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6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9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1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2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3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4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6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7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8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9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0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1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8" activeTab="3"/>
  </bookViews>
  <sheets>
    <sheet name="MAIN" sheetId="13" r:id="rId1"/>
    <sheet name="BS" sheetId="12" r:id="rId2"/>
    <sheet name="CF" sheetId="11" r:id="rId3"/>
    <sheet name="PL" sheetId="10" r:id="rId4"/>
    <sheet name="Prcsses" sheetId="5" r:id="rId5"/>
    <sheet name="Taxes" sheetId="7" r:id="rId6"/>
    <sheet name="Model" sheetId="1" r:id="rId7"/>
    <sheet name="CapEx" sheetId="8" r:id="rId8"/>
    <sheet name="Finance" sheetId="9" r:id="rId9"/>
    <sheet name="Lists" sheetId="4" r:id="rId10"/>
    <sheet name="rP" sheetId="6" r:id="rId1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08" i="5" l="1"/>
  <c r="AI164" i="5"/>
  <c r="AI163" i="5"/>
  <c r="AI162" i="5"/>
  <c r="AI161" i="5"/>
  <c r="AI160" i="5"/>
  <c r="AI156" i="5"/>
  <c r="AH156" i="5"/>
  <c r="AG156" i="5"/>
  <c r="AF156" i="5"/>
  <c r="AE156" i="5"/>
  <c r="AD156" i="5"/>
  <c r="AC156" i="5"/>
  <c r="AB156" i="5"/>
  <c r="AA156" i="5"/>
  <c r="Z156" i="5"/>
  <c r="Y156" i="5"/>
  <c r="X156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AD145" i="5"/>
  <c r="AE145" i="5" s="1"/>
  <c r="AF145" i="5" s="1"/>
  <c r="AG145" i="5" s="1"/>
  <c r="AB145" i="5"/>
  <c r="AC145" i="5" s="1"/>
  <c r="AI132" i="5"/>
  <c r="AI131" i="5"/>
  <c r="AI130" i="5"/>
  <c r="AI129" i="5"/>
  <c r="AI128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AI121" i="5"/>
  <c r="AH121" i="5"/>
  <c r="AG121" i="5"/>
  <c r="AF121" i="5"/>
  <c r="AE121" i="5"/>
  <c r="AD121" i="5"/>
  <c r="AC121" i="5"/>
  <c r="AB121" i="5"/>
  <c r="AA121" i="5"/>
  <c r="Z121" i="5"/>
  <c r="Y121" i="5"/>
  <c r="X121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AA100" i="5"/>
  <c r="Z100" i="5"/>
  <c r="Y100" i="5"/>
  <c r="X100" i="5"/>
  <c r="AA99" i="5"/>
  <c r="Z99" i="5"/>
  <c r="Y99" i="5"/>
  <c r="X99" i="5"/>
  <c r="AA98" i="5"/>
  <c r="Z98" i="5"/>
  <c r="Y98" i="5"/>
  <c r="X98" i="5"/>
  <c r="AA97" i="5"/>
  <c r="Z97" i="5"/>
  <c r="Y97" i="5"/>
  <c r="X97" i="5"/>
  <c r="AA96" i="5"/>
  <c r="Z96" i="5"/>
  <c r="Y96" i="5"/>
  <c r="X96" i="5"/>
  <c r="J42" i="10"/>
  <c r="I43" i="10"/>
  <c r="I44" i="10" s="1"/>
  <c r="H44" i="10"/>
  <c r="B44" i="10"/>
  <c r="H43" i="10"/>
  <c r="B43" i="10"/>
  <c r="I41" i="10"/>
  <c r="I42" i="10" s="1"/>
  <c r="H41" i="10"/>
  <c r="H42" i="10" s="1"/>
  <c r="B42" i="10"/>
  <c r="B41" i="10"/>
  <c r="I36" i="10"/>
  <c r="I35" i="10"/>
  <c r="I34" i="10"/>
  <c r="I33" i="10"/>
  <c r="I32" i="10"/>
  <c r="I31" i="10"/>
  <c r="I30" i="10"/>
  <c r="H36" i="10"/>
  <c r="B36" i="10"/>
  <c r="H35" i="10"/>
  <c r="B35" i="10"/>
  <c r="H34" i="10"/>
  <c r="B34" i="10"/>
  <c r="H33" i="10"/>
  <c r="B33" i="10"/>
  <c r="H32" i="10"/>
  <c r="B32" i="10"/>
  <c r="H31" i="10"/>
  <c r="B31" i="10"/>
  <c r="H30" i="10"/>
  <c r="B30" i="10"/>
  <c r="I22" i="10"/>
  <c r="H22" i="10"/>
  <c r="B22" i="10"/>
  <c r="I17" i="10"/>
  <c r="I19" i="10" s="1"/>
  <c r="J19" i="10"/>
  <c r="H19" i="10"/>
  <c r="B19" i="10"/>
  <c r="M18" i="10"/>
  <c r="M19" i="10" s="1"/>
  <c r="J18" i="10"/>
  <c r="H18" i="10"/>
  <c r="B18" i="10"/>
  <c r="H17" i="10"/>
  <c r="B17" i="10"/>
  <c r="J16" i="10"/>
  <c r="J15" i="10"/>
  <c r="H16" i="10"/>
  <c r="B16" i="10"/>
  <c r="M15" i="10"/>
  <c r="M16" i="10" s="1"/>
  <c r="H15" i="10"/>
  <c r="B15" i="10"/>
  <c r="I14" i="10"/>
  <c r="I15" i="10" s="1"/>
  <c r="H14" i="10"/>
  <c r="B14" i="10"/>
  <c r="I363" i="1"/>
  <c r="I362" i="1"/>
  <c r="I361" i="1"/>
  <c r="I360" i="1"/>
  <c r="I359" i="1"/>
  <c r="I358" i="1"/>
  <c r="I357" i="1"/>
  <c r="H363" i="1"/>
  <c r="B363" i="1"/>
  <c r="H362" i="1"/>
  <c r="B362" i="1"/>
  <c r="H361" i="1"/>
  <c r="B361" i="1"/>
  <c r="H360" i="1"/>
  <c r="B360" i="1"/>
  <c r="H359" i="1"/>
  <c r="B359" i="1"/>
  <c r="H358" i="1"/>
  <c r="B358" i="1"/>
  <c r="H357" i="1"/>
  <c r="B357" i="1"/>
  <c r="I349" i="1"/>
  <c r="I346" i="1"/>
  <c r="H349" i="1"/>
  <c r="B349" i="1"/>
  <c r="H346" i="1"/>
  <c r="B346" i="1"/>
  <c r="I345" i="1"/>
  <c r="H345" i="1"/>
  <c r="B345" i="1"/>
  <c r="I158" i="1"/>
  <c r="I157" i="1"/>
  <c r="I156" i="1"/>
  <c r="I155" i="1"/>
  <c r="I154" i="1"/>
  <c r="I153" i="1"/>
  <c r="I152" i="1"/>
  <c r="H158" i="1"/>
  <c r="B158" i="1"/>
  <c r="H157" i="1"/>
  <c r="B157" i="1"/>
  <c r="H156" i="1"/>
  <c r="B156" i="1"/>
  <c r="H155" i="1"/>
  <c r="B155" i="1"/>
  <c r="H154" i="1"/>
  <c r="B154" i="1"/>
  <c r="H153" i="1"/>
  <c r="B153" i="1"/>
  <c r="H152" i="1"/>
  <c r="B152" i="1"/>
  <c r="I144" i="1"/>
  <c r="H144" i="1"/>
  <c r="B144" i="1"/>
  <c r="I140" i="1"/>
  <c r="I139" i="1"/>
  <c r="I138" i="1"/>
  <c r="I137" i="1"/>
  <c r="I136" i="1"/>
  <c r="I134" i="1"/>
  <c r="I135" i="1"/>
  <c r="H140" i="1"/>
  <c r="B140" i="1"/>
  <c r="H139" i="1"/>
  <c r="B139" i="1"/>
  <c r="H138" i="1"/>
  <c r="B138" i="1"/>
  <c r="H137" i="1"/>
  <c r="B137" i="1"/>
  <c r="H136" i="1"/>
  <c r="B136" i="1"/>
  <c r="H135" i="1"/>
  <c r="B135" i="1"/>
  <c r="H134" i="1"/>
  <c r="B134" i="1"/>
  <c r="I126" i="1"/>
  <c r="H126" i="1"/>
  <c r="B126" i="1"/>
  <c r="I123" i="1"/>
  <c r="H123" i="1"/>
  <c r="B123" i="1"/>
  <c r="H122" i="1"/>
  <c r="I122" i="1"/>
  <c r="B122" i="1"/>
  <c r="I118" i="1"/>
  <c r="I117" i="1"/>
  <c r="I116" i="1"/>
  <c r="I115" i="1"/>
  <c r="I114" i="1"/>
  <c r="I113" i="1"/>
  <c r="I112" i="1"/>
  <c r="H118" i="1"/>
  <c r="B118" i="1"/>
  <c r="H117" i="1"/>
  <c r="B117" i="1"/>
  <c r="H116" i="1"/>
  <c r="B116" i="1"/>
  <c r="H115" i="1"/>
  <c r="B115" i="1"/>
  <c r="H114" i="1"/>
  <c r="B114" i="1"/>
  <c r="H113" i="1"/>
  <c r="B113" i="1"/>
  <c r="H112" i="1"/>
  <c r="B112" i="1"/>
  <c r="H104" i="1"/>
  <c r="I104" i="1"/>
  <c r="B104" i="1"/>
  <c r="I100" i="1"/>
  <c r="I99" i="1"/>
  <c r="I98" i="1"/>
  <c r="I97" i="1"/>
  <c r="I96" i="1"/>
  <c r="I95" i="1"/>
  <c r="I94" i="1"/>
  <c r="H100" i="1"/>
  <c r="B100" i="1"/>
  <c r="H99" i="1"/>
  <c r="B99" i="1"/>
  <c r="H98" i="1"/>
  <c r="B98" i="1"/>
  <c r="H97" i="1"/>
  <c r="B97" i="1"/>
  <c r="H96" i="1"/>
  <c r="B96" i="1"/>
  <c r="H95" i="1"/>
  <c r="B95" i="1"/>
  <c r="H94" i="1"/>
  <c r="B94" i="1"/>
  <c r="I87" i="1"/>
  <c r="I86" i="1"/>
  <c r="H86" i="1"/>
  <c r="B86" i="1"/>
  <c r="I82" i="1"/>
  <c r="I83" i="1"/>
  <c r="M83" i="1"/>
  <c r="H83" i="1"/>
  <c r="B83" i="1"/>
  <c r="I77" i="1"/>
  <c r="I74" i="1"/>
  <c r="H82" i="1"/>
  <c r="M82" i="1"/>
  <c r="B82" i="1"/>
  <c r="H79" i="1"/>
  <c r="B79" i="1"/>
  <c r="H78" i="1"/>
  <c r="B78" i="1"/>
  <c r="H77" i="1"/>
  <c r="B77" i="1"/>
  <c r="I55" i="1"/>
  <c r="I38" i="1"/>
  <c r="H74" i="1"/>
  <c r="B74" i="1"/>
  <c r="J69" i="1"/>
  <c r="J68" i="1"/>
  <c r="J67" i="1"/>
  <c r="J66" i="1"/>
  <c r="J65" i="1"/>
  <c r="J64" i="1"/>
  <c r="I61" i="1"/>
  <c r="I60" i="1"/>
  <c r="I59" i="1"/>
  <c r="I58" i="1"/>
  <c r="I57" i="1"/>
  <c r="I56" i="1"/>
  <c r="H71" i="1"/>
  <c r="B71" i="1"/>
  <c r="I69" i="1"/>
  <c r="H69" i="1"/>
  <c r="B69" i="1"/>
  <c r="I68" i="1"/>
  <c r="H68" i="1"/>
  <c r="B68" i="1"/>
  <c r="I67" i="1"/>
  <c r="H67" i="1"/>
  <c r="B67" i="1"/>
  <c r="I66" i="1"/>
  <c r="H66" i="1"/>
  <c r="B66" i="1"/>
  <c r="I65" i="1"/>
  <c r="H65" i="1"/>
  <c r="B65" i="1"/>
  <c r="I64" i="1"/>
  <c r="H64" i="1"/>
  <c r="B64" i="1"/>
  <c r="H63" i="1"/>
  <c r="B63" i="1"/>
  <c r="H61" i="1"/>
  <c r="B61" i="1"/>
  <c r="H60" i="1"/>
  <c r="B60" i="1"/>
  <c r="H59" i="1"/>
  <c r="B59" i="1"/>
  <c r="H58" i="1"/>
  <c r="B58" i="1"/>
  <c r="H57" i="1"/>
  <c r="B57" i="1"/>
  <c r="H56" i="1"/>
  <c r="B56" i="1"/>
  <c r="H55" i="1"/>
  <c r="B55" i="1"/>
  <c r="H38" i="1"/>
  <c r="B38" i="1"/>
  <c r="J44" i="10" l="1"/>
  <c r="I16" i="10"/>
  <c r="I18" i="10"/>
  <c r="B78" i="5"/>
  <c r="H77" i="5"/>
  <c r="B77" i="5"/>
  <c r="P76" i="5"/>
  <c r="M76" i="5"/>
  <c r="B76" i="5"/>
  <c r="Y74" i="5"/>
  <c r="Z74" i="5"/>
  <c r="AA74" i="5"/>
  <c r="AB74" i="5"/>
  <c r="X74" i="5"/>
  <c r="I70" i="5"/>
  <c r="I69" i="5"/>
  <c r="I68" i="5"/>
  <c r="I67" i="5"/>
  <c r="I66" i="5"/>
  <c r="I65" i="5"/>
  <c r="B72" i="5"/>
  <c r="M70" i="5"/>
  <c r="H70" i="5"/>
  <c r="B70" i="5"/>
  <c r="M69" i="5"/>
  <c r="H69" i="5"/>
  <c r="B69" i="5"/>
  <c r="M68" i="5"/>
  <c r="H68" i="5"/>
  <c r="B68" i="5"/>
  <c r="M67" i="5"/>
  <c r="H67" i="5"/>
  <c r="B67" i="5"/>
  <c r="M66" i="5"/>
  <c r="H66" i="5"/>
  <c r="B66" i="5"/>
  <c r="M65" i="5"/>
  <c r="H65" i="5"/>
  <c r="B65" i="5"/>
  <c r="P64" i="5"/>
  <c r="M64" i="5"/>
  <c r="B64" i="5"/>
  <c r="H63" i="5"/>
  <c r="B63" i="5"/>
  <c r="H62" i="5"/>
  <c r="B62" i="5"/>
  <c r="P61" i="5"/>
  <c r="M61" i="5"/>
  <c r="B61" i="5"/>
  <c r="Y46" i="5"/>
  <c r="X46" i="5"/>
  <c r="Z45" i="5"/>
  <c r="X44" i="5"/>
  <c r="Y44" i="5"/>
  <c r="Z44" i="5"/>
  <c r="Z43" i="5"/>
  <c r="Y42" i="5"/>
  <c r="Z42" i="5"/>
  <c r="X41" i="5"/>
  <c r="B48" i="5"/>
  <c r="M46" i="5"/>
  <c r="I46" i="5"/>
  <c r="H46" i="5"/>
  <c r="B46" i="5"/>
  <c r="Y45" i="5"/>
  <c r="M45" i="5"/>
  <c r="I45" i="5"/>
  <c r="H45" i="5"/>
  <c r="B45" i="5"/>
  <c r="M44" i="5"/>
  <c r="I44" i="5"/>
  <c r="H44" i="5"/>
  <c r="B44" i="5"/>
  <c r="M43" i="5"/>
  <c r="I43" i="5"/>
  <c r="H43" i="5"/>
  <c r="B43" i="5"/>
  <c r="M42" i="5"/>
  <c r="I42" i="5"/>
  <c r="H42" i="5"/>
  <c r="B42" i="5"/>
  <c r="Y41" i="5"/>
  <c r="M41" i="5"/>
  <c r="I41" i="5"/>
  <c r="H41" i="5"/>
  <c r="B41" i="5"/>
  <c r="P40" i="5"/>
  <c r="M40" i="5"/>
  <c r="B40" i="5"/>
  <c r="Y33" i="5"/>
  <c r="X33" i="5"/>
  <c r="Y32" i="5"/>
  <c r="X32" i="5"/>
  <c r="Y37" i="5"/>
  <c r="X37" i="5"/>
  <c r="Y36" i="5"/>
  <c r="Y35" i="5"/>
  <c r="X35" i="5"/>
  <c r="Y34" i="5"/>
  <c r="B30" i="5"/>
  <c r="M28" i="5"/>
  <c r="H28" i="5"/>
  <c r="B28" i="5"/>
  <c r="M27" i="5"/>
  <c r="H27" i="5"/>
  <c r="B27" i="5"/>
  <c r="M26" i="5"/>
  <c r="H26" i="5"/>
  <c r="B26" i="5"/>
  <c r="M25" i="5"/>
  <c r="H25" i="5"/>
  <c r="B25" i="5"/>
  <c r="M24" i="5"/>
  <c r="H24" i="5"/>
  <c r="B24" i="5"/>
  <c r="M23" i="5"/>
  <c r="H23" i="5"/>
  <c r="B23" i="5"/>
  <c r="P22" i="5"/>
  <c r="M22" i="5"/>
  <c r="B22" i="5"/>
  <c r="M35" i="1"/>
  <c r="I35" i="1"/>
  <c r="H35" i="1"/>
  <c r="B35" i="1"/>
  <c r="J34" i="1"/>
  <c r="I34" i="1"/>
  <c r="H34" i="1"/>
  <c r="B34" i="1"/>
  <c r="I33" i="1"/>
  <c r="H33" i="1"/>
  <c r="B33" i="1"/>
  <c r="M32" i="1"/>
  <c r="I32" i="1"/>
  <c r="H32" i="1"/>
  <c r="B32" i="1"/>
  <c r="M31" i="1"/>
  <c r="I31" i="1"/>
  <c r="H31" i="1"/>
  <c r="B31" i="1"/>
  <c r="H30" i="1"/>
  <c r="B30" i="1"/>
  <c r="M29" i="1"/>
  <c r="H29" i="1"/>
  <c r="B29" i="1"/>
  <c r="H28" i="1"/>
  <c r="B28" i="1"/>
  <c r="H27" i="1"/>
  <c r="B27" i="1"/>
  <c r="H26" i="1"/>
  <c r="B26" i="1"/>
  <c r="H25" i="1"/>
  <c r="B25" i="1"/>
  <c r="M24" i="1"/>
  <c r="B24" i="1"/>
  <c r="P7" i="1"/>
  <c r="P13" i="1" s="1"/>
  <c r="H12" i="1"/>
  <c r="M12" i="1"/>
  <c r="B12" i="1"/>
  <c r="P25" i="1" l="1"/>
  <c r="M112" i="10"/>
  <c r="B112" i="10"/>
  <c r="B111" i="10"/>
  <c r="M76" i="10"/>
  <c r="B76" i="10"/>
  <c r="B75" i="10"/>
  <c r="B110" i="10"/>
  <c r="H74" i="10" l="1"/>
  <c r="H75" i="10" s="1"/>
  <c r="H76" i="10" s="1"/>
  <c r="B74" i="10"/>
  <c r="H59" i="10"/>
  <c r="B59" i="10"/>
  <c r="H40" i="10"/>
  <c r="B40" i="10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21" i="13"/>
  <c r="U170" i="9" l="1"/>
  <c r="U174" i="9" l="1"/>
  <c r="U172" i="9"/>
  <c r="U51" i="9"/>
  <c r="P259" i="9" l="1"/>
  <c r="B259" i="9"/>
  <c r="P257" i="9"/>
  <c r="B257" i="9"/>
  <c r="P255" i="9"/>
  <c r="B255" i="9"/>
  <c r="P53" i="9" l="1"/>
  <c r="P344" i="9" s="1"/>
  <c r="P418" i="9" l="1"/>
  <c r="P416" i="9"/>
  <c r="P414" i="9"/>
  <c r="P403" i="9"/>
  <c r="P401" i="9"/>
  <c r="P399" i="9"/>
  <c r="P385" i="9"/>
  <c r="P383" i="9"/>
  <c r="P381" i="9"/>
  <c r="P371" i="9"/>
  <c r="P369" i="9"/>
  <c r="P367" i="9"/>
  <c r="P332" i="9"/>
  <c r="P322" i="9"/>
  <c r="P320" i="9"/>
  <c r="P318" i="9"/>
  <c r="P225" i="9"/>
  <c r="P223" i="9"/>
  <c r="P221" i="9"/>
  <c r="P205" i="9"/>
  <c r="P203" i="9"/>
  <c r="P201" i="9"/>
  <c r="P155" i="9"/>
  <c r="P153" i="9"/>
  <c r="P151" i="9"/>
  <c r="P134" i="9"/>
  <c r="P132" i="9"/>
  <c r="P130" i="9"/>
  <c r="P110" i="9"/>
  <c r="P93" i="9"/>
  <c r="P91" i="9"/>
  <c r="P89" i="9"/>
  <c r="P33" i="9"/>
  <c r="P31" i="9"/>
  <c r="P29" i="9"/>
  <c r="AJ18" i="4"/>
  <c r="B159" i="9"/>
  <c r="B118" i="9"/>
  <c r="B71" i="9"/>
  <c r="B37" i="9"/>
  <c r="B11" i="9"/>
  <c r="AJ20" i="4" l="1"/>
  <c r="AJ19" i="4"/>
  <c r="H25" i="12"/>
  <c r="B25" i="12"/>
  <c r="H35" i="12"/>
  <c r="B35" i="12"/>
  <c r="H52" i="12"/>
  <c r="B52" i="12"/>
  <c r="I51" i="12"/>
  <c r="I50" i="12"/>
  <c r="I49" i="12"/>
  <c r="I48" i="12"/>
  <c r="I47" i="12"/>
  <c r="I46" i="12"/>
  <c r="I45" i="12"/>
  <c r="I44" i="12"/>
  <c r="H51" i="12"/>
  <c r="B51" i="12"/>
  <c r="H50" i="12"/>
  <c r="B50" i="12"/>
  <c r="H49" i="12"/>
  <c r="B49" i="12"/>
  <c r="H48" i="12"/>
  <c r="B48" i="12"/>
  <c r="H47" i="12"/>
  <c r="B47" i="12"/>
  <c r="H46" i="12"/>
  <c r="B46" i="12"/>
  <c r="H45" i="12"/>
  <c r="B45" i="12"/>
  <c r="H44" i="12"/>
  <c r="B44" i="12"/>
  <c r="H40" i="12"/>
  <c r="B40" i="12"/>
  <c r="I39" i="12"/>
  <c r="H39" i="12"/>
  <c r="B39" i="12"/>
  <c r="I38" i="12"/>
  <c r="H38" i="12"/>
  <c r="B38" i="12"/>
  <c r="I37" i="12"/>
  <c r="H37" i="12"/>
  <c r="B37" i="12"/>
  <c r="H33" i="12"/>
  <c r="B33" i="12"/>
  <c r="H32" i="12"/>
  <c r="B32" i="12"/>
  <c r="H43" i="12" l="1"/>
  <c r="B43" i="12"/>
  <c r="I42" i="12"/>
  <c r="I41" i="12"/>
  <c r="P263" i="9"/>
  <c r="B263" i="9"/>
  <c r="J36" i="12"/>
  <c r="I24" i="12"/>
  <c r="I23" i="12"/>
  <c r="I22" i="12"/>
  <c r="I21" i="12"/>
  <c r="I20" i="12"/>
  <c r="H24" i="12"/>
  <c r="B24" i="12"/>
  <c r="H23" i="12"/>
  <c r="B23" i="12"/>
  <c r="H22" i="12"/>
  <c r="B22" i="12"/>
  <c r="H21" i="12"/>
  <c r="B21" i="12"/>
  <c r="H20" i="12"/>
  <c r="B20" i="12"/>
  <c r="H19" i="12"/>
  <c r="B19" i="12"/>
  <c r="I18" i="12"/>
  <c r="H18" i="12"/>
  <c r="B18" i="12"/>
  <c r="I17" i="12"/>
  <c r="I16" i="12"/>
  <c r="I15" i="12"/>
  <c r="I14" i="12"/>
  <c r="I12" i="12"/>
  <c r="I13" i="12"/>
  <c r="B54" i="12"/>
  <c r="H42" i="12"/>
  <c r="B42" i="12"/>
  <c r="H41" i="12"/>
  <c r="B41" i="12"/>
  <c r="H36" i="12"/>
  <c r="B36" i="12"/>
  <c r="H34" i="12"/>
  <c r="B34" i="12"/>
  <c r="H31" i="12"/>
  <c r="B31" i="12"/>
  <c r="B30" i="12"/>
  <c r="B29" i="12"/>
  <c r="B28" i="12"/>
  <c r="B27" i="12"/>
  <c r="H17" i="12"/>
  <c r="B17" i="12"/>
  <c r="H16" i="12"/>
  <c r="B16" i="12"/>
  <c r="H15" i="12"/>
  <c r="B15" i="12"/>
  <c r="H14" i="12"/>
  <c r="B14" i="12"/>
  <c r="H13" i="12"/>
  <c r="B13" i="12"/>
  <c r="H12" i="12"/>
  <c r="B12" i="12"/>
  <c r="B11" i="12"/>
  <c r="B10" i="12"/>
  <c r="B9" i="12"/>
  <c r="H8" i="12"/>
  <c r="B8" i="12"/>
  <c r="I7" i="12"/>
  <c r="H7" i="12" s="1"/>
  <c r="B7" i="12"/>
  <c r="I6" i="12"/>
  <c r="H6" i="12" s="1"/>
  <c r="B6" i="12"/>
  <c r="CF2" i="12"/>
  <c r="CE2" i="12"/>
  <c r="CD2" i="12"/>
  <c r="CC2" i="12"/>
  <c r="CB2" i="12"/>
  <c r="CA2" i="12"/>
  <c r="BZ2" i="12"/>
  <c r="BY2" i="12"/>
  <c r="BX2" i="12"/>
  <c r="BW2" i="12"/>
  <c r="BV2" i="12"/>
  <c r="BU2" i="12"/>
  <c r="BT2" i="12"/>
  <c r="BS2" i="12"/>
  <c r="BR2" i="12"/>
  <c r="BQ2" i="12"/>
  <c r="BP2" i="12"/>
  <c r="BO2" i="12"/>
  <c r="BN2" i="12"/>
  <c r="BM2" i="12"/>
  <c r="BL2" i="12"/>
  <c r="BK2" i="12"/>
  <c r="BJ2" i="12"/>
  <c r="BI2" i="12"/>
  <c r="BH2" i="12"/>
  <c r="BG2" i="12"/>
  <c r="BF2" i="12"/>
  <c r="BE2" i="12"/>
  <c r="BD2" i="12"/>
  <c r="BC2" i="12"/>
  <c r="BB2" i="12"/>
  <c r="BA2" i="12"/>
  <c r="AZ2" i="12"/>
  <c r="AY2" i="12"/>
  <c r="AX2" i="12"/>
  <c r="AW2" i="12"/>
  <c r="AV2" i="12"/>
  <c r="AU2" i="12"/>
  <c r="AT2" i="12"/>
  <c r="AS2" i="12"/>
  <c r="AR2" i="12"/>
  <c r="AQ2" i="12"/>
  <c r="AP2" i="12"/>
  <c r="AO2" i="12"/>
  <c r="AN2" i="12"/>
  <c r="AM2" i="12"/>
  <c r="AL2" i="12"/>
  <c r="AK2" i="12"/>
  <c r="AJ2" i="12"/>
  <c r="AI2" i="12"/>
  <c r="AH2" i="12"/>
  <c r="AG2" i="12"/>
  <c r="AF2" i="12"/>
  <c r="AE2" i="12"/>
  <c r="AD2" i="12"/>
  <c r="AC2" i="12"/>
  <c r="AB2" i="12"/>
  <c r="AA2" i="12"/>
  <c r="Z2" i="12"/>
  <c r="Y2" i="12"/>
  <c r="X2" i="12"/>
  <c r="X1" i="12"/>
  <c r="Y1" i="12" s="1"/>
  <c r="M12" i="10"/>
  <c r="M13" i="10" s="1"/>
  <c r="I12" i="10"/>
  <c r="H13" i="10"/>
  <c r="H12" i="10"/>
  <c r="B13" i="10"/>
  <c r="B12" i="10"/>
  <c r="M81" i="1"/>
  <c r="B81" i="1"/>
  <c r="B80" i="1"/>
  <c r="Z1" i="12" l="1"/>
  <c r="AA1" i="12" s="1"/>
  <c r="I132" i="11"/>
  <c r="B132" i="11"/>
  <c r="H131" i="11"/>
  <c r="H132" i="11" s="1"/>
  <c r="P131" i="11"/>
  <c r="B131" i="11"/>
  <c r="H127" i="11"/>
  <c r="H129" i="11" s="1"/>
  <c r="B129" i="11"/>
  <c r="B128" i="11"/>
  <c r="P127" i="11"/>
  <c r="B127" i="11"/>
  <c r="B125" i="11"/>
  <c r="H123" i="11"/>
  <c r="P121" i="11"/>
  <c r="P119" i="11"/>
  <c r="H119" i="11"/>
  <c r="P123" i="11"/>
  <c r="B123" i="11"/>
  <c r="B121" i="11"/>
  <c r="B119" i="11"/>
  <c r="H117" i="11"/>
  <c r="I128" i="11" s="1"/>
  <c r="H115" i="11"/>
  <c r="P113" i="11"/>
  <c r="B113" i="11"/>
  <c r="I110" i="11"/>
  <c r="I109" i="11"/>
  <c r="P108" i="11"/>
  <c r="H110" i="11"/>
  <c r="H109" i="11"/>
  <c r="B110" i="11"/>
  <c r="B109" i="11"/>
  <c r="B108" i="11"/>
  <c r="P102" i="11"/>
  <c r="I105" i="11"/>
  <c r="H105" i="11"/>
  <c r="B105" i="11"/>
  <c r="I104" i="11"/>
  <c r="I103" i="11"/>
  <c r="H104" i="11"/>
  <c r="H103" i="11"/>
  <c r="B104" i="11"/>
  <c r="B103" i="11"/>
  <c r="B102" i="11"/>
  <c r="B100" i="11"/>
  <c r="B99" i="11"/>
  <c r="P98" i="11"/>
  <c r="B98" i="11"/>
  <c r="B96" i="11"/>
  <c r="H94" i="11"/>
  <c r="I129" i="11" s="1"/>
  <c r="P84" i="11"/>
  <c r="H91" i="11"/>
  <c r="H90" i="11"/>
  <c r="H89" i="11"/>
  <c r="H88" i="11"/>
  <c r="H87" i="11"/>
  <c r="H86" i="11"/>
  <c r="H85" i="11"/>
  <c r="H81" i="11"/>
  <c r="H80" i="11"/>
  <c r="H79" i="11"/>
  <c r="H78" i="11"/>
  <c r="H77" i="11"/>
  <c r="H76" i="11"/>
  <c r="B91" i="11"/>
  <c r="I86" i="11"/>
  <c r="I85" i="11"/>
  <c r="B90" i="11"/>
  <c r="B89" i="11"/>
  <c r="B88" i="11"/>
  <c r="B87" i="11"/>
  <c r="B86" i="11"/>
  <c r="B85" i="11"/>
  <c r="B84" i="11"/>
  <c r="I81" i="11"/>
  <c r="B81" i="11"/>
  <c r="B80" i="11"/>
  <c r="P75" i="11"/>
  <c r="B79" i="11"/>
  <c r="B78" i="11"/>
  <c r="B77" i="11"/>
  <c r="B76" i="11"/>
  <c r="B75" i="11"/>
  <c r="B73" i="11"/>
  <c r="P66" i="11"/>
  <c r="I68" i="11"/>
  <c r="I67" i="11"/>
  <c r="H66" i="11"/>
  <c r="H67" i="11" s="1"/>
  <c r="B68" i="11"/>
  <c r="B67" i="11"/>
  <c r="B66" i="11"/>
  <c r="H71" i="11"/>
  <c r="I99" i="11" s="1"/>
  <c r="I63" i="11"/>
  <c r="I62" i="11"/>
  <c r="I61" i="11"/>
  <c r="H59" i="11"/>
  <c r="H62" i="11" s="1"/>
  <c r="I56" i="11"/>
  <c r="I55" i="11"/>
  <c r="I54" i="11"/>
  <c r="H52" i="11"/>
  <c r="H53" i="11" s="1"/>
  <c r="B50" i="11"/>
  <c r="B49" i="11"/>
  <c r="H48" i="11"/>
  <c r="I100" i="11" s="1"/>
  <c r="P46" i="11"/>
  <c r="H46" i="11"/>
  <c r="B46" i="11"/>
  <c r="B45" i="11"/>
  <c r="H44" i="11"/>
  <c r="H36" i="11"/>
  <c r="H38" i="11" s="1"/>
  <c r="H34" i="11"/>
  <c r="H26" i="11"/>
  <c r="H31" i="11" s="1"/>
  <c r="H24" i="11"/>
  <c r="P117" i="11"/>
  <c r="P94" i="11"/>
  <c r="P71" i="11"/>
  <c r="P48" i="11"/>
  <c r="P22" i="11"/>
  <c r="P115" i="11"/>
  <c r="P59" i="11"/>
  <c r="P52" i="11"/>
  <c r="P36" i="11"/>
  <c r="P44" i="11"/>
  <c r="P34" i="11"/>
  <c r="P26" i="11"/>
  <c r="P24" i="11"/>
  <c r="P13" i="11"/>
  <c r="P11" i="11"/>
  <c r="H13" i="11"/>
  <c r="H16" i="11" s="1"/>
  <c r="H11" i="11"/>
  <c r="B117" i="11"/>
  <c r="B115" i="11"/>
  <c r="B94" i="11"/>
  <c r="B71" i="11"/>
  <c r="B63" i="11"/>
  <c r="B62" i="11"/>
  <c r="B61" i="11"/>
  <c r="B60" i="11"/>
  <c r="B59" i="11"/>
  <c r="B56" i="11"/>
  <c r="B55" i="11"/>
  <c r="B54" i="11"/>
  <c r="B53" i="11"/>
  <c r="B52" i="11"/>
  <c r="B48" i="11"/>
  <c r="B47" i="11"/>
  <c r="I41" i="11"/>
  <c r="B41" i="11"/>
  <c r="I40" i="11"/>
  <c r="B40" i="11"/>
  <c r="I39" i="11"/>
  <c r="B39" i="11"/>
  <c r="I38" i="11"/>
  <c r="B38" i="11"/>
  <c r="B37" i="11"/>
  <c r="B36" i="11"/>
  <c r="B35" i="11"/>
  <c r="B44" i="11"/>
  <c r="B43" i="11"/>
  <c r="B34" i="11"/>
  <c r="B33" i="11"/>
  <c r="I31" i="11"/>
  <c r="B31" i="11"/>
  <c r="I30" i="11"/>
  <c r="B30" i="11"/>
  <c r="I29" i="11"/>
  <c r="B29" i="11"/>
  <c r="I28" i="11"/>
  <c r="B28" i="11"/>
  <c r="I27" i="11"/>
  <c r="B27" i="11"/>
  <c r="B26" i="11"/>
  <c r="B25" i="11"/>
  <c r="B24" i="11"/>
  <c r="B23" i="11"/>
  <c r="B22" i="11"/>
  <c r="B21" i="11"/>
  <c r="I19" i="11"/>
  <c r="B19" i="11"/>
  <c r="I18" i="11"/>
  <c r="B18" i="11"/>
  <c r="I17" i="11"/>
  <c r="B17" i="11"/>
  <c r="I16" i="11"/>
  <c r="B16" i="11"/>
  <c r="I15" i="11"/>
  <c r="B15" i="11"/>
  <c r="I14" i="11"/>
  <c r="B14" i="11"/>
  <c r="B13" i="11"/>
  <c r="B12" i="11"/>
  <c r="B11" i="11"/>
  <c r="B10" i="11"/>
  <c r="B9" i="11"/>
  <c r="H8" i="11"/>
  <c r="B8" i="11"/>
  <c r="I7" i="11"/>
  <c r="H7" i="11" s="1"/>
  <c r="B7" i="11"/>
  <c r="I6" i="11"/>
  <c r="H6" i="11" s="1"/>
  <c r="B6" i="11"/>
  <c r="CF2" i="11"/>
  <c r="CE2" i="11"/>
  <c r="CD2" i="11"/>
  <c r="CC2" i="11"/>
  <c r="CB2" i="11"/>
  <c r="CA2" i="11"/>
  <c r="BZ2" i="11"/>
  <c r="BY2" i="11"/>
  <c r="BX2" i="11"/>
  <c r="BW2" i="11"/>
  <c r="BV2" i="11"/>
  <c r="BU2" i="11"/>
  <c r="BT2" i="11"/>
  <c r="BS2" i="11"/>
  <c r="BR2" i="11"/>
  <c r="BQ2" i="11"/>
  <c r="BP2" i="11"/>
  <c r="BO2" i="11"/>
  <c r="BN2" i="11"/>
  <c r="BM2" i="11"/>
  <c r="BL2" i="11"/>
  <c r="BK2" i="11"/>
  <c r="BJ2" i="11"/>
  <c r="BI2" i="11"/>
  <c r="BH2" i="11"/>
  <c r="BG2" i="11"/>
  <c r="BF2" i="11"/>
  <c r="BE2" i="11"/>
  <c r="BD2" i="11"/>
  <c r="BC2" i="11"/>
  <c r="BB2" i="11"/>
  <c r="BA2" i="11"/>
  <c r="AZ2" i="11"/>
  <c r="AY2" i="11"/>
  <c r="AX2" i="11"/>
  <c r="AW2" i="11"/>
  <c r="AV2" i="11"/>
  <c r="AU2" i="11"/>
  <c r="AT2" i="11"/>
  <c r="AS2" i="11"/>
  <c r="AR2" i="11"/>
  <c r="AQ2" i="11"/>
  <c r="AP2" i="11"/>
  <c r="AO2" i="11"/>
  <c r="AN2" i="11"/>
  <c r="AM2" i="11"/>
  <c r="AL2" i="11"/>
  <c r="AK2" i="11"/>
  <c r="AJ2" i="11"/>
  <c r="AI2" i="11"/>
  <c r="AH2" i="11"/>
  <c r="AG2" i="11"/>
  <c r="AF2" i="11"/>
  <c r="AE2" i="11"/>
  <c r="AD2" i="11"/>
  <c r="AC2" i="11"/>
  <c r="AB2" i="11"/>
  <c r="AA2" i="11"/>
  <c r="Z2" i="11"/>
  <c r="Y2" i="11"/>
  <c r="X2" i="11"/>
  <c r="X1" i="11"/>
  <c r="H128" i="11" l="1"/>
  <c r="AB1" i="12"/>
  <c r="AC1" i="12"/>
  <c r="H68" i="11"/>
  <c r="H29" i="11"/>
  <c r="H41" i="11"/>
  <c r="H19" i="11"/>
  <c r="H39" i="11"/>
  <c r="H37" i="11"/>
  <c r="H40" i="11"/>
  <c r="H27" i="11"/>
  <c r="H30" i="11"/>
  <c r="H14" i="11"/>
  <c r="H17" i="11"/>
  <c r="H15" i="11"/>
  <c r="H18" i="11"/>
  <c r="H28" i="11"/>
  <c r="Y1" i="11"/>
  <c r="H56" i="11"/>
  <c r="H55" i="11"/>
  <c r="H54" i="11"/>
  <c r="H63" i="11"/>
  <c r="H61" i="11"/>
  <c r="H60" i="11"/>
  <c r="P121" i="10"/>
  <c r="B121" i="10"/>
  <c r="I118" i="10"/>
  <c r="I117" i="10"/>
  <c r="H102" i="10"/>
  <c r="H101" i="10"/>
  <c r="H118" i="10"/>
  <c r="H117" i="10"/>
  <c r="B118" i="10"/>
  <c r="B117" i="10"/>
  <c r="P116" i="10"/>
  <c r="B116" i="10"/>
  <c r="P114" i="10"/>
  <c r="B114" i="10"/>
  <c r="P109" i="10"/>
  <c r="H109" i="10"/>
  <c r="H110" i="10" s="1"/>
  <c r="H111" i="10" s="1"/>
  <c r="H112" i="10" s="1"/>
  <c r="B109" i="10"/>
  <c r="H107" i="10"/>
  <c r="P107" i="10"/>
  <c r="B107" i="10"/>
  <c r="H105" i="10"/>
  <c r="P105" i="10"/>
  <c r="B105" i="10"/>
  <c r="P100" i="10"/>
  <c r="B102" i="10"/>
  <c r="B101" i="10"/>
  <c r="B100" i="10"/>
  <c r="I97" i="10"/>
  <c r="I96" i="10"/>
  <c r="I95" i="10"/>
  <c r="H97" i="10"/>
  <c r="H96" i="10"/>
  <c r="H95" i="10"/>
  <c r="P94" i="10"/>
  <c r="B97" i="10"/>
  <c r="B96" i="10"/>
  <c r="B95" i="10"/>
  <c r="B94" i="10"/>
  <c r="P92" i="10"/>
  <c r="B92" i="10"/>
  <c r="I89" i="10"/>
  <c r="I82" i="10"/>
  <c r="I88" i="10"/>
  <c r="I87" i="10"/>
  <c r="H85" i="10"/>
  <c r="H89" i="10" s="1"/>
  <c r="B89" i="10"/>
  <c r="B88" i="10"/>
  <c r="B87" i="10"/>
  <c r="B86" i="10"/>
  <c r="P85" i="10"/>
  <c r="B85" i="10"/>
  <c r="P58" i="10"/>
  <c r="B58" i="10"/>
  <c r="B82" i="10"/>
  <c r="I81" i="10"/>
  <c r="I80" i="10"/>
  <c r="H78" i="10"/>
  <c r="H79" i="10" s="1"/>
  <c r="B81" i="10"/>
  <c r="B80" i="10"/>
  <c r="B79" i="10"/>
  <c r="P78" i="10"/>
  <c r="B78" i="10"/>
  <c r="I70" i="10"/>
  <c r="I69" i="10"/>
  <c r="I68" i="10"/>
  <c r="I67" i="10"/>
  <c r="H70" i="10"/>
  <c r="H69" i="10"/>
  <c r="H68" i="10"/>
  <c r="H67" i="10"/>
  <c r="H66" i="10"/>
  <c r="B62" i="10"/>
  <c r="H55" i="10"/>
  <c r="H54" i="10"/>
  <c r="H53" i="10"/>
  <c r="H52" i="10"/>
  <c r="H51" i="10"/>
  <c r="B47" i="10"/>
  <c r="P39" i="10"/>
  <c r="H28" i="10"/>
  <c r="H27" i="10"/>
  <c r="H26" i="10"/>
  <c r="H25" i="10"/>
  <c r="H24" i="10"/>
  <c r="H23" i="10"/>
  <c r="P73" i="10"/>
  <c r="B73" i="10"/>
  <c r="B72" i="10"/>
  <c r="B70" i="10"/>
  <c r="B69" i="10"/>
  <c r="B68" i="10"/>
  <c r="B67" i="10"/>
  <c r="B66" i="10"/>
  <c r="P65" i="10"/>
  <c r="B65" i="10"/>
  <c r="B64" i="10"/>
  <c r="P63" i="10"/>
  <c r="B63" i="10"/>
  <c r="P61" i="10"/>
  <c r="B61" i="10"/>
  <c r="B57" i="10"/>
  <c r="I55" i="10"/>
  <c r="B55" i="10"/>
  <c r="I54" i="10"/>
  <c r="B54" i="10"/>
  <c r="I53" i="10"/>
  <c r="B53" i="10"/>
  <c r="I52" i="10"/>
  <c r="B52" i="10"/>
  <c r="I51" i="10"/>
  <c r="B51" i="10"/>
  <c r="P50" i="10"/>
  <c r="B50" i="10"/>
  <c r="B49" i="10"/>
  <c r="P48" i="10"/>
  <c r="B48" i="10"/>
  <c r="P46" i="10"/>
  <c r="B46" i="10"/>
  <c r="B45" i="10"/>
  <c r="B39" i="10"/>
  <c r="B38" i="10"/>
  <c r="I28" i="10"/>
  <c r="B28" i="10"/>
  <c r="I27" i="10"/>
  <c r="B27" i="10"/>
  <c r="I26" i="10"/>
  <c r="B26" i="10"/>
  <c r="I25" i="10"/>
  <c r="B25" i="10"/>
  <c r="I24" i="10"/>
  <c r="B24" i="10"/>
  <c r="I23" i="10"/>
  <c r="B23" i="10"/>
  <c r="P21" i="10"/>
  <c r="B21" i="10"/>
  <c r="B20" i="10"/>
  <c r="P11" i="10"/>
  <c r="B11" i="10"/>
  <c r="B10" i="10"/>
  <c r="B9" i="10"/>
  <c r="H8" i="10"/>
  <c r="B8" i="10"/>
  <c r="I7" i="10"/>
  <c r="H7" i="10" s="1"/>
  <c r="B7" i="10"/>
  <c r="I6" i="10"/>
  <c r="H6" i="10" s="1"/>
  <c r="B6" i="10"/>
  <c r="CF2" i="10"/>
  <c r="CE2" i="10"/>
  <c r="CD2" i="10"/>
  <c r="CC2" i="10"/>
  <c r="CB2" i="10"/>
  <c r="CA2" i="10"/>
  <c r="BZ2" i="10"/>
  <c r="BY2" i="10"/>
  <c r="BX2" i="10"/>
  <c r="BW2" i="10"/>
  <c r="BV2" i="10"/>
  <c r="BU2" i="10"/>
  <c r="BT2" i="10"/>
  <c r="BS2" i="10"/>
  <c r="BR2" i="10"/>
  <c r="BQ2" i="10"/>
  <c r="BP2" i="10"/>
  <c r="BO2" i="10"/>
  <c r="BN2" i="10"/>
  <c r="BM2" i="10"/>
  <c r="BL2" i="10"/>
  <c r="BK2" i="10"/>
  <c r="BJ2" i="10"/>
  <c r="BI2" i="10"/>
  <c r="BH2" i="10"/>
  <c r="BG2" i="10"/>
  <c r="BF2" i="10"/>
  <c r="BE2" i="10"/>
  <c r="BD2" i="10"/>
  <c r="BC2" i="10"/>
  <c r="BB2" i="10"/>
  <c r="BA2" i="10"/>
  <c r="AZ2" i="10"/>
  <c r="AY2" i="10"/>
  <c r="AX2" i="10"/>
  <c r="AW2" i="10"/>
  <c r="AV2" i="10"/>
  <c r="AU2" i="10"/>
  <c r="AT2" i="10"/>
  <c r="AS2" i="10"/>
  <c r="AR2" i="10"/>
  <c r="AQ2" i="10"/>
  <c r="AP2" i="10"/>
  <c r="AO2" i="10"/>
  <c r="AN2" i="10"/>
  <c r="AM2" i="10"/>
  <c r="AL2" i="10"/>
  <c r="AK2" i="10"/>
  <c r="AJ2" i="10"/>
  <c r="AI2" i="10"/>
  <c r="AH2" i="10"/>
  <c r="AG2" i="10"/>
  <c r="AF2" i="10"/>
  <c r="AE2" i="10"/>
  <c r="AD2" i="10"/>
  <c r="AC2" i="10"/>
  <c r="AB2" i="10"/>
  <c r="AA2" i="10"/>
  <c r="Z2" i="10"/>
  <c r="Y2" i="10"/>
  <c r="X2" i="10"/>
  <c r="X1" i="10"/>
  <c r="AD1" i="12" l="1"/>
  <c r="Z1" i="11"/>
  <c r="AA1" i="11" s="1"/>
  <c r="H88" i="10"/>
  <c r="H80" i="10"/>
  <c r="H86" i="10"/>
  <c r="H87" i="10"/>
  <c r="H81" i="10"/>
  <c r="H82" i="10"/>
  <c r="Y1" i="10"/>
  <c r="Z1" i="10" s="1"/>
  <c r="H408" i="9"/>
  <c r="B408" i="9"/>
  <c r="B420" i="9"/>
  <c r="B418" i="9"/>
  <c r="B416" i="9"/>
  <c r="B414" i="9"/>
  <c r="H412" i="9"/>
  <c r="B412" i="9"/>
  <c r="H411" i="9"/>
  <c r="B411" i="9"/>
  <c r="B410" i="9"/>
  <c r="P407" i="9"/>
  <c r="B407" i="9"/>
  <c r="B405" i="9"/>
  <c r="B403" i="9"/>
  <c r="B401" i="9"/>
  <c r="B399" i="9"/>
  <c r="H397" i="9"/>
  <c r="B397" i="9"/>
  <c r="H396" i="9"/>
  <c r="B396" i="9"/>
  <c r="B395" i="9"/>
  <c r="P393" i="9"/>
  <c r="B393" i="9"/>
  <c r="B391" i="9"/>
  <c r="B359" i="9"/>
  <c r="I352" i="9"/>
  <c r="H352" i="9"/>
  <c r="B352" i="9"/>
  <c r="I346" i="9"/>
  <c r="H346" i="9"/>
  <c r="B346" i="9"/>
  <c r="P350" i="9"/>
  <c r="I355" i="9"/>
  <c r="H355" i="9"/>
  <c r="B355" i="9"/>
  <c r="I354" i="9"/>
  <c r="H354" i="9"/>
  <c r="B354" i="9"/>
  <c r="I353" i="9"/>
  <c r="H353" i="9"/>
  <c r="B353" i="9"/>
  <c r="I351" i="9"/>
  <c r="H351" i="9"/>
  <c r="B351" i="9"/>
  <c r="I350" i="9"/>
  <c r="H350" i="9"/>
  <c r="B350" i="9"/>
  <c r="P349" i="9"/>
  <c r="P348" i="9"/>
  <c r="I349" i="9"/>
  <c r="H349" i="9"/>
  <c r="B349" i="9"/>
  <c r="I348" i="9"/>
  <c r="H348" i="9"/>
  <c r="B348" i="9"/>
  <c r="I347" i="9"/>
  <c r="H347" i="9"/>
  <c r="B347" i="9"/>
  <c r="I345" i="9"/>
  <c r="H345" i="9"/>
  <c r="B345" i="9"/>
  <c r="H342" i="9"/>
  <c r="B342" i="9"/>
  <c r="I344" i="9"/>
  <c r="H344" i="9"/>
  <c r="B344" i="9"/>
  <c r="H343" i="9"/>
  <c r="B343" i="9"/>
  <c r="H341" i="9"/>
  <c r="B341" i="9"/>
  <c r="B340" i="9"/>
  <c r="H338" i="9"/>
  <c r="B338" i="9"/>
  <c r="H337" i="9"/>
  <c r="B337" i="9"/>
  <c r="B336" i="9"/>
  <c r="B334" i="9"/>
  <c r="B332" i="9"/>
  <c r="B331" i="9"/>
  <c r="H330" i="9"/>
  <c r="B330" i="9"/>
  <c r="H329" i="9"/>
  <c r="B329" i="9"/>
  <c r="H328" i="9"/>
  <c r="B328" i="9"/>
  <c r="H327" i="9"/>
  <c r="B327" i="9"/>
  <c r="B326" i="9"/>
  <c r="B312" i="9"/>
  <c r="B324" i="9"/>
  <c r="B322" i="9"/>
  <c r="B320" i="9"/>
  <c r="B318" i="9"/>
  <c r="H316" i="9"/>
  <c r="B316" i="9"/>
  <c r="H315" i="9"/>
  <c r="B315" i="9"/>
  <c r="B314" i="9"/>
  <c r="P308" i="9"/>
  <c r="B308" i="9"/>
  <c r="P306" i="9"/>
  <c r="B306" i="9"/>
  <c r="P288" i="9"/>
  <c r="B288" i="9"/>
  <c r="P286" i="9"/>
  <c r="B286" i="9"/>
  <c r="X281" i="9"/>
  <c r="P281" i="9"/>
  <c r="P280" i="9"/>
  <c r="AE1" i="12" l="1"/>
  <c r="AB1" i="11"/>
  <c r="AC1" i="11" s="1"/>
  <c r="AA1" i="10"/>
  <c r="H284" i="9"/>
  <c r="H283" i="9"/>
  <c r="H282" i="9"/>
  <c r="H281" i="9"/>
  <c r="H280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P284" i="9"/>
  <c r="B284" i="9"/>
  <c r="P283" i="9"/>
  <c r="B283" i="9"/>
  <c r="P282" i="9"/>
  <c r="B282" i="9"/>
  <c r="B281" i="9"/>
  <c r="B280" i="9"/>
  <c r="P279" i="9"/>
  <c r="B279" i="9"/>
  <c r="AF1" i="12" l="1"/>
  <c r="AD1" i="11"/>
  <c r="AE1" i="11" s="1"/>
  <c r="AB1" i="10"/>
  <c r="P277" i="9"/>
  <c r="H277" i="9"/>
  <c r="H98" i="11" s="1"/>
  <c r="B277" i="9"/>
  <c r="I302" i="9"/>
  <c r="I304" i="9" s="1"/>
  <c r="B304" i="9"/>
  <c r="B303" i="9"/>
  <c r="P302" i="9"/>
  <c r="B302" i="9"/>
  <c r="I301" i="9"/>
  <c r="I89" i="11" s="1"/>
  <c r="P301" i="9"/>
  <c r="B301" i="9"/>
  <c r="I300" i="9"/>
  <c r="I88" i="11" s="1"/>
  <c r="P299" i="9"/>
  <c r="P296" i="9"/>
  <c r="P300" i="9"/>
  <c r="B300" i="9"/>
  <c r="X298" i="9"/>
  <c r="P298" i="9"/>
  <c r="I298" i="9"/>
  <c r="I87" i="11" s="1"/>
  <c r="B299" i="9"/>
  <c r="B298" i="9"/>
  <c r="P297" i="9"/>
  <c r="B297" i="9"/>
  <c r="B296" i="9"/>
  <c r="CF292" i="9"/>
  <c r="CE292" i="9"/>
  <c r="CD292" i="9"/>
  <c r="CC292" i="9"/>
  <c r="CB292" i="9"/>
  <c r="CA292" i="9"/>
  <c r="BZ292" i="9"/>
  <c r="BY292" i="9"/>
  <c r="BX292" i="9"/>
  <c r="BW292" i="9"/>
  <c r="BV292" i="9"/>
  <c r="BU292" i="9"/>
  <c r="BT292" i="9"/>
  <c r="BS292" i="9"/>
  <c r="BR292" i="9"/>
  <c r="BQ292" i="9"/>
  <c r="BP292" i="9"/>
  <c r="BO292" i="9"/>
  <c r="BN292" i="9"/>
  <c r="BM292" i="9"/>
  <c r="BL292" i="9"/>
  <c r="BK292" i="9"/>
  <c r="BJ292" i="9"/>
  <c r="BI292" i="9"/>
  <c r="BH292" i="9"/>
  <c r="BG292" i="9"/>
  <c r="BF292" i="9"/>
  <c r="BE292" i="9"/>
  <c r="BD292" i="9"/>
  <c r="BC292" i="9"/>
  <c r="BB292" i="9"/>
  <c r="BA292" i="9"/>
  <c r="AZ292" i="9"/>
  <c r="AY292" i="9"/>
  <c r="AX292" i="9"/>
  <c r="AW292" i="9"/>
  <c r="AV292" i="9"/>
  <c r="AU292" i="9"/>
  <c r="AT292" i="9"/>
  <c r="AS292" i="9"/>
  <c r="AR292" i="9"/>
  <c r="AQ292" i="9"/>
  <c r="AP292" i="9"/>
  <c r="AO292" i="9"/>
  <c r="AN292" i="9"/>
  <c r="AM292" i="9"/>
  <c r="AL292" i="9"/>
  <c r="AK292" i="9"/>
  <c r="AJ292" i="9"/>
  <c r="AI292" i="9"/>
  <c r="AH292" i="9"/>
  <c r="AG292" i="9"/>
  <c r="AF292" i="9"/>
  <c r="AE292" i="9"/>
  <c r="AD292" i="9"/>
  <c r="AC292" i="9"/>
  <c r="AB292" i="9"/>
  <c r="AA292" i="9"/>
  <c r="Z292" i="9"/>
  <c r="Y292" i="9"/>
  <c r="CF291" i="9"/>
  <c r="CE291" i="9"/>
  <c r="CD291" i="9"/>
  <c r="CC291" i="9"/>
  <c r="CB291" i="9"/>
  <c r="CA291" i="9"/>
  <c r="BZ291" i="9"/>
  <c r="BY291" i="9"/>
  <c r="BX291" i="9"/>
  <c r="BW291" i="9"/>
  <c r="BV291" i="9"/>
  <c r="BU291" i="9"/>
  <c r="BT291" i="9"/>
  <c r="BS291" i="9"/>
  <c r="BR291" i="9"/>
  <c r="BQ291" i="9"/>
  <c r="BP291" i="9"/>
  <c r="BO291" i="9"/>
  <c r="BN291" i="9"/>
  <c r="BM291" i="9"/>
  <c r="BL291" i="9"/>
  <c r="BK291" i="9"/>
  <c r="BJ291" i="9"/>
  <c r="BI291" i="9"/>
  <c r="BH291" i="9"/>
  <c r="BG291" i="9"/>
  <c r="BF291" i="9"/>
  <c r="BE291" i="9"/>
  <c r="BD291" i="9"/>
  <c r="BC291" i="9"/>
  <c r="BB291" i="9"/>
  <c r="BA291" i="9"/>
  <c r="AZ291" i="9"/>
  <c r="AY291" i="9"/>
  <c r="AX291" i="9"/>
  <c r="AW291" i="9"/>
  <c r="AV291" i="9"/>
  <c r="AU291" i="9"/>
  <c r="AT291" i="9"/>
  <c r="AS291" i="9"/>
  <c r="AR291" i="9"/>
  <c r="AQ291" i="9"/>
  <c r="AP291" i="9"/>
  <c r="AO291" i="9"/>
  <c r="AN291" i="9"/>
  <c r="AM291" i="9"/>
  <c r="AL291" i="9"/>
  <c r="AK291" i="9"/>
  <c r="AJ291" i="9"/>
  <c r="AI291" i="9"/>
  <c r="AH291" i="9"/>
  <c r="AG291" i="9"/>
  <c r="AF291" i="9"/>
  <c r="AE291" i="9"/>
  <c r="AD291" i="9"/>
  <c r="AC291" i="9"/>
  <c r="AB291" i="9"/>
  <c r="AA291" i="9"/>
  <c r="Z291" i="9"/>
  <c r="Y291" i="9"/>
  <c r="X292" i="9"/>
  <c r="X291" i="9"/>
  <c r="I295" i="9"/>
  <c r="I80" i="11" s="1"/>
  <c r="P295" i="9"/>
  <c r="B295" i="9"/>
  <c r="I294" i="9"/>
  <c r="I79" i="11" s="1"/>
  <c r="P293" i="9"/>
  <c r="I293" i="9"/>
  <c r="I78" i="11" s="1"/>
  <c r="P292" i="9"/>
  <c r="P291" i="9"/>
  <c r="I292" i="9"/>
  <c r="I77" i="11" s="1"/>
  <c r="I291" i="9"/>
  <c r="I76" i="11" s="1"/>
  <c r="P294" i="9"/>
  <c r="B294" i="9"/>
  <c r="B293" i="9"/>
  <c r="B292" i="9"/>
  <c r="B291" i="9"/>
  <c r="P290" i="9"/>
  <c r="B290" i="9"/>
  <c r="P275" i="9"/>
  <c r="P274" i="9"/>
  <c r="I275" i="9"/>
  <c r="P273" i="9"/>
  <c r="I273" i="9"/>
  <c r="P272" i="9"/>
  <c r="I272" i="9"/>
  <c r="H275" i="9"/>
  <c r="H274" i="9"/>
  <c r="H273" i="9"/>
  <c r="H272" i="9"/>
  <c r="B275" i="9"/>
  <c r="B274" i="9"/>
  <c r="B273" i="9"/>
  <c r="B272" i="9"/>
  <c r="P271" i="9"/>
  <c r="B271" i="9"/>
  <c r="H269" i="9"/>
  <c r="P269" i="9"/>
  <c r="B269" i="9"/>
  <c r="B267" i="9"/>
  <c r="H100" i="11" l="1"/>
  <c r="H99" i="11"/>
  <c r="AG1" i="12"/>
  <c r="AH1" i="12" s="1"/>
  <c r="AF1" i="11"/>
  <c r="AG1" i="11" s="1"/>
  <c r="AC1" i="10"/>
  <c r="I303" i="9"/>
  <c r="P261" i="9"/>
  <c r="B261" i="9"/>
  <c r="B253" i="9"/>
  <c r="P251" i="9"/>
  <c r="B251" i="9"/>
  <c r="P249" i="9"/>
  <c r="B249" i="9"/>
  <c r="P247" i="9"/>
  <c r="B247" i="9"/>
  <c r="P245" i="9"/>
  <c r="B245" i="9"/>
  <c r="P243" i="9"/>
  <c r="B243" i="9"/>
  <c r="P241" i="9"/>
  <c r="B241" i="9"/>
  <c r="I239" i="9"/>
  <c r="B239" i="9"/>
  <c r="P238" i="9"/>
  <c r="H238" i="9"/>
  <c r="H239" i="9" s="1"/>
  <c r="B238" i="9"/>
  <c r="H237" i="9"/>
  <c r="B237" i="9"/>
  <c r="P236" i="9"/>
  <c r="B236" i="9"/>
  <c r="I234" i="9"/>
  <c r="B234" i="9"/>
  <c r="P233" i="9"/>
  <c r="H233" i="9"/>
  <c r="H234" i="9" s="1"/>
  <c r="B233" i="9"/>
  <c r="P231" i="9"/>
  <c r="H232" i="9"/>
  <c r="B232" i="9"/>
  <c r="B231" i="9"/>
  <c r="P228" i="9"/>
  <c r="P227" i="9"/>
  <c r="I229" i="9"/>
  <c r="H229" i="9"/>
  <c r="H228" i="9"/>
  <c r="B229" i="9"/>
  <c r="B228" i="9"/>
  <c r="B227" i="9"/>
  <c r="AI1" i="12" l="1"/>
  <c r="AJ1" i="12" s="1"/>
  <c r="AH1" i="11"/>
  <c r="AD1" i="10"/>
  <c r="P180" i="9"/>
  <c r="B180" i="9"/>
  <c r="P190" i="9"/>
  <c r="B190" i="9"/>
  <c r="P188" i="9"/>
  <c r="B188" i="9"/>
  <c r="P186" i="9"/>
  <c r="B186" i="9"/>
  <c r="P184" i="9"/>
  <c r="B184" i="9"/>
  <c r="P182" i="9"/>
  <c r="B182" i="9"/>
  <c r="AK1" i="12" l="1"/>
  <c r="AI1" i="11"/>
  <c r="AE1" i="10"/>
  <c r="B225" i="9"/>
  <c r="B223" i="9"/>
  <c r="B221" i="9"/>
  <c r="B219" i="9"/>
  <c r="P217" i="9"/>
  <c r="B217" i="9"/>
  <c r="P213" i="9"/>
  <c r="P214" i="9"/>
  <c r="P210" i="9"/>
  <c r="P211" i="9"/>
  <c r="P215" i="9"/>
  <c r="P212" i="9"/>
  <c r="H215" i="9"/>
  <c r="H214" i="9"/>
  <c r="H213" i="9"/>
  <c r="H212" i="9"/>
  <c r="H211" i="9"/>
  <c r="H210" i="9"/>
  <c r="H209" i="9"/>
  <c r="H208" i="9"/>
  <c r="B215" i="9"/>
  <c r="B214" i="9"/>
  <c r="B213" i="9"/>
  <c r="B212" i="9"/>
  <c r="B211" i="9"/>
  <c r="B210" i="9"/>
  <c r="B209" i="9"/>
  <c r="B208" i="9"/>
  <c r="B207" i="9"/>
  <c r="B205" i="9"/>
  <c r="B203" i="9"/>
  <c r="B201" i="9"/>
  <c r="B199" i="9"/>
  <c r="P197" i="9"/>
  <c r="B197" i="9"/>
  <c r="P164" i="9"/>
  <c r="P165" i="9"/>
  <c r="P163" i="9"/>
  <c r="AL1" i="12" l="1"/>
  <c r="AJ1" i="11"/>
  <c r="AF1" i="10"/>
  <c r="AG1" i="10" s="1"/>
  <c r="AH1" i="10" s="1"/>
  <c r="AI1" i="10" s="1"/>
  <c r="AJ1" i="10" s="1"/>
  <c r="AK1" i="10" s="1"/>
  <c r="AL1" i="10" s="1"/>
  <c r="AM1" i="10" s="1"/>
  <c r="AN1" i="10" s="1"/>
  <c r="AO1" i="10" s="1"/>
  <c r="AP1" i="10" s="1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B178" i="9"/>
  <c r="J168" i="9"/>
  <c r="BD6" i="4"/>
  <c r="BD7" i="4" s="1"/>
  <c r="BE7" i="4" s="1"/>
  <c r="BC2" i="4"/>
  <c r="BC5" i="4" s="1"/>
  <c r="BC1" i="4"/>
  <c r="B168" i="9"/>
  <c r="B175" i="9"/>
  <c r="B174" i="9"/>
  <c r="B173" i="9"/>
  <c r="B172" i="9"/>
  <c r="B171" i="9"/>
  <c r="P161" i="9"/>
  <c r="B179" i="9"/>
  <c r="B177" i="9"/>
  <c r="B169" i="9"/>
  <c r="B167" i="9"/>
  <c r="B176" i="9"/>
  <c r="B170" i="9"/>
  <c r="B166" i="9"/>
  <c r="B165" i="9"/>
  <c r="I164" i="9"/>
  <c r="B164" i="9"/>
  <c r="I163" i="9"/>
  <c r="B163" i="9"/>
  <c r="B162" i="9"/>
  <c r="B161" i="9"/>
  <c r="B157" i="9"/>
  <c r="B155" i="9"/>
  <c r="B153" i="9"/>
  <c r="B151" i="9"/>
  <c r="H149" i="9"/>
  <c r="B149" i="9"/>
  <c r="H148" i="9"/>
  <c r="B148" i="9"/>
  <c r="B147" i="9"/>
  <c r="P145" i="9"/>
  <c r="B145" i="9"/>
  <c r="B387" i="9"/>
  <c r="B385" i="9"/>
  <c r="B383" i="9"/>
  <c r="B381" i="9"/>
  <c r="H379" i="9"/>
  <c r="B379" i="9"/>
  <c r="H378" i="9"/>
  <c r="B378" i="9"/>
  <c r="B377" i="9"/>
  <c r="P375" i="9"/>
  <c r="B375" i="9"/>
  <c r="B373" i="9"/>
  <c r="B371" i="9"/>
  <c r="B369" i="9"/>
  <c r="B367" i="9"/>
  <c r="H365" i="9"/>
  <c r="B365" i="9"/>
  <c r="H364" i="9"/>
  <c r="B364" i="9"/>
  <c r="B363" i="9"/>
  <c r="P361" i="9"/>
  <c r="B361" i="9"/>
  <c r="B136" i="9"/>
  <c r="B134" i="9"/>
  <c r="B132" i="9"/>
  <c r="B130" i="9"/>
  <c r="H128" i="9"/>
  <c r="B128" i="9"/>
  <c r="H127" i="9"/>
  <c r="B127" i="9"/>
  <c r="B126" i="9"/>
  <c r="P124" i="9"/>
  <c r="B124" i="9"/>
  <c r="I143" i="9"/>
  <c r="I142" i="9"/>
  <c r="I141" i="9"/>
  <c r="H140" i="9"/>
  <c r="B140" i="9"/>
  <c r="H143" i="9"/>
  <c r="H142" i="9"/>
  <c r="H141" i="9"/>
  <c r="H139" i="9"/>
  <c r="P138" i="9"/>
  <c r="B144" i="9"/>
  <c r="B143" i="9"/>
  <c r="B142" i="9"/>
  <c r="B141" i="9"/>
  <c r="B139" i="9"/>
  <c r="B138" i="9"/>
  <c r="P104" i="9"/>
  <c r="P345" i="9" s="1"/>
  <c r="H116" i="9"/>
  <c r="B116" i="9"/>
  <c r="H115" i="9"/>
  <c r="B115" i="9"/>
  <c r="B114" i="9"/>
  <c r="B112" i="9"/>
  <c r="B110" i="9"/>
  <c r="I108" i="9"/>
  <c r="I107" i="9"/>
  <c r="I106" i="9"/>
  <c r="I105" i="9"/>
  <c r="I104" i="9"/>
  <c r="I103" i="9"/>
  <c r="H108" i="9"/>
  <c r="H107" i="9"/>
  <c r="H106" i="9"/>
  <c r="H105" i="9"/>
  <c r="H104" i="9"/>
  <c r="H103" i="9"/>
  <c r="H102" i="9"/>
  <c r="H101" i="9"/>
  <c r="H100" i="9"/>
  <c r="H99" i="9"/>
  <c r="H98" i="9"/>
  <c r="B109" i="9"/>
  <c r="B108" i="9"/>
  <c r="B107" i="9"/>
  <c r="B106" i="9"/>
  <c r="B105" i="9"/>
  <c r="B104" i="9"/>
  <c r="B103" i="9"/>
  <c r="B102" i="9"/>
  <c r="B101" i="9"/>
  <c r="B100" i="9"/>
  <c r="B99" i="9"/>
  <c r="B98" i="9"/>
  <c r="B97" i="9"/>
  <c r="B95" i="9"/>
  <c r="B93" i="9"/>
  <c r="B91" i="9"/>
  <c r="B89" i="9"/>
  <c r="H87" i="9"/>
  <c r="B87" i="9"/>
  <c r="H86" i="9"/>
  <c r="B86" i="9"/>
  <c r="B85" i="9"/>
  <c r="P83" i="9"/>
  <c r="B83" i="9"/>
  <c r="P81" i="9"/>
  <c r="B81" i="9"/>
  <c r="P79" i="9"/>
  <c r="H79" i="9"/>
  <c r="B79" i="9"/>
  <c r="P77" i="9"/>
  <c r="B77" i="9"/>
  <c r="P75" i="9"/>
  <c r="B75" i="9"/>
  <c r="P73" i="9"/>
  <c r="H73" i="9"/>
  <c r="B73" i="9"/>
  <c r="B123" i="9"/>
  <c r="P122" i="9"/>
  <c r="B122" i="9"/>
  <c r="P67" i="9"/>
  <c r="I65" i="9"/>
  <c r="H61" i="9"/>
  <c r="H62" i="9" s="1"/>
  <c r="P59" i="9"/>
  <c r="B58" i="9"/>
  <c r="H208" i="5"/>
  <c r="B208" i="5"/>
  <c r="B207" i="5"/>
  <c r="P57" i="9"/>
  <c r="P55" i="9"/>
  <c r="I143" i="7"/>
  <c r="H143" i="7"/>
  <c r="B143" i="7"/>
  <c r="H142" i="7"/>
  <c r="B142" i="7"/>
  <c r="AM1" i="12" l="1"/>
  <c r="AK1" i="11"/>
  <c r="AL1" i="11" s="1"/>
  <c r="AQ1" i="10"/>
  <c r="BE6" i="4"/>
  <c r="H64" i="9"/>
  <c r="H44" i="9"/>
  <c r="B44" i="9"/>
  <c r="AN1" i="12" l="1"/>
  <c r="AM1" i="11"/>
  <c r="AR1" i="10"/>
  <c r="H65" i="9"/>
  <c r="I274" i="9"/>
  <c r="I53" i="9"/>
  <c r="I52" i="9"/>
  <c r="I51" i="9"/>
  <c r="I50" i="9"/>
  <c r="I43" i="9"/>
  <c r="I42" i="9"/>
  <c r="P39" i="9"/>
  <c r="P120" i="9"/>
  <c r="I195" i="9"/>
  <c r="H195" i="9"/>
  <c r="B195" i="9"/>
  <c r="H27" i="9"/>
  <c r="H26" i="9"/>
  <c r="B27" i="9"/>
  <c r="B26" i="9"/>
  <c r="B35" i="9"/>
  <c r="B33" i="9"/>
  <c r="B31" i="9"/>
  <c r="B29" i="9"/>
  <c r="B25" i="9"/>
  <c r="AO1" i="12" l="1"/>
  <c r="AN1" i="11"/>
  <c r="AS1" i="10"/>
  <c r="CF2" i="9"/>
  <c r="CE2" i="9"/>
  <c r="CD2" i="9"/>
  <c r="CC2" i="9"/>
  <c r="CB2" i="9"/>
  <c r="CA2" i="9"/>
  <c r="BZ2" i="9"/>
  <c r="BY2" i="9"/>
  <c r="BX2" i="9"/>
  <c r="BW2" i="9"/>
  <c r="BV2" i="9"/>
  <c r="BU2" i="9"/>
  <c r="BT2" i="9"/>
  <c r="BS2" i="9"/>
  <c r="BR2" i="9"/>
  <c r="BQ2" i="9"/>
  <c r="BP2" i="9"/>
  <c r="BO2" i="9"/>
  <c r="BN2" i="9"/>
  <c r="BM2" i="9"/>
  <c r="BL2" i="9"/>
  <c r="BK2" i="9"/>
  <c r="BJ2" i="9"/>
  <c r="BI2" i="9"/>
  <c r="BH2" i="9"/>
  <c r="BG2" i="9"/>
  <c r="BF2" i="9"/>
  <c r="BE2" i="9"/>
  <c r="BD2" i="9"/>
  <c r="BC2" i="9"/>
  <c r="BB2" i="9"/>
  <c r="BA2" i="9"/>
  <c r="AZ2" i="9"/>
  <c r="AY2" i="9"/>
  <c r="AX2" i="9"/>
  <c r="AW2" i="9"/>
  <c r="AV2" i="9"/>
  <c r="AU2" i="9"/>
  <c r="AT2" i="9"/>
  <c r="AS2" i="9"/>
  <c r="AR2" i="9"/>
  <c r="AQ2" i="9"/>
  <c r="AP2" i="9"/>
  <c r="AO2" i="9"/>
  <c r="AN2" i="9"/>
  <c r="AM2" i="9"/>
  <c r="AL2" i="9"/>
  <c r="AK2" i="9"/>
  <c r="AJ2" i="9"/>
  <c r="CF2" i="8"/>
  <c r="CE2" i="8"/>
  <c r="CD2" i="8"/>
  <c r="CC2" i="8"/>
  <c r="CB2" i="8"/>
  <c r="CA2" i="8"/>
  <c r="BZ2" i="8"/>
  <c r="BY2" i="8"/>
  <c r="BX2" i="8"/>
  <c r="BW2" i="8"/>
  <c r="BV2" i="8"/>
  <c r="BU2" i="8"/>
  <c r="BT2" i="8"/>
  <c r="BS2" i="8"/>
  <c r="BR2" i="8"/>
  <c r="BQ2" i="8"/>
  <c r="BP2" i="8"/>
  <c r="BO2" i="8"/>
  <c r="BN2" i="8"/>
  <c r="BM2" i="8"/>
  <c r="BL2" i="8"/>
  <c r="BK2" i="8"/>
  <c r="BJ2" i="8"/>
  <c r="BI2" i="8"/>
  <c r="BH2" i="8"/>
  <c r="BG2" i="8"/>
  <c r="BF2" i="8"/>
  <c r="BE2" i="8"/>
  <c r="BD2" i="8"/>
  <c r="BC2" i="8"/>
  <c r="BB2" i="8"/>
  <c r="BA2" i="8"/>
  <c r="AZ2" i="8"/>
  <c r="AY2" i="8"/>
  <c r="AX2" i="8"/>
  <c r="AW2" i="8"/>
  <c r="AV2" i="8"/>
  <c r="AU2" i="8"/>
  <c r="AT2" i="8"/>
  <c r="AS2" i="8"/>
  <c r="AR2" i="8"/>
  <c r="AQ2" i="8"/>
  <c r="AP2" i="8"/>
  <c r="AO2" i="8"/>
  <c r="AN2" i="8"/>
  <c r="AM2" i="8"/>
  <c r="AL2" i="8"/>
  <c r="AK2" i="8"/>
  <c r="AJ2" i="8"/>
  <c r="AJ1" i="8"/>
  <c r="CF2" i="6"/>
  <c r="CE2" i="6"/>
  <c r="CD2" i="6"/>
  <c r="CC2" i="6"/>
  <c r="CB2" i="6"/>
  <c r="CA2" i="6"/>
  <c r="BZ2" i="6"/>
  <c r="BY2" i="6"/>
  <c r="BX2" i="6"/>
  <c r="BW2" i="6"/>
  <c r="BV2" i="6"/>
  <c r="BU2" i="6"/>
  <c r="BT2" i="6"/>
  <c r="BS2" i="6"/>
  <c r="BR2" i="6"/>
  <c r="BQ2" i="6"/>
  <c r="BP2" i="6"/>
  <c r="BO2" i="6"/>
  <c r="BN2" i="6"/>
  <c r="BM2" i="6"/>
  <c r="BL2" i="6"/>
  <c r="BK2" i="6"/>
  <c r="BJ2" i="6"/>
  <c r="BI2" i="6"/>
  <c r="BH2" i="6"/>
  <c r="BG2" i="6"/>
  <c r="BF2" i="6"/>
  <c r="BE2" i="6"/>
  <c r="BD2" i="6"/>
  <c r="BC2" i="6"/>
  <c r="BB2" i="6"/>
  <c r="BA2" i="6"/>
  <c r="AZ2" i="6"/>
  <c r="AY2" i="6"/>
  <c r="AX2" i="6"/>
  <c r="AW2" i="6"/>
  <c r="AV2" i="6"/>
  <c r="AU2" i="6"/>
  <c r="AT2" i="6"/>
  <c r="AS2" i="6"/>
  <c r="AR2" i="6"/>
  <c r="AQ2" i="6"/>
  <c r="AP2" i="6"/>
  <c r="AO2" i="6"/>
  <c r="AN2" i="6"/>
  <c r="AM2" i="6"/>
  <c r="AL2" i="6"/>
  <c r="AK2" i="6"/>
  <c r="AJ2" i="6"/>
  <c r="AJ1" i="6"/>
  <c r="CF2" i="5"/>
  <c r="CE2" i="5"/>
  <c r="CD2" i="5"/>
  <c r="CC2" i="5"/>
  <c r="CB2" i="5"/>
  <c r="CA2" i="5"/>
  <c r="BZ2" i="5"/>
  <c r="BY2" i="5"/>
  <c r="BX2" i="5"/>
  <c r="BW2" i="5"/>
  <c r="BV2" i="5"/>
  <c r="BU2" i="5"/>
  <c r="BT2" i="5"/>
  <c r="BS2" i="5"/>
  <c r="BR2" i="5"/>
  <c r="BQ2" i="5"/>
  <c r="BP2" i="5"/>
  <c r="BO2" i="5"/>
  <c r="BN2" i="5"/>
  <c r="BM2" i="5"/>
  <c r="BL2" i="5"/>
  <c r="BK2" i="5"/>
  <c r="BJ2" i="5"/>
  <c r="BI2" i="5"/>
  <c r="BH2" i="5"/>
  <c r="BG2" i="5"/>
  <c r="BF2" i="5"/>
  <c r="BE2" i="5"/>
  <c r="BD2" i="5"/>
  <c r="BC2" i="5"/>
  <c r="BB2" i="5"/>
  <c r="BA2" i="5"/>
  <c r="AZ2" i="5"/>
  <c r="AY2" i="5"/>
  <c r="AX2" i="5"/>
  <c r="AW2" i="5"/>
  <c r="AV2" i="5"/>
  <c r="AU2" i="5"/>
  <c r="AT2" i="5"/>
  <c r="AS2" i="5"/>
  <c r="AR2" i="5"/>
  <c r="AQ2" i="5"/>
  <c r="AP2" i="5"/>
  <c r="AO2" i="5"/>
  <c r="AN2" i="5"/>
  <c r="AM2" i="5"/>
  <c r="AL2" i="5"/>
  <c r="AK2" i="5"/>
  <c r="AJ2" i="5"/>
  <c r="AJ1" i="5"/>
  <c r="CF2" i="1"/>
  <c r="CE2" i="1"/>
  <c r="CD2" i="1"/>
  <c r="CC2" i="1"/>
  <c r="CB2" i="1"/>
  <c r="CA2" i="1"/>
  <c r="BZ2" i="1"/>
  <c r="BY2" i="1"/>
  <c r="BX2" i="1"/>
  <c r="BW2" i="1"/>
  <c r="BV2" i="1"/>
  <c r="BU2" i="1"/>
  <c r="BT2" i="1"/>
  <c r="BS2" i="1"/>
  <c r="BR2" i="1"/>
  <c r="BQ2" i="1"/>
  <c r="BP2" i="1"/>
  <c r="BO2" i="1"/>
  <c r="BN2" i="1"/>
  <c r="BM2" i="1"/>
  <c r="BL2" i="1"/>
  <c r="BK2" i="1"/>
  <c r="BJ2" i="1"/>
  <c r="BI2" i="1"/>
  <c r="BH2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K1" i="1"/>
  <c r="AJ1" i="1"/>
  <c r="P21" i="9"/>
  <c r="P23" i="9"/>
  <c r="P19" i="9"/>
  <c r="H13" i="9"/>
  <c r="H19" i="9"/>
  <c r="B23" i="9"/>
  <c r="B21" i="9"/>
  <c r="B19" i="9"/>
  <c r="P17" i="9"/>
  <c r="B17" i="9"/>
  <c r="P15" i="9"/>
  <c r="AP1" i="12" l="1"/>
  <c r="AO1" i="11"/>
  <c r="AT1" i="10"/>
  <c r="AK1" i="8"/>
  <c r="AK1" i="6"/>
  <c r="AK1" i="5"/>
  <c r="AL1" i="5"/>
  <c r="AL1" i="1"/>
  <c r="N23" i="7"/>
  <c r="N21" i="7"/>
  <c r="N20" i="7"/>
  <c r="B15" i="9"/>
  <c r="AQ1" i="12" l="1"/>
  <c r="AP1" i="11"/>
  <c r="AU1" i="10"/>
  <c r="AL1" i="8"/>
  <c r="AM1" i="8"/>
  <c r="AL1" i="6"/>
  <c r="AM1" i="5"/>
  <c r="AM1" i="1"/>
  <c r="P69" i="9"/>
  <c r="B69" i="9"/>
  <c r="P13" i="9"/>
  <c r="B13" i="9"/>
  <c r="B68" i="9"/>
  <c r="B67" i="9"/>
  <c r="B66" i="9"/>
  <c r="B65" i="9"/>
  <c r="P64" i="9"/>
  <c r="B64" i="9"/>
  <c r="B63" i="9"/>
  <c r="B62" i="9"/>
  <c r="P61" i="9"/>
  <c r="B61" i="9"/>
  <c r="B60" i="9"/>
  <c r="B59" i="9"/>
  <c r="B57" i="9"/>
  <c r="B56" i="9"/>
  <c r="B55" i="9"/>
  <c r="B54" i="9"/>
  <c r="H53" i="9"/>
  <c r="B53" i="9"/>
  <c r="H52" i="9"/>
  <c r="B52" i="9"/>
  <c r="H51" i="9"/>
  <c r="B51" i="9"/>
  <c r="H50" i="9"/>
  <c r="B50" i="9"/>
  <c r="I49" i="9"/>
  <c r="H49" i="9"/>
  <c r="B49" i="9"/>
  <c r="I48" i="9"/>
  <c r="H48" i="9"/>
  <c r="B48" i="9"/>
  <c r="I47" i="9"/>
  <c r="H47" i="9"/>
  <c r="B47" i="9"/>
  <c r="I46" i="9"/>
  <c r="H46" i="9"/>
  <c r="B46" i="9"/>
  <c r="H45" i="9"/>
  <c r="B45" i="9"/>
  <c r="H43" i="9"/>
  <c r="B43" i="9"/>
  <c r="H42" i="9"/>
  <c r="B42" i="9"/>
  <c r="H41" i="9"/>
  <c r="B41" i="9"/>
  <c r="H40" i="9"/>
  <c r="B40" i="9"/>
  <c r="B39" i="9"/>
  <c r="B121" i="9"/>
  <c r="B120" i="9"/>
  <c r="B196" i="9"/>
  <c r="I194" i="9"/>
  <c r="H194" i="9"/>
  <c r="B194" i="9"/>
  <c r="H193" i="9"/>
  <c r="B193" i="9"/>
  <c r="B192" i="9"/>
  <c r="B10" i="9"/>
  <c r="B9" i="9"/>
  <c r="P8" i="9"/>
  <c r="H8" i="9"/>
  <c r="B8" i="9"/>
  <c r="I7" i="9"/>
  <c r="H7" i="9" s="1"/>
  <c r="B7" i="9"/>
  <c r="P6" i="9"/>
  <c r="I6" i="9"/>
  <c r="H6" i="9" s="1"/>
  <c r="B6" i="9"/>
  <c r="AI2" i="9"/>
  <c r="AH2" i="9"/>
  <c r="AG2" i="9"/>
  <c r="AF2" i="9"/>
  <c r="AE2" i="9"/>
  <c r="AD2" i="9"/>
  <c r="AC2" i="9"/>
  <c r="AB2" i="9"/>
  <c r="AA2" i="9"/>
  <c r="Z2" i="9"/>
  <c r="Y2" i="9"/>
  <c r="X2" i="9"/>
  <c r="X1" i="9"/>
  <c r="U120" i="9"/>
  <c r="U292" i="9"/>
  <c r="AR1" i="12" l="1"/>
  <c r="AQ1" i="11"/>
  <c r="AV1" i="10"/>
  <c r="P351" i="9"/>
  <c r="AN1" i="8"/>
  <c r="AO1" i="8"/>
  <c r="AM1" i="6"/>
  <c r="AN1" i="6"/>
  <c r="AN1" i="5"/>
  <c r="AN1" i="1"/>
  <c r="Y1" i="9"/>
  <c r="Z1" i="9" s="1"/>
  <c r="U122" i="9"/>
  <c r="AS1" i="12" l="1"/>
  <c r="AR1" i="11"/>
  <c r="AW1" i="10"/>
  <c r="P352" i="9"/>
  <c r="AP1" i="8"/>
  <c r="AQ1" i="8"/>
  <c r="AR1" i="8"/>
  <c r="AO1" i="6"/>
  <c r="AO1" i="5"/>
  <c r="AO1" i="1"/>
  <c r="AA1" i="9"/>
  <c r="AB1" i="9" s="1"/>
  <c r="AC1" i="9" s="1"/>
  <c r="AT1" i="12" l="1"/>
  <c r="AS1" i="11"/>
  <c r="AX1" i="10"/>
  <c r="AS1" i="8"/>
  <c r="AT1" i="8"/>
  <c r="AU1" i="8" s="1"/>
  <c r="AP1" i="6"/>
  <c r="AQ1" i="6"/>
  <c r="AP1" i="5"/>
  <c r="AP1" i="1"/>
  <c r="AD1" i="9"/>
  <c r="AU1" i="12" l="1"/>
  <c r="AT1" i="11"/>
  <c r="AY1" i="10"/>
  <c r="AV1" i="8"/>
  <c r="AW1" i="8" s="1"/>
  <c r="AY1" i="8"/>
  <c r="AX1" i="8"/>
  <c r="AS1" i="6"/>
  <c r="AW1" i="6" s="1"/>
  <c r="AR1" i="6"/>
  <c r="AV1" i="6"/>
  <c r="AT1" i="6"/>
  <c r="AU1" i="6"/>
  <c r="AQ1" i="5"/>
  <c r="AQ1" i="1"/>
  <c r="AE1" i="9"/>
  <c r="AV1" i="12" l="1"/>
  <c r="AU1" i="11"/>
  <c r="AZ1" i="10"/>
  <c r="AF1" i="9"/>
  <c r="AZ1" i="8"/>
  <c r="AX1" i="6"/>
  <c r="AY1" i="6" s="1"/>
  <c r="AZ1" i="6" s="1"/>
  <c r="BA1" i="6" s="1"/>
  <c r="BB1" i="6" s="1"/>
  <c r="BC1" i="6" s="1"/>
  <c r="BD1" i="6" s="1"/>
  <c r="BE1" i="6" s="1"/>
  <c r="BF1" i="6" s="1"/>
  <c r="BG1" i="6" s="1"/>
  <c r="BH1" i="6" s="1"/>
  <c r="BI1" i="6" s="1"/>
  <c r="BJ1" i="6" s="1"/>
  <c r="BK1" i="6" s="1"/>
  <c r="BL1" i="6" s="1"/>
  <c r="BM1" i="6" s="1"/>
  <c r="BN1" i="6" s="1"/>
  <c r="BO1" i="6" s="1"/>
  <c r="BP1" i="6" s="1"/>
  <c r="BQ1" i="6" s="1"/>
  <c r="BR1" i="6" s="1"/>
  <c r="BS1" i="6" s="1"/>
  <c r="BT1" i="6" s="1"/>
  <c r="BU1" i="6" s="1"/>
  <c r="BV1" i="6" s="1"/>
  <c r="BW1" i="6" s="1"/>
  <c r="BX1" i="6" s="1"/>
  <c r="BY1" i="6" s="1"/>
  <c r="BZ1" i="6" s="1"/>
  <c r="CA1" i="6" s="1"/>
  <c r="CB1" i="6" s="1"/>
  <c r="CC1" i="6" s="1"/>
  <c r="CD1" i="6" s="1"/>
  <c r="CE1" i="6" s="1"/>
  <c r="CF1" i="6" s="1"/>
  <c r="AR1" i="5"/>
  <c r="AR1" i="1"/>
  <c r="AS1" i="1" s="1"/>
  <c r="AT1" i="1" s="1"/>
  <c r="AU1" i="1" s="1"/>
  <c r="AV1" i="1" s="1"/>
  <c r="AW1" i="1" s="1"/>
  <c r="AX1" i="1" s="1"/>
  <c r="AY1" i="1" s="1"/>
  <c r="AZ1" i="1" s="1"/>
  <c r="BA1" i="1" s="1"/>
  <c r="BB1" i="1" s="1"/>
  <c r="BC1" i="1" s="1"/>
  <c r="BD1" i="1" s="1"/>
  <c r="BE1" i="1" s="1"/>
  <c r="BF1" i="1" s="1"/>
  <c r="BG1" i="1" s="1"/>
  <c r="BH1" i="1" s="1"/>
  <c r="BI1" i="1" s="1"/>
  <c r="BJ1" i="1" s="1"/>
  <c r="BK1" i="1" s="1"/>
  <c r="BL1" i="1" s="1"/>
  <c r="BM1" i="1" s="1"/>
  <c r="BN1" i="1" s="1"/>
  <c r="BO1" i="1" s="1"/>
  <c r="BP1" i="1" s="1"/>
  <c r="BQ1" i="1" s="1"/>
  <c r="BR1" i="1" s="1"/>
  <c r="BS1" i="1" s="1"/>
  <c r="BT1" i="1" s="1"/>
  <c r="BU1" i="1" s="1"/>
  <c r="BV1" i="1" s="1"/>
  <c r="BW1" i="1" s="1"/>
  <c r="BX1" i="1" s="1"/>
  <c r="BY1" i="1" s="1"/>
  <c r="BZ1" i="1" s="1"/>
  <c r="CA1" i="1" s="1"/>
  <c r="CB1" i="1" s="1"/>
  <c r="CC1" i="1" s="1"/>
  <c r="CD1" i="1" s="1"/>
  <c r="CE1" i="1" s="1"/>
  <c r="CF1" i="1" s="1"/>
  <c r="AW1" i="12" l="1"/>
  <c r="AV1" i="11"/>
  <c r="BA1" i="10"/>
  <c r="AG1" i="9"/>
  <c r="BA1" i="8"/>
  <c r="BB1" i="8" s="1"/>
  <c r="BC1" i="8" s="1"/>
  <c r="BD1" i="8" s="1"/>
  <c r="BE1" i="8" s="1"/>
  <c r="BF1" i="8" s="1"/>
  <c r="BG1" i="8" s="1"/>
  <c r="BH1" i="8" s="1"/>
  <c r="BI1" i="8" s="1"/>
  <c r="BJ1" i="8" s="1"/>
  <c r="BK1" i="8" s="1"/>
  <c r="BL1" i="8" s="1"/>
  <c r="BM1" i="8" s="1"/>
  <c r="BN1" i="8" s="1"/>
  <c r="BO1" i="8" s="1"/>
  <c r="BP1" i="8" s="1"/>
  <c r="BQ1" i="8" s="1"/>
  <c r="BR1" i="8" s="1"/>
  <c r="BS1" i="8" s="1"/>
  <c r="BT1" i="8" s="1"/>
  <c r="BU1" i="8" s="1"/>
  <c r="BV1" i="8" s="1"/>
  <c r="BW1" i="8" s="1"/>
  <c r="BX1" i="8" s="1"/>
  <c r="BY1" i="8" s="1"/>
  <c r="BZ1" i="8" s="1"/>
  <c r="CA1" i="8" s="1"/>
  <c r="CB1" i="8" s="1"/>
  <c r="CC1" i="8" s="1"/>
  <c r="CD1" i="8" s="1"/>
  <c r="CE1" i="8" s="1"/>
  <c r="CF1" i="8" s="1"/>
  <c r="AS1" i="5"/>
  <c r="AX1" i="12" l="1"/>
  <c r="AW1" i="11"/>
  <c r="BB1" i="10"/>
  <c r="AH1" i="9"/>
  <c r="AI1" i="9" s="1"/>
  <c r="AT1" i="5"/>
  <c r="AY1" i="12" l="1"/>
  <c r="AX1" i="11"/>
  <c r="BC1" i="10"/>
  <c r="AJ1" i="9"/>
  <c r="AK1" i="9" s="1"/>
  <c r="AL1" i="9" s="1"/>
  <c r="AM1" i="9" s="1"/>
  <c r="AN1" i="9" s="1"/>
  <c r="AO1" i="9" s="1"/>
  <c r="AP1" i="9" s="1"/>
  <c r="AU1" i="5"/>
  <c r="P155" i="8"/>
  <c r="P148" i="8"/>
  <c r="P141" i="8"/>
  <c r="AZ1" i="12" l="1"/>
  <c r="AY1" i="11"/>
  <c r="BD1" i="10"/>
  <c r="AQ1" i="9"/>
  <c r="AR1" i="9" s="1"/>
  <c r="AS1" i="9" s="1"/>
  <c r="AV1" i="5"/>
  <c r="I103" i="7"/>
  <c r="I96" i="7"/>
  <c r="M169" i="1"/>
  <c r="BA1" i="12" l="1"/>
  <c r="AZ1" i="11"/>
  <c r="BE1" i="10"/>
  <c r="AT1" i="9"/>
  <c r="AU1" i="9" s="1"/>
  <c r="AV1" i="9" s="1"/>
  <c r="AW1" i="9" s="1"/>
  <c r="AX1" i="9" s="1"/>
  <c r="AY1" i="9" s="1"/>
  <c r="AZ1" i="9" s="1"/>
  <c r="BA1" i="9" s="1"/>
  <c r="BB1" i="9" s="1"/>
  <c r="BC1" i="9" s="1"/>
  <c r="BD1" i="9" s="1"/>
  <c r="BE1" i="9" s="1"/>
  <c r="BF1" i="9" s="1"/>
  <c r="AW1" i="5"/>
  <c r="I329" i="8"/>
  <c r="H329" i="8"/>
  <c r="B329" i="8"/>
  <c r="I322" i="8"/>
  <c r="H322" i="8"/>
  <c r="B322" i="8"/>
  <c r="I311" i="8"/>
  <c r="H311" i="8"/>
  <c r="B311" i="8"/>
  <c r="J320" i="8"/>
  <c r="I31" i="12" s="1"/>
  <c r="J313" i="8"/>
  <c r="I19" i="12" s="1"/>
  <c r="J310" i="8"/>
  <c r="J309" i="8"/>
  <c r="I310" i="8"/>
  <c r="H310" i="8"/>
  <c r="B310" i="8"/>
  <c r="I309" i="8"/>
  <c r="H309" i="8"/>
  <c r="B309" i="8"/>
  <c r="P86" i="8"/>
  <c r="P79" i="8"/>
  <c r="P72" i="8"/>
  <c r="P303" i="8"/>
  <c r="J298" i="8"/>
  <c r="J297" i="8"/>
  <c r="J296" i="8"/>
  <c r="J295" i="8"/>
  <c r="J294" i="8"/>
  <c r="I298" i="8"/>
  <c r="H298" i="8"/>
  <c r="B298" i="8"/>
  <c r="I297" i="8"/>
  <c r="H297" i="8"/>
  <c r="B297" i="8"/>
  <c r="I296" i="8"/>
  <c r="H296" i="8"/>
  <c r="B296" i="8"/>
  <c r="I295" i="8"/>
  <c r="H295" i="8"/>
  <c r="B295" i="8"/>
  <c r="I294" i="8"/>
  <c r="H294" i="8"/>
  <c r="B294" i="8"/>
  <c r="J291" i="8"/>
  <c r="J290" i="8"/>
  <c r="J289" i="8"/>
  <c r="J288" i="8"/>
  <c r="J287" i="8"/>
  <c r="J284" i="8"/>
  <c r="J283" i="8"/>
  <c r="J282" i="8"/>
  <c r="J281" i="8"/>
  <c r="J280" i="8"/>
  <c r="I279" i="8"/>
  <c r="J275" i="8"/>
  <c r="J274" i="8"/>
  <c r="J273" i="8"/>
  <c r="J272" i="8"/>
  <c r="J271" i="8"/>
  <c r="J268" i="8"/>
  <c r="J267" i="8"/>
  <c r="J266" i="8"/>
  <c r="J265" i="8"/>
  <c r="J264" i="8"/>
  <c r="J261" i="8"/>
  <c r="J260" i="8"/>
  <c r="J259" i="8"/>
  <c r="J258" i="8"/>
  <c r="J257" i="8"/>
  <c r="I275" i="8"/>
  <c r="I274" i="8"/>
  <c r="I273" i="8"/>
  <c r="I272" i="8"/>
  <c r="I271" i="8"/>
  <c r="I268" i="8"/>
  <c r="I267" i="8"/>
  <c r="I266" i="8"/>
  <c r="I265" i="8"/>
  <c r="I264" i="8"/>
  <c r="H275" i="8"/>
  <c r="H274" i="8"/>
  <c r="H273" i="8"/>
  <c r="H272" i="8"/>
  <c r="H271" i="8"/>
  <c r="H270" i="8"/>
  <c r="H268" i="8"/>
  <c r="H267" i="8"/>
  <c r="H266" i="8"/>
  <c r="H265" i="8"/>
  <c r="H264" i="8"/>
  <c r="H263" i="8"/>
  <c r="H261" i="8"/>
  <c r="H260" i="8"/>
  <c r="H259" i="8"/>
  <c r="H258" i="8"/>
  <c r="H257" i="8"/>
  <c r="H256" i="8"/>
  <c r="P270" i="8"/>
  <c r="P263" i="8"/>
  <c r="P256" i="8"/>
  <c r="P247" i="8"/>
  <c r="P240" i="8"/>
  <c r="P233" i="8"/>
  <c r="B277" i="8"/>
  <c r="B275" i="8"/>
  <c r="B274" i="8"/>
  <c r="B273" i="8"/>
  <c r="B272" i="8"/>
  <c r="B271" i="8"/>
  <c r="B270" i="8"/>
  <c r="B268" i="8"/>
  <c r="B267" i="8"/>
  <c r="B266" i="8"/>
  <c r="B265" i="8"/>
  <c r="B264" i="8"/>
  <c r="B263" i="8"/>
  <c r="B261" i="8"/>
  <c r="B260" i="8"/>
  <c r="B259" i="8"/>
  <c r="B258" i="8"/>
  <c r="B257" i="8"/>
  <c r="I256" i="8"/>
  <c r="B256" i="8"/>
  <c r="B255" i="8"/>
  <c r="AY8" i="4"/>
  <c r="AX4" i="4"/>
  <c r="AY6" i="4"/>
  <c r="AY7" i="4" s="1"/>
  <c r="AX1" i="4"/>
  <c r="AX2" i="4" s="1"/>
  <c r="J252" i="8"/>
  <c r="J251" i="8"/>
  <c r="J250" i="8"/>
  <c r="J249" i="8"/>
  <c r="J248" i="8"/>
  <c r="J245" i="8"/>
  <c r="J244" i="8"/>
  <c r="J243" i="8"/>
  <c r="J242" i="8"/>
  <c r="J241" i="8"/>
  <c r="J238" i="8"/>
  <c r="J237" i="8"/>
  <c r="J236" i="8"/>
  <c r="J235" i="8"/>
  <c r="J234" i="8"/>
  <c r="I252" i="8"/>
  <c r="I251" i="8"/>
  <c r="I250" i="8"/>
  <c r="I249" i="8"/>
  <c r="I248" i="8"/>
  <c r="I245" i="8"/>
  <c r="I244" i="8"/>
  <c r="I243" i="8"/>
  <c r="I242" i="8"/>
  <c r="I241" i="8"/>
  <c r="H252" i="8"/>
  <c r="H251" i="8"/>
  <c r="H250" i="8"/>
  <c r="H249" i="8"/>
  <c r="H248" i="8"/>
  <c r="H247" i="8"/>
  <c r="H245" i="8"/>
  <c r="H244" i="8"/>
  <c r="H243" i="8"/>
  <c r="H242" i="8"/>
  <c r="H241" i="8"/>
  <c r="H240" i="8"/>
  <c r="H238" i="8"/>
  <c r="H237" i="8"/>
  <c r="H236" i="8"/>
  <c r="H235" i="8"/>
  <c r="H234" i="8"/>
  <c r="H233" i="8"/>
  <c r="B254" i="8"/>
  <c r="B252" i="8"/>
  <c r="B251" i="8"/>
  <c r="B250" i="8"/>
  <c r="B249" i="8"/>
  <c r="B248" i="8"/>
  <c r="B247" i="8"/>
  <c r="B245" i="8"/>
  <c r="B244" i="8"/>
  <c r="B243" i="8"/>
  <c r="B242" i="8"/>
  <c r="B241" i="8"/>
  <c r="B240" i="8"/>
  <c r="B238" i="8"/>
  <c r="B237" i="8"/>
  <c r="B236" i="8"/>
  <c r="B235" i="8"/>
  <c r="B234" i="8"/>
  <c r="I233" i="8"/>
  <c r="B233" i="8"/>
  <c r="B232" i="8"/>
  <c r="J229" i="8"/>
  <c r="J228" i="8"/>
  <c r="J227" i="8"/>
  <c r="J226" i="8"/>
  <c r="J225" i="8"/>
  <c r="J222" i="8"/>
  <c r="J221" i="8"/>
  <c r="J220" i="8"/>
  <c r="J219" i="8"/>
  <c r="J218" i="8"/>
  <c r="J215" i="8"/>
  <c r="J214" i="8"/>
  <c r="J213" i="8"/>
  <c r="J212" i="8"/>
  <c r="J211" i="8"/>
  <c r="I229" i="8"/>
  <c r="I228" i="8"/>
  <c r="I227" i="8"/>
  <c r="I226" i="8"/>
  <c r="I225" i="8"/>
  <c r="I222" i="8"/>
  <c r="I221" i="8"/>
  <c r="I220" i="8"/>
  <c r="I219" i="8"/>
  <c r="I218" i="8"/>
  <c r="H229" i="8"/>
  <c r="H228" i="8"/>
  <c r="H227" i="8"/>
  <c r="H226" i="8"/>
  <c r="H225" i="8"/>
  <c r="H224" i="8"/>
  <c r="H222" i="8"/>
  <c r="H221" i="8"/>
  <c r="H220" i="8"/>
  <c r="H219" i="8"/>
  <c r="H218" i="8"/>
  <c r="H217" i="8"/>
  <c r="H215" i="8"/>
  <c r="H214" i="8"/>
  <c r="H213" i="8"/>
  <c r="H212" i="8"/>
  <c r="H211" i="8"/>
  <c r="H210" i="8"/>
  <c r="B231" i="8"/>
  <c r="B229" i="8"/>
  <c r="B228" i="8"/>
  <c r="B227" i="8"/>
  <c r="B226" i="8"/>
  <c r="B225" i="8"/>
  <c r="P224" i="8"/>
  <c r="B224" i="8"/>
  <c r="B222" i="8"/>
  <c r="B221" i="8"/>
  <c r="B220" i="8"/>
  <c r="B219" i="8"/>
  <c r="B218" i="8"/>
  <c r="P217" i="8"/>
  <c r="B217" i="8"/>
  <c r="B215" i="8"/>
  <c r="B214" i="8"/>
  <c r="B213" i="8"/>
  <c r="B212" i="8"/>
  <c r="B211" i="8"/>
  <c r="P210" i="8"/>
  <c r="I210" i="8"/>
  <c r="B210" i="8"/>
  <c r="B209" i="8"/>
  <c r="P201" i="8"/>
  <c r="P194" i="8"/>
  <c r="P187" i="8"/>
  <c r="J206" i="8"/>
  <c r="J205" i="8"/>
  <c r="J204" i="8"/>
  <c r="J203" i="8"/>
  <c r="J202" i="8"/>
  <c r="J199" i="8"/>
  <c r="J198" i="8"/>
  <c r="J197" i="8"/>
  <c r="J196" i="8"/>
  <c r="J195" i="8"/>
  <c r="J192" i="8"/>
  <c r="J191" i="8"/>
  <c r="J190" i="8"/>
  <c r="J189" i="8"/>
  <c r="J188" i="8"/>
  <c r="I206" i="8"/>
  <c r="I205" i="8"/>
  <c r="I204" i="8"/>
  <c r="I203" i="8"/>
  <c r="I202" i="8"/>
  <c r="I199" i="8"/>
  <c r="I198" i="8"/>
  <c r="I197" i="8"/>
  <c r="I196" i="8"/>
  <c r="I195" i="8"/>
  <c r="H206" i="8"/>
  <c r="H205" i="8"/>
  <c r="H204" i="8"/>
  <c r="H203" i="8"/>
  <c r="H202" i="8"/>
  <c r="H201" i="8"/>
  <c r="H199" i="8"/>
  <c r="H198" i="8"/>
  <c r="H197" i="8"/>
  <c r="H196" i="8"/>
  <c r="H195" i="8"/>
  <c r="H194" i="8"/>
  <c r="H192" i="8"/>
  <c r="H191" i="8"/>
  <c r="H190" i="8"/>
  <c r="H189" i="8"/>
  <c r="H188" i="8"/>
  <c r="H187" i="8"/>
  <c r="B208" i="8"/>
  <c r="B206" i="8"/>
  <c r="B205" i="8"/>
  <c r="B204" i="8"/>
  <c r="B203" i="8"/>
  <c r="B202" i="8"/>
  <c r="B201" i="8"/>
  <c r="B199" i="8"/>
  <c r="B198" i="8"/>
  <c r="B197" i="8"/>
  <c r="B196" i="8"/>
  <c r="B195" i="8"/>
  <c r="B194" i="8"/>
  <c r="B192" i="8"/>
  <c r="B191" i="8"/>
  <c r="B190" i="8"/>
  <c r="B189" i="8"/>
  <c r="B188" i="8"/>
  <c r="I187" i="8"/>
  <c r="B187" i="8"/>
  <c r="B186" i="8"/>
  <c r="P178" i="8"/>
  <c r="P171" i="8"/>
  <c r="P164" i="8"/>
  <c r="J183" i="8"/>
  <c r="J182" i="8"/>
  <c r="J181" i="8"/>
  <c r="J180" i="8"/>
  <c r="J179" i="8"/>
  <c r="J176" i="8"/>
  <c r="J175" i="8"/>
  <c r="J174" i="8"/>
  <c r="J173" i="8"/>
  <c r="J172" i="8"/>
  <c r="J169" i="8"/>
  <c r="J168" i="8"/>
  <c r="J167" i="8"/>
  <c r="J166" i="8"/>
  <c r="J165" i="8"/>
  <c r="I183" i="8"/>
  <c r="I182" i="8"/>
  <c r="I181" i="8"/>
  <c r="I180" i="8"/>
  <c r="I179" i="8"/>
  <c r="I176" i="8"/>
  <c r="I175" i="8"/>
  <c r="I174" i="8"/>
  <c r="I173" i="8"/>
  <c r="I172" i="8"/>
  <c r="H183" i="8"/>
  <c r="H182" i="8"/>
  <c r="H181" i="8"/>
  <c r="H180" i="8"/>
  <c r="H179" i="8"/>
  <c r="H178" i="8"/>
  <c r="H176" i="8"/>
  <c r="H175" i="8"/>
  <c r="H174" i="8"/>
  <c r="H173" i="8"/>
  <c r="H172" i="8"/>
  <c r="H171" i="8"/>
  <c r="H169" i="8"/>
  <c r="H168" i="8"/>
  <c r="H167" i="8"/>
  <c r="H166" i="8"/>
  <c r="H165" i="8"/>
  <c r="H164" i="8"/>
  <c r="B185" i="8"/>
  <c r="B183" i="8"/>
  <c r="B182" i="8"/>
  <c r="B181" i="8"/>
  <c r="B180" i="8"/>
  <c r="B179" i="8"/>
  <c r="B178" i="8"/>
  <c r="B176" i="8"/>
  <c r="B175" i="8"/>
  <c r="B174" i="8"/>
  <c r="B173" i="8"/>
  <c r="B172" i="8"/>
  <c r="B171" i="8"/>
  <c r="B169" i="8"/>
  <c r="B168" i="8"/>
  <c r="B167" i="8"/>
  <c r="B166" i="8"/>
  <c r="B165" i="8"/>
  <c r="I164" i="8"/>
  <c r="I79" i="10" s="1"/>
  <c r="B164" i="8"/>
  <c r="B163" i="8"/>
  <c r="H204" i="5"/>
  <c r="H203" i="5"/>
  <c r="H202" i="5"/>
  <c r="H201" i="5"/>
  <c r="H200" i="5"/>
  <c r="B206" i="5"/>
  <c r="I204" i="5"/>
  <c r="B204" i="5"/>
  <c r="I203" i="5"/>
  <c r="B203" i="5"/>
  <c r="I202" i="5"/>
  <c r="B202" i="5"/>
  <c r="I201" i="5"/>
  <c r="B201" i="5"/>
  <c r="B200" i="5"/>
  <c r="B199" i="5"/>
  <c r="H172" i="5"/>
  <c r="H171" i="5"/>
  <c r="H170" i="5"/>
  <c r="H169" i="5"/>
  <c r="H168" i="5"/>
  <c r="H140" i="5"/>
  <c r="H139" i="5"/>
  <c r="H138" i="5"/>
  <c r="H137" i="5"/>
  <c r="H136" i="5"/>
  <c r="B174" i="5"/>
  <c r="B172" i="5"/>
  <c r="I171" i="5"/>
  <c r="B171" i="5"/>
  <c r="I170" i="5"/>
  <c r="B170" i="5"/>
  <c r="I169" i="5"/>
  <c r="B169" i="5"/>
  <c r="I168" i="5"/>
  <c r="B168" i="5"/>
  <c r="B167" i="5"/>
  <c r="B142" i="5"/>
  <c r="I140" i="5"/>
  <c r="B140" i="5"/>
  <c r="I139" i="5"/>
  <c r="B139" i="5"/>
  <c r="B138" i="5"/>
  <c r="B137" i="5"/>
  <c r="I136" i="5"/>
  <c r="B136" i="5"/>
  <c r="B135" i="5"/>
  <c r="I160" i="8"/>
  <c r="I159" i="8"/>
  <c r="I158" i="8"/>
  <c r="I157" i="8"/>
  <c r="I156" i="8"/>
  <c r="I153" i="8"/>
  <c r="I152" i="8"/>
  <c r="I151" i="8"/>
  <c r="I150" i="8"/>
  <c r="I149" i="8"/>
  <c r="I137" i="8"/>
  <c r="I136" i="8"/>
  <c r="I135" i="8"/>
  <c r="I134" i="8"/>
  <c r="I133" i="8"/>
  <c r="I130" i="8"/>
  <c r="I129" i="8"/>
  <c r="I128" i="8"/>
  <c r="I127" i="8"/>
  <c r="I126" i="8"/>
  <c r="H137" i="8"/>
  <c r="H136" i="8"/>
  <c r="H135" i="8"/>
  <c r="H134" i="8"/>
  <c r="H133" i="8"/>
  <c r="H132" i="8"/>
  <c r="H130" i="8"/>
  <c r="H129" i="8"/>
  <c r="H128" i="8"/>
  <c r="H127" i="8"/>
  <c r="H126" i="8"/>
  <c r="H125" i="8"/>
  <c r="H123" i="8"/>
  <c r="H122" i="8"/>
  <c r="H121" i="8"/>
  <c r="H120" i="8"/>
  <c r="H119" i="8"/>
  <c r="H118" i="8"/>
  <c r="I114" i="8"/>
  <c r="I113" i="8"/>
  <c r="I112" i="8"/>
  <c r="I111" i="8"/>
  <c r="I110" i="8"/>
  <c r="I107" i="8"/>
  <c r="I106" i="8"/>
  <c r="I105" i="8"/>
  <c r="I104" i="8"/>
  <c r="I103" i="8"/>
  <c r="H114" i="8"/>
  <c r="H113" i="8"/>
  <c r="H112" i="8"/>
  <c r="H111" i="8"/>
  <c r="H110" i="8"/>
  <c r="H109" i="8"/>
  <c r="H107" i="8"/>
  <c r="H106" i="8"/>
  <c r="H105" i="8"/>
  <c r="H104" i="8"/>
  <c r="H103" i="8"/>
  <c r="H102" i="8"/>
  <c r="H100" i="8"/>
  <c r="H99" i="8"/>
  <c r="H98" i="8"/>
  <c r="H97" i="8"/>
  <c r="H96" i="8"/>
  <c r="H95" i="8"/>
  <c r="J160" i="8"/>
  <c r="J159" i="8"/>
  <c r="J158" i="8"/>
  <c r="J157" i="8"/>
  <c r="J156" i="8"/>
  <c r="J153" i="8"/>
  <c r="J152" i="8"/>
  <c r="J151" i="8"/>
  <c r="J150" i="8"/>
  <c r="J149" i="8"/>
  <c r="J146" i="8"/>
  <c r="J145" i="8"/>
  <c r="J144" i="8"/>
  <c r="J143" i="8"/>
  <c r="J142" i="8"/>
  <c r="H152" i="8"/>
  <c r="B162" i="8"/>
  <c r="B160" i="8"/>
  <c r="B159" i="8"/>
  <c r="B158" i="8"/>
  <c r="B157" i="8"/>
  <c r="B156" i="8"/>
  <c r="B155" i="8"/>
  <c r="B153" i="8"/>
  <c r="B152" i="8"/>
  <c r="B151" i="8"/>
  <c r="B150" i="8"/>
  <c r="B149" i="8"/>
  <c r="B148" i="8"/>
  <c r="B146" i="8"/>
  <c r="B145" i="8"/>
  <c r="B144" i="8"/>
  <c r="B143" i="8"/>
  <c r="B142" i="8"/>
  <c r="I141" i="8"/>
  <c r="I144" i="8" s="1"/>
  <c r="B141" i="8"/>
  <c r="B140" i="8"/>
  <c r="J137" i="8"/>
  <c r="J136" i="8"/>
  <c r="J135" i="8"/>
  <c r="J134" i="8"/>
  <c r="J133" i="8"/>
  <c r="J130" i="8"/>
  <c r="J129" i="8"/>
  <c r="J128" i="8"/>
  <c r="J127" i="8"/>
  <c r="J126" i="8"/>
  <c r="J123" i="8"/>
  <c r="J122" i="8"/>
  <c r="J121" i="8"/>
  <c r="J120" i="8"/>
  <c r="J119" i="8"/>
  <c r="P132" i="8"/>
  <c r="P125" i="8"/>
  <c r="P118" i="8"/>
  <c r="B139" i="8"/>
  <c r="B137" i="8"/>
  <c r="B136" i="8"/>
  <c r="B135" i="8"/>
  <c r="B134" i="8"/>
  <c r="B133" i="8"/>
  <c r="B132" i="8"/>
  <c r="B130" i="8"/>
  <c r="B129" i="8"/>
  <c r="B128" i="8"/>
  <c r="B127" i="8"/>
  <c r="B126" i="8"/>
  <c r="B125" i="8"/>
  <c r="B123" i="8"/>
  <c r="B122" i="8"/>
  <c r="B121" i="8"/>
  <c r="B120" i="8"/>
  <c r="B119" i="8"/>
  <c r="I118" i="8"/>
  <c r="I122" i="8" s="1"/>
  <c r="B118" i="8"/>
  <c r="B117" i="8"/>
  <c r="H195" i="5"/>
  <c r="H164" i="5"/>
  <c r="H163" i="5"/>
  <c r="H162" i="5"/>
  <c r="H161" i="5"/>
  <c r="H160" i="5"/>
  <c r="H132" i="5"/>
  <c r="H131" i="5"/>
  <c r="H130" i="5"/>
  <c r="H129" i="5"/>
  <c r="H128" i="5"/>
  <c r="I164" i="5"/>
  <c r="I163" i="5"/>
  <c r="I162" i="5"/>
  <c r="I161" i="5"/>
  <c r="I160" i="5"/>
  <c r="I196" i="5"/>
  <c r="I195" i="5"/>
  <c r="I194" i="5"/>
  <c r="I193" i="5"/>
  <c r="I192" i="5"/>
  <c r="P191" i="5"/>
  <c r="B198" i="5"/>
  <c r="M196" i="5"/>
  <c r="B196" i="5"/>
  <c r="M195" i="5"/>
  <c r="B195" i="5"/>
  <c r="M194" i="5"/>
  <c r="B194" i="5"/>
  <c r="M193" i="5"/>
  <c r="B193" i="5"/>
  <c r="M192" i="5"/>
  <c r="B192" i="5"/>
  <c r="M191" i="5"/>
  <c r="H191" i="5"/>
  <c r="H194" i="5" s="1"/>
  <c r="B191" i="5"/>
  <c r="P159" i="5"/>
  <c r="B166" i="5"/>
  <c r="M164" i="5"/>
  <c r="B164" i="5"/>
  <c r="M163" i="5"/>
  <c r="B163" i="5"/>
  <c r="M162" i="5"/>
  <c r="B162" i="5"/>
  <c r="M161" i="5"/>
  <c r="B161" i="5"/>
  <c r="M160" i="5"/>
  <c r="B160" i="5"/>
  <c r="M159" i="5"/>
  <c r="H159" i="5"/>
  <c r="B159" i="5"/>
  <c r="P127" i="5"/>
  <c r="AE11" i="4"/>
  <c r="I132" i="5"/>
  <c r="I131" i="5"/>
  <c r="I130" i="5"/>
  <c r="I129" i="5"/>
  <c r="I128" i="5"/>
  <c r="B134" i="5"/>
  <c r="M132" i="5"/>
  <c r="B132" i="5"/>
  <c r="M131" i="5"/>
  <c r="B131" i="5"/>
  <c r="M130" i="5"/>
  <c r="B130" i="5"/>
  <c r="M129" i="5"/>
  <c r="B129" i="5"/>
  <c r="M128" i="5"/>
  <c r="B128" i="5"/>
  <c r="M127" i="5"/>
  <c r="H127" i="5"/>
  <c r="B127" i="5"/>
  <c r="J114" i="8"/>
  <c r="J113" i="8"/>
  <c r="J112" i="8"/>
  <c r="J111" i="8"/>
  <c r="J110" i="8"/>
  <c r="J107" i="8"/>
  <c r="J106" i="8"/>
  <c r="J105" i="8"/>
  <c r="J104" i="8"/>
  <c r="J103" i="8"/>
  <c r="J100" i="8"/>
  <c r="J99" i="8"/>
  <c r="J98" i="8"/>
  <c r="J97" i="8"/>
  <c r="J96" i="8"/>
  <c r="P109" i="8"/>
  <c r="P102" i="8"/>
  <c r="P95" i="8"/>
  <c r="B116" i="8"/>
  <c r="B114" i="8"/>
  <c r="B113" i="8"/>
  <c r="B112" i="8"/>
  <c r="B111" i="8"/>
  <c r="B110" i="8"/>
  <c r="B109" i="8"/>
  <c r="B107" i="8"/>
  <c r="B106" i="8"/>
  <c r="B105" i="8"/>
  <c r="B104" i="8"/>
  <c r="B103" i="8"/>
  <c r="B102" i="8"/>
  <c r="B100" i="8"/>
  <c r="B99" i="8"/>
  <c r="B98" i="8"/>
  <c r="B97" i="8"/>
  <c r="B96" i="8"/>
  <c r="I95" i="8"/>
  <c r="I100" i="8" s="1"/>
  <c r="B95" i="8"/>
  <c r="B94" i="8"/>
  <c r="I135" i="7"/>
  <c r="I139" i="7" s="1"/>
  <c r="H140" i="7"/>
  <c r="B140" i="7"/>
  <c r="H139" i="7"/>
  <c r="B139" i="7"/>
  <c r="H138" i="7"/>
  <c r="B138" i="7"/>
  <c r="H137" i="7"/>
  <c r="B137" i="7"/>
  <c r="H136" i="7"/>
  <c r="B136" i="7"/>
  <c r="H135" i="7"/>
  <c r="B135" i="7"/>
  <c r="I128" i="7"/>
  <c r="I129" i="7" s="1"/>
  <c r="H133" i="7"/>
  <c r="B133" i="7"/>
  <c r="H132" i="7"/>
  <c r="B132" i="7"/>
  <c r="H131" i="7"/>
  <c r="B131" i="7"/>
  <c r="H130" i="7"/>
  <c r="B130" i="7"/>
  <c r="H129" i="7"/>
  <c r="B129" i="7"/>
  <c r="H128" i="7"/>
  <c r="B128" i="7"/>
  <c r="H126" i="7"/>
  <c r="B126" i="7"/>
  <c r="H125" i="7"/>
  <c r="B125" i="7"/>
  <c r="H124" i="7"/>
  <c r="B124" i="7"/>
  <c r="H123" i="7"/>
  <c r="B123" i="7"/>
  <c r="H122" i="7"/>
  <c r="B122" i="7"/>
  <c r="H121" i="7"/>
  <c r="B121" i="7"/>
  <c r="P55" i="8"/>
  <c r="P40" i="8"/>
  <c r="P25" i="8"/>
  <c r="I91" i="8"/>
  <c r="I90" i="8"/>
  <c r="I89" i="8"/>
  <c r="I88" i="8"/>
  <c r="I87" i="8"/>
  <c r="I84" i="8"/>
  <c r="I83" i="8"/>
  <c r="I82" i="8"/>
  <c r="I81" i="8"/>
  <c r="I80" i="8"/>
  <c r="J91" i="8"/>
  <c r="J90" i="8"/>
  <c r="J89" i="8"/>
  <c r="J88" i="8"/>
  <c r="J87" i="8"/>
  <c r="J84" i="8"/>
  <c r="J83" i="8"/>
  <c r="J82" i="8"/>
  <c r="J81" i="8"/>
  <c r="J80" i="8"/>
  <c r="J77" i="8"/>
  <c r="J76" i="8"/>
  <c r="J75" i="8"/>
  <c r="J74" i="8"/>
  <c r="J73" i="8"/>
  <c r="H91" i="8"/>
  <c r="H90" i="8"/>
  <c r="H89" i="8"/>
  <c r="H88" i="8"/>
  <c r="H87" i="8"/>
  <c r="H86" i="8"/>
  <c r="H84" i="8"/>
  <c r="H83" i="8"/>
  <c r="H82" i="8"/>
  <c r="H81" i="8"/>
  <c r="H80" i="8"/>
  <c r="H79" i="8"/>
  <c r="H77" i="8"/>
  <c r="H76" i="8"/>
  <c r="H75" i="8"/>
  <c r="H74" i="8"/>
  <c r="H73" i="8"/>
  <c r="H72" i="8"/>
  <c r="B93" i="8"/>
  <c r="B91" i="8"/>
  <c r="B90" i="8"/>
  <c r="B89" i="8"/>
  <c r="B88" i="8"/>
  <c r="B87" i="8"/>
  <c r="B86" i="8"/>
  <c r="B84" i="8"/>
  <c r="B83" i="8"/>
  <c r="B82" i="8"/>
  <c r="B81" i="8"/>
  <c r="B80" i="8"/>
  <c r="B79" i="8"/>
  <c r="B77" i="8"/>
  <c r="B76" i="8"/>
  <c r="B75" i="8"/>
  <c r="B74" i="8"/>
  <c r="B73" i="8"/>
  <c r="I72" i="8"/>
  <c r="B72" i="8"/>
  <c r="B71" i="8"/>
  <c r="J60" i="8"/>
  <c r="J67" i="8" s="1"/>
  <c r="J59" i="8"/>
  <c r="J66" i="8" s="1"/>
  <c r="J58" i="8"/>
  <c r="J138" i="7" s="1"/>
  <c r="J57" i="8"/>
  <c r="J64" i="8" s="1"/>
  <c r="J56" i="8"/>
  <c r="J63" i="8" s="1"/>
  <c r="I67" i="8"/>
  <c r="I66" i="8"/>
  <c r="I65" i="8"/>
  <c r="I64" i="8"/>
  <c r="I63" i="8"/>
  <c r="I60" i="8"/>
  <c r="I59" i="8"/>
  <c r="I58" i="8"/>
  <c r="I57" i="8"/>
  <c r="I56" i="8"/>
  <c r="H69" i="8"/>
  <c r="B69" i="8"/>
  <c r="H67" i="8"/>
  <c r="B67" i="8"/>
  <c r="H66" i="8"/>
  <c r="B66" i="8"/>
  <c r="H65" i="8"/>
  <c r="B65" i="8"/>
  <c r="H64" i="8"/>
  <c r="B64" i="8"/>
  <c r="H63" i="8"/>
  <c r="B63" i="8"/>
  <c r="H62" i="8"/>
  <c r="B62" i="8"/>
  <c r="H60" i="8"/>
  <c r="B60" i="8"/>
  <c r="H59" i="8"/>
  <c r="B59" i="8"/>
  <c r="H58" i="8"/>
  <c r="B58" i="8"/>
  <c r="H57" i="8"/>
  <c r="B57" i="8"/>
  <c r="H56" i="8"/>
  <c r="B56" i="8"/>
  <c r="H55" i="8"/>
  <c r="B55" i="8"/>
  <c r="J45" i="8"/>
  <c r="J52" i="8" s="1"/>
  <c r="J44" i="8"/>
  <c r="J51" i="8" s="1"/>
  <c r="J43" i="8"/>
  <c r="J50" i="8" s="1"/>
  <c r="J42" i="8"/>
  <c r="J130" i="7" s="1"/>
  <c r="J41" i="8"/>
  <c r="J48" i="8" s="1"/>
  <c r="H183" i="5"/>
  <c r="H188" i="5" s="1"/>
  <c r="H151" i="5"/>
  <c r="H155" i="5" s="1"/>
  <c r="H180" i="5"/>
  <c r="H179" i="5"/>
  <c r="H178" i="5"/>
  <c r="H177" i="5"/>
  <c r="H176" i="5"/>
  <c r="I52" i="8"/>
  <c r="I51" i="8"/>
  <c r="I50" i="8"/>
  <c r="I49" i="8"/>
  <c r="I48" i="8"/>
  <c r="I45" i="8"/>
  <c r="I44" i="8"/>
  <c r="I43" i="8"/>
  <c r="I42" i="8"/>
  <c r="I41" i="8"/>
  <c r="H54" i="8"/>
  <c r="B54" i="8"/>
  <c r="H52" i="8"/>
  <c r="B52" i="8"/>
  <c r="H51" i="8"/>
  <c r="B51" i="8"/>
  <c r="H50" i="8"/>
  <c r="B50" i="8"/>
  <c r="H49" i="8"/>
  <c r="B49" i="8"/>
  <c r="H48" i="8"/>
  <c r="B48" i="8"/>
  <c r="H47" i="8"/>
  <c r="B47" i="8"/>
  <c r="H45" i="8"/>
  <c r="B45" i="8"/>
  <c r="H44" i="8"/>
  <c r="B44" i="8"/>
  <c r="H43" i="8"/>
  <c r="B43" i="8"/>
  <c r="J49" i="8"/>
  <c r="H42" i="8"/>
  <c r="B42" i="8"/>
  <c r="H41" i="8"/>
  <c r="B41" i="8"/>
  <c r="H40" i="8"/>
  <c r="B40" i="8"/>
  <c r="H12" i="8"/>
  <c r="B11" i="8"/>
  <c r="J30" i="8"/>
  <c r="J37" i="8" s="1"/>
  <c r="J29" i="8"/>
  <c r="J36" i="8" s="1"/>
  <c r="J28" i="8"/>
  <c r="J35" i="8" s="1"/>
  <c r="J27" i="8"/>
  <c r="J34" i="8" s="1"/>
  <c r="I25" i="8"/>
  <c r="I28" i="8" s="1"/>
  <c r="J26" i="8"/>
  <c r="J33" i="8" s="1"/>
  <c r="B190" i="5"/>
  <c r="M188" i="5"/>
  <c r="I188" i="5"/>
  <c r="B188" i="5"/>
  <c r="M187" i="5"/>
  <c r="I187" i="5"/>
  <c r="B187" i="5"/>
  <c r="M186" i="5"/>
  <c r="I186" i="5"/>
  <c r="B186" i="5"/>
  <c r="M185" i="5"/>
  <c r="I185" i="5"/>
  <c r="B185" i="5"/>
  <c r="M184" i="5"/>
  <c r="I184" i="5"/>
  <c r="I200" i="5" s="1"/>
  <c r="B184" i="5"/>
  <c r="P183" i="5"/>
  <c r="M183" i="5"/>
  <c r="B183" i="5"/>
  <c r="B182" i="5"/>
  <c r="M180" i="5"/>
  <c r="B180" i="5"/>
  <c r="M179" i="5"/>
  <c r="B179" i="5"/>
  <c r="M178" i="5"/>
  <c r="B178" i="5"/>
  <c r="M177" i="5"/>
  <c r="B177" i="5"/>
  <c r="M176" i="5"/>
  <c r="B176" i="5"/>
  <c r="P175" i="5"/>
  <c r="B175" i="5"/>
  <c r="H156" i="5"/>
  <c r="H154" i="5"/>
  <c r="H148" i="5"/>
  <c r="H147" i="5"/>
  <c r="H146" i="5"/>
  <c r="H145" i="5"/>
  <c r="H144" i="5"/>
  <c r="B158" i="5"/>
  <c r="M156" i="5"/>
  <c r="I156" i="5"/>
  <c r="I172" i="5" s="1"/>
  <c r="B156" i="5"/>
  <c r="M155" i="5"/>
  <c r="I155" i="5"/>
  <c r="B155" i="5"/>
  <c r="M154" i="5"/>
  <c r="I154" i="5"/>
  <c r="B154" i="5"/>
  <c r="M153" i="5"/>
  <c r="I153" i="5"/>
  <c r="B153" i="5"/>
  <c r="M152" i="5"/>
  <c r="I152" i="5"/>
  <c r="B152" i="5"/>
  <c r="P151" i="5"/>
  <c r="M151" i="5"/>
  <c r="B151" i="5"/>
  <c r="B150" i="5"/>
  <c r="M148" i="5"/>
  <c r="B148" i="5"/>
  <c r="M147" i="5"/>
  <c r="B147" i="5"/>
  <c r="M146" i="5"/>
  <c r="B146" i="5"/>
  <c r="M145" i="5"/>
  <c r="B145" i="5"/>
  <c r="M144" i="5"/>
  <c r="B144" i="5"/>
  <c r="P143" i="5"/>
  <c r="B143" i="5"/>
  <c r="M124" i="5"/>
  <c r="M123" i="5"/>
  <c r="M122" i="5"/>
  <c r="M121" i="5"/>
  <c r="M120" i="5"/>
  <c r="M119" i="5"/>
  <c r="M116" i="5"/>
  <c r="M115" i="5"/>
  <c r="M114" i="5"/>
  <c r="M113" i="5"/>
  <c r="M112" i="5"/>
  <c r="H124" i="5"/>
  <c r="H123" i="5"/>
  <c r="H122" i="5"/>
  <c r="H121" i="5"/>
  <c r="H120" i="5"/>
  <c r="H119" i="5"/>
  <c r="H116" i="5"/>
  <c r="H115" i="5"/>
  <c r="H114" i="5"/>
  <c r="H113" i="5"/>
  <c r="H112" i="5"/>
  <c r="B126" i="5"/>
  <c r="I124" i="5"/>
  <c r="B124" i="5"/>
  <c r="I123" i="5"/>
  <c r="B123" i="5"/>
  <c r="I122" i="5"/>
  <c r="I138" i="5" s="1"/>
  <c r="B122" i="5"/>
  <c r="I121" i="5"/>
  <c r="I137" i="5" s="1"/>
  <c r="B121" i="5"/>
  <c r="I120" i="5"/>
  <c r="B120" i="5"/>
  <c r="P119" i="5"/>
  <c r="B119" i="5"/>
  <c r="B118" i="5"/>
  <c r="B116" i="5"/>
  <c r="B115" i="5"/>
  <c r="B114" i="5"/>
  <c r="B113" i="5"/>
  <c r="B112" i="5"/>
  <c r="P111" i="5"/>
  <c r="B111" i="5"/>
  <c r="B13" i="8"/>
  <c r="B12" i="8"/>
  <c r="H22" i="8"/>
  <c r="H21" i="8"/>
  <c r="H20" i="8"/>
  <c r="I21" i="8"/>
  <c r="I22" i="8" s="1"/>
  <c r="I20" i="8"/>
  <c r="B23" i="8"/>
  <c r="M22" i="8"/>
  <c r="B22" i="8"/>
  <c r="B21" i="8"/>
  <c r="B20" i="8"/>
  <c r="B19" i="8"/>
  <c r="P8" i="8"/>
  <c r="P6" i="8"/>
  <c r="I330" i="8"/>
  <c r="H330" i="8"/>
  <c r="B330" i="8"/>
  <c r="I328" i="8"/>
  <c r="H328" i="8"/>
  <c r="B328" i="8"/>
  <c r="I327" i="8"/>
  <c r="H327" i="8"/>
  <c r="B327" i="8"/>
  <c r="I326" i="8"/>
  <c r="H326" i="8"/>
  <c r="B326" i="8"/>
  <c r="I325" i="8"/>
  <c r="H325" i="8"/>
  <c r="B325" i="8"/>
  <c r="I324" i="8"/>
  <c r="H324" i="8"/>
  <c r="B324" i="8"/>
  <c r="I323" i="8"/>
  <c r="H323" i="8"/>
  <c r="B323" i="8"/>
  <c r="I321" i="8"/>
  <c r="H321" i="8"/>
  <c r="B321" i="8"/>
  <c r="I320" i="8"/>
  <c r="H320" i="8"/>
  <c r="B320" i="8"/>
  <c r="H319" i="8"/>
  <c r="B319" i="8"/>
  <c r="I318" i="8"/>
  <c r="H318" i="8"/>
  <c r="B318" i="8"/>
  <c r="I317" i="8"/>
  <c r="H317" i="8"/>
  <c r="B317" i="8"/>
  <c r="I316" i="8"/>
  <c r="H316" i="8"/>
  <c r="B316" i="8"/>
  <c r="I315" i="8"/>
  <c r="H315" i="8"/>
  <c r="B315" i="8"/>
  <c r="I314" i="8"/>
  <c r="H314" i="8"/>
  <c r="B314" i="8"/>
  <c r="I313" i="8"/>
  <c r="H313" i="8"/>
  <c r="B313" i="8"/>
  <c r="I312" i="8"/>
  <c r="H312" i="8"/>
  <c r="B312" i="8"/>
  <c r="H308" i="8"/>
  <c r="B308" i="8"/>
  <c r="P307" i="8"/>
  <c r="B307" i="8"/>
  <c r="P305" i="8"/>
  <c r="B305" i="8"/>
  <c r="B303" i="8"/>
  <c r="P301" i="8"/>
  <c r="B301" i="8"/>
  <c r="B300" i="8"/>
  <c r="H293" i="8"/>
  <c r="B293" i="8"/>
  <c r="H291" i="8"/>
  <c r="B291" i="8"/>
  <c r="H290" i="8"/>
  <c r="B290" i="8"/>
  <c r="H289" i="8"/>
  <c r="B289" i="8"/>
  <c r="H288" i="8"/>
  <c r="B288" i="8"/>
  <c r="H287" i="8"/>
  <c r="B287" i="8"/>
  <c r="I290" i="8"/>
  <c r="H286" i="8"/>
  <c r="B286" i="8"/>
  <c r="H284" i="8"/>
  <c r="B284" i="8"/>
  <c r="H283" i="8"/>
  <c r="B283" i="8"/>
  <c r="H282" i="8"/>
  <c r="B282" i="8"/>
  <c r="H281" i="8"/>
  <c r="B281" i="8"/>
  <c r="H280" i="8"/>
  <c r="B280" i="8"/>
  <c r="H279" i="8"/>
  <c r="B279" i="8"/>
  <c r="P278" i="8"/>
  <c r="B278" i="8"/>
  <c r="B70" i="8"/>
  <c r="H39" i="8"/>
  <c r="B39" i="8"/>
  <c r="I37" i="8"/>
  <c r="H37" i="8"/>
  <c r="B37" i="8"/>
  <c r="I36" i="8"/>
  <c r="H36" i="8"/>
  <c r="B36" i="8"/>
  <c r="I35" i="8"/>
  <c r="H35" i="8"/>
  <c r="B35" i="8"/>
  <c r="I34" i="8"/>
  <c r="H34" i="8"/>
  <c r="B34" i="8"/>
  <c r="I33" i="8"/>
  <c r="H33" i="8"/>
  <c r="B33" i="8"/>
  <c r="H32" i="8"/>
  <c r="B32" i="8"/>
  <c r="H30" i="8"/>
  <c r="B30" i="8"/>
  <c r="H29" i="8"/>
  <c r="B29" i="8"/>
  <c r="H28" i="8"/>
  <c r="B28" i="8"/>
  <c r="H27" i="8"/>
  <c r="B27" i="8"/>
  <c r="H26" i="8"/>
  <c r="B26" i="8"/>
  <c r="H25" i="8"/>
  <c r="B25" i="8"/>
  <c r="B24" i="8"/>
  <c r="B18" i="8"/>
  <c r="M17" i="8"/>
  <c r="I17" i="8"/>
  <c r="H17" i="8"/>
  <c r="B17" i="8"/>
  <c r="H16" i="8"/>
  <c r="B16" i="8"/>
  <c r="H15" i="8"/>
  <c r="B15" i="8"/>
  <c r="B14" i="8"/>
  <c r="B10" i="8"/>
  <c r="B9" i="8"/>
  <c r="H8" i="8"/>
  <c r="B8" i="8"/>
  <c r="I7" i="8"/>
  <c r="H7" i="8" s="1"/>
  <c r="B7" i="8"/>
  <c r="I6" i="8"/>
  <c r="H6" i="8" s="1"/>
  <c r="B6" i="8"/>
  <c r="AI2" i="8"/>
  <c r="AH2" i="8"/>
  <c r="AG2" i="8"/>
  <c r="AF2" i="8"/>
  <c r="AE2" i="8"/>
  <c r="AD2" i="8"/>
  <c r="AC2" i="8"/>
  <c r="AB2" i="8"/>
  <c r="AA2" i="8"/>
  <c r="Z2" i="8"/>
  <c r="Y2" i="8"/>
  <c r="X2" i="8"/>
  <c r="X1" i="8"/>
  <c r="I420" i="1"/>
  <c r="H420" i="1"/>
  <c r="B420" i="1"/>
  <c r="I419" i="1"/>
  <c r="H419" i="1"/>
  <c r="B419" i="1"/>
  <c r="I418" i="1"/>
  <c r="H418" i="1"/>
  <c r="B418" i="1"/>
  <c r="I425" i="1"/>
  <c r="H425" i="1"/>
  <c r="B425" i="1"/>
  <c r="J424" i="1"/>
  <c r="I342" i="1"/>
  <c r="I341" i="1"/>
  <c r="I340" i="1"/>
  <c r="I339" i="1"/>
  <c r="I338" i="1"/>
  <c r="I337" i="1"/>
  <c r="I336" i="1"/>
  <c r="I335" i="1"/>
  <c r="I432" i="1"/>
  <c r="I431" i="1"/>
  <c r="I430" i="1"/>
  <c r="I429" i="1"/>
  <c r="I428" i="1"/>
  <c r="I427" i="1"/>
  <c r="I426" i="1"/>
  <c r="I424" i="1"/>
  <c r="I422" i="1"/>
  <c r="I421" i="1"/>
  <c r="I417" i="1"/>
  <c r="I416" i="1"/>
  <c r="H432" i="1"/>
  <c r="H431" i="1"/>
  <c r="H430" i="1"/>
  <c r="H429" i="1"/>
  <c r="H428" i="1"/>
  <c r="H427" i="1"/>
  <c r="H426" i="1"/>
  <c r="H424" i="1"/>
  <c r="H423" i="1"/>
  <c r="H422" i="1"/>
  <c r="H421" i="1"/>
  <c r="H417" i="1"/>
  <c r="H416" i="1"/>
  <c r="H415" i="1"/>
  <c r="B416" i="1"/>
  <c r="B432" i="1"/>
  <c r="B431" i="1"/>
  <c r="B430" i="1"/>
  <c r="B429" i="1"/>
  <c r="B428" i="1"/>
  <c r="B427" i="1"/>
  <c r="B426" i="1"/>
  <c r="B424" i="1"/>
  <c r="B423" i="1"/>
  <c r="B422" i="1"/>
  <c r="B421" i="1"/>
  <c r="J417" i="1"/>
  <c r="B417" i="1"/>
  <c r="B415" i="1"/>
  <c r="P414" i="1"/>
  <c r="B414" i="1"/>
  <c r="P408" i="1"/>
  <c r="B408" i="1"/>
  <c r="P412" i="1"/>
  <c r="B412" i="1"/>
  <c r="U12" i="8"/>
  <c r="I261" i="8" l="1"/>
  <c r="I60" i="11"/>
  <c r="I77" i="8"/>
  <c r="I53" i="11"/>
  <c r="I236" i="8"/>
  <c r="I86" i="10"/>
  <c r="I36" i="12"/>
  <c r="I35" i="12"/>
  <c r="I33" i="12"/>
  <c r="I34" i="12"/>
  <c r="I32" i="12"/>
  <c r="BB1" i="12"/>
  <c r="BA1" i="11"/>
  <c r="BF1" i="10"/>
  <c r="BG1" i="9"/>
  <c r="BH1" i="9" s="1"/>
  <c r="BI1" i="9" s="1"/>
  <c r="BJ1" i="9" s="1"/>
  <c r="BK1" i="9" s="1"/>
  <c r="BL1" i="9" s="1"/>
  <c r="BM1" i="9" s="1"/>
  <c r="BN1" i="9" s="1"/>
  <c r="BO1" i="9" s="1"/>
  <c r="BP1" i="9" s="1"/>
  <c r="BQ1" i="9" s="1"/>
  <c r="BR1" i="9" s="1"/>
  <c r="BS1" i="9" s="1"/>
  <c r="BT1" i="9" s="1"/>
  <c r="BU1" i="9" s="1"/>
  <c r="BV1" i="9" s="1"/>
  <c r="BW1" i="9" s="1"/>
  <c r="BX1" i="9" s="1"/>
  <c r="BY1" i="9" s="1"/>
  <c r="BZ1" i="9" s="1"/>
  <c r="CA1" i="9" s="1"/>
  <c r="CB1" i="9" s="1"/>
  <c r="CC1" i="9" s="1"/>
  <c r="CD1" i="9" s="1"/>
  <c r="CE1" i="9" s="1"/>
  <c r="CF1" i="9" s="1"/>
  <c r="AX1" i="5"/>
  <c r="H196" i="5"/>
  <c r="H185" i="5"/>
  <c r="H192" i="5"/>
  <c r="H193" i="5"/>
  <c r="H144" i="8"/>
  <c r="H153" i="8"/>
  <c r="H145" i="8"/>
  <c r="H155" i="8"/>
  <c r="H146" i="8"/>
  <c r="H156" i="8"/>
  <c r="I257" i="8"/>
  <c r="H148" i="8"/>
  <c r="H157" i="8"/>
  <c r="I258" i="8"/>
  <c r="H149" i="8"/>
  <c r="H158" i="8"/>
  <c r="I259" i="8"/>
  <c r="H141" i="8"/>
  <c r="H150" i="8"/>
  <c r="H159" i="8"/>
  <c r="I234" i="8"/>
  <c r="I260" i="8"/>
  <c r="H142" i="8"/>
  <c r="H151" i="8"/>
  <c r="H160" i="8"/>
  <c r="I235" i="8"/>
  <c r="H143" i="8"/>
  <c r="I237" i="8"/>
  <c r="I238" i="8"/>
  <c r="AX5" i="4"/>
  <c r="AZ7" i="4" s="1"/>
  <c r="I212" i="8"/>
  <c r="I213" i="8"/>
  <c r="I215" i="8"/>
  <c r="I214" i="8"/>
  <c r="I211" i="8"/>
  <c r="I167" i="8"/>
  <c r="I166" i="8"/>
  <c r="I165" i="8"/>
  <c r="I191" i="8"/>
  <c r="I192" i="8"/>
  <c r="I188" i="8"/>
  <c r="I189" i="8"/>
  <c r="I190" i="8"/>
  <c r="I168" i="8"/>
  <c r="I169" i="8"/>
  <c r="I138" i="7"/>
  <c r="I123" i="8"/>
  <c r="I145" i="8"/>
  <c r="I146" i="8"/>
  <c r="I96" i="8"/>
  <c r="I97" i="8"/>
  <c r="I119" i="8"/>
  <c r="I98" i="8"/>
  <c r="I120" i="8"/>
  <c r="I142" i="8"/>
  <c r="I99" i="8"/>
  <c r="I121" i="8"/>
  <c r="I143" i="8"/>
  <c r="I29" i="8"/>
  <c r="I140" i="7"/>
  <c r="I130" i="7"/>
  <c r="I131" i="7"/>
  <c r="I132" i="7"/>
  <c r="I133" i="7"/>
  <c r="J137" i="7"/>
  <c r="J129" i="7"/>
  <c r="J122" i="7"/>
  <c r="J131" i="7"/>
  <c r="J65" i="8"/>
  <c r="I121" i="7"/>
  <c r="J136" i="7"/>
  <c r="J123" i="7"/>
  <c r="J132" i="7"/>
  <c r="J124" i="7"/>
  <c r="J133" i="7"/>
  <c r="I136" i="7"/>
  <c r="J139" i="7"/>
  <c r="J125" i="7"/>
  <c r="I137" i="7"/>
  <c r="J140" i="7"/>
  <c r="J126" i="7"/>
  <c r="I73" i="8"/>
  <c r="I74" i="8"/>
  <c r="I75" i="8"/>
  <c r="I76" i="8"/>
  <c r="H184" i="5"/>
  <c r="H186" i="5"/>
  <c r="H187" i="5"/>
  <c r="H152" i="5"/>
  <c r="H153" i="5"/>
  <c r="I26" i="8"/>
  <c r="I27" i="8"/>
  <c r="I30" i="8"/>
  <c r="Y1" i="8"/>
  <c r="I288" i="8"/>
  <c r="I281" i="8"/>
  <c r="I284" i="8"/>
  <c r="I283" i="8"/>
  <c r="I280" i="8"/>
  <c r="I282" i="8"/>
  <c r="I289" i="8"/>
  <c r="I291" i="8"/>
  <c r="I287" i="8"/>
  <c r="P410" i="1"/>
  <c r="B410" i="1"/>
  <c r="BC1" i="12" l="1"/>
  <c r="BB1" i="11"/>
  <c r="BG1" i="10"/>
  <c r="AY1" i="5"/>
  <c r="AZ8" i="4"/>
  <c r="AZ6" i="4"/>
  <c r="I126" i="7"/>
  <c r="I125" i="7"/>
  <c r="I124" i="7"/>
  <c r="I122" i="7"/>
  <c r="I123" i="7"/>
  <c r="Z1" i="8"/>
  <c r="AA1" i="8" s="1"/>
  <c r="AB1" i="8" s="1"/>
  <c r="P390" i="1"/>
  <c r="J405" i="1"/>
  <c r="J404" i="1"/>
  <c r="J402" i="1"/>
  <c r="J401" i="1"/>
  <c r="J399" i="1"/>
  <c r="J398" i="1"/>
  <c r="J395" i="1"/>
  <c r="J396" i="1"/>
  <c r="J392" i="1"/>
  <c r="AT6" i="4"/>
  <c r="AT7" i="4" s="1"/>
  <c r="AU7" i="4" s="1"/>
  <c r="AS2" i="4"/>
  <c r="AS5" i="4" s="1"/>
  <c r="AS1" i="4"/>
  <c r="M405" i="1"/>
  <c r="M404" i="1"/>
  <c r="M403" i="1"/>
  <c r="M402" i="1"/>
  <c r="M401" i="1"/>
  <c r="M400" i="1"/>
  <c r="M399" i="1"/>
  <c r="M398" i="1"/>
  <c r="M397" i="1"/>
  <c r="M396" i="1"/>
  <c r="M395" i="1"/>
  <c r="M394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I391" i="1"/>
  <c r="I393" i="1" s="1"/>
  <c r="I405" i="1"/>
  <c r="B405" i="1"/>
  <c r="I404" i="1"/>
  <c r="B404" i="1"/>
  <c r="B403" i="1"/>
  <c r="I402" i="1"/>
  <c r="B402" i="1"/>
  <c r="I401" i="1"/>
  <c r="B401" i="1"/>
  <c r="B400" i="1"/>
  <c r="I399" i="1"/>
  <c r="B399" i="1"/>
  <c r="I398" i="1"/>
  <c r="B398" i="1"/>
  <c r="B397" i="1"/>
  <c r="I396" i="1"/>
  <c r="B396" i="1"/>
  <c r="I395" i="1"/>
  <c r="B395" i="1"/>
  <c r="B394" i="1"/>
  <c r="B393" i="1"/>
  <c r="B392" i="1"/>
  <c r="B391" i="1"/>
  <c r="B390" i="1"/>
  <c r="H388" i="1"/>
  <c r="H387" i="1"/>
  <c r="H386" i="1"/>
  <c r="H385" i="1"/>
  <c r="H384" i="1"/>
  <c r="H383" i="1"/>
  <c r="H379" i="1"/>
  <c r="H378" i="1"/>
  <c r="H377" i="1"/>
  <c r="H376" i="1"/>
  <c r="H375" i="1"/>
  <c r="B389" i="1"/>
  <c r="P388" i="1"/>
  <c r="B388" i="1"/>
  <c r="B387" i="1"/>
  <c r="P386" i="1"/>
  <c r="B386" i="1"/>
  <c r="P385" i="1"/>
  <c r="B385" i="1"/>
  <c r="B384" i="1"/>
  <c r="B383" i="1"/>
  <c r="P382" i="1"/>
  <c r="B382" i="1"/>
  <c r="I379" i="1"/>
  <c r="I378" i="1"/>
  <c r="I377" i="1"/>
  <c r="I376" i="1"/>
  <c r="I375" i="1"/>
  <c r="B379" i="1"/>
  <c r="B378" i="1"/>
  <c r="B377" i="1"/>
  <c r="B376" i="1"/>
  <c r="B375" i="1"/>
  <c r="P374" i="1"/>
  <c r="B374" i="1"/>
  <c r="B373" i="1"/>
  <c r="P372" i="1"/>
  <c r="P369" i="1"/>
  <c r="M1" i="4"/>
  <c r="M2" i="4" s="1"/>
  <c r="P370" i="1"/>
  <c r="H372" i="1"/>
  <c r="B372" i="1"/>
  <c r="H371" i="1"/>
  <c r="B371" i="1"/>
  <c r="H370" i="1"/>
  <c r="B370" i="1"/>
  <c r="H369" i="1"/>
  <c r="B369" i="1"/>
  <c r="H368" i="1"/>
  <c r="H367" i="1"/>
  <c r="B368" i="1"/>
  <c r="B367" i="1"/>
  <c r="P366" i="1"/>
  <c r="B366" i="1"/>
  <c r="P348" i="1"/>
  <c r="P344" i="1"/>
  <c r="I355" i="1"/>
  <c r="I354" i="1"/>
  <c r="I353" i="1"/>
  <c r="I352" i="1"/>
  <c r="I351" i="1"/>
  <c r="I350" i="1"/>
  <c r="H355" i="1"/>
  <c r="H354" i="1"/>
  <c r="H353" i="1"/>
  <c r="H352" i="1"/>
  <c r="H351" i="1"/>
  <c r="H350" i="1"/>
  <c r="B355" i="1"/>
  <c r="B354" i="1"/>
  <c r="B353" i="1"/>
  <c r="B352" i="1"/>
  <c r="B351" i="1"/>
  <c r="B350" i="1"/>
  <c r="B348" i="1"/>
  <c r="B347" i="1"/>
  <c r="B344" i="1"/>
  <c r="P73" i="5"/>
  <c r="H74" i="5"/>
  <c r="B74" i="5"/>
  <c r="M73" i="5"/>
  <c r="B73" i="5"/>
  <c r="B75" i="5"/>
  <c r="BD1" i="12" l="1"/>
  <c r="BC1" i="11"/>
  <c r="BH1" i="10"/>
  <c r="AZ1" i="5"/>
  <c r="AC1" i="8"/>
  <c r="AU6" i="4"/>
  <c r="I392" i="1"/>
  <c r="P329" i="1"/>
  <c r="H341" i="1"/>
  <c r="B341" i="1"/>
  <c r="H340" i="1"/>
  <c r="B340" i="1"/>
  <c r="H339" i="1"/>
  <c r="B339" i="1"/>
  <c r="H338" i="1"/>
  <c r="B338" i="1"/>
  <c r="H337" i="1"/>
  <c r="B337" i="1"/>
  <c r="H336" i="1"/>
  <c r="B336" i="1"/>
  <c r="I332" i="1"/>
  <c r="H332" i="1"/>
  <c r="B332" i="1"/>
  <c r="H342" i="1"/>
  <c r="B342" i="1"/>
  <c r="H335" i="1"/>
  <c r="B335" i="1"/>
  <c r="H334" i="1"/>
  <c r="B334" i="1"/>
  <c r="I333" i="1"/>
  <c r="I331" i="1"/>
  <c r="J331" i="1"/>
  <c r="H333" i="1"/>
  <c r="H331" i="1"/>
  <c r="H330" i="1"/>
  <c r="B333" i="1"/>
  <c r="B331" i="1"/>
  <c r="B330" i="1"/>
  <c r="B329" i="1"/>
  <c r="J184" i="1"/>
  <c r="J183" i="1"/>
  <c r="J182" i="1"/>
  <c r="J181" i="1"/>
  <c r="J180" i="1"/>
  <c r="I184" i="1"/>
  <c r="I183" i="1"/>
  <c r="I182" i="1"/>
  <c r="I181" i="1"/>
  <c r="I180" i="1"/>
  <c r="H186" i="1"/>
  <c r="H184" i="1"/>
  <c r="H183" i="1"/>
  <c r="H182" i="1"/>
  <c r="H181" i="1"/>
  <c r="H180" i="1"/>
  <c r="H179" i="1"/>
  <c r="B186" i="1"/>
  <c r="B184" i="1"/>
  <c r="B183" i="1"/>
  <c r="B182" i="1"/>
  <c r="B181" i="1"/>
  <c r="B180" i="1"/>
  <c r="B179" i="1"/>
  <c r="J52" i="1"/>
  <c r="J51" i="1"/>
  <c r="J50" i="1"/>
  <c r="J49" i="1"/>
  <c r="J48" i="1"/>
  <c r="J47" i="1"/>
  <c r="I39" i="1"/>
  <c r="I52" i="1"/>
  <c r="I51" i="1"/>
  <c r="I50" i="1"/>
  <c r="I49" i="1"/>
  <c r="I48" i="1"/>
  <c r="I47" i="1"/>
  <c r="H54" i="1"/>
  <c r="H52" i="1"/>
  <c r="H51" i="1"/>
  <c r="H50" i="1"/>
  <c r="H49" i="1"/>
  <c r="H48" i="1"/>
  <c r="H47" i="1"/>
  <c r="H46" i="1"/>
  <c r="B52" i="1"/>
  <c r="B51" i="1"/>
  <c r="B50" i="1"/>
  <c r="B49" i="1"/>
  <c r="B48" i="1"/>
  <c r="B47" i="1"/>
  <c r="B54" i="1"/>
  <c r="B46" i="1"/>
  <c r="H76" i="1"/>
  <c r="H75" i="1"/>
  <c r="B76" i="1"/>
  <c r="B75" i="1"/>
  <c r="I307" i="1"/>
  <c r="I308" i="1" s="1"/>
  <c r="I300" i="1"/>
  <c r="I292" i="1"/>
  <c r="I284" i="1"/>
  <c r="I281" i="1"/>
  <c r="I278" i="1"/>
  <c r="I275" i="1"/>
  <c r="I272" i="1"/>
  <c r="B288" i="1"/>
  <c r="H284" i="1"/>
  <c r="B284" i="1"/>
  <c r="H281" i="1"/>
  <c r="B281" i="1"/>
  <c r="H278" i="1"/>
  <c r="B278" i="1"/>
  <c r="H275" i="1"/>
  <c r="B275" i="1"/>
  <c r="H272" i="1"/>
  <c r="B272" i="1"/>
  <c r="P271" i="1"/>
  <c r="B271" i="1"/>
  <c r="I193" i="1"/>
  <c r="I192" i="1"/>
  <c r="I191" i="1"/>
  <c r="I190" i="1"/>
  <c r="I189" i="1"/>
  <c r="B195" i="1"/>
  <c r="H193" i="1"/>
  <c r="B193" i="1"/>
  <c r="H192" i="1"/>
  <c r="B192" i="1"/>
  <c r="H191" i="1"/>
  <c r="B191" i="1"/>
  <c r="H190" i="1"/>
  <c r="B190" i="1"/>
  <c r="H189" i="1"/>
  <c r="B189" i="1"/>
  <c r="P188" i="1"/>
  <c r="B188" i="1"/>
  <c r="I132" i="1"/>
  <c r="I131" i="1"/>
  <c r="I130" i="1"/>
  <c r="I129" i="1"/>
  <c r="I128" i="1"/>
  <c r="I127" i="1"/>
  <c r="I110" i="1"/>
  <c r="I109" i="1"/>
  <c r="I108" i="1"/>
  <c r="I107" i="1"/>
  <c r="I106" i="1"/>
  <c r="I105" i="1"/>
  <c r="B142" i="1"/>
  <c r="H132" i="1"/>
  <c r="B132" i="1"/>
  <c r="H131" i="1"/>
  <c r="B131" i="1"/>
  <c r="H130" i="1"/>
  <c r="B130" i="1"/>
  <c r="H129" i="1"/>
  <c r="B129" i="1"/>
  <c r="H128" i="1"/>
  <c r="B128" i="1"/>
  <c r="H127" i="1"/>
  <c r="B127" i="1"/>
  <c r="P125" i="1"/>
  <c r="B125" i="1"/>
  <c r="B124" i="1"/>
  <c r="P121" i="1"/>
  <c r="B121" i="1"/>
  <c r="B120" i="1"/>
  <c r="H110" i="1"/>
  <c r="B110" i="1"/>
  <c r="H109" i="1"/>
  <c r="B109" i="1"/>
  <c r="H108" i="1"/>
  <c r="B108" i="1"/>
  <c r="H107" i="1"/>
  <c r="B107" i="1"/>
  <c r="H106" i="1"/>
  <c r="B106" i="1"/>
  <c r="H105" i="1"/>
  <c r="B105" i="1"/>
  <c r="P103" i="1"/>
  <c r="B103" i="1"/>
  <c r="P327" i="1"/>
  <c r="B327" i="1"/>
  <c r="B325" i="1"/>
  <c r="I320" i="1"/>
  <c r="I311" i="1"/>
  <c r="J320" i="1"/>
  <c r="J317" i="1"/>
  <c r="J314" i="1"/>
  <c r="J311" i="1"/>
  <c r="J308" i="1"/>
  <c r="I317" i="1"/>
  <c r="H320" i="1"/>
  <c r="B320" i="1"/>
  <c r="H317" i="1"/>
  <c r="B317" i="1"/>
  <c r="H314" i="1"/>
  <c r="B314" i="1"/>
  <c r="H311" i="1"/>
  <c r="B311" i="1"/>
  <c r="H308" i="1"/>
  <c r="B308" i="1"/>
  <c r="H307" i="1"/>
  <c r="B307" i="1"/>
  <c r="I301" i="1"/>
  <c r="I302" i="1"/>
  <c r="H305" i="1"/>
  <c r="B305" i="1"/>
  <c r="H304" i="1"/>
  <c r="B304" i="1"/>
  <c r="H303" i="1"/>
  <c r="B303" i="1"/>
  <c r="H302" i="1"/>
  <c r="B302" i="1"/>
  <c r="H301" i="1"/>
  <c r="B301" i="1"/>
  <c r="H300" i="1"/>
  <c r="B300" i="1"/>
  <c r="H298" i="1"/>
  <c r="B298" i="1"/>
  <c r="I297" i="1"/>
  <c r="H297" i="1"/>
  <c r="H296" i="1"/>
  <c r="H295" i="1"/>
  <c r="H294" i="1"/>
  <c r="H293" i="1"/>
  <c r="H292" i="1"/>
  <c r="P291" i="1"/>
  <c r="P289" i="1"/>
  <c r="I290" i="1"/>
  <c r="H290" i="1"/>
  <c r="B290" i="1"/>
  <c r="B297" i="1"/>
  <c r="B296" i="1"/>
  <c r="B295" i="1"/>
  <c r="B294" i="1"/>
  <c r="B293" i="1"/>
  <c r="B292" i="1"/>
  <c r="B291" i="1"/>
  <c r="B289" i="1"/>
  <c r="J116" i="7"/>
  <c r="J113" i="7"/>
  <c r="J110" i="7"/>
  <c r="J107" i="7"/>
  <c r="J104" i="7"/>
  <c r="H116" i="7"/>
  <c r="B116" i="7"/>
  <c r="H113" i="7"/>
  <c r="B113" i="7"/>
  <c r="H110" i="7"/>
  <c r="B110" i="7"/>
  <c r="H107" i="7"/>
  <c r="B107" i="7"/>
  <c r="H104" i="7"/>
  <c r="B104" i="7"/>
  <c r="H103" i="7"/>
  <c r="B103" i="7"/>
  <c r="H101" i="7"/>
  <c r="H100" i="7"/>
  <c r="H99" i="7"/>
  <c r="H98" i="7"/>
  <c r="H97" i="7"/>
  <c r="H96" i="7"/>
  <c r="H94" i="7"/>
  <c r="H93" i="7"/>
  <c r="H92" i="7"/>
  <c r="H91" i="7"/>
  <c r="H90" i="7"/>
  <c r="H89" i="7"/>
  <c r="H88" i="7"/>
  <c r="H87" i="7"/>
  <c r="H84" i="7"/>
  <c r="H83" i="7"/>
  <c r="H82" i="7"/>
  <c r="H81" i="7"/>
  <c r="H80" i="7"/>
  <c r="H79" i="7"/>
  <c r="H78" i="7"/>
  <c r="H77" i="7"/>
  <c r="H73" i="7"/>
  <c r="H72" i="7"/>
  <c r="H71" i="7"/>
  <c r="H70" i="7"/>
  <c r="H69" i="7"/>
  <c r="H68" i="7"/>
  <c r="H67" i="7"/>
  <c r="H66" i="7"/>
  <c r="B101" i="7"/>
  <c r="B100" i="7"/>
  <c r="B99" i="7"/>
  <c r="B98" i="7"/>
  <c r="B97" i="7"/>
  <c r="B96" i="7"/>
  <c r="B94" i="7"/>
  <c r="B93" i="7"/>
  <c r="B92" i="7"/>
  <c r="B91" i="7"/>
  <c r="I88" i="7"/>
  <c r="I87" i="7"/>
  <c r="B90" i="7"/>
  <c r="B89" i="7"/>
  <c r="B88" i="7"/>
  <c r="B87" i="7"/>
  <c r="B86" i="7"/>
  <c r="B84" i="7"/>
  <c r="M83" i="7"/>
  <c r="B83" i="7"/>
  <c r="B82" i="7"/>
  <c r="B81" i="7"/>
  <c r="I80" i="7"/>
  <c r="I81" i="7" s="1"/>
  <c r="B80" i="7"/>
  <c r="I79" i="7"/>
  <c r="B79" i="7"/>
  <c r="I78" i="7"/>
  <c r="B78" i="7"/>
  <c r="I77" i="7"/>
  <c r="B77" i="7"/>
  <c r="B76" i="7"/>
  <c r="B75" i="7"/>
  <c r="B73" i="7"/>
  <c r="M72" i="7"/>
  <c r="B72" i="7"/>
  <c r="B71" i="7"/>
  <c r="B70" i="7"/>
  <c r="I69" i="7"/>
  <c r="I72" i="7" s="1"/>
  <c r="B69" i="7"/>
  <c r="I68" i="7"/>
  <c r="B68" i="7"/>
  <c r="I67" i="7"/>
  <c r="B67" i="7"/>
  <c r="I66" i="7"/>
  <c r="B66" i="7"/>
  <c r="B65" i="7"/>
  <c r="H62" i="7"/>
  <c r="H61" i="7"/>
  <c r="H60" i="7"/>
  <c r="H59" i="7"/>
  <c r="H58" i="7"/>
  <c r="H57" i="7"/>
  <c r="H56" i="7"/>
  <c r="H55" i="7"/>
  <c r="B64" i="7"/>
  <c r="B62" i="7"/>
  <c r="M61" i="7"/>
  <c r="B61" i="7"/>
  <c r="B60" i="7"/>
  <c r="B59" i="7"/>
  <c r="I58" i="7"/>
  <c r="I59" i="7" s="1"/>
  <c r="B58" i="7"/>
  <c r="I57" i="7"/>
  <c r="B57" i="7"/>
  <c r="I56" i="7"/>
  <c r="B56" i="7"/>
  <c r="I55" i="7"/>
  <c r="B55" i="7"/>
  <c r="B54" i="7"/>
  <c r="H51" i="7"/>
  <c r="H50" i="7"/>
  <c r="H49" i="7"/>
  <c r="H48" i="7"/>
  <c r="H47" i="7"/>
  <c r="H46" i="7"/>
  <c r="H45" i="7"/>
  <c r="H44" i="7"/>
  <c r="B53" i="7"/>
  <c r="B51" i="7"/>
  <c r="M50" i="7"/>
  <c r="B50" i="7"/>
  <c r="B49" i="7"/>
  <c r="B48" i="7"/>
  <c r="I47" i="7"/>
  <c r="I51" i="7" s="1"/>
  <c r="B47" i="7"/>
  <c r="I46" i="7"/>
  <c r="B46" i="7"/>
  <c r="I45" i="7"/>
  <c r="B45" i="7"/>
  <c r="I44" i="7"/>
  <c r="B44" i="7"/>
  <c r="B43" i="7"/>
  <c r="H40" i="7"/>
  <c r="H39" i="7"/>
  <c r="H38" i="7"/>
  <c r="H37" i="7"/>
  <c r="H36" i="7"/>
  <c r="H35" i="7"/>
  <c r="H34" i="7"/>
  <c r="H33" i="7"/>
  <c r="B42" i="7"/>
  <c r="B40" i="7"/>
  <c r="M39" i="7"/>
  <c r="B39" i="7"/>
  <c r="B38" i="7"/>
  <c r="B37" i="7"/>
  <c r="I36" i="7"/>
  <c r="I40" i="7" s="1"/>
  <c r="B36" i="7"/>
  <c r="I35" i="7"/>
  <c r="B35" i="7"/>
  <c r="I34" i="7"/>
  <c r="B34" i="7"/>
  <c r="I33" i="7"/>
  <c r="B33" i="7"/>
  <c r="B32" i="7"/>
  <c r="H29" i="7"/>
  <c r="B29" i="7"/>
  <c r="M28" i="7"/>
  <c r="H26" i="7"/>
  <c r="B26" i="7"/>
  <c r="I25" i="7"/>
  <c r="I23" i="7"/>
  <c r="I24" i="7" s="1"/>
  <c r="I21" i="7"/>
  <c r="I22" i="7" s="1"/>
  <c r="I20" i="7"/>
  <c r="N16" i="7"/>
  <c r="N15" i="7"/>
  <c r="N14" i="7"/>
  <c r="M15" i="7"/>
  <c r="M16" i="7"/>
  <c r="M14" i="7"/>
  <c r="I16" i="7"/>
  <c r="I15" i="7"/>
  <c r="I14" i="7"/>
  <c r="H12" i="7"/>
  <c r="AO6" i="4"/>
  <c r="AN1" i="4"/>
  <c r="AN2" i="4" s="1"/>
  <c r="B31" i="7"/>
  <c r="H28" i="7"/>
  <c r="B28" i="7"/>
  <c r="H27" i="7"/>
  <c r="B27" i="7"/>
  <c r="H25" i="7"/>
  <c r="B25" i="7"/>
  <c r="H24" i="7"/>
  <c r="B24" i="7"/>
  <c r="H23" i="7"/>
  <c r="B23" i="7"/>
  <c r="H22" i="7"/>
  <c r="B22" i="7"/>
  <c r="H21" i="7"/>
  <c r="B21" i="7"/>
  <c r="H20" i="7"/>
  <c r="B20" i="7"/>
  <c r="B19" i="7"/>
  <c r="B18" i="7"/>
  <c r="B16" i="7"/>
  <c r="B15" i="7"/>
  <c r="H14" i="7"/>
  <c r="B14" i="7"/>
  <c r="B13" i="7"/>
  <c r="B12" i="7"/>
  <c r="B11" i="7"/>
  <c r="B10" i="7"/>
  <c r="B9" i="7"/>
  <c r="I7" i="7"/>
  <c r="H7" i="7" s="1"/>
  <c r="B7" i="7"/>
  <c r="I37" i="11" l="1"/>
  <c r="I66" i="10"/>
  <c r="BE1" i="12"/>
  <c r="BD1" i="11"/>
  <c r="BI1" i="10"/>
  <c r="BA1" i="5"/>
  <c r="I92" i="7"/>
  <c r="I99" i="7"/>
  <c r="AD1" i="8"/>
  <c r="I314" i="1"/>
  <c r="I303" i="1"/>
  <c r="I293" i="1"/>
  <c r="I304" i="1"/>
  <c r="I294" i="1"/>
  <c r="I305" i="1"/>
  <c r="I295" i="1"/>
  <c r="I296" i="1"/>
  <c r="I298" i="1"/>
  <c r="I73" i="7"/>
  <c r="I70" i="7"/>
  <c r="I71" i="7"/>
  <c r="I82" i="7"/>
  <c r="I60" i="7"/>
  <c r="I90" i="7"/>
  <c r="I37" i="7"/>
  <c r="I61" i="7"/>
  <c r="I83" i="7"/>
  <c r="I107" i="7"/>
  <c r="I113" i="7"/>
  <c r="I38" i="7"/>
  <c r="I62" i="7"/>
  <c r="I93" i="7"/>
  <c r="I84" i="7"/>
  <c r="I39" i="7"/>
  <c r="I48" i="7"/>
  <c r="I91" i="7"/>
  <c r="I94" i="7"/>
  <c r="I104" i="7"/>
  <c r="I110" i="7"/>
  <c r="I116" i="7"/>
  <c r="I49" i="7"/>
  <c r="I50" i="7"/>
  <c r="I89" i="7"/>
  <c r="I100" i="7"/>
  <c r="I101" i="7"/>
  <c r="I97" i="7"/>
  <c r="I98" i="7"/>
  <c r="I29" i="7"/>
  <c r="I26" i="7"/>
  <c r="I27" i="7"/>
  <c r="I28" i="7"/>
  <c r="H16" i="7"/>
  <c r="H15" i="7"/>
  <c r="H13" i="7"/>
  <c r="AO7" i="4"/>
  <c r="BF1" i="12" l="1"/>
  <c r="BE1" i="11"/>
  <c r="BJ1" i="10"/>
  <c r="BB1" i="5"/>
  <c r="AE1" i="8"/>
  <c r="AF1" i="8" s="1"/>
  <c r="AO8" i="4"/>
  <c r="AO9" i="4" s="1"/>
  <c r="BG1" i="12" l="1"/>
  <c r="BF1" i="11"/>
  <c r="BK1" i="10"/>
  <c r="BC1" i="5"/>
  <c r="AG1" i="8"/>
  <c r="B250" i="1"/>
  <c r="B267" i="1"/>
  <c r="BH1" i="12" l="1"/>
  <c r="BG1" i="11"/>
  <c r="BL1" i="10"/>
  <c r="BD1" i="5"/>
  <c r="AH1" i="8"/>
  <c r="I248" i="1"/>
  <c r="I247" i="1"/>
  <c r="I245" i="1"/>
  <c r="I244" i="1"/>
  <c r="I242" i="1"/>
  <c r="I241" i="1"/>
  <c r="I239" i="1"/>
  <c r="I238" i="1"/>
  <c r="I236" i="1"/>
  <c r="I235" i="1"/>
  <c r="H269" i="1"/>
  <c r="H268" i="1"/>
  <c r="H264" i="1"/>
  <c r="H263" i="1"/>
  <c r="H261" i="1"/>
  <c r="H260" i="1"/>
  <c r="H258" i="1"/>
  <c r="H257" i="1"/>
  <c r="H255" i="1"/>
  <c r="H254" i="1"/>
  <c r="H252" i="1"/>
  <c r="H251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J226" i="1"/>
  <c r="J223" i="1"/>
  <c r="J220" i="1"/>
  <c r="J217" i="1"/>
  <c r="I211" i="1"/>
  <c r="I210" i="1"/>
  <c r="I208" i="1"/>
  <c r="I207" i="1"/>
  <c r="I205" i="1"/>
  <c r="I204" i="1"/>
  <c r="I202" i="1"/>
  <c r="I201" i="1"/>
  <c r="I199" i="1"/>
  <c r="I198" i="1"/>
  <c r="H230" i="1"/>
  <c r="H229" i="1"/>
  <c r="H226" i="1"/>
  <c r="H225" i="1"/>
  <c r="H223" i="1"/>
  <c r="H222" i="1"/>
  <c r="H220" i="1"/>
  <c r="H219" i="1"/>
  <c r="H217" i="1"/>
  <c r="H216" i="1"/>
  <c r="H214" i="1"/>
  <c r="H213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J211" i="1"/>
  <c r="J210" i="1"/>
  <c r="J208" i="1"/>
  <c r="J207" i="1"/>
  <c r="J205" i="1"/>
  <c r="J204" i="1"/>
  <c r="M209" i="1"/>
  <c r="M206" i="1"/>
  <c r="M203" i="1"/>
  <c r="M200" i="1"/>
  <c r="J202" i="1"/>
  <c r="J201" i="1"/>
  <c r="M246" i="1"/>
  <c r="M243" i="1"/>
  <c r="M240" i="1"/>
  <c r="M237" i="1"/>
  <c r="J264" i="1"/>
  <c r="J261" i="1"/>
  <c r="J258" i="1"/>
  <c r="J255" i="1"/>
  <c r="I251" i="1"/>
  <c r="I252" i="1" s="1"/>
  <c r="J248" i="1"/>
  <c r="J247" i="1"/>
  <c r="J245" i="1"/>
  <c r="J244" i="1"/>
  <c r="J242" i="1"/>
  <c r="J241" i="1"/>
  <c r="J239" i="1"/>
  <c r="J238" i="1"/>
  <c r="I263" i="1"/>
  <c r="I264" i="1" s="1"/>
  <c r="I260" i="1"/>
  <c r="I261" i="1" s="1"/>
  <c r="I257" i="1"/>
  <c r="I258" i="1" s="1"/>
  <c r="I254" i="1"/>
  <c r="I255" i="1" s="1"/>
  <c r="B269" i="1"/>
  <c r="B268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M248" i="1"/>
  <c r="B248" i="1"/>
  <c r="B247" i="1"/>
  <c r="B246" i="1"/>
  <c r="M245" i="1"/>
  <c r="B245" i="1"/>
  <c r="B244" i="1"/>
  <c r="B243" i="1"/>
  <c r="M242" i="1"/>
  <c r="B242" i="1"/>
  <c r="B241" i="1"/>
  <c r="B240" i="1"/>
  <c r="M239" i="1"/>
  <c r="B239" i="1"/>
  <c r="B238" i="1"/>
  <c r="B237" i="1"/>
  <c r="M236" i="1"/>
  <c r="B236" i="1"/>
  <c r="B235" i="1"/>
  <c r="B234" i="1"/>
  <c r="B233" i="1"/>
  <c r="B326" i="1"/>
  <c r="B324" i="1"/>
  <c r="B270" i="1"/>
  <c r="B227" i="1"/>
  <c r="B226" i="1"/>
  <c r="I225" i="1"/>
  <c r="I226" i="1" s="1"/>
  <c r="B225" i="1"/>
  <c r="M211" i="1"/>
  <c r="B211" i="1"/>
  <c r="B210" i="1"/>
  <c r="B209" i="1"/>
  <c r="B224" i="1"/>
  <c r="B223" i="1"/>
  <c r="I222" i="1"/>
  <c r="I223" i="1" s="1"/>
  <c r="B222" i="1"/>
  <c r="M208" i="1"/>
  <c r="B208" i="1"/>
  <c r="B207" i="1"/>
  <c r="B206" i="1"/>
  <c r="B221" i="1"/>
  <c r="B220" i="1"/>
  <c r="I219" i="1"/>
  <c r="I220" i="1" s="1"/>
  <c r="B219" i="1"/>
  <c r="M205" i="1"/>
  <c r="B205" i="1"/>
  <c r="B204" i="1"/>
  <c r="B203" i="1"/>
  <c r="B218" i="1"/>
  <c r="B217" i="1"/>
  <c r="I216" i="1"/>
  <c r="I217" i="1" s="1"/>
  <c r="B216" i="1"/>
  <c r="M202" i="1"/>
  <c r="B202" i="1"/>
  <c r="B201" i="1"/>
  <c r="B200" i="1"/>
  <c r="I213" i="1"/>
  <c r="I214" i="1" s="1"/>
  <c r="B215" i="1"/>
  <c r="M199" i="1"/>
  <c r="B232" i="1"/>
  <c r="P231" i="1"/>
  <c r="B231" i="1"/>
  <c r="B230" i="1"/>
  <c r="B229" i="1"/>
  <c r="B214" i="1"/>
  <c r="B213" i="1"/>
  <c r="B199" i="1"/>
  <c r="B198" i="1"/>
  <c r="B197" i="1"/>
  <c r="P196" i="1"/>
  <c r="B196" i="1"/>
  <c r="P170" i="1"/>
  <c r="B170" i="1"/>
  <c r="I169" i="1"/>
  <c r="H169" i="1"/>
  <c r="B169" i="1"/>
  <c r="I168" i="1"/>
  <c r="I167" i="1"/>
  <c r="H168" i="1"/>
  <c r="B168" i="1"/>
  <c r="H167" i="1"/>
  <c r="B167" i="1"/>
  <c r="H166" i="1"/>
  <c r="B166" i="1"/>
  <c r="I165" i="1"/>
  <c r="I164" i="1"/>
  <c r="H165" i="1"/>
  <c r="B165" i="1"/>
  <c r="H163" i="1"/>
  <c r="B163" i="1"/>
  <c r="H164" i="1"/>
  <c r="B164" i="1"/>
  <c r="H177" i="1"/>
  <c r="H176" i="1"/>
  <c r="H175" i="1"/>
  <c r="H174" i="1"/>
  <c r="H173" i="1"/>
  <c r="H150" i="1"/>
  <c r="H149" i="1"/>
  <c r="H148" i="1"/>
  <c r="H147" i="1"/>
  <c r="H146" i="1"/>
  <c r="H145" i="1"/>
  <c r="H162" i="1"/>
  <c r="B171" i="1"/>
  <c r="B162" i="1"/>
  <c r="P161" i="1"/>
  <c r="B161" i="1"/>
  <c r="H84" i="5"/>
  <c r="H83" i="5"/>
  <c r="H82" i="5"/>
  <c r="H81" i="5"/>
  <c r="H80" i="5"/>
  <c r="B86" i="5"/>
  <c r="B84" i="5"/>
  <c r="B83" i="5"/>
  <c r="B82" i="5"/>
  <c r="B81" i="5"/>
  <c r="B80" i="5"/>
  <c r="BI1" i="12" l="1"/>
  <c r="BH1" i="11"/>
  <c r="BM1" i="10"/>
  <c r="BE1" i="5"/>
  <c r="AI1" i="8"/>
  <c r="P79" i="5"/>
  <c r="M79" i="5"/>
  <c r="B79" i="5"/>
  <c r="I100" i="5"/>
  <c r="I99" i="5"/>
  <c r="I98" i="5"/>
  <c r="I97" i="5"/>
  <c r="I96" i="5"/>
  <c r="P143" i="1"/>
  <c r="P95" i="5"/>
  <c r="B102" i="5"/>
  <c r="M100" i="5"/>
  <c r="H100" i="5"/>
  <c r="B100" i="5"/>
  <c r="M99" i="5"/>
  <c r="H99" i="5"/>
  <c r="B99" i="5"/>
  <c r="M98" i="5"/>
  <c r="H98" i="5"/>
  <c r="B98" i="5"/>
  <c r="M97" i="5"/>
  <c r="H97" i="5"/>
  <c r="B97" i="5"/>
  <c r="M96" i="5"/>
  <c r="H96" i="5"/>
  <c r="B96" i="5"/>
  <c r="M95" i="5"/>
  <c r="B95" i="5"/>
  <c r="I177" i="1"/>
  <c r="I176" i="1"/>
  <c r="I175" i="1"/>
  <c r="I174" i="1"/>
  <c r="I173" i="1"/>
  <c r="B177" i="1"/>
  <c r="B176" i="1"/>
  <c r="B175" i="1"/>
  <c r="B174" i="1"/>
  <c r="B173" i="1"/>
  <c r="B172" i="1"/>
  <c r="AJ6" i="4"/>
  <c r="AI1" i="4"/>
  <c r="AI2" i="4" s="1"/>
  <c r="P103" i="5"/>
  <c r="P87" i="5"/>
  <c r="P52" i="5"/>
  <c r="P49" i="5"/>
  <c r="P31" i="5"/>
  <c r="P13" i="5"/>
  <c r="AE6" i="4"/>
  <c r="AD1" i="4"/>
  <c r="AD2" i="4" s="1"/>
  <c r="BJ1" i="12" l="1"/>
  <c r="BI1" i="11"/>
  <c r="BN1" i="10"/>
  <c r="BF1" i="5"/>
  <c r="AE7" i="4"/>
  <c r="J99" i="7"/>
  <c r="J303" i="1"/>
  <c r="J97" i="7"/>
  <c r="J301" i="1"/>
  <c r="J101" i="7"/>
  <c r="J305" i="1"/>
  <c r="J100" i="7"/>
  <c r="J304" i="1"/>
  <c r="J98" i="7"/>
  <c r="J302" i="1"/>
  <c r="M81" i="5"/>
  <c r="M80" i="5"/>
  <c r="M83" i="5"/>
  <c r="M84" i="5"/>
  <c r="M82" i="5"/>
  <c r="AJ7" i="4"/>
  <c r="M108" i="5"/>
  <c r="I108" i="5"/>
  <c r="H108" i="5"/>
  <c r="B108" i="5"/>
  <c r="M107" i="5"/>
  <c r="I107" i="5"/>
  <c r="H107" i="5"/>
  <c r="B107" i="5"/>
  <c r="M92" i="5"/>
  <c r="H92" i="5"/>
  <c r="B92" i="5"/>
  <c r="M91" i="5"/>
  <c r="H91" i="5"/>
  <c r="B91" i="5"/>
  <c r="H106" i="5"/>
  <c r="H105" i="5"/>
  <c r="H104" i="5"/>
  <c r="H90" i="5"/>
  <c r="H89" i="5"/>
  <c r="H88" i="5"/>
  <c r="B110" i="5"/>
  <c r="M106" i="5"/>
  <c r="I106" i="5"/>
  <c r="B106" i="5"/>
  <c r="M105" i="5"/>
  <c r="I105" i="5"/>
  <c r="B105" i="5"/>
  <c r="M104" i="5"/>
  <c r="I104" i="5"/>
  <c r="B104" i="5"/>
  <c r="M103" i="5"/>
  <c r="B103" i="5"/>
  <c r="B94" i="5"/>
  <c r="M90" i="5"/>
  <c r="B90" i="5"/>
  <c r="M89" i="5"/>
  <c r="B89" i="5"/>
  <c r="M88" i="5"/>
  <c r="B88" i="5"/>
  <c r="M87" i="5"/>
  <c r="B87" i="5"/>
  <c r="I150" i="1"/>
  <c r="I149" i="1"/>
  <c r="I148" i="1"/>
  <c r="I147" i="1"/>
  <c r="I146" i="1"/>
  <c r="I145" i="1"/>
  <c r="I92" i="1"/>
  <c r="I91" i="1"/>
  <c r="I90" i="1"/>
  <c r="I89" i="1"/>
  <c r="I88" i="1"/>
  <c r="I44" i="1"/>
  <c r="I43" i="1"/>
  <c r="I42" i="1"/>
  <c r="I41" i="1"/>
  <c r="I40" i="1"/>
  <c r="BK1" i="12" l="1"/>
  <c r="BJ1" i="11"/>
  <c r="BO1" i="10"/>
  <c r="BG1" i="5"/>
  <c r="AE9" i="4"/>
  <c r="AE10" i="4" s="1"/>
  <c r="AJ9" i="4"/>
  <c r="AE8" i="4"/>
  <c r="J298" i="1"/>
  <c r="J94" i="7"/>
  <c r="J93" i="7"/>
  <c r="J297" i="1"/>
  <c r="J294" i="1"/>
  <c r="J90" i="7"/>
  <c r="J92" i="7"/>
  <c r="J296" i="1"/>
  <c r="J89" i="7"/>
  <c r="J293" i="1"/>
  <c r="J91" i="7"/>
  <c r="J295" i="1"/>
  <c r="AJ8" i="4"/>
  <c r="B160" i="1"/>
  <c r="B150" i="1"/>
  <c r="B149" i="1"/>
  <c r="B148" i="1"/>
  <c r="B147" i="1"/>
  <c r="B146" i="1"/>
  <c r="B145" i="1"/>
  <c r="B143" i="1"/>
  <c r="B73" i="1"/>
  <c r="B72" i="1"/>
  <c r="H92" i="1"/>
  <c r="H91" i="1"/>
  <c r="H90" i="1"/>
  <c r="H89" i="1"/>
  <c r="H88" i="1"/>
  <c r="H87" i="1"/>
  <c r="B102" i="1"/>
  <c r="B92" i="1"/>
  <c r="B91" i="1"/>
  <c r="B90" i="1"/>
  <c r="B89" i="1"/>
  <c r="B88" i="1"/>
  <c r="B87" i="1"/>
  <c r="B85" i="1"/>
  <c r="H44" i="1"/>
  <c r="B44" i="1"/>
  <c r="H43" i="1"/>
  <c r="B43" i="1"/>
  <c r="H42" i="1"/>
  <c r="B42" i="1"/>
  <c r="H41" i="1"/>
  <c r="B41" i="1"/>
  <c r="H40" i="1"/>
  <c r="H39" i="1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H15" i="1"/>
  <c r="H13" i="1"/>
  <c r="J22" i="1"/>
  <c r="Z6" i="4"/>
  <c r="Y1" i="4"/>
  <c r="Y2" i="4" s="1"/>
  <c r="BL1" i="12" l="1"/>
  <c r="BK1" i="11"/>
  <c r="BP1" i="10"/>
  <c r="BH1" i="5"/>
  <c r="AJ10" i="4"/>
  <c r="AJ11" i="4" s="1"/>
  <c r="Z7" i="4"/>
  <c r="M23" i="1"/>
  <c r="M20" i="1"/>
  <c r="M19" i="1"/>
  <c r="I23" i="1"/>
  <c r="I22" i="1"/>
  <c r="I21" i="1"/>
  <c r="I20" i="1"/>
  <c r="I19" i="1"/>
  <c r="H23" i="1"/>
  <c r="H24" i="1" s="1"/>
  <c r="B23" i="1"/>
  <c r="H22" i="1"/>
  <c r="B22" i="1"/>
  <c r="H21" i="1"/>
  <c r="B21" i="1"/>
  <c r="H20" i="1"/>
  <c r="B20" i="1"/>
  <c r="H19" i="1"/>
  <c r="B19" i="1"/>
  <c r="H18" i="1"/>
  <c r="B18" i="1"/>
  <c r="M17" i="1"/>
  <c r="B15" i="1"/>
  <c r="B16" i="1"/>
  <c r="H16" i="1"/>
  <c r="H17" i="1"/>
  <c r="B17" i="1"/>
  <c r="H14" i="1"/>
  <c r="M11" i="1"/>
  <c r="BM1" i="12" l="1"/>
  <c r="BL1" i="11"/>
  <c r="BQ1" i="10"/>
  <c r="BI1" i="5"/>
  <c r="AJ12" i="4"/>
  <c r="AJ13" i="4"/>
  <c r="I58" i="5"/>
  <c r="I57" i="5"/>
  <c r="I56" i="5"/>
  <c r="I55" i="5"/>
  <c r="I54" i="5"/>
  <c r="I53" i="5"/>
  <c r="H58" i="5"/>
  <c r="H57" i="5"/>
  <c r="H56" i="5"/>
  <c r="H55" i="5"/>
  <c r="H54" i="5"/>
  <c r="H53" i="5"/>
  <c r="M58" i="5"/>
  <c r="B58" i="5"/>
  <c r="M57" i="5"/>
  <c r="B57" i="5"/>
  <c r="M56" i="5"/>
  <c r="B56" i="5"/>
  <c r="M55" i="5"/>
  <c r="B55" i="5"/>
  <c r="M54" i="5"/>
  <c r="B54" i="5"/>
  <c r="M53" i="5"/>
  <c r="B53" i="5"/>
  <c r="M36" i="5"/>
  <c r="I36" i="5"/>
  <c r="H36" i="5"/>
  <c r="B36" i="5"/>
  <c r="M18" i="5"/>
  <c r="H18" i="5"/>
  <c r="B18" i="5"/>
  <c r="M52" i="5"/>
  <c r="B52" i="5"/>
  <c r="H51" i="5"/>
  <c r="H50" i="5"/>
  <c r="B51" i="5"/>
  <c r="B50" i="5"/>
  <c r="M49" i="5"/>
  <c r="B49" i="5"/>
  <c r="B39" i="5"/>
  <c r="I37" i="5"/>
  <c r="I35" i="5"/>
  <c r="I34" i="5"/>
  <c r="I33" i="5"/>
  <c r="I32" i="5"/>
  <c r="H37" i="5"/>
  <c r="H35" i="5"/>
  <c r="H34" i="5"/>
  <c r="H33" i="5"/>
  <c r="H32" i="5"/>
  <c r="M37" i="5"/>
  <c r="M35" i="5"/>
  <c r="M34" i="5"/>
  <c r="M33" i="5"/>
  <c r="M32" i="5"/>
  <c r="M31" i="5"/>
  <c r="M19" i="5"/>
  <c r="M17" i="5"/>
  <c r="M16" i="5"/>
  <c r="M15" i="5"/>
  <c r="M14" i="5"/>
  <c r="M13" i="5"/>
  <c r="B12" i="5"/>
  <c r="B11" i="5"/>
  <c r="H19" i="5"/>
  <c r="H17" i="5"/>
  <c r="H16" i="5"/>
  <c r="H15" i="5"/>
  <c r="H14" i="5"/>
  <c r="B21" i="5"/>
  <c r="BN1" i="12" l="1"/>
  <c r="BM1" i="11"/>
  <c r="BR1" i="10"/>
  <c r="BJ1" i="5"/>
  <c r="AJ14" i="4"/>
  <c r="AJ15" i="4" s="1"/>
  <c r="AJ16" i="4" s="1"/>
  <c r="AJ17" i="4" s="1"/>
  <c r="B37" i="5"/>
  <c r="B19" i="5"/>
  <c r="B17" i="5"/>
  <c r="B16" i="5"/>
  <c r="B15" i="5"/>
  <c r="B14" i="5"/>
  <c r="B13" i="5"/>
  <c r="BO1" i="12" l="1"/>
  <c r="BN1" i="11"/>
  <c r="BS1" i="10"/>
  <c r="BK1" i="5"/>
  <c r="B35" i="5"/>
  <c r="B34" i="5"/>
  <c r="B33" i="5"/>
  <c r="B32" i="5"/>
  <c r="P7" i="12"/>
  <c r="B31" i="5"/>
  <c r="BP1" i="12" l="1"/>
  <c r="P7" i="10"/>
  <c r="P7" i="11"/>
  <c r="BO1" i="11"/>
  <c r="BT1" i="10"/>
  <c r="BL1" i="5"/>
  <c r="P7" i="9"/>
  <c r="P7" i="7"/>
  <c r="J14" i="7" s="1"/>
  <c r="P7" i="8"/>
  <c r="B8" i="5"/>
  <c r="P8" i="5"/>
  <c r="P8" i="6"/>
  <c r="B13" i="6"/>
  <c r="B12" i="6"/>
  <c r="B11" i="6"/>
  <c r="B10" i="6"/>
  <c r="B9" i="6"/>
  <c r="B8" i="6"/>
  <c r="B7" i="6"/>
  <c r="B6" i="6"/>
  <c r="AI2" i="6"/>
  <c r="AH2" i="6"/>
  <c r="AG2" i="6"/>
  <c r="AF2" i="6"/>
  <c r="AE2" i="6"/>
  <c r="AD2" i="6"/>
  <c r="AC2" i="6"/>
  <c r="AB2" i="6"/>
  <c r="AA2" i="6"/>
  <c r="Z2" i="6"/>
  <c r="Y2" i="6"/>
  <c r="X2" i="6"/>
  <c r="X1" i="6"/>
  <c r="U6" i="4"/>
  <c r="T1" i="4"/>
  <c r="T2" i="4" s="1"/>
  <c r="B60" i="5"/>
  <c r="B10" i="5"/>
  <c r="B9" i="5"/>
  <c r="H8" i="5"/>
  <c r="I7" i="5"/>
  <c r="H7" i="5" s="1"/>
  <c r="B7" i="5"/>
  <c r="I6" i="5"/>
  <c r="H6" i="5" s="1"/>
  <c r="B6" i="5"/>
  <c r="AI2" i="5"/>
  <c r="AH2" i="5"/>
  <c r="AG2" i="5"/>
  <c r="AF2" i="5"/>
  <c r="AE2" i="5"/>
  <c r="AD2" i="5"/>
  <c r="AC2" i="5"/>
  <c r="AB2" i="5"/>
  <c r="AA2" i="5"/>
  <c r="Z2" i="5"/>
  <c r="Y2" i="5"/>
  <c r="X2" i="5"/>
  <c r="X1" i="5"/>
  <c r="AI2" i="1"/>
  <c r="AH2" i="1"/>
  <c r="AG2" i="1"/>
  <c r="AF2" i="1"/>
  <c r="AE2" i="1"/>
  <c r="U114" i="5"/>
  <c r="U50" i="5"/>
  <c r="U177" i="5"/>
  <c r="U113" i="5"/>
  <c r="U80" i="5"/>
  <c r="U33" i="5"/>
  <c r="U104" i="5"/>
  <c r="U147" i="5"/>
  <c r="U145" i="5"/>
  <c r="U18" i="5"/>
  <c r="U122" i="5"/>
  <c r="U194" i="5"/>
  <c r="U123" i="5"/>
  <c r="U152" i="5"/>
  <c r="U156" i="5"/>
  <c r="U92" i="5"/>
  <c r="U178" i="5"/>
  <c r="U120" i="5"/>
  <c r="U155" i="5"/>
  <c r="U193" i="5"/>
  <c r="U184" i="5"/>
  <c r="U112" i="5"/>
  <c r="U179" i="5"/>
  <c r="U106" i="5"/>
  <c r="U146" i="5"/>
  <c r="U154" i="5"/>
  <c r="U180" i="5"/>
  <c r="U84" i="5"/>
  <c r="U186" i="5"/>
  <c r="U148" i="5"/>
  <c r="U115" i="5"/>
  <c r="U32" i="5"/>
  <c r="U81" i="5"/>
  <c r="U195" i="5"/>
  <c r="U88" i="5"/>
  <c r="U196" i="5"/>
  <c r="U116" i="5"/>
  <c r="U188" i="5"/>
  <c r="U105" i="5"/>
  <c r="U144" i="5"/>
  <c r="U153" i="5"/>
  <c r="U91" i="5"/>
  <c r="U185" i="5"/>
  <c r="U192" i="5"/>
  <c r="U121" i="5"/>
  <c r="U89" i="5"/>
  <c r="U37" i="5"/>
  <c r="U187" i="5"/>
  <c r="U176" i="5"/>
  <c r="U82" i="5"/>
  <c r="U124" i="5"/>
  <c r="U36" i="5"/>
  <c r="U83" i="5"/>
  <c r="U19" i="5"/>
  <c r="U90" i="5"/>
  <c r="BQ1" i="12" l="1"/>
  <c r="BP1" i="11"/>
  <c r="BU1" i="10"/>
  <c r="J15" i="7"/>
  <c r="J16" i="7" s="1"/>
  <c r="BM1" i="5"/>
  <c r="X8" i="9"/>
  <c r="X8" i="8"/>
  <c r="Y8" i="8" s="1"/>
  <c r="X8" i="5"/>
  <c r="X8" i="6"/>
  <c r="Y1" i="6"/>
  <c r="Z1" i="6"/>
  <c r="AA1" i="6"/>
  <c r="Y1" i="5"/>
  <c r="Z1" i="5" s="1"/>
  <c r="X1" i="1"/>
  <c r="Y1" i="1" s="1"/>
  <c r="AD2" i="1"/>
  <c r="AC2" i="1"/>
  <c r="X8" i="1"/>
  <c r="O7" i="4"/>
  <c r="O8" i="4" s="1"/>
  <c r="O9" i="4" s="1"/>
  <c r="O10" i="4" s="1"/>
  <c r="O11" i="4" s="1"/>
  <c r="O12" i="4" s="1"/>
  <c r="O13" i="4" s="1"/>
  <c r="O14" i="4" s="1"/>
  <c r="O15" i="4" s="1"/>
  <c r="O16" i="4" s="1"/>
  <c r="O17" i="4" s="1"/>
  <c r="O18" i="4" s="1"/>
  <c r="U46" i="5"/>
  <c r="X281" i="6"/>
  <c r="X287" i="6"/>
  <c r="U17" i="5"/>
  <c r="X230" i="6"/>
  <c r="X279" i="6"/>
  <c r="X241" i="6"/>
  <c r="X256" i="6"/>
  <c r="X266" i="6"/>
  <c r="U100" i="5"/>
  <c r="X284" i="6"/>
  <c r="X237" i="6"/>
  <c r="X220" i="6"/>
  <c r="X215" i="6"/>
  <c r="X270" i="6"/>
  <c r="U107" i="5"/>
  <c r="X289" i="6"/>
  <c r="U99" i="5"/>
  <c r="U27" i="5"/>
  <c r="U97" i="5"/>
  <c r="X265" i="6"/>
  <c r="U164" i="5"/>
  <c r="X288" i="6"/>
  <c r="U35" i="5"/>
  <c r="X259" i="6"/>
  <c r="U162" i="5"/>
  <c r="X282" i="6"/>
  <c r="X247" i="6"/>
  <c r="X227" i="6"/>
  <c r="X251" i="6"/>
  <c r="X242" i="6"/>
  <c r="X292" i="6"/>
  <c r="X240" i="6"/>
  <c r="X285" i="6"/>
  <c r="U62" i="5"/>
  <c r="U25" i="5"/>
  <c r="X229" i="6"/>
  <c r="X228" i="6"/>
  <c r="X254" i="6"/>
  <c r="X244" i="6"/>
  <c r="X297" i="6"/>
  <c r="U132" i="5"/>
  <c r="X221" i="6"/>
  <c r="X211" i="6"/>
  <c r="X224" i="6"/>
  <c r="U130" i="5"/>
  <c r="X274" i="6"/>
  <c r="X212" i="6"/>
  <c r="X264" i="6"/>
  <c r="X235" i="6"/>
  <c r="X222" i="6"/>
  <c r="X236" i="6"/>
  <c r="X248" i="6"/>
  <c r="U45" i="5"/>
  <c r="U28" i="5"/>
  <c r="X253" i="6"/>
  <c r="X243" i="6"/>
  <c r="X277" i="6"/>
  <c r="X262" i="6"/>
  <c r="U98" i="5"/>
  <c r="U161" i="5"/>
  <c r="U96" i="5"/>
  <c r="X238" i="6"/>
  <c r="X213" i="6"/>
  <c r="X275" i="6"/>
  <c r="X290" i="6"/>
  <c r="X223" i="6"/>
  <c r="X295" i="6"/>
  <c r="X278" i="6"/>
  <c r="U24" i="5"/>
  <c r="X239" i="6"/>
  <c r="X258" i="6"/>
  <c r="U44" i="5"/>
  <c r="U23" i="5"/>
  <c r="X268" i="6"/>
  <c r="X217" i="6"/>
  <c r="U129" i="5"/>
  <c r="X273" i="6"/>
  <c r="X249" i="6"/>
  <c r="U160" i="5"/>
  <c r="X269" i="6"/>
  <c r="X234" i="6"/>
  <c r="U74" i="5"/>
  <c r="X299" i="6"/>
  <c r="X280" i="6"/>
  <c r="U15" i="5"/>
  <c r="X272" i="6"/>
  <c r="X286" i="6"/>
  <c r="X245" i="6"/>
  <c r="U42" i="5"/>
  <c r="U26" i="5"/>
  <c r="X233" i="6"/>
  <c r="U14" i="5"/>
  <c r="X276" i="6"/>
  <c r="X210" i="6"/>
  <c r="U163" i="5"/>
  <c r="X300" i="6"/>
  <c r="X226" i="6"/>
  <c r="X252" i="6"/>
  <c r="X250" i="6"/>
  <c r="X219" i="6"/>
  <c r="U16" i="5"/>
  <c r="X231" i="6"/>
  <c r="X260" i="6"/>
  <c r="X296" i="6"/>
  <c r="X257" i="6"/>
  <c r="X298" i="6"/>
  <c r="X218" i="6"/>
  <c r="X293" i="6"/>
  <c r="U41" i="5"/>
  <c r="X294" i="6"/>
  <c r="X209" i="6"/>
  <c r="U131" i="5"/>
  <c r="X291" i="6"/>
  <c r="X246" i="6"/>
  <c r="U128" i="5"/>
  <c r="U34" i="5"/>
  <c r="X261" i="6"/>
  <c r="X214" i="6"/>
  <c r="U108" i="5"/>
  <c r="X263" i="6"/>
  <c r="X267" i="6"/>
  <c r="X283" i="6"/>
  <c r="X271" i="6"/>
  <c r="X255" i="6"/>
  <c r="X225" i="6"/>
  <c r="U43" i="5"/>
  <c r="X232" i="6"/>
  <c r="X216" i="6"/>
  <c r="X68" i="5" l="1"/>
  <c r="X66" i="5"/>
  <c r="X70" i="5"/>
  <c r="X67" i="5"/>
  <c r="X69" i="5"/>
  <c r="X65" i="5"/>
  <c r="X53" i="5"/>
  <c r="X22" i="5"/>
  <c r="X40" i="5"/>
  <c r="BR1" i="12"/>
  <c r="BQ1" i="11"/>
  <c r="X208" i="5"/>
  <c r="BV1" i="10"/>
  <c r="BN1" i="5"/>
  <c r="X202" i="5"/>
  <c r="X172" i="5"/>
  <c r="X168" i="5"/>
  <c r="X138" i="5"/>
  <c r="X169" i="5"/>
  <c r="X136" i="5"/>
  <c r="X201" i="5"/>
  <c r="X171" i="5"/>
  <c r="X204" i="5"/>
  <c r="X137" i="5"/>
  <c r="X170" i="5"/>
  <c r="X140" i="5"/>
  <c r="X203" i="5"/>
  <c r="X200" i="5"/>
  <c r="X139" i="5"/>
  <c r="Y8" i="9"/>
  <c r="X6" i="9"/>
  <c r="X4" i="9" s="1"/>
  <c r="X81" i="9" s="1"/>
  <c r="X159" i="5"/>
  <c r="X191" i="5"/>
  <c r="X143" i="5"/>
  <c r="X175" i="5"/>
  <c r="X183" i="5"/>
  <c r="X151" i="5"/>
  <c r="X127" i="5"/>
  <c r="X119" i="5"/>
  <c r="X111" i="5"/>
  <c r="X6" i="8"/>
  <c r="U6" i="8" s="1"/>
  <c r="Z8" i="8"/>
  <c r="X95" i="5"/>
  <c r="X79" i="5"/>
  <c r="X31" i="5"/>
  <c r="X6" i="5"/>
  <c r="X4" i="5" s="1"/>
  <c r="X13" i="5"/>
  <c r="X57" i="5"/>
  <c r="Y8" i="5"/>
  <c r="Y66" i="5" s="1"/>
  <c r="X58" i="5"/>
  <c r="X87" i="5"/>
  <c r="X103" i="5"/>
  <c r="X6" i="6"/>
  <c r="U6" i="6" s="1"/>
  <c r="Y8" i="6"/>
  <c r="X56" i="5"/>
  <c r="X54" i="5"/>
  <c r="X55" i="5"/>
  <c r="AB1" i="6"/>
  <c r="AA1" i="5"/>
  <c r="Z1" i="1"/>
  <c r="Y8" i="1"/>
  <c r="X6" i="1"/>
  <c r="O19" i="4"/>
  <c r="H8" i="1"/>
  <c r="I7" i="1"/>
  <c r="H7" i="1" s="1"/>
  <c r="I6" i="1"/>
  <c r="H6" i="1" s="1"/>
  <c r="Y241" i="6"/>
  <c r="Y291" i="6"/>
  <c r="Y227" i="6"/>
  <c r="Y255" i="6"/>
  <c r="Y237" i="6"/>
  <c r="Y249" i="6"/>
  <c r="Y286" i="6"/>
  <c r="Y247" i="6"/>
  <c r="Y289" i="6"/>
  <c r="Y283" i="6"/>
  <c r="Y292" i="6"/>
  <c r="Y250" i="6"/>
  <c r="Y298" i="6"/>
  <c r="Y271" i="6"/>
  <c r="Y236" i="6"/>
  <c r="Y243" i="6"/>
  <c r="Y211" i="6"/>
  <c r="Y260" i="6"/>
  <c r="Y252" i="6"/>
  <c r="Y261" i="6"/>
  <c r="Y230" i="6"/>
  <c r="Y225" i="6"/>
  <c r="Y253" i="6"/>
  <c r="Y223" i="6"/>
  <c r="Y287" i="6"/>
  <c r="Y220" i="6"/>
  <c r="Y290" i="6"/>
  <c r="Y222" i="6"/>
  <c r="Y232" i="6"/>
  <c r="Y221" i="6"/>
  <c r="Y238" i="6"/>
  <c r="Y284" i="6"/>
  <c r="Y266" i="6"/>
  <c r="Y254" i="6"/>
  <c r="Y228" i="6"/>
  <c r="Y233" i="6"/>
  <c r="Y224" i="6"/>
  <c r="Y212" i="6"/>
  <c r="Y256" i="6"/>
  <c r="Y210" i="6"/>
  <c r="Y216" i="6"/>
  <c r="Y214" i="6"/>
  <c r="Y263" i="6"/>
  <c r="Y267" i="6"/>
  <c r="Y285" i="6"/>
  <c r="Y296" i="6"/>
  <c r="Y235" i="6"/>
  <c r="Y234" i="6"/>
  <c r="Y273" i="6"/>
  <c r="Y275" i="6"/>
  <c r="Y297" i="6"/>
  <c r="Y226" i="6"/>
  <c r="Y262" i="6"/>
  <c r="Y281" i="6"/>
  <c r="Y257" i="6"/>
  <c r="Y280" i="6"/>
  <c r="Y277" i="6"/>
  <c r="Y218" i="6"/>
  <c r="Y288" i="6"/>
  <c r="Y274" i="6"/>
  <c r="Y219" i="6"/>
  <c r="Y269" i="6"/>
  <c r="Y229" i="6"/>
  <c r="Y231" i="6"/>
  <c r="Y248" i="6"/>
  <c r="Y239" i="6"/>
  <c r="Y246" i="6"/>
  <c r="Y295" i="6"/>
  <c r="Y213" i="6"/>
  <c r="Y215" i="6"/>
  <c r="Y300" i="6"/>
  <c r="Y259" i="6"/>
  <c r="Y245" i="6"/>
  <c r="Y270" i="6"/>
  <c r="Y276" i="6"/>
  <c r="Y242" i="6"/>
  <c r="Y294" i="6"/>
  <c r="Y282" i="6"/>
  <c r="Y293" i="6"/>
  <c r="Y299" i="6"/>
  <c r="Y209" i="6"/>
  <c r="Y279" i="6"/>
  <c r="Y278" i="6"/>
  <c r="Y244" i="6"/>
  <c r="Y258" i="6"/>
  <c r="Y251" i="6"/>
  <c r="Y264" i="6"/>
  <c r="Y265" i="6"/>
  <c r="Y272" i="6"/>
  <c r="Y217" i="6"/>
  <c r="Y268" i="6"/>
  <c r="Y240" i="6"/>
  <c r="Y67" i="5" l="1"/>
  <c r="Y69" i="5"/>
  <c r="Y70" i="5"/>
  <c r="Y65" i="5"/>
  <c r="Y68" i="5"/>
  <c r="Y40" i="5"/>
  <c r="Y22" i="5"/>
  <c r="X190" i="9"/>
  <c r="X163" i="9"/>
  <c r="X164" i="9"/>
  <c r="X280" i="9" s="1"/>
  <c r="X165" i="9"/>
  <c r="X161" i="9"/>
  <c r="X238" i="9"/>
  <c r="X284" i="9" s="1"/>
  <c r="X233" i="9"/>
  <c r="X283" i="9" s="1"/>
  <c r="X249" i="9"/>
  <c r="X286" i="9" s="1"/>
  <c r="X99" i="9"/>
  <c r="X44" i="9"/>
  <c r="X43" i="9"/>
  <c r="BS1" i="12"/>
  <c r="BR1" i="11"/>
  <c r="Y208" i="5"/>
  <c r="BW1" i="10"/>
  <c r="X328" i="9"/>
  <c r="X330" i="9"/>
  <c r="X101" i="9"/>
  <c r="X69" i="9"/>
  <c r="X55" i="9"/>
  <c r="X41" i="9"/>
  <c r="X40" i="9"/>
  <c r="X21" i="9"/>
  <c r="AA8" i="8"/>
  <c r="AB8" i="8" s="1"/>
  <c r="AC8" i="8" s="1"/>
  <c r="BO1" i="5"/>
  <c r="Y168" i="5"/>
  <c r="Y138" i="5"/>
  <c r="Y172" i="5"/>
  <c r="Y204" i="5"/>
  <c r="Y140" i="5"/>
  <c r="Y202" i="5"/>
  <c r="Y200" i="5"/>
  <c r="Y136" i="5"/>
  <c r="Y169" i="5"/>
  <c r="Y139" i="5"/>
  <c r="Y201" i="5"/>
  <c r="Y171" i="5"/>
  <c r="Y137" i="5"/>
  <c r="Y170" i="5"/>
  <c r="Y203" i="5"/>
  <c r="X65" i="9"/>
  <c r="U6" i="9"/>
  <c r="X7" i="9"/>
  <c r="Z8" i="9"/>
  <c r="Y191" i="5"/>
  <c r="Y159" i="5"/>
  <c r="Y183" i="5"/>
  <c r="Y175" i="5"/>
  <c r="Y143" i="5"/>
  <c r="Y151" i="5"/>
  <c r="Y127" i="5"/>
  <c r="Y119" i="5"/>
  <c r="Y111" i="5"/>
  <c r="X4" i="8"/>
  <c r="X7" i="8"/>
  <c r="Y6" i="8" s="1"/>
  <c r="Y55" i="5"/>
  <c r="Z8" i="5"/>
  <c r="Y31" i="5"/>
  <c r="Y58" i="5"/>
  <c r="Y103" i="5"/>
  <c r="X7" i="6"/>
  <c r="Y6" i="6" s="1"/>
  <c r="Y95" i="5"/>
  <c r="Y79" i="5"/>
  <c r="Y13" i="5"/>
  <c r="Y56" i="5"/>
  <c r="Y57" i="5"/>
  <c r="Y87" i="5"/>
  <c r="X7" i="5"/>
  <c r="Y6" i="5" s="1"/>
  <c r="Y7" i="5" s="1"/>
  <c r="Y53" i="5"/>
  <c r="U6" i="5"/>
  <c r="Y54" i="5"/>
  <c r="Z8" i="6"/>
  <c r="X4" i="6"/>
  <c r="AC1" i="6"/>
  <c r="AB1" i="5"/>
  <c r="AA1" i="1"/>
  <c r="X7" i="1"/>
  <c r="U6" i="1"/>
  <c r="Z8" i="1"/>
  <c r="O20" i="4"/>
  <c r="AB2" i="1"/>
  <c r="AA2" i="1"/>
  <c r="B7" i="1"/>
  <c r="B8" i="1"/>
  <c r="B9" i="1"/>
  <c r="B10" i="1"/>
  <c r="B11" i="1"/>
  <c r="B13" i="1"/>
  <c r="B14" i="1"/>
  <c r="B36" i="1"/>
  <c r="B37" i="1"/>
  <c r="B39" i="1"/>
  <c r="B40" i="1"/>
  <c r="B84" i="1"/>
  <c r="B187" i="1"/>
  <c r="B6" i="1"/>
  <c r="Z2" i="1"/>
  <c r="Y2" i="1"/>
  <c r="X2" i="1"/>
  <c r="P6" i="4"/>
  <c r="O1" i="4"/>
  <c r="O2" i="4" s="1"/>
  <c r="J6" i="4"/>
  <c r="J7" i="4" s="1"/>
  <c r="J8" i="4" s="1"/>
  <c r="A6" i="4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5" i="4"/>
  <c r="I1" i="4"/>
  <c r="I2" i="4" s="1"/>
  <c r="Z297" i="6"/>
  <c r="Z293" i="6"/>
  <c r="Z300" i="6"/>
  <c r="Z260" i="6"/>
  <c r="Z210" i="6"/>
  <c r="Z215" i="6"/>
  <c r="Z257" i="6"/>
  <c r="Z272" i="6"/>
  <c r="Z238" i="6"/>
  <c r="Z236" i="6"/>
  <c r="Z283" i="6"/>
  <c r="Z255" i="6"/>
  <c r="Z242" i="6"/>
  <c r="Z248" i="6"/>
  <c r="Z209" i="6"/>
  <c r="Z279" i="6"/>
  <c r="Z244" i="6"/>
  <c r="Z261" i="6"/>
  <c r="Z295" i="6"/>
  <c r="Z285" i="6"/>
  <c r="Z258" i="6"/>
  <c r="Z268" i="6"/>
  <c r="Z228" i="6"/>
  <c r="Z278" i="6"/>
  <c r="Z286" i="6"/>
  <c r="Z229" i="6"/>
  <c r="Z224" i="6"/>
  <c r="Z270" i="6"/>
  <c r="Z214" i="6"/>
  <c r="Z231" i="6"/>
  <c r="Z298" i="6"/>
  <c r="Z275" i="6"/>
  <c r="Z276" i="6"/>
  <c r="Z246" i="6"/>
  <c r="Z289" i="6"/>
  <c r="Z271" i="6"/>
  <c r="Z219" i="6"/>
  <c r="Z263" i="6"/>
  <c r="Z291" i="6"/>
  <c r="Z273" i="6"/>
  <c r="Z235" i="6"/>
  <c r="Z212" i="6"/>
  <c r="Z239" i="6"/>
  <c r="Z267" i="6"/>
  <c r="Z294" i="6"/>
  <c r="Z250" i="6"/>
  <c r="Z262" i="6"/>
  <c r="Z253" i="6"/>
  <c r="Z266" i="6"/>
  <c r="Z265" i="6"/>
  <c r="Z296" i="6"/>
  <c r="Z245" i="6"/>
  <c r="Z287" i="6"/>
  <c r="Z220" i="6"/>
  <c r="Z225" i="6"/>
  <c r="Z251" i="6"/>
  <c r="Z221" i="6"/>
  <c r="Z290" i="6"/>
  <c r="Z240" i="6"/>
  <c r="Z284" i="6"/>
  <c r="Z281" i="6"/>
  <c r="Z254" i="6"/>
  <c r="Z237" i="6"/>
  <c r="Z222" i="6"/>
  <c r="Z280" i="6"/>
  <c r="Z230" i="6"/>
  <c r="Z249" i="6"/>
  <c r="Z211" i="6"/>
  <c r="Z259" i="6"/>
  <c r="Z264" i="6"/>
  <c r="Z233" i="6"/>
  <c r="Z269" i="6"/>
  <c r="Z274" i="6"/>
  <c r="Z277" i="6"/>
  <c r="Z243" i="6"/>
  <c r="Z292" i="6"/>
  <c r="Z216" i="6"/>
  <c r="Z234" i="6"/>
  <c r="Z252" i="6"/>
  <c r="Z218" i="6"/>
  <c r="Z223" i="6"/>
  <c r="Z288" i="6"/>
  <c r="Z282" i="6"/>
  <c r="Z227" i="6"/>
  <c r="Z241" i="6"/>
  <c r="Z226" i="6"/>
  <c r="Z217" i="6"/>
  <c r="Z299" i="6"/>
  <c r="Z213" i="6"/>
  <c r="Z232" i="6"/>
  <c r="Z247" i="6"/>
  <c r="Z256" i="6"/>
  <c r="Z67" i="5" l="1"/>
  <c r="Z65" i="5"/>
  <c r="Z69" i="5"/>
  <c r="Z68" i="5"/>
  <c r="Z70" i="5"/>
  <c r="Z66" i="5"/>
  <c r="Z40" i="5"/>
  <c r="Z22" i="5"/>
  <c r="X14" i="8"/>
  <c r="X257" i="8"/>
  <c r="X162" i="9"/>
  <c r="BT1" i="12"/>
  <c r="BS1" i="11"/>
  <c r="Z208" i="5"/>
  <c r="BX1" i="10"/>
  <c r="X327" i="9"/>
  <c r="X294" i="9"/>
  <c r="X98" i="9"/>
  <c r="X39" i="9"/>
  <c r="X42" i="9"/>
  <c r="BP1" i="5"/>
  <c r="Z202" i="5"/>
  <c r="Z172" i="5"/>
  <c r="Z204" i="5"/>
  <c r="Z136" i="5"/>
  <c r="Z138" i="5"/>
  <c r="Z168" i="5"/>
  <c r="Z140" i="5"/>
  <c r="Z200" i="5"/>
  <c r="Z171" i="5"/>
  <c r="Z137" i="5"/>
  <c r="Z201" i="5"/>
  <c r="Z139" i="5"/>
  <c r="Z169" i="5"/>
  <c r="Z170" i="5"/>
  <c r="Z203" i="5"/>
  <c r="X64" i="9"/>
  <c r="AA8" i="9"/>
  <c r="Y6" i="9"/>
  <c r="X303" i="8"/>
  <c r="X275" i="9" s="1"/>
  <c r="X271" i="8"/>
  <c r="X266" i="8"/>
  <c r="X274" i="8"/>
  <c r="X264" i="8"/>
  <c r="X267" i="8"/>
  <c r="X272" i="8"/>
  <c r="X275" i="8"/>
  <c r="X265" i="8"/>
  <c r="X268" i="8"/>
  <c r="X273" i="8"/>
  <c r="X260" i="8"/>
  <c r="X258" i="8"/>
  <c r="X261" i="8"/>
  <c r="X259" i="8"/>
  <c r="X248" i="8"/>
  <c r="X249" i="8"/>
  <c r="X252" i="8"/>
  <c r="X234" i="8"/>
  <c r="X235" i="8"/>
  <c r="Z191" i="5"/>
  <c r="Z159" i="5"/>
  <c r="Z183" i="5"/>
  <c r="Z151" i="5"/>
  <c r="Z127" i="5"/>
  <c r="Z143" i="5"/>
  <c r="Z175" i="5"/>
  <c r="X63" i="8"/>
  <c r="X66" i="8"/>
  <c r="X64" i="8"/>
  <c r="X67" i="8"/>
  <c r="X65" i="8"/>
  <c r="X48" i="8"/>
  <c r="X51" i="8"/>
  <c r="X49" i="8"/>
  <c r="X52" i="8"/>
  <c r="X50" i="8"/>
  <c r="X34" i="8"/>
  <c r="X35" i="8"/>
  <c r="X11" i="8"/>
  <c r="Z119" i="5"/>
  <c r="Z111" i="5"/>
  <c r="Y4" i="8"/>
  <c r="Y7" i="8"/>
  <c r="Z6" i="8" s="1"/>
  <c r="Z7" i="8" s="1"/>
  <c r="AA6" i="8" s="1"/>
  <c r="AA4" i="8" s="1"/>
  <c r="X33" i="8"/>
  <c r="X37" i="8"/>
  <c r="X36" i="8"/>
  <c r="AD8" i="8"/>
  <c r="M5" i="4"/>
  <c r="AN5" i="4"/>
  <c r="AD5" i="4"/>
  <c r="Y5" i="4"/>
  <c r="AI5" i="4"/>
  <c r="Z103" i="5"/>
  <c r="Z6" i="5"/>
  <c r="Z4" i="5" s="1"/>
  <c r="Z87" i="5"/>
  <c r="Z54" i="5"/>
  <c r="AA8" i="5"/>
  <c r="Z57" i="5"/>
  <c r="Z95" i="5"/>
  <c r="Z31" i="5"/>
  <c r="Z13" i="5"/>
  <c r="Z58" i="5"/>
  <c r="Z56" i="5"/>
  <c r="Z53" i="5"/>
  <c r="Z55" i="5"/>
  <c r="Z79" i="5"/>
  <c r="Y4" i="6"/>
  <c r="Y7" i="6"/>
  <c r="Z6" i="6" s="1"/>
  <c r="Z4" i="6" s="1"/>
  <c r="Y4" i="5"/>
  <c r="AA8" i="6"/>
  <c r="AB1" i="1"/>
  <c r="AC1" i="1" s="1"/>
  <c r="AD1" i="6"/>
  <c r="AE1" i="6" s="1"/>
  <c r="AF1" i="6"/>
  <c r="T5" i="4"/>
  <c r="AC1" i="5"/>
  <c r="X4" i="1"/>
  <c r="Y6" i="1"/>
  <c r="Y7" i="1" s="1"/>
  <c r="AA8" i="1"/>
  <c r="J9" i="4"/>
  <c r="I5" i="4" s="1"/>
  <c r="P7" i="4"/>
  <c r="O21" i="4"/>
  <c r="P8" i="4"/>
  <c r="AA226" i="6"/>
  <c r="AA218" i="6"/>
  <c r="AA231" i="6"/>
  <c r="AA239" i="6"/>
  <c r="AA284" i="6"/>
  <c r="AA235" i="6"/>
  <c r="AA297" i="6"/>
  <c r="AA280" i="6"/>
  <c r="AA290" i="6"/>
  <c r="AA220" i="6"/>
  <c r="AA293" i="6"/>
  <c r="AA240" i="6"/>
  <c r="AA261" i="6"/>
  <c r="AA286" i="6"/>
  <c r="AA253" i="6"/>
  <c r="AA245" i="6"/>
  <c r="AA217" i="6"/>
  <c r="AA251" i="6"/>
  <c r="AA264" i="6"/>
  <c r="AA269" i="6"/>
  <c r="AA270" i="6"/>
  <c r="AA254" i="6"/>
  <c r="AA222" i="6"/>
  <c r="AA257" i="6"/>
  <c r="AA237" i="6"/>
  <c r="AA282" i="6"/>
  <c r="AA274" i="6"/>
  <c r="AA292" i="6"/>
  <c r="AA242" i="6"/>
  <c r="AA246" i="6"/>
  <c r="AA210" i="6"/>
  <c r="AA296" i="6"/>
  <c r="AA273" i="6"/>
  <c r="AA295" i="6"/>
  <c r="AA219" i="6"/>
  <c r="AA277" i="6"/>
  <c r="AA281" i="6"/>
  <c r="AA247" i="6"/>
  <c r="AA250" i="6"/>
  <c r="AA225" i="6"/>
  <c r="AA252" i="6"/>
  <c r="AA255" i="6"/>
  <c r="AA249" i="6"/>
  <c r="AA260" i="6"/>
  <c r="AA243" i="6"/>
  <c r="AA221" i="6"/>
  <c r="AA209" i="6"/>
  <c r="AA271" i="6"/>
  <c r="AA287" i="6"/>
  <c r="AA227" i="6"/>
  <c r="AA229" i="6"/>
  <c r="AA285" i="6"/>
  <c r="AA266" i="6"/>
  <c r="AA212" i="6"/>
  <c r="AA299" i="6"/>
  <c r="AA278" i="6"/>
  <c r="AA228" i="6"/>
  <c r="AA216" i="6"/>
  <c r="AA262" i="6"/>
  <c r="AA258" i="6"/>
  <c r="AA291" i="6"/>
  <c r="AA272" i="6"/>
  <c r="AA238" i="6"/>
  <c r="AA268" i="6"/>
  <c r="AA233" i="6"/>
  <c r="AA265" i="6"/>
  <c r="AA213" i="6"/>
  <c r="AA224" i="6"/>
  <c r="AA234" i="6"/>
  <c r="AA256" i="6"/>
  <c r="AA263" i="6"/>
  <c r="AA288" i="6"/>
  <c r="AA236" i="6"/>
  <c r="AA214" i="6"/>
  <c r="AA298" i="6"/>
  <c r="AA223" i="6"/>
  <c r="AA241" i="6"/>
  <c r="AA230" i="6"/>
  <c r="AA294" i="6"/>
  <c r="AA289" i="6"/>
  <c r="AA276" i="6"/>
  <c r="AA279" i="6"/>
  <c r="AA215" i="6"/>
  <c r="AA259" i="6"/>
  <c r="AA267" i="6"/>
  <c r="AA283" i="6"/>
  <c r="AA248" i="6"/>
  <c r="AA275" i="6"/>
  <c r="AA211" i="6"/>
  <c r="AA244" i="6"/>
  <c r="AA232" i="6"/>
  <c r="AA300" i="6"/>
  <c r="AF11" i="4" l="1"/>
  <c r="X78" i="1"/>
  <c r="X67" i="1"/>
  <c r="X66" i="1"/>
  <c r="X65" i="1"/>
  <c r="X64" i="1"/>
  <c r="X69" i="1"/>
  <c r="X68" i="1"/>
  <c r="AA66" i="5"/>
  <c r="AA65" i="5"/>
  <c r="AA68" i="5"/>
  <c r="AA70" i="5"/>
  <c r="AA69" i="5"/>
  <c r="AA67" i="5"/>
  <c r="AA40" i="5"/>
  <c r="AA22" i="5"/>
  <c r="AK18" i="4"/>
  <c r="AK20" i="4"/>
  <c r="AK19" i="4"/>
  <c r="BU1" i="12"/>
  <c r="BT1" i="11"/>
  <c r="AA208" i="5"/>
  <c r="BY1" i="10"/>
  <c r="X297" i="9"/>
  <c r="X273" i="9"/>
  <c r="AB8" i="9"/>
  <c r="AC8" i="9" s="1"/>
  <c r="BQ1" i="5"/>
  <c r="AA168" i="5"/>
  <c r="AA204" i="5"/>
  <c r="AA140" i="5"/>
  <c r="AA200" i="5"/>
  <c r="AA138" i="5"/>
  <c r="AA202" i="5"/>
  <c r="AA172" i="5"/>
  <c r="AA201" i="5"/>
  <c r="AA136" i="5"/>
  <c r="AA169" i="5"/>
  <c r="AA170" i="5"/>
  <c r="AA137" i="5"/>
  <c r="AA203" i="5"/>
  <c r="AA171" i="5"/>
  <c r="AA139" i="5"/>
  <c r="Y4" i="9"/>
  <c r="Y7" i="9"/>
  <c r="Y303" i="8"/>
  <c r="Y271" i="8"/>
  <c r="Y272" i="8"/>
  <c r="Y275" i="8"/>
  <c r="Y258" i="8"/>
  <c r="Y257" i="8"/>
  <c r="AA249" i="8"/>
  <c r="AA252" i="8"/>
  <c r="AA248" i="8"/>
  <c r="Y252" i="8"/>
  <c r="Y248" i="8"/>
  <c r="Y249" i="8"/>
  <c r="AA235" i="8"/>
  <c r="AA234" i="8"/>
  <c r="Y235" i="8"/>
  <c r="Y234" i="8"/>
  <c r="AA191" i="5"/>
  <c r="AA159" i="5"/>
  <c r="AA151" i="5"/>
  <c r="AA183" i="5"/>
  <c r="AA127" i="5"/>
  <c r="AA175" i="5"/>
  <c r="AA143" i="5"/>
  <c r="AA64" i="8"/>
  <c r="AA67" i="8"/>
  <c r="AA65" i="8"/>
  <c r="AA66" i="8"/>
  <c r="AA63" i="8"/>
  <c r="Y66" i="8"/>
  <c r="Y65" i="8"/>
  <c r="Y64" i="8"/>
  <c r="Y67" i="8"/>
  <c r="Y63" i="8"/>
  <c r="AA49" i="8"/>
  <c r="AA52" i="8"/>
  <c r="AA50" i="8"/>
  <c r="AA48" i="8"/>
  <c r="AA51" i="8"/>
  <c r="Y51" i="8"/>
  <c r="Y49" i="8"/>
  <c r="Y52" i="8"/>
  <c r="Y50" i="8"/>
  <c r="Y48" i="8"/>
  <c r="Y11" i="8"/>
  <c r="AA11" i="8"/>
  <c r="AA119" i="5"/>
  <c r="AA111" i="5"/>
  <c r="Z4" i="8"/>
  <c r="AA7" i="8"/>
  <c r="AB6" i="8" s="1"/>
  <c r="AB7" i="8" s="1"/>
  <c r="AC6" i="8" s="1"/>
  <c r="Y37" i="8"/>
  <c r="Y34" i="8"/>
  <c r="Y33" i="8"/>
  <c r="Y35" i="8"/>
  <c r="Y36" i="8"/>
  <c r="AE8" i="8"/>
  <c r="AA35" i="8"/>
  <c r="AA34" i="8"/>
  <c r="AA33" i="8"/>
  <c r="AA37" i="8"/>
  <c r="AA36" i="8"/>
  <c r="X408" i="1"/>
  <c r="X410" i="1"/>
  <c r="AK14" i="4"/>
  <c r="AK8" i="4"/>
  <c r="AK13" i="4"/>
  <c r="AK15" i="4"/>
  <c r="AK7" i="4"/>
  <c r="AK17" i="4"/>
  <c r="AK16" i="4"/>
  <c r="AK12" i="4"/>
  <c r="AK6" i="4"/>
  <c r="AK9" i="4"/>
  <c r="AK10" i="4"/>
  <c r="AK11" i="4"/>
  <c r="AA6" i="4"/>
  <c r="AA7" i="4"/>
  <c r="AF8" i="4"/>
  <c r="AF9" i="4"/>
  <c r="AF10" i="4"/>
  <c r="AF6" i="4"/>
  <c r="AF7" i="4"/>
  <c r="N55" i="7"/>
  <c r="N79" i="7"/>
  <c r="N78" i="7"/>
  <c r="N33" i="7"/>
  <c r="N67" i="7"/>
  <c r="N56" i="7"/>
  <c r="N66" i="7"/>
  <c r="N68" i="7"/>
  <c r="N34" i="7"/>
  <c r="N44" i="7"/>
  <c r="N57" i="7"/>
  <c r="N35" i="7"/>
  <c r="N77" i="7"/>
  <c r="N45" i="7"/>
  <c r="N46" i="7"/>
  <c r="N12" i="7"/>
  <c r="X244" i="9" s="1"/>
  <c r="AP6" i="4"/>
  <c r="AP7" i="4"/>
  <c r="AP8" i="4"/>
  <c r="AP9" i="4"/>
  <c r="AA79" i="5"/>
  <c r="X180" i="1"/>
  <c r="X183" i="1"/>
  <c r="X181" i="1"/>
  <c r="X184" i="1"/>
  <c r="X182" i="1"/>
  <c r="X47" i="1"/>
  <c r="X48" i="1"/>
  <c r="X51" i="1"/>
  <c r="X49" i="1"/>
  <c r="X52" i="1"/>
  <c r="X50" i="1"/>
  <c r="X75" i="1"/>
  <c r="X251" i="1"/>
  <c r="X263" i="1"/>
  <c r="X260" i="1"/>
  <c r="X257" i="1"/>
  <c r="X254" i="1"/>
  <c r="X225" i="1"/>
  <c r="X222" i="1"/>
  <c r="X209" i="1"/>
  <c r="X219" i="1"/>
  <c r="Z7" i="5"/>
  <c r="AA6" i="5" s="1"/>
  <c r="AA7" i="5" s="1"/>
  <c r="AB8" i="5"/>
  <c r="X213" i="1"/>
  <c r="X216" i="1"/>
  <c r="X200" i="1"/>
  <c r="AA56" i="5"/>
  <c r="AA31" i="5"/>
  <c r="AA53" i="5"/>
  <c r="AA55" i="5"/>
  <c r="AA103" i="5"/>
  <c r="AA57" i="5"/>
  <c r="AA95" i="5"/>
  <c r="AD1" i="1"/>
  <c r="AE1" i="1" s="1"/>
  <c r="AA58" i="5"/>
  <c r="AA13" i="5"/>
  <c r="AA54" i="5"/>
  <c r="AA87" i="5"/>
  <c r="X166" i="1"/>
  <c r="Z7" i="6"/>
  <c r="AA6" i="6" s="1"/>
  <c r="AA4" i="6" s="1"/>
  <c r="AB8" i="6"/>
  <c r="AG1" i="6"/>
  <c r="AH1" i="6" s="1"/>
  <c r="AI1" i="6" s="1"/>
  <c r="V6" i="4"/>
  <c r="AD1" i="5"/>
  <c r="AE1" i="5" s="1"/>
  <c r="Y4" i="1"/>
  <c r="Z6" i="1"/>
  <c r="Z7" i="1" s="1"/>
  <c r="AB8" i="1"/>
  <c r="K9" i="4"/>
  <c r="K7" i="4"/>
  <c r="K8" i="4"/>
  <c r="K6" i="4"/>
  <c r="P9" i="4"/>
  <c r="O22" i="4"/>
  <c r="AB296" i="6"/>
  <c r="AB218" i="6"/>
  <c r="AB248" i="6"/>
  <c r="AB285" i="6"/>
  <c r="AB256" i="6"/>
  <c r="AB245" i="6"/>
  <c r="AB284" i="6"/>
  <c r="AB236" i="6"/>
  <c r="AB280" i="6"/>
  <c r="AB220" i="6"/>
  <c r="AB269" i="6"/>
  <c r="AB252" i="6"/>
  <c r="AB288" i="6"/>
  <c r="AB298" i="6"/>
  <c r="AB215" i="6"/>
  <c r="AB287" i="6"/>
  <c r="AB300" i="6"/>
  <c r="AB231" i="6"/>
  <c r="AB282" i="6"/>
  <c r="AB241" i="6"/>
  <c r="AB260" i="6"/>
  <c r="AB255" i="6"/>
  <c r="AB219" i="6"/>
  <c r="AB210" i="6"/>
  <c r="AB274" i="6"/>
  <c r="AB257" i="6"/>
  <c r="AB290" i="6"/>
  <c r="AB251" i="6"/>
  <c r="AB297" i="6"/>
  <c r="AB293" i="6"/>
  <c r="AB289" i="6"/>
  <c r="AB227" i="6"/>
  <c r="AB278" i="6"/>
  <c r="AB249" i="6"/>
  <c r="AB286" i="6"/>
  <c r="AB228" i="6"/>
  <c r="AB243" i="6"/>
  <c r="AB250" i="6"/>
  <c r="AB266" i="6"/>
  <c r="AB238" i="6"/>
  <c r="AB217" i="6"/>
  <c r="AB212" i="6"/>
  <c r="AB272" i="6"/>
  <c r="AB240" i="6"/>
  <c r="AB276" i="6"/>
  <c r="AB291" i="6"/>
  <c r="AB247" i="6"/>
  <c r="AB253" i="6"/>
  <c r="AB275" i="6"/>
  <c r="AB216" i="6"/>
  <c r="AB292" i="6"/>
  <c r="AB265" i="6"/>
  <c r="AB246" i="6"/>
  <c r="AB261" i="6"/>
  <c r="AB295" i="6"/>
  <c r="AB230" i="6"/>
  <c r="AB270" i="6"/>
  <c r="AB224" i="6"/>
  <c r="AB268" i="6"/>
  <c r="AB258" i="6"/>
  <c r="AB226" i="6"/>
  <c r="AB214" i="6"/>
  <c r="AB299" i="6"/>
  <c r="AB254" i="6"/>
  <c r="AB221" i="6"/>
  <c r="AB225" i="6"/>
  <c r="AB213" i="6"/>
  <c r="AB277" i="6"/>
  <c r="AB222" i="6"/>
  <c r="AB262" i="6"/>
  <c r="AB237" i="6"/>
  <c r="AB294" i="6"/>
  <c r="AB267" i="6"/>
  <c r="AB263" i="6"/>
  <c r="AB279" i="6"/>
  <c r="AB235" i="6"/>
  <c r="AB259" i="6"/>
  <c r="AB244" i="6"/>
  <c r="AB223" i="6"/>
  <c r="AB283" i="6"/>
  <c r="AB281" i="6"/>
  <c r="AB264" i="6"/>
  <c r="AB234" i="6"/>
  <c r="AB242" i="6"/>
  <c r="AB232" i="6"/>
  <c r="AB209" i="6"/>
  <c r="AB239" i="6"/>
  <c r="AB271" i="6"/>
  <c r="AB211" i="6"/>
  <c r="AB273" i="6"/>
  <c r="AB229" i="6"/>
  <c r="AB233" i="6"/>
  <c r="Y78" i="1" l="1"/>
  <c r="Y66" i="1"/>
  <c r="Y65" i="1"/>
  <c r="Y64" i="1"/>
  <c r="Y69" i="1"/>
  <c r="Y67" i="1"/>
  <c r="Y68" i="1"/>
  <c r="AB68" i="5"/>
  <c r="AB67" i="5"/>
  <c r="AB70" i="5"/>
  <c r="AB66" i="5"/>
  <c r="AB69" i="5"/>
  <c r="AB65" i="5"/>
  <c r="AB40" i="5"/>
  <c r="AB22" i="5"/>
  <c r="Y165" i="9"/>
  <c r="Y244" i="9"/>
  <c r="Y163" i="9"/>
  <c r="Y99" i="9"/>
  <c r="BV1" i="12"/>
  <c r="BU1" i="11"/>
  <c r="AB171" i="5"/>
  <c r="AB208" i="5"/>
  <c r="BZ1" i="10"/>
  <c r="Y330" i="9"/>
  <c r="Y328" i="9"/>
  <c r="X14" i="9"/>
  <c r="X74" i="9"/>
  <c r="X183" i="9"/>
  <c r="X67" i="9"/>
  <c r="Y183" i="9"/>
  <c r="Y164" i="9"/>
  <c r="Y280" i="9" s="1"/>
  <c r="Y161" i="9"/>
  <c r="Y294" i="9" s="1"/>
  <c r="Y101" i="9"/>
  <c r="Y69" i="9"/>
  <c r="Y275" i="9" s="1"/>
  <c r="Y74" i="9"/>
  <c r="Y55" i="9"/>
  <c r="Y43" i="9"/>
  <c r="Y41" i="9"/>
  <c r="Y44" i="9"/>
  <c r="Y40" i="9"/>
  <c r="AD8" i="9"/>
  <c r="AE8" i="9" s="1"/>
  <c r="BR1" i="5"/>
  <c r="AB136" i="5"/>
  <c r="AB202" i="5"/>
  <c r="AB140" i="5"/>
  <c r="AB168" i="5"/>
  <c r="AB200" i="5"/>
  <c r="AB204" i="5"/>
  <c r="AB169" i="5"/>
  <c r="AB172" i="5"/>
  <c r="AB203" i="5"/>
  <c r="AB170" i="5"/>
  <c r="AB201" i="5"/>
  <c r="AB138" i="5"/>
  <c r="AB139" i="5"/>
  <c r="AB137" i="5"/>
  <c r="Y14" i="9"/>
  <c r="Z6" i="9"/>
  <c r="Z257" i="8"/>
  <c r="Z303" i="8"/>
  <c r="Z272" i="8"/>
  <c r="Z275" i="8"/>
  <c r="Z271" i="8"/>
  <c r="Z258" i="8"/>
  <c r="Z249" i="8"/>
  <c r="AA272" i="8" s="1"/>
  <c r="Z252" i="8"/>
  <c r="AA275" i="8" s="1"/>
  <c r="Z248" i="8"/>
  <c r="AA271" i="8" s="1"/>
  <c r="Z235" i="8"/>
  <c r="AA258" i="8" s="1"/>
  <c r="Z234" i="8"/>
  <c r="AA257" i="8" s="1"/>
  <c r="AB191" i="5"/>
  <c r="AB159" i="5"/>
  <c r="AB183" i="5"/>
  <c r="AB151" i="5"/>
  <c r="AB127" i="5"/>
  <c r="AB175" i="5"/>
  <c r="AB143" i="5"/>
  <c r="Z64" i="8"/>
  <c r="Z67" i="8"/>
  <c r="Z65" i="8"/>
  <c r="Z63" i="8"/>
  <c r="Z66" i="8"/>
  <c r="Z49" i="8"/>
  <c r="Z52" i="8"/>
  <c r="Z51" i="8"/>
  <c r="Z50" i="8"/>
  <c r="Z48" i="8"/>
  <c r="Z11" i="8"/>
  <c r="Z37" i="8"/>
  <c r="AB111" i="5"/>
  <c r="AB119" i="5"/>
  <c r="Z35" i="8"/>
  <c r="AB4" i="8"/>
  <c r="Z33" i="8"/>
  <c r="Z36" i="8"/>
  <c r="Z34" i="8"/>
  <c r="AF8" i="8"/>
  <c r="AC4" i="8"/>
  <c r="AC7" i="8"/>
  <c r="AD6" i="8" s="1"/>
  <c r="Y400" i="1"/>
  <c r="Y403" i="1"/>
  <c r="AB103" i="5"/>
  <c r="Y183" i="1"/>
  <c r="Y181" i="1"/>
  <c r="Y184" i="1"/>
  <c r="Y182" i="1"/>
  <c r="Y180" i="1"/>
  <c r="AF1" i="1"/>
  <c r="AG1" i="1" s="1"/>
  <c r="AH1" i="1" s="1"/>
  <c r="AI1" i="1" s="1"/>
  <c r="Y51" i="1"/>
  <c r="Y49" i="1"/>
  <c r="Y52" i="1"/>
  <c r="Y47" i="1"/>
  <c r="Y50" i="1"/>
  <c r="Y48" i="1"/>
  <c r="Y75" i="1"/>
  <c r="Y263" i="1"/>
  <c r="Y257" i="1"/>
  <c r="Y251" i="1"/>
  <c r="Y260" i="1"/>
  <c r="Y254" i="1"/>
  <c r="Y225" i="1"/>
  <c r="AB58" i="5"/>
  <c r="Y222" i="1"/>
  <c r="Y209" i="1"/>
  <c r="Y219" i="1"/>
  <c r="AC8" i="5"/>
  <c r="AB13" i="5"/>
  <c r="AB56" i="5"/>
  <c r="AB79" i="5"/>
  <c r="AB31" i="5"/>
  <c r="AB53" i="5"/>
  <c r="AB77" i="5" s="1"/>
  <c r="AB95" i="5"/>
  <c r="AB6" i="5"/>
  <c r="AB4" i="5" s="1"/>
  <c r="AB54" i="5"/>
  <c r="AA4" i="5"/>
  <c r="AB55" i="5"/>
  <c r="AB87" i="5"/>
  <c r="AB57" i="5"/>
  <c r="Y213" i="1"/>
  <c r="Y216" i="1"/>
  <c r="Y166" i="1"/>
  <c r="AA7" i="6"/>
  <c r="AB6" i="6" s="1"/>
  <c r="AC8" i="6"/>
  <c r="AF1" i="5"/>
  <c r="AG1" i="5" s="1"/>
  <c r="AH1" i="5" s="1"/>
  <c r="AI1" i="5" s="1"/>
  <c r="Z4" i="1"/>
  <c r="AC8" i="1"/>
  <c r="AA6" i="1"/>
  <c r="AA7" i="1" s="1"/>
  <c r="P10" i="4"/>
  <c r="P11" i="4" s="1"/>
  <c r="P12" i="4"/>
  <c r="P13" i="4" s="1"/>
  <c r="O23" i="4"/>
  <c r="AC222" i="6"/>
  <c r="AC234" i="6"/>
  <c r="AC278" i="6"/>
  <c r="AC279" i="6"/>
  <c r="AC225" i="6"/>
  <c r="AC293" i="6"/>
  <c r="AC274" i="6"/>
  <c r="AC253" i="6"/>
  <c r="AC300" i="6"/>
  <c r="AC271" i="6"/>
  <c r="AC246" i="6"/>
  <c r="AC214" i="6"/>
  <c r="AC226" i="6"/>
  <c r="AC268" i="6"/>
  <c r="AC221" i="6"/>
  <c r="AC242" i="6"/>
  <c r="AC263" i="6"/>
  <c r="AC290" i="6"/>
  <c r="AC261" i="6"/>
  <c r="AC284" i="6"/>
  <c r="AC276" i="6"/>
  <c r="AC212" i="6"/>
  <c r="AC265" i="6"/>
  <c r="AC281" i="6"/>
  <c r="AC217" i="6"/>
  <c r="AC251" i="6"/>
  <c r="AC235" i="6"/>
  <c r="AC294" i="6"/>
  <c r="AC211" i="6"/>
  <c r="AC239" i="6"/>
  <c r="AC282" i="6"/>
  <c r="AC216" i="6"/>
  <c r="AC213" i="6"/>
  <c r="AC209" i="6"/>
  <c r="AC227" i="6"/>
  <c r="AC249" i="6"/>
  <c r="AC238" i="6"/>
  <c r="AC270" i="6"/>
  <c r="AC252" i="6"/>
  <c r="AC257" i="6"/>
  <c r="AC280" i="6"/>
  <c r="AC255" i="6"/>
  <c r="AC299" i="6"/>
  <c r="AC292" i="6"/>
  <c r="AC232" i="6"/>
  <c r="AC256" i="6"/>
  <c r="AC237" i="6"/>
  <c r="AC236" i="6"/>
  <c r="AC296" i="6"/>
  <c r="AC223" i="6"/>
  <c r="AC220" i="6"/>
  <c r="AC258" i="6"/>
  <c r="AC241" i="6"/>
  <c r="AC240" i="6"/>
  <c r="AC259" i="6"/>
  <c r="AC287" i="6"/>
  <c r="AC229" i="6"/>
  <c r="AC285" i="6"/>
  <c r="AC254" i="6"/>
  <c r="AC269" i="6"/>
  <c r="AC291" i="6"/>
  <c r="AC247" i="6"/>
  <c r="AC262" i="6"/>
  <c r="AC277" i="6"/>
  <c r="AC248" i="6"/>
  <c r="AC266" i="6"/>
  <c r="AC250" i="6"/>
  <c r="AC264" i="6"/>
  <c r="AC228" i="6"/>
  <c r="AC243" i="6"/>
  <c r="AC283" i="6"/>
  <c r="AC233" i="6"/>
  <c r="AC231" i="6"/>
  <c r="AC219" i="6"/>
  <c r="AC295" i="6"/>
  <c r="AC260" i="6"/>
  <c r="AC286" i="6"/>
  <c r="AC245" i="6"/>
  <c r="AC289" i="6"/>
  <c r="U77" i="5"/>
  <c r="AC218" i="6"/>
  <c r="AC275" i="6"/>
  <c r="AC272" i="6"/>
  <c r="AC267" i="6"/>
  <c r="AC244" i="6"/>
  <c r="AC224" i="6"/>
  <c r="AC298" i="6"/>
  <c r="AC210" i="6"/>
  <c r="AC273" i="6"/>
  <c r="AC297" i="6"/>
  <c r="AC230" i="6"/>
  <c r="AC215" i="6"/>
  <c r="AC288" i="6"/>
  <c r="Z78" i="1" l="1"/>
  <c r="Z65" i="1"/>
  <c r="Z64" i="1"/>
  <c r="Z69" i="1"/>
  <c r="Z68" i="1"/>
  <c r="Z67" i="1"/>
  <c r="Z66" i="1"/>
  <c r="AC66" i="5"/>
  <c r="AC70" i="5"/>
  <c r="AC65" i="5"/>
  <c r="AC67" i="5"/>
  <c r="AC69" i="5"/>
  <c r="AC68" i="5"/>
  <c r="AC40" i="5"/>
  <c r="AC22" i="5"/>
  <c r="BW1" i="12"/>
  <c r="Z166" i="1"/>
  <c r="BV1" i="11"/>
  <c r="AC208" i="5"/>
  <c r="CA1" i="10"/>
  <c r="Y327" i="9"/>
  <c r="Y98" i="9"/>
  <c r="Y39" i="9"/>
  <c r="Y273" i="9" s="1"/>
  <c r="Y42" i="9"/>
  <c r="BS1" i="5"/>
  <c r="AC168" i="5"/>
  <c r="AC169" i="5"/>
  <c r="AC204" i="5"/>
  <c r="AC140" i="5"/>
  <c r="AC136" i="5"/>
  <c r="AC200" i="5"/>
  <c r="AC170" i="5"/>
  <c r="AC201" i="5"/>
  <c r="AC172" i="5"/>
  <c r="AC138" i="5"/>
  <c r="AC203" i="5"/>
  <c r="AC171" i="5"/>
  <c r="AC139" i="5"/>
  <c r="AC137" i="5"/>
  <c r="AC202" i="5"/>
  <c r="AF8" i="9"/>
  <c r="Z7" i="9"/>
  <c r="Z4" i="9"/>
  <c r="AB275" i="8"/>
  <c r="AB272" i="8"/>
  <c r="AB271" i="8"/>
  <c r="AB257" i="8"/>
  <c r="AB258" i="8"/>
  <c r="AB252" i="8"/>
  <c r="AC275" i="8" s="1"/>
  <c r="AB248" i="8"/>
  <c r="AC271" i="8" s="1"/>
  <c r="AB249" i="8"/>
  <c r="AC272" i="8" s="1"/>
  <c r="AC248" i="8"/>
  <c r="AC249" i="8"/>
  <c r="AC252" i="8"/>
  <c r="AB235" i="8"/>
  <c r="AC258" i="8" s="1"/>
  <c r="AB234" i="8"/>
  <c r="AC257" i="8" s="1"/>
  <c r="AC234" i="8"/>
  <c r="AC235" i="8"/>
  <c r="AC191" i="5"/>
  <c r="AC159" i="5"/>
  <c r="AC151" i="5"/>
  <c r="AC175" i="5"/>
  <c r="AC127" i="5"/>
  <c r="AC143" i="5"/>
  <c r="AC183" i="5"/>
  <c r="AC65" i="8"/>
  <c r="AC63" i="8"/>
  <c r="AC66" i="8"/>
  <c r="AC64" i="8"/>
  <c r="AC67" i="8"/>
  <c r="AB67" i="8"/>
  <c r="AB66" i="8"/>
  <c r="AB65" i="8"/>
  <c r="AB63" i="8"/>
  <c r="AB64" i="8"/>
  <c r="AB52" i="8"/>
  <c r="AB50" i="8"/>
  <c r="AB49" i="8"/>
  <c r="AB48" i="8"/>
  <c r="AB51" i="8"/>
  <c r="AC50" i="8"/>
  <c r="AC48" i="8"/>
  <c r="AC51" i="8"/>
  <c r="AC49" i="8"/>
  <c r="AC52" i="8"/>
  <c r="AB11" i="8"/>
  <c r="AC11" i="8"/>
  <c r="AC111" i="5"/>
  <c r="AC119" i="5"/>
  <c r="AB33" i="8"/>
  <c r="AB35" i="8"/>
  <c r="AB36" i="8"/>
  <c r="AB34" i="8"/>
  <c r="AB37" i="8"/>
  <c r="AC35" i="8"/>
  <c r="AC34" i="8"/>
  <c r="AC33" i="8"/>
  <c r="AC36" i="8"/>
  <c r="AC37" i="8"/>
  <c r="AD4" i="8"/>
  <c r="AD7" i="8"/>
  <c r="AG8" i="8"/>
  <c r="Z400" i="1"/>
  <c r="Z403" i="1"/>
  <c r="AC87" i="5"/>
  <c r="Z181" i="1"/>
  <c r="Z184" i="1"/>
  <c r="Z182" i="1"/>
  <c r="Z183" i="1"/>
  <c r="Z180" i="1"/>
  <c r="Z49" i="1"/>
  <c r="Z52" i="1"/>
  <c r="Z47" i="1"/>
  <c r="Z50" i="1"/>
  <c r="Z48" i="1"/>
  <c r="Z51" i="1"/>
  <c r="Z75" i="1"/>
  <c r="AB7" i="5"/>
  <c r="AC6" i="5" s="1"/>
  <c r="AC4" i="5" s="1"/>
  <c r="AC57" i="5"/>
  <c r="AC58" i="5"/>
  <c r="Z263" i="1"/>
  <c r="Z260" i="1"/>
  <c r="Z257" i="1"/>
  <c r="Z251" i="1"/>
  <c r="Z254" i="1"/>
  <c r="Z225" i="1"/>
  <c r="Z222" i="1"/>
  <c r="AC95" i="5"/>
  <c r="AC31" i="5"/>
  <c r="AC79" i="5"/>
  <c r="AC13" i="5"/>
  <c r="AC55" i="5"/>
  <c r="AC56" i="5"/>
  <c r="Z219" i="1"/>
  <c r="AC53" i="5"/>
  <c r="AC103" i="5"/>
  <c r="AD8" i="5"/>
  <c r="AC54" i="5"/>
  <c r="Z213" i="1"/>
  <c r="Z216" i="1"/>
  <c r="AD8" i="6"/>
  <c r="AB4" i="6"/>
  <c r="AB7" i="6"/>
  <c r="AA4" i="1"/>
  <c r="AD8" i="1"/>
  <c r="AE8" i="1" s="1"/>
  <c r="AB6" i="1"/>
  <c r="AB7" i="1" s="1"/>
  <c r="AC6" i="1" s="1"/>
  <c r="AC7" i="1" s="1"/>
  <c r="AC4" i="1" s="1"/>
  <c r="P14" i="4"/>
  <c r="O24" i="4"/>
  <c r="AD270" i="6"/>
  <c r="AD291" i="6"/>
  <c r="AD213" i="6"/>
  <c r="AD275" i="6"/>
  <c r="AD218" i="6"/>
  <c r="AD290" i="6"/>
  <c r="AD280" i="6"/>
  <c r="AD216" i="6"/>
  <c r="AD232" i="6"/>
  <c r="AD254" i="6"/>
  <c r="AD296" i="6"/>
  <c r="AD287" i="6"/>
  <c r="AD231" i="6"/>
  <c r="AD277" i="6"/>
  <c r="AD297" i="6"/>
  <c r="AD249" i="6"/>
  <c r="AD269" i="6"/>
  <c r="AD276" i="6"/>
  <c r="AD221" i="6"/>
  <c r="AD246" i="6"/>
  <c r="AD227" i="6"/>
  <c r="AD263" i="6"/>
  <c r="AD267" i="6"/>
  <c r="AD255" i="6"/>
  <c r="AD274" i="6"/>
  <c r="AD272" i="6"/>
  <c r="AD300" i="6"/>
  <c r="AD223" i="6"/>
  <c r="AD217" i="6"/>
  <c r="AD239" i="6"/>
  <c r="AD256" i="6"/>
  <c r="AD212" i="6"/>
  <c r="AD220" i="6"/>
  <c r="AD241" i="6"/>
  <c r="AD240" i="6"/>
  <c r="AD298" i="6"/>
  <c r="AD222" i="6"/>
  <c r="AD288" i="6"/>
  <c r="AD233" i="6"/>
  <c r="AD245" i="6"/>
  <c r="AD295" i="6"/>
  <c r="AD219" i="6"/>
  <c r="AD281" i="6"/>
  <c r="AD247" i="6"/>
  <c r="AD286" i="6"/>
  <c r="AD243" i="6"/>
  <c r="AD226" i="6"/>
  <c r="AD299" i="6"/>
  <c r="AD224" i="6"/>
  <c r="AD273" i="6"/>
  <c r="AD278" i="6"/>
  <c r="AD210" i="6"/>
  <c r="AD238" i="6"/>
  <c r="AD279" i="6"/>
  <c r="AD285" i="6"/>
  <c r="AD258" i="6"/>
  <c r="AD261" i="6"/>
  <c r="AD294" i="6"/>
  <c r="AD262" i="6"/>
  <c r="AD250" i="6"/>
  <c r="AD260" i="6"/>
  <c r="AD266" i="6"/>
  <c r="AD293" i="6"/>
  <c r="AD284" i="6"/>
  <c r="AD292" i="6"/>
  <c r="AD236" i="6"/>
  <c r="AD225" i="6"/>
  <c r="AD209" i="6"/>
  <c r="AD237" i="6"/>
  <c r="AD257" i="6"/>
  <c r="AD242" i="6"/>
  <c r="AD265" i="6"/>
  <c r="AD229" i="6"/>
  <c r="AD268" i="6"/>
  <c r="AD214" i="6"/>
  <c r="AD282" i="6"/>
  <c r="AD264" i="6"/>
  <c r="AD234" i="6"/>
  <c r="AD289" i="6"/>
  <c r="AD211" i="6"/>
  <c r="AD230" i="6"/>
  <c r="AD259" i="6"/>
  <c r="AD253" i="6"/>
  <c r="AD228" i="6"/>
  <c r="AD251" i="6"/>
  <c r="AD283" i="6"/>
  <c r="AD248" i="6"/>
  <c r="AD252" i="6"/>
  <c r="AD215" i="6"/>
  <c r="AD271" i="6"/>
  <c r="AD235" i="6"/>
  <c r="AD244" i="6"/>
  <c r="AC78" i="1" l="1"/>
  <c r="AA78" i="1"/>
  <c r="AC69" i="1"/>
  <c r="AC68" i="1"/>
  <c r="AC67" i="1"/>
  <c r="AC66" i="1"/>
  <c r="AC65" i="1"/>
  <c r="AC64" i="1"/>
  <c r="AA64" i="1"/>
  <c r="AA69" i="1"/>
  <c r="AA68" i="1"/>
  <c r="AA67" i="1"/>
  <c r="AA65" i="1"/>
  <c r="AA66" i="1"/>
  <c r="AD66" i="5"/>
  <c r="AD68" i="5"/>
  <c r="AD65" i="5"/>
  <c r="AD70" i="5"/>
  <c r="AD69" i="5"/>
  <c r="AD67" i="5"/>
  <c r="AD40" i="5"/>
  <c r="AD22" i="5"/>
  <c r="Z244" i="9"/>
  <c r="Z163" i="9"/>
  <c r="Z99" i="9"/>
  <c r="BX1" i="12"/>
  <c r="BW1" i="11"/>
  <c r="AD208" i="5"/>
  <c r="CB1" i="10"/>
  <c r="Z330" i="9"/>
  <c r="Z328" i="9"/>
  <c r="Y162" i="9"/>
  <c r="Y297" i="9"/>
  <c r="Y67" i="9"/>
  <c r="Z183" i="9"/>
  <c r="Z164" i="9"/>
  <c r="Z280" i="9" s="1"/>
  <c r="Z161" i="9"/>
  <c r="Z294" i="9" s="1"/>
  <c r="Z138" i="9"/>
  <c r="Z101" i="9"/>
  <c r="Z69" i="9"/>
  <c r="Z275" i="9" s="1"/>
  <c r="Z74" i="9"/>
  <c r="Z44" i="9"/>
  <c r="Z40" i="9"/>
  <c r="Z43" i="9"/>
  <c r="Z41" i="9"/>
  <c r="BT1" i="5"/>
  <c r="AD201" i="5"/>
  <c r="AD170" i="5"/>
  <c r="AD139" i="5"/>
  <c r="AD171" i="5"/>
  <c r="AD140" i="5"/>
  <c r="AD168" i="5"/>
  <c r="AD136" i="5"/>
  <c r="AD202" i="5"/>
  <c r="AD169" i="5"/>
  <c r="AD138" i="5"/>
  <c r="AD203" i="5"/>
  <c r="AD137" i="5"/>
  <c r="AD204" i="5"/>
  <c r="AD200" i="5"/>
  <c r="AD172" i="5"/>
  <c r="Z14" i="9"/>
  <c r="AG8" i="9"/>
  <c r="AA6" i="9"/>
  <c r="AD271" i="8"/>
  <c r="AD272" i="8"/>
  <c r="AD275" i="8"/>
  <c r="AD257" i="8"/>
  <c r="AD258" i="8"/>
  <c r="AD248" i="8"/>
  <c r="AD249" i="8"/>
  <c r="AD252" i="8"/>
  <c r="AD234" i="8"/>
  <c r="AD235" i="8"/>
  <c r="AD191" i="5"/>
  <c r="AD159" i="5"/>
  <c r="AD127" i="5"/>
  <c r="AD151" i="5"/>
  <c r="AD175" i="5"/>
  <c r="AD143" i="5"/>
  <c r="AD183" i="5"/>
  <c r="AD65" i="8"/>
  <c r="AD63" i="8"/>
  <c r="AD66" i="8"/>
  <c r="AD67" i="8"/>
  <c r="AD64" i="8"/>
  <c r="AD50" i="8"/>
  <c r="AD48" i="8"/>
  <c r="AD51" i="8"/>
  <c r="AD49" i="8"/>
  <c r="AD52" i="8"/>
  <c r="AD11" i="8"/>
  <c r="AD111" i="5"/>
  <c r="AD119" i="5"/>
  <c r="AD35" i="8"/>
  <c r="AD33" i="8"/>
  <c r="AD34" i="8"/>
  <c r="AD37" i="8"/>
  <c r="AD36" i="8"/>
  <c r="AE6" i="8"/>
  <c r="AH8" i="8"/>
  <c r="AC400" i="1"/>
  <c r="AC403" i="1"/>
  <c r="AD87" i="5"/>
  <c r="AC182" i="1"/>
  <c r="AC180" i="1"/>
  <c r="AC183" i="1"/>
  <c r="AC181" i="1"/>
  <c r="AC184" i="1"/>
  <c r="AA181" i="1"/>
  <c r="AA184" i="1"/>
  <c r="AA182" i="1"/>
  <c r="AA180" i="1"/>
  <c r="AA183" i="1"/>
  <c r="AA49" i="1"/>
  <c r="AA52" i="1"/>
  <c r="AA47" i="1"/>
  <c r="AA50" i="1"/>
  <c r="AA48" i="1"/>
  <c r="AA51" i="1"/>
  <c r="AC47" i="1"/>
  <c r="AC50" i="1"/>
  <c r="AC48" i="1"/>
  <c r="AC51" i="1"/>
  <c r="AC49" i="1"/>
  <c r="AC52" i="1"/>
  <c r="AA75" i="1"/>
  <c r="AC75" i="1"/>
  <c r="AD13" i="5"/>
  <c r="AC7" i="5"/>
  <c r="AD6" i="5" s="1"/>
  <c r="AD4" i="5" s="1"/>
  <c r="AD31" i="5"/>
  <c r="AA263" i="1"/>
  <c r="AA257" i="1"/>
  <c r="AA251" i="1"/>
  <c r="AA260" i="1"/>
  <c r="AA254" i="1"/>
  <c r="AC257" i="1"/>
  <c r="AC260" i="1"/>
  <c r="AC254" i="1"/>
  <c r="AC251" i="1"/>
  <c r="AC263" i="1"/>
  <c r="AC225" i="1"/>
  <c r="AA225" i="1"/>
  <c r="AD55" i="5"/>
  <c r="AD103" i="5"/>
  <c r="AD95" i="5"/>
  <c r="AD58" i="5"/>
  <c r="AD79" i="5"/>
  <c r="AD56" i="5"/>
  <c r="AE8" i="5"/>
  <c r="AD54" i="5"/>
  <c r="AD57" i="5"/>
  <c r="AC222" i="1"/>
  <c r="AA222" i="1"/>
  <c r="AA219" i="1"/>
  <c r="AD53" i="5"/>
  <c r="AC219" i="1"/>
  <c r="AC213" i="1"/>
  <c r="AC216" i="1"/>
  <c r="AA213" i="1"/>
  <c r="AA216" i="1"/>
  <c r="AA166" i="1"/>
  <c r="AC166" i="1"/>
  <c r="AE8" i="6"/>
  <c r="AC6" i="6"/>
  <c r="AF8" i="1"/>
  <c r="AB4" i="1"/>
  <c r="AD6" i="1"/>
  <c r="AD7" i="1" s="1"/>
  <c r="AD4" i="1" s="1"/>
  <c r="P15" i="4"/>
  <c r="O25" i="4"/>
  <c r="AE272" i="6"/>
  <c r="AE256" i="6"/>
  <c r="AE217" i="6"/>
  <c r="AE300" i="6"/>
  <c r="AE290" i="6"/>
  <c r="AE283" i="6"/>
  <c r="AE298" i="6"/>
  <c r="AE240" i="6"/>
  <c r="AE251" i="6"/>
  <c r="AE295" i="6"/>
  <c r="AE219" i="6"/>
  <c r="AE291" i="6"/>
  <c r="AE224" i="6"/>
  <c r="AE226" i="6"/>
  <c r="AE281" i="6"/>
  <c r="AE227" i="6"/>
  <c r="AE267" i="6"/>
  <c r="AE238" i="6"/>
  <c r="AE265" i="6"/>
  <c r="AE261" i="6"/>
  <c r="AE255" i="6"/>
  <c r="AE288" i="6"/>
  <c r="AE292" i="6"/>
  <c r="AE233" i="6"/>
  <c r="AE232" i="6"/>
  <c r="AE246" i="6"/>
  <c r="AE214" i="6"/>
  <c r="AE253" i="6"/>
  <c r="AE296" i="6"/>
  <c r="AE282" i="6"/>
  <c r="AE278" i="6"/>
  <c r="AE284" i="6"/>
  <c r="AE285" i="6"/>
  <c r="AE286" i="6"/>
  <c r="AE245" i="6"/>
  <c r="AE264" i="6"/>
  <c r="AE234" i="6"/>
  <c r="AE244" i="6"/>
  <c r="AE297" i="6"/>
  <c r="AE259" i="6"/>
  <c r="AE273" i="6"/>
  <c r="AE215" i="6"/>
  <c r="AE228" i="6"/>
  <c r="AE274" i="6"/>
  <c r="AE258" i="6"/>
  <c r="AE209" i="6"/>
  <c r="AE247" i="6"/>
  <c r="AE279" i="6"/>
  <c r="AE229" i="6"/>
  <c r="AE218" i="6"/>
  <c r="AE275" i="6"/>
  <c r="AE266" i="6"/>
  <c r="AE294" i="6"/>
  <c r="AE221" i="6"/>
  <c r="AE277" i="6"/>
  <c r="AE269" i="6"/>
  <c r="AE239" i="6"/>
  <c r="AE216" i="6"/>
  <c r="AE230" i="6"/>
  <c r="AE268" i="6"/>
  <c r="AE225" i="6"/>
  <c r="AE263" i="6"/>
  <c r="AE262" i="6"/>
  <c r="AE223" i="6"/>
  <c r="AE231" i="6"/>
  <c r="AE236" i="6"/>
  <c r="AE211" i="6"/>
  <c r="AE271" i="6"/>
  <c r="AE235" i="6"/>
  <c r="AE250" i="6"/>
  <c r="AE254" i="6"/>
  <c r="AE220" i="6"/>
  <c r="AE248" i="6"/>
  <c r="AE252" i="6"/>
  <c r="AE260" i="6"/>
  <c r="AE210" i="6"/>
  <c r="AE212" i="6"/>
  <c r="AE242" i="6"/>
  <c r="AE299" i="6"/>
  <c r="AE276" i="6"/>
  <c r="AE241" i="6"/>
  <c r="AE293" i="6"/>
  <c r="AE287" i="6"/>
  <c r="AE213" i="6"/>
  <c r="AE280" i="6"/>
  <c r="AE249" i="6"/>
  <c r="AE243" i="6"/>
  <c r="AE237" i="6"/>
  <c r="AE289" i="6"/>
  <c r="AE270" i="6"/>
  <c r="AE257" i="6"/>
  <c r="AE222" i="6"/>
  <c r="AD78" i="1" l="1"/>
  <c r="AB78" i="1"/>
  <c r="AB69" i="1"/>
  <c r="AB68" i="1"/>
  <c r="AB67" i="1"/>
  <c r="AB66" i="1"/>
  <c r="AB64" i="1"/>
  <c r="AB65" i="1"/>
  <c r="AD69" i="1"/>
  <c r="AD68" i="1"/>
  <c r="AD67" i="1"/>
  <c r="AD66" i="1"/>
  <c r="AD65" i="1"/>
  <c r="AD64" i="1"/>
  <c r="AE67" i="5"/>
  <c r="AE66" i="5"/>
  <c r="AE70" i="5"/>
  <c r="AE69" i="5"/>
  <c r="AE65" i="5"/>
  <c r="AE68" i="5"/>
  <c r="AE40" i="5"/>
  <c r="AE22" i="5"/>
  <c r="BY1" i="12"/>
  <c r="BX1" i="11"/>
  <c r="AE208" i="5"/>
  <c r="CC1" i="10"/>
  <c r="Z327" i="9"/>
  <c r="Z293" i="9"/>
  <c r="Z165" i="9"/>
  <c r="Z98" i="9"/>
  <c r="Z42" i="9"/>
  <c r="Z39" i="9"/>
  <c r="Z273" i="9" s="1"/>
  <c r="BU1" i="5"/>
  <c r="AE168" i="5"/>
  <c r="AE137" i="5"/>
  <c r="AE139" i="5"/>
  <c r="AE202" i="5"/>
  <c r="AE204" i="5"/>
  <c r="AE136" i="5"/>
  <c r="AE140" i="5"/>
  <c r="AE200" i="5"/>
  <c r="AE138" i="5"/>
  <c r="AE172" i="5"/>
  <c r="AE203" i="5"/>
  <c r="AE201" i="5"/>
  <c r="AE170" i="5"/>
  <c r="AE171" i="5"/>
  <c r="AE169" i="5"/>
  <c r="AA4" i="9"/>
  <c r="AA7" i="9"/>
  <c r="AH8" i="9"/>
  <c r="AE191" i="5"/>
  <c r="AE159" i="5"/>
  <c r="AE175" i="5"/>
  <c r="AE151" i="5"/>
  <c r="AE127" i="5"/>
  <c r="AE143" i="5"/>
  <c r="AE183" i="5"/>
  <c r="AE119" i="5"/>
  <c r="AE111" i="5"/>
  <c r="AI8" i="8"/>
  <c r="AJ8" i="8" s="1"/>
  <c r="AE7" i="8"/>
  <c r="AE4" i="8"/>
  <c r="AB403" i="1"/>
  <c r="AB400" i="1"/>
  <c r="AE95" i="5"/>
  <c r="AB184" i="1"/>
  <c r="AB181" i="1"/>
  <c r="AB182" i="1"/>
  <c r="AB180" i="1"/>
  <c r="AB183" i="1"/>
  <c r="AD182" i="1"/>
  <c r="AD180" i="1"/>
  <c r="AD183" i="1"/>
  <c r="AD181" i="1"/>
  <c r="AD184" i="1"/>
  <c r="AD50" i="1"/>
  <c r="AD48" i="1"/>
  <c r="AD51" i="1"/>
  <c r="AD49" i="1"/>
  <c r="AD52" i="1"/>
  <c r="AD47" i="1"/>
  <c r="AB52" i="1"/>
  <c r="AB47" i="1"/>
  <c r="AB50" i="1"/>
  <c r="AB48" i="1"/>
  <c r="AB51" i="1"/>
  <c r="AB49" i="1"/>
  <c r="AB75" i="1"/>
  <c r="AD75" i="1"/>
  <c r="AE103" i="5"/>
  <c r="AE13" i="5"/>
  <c r="AE55" i="5"/>
  <c r="AE87" i="5"/>
  <c r="AE54" i="5"/>
  <c r="AE53" i="5"/>
  <c r="AE57" i="5"/>
  <c r="AE58" i="5"/>
  <c r="AF8" i="5"/>
  <c r="AB263" i="1"/>
  <c r="AB257" i="1"/>
  <c r="AB251" i="1"/>
  <c r="AB260" i="1"/>
  <c r="AB254" i="1"/>
  <c r="AD254" i="1"/>
  <c r="AD260" i="1"/>
  <c r="AD251" i="1"/>
  <c r="AD263" i="1"/>
  <c r="AD257" i="1"/>
  <c r="AB225" i="1"/>
  <c r="AD225" i="1"/>
  <c r="AD7" i="5"/>
  <c r="AE6" i="5" s="1"/>
  <c r="AE31" i="5"/>
  <c r="AE79" i="5"/>
  <c r="AE56" i="5"/>
  <c r="AD222" i="1"/>
  <c r="AB222" i="1"/>
  <c r="AD219" i="1"/>
  <c r="AB219" i="1"/>
  <c r="AD213" i="1"/>
  <c r="AD216" i="1"/>
  <c r="AB213" i="1"/>
  <c r="AB216" i="1"/>
  <c r="AD166" i="1"/>
  <c r="AB166" i="1"/>
  <c r="AF8" i="6"/>
  <c r="AC4" i="6"/>
  <c r="AC7" i="6"/>
  <c r="AG8" i="1"/>
  <c r="AE6" i="1"/>
  <c r="P16" i="4"/>
  <c r="O26" i="4"/>
  <c r="AF210" i="6"/>
  <c r="AF250" i="6"/>
  <c r="AF260" i="6"/>
  <c r="AF268" i="6"/>
  <c r="AF231" i="6"/>
  <c r="AF230" i="6"/>
  <c r="AF272" i="6"/>
  <c r="AF215" i="6"/>
  <c r="AF236" i="6"/>
  <c r="AF252" i="6"/>
  <c r="AF285" i="6"/>
  <c r="AF224" i="6"/>
  <c r="AF240" i="6"/>
  <c r="AF251" i="6"/>
  <c r="AF292" i="6"/>
  <c r="AF232" i="6"/>
  <c r="AF228" i="6"/>
  <c r="AF298" i="6"/>
  <c r="AF291" i="6"/>
  <c r="AF220" i="6"/>
  <c r="AF217" i="6"/>
  <c r="AF262" i="6"/>
  <c r="AF218" i="6"/>
  <c r="AF234" i="6"/>
  <c r="AF282" i="6"/>
  <c r="AF256" i="6"/>
  <c r="AF280" i="6"/>
  <c r="AF259" i="6"/>
  <c r="AF265" i="6"/>
  <c r="AF222" i="6"/>
  <c r="AF290" i="6"/>
  <c r="AF209" i="6"/>
  <c r="AF276" i="6"/>
  <c r="AF238" i="6"/>
  <c r="AF243" i="6"/>
  <c r="AF241" i="6"/>
  <c r="AF242" i="6"/>
  <c r="AF287" i="6"/>
  <c r="AF295" i="6"/>
  <c r="AF271" i="6"/>
  <c r="AF249" i="6"/>
  <c r="AF244" i="6"/>
  <c r="AF219" i="6"/>
  <c r="AF257" i="6"/>
  <c r="AF216" i="6"/>
  <c r="AF229" i="6"/>
  <c r="AF263" i="6"/>
  <c r="AF299" i="6"/>
  <c r="AF261" i="6"/>
  <c r="AF254" i="6"/>
  <c r="AF233" i="6"/>
  <c r="AF288" i="6"/>
  <c r="AF227" i="6"/>
  <c r="AF248" i="6"/>
  <c r="AF275" i="6"/>
  <c r="AF269" i="6"/>
  <c r="AF278" i="6"/>
  <c r="AF281" i="6"/>
  <c r="AF284" i="6"/>
  <c r="AF237" i="6"/>
  <c r="AF221" i="6"/>
  <c r="AF294" i="6"/>
  <c r="AF266" i="6"/>
  <c r="AF214" i="6"/>
  <c r="AF270" i="6"/>
  <c r="AF235" i="6"/>
  <c r="AF283" i="6"/>
  <c r="AF289" i="6"/>
  <c r="AF277" i="6"/>
  <c r="AF264" i="6"/>
  <c r="AF223" i="6"/>
  <c r="AF247" i="6"/>
  <c r="AF253" i="6"/>
  <c r="AF293" i="6"/>
  <c r="AF267" i="6"/>
  <c r="AF258" i="6"/>
  <c r="AF297" i="6"/>
  <c r="AF226" i="6"/>
  <c r="AF273" i="6"/>
  <c r="AF225" i="6"/>
  <c r="AF286" i="6"/>
  <c r="AF246" i="6"/>
  <c r="AF212" i="6"/>
  <c r="AF211" i="6"/>
  <c r="AF255" i="6"/>
  <c r="AF245" i="6"/>
  <c r="AF300" i="6"/>
  <c r="AF274" i="6"/>
  <c r="AF239" i="6"/>
  <c r="AF279" i="6"/>
  <c r="AF296" i="6"/>
  <c r="AF213" i="6"/>
  <c r="AF68" i="5" l="1"/>
  <c r="AF67" i="5"/>
  <c r="AF65" i="5"/>
  <c r="AF66" i="5"/>
  <c r="AF70" i="5"/>
  <c r="AF69" i="5"/>
  <c r="AF40" i="5"/>
  <c r="AF22" i="5"/>
  <c r="AA244" i="9"/>
  <c r="AA99" i="9"/>
  <c r="AA161" i="9"/>
  <c r="AA294" i="9" s="1"/>
  <c r="BZ1" i="12"/>
  <c r="BY1" i="11"/>
  <c r="AF208" i="5"/>
  <c r="CD1" i="10"/>
  <c r="AA330" i="9"/>
  <c r="AA328" i="9"/>
  <c r="Z162" i="9"/>
  <c r="Z297" i="9"/>
  <c r="Z67" i="9"/>
  <c r="AA183" i="9"/>
  <c r="AA164" i="9"/>
  <c r="AA280" i="9" s="1"/>
  <c r="AA138" i="9"/>
  <c r="AA101" i="9"/>
  <c r="AA69" i="9"/>
  <c r="AA74" i="9"/>
  <c r="AA55" i="9"/>
  <c r="AA40" i="9"/>
  <c r="AA43" i="9"/>
  <c r="AA41" i="9"/>
  <c r="AK8" i="8"/>
  <c r="BV1" i="5"/>
  <c r="AF200" i="5"/>
  <c r="AF169" i="5"/>
  <c r="AF140" i="5"/>
  <c r="AF171" i="5"/>
  <c r="AF204" i="5"/>
  <c r="AF202" i="5"/>
  <c r="AF136" i="5"/>
  <c r="AF168" i="5"/>
  <c r="AF138" i="5"/>
  <c r="AF172" i="5"/>
  <c r="AF203" i="5"/>
  <c r="AF201" i="5"/>
  <c r="AF139" i="5"/>
  <c r="AF170" i="5"/>
  <c r="AF137" i="5"/>
  <c r="AA14" i="9"/>
  <c r="AI8" i="9"/>
  <c r="AJ8" i="9" s="1"/>
  <c r="AB6" i="9"/>
  <c r="AE271" i="8"/>
  <c r="AE272" i="8"/>
  <c r="AE275" i="8"/>
  <c r="AE257" i="8"/>
  <c r="AE258" i="8"/>
  <c r="AE248" i="8"/>
  <c r="AE249" i="8"/>
  <c r="AE252" i="8"/>
  <c r="AE234" i="8"/>
  <c r="AE235" i="8"/>
  <c r="AF191" i="5"/>
  <c r="AF159" i="5"/>
  <c r="AF143" i="5"/>
  <c r="AF175" i="5"/>
  <c r="AF183" i="5"/>
  <c r="AF151" i="5"/>
  <c r="AF127" i="5"/>
  <c r="AE63" i="8"/>
  <c r="AE66" i="8"/>
  <c r="AE64" i="8"/>
  <c r="AE67" i="8"/>
  <c r="AE65" i="8"/>
  <c r="AE50" i="8"/>
  <c r="AE48" i="8"/>
  <c r="AE51" i="8"/>
  <c r="AE49" i="8"/>
  <c r="AE52" i="8"/>
  <c r="AE11" i="8"/>
  <c r="AF119" i="5"/>
  <c r="AF111" i="5"/>
  <c r="AE33" i="8"/>
  <c r="AE37" i="8"/>
  <c r="AE34" i="8"/>
  <c r="AE36" i="8"/>
  <c r="AE35" i="8"/>
  <c r="AF6" i="8"/>
  <c r="AF103" i="5"/>
  <c r="AF58" i="5"/>
  <c r="AF57" i="5"/>
  <c r="AF79" i="5"/>
  <c r="AF31" i="5"/>
  <c r="AF95" i="5"/>
  <c r="AF13" i="5"/>
  <c r="AF55" i="5"/>
  <c r="AF53" i="5"/>
  <c r="AF54" i="5"/>
  <c r="AF87" i="5"/>
  <c r="AG8" i="5"/>
  <c r="AF56" i="5"/>
  <c r="AG8" i="6"/>
  <c r="AD6" i="6"/>
  <c r="AE7" i="5"/>
  <c r="AE4" i="5"/>
  <c r="AH8" i="1"/>
  <c r="AI8" i="1" s="1"/>
  <c r="AJ8" i="1" s="1"/>
  <c r="AE4" i="1"/>
  <c r="AE7" i="1"/>
  <c r="P17" i="4"/>
  <c r="O27" i="4"/>
  <c r="O28" i="4" s="1"/>
  <c r="AG243" i="6"/>
  <c r="AG248" i="6"/>
  <c r="AG300" i="6"/>
  <c r="AG214" i="6"/>
  <c r="AG242" i="6"/>
  <c r="AG223" i="6"/>
  <c r="AG235" i="6"/>
  <c r="AG298" i="6"/>
  <c r="AG272" i="6"/>
  <c r="AG263" i="6"/>
  <c r="AG252" i="6"/>
  <c r="AG262" i="6"/>
  <c r="AG217" i="6"/>
  <c r="AG294" i="6"/>
  <c r="AG232" i="6"/>
  <c r="AG266" i="6"/>
  <c r="AG256" i="6"/>
  <c r="AG286" i="6"/>
  <c r="AG290" i="6"/>
  <c r="AG240" i="6"/>
  <c r="AG283" i="6"/>
  <c r="AG281" i="6"/>
  <c r="AG267" i="6"/>
  <c r="AG220" i="6"/>
  <c r="AG284" i="6"/>
  <c r="AG241" i="6"/>
  <c r="AG293" i="6"/>
  <c r="AG230" i="6"/>
  <c r="AG276" i="6"/>
  <c r="AG292" i="6"/>
  <c r="AG295" i="6"/>
  <c r="AG251" i="6"/>
  <c r="AG273" i="6"/>
  <c r="AG269" i="6"/>
  <c r="AG216" i="6"/>
  <c r="AG250" i="6"/>
  <c r="AG278" i="6"/>
  <c r="AG234" i="6"/>
  <c r="AG219" i="6"/>
  <c r="AG287" i="6"/>
  <c r="AG249" i="6"/>
  <c r="AG246" i="6"/>
  <c r="AG270" i="6"/>
  <c r="AG265" i="6"/>
  <c r="AG209" i="6"/>
  <c r="AG253" i="6"/>
  <c r="AG222" i="6"/>
  <c r="AG274" i="6"/>
  <c r="AG291" i="6"/>
  <c r="AG296" i="6"/>
  <c r="AG259" i="6"/>
  <c r="AG297" i="6"/>
  <c r="AG236" i="6"/>
  <c r="AG275" i="6"/>
  <c r="AG229" i="6"/>
  <c r="AG288" i="6"/>
  <c r="AG255" i="6"/>
  <c r="AG257" i="6"/>
  <c r="AG228" i="6"/>
  <c r="AG268" i="6"/>
  <c r="AG289" i="6"/>
  <c r="AG224" i="6"/>
  <c r="AG233" i="6"/>
  <c r="AG215" i="6"/>
  <c r="AG237" i="6"/>
  <c r="AG213" i="6"/>
  <c r="AG239" i="6"/>
  <c r="AG299" i="6"/>
  <c r="AG238" i="6"/>
  <c r="AG277" i="6"/>
  <c r="AG218" i="6"/>
  <c r="AG226" i="6"/>
  <c r="AG264" i="6"/>
  <c r="AG247" i="6"/>
  <c r="AG210" i="6"/>
  <c r="AG221" i="6"/>
  <c r="AG245" i="6"/>
  <c r="AG254" i="6"/>
  <c r="AG244" i="6"/>
  <c r="AG225" i="6"/>
  <c r="AG258" i="6"/>
  <c r="AG231" i="6"/>
  <c r="AG261" i="6"/>
  <c r="AG279" i="6"/>
  <c r="AG280" i="6"/>
  <c r="AG227" i="6"/>
  <c r="AG285" i="6"/>
  <c r="AG282" i="6"/>
  <c r="AG212" i="6"/>
  <c r="AG260" i="6"/>
  <c r="AG211" i="6"/>
  <c r="AG271" i="6"/>
  <c r="AE78" i="1" l="1"/>
  <c r="AE68" i="1"/>
  <c r="AE67" i="1"/>
  <c r="AE66" i="1"/>
  <c r="AE65" i="1"/>
  <c r="AE64" i="1"/>
  <c r="AE69" i="1"/>
  <c r="AG67" i="5"/>
  <c r="AG70" i="5"/>
  <c r="AG65" i="5"/>
  <c r="AG66" i="5"/>
  <c r="AG69" i="5"/>
  <c r="AG68" i="5"/>
  <c r="AG40" i="5"/>
  <c r="AG22" i="5"/>
  <c r="AA163" i="9"/>
  <c r="AA165" i="9" s="1"/>
  <c r="CA1" i="12"/>
  <c r="BZ1" i="11"/>
  <c r="AG208" i="5"/>
  <c r="CE1" i="10"/>
  <c r="AA327" i="9"/>
  <c r="AA293" i="9"/>
  <c r="AA98" i="9"/>
  <c r="AA39" i="9"/>
  <c r="AA273" i="9" s="1"/>
  <c r="AA42" i="9"/>
  <c r="AA44" i="9" s="1"/>
  <c r="AK8" i="9"/>
  <c r="AL8" i="8"/>
  <c r="BW1" i="5"/>
  <c r="AG137" i="5"/>
  <c r="AG170" i="5"/>
  <c r="AG204" i="5"/>
  <c r="AG202" i="5"/>
  <c r="AG136" i="5"/>
  <c r="AG169" i="5"/>
  <c r="AG168" i="5"/>
  <c r="AG200" i="5"/>
  <c r="AG203" i="5"/>
  <c r="AG201" i="5"/>
  <c r="AG139" i="5"/>
  <c r="AG171" i="5"/>
  <c r="AG140" i="5"/>
  <c r="AG172" i="5"/>
  <c r="AG138" i="5"/>
  <c r="AK8" i="1"/>
  <c r="AB4" i="9"/>
  <c r="AB7" i="9"/>
  <c r="AG191" i="5"/>
  <c r="AG159" i="5"/>
  <c r="AG143" i="5"/>
  <c r="AG183" i="5"/>
  <c r="AG151" i="5"/>
  <c r="AG127" i="5"/>
  <c r="AG175" i="5"/>
  <c r="AG119" i="5"/>
  <c r="AG111" i="5"/>
  <c r="AF7" i="8"/>
  <c r="AF4" i="8"/>
  <c r="AE400" i="1"/>
  <c r="AE403" i="1"/>
  <c r="AG87" i="5"/>
  <c r="AE180" i="1"/>
  <c r="AE183" i="1"/>
  <c r="AE182" i="1"/>
  <c r="AE181" i="1"/>
  <c r="AE184" i="1"/>
  <c r="AE48" i="1"/>
  <c r="AE51" i="1"/>
  <c r="AE49" i="1"/>
  <c r="AE52" i="1"/>
  <c r="AE47" i="1"/>
  <c r="AE50" i="1"/>
  <c r="AE75" i="1"/>
  <c r="AG55" i="5"/>
  <c r="AG57" i="5"/>
  <c r="AH8" i="5"/>
  <c r="AG13" i="5"/>
  <c r="AG103" i="5"/>
  <c r="AG54" i="5"/>
  <c r="AG95" i="5"/>
  <c r="AG58" i="5"/>
  <c r="AG56" i="5"/>
  <c r="AG79" i="5"/>
  <c r="AG31" i="5"/>
  <c r="AG53" i="5"/>
  <c r="AE260" i="1"/>
  <c r="AE254" i="1"/>
  <c r="AE263" i="1"/>
  <c r="AE257" i="1"/>
  <c r="AE251" i="1"/>
  <c r="AE225" i="1"/>
  <c r="AE222" i="1"/>
  <c r="AE219" i="1"/>
  <c r="AE213" i="1"/>
  <c r="AE216" i="1"/>
  <c r="AE166" i="1"/>
  <c r="AH8" i="6"/>
  <c r="AD7" i="6"/>
  <c r="AD4" i="6"/>
  <c r="AF6" i="5"/>
  <c r="AF6" i="1"/>
  <c r="P18" i="4"/>
  <c r="P19" i="4" s="1"/>
  <c r="P20" i="4" s="1"/>
  <c r="P21" i="4" s="1"/>
  <c r="O29" i="4"/>
  <c r="O30" i="4" s="1"/>
  <c r="O31" i="4" s="1"/>
  <c r="O32" i="4" s="1"/>
  <c r="O33" i="4" s="1"/>
  <c r="O34" i="4" s="1"/>
  <c r="O35" i="4" s="1"/>
  <c r="O36" i="4" s="1"/>
  <c r="O37" i="4" s="1"/>
  <c r="O38" i="4" s="1"/>
  <c r="O39" i="4" s="1"/>
  <c r="O40" i="4" s="1"/>
  <c r="O41" i="4" s="1"/>
  <c r="O42" i="4" s="1"/>
  <c r="O43" i="4" s="1"/>
  <c r="O44" i="4" s="1"/>
  <c r="O45" i="4" s="1"/>
  <c r="O46" i="4" s="1"/>
  <c r="AH67" i="5" l="1"/>
  <c r="AH70" i="5"/>
  <c r="AH68" i="5"/>
  <c r="AH66" i="5"/>
  <c r="AH65" i="5"/>
  <c r="AH69" i="5"/>
  <c r="AH40" i="5"/>
  <c r="AH22" i="5"/>
  <c r="AB244" i="9"/>
  <c r="AB163" i="9"/>
  <c r="AB99" i="9"/>
  <c r="CB1" i="12"/>
  <c r="CA1" i="11"/>
  <c r="AH171" i="5"/>
  <c r="AH208" i="5"/>
  <c r="CF1" i="10"/>
  <c r="AB330" i="9"/>
  <c r="AA297" i="9"/>
  <c r="AA67" i="9"/>
  <c r="AB183" i="9"/>
  <c r="AB164" i="9"/>
  <c r="AB280" i="9" s="1"/>
  <c r="AA162" i="9"/>
  <c r="AB161" i="9"/>
  <c r="AB294" i="9" s="1"/>
  <c r="AB101" i="9"/>
  <c r="AB69" i="9"/>
  <c r="AB74" i="9"/>
  <c r="AB55" i="9"/>
  <c r="AB40" i="9"/>
  <c r="AB43" i="9"/>
  <c r="AB41" i="9"/>
  <c r="AL8" i="9"/>
  <c r="AM8" i="8"/>
  <c r="BX1" i="5"/>
  <c r="AH140" i="5"/>
  <c r="AH202" i="5"/>
  <c r="AH204" i="5"/>
  <c r="AH200" i="5"/>
  <c r="AH203" i="5"/>
  <c r="AH201" i="5"/>
  <c r="AH138" i="5"/>
  <c r="AH168" i="5"/>
  <c r="AH172" i="5"/>
  <c r="AH169" i="5"/>
  <c r="AH136" i="5"/>
  <c r="AH139" i="5"/>
  <c r="AH170" i="5"/>
  <c r="AH137" i="5"/>
  <c r="AL8" i="1"/>
  <c r="AB14" i="9"/>
  <c r="AC6" i="9"/>
  <c r="AF271" i="8"/>
  <c r="AF272" i="8"/>
  <c r="AF275" i="8"/>
  <c r="AF257" i="8"/>
  <c r="AF258" i="8"/>
  <c r="AF248" i="8"/>
  <c r="AF249" i="8"/>
  <c r="AF252" i="8"/>
  <c r="AF234" i="8"/>
  <c r="AF235" i="8"/>
  <c r="AH191" i="5"/>
  <c r="AH159" i="5"/>
  <c r="AH183" i="5"/>
  <c r="AH143" i="5"/>
  <c r="AH151" i="5"/>
  <c r="AH127" i="5"/>
  <c r="AH175" i="5"/>
  <c r="AF63" i="8"/>
  <c r="AF66" i="8"/>
  <c r="AF64" i="8"/>
  <c r="AF67" i="8"/>
  <c r="AF65" i="8"/>
  <c r="AF48" i="8"/>
  <c r="AF51" i="8"/>
  <c r="AF49" i="8"/>
  <c r="AF52" i="8"/>
  <c r="AF50" i="8"/>
  <c r="AF11" i="8"/>
  <c r="AH119" i="5"/>
  <c r="AH111" i="5"/>
  <c r="AF33" i="8"/>
  <c r="AF36" i="8"/>
  <c r="AF34" i="8"/>
  <c r="AF37" i="8"/>
  <c r="AF35" i="8"/>
  <c r="AG6" i="8"/>
  <c r="AH13" i="5"/>
  <c r="AH55" i="5"/>
  <c r="AH53" i="5"/>
  <c r="AH54" i="5"/>
  <c r="AH87" i="5"/>
  <c r="AI8" i="5"/>
  <c r="AH103" i="5"/>
  <c r="AH95" i="5"/>
  <c r="AH56" i="5"/>
  <c r="AH58" i="5"/>
  <c r="AH79" i="5"/>
  <c r="AH57" i="5"/>
  <c r="AH31" i="5"/>
  <c r="AI8" i="6"/>
  <c r="AJ8" i="6" s="1"/>
  <c r="O47" i="4"/>
  <c r="AE6" i="6"/>
  <c r="AF7" i="5"/>
  <c r="AF4" i="5"/>
  <c r="AF4" i="1"/>
  <c r="AF7" i="1"/>
  <c r="P22" i="4"/>
  <c r="P23" i="4" s="1"/>
  <c r="AJ236" i="6"/>
  <c r="AJ251" i="6"/>
  <c r="AJ242" i="6"/>
  <c r="AJ215" i="6"/>
  <c r="AJ300" i="6"/>
  <c r="AJ217" i="6"/>
  <c r="AJ210" i="6"/>
  <c r="AJ281" i="6"/>
  <c r="AJ255" i="6"/>
  <c r="AJ262" i="6"/>
  <c r="AJ213" i="6"/>
  <c r="AJ282" i="6"/>
  <c r="AJ239" i="6"/>
  <c r="AJ225" i="6"/>
  <c r="AJ278" i="6"/>
  <c r="AJ280" i="6"/>
  <c r="AJ277" i="6"/>
  <c r="AJ267" i="6"/>
  <c r="AJ269" i="6"/>
  <c r="AJ275" i="6"/>
  <c r="AJ299" i="6"/>
  <c r="AJ249" i="6"/>
  <c r="AJ287" i="6"/>
  <c r="AJ248" i="6"/>
  <c r="AJ284" i="6"/>
  <c r="AJ222" i="6"/>
  <c r="AJ224" i="6"/>
  <c r="AJ243" i="6"/>
  <c r="AJ254" i="6"/>
  <c r="AJ261" i="6"/>
  <c r="AJ238" i="6"/>
  <c r="AJ227" i="6"/>
  <c r="AJ265" i="6"/>
  <c r="AJ218" i="6"/>
  <c r="AJ235" i="6"/>
  <c r="AJ263" i="6"/>
  <c r="AJ298" i="6"/>
  <c r="AJ283" i="6"/>
  <c r="AJ272" i="6"/>
  <c r="AJ226" i="6"/>
  <c r="AJ256" i="6"/>
  <c r="AJ214" i="6"/>
  <c r="AJ247" i="6"/>
  <c r="AJ258" i="6"/>
  <c r="AJ232" i="6"/>
  <c r="AJ260" i="6"/>
  <c r="AJ209" i="6"/>
  <c r="AJ296" i="6"/>
  <c r="AJ292" i="6"/>
  <c r="AJ273" i="6"/>
  <c r="AJ246" i="6"/>
  <c r="AJ271" i="6"/>
  <c r="AJ245" i="6"/>
  <c r="AJ293" i="6"/>
  <c r="AJ259" i="6"/>
  <c r="AJ257" i="6"/>
  <c r="AJ286" i="6"/>
  <c r="AJ230" i="6"/>
  <c r="AJ234" i="6"/>
  <c r="AJ270" i="6"/>
  <c r="AJ288" i="6"/>
  <c r="AJ211" i="6"/>
  <c r="AJ266" i="6"/>
  <c r="AJ219" i="6"/>
  <c r="AJ216" i="6"/>
  <c r="AJ241" i="6"/>
  <c r="AJ279" i="6"/>
  <c r="AJ229" i="6"/>
  <c r="AJ285" i="6"/>
  <c r="AJ274" i="6"/>
  <c r="AJ220" i="6"/>
  <c r="AJ233" i="6"/>
  <c r="AJ237" i="6"/>
  <c r="AJ221" i="6"/>
  <c r="AJ231" i="6"/>
  <c r="AJ294" i="6"/>
  <c r="AJ252" i="6"/>
  <c r="AJ244" i="6"/>
  <c r="AJ289" i="6"/>
  <c r="AJ291" i="6"/>
  <c r="AJ290" i="6"/>
  <c r="AJ264" i="6"/>
  <c r="AJ223" i="6"/>
  <c r="AJ253" i="6"/>
  <c r="AJ276" i="6"/>
  <c r="AJ228" i="6"/>
  <c r="AJ240" i="6"/>
  <c r="AJ212" i="6"/>
  <c r="AJ297" i="6"/>
  <c r="AJ268" i="6"/>
  <c r="AJ250" i="6"/>
  <c r="AJ295" i="6"/>
  <c r="AF78" i="1" l="1"/>
  <c r="AF67" i="1"/>
  <c r="AF66" i="1"/>
  <c r="AF65" i="1"/>
  <c r="AF64" i="1"/>
  <c r="AF68" i="1"/>
  <c r="AF69" i="1"/>
  <c r="AI69" i="5"/>
  <c r="AI65" i="5"/>
  <c r="AI68" i="5"/>
  <c r="AI70" i="5"/>
  <c r="AI66" i="5"/>
  <c r="AI67" i="5"/>
  <c r="AI40" i="5"/>
  <c r="AI22" i="5"/>
  <c r="CC1" i="12"/>
  <c r="CB1" i="11"/>
  <c r="AK8" i="6"/>
  <c r="AI208" i="5"/>
  <c r="AJ8" i="5"/>
  <c r="AB165" i="9"/>
  <c r="AB42" i="9"/>
  <c r="AB44" i="9" s="1"/>
  <c r="AB39" i="9"/>
  <c r="AB273" i="9" s="1"/>
  <c r="AM8" i="9"/>
  <c r="AN8" i="8"/>
  <c r="BY1" i="5"/>
  <c r="AI202" i="5"/>
  <c r="AI204" i="5"/>
  <c r="AI168" i="5"/>
  <c r="AI200" i="5"/>
  <c r="AI201" i="5"/>
  <c r="AI203" i="5"/>
  <c r="AI137" i="5"/>
  <c r="AI138" i="5"/>
  <c r="AI170" i="5"/>
  <c r="AI139" i="5"/>
  <c r="AI136" i="5"/>
  <c r="AI169" i="5"/>
  <c r="AI172" i="5"/>
  <c r="AI171" i="5"/>
  <c r="AI140" i="5"/>
  <c r="AM8" i="1"/>
  <c r="AC4" i="9"/>
  <c r="AC7" i="9"/>
  <c r="AI191" i="5"/>
  <c r="AI159" i="5"/>
  <c r="AI183" i="5"/>
  <c r="AI151" i="5"/>
  <c r="AI127" i="5"/>
  <c r="AI175" i="5"/>
  <c r="AI143" i="5"/>
  <c r="AI111" i="5"/>
  <c r="AI119" i="5"/>
  <c r="AG7" i="8"/>
  <c r="AG4" i="8"/>
  <c r="AF400" i="1"/>
  <c r="AF403" i="1"/>
  <c r="AI53" i="5"/>
  <c r="AF180" i="1"/>
  <c r="AF183" i="1"/>
  <c r="AF181" i="1"/>
  <c r="AF184" i="1"/>
  <c r="AF182" i="1"/>
  <c r="AF48" i="1"/>
  <c r="AF51" i="1"/>
  <c r="AF49" i="1"/>
  <c r="AF52" i="1"/>
  <c r="AF47" i="1"/>
  <c r="AF50" i="1"/>
  <c r="AF75" i="1"/>
  <c r="AI103" i="5"/>
  <c r="AI54" i="5"/>
  <c r="AI79" i="5"/>
  <c r="AI87" i="5"/>
  <c r="AI56" i="5"/>
  <c r="AI55" i="5"/>
  <c r="AI95" i="5"/>
  <c r="AI57" i="5"/>
  <c r="AI31" i="5"/>
  <c r="AI58" i="5"/>
  <c r="AI13" i="5"/>
  <c r="AF260" i="1"/>
  <c r="AF254" i="1"/>
  <c r="AF263" i="1"/>
  <c r="AF257" i="1"/>
  <c r="AF251" i="1"/>
  <c r="AF225" i="1"/>
  <c r="AF222" i="1"/>
  <c r="AF219" i="1"/>
  <c r="AF213" i="1"/>
  <c r="AF216" i="1"/>
  <c r="AF166" i="1"/>
  <c r="O48" i="4"/>
  <c r="AE7" i="6"/>
  <c r="AE4" i="6"/>
  <c r="AG6" i="5"/>
  <c r="AG6" i="1"/>
  <c r="P24" i="4"/>
  <c r="AK274" i="6"/>
  <c r="AK263" i="6"/>
  <c r="AK284" i="6"/>
  <c r="AK242" i="6"/>
  <c r="AK270" i="6"/>
  <c r="AK267" i="6"/>
  <c r="AK256" i="6"/>
  <c r="AK275" i="6"/>
  <c r="AK299" i="6"/>
  <c r="AK219" i="6"/>
  <c r="AK265" i="6"/>
  <c r="AK253" i="6"/>
  <c r="AK258" i="6"/>
  <c r="AK210" i="6"/>
  <c r="AK225" i="6"/>
  <c r="AK251" i="6"/>
  <c r="AK254" i="6"/>
  <c r="AK285" i="6"/>
  <c r="AK281" i="6"/>
  <c r="AK295" i="6"/>
  <c r="AK261" i="6"/>
  <c r="AK241" i="6"/>
  <c r="AK290" i="6"/>
  <c r="AK246" i="6"/>
  <c r="AK276" i="6"/>
  <c r="AK222" i="6"/>
  <c r="AK232" i="6"/>
  <c r="AK218" i="6"/>
  <c r="AK249" i="6"/>
  <c r="AK240" i="6"/>
  <c r="AK217" i="6"/>
  <c r="AK289" i="6"/>
  <c r="AK235" i="6"/>
  <c r="AK268" i="6"/>
  <c r="AK269" i="6"/>
  <c r="AK248" i="6"/>
  <c r="AK279" i="6"/>
  <c r="AK228" i="6"/>
  <c r="AK288" i="6"/>
  <c r="AK247" i="6"/>
  <c r="AK300" i="6"/>
  <c r="AK236" i="6"/>
  <c r="AK283" i="6"/>
  <c r="AK244" i="6"/>
  <c r="AK221" i="6"/>
  <c r="AK262" i="6"/>
  <c r="AK220" i="6"/>
  <c r="AK214" i="6"/>
  <c r="AK292" i="6"/>
  <c r="AK229" i="6"/>
  <c r="AK282" i="6"/>
  <c r="AK234" i="6"/>
  <c r="AK250" i="6"/>
  <c r="AK260" i="6"/>
  <c r="AK257" i="6"/>
  <c r="AK291" i="6"/>
  <c r="AK297" i="6"/>
  <c r="AK264" i="6"/>
  <c r="AK294" i="6"/>
  <c r="AK237" i="6"/>
  <c r="AK212" i="6"/>
  <c r="AK287" i="6"/>
  <c r="AK255" i="6"/>
  <c r="AK243" i="6"/>
  <c r="AK271" i="6"/>
  <c r="AK259" i="6"/>
  <c r="AK245" i="6"/>
  <c r="AK298" i="6"/>
  <c r="AK230" i="6"/>
  <c r="AK252" i="6"/>
  <c r="AK278" i="6"/>
  <c r="AK266" i="6"/>
  <c r="AK280" i="6"/>
  <c r="AK227" i="6"/>
  <c r="AK286" i="6"/>
  <c r="AK226" i="6"/>
  <c r="AK231" i="6"/>
  <c r="AK272" i="6"/>
  <c r="AK296" i="6"/>
  <c r="AK277" i="6"/>
  <c r="AK239" i="6"/>
  <c r="AK213" i="6"/>
  <c r="AK216" i="6"/>
  <c r="AK211" i="6"/>
  <c r="AK233" i="6"/>
  <c r="AK273" i="6"/>
  <c r="AK215" i="6"/>
  <c r="AK293" i="6"/>
  <c r="AK223" i="6"/>
  <c r="AK224" i="6"/>
  <c r="AK209" i="6"/>
  <c r="AK238" i="6"/>
  <c r="AJ68" i="5" l="1"/>
  <c r="AJ69" i="5"/>
  <c r="AJ70" i="5"/>
  <c r="AJ66" i="5"/>
  <c r="AJ65" i="5"/>
  <c r="AJ67" i="5"/>
  <c r="AJ40" i="5"/>
  <c r="AJ22" i="5"/>
  <c r="AC244" i="9"/>
  <c r="AC99" i="9"/>
  <c r="CD1" i="12"/>
  <c r="CC1" i="11"/>
  <c r="AL8" i="6"/>
  <c r="AJ119" i="5"/>
  <c r="AJ31" i="5"/>
  <c r="AJ200" i="5"/>
  <c r="AJ183" i="5"/>
  <c r="AJ79" i="5"/>
  <c r="AJ204" i="5"/>
  <c r="AJ191" i="5"/>
  <c r="AJ143" i="5"/>
  <c r="AJ87" i="5"/>
  <c r="AJ95" i="5"/>
  <c r="AJ202" i="5"/>
  <c r="AJ170" i="5"/>
  <c r="AJ201" i="5"/>
  <c r="AJ172" i="5"/>
  <c r="AJ168" i="5"/>
  <c r="AJ103" i="5"/>
  <c r="AJ127" i="5"/>
  <c r="AJ203" i="5"/>
  <c r="AJ139" i="5"/>
  <c r="AJ111" i="5"/>
  <c r="AJ175" i="5"/>
  <c r="AJ138" i="5"/>
  <c r="AJ151" i="5"/>
  <c r="AJ137" i="5"/>
  <c r="AJ171" i="5"/>
  <c r="AJ169" i="5"/>
  <c r="AJ136" i="5"/>
  <c r="AJ159" i="5"/>
  <c r="AJ13" i="5"/>
  <c r="AJ140" i="5"/>
  <c r="AJ208" i="5"/>
  <c r="AJ57" i="5"/>
  <c r="AJ58" i="5"/>
  <c r="AJ53" i="5"/>
  <c r="AJ54" i="5"/>
  <c r="AJ56" i="5"/>
  <c r="AJ55" i="5"/>
  <c r="AK8" i="5"/>
  <c r="AC330" i="9"/>
  <c r="AC328" i="9"/>
  <c r="AB162" i="9"/>
  <c r="AB297" i="9"/>
  <c r="AB67" i="9"/>
  <c r="AC183" i="9"/>
  <c r="AC164" i="9"/>
  <c r="AC280" i="9" s="1"/>
  <c r="AC161" i="9"/>
  <c r="AC294" i="9" s="1"/>
  <c r="AC138" i="9"/>
  <c r="AC101" i="9"/>
  <c r="AC69" i="9"/>
  <c r="AC74" i="9"/>
  <c r="AC55" i="9"/>
  <c r="AC40" i="9"/>
  <c r="AC43" i="9"/>
  <c r="AC41" i="9"/>
  <c r="AN8" i="9"/>
  <c r="AO8" i="8"/>
  <c r="BZ1" i="5"/>
  <c r="AN8" i="1"/>
  <c r="AC14" i="9"/>
  <c r="AD6" i="9"/>
  <c r="AG271" i="8"/>
  <c r="AG272" i="8"/>
  <c r="AG275" i="8"/>
  <c r="AG258" i="8"/>
  <c r="AG257" i="8"/>
  <c r="AG248" i="8"/>
  <c r="AG249" i="8"/>
  <c r="AG252" i="8"/>
  <c r="AG234" i="8"/>
  <c r="AG235" i="8"/>
  <c r="AG66" i="8"/>
  <c r="AG64" i="8"/>
  <c r="AG65" i="8"/>
  <c r="AG67" i="8"/>
  <c r="AG63" i="8"/>
  <c r="AG51" i="8"/>
  <c r="AG48" i="8"/>
  <c r="AG49" i="8"/>
  <c r="AG52" i="8"/>
  <c r="AG50" i="8"/>
  <c r="AG11" i="8"/>
  <c r="AH6" i="8"/>
  <c r="AG37" i="8"/>
  <c r="AG36" i="8"/>
  <c r="AG34" i="8"/>
  <c r="AG35" i="8"/>
  <c r="AG33" i="8"/>
  <c r="O49" i="4"/>
  <c r="AF6" i="6"/>
  <c r="AG4" i="5"/>
  <c r="AG7" i="5"/>
  <c r="AG4" i="1"/>
  <c r="AG7" i="1"/>
  <c r="AH6" i="1" s="1"/>
  <c r="P25" i="4"/>
  <c r="AL212" i="6"/>
  <c r="AL251" i="6"/>
  <c r="AL284" i="6"/>
  <c r="AL299" i="6"/>
  <c r="AL244" i="6"/>
  <c r="AL210" i="6"/>
  <c r="AL263" i="6"/>
  <c r="AL291" i="6"/>
  <c r="AL283" i="6"/>
  <c r="AL228" i="6"/>
  <c r="AL274" i="6"/>
  <c r="AL289" i="6"/>
  <c r="AL264" i="6"/>
  <c r="AL279" i="6"/>
  <c r="AL292" i="6"/>
  <c r="AL262" i="6"/>
  <c r="AL281" i="6"/>
  <c r="AL265" i="6"/>
  <c r="AL230" i="6"/>
  <c r="AL248" i="6"/>
  <c r="AL296" i="6"/>
  <c r="AL211" i="6"/>
  <c r="AL217" i="6"/>
  <c r="AL290" i="6"/>
  <c r="AL225" i="6"/>
  <c r="AL268" i="6"/>
  <c r="AL288" i="6"/>
  <c r="AL269" i="6"/>
  <c r="AL256" i="6"/>
  <c r="AL233" i="6"/>
  <c r="AL220" i="6"/>
  <c r="AL224" i="6"/>
  <c r="AL260" i="6"/>
  <c r="AL298" i="6"/>
  <c r="AL236" i="6"/>
  <c r="AL254" i="6"/>
  <c r="AL219" i="6"/>
  <c r="AL245" i="6"/>
  <c r="AL240" i="6"/>
  <c r="AL294" i="6"/>
  <c r="AL278" i="6"/>
  <c r="AL276" i="6"/>
  <c r="AL300" i="6"/>
  <c r="AL249" i="6"/>
  <c r="AL293" i="6"/>
  <c r="AL282" i="6"/>
  <c r="AL266" i="6"/>
  <c r="AL242" i="6"/>
  <c r="AL235" i="6"/>
  <c r="AL285" i="6"/>
  <c r="AL253" i="6"/>
  <c r="AL271" i="6"/>
  <c r="AL287" i="6"/>
  <c r="AL226" i="6"/>
  <c r="AL252" i="6"/>
  <c r="AL295" i="6"/>
  <c r="AL232" i="6"/>
  <c r="AL227" i="6"/>
  <c r="AL215" i="6"/>
  <c r="AL255" i="6"/>
  <c r="AL238" i="6"/>
  <c r="AL209" i="6"/>
  <c r="AL286" i="6"/>
  <c r="AL223" i="6"/>
  <c r="AL221" i="6"/>
  <c r="AL243" i="6"/>
  <c r="AL257" i="6"/>
  <c r="AL259" i="6"/>
  <c r="AL214" i="6"/>
  <c r="AL234" i="6"/>
  <c r="AL280" i="6"/>
  <c r="AL250" i="6"/>
  <c r="AL270" i="6"/>
  <c r="AL258" i="6"/>
  <c r="AL222" i="6"/>
  <c r="AL239" i="6"/>
  <c r="AL246" i="6"/>
  <c r="AL272" i="6"/>
  <c r="AL297" i="6"/>
  <c r="AL241" i="6"/>
  <c r="AL267" i="6"/>
  <c r="AL216" i="6"/>
  <c r="AL261" i="6"/>
  <c r="AL275" i="6"/>
  <c r="AL213" i="6"/>
  <c r="AL247" i="6"/>
  <c r="AL273" i="6"/>
  <c r="AL218" i="6"/>
  <c r="AL229" i="6"/>
  <c r="AL231" i="6"/>
  <c r="AL237" i="6"/>
  <c r="AL277" i="6"/>
  <c r="AG78" i="1" l="1"/>
  <c r="AG66" i="1"/>
  <c r="AG65" i="1"/>
  <c r="AG64" i="1"/>
  <c r="AG69" i="1"/>
  <c r="AG68" i="1"/>
  <c r="AG67" i="1"/>
  <c r="AK70" i="5"/>
  <c r="AK67" i="5"/>
  <c r="AK69" i="5"/>
  <c r="AK68" i="5"/>
  <c r="AK66" i="5"/>
  <c r="AK65" i="5"/>
  <c r="AK40" i="5"/>
  <c r="AK22" i="5"/>
  <c r="AC163" i="9"/>
  <c r="AC297" i="9" s="1"/>
  <c r="CE1" i="12"/>
  <c r="CD1" i="11"/>
  <c r="AK200" i="5"/>
  <c r="AK175" i="5"/>
  <c r="AK103" i="5"/>
  <c r="AK136" i="5"/>
  <c r="AK202" i="5"/>
  <c r="AK87" i="5"/>
  <c r="AK201" i="5"/>
  <c r="AK127" i="5"/>
  <c r="AK13" i="5"/>
  <c r="AK191" i="5"/>
  <c r="AK140" i="5"/>
  <c r="AK137" i="5"/>
  <c r="AK95" i="5"/>
  <c r="AK159" i="5"/>
  <c r="AK138" i="5"/>
  <c r="AK119" i="5"/>
  <c r="AK143" i="5"/>
  <c r="AK203" i="5"/>
  <c r="AK183" i="5"/>
  <c r="AK139" i="5"/>
  <c r="AK111" i="5"/>
  <c r="AK31" i="5"/>
  <c r="AK171" i="5"/>
  <c r="AK168" i="5"/>
  <c r="AK170" i="5"/>
  <c r="AK151" i="5"/>
  <c r="AK172" i="5"/>
  <c r="AK79" i="5"/>
  <c r="AK204" i="5"/>
  <c r="AK169" i="5"/>
  <c r="AK208" i="5"/>
  <c r="AK57" i="5"/>
  <c r="AK58" i="5"/>
  <c r="AK54" i="5"/>
  <c r="AK56" i="5"/>
  <c r="AK55" i="5"/>
  <c r="AK53" i="5"/>
  <c r="AL8" i="5"/>
  <c r="AM8" i="6"/>
  <c r="AC327" i="9"/>
  <c r="AC293" i="9"/>
  <c r="AC98" i="9"/>
  <c r="AC42" i="9"/>
  <c r="AC44" i="9" s="1"/>
  <c r="AC39" i="9"/>
  <c r="AC273" i="9" s="1"/>
  <c r="AO8" i="9"/>
  <c r="AP8" i="8"/>
  <c r="CA1" i="5"/>
  <c r="AO8" i="1"/>
  <c r="AD4" i="9"/>
  <c r="AD7" i="9"/>
  <c r="AH4" i="8"/>
  <c r="AH7" i="8"/>
  <c r="AG183" i="1"/>
  <c r="AG180" i="1"/>
  <c r="AG181" i="1"/>
  <c r="AG184" i="1"/>
  <c r="AG182" i="1"/>
  <c r="AG51" i="1"/>
  <c r="AG49" i="1"/>
  <c r="AG52" i="1"/>
  <c r="AG47" i="1"/>
  <c r="AG50" i="1"/>
  <c r="AG48" i="1"/>
  <c r="AG75" i="1"/>
  <c r="AG260" i="1"/>
  <c r="AG254" i="1"/>
  <c r="AG263" i="1"/>
  <c r="AG257" i="1"/>
  <c r="AG251" i="1"/>
  <c r="AG225" i="1"/>
  <c r="AG222" i="1"/>
  <c r="AG219" i="1"/>
  <c r="AG213" i="1"/>
  <c r="AG216" i="1"/>
  <c r="AG166" i="1"/>
  <c r="O50" i="4"/>
  <c r="AF7" i="6"/>
  <c r="AF4" i="6"/>
  <c r="AH6" i="5"/>
  <c r="AH4" i="1"/>
  <c r="AH7" i="1"/>
  <c r="AI6" i="1" s="1"/>
  <c r="P26" i="4"/>
  <c r="AM235" i="6"/>
  <c r="AM263" i="6"/>
  <c r="AM246" i="6"/>
  <c r="AM223" i="6"/>
  <c r="AM225" i="6"/>
  <c r="AM299" i="6"/>
  <c r="AM221" i="6"/>
  <c r="AM230" i="6"/>
  <c r="AM265" i="6"/>
  <c r="AM238" i="6"/>
  <c r="AM271" i="6"/>
  <c r="AM272" i="6"/>
  <c r="AM300" i="6"/>
  <c r="AM211" i="6"/>
  <c r="AM297" i="6"/>
  <c r="AM284" i="6"/>
  <c r="AM275" i="6"/>
  <c r="AM255" i="6"/>
  <c r="AM219" i="6"/>
  <c r="AM298" i="6"/>
  <c r="AM296" i="6"/>
  <c r="AM262" i="6"/>
  <c r="AM214" i="6"/>
  <c r="AM252" i="6"/>
  <c r="AM236" i="6"/>
  <c r="AM222" i="6"/>
  <c r="AM256" i="6"/>
  <c r="AM254" i="6"/>
  <c r="AM251" i="6"/>
  <c r="AM293" i="6"/>
  <c r="AM288" i="6"/>
  <c r="AM278" i="6"/>
  <c r="AM217" i="6"/>
  <c r="AM289" i="6"/>
  <c r="AM267" i="6"/>
  <c r="AM248" i="6"/>
  <c r="AM280" i="6"/>
  <c r="AM247" i="6"/>
  <c r="AM294" i="6"/>
  <c r="AM249" i="6"/>
  <c r="AM242" i="6"/>
  <c r="AM261" i="6"/>
  <c r="AM213" i="6"/>
  <c r="AM266" i="6"/>
  <c r="AM283" i="6"/>
  <c r="AM277" i="6"/>
  <c r="AM287" i="6"/>
  <c r="AM233" i="6"/>
  <c r="AM270" i="6"/>
  <c r="AM269" i="6"/>
  <c r="AM258" i="6"/>
  <c r="AM292" i="6"/>
  <c r="AM240" i="6"/>
  <c r="AM291" i="6"/>
  <c r="AM234" i="6"/>
  <c r="AM281" i="6"/>
  <c r="AM243" i="6"/>
  <c r="AM220" i="6"/>
  <c r="AM209" i="6"/>
  <c r="AM239" i="6"/>
  <c r="AM279" i="6"/>
  <c r="AM282" i="6"/>
  <c r="AM253" i="6"/>
  <c r="AM260" i="6"/>
  <c r="AM229" i="6"/>
  <c r="AM245" i="6"/>
  <c r="AM227" i="6"/>
  <c r="AM237" i="6"/>
  <c r="AM231" i="6"/>
  <c r="AM216" i="6"/>
  <c r="AM276" i="6"/>
  <c r="AM290" i="6"/>
  <c r="AM226" i="6"/>
  <c r="AM250" i="6"/>
  <c r="AM215" i="6"/>
  <c r="AM285" i="6"/>
  <c r="AM224" i="6"/>
  <c r="AM264" i="6"/>
  <c r="AM259" i="6"/>
  <c r="AM274" i="6"/>
  <c r="AM257" i="6"/>
  <c r="AM286" i="6"/>
  <c r="AM210" i="6"/>
  <c r="AM241" i="6"/>
  <c r="AM228" i="6"/>
  <c r="AM273" i="6"/>
  <c r="AM268" i="6"/>
  <c r="AM295" i="6"/>
  <c r="AM212" i="6"/>
  <c r="AM218" i="6"/>
  <c r="AM232" i="6"/>
  <c r="AM244" i="6"/>
  <c r="AH78" i="1" l="1"/>
  <c r="AH65" i="1"/>
  <c r="AH64" i="1"/>
  <c r="AH69" i="1"/>
  <c r="AH68" i="1"/>
  <c r="AH66" i="1"/>
  <c r="AH67" i="1"/>
  <c r="AL66" i="5"/>
  <c r="AL70" i="5"/>
  <c r="AL69" i="5"/>
  <c r="AL65" i="5"/>
  <c r="AL68" i="5"/>
  <c r="AL67" i="5"/>
  <c r="AL40" i="5"/>
  <c r="AL22" i="5"/>
  <c r="AD244" i="9"/>
  <c r="AD99" i="9"/>
  <c r="AC165" i="9"/>
  <c r="CF1" i="12"/>
  <c r="CE1" i="11"/>
  <c r="AL203" i="5"/>
  <c r="AL169" i="5"/>
  <c r="AL168" i="5"/>
  <c r="AL171" i="5"/>
  <c r="AL138" i="5"/>
  <c r="AL201" i="5"/>
  <c r="AN8" i="6"/>
  <c r="AL204" i="5"/>
  <c r="AL202" i="5"/>
  <c r="AL137" i="5"/>
  <c r="AL136" i="5"/>
  <c r="AL172" i="5"/>
  <c r="AL140" i="5"/>
  <c r="AL139" i="5"/>
  <c r="AL13" i="5"/>
  <c r="AL175" i="5"/>
  <c r="AL95" i="5"/>
  <c r="AL151" i="5"/>
  <c r="AL31" i="5"/>
  <c r="AL191" i="5"/>
  <c r="AL87" i="5"/>
  <c r="AL119" i="5"/>
  <c r="AL159" i="5"/>
  <c r="AL111" i="5"/>
  <c r="AL143" i="5"/>
  <c r="AL183" i="5"/>
  <c r="AL79" i="5"/>
  <c r="AL127" i="5"/>
  <c r="AL103" i="5"/>
  <c r="AL208" i="5"/>
  <c r="AL57" i="5"/>
  <c r="AL58" i="5"/>
  <c r="AL53" i="5"/>
  <c r="AL55" i="5"/>
  <c r="AL54" i="5"/>
  <c r="AL56" i="5"/>
  <c r="AM8" i="5"/>
  <c r="AL170" i="5"/>
  <c r="AL200" i="5"/>
  <c r="AD330" i="9"/>
  <c r="AC67" i="9"/>
  <c r="AD183" i="9"/>
  <c r="AD164" i="9"/>
  <c r="AD280" i="9" s="1"/>
  <c r="AC162" i="9"/>
  <c r="AD161" i="9"/>
  <c r="AD294" i="9" s="1"/>
  <c r="AD138" i="9"/>
  <c r="AD101" i="9"/>
  <c r="AD69" i="9"/>
  <c r="AD74" i="9"/>
  <c r="AD55" i="9"/>
  <c r="AD43" i="9"/>
  <c r="AD41" i="9"/>
  <c r="AD40" i="9"/>
  <c r="AP8" i="9"/>
  <c r="AQ8" i="8"/>
  <c r="CB1" i="5"/>
  <c r="AP8" i="1"/>
  <c r="AD14" i="9"/>
  <c r="AE6" i="9"/>
  <c r="AH272" i="8"/>
  <c r="AH275" i="8"/>
  <c r="AH271" i="8"/>
  <c r="AH258" i="8"/>
  <c r="AH257" i="8"/>
  <c r="AH249" i="8"/>
  <c r="AH252" i="8"/>
  <c r="AH248" i="8"/>
  <c r="AH235" i="8"/>
  <c r="AH234" i="8"/>
  <c r="AH64" i="8"/>
  <c r="AH67" i="8"/>
  <c r="AH65" i="8"/>
  <c r="AH63" i="8"/>
  <c r="AH66" i="8"/>
  <c r="AH49" i="8"/>
  <c r="AH52" i="8"/>
  <c r="AH50" i="8"/>
  <c r="AH51" i="8"/>
  <c r="AH48" i="8"/>
  <c r="AH11" i="8"/>
  <c r="AH36" i="8"/>
  <c r="AH35" i="8"/>
  <c r="AH34" i="8"/>
  <c r="AH33" i="8"/>
  <c r="AH37" i="8"/>
  <c r="AI6" i="8"/>
  <c r="AH400" i="1"/>
  <c r="AH403" i="1"/>
  <c r="AH181" i="1"/>
  <c r="AH184" i="1"/>
  <c r="AH182" i="1"/>
  <c r="AH183" i="1"/>
  <c r="AH180" i="1"/>
  <c r="AH49" i="1"/>
  <c r="AH52" i="1"/>
  <c r="AH47" i="1"/>
  <c r="AH50" i="1"/>
  <c r="AH48" i="1"/>
  <c r="AH51" i="1"/>
  <c r="AH75" i="1"/>
  <c r="AH263" i="1"/>
  <c r="AH257" i="1"/>
  <c r="AH251" i="1"/>
  <c r="AH254" i="1"/>
  <c r="AH260" i="1"/>
  <c r="AH225" i="1"/>
  <c r="AH222" i="1"/>
  <c r="AH219" i="1"/>
  <c r="AH213" i="1"/>
  <c r="AH216" i="1"/>
  <c r="AH166" i="1"/>
  <c r="O51" i="4"/>
  <c r="AG6" i="6"/>
  <c r="AH4" i="5"/>
  <c r="AH7" i="5"/>
  <c r="AI7" i="1"/>
  <c r="AJ6" i="1" s="1"/>
  <c r="AI4" i="1"/>
  <c r="P27" i="4"/>
  <c r="AN215" i="6"/>
  <c r="AN274" i="6"/>
  <c r="AN248" i="6"/>
  <c r="AN260" i="6"/>
  <c r="AN237" i="6"/>
  <c r="AN226" i="6"/>
  <c r="AN283" i="6"/>
  <c r="AN222" i="6"/>
  <c r="AN259" i="6"/>
  <c r="AN287" i="6"/>
  <c r="AN245" i="6"/>
  <c r="AN217" i="6"/>
  <c r="AN261" i="6"/>
  <c r="AN255" i="6"/>
  <c r="AN214" i="6"/>
  <c r="AN291" i="6"/>
  <c r="AN257" i="6"/>
  <c r="AN263" i="6"/>
  <c r="AN212" i="6"/>
  <c r="AN264" i="6"/>
  <c r="AN279" i="6"/>
  <c r="AN224" i="6"/>
  <c r="AN227" i="6"/>
  <c r="AN216" i="6"/>
  <c r="AN242" i="6"/>
  <c r="AN268" i="6"/>
  <c r="AN272" i="6"/>
  <c r="AN289" i="6"/>
  <c r="AN265" i="6"/>
  <c r="AN211" i="6"/>
  <c r="AN299" i="6"/>
  <c r="AN210" i="6"/>
  <c r="AN290" i="6"/>
  <c r="AN297" i="6"/>
  <c r="AN219" i="6"/>
  <c r="AN288" i="6"/>
  <c r="AN276" i="6"/>
  <c r="AN278" i="6"/>
  <c r="AN295" i="6"/>
  <c r="AN285" i="6"/>
  <c r="AN281" i="6"/>
  <c r="AN232" i="6"/>
  <c r="AN247" i="6"/>
  <c r="AN220" i="6"/>
  <c r="AN229" i="6"/>
  <c r="AN241" i="6"/>
  <c r="AN240" i="6"/>
  <c r="AN267" i="6"/>
  <c r="AN246" i="6"/>
  <c r="AN253" i="6"/>
  <c r="AN233" i="6"/>
  <c r="AN223" i="6"/>
  <c r="AN300" i="6"/>
  <c r="AN213" i="6"/>
  <c r="AN296" i="6"/>
  <c r="AN209" i="6"/>
  <c r="AN230" i="6"/>
  <c r="AN277" i="6"/>
  <c r="AN269" i="6"/>
  <c r="AN284" i="6"/>
  <c r="AN244" i="6"/>
  <c r="AN292" i="6"/>
  <c r="AN239" i="6"/>
  <c r="AN298" i="6"/>
  <c r="AN252" i="6"/>
  <c r="AN273" i="6"/>
  <c r="AN286" i="6"/>
  <c r="AN251" i="6"/>
  <c r="AN266" i="6"/>
  <c r="AN258" i="6"/>
  <c r="AN249" i="6"/>
  <c r="AN271" i="6"/>
  <c r="AN218" i="6"/>
  <c r="AN250" i="6"/>
  <c r="AN262" i="6"/>
  <c r="AN254" i="6"/>
  <c r="AN231" i="6"/>
  <c r="AN234" i="6"/>
  <c r="AN221" i="6"/>
  <c r="AN282" i="6"/>
  <c r="AN294" i="6"/>
  <c r="AN228" i="6"/>
  <c r="AN275" i="6"/>
  <c r="AN225" i="6"/>
  <c r="AN235" i="6"/>
  <c r="AN238" i="6"/>
  <c r="AN256" i="6"/>
  <c r="AN243" i="6"/>
  <c r="AN270" i="6"/>
  <c r="AN280" i="6"/>
  <c r="AN236" i="6"/>
  <c r="AN293" i="6"/>
  <c r="AI78" i="1" l="1"/>
  <c r="AI64" i="1"/>
  <c r="AI69" i="1"/>
  <c r="AI68" i="1"/>
  <c r="AI67" i="1"/>
  <c r="AI66" i="1"/>
  <c r="AI65" i="1"/>
  <c r="AM66" i="5"/>
  <c r="AM65" i="5"/>
  <c r="AM70" i="5"/>
  <c r="AM69" i="5"/>
  <c r="AM67" i="5"/>
  <c r="AM68" i="5"/>
  <c r="AM40" i="5"/>
  <c r="AM22" i="5"/>
  <c r="AD163" i="9"/>
  <c r="AD165" i="9" s="1"/>
  <c r="CF1" i="11"/>
  <c r="AM183" i="5"/>
  <c r="AM202" i="5"/>
  <c r="AM87" i="5"/>
  <c r="AM139" i="5"/>
  <c r="AM13" i="5"/>
  <c r="AM169" i="5"/>
  <c r="AM137" i="5"/>
  <c r="AM103" i="5"/>
  <c r="AM143" i="5"/>
  <c r="AM79" i="5"/>
  <c r="AM127" i="5"/>
  <c r="AM168" i="5"/>
  <c r="AM136" i="5"/>
  <c r="AM191" i="5"/>
  <c r="AM140" i="5"/>
  <c r="AM119" i="5"/>
  <c r="AM204" i="5"/>
  <c r="AM175" i="5"/>
  <c r="AM95" i="5"/>
  <c r="AM172" i="5"/>
  <c r="AM170" i="5"/>
  <c r="AM31" i="5"/>
  <c r="AM201" i="5"/>
  <c r="AM171" i="5"/>
  <c r="AM138" i="5"/>
  <c r="AM203" i="5"/>
  <c r="AM159" i="5"/>
  <c r="AM151" i="5"/>
  <c r="AM200" i="5"/>
  <c r="AM111" i="5"/>
  <c r="AM208" i="5"/>
  <c r="AM57" i="5"/>
  <c r="AM58" i="5"/>
  <c r="AM54" i="5"/>
  <c r="AM56" i="5"/>
  <c r="AM53" i="5"/>
  <c r="AM55" i="5"/>
  <c r="AN8" i="5"/>
  <c r="AO8" i="6"/>
  <c r="AD293" i="9"/>
  <c r="AD39" i="9"/>
  <c r="AD273" i="9" s="1"/>
  <c r="AD42" i="9"/>
  <c r="AD44" i="9" s="1"/>
  <c r="AQ8" i="9"/>
  <c r="AR8" i="8"/>
  <c r="CC1" i="5"/>
  <c r="AJ7" i="1"/>
  <c r="AK6" i="1" s="1"/>
  <c r="AJ4" i="1"/>
  <c r="AQ8" i="1"/>
  <c r="AE7" i="9"/>
  <c r="AE4" i="9"/>
  <c r="AI4" i="8"/>
  <c r="AI7" i="8"/>
  <c r="AJ6" i="8" s="1"/>
  <c r="AI403" i="1"/>
  <c r="AI400" i="1"/>
  <c r="AI181" i="1"/>
  <c r="AI184" i="1"/>
  <c r="AI182" i="1"/>
  <c r="AI180" i="1"/>
  <c r="AI183" i="1"/>
  <c r="AI49" i="1"/>
  <c r="AI52" i="1"/>
  <c r="AI47" i="1"/>
  <c r="AI50" i="1"/>
  <c r="AI48" i="1"/>
  <c r="AI51" i="1"/>
  <c r="AI75" i="1"/>
  <c r="AI263" i="1"/>
  <c r="AI257" i="1"/>
  <c r="AI251" i="1"/>
  <c r="AI260" i="1"/>
  <c r="AI254" i="1"/>
  <c r="AI225" i="1"/>
  <c r="AI222" i="1"/>
  <c r="AI219" i="1"/>
  <c r="AI213" i="1"/>
  <c r="AI216" i="1"/>
  <c r="AI166" i="1"/>
  <c r="O52" i="4"/>
  <c r="AG4" i="6"/>
  <c r="AG7" i="6"/>
  <c r="AI6" i="5"/>
  <c r="P28" i="4"/>
  <c r="AO230" i="6"/>
  <c r="AO253" i="6"/>
  <c r="AO277" i="6"/>
  <c r="AO278" i="6"/>
  <c r="AO263" i="6"/>
  <c r="AO281" i="6"/>
  <c r="AO232" i="6"/>
  <c r="AO236" i="6"/>
  <c r="AO289" i="6"/>
  <c r="AO273" i="6"/>
  <c r="AO288" i="6"/>
  <c r="AO295" i="6"/>
  <c r="AO225" i="6"/>
  <c r="AO271" i="6"/>
  <c r="AO260" i="6"/>
  <c r="AO258" i="6"/>
  <c r="AO213" i="6"/>
  <c r="AO251" i="6"/>
  <c r="AO239" i="6"/>
  <c r="AO226" i="6"/>
  <c r="AO235" i="6"/>
  <c r="AO234" i="6"/>
  <c r="AO240" i="6"/>
  <c r="AO231" i="6"/>
  <c r="AO285" i="6"/>
  <c r="AO297" i="6"/>
  <c r="AO276" i="6"/>
  <c r="AO246" i="6"/>
  <c r="AO222" i="6"/>
  <c r="AO214" i="6"/>
  <c r="AO229" i="6"/>
  <c r="AO245" i="6"/>
  <c r="AO262" i="6"/>
  <c r="AO237" i="6"/>
  <c r="AO268" i="6"/>
  <c r="AO212" i="6"/>
  <c r="AO220" i="6"/>
  <c r="AO282" i="6"/>
  <c r="AO275" i="6"/>
  <c r="AO283" i="6"/>
  <c r="AO284" i="6"/>
  <c r="AO254" i="6"/>
  <c r="AO209" i="6"/>
  <c r="AO259" i="6"/>
  <c r="AO250" i="6"/>
  <c r="AO274" i="6"/>
  <c r="AO248" i="6"/>
  <c r="AO272" i="6"/>
  <c r="AO296" i="6"/>
  <c r="AO221" i="6"/>
  <c r="AO269" i="6"/>
  <c r="AO243" i="6"/>
  <c r="AO242" i="6"/>
  <c r="AO241" i="6"/>
  <c r="AO270" i="6"/>
  <c r="AO224" i="6"/>
  <c r="AO210" i="6"/>
  <c r="AO286" i="6"/>
  <c r="AO280" i="6"/>
  <c r="AO252" i="6"/>
  <c r="AO261" i="6"/>
  <c r="AO233" i="6"/>
  <c r="AO292" i="6"/>
  <c r="AO216" i="6"/>
  <c r="AO300" i="6"/>
  <c r="AO249" i="6"/>
  <c r="AO211" i="6"/>
  <c r="AO228" i="6"/>
  <c r="AO238" i="6"/>
  <c r="AO265" i="6"/>
  <c r="AO244" i="6"/>
  <c r="AO227" i="6"/>
  <c r="AO247" i="6"/>
  <c r="AO298" i="6"/>
  <c r="AO267" i="6"/>
  <c r="AO287" i="6"/>
  <c r="AO257" i="6"/>
  <c r="AO294" i="6"/>
  <c r="AO293" i="6"/>
  <c r="AO266" i="6"/>
  <c r="AO264" i="6"/>
  <c r="AO255" i="6"/>
  <c r="AO215" i="6"/>
  <c r="AO219" i="6"/>
  <c r="AO223" i="6"/>
  <c r="AO291" i="6"/>
  <c r="AO218" i="6"/>
  <c r="AO290" i="6"/>
  <c r="AO279" i="6"/>
  <c r="AO299" i="6"/>
  <c r="AO217" i="6"/>
  <c r="AO256" i="6"/>
  <c r="AJ78" i="1" l="1"/>
  <c r="AJ69" i="1"/>
  <c r="AJ68" i="1"/>
  <c r="AJ67" i="1"/>
  <c r="AJ66" i="1"/>
  <c r="AJ64" i="1"/>
  <c r="AJ65" i="1"/>
  <c r="AN68" i="5"/>
  <c r="AN65" i="5"/>
  <c r="AN66" i="5"/>
  <c r="AN70" i="5"/>
  <c r="AN67" i="5"/>
  <c r="AN69" i="5"/>
  <c r="AN40" i="5"/>
  <c r="AN22" i="5"/>
  <c r="AE244" i="9"/>
  <c r="AE99" i="9"/>
  <c r="AN175" i="5"/>
  <c r="AN204" i="5"/>
  <c r="AN139" i="5"/>
  <c r="AN103" i="5"/>
  <c r="AN203" i="5"/>
  <c r="AN138" i="5"/>
  <c r="AN95" i="5"/>
  <c r="AN87" i="5"/>
  <c r="AN183" i="5"/>
  <c r="AN31" i="5"/>
  <c r="AN172" i="5"/>
  <c r="AN171" i="5"/>
  <c r="AN137" i="5"/>
  <c r="AN13" i="5"/>
  <c r="AN127" i="5"/>
  <c r="AN143" i="5"/>
  <c r="AN201" i="5"/>
  <c r="AN140" i="5"/>
  <c r="AN200" i="5"/>
  <c r="AN169" i="5"/>
  <c r="AN136" i="5"/>
  <c r="AN170" i="5"/>
  <c r="AN202" i="5"/>
  <c r="AN168" i="5"/>
  <c r="AN111" i="5"/>
  <c r="AN191" i="5"/>
  <c r="AN151" i="5"/>
  <c r="AN119" i="5"/>
  <c r="AN159" i="5"/>
  <c r="AN79" i="5"/>
  <c r="AN208" i="5"/>
  <c r="AN57" i="5"/>
  <c r="AN58" i="5"/>
  <c r="AN55" i="5"/>
  <c r="AN54" i="5"/>
  <c r="AN56" i="5"/>
  <c r="AN53" i="5"/>
  <c r="AO8" i="5"/>
  <c r="AP8" i="6"/>
  <c r="AE330" i="9"/>
  <c r="AE328" i="9"/>
  <c r="AD297" i="9"/>
  <c r="AD67" i="9"/>
  <c r="AE183" i="9"/>
  <c r="AE164" i="9"/>
  <c r="AE280" i="9" s="1"/>
  <c r="AD162" i="9"/>
  <c r="AE161" i="9"/>
  <c r="AE294" i="9" s="1"/>
  <c r="AE138" i="9"/>
  <c r="AE101" i="9"/>
  <c r="AE69" i="9"/>
  <c r="AE74" i="9"/>
  <c r="AE55" i="9"/>
  <c r="AE43" i="9"/>
  <c r="AE41" i="9"/>
  <c r="AE40" i="9"/>
  <c r="AR8" i="9"/>
  <c r="AS8" i="8"/>
  <c r="AJ4" i="8"/>
  <c r="AJ7" i="8"/>
  <c r="AK6" i="8" s="1"/>
  <c r="CD1" i="5"/>
  <c r="AJ197" i="1"/>
  <c r="AJ182" i="1"/>
  <c r="AJ51" i="1"/>
  <c r="AJ184" i="1"/>
  <c r="AJ213" i="1"/>
  <c r="AJ50" i="1"/>
  <c r="AJ254" i="1"/>
  <c r="AJ225" i="1"/>
  <c r="AJ251" i="1"/>
  <c r="AJ257" i="1"/>
  <c r="AJ219" i="1"/>
  <c r="AJ181" i="1"/>
  <c r="AJ49" i="1"/>
  <c r="AJ260" i="1"/>
  <c r="AJ243" i="1"/>
  <c r="AJ183" i="1"/>
  <c r="AJ166" i="1"/>
  <c r="AJ52" i="1"/>
  <c r="AJ263" i="1"/>
  <c r="AJ216" i="1"/>
  <c r="AJ180" i="1"/>
  <c r="AJ47" i="1"/>
  <c r="AJ75" i="1"/>
  <c r="AJ246" i="1"/>
  <c r="AJ222" i="1"/>
  <c r="AJ48" i="1"/>
  <c r="AK4" i="1"/>
  <c r="AK7" i="1"/>
  <c r="AL6" i="1" s="1"/>
  <c r="AR8" i="1"/>
  <c r="AE14" i="9"/>
  <c r="AF6" i="9"/>
  <c r="AI272" i="8"/>
  <c r="AI275" i="8"/>
  <c r="AI271" i="8"/>
  <c r="AI258" i="8"/>
  <c r="AI257" i="8"/>
  <c r="X256" i="8"/>
  <c r="AI249" i="8"/>
  <c r="AI252" i="8"/>
  <c r="AI248" i="8"/>
  <c r="AI235" i="8"/>
  <c r="AI234" i="8"/>
  <c r="AI64" i="8"/>
  <c r="AI67" i="8"/>
  <c r="AI65" i="8"/>
  <c r="AI66" i="8"/>
  <c r="AI63" i="8"/>
  <c r="AI49" i="8"/>
  <c r="AI52" i="8"/>
  <c r="AI50" i="8"/>
  <c r="AI48" i="8"/>
  <c r="AI51" i="8"/>
  <c r="AI11" i="8"/>
  <c r="AI33" i="8"/>
  <c r="AI37" i="8"/>
  <c r="AI36" i="8"/>
  <c r="AI35" i="8"/>
  <c r="AI34" i="8"/>
  <c r="O53" i="4"/>
  <c r="AH6" i="6"/>
  <c r="AI7" i="5"/>
  <c r="AJ6" i="5" s="1"/>
  <c r="AI4" i="5"/>
  <c r="P29" i="4"/>
  <c r="P30" i="4" s="1"/>
  <c r="AP284" i="6"/>
  <c r="AP229" i="6"/>
  <c r="AP210" i="6"/>
  <c r="AP227" i="6"/>
  <c r="AP228" i="6"/>
  <c r="AP211" i="6"/>
  <c r="AP267" i="6"/>
  <c r="AP266" i="6"/>
  <c r="AP290" i="6"/>
  <c r="AP214" i="6"/>
  <c r="AP248" i="6"/>
  <c r="AP216" i="6"/>
  <c r="AP285" i="6"/>
  <c r="AP215" i="6"/>
  <c r="AP250" i="6"/>
  <c r="AP261" i="6"/>
  <c r="AP219" i="6"/>
  <c r="AP281" i="6"/>
  <c r="AP265" i="6"/>
  <c r="AP279" i="6"/>
  <c r="AP245" i="6"/>
  <c r="AP292" i="6"/>
  <c r="AP224" i="6"/>
  <c r="AP253" i="6"/>
  <c r="AP223" i="6"/>
  <c r="AP276" i="6"/>
  <c r="AP218" i="6"/>
  <c r="AP298" i="6"/>
  <c r="AP252" i="6"/>
  <c r="AP231" i="6"/>
  <c r="AP293" i="6"/>
  <c r="AP213" i="6"/>
  <c r="AP240" i="6"/>
  <c r="AP244" i="6"/>
  <c r="AP259" i="6"/>
  <c r="AP243" i="6"/>
  <c r="AP282" i="6"/>
  <c r="AP268" i="6"/>
  <c r="AP294" i="6"/>
  <c r="AP271" i="6"/>
  <c r="AP273" i="6"/>
  <c r="AP212" i="6"/>
  <c r="AP238" i="6"/>
  <c r="AP217" i="6"/>
  <c r="AP242" i="6"/>
  <c r="AP232" i="6"/>
  <c r="AP221" i="6"/>
  <c r="AP234" i="6"/>
  <c r="AP222" i="6"/>
  <c r="AP274" i="6"/>
  <c r="AP235" i="6"/>
  <c r="AP275" i="6"/>
  <c r="AP287" i="6"/>
  <c r="AP255" i="6"/>
  <c r="AP288" i="6"/>
  <c r="AP278" i="6"/>
  <c r="AP256" i="6"/>
  <c r="AP289" i="6"/>
  <c r="AP295" i="6"/>
  <c r="AP299" i="6"/>
  <c r="AP237" i="6"/>
  <c r="AP297" i="6"/>
  <c r="AP283" i="6"/>
  <c r="AP241" i="6"/>
  <c r="AP277" i="6"/>
  <c r="AP260" i="6"/>
  <c r="AP300" i="6"/>
  <c r="AP246" i="6"/>
  <c r="AP239" i="6"/>
  <c r="AP296" i="6"/>
  <c r="AP264" i="6"/>
  <c r="AP263" i="6"/>
  <c r="AP226" i="6"/>
  <c r="AP270" i="6"/>
  <c r="AP286" i="6"/>
  <c r="AP236" i="6"/>
  <c r="AP254" i="6"/>
  <c r="AP251" i="6"/>
  <c r="AP230" i="6"/>
  <c r="AP220" i="6"/>
  <c r="AP269" i="6"/>
  <c r="AP272" i="6"/>
  <c r="AP258" i="6"/>
  <c r="AP247" i="6"/>
  <c r="AP257" i="6"/>
  <c r="AP291" i="6"/>
  <c r="AP225" i="6"/>
  <c r="AP249" i="6"/>
  <c r="AP280" i="6"/>
  <c r="AP209" i="6"/>
  <c r="AP262" i="6"/>
  <c r="AP233" i="6"/>
  <c r="AK78" i="1" l="1"/>
  <c r="AK69" i="1"/>
  <c r="AK68" i="1"/>
  <c r="AK67" i="1"/>
  <c r="AK66" i="1"/>
  <c r="AK65" i="1"/>
  <c r="AK64" i="1"/>
  <c r="AO70" i="5"/>
  <c r="AO65" i="5"/>
  <c r="AO66" i="5"/>
  <c r="AO67" i="5"/>
  <c r="AO68" i="5"/>
  <c r="AO69" i="5"/>
  <c r="AO40" i="5"/>
  <c r="AO22" i="5"/>
  <c r="AE163" i="9"/>
  <c r="AE297" i="9" s="1"/>
  <c r="AQ8" i="6"/>
  <c r="AJ7" i="5"/>
  <c r="AK6" i="5" s="1"/>
  <c r="AJ4" i="5"/>
  <c r="AO170" i="5"/>
  <c r="AO151" i="5"/>
  <c r="AO103" i="5"/>
  <c r="AO136" i="5"/>
  <c r="AO191" i="5"/>
  <c r="AO140" i="5"/>
  <c r="AO31" i="5"/>
  <c r="AO111" i="5"/>
  <c r="AO87" i="5"/>
  <c r="AO201" i="5"/>
  <c r="AO183" i="5"/>
  <c r="AO139" i="5"/>
  <c r="AO127" i="5"/>
  <c r="AO159" i="5"/>
  <c r="AO204" i="5"/>
  <c r="AO172" i="5"/>
  <c r="AO79" i="5"/>
  <c r="AO175" i="5"/>
  <c r="AO138" i="5"/>
  <c r="AO119" i="5"/>
  <c r="AO143" i="5"/>
  <c r="AO13" i="5"/>
  <c r="AO137" i="5"/>
  <c r="AO203" i="5"/>
  <c r="AO95" i="5"/>
  <c r="AO169" i="5"/>
  <c r="AO200" i="5"/>
  <c r="AO168" i="5"/>
  <c r="AO171" i="5"/>
  <c r="AO202" i="5"/>
  <c r="AO208" i="5"/>
  <c r="AO57" i="5"/>
  <c r="AO58" i="5"/>
  <c r="AO53" i="5"/>
  <c r="AO55" i="5"/>
  <c r="AO54" i="5"/>
  <c r="AO56" i="5"/>
  <c r="AP8" i="5"/>
  <c r="AE327" i="9"/>
  <c r="AE293" i="9"/>
  <c r="AE98" i="9"/>
  <c r="AE39" i="9"/>
  <c r="AE273" i="9" s="1"/>
  <c r="AE42" i="9"/>
  <c r="AE44" i="9" s="1"/>
  <c r="AS8" i="9"/>
  <c r="AK4" i="8"/>
  <c r="AK7" i="8"/>
  <c r="AL6" i="8" s="1"/>
  <c r="AJ275" i="8"/>
  <c r="AJ271" i="8"/>
  <c r="AJ257" i="8"/>
  <c r="AJ252" i="8"/>
  <c r="AJ249" i="8"/>
  <c r="AJ258" i="8"/>
  <c r="AJ272" i="8"/>
  <c r="AJ234" i="8"/>
  <c r="AJ235" i="8"/>
  <c r="AJ248" i="8"/>
  <c r="AJ67" i="8"/>
  <c r="AJ66" i="8"/>
  <c r="AJ65" i="8"/>
  <c r="AJ64" i="8"/>
  <c r="AJ52" i="8"/>
  <c r="AJ63" i="8"/>
  <c r="AJ51" i="8"/>
  <c r="AJ48" i="8"/>
  <c r="AJ37" i="8"/>
  <c r="AJ36" i="8"/>
  <c r="AJ35" i="8"/>
  <c r="AJ34" i="8"/>
  <c r="AJ49" i="8"/>
  <c r="AJ50" i="8"/>
  <c r="AJ33" i="8"/>
  <c r="AJ11" i="8"/>
  <c r="AT8" i="8"/>
  <c r="AJ284" i="1"/>
  <c r="AJ320" i="1" s="1"/>
  <c r="AJ281" i="1"/>
  <c r="AJ317" i="1" s="1"/>
  <c r="CE1" i="5"/>
  <c r="AL4" i="1"/>
  <c r="AL7" i="1"/>
  <c r="AM6" i="1" s="1"/>
  <c r="AK400" i="1"/>
  <c r="AK263" i="1"/>
  <c r="AK222" i="1"/>
  <c r="AK182" i="1"/>
  <c r="AK181" i="1"/>
  <c r="AK50" i="1"/>
  <c r="AK49" i="1"/>
  <c r="AK251" i="1"/>
  <c r="AK197" i="1"/>
  <c r="AK213" i="1"/>
  <c r="AK47" i="1"/>
  <c r="AK184" i="1"/>
  <c r="AK52" i="1"/>
  <c r="AK254" i="1"/>
  <c r="AK166" i="1"/>
  <c r="AK219" i="1"/>
  <c r="AK225" i="1"/>
  <c r="AK403" i="1"/>
  <c r="AK246" i="1"/>
  <c r="AK183" i="1"/>
  <c r="AK180" i="1"/>
  <c r="AK51" i="1"/>
  <c r="AK48" i="1"/>
  <c r="AK216" i="1"/>
  <c r="AK75" i="1"/>
  <c r="AK257" i="1"/>
  <c r="AK243" i="1"/>
  <c r="AK260" i="1"/>
  <c r="AS8" i="1"/>
  <c r="AF4" i="9"/>
  <c r="AF7" i="9"/>
  <c r="P31" i="4"/>
  <c r="P32" i="4" s="1"/>
  <c r="O54" i="4"/>
  <c r="AH7" i="6"/>
  <c r="AH4" i="6"/>
  <c r="AQ266" i="6"/>
  <c r="AQ256" i="6"/>
  <c r="AQ277" i="6"/>
  <c r="AQ300" i="6"/>
  <c r="AQ244" i="6"/>
  <c r="AQ219" i="6"/>
  <c r="AQ238" i="6"/>
  <c r="AQ239" i="6"/>
  <c r="AQ272" i="6"/>
  <c r="AQ295" i="6"/>
  <c r="AQ275" i="6"/>
  <c r="AQ286" i="6"/>
  <c r="AQ228" i="6"/>
  <c r="AQ252" i="6"/>
  <c r="AQ225" i="6"/>
  <c r="AQ288" i="6"/>
  <c r="AQ296" i="6"/>
  <c r="AQ253" i="6"/>
  <c r="AQ262" i="6"/>
  <c r="AQ230" i="6"/>
  <c r="AQ264" i="6"/>
  <c r="AQ215" i="6"/>
  <c r="AQ293" i="6"/>
  <c r="AQ257" i="6"/>
  <c r="AQ298" i="6"/>
  <c r="AQ289" i="6"/>
  <c r="AQ233" i="6"/>
  <c r="AQ243" i="6"/>
  <c r="AQ297" i="6"/>
  <c r="AQ211" i="6"/>
  <c r="AQ223" i="6"/>
  <c r="AQ258" i="6"/>
  <c r="AQ217" i="6"/>
  <c r="AQ237" i="6"/>
  <c r="AQ220" i="6"/>
  <c r="AQ284" i="6"/>
  <c r="AQ227" i="6"/>
  <c r="AQ229" i="6"/>
  <c r="AQ251" i="6"/>
  <c r="AQ280" i="6"/>
  <c r="AQ261" i="6"/>
  <c r="AQ209" i="6"/>
  <c r="AQ250" i="6"/>
  <c r="AQ214" i="6"/>
  <c r="AQ273" i="6"/>
  <c r="AQ259" i="6"/>
  <c r="AQ255" i="6"/>
  <c r="AQ279" i="6"/>
  <c r="AQ271" i="6"/>
  <c r="AQ269" i="6"/>
  <c r="AQ235" i="6"/>
  <c r="AQ231" i="6"/>
  <c r="AQ285" i="6"/>
  <c r="AQ294" i="6"/>
  <c r="AQ210" i="6"/>
  <c r="AQ213" i="6"/>
  <c r="AQ212" i="6"/>
  <c r="AQ268" i="6"/>
  <c r="AQ265" i="6"/>
  <c r="AQ290" i="6"/>
  <c r="AQ276" i="6"/>
  <c r="AQ249" i="6"/>
  <c r="AQ283" i="6"/>
  <c r="AQ247" i="6"/>
  <c r="AQ245" i="6"/>
  <c r="AQ236" i="6"/>
  <c r="AQ216" i="6"/>
  <c r="AQ240" i="6"/>
  <c r="AQ267" i="6"/>
  <c r="AQ224" i="6"/>
  <c r="AQ221" i="6"/>
  <c r="AQ242" i="6"/>
  <c r="AQ234" i="6"/>
  <c r="AQ246" i="6"/>
  <c r="AQ241" i="6"/>
  <c r="AQ291" i="6"/>
  <c r="AQ282" i="6"/>
  <c r="AQ232" i="6"/>
  <c r="AQ274" i="6"/>
  <c r="AQ292" i="6"/>
  <c r="AQ222" i="6"/>
  <c r="AQ270" i="6"/>
  <c r="AQ278" i="6"/>
  <c r="AQ254" i="6"/>
  <c r="AQ281" i="6"/>
  <c r="AQ248" i="6"/>
  <c r="AQ299" i="6"/>
  <c r="AQ263" i="6"/>
  <c r="AQ287" i="6"/>
  <c r="AQ218" i="6"/>
  <c r="AQ260" i="6"/>
  <c r="AQ226" i="6"/>
  <c r="AL78" i="1" l="1"/>
  <c r="AL69" i="1"/>
  <c r="AL68" i="1"/>
  <c r="AL67" i="1"/>
  <c r="AL66" i="1"/>
  <c r="AL65" i="1"/>
  <c r="AL64" i="1"/>
  <c r="AP69" i="5"/>
  <c r="AP66" i="5"/>
  <c r="AP70" i="5"/>
  <c r="AP68" i="5"/>
  <c r="AP67" i="5"/>
  <c r="AP65" i="5"/>
  <c r="AP40" i="5"/>
  <c r="AP22" i="5"/>
  <c r="AF244" i="9"/>
  <c r="AF163" i="9"/>
  <c r="AF99" i="9"/>
  <c r="AE165" i="9"/>
  <c r="AP111" i="5"/>
  <c r="AP95" i="5"/>
  <c r="AP13" i="5"/>
  <c r="AP191" i="5"/>
  <c r="AP119" i="5"/>
  <c r="AP183" i="5"/>
  <c r="AP87" i="5"/>
  <c r="AP127" i="5"/>
  <c r="AP175" i="5"/>
  <c r="AP151" i="5"/>
  <c r="AP143" i="5"/>
  <c r="AP79" i="5"/>
  <c r="AP159" i="5"/>
  <c r="AP103" i="5"/>
  <c r="AP31" i="5"/>
  <c r="AP172" i="5"/>
  <c r="AP171" i="5"/>
  <c r="AP170" i="5"/>
  <c r="AP140" i="5"/>
  <c r="AP139" i="5"/>
  <c r="AP169" i="5"/>
  <c r="AP203" i="5"/>
  <c r="AP137" i="5"/>
  <c r="AP136" i="5"/>
  <c r="AP202" i="5"/>
  <c r="AP168" i="5"/>
  <c r="AP138" i="5"/>
  <c r="AP201" i="5"/>
  <c r="AP200" i="5"/>
  <c r="AP204" i="5"/>
  <c r="AP208" i="5"/>
  <c r="AP57" i="5"/>
  <c r="AP58" i="5"/>
  <c r="AP53" i="5"/>
  <c r="AP55" i="5"/>
  <c r="AP54" i="5"/>
  <c r="AP56" i="5"/>
  <c r="AQ8" i="5"/>
  <c r="AK7" i="5"/>
  <c r="AL6" i="5" s="1"/>
  <c r="AK4" i="5"/>
  <c r="AR8" i="6"/>
  <c r="AF330" i="9"/>
  <c r="AF328" i="9"/>
  <c r="AE67" i="9"/>
  <c r="AF183" i="9"/>
  <c r="AF164" i="9"/>
  <c r="AF280" i="9" s="1"/>
  <c r="AE162" i="9"/>
  <c r="AF161" i="9"/>
  <c r="AF294" i="9" s="1"/>
  <c r="AF138" i="9"/>
  <c r="AF101" i="9"/>
  <c r="AF69" i="9"/>
  <c r="AF74" i="9"/>
  <c r="AF55" i="9"/>
  <c r="AF43" i="9"/>
  <c r="AF41" i="9"/>
  <c r="AF40" i="9"/>
  <c r="AK284" i="1"/>
  <c r="AK320" i="1" s="1"/>
  <c r="AK281" i="1"/>
  <c r="AK317" i="1" s="1"/>
  <c r="AT8" i="9"/>
  <c r="AU8" i="8"/>
  <c r="AL7" i="8"/>
  <c r="AM6" i="8" s="1"/>
  <c r="AL4" i="8"/>
  <c r="AK275" i="8"/>
  <c r="AK248" i="8"/>
  <c r="AK258" i="8"/>
  <c r="AK249" i="8"/>
  <c r="AK235" i="8"/>
  <c r="AK271" i="8"/>
  <c r="AK272" i="8"/>
  <c r="AK252" i="8"/>
  <c r="AK257" i="8"/>
  <c r="AK234" i="8"/>
  <c r="AK67" i="8"/>
  <c r="AK66" i="8"/>
  <c r="AK65" i="8"/>
  <c r="AK64" i="8"/>
  <c r="AK52" i="8"/>
  <c r="AK63" i="8"/>
  <c r="AK51" i="8"/>
  <c r="AK50" i="8"/>
  <c r="AK37" i="8"/>
  <c r="AK11" i="8"/>
  <c r="AK36" i="8"/>
  <c r="AK35" i="8"/>
  <c r="AK34" i="8"/>
  <c r="AK33" i="8"/>
  <c r="AK49" i="8"/>
  <c r="AK48" i="8"/>
  <c r="CF1" i="5"/>
  <c r="AM4" i="1"/>
  <c r="AM7" i="1"/>
  <c r="AN6" i="1" s="1"/>
  <c r="AL243" i="1"/>
  <c r="AL257" i="1"/>
  <c r="AL197" i="1"/>
  <c r="AL184" i="1"/>
  <c r="AL182" i="1"/>
  <c r="AL51" i="1"/>
  <c r="AL400" i="1"/>
  <c r="AL260" i="1"/>
  <c r="AL219" i="1"/>
  <c r="AL213" i="1"/>
  <c r="AL166" i="1"/>
  <c r="AL50" i="1"/>
  <c r="AL48" i="1"/>
  <c r="AL403" i="1"/>
  <c r="AL254" i="1"/>
  <c r="AL225" i="1"/>
  <c r="AL263" i="1"/>
  <c r="AL183" i="1"/>
  <c r="AL181" i="1"/>
  <c r="AL75" i="1"/>
  <c r="AL246" i="1"/>
  <c r="AL251" i="1"/>
  <c r="AL47" i="1"/>
  <c r="AL49" i="1"/>
  <c r="AL222" i="1"/>
  <c r="AL216" i="1"/>
  <c r="AL180" i="1"/>
  <c r="AL52" i="1"/>
  <c r="AT8" i="1"/>
  <c r="AF14" i="9"/>
  <c r="AG6" i="9"/>
  <c r="P33" i="4"/>
  <c r="X243" i="1"/>
  <c r="X281" i="1" s="1"/>
  <c r="X317" i="1" s="1"/>
  <c r="X246" i="1"/>
  <c r="X284" i="1" s="1"/>
  <c r="X320" i="1" s="1"/>
  <c r="Z243" i="1"/>
  <c r="Z246" i="1"/>
  <c r="X206" i="1"/>
  <c r="Y206" i="1"/>
  <c r="X197" i="1"/>
  <c r="Y197" i="1"/>
  <c r="Z197" i="1"/>
  <c r="O55" i="4"/>
  <c r="AI6" i="6"/>
  <c r="AR214" i="6"/>
  <c r="AR234" i="6"/>
  <c r="AR222" i="6"/>
  <c r="AR227" i="6"/>
  <c r="AR277" i="6"/>
  <c r="AR223" i="6"/>
  <c r="AR291" i="6"/>
  <c r="AR224" i="6"/>
  <c r="AR299" i="6"/>
  <c r="AR261" i="6"/>
  <c r="AR290" i="6"/>
  <c r="AR216" i="6"/>
  <c r="AR211" i="6"/>
  <c r="AR253" i="6"/>
  <c r="AR233" i="6"/>
  <c r="AR248" i="6"/>
  <c r="AR278" i="6"/>
  <c r="AR217" i="6"/>
  <c r="AR215" i="6"/>
  <c r="AR271" i="6"/>
  <c r="AR297" i="6"/>
  <c r="AR251" i="6"/>
  <c r="AR226" i="6"/>
  <c r="AR281" i="6"/>
  <c r="AR300" i="6"/>
  <c r="AR230" i="6"/>
  <c r="AR274" i="6"/>
  <c r="AR289" i="6"/>
  <c r="AR282" i="6"/>
  <c r="AR229" i="6"/>
  <c r="AR250" i="6"/>
  <c r="AR210" i="6"/>
  <c r="AR260" i="6"/>
  <c r="AR235" i="6"/>
  <c r="AR296" i="6"/>
  <c r="AR257" i="6"/>
  <c r="AR284" i="6"/>
  <c r="AR285" i="6"/>
  <c r="AR280" i="6"/>
  <c r="AR218" i="6"/>
  <c r="AR279" i="6"/>
  <c r="AR256" i="6"/>
  <c r="AR231" i="6"/>
  <c r="AR272" i="6"/>
  <c r="AR273" i="6"/>
  <c r="AR219" i="6"/>
  <c r="AR295" i="6"/>
  <c r="AR242" i="6"/>
  <c r="AR232" i="6"/>
  <c r="AR243" i="6"/>
  <c r="AR294" i="6"/>
  <c r="AR266" i="6"/>
  <c r="AR259" i="6"/>
  <c r="AR287" i="6"/>
  <c r="AR254" i="6"/>
  <c r="AR221" i="6"/>
  <c r="AR209" i="6"/>
  <c r="AR276" i="6"/>
  <c r="AR246" i="6"/>
  <c r="AR240" i="6"/>
  <c r="AR249" i="6"/>
  <c r="AR252" i="6"/>
  <c r="AR245" i="6"/>
  <c r="AR212" i="6"/>
  <c r="AR247" i="6"/>
  <c r="AR262" i="6"/>
  <c r="AR244" i="6"/>
  <c r="AR220" i="6"/>
  <c r="AR258" i="6"/>
  <c r="AR255" i="6"/>
  <c r="AR264" i="6"/>
  <c r="AR268" i="6"/>
  <c r="AR213" i="6"/>
  <c r="AR241" i="6"/>
  <c r="AR239" i="6"/>
  <c r="AR265" i="6"/>
  <c r="AR236" i="6"/>
  <c r="AR270" i="6"/>
  <c r="AR237" i="6"/>
  <c r="AR286" i="6"/>
  <c r="AR269" i="6"/>
  <c r="AR228" i="6"/>
  <c r="AR293" i="6"/>
  <c r="AR238" i="6"/>
  <c r="AR298" i="6"/>
  <c r="AR275" i="6"/>
  <c r="AR267" i="6"/>
  <c r="AR225" i="6"/>
  <c r="AR283" i="6"/>
  <c r="AR288" i="6"/>
  <c r="AR292" i="6"/>
  <c r="AR263" i="6"/>
  <c r="AM78" i="1" l="1"/>
  <c r="AM68" i="1"/>
  <c r="AM67" i="1"/>
  <c r="AM66" i="1"/>
  <c r="AM65" i="1"/>
  <c r="AM64" i="1"/>
  <c r="AM69" i="1"/>
  <c r="AQ65" i="5"/>
  <c r="AQ67" i="5"/>
  <c r="AQ66" i="5"/>
  <c r="AQ69" i="5"/>
  <c r="AQ68" i="5"/>
  <c r="AQ70" i="5"/>
  <c r="AQ40" i="5"/>
  <c r="AQ22" i="5"/>
  <c r="AS8" i="6"/>
  <c r="AL4" i="5"/>
  <c r="AL7" i="5"/>
  <c r="AM6" i="5" s="1"/>
  <c r="AQ175" i="5"/>
  <c r="AQ111" i="5"/>
  <c r="AQ87" i="5"/>
  <c r="AQ202" i="5"/>
  <c r="AQ95" i="5"/>
  <c r="AQ136" i="5"/>
  <c r="AQ151" i="5"/>
  <c r="AQ191" i="5"/>
  <c r="AQ200" i="5"/>
  <c r="AQ143" i="5"/>
  <c r="AQ31" i="5"/>
  <c r="AQ183" i="5"/>
  <c r="AQ103" i="5"/>
  <c r="AQ13" i="5"/>
  <c r="AQ79" i="5"/>
  <c r="AQ168" i="5"/>
  <c r="AQ119" i="5"/>
  <c r="AQ159" i="5"/>
  <c r="AQ170" i="5"/>
  <c r="AQ127" i="5"/>
  <c r="AQ171" i="5"/>
  <c r="AQ204" i="5"/>
  <c r="AQ138" i="5"/>
  <c r="AQ201" i="5"/>
  <c r="AQ203" i="5"/>
  <c r="AQ137" i="5"/>
  <c r="AQ140" i="5"/>
  <c r="AQ172" i="5"/>
  <c r="AQ169" i="5"/>
  <c r="AQ139" i="5"/>
  <c r="AQ208" i="5"/>
  <c r="AQ57" i="5"/>
  <c r="AQ58" i="5"/>
  <c r="AQ54" i="5"/>
  <c r="AQ53" i="5"/>
  <c r="AQ55" i="5"/>
  <c r="AQ56" i="5"/>
  <c r="AR8" i="5"/>
  <c r="AF327" i="9"/>
  <c r="AF293" i="9"/>
  <c r="AF98" i="9"/>
  <c r="AF42" i="9"/>
  <c r="AF44" i="9" s="1"/>
  <c r="AF39" i="9"/>
  <c r="AF273" i="9" s="1"/>
  <c r="AL284" i="1"/>
  <c r="AL320" i="1" s="1"/>
  <c r="AU8" i="9"/>
  <c r="AL258" i="8"/>
  <c r="AL275" i="8"/>
  <c r="AL272" i="8"/>
  <c r="AL257" i="8"/>
  <c r="AL271" i="8"/>
  <c r="AL249" i="8"/>
  <c r="AL234" i="8"/>
  <c r="AL252" i="8"/>
  <c r="AL248" i="8"/>
  <c r="AL235" i="8"/>
  <c r="AL66" i="8"/>
  <c r="AL65" i="8"/>
  <c r="AL64" i="8"/>
  <c r="AL63" i="8"/>
  <c r="AL51" i="8"/>
  <c r="AL50" i="8"/>
  <c r="AL49" i="8"/>
  <c r="AL36" i="8"/>
  <c r="AL35" i="8"/>
  <c r="AL34" i="8"/>
  <c r="AL33" i="8"/>
  <c r="AL52" i="8"/>
  <c r="AL67" i="8"/>
  <c r="AL37" i="8"/>
  <c r="AL48" i="8"/>
  <c r="AL11" i="8"/>
  <c r="AM4" i="8"/>
  <c r="AM7" i="8"/>
  <c r="AN6" i="8" s="1"/>
  <c r="AV8" i="8"/>
  <c r="AL281" i="1"/>
  <c r="AL317" i="1" s="1"/>
  <c r="AN4" i="1"/>
  <c r="AN7" i="1"/>
  <c r="AO6" i="1" s="1"/>
  <c r="AM243" i="1"/>
  <c r="AM216" i="1"/>
  <c r="AM251" i="1"/>
  <c r="AM254" i="1"/>
  <c r="AM246" i="1"/>
  <c r="AM180" i="1"/>
  <c r="AM222" i="1"/>
  <c r="AM257" i="1"/>
  <c r="AM182" i="1"/>
  <c r="AM166" i="1"/>
  <c r="AM75" i="1"/>
  <c r="AM48" i="1"/>
  <c r="AM184" i="1"/>
  <c r="AM260" i="1"/>
  <c r="AM213" i="1"/>
  <c r="AM51" i="1"/>
  <c r="AM50" i="1"/>
  <c r="AM219" i="1"/>
  <c r="AM197" i="1"/>
  <c r="AM181" i="1"/>
  <c r="AM52" i="1"/>
  <c r="AM263" i="1"/>
  <c r="AM183" i="1"/>
  <c r="AM49" i="1"/>
  <c r="AM47" i="1"/>
  <c r="AM225" i="1"/>
  <c r="AU8" i="1"/>
  <c r="AG7" i="9"/>
  <c r="AG4" i="9"/>
  <c r="P34" i="4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Z281" i="1"/>
  <c r="Z317" i="1" s="1"/>
  <c r="Z284" i="1"/>
  <c r="Z320" i="1" s="1"/>
  <c r="Y243" i="1"/>
  <c r="Y246" i="1"/>
  <c r="AA246" i="1"/>
  <c r="AA243" i="1"/>
  <c r="AA197" i="1"/>
  <c r="AB197" i="1"/>
  <c r="O56" i="4"/>
  <c r="AI7" i="6"/>
  <c r="AJ6" i="6" s="1"/>
  <c r="AI4" i="6"/>
  <c r="AS297" i="6"/>
  <c r="AS242" i="6"/>
  <c r="AS285" i="6"/>
  <c r="AS282" i="6"/>
  <c r="AS236" i="6"/>
  <c r="AS300" i="6"/>
  <c r="AS277" i="6"/>
  <c r="AS266" i="6"/>
  <c r="AS215" i="6"/>
  <c r="AS225" i="6"/>
  <c r="AS228" i="6"/>
  <c r="AS247" i="6"/>
  <c r="AS235" i="6"/>
  <c r="AS291" i="6"/>
  <c r="AS280" i="6"/>
  <c r="AS271" i="6"/>
  <c r="AS292" i="6"/>
  <c r="AS239" i="6"/>
  <c r="AS229" i="6"/>
  <c r="AS248" i="6"/>
  <c r="AS275" i="6"/>
  <c r="AS243" i="6"/>
  <c r="AS219" i="6"/>
  <c r="AS238" i="6"/>
  <c r="AS260" i="6"/>
  <c r="AS270" i="6"/>
  <c r="AS231" i="6"/>
  <c r="AS276" i="6"/>
  <c r="AS216" i="6"/>
  <c r="AS259" i="6"/>
  <c r="AS226" i="6"/>
  <c r="AS288" i="6"/>
  <c r="AS295" i="6"/>
  <c r="AS249" i="6"/>
  <c r="AS230" i="6"/>
  <c r="AS278" i="6"/>
  <c r="AS264" i="6"/>
  <c r="AS222" i="6"/>
  <c r="AS286" i="6"/>
  <c r="AS284" i="6"/>
  <c r="AS252" i="6"/>
  <c r="AS234" i="6"/>
  <c r="AS221" i="6"/>
  <c r="AS213" i="6"/>
  <c r="AS256" i="6"/>
  <c r="AS273" i="6"/>
  <c r="AS232" i="6"/>
  <c r="AS251" i="6"/>
  <c r="AS246" i="6"/>
  <c r="AS211" i="6"/>
  <c r="AS214" i="6"/>
  <c r="AS272" i="6"/>
  <c r="AS265" i="6"/>
  <c r="AS262" i="6"/>
  <c r="AS244" i="6"/>
  <c r="AS220" i="6"/>
  <c r="AS209" i="6"/>
  <c r="AS261" i="6"/>
  <c r="AS253" i="6"/>
  <c r="AS263" i="6"/>
  <c r="AS218" i="6"/>
  <c r="AS299" i="6"/>
  <c r="AS255" i="6"/>
  <c r="AS233" i="6"/>
  <c r="AS290" i="6"/>
  <c r="AS269" i="6"/>
  <c r="AS274" i="6"/>
  <c r="AS268" i="6"/>
  <c r="AS237" i="6"/>
  <c r="AS293" i="6"/>
  <c r="AS224" i="6"/>
  <c r="AS289" i="6"/>
  <c r="AS227" i="6"/>
  <c r="AS254" i="6"/>
  <c r="AS250" i="6"/>
  <c r="AS258" i="6"/>
  <c r="AS296" i="6"/>
  <c r="AS287" i="6"/>
  <c r="AS212" i="6"/>
  <c r="AS223" i="6"/>
  <c r="AS210" i="6"/>
  <c r="AS283" i="6"/>
  <c r="AS245" i="6"/>
  <c r="AS217" i="6"/>
  <c r="AS240" i="6"/>
  <c r="AS241" i="6"/>
  <c r="AS267" i="6"/>
  <c r="AS257" i="6"/>
  <c r="AS281" i="6"/>
  <c r="AS279" i="6"/>
  <c r="AS298" i="6"/>
  <c r="AS294" i="6"/>
  <c r="AN78" i="1" l="1"/>
  <c r="AN67" i="1"/>
  <c r="AN66" i="1"/>
  <c r="AN65" i="1"/>
  <c r="AN64" i="1"/>
  <c r="AN68" i="1"/>
  <c r="AN69" i="1"/>
  <c r="AR68" i="5"/>
  <c r="AR65" i="5"/>
  <c r="AR66" i="5"/>
  <c r="AR69" i="5"/>
  <c r="AR70" i="5"/>
  <c r="AR67" i="5"/>
  <c r="AR40" i="5"/>
  <c r="AR22" i="5"/>
  <c r="AG244" i="9"/>
  <c r="AG99" i="9"/>
  <c r="AF297" i="9"/>
  <c r="AF165" i="9"/>
  <c r="AR159" i="5"/>
  <c r="AR119" i="5"/>
  <c r="AR151" i="5"/>
  <c r="AR79" i="5"/>
  <c r="AR175" i="5"/>
  <c r="AR143" i="5"/>
  <c r="AR87" i="5"/>
  <c r="AR13" i="5"/>
  <c r="AR127" i="5"/>
  <c r="AR183" i="5"/>
  <c r="AR111" i="5"/>
  <c r="AR31" i="5"/>
  <c r="AR103" i="5"/>
  <c r="AR191" i="5"/>
  <c r="AR95" i="5"/>
  <c r="AR172" i="5"/>
  <c r="AR139" i="5"/>
  <c r="AR136" i="5"/>
  <c r="AR169" i="5"/>
  <c r="AR171" i="5"/>
  <c r="AR138" i="5"/>
  <c r="AR201" i="5"/>
  <c r="AR137" i="5"/>
  <c r="AR170" i="5"/>
  <c r="AR168" i="5"/>
  <c r="AR203" i="5"/>
  <c r="AR202" i="5"/>
  <c r="AR204" i="5"/>
  <c r="AR200" i="5"/>
  <c r="AR140" i="5"/>
  <c r="AR208" i="5"/>
  <c r="AR57" i="5"/>
  <c r="AR58" i="5"/>
  <c r="AR53" i="5"/>
  <c r="AR55" i="5"/>
  <c r="AR54" i="5"/>
  <c r="AR56" i="5"/>
  <c r="AS8" i="5"/>
  <c r="AM7" i="5"/>
  <c r="AN6" i="5" s="1"/>
  <c r="AM4" i="5"/>
  <c r="AJ4" i="6"/>
  <c r="AJ7" i="6"/>
  <c r="AK6" i="6" s="1"/>
  <c r="AT8" i="6"/>
  <c r="AG330" i="9"/>
  <c r="AG328" i="9"/>
  <c r="AF67" i="9"/>
  <c r="AG183" i="9"/>
  <c r="AG164" i="9"/>
  <c r="AG280" i="9" s="1"/>
  <c r="AF162" i="9"/>
  <c r="AG161" i="9"/>
  <c r="AG294" i="9" s="1"/>
  <c r="AG138" i="9"/>
  <c r="AG101" i="9"/>
  <c r="AG69" i="9"/>
  <c r="AG74" i="9"/>
  <c r="AG55" i="9"/>
  <c r="AG41" i="9"/>
  <c r="AG43" i="9"/>
  <c r="AG40" i="9"/>
  <c r="AM284" i="1"/>
  <c r="AM320" i="1" s="1"/>
  <c r="AM281" i="1"/>
  <c r="AM317" i="1" s="1"/>
  <c r="AV8" i="9"/>
  <c r="AM258" i="8"/>
  <c r="AM257" i="8"/>
  <c r="AM272" i="8"/>
  <c r="AM252" i="8"/>
  <c r="AM271" i="8"/>
  <c r="AM275" i="8"/>
  <c r="AM235" i="8"/>
  <c r="AM248" i="8"/>
  <c r="AM249" i="8"/>
  <c r="AM234" i="8"/>
  <c r="AM65" i="8"/>
  <c r="AM64" i="8"/>
  <c r="AM52" i="8"/>
  <c r="AM63" i="8"/>
  <c r="AM50" i="8"/>
  <c r="AM49" i="8"/>
  <c r="AM48" i="8"/>
  <c r="AM35" i="8"/>
  <c r="AM34" i="8"/>
  <c r="AM33" i="8"/>
  <c r="AM66" i="8"/>
  <c r="AM37" i="8"/>
  <c r="AM51" i="8"/>
  <c r="AM11" i="8"/>
  <c r="AM36" i="8"/>
  <c r="AM67" i="8"/>
  <c r="AW8" i="8"/>
  <c r="AN7" i="8"/>
  <c r="AO6" i="8" s="1"/>
  <c r="AN4" i="8"/>
  <c r="AO7" i="1"/>
  <c r="AP6" i="1" s="1"/>
  <c r="AO4" i="1"/>
  <c r="AN181" i="1"/>
  <c r="AN184" i="1"/>
  <c r="AN51" i="1"/>
  <c r="AN225" i="1"/>
  <c r="AN219" i="1"/>
  <c r="AN50" i="1"/>
  <c r="AN403" i="1"/>
  <c r="AN257" i="1"/>
  <c r="AN251" i="1"/>
  <c r="AN183" i="1"/>
  <c r="AN47" i="1"/>
  <c r="AN263" i="1"/>
  <c r="AN216" i="1"/>
  <c r="AN180" i="1"/>
  <c r="AN75" i="1"/>
  <c r="AN246" i="1"/>
  <c r="AN243" i="1"/>
  <c r="AN48" i="1"/>
  <c r="AN49" i="1"/>
  <c r="AN400" i="1"/>
  <c r="AN182" i="1"/>
  <c r="AN254" i="1"/>
  <c r="AN166" i="1"/>
  <c r="AN52" i="1"/>
  <c r="AN213" i="1"/>
  <c r="AN222" i="1"/>
  <c r="AN260" i="1"/>
  <c r="AN197" i="1"/>
  <c r="AV8" i="1"/>
  <c r="AG14" i="9"/>
  <c r="AH6" i="9"/>
  <c r="P101" i="4"/>
  <c r="P102" i="4" s="1"/>
  <c r="P103" i="4" s="1"/>
  <c r="P104" i="4" s="1"/>
  <c r="P105" i="4" s="1"/>
  <c r="P106" i="4" s="1"/>
  <c r="P107" i="4" s="1"/>
  <c r="P108" i="4" s="1"/>
  <c r="P100" i="4"/>
  <c r="Y281" i="1"/>
  <c r="Y317" i="1" s="1"/>
  <c r="AA281" i="1"/>
  <c r="AA317" i="1" s="1"/>
  <c r="Y284" i="1"/>
  <c r="Y320" i="1" s="1"/>
  <c r="AA284" i="1"/>
  <c r="AA320" i="1" s="1"/>
  <c r="AB243" i="1"/>
  <c r="AB281" i="1" s="1"/>
  <c r="AB317" i="1" s="1"/>
  <c r="AB246" i="1"/>
  <c r="AB284" i="1" s="1"/>
  <c r="AB320" i="1" s="1"/>
  <c r="AC197" i="1"/>
  <c r="AD197" i="1"/>
  <c r="O57" i="4"/>
  <c r="AT260" i="6"/>
  <c r="AT230" i="6"/>
  <c r="AT267" i="6"/>
  <c r="AT289" i="6"/>
  <c r="AT231" i="6"/>
  <c r="AT229" i="6"/>
  <c r="AT263" i="6"/>
  <c r="AT285" i="6"/>
  <c r="AT291" i="6"/>
  <c r="AT261" i="6"/>
  <c r="AT293" i="6"/>
  <c r="AT212" i="6"/>
  <c r="AT270" i="6"/>
  <c r="AT272" i="6"/>
  <c r="AT243" i="6"/>
  <c r="AT259" i="6"/>
  <c r="AT219" i="6"/>
  <c r="AT217" i="6"/>
  <c r="AT287" i="6"/>
  <c r="AT297" i="6"/>
  <c r="AT252" i="6"/>
  <c r="AT246" i="6"/>
  <c r="AT245" i="6"/>
  <c r="AT280" i="6"/>
  <c r="AT240" i="6"/>
  <c r="AT234" i="6"/>
  <c r="AT221" i="6"/>
  <c r="AT209" i="6"/>
  <c r="AT299" i="6"/>
  <c r="AT210" i="6"/>
  <c r="AT271" i="6"/>
  <c r="AT269" i="6"/>
  <c r="AT220" i="6"/>
  <c r="AT247" i="6"/>
  <c r="AT258" i="6"/>
  <c r="AT232" i="6"/>
  <c r="AT277" i="6"/>
  <c r="AT294" i="6"/>
  <c r="AT227" i="6"/>
  <c r="AT295" i="6"/>
  <c r="AT300" i="6"/>
  <c r="AT228" i="6"/>
  <c r="AT257" i="6"/>
  <c r="AT233" i="6"/>
  <c r="AT282" i="6"/>
  <c r="AT238" i="6"/>
  <c r="AT237" i="6"/>
  <c r="AT216" i="6"/>
  <c r="AT222" i="6"/>
  <c r="AT290" i="6"/>
  <c r="AT262" i="6"/>
  <c r="AT251" i="6"/>
  <c r="AT239" i="6"/>
  <c r="AT218" i="6"/>
  <c r="AT236" i="6"/>
  <c r="AT244" i="6"/>
  <c r="AT256" i="6"/>
  <c r="AT265" i="6"/>
  <c r="AT288" i="6"/>
  <c r="AT225" i="6"/>
  <c r="AT275" i="6"/>
  <c r="AT211" i="6"/>
  <c r="AT254" i="6"/>
  <c r="AT276" i="6"/>
  <c r="AT298" i="6"/>
  <c r="AT253" i="6"/>
  <c r="AT226" i="6"/>
  <c r="AT241" i="6"/>
  <c r="AT273" i="6"/>
  <c r="AT213" i="6"/>
  <c r="AT235" i="6"/>
  <c r="AT250" i="6"/>
  <c r="AJ403" i="1"/>
  <c r="AT286" i="6"/>
  <c r="AT281" i="6"/>
  <c r="AT224" i="6"/>
  <c r="AT214" i="6"/>
  <c r="AT292" i="6"/>
  <c r="AT284" i="6"/>
  <c r="AT283" i="6"/>
  <c r="AT296" i="6"/>
  <c r="AT223" i="6"/>
  <c r="AT215" i="6"/>
  <c r="AT266" i="6"/>
  <c r="AT274" i="6"/>
  <c r="AT255" i="6"/>
  <c r="AT249" i="6"/>
  <c r="AT278" i="6"/>
  <c r="AT264" i="6"/>
  <c r="AJ400" i="1"/>
  <c r="AT268" i="6"/>
  <c r="AT248" i="6"/>
  <c r="AT279" i="6"/>
  <c r="AT242" i="6"/>
  <c r="AO78" i="1" l="1"/>
  <c r="AO66" i="1"/>
  <c r="AO65" i="1"/>
  <c r="AO64" i="1"/>
  <c r="AO69" i="1"/>
  <c r="AO68" i="1"/>
  <c r="AO67" i="1"/>
  <c r="AS67" i="5"/>
  <c r="AS68" i="5"/>
  <c r="AS69" i="5"/>
  <c r="AS70" i="5"/>
  <c r="AS66" i="5"/>
  <c r="AS65" i="5"/>
  <c r="AS40" i="5"/>
  <c r="AS22" i="5"/>
  <c r="AG163" i="9"/>
  <c r="AS151" i="5"/>
  <c r="AS79" i="5"/>
  <c r="AS103" i="5"/>
  <c r="AS127" i="5"/>
  <c r="AS143" i="5"/>
  <c r="AS175" i="5"/>
  <c r="AS119" i="5"/>
  <c r="AS95" i="5"/>
  <c r="AS13" i="5"/>
  <c r="AS87" i="5"/>
  <c r="AS191" i="5"/>
  <c r="AS111" i="5"/>
  <c r="AS183" i="5"/>
  <c r="AS159" i="5"/>
  <c r="AS31" i="5"/>
  <c r="AS171" i="5"/>
  <c r="AS170" i="5"/>
  <c r="AS169" i="5"/>
  <c r="AS140" i="5"/>
  <c r="AS168" i="5"/>
  <c r="AS201" i="5"/>
  <c r="AS172" i="5"/>
  <c r="AS136" i="5"/>
  <c r="AS202" i="5"/>
  <c r="AS203" i="5"/>
  <c r="AS137" i="5"/>
  <c r="AS138" i="5"/>
  <c r="AS139" i="5"/>
  <c r="AS200" i="5"/>
  <c r="AS204" i="5"/>
  <c r="AS208" i="5"/>
  <c r="AS58" i="5"/>
  <c r="AS57" i="5"/>
  <c r="AS56" i="5"/>
  <c r="AS55" i="5"/>
  <c r="AS54" i="5"/>
  <c r="AS53" i="5"/>
  <c r="AT8" i="5"/>
  <c r="AU8" i="6"/>
  <c r="AK7" i="6"/>
  <c r="AL6" i="6" s="1"/>
  <c r="AK4" i="6"/>
  <c r="AN4" i="5"/>
  <c r="AN7" i="5"/>
  <c r="AO6" i="5" s="1"/>
  <c r="AG327" i="9"/>
  <c r="AG293" i="9"/>
  <c r="AG98" i="9"/>
  <c r="AG42" i="9"/>
  <c r="AG44" i="9" s="1"/>
  <c r="AG39" i="9"/>
  <c r="AG273" i="9" s="1"/>
  <c r="AN284" i="1"/>
  <c r="AN320" i="1" s="1"/>
  <c r="AW8" i="9"/>
  <c r="AN257" i="8"/>
  <c r="AN275" i="8"/>
  <c r="AN271" i="8"/>
  <c r="AN258" i="8"/>
  <c r="AN272" i="8"/>
  <c r="AN249" i="8"/>
  <c r="AN252" i="8"/>
  <c r="AN234" i="8"/>
  <c r="AN235" i="8"/>
  <c r="AN248" i="8"/>
  <c r="AN64" i="8"/>
  <c r="AN63" i="8"/>
  <c r="AN51" i="8"/>
  <c r="AN49" i="8"/>
  <c r="AN48" i="8"/>
  <c r="AN67" i="8"/>
  <c r="AN34" i="8"/>
  <c r="AN65" i="8"/>
  <c r="AN33" i="8"/>
  <c r="AN66" i="8"/>
  <c r="AN52" i="8"/>
  <c r="AN11" i="8"/>
  <c r="AN50" i="8"/>
  <c r="AN35" i="8"/>
  <c r="AN37" i="8"/>
  <c r="AN36" i="8"/>
  <c r="AO7" i="8"/>
  <c r="AO4" i="8"/>
  <c r="AX8" i="8"/>
  <c r="AN281" i="1"/>
  <c r="AN317" i="1" s="1"/>
  <c r="AO180" i="1"/>
  <c r="AO183" i="1"/>
  <c r="AO49" i="1"/>
  <c r="AO75" i="1"/>
  <c r="AO219" i="1"/>
  <c r="AO51" i="1"/>
  <c r="AO403" i="1"/>
  <c r="AO254" i="1"/>
  <c r="AO222" i="1"/>
  <c r="AO182" i="1"/>
  <c r="AO47" i="1"/>
  <c r="AO184" i="1"/>
  <c r="AO246" i="1"/>
  <c r="AO52" i="1"/>
  <c r="AO257" i="1"/>
  <c r="AO166" i="1"/>
  <c r="AO260" i="1"/>
  <c r="AO197" i="1"/>
  <c r="AO213" i="1"/>
  <c r="AO400" i="1"/>
  <c r="AO263" i="1"/>
  <c r="AO50" i="1"/>
  <c r="AO48" i="1"/>
  <c r="AO243" i="1"/>
  <c r="AO181" i="1"/>
  <c r="AO216" i="1"/>
  <c r="AO225" i="1"/>
  <c r="AO251" i="1"/>
  <c r="AP7" i="1"/>
  <c r="AQ6" i="1" s="1"/>
  <c r="AP4" i="1"/>
  <c r="AW8" i="1"/>
  <c r="AH4" i="9"/>
  <c r="AH7" i="9"/>
  <c r="X270" i="8"/>
  <c r="X263" i="8"/>
  <c r="P109" i="4"/>
  <c r="P110" i="4" s="1"/>
  <c r="P111" i="4" s="1"/>
  <c r="AC243" i="1"/>
  <c r="AC246" i="1"/>
  <c r="AD246" i="1"/>
  <c r="AD243" i="1"/>
  <c r="AD281" i="1" s="1"/>
  <c r="AD317" i="1" s="1"/>
  <c r="AE197" i="1"/>
  <c r="AF197" i="1"/>
  <c r="O58" i="4"/>
  <c r="AU249" i="6"/>
  <c r="AU211" i="6"/>
  <c r="AU268" i="6"/>
  <c r="AU272" i="6"/>
  <c r="AU243" i="6"/>
  <c r="AU252" i="6"/>
  <c r="AU217" i="6"/>
  <c r="AU280" i="6"/>
  <c r="AU227" i="6"/>
  <c r="AU250" i="6"/>
  <c r="AU241" i="6"/>
  <c r="AU253" i="6"/>
  <c r="AU232" i="6"/>
  <c r="AU276" i="6"/>
  <c r="AU228" i="6"/>
  <c r="AU267" i="6"/>
  <c r="AU224" i="6"/>
  <c r="AU222" i="6"/>
  <c r="AU284" i="6"/>
  <c r="AU255" i="6"/>
  <c r="AU238" i="6"/>
  <c r="AU240" i="6"/>
  <c r="AU246" i="6"/>
  <c r="AU265" i="6"/>
  <c r="AU212" i="6"/>
  <c r="AU235" i="6"/>
  <c r="AU223" i="6"/>
  <c r="AU220" i="6"/>
  <c r="AU244" i="6"/>
  <c r="AU289" i="6"/>
  <c r="AU283" i="6"/>
  <c r="AU254" i="6"/>
  <c r="AU279" i="6"/>
  <c r="AU285" i="6"/>
  <c r="AU256" i="6"/>
  <c r="AU215" i="6"/>
  <c r="AU221" i="6"/>
  <c r="AU271" i="6"/>
  <c r="AU296" i="6"/>
  <c r="AU274" i="6"/>
  <c r="AU226" i="6"/>
  <c r="AU269" i="6"/>
  <c r="AU218" i="6"/>
  <c r="AU266" i="6"/>
  <c r="AU257" i="6"/>
  <c r="AU262" i="6"/>
  <c r="AU261" i="6"/>
  <c r="AU225" i="6"/>
  <c r="AU237" i="6"/>
  <c r="AU278" i="6"/>
  <c r="AU292" i="6"/>
  <c r="AU229" i="6"/>
  <c r="AU287" i="6"/>
  <c r="AU263" i="6"/>
  <c r="AU230" i="6"/>
  <c r="AU213" i="6"/>
  <c r="AU297" i="6"/>
  <c r="AU216" i="6"/>
  <c r="AU264" i="6"/>
  <c r="AU242" i="6"/>
  <c r="AU245" i="6"/>
  <c r="AU286" i="6"/>
  <c r="AU214" i="6"/>
  <c r="AU288" i="6"/>
  <c r="AU210" i="6"/>
  <c r="AU248" i="6"/>
  <c r="AU236" i="6"/>
  <c r="AU239" i="6"/>
  <c r="AU260" i="6"/>
  <c r="AU282" i="6"/>
  <c r="AU209" i="6"/>
  <c r="AU298" i="6"/>
  <c r="AU294" i="6"/>
  <c r="AU273" i="6"/>
  <c r="AU290" i="6"/>
  <c r="AU234" i="6"/>
  <c r="AU259" i="6"/>
  <c r="AU293" i="6"/>
  <c r="AU270" i="6"/>
  <c r="AU233" i="6"/>
  <c r="AU300" i="6"/>
  <c r="AU281" i="6"/>
  <c r="AU219" i="6"/>
  <c r="AU231" i="6"/>
  <c r="AU258" i="6"/>
  <c r="AU299" i="6"/>
  <c r="AU251" i="6"/>
  <c r="AU247" i="6"/>
  <c r="AU277" i="6"/>
  <c r="AU291" i="6"/>
  <c r="AU275" i="6"/>
  <c r="AU295" i="6"/>
  <c r="AP78" i="1" l="1"/>
  <c r="AP65" i="1"/>
  <c r="AP64" i="1"/>
  <c r="AP69" i="1"/>
  <c r="AP68" i="1"/>
  <c r="AP66" i="1"/>
  <c r="AP67" i="1"/>
  <c r="AT67" i="5"/>
  <c r="AT65" i="5"/>
  <c r="AT70" i="5"/>
  <c r="AT69" i="5"/>
  <c r="AT66" i="5"/>
  <c r="AT68" i="5"/>
  <c r="AT40" i="5"/>
  <c r="AT22" i="5"/>
  <c r="AH244" i="9"/>
  <c r="AH163" i="9"/>
  <c r="AH99" i="9"/>
  <c r="AG297" i="9"/>
  <c r="AG165" i="9"/>
  <c r="AO7" i="5"/>
  <c r="AP6" i="5" s="1"/>
  <c r="AO4" i="5"/>
  <c r="AT183" i="5"/>
  <c r="AT119" i="5"/>
  <c r="AT127" i="5"/>
  <c r="AT13" i="5"/>
  <c r="AT87" i="5"/>
  <c r="AT79" i="5"/>
  <c r="AT175" i="5"/>
  <c r="AT95" i="5"/>
  <c r="AT103" i="5"/>
  <c r="AT159" i="5"/>
  <c r="AT111" i="5"/>
  <c r="AT151" i="5"/>
  <c r="AT31" i="5"/>
  <c r="AT143" i="5"/>
  <c r="AT191" i="5"/>
  <c r="AT136" i="5"/>
  <c r="AT202" i="5"/>
  <c r="AT168" i="5"/>
  <c r="AT204" i="5"/>
  <c r="AT201" i="5"/>
  <c r="AT171" i="5"/>
  <c r="AT200" i="5"/>
  <c r="AT139" i="5"/>
  <c r="AT170" i="5"/>
  <c r="AT172" i="5"/>
  <c r="AT138" i="5"/>
  <c r="AT169" i="5"/>
  <c r="AT137" i="5"/>
  <c r="AT203" i="5"/>
  <c r="AT140" i="5"/>
  <c r="AT208" i="5"/>
  <c r="AT57" i="5"/>
  <c r="AT58" i="5"/>
  <c r="AT54" i="5"/>
  <c r="AT56" i="5"/>
  <c r="AT53" i="5"/>
  <c r="AT55" i="5"/>
  <c r="AU8" i="5"/>
  <c r="AL7" i="6"/>
  <c r="AM6" i="6" s="1"/>
  <c r="AL4" i="6"/>
  <c r="AV8" i="6"/>
  <c r="AH330" i="9"/>
  <c r="AH328" i="9"/>
  <c r="AG67" i="9"/>
  <c r="AH183" i="9"/>
  <c r="AH164" i="9"/>
  <c r="AH280" i="9" s="1"/>
  <c r="AG162" i="9"/>
  <c r="AH161" i="9"/>
  <c r="AH294" i="9" s="1"/>
  <c r="AH138" i="9"/>
  <c r="AH101" i="9"/>
  <c r="AH69" i="9"/>
  <c r="AH74" i="9"/>
  <c r="AH55" i="9"/>
  <c r="AO284" i="1"/>
  <c r="AO320" i="1" s="1"/>
  <c r="AH40" i="9"/>
  <c r="AH43" i="9"/>
  <c r="AH41" i="9"/>
  <c r="AO281" i="1"/>
  <c r="AO317" i="1" s="1"/>
  <c r="AX8" i="9"/>
  <c r="AO275" i="8"/>
  <c r="AO272" i="8"/>
  <c r="AO257" i="8"/>
  <c r="AO271" i="8"/>
  <c r="AO252" i="8"/>
  <c r="AO248" i="8"/>
  <c r="AO258" i="8"/>
  <c r="AO249" i="8"/>
  <c r="AO234" i="8"/>
  <c r="AO235" i="8"/>
  <c r="AO63" i="8"/>
  <c r="AO50" i="8"/>
  <c r="AO48" i="8"/>
  <c r="AO67" i="8"/>
  <c r="AO66" i="8"/>
  <c r="AO33" i="8"/>
  <c r="AO65" i="8"/>
  <c r="AO52" i="8"/>
  <c r="AO11" i="8"/>
  <c r="AO64" i="8"/>
  <c r="AO51" i="8"/>
  <c r="AO35" i="8"/>
  <c r="AO49" i="8"/>
  <c r="AO37" i="8"/>
  <c r="AO34" i="8"/>
  <c r="AO36" i="8"/>
  <c r="AP6" i="8"/>
  <c r="AY8" i="8"/>
  <c r="AP246" i="1"/>
  <c r="AP183" i="1"/>
  <c r="AP213" i="1"/>
  <c r="AP254" i="1"/>
  <c r="AP251" i="1"/>
  <c r="AP222" i="1"/>
  <c r="AP216" i="1"/>
  <c r="AP181" i="1"/>
  <c r="AP197" i="1"/>
  <c r="AP48" i="1"/>
  <c r="AP50" i="1"/>
  <c r="AP75" i="1"/>
  <c r="AP260" i="1"/>
  <c r="AP184" i="1"/>
  <c r="AP182" i="1"/>
  <c r="AP49" i="1"/>
  <c r="AP47" i="1"/>
  <c r="AP51" i="1"/>
  <c r="AP180" i="1"/>
  <c r="AP243" i="1"/>
  <c r="AP52" i="1"/>
  <c r="AP257" i="1"/>
  <c r="AP263" i="1"/>
  <c r="AP225" i="1"/>
  <c r="AP219" i="1"/>
  <c r="AP166" i="1"/>
  <c r="AQ4" i="1"/>
  <c r="AQ7" i="1"/>
  <c r="AR6" i="1" s="1"/>
  <c r="AX8" i="1"/>
  <c r="AH14" i="9"/>
  <c r="AI6" i="9"/>
  <c r="X255" i="8"/>
  <c r="X274" i="9" s="1"/>
  <c r="P112" i="4"/>
  <c r="P113" i="4" s="1"/>
  <c r="P114" i="4" s="1"/>
  <c r="P115" i="4" s="1"/>
  <c r="P116" i="4" s="1"/>
  <c r="P117" i="4" s="1"/>
  <c r="P118" i="4" s="1"/>
  <c r="AC284" i="1"/>
  <c r="AC320" i="1" s="1"/>
  <c r="AD284" i="1"/>
  <c r="AD320" i="1" s="1"/>
  <c r="AC281" i="1"/>
  <c r="AC317" i="1" s="1"/>
  <c r="AE243" i="1"/>
  <c r="AF243" i="1"/>
  <c r="AF281" i="1" s="1"/>
  <c r="AF317" i="1" s="1"/>
  <c r="AE246" i="1"/>
  <c r="AE284" i="1" s="1"/>
  <c r="AE320" i="1" s="1"/>
  <c r="AG197" i="1"/>
  <c r="O59" i="4"/>
  <c r="AV232" i="6"/>
  <c r="AV257" i="6"/>
  <c r="AV291" i="6"/>
  <c r="AV223" i="6"/>
  <c r="AV215" i="6"/>
  <c r="AV262" i="6"/>
  <c r="AV222" i="6"/>
  <c r="AV242" i="6"/>
  <c r="AV209" i="6"/>
  <c r="AV234" i="6"/>
  <c r="AV255" i="6"/>
  <c r="AV211" i="6"/>
  <c r="AV217" i="6"/>
  <c r="AV240" i="6"/>
  <c r="AV270" i="6"/>
  <c r="AV243" i="6"/>
  <c r="AV297" i="6"/>
  <c r="AV289" i="6"/>
  <c r="AV253" i="6"/>
  <c r="AV226" i="6"/>
  <c r="AV295" i="6"/>
  <c r="AV283" i="6"/>
  <c r="AV260" i="6"/>
  <c r="AV248" i="6"/>
  <c r="AV237" i="6"/>
  <c r="AV273" i="6"/>
  <c r="AV275" i="6"/>
  <c r="AV259" i="6"/>
  <c r="AV278" i="6"/>
  <c r="AV224" i="6"/>
  <c r="AV238" i="6"/>
  <c r="AV225" i="6"/>
  <c r="AV290" i="6"/>
  <c r="AV282" i="6"/>
  <c r="AV269" i="6"/>
  <c r="AV241" i="6"/>
  <c r="AV256" i="6"/>
  <c r="AV231" i="6"/>
  <c r="AV228" i="6"/>
  <c r="AV239" i="6"/>
  <c r="AV250" i="6"/>
  <c r="AV267" i="6"/>
  <c r="AV279" i="6"/>
  <c r="AV230" i="6"/>
  <c r="AV276" i="6"/>
  <c r="AV227" i="6"/>
  <c r="AV268" i="6"/>
  <c r="AV292" i="6"/>
  <c r="AV258" i="6"/>
  <c r="AV247" i="6"/>
  <c r="AV284" i="6"/>
  <c r="AV288" i="6"/>
  <c r="AV233" i="6"/>
  <c r="AV213" i="6"/>
  <c r="AV236" i="6"/>
  <c r="AV221" i="6"/>
  <c r="AV272" i="6"/>
  <c r="AV299" i="6"/>
  <c r="AV210" i="6"/>
  <c r="AV281" i="6"/>
  <c r="AV212" i="6"/>
  <c r="AV218" i="6"/>
  <c r="AV264" i="6"/>
  <c r="AV296" i="6"/>
  <c r="AV271" i="6"/>
  <c r="AV235" i="6"/>
  <c r="AV245" i="6"/>
  <c r="AV277" i="6"/>
  <c r="AV220" i="6"/>
  <c r="AV244" i="6"/>
  <c r="AV263" i="6"/>
  <c r="AV254" i="6"/>
  <c r="AV214" i="6"/>
  <c r="AV286" i="6"/>
  <c r="AV300" i="6"/>
  <c r="AV266" i="6"/>
  <c r="AV265" i="6"/>
  <c r="AV298" i="6"/>
  <c r="AV219" i="6"/>
  <c r="AV287" i="6"/>
  <c r="AV285" i="6"/>
  <c r="AV293" i="6"/>
  <c r="AV216" i="6"/>
  <c r="AV261" i="6"/>
  <c r="AV294" i="6"/>
  <c r="AV249" i="6"/>
  <c r="AV246" i="6"/>
  <c r="AV251" i="6"/>
  <c r="AV229" i="6"/>
  <c r="AV274" i="6"/>
  <c r="AV280" i="6"/>
  <c r="AV252" i="6"/>
  <c r="AQ78" i="1" l="1"/>
  <c r="AQ64" i="1"/>
  <c r="AQ69" i="1"/>
  <c r="AQ68" i="1"/>
  <c r="AQ67" i="1"/>
  <c r="AQ65" i="1"/>
  <c r="AQ66" i="1"/>
  <c r="AU65" i="5"/>
  <c r="AU68" i="5"/>
  <c r="AU70" i="5"/>
  <c r="AU69" i="5"/>
  <c r="AU67" i="5"/>
  <c r="AU66" i="5"/>
  <c r="AU40" i="5"/>
  <c r="AU22" i="5"/>
  <c r="AW8" i="6"/>
  <c r="AM7" i="6"/>
  <c r="AN6" i="6" s="1"/>
  <c r="AM4" i="6"/>
  <c r="AU159" i="5"/>
  <c r="AU127" i="5"/>
  <c r="AU183" i="5"/>
  <c r="AU95" i="5"/>
  <c r="AU143" i="5"/>
  <c r="AU31" i="5"/>
  <c r="AU87" i="5"/>
  <c r="AU13" i="5"/>
  <c r="AU151" i="5"/>
  <c r="AU119" i="5"/>
  <c r="AU175" i="5"/>
  <c r="AU103" i="5"/>
  <c r="AU79" i="5"/>
  <c r="AU111" i="5"/>
  <c r="AU191" i="5"/>
  <c r="AU137" i="5"/>
  <c r="AU136" i="5"/>
  <c r="AU139" i="5"/>
  <c r="AU201" i="5"/>
  <c r="AU202" i="5"/>
  <c r="AU172" i="5"/>
  <c r="AU170" i="5"/>
  <c r="AU168" i="5"/>
  <c r="AU140" i="5"/>
  <c r="AU169" i="5"/>
  <c r="AU171" i="5"/>
  <c r="AU203" i="5"/>
  <c r="AU138" i="5"/>
  <c r="AU204" i="5"/>
  <c r="AU200" i="5"/>
  <c r="AU208" i="5"/>
  <c r="AU58" i="5"/>
  <c r="AU57" i="5"/>
  <c r="AU56" i="5"/>
  <c r="AU53" i="5"/>
  <c r="AU55" i="5"/>
  <c r="AU54" i="5"/>
  <c r="AV8" i="5"/>
  <c r="AP4" i="5"/>
  <c r="AP7" i="5"/>
  <c r="AQ6" i="5" s="1"/>
  <c r="AH327" i="9"/>
  <c r="AH293" i="9"/>
  <c r="AH297" i="9"/>
  <c r="AH98" i="9"/>
  <c r="AH42" i="9"/>
  <c r="AH44" i="9" s="1"/>
  <c r="AH39" i="9"/>
  <c r="AH273" i="9" s="1"/>
  <c r="AP284" i="1"/>
  <c r="AP320" i="1" s="1"/>
  <c r="AP281" i="1"/>
  <c r="AP317" i="1" s="1"/>
  <c r="AY8" i="9"/>
  <c r="AZ8" i="8"/>
  <c r="AP4" i="8"/>
  <c r="AP7" i="8"/>
  <c r="AR7" i="1"/>
  <c r="AS6" i="1" s="1"/>
  <c r="AR4" i="1"/>
  <c r="AQ254" i="1"/>
  <c r="AQ225" i="1"/>
  <c r="AQ183" i="1"/>
  <c r="AQ52" i="1"/>
  <c r="AQ216" i="1"/>
  <c r="AQ263" i="1"/>
  <c r="AQ251" i="1"/>
  <c r="AQ222" i="1"/>
  <c r="AQ182" i="1"/>
  <c r="AQ75" i="1"/>
  <c r="AQ400" i="1"/>
  <c r="AQ260" i="1"/>
  <c r="AQ197" i="1"/>
  <c r="AQ213" i="1"/>
  <c r="AQ49" i="1"/>
  <c r="AQ257" i="1"/>
  <c r="AQ181" i="1"/>
  <c r="AQ47" i="1"/>
  <c r="AQ403" i="1"/>
  <c r="AQ243" i="1"/>
  <c r="AQ166" i="1"/>
  <c r="AQ246" i="1"/>
  <c r="AQ184" i="1"/>
  <c r="AQ219" i="1"/>
  <c r="AQ180" i="1"/>
  <c r="AQ48" i="1"/>
  <c r="AQ51" i="1"/>
  <c r="AQ50" i="1"/>
  <c r="AY8" i="1"/>
  <c r="AI4" i="9"/>
  <c r="AI7" i="9"/>
  <c r="AJ6" i="9" s="1"/>
  <c r="P119" i="4"/>
  <c r="P120" i="4" s="1"/>
  <c r="AE281" i="1"/>
  <c r="AE317" i="1" s="1"/>
  <c r="AG243" i="1"/>
  <c r="AG281" i="1" s="1"/>
  <c r="AG317" i="1" s="1"/>
  <c r="AF246" i="1"/>
  <c r="AG246" i="1"/>
  <c r="AG284" i="1" s="1"/>
  <c r="AG320" i="1" s="1"/>
  <c r="AI243" i="1"/>
  <c r="AH197" i="1"/>
  <c r="O60" i="4"/>
  <c r="AW299" i="6"/>
  <c r="AW273" i="6"/>
  <c r="AW245" i="6"/>
  <c r="AW263" i="6"/>
  <c r="AW253" i="6"/>
  <c r="AW242" i="6"/>
  <c r="AW237" i="6"/>
  <c r="AW233" i="6"/>
  <c r="AW213" i="6"/>
  <c r="AW221" i="6"/>
  <c r="AW300" i="6"/>
  <c r="AW269" i="6"/>
  <c r="AW216" i="6"/>
  <c r="AW272" i="6"/>
  <c r="AW249" i="6"/>
  <c r="AW261" i="6"/>
  <c r="AW267" i="6"/>
  <c r="AW286" i="6"/>
  <c r="AW229" i="6"/>
  <c r="AW279" i="6"/>
  <c r="AW288" i="6"/>
  <c r="AW234" i="6"/>
  <c r="AW282" i="6"/>
  <c r="AW248" i="6"/>
  <c r="AW250" i="6"/>
  <c r="AW217" i="6"/>
  <c r="AW270" i="6"/>
  <c r="AW214" i="6"/>
  <c r="AW215" i="6"/>
  <c r="AW268" i="6"/>
  <c r="AW210" i="6"/>
  <c r="AW251" i="6"/>
  <c r="AW256" i="6"/>
  <c r="AW289" i="6"/>
  <c r="AW277" i="6"/>
  <c r="AW238" i="6"/>
  <c r="AW259" i="6"/>
  <c r="AW262" i="6"/>
  <c r="AW244" i="6"/>
  <c r="AW220" i="6"/>
  <c r="AW275" i="6"/>
  <c r="AW252" i="6"/>
  <c r="AW276" i="6"/>
  <c r="AW224" i="6"/>
  <c r="AW232" i="6"/>
  <c r="AW290" i="6"/>
  <c r="AW266" i="6"/>
  <c r="AW292" i="6"/>
  <c r="AW298" i="6"/>
  <c r="AW246" i="6"/>
  <c r="AW257" i="6"/>
  <c r="AW258" i="6"/>
  <c r="AW247" i="6"/>
  <c r="AW225" i="6"/>
  <c r="AW230" i="6"/>
  <c r="AW285" i="6"/>
  <c r="AW254" i="6"/>
  <c r="AW209" i="6"/>
  <c r="AW264" i="6"/>
  <c r="AW271" i="6"/>
  <c r="AW280" i="6"/>
  <c r="AW219" i="6"/>
  <c r="AW294" i="6"/>
  <c r="AW278" i="6"/>
  <c r="AW265" i="6"/>
  <c r="AW283" i="6"/>
  <c r="AW291" i="6"/>
  <c r="AW241" i="6"/>
  <c r="AW240" i="6"/>
  <c r="AW239" i="6"/>
  <c r="AW235" i="6"/>
  <c r="AW227" i="6"/>
  <c r="AW243" i="6"/>
  <c r="AW228" i="6"/>
  <c r="AW297" i="6"/>
  <c r="AW284" i="6"/>
  <c r="AW236" i="6"/>
  <c r="AW293" i="6"/>
  <c r="AW295" i="6"/>
  <c r="AW218" i="6"/>
  <c r="AW223" i="6"/>
  <c r="AW287" i="6"/>
  <c r="AW226" i="6"/>
  <c r="AW231" i="6"/>
  <c r="AW296" i="6"/>
  <c r="AW260" i="6"/>
  <c r="AW212" i="6"/>
  <c r="AW274" i="6"/>
  <c r="AW255" i="6"/>
  <c r="AW222" i="6"/>
  <c r="AW211" i="6"/>
  <c r="AW281" i="6"/>
  <c r="AR78" i="1" l="1"/>
  <c r="AR69" i="1"/>
  <c r="AR68" i="1"/>
  <c r="AR67" i="1"/>
  <c r="AR66" i="1"/>
  <c r="AR64" i="1"/>
  <c r="AR65" i="1"/>
  <c r="AV66" i="5"/>
  <c r="AV70" i="5"/>
  <c r="AV67" i="5"/>
  <c r="AV68" i="5"/>
  <c r="AV69" i="5"/>
  <c r="AV65" i="5"/>
  <c r="AV40" i="5"/>
  <c r="AV22" i="5"/>
  <c r="AI244" i="9"/>
  <c r="AI163" i="9"/>
  <c r="AI99" i="9"/>
  <c r="AH165" i="9"/>
  <c r="AQ4" i="5"/>
  <c r="AQ7" i="5"/>
  <c r="AR6" i="5" s="1"/>
  <c r="AV159" i="5"/>
  <c r="AV87" i="5"/>
  <c r="AV119" i="5"/>
  <c r="AV103" i="5"/>
  <c r="AV183" i="5"/>
  <c r="AV95" i="5"/>
  <c r="AV175" i="5"/>
  <c r="AV111" i="5"/>
  <c r="AV31" i="5"/>
  <c r="AV13" i="5"/>
  <c r="AV151" i="5"/>
  <c r="AV127" i="5"/>
  <c r="AV191" i="5"/>
  <c r="AV143" i="5"/>
  <c r="AV79" i="5"/>
  <c r="AV137" i="5"/>
  <c r="AV200" i="5"/>
  <c r="AV203" i="5"/>
  <c r="AV139" i="5"/>
  <c r="AV136" i="5"/>
  <c r="AV171" i="5"/>
  <c r="AV140" i="5"/>
  <c r="AV138" i="5"/>
  <c r="AV170" i="5"/>
  <c r="AV172" i="5"/>
  <c r="AV201" i="5"/>
  <c r="AV168" i="5"/>
  <c r="AV204" i="5"/>
  <c r="AV202" i="5"/>
  <c r="AV169" i="5"/>
  <c r="AV208" i="5"/>
  <c r="AV57" i="5"/>
  <c r="AV58" i="5"/>
  <c r="AV53" i="5"/>
  <c r="AV55" i="5"/>
  <c r="AV54" i="5"/>
  <c r="AV56" i="5"/>
  <c r="AW8" i="5"/>
  <c r="AN4" i="6"/>
  <c r="AN7" i="6"/>
  <c r="AO6" i="6" s="1"/>
  <c r="AX8" i="6"/>
  <c r="AI330" i="9"/>
  <c r="AI328" i="9"/>
  <c r="AH67" i="9"/>
  <c r="AI183" i="9"/>
  <c r="AI164" i="9"/>
  <c r="AI280" i="9" s="1"/>
  <c r="AH162" i="9"/>
  <c r="AI161" i="9"/>
  <c r="AI294" i="9" s="1"/>
  <c r="AI138" i="9"/>
  <c r="AI101" i="9"/>
  <c r="AI69" i="9"/>
  <c r="AI74" i="9"/>
  <c r="AQ281" i="1"/>
  <c r="AQ317" i="1" s="1"/>
  <c r="AI55" i="9"/>
  <c r="AI40" i="9"/>
  <c r="AI43" i="9"/>
  <c r="AI41" i="9"/>
  <c r="AQ284" i="1"/>
  <c r="AQ320" i="1" s="1"/>
  <c r="AZ8" i="9"/>
  <c r="AJ7" i="9"/>
  <c r="AK6" i="9" s="1"/>
  <c r="AJ4" i="9"/>
  <c r="AQ6" i="8"/>
  <c r="AP275" i="8"/>
  <c r="AP272" i="8"/>
  <c r="AP252" i="8"/>
  <c r="AP271" i="8"/>
  <c r="AP258" i="8"/>
  <c r="AP257" i="8"/>
  <c r="AP248" i="8"/>
  <c r="AP249" i="8"/>
  <c r="AP235" i="8"/>
  <c r="AP234" i="8"/>
  <c r="AP49" i="8"/>
  <c r="AP67" i="8"/>
  <c r="AP66" i="8"/>
  <c r="AP65" i="8"/>
  <c r="AP52" i="8"/>
  <c r="AP11" i="8"/>
  <c r="AP64" i="8"/>
  <c r="AP51" i="8"/>
  <c r="AP50" i="8"/>
  <c r="AP37" i="8"/>
  <c r="AP34" i="8"/>
  <c r="AP33" i="8"/>
  <c r="AP48" i="8"/>
  <c r="AP36" i="8"/>
  <c r="AP63" i="8"/>
  <c r="AP35" i="8"/>
  <c r="BA8" i="8"/>
  <c r="AR246" i="1"/>
  <c r="AR222" i="1"/>
  <c r="AR180" i="1"/>
  <c r="AR75" i="1"/>
  <c r="AR263" i="1"/>
  <c r="AR184" i="1"/>
  <c r="AR243" i="1"/>
  <c r="AR197" i="1"/>
  <c r="AR182" i="1"/>
  <c r="AR51" i="1"/>
  <c r="AR49" i="1"/>
  <c r="AR219" i="1"/>
  <c r="AR251" i="1"/>
  <c r="AR225" i="1"/>
  <c r="AR181" i="1"/>
  <c r="AR166" i="1"/>
  <c r="AR50" i="1"/>
  <c r="AR403" i="1"/>
  <c r="AR254" i="1"/>
  <c r="AR183" i="1"/>
  <c r="AR213" i="1"/>
  <c r="AR52" i="1"/>
  <c r="AR48" i="1"/>
  <c r="AR400" i="1"/>
  <c r="AR260" i="1"/>
  <c r="AR257" i="1"/>
  <c r="AR216" i="1"/>
  <c r="AR47" i="1"/>
  <c r="AS4" i="1"/>
  <c r="AS7" i="1"/>
  <c r="AT6" i="1" s="1"/>
  <c r="AZ8" i="1"/>
  <c r="AI14" i="9"/>
  <c r="P121" i="4"/>
  <c r="P122" i="4" s="1"/>
  <c r="P123" i="4" s="1"/>
  <c r="AI281" i="1"/>
  <c r="AI317" i="1" s="1"/>
  <c r="AF284" i="1"/>
  <c r="AF320" i="1" s="1"/>
  <c r="AH246" i="1"/>
  <c r="AH284" i="1" s="1"/>
  <c r="AH320" i="1" s="1"/>
  <c r="AH243" i="1"/>
  <c r="AI197" i="1"/>
  <c r="O61" i="4"/>
  <c r="AH286" i="6"/>
  <c r="AH219" i="6"/>
  <c r="AX210" i="6"/>
  <c r="AH275" i="6"/>
  <c r="AX229" i="6"/>
  <c r="AI292" i="6"/>
  <c r="AI293" i="6"/>
  <c r="AH215" i="6"/>
  <c r="AP400" i="1"/>
  <c r="AH258" i="6"/>
  <c r="AX214" i="6"/>
  <c r="AX258" i="6"/>
  <c r="AH262" i="6"/>
  <c r="AX289" i="6"/>
  <c r="AX268" i="6"/>
  <c r="AI226" i="6"/>
  <c r="AI244" i="6"/>
  <c r="AH249" i="6"/>
  <c r="AI285" i="6"/>
  <c r="AH300" i="6"/>
  <c r="AH273" i="6"/>
  <c r="AH297" i="6"/>
  <c r="AI281" i="6"/>
  <c r="AI214" i="6"/>
  <c r="AI254" i="6"/>
  <c r="AX255" i="6"/>
  <c r="AI227" i="6"/>
  <c r="AH237" i="6"/>
  <c r="AI224" i="6"/>
  <c r="AI231" i="6"/>
  <c r="AX239" i="6"/>
  <c r="AI246" i="6"/>
  <c r="AI230" i="6"/>
  <c r="AX286" i="6"/>
  <c r="AI269" i="6"/>
  <c r="AI265" i="6"/>
  <c r="AX269" i="6"/>
  <c r="AH292" i="6"/>
  <c r="AX212" i="6"/>
  <c r="AH224" i="6"/>
  <c r="AI251" i="6"/>
  <c r="AI213" i="6"/>
  <c r="AH274" i="6"/>
  <c r="AX259" i="6"/>
  <c r="AI225" i="6"/>
  <c r="AI283" i="6"/>
  <c r="AX246" i="6"/>
  <c r="AX247" i="6"/>
  <c r="AH227" i="6"/>
  <c r="AH278" i="6"/>
  <c r="AH233" i="6"/>
  <c r="AI257" i="6"/>
  <c r="AH235" i="6"/>
  <c r="AX253" i="6"/>
  <c r="AH210" i="6"/>
  <c r="AH220" i="6"/>
  <c r="AH288" i="6"/>
  <c r="AH289" i="6"/>
  <c r="AI264" i="6"/>
  <c r="AX277" i="6"/>
  <c r="AI235" i="6"/>
  <c r="AI289" i="6"/>
  <c r="AH225" i="6"/>
  <c r="AH281" i="6"/>
  <c r="AI248" i="6"/>
  <c r="AI272" i="6"/>
  <c r="AI260" i="6"/>
  <c r="AX218" i="6"/>
  <c r="AX290" i="6"/>
  <c r="AH272" i="6"/>
  <c r="AX250" i="6"/>
  <c r="AX292" i="6"/>
  <c r="AX249" i="6"/>
  <c r="AI218" i="6"/>
  <c r="AI297" i="6"/>
  <c r="AH211" i="6"/>
  <c r="AX265" i="6"/>
  <c r="AH244" i="6"/>
  <c r="AI294" i="6"/>
  <c r="AI284" i="6"/>
  <c r="AX211" i="6"/>
  <c r="AH291" i="6"/>
  <c r="AI228" i="6"/>
  <c r="AH248" i="6"/>
  <c r="AI241" i="6"/>
  <c r="AI276" i="6"/>
  <c r="AI266" i="6"/>
  <c r="AX248" i="6"/>
  <c r="AH277" i="6"/>
  <c r="AH217" i="6"/>
  <c r="AX260" i="6"/>
  <c r="AH232" i="6"/>
  <c r="AX232" i="6"/>
  <c r="AX252" i="6"/>
  <c r="AI262" i="6"/>
  <c r="AX294" i="6"/>
  <c r="AX216" i="6"/>
  <c r="AX276" i="6"/>
  <c r="AH236" i="6"/>
  <c r="AX267" i="6"/>
  <c r="AI245" i="6"/>
  <c r="AX261" i="6"/>
  <c r="AH266" i="6"/>
  <c r="AI271" i="6"/>
  <c r="AH283" i="6"/>
  <c r="AH276" i="6"/>
  <c r="AH213" i="6"/>
  <c r="AH230" i="6"/>
  <c r="AI238" i="6"/>
  <c r="AH252" i="6"/>
  <c r="AH223" i="6"/>
  <c r="AI247" i="6"/>
  <c r="AH238" i="6"/>
  <c r="AX263" i="6"/>
  <c r="AX280" i="6"/>
  <c r="AH256" i="6"/>
  <c r="AI233" i="6"/>
  <c r="AH246" i="6"/>
  <c r="AI291" i="6"/>
  <c r="AI299" i="6"/>
  <c r="AI222" i="6"/>
  <c r="AH260" i="6"/>
  <c r="AH218" i="6"/>
  <c r="AI273" i="6"/>
  <c r="AX223" i="6"/>
  <c r="AH240" i="6"/>
  <c r="AP403" i="1"/>
  <c r="AX217" i="6"/>
  <c r="AX225" i="6"/>
  <c r="AH212" i="6"/>
  <c r="AM400" i="1"/>
  <c r="AI282" i="6"/>
  <c r="AX231" i="6"/>
  <c r="AX209" i="6"/>
  <c r="AX296" i="6"/>
  <c r="AI295" i="6"/>
  <c r="AH229" i="6"/>
  <c r="AX234" i="6"/>
  <c r="AX287" i="6"/>
  <c r="AH243" i="6"/>
  <c r="AI211" i="6"/>
  <c r="AI209" i="6"/>
  <c r="AH290" i="6"/>
  <c r="AH285" i="6"/>
  <c r="AH263" i="6"/>
  <c r="AX271" i="6"/>
  <c r="AI219" i="6"/>
  <c r="AX293" i="6"/>
  <c r="AX233" i="6"/>
  <c r="AX257" i="6"/>
  <c r="AI250" i="6"/>
  <c r="AX285" i="6"/>
  <c r="AX288" i="6"/>
  <c r="AH257" i="6"/>
  <c r="AH216" i="6"/>
  <c r="AX224" i="6"/>
  <c r="AI216" i="6"/>
  <c r="AX221" i="6"/>
  <c r="AI252" i="6"/>
  <c r="AX220" i="6"/>
  <c r="AH268" i="6"/>
  <c r="AX264" i="6"/>
  <c r="AI234" i="6"/>
  <c r="AX272" i="6"/>
  <c r="AH239" i="6"/>
  <c r="AH284" i="6"/>
  <c r="AH231" i="6"/>
  <c r="AH222" i="6"/>
  <c r="AI277" i="6"/>
  <c r="AH293" i="6"/>
  <c r="AH265" i="6"/>
  <c r="AX278" i="6"/>
  <c r="AX284" i="6"/>
  <c r="AX238" i="6"/>
  <c r="AI280" i="6"/>
  <c r="AI240" i="6"/>
  <c r="AH264" i="6"/>
  <c r="AX237" i="6"/>
  <c r="AX254" i="6"/>
  <c r="AH298" i="6"/>
  <c r="AH269" i="6"/>
  <c r="AX236" i="6"/>
  <c r="AI256" i="6"/>
  <c r="AX262" i="6"/>
  <c r="AI255" i="6"/>
  <c r="AX243" i="6"/>
  <c r="AX297" i="6"/>
  <c r="AH250" i="6"/>
  <c r="AX251" i="6"/>
  <c r="AX244" i="6"/>
  <c r="AX266" i="6"/>
  <c r="AI263" i="6"/>
  <c r="AX245" i="6"/>
  <c r="AH247" i="6"/>
  <c r="AH287" i="6"/>
  <c r="AX281" i="6"/>
  <c r="AH294" i="6"/>
  <c r="AI243" i="6"/>
  <c r="AH267" i="6"/>
  <c r="AH270" i="6"/>
  <c r="AX298" i="6"/>
  <c r="AH228" i="6"/>
  <c r="AX219" i="6"/>
  <c r="AX230" i="6"/>
  <c r="AX240" i="6"/>
  <c r="AX299" i="6"/>
  <c r="AX283" i="6"/>
  <c r="AX295" i="6"/>
  <c r="AI298" i="6"/>
  <c r="AH221" i="6"/>
  <c r="AH234" i="6"/>
  <c r="AI229" i="6"/>
  <c r="AH253" i="6"/>
  <c r="AI267" i="6"/>
  <c r="AH261" i="6"/>
  <c r="AX275" i="6"/>
  <c r="AH241" i="6"/>
  <c r="AX242" i="6"/>
  <c r="AX273" i="6"/>
  <c r="AH214" i="6"/>
  <c r="AI232" i="6"/>
  <c r="AX300" i="6"/>
  <c r="AI212" i="6"/>
  <c r="AI220" i="6"/>
  <c r="AX291" i="6"/>
  <c r="AI223" i="6"/>
  <c r="AI258" i="6"/>
  <c r="AI278" i="6"/>
  <c r="AI239" i="6"/>
  <c r="AI296" i="6"/>
  <c r="AI249" i="6"/>
  <c r="AI288" i="6"/>
  <c r="AI217" i="6"/>
  <c r="AI210" i="6"/>
  <c r="AH242" i="6"/>
  <c r="AI287" i="6"/>
  <c r="AH280" i="6"/>
  <c r="AI236" i="6"/>
  <c r="AX222" i="6"/>
  <c r="AI242" i="6"/>
  <c r="AH251" i="6"/>
  <c r="AI259" i="6"/>
  <c r="AH226" i="6"/>
  <c r="AX282" i="6"/>
  <c r="AX256" i="6"/>
  <c r="AX226" i="6"/>
  <c r="AH254" i="6"/>
  <c r="AH282" i="6"/>
  <c r="AH245" i="6"/>
  <c r="AM403" i="1"/>
  <c r="AX235" i="6"/>
  <c r="AX227" i="6"/>
  <c r="AI268" i="6"/>
  <c r="AH295" i="6"/>
  <c r="AX270" i="6"/>
  <c r="AX215" i="6"/>
  <c r="AX213" i="6"/>
  <c r="AI270" i="6"/>
  <c r="AH279" i="6"/>
  <c r="AI286" i="6"/>
  <c r="AH209" i="6"/>
  <c r="AH296" i="6"/>
  <c r="AX274" i="6"/>
  <c r="AX279" i="6"/>
  <c r="AI290" i="6"/>
  <c r="AI274" i="6"/>
  <c r="AX228" i="6"/>
  <c r="AI261" i="6"/>
  <c r="AH271" i="6"/>
  <c r="AH255" i="6"/>
  <c r="AI275" i="6"/>
  <c r="AH299" i="6"/>
  <c r="AI300" i="6"/>
  <c r="AI215" i="6"/>
  <c r="AI279" i="6"/>
  <c r="AX241" i="6"/>
  <c r="AI253" i="6"/>
  <c r="AI237" i="6"/>
  <c r="AI221" i="6"/>
  <c r="AH259" i="6"/>
  <c r="AS78" i="1" l="1"/>
  <c r="AS69" i="1"/>
  <c r="AS68" i="1"/>
  <c r="AS67" i="1"/>
  <c r="AS66" i="1"/>
  <c r="AS65" i="1"/>
  <c r="AS64" i="1"/>
  <c r="AW66" i="5"/>
  <c r="AW68" i="5"/>
  <c r="AW69" i="5"/>
  <c r="AW67" i="5"/>
  <c r="AW65" i="5"/>
  <c r="AW70" i="5"/>
  <c r="AW40" i="5"/>
  <c r="AW22" i="5"/>
  <c r="AJ244" i="9"/>
  <c r="AJ99" i="9"/>
  <c r="AY8" i="6"/>
  <c r="AO7" i="6"/>
  <c r="AO4" i="6"/>
  <c r="AW13" i="5"/>
  <c r="AW159" i="5"/>
  <c r="AW95" i="5"/>
  <c r="AW183" i="5"/>
  <c r="AW79" i="5"/>
  <c r="AW175" i="5"/>
  <c r="AW87" i="5"/>
  <c r="AW143" i="5"/>
  <c r="AW103" i="5"/>
  <c r="AW191" i="5"/>
  <c r="AW127" i="5"/>
  <c r="AW31" i="5"/>
  <c r="AW151" i="5"/>
  <c r="AW111" i="5"/>
  <c r="AW119" i="5"/>
  <c r="AW136" i="5"/>
  <c r="AW138" i="5"/>
  <c r="AW200" i="5"/>
  <c r="AW203" i="5"/>
  <c r="AW171" i="5"/>
  <c r="AW168" i="5"/>
  <c r="AW170" i="5"/>
  <c r="AW139" i="5"/>
  <c r="AW202" i="5"/>
  <c r="AW137" i="5"/>
  <c r="AW201" i="5"/>
  <c r="AW140" i="5"/>
  <c r="AW204" i="5"/>
  <c r="AW169" i="5"/>
  <c r="AW172" i="5"/>
  <c r="AW208" i="5"/>
  <c r="AW57" i="5"/>
  <c r="AW58" i="5"/>
  <c r="AW53" i="5"/>
  <c r="AW55" i="5"/>
  <c r="AW54" i="5"/>
  <c r="AW56" i="5"/>
  <c r="AX8" i="5"/>
  <c r="AR4" i="5"/>
  <c r="AR7" i="5"/>
  <c r="AI327" i="9"/>
  <c r="AJ330" i="9"/>
  <c r="AJ328" i="9"/>
  <c r="AI293" i="9"/>
  <c r="AI165" i="9"/>
  <c r="AJ183" i="9"/>
  <c r="AJ161" i="9"/>
  <c r="AJ294" i="9" s="1"/>
  <c r="AJ138" i="9"/>
  <c r="AI98" i="9"/>
  <c r="AJ101" i="9"/>
  <c r="AJ69" i="9"/>
  <c r="AJ74" i="9"/>
  <c r="AJ55" i="9"/>
  <c r="AI42" i="9"/>
  <c r="AI44" i="9" s="1"/>
  <c r="AI39" i="9"/>
  <c r="AI273" i="9" s="1"/>
  <c r="AJ40" i="9"/>
  <c r="AJ41" i="9"/>
  <c r="AJ14" i="9"/>
  <c r="AK4" i="9"/>
  <c r="AK7" i="9"/>
  <c r="BA8" i="9"/>
  <c r="BB8" i="8"/>
  <c r="AQ4" i="8"/>
  <c r="AQ7" i="8"/>
  <c r="AR281" i="1"/>
  <c r="AR317" i="1" s="1"/>
  <c r="AR284" i="1"/>
  <c r="AR320" i="1" s="1"/>
  <c r="AT4" i="1"/>
  <c r="AT7" i="1"/>
  <c r="AU6" i="1" s="1"/>
  <c r="AS263" i="1"/>
  <c r="AS181" i="1"/>
  <c r="AS52" i="1"/>
  <c r="AS225" i="1"/>
  <c r="AS183" i="1"/>
  <c r="AS48" i="1"/>
  <c r="AS254" i="1"/>
  <c r="AS246" i="1"/>
  <c r="AS222" i="1"/>
  <c r="AS180" i="1"/>
  <c r="AS75" i="1"/>
  <c r="AS51" i="1"/>
  <c r="AS49" i="1"/>
  <c r="AS197" i="1"/>
  <c r="AS182" i="1"/>
  <c r="AS260" i="1"/>
  <c r="AS216" i="1"/>
  <c r="AS184" i="1"/>
  <c r="AS213" i="1"/>
  <c r="AS257" i="1"/>
  <c r="AS243" i="1"/>
  <c r="AS219" i="1"/>
  <c r="AS166" i="1"/>
  <c r="AS50" i="1"/>
  <c r="AS47" i="1"/>
  <c r="AS251" i="1"/>
  <c r="BA8" i="1"/>
  <c r="P124" i="4"/>
  <c r="P125" i="4" s="1"/>
  <c r="O5" i="4" s="1"/>
  <c r="AH281" i="1"/>
  <c r="AH317" i="1" s="1"/>
  <c r="AI246" i="1"/>
  <c r="O62" i="4"/>
  <c r="AY226" i="6"/>
  <c r="AY281" i="6"/>
  <c r="AY290" i="6"/>
  <c r="AY286" i="6"/>
  <c r="AY294" i="6"/>
  <c r="AY217" i="6"/>
  <c r="AY228" i="6"/>
  <c r="AY243" i="6"/>
  <c r="AY291" i="6"/>
  <c r="AY248" i="6"/>
  <c r="AY277" i="6"/>
  <c r="AY214" i="6"/>
  <c r="AY288" i="6"/>
  <c r="AY270" i="6"/>
  <c r="AY236" i="6"/>
  <c r="AY239" i="6"/>
  <c r="AY225" i="6"/>
  <c r="AY221" i="6"/>
  <c r="AY260" i="6"/>
  <c r="AY268" i="6"/>
  <c r="AY275" i="6"/>
  <c r="AY222" i="6"/>
  <c r="AY272" i="6"/>
  <c r="AY284" i="6"/>
  <c r="AY264" i="6"/>
  <c r="AY245" i="6"/>
  <c r="AY298" i="6"/>
  <c r="AY265" i="6"/>
  <c r="AY252" i="6"/>
  <c r="AY212" i="6"/>
  <c r="AY261" i="6"/>
  <c r="AY256" i="6"/>
  <c r="AY278" i="6"/>
  <c r="AY259" i="6"/>
  <c r="AY237" i="6"/>
  <c r="AY223" i="6"/>
  <c r="AY292" i="6"/>
  <c r="AY218" i="6"/>
  <c r="AY258" i="6"/>
  <c r="AY235" i="6"/>
  <c r="AY246" i="6"/>
  <c r="AY289" i="6"/>
  <c r="AY285" i="6"/>
  <c r="AY241" i="6"/>
  <c r="AY271" i="6"/>
  <c r="AY210" i="6"/>
  <c r="AY300" i="6"/>
  <c r="AY251" i="6"/>
  <c r="AY267" i="6"/>
  <c r="AY280" i="6"/>
  <c r="AY254" i="6"/>
  <c r="AY249" i="6"/>
  <c r="AY293" i="6"/>
  <c r="AY287" i="6"/>
  <c r="AY233" i="6"/>
  <c r="AY238" i="6"/>
  <c r="AY282" i="6"/>
  <c r="AY279" i="6"/>
  <c r="AY242" i="6"/>
  <c r="AY263" i="6"/>
  <c r="AY229" i="6"/>
  <c r="AY255" i="6"/>
  <c r="AY276" i="6"/>
  <c r="AY230" i="6"/>
  <c r="AY299" i="6"/>
  <c r="AY211" i="6"/>
  <c r="AY296" i="6"/>
  <c r="AY273" i="6"/>
  <c r="AY213" i="6"/>
  <c r="AY297" i="6"/>
  <c r="AY232" i="6"/>
  <c r="AY253" i="6"/>
  <c r="AY295" i="6"/>
  <c r="AY257" i="6"/>
  <c r="AY266" i="6"/>
  <c r="AY283" i="6"/>
  <c r="AY231" i="6"/>
  <c r="AY219" i="6"/>
  <c r="AY220" i="6"/>
  <c r="AY247" i="6"/>
  <c r="AY215" i="6"/>
  <c r="AY227" i="6"/>
  <c r="AY234" i="6"/>
  <c r="AY224" i="6"/>
  <c r="AY216" i="6"/>
  <c r="AY209" i="6"/>
  <c r="AY240" i="6"/>
  <c r="AY250" i="6"/>
  <c r="AY274" i="6"/>
  <c r="AY262" i="6"/>
  <c r="AY269" i="6"/>
  <c r="AY244" i="6"/>
  <c r="AT78" i="1" l="1"/>
  <c r="AT69" i="1"/>
  <c r="AT68" i="1"/>
  <c r="AT67" i="1"/>
  <c r="AT66" i="1"/>
  <c r="AT65" i="1"/>
  <c r="AT64" i="1"/>
  <c r="AX66" i="5"/>
  <c r="AX65" i="5"/>
  <c r="AX68" i="5"/>
  <c r="AX67" i="5"/>
  <c r="AX70" i="5"/>
  <c r="AX69" i="5"/>
  <c r="AX40" i="5"/>
  <c r="AX22" i="5"/>
  <c r="AK244" i="9"/>
  <c r="AK99" i="9"/>
  <c r="AS6" i="5"/>
  <c r="AX87" i="5"/>
  <c r="AX191" i="5"/>
  <c r="AX95" i="5"/>
  <c r="AX103" i="5"/>
  <c r="AX111" i="5"/>
  <c r="AX143" i="5"/>
  <c r="AX119" i="5"/>
  <c r="AX13" i="5"/>
  <c r="AX31" i="5"/>
  <c r="AX79" i="5"/>
  <c r="AX159" i="5"/>
  <c r="AX183" i="5"/>
  <c r="AX151" i="5"/>
  <c r="AX175" i="5"/>
  <c r="AX127" i="5"/>
  <c r="AX170" i="5"/>
  <c r="AX169" i="5"/>
  <c r="AX168" i="5"/>
  <c r="AX136" i="5"/>
  <c r="AX140" i="5"/>
  <c r="AX138" i="5"/>
  <c r="AX137" i="5"/>
  <c r="AX202" i="5"/>
  <c r="AX204" i="5"/>
  <c r="AX201" i="5"/>
  <c r="AX139" i="5"/>
  <c r="AX172" i="5"/>
  <c r="AX200" i="5"/>
  <c r="AX203" i="5"/>
  <c r="AX171" i="5"/>
  <c r="AX208" i="5"/>
  <c r="AX57" i="5"/>
  <c r="AX58" i="5"/>
  <c r="AX53" i="5"/>
  <c r="AX55" i="5"/>
  <c r="AX54" i="5"/>
  <c r="AX56" i="5"/>
  <c r="AY8" i="5"/>
  <c r="AP6" i="6"/>
  <c r="AZ8" i="6"/>
  <c r="AJ327" i="9"/>
  <c r="AK330" i="9"/>
  <c r="AK328" i="9"/>
  <c r="AJ293" i="9"/>
  <c r="AJ164" i="9"/>
  <c r="AJ163" i="9" s="1"/>
  <c r="AI297" i="9"/>
  <c r="AI67" i="9"/>
  <c r="AK183" i="9"/>
  <c r="AI162" i="9"/>
  <c r="AK161" i="9"/>
  <c r="AK294" i="9" s="1"/>
  <c r="AK138" i="9"/>
  <c r="AJ98" i="9"/>
  <c r="AK101" i="9"/>
  <c r="AK69" i="9"/>
  <c r="AK74" i="9"/>
  <c r="AK55" i="9"/>
  <c r="AJ43" i="9"/>
  <c r="AJ42" i="9" s="1"/>
  <c r="AJ39" i="9"/>
  <c r="AJ273" i="9" s="1"/>
  <c r="AK41" i="9"/>
  <c r="AK40" i="9"/>
  <c r="AS284" i="1"/>
  <c r="AS320" i="1" s="1"/>
  <c r="AL6" i="9"/>
  <c r="AK14" i="9"/>
  <c r="BB8" i="9"/>
  <c r="AR6" i="8"/>
  <c r="AQ272" i="8"/>
  <c r="AQ252" i="8"/>
  <c r="AQ271" i="8"/>
  <c r="AQ258" i="8"/>
  <c r="AQ264" i="8"/>
  <c r="AQ275" i="8"/>
  <c r="AQ248" i="8"/>
  <c r="AQ249" i="8"/>
  <c r="AQ235" i="8"/>
  <c r="AQ234" i="8"/>
  <c r="AQ257" i="8"/>
  <c r="AQ48" i="8"/>
  <c r="AQ67" i="8"/>
  <c r="AQ66" i="8"/>
  <c r="AQ65" i="8"/>
  <c r="AQ64" i="8"/>
  <c r="AQ52" i="8"/>
  <c r="AQ11" i="8"/>
  <c r="AQ51" i="8"/>
  <c r="AQ50" i="8"/>
  <c r="AQ37" i="8"/>
  <c r="AQ49" i="8"/>
  <c r="AQ36" i="8"/>
  <c r="AQ35" i="8"/>
  <c r="AQ33" i="8"/>
  <c r="AQ34" i="8"/>
  <c r="AQ63" i="8"/>
  <c r="BC8" i="8"/>
  <c r="AS281" i="1"/>
  <c r="AS317" i="1" s="1"/>
  <c r="AU4" i="1"/>
  <c r="AU7" i="1"/>
  <c r="AV6" i="1" s="1"/>
  <c r="AT251" i="1"/>
  <c r="AT260" i="1"/>
  <c r="AT263" i="1"/>
  <c r="AT181" i="1"/>
  <c r="AT48" i="1"/>
  <c r="AT243" i="1"/>
  <c r="AT49" i="1"/>
  <c r="AT51" i="1"/>
  <c r="AT222" i="1"/>
  <c r="AT216" i="1"/>
  <c r="AT47" i="1"/>
  <c r="AT197" i="1"/>
  <c r="AT403" i="1"/>
  <c r="AT184" i="1"/>
  <c r="AT182" i="1"/>
  <c r="AT225" i="1"/>
  <c r="AT50" i="1"/>
  <c r="AT400" i="1"/>
  <c r="AT254" i="1"/>
  <c r="AT219" i="1"/>
  <c r="AT180" i="1"/>
  <c r="AT75" i="1"/>
  <c r="AT257" i="1"/>
  <c r="AT213" i="1"/>
  <c r="AT166" i="1"/>
  <c r="AT52" i="1"/>
  <c r="AT246" i="1"/>
  <c r="AT183" i="1"/>
  <c r="BB8" i="1"/>
  <c r="AI284" i="1"/>
  <c r="AI320" i="1" s="1"/>
  <c r="O63" i="4"/>
  <c r="AZ289" i="6"/>
  <c r="AZ227" i="6"/>
  <c r="AZ242" i="6"/>
  <c r="AZ284" i="6"/>
  <c r="AZ268" i="6"/>
  <c r="AZ254" i="6"/>
  <c r="AZ277" i="6"/>
  <c r="AZ219" i="6"/>
  <c r="AZ270" i="6"/>
  <c r="AZ224" i="6"/>
  <c r="AZ258" i="6"/>
  <c r="AZ212" i="6"/>
  <c r="AZ257" i="6"/>
  <c r="AZ256" i="6"/>
  <c r="AZ296" i="6"/>
  <c r="AZ255" i="6"/>
  <c r="AZ252" i="6"/>
  <c r="AZ210" i="6"/>
  <c r="AZ285" i="6"/>
  <c r="AZ221" i="6"/>
  <c r="AZ295" i="6"/>
  <c r="AZ246" i="6"/>
  <c r="AZ241" i="6"/>
  <c r="AZ263" i="6"/>
  <c r="AZ217" i="6"/>
  <c r="AZ264" i="6"/>
  <c r="AZ300" i="6"/>
  <c r="AZ294" i="6"/>
  <c r="AZ281" i="6"/>
  <c r="AZ250" i="6"/>
  <c r="AZ233" i="6"/>
  <c r="AZ225" i="6"/>
  <c r="AZ243" i="6"/>
  <c r="AZ292" i="6"/>
  <c r="AZ275" i="6"/>
  <c r="AZ223" i="6"/>
  <c r="AZ237" i="6"/>
  <c r="AZ287" i="6"/>
  <c r="AZ216" i="6"/>
  <c r="AZ288" i="6"/>
  <c r="AZ249" i="6"/>
  <c r="AZ293" i="6"/>
  <c r="AZ290" i="6"/>
  <c r="AZ286" i="6"/>
  <c r="AZ278" i="6"/>
  <c r="AZ214" i="6"/>
  <c r="AZ267" i="6"/>
  <c r="AZ213" i="6"/>
  <c r="AZ247" i="6"/>
  <c r="AZ234" i="6"/>
  <c r="AZ226" i="6"/>
  <c r="AZ248" i="6"/>
  <c r="AZ283" i="6"/>
  <c r="AZ276" i="6"/>
  <c r="AZ266" i="6"/>
  <c r="AZ272" i="6"/>
  <c r="AZ240" i="6"/>
  <c r="AZ215" i="6"/>
  <c r="AZ260" i="6"/>
  <c r="AZ274" i="6"/>
  <c r="AZ251" i="6"/>
  <c r="AZ262" i="6"/>
  <c r="AZ220" i="6"/>
  <c r="AZ261" i="6"/>
  <c r="AZ279" i="6"/>
  <c r="AZ222" i="6"/>
  <c r="AZ232" i="6"/>
  <c r="AZ259" i="6"/>
  <c r="AZ280" i="6"/>
  <c r="AZ271" i="6"/>
  <c r="AZ231" i="6"/>
  <c r="AZ218" i="6"/>
  <c r="AZ238" i="6"/>
  <c r="AZ211" i="6"/>
  <c r="AZ229" i="6"/>
  <c r="AZ282" i="6"/>
  <c r="AZ239" i="6"/>
  <c r="AZ244" i="6"/>
  <c r="AZ245" i="6"/>
  <c r="AZ291" i="6"/>
  <c r="AZ265" i="6"/>
  <c r="AZ297" i="6"/>
  <c r="AZ228" i="6"/>
  <c r="AZ273" i="6"/>
  <c r="AZ299" i="6"/>
  <c r="AZ235" i="6"/>
  <c r="AZ236" i="6"/>
  <c r="AZ298" i="6"/>
  <c r="AZ269" i="6"/>
  <c r="AZ209" i="6"/>
  <c r="AZ253" i="6"/>
  <c r="AZ230" i="6"/>
  <c r="AU78" i="1" l="1"/>
  <c r="AU68" i="1"/>
  <c r="AU67" i="1"/>
  <c r="AU66" i="1"/>
  <c r="AU65" i="1"/>
  <c r="AU64" i="1"/>
  <c r="AU69" i="1"/>
  <c r="AY67" i="5"/>
  <c r="AY66" i="5"/>
  <c r="AY65" i="5"/>
  <c r="AY68" i="5"/>
  <c r="AY70" i="5"/>
  <c r="AY69" i="5"/>
  <c r="AY40" i="5"/>
  <c r="AY22" i="5"/>
  <c r="BA8" i="6"/>
  <c r="AP7" i="6"/>
  <c r="AP4" i="6"/>
  <c r="AY191" i="5"/>
  <c r="AY13" i="5"/>
  <c r="AY111" i="5"/>
  <c r="AY31" i="5"/>
  <c r="AY119" i="5"/>
  <c r="AY183" i="5"/>
  <c r="AY95" i="5"/>
  <c r="AY151" i="5"/>
  <c r="AY159" i="5"/>
  <c r="AY79" i="5"/>
  <c r="AY175" i="5"/>
  <c r="AY103" i="5"/>
  <c r="AY87" i="5"/>
  <c r="AY143" i="5"/>
  <c r="AY127" i="5"/>
  <c r="AY172" i="5"/>
  <c r="AY170" i="5"/>
  <c r="AY138" i="5"/>
  <c r="AY202" i="5"/>
  <c r="AY139" i="5"/>
  <c r="AY136" i="5"/>
  <c r="AY200" i="5"/>
  <c r="AY203" i="5"/>
  <c r="AY201" i="5"/>
  <c r="AY168" i="5"/>
  <c r="AY140" i="5"/>
  <c r="AY204" i="5"/>
  <c r="AY171" i="5"/>
  <c r="AY169" i="5"/>
  <c r="AY137" i="5"/>
  <c r="AY208" i="5"/>
  <c r="AY57" i="5"/>
  <c r="AY58" i="5"/>
  <c r="AY53" i="5"/>
  <c r="AY55" i="5"/>
  <c r="AY56" i="5"/>
  <c r="AY54" i="5"/>
  <c r="AZ8" i="5"/>
  <c r="AS7" i="5"/>
  <c r="AS4" i="5"/>
  <c r="AK327" i="9"/>
  <c r="AJ280" i="9"/>
  <c r="AK293" i="9"/>
  <c r="AJ67" i="9"/>
  <c r="AK98" i="9"/>
  <c r="AJ44" i="9"/>
  <c r="AK43" i="9"/>
  <c r="AK42" i="9" s="1"/>
  <c r="AK44" i="9" s="1"/>
  <c r="AK39" i="9"/>
  <c r="AK273" i="9" s="1"/>
  <c r="AT284" i="1"/>
  <c r="AT320" i="1" s="1"/>
  <c r="AL7" i="9"/>
  <c r="AL4" i="9"/>
  <c r="BC8" i="9"/>
  <c r="AT281" i="1"/>
  <c r="AT317" i="1" s="1"/>
  <c r="BD8" i="8"/>
  <c r="AR4" i="8"/>
  <c r="AR7" i="8"/>
  <c r="AV7" i="1"/>
  <c r="AW6" i="1" s="1"/>
  <c r="AV4" i="1"/>
  <c r="AU400" i="1"/>
  <c r="AU251" i="1"/>
  <c r="AU181" i="1"/>
  <c r="AU222" i="1"/>
  <c r="AU184" i="1"/>
  <c r="AU183" i="1"/>
  <c r="AU50" i="1"/>
  <c r="AU263" i="1"/>
  <c r="AU254" i="1"/>
  <c r="AU243" i="1"/>
  <c r="AU225" i="1"/>
  <c r="AU52" i="1"/>
  <c r="AU49" i="1"/>
  <c r="AU257" i="1"/>
  <c r="AU216" i="1"/>
  <c r="AU180" i="1"/>
  <c r="AU47" i="1"/>
  <c r="AU260" i="1"/>
  <c r="AU246" i="1"/>
  <c r="AU182" i="1"/>
  <c r="AU166" i="1"/>
  <c r="AU197" i="1"/>
  <c r="AU48" i="1"/>
  <c r="AU51" i="1"/>
  <c r="AU403" i="1"/>
  <c r="AU213" i="1"/>
  <c r="AU219" i="1"/>
  <c r="AU75" i="1"/>
  <c r="BC8" i="1"/>
  <c r="O64" i="4"/>
  <c r="BA213" i="6"/>
  <c r="BA289" i="6"/>
  <c r="BA283" i="6"/>
  <c r="BA263" i="6"/>
  <c r="BA275" i="6"/>
  <c r="BA262" i="6"/>
  <c r="BA296" i="6"/>
  <c r="BA250" i="6"/>
  <c r="BA274" i="6"/>
  <c r="BA248" i="6"/>
  <c r="BA265" i="6"/>
  <c r="BA267" i="6"/>
  <c r="BA298" i="6"/>
  <c r="BA266" i="6"/>
  <c r="BA254" i="6"/>
  <c r="BA234" i="6"/>
  <c r="BA295" i="6"/>
  <c r="BA244" i="6"/>
  <c r="BA228" i="6"/>
  <c r="BA247" i="6"/>
  <c r="BA279" i="6"/>
  <c r="BA290" i="6"/>
  <c r="BA209" i="6"/>
  <c r="BA236" i="6"/>
  <c r="BA255" i="6"/>
  <c r="BA280" i="6"/>
  <c r="BA261" i="6"/>
  <c r="BA272" i="6"/>
  <c r="BA285" i="6"/>
  <c r="BA258" i="6"/>
  <c r="BA215" i="6"/>
  <c r="BA278" i="6"/>
  <c r="BA292" i="6"/>
  <c r="BA276" i="6"/>
  <c r="BA238" i="6"/>
  <c r="BA268" i="6"/>
  <c r="BA293" i="6"/>
  <c r="BA259" i="6"/>
  <c r="BA271" i="6"/>
  <c r="BA217" i="6"/>
  <c r="BA220" i="6"/>
  <c r="BA257" i="6"/>
  <c r="BA221" i="6"/>
  <c r="BA246" i="6"/>
  <c r="BA269" i="6"/>
  <c r="BA224" i="6"/>
  <c r="BA252" i="6"/>
  <c r="AS403" i="1"/>
  <c r="BA223" i="6"/>
  <c r="BA300" i="6"/>
  <c r="BA237" i="6"/>
  <c r="BA212" i="6"/>
  <c r="BA227" i="6"/>
  <c r="BA284" i="6"/>
  <c r="BA232" i="6"/>
  <c r="BA287" i="6"/>
  <c r="BA256" i="6"/>
  <c r="BA243" i="6"/>
  <c r="BA229" i="6"/>
  <c r="BA241" i="6"/>
  <c r="BA240" i="6"/>
  <c r="BA233" i="6"/>
  <c r="BA288" i="6"/>
  <c r="BA216" i="6"/>
  <c r="BA239" i="6"/>
  <c r="BA230" i="6"/>
  <c r="BA218" i="6"/>
  <c r="BA222" i="6"/>
  <c r="BA294" i="6"/>
  <c r="BA286" i="6"/>
  <c r="BA270" i="6"/>
  <c r="BA242" i="6"/>
  <c r="BA253" i="6"/>
  <c r="BA281" i="6"/>
  <c r="BA225" i="6"/>
  <c r="BA235" i="6"/>
  <c r="BA291" i="6"/>
  <c r="BA231" i="6"/>
  <c r="BA299" i="6"/>
  <c r="BA260" i="6"/>
  <c r="BA210" i="6"/>
  <c r="BA249" i="6"/>
  <c r="BA277" i="6"/>
  <c r="BA245" i="6"/>
  <c r="BA219" i="6"/>
  <c r="AS400" i="1"/>
  <c r="BA214" i="6"/>
  <c r="BA211" i="6"/>
  <c r="BA282" i="6"/>
  <c r="BA251" i="6"/>
  <c r="BA273" i="6"/>
  <c r="BA264" i="6"/>
  <c r="BA226" i="6"/>
  <c r="BA297" i="6"/>
  <c r="AV78" i="1" l="1"/>
  <c r="AV67" i="1"/>
  <c r="AV66" i="1"/>
  <c r="AV65" i="1"/>
  <c r="AV64" i="1"/>
  <c r="AV69" i="1"/>
  <c r="AV68" i="1"/>
  <c r="AZ66" i="5"/>
  <c r="AZ67" i="5"/>
  <c r="AZ65" i="5"/>
  <c r="AZ69" i="5"/>
  <c r="AZ70" i="5"/>
  <c r="AZ68" i="5"/>
  <c r="AZ40" i="5"/>
  <c r="AZ22" i="5"/>
  <c r="AL244" i="9"/>
  <c r="AL99" i="9"/>
  <c r="AK164" i="9"/>
  <c r="AJ165" i="9"/>
  <c r="AZ191" i="5"/>
  <c r="AZ31" i="5"/>
  <c r="AZ103" i="5"/>
  <c r="AZ159" i="5"/>
  <c r="AZ183" i="5"/>
  <c r="AZ111" i="5"/>
  <c r="AZ151" i="5"/>
  <c r="AZ175" i="5"/>
  <c r="AZ127" i="5"/>
  <c r="AZ143" i="5"/>
  <c r="AZ119" i="5"/>
  <c r="AZ95" i="5"/>
  <c r="AZ79" i="5"/>
  <c r="AZ13" i="5"/>
  <c r="AZ87" i="5"/>
  <c r="AZ172" i="5"/>
  <c r="AZ202" i="5"/>
  <c r="AZ170" i="5"/>
  <c r="AZ168" i="5"/>
  <c r="AZ201" i="5"/>
  <c r="AZ137" i="5"/>
  <c r="AZ140" i="5"/>
  <c r="AZ136" i="5"/>
  <c r="AZ138" i="5"/>
  <c r="AZ200" i="5"/>
  <c r="AZ171" i="5"/>
  <c r="AZ204" i="5"/>
  <c r="AZ203" i="5"/>
  <c r="AZ139" i="5"/>
  <c r="AZ169" i="5"/>
  <c r="AZ208" i="5"/>
  <c r="AZ58" i="5"/>
  <c r="AZ57" i="5"/>
  <c r="AZ53" i="5"/>
  <c r="AZ55" i="5"/>
  <c r="AZ54" i="5"/>
  <c r="AZ56" i="5"/>
  <c r="BA8" i="5"/>
  <c r="AQ6" i="6"/>
  <c r="BB8" i="6"/>
  <c r="AT6" i="5"/>
  <c r="AL330" i="9"/>
  <c r="AJ162" i="9"/>
  <c r="AJ297" i="9"/>
  <c r="AK67" i="9"/>
  <c r="AL183" i="9"/>
  <c r="AL161" i="9"/>
  <c r="AL294" i="9" s="1"/>
  <c r="AL138" i="9"/>
  <c r="AL101" i="9"/>
  <c r="AL69" i="9"/>
  <c r="AL74" i="9"/>
  <c r="AL55" i="9"/>
  <c r="AL43" i="9"/>
  <c r="AL41" i="9"/>
  <c r="AL40" i="9"/>
  <c r="AU281" i="1"/>
  <c r="AU317" i="1" s="1"/>
  <c r="AL14" i="9"/>
  <c r="AM6" i="9"/>
  <c r="BD8" i="9"/>
  <c r="BE8" i="8"/>
  <c r="AR275" i="8"/>
  <c r="AR271" i="8"/>
  <c r="AR257" i="8"/>
  <c r="AR249" i="8"/>
  <c r="AR272" i="8"/>
  <c r="AR248" i="8"/>
  <c r="AR258" i="8"/>
  <c r="AR234" i="8"/>
  <c r="AR235" i="8"/>
  <c r="AR252" i="8"/>
  <c r="AR264" i="8"/>
  <c r="AR67" i="8"/>
  <c r="AR66" i="8"/>
  <c r="AR65" i="8"/>
  <c r="AR64" i="8"/>
  <c r="AR52" i="8"/>
  <c r="AR63" i="8"/>
  <c r="AR51" i="8"/>
  <c r="AR50" i="8"/>
  <c r="AR37" i="8"/>
  <c r="AR49" i="8"/>
  <c r="AR36" i="8"/>
  <c r="AR48" i="8"/>
  <c r="AR35" i="8"/>
  <c r="AR11" i="8"/>
  <c r="AR34" i="8"/>
  <c r="AR33" i="8"/>
  <c r="AS6" i="8"/>
  <c r="AV251" i="1"/>
  <c r="AV225" i="1"/>
  <c r="AV184" i="1"/>
  <c r="AV219" i="1"/>
  <c r="AV243" i="1"/>
  <c r="AV181" i="1"/>
  <c r="AV47" i="1"/>
  <c r="AV254" i="1"/>
  <c r="AV166" i="1"/>
  <c r="AV75" i="1"/>
  <c r="AV246" i="1"/>
  <c r="AV260" i="1"/>
  <c r="AV257" i="1"/>
  <c r="AV216" i="1"/>
  <c r="AV49" i="1"/>
  <c r="AV180" i="1"/>
  <c r="AV52" i="1"/>
  <c r="AV182" i="1"/>
  <c r="AV183" i="1"/>
  <c r="AV50" i="1"/>
  <c r="AV222" i="1"/>
  <c r="AV48" i="1"/>
  <c r="AV263" i="1"/>
  <c r="AV213" i="1"/>
  <c r="AV197" i="1"/>
  <c r="AV51" i="1"/>
  <c r="AW7" i="1"/>
  <c r="AX6" i="1" s="1"/>
  <c r="AW4" i="1"/>
  <c r="AU284" i="1"/>
  <c r="BD8" i="1"/>
  <c r="O65" i="4"/>
  <c r="BB285" i="6"/>
  <c r="BB248" i="6"/>
  <c r="BB261" i="6"/>
  <c r="BB220" i="6"/>
  <c r="BB256" i="6"/>
  <c r="BB260" i="6"/>
  <c r="BB237" i="6"/>
  <c r="BB210" i="6"/>
  <c r="BB263" i="6"/>
  <c r="BB291" i="6"/>
  <c r="BB292" i="6"/>
  <c r="BB265" i="6"/>
  <c r="BB236" i="6"/>
  <c r="BB271" i="6"/>
  <c r="BB216" i="6"/>
  <c r="BB255" i="6"/>
  <c r="BB298" i="6"/>
  <c r="BB224" i="6"/>
  <c r="BB238" i="6"/>
  <c r="BB227" i="6"/>
  <c r="BB267" i="6"/>
  <c r="BB254" i="6"/>
  <c r="BB223" i="6"/>
  <c r="BB269" i="6"/>
  <c r="BB242" i="6"/>
  <c r="BB244" i="6"/>
  <c r="BB222" i="6"/>
  <c r="BB283" i="6"/>
  <c r="BB286" i="6"/>
  <c r="BB218" i="6"/>
  <c r="BB288" i="6"/>
  <c r="BB235" i="6"/>
  <c r="BB212" i="6"/>
  <c r="BB297" i="6"/>
  <c r="BB270" i="6"/>
  <c r="BB231" i="6"/>
  <c r="BB241" i="6"/>
  <c r="BB226" i="6"/>
  <c r="BB279" i="6"/>
  <c r="BB228" i="6"/>
  <c r="BB252" i="6"/>
  <c r="BB246" i="6"/>
  <c r="BB257" i="6"/>
  <c r="BB211" i="6"/>
  <c r="BB293" i="6"/>
  <c r="BB247" i="6"/>
  <c r="BB277" i="6"/>
  <c r="BB299" i="6"/>
  <c r="BB219" i="6"/>
  <c r="BB266" i="6"/>
  <c r="BB217" i="6"/>
  <c r="BB213" i="6"/>
  <c r="BB221" i="6"/>
  <c r="BB234" i="6"/>
  <c r="BB209" i="6"/>
  <c r="BB225" i="6"/>
  <c r="BB251" i="6"/>
  <c r="BB289" i="6"/>
  <c r="BB278" i="6"/>
  <c r="BB262" i="6"/>
  <c r="BB272" i="6"/>
  <c r="BB275" i="6"/>
  <c r="BB276" i="6"/>
  <c r="BB245" i="6"/>
  <c r="BB284" i="6"/>
  <c r="BB268" i="6"/>
  <c r="BB264" i="6"/>
  <c r="BB230" i="6"/>
  <c r="BB250" i="6"/>
  <c r="BB239" i="6"/>
  <c r="BB253" i="6"/>
  <c r="BB281" i="6"/>
  <c r="BB280" i="6"/>
  <c r="BB295" i="6"/>
  <c r="BB294" i="6"/>
  <c r="BB243" i="6"/>
  <c r="BB229" i="6"/>
  <c r="BB214" i="6"/>
  <c r="BB273" i="6"/>
  <c r="BB240" i="6"/>
  <c r="BB233" i="6"/>
  <c r="BB290" i="6"/>
  <c r="BB296" i="6"/>
  <c r="BB274" i="6"/>
  <c r="BB249" i="6"/>
  <c r="BB259" i="6"/>
  <c r="BB215" i="6"/>
  <c r="BB300" i="6"/>
  <c r="BB282" i="6"/>
  <c r="BB258" i="6"/>
  <c r="BB287" i="6"/>
  <c r="BB232" i="6"/>
  <c r="AW78" i="1" l="1"/>
  <c r="AW66" i="1"/>
  <c r="AW65" i="1"/>
  <c r="AW64" i="1"/>
  <c r="AW69" i="1"/>
  <c r="AW67" i="1"/>
  <c r="AW68" i="1"/>
  <c r="BA65" i="5"/>
  <c r="BA68" i="5"/>
  <c r="BA66" i="5"/>
  <c r="BA67" i="5"/>
  <c r="BA70" i="5"/>
  <c r="BA69" i="5"/>
  <c r="BA40" i="5"/>
  <c r="BA22" i="5"/>
  <c r="AK163" i="9"/>
  <c r="AK297" i="9" s="1"/>
  <c r="AK280" i="9"/>
  <c r="AT7" i="5"/>
  <c r="AT4" i="5"/>
  <c r="BA87" i="5"/>
  <c r="BA31" i="5"/>
  <c r="BA95" i="5"/>
  <c r="BA191" i="5"/>
  <c r="BA175" i="5"/>
  <c r="BA159" i="5"/>
  <c r="BA13" i="5"/>
  <c r="BA183" i="5"/>
  <c r="BA103" i="5"/>
  <c r="BA127" i="5"/>
  <c r="BA111" i="5"/>
  <c r="BA151" i="5"/>
  <c r="BA119" i="5"/>
  <c r="BA143" i="5"/>
  <c r="BA79" i="5"/>
  <c r="BA137" i="5"/>
  <c r="BA168" i="5"/>
  <c r="BA139" i="5"/>
  <c r="BA201" i="5"/>
  <c r="BA171" i="5"/>
  <c r="BA136" i="5"/>
  <c r="BA202" i="5"/>
  <c r="BA200" i="5"/>
  <c r="BA140" i="5"/>
  <c r="BA203" i="5"/>
  <c r="BA204" i="5"/>
  <c r="BA138" i="5"/>
  <c r="BA169" i="5"/>
  <c r="BA172" i="5"/>
  <c r="BA170" i="5"/>
  <c r="BA208" i="5"/>
  <c r="BA57" i="5"/>
  <c r="BA58" i="5"/>
  <c r="BA55" i="5"/>
  <c r="BA54" i="5"/>
  <c r="BA53" i="5"/>
  <c r="BA56" i="5"/>
  <c r="BB8" i="5"/>
  <c r="BC8" i="6"/>
  <c r="AQ4" i="6"/>
  <c r="AQ7" i="6"/>
  <c r="AL293" i="9"/>
  <c r="AL39" i="9"/>
  <c r="AL273" i="9" s="1"/>
  <c r="AL42" i="9"/>
  <c r="AL44" i="9" s="1"/>
  <c r="AM4" i="9"/>
  <c r="AM7" i="9"/>
  <c r="BE8" i="9"/>
  <c r="AV281" i="1"/>
  <c r="AV317" i="1" s="1"/>
  <c r="AS4" i="8"/>
  <c r="AS7" i="8"/>
  <c r="BF8" i="8"/>
  <c r="AV284" i="1"/>
  <c r="AV320" i="1" s="1"/>
  <c r="AX7" i="1"/>
  <c r="AY6" i="1" s="1"/>
  <c r="AX4" i="1"/>
  <c r="AU320" i="1"/>
  <c r="AW181" i="1"/>
  <c r="AW52" i="1"/>
  <c r="AW49" i="1"/>
  <c r="AW166" i="1"/>
  <c r="AW47" i="1"/>
  <c r="AW257" i="1"/>
  <c r="AW219" i="1"/>
  <c r="AW263" i="1"/>
  <c r="AW251" i="1"/>
  <c r="AW180" i="1"/>
  <c r="AW246" i="1"/>
  <c r="AW183" i="1"/>
  <c r="AW51" i="1"/>
  <c r="AW48" i="1"/>
  <c r="AW260" i="1"/>
  <c r="AW254" i="1"/>
  <c r="AW225" i="1"/>
  <c r="AW216" i="1"/>
  <c r="AW182" i="1"/>
  <c r="AW50" i="1"/>
  <c r="AW75" i="1"/>
  <c r="AW403" i="1"/>
  <c r="AW213" i="1"/>
  <c r="AW222" i="1"/>
  <c r="AW184" i="1"/>
  <c r="AW400" i="1"/>
  <c r="AW243" i="1"/>
  <c r="AW197" i="1"/>
  <c r="BE8" i="1"/>
  <c r="O66" i="4"/>
  <c r="BC209" i="6"/>
  <c r="BC299" i="6"/>
  <c r="BC262" i="6"/>
  <c r="BC235" i="6"/>
  <c r="BC297" i="6"/>
  <c r="BC270" i="6"/>
  <c r="BC272" i="6"/>
  <c r="BC250" i="6"/>
  <c r="BC261" i="6"/>
  <c r="BC218" i="6"/>
  <c r="BC230" i="6"/>
  <c r="BC285" i="6"/>
  <c r="BC273" i="6"/>
  <c r="BC271" i="6"/>
  <c r="BC277" i="6"/>
  <c r="BC216" i="6"/>
  <c r="BC266" i="6"/>
  <c r="BC260" i="6"/>
  <c r="BC293" i="6"/>
  <c r="BC232" i="6"/>
  <c r="BC215" i="6"/>
  <c r="BC267" i="6"/>
  <c r="BC264" i="6"/>
  <c r="BC246" i="6"/>
  <c r="BC265" i="6"/>
  <c r="BC248" i="6"/>
  <c r="BC257" i="6"/>
  <c r="BC217" i="6"/>
  <c r="BC280" i="6"/>
  <c r="BC240" i="6"/>
  <c r="BC258" i="6"/>
  <c r="BC263" i="6"/>
  <c r="BC279" i="6"/>
  <c r="BC225" i="6"/>
  <c r="BC278" i="6"/>
  <c r="BC274" i="6"/>
  <c r="BC212" i="6"/>
  <c r="BC241" i="6"/>
  <c r="BC249" i="6"/>
  <c r="BC222" i="6"/>
  <c r="BC210" i="6"/>
  <c r="BC252" i="6"/>
  <c r="BC254" i="6"/>
  <c r="BC227" i="6"/>
  <c r="BC295" i="6"/>
  <c r="BC294" i="6"/>
  <c r="BC292" i="6"/>
  <c r="BC288" i="6"/>
  <c r="BC284" i="6"/>
  <c r="BC237" i="6"/>
  <c r="BC289" i="6"/>
  <c r="BC282" i="6"/>
  <c r="BC244" i="6"/>
  <c r="BC236" i="6"/>
  <c r="BC234" i="6"/>
  <c r="BC290" i="6"/>
  <c r="BC229" i="6"/>
  <c r="BC226" i="6"/>
  <c r="BC286" i="6"/>
  <c r="BC223" i="6"/>
  <c r="BC239" i="6"/>
  <c r="BC259" i="6"/>
  <c r="BC231" i="6"/>
  <c r="BC247" i="6"/>
  <c r="BC243" i="6"/>
  <c r="BC298" i="6"/>
  <c r="BC220" i="6"/>
  <c r="BC268" i="6"/>
  <c r="BC213" i="6"/>
  <c r="BC221" i="6"/>
  <c r="BC228" i="6"/>
  <c r="BC281" i="6"/>
  <c r="BC296" i="6"/>
  <c r="BC251" i="6"/>
  <c r="BC291" i="6"/>
  <c r="BC256" i="6"/>
  <c r="BC287" i="6"/>
  <c r="BC276" i="6"/>
  <c r="BC253" i="6"/>
  <c r="BC275" i="6"/>
  <c r="BC233" i="6"/>
  <c r="BC224" i="6"/>
  <c r="BC300" i="6"/>
  <c r="BC283" i="6"/>
  <c r="BC214" i="6"/>
  <c r="BC238" i="6"/>
  <c r="BC245" i="6"/>
  <c r="BC269" i="6"/>
  <c r="BC211" i="6"/>
  <c r="BC219" i="6"/>
  <c r="BC255" i="6"/>
  <c r="BC242" i="6"/>
  <c r="AX78" i="1" l="1"/>
  <c r="AX65" i="1"/>
  <c r="AX64" i="1"/>
  <c r="AX69" i="1"/>
  <c r="AX68" i="1"/>
  <c r="AX67" i="1"/>
  <c r="AX66" i="1"/>
  <c r="BB65" i="5"/>
  <c r="BB67" i="5"/>
  <c r="BB68" i="5"/>
  <c r="BB66" i="5"/>
  <c r="BB70" i="5"/>
  <c r="BB69" i="5"/>
  <c r="BB40" i="5"/>
  <c r="BB22" i="5"/>
  <c r="AK165" i="9"/>
  <c r="AK162" i="9"/>
  <c r="AL164" i="9"/>
  <c r="AM244" i="9"/>
  <c r="AM99" i="9"/>
  <c r="BD8" i="6"/>
  <c r="AR6" i="6"/>
  <c r="BB127" i="5"/>
  <c r="BB103" i="5"/>
  <c r="BB151" i="5"/>
  <c r="BB31" i="5"/>
  <c r="BB143" i="5"/>
  <c r="BB111" i="5"/>
  <c r="BB159" i="5"/>
  <c r="BB13" i="5"/>
  <c r="BB87" i="5"/>
  <c r="BB191" i="5"/>
  <c r="BB79" i="5"/>
  <c r="BB175" i="5"/>
  <c r="BB183" i="5"/>
  <c r="BB119" i="5"/>
  <c r="BB95" i="5"/>
  <c r="BB168" i="5"/>
  <c r="BB200" i="5"/>
  <c r="BB170" i="5"/>
  <c r="BB204" i="5"/>
  <c r="BB169" i="5"/>
  <c r="BB172" i="5"/>
  <c r="BB203" i="5"/>
  <c r="BB139" i="5"/>
  <c r="BB171" i="5"/>
  <c r="BB201" i="5"/>
  <c r="BB140" i="5"/>
  <c r="BB137" i="5"/>
  <c r="BB136" i="5"/>
  <c r="BB202" i="5"/>
  <c r="BB138" i="5"/>
  <c r="BB208" i="5"/>
  <c r="BB57" i="5"/>
  <c r="BB58" i="5"/>
  <c r="BB54" i="5"/>
  <c r="BB56" i="5"/>
  <c r="BB53" i="5"/>
  <c r="BB55" i="5"/>
  <c r="BC8" i="5"/>
  <c r="AU6" i="5"/>
  <c r="AM330" i="9"/>
  <c r="AM328" i="9"/>
  <c r="AL67" i="9"/>
  <c r="AM183" i="9"/>
  <c r="AM161" i="9"/>
  <c r="AM294" i="9" s="1"/>
  <c r="AM138" i="9"/>
  <c r="AM101" i="9"/>
  <c r="AM69" i="9"/>
  <c r="AM74" i="9"/>
  <c r="AM55" i="9"/>
  <c r="AM43" i="9"/>
  <c r="AM41" i="9"/>
  <c r="AM40" i="9"/>
  <c r="AM14" i="9"/>
  <c r="BF8" i="9"/>
  <c r="AN6" i="9"/>
  <c r="AT6" i="8"/>
  <c r="AS272" i="8"/>
  <c r="AS248" i="8"/>
  <c r="AS275" i="8"/>
  <c r="AS252" i="8"/>
  <c r="AS258" i="8"/>
  <c r="AS235" i="8"/>
  <c r="AS257" i="8"/>
  <c r="AS234" i="8"/>
  <c r="AS271" i="8"/>
  <c r="AS249" i="8"/>
  <c r="AS67" i="8"/>
  <c r="AS66" i="8"/>
  <c r="AS65" i="8"/>
  <c r="AS64" i="8"/>
  <c r="AS52" i="8"/>
  <c r="AS63" i="8"/>
  <c r="AS51" i="8"/>
  <c r="AS50" i="8"/>
  <c r="AS37" i="8"/>
  <c r="AS49" i="8"/>
  <c r="AS36" i="8"/>
  <c r="AS48" i="8"/>
  <c r="AS35" i="8"/>
  <c r="AS34" i="8"/>
  <c r="AS33" i="8"/>
  <c r="AS11" i="8"/>
  <c r="BG8" i="8"/>
  <c r="AW281" i="1"/>
  <c r="AW284" i="1"/>
  <c r="AX251" i="1"/>
  <c r="AX216" i="1"/>
  <c r="AX260" i="1"/>
  <c r="AX225" i="1"/>
  <c r="AX49" i="1"/>
  <c r="AX51" i="1"/>
  <c r="AX263" i="1"/>
  <c r="AX222" i="1"/>
  <c r="AX254" i="1"/>
  <c r="AX182" i="1"/>
  <c r="AX243" i="1"/>
  <c r="AX197" i="1"/>
  <c r="AX213" i="1"/>
  <c r="AX48" i="1"/>
  <c r="AX403" i="1"/>
  <c r="AX246" i="1"/>
  <c r="AX184" i="1"/>
  <c r="AX181" i="1"/>
  <c r="AX400" i="1"/>
  <c r="AX219" i="1"/>
  <c r="AX166" i="1"/>
  <c r="AX52" i="1"/>
  <c r="AX50" i="1"/>
  <c r="AX257" i="1"/>
  <c r="AX180" i="1"/>
  <c r="AX183" i="1"/>
  <c r="AX75" i="1"/>
  <c r="AX47" i="1"/>
  <c r="AY4" i="1"/>
  <c r="AY7" i="1"/>
  <c r="AZ6" i="1" s="1"/>
  <c r="BF8" i="1"/>
  <c r="O67" i="4"/>
  <c r="BD228" i="6"/>
  <c r="BD210" i="6"/>
  <c r="BD265" i="6"/>
  <c r="AV400" i="1"/>
  <c r="BD221" i="6"/>
  <c r="BD292" i="6"/>
  <c r="AV403" i="1"/>
  <c r="BD266" i="6"/>
  <c r="BD288" i="6"/>
  <c r="BD263" i="6"/>
  <c r="BD216" i="6"/>
  <c r="BD237" i="6"/>
  <c r="BD270" i="6"/>
  <c r="BD251" i="6"/>
  <c r="BD297" i="6"/>
  <c r="BD293" i="6"/>
  <c r="BD235" i="6"/>
  <c r="BD219" i="6"/>
  <c r="BD248" i="6"/>
  <c r="BD245" i="6"/>
  <c r="BD264" i="6"/>
  <c r="BD267" i="6"/>
  <c r="BD284" i="6"/>
  <c r="BD275" i="6"/>
  <c r="BD233" i="6"/>
  <c r="BD273" i="6"/>
  <c r="BD226" i="6"/>
  <c r="BD231" i="6"/>
  <c r="BD296" i="6"/>
  <c r="BD213" i="6"/>
  <c r="BD260" i="6"/>
  <c r="BD230" i="6"/>
  <c r="BD238" i="6"/>
  <c r="BD274" i="6"/>
  <c r="BD299" i="6"/>
  <c r="BD225" i="6"/>
  <c r="BD239" i="6"/>
  <c r="BD285" i="6"/>
  <c r="BD282" i="6"/>
  <c r="BD257" i="6"/>
  <c r="BD249" i="6"/>
  <c r="BD240" i="6"/>
  <c r="BD215" i="6"/>
  <c r="BD254" i="6"/>
  <c r="BD272" i="6"/>
  <c r="BD229" i="6"/>
  <c r="BD278" i="6"/>
  <c r="BD234" i="6"/>
  <c r="BD259" i="6"/>
  <c r="BD289" i="6"/>
  <c r="BD281" i="6"/>
  <c r="BD290" i="6"/>
  <c r="BD268" i="6"/>
  <c r="BD279" i="6"/>
  <c r="BD271" i="6"/>
  <c r="BD217" i="6"/>
  <c r="BD269" i="6"/>
  <c r="BD258" i="6"/>
  <c r="BD246" i="6"/>
  <c r="BD220" i="6"/>
  <c r="BD242" i="6"/>
  <c r="BD283" i="6"/>
  <c r="BD280" i="6"/>
  <c r="BD300" i="6"/>
  <c r="BD244" i="6"/>
  <c r="BD223" i="6"/>
  <c r="BD247" i="6"/>
  <c r="BD241" i="6"/>
  <c r="BD218" i="6"/>
  <c r="BD291" i="6"/>
  <c r="BD295" i="6"/>
  <c r="BD277" i="6"/>
  <c r="BD262" i="6"/>
  <c r="BD211" i="6"/>
  <c r="BD298" i="6"/>
  <c r="BD224" i="6"/>
  <c r="BD255" i="6"/>
  <c r="BD236" i="6"/>
  <c r="BD261" i="6"/>
  <c r="BD222" i="6"/>
  <c r="BD214" i="6"/>
  <c r="BD209" i="6"/>
  <c r="BD253" i="6"/>
  <c r="BD294" i="6"/>
  <c r="BD256" i="6"/>
  <c r="BD243" i="6"/>
  <c r="BD250" i="6"/>
  <c r="BD232" i="6"/>
  <c r="BD276" i="6"/>
  <c r="BD287" i="6"/>
  <c r="BD252" i="6"/>
  <c r="BD286" i="6"/>
  <c r="BD227" i="6"/>
  <c r="BD212" i="6"/>
  <c r="AY78" i="1" l="1"/>
  <c r="AY64" i="1"/>
  <c r="AY69" i="1"/>
  <c r="AY68" i="1"/>
  <c r="AY67" i="1"/>
  <c r="AY65" i="1"/>
  <c r="AY66" i="1"/>
  <c r="BC68" i="5"/>
  <c r="BC67" i="5"/>
  <c r="BC69" i="5"/>
  <c r="BC66" i="5"/>
  <c r="BC65" i="5"/>
  <c r="BC70" i="5"/>
  <c r="BC40" i="5"/>
  <c r="BC22" i="5"/>
  <c r="AL280" i="9"/>
  <c r="AL163" i="9"/>
  <c r="AM164" i="9" s="1"/>
  <c r="BC191" i="5"/>
  <c r="BC111" i="5"/>
  <c r="BC159" i="5"/>
  <c r="BC103" i="5"/>
  <c r="BC183" i="5"/>
  <c r="BC31" i="5"/>
  <c r="BC151" i="5"/>
  <c r="BC127" i="5"/>
  <c r="BC119" i="5"/>
  <c r="BC87" i="5"/>
  <c r="BC175" i="5"/>
  <c r="BC143" i="5"/>
  <c r="BC95" i="5"/>
  <c r="BC79" i="5"/>
  <c r="BC13" i="5"/>
  <c r="BC136" i="5"/>
  <c r="BC138" i="5"/>
  <c r="BC169" i="5"/>
  <c r="BC204" i="5"/>
  <c r="BC200" i="5"/>
  <c r="BC140" i="5"/>
  <c r="BC137" i="5"/>
  <c r="BC202" i="5"/>
  <c r="BC168" i="5"/>
  <c r="BC171" i="5"/>
  <c r="BC201" i="5"/>
  <c r="BC170" i="5"/>
  <c r="BC172" i="5"/>
  <c r="BC203" i="5"/>
  <c r="BC139" i="5"/>
  <c r="BC208" i="5"/>
  <c r="BC57" i="5"/>
  <c r="BC58" i="5"/>
  <c r="BC53" i="5"/>
  <c r="BC54" i="5"/>
  <c r="BC56" i="5"/>
  <c r="BC55" i="5"/>
  <c r="BD8" i="5"/>
  <c r="AR7" i="6"/>
  <c r="AR4" i="6"/>
  <c r="AU7" i="5"/>
  <c r="AU4" i="5"/>
  <c r="BE8" i="6"/>
  <c r="AM327" i="9"/>
  <c r="AM293" i="9"/>
  <c r="AM98" i="9"/>
  <c r="AM39" i="9"/>
  <c r="AM273" i="9" s="1"/>
  <c r="AM42" i="9"/>
  <c r="AM44" i="9" s="1"/>
  <c r="AX281" i="1"/>
  <c r="AX317" i="1" s="1"/>
  <c r="BG8" i="9"/>
  <c r="AN7" i="9"/>
  <c r="AN4" i="9"/>
  <c r="AX284" i="1"/>
  <c r="AX320" i="1" s="1"/>
  <c r="BH8" i="8"/>
  <c r="AT7" i="8"/>
  <c r="AT4" i="8"/>
  <c r="AZ7" i="1"/>
  <c r="BA6" i="1" s="1"/>
  <c r="AZ4" i="1"/>
  <c r="AW320" i="1"/>
  <c r="AY197" i="1"/>
  <c r="AY213" i="1"/>
  <c r="AY75" i="1"/>
  <c r="AY219" i="1"/>
  <c r="AY181" i="1"/>
  <c r="AY251" i="1"/>
  <c r="AY184" i="1"/>
  <c r="AY48" i="1"/>
  <c r="AY243" i="1"/>
  <c r="AY246" i="1"/>
  <c r="AY183" i="1"/>
  <c r="AY166" i="1"/>
  <c r="AY50" i="1"/>
  <c r="AY49" i="1"/>
  <c r="AY216" i="1"/>
  <c r="AY52" i="1"/>
  <c r="AY47" i="1"/>
  <c r="AY254" i="1"/>
  <c r="AY222" i="1"/>
  <c r="AY263" i="1"/>
  <c r="AY257" i="1"/>
  <c r="AY225" i="1"/>
  <c r="AY51" i="1"/>
  <c r="AY180" i="1"/>
  <c r="AY260" i="1"/>
  <c r="AY182" i="1"/>
  <c r="AW317" i="1"/>
  <c r="BG8" i="1"/>
  <c r="O68" i="4"/>
  <c r="BE268" i="6"/>
  <c r="BE286" i="6"/>
  <c r="BE251" i="6"/>
  <c r="BE245" i="6"/>
  <c r="BE257" i="6"/>
  <c r="BE252" i="6"/>
  <c r="BE275" i="6"/>
  <c r="BE259" i="6"/>
  <c r="BE284" i="6"/>
  <c r="BE213" i="6"/>
  <c r="BE227" i="6"/>
  <c r="BE297" i="6"/>
  <c r="BE298" i="6"/>
  <c r="BE224" i="6"/>
  <c r="BE212" i="6"/>
  <c r="BE236" i="6"/>
  <c r="BE299" i="6"/>
  <c r="BE226" i="6"/>
  <c r="BE209" i="6"/>
  <c r="BE233" i="6"/>
  <c r="BE271" i="6"/>
  <c r="BE214" i="6"/>
  <c r="BE239" i="6"/>
  <c r="BE218" i="6"/>
  <c r="BE281" i="6"/>
  <c r="BE296" i="6"/>
  <c r="BE254" i="6"/>
  <c r="BE244" i="6"/>
  <c r="BE267" i="6"/>
  <c r="BE292" i="6"/>
  <c r="BE247" i="6"/>
  <c r="BE266" i="6"/>
  <c r="BE285" i="6"/>
  <c r="BE211" i="6"/>
  <c r="BE269" i="6"/>
  <c r="BE261" i="6"/>
  <c r="BE241" i="6"/>
  <c r="BE277" i="6"/>
  <c r="BE253" i="6"/>
  <c r="BE270" i="6"/>
  <c r="BE295" i="6"/>
  <c r="BE229" i="6"/>
  <c r="BE290" i="6"/>
  <c r="BE215" i="6"/>
  <c r="BE231" i="6"/>
  <c r="BE279" i="6"/>
  <c r="BE263" i="6"/>
  <c r="BE220" i="6"/>
  <c r="BE240" i="6"/>
  <c r="BE225" i="6"/>
  <c r="BE300" i="6"/>
  <c r="BE260" i="6"/>
  <c r="BE255" i="6"/>
  <c r="BE276" i="6"/>
  <c r="BE249" i="6"/>
  <c r="BE221" i="6"/>
  <c r="BE235" i="6"/>
  <c r="BE250" i="6"/>
  <c r="BE222" i="6"/>
  <c r="BE264" i="6"/>
  <c r="BE234" i="6"/>
  <c r="BE287" i="6"/>
  <c r="BE242" i="6"/>
  <c r="BE256" i="6"/>
  <c r="BE232" i="6"/>
  <c r="BE237" i="6"/>
  <c r="BE246" i="6"/>
  <c r="BE216" i="6"/>
  <c r="BE243" i="6"/>
  <c r="BE282" i="6"/>
  <c r="BE262" i="6"/>
  <c r="BE258" i="6"/>
  <c r="BE280" i="6"/>
  <c r="BE248" i="6"/>
  <c r="BE274" i="6"/>
  <c r="BE265" i="6"/>
  <c r="BE273" i="6"/>
  <c r="BE238" i="6"/>
  <c r="BE223" i="6"/>
  <c r="BE291" i="6"/>
  <c r="BE217" i="6"/>
  <c r="BE230" i="6"/>
  <c r="BE289" i="6"/>
  <c r="BE278" i="6"/>
  <c r="BE288" i="6"/>
  <c r="BE294" i="6"/>
  <c r="BE210" i="6"/>
  <c r="BE293" i="6"/>
  <c r="BE228" i="6"/>
  <c r="BE283" i="6"/>
  <c r="BE272" i="6"/>
  <c r="BE219" i="6"/>
  <c r="AZ78" i="1" l="1"/>
  <c r="AZ69" i="1"/>
  <c r="AZ68" i="1"/>
  <c r="AZ67" i="1"/>
  <c r="AZ66" i="1"/>
  <c r="AZ65" i="1"/>
  <c r="AZ64" i="1"/>
  <c r="BD65" i="5"/>
  <c r="BD67" i="5"/>
  <c r="BD68" i="5"/>
  <c r="BD70" i="5"/>
  <c r="BD66" i="5"/>
  <c r="BD69" i="5"/>
  <c r="BD40" i="5"/>
  <c r="BD22" i="5"/>
  <c r="AL297" i="9"/>
  <c r="AM280" i="9"/>
  <c r="AM163" i="9"/>
  <c r="AL165" i="9"/>
  <c r="AL162" i="9"/>
  <c r="AN244" i="9"/>
  <c r="AN99" i="9"/>
  <c r="BF8" i="6"/>
  <c r="BD175" i="5"/>
  <c r="BD13" i="5"/>
  <c r="BD151" i="5"/>
  <c r="BD31" i="5"/>
  <c r="BD95" i="5"/>
  <c r="BD103" i="5"/>
  <c r="BD159" i="5"/>
  <c r="BD87" i="5"/>
  <c r="BD191" i="5"/>
  <c r="BD111" i="5"/>
  <c r="BD119" i="5"/>
  <c r="BD183" i="5"/>
  <c r="BD79" i="5"/>
  <c r="BD143" i="5"/>
  <c r="BD127" i="5"/>
  <c r="BD171" i="5"/>
  <c r="BD201" i="5"/>
  <c r="BD136" i="5"/>
  <c r="BD204" i="5"/>
  <c r="BD137" i="5"/>
  <c r="BD140" i="5"/>
  <c r="BD202" i="5"/>
  <c r="BD169" i="5"/>
  <c r="BD138" i="5"/>
  <c r="BD168" i="5"/>
  <c r="BD139" i="5"/>
  <c r="BD170" i="5"/>
  <c r="BD203" i="5"/>
  <c r="BD172" i="5"/>
  <c r="BD200" i="5"/>
  <c r="BD208" i="5"/>
  <c r="BD57" i="5"/>
  <c r="BD58" i="5"/>
  <c r="BD55" i="5"/>
  <c r="BD54" i="5"/>
  <c r="BD56" i="5"/>
  <c r="BD53" i="5"/>
  <c r="BE8" i="5"/>
  <c r="AV6" i="5"/>
  <c r="AS6" i="6"/>
  <c r="AN330" i="9"/>
  <c r="AN328" i="9"/>
  <c r="AM67" i="9"/>
  <c r="AN183" i="9"/>
  <c r="AN161" i="9"/>
  <c r="AN294" i="9" s="1"/>
  <c r="AN138" i="9"/>
  <c r="AN101" i="9"/>
  <c r="AN69" i="9"/>
  <c r="AN74" i="9"/>
  <c r="AN55" i="9"/>
  <c r="AN43" i="9"/>
  <c r="AN41" i="9"/>
  <c r="AN40" i="9"/>
  <c r="AY281" i="1"/>
  <c r="AY317" i="1" s="1"/>
  <c r="AY284" i="1"/>
  <c r="AY320" i="1" s="1"/>
  <c r="BH8" i="9"/>
  <c r="AN14" i="9"/>
  <c r="AO6" i="9"/>
  <c r="AT258" i="8"/>
  <c r="AT264" i="8"/>
  <c r="AT275" i="8"/>
  <c r="AT272" i="8"/>
  <c r="AT271" i="8"/>
  <c r="AT257" i="8"/>
  <c r="AT252" i="8"/>
  <c r="AT249" i="8"/>
  <c r="AT234" i="8"/>
  <c r="AT235" i="8"/>
  <c r="AT248" i="8"/>
  <c r="AT66" i="8"/>
  <c r="AT65" i="8"/>
  <c r="AT64" i="8"/>
  <c r="AT63" i="8"/>
  <c r="AT51" i="8"/>
  <c r="AT50" i="8"/>
  <c r="AT49" i="8"/>
  <c r="AT52" i="8"/>
  <c r="AT36" i="8"/>
  <c r="AT48" i="8"/>
  <c r="AT35" i="8"/>
  <c r="AT37" i="8"/>
  <c r="AT34" i="8"/>
  <c r="AT33" i="8"/>
  <c r="AT67" i="8"/>
  <c r="AT11" i="8"/>
  <c r="AU6" i="8"/>
  <c r="BI8" i="8"/>
  <c r="AZ225" i="1"/>
  <c r="AZ184" i="1"/>
  <c r="AZ251" i="1"/>
  <c r="AZ219" i="1"/>
  <c r="AZ181" i="1"/>
  <c r="AZ49" i="1"/>
  <c r="AZ403" i="1"/>
  <c r="AZ166" i="1"/>
  <c r="AZ52" i="1"/>
  <c r="AZ263" i="1"/>
  <c r="AZ180" i="1"/>
  <c r="AZ47" i="1"/>
  <c r="AZ50" i="1"/>
  <c r="AZ257" i="1"/>
  <c r="AZ222" i="1"/>
  <c r="AZ51" i="1"/>
  <c r="AZ197" i="1"/>
  <c r="AZ183" i="1"/>
  <c r="AZ254" i="1"/>
  <c r="AZ182" i="1"/>
  <c r="AZ213" i="1"/>
  <c r="AZ400" i="1"/>
  <c r="AZ260" i="1"/>
  <c r="AZ246" i="1"/>
  <c r="AZ243" i="1"/>
  <c r="AZ216" i="1"/>
  <c r="AZ75" i="1"/>
  <c r="AZ48" i="1"/>
  <c r="BA7" i="1"/>
  <c r="BB6" i="1" s="1"/>
  <c r="BA4" i="1"/>
  <c r="BH8" i="1"/>
  <c r="O69" i="4"/>
  <c r="BF230" i="6"/>
  <c r="BF220" i="6"/>
  <c r="BF216" i="6"/>
  <c r="BF255" i="6"/>
  <c r="BF278" i="6"/>
  <c r="BF236" i="6"/>
  <c r="BF248" i="6"/>
  <c r="BF254" i="6"/>
  <c r="BF241" i="6"/>
  <c r="BF292" i="6"/>
  <c r="BF237" i="6"/>
  <c r="BF225" i="6"/>
  <c r="BF297" i="6"/>
  <c r="BF256" i="6"/>
  <c r="BF227" i="6"/>
  <c r="BF223" i="6"/>
  <c r="BF260" i="6"/>
  <c r="BF243" i="6"/>
  <c r="BF250" i="6"/>
  <c r="BF252" i="6"/>
  <c r="BF287" i="6"/>
  <c r="BF232" i="6"/>
  <c r="BF212" i="6"/>
  <c r="BF244" i="6"/>
  <c r="BF264" i="6"/>
  <c r="BF215" i="6"/>
  <c r="BF270" i="6"/>
  <c r="BF259" i="6"/>
  <c r="BF265" i="6"/>
  <c r="BF245" i="6"/>
  <c r="BF281" i="6"/>
  <c r="BF234" i="6"/>
  <c r="BF275" i="6"/>
  <c r="BF247" i="6"/>
  <c r="BF277" i="6"/>
  <c r="BF218" i="6"/>
  <c r="BF290" i="6"/>
  <c r="BF289" i="6"/>
  <c r="BF262" i="6"/>
  <c r="BF299" i="6"/>
  <c r="BF231" i="6"/>
  <c r="BF294" i="6"/>
  <c r="BF273" i="6"/>
  <c r="BF271" i="6"/>
  <c r="BF268" i="6"/>
  <c r="BF239" i="6"/>
  <c r="BF272" i="6"/>
  <c r="BF269" i="6"/>
  <c r="BF261" i="6"/>
  <c r="BF257" i="6"/>
  <c r="BF291" i="6"/>
  <c r="BF258" i="6"/>
  <c r="BF298" i="6"/>
  <c r="BF251" i="6"/>
  <c r="BF228" i="6"/>
  <c r="BF282" i="6"/>
  <c r="BF246" i="6"/>
  <c r="BF240" i="6"/>
  <c r="BF213" i="6"/>
  <c r="BF210" i="6"/>
  <c r="BF274" i="6"/>
  <c r="BF288" i="6"/>
  <c r="BF217" i="6"/>
  <c r="BF238" i="6"/>
  <c r="BF221" i="6"/>
  <c r="BF249" i="6"/>
  <c r="BF211" i="6"/>
  <c r="BF276" i="6"/>
  <c r="BF253" i="6"/>
  <c r="BF233" i="6"/>
  <c r="BF214" i="6"/>
  <c r="BF235" i="6"/>
  <c r="BF219" i="6"/>
  <c r="BF300" i="6"/>
  <c r="BF224" i="6"/>
  <c r="BF285" i="6"/>
  <c r="BF286" i="6"/>
  <c r="BF263" i="6"/>
  <c r="BF295" i="6"/>
  <c r="BF284" i="6"/>
  <c r="BF209" i="6"/>
  <c r="BF279" i="6"/>
  <c r="BF226" i="6"/>
  <c r="BF229" i="6"/>
  <c r="BF293" i="6"/>
  <c r="BF266" i="6"/>
  <c r="BF280" i="6"/>
  <c r="BF267" i="6"/>
  <c r="BF283" i="6"/>
  <c r="BF242" i="6"/>
  <c r="BF222" i="6"/>
  <c r="BF296" i="6"/>
  <c r="BA78" i="1" l="1"/>
  <c r="BA69" i="1"/>
  <c r="BA68" i="1"/>
  <c r="BA67" i="1"/>
  <c r="BA66" i="1"/>
  <c r="BA65" i="1"/>
  <c r="BA64" i="1"/>
  <c r="BE66" i="5"/>
  <c r="BE69" i="5"/>
  <c r="BE68" i="5"/>
  <c r="BE65" i="5"/>
  <c r="BE67" i="5"/>
  <c r="BE70" i="5"/>
  <c r="BE40" i="5"/>
  <c r="BE22" i="5"/>
  <c r="AM297" i="9"/>
  <c r="AM165" i="9"/>
  <c r="AV7" i="5"/>
  <c r="AV4" i="5"/>
  <c r="BE175" i="5"/>
  <c r="BE79" i="5"/>
  <c r="BE127" i="5"/>
  <c r="BE151" i="5"/>
  <c r="BE191" i="5"/>
  <c r="BE159" i="5"/>
  <c r="BE183" i="5"/>
  <c r="BE31" i="5"/>
  <c r="BE87" i="5"/>
  <c r="BE13" i="5"/>
  <c r="BE103" i="5"/>
  <c r="BE143" i="5"/>
  <c r="BE111" i="5"/>
  <c r="BE119" i="5"/>
  <c r="BE95" i="5"/>
  <c r="BE138" i="5"/>
  <c r="BE171" i="5"/>
  <c r="BE202" i="5"/>
  <c r="BE139" i="5"/>
  <c r="BE136" i="5"/>
  <c r="BE201" i="5"/>
  <c r="BE200" i="5"/>
  <c r="BE172" i="5"/>
  <c r="BE137" i="5"/>
  <c r="BE204" i="5"/>
  <c r="BE203" i="5"/>
  <c r="BE140" i="5"/>
  <c r="BE168" i="5"/>
  <c r="BE170" i="5"/>
  <c r="BE169" i="5"/>
  <c r="BE208" i="5"/>
  <c r="BE57" i="5"/>
  <c r="BE58" i="5"/>
  <c r="BE53" i="5"/>
  <c r="BE55" i="5"/>
  <c r="BE54" i="5"/>
  <c r="BE56" i="5"/>
  <c r="BF8" i="5"/>
  <c r="AS4" i="6"/>
  <c r="AS7" i="6"/>
  <c r="BG8" i="6"/>
  <c r="AN327" i="9"/>
  <c r="AM162" i="9"/>
  <c r="AN164" i="9"/>
  <c r="AN293" i="9"/>
  <c r="AN98" i="9"/>
  <c r="AN39" i="9"/>
  <c r="AN273" i="9" s="1"/>
  <c r="AN42" i="9"/>
  <c r="AN44" i="9" s="1"/>
  <c r="BI8" i="9"/>
  <c r="AO4" i="9"/>
  <c r="AO7" i="9"/>
  <c r="AU7" i="8"/>
  <c r="AU4" i="8"/>
  <c r="BJ8" i="8"/>
  <c r="AZ281" i="1"/>
  <c r="AZ317" i="1" s="1"/>
  <c r="BA222" i="1"/>
  <c r="BA216" i="1"/>
  <c r="BA403" i="1"/>
  <c r="BA225" i="1"/>
  <c r="BA260" i="1"/>
  <c r="BA197" i="1"/>
  <c r="BA52" i="1"/>
  <c r="BA49" i="1"/>
  <c r="BA246" i="1"/>
  <c r="BA184" i="1"/>
  <c r="BA182" i="1"/>
  <c r="BA180" i="1"/>
  <c r="BA51" i="1"/>
  <c r="BA257" i="1"/>
  <c r="BA263" i="1"/>
  <c r="BA75" i="1"/>
  <c r="BA213" i="1"/>
  <c r="BA47" i="1"/>
  <c r="BA219" i="1"/>
  <c r="BA400" i="1"/>
  <c r="BA243" i="1"/>
  <c r="BA251" i="1"/>
  <c r="BA181" i="1"/>
  <c r="BA48" i="1"/>
  <c r="BA183" i="1"/>
  <c r="BA254" i="1"/>
  <c r="BA166" i="1"/>
  <c r="BA50" i="1"/>
  <c r="BB4" i="1"/>
  <c r="BB7" i="1"/>
  <c r="BC6" i="1" s="1"/>
  <c r="AZ284" i="1"/>
  <c r="BI8" i="1"/>
  <c r="O70" i="4"/>
  <c r="AY400" i="1"/>
  <c r="BG276" i="6"/>
  <c r="BG244" i="6"/>
  <c r="BG253" i="6"/>
  <c r="BG217" i="6"/>
  <c r="BG262" i="6"/>
  <c r="BG210" i="6"/>
  <c r="BG225" i="6"/>
  <c r="BG222" i="6"/>
  <c r="BG256" i="6"/>
  <c r="BG289" i="6"/>
  <c r="BG228" i="6"/>
  <c r="BG255" i="6"/>
  <c r="BG290" i="6"/>
  <c r="BG299" i="6"/>
  <c r="BG213" i="6"/>
  <c r="BG275" i="6"/>
  <c r="BG219" i="6"/>
  <c r="BG226" i="6"/>
  <c r="BG230" i="6"/>
  <c r="BG282" i="6"/>
  <c r="AY403" i="1"/>
  <c r="BG283" i="6"/>
  <c r="BG271" i="6"/>
  <c r="BG248" i="6"/>
  <c r="BG267" i="6"/>
  <c r="BG241" i="6"/>
  <c r="BG287" i="6"/>
  <c r="BG274" i="6"/>
  <c r="BG259" i="6"/>
  <c r="BG212" i="6"/>
  <c r="BG224" i="6"/>
  <c r="BG270" i="6"/>
  <c r="BG258" i="6"/>
  <c r="BG232" i="6"/>
  <c r="BG238" i="6"/>
  <c r="BG215" i="6"/>
  <c r="BG246" i="6"/>
  <c r="BG250" i="6"/>
  <c r="BG257" i="6"/>
  <c r="BG292" i="6"/>
  <c r="BG251" i="6"/>
  <c r="BG266" i="6"/>
  <c r="BG293" i="6"/>
  <c r="BG245" i="6"/>
  <c r="BG229" i="6"/>
  <c r="BG240" i="6"/>
  <c r="BG233" i="6"/>
  <c r="BG279" i="6"/>
  <c r="BG223" i="6"/>
  <c r="BG265" i="6"/>
  <c r="BG269" i="6"/>
  <c r="BG300" i="6"/>
  <c r="BG296" i="6"/>
  <c r="BG234" i="6"/>
  <c r="BG285" i="6"/>
  <c r="BG260" i="6"/>
  <c r="BG236" i="6"/>
  <c r="BG277" i="6"/>
  <c r="BG286" i="6"/>
  <c r="BG295" i="6"/>
  <c r="BG211" i="6"/>
  <c r="BG221" i="6"/>
  <c r="BG249" i="6"/>
  <c r="BG261" i="6"/>
  <c r="BG278" i="6"/>
  <c r="BG297" i="6"/>
  <c r="BG280" i="6"/>
  <c r="BG237" i="6"/>
  <c r="BG291" i="6"/>
  <c r="BG214" i="6"/>
  <c r="BG231" i="6"/>
  <c r="BG281" i="6"/>
  <c r="BG252" i="6"/>
  <c r="BG273" i="6"/>
  <c r="BG235" i="6"/>
  <c r="BG216" i="6"/>
  <c r="BG298" i="6"/>
  <c r="BG227" i="6"/>
  <c r="BG294" i="6"/>
  <c r="BG264" i="6"/>
  <c r="BG254" i="6"/>
  <c r="BG218" i="6"/>
  <c r="BG284" i="6"/>
  <c r="BG239" i="6"/>
  <c r="BG288" i="6"/>
  <c r="BG263" i="6"/>
  <c r="BG243" i="6"/>
  <c r="BG220" i="6"/>
  <c r="BG247" i="6"/>
  <c r="BG272" i="6"/>
  <c r="BG242" i="6"/>
  <c r="BG268" i="6"/>
  <c r="BG209" i="6"/>
  <c r="BB78" i="1" l="1"/>
  <c r="BB69" i="1"/>
  <c r="BB68" i="1"/>
  <c r="BB67" i="1"/>
  <c r="BB66" i="1"/>
  <c r="BB65" i="1"/>
  <c r="BB64" i="1"/>
  <c r="BF65" i="5"/>
  <c r="BF67" i="5"/>
  <c r="BF70" i="5"/>
  <c r="BF69" i="5"/>
  <c r="BF66" i="5"/>
  <c r="BF68" i="5"/>
  <c r="BF40" i="5"/>
  <c r="BF22" i="5"/>
  <c r="AN280" i="9"/>
  <c r="AN163" i="9"/>
  <c r="AO244" i="9"/>
  <c r="AO99" i="9"/>
  <c r="AT6" i="6"/>
  <c r="BH8" i="6"/>
  <c r="BF127" i="5"/>
  <c r="BF95" i="5"/>
  <c r="BF13" i="5"/>
  <c r="BF103" i="5"/>
  <c r="BF31" i="5"/>
  <c r="BF87" i="5"/>
  <c r="BF151" i="5"/>
  <c r="BF119" i="5"/>
  <c r="BF143" i="5"/>
  <c r="BF191" i="5"/>
  <c r="BF183" i="5"/>
  <c r="BF111" i="5"/>
  <c r="BF175" i="5"/>
  <c r="BF159" i="5"/>
  <c r="BF79" i="5"/>
  <c r="BF138" i="5"/>
  <c r="BF168" i="5"/>
  <c r="BF201" i="5"/>
  <c r="BF171" i="5"/>
  <c r="BF203" i="5"/>
  <c r="BF140" i="5"/>
  <c r="BF136" i="5"/>
  <c r="BF204" i="5"/>
  <c r="BF202" i="5"/>
  <c r="BF139" i="5"/>
  <c r="BF200" i="5"/>
  <c r="BF169" i="5"/>
  <c r="BF172" i="5"/>
  <c r="BF137" i="5"/>
  <c r="BF170" i="5"/>
  <c r="BF208" i="5"/>
  <c r="BF58" i="5"/>
  <c r="BF57" i="5"/>
  <c r="BF53" i="5"/>
  <c r="BF55" i="5"/>
  <c r="BF54" i="5"/>
  <c r="BF56" i="5"/>
  <c r="BG8" i="5"/>
  <c r="AW6" i="5"/>
  <c r="AO330" i="9"/>
  <c r="AO328" i="9"/>
  <c r="AN67" i="9"/>
  <c r="AO183" i="9"/>
  <c r="AO161" i="9"/>
  <c r="AO294" i="9" s="1"/>
  <c r="AO138" i="9"/>
  <c r="AO101" i="9"/>
  <c r="AO69" i="9"/>
  <c r="AO74" i="9"/>
  <c r="AO55" i="9"/>
  <c r="AO43" i="9"/>
  <c r="AO41" i="9"/>
  <c r="AO40" i="9"/>
  <c r="AP6" i="9"/>
  <c r="AO14" i="9"/>
  <c r="BJ8" i="9"/>
  <c r="AU258" i="8"/>
  <c r="AU257" i="8"/>
  <c r="AU275" i="8"/>
  <c r="AU272" i="8"/>
  <c r="AU252" i="8"/>
  <c r="AU271" i="8"/>
  <c r="AU235" i="8"/>
  <c r="AU249" i="8"/>
  <c r="AU234" i="8"/>
  <c r="AU248" i="8"/>
  <c r="AU65" i="8"/>
  <c r="AU64" i="8"/>
  <c r="AU52" i="8"/>
  <c r="AU63" i="8"/>
  <c r="AU50" i="8"/>
  <c r="AU49" i="8"/>
  <c r="AU48" i="8"/>
  <c r="AU51" i="8"/>
  <c r="AU35" i="8"/>
  <c r="AU66" i="8"/>
  <c r="AU34" i="8"/>
  <c r="AU37" i="8"/>
  <c r="AU36" i="8"/>
  <c r="AU33" i="8"/>
  <c r="AU67" i="8"/>
  <c r="AU11" i="8"/>
  <c r="AV6" i="8"/>
  <c r="BK8" i="8"/>
  <c r="BA284" i="1"/>
  <c r="BA320" i="1" s="1"/>
  <c r="AZ320" i="1"/>
  <c r="BC4" i="1"/>
  <c r="BC7" i="1"/>
  <c r="BD6" i="1" s="1"/>
  <c r="BB254" i="1"/>
  <c r="BB183" i="1"/>
  <c r="BB181" i="1"/>
  <c r="BB75" i="1"/>
  <c r="BB257" i="1"/>
  <c r="BB225" i="1"/>
  <c r="BB263" i="1"/>
  <c r="BB260" i="1"/>
  <c r="BB222" i="1"/>
  <c r="BB216" i="1"/>
  <c r="BB180" i="1"/>
  <c r="BB52" i="1"/>
  <c r="BB243" i="1"/>
  <c r="BB49" i="1"/>
  <c r="BB184" i="1"/>
  <c r="BB182" i="1"/>
  <c r="BB47" i="1"/>
  <c r="BB246" i="1"/>
  <c r="BB48" i="1"/>
  <c r="BB213" i="1"/>
  <c r="BB251" i="1"/>
  <c r="BB166" i="1"/>
  <c r="BB50" i="1"/>
  <c r="BB197" i="1"/>
  <c r="BB219" i="1"/>
  <c r="BB51" i="1"/>
  <c r="BA281" i="1"/>
  <c r="BJ8" i="1"/>
  <c r="O71" i="4"/>
  <c r="BH284" i="6"/>
  <c r="BH277" i="6"/>
  <c r="BH283" i="6"/>
  <c r="BH232" i="6"/>
  <c r="BH278" i="6"/>
  <c r="BH214" i="6"/>
  <c r="BH227" i="6"/>
  <c r="BH233" i="6"/>
  <c r="BH246" i="6"/>
  <c r="BH236" i="6"/>
  <c r="BH258" i="6"/>
  <c r="BH256" i="6"/>
  <c r="BH217" i="6"/>
  <c r="BH244" i="6"/>
  <c r="BH290" i="6"/>
  <c r="BH240" i="6"/>
  <c r="BH209" i="6"/>
  <c r="BH261" i="6"/>
  <c r="BH221" i="6"/>
  <c r="BH220" i="6"/>
  <c r="BH242" i="6"/>
  <c r="BH282" i="6"/>
  <c r="BH291" i="6"/>
  <c r="BH247" i="6"/>
  <c r="BH210" i="6"/>
  <c r="BH294" i="6"/>
  <c r="BH270" i="6"/>
  <c r="BH265" i="6"/>
  <c r="BH292" i="6"/>
  <c r="BH269" i="6"/>
  <c r="BH253" i="6"/>
  <c r="BH229" i="6"/>
  <c r="BH298" i="6"/>
  <c r="BH293" i="6"/>
  <c r="BH245" i="6"/>
  <c r="BH296" i="6"/>
  <c r="BH255" i="6"/>
  <c r="BH262" i="6"/>
  <c r="BH249" i="6"/>
  <c r="BH228" i="6"/>
  <c r="BH287" i="6"/>
  <c r="BH250" i="6"/>
  <c r="BH254" i="6"/>
  <c r="BH219" i="6"/>
  <c r="BH297" i="6"/>
  <c r="BH299" i="6"/>
  <c r="BH248" i="6"/>
  <c r="BH273" i="6"/>
  <c r="BH285" i="6"/>
  <c r="BH237" i="6"/>
  <c r="BH281" i="6"/>
  <c r="BH251" i="6"/>
  <c r="BH266" i="6"/>
  <c r="BH300" i="6"/>
  <c r="BH211" i="6"/>
  <c r="BH263" i="6"/>
  <c r="BH215" i="6"/>
  <c r="BH224" i="6"/>
  <c r="BH218" i="6"/>
  <c r="BH279" i="6"/>
  <c r="BH231" i="6"/>
  <c r="BH238" i="6"/>
  <c r="BH226" i="6"/>
  <c r="BH216" i="6"/>
  <c r="BH243" i="6"/>
  <c r="BH213" i="6"/>
  <c r="BH272" i="6"/>
  <c r="BH286" i="6"/>
  <c r="BH259" i="6"/>
  <c r="BH260" i="6"/>
  <c r="BH275" i="6"/>
  <c r="BH288" i="6"/>
  <c r="BH212" i="6"/>
  <c r="BH235" i="6"/>
  <c r="BH268" i="6"/>
  <c r="BH276" i="6"/>
  <c r="BH274" i="6"/>
  <c r="BH280" i="6"/>
  <c r="BH271" i="6"/>
  <c r="BH267" i="6"/>
  <c r="BH234" i="6"/>
  <c r="BH289" i="6"/>
  <c r="BH222" i="6"/>
  <c r="BH225" i="6"/>
  <c r="BH295" i="6"/>
  <c r="BH223" i="6"/>
  <c r="BH241" i="6"/>
  <c r="BH252" i="6"/>
  <c r="BH257" i="6"/>
  <c r="BH264" i="6"/>
  <c r="BH230" i="6"/>
  <c r="BH239" i="6"/>
  <c r="BC78" i="1" l="1"/>
  <c r="BC68" i="1"/>
  <c r="BC67" i="1"/>
  <c r="BC66" i="1"/>
  <c r="BC65" i="1"/>
  <c r="BC64" i="1"/>
  <c r="BC69" i="1"/>
  <c r="BG70" i="5"/>
  <c r="BG68" i="5"/>
  <c r="BG66" i="5"/>
  <c r="BG65" i="5"/>
  <c r="BG67" i="5"/>
  <c r="BG69" i="5"/>
  <c r="BG40" i="5"/>
  <c r="BG22" i="5"/>
  <c r="AN162" i="9"/>
  <c r="AN165" i="9"/>
  <c r="AW7" i="5"/>
  <c r="AW4" i="5"/>
  <c r="BG151" i="5"/>
  <c r="BG95" i="5"/>
  <c r="BG119" i="5"/>
  <c r="BG31" i="5"/>
  <c r="BG111" i="5"/>
  <c r="BG143" i="5"/>
  <c r="BG127" i="5"/>
  <c r="BG103" i="5"/>
  <c r="BG175" i="5"/>
  <c r="BG79" i="5"/>
  <c r="BG87" i="5"/>
  <c r="BG159" i="5"/>
  <c r="BG183" i="5"/>
  <c r="BG191" i="5"/>
  <c r="BG13" i="5"/>
  <c r="BG139" i="5"/>
  <c r="BG202" i="5"/>
  <c r="BG168" i="5"/>
  <c r="BG172" i="5"/>
  <c r="BG200" i="5"/>
  <c r="BG140" i="5"/>
  <c r="BG136" i="5"/>
  <c r="BG203" i="5"/>
  <c r="BG137" i="5"/>
  <c r="BG204" i="5"/>
  <c r="BG171" i="5"/>
  <c r="BG138" i="5"/>
  <c r="BG170" i="5"/>
  <c r="BG169" i="5"/>
  <c r="BG201" i="5"/>
  <c r="BG208" i="5"/>
  <c r="BG57" i="5"/>
  <c r="BG58" i="5"/>
  <c r="BG53" i="5"/>
  <c r="BG55" i="5"/>
  <c r="BG54" i="5"/>
  <c r="BG56" i="5"/>
  <c r="BH8" i="5"/>
  <c r="BI8" i="6"/>
  <c r="AT4" i="6"/>
  <c r="AT7" i="6"/>
  <c r="AO327" i="9"/>
  <c r="AO164" i="9"/>
  <c r="AN297" i="9"/>
  <c r="AO293" i="9"/>
  <c r="AO98" i="9"/>
  <c r="AO39" i="9"/>
  <c r="AO273" i="9" s="1"/>
  <c r="AO42" i="9"/>
  <c r="AO44" i="9" s="1"/>
  <c r="AP7" i="9"/>
  <c r="AP4" i="9"/>
  <c r="BK8" i="9"/>
  <c r="AV7" i="8"/>
  <c r="AV4" i="8"/>
  <c r="BL8" i="8"/>
  <c r="BB281" i="1"/>
  <c r="BB317" i="1" s="1"/>
  <c r="BB284" i="1"/>
  <c r="BB320" i="1" s="1"/>
  <c r="BD7" i="1"/>
  <c r="BE6" i="1" s="1"/>
  <c r="BD4" i="1"/>
  <c r="BA317" i="1"/>
  <c r="BC257" i="1"/>
  <c r="BC181" i="1"/>
  <c r="BC52" i="1"/>
  <c r="BC49" i="1"/>
  <c r="BC50" i="1"/>
  <c r="BC216" i="1"/>
  <c r="BC243" i="1"/>
  <c r="BC48" i="1"/>
  <c r="BC254" i="1"/>
  <c r="BC222" i="1"/>
  <c r="BC246" i="1"/>
  <c r="BC225" i="1"/>
  <c r="BC166" i="1"/>
  <c r="BC184" i="1"/>
  <c r="BC75" i="1"/>
  <c r="BC183" i="1"/>
  <c r="BC260" i="1"/>
  <c r="BC51" i="1"/>
  <c r="BC219" i="1"/>
  <c r="BC47" i="1"/>
  <c r="BC180" i="1"/>
  <c r="BC403" i="1"/>
  <c r="BC263" i="1"/>
  <c r="BC213" i="1"/>
  <c r="BC197" i="1"/>
  <c r="BC251" i="1"/>
  <c r="BC400" i="1"/>
  <c r="BC182" i="1"/>
  <c r="BK8" i="1"/>
  <c r="O72" i="4"/>
  <c r="BI232" i="6"/>
  <c r="BI245" i="6"/>
  <c r="BI300" i="6"/>
  <c r="BI252" i="6"/>
  <c r="BI227" i="6"/>
  <c r="BI277" i="6"/>
  <c r="BI241" i="6"/>
  <c r="BI282" i="6"/>
  <c r="BI244" i="6"/>
  <c r="BI266" i="6"/>
  <c r="BI299" i="6"/>
  <c r="BI284" i="6"/>
  <c r="BI239" i="6"/>
  <c r="BI209" i="6"/>
  <c r="BI214" i="6"/>
  <c r="BI273" i="6"/>
  <c r="BI253" i="6"/>
  <c r="BI298" i="6"/>
  <c r="BI256" i="6"/>
  <c r="BI292" i="6"/>
  <c r="BI249" i="6"/>
  <c r="BI295" i="6"/>
  <c r="BI258" i="6"/>
  <c r="BI237" i="6"/>
  <c r="BI275" i="6"/>
  <c r="BI276" i="6"/>
  <c r="BI287" i="6"/>
  <c r="BI248" i="6"/>
  <c r="BI242" i="6"/>
  <c r="BI231" i="6"/>
  <c r="BI215" i="6"/>
  <c r="BI283" i="6"/>
  <c r="BI243" i="6"/>
  <c r="BI251" i="6"/>
  <c r="BI270" i="6"/>
  <c r="BI293" i="6"/>
  <c r="BI286" i="6"/>
  <c r="BI254" i="6"/>
  <c r="BI280" i="6"/>
  <c r="BI281" i="6"/>
  <c r="BI279" i="6"/>
  <c r="BI267" i="6"/>
  <c r="BI268" i="6"/>
  <c r="BI262" i="6"/>
  <c r="BI257" i="6"/>
  <c r="BI296" i="6"/>
  <c r="BI230" i="6"/>
  <c r="BI269" i="6"/>
  <c r="BI261" i="6"/>
  <c r="BI213" i="6"/>
  <c r="BI210" i="6"/>
  <c r="BI264" i="6"/>
  <c r="BI224" i="6"/>
  <c r="BI297" i="6"/>
  <c r="BI271" i="6"/>
  <c r="BI265" i="6"/>
  <c r="BI260" i="6"/>
  <c r="BI235" i="6"/>
  <c r="BI247" i="6"/>
  <c r="BI259" i="6"/>
  <c r="BI217" i="6"/>
  <c r="BI221" i="6"/>
  <c r="BI250" i="6"/>
  <c r="BI228" i="6"/>
  <c r="BI216" i="6"/>
  <c r="BI222" i="6"/>
  <c r="BI212" i="6"/>
  <c r="BI225" i="6"/>
  <c r="BI223" i="6"/>
  <c r="BI272" i="6"/>
  <c r="BI236" i="6"/>
  <c r="BI294" i="6"/>
  <c r="BI288" i="6"/>
  <c r="BI278" i="6"/>
  <c r="BI211" i="6"/>
  <c r="BI289" i="6"/>
  <c r="BI219" i="6"/>
  <c r="BI220" i="6"/>
  <c r="BI218" i="6"/>
  <c r="BI255" i="6"/>
  <c r="BI274" i="6"/>
  <c r="BI285" i="6"/>
  <c r="BI234" i="6"/>
  <c r="BI226" i="6"/>
  <c r="BI233" i="6"/>
  <c r="BI263" i="6"/>
  <c r="BI246" i="6"/>
  <c r="BI238" i="6"/>
  <c r="BI240" i="6"/>
  <c r="BI291" i="6"/>
  <c r="BI229" i="6"/>
  <c r="BI290" i="6"/>
  <c r="BD78" i="1" l="1"/>
  <c r="BD67" i="1"/>
  <c r="BD66" i="1"/>
  <c r="BD65" i="1"/>
  <c r="BD64" i="1"/>
  <c r="BD69" i="1"/>
  <c r="BD68" i="1"/>
  <c r="BH67" i="5"/>
  <c r="BH70" i="5"/>
  <c r="BH66" i="5"/>
  <c r="BH68" i="5"/>
  <c r="BH69" i="5"/>
  <c r="BH65" i="5"/>
  <c r="BH40" i="5"/>
  <c r="BH22" i="5"/>
  <c r="AO280" i="9"/>
  <c r="AO163" i="9"/>
  <c r="AP244" i="9"/>
  <c r="AP99" i="9"/>
  <c r="BJ8" i="6"/>
  <c r="AU6" i="6"/>
  <c r="BH159" i="5"/>
  <c r="BH79" i="5"/>
  <c r="BH151" i="5"/>
  <c r="BH87" i="5"/>
  <c r="BH119" i="5"/>
  <c r="BH127" i="5"/>
  <c r="BH175" i="5"/>
  <c r="BH31" i="5"/>
  <c r="BH103" i="5"/>
  <c r="BH95" i="5"/>
  <c r="BH143" i="5"/>
  <c r="BH13" i="5"/>
  <c r="BH111" i="5"/>
  <c r="BH191" i="5"/>
  <c r="BH183" i="5"/>
  <c r="BH172" i="5"/>
  <c r="BH202" i="5"/>
  <c r="BH169" i="5"/>
  <c r="BH136" i="5"/>
  <c r="BH138" i="5"/>
  <c r="BH140" i="5"/>
  <c r="BH204" i="5"/>
  <c r="BH168" i="5"/>
  <c r="BH203" i="5"/>
  <c r="BH201" i="5"/>
  <c r="BH170" i="5"/>
  <c r="BH137" i="5"/>
  <c r="BH200" i="5"/>
  <c r="BH139" i="5"/>
  <c r="BH171" i="5"/>
  <c r="BH58" i="5"/>
  <c r="BH57" i="5"/>
  <c r="BH56" i="5"/>
  <c r="BH208" i="5"/>
  <c r="BH53" i="5"/>
  <c r="BH54" i="5"/>
  <c r="BH55" i="5"/>
  <c r="BI8" i="5"/>
  <c r="AX6" i="5"/>
  <c r="AP330" i="9"/>
  <c r="AP328" i="9"/>
  <c r="AO67" i="9"/>
  <c r="AP183" i="9"/>
  <c r="AP161" i="9"/>
  <c r="AP294" i="9" s="1"/>
  <c r="AP138" i="9"/>
  <c r="AP101" i="9"/>
  <c r="AP69" i="9"/>
  <c r="AP74" i="9"/>
  <c r="AP55" i="9"/>
  <c r="AP40" i="9"/>
  <c r="AP43" i="9"/>
  <c r="AP41" i="9"/>
  <c r="BL8" i="9"/>
  <c r="AQ6" i="9"/>
  <c r="AP14" i="9"/>
  <c r="AV257" i="8"/>
  <c r="AV271" i="8"/>
  <c r="AV252" i="8"/>
  <c r="AV275" i="8"/>
  <c r="AV258" i="8"/>
  <c r="AV249" i="8"/>
  <c r="AV234" i="8"/>
  <c r="AV272" i="8"/>
  <c r="AV248" i="8"/>
  <c r="AV235" i="8"/>
  <c r="AV64" i="8"/>
  <c r="AV63" i="8"/>
  <c r="AV51" i="8"/>
  <c r="AV49" i="8"/>
  <c r="AV48" i="8"/>
  <c r="AV67" i="8"/>
  <c r="AV66" i="8"/>
  <c r="AV50" i="8"/>
  <c r="AV34" i="8"/>
  <c r="AV33" i="8"/>
  <c r="AV35" i="8"/>
  <c r="AV11" i="8"/>
  <c r="AV36" i="8"/>
  <c r="AV52" i="8"/>
  <c r="AV65" i="8"/>
  <c r="AV37" i="8"/>
  <c r="AW6" i="8"/>
  <c r="BM8" i="8"/>
  <c r="BC284" i="1"/>
  <c r="BC320" i="1" s="1"/>
  <c r="BC281" i="1"/>
  <c r="BC317" i="1" s="1"/>
  <c r="BD251" i="1"/>
  <c r="BD213" i="1"/>
  <c r="BD222" i="1"/>
  <c r="BD52" i="1"/>
  <c r="BD48" i="1"/>
  <c r="BD254" i="1"/>
  <c r="BD260" i="1"/>
  <c r="BD225" i="1"/>
  <c r="BD181" i="1"/>
  <c r="BD197" i="1"/>
  <c r="BD400" i="1"/>
  <c r="BD263" i="1"/>
  <c r="BD257" i="1"/>
  <c r="BD184" i="1"/>
  <c r="BD243" i="1"/>
  <c r="BD183" i="1"/>
  <c r="BD166" i="1"/>
  <c r="BD49" i="1"/>
  <c r="BD50" i="1"/>
  <c r="BD216" i="1"/>
  <c r="BD51" i="1"/>
  <c r="BD47" i="1"/>
  <c r="BD403" i="1"/>
  <c r="BD180" i="1"/>
  <c r="BD75" i="1"/>
  <c r="BD246" i="1"/>
  <c r="BD182" i="1"/>
  <c r="BD219" i="1"/>
  <c r="BE7" i="1"/>
  <c r="BF6" i="1" s="1"/>
  <c r="BE4" i="1"/>
  <c r="BL8" i="1"/>
  <c r="O73" i="4"/>
  <c r="BJ221" i="6"/>
  <c r="BJ288" i="6"/>
  <c r="BJ226" i="6"/>
  <c r="BJ267" i="6"/>
  <c r="BJ252" i="6"/>
  <c r="BJ230" i="6"/>
  <c r="BJ273" i="6"/>
  <c r="BJ209" i="6"/>
  <c r="BJ290" i="6"/>
  <c r="BJ246" i="6"/>
  <c r="BJ285" i="6"/>
  <c r="BJ222" i="6"/>
  <c r="BJ234" i="6"/>
  <c r="BJ282" i="6"/>
  <c r="BJ249" i="6"/>
  <c r="BJ298" i="6"/>
  <c r="BJ225" i="6"/>
  <c r="BJ275" i="6"/>
  <c r="BJ264" i="6"/>
  <c r="BJ231" i="6"/>
  <c r="BJ278" i="6"/>
  <c r="BJ233" i="6"/>
  <c r="BJ276" i="6"/>
  <c r="BJ214" i="6"/>
  <c r="BJ223" i="6"/>
  <c r="BJ238" i="6"/>
  <c r="BJ241" i="6"/>
  <c r="BJ281" i="6"/>
  <c r="BJ250" i="6"/>
  <c r="BJ261" i="6"/>
  <c r="BJ243" i="6"/>
  <c r="BJ294" i="6"/>
  <c r="BJ270" i="6"/>
  <c r="BJ245" i="6"/>
  <c r="BJ224" i="6"/>
  <c r="BJ227" i="6"/>
  <c r="BB403" i="1"/>
  <c r="BJ251" i="6"/>
  <c r="BJ239" i="6"/>
  <c r="BJ213" i="6"/>
  <c r="BJ215" i="6"/>
  <c r="BJ248" i="6"/>
  <c r="BJ297" i="6"/>
  <c r="BJ236" i="6"/>
  <c r="BB400" i="1"/>
  <c r="BJ291" i="6"/>
  <c r="BJ220" i="6"/>
  <c r="BJ218" i="6"/>
  <c r="BJ216" i="6"/>
  <c r="BJ235" i="6"/>
  <c r="BJ295" i="6"/>
  <c r="BJ284" i="6"/>
  <c r="BJ293" i="6"/>
  <c r="BJ217" i="6"/>
  <c r="BJ257" i="6"/>
  <c r="BJ242" i="6"/>
  <c r="BJ254" i="6"/>
  <c r="BJ277" i="6"/>
  <c r="BJ255" i="6"/>
  <c r="BJ228" i="6"/>
  <c r="BJ300" i="6"/>
  <c r="BJ262" i="6"/>
  <c r="BJ274" i="6"/>
  <c r="BJ266" i="6"/>
  <c r="BJ258" i="6"/>
  <c r="BJ253" i="6"/>
  <c r="BJ265" i="6"/>
  <c r="BJ279" i="6"/>
  <c r="BJ280" i="6"/>
  <c r="BJ210" i="6"/>
  <c r="BJ287" i="6"/>
  <c r="BJ237" i="6"/>
  <c r="BJ299" i="6"/>
  <c r="BJ259" i="6"/>
  <c r="BJ286" i="6"/>
  <c r="BJ269" i="6"/>
  <c r="BJ219" i="6"/>
  <c r="BJ263" i="6"/>
  <c r="BJ211" i="6"/>
  <c r="BJ272" i="6"/>
  <c r="BJ292" i="6"/>
  <c r="BJ212" i="6"/>
  <c r="BJ232" i="6"/>
  <c r="BJ229" i="6"/>
  <c r="BJ283" i="6"/>
  <c r="BJ289" i="6"/>
  <c r="BJ260" i="6"/>
  <c r="BJ271" i="6"/>
  <c r="BJ296" i="6"/>
  <c r="BJ268" i="6"/>
  <c r="BJ247" i="6"/>
  <c r="BJ256" i="6"/>
  <c r="BJ240" i="6"/>
  <c r="BJ244" i="6"/>
  <c r="BE78" i="1" l="1"/>
  <c r="BE66" i="1"/>
  <c r="BE65" i="1"/>
  <c r="BE64" i="1"/>
  <c r="BE69" i="1"/>
  <c r="BE67" i="1"/>
  <c r="BE68" i="1"/>
  <c r="BI65" i="5"/>
  <c r="BI66" i="5"/>
  <c r="BI67" i="5"/>
  <c r="BI70" i="5"/>
  <c r="BI69" i="5"/>
  <c r="BI68" i="5"/>
  <c r="BI40" i="5"/>
  <c r="BI22" i="5"/>
  <c r="AO297" i="9"/>
  <c r="AO165" i="9"/>
  <c r="AX4" i="5"/>
  <c r="AX7" i="5"/>
  <c r="BI175" i="5"/>
  <c r="BI31" i="5"/>
  <c r="BI143" i="5"/>
  <c r="BI103" i="5"/>
  <c r="BI13" i="5"/>
  <c r="BI95" i="5"/>
  <c r="BI111" i="5"/>
  <c r="BI159" i="5"/>
  <c r="BI191" i="5"/>
  <c r="BI87" i="5"/>
  <c r="BI183" i="5"/>
  <c r="BI79" i="5"/>
  <c r="BI127" i="5"/>
  <c r="BI119" i="5"/>
  <c r="BI151" i="5"/>
  <c r="BI203" i="5"/>
  <c r="BI136" i="5"/>
  <c r="BI204" i="5"/>
  <c r="BI138" i="5"/>
  <c r="BI137" i="5"/>
  <c r="BI170" i="5"/>
  <c r="BI169" i="5"/>
  <c r="BI140" i="5"/>
  <c r="BI139" i="5"/>
  <c r="BI200" i="5"/>
  <c r="BI201" i="5"/>
  <c r="BI171" i="5"/>
  <c r="BI172" i="5"/>
  <c r="BI202" i="5"/>
  <c r="BI168" i="5"/>
  <c r="BI57" i="5"/>
  <c r="BI58" i="5"/>
  <c r="BI56" i="5"/>
  <c r="BI53" i="5"/>
  <c r="BI55" i="5"/>
  <c r="BI54" i="5"/>
  <c r="BI208" i="5"/>
  <c r="BJ8" i="5"/>
  <c r="AU7" i="6"/>
  <c r="AU4" i="6"/>
  <c r="BK8" i="6"/>
  <c r="AP327" i="9"/>
  <c r="AO162" i="9"/>
  <c r="AP164" i="9"/>
  <c r="AP293" i="9"/>
  <c r="AP98" i="9"/>
  <c r="AP39" i="9"/>
  <c r="AP273" i="9" s="1"/>
  <c r="AP42" i="9"/>
  <c r="AP44" i="9" s="1"/>
  <c r="BD281" i="1"/>
  <c r="BD317" i="1" s="1"/>
  <c r="BD284" i="1"/>
  <c r="BD320" i="1" s="1"/>
  <c r="AQ4" i="9"/>
  <c r="AQ7" i="9"/>
  <c r="BM8" i="9"/>
  <c r="AW7" i="8"/>
  <c r="AW4" i="8"/>
  <c r="BN8" i="8"/>
  <c r="BE251" i="1"/>
  <c r="BE219" i="1"/>
  <c r="BE48" i="1"/>
  <c r="BE257" i="1"/>
  <c r="BE181" i="1"/>
  <c r="BE225" i="1"/>
  <c r="BE216" i="1"/>
  <c r="BE182" i="1"/>
  <c r="BE47" i="1"/>
  <c r="BE246" i="1"/>
  <c r="BE183" i="1"/>
  <c r="BE166" i="1"/>
  <c r="BE254" i="1"/>
  <c r="BE49" i="1"/>
  <c r="BE52" i="1"/>
  <c r="BE260" i="1"/>
  <c r="BE180" i="1"/>
  <c r="BE222" i="1"/>
  <c r="BE50" i="1"/>
  <c r="BE75" i="1"/>
  <c r="BE51" i="1"/>
  <c r="BE243" i="1"/>
  <c r="BE263" i="1"/>
  <c r="BE197" i="1"/>
  <c r="BE213" i="1"/>
  <c r="BE184" i="1"/>
  <c r="BF7" i="1"/>
  <c r="BG6" i="1" s="1"/>
  <c r="BF4" i="1"/>
  <c r="BM8" i="1"/>
  <c r="O74" i="4"/>
  <c r="BK282" i="6"/>
  <c r="BK226" i="6"/>
  <c r="BK279" i="6"/>
  <c r="BK281" i="6"/>
  <c r="BK253" i="6"/>
  <c r="BK284" i="6"/>
  <c r="BK290" i="6"/>
  <c r="BK228" i="6"/>
  <c r="BK252" i="6"/>
  <c r="BK261" i="6"/>
  <c r="BK270" i="6"/>
  <c r="BK251" i="6"/>
  <c r="BK244" i="6"/>
  <c r="BK287" i="6"/>
  <c r="BK256" i="6"/>
  <c r="BK299" i="6"/>
  <c r="BK243" i="6"/>
  <c r="BK294" i="6"/>
  <c r="BK235" i="6"/>
  <c r="BK264" i="6"/>
  <c r="BK222" i="6"/>
  <c r="BK262" i="6"/>
  <c r="BK278" i="6"/>
  <c r="BK250" i="6"/>
  <c r="BK220" i="6"/>
  <c r="BK239" i="6"/>
  <c r="BK254" i="6"/>
  <c r="BK272" i="6"/>
  <c r="BK230" i="6"/>
  <c r="BK238" i="6"/>
  <c r="BK265" i="6"/>
  <c r="BK275" i="6"/>
  <c r="BK215" i="6"/>
  <c r="BK263" i="6"/>
  <c r="BK234" i="6"/>
  <c r="BK210" i="6"/>
  <c r="BK271" i="6"/>
  <c r="BK274" i="6"/>
  <c r="BK289" i="6"/>
  <c r="BK233" i="6"/>
  <c r="BK291" i="6"/>
  <c r="BK297" i="6"/>
  <c r="BK300" i="6"/>
  <c r="BK295" i="6"/>
  <c r="BK209" i="6"/>
  <c r="BK285" i="6"/>
  <c r="BK211" i="6"/>
  <c r="BK248" i="6"/>
  <c r="BK298" i="6"/>
  <c r="BK296" i="6"/>
  <c r="BK223" i="6"/>
  <c r="BK242" i="6"/>
  <c r="BK266" i="6"/>
  <c r="BK280" i="6"/>
  <c r="BK227" i="6"/>
  <c r="BK225" i="6"/>
  <c r="BK237" i="6"/>
  <c r="BK229" i="6"/>
  <c r="BK221" i="6"/>
  <c r="BK258" i="6"/>
  <c r="BK293" i="6"/>
  <c r="BK236" i="6"/>
  <c r="BK241" i="6"/>
  <c r="BK273" i="6"/>
  <c r="BK292" i="6"/>
  <c r="BK269" i="6"/>
  <c r="BK260" i="6"/>
  <c r="BK276" i="6"/>
  <c r="BK245" i="6"/>
  <c r="BK288" i="6"/>
  <c r="BK249" i="6"/>
  <c r="BK268" i="6"/>
  <c r="BK259" i="6"/>
  <c r="BK240" i="6"/>
  <c r="BK257" i="6"/>
  <c r="BK283" i="6"/>
  <c r="BK246" i="6"/>
  <c r="BK213" i="6"/>
  <c r="BK214" i="6"/>
  <c r="BK219" i="6"/>
  <c r="BK277" i="6"/>
  <c r="BK255" i="6"/>
  <c r="BK231" i="6"/>
  <c r="BK267" i="6"/>
  <c r="BK247" i="6"/>
  <c r="BK212" i="6"/>
  <c r="BK218" i="6"/>
  <c r="BK232" i="6"/>
  <c r="BK217" i="6"/>
  <c r="BK224" i="6"/>
  <c r="BK286" i="6"/>
  <c r="BK216" i="6"/>
  <c r="BF78" i="1" l="1"/>
  <c r="BF65" i="1"/>
  <c r="BF64" i="1"/>
  <c r="BF69" i="1"/>
  <c r="BF68" i="1"/>
  <c r="BF66" i="1"/>
  <c r="BF67" i="1"/>
  <c r="BJ68" i="5"/>
  <c r="BJ66" i="5"/>
  <c r="BJ65" i="5"/>
  <c r="BJ70" i="5"/>
  <c r="BJ69" i="5"/>
  <c r="BJ67" i="5"/>
  <c r="BJ40" i="5"/>
  <c r="BJ22" i="5"/>
  <c r="AP280" i="9"/>
  <c r="AP163" i="9"/>
  <c r="AQ244" i="9"/>
  <c r="AQ99" i="9"/>
  <c r="BL8" i="6"/>
  <c r="AV6" i="6"/>
  <c r="BJ175" i="5"/>
  <c r="BJ13" i="5"/>
  <c r="BJ127" i="5"/>
  <c r="BJ95" i="5"/>
  <c r="BJ151" i="5"/>
  <c r="BJ31" i="5"/>
  <c r="BJ183" i="5"/>
  <c r="BJ143" i="5"/>
  <c r="BJ103" i="5"/>
  <c r="BJ119" i="5"/>
  <c r="BJ159" i="5"/>
  <c r="BJ111" i="5"/>
  <c r="BJ87" i="5"/>
  <c r="BJ191" i="5"/>
  <c r="BJ79" i="5"/>
  <c r="BJ139" i="5"/>
  <c r="BJ203" i="5"/>
  <c r="BJ138" i="5"/>
  <c r="BJ168" i="5"/>
  <c r="BJ171" i="5"/>
  <c r="BJ136" i="5"/>
  <c r="BJ140" i="5"/>
  <c r="BJ201" i="5"/>
  <c r="BJ172" i="5"/>
  <c r="BJ200" i="5"/>
  <c r="BJ137" i="5"/>
  <c r="BJ170" i="5"/>
  <c r="BJ204" i="5"/>
  <c r="BJ169" i="5"/>
  <c r="BJ202" i="5"/>
  <c r="BJ57" i="5"/>
  <c r="BJ58" i="5"/>
  <c r="BJ56" i="5"/>
  <c r="BJ53" i="5"/>
  <c r="BJ55" i="5"/>
  <c r="BJ54" i="5"/>
  <c r="BJ208" i="5"/>
  <c r="BK8" i="5"/>
  <c r="AY6" i="5"/>
  <c r="AQ330" i="9"/>
  <c r="AQ328" i="9"/>
  <c r="AP67" i="9"/>
  <c r="AQ183" i="9"/>
  <c r="AQ161" i="9"/>
  <c r="AQ294" i="9" s="1"/>
  <c r="AQ138" i="9"/>
  <c r="AQ101" i="9"/>
  <c r="AQ69" i="9"/>
  <c r="AQ74" i="9"/>
  <c r="AQ55" i="9"/>
  <c r="AQ40" i="9"/>
  <c r="AQ43" i="9"/>
  <c r="AQ41" i="9"/>
  <c r="AR6" i="9"/>
  <c r="BN8" i="9"/>
  <c r="AQ14" i="9"/>
  <c r="AX6" i="8"/>
  <c r="BO8" i="8"/>
  <c r="BE281" i="1"/>
  <c r="BE317" i="1" s="1"/>
  <c r="AW264" i="8"/>
  <c r="AW275" i="8"/>
  <c r="AW272" i="8"/>
  <c r="AW271" i="8"/>
  <c r="AW257" i="8"/>
  <c r="AW248" i="8"/>
  <c r="AW249" i="8"/>
  <c r="AW252" i="8"/>
  <c r="AW234" i="8"/>
  <c r="AW235" i="8"/>
  <c r="AW258" i="8"/>
  <c r="AW63" i="8"/>
  <c r="AW50" i="8"/>
  <c r="AW48" i="8"/>
  <c r="AW67" i="8"/>
  <c r="AW66" i="8"/>
  <c r="AW49" i="8"/>
  <c r="AW33" i="8"/>
  <c r="AW51" i="8"/>
  <c r="AW64" i="8"/>
  <c r="AW11" i="8"/>
  <c r="AW65" i="8"/>
  <c r="AW37" i="8"/>
  <c r="AW36" i="8"/>
  <c r="AW52" i="8"/>
  <c r="AW35" i="8"/>
  <c r="AW34" i="8"/>
  <c r="BE284" i="1"/>
  <c r="BE320" i="1" s="1"/>
  <c r="BG7" i="1"/>
  <c r="BH6" i="1" s="1"/>
  <c r="BG4" i="1"/>
  <c r="BF222" i="1"/>
  <c r="BF225" i="1"/>
  <c r="BF197" i="1"/>
  <c r="BF47" i="1"/>
  <c r="BF257" i="1"/>
  <c r="BF52" i="1"/>
  <c r="BF254" i="1"/>
  <c r="BF216" i="1"/>
  <c r="BF51" i="1"/>
  <c r="BF263" i="1"/>
  <c r="BF184" i="1"/>
  <c r="BF75" i="1"/>
  <c r="BF50" i="1"/>
  <c r="BF166" i="1"/>
  <c r="BF243" i="1"/>
  <c r="BF260" i="1"/>
  <c r="BF182" i="1"/>
  <c r="BF213" i="1"/>
  <c r="BF181" i="1"/>
  <c r="BF49" i="1"/>
  <c r="BF246" i="1"/>
  <c r="BF180" i="1"/>
  <c r="BF183" i="1"/>
  <c r="BF48" i="1"/>
  <c r="BF400" i="1"/>
  <c r="BF403" i="1"/>
  <c r="BF251" i="1"/>
  <c r="BF219" i="1"/>
  <c r="BN8" i="1"/>
  <c r="O75" i="4"/>
  <c r="BL247" i="6"/>
  <c r="BL279" i="6"/>
  <c r="BL274" i="6"/>
  <c r="BL213" i="6"/>
  <c r="BL299" i="6"/>
  <c r="BL275" i="6"/>
  <c r="BL264" i="6"/>
  <c r="BL278" i="6"/>
  <c r="BL281" i="6"/>
  <c r="BL265" i="6"/>
  <c r="BL291" i="6"/>
  <c r="BL234" i="6"/>
  <c r="BL217" i="6"/>
  <c r="BL227" i="6"/>
  <c r="BL232" i="6"/>
  <c r="BL268" i="6"/>
  <c r="BL233" i="6"/>
  <c r="BL282" i="6"/>
  <c r="BL277" i="6"/>
  <c r="BL259" i="6"/>
  <c r="BL219" i="6"/>
  <c r="BL276" i="6"/>
  <c r="BL228" i="6"/>
  <c r="BL231" i="6"/>
  <c r="BL230" i="6"/>
  <c r="BL292" i="6"/>
  <c r="BL236" i="6"/>
  <c r="BL298" i="6"/>
  <c r="BL229" i="6"/>
  <c r="BL239" i="6"/>
  <c r="BL293" i="6"/>
  <c r="BL262" i="6"/>
  <c r="BL294" i="6"/>
  <c r="BL237" i="6"/>
  <c r="BL287" i="6"/>
  <c r="BL285" i="6"/>
  <c r="BL273" i="6"/>
  <c r="BL251" i="6"/>
  <c r="BL215" i="6"/>
  <c r="BL254" i="6"/>
  <c r="BL250" i="6"/>
  <c r="BL214" i="6"/>
  <c r="BL221" i="6"/>
  <c r="BL289" i="6"/>
  <c r="BL255" i="6"/>
  <c r="BL241" i="6"/>
  <c r="BL290" i="6"/>
  <c r="BL222" i="6"/>
  <c r="BL242" i="6"/>
  <c r="BL260" i="6"/>
  <c r="BL240" i="6"/>
  <c r="BL246" i="6"/>
  <c r="BL226" i="6"/>
  <c r="BL218" i="6"/>
  <c r="BL272" i="6"/>
  <c r="BL286" i="6"/>
  <c r="BL280" i="6"/>
  <c r="BL258" i="6"/>
  <c r="BL223" i="6"/>
  <c r="BL266" i="6"/>
  <c r="BL296" i="6"/>
  <c r="BL235" i="6"/>
  <c r="BL252" i="6"/>
  <c r="BL297" i="6"/>
  <c r="BL238" i="6"/>
  <c r="BL263" i="6"/>
  <c r="BL283" i="6"/>
  <c r="BL253" i="6"/>
  <c r="BL300" i="6"/>
  <c r="BL243" i="6"/>
  <c r="BL225" i="6"/>
  <c r="BL257" i="6"/>
  <c r="BL271" i="6"/>
  <c r="BL267" i="6"/>
  <c r="BL269" i="6"/>
  <c r="BL211" i="6"/>
  <c r="BL216" i="6"/>
  <c r="BL244" i="6"/>
  <c r="BL288" i="6"/>
  <c r="BL212" i="6"/>
  <c r="BL209" i="6"/>
  <c r="BL261" i="6"/>
  <c r="BL284" i="6"/>
  <c r="BL248" i="6"/>
  <c r="BL220" i="6"/>
  <c r="BL270" i="6"/>
  <c r="BL245" i="6"/>
  <c r="BL224" i="6"/>
  <c r="BL210" i="6"/>
  <c r="BL249" i="6"/>
  <c r="BL295" i="6"/>
  <c r="BL256" i="6"/>
  <c r="BG78" i="1" l="1"/>
  <c r="BG64" i="1"/>
  <c r="BG69" i="1"/>
  <c r="BG68" i="1"/>
  <c r="BG67" i="1"/>
  <c r="BG65" i="1"/>
  <c r="BG66" i="1"/>
  <c r="BK67" i="5"/>
  <c r="BK66" i="5"/>
  <c r="BK65" i="5"/>
  <c r="BK68" i="5"/>
  <c r="BK70" i="5"/>
  <c r="BK69" i="5"/>
  <c r="BK40" i="5"/>
  <c r="BK22" i="5"/>
  <c r="AP297" i="9"/>
  <c r="AP165" i="9"/>
  <c r="AY7" i="5"/>
  <c r="AY4" i="5"/>
  <c r="BK191" i="5"/>
  <c r="BK111" i="5"/>
  <c r="BK183" i="5"/>
  <c r="BK127" i="5"/>
  <c r="BK143" i="5"/>
  <c r="BK31" i="5"/>
  <c r="BK159" i="5"/>
  <c r="BK87" i="5"/>
  <c r="BK151" i="5"/>
  <c r="BK103" i="5"/>
  <c r="BK119" i="5"/>
  <c r="BK79" i="5"/>
  <c r="BK95" i="5"/>
  <c r="BK13" i="5"/>
  <c r="BK175" i="5"/>
  <c r="BK201" i="5"/>
  <c r="BK170" i="5"/>
  <c r="BK136" i="5"/>
  <c r="BK140" i="5"/>
  <c r="BK172" i="5"/>
  <c r="BK169" i="5"/>
  <c r="BK137" i="5"/>
  <c r="BK138" i="5"/>
  <c r="BK200" i="5"/>
  <c r="BK171" i="5"/>
  <c r="BK203" i="5"/>
  <c r="BK204" i="5"/>
  <c r="BK168" i="5"/>
  <c r="BK139" i="5"/>
  <c r="BK202" i="5"/>
  <c r="BK57" i="5"/>
  <c r="BK58" i="5"/>
  <c r="BK54" i="5"/>
  <c r="BK56" i="5"/>
  <c r="BK53" i="5"/>
  <c r="BK55" i="5"/>
  <c r="BL8" i="5"/>
  <c r="BK208" i="5"/>
  <c r="AV7" i="6"/>
  <c r="AV4" i="6"/>
  <c r="BM8" i="6"/>
  <c r="AQ327" i="9"/>
  <c r="AP162" i="9"/>
  <c r="AQ164" i="9"/>
  <c r="AQ293" i="9"/>
  <c r="AQ98" i="9"/>
  <c r="AQ42" i="9"/>
  <c r="AQ44" i="9" s="1"/>
  <c r="AQ39" i="9"/>
  <c r="AQ273" i="9" s="1"/>
  <c r="BF284" i="1"/>
  <c r="BF320" i="1" s="1"/>
  <c r="BO8" i="9"/>
  <c r="AR7" i="9"/>
  <c r="AR4" i="9"/>
  <c r="BP8" i="8"/>
  <c r="AX7" i="8"/>
  <c r="AX4" i="8"/>
  <c r="BF281" i="1"/>
  <c r="BG222" i="1"/>
  <c r="BG197" i="1"/>
  <c r="BG182" i="1"/>
  <c r="BG75" i="1"/>
  <c r="BG254" i="1"/>
  <c r="BG184" i="1"/>
  <c r="BG213" i="1"/>
  <c r="BG180" i="1"/>
  <c r="BG49" i="1"/>
  <c r="BG51" i="1"/>
  <c r="BG166" i="1"/>
  <c r="BG263" i="1"/>
  <c r="BG257" i="1"/>
  <c r="BG219" i="1"/>
  <c r="BG181" i="1"/>
  <c r="BG251" i="1"/>
  <c r="BG183" i="1"/>
  <c r="BG50" i="1"/>
  <c r="BG47" i="1"/>
  <c r="BG403" i="1"/>
  <c r="BG400" i="1"/>
  <c r="BG246" i="1"/>
  <c r="BG260" i="1"/>
  <c r="BG225" i="1"/>
  <c r="BG52" i="1"/>
  <c r="BG216" i="1"/>
  <c r="BG243" i="1"/>
  <c r="BG48" i="1"/>
  <c r="BH7" i="1"/>
  <c r="BI6" i="1" s="1"/>
  <c r="BH4" i="1"/>
  <c r="BO8" i="1"/>
  <c r="O76" i="4"/>
  <c r="BM283" i="6"/>
  <c r="BM249" i="6"/>
  <c r="BM251" i="6"/>
  <c r="BM216" i="6"/>
  <c r="BM215" i="6"/>
  <c r="BM244" i="6"/>
  <c r="BM226" i="6"/>
  <c r="BM255" i="6"/>
  <c r="BM232" i="6"/>
  <c r="BM224" i="6"/>
  <c r="BM290" i="6"/>
  <c r="BE400" i="1"/>
  <c r="BM219" i="6"/>
  <c r="BM267" i="6"/>
  <c r="BM252" i="6"/>
  <c r="BM227" i="6"/>
  <c r="BM276" i="6"/>
  <c r="BM266" i="6"/>
  <c r="BM238" i="6"/>
  <c r="BM300" i="6"/>
  <c r="BM273" i="6"/>
  <c r="BM262" i="6"/>
  <c r="BM260" i="6"/>
  <c r="BM265" i="6"/>
  <c r="BM231" i="6"/>
  <c r="BM229" i="6"/>
  <c r="BM242" i="6"/>
  <c r="BM230" i="6"/>
  <c r="BM298" i="6"/>
  <c r="BM253" i="6"/>
  <c r="BM212" i="6"/>
  <c r="BM282" i="6"/>
  <c r="BM222" i="6"/>
  <c r="BM254" i="6"/>
  <c r="BM292" i="6"/>
  <c r="BM278" i="6"/>
  <c r="BM243" i="6"/>
  <c r="BM234" i="6"/>
  <c r="BM261" i="6"/>
  <c r="BE403" i="1"/>
  <c r="BM285" i="6"/>
  <c r="BM296" i="6"/>
  <c r="BM256" i="6"/>
  <c r="BM220" i="6"/>
  <c r="BM289" i="6"/>
  <c r="BM246" i="6"/>
  <c r="BM248" i="6"/>
  <c r="BM287" i="6"/>
  <c r="BM297" i="6"/>
  <c r="BM245" i="6"/>
  <c r="BM279" i="6"/>
  <c r="BM284" i="6"/>
  <c r="BM209" i="6"/>
  <c r="BM277" i="6"/>
  <c r="BM239" i="6"/>
  <c r="BM257" i="6"/>
  <c r="BM228" i="6"/>
  <c r="BM286" i="6"/>
  <c r="BM259" i="6"/>
  <c r="BM236" i="6"/>
  <c r="BM221" i="6"/>
  <c r="BM214" i="6"/>
  <c r="BM258" i="6"/>
  <c r="BM210" i="6"/>
  <c r="BM271" i="6"/>
  <c r="BM241" i="6"/>
  <c r="BM270" i="6"/>
  <c r="BM295" i="6"/>
  <c r="BM280" i="6"/>
  <c r="BM211" i="6"/>
  <c r="BM288" i="6"/>
  <c r="BM263" i="6"/>
  <c r="BM294" i="6"/>
  <c r="BM225" i="6"/>
  <c r="BM250" i="6"/>
  <c r="BM223" i="6"/>
  <c r="BM217" i="6"/>
  <c r="BM233" i="6"/>
  <c r="BM269" i="6"/>
  <c r="BM281" i="6"/>
  <c r="BM213" i="6"/>
  <c r="BM299" i="6"/>
  <c r="BM218" i="6"/>
  <c r="BM268" i="6"/>
  <c r="BM293" i="6"/>
  <c r="BM291" i="6"/>
  <c r="BM272" i="6"/>
  <c r="BM264" i="6"/>
  <c r="BM247" i="6"/>
  <c r="BM274" i="6"/>
  <c r="BM275" i="6"/>
  <c r="BM235" i="6"/>
  <c r="BM237" i="6"/>
  <c r="BM240" i="6"/>
  <c r="BH78" i="1" l="1"/>
  <c r="BH69" i="1"/>
  <c r="BH68" i="1"/>
  <c r="BH67" i="1"/>
  <c r="BH66" i="1"/>
  <c r="BH65" i="1"/>
  <c r="BH64" i="1"/>
  <c r="BL65" i="5"/>
  <c r="BL68" i="5"/>
  <c r="BL67" i="5"/>
  <c r="BL70" i="5"/>
  <c r="BL69" i="5"/>
  <c r="BL66" i="5"/>
  <c r="BL40" i="5"/>
  <c r="BL22" i="5"/>
  <c r="AQ280" i="9"/>
  <c r="AQ163" i="9"/>
  <c r="AR244" i="9"/>
  <c r="AR99" i="9"/>
  <c r="BN8" i="6"/>
  <c r="AW6" i="6"/>
  <c r="BL175" i="5"/>
  <c r="BL111" i="5"/>
  <c r="BL143" i="5"/>
  <c r="BL79" i="5"/>
  <c r="BL151" i="5"/>
  <c r="BL13" i="5"/>
  <c r="BL127" i="5"/>
  <c r="BL31" i="5"/>
  <c r="BL119" i="5"/>
  <c r="BL95" i="5"/>
  <c r="BL103" i="5"/>
  <c r="BL191" i="5"/>
  <c r="BL87" i="5"/>
  <c r="BL159" i="5"/>
  <c r="BL183" i="5"/>
  <c r="BL200" i="5"/>
  <c r="BL140" i="5"/>
  <c r="BL171" i="5"/>
  <c r="BL203" i="5"/>
  <c r="BL201" i="5"/>
  <c r="BL172" i="5"/>
  <c r="BL139" i="5"/>
  <c r="BL57" i="5"/>
  <c r="BL58" i="5"/>
  <c r="BL136" i="5"/>
  <c r="BL204" i="5"/>
  <c r="BL168" i="5"/>
  <c r="BL138" i="5"/>
  <c r="BL170" i="5"/>
  <c r="BL169" i="5"/>
  <c r="BL202" i="5"/>
  <c r="BL137" i="5"/>
  <c r="BL53" i="5"/>
  <c r="BL55" i="5"/>
  <c r="BL54" i="5"/>
  <c r="BL56" i="5"/>
  <c r="BM8" i="5"/>
  <c r="BL208" i="5"/>
  <c r="AZ6" i="5"/>
  <c r="AR328" i="9"/>
  <c r="AR330" i="9"/>
  <c r="AQ67" i="9"/>
  <c r="AR183" i="9"/>
  <c r="AR161" i="9"/>
  <c r="AR294" i="9" s="1"/>
  <c r="AR138" i="9"/>
  <c r="AR101" i="9"/>
  <c r="AR69" i="9"/>
  <c r="AR74" i="9"/>
  <c r="AR55" i="9"/>
  <c r="AR40" i="9"/>
  <c r="AR43" i="9"/>
  <c r="AR41" i="9"/>
  <c r="BG284" i="1"/>
  <c r="BG320" i="1" s="1"/>
  <c r="AR14" i="9"/>
  <c r="AS6" i="9"/>
  <c r="BP8" i="9"/>
  <c r="BQ8" i="8"/>
  <c r="AY6" i="8"/>
  <c r="AX264" i="8"/>
  <c r="AX275" i="8"/>
  <c r="AX272" i="8"/>
  <c r="AX252" i="8"/>
  <c r="AX271" i="8"/>
  <c r="AX258" i="8"/>
  <c r="AX257" i="8"/>
  <c r="AX248" i="8"/>
  <c r="AX235" i="8"/>
  <c r="AX249" i="8"/>
  <c r="AX234" i="8"/>
  <c r="AX49" i="8"/>
  <c r="AX67" i="8"/>
  <c r="AX66" i="8"/>
  <c r="AX65" i="8"/>
  <c r="AX64" i="8"/>
  <c r="AX48" i="8"/>
  <c r="AX11" i="8"/>
  <c r="AX51" i="8"/>
  <c r="AX34" i="8"/>
  <c r="AX37" i="8"/>
  <c r="AX36" i="8"/>
  <c r="AX50" i="8"/>
  <c r="AX33" i="8"/>
  <c r="AX63" i="8"/>
  <c r="AX52" i="8"/>
  <c r="AX35" i="8"/>
  <c r="BG281" i="1"/>
  <c r="BG317" i="1" s="1"/>
  <c r="BI7" i="1"/>
  <c r="BJ6" i="1" s="1"/>
  <c r="BI4" i="1"/>
  <c r="BH216" i="1"/>
  <c r="BH243" i="1"/>
  <c r="BH183" i="1"/>
  <c r="BH51" i="1"/>
  <c r="BH166" i="1"/>
  <c r="BH251" i="1"/>
  <c r="BH197" i="1"/>
  <c r="BH213" i="1"/>
  <c r="BH75" i="1"/>
  <c r="BH48" i="1"/>
  <c r="BH225" i="1"/>
  <c r="BH182" i="1"/>
  <c r="BH260" i="1"/>
  <c r="BH254" i="1"/>
  <c r="BH263" i="1"/>
  <c r="BH184" i="1"/>
  <c r="BH52" i="1"/>
  <c r="BH246" i="1"/>
  <c r="BH219" i="1"/>
  <c r="BH181" i="1"/>
  <c r="BH50" i="1"/>
  <c r="BH257" i="1"/>
  <c r="BH47" i="1"/>
  <c r="BH180" i="1"/>
  <c r="BH49" i="1"/>
  <c r="BH222" i="1"/>
  <c r="BF317" i="1"/>
  <c r="BP8" i="1"/>
  <c r="O77" i="4"/>
  <c r="BN262" i="6"/>
  <c r="BN271" i="6"/>
  <c r="BN248" i="6"/>
  <c r="BN238" i="6"/>
  <c r="BN273" i="6"/>
  <c r="BN252" i="6"/>
  <c r="BN277" i="6"/>
  <c r="BN275" i="6"/>
  <c r="BN279" i="6"/>
  <c r="BN240" i="6"/>
  <c r="BN269" i="6"/>
  <c r="BN215" i="6"/>
  <c r="BN294" i="6"/>
  <c r="BN242" i="6"/>
  <c r="BN209" i="6"/>
  <c r="BN232" i="6"/>
  <c r="BN290" i="6"/>
  <c r="BN245" i="6"/>
  <c r="BN274" i="6"/>
  <c r="BN223" i="6"/>
  <c r="BN234" i="6"/>
  <c r="BN251" i="6"/>
  <c r="BN293" i="6"/>
  <c r="BN219" i="6"/>
  <c r="BN282" i="6"/>
  <c r="BN249" i="6"/>
  <c r="BN272" i="6"/>
  <c r="BN229" i="6"/>
  <c r="BN289" i="6"/>
  <c r="BN241" i="6"/>
  <c r="BN253" i="6"/>
  <c r="BN284" i="6"/>
  <c r="BN264" i="6"/>
  <c r="BN216" i="6"/>
  <c r="BN266" i="6"/>
  <c r="BN217" i="6"/>
  <c r="BN220" i="6"/>
  <c r="BN212" i="6"/>
  <c r="BN285" i="6"/>
  <c r="BN288" i="6"/>
  <c r="BN298" i="6"/>
  <c r="BN256" i="6"/>
  <c r="BN263" i="6"/>
  <c r="BN267" i="6"/>
  <c r="BN299" i="6"/>
  <c r="BN292" i="6"/>
  <c r="BN280" i="6"/>
  <c r="BN218" i="6"/>
  <c r="BN214" i="6"/>
  <c r="BN286" i="6"/>
  <c r="BN257" i="6"/>
  <c r="BN300" i="6"/>
  <c r="BN231" i="6"/>
  <c r="BN297" i="6"/>
  <c r="BN233" i="6"/>
  <c r="BN291" i="6"/>
  <c r="BN254" i="6"/>
  <c r="BN235" i="6"/>
  <c r="BN250" i="6"/>
  <c r="BN265" i="6"/>
  <c r="BN210" i="6"/>
  <c r="BN211" i="6"/>
  <c r="BN222" i="6"/>
  <c r="BN244" i="6"/>
  <c r="BN230" i="6"/>
  <c r="BN261" i="6"/>
  <c r="BN236" i="6"/>
  <c r="BN296" i="6"/>
  <c r="BN260" i="6"/>
  <c r="BN221" i="6"/>
  <c r="BN247" i="6"/>
  <c r="BN270" i="6"/>
  <c r="BN226" i="6"/>
  <c r="BN268" i="6"/>
  <c r="BN295" i="6"/>
  <c r="BN224" i="6"/>
  <c r="BN237" i="6"/>
  <c r="BN225" i="6"/>
  <c r="BN213" i="6"/>
  <c r="BN283" i="6"/>
  <c r="BN281" i="6"/>
  <c r="BN287" i="6"/>
  <c r="BN228" i="6"/>
  <c r="BN276" i="6"/>
  <c r="BN246" i="6"/>
  <c r="BN278" i="6"/>
  <c r="BN239" i="6"/>
  <c r="BN243" i="6"/>
  <c r="BN258" i="6"/>
  <c r="BN227" i="6"/>
  <c r="BN259" i="6"/>
  <c r="BN255" i="6"/>
  <c r="BI78" i="1" l="1"/>
  <c r="BI69" i="1"/>
  <c r="BI68" i="1"/>
  <c r="BI67" i="1"/>
  <c r="BI66" i="1"/>
  <c r="BI65" i="1"/>
  <c r="BI64" i="1"/>
  <c r="BM67" i="5"/>
  <c r="BM70" i="5"/>
  <c r="BM69" i="5"/>
  <c r="BM65" i="5"/>
  <c r="BM66" i="5"/>
  <c r="BM68" i="5"/>
  <c r="BM40" i="5"/>
  <c r="BM22" i="5"/>
  <c r="AQ297" i="9"/>
  <c r="AQ165" i="9"/>
  <c r="AZ7" i="5"/>
  <c r="AZ4" i="5"/>
  <c r="AW7" i="6"/>
  <c r="AW4" i="6"/>
  <c r="BM175" i="5"/>
  <c r="BM111" i="5"/>
  <c r="BM87" i="5"/>
  <c r="BM79" i="5"/>
  <c r="BM143" i="5"/>
  <c r="BM31" i="5"/>
  <c r="BM13" i="5"/>
  <c r="BM119" i="5"/>
  <c r="BM151" i="5"/>
  <c r="BM127" i="5"/>
  <c r="BM159" i="5"/>
  <c r="BM191" i="5"/>
  <c r="BM95" i="5"/>
  <c r="BM103" i="5"/>
  <c r="BM183" i="5"/>
  <c r="BM57" i="5"/>
  <c r="BM58" i="5"/>
  <c r="BM139" i="5"/>
  <c r="BM53" i="5"/>
  <c r="BM203" i="5"/>
  <c r="BM55" i="5"/>
  <c r="BM137" i="5"/>
  <c r="BM204" i="5"/>
  <c r="BM54" i="5"/>
  <c r="BM202" i="5"/>
  <c r="BM138" i="5"/>
  <c r="BM56" i="5"/>
  <c r="BM136" i="5"/>
  <c r="BM200" i="5"/>
  <c r="BM172" i="5"/>
  <c r="BM170" i="5"/>
  <c r="BM168" i="5"/>
  <c r="BM201" i="5"/>
  <c r="BM171" i="5"/>
  <c r="BM169" i="5"/>
  <c r="BM140" i="5"/>
  <c r="BN8" i="5"/>
  <c r="BM208" i="5"/>
  <c r="BO8" i="6"/>
  <c r="AR327" i="9"/>
  <c r="AQ162" i="9"/>
  <c r="AR164" i="9"/>
  <c r="AR293" i="9"/>
  <c r="AR98" i="9"/>
  <c r="AR42" i="9"/>
  <c r="AR44" i="9" s="1"/>
  <c r="AR39" i="9"/>
  <c r="AR273" i="9" s="1"/>
  <c r="BH284" i="1"/>
  <c r="BH320" i="1" s="1"/>
  <c r="BQ8" i="9"/>
  <c r="AS4" i="9"/>
  <c r="AS7" i="9"/>
  <c r="AY7" i="8"/>
  <c r="AY4" i="8"/>
  <c r="BH281" i="1"/>
  <c r="BH317" i="1" s="1"/>
  <c r="BR8" i="8"/>
  <c r="BI52" i="1"/>
  <c r="BI400" i="1"/>
  <c r="BI184" i="1"/>
  <c r="BI213" i="1"/>
  <c r="BI49" i="1"/>
  <c r="BI243" i="1"/>
  <c r="BI254" i="1"/>
  <c r="BI183" i="1"/>
  <c r="BI246" i="1"/>
  <c r="BI216" i="1"/>
  <c r="BI225" i="1"/>
  <c r="BI181" i="1"/>
  <c r="BI403" i="1"/>
  <c r="BI197" i="1"/>
  <c r="BI219" i="1"/>
  <c r="BI263" i="1"/>
  <c r="BI48" i="1"/>
  <c r="BI222" i="1"/>
  <c r="BI182" i="1"/>
  <c r="BI51" i="1"/>
  <c r="BI257" i="1"/>
  <c r="BI180" i="1"/>
  <c r="BI75" i="1"/>
  <c r="BI47" i="1"/>
  <c r="BI260" i="1"/>
  <c r="BI166" i="1"/>
  <c r="BI251" i="1"/>
  <c r="BI50" i="1"/>
  <c r="BJ7" i="1"/>
  <c r="BK6" i="1" s="1"/>
  <c r="BJ4" i="1"/>
  <c r="BQ8" i="1"/>
  <c r="O78" i="4"/>
  <c r="U53" i="9"/>
  <c r="BO276" i="6"/>
  <c r="BO261" i="6"/>
  <c r="BO239" i="6"/>
  <c r="BO226" i="6"/>
  <c r="BO248" i="6"/>
  <c r="BO298" i="6"/>
  <c r="BO280" i="6"/>
  <c r="BO283" i="6"/>
  <c r="BO231" i="6"/>
  <c r="BO223" i="6"/>
  <c r="BO246" i="6"/>
  <c r="BO242" i="6"/>
  <c r="BO300" i="6"/>
  <c r="BO254" i="6"/>
  <c r="BO229" i="6"/>
  <c r="BO290" i="6"/>
  <c r="BO258" i="6"/>
  <c r="BO289" i="6"/>
  <c r="BO284" i="6"/>
  <c r="BO255" i="6"/>
  <c r="BO288" i="6"/>
  <c r="BO249" i="6"/>
  <c r="BO278" i="6"/>
  <c r="BO295" i="6"/>
  <c r="BO262" i="6"/>
  <c r="BO264" i="6"/>
  <c r="BO269" i="6"/>
  <c r="BO287" i="6"/>
  <c r="BO243" i="6"/>
  <c r="BO236" i="6"/>
  <c r="BO286" i="6"/>
  <c r="BO299" i="6"/>
  <c r="BO282" i="6"/>
  <c r="BO272" i="6"/>
  <c r="BO277" i="6"/>
  <c r="BO216" i="6"/>
  <c r="BO241" i="6"/>
  <c r="BO235" i="6"/>
  <c r="BO291" i="6"/>
  <c r="BO228" i="6"/>
  <c r="BO251" i="6"/>
  <c r="BO237" i="6"/>
  <c r="BO227" i="6"/>
  <c r="BO296" i="6"/>
  <c r="BO260" i="6"/>
  <c r="BO245" i="6"/>
  <c r="BO281" i="6"/>
  <c r="BO233" i="6"/>
  <c r="BO292" i="6"/>
  <c r="BO263" i="6"/>
  <c r="BO218" i="6"/>
  <c r="BO266" i="6"/>
  <c r="BO297" i="6"/>
  <c r="BO250" i="6"/>
  <c r="BO259" i="6"/>
  <c r="BO222" i="6"/>
  <c r="BO221" i="6"/>
  <c r="BO247" i="6"/>
  <c r="BO285" i="6"/>
  <c r="BO213" i="6"/>
  <c r="BO275" i="6"/>
  <c r="BO267" i="6"/>
  <c r="BO212" i="6"/>
  <c r="BO268" i="6"/>
  <c r="BO220" i="6"/>
  <c r="BO215" i="6"/>
  <c r="BO210" i="6"/>
  <c r="BO238" i="6"/>
  <c r="BO232" i="6"/>
  <c r="BO234" i="6"/>
  <c r="BO270" i="6"/>
  <c r="BO256" i="6"/>
  <c r="BO279" i="6"/>
  <c r="BO240" i="6"/>
  <c r="BO293" i="6"/>
  <c r="BO271" i="6"/>
  <c r="BO265" i="6"/>
  <c r="BO294" i="6"/>
  <c r="BO209" i="6"/>
  <c r="BO257" i="6"/>
  <c r="BO273" i="6"/>
  <c r="BO225" i="6"/>
  <c r="BO217" i="6"/>
  <c r="BO211" i="6"/>
  <c r="BO214" i="6"/>
  <c r="BO224" i="6"/>
  <c r="BO252" i="6"/>
  <c r="BO244" i="6"/>
  <c r="BO219" i="6"/>
  <c r="BO274" i="6"/>
  <c r="BO230" i="6"/>
  <c r="BO253" i="6"/>
  <c r="BJ78" i="1" l="1"/>
  <c r="BJ69" i="1"/>
  <c r="BJ68" i="1"/>
  <c r="BJ67" i="1"/>
  <c r="BJ66" i="1"/>
  <c r="BJ65" i="1"/>
  <c r="BJ64" i="1"/>
  <c r="BN70" i="5"/>
  <c r="BN67" i="5"/>
  <c r="BN66" i="5"/>
  <c r="BN69" i="5"/>
  <c r="BN65" i="5"/>
  <c r="BN68" i="5"/>
  <c r="BN40" i="5"/>
  <c r="BN22" i="5"/>
  <c r="AR280" i="9"/>
  <c r="AR163" i="9"/>
  <c r="AS244" i="9"/>
  <c r="AS99" i="9"/>
  <c r="BN191" i="5"/>
  <c r="BN103" i="5"/>
  <c r="BN151" i="5"/>
  <c r="BN143" i="5"/>
  <c r="BN111" i="5"/>
  <c r="BN119" i="5"/>
  <c r="BN87" i="5"/>
  <c r="BN95" i="5"/>
  <c r="BN127" i="5"/>
  <c r="BN31" i="5"/>
  <c r="BN13" i="5"/>
  <c r="BN183" i="5"/>
  <c r="BN79" i="5"/>
  <c r="BN159" i="5"/>
  <c r="BN175" i="5"/>
  <c r="BN57" i="5"/>
  <c r="BN58" i="5"/>
  <c r="BN53" i="5"/>
  <c r="BN55" i="5"/>
  <c r="BN54" i="5"/>
  <c r="BN56" i="5"/>
  <c r="BN139" i="5"/>
  <c r="BN138" i="5"/>
  <c r="BN137" i="5"/>
  <c r="BN171" i="5"/>
  <c r="BN170" i="5"/>
  <c r="BN200" i="5"/>
  <c r="BN203" i="5"/>
  <c r="BN168" i="5"/>
  <c r="BN136" i="5"/>
  <c r="BN169" i="5"/>
  <c r="BN204" i="5"/>
  <c r="BN172" i="5"/>
  <c r="BN201" i="5"/>
  <c r="BN202" i="5"/>
  <c r="BN140" i="5"/>
  <c r="BO8" i="5"/>
  <c r="BN208" i="5"/>
  <c r="AX6" i="6"/>
  <c r="BP8" i="6"/>
  <c r="BA6" i="5"/>
  <c r="AS330" i="9"/>
  <c r="AS328" i="9"/>
  <c r="AR67" i="9"/>
  <c r="AS183" i="9"/>
  <c r="AS161" i="9"/>
  <c r="AS294" i="9" s="1"/>
  <c r="AS138" i="9"/>
  <c r="AS101" i="9"/>
  <c r="AS69" i="9"/>
  <c r="AS74" i="9"/>
  <c r="AS55" i="9"/>
  <c r="AS40" i="9"/>
  <c r="AS43" i="9"/>
  <c r="AS41" i="9"/>
  <c r="AT6" i="9"/>
  <c r="AS14" i="9"/>
  <c r="BR8" i="9"/>
  <c r="AZ6" i="8"/>
  <c r="BS8" i="8"/>
  <c r="BI284" i="1"/>
  <c r="BI320" i="1" s="1"/>
  <c r="AY275" i="8"/>
  <c r="AY272" i="8"/>
  <c r="AY252" i="8"/>
  <c r="AY271" i="8"/>
  <c r="AY258" i="8"/>
  <c r="AY257" i="8"/>
  <c r="AY235" i="8"/>
  <c r="AY234" i="8"/>
  <c r="AY249" i="8"/>
  <c r="AY248" i="8"/>
  <c r="AY48" i="8"/>
  <c r="AY67" i="8"/>
  <c r="AY66" i="8"/>
  <c r="AY65" i="8"/>
  <c r="AY64" i="8"/>
  <c r="AY52" i="8"/>
  <c r="AY11" i="8"/>
  <c r="AY33" i="8"/>
  <c r="AY37" i="8"/>
  <c r="AY50" i="8"/>
  <c r="AY36" i="8"/>
  <c r="AY63" i="8"/>
  <c r="AY35" i="8"/>
  <c r="AY51" i="8"/>
  <c r="AY34" i="8"/>
  <c r="AY49" i="8"/>
  <c r="BI281" i="1"/>
  <c r="BJ257" i="1"/>
  <c r="BJ50" i="1"/>
  <c r="BJ260" i="1"/>
  <c r="BJ48" i="1"/>
  <c r="BJ263" i="1"/>
  <c r="BJ216" i="1"/>
  <c r="BJ246" i="1"/>
  <c r="BJ52" i="1"/>
  <c r="BJ180" i="1"/>
  <c r="BJ403" i="1"/>
  <c r="BJ49" i="1"/>
  <c r="BJ75" i="1"/>
  <c r="BJ243" i="1"/>
  <c r="BJ222" i="1"/>
  <c r="BJ182" i="1"/>
  <c r="BJ51" i="1"/>
  <c r="BJ225" i="1"/>
  <c r="BJ47" i="1"/>
  <c r="BJ251" i="1"/>
  <c r="BJ181" i="1"/>
  <c r="BJ400" i="1"/>
  <c r="BJ197" i="1"/>
  <c r="BJ183" i="1"/>
  <c r="BJ254" i="1"/>
  <c r="BJ184" i="1"/>
  <c r="BJ213" i="1"/>
  <c r="BJ166" i="1"/>
  <c r="BJ219" i="1"/>
  <c r="BK7" i="1"/>
  <c r="BL6" i="1" s="1"/>
  <c r="BK4" i="1"/>
  <c r="BR8" i="1"/>
  <c r="O79" i="4"/>
  <c r="BP264" i="6"/>
  <c r="BP300" i="6"/>
  <c r="BP266" i="6"/>
  <c r="BP233" i="6"/>
  <c r="BP298" i="6"/>
  <c r="BP228" i="6"/>
  <c r="BP243" i="6"/>
  <c r="BP289" i="6"/>
  <c r="BP288" i="6"/>
  <c r="BP214" i="6"/>
  <c r="BP211" i="6"/>
  <c r="BP236" i="6"/>
  <c r="BP285" i="6"/>
  <c r="BP241" i="6"/>
  <c r="BP220" i="6"/>
  <c r="BP252" i="6"/>
  <c r="BP231" i="6"/>
  <c r="BP230" i="6"/>
  <c r="BP250" i="6"/>
  <c r="BH403" i="1"/>
  <c r="BP261" i="6"/>
  <c r="BP239" i="6"/>
  <c r="BP210" i="6"/>
  <c r="BP258" i="6"/>
  <c r="BP237" i="6"/>
  <c r="BP229" i="6"/>
  <c r="BP279" i="6"/>
  <c r="BP287" i="6"/>
  <c r="BH400" i="1"/>
  <c r="BP223" i="6"/>
  <c r="BP277" i="6"/>
  <c r="BP269" i="6"/>
  <c r="BP274" i="6"/>
  <c r="BP256" i="6"/>
  <c r="BP275" i="6"/>
  <c r="BP268" i="6"/>
  <c r="BP238" i="6"/>
  <c r="BP221" i="6"/>
  <c r="BP290" i="6"/>
  <c r="BP222" i="6"/>
  <c r="BP280" i="6"/>
  <c r="BP281" i="6"/>
  <c r="BP295" i="6"/>
  <c r="BP292" i="6"/>
  <c r="BP209" i="6"/>
  <c r="BP276" i="6"/>
  <c r="BP272" i="6"/>
  <c r="BP270" i="6"/>
  <c r="BP232" i="6"/>
  <c r="BP253" i="6"/>
  <c r="BP244" i="6"/>
  <c r="BP284" i="6"/>
  <c r="BP219" i="6"/>
  <c r="BP278" i="6"/>
  <c r="BP218" i="6"/>
  <c r="BP245" i="6"/>
  <c r="BP235" i="6"/>
  <c r="BP257" i="6"/>
  <c r="BP286" i="6"/>
  <c r="BP294" i="6"/>
  <c r="BP226" i="6"/>
  <c r="BP227" i="6"/>
  <c r="BP267" i="6"/>
  <c r="BP216" i="6"/>
  <c r="BP263" i="6"/>
  <c r="BP234" i="6"/>
  <c r="BP246" i="6"/>
  <c r="BP297" i="6"/>
  <c r="BP212" i="6"/>
  <c r="BP225" i="6"/>
  <c r="BP213" i="6"/>
  <c r="BP224" i="6"/>
  <c r="BP254" i="6"/>
  <c r="BP247" i="6"/>
  <c r="BP291" i="6"/>
  <c r="BP271" i="6"/>
  <c r="BP283" i="6"/>
  <c r="BP259" i="6"/>
  <c r="BP293" i="6"/>
  <c r="BP215" i="6"/>
  <c r="BP262" i="6"/>
  <c r="BP242" i="6"/>
  <c r="BP296" i="6"/>
  <c r="BP299" i="6"/>
  <c r="BP251" i="6"/>
  <c r="BP260" i="6"/>
  <c r="BP282" i="6"/>
  <c r="BP240" i="6"/>
  <c r="BP248" i="6"/>
  <c r="BP249" i="6"/>
  <c r="BP265" i="6"/>
  <c r="BP273" i="6"/>
  <c r="BP217" i="6"/>
  <c r="BP255" i="6"/>
  <c r="BK78" i="1" l="1"/>
  <c r="BK68" i="1"/>
  <c r="BK67" i="1"/>
  <c r="BK66" i="1"/>
  <c r="BK65" i="1"/>
  <c r="BK64" i="1"/>
  <c r="BK69" i="1"/>
  <c r="BO68" i="5"/>
  <c r="BO70" i="5"/>
  <c r="BO69" i="5"/>
  <c r="BO65" i="5"/>
  <c r="BO67" i="5"/>
  <c r="BO66" i="5"/>
  <c r="BO40" i="5"/>
  <c r="BO22" i="5"/>
  <c r="AR297" i="9"/>
  <c r="AR165" i="9"/>
  <c r="BQ8" i="6"/>
  <c r="BO175" i="5"/>
  <c r="BO79" i="5"/>
  <c r="BO191" i="5"/>
  <c r="BO31" i="5"/>
  <c r="BO127" i="5"/>
  <c r="BO183" i="5"/>
  <c r="BO103" i="5"/>
  <c r="BO159" i="5"/>
  <c r="BO119" i="5"/>
  <c r="BO87" i="5"/>
  <c r="BO151" i="5"/>
  <c r="BO95" i="5"/>
  <c r="BO111" i="5"/>
  <c r="BO143" i="5"/>
  <c r="BO13" i="5"/>
  <c r="BO57" i="5"/>
  <c r="BO58" i="5"/>
  <c r="BO53" i="5"/>
  <c r="BO55" i="5"/>
  <c r="BO56" i="5"/>
  <c r="BO54" i="5"/>
  <c r="BO169" i="5"/>
  <c r="BO138" i="5"/>
  <c r="BO200" i="5"/>
  <c r="BO203" i="5"/>
  <c r="BO168" i="5"/>
  <c r="BO137" i="5"/>
  <c r="BO204" i="5"/>
  <c r="BO171" i="5"/>
  <c r="BO140" i="5"/>
  <c r="BO170" i="5"/>
  <c r="BO139" i="5"/>
  <c r="BO136" i="5"/>
  <c r="BO202" i="5"/>
  <c r="BO201" i="5"/>
  <c r="BO172" i="5"/>
  <c r="BP8" i="5"/>
  <c r="BO208" i="5"/>
  <c r="AX4" i="6"/>
  <c r="AX7" i="6"/>
  <c r="BA4" i="5"/>
  <c r="BA7" i="5"/>
  <c r="AS327" i="9"/>
  <c r="AS164" i="9"/>
  <c r="AR162" i="9"/>
  <c r="AS293" i="9"/>
  <c r="AS98" i="9"/>
  <c r="AS42" i="9"/>
  <c r="AS44" i="9" s="1"/>
  <c r="AS39" i="9"/>
  <c r="AS273" i="9" s="1"/>
  <c r="BJ284" i="1"/>
  <c r="BJ320" i="1" s="1"/>
  <c r="BJ281" i="1"/>
  <c r="BJ317" i="1" s="1"/>
  <c r="BS8" i="9"/>
  <c r="AT4" i="9"/>
  <c r="AT7" i="9"/>
  <c r="BT8" i="8"/>
  <c r="AZ7" i="8"/>
  <c r="AZ4" i="8"/>
  <c r="BK180" i="1"/>
  <c r="BK243" i="1"/>
  <c r="BK197" i="1"/>
  <c r="BK75" i="1"/>
  <c r="BK48" i="1"/>
  <c r="BK254" i="1"/>
  <c r="BK213" i="1"/>
  <c r="BK166" i="1"/>
  <c r="BK51" i="1"/>
  <c r="BK260" i="1"/>
  <c r="BK251" i="1"/>
  <c r="BK182" i="1"/>
  <c r="BK52" i="1"/>
  <c r="BK225" i="1"/>
  <c r="BK246" i="1"/>
  <c r="BK219" i="1"/>
  <c r="BK222" i="1"/>
  <c r="BK50" i="1"/>
  <c r="BK216" i="1"/>
  <c r="BK181" i="1"/>
  <c r="BK257" i="1"/>
  <c r="BK183" i="1"/>
  <c r="BK184" i="1"/>
  <c r="BK47" i="1"/>
  <c r="BK263" i="1"/>
  <c r="BK49" i="1"/>
  <c r="BI317" i="1"/>
  <c r="BL7" i="1"/>
  <c r="BM6" i="1" s="1"/>
  <c r="BL4" i="1"/>
  <c r="BS8" i="1"/>
  <c r="O80" i="4"/>
  <c r="BQ272" i="6"/>
  <c r="BQ243" i="6"/>
  <c r="BQ211" i="6"/>
  <c r="BQ238" i="6"/>
  <c r="BQ244" i="6"/>
  <c r="BQ245" i="6"/>
  <c r="BQ263" i="6"/>
  <c r="BQ295" i="6"/>
  <c r="BQ257" i="6"/>
  <c r="BQ222" i="6"/>
  <c r="BQ265" i="6"/>
  <c r="BQ287" i="6"/>
  <c r="BQ300" i="6"/>
  <c r="BQ280" i="6"/>
  <c r="BQ264" i="6"/>
  <c r="BQ227" i="6"/>
  <c r="BQ285" i="6"/>
  <c r="BQ242" i="6"/>
  <c r="BQ217" i="6"/>
  <c r="BQ252" i="6"/>
  <c r="BQ253" i="6"/>
  <c r="BQ289" i="6"/>
  <c r="BQ258" i="6"/>
  <c r="BQ215" i="6"/>
  <c r="BQ234" i="6"/>
  <c r="BQ291" i="6"/>
  <c r="BQ275" i="6"/>
  <c r="BQ270" i="6"/>
  <c r="BQ297" i="6"/>
  <c r="BQ260" i="6"/>
  <c r="BQ282" i="6"/>
  <c r="BQ284" i="6"/>
  <c r="BQ271" i="6"/>
  <c r="BQ248" i="6"/>
  <c r="BQ216" i="6"/>
  <c r="BQ267" i="6"/>
  <c r="BQ224" i="6"/>
  <c r="BQ298" i="6"/>
  <c r="BQ293" i="6"/>
  <c r="BQ266" i="6"/>
  <c r="BQ296" i="6"/>
  <c r="BQ229" i="6"/>
  <c r="BQ299" i="6"/>
  <c r="BQ278" i="6"/>
  <c r="BQ233" i="6"/>
  <c r="BQ268" i="6"/>
  <c r="BQ251" i="6"/>
  <c r="BQ261" i="6"/>
  <c r="BQ255" i="6"/>
  <c r="BQ254" i="6"/>
  <c r="BQ286" i="6"/>
  <c r="BQ290" i="6"/>
  <c r="BQ250" i="6"/>
  <c r="BQ235" i="6"/>
  <c r="BQ236" i="6"/>
  <c r="BQ281" i="6"/>
  <c r="BQ239" i="6"/>
  <c r="BQ277" i="6"/>
  <c r="BQ288" i="6"/>
  <c r="BQ262" i="6"/>
  <c r="BQ279" i="6"/>
  <c r="BQ231" i="6"/>
  <c r="BQ256" i="6"/>
  <c r="BQ212" i="6"/>
  <c r="BQ232" i="6"/>
  <c r="BQ292" i="6"/>
  <c r="BQ214" i="6"/>
  <c r="BQ276" i="6"/>
  <c r="BQ294" i="6"/>
  <c r="BQ228" i="6"/>
  <c r="BQ283" i="6"/>
  <c r="BQ274" i="6"/>
  <c r="BQ249" i="6"/>
  <c r="BQ240" i="6"/>
  <c r="BQ213" i="6"/>
  <c r="BQ210" i="6"/>
  <c r="BQ259" i="6"/>
  <c r="BQ247" i="6"/>
  <c r="BQ218" i="6"/>
  <c r="BQ226" i="6"/>
  <c r="BQ219" i="6"/>
  <c r="BQ220" i="6"/>
  <c r="BQ230" i="6"/>
  <c r="BQ269" i="6"/>
  <c r="BQ273" i="6"/>
  <c r="BQ221" i="6"/>
  <c r="BQ223" i="6"/>
  <c r="BQ225" i="6"/>
  <c r="BQ241" i="6"/>
  <c r="BQ209" i="6"/>
  <c r="BQ246" i="6"/>
  <c r="BQ237" i="6"/>
  <c r="BL78" i="1" l="1"/>
  <c r="BL67" i="1"/>
  <c r="BL66" i="1"/>
  <c r="BL65" i="1"/>
  <c r="BL64" i="1"/>
  <c r="BL68" i="1"/>
  <c r="BL69" i="1"/>
  <c r="BP70" i="5"/>
  <c r="BP69" i="5"/>
  <c r="BP65" i="5"/>
  <c r="BP66" i="5"/>
  <c r="BP67" i="5"/>
  <c r="BP68" i="5"/>
  <c r="BP40" i="5"/>
  <c r="BP22" i="5"/>
  <c r="AS280" i="9"/>
  <c r="AS163" i="9"/>
  <c r="AT244" i="9"/>
  <c r="AT99" i="9"/>
  <c r="AY6" i="6"/>
  <c r="BB6" i="5"/>
  <c r="BP175" i="5"/>
  <c r="BP57" i="5"/>
  <c r="BP159" i="5"/>
  <c r="BP58" i="5"/>
  <c r="BP143" i="5"/>
  <c r="BP31" i="5"/>
  <c r="BP151" i="5"/>
  <c r="BP127" i="5"/>
  <c r="BP119" i="5"/>
  <c r="BP111" i="5"/>
  <c r="BP191" i="5"/>
  <c r="BP183" i="5"/>
  <c r="BP79" i="5"/>
  <c r="BP13" i="5"/>
  <c r="BP95" i="5"/>
  <c r="BP103" i="5"/>
  <c r="BP87" i="5"/>
  <c r="BP53" i="5"/>
  <c r="BP56" i="5"/>
  <c r="BP55" i="5"/>
  <c r="BP54" i="5"/>
  <c r="BP204" i="5"/>
  <c r="BP203" i="5"/>
  <c r="BP168" i="5"/>
  <c r="BP138" i="5"/>
  <c r="BP140" i="5"/>
  <c r="BP170" i="5"/>
  <c r="BP169" i="5"/>
  <c r="BP171" i="5"/>
  <c r="BP200" i="5"/>
  <c r="BP136" i="5"/>
  <c r="BP172" i="5"/>
  <c r="BP202" i="5"/>
  <c r="BP137" i="5"/>
  <c r="BP201" i="5"/>
  <c r="BP139" i="5"/>
  <c r="BQ8" i="5"/>
  <c r="BP208" i="5"/>
  <c r="BR8" i="6"/>
  <c r="AT330" i="9"/>
  <c r="AT328" i="9"/>
  <c r="AS67" i="9"/>
  <c r="AT183" i="9"/>
  <c r="AT161" i="9"/>
  <c r="AT294" i="9" s="1"/>
  <c r="AT138" i="9"/>
  <c r="AT101" i="9"/>
  <c r="AT69" i="9"/>
  <c r="AT74" i="9"/>
  <c r="AT55" i="9"/>
  <c r="AT43" i="9"/>
  <c r="AT41" i="9"/>
  <c r="AT40" i="9"/>
  <c r="BK281" i="1"/>
  <c r="BK317" i="1" s="1"/>
  <c r="AU6" i="9"/>
  <c r="AT14" i="9"/>
  <c r="BT8" i="9"/>
  <c r="AZ275" i="8"/>
  <c r="AZ271" i="8"/>
  <c r="AZ257" i="8"/>
  <c r="AZ249" i="8"/>
  <c r="AZ258" i="8"/>
  <c r="AZ252" i="8"/>
  <c r="AZ248" i="8"/>
  <c r="AZ234" i="8"/>
  <c r="AZ264" i="8"/>
  <c r="AZ272" i="8"/>
  <c r="AZ235" i="8"/>
  <c r="AZ67" i="8"/>
  <c r="AZ66" i="8"/>
  <c r="AZ65" i="8"/>
  <c r="AZ64" i="8"/>
  <c r="AZ52" i="8"/>
  <c r="AZ63" i="8"/>
  <c r="AZ51" i="8"/>
  <c r="AZ37" i="8"/>
  <c r="AZ48" i="8"/>
  <c r="AZ36" i="8"/>
  <c r="AZ35" i="8"/>
  <c r="AZ34" i="8"/>
  <c r="AZ11" i="8"/>
  <c r="AZ50" i="8"/>
  <c r="AZ33" i="8"/>
  <c r="AZ49" i="8"/>
  <c r="BA6" i="8"/>
  <c r="BU8" i="8"/>
  <c r="BK284" i="1"/>
  <c r="BK320" i="1" s="1"/>
  <c r="BM4" i="1"/>
  <c r="BM7" i="1"/>
  <c r="BN6" i="1" s="1"/>
  <c r="BL246" i="1"/>
  <c r="BL254" i="1"/>
  <c r="BL197" i="1"/>
  <c r="BL166" i="1"/>
  <c r="BL225" i="1"/>
  <c r="BL213" i="1"/>
  <c r="BL184" i="1"/>
  <c r="BL219" i="1"/>
  <c r="BL51" i="1"/>
  <c r="BL47" i="1"/>
  <c r="BL400" i="1"/>
  <c r="BL257" i="1"/>
  <c r="BL49" i="1"/>
  <c r="BL251" i="1"/>
  <c r="BL75" i="1"/>
  <c r="BL243" i="1"/>
  <c r="BL263" i="1"/>
  <c r="BL181" i="1"/>
  <c r="BL50" i="1"/>
  <c r="BL403" i="1"/>
  <c r="BL216" i="1"/>
  <c r="BL222" i="1"/>
  <c r="BL182" i="1"/>
  <c r="BL52" i="1"/>
  <c r="BL260" i="1"/>
  <c r="BL180" i="1"/>
  <c r="BL48" i="1"/>
  <c r="BL183" i="1"/>
  <c r="BT8" i="1"/>
  <c r="O81" i="4"/>
  <c r="BR230" i="6"/>
  <c r="BR242" i="6"/>
  <c r="BR290" i="6"/>
  <c r="BR214" i="6"/>
  <c r="BR218" i="6"/>
  <c r="BR219" i="6"/>
  <c r="BR255" i="6"/>
  <c r="BR251" i="6"/>
  <c r="BR283" i="6"/>
  <c r="BR212" i="6"/>
  <c r="BR276" i="6"/>
  <c r="BR274" i="6"/>
  <c r="BR252" i="6"/>
  <c r="BR284" i="6"/>
  <c r="BR216" i="6"/>
  <c r="BR228" i="6"/>
  <c r="BR275" i="6"/>
  <c r="BR286" i="6"/>
  <c r="BR235" i="6"/>
  <c r="BR299" i="6"/>
  <c r="BR270" i="6"/>
  <c r="BR226" i="6"/>
  <c r="BR295" i="6"/>
  <c r="BR282" i="6"/>
  <c r="BR223" i="6"/>
  <c r="BR264" i="6"/>
  <c r="BR241" i="6"/>
  <c r="BR213" i="6"/>
  <c r="BR233" i="6"/>
  <c r="BR222" i="6"/>
  <c r="BR217" i="6"/>
  <c r="BR287" i="6"/>
  <c r="BR279" i="6"/>
  <c r="BR248" i="6"/>
  <c r="BR263" i="6"/>
  <c r="BR227" i="6"/>
  <c r="BR259" i="6"/>
  <c r="BR232" i="6"/>
  <c r="BR294" i="6"/>
  <c r="BR271" i="6"/>
  <c r="BR258" i="6"/>
  <c r="BR289" i="6"/>
  <c r="BR237" i="6"/>
  <c r="BR210" i="6"/>
  <c r="BR273" i="6"/>
  <c r="BR285" i="6"/>
  <c r="BR231" i="6"/>
  <c r="BR238" i="6"/>
  <c r="BR293" i="6"/>
  <c r="BR269" i="6"/>
  <c r="BR261" i="6"/>
  <c r="BR272" i="6"/>
  <c r="BR267" i="6"/>
  <c r="BR243" i="6"/>
  <c r="BR236" i="6"/>
  <c r="BR247" i="6"/>
  <c r="BR240" i="6"/>
  <c r="BR244" i="6"/>
  <c r="BR229" i="6"/>
  <c r="BR215" i="6"/>
  <c r="BR224" i="6"/>
  <c r="BR246" i="6"/>
  <c r="BR209" i="6"/>
  <c r="BR278" i="6"/>
  <c r="BR296" i="6"/>
  <c r="BR277" i="6"/>
  <c r="BR250" i="6"/>
  <c r="BR288" i="6"/>
  <c r="BR292" i="6"/>
  <c r="BR234" i="6"/>
  <c r="BR297" i="6"/>
  <c r="BR257" i="6"/>
  <c r="BR256" i="6"/>
  <c r="BR291" i="6"/>
  <c r="BR245" i="6"/>
  <c r="BR225" i="6"/>
  <c r="BR298" i="6"/>
  <c r="BR300" i="6"/>
  <c r="BR220" i="6"/>
  <c r="BR265" i="6"/>
  <c r="BR281" i="6"/>
  <c r="BR254" i="6"/>
  <c r="BR249" i="6"/>
  <c r="BR268" i="6"/>
  <c r="BR253" i="6"/>
  <c r="BR239" i="6"/>
  <c r="BR262" i="6"/>
  <c r="BR211" i="6"/>
  <c r="BR260" i="6"/>
  <c r="BR266" i="6"/>
  <c r="BR221" i="6"/>
  <c r="BR280" i="6"/>
  <c r="BM78" i="1" l="1"/>
  <c r="BM66" i="1"/>
  <c r="BM65" i="1"/>
  <c r="BM64" i="1"/>
  <c r="BM69" i="1"/>
  <c r="BM68" i="1"/>
  <c r="BM67" i="1"/>
  <c r="BQ67" i="5"/>
  <c r="BQ69" i="5"/>
  <c r="BQ66" i="5"/>
  <c r="BQ68" i="5"/>
  <c r="BQ65" i="5"/>
  <c r="BQ70" i="5"/>
  <c r="BQ40" i="5"/>
  <c r="BQ22" i="5"/>
  <c r="AS297" i="9"/>
  <c r="AS165" i="9"/>
  <c r="BS8" i="6"/>
  <c r="BB4" i="5"/>
  <c r="BB7" i="5"/>
  <c r="BQ159" i="5"/>
  <c r="BQ111" i="5"/>
  <c r="BQ95" i="5"/>
  <c r="BQ56" i="5"/>
  <c r="BQ191" i="5"/>
  <c r="BQ54" i="5"/>
  <c r="BQ79" i="5"/>
  <c r="BQ183" i="5"/>
  <c r="BQ119" i="5"/>
  <c r="BQ13" i="5"/>
  <c r="BQ175" i="5"/>
  <c r="BQ87" i="5"/>
  <c r="BQ57" i="5"/>
  <c r="BQ55" i="5"/>
  <c r="BQ103" i="5"/>
  <c r="BQ143" i="5"/>
  <c r="BQ127" i="5"/>
  <c r="BQ53" i="5"/>
  <c r="BQ31" i="5"/>
  <c r="BQ58" i="5"/>
  <c r="BQ151" i="5"/>
  <c r="BQ138" i="5"/>
  <c r="BQ168" i="5"/>
  <c r="BQ170" i="5"/>
  <c r="BQ139" i="5"/>
  <c r="BQ201" i="5"/>
  <c r="BQ137" i="5"/>
  <c r="BQ169" i="5"/>
  <c r="BQ171" i="5"/>
  <c r="BQ200" i="5"/>
  <c r="BQ202" i="5"/>
  <c r="BQ204" i="5"/>
  <c r="BQ136" i="5"/>
  <c r="BQ172" i="5"/>
  <c r="BQ140" i="5"/>
  <c r="BQ203" i="5"/>
  <c r="BR8" i="5"/>
  <c r="BQ208" i="5"/>
  <c r="AY4" i="6"/>
  <c r="AY7" i="6"/>
  <c r="AT164" i="9"/>
  <c r="AS162" i="9"/>
  <c r="AT327" i="9"/>
  <c r="AT293" i="9"/>
  <c r="AT98" i="9"/>
  <c r="AT39" i="9"/>
  <c r="AT273" i="9" s="1"/>
  <c r="AT42" i="9"/>
  <c r="AT44" i="9" s="1"/>
  <c r="BU8" i="9"/>
  <c r="AU7" i="9"/>
  <c r="AU4" i="9"/>
  <c r="BV8" i="8"/>
  <c r="BL284" i="1"/>
  <c r="BL320" i="1" s="1"/>
  <c r="BA4" i="8"/>
  <c r="BA7" i="8"/>
  <c r="BL281" i="1"/>
  <c r="BL317" i="1" s="1"/>
  <c r="BN4" i="1"/>
  <c r="BN7" i="1"/>
  <c r="BO6" i="1" s="1"/>
  <c r="BM225" i="1"/>
  <c r="BM219" i="1"/>
  <c r="BM47" i="1"/>
  <c r="BM48" i="1"/>
  <c r="BM257" i="1"/>
  <c r="BM51" i="1"/>
  <c r="BM254" i="1"/>
  <c r="BM166" i="1"/>
  <c r="BM246" i="1"/>
  <c r="BM50" i="1"/>
  <c r="BM180" i="1"/>
  <c r="BM216" i="1"/>
  <c r="BM75" i="1"/>
  <c r="BM403" i="1"/>
  <c r="BM260" i="1"/>
  <c r="BM251" i="1"/>
  <c r="BM222" i="1"/>
  <c r="BM182" i="1"/>
  <c r="BM181" i="1"/>
  <c r="BM400" i="1"/>
  <c r="BM213" i="1"/>
  <c r="BM197" i="1"/>
  <c r="BM52" i="1"/>
  <c r="BM49" i="1"/>
  <c r="BM184" i="1"/>
  <c r="BM243" i="1"/>
  <c r="BM263" i="1"/>
  <c r="BM183" i="1"/>
  <c r="BU8" i="1"/>
  <c r="O82" i="4"/>
  <c r="BS216" i="6"/>
  <c r="BS253" i="6"/>
  <c r="BS233" i="6"/>
  <c r="BS250" i="6"/>
  <c r="BS244" i="6"/>
  <c r="BS298" i="6"/>
  <c r="BS229" i="6"/>
  <c r="BS264" i="6"/>
  <c r="BS258" i="6"/>
  <c r="BS260" i="6"/>
  <c r="BS273" i="6"/>
  <c r="BS289" i="6"/>
  <c r="BS214" i="6"/>
  <c r="BS266" i="6"/>
  <c r="BS251" i="6"/>
  <c r="BS278" i="6"/>
  <c r="BS299" i="6"/>
  <c r="BS284" i="6"/>
  <c r="BS235" i="6"/>
  <c r="BS222" i="6"/>
  <c r="BS262" i="6"/>
  <c r="BS270" i="6"/>
  <c r="BS286" i="6"/>
  <c r="BS276" i="6"/>
  <c r="BS239" i="6"/>
  <c r="BS223" i="6"/>
  <c r="BS230" i="6"/>
  <c r="BS259" i="6"/>
  <c r="BS217" i="6"/>
  <c r="BS269" i="6"/>
  <c r="BS281" i="6"/>
  <c r="BS220" i="6"/>
  <c r="BK400" i="1"/>
  <c r="BS209" i="6"/>
  <c r="BS294" i="6"/>
  <c r="BS218" i="6"/>
  <c r="BS243" i="6"/>
  <c r="BS255" i="6"/>
  <c r="BS274" i="6"/>
  <c r="BS265" i="6"/>
  <c r="BS215" i="6"/>
  <c r="BS297" i="6"/>
  <c r="BS293" i="6"/>
  <c r="BS282" i="6"/>
  <c r="BS231" i="6"/>
  <c r="BS241" i="6"/>
  <c r="BS238" i="6"/>
  <c r="BS300" i="6"/>
  <c r="BS267" i="6"/>
  <c r="BS248" i="6"/>
  <c r="BS211" i="6"/>
  <c r="BS232" i="6"/>
  <c r="BS296" i="6"/>
  <c r="BS240" i="6"/>
  <c r="BS225" i="6"/>
  <c r="BS261" i="6"/>
  <c r="BS219" i="6"/>
  <c r="BS224" i="6"/>
  <c r="BS210" i="6"/>
  <c r="BS290" i="6"/>
  <c r="BS246" i="6"/>
  <c r="BS254" i="6"/>
  <c r="BS221" i="6"/>
  <c r="BS247" i="6"/>
  <c r="BS287" i="6"/>
  <c r="BK403" i="1"/>
  <c r="BS226" i="6"/>
  <c r="BS213" i="6"/>
  <c r="BS292" i="6"/>
  <c r="BS263" i="6"/>
  <c r="BS285" i="6"/>
  <c r="BS268" i="6"/>
  <c r="BS245" i="6"/>
  <c r="BS237" i="6"/>
  <c r="BS272" i="6"/>
  <c r="BS277" i="6"/>
  <c r="BS279" i="6"/>
  <c r="BS283" i="6"/>
  <c r="BS288" i="6"/>
  <c r="BS227" i="6"/>
  <c r="BS280" i="6"/>
  <c r="BS291" i="6"/>
  <c r="BS212" i="6"/>
  <c r="BS228" i="6"/>
  <c r="BS252" i="6"/>
  <c r="BS257" i="6"/>
  <c r="BS256" i="6"/>
  <c r="BS242" i="6"/>
  <c r="BS236" i="6"/>
  <c r="BS271" i="6"/>
  <c r="BS295" i="6"/>
  <c r="BS275" i="6"/>
  <c r="BS234" i="6"/>
  <c r="BS249" i="6"/>
  <c r="BN78" i="1" l="1"/>
  <c r="BN65" i="1"/>
  <c r="BN64" i="1"/>
  <c r="BN69" i="1"/>
  <c r="BN68" i="1"/>
  <c r="BN66" i="1"/>
  <c r="BN67" i="1"/>
  <c r="BR70" i="5"/>
  <c r="BR66" i="5"/>
  <c r="BR65" i="5"/>
  <c r="BR68" i="5"/>
  <c r="BR69" i="5"/>
  <c r="BR67" i="5"/>
  <c r="BR40" i="5"/>
  <c r="BR22" i="5"/>
  <c r="AT280" i="9"/>
  <c r="AT163" i="9"/>
  <c r="AU244" i="9"/>
  <c r="AU99" i="9"/>
  <c r="BC6" i="5"/>
  <c r="BR31" i="5"/>
  <c r="BR183" i="5"/>
  <c r="BR53" i="5"/>
  <c r="BR191" i="5"/>
  <c r="BR13" i="5"/>
  <c r="BR103" i="5"/>
  <c r="BR175" i="5"/>
  <c r="BR79" i="5"/>
  <c r="BR127" i="5"/>
  <c r="BR57" i="5"/>
  <c r="BR95" i="5"/>
  <c r="BR159" i="5"/>
  <c r="BR111" i="5"/>
  <c r="BR55" i="5"/>
  <c r="BR151" i="5"/>
  <c r="BR58" i="5"/>
  <c r="BR119" i="5"/>
  <c r="BR54" i="5"/>
  <c r="BR87" i="5"/>
  <c r="BR143" i="5"/>
  <c r="BR56" i="5"/>
  <c r="BR202" i="5"/>
  <c r="BR204" i="5"/>
  <c r="BR139" i="5"/>
  <c r="BR137" i="5"/>
  <c r="BR203" i="5"/>
  <c r="BR168" i="5"/>
  <c r="BR170" i="5"/>
  <c r="BR172" i="5"/>
  <c r="BR138" i="5"/>
  <c r="BR171" i="5"/>
  <c r="BR201" i="5"/>
  <c r="BR140" i="5"/>
  <c r="BR169" i="5"/>
  <c r="BR136" i="5"/>
  <c r="BR200" i="5"/>
  <c r="BS8" i="5"/>
  <c r="BR208" i="5"/>
  <c r="AZ6" i="6"/>
  <c r="BT8" i="6"/>
  <c r="AU330" i="9"/>
  <c r="AU328" i="9"/>
  <c r="AT67" i="9"/>
  <c r="AU183" i="9"/>
  <c r="AU161" i="9"/>
  <c r="AU294" i="9" s="1"/>
  <c r="AU138" i="9"/>
  <c r="AU101" i="9"/>
  <c r="AU69" i="9"/>
  <c r="AU74" i="9"/>
  <c r="AU55" i="9"/>
  <c r="AU43" i="9"/>
  <c r="AU41" i="9"/>
  <c r="AU40" i="9"/>
  <c r="AV6" i="9"/>
  <c r="AU14" i="9"/>
  <c r="BV8" i="9"/>
  <c r="BB6" i="8"/>
  <c r="BA275" i="8"/>
  <c r="BA271" i="8"/>
  <c r="BA248" i="8"/>
  <c r="BA258" i="8"/>
  <c r="BA257" i="8"/>
  <c r="BA272" i="8"/>
  <c r="BA252" i="8"/>
  <c r="BA235" i="8"/>
  <c r="BA249" i="8"/>
  <c r="BA234" i="8"/>
  <c r="BA67" i="8"/>
  <c r="BA66" i="8"/>
  <c r="BA65" i="8"/>
  <c r="BA64" i="8"/>
  <c r="BA52" i="8"/>
  <c r="BA63" i="8"/>
  <c r="BA51" i="8"/>
  <c r="BA50" i="8"/>
  <c r="BA37" i="8"/>
  <c r="BA36" i="8"/>
  <c r="BA48" i="8"/>
  <c r="BA35" i="8"/>
  <c r="BA34" i="8"/>
  <c r="BA33" i="8"/>
  <c r="BA11" i="8"/>
  <c r="BA49" i="8"/>
  <c r="BW8" i="8"/>
  <c r="BO4" i="1"/>
  <c r="BO7" i="1"/>
  <c r="BP6" i="1" s="1"/>
  <c r="BM284" i="1"/>
  <c r="BN225" i="1"/>
  <c r="BN251" i="1"/>
  <c r="BN222" i="1"/>
  <c r="BN47" i="1"/>
  <c r="BN182" i="1"/>
  <c r="BN49" i="1"/>
  <c r="BN257" i="1"/>
  <c r="BN184" i="1"/>
  <c r="BN260" i="1"/>
  <c r="BN219" i="1"/>
  <c r="BN213" i="1"/>
  <c r="BN181" i="1"/>
  <c r="BN166" i="1"/>
  <c r="BN51" i="1"/>
  <c r="BN52" i="1"/>
  <c r="BN263" i="1"/>
  <c r="BN254" i="1"/>
  <c r="BN197" i="1"/>
  <c r="BN48" i="1"/>
  <c r="BN243" i="1"/>
  <c r="BN180" i="1"/>
  <c r="BN183" i="1"/>
  <c r="BN246" i="1"/>
  <c r="BN216" i="1"/>
  <c r="BN75" i="1"/>
  <c r="BN50" i="1"/>
  <c r="BM281" i="1"/>
  <c r="BV8" i="1"/>
  <c r="O83" i="4"/>
  <c r="BT221" i="6"/>
  <c r="BT260" i="6"/>
  <c r="BT242" i="6"/>
  <c r="BT247" i="6"/>
  <c r="BT227" i="6"/>
  <c r="BT261" i="6"/>
  <c r="BT239" i="6"/>
  <c r="BT295" i="6"/>
  <c r="BT268" i="6"/>
  <c r="BT266" i="6"/>
  <c r="BT299" i="6"/>
  <c r="BT276" i="6"/>
  <c r="BT236" i="6"/>
  <c r="BT264" i="6"/>
  <c r="BT248" i="6"/>
  <c r="BT289" i="6"/>
  <c r="BT286" i="6"/>
  <c r="BT222" i="6"/>
  <c r="BT226" i="6"/>
  <c r="BT262" i="6"/>
  <c r="BT225" i="6"/>
  <c r="BT240" i="6"/>
  <c r="BT234" i="6"/>
  <c r="BT223" i="6"/>
  <c r="BT212" i="6"/>
  <c r="BT293" i="6"/>
  <c r="BT211" i="6"/>
  <c r="BT284" i="6"/>
  <c r="BT258" i="6"/>
  <c r="BT210" i="6"/>
  <c r="BT296" i="6"/>
  <c r="BT278" i="6"/>
  <c r="BT250" i="6"/>
  <c r="BT233" i="6"/>
  <c r="BT245" i="6"/>
  <c r="BT214" i="6"/>
  <c r="BT280" i="6"/>
  <c r="BT255" i="6"/>
  <c r="BT231" i="6"/>
  <c r="BT238" i="6"/>
  <c r="BT249" i="6"/>
  <c r="BT235" i="6"/>
  <c r="BT279" i="6"/>
  <c r="BT237" i="6"/>
  <c r="BT228" i="6"/>
  <c r="BT232" i="6"/>
  <c r="BT219" i="6"/>
  <c r="BT290" i="6"/>
  <c r="BT265" i="6"/>
  <c r="BT271" i="6"/>
  <c r="BT215" i="6"/>
  <c r="BT246" i="6"/>
  <c r="BT252" i="6"/>
  <c r="BT217" i="6"/>
  <c r="BT220" i="6"/>
  <c r="BT287" i="6"/>
  <c r="BT292" i="6"/>
  <c r="BT288" i="6"/>
  <c r="BT274" i="6"/>
  <c r="BT259" i="6"/>
  <c r="BT270" i="6"/>
  <c r="BT297" i="6"/>
  <c r="BT273" i="6"/>
  <c r="BT256" i="6"/>
  <c r="BT257" i="6"/>
  <c r="BT283" i="6"/>
  <c r="BT241" i="6"/>
  <c r="BT275" i="6"/>
  <c r="BT281" i="6"/>
  <c r="BT285" i="6"/>
  <c r="BT251" i="6"/>
  <c r="BT263" i="6"/>
  <c r="BT218" i="6"/>
  <c r="BT243" i="6"/>
  <c r="BT213" i="6"/>
  <c r="BT244" i="6"/>
  <c r="BT294" i="6"/>
  <c r="BT254" i="6"/>
  <c r="BT229" i="6"/>
  <c r="BT216" i="6"/>
  <c r="BT282" i="6"/>
  <c r="BT291" i="6"/>
  <c r="BT209" i="6"/>
  <c r="BT272" i="6"/>
  <c r="BT277" i="6"/>
  <c r="BT300" i="6"/>
  <c r="BT230" i="6"/>
  <c r="BT269" i="6"/>
  <c r="BT253" i="6"/>
  <c r="BT224" i="6"/>
  <c r="BT267" i="6"/>
  <c r="BT298" i="6"/>
  <c r="BO78" i="1" l="1"/>
  <c r="BO64" i="1"/>
  <c r="BO69" i="1"/>
  <c r="BO68" i="1"/>
  <c r="BO67" i="1"/>
  <c r="BO66" i="1"/>
  <c r="BO65" i="1"/>
  <c r="BS70" i="5"/>
  <c r="BS66" i="5"/>
  <c r="BS65" i="5"/>
  <c r="BS68" i="5"/>
  <c r="BS69" i="5"/>
  <c r="BS67" i="5"/>
  <c r="BS40" i="5"/>
  <c r="BS22" i="5"/>
  <c r="AT297" i="9"/>
  <c r="AT165" i="9"/>
  <c r="BS183" i="5"/>
  <c r="BS127" i="5"/>
  <c r="BS58" i="5"/>
  <c r="BS175" i="5"/>
  <c r="BS13" i="5"/>
  <c r="BS103" i="5"/>
  <c r="BS151" i="5"/>
  <c r="BS54" i="5"/>
  <c r="BS53" i="5"/>
  <c r="BS119" i="5"/>
  <c r="BS87" i="5"/>
  <c r="BS143" i="5"/>
  <c r="BS31" i="5"/>
  <c r="BS79" i="5"/>
  <c r="BS95" i="5"/>
  <c r="BS191" i="5"/>
  <c r="BS111" i="5"/>
  <c r="BS55" i="5"/>
  <c r="BS159" i="5"/>
  <c r="BS56" i="5"/>
  <c r="BS57" i="5"/>
  <c r="BT8" i="5"/>
  <c r="BS200" i="5"/>
  <c r="BS138" i="5"/>
  <c r="BS204" i="5"/>
  <c r="BS168" i="5"/>
  <c r="BS139" i="5"/>
  <c r="BS137" i="5"/>
  <c r="BS169" i="5"/>
  <c r="BS170" i="5"/>
  <c r="BS172" i="5"/>
  <c r="BS202" i="5"/>
  <c r="BS171" i="5"/>
  <c r="BS140" i="5"/>
  <c r="BS203" i="5"/>
  <c r="BS136" i="5"/>
  <c r="BS201" i="5"/>
  <c r="BS208" i="5"/>
  <c r="BU8" i="6"/>
  <c r="AZ7" i="6"/>
  <c r="AZ4" i="6"/>
  <c r="BC4" i="5"/>
  <c r="BC7" i="5"/>
  <c r="AT162" i="9"/>
  <c r="AU164" i="9"/>
  <c r="AU327" i="9"/>
  <c r="AU293" i="9"/>
  <c r="AU98" i="9"/>
  <c r="AU39" i="9"/>
  <c r="AU273" i="9" s="1"/>
  <c r="AU42" i="9"/>
  <c r="AU44" i="9" s="1"/>
  <c r="BN281" i="1"/>
  <c r="BN317" i="1" s="1"/>
  <c r="BW8" i="9"/>
  <c r="AV4" i="9"/>
  <c r="AV7" i="9"/>
  <c r="BX8" i="8"/>
  <c r="BB4" i="8"/>
  <c r="BB7" i="8"/>
  <c r="BN284" i="1"/>
  <c r="BN320" i="1" s="1"/>
  <c r="BM320" i="1"/>
  <c r="BM317" i="1"/>
  <c r="BP7" i="1"/>
  <c r="BQ6" i="1" s="1"/>
  <c r="BP4" i="1"/>
  <c r="BO219" i="1"/>
  <c r="BO181" i="1"/>
  <c r="BO263" i="1"/>
  <c r="BO246" i="1"/>
  <c r="BO180" i="1"/>
  <c r="BO225" i="1"/>
  <c r="BO251" i="1"/>
  <c r="BO183" i="1"/>
  <c r="BO47" i="1"/>
  <c r="BO50" i="1"/>
  <c r="BO182" i="1"/>
  <c r="BO403" i="1"/>
  <c r="BO257" i="1"/>
  <c r="BO216" i="1"/>
  <c r="BO166" i="1"/>
  <c r="BO48" i="1"/>
  <c r="BO222" i="1"/>
  <c r="BO184" i="1"/>
  <c r="BO260" i="1"/>
  <c r="BO52" i="1"/>
  <c r="BO243" i="1"/>
  <c r="BO197" i="1"/>
  <c r="BO213" i="1"/>
  <c r="BO49" i="1"/>
  <c r="BO254" i="1"/>
  <c r="BO75" i="1"/>
  <c r="BO400" i="1"/>
  <c r="BO51" i="1"/>
  <c r="BW8" i="1"/>
  <c r="O84" i="4"/>
  <c r="BU270" i="6"/>
  <c r="BU260" i="6"/>
  <c r="BU299" i="6"/>
  <c r="BU213" i="6"/>
  <c r="BU256" i="6"/>
  <c r="BU225" i="6"/>
  <c r="BU279" i="6"/>
  <c r="BU267" i="6"/>
  <c r="BU291" i="6"/>
  <c r="BU285" i="6"/>
  <c r="BU217" i="6"/>
  <c r="BU242" i="6"/>
  <c r="BU233" i="6"/>
  <c r="BU284" i="6"/>
  <c r="BU296" i="6"/>
  <c r="BU220" i="6"/>
  <c r="BU274" i="6"/>
  <c r="BU282" i="6"/>
  <c r="BU288" i="6"/>
  <c r="BU239" i="6"/>
  <c r="BU218" i="6"/>
  <c r="BU247" i="6"/>
  <c r="BU249" i="6"/>
  <c r="BU229" i="6"/>
  <c r="BU287" i="6"/>
  <c r="BU281" i="6"/>
  <c r="BU276" i="6"/>
  <c r="BU248" i="6"/>
  <c r="BU215" i="6"/>
  <c r="BU263" i="6"/>
  <c r="BU210" i="6"/>
  <c r="BU272" i="6"/>
  <c r="BU228" i="6"/>
  <c r="BU290" i="6"/>
  <c r="BU277" i="6"/>
  <c r="BU273" i="6"/>
  <c r="BU298" i="6"/>
  <c r="BU246" i="6"/>
  <c r="BU243" i="6"/>
  <c r="BU293" i="6"/>
  <c r="BU231" i="6"/>
  <c r="BU250" i="6"/>
  <c r="BU234" i="6"/>
  <c r="BU292" i="6"/>
  <c r="BU264" i="6"/>
  <c r="BU253" i="6"/>
  <c r="BU257" i="6"/>
  <c r="BU245" i="6"/>
  <c r="BU244" i="6"/>
  <c r="BU209" i="6"/>
  <c r="BU271" i="6"/>
  <c r="BU214" i="6"/>
  <c r="BU286" i="6"/>
  <c r="BU289" i="6"/>
  <c r="BU238" i="6"/>
  <c r="BU222" i="6"/>
  <c r="BU294" i="6"/>
  <c r="BU295" i="6"/>
  <c r="BU297" i="6"/>
  <c r="BU219" i="6"/>
  <c r="BU261" i="6"/>
  <c r="BU278" i="6"/>
  <c r="BU268" i="6"/>
  <c r="BU221" i="6"/>
  <c r="BU223" i="6"/>
  <c r="BU240" i="6"/>
  <c r="BU212" i="6"/>
  <c r="BU211" i="6"/>
  <c r="BU251" i="6"/>
  <c r="BU300" i="6"/>
  <c r="BU266" i="6"/>
  <c r="BU235" i="6"/>
  <c r="BU275" i="6"/>
  <c r="BU255" i="6"/>
  <c r="BU226" i="6"/>
  <c r="BU236" i="6"/>
  <c r="BU265" i="6"/>
  <c r="BU224" i="6"/>
  <c r="BU230" i="6"/>
  <c r="BU269" i="6"/>
  <c r="BU280" i="6"/>
  <c r="BU259" i="6"/>
  <c r="BU241" i="6"/>
  <c r="BU232" i="6"/>
  <c r="BU262" i="6"/>
  <c r="BU283" i="6"/>
  <c r="BU227" i="6"/>
  <c r="BU254" i="6"/>
  <c r="BU216" i="6"/>
  <c r="BU252" i="6"/>
  <c r="BU258" i="6"/>
  <c r="BU237" i="6"/>
  <c r="BP78" i="1" l="1"/>
  <c r="BP69" i="1"/>
  <c r="BP68" i="1"/>
  <c r="BP67" i="1"/>
  <c r="BP66" i="1"/>
  <c r="BP64" i="1"/>
  <c r="BP65" i="1"/>
  <c r="BT70" i="5"/>
  <c r="BT67" i="5"/>
  <c r="BT66" i="5"/>
  <c r="BT68" i="5"/>
  <c r="BT65" i="5"/>
  <c r="BT69" i="5"/>
  <c r="BT40" i="5"/>
  <c r="BT22" i="5"/>
  <c r="AU280" i="9"/>
  <c r="AU163" i="9"/>
  <c r="AV244" i="9"/>
  <c r="AV99" i="9"/>
  <c r="BA6" i="6"/>
  <c r="BV8" i="6"/>
  <c r="BT159" i="5"/>
  <c r="BT13" i="5"/>
  <c r="BT57" i="5"/>
  <c r="BT183" i="5"/>
  <c r="BT151" i="5"/>
  <c r="BT56" i="5"/>
  <c r="BT175" i="5"/>
  <c r="BT54" i="5"/>
  <c r="BT111" i="5"/>
  <c r="BT143" i="5"/>
  <c r="BT79" i="5"/>
  <c r="BT53" i="5"/>
  <c r="BT127" i="5"/>
  <c r="BT87" i="5"/>
  <c r="BT58" i="5"/>
  <c r="BT119" i="5"/>
  <c r="BT31" i="5"/>
  <c r="BT95" i="5"/>
  <c r="BT191" i="5"/>
  <c r="BT103" i="5"/>
  <c r="BT55" i="5"/>
  <c r="BT138" i="5"/>
  <c r="BT136" i="5"/>
  <c r="BT201" i="5"/>
  <c r="BT172" i="5"/>
  <c r="BT200" i="5"/>
  <c r="BT140" i="5"/>
  <c r="BT171" i="5"/>
  <c r="BT202" i="5"/>
  <c r="BT169" i="5"/>
  <c r="BT204" i="5"/>
  <c r="BT168" i="5"/>
  <c r="BT139" i="5"/>
  <c r="BT170" i="5"/>
  <c r="BT203" i="5"/>
  <c r="BT137" i="5"/>
  <c r="BU8" i="5"/>
  <c r="BT208" i="5"/>
  <c r="BD6" i="5"/>
  <c r="AV330" i="9"/>
  <c r="AV328" i="9"/>
  <c r="AU67" i="9"/>
  <c r="AV183" i="9"/>
  <c r="AV161" i="9"/>
  <c r="AV294" i="9" s="1"/>
  <c r="AV138" i="9"/>
  <c r="AV101" i="9"/>
  <c r="AV69" i="9"/>
  <c r="AV74" i="9"/>
  <c r="AV55" i="9"/>
  <c r="AV43" i="9"/>
  <c r="AV41" i="9"/>
  <c r="AV40" i="9"/>
  <c r="AW6" i="9"/>
  <c r="AV14" i="9"/>
  <c r="BX8" i="9"/>
  <c r="BC6" i="8"/>
  <c r="BB258" i="8"/>
  <c r="BB272" i="8"/>
  <c r="BB257" i="8"/>
  <c r="BB252" i="8"/>
  <c r="BB248" i="8"/>
  <c r="BB271" i="8"/>
  <c r="BB234" i="8"/>
  <c r="BB249" i="8"/>
  <c r="BB275" i="8"/>
  <c r="BB235" i="8"/>
  <c r="BB66" i="8"/>
  <c r="BB65" i="8"/>
  <c r="BB64" i="8"/>
  <c r="BB63" i="8"/>
  <c r="BB51" i="8"/>
  <c r="BB50" i="8"/>
  <c r="BB49" i="8"/>
  <c r="BB36" i="8"/>
  <c r="BB35" i="8"/>
  <c r="BB34" i="8"/>
  <c r="BB37" i="8"/>
  <c r="BB67" i="8"/>
  <c r="BB33" i="8"/>
  <c r="BB52" i="8"/>
  <c r="BB48" i="8"/>
  <c r="BB11" i="8"/>
  <c r="BY8" i="8"/>
  <c r="BP251" i="1"/>
  <c r="BP48" i="1"/>
  <c r="BP75" i="1"/>
  <c r="BP403" i="1"/>
  <c r="BP51" i="1"/>
  <c r="BP400" i="1"/>
  <c r="BP254" i="1"/>
  <c r="BP222" i="1"/>
  <c r="BP182" i="1"/>
  <c r="BP50" i="1"/>
  <c r="BP183" i="1"/>
  <c r="BP246" i="1"/>
  <c r="BP243" i="1"/>
  <c r="BP197" i="1"/>
  <c r="BP213" i="1"/>
  <c r="BP219" i="1"/>
  <c r="BP52" i="1"/>
  <c r="BP216" i="1"/>
  <c r="BP47" i="1"/>
  <c r="BP225" i="1"/>
  <c r="BP257" i="1"/>
  <c r="BP184" i="1"/>
  <c r="BP263" i="1"/>
  <c r="BP181" i="1"/>
  <c r="BP166" i="1"/>
  <c r="BP260" i="1"/>
  <c r="BP180" i="1"/>
  <c r="BP49" i="1"/>
  <c r="BQ7" i="1"/>
  <c r="BR6" i="1" s="1"/>
  <c r="BQ4" i="1"/>
  <c r="BO281" i="1"/>
  <c r="BO284" i="1"/>
  <c r="BX8" i="1"/>
  <c r="O85" i="4"/>
  <c r="BV244" i="6"/>
  <c r="BV267" i="6"/>
  <c r="BV276" i="6"/>
  <c r="BV273" i="6"/>
  <c r="BV297" i="6"/>
  <c r="BV294" i="6"/>
  <c r="BV222" i="6"/>
  <c r="BV252" i="6"/>
  <c r="BV235" i="6"/>
  <c r="BV233" i="6"/>
  <c r="BV240" i="6"/>
  <c r="BV236" i="6"/>
  <c r="BV279" i="6"/>
  <c r="BV257" i="6"/>
  <c r="BV213" i="6"/>
  <c r="BV225" i="6"/>
  <c r="BV232" i="6"/>
  <c r="BV237" i="6"/>
  <c r="BV210" i="6"/>
  <c r="BV242" i="6"/>
  <c r="BV266" i="6"/>
  <c r="BV212" i="6"/>
  <c r="BV216" i="6"/>
  <c r="BV246" i="6"/>
  <c r="BV220" i="6"/>
  <c r="BV290" i="6"/>
  <c r="BV228" i="6"/>
  <c r="BV245" i="6"/>
  <c r="BV221" i="6"/>
  <c r="BV264" i="6"/>
  <c r="BV227" i="6"/>
  <c r="BV224" i="6"/>
  <c r="BV293" i="6"/>
  <c r="BV286" i="6"/>
  <c r="BV299" i="6"/>
  <c r="BV254" i="6"/>
  <c r="BV249" i="6"/>
  <c r="BV226" i="6"/>
  <c r="BV277" i="6"/>
  <c r="BV238" i="6"/>
  <c r="BV283" i="6"/>
  <c r="BV260" i="6"/>
  <c r="BV270" i="6"/>
  <c r="BV218" i="6"/>
  <c r="BV251" i="6"/>
  <c r="BV278" i="6"/>
  <c r="BV268" i="6"/>
  <c r="BV287" i="6"/>
  <c r="BV262" i="6"/>
  <c r="BV274" i="6"/>
  <c r="BV219" i="6"/>
  <c r="BV292" i="6"/>
  <c r="BV243" i="6"/>
  <c r="BV271" i="6"/>
  <c r="BV300" i="6"/>
  <c r="BV275" i="6"/>
  <c r="BV269" i="6"/>
  <c r="BV298" i="6"/>
  <c r="BV289" i="6"/>
  <c r="BV256" i="6"/>
  <c r="BV253" i="6"/>
  <c r="BV255" i="6"/>
  <c r="BV259" i="6"/>
  <c r="BV231" i="6"/>
  <c r="BV284" i="6"/>
  <c r="BV265" i="6"/>
  <c r="BV248" i="6"/>
  <c r="BV214" i="6"/>
  <c r="BV211" i="6"/>
  <c r="BV217" i="6"/>
  <c r="BV230" i="6"/>
  <c r="BV281" i="6"/>
  <c r="BV291" i="6"/>
  <c r="BV280" i="6"/>
  <c r="BN403" i="1"/>
  <c r="BV239" i="6"/>
  <c r="BV258" i="6"/>
  <c r="BV282" i="6"/>
  <c r="BV296" i="6"/>
  <c r="BV261" i="6"/>
  <c r="BV215" i="6"/>
  <c r="BV288" i="6"/>
  <c r="BN400" i="1"/>
  <c r="BV263" i="6"/>
  <c r="BV247" i="6"/>
  <c r="BV209" i="6"/>
  <c r="BV223" i="6"/>
  <c r="BV285" i="6"/>
  <c r="BV272" i="6"/>
  <c r="BV295" i="6"/>
  <c r="BV250" i="6"/>
  <c r="BV241" i="6"/>
  <c r="BV234" i="6"/>
  <c r="BV229" i="6"/>
  <c r="BQ78" i="1" l="1"/>
  <c r="BQ69" i="1"/>
  <c r="BQ68" i="1"/>
  <c r="BQ67" i="1"/>
  <c r="BQ66" i="1"/>
  <c r="BQ65" i="1"/>
  <c r="BQ64" i="1"/>
  <c r="BU70" i="5"/>
  <c r="BU65" i="5"/>
  <c r="BU67" i="5"/>
  <c r="BU66" i="5"/>
  <c r="BU68" i="5"/>
  <c r="BU69" i="5"/>
  <c r="BU40" i="5"/>
  <c r="BU22" i="5"/>
  <c r="AU297" i="9"/>
  <c r="AU165" i="9"/>
  <c r="BU183" i="5"/>
  <c r="BU95" i="5"/>
  <c r="BU53" i="5"/>
  <c r="BU175" i="5"/>
  <c r="BU54" i="5"/>
  <c r="BU56" i="5"/>
  <c r="BU127" i="5"/>
  <c r="BU79" i="5"/>
  <c r="BU111" i="5"/>
  <c r="BU58" i="5"/>
  <c r="BU87" i="5"/>
  <c r="BU31" i="5"/>
  <c r="BU119" i="5"/>
  <c r="BU57" i="5"/>
  <c r="BU55" i="5"/>
  <c r="BU191" i="5"/>
  <c r="BU13" i="5"/>
  <c r="BU143" i="5"/>
  <c r="BU159" i="5"/>
  <c r="BU151" i="5"/>
  <c r="BU103" i="5"/>
  <c r="BU138" i="5"/>
  <c r="BU170" i="5"/>
  <c r="BU200" i="5"/>
  <c r="BV8" i="5"/>
  <c r="BU140" i="5"/>
  <c r="BU172" i="5"/>
  <c r="BU136" i="5"/>
  <c r="BU171" i="5"/>
  <c r="BU139" i="5"/>
  <c r="BU201" i="5"/>
  <c r="BU202" i="5"/>
  <c r="BU203" i="5"/>
  <c r="BU168" i="5"/>
  <c r="BU169" i="5"/>
  <c r="BU204" i="5"/>
  <c r="BU137" i="5"/>
  <c r="BU208" i="5"/>
  <c r="BW8" i="6"/>
  <c r="BD7" i="5"/>
  <c r="BD4" i="5"/>
  <c r="BA4" i="6"/>
  <c r="BA7" i="6"/>
  <c r="AU162" i="9"/>
  <c r="AV164" i="9"/>
  <c r="AV327" i="9"/>
  <c r="AV293" i="9"/>
  <c r="AV98" i="9"/>
  <c r="AV39" i="9"/>
  <c r="AV273" i="9" s="1"/>
  <c r="AV42" i="9"/>
  <c r="AV44" i="9" s="1"/>
  <c r="BY8" i="9"/>
  <c r="AW7" i="9"/>
  <c r="AW4" i="9"/>
  <c r="BZ8" i="8"/>
  <c r="BC7" i="8"/>
  <c r="BC4" i="8"/>
  <c r="BR4" i="1"/>
  <c r="BR7" i="1"/>
  <c r="BS6" i="1" s="1"/>
  <c r="BP284" i="1"/>
  <c r="BP281" i="1"/>
  <c r="BO320" i="1"/>
  <c r="BO317" i="1"/>
  <c r="BQ257" i="1"/>
  <c r="BQ243" i="1"/>
  <c r="BQ222" i="1"/>
  <c r="BQ182" i="1"/>
  <c r="BQ225" i="1"/>
  <c r="BQ51" i="1"/>
  <c r="BQ52" i="1"/>
  <c r="BQ251" i="1"/>
  <c r="BQ197" i="1"/>
  <c r="BQ48" i="1"/>
  <c r="BQ219" i="1"/>
  <c r="BQ260" i="1"/>
  <c r="BQ254" i="1"/>
  <c r="BQ184" i="1"/>
  <c r="BQ213" i="1"/>
  <c r="BQ166" i="1"/>
  <c r="BQ263" i="1"/>
  <c r="BQ75" i="1"/>
  <c r="BQ246" i="1"/>
  <c r="BQ181" i="1"/>
  <c r="BQ49" i="1"/>
  <c r="BQ183" i="1"/>
  <c r="BQ180" i="1"/>
  <c r="BQ50" i="1"/>
  <c r="BQ216" i="1"/>
  <c r="BQ47" i="1"/>
  <c r="BY8" i="1"/>
  <c r="O86" i="4"/>
  <c r="BW255" i="6"/>
  <c r="BW289" i="6"/>
  <c r="BW276" i="6"/>
  <c r="BW282" i="6"/>
  <c r="BW235" i="6"/>
  <c r="BW233" i="6"/>
  <c r="BW267" i="6"/>
  <c r="BW297" i="6"/>
  <c r="BW253" i="6"/>
  <c r="BW220" i="6"/>
  <c r="BW221" i="6"/>
  <c r="BW252" i="6"/>
  <c r="BW273" i="6"/>
  <c r="BW259" i="6"/>
  <c r="BW251" i="6"/>
  <c r="BW295" i="6"/>
  <c r="BW217" i="6"/>
  <c r="BW257" i="6"/>
  <c r="BW288" i="6"/>
  <c r="BW232" i="6"/>
  <c r="BW258" i="6"/>
  <c r="BW236" i="6"/>
  <c r="BW214" i="6"/>
  <c r="BW240" i="6"/>
  <c r="BW278" i="6"/>
  <c r="BW223" i="6"/>
  <c r="BW292" i="6"/>
  <c r="BW284" i="6"/>
  <c r="BW300" i="6"/>
  <c r="BW269" i="6"/>
  <c r="BW296" i="6"/>
  <c r="BW211" i="6"/>
  <c r="BW290" i="6"/>
  <c r="BW249" i="6"/>
  <c r="BW216" i="6"/>
  <c r="BW274" i="6"/>
  <c r="BW294" i="6"/>
  <c r="BW268" i="6"/>
  <c r="BW250" i="6"/>
  <c r="BW219" i="6"/>
  <c r="BW215" i="6"/>
  <c r="BW229" i="6"/>
  <c r="BW283" i="6"/>
  <c r="BW248" i="6"/>
  <c r="BW210" i="6"/>
  <c r="BW275" i="6"/>
  <c r="BW246" i="6"/>
  <c r="BW218" i="6"/>
  <c r="BW291" i="6"/>
  <c r="BW260" i="6"/>
  <c r="BW231" i="6"/>
  <c r="BW212" i="6"/>
  <c r="BW242" i="6"/>
  <c r="BW286" i="6"/>
  <c r="BW224" i="6"/>
  <c r="BW234" i="6"/>
  <c r="BW265" i="6"/>
  <c r="BW256" i="6"/>
  <c r="BW280" i="6"/>
  <c r="BW244" i="6"/>
  <c r="BW262" i="6"/>
  <c r="BW209" i="6"/>
  <c r="BW279" i="6"/>
  <c r="BW225" i="6"/>
  <c r="BW239" i="6"/>
  <c r="BW230" i="6"/>
  <c r="BW213" i="6"/>
  <c r="BW227" i="6"/>
  <c r="BW237" i="6"/>
  <c r="BW261" i="6"/>
  <c r="BW228" i="6"/>
  <c r="BW243" i="6"/>
  <c r="BW254" i="6"/>
  <c r="BW293" i="6"/>
  <c r="BW238" i="6"/>
  <c r="BW247" i="6"/>
  <c r="BW298" i="6"/>
  <c r="BW285" i="6"/>
  <c r="BW266" i="6"/>
  <c r="BW264" i="6"/>
  <c r="BW222" i="6"/>
  <c r="BW281" i="6"/>
  <c r="BW271" i="6"/>
  <c r="BW287" i="6"/>
  <c r="BW277" i="6"/>
  <c r="BW226" i="6"/>
  <c r="BW245" i="6"/>
  <c r="BW263" i="6"/>
  <c r="BW270" i="6"/>
  <c r="BW241" i="6"/>
  <c r="BW299" i="6"/>
  <c r="BW272" i="6"/>
  <c r="BR78" i="1" l="1"/>
  <c r="BR69" i="1"/>
  <c r="BR68" i="1"/>
  <c r="BR67" i="1"/>
  <c r="BR66" i="1"/>
  <c r="BR65" i="1"/>
  <c r="BR64" i="1"/>
  <c r="BV70" i="5"/>
  <c r="BV68" i="5"/>
  <c r="BV69" i="5"/>
  <c r="BV66" i="5"/>
  <c r="BV65" i="5"/>
  <c r="BV67" i="5"/>
  <c r="BV40" i="5"/>
  <c r="BV22" i="5"/>
  <c r="AV280" i="9"/>
  <c r="AV163" i="9"/>
  <c r="AW244" i="9"/>
  <c r="AW99" i="9"/>
  <c r="BE6" i="5"/>
  <c r="BX8" i="6"/>
  <c r="BV57" i="5"/>
  <c r="BV119" i="5"/>
  <c r="BV54" i="5"/>
  <c r="BV13" i="5"/>
  <c r="BV55" i="5"/>
  <c r="BV111" i="5"/>
  <c r="BV95" i="5"/>
  <c r="BV56" i="5"/>
  <c r="BV31" i="5"/>
  <c r="BV183" i="5"/>
  <c r="BV87" i="5"/>
  <c r="BV143" i="5"/>
  <c r="BV175" i="5"/>
  <c r="BV191" i="5"/>
  <c r="BV103" i="5"/>
  <c r="BV159" i="5"/>
  <c r="BV151" i="5"/>
  <c r="BV53" i="5"/>
  <c r="BV127" i="5"/>
  <c r="BV79" i="5"/>
  <c r="BV58" i="5"/>
  <c r="BV139" i="5"/>
  <c r="BV169" i="5"/>
  <c r="BV168" i="5"/>
  <c r="BV202" i="5"/>
  <c r="BV138" i="5"/>
  <c r="BV137" i="5"/>
  <c r="BV172" i="5"/>
  <c r="BV201" i="5"/>
  <c r="BV203" i="5"/>
  <c r="BV200" i="5"/>
  <c r="BV204" i="5"/>
  <c r="BV170" i="5"/>
  <c r="BV140" i="5"/>
  <c r="BV136" i="5"/>
  <c r="BV171" i="5"/>
  <c r="BW8" i="5"/>
  <c r="BV208" i="5"/>
  <c r="BB6" i="6"/>
  <c r="AW330" i="9"/>
  <c r="AW328" i="9"/>
  <c r="AV67" i="9"/>
  <c r="AW183" i="9"/>
  <c r="AW161" i="9"/>
  <c r="AW294" i="9" s="1"/>
  <c r="AW138" i="9"/>
  <c r="AW101" i="9"/>
  <c r="AW69" i="9"/>
  <c r="AW74" i="9"/>
  <c r="AW55" i="9"/>
  <c r="AW40" i="9"/>
  <c r="AW43" i="9"/>
  <c r="AW41" i="9"/>
  <c r="BQ281" i="1"/>
  <c r="BQ317" i="1" s="1"/>
  <c r="BQ284" i="1"/>
  <c r="BQ320" i="1" s="1"/>
  <c r="AX6" i="9"/>
  <c r="AW14" i="9"/>
  <c r="BZ8" i="9"/>
  <c r="BC258" i="8"/>
  <c r="BC257" i="8"/>
  <c r="BC272" i="8"/>
  <c r="BC252" i="8"/>
  <c r="BC275" i="8"/>
  <c r="BC271" i="8"/>
  <c r="BC248" i="8"/>
  <c r="BC235" i="8"/>
  <c r="BC264" i="8"/>
  <c r="BC249" i="8"/>
  <c r="BC234" i="8"/>
  <c r="BC65" i="8"/>
  <c r="BC64" i="8"/>
  <c r="BC52" i="8"/>
  <c r="BC63" i="8"/>
  <c r="BC50" i="8"/>
  <c r="BC49" i="8"/>
  <c r="BC48" i="8"/>
  <c r="BC35" i="8"/>
  <c r="BC34" i="8"/>
  <c r="BC67" i="8"/>
  <c r="BC33" i="8"/>
  <c r="BC66" i="8"/>
  <c r="BC51" i="8"/>
  <c r="BC11" i="8"/>
  <c r="BC37" i="8"/>
  <c r="BC36" i="8"/>
  <c r="BD6" i="8"/>
  <c r="CA8" i="8"/>
  <c r="BP317" i="1"/>
  <c r="BP320" i="1"/>
  <c r="BS4" i="1"/>
  <c r="BS7" i="1"/>
  <c r="BT6" i="1" s="1"/>
  <c r="BR222" i="1"/>
  <c r="BR243" i="1"/>
  <c r="BR197" i="1"/>
  <c r="BR225" i="1"/>
  <c r="BR49" i="1"/>
  <c r="BR251" i="1"/>
  <c r="BR180" i="1"/>
  <c r="BR400" i="1"/>
  <c r="BR184" i="1"/>
  <c r="BR182" i="1"/>
  <c r="BR48" i="1"/>
  <c r="BR47" i="1"/>
  <c r="BR246" i="1"/>
  <c r="BR213" i="1"/>
  <c r="BR219" i="1"/>
  <c r="BR75" i="1"/>
  <c r="BR263" i="1"/>
  <c r="BR254" i="1"/>
  <c r="BR181" i="1"/>
  <c r="BR166" i="1"/>
  <c r="BR51" i="1"/>
  <c r="BR183" i="1"/>
  <c r="BR260" i="1"/>
  <c r="BR50" i="1"/>
  <c r="BR52" i="1"/>
  <c r="BR216" i="1"/>
  <c r="BR257" i="1"/>
  <c r="BR403" i="1"/>
  <c r="BZ8" i="1"/>
  <c r="O87" i="4"/>
  <c r="BX274" i="6"/>
  <c r="BX239" i="6"/>
  <c r="BX299" i="6"/>
  <c r="BX275" i="6"/>
  <c r="BX289" i="6"/>
  <c r="BX247" i="6"/>
  <c r="BX221" i="6"/>
  <c r="BX256" i="6"/>
  <c r="BX286" i="6"/>
  <c r="BX240" i="6"/>
  <c r="BX218" i="6"/>
  <c r="BX300" i="6"/>
  <c r="BX288" i="6"/>
  <c r="BX234" i="6"/>
  <c r="BX298" i="6"/>
  <c r="BX285" i="6"/>
  <c r="BX241" i="6"/>
  <c r="BX258" i="6"/>
  <c r="BX229" i="6"/>
  <c r="BX273" i="6"/>
  <c r="BX243" i="6"/>
  <c r="BX257" i="6"/>
  <c r="BX222" i="6"/>
  <c r="BX283" i="6"/>
  <c r="BX214" i="6"/>
  <c r="BX266" i="6"/>
  <c r="BX215" i="6"/>
  <c r="BX212" i="6"/>
  <c r="BX262" i="6"/>
  <c r="BX225" i="6"/>
  <c r="BX281" i="6"/>
  <c r="BX233" i="6"/>
  <c r="BX217" i="6"/>
  <c r="BX209" i="6"/>
  <c r="BX226" i="6"/>
  <c r="BX230" i="6"/>
  <c r="BX249" i="6"/>
  <c r="BX280" i="6"/>
  <c r="BX255" i="6"/>
  <c r="BX235" i="6"/>
  <c r="BX292" i="6"/>
  <c r="BX238" i="6"/>
  <c r="BX211" i="6"/>
  <c r="BX213" i="6"/>
  <c r="BX236" i="6"/>
  <c r="BX260" i="6"/>
  <c r="BX268" i="6"/>
  <c r="BX224" i="6"/>
  <c r="BX227" i="6"/>
  <c r="BX272" i="6"/>
  <c r="BX264" i="6"/>
  <c r="BX253" i="6"/>
  <c r="BX265" i="6"/>
  <c r="BX278" i="6"/>
  <c r="BX246" i="6"/>
  <c r="BX245" i="6"/>
  <c r="BX276" i="6"/>
  <c r="BX237" i="6"/>
  <c r="BX284" i="6"/>
  <c r="BX251" i="6"/>
  <c r="BX297" i="6"/>
  <c r="BX244" i="6"/>
  <c r="BX216" i="6"/>
  <c r="BX228" i="6"/>
  <c r="BX269" i="6"/>
  <c r="BX250" i="6"/>
  <c r="BX232" i="6"/>
  <c r="BX290" i="6"/>
  <c r="BX259" i="6"/>
  <c r="BX293" i="6"/>
  <c r="BX263" i="6"/>
  <c r="BX270" i="6"/>
  <c r="BX282" i="6"/>
  <c r="BX271" i="6"/>
  <c r="BX248" i="6"/>
  <c r="BX291" i="6"/>
  <c r="BX252" i="6"/>
  <c r="BX220" i="6"/>
  <c r="BX296" i="6"/>
  <c r="BX231" i="6"/>
  <c r="BX210" i="6"/>
  <c r="BX295" i="6"/>
  <c r="BX254" i="6"/>
  <c r="BX294" i="6"/>
  <c r="BX267" i="6"/>
  <c r="BX219" i="6"/>
  <c r="BX223" i="6"/>
  <c r="BX279" i="6"/>
  <c r="BX287" i="6"/>
  <c r="BX242" i="6"/>
  <c r="BX261" i="6"/>
  <c r="BX277" i="6"/>
  <c r="BS78" i="1" l="1"/>
  <c r="BS68" i="1"/>
  <c r="BS67" i="1"/>
  <c r="BS66" i="1"/>
  <c r="BS65" i="1"/>
  <c r="BS64" i="1"/>
  <c r="BS69" i="1"/>
  <c r="BW67" i="5"/>
  <c r="BW65" i="5"/>
  <c r="BW68" i="5"/>
  <c r="BW70" i="5"/>
  <c r="BW69" i="5"/>
  <c r="BW66" i="5"/>
  <c r="BW40" i="5"/>
  <c r="BW22" i="5"/>
  <c r="AV297" i="9"/>
  <c r="AV165" i="9"/>
  <c r="BB7" i="6"/>
  <c r="BB4" i="6"/>
  <c r="BW103" i="5"/>
  <c r="BW53" i="5"/>
  <c r="BW55" i="5"/>
  <c r="BW175" i="5"/>
  <c r="BW119" i="5"/>
  <c r="BW58" i="5"/>
  <c r="BW183" i="5"/>
  <c r="BW79" i="5"/>
  <c r="BW191" i="5"/>
  <c r="BW127" i="5"/>
  <c r="BW159" i="5"/>
  <c r="BW13" i="5"/>
  <c r="BW151" i="5"/>
  <c r="BW87" i="5"/>
  <c r="BW31" i="5"/>
  <c r="BW111" i="5"/>
  <c r="BW95" i="5"/>
  <c r="BW54" i="5"/>
  <c r="BW57" i="5"/>
  <c r="BW56" i="5"/>
  <c r="BW143" i="5"/>
  <c r="BW204" i="5"/>
  <c r="BW137" i="5"/>
  <c r="BW168" i="5"/>
  <c r="BW202" i="5"/>
  <c r="BW136" i="5"/>
  <c r="BW139" i="5"/>
  <c r="BW172" i="5"/>
  <c r="BW170" i="5"/>
  <c r="BW138" i="5"/>
  <c r="BW201" i="5"/>
  <c r="BW203" i="5"/>
  <c r="BW200" i="5"/>
  <c r="BW169" i="5"/>
  <c r="BW140" i="5"/>
  <c r="BW171" i="5"/>
  <c r="BX8" i="5"/>
  <c r="BW208" i="5"/>
  <c r="BY8" i="6"/>
  <c r="BE4" i="5"/>
  <c r="BE7" i="5"/>
  <c r="AW164" i="9"/>
  <c r="AV162" i="9"/>
  <c r="AW327" i="9"/>
  <c r="AW293" i="9"/>
  <c r="AW98" i="9"/>
  <c r="AW42" i="9"/>
  <c r="AW44" i="9" s="1"/>
  <c r="AW39" i="9"/>
  <c r="AW273" i="9" s="1"/>
  <c r="BR281" i="1"/>
  <c r="BR317" i="1" s="1"/>
  <c r="CA8" i="9"/>
  <c r="AX4" i="9"/>
  <c r="AX7" i="9"/>
  <c r="BD4" i="8"/>
  <c r="BD7" i="8"/>
  <c r="CB8" i="8"/>
  <c r="BT4" i="1"/>
  <c r="BT7" i="1"/>
  <c r="BU6" i="1" s="1"/>
  <c r="BS263" i="1"/>
  <c r="BS254" i="1"/>
  <c r="BS251" i="1"/>
  <c r="BS216" i="1"/>
  <c r="BS50" i="1"/>
  <c r="BS243" i="1"/>
  <c r="BS403" i="1"/>
  <c r="BS400" i="1"/>
  <c r="BS246" i="1"/>
  <c r="BS182" i="1"/>
  <c r="BS225" i="1"/>
  <c r="BS197" i="1"/>
  <c r="BS52" i="1"/>
  <c r="BS48" i="1"/>
  <c r="BS47" i="1"/>
  <c r="BS180" i="1"/>
  <c r="BS51" i="1"/>
  <c r="BS257" i="1"/>
  <c r="BS166" i="1"/>
  <c r="BS75" i="1"/>
  <c r="BS183" i="1"/>
  <c r="BS260" i="1"/>
  <c r="BS213" i="1"/>
  <c r="BS184" i="1"/>
  <c r="BS219" i="1"/>
  <c r="BS49" i="1"/>
  <c r="BS181" i="1"/>
  <c r="BS222" i="1"/>
  <c r="BR284" i="1"/>
  <c r="CA8" i="1"/>
  <c r="O88" i="4"/>
  <c r="BY248" i="6"/>
  <c r="BY236" i="6"/>
  <c r="BY265" i="6"/>
  <c r="BY287" i="6"/>
  <c r="BY276" i="6"/>
  <c r="BY242" i="6"/>
  <c r="BY237" i="6"/>
  <c r="BY286" i="6"/>
  <c r="BY292" i="6"/>
  <c r="BY281" i="6"/>
  <c r="BY239" i="6"/>
  <c r="BY255" i="6"/>
  <c r="BY278" i="6"/>
  <c r="BY272" i="6"/>
  <c r="BY283" i="6"/>
  <c r="BY293" i="6"/>
  <c r="BY271" i="6"/>
  <c r="BQ403" i="1"/>
  <c r="BY211" i="6"/>
  <c r="BY245" i="6"/>
  <c r="BY224" i="6"/>
  <c r="BY258" i="6"/>
  <c r="BY264" i="6"/>
  <c r="BY259" i="6"/>
  <c r="BY297" i="6"/>
  <c r="BY291" i="6"/>
  <c r="BY232" i="6"/>
  <c r="BY294" i="6"/>
  <c r="BY290" i="6"/>
  <c r="BY273" i="6"/>
  <c r="BY229" i="6"/>
  <c r="BY218" i="6"/>
  <c r="BY228" i="6"/>
  <c r="BY219" i="6"/>
  <c r="BY289" i="6"/>
  <c r="BY233" i="6"/>
  <c r="BY227" i="6"/>
  <c r="BQ400" i="1"/>
  <c r="BY225" i="6"/>
  <c r="BY249" i="6"/>
  <c r="BY256" i="6"/>
  <c r="BY270" i="6"/>
  <c r="BY253" i="6"/>
  <c r="BY226" i="6"/>
  <c r="BY263" i="6"/>
  <c r="BY217" i="6"/>
  <c r="BY241" i="6"/>
  <c r="BY252" i="6"/>
  <c r="BY244" i="6"/>
  <c r="BY268" i="6"/>
  <c r="BY214" i="6"/>
  <c r="BY299" i="6"/>
  <c r="BY300" i="6"/>
  <c r="BY215" i="6"/>
  <c r="BY220" i="6"/>
  <c r="BY240" i="6"/>
  <c r="BY298" i="6"/>
  <c r="BY231" i="6"/>
  <c r="BY266" i="6"/>
  <c r="BY251" i="6"/>
  <c r="BY288" i="6"/>
  <c r="BY280" i="6"/>
  <c r="BY209" i="6"/>
  <c r="BY282" i="6"/>
  <c r="BY275" i="6"/>
  <c r="BY257" i="6"/>
  <c r="BY221" i="6"/>
  <c r="BY261" i="6"/>
  <c r="BY260" i="6"/>
  <c r="BY222" i="6"/>
  <c r="BY250" i="6"/>
  <c r="BY279" i="6"/>
  <c r="BY296" i="6"/>
  <c r="BY238" i="6"/>
  <c r="BY269" i="6"/>
  <c r="BY246" i="6"/>
  <c r="BY277" i="6"/>
  <c r="BY267" i="6"/>
  <c r="BY210" i="6"/>
  <c r="BY234" i="6"/>
  <c r="BY295" i="6"/>
  <c r="BY213" i="6"/>
  <c r="BY262" i="6"/>
  <c r="BY235" i="6"/>
  <c r="BY274" i="6"/>
  <c r="BY285" i="6"/>
  <c r="BY284" i="6"/>
  <c r="BY223" i="6"/>
  <c r="BY247" i="6"/>
  <c r="BY216" i="6"/>
  <c r="BY212" i="6"/>
  <c r="BY230" i="6"/>
  <c r="BY243" i="6"/>
  <c r="BY254" i="6"/>
  <c r="BT78" i="1" l="1"/>
  <c r="BT67" i="1"/>
  <c r="BT66" i="1"/>
  <c r="BT65" i="1"/>
  <c r="BT64" i="1"/>
  <c r="BT68" i="1"/>
  <c r="BT69" i="1"/>
  <c r="BX66" i="5"/>
  <c r="BX65" i="5"/>
  <c r="BX70" i="5"/>
  <c r="BX68" i="5"/>
  <c r="BX67" i="5"/>
  <c r="BX69" i="5"/>
  <c r="BX40" i="5"/>
  <c r="BX22" i="5"/>
  <c r="AW280" i="9"/>
  <c r="AW163" i="9"/>
  <c r="AX244" i="9"/>
  <c r="AX99" i="9"/>
  <c r="BZ8" i="6"/>
  <c r="BF6" i="5"/>
  <c r="BX143" i="5"/>
  <c r="BX31" i="5"/>
  <c r="BX57" i="5"/>
  <c r="BX175" i="5"/>
  <c r="BX53" i="5"/>
  <c r="BX103" i="5"/>
  <c r="BX55" i="5"/>
  <c r="BX58" i="5"/>
  <c r="BX191" i="5"/>
  <c r="BX95" i="5"/>
  <c r="BX111" i="5"/>
  <c r="BX183" i="5"/>
  <c r="BX54" i="5"/>
  <c r="BX56" i="5"/>
  <c r="BX151" i="5"/>
  <c r="BX127" i="5"/>
  <c r="BX13" i="5"/>
  <c r="BX79" i="5"/>
  <c r="BX119" i="5"/>
  <c r="BX87" i="5"/>
  <c r="BX159" i="5"/>
  <c r="BX201" i="5"/>
  <c r="BX171" i="5"/>
  <c r="BX138" i="5"/>
  <c r="BX136" i="5"/>
  <c r="BX204" i="5"/>
  <c r="BX140" i="5"/>
  <c r="BX172" i="5"/>
  <c r="BX202" i="5"/>
  <c r="BX169" i="5"/>
  <c r="BX170" i="5"/>
  <c r="BX203" i="5"/>
  <c r="BX168" i="5"/>
  <c r="BX137" i="5"/>
  <c r="BX200" i="5"/>
  <c r="BX139" i="5"/>
  <c r="BY8" i="5"/>
  <c r="BX208" i="5"/>
  <c r="BC6" i="6"/>
  <c r="AX330" i="9"/>
  <c r="AX328" i="9"/>
  <c r="AW67" i="9"/>
  <c r="AX183" i="9"/>
  <c r="AX161" i="9"/>
  <c r="AX294" i="9" s="1"/>
  <c r="AX138" i="9"/>
  <c r="AX101" i="9"/>
  <c r="AX69" i="9"/>
  <c r="AX74" i="9"/>
  <c r="AX55" i="9"/>
  <c r="AX40" i="9"/>
  <c r="AX43" i="9"/>
  <c r="AX41" i="9"/>
  <c r="BS284" i="1"/>
  <c r="BS320" i="1" s="1"/>
  <c r="AY6" i="9"/>
  <c r="AX14" i="9"/>
  <c r="CB8" i="9"/>
  <c r="BS281" i="1"/>
  <c r="BS317" i="1" s="1"/>
  <c r="CC8" i="8"/>
  <c r="BE6" i="8"/>
  <c r="BD257" i="8"/>
  <c r="BD275" i="8"/>
  <c r="BD271" i="8"/>
  <c r="BD258" i="8"/>
  <c r="BD272" i="8"/>
  <c r="BD249" i="8"/>
  <c r="BD264" i="8"/>
  <c r="BD234" i="8"/>
  <c r="BD248" i="8"/>
  <c r="BD235" i="8"/>
  <c r="BD252" i="8"/>
  <c r="BD64" i="8"/>
  <c r="BD63" i="8"/>
  <c r="BD51" i="8"/>
  <c r="BD49" i="8"/>
  <c r="BD48" i="8"/>
  <c r="BD67" i="8"/>
  <c r="BD34" i="8"/>
  <c r="BD33" i="8"/>
  <c r="BD36" i="8"/>
  <c r="BD65" i="8"/>
  <c r="BD52" i="8"/>
  <c r="BD11" i="8"/>
  <c r="BD66" i="8"/>
  <c r="BD50" i="8"/>
  <c r="BD37" i="8"/>
  <c r="BD35" i="8"/>
  <c r="BU7" i="1"/>
  <c r="BV6" i="1" s="1"/>
  <c r="BU4" i="1"/>
  <c r="BR320" i="1"/>
  <c r="BT251" i="1"/>
  <c r="BT180" i="1"/>
  <c r="BT75" i="1"/>
  <c r="BT182" i="1"/>
  <c r="BT219" i="1"/>
  <c r="BT48" i="1"/>
  <c r="BT50" i="1"/>
  <c r="BT222" i="1"/>
  <c r="BT166" i="1"/>
  <c r="BT197" i="1"/>
  <c r="BT243" i="1"/>
  <c r="BT246" i="1"/>
  <c r="BT254" i="1"/>
  <c r="BT260" i="1"/>
  <c r="BT52" i="1"/>
  <c r="BT49" i="1"/>
  <c r="BT183" i="1"/>
  <c r="BT213" i="1"/>
  <c r="BT257" i="1"/>
  <c r="BT184" i="1"/>
  <c r="BT51" i="1"/>
  <c r="BT181" i="1"/>
  <c r="BT47" i="1"/>
  <c r="BT216" i="1"/>
  <c r="BT225" i="1"/>
  <c r="BT263" i="1"/>
  <c r="CB8" i="1"/>
  <c r="O89" i="4"/>
  <c r="BZ227" i="6"/>
  <c r="BZ244" i="6"/>
  <c r="BZ241" i="6"/>
  <c r="BZ273" i="6"/>
  <c r="BZ219" i="6"/>
  <c r="BZ253" i="6"/>
  <c r="BZ282" i="6"/>
  <c r="BZ245" i="6"/>
  <c r="BZ238" i="6"/>
  <c r="BZ287" i="6"/>
  <c r="BZ223" i="6"/>
  <c r="BZ291" i="6"/>
  <c r="BZ248" i="6"/>
  <c r="BZ229" i="6"/>
  <c r="BZ288" i="6"/>
  <c r="BZ267" i="6"/>
  <c r="BZ232" i="6"/>
  <c r="BZ290" i="6"/>
  <c r="BZ299" i="6"/>
  <c r="BZ264" i="6"/>
  <c r="BZ240" i="6"/>
  <c r="BZ226" i="6"/>
  <c r="BZ255" i="6"/>
  <c r="BZ289" i="6"/>
  <c r="BZ293" i="6"/>
  <c r="BZ239" i="6"/>
  <c r="BZ211" i="6"/>
  <c r="BZ295" i="6"/>
  <c r="BZ294" i="6"/>
  <c r="BZ225" i="6"/>
  <c r="BZ254" i="6"/>
  <c r="BZ278" i="6"/>
  <c r="BZ237" i="6"/>
  <c r="BZ262" i="6"/>
  <c r="BZ250" i="6"/>
  <c r="BZ292" i="6"/>
  <c r="BZ251" i="6"/>
  <c r="BZ218" i="6"/>
  <c r="BZ252" i="6"/>
  <c r="BZ286" i="6"/>
  <c r="BZ222" i="6"/>
  <c r="BZ235" i="6"/>
  <c r="BZ209" i="6"/>
  <c r="BZ274" i="6"/>
  <c r="BZ256" i="6"/>
  <c r="BZ263" i="6"/>
  <c r="BZ210" i="6"/>
  <c r="BZ258" i="6"/>
  <c r="BZ268" i="6"/>
  <c r="BZ297" i="6"/>
  <c r="BZ284" i="6"/>
  <c r="BZ217" i="6"/>
  <c r="BZ261" i="6"/>
  <c r="BZ215" i="6"/>
  <c r="BZ231" i="6"/>
  <c r="BZ279" i="6"/>
  <c r="BZ265" i="6"/>
  <c r="BZ266" i="6"/>
  <c r="BZ212" i="6"/>
  <c r="BZ276" i="6"/>
  <c r="BZ230" i="6"/>
  <c r="BZ296" i="6"/>
  <c r="BZ224" i="6"/>
  <c r="BZ228" i="6"/>
  <c r="BZ214" i="6"/>
  <c r="BZ270" i="6"/>
  <c r="BZ257" i="6"/>
  <c r="BZ213" i="6"/>
  <c r="BZ249" i="6"/>
  <c r="BZ216" i="6"/>
  <c r="BZ269" i="6"/>
  <c r="BZ247" i="6"/>
  <c r="BZ242" i="6"/>
  <c r="BZ260" i="6"/>
  <c r="BZ246" i="6"/>
  <c r="BZ298" i="6"/>
  <c r="BZ220" i="6"/>
  <c r="BZ283" i="6"/>
  <c r="BZ272" i="6"/>
  <c r="BZ281" i="6"/>
  <c r="BZ221" i="6"/>
  <c r="BZ277" i="6"/>
  <c r="BZ243" i="6"/>
  <c r="BZ236" i="6"/>
  <c r="BZ300" i="6"/>
  <c r="BZ285" i="6"/>
  <c r="BZ271" i="6"/>
  <c r="BZ259" i="6"/>
  <c r="BZ233" i="6"/>
  <c r="BZ234" i="6"/>
  <c r="BZ280" i="6"/>
  <c r="BZ275" i="6"/>
  <c r="BU78" i="1" l="1"/>
  <c r="BU66" i="1"/>
  <c r="BU65" i="1"/>
  <c r="BU64" i="1"/>
  <c r="BU69" i="1"/>
  <c r="BU68" i="1"/>
  <c r="BU67" i="1"/>
  <c r="BY69" i="5"/>
  <c r="BY67" i="5"/>
  <c r="BY68" i="5"/>
  <c r="BY65" i="5"/>
  <c r="BY70" i="5"/>
  <c r="BY66" i="5"/>
  <c r="BY40" i="5"/>
  <c r="BY22" i="5"/>
  <c r="AW297" i="9"/>
  <c r="AW165" i="9"/>
  <c r="BC7" i="6"/>
  <c r="BC4" i="6"/>
  <c r="BF4" i="5"/>
  <c r="BF7" i="5"/>
  <c r="BY143" i="5"/>
  <c r="BY13" i="5"/>
  <c r="BY95" i="5"/>
  <c r="BY55" i="5"/>
  <c r="BY119" i="5"/>
  <c r="BY54" i="5"/>
  <c r="BY57" i="5"/>
  <c r="BY87" i="5"/>
  <c r="BY103" i="5"/>
  <c r="BY191" i="5"/>
  <c r="BY53" i="5"/>
  <c r="BY175" i="5"/>
  <c r="BY58" i="5"/>
  <c r="BY183" i="5"/>
  <c r="BY159" i="5"/>
  <c r="BY111" i="5"/>
  <c r="BY127" i="5"/>
  <c r="BY56" i="5"/>
  <c r="BY151" i="5"/>
  <c r="BY31" i="5"/>
  <c r="BY79" i="5"/>
  <c r="BY172" i="5"/>
  <c r="BY201" i="5"/>
  <c r="BY200" i="5"/>
  <c r="BY136" i="5"/>
  <c r="BY168" i="5"/>
  <c r="BY140" i="5"/>
  <c r="BY203" i="5"/>
  <c r="BY139" i="5"/>
  <c r="BY137" i="5"/>
  <c r="BY202" i="5"/>
  <c r="BY169" i="5"/>
  <c r="BY170" i="5"/>
  <c r="BY138" i="5"/>
  <c r="BY204" i="5"/>
  <c r="BY171" i="5"/>
  <c r="BY208" i="5"/>
  <c r="BZ8" i="5"/>
  <c r="CA8" i="6"/>
  <c r="AW162" i="9"/>
  <c r="AX164" i="9"/>
  <c r="AX327" i="9"/>
  <c r="AX293" i="9"/>
  <c r="AX98" i="9"/>
  <c r="AX42" i="9"/>
  <c r="AX44" i="9" s="1"/>
  <c r="AX39" i="9"/>
  <c r="AX273" i="9" s="1"/>
  <c r="CC8" i="9"/>
  <c r="AY4" i="9"/>
  <c r="AY7" i="9"/>
  <c r="BE7" i="8"/>
  <c r="BE4" i="8"/>
  <c r="CD8" i="8"/>
  <c r="BT284" i="1"/>
  <c r="BT320" i="1" s="1"/>
  <c r="BT281" i="1"/>
  <c r="BT317" i="1" s="1"/>
  <c r="BU225" i="1"/>
  <c r="BU184" i="1"/>
  <c r="BU52" i="1"/>
  <c r="BU49" i="1"/>
  <c r="BU254" i="1"/>
  <c r="BU181" i="1"/>
  <c r="BU219" i="1"/>
  <c r="BU51" i="1"/>
  <c r="BU180" i="1"/>
  <c r="BU182" i="1"/>
  <c r="BU50" i="1"/>
  <c r="BU47" i="1"/>
  <c r="BU183" i="1"/>
  <c r="BU48" i="1"/>
  <c r="BU216" i="1"/>
  <c r="BU166" i="1"/>
  <c r="BU403" i="1"/>
  <c r="BU246" i="1"/>
  <c r="BU263" i="1"/>
  <c r="BU222" i="1"/>
  <c r="BU75" i="1"/>
  <c r="BU260" i="1"/>
  <c r="BU213" i="1"/>
  <c r="BU243" i="1"/>
  <c r="BU257" i="1"/>
  <c r="BU400" i="1"/>
  <c r="BU251" i="1"/>
  <c r="BU197" i="1"/>
  <c r="BV4" i="1"/>
  <c r="BV7" i="1"/>
  <c r="BW6" i="1" s="1"/>
  <c r="CC8" i="1"/>
  <c r="O90" i="4"/>
  <c r="O91" i="4" s="1"/>
  <c r="CA284" i="6"/>
  <c r="CA256" i="6"/>
  <c r="CA231" i="6"/>
  <c r="CA239" i="6"/>
  <c r="CA276" i="6"/>
  <c r="CA299" i="6"/>
  <c r="CA238" i="6"/>
  <c r="CA246" i="6"/>
  <c r="CA218" i="6"/>
  <c r="CA291" i="6"/>
  <c r="CA253" i="6"/>
  <c r="CA278" i="6"/>
  <c r="CA251" i="6"/>
  <c r="CA230" i="6"/>
  <c r="CA219" i="6"/>
  <c r="CA224" i="6"/>
  <c r="CA245" i="6"/>
  <c r="CA282" i="6"/>
  <c r="CA268" i="6"/>
  <c r="CA216" i="6"/>
  <c r="CA258" i="6"/>
  <c r="CA280" i="6"/>
  <c r="CA232" i="6"/>
  <c r="CA223" i="6"/>
  <c r="CA277" i="6"/>
  <c r="CA288" i="6"/>
  <c r="CA236" i="6"/>
  <c r="CA295" i="6"/>
  <c r="CA215" i="6"/>
  <c r="CA234" i="6"/>
  <c r="CA293" i="6"/>
  <c r="CA211" i="6"/>
  <c r="CA289" i="6"/>
  <c r="CA294" i="6"/>
  <c r="CA235" i="6"/>
  <c r="CA237" i="6"/>
  <c r="CA248" i="6"/>
  <c r="CA263" i="6"/>
  <c r="CA290" i="6"/>
  <c r="CA260" i="6"/>
  <c r="CA255" i="6"/>
  <c r="CA229" i="6"/>
  <c r="CA249" i="6"/>
  <c r="CA283" i="6"/>
  <c r="CA243" i="6"/>
  <c r="CA261" i="6"/>
  <c r="CA210" i="6"/>
  <c r="CA241" i="6"/>
  <c r="CA270" i="6"/>
  <c r="CA292" i="6"/>
  <c r="CA272" i="6"/>
  <c r="CA287" i="6"/>
  <c r="CA233" i="6"/>
  <c r="CA250" i="6"/>
  <c r="CA244" i="6"/>
  <c r="CA297" i="6"/>
  <c r="CA269" i="6"/>
  <c r="CA275" i="6"/>
  <c r="CA266" i="6"/>
  <c r="CA257" i="6"/>
  <c r="CA212" i="6"/>
  <c r="CA247" i="6"/>
  <c r="CA252" i="6"/>
  <c r="CA254" i="6"/>
  <c r="CA296" i="6"/>
  <c r="CA209" i="6"/>
  <c r="CA240" i="6"/>
  <c r="CA221" i="6"/>
  <c r="CA217" i="6"/>
  <c r="CA271" i="6"/>
  <c r="CA227" i="6"/>
  <c r="CA267" i="6"/>
  <c r="CA222" i="6"/>
  <c r="CA285" i="6"/>
  <c r="CA228" i="6"/>
  <c r="CA226" i="6"/>
  <c r="CA259" i="6"/>
  <c r="CA213" i="6"/>
  <c r="CA214" i="6"/>
  <c r="CA286" i="6"/>
  <c r="CA300" i="6"/>
  <c r="CA225" i="6"/>
  <c r="CA298" i="6"/>
  <c r="CA264" i="6"/>
  <c r="CA262" i="6"/>
  <c r="CA281" i="6"/>
  <c r="CA274" i="6"/>
  <c r="CA273" i="6"/>
  <c r="CA279" i="6"/>
  <c r="CA242" i="6"/>
  <c r="CA220" i="6"/>
  <c r="CA265" i="6"/>
  <c r="BV78" i="1" l="1"/>
  <c r="BV65" i="1"/>
  <c r="BV64" i="1"/>
  <c r="BV69" i="1"/>
  <c r="BV68" i="1"/>
  <c r="BV66" i="1"/>
  <c r="BV67" i="1"/>
  <c r="BZ70" i="5"/>
  <c r="BZ69" i="5"/>
  <c r="BZ65" i="5"/>
  <c r="BZ67" i="5"/>
  <c r="BZ68" i="5"/>
  <c r="BZ66" i="5"/>
  <c r="BZ40" i="5"/>
  <c r="BZ22" i="5"/>
  <c r="AX280" i="9"/>
  <c r="AX163" i="9"/>
  <c r="AY244" i="9"/>
  <c r="AY99" i="9"/>
  <c r="CB8" i="6"/>
  <c r="BZ103" i="5"/>
  <c r="BZ87" i="5"/>
  <c r="BZ191" i="5"/>
  <c r="BZ53" i="5"/>
  <c r="BZ58" i="5"/>
  <c r="BZ183" i="5"/>
  <c r="BZ79" i="5"/>
  <c r="BZ56" i="5"/>
  <c r="BZ175" i="5"/>
  <c r="BZ57" i="5"/>
  <c r="BZ13" i="5"/>
  <c r="BZ151" i="5"/>
  <c r="BZ31" i="5"/>
  <c r="BZ95" i="5"/>
  <c r="BZ159" i="5"/>
  <c r="BZ111" i="5"/>
  <c r="BZ127" i="5"/>
  <c r="BZ119" i="5"/>
  <c r="BZ54" i="5"/>
  <c r="BZ55" i="5"/>
  <c r="BZ143" i="5"/>
  <c r="BZ201" i="5"/>
  <c r="BZ200" i="5"/>
  <c r="BZ202" i="5"/>
  <c r="BZ169" i="5"/>
  <c r="BZ168" i="5"/>
  <c r="BZ140" i="5"/>
  <c r="BZ139" i="5"/>
  <c r="BZ138" i="5"/>
  <c r="BZ204" i="5"/>
  <c r="BZ171" i="5"/>
  <c r="BZ203" i="5"/>
  <c r="BZ172" i="5"/>
  <c r="BZ136" i="5"/>
  <c r="BZ170" i="5"/>
  <c r="BZ137" i="5"/>
  <c r="CA8" i="5"/>
  <c r="BZ208" i="5"/>
  <c r="BG6" i="5"/>
  <c r="BD6" i="6"/>
  <c r="AY330" i="9"/>
  <c r="AY328" i="9"/>
  <c r="AX67" i="9"/>
  <c r="AY183" i="9"/>
  <c r="AY161" i="9"/>
  <c r="AY294" i="9" s="1"/>
  <c r="AY138" i="9"/>
  <c r="AY101" i="9"/>
  <c r="AY69" i="9"/>
  <c r="AY74" i="9"/>
  <c r="AY55" i="9"/>
  <c r="AY40" i="9"/>
  <c r="AY43" i="9"/>
  <c r="AY41" i="9"/>
  <c r="CD8" i="9"/>
  <c r="AZ6" i="9"/>
  <c r="AY14" i="9"/>
  <c r="BU281" i="1"/>
  <c r="BU317" i="1" s="1"/>
  <c r="BF6" i="8"/>
  <c r="CE8" i="8"/>
  <c r="BE272" i="8"/>
  <c r="BE257" i="8"/>
  <c r="BE252" i="8"/>
  <c r="BE248" i="8"/>
  <c r="BE271" i="8"/>
  <c r="BE258" i="8"/>
  <c r="BE249" i="8"/>
  <c r="BE275" i="8"/>
  <c r="BE234" i="8"/>
  <c r="BE235" i="8"/>
  <c r="BE63" i="8"/>
  <c r="BE50" i="8"/>
  <c r="BE48" i="8"/>
  <c r="BE67" i="8"/>
  <c r="BE66" i="8"/>
  <c r="BE33" i="8"/>
  <c r="BE34" i="8"/>
  <c r="BE65" i="8"/>
  <c r="BE52" i="8"/>
  <c r="BE11" i="8"/>
  <c r="BE51" i="8"/>
  <c r="BE49" i="8"/>
  <c r="BE37" i="8"/>
  <c r="BE35" i="8"/>
  <c r="BE36" i="8"/>
  <c r="BE64" i="8"/>
  <c r="BW7" i="1"/>
  <c r="BX6" i="1" s="1"/>
  <c r="BW4" i="1"/>
  <c r="BU284" i="1"/>
  <c r="BV251" i="1"/>
  <c r="BV180" i="1"/>
  <c r="BV183" i="1"/>
  <c r="BV75" i="1"/>
  <c r="BV260" i="1"/>
  <c r="BV216" i="1"/>
  <c r="BV50" i="1"/>
  <c r="BV52" i="1"/>
  <c r="BV257" i="1"/>
  <c r="BV197" i="1"/>
  <c r="BV219" i="1"/>
  <c r="BV166" i="1"/>
  <c r="BV246" i="1"/>
  <c r="BV400" i="1"/>
  <c r="BV403" i="1"/>
  <c r="BV222" i="1"/>
  <c r="BV182" i="1"/>
  <c r="BV181" i="1"/>
  <c r="BV49" i="1"/>
  <c r="BV47" i="1"/>
  <c r="BV225" i="1"/>
  <c r="BV51" i="1"/>
  <c r="BV263" i="1"/>
  <c r="BV213" i="1"/>
  <c r="BV48" i="1"/>
  <c r="BV184" i="1"/>
  <c r="BV243" i="1"/>
  <c r="BV254" i="1"/>
  <c r="CD8" i="1"/>
  <c r="O92" i="4"/>
  <c r="CB222" i="6"/>
  <c r="CB286" i="6"/>
  <c r="CB271" i="6"/>
  <c r="CB295" i="6"/>
  <c r="CB277" i="6"/>
  <c r="BT400" i="1"/>
  <c r="CB242" i="6"/>
  <c r="CB296" i="6"/>
  <c r="CB290" i="6"/>
  <c r="CB273" i="6"/>
  <c r="CB274" i="6"/>
  <c r="CB250" i="6"/>
  <c r="CB252" i="6"/>
  <c r="CB247" i="6"/>
  <c r="CB256" i="6"/>
  <c r="CB240" i="6"/>
  <c r="CB263" i="6"/>
  <c r="CB236" i="6"/>
  <c r="CB262" i="6"/>
  <c r="CB209" i="6"/>
  <c r="CB255" i="6"/>
  <c r="CB300" i="6"/>
  <c r="CB259" i="6"/>
  <c r="CB291" i="6"/>
  <c r="CB261" i="6"/>
  <c r="BT403" i="1"/>
  <c r="CB281" i="6"/>
  <c r="CB293" i="6"/>
  <c r="CB289" i="6"/>
  <c r="CB280" i="6"/>
  <c r="CB272" i="6"/>
  <c r="CB258" i="6"/>
  <c r="CB270" i="6"/>
  <c r="CB215" i="6"/>
  <c r="CB292" i="6"/>
  <c r="CB212" i="6"/>
  <c r="CB225" i="6"/>
  <c r="CB253" i="6"/>
  <c r="CB248" i="6"/>
  <c r="CB287" i="6"/>
  <c r="CB229" i="6"/>
  <c r="CB234" i="6"/>
  <c r="CB221" i="6"/>
  <c r="CB218" i="6"/>
  <c r="CB266" i="6"/>
  <c r="CB210" i="6"/>
  <c r="CB269" i="6"/>
  <c r="CB285" i="6"/>
  <c r="CB297" i="6"/>
  <c r="CB267" i="6"/>
  <c r="CB254" i="6"/>
  <c r="CB228" i="6"/>
  <c r="CB213" i="6"/>
  <c r="CB220" i="6"/>
  <c r="CB226" i="6"/>
  <c r="CB278" i="6"/>
  <c r="CB257" i="6"/>
  <c r="CB298" i="6"/>
  <c r="CB246" i="6"/>
  <c r="CB227" i="6"/>
  <c r="CB283" i="6"/>
  <c r="CB238" i="6"/>
  <c r="CB284" i="6"/>
  <c r="CB237" i="6"/>
  <c r="CB279" i="6"/>
  <c r="CB211" i="6"/>
  <c r="CB223" i="6"/>
  <c r="CB264" i="6"/>
  <c r="CB294" i="6"/>
  <c r="CB241" i="6"/>
  <c r="CB243" i="6"/>
  <c r="CB235" i="6"/>
  <c r="CB276" i="6"/>
  <c r="CB244" i="6"/>
  <c r="CB299" i="6"/>
  <c r="CB275" i="6"/>
  <c r="CB230" i="6"/>
  <c r="CB251" i="6"/>
  <c r="CB214" i="6"/>
  <c r="CB239" i="6"/>
  <c r="CB249" i="6"/>
  <c r="CB216" i="6"/>
  <c r="CB265" i="6"/>
  <c r="CB233" i="6"/>
  <c r="CB219" i="6"/>
  <c r="CB260" i="6"/>
  <c r="CB268" i="6"/>
  <c r="CB217" i="6"/>
  <c r="CB231" i="6"/>
  <c r="CB245" i="6"/>
  <c r="CB288" i="6"/>
  <c r="CB282" i="6"/>
  <c r="CB224" i="6"/>
  <c r="CB232" i="6"/>
  <c r="BW78" i="1" l="1"/>
  <c r="BW64" i="1"/>
  <c r="BW69" i="1"/>
  <c r="BW68" i="1"/>
  <c r="BW67" i="1"/>
  <c r="BW65" i="1"/>
  <c r="BW66" i="1"/>
  <c r="CA70" i="5"/>
  <c r="CA69" i="5"/>
  <c r="CA65" i="5"/>
  <c r="CA68" i="5"/>
  <c r="CA66" i="5"/>
  <c r="CA67" i="5"/>
  <c r="CA40" i="5"/>
  <c r="CA22" i="5"/>
  <c r="AX297" i="9"/>
  <c r="AX165" i="9"/>
  <c r="BG4" i="5"/>
  <c r="BG7" i="5"/>
  <c r="CA159" i="5"/>
  <c r="CA95" i="5"/>
  <c r="CA31" i="5"/>
  <c r="CA183" i="5"/>
  <c r="CA103" i="5"/>
  <c r="CA127" i="5"/>
  <c r="CA175" i="5"/>
  <c r="CA57" i="5"/>
  <c r="CA87" i="5"/>
  <c r="CA151" i="5"/>
  <c r="CA53" i="5"/>
  <c r="CA55" i="5"/>
  <c r="CA119" i="5"/>
  <c r="CA58" i="5"/>
  <c r="CA143" i="5"/>
  <c r="CA56" i="5"/>
  <c r="CA79" i="5"/>
  <c r="CA13" i="5"/>
  <c r="CA191" i="5"/>
  <c r="CA111" i="5"/>
  <c r="CA54" i="5"/>
  <c r="CA137" i="5"/>
  <c r="CA172" i="5"/>
  <c r="CA202" i="5"/>
  <c r="CA169" i="5"/>
  <c r="CA203" i="5"/>
  <c r="CA171" i="5"/>
  <c r="CA170" i="5"/>
  <c r="CA201" i="5"/>
  <c r="CA136" i="5"/>
  <c r="CA204" i="5"/>
  <c r="CA200" i="5"/>
  <c r="CA139" i="5"/>
  <c r="CA138" i="5"/>
  <c r="CA168" i="5"/>
  <c r="CA140" i="5"/>
  <c r="CB8" i="5"/>
  <c r="CA208" i="5"/>
  <c r="CC8" i="6"/>
  <c r="BD7" i="6"/>
  <c r="BD4" i="6"/>
  <c r="AX162" i="9"/>
  <c r="AY164" i="9"/>
  <c r="AY327" i="9"/>
  <c r="AY293" i="9"/>
  <c r="AY98" i="9"/>
  <c r="AY42" i="9"/>
  <c r="AY44" i="9" s="1"/>
  <c r="AY39" i="9"/>
  <c r="AY273" i="9" s="1"/>
  <c r="AZ7" i="9"/>
  <c r="AZ4" i="9"/>
  <c r="CE8" i="9"/>
  <c r="CF8" i="8"/>
  <c r="BF4" i="8"/>
  <c r="BF7" i="8"/>
  <c r="BV281" i="1"/>
  <c r="BV284" i="1"/>
  <c r="BU320" i="1"/>
  <c r="BW222" i="1"/>
  <c r="BW184" i="1"/>
  <c r="BW51" i="1"/>
  <c r="BW260" i="1"/>
  <c r="BW166" i="1"/>
  <c r="BW50" i="1"/>
  <c r="BW225" i="1"/>
  <c r="BW197" i="1"/>
  <c r="BW182" i="1"/>
  <c r="BW49" i="1"/>
  <c r="BW213" i="1"/>
  <c r="BW183" i="1"/>
  <c r="BW257" i="1"/>
  <c r="BW47" i="1"/>
  <c r="BW251" i="1"/>
  <c r="BW243" i="1"/>
  <c r="BW219" i="1"/>
  <c r="BW181" i="1"/>
  <c r="BW180" i="1"/>
  <c r="BW48" i="1"/>
  <c r="BW75" i="1"/>
  <c r="BW263" i="1"/>
  <c r="BW246" i="1"/>
  <c r="BW52" i="1"/>
  <c r="BW216" i="1"/>
  <c r="BW254" i="1"/>
  <c r="BX7" i="1"/>
  <c r="BY6" i="1" s="1"/>
  <c r="BX4" i="1"/>
  <c r="CE8" i="1"/>
  <c r="O93" i="4"/>
  <c r="CC281" i="6"/>
  <c r="CC298" i="6"/>
  <c r="CC275" i="6"/>
  <c r="CC296" i="6"/>
  <c r="CC251" i="6"/>
  <c r="CC247" i="6"/>
  <c r="CC211" i="6"/>
  <c r="CC239" i="6"/>
  <c r="CC219" i="6"/>
  <c r="CC243" i="6"/>
  <c r="CC225" i="6"/>
  <c r="CC274" i="6"/>
  <c r="CC290" i="6"/>
  <c r="CC224" i="6"/>
  <c r="CC235" i="6"/>
  <c r="CC268" i="6"/>
  <c r="CC220" i="6"/>
  <c r="CC248" i="6"/>
  <c r="CC217" i="6"/>
  <c r="CC267" i="6"/>
  <c r="CC276" i="6"/>
  <c r="CC277" i="6"/>
  <c r="CC295" i="6"/>
  <c r="CC292" i="6"/>
  <c r="CC209" i="6"/>
  <c r="CC291" i="6"/>
  <c r="CC289" i="6"/>
  <c r="CC278" i="6"/>
  <c r="CC246" i="6"/>
  <c r="CC265" i="6"/>
  <c r="CC222" i="6"/>
  <c r="CC297" i="6"/>
  <c r="CC228" i="6"/>
  <c r="CC253" i="6"/>
  <c r="CC245" i="6"/>
  <c r="CC231" i="6"/>
  <c r="CC232" i="6"/>
  <c r="CC214" i="6"/>
  <c r="CC233" i="6"/>
  <c r="CC218" i="6"/>
  <c r="CC299" i="6"/>
  <c r="CC240" i="6"/>
  <c r="CC285" i="6"/>
  <c r="CC284" i="6"/>
  <c r="CC250" i="6"/>
  <c r="CC294" i="6"/>
  <c r="CC242" i="6"/>
  <c r="CC216" i="6"/>
  <c r="CC256" i="6"/>
  <c r="CC255" i="6"/>
  <c r="CC287" i="6"/>
  <c r="CC264" i="6"/>
  <c r="CC270" i="6"/>
  <c r="CC215" i="6"/>
  <c r="CC293" i="6"/>
  <c r="CC223" i="6"/>
  <c r="CC262" i="6"/>
  <c r="CC230" i="6"/>
  <c r="CC266" i="6"/>
  <c r="CC244" i="6"/>
  <c r="CC229" i="6"/>
  <c r="CC271" i="6"/>
  <c r="CC258" i="6"/>
  <c r="CC286" i="6"/>
  <c r="CC269" i="6"/>
  <c r="CC280" i="6"/>
  <c r="CC238" i="6"/>
  <c r="CC226" i="6"/>
  <c r="CC237" i="6"/>
  <c r="CC213" i="6"/>
  <c r="CC263" i="6"/>
  <c r="CC249" i="6"/>
  <c r="CC300" i="6"/>
  <c r="U8" i="8"/>
  <c r="CC259" i="6"/>
  <c r="CC252" i="6"/>
  <c r="CC236" i="6"/>
  <c r="CC272" i="6"/>
  <c r="CC288" i="6"/>
  <c r="CC260" i="6"/>
  <c r="CC261" i="6"/>
  <c r="CC282" i="6"/>
  <c r="CC210" i="6"/>
  <c r="CC212" i="6"/>
  <c r="CC234" i="6"/>
  <c r="CC221" i="6"/>
  <c r="CC254" i="6"/>
  <c r="CC273" i="6"/>
  <c r="CC257" i="6"/>
  <c r="CC279" i="6"/>
  <c r="CC283" i="6"/>
  <c r="CC241" i="6"/>
  <c r="CC227" i="6"/>
  <c r="BX78" i="1" l="1"/>
  <c r="BX69" i="1"/>
  <c r="BX68" i="1"/>
  <c r="BX67" i="1"/>
  <c r="BX66" i="1"/>
  <c r="BX65" i="1"/>
  <c r="BX64" i="1"/>
  <c r="CB66" i="5"/>
  <c r="CB70" i="5"/>
  <c r="CB69" i="5"/>
  <c r="CB65" i="5"/>
  <c r="CB67" i="5"/>
  <c r="CB68" i="5"/>
  <c r="CB40" i="5"/>
  <c r="CB22" i="5"/>
  <c r="AY280" i="9"/>
  <c r="AY163" i="9"/>
  <c r="AZ244" i="9"/>
  <c r="AZ99" i="9"/>
  <c r="CD8" i="6"/>
  <c r="BH6" i="5"/>
  <c r="BE6" i="6"/>
  <c r="CB159" i="5"/>
  <c r="CB57" i="5"/>
  <c r="CB55" i="5"/>
  <c r="CB183" i="5"/>
  <c r="CB53" i="5"/>
  <c r="CB151" i="5"/>
  <c r="CB175" i="5"/>
  <c r="CB56" i="5"/>
  <c r="CB95" i="5"/>
  <c r="CB143" i="5"/>
  <c r="CB111" i="5"/>
  <c r="CB13" i="5"/>
  <c r="CB119" i="5"/>
  <c r="CB54" i="5"/>
  <c r="CB58" i="5"/>
  <c r="CB79" i="5"/>
  <c r="CB31" i="5"/>
  <c r="CB127" i="5"/>
  <c r="CB191" i="5"/>
  <c r="CB103" i="5"/>
  <c r="CB87" i="5"/>
  <c r="CB172" i="5"/>
  <c r="CB202" i="5"/>
  <c r="CB171" i="5"/>
  <c r="CB203" i="5"/>
  <c r="CB168" i="5"/>
  <c r="CB137" i="5"/>
  <c r="CB138" i="5"/>
  <c r="CB200" i="5"/>
  <c r="CB201" i="5"/>
  <c r="CB170" i="5"/>
  <c r="CB136" i="5"/>
  <c r="CB169" i="5"/>
  <c r="CB140" i="5"/>
  <c r="CB204" i="5"/>
  <c r="CB139" i="5"/>
  <c r="CC8" i="5"/>
  <c r="CB208" i="5"/>
  <c r="AZ330" i="9"/>
  <c r="AZ328" i="9"/>
  <c r="AY67" i="9"/>
  <c r="AZ183" i="9"/>
  <c r="AZ161" i="9"/>
  <c r="AZ294" i="9" s="1"/>
  <c r="AZ138" i="9"/>
  <c r="AZ101" i="9"/>
  <c r="AZ69" i="9"/>
  <c r="AZ74" i="9"/>
  <c r="AZ55" i="9"/>
  <c r="AZ40" i="9"/>
  <c r="AZ43" i="9"/>
  <c r="AZ41" i="9"/>
  <c r="BW281" i="1"/>
  <c r="BW317" i="1" s="1"/>
  <c r="AZ14" i="9"/>
  <c r="BA6" i="9"/>
  <c r="CF8" i="9"/>
  <c r="BG6" i="8"/>
  <c r="BF264" i="8"/>
  <c r="BF272" i="8"/>
  <c r="BF252" i="8"/>
  <c r="BF275" i="8"/>
  <c r="BF271" i="8"/>
  <c r="BF258" i="8"/>
  <c r="BF249" i="8"/>
  <c r="BF235" i="8"/>
  <c r="BF248" i="8"/>
  <c r="BF257" i="8"/>
  <c r="BF234" i="8"/>
  <c r="BF49" i="8"/>
  <c r="BF67" i="8"/>
  <c r="BF66" i="8"/>
  <c r="BF65" i="8"/>
  <c r="BF52" i="8"/>
  <c r="BF11" i="8"/>
  <c r="BF33" i="8"/>
  <c r="BF51" i="8"/>
  <c r="BF64" i="8"/>
  <c r="BF63" i="8"/>
  <c r="BF50" i="8"/>
  <c r="BF37" i="8"/>
  <c r="BF48" i="8"/>
  <c r="BF36" i="8"/>
  <c r="BF35" i="8"/>
  <c r="BF34" i="8"/>
  <c r="CF7" i="8"/>
  <c r="CF4" i="8"/>
  <c r="CF6" i="8"/>
  <c r="BW284" i="1"/>
  <c r="BW320" i="1" s="1"/>
  <c r="BX181" i="1"/>
  <c r="BX403" i="1"/>
  <c r="BX260" i="1"/>
  <c r="BX183" i="1"/>
  <c r="BX47" i="1"/>
  <c r="BX75" i="1"/>
  <c r="BX49" i="1"/>
  <c r="BX246" i="1"/>
  <c r="BX243" i="1"/>
  <c r="BX216" i="1"/>
  <c r="BX400" i="1"/>
  <c r="BX263" i="1"/>
  <c r="BX180" i="1"/>
  <c r="BX254" i="1"/>
  <c r="BX222" i="1"/>
  <c r="BX182" i="1"/>
  <c r="BX251" i="1"/>
  <c r="BX219" i="1"/>
  <c r="BX225" i="1"/>
  <c r="BX197" i="1"/>
  <c r="BX51" i="1"/>
  <c r="BX184" i="1"/>
  <c r="BX213" i="1"/>
  <c r="BX166" i="1"/>
  <c r="BX52" i="1"/>
  <c r="BX50" i="1"/>
  <c r="BX257" i="1"/>
  <c r="BX48" i="1"/>
  <c r="BY7" i="1"/>
  <c r="BZ6" i="1" s="1"/>
  <c r="BY4" i="1"/>
  <c r="BV320" i="1"/>
  <c r="BV317" i="1"/>
  <c r="CF8" i="1"/>
  <c r="O94" i="4"/>
  <c r="CD295" i="6"/>
  <c r="CD231" i="6"/>
  <c r="CD297" i="6"/>
  <c r="CD281" i="6"/>
  <c r="CD260" i="6"/>
  <c r="CD216" i="6"/>
  <c r="CD282" i="6"/>
  <c r="CD236" i="6"/>
  <c r="CD215" i="6"/>
  <c r="CD238" i="6"/>
  <c r="CD210" i="6"/>
  <c r="CD287" i="6"/>
  <c r="CD220" i="6"/>
  <c r="CD292" i="6"/>
  <c r="CD277" i="6"/>
  <c r="CD246" i="6"/>
  <c r="CD280" i="6"/>
  <c r="CD217" i="6"/>
  <c r="CD268" i="6"/>
  <c r="CD273" i="6"/>
  <c r="CD258" i="6"/>
  <c r="CD274" i="6"/>
  <c r="CD278" i="6"/>
  <c r="CD212" i="6"/>
  <c r="CD270" i="6"/>
  <c r="CD218" i="6"/>
  <c r="CD288" i="6"/>
  <c r="CD249" i="6"/>
  <c r="CD209" i="6"/>
  <c r="CD256" i="6"/>
  <c r="CD228" i="6"/>
  <c r="CD232" i="6"/>
  <c r="CD251" i="6"/>
  <c r="CD213" i="6"/>
  <c r="CD237" i="6"/>
  <c r="CD252" i="6"/>
  <c r="CD233" i="6"/>
  <c r="CD224" i="6"/>
  <c r="CD211" i="6"/>
  <c r="CD219" i="6"/>
  <c r="CD223" i="6"/>
  <c r="CD254" i="6"/>
  <c r="CD255" i="6"/>
  <c r="U8" i="9"/>
  <c r="CD298" i="6"/>
  <c r="CD267" i="6"/>
  <c r="CD296" i="6"/>
  <c r="CD225" i="6"/>
  <c r="CD250" i="6"/>
  <c r="CD300" i="6"/>
  <c r="CD257" i="6"/>
  <c r="CD245" i="6"/>
  <c r="CD284" i="6"/>
  <c r="CD229" i="6"/>
  <c r="CD266" i="6"/>
  <c r="CD248" i="6"/>
  <c r="CD285" i="6"/>
  <c r="CD264" i="6"/>
  <c r="CD244" i="6"/>
  <c r="CD289" i="6"/>
  <c r="CD263" i="6"/>
  <c r="CD261" i="6"/>
  <c r="CD221" i="6"/>
  <c r="CD247" i="6"/>
  <c r="CD243" i="6"/>
  <c r="U8" i="1"/>
  <c r="CD276" i="6"/>
  <c r="CD222" i="6"/>
  <c r="CD279" i="6"/>
  <c r="CD253" i="6"/>
  <c r="CD293" i="6"/>
  <c r="CD242" i="6"/>
  <c r="CD214" i="6"/>
  <c r="CD272" i="6"/>
  <c r="CD259" i="6"/>
  <c r="CD271" i="6"/>
  <c r="CD239" i="6"/>
  <c r="CD234" i="6"/>
  <c r="CD262" i="6"/>
  <c r="CD294" i="6"/>
  <c r="CD235" i="6"/>
  <c r="CD286" i="6"/>
  <c r="CD230" i="6"/>
  <c r="CD265" i="6"/>
  <c r="CD240" i="6"/>
  <c r="CD291" i="6"/>
  <c r="CD227" i="6"/>
  <c r="CD269" i="6"/>
  <c r="CD283" i="6"/>
  <c r="CD241" i="6"/>
  <c r="CD290" i="6"/>
  <c r="CD275" i="6"/>
  <c r="CD226" i="6"/>
  <c r="CD299" i="6"/>
  <c r="BY78" i="1" l="1"/>
  <c r="BY69" i="1"/>
  <c r="BY68" i="1"/>
  <c r="BY67" i="1"/>
  <c r="BY66" i="1"/>
  <c r="BY65" i="1"/>
  <c r="BY64" i="1"/>
  <c r="CC68" i="5"/>
  <c r="CC66" i="5"/>
  <c r="CC69" i="5"/>
  <c r="CC65" i="5"/>
  <c r="CC67" i="5"/>
  <c r="CC70" i="5"/>
  <c r="CC40" i="5"/>
  <c r="CC22" i="5"/>
  <c r="CF14" i="8"/>
  <c r="CF19" i="8"/>
  <c r="AY297" i="9"/>
  <c r="AY165" i="9"/>
  <c r="CE8" i="6"/>
  <c r="BE7" i="6"/>
  <c r="BE4" i="6"/>
  <c r="CC55" i="5"/>
  <c r="CC54" i="5"/>
  <c r="CC159" i="5"/>
  <c r="CC127" i="5"/>
  <c r="CC191" i="5"/>
  <c r="CC175" i="5"/>
  <c r="CC119" i="5"/>
  <c r="CC95" i="5"/>
  <c r="CC53" i="5"/>
  <c r="CC56" i="5"/>
  <c r="CC151" i="5"/>
  <c r="CC111" i="5"/>
  <c r="CC13" i="5"/>
  <c r="CC79" i="5"/>
  <c r="CC183" i="5"/>
  <c r="CC143" i="5"/>
  <c r="CC87" i="5"/>
  <c r="CC58" i="5"/>
  <c r="CC103" i="5"/>
  <c r="CC31" i="5"/>
  <c r="CC57" i="5"/>
  <c r="CC140" i="5"/>
  <c r="CC203" i="5"/>
  <c r="CC168" i="5"/>
  <c r="CC137" i="5"/>
  <c r="CC200" i="5"/>
  <c r="CC202" i="5"/>
  <c r="CC139" i="5"/>
  <c r="CC201" i="5"/>
  <c r="CC204" i="5"/>
  <c r="CC169" i="5"/>
  <c r="CC138" i="5"/>
  <c r="CC171" i="5"/>
  <c r="CC172" i="5"/>
  <c r="CC136" i="5"/>
  <c r="CC170" i="5"/>
  <c r="CD8" i="5"/>
  <c r="CC208" i="5"/>
  <c r="BH4" i="5"/>
  <c r="BH7" i="5"/>
  <c r="AY162" i="9"/>
  <c r="AZ164" i="9"/>
  <c r="AZ327" i="9"/>
  <c r="AZ293" i="9"/>
  <c r="AZ98" i="9"/>
  <c r="AZ42" i="9"/>
  <c r="AZ44" i="9" s="1"/>
  <c r="AZ39" i="9"/>
  <c r="AZ273" i="9" s="1"/>
  <c r="BX281" i="1"/>
  <c r="BX317" i="1" s="1"/>
  <c r="CF7" i="9"/>
  <c r="CF6" i="9"/>
  <c r="CF4" i="9"/>
  <c r="CF261" i="9" s="1"/>
  <c r="BA4" i="9"/>
  <c r="BA7" i="9"/>
  <c r="CF330" i="8"/>
  <c r="CF322" i="8"/>
  <c r="CF329" i="8"/>
  <c r="CF320" i="8"/>
  <c r="CF319" i="8"/>
  <c r="CF318" i="8"/>
  <c r="CF312" i="8"/>
  <c r="CF308" i="8"/>
  <c r="CF307" i="8"/>
  <c r="CF303" i="8"/>
  <c r="CF311" i="8"/>
  <c r="CF298" i="8"/>
  <c r="CF297" i="8"/>
  <c r="CF296" i="8"/>
  <c r="CF288" i="8"/>
  <c r="CF287" i="8"/>
  <c r="CF289" i="8"/>
  <c r="CF281" i="8"/>
  <c r="CF280" i="8"/>
  <c r="CF290" i="8"/>
  <c r="CF295" i="8"/>
  <c r="CF275" i="8"/>
  <c r="CF293" i="8"/>
  <c r="CF286" i="8"/>
  <c r="CF271" i="8"/>
  <c r="CF261" i="8"/>
  <c r="CF251" i="8"/>
  <c r="CF278" i="8"/>
  <c r="CF270" i="8"/>
  <c r="CF260" i="8"/>
  <c r="CF282" i="8"/>
  <c r="CF268" i="8"/>
  <c r="CF294" i="8"/>
  <c r="CF291" i="8"/>
  <c r="CF266" i="8"/>
  <c r="CF257" i="8"/>
  <c r="CF265" i="8"/>
  <c r="CF263" i="8"/>
  <c r="CF249" i="8"/>
  <c r="CF259" i="8"/>
  <c r="CF272" i="8"/>
  <c r="CF258" i="8"/>
  <c r="CF252" i="8"/>
  <c r="CF256" i="8"/>
  <c r="CF250" i="8"/>
  <c r="CF284" i="8"/>
  <c r="CF274" i="8"/>
  <c r="CF279" i="8"/>
  <c r="CF273" i="8"/>
  <c r="CF238" i="8"/>
  <c r="CF228" i="8"/>
  <c r="CF237" i="8"/>
  <c r="CF248" i="8"/>
  <c r="CF236" i="8"/>
  <c r="CF226" i="8"/>
  <c r="CF245" i="8"/>
  <c r="CF243" i="8"/>
  <c r="CF234" i="8"/>
  <c r="CF224" i="8"/>
  <c r="CF283" i="8"/>
  <c r="CF242" i="8"/>
  <c r="CF233" i="8"/>
  <c r="CF222" i="8"/>
  <c r="CF247" i="8"/>
  <c r="CF229" i="8"/>
  <c r="CF219" i="8"/>
  <c r="CF210" i="8"/>
  <c r="CF267" i="8"/>
  <c r="CF240" i="8"/>
  <c r="CF227" i="8"/>
  <c r="CF218" i="8"/>
  <c r="CF209" i="8"/>
  <c r="CF310" i="8" s="1"/>
  <c r="CF255" i="8"/>
  <c r="CF225" i="8"/>
  <c r="CF217" i="8"/>
  <c r="CF206" i="8"/>
  <c r="CF264" i="8"/>
  <c r="CF214" i="8"/>
  <c r="CF204" i="8"/>
  <c r="CF213" i="8"/>
  <c r="CF203" i="8"/>
  <c r="CF202" i="8"/>
  <c r="CF192" i="8"/>
  <c r="CF182" i="8"/>
  <c r="CF201" i="8"/>
  <c r="CF191" i="8"/>
  <c r="CF220" i="8"/>
  <c r="CF212" i="8"/>
  <c r="CF199" i="8"/>
  <c r="CF190" i="8"/>
  <c r="CF197" i="8"/>
  <c r="CF188" i="8"/>
  <c r="CF211" i="8"/>
  <c r="CF196" i="8"/>
  <c r="CF187" i="8"/>
  <c r="CF178" i="8"/>
  <c r="CF168" i="8"/>
  <c r="CF158" i="8"/>
  <c r="CF194" i="8"/>
  <c r="CF186" i="8"/>
  <c r="CF309" i="8" s="1"/>
  <c r="CF183" i="8"/>
  <c r="CF176" i="8"/>
  <c r="CF235" i="8"/>
  <c r="CF189" i="8"/>
  <c r="CF175" i="8"/>
  <c r="CF166" i="8"/>
  <c r="CF205" i="8"/>
  <c r="CF173" i="8"/>
  <c r="CF164" i="8"/>
  <c r="CF244" i="8"/>
  <c r="CF241" i="8"/>
  <c r="CF232" i="8"/>
  <c r="CF215" i="8"/>
  <c r="CF172" i="8"/>
  <c r="CF163" i="8"/>
  <c r="CF169" i="8"/>
  <c r="CF167" i="8"/>
  <c r="CF146" i="8"/>
  <c r="CF136" i="8"/>
  <c r="CF127" i="8"/>
  <c r="CF118" i="8"/>
  <c r="CF107" i="8"/>
  <c r="CF165" i="8"/>
  <c r="CF155" i="8"/>
  <c r="CF145" i="8"/>
  <c r="CF135" i="8"/>
  <c r="CF126" i="8"/>
  <c r="CF117" i="8"/>
  <c r="CF159" i="8"/>
  <c r="CF152" i="8"/>
  <c r="CF143" i="8"/>
  <c r="CF133" i="8"/>
  <c r="CF123" i="8"/>
  <c r="CF113" i="8"/>
  <c r="CF151" i="8"/>
  <c r="CF142" i="8"/>
  <c r="CF132" i="8"/>
  <c r="CF122" i="8"/>
  <c r="CF150" i="8"/>
  <c r="CF130" i="8"/>
  <c r="CF181" i="8"/>
  <c r="CF174" i="8"/>
  <c r="CF160" i="8"/>
  <c r="CF149" i="8"/>
  <c r="CF129" i="8"/>
  <c r="CF112" i="8"/>
  <c r="CF106" i="8"/>
  <c r="CF221" i="8"/>
  <c r="CF195" i="8"/>
  <c r="CF148" i="8"/>
  <c r="CF128" i="8"/>
  <c r="CF198" i="8"/>
  <c r="CF157" i="8"/>
  <c r="CF156" i="8"/>
  <c r="CF144" i="8"/>
  <c r="CF125" i="8"/>
  <c r="CF110" i="8"/>
  <c r="CF105" i="8"/>
  <c r="CF141" i="8"/>
  <c r="CF121" i="8"/>
  <c r="CF104" i="8"/>
  <c r="CF179" i="8"/>
  <c r="CF171" i="8"/>
  <c r="CF140" i="8"/>
  <c r="CF120" i="8"/>
  <c r="CF103" i="8"/>
  <c r="CF153" i="8"/>
  <c r="CF89" i="8"/>
  <c r="CF80" i="8"/>
  <c r="CF71" i="8"/>
  <c r="CF272" i="9" s="1"/>
  <c r="CF58" i="8"/>
  <c r="CF114" i="8"/>
  <c r="CF99" i="8"/>
  <c r="CF98" i="8"/>
  <c r="CF88" i="8"/>
  <c r="CF79" i="8"/>
  <c r="CF67" i="8"/>
  <c r="CF57" i="8"/>
  <c r="CF45" i="8"/>
  <c r="CF180" i="8"/>
  <c r="CF109" i="8"/>
  <c r="CF97" i="8"/>
  <c r="CF87" i="8"/>
  <c r="CF77" i="8"/>
  <c r="CF66" i="8"/>
  <c r="CF96" i="8"/>
  <c r="CF86" i="8"/>
  <c r="CF76" i="8"/>
  <c r="CF65" i="8"/>
  <c r="CF55" i="8"/>
  <c r="CF43" i="8"/>
  <c r="CF137" i="8"/>
  <c r="CF111" i="8"/>
  <c r="CF100" i="8"/>
  <c r="CF95" i="8"/>
  <c r="CF84" i="8"/>
  <c r="CF75" i="8"/>
  <c r="CF64" i="8"/>
  <c r="CF52" i="8"/>
  <c r="CF42" i="8"/>
  <c r="CF102" i="8"/>
  <c r="CF94" i="8"/>
  <c r="CF83" i="8"/>
  <c r="CF74" i="8"/>
  <c r="CF63" i="8"/>
  <c r="CF51" i="8"/>
  <c r="CF60" i="8"/>
  <c r="CF44" i="8"/>
  <c r="CF40" i="8"/>
  <c r="CF28" i="8"/>
  <c r="CF59" i="8"/>
  <c r="CF30" i="8"/>
  <c r="CF134" i="8"/>
  <c r="CF81" i="8"/>
  <c r="CF37" i="8"/>
  <c r="CF27" i="8"/>
  <c r="CF49" i="8"/>
  <c r="CF41" i="8"/>
  <c r="CF91" i="8"/>
  <c r="CF36" i="8"/>
  <c r="CF26" i="8"/>
  <c r="CF72" i="8"/>
  <c r="CF35" i="8"/>
  <c r="CF25" i="8"/>
  <c r="CF48" i="8"/>
  <c r="CF119" i="8"/>
  <c r="CF82" i="8"/>
  <c r="CF34" i="8"/>
  <c r="CF24" i="8"/>
  <c r="CF90" i="8"/>
  <c r="CF56" i="8"/>
  <c r="CF50" i="8"/>
  <c r="CF33" i="8"/>
  <c r="CF73" i="8"/>
  <c r="CF29" i="8"/>
  <c r="CF11" i="8"/>
  <c r="BG7" i="8"/>
  <c r="BG4" i="8"/>
  <c r="BX284" i="1"/>
  <c r="BX320" i="1" s="1"/>
  <c r="BY260" i="1"/>
  <c r="BY222" i="1"/>
  <c r="BY216" i="1"/>
  <c r="BY75" i="1"/>
  <c r="BY257" i="1"/>
  <c r="BY246" i="1"/>
  <c r="BY197" i="1"/>
  <c r="BY403" i="1"/>
  <c r="BY263" i="1"/>
  <c r="BY184" i="1"/>
  <c r="BY182" i="1"/>
  <c r="BY49" i="1"/>
  <c r="BY400" i="1"/>
  <c r="BY243" i="1"/>
  <c r="BY51" i="1"/>
  <c r="BY254" i="1"/>
  <c r="BY225" i="1"/>
  <c r="BY213" i="1"/>
  <c r="BY166" i="1"/>
  <c r="BY219" i="1"/>
  <c r="BY251" i="1"/>
  <c r="BY181" i="1"/>
  <c r="BY50" i="1"/>
  <c r="BY52" i="1"/>
  <c r="BY183" i="1"/>
  <c r="BY48" i="1"/>
  <c r="BY47" i="1"/>
  <c r="BY180" i="1"/>
  <c r="BZ4" i="1"/>
  <c r="BZ7" i="1"/>
  <c r="CA6" i="1" s="1"/>
  <c r="CF4" i="1"/>
  <c r="CF348" i="1" s="1"/>
  <c r="CF6" i="1"/>
  <c r="CF7" i="1"/>
  <c r="O95" i="4"/>
  <c r="CE246" i="6"/>
  <c r="CE261" i="6"/>
  <c r="CE210" i="6"/>
  <c r="CE274" i="6"/>
  <c r="CE239" i="6"/>
  <c r="CE247" i="6"/>
  <c r="CE259" i="6"/>
  <c r="CE213" i="6"/>
  <c r="CE288" i="6"/>
  <c r="CE295" i="6"/>
  <c r="CE263" i="6"/>
  <c r="CE248" i="6"/>
  <c r="BW403" i="1"/>
  <c r="CE231" i="6"/>
  <c r="CE272" i="6"/>
  <c r="CE238" i="6"/>
  <c r="CE300" i="6"/>
  <c r="CE218" i="6"/>
  <c r="CE250" i="6"/>
  <c r="CE255" i="6"/>
  <c r="CE236" i="6"/>
  <c r="CE228" i="6"/>
  <c r="CE298" i="6"/>
  <c r="CE221" i="6"/>
  <c r="CE240" i="6"/>
  <c r="CE293" i="6"/>
  <c r="CE232" i="6"/>
  <c r="CE280" i="6"/>
  <c r="CE251" i="6"/>
  <c r="CE269" i="6"/>
  <c r="CE235" i="6"/>
  <c r="CE233" i="6"/>
  <c r="CE209" i="6"/>
  <c r="CE244" i="6"/>
  <c r="CE289" i="6"/>
  <c r="CE296" i="6"/>
  <c r="CE212" i="6"/>
  <c r="CE286" i="6"/>
  <c r="CE242" i="6"/>
  <c r="CE265" i="6"/>
  <c r="CE214" i="6"/>
  <c r="CE287" i="6"/>
  <c r="CE299" i="6"/>
  <c r="CE266" i="6"/>
  <c r="CE211" i="6"/>
  <c r="CE230" i="6"/>
  <c r="CE245" i="6"/>
  <c r="CE229" i="6"/>
  <c r="CE256" i="6"/>
  <c r="CE264" i="6"/>
  <c r="CE220" i="6"/>
  <c r="CE267" i="6"/>
  <c r="CE271" i="6"/>
  <c r="CE297" i="6"/>
  <c r="CE252" i="6"/>
  <c r="CE257" i="6"/>
  <c r="CE227" i="6"/>
  <c r="CE223" i="6"/>
  <c r="CE217" i="6"/>
  <c r="CE241" i="6"/>
  <c r="CE262" i="6"/>
  <c r="CE291" i="6"/>
  <c r="CE243" i="6"/>
  <c r="CE285" i="6"/>
  <c r="CE277" i="6"/>
  <c r="CE284" i="6"/>
  <c r="CE237" i="6"/>
  <c r="CE276" i="6"/>
  <c r="CE254" i="6"/>
  <c r="CE294" i="6"/>
  <c r="CE258" i="6"/>
  <c r="CE219" i="6"/>
  <c r="CE226" i="6"/>
  <c r="BW400" i="1"/>
  <c r="CE224" i="6"/>
  <c r="CE216" i="6"/>
  <c r="CE275" i="6"/>
  <c r="CE215" i="6"/>
  <c r="CE279" i="6"/>
  <c r="CE234" i="6"/>
  <c r="CE253" i="6"/>
  <c r="CE249" i="6"/>
  <c r="CE273" i="6"/>
  <c r="CE283" i="6"/>
  <c r="CE290" i="6"/>
  <c r="CE281" i="6"/>
  <c r="CE260" i="6"/>
  <c r="CE270" i="6"/>
  <c r="CE278" i="6"/>
  <c r="CE292" i="6"/>
  <c r="CE268" i="6"/>
  <c r="CE225" i="6"/>
  <c r="CE282" i="6"/>
  <c r="CE222" i="6"/>
  <c r="CF363" i="1" l="1"/>
  <c r="CF358" i="1"/>
  <c r="CF361" i="1"/>
  <c r="CF360" i="1"/>
  <c r="CF359" i="1"/>
  <c r="CF362" i="1"/>
  <c r="CF357" i="1"/>
  <c r="CF349" i="1"/>
  <c r="CF355" i="1"/>
  <c r="CF350" i="1"/>
  <c r="CF353" i="1"/>
  <c r="CF352" i="1"/>
  <c r="CF351" i="1"/>
  <c r="CF354" i="1"/>
  <c r="CF346" i="1"/>
  <c r="CF344" i="1"/>
  <c r="CF345" i="1"/>
  <c r="CF143" i="1"/>
  <c r="CF298" i="1"/>
  <c r="CF293" i="1"/>
  <c r="CF296" i="1"/>
  <c r="CF295" i="1"/>
  <c r="CF294" i="1"/>
  <c r="CF297" i="1"/>
  <c r="CF144" i="1"/>
  <c r="CF158" i="1"/>
  <c r="CF157" i="1"/>
  <c r="CF156" i="1"/>
  <c r="CF155" i="1"/>
  <c r="CF154" i="1"/>
  <c r="CF153" i="1"/>
  <c r="CF152" i="1"/>
  <c r="CF125" i="1"/>
  <c r="CF140" i="1"/>
  <c r="CF135" i="1"/>
  <c r="CF138" i="1"/>
  <c r="CF136" i="1"/>
  <c r="CF137" i="1"/>
  <c r="CF139" i="1"/>
  <c r="CF126" i="1"/>
  <c r="CF134" i="1"/>
  <c r="CF123" i="1"/>
  <c r="CF121" i="1"/>
  <c r="CF122" i="1"/>
  <c r="CF103" i="1"/>
  <c r="CF118" i="1"/>
  <c r="CF115" i="1"/>
  <c r="CF113" i="1"/>
  <c r="CF116" i="1"/>
  <c r="CF114" i="1"/>
  <c r="CF117" i="1"/>
  <c r="CF104" i="1"/>
  <c r="CF112" i="1"/>
  <c r="CF85" i="1"/>
  <c r="CF100" i="1"/>
  <c r="CF95" i="1"/>
  <c r="CF98" i="1"/>
  <c r="CF96" i="1"/>
  <c r="CF97" i="1"/>
  <c r="CF99" i="1"/>
  <c r="CF94" i="1"/>
  <c r="CF86" i="1"/>
  <c r="CF92" i="1"/>
  <c r="CF87" i="1"/>
  <c r="CF90" i="1"/>
  <c r="CF88" i="1"/>
  <c r="CF89" i="1"/>
  <c r="CF91" i="1"/>
  <c r="CF83" i="1"/>
  <c r="CF81" i="1"/>
  <c r="CF82" i="1"/>
  <c r="CF77" i="1"/>
  <c r="CF73" i="1"/>
  <c r="CF74" i="1"/>
  <c r="CF78" i="1"/>
  <c r="BZ78" i="1"/>
  <c r="CF37" i="1"/>
  <c r="CF61" i="1"/>
  <c r="CF56" i="1"/>
  <c r="CF59" i="1"/>
  <c r="CF58" i="1"/>
  <c r="CF57" i="1"/>
  <c r="CF60" i="1"/>
  <c r="CF44" i="1"/>
  <c r="CF39" i="1"/>
  <c r="CF42" i="1"/>
  <c r="CF41" i="1"/>
  <c r="CF40" i="1"/>
  <c r="CF43" i="1"/>
  <c r="CF38" i="1"/>
  <c r="CF69" i="1"/>
  <c r="CF68" i="1"/>
  <c r="CF67" i="1"/>
  <c r="CF66" i="1"/>
  <c r="CF65" i="1"/>
  <c r="CF55" i="1"/>
  <c r="CF64" i="1"/>
  <c r="BZ69" i="1"/>
  <c r="BZ68" i="1"/>
  <c r="BZ67" i="1"/>
  <c r="BZ66" i="1"/>
  <c r="BZ65" i="1"/>
  <c r="BZ64" i="1"/>
  <c r="CD68" i="5"/>
  <c r="CD66" i="5"/>
  <c r="CD65" i="5"/>
  <c r="CD70" i="5"/>
  <c r="CD69" i="5"/>
  <c r="CD67" i="5"/>
  <c r="CD40" i="5"/>
  <c r="CD22" i="5"/>
  <c r="CF24" i="1"/>
  <c r="CF11" i="1"/>
  <c r="CF12" i="1"/>
  <c r="AZ280" i="9"/>
  <c r="AZ163" i="9"/>
  <c r="CF236" i="9"/>
  <c r="CF301" i="9" s="1"/>
  <c r="CF259" i="9"/>
  <c r="CF257" i="9"/>
  <c r="CF255" i="9"/>
  <c r="CF244" i="9"/>
  <c r="CF245" i="9"/>
  <c r="BA244" i="9"/>
  <c r="CF231" i="9"/>
  <c r="CF300" i="9" s="1"/>
  <c r="CF163" i="9"/>
  <c r="CF297" i="9" s="1"/>
  <c r="CF253" i="9"/>
  <c r="CF238" i="9"/>
  <c r="CF284" i="9" s="1"/>
  <c r="CF241" i="9"/>
  <c r="CF263" i="9"/>
  <c r="CF249" i="9"/>
  <c r="CF243" i="9"/>
  <c r="CF251" i="9"/>
  <c r="CF233" i="9"/>
  <c r="CF283" i="9" s="1"/>
  <c r="BA99" i="9"/>
  <c r="CF99" i="9"/>
  <c r="CF184" i="9"/>
  <c r="CF15" i="9"/>
  <c r="CF75" i="9"/>
  <c r="CF165" i="9"/>
  <c r="CF407" i="9"/>
  <c r="CD151" i="5"/>
  <c r="CD54" i="5"/>
  <c r="CD53" i="5"/>
  <c r="CD143" i="5"/>
  <c r="CD13" i="5"/>
  <c r="CD79" i="5"/>
  <c r="CD87" i="5"/>
  <c r="CD111" i="5"/>
  <c r="CD55" i="5"/>
  <c r="CD175" i="5"/>
  <c r="CD95" i="5"/>
  <c r="CD183" i="5"/>
  <c r="CD56" i="5"/>
  <c r="CD31" i="5"/>
  <c r="CD159" i="5"/>
  <c r="CD191" i="5"/>
  <c r="CD119" i="5"/>
  <c r="CD127" i="5"/>
  <c r="CD58" i="5"/>
  <c r="CD103" i="5"/>
  <c r="CD57" i="5"/>
  <c r="CD200" i="5"/>
  <c r="CD169" i="5"/>
  <c r="CD170" i="5"/>
  <c r="CD203" i="5"/>
  <c r="CD201" i="5"/>
  <c r="CD137" i="5"/>
  <c r="CD202" i="5"/>
  <c r="CD139" i="5"/>
  <c r="CD136" i="5"/>
  <c r="CD138" i="5"/>
  <c r="CD172" i="5"/>
  <c r="CD204" i="5"/>
  <c r="CD168" i="5"/>
  <c r="CD171" i="5"/>
  <c r="CD140" i="5"/>
  <c r="CE8" i="5"/>
  <c r="CD208" i="5"/>
  <c r="CE6" i="6"/>
  <c r="CE4" i="6" s="1"/>
  <c r="CF8" i="6"/>
  <c r="BI6" i="5"/>
  <c r="BF6" i="6"/>
  <c r="CF393" i="9"/>
  <c r="CF375" i="9"/>
  <c r="CF403" i="9"/>
  <c r="CF411" i="9"/>
  <c r="CF410" i="9"/>
  <c r="CF416" i="9"/>
  <c r="CF414" i="9"/>
  <c r="CF396" i="9"/>
  <c r="CF395" i="9"/>
  <c r="CF401" i="9"/>
  <c r="CF418" i="9"/>
  <c r="CF399" i="9"/>
  <c r="CF340" i="9"/>
  <c r="CF361" i="9"/>
  <c r="CF341" i="9"/>
  <c r="CF326" i="9"/>
  <c r="BA330" i="9"/>
  <c r="BA328" i="9"/>
  <c r="CF337" i="9"/>
  <c r="CF336" i="9"/>
  <c r="CF330" i="9"/>
  <c r="CF329" i="9"/>
  <c r="CF328" i="9"/>
  <c r="CF327" i="9"/>
  <c r="CF320" i="9"/>
  <c r="CF315" i="9"/>
  <c r="CF322" i="9"/>
  <c r="CF318" i="9"/>
  <c r="CF314" i="9"/>
  <c r="CF308" i="9"/>
  <c r="CF306" i="9"/>
  <c r="CF288" i="9"/>
  <c r="CF286" i="9"/>
  <c r="CF279" i="9"/>
  <c r="CF271" i="9"/>
  <c r="CF290" i="9"/>
  <c r="AZ67" i="9"/>
  <c r="CF227" i="9"/>
  <c r="CF228" i="9"/>
  <c r="CF282" i="9" s="1"/>
  <c r="CF197" i="9"/>
  <c r="CF188" i="9"/>
  <c r="CF180" i="9"/>
  <c r="CF182" i="9"/>
  <c r="BA183" i="9"/>
  <c r="CF190" i="9"/>
  <c r="CF183" i="9"/>
  <c r="CF225" i="9"/>
  <c r="CF223" i="9"/>
  <c r="CF221" i="9"/>
  <c r="CF217" i="9"/>
  <c r="CF215" i="9"/>
  <c r="CF281" i="9" s="1"/>
  <c r="CF214" i="9"/>
  <c r="CF213" i="9"/>
  <c r="CF212" i="9"/>
  <c r="CF211" i="9"/>
  <c r="CF298" i="9" s="1"/>
  <c r="CF210" i="9"/>
  <c r="CF295" i="9" s="1"/>
  <c r="CF219" i="9"/>
  <c r="CF199" i="9"/>
  <c r="CF205" i="9"/>
  <c r="CF203" i="9"/>
  <c r="CF201" i="9"/>
  <c r="CF164" i="9"/>
  <c r="CF280" i="9" s="1"/>
  <c r="CF162" i="9"/>
  <c r="CF161" i="9"/>
  <c r="CF294" i="9" s="1"/>
  <c r="BA161" i="9"/>
  <c r="BA294" i="9" s="1"/>
  <c r="CF145" i="9"/>
  <c r="CF155" i="9"/>
  <c r="CF153" i="9"/>
  <c r="CF151" i="9"/>
  <c r="CF148" i="9"/>
  <c r="CF147" i="9"/>
  <c r="CF378" i="9"/>
  <c r="CF377" i="9"/>
  <c r="CF385" i="9"/>
  <c r="CF383" i="9"/>
  <c r="CF381" i="9"/>
  <c r="CF124" i="9"/>
  <c r="CF367" i="9"/>
  <c r="CF364" i="9"/>
  <c r="CF363" i="9"/>
  <c r="CF371" i="9"/>
  <c r="CF369" i="9"/>
  <c r="BA138" i="9"/>
  <c r="CF138" i="9"/>
  <c r="CF127" i="9"/>
  <c r="CF126" i="9"/>
  <c r="CF132" i="9"/>
  <c r="CF130" i="9"/>
  <c r="CF134" i="9"/>
  <c r="CF114" i="9"/>
  <c r="CF115" i="9"/>
  <c r="CF97" i="9"/>
  <c r="CF139" i="9" s="1"/>
  <c r="CF98" i="9"/>
  <c r="BA101" i="9"/>
  <c r="CF101" i="9"/>
  <c r="CF100" i="9"/>
  <c r="CF73" i="9"/>
  <c r="CF79" i="9"/>
  <c r="BA69" i="9"/>
  <c r="BA74" i="9"/>
  <c r="CF86" i="9"/>
  <c r="CF85" i="9"/>
  <c r="CF91" i="9"/>
  <c r="CF81" i="9"/>
  <c r="CF89" i="9"/>
  <c r="CF74" i="9"/>
  <c r="CF93" i="9"/>
  <c r="CF67" i="9"/>
  <c r="CF69" i="9"/>
  <c r="CF275" i="9" s="1"/>
  <c r="CF59" i="9"/>
  <c r="CF62" i="9"/>
  <c r="BA55" i="9"/>
  <c r="CF55" i="9"/>
  <c r="CF57" i="9"/>
  <c r="BA43" i="9"/>
  <c r="BA41" i="9"/>
  <c r="BA40" i="9"/>
  <c r="CF44" i="9"/>
  <c r="CF42" i="9"/>
  <c r="CF40" i="9"/>
  <c r="CF39" i="9"/>
  <c r="CF273" i="9" s="1"/>
  <c r="CF43" i="9"/>
  <c r="CF41" i="9"/>
  <c r="CF26" i="9"/>
  <c r="CF192" i="9"/>
  <c r="CF33" i="9"/>
  <c r="CF29" i="9"/>
  <c r="CF31" i="9"/>
  <c r="CF25" i="9"/>
  <c r="CF21" i="9"/>
  <c r="BB6" i="9"/>
  <c r="BA14" i="9"/>
  <c r="CF65" i="9"/>
  <c r="CF64" i="9"/>
  <c r="CF274" i="9" s="1"/>
  <c r="CF61" i="9"/>
  <c r="CF14" i="9"/>
  <c r="BG272" i="8"/>
  <c r="BG252" i="8"/>
  <c r="BG275" i="8"/>
  <c r="BG271" i="8"/>
  <c r="BG258" i="8"/>
  <c r="BG257" i="8"/>
  <c r="BG249" i="8"/>
  <c r="BG235" i="8"/>
  <c r="BG248" i="8"/>
  <c r="BG234" i="8"/>
  <c r="BG48" i="8"/>
  <c r="BG67" i="8"/>
  <c r="BG66" i="8"/>
  <c r="BG65" i="8"/>
  <c r="BG64" i="8"/>
  <c r="BG52" i="8"/>
  <c r="BG11" i="8"/>
  <c r="BG51" i="8"/>
  <c r="BG63" i="8"/>
  <c r="BG50" i="8"/>
  <c r="BG37" i="8"/>
  <c r="BG49" i="8"/>
  <c r="BG36" i="8"/>
  <c r="BG33" i="8"/>
  <c r="BG35" i="8"/>
  <c r="BG34" i="8"/>
  <c r="BH6" i="8"/>
  <c r="BY281" i="1"/>
  <c r="BY317" i="1" s="1"/>
  <c r="BY284" i="1"/>
  <c r="BY320" i="1" s="1"/>
  <c r="CA7" i="1"/>
  <c r="CA4" i="1"/>
  <c r="BZ254" i="1"/>
  <c r="BZ246" i="1"/>
  <c r="BZ180" i="1"/>
  <c r="BZ49" i="1"/>
  <c r="BZ257" i="1"/>
  <c r="BZ251" i="1"/>
  <c r="BZ183" i="1"/>
  <c r="BZ166" i="1"/>
  <c r="BZ50" i="1"/>
  <c r="BZ75" i="1"/>
  <c r="BZ243" i="1"/>
  <c r="BZ260" i="1"/>
  <c r="BZ216" i="1"/>
  <c r="BZ225" i="1"/>
  <c r="BZ52" i="1"/>
  <c r="BZ263" i="1"/>
  <c r="BZ222" i="1"/>
  <c r="BZ182" i="1"/>
  <c r="BZ197" i="1"/>
  <c r="BZ213" i="1"/>
  <c r="BZ47" i="1"/>
  <c r="BZ181" i="1"/>
  <c r="BZ184" i="1"/>
  <c r="BZ51" i="1"/>
  <c r="BZ219" i="1"/>
  <c r="BZ48" i="1"/>
  <c r="CF432" i="1"/>
  <c r="CF430" i="1"/>
  <c r="CF422" i="1"/>
  <c r="CF427" i="1"/>
  <c r="CF419" i="1"/>
  <c r="CF426" i="1"/>
  <c r="CF431" i="1"/>
  <c r="CF424" i="1"/>
  <c r="CF429" i="1"/>
  <c r="CF425" i="1"/>
  <c r="CF418" i="1"/>
  <c r="CF428" i="1"/>
  <c r="CF421" i="1"/>
  <c r="CF415" i="1"/>
  <c r="CF414" i="1"/>
  <c r="CF420" i="1"/>
  <c r="CF408" i="1"/>
  <c r="CF403" i="1"/>
  <c r="CF378" i="1"/>
  <c r="CF400" i="1"/>
  <c r="CF416" i="1"/>
  <c r="CF423" i="1"/>
  <c r="CF394" i="1"/>
  <c r="CF391" i="1"/>
  <c r="CF379" i="1"/>
  <c r="CF377" i="1"/>
  <c r="CF339" i="1"/>
  <c r="CF410" i="1"/>
  <c r="CF397" i="1"/>
  <c r="CF390" i="1"/>
  <c r="CF375" i="1"/>
  <c r="CF382" i="1"/>
  <c r="CF374" i="1"/>
  <c r="CF366" i="1"/>
  <c r="CF338" i="1"/>
  <c r="CF330" i="1"/>
  <c r="CF336" i="1"/>
  <c r="CF376" i="1"/>
  <c r="CF340" i="1"/>
  <c r="CF335" i="1"/>
  <c r="CF341" i="1"/>
  <c r="CF334" i="1"/>
  <c r="CF332" i="1"/>
  <c r="CF311" i="1"/>
  <c r="CF333" i="1"/>
  <c r="CF342" i="1"/>
  <c r="CF337" i="1"/>
  <c r="CF307" i="1"/>
  <c r="CF329" i="1"/>
  <c r="CF325" i="1"/>
  <c r="CF320" i="1"/>
  <c r="CF303" i="1"/>
  <c r="CF317" i="1"/>
  <c r="CF302" i="1"/>
  <c r="CF305" i="1"/>
  <c r="CF291" i="1"/>
  <c r="CF300" i="1"/>
  <c r="CF314" i="1"/>
  <c r="CF292" i="1"/>
  <c r="CF289" i="1"/>
  <c r="CF260" i="1"/>
  <c r="CF234" i="1"/>
  <c r="CF284" i="1"/>
  <c r="CF308" i="1"/>
  <c r="CF290" i="1"/>
  <c r="CF278" i="1"/>
  <c r="CF251" i="1"/>
  <c r="CF304" i="1"/>
  <c r="CF301" i="1"/>
  <c r="CF275" i="1"/>
  <c r="CF246" i="1"/>
  <c r="CF263" i="1"/>
  <c r="CF271" i="1"/>
  <c r="CF225" i="1"/>
  <c r="CF272" i="1"/>
  <c r="CF233" i="1"/>
  <c r="CF254" i="1"/>
  <c r="CF257" i="1"/>
  <c r="CF237" i="1"/>
  <c r="CF240" i="1"/>
  <c r="CF231" i="1"/>
  <c r="CF203" i="1"/>
  <c r="CF189" i="1"/>
  <c r="CF200" i="1"/>
  <c r="CF188" i="1"/>
  <c r="CF175" i="1"/>
  <c r="CF222" i="1"/>
  <c r="CF197" i="1"/>
  <c r="CF184" i="1"/>
  <c r="CF219" i="1"/>
  <c r="CF196" i="1"/>
  <c r="CF183" i="1"/>
  <c r="CF216" i="1"/>
  <c r="CF193" i="1"/>
  <c r="CF182" i="1"/>
  <c r="CF213" i="1"/>
  <c r="CF192" i="1"/>
  <c r="CF181" i="1"/>
  <c r="CF281" i="1"/>
  <c r="CF243" i="1"/>
  <c r="CF209" i="1"/>
  <c r="CF191" i="1"/>
  <c r="CF180" i="1"/>
  <c r="CF173" i="1"/>
  <c r="CF149" i="1"/>
  <c r="CF130" i="1"/>
  <c r="CF172" i="1"/>
  <c r="CF148" i="1"/>
  <c r="CF129" i="1"/>
  <c r="CF174" i="1"/>
  <c r="CF170" i="1"/>
  <c r="CF147" i="1"/>
  <c r="CF128" i="1"/>
  <c r="CF206" i="1"/>
  <c r="CF176" i="1"/>
  <c r="CF166" i="1"/>
  <c r="CF146" i="1"/>
  <c r="CF127" i="1"/>
  <c r="CF190" i="1"/>
  <c r="CF177" i="1"/>
  <c r="CF163" i="1"/>
  <c r="CF145" i="1"/>
  <c r="CF162" i="1"/>
  <c r="CF161" i="1"/>
  <c r="CF132" i="1"/>
  <c r="CF107" i="1"/>
  <c r="CF106" i="1"/>
  <c r="CF105" i="1"/>
  <c r="CF47" i="1"/>
  <c r="CF150" i="1"/>
  <c r="CF52" i="1"/>
  <c r="CF131" i="1"/>
  <c r="CF110" i="1"/>
  <c r="CF109" i="1"/>
  <c r="CF51" i="1"/>
  <c r="CF48" i="1"/>
  <c r="CF49" i="1"/>
  <c r="CF50" i="1"/>
  <c r="CF108" i="1"/>
  <c r="CF75" i="1"/>
  <c r="O96" i="4"/>
  <c r="CA78" i="1" l="1"/>
  <c r="CA68" i="1"/>
  <c r="CA67" i="1"/>
  <c r="CA66" i="1"/>
  <c r="CA65" i="1"/>
  <c r="CA64" i="1"/>
  <c r="CA69" i="1"/>
  <c r="CE67" i="5"/>
  <c r="CE66" i="5"/>
  <c r="CE68" i="5"/>
  <c r="CE70" i="5"/>
  <c r="CE69" i="5"/>
  <c r="CE65" i="5"/>
  <c r="CE40" i="5"/>
  <c r="CE22" i="5"/>
  <c r="CF247" i="9"/>
  <c r="AZ297" i="9"/>
  <c r="AZ165" i="9"/>
  <c r="CE7" i="6"/>
  <c r="BF4" i="6"/>
  <c r="BF7" i="6"/>
  <c r="BI4" i="5"/>
  <c r="BI7" i="5"/>
  <c r="CE183" i="5"/>
  <c r="CE127" i="5"/>
  <c r="CE58" i="5"/>
  <c r="CE191" i="5"/>
  <c r="CE54" i="5"/>
  <c r="CE119" i="5"/>
  <c r="CE151" i="5"/>
  <c r="CE143" i="5"/>
  <c r="CE111" i="5"/>
  <c r="CE13" i="5"/>
  <c r="CE56" i="5"/>
  <c r="CE87" i="5"/>
  <c r="CE175" i="5"/>
  <c r="CE103" i="5"/>
  <c r="CE31" i="5"/>
  <c r="CE55" i="5"/>
  <c r="CE95" i="5"/>
  <c r="CE159" i="5"/>
  <c r="CE79" i="5"/>
  <c r="CE53" i="5"/>
  <c r="CE57" i="5"/>
  <c r="CE203" i="5"/>
  <c r="CE140" i="5"/>
  <c r="CE136" i="5"/>
  <c r="CE200" i="5"/>
  <c r="CE137" i="5"/>
  <c r="CE204" i="5"/>
  <c r="CE202" i="5"/>
  <c r="CE138" i="5"/>
  <c r="CE168" i="5"/>
  <c r="CE172" i="5"/>
  <c r="CE170" i="5"/>
  <c r="CE171" i="5"/>
  <c r="CE139" i="5"/>
  <c r="CE201" i="5"/>
  <c r="CE169" i="5"/>
  <c r="CF8" i="5"/>
  <c r="CF76" i="5" s="1"/>
  <c r="CE208" i="5"/>
  <c r="CF6" i="6"/>
  <c r="CF4" i="6"/>
  <c r="CF7" i="6"/>
  <c r="BA164" i="9"/>
  <c r="AZ162" i="9"/>
  <c r="CF332" i="9"/>
  <c r="BA327" i="9"/>
  <c r="BA293" i="9"/>
  <c r="CF293" i="9"/>
  <c r="CF304" i="9"/>
  <c r="CF303" i="9"/>
  <c r="CF296" i="9"/>
  <c r="CF299" i="9"/>
  <c r="CF186" i="9"/>
  <c r="CF110" i="9"/>
  <c r="BA98" i="9"/>
  <c r="CF83" i="9"/>
  <c r="BA42" i="9"/>
  <c r="BA44" i="9" s="1"/>
  <c r="BA39" i="9"/>
  <c r="BA273" i="9" s="1"/>
  <c r="BZ284" i="1"/>
  <c r="BZ320" i="1" s="1"/>
  <c r="CF325" i="8"/>
  <c r="CF324" i="8"/>
  <c r="CF321" i="8"/>
  <c r="CF327" i="8"/>
  <c r="CF314" i="8"/>
  <c r="CF326" i="8"/>
  <c r="CF316" i="8"/>
  <c r="BB4" i="9"/>
  <c r="BB7" i="9"/>
  <c r="CF328" i="8"/>
  <c r="CF323" i="8"/>
  <c r="CF317" i="8"/>
  <c r="CF315" i="8"/>
  <c r="BH4" i="8"/>
  <c r="BH7" i="8"/>
  <c r="BZ281" i="1"/>
  <c r="BZ317" i="1" s="1"/>
  <c r="CA216" i="1"/>
  <c r="CA184" i="1"/>
  <c r="CA50" i="1"/>
  <c r="CA263" i="1"/>
  <c r="CA246" i="1"/>
  <c r="CA180" i="1"/>
  <c r="CA225" i="1"/>
  <c r="CA222" i="1"/>
  <c r="CA52" i="1"/>
  <c r="CA47" i="1"/>
  <c r="CA257" i="1"/>
  <c r="CA213" i="1"/>
  <c r="CA48" i="1"/>
  <c r="CA400" i="1"/>
  <c r="CA251" i="1"/>
  <c r="CA182" i="1"/>
  <c r="CA51" i="1"/>
  <c r="CA49" i="1"/>
  <c r="CA183" i="1"/>
  <c r="CA260" i="1"/>
  <c r="CA219" i="1"/>
  <c r="CA181" i="1"/>
  <c r="CA166" i="1"/>
  <c r="CA75" i="1"/>
  <c r="CA403" i="1"/>
  <c r="CA243" i="1"/>
  <c r="CA254" i="1"/>
  <c r="CA197" i="1"/>
  <c r="CB6" i="1"/>
  <c r="CF417" i="1"/>
  <c r="CF331" i="1"/>
  <c r="O97" i="4"/>
  <c r="CC206" i="6"/>
  <c r="BY207" i="6"/>
  <c r="BU207" i="6"/>
  <c r="BQ206" i="6"/>
  <c r="BM206" i="6"/>
  <c r="BI206" i="6"/>
  <c r="BE206" i="6"/>
  <c r="BA206" i="6"/>
  <c r="AS207" i="6"/>
  <c r="AK206" i="6"/>
  <c r="Z206" i="6"/>
  <c r="AC207" i="6"/>
  <c r="AL207" i="6"/>
  <c r="AT206" i="6"/>
  <c r="AH206" i="6"/>
  <c r="BD206" i="6"/>
  <c r="BH207" i="6"/>
  <c r="AQ208" i="6"/>
  <c r="AM208" i="6"/>
  <c r="AI208" i="6"/>
  <c r="AF208" i="6"/>
  <c r="CB208" i="6"/>
  <c r="Y201" i="6"/>
  <c r="CE205" i="6"/>
  <c r="Z205" i="6"/>
  <c r="CC195" i="6"/>
  <c r="CC196" i="6"/>
  <c r="CA195" i="6"/>
  <c r="CA202" i="6"/>
  <c r="BY201" i="6"/>
  <c r="BY198" i="6"/>
  <c r="AF205" i="6"/>
  <c r="BW204" i="6"/>
  <c r="AH201" i="6"/>
  <c r="BU199" i="6"/>
  <c r="AJ200" i="6"/>
  <c r="BS203" i="6"/>
  <c r="BS204" i="6"/>
  <c r="BQ201" i="6"/>
  <c r="BQ205" i="6"/>
  <c r="AN198" i="6"/>
  <c r="BO194" i="6"/>
  <c r="AP201" i="6"/>
  <c r="BM197" i="6"/>
  <c r="BM204" i="6"/>
  <c r="AS205" i="6"/>
  <c r="BK201" i="6"/>
  <c r="AT197" i="6"/>
  <c r="BI197" i="6"/>
  <c r="BI205" i="6"/>
  <c r="AW197" i="6"/>
  <c r="BG200" i="6"/>
  <c r="AX201" i="6"/>
  <c r="BE197" i="6"/>
  <c r="BE202" i="6"/>
  <c r="AZ199" i="6"/>
  <c r="BC205" i="6"/>
  <c r="BC203" i="6"/>
  <c r="BA203" i="6"/>
  <c r="AY194" i="6"/>
  <c r="AW195" i="6"/>
  <c r="AS194" i="6"/>
  <c r="AQ202" i="6"/>
  <c r="AO202" i="6"/>
  <c r="AK194" i="6"/>
  <c r="AF195" i="6"/>
  <c r="AD204" i="6"/>
  <c r="Z204" i="6"/>
  <c r="X195" i="6"/>
  <c r="AA203" i="6"/>
  <c r="AC204" i="6"/>
  <c r="AE204" i="6"/>
  <c r="AJ195" i="6"/>
  <c r="AL196" i="6"/>
  <c r="AN204" i="6"/>
  <c r="AR196" i="6"/>
  <c r="AT202" i="6"/>
  <c r="AV202" i="6"/>
  <c r="AH202" i="6"/>
  <c r="AX194" i="6"/>
  <c r="AZ202" i="6"/>
  <c r="BD204" i="6"/>
  <c r="BD205" i="6"/>
  <c r="BF205" i="6"/>
  <c r="BF199" i="6"/>
  <c r="BH199" i="6"/>
  <c r="BH197" i="6"/>
  <c r="BJ194" i="6"/>
  <c r="BJ197" i="6"/>
  <c r="BL202" i="6"/>
  <c r="BL200" i="6"/>
  <c r="BN194" i="6"/>
  <c r="BN204" i="6"/>
  <c r="BP197" i="6"/>
  <c r="BP195" i="6"/>
  <c r="AM200" i="6"/>
  <c r="BR197" i="6"/>
  <c r="AK205" i="6"/>
  <c r="BT199" i="6"/>
  <c r="AJ198" i="6"/>
  <c r="BV195" i="6"/>
  <c r="AH200" i="6"/>
  <c r="AG201" i="6"/>
  <c r="BX205" i="6"/>
  <c r="BZ204" i="6"/>
  <c r="BZ203" i="6"/>
  <c r="AC201" i="6"/>
  <c r="CB203" i="6"/>
  <c r="CB198" i="6"/>
  <c r="CD198" i="6"/>
  <c r="CD200" i="6"/>
  <c r="Y186" i="6"/>
  <c r="CE188" i="6"/>
  <c r="AA185" i="6"/>
  <c r="CC191" i="6"/>
  <c r="CA185" i="6"/>
  <c r="AD189" i="6"/>
  <c r="BY193" i="6"/>
  <c r="AF185" i="6"/>
  <c r="BW189" i="6"/>
  <c r="BW185" i="6"/>
  <c r="BU189" i="6"/>
  <c r="AJ188" i="6"/>
  <c r="BS187" i="6"/>
  <c r="AL187" i="6"/>
  <c r="CC208" i="6"/>
  <c r="BY206" i="6"/>
  <c r="AJ208" i="6"/>
  <c r="AN208" i="6"/>
  <c r="AR208" i="6"/>
  <c r="BI208" i="6"/>
  <c r="BE207" i="6"/>
  <c r="AY206" i="6"/>
  <c r="AQ206" i="6"/>
  <c r="AF206" i="6"/>
  <c r="X206" i="6"/>
  <c r="AE207" i="6"/>
  <c r="AN207" i="6"/>
  <c r="AV207" i="6"/>
  <c r="AZ207" i="6"/>
  <c r="AY208" i="6"/>
  <c r="BJ207" i="6"/>
  <c r="BN206" i="6"/>
  <c r="BR208" i="6"/>
  <c r="BV206" i="6"/>
  <c r="AE208" i="6"/>
  <c r="CB207" i="6"/>
  <c r="Y198" i="6"/>
  <c r="CE197" i="6"/>
  <c r="Z201" i="6"/>
  <c r="CC202" i="6"/>
  <c r="AB200" i="6"/>
  <c r="CA201" i="6"/>
  <c r="CA205" i="6"/>
  <c r="BY200" i="6"/>
  <c r="BY203" i="6"/>
  <c r="AF201" i="6"/>
  <c r="BW196" i="6"/>
  <c r="AI197" i="6"/>
  <c r="BU204" i="6"/>
  <c r="AJ201" i="6"/>
  <c r="BS196" i="6"/>
  <c r="BS197" i="6"/>
  <c r="BQ200" i="6"/>
  <c r="BQ194" i="6"/>
  <c r="AO197" i="6"/>
  <c r="BO202" i="6"/>
  <c r="AP205" i="6"/>
  <c r="BM196" i="6"/>
  <c r="AR200" i="6"/>
  <c r="AS199" i="6"/>
  <c r="BK203" i="6"/>
  <c r="AT200" i="6"/>
  <c r="BI202" i="6"/>
  <c r="BI201" i="6"/>
  <c r="AW200" i="6"/>
  <c r="BG202" i="6"/>
  <c r="AX205" i="6"/>
  <c r="BE199" i="6"/>
  <c r="BE196" i="6"/>
  <c r="BA197" i="6"/>
  <c r="BC199" i="6"/>
  <c r="BC202" i="6"/>
  <c r="BA195" i="6"/>
  <c r="AY195" i="6"/>
  <c r="AW203" i="6"/>
  <c r="AS202" i="6"/>
  <c r="AQ195" i="6"/>
  <c r="AO204" i="6"/>
  <c r="AK202" i="6"/>
  <c r="AF204" i="6"/>
  <c r="AD203" i="6"/>
  <c r="Z195" i="6"/>
  <c r="Y194" i="6"/>
  <c r="AA202" i="6"/>
  <c r="AC203" i="6"/>
  <c r="AG195" i="6"/>
  <c r="AJ196" i="6"/>
  <c r="AL204" i="6"/>
  <c r="AP196" i="6"/>
  <c r="AR202" i="6"/>
  <c r="AT195" i="6"/>
  <c r="AX196" i="6"/>
  <c r="AH204" i="6"/>
  <c r="AI195" i="6"/>
  <c r="BB203" i="6"/>
  <c r="BD202" i="6"/>
  <c r="BD197" i="6"/>
  <c r="BF201" i="6"/>
  <c r="AX197" i="6"/>
  <c r="BH198" i="6"/>
  <c r="BH201" i="6"/>
  <c r="BJ198" i="6"/>
  <c r="AT205" i="6"/>
  <c r="BL194" i="6"/>
  <c r="AR201" i="6"/>
  <c r="BN199" i="6"/>
  <c r="AP197" i="6"/>
  <c r="BP198" i="6"/>
  <c r="BP200" i="6"/>
  <c r="BR202" i="6"/>
  <c r="BR196" i="6"/>
  <c r="AK201" i="6"/>
  <c r="BT203" i="6"/>
  <c r="AI205" i="6"/>
  <c r="BV198" i="6"/>
  <c r="AH199" i="6"/>
  <c r="BX203" i="6"/>
  <c r="BX200" i="6"/>
  <c r="BZ194" i="6"/>
  <c r="BZ197" i="6"/>
  <c r="AC205" i="6"/>
  <c r="CB201" i="6"/>
  <c r="AB198" i="6"/>
  <c r="CD205" i="6"/>
  <c r="Z198" i="6"/>
  <c r="Y187" i="6"/>
  <c r="CE192" i="6"/>
  <c r="CC188" i="6"/>
  <c r="CC187" i="6"/>
  <c r="CA191" i="6"/>
  <c r="AD185" i="6"/>
  <c r="BY187" i="6"/>
  <c r="AF187" i="6"/>
  <c r="BW192" i="6"/>
  <c r="AH189" i="6"/>
  <c r="BU188" i="6"/>
  <c r="AJ189" i="6"/>
  <c r="BS191" i="6"/>
  <c r="AL193" i="6"/>
  <c r="BQ192" i="6"/>
  <c r="AN188" i="6"/>
  <c r="CC207" i="6"/>
  <c r="BW208" i="6"/>
  <c r="BS206" i="6"/>
  <c r="BO206" i="6"/>
  <c r="AS208" i="6"/>
  <c r="AV208" i="6"/>
  <c r="AZ208" i="6"/>
  <c r="AY207" i="6"/>
  <c r="AQ207" i="6"/>
  <c r="AF207" i="6"/>
  <c r="X207" i="6"/>
  <c r="AE206" i="6"/>
  <c r="AN206" i="6"/>
  <c r="AV206" i="6"/>
  <c r="AZ206" i="6"/>
  <c r="BF207" i="6"/>
  <c r="BJ208" i="6"/>
  <c r="BN208" i="6"/>
  <c r="BR206" i="6"/>
  <c r="BV207" i="6"/>
  <c r="BZ208" i="6"/>
  <c r="AA208" i="6"/>
  <c r="Y199" i="6"/>
  <c r="CE196" i="6"/>
  <c r="AA200" i="6"/>
  <c r="CC197" i="6"/>
  <c r="AB197" i="6"/>
  <c r="CA199" i="6"/>
  <c r="AD197" i="6"/>
  <c r="BY202" i="6"/>
  <c r="BY194" i="6"/>
  <c r="AG199" i="6"/>
  <c r="BW197" i="6"/>
  <c r="AI200" i="6"/>
  <c r="BU195" i="6"/>
  <c r="AJ199" i="6"/>
  <c r="BS195" i="6"/>
  <c r="AL201" i="6"/>
  <c r="BQ198" i="6"/>
  <c r="BQ197" i="6"/>
  <c r="AO199" i="6"/>
  <c r="BO203" i="6"/>
  <c r="AQ201" i="6"/>
  <c r="BM195" i="6"/>
  <c r="AR197" i="6"/>
  <c r="BK196" i="6"/>
  <c r="BK197" i="6"/>
  <c r="AU199" i="6"/>
  <c r="BI195" i="6"/>
  <c r="BI204" i="6"/>
  <c r="BG201" i="6"/>
  <c r="BG204" i="6"/>
  <c r="AY205" i="6"/>
  <c r="BE200" i="6"/>
  <c r="BE205" i="6"/>
  <c r="BA198" i="6"/>
  <c r="BC197" i="6"/>
  <c r="BC201" i="6"/>
  <c r="BA196" i="6"/>
  <c r="AY196" i="6"/>
  <c r="AU195" i="6"/>
  <c r="AS203" i="6"/>
  <c r="AQ204" i="6"/>
  <c r="AM195" i="6"/>
  <c r="AK196" i="6"/>
  <c r="AF196" i="6"/>
  <c r="AB204" i="6"/>
  <c r="Z203" i="6"/>
  <c r="Y196" i="6"/>
  <c r="AA204" i="6"/>
  <c r="AC195" i="6"/>
  <c r="AG204" i="6"/>
  <c r="AJ202" i="6"/>
  <c r="AL203" i="6"/>
  <c r="AP204" i="6"/>
  <c r="AR194" i="6"/>
  <c r="AT204" i="6"/>
  <c r="AI204" i="6"/>
  <c r="AX203" i="6"/>
  <c r="AX204" i="6"/>
  <c r="BB204" i="6"/>
  <c r="BD203" i="6"/>
  <c r="BD194" i="6"/>
  <c r="BF200" i="6"/>
  <c r="AX198" i="6"/>
  <c r="BH200" i="6"/>
  <c r="AV198" i="6"/>
  <c r="BJ202" i="6"/>
  <c r="AT199" i="6"/>
  <c r="BL197" i="6"/>
  <c r="AQ205" i="6"/>
  <c r="BN202" i="6"/>
  <c r="AP200" i="6"/>
  <c r="BP194" i="6"/>
  <c r="BP202" i="6"/>
  <c r="BR200" i="6"/>
  <c r="BR201" i="6"/>
  <c r="AK198" i="6"/>
  <c r="BT201" i="6"/>
  <c r="AI201" i="6"/>
  <c r="BV199" i="6"/>
  <c r="AH197" i="6"/>
  <c r="BX201" i="6"/>
  <c r="AB208" i="6"/>
  <c r="BW207" i="6"/>
  <c r="BS208" i="6"/>
  <c r="BO208" i="6"/>
  <c r="BK208" i="6"/>
  <c r="BG207" i="6"/>
  <c r="BC206" i="6"/>
  <c r="AW207" i="6"/>
  <c r="AO206" i="6"/>
  <c r="AD207" i="6"/>
  <c r="Y206" i="6"/>
  <c r="AG207" i="6"/>
  <c r="AP206" i="6"/>
  <c r="AX206" i="6"/>
  <c r="BB207" i="6"/>
  <c r="BF206" i="6"/>
  <c r="BJ206" i="6"/>
  <c r="BN207" i="6"/>
  <c r="BR207" i="6"/>
  <c r="BV208" i="6"/>
  <c r="BZ207" i="6"/>
  <c r="CD206" i="6"/>
  <c r="CE199" i="6"/>
  <c r="CE202" i="6"/>
  <c r="AA201" i="6"/>
  <c r="CC204" i="6"/>
  <c r="AB199" i="6"/>
  <c r="CA198" i="6"/>
  <c r="AD199" i="6"/>
  <c r="BY196" i="6"/>
  <c r="BY204" i="6"/>
  <c r="AG198" i="6"/>
  <c r="BW198" i="6"/>
  <c r="AI199" i="6"/>
  <c r="BU201" i="6"/>
  <c r="AJ197" i="6"/>
  <c r="BS202" i="6"/>
  <c r="AL199" i="6"/>
  <c r="BQ199" i="6"/>
  <c r="BQ195" i="6"/>
  <c r="AO200" i="6"/>
  <c r="BO196" i="6"/>
  <c r="AQ200" i="6"/>
  <c r="BM201" i="6"/>
  <c r="AR198" i="6"/>
  <c r="BK202" i="6"/>
  <c r="BK200" i="6"/>
  <c r="AU198" i="6"/>
  <c r="BI196" i="6"/>
  <c r="AV201" i="6"/>
  <c r="BG198" i="6"/>
  <c r="BG196" i="6"/>
  <c r="AY198" i="6"/>
  <c r="BE201" i="6"/>
  <c r="BE203" i="6"/>
  <c r="BA205" i="6"/>
  <c r="BC198" i="6"/>
  <c r="BB198" i="6"/>
  <c r="BA194" i="6"/>
  <c r="AY202" i="6"/>
  <c r="AU202" i="6"/>
  <c r="AS196" i="6"/>
  <c r="AQ203" i="6"/>
  <c r="AM196" i="6"/>
  <c r="AK204" i="6"/>
  <c r="AF203" i="6"/>
  <c r="AB196" i="6"/>
  <c r="Z202" i="6"/>
  <c r="Y202" i="6"/>
  <c r="AA195" i="6"/>
  <c r="AE203" i="6"/>
  <c r="AG196" i="6"/>
  <c r="AJ204" i="6"/>
  <c r="AN194" i="6"/>
  <c r="AP202" i="6"/>
  <c r="AR195" i="6"/>
  <c r="AV196" i="6"/>
  <c r="AI196" i="6"/>
  <c r="AX202" i="6"/>
  <c r="AZ203" i="6"/>
  <c r="BB194" i="6"/>
  <c r="BD201" i="6"/>
  <c r="BD195" i="6"/>
  <c r="BF198" i="6"/>
  <c r="AW201" i="6"/>
  <c r="BH205" i="6"/>
  <c r="AV197" i="6"/>
  <c r="BJ196" i="6"/>
  <c r="AS198" i="6"/>
  <c r="BL204" i="6"/>
  <c r="AQ199" i="6"/>
  <c r="BN196" i="6"/>
  <c r="AP198" i="6"/>
  <c r="BP201" i="6"/>
  <c r="BP205" i="6"/>
  <c r="BR205" i="6"/>
  <c r="BR198" i="6"/>
  <c r="BT196" i="6"/>
  <c r="BT204" i="6"/>
  <c r="AI198" i="6"/>
  <c r="BV194" i="6"/>
  <c r="AH198" i="6"/>
  <c r="BX199" i="6"/>
  <c r="BX198" i="6"/>
  <c r="BZ198" i="6"/>
  <c r="BZ196" i="6"/>
  <c r="AC199" i="6"/>
  <c r="CB202" i="6"/>
  <c r="AA205" i="6"/>
  <c r="CD196" i="6"/>
  <c r="Z197" i="6"/>
  <c r="CE190" i="6"/>
  <c r="Z188" i="6"/>
  <c r="CC189" i="6"/>
  <c r="AB185" i="6"/>
  <c r="CA192" i="6"/>
  <c r="AD186" i="6"/>
  <c r="BY191" i="6"/>
  <c r="AF186" i="6"/>
  <c r="BW187" i="6"/>
  <c r="AI185" i="6"/>
  <c r="BU185" i="6"/>
  <c r="AJ185" i="6"/>
  <c r="BS188" i="6"/>
  <c r="AM187" i="6"/>
  <c r="BQ191" i="6"/>
  <c r="AN193" i="6"/>
  <c r="CE207" i="6"/>
  <c r="CA207" i="6"/>
  <c r="BW206" i="6"/>
  <c r="BS207" i="6"/>
  <c r="BO207" i="6"/>
  <c r="BK207" i="6"/>
  <c r="BG206" i="6"/>
  <c r="BC208" i="6"/>
  <c r="AW206" i="6"/>
  <c r="AO207" i="6"/>
  <c r="AD206" i="6"/>
  <c r="Y207" i="6"/>
  <c r="AG206" i="6"/>
  <c r="AP207" i="6"/>
  <c r="AI207" i="6"/>
  <c r="BB206" i="6"/>
  <c r="BF208" i="6"/>
  <c r="AT208" i="6"/>
  <c r="AO208" i="6"/>
  <c r="AK208" i="6"/>
  <c r="AG208" i="6"/>
  <c r="BZ206" i="6"/>
  <c r="CD208" i="6"/>
  <c r="CE195" i="6"/>
  <c r="CE194" i="6"/>
  <c r="AA197" i="6"/>
  <c r="CC198" i="6"/>
  <c r="AB201" i="6"/>
  <c r="CA204" i="6"/>
  <c r="AD198" i="6"/>
  <c r="BY195" i="6"/>
  <c r="AF197" i="6"/>
  <c r="BW202" i="6"/>
  <c r="BW194" i="6"/>
  <c r="BU202" i="6"/>
  <c r="BU200" i="6"/>
  <c r="AK200" i="6"/>
  <c r="BS200" i="6"/>
  <c r="AL205" i="6"/>
  <c r="BQ204" i="6"/>
  <c r="AN199" i="6"/>
  <c r="BO200" i="6"/>
  <c r="BO199" i="6"/>
  <c r="AQ198" i="6"/>
  <c r="BM199" i="6"/>
  <c r="AR205" i="6"/>
  <c r="BK199" i="6"/>
  <c r="BK205" i="6"/>
  <c r="AU205" i="6"/>
  <c r="BI200" i="6"/>
  <c r="AV199" i="6"/>
  <c r="BG199" i="6"/>
  <c r="BG197" i="6"/>
  <c r="AY201" i="6"/>
  <c r="BE195" i="6"/>
  <c r="AZ197" i="6"/>
  <c r="BA201" i="6"/>
  <c r="BC200" i="6"/>
  <c r="BB201" i="6"/>
  <c r="BA204" i="6"/>
  <c r="AW202" i="6"/>
  <c r="AU203" i="6"/>
  <c r="AS204" i="6"/>
  <c r="AO194" i="6"/>
  <c r="AM204" i="6"/>
  <c r="AK203" i="6"/>
  <c r="AD194" i="6"/>
  <c r="AB194" i="6"/>
  <c r="Z194" i="6"/>
  <c r="Y204" i="6"/>
  <c r="AA194" i="6"/>
  <c r="AE194" i="6"/>
  <c r="AG203" i="6"/>
  <c r="AJ203" i="6"/>
  <c r="AN202" i="6"/>
  <c r="AP195" i="6"/>
  <c r="AR204" i="6"/>
  <c r="AV194" i="6"/>
  <c r="AI203" i="6"/>
  <c r="AH195" i="6"/>
  <c r="AZ194" i="6"/>
  <c r="BB196" i="6"/>
  <c r="BD196" i="6"/>
  <c r="AZ200" i="6"/>
  <c r="BF195" i="6"/>
  <c r="AW205" i="6"/>
  <c r="BH203" i="6"/>
  <c r="AU200" i="6"/>
  <c r="BJ203" i="6"/>
  <c r="AS197" i="6"/>
  <c r="BL205" i="6"/>
  <c r="AQ197" i="6"/>
  <c r="BN200" i="6"/>
  <c r="AP199" i="6"/>
  <c r="BP203" i="6"/>
  <c r="AN201" i="6"/>
  <c r="BR195" i="6"/>
  <c r="BR194" i="6"/>
  <c r="BT200" i="6"/>
  <c r="BT198" i="6"/>
  <c r="BV202" i="6"/>
  <c r="BV201" i="6"/>
  <c r="AH205" i="6"/>
  <c r="BX204" i="6"/>
  <c r="BX196" i="6"/>
  <c r="BZ195" i="6"/>
  <c r="AD205" i="6"/>
  <c r="AC200" i="6"/>
  <c r="CB197" i="6"/>
  <c r="AA199" i="6"/>
  <c r="CD204" i="6"/>
  <c r="Y197" i="6"/>
  <c r="CE193" i="6"/>
  <c r="Z193" i="6"/>
  <c r="CC192" i="6"/>
  <c r="AB187" i="6"/>
  <c r="CA188" i="6"/>
  <c r="AE189" i="6"/>
  <c r="BY185" i="6"/>
  <c r="AF193" i="6"/>
  <c r="CE208" i="6"/>
  <c r="CA208" i="6"/>
  <c r="AH208" i="6"/>
  <c r="AL208" i="6"/>
  <c r="AP208" i="6"/>
  <c r="BK206" i="6"/>
  <c r="BG208" i="6"/>
  <c r="BC207" i="6"/>
  <c r="AU206" i="6"/>
  <c r="AM207" i="6"/>
  <c r="AB207" i="6"/>
  <c r="AA207" i="6"/>
  <c r="AJ206" i="6"/>
  <c r="AR206" i="6"/>
  <c r="AH207" i="6"/>
  <c r="BA208" i="6"/>
  <c r="AW208" i="6"/>
  <c r="BL208" i="6"/>
  <c r="BP207" i="6"/>
  <c r="BT206" i="6"/>
  <c r="BX208" i="6"/>
  <c r="AD208" i="6"/>
  <c r="CD207" i="6"/>
  <c r="CE203" i="6"/>
  <c r="CE200" i="6"/>
  <c r="CC205" i="6"/>
  <c r="CC203" i="6"/>
  <c r="AB205" i="6"/>
  <c r="CA200" i="6"/>
  <c r="AE201" i="6"/>
  <c r="BY205" i="6"/>
  <c r="AF199" i="6"/>
  <c r="BW195" i="6"/>
  <c r="BW201" i="6"/>
  <c r="BU198" i="6"/>
  <c r="BU197" i="6"/>
  <c r="AK197" i="6"/>
  <c r="BS199" i="6"/>
  <c r="AL197" i="6"/>
  <c r="BQ196" i="6"/>
  <c r="AN200" i="6"/>
  <c r="BO205" i="6"/>
  <c r="BO195" i="6"/>
  <c r="BM203" i="6"/>
  <c r="BM200" i="6"/>
  <c r="AR199" i="6"/>
  <c r="BK194" i="6"/>
  <c r="BK204" i="6"/>
  <c r="AU197" i="6"/>
  <c r="BI198" i="6"/>
  <c r="AV200" i="6"/>
  <c r="BG195" i="6"/>
  <c r="BG203" i="6"/>
  <c r="AY200" i="6"/>
  <c r="BE198" i="6"/>
  <c r="AZ201" i="6"/>
  <c r="BA199" i="6"/>
  <c r="BC195" i="6"/>
  <c r="BB200" i="6"/>
  <c r="BA202" i="6"/>
  <c r="AW194" i="6"/>
  <c r="AU196" i="6"/>
  <c r="AS195" i="6"/>
  <c r="AO195" i="6"/>
  <c r="AM194" i="6"/>
  <c r="AK195" i="6"/>
  <c r="AD195" i="6"/>
  <c r="AB202" i="6"/>
  <c r="Z196" i="6"/>
  <c r="Y203" i="6"/>
  <c r="AC196" i="6"/>
  <c r="AE202" i="6"/>
  <c r="AG194" i="6"/>
  <c r="AL195" i="6"/>
  <c r="AN196" i="6"/>
  <c r="AP194" i="6"/>
  <c r="AT203" i="6"/>
  <c r="AV204" i="6"/>
  <c r="AX195" i="6"/>
  <c r="AH196" i="6"/>
  <c r="AZ195" i="6"/>
  <c r="BB195" i="6"/>
  <c r="BD200" i="6"/>
  <c r="BF204" i="6"/>
  <c r="BF194" i="6"/>
  <c r="AW199" i="6"/>
  <c r="BH204" i="6"/>
  <c r="BJ195" i="6"/>
  <c r="BJ200" i="6"/>
  <c r="BL199" i="6"/>
  <c r="BL203" i="6"/>
  <c r="BN203" i="6"/>
  <c r="BN195" i="6"/>
  <c r="AO205" i="6"/>
  <c r="BP204" i="6"/>
  <c r="AM201" i="6"/>
  <c r="BR204" i="6"/>
  <c r="AL200" i="6"/>
  <c r="BT195" i="6"/>
  <c r="BT197" i="6"/>
  <c r="BV204" i="6"/>
  <c r="BV203" i="6"/>
  <c r="AG200" i="6"/>
  <c r="BX197" i="6"/>
  <c r="AE198" i="6"/>
  <c r="BZ202" i="6"/>
  <c r="AD200" i="6"/>
  <c r="CB204" i="6"/>
  <c r="CB199" i="6"/>
  <c r="CD195" i="6"/>
  <c r="CD202" i="6"/>
  <c r="Y205" i="6"/>
  <c r="CE189" i="6"/>
  <c r="Z189" i="6"/>
  <c r="CC185" i="6"/>
  <c r="AB189" i="6"/>
  <c r="CA189" i="6"/>
  <c r="AE185" i="6"/>
  <c r="BY186" i="6"/>
  <c r="CE206" i="6"/>
  <c r="CA206" i="6"/>
  <c r="BU208" i="6"/>
  <c r="BQ207" i="6"/>
  <c r="BM207" i="6"/>
  <c r="AU208" i="6"/>
  <c r="AX208" i="6"/>
  <c r="BB208" i="6"/>
  <c r="AU207" i="6"/>
  <c r="AM206" i="6"/>
  <c r="AB206" i="6"/>
  <c r="AA206" i="6"/>
  <c r="AJ207" i="6"/>
  <c r="AR207" i="6"/>
  <c r="AX207" i="6"/>
  <c r="BD207" i="6"/>
  <c r="BH206" i="6"/>
  <c r="BL206" i="6"/>
  <c r="BP206" i="6"/>
  <c r="BT208" i="6"/>
  <c r="BX207" i="6"/>
  <c r="AC208" i="6"/>
  <c r="Y208" i="6"/>
  <c r="CE198" i="6"/>
  <c r="CE201" i="6"/>
  <c r="CC199" i="6"/>
  <c r="CC194" i="6"/>
  <c r="CA197" i="6"/>
  <c r="CA203" i="6"/>
  <c r="AE197" i="6"/>
  <c r="BY199" i="6"/>
  <c r="AF200" i="6"/>
  <c r="BW200" i="6"/>
  <c r="BW205" i="6"/>
  <c r="BU196" i="6"/>
  <c r="BU194" i="6"/>
  <c r="BS201" i="6"/>
  <c r="BS205" i="6"/>
  <c r="AM199" i="6"/>
  <c r="BQ202" i="6"/>
  <c r="AN197" i="6"/>
  <c r="BO204" i="6"/>
  <c r="BO197" i="6"/>
  <c r="BM202" i="6"/>
  <c r="BM194" i="6"/>
  <c r="AS200" i="6"/>
  <c r="BK195" i="6"/>
  <c r="AT198" i="6"/>
  <c r="AU201" i="6"/>
  <c r="BI194" i="6"/>
  <c r="AV205" i="6"/>
  <c r="BG194" i="6"/>
  <c r="AX200" i="6"/>
  <c r="AY199" i="6"/>
  <c r="BE194" i="6"/>
  <c r="AZ198" i="6"/>
  <c r="BA200" i="6"/>
  <c r="BC204" i="6"/>
  <c r="BB205" i="6"/>
  <c r="AY203" i="6"/>
  <c r="AW204" i="6"/>
  <c r="AU204" i="6"/>
  <c r="AQ194" i="6"/>
  <c r="AO203" i="6"/>
  <c r="AM203" i="6"/>
  <c r="AF202" i="6"/>
  <c r="AD202" i="6"/>
  <c r="AB195" i="6"/>
  <c r="X196" i="6"/>
  <c r="Y195" i="6"/>
  <c r="AC202" i="6"/>
  <c r="AE196" i="6"/>
  <c r="AG202" i="6"/>
  <c r="AL202" i="6"/>
  <c r="AN195" i="6"/>
  <c r="AP203" i="6"/>
  <c r="AT196" i="6"/>
  <c r="AV195" i="6"/>
  <c r="AH194" i="6"/>
  <c r="AI202" i="6"/>
  <c r="AZ196" i="6"/>
  <c r="BB202" i="6"/>
  <c r="BD199" i="6"/>
  <c r="BF202" i="6"/>
  <c r="BF197" i="6"/>
  <c r="BH202" i="6"/>
  <c r="BH194" i="6"/>
  <c r="BJ205" i="6"/>
  <c r="BJ201" i="6"/>
  <c r="BL196" i="6"/>
  <c r="BL195" i="6"/>
  <c r="BN198" i="6"/>
  <c r="BN205" i="6"/>
  <c r="AO201" i="6"/>
  <c r="BP199" i="6"/>
  <c r="AM197" i="6"/>
  <c r="BR203" i="6"/>
  <c r="AL198" i="6"/>
  <c r="BT194" i="6"/>
  <c r="BT205" i="6"/>
  <c r="BV205" i="6"/>
  <c r="BV196" i="6"/>
  <c r="AG205" i="6"/>
  <c r="BX202" i="6"/>
  <c r="AE205" i="6"/>
  <c r="BZ200" i="6"/>
  <c r="AD201" i="6"/>
  <c r="CB195" i="6"/>
  <c r="Z208" i="6"/>
  <c r="BY208" i="6"/>
  <c r="BU206" i="6"/>
  <c r="BQ208" i="6"/>
  <c r="BM208" i="6"/>
  <c r="BI207" i="6"/>
  <c r="BE208" i="6"/>
  <c r="BA207" i="6"/>
  <c r="AS206" i="6"/>
  <c r="AK207" i="6"/>
  <c r="Z207" i="6"/>
  <c r="AC206" i="6"/>
  <c r="AL206" i="6"/>
  <c r="AT207" i="6"/>
  <c r="AI206" i="6"/>
  <c r="BD208" i="6"/>
  <c r="BH208" i="6"/>
  <c r="BL207" i="6"/>
  <c r="BP208" i="6"/>
  <c r="BT207" i="6"/>
  <c r="BX206" i="6"/>
  <c r="CB206" i="6"/>
  <c r="Y200" i="6"/>
  <c r="CE204" i="6"/>
  <c r="Z200" i="6"/>
  <c r="CC200" i="6"/>
  <c r="CC201" i="6"/>
  <c r="CA194" i="6"/>
  <c r="CA196" i="6"/>
  <c r="AE199" i="6"/>
  <c r="BY197" i="6"/>
  <c r="AF198" i="6"/>
  <c r="BW199" i="6"/>
  <c r="BW203" i="6"/>
  <c r="BU203" i="6"/>
  <c r="BU205" i="6"/>
  <c r="BS198" i="6"/>
  <c r="BS194" i="6"/>
  <c r="AM198" i="6"/>
  <c r="BQ203" i="6"/>
  <c r="AN205" i="6"/>
  <c r="BO198" i="6"/>
  <c r="BO201" i="6"/>
  <c r="BM198" i="6"/>
  <c r="BM205" i="6"/>
  <c r="AS201" i="6"/>
  <c r="BK198" i="6"/>
  <c r="AT201" i="6"/>
  <c r="BI203" i="6"/>
  <c r="BI199" i="6"/>
  <c r="AW198" i="6"/>
  <c r="BG205" i="6"/>
  <c r="AX199" i="6"/>
  <c r="AY197" i="6"/>
  <c r="BE204" i="6"/>
  <c r="AZ205" i="6"/>
  <c r="BC196" i="6"/>
  <c r="BC194" i="6"/>
  <c r="BB197" i="6"/>
  <c r="AY204" i="6"/>
  <c r="AW196" i="6"/>
  <c r="AU194" i="6"/>
  <c r="AQ196" i="6"/>
  <c r="AO196" i="6"/>
  <c r="AM202" i="6"/>
  <c r="AF194" i="6"/>
  <c r="AD196" i="6"/>
  <c r="AB203" i="6"/>
  <c r="X194" i="6"/>
  <c r="AA196" i="6"/>
  <c r="AC194" i="6"/>
  <c r="AE195" i="6"/>
  <c r="AJ194" i="6"/>
  <c r="AL194" i="6"/>
  <c r="AN203" i="6"/>
  <c r="AR203" i="6"/>
  <c r="AT194" i="6"/>
  <c r="AV203" i="6"/>
  <c r="AH203" i="6"/>
  <c r="AI194" i="6"/>
  <c r="AZ204" i="6"/>
  <c r="BB199" i="6"/>
  <c r="BD198" i="6"/>
  <c r="BF203" i="6"/>
  <c r="BF196" i="6"/>
  <c r="BH196" i="6"/>
  <c r="BH195" i="6"/>
  <c r="BJ199" i="6"/>
  <c r="BJ204" i="6"/>
  <c r="BL198" i="6"/>
  <c r="BL201" i="6"/>
  <c r="BN201" i="6"/>
  <c r="BN197" i="6"/>
  <c r="AO198" i="6"/>
  <c r="BP196" i="6"/>
  <c r="AM205" i="6"/>
  <c r="BR199" i="6"/>
  <c r="AK199" i="6"/>
  <c r="BT202" i="6"/>
  <c r="AJ205" i="6"/>
  <c r="BV200" i="6"/>
  <c r="BV197" i="6"/>
  <c r="AG197" i="6"/>
  <c r="BX194" i="6"/>
  <c r="AE200" i="6"/>
  <c r="BZ199" i="6"/>
  <c r="AC198" i="6"/>
  <c r="CB200" i="6"/>
  <c r="CB194" i="6"/>
  <c r="CD197" i="6"/>
  <c r="CD194" i="6"/>
  <c r="Y189" i="6"/>
  <c r="CE191" i="6"/>
  <c r="AA189" i="6"/>
  <c r="CC186" i="6"/>
  <c r="CA186" i="6"/>
  <c r="CA187" i="6"/>
  <c r="BY188" i="6"/>
  <c r="BY192" i="6"/>
  <c r="AG186" i="6"/>
  <c r="BW193" i="6"/>
  <c r="BU191" i="6"/>
  <c r="AJ186" i="6"/>
  <c r="BS192" i="6"/>
  <c r="AL189" i="6"/>
  <c r="BQ193" i="6"/>
  <c r="AN186" i="6"/>
  <c r="BX195" i="6"/>
  <c r="CD199" i="6"/>
  <c r="CC190" i="6"/>
  <c r="BY190" i="6"/>
  <c r="BW191" i="6"/>
  <c r="BU186" i="6"/>
  <c r="BS193" i="6"/>
  <c r="BQ185" i="6"/>
  <c r="BO187" i="6"/>
  <c r="AP187" i="6"/>
  <c r="BM188" i="6"/>
  <c r="AR188" i="6"/>
  <c r="AS187" i="6"/>
  <c r="BK193" i="6"/>
  <c r="AU193" i="6"/>
  <c r="BI189" i="6"/>
  <c r="AV188" i="6"/>
  <c r="BG190" i="6"/>
  <c r="AX193" i="6"/>
  <c r="BE191" i="6"/>
  <c r="AZ185" i="6"/>
  <c r="BA187" i="6"/>
  <c r="BC186" i="6"/>
  <c r="BA190" i="6"/>
  <c r="AU190" i="6"/>
  <c r="AQ192" i="6"/>
  <c r="AK190" i="6"/>
  <c r="AB192" i="6"/>
  <c r="Y191" i="6"/>
  <c r="AC190" i="6"/>
  <c r="AJ192" i="6"/>
  <c r="AP191" i="6"/>
  <c r="AT190" i="6"/>
  <c r="AX190" i="6"/>
  <c r="BB192" i="6"/>
  <c r="BD186" i="6"/>
  <c r="BF188" i="6"/>
  <c r="BF191" i="6"/>
  <c r="BH185" i="6"/>
  <c r="AU188" i="6"/>
  <c r="BJ185" i="6"/>
  <c r="BL191" i="6"/>
  <c r="AQ187" i="6"/>
  <c r="BN185" i="6"/>
  <c r="AO186" i="6"/>
  <c r="BP190" i="6"/>
  <c r="BR187" i="6"/>
  <c r="AL186" i="6"/>
  <c r="BT192" i="6"/>
  <c r="AI189" i="6"/>
  <c r="BV187" i="6"/>
  <c r="AG193" i="6"/>
  <c r="BX187" i="6"/>
  <c r="BZ186" i="6"/>
  <c r="AD193" i="6"/>
  <c r="CB191" i="6"/>
  <c r="CB193" i="6"/>
  <c r="CD185" i="6"/>
  <c r="Z185" i="6"/>
  <c r="CE177" i="6"/>
  <c r="Z180" i="6"/>
  <c r="CC179" i="6"/>
  <c r="AB180" i="6"/>
  <c r="CA177" i="6"/>
  <c r="AE178" i="6"/>
  <c r="BY176" i="6"/>
  <c r="AG177" i="6"/>
  <c r="BW184" i="6"/>
  <c r="BU179" i="6"/>
  <c r="AJ177" i="6"/>
  <c r="BS179" i="6"/>
  <c r="AL177" i="6"/>
  <c r="BQ176" i="6"/>
  <c r="AN178" i="6"/>
  <c r="BO183" i="6"/>
  <c r="AP178" i="6"/>
  <c r="BM183" i="6"/>
  <c r="AR180" i="6"/>
  <c r="AS178" i="6"/>
  <c r="BK178" i="6"/>
  <c r="AU180" i="6"/>
  <c r="BI182" i="6"/>
  <c r="AW180" i="6"/>
  <c r="BG180" i="6"/>
  <c r="AY177" i="6"/>
  <c r="BE179" i="6"/>
  <c r="AZ176" i="6"/>
  <c r="BA184" i="6"/>
  <c r="BC182" i="6"/>
  <c r="BB176" i="6"/>
  <c r="AW182" i="6"/>
  <c r="AQ183" i="6"/>
  <c r="AM181" i="6"/>
  <c r="AD183" i="6"/>
  <c r="X181" i="6"/>
  <c r="AC181" i="6"/>
  <c r="AG182" i="6"/>
  <c r="AN183" i="6"/>
  <c r="AT183" i="6"/>
  <c r="AH183" i="6"/>
  <c r="AZ181" i="6"/>
  <c r="BD176" i="6"/>
  <c r="BF181" i="6"/>
  <c r="AX176" i="6"/>
  <c r="BH179" i="6"/>
  <c r="AU178" i="6"/>
  <c r="BJ184" i="6"/>
  <c r="BL180" i="6"/>
  <c r="AQ184" i="6"/>
  <c r="BN178" i="6"/>
  <c r="AO180" i="6"/>
  <c r="BP176" i="6"/>
  <c r="BR183" i="6"/>
  <c r="BR176" i="6"/>
  <c r="BT181" i="6"/>
  <c r="AI184" i="6"/>
  <c r="BV179" i="6"/>
  <c r="AG179" i="6"/>
  <c r="BZ205" i="6"/>
  <c r="CD203" i="6"/>
  <c r="CC193" i="6"/>
  <c r="BY189" i="6"/>
  <c r="AH188" i="6"/>
  <c r="AJ187" i="6"/>
  <c r="AL185" i="6"/>
  <c r="AN189" i="6"/>
  <c r="BO192" i="6"/>
  <c r="AP189" i="6"/>
  <c r="BM185" i="6"/>
  <c r="AR185" i="6"/>
  <c r="BK186" i="6"/>
  <c r="BK185" i="6"/>
  <c r="AU185" i="6"/>
  <c r="BI185" i="6"/>
  <c r="AW186" i="6"/>
  <c r="BG189" i="6"/>
  <c r="AY193" i="6"/>
  <c r="BE190" i="6"/>
  <c r="AZ189" i="6"/>
  <c r="BA188" i="6"/>
  <c r="BC192" i="6"/>
  <c r="BA192" i="6"/>
  <c r="AU192" i="6"/>
  <c r="AO191" i="6"/>
  <c r="AK191" i="6"/>
  <c r="AB190" i="6"/>
  <c r="Y192" i="6"/>
  <c r="AE190" i="6"/>
  <c r="AJ190" i="6"/>
  <c r="AP190" i="6"/>
  <c r="AV192" i="6"/>
  <c r="AI191" i="6"/>
  <c r="BB191" i="6"/>
  <c r="BD188" i="6"/>
  <c r="BF190" i="6"/>
  <c r="AX185" i="6"/>
  <c r="BH188" i="6"/>
  <c r="BJ192" i="6"/>
  <c r="BJ193" i="6"/>
  <c r="BL187" i="6"/>
  <c r="AQ185" i="6"/>
  <c r="BN193" i="6"/>
  <c r="BP192" i="6"/>
  <c r="BP191" i="6"/>
  <c r="BR192" i="6"/>
  <c r="AK187" i="6"/>
  <c r="BT185" i="6"/>
  <c r="AI186" i="6"/>
  <c r="BV193" i="6"/>
  <c r="AG185" i="6"/>
  <c r="BX185" i="6"/>
  <c r="BZ191" i="6"/>
  <c r="AD188" i="6"/>
  <c r="CB190" i="6"/>
  <c r="AB186" i="6"/>
  <c r="CD190" i="6"/>
  <c r="Y185" i="6"/>
  <c r="CE178" i="6"/>
  <c r="AA179" i="6"/>
  <c r="CC182" i="6"/>
  <c r="AB184" i="6"/>
  <c r="CA182" i="6"/>
  <c r="BY184" i="6"/>
  <c r="BY179" i="6"/>
  <c r="BW178" i="6"/>
  <c r="BW179" i="6"/>
  <c r="BU180" i="6"/>
  <c r="AJ179" i="6"/>
  <c r="BS178" i="6"/>
  <c r="AL180" i="6"/>
  <c r="BQ181" i="6"/>
  <c r="AN179" i="6"/>
  <c r="BO177" i="6"/>
  <c r="AP180" i="6"/>
  <c r="BM181" i="6"/>
  <c r="AR179" i="6"/>
  <c r="BK176" i="6"/>
  <c r="BK183" i="6"/>
  <c r="BI177" i="6"/>
  <c r="BI183" i="6"/>
  <c r="AW179" i="6"/>
  <c r="BG184" i="6"/>
  <c r="AY180" i="6"/>
  <c r="BE177" i="6"/>
  <c r="AZ180" i="6"/>
  <c r="BA178" i="6"/>
  <c r="BC178" i="6"/>
  <c r="BA182" i="6"/>
  <c r="AW181" i="6"/>
  <c r="AQ181" i="6"/>
  <c r="AK182" i="6"/>
  <c r="AD181" i="6"/>
  <c r="X182" i="6"/>
  <c r="AC182" i="6"/>
  <c r="AJ182" i="6"/>
  <c r="AN182" i="6"/>
  <c r="AT182" i="6"/>
  <c r="AX181" i="6"/>
  <c r="AZ182" i="6"/>
  <c r="BD180" i="6"/>
  <c r="BF180" i="6"/>
  <c r="AX177" i="6"/>
  <c r="BH177" i="6"/>
  <c r="BJ178" i="6"/>
  <c r="BJ183" i="6"/>
  <c r="BL179" i="6"/>
  <c r="AQ178" i="6"/>
  <c r="BN177" i="6"/>
  <c r="AO177" i="6"/>
  <c r="BP179" i="6"/>
  <c r="BR179" i="6"/>
  <c r="AL179" i="6"/>
  <c r="BT176" i="6"/>
  <c r="AI180" i="6"/>
  <c r="BV183" i="6"/>
  <c r="AG184" i="6"/>
  <c r="BX184" i="6"/>
  <c r="BZ179" i="6"/>
  <c r="BZ176" i="6"/>
  <c r="AC178" i="6"/>
  <c r="CB179" i="6"/>
  <c r="CD182" i="6"/>
  <c r="Z177" i="6"/>
  <c r="AU183" i="6"/>
  <c r="AB181" i="6"/>
  <c r="BZ201" i="6"/>
  <c r="Z199" i="6"/>
  <c r="AB188" i="6"/>
  <c r="AF188" i="6"/>
  <c r="AI188" i="6"/>
  <c r="AK188" i="6"/>
  <c r="AM186" i="6"/>
  <c r="AN187" i="6"/>
  <c r="BO188" i="6"/>
  <c r="AP193" i="6"/>
  <c r="BM186" i="6"/>
  <c r="AR186" i="6"/>
  <c r="BK192" i="6"/>
  <c r="AT186" i="6"/>
  <c r="AU189" i="6"/>
  <c r="BI193" i="6"/>
  <c r="AW185" i="6"/>
  <c r="BG188" i="6"/>
  <c r="AY186" i="6"/>
  <c r="BE187" i="6"/>
  <c r="AZ186" i="6"/>
  <c r="BC187" i="6"/>
  <c r="BC193" i="6"/>
  <c r="AY191" i="6"/>
  <c r="AU191" i="6"/>
  <c r="AO190" i="6"/>
  <c r="AF192" i="6"/>
  <c r="AB191" i="6"/>
  <c r="Y190" i="6"/>
  <c r="AE191" i="6"/>
  <c r="AL192" i="6"/>
  <c r="AP192" i="6"/>
  <c r="AV191" i="6"/>
  <c r="AH190" i="6"/>
  <c r="BB190" i="6"/>
  <c r="BD191" i="6"/>
  <c r="BF187" i="6"/>
  <c r="AX186" i="6"/>
  <c r="BH189" i="6"/>
  <c r="BJ187" i="6"/>
  <c r="AT193" i="6"/>
  <c r="BL189" i="6"/>
  <c r="BN187" i="6"/>
  <c r="BN190" i="6"/>
  <c r="BP185" i="6"/>
  <c r="AM189" i="6"/>
  <c r="BR188" i="6"/>
  <c r="AK193" i="6"/>
  <c r="BT191" i="6"/>
  <c r="BV185" i="6"/>
  <c r="BV190" i="6"/>
  <c r="AG189" i="6"/>
  <c r="BX189" i="6"/>
  <c r="BZ190" i="6"/>
  <c r="AC186" i="6"/>
  <c r="CB185" i="6"/>
  <c r="AA186" i="6"/>
  <c r="CD192" i="6"/>
  <c r="Y193" i="6"/>
  <c r="CE184" i="6"/>
  <c r="AA180" i="6"/>
  <c r="CC180" i="6"/>
  <c r="CA181" i="6"/>
  <c r="CA180" i="6"/>
  <c r="BY177" i="6"/>
  <c r="AF176" i="6"/>
  <c r="BW183" i="6"/>
  <c r="AH180" i="6"/>
  <c r="BU184" i="6"/>
  <c r="AJ180" i="6"/>
  <c r="BS181" i="6"/>
  <c r="AL178" i="6"/>
  <c r="BQ184" i="6"/>
  <c r="AN180" i="6"/>
  <c r="BO184" i="6"/>
  <c r="AP177" i="6"/>
  <c r="BM182" i="6"/>
  <c r="AR176" i="6"/>
  <c r="BK179" i="6"/>
  <c r="AT177" i="6"/>
  <c r="BI176" i="6"/>
  <c r="AV180" i="6"/>
  <c r="AW184" i="6"/>
  <c r="BG177" i="6"/>
  <c r="AY179" i="6"/>
  <c r="BE176" i="6"/>
  <c r="AZ177" i="6"/>
  <c r="BA179" i="6"/>
  <c r="BC184" i="6"/>
  <c r="BA181" i="6"/>
  <c r="AQ182" i="6"/>
  <c r="AK183" i="6"/>
  <c r="Y183" i="6"/>
  <c r="AC197" i="6"/>
  <c r="Y188" i="6"/>
  <c r="AB193" i="6"/>
  <c r="AF189" i="6"/>
  <c r="AI187" i="6"/>
  <c r="AK185" i="6"/>
  <c r="BQ188" i="6"/>
  <c r="AN185" i="6"/>
  <c r="BO189" i="6"/>
  <c r="AQ189" i="6"/>
  <c r="BM189" i="6"/>
  <c r="AR193" i="6"/>
  <c r="BK188" i="6"/>
  <c r="AT189" i="6"/>
  <c r="BI187" i="6"/>
  <c r="BI192" i="6"/>
  <c r="AW188" i="6"/>
  <c r="BG187" i="6"/>
  <c r="AY189" i="6"/>
  <c r="BE189" i="6"/>
  <c r="AZ193" i="6"/>
  <c r="BC185" i="6"/>
  <c r="BB189" i="6"/>
  <c r="AY192" i="6"/>
  <c r="AS192" i="6"/>
  <c r="AO192" i="6"/>
  <c r="AF190" i="6"/>
  <c r="Z190" i="6"/>
  <c r="AA191" i="6"/>
  <c r="AE192" i="6"/>
  <c r="AL190" i="6"/>
  <c r="AR191" i="6"/>
  <c r="AV190" i="6"/>
  <c r="AI192" i="6"/>
  <c r="BB187" i="6"/>
  <c r="BD189" i="6"/>
  <c r="BF193" i="6"/>
  <c r="AW189" i="6"/>
  <c r="BH190" i="6"/>
  <c r="BJ189" i="6"/>
  <c r="AT187" i="6"/>
  <c r="BL190" i="6"/>
  <c r="BN186" i="6"/>
  <c r="AP185" i="6"/>
  <c r="BP193" i="6"/>
  <c r="AM185" i="6"/>
  <c r="BR186" i="6"/>
  <c r="AK189" i="6"/>
  <c r="BT187" i="6"/>
  <c r="BV191" i="6"/>
  <c r="AH187" i="6"/>
  <c r="BX186" i="6"/>
  <c r="BX193" i="6"/>
  <c r="BZ193" i="6"/>
  <c r="AC189" i="6"/>
  <c r="CB192" i="6"/>
  <c r="AA193" i="6"/>
  <c r="CD189" i="6"/>
  <c r="Y177" i="6"/>
  <c r="CE176" i="6"/>
  <c r="AA176" i="6"/>
  <c r="CC183" i="6"/>
  <c r="CA184" i="6"/>
  <c r="AD176" i="6"/>
  <c r="BY183" i="6"/>
  <c r="AF178" i="6"/>
  <c r="BW177" i="6"/>
  <c r="AH179" i="6"/>
  <c r="BU183" i="6"/>
  <c r="AJ178" i="6"/>
  <c r="BS183" i="6"/>
  <c r="AL184" i="6"/>
  <c r="BQ179" i="6"/>
  <c r="AN176" i="6"/>
  <c r="BO179" i="6"/>
  <c r="AP184" i="6"/>
  <c r="BM176" i="6"/>
  <c r="AR177" i="6"/>
  <c r="BK184" i="6"/>
  <c r="AT180" i="6"/>
  <c r="BI178" i="6"/>
  <c r="AV178" i="6"/>
  <c r="BG176" i="6"/>
  <c r="BG183" i="6"/>
  <c r="AY184" i="6"/>
  <c r="BE181" i="6"/>
  <c r="AZ184" i="6"/>
  <c r="BC183" i="6"/>
  <c r="BC180" i="6"/>
  <c r="BA183" i="6"/>
  <c r="AU181" i="6"/>
  <c r="AO182" i="6"/>
  <c r="AK181" i="6"/>
  <c r="AB182" i="6"/>
  <c r="Y181" i="6"/>
  <c r="AE183" i="6"/>
  <c r="AJ183" i="6"/>
  <c r="AP182" i="6"/>
  <c r="AV183" i="6"/>
  <c r="AI182" i="6"/>
  <c r="BB181" i="6"/>
  <c r="BD182" i="6"/>
  <c r="BF183" i="6"/>
  <c r="BH180" i="6"/>
  <c r="BH183" i="6"/>
  <c r="BJ180" i="6"/>
  <c r="AT178" i="6"/>
  <c r="BL184" i="6"/>
  <c r="BN184" i="6"/>
  <c r="BN176" i="6"/>
  <c r="BP178" i="6"/>
  <c r="AM180" i="6"/>
  <c r="BR178" i="6"/>
  <c r="AK184" i="6"/>
  <c r="BT182" i="6"/>
  <c r="BV181" i="6"/>
  <c r="BV176" i="6"/>
  <c r="AG180" i="6"/>
  <c r="CB196" i="6"/>
  <c r="CE185" i="6"/>
  <c r="CA193" i="6"/>
  <c r="AG187" i="6"/>
  <c r="BU193" i="6"/>
  <c r="BS186" i="6"/>
  <c r="BQ190" i="6"/>
  <c r="AO185" i="6"/>
  <c r="BO193" i="6"/>
  <c r="AQ188" i="6"/>
  <c r="BM190" i="6"/>
  <c r="AR187" i="6"/>
  <c r="BK189" i="6"/>
  <c r="AT185" i="6"/>
  <c r="BI188" i="6"/>
  <c r="AV185" i="6"/>
  <c r="BG185" i="6"/>
  <c r="BG186" i="6"/>
  <c r="AY188" i="6"/>
  <c r="BE186" i="6"/>
  <c r="AZ187" i="6"/>
  <c r="BC189" i="6"/>
  <c r="BB188" i="6"/>
  <c r="AY190" i="6"/>
  <c r="AS190" i="6"/>
  <c r="AM190" i="6"/>
  <c r="AF191" i="6"/>
  <c r="Z192" i="6"/>
  <c r="AA190" i="6"/>
  <c r="AG192" i="6"/>
  <c r="AL191" i="6"/>
  <c r="AR192" i="6"/>
  <c r="AH192" i="6"/>
  <c r="AX192" i="6"/>
  <c r="BB186" i="6"/>
  <c r="BD192" i="6"/>
  <c r="BF189" i="6"/>
  <c r="AW193" i="6"/>
  <c r="BH191" i="6"/>
  <c r="BJ191" i="6"/>
  <c r="AS186" i="6"/>
  <c r="BL185" i="6"/>
  <c r="BN192" i="6"/>
  <c r="AP188" i="6"/>
  <c r="BP186" i="6"/>
  <c r="AM193" i="6"/>
  <c r="BR190" i="6"/>
  <c r="AK186" i="6"/>
  <c r="BT188" i="6"/>
  <c r="BV186" i="6"/>
  <c r="AH185" i="6"/>
  <c r="BX191" i="6"/>
  <c r="AE186" i="6"/>
  <c r="BZ187" i="6"/>
  <c r="AC193" i="6"/>
  <c r="CB188" i="6"/>
  <c r="AA187" i="6"/>
  <c r="CD187" i="6"/>
  <c r="Y178" i="6"/>
  <c r="CE182" i="6"/>
  <c r="CC181" i="6"/>
  <c r="CC177" i="6"/>
  <c r="CA176" i="6"/>
  <c r="AD178" i="6"/>
  <c r="BY178" i="6"/>
  <c r="AF179" i="6"/>
  <c r="BW180" i="6"/>
  <c r="AI176" i="6"/>
  <c r="BU182" i="6"/>
  <c r="AJ176" i="6"/>
  <c r="BS184" i="6"/>
  <c r="AL176" i="6"/>
  <c r="BQ182" i="6"/>
  <c r="AN184" i="6"/>
  <c r="BO176" i="6"/>
  <c r="AQ180" i="6"/>
  <c r="BM177" i="6"/>
  <c r="AR184" i="6"/>
  <c r="BK180" i="6"/>
  <c r="AT176" i="6"/>
  <c r="BI179" i="6"/>
  <c r="AV184" i="6"/>
  <c r="BG179" i="6"/>
  <c r="AX179" i="6"/>
  <c r="AY178" i="6"/>
  <c r="BE183" i="6"/>
  <c r="AZ178" i="6"/>
  <c r="BC179" i="6"/>
  <c r="BB177" i="6"/>
  <c r="AY183" i="6"/>
  <c r="AU182" i="6"/>
  <c r="AO183" i="6"/>
  <c r="AF182" i="6"/>
  <c r="AB183" i="6"/>
  <c r="Y182" i="6"/>
  <c r="AE181" i="6"/>
  <c r="AL183" i="6"/>
  <c r="AP183" i="6"/>
  <c r="AV181" i="6"/>
  <c r="AH182" i="6"/>
  <c r="BB182" i="6"/>
  <c r="BD178" i="6"/>
  <c r="BF177" i="6"/>
  <c r="BH178" i="6"/>
  <c r="AV177" i="6"/>
  <c r="BJ176" i="6"/>
  <c r="AS177" i="6"/>
  <c r="BL178" i="6"/>
  <c r="BN181" i="6"/>
  <c r="AP176" i="6"/>
  <c r="BP181" i="6"/>
  <c r="AM176" i="6"/>
  <c r="BR184" i="6"/>
  <c r="AK180" i="6"/>
  <c r="BT183" i="6"/>
  <c r="BV184" i="6"/>
  <c r="AH178" i="6"/>
  <c r="AG178" i="6"/>
  <c r="BX178" i="6"/>
  <c r="BZ183" i="6"/>
  <c r="AD180" i="6"/>
  <c r="CB180" i="6"/>
  <c r="AB177" i="6"/>
  <c r="CD181" i="6"/>
  <c r="Y180" i="6"/>
  <c r="AA198" i="6"/>
  <c r="CE187" i="6"/>
  <c r="AD187" i="6"/>
  <c r="BW188" i="6"/>
  <c r="BU192" i="6"/>
  <c r="BS189" i="6"/>
  <c r="BQ189" i="6"/>
  <c r="AO188" i="6"/>
  <c r="BO185" i="6"/>
  <c r="BM192" i="6"/>
  <c r="BM191" i="6"/>
  <c r="AS189" i="6"/>
  <c r="BK190" i="6"/>
  <c r="AU187" i="6"/>
  <c r="BI191" i="6"/>
  <c r="AV187" i="6"/>
  <c r="BG192" i="6"/>
  <c r="AX187" i="6"/>
  <c r="AY185" i="6"/>
  <c r="BE193" i="6"/>
  <c r="BA186" i="6"/>
  <c r="BC190" i="6"/>
  <c r="BB185" i="6"/>
  <c r="AW190" i="6"/>
  <c r="AQ190" i="6"/>
  <c r="AM192" i="6"/>
  <c r="AD190" i="6"/>
  <c r="X192" i="6"/>
  <c r="AC191" i="6"/>
  <c r="AG191" i="6"/>
  <c r="AN192" i="6"/>
  <c r="AT192" i="6"/>
  <c r="AX191" i="6"/>
  <c r="AZ191" i="6"/>
  <c r="BD187" i="6"/>
  <c r="BD190" i="6"/>
  <c r="BF185" i="6"/>
  <c r="BH187" i="6"/>
  <c r="BH186" i="6"/>
  <c r="BJ190" i="6"/>
  <c r="BL193" i="6"/>
  <c r="BL186" i="6"/>
  <c r="BN191" i="6"/>
  <c r="AO193" i="6"/>
  <c r="BP187" i="6"/>
  <c r="BR189" i="6"/>
  <c r="BR185" i="6"/>
  <c r="BT186" i="6"/>
  <c r="AJ193" i="6"/>
  <c r="BV189" i="6"/>
  <c r="AH193" i="6"/>
  <c r="BX188" i="6"/>
  <c r="AE188" i="6"/>
  <c r="BZ188" i="6"/>
  <c r="AC187" i="6"/>
  <c r="CB186" i="6"/>
  <c r="CD193" i="6"/>
  <c r="Z186" i="6"/>
  <c r="CE183" i="6"/>
  <c r="Z179" i="6"/>
  <c r="CC178" i="6"/>
  <c r="AB176" i="6"/>
  <c r="CA183" i="6"/>
  <c r="AE180" i="6"/>
  <c r="BY182" i="6"/>
  <c r="AF184" i="6"/>
  <c r="BW176" i="6"/>
  <c r="AI178" i="6"/>
  <c r="BU176" i="6"/>
  <c r="AK176" i="6"/>
  <c r="BS182" i="6"/>
  <c r="BQ177" i="6"/>
  <c r="BQ180" i="6"/>
  <c r="AO176" i="6"/>
  <c r="BO178" i="6"/>
  <c r="AQ177" i="6"/>
  <c r="BM180" i="6"/>
  <c r="AS180" i="6"/>
  <c r="BK182" i="6"/>
  <c r="AU184" i="6"/>
  <c r="BI180" i="6"/>
  <c r="AW177" i="6"/>
  <c r="BG178" i="6"/>
  <c r="AX180" i="6"/>
  <c r="BE178" i="6"/>
  <c r="BE184" i="6"/>
  <c r="BA177" i="6"/>
  <c r="BC176" i="6"/>
  <c r="BB179" i="6"/>
  <c r="AY181" i="6"/>
  <c r="AS183" i="6"/>
  <c r="AM183" i="6"/>
  <c r="AF181" i="6"/>
  <c r="Z183" i="6"/>
  <c r="AA182" i="6"/>
  <c r="AG183" i="6"/>
  <c r="AL182" i="6"/>
  <c r="AR183" i="6"/>
  <c r="AX182" i="6"/>
  <c r="AH181" i="6"/>
  <c r="BD177" i="6"/>
  <c r="BD184" i="6"/>
  <c r="BF182" i="6"/>
  <c r="BH181" i="6"/>
  <c r="AU177" i="6"/>
  <c r="BJ182" i="6"/>
  <c r="AS176" i="6"/>
  <c r="BL176" i="6"/>
  <c r="BN179" i="6"/>
  <c r="AO184" i="6"/>
  <c r="BP177" i="6"/>
  <c r="AM179" i="6"/>
  <c r="BR180" i="6"/>
  <c r="AK179" i="6"/>
  <c r="BT184" i="6"/>
  <c r="CD201" i="6"/>
  <c r="AA188" i="6"/>
  <c r="AE187" i="6"/>
  <c r="BW190" i="6"/>
  <c r="BU190" i="6"/>
  <c r="BS190" i="6"/>
  <c r="BQ186" i="6"/>
  <c r="BO191" i="6"/>
  <c r="BO190" i="6"/>
  <c r="BM193" i="6"/>
  <c r="AR189" i="6"/>
  <c r="AS193" i="6"/>
  <c r="BK191" i="6"/>
  <c r="AU186" i="6"/>
  <c r="BI186" i="6"/>
  <c r="AV193" i="6"/>
  <c r="BG193" i="6"/>
  <c r="AX189" i="6"/>
  <c r="BE185" i="6"/>
  <c r="BE192" i="6"/>
  <c r="BA189" i="6"/>
  <c r="BC188" i="6"/>
  <c r="BA191" i="6"/>
  <c r="AW191" i="6"/>
  <c r="AQ191" i="6"/>
  <c r="AK192" i="6"/>
  <c r="AD192" i="6"/>
  <c r="X190" i="6"/>
  <c r="AC192" i="6"/>
  <c r="AJ191" i="6"/>
  <c r="AN191" i="6"/>
  <c r="AT191" i="6"/>
  <c r="AI190" i="6"/>
  <c r="AZ190" i="6"/>
  <c r="BD193" i="6"/>
  <c r="AZ188" i="6"/>
  <c r="BF192" i="6"/>
  <c r="BH193" i="6"/>
  <c r="AV186" i="6"/>
  <c r="BJ188" i="6"/>
  <c r="BL192" i="6"/>
  <c r="AQ193" i="6"/>
  <c r="BN188" i="6"/>
  <c r="AO189" i="6"/>
  <c r="BP188" i="6"/>
  <c r="BR193" i="6"/>
  <c r="AL188" i="6"/>
  <c r="BT193" i="6"/>
  <c r="AI193" i="6"/>
  <c r="BV192" i="6"/>
  <c r="AG188" i="6"/>
  <c r="BX190" i="6"/>
  <c r="BZ192" i="6"/>
  <c r="BZ189" i="6"/>
  <c r="AC188" i="6"/>
  <c r="CB187" i="6"/>
  <c r="CD191" i="6"/>
  <c r="Z187" i="6"/>
  <c r="CE181" i="6"/>
  <c r="Z184" i="6"/>
  <c r="CC184" i="6"/>
  <c r="AB178" i="6"/>
  <c r="CA179" i="6"/>
  <c r="AE176" i="6"/>
  <c r="BY180" i="6"/>
  <c r="AF180" i="6"/>
  <c r="BW181" i="6"/>
  <c r="BU177" i="6"/>
  <c r="BU178" i="6"/>
  <c r="BS176" i="6"/>
  <c r="BS180" i="6"/>
  <c r="BQ183" i="6"/>
  <c r="AN177" i="6"/>
  <c r="BO180" i="6"/>
  <c r="BO181" i="6"/>
  <c r="BM178" i="6"/>
  <c r="BM184" i="6"/>
  <c r="AS184" i="6"/>
  <c r="BK177" i="6"/>
  <c r="AU176" i="6"/>
  <c r="BI181" i="6"/>
  <c r="AW176" i="6"/>
  <c r="BG182" i="6"/>
  <c r="AX184" i="6"/>
  <c r="BE182" i="6"/>
  <c r="AZ179" i="6"/>
  <c r="BA180" i="6"/>
  <c r="BC177" i="6"/>
  <c r="BB184" i="6"/>
  <c r="AW183" i="6"/>
  <c r="AS182" i="6"/>
  <c r="AM182" i="6"/>
  <c r="AD182" i="6"/>
  <c r="Z182" i="6"/>
  <c r="AA181" i="6"/>
  <c r="AG181" i="6"/>
  <c r="AN181" i="6"/>
  <c r="AR182" i="6"/>
  <c r="AX183" i="6"/>
  <c r="AZ183" i="6"/>
  <c r="BD181" i="6"/>
  <c r="BF179" i="6"/>
  <c r="BF178" i="6"/>
  <c r="BH176" i="6"/>
  <c r="AU179" i="6"/>
  <c r="BJ179" i="6"/>
  <c r="BL183" i="6"/>
  <c r="BL177" i="6"/>
  <c r="BN183" i="6"/>
  <c r="AO178" i="6"/>
  <c r="BP182" i="6"/>
  <c r="AM178" i="6"/>
  <c r="CB205" i="6"/>
  <c r="BO186" i="6"/>
  <c r="BG191" i="6"/>
  <c r="AS191" i="6"/>
  <c r="AH191" i="6"/>
  <c r="AS185" i="6"/>
  <c r="BT189" i="6"/>
  <c r="CD186" i="6"/>
  <c r="BY181" i="6"/>
  <c r="BQ178" i="6"/>
  <c r="BI184" i="6"/>
  <c r="BB180" i="6"/>
  <c r="AE182" i="6"/>
  <c r="AI183" i="6"/>
  <c r="BH182" i="6"/>
  <c r="BL182" i="6"/>
  <c r="AM184" i="6"/>
  <c r="BT178" i="6"/>
  <c r="AH177" i="6"/>
  <c r="BX183" i="6"/>
  <c r="BZ177" i="6"/>
  <c r="AC176" i="6"/>
  <c r="CB184" i="6"/>
  <c r="CD180" i="6"/>
  <c r="BZ180" i="6"/>
  <c r="AA184" i="6"/>
  <c r="CB183" i="6"/>
  <c r="CD183" i="6"/>
  <c r="CE186" i="6"/>
  <c r="AQ186" i="6"/>
  <c r="AX188" i="6"/>
  <c r="AM191" i="6"/>
  <c r="AZ192" i="6"/>
  <c r="BL188" i="6"/>
  <c r="BV188" i="6"/>
  <c r="CD188" i="6"/>
  <c r="AF177" i="6"/>
  <c r="AO179" i="6"/>
  <c r="AV179" i="6"/>
  <c r="AY182" i="6"/>
  <c r="AJ181" i="6"/>
  <c r="BB183" i="6"/>
  <c r="BH184" i="6"/>
  <c r="AQ176" i="6"/>
  <c r="BR182" i="6"/>
  <c r="BT179" i="6"/>
  <c r="AH184" i="6"/>
  <c r="BX179" i="6"/>
  <c r="BZ178" i="6"/>
  <c r="AC179" i="6"/>
  <c r="AA177" i="6"/>
  <c r="CD184" i="6"/>
  <c r="AE177" i="6"/>
  <c r="CD178" i="6"/>
  <c r="AD184" i="6"/>
  <c r="CB178" i="6"/>
  <c r="CA190" i="6"/>
  <c r="BM187" i="6"/>
  <c r="AY187" i="6"/>
  <c r="AD191" i="6"/>
  <c r="BA193" i="6"/>
  <c r="BN189" i="6"/>
  <c r="AH186" i="6"/>
  <c r="CE179" i="6"/>
  <c r="BW182" i="6"/>
  <c r="BO182" i="6"/>
  <c r="BG181" i="6"/>
  <c r="AS181" i="6"/>
  <c r="AL181" i="6"/>
  <c r="BB178" i="6"/>
  <c r="AV176" i="6"/>
  <c r="BN180" i="6"/>
  <c r="BR177" i="6"/>
  <c r="AI177" i="6"/>
  <c r="AG176" i="6"/>
  <c r="CB182" i="6"/>
  <c r="Z178" i="6"/>
  <c r="BW186" i="6"/>
  <c r="AS188" i="6"/>
  <c r="BE188" i="6"/>
  <c r="Z191" i="6"/>
  <c r="BD185" i="6"/>
  <c r="AP186" i="6"/>
  <c r="BX192" i="6"/>
  <c r="CE180" i="6"/>
  <c r="AI179" i="6"/>
  <c r="AQ179" i="6"/>
  <c r="AX178" i="6"/>
  <c r="AO181" i="6"/>
  <c r="AP181" i="6"/>
  <c r="BD179" i="6"/>
  <c r="BJ181" i="6"/>
  <c r="BN182" i="6"/>
  <c r="BR181" i="6"/>
  <c r="BV182" i="6"/>
  <c r="BX180" i="6"/>
  <c r="AE184" i="6"/>
  <c r="AA178" i="6"/>
  <c r="BU187" i="6"/>
  <c r="BK187" i="6"/>
  <c r="BA185" i="6"/>
  <c r="AA192" i="6"/>
  <c r="BF186" i="6"/>
  <c r="BP189" i="6"/>
  <c r="AE193" i="6"/>
  <c r="CC176" i="6"/>
  <c r="BU181" i="6"/>
  <c r="BM179" i="6"/>
  <c r="AY176" i="6"/>
  <c r="AF183" i="6"/>
  <c r="AR181" i="6"/>
  <c r="BD183" i="6"/>
  <c r="BJ177" i="6"/>
  <c r="AP179" i="6"/>
  <c r="AK178" i="6"/>
  <c r="BV180" i="6"/>
  <c r="BX176" i="6"/>
  <c r="AE179" i="6"/>
  <c r="AD179" i="6"/>
  <c r="CB181" i="6"/>
  <c r="CD179" i="6"/>
  <c r="Z176" i="6"/>
  <c r="AC180" i="6"/>
  <c r="Y184" i="6"/>
  <c r="BS185" i="6"/>
  <c r="AT188" i="6"/>
  <c r="BC191" i="6"/>
  <c r="AG190" i="6"/>
  <c r="AW187" i="6"/>
  <c r="AM188" i="6"/>
  <c r="BZ185" i="6"/>
  <c r="AB179" i="6"/>
  <c r="AJ184" i="6"/>
  <c r="AR178" i="6"/>
  <c r="BE180" i="6"/>
  <c r="Z181" i="6"/>
  <c r="AT181" i="6"/>
  <c r="BF184" i="6"/>
  <c r="AT184" i="6"/>
  <c r="BP183" i="6"/>
  <c r="AK177" i="6"/>
  <c r="BV178" i="6"/>
  <c r="BX181" i="6"/>
  <c r="BZ182" i="6"/>
  <c r="AC177" i="6"/>
  <c r="CB176" i="6"/>
  <c r="CD176" i="6"/>
  <c r="Y176" i="6"/>
  <c r="CB177" i="6"/>
  <c r="AC184" i="6"/>
  <c r="BQ187" i="6"/>
  <c r="BI190" i="6"/>
  <c r="BB193" i="6"/>
  <c r="AN190" i="6"/>
  <c r="BH192" i="6"/>
  <c r="BR191" i="6"/>
  <c r="AC185" i="6"/>
  <c r="CA178" i="6"/>
  <c r="BS177" i="6"/>
  <c r="BK181" i="6"/>
  <c r="BA176" i="6"/>
  <c r="AA183" i="6"/>
  <c r="AV182" i="6"/>
  <c r="BF176" i="6"/>
  <c r="AS179" i="6"/>
  <c r="BP180" i="6"/>
  <c r="BT177" i="6"/>
  <c r="BV177" i="6"/>
  <c r="BX182" i="6"/>
  <c r="BZ184" i="6"/>
  <c r="CD177" i="6"/>
  <c r="Y179" i="6"/>
  <c r="AO187" i="6"/>
  <c r="AV189" i="6"/>
  <c r="AW192" i="6"/>
  <c r="AR190" i="6"/>
  <c r="BJ186" i="6"/>
  <c r="BT190" i="6"/>
  <c r="CB189" i="6"/>
  <c r="AD177" i="6"/>
  <c r="AM177" i="6"/>
  <c r="AT179" i="6"/>
  <c r="BC181" i="6"/>
  <c r="AC183" i="6"/>
  <c r="AI181" i="6"/>
  <c r="AW178" i="6"/>
  <c r="BL181" i="6"/>
  <c r="BP184" i="6"/>
  <c r="BT180" i="6"/>
  <c r="AH176" i="6"/>
  <c r="BX177" i="6"/>
  <c r="BZ181" i="6"/>
  <c r="X183" i="6"/>
  <c r="X197" i="6"/>
  <c r="X205" i="6"/>
  <c r="U22" i="5"/>
  <c r="X204" i="6"/>
  <c r="U69" i="5"/>
  <c r="U40" i="5"/>
  <c r="X176" i="6"/>
  <c r="X191" i="6"/>
  <c r="X185" i="6"/>
  <c r="X180" i="6"/>
  <c r="X188" i="6"/>
  <c r="X193" i="6"/>
  <c r="U65" i="5"/>
  <c r="U68" i="5"/>
  <c r="X202" i="6"/>
  <c r="X201" i="6"/>
  <c r="X189" i="6"/>
  <c r="X177" i="6"/>
  <c r="X203" i="6"/>
  <c r="X198" i="6"/>
  <c r="X186" i="6"/>
  <c r="X178" i="6"/>
  <c r="U67" i="5"/>
  <c r="U66" i="5"/>
  <c r="X208" i="6"/>
  <c r="X199" i="6"/>
  <c r="X187" i="6"/>
  <c r="X179" i="6"/>
  <c r="X184" i="6"/>
  <c r="X200" i="6"/>
  <c r="CF69" i="5" l="1"/>
  <c r="CF68" i="5"/>
  <c r="CF67" i="5"/>
  <c r="CF66" i="5"/>
  <c r="CF65" i="5"/>
  <c r="CF64" i="5"/>
  <c r="CF61" i="5"/>
  <c r="CF70" i="5"/>
  <c r="CE64" i="5"/>
  <c r="BW64" i="5"/>
  <c r="BO64" i="5"/>
  <c r="BG64" i="5"/>
  <c r="AY64" i="5"/>
  <c r="AQ64" i="5"/>
  <c r="AI64" i="5"/>
  <c r="AA64" i="5"/>
  <c r="BA64" i="5"/>
  <c r="AJ64" i="5"/>
  <c r="CD64" i="5"/>
  <c r="BV64" i="5"/>
  <c r="BN64" i="5"/>
  <c r="BF64" i="5"/>
  <c r="AX64" i="5"/>
  <c r="AP64" i="5"/>
  <c r="AH64" i="5"/>
  <c r="Z64" i="5"/>
  <c r="BH64" i="5"/>
  <c r="AB64" i="5"/>
  <c r="CC64" i="5"/>
  <c r="BU64" i="5"/>
  <c r="BM64" i="5"/>
  <c r="BE64" i="5"/>
  <c r="AW64" i="5"/>
  <c r="AO64" i="5"/>
  <c r="AG64" i="5"/>
  <c r="Y64" i="5"/>
  <c r="CA64" i="5"/>
  <c r="AU64" i="5"/>
  <c r="BI64" i="5"/>
  <c r="AC64" i="5"/>
  <c r="CB64" i="5"/>
  <c r="BT64" i="5"/>
  <c r="BL64" i="5"/>
  <c r="BD64" i="5"/>
  <c r="AV64" i="5"/>
  <c r="AN64" i="5"/>
  <c r="AF64" i="5"/>
  <c r="BK64" i="5"/>
  <c r="AE64" i="5"/>
  <c r="BY64" i="5"/>
  <c r="BX64" i="5"/>
  <c r="AZ64" i="5"/>
  <c r="BS64" i="5"/>
  <c r="BC64" i="5"/>
  <c r="AM64" i="5"/>
  <c r="AS64" i="5"/>
  <c r="BP64" i="5"/>
  <c r="AR64" i="5"/>
  <c r="BZ64" i="5"/>
  <c r="BR64" i="5"/>
  <c r="BJ64" i="5"/>
  <c r="BB64" i="5"/>
  <c r="AT64" i="5"/>
  <c r="AL64" i="5"/>
  <c r="AD64" i="5"/>
  <c r="BQ64" i="5"/>
  <c r="AK64" i="5"/>
  <c r="X64" i="5"/>
  <c r="BX61" i="5"/>
  <c r="BP61" i="5"/>
  <c r="BH61" i="5"/>
  <c r="AZ61" i="5"/>
  <c r="AR61" i="5"/>
  <c r="AJ61" i="5"/>
  <c r="AB61" i="5"/>
  <c r="BK61" i="5"/>
  <c r="AE61" i="5"/>
  <c r="BA61" i="5"/>
  <c r="CE61" i="5"/>
  <c r="BW61" i="5"/>
  <c r="BO61" i="5"/>
  <c r="BG61" i="5"/>
  <c r="AY61" i="5"/>
  <c r="AQ61" i="5"/>
  <c r="AI61" i="5"/>
  <c r="AA61" i="5"/>
  <c r="CD61" i="5"/>
  <c r="BV61" i="5"/>
  <c r="BN61" i="5"/>
  <c r="BF61" i="5"/>
  <c r="AX61" i="5"/>
  <c r="AP61" i="5"/>
  <c r="AH61" i="5"/>
  <c r="Z61" i="5"/>
  <c r="BC61" i="5"/>
  <c r="BI61" i="5"/>
  <c r="CC61" i="5"/>
  <c r="BU61" i="5"/>
  <c r="BM61" i="5"/>
  <c r="BE61" i="5"/>
  <c r="AW61" i="5"/>
  <c r="AO61" i="5"/>
  <c r="AG61" i="5"/>
  <c r="Y61" i="5"/>
  <c r="BS61" i="5"/>
  <c r="AM61" i="5"/>
  <c r="AS61" i="5"/>
  <c r="AC61" i="5"/>
  <c r="CB61" i="5"/>
  <c r="BT61" i="5"/>
  <c r="BL61" i="5"/>
  <c r="BD61" i="5"/>
  <c r="AV61" i="5"/>
  <c r="AN61" i="5"/>
  <c r="AF61" i="5"/>
  <c r="CA61" i="5"/>
  <c r="AU61" i="5"/>
  <c r="BQ61" i="5"/>
  <c r="AK61" i="5"/>
  <c r="BZ61" i="5"/>
  <c r="BR61" i="5"/>
  <c r="BJ61" i="5"/>
  <c r="BB61" i="5"/>
  <c r="AT61" i="5"/>
  <c r="AL61" i="5"/>
  <c r="AD61" i="5"/>
  <c r="BY61" i="5"/>
  <c r="X61" i="5"/>
  <c r="CF22" i="5"/>
  <c r="CF40" i="5"/>
  <c r="BA280" i="9"/>
  <c r="BA163" i="9"/>
  <c r="BB244" i="9"/>
  <c r="BB99" i="9"/>
  <c r="BJ6" i="5"/>
  <c r="CF208" i="5"/>
  <c r="CF58" i="5"/>
  <c r="CF136" i="5"/>
  <c r="CF95" i="5"/>
  <c r="CF170" i="5"/>
  <c r="CF168" i="5"/>
  <c r="CF54" i="5"/>
  <c r="CF175" i="5"/>
  <c r="CF56" i="5"/>
  <c r="CF201" i="5"/>
  <c r="CF169" i="5"/>
  <c r="CF140" i="5"/>
  <c r="CF87" i="5"/>
  <c r="CF7" i="5"/>
  <c r="CF200" i="5"/>
  <c r="CF151" i="5"/>
  <c r="CF73" i="5"/>
  <c r="CF31" i="5"/>
  <c r="CF6" i="5"/>
  <c r="CF137" i="5"/>
  <c r="CF139" i="5"/>
  <c r="CF171" i="5"/>
  <c r="CF159" i="5"/>
  <c r="CF55" i="5"/>
  <c r="CF52" i="5"/>
  <c r="CF57" i="5"/>
  <c r="CF79" i="5"/>
  <c r="CF204" i="5"/>
  <c r="CF191" i="5"/>
  <c r="CF119" i="5"/>
  <c r="CF111" i="5"/>
  <c r="CF138" i="5"/>
  <c r="CF49" i="5"/>
  <c r="CF172" i="5"/>
  <c r="CF183" i="5"/>
  <c r="CF143" i="5"/>
  <c r="CF13" i="5"/>
  <c r="CF53" i="5"/>
  <c r="CF4" i="5"/>
  <c r="CF203" i="5"/>
  <c r="CF103" i="5"/>
  <c r="CF127" i="5"/>
  <c r="CF202" i="5"/>
  <c r="BG6" i="6"/>
  <c r="BB330" i="9"/>
  <c r="BB328" i="9"/>
  <c r="CF302" i="9"/>
  <c r="BA67" i="9"/>
  <c r="BB183" i="9"/>
  <c r="BB161" i="9"/>
  <c r="BB294" i="9" s="1"/>
  <c r="BB138" i="9"/>
  <c r="BB101" i="9"/>
  <c r="BB69" i="9"/>
  <c r="BB74" i="9"/>
  <c r="BB55" i="9"/>
  <c r="BB43" i="9"/>
  <c r="BB41" i="9"/>
  <c r="BB40" i="9"/>
  <c r="CA284" i="1"/>
  <c r="CA320" i="1" s="1"/>
  <c r="BB14" i="9"/>
  <c r="CF313" i="8"/>
  <c r="BC6" i="9"/>
  <c r="BI6" i="8"/>
  <c r="BH275" i="8"/>
  <c r="BH271" i="8"/>
  <c r="BH257" i="8"/>
  <c r="BH249" i="8"/>
  <c r="BH258" i="8"/>
  <c r="BH272" i="8"/>
  <c r="BH248" i="8"/>
  <c r="BH234" i="8"/>
  <c r="BH252" i="8"/>
  <c r="BH235" i="8"/>
  <c r="BH67" i="8"/>
  <c r="BH66" i="8"/>
  <c r="BH65" i="8"/>
  <c r="BH64" i="8"/>
  <c r="BH52" i="8"/>
  <c r="BH63" i="8"/>
  <c r="BH51" i="8"/>
  <c r="BH50" i="8"/>
  <c r="BH37" i="8"/>
  <c r="BH49" i="8"/>
  <c r="BH36" i="8"/>
  <c r="BH11" i="8"/>
  <c r="BH48" i="8"/>
  <c r="BH35" i="8"/>
  <c r="BH34" i="8"/>
  <c r="BH33" i="8"/>
  <c r="CB4" i="1"/>
  <c r="CB7" i="1"/>
  <c r="CA281" i="1"/>
  <c r="O98" i="4"/>
  <c r="CB78" i="1" l="1"/>
  <c r="CB67" i="1"/>
  <c r="CB66" i="1"/>
  <c r="CB65" i="1"/>
  <c r="CB64" i="1"/>
  <c r="CB69" i="1"/>
  <c r="CB68" i="1"/>
  <c r="BA297" i="9"/>
  <c r="BA165" i="9"/>
  <c r="BG7" i="6"/>
  <c r="BG4" i="6"/>
  <c r="BJ7" i="5"/>
  <c r="BJ4" i="5"/>
  <c r="BB164" i="9"/>
  <c r="BA162" i="9"/>
  <c r="BB327" i="9"/>
  <c r="BB293" i="9"/>
  <c r="BB98" i="9"/>
  <c r="BB42" i="9"/>
  <c r="BB44" i="9" s="1"/>
  <c r="BB39" i="9"/>
  <c r="BB273" i="9" s="1"/>
  <c r="BC7" i="9"/>
  <c r="BC4" i="9"/>
  <c r="BI7" i="8"/>
  <c r="BI4" i="8"/>
  <c r="CA317" i="1"/>
  <c r="CC6" i="1"/>
  <c r="CB260" i="1"/>
  <c r="CB213" i="1"/>
  <c r="CB197" i="1"/>
  <c r="CB51" i="1"/>
  <c r="CB400" i="1"/>
  <c r="CB251" i="1"/>
  <c r="CB246" i="1"/>
  <c r="CB184" i="1"/>
  <c r="CB219" i="1"/>
  <c r="CB166" i="1"/>
  <c r="CB75" i="1"/>
  <c r="CB403" i="1"/>
  <c r="CB254" i="1"/>
  <c r="CB49" i="1"/>
  <c r="CB216" i="1"/>
  <c r="CB257" i="1"/>
  <c r="CB52" i="1"/>
  <c r="CB181" i="1"/>
  <c r="CB47" i="1"/>
  <c r="CB263" i="1"/>
  <c r="CB180" i="1"/>
  <c r="CB243" i="1"/>
  <c r="CB48" i="1"/>
  <c r="CB222" i="1"/>
  <c r="CB50" i="1"/>
  <c r="CB182" i="1"/>
  <c r="CB225" i="1"/>
  <c r="CB183" i="1"/>
  <c r="O99" i="4"/>
  <c r="BB280" i="9" l="1"/>
  <c r="BB163" i="9"/>
  <c r="BC244" i="9"/>
  <c r="BC99" i="9"/>
  <c r="BK6" i="5"/>
  <c r="BH6" i="6"/>
  <c r="BC330" i="9"/>
  <c r="BC328" i="9"/>
  <c r="BB67" i="9"/>
  <c r="BC183" i="9"/>
  <c r="BC161" i="9"/>
  <c r="BC294" i="9" s="1"/>
  <c r="BC138" i="9"/>
  <c r="BC101" i="9"/>
  <c r="BC69" i="9"/>
  <c r="BC74" i="9"/>
  <c r="BC55" i="9"/>
  <c r="BC43" i="9"/>
  <c r="BC41" i="9"/>
  <c r="BC40" i="9"/>
  <c r="BD6" i="9"/>
  <c r="BC14" i="9"/>
  <c r="BI275" i="8"/>
  <c r="BI264" i="8"/>
  <c r="BI252" i="8"/>
  <c r="BI248" i="8"/>
  <c r="BI272" i="8"/>
  <c r="BI271" i="8"/>
  <c r="BI258" i="8"/>
  <c r="BI257" i="8"/>
  <c r="BI235" i="8"/>
  <c r="BI234" i="8"/>
  <c r="BI249" i="8"/>
  <c r="BI67" i="8"/>
  <c r="BI66" i="8"/>
  <c r="BI65" i="8"/>
  <c r="BI64" i="8"/>
  <c r="BI52" i="8"/>
  <c r="BI63" i="8"/>
  <c r="BI51" i="8"/>
  <c r="BI50" i="8"/>
  <c r="BI37" i="8"/>
  <c r="BI49" i="8"/>
  <c r="BI36" i="8"/>
  <c r="BI11" i="8"/>
  <c r="BI48" i="8"/>
  <c r="BI35" i="8"/>
  <c r="BI34" i="8"/>
  <c r="BI33" i="8"/>
  <c r="CB284" i="1"/>
  <c r="CB320" i="1" s="1"/>
  <c r="BJ6" i="8"/>
  <c r="CB281" i="1"/>
  <c r="CC7" i="1"/>
  <c r="CC4" i="1"/>
  <c r="O100" i="4"/>
  <c r="CC78" i="1" l="1"/>
  <c r="CC66" i="1"/>
  <c r="CC65" i="1"/>
  <c r="CC64" i="1"/>
  <c r="CC69" i="1"/>
  <c r="CC67" i="1"/>
  <c r="CC68" i="1"/>
  <c r="BB162" i="9"/>
  <c r="BB165" i="9"/>
  <c r="BH4" i="6"/>
  <c r="BH7" i="6"/>
  <c r="BK4" i="5"/>
  <c r="BK7" i="5"/>
  <c r="BC164" i="9"/>
  <c r="BB297" i="9"/>
  <c r="BC327" i="9"/>
  <c r="BC293" i="9"/>
  <c r="BC98" i="9"/>
  <c r="BC42" i="9"/>
  <c r="BC44" i="9" s="1"/>
  <c r="BC39" i="9"/>
  <c r="BC273" i="9" s="1"/>
  <c r="BD7" i="9"/>
  <c r="BD4" i="9"/>
  <c r="BJ7" i="8"/>
  <c r="BJ4" i="8"/>
  <c r="CC263" i="1"/>
  <c r="CC222" i="1"/>
  <c r="CC52" i="1"/>
  <c r="CC49" i="1"/>
  <c r="CC216" i="1"/>
  <c r="CC183" i="1"/>
  <c r="CC181" i="1"/>
  <c r="CC197" i="1"/>
  <c r="CC182" i="1"/>
  <c r="CC184" i="1"/>
  <c r="CC257" i="1"/>
  <c r="CC246" i="1"/>
  <c r="CC51" i="1"/>
  <c r="CC180" i="1"/>
  <c r="CC50" i="1"/>
  <c r="CC48" i="1"/>
  <c r="CC260" i="1"/>
  <c r="CC251" i="1"/>
  <c r="CC219" i="1"/>
  <c r="CC166" i="1"/>
  <c r="CC47" i="1"/>
  <c r="CC254" i="1"/>
  <c r="CC75" i="1"/>
  <c r="CC243" i="1"/>
  <c r="CC213" i="1"/>
  <c r="CC225" i="1"/>
  <c r="CD6" i="1"/>
  <c r="CB317" i="1"/>
  <c r="O101" i="4"/>
  <c r="BC280" i="9" l="1"/>
  <c r="BC163" i="9"/>
  <c r="BD244" i="9"/>
  <c r="BD99" i="9"/>
  <c r="BL6" i="5"/>
  <c r="BI6" i="6"/>
  <c r="BD330" i="9"/>
  <c r="BD328" i="9"/>
  <c r="BC67" i="9"/>
  <c r="BD183" i="9"/>
  <c r="BD161" i="9"/>
  <c r="BD294" i="9" s="1"/>
  <c r="BD138" i="9"/>
  <c r="BD101" i="9"/>
  <c r="BD69" i="9"/>
  <c r="BD74" i="9"/>
  <c r="BD55" i="9"/>
  <c r="BD43" i="9"/>
  <c r="BD41" i="9"/>
  <c r="BD40" i="9"/>
  <c r="CC281" i="1"/>
  <c r="CC317" i="1" s="1"/>
  <c r="BD14" i="9"/>
  <c r="BE6" i="9"/>
  <c r="BJ258" i="8"/>
  <c r="BJ264" i="8"/>
  <c r="BJ272" i="8"/>
  <c r="BJ271" i="8"/>
  <c r="BJ275" i="8"/>
  <c r="BJ257" i="8"/>
  <c r="BJ234" i="8"/>
  <c r="BJ252" i="8"/>
  <c r="BJ248" i="8"/>
  <c r="BJ235" i="8"/>
  <c r="BJ249" i="8"/>
  <c r="BJ66" i="8"/>
  <c r="BJ65" i="8"/>
  <c r="BJ64" i="8"/>
  <c r="BJ63" i="8"/>
  <c r="BJ51" i="8"/>
  <c r="BJ50" i="8"/>
  <c r="BJ49" i="8"/>
  <c r="BJ52" i="8"/>
  <c r="BJ36" i="8"/>
  <c r="BJ67" i="8"/>
  <c r="BJ48" i="8"/>
  <c r="BJ35" i="8"/>
  <c r="BJ34" i="8"/>
  <c r="BJ33" i="8"/>
  <c r="BJ11" i="8"/>
  <c r="BJ37" i="8"/>
  <c r="CC284" i="1"/>
  <c r="CC320" i="1" s="1"/>
  <c r="BK6" i="8"/>
  <c r="CD4" i="1"/>
  <c r="CD7" i="1"/>
  <c r="O102" i="4"/>
  <c r="CD78" i="1" l="1"/>
  <c r="CD65" i="1"/>
  <c r="CD64" i="1"/>
  <c r="CD69" i="1"/>
  <c r="CD68" i="1"/>
  <c r="CD67" i="1"/>
  <c r="CD66" i="1"/>
  <c r="BC297" i="9"/>
  <c r="BC165" i="9"/>
  <c r="BI4" i="6"/>
  <c r="BI7" i="6"/>
  <c r="BL4" i="5"/>
  <c r="BL7" i="5"/>
  <c r="BC162" i="9"/>
  <c r="BD164" i="9"/>
  <c r="BD327" i="9"/>
  <c r="BD293" i="9"/>
  <c r="BD98" i="9"/>
  <c r="BD42" i="9"/>
  <c r="BD44" i="9" s="1"/>
  <c r="BD39" i="9"/>
  <c r="BD273" i="9" s="1"/>
  <c r="BE7" i="9"/>
  <c r="BE4" i="9"/>
  <c r="BK4" i="8"/>
  <c r="BK7" i="8"/>
  <c r="CE6" i="1"/>
  <c r="CD254" i="1"/>
  <c r="CD246" i="1"/>
  <c r="CD181" i="1"/>
  <c r="CD183" i="1"/>
  <c r="CD52" i="1"/>
  <c r="CD50" i="1"/>
  <c r="CD225" i="1"/>
  <c r="CD75" i="1"/>
  <c r="CD48" i="1"/>
  <c r="CD213" i="1"/>
  <c r="CD251" i="1"/>
  <c r="CD180" i="1"/>
  <c r="CD216" i="1"/>
  <c r="CD47" i="1"/>
  <c r="CD51" i="1"/>
  <c r="CD260" i="1"/>
  <c r="CD222" i="1"/>
  <c r="CD182" i="1"/>
  <c r="CD219" i="1"/>
  <c r="CD400" i="1"/>
  <c r="CD257" i="1"/>
  <c r="CD263" i="1"/>
  <c r="CD197" i="1"/>
  <c r="CD49" i="1"/>
  <c r="CD243" i="1"/>
  <c r="CD184" i="1"/>
  <c r="CD166" i="1"/>
  <c r="CD403" i="1"/>
  <c r="O103" i="4"/>
  <c r="BD280" i="9" l="1"/>
  <c r="BD163" i="9"/>
  <c r="BE244" i="9"/>
  <c r="BE99" i="9"/>
  <c r="BJ6" i="6"/>
  <c r="BM6" i="5"/>
  <c r="BE330" i="9"/>
  <c r="BE328" i="9"/>
  <c r="BD67" i="9"/>
  <c r="BE183" i="9"/>
  <c r="BE161" i="9"/>
  <c r="BE294" i="9" s="1"/>
  <c r="BE138" i="9"/>
  <c r="BE101" i="9"/>
  <c r="BE69" i="9"/>
  <c r="BE74" i="9"/>
  <c r="BE55" i="9"/>
  <c r="BE40" i="9"/>
  <c r="BE43" i="9"/>
  <c r="BE41" i="9"/>
  <c r="CD284" i="1"/>
  <c r="CD320" i="1" s="1"/>
  <c r="BE14" i="9"/>
  <c r="BF6" i="9"/>
  <c r="BK258" i="8"/>
  <c r="BK257" i="8"/>
  <c r="BK272" i="8"/>
  <c r="BK252" i="8"/>
  <c r="BK271" i="8"/>
  <c r="BK275" i="8"/>
  <c r="BK235" i="8"/>
  <c r="BK248" i="8"/>
  <c r="BK249" i="8"/>
  <c r="BK234" i="8"/>
  <c r="BK65" i="8"/>
  <c r="BK64" i="8"/>
  <c r="BK52" i="8"/>
  <c r="BK63" i="8"/>
  <c r="BK50" i="8"/>
  <c r="BK49" i="8"/>
  <c r="BK48" i="8"/>
  <c r="BK67" i="8"/>
  <c r="BK51" i="8"/>
  <c r="BK35" i="8"/>
  <c r="BK34" i="8"/>
  <c r="BK33" i="8"/>
  <c r="BK36" i="8"/>
  <c r="BK11" i="8"/>
  <c r="BK66" i="8"/>
  <c r="BK37" i="8"/>
  <c r="BL6" i="8"/>
  <c r="CD281" i="1"/>
  <c r="CE4" i="1"/>
  <c r="CE7" i="1"/>
  <c r="O104" i="4"/>
  <c r="CE78" i="1" l="1"/>
  <c r="CE64" i="1"/>
  <c r="CE69" i="1"/>
  <c r="CE68" i="1"/>
  <c r="CE67" i="1"/>
  <c r="CE65" i="1"/>
  <c r="CE66" i="1"/>
  <c r="P26" i="1"/>
  <c r="P28" i="1"/>
  <c r="BD297" i="9"/>
  <c r="BD165" i="9"/>
  <c r="BM7" i="5"/>
  <c r="BM4" i="5"/>
  <c r="BJ4" i="6"/>
  <c r="BJ7" i="6"/>
  <c r="BD162" i="9"/>
  <c r="BE164" i="9"/>
  <c r="BE327" i="9"/>
  <c r="BE293" i="9"/>
  <c r="BE98" i="9"/>
  <c r="BE42" i="9"/>
  <c r="BE44" i="9" s="1"/>
  <c r="BE39" i="9"/>
  <c r="BE273" i="9" s="1"/>
  <c r="BF7" i="9"/>
  <c r="BF4" i="9"/>
  <c r="BL4" i="8"/>
  <c r="BL7" i="8"/>
  <c r="CE243" i="1"/>
  <c r="CE219" i="1"/>
  <c r="CE181" i="1"/>
  <c r="CE166" i="1"/>
  <c r="CE52" i="1"/>
  <c r="CE260" i="1"/>
  <c r="CE246" i="1"/>
  <c r="CE257" i="1"/>
  <c r="CE180" i="1"/>
  <c r="CE48" i="1"/>
  <c r="CE216" i="1"/>
  <c r="CE184" i="1"/>
  <c r="CE403" i="1"/>
  <c r="CE254" i="1"/>
  <c r="CE183" i="1"/>
  <c r="CE49" i="1"/>
  <c r="CE51" i="1"/>
  <c r="CE47" i="1"/>
  <c r="CE263" i="1"/>
  <c r="CE225" i="1"/>
  <c r="CE50" i="1"/>
  <c r="CE222" i="1"/>
  <c r="CE182" i="1"/>
  <c r="CE400" i="1"/>
  <c r="CE251" i="1"/>
  <c r="CE197" i="1"/>
  <c r="CE213" i="1"/>
  <c r="CE75" i="1"/>
  <c r="P14" i="1"/>
  <c r="P16" i="1"/>
  <c r="CD317" i="1"/>
  <c r="O105" i="4"/>
  <c r="CE24" i="1" l="1"/>
  <c r="Y24" i="1"/>
  <c r="Z24" i="1"/>
  <c r="AC24" i="1"/>
  <c r="AA24" i="1"/>
  <c r="AB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X12" i="1"/>
  <c r="Y12" i="1"/>
  <c r="Z12" i="1"/>
  <c r="AC12" i="1"/>
  <c r="AA12" i="1"/>
  <c r="AB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X24" i="1"/>
  <c r="BE280" i="9"/>
  <c r="BE163" i="9"/>
  <c r="BF244" i="9"/>
  <c r="BF99" i="9"/>
  <c r="BK6" i="6"/>
  <c r="BN6" i="5"/>
  <c r="BF330" i="9"/>
  <c r="BF328" i="9"/>
  <c r="BE67" i="9"/>
  <c r="BF183" i="9"/>
  <c r="BF161" i="9"/>
  <c r="BF294" i="9" s="1"/>
  <c r="BF138" i="9"/>
  <c r="BF101" i="9"/>
  <c r="BF69" i="9"/>
  <c r="BF74" i="9"/>
  <c r="BF55" i="9"/>
  <c r="BF40" i="9"/>
  <c r="BF43" i="9"/>
  <c r="BF41" i="9"/>
  <c r="BF14" i="9"/>
  <c r="BG6" i="9"/>
  <c r="CE284" i="1"/>
  <c r="CE320" i="1" s="1"/>
  <c r="BL257" i="8"/>
  <c r="BL271" i="8"/>
  <c r="BL275" i="8"/>
  <c r="BL272" i="8"/>
  <c r="BL264" i="8"/>
  <c r="BL258" i="8"/>
  <c r="BL249" i="8"/>
  <c r="BL234" i="8"/>
  <c r="BL248" i="8"/>
  <c r="BL252" i="8"/>
  <c r="BL235" i="8"/>
  <c r="BL64" i="8"/>
  <c r="BL63" i="8"/>
  <c r="BL51" i="8"/>
  <c r="BL49" i="8"/>
  <c r="BL48" i="8"/>
  <c r="BL67" i="8"/>
  <c r="BL50" i="8"/>
  <c r="BL34" i="8"/>
  <c r="BL65" i="8"/>
  <c r="BL33" i="8"/>
  <c r="BL35" i="8"/>
  <c r="BL11" i="8"/>
  <c r="BL52" i="8"/>
  <c r="BL66" i="8"/>
  <c r="BL36" i="8"/>
  <c r="BL37" i="8"/>
  <c r="CE281" i="1"/>
  <c r="BM6" i="8"/>
  <c r="CF327" i="1"/>
  <c r="CF301" i="8" s="1"/>
  <c r="CF13" i="9" s="1"/>
  <c r="CF412" i="1"/>
  <c r="O106" i="4"/>
  <c r="U12" i="1"/>
  <c r="U24" i="1"/>
  <c r="CE11" i="1" l="1"/>
  <c r="X11" i="1"/>
  <c r="CD11" i="1"/>
  <c r="BV11" i="1"/>
  <c r="BN11" i="1"/>
  <c r="BF11" i="1"/>
  <c r="AX11" i="1"/>
  <c r="AP11" i="1"/>
  <c r="AH11" i="1"/>
  <c r="Z11" i="1"/>
  <c r="Z206" i="1" s="1"/>
  <c r="CC11" i="1"/>
  <c r="BU11" i="1"/>
  <c r="BM11" i="1"/>
  <c r="BE11" i="1"/>
  <c r="AW11" i="1"/>
  <c r="AO11" i="1"/>
  <c r="AG11" i="1"/>
  <c r="Y11" i="1"/>
  <c r="Y200" i="1" s="1"/>
  <c r="BX11" i="1"/>
  <c r="BP11" i="1"/>
  <c r="BH11" i="1"/>
  <c r="AZ11" i="1"/>
  <c r="AJ11" i="1"/>
  <c r="AA11" i="1"/>
  <c r="BZ11" i="1"/>
  <c r="BR11" i="1"/>
  <c r="BJ11" i="1"/>
  <c r="BB11" i="1"/>
  <c r="AT11" i="1"/>
  <c r="AL11" i="1"/>
  <c r="AD11" i="1"/>
  <c r="BW11" i="1"/>
  <c r="BO11" i="1"/>
  <c r="BG11" i="1"/>
  <c r="AY11" i="1"/>
  <c r="AQ11" i="1"/>
  <c r="AI11" i="1"/>
  <c r="AC11" i="1"/>
  <c r="AR11" i="1"/>
  <c r="BY11" i="1"/>
  <c r="BQ11" i="1"/>
  <c r="BI11" i="1"/>
  <c r="BA11" i="1"/>
  <c r="AS11" i="1"/>
  <c r="AK11" i="1"/>
  <c r="AB11" i="1"/>
  <c r="CA11" i="1"/>
  <c r="BS11" i="1"/>
  <c r="BK11" i="1"/>
  <c r="BC11" i="1"/>
  <c r="AU11" i="1"/>
  <c r="AM11" i="1"/>
  <c r="AE11" i="1"/>
  <c r="CB11" i="1"/>
  <c r="BT11" i="1"/>
  <c r="BL11" i="1"/>
  <c r="BD11" i="1"/>
  <c r="AV11" i="1"/>
  <c r="AN11" i="1"/>
  <c r="AF11" i="1"/>
  <c r="X19" i="8"/>
  <c r="BE297" i="9"/>
  <c r="BE165" i="9"/>
  <c r="BN4" i="5"/>
  <c r="BN7" i="5"/>
  <c r="BK4" i="6"/>
  <c r="BK7" i="6"/>
  <c r="BF164" i="9"/>
  <c r="BE162" i="9"/>
  <c r="BF327" i="9"/>
  <c r="BF293" i="9"/>
  <c r="CF305" i="8"/>
  <c r="CF19" i="9" s="1"/>
  <c r="CF23" i="9" s="1"/>
  <c r="CF269" i="9"/>
  <c r="CF277" i="9" s="1"/>
  <c r="BF98" i="9"/>
  <c r="CF17" i="9"/>
  <c r="CF77" i="9"/>
  <c r="BF42" i="9"/>
  <c r="BF44" i="9" s="1"/>
  <c r="BF39" i="9"/>
  <c r="BF273" i="9" s="1"/>
  <c r="BG7" i="9"/>
  <c r="BG4" i="9"/>
  <c r="CE317" i="1"/>
  <c r="BM7" i="8"/>
  <c r="BM4" i="8"/>
  <c r="O107" i="4"/>
  <c r="X234" i="1" l="1"/>
  <c r="Y234" i="1" s="1"/>
  <c r="X237" i="1"/>
  <c r="X275" i="1" s="1"/>
  <c r="X203" i="1"/>
  <c r="X196" i="1" s="1"/>
  <c r="X240" i="1"/>
  <c r="X278" i="1" s="1"/>
  <c r="Z209" i="1"/>
  <c r="AA209" i="1" s="1"/>
  <c r="AB209" i="1" s="1"/>
  <c r="Y14" i="8"/>
  <c r="Z14" i="8" s="1"/>
  <c r="BF280" i="9"/>
  <c r="BF163" i="9"/>
  <c r="BG244" i="9"/>
  <c r="BG99" i="9"/>
  <c r="BL6" i="6"/>
  <c r="BO6" i="5"/>
  <c r="BG330" i="9"/>
  <c r="BG328" i="9"/>
  <c r="BF67" i="9"/>
  <c r="BG183" i="9"/>
  <c r="BG161" i="9"/>
  <c r="BG294" i="9" s="1"/>
  <c r="BG138" i="9"/>
  <c r="BG101" i="9"/>
  <c r="BG69" i="9"/>
  <c r="BG74" i="9"/>
  <c r="BG55" i="9"/>
  <c r="BG40" i="9"/>
  <c r="BG43" i="9"/>
  <c r="BG41" i="9"/>
  <c r="BG14" i="9"/>
  <c r="BH6" i="9"/>
  <c r="BM272" i="8"/>
  <c r="BM275" i="8"/>
  <c r="BM257" i="8"/>
  <c r="BM248" i="8"/>
  <c r="BM252" i="8"/>
  <c r="BM271" i="8"/>
  <c r="BM258" i="8"/>
  <c r="BM249" i="8"/>
  <c r="BM234" i="8"/>
  <c r="BM235" i="8"/>
  <c r="BM63" i="8"/>
  <c r="BM50" i="8"/>
  <c r="BM48" i="8"/>
  <c r="BM67" i="8"/>
  <c r="BM66" i="8"/>
  <c r="BM65" i="8"/>
  <c r="BM49" i="8"/>
  <c r="BM33" i="8"/>
  <c r="BM52" i="8"/>
  <c r="BM11" i="8"/>
  <c r="BM35" i="8"/>
  <c r="BM34" i="8"/>
  <c r="BM37" i="8"/>
  <c r="BM64" i="8"/>
  <c r="BM36" i="8"/>
  <c r="BM51" i="8"/>
  <c r="BN6" i="8"/>
  <c r="AA206" i="1"/>
  <c r="AB206" i="1" s="1"/>
  <c r="AC206" i="1" s="1"/>
  <c r="Z200" i="1"/>
  <c r="O108" i="4"/>
  <c r="Y240" i="1" l="1"/>
  <c r="Y278" i="1" s="1"/>
  <c r="Y237" i="1"/>
  <c r="X233" i="1"/>
  <c r="X340" i="1" s="1"/>
  <c r="X272" i="1"/>
  <c r="X308" i="1" s="1"/>
  <c r="Y203" i="1"/>
  <c r="Z203" i="1" s="1"/>
  <c r="AA203" i="1" s="1"/>
  <c r="AA14" i="8"/>
  <c r="AB14" i="8" s="1"/>
  <c r="AC14" i="8" s="1"/>
  <c r="AD14" i="8" s="1"/>
  <c r="BF297" i="9"/>
  <c r="BF165" i="9"/>
  <c r="BO7" i="5"/>
  <c r="BO4" i="5"/>
  <c r="BL7" i="6"/>
  <c r="BL4" i="6"/>
  <c r="BF162" i="9"/>
  <c r="BG164" i="9"/>
  <c r="BG327" i="9"/>
  <c r="BG293" i="9"/>
  <c r="BG98" i="9"/>
  <c r="BG42" i="9"/>
  <c r="BG44" i="9" s="1"/>
  <c r="BG39" i="9"/>
  <c r="BG273" i="9" s="1"/>
  <c r="BH4" i="9"/>
  <c r="BH7" i="9"/>
  <c r="BN4" i="8"/>
  <c r="BN7" i="8"/>
  <c r="AD206" i="1"/>
  <c r="AE206" i="1" s="1"/>
  <c r="AF206" i="1" s="1"/>
  <c r="AG206" i="1" s="1"/>
  <c r="AA200" i="1"/>
  <c r="X231" i="1"/>
  <c r="X339" i="1"/>
  <c r="AC209" i="1"/>
  <c r="Z234" i="1"/>
  <c r="AA234" i="1" s="1"/>
  <c r="Y272" i="1"/>
  <c r="X314" i="1"/>
  <c r="X311" i="1"/>
  <c r="O109" i="4"/>
  <c r="Z240" i="1" l="1"/>
  <c r="Z278" i="1" s="1"/>
  <c r="Y233" i="1"/>
  <c r="Y340" i="1" s="1"/>
  <c r="Y275" i="1"/>
  <c r="Y271" i="1" s="1"/>
  <c r="Z237" i="1"/>
  <c r="AA237" i="1" s="1"/>
  <c r="AA275" i="1" s="1"/>
  <c r="Z196" i="1"/>
  <c r="Z231" i="1" s="1"/>
  <c r="X271" i="1"/>
  <c r="AB203" i="1"/>
  <c r="AC203" i="1" s="1"/>
  <c r="AD203" i="1" s="1"/>
  <c r="AE203" i="1" s="1"/>
  <c r="Y196" i="1"/>
  <c r="Y339" i="1" s="1"/>
  <c r="AE14" i="8"/>
  <c r="AF14" i="8" s="1"/>
  <c r="AG14" i="8" s="1"/>
  <c r="AH14" i="8" s="1"/>
  <c r="AI14" i="8" s="1"/>
  <c r="AJ14" i="8" s="1"/>
  <c r="AK14" i="8" s="1"/>
  <c r="AL14" i="8" s="1"/>
  <c r="AM14" i="8" s="1"/>
  <c r="AN14" i="8" s="1"/>
  <c r="AO14" i="8" s="1"/>
  <c r="AP14" i="8" s="1"/>
  <c r="AQ14" i="8" s="1"/>
  <c r="AR14" i="8" s="1"/>
  <c r="AS14" i="8" s="1"/>
  <c r="AT14" i="8" s="1"/>
  <c r="AU14" i="8" s="1"/>
  <c r="AV14" i="8" s="1"/>
  <c r="AW14" i="8" s="1"/>
  <c r="AX14" i="8" s="1"/>
  <c r="AY14" i="8" s="1"/>
  <c r="AZ14" i="8" s="1"/>
  <c r="BA14" i="8" s="1"/>
  <c r="BB14" i="8" s="1"/>
  <c r="BC14" i="8" s="1"/>
  <c r="BD14" i="8" s="1"/>
  <c r="BE14" i="8" s="1"/>
  <c r="BF14" i="8" s="1"/>
  <c r="BG14" i="8" s="1"/>
  <c r="BH14" i="8" s="1"/>
  <c r="BI14" i="8" s="1"/>
  <c r="BJ14" i="8" s="1"/>
  <c r="BK14" i="8" s="1"/>
  <c r="BL14" i="8" s="1"/>
  <c r="BG280" i="9"/>
  <c r="BG163" i="9"/>
  <c r="BH244" i="9"/>
  <c r="BH99" i="9"/>
  <c r="BM6" i="6"/>
  <c r="BP6" i="5"/>
  <c r="BH330" i="9"/>
  <c r="BH328" i="9"/>
  <c r="BG67" i="9"/>
  <c r="BH183" i="9"/>
  <c r="BH161" i="9"/>
  <c r="BH294" i="9" s="1"/>
  <c r="BH138" i="9"/>
  <c r="BH101" i="9"/>
  <c r="BH69" i="9"/>
  <c r="BH74" i="9"/>
  <c r="BH55" i="9"/>
  <c r="BH40" i="9"/>
  <c r="BH43" i="9"/>
  <c r="BH41" i="9"/>
  <c r="AH206" i="1"/>
  <c r="AI206" i="1" s="1"/>
  <c r="AJ206" i="1" s="1"/>
  <c r="AK206" i="1" s="1"/>
  <c r="AL206" i="1" s="1"/>
  <c r="BI6" i="9"/>
  <c r="BH14" i="9"/>
  <c r="BO6" i="8"/>
  <c r="BN272" i="8"/>
  <c r="BN252" i="8"/>
  <c r="BN271" i="8"/>
  <c r="BN258" i="8"/>
  <c r="BN248" i="8"/>
  <c r="BN257" i="8"/>
  <c r="BN275" i="8"/>
  <c r="BN235" i="8"/>
  <c r="BN249" i="8"/>
  <c r="BN234" i="8"/>
  <c r="BN49" i="8"/>
  <c r="BN67" i="8"/>
  <c r="BN66" i="8"/>
  <c r="BN65" i="8"/>
  <c r="BN48" i="8"/>
  <c r="BN63" i="8"/>
  <c r="BN11" i="8"/>
  <c r="BN51" i="8"/>
  <c r="BN33" i="8"/>
  <c r="BN37" i="8"/>
  <c r="BN34" i="8"/>
  <c r="BN50" i="8"/>
  <c r="BN64" i="8"/>
  <c r="BN36" i="8"/>
  <c r="BN52" i="8"/>
  <c r="BN35" i="8"/>
  <c r="Y314" i="1"/>
  <c r="Y308" i="1"/>
  <c r="Z272" i="1"/>
  <c r="AB234" i="1"/>
  <c r="AD209" i="1"/>
  <c r="X307" i="1"/>
  <c r="AA272" i="1"/>
  <c r="AA196" i="1"/>
  <c r="AB200" i="1"/>
  <c r="O110" i="4"/>
  <c r="AB237" i="1" l="1"/>
  <c r="AC237" i="1" s="1"/>
  <c r="AC275" i="1" s="1"/>
  <c r="AC311" i="1" s="1"/>
  <c r="Z233" i="1"/>
  <c r="Z340" i="1" s="1"/>
  <c r="AA240" i="1"/>
  <c r="AB240" i="1" s="1"/>
  <c r="Z275" i="1"/>
  <c r="Z311" i="1" s="1"/>
  <c r="Y231" i="1"/>
  <c r="Y311" i="1"/>
  <c r="Y307" i="1" s="1"/>
  <c r="Z339" i="1"/>
  <c r="AF203" i="1"/>
  <c r="AG203" i="1" s="1"/>
  <c r="AH203" i="1" s="1"/>
  <c r="AI203" i="1" s="1"/>
  <c r="AJ203" i="1" s="1"/>
  <c r="BM14" i="8"/>
  <c r="BN14" i="8" s="1"/>
  <c r="BH164" i="9"/>
  <c r="BG165" i="9"/>
  <c r="AA311" i="1"/>
  <c r="BP7" i="5"/>
  <c r="BP4" i="5"/>
  <c r="BM7" i="6"/>
  <c r="BM4" i="6"/>
  <c r="BG297" i="9"/>
  <c r="BG162" i="9"/>
  <c r="BH327" i="9"/>
  <c r="BH293" i="9"/>
  <c r="BH98" i="9"/>
  <c r="BH42" i="9"/>
  <c r="BH44" i="9" s="1"/>
  <c r="BH39" i="9"/>
  <c r="BH273" i="9" s="1"/>
  <c r="BI7" i="9"/>
  <c r="BI4" i="9"/>
  <c r="BO7" i="8"/>
  <c r="BO4" i="8"/>
  <c r="AB196" i="1"/>
  <c r="AC200" i="1"/>
  <c r="AM206" i="1"/>
  <c r="AN206" i="1" s="1"/>
  <c r="AA231" i="1"/>
  <c r="AA339" i="1"/>
  <c r="Z308" i="1"/>
  <c r="AE209" i="1"/>
  <c r="AB272" i="1"/>
  <c r="AC234" i="1"/>
  <c r="Z314" i="1"/>
  <c r="AA308" i="1"/>
  <c r="O111" i="4"/>
  <c r="AB275" i="1" l="1"/>
  <c r="AD237" i="1"/>
  <c r="AB233" i="1"/>
  <c r="AA278" i="1"/>
  <c r="AA271" i="1" s="1"/>
  <c r="AA233" i="1"/>
  <c r="AA340" i="1" s="1"/>
  <c r="Z271" i="1"/>
  <c r="AK203" i="1"/>
  <c r="AL203" i="1" s="1"/>
  <c r="AM203" i="1" s="1"/>
  <c r="AN203" i="1" s="1"/>
  <c r="AO203" i="1" s="1"/>
  <c r="BO14" i="8"/>
  <c r="BH280" i="9"/>
  <c r="BH163" i="9"/>
  <c r="BH297" i="9" s="1"/>
  <c r="BI244" i="9"/>
  <c r="BI99" i="9"/>
  <c r="BN6" i="6"/>
  <c r="BQ6" i="5"/>
  <c r="BI330" i="9"/>
  <c r="BI328" i="9"/>
  <c r="BH67" i="9"/>
  <c r="BI183" i="9"/>
  <c r="BI161" i="9"/>
  <c r="BI294" i="9" s="1"/>
  <c r="BI138" i="9"/>
  <c r="BI101" i="9"/>
  <c r="BI69" i="9"/>
  <c r="BI74" i="9"/>
  <c r="BI55" i="9"/>
  <c r="BI43" i="9"/>
  <c r="BI41" i="9"/>
  <c r="BI40" i="9"/>
  <c r="BI14" i="9"/>
  <c r="BJ6" i="9"/>
  <c r="BO272" i="8"/>
  <c r="BO252" i="8"/>
  <c r="BO271" i="8"/>
  <c r="BO275" i="8"/>
  <c r="BO258" i="8"/>
  <c r="BO257" i="8"/>
  <c r="BO264" i="8"/>
  <c r="BO249" i="8"/>
  <c r="BO235" i="8"/>
  <c r="BO234" i="8"/>
  <c r="BO248" i="8"/>
  <c r="BO48" i="8"/>
  <c r="BO67" i="8"/>
  <c r="BO66" i="8"/>
  <c r="BO65" i="8"/>
  <c r="BO64" i="8"/>
  <c r="BO52" i="8"/>
  <c r="BO63" i="8"/>
  <c r="BO11" i="8"/>
  <c r="BO49" i="8"/>
  <c r="BO37" i="8"/>
  <c r="BO33" i="8"/>
  <c r="BO36" i="8"/>
  <c r="BO35" i="8"/>
  <c r="BO51" i="8"/>
  <c r="BO34" i="8"/>
  <c r="BO50" i="8"/>
  <c r="BP6" i="8"/>
  <c r="AD200" i="1"/>
  <c r="AE200" i="1" s="1"/>
  <c r="AB231" i="1"/>
  <c r="AB339" i="1"/>
  <c r="AO206" i="1"/>
  <c r="AB311" i="1"/>
  <c r="AB308" i="1"/>
  <c r="Z307" i="1"/>
  <c r="AF209" i="1"/>
  <c r="AG209" i="1" s="1"/>
  <c r="AH209" i="1" s="1"/>
  <c r="AI209" i="1" s="1"/>
  <c r="AJ209" i="1" s="1"/>
  <c r="AC240" i="1"/>
  <c r="AC233" i="1" s="1"/>
  <c r="AC272" i="1"/>
  <c r="AD234" i="1"/>
  <c r="AE234" i="1" s="1"/>
  <c r="AB278" i="1"/>
  <c r="AE237" i="1"/>
  <c r="AD275" i="1"/>
  <c r="AC196" i="1"/>
  <c r="O112" i="4"/>
  <c r="AC340" i="1" l="1"/>
  <c r="AB340" i="1"/>
  <c r="AA314" i="1"/>
  <c r="AA307" i="1" s="1"/>
  <c r="AP203" i="1"/>
  <c r="AQ203" i="1" s="1"/>
  <c r="AR203" i="1" s="1"/>
  <c r="BH162" i="9"/>
  <c r="BI164" i="9"/>
  <c r="BH165" i="9"/>
  <c r="BQ7" i="5"/>
  <c r="BQ4" i="5"/>
  <c r="BN4" i="6"/>
  <c r="BN7" i="6"/>
  <c r="BI327" i="9"/>
  <c r="BI293" i="9"/>
  <c r="BI98" i="9"/>
  <c r="BI42" i="9"/>
  <c r="BI44" i="9" s="1"/>
  <c r="BI39" i="9"/>
  <c r="BI273" i="9" s="1"/>
  <c r="AD196" i="1"/>
  <c r="BJ4" i="9"/>
  <c r="BJ7" i="9"/>
  <c r="BP4" i="8"/>
  <c r="BP7" i="8"/>
  <c r="AE196" i="1"/>
  <c r="AF200" i="1"/>
  <c r="AF196" i="1" s="1"/>
  <c r="AK209" i="1"/>
  <c r="AL209" i="1" s="1"/>
  <c r="AM209" i="1" s="1"/>
  <c r="AN209" i="1" s="1"/>
  <c r="AO209" i="1" s="1"/>
  <c r="AP209" i="1" s="1"/>
  <c r="AQ209" i="1" s="1"/>
  <c r="AR209" i="1" s="1"/>
  <c r="AS209" i="1" s="1"/>
  <c r="AT209" i="1" s="1"/>
  <c r="AU209" i="1" s="1"/>
  <c r="AV209" i="1" s="1"/>
  <c r="AW209" i="1" s="1"/>
  <c r="AX209" i="1" s="1"/>
  <c r="AY209" i="1" s="1"/>
  <c r="AZ209" i="1" s="1"/>
  <c r="BA209" i="1" s="1"/>
  <c r="BB209" i="1" s="1"/>
  <c r="BC209" i="1" s="1"/>
  <c r="BD209" i="1" s="1"/>
  <c r="BE209" i="1" s="1"/>
  <c r="BF209" i="1" s="1"/>
  <c r="BG209" i="1" s="1"/>
  <c r="BH209" i="1" s="1"/>
  <c r="BI209" i="1" s="1"/>
  <c r="BJ209" i="1" s="1"/>
  <c r="BK209" i="1" s="1"/>
  <c r="BL209" i="1" s="1"/>
  <c r="BM209" i="1" s="1"/>
  <c r="BN209" i="1" s="1"/>
  <c r="BO209" i="1" s="1"/>
  <c r="BP209" i="1" s="1"/>
  <c r="BQ209" i="1" s="1"/>
  <c r="BR209" i="1" s="1"/>
  <c r="BS209" i="1" s="1"/>
  <c r="BT209" i="1" s="1"/>
  <c r="BU209" i="1" s="1"/>
  <c r="BV209" i="1" s="1"/>
  <c r="BW209" i="1" s="1"/>
  <c r="BX209" i="1" s="1"/>
  <c r="BY209" i="1" s="1"/>
  <c r="BZ209" i="1" s="1"/>
  <c r="CA209" i="1" s="1"/>
  <c r="CB209" i="1" s="1"/>
  <c r="CC209" i="1" s="1"/>
  <c r="CD209" i="1" s="1"/>
  <c r="CE209" i="1" s="1"/>
  <c r="AC231" i="1"/>
  <c r="AP206" i="1"/>
  <c r="AQ206" i="1" s="1"/>
  <c r="AR206" i="1" s="1"/>
  <c r="AS206" i="1" s="1"/>
  <c r="AT206" i="1" s="1"/>
  <c r="AU206" i="1" s="1"/>
  <c r="AV206" i="1" s="1"/>
  <c r="AW206" i="1" s="1"/>
  <c r="AX206" i="1" s="1"/>
  <c r="AY206" i="1" s="1"/>
  <c r="AZ206" i="1" s="1"/>
  <c r="BA206" i="1" s="1"/>
  <c r="BB206" i="1" s="1"/>
  <c r="BC206" i="1" s="1"/>
  <c r="BD206" i="1" s="1"/>
  <c r="BE206" i="1" s="1"/>
  <c r="BF206" i="1" s="1"/>
  <c r="BG206" i="1" s="1"/>
  <c r="BH206" i="1" s="1"/>
  <c r="BI206" i="1" s="1"/>
  <c r="BJ206" i="1" s="1"/>
  <c r="BK206" i="1" s="1"/>
  <c r="BL206" i="1" s="1"/>
  <c r="BM206" i="1" s="1"/>
  <c r="BN206" i="1" s="1"/>
  <c r="BO206" i="1" s="1"/>
  <c r="BP206" i="1" s="1"/>
  <c r="BQ206" i="1" s="1"/>
  <c r="BR206" i="1" s="1"/>
  <c r="BS206" i="1" s="1"/>
  <c r="BT206" i="1" s="1"/>
  <c r="BU206" i="1" s="1"/>
  <c r="BV206" i="1" s="1"/>
  <c r="BW206" i="1" s="1"/>
  <c r="BX206" i="1" s="1"/>
  <c r="BY206" i="1" s="1"/>
  <c r="BZ206" i="1" s="1"/>
  <c r="CA206" i="1" s="1"/>
  <c r="CB206" i="1" s="1"/>
  <c r="CC206" i="1" s="1"/>
  <c r="CD206" i="1" s="1"/>
  <c r="CE206" i="1" s="1"/>
  <c r="AB314" i="1"/>
  <c r="AB307" i="1" s="1"/>
  <c r="AC278" i="1"/>
  <c r="AC271" i="1" s="1"/>
  <c r="AD240" i="1"/>
  <c r="AD311" i="1"/>
  <c r="AD272" i="1"/>
  <c r="AB271" i="1"/>
  <c r="AC339" i="1"/>
  <c r="AE272" i="1"/>
  <c r="AE275" i="1"/>
  <c r="AF237" i="1"/>
  <c r="AG237" i="1" s="1"/>
  <c r="AH237" i="1" s="1"/>
  <c r="AF234" i="1"/>
  <c r="AC308" i="1"/>
  <c r="O113" i="4"/>
  <c r="AS203" i="1" l="1"/>
  <c r="AT203" i="1" s="1"/>
  <c r="AU203" i="1" s="1"/>
  <c r="AV203" i="1" s="1"/>
  <c r="AW203" i="1" s="1"/>
  <c r="AX203" i="1" s="1"/>
  <c r="AY203" i="1" s="1"/>
  <c r="AZ203" i="1" s="1"/>
  <c r="BA203" i="1" s="1"/>
  <c r="BB203" i="1" s="1"/>
  <c r="BC203" i="1" s="1"/>
  <c r="BD203" i="1" s="1"/>
  <c r="BE203" i="1" s="1"/>
  <c r="BF203" i="1" s="1"/>
  <c r="BG203" i="1" s="1"/>
  <c r="BH203" i="1" s="1"/>
  <c r="BI203" i="1" s="1"/>
  <c r="BJ203" i="1" s="1"/>
  <c r="BK203" i="1" s="1"/>
  <c r="BL203" i="1" s="1"/>
  <c r="BM203" i="1" s="1"/>
  <c r="BN203" i="1" s="1"/>
  <c r="BO203" i="1" s="1"/>
  <c r="BP203" i="1" s="1"/>
  <c r="BQ203" i="1" s="1"/>
  <c r="BR203" i="1" s="1"/>
  <c r="BS203" i="1" s="1"/>
  <c r="BT203" i="1" s="1"/>
  <c r="BU203" i="1" s="1"/>
  <c r="BV203" i="1" s="1"/>
  <c r="BW203" i="1" s="1"/>
  <c r="BX203" i="1" s="1"/>
  <c r="BY203" i="1" s="1"/>
  <c r="BZ203" i="1" s="1"/>
  <c r="CA203" i="1" s="1"/>
  <c r="CB203" i="1" s="1"/>
  <c r="CC203" i="1" s="1"/>
  <c r="CD203" i="1" s="1"/>
  <c r="CE203" i="1" s="1"/>
  <c r="BP14" i="8"/>
  <c r="BI280" i="9"/>
  <c r="BI163" i="9"/>
  <c r="BI165" i="9" s="1"/>
  <c r="BJ244" i="9"/>
  <c r="BJ99" i="9"/>
  <c r="AD231" i="1"/>
  <c r="BO6" i="6"/>
  <c r="BR6" i="5"/>
  <c r="BJ330" i="9"/>
  <c r="BJ328" i="9"/>
  <c r="BI67" i="9"/>
  <c r="BJ183" i="9"/>
  <c r="BJ161" i="9"/>
  <c r="BJ294" i="9" s="1"/>
  <c r="BJ138" i="9"/>
  <c r="BJ101" i="9"/>
  <c r="BJ69" i="9"/>
  <c r="BJ74" i="9"/>
  <c r="BJ55" i="9"/>
  <c r="BJ43" i="9"/>
  <c r="BJ41" i="9"/>
  <c r="BJ40" i="9"/>
  <c r="AD339" i="1"/>
  <c r="AE339" i="1"/>
  <c r="BK6" i="9"/>
  <c r="BJ14" i="9"/>
  <c r="BQ6" i="8"/>
  <c r="BP275" i="8"/>
  <c r="BP271" i="8"/>
  <c r="BP257" i="8"/>
  <c r="BP272" i="8"/>
  <c r="BP249" i="8"/>
  <c r="BP258" i="8"/>
  <c r="BP252" i="8"/>
  <c r="BP264" i="8"/>
  <c r="BP234" i="8"/>
  <c r="BP248" i="8"/>
  <c r="BP235" i="8"/>
  <c r="BP67" i="8"/>
  <c r="BP66" i="8"/>
  <c r="BP65" i="8"/>
  <c r="BP64" i="8"/>
  <c r="BP52" i="8"/>
  <c r="BP63" i="8"/>
  <c r="BP51" i="8"/>
  <c r="BP11" i="8"/>
  <c r="BP37" i="8"/>
  <c r="BP36" i="8"/>
  <c r="BP49" i="8"/>
  <c r="BP35" i="8"/>
  <c r="BP34" i="8"/>
  <c r="BP48" i="8"/>
  <c r="BP50" i="8"/>
  <c r="BP33" i="8"/>
  <c r="AG200" i="1"/>
  <c r="AE231" i="1"/>
  <c r="AD278" i="1"/>
  <c r="AE308" i="1"/>
  <c r="AE240" i="1"/>
  <c r="AI237" i="1"/>
  <c r="AH275" i="1"/>
  <c r="AH311" i="1" s="1"/>
  <c r="AG275" i="1"/>
  <c r="AF275" i="1"/>
  <c r="AF231" i="1"/>
  <c r="AD233" i="1"/>
  <c r="AF339" i="1"/>
  <c r="AD308" i="1"/>
  <c r="AE311" i="1"/>
  <c r="AC314" i="1"/>
  <c r="AG234" i="1"/>
  <c r="AF272" i="1"/>
  <c r="O114" i="4"/>
  <c r="BJ164" i="9" l="1"/>
  <c r="BI297" i="9"/>
  <c r="BI162" i="9"/>
  <c r="AG311" i="1"/>
  <c r="AD271" i="1"/>
  <c r="BR7" i="5"/>
  <c r="BR4" i="5"/>
  <c r="BO4" i="6"/>
  <c r="BO7" i="6"/>
  <c r="BJ327" i="9"/>
  <c r="BJ293" i="9"/>
  <c r="BJ98" i="9"/>
  <c r="BJ39" i="9"/>
  <c r="BJ273" i="9" s="1"/>
  <c r="BJ42" i="9"/>
  <c r="BJ44" i="9" s="1"/>
  <c r="BK7" i="9"/>
  <c r="BK4" i="9"/>
  <c r="BQ7" i="8"/>
  <c r="BQ4" i="8"/>
  <c r="AG196" i="1"/>
  <c r="AH200" i="1"/>
  <c r="AG272" i="1"/>
  <c r="AD340" i="1"/>
  <c r="AF308" i="1"/>
  <c r="AF311" i="1"/>
  <c r="AD314" i="1"/>
  <c r="AH234" i="1"/>
  <c r="AC307" i="1"/>
  <c r="AI275" i="1"/>
  <c r="AJ237" i="1"/>
  <c r="AE278" i="1"/>
  <c r="AF240" i="1"/>
  <c r="AE233" i="1"/>
  <c r="O115" i="4"/>
  <c r="BQ14" i="8" l="1"/>
  <c r="BJ280" i="9"/>
  <c r="BJ163" i="9"/>
  <c r="BJ297" i="9" s="1"/>
  <c r="BK244" i="9"/>
  <c r="BK99" i="9"/>
  <c r="BS6" i="5"/>
  <c r="BP6" i="6"/>
  <c r="BK330" i="9"/>
  <c r="BK328" i="9"/>
  <c r="BJ67" i="9"/>
  <c r="BK183" i="9"/>
  <c r="BK161" i="9"/>
  <c r="BK294" i="9" s="1"/>
  <c r="BK138" i="9"/>
  <c r="BK101" i="9"/>
  <c r="BK69" i="9"/>
  <c r="BK74" i="9"/>
  <c r="BK55" i="9"/>
  <c r="BK43" i="9"/>
  <c r="BK41" i="9"/>
  <c r="BK40" i="9"/>
  <c r="BK14" i="9"/>
  <c r="BL6" i="9"/>
  <c r="BQ275" i="8"/>
  <c r="BQ248" i="8"/>
  <c r="BQ258" i="8"/>
  <c r="BQ271" i="8"/>
  <c r="BQ257" i="8"/>
  <c r="BQ272" i="8"/>
  <c r="BQ249" i="8"/>
  <c r="BQ235" i="8"/>
  <c r="BQ252" i="8"/>
  <c r="BQ234" i="8"/>
  <c r="BQ67" i="8"/>
  <c r="BQ66" i="8"/>
  <c r="BQ65" i="8"/>
  <c r="BQ64" i="8"/>
  <c r="BQ52" i="8"/>
  <c r="BQ63" i="8"/>
  <c r="BQ51" i="8"/>
  <c r="BQ50" i="8"/>
  <c r="BQ37" i="8"/>
  <c r="BQ36" i="8"/>
  <c r="BQ35" i="8"/>
  <c r="BQ11" i="8"/>
  <c r="BQ34" i="8"/>
  <c r="BQ48" i="8"/>
  <c r="BQ33" i="8"/>
  <c r="BQ49" i="8"/>
  <c r="BR6" i="8"/>
  <c r="AH196" i="1"/>
  <c r="AH339" i="1" s="1"/>
  <c r="AI200" i="1"/>
  <c r="AG231" i="1"/>
  <c r="AG339" i="1"/>
  <c r="AH272" i="1"/>
  <c r="AI234" i="1"/>
  <c r="AE340" i="1"/>
  <c r="AE314" i="1"/>
  <c r="AE271" i="1"/>
  <c r="AG308" i="1"/>
  <c r="AF278" i="1"/>
  <c r="AG240" i="1"/>
  <c r="AF233" i="1"/>
  <c r="AJ275" i="1"/>
  <c r="AK237" i="1"/>
  <c r="AI311" i="1"/>
  <c r="AD307" i="1"/>
  <c r="O116" i="4"/>
  <c r="BK164" i="9" l="1"/>
  <c r="BJ162" i="9"/>
  <c r="BJ165" i="9"/>
  <c r="BP7" i="6"/>
  <c r="BP4" i="6"/>
  <c r="BS7" i="5"/>
  <c r="BS4" i="5"/>
  <c r="BK327" i="9"/>
  <c r="BK293" i="9"/>
  <c r="BK98" i="9"/>
  <c r="BK42" i="9"/>
  <c r="BK44" i="9" s="1"/>
  <c r="BK39" i="9"/>
  <c r="BK273" i="9" s="1"/>
  <c r="BL7" i="9"/>
  <c r="BL4" i="9"/>
  <c r="BR7" i="8"/>
  <c r="BR4" i="8"/>
  <c r="AI196" i="1"/>
  <c r="AJ200" i="1"/>
  <c r="AH231" i="1"/>
  <c r="AK275" i="1"/>
  <c r="AL237" i="1"/>
  <c r="AJ311" i="1"/>
  <c r="AE307" i="1"/>
  <c r="AF340" i="1"/>
  <c r="AI272" i="1"/>
  <c r="AJ234" i="1"/>
  <c r="AG278" i="1"/>
  <c r="AH240" i="1"/>
  <c r="AG233" i="1"/>
  <c r="AF314" i="1"/>
  <c r="AF271" i="1"/>
  <c r="AH308" i="1"/>
  <c r="O117" i="4"/>
  <c r="BR14" i="8" l="1"/>
  <c r="BK280" i="9"/>
  <c r="BK163" i="9"/>
  <c r="BK297" i="9" s="1"/>
  <c r="BL244" i="9"/>
  <c r="BL99" i="9"/>
  <c r="BT6" i="5"/>
  <c r="BQ6" i="6"/>
  <c r="BL330" i="9"/>
  <c r="BL328" i="9"/>
  <c r="BK67" i="9"/>
  <c r="BL183" i="9"/>
  <c r="BL161" i="9"/>
  <c r="BL294" i="9" s="1"/>
  <c r="BL138" i="9"/>
  <c r="BL101" i="9"/>
  <c r="BL69" i="9"/>
  <c r="BL74" i="9"/>
  <c r="BL55" i="9"/>
  <c r="BL43" i="9"/>
  <c r="BL41" i="9"/>
  <c r="BL40" i="9"/>
  <c r="BL14" i="9"/>
  <c r="BM6" i="9"/>
  <c r="BR275" i="8"/>
  <c r="BR258" i="8"/>
  <c r="BR264" i="8"/>
  <c r="BR272" i="8"/>
  <c r="BR271" i="8"/>
  <c r="BR257" i="8"/>
  <c r="BR252" i="8"/>
  <c r="BR249" i="8"/>
  <c r="BR234" i="8"/>
  <c r="BR248" i="8"/>
  <c r="BR235" i="8"/>
  <c r="BR66" i="8"/>
  <c r="BR65" i="8"/>
  <c r="BR64" i="8"/>
  <c r="BR63" i="8"/>
  <c r="BR51" i="8"/>
  <c r="BR50" i="8"/>
  <c r="BR49" i="8"/>
  <c r="BR36" i="8"/>
  <c r="BR37" i="8"/>
  <c r="BR35" i="8"/>
  <c r="BR67" i="8"/>
  <c r="BR34" i="8"/>
  <c r="BR33" i="8"/>
  <c r="BR52" i="8"/>
  <c r="BR48" i="8"/>
  <c r="BR11" i="8"/>
  <c r="BS6" i="8"/>
  <c r="AJ196" i="1"/>
  <c r="AK200" i="1"/>
  <c r="AI231" i="1"/>
  <c r="AI339" i="1"/>
  <c r="AG314" i="1"/>
  <c r="AG271" i="1"/>
  <c r="AG340" i="1"/>
  <c r="AI240" i="1"/>
  <c r="AH278" i="1"/>
  <c r="AH233" i="1"/>
  <c r="AI308" i="1"/>
  <c r="AF307" i="1"/>
  <c r="AL275" i="1"/>
  <c r="AM237" i="1"/>
  <c r="AJ272" i="1"/>
  <c r="AK234" i="1"/>
  <c r="AK311" i="1"/>
  <c r="O118" i="4"/>
  <c r="BK162" i="9" l="1"/>
  <c r="BL164" i="9"/>
  <c r="BK165" i="9"/>
  <c r="AJ339" i="1"/>
  <c r="BQ7" i="6"/>
  <c r="BQ4" i="6"/>
  <c r="BT7" i="5"/>
  <c r="BT4" i="5"/>
  <c r="BL327" i="9"/>
  <c r="BL293" i="9"/>
  <c r="BL98" i="9"/>
  <c r="BL42" i="9"/>
  <c r="BL44" i="9" s="1"/>
  <c r="BL39" i="9"/>
  <c r="BL273" i="9" s="1"/>
  <c r="BM7" i="9"/>
  <c r="BM4" i="9"/>
  <c r="BS4" i="8"/>
  <c r="BS7" i="8"/>
  <c r="AK196" i="1"/>
  <c r="AL200" i="1"/>
  <c r="AJ231" i="1"/>
  <c r="AK272" i="1"/>
  <c r="AL234" i="1"/>
  <c r="AM275" i="1"/>
  <c r="AN237" i="1"/>
  <c r="AH340" i="1"/>
  <c r="AH314" i="1"/>
  <c r="AH271" i="1"/>
  <c r="AI278" i="1"/>
  <c r="AJ240" i="1"/>
  <c r="AI233" i="1"/>
  <c r="AL311" i="1"/>
  <c r="AG307" i="1"/>
  <c r="AJ308" i="1"/>
  <c r="O119" i="4"/>
  <c r="BS14" i="8" l="1"/>
  <c r="BL280" i="9"/>
  <c r="BL163" i="9"/>
  <c r="BL297" i="9" s="1"/>
  <c r="BM244" i="9"/>
  <c r="BM99" i="9"/>
  <c r="BU6" i="5"/>
  <c r="BR6" i="6"/>
  <c r="BM330" i="9"/>
  <c r="BM328" i="9"/>
  <c r="BL67" i="9"/>
  <c r="BM183" i="9"/>
  <c r="BM161" i="9"/>
  <c r="BM294" i="9" s="1"/>
  <c r="BM138" i="9"/>
  <c r="BM101" i="9"/>
  <c r="BM69" i="9"/>
  <c r="BM74" i="9"/>
  <c r="BM55" i="9"/>
  <c r="BM40" i="9"/>
  <c r="BM41" i="9"/>
  <c r="BM43" i="9"/>
  <c r="BN6" i="9"/>
  <c r="BM14" i="9"/>
  <c r="BT6" i="8"/>
  <c r="BS258" i="8"/>
  <c r="BS257" i="8"/>
  <c r="BS272" i="8"/>
  <c r="BS252" i="8"/>
  <c r="BS271" i="8"/>
  <c r="BS275" i="8"/>
  <c r="BS235" i="8"/>
  <c r="BS248" i="8"/>
  <c r="BS249" i="8"/>
  <c r="BS234" i="8"/>
  <c r="BS65" i="8"/>
  <c r="BS64" i="8"/>
  <c r="BS52" i="8"/>
  <c r="BS63" i="8"/>
  <c r="BS50" i="8"/>
  <c r="BS49" i="8"/>
  <c r="BS48" i="8"/>
  <c r="BS35" i="8"/>
  <c r="BS67" i="8"/>
  <c r="BS36" i="8"/>
  <c r="BS34" i="8"/>
  <c r="BS33" i="8"/>
  <c r="BS66" i="8"/>
  <c r="BS37" i="8"/>
  <c r="BS51" i="8"/>
  <c r="BS11" i="8"/>
  <c r="AL196" i="1"/>
  <c r="AM200" i="1"/>
  <c r="AK231" i="1"/>
  <c r="AK339" i="1"/>
  <c r="AI314" i="1"/>
  <c r="AI271" i="1"/>
  <c r="AL272" i="1"/>
  <c r="AM234" i="1"/>
  <c r="AM311" i="1"/>
  <c r="AK308" i="1"/>
  <c r="AJ278" i="1"/>
  <c r="AK240" i="1"/>
  <c r="AJ233" i="1"/>
  <c r="AH307" i="1"/>
  <c r="AI340" i="1"/>
  <c r="AN275" i="1"/>
  <c r="AO237" i="1"/>
  <c r="O120" i="4"/>
  <c r="BL165" i="9" l="1"/>
  <c r="BL162" i="9"/>
  <c r="BM164" i="9"/>
  <c r="BR7" i="6"/>
  <c r="BR4" i="6"/>
  <c r="BU7" i="5"/>
  <c r="BU4" i="5"/>
  <c r="BM327" i="9"/>
  <c r="BM293" i="9"/>
  <c r="BM98" i="9"/>
  <c r="BM42" i="9"/>
  <c r="BM44" i="9" s="1"/>
  <c r="BM39" i="9"/>
  <c r="BM273" i="9" s="1"/>
  <c r="BN4" i="9"/>
  <c r="BN7" i="9"/>
  <c r="BT4" i="8"/>
  <c r="BT7" i="8"/>
  <c r="AM196" i="1"/>
  <c r="AN200" i="1"/>
  <c r="AL231" i="1"/>
  <c r="AL339" i="1"/>
  <c r="AO275" i="1"/>
  <c r="AP237" i="1"/>
  <c r="AJ340" i="1"/>
  <c r="AI307" i="1"/>
  <c r="AK278" i="1"/>
  <c r="AL240" i="1"/>
  <c r="AK233" i="1"/>
  <c r="AM272" i="1"/>
  <c r="AN234" i="1"/>
  <c r="AJ314" i="1"/>
  <c r="AJ271" i="1"/>
  <c r="AN311" i="1"/>
  <c r="AL308" i="1"/>
  <c r="O121" i="4"/>
  <c r="BT14" i="8" l="1"/>
  <c r="BM280" i="9"/>
  <c r="BM163" i="9"/>
  <c r="BM165" i="9" s="1"/>
  <c r="BN244" i="9"/>
  <c r="BN99" i="9"/>
  <c r="AM339" i="1"/>
  <c r="BS6" i="6"/>
  <c r="BV6" i="5"/>
  <c r="BN330" i="9"/>
  <c r="BN328" i="9"/>
  <c r="BM67" i="9"/>
  <c r="BN183" i="9"/>
  <c r="BN161" i="9"/>
  <c r="BN294" i="9" s="1"/>
  <c r="BN138" i="9"/>
  <c r="BN101" i="9"/>
  <c r="BN69" i="9"/>
  <c r="BN74" i="9"/>
  <c r="BN55" i="9"/>
  <c r="BN40" i="9"/>
  <c r="BN43" i="9"/>
  <c r="BN41" i="9"/>
  <c r="BO6" i="9"/>
  <c r="BN14" i="9"/>
  <c r="BU6" i="8"/>
  <c r="BT257" i="8"/>
  <c r="BT271" i="8"/>
  <c r="BT258" i="8"/>
  <c r="BT275" i="8"/>
  <c r="BT249" i="8"/>
  <c r="BT272" i="8"/>
  <c r="BT234" i="8"/>
  <c r="BT252" i="8"/>
  <c r="BT235" i="8"/>
  <c r="BT248" i="8"/>
  <c r="BT64" i="8"/>
  <c r="BT63" i="8"/>
  <c r="BT51" i="8"/>
  <c r="BT49" i="8"/>
  <c r="BT48" i="8"/>
  <c r="BT67" i="8"/>
  <c r="BT34" i="8"/>
  <c r="BT35" i="8"/>
  <c r="BT33" i="8"/>
  <c r="BT66" i="8"/>
  <c r="BT65" i="8"/>
  <c r="BT52" i="8"/>
  <c r="BT11" i="8"/>
  <c r="BT50" i="8"/>
  <c r="BT37" i="8"/>
  <c r="BT36" i="8"/>
  <c r="AN196" i="1"/>
  <c r="AO200" i="1"/>
  <c r="AO196" i="1" s="1"/>
  <c r="AM231" i="1"/>
  <c r="AK340" i="1"/>
  <c r="AK314" i="1"/>
  <c r="AK271" i="1"/>
  <c r="AP275" i="1"/>
  <c r="AQ237" i="1"/>
  <c r="AJ307" i="1"/>
  <c r="AO311" i="1"/>
  <c r="AL278" i="1"/>
  <c r="AM240" i="1"/>
  <c r="AL233" i="1"/>
  <c r="AN272" i="1"/>
  <c r="AO234" i="1"/>
  <c r="AM308" i="1"/>
  <c r="O122" i="4"/>
  <c r="BM162" i="9" l="1"/>
  <c r="BN164" i="9"/>
  <c r="BM297" i="9"/>
  <c r="BV4" i="5"/>
  <c r="BV7" i="5"/>
  <c r="BS7" i="6"/>
  <c r="BS4" i="6"/>
  <c r="BN327" i="9"/>
  <c r="BN293" i="9"/>
  <c r="BN98" i="9"/>
  <c r="BN42" i="9"/>
  <c r="BN44" i="9" s="1"/>
  <c r="BN39" i="9"/>
  <c r="BN273" i="9" s="1"/>
  <c r="BO7" i="9"/>
  <c r="BO4" i="9"/>
  <c r="BU7" i="8"/>
  <c r="BU4" i="8"/>
  <c r="AO231" i="1"/>
  <c r="AP200" i="1"/>
  <c r="AP196" i="1" s="1"/>
  <c r="AN231" i="1"/>
  <c r="AO339" i="1"/>
  <c r="AN339" i="1"/>
  <c r="AL340" i="1"/>
  <c r="AK307" i="1"/>
  <c r="AM278" i="1"/>
  <c r="AN240" i="1"/>
  <c r="AM233" i="1"/>
  <c r="AL314" i="1"/>
  <c r="AL271" i="1"/>
  <c r="AO272" i="1"/>
  <c r="AP234" i="1"/>
  <c r="AQ275" i="1"/>
  <c r="AR237" i="1"/>
  <c r="AN308" i="1"/>
  <c r="AP311" i="1"/>
  <c r="O123" i="4"/>
  <c r="BU14" i="8" l="1"/>
  <c r="BN280" i="9"/>
  <c r="BN163" i="9"/>
  <c r="BN297" i="9" s="1"/>
  <c r="BO244" i="9"/>
  <c r="BO99" i="9"/>
  <c r="BT6" i="6"/>
  <c r="BW6" i="5"/>
  <c r="BO330" i="9"/>
  <c r="BO328" i="9"/>
  <c r="BN67" i="9"/>
  <c r="BO183" i="9"/>
  <c r="BO161" i="9"/>
  <c r="BO294" i="9" s="1"/>
  <c r="BO138" i="9"/>
  <c r="BO101" i="9"/>
  <c r="BO69" i="9"/>
  <c r="BO74" i="9"/>
  <c r="BO55" i="9"/>
  <c r="BO40" i="9"/>
  <c r="BO43" i="9"/>
  <c r="BO41" i="9"/>
  <c r="BO14" i="9"/>
  <c r="BP6" i="9"/>
  <c r="BV6" i="8"/>
  <c r="BU264" i="8"/>
  <c r="BU272" i="8"/>
  <c r="BU275" i="8"/>
  <c r="BU271" i="8"/>
  <c r="BU257" i="8"/>
  <c r="BU252" i="8"/>
  <c r="BU248" i="8"/>
  <c r="BU234" i="8"/>
  <c r="BU235" i="8"/>
  <c r="BU249" i="8"/>
  <c r="BU258" i="8"/>
  <c r="BU63" i="8"/>
  <c r="BU50" i="8"/>
  <c r="BU48" i="8"/>
  <c r="BU67" i="8"/>
  <c r="BU66" i="8"/>
  <c r="BU33" i="8"/>
  <c r="BU34" i="8"/>
  <c r="BU35" i="8"/>
  <c r="BU52" i="8"/>
  <c r="BU11" i="8"/>
  <c r="BU64" i="8"/>
  <c r="BU51" i="8"/>
  <c r="BU49" i="8"/>
  <c r="BU37" i="8"/>
  <c r="BU65" i="8"/>
  <c r="BU36" i="8"/>
  <c r="AP231" i="1"/>
  <c r="AQ200" i="1"/>
  <c r="AP339" i="1"/>
  <c r="AM314" i="1"/>
  <c r="AM271" i="1"/>
  <c r="AR275" i="1"/>
  <c r="AS237" i="1"/>
  <c r="AQ311" i="1"/>
  <c r="AP272" i="1"/>
  <c r="AQ234" i="1"/>
  <c r="AL307" i="1"/>
  <c r="AO308" i="1"/>
  <c r="AM340" i="1"/>
  <c r="AN278" i="1"/>
  <c r="AO240" i="1"/>
  <c r="AN233" i="1"/>
  <c r="O124" i="4"/>
  <c r="BN162" i="9" l="1"/>
  <c r="BO164" i="9"/>
  <c r="BN165" i="9"/>
  <c r="BW4" i="5"/>
  <c r="BW7" i="5"/>
  <c r="BT4" i="6"/>
  <c r="BT7" i="6"/>
  <c r="BO327" i="9"/>
  <c r="BO293" i="9"/>
  <c r="BO98" i="9"/>
  <c r="BO42" i="9"/>
  <c r="BO44" i="9" s="1"/>
  <c r="BO39" i="9"/>
  <c r="BO273" i="9" s="1"/>
  <c r="BP7" i="9"/>
  <c r="BP4" i="9"/>
  <c r="BV7" i="8"/>
  <c r="BV4" i="8"/>
  <c r="AQ196" i="1"/>
  <c r="AR200" i="1"/>
  <c r="AN314" i="1"/>
  <c r="AN271" i="1"/>
  <c r="AP308" i="1"/>
  <c r="AO278" i="1"/>
  <c r="AP240" i="1"/>
  <c r="AO233" i="1"/>
  <c r="AN340" i="1"/>
  <c r="AS275" i="1"/>
  <c r="AT237" i="1"/>
  <c r="AR311" i="1"/>
  <c r="AQ272" i="1"/>
  <c r="AR234" i="1"/>
  <c r="AM307" i="1"/>
  <c r="O125" i="4"/>
  <c r="Q124" i="4"/>
  <c r="Q120" i="4"/>
  <c r="Q122" i="4"/>
  <c r="Q116" i="4"/>
  <c r="Q118" i="4"/>
  <c r="BN122" i="6"/>
  <c r="BV28" i="6"/>
  <c r="BH116" i="6"/>
  <c r="CC93" i="6"/>
  <c r="BI103" i="6"/>
  <c r="AH105" i="6"/>
  <c r="CC38" i="6"/>
  <c r="CE26" i="6"/>
  <c r="CA97" i="6"/>
  <c r="BC138" i="6"/>
  <c r="BZ97" i="6"/>
  <c r="BY112" i="6"/>
  <c r="BG12" i="6"/>
  <c r="BW143" i="6"/>
  <c r="BW72" i="6"/>
  <c r="AR99" i="6"/>
  <c r="Y94" i="6"/>
  <c r="BH133" i="6"/>
  <c r="BB151" i="6"/>
  <c r="BN74" i="6"/>
  <c r="CA110" i="6"/>
  <c r="BZ19" i="6"/>
  <c r="CE112" i="6"/>
  <c r="CE149" i="6"/>
  <c r="BZ28" i="6"/>
  <c r="BY51" i="6"/>
  <c r="CE24" i="6"/>
  <c r="CB119" i="6"/>
  <c r="BW21" i="6"/>
  <c r="AM54" i="6"/>
  <c r="CE169" i="6"/>
  <c r="AU169" i="6"/>
  <c r="BW51" i="6"/>
  <c r="BY74" i="6"/>
  <c r="CB75" i="6"/>
  <c r="BV62" i="6"/>
  <c r="CE94" i="6"/>
  <c r="BW123" i="6"/>
  <c r="AG104" i="6"/>
  <c r="CB42" i="6"/>
  <c r="Y170" i="6"/>
  <c r="CA139" i="6"/>
  <c r="BT155" i="6"/>
  <c r="CB41" i="6"/>
  <c r="BY157" i="6"/>
  <c r="CA114" i="6"/>
  <c r="CA58" i="6"/>
  <c r="BZ37" i="6"/>
  <c r="BV152" i="6"/>
  <c r="CE126" i="6"/>
  <c r="BN150" i="6"/>
  <c r="BZ81" i="6"/>
  <c r="AC175" i="6"/>
  <c r="AK85" i="6"/>
  <c r="BX174" i="6"/>
  <c r="BU64" i="6"/>
  <c r="BD111" i="6"/>
  <c r="BZ118" i="6"/>
  <c r="BY12" i="6"/>
  <c r="BX22" i="6"/>
  <c r="AK175" i="6"/>
  <c r="AT59" i="6"/>
  <c r="BZ106" i="6"/>
  <c r="BU62" i="6"/>
  <c r="CB45" i="6"/>
  <c r="AN166" i="6"/>
  <c r="BY166" i="6"/>
  <c r="BX115" i="6"/>
  <c r="BV167" i="6"/>
  <c r="BX62" i="6"/>
  <c r="BY58" i="6"/>
  <c r="CB11" i="6"/>
  <c r="CB47" i="6"/>
  <c r="AK107" i="6"/>
  <c r="AI150" i="6"/>
  <c r="CE162" i="6"/>
  <c r="BG98" i="6"/>
  <c r="BY24" i="6"/>
  <c r="BG108" i="6"/>
  <c r="AH170" i="6"/>
  <c r="BT100" i="6"/>
  <c r="CC137" i="6"/>
  <c r="AT77" i="6"/>
  <c r="AI171" i="6"/>
  <c r="BT53" i="6"/>
  <c r="BU48" i="6"/>
  <c r="BY18" i="6"/>
  <c r="CE113" i="6"/>
  <c r="BY167" i="6"/>
  <c r="AB106" i="6"/>
  <c r="BU79" i="6"/>
  <c r="BX147" i="6"/>
  <c r="BW14" i="6"/>
  <c r="BT18" i="6"/>
  <c r="BY132" i="6"/>
  <c r="CE141" i="6"/>
  <c r="CB156" i="6"/>
  <c r="BT162" i="6"/>
  <c r="CC28" i="6"/>
  <c r="BM55" i="6"/>
  <c r="AC110" i="6"/>
  <c r="CE91" i="6"/>
  <c r="Y106" i="6"/>
  <c r="BY119" i="6"/>
  <c r="BV145" i="6"/>
  <c r="BU102" i="6"/>
  <c r="BE48" i="6"/>
  <c r="BX32" i="6"/>
  <c r="CA41" i="6"/>
  <c r="BE65" i="6"/>
  <c r="BG150" i="6"/>
  <c r="CB15" i="6"/>
  <c r="BN135" i="6"/>
  <c r="BV80" i="6"/>
  <c r="CE125" i="6"/>
  <c r="BU66" i="6"/>
  <c r="BL141" i="6"/>
  <c r="CA134" i="6"/>
  <c r="AQ130" i="6"/>
  <c r="AS22" i="6"/>
  <c r="BU158" i="6"/>
  <c r="BY111" i="6"/>
  <c r="AS171" i="6"/>
  <c r="BF157" i="6"/>
  <c r="BT29" i="6"/>
  <c r="BV84" i="6"/>
  <c r="BW71" i="6"/>
  <c r="BL134" i="6"/>
  <c r="AH126" i="6"/>
  <c r="AN13" i="6"/>
  <c r="BW53" i="6"/>
  <c r="CA87" i="6"/>
  <c r="BT79" i="6"/>
  <c r="CB108" i="6"/>
  <c r="BY90" i="6"/>
  <c r="BY143" i="6"/>
  <c r="Y107" i="6"/>
  <c r="CE30" i="6"/>
  <c r="CE29" i="6"/>
  <c r="BY89" i="6"/>
  <c r="AA105" i="6"/>
  <c r="CE134" i="6"/>
  <c r="CB151" i="6"/>
  <c r="AN89" i="6"/>
  <c r="BZ109" i="6"/>
  <c r="AF107" i="6"/>
  <c r="BG89" i="6"/>
  <c r="BL132" i="6"/>
  <c r="BU169" i="6"/>
  <c r="CC136" i="6"/>
  <c r="BH83" i="6"/>
  <c r="BM134" i="6"/>
  <c r="CB26" i="6"/>
  <c r="AB33" i="6"/>
  <c r="BG83" i="6"/>
  <c r="AO68" i="6"/>
  <c r="BW148" i="6"/>
  <c r="BB160" i="6"/>
  <c r="CA158" i="6"/>
  <c r="CC101" i="6"/>
  <c r="BM88" i="6"/>
  <c r="CE59" i="6"/>
  <c r="BX112" i="6"/>
  <c r="BX42" i="6"/>
  <c r="BX171" i="6"/>
  <c r="CE87" i="6"/>
  <c r="BM110" i="6"/>
  <c r="BZ60" i="6"/>
  <c r="CA51" i="6"/>
  <c r="BU53" i="6"/>
  <c r="AC158" i="6"/>
  <c r="Z107" i="6"/>
  <c r="BJ160" i="6"/>
  <c r="CA27" i="6"/>
  <c r="CB81" i="6"/>
  <c r="BZ102" i="6"/>
  <c r="Y86" i="6"/>
  <c r="CE120" i="6"/>
  <c r="BY54" i="6"/>
  <c r="BC107" i="6"/>
  <c r="AH106" i="6"/>
  <c r="BC133" i="6"/>
  <c r="BH86" i="6"/>
  <c r="CB162" i="6"/>
  <c r="BW11" i="6"/>
  <c r="CA103" i="6"/>
  <c r="BT75" i="6"/>
  <c r="CB66" i="6"/>
  <c r="BU136" i="6"/>
  <c r="AM90" i="6"/>
  <c r="BT157" i="6"/>
  <c r="BJ131" i="6"/>
  <c r="BH64" i="6"/>
  <c r="CB125" i="6"/>
  <c r="CE38" i="6"/>
  <c r="CA46" i="6"/>
  <c r="CA80" i="6"/>
  <c r="BV83" i="6"/>
  <c r="BT94" i="6"/>
  <c r="CE145" i="6"/>
  <c r="AM81" i="6"/>
  <c r="CE57" i="6"/>
  <c r="CE16" i="6"/>
  <c r="BY110" i="6"/>
  <c r="BZ155" i="6"/>
  <c r="BX162" i="6"/>
  <c r="BU151" i="6"/>
  <c r="BW152" i="6"/>
  <c r="BK141" i="6"/>
  <c r="BZ74" i="6"/>
  <c r="BZ129" i="6"/>
  <c r="CB137" i="6"/>
  <c r="CC132" i="6"/>
  <c r="BM123" i="6"/>
  <c r="AC38" i="6"/>
  <c r="BK148" i="6"/>
  <c r="BZ44" i="6"/>
  <c r="CA99" i="6"/>
  <c r="CC25" i="6"/>
  <c r="AQ94" i="6"/>
  <c r="BZ107" i="6"/>
  <c r="CE173" i="6"/>
  <c r="CA74" i="6"/>
  <c r="BC54" i="6"/>
  <c r="BY50" i="6"/>
  <c r="CB93" i="6"/>
  <c r="AD104" i="6"/>
  <c r="CB167" i="6"/>
  <c r="BL58" i="6"/>
  <c r="CE100" i="6"/>
  <c r="BM171" i="6"/>
  <c r="BY105" i="6"/>
  <c r="CB96" i="6"/>
  <c r="BL94" i="6"/>
  <c r="AI94" i="6"/>
  <c r="BI172" i="6"/>
  <c r="BL126" i="6"/>
  <c r="BH159" i="6"/>
  <c r="BH58" i="6"/>
  <c r="BF47" i="6"/>
  <c r="BW24" i="6"/>
  <c r="CC139" i="6"/>
  <c r="AF14" i="6"/>
  <c r="BU160" i="6"/>
  <c r="BY33" i="6"/>
  <c r="AN148" i="6"/>
  <c r="BT69" i="6"/>
  <c r="CB168" i="6"/>
  <c r="BC115" i="6"/>
  <c r="BH140" i="6"/>
  <c r="BW63" i="6"/>
  <c r="AI175" i="6"/>
  <c r="AB139" i="6"/>
  <c r="AU131" i="6"/>
  <c r="CB147" i="6"/>
  <c r="AT165" i="6"/>
  <c r="CA133" i="6"/>
  <c r="AG158" i="6"/>
  <c r="CE68" i="6"/>
  <c r="BX80" i="6"/>
  <c r="BZ132" i="6"/>
  <c r="BZ16" i="6"/>
  <c r="BE155" i="6"/>
  <c r="BZ83" i="6"/>
  <c r="BV117" i="6"/>
  <c r="BV105" i="6"/>
  <c r="BC111" i="6"/>
  <c r="AA139" i="6"/>
  <c r="BK134" i="6"/>
  <c r="CC13" i="6"/>
  <c r="BY120" i="6"/>
  <c r="CC99" i="6"/>
  <c r="CC112" i="6"/>
  <c r="BW169" i="6"/>
  <c r="BZ92" i="6"/>
  <c r="BC100" i="6"/>
  <c r="BZ72" i="6"/>
  <c r="BX168" i="6"/>
  <c r="CE121" i="6"/>
  <c r="AL54" i="6"/>
  <c r="BK143" i="6"/>
  <c r="BB147" i="6"/>
  <c r="BJ82" i="6"/>
  <c r="AA158" i="6"/>
  <c r="CA82" i="6"/>
  <c r="BN59" i="6"/>
  <c r="BZ158" i="6"/>
  <c r="BB98" i="6"/>
  <c r="BT169" i="6"/>
  <c r="BW156" i="6"/>
  <c r="BK23" i="6"/>
  <c r="BM15" i="6"/>
  <c r="BU118" i="6"/>
  <c r="BK144" i="6"/>
  <c r="CB115" i="6"/>
  <c r="BV122" i="6"/>
  <c r="AH78" i="6"/>
  <c r="BY48" i="6"/>
  <c r="CA13" i="6"/>
  <c r="CC35" i="6"/>
  <c r="BU175" i="6"/>
  <c r="CA118" i="6"/>
  <c r="BW78" i="6"/>
  <c r="BY125" i="6"/>
  <c r="BW80" i="6"/>
  <c r="BX104" i="6"/>
  <c r="BM95" i="6"/>
  <c r="BG123" i="6"/>
  <c r="BK101" i="6"/>
  <c r="AC105" i="6"/>
  <c r="BZ101" i="6"/>
  <c r="CE133" i="6"/>
  <c r="AE135" i="6"/>
  <c r="BU80" i="6"/>
  <c r="AN54" i="6"/>
  <c r="BZ91" i="6"/>
  <c r="CB132" i="6"/>
  <c r="BY162" i="6"/>
  <c r="CA89" i="6"/>
  <c r="CA148" i="6"/>
  <c r="CE161" i="6"/>
  <c r="CB146" i="6"/>
  <c r="BX85" i="6"/>
  <c r="BU131" i="6"/>
  <c r="Y135" i="6"/>
  <c r="BY107" i="6"/>
  <c r="BL50" i="6"/>
  <c r="CC104" i="6"/>
  <c r="AD37" i="6"/>
  <c r="BX158" i="6"/>
  <c r="CB164" i="6"/>
  <c r="AR36" i="6"/>
  <c r="AC171" i="6"/>
  <c r="CC56" i="6"/>
  <c r="BZ79" i="6"/>
  <c r="CB22" i="6"/>
  <c r="AA124" i="6"/>
  <c r="CA175" i="6"/>
  <c r="CE167" i="6"/>
  <c r="CB118" i="6"/>
  <c r="BX55" i="6"/>
  <c r="BX144" i="6"/>
  <c r="BZ38" i="6"/>
  <c r="CA162" i="6"/>
  <c r="BM51" i="6"/>
  <c r="CC29" i="6"/>
  <c r="AF118" i="6"/>
  <c r="BD68" i="6"/>
  <c r="BY160" i="6"/>
  <c r="CB123" i="6"/>
  <c r="BU156" i="6"/>
  <c r="AV35" i="6"/>
  <c r="BV173" i="6"/>
  <c r="BU69" i="6"/>
  <c r="BY36" i="6"/>
  <c r="BG109" i="6"/>
  <c r="AR142" i="6"/>
  <c r="BY141" i="6"/>
  <c r="BW99" i="6"/>
  <c r="AP162" i="6"/>
  <c r="BV128" i="6"/>
  <c r="BD18" i="6"/>
  <c r="BI54" i="6"/>
  <c r="BZ58" i="6"/>
  <c r="CE46" i="6"/>
  <c r="CE153" i="6"/>
  <c r="CE104" i="6"/>
  <c r="BC74" i="6"/>
  <c r="BK139" i="6"/>
  <c r="BJ97" i="6"/>
  <c r="BX126" i="6"/>
  <c r="BV27" i="6"/>
  <c r="Z110" i="6"/>
  <c r="BU27" i="6"/>
  <c r="CB129" i="6"/>
  <c r="BI64" i="6"/>
  <c r="CE84" i="6"/>
  <c r="BU154" i="6"/>
  <c r="CE81" i="6"/>
  <c r="BV169" i="6"/>
  <c r="BU42" i="6"/>
  <c r="AB167" i="6"/>
  <c r="BY88" i="6"/>
  <c r="AG136" i="6"/>
  <c r="BW25" i="6"/>
  <c r="AS118" i="6"/>
  <c r="Z35" i="6"/>
  <c r="AE170" i="6"/>
  <c r="BE140" i="6"/>
  <c r="Y22" i="6"/>
  <c r="AB126" i="6"/>
  <c r="BX26" i="6"/>
  <c r="BW103" i="6"/>
  <c r="BV13" i="6"/>
  <c r="CA135" i="6"/>
  <c r="CE48" i="6"/>
  <c r="BK33" i="6"/>
  <c r="BJ22" i="6"/>
  <c r="BY46" i="6"/>
  <c r="BZ122" i="6"/>
  <c r="CB141" i="6"/>
  <c r="CC113" i="6"/>
  <c r="CA28" i="6"/>
  <c r="CC96" i="6"/>
  <c r="BT148" i="6"/>
  <c r="BT139" i="6"/>
  <c r="Y142" i="6"/>
  <c r="BU111" i="6"/>
  <c r="CC162" i="6"/>
  <c r="BV46" i="6"/>
  <c r="CC146" i="6"/>
  <c r="BX19" i="6"/>
  <c r="CC90" i="6"/>
  <c r="CE107" i="6"/>
  <c r="CC78" i="6"/>
  <c r="BL161" i="6"/>
  <c r="CE114" i="6"/>
  <c r="CE67" i="6"/>
  <c r="CB77" i="6"/>
  <c r="CC72" i="6"/>
  <c r="CA21" i="6"/>
  <c r="BM65" i="6"/>
  <c r="BT109" i="6"/>
  <c r="BK80" i="6"/>
  <c r="BI144" i="6"/>
  <c r="BL99" i="6"/>
  <c r="BM111" i="6"/>
  <c r="AR22" i="6"/>
  <c r="CE69" i="6"/>
  <c r="CE111" i="6"/>
  <c r="BF165" i="6"/>
  <c r="CB88" i="6"/>
  <c r="AC139" i="6"/>
  <c r="CE147" i="6"/>
  <c r="AT124" i="6"/>
  <c r="CB89" i="6"/>
  <c r="BU46" i="6"/>
  <c r="BH132" i="6"/>
  <c r="CB121" i="6"/>
  <c r="AH169" i="6"/>
  <c r="BU161" i="6"/>
  <c r="BG54" i="6"/>
  <c r="CE155" i="6"/>
  <c r="AH167" i="6"/>
  <c r="BY159" i="6"/>
  <c r="BH150" i="6"/>
  <c r="CB54" i="6"/>
  <c r="BZ77" i="6"/>
  <c r="BY133" i="6"/>
  <c r="BM143" i="6"/>
  <c r="CB139" i="6"/>
  <c r="BY170" i="6"/>
  <c r="BX15" i="6"/>
  <c r="BY25" i="6"/>
  <c r="BN62" i="6"/>
  <c r="AO163" i="6"/>
  <c r="BB95" i="6"/>
  <c r="BY22" i="6"/>
  <c r="CE175" i="6"/>
  <c r="CA156" i="6"/>
  <c r="BZ33" i="6"/>
  <c r="CE152" i="6"/>
  <c r="BC154" i="6"/>
  <c r="CC145" i="6"/>
  <c r="BV36" i="6"/>
  <c r="AC135" i="6"/>
  <c r="BT66" i="6"/>
  <c r="BW85" i="6"/>
  <c r="BJ139" i="6"/>
  <c r="AU118" i="6"/>
  <c r="BK145" i="6"/>
  <c r="CB35" i="6"/>
  <c r="BZ119" i="6"/>
  <c r="AC103" i="6"/>
  <c r="BN11" i="6"/>
  <c r="BU122" i="6"/>
  <c r="BF32" i="6"/>
  <c r="BJ99" i="6"/>
  <c r="BX151" i="6"/>
  <c r="CB175" i="6"/>
  <c r="CA144" i="6"/>
  <c r="AM135" i="6"/>
  <c r="BZ86" i="6"/>
  <c r="BY148" i="6"/>
  <c r="Z136" i="6"/>
  <c r="CC175" i="6"/>
  <c r="CA78" i="6"/>
  <c r="CE79" i="6"/>
  <c r="BL30" i="6"/>
  <c r="CA23" i="6"/>
  <c r="BK156" i="6"/>
  <c r="BW56" i="6"/>
  <c r="BG48" i="6"/>
  <c r="BK12" i="6"/>
  <c r="BC63" i="6"/>
  <c r="BY83" i="6"/>
  <c r="Y152" i="6"/>
  <c r="BT26" i="6"/>
  <c r="BZ152" i="6"/>
  <c r="BZ140" i="6"/>
  <c r="BD156" i="6"/>
  <c r="AN28" i="6"/>
  <c r="AC13" i="6"/>
  <c r="BZ162" i="6"/>
  <c r="Y62" i="6"/>
  <c r="BY92" i="6"/>
  <c r="BV157" i="6"/>
  <c r="CB111" i="6"/>
  <c r="BV85" i="6"/>
  <c r="CC123" i="6"/>
  <c r="BU41" i="6"/>
  <c r="BM137" i="6"/>
  <c r="Y39" i="6"/>
  <c r="BK157" i="6"/>
  <c r="BJ27" i="6"/>
  <c r="CE17" i="6"/>
  <c r="BU119" i="6"/>
  <c r="CC55" i="6"/>
  <c r="BD48" i="6"/>
  <c r="BV146" i="6"/>
  <c r="BL65" i="6"/>
  <c r="BK138" i="6"/>
  <c r="BX128" i="6"/>
  <c r="BM107" i="6"/>
  <c r="BB128" i="6"/>
  <c r="CA95" i="6"/>
  <c r="CB163" i="6"/>
  <c r="CE39" i="6"/>
  <c r="BV21" i="6"/>
  <c r="CA155" i="6"/>
  <c r="CA29" i="6"/>
  <c r="CA100" i="6"/>
  <c r="BZ62" i="6"/>
  <c r="CE53" i="6"/>
  <c r="BZ124" i="6"/>
  <c r="BK126" i="6"/>
  <c r="BY142" i="6"/>
  <c r="BJ174" i="6"/>
  <c r="BV174" i="6"/>
  <c r="Z105" i="6"/>
  <c r="BZ115" i="6"/>
  <c r="BV92" i="6"/>
  <c r="CE102" i="6"/>
  <c r="BT48" i="6"/>
  <c r="AT142" i="6"/>
  <c r="BT67" i="6"/>
  <c r="BV89" i="6"/>
  <c r="AL159" i="6"/>
  <c r="CE44" i="6"/>
  <c r="CB60" i="6"/>
  <c r="CB18" i="6"/>
  <c r="CA168" i="6"/>
  <c r="BV156" i="6"/>
  <c r="BW50" i="6"/>
  <c r="BM63" i="6"/>
  <c r="CB84" i="6"/>
  <c r="BU16" i="6"/>
  <c r="BZ104" i="6"/>
  <c r="BW114" i="6"/>
  <c r="BZ12" i="6"/>
  <c r="CB112" i="6"/>
  <c r="BW161" i="6"/>
  <c r="CC62" i="6"/>
  <c r="BY122" i="6"/>
  <c r="BV171" i="6"/>
  <c r="BN97" i="6"/>
  <c r="BW121" i="6"/>
  <c r="CB46" i="6"/>
  <c r="CE58" i="6"/>
  <c r="CB16" i="6"/>
  <c r="AH38" i="6"/>
  <c r="AD11" i="6"/>
  <c r="CC19" i="6"/>
  <c r="BY144" i="6"/>
  <c r="AE94" i="6"/>
  <c r="CB56" i="6"/>
  <c r="BY78" i="6"/>
  <c r="CC67" i="6"/>
  <c r="CB154" i="6"/>
  <c r="CE128" i="6"/>
  <c r="BN142" i="6"/>
  <c r="AN84" i="6"/>
  <c r="CE36" i="6"/>
  <c r="BZ71" i="6"/>
  <c r="BX87" i="6"/>
  <c r="BX69" i="6"/>
  <c r="BV12" i="6"/>
  <c r="AP106" i="6"/>
  <c r="CB74" i="6"/>
  <c r="AT82" i="6"/>
  <c r="BL25" i="6"/>
  <c r="BZ98" i="6"/>
  <c r="AL36" i="6"/>
  <c r="CC59" i="6"/>
  <c r="CE110" i="6"/>
  <c r="BV168" i="6"/>
  <c r="BK56" i="6"/>
  <c r="BW93" i="6"/>
  <c r="CC110" i="6"/>
  <c r="CA47" i="6"/>
  <c r="CE97" i="6"/>
  <c r="BZ99" i="6"/>
  <c r="CE51" i="6"/>
  <c r="CE27" i="6"/>
  <c r="CC45" i="6"/>
  <c r="BT147" i="6"/>
  <c r="BF129" i="6"/>
  <c r="AE138" i="6"/>
  <c r="BX159" i="6"/>
  <c r="BY174" i="6"/>
  <c r="BZ50" i="6"/>
  <c r="CA171" i="6"/>
  <c r="AC94" i="6"/>
  <c r="AL164" i="6"/>
  <c r="BU77" i="6"/>
  <c r="CE151" i="6"/>
  <c r="BU68" i="6"/>
  <c r="BL72" i="6"/>
  <c r="CC135" i="6"/>
  <c r="AI62" i="6"/>
  <c r="BZ142" i="6"/>
  <c r="BW92" i="6"/>
  <c r="BF60" i="6"/>
  <c r="BK140" i="6"/>
  <c r="BN132" i="6"/>
  <c r="BZ15" i="6"/>
  <c r="BU72" i="6"/>
  <c r="BI83" i="6"/>
  <c r="BX152" i="6"/>
  <c r="BT118" i="6"/>
  <c r="BK37" i="6"/>
  <c r="AL140" i="6"/>
  <c r="CB50" i="6"/>
  <c r="BK94" i="6"/>
  <c r="BY27" i="6"/>
  <c r="BU38" i="6"/>
  <c r="BW15" i="6"/>
  <c r="CE174" i="6"/>
  <c r="BY11" i="6"/>
  <c r="AC104" i="6"/>
  <c r="BK42" i="6"/>
  <c r="BV98" i="6"/>
  <c r="CA96" i="6"/>
  <c r="BZ66" i="6"/>
  <c r="CA128" i="6"/>
  <c r="BV18" i="6"/>
  <c r="BV59" i="6"/>
  <c r="CB128" i="6"/>
  <c r="CB136" i="6"/>
  <c r="CE144" i="6"/>
  <c r="BU126" i="6"/>
  <c r="BV15" i="6"/>
  <c r="BB20" i="6"/>
  <c r="BV78" i="6"/>
  <c r="BX89" i="6"/>
  <c r="CC89" i="6"/>
  <c r="BM133" i="6"/>
  <c r="BH88" i="6"/>
  <c r="CE159" i="6"/>
  <c r="CC81" i="6"/>
  <c r="CB117" i="6"/>
  <c r="CC92" i="6"/>
  <c r="CB109" i="6"/>
  <c r="CE129" i="6"/>
  <c r="BU84" i="6"/>
  <c r="AA94" i="6"/>
  <c r="BL127" i="6"/>
  <c r="BY139" i="6"/>
  <c r="CC130" i="6"/>
  <c r="BU88" i="6"/>
  <c r="BM172" i="6"/>
  <c r="AS166" i="6"/>
  <c r="BY149" i="6"/>
  <c r="CE12" i="6"/>
  <c r="BU25" i="6"/>
  <c r="CC161" i="6"/>
  <c r="AQ157" i="6"/>
  <c r="BN153" i="6"/>
  <c r="BX106" i="6"/>
  <c r="BN113" i="6"/>
  <c r="BW57" i="6"/>
  <c r="BI100" i="6"/>
  <c r="AF150" i="6"/>
  <c r="AN99" i="6"/>
  <c r="BE79" i="6"/>
  <c r="BT117" i="6"/>
  <c r="BH48" i="6"/>
  <c r="BV110" i="6"/>
  <c r="BF99" i="6"/>
  <c r="CA71" i="6"/>
  <c r="BU148" i="6"/>
  <c r="BL145" i="6"/>
  <c r="BV126" i="6"/>
  <c r="BF172" i="6"/>
  <c r="BV65" i="6"/>
  <c r="BC157" i="6"/>
  <c r="BE164" i="6"/>
  <c r="BZ25" i="6"/>
  <c r="CC121" i="6"/>
  <c r="CC83" i="6"/>
  <c r="BY17" i="6"/>
  <c r="CA98" i="6"/>
  <c r="BY103" i="6"/>
  <c r="AA171" i="6"/>
  <c r="BH81" i="6"/>
  <c r="Z171" i="6"/>
  <c r="BU172" i="6"/>
  <c r="BZ163" i="6"/>
  <c r="BH59" i="6"/>
  <c r="BK44" i="6"/>
  <c r="CE21" i="6"/>
  <c r="AQ136" i="6"/>
  <c r="BX81" i="6"/>
  <c r="BL153" i="6"/>
  <c r="BY156" i="6"/>
  <c r="Y126" i="6"/>
  <c r="BF38" i="6"/>
  <c r="BV50" i="6"/>
  <c r="BV69" i="6"/>
  <c r="BV134" i="6"/>
  <c r="BU112" i="6"/>
  <c r="BM79" i="6"/>
  <c r="BN55" i="6"/>
  <c r="BW47" i="6"/>
  <c r="CC173" i="6"/>
  <c r="CC46" i="6"/>
  <c r="CC54" i="6"/>
  <c r="BL151" i="6"/>
  <c r="BT33" i="6"/>
  <c r="BX79" i="6"/>
  <c r="BY93" i="6"/>
  <c r="BY32" i="6"/>
  <c r="BT175" i="6"/>
  <c r="BZ69" i="6"/>
  <c r="BM153" i="6"/>
  <c r="BI171" i="6"/>
  <c r="BK26" i="6"/>
  <c r="CB23" i="6"/>
  <c r="CB127" i="6"/>
  <c r="BL143" i="6"/>
  <c r="BU91" i="6"/>
  <c r="CC142" i="6"/>
  <c r="BX99" i="6"/>
  <c r="CE89" i="6"/>
  <c r="BN140" i="6"/>
  <c r="CB97" i="6"/>
  <c r="CE82" i="6"/>
  <c r="BX92" i="6"/>
  <c r="BT17" i="6"/>
  <c r="BL157" i="6"/>
  <c r="BZ144" i="6"/>
  <c r="BF147" i="6"/>
  <c r="AT114" i="6"/>
  <c r="CC160" i="6"/>
  <c r="BN58" i="6"/>
  <c r="BW144" i="6"/>
  <c r="BW108" i="6"/>
  <c r="AA137" i="6"/>
  <c r="AS78" i="6"/>
  <c r="BN54" i="6"/>
  <c r="AA38" i="6"/>
  <c r="BM53" i="6"/>
  <c r="AC107" i="6"/>
  <c r="BJ145" i="6"/>
  <c r="CC157" i="6"/>
  <c r="CC23" i="6"/>
  <c r="CB126" i="6"/>
  <c r="BX21" i="6"/>
  <c r="BX103" i="6"/>
  <c r="AM46" i="6"/>
  <c r="BX50" i="6"/>
  <c r="CE118" i="6"/>
  <c r="BW54" i="6"/>
  <c r="BX71" i="6"/>
  <c r="CB51" i="6"/>
  <c r="BH16" i="6"/>
  <c r="CA22" i="6"/>
  <c r="BJ173" i="6"/>
  <c r="BL83" i="6"/>
  <c r="BT74" i="6"/>
  <c r="AM146" i="6"/>
  <c r="BW68" i="6"/>
  <c r="BY153" i="6"/>
  <c r="AU135" i="6"/>
  <c r="BY63" i="6"/>
  <c r="BU11" i="6"/>
  <c r="CA146" i="6"/>
  <c r="BV154" i="6"/>
  <c r="AA22" i="6"/>
  <c r="CB33" i="6"/>
  <c r="CC66" i="6"/>
  <c r="BM115" i="6"/>
  <c r="BU57" i="6"/>
  <c r="AQ110" i="6"/>
  <c r="CB106" i="6"/>
  <c r="BV67" i="6"/>
  <c r="CA53" i="6"/>
  <c r="BV63" i="6"/>
  <c r="BM27" i="6"/>
  <c r="BI167" i="6"/>
  <c r="CA108" i="6"/>
  <c r="BY26" i="6"/>
  <c r="BW67" i="6"/>
  <c r="BX11" i="6"/>
  <c r="BU86" i="6"/>
  <c r="CA33" i="6"/>
  <c r="BY124" i="6"/>
  <c r="BY126" i="6"/>
  <c r="BD116" i="6"/>
  <c r="BI19" i="6"/>
  <c r="CE95" i="6"/>
  <c r="AK167" i="6"/>
  <c r="CB29" i="6"/>
  <c r="AD139" i="6"/>
  <c r="CE13" i="6"/>
  <c r="BY164" i="6"/>
  <c r="BI160" i="6"/>
  <c r="BW33" i="6"/>
  <c r="BX131" i="6"/>
  <c r="BU141" i="6"/>
  <c r="BM157" i="6"/>
  <c r="BT14" i="6"/>
  <c r="CC126" i="6"/>
  <c r="CE90" i="6"/>
  <c r="CA161" i="6"/>
  <c r="BN68" i="6"/>
  <c r="BX102" i="6"/>
  <c r="BL156" i="6"/>
  <c r="BJ101" i="6"/>
  <c r="CE98" i="6"/>
  <c r="AR35" i="6"/>
  <c r="BM21" i="6"/>
  <c r="BK111" i="6"/>
  <c r="BI153" i="6"/>
  <c r="BN126" i="6"/>
  <c r="BE95" i="6"/>
  <c r="BZ54" i="6"/>
  <c r="BI166" i="6"/>
  <c r="BZ53" i="6"/>
  <c r="BZ96" i="6"/>
  <c r="BX135" i="6"/>
  <c r="CA166" i="6"/>
  <c r="BV19" i="6"/>
  <c r="AA170" i="6"/>
  <c r="AH22" i="6"/>
  <c r="BK163" i="6"/>
  <c r="CE101" i="6"/>
  <c r="BV44" i="6"/>
  <c r="BX75" i="6"/>
  <c r="BV140" i="6"/>
  <c r="BJ102" i="6"/>
  <c r="AE103" i="6"/>
  <c r="BD44" i="6"/>
  <c r="BT21" i="6"/>
  <c r="BY77" i="6"/>
  <c r="BW117" i="6"/>
  <c r="BY134" i="6"/>
  <c r="BL166" i="6"/>
  <c r="BV129" i="6"/>
  <c r="BX53" i="6"/>
  <c r="BT105" i="6"/>
  <c r="AU94" i="6"/>
  <c r="AN132" i="6"/>
  <c r="CA113" i="6"/>
  <c r="CC122" i="6"/>
  <c r="BV121" i="6"/>
  <c r="AH103" i="6"/>
  <c r="CB57" i="6"/>
  <c r="AN50" i="6"/>
  <c r="BL51" i="6"/>
  <c r="BZ145" i="6"/>
  <c r="BX146" i="6"/>
  <c r="CB113" i="6"/>
  <c r="BY38" i="6"/>
  <c r="BY20" i="6"/>
  <c r="CB39" i="6"/>
  <c r="BN26" i="6"/>
  <c r="BV95" i="6"/>
  <c r="CA120" i="6"/>
  <c r="BL29" i="6"/>
  <c r="AB118" i="6"/>
  <c r="CC111" i="6"/>
  <c r="BZ95" i="6"/>
  <c r="AF104" i="6"/>
  <c r="BX121" i="6"/>
  <c r="CA112" i="6"/>
  <c r="BU19" i="6"/>
  <c r="CC51" i="6"/>
  <c r="AS121" i="6"/>
  <c r="CA102" i="6"/>
  <c r="CB94" i="6"/>
  <c r="AL173" i="6"/>
  <c r="BK65" i="6"/>
  <c r="BH37" i="6"/>
  <c r="BM160" i="6"/>
  <c r="BK74" i="6"/>
  <c r="CE80" i="6"/>
  <c r="BV45" i="6"/>
  <c r="CE160" i="6"/>
  <c r="AO36" i="6"/>
  <c r="BY154" i="6"/>
  <c r="CA84" i="6"/>
  <c r="CA150" i="6"/>
  <c r="BJ153" i="6"/>
  <c r="BE22" i="6"/>
  <c r="BL67" i="6"/>
  <c r="BU107" i="6"/>
  <c r="AK151" i="6"/>
  <c r="AA54" i="6"/>
  <c r="CA137" i="6"/>
  <c r="BZ85" i="6"/>
  <c r="BL15" i="6"/>
  <c r="BH87" i="6"/>
  <c r="BH136" i="6"/>
  <c r="BN167" i="6"/>
  <c r="BW66" i="6"/>
  <c r="CC147" i="6"/>
  <c r="BD96" i="6"/>
  <c r="CC114" i="6"/>
  <c r="AR138" i="6"/>
  <c r="CA81" i="6"/>
  <c r="BD93" i="6"/>
  <c r="CC109" i="6"/>
  <c r="BH131" i="6"/>
  <c r="AB35" i="6"/>
  <c r="AT53" i="6"/>
  <c r="BV131" i="6"/>
  <c r="BZ157" i="6"/>
  <c r="CE25" i="6"/>
  <c r="BH71" i="6"/>
  <c r="BY71" i="6"/>
  <c r="AN139" i="6"/>
  <c r="BZ47" i="6"/>
  <c r="BD105" i="6"/>
  <c r="CC16" i="6"/>
  <c r="CA136" i="6"/>
  <c r="AI105" i="6"/>
  <c r="CE172" i="6"/>
  <c r="AE136" i="6"/>
  <c r="AL78" i="6"/>
  <c r="AC167" i="6"/>
  <c r="BZ90" i="6"/>
  <c r="BU105" i="6"/>
  <c r="CB59" i="6"/>
  <c r="BY45" i="6"/>
  <c r="AL128" i="6"/>
  <c r="BW171" i="6"/>
  <c r="AR39" i="6"/>
  <c r="BF13" i="6"/>
  <c r="BJ13" i="6"/>
  <c r="Y110" i="6"/>
  <c r="BW77" i="6"/>
  <c r="AL94" i="6"/>
  <c r="AA86" i="6"/>
  <c r="AN24" i="6"/>
  <c r="BL125" i="6"/>
  <c r="BU123" i="6"/>
  <c r="AQ35" i="6"/>
  <c r="AJ146" i="6"/>
  <c r="AO118" i="6"/>
  <c r="BH123" i="6"/>
  <c r="BX39" i="6"/>
  <c r="BW46" i="6"/>
  <c r="BE116" i="6"/>
  <c r="BH102" i="6"/>
  <c r="BZ166" i="6"/>
  <c r="CA163" i="6"/>
  <c r="BW110" i="6"/>
  <c r="BY102" i="6"/>
  <c r="BH171" i="6"/>
  <c r="BK21" i="6"/>
  <c r="BE168" i="6"/>
  <c r="AK160" i="6"/>
  <c r="BD98" i="6"/>
  <c r="CA167" i="6"/>
  <c r="BZ41" i="6"/>
  <c r="BJ35" i="6"/>
  <c r="BU110" i="6"/>
  <c r="BG167" i="6"/>
  <c r="BX90" i="6"/>
  <c r="AE107" i="6"/>
  <c r="BL57" i="6"/>
  <c r="CE56" i="6"/>
  <c r="BH130" i="6"/>
  <c r="AY169" i="6"/>
  <c r="BZ125" i="6"/>
  <c r="BK96" i="6"/>
  <c r="AN21" i="6"/>
  <c r="BU144" i="6"/>
  <c r="BI137" i="6"/>
  <c r="BK24" i="6"/>
  <c r="BX145" i="6"/>
  <c r="CE63" i="6"/>
  <c r="BM121" i="6"/>
  <c r="BZ56" i="6"/>
  <c r="BW132" i="6"/>
  <c r="CE156" i="6"/>
  <c r="AH36" i="6"/>
  <c r="CC79" i="6"/>
  <c r="BZ29" i="6"/>
  <c r="CB12" i="6"/>
  <c r="BT128" i="6"/>
  <c r="BC15" i="6"/>
  <c r="BG53" i="6"/>
  <c r="CC102" i="6"/>
  <c r="BT134" i="6"/>
  <c r="CE88" i="6"/>
  <c r="CB68" i="6"/>
  <c r="BK137" i="6"/>
  <c r="BK32" i="6"/>
  <c r="AE142" i="6"/>
  <c r="BJ53" i="6"/>
  <c r="BM85" i="6"/>
  <c r="BW147" i="6"/>
  <c r="BN117" i="6"/>
  <c r="BY163" i="6"/>
  <c r="BN158" i="6"/>
  <c r="BX139" i="6"/>
  <c r="BU125" i="6"/>
  <c r="BW94" i="6"/>
  <c r="BZ126" i="6"/>
  <c r="BU29" i="6"/>
  <c r="CC71" i="6"/>
  <c r="AJ44" i="6"/>
  <c r="BH143" i="6"/>
  <c r="BE58" i="6"/>
  <c r="AP158" i="6"/>
  <c r="BT62" i="6"/>
  <c r="BT71" i="6"/>
  <c r="Z36" i="6"/>
  <c r="BY175" i="6"/>
  <c r="CE83" i="6"/>
  <c r="BW106" i="6"/>
  <c r="BK117" i="6"/>
  <c r="CB28" i="6"/>
  <c r="BF136" i="6"/>
  <c r="CB87" i="6"/>
  <c r="BZ111" i="6"/>
  <c r="BL173" i="6"/>
  <c r="BZ138" i="6"/>
  <c r="BV90" i="6"/>
  <c r="BI105" i="6"/>
  <c r="BX59" i="6"/>
  <c r="BZ130" i="6"/>
  <c r="BG113" i="6"/>
  <c r="AG175" i="6"/>
  <c r="BI157" i="6"/>
  <c r="BY65" i="6"/>
  <c r="BW113" i="6"/>
  <c r="CA36" i="6"/>
  <c r="AO100" i="6"/>
  <c r="BM38" i="6"/>
  <c r="BE114" i="6"/>
  <c r="BC135" i="6"/>
  <c r="BN124" i="6"/>
  <c r="BV86" i="6"/>
  <c r="BM91" i="6"/>
  <c r="CA149" i="6"/>
  <c r="BY140" i="6"/>
  <c r="BT167" i="6"/>
  <c r="AO22" i="6"/>
  <c r="BZ108" i="6"/>
  <c r="BV123" i="6"/>
  <c r="CE115" i="6"/>
  <c r="CC69" i="6"/>
  <c r="CA12" i="6"/>
  <c r="AC168" i="6"/>
  <c r="CA83" i="6"/>
  <c r="BI123" i="6"/>
  <c r="BI89" i="6"/>
  <c r="BU142" i="6"/>
  <c r="BV143" i="6"/>
  <c r="BC88" i="6"/>
  <c r="AO169" i="6"/>
  <c r="CC155" i="6"/>
  <c r="BX95" i="6"/>
  <c r="BN57" i="6"/>
  <c r="AQ71" i="6"/>
  <c r="AM141" i="6"/>
  <c r="BZ20" i="6"/>
  <c r="AA65" i="6"/>
  <c r="AN59" i="6"/>
  <c r="BT152" i="6"/>
  <c r="BG122" i="6"/>
  <c r="CB142" i="6"/>
  <c r="CE20" i="6"/>
  <c r="BZ65" i="6"/>
  <c r="AO44" i="6"/>
  <c r="BN114" i="6"/>
  <c r="BM120" i="6"/>
  <c r="BY98" i="6"/>
  <c r="BT143" i="6"/>
  <c r="CA69" i="6"/>
  <c r="BT149" i="6"/>
  <c r="AN64" i="6"/>
  <c r="AK55" i="6"/>
  <c r="AN85" i="6"/>
  <c r="BL26" i="6"/>
  <c r="BK88" i="6"/>
  <c r="AO143" i="6"/>
  <c r="CB37" i="6"/>
  <c r="CE60" i="6"/>
  <c r="BU71" i="6"/>
  <c r="AG130" i="6"/>
  <c r="BV144" i="6"/>
  <c r="BB164" i="6"/>
  <c r="BZ23" i="6"/>
  <c r="BC69" i="6"/>
  <c r="BN27" i="6"/>
  <c r="BY41" i="6"/>
  <c r="CA170" i="6"/>
  <c r="BW168" i="6"/>
  <c r="AN98" i="6"/>
  <c r="CE78" i="6"/>
  <c r="BU167" i="6"/>
  <c r="AR150" i="6"/>
  <c r="BU23" i="6"/>
  <c r="BN102" i="6"/>
  <c r="AA138" i="6"/>
  <c r="AC119" i="6"/>
  <c r="BN83" i="6"/>
  <c r="BX37" i="6"/>
  <c r="BJ28" i="6"/>
  <c r="Y13" i="6"/>
  <c r="CC148" i="6"/>
  <c r="BL14" i="6"/>
  <c r="BJ90" i="6"/>
  <c r="CB110" i="6"/>
  <c r="BZ63" i="6"/>
  <c r="AS107" i="6"/>
  <c r="BH128" i="6"/>
  <c r="BT107" i="6"/>
  <c r="BY84" i="6"/>
  <c r="Z135" i="6"/>
  <c r="BG30" i="6"/>
  <c r="BZ150" i="6"/>
  <c r="BT174" i="6"/>
  <c r="BM119" i="6"/>
  <c r="BX130" i="6"/>
  <c r="AH62" i="6"/>
  <c r="CA59" i="6"/>
  <c r="BT99" i="6"/>
  <c r="CB101" i="6"/>
  <c r="CA55" i="6"/>
  <c r="BJ165" i="6"/>
  <c r="BU174" i="6"/>
  <c r="AS167" i="6"/>
  <c r="BZ153" i="6"/>
  <c r="BE54" i="6"/>
  <c r="AV169" i="6"/>
  <c r="AK158" i="6"/>
  <c r="BN165" i="6"/>
  <c r="CA26" i="6"/>
  <c r="BL107" i="6"/>
  <c r="BZ113" i="6"/>
  <c r="BX84" i="6"/>
  <c r="BL105" i="6"/>
  <c r="CC53" i="6"/>
  <c r="BZ137" i="6"/>
  <c r="BW118" i="6"/>
  <c r="AM122" i="6"/>
  <c r="BG46" i="6"/>
  <c r="AC39" i="6"/>
  <c r="BM149" i="6"/>
  <c r="BE33" i="6"/>
  <c r="BN71" i="6"/>
  <c r="BJ118" i="6"/>
  <c r="CC65" i="6"/>
  <c r="AC142" i="6"/>
  <c r="BX98" i="6"/>
  <c r="BN46" i="6"/>
  <c r="BM29" i="6"/>
  <c r="AC138" i="6"/>
  <c r="BT89" i="6"/>
  <c r="CB161" i="6"/>
  <c r="BF160" i="6"/>
  <c r="CC117" i="6"/>
  <c r="AG151" i="6"/>
  <c r="Z170" i="6"/>
  <c r="BJ146" i="6"/>
  <c r="AN25" i="6"/>
  <c r="AU107" i="6"/>
  <c r="AH175" i="6"/>
  <c r="BT122" i="6"/>
  <c r="BU143" i="6"/>
  <c r="BT77" i="6"/>
  <c r="BD35" i="6"/>
  <c r="AA13" i="6"/>
  <c r="BH122" i="6"/>
  <c r="BZ172" i="6"/>
  <c r="BV108" i="6"/>
  <c r="BY115" i="6"/>
  <c r="BD146" i="6"/>
  <c r="BI170" i="6"/>
  <c r="BM82" i="6"/>
  <c r="BH169" i="6"/>
  <c r="AO35" i="6"/>
  <c r="CB105" i="6"/>
  <c r="AM169" i="6"/>
  <c r="BX25" i="6"/>
  <c r="BX122" i="6"/>
  <c r="CA72" i="6"/>
  <c r="Z37" i="6"/>
  <c r="AG62" i="6"/>
  <c r="CE157" i="6"/>
  <c r="BM108" i="6"/>
  <c r="CE168" i="6"/>
  <c r="CE117" i="6"/>
  <c r="BJ120" i="6"/>
  <c r="BL101" i="6"/>
  <c r="BM20" i="6"/>
  <c r="BL162" i="6"/>
  <c r="BV151" i="6"/>
  <c r="BX29" i="6"/>
  <c r="BX60" i="6"/>
  <c r="CA94" i="6"/>
  <c r="AF169" i="6"/>
  <c r="CB62" i="6"/>
  <c r="CE108" i="6"/>
  <c r="CC152" i="6"/>
  <c r="CD85" i="6"/>
  <c r="BK154" i="6"/>
  <c r="AT18" i="6"/>
  <c r="BN164" i="6"/>
  <c r="BX117" i="6"/>
  <c r="AK82" i="6"/>
  <c r="AL18" i="6"/>
  <c r="BN107" i="6"/>
  <c r="AS129" i="6"/>
  <c r="AI13" i="6"/>
  <c r="CB130" i="6"/>
  <c r="BJ48" i="6"/>
  <c r="BX160" i="6"/>
  <c r="BK122" i="6"/>
  <c r="BU150" i="6"/>
  <c r="BX133" i="6"/>
  <c r="BK149" i="6"/>
  <c r="BN29" i="6"/>
  <c r="BZ13" i="6"/>
  <c r="BM72" i="6"/>
  <c r="BH109" i="6"/>
  <c r="BB90" i="6"/>
  <c r="AO146" i="6"/>
  <c r="CB124" i="6"/>
  <c r="BL56" i="6"/>
  <c r="BV135" i="6"/>
  <c r="CA15" i="6"/>
  <c r="BZ134" i="6"/>
  <c r="CC17" i="6"/>
  <c r="AO62" i="6"/>
  <c r="CC169" i="6"/>
  <c r="BW153" i="6"/>
  <c r="CC116" i="6"/>
  <c r="AA168" i="6"/>
  <c r="CA48" i="6"/>
  <c r="BU58" i="6"/>
  <c r="BK16" i="6"/>
  <c r="AK38" i="6"/>
  <c r="Y12" i="6"/>
  <c r="BV23" i="6"/>
  <c r="BV42" i="6"/>
  <c r="AD78" i="6"/>
  <c r="BW115" i="6"/>
  <c r="BN81" i="6"/>
  <c r="BI159" i="6"/>
  <c r="BK85" i="6"/>
  <c r="BX153" i="6"/>
  <c r="BL124" i="6"/>
  <c r="CE41" i="6"/>
  <c r="BT123" i="6"/>
  <c r="CC153" i="6"/>
  <c r="BU173" i="6"/>
  <c r="BN63" i="6"/>
  <c r="BM104" i="6"/>
  <c r="BB46" i="6"/>
  <c r="BL128" i="6"/>
  <c r="CA130" i="6"/>
  <c r="BV74" i="6"/>
  <c r="BV24" i="6"/>
  <c r="BJ136" i="6"/>
  <c r="BF154" i="6"/>
  <c r="BG22" i="6"/>
  <c r="BJ79" i="6"/>
  <c r="AP139" i="6"/>
  <c r="CB80" i="6"/>
  <c r="CE62" i="6"/>
  <c r="CA37" i="6"/>
  <c r="AR147" i="6"/>
  <c r="CB114" i="6"/>
  <c r="BU32" i="6"/>
  <c r="CC154" i="6"/>
  <c r="CA122" i="6"/>
  <c r="BH45" i="6"/>
  <c r="AT81" i="6"/>
  <c r="BU132" i="6"/>
  <c r="BT115" i="6"/>
  <c r="BP35" i="6"/>
  <c r="AA110" i="6"/>
  <c r="CC150" i="6"/>
  <c r="BT56" i="6"/>
  <c r="AM94" i="6"/>
  <c r="BT165" i="6"/>
  <c r="CA50" i="6"/>
  <c r="BG101" i="6"/>
  <c r="CE132" i="6"/>
  <c r="BY86" i="6"/>
  <c r="CC11" i="6"/>
  <c r="BV137" i="6"/>
  <c r="AN92" i="6"/>
  <c r="BZ35" i="6"/>
  <c r="CC97" i="6"/>
  <c r="BX78" i="6"/>
  <c r="BV14" i="6"/>
  <c r="BG125" i="6"/>
  <c r="AU86" i="6"/>
  <c r="BU164" i="6"/>
  <c r="BM83" i="6"/>
  <c r="BT150" i="6"/>
  <c r="CE18" i="6"/>
  <c r="BL155" i="6"/>
  <c r="BJ80" i="6"/>
  <c r="BU130" i="6"/>
  <c r="BL23" i="6"/>
  <c r="BC150" i="6"/>
  <c r="BK114" i="6"/>
  <c r="CB32" i="6"/>
  <c r="CA143" i="6"/>
  <c r="BK36" i="6"/>
  <c r="BE93" i="6"/>
  <c r="AL158" i="6"/>
  <c r="AM168" i="6"/>
  <c r="CB69" i="6"/>
  <c r="BV30" i="6"/>
  <c r="BG45" i="6"/>
  <c r="BL62" i="6"/>
  <c r="CA147" i="6"/>
  <c r="CA68" i="6"/>
  <c r="AM60" i="6"/>
  <c r="BY14" i="6"/>
  <c r="BJ158" i="6"/>
  <c r="BZ78" i="6"/>
  <c r="BY47" i="6"/>
  <c r="BL19" i="6"/>
  <c r="AK170" i="6"/>
  <c r="AT33" i="6"/>
  <c r="AR152" i="6"/>
  <c r="AK118" i="6"/>
  <c r="BW84" i="6"/>
  <c r="AA62" i="6"/>
  <c r="AU138" i="6"/>
  <c r="BN65" i="6"/>
  <c r="AP98" i="6"/>
  <c r="BW101" i="6"/>
  <c r="AR65" i="6"/>
  <c r="BX114" i="6"/>
  <c r="AO109" i="6"/>
  <c r="BW119" i="6"/>
  <c r="BB140" i="6"/>
  <c r="BB88" i="6"/>
  <c r="BY21" i="6"/>
  <c r="BV97" i="6"/>
  <c r="BZ87" i="6"/>
  <c r="BF121" i="6"/>
  <c r="BG154" i="6"/>
  <c r="AE112" i="6"/>
  <c r="BD80" i="6"/>
  <c r="BI13" i="6"/>
  <c r="BN121" i="6"/>
  <c r="BW60" i="6"/>
  <c r="BW111" i="6"/>
  <c r="CC44" i="6"/>
  <c r="BX54" i="6"/>
  <c r="BV37" i="6"/>
  <c r="BX36" i="6"/>
  <c r="BW107" i="6"/>
  <c r="AK104" i="6"/>
  <c r="BK19" i="6"/>
  <c r="CB72" i="6"/>
  <c r="AN130" i="6"/>
  <c r="BT173" i="6"/>
  <c r="CB82" i="6"/>
  <c r="CC144" i="6"/>
  <c r="AH37" i="6"/>
  <c r="CC100" i="6"/>
  <c r="BG93" i="6"/>
  <c r="BV94" i="6"/>
  <c r="CA16" i="6"/>
  <c r="CE140" i="6"/>
  <c r="BC53" i="6"/>
  <c r="AN30" i="6"/>
  <c r="BE56" i="6"/>
  <c r="BN104" i="6"/>
  <c r="BH117" i="6"/>
  <c r="BM93" i="6"/>
  <c r="BE13" i="6"/>
  <c r="BT25" i="6"/>
  <c r="BV164" i="6"/>
  <c r="BJ111" i="6"/>
  <c r="CA132" i="6"/>
  <c r="AU60" i="6"/>
  <c r="BC85" i="6"/>
  <c r="BJ114" i="6"/>
  <c r="BT88" i="6"/>
  <c r="BF111" i="6"/>
  <c r="BN32" i="6"/>
  <c r="BY67" i="6"/>
  <c r="BT142" i="6"/>
  <c r="BE115" i="6"/>
  <c r="CA125" i="6"/>
  <c r="CB55" i="6"/>
  <c r="BL82" i="6"/>
  <c r="AC46" i="6"/>
  <c r="BX83" i="6"/>
  <c r="BY137" i="6"/>
  <c r="BI148" i="6"/>
  <c r="CB86" i="6"/>
  <c r="BK142" i="6"/>
  <c r="BY173" i="6"/>
  <c r="BV77" i="6"/>
  <c r="BV57" i="6"/>
  <c r="AU35" i="6"/>
  <c r="CC133" i="6"/>
  <c r="BN23" i="6"/>
  <c r="BW55" i="6"/>
  <c r="BG138" i="6"/>
  <c r="BX20" i="6"/>
  <c r="CB116" i="6"/>
  <c r="BV148" i="6"/>
  <c r="BK146" i="6"/>
  <c r="AQ60" i="6"/>
  <c r="BT146" i="6"/>
  <c r="AB38" i="6"/>
  <c r="BY109" i="6"/>
  <c r="BX44" i="6"/>
  <c r="CB78" i="6"/>
  <c r="BM56" i="6"/>
  <c r="CE65" i="6"/>
  <c r="BX18" i="6"/>
  <c r="CC58" i="6"/>
  <c r="CE85" i="6"/>
  <c r="CC82" i="6"/>
  <c r="CE74" i="6"/>
  <c r="BY172" i="6"/>
  <c r="BL171" i="6"/>
  <c r="BI36" i="6"/>
  <c r="BJ11" i="6"/>
  <c r="AJ92" i="6"/>
  <c r="CC106" i="6"/>
  <c r="BH92" i="6"/>
  <c r="BX35" i="6"/>
  <c r="CC105" i="6"/>
  <c r="BK39" i="6"/>
  <c r="BM141" i="6"/>
  <c r="BW37" i="6"/>
  <c r="CC128" i="6"/>
  <c r="BY66" i="6"/>
  <c r="BU21" i="6"/>
  <c r="BU99" i="6"/>
  <c r="BV17" i="6"/>
  <c r="BL90" i="6"/>
  <c r="BW42" i="6"/>
  <c r="BH17" i="6"/>
  <c r="BX88" i="6"/>
  <c r="BT166" i="6"/>
  <c r="BV48" i="6"/>
  <c r="AL22" i="6"/>
  <c r="AE105" i="6"/>
  <c r="BV56" i="6"/>
  <c r="BM148" i="6"/>
  <c r="BH11" i="6"/>
  <c r="AA169" i="6"/>
  <c r="CB157" i="6"/>
  <c r="BW22" i="6"/>
  <c r="CA101" i="6"/>
  <c r="AM166" i="6"/>
  <c r="AO140" i="6"/>
  <c r="AQ150" i="6"/>
  <c r="BY16" i="6"/>
  <c r="AM92" i="6"/>
  <c r="BM64" i="6"/>
  <c r="CE127" i="6"/>
  <c r="BN18" i="6"/>
  <c r="BV141" i="6"/>
  <c r="CA151" i="6"/>
  <c r="AE46" i="6"/>
  <c r="Y169" i="6"/>
  <c r="BL137" i="6"/>
  <c r="BT133" i="6"/>
  <c r="CB138" i="6"/>
  <c r="BK113" i="6"/>
  <c r="BW36" i="6"/>
  <c r="BU17" i="6"/>
  <c r="BM47" i="6"/>
  <c r="CE72" i="6"/>
  <c r="BZ154" i="6"/>
  <c r="AM158" i="6"/>
  <c r="AT131" i="6"/>
  <c r="BX170" i="6"/>
  <c r="AN60" i="6"/>
  <c r="BW104" i="6"/>
  <c r="CE148" i="6"/>
  <c r="CC158" i="6"/>
  <c r="BN47" i="6"/>
  <c r="BL123" i="6"/>
  <c r="CA119" i="6"/>
  <c r="BN33" i="6"/>
  <c r="AK33" i="6"/>
  <c r="BM23" i="6"/>
  <c r="CC98" i="6"/>
  <c r="AV126" i="6"/>
  <c r="BL136" i="6"/>
  <c r="BL37" i="6"/>
  <c r="BZ21" i="6"/>
  <c r="CC156" i="6"/>
  <c r="BM154" i="6"/>
  <c r="CE164" i="6"/>
  <c r="BZ139" i="6"/>
  <c r="CC166" i="6"/>
  <c r="BK132" i="6"/>
  <c r="BX66" i="6"/>
  <c r="CC159" i="6"/>
  <c r="CA164" i="6"/>
  <c r="BE112" i="6"/>
  <c r="BM46" i="6"/>
  <c r="BY62" i="6"/>
  <c r="BW39" i="6"/>
  <c r="BW157" i="6"/>
  <c r="BL38" i="6"/>
  <c r="BX124" i="6"/>
  <c r="BX58" i="6"/>
  <c r="BD130" i="6"/>
  <c r="CB85" i="6"/>
  <c r="CC33" i="6"/>
  <c r="BZ100" i="6"/>
  <c r="BF17" i="6"/>
  <c r="BF74" i="6"/>
  <c r="BH53" i="6"/>
  <c r="Z62" i="6"/>
  <c r="BZ135" i="6"/>
  <c r="BU146" i="6"/>
  <c r="AH139" i="6"/>
  <c r="BF153" i="6"/>
  <c r="BT125" i="6"/>
  <c r="AM139" i="6"/>
  <c r="BY108" i="6"/>
  <c r="CB152" i="6"/>
  <c r="BX28" i="6"/>
  <c r="BN93" i="6"/>
  <c r="BW32" i="6"/>
  <c r="BN120" i="6"/>
  <c r="BZ39" i="6"/>
  <c r="BZ159" i="6"/>
  <c r="AW112" i="6"/>
  <c r="Y136" i="6"/>
  <c r="BN159" i="6"/>
  <c r="AS138" i="6"/>
  <c r="BY35" i="6"/>
  <c r="BX12" i="6"/>
  <c r="BE169" i="6"/>
  <c r="BG157" i="6"/>
  <c r="AT162" i="6"/>
  <c r="AO110" i="6"/>
  <c r="CB131" i="6"/>
  <c r="BJ117" i="6"/>
  <c r="BT131" i="6"/>
  <c r="BU96" i="6"/>
  <c r="BL77" i="6"/>
  <c r="BW135" i="6"/>
  <c r="BE170" i="6"/>
  <c r="BK89" i="6"/>
  <c r="BW95" i="6"/>
  <c r="BE110" i="6"/>
  <c r="BG161" i="6"/>
  <c r="CB133" i="6"/>
  <c r="CE42" i="6"/>
  <c r="BM66" i="6"/>
  <c r="AP84" i="6"/>
  <c r="BT11" i="6"/>
  <c r="AL145" i="6"/>
  <c r="BW149" i="6"/>
  <c r="AH86" i="6"/>
  <c r="BH157" i="6"/>
  <c r="AL50" i="6"/>
  <c r="BU56" i="6"/>
  <c r="AZ54" i="6"/>
  <c r="AW50" i="6"/>
  <c r="BD151" i="6"/>
  <c r="BM18" i="6"/>
  <c r="BJ16" i="6"/>
  <c r="BY146" i="6"/>
  <c r="AQ30" i="6"/>
  <c r="BM125" i="6"/>
  <c r="BK109" i="6"/>
  <c r="BB83" i="6"/>
  <c r="BF56" i="6"/>
  <c r="AN77" i="6"/>
  <c r="BY106" i="6"/>
  <c r="AP37" i="6"/>
  <c r="BK50" i="6"/>
  <c r="BN86" i="6"/>
  <c r="BW62" i="6"/>
  <c r="CE23" i="6"/>
  <c r="BB45" i="6"/>
  <c r="BJ38" i="6"/>
  <c r="BH22" i="6"/>
  <c r="BZ146" i="6"/>
  <c r="CB44" i="6"/>
  <c r="AO132" i="6"/>
  <c r="CC138" i="6"/>
  <c r="Y139" i="6"/>
  <c r="BT38" i="6"/>
  <c r="AI35" i="6"/>
  <c r="BV53" i="6"/>
  <c r="BW79" i="6"/>
  <c r="CB166" i="6"/>
  <c r="BV47" i="6"/>
  <c r="BM132" i="6"/>
  <c r="CB140" i="6"/>
  <c r="CB173" i="6"/>
  <c r="CA105" i="6"/>
  <c r="BU83" i="6"/>
  <c r="BN138" i="6"/>
  <c r="AH142" i="6"/>
  <c r="AO13" i="6"/>
  <c r="BV32" i="6"/>
  <c r="BL169" i="6"/>
  <c r="BJ147" i="6"/>
  <c r="BX67" i="6"/>
  <c r="BW140" i="6"/>
  <c r="CC94" i="6"/>
  <c r="BZ59" i="6"/>
  <c r="AI103" i="6"/>
  <c r="AB36" i="6"/>
  <c r="AT37" i="6"/>
  <c r="Z38" i="6"/>
  <c r="AP54" i="6"/>
  <c r="BU28" i="6"/>
  <c r="BJ63" i="6"/>
  <c r="BN45" i="6"/>
  <c r="BG15" i="6"/>
  <c r="AA46" i="6"/>
  <c r="BZ36" i="6"/>
  <c r="CB153" i="6"/>
  <c r="BZ156" i="6"/>
  <c r="BZ174" i="6"/>
  <c r="BT132" i="6"/>
  <c r="BG11" i="6"/>
  <c r="BX46" i="6"/>
  <c r="AO12" i="6"/>
  <c r="BX105" i="6"/>
  <c r="BV72" i="6"/>
  <c r="BU47" i="6"/>
  <c r="BY64" i="6"/>
  <c r="CB102" i="6"/>
  <c r="AY118" i="6"/>
  <c r="BW41" i="6"/>
  <c r="BE109" i="6"/>
  <c r="BX155" i="6"/>
  <c r="BY138" i="6"/>
  <c r="BX47" i="6"/>
  <c r="CA107" i="6"/>
  <c r="BK67" i="6"/>
  <c r="AC62" i="6"/>
  <c r="BX23" i="6"/>
  <c r="BV155" i="6"/>
  <c r="BL129" i="6"/>
  <c r="BE136" i="6"/>
  <c r="Y35" i="6"/>
  <c r="BX169" i="6"/>
  <c r="BK72" i="6"/>
  <c r="CA93" i="6"/>
  <c r="BY91" i="6"/>
  <c r="CB27" i="6"/>
  <c r="BU18" i="6"/>
  <c r="AC136" i="6"/>
  <c r="AO37" i="6"/>
  <c r="BX72" i="6"/>
  <c r="BX167" i="6"/>
  <c r="CA86" i="6"/>
  <c r="AK20" i="6"/>
  <c r="BX140" i="6"/>
  <c r="BJ60" i="6"/>
  <c r="CB48" i="6"/>
  <c r="AM55" i="6"/>
  <c r="BK78" i="6"/>
  <c r="CA77" i="6"/>
  <c r="BW18" i="6"/>
  <c r="AE104" i="6"/>
  <c r="CE32" i="6"/>
  <c r="BG120" i="6"/>
  <c r="BL120" i="6"/>
  <c r="BJ151" i="6"/>
  <c r="CA152" i="6"/>
  <c r="BU140" i="6"/>
  <c r="BH119" i="6"/>
  <c r="BZ67" i="6"/>
  <c r="BV116" i="6"/>
  <c r="BM30" i="6"/>
  <c r="CB92" i="6"/>
  <c r="CC143" i="6"/>
  <c r="BU50" i="6"/>
  <c r="BM90" i="6"/>
  <c r="AK78" i="6"/>
  <c r="BX100" i="6"/>
  <c r="X148" i="6"/>
  <c r="AP157" i="6"/>
  <c r="BK125" i="6"/>
  <c r="BT65" i="6"/>
  <c r="AL87" i="6"/>
  <c r="BM118" i="6"/>
  <c r="BF50" i="6"/>
  <c r="AV129" i="6"/>
  <c r="AZ142" i="6"/>
  <c r="BV26" i="6"/>
  <c r="CE139" i="6"/>
  <c r="BH108" i="6"/>
  <c r="BT98" i="6"/>
  <c r="BM117" i="6"/>
  <c r="AM117" i="6"/>
  <c r="BB24" i="6"/>
  <c r="BB136" i="6"/>
  <c r="BF106" i="6"/>
  <c r="BI155" i="6"/>
  <c r="BX48" i="6"/>
  <c r="BU22" i="6"/>
  <c r="BP127" i="6"/>
  <c r="AO51" i="6"/>
  <c r="AC118" i="6"/>
  <c r="BU30" i="6"/>
  <c r="CB150" i="6"/>
  <c r="BZ55" i="6"/>
  <c r="AP107" i="6"/>
  <c r="BZ117" i="6"/>
  <c r="AB169" i="6"/>
  <c r="CE163" i="6"/>
  <c r="BZ143" i="6"/>
  <c r="CA165" i="6"/>
  <c r="BY95" i="6"/>
  <c r="AM104" i="6"/>
  <c r="BZ141" i="6"/>
  <c r="BE84" i="6"/>
  <c r="BJ17" i="6"/>
  <c r="BM147" i="6"/>
  <c r="AX170" i="6"/>
  <c r="CB21" i="6"/>
  <c r="BG44" i="6"/>
  <c r="BU33" i="6"/>
  <c r="BY96" i="6"/>
  <c r="BN175" i="6"/>
  <c r="Y137" i="6"/>
  <c r="BT141" i="6"/>
  <c r="BE91" i="6"/>
  <c r="CC87" i="6"/>
  <c r="BX45" i="6"/>
  <c r="AH29" i="6"/>
  <c r="BX143" i="6"/>
  <c r="AL135" i="6"/>
  <c r="BE153" i="6"/>
  <c r="AT54" i="6"/>
  <c r="BL147" i="6"/>
  <c r="BC94" i="6"/>
  <c r="BC71" i="6"/>
  <c r="AS26" i="6"/>
  <c r="BB35" i="6"/>
  <c r="CB165" i="6"/>
  <c r="BF80" i="6"/>
  <c r="CE45" i="6"/>
  <c r="BK47" i="6"/>
  <c r="BG37" i="6"/>
  <c r="CC12" i="6"/>
  <c r="BH30" i="6"/>
  <c r="BF116" i="6"/>
  <c r="BD56" i="6"/>
  <c r="BX150" i="6"/>
  <c r="CC149" i="6"/>
  <c r="BK103" i="6"/>
  <c r="AL114" i="6"/>
  <c r="AJ165" i="6"/>
  <c r="BF146" i="6"/>
  <c r="AV136" i="6"/>
  <c r="BL97" i="6"/>
  <c r="BV153" i="6"/>
  <c r="BC161" i="6"/>
  <c r="BL138" i="6"/>
  <c r="BC26" i="6"/>
  <c r="AZ38" i="6"/>
  <c r="BG50" i="6"/>
  <c r="BK170" i="6"/>
  <c r="CE154" i="6"/>
  <c r="AY158" i="6"/>
  <c r="BJ163" i="6"/>
  <c r="BY59" i="6"/>
  <c r="BU114" i="6"/>
  <c r="BU20" i="6"/>
  <c r="AH54" i="6"/>
  <c r="CE35" i="6"/>
  <c r="BU149" i="6"/>
  <c r="AA107" i="6"/>
  <c r="AP18" i="6"/>
  <c r="BW86" i="6"/>
  <c r="BW134" i="6"/>
  <c r="CC127" i="6"/>
  <c r="AE125" i="6"/>
  <c r="BM98" i="6"/>
  <c r="AM53" i="6"/>
  <c r="BI41" i="6"/>
  <c r="BJ148" i="6"/>
  <c r="BK115" i="6"/>
  <c r="AC169" i="6"/>
  <c r="BB130" i="6"/>
  <c r="BD119" i="6"/>
  <c r="CE135" i="6"/>
  <c r="BT120" i="6"/>
  <c r="BC117" i="6"/>
  <c r="BD123" i="6"/>
  <c r="BX137" i="6"/>
  <c r="BG19" i="6"/>
  <c r="BV158" i="6"/>
  <c r="BZ149" i="6"/>
  <c r="BH39" i="6"/>
  <c r="BL22" i="6"/>
  <c r="BJ69" i="6"/>
  <c r="AP87" i="6"/>
  <c r="CC167" i="6"/>
  <c r="BD25" i="6"/>
  <c r="X16" i="6"/>
  <c r="BC129" i="6"/>
  <c r="CE71" i="6"/>
  <c r="BT80" i="6"/>
  <c r="BY75" i="6"/>
  <c r="AR51" i="6"/>
  <c r="AK86" i="6"/>
  <c r="AN105" i="6"/>
  <c r="BL66" i="6"/>
  <c r="AW159" i="6"/>
  <c r="AE159" i="6"/>
  <c r="BK38" i="6"/>
  <c r="CC131" i="6"/>
  <c r="BJ46" i="6"/>
  <c r="BB39" i="6"/>
  <c r="BW138" i="6"/>
  <c r="BG51" i="6"/>
  <c r="AE37" i="6"/>
  <c r="AV98" i="6"/>
  <c r="BL18" i="6"/>
  <c r="BK63" i="6"/>
  <c r="AF137" i="6"/>
  <c r="BC46" i="6"/>
  <c r="BU82" i="6"/>
  <c r="BY37" i="6"/>
  <c r="CC60" i="6"/>
  <c r="BK51" i="6"/>
  <c r="AY39" i="6"/>
  <c r="BT126" i="6"/>
  <c r="BX108" i="6"/>
  <c r="BU108" i="6"/>
  <c r="BV160" i="6"/>
  <c r="BU89" i="6"/>
  <c r="CB71" i="6"/>
  <c r="AD138" i="6"/>
  <c r="BZ45" i="6"/>
  <c r="BU100" i="6"/>
  <c r="BX163" i="6"/>
  <c r="BW172" i="6"/>
  <c r="AO107" i="6"/>
  <c r="AR100" i="6"/>
  <c r="AR44" i="6"/>
  <c r="AL136" i="6"/>
  <c r="CC30" i="6"/>
  <c r="CC21" i="6"/>
  <c r="AA96" i="6"/>
  <c r="BT136" i="6"/>
  <c r="CC108" i="6"/>
  <c r="CB174" i="6"/>
  <c r="AA37" i="6"/>
  <c r="BZ68" i="6"/>
  <c r="BT144" i="6"/>
  <c r="BI93" i="6"/>
  <c r="AO27" i="6"/>
  <c r="AK142" i="6"/>
  <c r="AS71" i="6"/>
  <c r="BZ167" i="6"/>
  <c r="BY152" i="6"/>
  <c r="AQ104" i="6"/>
  <c r="AJ33" i="6"/>
  <c r="BF135" i="6"/>
  <c r="AP67" i="6"/>
  <c r="BY136" i="6"/>
  <c r="BL122" i="6"/>
  <c r="CC75" i="6"/>
  <c r="BK92" i="6"/>
  <c r="CE92" i="6"/>
  <c r="AU117" i="6"/>
  <c r="BV162" i="6"/>
  <c r="BY13" i="6"/>
  <c r="BN108" i="6"/>
  <c r="BF45" i="6"/>
  <c r="CB100" i="6"/>
  <c r="BN134" i="6"/>
  <c r="BC28" i="6"/>
  <c r="BX123" i="6"/>
  <c r="CA60" i="6"/>
  <c r="BG174" i="6"/>
  <c r="BF64" i="6"/>
  <c r="CC74" i="6"/>
  <c r="AM100" i="6"/>
  <c r="BP65" i="6"/>
  <c r="BR27" i="6"/>
  <c r="AO94" i="6"/>
  <c r="BC136" i="6"/>
  <c r="AM69" i="6"/>
  <c r="AR158" i="6"/>
  <c r="AX22" i="6"/>
  <c r="CC120" i="6"/>
  <c r="CA169" i="6"/>
  <c r="AL35" i="6"/>
  <c r="AT171" i="6"/>
  <c r="BJ127" i="6"/>
  <c r="CE50" i="6"/>
  <c r="BG148" i="6"/>
  <c r="AL57" i="6"/>
  <c r="BU168" i="6"/>
  <c r="AJ77" i="6"/>
  <c r="CA24" i="6"/>
  <c r="BT137" i="6"/>
  <c r="BI164" i="6"/>
  <c r="AQ145" i="6"/>
  <c r="CC39" i="6"/>
  <c r="CC115" i="6"/>
  <c r="BH137" i="6"/>
  <c r="BL170" i="6"/>
  <c r="BT86" i="6"/>
  <c r="BV96" i="6"/>
  <c r="BH75" i="6"/>
  <c r="BT55" i="6"/>
  <c r="BF91" i="6"/>
  <c r="CC50" i="6"/>
  <c r="BU137" i="6"/>
  <c r="BT30" i="6"/>
  <c r="AZ112" i="6"/>
  <c r="BU51" i="6"/>
  <c r="BL117" i="6"/>
  <c r="BN116" i="6"/>
  <c r="AG145" i="6"/>
  <c r="BX148" i="6"/>
  <c r="BB42" i="6"/>
  <c r="BK87" i="6"/>
  <c r="AM174" i="6"/>
  <c r="AN45" i="6"/>
  <c r="BJ119" i="6"/>
  <c r="AK113" i="6"/>
  <c r="AX81" i="6"/>
  <c r="BV93" i="6"/>
  <c r="BF92" i="6"/>
  <c r="AR67" i="6"/>
  <c r="BY130" i="6"/>
  <c r="AU164" i="6"/>
  <c r="BW87" i="6"/>
  <c r="AR139" i="6"/>
  <c r="BD65" i="6"/>
  <c r="BE166" i="6"/>
  <c r="BY69" i="6"/>
  <c r="BL135" i="6"/>
  <c r="BF54" i="6"/>
  <c r="AQ135" i="6"/>
  <c r="AQ112" i="6"/>
  <c r="BT20" i="6"/>
  <c r="BF100" i="6"/>
  <c r="BI147" i="6"/>
  <c r="Y89" i="6"/>
  <c r="BZ133" i="6"/>
  <c r="BW89" i="6"/>
  <c r="BL41" i="6"/>
  <c r="BX129" i="6"/>
  <c r="BV71" i="6"/>
  <c r="AT58" i="6"/>
  <c r="AT48" i="6"/>
  <c r="BH149" i="6"/>
  <c r="AN145" i="6"/>
  <c r="CE93" i="6"/>
  <c r="BM80" i="6"/>
  <c r="CB107" i="6"/>
  <c r="BH74" i="6"/>
  <c r="BX56" i="6"/>
  <c r="BZ170" i="6"/>
  <c r="BU37" i="6"/>
  <c r="AT159" i="6"/>
  <c r="BF169" i="6"/>
  <c r="AO168" i="6"/>
  <c r="BL149" i="6"/>
  <c r="BH115" i="6"/>
  <c r="BV166" i="6"/>
  <c r="BC114" i="6"/>
  <c r="BL88" i="6"/>
  <c r="BM60" i="6"/>
  <c r="BM25" i="6"/>
  <c r="BV29" i="6"/>
  <c r="AH94" i="6"/>
  <c r="AO171" i="6"/>
  <c r="BU63" i="6"/>
  <c r="CC47" i="6"/>
  <c r="AL139" i="6"/>
  <c r="BU74" i="6"/>
  <c r="BC140" i="6"/>
  <c r="CA127" i="6"/>
  <c r="BA33" i="6"/>
  <c r="BG115" i="6"/>
  <c r="BF113" i="6"/>
  <c r="AF167" i="6"/>
  <c r="BN174" i="6"/>
  <c r="AZ106" i="6"/>
  <c r="BB158" i="6"/>
  <c r="BV68" i="6"/>
  <c r="AA157" i="6"/>
  <c r="CA67" i="6"/>
  <c r="AI106" i="6"/>
  <c r="CA117" i="6"/>
  <c r="AP71" i="6"/>
  <c r="AF35" i="6"/>
  <c r="BH160" i="6"/>
  <c r="BV82" i="6"/>
  <c r="AJ47" i="6"/>
  <c r="BT113" i="6"/>
  <c r="AA134" i="6"/>
  <c r="BY151" i="6"/>
  <c r="CA18" i="6"/>
  <c r="BK108" i="6"/>
  <c r="BU101" i="6"/>
  <c r="AA118" i="6"/>
  <c r="BY42" i="6"/>
  <c r="BW102" i="6"/>
  <c r="BZ112" i="6"/>
  <c r="BZ128" i="6"/>
  <c r="CE137" i="6"/>
  <c r="BY94" i="6"/>
  <c r="BI27" i="6"/>
  <c r="BK104" i="6"/>
  <c r="BU60" i="6"/>
  <c r="BL71" i="6"/>
  <c r="BK71" i="6"/>
  <c r="AY136" i="6"/>
  <c r="BG114" i="6"/>
  <c r="BZ24" i="6"/>
  <c r="CC37" i="6"/>
  <c r="BW167" i="6"/>
  <c r="CB20" i="6"/>
  <c r="BV138" i="6"/>
  <c r="BI141" i="6"/>
  <c r="BB48" i="6"/>
  <c r="AM27" i="6"/>
  <c r="BU95" i="6"/>
  <c r="BG59" i="6"/>
  <c r="BG100" i="6"/>
  <c r="AQ14" i="6"/>
  <c r="BE120" i="6"/>
  <c r="CB25" i="6"/>
  <c r="AA135" i="6"/>
  <c r="CB24" i="6"/>
  <c r="CB36" i="6"/>
  <c r="BM166" i="6"/>
  <c r="AF142" i="6"/>
  <c r="CE122" i="6"/>
  <c r="BC24" i="6"/>
  <c r="BK83" i="6"/>
  <c r="AL156" i="6"/>
  <c r="BJ100" i="6"/>
  <c r="AJ160" i="6"/>
  <c r="BY99" i="6"/>
  <c r="BF81" i="6"/>
  <c r="BK30" i="6"/>
  <c r="BZ22" i="6"/>
  <c r="Y37" i="6"/>
  <c r="BN169" i="6"/>
  <c r="BH26" i="6"/>
  <c r="AV148" i="6"/>
  <c r="Y104" i="6"/>
  <c r="BG135" i="6"/>
  <c r="AQ50" i="6"/>
  <c r="AY138" i="6"/>
  <c r="AJ118" i="6"/>
  <c r="CA109" i="6"/>
  <c r="AZ99" i="6"/>
  <c r="BY56" i="6"/>
  <c r="AS103" i="6"/>
  <c r="BJ106" i="6"/>
  <c r="CE75" i="6"/>
  <c r="BC78" i="6"/>
  <c r="BN41" i="6"/>
  <c r="BZ171" i="6"/>
  <c r="BJ92" i="6"/>
  <c r="AA45" i="6"/>
  <c r="BF159" i="6"/>
  <c r="AT11" i="6"/>
  <c r="BX113" i="6"/>
  <c r="CA63" i="6"/>
  <c r="BG165" i="6"/>
  <c r="AK105" i="6"/>
  <c r="BJ103" i="6"/>
  <c r="BL150" i="6"/>
  <c r="BJ54" i="6"/>
  <c r="BB93" i="6"/>
  <c r="AK36" i="6"/>
  <c r="BZ64" i="6"/>
  <c r="BJ130" i="6"/>
  <c r="CA140" i="6"/>
  <c r="CC171" i="6"/>
  <c r="BM164" i="6"/>
  <c r="BJ167" i="6"/>
  <c r="AH138" i="6"/>
  <c r="BM69" i="6"/>
  <c r="BB149" i="6"/>
  <c r="BK129" i="6"/>
  <c r="CB135" i="6"/>
  <c r="CE109" i="6"/>
  <c r="BW44" i="6"/>
  <c r="BJ84" i="6"/>
  <c r="AM121" i="6"/>
  <c r="AK165" i="6"/>
  <c r="CC170" i="6"/>
  <c r="BU157" i="6"/>
  <c r="BY131" i="6"/>
  <c r="BJ32" i="6"/>
  <c r="CB53" i="6"/>
  <c r="BZ80" i="6"/>
  <c r="BN139" i="6"/>
  <c r="AB117" i="6"/>
  <c r="BZ120" i="6"/>
  <c r="BG96" i="6"/>
  <c r="BL11" i="6"/>
  <c r="BV119" i="6"/>
  <c r="BJ142" i="6"/>
  <c r="BC16" i="6"/>
  <c r="BK64" i="6"/>
  <c r="BV149" i="6"/>
  <c r="AV85" i="6"/>
  <c r="AR131" i="6"/>
  <c r="BT32" i="6"/>
  <c r="BH57" i="6"/>
  <c r="BV20" i="6"/>
  <c r="AP46" i="6"/>
  <c r="BM39" i="6"/>
  <c r="BL81" i="6"/>
  <c r="AQ163" i="6"/>
  <c r="CC172" i="6"/>
  <c r="CC84" i="6"/>
  <c r="AE36" i="6"/>
  <c r="AH135" i="6"/>
  <c r="CB145" i="6"/>
  <c r="BC159" i="6"/>
  <c r="AM12" i="6"/>
  <c r="BN69" i="6"/>
  <c r="BW27" i="6"/>
  <c r="BG55" i="6"/>
  <c r="BZ127" i="6"/>
  <c r="BM81" i="6"/>
  <c r="BD85" i="6"/>
  <c r="BD74" i="6"/>
  <c r="BJ24" i="6"/>
  <c r="BM12" i="6"/>
  <c r="BI117" i="6"/>
  <c r="BL87" i="6"/>
  <c r="BJ14" i="6"/>
  <c r="BD113" i="6"/>
  <c r="AN168" i="6"/>
  <c r="BF16" i="6"/>
  <c r="BM84" i="6"/>
  <c r="BW19" i="6"/>
  <c r="BG82" i="6"/>
  <c r="BI77" i="6"/>
  <c r="BB66" i="6"/>
  <c r="AV54" i="6"/>
  <c r="BU87" i="6"/>
  <c r="AJ80" i="6"/>
  <c r="AT160" i="6"/>
  <c r="BM99" i="6"/>
  <c r="AZ171" i="6"/>
  <c r="CC22" i="6"/>
  <c r="CC88" i="6"/>
  <c r="AZ62" i="6"/>
  <c r="CC18" i="6"/>
  <c r="Y150" i="6"/>
  <c r="BN147" i="6"/>
  <c r="AK164" i="6"/>
  <c r="BN95" i="6"/>
  <c r="BH99" i="6"/>
  <c r="BN172" i="6"/>
  <c r="BI26" i="6"/>
  <c r="BX91" i="6"/>
  <c r="BH153" i="6"/>
  <c r="AA175" i="6"/>
  <c r="BL86" i="6"/>
  <c r="AD158" i="6"/>
  <c r="AI163" i="6"/>
  <c r="BZ75" i="6"/>
  <c r="BG65" i="6"/>
  <c r="CE22" i="6"/>
  <c r="BL112" i="6"/>
  <c r="BY116" i="6"/>
  <c r="BI86" i="6"/>
  <c r="BV111" i="6"/>
  <c r="BF29" i="6"/>
  <c r="BB116" i="6"/>
  <c r="BN50" i="6"/>
  <c r="AH115" i="6"/>
  <c r="CE165" i="6"/>
  <c r="AN91" i="6"/>
  <c r="Y138" i="6"/>
  <c r="BB155" i="6"/>
  <c r="AD142" i="6"/>
  <c r="BT127" i="6"/>
  <c r="BK119" i="6"/>
  <c r="CB158" i="6"/>
  <c r="BG17" i="6"/>
  <c r="BY169" i="6"/>
  <c r="AP141" i="6"/>
  <c r="BK15" i="6"/>
  <c r="BE92" i="6"/>
  <c r="BV64" i="6"/>
  <c r="BE156" i="6"/>
  <c r="BF158" i="6"/>
  <c r="AT84" i="6"/>
  <c r="BB55" i="6"/>
  <c r="BV133" i="6"/>
  <c r="AK162" i="6"/>
  <c r="BE119" i="6"/>
  <c r="BG75" i="6"/>
  <c r="BE63" i="6"/>
  <c r="BG152" i="6"/>
  <c r="CE66" i="6"/>
  <c r="CB65" i="6"/>
  <c r="Y36" i="6"/>
  <c r="BM124" i="6"/>
  <c r="BY28" i="6"/>
  <c r="BJ171" i="6"/>
  <c r="BM37" i="6"/>
  <c r="CC125" i="6"/>
  <c r="BW139" i="6"/>
  <c r="AC35" i="6"/>
  <c r="CA38" i="6"/>
  <c r="AR78" i="6"/>
  <c r="BW13" i="6"/>
  <c r="BN79" i="6"/>
  <c r="BC87" i="6"/>
  <c r="AO158" i="6"/>
  <c r="BI78" i="6"/>
  <c r="BV101" i="6"/>
  <c r="BZ11" i="6"/>
  <c r="BJ104" i="6"/>
  <c r="BF11" i="6"/>
  <c r="BW137" i="6"/>
  <c r="BI48" i="6"/>
  <c r="BD122" i="6"/>
  <c r="BY30" i="6"/>
  <c r="AI135" i="6"/>
  <c r="BT45" i="6"/>
  <c r="AM75" i="6"/>
  <c r="AS175" i="6"/>
  <c r="BN171" i="6"/>
  <c r="CC14" i="6"/>
  <c r="AM25" i="6"/>
  <c r="BJ96" i="6"/>
  <c r="CB17" i="6"/>
  <c r="BI91" i="6"/>
  <c r="BL20" i="6"/>
  <c r="CA19" i="6"/>
  <c r="CB170" i="6"/>
  <c r="AE118" i="6"/>
  <c r="BW97" i="6"/>
  <c r="BI146" i="6"/>
  <c r="CB122" i="6"/>
  <c r="BN119" i="6"/>
  <c r="CA88" i="6"/>
  <c r="BI97" i="6"/>
  <c r="CE11" i="6"/>
  <c r="BH19" i="6"/>
  <c r="BN128" i="6"/>
  <c r="AK37" i="6"/>
  <c r="BW81" i="6"/>
  <c r="BJ42" i="6"/>
  <c r="AJ138" i="6"/>
  <c r="BB131" i="6"/>
  <c r="AC162" i="6"/>
  <c r="CC124" i="6"/>
  <c r="BY81" i="6"/>
  <c r="BX141" i="6"/>
  <c r="BX142" i="6"/>
  <c r="AN36" i="6"/>
  <c r="BK29" i="6"/>
  <c r="AY168" i="6"/>
  <c r="Y118" i="6"/>
  <c r="BZ121" i="6"/>
  <c r="CB90" i="6"/>
  <c r="AH159" i="6"/>
  <c r="BV127" i="6"/>
  <c r="BN112" i="6"/>
  <c r="BZ105" i="6"/>
  <c r="BF88" i="6"/>
  <c r="X157" i="6"/>
  <c r="BI62" i="6"/>
  <c r="AA28" i="6"/>
  <c r="CE138" i="6"/>
  <c r="BE68" i="6"/>
  <c r="BN24" i="6"/>
  <c r="BC112" i="6"/>
  <c r="BU67" i="6"/>
  <c r="CB103" i="6"/>
  <c r="CB79" i="6"/>
  <c r="AF38" i="6"/>
  <c r="AT12" i="6"/>
  <c r="CE99" i="6"/>
  <c r="BU147" i="6"/>
  <c r="BF93" i="6"/>
  <c r="BF101" i="6"/>
  <c r="BV33" i="6"/>
  <c r="AD63" i="6"/>
  <c r="BD171" i="6"/>
  <c r="AH46" i="6"/>
  <c r="BE145" i="6"/>
  <c r="AR46" i="6"/>
  <c r="BM105" i="6"/>
  <c r="BU13" i="6"/>
  <c r="BD16" i="6"/>
  <c r="BC143" i="6"/>
  <c r="BY127" i="6"/>
  <c r="BM167" i="6"/>
  <c r="BV41" i="6"/>
  <c r="CB14" i="6"/>
  <c r="AQ22" i="6"/>
  <c r="CB95" i="6"/>
  <c r="BU85" i="6"/>
  <c r="CA92" i="6"/>
  <c r="BF167" i="6"/>
  <c r="AA136" i="6"/>
  <c r="BX101" i="6"/>
  <c r="CB134" i="6"/>
  <c r="BN144" i="6"/>
  <c r="BZ32" i="6"/>
  <c r="CE55" i="6"/>
  <c r="BM151" i="6"/>
  <c r="BJ110" i="6"/>
  <c r="CA25" i="6"/>
  <c r="BL33" i="6"/>
  <c r="AL113" i="6"/>
  <c r="CA173" i="6"/>
  <c r="BW158" i="6"/>
  <c r="AL153" i="6"/>
  <c r="BC103" i="6"/>
  <c r="AU24" i="6"/>
  <c r="BL148" i="6"/>
  <c r="BY39" i="6"/>
  <c r="AO150" i="6"/>
  <c r="AF98" i="6"/>
  <c r="BZ103" i="6"/>
  <c r="BB137" i="6"/>
  <c r="BX86" i="6"/>
  <c r="BH98" i="6"/>
  <c r="AJ131" i="6"/>
  <c r="BH38" i="6"/>
  <c r="BK48" i="6"/>
  <c r="CA131" i="6"/>
  <c r="BT101" i="6"/>
  <c r="BW125" i="6"/>
  <c r="AM84" i="6"/>
  <c r="BM54" i="6"/>
  <c r="BD86" i="6"/>
  <c r="BK120" i="6"/>
  <c r="AZ158" i="6"/>
  <c r="CB160" i="6"/>
  <c r="BM96" i="6"/>
  <c r="BJ124" i="6"/>
  <c r="BN38" i="6"/>
  <c r="BK59" i="6"/>
  <c r="BU78" i="6"/>
  <c r="BT68" i="6"/>
  <c r="CA44" i="6"/>
  <c r="BI12" i="6"/>
  <c r="BT170" i="6"/>
  <c r="BG99" i="6"/>
  <c r="BE104" i="6"/>
  <c r="BW142" i="6"/>
  <c r="CA30" i="6"/>
  <c r="BB157" i="6"/>
  <c r="AU54" i="6"/>
  <c r="AS111" i="6"/>
  <c r="CB104" i="6"/>
  <c r="BZ48" i="6"/>
  <c r="BY68" i="6"/>
  <c r="BK81" i="6"/>
  <c r="BK55" i="6"/>
  <c r="AT156" i="6"/>
  <c r="AM105" i="6"/>
  <c r="AY135" i="6"/>
  <c r="BZ27" i="6"/>
  <c r="AT103" i="6"/>
  <c r="BF156" i="6"/>
  <c r="BV25" i="6"/>
  <c r="BJ172" i="6"/>
  <c r="BI121" i="6"/>
  <c r="BV150" i="6"/>
  <c r="Y105" i="6"/>
  <c r="BW155" i="6"/>
  <c r="BU75" i="6"/>
  <c r="BU109" i="6"/>
  <c r="BH139" i="6"/>
  <c r="BR135" i="6"/>
  <c r="CC32" i="6"/>
  <c r="BH165" i="6"/>
  <c r="BK17" i="6"/>
  <c r="BT114" i="6"/>
  <c r="AM127" i="6"/>
  <c r="CE142" i="6"/>
  <c r="AR94" i="6"/>
  <c r="AV107" i="6"/>
  <c r="BT72" i="6"/>
  <c r="BV159" i="6"/>
  <c r="BK106" i="6"/>
  <c r="BB44" i="6"/>
  <c r="AP175" i="6"/>
  <c r="BU15" i="6"/>
  <c r="BL27" i="6"/>
  <c r="BN64" i="6"/>
  <c r="BA161" i="6"/>
  <c r="BL17" i="6"/>
  <c r="AN162" i="6"/>
  <c r="AG168" i="6"/>
  <c r="BC169" i="6"/>
  <c r="BM175" i="6"/>
  <c r="AY110" i="6"/>
  <c r="BW98" i="6"/>
  <c r="BN137" i="6"/>
  <c r="BK58" i="6"/>
  <c r="AN57" i="6"/>
  <c r="BH23" i="6"/>
  <c r="AS135" i="6"/>
  <c r="BT13" i="6"/>
  <c r="BY145" i="6"/>
  <c r="BE124" i="6"/>
  <c r="AT175" i="6"/>
  <c r="BE173" i="6"/>
  <c r="BD145" i="6"/>
  <c r="BX173" i="6"/>
  <c r="AE161" i="6"/>
  <c r="AD168" i="6"/>
  <c r="BE59" i="6"/>
  <c r="BJ109" i="6"/>
  <c r="AU127" i="6"/>
  <c r="BU94" i="6"/>
  <c r="AN131" i="6"/>
  <c r="CC91" i="6"/>
  <c r="AB147" i="6"/>
  <c r="AQ168" i="6"/>
  <c r="CE124" i="6"/>
  <c r="AA167" i="6"/>
  <c r="CA153" i="6"/>
  <c r="AF94" i="6"/>
  <c r="BW90" i="6"/>
  <c r="BT57" i="6"/>
  <c r="CC118" i="6"/>
  <c r="BY100" i="6"/>
  <c r="BZ123" i="6"/>
  <c r="AC170" i="6"/>
  <c r="BI129" i="6"/>
  <c r="CA123" i="6"/>
  <c r="BD36" i="6"/>
  <c r="BU24" i="6"/>
  <c r="BE96" i="6"/>
  <c r="BL78" i="6"/>
  <c r="BN161" i="6"/>
  <c r="BW83" i="6"/>
  <c r="BN66" i="6"/>
  <c r="AQ155" i="6"/>
  <c r="BG121" i="6"/>
  <c r="BY150" i="6"/>
  <c r="AN134" i="6"/>
  <c r="AQ20" i="6"/>
  <c r="AL89" i="6"/>
  <c r="AQ139" i="6"/>
  <c r="CC48" i="6"/>
  <c r="BD124" i="6"/>
  <c r="BU134" i="6"/>
  <c r="BN85" i="6"/>
  <c r="BW131" i="6"/>
  <c r="BG60" i="6"/>
  <c r="AM159" i="6"/>
  <c r="BH112" i="6"/>
  <c r="BW129" i="6"/>
  <c r="AS110" i="6"/>
  <c r="BY53" i="6"/>
  <c r="CC63" i="6"/>
  <c r="AQ138" i="6"/>
  <c r="Z54" i="6"/>
  <c r="AR154" i="6"/>
  <c r="AP108" i="6"/>
  <c r="BE172" i="6"/>
  <c r="BU39" i="6"/>
  <c r="BU124" i="6"/>
  <c r="AY142" i="6"/>
  <c r="AK91" i="6"/>
  <c r="AX103" i="6"/>
  <c r="BM170" i="6"/>
  <c r="AF138" i="6"/>
  <c r="BD162" i="6"/>
  <c r="BZ110" i="6"/>
  <c r="BM45" i="6"/>
  <c r="BX38" i="6"/>
  <c r="BJ143" i="6"/>
  <c r="BX132" i="6"/>
  <c r="BU162" i="6"/>
  <c r="BT23" i="6"/>
  <c r="BC22" i="6"/>
  <c r="BX166" i="6"/>
  <c r="CE143" i="6"/>
  <c r="CE171" i="6"/>
  <c r="BY155" i="6"/>
  <c r="BU120" i="6"/>
  <c r="BY168" i="6"/>
  <c r="AK106" i="6"/>
  <c r="BZ17" i="6"/>
  <c r="AT129" i="6"/>
  <c r="AP136" i="6"/>
  <c r="BG84" i="6"/>
  <c r="BT116" i="6"/>
  <c r="BN30" i="6"/>
  <c r="BC98" i="6"/>
  <c r="CA157" i="6"/>
  <c r="BW91" i="6"/>
  <c r="CE136" i="6"/>
  <c r="BB14" i="6"/>
  <c r="BX33" i="6"/>
  <c r="BW162" i="6"/>
  <c r="BY113" i="6"/>
  <c r="BG72" i="6"/>
  <c r="AQ86" i="6"/>
  <c r="BG26" i="6"/>
  <c r="BI22" i="6"/>
  <c r="BX149" i="6"/>
  <c r="AN102" i="6"/>
  <c r="AM98" i="6"/>
  <c r="BK93" i="6"/>
  <c r="AH39" i="6"/>
  <c r="BC168" i="6"/>
  <c r="AX75" i="6"/>
  <c r="BE75" i="6"/>
  <c r="BZ93" i="6"/>
  <c r="CA54" i="6"/>
  <c r="CA115" i="6"/>
  <c r="AP79" i="6"/>
  <c r="BI134" i="6"/>
  <c r="BW159" i="6"/>
  <c r="CA111" i="6"/>
  <c r="BB22" i="6"/>
  <c r="BB154" i="6"/>
  <c r="BH20" i="6"/>
  <c r="AP36" i="6"/>
  <c r="BT164" i="6"/>
  <c r="AT65" i="6"/>
  <c r="BT85" i="6"/>
  <c r="BM150" i="6"/>
  <c r="BN145" i="6"/>
  <c r="BE137" i="6"/>
  <c r="BW38" i="6"/>
  <c r="BF97" i="6"/>
  <c r="BE39" i="6"/>
  <c r="BR30" i="6"/>
  <c r="AK143" i="6"/>
  <c r="AM77" i="6"/>
  <c r="BK84" i="6"/>
  <c r="CC119" i="6"/>
  <c r="AO167" i="6"/>
  <c r="BV115" i="6"/>
  <c r="AN96" i="6"/>
  <c r="BL21" i="6"/>
  <c r="BW173" i="6"/>
  <c r="BW28" i="6"/>
  <c r="BB16" i="6"/>
  <c r="BK112" i="6"/>
  <c r="BH60" i="6"/>
  <c r="BT83" i="6"/>
  <c r="BY161" i="6"/>
  <c r="BJ133" i="6"/>
  <c r="BK172" i="6"/>
  <c r="BU93" i="6"/>
  <c r="BE162" i="6"/>
  <c r="AS36" i="6"/>
  <c r="AY123" i="6"/>
  <c r="AD62" i="6"/>
  <c r="BG91" i="6"/>
  <c r="AN137" i="6"/>
  <c r="AD51" i="6"/>
  <c r="BU12" i="6"/>
  <c r="AR117" i="6"/>
  <c r="BE57" i="6"/>
  <c r="AN153" i="6"/>
  <c r="BC96" i="6"/>
  <c r="BL96" i="6"/>
  <c r="BY80" i="6"/>
  <c r="BT81" i="6"/>
  <c r="AX95" i="6"/>
  <c r="BH27" i="6"/>
  <c r="AB116" i="6"/>
  <c r="BV55" i="6"/>
  <c r="AT30" i="6"/>
  <c r="AK90" i="6"/>
  <c r="AT75" i="6"/>
  <c r="BT138" i="6"/>
  <c r="BK27" i="6"/>
  <c r="BD14" i="6"/>
  <c r="BK102" i="6"/>
  <c r="BT78" i="6"/>
  <c r="BF98" i="6"/>
  <c r="CA57" i="6"/>
  <c r="BX111" i="6"/>
  <c r="AN55" i="6"/>
  <c r="BL100" i="6"/>
  <c r="BB108" i="6"/>
  <c r="BZ89" i="6"/>
  <c r="BL92" i="6"/>
  <c r="AK94" i="6"/>
  <c r="AL142" i="6"/>
  <c r="CE130" i="6"/>
  <c r="BV99" i="6"/>
  <c r="CB63" i="6"/>
  <c r="BM74" i="6"/>
  <c r="Y54" i="6"/>
  <c r="BN88" i="6"/>
  <c r="BY135" i="6"/>
  <c r="BN60" i="6"/>
  <c r="BD101" i="6"/>
  <c r="AD89" i="6"/>
  <c r="CC129" i="6"/>
  <c r="BL152" i="6"/>
  <c r="BC158" i="6"/>
  <c r="AD71" i="6"/>
  <c r="AQ62" i="6"/>
  <c r="BX97" i="6"/>
  <c r="CA174" i="6"/>
  <c r="BI28" i="6"/>
  <c r="BJ65" i="6"/>
  <c r="CE33" i="6"/>
  <c r="BI80" i="6"/>
  <c r="BK91" i="6"/>
  <c r="AO18" i="6"/>
  <c r="AJ67" i="6"/>
  <c r="BF173" i="6"/>
  <c r="BC58" i="6"/>
  <c r="AO58" i="6"/>
  <c r="BZ42" i="6"/>
  <c r="BW136" i="6"/>
  <c r="BM77" i="6"/>
  <c r="BE45" i="6"/>
  <c r="AZ104" i="6"/>
  <c r="AS97" i="6"/>
  <c r="BW127" i="6"/>
  <c r="AA126" i="6"/>
  <c r="AL167" i="6"/>
  <c r="AK47" i="6"/>
  <c r="AR148" i="6"/>
  <c r="AM39" i="6"/>
  <c r="AE109" i="6"/>
  <c r="BJ18" i="6"/>
  <c r="AJ145" i="6"/>
  <c r="AX58" i="6"/>
  <c r="BT160" i="6"/>
  <c r="BB25" i="6"/>
  <c r="BF57" i="6"/>
  <c r="AK102" i="6"/>
  <c r="BG162" i="6"/>
  <c r="AV142" i="6"/>
  <c r="AF54" i="6"/>
  <c r="BG159" i="6"/>
  <c r="AQ172" i="6"/>
  <c r="BP111" i="6"/>
  <c r="AN14" i="6"/>
  <c r="BW45" i="6"/>
  <c r="AA39" i="6"/>
  <c r="BK110" i="6"/>
  <c r="AM106" i="6"/>
  <c r="BV136" i="6"/>
  <c r="BF163" i="6"/>
  <c r="AL105" i="6"/>
  <c r="AN42" i="6"/>
  <c r="BZ148" i="6"/>
  <c r="BI15" i="6"/>
  <c r="BQ72" i="6"/>
  <c r="Y14" i="6"/>
  <c r="CF276" i="6"/>
  <c r="AM63" i="6"/>
  <c r="AN90" i="6"/>
  <c r="BG38" i="6"/>
  <c r="BK54" i="6"/>
  <c r="AI32" i="6"/>
  <c r="AL27" i="6"/>
  <c r="BV102" i="6"/>
  <c r="AV138" i="6"/>
  <c r="CE166" i="6"/>
  <c r="CA35" i="6"/>
  <c r="BK90" i="6"/>
  <c r="BI112" i="6"/>
  <c r="BK22" i="6"/>
  <c r="AI71" i="6"/>
  <c r="BJ86" i="6"/>
  <c r="CF80" i="6"/>
  <c r="AW115" i="6"/>
  <c r="BB172" i="6"/>
  <c r="CA142" i="6"/>
  <c r="BX13" i="6"/>
  <c r="CE14" i="6"/>
  <c r="AR28" i="6"/>
  <c r="BD132" i="6"/>
  <c r="BH51" i="6"/>
  <c r="CA160" i="6"/>
  <c r="BL119" i="6"/>
  <c r="AM85" i="6"/>
  <c r="BM173" i="6"/>
  <c r="BG78" i="6"/>
  <c r="BE175" i="6"/>
  <c r="AR102" i="6"/>
  <c r="BI82" i="6"/>
  <c r="AG103" i="6"/>
  <c r="AZ126" i="6"/>
  <c r="BJ149" i="6"/>
  <c r="CA32" i="6"/>
  <c r="BN127" i="6"/>
  <c r="BN72" i="6"/>
  <c r="AX175" i="6"/>
  <c r="BI169" i="6"/>
  <c r="BI96" i="6"/>
  <c r="BR80" i="6"/>
  <c r="BF46" i="6"/>
  <c r="BF14" i="6"/>
  <c r="AK168" i="6"/>
  <c r="AI110" i="6"/>
  <c r="BF103" i="6"/>
  <c r="BJ81" i="6"/>
  <c r="AI86" i="6"/>
  <c r="BN48" i="6"/>
  <c r="AO30" i="6"/>
  <c r="BY79" i="6"/>
  <c r="AN135" i="6"/>
  <c r="BV114" i="6"/>
  <c r="BL106" i="6"/>
  <c r="BG104" i="6"/>
  <c r="BN162" i="6"/>
  <c r="AO50" i="6"/>
  <c r="BX41" i="6"/>
  <c r="CE158" i="6"/>
  <c r="BM50" i="6"/>
  <c r="AR146" i="6"/>
  <c r="BM174" i="6"/>
  <c r="AL120" i="6"/>
  <c r="BV88" i="6"/>
  <c r="AL130" i="6"/>
  <c r="BG68" i="6"/>
  <c r="AV77" i="6"/>
  <c r="BW69" i="6"/>
  <c r="Y153" i="6"/>
  <c r="BW166" i="6"/>
  <c r="AL79" i="6"/>
  <c r="BB107" i="6"/>
  <c r="BX14" i="6"/>
  <c r="BK135" i="6"/>
  <c r="AR19" i="6"/>
  <c r="BC67" i="6"/>
  <c r="BE94" i="6"/>
  <c r="AO141" i="6"/>
  <c r="AB127" i="6"/>
  <c r="CC68" i="6"/>
  <c r="AE164" i="6"/>
  <c r="BK155" i="6"/>
  <c r="AV149" i="6"/>
  <c r="AC37" i="6"/>
  <c r="BU117" i="6"/>
  <c r="AA164" i="6"/>
  <c r="CC26" i="6"/>
  <c r="BX93" i="6"/>
  <c r="AB107" i="6"/>
  <c r="BE148" i="6"/>
  <c r="AA159" i="6"/>
  <c r="BE130" i="6"/>
  <c r="BF164" i="6"/>
  <c r="BI174" i="6"/>
  <c r="AS155" i="6"/>
  <c r="BA12" i="6"/>
  <c r="AE153" i="6"/>
  <c r="BM16" i="6"/>
  <c r="BK66" i="6"/>
  <c r="BE82" i="6"/>
  <c r="BE147" i="6"/>
  <c r="AS169" i="6"/>
  <c r="CC42" i="6"/>
  <c r="AT111" i="6"/>
  <c r="AM48" i="6"/>
  <c r="BI135" i="6"/>
  <c r="BC32" i="6"/>
  <c r="BO124" i="6"/>
  <c r="BB74" i="6"/>
  <c r="AC133" i="6"/>
  <c r="BC11" i="6"/>
  <c r="BQ121" i="6"/>
  <c r="BF89" i="6"/>
  <c r="BK14" i="6"/>
  <c r="AL170" i="6"/>
  <c r="BW17" i="6"/>
  <c r="BU113" i="6"/>
  <c r="AY105" i="6"/>
  <c r="AO54" i="6"/>
  <c r="BH111" i="6"/>
  <c r="BE158" i="6"/>
  <c r="BT96" i="6"/>
  <c r="BJ20" i="6"/>
  <c r="AT116" i="6"/>
  <c r="AG15" i="6"/>
  <c r="AM125" i="6"/>
  <c r="BO24" i="6"/>
  <c r="AL150" i="6"/>
  <c r="CC77" i="6"/>
  <c r="BD134" i="6"/>
  <c r="CF29" i="6"/>
  <c r="BB121" i="6"/>
  <c r="AX110" i="6"/>
  <c r="BN173" i="6"/>
  <c r="AQ16" i="6"/>
  <c r="AM67" i="6"/>
  <c r="CB19" i="6"/>
  <c r="CF178" i="6"/>
  <c r="AP45" i="6"/>
  <c r="AE169" i="6"/>
  <c r="BF87" i="6"/>
  <c r="AE108" i="6"/>
  <c r="AH99" i="6"/>
  <c r="AO151" i="6"/>
  <c r="BJ98" i="6"/>
  <c r="BZ14" i="6"/>
  <c r="AS126" i="6"/>
  <c r="BZ151" i="6"/>
  <c r="AY22" i="6"/>
  <c r="BM168" i="6"/>
  <c r="BU133" i="6"/>
  <c r="AM138" i="6"/>
  <c r="BH14" i="6"/>
  <c r="AS96" i="6"/>
  <c r="BH24" i="6"/>
  <c r="CB120" i="6"/>
  <c r="BH82" i="6"/>
  <c r="AP100" i="6"/>
  <c r="AG83" i="6"/>
  <c r="BD41" i="6"/>
  <c r="BJ115" i="6"/>
  <c r="BE127" i="6"/>
  <c r="BN106" i="6"/>
  <c r="BT93" i="6"/>
  <c r="BU92" i="6"/>
  <c r="AC78" i="6"/>
  <c r="AN122" i="6"/>
  <c r="BJ105" i="6"/>
  <c r="AN72" i="6"/>
  <c r="AU142" i="6"/>
  <c r="BB126" i="6"/>
  <c r="BN96" i="6"/>
  <c r="BL104" i="6"/>
  <c r="BH35" i="6"/>
  <c r="AR107" i="6"/>
  <c r="AS119" i="6"/>
  <c r="BK152" i="6"/>
  <c r="BU36" i="6"/>
  <c r="BC80" i="6"/>
  <c r="AK35" i="6"/>
  <c r="AQ144" i="6"/>
  <c r="BI120" i="6"/>
  <c r="BF134" i="6"/>
  <c r="AZ46" i="6"/>
  <c r="BX120" i="6"/>
  <c r="BM17" i="6"/>
  <c r="BV147" i="6"/>
  <c r="AK145" i="6"/>
  <c r="BN90" i="6"/>
  <c r="BH152" i="6"/>
  <c r="BT15" i="6"/>
  <c r="AQ89" i="6"/>
  <c r="BH80" i="6"/>
  <c r="CC64" i="6"/>
  <c r="AM96" i="6"/>
  <c r="BL54" i="6"/>
  <c r="AY131" i="6"/>
  <c r="BU98" i="6"/>
  <c r="AV123" i="6"/>
  <c r="BB133" i="6"/>
  <c r="AE139" i="6"/>
  <c r="AA103" i="6"/>
  <c r="BK169" i="6"/>
  <c r="AN114" i="6"/>
  <c r="AQ37" i="6"/>
  <c r="BT154" i="6"/>
  <c r="BV39" i="6"/>
  <c r="Z151" i="6"/>
  <c r="BE152" i="6"/>
  <c r="BO51" i="6"/>
  <c r="BL24" i="6"/>
  <c r="BC125" i="6"/>
  <c r="BX30" i="6"/>
  <c r="BF132" i="6"/>
  <c r="BF162" i="6"/>
  <c r="AQ88" i="6"/>
  <c r="AK99" i="6"/>
  <c r="AM47" i="6"/>
  <c r="X163" i="6"/>
  <c r="AZ175" i="6"/>
  <c r="BF86" i="6"/>
  <c r="AT172" i="6"/>
  <c r="AD154" i="6"/>
  <c r="BL131" i="6"/>
  <c r="AC120" i="6"/>
  <c r="BL36" i="6"/>
  <c r="AE77" i="6"/>
  <c r="BC126" i="6"/>
  <c r="AO106" i="6"/>
  <c r="AP150" i="6"/>
  <c r="AL118" i="6"/>
  <c r="AE38" i="6"/>
  <c r="BM169" i="6"/>
  <c r="AE82" i="6"/>
  <c r="BW35" i="6"/>
  <c r="BT42" i="6"/>
  <c r="AO28" i="6"/>
  <c r="AN95" i="6"/>
  <c r="AM112" i="6"/>
  <c r="U201" i="5"/>
  <c r="AL109" i="6"/>
  <c r="BL64" i="6"/>
  <c r="BT103" i="6"/>
  <c r="BW170" i="6"/>
  <c r="AS65" i="6"/>
  <c r="BW145" i="6"/>
  <c r="BW120" i="6"/>
  <c r="BY104" i="6"/>
  <c r="BN103" i="6"/>
  <c r="BD53" i="6"/>
  <c r="BV118" i="6"/>
  <c r="AP151" i="6"/>
  <c r="AM88" i="6"/>
  <c r="AN68" i="6"/>
  <c r="BE165" i="6"/>
  <c r="CB149" i="6"/>
  <c r="BL60" i="6"/>
  <c r="BN157" i="6"/>
  <c r="AN160" i="6"/>
  <c r="BY121" i="6"/>
  <c r="AP39" i="6"/>
  <c r="AR85" i="6"/>
  <c r="AG74" i="6"/>
  <c r="CC15" i="6"/>
  <c r="BX94" i="6"/>
  <c r="CF85" i="6"/>
  <c r="AS113" i="6"/>
  <c r="AD116" i="6"/>
  <c r="BW160" i="6"/>
  <c r="BS20" i="6"/>
  <c r="CB91" i="6"/>
  <c r="BA88" i="6"/>
  <c r="BZ88" i="6"/>
  <c r="AO14" i="6"/>
  <c r="CA106" i="6"/>
  <c r="BY129" i="6"/>
  <c r="BU104" i="6"/>
  <c r="BV81" i="6"/>
  <c r="BJ74" i="6"/>
  <c r="BM112" i="6"/>
  <c r="BH127" i="6"/>
  <c r="BY55" i="6"/>
  <c r="BH33" i="6"/>
  <c r="BI75" i="6"/>
  <c r="AL165" i="6"/>
  <c r="BI18" i="6"/>
  <c r="BE100" i="6"/>
  <c r="BN82" i="6"/>
  <c r="BJ51" i="6"/>
  <c r="BL89" i="6"/>
  <c r="BC108" i="6"/>
  <c r="BK107" i="6"/>
  <c r="AA104" i="6"/>
  <c r="AP59" i="6"/>
  <c r="AC81" i="6"/>
  <c r="BL45" i="6"/>
  <c r="AE172" i="6"/>
  <c r="AL13" i="6"/>
  <c r="BN130" i="6"/>
  <c r="BY165" i="6"/>
  <c r="BD168" i="6"/>
  <c r="BW58" i="6"/>
  <c r="BW16" i="6"/>
  <c r="BB94" i="6"/>
  <c r="BG170" i="6"/>
  <c r="BN154" i="6"/>
  <c r="AM99" i="6"/>
  <c r="AZ152" i="6"/>
  <c r="AT155" i="6"/>
  <c r="AS68" i="6"/>
  <c r="BX63" i="6"/>
  <c r="AR11" i="6"/>
  <c r="AB152" i="6"/>
  <c r="BY101" i="6"/>
  <c r="BB67" i="6"/>
  <c r="CE37" i="6"/>
  <c r="BW105" i="6"/>
  <c r="BC122" i="6"/>
  <c r="X151" i="6"/>
  <c r="BM103" i="6"/>
  <c r="AQ169" i="6"/>
  <c r="BE19" i="6"/>
  <c r="BB104" i="6"/>
  <c r="AM66" i="6"/>
  <c r="CE47" i="6"/>
  <c r="CE19" i="6"/>
  <c r="AS37" i="6"/>
  <c r="BL108" i="6"/>
  <c r="BW150" i="6"/>
  <c r="AS29" i="6"/>
  <c r="BM35" i="6"/>
  <c r="BE35" i="6"/>
  <c r="AV165" i="6"/>
  <c r="AR149" i="6"/>
  <c r="AM126" i="6"/>
  <c r="AU69" i="6"/>
  <c r="AQ33" i="6"/>
  <c r="BJ44" i="6"/>
  <c r="AS46" i="6"/>
  <c r="AL160" i="6"/>
  <c r="BU153" i="6"/>
  <c r="BE144" i="6"/>
  <c r="BK133" i="6"/>
  <c r="BM159" i="6"/>
  <c r="BH106" i="6"/>
  <c r="AN20" i="6"/>
  <c r="AT46" i="6"/>
  <c r="AO127" i="6"/>
  <c r="AA142" i="6"/>
  <c r="AO72" i="6"/>
  <c r="AP22" i="6"/>
  <c r="BD100" i="6"/>
  <c r="AB37" i="6"/>
  <c r="AJ81" i="6"/>
  <c r="AM80" i="6"/>
  <c r="BD161" i="6"/>
  <c r="BT47" i="6"/>
  <c r="BG67" i="6"/>
  <c r="AJ122" i="6"/>
  <c r="BD127" i="6"/>
  <c r="BQ60" i="6"/>
  <c r="CF118" i="6"/>
  <c r="AJ100" i="6"/>
  <c r="AU100" i="6"/>
  <c r="AD96" i="6"/>
  <c r="AD163" i="6"/>
  <c r="AU11" i="6"/>
  <c r="Z113" i="6"/>
  <c r="BZ169" i="6"/>
  <c r="AF151" i="6"/>
  <c r="BT140" i="6"/>
  <c r="X51" i="6"/>
  <c r="BT163" i="6"/>
  <c r="BT153" i="6"/>
  <c r="BN98" i="6"/>
  <c r="BM22" i="6"/>
  <c r="AN111" i="6"/>
  <c r="BN166" i="6"/>
  <c r="AA155" i="6"/>
  <c r="CE150" i="6"/>
  <c r="BD148" i="6"/>
  <c r="CE86" i="6"/>
  <c r="AD75" i="6"/>
  <c r="BO128" i="6"/>
  <c r="BK75" i="6"/>
  <c r="AL146" i="6"/>
  <c r="AO16" i="6"/>
  <c r="AP90" i="6"/>
  <c r="Z175" i="6"/>
  <c r="AK32" i="6"/>
  <c r="BD97" i="6"/>
  <c r="CC164" i="6"/>
  <c r="BT129" i="6"/>
  <c r="AQ36" i="6"/>
  <c r="BT82" i="6"/>
  <c r="X143" i="6"/>
  <c r="AR66" i="6"/>
  <c r="AW155" i="6"/>
  <c r="X58" i="6"/>
  <c r="BH174" i="6"/>
  <c r="BX127" i="6"/>
  <c r="BI149" i="6"/>
  <c r="CB171" i="6"/>
  <c r="CB98" i="6"/>
  <c r="CE54" i="6"/>
  <c r="BT112" i="6"/>
  <c r="BX165" i="6"/>
  <c r="AM109" i="6"/>
  <c r="BZ147" i="6"/>
  <c r="BV38" i="6"/>
  <c r="BT156" i="6"/>
  <c r="AE162" i="6"/>
  <c r="CE28" i="6"/>
  <c r="BV125" i="6"/>
  <c r="BY158" i="6"/>
  <c r="BM58" i="6"/>
  <c r="BE99" i="6"/>
  <c r="BZ84" i="6"/>
  <c r="BN56" i="6"/>
  <c r="BV109" i="6"/>
  <c r="AG46" i="6"/>
  <c r="AP15" i="6"/>
  <c r="BE88" i="6"/>
  <c r="BW164" i="6"/>
  <c r="AB63" i="6"/>
  <c r="BL174" i="6"/>
  <c r="BL44" i="6"/>
  <c r="BC131" i="6"/>
  <c r="BW175" i="6"/>
  <c r="BF107" i="6"/>
  <c r="BN129" i="6"/>
  <c r="AP103" i="6"/>
  <c r="BN100" i="6"/>
  <c r="CE146" i="6"/>
  <c r="BB115" i="6"/>
  <c r="AF152" i="6"/>
  <c r="AT47" i="6"/>
  <c r="BF168" i="6"/>
  <c r="CA62" i="6"/>
  <c r="BV107" i="6"/>
  <c r="BF140" i="6"/>
  <c r="CE77" i="6"/>
  <c r="BJ164" i="6"/>
  <c r="AM101" i="6"/>
  <c r="AQ13" i="6"/>
  <c r="AN27" i="6"/>
  <c r="CA124" i="6"/>
  <c r="AC121" i="6"/>
  <c r="AM78" i="6"/>
  <c r="AS54" i="6"/>
  <c r="BL74" i="6"/>
  <c r="BC172" i="6"/>
  <c r="BW100" i="6"/>
  <c r="AS168" i="6"/>
  <c r="BL68" i="6"/>
  <c r="BU152" i="6"/>
  <c r="AJ101" i="6"/>
  <c r="AY160" i="6"/>
  <c r="AI78" i="6"/>
  <c r="BD165" i="6"/>
  <c r="BU103" i="6"/>
  <c r="BB163" i="6"/>
  <c r="BG102" i="6"/>
  <c r="AL33" i="6"/>
  <c r="BM163" i="6"/>
  <c r="AT79" i="6"/>
  <c r="BL168" i="6"/>
  <c r="BI74" i="6"/>
  <c r="BM145" i="6"/>
  <c r="BK100" i="6"/>
  <c r="AR135" i="6"/>
  <c r="BG18" i="6"/>
  <c r="CF81" i="6"/>
  <c r="AT107" i="6"/>
  <c r="AC58" i="6"/>
  <c r="AY106" i="6"/>
  <c r="BH147" i="6"/>
  <c r="BL32" i="6"/>
  <c r="BN89" i="6"/>
  <c r="BH168" i="6"/>
  <c r="BL46" i="6"/>
  <c r="AJ19" i="6"/>
  <c r="BA65" i="6"/>
  <c r="AP109" i="6"/>
  <c r="BC64" i="6"/>
  <c r="AN165" i="6"/>
  <c r="AT151" i="6"/>
  <c r="BH66" i="6"/>
  <c r="CA75" i="6"/>
  <c r="BJ141" i="6"/>
  <c r="BE18" i="6"/>
  <c r="AN143" i="6"/>
  <c r="U137" i="5"/>
  <c r="AK130" i="6"/>
  <c r="BI113" i="6"/>
  <c r="BP16" i="6"/>
  <c r="BV113" i="6"/>
  <c r="CB13" i="6"/>
  <c r="AO135" i="6"/>
  <c r="AQ29" i="6"/>
  <c r="BO130" i="6"/>
  <c r="BW151" i="6"/>
  <c r="CA39" i="6"/>
  <c r="AT163" i="6"/>
  <c r="BG112" i="6"/>
  <c r="AA106" i="6"/>
  <c r="BF151" i="6"/>
  <c r="AJ141" i="6"/>
  <c r="Y171" i="6"/>
  <c r="BW154" i="6"/>
  <c r="BB97" i="6"/>
  <c r="BN110" i="6"/>
  <c r="BH69" i="6"/>
  <c r="BH96" i="6"/>
  <c r="AK24" i="6"/>
  <c r="BL111" i="6"/>
  <c r="BJ47" i="6"/>
  <c r="BN123" i="6"/>
  <c r="BG139" i="6"/>
  <c r="BT151" i="6"/>
  <c r="BT59" i="6"/>
  <c r="BI90" i="6"/>
  <c r="BG124" i="6"/>
  <c r="AJ75" i="6"/>
  <c r="AX100" i="6"/>
  <c r="BU106" i="6"/>
  <c r="BM128" i="6"/>
  <c r="BE74" i="6"/>
  <c r="AT86" i="6"/>
  <c r="BU14" i="6"/>
  <c r="AF95" i="6"/>
  <c r="BG88" i="6"/>
  <c r="BY57" i="6"/>
  <c r="BG39" i="6"/>
  <c r="BV124" i="6"/>
  <c r="AW93" i="6"/>
  <c r="BB50" i="6"/>
  <c r="AM116" i="6"/>
  <c r="CA14" i="6"/>
  <c r="BT54" i="6"/>
  <c r="BX136" i="6"/>
  <c r="BI67" i="6"/>
  <c r="AE86" i="6"/>
  <c r="AN48" i="6"/>
  <c r="BH129" i="6"/>
  <c r="BX134" i="6"/>
  <c r="BD33" i="6"/>
  <c r="AU103" i="6"/>
  <c r="AH35" i="6"/>
  <c r="BC21" i="6"/>
  <c r="BJ137" i="6"/>
  <c r="AZ39" i="6"/>
  <c r="AO111" i="6"/>
  <c r="BW59" i="6"/>
  <c r="BN143" i="6"/>
  <c r="AH137" i="6"/>
  <c r="CC20" i="6"/>
  <c r="AS141" i="6"/>
  <c r="AI29" i="6"/>
  <c r="AA78" i="6"/>
  <c r="AJ124" i="6"/>
  <c r="AT23" i="6"/>
  <c r="AT26" i="6"/>
  <c r="CD12" i="6"/>
  <c r="AU37" i="6"/>
  <c r="BW75" i="6"/>
  <c r="AM153" i="6"/>
  <c r="AH145" i="6"/>
  <c r="BU170" i="6"/>
  <c r="BX125" i="6"/>
  <c r="AM140" i="6"/>
  <c r="BW48" i="6"/>
  <c r="BI145" i="6"/>
  <c r="Z64" i="6"/>
  <c r="BD112" i="6"/>
  <c r="AS39" i="6"/>
  <c r="AT14" i="6"/>
  <c r="AY84" i="6"/>
  <c r="AW96" i="6"/>
  <c r="AU13" i="6"/>
  <c r="AW63" i="6"/>
  <c r="BC173" i="6"/>
  <c r="BH162" i="6"/>
  <c r="BF110" i="6"/>
  <c r="BF26" i="6"/>
  <c r="AM118" i="6"/>
  <c r="BH166" i="6"/>
  <c r="BT110" i="6"/>
  <c r="BB129" i="6"/>
  <c r="BB28" i="6"/>
  <c r="BE157" i="6"/>
  <c r="BH94" i="6"/>
  <c r="AI24" i="6"/>
  <c r="Y88" i="6"/>
  <c r="AX38" i="6"/>
  <c r="CD44" i="6"/>
  <c r="BK161" i="6"/>
  <c r="CC41" i="6"/>
  <c r="AA80" i="6"/>
  <c r="BX109" i="6"/>
  <c r="BD154" i="6"/>
  <c r="AY108" i="6"/>
  <c r="AU85" i="6"/>
  <c r="AO69" i="6"/>
  <c r="BX64" i="6"/>
  <c r="CA145" i="6"/>
  <c r="AW158" i="6"/>
  <c r="BI132" i="6"/>
  <c r="BA21" i="6"/>
  <c r="BI38" i="6"/>
  <c r="BG143" i="6"/>
  <c r="BN94" i="6"/>
  <c r="BX57" i="6"/>
  <c r="CB67" i="6"/>
  <c r="BM24" i="6"/>
  <c r="AY103" i="6"/>
  <c r="AT25" i="6"/>
  <c r="AL137" i="6"/>
  <c r="AG115" i="6"/>
  <c r="BN146" i="6"/>
  <c r="BD174" i="6"/>
  <c r="AS21" i="6"/>
  <c r="AF60" i="6"/>
  <c r="AY98" i="6"/>
  <c r="BZ114" i="6"/>
  <c r="BW146" i="6"/>
  <c r="AG92" i="6"/>
  <c r="BL113" i="6"/>
  <c r="BN151" i="6"/>
  <c r="CA11" i="6"/>
  <c r="BU171" i="6"/>
  <c r="CA104" i="6"/>
  <c r="BL85" i="6"/>
  <c r="AB80" i="6"/>
  <c r="AL14" i="6"/>
  <c r="AX20" i="6"/>
  <c r="AO139" i="6"/>
  <c r="BU116" i="6"/>
  <c r="AL126" i="6"/>
  <c r="BI20" i="6"/>
  <c r="BB87" i="6"/>
  <c r="BT64" i="6"/>
  <c r="BJ59" i="6"/>
  <c r="AK88" i="6"/>
  <c r="AG112" i="6"/>
  <c r="BL63" i="6"/>
  <c r="BA168" i="6"/>
  <c r="BC130" i="6"/>
  <c r="AM50" i="6"/>
  <c r="BI102" i="6"/>
  <c r="AE59" i="6"/>
  <c r="AJ11" i="6"/>
  <c r="BI151" i="6"/>
  <c r="BT171" i="6"/>
  <c r="AQ132" i="6"/>
  <c r="BI95" i="6"/>
  <c r="BE11" i="6"/>
  <c r="BZ116" i="6"/>
  <c r="AN69" i="6"/>
  <c r="BX161" i="6"/>
  <c r="AL65" i="6"/>
  <c r="AR156" i="6"/>
  <c r="AO124" i="6"/>
  <c r="AP113" i="6"/>
  <c r="AE99" i="6"/>
  <c r="AJ157" i="6"/>
  <c r="CA91" i="6"/>
  <c r="AT83" i="6"/>
  <c r="AK100" i="6"/>
  <c r="CF50" i="6"/>
  <c r="BM144" i="6"/>
  <c r="BD109" i="6"/>
  <c r="AT99" i="6"/>
  <c r="BD140" i="6"/>
  <c r="BX27" i="6"/>
  <c r="AV62" i="6"/>
  <c r="AT126" i="6"/>
  <c r="BI71" i="6"/>
  <c r="BT37" i="6"/>
  <c r="BM33" i="6"/>
  <c r="BW124" i="6"/>
  <c r="BN87" i="6"/>
  <c r="BT22" i="6"/>
  <c r="BC57" i="6"/>
  <c r="AX62" i="6"/>
  <c r="AK89" i="6"/>
  <c r="BZ168" i="6"/>
  <c r="AN41" i="6"/>
  <c r="BJ140" i="6"/>
  <c r="BJ113" i="6"/>
  <c r="BM87" i="6"/>
  <c r="AF24" i="6"/>
  <c r="AE57" i="6"/>
  <c r="X154" i="6"/>
  <c r="BG140" i="6"/>
  <c r="AM21" i="6"/>
  <c r="CA141" i="6"/>
  <c r="BX164" i="6"/>
  <c r="BK41" i="6"/>
  <c r="BF53" i="6"/>
  <c r="BD173" i="6"/>
  <c r="BX77" i="6"/>
  <c r="BC89" i="6"/>
  <c r="BH104" i="6"/>
  <c r="U171" i="5"/>
  <c r="BV120" i="6"/>
  <c r="AP118" i="6"/>
  <c r="AA115" i="6"/>
  <c r="BM100" i="6"/>
  <c r="BG146" i="6"/>
  <c r="CE105" i="6"/>
  <c r="AL171" i="6"/>
  <c r="BF84" i="6"/>
  <c r="CC24" i="6"/>
  <c r="BN101" i="6"/>
  <c r="AT147" i="6"/>
  <c r="AL99" i="6"/>
  <c r="BV16" i="6"/>
  <c r="BM106" i="6"/>
  <c r="X44" i="6"/>
  <c r="AI22" i="6"/>
  <c r="AE127" i="6"/>
  <c r="AI102" i="6"/>
  <c r="AJ164" i="6"/>
  <c r="BV100" i="6"/>
  <c r="AO46" i="6"/>
  <c r="BI139" i="6"/>
  <c r="BE66" i="6"/>
  <c r="BM152" i="6"/>
  <c r="BL93" i="6"/>
  <c r="AW16" i="6"/>
  <c r="BI47" i="6"/>
  <c r="BK20" i="6"/>
  <c r="BZ57" i="6"/>
  <c r="BD89" i="6"/>
  <c r="AG119" i="6"/>
  <c r="AY19" i="6"/>
  <c r="AX150" i="6"/>
  <c r="AN121" i="6"/>
  <c r="Y117" i="6"/>
  <c r="AJ82" i="6"/>
  <c r="AM114" i="6"/>
  <c r="AN81" i="6"/>
  <c r="BE29" i="6"/>
  <c r="BF125" i="6"/>
  <c r="AK172" i="6"/>
  <c r="AR140" i="6"/>
  <c r="BZ161" i="6"/>
  <c r="AF55" i="6"/>
  <c r="BE113" i="6"/>
  <c r="AM102" i="6"/>
  <c r="BB175" i="6"/>
  <c r="AB89" i="6"/>
  <c r="BM156" i="6"/>
  <c r="BF78" i="6"/>
  <c r="AE175" i="6"/>
  <c r="BD135" i="6"/>
  <c r="CC141" i="6"/>
  <c r="AU79" i="6"/>
  <c r="AM91" i="6"/>
  <c r="CC86" i="6"/>
  <c r="AT118" i="6"/>
  <c r="BT111" i="6"/>
  <c r="BD108" i="6"/>
  <c r="BH101" i="6"/>
  <c r="AM171" i="6"/>
  <c r="BK136" i="6"/>
  <c r="BW112" i="6"/>
  <c r="BT87" i="6"/>
  <c r="BB84" i="6"/>
  <c r="AP128" i="6"/>
  <c r="BG164" i="6"/>
  <c r="AM97" i="6"/>
  <c r="AK51" i="6"/>
  <c r="AH118" i="6"/>
  <c r="AQ147" i="6"/>
  <c r="CA116" i="6"/>
  <c r="AT56" i="6"/>
  <c r="BM130" i="6"/>
  <c r="AH110" i="6"/>
  <c r="BM162" i="6"/>
  <c r="BJ108" i="6"/>
  <c r="BJ112" i="6"/>
  <c r="BT90" i="6"/>
  <c r="BM146" i="6"/>
  <c r="BD172" i="6"/>
  <c r="CC168" i="6"/>
  <c r="BD169" i="6"/>
  <c r="BD72" i="6"/>
  <c r="AQ158" i="6"/>
  <c r="AJ148" i="6"/>
  <c r="AM41" i="6"/>
  <c r="BK97" i="6"/>
  <c r="BE27" i="6"/>
  <c r="AP102" i="6"/>
  <c r="BF41" i="6"/>
  <c r="BK28" i="6"/>
  <c r="AM93" i="6"/>
  <c r="BZ82" i="6"/>
  <c r="BG169" i="6"/>
  <c r="BE154" i="6"/>
  <c r="BE135" i="6"/>
  <c r="BE62" i="6"/>
  <c r="BM131" i="6"/>
  <c r="BC30" i="6"/>
  <c r="AY141" i="6"/>
  <c r="BG145" i="6"/>
  <c r="AR128" i="6"/>
  <c r="BT104" i="6"/>
  <c r="BY117" i="6"/>
  <c r="BV139" i="6"/>
  <c r="BJ121" i="6"/>
  <c r="BP128" i="6"/>
  <c r="AL100" i="6"/>
  <c r="BH56" i="6"/>
  <c r="AO117" i="6"/>
  <c r="CC57" i="6"/>
  <c r="BX154" i="6"/>
  <c r="AP149" i="6"/>
  <c r="AK48" i="6"/>
  <c r="BZ46" i="6"/>
  <c r="BZ26" i="6"/>
  <c r="AA35" i="6"/>
  <c r="BJ116" i="6"/>
  <c r="BG92" i="6"/>
  <c r="AD144" i="6"/>
  <c r="BT41" i="6"/>
  <c r="AQ175" i="6"/>
  <c r="BF138" i="6"/>
  <c r="AU158" i="6"/>
  <c r="AR130" i="6"/>
  <c r="BG163" i="6"/>
  <c r="BK130" i="6"/>
  <c r="BE108" i="6"/>
  <c r="AL169" i="6"/>
  <c r="AA130" i="6"/>
  <c r="BB118" i="6"/>
  <c r="BF27" i="6"/>
  <c r="CC80" i="6"/>
  <c r="BJ175" i="6"/>
  <c r="AI72" i="6"/>
  <c r="AF111" i="6"/>
  <c r="AU18" i="6"/>
  <c r="AB154" i="6"/>
  <c r="BB165" i="6"/>
  <c r="BW141" i="6"/>
  <c r="X174" i="6"/>
  <c r="AB129" i="6"/>
  <c r="BQ80" i="6"/>
  <c r="BG137" i="6"/>
  <c r="AM157" i="6"/>
  <c r="BS127" i="6"/>
  <c r="BA97" i="6"/>
  <c r="AL62" i="6"/>
  <c r="BQ140" i="6"/>
  <c r="BX68" i="6"/>
  <c r="BF166" i="6"/>
  <c r="BK153" i="6"/>
  <c r="CF18" i="6"/>
  <c r="BH163" i="6"/>
  <c r="BI92" i="6"/>
  <c r="BK175" i="6"/>
  <c r="AP132" i="6"/>
  <c r="CD126" i="6"/>
  <c r="BK82" i="6"/>
  <c r="Y32" i="6"/>
  <c r="AJ55" i="6"/>
  <c r="BN92" i="6"/>
  <c r="BY44" i="6"/>
  <c r="BT91" i="6"/>
  <c r="AM130" i="6"/>
  <c r="BJ83" i="6"/>
  <c r="BW174" i="6"/>
  <c r="BJ50" i="6"/>
  <c r="AX169" i="6"/>
  <c r="AS137" i="6"/>
  <c r="AG63" i="6"/>
  <c r="BP64" i="6"/>
  <c r="BC95" i="6"/>
  <c r="BD128" i="6"/>
  <c r="AQ117" i="6"/>
  <c r="AO137" i="6"/>
  <c r="AP28" i="6"/>
  <c r="AK108" i="6"/>
  <c r="CB64" i="6"/>
  <c r="CC85" i="6"/>
  <c r="CC134" i="6"/>
  <c r="CC140" i="6"/>
  <c r="BM127" i="6"/>
  <c r="AA42" i="6"/>
  <c r="AN23" i="6"/>
  <c r="AG89" i="6"/>
  <c r="AX91" i="6"/>
  <c r="BC75" i="6"/>
  <c r="AN117" i="6"/>
  <c r="AQ38" i="6"/>
  <c r="BG118" i="6"/>
  <c r="BC83" i="6"/>
  <c r="BI68" i="6"/>
  <c r="BD139" i="6"/>
  <c r="BV163" i="6"/>
  <c r="AK124" i="6"/>
  <c r="BF83" i="6"/>
  <c r="AZ137" i="6"/>
  <c r="AU163" i="6"/>
  <c r="AD123" i="6"/>
  <c r="BC39" i="6"/>
  <c r="AL93" i="6"/>
  <c r="BI140" i="6"/>
  <c r="BO170" i="6"/>
  <c r="BD170" i="6"/>
  <c r="BK150" i="6"/>
  <c r="AX14" i="6"/>
  <c r="BL80" i="6"/>
  <c r="BY118" i="6"/>
  <c r="BT121" i="6"/>
  <c r="BH93" i="6"/>
  <c r="BX110" i="6"/>
  <c r="BZ160" i="6"/>
  <c r="BH161" i="6"/>
  <c r="BI124" i="6"/>
  <c r="AE39" i="6"/>
  <c r="BT106" i="6"/>
  <c r="CF78" i="6"/>
  <c r="BG77" i="6"/>
  <c r="AI85" i="6"/>
  <c r="BW116" i="6"/>
  <c r="BI122" i="6"/>
  <c r="BZ136" i="6"/>
  <c r="BT168" i="6"/>
  <c r="BN39" i="6"/>
  <c r="BW23" i="6"/>
  <c r="AN120" i="6"/>
  <c r="X162" i="1"/>
  <c r="BC37" i="6"/>
  <c r="BK121" i="6"/>
  <c r="AF44" i="6"/>
  <c r="BH36" i="6"/>
  <c r="AE51" i="6"/>
  <c r="BL130" i="6"/>
  <c r="BN168" i="6"/>
  <c r="BM161" i="6"/>
  <c r="AD26" i="6"/>
  <c r="AK135" i="6"/>
  <c r="BD150" i="6"/>
  <c r="AG118" i="6"/>
  <c r="AM131" i="6"/>
  <c r="AM142" i="6"/>
  <c r="AH104" i="6"/>
  <c r="BJ77" i="6"/>
  <c r="AX90" i="6"/>
  <c r="BC47" i="6"/>
  <c r="BC109" i="6"/>
  <c r="AR62" i="6"/>
  <c r="BD164" i="6"/>
  <c r="CD11" i="6"/>
  <c r="BN53" i="6"/>
  <c r="BC144" i="6"/>
  <c r="BO138" i="6"/>
  <c r="AO67" i="6"/>
  <c r="AW78" i="6"/>
  <c r="AD145" i="6"/>
  <c r="AR91" i="6"/>
  <c r="BF148" i="6"/>
  <c r="BB92" i="6"/>
  <c r="BG21" i="6"/>
  <c r="AC161" i="6"/>
  <c r="BY72" i="6"/>
  <c r="BF170" i="6"/>
  <c r="BD87" i="6"/>
  <c r="AX71" i="6"/>
  <c r="BF39" i="6"/>
  <c r="BQ166" i="6"/>
  <c r="BN152" i="6"/>
  <c r="AI63" i="6"/>
  <c r="AQ106" i="6"/>
  <c r="AR163" i="6"/>
  <c r="BE97" i="6"/>
  <c r="AJ50" i="6"/>
  <c r="AO152" i="6"/>
  <c r="AT95" i="6"/>
  <c r="AU57" i="6"/>
  <c r="AQ146" i="6"/>
  <c r="AE22" i="6"/>
  <c r="Z88" i="6"/>
  <c r="X21" i="6"/>
  <c r="Z155" i="6"/>
  <c r="AU16" i="6"/>
  <c r="BV175" i="6"/>
  <c r="AP119" i="6"/>
  <c r="AX141" i="6"/>
  <c r="BA19" i="6"/>
  <c r="AM51" i="6"/>
  <c r="AJ78" i="6"/>
  <c r="BG136" i="6"/>
  <c r="CF158" i="6"/>
  <c r="AM64" i="6"/>
  <c r="BX175" i="6"/>
  <c r="X100" i="6"/>
  <c r="AS158" i="6"/>
  <c r="BN36" i="6"/>
  <c r="AQ53" i="6"/>
  <c r="BG133" i="6"/>
  <c r="AR126" i="6"/>
  <c r="AH171" i="6"/>
  <c r="AR26" i="6"/>
  <c r="AC14" i="6"/>
  <c r="BN12" i="6"/>
  <c r="AG93" i="6"/>
  <c r="BV11" i="6"/>
  <c r="AN113" i="6"/>
  <c r="BG144" i="6"/>
  <c r="BD125" i="6"/>
  <c r="BH97" i="6"/>
  <c r="AS114" i="6"/>
  <c r="AM15" i="6"/>
  <c r="BF133" i="6"/>
  <c r="BD131" i="6"/>
  <c r="AJ32" i="6"/>
  <c r="BQ17" i="6"/>
  <c r="BM140" i="6"/>
  <c r="AK12" i="6"/>
  <c r="AR77" i="6"/>
  <c r="AG157" i="6"/>
  <c r="AQ127" i="6"/>
  <c r="BL158" i="6"/>
  <c r="BF127" i="6"/>
  <c r="AD141" i="6"/>
  <c r="AK174" i="6"/>
  <c r="BI131" i="6"/>
  <c r="BL164" i="6"/>
  <c r="BN77" i="6"/>
  <c r="BB37" i="6"/>
  <c r="AT141" i="6"/>
  <c r="AA19" i="6"/>
  <c r="BU44" i="6"/>
  <c r="AK27" i="6"/>
  <c r="BJ68" i="6"/>
  <c r="AG71" i="6"/>
  <c r="AO138" i="6"/>
  <c r="AN129" i="6"/>
  <c r="BN156" i="6"/>
  <c r="AC126" i="6"/>
  <c r="AK101" i="6"/>
  <c r="CA129" i="6"/>
  <c r="AA85" i="6"/>
  <c r="BD149" i="6"/>
  <c r="BK128" i="6"/>
  <c r="BM14" i="6"/>
  <c r="AJ87" i="6"/>
  <c r="BN91" i="6"/>
  <c r="AP121" i="6"/>
  <c r="BL118" i="6"/>
  <c r="BV35" i="6"/>
  <c r="CE96" i="6"/>
  <c r="BF102" i="6"/>
  <c r="AR157" i="6"/>
  <c r="AL45" i="6"/>
  <c r="BY87" i="6"/>
  <c r="BT92" i="6"/>
  <c r="BA78" i="6"/>
  <c r="BY97" i="6"/>
  <c r="AJ140" i="6"/>
  <c r="AD125" i="6"/>
  <c r="BB103" i="6"/>
  <c r="BL121" i="6"/>
  <c r="AQ77" i="6"/>
  <c r="Y112" i="6"/>
  <c r="AN56" i="6"/>
  <c r="BE150" i="6"/>
  <c r="AD103" i="6"/>
  <c r="AG96" i="6"/>
  <c r="BD17" i="6"/>
  <c r="AZ135" i="6"/>
  <c r="CE170" i="6"/>
  <c r="BD110" i="6"/>
  <c r="BE37" i="6"/>
  <c r="AG97" i="6"/>
  <c r="AT27" i="6"/>
  <c r="X93" i="6"/>
  <c r="BH114" i="6"/>
  <c r="CD175" i="6"/>
  <c r="BF33" i="6"/>
  <c r="AM143" i="6"/>
  <c r="AS147" i="6"/>
  <c r="BI23" i="6"/>
  <c r="AZ80" i="6"/>
  <c r="AN109" i="6"/>
  <c r="AG156" i="6"/>
  <c r="AV110" i="6"/>
  <c r="AW153" i="6"/>
  <c r="AY25" i="6"/>
  <c r="AF108" i="6"/>
  <c r="AM87" i="6"/>
  <c r="AH88" i="6"/>
  <c r="AR151" i="6"/>
  <c r="BI125" i="6"/>
  <c r="AR80" i="6"/>
  <c r="X22" i="6"/>
  <c r="AR81" i="6"/>
  <c r="AJ51" i="6"/>
  <c r="Z15" i="6"/>
  <c r="AI126" i="6"/>
  <c r="BQ23" i="6"/>
  <c r="BH126" i="6"/>
  <c r="BQ89" i="6"/>
  <c r="AO74" i="6"/>
  <c r="AR60" i="6"/>
  <c r="AD79" i="6"/>
  <c r="AQ142" i="6"/>
  <c r="AH130" i="6"/>
  <c r="AF93" i="6"/>
  <c r="AH120" i="6"/>
  <c r="AD162" i="6"/>
  <c r="AX45" i="6"/>
  <c r="CD172" i="6"/>
  <c r="AM89" i="6"/>
  <c r="BW163" i="6"/>
  <c r="BU115" i="6"/>
  <c r="AO57" i="6"/>
  <c r="AM165" i="6"/>
  <c r="AB161" i="6"/>
  <c r="AR18" i="6"/>
  <c r="AU168" i="6"/>
  <c r="BJ128" i="6"/>
  <c r="AV32" i="6"/>
  <c r="AI127" i="6"/>
  <c r="AQ68" i="6"/>
  <c r="Z14" i="6"/>
  <c r="AY115" i="6"/>
  <c r="AL91" i="6"/>
  <c r="CB83" i="6"/>
  <c r="BE106" i="6"/>
  <c r="AX136" i="6"/>
  <c r="CD94" i="6"/>
  <c r="CE123" i="6"/>
  <c r="AO173" i="6"/>
  <c r="BV170" i="6"/>
  <c r="BJ85" i="6"/>
  <c r="AO86" i="6"/>
  <c r="BD175" i="6"/>
  <c r="AC86" i="6"/>
  <c r="BL172" i="6"/>
  <c r="CA66" i="6"/>
  <c r="BK147" i="6"/>
  <c r="AJ18" i="6"/>
  <c r="BG175" i="6"/>
  <c r="BY85" i="6"/>
  <c r="BE28" i="6"/>
  <c r="AS89" i="6"/>
  <c r="BH134" i="6"/>
  <c r="AA150" i="6"/>
  <c r="CB159" i="6"/>
  <c r="AP12" i="6"/>
  <c r="AL121" i="6"/>
  <c r="BJ89" i="6"/>
  <c r="BH107" i="6"/>
  <c r="AA33" i="6"/>
  <c r="AK134" i="6"/>
  <c r="AL23" i="6"/>
  <c r="AZ138" i="6"/>
  <c r="BV112" i="6"/>
  <c r="BU59" i="6"/>
  <c r="BJ91" i="6"/>
  <c r="AN107" i="6"/>
  <c r="AF37" i="6"/>
  <c r="BM94" i="6"/>
  <c r="BC155" i="6"/>
  <c r="CC103" i="6"/>
  <c r="BU54" i="6"/>
  <c r="AR84" i="6"/>
  <c r="X53" i="6"/>
  <c r="AU167" i="6"/>
  <c r="CB143" i="6"/>
  <c r="Y38" i="6"/>
  <c r="BW109" i="6"/>
  <c r="BT60" i="6"/>
  <c r="CD96" i="6"/>
  <c r="BX156" i="6"/>
  <c r="BK159" i="6"/>
  <c r="Y46" i="6"/>
  <c r="BX116" i="6"/>
  <c r="BG33" i="6"/>
  <c r="AQ25" i="6"/>
  <c r="BM86" i="6"/>
  <c r="BT119" i="6"/>
  <c r="X156" i="6"/>
  <c r="BD47" i="6"/>
  <c r="BN118" i="6"/>
  <c r="X14" i="6"/>
  <c r="BF143" i="6"/>
  <c r="CB155" i="6"/>
  <c r="BP91" i="6"/>
  <c r="AD80" i="6"/>
  <c r="BE101" i="6"/>
  <c r="BI45" i="6"/>
  <c r="BI46" i="6"/>
  <c r="AQ59" i="6"/>
  <c r="BK98" i="6"/>
  <c r="BC42" i="6"/>
  <c r="BG155" i="6"/>
  <c r="AO26" i="6"/>
  <c r="AE68" i="6"/>
  <c r="BF90" i="6"/>
  <c r="BJ62" i="6"/>
  <c r="BK25" i="6"/>
  <c r="BC102" i="6"/>
  <c r="BU155" i="6"/>
  <c r="BT16" i="6"/>
  <c r="CA56" i="6"/>
  <c r="AE69" i="6"/>
  <c r="BZ173" i="6"/>
  <c r="AJ64" i="6"/>
  <c r="AJ26" i="6"/>
  <c r="BG166" i="6"/>
  <c r="AT119" i="6"/>
  <c r="AK84" i="6"/>
  <c r="BD55" i="6"/>
  <c r="BV172" i="6"/>
  <c r="BP85" i="6"/>
  <c r="BI152" i="6"/>
  <c r="Y101" i="6"/>
  <c r="AM57" i="6"/>
  <c r="Z85" i="6"/>
  <c r="BY29" i="6"/>
  <c r="AB140" i="6"/>
  <c r="AA75" i="6"/>
  <c r="AW37" i="6"/>
  <c r="AN140" i="6"/>
  <c r="BP55" i="6"/>
  <c r="AT100" i="6"/>
  <c r="BE159" i="6"/>
  <c r="Y45" i="6"/>
  <c r="AO63" i="6"/>
  <c r="AF174" i="6"/>
  <c r="BH41" i="6"/>
  <c r="BG110" i="6"/>
  <c r="BJ15" i="6"/>
  <c r="BN99" i="6"/>
  <c r="AH163" i="6"/>
  <c r="X144" i="6"/>
  <c r="AZ79" i="6"/>
  <c r="BC104" i="6"/>
  <c r="CC163" i="6"/>
  <c r="AH158" i="6"/>
  <c r="BT161" i="6"/>
  <c r="AC124" i="6"/>
  <c r="BG128" i="6"/>
  <c r="AS86" i="6"/>
  <c r="CE15" i="6"/>
  <c r="AM132" i="6"/>
  <c r="AH149" i="6"/>
  <c r="AC165" i="6"/>
  <c r="AU93" i="6"/>
  <c r="BE167" i="6"/>
  <c r="BE141" i="6"/>
  <c r="AN136" i="6"/>
  <c r="AU109" i="6"/>
  <c r="BH170" i="6"/>
  <c r="Y77" i="6"/>
  <c r="AS92" i="6"/>
  <c r="BJ169" i="6"/>
  <c r="BE107" i="6"/>
  <c r="BB65" i="6"/>
  <c r="BZ175" i="6"/>
  <c r="AQ103" i="6"/>
  <c r="AO82" i="6"/>
  <c r="CB38" i="6"/>
  <c r="BB148" i="6"/>
  <c r="BL142" i="6"/>
  <c r="BH172" i="6"/>
  <c r="BA68" i="6"/>
  <c r="AK22" i="6"/>
  <c r="AP26" i="6"/>
  <c r="CC36" i="6"/>
  <c r="BH146" i="6"/>
  <c r="AM32" i="6"/>
  <c r="AY166" i="6"/>
  <c r="BK127" i="6"/>
  <c r="BZ51" i="6"/>
  <c r="BJ168" i="6"/>
  <c r="AT64" i="6"/>
  <c r="BL28" i="6"/>
  <c r="CE119" i="6"/>
  <c r="BY114" i="6"/>
  <c r="BK53" i="6"/>
  <c r="BZ94" i="6"/>
  <c r="BT95" i="6"/>
  <c r="BQ135" i="6"/>
  <c r="AS102" i="6"/>
  <c r="AG98" i="6"/>
  <c r="BG41" i="6"/>
  <c r="AE20" i="6"/>
  <c r="BH118" i="6"/>
  <c r="BD158" i="6"/>
  <c r="AP125" i="6"/>
  <c r="BE36" i="6"/>
  <c r="BG117" i="6"/>
  <c r="BM116" i="6"/>
  <c r="BT145" i="6"/>
  <c r="BW133" i="6"/>
  <c r="AL119" i="6"/>
  <c r="BL109" i="6"/>
  <c r="AI21" i="6"/>
  <c r="BD57" i="6"/>
  <c r="CF125" i="6"/>
  <c r="AE141" i="6"/>
  <c r="BL69" i="6"/>
  <c r="BP93" i="6"/>
  <c r="AX105" i="6"/>
  <c r="AM29" i="6"/>
  <c r="BL110" i="6"/>
  <c r="BG173" i="6"/>
  <c r="BU90" i="6"/>
  <c r="BI88" i="6"/>
  <c r="BK105" i="6"/>
  <c r="BN160" i="6"/>
  <c r="BF155" i="6"/>
  <c r="BB102" i="6"/>
  <c r="BJ21" i="6"/>
  <c r="AN87" i="6"/>
  <c r="AZ35" i="6"/>
  <c r="BX138" i="6"/>
  <c r="BW29" i="6"/>
  <c r="BC163" i="6"/>
  <c r="AL90" i="6"/>
  <c r="BT50" i="6"/>
  <c r="AM36" i="6"/>
  <c r="AV81" i="6"/>
  <c r="AS90" i="6"/>
  <c r="BE23" i="6"/>
  <c r="BY128" i="6"/>
  <c r="BA156" i="6"/>
  <c r="AL88" i="6"/>
  <c r="CD143" i="6"/>
  <c r="AV46" i="6"/>
  <c r="AP65" i="6"/>
  <c r="BW128" i="6"/>
  <c r="BG129" i="6"/>
  <c r="AG144" i="6"/>
  <c r="BD142" i="6"/>
  <c r="AR145" i="6"/>
  <c r="AI151" i="6"/>
  <c r="AM175" i="6"/>
  <c r="BF109" i="6"/>
  <c r="AS16" i="6"/>
  <c r="AK26" i="6"/>
  <c r="BF95" i="6"/>
  <c r="AX72" i="6"/>
  <c r="AS57" i="6"/>
  <c r="AB88" i="6"/>
  <c r="BM62" i="6"/>
  <c r="BK167" i="6"/>
  <c r="CF232" i="6"/>
  <c r="BI128" i="6"/>
  <c r="AD38" i="6"/>
  <c r="BI115" i="6"/>
  <c r="BR127" i="6"/>
  <c r="BD75" i="6"/>
  <c r="BN115" i="6"/>
  <c r="CA64" i="6"/>
  <c r="AE149" i="6"/>
  <c r="BU121" i="6"/>
  <c r="AZ37" i="6"/>
  <c r="CA154" i="6"/>
  <c r="AL55" i="6"/>
  <c r="AT154" i="6"/>
  <c r="BM48" i="6"/>
  <c r="BH113" i="6"/>
  <c r="BB141" i="6"/>
  <c r="BQ149" i="6"/>
  <c r="AV71" i="6"/>
  <c r="X108" i="6"/>
  <c r="AL116" i="6"/>
  <c r="BC160" i="6"/>
  <c r="BE26" i="6"/>
  <c r="AO66" i="6"/>
  <c r="BA173" i="6"/>
  <c r="BR154" i="6"/>
  <c r="AP78" i="6"/>
  <c r="BN19" i="6"/>
  <c r="AN161" i="6"/>
  <c r="AT97" i="6"/>
  <c r="BN42" i="6"/>
  <c r="BY15" i="6"/>
  <c r="AQ129" i="6"/>
  <c r="BH78" i="6"/>
  <c r="AY140" i="6"/>
  <c r="AA59" i="6"/>
  <c r="AM148" i="6"/>
  <c r="BC119" i="6"/>
  <c r="AL107" i="6"/>
  <c r="BC66" i="6"/>
  <c r="AP122" i="6"/>
  <c r="AT108" i="6"/>
  <c r="AO85" i="6"/>
  <c r="BC29" i="6"/>
  <c r="BR18" i="6"/>
  <c r="AS150" i="6"/>
  <c r="CE116" i="6"/>
  <c r="BB171" i="6"/>
  <c r="AP153" i="6"/>
  <c r="AP152" i="6"/>
  <c r="X112" i="6"/>
  <c r="AQ171" i="6"/>
  <c r="AC21" i="6"/>
  <c r="AH150" i="6"/>
  <c r="BK11" i="6"/>
  <c r="CE106" i="6"/>
  <c r="BG71" i="6"/>
  <c r="BK162" i="6"/>
  <c r="BG74" i="6"/>
  <c r="AL101" i="6"/>
  <c r="BV132" i="6"/>
  <c r="Y133" i="6"/>
  <c r="AW95" i="6"/>
  <c r="BC19" i="6"/>
  <c r="BD167" i="6"/>
  <c r="AS108" i="6"/>
  <c r="BM126" i="6"/>
  <c r="BH77" i="6"/>
  <c r="BN111" i="6"/>
  <c r="BH68" i="6"/>
  <c r="BG160" i="6"/>
  <c r="BD24" i="6"/>
  <c r="BI116" i="6"/>
  <c r="AR141" i="6"/>
  <c r="BF30" i="6"/>
  <c r="AO98" i="6"/>
  <c r="BL47" i="6"/>
  <c r="CF149" i="6"/>
  <c r="CC107" i="6"/>
  <c r="AI122" i="6"/>
  <c r="BP137" i="6"/>
  <c r="BA71" i="6"/>
  <c r="AJ25" i="6"/>
  <c r="BB57" i="6"/>
  <c r="BS87" i="6"/>
  <c r="BN133" i="6"/>
  <c r="AH166" i="6"/>
  <c r="BD143" i="6"/>
  <c r="AN151" i="6"/>
  <c r="AR47" i="6"/>
  <c r="BL115" i="6"/>
  <c r="BP87" i="6"/>
  <c r="AU20" i="6"/>
  <c r="BL154" i="6"/>
  <c r="BR89" i="6"/>
  <c r="BW130" i="6"/>
  <c r="BO55" i="6"/>
  <c r="AX55" i="6"/>
  <c r="BC132" i="6"/>
  <c r="BI57" i="6"/>
  <c r="AN19" i="6"/>
  <c r="BR139" i="6"/>
  <c r="AN128" i="6"/>
  <c r="BB150" i="6"/>
  <c r="AZ168" i="6"/>
  <c r="AZ109" i="6"/>
  <c r="BN44" i="6"/>
  <c r="BC45" i="6"/>
  <c r="BF22" i="6"/>
  <c r="AT134" i="6"/>
  <c r="BL163" i="6"/>
  <c r="BM165" i="6"/>
  <c r="AM82" i="6"/>
  <c r="BT108" i="6"/>
  <c r="AN38" i="6"/>
  <c r="BI156" i="6"/>
  <c r="BD129" i="6"/>
  <c r="BE46" i="6"/>
  <c r="AA121" i="6"/>
  <c r="BE67" i="6"/>
  <c r="BF59" i="6"/>
  <c r="AU78" i="6"/>
  <c r="BM113" i="6"/>
  <c r="BH46" i="6"/>
  <c r="BX172" i="6"/>
  <c r="BJ87" i="6"/>
  <c r="BJ78" i="6"/>
  <c r="BI37" i="6"/>
  <c r="BP11" i="6"/>
  <c r="AT112" i="6"/>
  <c r="AP68" i="6"/>
  <c r="BL133" i="6"/>
  <c r="AP110" i="6"/>
  <c r="BJ157" i="6"/>
  <c r="BF141" i="6"/>
  <c r="Y158" i="6"/>
  <c r="BX74" i="6"/>
  <c r="BJ88" i="6"/>
  <c r="BJ123" i="6"/>
  <c r="BW20" i="6"/>
  <c r="AC36" i="6"/>
  <c r="Y130" i="6"/>
  <c r="BJ56" i="6"/>
  <c r="AB133" i="6"/>
  <c r="BG95" i="6"/>
  <c r="BS92" i="6"/>
  <c r="AL154" i="6"/>
  <c r="CA90" i="6"/>
  <c r="BU97" i="6"/>
  <c r="AT132" i="6"/>
  <c r="BE121" i="6"/>
  <c r="BJ36" i="6"/>
  <c r="AF102" i="6"/>
  <c r="AC101" i="6"/>
  <c r="BC152" i="6"/>
  <c r="AN103" i="6"/>
  <c r="AH13" i="6"/>
  <c r="BI32" i="6"/>
  <c r="AE96" i="6"/>
  <c r="AN173" i="6"/>
  <c r="AT127" i="6"/>
  <c r="BF66" i="6"/>
  <c r="BW64" i="6"/>
  <c r="BI138" i="6"/>
  <c r="AQ66" i="6"/>
  <c r="CA126" i="6"/>
  <c r="BX82" i="6"/>
  <c r="BJ129" i="6"/>
  <c r="BL12" i="6"/>
  <c r="BW126" i="6"/>
  <c r="CA79" i="6"/>
  <c r="BB81" i="6"/>
  <c r="AT89" i="6"/>
  <c r="AR122" i="6"/>
  <c r="BM129" i="6"/>
  <c r="BH84" i="6"/>
  <c r="AD88" i="6"/>
  <c r="BQ171" i="6"/>
  <c r="AN51" i="6"/>
  <c r="AT91" i="6"/>
  <c r="BA102" i="6"/>
  <c r="BF23" i="6"/>
  <c r="BN25" i="6"/>
  <c r="X79" i="6"/>
  <c r="BB75" i="6"/>
  <c r="AY171" i="6"/>
  <c r="AE116" i="6"/>
  <c r="BF62" i="6"/>
  <c r="AF162" i="6"/>
  <c r="BI158" i="6"/>
  <c r="AR165" i="6"/>
  <c r="AT121" i="6"/>
  <c r="AI167" i="6"/>
  <c r="AL166" i="6"/>
  <c r="BH63" i="6"/>
  <c r="BI108" i="6"/>
  <c r="BU138" i="6"/>
  <c r="Z141" i="6"/>
  <c r="AV95" i="6"/>
  <c r="BC68" i="6"/>
  <c r="AN115" i="6"/>
  <c r="AN155" i="6"/>
  <c r="AD98" i="6"/>
  <c r="BI16" i="6"/>
  <c r="U8" i="6"/>
  <c r="AO174" i="6"/>
  <c r="CF123" i="6"/>
  <c r="BE102" i="6"/>
  <c r="CD27" i="6"/>
  <c r="AF161" i="6"/>
  <c r="AL151" i="6"/>
  <c r="AS87" i="6"/>
  <c r="BT97" i="6"/>
  <c r="BJ94" i="6"/>
  <c r="AY86" i="6"/>
  <c r="X80" i="8"/>
  <c r="AX24" i="6"/>
  <c r="Z117" i="6"/>
  <c r="AQ64" i="6"/>
  <c r="BW96" i="6"/>
  <c r="AN154" i="6"/>
  <c r="AV130" i="6"/>
  <c r="AB25" i="6"/>
  <c r="BR112" i="6"/>
  <c r="AV57" i="6"/>
  <c r="AN18" i="6"/>
  <c r="BB169" i="6"/>
  <c r="AK157" i="6"/>
  <c r="AP131" i="6"/>
  <c r="AU71" i="6"/>
  <c r="AR42" i="6"/>
  <c r="BC145" i="6"/>
  <c r="AS124" i="6"/>
  <c r="CB144" i="6"/>
  <c r="BI81" i="6"/>
  <c r="AW30" i="6"/>
  <c r="CD92" i="6"/>
  <c r="BX96" i="6"/>
  <c r="BV79" i="6"/>
  <c r="BI50" i="6"/>
  <c r="BM44" i="6"/>
  <c r="BS144" i="6"/>
  <c r="CC27" i="6"/>
  <c r="BV87" i="6"/>
  <c r="BT135" i="6"/>
  <c r="BG28" i="6"/>
  <c r="AF99" i="6"/>
  <c r="BF51" i="6"/>
  <c r="BU159" i="6"/>
  <c r="BH55" i="6"/>
  <c r="BU129" i="6"/>
  <c r="AL30" i="6"/>
  <c r="BK174" i="6"/>
  <c r="AL104" i="6"/>
  <c r="BZ165" i="6"/>
  <c r="AT109" i="6"/>
  <c r="AQ92" i="6"/>
  <c r="AP50" i="6"/>
  <c r="AM145" i="6"/>
  <c r="AK144" i="6"/>
  <c r="BV104" i="6"/>
  <c r="BC41" i="6"/>
  <c r="AS142" i="6"/>
  <c r="AY82" i="6"/>
  <c r="AO55" i="6"/>
  <c r="AB32" i="6"/>
  <c r="AX63" i="6"/>
  <c r="AL37" i="6"/>
  <c r="BO154" i="6"/>
  <c r="BG119" i="6"/>
  <c r="AT113" i="6"/>
  <c r="BF28" i="6"/>
  <c r="BI33" i="6"/>
  <c r="BM102" i="6"/>
  <c r="BW74" i="6"/>
  <c r="AZ118" i="6"/>
  <c r="AM79" i="6"/>
  <c r="AW161" i="6"/>
  <c r="AE106" i="6"/>
  <c r="BM68" i="6"/>
  <c r="BC113" i="6"/>
  <c r="BH141" i="6"/>
  <c r="AJ20" i="6"/>
  <c r="AJ98" i="6"/>
  <c r="BG126" i="6"/>
  <c r="BN105" i="6"/>
  <c r="AI147" i="6"/>
  <c r="Y168" i="6"/>
  <c r="AR12" i="6"/>
  <c r="AQ101" i="6"/>
  <c r="AL155" i="6"/>
  <c r="AU122" i="6"/>
  <c r="BQ137" i="6"/>
  <c r="AT145" i="6"/>
  <c r="BZ30" i="6"/>
  <c r="CA138" i="6"/>
  <c r="AN15" i="6"/>
  <c r="AH28" i="6"/>
  <c r="AH136" i="6"/>
  <c r="AT96" i="6"/>
  <c r="AF29" i="6"/>
  <c r="BD91" i="6"/>
  <c r="AN17" i="6"/>
  <c r="BM36" i="6"/>
  <c r="BF36" i="6"/>
  <c r="BH105" i="6"/>
  <c r="AF84" i="6"/>
  <c r="BF117" i="6"/>
  <c r="BD83" i="6"/>
  <c r="AN53" i="6"/>
  <c r="AQ133" i="6"/>
  <c r="BL144" i="6"/>
  <c r="AQ97" i="6"/>
  <c r="AM20" i="6"/>
  <c r="BB80" i="6"/>
  <c r="BW26" i="6"/>
  <c r="BP27" i="6"/>
  <c r="AJ111" i="6"/>
  <c r="BG62" i="6"/>
  <c r="AT29" i="6"/>
  <c r="BK99" i="6"/>
  <c r="AP101" i="6"/>
  <c r="Z94" i="6"/>
  <c r="AL12" i="6"/>
  <c r="AX56" i="6"/>
  <c r="BB168" i="6"/>
  <c r="AL68" i="6"/>
  <c r="AP64" i="6"/>
  <c r="CF172" i="6"/>
  <c r="AK68" i="6"/>
  <c r="AE123" i="6"/>
  <c r="AV104" i="6"/>
  <c r="AM167" i="6"/>
  <c r="BB56" i="6"/>
  <c r="BG94" i="6"/>
  <c r="BM11" i="6"/>
  <c r="BG172" i="6"/>
  <c r="AT24" i="6"/>
  <c r="AD35" i="6"/>
  <c r="Z133" i="6"/>
  <c r="AZ115" i="6"/>
  <c r="BB32" i="6"/>
  <c r="BI69" i="6"/>
  <c r="AW170" i="6"/>
  <c r="BH50" i="6"/>
  <c r="BB60" i="6"/>
  <c r="AB173" i="6"/>
  <c r="BG13" i="6"/>
  <c r="AM133" i="6"/>
  <c r="BV103" i="6"/>
  <c r="AN146" i="6"/>
  <c r="AT146" i="6"/>
  <c r="AA174" i="6"/>
  <c r="BC139" i="6"/>
  <c r="BR161" i="6"/>
  <c r="AI15" i="6"/>
  <c r="AS28" i="6"/>
  <c r="BN14" i="6"/>
  <c r="BE129" i="6"/>
  <c r="Y163" i="6"/>
  <c r="AJ79" i="6"/>
  <c r="X97" i="6"/>
  <c r="BN109" i="6"/>
  <c r="AQ167" i="6"/>
  <c r="AN125" i="6"/>
  <c r="BY123" i="6"/>
  <c r="BI72" i="6"/>
  <c r="BI119" i="6"/>
  <c r="Y141" i="6"/>
  <c r="AY129" i="6"/>
  <c r="AF109" i="6"/>
  <c r="AY62" i="6"/>
  <c r="AO125" i="6"/>
  <c r="Z137" i="6"/>
  <c r="BD29" i="6"/>
  <c r="AV89" i="6"/>
  <c r="AB62" i="6"/>
  <c r="AI100" i="6"/>
  <c r="BJ25" i="6"/>
  <c r="AQ134" i="6"/>
  <c r="BI39" i="6"/>
  <c r="BD26" i="6"/>
  <c r="BG132" i="6"/>
  <c r="BZ131" i="6"/>
  <c r="AD169" i="6"/>
  <c r="BK62" i="6"/>
  <c r="BN80" i="6"/>
  <c r="BS162" i="6"/>
  <c r="BU127" i="6"/>
  <c r="BH135" i="6"/>
  <c r="AK103" i="6"/>
  <c r="CD55" i="6"/>
  <c r="AK77" i="6"/>
  <c r="AI114" i="6"/>
  <c r="BG86" i="6"/>
  <c r="BB166" i="6"/>
  <c r="AJ66" i="6"/>
  <c r="X134" i="6"/>
  <c r="AI169" i="6"/>
  <c r="AD33" i="6"/>
  <c r="BJ29" i="6"/>
  <c r="BB27" i="6"/>
  <c r="AS75" i="6"/>
  <c r="AW171" i="6"/>
  <c r="BK60" i="6"/>
  <c r="AW165" i="6"/>
  <c r="BP56" i="6"/>
  <c r="BF37" i="6"/>
  <c r="AS128" i="6"/>
  <c r="AS125" i="6"/>
  <c r="BI58" i="6"/>
  <c r="CA85" i="6"/>
  <c r="BJ67" i="6"/>
  <c r="CF67" i="6"/>
  <c r="CF271" i="6"/>
  <c r="AH14" i="6"/>
  <c r="AQ72" i="6"/>
  <c r="BJ72" i="6"/>
  <c r="BF144" i="6"/>
  <c r="BF19" i="6"/>
  <c r="U55" i="5"/>
  <c r="AP93" i="6"/>
  <c r="AO87" i="6"/>
  <c r="AC144" i="6"/>
  <c r="AR155" i="6"/>
  <c r="CA159" i="6"/>
  <c r="AE110" i="6"/>
  <c r="BU128" i="6"/>
  <c r="AE88" i="6"/>
  <c r="AX80" i="6"/>
  <c r="BQ117" i="6"/>
  <c r="AJ170" i="6"/>
  <c r="BC174" i="6"/>
  <c r="AY151" i="6"/>
  <c r="BP154" i="6"/>
  <c r="BC77" i="6"/>
  <c r="BG111" i="6"/>
  <c r="AR90" i="6"/>
  <c r="AB99" i="6"/>
  <c r="X109" i="6"/>
  <c r="AB174" i="6"/>
  <c r="BO159" i="6"/>
  <c r="BB106" i="6"/>
  <c r="AG88" i="6"/>
  <c r="BI107" i="6"/>
  <c r="AF25" i="6"/>
  <c r="AV33" i="6"/>
  <c r="AO24" i="6"/>
  <c r="BO20" i="6"/>
  <c r="BA142" i="6"/>
  <c r="AR27" i="6"/>
  <c r="BI142" i="6"/>
  <c r="AZ116" i="6"/>
  <c r="BX118" i="6"/>
  <c r="BA169" i="6"/>
  <c r="Z24" i="6"/>
  <c r="AY53" i="6"/>
  <c r="AY102" i="6"/>
  <c r="AB66" i="6"/>
  <c r="BK160" i="6"/>
  <c r="BF72" i="6"/>
  <c r="BR168" i="6"/>
  <c r="AM149" i="6"/>
  <c r="BD62" i="6"/>
  <c r="AJ58" i="6"/>
  <c r="CB30" i="6"/>
  <c r="AZ91" i="6"/>
  <c r="BI133" i="6"/>
  <c r="BX119" i="6"/>
  <c r="BN16" i="6"/>
  <c r="AQ27" i="6"/>
  <c r="BJ33" i="6"/>
  <c r="BD157" i="6"/>
  <c r="AC25" i="6"/>
  <c r="BK151" i="6"/>
  <c r="BC147" i="6"/>
  <c r="AJ21" i="6"/>
  <c r="AW67" i="6"/>
  <c r="AH147" i="6"/>
  <c r="Z134" i="6"/>
  <c r="BH151" i="6"/>
  <c r="AC50" i="6"/>
  <c r="BL84" i="6"/>
  <c r="CC95" i="6"/>
  <c r="AU162" i="6"/>
  <c r="AR16" i="6"/>
  <c r="AB75" i="6"/>
  <c r="AN174" i="6"/>
  <c r="AM123" i="6"/>
  <c r="BH13" i="6"/>
  <c r="BH120" i="6"/>
  <c r="AC54" i="6"/>
  <c r="AQ80" i="6"/>
  <c r="AE100" i="6"/>
  <c r="AO175" i="6"/>
  <c r="AQ63" i="6"/>
  <c r="AU33" i="6"/>
  <c r="AQ143" i="6"/>
  <c r="BH121" i="6"/>
  <c r="AG26" i="6"/>
  <c r="Z83" i="6"/>
  <c r="BV142" i="6"/>
  <c r="AE93" i="6"/>
  <c r="AV120" i="6"/>
  <c r="Z145" i="6"/>
  <c r="AS80" i="6"/>
  <c r="AB394" i="1"/>
  <c r="CF121" i="6"/>
  <c r="AH79" i="6"/>
  <c r="Z67" i="6"/>
  <c r="AW166" i="6"/>
  <c r="AD72" i="6"/>
  <c r="X175" i="1"/>
  <c r="AI99" i="6"/>
  <c r="CD114" i="6"/>
  <c r="AF135" i="6"/>
  <c r="AZ139" i="6"/>
  <c r="BE71" i="6"/>
  <c r="AO170" i="6"/>
  <c r="AE150" i="6"/>
  <c r="CF126" i="6"/>
  <c r="AO116" i="6"/>
  <c r="AY35" i="6"/>
  <c r="BE47" i="6"/>
  <c r="BQ132" i="6"/>
  <c r="BA39" i="6"/>
  <c r="AQ44" i="6"/>
  <c r="AR89" i="6"/>
  <c r="AX109" i="6"/>
  <c r="AE17" i="6"/>
  <c r="AR162" i="6"/>
  <c r="BP122" i="6"/>
  <c r="AE101" i="6"/>
  <c r="BT24" i="6"/>
  <c r="AN124" i="6"/>
  <c r="AJ173" i="6"/>
  <c r="AV38" i="6"/>
  <c r="BM28" i="6"/>
  <c r="AZ14" i="6"/>
  <c r="BK165" i="6"/>
  <c r="Z100" i="6"/>
  <c r="AP168" i="6"/>
  <c r="AL29" i="6"/>
  <c r="BK173" i="6"/>
  <c r="AG107" i="6"/>
  <c r="AX151" i="6"/>
  <c r="Y66" i="6"/>
  <c r="BA44" i="6"/>
  <c r="AL26" i="6"/>
  <c r="X96" i="6"/>
  <c r="AL46" i="6"/>
  <c r="AV109" i="6"/>
  <c r="Z80" i="6"/>
  <c r="BA135" i="6"/>
  <c r="Z92" i="6"/>
  <c r="AQ26" i="6"/>
  <c r="BM13" i="6"/>
  <c r="BH29" i="6"/>
  <c r="X117" i="6"/>
  <c r="BC146" i="6"/>
  <c r="BJ150" i="6"/>
  <c r="BB146" i="6"/>
  <c r="AN170" i="6"/>
  <c r="BE146" i="6"/>
  <c r="BH79" i="6"/>
  <c r="BU139" i="6"/>
  <c r="AY79" i="6"/>
  <c r="AO89" i="6"/>
  <c r="AW60" i="6"/>
  <c r="BV75" i="6"/>
  <c r="AQ75" i="6"/>
  <c r="AO91" i="6"/>
  <c r="CF68" i="6"/>
  <c r="BU145" i="6"/>
  <c r="BS30" i="6"/>
  <c r="AT93" i="6"/>
  <c r="AD77" i="6"/>
  <c r="AS60" i="6"/>
  <c r="AF175" i="6"/>
  <c r="BN149" i="6"/>
  <c r="X39" i="6"/>
  <c r="BI55" i="6"/>
  <c r="AX15" i="6"/>
  <c r="AI174" i="6"/>
  <c r="AK117" i="6"/>
  <c r="AF115" i="6"/>
  <c r="BI85" i="6"/>
  <c r="BF149" i="6"/>
  <c r="BL91" i="6"/>
  <c r="BC33" i="6"/>
  <c r="AC65" i="6"/>
  <c r="AC98" i="6"/>
  <c r="Y57" i="6"/>
  <c r="BF68" i="6"/>
  <c r="BP84" i="6"/>
  <c r="AU36" i="6"/>
  <c r="AD122" i="6"/>
  <c r="AJ154" i="6"/>
  <c r="AH93" i="6"/>
  <c r="AX82" i="6"/>
  <c r="BV165" i="6"/>
  <c r="BP141" i="6"/>
  <c r="BF105" i="6"/>
  <c r="BV130" i="6"/>
  <c r="AH119" i="6"/>
  <c r="AK136" i="6"/>
  <c r="AO19" i="6"/>
  <c r="AV171" i="6"/>
  <c r="AK159" i="6"/>
  <c r="AX139" i="6"/>
  <c r="CA172" i="6"/>
  <c r="BB105" i="6"/>
  <c r="BI161" i="6"/>
  <c r="AU99" i="6"/>
  <c r="BF112" i="6"/>
  <c r="BB109" i="6"/>
  <c r="BH148" i="6"/>
  <c r="BD60" i="6"/>
  <c r="BR164" i="6"/>
  <c r="AK146" i="6"/>
  <c r="CA45" i="6"/>
  <c r="BA147" i="6"/>
  <c r="AY170" i="6"/>
  <c r="BR146" i="6"/>
  <c r="BB170" i="6"/>
  <c r="BI168" i="6"/>
  <c r="AI75" i="6"/>
  <c r="Y100" i="6"/>
  <c r="AD64" i="6"/>
  <c r="AD143" i="6"/>
  <c r="BB77" i="6"/>
  <c r="AW51" i="6"/>
  <c r="BL165" i="6"/>
  <c r="BS165" i="6"/>
  <c r="AV24" i="6"/>
  <c r="AH42" i="6"/>
  <c r="BG149" i="6"/>
  <c r="AA113" i="6"/>
  <c r="AG110" i="6"/>
  <c r="AN78" i="6"/>
  <c r="BL75" i="6"/>
  <c r="AU119" i="6"/>
  <c r="AO33" i="6"/>
  <c r="BE128" i="6"/>
  <c r="BL160" i="6"/>
  <c r="AP146" i="6"/>
  <c r="AR75" i="6"/>
  <c r="BK57" i="6"/>
  <c r="CF75" i="6"/>
  <c r="AO60" i="6"/>
  <c r="AO97" i="6"/>
  <c r="AW15" i="6"/>
  <c r="BZ164" i="6"/>
  <c r="AE148" i="6"/>
  <c r="X172" i="6"/>
  <c r="AH47" i="6"/>
  <c r="BR149" i="6"/>
  <c r="AJ27" i="6"/>
  <c r="BF139" i="6"/>
  <c r="AH144" i="6"/>
  <c r="AV58" i="6"/>
  <c r="AP145" i="6"/>
  <c r="AZ172" i="6"/>
  <c r="BB18" i="6"/>
  <c r="BK45" i="6"/>
  <c r="BT63" i="6"/>
  <c r="AV145" i="6"/>
  <c r="AU38" i="6"/>
  <c r="BE125" i="6"/>
  <c r="AN163" i="6"/>
  <c r="BD54" i="6"/>
  <c r="BC79" i="6"/>
  <c r="X81" i="6"/>
  <c r="CE131" i="6"/>
  <c r="AJ120" i="6"/>
  <c r="BL59" i="6"/>
  <c r="AK137" i="6"/>
  <c r="BR105" i="6"/>
  <c r="BI59" i="6"/>
  <c r="AO108" i="6"/>
  <c r="AR171" i="6"/>
  <c r="BJ39" i="6"/>
  <c r="AQ93" i="6"/>
  <c r="AY74" i="6"/>
  <c r="BE134" i="6"/>
  <c r="AQ137" i="6"/>
  <c r="BC13" i="6"/>
  <c r="AC28" i="6"/>
  <c r="AX50" i="6"/>
  <c r="BB110" i="6"/>
  <c r="BH91" i="6"/>
  <c r="BM135" i="6"/>
  <c r="AQ100" i="6"/>
  <c r="BB86" i="6"/>
  <c r="AI142" i="6"/>
  <c r="AE146" i="6"/>
  <c r="BL159" i="6"/>
  <c r="BO69" i="6"/>
  <c r="AD15" i="6"/>
  <c r="BI101" i="6"/>
  <c r="BB153" i="6"/>
  <c r="AJ74" i="6"/>
  <c r="BM75" i="6"/>
  <c r="BO59" i="6"/>
  <c r="AS161" i="6"/>
  <c r="AD149" i="6"/>
  <c r="AJ159" i="6"/>
  <c r="BJ45" i="6"/>
  <c r="BD106" i="6"/>
  <c r="BO81" i="6"/>
  <c r="BQ109" i="6"/>
  <c r="X83" i="6"/>
  <c r="AE131" i="6"/>
  <c r="CF210" i="6"/>
  <c r="AP169" i="6"/>
  <c r="AK17" i="6"/>
  <c r="X125" i="6"/>
  <c r="AS157" i="6"/>
  <c r="BG134" i="6"/>
  <c r="AZ170" i="6"/>
  <c r="AJ172" i="6"/>
  <c r="AR114" i="6"/>
  <c r="BV22" i="6"/>
  <c r="BR57" i="6"/>
  <c r="BH72" i="6"/>
  <c r="AF65" i="6"/>
  <c r="AM83" i="6"/>
  <c r="AG102" i="6"/>
  <c r="CF28" i="6"/>
  <c r="BI17" i="6"/>
  <c r="BQ160" i="6"/>
  <c r="BQ120" i="6"/>
  <c r="BT28" i="6"/>
  <c r="AK125" i="6"/>
  <c r="AY134" i="6"/>
  <c r="AF145" i="6"/>
  <c r="AJ85" i="6"/>
  <c r="AX97" i="6"/>
  <c r="AI77" i="6"/>
  <c r="AT101" i="6"/>
  <c r="AV96" i="6"/>
  <c r="Y120" i="6"/>
  <c r="AP13" i="6"/>
  <c r="X26" i="6"/>
  <c r="BA133" i="6"/>
  <c r="BK158" i="6"/>
  <c r="BE50" i="6"/>
  <c r="AJ30" i="6"/>
  <c r="BQ145" i="6"/>
  <c r="Y21" i="6"/>
  <c r="AW142" i="6"/>
  <c r="AN67" i="6"/>
  <c r="AV53" i="6"/>
  <c r="BA153" i="6"/>
  <c r="BB59" i="6"/>
  <c r="BC82" i="6"/>
  <c r="AW164" i="6"/>
  <c r="AQ126" i="6"/>
  <c r="BC91" i="6"/>
  <c r="AR124" i="6"/>
  <c r="BH32" i="6"/>
  <c r="Y174" i="6"/>
  <c r="AD47" i="6"/>
  <c r="AN47" i="6"/>
  <c r="AQ83" i="6"/>
  <c r="BD117" i="6"/>
  <c r="AQ149" i="6"/>
  <c r="U136" i="5"/>
  <c r="AW123" i="6"/>
  <c r="BT159" i="6"/>
  <c r="AA95" i="6"/>
  <c r="AU19" i="6"/>
  <c r="BE12" i="6"/>
  <c r="BB111" i="6"/>
  <c r="AS100" i="6"/>
  <c r="AE160" i="6"/>
  <c r="AZ110" i="6"/>
  <c r="Y67" i="6"/>
  <c r="BO96" i="6"/>
  <c r="AO130" i="6"/>
  <c r="AX162" i="6"/>
  <c r="BC62" i="6"/>
  <c r="AV133" i="6"/>
  <c r="BW88" i="6"/>
  <c r="BR86" i="6"/>
  <c r="BI51" i="6"/>
  <c r="CA65" i="6"/>
  <c r="AL149" i="6"/>
  <c r="BW12" i="6"/>
  <c r="AL127" i="6"/>
  <c r="X71" i="6"/>
  <c r="BG20" i="6"/>
  <c r="AT168" i="6"/>
  <c r="BD88" i="6"/>
  <c r="AK154" i="6"/>
  <c r="BK168" i="6"/>
  <c r="AT137" i="6"/>
  <c r="BB79" i="6"/>
  <c r="AH146" i="6"/>
  <c r="AK83" i="6"/>
  <c r="AD20" i="6"/>
  <c r="AX160" i="6"/>
  <c r="BV106" i="6"/>
  <c r="AK18" i="6"/>
  <c r="CF23" i="6"/>
  <c r="BI130" i="6"/>
  <c r="AV162" i="6"/>
  <c r="AA161" i="6"/>
  <c r="AX37" i="6"/>
  <c r="BK86" i="6"/>
  <c r="BG171" i="6"/>
  <c r="BE21" i="6"/>
  <c r="BB17" i="6"/>
  <c r="AM24" i="6"/>
  <c r="AJ115" i="6"/>
  <c r="AU141" i="6"/>
  <c r="AF116" i="6"/>
  <c r="BG79" i="6"/>
  <c r="AN141" i="6"/>
  <c r="X121" i="6"/>
  <c r="AQ108" i="6"/>
  <c r="BU81" i="6"/>
  <c r="BQ103" i="6"/>
  <c r="AZ69" i="6"/>
  <c r="AU143" i="6"/>
  <c r="CD93" i="6"/>
  <c r="BA128" i="6"/>
  <c r="BA80" i="6"/>
  <c r="AX127" i="6"/>
  <c r="AP174" i="6"/>
  <c r="AT38" i="6"/>
  <c r="AG126" i="6"/>
  <c r="BJ162" i="6"/>
  <c r="AR21" i="6"/>
  <c r="AO136" i="6"/>
  <c r="AP163" i="6"/>
  <c r="AM162" i="6"/>
  <c r="BA127" i="6"/>
  <c r="CB148" i="6"/>
  <c r="AW42" i="6"/>
  <c r="BG32" i="6"/>
  <c r="AX57" i="6"/>
  <c r="AG78" i="6"/>
  <c r="AP140" i="6"/>
  <c r="AP159" i="6"/>
  <c r="AU151" i="6"/>
  <c r="BA154" i="6"/>
  <c r="AF119" i="6"/>
  <c r="BH154" i="6"/>
  <c r="BG141" i="6"/>
  <c r="AJ28" i="6"/>
  <c r="BT102" i="6"/>
  <c r="BC162" i="6"/>
  <c r="BJ156" i="6"/>
  <c r="CD98" i="6"/>
  <c r="AW29" i="6"/>
  <c r="AE62" i="6"/>
  <c r="AJ88" i="6"/>
  <c r="BO42" i="6"/>
  <c r="CC403" i="1"/>
  <c r="AI166" i="6"/>
  <c r="AY92" i="6"/>
  <c r="AP42" i="6"/>
  <c r="AD382" i="1"/>
  <c r="AM44" i="6"/>
  <c r="BL53" i="6"/>
  <c r="AR109" i="6"/>
  <c r="BF130" i="6"/>
  <c r="AE134" i="6"/>
  <c r="AT20" i="6"/>
  <c r="BO53" i="6"/>
  <c r="BE14" i="6"/>
  <c r="X47" i="6"/>
  <c r="BC151" i="6"/>
  <c r="CC174" i="6"/>
  <c r="AG148" i="6"/>
  <c r="AR55" i="6"/>
  <c r="AX111" i="6"/>
  <c r="AE157" i="6"/>
  <c r="AO145" i="6"/>
  <c r="AY159" i="6"/>
  <c r="AY41" i="6"/>
  <c r="CD86" i="6"/>
  <c r="Y27" i="6"/>
  <c r="BQ108" i="6"/>
  <c r="BJ126" i="6"/>
  <c r="AO104" i="6"/>
  <c r="AD128" i="6"/>
  <c r="BG69" i="6"/>
  <c r="BB78" i="6"/>
  <c r="BY171" i="6"/>
  <c r="AX78" i="6"/>
  <c r="BT130" i="6"/>
  <c r="AJ166" i="6"/>
  <c r="AB122" i="6"/>
  <c r="BM114" i="6"/>
  <c r="BB91" i="6"/>
  <c r="CF128" i="6"/>
  <c r="BB114" i="6"/>
  <c r="AY147" i="6"/>
  <c r="BM97" i="6"/>
  <c r="BR123" i="6"/>
  <c r="AY132" i="6"/>
  <c r="AY36" i="6"/>
  <c r="CD164" i="6"/>
  <c r="BC50" i="6"/>
  <c r="X19" i="6"/>
  <c r="AD120" i="6"/>
  <c r="AP69" i="6"/>
  <c r="AU63" i="6"/>
  <c r="BV161" i="6"/>
  <c r="BR170" i="6"/>
  <c r="BM32" i="6"/>
  <c r="AX42" i="6"/>
  <c r="BA13" i="6"/>
  <c r="X67" i="6"/>
  <c r="AP112" i="6"/>
  <c r="AJ24" i="6"/>
  <c r="AL15" i="6"/>
  <c r="BT124" i="6"/>
  <c r="BY23" i="6"/>
  <c r="X123" i="6"/>
  <c r="BC92" i="6"/>
  <c r="Z91" i="6"/>
  <c r="AA99" i="6"/>
  <c r="BF77" i="6"/>
  <c r="BL79" i="6"/>
  <c r="BC55" i="6"/>
  <c r="AX145" i="6"/>
  <c r="AK71" i="6"/>
  <c r="AV101" i="6"/>
  <c r="AA163" i="6"/>
  <c r="AE119" i="6"/>
  <c r="AM72" i="6"/>
  <c r="Z68" i="6"/>
  <c r="AQ41" i="6"/>
  <c r="BI127" i="6"/>
  <c r="BQ56" i="6"/>
  <c r="AE124" i="6"/>
  <c r="AQ141" i="6"/>
  <c r="BM67" i="6"/>
  <c r="AD87" i="6"/>
  <c r="BR136" i="6"/>
  <c r="BD51" i="6"/>
  <c r="BG23" i="6"/>
  <c r="AZ36" i="6"/>
  <c r="BB156" i="6"/>
  <c r="CD107" i="6"/>
  <c r="AZ144" i="6"/>
  <c r="BP102" i="6"/>
  <c r="AJ112" i="6"/>
  <c r="BO147" i="6"/>
  <c r="CF142" i="6"/>
  <c r="X60" i="6"/>
  <c r="AZ68" i="6"/>
  <c r="AU62" i="6"/>
  <c r="AQ148" i="6"/>
  <c r="AQ56" i="6"/>
  <c r="BK95" i="6"/>
  <c r="CF59" i="6"/>
  <c r="AJ153" i="6"/>
  <c r="BR148" i="6"/>
  <c r="AA112" i="6"/>
  <c r="AU106" i="6"/>
  <c r="BN84" i="6"/>
  <c r="BQ114" i="6"/>
  <c r="BR159" i="6"/>
  <c r="BP42" i="6"/>
  <c r="BH85" i="6"/>
  <c r="Z79" i="6"/>
  <c r="AN35" i="6"/>
  <c r="BI98" i="6"/>
  <c r="BD50" i="6"/>
  <c r="BU55" i="6"/>
  <c r="AH75" i="6"/>
  <c r="AK169" i="6"/>
  <c r="AG134" i="6"/>
  <c r="BL39" i="6"/>
  <c r="AV166" i="6"/>
  <c r="AI164" i="6"/>
  <c r="BN141" i="6"/>
  <c r="AZ88" i="6"/>
  <c r="AD82" i="6"/>
  <c r="CF116" i="6"/>
  <c r="AH58" i="6"/>
  <c r="AZ146" i="6"/>
  <c r="AE41" i="6"/>
  <c r="BA15" i="6"/>
  <c r="AG117" i="6"/>
  <c r="AK152" i="6"/>
  <c r="AE54" i="6"/>
  <c r="AT143" i="6"/>
  <c r="BH90" i="6"/>
  <c r="AO121" i="6"/>
  <c r="AS14" i="6"/>
  <c r="BA51" i="6"/>
  <c r="Y19" i="6"/>
  <c r="X50" i="6"/>
  <c r="BR134" i="6"/>
  <c r="AN100" i="6"/>
  <c r="AV42" i="6"/>
  <c r="BI53" i="6"/>
  <c r="AM134" i="6"/>
  <c r="Y115" i="6"/>
  <c r="BD92" i="6"/>
  <c r="BW30" i="6"/>
  <c r="CF87" i="6"/>
  <c r="BS145" i="6"/>
  <c r="AV135" i="6"/>
  <c r="AL110" i="6"/>
  <c r="BF108" i="6"/>
  <c r="AO115" i="6"/>
  <c r="AU124" i="6"/>
  <c r="BC141" i="6"/>
  <c r="BM71" i="6"/>
  <c r="BP24" i="6"/>
  <c r="BF114" i="6"/>
  <c r="AU80" i="6"/>
  <c r="AX77" i="6"/>
  <c r="AT71" i="6"/>
  <c r="AK131" i="6"/>
  <c r="AQ21" i="6"/>
  <c r="BK166" i="6"/>
  <c r="CD90" i="6"/>
  <c r="AG154" i="6"/>
  <c r="BV51" i="6"/>
  <c r="AW129" i="6"/>
  <c r="BY19" i="6"/>
  <c r="BT46" i="6"/>
  <c r="CB172" i="6"/>
  <c r="AK111" i="6"/>
  <c r="BX157" i="6"/>
  <c r="BU135" i="6"/>
  <c r="AX12" i="6"/>
  <c r="BG64" i="6"/>
  <c r="BP145" i="6"/>
  <c r="BJ41" i="6"/>
  <c r="AY99" i="6"/>
  <c r="BH124" i="6"/>
  <c r="AS95" i="6"/>
  <c r="AQ15" i="6"/>
  <c r="BX16" i="6"/>
  <c r="AR116" i="6"/>
  <c r="Y26" i="6"/>
  <c r="BC134" i="6"/>
  <c r="BP149" i="6"/>
  <c r="BP166" i="6"/>
  <c r="AW130" i="6"/>
  <c r="BH42" i="6"/>
  <c r="AJ108" i="6"/>
  <c r="AI64" i="6"/>
  <c r="BC105" i="6"/>
  <c r="BX107" i="6"/>
  <c r="AD86" i="6"/>
  <c r="BB125" i="6"/>
  <c r="AO39" i="6"/>
  <c r="AT15" i="6"/>
  <c r="CC151" i="6"/>
  <c r="BB134" i="6"/>
  <c r="BA120" i="6"/>
  <c r="BI173" i="6"/>
  <c r="BL95" i="6"/>
  <c r="BE149" i="6"/>
  <c r="BB124" i="6"/>
  <c r="BD78" i="6"/>
  <c r="AX134" i="6"/>
  <c r="CD166" i="6"/>
  <c r="BI126" i="6"/>
  <c r="AJ162" i="6"/>
  <c r="BC51" i="6"/>
  <c r="BK164" i="6"/>
  <c r="CF147" i="6"/>
  <c r="BB33" i="6"/>
  <c r="AV94" i="6"/>
  <c r="AR86" i="6"/>
  <c r="CF25" i="6"/>
  <c r="AA64" i="6"/>
  <c r="AD95" i="6"/>
  <c r="BP75" i="6"/>
  <c r="BL140" i="6"/>
  <c r="AD60" i="6"/>
  <c r="AR45" i="6"/>
  <c r="AW121" i="6"/>
  <c r="AH102" i="6"/>
  <c r="AN82" i="6"/>
  <c r="AF18" i="6"/>
  <c r="BF69" i="6"/>
  <c r="AC17" i="6"/>
  <c r="AU48" i="6"/>
  <c r="BK69" i="6"/>
  <c r="BL139" i="6"/>
  <c r="Y157" i="6"/>
  <c r="AD117" i="6"/>
  <c r="BD102" i="6"/>
  <c r="U8" i="5"/>
  <c r="AG50" i="6"/>
  <c r="AT122" i="6"/>
  <c r="AZ143" i="6"/>
  <c r="Z74" i="6"/>
  <c r="AJ90" i="6"/>
  <c r="AW125" i="6"/>
  <c r="AQ160" i="6"/>
  <c r="X28" i="8"/>
  <c r="AM113" i="6"/>
  <c r="X20" i="6"/>
  <c r="CD148" i="6"/>
  <c r="AD85" i="6"/>
  <c r="CB169" i="6"/>
  <c r="AI165" i="6"/>
  <c r="BB47" i="6"/>
  <c r="AB47" i="6"/>
  <c r="AW68" i="6"/>
  <c r="Y16" i="6"/>
  <c r="AW57" i="6"/>
  <c r="BO32" i="6"/>
  <c r="BH138" i="6"/>
  <c r="CD156" i="6"/>
  <c r="AK41" i="6"/>
  <c r="AF123" i="6"/>
  <c r="BS151" i="6"/>
  <c r="AE166" i="6"/>
  <c r="CF246" i="6"/>
  <c r="AF66" i="6"/>
  <c r="AE120" i="6"/>
  <c r="BB11" i="6"/>
  <c r="AI133" i="6"/>
  <c r="BC17" i="6"/>
  <c r="AZ86" i="6"/>
  <c r="Z98" i="6"/>
  <c r="AN65" i="6"/>
  <c r="AV175" i="6"/>
  <c r="BL13" i="6"/>
  <c r="AY97" i="6"/>
  <c r="AM151" i="6"/>
  <c r="AG36" i="6"/>
  <c r="BF171" i="6"/>
  <c r="AS33" i="6"/>
  <c r="AZ174" i="6"/>
  <c r="AB46" i="6"/>
  <c r="AG59" i="6"/>
  <c r="AE72" i="6"/>
  <c r="AW154" i="6"/>
  <c r="Z160" i="6"/>
  <c r="BA11" i="6"/>
  <c r="AL162" i="6"/>
  <c r="AT153" i="6"/>
  <c r="BP126" i="6"/>
  <c r="AA41" i="6"/>
  <c r="Z84" i="6"/>
  <c r="AG47" i="6"/>
  <c r="AR17" i="6"/>
  <c r="AJ163" i="6"/>
  <c r="AT87" i="6"/>
  <c r="Y109" i="6"/>
  <c r="AC113" i="6"/>
  <c r="BN15" i="6"/>
  <c r="CF92" i="6"/>
  <c r="AT51" i="6"/>
  <c r="AK161" i="6"/>
  <c r="AR95" i="6"/>
  <c r="AG80" i="6"/>
  <c r="AW132" i="6"/>
  <c r="X32" i="6"/>
  <c r="AQ159" i="6"/>
  <c r="BF58" i="6"/>
  <c r="AD172" i="6"/>
  <c r="BM59" i="6"/>
  <c r="AW79" i="6"/>
  <c r="CF294" i="6"/>
  <c r="AA102" i="6"/>
  <c r="AH20" i="6"/>
  <c r="BO175" i="6"/>
  <c r="CD149" i="6"/>
  <c r="AM154" i="6"/>
  <c r="Y83" i="6"/>
  <c r="AE64" i="6"/>
  <c r="BR141" i="6"/>
  <c r="AP126" i="6"/>
  <c r="CF129" i="6"/>
  <c r="BI163" i="6"/>
  <c r="AC66" i="6"/>
  <c r="BG47" i="6"/>
  <c r="BQ130" i="6"/>
  <c r="AY139" i="6"/>
  <c r="AT128" i="6"/>
  <c r="AV13" i="6"/>
  <c r="AX142" i="6"/>
  <c r="BI21" i="6"/>
  <c r="AU110" i="6"/>
  <c r="AB146" i="6"/>
  <c r="AM128" i="6"/>
  <c r="BM142" i="6"/>
  <c r="CD115" i="6"/>
  <c r="BG42" i="6"/>
  <c r="AO166" i="6"/>
  <c r="BD32" i="6"/>
  <c r="BR120" i="6"/>
  <c r="BH142" i="6"/>
  <c r="Y123" i="6"/>
  <c r="X159" i="6"/>
  <c r="AC117" i="6"/>
  <c r="AG19" i="6"/>
  <c r="BS112" i="6"/>
  <c r="AG394" i="1"/>
  <c r="CF170" i="6"/>
  <c r="AW173" i="6"/>
  <c r="BG90" i="6"/>
  <c r="AU14" i="6"/>
  <c r="AL117" i="6"/>
  <c r="AU98" i="6"/>
  <c r="BB120" i="6"/>
  <c r="BE143" i="6"/>
  <c r="AU174" i="6"/>
  <c r="AK93" i="6"/>
  <c r="AD57" i="6"/>
  <c r="BC86" i="6"/>
  <c r="AS88" i="6"/>
  <c r="X150" i="6"/>
  <c r="AT62" i="6"/>
  <c r="BF122" i="6"/>
  <c r="BD133" i="6"/>
  <c r="BI66" i="6"/>
  <c r="BE151" i="6"/>
  <c r="BE87" i="6"/>
  <c r="AK56" i="6"/>
  <c r="AW133" i="6"/>
  <c r="AC397" i="1"/>
  <c r="AU112" i="6"/>
  <c r="AH48" i="6"/>
  <c r="BQ122" i="6"/>
  <c r="Z28" i="6"/>
  <c r="AN126" i="6"/>
  <c r="BS100" i="6"/>
  <c r="AL19" i="6"/>
  <c r="BK35" i="6"/>
  <c r="AM58" i="6"/>
  <c r="AB171" i="6"/>
  <c r="CF140" i="6"/>
  <c r="AS81" i="6"/>
  <c r="Y47" i="6"/>
  <c r="AS15" i="6"/>
  <c r="AA83" i="6"/>
  <c r="AP58" i="6"/>
  <c r="CF139" i="6"/>
  <c r="AW44" i="6"/>
  <c r="AK72" i="6"/>
  <c r="AT106" i="6"/>
  <c r="X57" i="9"/>
  <c r="AI54" i="6"/>
  <c r="AQ151" i="6"/>
  <c r="AZ11" i="6"/>
  <c r="X116" i="6"/>
  <c r="AK42" i="6"/>
  <c r="BS168" i="6"/>
  <c r="AR37" i="6"/>
  <c r="BQ104" i="6"/>
  <c r="AT102" i="6"/>
  <c r="AJ94" i="6"/>
  <c r="BR153" i="6"/>
  <c r="BS60" i="6"/>
  <c r="AC47" i="6"/>
  <c r="CB99" i="6"/>
  <c r="AQ154" i="6"/>
  <c r="CF200" i="6"/>
  <c r="AX67" i="6"/>
  <c r="AQ17" i="6"/>
  <c r="BA148" i="6"/>
  <c r="BF55" i="6"/>
  <c r="BO87" i="6"/>
  <c r="AP74" i="6"/>
  <c r="AG116" i="6"/>
  <c r="BP165" i="6"/>
  <c r="AE32" i="6"/>
  <c r="Y397" i="1"/>
  <c r="AN118" i="6"/>
  <c r="CD30" i="6"/>
  <c r="AJ60" i="6"/>
  <c r="AD130" i="6"/>
  <c r="AP27" i="6"/>
  <c r="AW149" i="6"/>
  <c r="AR134" i="6"/>
  <c r="AK44" i="6"/>
  <c r="AS133" i="6"/>
  <c r="BQ53" i="6"/>
  <c r="AN158" i="6"/>
  <c r="AJ13" i="6"/>
  <c r="AA92" i="6"/>
  <c r="BD27" i="6"/>
  <c r="AC89" i="6"/>
  <c r="AF87" i="6"/>
  <c r="AB56" i="6"/>
  <c r="AU56" i="6"/>
  <c r="BO144" i="6"/>
  <c r="BQ123" i="6"/>
  <c r="X81" i="8"/>
  <c r="AD114" i="6"/>
  <c r="BO16" i="6"/>
  <c r="AP123" i="6"/>
  <c r="AU159" i="6"/>
  <c r="CD133" i="6"/>
  <c r="AC149" i="6"/>
  <c r="BF15" i="6"/>
  <c r="X27" i="8"/>
  <c r="BD138" i="6"/>
  <c r="AI87" i="6"/>
  <c r="AS140" i="6"/>
  <c r="BR169" i="6"/>
  <c r="BR68" i="6"/>
  <c r="BR25" i="6"/>
  <c r="AB59" i="6"/>
  <c r="X58" i="8"/>
  <c r="BS25" i="6"/>
  <c r="BC23" i="6"/>
  <c r="AS17" i="6"/>
  <c r="CF21" i="6"/>
  <c r="AY112" i="6"/>
  <c r="AA125" i="6"/>
  <c r="BG80" i="6"/>
  <c r="CF53" i="6"/>
  <c r="AS30" i="6"/>
  <c r="CF279" i="6"/>
  <c r="AS130" i="6"/>
  <c r="AB151" i="6"/>
  <c r="AF146" i="6"/>
  <c r="AY173" i="6"/>
  <c r="BS141" i="6"/>
  <c r="AM30" i="6"/>
  <c r="AM150" i="6"/>
  <c r="AR119" i="6"/>
  <c r="BS14" i="6"/>
  <c r="AD97" i="6"/>
  <c r="AZ20" i="6"/>
  <c r="Z106" i="6"/>
  <c r="BR36" i="6"/>
  <c r="BO161" i="6"/>
  <c r="CD113" i="6"/>
  <c r="AY87" i="6"/>
  <c r="BL102" i="6"/>
  <c r="BQ90" i="6"/>
  <c r="AF155" i="6"/>
  <c r="AE47" i="6"/>
  <c r="BB68" i="6"/>
  <c r="X75" i="6"/>
  <c r="BK46" i="6"/>
  <c r="AU29" i="6"/>
  <c r="AQ81" i="6"/>
  <c r="BO131" i="6"/>
  <c r="AC93" i="6"/>
  <c r="AS117" i="6"/>
  <c r="BY82" i="6"/>
  <c r="BS50" i="6"/>
  <c r="BG66" i="6"/>
  <c r="AD58" i="6"/>
  <c r="AX35" i="6"/>
  <c r="BL55" i="6"/>
  <c r="AC106" i="6"/>
  <c r="AZ145" i="6"/>
  <c r="AO79" i="6"/>
  <c r="BQ107" i="6"/>
  <c r="BC59" i="6"/>
  <c r="AE85" i="6"/>
  <c r="BA92" i="6"/>
  <c r="AU17" i="6"/>
  <c r="AR120" i="6"/>
  <c r="AQ19" i="6"/>
  <c r="AA101" i="6"/>
  <c r="AY124" i="6"/>
  <c r="BH144" i="6"/>
  <c r="AH85" i="6"/>
  <c r="AJ155" i="6"/>
  <c r="AO159" i="6"/>
  <c r="Z101" i="6"/>
  <c r="AQ58" i="6"/>
  <c r="AO71" i="6"/>
  <c r="AT39" i="6"/>
  <c r="AY81" i="6"/>
  <c r="AI16" i="6"/>
  <c r="AP83" i="6"/>
  <c r="AK60" i="6"/>
  <c r="AC96" i="6"/>
  <c r="AU132" i="6"/>
  <c r="AX144" i="6"/>
  <c r="AS159" i="6"/>
  <c r="AG140" i="6"/>
  <c r="AL75" i="6"/>
  <c r="AA67" i="6"/>
  <c r="BO152" i="6"/>
  <c r="AQ32" i="6"/>
  <c r="BD71" i="6"/>
  <c r="AD46" i="6"/>
  <c r="AK95" i="6"/>
  <c r="AN149" i="6"/>
  <c r="AP38" i="6"/>
  <c r="BC166" i="6"/>
  <c r="AV84" i="6"/>
  <c r="AL58" i="6"/>
  <c r="BJ30" i="6"/>
  <c r="AY155" i="6"/>
  <c r="Z77" i="6"/>
  <c r="BR150" i="6"/>
  <c r="AK120" i="6"/>
  <c r="AN108" i="6"/>
  <c r="AZ169" i="6"/>
  <c r="Z128" i="6"/>
  <c r="BG81" i="6"/>
  <c r="CF84" i="6"/>
  <c r="Y80" i="6"/>
  <c r="CF102" i="6"/>
  <c r="AS156" i="6"/>
  <c r="BQ75" i="6"/>
  <c r="AT92" i="6"/>
  <c r="BP158" i="6"/>
  <c r="BC84" i="6"/>
  <c r="AP85" i="6"/>
  <c r="BQ158" i="6"/>
  <c r="BO109" i="6"/>
  <c r="AH45" i="6"/>
  <c r="AQ18" i="6"/>
  <c r="BG14" i="6"/>
  <c r="AY57" i="6"/>
  <c r="AD102" i="6"/>
  <c r="AB23" i="6"/>
  <c r="AY83" i="6"/>
  <c r="BG156" i="6"/>
  <c r="AY113" i="6"/>
  <c r="AF172" i="6"/>
  <c r="BQ157" i="6"/>
  <c r="AP57" i="6"/>
  <c r="AS23" i="6"/>
  <c r="BE38" i="6"/>
  <c r="AD25" i="6"/>
  <c r="BS85" i="6"/>
  <c r="BS114" i="6"/>
  <c r="AA71" i="6"/>
  <c r="AO113" i="6"/>
  <c r="CF105" i="6"/>
  <c r="AV93" i="6"/>
  <c r="AC394" i="1"/>
  <c r="AM17" i="6"/>
  <c r="AF78" i="6"/>
  <c r="AU23" i="6"/>
  <c r="AZ41" i="6"/>
  <c r="BQ85" i="6"/>
  <c r="BQ65" i="6"/>
  <c r="CF73" i="6"/>
  <c r="AF143" i="6"/>
  <c r="AZ140" i="6"/>
  <c r="CD169" i="6"/>
  <c r="BP140" i="6"/>
  <c r="BH44" i="6"/>
  <c r="CF291" i="6"/>
  <c r="AS174" i="6"/>
  <c r="AZ75" i="6"/>
  <c r="BQ174" i="6"/>
  <c r="AG143" i="6"/>
  <c r="AO134" i="6"/>
  <c r="AM95" i="6"/>
  <c r="AI144" i="6"/>
  <c r="AC131" i="6"/>
  <c r="BO119" i="6"/>
  <c r="AH157" i="6"/>
  <c r="AB123" i="6"/>
  <c r="AW103" i="6"/>
  <c r="AA123" i="6"/>
  <c r="BS80" i="6"/>
  <c r="AW46" i="6"/>
  <c r="CD99" i="6"/>
  <c r="BQ95" i="6"/>
  <c r="AT105" i="6"/>
  <c r="AT80" i="6"/>
  <c r="X119" i="8"/>
  <c r="BH156" i="6"/>
  <c r="BO36" i="6"/>
  <c r="AC97" i="6"/>
  <c r="AV36" i="6"/>
  <c r="AY45" i="6"/>
  <c r="AX99" i="6"/>
  <c r="BR122" i="6"/>
  <c r="AW118" i="6"/>
  <c r="AV75" i="6"/>
  <c r="AB77" i="6"/>
  <c r="BC90" i="6"/>
  <c r="AI80" i="6"/>
  <c r="BD160" i="6"/>
  <c r="AO90" i="6"/>
  <c r="AR83" i="6"/>
  <c r="BQ129" i="6"/>
  <c r="CD100" i="6"/>
  <c r="CD127" i="6"/>
  <c r="BS66" i="6"/>
  <c r="AH156" i="6"/>
  <c r="AP166" i="6"/>
  <c r="BB145" i="6"/>
  <c r="AA119" i="6"/>
  <c r="AI90" i="6"/>
  <c r="Y172" i="6"/>
  <c r="BI30" i="6"/>
  <c r="BD99" i="6"/>
  <c r="AY149" i="6"/>
  <c r="CB58" i="6"/>
  <c r="AP92" i="6"/>
  <c r="BW82" i="6"/>
  <c r="CD158" i="6"/>
  <c r="BO68" i="6"/>
  <c r="CF282" i="6"/>
  <c r="BR32" i="6"/>
  <c r="CD18" i="6"/>
  <c r="Z71" i="6"/>
  <c r="BF142" i="6"/>
  <c r="BM101" i="6"/>
  <c r="AZ120" i="6"/>
  <c r="AW14" i="6"/>
  <c r="AR53" i="6"/>
  <c r="CA42" i="6"/>
  <c r="BA46" i="6"/>
  <c r="BL146" i="6"/>
  <c r="Y160" i="6"/>
  <c r="AS173" i="6"/>
  <c r="X42" i="6"/>
  <c r="BS105" i="6"/>
  <c r="CF77" i="6"/>
  <c r="BD107" i="6"/>
  <c r="AS146" i="6"/>
  <c r="AJ142" i="6"/>
  <c r="BK18" i="6"/>
  <c r="AS51" i="6"/>
  <c r="AS64" i="6"/>
  <c r="BB119" i="6"/>
  <c r="AB164" i="6"/>
  <c r="Z33" i="6"/>
  <c r="X55" i="6"/>
  <c r="BQ165" i="6"/>
  <c r="AK96" i="6"/>
  <c r="BE60" i="6"/>
  <c r="BC14" i="6"/>
  <c r="AS99" i="6"/>
  <c r="CD91" i="6"/>
  <c r="CF235" i="6"/>
  <c r="AP62" i="6"/>
  <c r="BG130" i="6"/>
  <c r="AS93" i="6"/>
  <c r="AU22" i="6"/>
  <c r="AY109" i="6"/>
  <c r="BF118" i="6"/>
  <c r="BL103" i="6"/>
  <c r="Y79" i="6"/>
  <c r="BX24" i="6"/>
  <c r="Y129" i="6"/>
  <c r="CD87" i="6"/>
  <c r="AC26" i="6"/>
  <c r="BF94" i="6"/>
  <c r="AW92" i="6"/>
  <c r="BO90" i="6"/>
  <c r="BB58" i="6"/>
  <c r="AE81" i="6"/>
  <c r="CF100" i="6"/>
  <c r="CF104" i="6"/>
  <c r="AH19" i="6"/>
  <c r="AO88" i="6"/>
  <c r="BI106" i="6"/>
  <c r="AX131" i="6"/>
  <c r="AF19" i="6"/>
  <c r="BS35" i="6"/>
  <c r="BD15" i="6"/>
  <c r="AQ85" i="6"/>
  <c r="Y128" i="6"/>
  <c r="X90" i="6"/>
  <c r="BD23" i="6"/>
  <c r="AT85" i="6"/>
  <c r="BI35" i="6"/>
  <c r="AG123" i="6"/>
  <c r="CF198" i="6"/>
  <c r="X176" i="1"/>
  <c r="BA48" i="6"/>
  <c r="AF171" i="6"/>
  <c r="CF197" i="6"/>
  <c r="AG53" i="6"/>
  <c r="AQ98" i="6"/>
  <c r="AZ107" i="6"/>
  <c r="BJ159" i="6"/>
  <c r="AB15" i="6"/>
  <c r="BO135" i="6"/>
  <c r="BO56" i="6"/>
  <c r="AN79" i="6"/>
  <c r="AK133" i="6"/>
  <c r="AM156" i="6"/>
  <c r="AZ26" i="6"/>
  <c r="AM26" i="6"/>
  <c r="AR88" i="6"/>
  <c r="AR82" i="6"/>
  <c r="AC64" i="6"/>
  <c r="AJ12" i="6"/>
  <c r="BP50" i="6"/>
  <c r="AV146" i="6"/>
  <c r="BP135" i="6"/>
  <c r="AX46" i="6"/>
  <c r="AH165" i="6"/>
  <c r="AK81" i="6"/>
  <c r="AH152" i="6"/>
  <c r="AF134" i="6"/>
  <c r="BI87" i="6"/>
  <c r="BB89" i="6"/>
  <c r="AK123" i="6"/>
  <c r="AZ165" i="6"/>
  <c r="CF36" i="6"/>
  <c r="AD153" i="6"/>
  <c r="AV102" i="6"/>
  <c r="BR77" i="6"/>
  <c r="AP133" i="6"/>
  <c r="AT41" i="6"/>
  <c r="BS18" i="6"/>
  <c r="AZ83" i="6"/>
  <c r="BQ105" i="6"/>
  <c r="AI129" i="6"/>
  <c r="CF267" i="6"/>
  <c r="AZ131" i="6"/>
  <c r="AP167" i="6"/>
  <c r="AS101" i="6"/>
  <c r="AD27" i="6"/>
  <c r="Y134" i="6"/>
  <c r="X90" i="8"/>
  <c r="AD171" i="6"/>
  <c r="AE397" i="1"/>
  <c r="BP86" i="6"/>
  <c r="AZ141" i="6"/>
  <c r="AG69" i="6"/>
  <c r="BQ163" i="6"/>
  <c r="AE50" i="6"/>
  <c r="BE86" i="6"/>
  <c r="BI94" i="6"/>
  <c r="CF285" i="6"/>
  <c r="AH51" i="6"/>
  <c r="AI53" i="6"/>
  <c r="AI168" i="6"/>
  <c r="AW150" i="6"/>
  <c r="BS132" i="6"/>
  <c r="AK46" i="6"/>
  <c r="BS36" i="6"/>
  <c r="BA16" i="6"/>
  <c r="BA95" i="6"/>
  <c r="X135" i="6"/>
  <c r="AA51" i="6"/>
  <c r="BP174" i="6"/>
  <c r="AX36" i="6"/>
  <c r="AP30" i="6"/>
  <c r="AA128" i="6"/>
  <c r="BQ111" i="6"/>
  <c r="Z142" i="6"/>
  <c r="AW59" i="6"/>
  <c r="BO120" i="6"/>
  <c r="AM120" i="6"/>
  <c r="AT17" i="6"/>
  <c r="U159" i="5"/>
  <c r="AR63" i="6"/>
  <c r="AB155" i="6"/>
  <c r="AT42" i="6"/>
  <c r="Y20" i="6"/>
  <c r="BG106" i="6"/>
  <c r="AK57" i="6"/>
  <c r="BE44" i="6"/>
  <c r="BO150" i="6"/>
  <c r="AX27" i="6"/>
  <c r="BH100" i="6"/>
  <c r="BN136" i="6"/>
  <c r="AI68" i="6"/>
  <c r="BS175" i="6"/>
  <c r="AF163" i="6"/>
  <c r="BA141" i="6"/>
  <c r="BC106" i="6"/>
  <c r="AU72" i="6"/>
  <c r="AC44" i="6"/>
  <c r="X394" i="1"/>
  <c r="AV17" i="6"/>
  <c r="AD106" i="6"/>
  <c r="AR14" i="6"/>
  <c r="AB100" i="6"/>
  <c r="AO15" i="6"/>
  <c r="Y11" i="6"/>
  <c r="Z57" i="6"/>
  <c r="BH164" i="6"/>
  <c r="CD71" i="6"/>
  <c r="AS91" i="6"/>
  <c r="AQ125" i="6"/>
  <c r="BS11" i="6"/>
  <c r="AX44" i="6"/>
  <c r="BO160" i="6"/>
  <c r="AH108" i="6"/>
  <c r="AL74" i="6"/>
  <c r="AZ60" i="6"/>
  <c r="BK118" i="6"/>
  <c r="AU155" i="6"/>
  <c r="AU121" i="6"/>
  <c r="AV80" i="6"/>
  <c r="BP13" i="6"/>
  <c r="CF37" i="6"/>
  <c r="AP29" i="6"/>
  <c r="BR101" i="6"/>
  <c r="AH60" i="6"/>
  <c r="AB28" i="6"/>
  <c r="AI153" i="6"/>
  <c r="AI123" i="6"/>
  <c r="AZ32" i="6"/>
  <c r="Y154" i="6"/>
  <c r="AI18" i="6"/>
  <c r="AW127" i="6"/>
  <c r="AY30" i="6"/>
  <c r="AC143" i="6"/>
  <c r="AM137" i="6"/>
  <c r="Z21" i="6"/>
  <c r="AI97" i="6"/>
  <c r="AL144" i="6"/>
  <c r="AB115" i="6"/>
  <c r="AB68" i="6"/>
  <c r="AR41" i="6"/>
  <c r="AT167" i="6"/>
  <c r="Y69" i="6"/>
  <c r="AJ132" i="6"/>
  <c r="CF45" i="6"/>
  <c r="AF16" i="6"/>
  <c r="AB159" i="6"/>
  <c r="AO123" i="6"/>
  <c r="AN101" i="6"/>
  <c r="BQ110" i="6"/>
  <c r="AE115" i="6"/>
  <c r="AS106" i="6"/>
  <c r="AR97" i="6"/>
  <c r="Z104" i="6"/>
  <c r="BQ13" i="6"/>
  <c r="Z53" i="6"/>
  <c r="BP94" i="6"/>
  <c r="BA122" i="6"/>
  <c r="AO65" i="6"/>
  <c r="AF153" i="6"/>
  <c r="BE117" i="6"/>
  <c r="CF83" i="6"/>
  <c r="AC125" i="6"/>
  <c r="BU45" i="6"/>
  <c r="BB36" i="6"/>
  <c r="BW65" i="6"/>
  <c r="AN157" i="6"/>
  <c r="AT32" i="6"/>
  <c r="AY94" i="6"/>
  <c r="AU83" i="6"/>
  <c r="CF266" i="6"/>
  <c r="AX89" i="6"/>
  <c r="BE138" i="6"/>
  <c r="AP24" i="6"/>
  <c r="X91" i="6"/>
  <c r="AH80" i="6"/>
  <c r="BP66" i="6"/>
  <c r="BK171" i="6"/>
  <c r="AX94" i="6"/>
  <c r="BC118" i="6"/>
  <c r="CF205" i="6"/>
  <c r="AI130" i="6"/>
  <c r="AH32" i="6"/>
  <c r="AV37" i="6"/>
  <c r="AH67" i="6"/>
  <c r="Z26" i="6"/>
  <c r="AP19" i="6"/>
  <c r="AB104" i="6"/>
  <c r="BR163" i="6"/>
  <c r="BH15" i="6"/>
  <c r="CD138" i="6"/>
  <c r="AR48" i="6"/>
  <c r="AL102" i="6"/>
  <c r="AY47" i="6"/>
  <c r="AM59" i="6"/>
  <c r="AV158" i="6"/>
  <c r="BC20" i="6"/>
  <c r="AV139" i="6"/>
  <c r="BE64" i="6"/>
  <c r="BH21" i="6"/>
  <c r="BE171" i="6"/>
  <c r="AE19" i="6"/>
  <c r="BQ21" i="6"/>
  <c r="BC18" i="6"/>
  <c r="BL48" i="6"/>
  <c r="X175" i="6"/>
  <c r="BV66" i="6"/>
  <c r="AL174" i="6"/>
  <c r="AO120" i="6"/>
  <c r="X87" i="8"/>
  <c r="AE163" i="6"/>
  <c r="BA86" i="6"/>
  <c r="AE29" i="6"/>
  <c r="AN74" i="6"/>
  <c r="AJ116" i="6"/>
  <c r="AA81" i="6"/>
  <c r="AW83" i="6"/>
  <c r="AQ57" i="6"/>
  <c r="AT66" i="6"/>
  <c r="BA108" i="6"/>
  <c r="AF144" i="6"/>
  <c r="AK25" i="6"/>
  <c r="BE90" i="6"/>
  <c r="BT44" i="6"/>
  <c r="BE89" i="6"/>
  <c r="AP147" i="6"/>
  <c r="CD134" i="6"/>
  <c r="AK119" i="6"/>
  <c r="AF23" i="6"/>
  <c r="BH145" i="6"/>
  <c r="Y93" i="6"/>
  <c r="CD62" i="6"/>
  <c r="AV69" i="6"/>
  <c r="BJ75" i="6"/>
  <c r="AO112" i="6"/>
  <c r="BQ142" i="6"/>
  <c r="AR93" i="6"/>
  <c r="AL95" i="6"/>
  <c r="BQ162" i="6"/>
  <c r="AV27" i="6"/>
  <c r="AD132" i="6"/>
  <c r="AW74" i="6"/>
  <c r="X95" i="6"/>
  <c r="AJ144" i="6"/>
  <c r="AA36" i="6"/>
  <c r="AE90" i="6"/>
  <c r="BD66" i="6"/>
  <c r="BQ12" i="6"/>
  <c r="AK14" i="6"/>
  <c r="BS142" i="6"/>
  <c r="CF258" i="6"/>
  <c r="BS15" i="6"/>
  <c r="AT158" i="6"/>
  <c r="AG100" i="6"/>
  <c r="AP32" i="6"/>
  <c r="X146" i="6"/>
  <c r="Z108" i="6"/>
  <c r="BS33" i="6"/>
  <c r="AU39" i="6"/>
  <c r="AQ23" i="6"/>
  <c r="BJ152" i="6"/>
  <c r="AZ71" i="6"/>
  <c r="AL141" i="6"/>
  <c r="AN144" i="6"/>
  <c r="X391" i="1"/>
  <c r="BG25" i="6"/>
  <c r="AC87" i="6"/>
  <c r="AH96" i="6"/>
  <c r="AL115" i="6"/>
  <c r="AJ117" i="6"/>
  <c r="AK23" i="6"/>
  <c r="X48" i="6"/>
  <c r="Y102" i="6"/>
  <c r="AY154" i="6"/>
  <c r="AP144" i="6"/>
  <c r="CF62" i="6"/>
  <c r="AZ150" i="6"/>
  <c r="X17" i="6"/>
  <c r="BD42" i="6"/>
  <c r="AV168" i="6"/>
  <c r="CD152" i="6"/>
  <c r="AS109" i="6"/>
  <c r="AP51" i="6"/>
  <c r="BA124" i="6"/>
  <c r="BE131" i="6"/>
  <c r="BA150" i="6"/>
  <c r="AZ111" i="6"/>
  <c r="AH151" i="6"/>
  <c r="AR30" i="6"/>
  <c r="BI165" i="6"/>
  <c r="AV45" i="6"/>
  <c r="BD120" i="6"/>
  <c r="AD91" i="6"/>
  <c r="BN131" i="6"/>
  <c r="AH89" i="6"/>
  <c r="BO22" i="6"/>
  <c r="BI24" i="6"/>
  <c r="AI58" i="6"/>
  <c r="CF48" i="6"/>
  <c r="BC93" i="6"/>
  <c r="CD24" i="6"/>
  <c r="AQ113" i="6"/>
  <c r="AY20" i="6"/>
  <c r="AG105" i="6"/>
  <c r="AE13" i="6"/>
  <c r="BP119" i="6"/>
  <c r="AJ39" i="6"/>
  <c r="BF119" i="6"/>
  <c r="AG99" i="6"/>
  <c r="BQ50" i="6"/>
  <c r="AJ171" i="6"/>
  <c r="AC146" i="6"/>
  <c r="BQ45" i="6"/>
  <c r="AC18" i="6"/>
  <c r="CF76" i="6"/>
  <c r="BS68" i="6"/>
  <c r="BS89" i="6"/>
  <c r="AV124" i="6"/>
  <c r="BZ18" i="6"/>
  <c r="BA106" i="6"/>
  <c r="AX66" i="6"/>
  <c r="AU170" i="6"/>
  <c r="AA114" i="6"/>
  <c r="Z23" i="6"/>
  <c r="AJ156" i="6"/>
  <c r="AD90" i="6"/>
  <c r="AC42" i="6"/>
  <c r="BE139" i="6"/>
  <c r="AM28" i="6"/>
  <c r="BS101" i="6"/>
  <c r="AG21" i="6"/>
  <c r="CF113" i="6"/>
  <c r="BF161" i="6"/>
  <c r="BB53" i="6"/>
  <c r="AC69" i="6"/>
  <c r="AN11" i="6"/>
  <c r="BQ41" i="6"/>
  <c r="Y24" i="6"/>
  <c r="AB11" i="6"/>
  <c r="AG86" i="6"/>
  <c r="BB23" i="6"/>
  <c r="BR28" i="6"/>
  <c r="BR44" i="6"/>
  <c r="AZ160" i="6"/>
  <c r="AH17" i="6"/>
  <c r="BE122" i="6"/>
  <c r="AY33" i="6"/>
  <c r="AW140" i="6"/>
  <c r="BC35" i="6"/>
  <c r="AR112" i="6"/>
  <c r="AZ23" i="6"/>
  <c r="X42" i="8"/>
  <c r="BQ55" i="6"/>
  <c r="BF71" i="6"/>
  <c r="BS174" i="6"/>
  <c r="AG163" i="6"/>
  <c r="AF173" i="6"/>
  <c r="X106" i="6"/>
  <c r="AU125" i="6"/>
  <c r="AE14" i="6"/>
  <c r="Z41" i="6"/>
  <c r="CF24" i="6"/>
  <c r="AZ90" i="6"/>
  <c r="BD144" i="6"/>
  <c r="AZ78" i="6"/>
  <c r="BK13" i="6"/>
  <c r="U169" i="5"/>
  <c r="AB138" i="6"/>
  <c r="AN172" i="6"/>
  <c r="Y55" i="6"/>
  <c r="BO48" i="6"/>
  <c r="AG55" i="6"/>
  <c r="Z42" i="6"/>
  <c r="BP164" i="6"/>
  <c r="X160" i="6"/>
  <c r="BC48" i="6"/>
  <c r="AX143" i="6"/>
  <c r="AO56" i="6"/>
  <c r="AN150" i="6"/>
  <c r="AJ53" i="6"/>
  <c r="CD14" i="6"/>
  <c r="AW69" i="6"/>
  <c r="AC147" i="6"/>
  <c r="AH154" i="6"/>
  <c r="AP127" i="6"/>
  <c r="AT22" i="6"/>
  <c r="CD173" i="6"/>
  <c r="AS134" i="6"/>
  <c r="BD12" i="6"/>
  <c r="AX132" i="6"/>
  <c r="AZ127" i="6"/>
  <c r="CD129" i="6"/>
  <c r="BR128" i="6"/>
  <c r="AW116" i="6"/>
  <c r="AH84" i="6"/>
  <c r="X153" i="6"/>
  <c r="AA24" i="6"/>
  <c r="AK148" i="6"/>
  <c r="BX17" i="6"/>
  <c r="AR144" i="6"/>
  <c r="AG146" i="6"/>
  <c r="AF103" i="6"/>
  <c r="AA44" i="6"/>
  <c r="AY174" i="6"/>
  <c r="AZ164" i="6"/>
  <c r="AG106" i="6"/>
  <c r="AZ166" i="6"/>
  <c r="AZ96" i="6"/>
  <c r="AS165" i="6"/>
  <c r="AX126" i="6"/>
  <c r="AX147" i="6"/>
  <c r="BR162" i="6"/>
  <c r="AM147" i="6"/>
  <c r="AL71" i="6"/>
  <c r="BJ93" i="6"/>
  <c r="AM124" i="6"/>
  <c r="AF80" i="6"/>
  <c r="AL157" i="6"/>
  <c r="BN22" i="6"/>
  <c r="AQ140" i="6"/>
  <c r="BM138" i="6"/>
  <c r="AU173" i="6"/>
  <c r="AB87" i="6"/>
  <c r="AS62" i="6"/>
  <c r="X140" i="6"/>
  <c r="AL108" i="6"/>
  <c r="BM155" i="6"/>
  <c r="AL138" i="6"/>
  <c r="BB64" i="6"/>
  <c r="Z148" i="6"/>
  <c r="X122" i="6"/>
  <c r="AI44" i="6"/>
  <c r="AO77" i="6"/>
  <c r="AR172" i="6"/>
  <c r="BG151" i="6"/>
  <c r="AP129" i="6"/>
  <c r="BO146" i="6"/>
  <c r="BD30" i="6"/>
  <c r="AZ156" i="6"/>
  <c r="AH140" i="6"/>
  <c r="BI109" i="6"/>
  <c r="BM136" i="6"/>
  <c r="BA152" i="6"/>
  <c r="Y97" i="6"/>
  <c r="AB84" i="6"/>
  <c r="AS115" i="6"/>
  <c r="AX114" i="6"/>
  <c r="AW18" i="6"/>
  <c r="AI157" i="6"/>
  <c r="CF295" i="6"/>
  <c r="AV12" i="6"/>
  <c r="AE78" i="6"/>
  <c r="Y143" i="6"/>
  <c r="BO28" i="6"/>
  <c r="AY32" i="6"/>
  <c r="BA167" i="6"/>
  <c r="AT44" i="6"/>
  <c r="Y64" i="6"/>
  <c r="AT152" i="6"/>
  <c r="AB79" i="6"/>
  <c r="CD47" i="6"/>
  <c r="AT74" i="6"/>
  <c r="Z89" i="6"/>
  <c r="Z56" i="6"/>
  <c r="AH92" i="6"/>
  <c r="AV172" i="6"/>
  <c r="BC171" i="6"/>
  <c r="BA116" i="6"/>
  <c r="BH25" i="6"/>
  <c r="Z63" i="6"/>
  <c r="BD69" i="6"/>
  <c r="BY60" i="6"/>
  <c r="BS29" i="6"/>
  <c r="BA115" i="6"/>
  <c r="BN75" i="6"/>
  <c r="BP77" i="6"/>
  <c r="AI84" i="6"/>
  <c r="BD121" i="6"/>
  <c r="AN12" i="6"/>
  <c r="CD57" i="6"/>
  <c r="BH12" i="6"/>
  <c r="AJ143" i="6"/>
  <c r="AQ51" i="6"/>
  <c r="AD69" i="6"/>
  <c r="X25" i="6"/>
  <c r="AC30" i="6"/>
  <c r="AI81" i="6"/>
  <c r="AW26" i="6"/>
  <c r="BO104" i="6"/>
  <c r="AD129" i="6"/>
  <c r="AV164" i="6"/>
  <c r="AD29" i="6"/>
  <c r="AW120" i="6"/>
  <c r="AS77" i="6"/>
  <c r="AK79" i="6"/>
  <c r="AH141" i="6"/>
  <c r="BU163" i="6"/>
  <c r="BH110" i="6"/>
  <c r="AZ100" i="6"/>
  <c r="BI143" i="6"/>
  <c r="AR64" i="6"/>
  <c r="AD42" i="6"/>
  <c r="BO79" i="6"/>
  <c r="AA172" i="6"/>
  <c r="AD84" i="6"/>
  <c r="AO48" i="6"/>
  <c r="AJ394" i="1"/>
  <c r="AF74" i="6"/>
  <c r="AV19" i="6"/>
  <c r="BR42" i="6"/>
  <c r="BR166" i="6"/>
  <c r="AF36" i="6"/>
  <c r="BA130" i="6"/>
  <c r="AN133" i="6"/>
  <c r="BS44" i="6"/>
  <c r="AF127" i="6"/>
  <c r="BB143" i="6"/>
  <c r="Z18" i="6"/>
  <c r="AW99" i="6"/>
  <c r="BO29" i="6"/>
  <c r="BE16" i="6"/>
  <c r="BA24" i="6"/>
  <c r="BG57" i="6"/>
  <c r="AY15" i="6"/>
  <c r="AN58" i="6"/>
  <c r="AX79" i="6"/>
  <c r="AX140" i="6"/>
  <c r="AX88" i="6"/>
  <c r="AC134" i="6"/>
  <c r="AX174" i="6"/>
  <c r="AD127" i="6"/>
  <c r="Y85" i="6"/>
  <c r="AF88" i="6"/>
  <c r="AB166" i="6"/>
  <c r="AC174" i="6"/>
  <c r="X127" i="8"/>
  <c r="AG17" i="6"/>
  <c r="X92" i="6"/>
  <c r="BO17" i="6"/>
  <c r="AN83" i="6"/>
  <c r="AY50" i="6"/>
  <c r="AK171" i="6"/>
  <c r="X63" i="6"/>
  <c r="X15" i="6"/>
  <c r="BI63" i="6"/>
  <c r="BQ153" i="6"/>
  <c r="AA23" i="6"/>
  <c r="BO47" i="6"/>
  <c r="AX153" i="6"/>
  <c r="BS38" i="6"/>
  <c r="CF296" i="6"/>
  <c r="AG77" i="6"/>
  <c r="AD157" i="6"/>
  <c r="BO33" i="6"/>
  <c r="AV153" i="6"/>
  <c r="Z161" i="6"/>
  <c r="BE25" i="6"/>
  <c r="AZ48" i="6"/>
  <c r="BQ154" i="6"/>
  <c r="CF14" i="6"/>
  <c r="BP63" i="6"/>
  <c r="BB162" i="6"/>
  <c r="AP23" i="6"/>
  <c r="AM14" i="6"/>
  <c r="AE126" i="6"/>
  <c r="CF122" i="6"/>
  <c r="BA85" i="6"/>
  <c r="BQ63" i="6"/>
  <c r="BR60" i="6"/>
  <c r="AG114" i="6"/>
  <c r="AP88" i="6"/>
  <c r="X128" i="6"/>
  <c r="Z165" i="6"/>
  <c r="AT164" i="6"/>
  <c r="BF104" i="6"/>
  <c r="CD45" i="6"/>
  <c r="Z118" i="6"/>
  <c r="AC23" i="6"/>
  <c r="AY96" i="6"/>
  <c r="AY91" i="6"/>
  <c r="AC95" i="6"/>
  <c r="BS125" i="6"/>
  <c r="AC163" i="6"/>
  <c r="BA137" i="6"/>
  <c r="AO23" i="6"/>
  <c r="AF129" i="6"/>
  <c r="X378" i="1"/>
  <c r="X64" i="6"/>
  <c r="AK69" i="6"/>
  <c r="AB48" i="6"/>
  <c r="BR100" i="6"/>
  <c r="AT117" i="6"/>
  <c r="CF150" i="6"/>
  <c r="AA26" i="6"/>
  <c r="AN110" i="6"/>
  <c r="AX108" i="6"/>
  <c r="AO147" i="6"/>
  <c r="CD104" i="6"/>
  <c r="BR72" i="6"/>
  <c r="BO106" i="6"/>
  <c r="AP20" i="6"/>
  <c r="AK141" i="6"/>
  <c r="BF25" i="6"/>
  <c r="BM92" i="6"/>
  <c r="CF109" i="6"/>
  <c r="AC48" i="6"/>
  <c r="AC122" i="6"/>
  <c r="BP90" i="6"/>
  <c r="BS117" i="6"/>
  <c r="AA48" i="6"/>
  <c r="AH69" i="6"/>
  <c r="BG56" i="6"/>
  <c r="AP155" i="6"/>
  <c r="BP161" i="6"/>
  <c r="BR87" i="6"/>
  <c r="BP150" i="6"/>
  <c r="AO114" i="6"/>
  <c r="AP14" i="6"/>
  <c r="BE77" i="6"/>
  <c r="BF145" i="6"/>
  <c r="AL111" i="6"/>
  <c r="AA55" i="6"/>
  <c r="AP120" i="6"/>
  <c r="AL48" i="6"/>
  <c r="AF20" i="6"/>
  <c r="AV144" i="6"/>
  <c r="BR46" i="6"/>
  <c r="AE154" i="6"/>
  <c r="BQ175" i="6"/>
  <c r="AP142" i="6"/>
  <c r="X137" i="8"/>
  <c r="BO115" i="6"/>
  <c r="BN170" i="6"/>
  <c r="BQ164" i="6"/>
  <c r="AJ96" i="6"/>
  <c r="AI155" i="6"/>
  <c r="AH57" i="6"/>
  <c r="AP63" i="6"/>
  <c r="AS153" i="6"/>
  <c r="AX54" i="6"/>
  <c r="BM42" i="6"/>
  <c r="AJ102" i="6"/>
  <c r="X77" i="6"/>
  <c r="BF42" i="6"/>
  <c r="BV58" i="6"/>
  <c r="CF119" i="6"/>
  <c r="BC148" i="6"/>
  <c r="BN37" i="6"/>
  <c r="AR174" i="6"/>
  <c r="BS88" i="6"/>
  <c r="AB85" i="6"/>
  <c r="BS134" i="6"/>
  <c r="AE91" i="6"/>
  <c r="U204" i="5"/>
  <c r="BR132" i="6"/>
  <c r="AW77" i="6"/>
  <c r="BP83" i="6"/>
  <c r="BA36" i="6"/>
  <c r="AB18" i="6"/>
  <c r="AG164" i="6"/>
  <c r="AK28" i="6"/>
  <c r="AS94" i="6"/>
  <c r="CF257" i="6"/>
  <c r="AX116" i="6"/>
  <c r="BU35" i="6"/>
  <c r="AD174" i="6"/>
  <c r="BJ57" i="6"/>
  <c r="AZ47" i="6"/>
  <c r="BB123" i="6"/>
  <c r="AX157" i="6"/>
  <c r="AF114" i="6"/>
  <c r="BB29" i="6"/>
  <c r="BA29" i="6"/>
  <c r="AY127" i="6"/>
  <c r="BQ11" i="6"/>
  <c r="AW66" i="6"/>
  <c r="CF132" i="6"/>
  <c r="AI146" i="6"/>
  <c r="Y84" i="6"/>
  <c r="X379" i="1"/>
  <c r="AI107" i="6"/>
  <c r="BI118" i="6"/>
  <c r="AR167" i="6"/>
  <c r="BE98" i="6"/>
  <c r="BN67" i="6"/>
  <c r="BB54" i="6"/>
  <c r="BR124" i="6"/>
  <c r="Y65" i="6"/>
  <c r="AR153" i="6"/>
  <c r="AI134" i="6"/>
  <c r="BG107" i="6"/>
  <c r="AF82" i="6"/>
  <c r="AK87" i="6"/>
  <c r="AQ79" i="6"/>
  <c r="AH107" i="6"/>
  <c r="AN112" i="6"/>
  <c r="X165" i="6"/>
  <c r="X94" i="6"/>
  <c r="BU166" i="6"/>
  <c r="BF24" i="6"/>
  <c r="CF255" i="6"/>
  <c r="BE42" i="6"/>
  <c r="Z159" i="6"/>
  <c r="AK122" i="6"/>
  <c r="CD75" i="6"/>
  <c r="AK155" i="6"/>
  <c r="BF96" i="6"/>
  <c r="AR108" i="6"/>
  <c r="AL21" i="6"/>
  <c r="BR38" i="6"/>
  <c r="AX135" i="6"/>
  <c r="X137" i="6"/>
  <c r="AE165" i="6"/>
  <c r="BO38" i="6"/>
  <c r="AJ110" i="6"/>
  <c r="AE121" i="6"/>
  <c r="AU171" i="6"/>
  <c r="AD394" i="1"/>
  <c r="BL98" i="6"/>
  <c r="AH155" i="6"/>
  <c r="AS149" i="6"/>
  <c r="BD11" i="6"/>
  <c r="CD132" i="6"/>
  <c r="BN125" i="6"/>
  <c r="AF132" i="6"/>
  <c r="BE126" i="6"/>
  <c r="AG142" i="6"/>
  <c r="BF44" i="6"/>
  <c r="AH122" i="6"/>
  <c r="AQ99" i="6"/>
  <c r="AD112" i="6"/>
  <c r="AR132" i="6"/>
  <c r="BS170" i="6"/>
  <c r="CD125" i="6"/>
  <c r="CF35" i="6"/>
  <c r="AN32" i="6"/>
  <c r="AB13" i="6"/>
  <c r="AZ108" i="6"/>
  <c r="BC60" i="6"/>
  <c r="AM56" i="6"/>
  <c r="Z152" i="6"/>
  <c r="AO99" i="6"/>
  <c r="AO38" i="6"/>
  <c r="BB135" i="6"/>
  <c r="BQ136" i="6"/>
  <c r="BN13" i="6"/>
  <c r="AC80" i="6"/>
  <c r="AS116" i="6"/>
  <c r="AW35" i="6"/>
  <c r="AR79" i="6"/>
  <c r="AF68" i="6"/>
  <c r="AK59" i="6"/>
  <c r="AN86" i="6"/>
  <c r="BE105" i="6"/>
  <c r="AE63" i="6"/>
  <c r="BQ127" i="6"/>
  <c r="CF179" i="6"/>
  <c r="CF241" i="6"/>
  <c r="BA35" i="6"/>
  <c r="AW88" i="6"/>
  <c r="AI132" i="6"/>
  <c r="AL131" i="6"/>
  <c r="AD134" i="6"/>
  <c r="AT125" i="6"/>
  <c r="AG161" i="6"/>
  <c r="BP107" i="6"/>
  <c r="AV20" i="6"/>
  <c r="Z48" i="6"/>
  <c r="AY126" i="6"/>
  <c r="AK149" i="6"/>
  <c r="BS171" i="6"/>
  <c r="AX64" i="6"/>
  <c r="BA32" i="6"/>
  <c r="AY161" i="6"/>
  <c r="AW151" i="6"/>
  <c r="Y29" i="6"/>
  <c r="AP81" i="6"/>
  <c r="AN175" i="6"/>
  <c r="CF207" i="6"/>
  <c r="BP175" i="6"/>
  <c r="Z87" i="6"/>
  <c r="BS137" i="6"/>
  <c r="BP133" i="6"/>
  <c r="BO66" i="6"/>
  <c r="CD19" i="6"/>
  <c r="AE79" i="6"/>
  <c r="AI95" i="6"/>
  <c r="AM35" i="6"/>
  <c r="AT13" i="6"/>
  <c r="AX117" i="6"/>
  <c r="AC172" i="6"/>
  <c r="CF111" i="6"/>
  <c r="AD152" i="6"/>
  <c r="AH68" i="6"/>
  <c r="BO136" i="6"/>
  <c r="BA162" i="6"/>
  <c r="BO83" i="6"/>
  <c r="Y99" i="6"/>
  <c r="AI28" i="6"/>
  <c r="AA25" i="6"/>
  <c r="AY58" i="6"/>
  <c r="BS57" i="6"/>
  <c r="BQ37" i="6"/>
  <c r="BO75" i="6"/>
  <c r="AP75" i="6"/>
  <c r="BU65" i="6"/>
  <c r="AF89" i="6"/>
  <c r="CF250" i="6"/>
  <c r="BS51" i="6"/>
  <c r="X85" i="6"/>
  <c r="AF67" i="6"/>
  <c r="AA16" i="6"/>
  <c r="AA148" i="6"/>
  <c r="BR155" i="6"/>
  <c r="X89" i="8"/>
  <c r="AI136" i="6"/>
  <c r="AX102" i="6"/>
  <c r="AO11" i="6"/>
  <c r="AQ174" i="6"/>
  <c r="BI14" i="6"/>
  <c r="BS65" i="6"/>
  <c r="AO20" i="6"/>
  <c r="CF242" i="6"/>
  <c r="AW131" i="6"/>
  <c r="BR53" i="6"/>
  <c r="Y159" i="6"/>
  <c r="AE128" i="6"/>
  <c r="Z50" i="6"/>
  <c r="AK62" i="6"/>
  <c r="AW23" i="6"/>
  <c r="BK79" i="6"/>
  <c r="BP129" i="6"/>
  <c r="CF72" i="6"/>
  <c r="AZ63" i="6"/>
  <c r="BA94" i="6"/>
  <c r="BA37" i="6"/>
  <c r="X38" i="6"/>
  <c r="AD100" i="6"/>
  <c r="AE171" i="6"/>
  <c r="AC130" i="6"/>
  <c r="AN104" i="6"/>
  <c r="BJ66" i="6"/>
  <c r="AA149" i="6"/>
  <c r="U95" i="5"/>
  <c r="Z99" i="6"/>
  <c r="AA394" i="1"/>
  <c r="CD110" i="6"/>
  <c r="BQ131" i="6"/>
  <c r="CF281" i="6"/>
  <c r="AJ114" i="6"/>
  <c r="BF115" i="6"/>
  <c r="BA109" i="6"/>
  <c r="AQ173" i="6"/>
  <c r="AG139" i="6"/>
  <c r="Z82" i="6"/>
  <c r="BB96" i="6"/>
  <c r="BD159" i="6"/>
  <c r="AQ121" i="6"/>
  <c r="AL82" i="6"/>
  <c r="AD17" i="6"/>
  <c r="AI121" i="6"/>
  <c r="X74" i="8"/>
  <c r="BO57" i="6"/>
  <c r="AI145" i="6"/>
  <c r="CF192" i="6"/>
  <c r="AM19" i="6"/>
  <c r="AQ54" i="6"/>
  <c r="AU97" i="6"/>
  <c r="CF11" i="6"/>
  <c r="BR67" i="6"/>
  <c r="BI79" i="6"/>
  <c r="BA64" i="6"/>
  <c r="AR98" i="6"/>
  <c r="AJ105" i="6"/>
  <c r="AD12" i="6"/>
  <c r="BR24" i="6"/>
  <c r="AS53" i="6"/>
  <c r="AB42" i="6"/>
  <c r="AT55" i="6"/>
  <c r="AB57" i="6"/>
  <c r="BE51" i="6"/>
  <c r="BB21" i="6"/>
  <c r="X30" i="8"/>
  <c r="Y119" i="6"/>
  <c r="AB114" i="6"/>
  <c r="CF46" i="6"/>
  <c r="BX51" i="6"/>
  <c r="X141" i="6"/>
  <c r="AF17" i="6"/>
  <c r="BP136" i="6"/>
  <c r="BJ23" i="6"/>
  <c r="CA17" i="6"/>
  <c r="BI65" i="6"/>
  <c r="CF54" i="6"/>
  <c r="AH164" i="6"/>
  <c r="BD37" i="6"/>
  <c r="BQ144" i="6"/>
  <c r="BE32" i="6"/>
  <c r="BB38" i="6"/>
  <c r="X174" i="1"/>
  <c r="CF157" i="6"/>
  <c r="BJ134" i="6"/>
  <c r="BG58" i="6"/>
  <c r="AB142" i="6"/>
  <c r="AY66" i="6"/>
  <c r="AT36" i="6"/>
  <c r="AO172" i="6"/>
  <c r="BP109" i="6"/>
  <c r="AU28" i="6"/>
  <c r="AD133" i="6"/>
  <c r="CD37" i="6"/>
  <c r="AK166" i="6"/>
  <c r="BC127" i="6"/>
  <c r="AI137" i="6"/>
  <c r="BO169" i="6"/>
  <c r="BL35" i="6"/>
  <c r="CD109" i="6"/>
  <c r="BF65" i="6"/>
  <c r="AC16" i="6"/>
  <c r="BC123" i="6"/>
  <c r="Z166" i="6"/>
  <c r="AJ168" i="6"/>
  <c r="AC63" i="6"/>
  <c r="BO91" i="6"/>
  <c r="AQ91" i="6"/>
  <c r="X57" i="8"/>
  <c r="AG60" i="6"/>
  <c r="AY12" i="6"/>
  <c r="CD130" i="6"/>
  <c r="AI50" i="6"/>
  <c r="BK124" i="6"/>
  <c r="AF170" i="6"/>
  <c r="AF41" i="6"/>
  <c r="AI20" i="6"/>
  <c r="AY78" i="6"/>
  <c r="Z116" i="6"/>
  <c r="AC57" i="6"/>
  <c r="AB137" i="6"/>
  <c r="CF223" i="6"/>
  <c r="X46" i="6"/>
  <c r="AL96" i="6"/>
  <c r="CF66" i="6"/>
  <c r="Z13" i="6"/>
  <c r="BO82" i="6"/>
  <c r="AO80" i="6"/>
  <c r="AN63" i="6"/>
  <c r="AB51" i="6"/>
  <c r="AA152" i="6"/>
  <c r="BA69" i="6"/>
  <c r="AS79" i="6"/>
  <c r="BA55" i="6"/>
  <c r="BR131" i="6"/>
  <c r="BD115" i="6"/>
  <c r="AA165" i="6"/>
  <c r="AZ167" i="6"/>
  <c r="AF22" i="6"/>
  <c r="BP108" i="6"/>
  <c r="X23" i="6"/>
  <c r="AY116" i="6"/>
  <c r="AZ27" i="6"/>
  <c r="BS118" i="6"/>
  <c r="AQ111" i="6"/>
  <c r="CF33" i="6"/>
  <c r="BF18" i="6"/>
  <c r="AW152" i="6"/>
  <c r="CF287" i="6"/>
  <c r="AK139" i="6"/>
  <c r="AY48" i="6"/>
  <c r="CF230" i="6"/>
  <c r="AB92" i="6"/>
  <c r="BD63" i="6"/>
  <c r="BP173" i="6"/>
  <c r="AU133" i="6"/>
  <c r="CF248" i="6"/>
  <c r="AP86" i="6"/>
  <c r="BR54" i="6"/>
  <c r="X102" i="6"/>
  <c r="CD46" i="6"/>
  <c r="AA20" i="6"/>
  <c r="CF265" i="6"/>
  <c r="CF215" i="6"/>
  <c r="BO112" i="6"/>
  <c r="X145" i="6"/>
  <c r="BQ134" i="6"/>
  <c r="BS63" i="6"/>
  <c r="BC137" i="6"/>
  <c r="AY59" i="6"/>
  <c r="BS16" i="6"/>
  <c r="AR111" i="6"/>
  <c r="AH72" i="6"/>
  <c r="BK77" i="6"/>
  <c r="AX19" i="6"/>
  <c r="AE60" i="6"/>
  <c r="AI96" i="6"/>
  <c r="AU152" i="6"/>
  <c r="AR96" i="6"/>
  <c r="AK163" i="6"/>
  <c r="AI82" i="6"/>
  <c r="AR25" i="6"/>
  <c r="CF233" i="6"/>
  <c r="AH50" i="6"/>
  <c r="AZ87" i="6"/>
  <c r="AH71" i="6"/>
  <c r="AK115" i="6"/>
  <c r="AU102" i="6"/>
  <c r="AU64" i="6"/>
  <c r="AS55" i="6"/>
  <c r="AM115" i="6"/>
  <c r="AS24" i="6"/>
  <c r="AQ164" i="6"/>
  <c r="AG135" i="6"/>
  <c r="AS85" i="6"/>
  <c r="AH77" i="6"/>
  <c r="BI136" i="6"/>
  <c r="AY167" i="6"/>
  <c r="AW55" i="6"/>
  <c r="BD38" i="6"/>
  <c r="AF117" i="6"/>
  <c r="AI42" i="6"/>
  <c r="AO119" i="6"/>
  <c r="AS12" i="6"/>
  <c r="U127" i="5"/>
  <c r="AS11" i="6"/>
  <c r="BR152" i="6"/>
  <c r="AG79" i="6"/>
  <c r="BO153" i="6"/>
  <c r="AG39" i="6"/>
  <c r="AM62" i="6"/>
  <c r="U320" i="1"/>
  <c r="BM139" i="6"/>
  <c r="BI154" i="6"/>
  <c r="BQ47" i="6"/>
  <c r="BB139" i="6"/>
  <c r="AF100" i="6"/>
  <c r="BB100" i="6"/>
  <c r="BS42" i="6"/>
  <c r="AF110" i="6"/>
  <c r="AU12" i="6"/>
  <c r="AE11" i="6"/>
  <c r="AB41" i="6"/>
  <c r="AH111" i="6"/>
  <c r="AV26" i="6"/>
  <c r="X87" i="6"/>
  <c r="CF114" i="6"/>
  <c r="BJ155" i="6"/>
  <c r="AQ84" i="6"/>
  <c r="Z172" i="6"/>
  <c r="BB30" i="6"/>
  <c r="BD141" i="6"/>
  <c r="BR81" i="6"/>
  <c r="AF120" i="6"/>
  <c r="AZ50" i="6"/>
  <c r="AK15" i="6"/>
  <c r="BB99" i="6"/>
  <c r="AU134" i="6"/>
  <c r="AF140" i="6"/>
  <c r="BS97" i="6"/>
  <c r="AF13" i="6"/>
  <c r="AF47" i="6"/>
  <c r="AU84" i="6"/>
  <c r="AN16" i="6"/>
  <c r="BR147" i="6"/>
  <c r="BS53" i="6"/>
  <c r="AY143" i="6"/>
  <c r="AZ85" i="6"/>
  <c r="AV56" i="6"/>
  <c r="AK382" i="1"/>
  <c r="AO391" i="1"/>
  <c r="AL382" i="1"/>
  <c r="AS72" i="6"/>
  <c r="AJ71" i="6"/>
  <c r="BA99" i="6"/>
  <c r="AL98" i="6"/>
  <c r="AK39" i="6"/>
  <c r="BN28" i="6"/>
  <c r="BO127" i="6"/>
  <c r="AM164" i="6"/>
  <c r="X136" i="8"/>
  <c r="BA145" i="6"/>
  <c r="BP21" i="6"/>
  <c r="AB125" i="6"/>
  <c r="AN94" i="6"/>
  <c r="CF58" i="6"/>
  <c r="X75" i="8"/>
  <c r="AZ16" i="6"/>
  <c r="AJ133" i="6"/>
  <c r="BQ71" i="6"/>
  <c r="BG158" i="6"/>
  <c r="AM45" i="6"/>
  <c r="AU129" i="6"/>
  <c r="CD123" i="6"/>
  <c r="AZ84" i="6"/>
  <c r="CF120" i="6"/>
  <c r="CF51" i="6"/>
  <c r="X84" i="6"/>
  <c r="BC120" i="6"/>
  <c r="AM11" i="6"/>
  <c r="X65" i="6"/>
  <c r="CD161" i="6"/>
  <c r="AS151" i="6"/>
  <c r="AT16" i="6"/>
  <c r="Z81" i="6"/>
  <c r="AA120" i="6"/>
  <c r="AH98" i="6"/>
  <c r="BS75" i="6"/>
  <c r="CF136" i="6"/>
  <c r="AN156" i="6"/>
  <c r="BS13" i="6"/>
  <c r="BR113" i="6"/>
  <c r="BO25" i="6"/>
  <c r="AZ134" i="6"/>
  <c r="AV103" i="6"/>
  <c r="AA133" i="6"/>
  <c r="AU104" i="6"/>
  <c r="BV60" i="6"/>
  <c r="AI124" i="6"/>
  <c r="BO98" i="6"/>
  <c r="BO158" i="6"/>
  <c r="AU59" i="6"/>
  <c r="BQ118" i="6"/>
  <c r="BP130" i="6"/>
  <c r="BO23" i="6"/>
  <c r="BJ154" i="6"/>
  <c r="X119" i="6"/>
  <c r="AD53" i="6"/>
  <c r="BP120" i="6"/>
  <c r="AL152" i="6"/>
  <c r="AB121" i="6"/>
  <c r="AT174" i="6"/>
  <c r="AC12" i="6"/>
  <c r="AL161" i="6"/>
  <c r="Z169" i="6"/>
  <c r="X133" i="8"/>
  <c r="Z16" i="6"/>
  <c r="BD20" i="6"/>
  <c r="CA121" i="6"/>
  <c r="AR133" i="6"/>
  <c r="U13" i="5"/>
  <c r="BG16" i="6"/>
  <c r="AU120" i="6"/>
  <c r="AP47" i="6"/>
  <c r="AL81" i="6"/>
  <c r="BK116" i="6"/>
  <c r="Y164" i="6"/>
  <c r="X170" i="6"/>
  <c r="BQ67" i="6"/>
  <c r="CF278" i="6"/>
  <c r="BF67" i="6"/>
  <c r="CF298" i="6"/>
  <c r="BR144" i="6"/>
  <c r="AJ95" i="6"/>
  <c r="AF157" i="6"/>
  <c r="Z95" i="6"/>
  <c r="CF273" i="6"/>
  <c r="CD170" i="6"/>
  <c r="AP117" i="6"/>
  <c r="BE17" i="6"/>
  <c r="BN21" i="6"/>
  <c r="BS67" i="6"/>
  <c r="AL83" i="6"/>
  <c r="AG125" i="6"/>
  <c r="BQ93" i="6"/>
  <c r="AA69" i="6"/>
  <c r="AW143" i="6"/>
  <c r="CF167" i="6"/>
  <c r="AZ105" i="6"/>
  <c r="AD135" i="6"/>
  <c r="AT28" i="6"/>
  <c r="AT35" i="6"/>
  <c r="BA126" i="6"/>
  <c r="AY72" i="6"/>
  <c r="AQ46" i="6"/>
  <c r="AG111" i="6"/>
  <c r="Y149" i="6"/>
  <c r="Z86" i="6"/>
  <c r="Z158" i="6"/>
  <c r="AA144" i="6"/>
  <c r="AS25" i="6"/>
  <c r="BA84" i="6"/>
  <c r="AB95" i="6"/>
  <c r="Y144" i="6"/>
  <c r="AS127" i="6"/>
  <c r="CF217" i="6"/>
  <c r="AI79" i="6"/>
  <c r="BQ148" i="6"/>
  <c r="AF56" i="6"/>
  <c r="Z174" i="6"/>
  <c r="BR16" i="6"/>
  <c r="U170" i="5"/>
  <c r="BA157" i="6"/>
  <c r="AH397" i="1"/>
  <c r="AA146" i="6"/>
  <c r="AG128" i="6"/>
  <c r="AS67" i="6"/>
  <c r="Y122" i="6"/>
  <c r="AH101" i="6"/>
  <c r="AY111" i="6"/>
  <c r="Z60" i="6"/>
  <c r="AL125" i="6"/>
  <c r="AE155" i="6"/>
  <c r="BE72" i="6"/>
  <c r="Y50" i="6"/>
  <c r="Y68" i="6"/>
  <c r="AT78" i="6"/>
  <c r="AS58" i="6"/>
  <c r="BA138" i="6"/>
  <c r="AI125" i="6"/>
  <c r="AU139" i="6"/>
  <c r="BD82" i="6"/>
  <c r="AG13" i="6"/>
  <c r="AG54" i="6"/>
  <c r="AU89" i="6"/>
  <c r="BC99" i="6"/>
  <c r="AL133" i="6"/>
  <c r="AI57" i="6"/>
  <c r="AO78" i="6"/>
  <c r="AD50" i="6"/>
  <c r="AI172" i="6"/>
  <c r="AZ33" i="6"/>
  <c r="AF92" i="6"/>
  <c r="AK66" i="6"/>
  <c r="AT68" i="6"/>
  <c r="AT120" i="6"/>
  <c r="AJ86" i="6"/>
  <c r="BD58" i="6"/>
  <c r="AI47" i="6"/>
  <c r="CD88" i="6"/>
  <c r="AT104" i="6"/>
  <c r="AR20" i="6"/>
  <c r="AM136" i="6"/>
  <c r="CF144" i="6"/>
  <c r="AQ124" i="6"/>
  <c r="BR41" i="6"/>
  <c r="BO14" i="6"/>
  <c r="AJ59" i="6"/>
  <c r="AR169" i="6"/>
  <c r="AI170" i="6"/>
  <c r="CF236" i="6"/>
  <c r="BA77" i="6"/>
  <c r="X56" i="6"/>
  <c r="BF175" i="6"/>
  <c r="BA14" i="6"/>
  <c r="AG121" i="6"/>
  <c r="BD84" i="6"/>
  <c r="AA15" i="6"/>
  <c r="AH143" i="6"/>
  <c r="AC154" i="6"/>
  <c r="AX41" i="6"/>
  <c r="AI11" i="6"/>
  <c r="AC71" i="6"/>
  <c r="BJ135" i="6"/>
  <c r="AB163" i="6"/>
  <c r="BP96" i="6"/>
  <c r="AY128" i="6"/>
  <c r="AA53" i="6"/>
  <c r="AP164" i="6"/>
  <c r="AZ15" i="6"/>
  <c r="AE97" i="6"/>
  <c r="AP137" i="6"/>
  <c r="BQ14" i="6"/>
  <c r="AZ159" i="6"/>
  <c r="AE26" i="6"/>
  <c r="AX158" i="6"/>
  <c r="AI394" i="1"/>
  <c r="AC51" i="6"/>
  <c r="BS95" i="6"/>
  <c r="AC75" i="6"/>
  <c r="AV119" i="6"/>
  <c r="BR99" i="6"/>
  <c r="BW122" i="6"/>
  <c r="CF65" i="6"/>
  <c r="AZ72" i="6"/>
  <c r="BN148" i="6"/>
  <c r="AZ97" i="6"/>
  <c r="AD165" i="6"/>
  <c r="BS103" i="6"/>
  <c r="AF32" i="6"/>
  <c r="AI117" i="6"/>
  <c r="AE65" i="6"/>
  <c r="BP33" i="6"/>
  <c r="AD155" i="6"/>
  <c r="BK123" i="6"/>
  <c r="AD68" i="6"/>
  <c r="BD79" i="6"/>
  <c r="CD22" i="6"/>
  <c r="AV18" i="6"/>
  <c r="AE74" i="6"/>
  <c r="AC153" i="6"/>
  <c r="U11" i="1"/>
  <c r="BP99" i="6"/>
  <c r="Z17" i="6"/>
  <c r="X24" i="6"/>
  <c r="BG97" i="6"/>
  <c r="AG124" i="6"/>
  <c r="AU90" i="6"/>
  <c r="AS170" i="6"/>
  <c r="X177" i="1"/>
  <c r="AJ45" i="6"/>
  <c r="CF70" i="6"/>
  <c r="AG129" i="6"/>
  <c r="AT94" i="6"/>
  <c r="AD32" i="6"/>
  <c r="BP123" i="6"/>
  <c r="X84" i="8"/>
  <c r="BR79" i="6"/>
  <c r="CF110" i="6"/>
  <c r="AO144" i="6"/>
  <c r="CD106" i="6"/>
  <c r="AY164" i="6"/>
  <c r="CF231" i="6"/>
  <c r="BC156" i="6"/>
  <c r="BQ168" i="6"/>
  <c r="AB134" i="6"/>
  <c r="BP46" i="6"/>
  <c r="AV160" i="6"/>
  <c r="X26" i="8"/>
  <c r="BR173" i="6"/>
  <c r="AZ51" i="6"/>
  <c r="X41" i="8"/>
  <c r="AH117" i="6"/>
  <c r="AV157" i="6"/>
  <c r="AZ103" i="6"/>
  <c r="BS130" i="6"/>
  <c r="AS105" i="6"/>
  <c r="AF124" i="6"/>
  <c r="X162" i="6"/>
  <c r="BO27" i="6"/>
  <c r="AP44" i="6"/>
  <c r="AZ114" i="6"/>
  <c r="CF52" i="6"/>
  <c r="CD74" i="6"/>
  <c r="CD136" i="6"/>
  <c r="AT69" i="6"/>
  <c r="AY55" i="6"/>
  <c r="AW82" i="6"/>
  <c r="AI397" i="1"/>
  <c r="BT158" i="6"/>
  <c r="AS162" i="6"/>
  <c r="BA171" i="6"/>
  <c r="AP156" i="6"/>
  <c r="AI98" i="6"/>
  <c r="AZ121" i="6"/>
  <c r="AU44" i="6"/>
  <c r="Z93" i="6"/>
  <c r="BI104" i="6"/>
  <c r="AJ15" i="6"/>
  <c r="AO157" i="6"/>
  <c r="Z20" i="6"/>
  <c r="BU165" i="6"/>
  <c r="BE24" i="6"/>
  <c r="AW136" i="6"/>
  <c r="CF275" i="6"/>
  <c r="AV174" i="6"/>
  <c r="X123" i="8"/>
  <c r="AA173" i="6"/>
  <c r="AK147" i="6"/>
  <c r="AD159" i="6"/>
  <c r="AI46" i="6"/>
  <c r="BH155" i="6"/>
  <c r="AJ63" i="6"/>
  <c r="AI56" i="6"/>
  <c r="BA89" i="6"/>
  <c r="BQ84" i="6"/>
  <c r="BA144" i="6"/>
  <c r="Z163" i="6"/>
  <c r="BM41" i="6"/>
  <c r="CD20" i="6"/>
  <c r="AE80" i="6"/>
  <c r="CD48" i="6"/>
  <c r="AE23" i="6"/>
  <c r="Y82" i="6"/>
  <c r="AN44" i="6"/>
  <c r="BA79" i="6"/>
  <c r="AQ39" i="6"/>
  <c r="BP14" i="6"/>
  <c r="AS136" i="6"/>
  <c r="BB144" i="6"/>
  <c r="BA131" i="6"/>
  <c r="AC19" i="6"/>
  <c r="AI12" i="6"/>
  <c r="BS131" i="6"/>
  <c r="BQ54" i="6"/>
  <c r="AV127" i="6"/>
  <c r="BS64" i="6"/>
  <c r="CD83" i="6"/>
  <c r="AS123" i="6"/>
  <c r="AC82" i="6"/>
  <c r="AA127" i="6"/>
  <c r="AD59" i="6"/>
  <c r="AV113" i="6"/>
  <c r="BA155" i="6"/>
  <c r="BC121" i="6"/>
  <c r="AF133" i="6"/>
  <c r="AJ69" i="6"/>
  <c r="Y156" i="6"/>
  <c r="AE137" i="6"/>
  <c r="BG142" i="6"/>
  <c r="Z140" i="6"/>
  <c r="BO35" i="6"/>
  <c r="AS148" i="6"/>
  <c r="AW101" i="6"/>
  <c r="BB174" i="6"/>
  <c r="CD51" i="6"/>
  <c r="BR65" i="6"/>
  <c r="AC145" i="6"/>
  <c r="AA66" i="6"/>
  <c r="AI160" i="6"/>
  <c r="CD167" i="6"/>
  <c r="AY24" i="6"/>
  <c r="AK50" i="6"/>
  <c r="AU111" i="6"/>
  <c r="CD165" i="6"/>
  <c r="BP78" i="6"/>
  <c r="BE174" i="6"/>
  <c r="AT63" i="6"/>
  <c r="AR24" i="6"/>
  <c r="AP91" i="6"/>
  <c r="BP17" i="6"/>
  <c r="AA145" i="6"/>
  <c r="AD119" i="6"/>
  <c r="AM42" i="6"/>
  <c r="BI11" i="6"/>
  <c r="AH100" i="6"/>
  <c r="AW172" i="6"/>
  <c r="AA58" i="6"/>
  <c r="AF46" i="6"/>
  <c r="CF133" i="6"/>
  <c r="AB78" i="6"/>
  <c r="AY80" i="6"/>
  <c r="BS84" i="6"/>
  <c r="AW167" i="6"/>
  <c r="BF48" i="6"/>
  <c r="AJ99" i="6"/>
  <c r="CD33" i="6"/>
  <c r="AW156" i="6"/>
  <c r="BS74" i="6"/>
  <c r="AC29" i="6"/>
  <c r="CD120" i="6"/>
  <c r="BP81" i="6"/>
  <c r="AK126" i="6"/>
  <c r="Y148" i="6"/>
  <c r="AT136" i="6"/>
  <c r="U191" i="5"/>
  <c r="AQ11" i="6"/>
  <c r="AU157" i="6"/>
  <c r="AE132" i="6"/>
  <c r="AT98" i="6"/>
  <c r="AT60" i="6"/>
  <c r="AW147" i="6"/>
  <c r="BS107" i="6"/>
  <c r="BP110" i="6"/>
  <c r="AR105" i="6"/>
  <c r="BA107" i="6"/>
  <c r="BR91" i="6"/>
  <c r="AW54" i="6"/>
  <c r="AX156" i="6"/>
  <c r="BO133" i="6"/>
  <c r="AD83" i="6"/>
  <c r="AF160" i="6"/>
  <c r="AN138" i="6"/>
  <c r="CC165" i="6"/>
  <c r="AG165" i="6"/>
  <c r="BE160" i="6"/>
  <c r="AL20" i="6"/>
  <c r="AB30" i="6"/>
  <c r="AZ124" i="6"/>
  <c r="X114" i="6"/>
  <c r="AM163" i="6"/>
  <c r="AZ117" i="6"/>
  <c r="BR126" i="6"/>
  <c r="AH24" i="6"/>
  <c r="AG91" i="6"/>
  <c r="AK138" i="6"/>
  <c r="BA98" i="6"/>
  <c r="AT157" i="6"/>
  <c r="BR63" i="6"/>
  <c r="AG28" i="6"/>
  <c r="Z394" i="1"/>
  <c r="AZ17" i="6"/>
  <c r="Z96" i="6"/>
  <c r="AL47" i="6"/>
  <c r="BR116" i="6"/>
  <c r="AW134" i="6"/>
  <c r="AK30" i="6"/>
  <c r="AQ67" i="6"/>
  <c r="AV48" i="6"/>
  <c r="AX128" i="6"/>
  <c r="X397" i="1"/>
  <c r="CD147" i="6"/>
  <c r="X129" i="8"/>
  <c r="AB69" i="6"/>
  <c r="AO160" i="6"/>
  <c r="CD36" i="6"/>
  <c r="AC166" i="6"/>
  <c r="Y51" i="6"/>
  <c r="AE174" i="6"/>
  <c r="CD77" i="6"/>
  <c r="AS50" i="6"/>
  <c r="AE394" i="1"/>
  <c r="AR173" i="6"/>
  <c r="BR92" i="6"/>
  <c r="AT90" i="6"/>
  <c r="AA382" i="1"/>
  <c r="AG167" i="6"/>
  <c r="AO93" i="6"/>
  <c r="AC155" i="6"/>
  <c r="AL63" i="6"/>
  <c r="AM68" i="6"/>
  <c r="AW89" i="6"/>
  <c r="AJ113" i="6"/>
  <c r="AM144" i="6"/>
  <c r="AB144" i="6"/>
  <c r="BA100" i="6"/>
  <c r="BP54" i="6"/>
  <c r="BG85" i="6"/>
  <c r="AQ109" i="6"/>
  <c r="AU81" i="6"/>
  <c r="BP47" i="6"/>
  <c r="AX152" i="6"/>
  <c r="AW38" i="6"/>
  <c r="BS46" i="6"/>
  <c r="AR103" i="6"/>
  <c r="BC36" i="6"/>
  <c r="BG24" i="6"/>
  <c r="CF127" i="6"/>
  <c r="AF64" i="6"/>
  <c r="CD95" i="6"/>
  <c r="AY11" i="6"/>
  <c r="AC74" i="6"/>
  <c r="AM37" i="6"/>
  <c r="BR12" i="6"/>
  <c r="AG160" i="6"/>
  <c r="AD39" i="6"/>
  <c r="AW91" i="6"/>
  <c r="BQ28" i="6"/>
  <c r="AQ102" i="6"/>
  <c r="AJ391" i="1"/>
  <c r="BR117" i="6"/>
  <c r="CF238" i="6"/>
  <c r="AV39" i="6"/>
  <c r="BS91" i="6"/>
  <c r="AH97" i="6"/>
  <c r="BR106" i="6"/>
  <c r="AF27" i="6"/>
  <c r="AJ29" i="6"/>
  <c r="BA72" i="6"/>
  <c r="AE173" i="6"/>
  <c r="AD92" i="6"/>
  <c r="BQ115" i="6"/>
  <c r="AR56" i="6"/>
  <c r="AG87" i="6"/>
  <c r="BR33" i="6"/>
  <c r="AL172" i="6"/>
  <c r="AH12" i="6"/>
  <c r="BP26" i="6"/>
  <c r="CD140" i="6"/>
  <c r="AE158" i="6"/>
  <c r="AV143" i="6"/>
  <c r="AP394" i="1"/>
  <c r="AR69" i="6"/>
  <c r="AU128" i="6"/>
  <c r="AV125" i="6"/>
  <c r="AK45" i="6"/>
  <c r="BP67" i="6"/>
  <c r="AX167" i="6"/>
  <c r="AL143" i="6"/>
  <c r="Z22" i="6"/>
  <c r="AB64" i="6"/>
  <c r="BD114" i="6"/>
  <c r="AU154" i="6"/>
  <c r="BR172" i="6"/>
  <c r="AO47" i="6"/>
  <c r="AP172" i="6"/>
  <c r="X376" i="1"/>
  <c r="Y87" i="6"/>
  <c r="AU53" i="6"/>
  <c r="CD68" i="6"/>
  <c r="AE130" i="6"/>
  <c r="AW145" i="6"/>
  <c r="BA149" i="6"/>
  <c r="AJ137" i="6"/>
  <c r="Z114" i="6"/>
  <c r="AH55" i="6"/>
  <c r="CF19" i="6"/>
  <c r="CD35" i="6"/>
  <c r="AT21" i="6"/>
  <c r="Z32" i="6"/>
  <c r="X45" i="8"/>
  <c r="AE83" i="6"/>
  <c r="BS146" i="6"/>
  <c r="Z69" i="6"/>
  <c r="CF300" i="6"/>
  <c r="BU26" i="6"/>
  <c r="AW163" i="6"/>
  <c r="AO131" i="6"/>
  <c r="AP77" i="6"/>
  <c r="AU161" i="6"/>
  <c r="AG95" i="6"/>
  <c r="AU77" i="6"/>
  <c r="AA27" i="6"/>
  <c r="AY85" i="6"/>
  <c r="BD77" i="6"/>
  <c r="AO156" i="6"/>
  <c r="X152" i="6"/>
  <c r="Y167" i="6"/>
  <c r="BF12" i="6"/>
  <c r="AX149" i="6"/>
  <c r="AC137" i="6"/>
  <c r="AB109" i="6"/>
  <c r="AL66" i="6"/>
  <c r="BO37" i="6"/>
  <c r="BB15" i="6"/>
  <c r="BL175" i="6"/>
  <c r="BN78" i="6"/>
  <c r="BH54" i="6"/>
  <c r="AL106" i="6"/>
  <c r="AN71" i="6"/>
  <c r="AB17" i="6"/>
  <c r="AZ66" i="6"/>
  <c r="AP148" i="6"/>
  <c r="X56" i="8"/>
  <c r="AZ24" i="6"/>
  <c r="BP116" i="6"/>
  <c r="AV131" i="6"/>
  <c r="CF171" i="6"/>
  <c r="AA47" i="6"/>
  <c r="AP21" i="6"/>
  <c r="BO164" i="6"/>
  <c r="AN152" i="6"/>
  <c r="X60" i="8"/>
  <c r="AW169" i="6"/>
  <c r="CF154" i="6"/>
  <c r="AS83" i="6"/>
  <c r="BH65" i="6"/>
  <c r="AE71" i="6"/>
  <c r="AX122" i="6"/>
  <c r="AO29" i="6"/>
  <c r="AH127" i="6"/>
  <c r="BP156" i="6"/>
  <c r="BJ122" i="6"/>
  <c r="AG166" i="6"/>
  <c r="BO125" i="6"/>
  <c r="BI110" i="6"/>
  <c r="AO25" i="6"/>
  <c r="X130" i="8"/>
  <c r="BS82" i="6"/>
  <c r="AY120" i="6"/>
  <c r="Z168" i="6"/>
  <c r="CD102" i="6"/>
  <c r="BO13" i="6"/>
  <c r="Z139" i="6"/>
  <c r="BL42" i="6"/>
  <c r="BQ169" i="6"/>
  <c r="BR108" i="6"/>
  <c r="BE118" i="6"/>
  <c r="AJ152" i="6"/>
  <c r="AP56" i="6"/>
  <c r="AG147" i="6"/>
  <c r="AJ41" i="6"/>
  <c r="BO165" i="6"/>
  <c r="AB145" i="6"/>
  <c r="BQ29" i="6"/>
  <c r="BP159" i="6"/>
  <c r="BP121" i="6"/>
  <c r="CF164" i="6"/>
  <c r="BO156" i="6"/>
  <c r="AH91" i="6"/>
  <c r="AX28" i="6"/>
  <c r="AW13" i="6"/>
  <c r="AS143" i="6"/>
  <c r="BH95" i="6"/>
  <c r="BF21" i="6"/>
  <c r="AI51" i="6"/>
  <c r="BO26" i="6"/>
  <c r="CD142" i="6"/>
  <c r="BC25" i="6"/>
  <c r="AJ14" i="6"/>
  <c r="BO63" i="6"/>
  <c r="AI92" i="6"/>
  <c r="BG36" i="6"/>
  <c r="AL11" i="6"/>
  <c r="BP160" i="6"/>
  <c r="AC45" i="6"/>
  <c r="AQ42" i="6"/>
  <c r="AW81" i="6"/>
  <c r="AA140" i="6"/>
  <c r="AX118" i="6"/>
  <c r="AH131" i="6"/>
  <c r="AU150" i="6"/>
  <c r="AX68" i="6"/>
  <c r="AD44" i="6"/>
  <c r="BQ161" i="6"/>
  <c r="AR101" i="6"/>
  <c r="BT51" i="6"/>
  <c r="BQ35" i="6"/>
  <c r="BD90" i="6"/>
  <c r="BD95" i="6"/>
  <c r="Y15" i="6"/>
  <c r="AG132" i="6"/>
  <c r="BP59" i="6"/>
  <c r="BR140" i="6"/>
  <c r="BR82" i="6"/>
  <c r="AU75" i="6"/>
  <c r="AG24" i="6"/>
  <c r="AX130" i="6"/>
  <c r="AJ16" i="6"/>
  <c r="BD155" i="6"/>
  <c r="BO140" i="6"/>
  <c r="X18" i="6"/>
  <c r="AH30" i="6"/>
  <c r="X88" i="8"/>
  <c r="AR136" i="6"/>
  <c r="AG57" i="6"/>
  <c r="CD157" i="6"/>
  <c r="AG127" i="6"/>
  <c r="AB50" i="6"/>
  <c r="BR13" i="6"/>
  <c r="AV92" i="6"/>
  <c r="AW33" i="6"/>
  <c r="AN22" i="6"/>
  <c r="AA156" i="6"/>
  <c r="BQ88" i="6"/>
  <c r="BQ79" i="6"/>
  <c r="AA30" i="6"/>
  <c r="AY133" i="6"/>
  <c r="AO53" i="6"/>
  <c r="AC33" i="6"/>
  <c r="AA84" i="6"/>
  <c r="BS22" i="6"/>
  <c r="BO139" i="6"/>
  <c r="AX26" i="6"/>
  <c r="Y23" i="6"/>
  <c r="BR102" i="6"/>
  <c r="BQ83" i="6"/>
  <c r="BH158" i="6"/>
  <c r="AB108" i="6"/>
  <c r="AH23" i="6"/>
  <c r="X98" i="6"/>
  <c r="CF151" i="6"/>
  <c r="BQ27" i="6"/>
  <c r="BC81" i="6"/>
  <c r="CD160" i="6"/>
  <c r="AG30" i="6"/>
  <c r="AY152" i="6"/>
  <c r="AB168" i="6"/>
  <c r="AA11" i="6"/>
  <c r="AF148" i="6"/>
  <c r="CF268" i="6"/>
  <c r="Y121" i="6"/>
  <c r="BQ19" i="6"/>
  <c r="BJ132" i="6"/>
  <c r="BQ152" i="6"/>
  <c r="AA129" i="6"/>
  <c r="AN147" i="6"/>
  <c r="BO99" i="6"/>
  <c r="AG11" i="6"/>
  <c r="AJ161" i="6"/>
  <c r="AS104" i="6"/>
  <c r="BI25" i="6"/>
  <c r="AO83" i="6"/>
  <c r="AB160" i="6"/>
  <c r="BB26" i="6"/>
  <c r="AV68" i="6"/>
  <c r="AB45" i="6"/>
  <c r="AV55" i="6"/>
  <c r="BP20" i="6"/>
  <c r="CD124" i="6"/>
  <c r="CF32" i="6"/>
  <c r="AW12" i="6"/>
  <c r="AG23" i="6"/>
  <c r="AR87" i="6"/>
  <c r="AB53" i="6"/>
  <c r="AO165" i="6"/>
  <c r="BA121" i="6"/>
  <c r="AL39" i="6"/>
  <c r="AO162" i="6"/>
  <c r="CF96" i="6"/>
  <c r="Y116" i="6"/>
  <c r="BO86" i="6"/>
  <c r="CD17" i="6"/>
  <c r="AB21" i="6"/>
  <c r="Y75" i="6"/>
  <c r="AF33" i="6"/>
  <c r="CD60" i="6"/>
  <c r="AH129" i="6"/>
  <c r="AB397" i="1"/>
  <c r="AK98" i="6"/>
  <c r="AH95" i="6"/>
  <c r="AN159" i="6"/>
  <c r="AY69" i="6"/>
  <c r="AE95" i="6"/>
  <c r="AA14" i="6"/>
  <c r="AW65" i="6"/>
  <c r="AP111" i="6"/>
  <c r="BB173" i="6"/>
  <c r="AF397" i="1"/>
  <c r="Z154" i="6"/>
  <c r="BD94" i="6"/>
  <c r="AV173" i="6"/>
  <c r="AZ56" i="6"/>
  <c r="BD21" i="6"/>
  <c r="AG108" i="6"/>
  <c r="AE156" i="6"/>
  <c r="AI27" i="6"/>
  <c r="AX53" i="6"/>
  <c r="BP118" i="6"/>
  <c r="BA129" i="6"/>
  <c r="CF185" i="6"/>
  <c r="X118" i="6"/>
  <c r="AW22" i="6"/>
  <c r="AO95" i="6"/>
  <c r="BS104" i="6"/>
  <c r="AC85" i="6"/>
  <c r="BJ71" i="6"/>
  <c r="CF209" i="6"/>
  <c r="AY117" i="6"/>
  <c r="Y173" i="6"/>
  <c r="AY121" i="6"/>
  <c r="BS123" i="6"/>
  <c r="BQ159" i="6"/>
  <c r="Z78" i="6"/>
  <c r="BA41" i="6"/>
  <c r="U119" i="5"/>
  <c r="AH109" i="6"/>
  <c r="AC55" i="6"/>
  <c r="AF147" i="6"/>
  <c r="AV87" i="6"/>
  <c r="AB111" i="6"/>
  <c r="BS136" i="6"/>
  <c r="Z164" i="6"/>
  <c r="CD16" i="6"/>
  <c r="AW45" i="6"/>
  <c r="BF137" i="6"/>
  <c r="CF169" i="6"/>
  <c r="BF128" i="6"/>
  <c r="AL394" i="1"/>
  <c r="Z112" i="6"/>
  <c r="BA140" i="6"/>
  <c r="AW11" i="6"/>
  <c r="U168" i="5"/>
  <c r="BR142" i="6"/>
  <c r="AM152" i="6"/>
  <c r="AC90" i="6"/>
  <c r="BR58" i="6"/>
  <c r="BV91" i="6"/>
  <c r="CD119" i="6"/>
  <c r="BG147" i="6"/>
  <c r="AO103" i="6"/>
  <c r="BP62" i="6"/>
  <c r="BD163" i="6"/>
  <c r="BE103" i="6"/>
  <c r="BI56" i="6"/>
  <c r="BF35" i="6"/>
  <c r="BM26" i="6"/>
  <c r="AP80" i="6"/>
  <c r="AL64" i="6"/>
  <c r="AS48" i="6"/>
  <c r="AO161" i="6"/>
  <c r="AM16" i="6"/>
  <c r="AC79" i="6"/>
  <c r="AV11" i="6"/>
  <c r="BC170" i="6"/>
  <c r="AZ22" i="6"/>
  <c r="BQ172" i="6"/>
  <c r="AA116" i="6"/>
  <c r="BS54" i="6"/>
  <c r="BJ26" i="6"/>
  <c r="AF72" i="6"/>
  <c r="AT72" i="6"/>
  <c r="AO42" i="6"/>
  <c r="AY44" i="6"/>
  <c r="BP125" i="6"/>
  <c r="U208" i="5"/>
  <c r="BO155" i="6"/>
  <c r="BS140" i="6"/>
  <c r="AJ62" i="6"/>
  <c r="AX92" i="6"/>
  <c r="AG20" i="6"/>
  <c r="AB86" i="6"/>
  <c r="AT149" i="6"/>
  <c r="X126" i="6"/>
  <c r="BL167" i="6"/>
  <c r="BQ33" i="6"/>
  <c r="BO118" i="6"/>
  <c r="AA122" i="6"/>
  <c r="U57" i="5"/>
  <c r="AS45" i="6"/>
  <c r="BJ144" i="6"/>
  <c r="AG82" i="6"/>
  <c r="AD67" i="6"/>
  <c r="AX11" i="6"/>
  <c r="AB19" i="6"/>
  <c r="BD64" i="6"/>
  <c r="AD170" i="6"/>
  <c r="Z147" i="6"/>
  <c r="AJ93" i="6"/>
  <c r="X161" i="6"/>
  <c r="BR56" i="6"/>
  <c r="AN46" i="6"/>
  <c r="BF63" i="6"/>
  <c r="BS110" i="6"/>
  <c r="BP157" i="6"/>
  <c r="AK58" i="6"/>
  <c r="AG169" i="6"/>
  <c r="BP48" i="6"/>
  <c r="AY60" i="6"/>
  <c r="AH64" i="6"/>
  <c r="AO84" i="6"/>
  <c r="AI173" i="6"/>
  <c r="AB93" i="6"/>
  <c r="AB143" i="6"/>
  <c r="BJ55" i="6"/>
  <c r="BO157" i="6"/>
  <c r="AV82" i="6"/>
  <c r="AA57" i="6"/>
  <c r="AB26" i="6"/>
  <c r="BO54" i="6"/>
  <c r="BS41" i="6"/>
  <c r="AA68" i="6"/>
  <c r="BO11" i="6"/>
  <c r="BM57" i="6"/>
  <c r="AE53" i="6"/>
  <c r="AH87" i="6"/>
  <c r="AW135" i="6"/>
  <c r="AP116" i="6"/>
  <c r="AV116" i="6"/>
  <c r="BJ37" i="6"/>
  <c r="BP29" i="6"/>
  <c r="AB55" i="6"/>
  <c r="AO155" i="6"/>
  <c r="AB14" i="6"/>
  <c r="CF243" i="6"/>
  <c r="CF186" i="6"/>
  <c r="BH89" i="6"/>
  <c r="BO126" i="6"/>
  <c r="AJ17" i="6"/>
  <c r="X74" i="6"/>
  <c r="BZ403" i="1"/>
  <c r="Z25" i="6"/>
  <c r="AE152" i="6"/>
  <c r="BR22" i="6"/>
  <c r="AR164" i="6"/>
  <c r="AG72" i="6"/>
  <c r="AL16" i="6"/>
  <c r="AB27" i="6"/>
  <c r="BR88" i="6"/>
  <c r="BT58" i="6"/>
  <c r="BO151" i="6"/>
  <c r="BS69" i="6"/>
  <c r="BP139" i="6"/>
  <c r="AB382" i="1"/>
  <c r="AY125" i="6"/>
  <c r="X142" i="6"/>
  <c r="BE85" i="6"/>
  <c r="CF293" i="6"/>
  <c r="AV91" i="6"/>
  <c r="CD112" i="6"/>
  <c r="CF180" i="6"/>
  <c r="CF177" i="6"/>
  <c r="X155" i="6"/>
  <c r="AA74" i="6"/>
  <c r="AO41" i="6"/>
  <c r="X43" i="8"/>
  <c r="AU82" i="6"/>
  <c r="AV105" i="6"/>
  <c r="AY175" i="6"/>
  <c r="Y81" i="6"/>
  <c r="BD81" i="6"/>
  <c r="AL134" i="6"/>
  <c r="BM78" i="6"/>
  <c r="AY163" i="6"/>
  <c r="BR39" i="6"/>
  <c r="BA111" i="6"/>
  <c r="AG152" i="6"/>
  <c r="BA25" i="6"/>
  <c r="BE41" i="6"/>
  <c r="BA59" i="6"/>
  <c r="BP68" i="6"/>
  <c r="AY153" i="6"/>
  <c r="BS152" i="6"/>
  <c r="BO108" i="6"/>
  <c r="AG37" i="6"/>
  <c r="CF286" i="6"/>
  <c r="AK80" i="6"/>
  <c r="BR35" i="6"/>
  <c r="BO113" i="6"/>
  <c r="Y41" i="6"/>
  <c r="BP80" i="6"/>
  <c r="AD55" i="6"/>
  <c r="AT161" i="6"/>
  <c r="AP143" i="6"/>
  <c r="AG133" i="6"/>
  <c r="AL122" i="6"/>
  <c r="AB20" i="6"/>
  <c r="AI66" i="6"/>
  <c r="AK110" i="6"/>
  <c r="AB175" i="6"/>
  <c r="CD162" i="6"/>
  <c r="X29" i="8"/>
  <c r="CD131" i="6"/>
  <c r="CF42" i="6"/>
  <c r="BA17" i="6"/>
  <c r="BJ12" i="6"/>
  <c r="BO95" i="6"/>
  <c r="BC116" i="6"/>
  <c r="BP88" i="6"/>
  <c r="AV159" i="6"/>
  <c r="AP170" i="6"/>
  <c r="AW109" i="6"/>
  <c r="AM22" i="6"/>
  <c r="BR66" i="6"/>
  <c r="AZ30" i="6"/>
  <c r="AE151" i="6"/>
  <c r="AA98" i="6"/>
  <c r="AJ84" i="6"/>
  <c r="CD101" i="6"/>
  <c r="AA77" i="6"/>
  <c r="BH28" i="6"/>
  <c r="Y140" i="6"/>
  <c r="BP97" i="6"/>
  <c r="AC56" i="6"/>
  <c r="AC100" i="6"/>
  <c r="BS23" i="6"/>
  <c r="AN39" i="6"/>
  <c r="AG18" i="6"/>
  <c r="AT133" i="6"/>
  <c r="CF221" i="6"/>
  <c r="BI175" i="6"/>
  <c r="CF173" i="6"/>
  <c r="X57" i="6"/>
  <c r="AU74" i="6"/>
  <c r="AE55" i="6"/>
  <c r="AX165" i="6"/>
  <c r="AB12" i="6"/>
  <c r="AM119" i="6"/>
  <c r="BQ32" i="6"/>
  <c r="X131" i="6"/>
  <c r="AP96" i="6"/>
  <c r="AH74" i="6"/>
  <c r="Y146" i="6"/>
  <c r="AA87" i="6"/>
  <c r="BI42" i="6"/>
  <c r="AF39" i="6"/>
  <c r="BS19" i="6"/>
  <c r="AK64" i="6"/>
  <c r="BS126" i="6"/>
  <c r="BF75" i="6"/>
  <c r="AX163" i="6"/>
  <c r="X82" i="6"/>
  <c r="CF112" i="6"/>
  <c r="BR103" i="6"/>
  <c r="AH18" i="6"/>
  <c r="AE15" i="6"/>
  <c r="AH83" i="6"/>
  <c r="AF394" i="1"/>
  <c r="BA93" i="6"/>
  <c r="BE15" i="6"/>
  <c r="AE67" i="6"/>
  <c r="AG150" i="6"/>
  <c r="AB165" i="6"/>
  <c r="AW102" i="6"/>
  <c r="AR92" i="6"/>
  <c r="AU66" i="6"/>
  <c r="AX164" i="6"/>
  <c r="BS98" i="6"/>
  <c r="AP138" i="6"/>
  <c r="AR143" i="6"/>
  <c r="AL67" i="6"/>
  <c r="CF222" i="6"/>
  <c r="CD28" i="6"/>
  <c r="AB148" i="6"/>
  <c r="AZ42" i="6"/>
  <c r="Z382" i="1"/>
  <c r="AS69" i="6"/>
  <c r="AY107" i="6"/>
  <c r="Z124" i="6"/>
  <c r="BP103" i="6"/>
  <c r="AA90" i="6"/>
  <c r="CD53" i="6"/>
  <c r="AA109" i="6"/>
  <c r="AW27" i="6"/>
  <c r="AB83" i="6"/>
  <c r="CD153" i="6"/>
  <c r="AQ107" i="6"/>
  <c r="AJ37" i="6"/>
  <c r="AD118" i="6"/>
  <c r="U7" i="1"/>
  <c r="BA114" i="6"/>
  <c r="AE122" i="6"/>
  <c r="BQ74" i="6"/>
  <c r="BP101" i="6"/>
  <c r="AZ102" i="6"/>
  <c r="AP82" i="6"/>
  <c r="AI108" i="6"/>
  <c r="AF131" i="6"/>
  <c r="BA81" i="6"/>
  <c r="AL112" i="6"/>
  <c r="BA151" i="6"/>
  <c r="AZ122" i="6"/>
  <c r="CD97" i="6"/>
  <c r="AF105" i="6"/>
  <c r="BC167" i="6"/>
  <c r="BT35" i="6"/>
  <c r="BF150" i="6"/>
  <c r="AL77" i="6"/>
  <c r="AB81" i="6"/>
  <c r="AZ98" i="6"/>
  <c r="AB112" i="6"/>
  <c r="AM129" i="6"/>
  <c r="CD39" i="6"/>
  <c r="AC112" i="6"/>
  <c r="AC24" i="6"/>
  <c r="BJ19" i="6"/>
  <c r="BC97" i="6"/>
  <c r="AJ89" i="6"/>
  <c r="AV63" i="6"/>
  <c r="AX69" i="6"/>
  <c r="AL168" i="6"/>
  <c r="AY37" i="6"/>
  <c r="BS24" i="6"/>
  <c r="AD108" i="6"/>
  <c r="BD126" i="6"/>
  <c r="AK97" i="6"/>
  <c r="AZ154" i="6"/>
  <c r="BK131" i="6"/>
  <c r="BE142" i="6"/>
  <c r="BR29" i="6"/>
  <c r="CD171" i="6"/>
  <c r="AC115" i="6"/>
  <c r="AH173" i="6"/>
  <c r="AJ169" i="6"/>
  <c r="BS59" i="6"/>
  <c r="AZ81" i="6"/>
  <c r="AR13" i="6"/>
  <c r="AJ127" i="6"/>
  <c r="AZ19" i="6"/>
  <c r="BQ100" i="6"/>
  <c r="CF270" i="6"/>
  <c r="BR138" i="6"/>
  <c r="AZ25" i="6"/>
  <c r="BP147" i="6"/>
  <c r="AI14" i="6"/>
  <c r="CF88" i="6"/>
  <c r="Z44" i="6"/>
  <c r="CF249" i="6"/>
  <c r="BA66" i="6"/>
  <c r="BQ18" i="6"/>
  <c r="AK132" i="6"/>
  <c r="BQ82" i="6"/>
  <c r="CD64" i="6"/>
  <c r="AH56" i="6"/>
  <c r="AJ57" i="6"/>
  <c r="AU126" i="6"/>
  <c r="AX30" i="6"/>
  <c r="AI154" i="6"/>
  <c r="AR106" i="6"/>
  <c r="AU67" i="6"/>
  <c r="AO149" i="6"/>
  <c r="AF168" i="6"/>
  <c r="CF55" i="6"/>
  <c r="BE80" i="6"/>
  <c r="AY145" i="6"/>
  <c r="AG35" i="6"/>
  <c r="AM74" i="6"/>
  <c r="AU123" i="6"/>
  <c r="CF106" i="6"/>
  <c r="BC12" i="6"/>
  <c r="CF165" i="6"/>
  <c r="AF159" i="6"/>
  <c r="AG75" i="6"/>
  <c r="AE48" i="6"/>
  <c r="AX155" i="6"/>
  <c r="X375" i="1"/>
  <c r="AQ28" i="6"/>
  <c r="AU105" i="6"/>
  <c r="AV14" i="6"/>
  <c r="AD30" i="6"/>
  <c r="AV51" i="6"/>
  <c r="AC164" i="6"/>
  <c r="Y145" i="6"/>
  <c r="BC65" i="6"/>
  <c r="BP100" i="6"/>
  <c r="AZ92" i="6"/>
  <c r="AR161" i="6"/>
  <c r="BR121" i="6"/>
  <c r="AI161" i="6"/>
  <c r="AE111" i="6"/>
  <c r="BQ15" i="6"/>
  <c r="AI37" i="6"/>
  <c r="BN155" i="6"/>
  <c r="BP45" i="6"/>
  <c r="AS122" i="6"/>
  <c r="BS150" i="6"/>
  <c r="CF211" i="6"/>
  <c r="Z119" i="6"/>
  <c r="AJ129" i="6"/>
  <c r="AB16" i="6"/>
  <c r="AZ45" i="6"/>
  <c r="AI112" i="6"/>
  <c r="AL25" i="6"/>
  <c r="AE382" i="1"/>
  <c r="AC102" i="6"/>
  <c r="CF190" i="6"/>
  <c r="AX121" i="6"/>
  <c r="AJ54" i="6"/>
  <c r="AW108" i="6"/>
  <c r="AR115" i="6"/>
  <c r="AK92" i="6"/>
  <c r="BF82" i="6"/>
  <c r="BA139" i="6"/>
  <c r="BS45" i="6"/>
  <c r="AF11" i="6"/>
  <c r="CF213" i="6"/>
  <c r="AS160" i="6"/>
  <c r="AW25" i="6"/>
  <c r="AX60" i="6"/>
  <c r="AH113" i="6"/>
  <c r="BO122" i="6"/>
  <c r="AH394" i="1"/>
  <c r="AT144" i="6"/>
  <c r="AF106" i="6"/>
  <c r="AS172" i="6"/>
  <c r="CD108" i="6"/>
  <c r="AZ58" i="6"/>
  <c r="X129" i="6"/>
  <c r="AW100" i="6"/>
  <c r="AU156" i="6"/>
  <c r="AF128" i="6"/>
  <c r="AU15" i="6"/>
  <c r="Z19" i="6"/>
  <c r="AV97" i="6"/>
  <c r="BP162" i="6"/>
  <c r="AX93" i="6"/>
  <c r="Z58" i="6"/>
  <c r="BO134" i="6"/>
  <c r="AS27" i="6"/>
  <c r="BD39" i="6"/>
  <c r="AZ94" i="6"/>
  <c r="AU55" i="6"/>
  <c r="AL38" i="6"/>
  <c r="AL147" i="6"/>
  <c r="AB102" i="6"/>
  <c r="AG67" i="6"/>
  <c r="BR19" i="6"/>
  <c r="X167" i="6"/>
  <c r="BD28" i="6"/>
  <c r="BS71" i="6"/>
  <c r="AF57" i="6"/>
  <c r="AP160" i="6"/>
  <c r="AV122" i="6"/>
  <c r="CF244" i="6"/>
  <c r="BM109" i="6"/>
  <c r="CF184" i="6"/>
  <c r="X168" i="6"/>
  <c r="AJ107" i="6"/>
  <c r="AH134" i="6"/>
  <c r="AY27" i="6"/>
  <c r="AH112" i="6"/>
  <c r="AG162" i="6"/>
  <c r="AS84" i="6"/>
  <c r="X120" i="8"/>
  <c r="AN167" i="6"/>
  <c r="BA82" i="6"/>
  <c r="BO18" i="6"/>
  <c r="BH62" i="6"/>
  <c r="BI162" i="6"/>
  <c r="AC53" i="6"/>
  <c r="AA21" i="6"/>
  <c r="AP114" i="6"/>
  <c r="AV66" i="6"/>
  <c r="CD121" i="6"/>
  <c r="CD79" i="6"/>
  <c r="CD78" i="6"/>
  <c r="BR104" i="6"/>
  <c r="AL28" i="6"/>
  <c r="BG35" i="6"/>
  <c r="AQ114" i="6"/>
  <c r="AW80" i="6"/>
  <c r="CF166" i="6"/>
  <c r="AY122" i="6"/>
  <c r="BQ64" i="6"/>
  <c r="BE132" i="6"/>
  <c r="CF94" i="6"/>
  <c r="AD164" i="6"/>
  <c r="BP115" i="6"/>
  <c r="X134" i="8"/>
  <c r="AA63" i="6"/>
  <c r="BG131" i="6"/>
  <c r="CF95" i="6"/>
  <c r="BA42" i="6"/>
  <c r="AF15" i="6"/>
  <c r="AW106" i="6"/>
  <c r="CF292" i="6"/>
  <c r="BP25" i="6"/>
  <c r="Y125" i="6"/>
  <c r="BA58" i="6"/>
  <c r="AG171" i="6"/>
  <c r="BT172" i="6"/>
  <c r="BR165" i="6"/>
  <c r="CD122" i="6"/>
  <c r="AM173" i="6"/>
  <c r="AE25" i="6"/>
  <c r="AA56" i="6"/>
  <c r="AB131" i="6"/>
  <c r="AK150" i="6"/>
  <c r="AG85" i="6"/>
  <c r="BM158" i="6"/>
  <c r="AF30" i="6"/>
  <c r="AN164" i="6"/>
  <c r="BV54" i="6"/>
  <c r="AQ24" i="6"/>
  <c r="BE133" i="6"/>
  <c r="AT170" i="6"/>
  <c r="BQ48" i="6"/>
  <c r="AV106" i="6"/>
  <c r="AW162" i="6"/>
  <c r="AL132" i="6"/>
  <c r="Z120" i="6"/>
  <c r="AI38" i="6"/>
  <c r="X104" i="6"/>
  <c r="AA89" i="6"/>
  <c r="CE103" i="6"/>
  <c r="BI60" i="6"/>
  <c r="AS139" i="6"/>
  <c r="AQ170" i="6"/>
  <c r="AM71" i="6"/>
  <c r="AX138" i="6"/>
  <c r="AN37" i="6"/>
  <c r="BQ125" i="6"/>
  <c r="CD58" i="6"/>
  <c r="AM86" i="6"/>
  <c r="AM161" i="6"/>
  <c r="BC175" i="6"/>
  <c r="BN17" i="6"/>
  <c r="AY29" i="6"/>
  <c r="AF53" i="6"/>
  <c r="BL114" i="6"/>
  <c r="Y90" i="6"/>
  <c r="AR68" i="6"/>
  <c r="AA97" i="6"/>
  <c r="AH125" i="6"/>
  <c r="Y111" i="6"/>
  <c r="AL163" i="6"/>
  <c r="AU87" i="6"/>
  <c r="BO74" i="6"/>
  <c r="BR51" i="6"/>
  <c r="AW41" i="6"/>
  <c r="AX172" i="6"/>
  <c r="AK153" i="6"/>
  <c r="Z149" i="6"/>
  <c r="Z12" i="6"/>
  <c r="AW75" i="6"/>
  <c r="AZ136" i="6"/>
  <c r="AV25" i="6"/>
  <c r="CD42" i="6"/>
  <c r="AR74" i="6"/>
  <c r="AD121" i="6"/>
  <c r="AV111" i="6"/>
  <c r="Z111" i="6"/>
  <c r="AY13" i="6"/>
  <c r="AU160" i="6"/>
  <c r="AJ65" i="6"/>
  <c r="CD103" i="6"/>
  <c r="Z66" i="6"/>
  <c r="BQ141" i="6"/>
  <c r="AL148" i="6"/>
  <c r="BS155" i="6"/>
  <c r="AC140" i="6"/>
  <c r="Y162" i="6"/>
  <c r="BH167" i="6"/>
  <c r="AX115" i="6"/>
  <c r="BS128" i="6"/>
  <c r="AZ148" i="6"/>
  <c r="BS26" i="6"/>
  <c r="BS161" i="6"/>
  <c r="CD168" i="6"/>
  <c r="BB12" i="6"/>
  <c r="AZ18" i="6"/>
  <c r="AA160" i="6"/>
  <c r="AB24" i="6"/>
  <c r="AH162" i="6"/>
  <c r="CF79" i="6"/>
  <c r="CD69" i="6"/>
  <c r="AS20" i="6"/>
  <c r="BF85" i="6"/>
  <c r="CD116" i="6"/>
  <c r="AJ109" i="6"/>
  <c r="CD15" i="6"/>
  <c r="BB69" i="6"/>
  <c r="AQ128" i="6"/>
  <c r="BX65" i="6"/>
  <c r="AU136" i="6"/>
  <c r="CF74" i="6"/>
  <c r="BQ30" i="6"/>
  <c r="AU153" i="6"/>
  <c r="BR62" i="6"/>
  <c r="BA38" i="6"/>
  <c r="AR29" i="6"/>
  <c r="CF13" i="6"/>
  <c r="AH172" i="6"/>
  <c r="CD135" i="6"/>
  <c r="CF47" i="6"/>
  <c r="CF252" i="6"/>
  <c r="BO168" i="6"/>
  <c r="Z143" i="6"/>
  <c r="AW48" i="6"/>
  <c r="Z45" i="6"/>
  <c r="CF189" i="6"/>
  <c r="AD48" i="6"/>
  <c r="AL32" i="6"/>
  <c r="BR167" i="6"/>
  <c r="Z156" i="6"/>
  <c r="AL129" i="6"/>
  <c r="AW122" i="6"/>
  <c r="AD28" i="6"/>
  <c r="AP94" i="6"/>
  <c r="BP144" i="6"/>
  <c r="AT140" i="6"/>
  <c r="AR170" i="6"/>
  <c r="BG127" i="6"/>
  <c r="X105" i="6"/>
  <c r="AP115" i="6"/>
  <c r="AU68" i="6"/>
  <c r="AJ72" i="6"/>
  <c r="BP18" i="6"/>
  <c r="X41" i="6"/>
  <c r="AT148" i="6"/>
  <c r="AN33" i="6"/>
  <c r="AZ130" i="6"/>
  <c r="AI115" i="6"/>
  <c r="CF234" i="6"/>
  <c r="AP134" i="6"/>
  <c r="AT67" i="6"/>
  <c r="AI45" i="6"/>
  <c r="BB51" i="6"/>
  <c r="AO17" i="6"/>
  <c r="AX161" i="6"/>
  <c r="AU166" i="6"/>
  <c r="AH121" i="6"/>
  <c r="Y147" i="6"/>
  <c r="BS160" i="6"/>
  <c r="AZ157" i="6"/>
  <c r="AB65" i="6"/>
  <c r="BJ166" i="6"/>
  <c r="BS109" i="6"/>
  <c r="U172" i="5"/>
  <c r="AI26" i="6"/>
  <c r="AB135" i="6"/>
  <c r="BQ42" i="6"/>
  <c r="BD19" i="6"/>
  <c r="Y91" i="6"/>
  <c r="AF62" i="6"/>
  <c r="BQ96" i="6"/>
  <c r="AX168" i="6"/>
  <c r="AO122" i="6"/>
  <c r="AR104" i="6"/>
  <c r="BR85" i="6"/>
  <c r="BE30" i="6"/>
  <c r="BP105" i="6"/>
  <c r="CF203" i="6"/>
  <c r="AF97" i="6"/>
  <c r="CD144" i="6"/>
  <c r="AD115" i="6"/>
  <c r="AJ38" i="6"/>
  <c r="AT169" i="6"/>
  <c r="BP172" i="6"/>
  <c r="AD21" i="6"/>
  <c r="CF141" i="6"/>
  <c r="AS32" i="6"/>
  <c r="AS35" i="6"/>
  <c r="AH66" i="6"/>
  <c r="AN382" i="1"/>
  <c r="Z126" i="6"/>
  <c r="AX120" i="6"/>
  <c r="BP138" i="6"/>
  <c r="AB130" i="6"/>
  <c r="AZ133" i="6"/>
  <c r="AM111" i="6"/>
  <c r="AG141" i="6"/>
  <c r="AO164" i="6"/>
  <c r="AC109" i="6"/>
  <c r="AC91" i="6"/>
  <c r="BC38" i="6"/>
  <c r="BJ125" i="6"/>
  <c r="BA22" i="6"/>
  <c r="AN80" i="6"/>
  <c r="BO93" i="6"/>
  <c r="BT19" i="6"/>
  <c r="BA23" i="6"/>
  <c r="AW168" i="6"/>
  <c r="AG173" i="6"/>
  <c r="Z75" i="6"/>
  <c r="AH81" i="6"/>
  <c r="BO19" i="6"/>
  <c r="AL53" i="6"/>
  <c r="AB156" i="6"/>
  <c r="AY93" i="6"/>
  <c r="AE147" i="6"/>
  <c r="BQ119" i="6"/>
  <c r="CF27" i="6"/>
  <c r="BA160" i="6"/>
  <c r="AP89" i="6"/>
  <c r="CD174" i="6"/>
  <c r="CF99" i="6"/>
  <c r="AG153" i="6"/>
  <c r="BQ66" i="6"/>
  <c r="AT166" i="6"/>
  <c r="BS90" i="6"/>
  <c r="BS164" i="6"/>
  <c r="CF174" i="6"/>
  <c r="BQ25" i="6"/>
  <c r="AA131" i="6"/>
  <c r="BB152" i="6"/>
  <c r="AP11" i="6"/>
  <c r="AJ106" i="6"/>
  <c r="AQ166" i="6"/>
  <c r="BP89" i="6"/>
  <c r="BL116" i="6"/>
  <c r="BO174" i="6"/>
  <c r="BI150" i="6"/>
  <c r="BD59" i="6"/>
  <c r="AN26" i="6"/>
  <c r="AU115" i="6"/>
  <c r="AF26" i="6"/>
  <c r="BO94" i="6"/>
  <c r="AC27" i="6"/>
  <c r="AQ90" i="6"/>
  <c r="AS82" i="6"/>
  <c r="Z131" i="6"/>
  <c r="BO62" i="6"/>
  <c r="AS38" i="6"/>
  <c r="AS59" i="6"/>
  <c r="BO101" i="6"/>
  <c r="AV132" i="6"/>
  <c r="AU175" i="6"/>
  <c r="BR110" i="6"/>
  <c r="AL84" i="6"/>
  <c r="AA93" i="6"/>
  <c r="CF259" i="6"/>
  <c r="CF199" i="6"/>
  <c r="BB159" i="6"/>
  <c r="AX25" i="6"/>
  <c r="Z55" i="6"/>
  <c r="AB39" i="6"/>
  <c r="AL86" i="6"/>
  <c r="AK19" i="6"/>
  <c r="BS122" i="6"/>
  <c r="X27" i="6"/>
  <c r="BP51" i="6"/>
  <c r="AE98" i="6"/>
  <c r="AH25" i="6"/>
  <c r="BG105" i="6"/>
  <c r="BO45" i="6"/>
  <c r="X103" i="6"/>
  <c r="BB82" i="6"/>
  <c r="AQ105" i="6"/>
  <c r="AW128" i="6"/>
  <c r="AV72" i="6"/>
  <c r="AW111" i="6"/>
  <c r="X107" i="6"/>
  <c r="AA111" i="6"/>
  <c r="AQ123" i="6"/>
  <c r="Y25" i="6"/>
  <c r="BT39" i="6"/>
  <c r="CF263" i="6"/>
  <c r="AH90" i="6"/>
  <c r="AU21" i="6"/>
  <c r="BI111" i="6"/>
  <c r="CF12" i="6"/>
  <c r="BS94" i="6"/>
  <c r="AQ55" i="6"/>
  <c r="AU26" i="6"/>
  <c r="X77" i="8"/>
  <c r="X83" i="8"/>
  <c r="AW85" i="6"/>
  <c r="BS93" i="6"/>
  <c r="AF139" i="6"/>
  <c r="AM391" i="1"/>
  <c r="AV150" i="6"/>
  <c r="AB153" i="6"/>
  <c r="AD23" i="6"/>
  <c r="BS39" i="6"/>
  <c r="AY137" i="6"/>
  <c r="BQ58" i="6"/>
  <c r="AU148" i="6"/>
  <c r="BP143" i="6"/>
  <c r="AV156" i="6"/>
  <c r="AN106" i="6"/>
  <c r="CF160" i="6"/>
  <c r="AC157" i="6"/>
  <c r="AE16" i="6"/>
  <c r="AC92" i="6"/>
  <c r="CF97" i="6"/>
  <c r="AR127" i="6"/>
  <c r="Z144" i="6"/>
  <c r="AT88" i="6"/>
  <c r="BR23" i="6"/>
  <c r="AC72" i="6"/>
  <c r="BP60" i="6"/>
  <c r="BP134" i="6"/>
  <c r="AM160" i="6"/>
  <c r="AK13" i="6"/>
  <c r="BB112" i="6"/>
  <c r="BQ126" i="6"/>
  <c r="AY89" i="6"/>
  <c r="AC32" i="6"/>
  <c r="AN394" i="1"/>
  <c r="AJ103" i="6"/>
  <c r="AI88" i="6"/>
  <c r="AA173" i="1"/>
  <c r="AX21" i="6"/>
  <c r="AO92" i="6"/>
  <c r="BP30" i="6"/>
  <c r="AT45" i="6"/>
  <c r="AU41" i="6"/>
  <c r="AL17" i="6"/>
  <c r="BQ139" i="6"/>
  <c r="AS13" i="6"/>
  <c r="AX124" i="6"/>
  <c r="AT57" i="6"/>
  <c r="BT84" i="6"/>
  <c r="AK173" i="6"/>
  <c r="BS119" i="6"/>
  <c r="BS106" i="6"/>
  <c r="Z138" i="6"/>
  <c r="AL60" i="6"/>
  <c r="AI83" i="6"/>
  <c r="BR118" i="6"/>
  <c r="AF166" i="6"/>
  <c r="Y72" i="6"/>
  <c r="CD111" i="6"/>
  <c r="AT173" i="6"/>
  <c r="AH133" i="6"/>
  <c r="Z11" i="6"/>
  <c r="AB103" i="6"/>
  <c r="BF120" i="6"/>
  <c r="AP55" i="6"/>
  <c r="AT123" i="6"/>
  <c r="AD136" i="6"/>
  <c r="CF161" i="6"/>
  <c r="AB44" i="6"/>
  <c r="AJ121" i="6"/>
  <c r="Y17" i="6"/>
  <c r="CF115" i="6"/>
  <c r="AX173" i="6"/>
  <c r="AA117" i="6"/>
  <c r="AF71" i="6"/>
  <c r="AB132" i="6"/>
  <c r="AU45" i="6"/>
  <c r="CF117" i="6"/>
  <c r="AY95" i="6"/>
  <c r="AU165" i="6"/>
  <c r="X173" i="1"/>
  <c r="AD156" i="6"/>
  <c r="BO173" i="6"/>
  <c r="AD150" i="6"/>
  <c r="AX166" i="6"/>
  <c r="AE144" i="6"/>
  <c r="AV117" i="6"/>
  <c r="AW174" i="6"/>
  <c r="BS143" i="6"/>
  <c r="Y42" i="6"/>
  <c r="AJ150" i="6"/>
  <c r="AV152" i="6"/>
  <c r="AB71" i="6"/>
  <c r="AZ151" i="6"/>
  <c r="BS147" i="6"/>
  <c r="BS135" i="6"/>
  <c r="AY63" i="6"/>
  <c r="AY51" i="6"/>
  <c r="AV137" i="6"/>
  <c r="CF208" i="6"/>
  <c r="CF43" i="6"/>
  <c r="AA143" i="6"/>
  <c r="BA83" i="6"/>
  <c r="AM394" i="1"/>
  <c r="BR14" i="6"/>
  <c r="AY119" i="6"/>
  <c r="AY130" i="6"/>
  <c r="AH41" i="6"/>
  <c r="BA134" i="6"/>
  <c r="CF227" i="6"/>
  <c r="AT150" i="6"/>
  <c r="AT19" i="6"/>
  <c r="AC22" i="6"/>
  <c r="AA154" i="6"/>
  <c r="CD145" i="6"/>
  <c r="BP155" i="6"/>
  <c r="BO72" i="6"/>
  <c r="U151" i="5"/>
  <c r="Z90" i="6"/>
  <c r="AO154" i="6"/>
  <c r="AZ123" i="6"/>
  <c r="BT27" i="6"/>
  <c r="BS102" i="6"/>
  <c r="AP124" i="6"/>
  <c r="CF82" i="6"/>
  <c r="AR121" i="6"/>
  <c r="BR95" i="6"/>
  <c r="AP161" i="6"/>
  <c r="X127" i="6"/>
  <c r="AK63" i="6"/>
  <c r="BG27" i="6"/>
  <c r="Z397" i="1"/>
  <c r="AD137" i="6"/>
  <c r="AP104" i="6"/>
  <c r="BR94" i="6"/>
  <c r="Z30" i="6"/>
  <c r="Z109" i="6"/>
  <c r="AE145" i="6"/>
  <c r="AG101" i="6"/>
  <c r="AV114" i="6"/>
  <c r="AV88" i="6"/>
  <c r="BQ170" i="6"/>
  <c r="AK397" i="1"/>
  <c r="AY77" i="6"/>
  <c r="CD66" i="6"/>
  <c r="AF158" i="6"/>
  <c r="BE69" i="6"/>
  <c r="Z173" i="1"/>
  <c r="AR113" i="6"/>
  <c r="BA125" i="6"/>
  <c r="AX18" i="6"/>
  <c r="BO100" i="6"/>
  <c r="AQ96" i="6"/>
  <c r="AX137" i="6"/>
  <c r="BO116" i="6"/>
  <c r="CF69" i="6"/>
  <c r="BA47" i="6"/>
  <c r="AX129" i="6"/>
  <c r="AO142" i="6"/>
  <c r="CF101" i="6"/>
  <c r="AW119" i="6"/>
  <c r="AC11" i="6"/>
  <c r="AD54" i="6"/>
  <c r="AX146" i="6"/>
  <c r="AA29" i="6"/>
  <c r="BR20" i="6"/>
  <c r="CF195" i="6"/>
  <c r="AV151" i="6"/>
  <c r="AZ149" i="6"/>
  <c r="AZ128" i="6"/>
  <c r="BS159" i="6"/>
  <c r="BH175" i="6"/>
  <c r="AU147" i="6"/>
  <c r="AS44" i="6"/>
  <c r="AN391" i="1"/>
  <c r="BQ98" i="6"/>
  <c r="AK140" i="6"/>
  <c r="AK128" i="6"/>
  <c r="CD38" i="6"/>
  <c r="AF77" i="6"/>
  <c r="AJ104" i="6"/>
  <c r="BJ138" i="6"/>
  <c r="BQ155" i="6"/>
  <c r="BJ161" i="6"/>
  <c r="AO105" i="6"/>
  <c r="BS56" i="6"/>
  <c r="CF277" i="6"/>
  <c r="BS115" i="6"/>
  <c r="AD177" i="1"/>
  <c r="X120" i="6"/>
  <c r="BS163" i="6"/>
  <c r="AQ47" i="6"/>
  <c r="Z47" i="6"/>
  <c r="AU47" i="6"/>
  <c r="AV141" i="6"/>
  <c r="U138" i="5"/>
  <c r="AU32" i="6"/>
  <c r="AX59" i="6"/>
  <c r="BS121" i="6"/>
  <c r="BO78" i="6"/>
  <c r="BD46" i="6"/>
  <c r="AA177" i="1"/>
  <c r="AC84" i="6"/>
  <c r="AY150" i="6"/>
  <c r="AL69" i="6"/>
  <c r="AQ95" i="6"/>
  <c r="AW160" i="6"/>
  <c r="AE12" i="6"/>
  <c r="AI158" i="6"/>
  <c r="BS99" i="6"/>
  <c r="AA151" i="6"/>
  <c r="BP169" i="6"/>
  <c r="AH177" i="1"/>
  <c r="BI99" i="6"/>
  <c r="BA90" i="6"/>
  <c r="AO153" i="6"/>
  <c r="AQ65" i="6"/>
  <c r="BA87" i="6"/>
  <c r="BJ58" i="6"/>
  <c r="BC165" i="6"/>
  <c r="AW19" i="6"/>
  <c r="X44" i="8"/>
  <c r="AX16" i="6"/>
  <c r="CD21" i="6"/>
  <c r="AI30" i="6"/>
  <c r="BF131" i="6"/>
  <c r="AC382" i="1"/>
  <c r="AV22" i="6"/>
  <c r="AA176" i="1"/>
  <c r="AD65" i="6"/>
  <c r="AP105" i="6"/>
  <c r="Z162" i="6"/>
  <c r="AB150" i="6"/>
  <c r="AU95" i="6"/>
  <c r="CD150" i="6"/>
  <c r="AB158" i="6"/>
  <c r="AX119" i="6"/>
  <c r="AE102" i="6"/>
  <c r="AB54" i="6"/>
  <c r="AS42" i="6"/>
  <c r="BQ116" i="6"/>
  <c r="BS62" i="6"/>
  <c r="Z173" i="6"/>
  <c r="AQ74" i="6"/>
  <c r="U139" i="5"/>
  <c r="AB97" i="6"/>
  <c r="X130" i="6"/>
  <c r="AF58" i="6"/>
  <c r="AI131" i="6"/>
  <c r="AF165" i="6"/>
  <c r="Z176" i="1"/>
  <c r="AG58" i="6"/>
  <c r="AN119" i="6"/>
  <c r="CF44" i="6"/>
  <c r="CD29" i="6"/>
  <c r="AD175" i="6"/>
  <c r="AN397" i="1"/>
  <c r="CF280" i="6"/>
  <c r="BA60" i="6"/>
  <c r="AC176" i="1"/>
  <c r="AH175" i="1"/>
  <c r="AB174" i="1"/>
  <c r="AE174" i="1"/>
  <c r="AA174" i="1"/>
  <c r="AP97" i="6"/>
  <c r="BG103" i="6"/>
  <c r="AS74" i="6"/>
  <c r="CD89" i="6"/>
  <c r="AP72" i="6"/>
  <c r="CF262" i="6"/>
  <c r="CF214" i="6"/>
  <c r="Y132" i="6"/>
  <c r="AU113" i="6"/>
  <c r="BH67" i="6"/>
  <c r="AM155" i="6"/>
  <c r="AQ87" i="6"/>
  <c r="CF39" i="6"/>
  <c r="BP142" i="6"/>
  <c r="AY21" i="6"/>
  <c r="AD124" i="6"/>
  <c r="BR17" i="6"/>
  <c r="AG94" i="6"/>
  <c r="CF176" i="6"/>
  <c r="AD105" i="6"/>
  <c r="Z115" i="6"/>
  <c r="AY68" i="6"/>
  <c r="AG64" i="6"/>
  <c r="BF20" i="6"/>
  <c r="CF247" i="6"/>
  <c r="AU145" i="6"/>
  <c r="AH124" i="6"/>
  <c r="AC99" i="6"/>
  <c r="BS32" i="6"/>
  <c r="BA164" i="6"/>
  <c r="BS116" i="6"/>
  <c r="AJ125" i="6"/>
  <c r="Z150" i="6"/>
  <c r="AA91" i="6"/>
  <c r="AX85" i="6"/>
  <c r="AG81" i="6"/>
  <c r="AB136" i="6"/>
  <c r="AY90" i="6"/>
  <c r="BO77" i="6"/>
  <c r="BQ156" i="6"/>
  <c r="CF226" i="6"/>
  <c r="BS148" i="6"/>
  <c r="BO85" i="6"/>
  <c r="AN62" i="6"/>
  <c r="AS19" i="6"/>
  <c r="BA146" i="6"/>
  <c r="BD22" i="6"/>
  <c r="BR111" i="6"/>
  <c r="BO114" i="6"/>
  <c r="X158" i="6"/>
  <c r="AL44" i="6"/>
  <c r="CF22" i="6"/>
  <c r="AV15" i="6"/>
  <c r="AG32" i="6"/>
  <c r="AR125" i="6"/>
  <c r="AC132" i="6"/>
  <c r="AO81" i="6"/>
  <c r="BP163" i="6"/>
  <c r="BD103" i="6"/>
  <c r="BI84" i="6"/>
  <c r="Y71" i="6"/>
  <c r="AE33" i="6"/>
  <c r="BO166" i="6"/>
  <c r="BR129" i="6"/>
  <c r="AS112" i="6"/>
  <c r="AI109" i="6"/>
  <c r="CD141" i="6"/>
  <c r="U56" i="5"/>
  <c r="AY64" i="6"/>
  <c r="AQ115" i="6"/>
  <c r="BJ95" i="6"/>
  <c r="AY14" i="6"/>
  <c r="AB94" i="6"/>
  <c r="U31" i="5"/>
  <c r="AT139" i="6"/>
  <c r="CD63" i="6"/>
  <c r="CF143" i="6"/>
  <c r="CF288" i="6"/>
  <c r="AE167" i="6"/>
  <c r="AQ153" i="6"/>
  <c r="AM38" i="6"/>
  <c r="AU92" i="6"/>
  <c r="AE42" i="6"/>
  <c r="X169" i="6"/>
  <c r="AH16" i="6"/>
  <c r="CF229" i="6"/>
  <c r="AQ156" i="6"/>
  <c r="AV154" i="6"/>
  <c r="AF86" i="6"/>
  <c r="BE163" i="6"/>
  <c r="AL42" i="6"/>
  <c r="BS138" i="6"/>
  <c r="AO45" i="6"/>
  <c r="AA50" i="6"/>
  <c r="AO75" i="6"/>
  <c r="AD107" i="6"/>
  <c r="BR64" i="6"/>
  <c r="AS120" i="6"/>
  <c r="AH148" i="6"/>
  <c r="BB19" i="6"/>
  <c r="AD36" i="6"/>
  <c r="AK121" i="6"/>
  <c r="AN97" i="6"/>
  <c r="AC148" i="6"/>
  <c r="CF256" i="6"/>
  <c r="AF90" i="6"/>
  <c r="BD13" i="6"/>
  <c r="AJ91" i="6"/>
  <c r="X115" i="6"/>
  <c r="CD25" i="6"/>
  <c r="BS55" i="6"/>
  <c r="BA91" i="6"/>
  <c r="AX123" i="6"/>
  <c r="X89" i="6"/>
  <c r="BG87" i="6"/>
  <c r="BO60" i="6"/>
  <c r="BN20" i="6"/>
  <c r="AA60" i="6"/>
  <c r="AK75" i="6"/>
  <c r="BO123" i="6"/>
  <c r="AG170" i="6"/>
  <c r="BA56" i="6"/>
  <c r="AH153" i="6"/>
  <c r="X66" i="6"/>
  <c r="AD101" i="6"/>
  <c r="BA132" i="6"/>
  <c r="CF155" i="6"/>
  <c r="AI128" i="6"/>
  <c r="Y155" i="6"/>
  <c r="BB72" i="6"/>
  <c r="AF125" i="6"/>
  <c r="Y92" i="6"/>
  <c r="AJ147" i="6"/>
  <c r="AX47" i="6"/>
  <c r="AF176" i="1"/>
  <c r="AX113" i="6"/>
  <c r="BP168" i="6"/>
  <c r="AW20" i="6"/>
  <c r="BR37" i="6"/>
  <c r="CF60" i="6"/>
  <c r="BQ20" i="6"/>
  <c r="AF164" i="6"/>
  <c r="AV16" i="6"/>
  <c r="AG48" i="6"/>
  <c r="AF63" i="6"/>
  <c r="AE87" i="6"/>
  <c r="AZ162" i="6"/>
  <c r="BB161" i="6"/>
  <c r="U175" i="5"/>
  <c r="CF108" i="6"/>
  <c r="AU30" i="6"/>
  <c r="AV30" i="6"/>
  <c r="AI41" i="6"/>
  <c r="AY101" i="6"/>
  <c r="AI36" i="6"/>
  <c r="BY147" i="6"/>
  <c r="AJ158" i="6"/>
  <c r="BQ101" i="6"/>
  <c r="BA136" i="6"/>
  <c r="AU88" i="6"/>
  <c r="AE84" i="6"/>
  <c r="AB176" i="1"/>
  <c r="AS18" i="6"/>
  <c r="CF251" i="6"/>
  <c r="X88" i="6"/>
  <c r="CF38" i="6"/>
  <c r="AC15" i="6"/>
  <c r="BS124" i="6"/>
  <c r="BP38" i="6"/>
  <c r="AB105" i="6"/>
  <c r="AV44" i="6"/>
  <c r="AV28" i="6"/>
  <c r="AE58" i="6"/>
  <c r="AZ28" i="6"/>
  <c r="AX32" i="6"/>
  <c r="Z174" i="1"/>
  <c r="AD167" i="6"/>
  <c r="BA50" i="6"/>
  <c r="AX154" i="6"/>
  <c r="BH125" i="6"/>
  <c r="AI91" i="6"/>
  <c r="AQ162" i="6"/>
  <c r="BD45" i="6"/>
  <c r="AG173" i="1"/>
  <c r="BS21" i="6"/>
  <c r="AS163" i="6"/>
  <c r="AZ129" i="6"/>
  <c r="AZ65" i="6"/>
  <c r="Z122" i="6"/>
  <c r="BS48" i="6"/>
  <c r="BS133" i="6"/>
  <c r="BR26" i="6"/>
  <c r="CF201" i="6"/>
  <c r="AX96" i="6"/>
  <c r="CF272" i="6"/>
  <c r="AD66" i="6"/>
  <c r="BB122" i="6"/>
  <c r="AG25" i="6"/>
  <c r="CF16" i="6"/>
  <c r="AC151" i="6"/>
  <c r="AI149" i="6"/>
  <c r="AY65" i="6"/>
  <c r="AW64" i="6"/>
  <c r="AU50" i="6"/>
  <c r="BC27" i="6"/>
  <c r="CF175" i="6"/>
  <c r="AB119" i="6"/>
  <c r="BR125" i="6"/>
  <c r="CF90" i="6"/>
  <c r="BO102" i="6"/>
  <c r="AD161" i="6"/>
  <c r="CF162" i="6"/>
  <c r="BB13" i="6"/>
  <c r="Y176" i="1"/>
  <c r="AB175" i="1"/>
  <c r="AU108" i="6"/>
  <c r="BG153" i="6"/>
  <c r="BO107" i="6"/>
  <c r="BP72" i="6"/>
  <c r="AS144" i="6"/>
  <c r="AB157" i="6"/>
  <c r="BF126" i="6"/>
  <c r="BR11" i="6"/>
  <c r="AH160" i="6"/>
  <c r="BQ59" i="6"/>
  <c r="BR93" i="6"/>
  <c r="AF156" i="6"/>
  <c r="AZ74" i="6"/>
  <c r="AX133" i="6"/>
  <c r="X132" i="6"/>
  <c r="BT36" i="6"/>
  <c r="AC159" i="6"/>
  <c r="BP53" i="6"/>
  <c r="X30" i="6"/>
  <c r="Z132" i="6"/>
  <c r="X128" i="8"/>
  <c r="X124" i="6"/>
  <c r="CF89" i="6"/>
  <c r="X72" i="6"/>
  <c r="CD81" i="6"/>
  <c r="BO92" i="6"/>
  <c r="AU25" i="6"/>
  <c r="AT115" i="6"/>
  <c r="AA88" i="6"/>
  <c r="AV50" i="6"/>
  <c r="AS145" i="6"/>
  <c r="BQ16" i="6"/>
  <c r="AF48" i="6"/>
  <c r="U200" i="5"/>
  <c r="AM110" i="6"/>
  <c r="AW39" i="6"/>
  <c r="AB22" i="6"/>
  <c r="AV90" i="6"/>
  <c r="AL397" i="1"/>
  <c r="AE133" i="6"/>
  <c r="AG68" i="6"/>
  <c r="AZ53" i="6"/>
  <c r="CF86" i="6"/>
  <c r="BR98" i="6"/>
  <c r="AE113" i="6"/>
  <c r="AO129" i="6"/>
  <c r="CF206" i="6"/>
  <c r="AV78" i="6"/>
  <c r="BP44" i="6"/>
  <c r="AU130" i="6"/>
  <c r="CF297" i="6"/>
  <c r="AY104" i="6"/>
  <c r="AK11" i="6"/>
  <c r="BC164" i="6"/>
  <c r="AW21" i="6"/>
  <c r="AU46" i="6"/>
  <c r="CF130" i="6"/>
  <c r="Z153" i="6"/>
  <c r="BR145" i="6"/>
  <c r="BA113" i="6"/>
  <c r="CF93" i="6"/>
  <c r="BB62" i="6"/>
  <c r="AV74" i="6"/>
  <c r="BP98" i="6"/>
  <c r="AJ135" i="6"/>
  <c r="BE123" i="6"/>
  <c r="AY38" i="6"/>
  <c r="AV167" i="6"/>
  <c r="AR32" i="6"/>
  <c r="AD99" i="6"/>
  <c r="AV29" i="6"/>
  <c r="AQ152" i="6"/>
  <c r="AV112" i="6"/>
  <c r="AB113" i="6"/>
  <c r="BO117" i="6"/>
  <c r="AA166" i="6"/>
  <c r="AT50" i="6"/>
  <c r="X13" i="6"/>
  <c r="BT12" i="6"/>
  <c r="AO21" i="6"/>
  <c r="CD128" i="6"/>
  <c r="AH33" i="6"/>
  <c r="CF239" i="6"/>
  <c r="AW126" i="6"/>
  <c r="AW148" i="6"/>
  <c r="CD159" i="6"/>
  <c r="X11" i="6"/>
  <c r="AG137" i="6"/>
  <c r="BS120" i="6"/>
  <c r="BA74" i="6"/>
  <c r="BR47" i="6"/>
  <c r="AE168" i="6"/>
  <c r="BS166" i="6"/>
  <c r="Z46" i="6"/>
  <c r="AE24" i="6"/>
  <c r="AC114" i="6"/>
  <c r="AN75" i="6"/>
  <c r="AP16" i="6"/>
  <c r="AO96" i="6"/>
  <c r="X173" i="6"/>
  <c r="AH21" i="6"/>
  <c r="AI17" i="6"/>
  <c r="CD59" i="6"/>
  <c r="AY42" i="6"/>
  <c r="AC129" i="6"/>
  <c r="BS47" i="6"/>
  <c r="X122" i="8"/>
  <c r="AR159" i="6"/>
  <c r="AA153" i="6"/>
  <c r="BE78" i="6"/>
  <c r="AA391" i="1"/>
  <c r="AX112" i="6"/>
  <c r="CF260" i="6"/>
  <c r="BM122" i="6"/>
  <c r="BK75" i="8" s="1"/>
  <c r="AQ116" i="6"/>
  <c r="BR15" i="6"/>
  <c r="AD13" i="6"/>
  <c r="BB127" i="6"/>
  <c r="AA397" i="1"/>
  <c r="AG174" i="6"/>
  <c r="BO67" i="6"/>
  <c r="AV163" i="6"/>
  <c r="BO21" i="6"/>
  <c r="AR57" i="6"/>
  <c r="BC101" i="6"/>
  <c r="AX23" i="6"/>
  <c r="AI141" i="6"/>
  <c r="BO142" i="6"/>
  <c r="AM33" i="6"/>
  <c r="AR168" i="6"/>
  <c r="X382" i="1"/>
  <c r="Y33" i="6"/>
  <c r="BP74" i="6"/>
  <c r="AY17" i="6"/>
  <c r="AB128" i="6"/>
  <c r="AH59" i="6"/>
  <c r="AX98" i="6"/>
  <c r="U54" i="5"/>
  <c r="AO394" i="1"/>
  <c r="AS56" i="6"/>
  <c r="X147" i="6"/>
  <c r="AF21" i="6"/>
  <c r="AD19" i="6"/>
  <c r="BO30" i="6"/>
  <c r="Y53" i="6"/>
  <c r="AX65" i="6"/>
  <c r="BR175" i="6"/>
  <c r="BO39" i="6"/>
  <c r="X73" i="8"/>
  <c r="AZ12" i="6"/>
  <c r="BF123" i="6"/>
  <c r="AB149" i="6"/>
  <c r="BA175" i="6"/>
  <c r="U79" i="5"/>
  <c r="AX148" i="6"/>
  <c r="AJ68" i="6"/>
  <c r="Y63" i="6"/>
  <c r="BA166" i="6"/>
  <c r="BR171" i="6"/>
  <c r="BA53" i="6"/>
  <c r="AN169" i="6"/>
  <c r="BA45" i="6"/>
  <c r="BR69" i="6"/>
  <c r="AJ139" i="6"/>
  <c r="U53" i="5"/>
  <c r="AA147" i="6"/>
  <c r="Y173" i="1"/>
  <c r="AP41" i="6"/>
  <c r="AR23" i="6"/>
  <c r="AG159" i="6"/>
  <c r="AO126" i="6"/>
  <c r="AI162" i="6"/>
  <c r="AM397" i="1"/>
  <c r="AJ151" i="6"/>
  <c r="AD16" i="6"/>
  <c r="AQ118" i="6"/>
  <c r="AE66" i="6"/>
  <c r="AO382" i="1"/>
  <c r="X76" i="8"/>
  <c r="AB120" i="6"/>
  <c r="AV41" i="6"/>
  <c r="BO84" i="6"/>
  <c r="AV161" i="6"/>
  <c r="AV21" i="6"/>
  <c r="AA162" i="6"/>
  <c r="CF148" i="6"/>
  <c r="AP17" i="6"/>
  <c r="AM18" i="6"/>
  <c r="AB72" i="6"/>
  <c r="Y177" i="1"/>
  <c r="BO46" i="6"/>
  <c r="BQ147" i="6"/>
  <c r="CD65" i="6"/>
  <c r="AY18" i="6"/>
  <c r="BQ94" i="6"/>
  <c r="CD13" i="6"/>
  <c r="AF83" i="6"/>
  <c r="AE45" i="6"/>
  <c r="AK394" i="1"/>
  <c r="AA175" i="1"/>
  <c r="AV128" i="6"/>
  <c r="AR394" i="1"/>
  <c r="AZ132" i="6"/>
  <c r="BA75" i="6"/>
  <c r="AQ131" i="6"/>
  <c r="AE75" i="6"/>
  <c r="AP154" i="6"/>
  <c r="BR84" i="6"/>
  <c r="CF145" i="6"/>
  <c r="AB29" i="6"/>
  <c r="BS111" i="6"/>
  <c r="AQ12" i="6"/>
  <c r="AJ22" i="6"/>
  <c r="AQ391" i="1"/>
  <c r="BH73" i="8"/>
  <c r="BJ75" i="8"/>
  <c r="AE175" i="1"/>
  <c r="AG174" i="1"/>
  <c r="AJ175" i="6"/>
  <c r="AZ147" i="6"/>
  <c r="CF98" i="6"/>
  <c r="CF31" i="6"/>
  <c r="BJ73" i="8"/>
  <c r="BJ107" i="6"/>
  <c r="Z129" i="6"/>
  <c r="BG116" i="6"/>
  <c r="BA105" i="6"/>
  <c r="AI93" i="6"/>
  <c r="BP79" i="6"/>
  <c r="BR130" i="6"/>
  <c r="CF49" i="6"/>
  <c r="CF254" i="6"/>
  <c r="BA63" i="6"/>
  <c r="Z130" i="6"/>
  <c r="BP148" i="6"/>
  <c r="AW62" i="6"/>
  <c r="BQ150" i="6"/>
  <c r="AP130" i="6"/>
  <c r="BA104" i="6"/>
  <c r="AW175" i="6"/>
  <c r="BA54" i="6"/>
  <c r="AE117" i="6"/>
  <c r="BP39" i="6"/>
  <c r="CD32" i="6"/>
  <c r="Y166" i="6"/>
  <c r="BD136" i="6"/>
  <c r="AZ44" i="6"/>
  <c r="AO102" i="6"/>
  <c r="CF103" i="6"/>
  <c r="BA96" i="6"/>
  <c r="BS157" i="6"/>
  <c r="BA123" i="6"/>
  <c r="BI76" i="8" s="1"/>
  <c r="CF163" i="6"/>
  <c r="CF253" i="6"/>
  <c r="X82" i="8"/>
  <c r="AB98" i="6"/>
  <c r="AI119" i="6"/>
  <c r="BO163" i="6"/>
  <c r="AP25" i="6"/>
  <c r="AK127" i="6"/>
  <c r="BI114" i="6"/>
  <c r="AR110" i="6"/>
  <c r="AR54" i="6"/>
  <c r="BB101" i="6"/>
  <c r="CF224" i="6"/>
  <c r="BH18" i="6"/>
  <c r="AV67" i="6"/>
  <c r="BB71" i="6"/>
  <c r="CF168" i="6"/>
  <c r="BP170" i="6"/>
  <c r="BQ87" i="6"/>
  <c r="X69" i="6"/>
  <c r="Y113" i="6"/>
  <c r="AK65" i="6"/>
  <c r="BS78" i="6"/>
  <c r="AI152" i="6"/>
  <c r="BE81" i="6"/>
  <c r="AC127" i="6"/>
  <c r="AP171" i="6"/>
  <c r="X35" i="6"/>
  <c r="AQ165" i="6"/>
  <c r="AG12" i="6"/>
  <c r="X59" i="8"/>
  <c r="BA172" i="6"/>
  <c r="AI60" i="6"/>
  <c r="U143" i="5"/>
  <c r="BS139" i="6"/>
  <c r="AN29" i="6"/>
  <c r="CF240" i="6"/>
  <c r="AF121" i="6"/>
  <c r="AP66" i="6"/>
  <c r="AD126" i="6"/>
  <c r="BH103" i="6"/>
  <c r="AT138" i="6"/>
  <c r="BA117" i="6"/>
  <c r="X110" i="6"/>
  <c r="BA158" i="6"/>
  <c r="AV99" i="6"/>
  <c r="AD110" i="6"/>
  <c r="AE27" i="6"/>
  <c r="BR74" i="6"/>
  <c r="BO58" i="6"/>
  <c r="BP22" i="6"/>
  <c r="AX17" i="6"/>
  <c r="X29" i="6"/>
  <c r="AS132" i="6"/>
  <c r="CD84" i="6"/>
  <c r="AI113" i="6"/>
  <c r="AR38" i="6"/>
  <c r="BO15" i="6"/>
  <c r="X99" i="6"/>
  <c r="X45" i="6"/>
  <c r="BA20" i="6"/>
  <c r="BO64" i="6"/>
  <c r="AI89" i="6"/>
  <c r="AN88" i="6"/>
  <c r="AW86" i="6"/>
  <c r="AG122" i="6"/>
  <c r="Y74" i="6"/>
  <c r="AW32" i="6"/>
  <c r="BO50" i="6"/>
  <c r="AW56" i="6"/>
  <c r="BA110" i="6"/>
  <c r="BP153" i="6"/>
  <c r="BD152" i="6"/>
  <c r="BR83" i="6"/>
  <c r="CF57" i="6"/>
  <c r="AQ161" i="6"/>
  <c r="CD117" i="6"/>
  <c r="AM170" i="6"/>
  <c r="AY16" i="6"/>
  <c r="AK391" i="1"/>
  <c r="Z103" i="6"/>
  <c r="AJ36" i="6"/>
  <c r="X139" i="6"/>
  <c r="AR58" i="6"/>
  <c r="X126" i="8"/>
  <c r="BR158" i="6"/>
  <c r="BS154" i="6"/>
  <c r="X80" i="6"/>
  <c r="AX74" i="6"/>
  <c r="BQ146" i="6"/>
  <c r="BA119" i="6"/>
  <c r="AZ155" i="6"/>
  <c r="AD146" i="6"/>
  <c r="AD173" i="6"/>
  <c r="AY75" i="6"/>
  <c r="BO145" i="6"/>
  <c r="Y95" i="6"/>
  <c r="X86" i="6"/>
  <c r="U202" i="5"/>
  <c r="AD111" i="6"/>
  <c r="AW47" i="6"/>
  <c r="BR90" i="6"/>
  <c r="AD22" i="6"/>
  <c r="AY71" i="6"/>
  <c r="BQ68" i="6"/>
  <c r="Z59" i="6"/>
  <c r="Y60" i="6"/>
  <c r="CF245" i="6"/>
  <c r="CF188" i="6"/>
  <c r="AW72" i="6"/>
  <c r="X164" i="6"/>
  <c r="AF45" i="6"/>
  <c r="CF131" i="6"/>
  <c r="AF136" i="6"/>
  <c r="AZ173" i="6"/>
  <c r="AF177" i="1"/>
  <c r="AD56" i="6"/>
  <c r="BP28" i="6"/>
  <c r="AW146" i="6"/>
  <c r="AX83" i="6"/>
  <c r="AH44" i="6"/>
  <c r="AD41" i="6"/>
  <c r="AI55" i="6"/>
  <c r="BQ143" i="6"/>
  <c r="AL97" i="6"/>
  <c r="AC173" i="1"/>
  <c r="BR97" i="6"/>
  <c r="AU91" i="6"/>
  <c r="AH132" i="6"/>
  <c r="BP57" i="6"/>
  <c r="BZ400" i="1"/>
  <c r="BD147" i="6"/>
  <c r="Y131" i="6"/>
  <c r="AB101" i="6"/>
  <c r="BR156" i="6"/>
  <c r="AD148" i="6"/>
  <c r="AE28" i="6"/>
  <c r="X68" i="6"/>
  <c r="CA20" i="6"/>
  <c r="AH114" i="6"/>
  <c r="BQ173" i="6"/>
  <c r="AU114" i="6"/>
  <c r="AW98" i="6"/>
  <c r="CF216" i="6"/>
  <c r="AO101" i="6"/>
  <c r="BG76" i="8"/>
  <c r="AJ382" i="1"/>
  <c r="CF219" i="6"/>
  <c r="X78" i="6"/>
  <c r="AX159" i="6"/>
  <c r="AF85" i="6"/>
  <c r="AG84" i="6"/>
  <c r="AG120" i="6"/>
  <c r="CF135" i="6"/>
  <c r="BS77" i="6"/>
  <c r="AZ93" i="6"/>
  <c r="AV65" i="6"/>
  <c r="AG177" i="1"/>
  <c r="CF228" i="6"/>
  <c r="AZ101" i="6"/>
  <c r="AR59" i="6"/>
  <c r="AW114" i="6"/>
  <c r="AH63" i="6"/>
  <c r="AV147" i="6"/>
  <c r="AI391" i="1"/>
  <c r="CF61" i="6"/>
  <c r="BQ36" i="6"/>
  <c r="BA118" i="6"/>
  <c r="AG149" i="6"/>
  <c r="AC391" i="1"/>
  <c r="BK73" i="8"/>
  <c r="BR78" i="6"/>
  <c r="BO111" i="6"/>
  <c r="AZ125" i="6"/>
  <c r="BG29" i="6"/>
  <c r="AZ64" i="6"/>
  <c r="U111" i="5"/>
  <c r="AU137" i="6"/>
  <c r="AM65" i="6"/>
  <c r="AG175" i="1"/>
  <c r="AG14" i="6"/>
  <c r="AM108" i="6"/>
  <c r="CD72" i="6"/>
  <c r="AP95" i="6"/>
  <c r="AI159" i="6"/>
  <c r="CF17" i="6"/>
  <c r="BA165" i="6"/>
  <c r="AL123" i="6"/>
  <c r="BS167" i="6"/>
  <c r="AU96" i="6"/>
  <c r="BR75" i="6"/>
  <c r="AP135" i="6"/>
  <c r="AD18" i="6"/>
  <c r="Y56" i="6"/>
  <c r="Y59" i="6"/>
  <c r="CF124" i="6"/>
  <c r="AI139" i="6"/>
  <c r="BR143" i="6"/>
  <c r="AV115" i="6"/>
  <c r="BD137" i="6"/>
  <c r="AD397" i="1"/>
  <c r="BQ77" i="6"/>
  <c r="AZ57" i="6"/>
  <c r="AW137" i="6"/>
  <c r="CF71" i="6"/>
  <c r="CF183" i="6"/>
  <c r="AY23" i="6"/>
  <c r="AF154" i="6"/>
  <c r="AE30" i="6"/>
  <c r="AN93" i="6"/>
  <c r="AZ163" i="6"/>
  <c r="AG131" i="6"/>
  <c r="BR71" i="6"/>
  <c r="CF153" i="6"/>
  <c r="BA143" i="6"/>
  <c r="AC60" i="6"/>
  <c r="BS72" i="6"/>
  <c r="AD45" i="6"/>
  <c r="AZ89" i="6"/>
  <c r="AL59" i="6"/>
  <c r="BS79" i="6"/>
  <c r="BO171" i="6"/>
  <c r="AW58" i="6"/>
  <c r="AD113" i="6"/>
  <c r="AF28" i="6"/>
  <c r="Y151" i="6"/>
  <c r="AL56" i="6"/>
  <c r="X37" i="6"/>
  <c r="BR133" i="6"/>
  <c r="AX13" i="6"/>
  <c r="AY162" i="6"/>
  <c r="AW36" i="6"/>
  <c r="AJ136" i="6"/>
  <c r="AG38" i="6"/>
  <c r="AH123" i="6"/>
  <c r="AR118" i="6"/>
  <c r="BO132" i="6"/>
  <c r="AJ119" i="6"/>
  <c r="AV140" i="6"/>
  <c r="BC128" i="6"/>
  <c r="AT130" i="6"/>
  <c r="BP104" i="6"/>
  <c r="BA30" i="6"/>
  <c r="BD118" i="6"/>
  <c r="AI39" i="6"/>
  <c r="CF269" i="6"/>
  <c r="AH53" i="6"/>
  <c r="AS98" i="6"/>
  <c r="AF12" i="6"/>
  <c r="BA170" i="6"/>
  <c r="Z121" i="6"/>
  <c r="AC111" i="6"/>
  <c r="AK129" i="6"/>
  <c r="AC77" i="6"/>
  <c r="AF112" i="6"/>
  <c r="AF75" i="6"/>
  <c r="AC150" i="6"/>
  <c r="AO148" i="6"/>
  <c r="AG138" i="6"/>
  <c r="Y165" i="6"/>
  <c r="AR50" i="6"/>
  <c r="AC128" i="6"/>
  <c r="BA112" i="6"/>
  <c r="AW110" i="6"/>
  <c r="AX33" i="6"/>
  <c r="BR109" i="6"/>
  <c r="AH27" i="6"/>
  <c r="BB63" i="6"/>
  <c r="AG29" i="6"/>
  <c r="BE161" i="6"/>
  <c r="AI19" i="6"/>
  <c r="BI44" i="6"/>
  <c r="AF42" i="6"/>
  <c r="Y127" i="6"/>
  <c r="BF174" i="6"/>
  <c r="BQ138" i="6"/>
  <c r="CD26" i="6"/>
  <c r="BQ113" i="6"/>
  <c r="BS12" i="6"/>
  <c r="CD155" i="6"/>
  <c r="AV79" i="6"/>
  <c r="BW165" i="6"/>
  <c r="AV60" i="6"/>
  <c r="X91" i="8"/>
  <c r="BE111" i="6"/>
  <c r="AU146" i="6"/>
  <c r="AG42" i="6"/>
  <c r="AB124" i="6"/>
  <c r="AF141" i="6"/>
  <c r="AQ122" i="6"/>
  <c r="AX171" i="6"/>
  <c r="AJ123" i="6"/>
  <c r="CD118" i="6"/>
  <c r="AF382" i="1"/>
  <c r="AL24" i="6"/>
  <c r="U284" i="1"/>
  <c r="CF289" i="6"/>
  <c r="AC152" i="6"/>
  <c r="BR119" i="6"/>
  <c r="AA18" i="6"/>
  <c r="AF50" i="6"/>
  <c r="AH26" i="6"/>
  <c r="BS58" i="6"/>
  <c r="AM382" i="1"/>
  <c r="AE129" i="6"/>
  <c r="X62" i="6"/>
  <c r="AI25" i="6"/>
  <c r="AG65" i="6"/>
  <c r="BA62" i="6"/>
  <c r="AA82" i="6"/>
  <c r="Y382" i="1"/>
  <c r="CD139" i="6"/>
  <c r="AQ394" i="1"/>
  <c r="AW107" i="6"/>
  <c r="AC68" i="6"/>
  <c r="AZ153" i="6"/>
  <c r="AX51" i="6"/>
  <c r="AR33" i="6"/>
  <c r="BM89" i="6"/>
  <c r="BQ133" i="6"/>
  <c r="BQ92" i="6"/>
  <c r="AW113" i="6"/>
  <c r="Y18" i="6"/>
  <c r="Y96" i="6"/>
  <c r="AE177" i="1"/>
  <c r="X121" i="8"/>
  <c r="BD104" i="6"/>
  <c r="CF34" i="6"/>
  <c r="BQ78" i="6"/>
  <c r="BP113" i="6"/>
  <c r="AV100" i="6"/>
  <c r="BQ102" i="6"/>
  <c r="CF194" i="6"/>
  <c r="AV108" i="6"/>
  <c r="AL124" i="6"/>
  <c r="AQ69" i="6"/>
  <c r="AX125" i="6"/>
  <c r="AU101" i="6"/>
  <c r="U317" i="1"/>
  <c r="AE89" i="6"/>
  <c r="AY26" i="6"/>
  <c r="CD82" i="6"/>
  <c r="AH173" i="1"/>
  <c r="AG22" i="6"/>
  <c r="AV170" i="6"/>
  <c r="AB173" i="1"/>
  <c r="BO88" i="6"/>
  <c r="AD151" i="6"/>
  <c r="BE20" i="6"/>
  <c r="X101" i="6"/>
  <c r="AK114" i="6"/>
  <c r="AP33" i="6"/>
  <c r="BA103" i="6"/>
  <c r="AV83" i="6"/>
  <c r="AV134" i="6"/>
  <c r="AG391" i="1"/>
  <c r="AJ23" i="6"/>
  <c r="BR107" i="6"/>
  <c r="BF79" i="6"/>
  <c r="AV118" i="6"/>
  <c r="BQ22" i="6"/>
  <c r="BQ44" i="6"/>
  <c r="Z157" i="6"/>
  <c r="U203" i="5"/>
  <c r="AW87" i="6"/>
  <c r="Z123" i="6"/>
  <c r="CF146" i="6"/>
  <c r="AP35" i="6"/>
  <c r="AC160" i="6"/>
  <c r="AY157" i="6"/>
  <c r="BP41" i="6"/>
  <c r="U87" i="5"/>
  <c r="BH47" i="6"/>
  <c r="AZ119" i="6"/>
  <c r="AW28" i="6"/>
  <c r="Z167" i="6"/>
  <c r="BP171" i="6"/>
  <c r="AF122" i="6"/>
  <c r="BB167" i="6"/>
  <c r="BQ91" i="6"/>
  <c r="CF290" i="6"/>
  <c r="Z29" i="6"/>
  <c r="AV23" i="6"/>
  <c r="AJ97" i="6"/>
  <c r="AW157" i="6"/>
  <c r="AB60" i="6"/>
  <c r="AP165" i="6"/>
  <c r="CF63" i="6"/>
  <c r="AF59" i="6"/>
  <c r="BG168" i="6"/>
  <c r="X12" i="6"/>
  <c r="AC116" i="6"/>
  <c r="AJ35" i="6"/>
  <c r="CF191" i="6"/>
  <c r="AO397" i="1"/>
  <c r="BH76" i="8"/>
  <c r="BP92" i="6"/>
  <c r="AK54" i="6"/>
  <c r="AZ77" i="6"/>
  <c r="CF159" i="6"/>
  <c r="AE18" i="6"/>
  <c r="BN51" i="6"/>
  <c r="AW71" i="6"/>
  <c r="BS37" i="6"/>
  <c r="AF51" i="6"/>
  <c r="AD160" i="6"/>
  <c r="BA174" i="6"/>
  <c r="AW90" i="6"/>
  <c r="BR48" i="6"/>
  <c r="BO167" i="6"/>
  <c r="AK74" i="6"/>
  <c r="BS86" i="6"/>
  <c r="AB170" i="6"/>
  <c r="BE55" i="6"/>
  <c r="AY28" i="6"/>
  <c r="AI111" i="6"/>
  <c r="AC59" i="6"/>
  <c r="AU51" i="6"/>
  <c r="BO143" i="6"/>
  <c r="X166" i="6"/>
  <c r="BN35" i="6"/>
  <c r="BR21" i="6"/>
  <c r="AS154" i="6"/>
  <c r="BO172" i="6"/>
  <c r="CF156" i="6"/>
  <c r="AB74" i="6"/>
  <c r="AZ67" i="6"/>
  <c r="AQ82" i="6"/>
  <c r="Z102" i="6"/>
  <c r="BP19" i="6"/>
  <c r="U103" i="5"/>
  <c r="BA57" i="6"/>
  <c r="BQ38" i="6"/>
  <c r="AI74" i="6"/>
  <c r="AI118" i="6"/>
  <c r="BO103" i="6"/>
  <c r="CF299" i="6"/>
  <c r="CC400" i="1"/>
  <c r="CF220" i="6"/>
  <c r="AN142" i="6"/>
  <c r="U281" i="1"/>
  <c r="AY67" i="6"/>
  <c r="BS83" i="6"/>
  <c r="BP69" i="6"/>
  <c r="BR157" i="6"/>
  <c r="AI176" i="1"/>
  <c r="AY54" i="6"/>
  <c r="AS63" i="6"/>
  <c r="BQ46" i="6"/>
  <c r="AZ82" i="6"/>
  <c r="BJ64" i="6"/>
  <c r="BP167" i="6"/>
  <c r="AI69" i="6"/>
  <c r="AR123" i="6"/>
  <c r="BR59" i="6"/>
  <c r="AG113" i="6"/>
  <c r="AO64" i="6"/>
  <c r="BI29" i="6"/>
  <c r="AE140" i="6"/>
  <c r="AI173" i="1"/>
  <c r="AF175" i="1"/>
  <c r="BP121" i="8"/>
  <c r="AD174" i="1"/>
  <c r="AL92" i="6"/>
  <c r="AB172" i="6"/>
  <c r="BP82" i="6"/>
  <c r="CF264" i="6"/>
  <c r="BP151" i="6"/>
  <c r="AI67" i="6"/>
  <c r="AD173" i="1"/>
  <c r="BA18" i="6"/>
  <c r="AQ45" i="6"/>
  <c r="BS81" i="6"/>
  <c r="BQ112" i="6"/>
  <c r="BB41" i="6"/>
  <c r="AG33" i="6"/>
  <c r="BC124" i="6"/>
  <c r="AJ134" i="6"/>
  <c r="AH116" i="6"/>
  <c r="AH82" i="6"/>
  <c r="AU144" i="6"/>
  <c r="AC20" i="6"/>
  <c r="AG90" i="6"/>
  <c r="AD166" i="6"/>
  <c r="AR137" i="6"/>
  <c r="U140" i="5"/>
  <c r="AR129" i="6"/>
  <c r="CD54" i="6"/>
  <c r="AP53" i="6"/>
  <c r="AS41" i="6"/>
  <c r="CF274" i="6"/>
  <c r="AR15" i="6"/>
  <c r="BQ62" i="6"/>
  <c r="BR45" i="6"/>
  <c r="BG63" i="6"/>
  <c r="BQ86" i="6"/>
  <c r="AK16" i="6"/>
  <c r="CF212" i="6"/>
  <c r="AF69" i="6"/>
  <c r="Z51" i="6"/>
  <c r="AL85" i="6"/>
  <c r="CF134" i="6"/>
  <c r="BQ69" i="6"/>
  <c r="BQ124" i="6"/>
  <c r="AN123" i="6"/>
  <c r="AX39" i="6"/>
  <c r="BL16" i="6"/>
  <c r="BB142" i="6"/>
  <c r="CF30" i="6"/>
  <c r="BR114" i="6"/>
  <c r="AI104" i="6"/>
  <c r="AL51" i="6"/>
  <c r="Z97" i="6"/>
  <c r="BO97" i="6"/>
  <c r="AJ46" i="6"/>
  <c r="AA72" i="6"/>
  <c r="BP112" i="6"/>
  <c r="Y44" i="6"/>
  <c r="CD151" i="6"/>
  <c r="CF26" i="6"/>
  <c r="AY46" i="6"/>
  <c r="AY100" i="6"/>
  <c r="BQ97" i="6"/>
  <c r="AH15" i="6"/>
  <c r="AG41" i="6"/>
  <c r="X111" i="6"/>
  <c r="BP12" i="6"/>
  <c r="AO59" i="6"/>
  <c r="AG51" i="6"/>
  <c r="AM103" i="6"/>
  <c r="CF152" i="6"/>
  <c r="AD175" i="1"/>
  <c r="AQ120" i="6"/>
  <c r="X149" i="6"/>
  <c r="BU75" i="8"/>
  <c r="AE173" i="1"/>
  <c r="BM26" i="8"/>
  <c r="BS75" i="8"/>
  <c r="Y174" i="1"/>
  <c r="BO76" i="8"/>
  <c r="BG30" i="8"/>
  <c r="BQ76" i="8"/>
  <c r="BL73" i="8"/>
  <c r="AI140" i="6"/>
  <c r="AF101" i="6"/>
  <c r="X135" i="8"/>
  <c r="AG16" i="6"/>
  <c r="AY56" i="6"/>
  <c r="BO129" i="6"/>
  <c r="BC149" i="6"/>
  <c r="BC44" i="6"/>
  <c r="BO110" i="6"/>
  <c r="CF64" i="6"/>
  <c r="AN66" i="6"/>
  <c r="AX104" i="6"/>
  <c r="AD109" i="6"/>
  <c r="AY156" i="6"/>
  <c r="AX87" i="6"/>
  <c r="BS28" i="6"/>
  <c r="BP23" i="6"/>
  <c r="AJ167" i="6"/>
  <c r="Y161" i="6"/>
  <c r="AB90" i="6"/>
  <c r="AX84" i="6"/>
  <c r="BB85" i="6"/>
  <c r="AC67" i="6"/>
  <c r="AJ397" i="1"/>
  <c r="BC72" i="6"/>
  <c r="BS156" i="6"/>
  <c r="AJ128" i="6"/>
  <c r="AC83" i="6"/>
  <c r="AC41" i="6"/>
  <c r="BS27" i="6"/>
  <c r="AF91" i="6"/>
  <c r="AF130" i="6"/>
  <c r="AR71" i="6"/>
  <c r="Z27" i="6"/>
  <c r="BO121" i="6"/>
  <c r="AS66" i="6"/>
  <c r="CD137" i="6"/>
  <c r="AA32" i="6"/>
  <c r="AF149" i="6"/>
  <c r="BQ151" i="6"/>
  <c r="AI33" i="6"/>
  <c r="AM23" i="6"/>
  <c r="AB110" i="6"/>
  <c r="AU58" i="6"/>
  <c r="AN127" i="6"/>
  <c r="BS173" i="6"/>
  <c r="AW84" i="6"/>
  <c r="AJ83" i="6"/>
  <c r="AV59" i="6"/>
  <c r="BA159" i="6"/>
  <c r="AR160" i="6"/>
  <c r="BC56" i="6"/>
  <c r="AK67" i="6"/>
  <c r="AW104" i="6"/>
  <c r="BA26" i="6"/>
  <c r="AY172" i="6"/>
  <c r="BR174" i="6"/>
  <c r="BO65" i="6"/>
  <c r="AF174" i="1"/>
  <c r="BP58" i="6"/>
  <c r="AB141" i="6"/>
  <c r="AP173" i="6"/>
  <c r="BE53" i="6"/>
  <c r="AF79" i="6"/>
  <c r="CD50" i="6"/>
  <c r="AD93" i="6"/>
  <c r="BP15" i="6"/>
  <c r="BS17" i="6"/>
  <c r="AD131" i="6"/>
  <c r="AU140" i="6"/>
  <c r="AJ48" i="6"/>
  <c r="AH11" i="6"/>
  <c r="AA141" i="6"/>
  <c r="AK28" i="8"/>
  <c r="BL26" i="8"/>
  <c r="BH75" i="8"/>
  <c r="BP76" i="8"/>
  <c r="AV155" i="6"/>
  <c r="AJ42" i="6"/>
  <c r="Z127" i="6"/>
  <c r="AK21" i="6"/>
  <c r="Y48" i="6"/>
  <c r="AI156" i="6"/>
  <c r="AA108" i="6"/>
  <c r="BP36" i="6"/>
  <c r="AC177" i="1"/>
  <c r="AI174" i="1"/>
  <c r="Y103" i="6"/>
  <c r="AW105" i="6"/>
  <c r="AZ161" i="6"/>
  <c r="Y114" i="6"/>
  <c r="AW117" i="6"/>
  <c r="AM13" i="6"/>
  <c r="U183" i="5"/>
  <c r="AI120" i="6"/>
  <c r="BO137" i="6"/>
  <c r="AH161" i="6"/>
  <c r="AF113" i="6"/>
  <c r="BQ24" i="6"/>
  <c r="BQ26" i="6"/>
  <c r="AL72" i="6"/>
  <c r="CF107" i="6"/>
  <c r="BQ57" i="6"/>
  <c r="AB96" i="6"/>
  <c r="BA101" i="6"/>
  <c r="AT135" i="6"/>
  <c r="AV47" i="6"/>
  <c r="AA12" i="6"/>
  <c r="AD94" i="6"/>
  <c r="AQ119" i="6"/>
  <c r="AU65" i="6"/>
  <c r="AI23" i="6"/>
  <c r="CF40" i="6"/>
  <c r="CF261" i="6"/>
  <c r="BR160" i="6"/>
  <c r="CD154" i="6"/>
  <c r="AD74" i="6"/>
  <c r="X36" i="6"/>
  <c r="CF181" i="6"/>
  <c r="AC141" i="6"/>
  <c r="AW17" i="6"/>
  <c r="BO162" i="6"/>
  <c r="X171" i="6"/>
  <c r="AZ113" i="6"/>
  <c r="AP99" i="6"/>
  <c r="BN163" i="6"/>
  <c r="AH174" i="6"/>
  <c r="AG172" i="6"/>
  <c r="CF41" i="6"/>
  <c r="X33" i="6"/>
  <c r="AG382" i="1"/>
  <c r="AS152" i="6"/>
  <c r="X59" i="6"/>
  <c r="AE44" i="6"/>
  <c r="BA27" i="6"/>
  <c r="CD41" i="6"/>
  <c r="AD81" i="6"/>
  <c r="AG155" i="6"/>
  <c r="AS131" i="6"/>
  <c r="CF225" i="6"/>
  <c r="AM172" i="6"/>
  <c r="AU42" i="6"/>
  <c r="BQ106" i="6"/>
  <c r="AH176" i="1"/>
  <c r="AB177" i="1"/>
  <c r="AH128" i="6"/>
  <c r="AI382" i="1"/>
  <c r="BS158" i="6"/>
  <c r="BQ167" i="6"/>
  <c r="Y175" i="6"/>
  <c r="AG176" i="1"/>
  <c r="BK26" i="8"/>
  <c r="BP75" i="8"/>
  <c r="BO44" i="6"/>
  <c r="BS113" i="6"/>
  <c r="AZ95" i="6"/>
  <c r="AM107" i="6"/>
  <c r="AE143" i="6"/>
  <c r="BS129" i="6"/>
  <c r="BR115" i="6"/>
  <c r="AK53" i="6"/>
  <c r="BO73" i="8"/>
  <c r="AV121" i="6"/>
  <c r="AJ174" i="6"/>
  <c r="AW53" i="6"/>
  <c r="AW124" i="6"/>
  <c r="AK109" i="6"/>
  <c r="AY88" i="6"/>
  <c r="AB91" i="6"/>
  <c r="Z39" i="6"/>
  <c r="AB82" i="6"/>
  <c r="BF152" i="6"/>
  <c r="AQ48" i="6"/>
  <c r="CF196" i="6"/>
  <c r="BO141" i="6"/>
  <c r="Y58" i="6"/>
  <c r="CF182" i="6"/>
  <c r="AX48" i="6"/>
  <c r="AA100" i="6"/>
  <c r="CD146" i="6"/>
  <c r="AZ13" i="6"/>
  <c r="AI48" i="6"/>
  <c r="AW139" i="6"/>
  <c r="BK68" i="6"/>
  <c r="BA67" i="6"/>
  <c r="AD147" i="6"/>
  <c r="CF56" i="6"/>
  <c r="BR55" i="6"/>
  <c r="AY144" i="6"/>
  <c r="BR151" i="6"/>
  <c r="Z146" i="6"/>
  <c r="CF284" i="6"/>
  <c r="AZ59" i="6"/>
  <c r="BO105" i="6"/>
  <c r="BD153" i="6"/>
  <c r="Y391" i="1"/>
  <c r="Z72" i="6"/>
  <c r="AF126" i="6"/>
  <c r="AH382" i="1"/>
  <c r="AR72" i="6"/>
  <c r="BP131" i="6"/>
  <c r="AA79" i="6"/>
  <c r="AG109" i="6"/>
  <c r="AD140" i="6"/>
  <c r="BE83" i="6"/>
  <c r="BR50" i="6"/>
  <c r="Z65" i="6"/>
  <c r="AL80" i="6"/>
  <c r="BO80" i="6"/>
  <c r="AA132" i="6"/>
  <c r="AF173" i="1"/>
  <c r="Y78" i="6"/>
  <c r="CD80" i="6"/>
  <c r="BO12" i="6"/>
  <c r="BF124" i="6"/>
  <c r="CF187" i="6"/>
  <c r="BO89" i="6"/>
  <c r="AX107" i="6"/>
  <c r="BO149" i="6"/>
  <c r="AF96" i="6"/>
  <c r="BC153" i="6"/>
  <c r="Y30" i="6"/>
  <c r="AE35" i="6"/>
  <c r="AA17" i="6"/>
  <c r="BT75" i="8"/>
  <c r="AW141" i="6"/>
  <c r="BJ122" i="8"/>
  <c r="BO26" i="8"/>
  <c r="BQ75" i="8"/>
  <c r="AC175" i="1"/>
  <c r="BT73" i="8"/>
  <c r="BP74" i="8"/>
  <c r="BI74" i="8"/>
  <c r="BN76" i="8"/>
  <c r="BI121" i="8"/>
  <c r="X95" i="1"/>
  <c r="BD67" i="6"/>
  <c r="AO32" i="6"/>
  <c r="AK116" i="6"/>
  <c r="BC142" i="6"/>
  <c r="BS96" i="6"/>
  <c r="AU116" i="6"/>
  <c r="AE56" i="6"/>
  <c r="AI177" i="1"/>
  <c r="AC123" i="6"/>
  <c r="AT110" i="6"/>
  <c r="BS76" i="8"/>
  <c r="BQ121" i="8"/>
  <c r="BM19" i="6"/>
  <c r="BP37" i="6"/>
  <c r="AF81" i="6"/>
  <c r="AJ149" i="6"/>
  <c r="AI101" i="6"/>
  <c r="AS164" i="6"/>
  <c r="AI59" i="6"/>
  <c r="BS153" i="6"/>
  <c r="BO71" i="6"/>
  <c r="BH173" i="6"/>
  <c r="CD163" i="6"/>
  <c r="AV86" i="6"/>
  <c r="AU172" i="6"/>
  <c r="BP152" i="6"/>
  <c r="AB67" i="6"/>
  <c r="AS47" i="6"/>
  <c r="AK29" i="6"/>
  <c r="U58" i="5"/>
  <c r="BB132" i="6"/>
  <c r="AZ29" i="6"/>
  <c r="AE114" i="6"/>
  <c r="AG27" i="6"/>
  <c r="BS108" i="6"/>
  <c r="AQ78" i="6"/>
  <c r="AL41" i="6"/>
  <c r="CD105" i="6"/>
  <c r="AE21" i="6"/>
  <c r="AW94" i="6"/>
  <c r="Y124" i="6"/>
  <c r="X136" i="6"/>
  <c r="BP95" i="6"/>
  <c r="BP146" i="6"/>
  <c r="BQ39" i="6"/>
  <c r="AG45" i="6"/>
  <c r="AP48" i="6"/>
  <c r="AR166" i="6"/>
  <c r="AC88" i="6"/>
  <c r="AU27" i="6"/>
  <c r="BS169" i="6"/>
  <c r="CF193" i="6"/>
  <c r="AV64" i="6"/>
  <c r="AC108" i="6"/>
  <c r="AK112" i="6"/>
  <c r="BQ51" i="6"/>
  <c r="AD176" i="1"/>
  <c r="CF138" i="6"/>
  <c r="CF15" i="6"/>
  <c r="AB162" i="6"/>
  <c r="CF20" i="6"/>
  <c r="BB113" i="6"/>
  <c r="AK156" i="6"/>
  <c r="X113" i="6"/>
  <c r="BQ128" i="6"/>
  <c r="AG397" i="1"/>
  <c r="AL391" i="1"/>
  <c r="BC110" i="6"/>
  <c r="AI148" i="6"/>
  <c r="X377" i="1"/>
  <c r="AR175" i="6"/>
  <c r="CD23" i="6"/>
  <c r="AC173" i="6"/>
  <c r="BP106" i="6"/>
  <c r="BI73" i="8"/>
  <c r="AP60" i="6"/>
  <c r="BU73" i="8"/>
  <c r="BR76" i="8"/>
  <c r="BK30" i="8"/>
  <c r="BG73" i="8"/>
  <c r="BT29" i="8"/>
  <c r="BG120" i="8"/>
  <c r="Y175" i="1"/>
  <c r="BS122" i="8"/>
  <c r="AH174" i="1"/>
  <c r="BL74" i="8"/>
  <c r="BG119" i="8"/>
  <c r="AC174" i="1"/>
  <c r="BA163" i="6"/>
  <c r="AN116" i="6"/>
  <c r="CD56" i="6"/>
  <c r="AD24" i="6"/>
  <c r="Z125" i="6"/>
  <c r="AY148" i="6"/>
  <c r="Y394" i="1"/>
  <c r="X28" i="6"/>
  <c r="BJ170" i="6"/>
  <c r="BS74" i="8"/>
  <c r="AI175" i="1"/>
  <c r="AX86" i="6"/>
  <c r="AX101" i="6"/>
  <c r="BR96" i="6"/>
  <c r="AI138" i="6"/>
  <c r="BP132" i="6"/>
  <c r="BG123" i="8" s="1"/>
  <c r="AH168" i="6"/>
  <c r="AB58" i="6"/>
  <c r="AN171" i="6"/>
  <c r="AJ126" i="6"/>
  <c r="AU149" i="6"/>
  <c r="AO128" i="6"/>
  <c r="BD166" i="6"/>
  <c r="Y28" i="6"/>
  <c r="AO133" i="6"/>
  <c r="AI65" i="6"/>
  <c r="BR137" i="6"/>
  <c r="AC156" i="6"/>
  <c r="X54" i="6"/>
  <c r="X138" i="6"/>
  <c r="AJ56" i="6"/>
  <c r="AG56" i="6"/>
  <c r="AJ130" i="6"/>
  <c r="AY165" i="6"/>
  <c r="AX29" i="6"/>
  <c r="CF204" i="6"/>
  <c r="AW144" i="6"/>
  <c r="BO148" i="6"/>
  <c r="AY146" i="6"/>
  <c r="AZ21" i="6"/>
  <c r="AX106" i="6"/>
  <c r="BQ99" i="6"/>
  <c r="BP32" i="6"/>
  <c r="BP117" i="6"/>
  <c r="BS172" i="6"/>
  <c r="AW97" i="6"/>
  <c r="BP114" i="6"/>
  <c r="Y108" i="6"/>
  <c r="BQ81" i="6"/>
  <c r="BO41" i="6"/>
  <c r="AG44" i="6"/>
  <c r="AP391" i="1"/>
  <c r="CF237" i="6"/>
  <c r="AW138" i="6"/>
  <c r="AE92" i="6"/>
  <c r="AK76" i="8"/>
  <c r="AI116" i="6"/>
  <c r="CF91" i="6"/>
  <c r="AE391" i="1"/>
  <c r="Z177" i="1"/>
  <c r="AG66" i="6"/>
  <c r="CF202" i="6"/>
  <c r="CF137" i="6"/>
  <c r="AY114" i="6"/>
  <c r="BP71" i="6"/>
  <c r="Y98" i="6"/>
  <c r="BP124" i="6"/>
  <c r="BH77" i="8" s="1"/>
  <c r="AE176" i="1"/>
  <c r="AL175" i="6"/>
  <c r="AD14" i="6"/>
  <c r="AI143" i="6"/>
  <c r="BS149" i="6"/>
  <c r="AL103" i="6"/>
  <c r="BH30" i="8"/>
  <c r="AW24" i="6"/>
  <c r="BU120" i="8"/>
  <c r="BI77" i="8"/>
  <c r="BJ76" i="8"/>
  <c r="BN30" i="8"/>
  <c r="BS73" i="8"/>
  <c r="BH29" i="8"/>
  <c r="BH120" i="8"/>
  <c r="Z175" i="1"/>
  <c r="BR121" i="8"/>
  <c r="BL122" i="8"/>
  <c r="BT119" i="8"/>
  <c r="BB117" i="6"/>
  <c r="CF218" i="6"/>
  <c r="AH65" i="6"/>
  <c r="AZ55" i="6"/>
  <c r="CF283" i="6"/>
  <c r="CD67" i="6"/>
  <c r="BA28" i="6"/>
  <c r="BB138" i="6"/>
  <c r="X133" i="6"/>
  <c r="AS394" i="1"/>
  <c r="BO70" i="6"/>
  <c r="BN70" i="6"/>
  <c r="BM70" i="6"/>
  <c r="BL70" i="6"/>
  <c r="BK70" i="6"/>
  <c r="BJ70" i="6"/>
  <c r="BA70" i="6"/>
  <c r="AR70" i="6"/>
  <c r="AA40" i="6"/>
  <c r="BF40" i="6"/>
  <c r="AU40" i="6"/>
  <c r="AS40" i="6"/>
  <c r="AR40" i="6"/>
  <c r="BC40" i="6"/>
  <c r="BD40" i="6"/>
  <c r="BO40" i="6"/>
  <c r="Z31" i="6"/>
  <c r="AJ31" i="6"/>
  <c r="AG34" i="6"/>
  <c r="AT34" i="6"/>
  <c r="BT31" i="6"/>
  <c r="BV34" i="6"/>
  <c r="BS31" i="6"/>
  <c r="BR31" i="6"/>
  <c r="BQ31" i="6"/>
  <c r="AK31" i="6"/>
  <c r="BE31" i="6"/>
  <c r="BA34" i="6"/>
  <c r="BF31" i="6"/>
  <c r="AC31" i="6"/>
  <c r="CD34" i="6"/>
  <c r="CA31" i="6"/>
  <c r="AF31" i="6"/>
  <c r="AP382" i="1"/>
  <c r="BR34" i="6"/>
  <c r="BW31" i="6"/>
  <c r="AX31" i="6"/>
  <c r="AV34" i="6"/>
  <c r="BJ34" i="6"/>
  <c r="AR391" i="1"/>
  <c r="Y31" i="6"/>
  <c r="BW70" i="6"/>
  <c r="AZ70" i="6"/>
  <c r="BM40" i="6"/>
  <c r="BM34" i="6"/>
  <c r="BN34" i="6"/>
  <c r="AA34" i="6"/>
  <c r="BG70" i="6"/>
  <c r="BF70" i="6"/>
  <c r="BE70" i="6"/>
  <c r="BD70" i="6"/>
  <c r="BC70" i="6"/>
  <c r="BB70" i="6"/>
  <c r="AS70" i="6"/>
  <c r="AJ70" i="6"/>
  <c r="BV40" i="6"/>
  <c r="AD40" i="6"/>
  <c r="AL40" i="6"/>
  <c r="BT40" i="6"/>
  <c r="BS40" i="6"/>
  <c r="BR40" i="6"/>
  <c r="AV40" i="6"/>
  <c r="AG40" i="6"/>
  <c r="AW31" i="6"/>
  <c r="AZ34" i="6"/>
  <c r="AX34" i="6"/>
  <c r="AQ34" i="6"/>
  <c r="AJ34" i="6"/>
  <c r="BN31" i="6"/>
  <c r="AH34" i="6"/>
  <c r="BS34" i="6"/>
  <c r="AT31" i="6"/>
  <c r="AE34" i="6"/>
  <c r="AC34" i="6"/>
  <c r="AW34" i="6"/>
  <c r="AS34" i="6"/>
  <c r="BO34" i="6"/>
  <c r="AA31" i="6"/>
  <c r="BT34" i="6"/>
  <c r="AO31" i="6"/>
  <c r="CC34" i="6"/>
  <c r="AN34" i="6"/>
  <c r="BF34" i="6"/>
  <c r="AP397" i="1"/>
  <c r="BU34" i="6"/>
  <c r="BI31" i="6"/>
  <c r="BS70" i="6"/>
  <c r="BG40" i="6"/>
  <c r="AL31" i="6"/>
  <c r="AB34" i="6"/>
  <c r="AY70" i="6"/>
  <c r="AX70" i="6"/>
  <c r="AW70" i="6"/>
  <c r="AV70" i="6"/>
  <c r="AU70" i="6"/>
  <c r="AT70" i="6"/>
  <c r="AK70" i="6"/>
  <c r="AB70" i="6"/>
  <c r="BU40" i="6"/>
  <c r="AQ40" i="6"/>
  <c r="AJ40" i="6"/>
  <c r="BY40" i="6"/>
  <c r="BB40" i="6"/>
  <c r="CB40" i="6"/>
  <c r="AM40" i="6"/>
  <c r="Y40" i="6"/>
  <c r="BG34" i="6"/>
  <c r="AT394" i="1"/>
  <c r="BY31" i="6"/>
  <c r="BP31" i="6"/>
  <c r="BI34" i="6"/>
  <c r="BD31" i="6"/>
  <c r="CB34" i="6"/>
  <c r="BV31" i="6"/>
  <c r="AV31" i="6"/>
  <c r="AP34" i="6"/>
  <c r="BU70" i="6"/>
  <c r="CC40" i="6"/>
  <c r="X34" i="6"/>
  <c r="AB31" i="6"/>
  <c r="CE64" i="6"/>
  <c r="AQ70" i="6"/>
  <c r="AP70" i="6"/>
  <c r="AO70" i="6"/>
  <c r="AN70" i="6"/>
  <c r="AM70" i="6"/>
  <c r="AL70" i="6"/>
  <c r="AC70" i="6"/>
  <c r="CE40" i="6"/>
  <c r="AZ40" i="6"/>
  <c r="BJ40" i="6"/>
  <c r="BN40" i="6"/>
  <c r="AT40" i="6"/>
  <c r="AK40" i="6"/>
  <c r="AB40" i="6"/>
  <c r="AD31" i="6"/>
  <c r="Z34" i="6"/>
  <c r="CD31" i="6"/>
  <c r="AP31" i="6"/>
  <c r="BL34" i="6"/>
  <c r="CE34" i="6"/>
  <c r="AF34" i="6"/>
  <c r="AG31" i="6"/>
  <c r="AE31" i="6"/>
  <c r="Y34" i="6"/>
  <c r="BV70" i="6"/>
  <c r="CD40" i="6"/>
  <c r="AN31" i="6"/>
  <c r="AM34" i="6"/>
  <c r="U64" i="5"/>
  <c r="AI70" i="6"/>
  <c r="AH70" i="6"/>
  <c r="AG70" i="6"/>
  <c r="AF70" i="6"/>
  <c r="AE70" i="6"/>
  <c r="AD70" i="6"/>
  <c r="BX70" i="6"/>
  <c r="AF40" i="6"/>
  <c r="Z40" i="6"/>
  <c r="BX40" i="6"/>
  <c r="BZ40" i="6"/>
  <c r="X40" i="6"/>
  <c r="AE40" i="6"/>
  <c r="AX40" i="6"/>
  <c r="AQ31" i="6"/>
  <c r="BH31" i="6"/>
  <c r="AY34" i="6"/>
  <c r="CA34" i="6"/>
  <c r="AK34" i="6"/>
  <c r="BX34" i="6"/>
  <c r="AD34" i="6"/>
  <c r="BG31" i="6"/>
  <c r="BE34" i="6"/>
  <c r="CE70" i="6"/>
  <c r="AA70" i="6"/>
  <c r="Z70" i="6"/>
  <c r="Y70" i="6"/>
  <c r="X70" i="6"/>
  <c r="U61" i="5"/>
  <c r="BY70" i="6"/>
  <c r="BP70" i="6"/>
  <c r="BL40" i="6"/>
  <c r="AW40" i="6"/>
  <c r="AN40" i="6"/>
  <c r="AY40" i="6"/>
  <c r="BQ40" i="6"/>
  <c r="AI40" i="6"/>
  <c r="BK40" i="6"/>
  <c r="AZ31" i="6"/>
  <c r="CC31" i="6"/>
  <c r="AR34" i="6"/>
  <c r="BJ31" i="6"/>
  <c r="BZ34" i="6"/>
  <c r="BM31" i="6"/>
  <c r="BB31" i="6"/>
  <c r="AL34" i="6"/>
  <c r="BC31" i="6"/>
  <c r="AI34" i="6"/>
  <c r="BW34" i="6"/>
  <c r="AY31" i="6"/>
  <c r="BO31" i="6"/>
  <c r="BB34" i="6"/>
  <c r="BU31" i="6"/>
  <c r="BH34" i="6"/>
  <c r="BR70" i="6"/>
  <c r="CA40" i="6"/>
  <c r="BP40" i="6"/>
  <c r="AO34" i="6"/>
  <c r="CB31" i="6"/>
  <c r="BQ34" i="6"/>
  <c r="U70" i="5"/>
  <c r="CD70" i="6"/>
  <c r="CC70" i="6"/>
  <c r="CB70" i="6"/>
  <c r="CA70" i="6"/>
  <c r="BZ70" i="6"/>
  <c r="BQ70" i="6"/>
  <c r="BH70" i="6"/>
  <c r="BA40" i="6"/>
  <c r="BH40" i="6"/>
  <c r="AO40" i="6"/>
  <c r="AH40" i="6"/>
  <c r="BW40" i="6"/>
  <c r="BE40" i="6"/>
  <c r="AC40" i="6"/>
  <c r="AU34" i="6"/>
  <c r="AU31" i="6"/>
  <c r="BP34" i="6"/>
  <c r="BX31" i="6"/>
  <c r="AS31" i="6"/>
  <c r="AR31" i="6"/>
  <c r="BZ31" i="6"/>
  <c r="X31" i="6"/>
  <c r="BD34" i="6"/>
  <c r="AI31" i="6"/>
  <c r="AM31" i="6"/>
  <c r="BK34" i="6"/>
  <c r="BK31" i="6"/>
  <c r="BY34" i="6"/>
  <c r="BT77" i="8"/>
  <c r="CE31" i="6"/>
  <c r="BL31" i="6"/>
  <c r="BT70" i="6"/>
  <c r="BI70" i="6"/>
  <c r="AP40" i="6"/>
  <c r="BI40" i="6"/>
  <c r="BC34" i="6"/>
  <c r="AH31" i="6"/>
  <c r="BA31" i="6"/>
  <c r="BI27" i="8"/>
  <c r="BL27" i="8"/>
  <c r="BH27" i="8"/>
  <c r="BI75" i="8"/>
  <c r="BG75" i="8"/>
  <c r="BQ29" i="8"/>
  <c r="BI29" i="8"/>
  <c r="BJ29" i="8"/>
  <c r="BU29" i="8"/>
  <c r="BP29" i="8"/>
  <c r="BK29" i="8"/>
  <c r="BO29" i="8"/>
  <c r="BJ26" i="8"/>
  <c r="BG26" i="8"/>
  <c r="BI26" i="8"/>
  <c r="BQ26" i="8"/>
  <c r="BM119" i="8"/>
  <c r="BK119" i="8"/>
  <c r="BM122" i="8"/>
  <c r="BT122" i="8"/>
  <c r="BP122" i="8"/>
  <c r="BH121" i="8"/>
  <c r="BG121" i="8"/>
  <c r="BM121" i="8"/>
  <c r="BN121" i="8"/>
  <c r="BO121" i="8"/>
  <c r="BQ123" i="8"/>
  <c r="BJ123" i="8"/>
  <c r="BS123" i="8"/>
  <c r="BK123" i="8"/>
  <c r="BR123" i="8"/>
  <c r="BP123" i="8"/>
  <c r="BN123" i="8"/>
  <c r="BT123" i="8"/>
  <c r="BI28" i="8"/>
  <c r="BH28" i="8"/>
  <c r="BP28" i="8"/>
  <c r="BN28" i="8"/>
  <c r="BM28" i="8"/>
  <c r="BM29" i="8"/>
  <c r="BL29" i="8"/>
  <c r="BJ121" i="8"/>
  <c r="BL121" i="8"/>
  <c r="BK121" i="8"/>
  <c r="BN75" i="8"/>
  <c r="BO75" i="8"/>
  <c r="BM75" i="8"/>
  <c r="BL75" i="8"/>
  <c r="BR75" i="8"/>
  <c r="BU76" i="8"/>
  <c r="BT76" i="8"/>
  <c r="BN27" i="8"/>
  <c r="BG27" i="8"/>
  <c r="BS27" i="8"/>
  <c r="BK27" i="8"/>
  <c r="BS77" i="8"/>
  <c r="BQ77" i="8"/>
  <c r="BU28" i="8"/>
  <c r="BT28" i="8"/>
  <c r="BS28" i="8"/>
  <c r="BM76" i="8"/>
  <c r="BL76" i="8"/>
  <c r="BK76" i="8"/>
  <c r="BP120" i="8"/>
  <c r="BM120" i="8"/>
  <c r="BT120" i="8"/>
  <c r="BS120" i="8"/>
  <c r="BL120" i="8"/>
  <c r="BK120" i="8"/>
  <c r="BO120" i="8"/>
  <c r="BH26" i="8"/>
  <c r="BN26" i="8"/>
  <c r="BP73" i="8"/>
  <c r="BR73" i="8"/>
  <c r="BQ73" i="8"/>
  <c r="BM73" i="8"/>
  <c r="BN73" i="8"/>
  <c r="BR120" i="8"/>
  <c r="BJ120" i="8"/>
  <c r="BJ27" i="8"/>
  <c r="BP27" i="8"/>
  <c r="BQ27" i="8"/>
  <c r="BM27" i="8"/>
  <c r="BU27" i="8"/>
  <c r="BN122" i="8"/>
  <c r="BK122" i="8"/>
  <c r="BQ122" i="8"/>
  <c r="BU122" i="8"/>
  <c r="BR122" i="8"/>
  <c r="BN120" i="8"/>
  <c r="BI120" i="8"/>
  <c r="BQ120" i="8"/>
  <c r="BG29" i="8"/>
  <c r="BS29" i="8"/>
  <c r="BR29" i="8"/>
  <c r="BN29" i="8"/>
  <c r="BQ74" i="8"/>
  <c r="BJ74" i="8"/>
  <c r="BH74" i="8"/>
  <c r="BO74" i="8"/>
  <c r="BT74" i="8"/>
  <c r="BM74" i="8"/>
  <c r="BN74" i="8"/>
  <c r="BU74" i="8"/>
  <c r="BR74" i="8"/>
  <c r="BG74" i="8"/>
  <c r="BK74" i="8"/>
  <c r="BR77" i="8"/>
  <c r="BK77" i="8"/>
  <c r="BO77" i="8"/>
  <c r="BP77" i="8"/>
  <c r="BU77" i="8"/>
  <c r="BL77" i="8"/>
  <c r="BM77" i="8"/>
  <c r="BG77" i="8"/>
  <c r="BJ77" i="8"/>
  <c r="BN77" i="8"/>
  <c r="BO122" i="8"/>
  <c r="BI122" i="8"/>
  <c r="BG122" i="8"/>
  <c r="BH122" i="8"/>
  <c r="BS30" i="8"/>
  <c r="BR30" i="8"/>
  <c r="BJ30" i="8"/>
  <c r="BM30" i="8"/>
  <c r="BL30" i="8"/>
  <c r="BI30" i="8"/>
  <c r="BU123" i="8"/>
  <c r="BO123" i="8"/>
  <c r="BL123" i="8"/>
  <c r="BH123" i="8"/>
  <c r="BM123" i="8"/>
  <c r="BI123" i="8"/>
  <c r="BT26" i="8"/>
  <c r="BR26" i="8"/>
  <c r="BS26" i="8"/>
  <c r="BU26" i="8"/>
  <c r="BT27" i="8"/>
  <c r="BO27" i="8"/>
  <c r="BR27" i="8"/>
  <c r="BL119" i="8"/>
  <c r="BH119" i="8"/>
  <c r="BI119" i="8"/>
  <c r="BJ119" i="8"/>
  <c r="BO30" i="8"/>
  <c r="BP30" i="8"/>
  <c r="BQ30" i="8"/>
  <c r="BN119" i="8"/>
  <c r="BU119" i="8"/>
  <c r="BS119" i="8"/>
  <c r="BR119" i="8"/>
  <c r="BO119" i="8"/>
  <c r="BQ119" i="8"/>
  <c r="BP119" i="8"/>
  <c r="BT121" i="8"/>
  <c r="BS121" i="8"/>
  <c r="BU121" i="8"/>
  <c r="BU30" i="8"/>
  <c r="BT30" i="8"/>
  <c r="BL28" i="8"/>
  <c r="BG28" i="8"/>
  <c r="BK28" i="8"/>
  <c r="BO28" i="8"/>
  <c r="BR28" i="8"/>
  <c r="BJ28" i="8"/>
  <c r="BQ28" i="8"/>
  <c r="BQ98" i="8" l="1"/>
  <c r="BQ282" i="8" s="1"/>
  <c r="BJ98" i="8"/>
  <c r="BJ282" i="8" s="1"/>
  <c r="BR98" i="8"/>
  <c r="BR282" i="8" s="1"/>
  <c r="BO98" i="8"/>
  <c r="BO282" i="8" s="1"/>
  <c r="BK98" i="8"/>
  <c r="BK282" i="8" s="1"/>
  <c r="BG98" i="8"/>
  <c r="BG282" i="8" s="1"/>
  <c r="BL98" i="8"/>
  <c r="BL282" i="8" s="1"/>
  <c r="BT100" i="8"/>
  <c r="BT284" i="8" s="1"/>
  <c r="BU100" i="8"/>
  <c r="BU284" i="8" s="1"/>
  <c r="BU144" i="8"/>
  <c r="BS144" i="8"/>
  <c r="BT144" i="8"/>
  <c r="BP142" i="8"/>
  <c r="BP118" i="8"/>
  <c r="BQ142" i="8"/>
  <c r="BQ118" i="8"/>
  <c r="BO118" i="8"/>
  <c r="BO142" i="8"/>
  <c r="BR142" i="8"/>
  <c r="BR118" i="8"/>
  <c r="BS142" i="8"/>
  <c r="BS118" i="8"/>
  <c r="BU118" i="8"/>
  <c r="BU142" i="8"/>
  <c r="BN142" i="8"/>
  <c r="BN118" i="8"/>
  <c r="BQ100" i="8"/>
  <c r="BQ284" i="8" s="1"/>
  <c r="BP100" i="8"/>
  <c r="BP284" i="8" s="1"/>
  <c r="BO100" i="8"/>
  <c r="BO284" i="8" s="1"/>
  <c r="BJ118" i="8"/>
  <c r="BJ142" i="8"/>
  <c r="BI118" i="8"/>
  <c r="BI142" i="8"/>
  <c r="BH118" i="8"/>
  <c r="BH142" i="8"/>
  <c r="BL142" i="8"/>
  <c r="BL118" i="8"/>
  <c r="BR97" i="8"/>
  <c r="BR281" i="8" s="1"/>
  <c r="BO97" i="8"/>
  <c r="BO281" i="8" s="1"/>
  <c r="BT97" i="8"/>
  <c r="BT281" i="8" s="1"/>
  <c r="BU96" i="8"/>
  <c r="BU25" i="8"/>
  <c r="BS96" i="8"/>
  <c r="BS280" i="8" s="1"/>
  <c r="BS25" i="8"/>
  <c r="BR96" i="8"/>
  <c r="BR280" i="8" s="1"/>
  <c r="BR25" i="8"/>
  <c r="BT25" i="8"/>
  <c r="BT96" i="8"/>
  <c r="BT280" i="8" s="1"/>
  <c r="BI146" i="8"/>
  <c r="BM146" i="8"/>
  <c r="BH146" i="8"/>
  <c r="BL146" i="8"/>
  <c r="BO146" i="8"/>
  <c r="BU146" i="8"/>
  <c r="BI100" i="8"/>
  <c r="BI284" i="8" s="1"/>
  <c r="BL100" i="8"/>
  <c r="BL284" i="8" s="1"/>
  <c r="BM100" i="8"/>
  <c r="BM284" i="8" s="1"/>
  <c r="BJ100" i="8"/>
  <c r="BJ284" i="8" s="1"/>
  <c r="BR100" i="8"/>
  <c r="BR284" i="8" s="1"/>
  <c r="BS100" i="8"/>
  <c r="BS284" i="8" s="1"/>
  <c r="BH145" i="8"/>
  <c r="BG145" i="8"/>
  <c r="BI145" i="8"/>
  <c r="BO145" i="8"/>
  <c r="BN99" i="8"/>
  <c r="BN283" i="8" s="1"/>
  <c r="BR99" i="8"/>
  <c r="BR283" i="8" s="1"/>
  <c r="BS99" i="8"/>
  <c r="BS283" i="8" s="1"/>
  <c r="BG99" i="8"/>
  <c r="BG283" i="8" s="1"/>
  <c r="BQ143" i="8"/>
  <c r="BI143" i="8"/>
  <c r="BN143" i="8"/>
  <c r="BR145" i="8"/>
  <c r="BU145" i="8"/>
  <c r="BQ145" i="8"/>
  <c r="BK145" i="8"/>
  <c r="BN145" i="8"/>
  <c r="BU97" i="8"/>
  <c r="BU281" i="8" s="1"/>
  <c r="BM97" i="8"/>
  <c r="BM281" i="8" s="1"/>
  <c r="BQ97" i="8"/>
  <c r="BQ281" i="8" s="1"/>
  <c r="BP97" i="8"/>
  <c r="BP281" i="8" s="1"/>
  <c r="BJ97" i="8"/>
  <c r="BJ281" i="8" s="1"/>
  <c r="BJ143" i="8"/>
  <c r="BR143" i="8"/>
  <c r="BN72" i="8"/>
  <c r="BM72" i="8"/>
  <c r="BQ72" i="8"/>
  <c r="BR72" i="8"/>
  <c r="BP72" i="8"/>
  <c r="BN96" i="8"/>
  <c r="BN280" i="8" s="1"/>
  <c r="BN25" i="8"/>
  <c r="BH96" i="8"/>
  <c r="BH280" i="8" s="1"/>
  <c r="BH25" i="8"/>
  <c r="BO143" i="8"/>
  <c r="BK143" i="8"/>
  <c r="BL143" i="8"/>
  <c r="BS143" i="8"/>
  <c r="BT143" i="8"/>
  <c r="BM143" i="8"/>
  <c r="BP143" i="8"/>
  <c r="BS98" i="8"/>
  <c r="BS282" i="8" s="1"/>
  <c r="BT98" i="8"/>
  <c r="BT282" i="8" s="1"/>
  <c r="BU98" i="8"/>
  <c r="BU282" i="8" s="1"/>
  <c r="BK97" i="8"/>
  <c r="BK281" i="8" s="1"/>
  <c r="BS97" i="8"/>
  <c r="BS281" i="8" s="1"/>
  <c r="BG97" i="8"/>
  <c r="BG281" i="8" s="1"/>
  <c r="BN97" i="8"/>
  <c r="BN281" i="8" s="1"/>
  <c r="BK144" i="8"/>
  <c r="BL144" i="8"/>
  <c r="BJ144" i="8"/>
  <c r="BL99" i="8"/>
  <c r="BL283" i="8" s="1"/>
  <c r="BM99" i="8"/>
  <c r="BM283" i="8" s="1"/>
  <c r="BM98" i="8"/>
  <c r="BM282" i="8" s="1"/>
  <c r="BN98" i="8"/>
  <c r="BN282" i="8" s="1"/>
  <c r="BP98" i="8"/>
  <c r="BP282" i="8" s="1"/>
  <c r="BH98" i="8"/>
  <c r="BH282" i="8" s="1"/>
  <c r="BI98" i="8"/>
  <c r="BI282" i="8" s="1"/>
  <c r="BT146" i="8"/>
  <c r="BN146" i="8"/>
  <c r="BP146" i="8"/>
  <c r="BR146" i="8"/>
  <c r="BK146" i="8"/>
  <c r="BS146" i="8"/>
  <c r="BJ146" i="8"/>
  <c r="BQ146" i="8"/>
  <c r="BO144" i="8"/>
  <c r="BN144" i="8"/>
  <c r="BM144" i="8"/>
  <c r="BG144" i="8"/>
  <c r="BH144" i="8"/>
  <c r="BP145" i="8"/>
  <c r="BT145" i="8"/>
  <c r="BM145" i="8"/>
  <c r="BK118" i="8"/>
  <c r="BK142" i="8"/>
  <c r="BM142" i="8"/>
  <c r="BM118" i="8"/>
  <c r="BQ96" i="8"/>
  <c r="BQ25" i="8"/>
  <c r="BI96" i="8"/>
  <c r="BI280" i="8" s="1"/>
  <c r="BI25" i="8"/>
  <c r="BG25" i="8"/>
  <c r="BG96" i="8"/>
  <c r="BG280" i="8" s="1"/>
  <c r="BJ25" i="8"/>
  <c r="BJ96" i="8"/>
  <c r="BO99" i="8"/>
  <c r="BO283" i="8" s="1"/>
  <c r="BK99" i="8"/>
  <c r="BK283" i="8" s="1"/>
  <c r="BP99" i="8"/>
  <c r="BP283" i="8" s="1"/>
  <c r="BU99" i="8"/>
  <c r="BU283" i="8" s="1"/>
  <c r="BJ99" i="8"/>
  <c r="BJ283" i="8" s="1"/>
  <c r="BI99" i="8"/>
  <c r="BI283" i="8" s="1"/>
  <c r="BQ99" i="8"/>
  <c r="BQ283" i="8" s="1"/>
  <c r="BH97" i="8"/>
  <c r="BH281" i="8" s="1"/>
  <c r="BL97" i="8"/>
  <c r="BL281" i="8" s="1"/>
  <c r="BI97" i="8"/>
  <c r="BI281" i="8" s="1"/>
  <c r="BT142" i="8"/>
  <c r="BT118" i="8"/>
  <c r="BL145" i="8"/>
  <c r="BR144" i="8"/>
  <c r="Z191" i="1"/>
  <c r="Z303" i="1" s="1"/>
  <c r="BH143" i="8"/>
  <c r="BH99" i="8"/>
  <c r="BH283" i="8" s="1"/>
  <c r="BS72" i="8"/>
  <c r="BN100" i="8"/>
  <c r="BN284" i="8" s="1"/>
  <c r="BU143" i="8"/>
  <c r="BH100" i="8"/>
  <c r="BH284" i="8" s="1"/>
  <c r="AE192" i="1"/>
  <c r="AE304" i="1" s="1"/>
  <c r="Z193" i="1"/>
  <c r="Z305" i="1" s="1"/>
  <c r="AE390" i="1"/>
  <c r="BG146" i="8"/>
  <c r="AI191" i="1"/>
  <c r="AI303" i="1" s="1"/>
  <c r="AC190" i="1"/>
  <c r="AC302" i="1" s="1"/>
  <c r="BG118" i="8"/>
  <c r="BG142" i="8"/>
  <c r="AH190" i="1"/>
  <c r="AH302" i="1" s="1"/>
  <c r="BS145" i="8"/>
  <c r="Y191" i="1"/>
  <c r="Y303" i="1" s="1"/>
  <c r="BG143" i="8"/>
  <c r="BT99" i="8"/>
  <c r="BT283" i="8" s="1"/>
  <c r="BG72" i="8"/>
  <c r="BK100" i="8"/>
  <c r="BK284" i="8" s="1"/>
  <c r="BU72" i="8"/>
  <c r="BI72" i="8"/>
  <c r="AL390" i="1"/>
  <c r="AD192" i="1"/>
  <c r="AD304" i="1" s="1"/>
  <c r="BQ144" i="8"/>
  <c r="AI193" i="1"/>
  <c r="AI305" i="1" s="1"/>
  <c r="X135" i="1"/>
  <c r="BI144" i="8"/>
  <c r="AC191" i="1"/>
  <c r="AC303" i="1" s="1"/>
  <c r="BO25" i="8"/>
  <c r="BO96" i="8"/>
  <c r="BO280" i="8" s="1"/>
  <c r="BO279" i="8" s="1"/>
  <c r="BJ145" i="8"/>
  <c r="AF189" i="1"/>
  <c r="AF301" i="1" s="1"/>
  <c r="AF172" i="1"/>
  <c r="Y390" i="1"/>
  <c r="BO72" i="8"/>
  <c r="BK96" i="8"/>
  <c r="BK280" i="8" s="1"/>
  <c r="BK25" i="8"/>
  <c r="AG192" i="1"/>
  <c r="AG304" i="1" s="1"/>
  <c r="AB193" i="1"/>
  <c r="AB305" i="1" s="1"/>
  <c r="AH192" i="1"/>
  <c r="AH304" i="1" s="1"/>
  <c r="AI190" i="1"/>
  <c r="AI302" i="1" s="1"/>
  <c r="AC193" i="1"/>
  <c r="AC305" i="1" s="1"/>
  <c r="BL25" i="8"/>
  <c r="BL96" i="8"/>
  <c r="BL280" i="8" s="1"/>
  <c r="AK98" i="8"/>
  <c r="AK282" i="8" s="1"/>
  <c r="AF190" i="1"/>
  <c r="AF302" i="1" s="1"/>
  <c r="X158" i="8"/>
  <c r="BL72" i="8"/>
  <c r="BG100" i="8"/>
  <c r="BG284" i="8" s="1"/>
  <c r="Y190" i="1"/>
  <c r="Y302" i="1" s="1"/>
  <c r="BM96" i="8"/>
  <c r="BM25" i="8"/>
  <c r="AE189" i="1"/>
  <c r="AE301" i="1" s="1"/>
  <c r="AE172" i="1"/>
  <c r="AD191" i="1"/>
  <c r="AD303" i="1" s="1"/>
  <c r="AD189" i="1"/>
  <c r="AD301" i="1" s="1"/>
  <c r="AD172" i="1"/>
  <c r="AD190" i="1"/>
  <c r="AD302" i="1" s="1"/>
  <c r="BP144" i="8"/>
  <c r="AF191" i="1"/>
  <c r="AF303" i="1" s="1"/>
  <c r="AI189" i="1"/>
  <c r="AI301" i="1" s="1"/>
  <c r="AI172" i="1"/>
  <c r="AI192" i="1"/>
  <c r="AI304" i="1" s="1"/>
  <c r="AB172" i="1"/>
  <c r="AB189" i="1"/>
  <c r="AB301" i="1" s="1"/>
  <c r="AH172" i="1"/>
  <c r="AH189" i="1"/>
  <c r="AH301" i="1" s="1"/>
  <c r="X144" i="8"/>
  <c r="AE193" i="1"/>
  <c r="AE305" i="1" s="1"/>
  <c r="AG191" i="1"/>
  <c r="AG303" i="1" s="1"/>
  <c r="BK72" i="8"/>
  <c r="AC390" i="1"/>
  <c r="AI390" i="1"/>
  <c r="AG193" i="1"/>
  <c r="AG305" i="1" s="1"/>
  <c r="AC189" i="1"/>
  <c r="AC301" i="1" s="1"/>
  <c r="AC172" i="1"/>
  <c r="AF193" i="1"/>
  <c r="AF305" i="1" s="1"/>
  <c r="X149" i="8"/>
  <c r="AK390" i="1"/>
  <c r="X113" i="8"/>
  <c r="X297" i="8" s="1"/>
  <c r="BJ72" i="8"/>
  <c r="AG190" i="1"/>
  <c r="AG302" i="1" s="1"/>
  <c r="AE191" i="1"/>
  <c r="AE303" i="1" s="1"/>
  <c r="BH72" i="8"/>
  <c r="AA191" i="1"/>
  <c r="AA303" i="1" s="1"/>
  <c r="Y193" i="1"/>
  <c r="Y305" i="1" s="1"/>
  <c r="Y189" i="1"/>
  <c r="Y301" i="1" s="1"/>
  <c r="Y172" i="1"/>
  <c r="X72" i="8"/>
  <c r="AE429" i="1"/>
  <c r="AE326" i="8" s="1"/>
  <c r="X429" i="1"/>
  <c r="X326" i="8" s="1"/>
  <c r="Y429" i="1"/>
  <c r="Y326" i="8" s="1"/>
  <c r="AB429" i="1"/>
  <c r="AB326" i="8" s="1"/>
  <c r="AG429" i="1"/>
  <c r="AG326" i="8" s="1"/>
  <c r="AK429" i="1"/>
  <c r="AK326" i="8" s="1"/>
  <c r="AJ429" i="1"/>
  <c r="AJ326" i="8" s="1"/>
  <c r="AH429" i="1"/>
  <c r="AH326" i="8" s="1"/>
  <c r="Z429" i="1"/>
  <c r="Z326" i="8" s="1"/>
  <c r="AN429" i="1"/>
  <c r="AN326" i="8" s="1"/>
  <c r="AM429" i="1"/>
  <c r="AM326" i="8" s="1"/>
  <c r="AO429" i="1"/>
  <c r="AO326" i="8" s="1"/>
  <c r="AI429" i="1"/>
  <c r="AI326" i="8" s="1"/>
  <c r="AF429" i="1"/>
  <c r="AF326" i="8" s="1"/>
  <c r="AC429" i="1"/>
  <c r="AC326" i="8" s="1"/>
  <c r="AA429" i="1"/>
  <c r="AA326" i="8" s="1"/>
  <c r="AL429" i="1"/>
  <c r="AL326" i="8" s="1"/>
  <c r="AD429" i="1"/>
  <c r="AD326" i="8" s="1"/>
  <c r="X145" i="8"/>
  <c r="X151" i="8"/>
  <c r="AB191" i="1"/>
  <c r="AB303" i="1" s="1"/>
  <c r="Y192" i="1"/>
  <c r="Y304" i="1" s="1"/>
  <c r="AG189" i="1"/>
  <c r="AG301" i="1" s="1"/>
  <c r="AG172" i="1"/>
  <c r="Z190" i="1"/>
  <c r="Z302" i="1" s="1"/>
  <c r="AB192" i="1"/>
  <c r="AB304" i="1" s="1"/>
  <c r="AF192" i="1"/>
  <c r="AF304" i="1" s="1"/>
  <c r="AA190" i="1"/>
  <c r="AA302" i="1" s="1"/>
  <c r="AE190" i="1"/>
  <c r="AE302" i="1" s="1"/>
  <c r="AB190" i="1"/>
  <c r="AB302" i="1" s="1"/>
  <c r="AH191" i="1"/>
  <c r="AH303" i="1" s="1"/>
  <c r="AC192" i="1"/>
  <c r="AC304" i="1" s="1"/>
  <c r="Z192" i="1"/>
  <c r="Z304" i="1" s="1"/>
  <c r="AA192" i="1"/>
  <c r="AA304" i="1" s="1"/>
  <c r="X106" i="8"/>
  <c r="X290" i="8" s="1"/>
  <c r="AH193" i="1"/>
  <c r="AH305" i="1" s="1"/>
  <c r="AA193" i="1"/>
  <c r="AA305" i="1" s="1"/>
  <c r="AD193" i="1"/>
  <c r="AD305" i="1" s="1"/>
  <c r="AN390" i="1"/>
  <c r="Z189" i="1"/>
  <c r="Z301" i="1" s="1"/>
  <c r="Z172" i="1"/>
  <c r="Z338" i="1" s="1"/>
  <c r="X172" i="1"/>
  <c r="X189" i="1"/>
  <c r="X301" i="1" s="1"/>
  <c r="AA172" i="1"/>
  <c r="AA189" i="1"/>
  <c r="AA301" i="1" s="1"/>
  <c r="AA300" i="1" s="1"/>
  <c r="AM390" i="1"/>
  <c r="X157" i="8"/>
  <c r="X143" i="8"/>
  <c r="X374" i="1"/>
  <c r="X428" i="1" s="1"/>
  <c r="X325" i="8" s="1"/>
  <c r="X6" i="11"/>
  <c r="X6" i="10"/>
  <c r="X7" i="10" s="1"/>
  <c r="X8" i="10" s="1"/>
  <c r="X4" i="10" s="1"/>
  <c r="X69" i="10" s="1"/>
  <c r="X6" i="12"/>
  <c r="U6" i="12" s="1"/>
  <c r="X99" i="8"/>
  <c r="X283" i="8" s="1"/>
  <c r="X105" i="8"/>
  <c r="X289" i="8" s="1"/>
  <c r="X153" i="8"/>
  <c r="X114" i="8"/>
  <c r="X298" i="8" s="1"/>
  <c r="X55" i="8"/>
  <c r="X110" i="8"/>
  <c r="X107" i="8"/>
  <c r="X291" i="8" s="1"/>
  <c r="AJ390" i="1"/>
  <c r="X152" i="8"/>
  <c r="X198" i="8" s="1"/>
  <c r="X146" i="8"/>
  <c r="X40" i="8"/>
  <c r="X103" i="8"/>
  <c r="X96" i="8"/>
  <c r="X280" i="8" s="1"/>
  <c r="X193" i="1"/>
  <c r="X305" i="1" s="1"/>
  <c r="Y19" i="8"/>
  <c r="Z19" i="8" s="1"/>
  <c r="AA19" i="8" s="1"/>
  <c r="AB19" i="8" s="1"/>
  <c r="X52" i="5"/>
  <c r="BQ52" i="5"/>
  <c r="CE49" i="5"/>
  <c r="AO52" i="5"/>
  <c r="CA52" i="5"/>
  <c r="AL49" i="5"/>
  <c r="AJ52" i="5"/>
  <c r="AF49" i="5"/>
  <c r="BW52" i="5"/>
  <c r="AV49" i="5"/>
  <c r="AZ49" i="5"/>
  <c r="AK49" i="5"/>
  <c r="AY52" i="5"/>
  <c r="BB52" i="5"/>
  <c r="BZ52" i="5"/>
  <c r="BE49" i="5"/>
  <c r="AX52" i="5"/>
  <c r="BX49" i="5"/>
  <c r="BT52" i="5"/>
  <c r="BT49" i="5"/>
  <c r="BP52" i="5"/>
  <c r="AX49" i="5"/>
  <c r="BX52" i="5"/>
  <c r="AM49" i="5"/>
  <c r="AY49" i="5"/>
  <c r="BG49" i="5"/>
  <c r="AF52" i="5"/>
  <c r="BP49" i="5"/>
  <c r="CA49" i="5"/>
  <c r="BV49" i="5"/>
  <c r="CD49" i="5"/>
  <c r="BR49" i="5"/>
  <c r="AR49" i="5"/>
  <c r="CB52" i="5"/>
  <c r="BZ49" i="5"/>
  <c r="BJ52" i="5"/>
  <c r="BG52" i="5"/>
  <c r="AA52" i="5"/>
  <c r="AT49" i="5"/>
  <c r="AN49" i="5"/>
  <c r="AD52" i="5"/>
  <c r="AL52" i="5"/>
  <c r="Y52" i="5"/>
  <c r="AN52" i="5"/>
  <c r="AT52" i="5"/>
  <c r="AQ49" i="5"/>
  <c r="BB49" i="5"/>
  <c r="AQ52" i="5"/>
  <c r="AB49" i="5"/>
  <c r="CB49" i="5"/>
  <c r="AW52" i="5"/>
  <c r="AG49" i="5"/>
  <c r="CD52" i="5"/>
  <c r="AH49" i="5"/>
  <c r="X49" i="5"/>
  <c r="BW49" i="5"/>
  <c r="AI52" i="5"/>
  <c r="AS52" i="5"/>
  <c r="AH52" i="5"/>
  <c r="BM52" i="5"/>
  <c r="AU52" i="5"/>
  <c r="BA52" i="5"/>
  <c r="BO52" i="5"/>
  <c r="BY52" i="5"/>
  <c r="Y49" i="5"/>
  <c r="BD49" i="5"/>
  <c r="BI49" i="5"/>
  <c r="BD52" i="5"/>
  <c r="AR52" i="5"/>
  <c r="BK52" i="5"/>
  <c r="BU49" i="5"/>
  <c r="AM52" i="5"/>
  <c r="AW49" i="5"/>
  <c r="BN52" i="5"/>
  <c r="AE52" i="5"/>
  <c r="BF52" i="5"/>
  <c r="BV52" i="5"/>
  <c r="BS49" i="5"/>
  <c r="BC52" i="5"/>
  <c r="AG52" i="5"/>
  <c r="BY49" i="5"/>
  <c r="BL49" i="5"/>
  <c r="BC49" i="5"/>
  <c r="BH52" i="5"/>
  <c r="AP52" i="5"/>
  <c r="CC49" i="5"/>
  <c r="BF49" i="5"/>
  <c r="AV52" i="5"/>
  <c r="CC52" i="5"/>
  <c r="AU49" i="5"/>
  <c r="Z49" i="5"/>
  <c r="BH49" i="5"/>
  <c r="BQ49" i="5"/>
  <c r="BL52" i="5"/>
  <c r="AD49" i="5"/>
  <c r="AK52" i="5"/>
  <c r="BK49" i="5"/>
  <c r="AJ49" i="5"/>
  <c r="Z52" i="5"/>
  <c r="BU52" i="5"/>
  <c r="AB52" i="5"/>
  <c r="AS49" i="5"/>
  <c r="AE49" i="5"/>
  <c r="BO49" i="5"/>
  <c r="BI52" i="5"/>
  <c r="BE52" i="5"/>
  <c r="BN49" i="5"/>
  <c r="BM49" i="5"/>
  <c r="BR52" i="5"/>
  <c r="AC52" i="5"/>
  <c r="BJ49" i="5"/>
  <c r="CE52" i="5"/>
  <c r="AI49" i="5"/>
  <c r="BA49" i="5"/>
  <c r="AC49" i="5"/>
  <c r="BS52" i="5"/>
  <c r="AP49" i="5"/>
  <c r="AZ52" i="5"/>
  <c r="AO49" i="5"/>
  <c r="AA49" i="5"/>
  <c r="X132" i="8"/>
  <c r="X156" i="8"/>
  <c r="X202" i="8" s="1"/>
  <c r="X159" i="8"/>
  <c r="X205" i="8" s="1"/>
  <c r="AO390" i="1"/>
  <c r="X111" i="8"/>
  <c r="X190" i="1"/>
  <c r="X302" i="1" s="1"/>
  <c r="X100" i="8"/>
  <c r="X284" i="8" s="1"/>
  <c r="X160" i="8"/>
  <c r="X150" i="8"/>
  <c r="X104" i="8"/>
  <c r="X288" i="8" s="1"/>
  <c r="X86" i="8"/>
  <c r="X71" i="8" s="1"/>
  <c r="X272" i="9" s="1"/>
  <c r="X271" i="9" s="1"/>
  <c r="X192" i="1"/>
  <c r="X304" i="1" s="1"/>
  <c r="X142" i="8"/>
  <c r="X118" i="8"/>
  <c r="X112" i="8"/>
  <c r="X296" i="8" s="1"/>
  <c r="X97" i="8"/>
  <c r="X281" i="8" s="1"/>
  <c r="X59" i="9"/>
  <c r="X62" i="9" s="1"/>
  <c r="X61" i="9" s="1"/>
  <c r="X98" i="8"/>
  <c r="X282" i="8" s="1"/>
  <c r="X191" i="1"/>
  <c r="X303" i="1" s="1"/>
  <c r="X79" i="8"/>
  <c r="X163" i="1"/>
  <c r="X161" i="1" s="1"/>
  <c r="X337" i="1" s="1"/>
  <c r="BX76" i="5"/>
  <c r="BP76" i="5"/>
  <c r="BH76" i="5"/>
  <c r="AR76" i="5"/>
  <c r="AJ76" i="5"/>
  <c r="CE76" i="5"/>
  <c r="BW76" i="5"/>
  <c r="BO76" i="5"/>
  <c r="BG76" i="5"/>
  <c r="AY76" i="5"/>
  <c r="AQ76" i="5"/>
  <c r="AI76" i="5"/>
  <c r="AA76" i="5"/>
  <c r="CD76" i="5"/>
  <c r="BV76" i="5"/>
  <c r="BN76" i="5"/>
  <c r="BF76" i="5"/>
  <c r="AX76" i="5"/>
  <c r="AP76" i="5"/>
  <c r="AH76" i="5"/>
  <c r="Z76" i="5"/>
  <c r="CC76" i="5"/>
  <c r="BM76" i="5"/>
  <c r="BE76" i="5"/>
  <c r="AW76" i="5"/>
  <c r="AG76" i="5"/>
  <c r="Y76" i="5"/>
  <c r="BK76" i="5"/>
  <c r="AE76" i="5"/>
  <c r="BU76" i="5"/>
  <c r="AO76" i="5"/>
  <c r="AM76" i="5"/>
  <c r="CB76" i="5"/>
  <c r="BT76" i="5"/>
  <c r="BL76" i="5"/>
  <c r="BD76" i="5"/>
  <c r="AV76" i="5"/>
  <c r="AN76" i="5"/>
  <c r="AF76" i="5"/>
  <c r="CA76" i="5"/>
  <c r="BS76" i="5"/>
  <c r="BC76" i="5"/>
  <c r="AU76" i="5"/>
  <c r="BZ76" i="5"/>
  <c r="BR76" i="5"/>
  <c r="BJ76" i="5"/>
  <c r="BB76" i="5"/>
  <c r="AT76" i="5"/>
  <c r="AL76" i="5"/>
  <c r="AD76" i="5"/>
  <c r="BY76" i="5"/>
  <c r="BQ76" i="5"/>
  <c r="BI76" i="5"/>
  <c r="BA76" i="5"/>
  <c r="AS76" i="5"/>
  <c r="AK76" i="5"/>
  <c r="AC76" i="5"/>
  <c r="AZ76" i="5"/>
  <c r="AB76" i="5"/>
  <c r="X76" i="5"/>
  <c r="U63" i="5"/>
  <c r="BQ141" i="8"/>
  <c r="X170" i="1"/>
  <c r="Y408" i="1" s="1"/>
  <c r="AE300" i="1"/>
  <c r="BN279" i="8"/>
  <c r="AH300" i="1"/>
  <c r="BT72" i="8"/>
  <c r="BK141" i="8"/>
  <c r="X294" i="8"/>
  <c r="X419" i="1"/>
  <c r="X315" i="8" s="1"/>
  <c r="X338" i="1"/>
  <c r="Y338" i="1"/>
  <c r="BN95" i="8"/>
  <c r="BG95" i="8"/>
  <c r="U6" i="11"/>
  <c r="X7" i="11"/>
  <c r="Y65" i="9"/>
  <c r="Y64" i="9" s="1"/>
  <c r="X203" i="8"/>
  <c r="X295" i="8"/>
  <c r="BQ280" i="8"/>
  <c r="BM280" i="8"/>
  <c r="X287" i="8"/>
  <c r="BV14" i="8"/>
  <c r="BO280" i="9"/>
  <c r="BO163" i="9"/>
  <c r="BO297" i="9" s="1"/>
  <c r="BP244" i="9"/>
  <c r="BP99" i="9"/>
  <c r="BX6" i="5"/>
  <c r="BU6" i="6"/>
  <c r="BP330" i="9"/>
  <c r="BP328" i="9"/>
  <c r="BO67" i="9"/>
  <c r="BP183" i="9"/>
  <c r="BP161" i="9"/>
  <c r="BP294" i="9" s="1"/>
  <c r="BP138" i="9"/>
  <c r="BP101" i="9"/>
  <c r="BP69" i="9"/>
  <c r="BP74" i="9"/>
  <c r="BP55" i="9"/>
  <c r="BP40" i="9"/>
  <c r="BP43" i="9"/>
  <c r="BP41" i="9"/>
  <c r="BP14" i="9"/>
  <c r="BQ6" i="9"/>
  <c r="BV264" i="8"/>
  <c r="BV272" i="8"/>
  <c r="BV252" i="8"/>
  <c r="BV271" i="8"/>
  <c r="BV275" i="8"/>
  <c r="BV258" i="8"/>
  <c r="BV249" i="8"/>
  <c r="BV257" i="8"/>
  <c r="BV248" i="8"/>
  <c r="BV235" i="8"/>
  <c r="BV234" i="8"/>
  <c r="BV49" i="8"/>
  <c r="BV67" i="8"/>
  <c r="BV66" i="8"/>
  <c r="BV65" i="8"/>
  <c r="BV33" i="8"/>
  <c r="BV52" i="8"/>
  <c r="BV11" i="8"/>
  <c r="BV63" i="8"/>
  <c r="BV64" i="8"/>
  <c r="BV51" i="8"/>
  <c r="BV50" i="8"/>
  <c r="BV37" i="8"/>
  <c r="BV48" i="8"/>
  <c r="BV36" i="8"/>
  <c r="BV34" i="8"/>
  <c r="BV35" i="8"/>
  <c r="BW6" i="8"/>
  <c r="BU280" i="8"/>
  <c r="BU279" i="8" s="1"/>
  <c r="BU95" i="8"/>
  <c r="AP429" i="1"/>
  <c r="AR196" i="1"/>
  <c r="AR339" i="1" s="1"/>
  <c r="AS200" i="1"/>
  <c r="AQ231" i="1"/>
  <c r="AQ339" i="1"/>
  <c r="AP390" i="1"/>
  <c r="AO314" i="1"/>
  <c r="AO271" i="1"/>
  <c r="AO340" i="1"/>
  <c r="AP278" i="1"/>
  <c r="AQ240" i="1"/>
  <c r="AP233" i="1"/>
  <c r="AN307" i="1"/>
  <c r="AR272" i="1"/>
  <c r="AS234" i="1"/>
  <c r="AT275" i="1"/>
  <c r="AU237" i="1"/>
  <c r="AQ308" i="1"/>
  <c r="AS311" i="1"/>
  <c r="Q125" i="4"/>
  <c r="Q93" i="4"/>
  <c r="Q91" i="4"/>
  <c r="Q85" i="4"/>
  <c r="Q14" i="4"/>
  <c r="Q89" i="4"/>
  <c r="Q92" i="4"/>
  <c r="Q44" i="4"/>
  <c r="Q81" i="4"/>
  <c r="Q87" i="4"/>
  <c r="Q83" i="4"/>
  <c r="Q52" i="4"/>
  <c r="Q34" i="4"/>
  <c r="Q15" i="4"/>
  <c r="Q71" i="4"/>
  <c r="Q51" i="4"/>
  <c r="Q7" i="4"/>
  <c r="Q37" i="4"/>
  <c r="Q90" i="4"/>
  <c r="Q68" i="4"/>
  <c r="Q55" i="4"/>
  <c r="Q58" i="4"/>
  <c r="Q66" i="4"/>
  <c r="Q65" i="4"/>
  <c r="Q35" i="4"/>
  <c r="Q46" i="4"/>
  <c r="Q74" i="4"/>
  <c r="Q69" i="4"/>
  <c r="Q40" i="4"/>
  <c r="Q48" i="4"/>
  <c r="Q63" i="4"/>
  <c r="Q59" i="4"/>
  <c r="Q27" i="4"/>
  <c r="Q30" i="4"/>
  <c r="Q80" i="4"/>
  <c r="Q70" i="4"/>
  <c r="Q20" i="4"/>
  <c r="Q64" i="4"/>
  <c r="Q41" i="4"/>
  <c r="Q42" i="4"/>
  <c r="Q54" i="4"/>
  <c r="Q75" i="4"/>
  <c r="Q26" i="4"/>
  <c r="Q53" i="4"/>
  <c r="Q22" i="4"/>
  <c r="Q31" i="4"/>
  <c r="Q17" i="4"/>
  <c r="Q49" i="4"/>
  <c r="Q11" i="4"/>
  <c r="Q23" i="4"/>
  <c r="Q77" i="4"/>
  <c r="Q57" i="4"/>
  <c r="Q50" i="4"/>
  <c r="Q29" i="4"/>
  <c r="Q43" i="4"/>
  <c r="Q79" i="4"/>
  <c r="Q76" i="4"/>
  <c r="Q86" i="4"/>
  <c r="Q60" i="4"/>
  <c r="Q28" i="4"/>
  <c r="Q61" i="4"/>
  <c r="Q47" i="4"/>
  <c r="Q78" i="4"/>
  <c r="Q38" i="4"/>
  <c r="Q12" i="4"/>
  <c r="Q32" i="4"/>
  <c r="Q67" i="4"/>
  <c r="Q25" i="4"/>
  <c r="Q82" i="4"/>
  <c r="Q10" i="4"/>
  <c r="Q9" i="4"/>
  <c r="Q88" i="4"/>
  <c r="Q84" i="4"/>
  <c r="Q39" i="4"/>
  <c r="Q62" i="4"/>
  <c r="Q24" i="4"/>
  <c r="Q36" i="4"/>
  <c r="Q8" i="4"/>
  <c r="Q33" i="4"/>
  <c r="Q45" i="4"/>
  <c r="Q19" i="4"/>
  <c r="Q18" i="4"/>
  <c r="Q56" i="4"/>
  <c r="Q13" i="4"/>
  <c r="Q72" i="4"/>
  <c r="Q21" i="4"/>
  <c r="Q73" i="4"/>
  <c r="Q6" i="4"/>
  <c r="Q16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23" i="4"/>
  <c r="Q121" i="4"/>
  <c r="Q119" i="4"/>
  <c r="Q117" i="4"/>
  <c r="Q115" i="4"/>
  <c r="X172" i="8"/>
  <c r="Y49" i="6"/>
  <c r="BI49" i="6"/>
  <c r="BA49" i="6"/>
  <c r="U49" i="5"/>
  <c r="CE49" i="6"/>
  <c r="AH49" i="6"/>
  <c r="AW49" i="6"/>
  <c r="BY49" i="6"/>
  <c r="BX49" i="6"/>
  <c r="AS49" i="6"/>
  <c r="BN49" i="6"/>
  <c r="X61" i="1"/>
  <c r="X82" i="1"/>
  <c r="X358" i="1"/>
  <c r="X42" i="1"/>
  <c r="X59" i="1"/>
  <c r="BW76" i="6"/>
  <c r="BV76" i="6"/>
  <c r="BU76" i="6"/>
  <c r="BT76" i="6"/>
  <c r="AR76" i="6"/>
  <c r="AZ76" i="6"/>
  <c r="BH76" i="6"/>
  <c r="AC76" i="6"/>
  <c r="BQ61" i="6"/>
  <c r="AX61" i="6"/>
  <c r="AC61" i="6"/>
  <c r="AF61" i="6"/>
  <c r="BI61" i="6"/>
  <c r="AI52" i="6"/>
  <c r="AO52" i="6"/>
  <c r="BX52" i="6"/>
  <c r="BV30" i="8"/>
  <c r="AE375" i="1"/>
  <c r="AB376" i="1"/>
  <c r="CE43" i="6"/>
  <c r="BV119" i="8"/>
  <c r="AB377" i="1"/>
  <c r="BL76" i="6"/>
  <c r="BJ61" i="6"/>
  <c r="AY52" i="6"/>
  <c r="AF375" i="1"/>
  <c r="AE377" i="1"/>
  <c r="BV43" i="6"/>
  <c r="X181" i="8"/>
  <c r="BW49" i="6"/>
  <c r="AX49" i="6"/>
  <c r="BP49" i="6"/>
  <c r="AK49" i="6"/>
  <c r="BO49" i="6"/>
  <c r="AF49" i="6"/>
  <c r="AN49" i="6"/>
  <c r="CB49" i="6"/>
  <c r="X183" i="8"/>
  <c r="X88" i="1"/>
  <c r="X353" i="1"/>
  <c r="X90" i="1"/>
  <c r="X99" i="1"/>
  <c r="BO76" i="6"/>
  <c r="AB76" i="6"/>
  <c r="BA52" i="6"/>
  <c r="AA377" i="1"/>
  <c r="BG43" i="6"/>
  <c r="X100" i="1"/>
  <c r="U52" i="5"/>
  <c r="BD49" i="6"/>
  <c r="BK49" i="6"/>
  <c r="CA49" i="6"/>
  <c r="CD49" i="6"/>
  <c r="BF49" i="6"/>
  <c r="AD49" i="6"/>
  <c r="AR49" i="6"/>
  <c r="BT49" i="6"/>
  <c r="X173" i="8"/>
  <c r="X44" i="1"/>
  <c r="X362" i="1"/>
  <c r="X58" i="1"/>
  <c r="X97" i="1"/>
  <c r="BG76" i="6"/>
  <c r="BF76" i="6"/>
  <c r="BE76" i="6"/>
  <c r="BD76" i="6"/>
  <c r="BS76" i="6"/>
  <c r="BR76" i="6"/>
  <c r="BY76" i="6"/>
  <c r="AJ76" i="6"/>
  <c r="AM61" i="6"/>
  <c r="BV61" i="6"/>
  <c r="AK61" i="6"/>
  <c r="AU61" i="6"/>
  <c r="CB61" i="6"/>
  <c r="BC61" i="6"/>
  <c r="AD61" i="6"/>
  <c r="BA61" i="6"/>
  <c r="AL52" i="6"/>
  <c r="Z52" i="6"/>
  <c r="AT52" i="6"/>
  <c r="AP52" i="6"/>
  <c r="BP52" i="6"/>
  <c r="AS52" i="6"/>
  <c r="AN52" i="6"/>
  <c r="AC43" i="6"/>
  <c r="Z376" i="1"/>
  <c r="BV120" i="8"/>
  <c r="AP43" i="6"/>
  <c r="Y377" i="1"/>
  <c r="AF376" i="1"/>
  <c r="AF43" i="6"/>
  <c r="AF391" i="1"/>
  <c r="Y378" i="1"/>
  <c r="BW43" i="6"/>
  <c r="AE379" i="1"/>
  <c r="BT43" i="6"/>
  <c r="CD43" i="6"/>
  <c r="BB43" i="6"/>
  <c r="AC378" i="1"/>
  <c r="AA375" i="1"/>
  <c r="BR43" i="6"/>
  <c r="BV122" i="8"/>
  <c r="AI376" i="1"/>
  <c r="AI378" i="1"/>
  <c r="AD378" i="1"/>
  <c r="AI43" i="6"/>
  <c r="AG375" i="1"/>
  <c r="AR61" i="6"/>
  <c r="AK52" i="6"/>
  <c r="BI52" i="6"/>
  <c r="AU43" i="6"/>
  <c r="BV28" i="8"/>
  <c r="AH43" i="6"/>
  <c r="BV27" i="8"/>
  <c r="AY43" i="6"/>
  <c r="BX76" i="6"/>
  <c r="Y61" i="6"/>
  <c r="AG52" i="6"/>
  <c r="AQ382" i="1"/>
  <c r="BV123" i="8"/>
  <c r="X352" i="1"/>
  <c r="X175" i="8"/>
  <c r="BG49" i="6"/>
  <c r="AE49" i="6"/>
  <c r="AV49" i="6"/>
  <c r="AA49" i="6"/>
  <c r="AY49" i="6"/>
  <c r="AQ49" i="6"/>
  <c r="BH49" i="6"/>
  <c r="BS49" i="6"/>
  <c r="BB49" i="6"/>
  <c r="X179" i="8"/>
  <c r="X355" i="1"/>
  <c r="X350" i="1"/>
  <c r="X60" i="1"/>
  <c r="X363" i="1"/>
  <c r="AY76" i="6"/>
  <c r="AX76" i="6"/>
  <c r="AW76" i="6"/>
  <c r="AV76" i="6"/>
  <c r="BK76" i="6"/>
  <c r="BJ76" i="6"/>
  <c r="BQ76" i="6"/>
  <c r="BH61" i="6"/>
  <c r="BR61" i="6"/>
  <c r="BU61" i="6"/>
  <c r="X61" i="6"/>
  <c r="AQ61" i="6"/>
  <c r="AN61" i="6"/>
  <c r="BN61" i="6"/>
  <c r="CD52" i="6"/>
  <c r="BQ52" i="6"/>
  <c r="AX52" i="6"/>
  <c r="AC52" i="6"/>
  <c r="AW52" i="6"/>
  <c r="BE52" i="6"/>
  <c r="AD52" i="6"/>
  <c r="CA52" i="6"/>
  <c r="Y43" i="6"/>
  <c r="Z379" i="1"/>
  <c r="AH376" i="1"/>
  <c r="AW43" i="6"/>
  <c r="BV121" i="8"/>
  <c r="Y379" i="1"/>
  <c r="AA43" i="6"/>
  <c r="AC377" i="1"/>
  <c r="AF379" i="1"/>
  <c r="BF43" i="6"/>
  <c r="AA378" i="1"/>
  <c r="AS43" i="6"/>
  <c r="BL43" i="6"/>
  <c r="AM43" i="6"/>
  <c r="BV73" i="8"/>
  <c r="AE378" i="1"/>
  <c r="BD43" i="6"/>
  <c r="Z375" i="1"/>
  <c r="CB43" i="6"/>
  <c r="BX43" i="6"/>
  <c r="BI43" i="6"/>
  <c r="BH43" i="6"/>
  <c r="Z378" i="1"/>
  <c r="AH52" i="6"/>
  <c r="AU52" i="6"/>
  <c r="BU43" i="6"/>
  <c r="Z377" i="1"/>
  <c r="AQ43" i="6"/>
  <c r="BC43" i="6"/>
  <c r="AV43" i="6"/>
  <c r="CA76" i="6"/>
  <c r="BB61" i="6"/>
  <c r="AI61" i="6"/>
  <c r="CE52" i="6"/>
  <c r="AG376" i="1"/>
  <c r="AH378" i="1"/>
  <c r="AJ121" i="8"/>
  <c r="X169" i="8"/>
  <c r="X49" i="6"/>
  <c r="BC49" i="6"/>
  <c r="AC49" i="6"/>
  <c r="AT49" i="6"/>
  <c r="AZ49" i="6"/>
  <c r="CC49" i="6"/>
  <c r="AO49" i="6"/>
  <c r="BZ49" i="6"/>
  <c r="X182" i="8"/>
  <c r="X39" i="1"/>
  <c r="X56" i="1"/>
  <c r="X354" i="1"/>
  <c r="X98" i="1"/>
  <c r="AQ76" i="6"/>
  <c r="AP76" i="6"/>
  <c r="AO76" i="6"/>
  <c r="AN76" i="6"/>
  <c r="BC76" i="6"/>
  <c r="BB76" i="6"/>
  <c r="BI76" i="6"/>
  <c r="AV61" i="6"/>
  <c r="BD61" i="6"/>
  <c r="AE61" i="6"/>
  <c r="BY61" i="6"/>
  <c r="AZ61" i="6"/>
  <c r="CA61" i="6"/>
  <c r="CD61" i="6"/>
  <c r="AR52" i="6"/>
  <c r="BB52" i="6"/>
  <c r="BJ52" i="6"/>
  <c r="Y52" i="6"/>
  <c r="AB52" i="6"/>
  <c r="AF52" i="6"/>
  <c r="BS52" i="6"/>
  <c r="BT52" i="6"/>
  <c r="AK43" i="6"/>
  <c r="AD375" i="1"/>
  <c r="AB43" i="6"/>
  <c r="AB379" i="1"/>
  <c r="AB391" i="1"/>
  <c r="BV29" i="8"/>
  <c r="BV52" i="6"/>
  <c r="BG52" i="6"/>
  <c r="AC375" i="1"/>
  <c r="AD391" i="1"/>
  <c r="BO43" i="6"/>
  <c r="AI375" i="1"/>
  <c r="AA61" i="6"/>
  <c r="BZ52" i="6"/>
  <c r="AJ43" i="6"/>
  <c r="AH375" i="1"/>
  <c r="X180" i="8"/>
  <c r="X176" i="8"/>
  <c r="BR49" i="6"/>
  <c r="AI49" i="6"/>
  <c r="AM49" i="6"/>
  <c r="BV49" i="6"/>
  <c r="AU49" i="6"/>
  <c r="AP49" i="6"/>
  <c r="X351" i="1"/>
  <c r="X359" i="1"/>
  <c r="X92" i="1"/>
  <c r="X41" i="1"/>
  <c r="AI76" i="6"/>
  <c r="AH76" i="6"/>
  <c r="AG76" i="6"/>
  <c r="AF76" i="6"/>
  <c r="AU76" i="6"/>
  <c r="AT76" i="6"/>
  <c r="BA76" i="6"/>
  <c r="CC61" i="6"/>
  <c r="BM61" i="6"/>
  <c r="AO61" i="6"/>
  <c r="AG61" i="6"/>
  <c r="BS61" i="6"/>
  <c r="CE61" i="6"/>
  <c r="X77" i="1" s="1"/>
  <c r="AM52" i="6"/>
  <c r="AA52" i="6"/>
  <c r="BV76" i="8"/>
  <c r="AD376" i="1"/>
  <c r="BA43" i="6"/>
  <c r="BZ76" i="6"/>
  <c r="AB61" i="6"/>
  <c r="AT43" i="6"/>
  <c r="BV74" i="8"/>
  <c r="X167" i="8"/>
  <c r="X168" i="8"/>
  <c r="AL122" i="8"/>
  <c r="X166" i="8"/>
  <c r="AB49" i="6"/>
  <c r="AL49" i="6"/>
  <c r="BM49" i="6"/>
  <c r="X165" i="8"/>
  <c r="X40" i="1"/>
  <c r="X89" i="1"/>
  <c r="X43" i="1"/>
  <c r="X361" i="1"/>
  <c r="X91" i="1"/>
  <c r="CE76" i="6"/>
  <c r="AA76" i="6"/>
  <c r="Z76" i="6"/>
  <c r="Y76" i="6"/>
  <c r="X76" i="6"/>
  <c r="AM76" i="6"/>
  <c r="AL76" i="6"/>
  <c r="AS76" i="6"/>
  <c r="AY61" i="6"/>
  <c r="BZ61" i="6"/>
  <c r="AJ61" i="6"/>
  <c r="BP61" i="6"/>
  <c r="BG61" i="6"/>
  <c r="BT61" i="6"/>
  <c r="AH61" i="6"/>
  <c r="BK52" i="6"/>
  <c r="BH52" i="6"/>
  <c r="BR52" i="6"/>
  <c r="BU52" i="6"/>
  <c r="X52" i="6"/>
  <c r="CB52" i="6"/>
  <c r="BW52" i="6"/>
  <c r="BN52" i="6"/>
  <c r="AE43" i="6"/>
  <c r="AF377" i="1"/>
  <c r="AF378" i="1"/>
  <c r="X43" i="6"/>
  <c r="AS391" i="1"/>
  <c r="BK43" i="6"/>
  <c r="AZ43" i="6"/>
  <c r="AI379" i="1"/>
  <c r="AR43" i="6"/>
  <c r="AN43" i="6"/>
  <c r="Z391" i="1"/>
  <c r="AD43" i="6"/>
  <c r="AI377" i="1"/>
  <c r="CC43" i="6"/>
  <c r="AD377" i="1"/>
  <c r="Z43" i="6"/>
  <c r="AD379" i="1"/>
  <c r="AW61" i="6"/>
  <c r="BL61" i="6"/>
  <c r="BM52" i="6"/>
  <c r="AZ52" i="6"/>
  <c r="Y375" i="1"/>
  <c r="AA376" i="1"/>
  <c r="AG377" i="1"/>
  <c r="AC379" i="1"/>
  <c r="AL43" i="6"/>
  <c r="BJ43" i="6"/>
  <c r="BM76" i="6"/>
  <c r="BO61" i="6"/>
  <c r="BC52" i="6"/>
  <c r="BE43" i="6"/>
  <c r="BQ43" i="6"/>
  <c r="BV26" i="8"/>
  <c r="X174" i="8"/>
  <c r="BP26" i="8"/>
  <c r="BQ49" i="6"/>
  <c r="BE49" i="6"/>
  <c r="AG49" i="6"/>
  <c r="BL49" i="6"/>
  <c r="BU49" i="6"/>
  <c r="AJ49" i="6"/>
  <c r="Z49" i="6"/>
  <c r="BJ49" i="6"/>
  <c r="X96" i="1"/>
  <c r="X83" i="1"/>
  <c r="X87" i="1"/>
  <c r="X57" i="1"/>
  <c r="U76" i="5"/>
  <c r="CD76" i="6"/>
  <c r="CC76" i="6"/>
  <c r="CB76" i="6"/>
  <c r="BP76" i="6"/>
  <c r="AE76" i="6"/>
  <c r="AD76" i="6"/>
  <c r="AK76" i="6"/>
  <c r="AL61" i="6"/>
  <c r="Z61" i="6"/>
  <c r="AT61" i="6"/>
  <c r="AP61" i="6"/>
  <c r="BE61" i="6"/>
  <c r="BW61" i="6"/>
  <c r="AS61" i="6"/>
  <c r="BK61" i="6"/>
  <c r="BL52" i="6"/>
  <c r="AV52" i="6"/>
  <c r="BD52" i="6"/>
  <c r="AE52" i="6"/>
  <c r="BY52" i="6"/>
  <c r="AQ52" i="6"/>
  <c r="BF52" i="6"/>
  <c r="BM43" i="6"/>
  <c r="AC376" i="1"/>
  <c r="BV75" i="8"/>
  <c r="AG378" i="1"/>
  <c r="BY43" i="6"/>
  <c r="AU394" i="1"/>
  <c r="AG43" i="6"/>
  <c r="AH391" i="1"/>
  <c r="AE376" i="1"/>
  <c r="BV77" i="8"/>
  <c r="CA43" i="6"/>
  <c r="AA379" i="1"/>
  <c r="BN43" i="6"/>
  <c r="Y376" i="1"/>
  <c r="AB378" i="1"/>
  <c r="AQ397" i="1"/>
  <c r="AX43" i="6"/>
  <c r="AB375" i="1"/>
  <c r="BF61" i="6"/>
  <c r="CC52" i="6"/>
  <c r="BO52" i="6"/>
  <c r="BZ43" i="6"/>
  <c r="AO43" i="6"/>
  <c r="BP43" i="6"/>
  <c r="BS43" i="6"/>
  <c r="AG379" i="1"/>
  <c r="AH377" i="1"/>
  <c r="BN76" i="6"/>
  <c r="BX61" i="6"/>
  <c r="AJ52" i="6"/>
  <c r="AH379" i="1"/>
  <c r="BS141" i="8" l="1"/>
  <c r="BU141" i="8"/>
  <c r="AA338" i="1"/>
  <c r="AD338" i="1"/>
  <c r="BR141" i="8"/>
  <c r="AF300" i="1"/>
  <c r="BM141" i="8"/>
  <c r="BP141" i="8"/>
  <c r="BK279" i="8"/>
  <c r="BL95" i="8"/>
  <c r="X109" i="8"/>
  <c r="BQ95" i="8"/>
  <c r="BQ279" i="8"/>
  <c r="X300" i="1"/>
  <c r="BS279" i="8"/>
  <c r="AG338" i="1"/>
  <c r="X188" i="8"/>
  <c r="AB300" i="1"/>
  <c r="Y300" i="1"/>
  <c r="AI300" i="1"/>
  <c r="AD300" i="1"/>
  <c r="X204" i="8"/>
  <c r="BH141" i="8"/>
  <c r="BH279" i="8"/>
  <c r="BJ95" i="8"/>
  <c r="BG141" i="8"/>
  <c r="BO141" i="8"/>
  <c r="BL279" i="8"/>
  <c r="BT279" i="8"/>
  <c r="X195" i="8"/>
  <c r="AG300" i="1"/>
  <c r="Z300" i="1"/>
  <c r="BL141" i="8"/>
  <c r="BN141" i="8"/>
  <c r="BJ141" i="8"/>
  <c r="AB338" i="1"/>
  <c r="BI279" i="8"/>
  <c r="BG279" i="8"/>
  <c r="BI141" i="8"/>
  <c r="X141" i="8"/>
  <c r="AC300" i="1"/>
  <c r="BT141" i="8"/>
  <c r="BR279" i="8"/>
  <c r="BT95" i="8"/>
  <c r="BI95" i="8"/>
  <c r="BJ280" i="8"/>
  <c r="BJ279" i="8" s="1"/>
  <c r="AF338" i="1"/>
  <c r="BR95" i="8"/>
  <c r="X55" i="10"/>
  <c r="X191" i="8"/>
  <c r="AI338" i="1"/>
  <c r="BH95" i="8"/>
  <c r="X197" i="8"/>
  <c r="Y188" i="1"/>
  <c r="Z188" i="1"/>
  <c r="AB188" i="1"/>
  <c r="X7" i="12"/>
  <c r="Y6" i="12" s="1"/>
  <c r="Y7" i="12" s="1"/>
  <c r="Z6" i="12" s="1"/>
  <c r="Z7" i="12" s="1"/>
  <c r="AA6" i="12" s="1"/>
  <c r="AA7" i="12" s="1"/>
  <c r="AG188" i="1"/>
  <c r="AH188" i="1"/>
  <c r="X188" i="1"/>
  <c r="BO95" i="8"/>
  <c r="Y6" i="10"/>
  <c r="Y7" i="10" s="1"/>
  <c r="Z6" i="10" s="1"/>
  <c r="Z7" i="10" s="1"/>
  <c r="AA6" i="10" s="1"/>
  <c r="AA7" i="10" s="1"/>
  <c r="AA188" i="1"/>
  <c r="BK95" i="8"/>
  <c r="X155" i="8"/>
  <c r="AI188" i="1"/>
  <c r="BM95" i="8"/>
  <c r="AC338" i="1"/>
  <c r="AE338" i="1"/>
  <c r="AC188" i="1"/>
  <c r="AE188" i="1"/>
  <c r="X53" i="10"/>
  <c r="BS95" i="8"/>
  <c r="AH338" i="1"/>
  <c r="BM279" i="8"/>
  <c r="AF188" i="1"/>
  <c r="AD188" i="1"/>
  <c r="X206" i="8"/>
  <c r="X196" i="8"/>
  <c r="X199" i="8"/>
  <c r="X190" i="8"/>
  <c r="AC19" i="8"/>
  <c r="X114" i="1"/>
  <c r="X127" i="1"/>
  <c r="X136" i="1"/>
  <c r="BP25" i="8"/>
  <c r="BP96" i="8"/>
  <c r="X220" i="8"/>
  <c r="X243" i="8" s="1"/>
  <c r="Y266" i="8" s="1"/>
  <c r="X131" i="1"/>
  <c r="X109" i="1"/>
  <c r="X129" i="1"/>
  <c r="X106" i="1"/>
  <c r="X164" i="8"/>
  <c r="X211" i="8"/>
  <c r="X212" i="8"/>
  <c r="AL145" i="8"/>
  <c r="X214" i="8"/>
  <c r="X237" i="8" s="1"/>
  <c r="Y260" i="8" s="1"/>
  <c r="X213" i="8"/>
  <c r="X236" i="8" s="1"/>
  <c r="Y259" i="8" s="1"/>
  <c r="X107" i="1"/>
  <c r="X132" i="1"/>
  <c r="X222" i="8"/>
  <c r="X245" i="8" s="1"/>
  <c r="Y268" i="8" s="1"/>
  <c r="X226" i="8"/>
  <c r="X138" i="1"/>
  <c r="X113" i="1"/>
  <c r="X55" i="1"/>
  <c r="X37" i="1" s="1"/>
  <c r="X336" i="1" s="1"/>
  <c r="X38" i="1"/>
  <c r="X105" i="1"/>
  <c r="X228" i="8"/>
  <c r="X251" i="8" s="1"/>
  <c r="Y274" i="8" s="1"/>
  <c r="X215" i="8"/>
  <c r="X238" i="8" s="1"/>
  <c r="Y261" i="8" s="1"/>
  <c r="AJ144" i="8"/>
  <c r="X117" i="1"/>
  <c r="X349" i="1"/>
  <c r="X225" i="8"/>
  <c r="X178" i="8"/>
  <c r="X221" i="8"/>
  <c r="X244" i="8" s="1"/>
  <c r="Y267" i="8" s="1"/>
  <c r="X137" i="1"/>
  <c r="X115" i="1"/>
  <c r="X110" i="1"/>
  <c r="X219" i="8"/>
  <c r="X242" i="8" s="1"/>
  <c r="Y265" i="8" s="1"/>
  <c r="U51" i="5"/>
  <c r="X140" i="1"/>
  <c r="X139" i="1"/>
  <c r="X130" i="1"/>
  <c r="X128" i="1"/>
  <c r="X229" i="8"/>
  <c r="X227" i="8"/>
  <c r="X250" i="8" s="1"/>
  <c r="Y273" i="8" s="1"/>
  <c r="X116" i="1"/>
  <c r="X108" i="1"/>
  <c r="X81" i="1"/>
  <c r="X118" i="1"/>
  <c r="AP73" i="5"/>
  <c r="AC73" i="5"/>
  <c r="BI73" i="5"/>
  <c r="BZ73" i="5"/>
  <c r="CD73" i="5"/>
  <c r="BR73" i="5"/>
  <c r="AH73" i="5"/>
  <c r="BX73" i="5"/>
  <c r="BN73" i="5"/>
  <c r="BS73" i="5"/>
  <c r="BM73" i="5"/>
  <c r="BF73" i="5"/>
  <c r="CA73" i="5"/>
  <c r="BH73" i="5"/>
  <c r="CE73" i="5"/>
  <c r="AD73" i="5"/>
  <c r="BV73" i="5"/>
  <c r="AM73" i="5"/>
  <c r="AX73" i="5"/>
  <c r="BW73" i="5"/>
  <c r="CB73" i="5"/>
  <c r="AA73" i="5"/>
  <c r="BL73" i="5"/>
  <c r="BC73" i="5"/>
  <c r="AJ73" i="5"/>
  <c r="AV73" i="5"/>
  <c r="AF73" i="5"/>
  <c r="AW73" i="5"/>
  <c r="AE73" i="5"/>
  <c r="AZ73" i="5"/>
  <c r="BO73" i="5"/>
  <c r="AB73" i="5"/>
  <c r="X73" i="5"/>
  <c r="AI73" i="5"/>
  <c r="BJ73" i="5"/>
  <c r="AT73" i="5"/>
  <c r="AN73" i="5"/>
  <c r="BY73" i="5"/>
  <c r="AO73" i="5"/>
  <c r="Y73" i="5"/>
  <c r="BK73" i="5"/>
  <c r="BU73" i="5"/>
  <c r="AR73" i="5"/>
  <c r="AQ73" i="5"/>
  <c r="BT73" i="5"/>
  <c r="BB73" i="5"/>
  <c r="BQ73" i="5"/>
  <c r="AL73" i="5"/>
  <c r="BA73" i="5"/>
  <c r="BP73" i="5"/>
  <c r="AU73" i="5"/>
  <c r="BG73" i="5"/>
  <c r="Z73" i="5"/>
  <c r="BD73" i="5"/>
  <c r="CC73" i="5"/>
  <c r="BE73" i="5"/>
  <c r="AS73" i="5"/>
  <c r="AG73" i="5"/>
  <c r="AK73" i="5"/>
  <c r="AY73" i="5"/>
  <c r="X171" i="8"/>
  <c r="X218" i="8"/>
  <c r="X241" i="8" s="1"/>
  <c r="Y264" i="8" s="1"/>
  <c r="X54" i="10"/>
  <c r="X52" i="10"/>
  <c r="X51" i="10"/>
  <c r="X189" i="8"/>
  <c r="X192" i="8"/>
  <c r="X95" i="8"/>
  <c r="X70" i="10"/>
  <c r="AD19" i="8"/>
  <c r="X341" i="1"/>
  <c r="X431" i="1"/>
  <c r="X328" i="8" s="1"/>
  <c r="X123" i="1"/>
  <c r="X94" i="1"/>
  <c r="Y8" i="10"/>
  <c r="Y4" i="10" s="1"/>
  <c r="X194" i="8"/>
  <c r="X163" i="8"/>
  <c r="X201" i="8"/>
  <c r="Y6" i="11"/>
  <c r="Y7" i="11" s="1"/>
  <c r="X8" i="11"/>
  <c r="X4" i="11" s="1"/>
  <c r="AB6" i="10"/>
  <c r="AB7" i="10" s="1"/>
  <c r="BP164" i="9"/>
  <c r="BP280" i="9" s="1"/>
  <c r="BO162" i="9"/>
  <c r="BO165" i="9"/>
  <c r="BP163" i="9"/>
  <c r="BP165" i="9" s="1"/>
  <c r="BU4" i="6"/>
  <c r="BU7" i="6"/>
  <c r="BX4" i="5"/>
  <c r="BX7" i="5"/>
  <c r="BP327" i="9"/>
  <c r="BP293" i="9"/>
  <c r="BP98" i="9"/>
  <c r="BP42" i="9"/>
  <c r="BP44" i="9" s="1"/>
  <c r="BP39" i="9"/>
  <c r="BP273" i="9" s="1"/>
  <c r="AP326" i="8"/>
  <c r="BQ7" i="9"/>
  <c r="BQ4" i="9"/>
  <c r="BV99" i="8"/>
  <c r="BV283" i="8" s="1"/>
  <c r="BV145" i="8"/>
  <c r="BV143" i="8"/>
  <c r="BV97" i="8"/>
  <c r="BV281" i="8" s="1"/>
  <c r="BV146" i="8"/>
  <c r="BV72" i="8"/>
  <c r="BV144" i="8"/>
  <c r="BV118" i="8"/>
  <c r="BV142" i="8"/>
  <c r="BV96" i="8"/>
  <c r="BV25" i="8"/>
  <c r="BV100" i="8"/>
  <c r="BV284" i="8" s="1"/>
  <c r="BV98" i="8"/>
  <c r="BV282" i="8" s="1"/>
  <c r="BW4" i="8"/>
  <c r="BW7" i="8"/>
  <c r="AQ429" i="1"/>
  <c r="AS196" i="1"/>
  <c r="AT200" i="1"/>
  <c r="AR231" i="1"/>
  <c r="AQ390" i="1"/>
  <c r="AU275" i="1"/>
  <c r="AV237" i="1"/>
  <c r="AP314" i="1"/>
  <c r="AP271" i="1"/>
  <c r="AT311" i="1"/>
  <c r="AS272" i="1"/>
  <c r="AT234" i="1"/>
  <c r="AR308" i="1"/>
  <c r="AP340" i="1"/>
  <c r="AQ278" i="1"/>
  <c r="AR240" i="1"/>
  <c r="AQ233" i="1"/>
  <c r="AO307" i="1"/>
  <c r="AI374" i="1"/>
  <c r="AE374" i="1"/>
  <c r="AC374" i="1"/>
  <c r="Y374" i="1"/>
  <c r="AG374" i="1"/>
  <c r="AA374" i="1"/>
  <c r="AB374" i="1"/>
  <c r="AH374" i="1"/>
  <c r="Z374" i="1"/>
  <c r="AD374" i="1"/>
  <c r="AF374" i="1"/>
  <c r="AH390" i="1"/>
  <c r="AF390" i="1"/>
  <c r="AB390" i="1"/>
  <c r="Z390" i="1"/>
  <c r="AK73" i="6"/>
  <c r="AU73" i="6"/>
  <c r="CB73" i="6"/>
  <c r="BC73" i="6"/>
  <c r="AD73" i="6"/>
  <c r="BA73" i="6"/>
  <c r="AY73" i="6"/>
  <c r="AR382" i="1"/>
  <c r="AR397" i="1"/>
  <c r="BU73" i="6"/>
  <c r="X73" i="6"/>
  <c r="AQ73" i="6"/>
  <c r="AN73" i="6"/>
  <c r="BN73" i="6"/>
  <c r="AL73" i="6"/>
  <c r="Z73" i="6"/>
  <c r="X74" i="1"/>
  <c r="AE73" i="6"/>
  <c r="BY73" i="6"/>
  <c r="AZ73" i="6"/>
  <c r="CA73" i="6"/>
  <c r="CD73" i="6"/>
  <c r="BQ73" i="6"/>
  <c r="AX73" i="6"/>
  <c r="BM73" i="6"/>
  <c r="AO73" i="6"/>
  <c r="AG73" i="6"/>
  <c r="BS73" i="6"/>
  <c r="U73" i="5"/>
  <c r="CE73" i="6"/>
  <c r="AR73" i="6"/>
  <c r="BB73" i="6"/>
  <c r="BJ73" i="6"/>
  <c r="BZ73" i="6"/>
  <c r="AJ73" i="6"/>
  <c r="BP73" i="6"/>
  <c r="BG73" i="6"/>
  <c r="BT73" i="6"/>
  <c r="AH73" i="6"/>
  <c r="AM73" i="6"/>
  <c r="BV73" i="6"/>
  <c r="AG400" i="1"/>
  <c r="AA403" i="1"/>
  <c r="X360" i="1"/>
  <c r="AT73" i="6"/>
  <c r="AP73" i="6"/>
  <c r="BE73" i="6"/>
  <c r="BW73" i="6"/>
  <c r="AS73" i="6"/>
  <c r="BK73" i="6"/>
  <c r="BH73" i="6"/>
  <c r="BR73" i="6"/>
  <c r="AV394" i="1"/>
  <c r="X346" i="1"/>
  <c r="AC73" i="6"/>
  <c r="AW73" i="6"/>
  <c r="AF73" i="6"/>
  <c r="BF73" i="6"/>
  <c r="BI73" i="6"/>
  <c r="BL73" i="6"/>
  <c r="AV73" i="6"/>
  <c r="BD73" i="6"/>
  <c r="X403" i="1"/>
  <c r="AD400" i="1"/>
  <c r="AD403" i="1"/>
  <c r="AA400" i="1"/>
  <c r="Y73" i="6"/>
  <c r="AB73" i="6"/>
  <c r="AA73" i="6"/>
  <c r="BX73" i="6"/>
  <c r="BO73" i="6"/>
  <c r="AI73" i="6"/>
  <c r="CC73" i="6"/>
  <c r="X400" i="1"/>
  <c r="AG403" i="1"/>
  <c r="AT391" i="1"/>
  <c r="X247" i="8" l="1"/>
  <c r="X210" i="8"/>
  <c r="X8" i="12"/>
  <c r="X4" i="12" s="1"/>
  <c r="X50" i="10"/>
  <c r="X158" i="1"/>
  <c r="X217" i="8"/>
  <c r="X240" i="8"/>
  <c r="X233" i="8"/>
  <c r="X187" i="8"/>
  <c r="X186" i="8" s="1"/>
  <c r="X309" i="8" s="1"/>
  <c r="X155" i="1"/>
  <c r="X157" i="1"/>
  <c r="X357" i="1"/>
  <c r="X348" i="1" s="1"/>
  <c r="X426" i="1" s="1"/>
  <c r="X323" i="8" s="1"/>
  <c r="X122" i="1"/>
  <c r="X121" i="1" s="1"/>
  <c r="X73" i="1"/>
  <c r="X192" i="9" s="1"/>
  <c r="X296" i="1"/>
  <c r="X148" i="1"/>
  <c r="X134" i="1"/>
  <c r="X224" i="8"/>
  <c r="X156" i="1"/>
  <c r="X153" i="1"/>
  <c r="X112" i="1"/>
  <c r="X150" i="1"/>
  <c r="X298" i="1"/>
  <c r="BP280" i="8"/>
  <c r="BP279" i="8" s="1"/>
  <c r="BP95" i="8"/>
  <c r="X294" i="1"/>
  <c r="X146" i="1"/>
  <c r="X145" i="1"/>
  <c r="X293" i="1"/>
  <c r="X104" i="1"/>
  <c r="X147" i="1"/>
  <c r="X295" i="1"/>
  <c r="X297" i="1"/>
  <c r="X149" i="1"/>
  <c r="X154" i="1"/>
  <c r="AE19" i="8"/>
  <c r="X38" i="11"/>
  <c r="Y70" i="10"/>
  <c r="Y8" i="12"/>
  <c r="Y4" i="12" s="1"/>
  <c r="X290" i="1"/>
  <c r="X289" i="1" s="1"/>
  <c r="X332" i="1"/>
  <c r="Z8" i="10"/>
  <c r="Z4" i="10" s="1"/>
  <c r="Y69" i="10"/>
  <c r="X28" i="11"/>
  <c r="X29" i="11"/>
  <c r="X27" i="11"/>
  <c r="X37" i="11"/>
  <c r="X209" i="8"/>
  <c r="X310" i="8" s="1"/>
  <c r="X30" i="11"/>
  <c r="X31" i="11"/>
  <c r="Z6" i="11"/>
  <c r="Z7" i="11" s="1"/>
  <c r="Y8" i="11"/>
  <c r="Y4" i="11" s="1"/>
  <c r="AB6" i="12"/>
  <c r="AB7" i="12" s="1"/>
  <c r="AC6" i="10"/>
  <c r="BW14" i="8"/>
  <c r="BQ244" i="9"/>
  <c r="BQ163" i="9"/>
  <c r="BQ99" i="9"/>
  <c r="X46" i="12"/>
  <c r="X21" i="12"/>
  <c r="X41" i="11"/>
  <c r="X40" i="11"/>
  <c r="X26" i="11"/>
  <c r="BY6" i="5"/>
  <c r="BV6" i="6"/>
  <c r="BQ330" i="9"/>
  <c r="BQ328" i="9"/>
  <c r="BP162" i="9"/>
  <c r="BP297" i="9"/>
  <c r="BP67" i="9"/>
  <c r="BQ183" i="9"/>
  <c r="BQ164" i="9"/>
  <c r="BQ280" i="9" s="1"/>
  <c r="BQ161" i="9"/>
  <c r="BQ294" i="9" s="1"/>
  <c r="BQ138" i="9"/>
  <c r="BQ101" i="9"/>
  <c r="BQ69" i="9"/>
  <c r="BQ74" i="9"/>
  <c r="BQ55" i="9"/>
  <c r="BQ43" i="9"/>
  <c r="BQ41" i="9"/>
  <c r="BQ40" i="9"/>
  <c r="AQ326" i="8"/>
  <c r="BV141" i="8"/>
  <c r="BQ14" i="9"/>
  <c r="BR6" i="9"/>
  <c r="BX6" i="8"/>
  <c r="BW272" i="8"/>
  <c r="BW252" i="8"/>
  <c r="BW271" i="8"/>
  <c r="BW258" i="8"/>
  <c r="BW257" i="8"/>
  <c r="BW275" i="8"/>
  <c r="BW248" i="8"/>
  <c r="BW235" i="8"/>
  <c r="BW249" i="8"/>
  <c r="BW234" i="8"/>
  <c r="BW48" i="8"/>
  <c r="BW67" i="8"/>
  <c r="BW66" i="8"/>
  <c r="BW65" i="8"/>
  <c r="BW64" i="8"/>
  <c r="BW52" i="8"/>
  <c r="BW11" i="8"/>
  <c r="BW63" i="8"/>
  <c r="BW51" i="8"/>
  <c r="BW50" i="8"/>
  <c r="BW37" i="8"/>
  <c r="BW49" i="8"/>
  <c r="BW36" i="8"/>
  <c r="BW35" i="8"/>
  <c r="BW34" i="8"/>
  <c r="BW33" i="8"/>
  <c r="BV95" i="8"/>
  <c r="BV280" i="8"/>
  <c r="BV279" i="8" s="1"/>
  <c r="AR429" i="1"/>
  <c r="AT196" i="1"/>
  <c r="AU200" i="1"/>
  <c r="AS231" i="1"/>
  <c r="AS339" i="1"/>
  <c r="AR390" i="1"/>
  <c r="AP307" i="1"/>
  <c r="AV275" i="1"/>
  <c r="AW237" i="1"/>
  <c r="AR278" i="1"/>
  <c r="AS240" i="1"/>
  <c r="AR233" i="1"/>
  <c r="AU311" i="1"/>
  <c r="AQ340" i="1"/>
  <c r="AT272" i="1"/>
  <c r="AU234" i="1"/>
  <c r="AS308" i="1"/>
  <c r="AQ314" i="1"/>
  <c r="AQ271" i="1"/>
  <c r="Y419" i="1"/>
  <c r="AE419" i="1"/>
  <c r="AG419" i="1"/>
  <c r="AD419" i="1"/>
  <c r="Z419" i="1"/>
  <c r="AF419" i="1"/>
  <c r="AH419" i="1"/>
  <c r="AC419" i="1"/>
  <c r="AI419" i="1"/>
  <c r="AA419" i="1"/>
  <c r="AB419" i="1"/>
  <c r="Y428" i="1"/>
  <c r="AF428" i="1"/>
  <c r="AG428" i="1"/>
  <c r="AB428" i="1"/>
  <c r="Z428" i="1"/>
  <c r="AE428" i="1"/>
  <c r="AH428" i="1"/>
  <c r="AC428" i="1"/>
  <c r="AD428" i="1"/>
  <c r="AI428" i="1"/>
  <c r="AA428" i="1"/>
  <c r="AG390" i="1"/>
  <c r="AD390" i="1"/>
  <c r="X390" i="1"/>
  <c r="AA390" i="1"/>
  <c r="BW27" i="8"/>
  <c r="AS382" i="1"/>
  <c r="BW77" i="8"/>
  <c r="AS397" i="1"/>
  <c r="X345" i="1"/>
  <c r="BW75" i="8"/>
  <c r="U400" i="1"/>
  <c r="AW394" i="1"/>
  <c r="BW28" i="8"/>
  <c r="BW119" i="8"/>
  <c r="BW74" i="8"/>
  <c r="BW122" i="8"/>
  <c r="BW76" i="8"/>
  <c r="BW73" i="8"/>
  <c r="BW26" i="8"/>
  <c r="BW30" i="8"/>
  <c r="BW123" i="8"/>
  <c r="BW120" i="8"/>
  <c r="AU391" i="1"/>
  <c r="BW29" i="8"/>
  <c r="U403" i="1"/>
  <c r="BW121" i="8"/>
  <c r="X232" i="8" l="1"/>
  <c r="X329" i="8" s="1"/>
  <c r="X152" i="1"/>
  <c r="X418" i="1"/>
  <c r="X314" i="8" s="1"/>
  <c r="X292" i="1"/>
  <c r="X291" i="1" s="1"/>
  <c r="X325" i="1" s="1"/>
  <c r="X344" i="1"/>
  <c r="X103" i="1"/>
  <c r="AF19" i="8"/>
  <c r="Y40" i="11"/>
  <c r="Z70" i="10"/>
  <c r="Z8" i="12"/>
  <c r="Z4" i="12" s="1"/>
  <c r="Y410" i="1"/>
  <c r="Z69" i="10"/>
  <c r="AA8" i="10"/>
  <c r="AA4" i="10" s="1"/>
  <c r="Y41" i="11"/>
  <c r="AA6" i="11"/>
  <c r="AA7" i="11" s="1"/>
  <c r="Z8" i="11"/>
  <c r="Z4" i="11" s="1"/>
  <c r="AC6" i="12"/>
  <c r="AC7" i="10"/>
  <c r="AC4" i="10"/>
  <c r="X48" i="12"/>
  <c r="X22" i="12"/>
  <c r="Y37" i="11"/>
  <c r="X36" i="11"/>
  <c r="BV7" i="6"/>
  <c r="BV4" i="6"/>
  <c r="BY7" i="5"/>
  <c r="BY4" i="5"/>
  <c r="BQ327" i="9"/>
  <c r="BQ293" i="9"/>
  <c r="BQ297" i="9"/>
  <c r="BQ98" i="9"/>
  <c r="BQ39" i="9"/>
  <c r="BQ273" i="9" s="1"/>
  <c r="BQ42" i="9"/>
  <c r="BQ44" i="9" s="1"/>
  <c r="BR4" i="9"/>
  <c r="BR7" i="9"/>
  <c r="AR326" i="8"/>
  <c r="BW25" i="8"/>
  <c r="BW96" i="8"/>
  <c r="BW144" i="8"/>
  <c r="BW146" i="8"/>
  <c r="BW98" i="8"/>
  <c r="BW282" i="8" s="1"/>
  <c r="BW99" i="8"/>
  <c r="BW283" i="8" s="1"/>
  <c r="BW145" i="8"/>
  <c r="BW143" i="8"/>
  <c r="BW97" i="8"/>
  <c r="BW281" i="8" s="1"/>
  <c r="BW72" i="8"/>
  <c r="BW100" i="8"/>
  <c r="BW284" i="8" s="1"/>
  <c r="BW142" i="8"/>
  <c r="BW118" i="8"/>
  <c r="BX7" i="8"/>
  <c r="BX4" i="8"/>
  <c r="AS429" i="1"/>
  <c r="AU196" i="1"/>
  <c r="AV200" i="1"/>
  <c r="AV196" i="1" s="1"/>
  <c r="AT231" i="1"/>
  <c r="AT339" i="1"/>
  <c r="AS390" i="1"/>
  <c r="AR430" i="1"/>
  <c r="AR420" i="1"/>
  <c r="AR340" i="1"/>
  <c r="AU272" i="1"/>
  <c r="AV234" i="1"/>
  <c r="AS278" i="1"/>
  <c r="AT240" i="1"/>
  <c r="AS233" i="1"/>
  <c r="AR314" i="1"/>
  <c r="AR271" i="1"/>
  <c r="AJ430" i="1"/>
  <c r="AJ420" i="1"/>
  <c r="AK430" i="1"/>
  <c r="AK420" i="1"/>
  <c r="AL420" i="1"/>
  <c r="AL430" i="1"/>
  <c r="AM430" i="1"/>
  <c r="AM420" i="1"/>
  <c r="AN430" i="1"/>
  <c r="AN420" i="1"/>
  <c r="AO420" i="1"/>
  <c r="AO430" i="1"/>
  <c r="AP420" i="1"/>
  <c r="AP430" i="1"/>
  <c r="AT308" i="1"/>
  <c r="AW275" i="1"/>
  <c r="AX237" i="1"/>
  <c r="AQ307" i="1"/>
  <c r="AQ420" i="1"/>
  <c r="AV311" i="1"/>
  <c r="AQ430" i="1"/>
  <c r="AC315" i="8"/>
  <c r="AF315" i="8"/>
  <c r="AH315" i="8"/>
  <c r="AF325" i="8"/>
  <c r="Z315" i="8"/>
  <c r="AB325" i="8"/>
  <c r="Y325" i="8"/>
  <c r="AG325" i="8"/>
  <c r="AD325" i="8"/>
  <c r="AD315" i="8"/>
  <c r="AC325" i="8"/>
  <c r="AB315" i="8"/>
  <c r="AG315" i="8"/>
  <c r="Z325" i="8"/>
  <c r="AI325" i="8"/>
  <c r="AH325" i="8"/>
  <c r="AA315" i="8"/>
  <c r="AE315" i="8"/>
  <c r="AA325" i="8"/>
  <c r="AE325" i="8"/>
  <c r="AI315" i="8"/>
  <c r="Y315" i="8"/>
  <c r="AA420" i="1"/>
  <c r="X420" i="1"/>
  <c r="Y420" i="1"/>
  <c r="Z420" i="1"/>
  <c r="AB420" i="1"/>
  <c r="AC420" i="1"/>
  <c r="AD420" i="1"/>
  <c r="AE420" i="1"/>
  <c r="AF420" i="1"/>
  <c r="AG420" i="1"/>
  <c r="AH420" i="1"/>
  <c r="AI420" i="1"/>
  <c r="X430" i="1"/>
  <c r="Y430" i="1"/>
  <c r="AA430" i="1"/>
  <c r="AB430" i="1"/>
  <c r="AC430" i="1"/>
  <c r="AD430" i="1"/>
  <c r="AE430" i="1"/>
  <c r="AF430" i="1"/>
  <c r="AG430" i="1"/>
  <c r="AH430" i="1"/>
  <c r="AI430" i="1"/>
  <c r="Z430" i="1"/>
  <c r="AX394" i="1"/>
  <c r="AV391" i="1"/>
  <c r="AU382" i="1"/>
  <c r="AT397" i="1"/>
  <c r="AT382" i="1"/>
  <c r="AA8" i="12" l="1"/>
  <c r="AA4" i="12" s="1"/>
  <c r="X333" i="1"/>
  <c r="X432" i="1"/>
  <c r="X422" i="1"/>
  <c r="X342" i="1"/>
  <c r="X425" i="1"/>
  <c r="X321" i="8" s="1"/>
  <c r="X421" i="1"/>
  <c r="X317" i="8" s="1"/>
  <c r="AG19" i="8"/>
  <c r="AC22" i="10"/>
  <c r="AC35" i="10"/>
  <c r="AC34" i="10"/>
  <c r="AC33" i="10"/>
  <c r="AC32" i="10"/>
  <c r="AC31" i="10"/>
  <c r="AC30" i="10"/>
  <c r="AC36" i="10"/>
  <c r="AC17" i="10"/>
  <c r="AC18" i="10"/>
  <c r="AC15" i="10"/>
  <c r="AC19" i="10"/>
  <c r="AC14" i="10"/>
  <c r="AC16" i="10"/>
  <c r="AB8" i="10"/>
  <c r="AB4" i="10" s="1"/>
  <c r="AA69" i="10"/>
  <c r="AA70" i="10"/>
  <c r="Y21" i="9"/>
  <c r="Z41" i="11"/>
  <c r="Z40" i="11"/>
  <c r="AB6" i="11"/>
  <c r="AB7" i="11" s="1"/>
  <c r="AA8" i="11"/>
  <c r="AA4" i="11" s="1"/>
  <c r="AC63" i="10"/>
  <c r="AC61" i="10"/>
  <c r="AC70" i="10"/>
  <c r="AC69" i="10"/>
  <c r="AC8" i="10"/>
  <c r="AD6" i="10"/>
  <c r="AC4" i="12"/>
  <c r="AC7" i="12"/>
  <c r="BX14" i="8"/>
  <c r="BR244" i="9"/>
  <c r="BR99" i="9"/>
  <c r="BQ165" i="9"/>
  <c r="BZ6" i="5"/>
  <c r="BW6" i="6"/>
  <c r="BR330" i="9"/>
  <c r="BR328" i="9"/>
  <c r="BQ67" i="9"/>
  <c r="BR183" i="9"/>
  <c r="BR164" i="9"/>
  <c r="BR280" i="9" s="1"/>
  <c r="BQ162" i="9"/>
  <c r="BR161" i="9"/>
  <c r="BR294" i="9" s="1"/>
  <c r="BR138" i="9"/>
  <c r="BR101" i="9"/>
  <c r="BR69" i="9"/>
  <c r="BR74" i="9"/>
  <c r="BR55" i="9"/>
  <c r="BR43" i="9"/>
  <c r="BR41" i="9"/>
  <c r="BR40" i="9"/>
  <c r="AM327" i="8"/>
  <c r="AR327" i="8"/>
  <c r="AJ316" i="8"/>
  <c r="BW141" i="8"/>
  <c r="AN316" i="8"/>
  <c r="AM316" i="8"/>
  <c r="AP327" i="8"/>
  <c r="AL327" i="8"/>
  <c r="AQ327" i="8"/>
  <c r="AP316" i="8"/>
  <c r="AL316" i="8"/>
  <c r="AO327" i="8"/>
  <c r="AK316" i="8"/>
  <c r="AQ316" i="8"/>
  <c r="BS6" i="9"/>
  <c r="AN327" i="8"/>
  <c r="AJ327" i="8"/>
  <c r="AS326" i="8"/>
  <c r="BR14" i="9"/>
  <c r="AO316" i="8"/>
  <c r="AK327" i="8"/>
  <c r="AR316" i="8"/>
  <c r="BX275" i="8"/>
  <c r="BX271" i="8"/>
  <c r="BX257" i="8"/>
  <c r="BX249" i="8"/>
  <c r="BX272" i="8"/>
  <c r="BX264" i="8"/>
  <c r="BX248" i="8"/>
  <c r="BX252" i="8"/>
  <c r="BX234" i="8"/>
  <c r="BX235" i="8"/>
  <c r="BX258" i="8"/>
  <c r="BX67" i="8"/>
  <c r="BX66" i="8"/>
  <c r="BX65" i="8"/>
  <c r="BX64" i="8"/>
  <c r="BX52" i="8"/>
  <c r="BX63" i="8"/>
  <c r="BX51" i="8"/>
  <c r="BX50" i="8"/>
  <c r="BX37" i="8"/>
  <c r="BX49" i="8"/>
  <c r="BX36" i="8"/>
  <c r="BX48" i="8"/>
  <c r="BX35" i="8"/>
  <c r="BX11" i="8"/>
  <c r="BX34" i="8"/>
  <c r="BX33" i="8"/>
  <c r="BY6" i="8"/>
  <c r="BW280" i="8"/>
  <c r="BW279" i="8" s="1"/>
  <c r="BW95" i="8"/>
  <c r="AT429" i="1"/>
  <c r="AV231" i="1"/>
  <c r="AW200" i="1"/>
  <c r="AW196" i="1" s="1"/>
  <c r="AW339" i="1" s="1"/>
  <c r="AU231" i="1"/>
  <c r="AU429" i="1"/>
  <c r="AV339" i="1"/>
  <c r="AU339" i="1"/>
  <c r="AT390" i="1"/>
  <c r="AX275" i="1"/>
  <c r="AY237" i="1"/>
  <c r="AW311" i="1"/>
  <c r="AS340" i="1"/>
  <c r="AS420" i="1"/>
  <c r="AS430" i="1"/>
  <c r="AT278" i="1"/>
  <c r="AU240" i="1"/>
  <c r="AT233" i="1"/>
  <c r="AS314" i="1"/>
  <c r="AS271" i="1"/>
  <c r="AV272" i="1"/>
  <c r="AW234" i="1"/>
  <c r="AR307" i="1"/>
  <c r="AU308" i="1"/>
  <c r="Z316" i="8"/>
  <c r="Y316" i="8"/>
  <c r="AI316" i="8"/>
  <c r="AD327" i="8"/>
  <c r="X316" i="8"/>
  <c r="AF327" i="8"/>
  <c r="AC327" i="8"/>
  <c r="AE327" i="8"/>
  <c r="AF316" i="8"/>
  <c r="AE316" i="8"/>
  <c r="AB327" i="8"/>
  <c r="AD316" i="8"/>
  <c r="AH316" i="8"/>
  <c r="AA316" i="8"/>
  <c r="AA327" i="8"/>
  <c r="AH327" i="8"/>
  <c r="Y327" i="8"/>
  <c r="AC316" i="8"/>
  <c r="AG316" i="8"/>
  <c r="Z327" i="8"/>
  <c r="AI327" i="8"/>
  <c r="AG327" i="8"/>
  <c r="AB316" i="8"/>
  <c r="X327" i="8"/>
  <c r="BX27" i="8"/>
  <c r="BX73" i="8"/>
  <c r="BX120" i="8"/>
  <c r="BX121" i="8"/>
  <c r="BX29" i="8"/>
  <c r="BX123" i="8"/>
  <c r="AU397" i="1"/>
  <c r="BX26" i="8"/>
  <c r="BX30" i="8"/>
  <c r="BX74" i="8"/>
  <c r="AY394" i="1"/>
  <c r="BX77" i="8"/>
  <c r="BX75" i="8"/>
  <c r="BX76" i="8"/>
  <c r="BX119" i="8"/>
  <c r="AV382" i="1"/>
  <c r="BX122" i="8"/>
  <c r="AW391" i="1"/>
  <c r="BX28" i="8"/>
  <c r="AB8" i="12" l="1"/>
  <c r="AB4" i="12" s="1"/>
  <c r="AH19" i="8"/>
  <c r="AC44" i="10"/>
  <c r="AC43" i="10"/>
  <c r="AC42" i="10"/>
  <c r="AC41" i="10"/>
  <c r="AB70" i="10"/>
  <c r="AB69" i="10"/>
  <c r="AA41" i="11"/>
  <c r="AA40" i="11"/>
  <c r="AC6" i="11"/>
  <c r="AB8" i="11"/>
  <c r="AB4" i="11" s="1"/>
  <c r="AD7" i="10"/>
  <c r="AD4" i="10"/>
  <c r="AD6" i="12"/>
  <c r="AC8" i="12"/>
  <c r="AC47" i="12"/>
  <c r="AC46" i="12"/>
  <c r="AC21" i="12"/>
  <c r="AC48" i="12"/>
  <c r="AC22" i="12"/>
  <c r="BR163" i="9"/>
  <c r="BR297" i="9" s="1"/>
  <c r="BW4" i="6"/>
  <c r="BW7" i="6"/>
  <c r="BZ7" i="5"/>
  <c r="BZ4" i="5"/>
  <c r="BR327" i="9"/>
  <c r="BR293" i="9"/>
  <c r="BR98" i="9"/>
  <c r="BR42" i="9"/>
  <c r="BR44" i="9" s="1"/>
  <c r="BR39" i="9"/>
  <c r="BR273" i="9" s="1"/>
  <c r="AT326" i="8"/>
  <c r="AS327" i="8"/>
  <c r="AU326" i="8"/>
  <c r="AS316" i="8"/>
  <c r="BS7" i="9"/>
  <c r="BS4" i="9"/>
  <c r="BX72" i="8"/>
  <c r="BX100" i="8"/>
  <c r="BX284" i="8" s="1"/>
  <c r="BX96" i="8"/>
  <c r="BX25" i="8"/>
  <c r="BX143" i="8"/>
  <c r="BX99" i="8"/>
  <c r="BX283" i="8" s="1"/>
  <c r="BX98" i="8"/>
  <c r="BX282" i="8" s="1"/>
  <c r="BX144" i="8"/>
  <c r="BX146" i="8"/>
  <c r="BX97" i="8"/>
  <c r="BX281" i="8" s="1"/>
  <c r="BX118" i="8"/>
  <c r="BX142" i="8"/>
  <c r="BX145" i="8"/>
  <c r="BY4" i="8"/>
  <c r="BY7" i="8"/>
  <c r="AV429" i="1"/>
  <c r="AW231" i="1"/>
  <c r="AX200" i="1"/>
  <c r="AX196" i="1" s="1"/>
  <c r="AU390" i="1"/>
  <c r="AS307" i="1"/>
  <c r="AY275" i="1"/>
  <c r="AZ237" i="1"/>
  <c r="AT430" i="1"/>
  <c r="AT340" i="1"/>
  <c r="AT420" i="1"/>
  <c r="AX311" i="1"/>
  <c r="AW272" i="1"/>
  <c r="AX234" i="1"/>
  <c r="AU278" i="1"/>
  <c r="AV240" i="1"/>
  <c r="AU233" i="1"/>
  <c r="AT314" i="1"/>
  <c r="AT271" i="1"/>
  <c r="AV308" i="1"/>
  <c r="AX391" i="1"/>
  <c r="AW382" i="1"/>
  <c r="AV397" i="1"/>
  <c r="AZ394" i="1"/>
  <c r="AI19" i="8" l="1"/>
  <c r="AD22" i="10"/>
  <c r="AD34" i="10"/>
  <c r="AD33" i="10"/>
  <c r="AD32" i="10"/>
  <c r="AD31" i="10"/>
  <c r="AD30" i="10"/>
  <c r="AD35" i="10"/>
  <c r="AD36" i="10"/>
  <c r="AD17" i="10"/>
  <c r="AD18" i="10"/>
  <c r="AD15" i="10"/>
  <c r="AD19" i="10"/>
  <c r="AD14" i="10"/>
  <c r="AD16" i="10"/>
  <c r="AB41" i="11"/>
  <c r="AB40" i="11"/>
  <c r="AC7" i="11"/>
  <c r="AC4" i="11"/>
  <c r="AD7" i="12"/>
  <c r="AD4" i="12"/>
  <c r="AD69" i="10"/>
  <c r="AD70" i="10"/>
  <c r="AE6" i="10"/>
  <c r="AD8" i="10"/>
  <c r="BY14" i="8"/>
  <c r="Y22" i="12"/>
  <c r="BS244" i="9"/>
  <c r="BS99" i="9"/>
  <c r="Y48" i="12"/>
  <c r="BR165" i="9"/>
  <c r="CA6" i="5"/>
  <c r="BX6" i="6"/>
  <c r="BS330" i="9"/>
  <c r="BS328" i="9"/>
  <c r="BR67" i="9"/>
  <c r="BS183" i="9"/>
  <c r="BS164" i="9"/>
  <c r="BS280" i="9" s="1"/>
  <c r="BR162" i="9"/>
  <c r="BS161" i="9"/>
  <c r="BS294" i="9" s="1"/>
  <c r="BS138" i="9"/>
  <c r="BS101" i="9"/>
  <c r="BS69" i="9"/>
  <c r="BS74" i="9"/>
  <c r="BS55" i="9"/>
  <c r="BS43" i="9"/>
  <c r="BS41" i="9"/>
  <c r="BS40" i="9"/>
  <c r="AT327" i="8"/>
  <c r="BS14" i="9"/>
  <c r="BT6" i="9"/>
  <c r="AT316" i="8"/>
  <c r="AV326" i="8"/>
  <c r="BZ6" i="8"/>
  <c r="BY275" i="8"/>
  <c r="BY248" i="8"/>
  <c r="BY272" i="8"/>
  <c r="BY258" i="8"/>
  <c r="BY252" i="8"/>
  <c r="BY235" i="8"/>
  <c r="BY249" i="8"/>
  <c r="BY257" i="8"/>
  <c r="BY271" i="8"/>
  <c r="BY234" i="8"/>
  <c r="BY67" i="8"/>
  <c r="BY66" i="8"/>
  <c r="BY65" i="8"/>
  <c r="BY64" i="8"/>
  <c r="BY52" i="8"/>
  <c r="BY63" i="8"/>
  <c r="BY51" i="8"/>
  <c r="BY50" i="8"/>
  <c r="BY37" i="8"/>
  <c r="BY49" i="8"/>
  <c r="BY36" i="8"/>
  <c r="BY48" i="8"/>
  <c r="BY35" i="8"/>
  <c r="BY34" i="8"/>
  <c r="BY11" i="8"/>
  <c r="BY33" i="8"/>
  <c r="BX141" i="8"/>
  <c r="BX95" i="8"/>
  <c r="BX280" i="8"/>
  <c r="BX279" i="8" s="1"/>
  <c r="AW429" i="1"/>
  <c r="AX231" i="1"/>
  <c r="AX339" i="1"/>
  <c r="AY200" i="1"/>
  <c r="AY196" i="1" s="1"/>
  <c r="AV390" i="1"/>
  <c r="AV278" i="1"/>
  <c r="AW240" i="1"/>
  <c r="AV233" i="1"/>
  <c r="AU314" i="1"/>
  <c r="AU271" i="1"/>
  <c r="AZ275" i="1"/>
  <c r="BA237" i="1"/>
  <c r="AX272" i="1"/>
  <c r="AY234" i="1"/>
  <c r="AY311" i="1"/>
  <c r="AT307" i="1"/>
  <c r="AW308" i="1"/>
  <c r="AU420" i="1"/>
  <c r="AU340" i="1"/>
  <c r="AU430" i="1"/>
  <c r="BY26" i="8"/>
  <c r="BA394" i="1"/>
  <c r="BY27" i="8"/>
  <c r="BY76" i="8"/>
  <c r="BY122" i="8"/>
  <c r="AY391" i="1"/>
  <c r="BY28" i="8"/>
  <c r="BY119" i="8"/>
  <c r="BY121" i="8"/>
  <c r="BY77" i="8"/>
  <c r="BY29" i="8"/>
  <c r="AX382" i="1"/>
  <c r="BY123" i="8"/>
  <c r="BY74" i="8"/>
  <c r="AW397" i="1"/>
  <c r="BY30" i="8"/>
  <c r="BY75" i="8"/>
  <c r="BY120" i="8"/>
  <c r="BY73" i="8"/>
  <c r="AJ19" i="8" l="1"/>
  <c r="AC14" i="11"/>
  <c r="AC17" i="11"/>
  <c r="AC19" i="11"/>
  <c r="AC15" i="11"/>
  <c r="AC18" i="11"/>
  <c r="AC16" i="11"/>
  <c r="AD43" i="10"/>
  <c r="AD44" i="10"/>
  <c r="AD41" i="10"/>
  <c r="AD42" i="10"/>
  <c r="AC38" i="11"/>
  <c r="AC40" i="11"/>
  <c r="AC41" i="11"/>
  <c r="AC39" i="11"/>
  <c r="AC37" i="11"/>
  <c r="AC34" i="11"/>
  <c r="AD6" i="11"/>
  <c r="AC8" i="11"/>
  <c r="AE7" i="10"/>
  <c r="AE4" i="10"/>
  <c r="AD22" i="12"/>
  <c r="AD21" i="12"/>
  <c r="AD48" i="12"/>
  <c r="AD47" i="12"/>
  <c r="AD46" i="12"/>
  <c r="AD8" i="12"/>
  <c r="AE6" i="12"/>
  <c r="BS163" i="9"/>
  <c r="BS297" i="9" s="1"/>
  <c r="BX7" i="6"/>
  <c r="BX4" i="6"/>
  <c r="CA4" i="5"/>
  <c r="CA7" i="5"/>
  <c r="BS327" i="9"/>
  <c r="BS293" i="9"/>
  <c r="BS98" i="9"/>
  <c r="BS39" i="9"/>
  <c r="BS273" i="9" s="1"/>
  <c r="BS42" i="9"/>
  <c r="BS44" i="9" s="1"/>
  <c r="BT7" i="9"/>
  <c r="BT4" i="9"/>
  <c r="AU327" i="8"/>
  <c r="AU316" i="8"/>
  <c r="AW326" i="8"/>
  <c r="BY25" i="8"/>
  <c r="BY96" i="8"/>
  <c r="BY98" i="8"/>
  <c r="BY282" i="8" s="1"/>
  <c r="BY144" i="8"/>
  <c r="BY100" i="8"/>
  <c r="BY284" i="8" s="1"/>
  <c r="BY146" i="8"/>
  <c r="BY142" i="8"/>
  <c r="BY118" i="8"/>
  <c r="BY72" i="8"/>
  <c r="BY99" i="8"/>
  <c r="BY283" i="8" s="1"/>
  <c r="BY97" i="8"/>
  <c r="BY281" i="8" s="1"/>
  <c r="BY143" i="8"/>
  <c r="BY145" i="8"/>
  <c r="BZ4" i="8"/>
  <c r="BZ7" i="8"/>
  <c r="AX429" i="1"/>
  <c r="AY231" i="1"/>
  <c r="AY339" i="1"/>
  <c r="AZ200" i="1"/>
  <c r="AZ196" i="1" s="1"/>
  <c r="AW390" i="1"/>
  <c r="AU307" i="1"/>
  <c r="AX308" i="1"/>
  <c r="AV420" i="1"/>
  <c r="AV340" i="1"/>
  <c r="AV430" i="1"/>
  <c r="AW278" i="1"/>
  <c r="AX240" i="1"/>
  <c r="AW233" i="1"/>
  <c r="AY272" i="1"/>
  <c r="AZ234" i="1"/>
  <c r="AV314" i="1"/>
  <c r="AV271" i="1"/>
  <c r="BA275" i="1"/>
  <c r="BB237" i="1"/>
  <c r="AZ311" i="1"/>
  <c r="X293" i="8"/>
  <c r="AY382" i="1"/>
  <c r="BB394" i="1"/>
  <c r="AX397" i="1"/>
  <c r="AZ391" i="1"/>
  <c r="AK19" i="8" l="1"/>
  <c r="AL19" i="8" s="1"/>
  <c r="AM19" i="8" s="1"/>
  <c r="AN19" i="8" s="1"/>
  <c r="AO19" i="8" s="1"/>
  <c r="AP19" i="8" s="1"/>
  <c r="AQ19" i="8" s="1"/>
  <c r="AR19" i="8" s="1"/>
  <c r="AS19" i="8" s="1"/>
  <c r="AT19" i="8" s="1"/>
  <c r="AU19" i="8" s="1"/>
  <c r="AV19" i="8" s="1"/>
  <c r="AW19" i="8" s="1"/>
  <c r="AX19" i="8" s="1"/>
  <c r="AY19" i="8" s="1"/>
  <c r="AZ19" i="8" s="1"/>
  <c r="BA19" i="8" s="1"/>
  <c r="BB19" i="8" s="1"/>
  <c r="BC19" i="8" s="1"/>
  <c r="BD19" i="8" s="1"/>
  <c r="BE19" i="8" s="1"/>
  <c r="BF19" i="8" s="1"/>
  <c r="BG19" i="8" s="1"/>
  <c r="BH19" i="8" s="1"/>
  <c r="BI19" i="8" s="1"/>
  <c r="BJ19" i="8" s="1"/>
  <c r="BK19" i="8" s="1"/>
  <c r="BL19" i="8" s="1"/>
  <c r="BM19" i="8" s="1"/>
  <c r="BN19" i="8" s="1"/>
  <c r="BO19" i="8" s="1"/>
  <c r="BP19" i="8" s="1"/>
  <c r="BQ19" i="8" s="1"/>
  <c r="BR19" i="8" s="1"/>
  <c r="BS19" i="8" s="1"/>
  <c r="BT19" i="8" s="1"/>
  <c r="BU19" i="8" s="1"/>
  <c r="BV19" i="8" s="1"/>
  <c r="BW19" i="8" s="1"/>
  <c r="AE22" i="10"/>
  <c r="AE33" i="10"/>
  <c r="AE32" i="10"/>
  <c r="AE34" i="10"/>
  <c r="AE31" i="10"/>
  <c r="AE30" i="10"/>
  <c r="AE36" i="10"/>
  <c r="AE35" i="10"/>
  <c r="AE17" i="10"/>
  <c r="AE18" i="10"/>
  <c r="AE15" i="10"/>
  <c r="AE19" i="10"/>
  <c r="AE14" i="10"/>
  <c r="AE16" i="10"/>
  <c r="AD7" i="11"/>
  <c r="AD4" i="11"/>
  <c r="AE70" i="10"/>
  <c r="AE69" i="10"/>
  <c r="AE66" i="10"/>
  <c r="AE4" i="12"/>
  <c r="AE7" i="12"/>
  <c r="AE8" i="10"/>
  <c r="AF6" i="10"/>
  <c r="BZ14" i="8"/>
  <c r="BT244" i="9"/>
  <c r="BT163" i="9"/>
  <c r="BT99" i="9"/>
  <c r="BS165" i="9"/>
  <c r="CB6" i="5"/>
  <c r="BY6" i="6"/>
  <c r="BT330" i="9"/>
  <c r="BT328" i="9"/>
  <c r="BS67" i="9"/>
  <c r="BT183" i="9"/>
  <c r="BT164" i="9"/>
  <c r="BT280" i="9" s="1"/>
  <c r="BS162" i="9"/>
  <c r="BT161" i="9"/>
  <c r="BT294" i="9" s="1"/>
  <c r="BT138" i="9"/>
  <c r="BT101" i="9"/>
  <c r="BT69" i="9"/>
  <c r="BT74" i="9"/>
  <c r="BT55" i="9"/>
  <c r="BT43" i="9"/>
  <c r="BT41" i="9"/>
  <c r="BT40" i="9"/>
  <c r="AX326" i="8"/>
  <c r="BT14" i="9"/>
  <c r="AV327" i="8"/>
  <c r="AV316" i="8"/>
  <c r="BU6" i="9"/>
  <c r="BZ275" i="8"/>
  <c r="BZ258" i="8"/>
  <c r="BZ272" i="8"/>
  <c r="BZ257" i="8"/>
  <c r="BZ252" i="8"/>
  <c r="BZ234" i="8"/>
  <c r="BZ271" i="8"/>
  <c r="BZ235" i="8"/>
  <c r="BZ248" i="8"/>
  <c r="BZ249" i="8"/>
  <c r="BZ66" i="8"/>
  <c r="BZ65" i="8"/>
  <c r="BZ64" i="8"/>
  <c r="BZ63" i="8"/>
  <c r="BZ51" i="8"/>
  <c r="BZ50" i="8"/>
  <c r="BZ49" i="8"/>
  <c r="BZ52" i="8"/>
  <c r="BZ36" i="8"/>
  <c r="BZ48" i="8"/>
  <c r="BZ35" i="8"/>
  <c r="BZ34" i="8"/>
  <c r="BZ33" i="8"/>
  <c r="BZ37" i="8"/>
  <c r="BZ67" i="8"/>
  <c r="BZ11" i="8"/>
  <c r="BY141" i="8"/>
  <c r="CA6" i="8"/>
  <c r="BY280" i="8"/>
  <c r="BY279" i="8" s="1"/>
  <c r="BY95" i="8"/>
  <c r="AY429" i="1"/>
  <c r="AZ231" i="1"/>
  <c r="AZ339" i="1"/>
  <c r="BA200" i="1"/>
  <c r="AX390" i="1"/>
  <c r="AV307" i="1"/>
  <c r="AX278" i="1"/>
  <c r="AY240" i="1"/>
  <c r="AX233" i="1"/>
  <c r="AW430" i="1"/>
  <c r="AW420" i="1"/>
  <c r="AW340" i="1"/>
  <c r="AW314" i="1"/>
  <c r="AW271" i="1"/>
  <c r="BB275" i="1"/>
  <c r="BC237" i="1"/>
  <c r="AZ272" i="1"/>
  <c r="BA234" i="1"/>
  <c r="BA311" i="1"/>
  <c r="AY308" i="1"/>
  <c r="X286" i="8"/>
  <c r="BZ27" i="8"/>
  <c r="BZ76" i="8"/>
  <c r="BZ122" i="8"/>
  <c r="BZ26" i="8"/>
  <c r="BZ73" i="8"/>
  <c r="BZ75" i="8"/>
  <c r="BZ121" i="8"/>
  <c r="BZ120" i="8"/>
  <c r="AY397" i="1"/>
  <c r="BZ74" i="8"/>
  <c r="BZ77" i="8"/>
  <c r="BZ28" i="8"/>
  <c r="BZ29" i="8"/>
  <c r="BA391" i="1"/>
  <c r="BC394" i="1"/>
  <c r="BZ119" i="8"/>
  <c r="BZ123" i="8"/>
  <c r="BZ30" i="8"/>
  <c r="BX19" i="8" l="1"/>
  <c r="AD17" i="11"/>
  <c r="AD15" i="11"/>
  <c r="AD18" i="11"/>
  <c r="AD16" i="11"/>
  <c r="AD14" i="11"/>
  <c r="AD19" i="11"/>
  <c r="AE43" i="10"/>
  <c r="AE44" i="10"/>
  <c r="AE41" i="10"/>
  <c r="AE42" i="10"/>
  <c r="AD41" i="11"/>
  <c r="AD37" i="11"/>
  <c r="AD39" i="11"/>
  <c r="AD38" i="11"/>
  <c r="AD34" i="11"/>
  <c r="AD40" i="11"/>
  <c r="AE6" i="11"/>
  <c r="AD8" i="11"/>
  <c r="AF6" i="12"/>
  <c r="AE8" i="12"/>
  <c r="AE22" i="12"/>
  <c r="AE47" i="12"/>
  <c r="AE48" i="12"/>
  <c r="AE46" i="12"/>
  <c r="AE21" i="12"/>
  <c r="AF7" i="10"/>
  <c r="AF4" i="10"/>
  <c r="BY4" i="6"/>
  <c r="BY7" i="6"/>
  <c r="CB7" i="5"/>
  <c r="CB4" i="5"/>
  <c r="BT327" i="9"/>
  <c r="BT293" i="9"/>
  <c r="BT297" i="9"/>
  <c r="BT98" i="9"/>
  <c r="BT42" i="9"/>
  <c r="BT44" i="9" s="1"/>
  <c r="BT39" i="9"/>
  <c r="BT273" i="9" s="1"/>
  <c r="AW316" i="8"/>
  <c r="AW327" i="8"/>
  <c r="BU7" i="9"/>
  <c r="BU4" i="9"/>
  <c r="AY326" i="8"/>
  <c r="BZ144" i="8"/>
  <c r="BZ98" i="8"/>
  <c r="BZ282" i="8" s="1"/>
  <c r="BZ145" i="8"/>
  <c r="BZ100" i="8"/>
  <c r="BZ284" i="8" s="1"/>
  <c r="BZ146" i="8"/>
  <c r="BZ96" i="8"/>
  <c r="BZ25" i="8"/>
  <c r="BZ72" i="8"/>
  <c r="BZ142" i="8"/>
  <c r="BZ118" i="8"/>
  <c r="BZ99" i="8"/>
  <c r="BZ283" i="8" s="1"/>
  <c r="BZ97" i="8"/>
  <c r="BZ281" i="8" s="1"/>
  <c r="BZ143" i="8"/>
  <c r="CA4" i="8"/>
  <c r="CA7" i="8"/>
  <c r="BA196" i="1"/>
  <c r="BB200" i="1"/>
  <c r="BB196" i="1" s="1"/>
  <c r="AY390" i="1"/>
  <c r="AZ308" i="1"/>
  <c r="AX420" i="1"/>
  <c r="AX430" i="1"/>
  <c r="AX340" i="1"/>
  <c r="AY278" i="1"/>
  <c r="AZ240" i="1"/>
  <c r="AY233" i="1"/>
  <c r="BB311" i="1"/>
  <c r="AX314" i="1"/>
  <c r="AX271" i="1"/>
  <c r="AW307" i="1"/>
  <c r="BC275" i="1"/>
  <c r="BD237" i="1"/>
  <c r="BA272" i="1"/>
  <c r="BB234" i="1"/>
  <c r="BA382" i="1"/>
  <c r="AZ397" i="1"/>
  <c r="BD394" i="1"/>
  <c r="AZ382" i="1"/>
  <c r="BB391" i="1"/>
  <c r="BY19" i="8" l="1"/>
  <c r="BZ19" i="8" s="1"/>
  <c r="AF22" i="10"/>
  <c r="AF32" i="10"/>
  <c r="AF31" i="10"/>
  <c r="AF30" i="10"/>
  <c r="AF33" i="10"/>
  <c r="AF36" i="10"/>
  <c r="AF35" i="10"/>
  <c r="AF34" i="10"/>
  <c r="AF17" i="10"/>
  <c r="AF18" i="10"/>
  <c r="AF15" i="10"/>
  <c r="AF19" i="10"/>
  <c r="AF14" i="10"/>
  <c r="AF16" i="10"/>
  <c r="AE7" i="11"/>
  <c r="AE4" i="11"/>
  <c r="AG6" i="10"/>
  <c r="AF8" i="10"/>
  <c r="AF61" i="10"/>
  <c r="AF63" i="10"/>
  <c r="AF70" i="10"/>
  <c r="AF69" i="10"/>
  <c r="AF7" i="12"/>
  <c r="AF4" i="12"/>
  <c r="CA14" i="8"/>
  <c r="BU244" i="9"/>
  <c r="BU99" i="9"/>
  <c r="BT165" i="9"/>
  <c r="BZ6" i="6"/>
  <c r="CC6" i="5"/>
  <c r="BU330" i="9"/>
  <c r="BU328" i="9"/>
  <c r="BT67" i="9"/>
  <c r="BU183" i="9"/>
  <c r="BU164" i="9"/>
  <c r="BU280" i="9" s="1"/>
  <c r="BT162" i="9"/>
  <c r="BU161" i="9"/>
  <c r="BU294" i="9" s="1"/>
  <c r="BU138" i="9"/>
  <c r="BU101" i="9"/>
  <c r="BU69" i="9"/>
  <c r="BU74" i="9"/>
  <c r="BU55" i="9"/>
  <c r="BU41" i="9"/>
  <c r="BU40" i="9"/>
  <c r="BU43" i="9"/>
  <c r="AX316" i="8"/>
  <c r="BU14" i="9"/>
  <c r="BV6" i="9"/>
  <c r="AX327" i="8"/>
  <c r="BZ141" i="8"/>
  <c r="CB6" i="8"/>
  <c r="BZ280" i="8"/>
  <c r="BZ279" i="8" s="1"/>
  <c r="BZ95" i="8"/>
  <c r="CA275" i="8"/>
  <c r="CA258" i="8"/>
  <c r="CA257" i="8"/>
  <c r="CA272" i="8"/>
  <c r="CA252" i="8"/>
  <c r="CA271" i="8"/>
  <c r="CA264" i="8"/>
  <c r="CA235" i="8"/>
  <c r="CA249" i="8"/>
  <c r="CA234" i="8"/>
  <c r="CA248" i="8"/>
  <c r="CA65" i="8"/>
  <c r="CA64" i="8"/>
  <c r="CA52" i="8"/>
  <c r="CA63" i="8"/>
  <c r="CA50" i="8"/>
  <c r="CA49" i="8"/>
  <c r="CA48" i="8"/>
  <c r="CA51" i="8"/>
  <c r="CA35" i="8"/>
  <c r="CA66" i="8"/>
  <c r="CA34" i="8"/>
  <c r="CA33" i="8"/>
  <c r="CA37" i="8"/>
  <c r="CA36" i="8"/>
  <c r="CA67" i="8"/>
  <c r="CA11" i="8"/>
  <c r="AZ429" i="1"/>
  <c r="BB231" i="1"/>
  <c r="BC200" i="1"/>
  <c r="BC196" i="1" s="1"/>
  <c r="BA231" i="1"/>
  <c r="BA339" i="1"/>
  <c r="BA429" i="1"/>
  <c r="BB339" i="1"/>
  <c r="AZ390" i="1"/>
  <c r="AY340" i="1"/>
  <c r="AY420" i="1"/>
  <c r="AY430" i="1"/>
  <c r="BC311" i="1"/>
  <c r="AZ278" i="1"/>
  <c r="BA240" i="1"/>
  <c r="AZ233" i="1"/>
  <c r="AY314" i="1"/>
  <c r="AY271" i="1"/>
  <c r="BD275" i="1"/>
  <c r="BE237" i="1"/>
  <c r="BB272" i="1"/>
  <c r="BC234" i="1"/>
  <c r="BA308" i="1"/>
  <c r="AX307" i="1"/>
  <c r="X25" i="8"/>
  <c r="X24" i="8" s="1"/>
  <c r="BB382" i="1"/>
  <c r="CA27" i="8"/>
  <c r="CA121" i="8"/>
  <c r="CA29" i="8"/>
  <c r="CA76" i="8"/>
  <c r="BC391" i="1"/>
  <c r="CA123" i="8"/>
  <c r="CA75" i="8"/>
  <c r="CA26" i="8"/>
  <c r="CA73" i="8"/>
  <c r="CA77" i="8"/>
  <c r="CA28" i="8"/>
  <c r="CA120" i="8"/>
  <c r="BA397" i="1"/>
  <c r="CA74" i="8"/>
  <c r="CA30" i="8"/>
  <c r="CA122" i="8"/>
  <c r="CA119" i="8"/>
  <c r="BE394" i="1"/>
  <c r="CA19" i="8" l="1"/>
  <c r="AE15" i="11"/>
  <c r="AE17" i="11"/>
  <c r="AE18" i="11"/>
  <c r="AE16" i="11"/>
  <c r="AE19" i="11"/>
  <c r="AE14" i="11"/>
  <c r="AF43" i="10"/>
  <c r="AF44" i="10"/>
  <c r="AF41" i="10"/>
  <c r="AF42" i="10"/>
  <c r="AE37" i="11"/>
  <c r="AE38" i="11"/>
  <c r="AE41" i="11"/>
  <c r="AE40" i="11"/>
  <c r="AE34" i="11"/>
  <c r="AE39" i="11"/>
  <c r="AF6" i="11"/>
  <c r="AE8" i="11"/>
  <c r="AF8" i="12"/>
  <c r="AG6" i="12"/>
  <c r="AF47" i="12"/>
  <c r="AF21" i="12"/>
  <c r="AF22" i="12"/>
  <c r="AF46" i="12"/>
  <c r="AF48" i="12"/>
  <c r="AG7" i="10"/>
  <c r="AG4" i="10"/>
  <c r="BU163" i="9"/>
  <c r="BU165" i="9" s="1"/>
  <c r="CC7" i="5"/>
  <c r="CC4" i="5"/>
  <c r="BZ7" i="6"/>
  <c r="BZ4" i="6"/>
  <c r="BU327" i="9"/>
  <c r="BU293" i="9"/>
  <c r="BU98" i="9"/>
  <c r="BU42" i="9"/>
  <c r="BU44" i="9" s="1"/>
  <c r="BU39" i="9"/>
  <c r="BU273" i="9" s="1"/>
  <c r="AY327" i="8"/>
  <c r="AZ326" i="8"/>
  <c r="BA326" i="8"/>
  <c r="BV4" i="9"/>
  <c r="BV7" i="9"/>
  <c r="AY316" i="8"/>
  <c r="CA98" i="8"/>
  <c r="CA282" i="8" s="1"/>
  <c r="CA100" i="8"/>
  <c r="CA284" i="8" s="1"/>
  <c r="CA72" i="8"/>
  <c r="CA118" i="8"/>
  <c r="CA142" i="8"/>
  <c r="CA145" i="8"/>
  <c r="CA143" i="8"/>
  <c r="CA96" i="8"/>
  <c r="CA25" i="8"/>
  <c r="CA144" i="8"/>
  <c r="CA97" i="8"/>
  <c r="CA281" i="8" s="1"/>
  <c r="CA99" i="8"/>
  <c r="CA283" i="8" s="1"/>
  <c r="CA146" i="8"/>
  <c r="CB4" i="8"/>
  <c r="CB7" i="8"/>
  <c r="BB429" i="1"/>
  <c r="BC339" i="1"/>
  <c r="BC231" i="1"/>
  <c r="BD200" i="1"/>
  <c r="BA390" i="1"/>
  <c r="BD311" i="1"/>
  <c r="AY307" i="1"/>
  <c r="BC272" i="1"/>
  <c r="BD234" i="1"/>
  <c r="AZ420" i="1"/>
  <c r="AZ430" i="1"/>
  <c r="AZ340" i="1"/>
  <c r="BA278" i="1"/>
  <c r="BB240" i="1"/>
  <c r="BA233" i="1"/>
  <c r="AZ314" i="1"/>
  <c r="AZ271" i="1"/>
  <c r="BB308" i="1"/>
  <c r="BE275" i="1"/>
  <c r="BF237" i="1"/>
  <c r="X311" i="8"/>
  <c r="X322" i="8"/>
  <c r="X279" i="8"/>
  <c r="BB397" i="1"/>
  <c r="BD391" i="1"/>
  <c r="BF394" i="1"/>
  <c r="AG22" i="10" l="1"/>
  <c r="AG31" i="10"/>
  <c r="AG30" i="10"/>
  <c r="AG36" i="10"/>
  <c r="AG35" i="10"/>
  <c r="AG32" i="10"/>
  <c r="AG34" i="10"/>
  <c r="AG33" i="10"/>
  <c r="AG17" i="10"/>
  <c r="AG18" i="10"/>
  <c r="AG15" i="10"/>
  <c r="AG19" i="10"/>
  <c r="AG14" i="10"/>
  <c r="AG16" i="10"/>
  <c r="AF4" i="11"/>
  <c r="AF7" i="11"/>
  <c r="AG70" i="10"/>
  <c r="AG69" i="10"/>
  <c r="AG7" i="12"/>
  <c r="AG4" i="12"/>
  <c r="AG8" i="10"/>
  <c r="AH6" i="10"/>
  <c r="CB14" i="8"/>
  <c r="CB19" i="8"/>
  <c r="BV244" i="9"/>
  <c r="BV99" i="9"/>
  <c r="X278" i="8"/>
  <c r="AA303" i="8" s="1"/>
  <c r="CD6" i="5"/>
  <c r="CA6" i="6"/>
  <c r="BV330" i="9"/>
  <c r="BV328" i="9"/>
  <c r="BU162" i="9"/>
  <c r="BU297" i="9"/>
  <c r="BU67" i="9"/>
  <c r="BV183" i="9"/>
  <c r="BV164" i="9"/>
  <c r="BV280" i="9" s="1"/>
  <c r="BV161" i="9"/>
  <c r="BV294" i="9" s="1"/>
  <c r="BV138" i="9"/>
  <c r="BV101" i="9"/>
  <c r="BV69" i="9"/>
  <c r="BV74" i="9"/>
  <c r="BV55" i="9"/>
  <c r="BV40" i="9"/>
  <c r="BV43" i="9"/>
  <c r="BV41" i="9"/>
  <c r="AZ327" i="8"/>
  <c r="BW6" i="9"/>
  <c r="BV14" i="9"/>
  <c r="AZ316" i="8"/>
  <c r="BB326" i="8"/>
  <c r="CC6" i="8"/>
  <c r="CA280" i="8"/>
  <c r="CA279" i="8" s="1"/>
  <c r="CA95" i="8"/>
  <c r="CB257" i="8"/>
  <c r="CB271" i="8"/>
  <c r="CB264" i="8"/>
  <c r="CB258" i="8"/>
  <c r="CB252" i="8"/>
  <c r="CB249" i="8"/>
  <c r="CB234" i="8"/>
  <c r="CB275" i="8"/>
  <c r="CB248" i="8"/>
  <c r="CB235" i="8"/>
  <c r="CB272" i="8"/>
  <c r="CB64" i="8"/>
  <c r="CB63" i="8"/>
  <c r="CB51" i="8"/>
  <c r="CB49" i="8"/>
  <c r="CB48" i="8"/>
  <c r="CB67" i="8"/>
  <c r="CB66" i="8"/>
  <c r="CB50" i="8"/>
  <c r="CB34" i="8"/>
  <c r="CB52" i="8"/>
  <c r="CB33" i="8"/>
  <c r="CB36" i="8"/>
  <c r="CB11" i="8"/>
  <c r="CB35" i="8"/>
  <c r="CB65" i="8"/>
  <c r="CB37" i="8"/>
  <c r="CA141" i="8"/>
  <c r="BD196" i="1"/>
  <c r="BE200" i="1"/>
  <c r="BB390" i="1"/>
  <c r="BF275" i="1"/>
  <c r="BG237" i="1"/>
  <c r="AZ307" i="1"/>
  <c r="BA340" i="1"/>
  <c r="BA430" i="1"/>
  <c r="BA420" i="1"/>
  <c r="BE311" i="1"/>
  <c r="BB278" i="1"/>
  <c r="BC240" i="1"/>
  <c r="BB233" i="1"/>
  <c r="BD272" i="1"/>
  <c r="BE234" i="1"/>
  <c r="BA314" i="1"/>
  <c r="BA271" i="1"/>
  <c r="BC308" i="1"/>
  <c r="CB74" i="8"/>
  <c r="CB27" i="8"/>
  <c r="CB28" i="8"/>
  <c r="CB76" i="8"/>
  <c r="CB123" i="8"/>
  <c r="CB119" i="8"/>
  <c r="BG394" i="1"/>
  <c r="CB73" i="8"/>
  <c r="CB26" i="8"/>
  <c r="CB120" i="8"/>
  <c r="BC397" i="1"/>
  <c r="CB75" i="8"/>
  <c r="CB77" i="8"/>
  <c r="CB122" i="8"/>
  <c r="BC382" i="1"/>
  <c r="CB121" i="8"/>
  <c r="CB29" i="8"/>
  <c r="CB30" i="8"/>
  <c r="BE391" i="1"/>
  <c r="AF15" i="11" l="1"/>
  <c r="AF18" i="11"/>
  <c r="AF16" i="11"/>
  <c r="AF19" i="11"/>
  <c r="AF14" i="11"/>
  <c r="AF17" i="11"/>
  <c r="AG44" i="10"/>
  <c r="AG43" i="10"/>
  <c r="AG42" i="10"/>
  <c r="AG41" i="10"/>
  <c r="AG6" i="11"/>
  <c r="AF8" i="11"/>
  <c r="AF37" i="11"/>
  <c r="AF39" i="11"/>
  <c r="AF36" i="11"/>
  <c r="AF34" i="11"/>
  <c r="AF41" i="11"/>
  <c r="AF38" i="11"/>
  <c r="AF40" i="11"/>
  <c r="AG47" i="12"/>
  <c r="AG46" i="12"/>
  <c r="AG21" i="12"/>
  <c r="AG48" i="12"/>
  <c r="AG22" i="12"/>
  <c r="AH6" i="12"/>
  <c r="AG8" i="12"/>
  <c r="AH7" i="10"/>
  <c r="AH4" i="10"/>
  <c r="X330" i="8"/>
  <c r="X318" i="8"/>
  <c r="AA275" i="9"/>
  <c r="CD4" i="5"/>
  <c r="CD7" i="5"/>
  <c r="CA4" i="6"/>
  <c r="CA7" i="6"/>
  <c r="CB6" i="6" s="1"/>
  <c r="BV327" i="9"/>
  <c r="BV293" i="9"/>
  <c r="BV98" i="9"/>
  <c r="BV39" i="9"/>
  <c r="BV273" i="9" s="1"/>
  <c r="BV42" i="9"/>
  <c r="BV44" i="9" s="1"/>
  <c r="BW4" i="9"/>
  <c r="BW7" i="9"/>
  <c r="BA316" i="8"/>
  <c r="BA327" i="8"/>
  <c r="CB98" i="8"/>
  <c r="CB282" i="8" s="1"/>
  <c r="CB96" i="8"/>
  <c r="CB25" i="8"/>
  <c r="CB146" i="8"/>
  <c r="CB97" i="8"/>
  <c r="CB281" i="8" s="1"/>
  <c r="CB99" i="8"/>
  <c r="CB283" i="8" s="1"/>
  <c r="CB100" i="8"/>
  <c r="CB284" i="8" s="1"/>
  <c r="CB145" i="8"/>
  <c r="CB72" i="8"/>
  <c r="CB143" i="8"/>
  <c r="CB144" i="8"/>
  <c r="CB142" i="8"/>
  <c r="CB118" i="8"/>
  <c r="CC4" i="8"/>
  <c r="CC7" i="8"/>
  <c r="BC429" i="1"/>
  <c r="BE196" i="1"/>
  <c r="BF200" i="1"/>
  <c r="BD231" i="1"/>
  <c r="BD339" i="1"/>
  <c r="BC390" i="1"/>
  <c r="BE272" i="1"/>
  <c r="BF234" i="1"/>
  <c r="BD308" i="1"/>
  <c r="BG275" i="1"/>
  <c r="BH237" i="1"/>
  <c r="BF311" i="1"/>
  <c r="BB430" i="1"/>
  <c r="BB340" i="1"/>
  <c r="BB420" i="1"/>
  <c r="BC278" i="1"/>
  <c r="BD240" i="1"/>
  <c r="BC233" i="1"/>
  <c r="BA307" i="1"/>
  <c r="BB314" i="1"/>
  <c r="BB271" i="1"/>
  <c r="BD382" i="1"/>
  <c r="BD397" i="1"/>
  <c r="BH394" i="1"/>
  <c r="BF391" i="1"/>
  <c r="AH22" i="10" l="1"/>
  <c r="AH30" i="10"/>
  <c r="AH36" i="10"/>
  <c r="AH35" i="10"/>
  <c r="AH34" i="10"/>
  <c r="AH33" i="10"/>
  <c r="AH31" i="10"/>
  <c r="AH32" i="10"/>
  <c r="AH17" i="10"/>
  <c r="AH18" i="10"/>
  <c r="AH15" i="10"/>
  <c r="AH19" i="10"/>
  <c r="AH16" i="10"/>
  <c r="AH66" i="10"/>
  <c r="AH14" i="10"/>
  <c r="AG4" i="11"/>
  <c r="AG7" i="11"/>
  <c r="AH4" i="12"/>
  <c r="AH7" i="12"/>
  <c r="AH70" i="10"/>
  <c r="AH69" i="10"/>
  <c r="AI6" i="10"/>
  <c r="AH8" i="10"/>
  <c r="CC14" i="8"/>
  <c r="CC19" i="8"/>
  <c r="BW244" i="9"/>
  <c r="BW163" i="9"/>
  <c r="BW297" i="9" s="1"/>
  <c r="BW99" i="9"/>
  <c r="BW165" i="9"/>
  <c r="BE339" i="1"/>
  <c r="CB7" i="6"/>
  <c r="CB4" i="6"/>
  <c r="CE6" i="5"/>
  <c r="BW330" i="9"/>
  <c r="BW328" i="9"/>
  <c r="BV67" i="9"/>
  <c r="BW183" i="9"/>
  <c r="BW161" i="9"/>
  <c r="BW294" i="9" s="1"/>
  <c r="BW138" i="9"/>
  <c r="BW101" i="9"/>
  <c r="BW69" i="9"/>
  <c r="BW74" i="9"/>
  <c r="BW55" i="9"/>
  <c r="BW44" i="9"/>
  <c r="BW40" i="9"/>
  <c r="BW43" i="9"/>
  <c r="BW41" i="9"/>
  <c r="BB316" i="8"/>
  <c r="BX6" i="9"/>
  <c r="BW14" i="9"/>
  <c r="BB327" i="8"/>
  <c r="CB141" i="8"/>
  <c r="BC326" i="8"/>
  <c r="CD6" i="8"/>
  <c r="CC272" i="8"/>
  <c r="CC257" i="8"/>
  <c r="CC248" i="8"/>
  <c r="CC271" i="8"/>
  <c r="CC249" i="8"/>
  <c r="CC258" i="8"/>
  <c r="CC252" i="8"/>
  <c r="CC234" i="8"/>
  <c r="CC235" i="8"/>
  <c r="CC275" i="8"/>
  <c r="CC63" i="8"/>
  <c r="CC50" i="8"/>
  <c r="CC48" i="8"/>
  <c r="CC67" i="8"/>
  <c r="CC66" i="8"/>
  <c r="CC49" i="8"/>
  <c r="CC33" i="8"/>
  <c r="CC64" i="8"/>
  <c r="CC11" i="8"/>
  <c r="CC52" i="8"/>
  <c r="CC51" i="8"/>
  <c r="CC35" i="8"/>
  <c r="CC34" i="8"/>
  <c r="CC65" i="8"/>
  <c r="CC37" i="8"/>
  <c r="CC36" i="8"/>
  <c r="CB280" i="8"/>
  <c r="CB279" i="8" s="1"/>
  <c r="CB95" i="8"/>
  <c r="BD429" i="1"/>
  <c r="BF196" i="1"/>
  <c r="BG200" i="1"/>
  <c r="BH200" i="1" s="1"/>
  <c r="BE231" i="1"/>
  <c r="BD390" i="1"/>
  <c r="BF272" i="1"/>
  <c r="BG234" i="1"/>
  <c r="BH275" i="1"/>
  <c r="BI237" i="1"/>
  <c r="BC420" i="1"/>
  <c r="BC430" i="1"/>
  <c r="BC340" i="1"/>
  <c r="BD278" i="1"/>
  <c r="BE240" i="1"/>
  <c r="BD233" i="1"/>
  <c r="BE308" i="1"/>
  <c r="BG311" i="1"/>
  <c r="BB307" i="1"/>
  <c r="BC314" i="1"/>
  <c r="BC271" i="1"/>
  <c r="BE382" i="1"/>
  <c r="CC122" i="8"/>
  <c r="BE397" i="1"/>
  <c r="CC76" i="8"/>
  <c r="CC123" i="8"/>
  <c r="CC28" i="8"/>
  <c r="CC74" i="8"/>
  <c r="BG391" i="1"/>
  <c r="CC120" i="8"/>
  <c r="CC30" i="8"/>
  <c r="CC121" i="8"/>
  <c r="CC27" i="8"/>
  <c r="CC29" i="8"/>
  <c r="CC119" i="8"/>
  <c r="CC26" i="8"/>
  <c r="CC77" i="8"/>
  <c r="BI394" i="1"/>
  <c r="CC75" i="8"/>
  <c r="CC73" i="8"/>
  <c r="AG18" i="11" l="1"/>
  <c r="AG16" i="11"/>
  <c r="AG19" i="11"/>
  <c r="AG14" i="11"/>
  <c r="AG15" i="11"/>
  <c r="AG17" i="11"/>
  <c r="AH44" i="10"/>
  <c r="AH43" i="10"/>
  <c r="AH42" i="10"/>
  <c r="AH41" i="10"/>
  <c r="AH6" i="11"/>
  <c r="AG8" i="11"/>
  <c r="AG41" i="11"/>
  <c r="AG34" i="11"/>
  <c r="AG40" i="11"/>
  <c r="AG36" i="11"/>
  <c r="AG39" i="11"/>
  <c r="AG37" i="11"/>
  <c r="AG38" i="11"/>
  <c r="AI4" i="10"/>
  <c r="AI7" i="10"/>
  <c r="AH8" i="12"/>
  <c r="AI6" i="12"/>
  <c r="AH47" i="12"/>
  <c r="AH21" i="12"/>
  <c r="AH46" i="12"/>
  <c r="AH48" i="12"/>
  <c r="AH22" i="12"/>
  <c r="CE4" i="5"/>
  <c r="CE7" i="5"/>
  <c r="CC6" i="6"/>
  <c r="BW327" i="9"/>
  <c r="BW293" i="9"/>
  <c r="BW98" i="9"/>
  <c r="BW42" i="9"/>
  <c r="BW39" i="9"/>
  <c r="BW273" i="9" s="1"/>
  <c r="BD326" i="8"/>
  <c r="BC327" i="8"/>
  <c r="BC316" i="8"/>
  <c r="BX7" i="9"/>
  <c r="BX4" i="9"/>
  <c r="CC97" i="8"/>
  <c r="CC281" i="8" s="1"/>
  <c r="CC96" i="8"/>
  <c r="CC25" i="8"/>
  <c r="CC100" i="8"/>
  <c r="CC284" i="8" s="1"/>
  <c r="CC145" i="8"/>
  <c r="CC72" i="8"/>
  <c r="CC144" i="8"/>
  <c r="CC142" i="8"/>
  <c r="CC118" i="8"/>
  <c r="CC98" i="8"/>
  <c r="CC282" i="8" s="1"/>
  <c r="CC99" i="8"/>
  <c r="CC283" i="8" s="1"/>
  <c r="CC146" i="8"/>
  <c r="CC143" i="8"/>
  <c r="CD7" i="8"/>
  <c r="CD4" i="8"/>
  <c r="BE429" i="1"/>
  <c r="BH196" i="1"/>
  <c r="BF231" i="1"/>
  <c r="BG196" i="1"/>
  <c r="BI200" i="1"/>
  <c r="BI196" i="1" s="1"/>
  <c r="BF339" i="1"/>
  <c r="BE390" i="1"/>
  <c r="BF308" i="1"/>
  <c r="BD430" i="1"/>
  <c r="BD340" i="1"/>
  <c r="BD420" i="1"/>
  <c r="BG272" i="1"/>
  <c r="BH234" i="1"/>
  <c r="BE278" i="1"/>
  <c r="BF240" i="1"/>
  <c r="BE233" i="1"/>
  <c r="BC307" i="1"/>
  <c r="BD314" i="1"/>
  <c r="BD271" i="1"/>
  <c r="BI275" i="1"/>
  <c r="BJ237" i="1"/>
  <c r="BH311" i="1"/>
  <c r="BJ394" i="1"/>
  <c r="BH391" i="1"/>
  <c r="U7" i="5"/>
  <c r="BG382" i="1"/>
  <c r="BF382" i="1"/>
  <c r="BF397" i="1"/>
  <c r="BH382" i="1"/>
  <c r="AI22" i="10" l="1"/>
  <c r="AI36" i="10"/>
  <c r="AI35" i="10"/>
  <c r="AI34" i="10"/>
  <c r="AI30" i="10"/>
  <c r="AI33" i="10"/>
  <c r="AI32" i="10"/>
  <c r="AI31" i="10"/>
  <c r="AI18" i="10"/>
  <c r="AI17" i="10"/>
  <c r="AI15" i="10"/>
  <c r="AI19" i="10"/>
  <c r="AI14" i="10"/>
  <c r="AI16" i="10"/>
  <c r="AH4" i="11"/>
  <c r="AH7" i="11"/>
  <c r="AI61" i="10"/>
  <c r="AI7" i="12"/>
  <c r="AI4" i="12"/>
  <c r="AJ6" i="10"/>
  <c r="AI8" i="10"/>
  <c r="AI70" i="10"/>
  <c r="AI69" i="10"/>
  <c r="CD14" i="8"/>
  <c r="CD19" i="8"/>
  <c r="BX244" i="9"/>
  <c r="BX163" i="9"/>
  <c r="BX297" i="9" s="1"/>
  <c r="BX99" i="9"/>
  <c r="BX165" i="9"/>
  <c r="CC4" i="6"/>
  <c r="CC7" i="6"/>
  <c r="BX330" i="9"/>
  <c r="BX328" i="9"/>
  <c r="BW67" i="9"/>
  <c r="BX183" i="9"/>
  <c r="BX161" i="9"/>
  <c r="BX294" i="9" s="1"/>
  <c r="BX138" i="9"/>
  <c r="BX101" i="9"/>
  <c r="BX69" i="9"/>
  <c r="BX74" i="9"/>
  <c r="BX55" i="9"/>
  <c r="BX44" i="9"/>
  <c r="BX40" i="9"/>
  <c r="BX43" i="9"/>
  <c r="BX41" i="9"/>
  <c r="BD316" i="8"/>
  <c r="BD327" i="8"/>
  <c r="BE326" i="8"/>
  <c r="BX14" i="9"/>
  <c r="BY6" i="9"/>
  <c r="CC141" i="8"/>
  <c r="CD264" i="8"/>
  <c r="CD272" i="8"/>
  <c r="CD252" i="8"/>
  <c r="CD271" i="8"/>
  <c r="CD275" i="8"/>
  <c r="CD258" i="8"/>
  <c r="CD249" i="8"/>
  <c r="CD248" i="8"/>
  <c r="CD235" i="8"/>
  <c r="CD257" i="8"/>
  <c r="CD234" i="8"/>
  <c r="CD49" i="8"/>
  <c r="CD67" i="8"/>
  <c r="CD66" i="8"/>
  <c r="CD65" i="8"/>
  <c r="CD64" i="8"/>
  <c r="CD48" i="8"/>
  <c r="CD51" i="8"/>
  <c r="CD11" i="8"/>
  <c r="CD34" i="8"/>
  <c r="CD50" i="8"/>
  <c r="CD37" i="8"/>
  <c r="CD33" i="8"/>
  <c r="CD36" i="8"/>
  <c r="CD63" i="8"/>
  <c r="CD52" i="8"/>
  <c r="CD35" i="8"/>
  <c r="CE6" i="8"/>
  <c r="CC280" i="8"/>
  <c r="CC279" i="8" s="1"/>
  <c r="CC95" i="8"/>
  <c r="BF429" i="1"/>
  <c r="BG231" i="1"/>
  <c r="BH339" i="1"/>
  <c r="BG429" i="1"/>
  <c r="BH429" i="1"/>
  <c r="BG339" i="1"/>
  <c r="BI339" i="1"/>
  <c r="BI231" i="1"/>
  <c r="BJ200" i="1"/>
  <c r="BH231" i="1"/>
  <c r="BF390" i="1"/>
  <c r="BI311" i="1"/>
  <c r="BD307" i="1"/>
  <c r="BH272" i="1"/>
  <c r="BI234" i="1"/>
  <c r="BE430" i="1"/>
  <c r="BE420" i="1"/>
  <c r="BE340" i="1"/>
  <c r="BG308" i="1"/>
  <c r="BF278" i="1"/>
  <c r="BG240" i="1"/>
  <c r="BF233" i="1"/>
  <c r="BE314" i="1"/>
  <c r="BE271" i="1"/>
  <c r="BJ275" i="1"/>
  <c r="BK237" i="1"/>
  <c r="CD122" i="8"/>
  <c r="BK394" i="1"/>
  <c r="CD73" i="8"/>
  <c r="CD30" i="8"/>
  <c r="CD119" i="8"/>
  <c r="CD28" i="8"/>
  <c r="CD123" i="8"/>
  <c r="CD77" i="8"/>
  <c r="CD75" i="8"/>
  <c r="CD29" i="8"/>
  <c r="CD121" i="8"/>
  <c r="BI391" i="1"/>
  <c r="BG397" i="1"/>
  <c r="CD76" i="8"/>
  <c r="CD74" i="8"/>
  <c r="CD26" i="8"/>
  <c r="CD27" i="8"/>
  <c r="CD120" i="8"/>
  <c r="AH16" i="11" l="1"/>
  <c r="AH18" i="11"/>
  <c r="AH19" i="11"/>
  <c r="AH14" i="11"/>
  <c r="AH17" i="11"/>
  <c r="AH15" i="11"/>
  <c r="AI44" i="10"/>
  <c r="AI43" i="10"/>
  <c r="AI42" i="10"/>
  <c r="AI41" i="10"/>
  <c r="AI6" i="11"/>
  <c r="AH8" i="11"/>
  <c r="AH39" i="11"/>
  <c r="AH38" i="11"/>
  <c r="AH34" i="11"/>
  <c r="AH41" i="11"/>
  <c r="AH37" i="11"/>
  <c r="AH40" i="11"/>
  <c r="AJ7" i="10"/>
  <c r="AJ4" i="10"/>
  <c r="AI48" i="12"/>
  <c r="AI47" i="12"/>
  <c r="AI46" i="12"/>
  <c r="AI22" i="12"/>
  <c r="AI21" i="12"/>
  <c r="AJ6" i="12"/>
  <c r="AI8" i="12"/>
  <c r="CD6" i="6"/>
  <c r="BX327" i="9"/>
  <c r="BX293" i="9"/>
  <c r="BX98" i="9"/>
  <c r="BX42" i="9"/>
  <c r="BX39" i="9"/>
  <c r="BE316" i="8"/>
  <c r="BG326" i="8"/>
  <c r="BH326" i="8"/>
  <c r="BF326" i="8"/>
  <c r="BY4" i="9"/>
  <c r="BY7" i="9"/>
  <c r="BE327" i="8"/>
  <c r="CD145" i="8"/>
  <c r="CD118" i="8"/>
  <c r="CD142" i="8"/>
  <c r="CD143" i="8"/>
  <c r="CD97" i="8"/>
  <c r="CD281" i="8" s="1"/>
  <c r="CD144" i="8"/>
  <c r="CD72" i="8"/>
  <c r="CD146" i="8"/>
  <c r="CD99" i="8"/>
  <c r="CD283" i="8" s="1"/>
  <c r="CD96" i="8"/>
  <c r="CD25" i="8"/>
  <c r="CD98" i="8"/>
  <c r="CD282" i="8" s="1"/>
  <c r="CD100" i="8"/>
  <c r="CD284" i="8" s="1"/>
  <c r="CE7" i="8"/>
  <c r="CE4" i="8"/>
  <c r="BJ196" i="1"/>
  <c r="BK200" i="1"/>
  <c r="BG390" i="1"/>
  <c r="BJ311" i="1"/>
  <c r="BK275" i="1"/>
  <c r="BL237" i="1"/>
  <c r="BE307" i="1"/>
  <c r="BF420" i="1"/>
  <c r="BF430" i="1"/>
  <c r="BF340" i="1"/>
  <c r="BG278" i="1"/>
  <c r="BH240" i="1"/>
  <c r="BG233" i="1"/>
  <c r="BI272" i="1"/>
  <c r="BJ234" i="1"/>
  <c r="BF314" i="1"/>
  <c r="BF271" i="1"/>
  <c r="BH308" i="1"/>
  <c r="AC27" i="8"/>
  <c r="AC30" i="8"/>
  <c r="AE29" i="8"/>
  <c r="BI382" i="1"/>
  <c r="AA26" i="8"/>
  <c r="AF30" i="8"/>
  <c r="Z27" i="8"/>
  <c r="AF27" i="8"/>
  <c r="BH397" i="1"/>
  <c r="Y29" i="8"/>
  <c r="AD30" i="8"/>
  <c r="AC26" i="8"/>
  <c r="AE28" i="8"/>
  <c r="AC28" i="8"/>
  <c r="AB27" i="8"/>
  <c r="Z29" i="8"/>
  <c r="Y30" i="8"/>
  <c r="BJ391" i="1"/>
  <c r="AB29" i="8"/>
  <c r="AC29" i="8"/>
  <c r="Z26" i="8"/>
  <c r="Y28" i="8"/>
  <c r="AE26" i="8"/>
  <c r="AD27" i="8"/>
  <c r="AA30" i="8"/>
  <c r="Z30" i="8"/>
  <c r="AD28" i="8"/>
  <c r="BL394" i="1"/>
  <c r="AD29" i="8"/>
  <c r="AF28" i="8"/>
  <c r="AA29" i="8"/>
  <c r="AE27" i="8"/>
  <c r="AA27" i="8"/>
  <c r="AD26" i="8"/>
  <c r="AA28" i="8"/>
  <c r="Y27" i="8"/>
  <c r="AB28" i="8"/>
  <c r="Y26" i="8"/>
  <c r="U7" i="8"/>
  <c r="AE30" i="8"/>
  <c r="AF29" i="8"/>
  <c r="AF26" i="8"/>
  <c r="AB26" i="8"/>
  <c r="Z28" i="8"/>
  <c r="AB30" i="8"/>
  <c r="AJ22" i="10" l="1"/>
  <c r="AJ36" i="10"/>
  <c r="AJ35" i="10"/>
  <c r="AJ34" i="10"/>
  <c r="AJ33" i="10"/>
  <c r="AJ32" i="10"/>
  <c r="AJ31" i="10"/>
  <c r="AJ30" i="10"/>
  <c r="AJ18" i="10"/>
  <c r="AJ17" i="10"/>
  <c r="AJ15" i="10"/>
  <c r="AJ19" i="10"/>
  <c r="AJ14" i="10"/>
  <c r="AJ16" i="10"/>
  <c r="AI4" i="11"/>
  <c r="AI7" i="11"/>
  <c r="AJ4" i="12"/>
  <c r="AJ7" i="12"/>
  <c r="AJ70" i="10"/>
  <c r="AJ69" i="10"/>
  <c r="AJ8" i="10"/>
  <c r="AK6" i="10"/>
  <c r="CE14" i="8"/>
  <c r="CE19" i="8"/>
  <c r="BY244" i="9"/>
  <c r="BY163" i="9"/>
  <c r="BY297" i="9" s="1"/>
  <c r="BY99" i="9"/>
  <c r="BY165" i="9"/>
  <c r="BX273" i="9"/>
  <c r="AJ61" i="10"/>
  <c r="CD4" i="6"/>
  <c r="CD7" i="6"/>
  <c r="BY330" i="9"/>
  <c r="BY328" i="9"/>
  <c r="BX67" i="9"/>
  <c r="BY183" i="9"/>
  <c r="BY161" i="9"/>
  <c r="BY294" i="9" s="1"/>
  <c r="BY138" i="9"/>
  <c r="BY101" i="9"/>
  <c r="BY69" i="9"/>
  <c r="BY74" i="9"/>
  <c r="BY55" i="9"/>
  <c r="BY43" i="9"/>
  <c r="BY41" i="9"/>
  <c r="BY44" i="9"/>
  <c r="BY40" i="9"/>
  <c r="BZ6" i="9"/>
  <c r="BY14" i="9"/>
  <c r="BF327" i="8"/>
  <c r="CD141" i="8"/>
  <c r="BF316" i="8"/>
  <c r="CE272" i="8"/>
  <c r="CE252" i="8"/>
  <c r="CE271" i="8"/>
  <c r="CE275" i="8"/>
  <c r="CE258" i="8"/>
  <c r="CE257" i="8"/>
  <c r="CE249" i="8"/>
  <c r="CE235" i="8"/>
  <c r="CE234" i="8"/>
  <c r="CE248" i="8"/>
  <c r="CE48" i="8"/>
  <c r="CE67" i="8"/>
  <c r="CE66" i="8"/>
  <c r="CE65" i="8"/>
  <c r="CE64" i="8"/>
  <c r="CE52" i="8"/>
  <c r="CE11" i="8"/>
  <c r="CE37" i="8"/>
  <c r="CE49" i="8"/>
  <c r="CE36" i="8"/>
  <c r="CE63" i="8"/>
  <c r="CE35" i="8"/>
  <c r="CE50" i="8"/>
  <c r="CE33" i="8"/>
  <c r="CE51" i="8"/>
  <c r="CE34" i="8"/>
  <c r="CD280" i="8"/>
  <c r="CD279" i="8" s="1"/>
  <c r="CD95" i="8"/>
  <c r="BI429" i="1"/>
  <c r="BK196" i="1"/>
  <c r="BL200" i="1"/>
  <c r="BJ231" i="1"/>
  <c r="BJ339" i="1"/>
  <c r="BH390" i="1"/>
  <c r="BF307" i="1"/>
  <c r="BG420" i="1"/>
  <c r="BG430" i="1"/>
  <c r="BG340" i="1"/>
  <c r="BH278" i="1"/>
  <c r="BI240" i="1"/>
  <c r="BH233" i="1"/>
  <c r="BL275" i="1"/>
  <c r="BM237" i="1"/>
  <c r="BG314" i="1"/>
  <c r="BG271" i="1"/>
  <c r="AI65" i="10" s="1"/>
  <c r="BK311" i="1"/>
  <c r="BJ272" i="1"/>
  <c r="BK234" i="1"/>
  <c r="BI308" i="1"/>
  <c r="AF98" i="8"/>
  <c r="AF282" i="8" s="1"/>
  <c r="AF100" i="8"/>
  <c r="AF284" i="8" s="1"/>
  <c r="AF97" i="8"/>
  <c r="AF281" i="8" s="1"/>
  <c r="AF99" i="8"/>
  <c r="AF283" i="8" s="1"/>
  <c r="AF96" i="8"/>
  <c r="AF280" i="8" s="1"/>
  <c r="AE100" i="8"/>
  <c r="AE284" i="8" s="1"/>
  <c r="AE98" i="8"/>
  <c r="AE282" i="8" s="1"/>
  <c r="AE97" i="8"/>
  <c r="AE281" i="8" s="1"/>
  <c r="AE99" i="8"/>
  <c r="AE283" i="8" s="1"/>
  <c r="AE96" i="8"/>
  <c r="AE280" i="8" s="1"/>
  <c r="AD100" i="8"/>
  <c r="AD284" i="8" s="1"/>
  <c r="AD97" i="8"/>
  <c r="AD281" i="8" s="1"/>
  <c r="AD99" i="8"/>
  <c r="AD283" i="8" s="1"/>
  <c r="AD96" i="8"/>
  <c r="AD280" i="8" s="1"/>
  <c r="AD98" i="8"/>
  <c r="AD282" i="8" s="1"/>
  <c r="AC98" i="8"/>
  <c r="AC282" i="8" s="1"/>
  <c r="AB99" i="8"/>
  <c r="AB283" i="8" s="1"/>
  <c r="AB96" i="8"/>
  <c r="AB280" i="8" s="1"/>
  <c r="AC97" i="8"/>
  <c r="AC281" i="8" s="1"/>
  <c r="AB98" i="8"/>
  <c r="AB282" i="8" s="1"/>
  <c r="AC100" i="8"/>
  <c r="AC284" i="8" s="1"/>
  <c r="AB97" i="8"/>
  <c r="AB281" i="8" s="1"/>
  <c r="AC99" i="8"/>
  <c r="AC283" i="8" s="1"/>
  <c r="AB100" i="8"/>
  <c r="AB284" i="8" s="1"/>
  <c r="AC96" i="8"/>
  <c r="AC280" i="8" s="1"/>
  <c r="Z96" i="8"/>
  <c r="Z280" i="8" s="1"/>
  <c r="Z98" i="8"/>
  <c r="Z282" i="8" s="1"/>
  <c r="Z99" i="8"/>
  <c r="Z283" i="8" s="1"/>
  <c r="Z100" i="8"/>
  <c r="Z284" i="8" s="1"/>
  <c r="Z97" i="8"/>
  <c r="Z281" i="8" s="1"/>
  <c r="AA100" i="8"/>
  <c r="AA284" i="8" s="1"/>
  <c r="AA97" i="8"/>
  <c r="AA281" i="8" s="1"/>
  <c r="Y98" i="8"/>
  <c r="Y100" i="8"/>
  <c r="AA99" i="8"/>
  <c r="AA283" i="8" s="1"/>
  <c r="Y97" i="8"/>
  <c r="AA96" i="8"/>
  <c r="AA280" i="8" s="1"/>
  <c r="Y96" i="8"/>
  <c r="AA98" i="8"/>
  <c r="AA282" i="8" s="1"/>
  <c r="Y99" i="8"/>
  <c r="Y25" i="8"/>
  <c r="AF25" i="8"/>
  <c r="AE25" i="8"/>
  <c r="AD25" i="8"/>
  <c r="AC25" i="8"/>
  <c r="AB25" i="8"/>
  <c r="Z25" i="8"/>
  <c r="CE76" i="8"/>
  <c r="CE27" i="8"/>
  <c r="U258" i="8"/>
  <c r="CE122" i="8"/>
  <c r="CE77" i="8"/>
  <c r="BK391" i="1"/>
  <c r="CE120" i="8"/>
  <c r="U235" i="8"/>
  <c r="CE75" i="8"/>
  <c r="U234" i="8"/>
  <c r="BM394" i="1"/>
  <c r="U272" i="8"/>
  <c r="BI397" i="1"/>
  <c r="U7" i="6"/>
  <c r="CE29" i="8"/>
  <c r="CE26" i="8"/>
  <c r="BJ382" i="1"/>
  <c r="CE30" i="8"/>
  <c r="U11" i="8"/>
  <c r="CE119" i="8"/>
  <c r="CE123" i="8"/>
  <c r="CE73" i="8"/>
  <c r="CE74" i="8"/>
  <c r="U271" i="8"/>
  <c r="U257" i="8"/>
  <c r="CE121" i="8"/>
  <c r="CE28" i="8"/>
  <c r="U275" i="8"/>
  <c r="AI16" i="11" l="1"/>
  <c r="AI19" i="11"/>
  <c r="AI14" i="11"/>
  <c r="AI17" i="11"/>
  <c r="AI15" i="11"/>
  <c r="AI18" i="11"/>
  <c r="AJ44" i="10"/>
  <c r="AJ43" i="10"/>
  <c r="AJ42" i="10"/>
  <c r="AJ41" i="10"/>
  <c r="AJ6" i="11"/>
  <c r="AI8" i="11"/>
  <c r="AI34" i="11"/>
  <c r="AI38" i="11"/>
  <c r="AI41" i="11"/>
  <c r="AI40" i="11"/>
  <c r="AI37" i="11"/>
  <c r="AI39" i="11"/>
  <c r="AK7" i="10"/>
  <c r="AK4" i="10"/>
  <c r="AK6" i="12"/>
  <c r="AJ8" i="12"/>
  <c r="AJ48" i="12"/>
  <c r="AJ47" i="12"/>
  <c r="AJ22" i="12"/>
  <c r="AJ63" i="10"/>
  <c r="BY327" i="9"/>
  <c r="BY293" i="9"/>
  <c r="BY98" i="9"/>
  <c r="BY42" i="9"/>
  <c r="BY39" i="9"/>
  <c r="BZ4" i="9"/>
  <c r="BZ7" i="9"/>
  <c r="BG327" i="8"/>
  <c r="BI326" i="8"/>
  <c r="BG316" i="8"/>
  <c r="CE72" i="8"/>
  <c r="CE143" i="8"/>
  <c r="CE145" i="8"/>
  <c r="CE100" i="8"/>
  <c r="CE284" i="8" s="1"/>
  <c r="CE98" i="8"/>
  <c r="CE282" i="8" s="1"/>
  <c r="CE97" i="8"/>
  <c r="CE281" i="8" s="1"/>
  <c r="CE144" i="8"/>
  <c r="CE142" i="8"/>
  <c r="CE118" i="8"/>
  <c r="CE25" i="8"/>
  <c r="CE96" i="8"/>
  <c r="CE99" i="8"/>
  <c r="CE283" i="8" s="1"/>
  <c r="CE146" i="8"/>
  <c r="Y284" i="8"/>
  <c r="Y282" i="8"/>
  <c r="Y283" i="8"/>
  <c r="Y280" i="8"/>
  <c r="Y281" i="8"/>
  <c r="BJ429" i="1"/>
  <c r="BL196" i="1"/>
  <c r="BM200" i="1"/>
  <c r="BK339" i="1"/>
  <c r="BK231" i="1"/>
  <c r="BI390" i="1"/>
  <c r="BJ308" i="1"/>
  <c r="BH430" i="1"/>
  <c r="BH340" i="1"/>
  <c r="BH420" i="1"/>
  <c r="BL311" i="1"/>
  <c r="BI278" i="1"/>
  <c r="BJ240" i="1"/>
  <c r="BI233" i="1"/>
  <c r="BH314" i="1"/>
  <c r="BH271" i="1"/>
  <c r="BG307" i="1"/>
  <c r="BK272" i="1"/>
  <c r="BL234" i="1"/>
  <c r="BM275" i="1"/>
  <c r="BN237" i="1"/>
  <c r="AC279" i="8"/>
  <c r="AD279" i="8"/>
  <c r="BL391" i="1"/>
  <c r="BJ397" i="1"/>
  <c r="BN394" i="1"/>
  <c r="BK382" i="1"/>
  <c r="AK22" i="10" l="1"/>
  <c r="AK35" i="10"/>
  <c r="AK34" i="10"/>
  <c r="AK33" i="10"/>
  <c r="AK36" i="10"/>
  <c r="AK32" i="10"/>
  <c r="AK31" i="10"/>
  <c r="AK30" i="10"/>
  <c r="AK18" i="10"/>
  <c r="AK17" i="10"/>
  <c r="AK15" i="10"/>
  <c r="AK19" i="10"/>
  <c r="AK14" i="10"/>
  <c r="AK16" i="10"/>
  <c r="AK67" i="10"/>
  <c r="AJ7" i="11"/>
  <c r="AJ4" i="11"/>
  <c r="AK7" i="12"/>
  <c r="AK4" i="12"/>
  <c r="AK69" i="10"/>
  <c r="AK70" i="10"/>
  <c r="AL6" i="10"/>
  <c r="AK8" i="10"/>
  <c r="BZ244" i="9"/>
  <c r="BZ163" i="9"/>
  <c r="BZ297" i="9" s="1"/>
  <c r="BZ99" i="9"/>
  <c r="BZ165" i="9"/>
  <c r="BY273" i="9"/>
  <c r="BZ330" i="9"/>
  <c r="BZ328" i="9"/>
  <c r="BY67" i="9"/>
  <c r="BZ183" i="9"/>
  <c r="BZ161" i="9"/>
  <c r="BZ294" i="9" s="1"/>
  <c r="BZ138" i="9"/>
  <c r="BZ101" i="9"/>
  <c r="BZ69" i="9"/>
  <c r="BZ74" i="9"/>
  <c r="BZ55" i="9"/>
  <c r="BZ43" i="9"/>
  <c r="BZ41" i="9"/>
  <c r="BZ44" i="9"/>
  <c r="BZ40" i="9"/>
  <c r="BJ326" i="8"/>
  <c r="BH316" i="8"/>
  <c r="CA6" i="9"/>
  <c r="BH327" i="8"/>
  <c r="BZ14" i="9"/>
  <c r="CE141" i="8"/>
  <c r="CE280" i="8"/>
  <c r="CE279" i="8" s="1"/>
  <c r="CE95" i="8"/>
  <c r="BK429" i="1"/>
  <c r="BM196" i="1"/>
  <c r="BN200" i="1"/>
  <c r="BL231" i="1"/>
  <c r="BL339" i="1"/>
  <c r="BJ390" i="1"/>
  <c r="BK308" i="1"/>
  <c r="BH307" i="1"/>
  <c r="BN275" i="1"/>
  <c r="BO237" i="1"/>
  <c r="BI430" i="1"/>
  <c r="BI420" i="1"/>
  <c r="BI340" i="1"/>
  <c r="BM311" i="1"/>
  <c r="BJ278" i="1"/>
  <c r="BK240" i="1"/>
  <c r="BJ233" i="1"/>
  <c r="BL272" i="1"/>
  <c r="BM234" i="1"/>
  <c r="BI314" i="1"/>
  <c r="BI271" i="1"/>
  <c r="AF279" i="8"/>
  <c r="Z279" i="8"/>
  <c r="AB279" i="8"/>
  <c r="AE279" i="8"/>
  <c r="Y279" i="8"/>
  <c r="AA25" i="8"/>
  <c r="AA279" i="8"/>
  <c r="AC45" i="8"/>
  <c r="BM44" i="8"/>
  <c r="AA45" i="8"/>
  <c r="AA43" i="8"/>
  <c r="Y44" i="8"/>
  <c r="Z45" i="8"/>
  <c r="Y45" i="8"/>
  <c r="BM84" i="8"/>
  <c r="BO394" i="1"/>
  <c r="BM43" i="8"/>
  <c r="AF44" i="8"/>
  <c r="AD41" i="8"/>
  <c r="BM128" i="8"/>
  <c r="AC41" i="8"/>
  <c r="AE45" i="8"/>
  <c r="AH45" i="8"/>
  <c r="AH42" i="8"/>
  <c r="AF41" i="8"/>
  <c r="AG45" i="8"/>
  <c r="AC44" i="8"/>
  <c r="AD43" i="8"/>
  <c r="BM42" i="8"/>
  <c r="AF45" i="8"/>
  <c r="AI41" i="8"/>
  <c r="BM80" i="8"/>
  <c r="AF42" i="8"/>
  <c r="AA44" i="8"/>
  <c r="AB43" i="8"/>
  <c r="AH43" i="8"/>
  <c r="BM41" i="8"/>
  <c r="Y41" i="8"/>
  <c r="BM45" i="8"/>
  <c r="AE42" i="8"/>
  <c r="AG43" i="8"/>
  <c r="AE41" i="8"/>
  <c r="AG42" i="8"/>
  <c r="AD42" i="8"/>
  <c r="BK397" i="1"/>
  <c r="AB44" i="8"/>
  <c r="AA41" i="8"/>
  <c r="AD44" i="8"/>
  <c r="AB45" i="8"/>
  <c r="BM81" i="8"/>
  <c r="AH41" i="8"/>
  <c r="AG41" i="8"/>
  <c r="BM130" i="8"/>
  <c r="AI42" i="8"/>
  <c r="BM391" i="1"/>
  <c r="AI45" i="8"/>
  <c r="AD45" i="8"/>
  <c r="Z42" i="8"/>
  <c r="BM127" i="8"/>
  <c r="AA42" i="8"/>
  <c r="AB42" i="8"/>
  <c r="Z44" i="8"/>
  <c r="BM83" i="8"/>
  <c r="AE44" i="8"/>
  <c r="Y43" i="8"/>
  <c r="AI44" i="8"/>
  <c r="BM129" i="8"/>
  <c r="AC42" i="8"/>
  <c r="BM82" i="8"/>
  <c r="Z43" i="8"/>
  <c r="BL382" i="1"/>
  <c r="Z41" i="8"/>
  <c r="Y42" i="8"/>
  <c r="BM126" i="8"/>
  <c r="AG44" i="8"/>
  <c r="AH44" i="8"/>
  <c r="AF43" i="8"/>
  <c r="AI43" i="8"/>
  <c r="AB41" i="8"/>
  <c r="AE43" i="8"/>
  <c r="AC43" i="8"/>
  <c r="AJ39" i="11" l="1"/>
  <c r="AJ19" i="11"/>
  <c r="AJ14" i="11"/>
  <c r="AJ17" i="11"/>
  <c r="AJ15" i="11"/>
  <c r="AJ18" i="11"/>
  <c r="AJ16" i="11"/>
  <c r="AK44" i="10"/>
  <c r="AK43" i="10"/>
  <c r="AK41" i="10"/>
  <c r="AK42" i="10"/>
  <c r="AJ36" i="11"/>
  <c r="AJ37" i="11"/>
  <c r="AJ53" i="11"/>
  <c r="AJ38" i="11"/>
  <c r="AJ41" i="11"/>
  <c r="AJ40" i="11"/>
  <c r="AJ34" i="11"/>
  <c r="AK6" i="11"/>
  <c r="AJ8" i="11"/>
  <c r="AL7" i="10"/>
  <c r="AL4" i="10"/>
  <c r="AK22" i="12"/>
  <c r="AK48" i="12"/>
  <c r="AK47" i="12"/>
  <c r="AL6" i="12"/>
  <c r="AK8" i="12"/>
  <c r="BZ327" i="9"/>
  <c r="BZ293" i="9"/>
  <c r="BZ98" i="9"/>
  <c r="BZ42" i="9"/>
  <c r="BZ39" i="9"/>
  <c r="BI316" i="8"/>
  <c r="BI327" i="8"/>
  <c r="BK326" i="8"/>
  <c r="CA7" i="9"/>
  <c r="CA4" i="9"/>
  <c r="BM105" i="8"/>
  <c r="BM289" i="8" s="1"/>
  <c r="BM106" i="8"/>
  <c r="BM290" i="8" s="1"/>
  <c r="BM107" i="8"/>
  <c r="BM291" i="8" s="1"/>
  <c r="BM153" i="8"/>
  <c r="BM103" i="8"/>
  <c r="BM40" i="8"/>
  <c r="BM152" i="8"/>
  <c r="BM104" i="8"/>
  <c r="BM288" i="8" s="1"/>
  <c r="BM150" i="8"/>
  <c r="BM79" i="8"/>
  <c r="BM149" i="8"/>
  <c r="BM125" i="8"/>
  <c r="BM151" i="8"/>
  <c r="BL429" i="1"/>
  <c r="BN196" i="1"/>
  <c r="BO200" i="1"/>
  <c r="BM231" i="1"/>
  <c r="BM339" i="1"/>
  <c r="BK390" i="1"/>
  <c r="BK278" i="1"/>
  <c r="BL240" i="1"/>
  <c r="BK233" i="1"/>
  <c r="BM272" i="1"/>
  <c r="BN234" i="1"/>
  <c r="BL308" i="1"/>
  <c r="BJ430" i="1"/>
  <c r="BJ420" i="1"/>
  <c r="BJ340" i="1"/>
  <c r="BO275" i="1"/>
  <c r="BP237" i="1"/>
  <c r="BN311" i="1"/>
  <c r="BJ314" i="1"/>
  <c r="BJ271" i="1"/>
  <c r="BI307" i="1"/>
  <c r="AI106" i="8"/>
  <c r="AI290" i="8" s="1"/>
  <c r="AI103" i="8"/>
  <c r="AI287" i="8" s="1"/>
  <c r="AI105" i="8"/>
  <c r="AI289" i="8" s="1"/>
  <c r="AI107" i="8"/>
  <c r="AI291" i="8" s="1"/>
  <c r="AI104" i="8"/>
  <c r="AI288" i="8" s="1"/>
  <c r="AH103" i="8"/>
  <c r="AH287" i="8" s="1"/>
  <c r="AH106" i="8"/>
  <c r="AH290" i="8" s="1"/>
  <c r="AH105" i="8"/>
  <c r="AH289" i="8" s="1"/>
  <c r="AH107" i="8"/>
  <c r="AH291" i="8" s="1"/>
  <c r="AH104" i="8"/>
  <c r="AH288" i="8" s="1"/>
  <c r="AG105" i="8"/>
  <c r="AG289" i="8" s="1"/>
  <c r="AG107" i="8"/>
  <c r="AG291" i="8" s="1"/>
  <c r="AG104" i="8"/>
  <c r="AG288" i="8" s="1"/>
  <c r="AG103" i="8"/>
  <c r="AG287" i="8" s="1"/>
  <c r="AG106" i="8"/>
  <c r="AG290" i="8" s="1"/>
  <c r="AF105" i="8"/>
  <c r="AF289" i="8" s="1"/>
  <c r="AF107" i="8"/>
  <c r="AF291" i="8" s="1"/>
  <c r="AF104" i="8"/>
  <c r="AF288" i="8" s="1"/>
  <c r="AF106" i="8"/>
  <c r="AF290" i="8" s="1"/>
  <c r="AF103" i="8"/>
  <c r="AF287" i="8" s="1"/>
  <c r="AE105" i="8"/>
  <c r="AE289" i="8" s="1"/>
  <c r="AE106" i="8"/>
  <c r="AE290" i="8" s="1"/>
  <c r="AE103" i="8"/>
  <c r="AE287" i="8" s="1"/>
  <c r="AE107" i="8"/>
  <c r="AE291" i="8" s="1"/>
  <c r="AE104" i="8"/>
  <c r="AE288" i="8" s="1"/>
  <c r="AD107" i="8"/>
  <c r="AD291" i="8" s="1"/>
  <c r="AD104" i="8"/>
  <c r="AD288" i="8" s="1"/>
  <c r="AD106" i="8"/>
  <c r="AD290" i="8" s="1"/>
  <c r="AD103" i="8"/>
  <c r="AD287" i="8" s="1"/>
  <c r="AD105" i="8"/>
  <c r="AD289" i="8" s="1"/>
  <c r="AC103" i="8"/>
  <c r="AC287" i="8" s="1"/>
  <c r="AC105" i="8"/>
  <c r="AC289" i="8" s="1"/>
  <c r="AC106" i="8"/>
  <c r="AC290" i="8" s="1"/>
  <c r="AB106" i="8"/>
  <c r="AB290" i="8" s="1"/>
  <c r="AB103" i="8"/>
  <c r="AB287" i="8" s="1"/>
  <c r="AB104" i="8"/>
  <c r="AB288" i="8" s="1"/>
  <c r="AC107" i="8"/>
  <c r="AC291" i="8" s="1"/>
  <c r="AB105" i="8"/>
  <c r="AB289" i="8" s="1"/>
  <c r="AC104" i="8"/>
  <c r="AC288" i="8" s="1"/>
  <c r="AB107" i="8"/>
  <c r="AB291" i="8" s="1"/>
  <c r="Z103" i="8"/>
  <c r="Z287" i="8" s="1"/>
  <c r="Z106" i="8"/>
  <c r="Z290" i="8" s="1"/>
  <c r="Z105" i="8"/>
  <c r="Z289" i="8" s="1"/>
  <c r="Z107" i="8"/>
  <c r="Z291" i="8" s="1"/>
  <c r="Z104" i="8"/>
  <c r="Z288" i="8" s="1"/>
  <c r="AA105" i="8"/>
  <c r="AA289" i="8" s="1"/>
  <c r="AA107" i="8"/>
  <c r="AA291" i="8" s="1"/>
  <c r="AA104" i="8"/>
  <c r="AA288" i="8" s="1"/>
  <c r="Y105" i="8"/>
  <c r="Y107" i="8"/>
  <c r="Y103" i="8"/>
  <c r="AA106" i="8"/>
  <c r="AA290" i="8" s="1"/>
  <c r="Y104" i="8"/>
  <c r="AA103" i="8"/>
  <c r="AA287" i="8" s="1"/>
  <c r="Y106" i="8"/>
  <c r="Y40" i="8"/>
  <c r="AB40" i="8"/>
  <c r="AE40" i="8"/>
  <c r="AH40" i="8"/>
  <c r="Z40" i="8"/>
  <c r="AG40" i="8"/>
  <c r="AI40" i="8"/>
  <c r="AC40" i="8"/>
  <c r="AD40" i="8"/>
  <c r="AF40" i="8"/>
  <c r="AA40" i="8"/>
  <c r="BP394" i="1"/>
  <c r="BN126" i="8"/>
  <c r="Y56" i="8"/>
  <c r="AE59" i="8"/>
  <c r="Y60" i="8"/>
  <c r="AA58" i="8"/>
  <c r="AI57" i="8"/>
  <c r="AB58" i="8"/>
  <c r="AG58" i="8"/>
  <c r="Y59" i="8"/>
  <c r="AA59" i="8"/>
  <c r="AF59" i="8"/>
  <c r="BN42" i="8"/>
  <c r="AF57" i="8"/>
  <c r="AB59" i="8"/>
  <c r="AD60" i="8"/>
  <c r="BN391" i="1"/>
  <c r="AH59" i="8"/>
  <c r="AG59" i="8"/>
  <c r="BN44" i="8"/>
  <c r="AC59" i="8"/>
  <c r="Z58" i="8"/>
  <c r="Z57" i="8"/>
  <c r="BN128" i="8"/>
  <c r="BN43" i="8"/>
  <c r="BN83" i="8"/>
  <c r="Y57" i="8"/>
  <c r="AE57" i="8"/>
  <c r="AH56" i="8"/>
  <c r="AI59" i="8"/>
  <c r="AI60" i="8"/>
  <c r="BN80" i="8"/>
  <c r="AE58" i="8"/>
  <c r="AH58" i="8"/>
  <c r="AD58" i="8"/>
  <c r="BN45" i="8"/>
  <c r="AE60" i="8"/>
  <c r="AI56" i="8"/>
  <c r="AB56" i="8"/>
  <c r="AG56" i="8"/>
  <c r="BN41" i="8"/>
  <c r="AB57" i="8"/>
  <c r="AC58" i="8"/>
  <c r="AF60" i="8"/>
  <c r="AE56" i="8"/>
  <c r="AF56" i="8"/>
  <c r="Z60" i="8"/>
  <c r="AI58" i="8"/>
  <c r="AC60" i="8"/>
  <c r="AA60" i="8"/>
  <c r="BN82" i="8"/>
  <c r="Z59" i="8"/>
  <c r="AD57" i="8"/>
  <c r="AG60" i="8"/>
  <c r="AA56" i="8"/>
  <c r="BN127" i="8"/>
  <c r="Y58" i="8"/>
  <c r="BN130" i="8"/>
  <c r="AC57" i="8"/>
  <c r="Z56" i="8"/>
  <c r="BN129" i="8"/>
  <c r="AG57" i="8"/>
  <c r="BN81" i="8"/>
  <c r="AC56" i="8"/>
  <c r="AH60" i="8"/>
  <c r="AD56" i="8"/>
  <c r="BL397" i="1"/>
  <c r="AF58" i="8"/>
  <c r="AB60" i="8"/>
  <c r="AD59" i="8"/>
  <c r="AA57" i="8"/>
  <c r="BN84" i="8"/>
  <c r="BM382" i="1"/>
  <c r="AH57" i="8"/>
  <c r="AL22" i="10" l="1"/>
  <c r="AL34" i="10"/>
  <c r="AL33" i="10"/>
  <c r="AL35" i="10"/>
  <c r="AL32" i="10"/>
  <c r="AL31" i="10"/>
  <c r="AL30" i="10"/>
  <c r="AL36" i="10"/>
  <c r="AL18" i="10"/>
  <c r="AL17" i="10"/>
  <c r="AL15" i="10"/>
  <c r="AL19" i="10"/>
  <c r="AL14" i="10"/>
  <c r="AL16" i="10"/>
  <c r="AK7" i="11"/>
  <c r="AK4" i="11"/>
  <c r="AL4" i="12"/>
  <c r="AL7" i="12"/>
  <c r="AL69" i="10"/>
  <c r="AL70" i="10"/>
  <c r="AM6" i="10"/>
  <c r="AL8" i="10"/>
  <c r="CA244" i="9"/>
  <c r="CA163" i="9"/>
  <c r="CA297" i="9" s="1"/>
  <c r="CA99" i="9"/>
  <c r="CA165" i="9"/>
  <c r="AJ65" i="10"/>
  <c r="BZ273" i="9"/>
  <c r="CA330" i="9"/>
  <c r="CA328" i="9"/>
  <c r="BZ67" i="9"/>
  <c r="CA183" i="9"/>
  <c r="CA161" i="9"/>
  <c r="CA294" i="9" s="1"/>
  <c r="CA138" i="9"/>
  <c r="CA101" i="9"/>
  <c r="CA69" i="9"/>
  <c r="CA74" i="9"/>
  <c r="CA55" i="9"/>
  <c r="CA43" i="9"/>
  <c r="CA41" i="9"/>
  <c r="CA44" i="9"/>
  <c r="CA40" i="9"/>
  <c r="BJ316" i="8"/>
  <c r="BJ327" i="8"/>
  <c r="BM148" i="8"/>
  <c r="BL326" i="8"/>
  <c r="CA14" i="9"/>
  <c r="CB6" i="9"/>
  <c r="BN104" i="8"/>
  <c r="BN288" i="8" s="1"/>
  <c r="BN103" i="8"/>
  <c r="BN40" i="8"/>
  <c r="BN125" i="8"/>
  <c r="BN149" i="8"/>
  <c r="BN105" i="8"/>
  <c r="BN289" i="8" s="1"/>
  <c r="BN150" i="8"/>
  <c r="BN79" i="8"/>
  <c r="BN106" i="8"/>
  <c r="BN290" i="8" s="1"/>
  <c r="BN151" i="8"/>
  <c r="BN107" i="8"/>
  <c r="BN291" i="8" s="1"/>
  <c r="BN152" i="8"/>
  <c r="BN153" i="8"/>
  <c r="BM287" i="8"/>
  <c r="BM286" i="8" s="1"/>
  <c r="BM102" i="8"/>
  <c r="Y287" i="8"/>
  <c r="Y290" i="8"/>
  <c r="Y289" i="8"/>
  <c r="Y291" i="8"/>
  <c r="Y288" i="8"/>
  <c r="BM429" i="1"/>
  <c r="BO196" i="1"/>
  <c r="BP200" i="1"/>
  <c r="BN339" i="1"/>
  <c r="BN231" i="1"/>
  <c r="BL390" i="1"/>
  <c r="BJ307" i="1"/>
  <c r="BN272" i="1"/>
  <c r="BO234" i="1"/>
  <c r="BM308" i="1"/>
  <c r="BK430" i="1"/>
  <c r="BK420" i="1"/>
  <c r="BK340" i="1"/>
  <c r="BP275" i="1"/>
  <c r="BQ237" i="1"/>
  <c r="BL278" i="1"/>
  <c r="BM240" i="1"/>
  <c r="BL233" i="1"/>
  <c r="BO311" i="1"/>
  <c r="BK314" i="1"/>
  <c r="BK271" i="1"/>
  <c r="AG286" i="8"/>
  <c r="AI286" i="8"/>
  <c r="AC286" i="8"/>
  <c r="AE286" i="8"/>
  <c r="AH286" i="8"/>
  <c r="AA286" i="8"/>
  <c r="AD286" i="8"/>
  <c r="AF286" i="8"/>
  <c r="AB286" i="8"/>
  <c r="Z286" i="8"/>
  <c r="AI113" i="8"/>
  <c r="AI297" i="8" s="1"/>
  <c r="AI110" i="8"/>
  <c r="AI294" i="8" s="1"/>
  <c r="AI112" i="8"/>
  <c r="AI296" i="8" s="1"/>
  <c r="AI114" i="8"/>
  <c r="AI298" i="8" s="1"/>
  <c r="AI111" i="8"/>
  <c r="AI295" i="8" s="1"/>
  <c r="AH110" i="8"/>
  <c r="AH294" i="8" s="1"/>
  <c r="AH113" i="8"/>
  <c r="AH297" i="8" s="1"/>
  <c r="AH112" i="8"/>
  <c r="AH296" i="8" s="1"/>
  <c r="AH114" i="8"/>
  <c r="AH298" i="8" s="1"/>
  <c r="AH111" i="8"/>
  <c r="AH295" i="8" s="1"/>
  <c r="AG111" i="8"/>
  <c r="AG295" i="8" s="1"/>
  <c r="AG113" i="8"/>
  <c r="AG297" i="8" s="1"/>
  <c r="AG112" i="8"/>
  <c r="AG296" i="8" s="1"/>
  <c r="AG114" i="8"/>
  <c r="AG298" i="8" s="1"/>
  <c r="AG110" i="8"/>
  <c r="AG294" i="8" s="1"/>
  <c r="AF112" i="8"/>
  <c r="AF296" i="8" s="1"/>
  <c r="AF114" i="8"/>
  <c r="AF298" i="8" s="1"/>
  <c r="AF111" i="8"/>
  <c r="AF295" i="8" s="1"/>
  <c r="AF113" i="8"/>
  <c r="AF297" i="8" s="1"/>
  <c r="AF110" i="8"/>
  <c r="AF294" i="8" s="1"/>
  <c r="AE114" i="8"/>
  <c r="AE298" i="8" s="1"/>
  <c r="AE111" i="8"/>
  <c r="AE295" i="8" s="1"/>
  <c r="AE112" i="8"/>
  <c r="AE296" i="8" s="1"/>
  <c r="AE113" i="8"/>
  <c r="AE297" i="8" s="1"/>
  <c r="AE110" i="8"/>
  <c r="AE294" i="8" s="1"/>
  <c r="AD111" i="8"/>
  <c r="AD295" i="8" s="1"/>
  <c r="AD112" i="8"/>
  <c r="AD296" i="8" s="1"/>
  <c r="AD114" i="8"/>
  <c r="AD298" i="8" s="1"/>
  <c r="AD113" i="8"/>
  <c r="AD297" i="8" s="1"/>
  <c r="AD110" i="8"/>
  <c r="AD294" i="8" s="1"/>
  <c r="AC114" i="8"/>
  <c r="AC298" i="8" s="1"/>
  <c r="AB114" i="8"/>
  <c r="AB298" i="8" s="1"/>
  <c r="AC113" i="8"/>
  <c r="AC297" i="8" s="1"/>
  <c r="AC110" i="8"/>
  <c r="AC294" i="8" s="1"/>
  <c r="AC112" i="8"/>
  <c r="AC296" i="8" s="1"/>
  <c r="AB113" i="8"/>
  <c r="AB297" i="8" s="1"/>
  <c r="AB110" i="8"/>
  <c r="AB294" i="8" s="1"/>
  <c r="AB112" i="8"/>
  <c r="AB296" i="8" s="1"/>
  <c r="AB111" i="8"/>
  <c r="AB295" i="8" s="1"/>
  <c r="AC111" i="8"/>
  <c r="AC295" i="8" s="1"/>
  <c r="Z110" i="8"/>
  <c r="Z294" i="8" s="1"/>
  <c r="Z113" i="8"/>
  <c r="Z297" i="8" s="1"/>
  <c r="Z112" i="8"/>
  <c r="Z296" i="8" s="1"/>
  <c r="Z114" i="8"/>
  <c r="Z298" i="8" s="1"/>
  <c r="Z111" i="8"/>
  <c r="Z295" i="8" s="1"/>
  <c r="Y114" i="8"/>
  <c r="Y111" i="8"/>
  <c r="Y110" i="8"/>
  <c r="Y113" i="8"/>
  <c r="AA113" i="8"/>
  <c r="AA297" i="8" s="1"/>
  <c r="AA110" i="8"/>
  <c r="AA294" i="8" s="1"/>
  <c r="AA112" i="8"/>
  <c r="AA296" i="8" s="1"/>
  <c r="Y112" i="8"/>
  <c r="AA114" i="8"/>
  <c r="AA298" i="8" s="1"/>
  <c r="AA111" i="8"/>
  <c r="AA295" i="8" s="1"/>
  <c r="Y55" i="8"/>
  <c r="Y24" i="8" s="1"/>
  <c r="AG55" i="8"/>
  <c r="AI55" i="8"/>
  <c r="AE55" i="8"/>
  <c r="AE24" i="8" s="1"/>
  <c r="AA55" i="8"/>
  <c r="AA24" i="8" s="1"/>
  <c r="AH55" i="8"/>
  <c r="AF55" i="8"/>
  <c r="AF24" i="8" s="1"/>
  <c r="Z55" i="8"/>
  <c r="Z24" i="8" s="1"/>
  <c r="AC55" i="8"/>
  <c r="AC24" i="8" s="1"/>
  <c r="AB55" i="8"/>
  <c r="AB24" i="8" s="1"/>
  <c r="AD55" i="8"/>
  <c r="AD24" i="8" s="1"/>
  <c r="Y76" i="8"/>
  <c r="BO82" i="8"/>
  <c r="Y75" i="8"/>
  <c r="BM88" i="8"/>
  <c r="AA76" i="8"/>
  <c r="BO128" i="8"/>
  <c r="BM134" i="8"/>
  <c r="BO84" i="8"/>
  <c r="BO42" i="8"/>
  <c r="BO43" i="8"/>
  <c r="BM90" i="8"/>
  <c r="BM59" i="8"/>
  <c r="BO130" i="8"/>
  <c r="BM57" i="8"/>
  <c r="BO45" i="8"/>
  <c r="BN382" i="1"/>
  <c r="BM60" i="8"/>
  <c r="BM133" i="8"/>
  <c r="BM58" i="8"/>
  <c r="BM137" i="8"/>
  <c r="BQ394" i="1"/>
  <c r="BO41" i="8"/>
  <c r="Y74" i="8"/>
  <c r="BM56" i="8"/>
  <c r="BO83" i="8"/>
  <c r="BO129" i="8"/>
  <c r="BO391" i="1"/>
  <c r="BM136" i="8"/>
  <c r="BM87" i="8"/>
  <c r="AA77" i="8"/>
  <c r="BO127" i="8"/>
  <c r="BO81" i="8"/>
  <c r="AA75" i="8"/>
  <c r="BM91" i="8"/>
  <c r="BO126" i="8"/>
  <c r="Y77" i="8"/>
  <c r="BM397" i="1"/>
  <c r="AA74" i="8"/>
  <c r="BO80" i="8"/>
  <c r="Y73" i="8"/>
  <c r="BM89" i="8"/>
  <c r="BM135" i="8"/>
  <c r="BO44" i="8"/>
  <c r="AA73" i="8"/>
  <c r="AK14" i="11" l="1"/>
  <c r="AK19" i="11"/>
  <c r="AK17" i="11"/>
  <c r="AK15" i="11"/>
  <c r="AK18" i="11"/>
  <c r="AK16" i="11"/>
  <c r="AL43" i="10"/>
  <c r="AL44" i="10"/>
  <c r="AL41" i="10"/>
  <c r="AL42" i="10"/>
  <c r="AK40" i="11"/>
  <c r="AK41" i="11"/>
  <c r="AK53" i="11"/>
  <c r="AK38" i="11"/>
  <c r="AK37" i="11"/>
  <c r="AK34" i="11"/>
  <c r="AK8" i="11"/>
  <c r="AL6" i="11"/>
  <c r="AM7" i="10"/>
  <c r="AM4" i="10"/>
  <c r="AM6" i="12"/>
  <c r="AL8" i="12"/>
  <c r="AL22" i="12"/>
  <c r="AL48" i="12"/>
  <c r="AL47" i="12"/>
  <c r="AK39" i="11"/>
  <c r="CA327" i="9"/>
  <c r="CA293" i="9"/>
  <c r="CA98" i="9"/>
  <c r="CA42" i="9"/>
  <c r="CA39" i="9"/>
  <c r="Y286" i="8"/>
  <c r="BK327" i="8"/>
  <c r="BM326" i="8"/>
  <c r="CB7" i="9"/>
  <c r="CB4" i="9"/>
  <c r="BK316" i="8"/>
  <c r="BO104" i="8"/>
  <c r="BO288" i="8" s="1"/>
  <c r="BO149" i="8"/>
  <c r="BO125" i="8"/>
  <c r="BO151" i="8"/>
  <c r="BO105" i="8"/>
  <c r="BO289" i="8" s="1"/>
  <c r="BO40" i="8"/>
  <c r="BO103" i="8"/>
  <c r="BO152" i="8"/>
  <c r="BO107" i="8"/>
  <c r="BO291" i="8" s="1"/>
  <c r="BO79" i="8"/>
  <c r="BO106" i="8"/>
  <c r="BO290" i="8" s="1"/>
  <c r="BO150" i="8"/>
  <c r="BO153" i="8"/>
  <c r="BM157" i="8"/>
  <c r="BM110" i="8"/>
  <c r="BM55" i="8"/>
  <c r="BM24" i="8" s="1"/>
  <c r="BM111" i="8"/>
  <c r="BM295" i="8" s="1"/>
  <c r="BM112" i="8"/>
  <c r="BM296" i="8" s="1"/>
  <c r="BM113" i="8"/>
  <c r="BM297" i="8" s="1"/>
  <c r="BM159" i="8"/>
  <c r="BM160" i="8"/>
  <c r="BM86" i="8"/>
  <c r="BM71" i="8" s="1"/>
  <c r="BM272" i="9" s="1"/>
  <c r="BM114" i="8"/>
  <c r="BM298" i="8" s="1"/>
  <c r="BM158" i="8"/>
  <c r="BM156" i="8"/>
  <c r="BM132" i="8"/>
  <c r="BM117" i="8" s="1"/>
  <c r="BN148" i="8"/>
  <c r="BN102" i="8"/>
  <c r="BN287" i="8"/>
  <c r="BN286" i="8" s="1"/>
  <c r="Y297" i="8"/>
  <c r="Y294" i="8"/>
  <c r="Y295" i="8"/>
  <c r="Y298" i="8"/>
  <c r="Y296" i="8"/>
  <c r="BN429" i="1"/>
  <c r="BP196" i="1"/>
  <c r="AL61" i="10" s="1"/>
  <c r="BQ200" i="1"/>
  <c r="BO339" i="1"/>
  <c r="BO231" i="1"/>
  <c r="BM390" i="1"/>
  <c r="BL314" i="1"/>
  <c r="BL271" i="1"/>
  <c r="BO272" i="1"/>
  <c r="BP234" i="1"/>
  <c r="BQ275" i="1"/>
  <c r="BR237" i="1"/>
  <c r="BK307" i="1"/>
  <c r="BP311" i="1"/>
  <c r="BN308" i="1"/>
  <c r="BL340" i="1"/>
  <c r="BL420" i="1"/>
  <c r="BL430" i="1"/>
  <c r="BM278" i="1"/>
  <c r="BN240" i="1"/>
  <c r="BM233" i="1"/>
  <c r="AG293" i="8"/>
  <c r="AI293" i="8"/>
  <c r="AB293" i="8"/>
  <c r="AF293" i="8"/>
  <c r="AF278" i="8" s="1"/>
  <c r="AA293" i="8"/>
  <c r="AA278" i="8" s="1"/>
  <c r="AC293" i="8"/>
  <c r="AC278" i="8" s="1"/>
  <c r="Z293" i="8"/>
  <c r="Z278" i="8" s="1"/>
  <c r="AE293" i="8"/>
  <c r="AE278" i="8" s="1"/>
  <c r="AD293" i="8"/>
  <c r="AD278" i="8" s="1"/>
  <c r="AH293" i="8"/>
  <c r="AB278" i="8"/>
  <c r="AA72" i="8"/>
  <c r="Y72" i="8"/>
  <c r="BN134" i="8"/>
  <c r="BN89" i="8"/>
  <c r="BP81" i="8"/>
  <c r="BP126" i="8"/>
  <c r="Z76" i="8"/>
  <c r="BP80" i="8"/>
  <c r="BN135" i="8"/>
  <c r="BN90" i="8"/>
  <c r="BR394" i="1"/>
  <c r="BN137" i="8"/>
  <c r="BP127" i="8"/>
  <c r="BP42" i="8"/>
  <c r="BN136" i="8"/>
  <c r="Z74" i="8"/>
  <c r="BN88" i="8"/>
  <c r="Z73" i="8"/>
  <c r="BP129" i="8"/>
  <c r="BP391" i="1"/>
  <c r="BN133" i="8"/>
  <c r="BP128" i="8"/>
  <c r="BP43" i="8"/>
  <c r="BN60" i="8"/>
  <c r="Z75" i="8"/>
  <c r="BN91" i="8"/>
  <c r="BN57" i="8"/>
  <c r="Z77" i="8"/>
  <c r="BN59" i="8"/>
  <c r="BN397" i="1"/>
  <c r="BN56" i="8"/>
  <c r="BN87" i="8"/>
  <c r="BP130" i="8"/>
  <c r="BP83" i="8"/>
  <c r="BP84" i="8"/>
  <c r="BP82" i="8"/>
  <c r="BO382" i="1"/>
  <c r="BP45" i="8"/>
  <c r="BP41" i="8"/>
  <c r="BN58" i="8"/>
  <c r="BP44" i="8"/>
  <c r="AM22" i="10" l="1"/>
  <c r="AM33" i="10"/>
  <c r="AM32" i="10"/>
  <c r="AM31" i="10"/>
  <c r="AM30" i="10"/>
  <c r="AM36" i="10"/>
  <c r="AM34" i="10"/>
  <c r="AM35" i="10"/>
  <c r="AM17" i="10"/>
  <c r="AM18" i="10"/>
  <c r="AM15" i="10"/>
  <c r="AM19" i="10"/>
  <c r="AM14" i="10"/>
  <c r="AM16" i="10"/>
  <c r="AL7" i="11"/>
  <c r="AL4" i="11"/>
  <c r="AM4" i="12"/>
  <c r="AM7" i="12"/>
  <c r="AM69" i="10"/>
  <c r="AM70" i="10"/>
  <c r="AM8" i="10"/>
  <c r="AN6" i="10"/>
  <c r="CB244" i="9"/>
  <c r="AE303" i="8"/>
  <c r="AE275" i="9" s="1"/>
  <c r="AH303" i="8"/>
  <c r="AH275" i="9" s="1"/>
  <c r="CB163" i="9"/>
  <c r="CB297" i="9" s="1"/>
  <c r="CB99" i="9"/>
  <c r="CB165" i="9"/>
  <c r="CA273" i="9"/>
  <c r="CB330" i="9"/>
  <c r="CA67" i="9"/>
  <c r="CB183" i="9"/>
  <c r="CB161" i="9"/>
  <c r="CB294" i="9" s="1"/>
  <c r="CB138" i="9"/>
  <c r="CB101" i="9"/>
  <c r="CB69" i="9"/>
  <c r="CB74" i="9"/>
  <c r="CB55" i="9"/>
  <c r="CB43" i="9"/>
  <c r="CB41" i="9"/>
  <c r="CB44" i="9"/>
  <c r="CB40" i="9"/>
  <c r="Y293" i="8"/>
  <c r="Y278" i="8" s="1"/>
  <c r="BL327" i="8"/>
  <c r="CB14" i="9"/>
  <c r="BL316" i="8"/>
  <c r="BN326" i="8"/>
  <c r="CC6" i="9"/>
  <c r="BP104" i="8"/>
  <c r="BP288" i="8" s="1"/>
  <c r="BP106" i="8"/>
  <c r="BP290" i="8" s="1"/>
  <c r="BP151" i="8"/>
  <c r="BP105" i="8"/>
  <c r="BP289" i="8" s="1"/>
  <c r="BP125" i="8"/>
  <c r="BP149" i="8"/>
  <c r="BP150" i="8"/>
  <c r="BP79" i="8"/>
  <c r="BP40" i="8"/>
  <c r="BP103" i="8"/>
  <c r="BP107" i="8"/>
  <c r="BP291" i="8" s="1"/>
  <c r="BP153" i="8"/>
  <c r="BP152" i="8"/>
  <c r="BN157" i="8"/>
  <c r="BN114" i="8"/>
  <c r="BN298" i="8" s="1"/>
  <c r="BN86" i="8"/>
  <c r="BN71" i="8" s="1"/>
  <c r="BN272" i="9" s="1"/>
  <c r="BN158" i="8"/>
  <c r="BN110" i="8"/>
  <c r="BN55" i="8"/>
  <c r="BN24" i="8" s="1"/>
  <c r="BN160" i="8"/>
  <c r="BN156" i="8"/>
  <c r="BN132" i="8"/>
  <c r="BN117" i="8" s="1"/>
  <c r="BN111" i="8"/>
  <c r="BN295" i="8" s="1"/>
  <c r="BN159" i="8"/>
  <c r="BN113" i="8"/>
  <c r="BN297" i="8" s="1"/>
  <c r="BN112" i="8"/>
  <c r="BN296" i="8" s="1"/>
  <c r="BM109" i="8"/>
  <c r="BM94" i="8" s="1"/>
  <c r="BM294" i="8"/>
  <c r="BO102" i="8"/>
  <c r="BO287" i="8"/>
  <c r="BO286" i="8" s="1"/>
  <c r="BM155" i="8"/>
  <c r="BM140" i="8" s="1"/>
  <c r="BO148" i="8"/>
  <c r="BO429" i="1"/>
  <c r="BQ196" i="1"/>
  <c r="BR200" i="1"/>
  <c r="BP231" i="1"/>
  <c r="BP339" i="1"/>
  <c r="BN390" i="1"/>
  <c r="BL307" i="1"/>
  <c r="BR275" i="1"/>
  <c r="BS237" i="1"/>
  <c r="BQ311" i="1"/>
  <c r="BM340" i="1"/>
  <c r="BM420" i="1"/>
  <c r="BM430" i="1"/>
  <c r="BP272" i="1"/>
  <c r="AL66" i="10" s="1"/>
  <c r="BQ234" i="1"/>
  <c r="BN278" i="1"/>
  <c r="BO240" i="1"/>
  <c r="BN233" i="1"/>
  <c r="BO308" i="1"/>
  <c r="BM314" i="1"/>
  <c r="BM271" i="1"/>
  <c r="AF303" i="8"/>
  <c r="AF275" i="9" s="1"/>
  <c r="AI303" i="8"/>
  <c r="AI275" i="9" s="1"/>
  <c r="AG303" i="8"/>
  <c r="Z72" i="8"/>
  <c r="BQ126" i="8"/>
  <c r="BQ130" i="8"/>
  <c r="BO89" i="8"/>
  <c r="BQ80" i="8"/>
  <c r="BO134" i="8"/>
  <c r="AB73" i="8"/>
  <c r="AC73" i="8"/>
  <c r="BQ42" i="8"/>
  <c r="BO397" i="1"/>
  <c r="AB77" i="8"/>
  <c r="AB74" i="8"/>
  <c r="AC75" i="8"/>
  <c r="BQ82" i="8"/>
  <c r="BQ128" i="8"/>
  <c r="BQ84" i="8"/>
  <c r="BQ41" i="8"/>
  <c r="BO87" i="8"/>
  <c r="AB76" i="8"/>
  <c r="BP382" i="1"/>
  <c r="BO88" i="8"/>
  <c r="BO60" i="8"/>
  <c r="BQ127" i="8"/>
  <c r="BO136" i="8"/>
  <c r="BS394" i="1"/>
  <c r="AC77" i="8"/>
  <c r="BQ391" i="1"/>
  <c r="BQ44" i="8"/>
  <c r="BQ45" i="8"/>
  <c r="BQ83" i="8"/>
  <c r="BQ81" i="8"/>
  <c r="BO137" i="8"/>
  <c r="BO91" i="8"/>
  <c r="BO133" i="8"/>
  <c r="AC76" i="8"/>
  <c r="BO57" i="8"/>
  <c r="BQ129" i="8"/>
  <c r="AC74" i="8"/>
  <c r="AB75" i="8"/>
  <c r="BO90" i="8"/>
  <c r="BO59" i="8"/>
  <c r="BO58" i="8"/>
  <c r="BQ43" i="8"/>
  <c r="BO135" i="8"/>
  <c r="BO56" i="8"/>
  <c r="AL37" i="11" l="1"/>
  <c r="AL17" i="11"/>
  <c r="AL14" i="11"/>
  <c r="AL15" i="11"/>
  <c r="AL18" i="11"/>
  <c r="AL16" i="11"/>
  <c r="AL19" i="11"/>
  <c r="AM43" i="10"/>
  <c r="AM44" i="10"/>
  <c r="AM41" i="10"/>
  <c r="AM42" i="10"/>
  <c r="AL38" i="11"/>
  <c r="AL40" i="11"/>
  <c r="AL41" i="11"/>
  <c r="AL53" i="11"/>
  <c r="AM6" i="11"/>
  <c r="AL8" i="11"/>
  <c r="AN7" i="10"/>
  <c r="AN4" i="10"/>
  <c r="AN6" i="12"/>
  <c r="AM8" i="12"/>
  <c r="AM48" i="12"/>
  <c r="AM47" i="12"/>
  <c r="AM22" i="12"/>
  <c r="AC303" i="8"/>
  <c r="AC275" i="9" s="1"/>
  <c r="AB303" i="8"/>
  <c r="AB275" i="9" s="1"/>
  <c r="AG275" i="9"/>
  <c r="AL34" i="11"/>
  <c r="CB293" i="9"/>
  <c r="CB42" i="9"/>
  <c r="CB39" i="9"/>
  <c r="CB273" i="9" s="1"/>
  <c r="BM327" i="8"/>
  <c r="BM316" i="8"/>
  <c r="CC7" i="9"/>
  <c r="CC4" i="9"/>
  <c r="BO326" i="8"/>
  <c r="BO113" i="8"/>
  <c r="BO297" i="8" s="1"/>
  <c r="BO132" i="8"/>
  <c r="BO117" i="8" s="1"/>
  <c r="BO156" i="8"/>
  <c r="BO157" i="8"/>
  <c r="BO160" i="8"/>
  <c r="BO86" i="8"/>
  <c r="BO71" i="8" s="1"/>
  <c r="BO272" i="9" s="1"/>
  <c r="BO112" i="8"/>
  <c r="BO296" i="8" s="1"/>
  <c r="BO158" i="8"/>
  <c r="BO114" i="8"/>
  <c r="BO298" i="8" s="1"/>
  <c r="BO111" i="8"/>
  <c r="BO295" i="8" s="1"/>
  <c r="BO159" i="8"/>
  <c r="BO55" i="8"/>
  <c r="BO24" i="8" s="1"/>
  <c r="BO110" i="8"/>
  <c r="BQ107" i="8"/>
  <c r="BQ291" i="8" s="1"/>
  <c r="BQ105" i="8"/>
  <c r="BQ289" i="8" s="1"/>
  <c r="BQ150" i="8"/>
  <c r="BQ152" i="8"/>
  <c r="BQ125" i="8"/>
  <c r="BQ149" i="8"/>
  <c r="BQ40" i="8"/>
  <c r="BQ103" i="8"/>
  <c r="BQ79" i="8"/>
  <c r="BQ106" i="8"/>
  <c r="BQ290" i="8" s="1"/>
  <c r="BQ104" i="8"/>
  <c r="BQ288" i="8" s="1"/>
  <c r="BQ151" i="8"/>
  <c r="BQ153" i="8"/>
  <c r="BM293" i="8"/>
  <c r="BM278" i="8" s="1"/>
  <c r="BN155" i="8"/>
  <c r="BN140" i="8" s="1"/>
  <c r="BP148" i="8"/>
  <c r="BN109" i="8"/>
  <c r="BN94" i="8" s="1"/>
  <c r="BN294" i="8"/>
  <c r="BP287" i="8"/>
  <c r="BP286" i="8" s="1"/>
  <c r="BP102" i="8"/>
  <c r="BP429" i="1"/>
  <c r="BR196" i="1"/>
  <c r="BS200" i="1"/>
  <c r="BS196" i="1" s="1"/>
  <c r="BQ231" i="1"/>
  <c r="BQ339" i="1"/>
  <c r="BO390" i="1"/>
  <c r="BN420" i="1"/>
  <c r="BN430" i="1"/>
  <c r="BN340" i="1"/>
  <c r="BN314" i="1"/>
  <c r="BN271" i="1"/>
  <c r="BQ272" i="1"/>
  <c r="BR234" i="1"/>
  <c r="BS275" i="1"/>
  <c r="BT237" i="1"/>
  <c r="BM307" i="1"/>
  <c r="BR311" i="1"/>
  <c r="BO278" i="1"/>
  <c r="BP240" i="1"/>
  <c r="BO233" i="1"/>
  <c r="BP308" i="1"/>
  <c r="AD303" i="8"/>
  <c r="AB72" i="8"/>
  <c r="AC72" i="8"/>
  <c r="BR83" i="8"/>
  <c r="AD75" i="8"/>
  <c r="BR41" i="8"/>
  <c r="BR82" i="8"/>
  <c r="BR43" i="8"/>
  <c r="BP57" i="8"/>
  <c r="BP135" i="8"/>
  <c r="BR44" i="8"/>
  <c r="AD76" i="8"/>
  <c r="BP58" i="8"/>
  <c r="BP133" i="8"/>
  <c r="BP136" i="8"/>
  <c r="BR128" i="8"/>
  <c r="BR80" i="8"/>
  <c r="AD77" i="8"/>
  <c r="AD73" i="8"/>
  <c r="BP59" i="8"/>
  <c r="BR382" i="1"/>
  <c r="BP87" i="8"/>
  <c r="AD74" i="8"/>
  <c r="BP56" i="8"/>
  <c r="BR391" i="1"/>
  <c r="BP90" i="8"/>
  <c r="BR42" i="8"/>
  <c r="BR81" i="8"/>
  <c r="BR84" i="8"/>
  <c r="BP137" i="8"/>
  <c r="BQ382" i="1"/>
  <c r="BP88" i="8"/>
  <c r="BR127" i="8"/>
  <c r="BR129" i="8"/>
  <c r="BR126" i="8"/>
  <c r="BP60" i="8"/>
  <c r="BT394" i="1"/>
  <c r="BR45" i="8"/>
  <c r="BP89" i="8"/>
  <c r="BP91" i="8"/>
  <c r="BP134" i="8"/>
  <c r="BR130" i="8"/>
  <c r="BP397" i="1"/>
  <c r="AN22" i="10" l="1"/>
  <c r="AN32" i="10"/>
  <c r="AN31" i="10"/>
  <c r="AN30" i="10"/>
  <c r="AN36" i="10"/>
  <c r="AN35" i="10"/>
  <c r="AN33" i="10"/>
  <c r="AN34" i="10"/>
  <c r="AN17" i="10"/>
  <c r="AN18" i="10"/>
  <c r="AN15" i="10"/>
  <c r="AN19" i="10"/>
  <c r="AN14" i="10"/>
  <c r="AN16" i="10"/>
  <c r="AM4" i="11"/>
  <c r="AM7" i="11"/>
  <c r="AN7" i="12"/>
  <c r="AN4" i="12"/>
  <c r="AN69" i="10"/>
  <c r="AN70" i="10"/>
  <c r="AO6" i="10"/>
  <c r="AN8" i="10"/>
  <c r="X67" i="11"/>
  <c r="CC244" i="9"/>
  <c r="CC163" i="9"/>
  <c r="CC297" i="9" s="1"/>
  <c r="CC99" i="9"/>
  <c r="CC165" i="9"/>
  <c r="AD275" i="9"/>
  <c r="AL39" i="11"/>
  <c r="AM61" i="10"/>
  <c r="CC330" i="9"/>
  <c r="CC328" i="9"/>
  <c r="CB67" i="9"/>
  <c r="CC183" i="9"/>
  <c r="CC161" i="9"/>
  <c r="CC294" i="9" s="1"/>
  <c r="CC138" i="9"/>
  <c r="CC101" i="9"/>
  <c r="CC69" i="9"/>
  <c r="CC74" i="9"/>
  <c r="CC55" i="9"/>
  <c r="CC44" i="9"/>
  <c r="CC40" i="9"/>
  <c r="CC41" i="9"/>
  <c r="CC43" i="9"/>
  <c r="BP326" i="8"/>
  <c r="BN327" i="8"/>
  <c r="BN316" i="8"/>
  <c r="CC14" i="9"/>
  <c r="CD6" i="9"/>
  <c r="BS339" i="1"/>
  <c r="BO155" i="8"/>
  <c r="BO140" i="8" s="1"/>
  <c r="BP158" i="8"/>
  <c r="BP159" i="8"/>
  <c r="BP156" i="8"/>
  <c r="BP132" i="8"/>
  <c r="BP117" i="8" s="1"/>
  <c r="BP111" i="8"/>
  <c r="BP295" i="8" s="1"/>
  <c r="BP160" i="8"/>
  <c r="BP112" i="8"/>
  <c r="BP296" i="8" s="1"/>
  <c r="BP114" i="8"/>
  <c r="BP298" i="8" s="1"/>
  <c r="BP157" i="8"/>
  <c r="BP86" i="8"/>
  <c r="BP71" i="8" s="1"/>
  <c r="BP272" i="9" s="1"/>
  <c r="BP113" i="8"/>
  <c r="BP297" i="8" s="1"/>
  <c r="BP110" i="8"/>
  <c r="BP55" i="8"/>
  <c r="BP24" i="8" s="1"/>
  <c r="BR152" i="8"/>
  <c r="BR153" i="8"/>
  <c r="BR79" i="8"/>
  <c r="BR149" i="8"/>
  <c r="BR125" i="8"/>
  <c r="BR105" i="8"/>
  <c r="BR289" i="8" s="1"/>
  <c r="BR104" i="8"/>
  <c r="BR288" i="8" s="1"/>
  <c r="BR151" i="8"/>
  <c r="BR150" i="8"/>
  <c r="BR107" i="8"/>
  <c r="BR291" i="8" s="1"/>
  <c r="BR40" i="8"/>
  <c r="BR103" i="8"/>
  <c r="BR106" i="8"/>
  <c r="BR290" i="8" s="1"/>
  <c r="BN293" i="8"/>
  <c r="BN278" i="8" s="1"/>
  <c r="BQ102" i="8"/>
  <c r="BQ287" i="8"/>
  <c r="BQ286" i="8" s="1"/>
  <c r="BO109" i="8"/>
  <c r="BO94" i="8" s="1"/>
  <c r="BO294" i="8"/>
  <c r="BQ148" i="8"/>
  <c r="BQ429" i="1"/>
  <c r="BT200" i="1"/>
  <c r="BR231" i="1"/>
  <c r="BR339" i="1"/>
  <c r="BS231" i="1"/>
  <c r="BR429" i="1"/>
  <c r="BP390" i="1"/>
  <c r="BR272" i="1"/>
  <c r="BS234" i="1"/>
  <c r="BO340" i="1"/>
  <c r="BO420" i="1"/>
  <c r="BO430" i="1"/>
  <c r="BP278" i="1"/>
  <c r="BQ240" i="1"/>
  <c r="BP233" i="1"/>
  <c r="BT275" i="1"/>
  <c r="BU237" i="1"/>
  <c r="BQ308" i="1"/>
  <c r="BO314" i="1"/>
  <c r="BO271" i="1"/>
  <c r="BS311" i="1"/>
  <c r="BN307" i="1"/>
  <c r="AD72" i="8"/>
  <c r="BQ91" i="8"/>
  <c r="BQ133" i="8"/>
  <c r="BQ60" i="8"/>
  <c r="BQ137" i="8"/>
  <c r="AE76" i="8"/>
  <c r="BQ88" i="8"/>
  <c r="BQ59" i="8"/>
  <c r="BS126" i="8"/>
  <c r="BS81" i="8"/>
  <c r="BS42" i="8"/>
  <c r="BS128" i="8"/>
  <c r="BQ135" i="8"/>
  <c r="AE77" i="8"/>
  <c r="BQ57" i="8"/>
  <c r="BS44" i="8"/>
  <c r="BS127" i="8"/>
  <c r="BQ58" i="8"/>
  <c r="BS82" i="8"/>
  <c r="BQ134" i="8"/>
  <c r="BS83" i="8"/>
  <c r="BS45" i="8"/>
  <c r="AE73" i="8"/>
  <c r="BQ89" i="8"/>
  <c r="BU394" i="1"/>
  <c r="AE74" i="8"/>
  <c r="BS391" i="1"/>
  <c r="BQ87" i="8"/>
  <c r="BS130" i="8"/>
  <c r="BQ56" i="8"/>
  <c r="BQ397" i="1"/>
  <c r="BS129" i="8"/>
  <c r="BS43" i="8"/>
  <c r="BQ136" i="8"/>
  <c r="BS84" i="8"/>
  <c r="AE75" i="8"/>
  <c r="BS41" i="8"/>
  <c r="BQ90" i="8"/>
  <c r="BS80" i="8"/>
  <c r="AM15" i="11" l="1"/>
  <c r="AM17" i="11"/>
  <c r="AM18" i="11"/>
  <c r="AM16" i="11"/>
  <c r="AM19" i="11"/>
  <c r="AM14" i="11"/>
  <c r="AN43" i="10"/>
  <c r="AN44" i="10"/>
  <c r="AN41" i="10"/>
  <c r="AN42" i="10"/>
  <c r="AM8" i="11"/>
  <c r="AN6" i="11"/>
  <c r="AM41" i="11"/>
  <c r="AM53" i="11"/>
  <c r="AM40" i="11"/>
  <c r="AM38" i="11"/>
  <c r="AO7" i="10"/>
  <c r="AO4" i="10"/>
  <c r="AN48" i="12"/>
  <c r="AN22" i="12"/>
  <c r="AN47" i="12"/>
  <c r="AO6" i="12"/>
  <c r="AN8" i="12"/>
  <c r="AL55" i="11"/>
  <c r="AM37" i="11"/>
  <c r="AM63" i="10"/>
  <c r="CC327" i="9"/>
  <c r="CC293" i="9"/>
  <c r="CC98" i="9"/>
  <c r="CC39" i="9"/>
  <c r="CC273" i="9" s="1"/>
  <c r="CC42" i="9"/>
  <c r="BO327" i="8"/>
  <c r="BO316" i="8"/>
  <c r="CD7" i="9"/>
  <c r="CD4" i="9"/>
  <c r="BR326" i="8"/>
  <c r="BQ326" i="8"/>
  <c r="BQ86" i="8"/>
  <c r="BQ160" i="8"/>
  <c r="BQ158" i="8"/>
  <c r="BQ114" i="8"/>
  <c r="BQ298" i="8" s="1"/>
  <c r="BQ111" i="8"/>
  <c r="BQ295" i="8" s="1"/>
  <c r="BQ157" i="8"/>
  <c r="BQ113" i="8"/>
  <c r="BQ297" i="8" s="1"/>
  <c r="BQ159" i="8"/>
  <c r="BQ55" i="8"/>
  <c r="BQ24" i="8" s="1"/>
  <c r="BQ110" i="8"/>
  <c r="BQ112" i="8"/>
  <c r="BQ296" i="8" s="1"/>
  <c r="BQ132" i="8"/>
  <c r="BQ117" i="8" s="1"/>
  <c r="BQ156" i="8"/>
  <c r="BS104" i="8"/>
  <c r="BS288" i="8" s="1"/>
  <c r="BS79" i="8"/>
  <c r="BS106" i="8"/>
  <c r="BS290" i="8" s="1"/>
  <c r="BS152" i="8"/>
  <c r="BS105" i="8"/>
  <c r="BS289" i="8" s="1"/>
  <c r="BS40" i="8"/>
  <c r="BS103" i="8"/>
  <c r="BS125" i="8"/>
  <c r="BS149" i="8"/>
  <c r="BS151" i="8"/>
  <c r="BS107" i="8"/>
  <c r="BS291" i="8" s="1"/>
  <c r="BS153" i="8"/>
  <c r="BS150" i="8"/>
  <c r="BP294" i="8"/>
  <c r="BP109" i="8"/>
  <c r="BP94" i="8" s="1"/>
  <c r="BO293" i="8"/>
  <c r="BO278" i="8" s="1"/>
  <c r="BR102" i="8"/>
  <c r="BR287" i="8"/>
  <c r="BR286" i="8" s="1"/>
  <c r="BR148" i="8"/>
  <c r="BP155" i="8"/>
  <c r="BP140" i="8" s="1"/>
  <c r="BT196" i="1"/>
  <c r="BU200" i="1"/>
  <c r="BQ390" i="1"/>
  <c r="BU275" i="1"/>
  <c r="BV237" i="1"/>
  <c r="BT311" i="1"/>
  <c r="BP340" i="1"/>
  <c r="BP420" i="1"/>
  <c r="BP430" i="1"/>
  <c r="BS272" i="1"/>
  <c r="BT234" i="1"/>
  <c r="BQ278" i="1"/>
  <c r="BR240" i="1"/>
  <c r="BQ233" i="1"/>
  <c r="BR308" i="1"/>
  <c r="BP314" i="1"/>
  <c r="BP271" i="1"/>
  <c r="BO307" i="1"/>
  <c r="AE72" i="8"/>
  <c r="BT84" i="8"/>
  <c r="BR136" i="8"/>
  <c r="BT128" i="8"/>
  <c r="BT391" i="1"/>
  <c r="BR57" i="8"/>
  <c r="BR88" i="8"/>
  <c r="BR90" i="8"/>
  <c r="AF75" i="8"/>
  <c r="AF77" i="8"/>
  <c r="BR135" i="8"/>
  <c r="BT126" i="8"/>
  <c r="BT130" i="8"/>
  <c r="BR137" i="8"/>
  <c r="BT81" i="8"/>
  <c r="AF74" i="8"/>
  <c r="BT127" i="8"/>
  <c r="BT41" i="8"/>
  <c r="AF76" i="8"/>
  <c r="BT80" i="8"/>
  <c r="BR59" i="8"/>
  <c r="BT129" i="8"/>
  <c r="BR58" i="8"/>
  <c r="BR56" i="8"/>
  <c r="BR89" i="8"/>
  <c r="BT42" i="8"/>
  <c r="BT43" i="8"/>
  <c r="BS382" i="1"/>
  <c r="AF73" i="8"/>
  <c r="BR133" i="8"/>
  <c r="BT82" i="8"/>
  <c r="BR397" i="1"/>
  <c r="BV394" i="1"/>
  <c r="BT44" i="8"/>
  <c r="BT83" i="8"/>
  <c r="BR87" i="8"/>
  <c r="BT45" i="8"/>
  <c r="BR134" i="8"/>
  <c r="BR60" i="8"/>
  <c r="BR91" i="8"/>
  <c r="AO22" i="10" l="1"/>
  <c r="AO31" i="10"/>
  <c r="AO30" i="10"/>
  <c r="AO32" i="10"/>
  <c r="AO36" i="10"/>
  <c r="AO35" i="10"/>
  <c r="AO34" i="10"/>
  <c r="AO33" i="10"/>
  <c r="AO18" i="10"/>
  <c r="AO17" i="10"/>
  <c r="AO15" i="10"/>
  <c r="AO19" i="10"/>
  <c r="AO14" i="10"/>
  <c r="AO16" i="10"/>
  <c r="AN4" i="11"/>
  <c r="AN7" i="11"/>
  <c r="AO4" i="12"/>
  <c r="AO7" i="12"/>
  <c r="AO70" i="10"/>
  <c r="AO69" i="10"/>
  <c r="AP6" i="10"/>
  <c r="AO8" i="10"/>
  <c r="BR303" i="8"/>
  <c r="BR275" i="9" s="1"/>
  <c r="CD244" i="9"/>
  <c r="CD163" i="9"/>
  <c r="CD297" i="9" s="1"/>
  <c r="CD99" i="9"/>
  <c r="CD165" i="9"/>
  <c r="BQ71" i="8"/>
  <c r="BQ272" i="9" s="1"/>
  <c r="AM34" i="11"/>
  <c r="CD330" i="9"/>
  <c r="CD328" i="9"/>
  <c r="CC67" i="9"/>
  <c r="CD183" i="9"/>
  <c r="CD161" i="9"/>
  <c r="CD294" i="9" s="1"/>
  <c r="CD138" i="9"/>
  <c r="CD101" i="9"/>
  <c r="CD69" i="9"/>
  <c r="CD74" i="9"/>
  <c r="CD55" i="9"/>
  <c r="CD44" i="9"/>
  <c r="CD40" i="9"/>
  <c r="CD43" i="9"/>
  <c r="CD41" i="9"/>
  <c r="CE6" i="9"/>
  <c r="BP327" i="8"/>
  <c r="BP316" i="8"/>
  <c r="CD14" i="9"/>
  <c r="BR159" i="8"/>
  <c r="BR114" i="8"/>
  <c r="BR298" i="8" s="1"/>
  <c r="BR55" i="8"/>
  <c r="BR24" i="8" s="1"/>
  <c r="BR110" i="8"/>
  <c r="BR158" i="8"/>
  <c r="BR132" i="8"/>
  <c r="BR117" i="8" s="1"/>
  <c r="BR156" i="8"/>
  <c r="BR160" i="8"/>
  <c r="BR112" i="8"/>
  <c r="BR296" i="8" s="1"/>
  <c r="BR157" i="8"/>
  <c r="BR111" i="8"/>
  <c r="BR295" i="8" s="1"/>
  <c r="BR113" i="8"/>
  <c r="BR297" i="8" s="1"/>
  <c r="BR86" i="8"/>
  <c r="BR71" i="8" s="1"/>
  <c r="BR272" i="9" s="1"/>
  <c r="BT104" i="8"/>
  <c r="BT288" i="8" s="1"/>
  <c r="BT150" i="8"/>
  <c r="BT151" i="8"/>
  <c r="BT79" i="8"/>
  <c r="BT106" i="8"/>
  <c r="BT290" i="8" s="1"/>
  <c r="BT153" i="8"/>
  <c r="BT152" i="8"/>
  <c r="BT105" i="8"/>
  <c r="BT289" i="8" s="1"/>
  <c r="BT103" i="8"/>
  <c r="BT40" i="8"/>
  <c r="BT149" i="8"/>
  <c r="BT125" i="8"/>
  <c r="BT107" i="8"/>
  <c r="BT291" i="8" s="1"/>
  <c r="BS148" i="8"/>
  <c r="BQ155" i="8"/>
  <c r="BQ140" i="8" s="1"/>
  <c r="BS287" i="8"/>
  <c r="BS286" i="8" s="1"/>
  <c r="BS102" i="8"/>
  <c r="BQ109" i="8"/>
  <c r="BQ94" i="8" s="1"/>
  <c r="BQ294" i="8"/>
  <c r="BP293" i="8"/>
  <c r="BP278" i="8" s="1"/>
  <c r="BS429" i="1"/>
  <c r="BU196" i="1"/>
  <c r="BV200" i="1"/>
  <c r="BT231" i="1"/>
  <c r="BT339" i="1"/>
  <c r="BR390" i="1"/>
  <c r="BS308" i="1"/>
  <c r="BQ340" i="1"/>
  <c r="BQ420" i="1"/>
  <c r="BQ430" i="1"/>
  <c r="BR278" i="1"/>
  <c r="BS240" i="1"/>
  <c r="BR233" i="1"/>
  <c r="BV275" i="1"/>
  <c r="BW237" i="1"/>
  <c r="BU311" i="1"/>
  <c r="BQ314" i="1"/>
  <c r="BQ271" i="1"/>
  <c r="BP307" i="1"/>
  <c r="BT272" i="1"/>
  <c r="BU234" i="1"/>
  <c r="AF72" i="8"/>
  <c r="AD80" i="8"/>
  <c r="BU44" i="8"/>
  <c r="AA83" i="8"/>
  <c r="AH84" i="8"/>
  <c r="AG83" i="8"/>
  <c r="BS133" i="8"/>
  <c r="AA80" i="8"/>
  <c r="AE81" i="8"/>
  <c r="AF81" i="8"/>
  <c r="AI82" i="8"/>
  <c r="BS134" i="8"/>
  <c r="AH83" i="8"/>
  <c r="BS60" i="8"/>
  <c r="AE84" i="8"/>
  <c r="BS89" i="8"/>
  <c r="U291" i="9"/>
  <c r="AF84" i="8"/>
  <c r="BS57" i="8"/>
  <c r="AC84" i="8"/>
  <c r="AC83" i="8"/>
  <c r="AA84" i="8"/>
  <c r="BS90" i="8"/>
  <c r="Z84" i="8"/>
  <c r="AA81" i="8"/>
  <c r="AH80" i="8"/>
  <c r="AI81" i="8"/>
  <c r="BS59" i="8"/>
  <c r="Z82" i="8"/>
  <c r="BS87" i="8"/>
  <c r="AD84" i="8"/>
  <c r="Y83" i="8"/>
  <c r="BS137" i="8"/>
  <c r="Z83" i="8"/>
  <c r="BU127" i="8"/>
  <c r="Y84" i="8"/>
  <c r="BU130" i="8"/>
  <c r="AI80" i="8"/>
  <c r="AA82" i="8"/>
  <c r="AB84" i="8"/>
  <c r="BU84" i="8"/>
  <c r="AD83" i="8"/>
  <c r="BU81" i="8"/>
  <c r="BU391" i="1"/>
  <c r="BU82" i="8"/>
  <c r="BS135" i="8"/>
  <c r="BU80" i="8"/>
  <c r="AE82" i="8"/>
  <c r="AC81" i="8"/>
  <c r="AB83" i="8"/>
  <c r="BU83" i="8"/>
  <c r="AC82" i="8"/>
  <c r="AG82" i="8"/>
  <c r="Y80" i="8"/>
  <c r="AB80" i="8"/>
  <c r="Z80" i="8"/>
  <c r="AG81" i="8"/>
  <c r="AB81" i="8"/>
  <c r="BU43" i="8"/>
  <c r="BU41" i="8"/>
  <c r="BU128" i="8"/>
  <c r="AI83" i="8"/>
  <c r="BS91" i="8"/>
  <c r="AD81" i="8"/>
  <c r="BS88" i="8"/>
  <c r="BU45" i="8"/>
  <c r="BU42" i="8"/>
  <c r="BS58" i="8"/>
  <c r="BW394" i="1"/>
  <c r="AD82" i="8"/>
  <c r="AH81" i="8"/>
  <c r="Y82" i="8"/>
  <c r="BS136" i="8"/>
  <c r="BT382" i="1"/>
  <c r="AE80" i="8"/>
  <c r="AF80" i="8"/>
  <c r="BS56" i="8"/>
  <c r="AG84" i="8"/>
  <c r="AI84" i="8"/>
  <c r="AG80" i="8"/>
  <c r="AF83" i="8"/>
  <c r="AF82" i="8"/>
  <c r="BS397" i="1"/>
  <c r="AC80" i="8"/>
  <c r="Y81" i="8"/>
  <c r="AH82" i="8"/>
  <c r="BU129" i="8"/>
  <c r="AB82" i="8"/>
  <c r="Z81" i="8"/>
  <c r="BU126" i="8"/>
  <c r="AE83" i="8"/>
  <c r="AN38" i="11" l="1"/>
  <c r="AN15" i="11"/>
  <c r="AN18" i="11"/>
  <c r="AN16" i="11"/>
  <c r="AN19" i="11"/>
  <c r="AN14" i="11"/>
  <c r="AN17" i="11"/>
  <c r="AO43" i="10"/>
  <c r="AO44" i="10"/>
  <c r="AO41" i="10"/>
  <c r="AO42" i="10"/>
  <c r="AO6" i="11"/>
  <c r="AN8" i="11"/>
  <c r="AN41" i="11"/>
  <c r="AN40" i="11"/>
  <c r="AN53" i="11"/>
  <c r="AP7" i="10"/>
  <c r="AP4" i="10"/>
  <c r="AO8" i="12"/>
  <c r="AP6" i="12"/>
  <c r="AO48" i="12"/>
  <c r="AO47" i="12"/>
  <c r="AO22" i="12"/>
  <c r="AN67" i="10"/>
  <c r="AM39" i="11"/>
  <c r="CD327" i="9"/>
  <c r="CD293" i="9"/>
  <c r="CD98" i="9"/>
  <c r="CD39" i="9"/>
  <c r="CD273" i="9" s="1"/>
  <c r="CD42" i="9"/>
  <c r="BQ327" i="8"/>
  <c r="BQ316" i="8"/>
  <c r="BS326" i="8"/>
  <c r="CE4" i="9"/>
  <c r="CE7" i="9"/>
  <c r="BT148" i="8"/>
  <c r="BU104" i="8"/>
  <c r="BU288" i="8" s="1"/>
  <c r="BU149" i="8"/>
  <c r="BU125" i="8"/>
  <c r="BU150" i="8"/>
  <c r="BU152" i="8"/>
  <c r="BU153" i="8"/>
  <c r="BU105" i="8"/>
  <c r="BU289" i="8" s="1"/>
  <c r="BU40" i="8"/>
  <c r="BU103" i="8"/>
  <c r="BU107" i="8"/>
  <c r="BU291" i="8" s="1"/>
  <c r="BU106" i="8"/>
  <c r="BU290" i="8" s="1"/>
  <c r="BU79" i="8"/>
  <c r="BU151" i="8"/>
  <c r="BS86" i="8"/>
  <c r="BS71" i="8" s="1"/>
  <c r="BS272" i="9" s="1"/>
  <c r="BS159" i="8"/>
  <c r="BS114" i="8"/>
  <c r="BS298" i="8" s="1"/>
  <c r="BS157" i="8"/>
  <c r="BS160" i="8"/>
  <c r="BS113" i="8"/>
  <c r="BS297" i="8" s="1"/>
  <c r="BS158" i="8"/>
  <c r="BS132" i="8"/>
  <c r="BS117" i="8" s="1"/>
  <c r="BS156" i="8"/>
  <c r="BS55" i="8"/>
  <c r="BS24" i="8" s="1"/>
  <c r="BS110" i="8"/>
  <c r="BS112" i="8"/>
  <c r="BS296" i="8" s="1"/>
  <c r="BS111" i="8"/>
  <c r="BS295" i="8" s="1"/>
  <c r="BR155" i="8"/>
  <c r="BR140" i="8" s="1"/>
  <c r="BQ293" i="8"/>
  <c r="BQ278" i="8" s="1"/>
  <c r="BT303" i="8" s="1"/>
  <c r="BT275" i="9" s="1"/>
  <c r="BR109" i="8"/>
  <c r="BR94" i="8" s="1"/>
  <c r="BR294" i="8"/>
  <c r="BR293" i="8" s="1"/>
  <c r="BR278" i="8" s="1"/>
  <c r="BT287" i="8"/>
  <c r="BT286" i="8" s="1"/>
  <c r="BT102" i="8"/>
  <c r="BT429" i="1"/>
  <c r="BV196" i="1"/>
  <c r="BW200" i="1"/>
  <c r="BU231" i="1"/>
  <c r="BU339" i="1"/>
  <c r="BS390" i="1"/>
  <c r="BQ307" i="1"/>
  <c r="BW275" i="1"/>
  <c r="BX237" i="1"/>
  <c r="BV311" i="1"/>
  <c r="BR420" i="1"/>
  <c r="BR340" i="1"/>
  <c r="BR430" i="1"/>
  <c r="BU272" i="1"/>
  <c r="BV234" i="1"/>
  <c r="BS278" i="1"/>
  <c r="BT240" i="1"/>
  <c r="BS233" i="1"/>
  <c r="BT308" i="1"/>
  <c r="BR314" i="1"/>
  <c r="BR271" i="1"/>
  <c r="Y79" i="8"/>
  <c r="Z79" i="8"/>
  <c r="AA79" i="8"/>
  <c r="AB79" i="8"/>
  <c r="AC79" i="8"/>
  <c r="AD79" i="8"/>
  <c r="AE79" i="8"/>
  <c r="AF79" i="8"/>
  <c r="AG79" i="8"/>
  <c r="AH79" i="8"/>
  <c r="AI79" i="8"/>
  <c r="AB87" i="8"/>
  <c r="BT136" i="8"/>
  <c r="AF89" i="8"/>
  <c r="BT135" i="8"/>
  <c r="AA89" i="8"/>
  <c r="BV126" i="8"/>
  <c r="Y87" i="8"/>
  <c r="BT60" i="8"/>
  <c r="AD87" i="8"/>
  <c r="AE87" i="8"/>
  <c r="BT133" i="8"/>
  <c r="BV129" i="8"/>
  <c r="Y91" i="8"/>
  <c r="Z87" i="8"/>
  <c r="BT134" i="8"/>
  <c r="BV45" i="8"/>
  <c r="BV44" i="8"/>
  <c r="BV81" i="8"/>
  <c r="BT88" i="8"/>
  <c r="AA91" i="8"/>
  <c r="AF91" i="8"/>
  <c r="AH87" i="8"/>
  <c r="AH91" i="8"/>
  <c r="AG88" i="8"/>
  <c r="AG91" i="8"/>
  <c r="BT397" i="1"/>
  <c r="AE88" i="8"/>
  <c r="AA90" i="8"/>
  <c r="AH90" i="8"/>
  <c r="AI87" i="8"/>
  <c r="BV130" i="8"/>
  <c r="BT90" i="8"/>
  <c r="BV84" i="8"/>
  <c r="AI90" i="8"/>
  <c r="BV43" i="8"/>
  <c r="BV83" i="8"/>
  <c r="Z88" i="8"/>
  <c r="AC88" i="8"/>
  <c r="BV391" i="1"/>
  <c r="BT89" i="8"/>
  <c r="AC87" i="8"/>
  <c r="AC89" i="8"/>
  <c r="AA88" i="8"/>
  <c r="BV127" i="8"/>
  <c r="AB89" i="8"/>
  <c r="AF87" i="8"/>
  <c r="AD89" i="8"/>
  <c r="BT87" i="8"/>
  <c r="Z91" i="8"/>
  <c r="BV42" i="8"/>
  <c r="Y89" i="8"/>
  <c r="AC91" i="8"/>
  <c r="AC90" i="8"/>
  <c r="BT137" i="8"/>
  <c r="AB88" i="8"/>
  <c r="AD91" i="8"/>
  <c r="AI88" i="8"/>
  <c r="AD90" i="8"/>
  <c r="AG89" i="8"/>
  <c r="AE90" i="8"/>
  <c r="AG87" i="8"/>
  <c r="Y90" i="8"/>
  <c r="BV82" i="8"/>
  <c r="AH89" i="8"/>
  <c r="AE89" i="8"/>
  <c r="Z90" i="8"/>
  <c r="AH88" i="8"/>
  <c r="AI91" i="8"/>
  <c r="AF90" i="8"/>
  <c r="BV128" i="8"/>
  <c r="Z89" i="8"/>
  <c r="BT56" i="8"/>
  <c r="AB90" i="8"/>
  <c r="AB91" i="8"/>
  <c r="U7" i="9"/>
  <c r="BV41" i="8"/>
  <c r="AA87" i="8"/>
  <c r="AF88" i="8"/>
  <c r="AD88" i="8"/>
  <c r="AE91" i="8"/>
  <c r="Y88" i="8"/>
  <c r="AI89" i="8"/>
  <c r="BT59" i="8"/>
  <c r="AG90" i="8"/>
  <c r="BT57" i="8"/>
  <c r="BU382" i="1"/>
  <c r="BT91" i="8"/>
  <c r="BV80" i="8"/>
  <c r="BT58" i="8"/>
  <c r="BX394" i="1"/>
  <c r="AP22" i="10" l="1"/>
  <c r="AP30" i="10"/>
  <c r="AP36" i="10"/>
  <c r="AP35" i="10"/>
  <c r="AP34" i="10"/>
  <c r="AP31" i="10"/>
  <c r="AP33" i="10"/>
  <c r="AP32" i="10"/>
  <c r="AP18" i="10"/>
  <c r="AP17" i="10"/>
  <c r="AP15" i="10"/>
  <c r="AP19" i="10"/>
  <c r="AP14" i="10"/>
  <c r="AP16" i="10"/>
  <c r="AO7" i="11"/>
  <c r="AO4" i="11"/>
  <c r="AP4" i="12"/>
  <c r="AP37" i="12" s="1"/>
  <c r="AP7" i="12"/>
  <c r="AP70" i="10"/>
  <c r="AP69" i="10"/>
  <c r="AQ6" i="10"/>
  <c r="AP8" i="10"/>
  <c r="BS303" i="8"/>
  <c r="BS275" i="9" s="1"/>
  <c r="CE244" i="9"/>
  <c r="CE163" i="9"/>
  <c r="CE297" i="9" s="1"/>
  <c r="BU303" i="8"/>
  <c r="BU275" i="9" s="1"/>
  <c r="X38" i="12"/>
  <c r="Y38" i="12"/>
  <c r="Z38" i="12"/>
  <c r="AD38" i="12"/>
  <c r="AA38" i="12"/>
  <c r="AC38" i="12"/>
  <c r="AE38" i="12"/>
  <c r="AF38" i="12"/>
  <c r="AG38" i="12"/>
  <c r="AH38" i="12"/>
  <c r="AI38" i="12"/>
  <c r="AK38" i="12"/>
  <c r="AJ38" i="12"/>
  <c r="AL38" i="12"/>
  <c r="AM38" i="12"/>
  <c r="AN38" i="12"/>
  <c r="AO38" i="12"/>
  <c r="CE165" i="9"/>
  <c r="Y37" i="12"/>
  <c r="Z37" i="12"/>
  <c r="AA37" i="12"/>
  <c r="AC37" i="12"/>
  <c r="AB37" i="12"/>
  <c r="AD37" i="12"/>
  <c r="AE37" i="12"/>
  <c r="AG37" i="12"/>
  <c r="AF37" i="12"/>
  <c r="AH37" i="12"/>
  <c r="AI37" i="12"/>
  <c r="AK37" i="12"/>
  <c r="AJ37" i="12"/>
  <c r="AN37" i="12"/>
  <c r="AL37" i="12"/>
  <c r="AM37" i="12"/>
  <c r="AO37" i="12"/>
  <c r="X37" i="12"/>
  <c r="X32" i="12"/>
  <c r="Y32" i="12"/>
  <c r="Z32" i="12"/>
  <c r="AA32" i="12"/>
  <c r="AB32" i="12"/>
  <c r="AD32" i="12"/>
  <c r="AC32" i="12"/>
  <c r="AE32" i="12"/>
  <c r="AF32" i="12"/>
  <c r="AG32" i="12"/>
  <c r="AH32" i="12"/>
  <c r="AI32" i="12"/>
  <c r="AJ32" i="12"/>
  <c r="AK32" i="12"/>
  <c r="AL32" i="12"/>
  <c r="AM32" i="12"/>
  <c r="AN32" i="12"/>
  <c r="AO32" i="12"/>
  <c r="X109" i="11"/>
  <c r="Y109" i="11"/>
  <c r="Z109" i="11"/>
  <c r="AA109" i="11"/>
  <c r="AC109" i="11"/>
  <c r="AD109" i="11"/>
  <c r="AE109" i="11"/>
  <c r="AG109" i="11"/>
  <c r="AF109" i="11"/>
  <c r="AH109" i="11"/>
  <c r="AI109" i="11"/>
  <c r="AJ109" i="11"/>
  <c r="AK109" i="11"/>
  <c r="AL109" i="11"/>
  <c r="AM109" i="11"/>
  <c r="AN109" i="11"/>
  <c r="Y86" i="11"/>
  <c r="Z86" i="11"/>
  <c r="AA86" i="11"/>
  <c r="AC86" i="11"/>
  <c r="AD86" i="11"/>
  <c r="AE86" i="11"/>
  <c r="AH86" i="11"/>
  <c r="AF86" i="11"/>
  <c r="AG86" i="11"/>
  <c r="AK86" i="11"/>
  <c r="AI86" i="11"/>
  <c r="AJ86" i="11"/>
  <c r="AL86" i="11"/>
  <c r="AM86" i="11"/>
  <c r="X86" i="11"/>
  <c r="Y77" i="11"/>
  <c r="AA76" i="11"/>
  <c r="Y76" i="11"/>
  <c r="Y79" i="11"/>
  <c r="AA77" i="11"/>
  <c r="Z76" i="11"/>
  <c r="Z79" i="11"/>
  <c r="Z78" i="11"/>
  <c r="Z77" i="11"/>
  <c r="AA78" i="11"/>
  <c r="AA79" i="11"/>
  <c r="AB76" i="11"/>
  <c r="AB77" i="11"/>
  <c r="AC76" i="11"/>
  <c r="AC77" i="11"/>
  <c r="AC79" i="11"/>
  <c r="AC78" i="11"/>
  <c r="AE79" i="11"/>
  <c r="AD77" i="11"/>
  <c r="AD76" i="11"/>
  <c r="AD78" i="11"/>
  <c r="AE76" i="11"/>
  <c r="AE78" i="11"/>
  <c r="AE77" i="11"/>
  <c r="AD79" i="11"/>
  <c r="AG79" i="11"/>
  <c r="AG78" i="11"/>
  <c r="AG76" i="11"/>
  <c r="AF79" i="11"/>
  <c r="AF78" i="11"/>
  <c r="AF76" i="11"/>
  <c r="AF77" i="11"/>
  <c r="AG77" i="11"/>
  <c r="AH78" i="11"/>
  <c r="AH76" i="11"/>
  <c r="AH77" i="11"/>
  <c r="AH79" i="11"/>
  <c r="AJ77" i="11"/>
  <c r="AJ78" i="11"/>
  <c r="AI76" i="11"/>
  <c r="AJ76" i="11"/>
  <c r="AI78" i="11"/>
  <c r="AI77" i="11"/>
  <c r="AJ79" i="11"/>
  <c r="AK76" i="11"/>
  <c r="AI79" i="11"/>
  <c r="AL77" i="11"/>
  <c r="AK78" i="11"/>
  <c r="AK77" i="11"/>
  <c r="AK79" i="11"/>
  <c r="AL78" i="11"/>
  <c r="AL79" i="11"/>
  <c r="AL76" i="11"/>
  <c r="AM79" i="11"/>
  <c r="AM78" i="11"/>
  <c r="AM77" i="11"/>
  <c r="AM76" i="11"/>
  <c r="AN78" i="11"/>
  <c r="AN76" i="11"/>
  <c r="AN77" i="11"/>
  <c r="AN79" i="11"/>
  <c r="X79" i="11"/>
  <c r="X77" i="11"/>
  <c r="X76" i="11"/>
  <c r="AM67" i="11"/>
  <c r="X68" i="11"/>
  <c r="Y68" i="11"/>
  <c r="Z68" i="11"/>
  <c r="AA68" i="11"/>
  <c r="AC68" i="11"/>
  <c r="AD68" i="11"/>
  <c r="AE68" i="11"/>
  <c r="AF68" i="11"/>
  <c r="AG68" i="11"/>
  <c r="AH68" i="11"/>
  <c r="AI68" i="11"/>
  <c r="AJ68" i="11"/>
  <c r="AK68" i="11"/>
  <c r="AL68" i="11"/>
  <c r="AM68" i="11"/>
  <c r="AN68" i="11"/>
  <c r="AM55" i="11"/>
  <c r="X54" i="11"/>
  <c r="X56" i="11"/>
  <c r="Y56" i="11"/>
  <c r="AA56" i="11"/>
  <c r="Z56" i="11"/>
  <c r="AC56" i="11"/>
  <c r="AD56" i="11"/>
  <c r="AE56" i="11"/>
  <c r="AF56" i="11"/>
  <c r="AG56" i="11"/>
  <c r="AH56" i="11"/>
  <c r="AJ56" i="11"/>
  <c r="AK56" i="11"/>
  <c r="AI56" i="11"/>
  <c r="AL56" i="11"/>
  <c r="AM56" i="11"/>
  <c r="AN56" i="11"/>
  <c r="AN37" i="11"/>
  <c r="X101" i="10"/>
  <c r="Y101" i="10"/>
  <c r="Z101" i="10"/>
  <c r="AA101" i="10"/>
  <c r="AC101" i="10"/>
  <c r="AD101" i="10"/>
  <c r="AE101" i="10"/>
  <c r="AF101" i="10"/>
  <c r="AG101" i="10"/>
  <c r="AH101" i="10"/>
  <c r="AI101" i="10"/>
  <c r="AJ101" i="10"/>
  <c r="AK101" i="10"/>
  <c r="AL101" i="10"/>
  <c r="AM101" i="10"/>
  <c r="AN101" i="10"/>
  <c r="CE330" i="9"/>
  <c r="CD67" i="9"/>
  <c r="CE183" i="9"/>
  <c r="CE161" i="9"/>
  <c r="CE294" i="9" s="1"/>
  <c r="AB79" i="11" s="1"/>
  <c r="CE138" i="9"/>
  <c r="CE101" i="9"/>
  <c r="CE69" i="9"/>
  <c r="AB68" i="11" s="1"/>
  <c r="CE74" i="9"/>
  <c r="CE55" i="9"/>
  <c r="CE44" i="9"/>
  <c r="CE40" i="9"/>
  <c r="CE43" i="9"/>
  <c r="CE41" i="9"/>
  <c r="BS155" i="8"/>
  <c r="BS140" i="8" s="1"/>
  <c r="BR327" i="8"/>
  <c r="CE14" i="9"/>
  <c r="BR316" i="8"/>
  <c r="BT326" i="8"/>
  <c r="BT159" i="8"/>
  <c r="BT114" i="8"/>
  <c r="BT298" i="8" s="1"/>
  <c r="BT160" i="8"/>
  <c r="BT157" i="8"/>
  <c r="BT112" i="8"/>
  <c r="BT296" i="8" s="1"/>
  <c r="BT111" i="8"/>
  <c r="BT295" i="8" s="1"/>
  <c r="BT86" i="8"/>
  <c r="BT110" i="8"/>
  <c r="BT55" i="8"/>
  <c r="BT24" i="8" s="1"/>
  <c r="BT156" i="8"/>
  <c r="BT132" i="8"/>
  <c r="BT117" i="8" s="1"/>
  <c r="BT113" i="8"/>
  <c r="BT297" i="8" s="1"/>
  <c r="BT158" i="8"/>
  <c r="BV107" i="8"/>
  <c r="BV291" i="8" s="1"/>
  <c r="BV105" i="8"/>
  <c r="BV289" i="8" s="1"/>
  <c r="BV125" i="8"/>
  <c r="BV149" i="8"/>
  <c r="BV151" i="8"/>
  <c r="BV153" i="8"/>
  <c r="BV152" i="8"/>
  <c r="BV104" i="8"/>
  <c r="BV288" i="8" s="1"/>
  <c r="BV79" i="8"/>
  <c r="BV106" i="8"/>
  <c r="BV290" i="8" s="1"/>
  <c r="BV150" i="8"/>
  <c r="BV103" i="8"/>
  <c r="BV40" i="8"/>
  <c r="BS294" i="8"/>
  <c r="BS109" i="8"/>
  <c r="BS94" i="8" s="1"/>
  <c r="BU148" i="8"/>
  <c r="BU102" i="8"/>
  <c r="BU287" i="8"/>
  <c r="BU286" i="8" s="1"/>
  <c r="BU429" i="1"/>
  <c r="BW196" i="1"/>
  <c r="BX200" i="1"/>
  <c r="BX196" i="1" s="1"/>
  <c r="BX231" i="1" s="1"/>
  <c r="BV339" i="1"/>
  <c r="BV231" i="1"/>
  <c r="BT390" i="1"/>
  <c r="BU308" i="1"/>
  <c r="BX275" i="1"/>
  <c r="BY237" i="1"/>
  <c r="BW311" i="1"/>
  <c r="BS314" i="1"/>
  <c r="BS271" i="1"/>
  <c r="BT278" i="1"/>
  <c r="BU240" i="1"/>
  <c r="BT233" i="1"/>
  <c r="BS340" i="1"/>
  <c r="BS420" i="1"/>
  <c r="BS430" i="1"/>
  <c r="BR307" i="1"/>
  <c r="BV272" i="1"/>
  <c r="BW234" i="1"/>
  <c r="AA86" i="8"/>
  <c r="Y86" i="8"/>
  <c r="Z86" i="8"/>
  <c r="Z71" i="8" s="1"/>
  <c r="Z272" i="9" s="1"/>
  <c r="AB86" i="8"/>
  <c r="AB71" i="8" s="1"/>
  <c r="AB272" i="9" s="1"/>
  <c r="AC86" i="8"/>
  <c r="AC71" i="8" s="1"/>
  <c r="AC272" i="9" s="1"/>
  <c r="AD86" i="8"/>
  <c r="AE86" i="8"/>
  <c r="AE71" i="8" s="1"/>
  <c r="AE272" i="9" s="1"/>
  <c r="AF86" i="8"/>
  <c r="AF71" i="8" s="1"/>
  <c r="AF272" i="9" s="1"/>
  <c r="AG86" i="8"/>
  <c r="AH86" i="8"/>
  <c r="AI86" i="8"/>
  <c r="BU137" i="8"/>
  <c r="BU57" i="8"/>
  <c r="BU90" i="8"/>
  <c r="BY394" i="1"/>
  <c r="BW128" i="8"/>
  <c r="BW81" i="8"/>
  <c r="BU89" i="8"/>
  <c r="BU87" i="8"/>
  <c r="BW80" i="8"/>
  <c r="BW130" i="8"/>
  <c r="BW382" i="1"/>
  <c r="BW41" i="8"/>
  <c r="BU59" i="8"/>
  <c r="BW43" i="8"/>
  <c r="BW126" i="8"/>
  <c r="BU58" i="8"/>
  <c r="BU88" i="8"/>
  <c r="BW82" i="8"/>
  <c r="BU60" i="8"/>
  <c r="BW83" i="8"/>
  <c r="U44" i="9"/>
  <c r="BW44" i="8"/>
  <c r="BW391" i="1"/>
  <c r="BW84" i="8"/>
  <c r="BW45" i="8"/>
  <c r="BU136" i="8"/>
  <c r="BV382" i="1"/>
  <c r="BU397" i="1"/>
  <c r="BU134" i="8"/>
  <c r="BU56" i="8"/>
  <c r="BU91" i="8"/>
  <c r="BW127" i="8"/>
  <c r="U165" i="9"/>
  <c r="BW42" i="8"/>
  <c r="BW129" i="8"/>
  <c r="BU135" i="8"/>
  <c r="BU133" i="8"/>
  <c r="AO86" i="11" l="1"/>
  <c r="AO18" i="11"/>
  <c r="AO16" i="11"/>
  <c r="AO15" i="11"/>
  <c r="AO19" i="11"/>
  <c r="AO14" i="11"/>
  <c r="AO17" i="11"/>
  <c r="AP44" i="10"/>
  <c r="AP43" i="10"/>
  <c r="AO56" i="11"/>
  <c r="AO76" i="11"/>
  <c r="AO77" i="11"/>
  <c r="AP42" i="10"/>
  <c r="AP41" i="10"/>
  <c r="AP32" i="12"/>
  <c r="AP38" i="12"/>
  <c r="AO40" i="11"/>
  <c r="AO41" i="11"/>
  <c r="AO53" i="11"/>
  <c r="AP6" i="11"/>
  <c r="AO8" i="11"/>
  <c r="AQ7" i="10"/>
  <c r="AQ4" i="10"/>
  <c r="AP8" i="12"/>
  <c r="AQ6" i="12"/>
  <c r="AP47" i="12"/>
  <c r="AP22" i="12"/>
  <c r="AP48" i="12"/>
  <c r="AO79" i="11"/>
  <c r="AO68" i="11"/>
  <c r="AD71" i="8"/>
  <c r="AD272" i="9" s="1"/>
  <c r="BT71" i="8"/>
  <c r="BT272" i="9" s="1"/>
  <c r="AA71" i="8"/>
  <c r="AA272" i="9" s="1"/>
  <c r="Y71" i="8"/>
  <c r="X55" i="11"/>
  <c r="AN34" i="11"/>
  <c r="AO38" i="11"/>
  <c r="CE293" i="9"/>
  <c r="AB78" i="11" s="1"/>
  <c r="CE42" i="9"/>
  <c r="CE39" i="9"/>
  <c r="AB56" i="11" s="1"/>
  <c r="BS327" i="8"/>
  <c r="BX339" i="1"/>
  <c r="BS316" i="8"/>
  <c r="BU326" i="8"/>
  <c r="BT155" i="8"/>
  <c r="BT140" i="8" s="1"/>
  <c r="BW79" i="8"/>
  <c r="BW152" i="8"/>
  <c r="BW151" i="8"/>
  <c r="BW150" i="8"/>
  <c r="BW40" i="8"/>
  <c r="BW103" i="8"/>
  <c r="BW105" i="8"/>
  <c r="BW289" i="8" s="1"/>
  <c r="BW107" i="8"/>
  <c r="BW291" i="8" s="1"/>
  <c r="BW104" i="8"/>
  <c r="BW288" i="8" s="1"/>
  <c r="BW106" i="8"/>
  <c r="BW290" i="8" s="1"/>
  <c r="BW125" i="8"/>
  <c r="BW149" i="8"/>
  <c r="BW153" i="8"/>
  <c r="BU86" i="8"/>
  <c r="BU71" i="8" s="1"/>
  <c r="BU272" i="9" s="1"/>
  <c r="BU160" i="8"/>
  <c r="BU156" i="8"/>
  <c r="BU132" i="8"/>
  <c r="BU117" i="8" s="1"/>
  <c r="BU158" i="8"/>
  <c r="BU159" i="8"/>
  <c r="BU112" i="8"/>
  <c r="BU296" i="8" s="1"/>
  <c r="BU111" i="8"/>
  <c r="BU295" i="8" s="1"/>
  <c r="BU110" i="8"/>
  <c r="BU55" i="8"/>
  <c r="BU24" i="8" s="1"/>
  <c r="BU114" i="8"/>
  <c r="BU298" i="8" s="1"/>
  <c r="BU157" i="8"/>
  <c r="BU113" i="8"/>
  <c r="BU297" i="8" s="1"/>
  <c r="BS293" i="8"/>
  <c r="BS278" i="8" s="1"/>
  <c r="BV102" i="8"/>
  <c r="BV287" i="8"/>
  <c r="BV286" i="8" s="1"/>
  <c r="BV148" i="8"/>
  <c r="BT294" i="8"/>
  <c r="BT293" i="8" s="1"/>
  <c r="BT278" i="8" s="1"/>
  <c r="BT109" i="8"/>
  <c r="BT94" i="8" s="1"/>
  <c r="BV429" i="1"/>
  <c r="BW429" i="1"/>
  <c r="BW339" i="1"/>
  <c r="BW231" i="1"/>
  <c r="BY200" i="1"/>
  <c r="BU390" i="1"/>
  <c r="BY275" i="1"/>
  <c r="BZ237" i="1"/>
  <c r="BX311" i="1"/>
  <c r="BT340" i="1"/>
  <c r="BT430" i="1"/>
  <c r="BT420" i="1"/>
  <c r="BU278" i="1"/>
  <c r="BV240" i="1"/>
  <c r="BU233" i="1"/>
  <c r="BW272" i="1"/>
  <c r="BX234" i="1"/>
  <c r="BT314" i="1"/>
  <c r="BT271" i="1"/>
  <c r="BV308" i="1"/>
  <c r="BS307" i="1"/>
  <c r="Y109" i="8"/>
  <c r="AA95" i="8"/>
  <c r="Y95" i="8"/>
  <c r="AA109" i="8"/>
  <c r="Z109" i="8"/>
  <c r="Z95" i="8"/>
  <c r="AB109" i="8"/>
  <c r="AB95" i="8"/>
  <c r="AC109" i="8"/>
  <c r="AC95" i="8"/>
  <c r="AD109" i="8"/>
  <c r="AD95" i="8"/>
  <c r="AE95" i="8"/>
  <c r="AE109" i="8"/>
  <c r="AF95" i="8"/>
  <c r="AF109" i="8"/>
  <c r="AG109" i="8"/>
  <c r="AH109" i="8"/>
  <c r="AI109" i="8"/>
  <c r="BX391" i="1"/>
  <c r="BX41" i="8"/>
  <c r="BV59" i="8"/>
  <c r="BV89" i="8"/>
  <c r="BX129" i="8"/>
  <c r="BV133" i="8"/>
  <c r="BV60" i="8"/>
  <c r="BX42" i="8"/>
  <c r="BX128" i="8"/>
  <c r="BX127" i="8"/>
  <c r="BX83" i="8"/>
  <c r="BV397" i="1"/>
  <c r="BV88" i="8"/>
  <c r="BX130" i="8"/>
  <c r="BX126" i="8"/>
  <c r="BV135" i="8"/>
  <c r="BV56" i="8"/>
  <c r="BX45" i="8"/>
  <c r="BV137" i="8"/>
  <c r="BV134" i="8"/>
  <c r="BX43" i="8"/>
  <c r="BV91" i="8"/>
  <c r="BV136" i="8"/>
  <c r="BV58" i="8"/>
  <c r="BX81" i="8"/>
  <c r="BX44" i="8"/>
  <c r="BX84" i="8"/>
  <c r="BV87" i="8"/>
  <c r="BZ394" i="1"/>
  <c r="BX82" i="8"/>
  <c r="U161" i="9"/>
  <c r="BV90" i="8"/>
  <c r="BX80" i="8"/>
  <c r="BV57" i="8"/>
  <c r="AQ22" i="10" l="1"/>
  <c r="AQ36" i="10"/>
  <c r="AQ30" i="10"/>
  <c r="AQ35" i="10"/>
  <c r="AQ34" i="10"/>
  <c r="AQ33" i="10"/>
  <c r="AQ32" i="10"/>
  <c r="AQ31" i="10"/>
  <c r="AQ18" i="10"/>
  <c r="AQ17" i="10"/>
  <c r="AQ15" i="10"/>
  <c r="AQ19" i="10"/>
  <c r="AQ14" i="10"/>
  <c r="AQ16" i="10"/>
  <c r="AP7" i="11"/>
  <c r="AP4" i="11"/>
  <c r="AQ7" i="12"/>
  <c r="AQ4" i="12"/>
  <c r="AQ70" i="10"/>
  <c r="AQ69" i="10"/>
  <c r="AR6" i="10"/>
  <c r="AQ8" i="10"/>
  <c r="BW303" i="8"/>
  <c r="BW275" i="9" s="1"/>
  <c r="BV303" i="8"/>
  <c r="BV275" i="9" s="1"/>
  <c r="BV163" i="9"/>
  <c r="AB38" i="12" s="1"/>
  <c r="AC42" i="12"/>
  <c r="AD42" i="12"/>
  <c r="AE42" i="12"/>
  <c r="AF42" i="12"/>
  <c r="AC14" i="12"/>
  <c r="AD14" i="12"/>
  <c r="AE14" i="12"/>
  <c r="AF14" i="12"/>
  <c r="Y272" i="9"/>
  <c r="AA322" i="8"/>
  <c r="Y322" i="8"/>
  <c r="Z322" i="8"/>
  <c r="AA311" i="8"/>
  <c r="AD311" i="8"/>
  <c r="AO78" i="11"/>
  <c r="Z311" i="8"/>
  <c r="AB311" i="8"/>
  <c r="Y311" i="8"/>
  <c r="AF322" i="8"/>
  <c r="AC311" i="8"/>
  <c r="AN67" i="11"/>
  <c r="AE311" i="8"/>
  <c r="AD322" i="8"/>
  <c r="AF311" i="8"/>
  <c r="AE322" i="8"/>
  <c r="AC322" i="8"/>
  <c r="AB322" i="8"/>
  <c r="CE273" i="9"/>
  <c r="AN39" i="11"/>
  <c r="P354" i="9"/>
  <c r="CE67" i="9"/>
  <c r="BW148" i="8"/>
  <c r="BT327" i="8"/>
  <c r="BW326" i="8"/>
  <c r="BV326" i="8"/>
  <c r="BT316" i="8"/>
  <c r="BV158" i="8"/>
  <c r="BV157" i="8"/>
  <c r="BV132" i="8"/>
  <c r="BV117" i="8" s="1"/>
  <c r="BV156" i="8"/>
  <c r="BV160" i="8"/>
  <c r="BV113" i="8"/>
  <c r="BV297" i="8" s="1"/>
  <c r="BV86" i="8"/>
  <c r="BV71" i="8" s="1"/>
  <c r="BV272" i="9" s="1"/>
  <c r="BV159" i="8"/>
  <c r="BV114" i="8"/>
  <c r="BV298" i="8" s="1"/>
  <c r="BV110" i="8"/>
  <c r="BV55" i="8"/>
  <c r="BV24" i="8" s="1"/>
  <c r="BV111" i="8"/>
  <c r="BV295" i="8" s="1"/>
  <c r="BV112" i="8"/>
  <c r="BV296" i="8" s="1"/>
  <c r="BX107" i="8"/>
  <c r="BX291" i="8" s="1"/>
  <c r="BX150" i="8"/>
  <c r="BX152" i="8"/>
  <c r="BX149" i="8"/>
  <c r="BX125" i="8"/>
  <c r="BX106" i="8"/>
  <c r="BX290" i="8" s="1"/>
  <c r="BX153" i="8"/>
  <c r="BX79" i="8"/>
  <c r="BX151" i="8"/>
  <c r="BX105" i="8"/>
  <c r="BX289" i="8" s="1"/>
  <c r="BX104" i="8"/>
  <c r="BX288" i="8" s="1"/>
  <c r="BX103" i="8"/>
  <c r="BX40" i="8"/>
  <c r="BU109" i="8"/>
  <c r="BU94" i="8" s="1"/>
  <c r="BU294" i="8"/>
  <c r="BW287" i="8"/>
  <c r="BW286" i="8" s="1"/>
  <c r="BW102" i="8"/>
  <c r="BU155" i="8"/>
  <c r="BU140" i="8" s="1"/>
  <c r="BY196" i="1"/>
  <c r="BZ200" i="1"/>
  <c r="BV390" i="1"/>
  <c r="BV278" i="1"/>
  <c r="BW240" i="1"/>
  <c r="BV233" i="1"/>
  <c r="BZ275" i="1"/>
  <c r="CA237" i="1"/>
  <c r="BU314" i="1"/>
  <c r="BU271" i="1"/>
  <c r="BY311" i="1"/>
  <c r="BT307" i="1"/>
  <c r="BX272" i="1"/>
  <c r="BY234" i="1"/>
  <c r="BW308" i="1"/>
  <c r="BU340" i="1"/>
  <c r="BU420" i="1"/>
  <c r="BU430" i="1"/>
  <c r="X102" i="8"/>
  <c r="X94" i="8" s="1"/>
  <c r="BY128" i="8"/>
  <c r="BY81" i="8"/>
  <c r="BW59" i="8"/>
  <c r="BY129" i="8"/>
  <c r="BY82" i="8"/>
  <c r="BW90" i="8"/>
  <c r="BW137" i="8"/>
  <c r="BW134" i="8"/>
  <c r="BY84" i="8"/>
  <c r="BY44" i="8"/>
  <c r="BY43" i="8"/>
  <c r="U163" i="9"/>
  <c r="BW136" i="8"/>
  <c r="BY391" i="1"/>
  <c r="BW133" i="8"/>
  <c r="BY42" i="8"/>
  <c r="BY130" i="8"/>
  <c r="BY83" i="8"/>
  <c r="BW135" i="8"/>
  <c r="BW60" i="8"/>
  <c r="BY127" i="8"/>
  <c r="BY80" i="8"/>
  <c r="BW87" i="8"/>
  <c r="BW397" i="1"/>
  <c r="CA394" i="1"/>
  <c r="BW56" i="8"/>
  <c r="BW89" i="8"/>
  <c r="BW88" i="8"/>
  <c r="BY41" i="8"/>
  <c r="BW91" i="8"/>
  <c r="BY45" i="8"/>
  <c r="BW58" i="8"/>
  <c r="BW57" i="8"/>
  <c r="BX382" i="1"/>
  <c r="BY126" i="8"/>
  <c r="AP56" i="11" l="1"/>
  <c r="AP16" i="11"/>
  <c r="AP19" i="11"/>
  <c r="AP18" i="11"/>
  <c r="AP14" i="11"/>
  <c r="AP17" i="11"/>
  <c r="AP15" i="11"/>
  <c r="AQ44" i="10"/>
  <c r="AQ43" i="10"/>
  <c r="AQ42" i="10"/>
  <c r="AQ41" i="10"/>
  <c r="AP78" i="11"/>
  <c r="AP86" i="11"/>
  <c r="AP76" i="11"/>
  <c r="AP77" i="11"/>
  <c r="AP79" i="11"/>
  <c r="AP40" i="11"/>
  <c r="AP68" i="11"/>
  <c r="AP41" i="11"/>
  <c r="AP53" i="11"/>
  <c r="AP8" i="11"/>
  <c r="AQ6" i="11"/>
  <c r="AR7" i="10"/>
  <c r="AR4" i="10"/>
  <c r="AQ48" i="12"/>
  <c r="AQ47" i="12"/>
  <c r="AQ38" i="12"/>
  <c r="AQ32" i="12"/>
  <c r="AQ37" i="12"/>
  <c r="AQ22" i="12"/>
  <c r="AR6" i="12"/>
  <c r="AQ8" i="12"/>
  <c r="BV297" i="9"/>
  <c r="AB86" i="11" s="1"/>
  <c r="BV165" i="9"/>
  <c r="AN86" i="11"/>
  <c r="AN55" i="11"/>
  <c r="AO37" i="11"/>
  <c r="AO61" i="10"/>
  <c r="BW164" i="9"/>
  <c r="BX164" i="9"/>
  <c r="BX280" i="9" s="1"/>
  <c r="BY164" i="9"/>
  <c r="BY280" i="9" s="1"/>
  <c r="BZ164" i="9"/>
  <c r="CA164" i="9"/>
  <c r="CA280" i="9" s="1"/>
  <c r="CB164" i="9"/>
  <c r="CB280" i="9" s="1"/>
  <c r="CC164" i="9"/>
  <c r="CC280" i="9" s="1"/>
  <c r="CD164" i="9"/>
  <c r="CD280" i="9" s="1"/>
  <c r="CE164" i="9"/>
  <c r="BV162" i="9"/>
  <c r="BU327" i="8"/>
  <c r="BV155" i="8"/>
  <c r="BV140" i="8" s="1"/>
  <c r="BU316" i="8"/>
  <c r="BX148" i="8"/>
  <c r="BW111" i="8"/>
  <c r="BW295" i="8" s="1"/>
  <c r="BW86" i="8"/>
  <c r="BW156" i="8"/>
  <c r="BW132" i="8"/>
  <c r="BW117" i="8" s="1"/>
  <c r="BW160" i="8"/>
  <c r="BW114" i="8"/>
  <c r="BW298" i="8" s="1"/>
  <c r="BW158" i="8"/>
  <c r="BW159" i="8"/>
  <c r="BW113" i="8"/>
  <c r="BW297" i="8" s="1"/>
  <c r="BW55" i="8"/>
  <c r="BW24" i="8" s="1"/>
  <c r="BW110" i="8"/>
  <c r="BW112" i="8"/>
  <c r="BW296" i="8" s="1"/>
  <c r="BW157" i="8"/>
  <c r="BY105" i="8"/>
  <c r="BY289" i="8" s="1"/>
  <c r="BY152" i="8"/>
  <c r="BY153" i="8"/>
  <c r="BY151" i="8"/>
  <c r="BY106" i="8"/>
  <c r="BY290" i="8" s="1"/>
  <c r="BY79" i="8"/>
  <c r="AO54" i="11" s="1"/>
  <c r="BY125" i="8"/>
  <c r="BY149" i="8"/>
  <c r="BY104" i="8"/>
  <c r="BY288" i="8" s="1"/>
  <c r="BY107" i="8"/>
  <c r="BY291" i="8" s="1"/>
  <c r="BY40" i="8"/>
  <c r="BY103" i="8"/>
  <c r="BY150" i="8"/>
  <c r="BX102" i="8"/>
  <c r="BX287" i="8"/>
  <c r="BX286" i="8" s="1"/>
  <c r="BV109" i="8"/>
  <c r="BV94" i="8" s="1"/>
  <c r="BV294" i="8"/>
  <c r="BU293" i="8"/>
  <c r="BU278" i="8" s="1"/>
  <c r="BX429" i="1"/>
  <c r="BZ196" i="1"/>
  <c r="CA200" i="1"/>
  <c r="BY231" i="1"/>
  <c r="BY339" i="1"/>
  <c r="BW390" i="1"/>
  <c r="BX308" i="1"/>
  <c r="BV420" i="1"/>
  <c r="BV340" i="1"/>
  <c r="BV430" i="1"/>
  <c r="BZ311" i="1"/>
  <c r="BW278" i="1"/>
  <c r="BX240" i="1"/>
  <c r="BW233" i="1"/>
  <c r="BV314" i="1"/>
  <c r="BV271" i="1"/>
  <c r="BU307" i="1"/>
  <c r="BY272" i="1"/>
  <c r="BZ234" i="1"/>
  <c r="CA275" i="1"/>
  <c r="CB237" i="1"/>
  <c r="AG102" i="8"/>
  <c r="BZ126" i="8"/>
  <c r="BZ130" i="8"/>
  <c r="BX137" i="8"/>
  <c r="BZ128" i="8"/>
  <c r="BX90" i="8"/>
  <c r="BZ80" i="8"/>
  <c r="BZ129" i="8"/>
  <c r="BZ42" i="8"/>
  <c r="BZ81" i="8"/>
  <c r="BZ45" i="8"/>
  <c r="BX88" i="8"/>
  <c r="BX136" i="8"/>
  <c r="BX60" i="8"/>
  <c r="BZ84" i="8"/>
  <c r="BX135" i="8"/>
  <c r="BX57" i="8"/>
  <c r="BX87" i="8"/>
  <c r="BX58" i="8"/>
  <c r="BX56" i="8"/>
  <c r="BX133" i="8"/>
  <c r="BZ127" i="8"/>
  <c r="U297" i="9"/>
  <c r="BZ41" i="8"/>
  <c r="BZ82" i="8"/>
  <c r="BX397" i="1"/>
  <c r="BZ83" i="8"/>
  <c r="BX59" i="8"/>
  <c r="CB394" i="1"/>
  <c r="BX91" i="8"/>
  <c r="BY382" i="1"/>
  <c r="BX134" i="8"/>
  <c r="BX89" i="8"/>
  <c r="U164" i="9"/>
  <c r="BZ391" i="1"/>
  <c r="BZ43" i="8"/>
  <c r="BZ44" i="8"/>
  <c r="AR22" i="10" l="1"/>
  <c r="AR36" i="10"/>
  <c r="AR35" i="10"/>
  <c r="AR34" i="10"/>
  <c r="AR33" i="10"/>
  <c r="AR32" i="10"/>
  <c r="AR31" i="10"/>
  <c r="AR30" i="10"/>
  <c r="AR18" i="10"/>
  <c r="AR17" i="10"/>
  <c r="AR15" i="10"/>
  <c r="AR19" i="10"/>
  <c r="AR14" i="10"/>
  <c r="AR16" i="10"/>
  <c r="AQ7" i="11"/>
  <c r="AQ4" i="11"/>
  <c r="AR7" i="12"/>
  <c r="AR4" i="12"/>
  <c r="AR63" i="10"/>
  <c r="AR70" i="10"/>
  <c r="AR68" i="10"/>
  <c r="AR65" i="10"/>
  <c r="AR69" i="10"/>
  <c r="AR67" i="10"/>
  <c r="AR66" i="10"/>
  <c r="AR61" i="10"/>
  <c r="AR101" i="10"/>
  <c r="AS6" i="10"/>
  <c r="AR8" i="10"/>
  <c r="BX303" i="8"/>
  <c r="BX275" i="9" s="1"/>
  <c r="AB101" i="10"/>
  <c r="BW71" i="8"/>
  <c r="BW272" i="9" s="1"/>
  <c r="AO34" i="11"/>
  <c r="AP38" i="11"/>
  <c r="AO63" i="10"/>
  <c r="BZ280" i="9"/>
  <c r="AP109" i="11" s="1"/>
  <c r="AP101" i="10"/>
  <c r="CE280" i="9"/>
  <c r="AQ101" i="10"/>
  <c r="BW280" i="9"/>
  <c r="AO101" i="10"/>
  <c r="CD162" i="9"/>
  <c r="CC162" i="9"/>
  <c r="CB162" i="9"/>
  <c r="CA162" i="9"/>
  <c r="BZ162" i="9"/>
  <c r="BY162" i="9"/>
  <c r="BX162" i="9"/>
  <c r="CE162" i="9"/>
  <c r="BW162" i="9"/>
  <c r="BV327" i="8"/>
  <c r="BX326" i="8"/>
  <c r="BV316" i="8"/>
  <c r="BZ105" i="8"/>
  <c r="BZ289" i="8" s="1"/>
  <c r="BZ104" i="8"/>
  <c r="BZ288" i="8" s="1"/>
  <c r="BZ103" i="8"/>
  <c r="BZ40" i="8"/>
  <c r="BZ150" i="8"/>
  <c r="BZ125" i="8"/>
  <c r="BZ149" i="8"/>
  <c r="BZ106" i="8"/>
  <c r="BZ290" i="8" s="1"/>
  <c r="BZ151" i="8"/>
  <c r="BZ79" i="8"/>
  <c r="BZ152" i="8"/>
  <c r="BZ153" i="8"/>
  <c r="BZ107" i="8"/>
  <c r="BZ291" i="8" s="1"/>
  <c r="BX156" i="8"/>
  <c r="BX132" i="8"/>
  <c r="BX117" i="8" s="1"/>
  <c r="BX112" i="8"/>
  <c r="BX296" i="8" s="1"/>
  <c r="BX111" i="8"/>
  <c r="BX295" i="8" s="1"/>
  <c r="BX110" i="8"/>
  <c r="BX55" i="8"/>
  <c r="BX24" i="8" s="1"/>
  <c r="BX159" i="8"/>
  <c r="BX158" i="8"/>
  <c r="BX157" i="8"/>
  <c r="BX114" i="8"/>
  <c r="BX298" i="8" s="1"/>
  <c r="BX86" i="8"/>
  <c r="BX71" i="8" s="1"/>
  <c r="BX272" i="9" s="1"/>
  <c r="BX113" i="8"/>
  <c r="BX297" i="8" s="1"/>
  <c r="BX160" i="8"/>
  <c r="BY148" i="8"/>
  <c r="BV293" i="8"/>
  <c r="BV278" i="8" s="1"/>
  <c r="BW109" i="8"/>
  <c r="BW94" i="8" s="1"/>
  <c r="BW294" i="8"/>
  <c r="BW293" i="8" s="1"/>
  <c r="BW278" i="8" s="1"/>
  <c r="BY287" i="8"/>
  <c r="BY286" i="8" s="1"/>
  <c r="BY102" i="8"/>
  <c r="BW155" i="8"/>
  <c r="BW140" i="8" s="1"/>
  <c r="BY429" i="1"/>
  <c r="CA196" i="1"/>
  <c r="CB200" i="1"/>
  <c r="BZ231" i="1"/>
  <c r="BZ339" i="1"/>
  <c r="BX390" i="1"/>
  <c r="BV307" i="1"/>
  <c r="BY308" i="1"/>
  <c r="CB275" i="1"/>
  <c r="AP67" i="10" s="1"/>
  <c r="CC237" i="1"/>
  <c r="BW420" i="1"/>
  <c r="BW430" i="1"/>
  <c r="BW340" i="1"/>
  <c r="CA311" i="1"/>
  <c r="BX278" i="1"/>
  <c r="BY240" i="1"/>
  <c r="BX233" i="1"/>
  <c r="BW314" i="1"/>
  <c r="BW271" i="1"/>
  <c r="BZ272" i="1"/>
  <c r="CA234" i="1"/>
  <c r="X125" i="8"/>
  <c r="X117" i="8" s="1"/>
  <c r="AF102" i="8"/>
  <c r="AF94" i="8" s="1"/>
  <c r="BY397" i="1"/>
  <c r="BY89" i="8"/>
  <c r="BY56" i="8"/>
  <c r="BY59" i="8"/>
  <c r="CA128" i="8"/>
  <c r="BY137" i="8"/>
  <c r="CC394" i="1"/>
  <c r="BY136" i="8"/>
  <c r="CA45" i="8"/>
  <c r="BY133" i="8"/>
  <c r="BY135" i="8"/>
  <c r="CA129" i="8"/>
  <c r="BY60" i="8"/>
  <c r="CA130" i="8"/>
  <c r="CA127" i="8"/>
  <c r="CA84" i="8"/>
  <c r="BY87" i="8"/>
  <c r="BZ382" i="1"/>
  <c r="CA41" i="8"/>
  <c r="CA81" i="8"/>
  <c r="BY88" i="8"/>
  <c r="CA391" i="1"/>
  <c r="BY57" i="8"/>
  <c r="CA42" i="8"/>
  <c r="BY91" i="8"/>
  <c r="U162" i="9"/>
  <c r="CA83" i="8"/>
  <c r="CA82" i="8"/>
  <c r="BY134" i="8"/>
  <c r="BY90" i="8"/>
  <c r="CA126" i="8"/>
  <c r="CA43" i="8"/>
  <c r="BY58" i="8"/>
  <c r="CA80" i="8"/>
  <c r="CA44" i="8"/>
  <c r="AQ16" i="11" l="1"/>
  <c r="AQ19" i="11"/>
  <c r="AQ14" i="11"/>
  <c r="AQ17" i="11"/>
  <c r="AQ15" i="11"/>
  <c r="AQ18" i="11"/>
  <c r="AR44" i="10"/>
  <c r="AR43" i="10"/>
  <c r="AR42" i="10"/>
  <c r="AR41" i="10"/>
  <c r="AQ109" i="11"/>
  <c r="AQ56" i="11"/>
  <c r="AQ78" i="11"/>
  <c r="AQ76" i="11"/>
  <c r="AQ86" i="11"/>
  <c r="AQ68" i="11"/>
  <c r="AQ79" i="11"/>
  <c r="AQ41" i="11"/>
  <c r="AQ53" i="11"/>
  <c r="AQ40" i="11"/>
  <c r="AQ77" i="11"/>
  <c r="AR6" i="11"/>
  <c r="AQ8" i="11"/>
  <c r="AS4" i="10"/>
  <c r="AS7" i="10"/>
  <c r="AR32" i="12"/>
  <c r="AR22" i="12"/>
  <c r="AR48" i="12"/>
  <c r="AR47" i="12"/>
  <c r="AR37" i="12"/>
  <c r="AR38" i="12"/>
  <c r="AR8" i="12"/>
  <c r="AS6" i="12"/>
  <c r="BZ303" i="8"/>
  <c r="BZ275" i="9" s="1"/>
  <c r="AO109" i="11"/>
  <c r="AB109" i="11"/>
  <c r="AO39" i="11"/>
  <c r="BW316" i="8"/>
  <c r="BW327" i="8"/>
  <c r="BY326" i="8"/>
  <c r="BY113" i="8"/>
  <c r="BY297" i="8" s="1"/>
  <c r="BY111" i="8"/>
  <c r="BY295" i="8" s="1"/>
  <c r="BY159" i="8"/>
  <c r="BY86" i="8"/>
  <c r="BY71" i="8" s="1"/>
  <c r="BY272" i="9" s="1"/>
  <c r="BY114" i="8"/>
  <c r="BY298" i="8" s="1"/>
  <c r="BY110" i="8"/>
  <c r="BY55" i="8"/>
  <c r="BY24" i="8" s="1"/>
  <c r="BY160" i="8"/>
  <c r="BY112" i="8"/>
  <c r="BY296" i="8" s="1"/>
  <c r="BY132" i="8"/>
  <c r="BY117" i="8" s="1"/>
  <c r="BY156" i="8"/>
  <c r="BY158" i="8"/>
  <c r="BY157" i="8"/>
  <c r="CA79" i="8"/>
  <c r="CA150" i="8"/>
  <c r="CA105" i="8"/>
  <c r="CA289" i="8" s="1"/>
  <c r="CA104" i="8"/>
  <c r="CA288" i="8" s="1"/>
  <c r="CA125" i="8"/>
  <c r="CA149" i="8"/>
  <c r="CA151" i="8"/>
  <c r="CA103" i="8"/>
  <c r="CA40" i="8"/>
  <c r="CA153" i="8"/>
  <c r="CA152" i="8"/>
  <c r="CA106" i="8"/>
  <c r="CA290" i="8" s="1"/>
  <c r="CA107" i="8"/>
  <c r="CA291" i="8" s="1"/>
  <c r="BZ148" i="8"/>
  <c r="BX155" i="8"/>
  <c r="BX140" i="8" s="1"/>
  <c r="BZ102" i="8"/>
  <c r="BZ287" i="8"/>
  <c r="BZ286" i="8" s="1"/>
  <c r="BX109" i="8"/>
  <c r="BX94" i="8" s="1"/>
  <c r="BX294" i="8"/>
  <c r="BX293" i="8" s="1"/>
  <c r="BX278" i="8" s="1"/>
  <c r="BZ429" i="1"/>
  <c r="CB196" i="1"/>
  <c r="CC200" i="1"/>
  <c r="CA231" i="1"/>
  <c r="CA339" i="1"/>
  <c r="BY390" i="1"/>
  <c r="BW307" i="1"/>
  <c r="BX430" i="1"/>
  <c r="BX420" i="1"/>
  <c r="BX340" i="1"/>
  <c r="CA272" i="1"/>
  <c r="CB234" i="1"/>
  <c r="BY278" i="1"/>
  <c r="BZ240" i="1"/>
  <c r="BY233" i="1"/>
  <c r="BX314" i="1"/>
  <c r="BX271" i="1"/>
  <c r="CC275" i="1"/>
  <c r="CD237" i="1"/>
  <c r="BZ308" i="1"/>
  <c r="CB311" i="1"/>
  <c r="AE102" i="8"/>
  <c r="AE94" i="8" s="1"/>
  <c r="BZ136" i="8"/>
  <c r="BZ60" i="8"/>
  <c r="CB127" i="8"/>
  <c r="CB130" i="8"/>
  <c r="CB126" i="8"/>
  <c r="CD394" i="1"/>
  <c r="CB41" i="8"/>
  <c r="CB128" i="8"/>
  <c r="BZ90" i="8"/>
  <c r="BZ57" i="8"/>
  <c r="BZ135" i="8"/>
  <c r="BZ91" i="8"/>
  <c r="BZ134" i="8"/>
  <c r="BZ137" i="8"/>
  <c r="BZ56" i="8"/>
  <c r="CB129" i="8"/>
  <c r="CB42" i="8"/>
  <c r="CB84" i="8"/>
  <c r="BZ397" i="1"/>
  <c r="BZ58" i="8"/>
  <c r="CB81" i="8"/>
  <c r="CA382" i="1"/>
  <c r="BZ88" i="8"/>
  <c r="CB391" i="1"/>
  <c r="CB82" i="8"/>
  <c r="BZ89" i="8"/>
  <c r="BZ59" i="8"/>
  <c r="BZ87" i="8"/>
  <c r="CB83" i="8"/>
  <c r="CB43" i="8"/>
  <c r="CB44" i="8"/>
  <c r="CB45" i="8"/>
  <c r="CB80" i="8"/>
  <c r="BZ133" i="8"/>
  <c r="AS22" i="10" l="1"/>
  <c r="AS35" i="10"/>
  <c r="AS34" i="10"/>
  <c r="AS36" i="10"/>
  <c r="AS33" i="10"/>
  <c r="AS32" i="10"/>
  <c r="AS31" i="10"/>
  <c r="AS30" i="10"/>
  <c r="AS17" i="10"/>
  <c r="AS18" i="10"/>
  <c r="AS15" i="10"/>
  <c r="AS19" i="10"/>
  <c r="AS14" i="10"/>
  <c r="AS16" i="10"/>
  <c r="AR4" i="11"/>
  <c r="AR7" i="11"/>
  <c r="AS4" i="12"/>
  <c r="AS7" i="12"/>
  <c r="AT6" i="10"/>
  <c r="AS8" i="10"/>
  <c r="AS65" i="10"/>
  <c r="AS61" i="10"/>
  <c r="AS63" i="10"/>
  <c r="AS69" i="10"/>
  <c r="AS67" i="10"/>
  <c r="AS66" i="10"/>
  <c r="AS70" i="10"/>
  <c r="AS68" i="10"/>
  <c r="AS101" i="10"/>
  <c r="CA303" i="8"/>
  <c r="CA275" i="9" s="1"/>
  <c r="AO55" i="11"/>
  <c r="AP37" i="11"/>
  <c r="BX327" i="8"/>
  <c r="BX316" i="8"/>
  <c r="BZ326" i="8"/>
  <c r="CB153" i="8"/>
  <c r="CB104" i="8"/>
  <c r="CB288" i="8" s="1"/>
  <c r="CB107" i="8"/>
  <c r="CB291" i="8" s="1"/>
  <c r="CB105" i="8"/>
  <c r="CB289" i="8" s="1"/>
  <c r="CB103" i="8"/>
  <c r="CB40" i="8"/>
  <c r="CB152" i="8"/>
  <c r="CB106" i="8"/>
  <c r="CB290" i="8" s="1"/>
  <c r="CB149" i="8"/>
  <c r="CB125" i="8"/>
  <c r="CB79" i="8"/>
  <c r="CB150" i="8"/>
  <c r="CB151" i="8"/>
  <c r="BZ158" i="8"/>
  <c r="BZ86" i="8"/>
  <c r="BZ132" i="8"/>
  <c r="BZ156" i="8"/>
  <c r="BZ157" i="8"/>
  <c r="BZ110" i="8"/>
  <c r="BZ55" i="8"/>
  <c r="BZ24" i="8" s="1"/>
  <c r="BZ159" i="8"/>
  <c r="BZ114" i="8"/>
  <c r="BZ298" i="8" s="1"/>
  <c r="BZ160" i="8"/>
  <c r="BZ117" i="8"/>
  <c r="BZ112" i="8"/>
  <c r="BZ296" i="8" s="1"/>
  <c r="BZ111" i="8"/>
  <c r="BZ295" i="8" s="1"/>
  <c r="BZ113" i="8"/>
  <c r="BZ297" i="8" s="1"/>
  <c r="BY303" i="8"/>
  <c r="BY109" i="8"/>
  <c r="BY94" i="8" s="1"/>
  <c r="BY294" i="8"/>
  <c r="CA102" i="8"/>
  <c r="CA287" i="8"/>
  <c r="CA286" i="8" s="1"/>
  <c r="CA148" i="8"/>
  <c r="BY155" i="8"/>
  <c r="BY140" i="8" s="1"/>
  <c r="CA429" i="1"/>
  <c r="CC196" i="1"/>
  <c r="CD200" i="1"/>
  <c r="CB231" i="1"/>
  <c r="CB339" i="1"/>
  <c r="BZ390" i="1"/>
  <c r="BY430" i="1"/>
  <c r="BY340" i="1"/>
  <c r="BY420" i="1"/>
  <c r="CC311" i="1"/>
  <c r="BZ278" i="1"/>
  <c r="CA240" i="1"/>
  <c r="BZ233" i="1"/>
  <c r="CB272" i="1"/>
  <c r="CC234" i="1"/>
  <c r="BY314" i="1"/>
  <c r="BY271" i="1"/>
  <c r="CA308" i="1"/>
  <c r="BX307" i="1"/>
  <c r="CD275" i="1"/>
  <c r="CE237" i="1"/>
  <c r="X148" i="8"/>
  <c r="X140" i="8" s="1"/>
  <c r="AI102" i="8"/>
  <c r="CA397" i="1"/>
  <c r="CC41" i="8"/>
  <c r="CC83" i="8"/>
  <c r="CC130" i="8"/>
  <c r="CC44" i="8"/>
  <c r="CA135" i="8"/>
  <c r="CC391" i="1"/>
  <c r="CA56" i="8"/>
  <c r="CA91" i="8"/>
  <c r="CA60" i="8"/>
  <c r="CA87" i="8"/>
  <c r="CA136" i="8"/>
  <c r="CA59" i="8"/>
  <c r="CC129" i="8"/>
  <c r="CC45" i="8"/>
  <c r="CA57" i="8"/>
  <c r="CA58" i="8"/>
  <c r="CC81" i="8"/>
  <c r="CA90" i="8"/>
  <c r="CA88" i="8"/>
  <c r="CC84" i="8"/>
  <c r="CB382" i="1"/>
  <c r="CC82" i="8"/>
  <c r="CA133" i="8"/>
  <c r="CA89" i="8"/>
  <c r="CC80" i="8"/>
  <c r="CA137" i="8"/>
  <c r="CC43" i="8"/>
  <c r="CA134" i="8"/>
  <c r="CC126" i="8"/>
  <c r="CE394" i="1"/>
  <c r="CC42" i="8"/>
  <c r="CC128" i="8"/>
  <c r="CC127" i="8"/>
  <c r="AR19" i="11" l="1"/>
  <c r="AR14" i="11"/>
  <c r="AR17" i="11"/>
  <c r="AR15" i="11"/>
  <c r="AR18" i="11"/>
  <c r="AR16" i="11"/>
  <c r="AS44" i="10"/>
  <c r="AS43" i="10"/>
  <c r="AS42" i="10"/>
  <c r="AS41" i="10"/>
  <c r="AS6" i="11"/>
  <c r="AR8" i="11"/>
  <c r="AR81" i="11"/>
  <c r="AR80" i="11"/>
  <c r="AR123" i="11"/>
  <c r="AR54" i="11"/>
  <c r="AR117" i="11"/>
  <c r="AR105" i="11"/>
  <c r="AR115" i="11"/>
  <c r="AR63" i="11"/>
  <c r="AR44" i="11"/>
  <c r="AR128" i="11"/>
  <c r="AR66" i="11"/>
  <c r="AR67" i="11"/>
  <c r="AR129" i="11"/>
  <c r="AR40" i="11"/>
  <c r="AR68" i="11"/>
  <c r="AR56" i="11"/>
  <c r="AR61" i="11"/>
  <c r="AR102" i="11"/>
  <c r="AR78" i="11"/>
  <c r="AR41" i="11"/>
  <c r="AR55" i="11"/>
  <c r="AR76" i="11"/>
  <c r="AR59" i="11"/>
  <c r="AR29" i="11"/>
  <c r="AR38" i="11"/>
  <c r="AR52" i="11"/>
  <c r="AR84" i="11"/>
  <c r="AR104" i="11"/>
  <c r="AR110" i="11"/>
  <c r="AR34" i="11"/>
  <c r="AR26" i="11"/>
  <c r="AR119" i="11"/>
  <c r="AR100" i="11"/>
  <c r="AR39" i="11"/>
  <c r="AR24" i="11"/>
  <c r="AR108" i="11"/>
  <c r="AR53" i="11"/>
  <c r="AR28" i="11"/>
  <c r="AR46" i="11"/>
  <c r="AR27" i="11"/>
  <c r="AR99" i="11"/>
  <c r="AR113" i="11"/>
  <c r="AR90" i="11"/>
  <c r="AR30" i="11"/>
  <c r="AR62" i="11"/>
  <c r="AR88" i="11"/>
  <c r="AR89" i="11"/>
  <c r="AR31" i="11"/>
  <c r="AR75" i="11"/>
  <c r="AR77" i="11"/>
  <c r="AR109" i="11"/>
  <c r="AR11" i="11"/>
  <c r="AR86" i="11"/>
  <c r="AR103" i="11"/>
  <c r="AR36" i="11"/>
  <c r="AR131" i="11"/>
  <c r="AR13" i="11"/>
  <c r="AR60" i="11"/>
  <c r="AR87" i="11"/>
  <c r="AR37" i="11"/>
  <c r="AR85" i="11"/>
  <c r="AR121" i="11"/>
  <c r="AR91" i="11"/>
  <c r="AR79" i="11"/>
  <c r="AT7" i="10"/>
  <c r="AT4" i="10"/>
  <c r="AS8" i="12"/>
  <c r="AT6" i="12"/>
  <c r="AS38" i="12"/>
  <c r="AS32" i="12"/>
  <c r="AS37" i="12"/>
  <c r="AS47" i="12"/>
  <c r="AS22" i="12"/>
  <c r="AS48" i="12"/>
  <c r="Y38" i="11"/>
  <c r="Z38" i="11"/>
  <c r="AA38" i="11"/>
  <c r="AB38" i="11"/>
  <c r="BY275" i="9"/>
  <c r="AO67" i="11"/>
  <c r="BZ71" i="8"/>
  <c r="BZ272" i="9" s="1"/>
  <c r="AP34" i="11"/>
  <c r="AQ38" i="11"/>
  <c r="AO65" i="10"/>
  <c r="BY316" i="8"/>
  <c r="CA326" i="8"/>
  <c r="BY327" i="8"/>
  <c r="BZ155" i="8"/>
  <c r="BZ140" i="8" s="1"/>
  <c r="CA114" i="8"/>
  <c r="CA298" i="8" s="1"/>
  <c r="CA111" i="8"/>
  <c r="CA295" i="8" s="1"/>
  <c r="CA157" i="8"/>
  <c r="CA160" i="8"/>
  <c r="CA158" i="8"/>
  <c r="CA156" i="8"/>
  <c r="CA132" i="8"/>
  <c r="CA117" i="8" s="1"/>
  <c r="CA86" i="8"/>
  <c r="CA71" i="8" s="1"/>
  <c r="CA272" i="9" s="1"/>
  <c r="CA113" i="8"/>
  <c r="CA297" i="8" s="1"/>
  <c r="CA112" i="8"/>
  <c r="CA296" i="8" s="1"/>
  <c r="CA55" i="8"/>
  <c r="CA24" i="8" s="1"/>
  <c r="CA110" i="8"/>
  <c r="CA159" i="8"/>
  <c r="CC79" i="8"/>
  <c r="CC152" i="8"/>
  <c r="CC149" i="8"/>
  <c r="CC125" i="8"/>
  <c r="CC150" i="8"/>
  <c r="CC105" i="8"/>
  <c r="CC289" i="8" s="1"/>
  <c r="CC106" i="8"/>
  <c r="CC290" i="8" s="1"/>
  <c r="CC107" i="8"/>
  <c r="CC291" i="8" s="1"/>
  <c r="CC153" i="8"/>
  <c r="CC103" i="8"/>
  <c r="CC40" i="8"/>
  <c r="CC151" i="8"/>
  <c r="CC104" i="8"/>
  <c r="CC288" i="8" s="1"/>
  <c r="CB287" i="8"/>
  <c r="CB286" i="8" s="1"/>
  <c r="CB102" i="8"/>
  <c r="BZ294" i="8"/>
  <c r="BZ293" i="8" s="1"/>
  <c r="BZ278" i="8" s="1"/>
  <c r="BZ109" i="8"/>
  <c r="BZ94" i="8" s="1"/>
  <c r="BY293" i="8"/>
  <c r="BY278" i="8" s="1"/>
  <c r="CB148" i="8"/>
  <c r="CB429" i="1"/>
  <c r="CD196" i="1"/>
  <c r="CE200" i="1"/>
  <c r="CE196" i="1" s="1"/>
  <c r="CC231" i="1"/>
  <c r="CC339" i="1"/>
  <c r="CA390" i="1"/>
  <c r="CC272" i="1"/>
  <c r="CD234" i="1"/>
  <c r="BZ314" i="1"/>
  <c r="BZ271" i="1"/>
  <c r="CB308" i="1"/>
  <c r="CE275" i="1"/>
  <c r="BY307" i="1"/>
  <c r="BZ420" i="1"/>
  <c r="BZ340" i="1"/>
  <c r="BZ430" i="1"/>
  <c r="CD311" i="1"/>
  <c r="CA278" i="1"/>
  <c r="CB240" i="1"/>
  <c r="CA233" i="1"/>
  <c r="AD102" i="8"/>
  <c r="AD94" i="8" s="1"/>
  <c r="CD45" i="8"/>
  <c r="CB90" i="8"/>
  <c r="CB133" i="8"/>
  <c r="CB87" i="8"/>
  <c r="CD42" i="8"/>
  <c r="CD83" i="8"/>
  <c r="CD130" i="8"/>
  <c r="CD127" i="8"/>
  <c r="CD43" i="8"/>
  <c r="CD41" i="8"/>
  <c r="CB57" i="8"/>
  <c r="CB89" i="8"/>
  <c r="CB88" i="8"/>
  <c r="CB60" i="8"/>
  <c r="CD382" i="1"/>
  <c r="CB56" i="8"/>
  <c r="CB136" i="8"/>
  <c r="CD129" i="8"/>
  <c r="CB91" i="8"/>
  <c r="CD80" i="8"/>
  <c r="CB137" i="8"/>
  <c r="CD391" i="1"/>
  <c r="CD44" i="8"/>
  <c r="CD126" i="8"/>
  <c r="CB58" i="8"/>
  <c r="U275" i="1"/>
  <c r="CB134" i="8"/>
  <c r="CB59" i="8"/>
  <c r="CB397" i="1"/>
  <c r="CD82" i="8"/>
  <c r="CB135" i="8"/>
  <c r="U196" i="1"/>
  <c r="CD81" i="8"/>
  <c r="CC382" i="1"/>
  <c r="U394" i="1"/>
  <c r="CE382" i="1"/>
  <c r="CD84" i="8"/>
  <c r="CD128" i="8"/>
  <c r="AT22" i="10" l="1"/>
  <c r="AT34" i="10"/>
  <c r="AT33" i="10"/>
  <c r="AT32" i="10"/>
  <c r="AT31" i="10"/>
  <c r="AT30" i="10"/>
  <c r="AT36" i="10"/>
  <c r="AT35" i="10"/>
  <c r="AT18" i="10"/>
  <c r="AT17" i="10"/>
  <c r="AT15" i="10"/>
  <c r="AT19" i="10"/>
  <c r="AT14" i="10"/>
  <c r="AT16" i="10"/>
  <c r="AR98" i="11"/>
  <c r="AR94" i="11"/>
  <c r="AR71" i="11"/>
  <c r="AR127" i="11"/>
  <c r="AR48" i="11"/>
  <c r="AR22" i="11"/>
  <c r="AS7" i="11"/>
  <c r="AS4" i="11"/>
  <c r="AT4" i="12"/>
  <c r="AT7" i="12"/>
  <c r="AT66" i="10"/>
  <c r="AT65" i="10"/>
  <c r="AT61" i="10"/>
  <c r="AT101" i="10"/>
  <c r="AT63" i="10"/>
  <c r="AT69" i="10"/>
  <c r="AT67" i="10"/>
  <c r="AT70" i="10"/>
  <c r="AT68" i="10"/>
  <c r="AU6" i="10"/>
  <c r="AT8" i="10"/>
  <c r="CC303" i="8"/>
  <c r="CC275" i="9" s="1"/>
  <c r="CB303" i="8"/>
  <c r="CB275" i="9" s="1"/>
  <c r="X47" i="12"/>
  <c r="Y47" i="12"/>
  <c r="Z47" i="12"/>
  <c r="AA47" i="12"/>
  <c r="AB47" i="12"/>
  <c r="X34" i="11"/>
  <c r="Y34" i="11"/>
  <c r="Z34" i="11"/>
  <c r="AA34" i="11"/>
  <c r="AB34" i="11"/>
  <c r="X61" i="10"/>
  <c r="Z61" i="10"/>
  <c r="AA61" i="10"/>
  <c r="AB61" i="10"/>
  <c r="Y67" i="10"/>
  <c r="AA67" i="10"/>
  <c r="AP67" i="11"/>
  <c r="AP39" i="11"/>
  <c r="AQ34" i="11"/>
  <c r="X67" i="10"/>
  <c r="Z67" i="10"/>
  <c r="AB67" i="10"/>
  <c r="AC67" i="10"/>
  <c r="AD67" i="10"/>
  <c r="AE67" i="10"/>
  <c r="AF67" i="10"/>
  <c r="AG67" i="10"/>
  <c r="AH67" i="10"/>
  <c r="AI67" i="10"/>
  <c r="AJ67" i="10"/>
  <c r="AL67" i="10"/>
  <c r="AM67" i="10"/>
  <c r="AO67" i="10"/>
  <c r="AQ67" i="10"/>
  <c r="AQ61" i="10"/>
  <c r="Y61" i="10"/>
  <c r="AD61" i="10"/>
  <c r="AE61" i="10"/>
  <c r="AG61" i="10"/>
  <c r="AH61" i="10"/>
  <c r="AK61" i="10"/>
  <c r="AN61" i="10"/>
  <c r="AP61" i="10"/>
  <c r="CB326" i="8"/>
  <c r="BZ327" i="8"/>
  <c r="BZ316" i="8"/>
  <c r="CB158" i="8"/>
  <c r="CB111" i="8"/>
  <c r="CB295" i="8" s="1"/>
  <c r="CB157" i="8"/>
  <c r="CB114" i="8"/>
  <c r="CB298" i="8" s="1"/>
  <c r="CB159" i="8"/>
  <c r="CB160" i="8"/>
  <c r="CB112" i="8"/>
  <c r="CB296" i="8" s="1"/>
  <c r="CB86" i="8"/>
  <c r="CB132" i="8"/>
  <c r="CB117" i="8" s="1"/>
  <c r="CB156" i="8"/>
  <c r="CB113" i="8"/>
  <c r="CB297" i="8" s="1"/>
  <c r="CB110" i="8"/>
  <c r="CB55" i="8"/>
  <c r="CB24" i="8" s="1"/>
  <c r="CD150" i="8"/>
  <c r="CD104" i="8"/>
  <c r="CD288" i="8" s="1"/>
  <c r="CD40" i="8"/>
  <c r="CD103" i="8"/>
  <c r="CD149" i="8"/>
  <c r="CD125" i="8"/>
  <c r="CD152" i="8"/>
  <c r="CD151" i="8"/>
  <c r="CD153" i="8"/>
  <c r="CD79" i="8"/>
  <c r="CD106" i="8"/>
  <c r="CD290" i="8" s="1"/>
  <c r="CD105" i="8"/>
  <c r="CD289" i="8" s="1"/>
  <c r="CD107" i="8"/>
  <c r="CD291" i="8" s="1"/>
  <c r="CA109" i="8"/>
  <c r="CA94" i="8" s="1"/>
  <c r="CA294" i="8"/>
  <c r="CC148" i="8"/>
  <c r="CC102" i="8"/>
  <c r="CC287" i="8"/>
  <c r="CC286" i="8" s="1"/>
  <c r="CA155" i="8"/>
  <c r="CA140" i="8" s="1"/>
  <c r="CC429" i="1"/>
  <c r="CE231" i="1"/>
  <c r="CD231" i="1"/>
  <c r="CD339" i="1"/>
  <c r="CD429" i="1"/>
  <c r="CE429" i="1"/>
  <c r="CE339" i="1"/>
  <c r="CB390" i="1"/>
  <c r="BZ307" i="1"/>
  <c r="CA314" i="1"/>
  <c r="CA271" i="1"/>
  <c r="CD272" i="1"/>
  <c r="CE234" i="1"/>
  <c r="CC308" i="1"/>
  <c r="CE311" i="1"/>
  <c r="CA430" i="1"/>
  <c r="CA340" i="1"/>
  <c r="CA420" i="1"/>
  <c r="CB278" i="1"/>
  <c r="CC240" i="1"/>
  <c r="CB233" i="1"/>
  <c r="AC102" i="8"/>
  <c r="AC94" i="8" s="1"/>
  <c r="CC135" i="8"/>
  <c r="CE80" i="8"/>
  <c r="CC137" i="8"/>
  <c r="CC133" i="8"/>
  <c r="CE44" i="8"/>
  <c r="CC134" i="8"/>
  <c r="CE130" i="8"/>
  <c r="U311" i="1"/>
  <c r="U382" i="1"/>
  <c r="CC58" i="8"/>
  <c r="CC57" i="8"/>
  <c r="U339" i="1"/>
  <c r="CE45" i="8"/>
  <c r="CE126" i="8"/>
  <c r="CC136" i="8"/>
  <c r="CE82" i="8"/>
  <c r="U429" i="1"/>
  <c r="CE127" i="8"/>
  <c r="CC89" i="8"/>
  <c r="CC87" i="8"/>
  <c r="CE129" i="8"/>
  <c r="CE391" i="1"/>
  <c r="CE81" i="8"/>
  <c r="CC60" i="8"/>
  <c r="CE83" i="8"/>
  <c r="CE43" i="8"/>
  <c r="CE84" i="8"/>
  <c r="CE42" i="8"/>
  <c r="CC397" i="1"/>
  <c r="CC56" i="8"/>
  <c r="CE41" i="8"/>
  <c r="CE128" i="8"/>
  <c r="CC90" i="8"/>
  <c r="CC91" i="8"/>
  <c r="U231" i="1"/>
  <c r="CC59" i="8"/>
  <c r="CC88" i="8"/>
  <c r="U14" i="8"/>
  <c r="AS14" i="11" l="1"/>
  <c r="AS17" i="11"/>
  <c r="AS19" i="11"/>
  <c r="AS15" i="11"/>
  <c r="AS18" i="11"/>
  <c r="AS16" i="11"/>
  <c r="AT43" i="10"/>
  <c r="AT44" i="10"/>
  <c r="AT41" i="10"/>
  <c r="AT42" i="10"/>
  <c r="AS115" i="11"/>
  <c r="AS52" i="11"/>
  <c r="AS129" i="11"/>
  <c r="AS66" i="11"/>
  <c r="AS108" i="11"/>
  <c r="AS55" i="11"/>
  <c r="AS76" i="11"/>
  <c r="AS77" i="11"/>
  <c r="AS99" i="11"/>
  <c r="AS26" i="11"/>
  <c r="AS11" i="11"/>
  <c r="AS87" i="11"/>
  <c r="AS113" i="11"/>
  <c r="AS81" i="11"/>
  <c r="AS123" i="11"/>
  <c r="AS79" i="11"/>
  <c r="AS128" i="11"/>
  <c r="AS110" i="11"/>
  <c r="AS54" i="11"/>
  <c r="AS117" i="11"/>
  <c r="AS59" i="11"/>
  <c r="AS38" i="11"/>
  <c r="AS68" i="11"/>
  <c r="AS105" i="11"/>
  <c r="AS34" i="11"/>
  <c r="AS63" i="11"/>
  <c r="AS119" i="11"/>
  <c r="AS78" i="11"/>
  <c r="AS102" i="11"/>
  <c r="AS28" i="11"/>
  <c r="AS62" i="11"/>
  <c r="AS56" i="11"/>
  <c r="AS103" i="11"/>
  <c r="AS60" i="11"/>
  <c r="AS86" i="11"/>
  <c r="AS90" i="11"/>
  <c r="AS41" i="11"/>
  <c r="AS104" i="11"/>
  <c r="AS131" i="11"/>
  <c r="AS67" i="11"/>
  <c r="AS46" i="11"/>
  <c r="AS88" i="11"/>
  <c r="AS24" i="11"/>
  <c r="AS40" i="11"/>
  <c r="AS109" i="11"/>
  <c r="AS61" i="11"/>
  <c r="AS85" i="11"/>
  <c r="AS53" i="11"/>
  <c r="AS39" i="11"/>
  <c r="AS37" i="11"/>
  <c r="AS121" i="11"/>
  <c r="AS29" i="11"/>
  <c r="AS75" i="11"/>
  <c r="AS91" i="11"/>
  <c r="AS31" i="11"/>
  <c r="AS89" i="11"/>
  <c r="AS36" i="11"/>
  <c r="AS27" i="11"/>
  <c r="AS80" i="11"/>
  <c r="AS13" i="11"/>
  <c r="AS30" i="11"/>
  <c r="AS100" i="11"/>
  <c r="AS84" i="11"/>
  <c r="AS44" i="11"/>
  <c r="AS8" i="11"/>
  <c r="AT6" i="11"/>
  <c r="AU4" i="10"/>
  <c r="AU7" i="10"/>
  <c r="AU6" i="12"/>
  <c r="AT8" i="12"/>
  <c r="AT32" i="12"/>
  <c r="AT48" i="12"/>
  <c r="AT38" i="12"/>
  <c r="AT47" i="12"/>
  <c r="AT22" i="12"/>
  <c r="AT37" i="12"/>
  <c r="Z37" i="11"/>
  <c r="AA37" i="11"/>
  <c r="AB37" i="11"/>
  <c r="X63" i="10"/>
  <c r="Z63" i="10"/>
  <c r="CB71" i="8"/>
  <c r="CB272" i="9" s="1"/>
  <c r="AP55" i="11"/>
  <c r="AQ37" i="11"/>
  <c r="AQ63" i="10"/>
  <c r="Y63" i="10"/>
  <c r="AA63" i="10"/>
  <c r="AB63" i="10"/>
  <c r="AD63" i="10"/>
  <c r="AE63" i="10"/>
  <c r="AG63" i="10"/>
  <c r="AH63" i="10"/>
  <c r="AI63" i="10"/>
  <c r="AK63" i="10"/>
  <c r="AL63" i="10"/>
  <c r="AN63" i="10"/>
  <c r="AP63" i="10"/>
  <c r="CD148" i="8"/>
  <c r="CB155" i="8"/>
  <c r="CB140" i="8" s="1"/>
  <c r="CA316" i="8"/>
  <c r="CD326" i="8"/>
  <c r="CC326" i="8"/>
  <c r="CA327" i="8"/>
  <c r="CE326" i="8"/>
  <c r="CC113" i="8"/>
  <c r="CC297" i="8" s="1"/>
  <c r="CC160" i="8"/>
  <c r="CC114" i="8"/>
  <c r="CC298" i="8" s="1"/>
  <c r="CC158" i="8"/>
  <c r="CC159" i="8"/>
  <c r="CC110" i="8"/>
  <c r="CC55" i="8"/>
  <c r="CC24" i="8" s="1"/>
  <c r="CC111" i="8"/>
  <c r="CC295" i="8" s="1"/>
  <c r="CC156" i="8"/>
  <c r="CC132" i="8"/>
  <c r="CC117" i="8" s="1"/>
  <c r="CC112" i="8"/>
  <c r="CC296" i="8" s="1"/>
  <c r="CC157" i="8"/>
  <c r="CC86" i="8"/>
  <c r="CE103" i="8"/>
  <c r="CE40" i="8"/>
  <c r="CE152" i="8"/>
  <c r="CE107" i="8"/>
  <c r="CE291" i="8" s="1"/>
  <c r="CE150" i="8"/>
  <c r="CE106" i="8"/>
  <c r="CE290" i="8" s="1"/>
  <c r="CE79" i="8"/>
  <c r="CE153" i="8"/>
  <c r="CE104" i="8"/>
  <c r="CE288" i="8" s="1"/>
  <c r="CE105" i="8"/>
  <c r="CE289" i="8" s="1"/>
  <c r="CE125" i="8"/>
  <c r="CE149" i="8"/>
  <c r="CE151" i="8"/>
  <c r="CB109" i="8"/>
  <c r="CB94" i="8" s="1"/>
  <c r="CB294" i="8"/>
  <c r="CD287" i="8"/>
  <c r="CD286" i="8" s="1"/>
  <c r="CD102" i="8"/>
  <c r="CA293" i="8"/>
  <c r="CA278" i="8" s="1"/>
  <c r="CD303" i="8" s="1"/>
  <c r="CD275" i="9" s="1"/>
  <c r="CC390" i="1"/>
  <c r="CC278" i="1"/>
  <c r="CD240" i="1"/>
  <c r="CC233" i="1"/>
  <c r="CE272" i="1"/>
  <c r="CB314" i="1"/>
  <c r="CB271" i="1"/>
  <c r="AP65" i="10" s="1"/>
  <c r="CD308" i="1"/>
  <c r="CA307" i="1"/>
  <c r="CB430" i="1"/>
  <c r="CB340" i="1"/>
  <c r="CB420" i="1"/>
  <c r="AB102" i="8"/>
  <c r="AB94" i="8" s="1"/>
  <c r="CD87" i="8"/>
  <c r="CD134" i="8"/>
  <c r="CD91" i="8"/>
  <c r="CD89" i="8"/>
  <c r="U391" i="1"/>
  <c r="CD59" i="8"/>
  <c r="CD90" i="8"/>
  <c r="CD60" i="8"/>
  <c r="CD397" i="1"/>
  <c r="U326" i="8"/>
  <c r="CD133" i="8"/>
  <c r="CD137" i="8"/>
  <c r="CD136" i="8"/>
  <c r="CD57" i="8"/>
  <c r="CD88" i="8"/>
  <c r="CD58" i="8"/>
  <c r="U272" i="1"/>
  <c r="CD56" i="8"/>
  <c r="CD135" i="8"/>
  <c r="AU22" i="10" l="1"/>
  <c r="AU33" i="10"/>
  <c r="AU32" i="10"/>
  <c r="AU34" i="10"/>
  <c r="AU31" i="10"/>
  <c r="AU30" i="10"/>
  <c r="AU36" i="10"/>
  <c r="AU35" i="10"/>
  <c r="AU17" i="10"/>
  <c r="AU18" i="10"/>
  <c r="AU15" i="10"/>
  <c r="AU19" i="10"/>
  <c r="AU14" i="10"/>
  <c r="AU16" i="10"/>
  <c r="AS94" i="11"/>
  <c r="AS127" i="11"/>
  <c r="AT4" i="11"/>
  <c r="AT7" i="11"/>
  <c r="AS48" i="11"/>
  <c r="AS22" i="11"/>
  <c r="AS71" i="11"/>
  <c r="AS98" i="11"/>
  <c r="AU7" i="12"/>
  <c r="AU4" i="12"/>
  <c r="AU8" i="10"/>
  <c r="AV6" i="10"/>
  <c r="AU61" i="10"/>
  <c r="AU69" i="10"/>
  <c r="AU70" i="10"/>
  <c r="AU101" i="10"/>
  <c r="AU68" i="10"/>
  <c r="AU67" i="10"/>
  <c r="AU66" i="10"/>
  <c r="AU65" i="10"/>
  <c r="AU63" i="10"/>
  <c r="Z66" i="10"/>
  <c r="AB66" i="10"/>
  <c r="CC71" i="8"/>
  <c r="CC272" i="9" s="1"/>
  <c r="AL54" i="11"/>
  <c r="AM54" i="11"/>
  <c r="AN54" i="11"/>
  <c r="AP54" i="11"/>
  <c r="AQ54" i="11"/>
  <c r="X66" i="10"/>
  <c r="Y66" i="10"/>
  <c r="AA66" i="10"/>
  <c r="AC66" i="10"/>
  <c r="AD66" i="10"/>
  <c r="AF66" i="10"/>
  <c r="AG66" i="10"/>
  <c r="AI66" i="10"/>
  <c r="AJ66" i="10"/>
  <c r="AK66" i="10"/>
  <c r="AM66" i="10"/>
  <c r="AN66" i="10"/>
  <c r="AO66" i="10"/>
  <c r="AP66" i="10"/>
  <c r="AQ66" i="10"/>
  <c r="CC155" i="8"/>
  <c r="CC140" i="8" s="1"/>
  <c r="CE148" i="8"/>
  <c r="CB327" i="8"/>
  <c r="CB316" i="8"/>
  <c r="CD159" i="8"/>
  <c r="CD158" i="8"/>
  <c r="CD113" i="8"/>
  <c r="CD297" i="8" s="1"/>
  <c r="CD86" i="8"/>
  <c r="CD71" i="8" s="1"/>
  <c r="CD272" i="9" s="1"/>
  <c r="CD157" i="8"/>
  <c r="CD160" i="8"/>
  <c r="CD114" i="8"/>
  <c r="CD298" i="8" s="1"/>
  <c r="CD55" i="8"/>
  <c r="CD24" i="8" s="1"/>
  <c r="CD110" i="8"/>
  <c r="CD156" i="8"/>
  <c r="CD132" i="8"/>
  <c r="CD117" i="8" s="1"/>
  <c r="CD111" i="8"/>
  <c r="CD295" i="8" s="1"/>
  <c r="CD112" i="8"/>
  <c r="CD296" i="8" s="1"/>
  <c r="CE287" i="8"/>
  <c r="CE286" i="8" s="1"/>
  <c r="CE102" i="8"/>
  <c r="CC109" i="8"/>
  <c r="CC94" i="8" s="1"/>
  <c r="CC294" i="8"/>
  <c r="CC293" i="8" s="1"/>
  <c r="CC278" i="8" s="1"/>
  <c r="CB293" i="8"/>
  <c r="CB278" i="8" s="1"/>
  <c r="CD390" i="1"/>
  <c r="CB307" i="1"/>
  <c r="CE308" i="1"/>
  <c r="CC340" i="1"/>
  <c r="CC420" i="1"/>
  <c r="CC430" i="1"/>
  <c r="CD278" i="1"/>
  <c r="CE240" i="1"/>
  <c r="CD233" i="1"/>
  <c r="CC314" i="1"/>
  <c r="CC271" i="1"/>
  <c r="Z102" i="8"/>
  <c r="Z94" i="8" s="1"/>
  <c r="CE133" i="8"/>
  <c r="CE397" i="1"/>
  <c r="CE57" i="8"/>
  <c r="CE60" i="8"/>
  <c r="U308" i="1"/>
  <c r="CE137" i="8"/>
  <c r="CE134" i="8"/>
  <c r="CE135" i="8"/>
  <c r="CE89" i="8"/>
  <c r="CE91" i="8"/>
  <c r="CE59" i="8"/>
  <c r="CE88" i="8"/>
  <c r="CE87" i="8"/>
  <c r="CE58" i="8"/>
  <c r="CE136" i="8"/>
  <c r="CE56" i="8"/>
  <c r="CE90" i="8"/>
  <c r="U19" i="8"/>
  <c r="AT17" i="11" l="1"/>
  <c r="AT15" i="11"/>
  <c r="AT14" i="11"/>
  <c r="AT18" i="11"/>
  <c r="AT16" i="11"/>
  <c r="AT19" i="11"/>
  <c r="AU43" i="10"/>
  <c r="AU44" i="10"/>
  <c r="AU41" i="10"/>
  <c r="AU42" i="10"/>
  <c r="AT8" i="11"/>
  <c r="AU6" i="11"/>
  <c r="AT11" i="11"/>
  <c r="AT76" i="11"/>
  <c r="AT113" i="11"/>
  <c r="AT128" i="11"/>
  <c r="AT80" i="11"/>
  <c r="AT28" i="11"/>
  <c r="AT99" i="11"/>
  <c r="AT36" i="11"/>
  <c r="AT87" i="11"/>
  <c r="AT131" i="11"/>
  <c r="AT52" i="11"/>
  <c r="AT108" i="11"/>
  <c r="AT63" i="11"/>
  <c r="AT24" i="11"/>
  <c r="AT67" i="11"/>
  <c r="AT60" i="11"/>
  <c r="AT78" i="11"/>
  <c r="AT46" i="11"/>
  <c r="AT102" i="11"/>
  <c r="AT115" i="11"/>
  <c r="AT109" i="11"/>
  <c r="AT38" i="11"/>
  <c r="AT103" i="11"/>
  <c r="AT75" i="11"/>
  <c r="AT77" i="11"/>
  <c r="AT81" i="11"/>
  <c r="AT40" i="11"/>
  <c r="AT105" i="11"/>
  <c r="AT123" i="11"/>
  <c r="AT29" i="11"/>
  <c r="AT68" i="11"/>
  <c r="AT90" i="11"/>
  <c r="AT27" i="11"/>
  <c r="AT86" i="11"/>
  <c r="AT110" i="11"/>
  <c r="AT91" i="11"/>
  <c r="AT62" i="11"/>
  <c r="AT100" i="11"/>
  <c r="AT26" i="11"/>
  <c r="AT117" i="11"/>
  <c r="AT30" i="11"/>
  <c r="AT39" i="11"/>
  <c r="AT37" i="11"/>
  <c r="AT66" i="11"/>
  <c r="AT55" i="11"/>
  <c r="AT31" i="11"/>
  <c r="AT79" i="11"/>
  <c r="AT129" i="11"/>
  <c r="AT89" i="11"/>
  <c r="AT13" i="11"/>
  <c r="AT84" i="11"/>
  <c r="AT34" i="11"/>
  <c r="AT61" i="11"/>
  <c r="AT88" i="11"/>
  <c r="AT54" i="11"/>
  <c r="AT85" i="11"/>
  <c r="AT56" i="11"/>
  <c r="AT104" i="11"/>
  <c r="AT59" i="11"/>
  <c r="AT53" i="11"/>
  <c r="AT119" i="11"/>
  <c r="AT41" i="11"/>
  <c r="AT121" i="11"/>
  <c r="AT44" i="11"/>
  <c r="AV4" i="10"/>
  <c r="AV7" i="10"/>
  <c r="AU32" i="12"/>
  <c r="AU48" i="12"/>
  <c r="AU37" i="12"/>
  <c r="AU38" i="12"/>
  <c r="AU47" i="12"/>
  <c r="AU22" i="12"/>
  <c r="AV6" i="12"/>
  <c r="AU8" i="12"/>
  <c r="X39" i="11"/>
  <c r="Y39" i="11"/>
  <c r="Z39" i="11"/>
  <c r="AA39" i="11"/>
  <c r="AB39" i="11"/>
  <c r="AQ39" i="11"/>
  <c r="CD155" i="8"/>
  <c r="CD140" i="8" s="1"/>
  <c r="CC327" i="8"/>
  <c r="CC316" i="8"/>
  <c r="CE112" i="8"/>
  <c r="CE296" i="8" s="1"/>
  <c r="CE132" i="8"/>
  <c r="CE117" i="8" s="1"/>
  <c r="CE156" i="8"/>
  <c r="CE160" i="8"/>
  <c r="CE111" i="8"/>
  <c r="CE295" i="8" s="1"/>
  <c r="CE159" i="8"/>
  <c r="CE55" i="8"/>
  <c r="CE24" i="8" s="1"/>
  <c r="CE110" i="8"/>
  <c r="CE114" i="8"/>
  <c r="CE298" i="8" s="1"/>
  <c r="CE158" i="8"/>
  <c r="CE113" i="8"/>
  <c r="CE297" i="8" s="1"/>
  <c r="CE86" i="8"/>
  <c r="CE71" i="8" s="1"/>
  <c r="CE157" i="8"/>
  <c r="CD294" i="8"/>
  <c r="CD109" i="8"/>
  <c r="CD94" i="8" s="1"/>
  <c r="CE390" i="1"/>
  <c r="CC307" i="1"/>
  <c r="CD430" i="1"/>
  <c r="CD340" i="1"/>
  <c r="CD420" i="1"/>
  <c r="CD314" i="1"/>
  <c r="CD271" i="1"/>
  <c r="CE278" i="1"/>
  <c r="CE233" i="1"/>
  <c r="AH102" i="8"/>
  <c r="U233" i="1"/>
  <c r="U390" i="1"/>
  <c r="U278" i="1"/>
  <c r="U397" i="1"/>
  <c r="AV22" i="10" l="1"/>
  <c r="AV32" i="10"/>
  <c r="AV31" i="10"/>
  <c r="AV33" i="10"/>
  <c r="AV30" i="10"/>
  <c r="AV36" i="10"/>
  <c r="AV35" i="10"/>
  <c r="AV34" i="10"/>
  <c r="AV17" i="10"/>
  <c r="AV18" i="10"/>
  <c r="AV15" i="10"/>
  <c r="AV19" i="10"/>
  <c r="AV14" i="10"/>
  <c r="AV16" i="10"/>
  <c r="AT127" i="11"/>
  <c r="AT94" i="11"/>
  <c r="AT98" i="11"/>
  <c r="AT48" i="11"/>
  <c r="AT22" i="11"/>
  <c r="AT71" i="11"/>
  <c r="AU7" i="11"/>
  <c r="AU4" i="11"/>
  <c r="AV8" i="10"/>
  <c r="AW6" i="10"/>
  <c r="AV7" i="12"/>
  <c r="AV4" i="12"/>
  <c r="AV69" i="10"/>
  <c r="AV67" i="10"/>
  <c r="AV101" i="10"/>
  <c r="AV66" i="10"/>
  <c r="AV70" i="10"/>
  <c r="AV65" i="10"/>
  <c r="AV68" i="10"/>
  <c r="AV61" i="10"/>
  <c r="AV63" i="10"/>
  <c r="AB48" i="12"/>
  <c r="Z22" i="12"/>
  <c r="AB22" i="12"/>
  <c r="AA48" i="12"/>
  <c r="AA22" i="12"/>
  <c r="Z48" i="12"/>
  <c r="CE272" i="9"/>
  <c r="Y36" i="11"/>
  <c r="Z36" i="11"/>
  <c r="AA36" i="11"/>
  <c r="Y68" i="10"/>
  <c r="Z68" i="10"/>
  <c r="AQ55" i="11"/>
  <c r="AB36" i="11"/>
  <c r="AC36" i="11"/>
  <c r="AD36" i="11"/>
  <c r="AE36" i="11"/>
  <c r="AH36" i="11"/>
  <c r="AI36" i="11"/>
  <c r="AK36" i="11"/>
  <c r="AL36" i="11"/>
  <c r="AM36" i="11"/>
  <c r="AN36" i="11"/>
  <c r="AO36" i="11"/>
  <c r="AP36" i="11"/>
  <c r="AQ36" i="11"/>
  <c r="AQ68" i="10"/>
  <c r="X68" i="10"/>
  <c r="AA68" i="10"/>
  <c r="AB68" i="10"/>
  <c r="AC68" i="10"/>
  <c r="AD68" i="10"/>
  <c r="AE68" i="10"/>
  <c r="AF68" i="10"/>
  <c r="AG68" i="10"/>
  <c r="AH68" i="10"/>
  <c r="AI68" i="10"/>
  <c r="AJ68" i="10"/>
  <c r="AK68" i="10"/>
  <c r="AL68" i="10"/>
  <c r="AM68" i="10"/>
  <c r="AN68" i="10"/>
  <c r="AO68" i="10"/>
  <c r="AP68" i="10"/>
  <c r="CD316" i="8"/>
  <c r="CD327" i="8"/>
  <c r="CE109" i="8"/>
  <c r="CE94" i="8" s="1"/>
  <c r="CE294" i="8"/>
  <c r="CD293" i="8"/>
  <c r="CD278" i="8" s="1"/>
  <c r="CE303" i="8" s="1"/>
  <c r="CE155" i="8"/>
  <c r="CE140" i="8" s="1"/>
  <c r="CD307" i="1"/>
  <c r="CE340" i="1"/>
  <c r="CE430" i="1"/>
  <c r="CE420" i="1"/>
  <c r="CE314" i="1"/>
  <c r="CE271" i="1"/>
  <c r="Y102" i="8"/>
  <c r="Y94" i="8" s="1"/>
  <c r="U430" i="1"/>
  <c r="U271" i="1"/>
  <c r="U314" i="1"/>
  <c r="U420" i="1"/>
  <c r="U340" i="1"/>
  <c r="AU15" i="11" l="1"/>
  <c r="AU17" i="11"/>
  <c r="AU18" i="11"/>
  <c r="AU16" i="11"/>
  <c r="AU19" i="11"/>
  <c r="AU14" i="11"/>
  <c r="AV43" i="10"/>
  <c r="AV44" i="10"/>
  <c r="AV41" i="10"/>
  <c r="AV42" i="10"/>
  <c r="AV6" i="11"/>
  <c r="AU8" i="11"/>
  <c r="AU90" i="11"/>
  <c r="AU54" i="11"/>
  <c r="AU46" i="11"/>
  <c r="AU100" i="11"/>
  <c r="AU79" i="11"/>
  <c r="AU88" i="11"/>
  <c r="AU89" i="11"/>
  <c r="AU84" i="11"/>
  <c r="AU39" i="11"/>
  <c r="AU44" i="11"/>
  <c r="AU13" i="11"/>
  <c r="AU53" i="11"/>
  <c r="AU81" i="11"/>
  <c r="AU31" i="11"/>
  <c r="AU62" i="11"/>
  <c r="AU76" i="11"/>
  <c r="AU26" i="11"/>
  <c r="AU41" i="11"/>
  <c r="AU34" i="11"/>
  <c r="AU59" i="11"/>
  <c r="AU38" i="11"/>
  <c r="AU129" i="11"/>
  <c r="AU80" i="11"/>
  <c r="AU77" i="11"/>
  <c r="AU99" i="11"/>
  <c r="AU67" i="11"/>
  <c r="AU29" i="11"/>
  <c r="AU113" i="11"/>
  <c r="AU24" i="11"/>
  <c r="AU68" i="11"/>
  <c r="AU78" i="11"/>
  <c r="AU61" i="11"/>
  <c r="AU128" i="11"/>
  <c r="AU121" i="11"/>
  <c r="AU117" i="11"/>
  <c r="AU102" i="11"/>
  <c r="AU131" i="11"/>
  <c r="AU28" i="11"/>
  <c r="AU110" i="11"/>
  <c r="AU104" i="11"/>
  <c r="AU27" i="11"/>
  <c r="AU60" i="11"/>
  <c r="AU85" i="11"/>
  <c r="AU11" i="11"/>
  <c r="AU52" i="11"/>
  <c r="AU87" i="11"/>
  <c r="AU55" i="11"/>
  <c r="AU66" i="11"/>
  <c r="AU63" i="11"/>
  <c r="AU30" i="11"/>
  <c r="AU109" i="11"/>
  <c r="AU56" i="11"/>
  <c r="AU105" i="11"/>
  <c r="AU103" i="11"/>
  <c r="AU115" i="11"/>
  <c r="AU36" i="11"/>
  <c r="AU123" i="11"/>
  <c r="AU119" i="11"/>
  <c r="AU37" i="11"/>
  <c r="AU75" i="11"/>
  <c r="AU86" i="11"/>
  <c r="AU40" i="11"/>
  <c r="AU108" i="11"/>
  <c r="AU91" i="11"/>
  <c r="AW6" i="12"/>
  <c r="AV8" i="12"/>
  <c r="AW7" i="10"/>
  <c r="AW4" i="10"/>
  <c r="AV48" i="12"/>
  <c r="AV47" i="12"/>
  <c r="AV22" i="12"/>
  <c r="AV38" i="12"/>
  <c r="AV37" i="12"/>
  <c r="AV32" i="12"/>
  <c r="X65" i="10"/>
  <c r="Y65" i="10"/>
  <c r="AA65" i="10"/>
  <c r="CE275" i="9"/>
  <c r="AQ67" i="11"/>
  <c r="Z65" i="10"/>
  <c r="AB65" i="10"/>
  <c r="AC65" i="10"/>
  <c r="AD65" i="10"/>
  <c r="AE65" i="10"/>
  <c r="AF65" i="10"/>
  <c r="AG65" i="10"/>
  <c r="AH65" i="10"/>
  <c r="AK65" i="10"/>
  <c r="AL65" i="10"/>
  <c r="AM65" i="10"/>
  <c r="AN65" i="10"/>
  <c r="AQ65" i="10"/>
  <c r="CE327" i="8"/>
  <c r="CE316" i="8"/>
  <c r="CE293" i="8"/>
  <c r="CE278" i="8" s="1"/>
  <c r="CE307" i="1"/>
  <c r="AA102" i="8"/>
  <c r="AA94" i="8" s="1"/>
  <c r="AE120" i="8"/>
  <c r="AE119" i="8"/>
  <c r="AC120" i="8"/>
  <c r="AF123" i="8"/>
  <c r="AB122" i="8"/>
  <c r="Y121" i="8"/>
  <c r="AE123" i="8"/>
  <c r="AC122" i="8"/>
  <c r="AF121" i="8"/>
  <c r="AA120" i="8"/>
  <c r="AF120" i="8"/>
  <c r="AB121" i="8"/>
  <c r="AC123" i="8"/>
  <c r="AB119" i="8"/>
  <c r="AD121" i="8"/>
  <c r="AA119" i="8"/>
  <c r="Z122" i="8"/>
  <c r="Y120" i="8"/>
  <c r="Z119" i="8"/>
  <c r="AE122" i="8"/>
  <c r="AA123" i="8"/>
  <c r="Y122" i="8"/>
  <c r="Z123" i="8"/>
  <c r="AB120" i="8"/>
  <c r="U307" i="1"/>
  <c r="AF119" i="8"/>
  <c r="AB123" i="8"/>
  <c r="AE121" i="8"/>
  <c r="AC119" i="8"/>
  <c r="AD120" i="8"/>
  <c r="AC121" i="8"/>
  <c r="AD123" i="8"/>
  <c r="AA121" i="8"/>
  <c r="AD122" i="8"/>
  <c r="Y123" i="8"/>
  <c r="AD119" i="8"/>
  <c r="Y119" i="8"/>
  <c r="AA122" i="8"/>
  <c r="U327" i="8"/>
  <c r="AF122" i="8"/>
  <c r="U316" i="8"/>
  <c r="Z121" i="8"/>
  <c r="Z120" i="8"/>
  <c r="AW22" i="10" l="1"/>
  <c r="AW31" i="10"/>
  <c r="AW30" i="10"/>
  <c r="AW32" i="10"/>
  <c r="AW36" i="10"/>
  <c r="AW35" i="10"/>
  <c r="AW34" i="10"/>
  <c r="AW33" i="10"/>
  <c r="AW18" i="10"/>
  <c r="AW17" i="10"/>
  <c r="AW15" i="10"/>
  <c r="AW19" i="10"/>
  <c r="AW14" i="10"/>
  <c r="AW16" i="10"/>
  <c r="AU71" i="11"/>
  <c r="AU94" i="11"/>
  <c r="AU98" i="11"/>
  <c r="AU127" i="11"/>
  <c r="AU48" i="11"/>
  <c r="AU22" i="11"/>
  <c r="AV7" i="11"/>
  <c r="AV4" i="11"/>
  <c r="AW68" i="10"/>
  <c r="AW69" i="10"/>
  <c r="AW67" i="10"/>
  <c r="AW66" i="10"/>
  <c r="AW101" i="10"/>
  <c r="AW61" i="10"/>
  <c r="AW63" i="10"/>
  <c r="AW70" i="10"/>
  <c r="AW65" i="10"/>
  <c r="AX6" i="10"/>
  <c r="AW8" i="10"/>
  <c r="AW4" i="12"/>
  <c r="AW7" i="12"/>
  <c r="AF144" i="8"/>
  <c r="AF146" i="8"/>
  <c r="AF143" i="8"/>
  <c r="AF145" i="8"/>
  <c r="AF142" i="8"/>
  <c r="AE142" i="8"/>
  <c r="AE146" i="8"/>
  <c r="AE144" i="8"/>
  <c r="AE145" i="8"/>
  <c r="AE143" i="8"/>
  <c r="AD144" i="8"/>
  <c r="AD146" i="8"/>
  <c r="AD143" i="8"/>
  <c r="AD145" i="8"/>
  <c r="AD142" i="8"/>
  <c r="AB144" i="8"/>
  <c r="AB143" i="8"/>
  <c r="AB146" i="8"/>
  <c r="AC146" i="8"/>
  <c r="AC143" i="8"/>
  <c r="AC145" i="8"/>
  <c r="AB145" i="8"/>
  <c r="AC142" i="8"/>
  <c r="AB142" i="8"/>
  <c r="AC144" i="8"/>
  <c r="Z142" i="8"/>
  <c r="Z145" i="8"/>
  <c r="Z144" i="8"/>
  <c r="Z146" i="8"/>
  <c r="Z143" i="8"/>
  <c r="AA146" i="8"/>
  <c r="AA144" i="8"/>
  <c r="AA143" i="8"/>
  <c r="Y142" i="8"/>
  <c r="Y144" i="8"/>
  <c r="Y146" i="8"/>
  <c r="AA145" i="8"/>
  <c r="Y143" i="8"/>
  <c r="AA142" i="8"/>
  <c r="Y145" i="8"/>
  <c r="Y118" i="8"/>
  <c r="AA118" i="8"/>
  <c r="Z118" i="8"/>
  <c r="AC118" i="8"/>
  <c r="AB118" i="8"/>
  <c r="AD118" i="8"/>
  <c r="AE118" i="8"/>
  <c r="AF118" i="8"/>
  <c r="AF128" i="8"/>
  <c r="AB127" i="8"/>
  <c r="AC127" i="8"/>
  <c r="Y129" i="8"/>
  <c r="Y126" i="8"/>
  <c r="AF130" i="8"/>
  <c r="AH130" i="8"/>
  <c r="Z129" i="8"/>
  <c r="AA130" i="8"/>
  <c r="Z127" i="8"/>
  <c r="AH127" i="8"/>
  <c r="AE126" i="8"/>
  <c r="AC126" i="8"/>
  <c r="AD129" i="8"/>
  <c r="Z130" i="8"/>
  <c r="AG129" i="8"/>
  <c r="AG130" i="8"/>
  <c r="AC129" i="8"/>
  <c r="AI127" i="8"/>
  <c r="AI130" i="8"/>
  <c r="AA126" i="8"/>
  <c r="AE130" i="8"/>
  <c r="AF129" i="8"/>
  <c r="AE129" i="8"/>
  <c r="AD128" i="8"/>
  <c r="AD127" i="8"/>
  <c r="AI129" i="8"/>
  <c r="AG127" i="8"/>
  <c r="AH126" i="8"/>
  <c r="AC130" i="8"/>
  <c r="Z126" i="8"/>
  <c r="AC128" i="8"/>
  <c r="AG128" i="8"/>
  <c r="Z128" i="8"/>
  <c r="AA127" i="8"/>
  <c r="AI126" i="8"/>
  <c r="AA129" i="8"/>
  <c r="AB126" i="8"/>
  <c r="AG126" i="8"/>
  <c r="AH128" i="8"/>
  <c r="AI128" i="8"/>
  <c r="Y130" i="8"/>
  <c r="AD130" i="8"/>
  <c r="Y127" i="8"/>
  <c r="AH129" i="8"/>
  <c r="AB128" i="8"/>
  <c r="AB130" i="8"/>
  <c r="Y128" i="8"/>
  <c r="AE127" i="8"/>
  <c r="AE128" i="8"/>
  <c r="AD126" i="8"/>
  <c r="AF126" i="8"/>
  <c r="AF127" i="8"/>
  <c r="AB129" i="8"/>
  <c r="AA128" i="8"/>
  <c r="AV15" i="11" l="1"/>
  <c r="AV18" i="11"/>
  <c r="AV16" i="11"/>
  <c r="AV19" i="11"/>
  <c r="AV14" i="11"/>
  <c r="AV17" i="11"/>
  <c r="AW43" i="10"/>
  <c r="AW44" i="10"/>
  <c r="AW42" i="10"/>
  <c r="AW41" i="10"/>
  <c r="AV29" i="11"/>
  <c r="AV68" i="11"/>
  <c r="AV108" i="11"/>
  <c r="AV40" i="11"/>
  <c r="AV99" i="11"/>
  <c r="AV44" i="11"/>
  <c r="AV60" i="11"/>
  <c r="AV131" i="11"/>
  <c r="AV36" i="11"/>
  <c r="AV80" i="11"/>
  <c r="AV119" i="11"/>
  <c r="AV75" i="11"/>
  <c r="AV109" i="11"/>
  <c r="AV26" i="11"/>
  <c r="AV37" i="11"/>
  <c r="AV87" i="11"/>
  <c r="AV11" i="11"/>
  <c r="AV55" i="11"/>
  <c r="AV86" i="11"/>
  <c r="AV59" i="11"/>
  <c r="AV31" i="11"/>
  <c r="AV81" i="11"/>
  <c r="AV121" i="11"/>
  <c r="AV77" i="11"/>
  <c r="AV115" i="11"/>
  <c r="AV27" i="11"/>
  <c r="AV66" i="11"/>
  <c r="AV103" i="11"/>
  <c r="AV52" i="11"/>
  <c r="AV56" i="11"/>
  <c r="AV90" i="11"/>
  <c r="AV105" i="11"/>
  <c r="AV46" i="11"/>
  <c r="AV76" i="11"/>
  <c r="AV129" i="11"/>
  <c r="AV41" i="11"/>
  <c r="AV78" i="11"/>
  <c r="AV117" i="11"/>
  <c r="AV67" i="11"/>
  <c r="AV84" i="11"/>
  <c r="AV30" i="11"/>
  <c r="AV63" i="11"/>
  <c r="AV100" i="11"/>
  <c r="AV53" i="11"/>
  <c r="AV91" i="11"/>
  <c r="AV113" i="11"/>
  <c r="AV38" i="11"/>
  <c r="AV54" i="11"/>
  <c r="AV123" i="11"/>
  <c r="AV34" i="11"/>
  <c r="AV61" i="11"/>
  <c r="AV110" i="11"/>
  <c r="AV24" i="11"/>
  <c r="AV62" i="11"/>
  <c r="AV104" i="11"/>
  <c r="AV102" i="11"/>
  <c r="AV88" i="11"/>
  <c r="AV13" i="11"/>
  <c r="AV28" i="11"/>
  <c r="AV85" i="11"/>
  <c r="AV128" i="11"/>
  <c r="AV39" i="11"/>
  <c r="AV79" i="11"/>
  <c r="AV89" i="11"/>
  <c r="AW6" i="11"/>
  <c r="AV8" i="11"/>
  <c r="AX7" i="10"/>
  <c r="AX4" i="10"/>
  <c r="AW8" i="12"/>
  <c r="AX6" i="12"/>
  <c r="AW32" i="12"/>
  <c r="AW22" i="12"/>
  <c r="AW38" i="12"/>
  <c r="AW48" i="12"/>
  <c r="AW47" i="12"/>
  <c r="AW37" i="12"/>
  <c r="AB189" i="8"/>
  <c r="AD189" i="8"/>
  <c r="AF189" i="8"/>
  <c r="AC189" i="8"/>
  <c r="AA189" i="8"/>
  <c r="Z189" i="8"/>
  <c r="Y189" i="8"/>
  <c r="AE189" i="8"/>
  <c r="Y192" i="8"/>
  <c r="AC192" i="8"/>
  <c r="AB192" i="8"/>
  <c r="Z192" i="8"/>
  <c r="AD192" i="8"/>
  <c r="AF192" i="8"/>
  <c r="AE192" i="8"/>
  <c r="AA192" i="8"/>
  <c r="AA190" i="8"/>
  <c r="Z190" i="8"/>
  <c r="AC190" i="8"/>
  <c r="Y190" i="8"/>
  <c r="AD190" i="8"/>
  <c r="AE190" i="8"/>
  <c r="AB190" i="8"/>
  <c r="AF190" i="8"/>
  <c r="AE191" i="8"/>
  <c r="AF191" i="8"/>
  <c r="Z191" i="8"/>
  <c r="AA191" i="8"/>
  <c r="AD191" i="8"/>
  <c r="Y191" i="8"/>
  <c r="AB191" i="8"/>
  <c r="AC191" i="8"/>
  <c r="AA188" i="8"/>
  <c r="AC188" i="8"/>
  <c r="AD188" i="8"/>
  <c r="AF188" i="8"/>
  <c r="AE188" i="8"/>
  <c r="AB188" i="8"/>
  <c r="Y188" i="8"/>
  <c r="Z188" i="8"/>
  <c r="AI152" i="8"/>
  <c r="AI149" i="8"/>
  <c r="AI151" i="8"/>
  <c r="AI153" i="8"/>
  <c r="AI150" i="8"/>
  <c r="AH149" i="8"/>
  <c r="AH152" i="8"/>
  <c r="AH151" i="8"/>
  <c r="AH153" i="8"/>
  <c r="AH150" i="8"/>
  <c r="AG150" i="8"/>
  <c r="AG152" i="8"/>
  <c r="AG153" i="8"/>
  <c r="AG151" i="8"/>
  <c r="AG149" i="8"/>
  <c r="AF151" i="8"/>
  <c r="AF153" i="8"/>
  <c r="AF150" i="8"/>
  <c r="AF152" i="8"/>
  <c r="AF149" i="8"/>
  <c r="AE153" i="8"/>
  <c r="AE150" i="8"/>
  <c r="AE151" i="8"/>
  <c r="AE152" i="8"/>
  <c r="AE149" i="8"/>
  <c r="AD153" i="8"/>
  <c r="AD150" i="8"/>
  <c r="AD152" i="8"/>
  <c r="AD149" i="8"/>
  <c r="AD151" i="8"/>
  <c r="AC152" i="8"/>
  <c r="AC149" i="8"/>
  <c r="AC151" i="8"/>
  <c r="AB152" i="8"/>
  <c r="AB149" i="8"/>
  <c r="AB151" i="8"/>
  <c r="AC153" i="8"/>
  <c r="AB150" i="8"/>
  <c r="AC150" i="8"/>
  <c r="AB153" i="8"/>
  <c r="Z149" i="8"/>
  <c r="Z152" i="8"/>
  <c r="Z151" i="8"/>
  <c r="Z153" i="8"/>
  <c r="Z150" i="8"/>
  <c r="Y153" i="8"/>
  <c r="Y150" i="8"/>
  <c r="Y152" i="8"/>
  <c r="AA152" i="8"/>
  <c r="AA149" i="8"/>
  <c r="AA151" i="8"/>
  <c r="Y149" i="8"/>
  <c r="AA153" i="8"/>
  <c r="Y151" i="8"/>
  <c r="AA150" i="8"/>
  <c r="Y125" i="8"/>
  <c r="Z125" i="8"/>
  <c r="AA125" i="8"/>
  <c r="AB125" i="8"/>
  <c r="AC125" i="8"/>
  <c r="AD125" i="8"/>
  <c r="AE125" i="8"/>
  <c r="AF125" i="8"/>
  <c r="AG125" i="8"/>
  <c r="AH125" i="8"/>
  <c r="AI125" i="8"/>
  <c r="AB137" i="8"/>
  <c r="AI134" i="8"/>
  <c r="AD134" i="8"/>
  <c r="AA133" i="8"/>
  <c r="AH136" i="8"/>
  <c r="AF133" i="8"/>
  <c r="AD135" i="8"/>
  <c r="AF136" i="8"/>
  <c r="AG134" i="8"/>
  <c r="AC137" i="8"/>
  <c r="AC134" i="8"/>
  <c r="AF135" i="8"/>
  <c r="Z134" i="8"/>
  <c r="AG133" i="8"/>
  <c r="AA134" i="8"/>
  <c r="AA135" i="8"/>
  <c r="AI133" i="8"/>
  <c r="AH134" i="8"/>
  <c r="AI135" i="8"/>
  <c r="AB135" i="8"/>
  <c r="AD133" i="8"/>
  <c r="AE134" i="8"/>
  <c r="AG137" i="8"/>
  <c r="Y134" i="8"/>
  <c r="AD136" i="8"/>
  <c r="AD137" i="8"/>
  <c r="AE135" i="8"/>
  <c r="AA137" i="8"/>
  <c r="Z135" i="8"/>
  <c r="Z133" i="8"/>
  <c r="Y136" i="8"/>
  <c r="Z137" i="8"/>
  <c r="AB136" i="8"/>
  <c r="AI136" i="8"/>
  <c r="AF137" i="8"/>
  <c r="AH133" i="8"/>
  <c r="Y135" i="8"/>
  <c r="AG135" i="8"/>
  <c r="Y133" i="8"/>
  <c r="AE137" i="8"/>
  <c r="AG136" i="8"/>
  <c r="AC133" i="8"/>
  <c r="AH137" i="8"/>
  <c r="AE133" i="8"/>
  <c r="AH135" i="8"/>
  <c r="AA136" i="8"/>
  <c r="Z136" i="8"/>
  <c r="AC136" i="8"/>
  <c r="Y137" i="8"/>
  <c r="AC135" i="8"/>
  <c r="AB134" i="8"/>
  <c r="AI137" i="8"/>
  <c r="AB133" i="8"/>
  <c r="AE136" i="8"/>
  <c r="AF134" i="8"/>
  <c r="AX22" i="10" l="1"/>
  <c r="AX30" i="10"/>
  <c r="AX31" i="10"/>
  <c r="AX36" i="10"/>
  <c r="AX35" i="10"/>
  <c r="AX34" i="10"/>
  <c r="AX33" i="10"/>
  <c r="AX32" i="10"/>
  <c r="AX18" i="10"/>
  <c r="AX17" i="10"/>
  <c r="AX15" i="10"/>
  <c r="AX19" i="10"/>
  <c r="AX14" i="10"/>
  <c r="AX16" i="10"/>
  <c r="AW4" i="11"/>
  <c r="AW7" i="11"/>
  <c r="AV71" i="11"/>
  <c r="AV94" i="11"/>
  <c r="AV98" i="11"/>
  <c r="AV48" i="11"/>
  <c r="AV22" i="11"/>
  <c r="AV127" i="11"/>
  <c r="AX4" i="12"/>
  <c r="AX7" i="12"/>
  <c r="AX101" i="10"/>
  <c r="AX63" i="10"/>
  <c r="AX61" i="10"/>
  <c r="AX70" i="10"/>
  <c r="AX68" i="10"/>
  <c r="AX69" i="10"/>
  <c r="AX67" i="10"/>
  <c r="AX65" i="10"/>
  <c r="AX66" i="10"/>
  <c r="AY6" i="10"/>
  <c r="AX8" i="10"/>
  <c r="Z199" i="8"/>
  <c r="AF197" i="8"/>
  <c r="Y197" i="8"/>
  <c r="AG197" i="8"/>
  <c r="AA197" i="8"/>
  <c r="AB197" i="8"/>
  <c r="AH197" i="8"/>
  <c r="AC197" i="8"/>
  <c r="Z197" i="8"/>
  <c r="AD197" i="8"/>
  <c r="AI197" i="8"/>
  <c r="AE197" i="8"/>
  <c r="AB199" i="8"/>
  <c r="AH199" i="8"/>
  <c r="AC199" i="8"/>
  <c r="AD199" i="8"/>
  <c r="AI199" i="8"/>
  <c r="AE199" i="8"/>
  <c r="AF199" i="8"/>
  <c r="AA199" i="8"/>
  <c r="AG199" i="8"/>
  <c r="Y199" i="8"/>
  <c r="AA195" i="8"/>
  <c r="AB195" i="8"/>
  <c r="AH195" i="8"/>
  <c r="AC195" i="8"/>
  <c r="Z195" i="8"/>
  <c r="AD195" i="8"/>
  <c r="AI195" i="8"/>
  <c r="AE195" i="8"/>
  <c r="AF195" i="8"/>
  <c r="Y195" i="8"/>
  <c r="AG195" i="8"/>
  <c r="AG196" i="8"/>
  <c r="AE196" i="8"/>
  <c r="Y196" i="8"/>
  <c r="AH196" i="8"/>
  <c r="Z196" i="8"/>
  <c r="AI196" i="8"/>
  <c r="AB196" i="8"/>
  <c r="AF196" i="8"/>
  <c r="AC196" i="8"/>
  <c r="AA196" i="8"/>
  <c r="AD196" i="8"/>
  <c r="Y198" i="8"/>
  <c r="AG198" i="8"/>
  <c r="AA198" i="8"/>
  <c r="AB198" i="8"/>
  <c r="AH198" i="8"/>
  <c r="AC198" i="8"/>
  <c r="Z198" i="8"/>
  <c r="AD198" i="8"/>
  <c r="AI198" i="8"/>
  <c r="AE198" i="8"/>
  <c r="AF198" i="8"/>
  <c r="AI157" i="8"/>
  <c r="AI156" i="8"/>
  <c r="AI159" i="8"/>
  <c r="AI158" i="8"/>
  <c r="AI160" i="8"/>
  <c r="AH156" i="8"/>
  <c r="AH159" i="8"/>
  <c r="AH158" i="8"/>
  <c r="AH160" i="8"/>
  <c r="AH157" i="8"/>
  <c r="AG156" i="8"/>
  <c r="AG158" i="8"/>
  <c r="AG160" i="8"/>
  <c r="AG157" i="8"/>
  <c r="AG159" i="8"/>
  <c r="AF157" i="8"/>
  <c r="AF159" i="8"/>
  <c r="AF156" i="8"/>
  <c r="AF158" i="8"/>
  <c r="AF160" i="8"/>
  <c r="AE160" i="8"/>
  <c r="AE157" i="8"/>
  <c r="AE159" i="8"/>
  <c r="AE156" i="8"/>
  <c r="AE158" i="8"/>
  <c r="AD159" i="8"/>
  <c r="AD158" i="8"/>
  <c r="AD160" i="8"/>
  <c r="AD157" i="8"/>
  <c r="AD156" i="8"/>
  <c r="AC157" i="8"/>
  <c r="AB160" i="8"/>
  <c r="AC159" i="8"/>
  <c r="AC160" i="8"/>
  <c r="AC156" i="8"/>
  <c r="AC158" i="8"/>
  <c r="AB159" i="8"/>
  <c r="AB156" i="8"/>
  <c r="AB157" i="8"/>
  <c r="AB158" i="8"/>
  <c r="Z156" i="8"/>
  <c r="Z159" i="8"/>
  <c r="Z158" i="8"/>
  <c r="Z160" i="8"/>
  <c r="Z157" i="8"/>
  <c r="Y157" i="8"/>
  <c r="Y156" i="8"/>
  <c r="Y159" i="8"/>
  <c r="AA159" i="8"/>
  <c r="AA156" i="8"/>
  <c r="AA158" i="8"/>
  <c r="Y158" i="8"/>
  <c r="AA160" i="8"/>
  <c r="Y160" i="8"/>
  <c r="AA157" i="8"/>
  <c r="AA132" i="8"/>
  <c r="AA117" i="8" s="1"/>
  <c r="AW18" i="11" l="1"/>
  <c r="AW15" i="11"/>
  <c r="AW16" i="11"/>
  <c r="AW19" i="11"/>
  <c r="AW14" i="11"/>
  <c r="AW17" i="11"/>
  <c r="AX44" i="10"/>
  <c r="AX43" i="10"/>
  <c r="AX42" i="10"/>
  <c r="AX41" i="10"/>
  <c r="AX6" i="11"/>
  <c r="AW8" i="11"/>
  <c r="AW67" i="11"/>
  <c r="AW31" i="11"/>
  <c r="AW24" i="11"/>
  <c r="AW86" i="11"/>
  <c r="AW59" i="11"/>
  <c r="AW39" i="11"/>
  <c r="AW68" i="11"/>
  <c r="AW56" i="11"/>
  <c r="AW34" i="11"/>
  <c r="AW115" i="11"/>
  <c r="AW11" i="11"/>
  <c r="AW89" i="11"/>
  <c r="AW38" i="11"/>
  <c r="AW128" i="11"/>
  <c r="AW29" i="11"/>
  <c r="AW37" i="11"/>
  <c r="AW54" i="11"/>
  <c r="AW129" i="11"/>
  <c r="AW88" i="11"/>
  <c r="AW113" i="11"/>
  <c r="AW99" i="11"/>
  <c r="AW121" i="11"/>
  <c r="AW27" i="11"/>
  <c r="AW119" i="11"/>
  <c r="AW26" i="11"/>
  <c r="AW100" i="11"/>
  <c r="AW75" i="11"/>
  <c r="AW123" i="11"/>
  <c r="AW55" i="11"/>
  <c r="AW110" i="11"/>
  <c r="AW66" i="11"/>
  <c r="AW108" i="11"/>
  <c r="AW117" i="11"/>
  <c r="AW44" i="11"/>
  <c r="AW63" i="11"/>
  <c r="AW90" i="11"/>
  <c r="AW30" i="11"/>
  <c r="AW81" i="11"/>
  <c r="AW105" i="11"/>
  <c r="AW36" i="11"/>
  <c r="AW84" i="11"/>
  <c r="AW103" i="11"/>
  <c r="AW13" i="11"/>
  <c r="AW79" i="11"/>
  <c r="AW85" i="11"/>
  <c r="AW78" i="11"/>
  <c r="AW91" i="11"/>
  <c r="AW28" i="11"/>
  <c r="AW53" i="11"/>
  <c r="AW80" i="11"/>
  <c r="AW104" i="11"/>
  <c r="AW52" i="11"/>
  <c r="AW61" i="11"/>
  <c r="AW77" i="11"/>
  <c r="AW102" i="11"/>
  <c r="AW131" i="11"/>
  <c r="AW40" i="11"/>
  <c r="AW60" i="11"/>
  <c r="AW46" i="11"/>
  <c r="AW109" i="11"/>
  <c r="AW41" i="11"/>
  <c r="AW62" i="11"/>
  <c r="AW76" i="11"/>
  <c r="AW87" i="11"/>
  <c r="AY7" i="10"/>
  <c r="AY4" i="10"/>
  <c r="AX8" i="12"/>
  <c r="AY6" i="12"/>
  <c r="AX32" i="12"/>
  <c r="AX48" i="12"/>
  <c r="AX47" i="12"/>
  <c r="AX22" i="12"/>
  <c r="AX38" i="12"/>
  <c r="AX37" i="12"/>
  <c r="AH205" i="8"/>
  <c r="Z205" i="8"/>
  <c r="AI205" i="8"/>
  <c r="AB205" i="8"/>
  <c r="AF205" i="8"/>
  <c r="AC205" i="8"/>
  <c r="Y205" i="8"/>
  <c r="AD205" i="8"/>
  <c r="AG205" i="8"/>
  <c r="AE205" i="8"/>
  <c r="AA205" i="8"/>
  <c r="AB202" i="8"/>
  <c r="AH202" i="8"/>
  <c r="AC202" i="8"/>
  <c r="Z202" i="8"/>
  <c r="AD202" i="8"/>
  <c r="AI202" i="8"/>
  <c r="AE202" i="8"/>
  <c r="AF202" i="8"/>
  <c r="AA202" i="8"/>
  <c r="AG202" i="8"/>
  <c r="Y202" i="8"/>
  <c r="AG206" i="8"/>
  <c r="AE206" i="8"/>
  <c r="Y206" i="8"/>
  <c r="AH206" i="8"/>
  <c r="Z206" i="8"/>
  <c r="AI206" i="8"/>
  <c r="AB206" i="8"/>
  <c r="AF206" i="8"/>
  <c r="AC206" i="8"/>
  <c r="AA206" i="8"/>
  <c r="AD206" i="8"/>
  <c r="Z203" i="8"/>
  <c r="AI203" i="8"/>
  <c r="AB203" i="8"/>
  <c r="AF203" i="8"/>
  <c r="AC203" i="8"/>
  <c r="AA203" i="8"/>
  <c r="AD203" i="8"/>
  <c r="AG203" i="8"/>
  <c r="AE203" i="8"/>
  <c r="Y203" i="8"/>
  <c r="AH203" i="8"/>
  <c r="AB204" i="8"/>
  <c r="AF204" i="8"/>
  <c r="AC204" i="8"/>
  <c r="Y204" i="8"/>
  <c r="AD204" i="8"/>
  <c r="AG204" i="8"/>
  <c r="AE204" i="8"/>
  <c r="AA204" i="8"/>
  <c r="AH204" i="8"/>
  <c r="Z204" i="8"/>
  <c r="AI204" i="8"/>
  <c r="Y132" i="8"/>
  <c r="Y117" i="8" s="1"/>
  <c r="Z132" i="8"/>
  <c r="Z117" i="8" s="1"/>
  <c r="AB132" i="8"/>
  <c r="AB117" i="8" s="1"/>
  <c r="AC132" i="8"/>
  <c r="AC117" i="8" s="1"/>
  <c r="AD132" i="8"/>
  <c r="AD117" i="8" s="1"/>
  <c r="AE132" i="8"/>
  <c r="AE117" i="8" s="1"/>
  <c r="AF132" i="8"/>
  <c r="AF117" i="8" s="1"/>
  <c r="AG132" i="8"/>
  <c r="AH132" i="8"/>
  <c r="AI132" i="8"/>
  <c r="AY22" i="10" l="1"/>
  <c r="AY36" i="10"/>
  <c r="AY35" i="10"/>
  <c r="AY34" i="10"/>
  <c r="AY33" i="10"/>
  <c r="AY32" i="10"/>
  <c r="AY30" i="10"/>
  <c r="AY31" i="10"/>
  <c r="AY18" i="10"/>
  <c r="AY17" i="10"/>
  <c r="AY15" i="10"/>
  <c r="AY19" i="10"/>
  <c r="AY14" i="10"/>
  <c r="AY16" i="10"/>
  <c r="AW94" i="11"/>
  <c r="AW98" i="11"/>
  <c r="AW127" i="11"/>
  <c r="AW22" i="11"/>
  <c r="AW48" i="11"/>
  <c r="AW71" i="11"/>
  <c r="AX7" i="11"/>
  <c r="AX4" i="11"/>
  <c r="AY4" i="12"/>
  <c r="AY7" i="12"/>
  <c r="AY63" i="10"/>
  <c r="AY70" i="10"/>
  <c r="AY69" i="10"/>
  <c r="AY65" i="10"/>
  <c r="AY67" i="10"/>
  <c r="AY68" i="10"/>
  <c r="AY66" i="10"/>
  <c r="AY101" i="10"/>
  <c r="AY61" i="10"/>
  <c r="AZ6" i="10"/>
  <c r="AY8" i="10"/>
  <c r="Y141" i="8"/>
  <c r="AX16" i="11" l="1"/>
  <c r="AX19" i="11"/>
  <c r="AX14" i="11"/>
  <c r="AX18" i="11"/>
  <c r="AX17" i="11"/>
  <c r="AX15" i="11"/>
  <c r="AY44" i="10"/>
  <c r="AY43" i="10"/>
  <c r="AY42" i="10"/>
  <c r="AY41" i="10"/>
  <c r="AX67" i="11"/>
  <c r="AX131" i="11"/>
  <c r="AX110" i="11"/>
  <c r="AX59" i="11"/>
  <c r="AX26" i="11"/>
  <c r="AX91" i="11"/>
  <c r="AX89" i="11"/>
  <c r="AX86" i="11"/>
  <c r="AX29" i="11"/>
  <c r="AX87" i="11"/>
  <c r="AX128" i="11"/>
  <c r="AX54" i="11"/>
  <c r="AX117" i="11"/>
  <c r="AX85" i="11"/>
  <c r="AX75" i="11"/>
  <c r="AX53" i="11"/>
  <c r="AX77" i="11"/>
  <c r="AX27" i="11"/>
  <c r="AX44" i="11"/>
  <c r="AX115" i="11"/>
  <c r="AX24" i="11"/>
  <c r="AX129" i="11"/>
  <c r="AX46" i="11"/>
  <c r="AX84" i="11"/>
  <c r="AX30" i="11"/>
  <c r="AX108" i="11"/>
  <c r="AX62" i="11"/>
  <c r="AX56" i="11"/>
  <c r="AX31" i="11"/>
  <c r="AX113" i="11"/>
  <c r="AX103" i="11"/>
  <c r="AX76" i="11"/>
  <c r="AX123" i="11"/>
  <c r="AX90" i="11"/>
  <c r="AX11" i="11"/>
  <c r="AX60" i="11"/>
  <c r="AX119" i="11"/>
  <c r="AX78" i="11"/>
  <c r="AX61" i="11"/>
  <c r="AX104" i="11"/>
  <c r="AX38" i="11"/>
  <c r="AX99" i="11"/>
  <c r="AX55" i="11"/>
  <c r="AX28" i="11"/>
  <c r="AX36" i="11"/>
  <c r="AX80" i="11"/>
  <c r="AX40" i="11"/>
  <c r="AX121" i="11"/>
  <c r="AX79" i="11"/>
  <c r="AX13" i="11"/>
  <c r="AX109" i="11"/>
  <c r="AX63" i="11"/>
  <c r="AX102" i="11"/>
  <c r="AX41" i="11"/>
  <c r="AX39" i="11"/>
  <c r="AX37" i="11"/>
  <c r="AX88" i="11"/>
  <c r="AX100" i="11"/>
  <c r="AX105" i="11"/>
  <c r="AX34" i="11"/>
  <c r="AX68" i="11"/>
  <c r="AX52" i="11"/>
  <c r="AX81" i="11"/>
  <c r="AX66" i="11"/>
  <c r="AY6" i="11"/>
  <c r="AX8" i="11"/>
  <c r="AY8" i="12"/>
  <c r="AZ6" i="12"/>
  <c r="AY22" i="12"/>
  <c r="AY48" i="12"/>
  <c r="AY47" i="12"/>
  <c r="AY38" i="12"/>
  <c r="AY37" i="12"/>
  <c r="AY32" i="12"/>
  <c r="AZ7" i="10"/>
  <c r="AZ4" i="10"/>
  <c r="Y148" i="8"/>
  <c r="Y155" i="8"/>
  <c r="AA141" i="8"/>
  <c r="AZ22" i="10" l="1"/>
  <c r="AZ36" i="10"/>
  <c r="AZ35" i="10"/>
  <c r="AZ34" i="10"/>
  <c r="AZ33" i="10"/>
  <c r="AZ32" i="10"/>
  <c r="AZ31" i="10"/>
  <c r="AZ30" i="10"/>
  <c r="AZ18" i="10"/>
  <c r="AZ17" i="10"/>
  <c r="AZ15" i="10"/>
  <c r="AZ19" i="10"/>
  <c r="AZ14" i="10"/>
  <c r="AZ16" i="10"/>
  <c r="AX71" i="11"/>
  <c r="AY7" i="11"/>
  <c r="AY4" i="11"/>
  <c r="AX94" i="11"/>
  <c r="AX48" i="11"/>
  <c r="AX22" i="11"/>
  <c r="AX98" i="11"/>
  <c r="AX127" i="11"/>
  <c r="AZ4" i="12"/>
  <c r="AZ7" i="12"/>
  <c r="AZ70" i="10"/>
  <c r="AZ68" i="10"/>
  <c r="AZ66" i="10"/>
  <c r="AZ65" i="10"/>
  <c r="AZ69" i="10"/>
  <c r="AZ63" i="10"/>
  <c r="AZ67" i="10"/>
  <c r="AZ101" i="10"/>
  <c r="AZ61" i="10"/>
  <c r="BA6" i="10"/>
  <c r="AZ8" i="10"/>
  <c r="Y140" i="8"/>
  <c r="AA148" i="8"/>
  <c r="AA155" i="8"/>
  <c r="Z148" i="8"/>
  <c r="Z155" i="8"/>
  <c r="Z141" i="8"/>
  <c r="AB155" i="8"/>
  <c r="AC155" i="8"/>
  <c r="AC141" i="8"/>
  <c r="AY16" i="11" l="1"/>
  <c r="AY19" i="11"/>
  <c r="AY14" i="11"/>
  <c r="AY17" i="11"/>
  <c r="AY15" i="11"/>
  <c r="AY18" i="11"/>
  <c r="AZ44" i="10"/>
  <c r="AZ43" i="10"/>
  <c r="AZ42" i="10"/>
  <c r="AZ41" i="10"/>
  <c r="AY67" i="11"/>
  <c r="AY91" i="11"/>
  <c r="AY117" i="11"/>
  <c r="AY59" i="11"/>
  <c r="AY27" i="11"/>
  <c r="AY46" i="11"/>
  <c r="AY68" i="11"/>
  <c r="AY66" i="11"/>
  <c r="AY105" i="11"/>
  <c r="AY109" i="11"/>
  <c r="AY62" i="11"/>
  <c r="AY84" i="11"/>
  <c r="AY37" i="11"/>
  <c r="AY78" i="11"/>
  <c r="AY103" i="11"/>
  <c r="AY88" i="11"/>
  <c r="AY13" i="11"/>
  <c r="AY129" i="11"/>
  <c r="AY119" i="11"/>
  <c r="AY31" i="11"/>
  <c r="AY53" i="11"/>
  <c r="AY89" i="11"/>
  <c r="AY90" i="11"/>
  <c r="AY99" i="11"/>
  <c r="AY85" i="11"/>
  <c r="AY29" i="11"/>
  <c r="AY63" i="11"/>
  <c r="AY77" i="11"/>
  <c r="AY87" i="11"/>
  <c r="AY11" i="11"/>
  <c r="AY55" i="11"/>
  <c r="AY41" i="11"/>
  <c r="AY40" i="11"/>
  <c r="AY79" i="11"/>
  <c r="AY81" i="11"/>
  <c r="AY28" i="11"/>
  <c r="AY60" i="11"/>
  <c r="AY80" i="11"/>
  <c r="AY113" i="11"/>
  <c r="AY123" i="11"/>
  <c r="AY86" i="11"/>
  <c r="AY131" i="11"/>
  <c r="AY39" i="11"/>
  <c r="AY54" i="11"/>
  <c r="AY115" i="11"/>
  <c r="AY36" i="11"/>
  <c r="AY75" i="11"/>
  <c r="AY76" i="11"/>
  <c r="AY52" i="11"/>
  <c r="AY56" i="11"/>
  <c r="AY100" i="11"/>
  <c r="AY24" i="11"/>
  <c r="AY110" i="11"/>
  <c r="AY61" i="11"/>
  <c r="AY128" i="11"/>
  <c r="AY102" i="11"/>
  <c r="AY108" i="11"/>
  <c r="AY30" i="11"/>
  <c r="AY44" i="11"/>
  <c r="AY121" i="11"/>
  <c r="AY34" i="11"/>
  <c r="AY38" i="11"/>
  <c r="AY104" i="11"/>
  <c r="AY26" i="11"/>
  <c r="AZ6" i="11"/>
  <c r="AY8" i="11"/>
  <c r="AZ38" i="12"/>
  <c r="AZ37" i="12"/>
  <c r="AZ32" i="12"/>
  <c r="AZ22" i="12"/>
  <c r="AZ47" i="12"/>
  <c r="AZ48" i="12"/>
  <c r="BA4" i="10"/>
  <c r="BA7" i="10"/>
  <c r="AZ8" i="12"/>
  <c r="BA6" i="12"/>
  <c r="AA140" i="8"/>
  <c r="Z140" i="8"/>
  <c r="AC148" i="8"/>
  <c r="AC140" i="8" s="1"/>
  <c r="AB141" i="8"/>
  <c r="BA22" i="10" l="1"/>
  <c r="BA35" i="10"/>
  <c r="BA34" i="10"/>
  <c r="BA33" i="10"/>
  <c r="BA32" i="10"/>
  <c r="BA31" i="10"/>
  <c r="BA36" i="10"/>
  <c r="BA30" i="10"/>
  <c r="BA17" i="10"/>
  <c r="BA18" i="10"/>
  <c r="BA15" i="10"/>
  <c r="BA19" i="10"/>
  <c r="BA14" i="10"/>
  <c r="BA16" i="10"/>
  <c r="AY94" i="11"/>
  <c r="AY98" i="11"/>
  <c r="AY127" i="11"/>
  <c r="AY71" i="11"/>
  <c r="AZ4" i="11"/>
  <c r="AZ7" i="11"/>
  <c r="AY48" i="11"/>
  <c r="AY22" i="11"/>
  <c r="BA70" i="10"/>
  <c r="BA68" i="10"/>
  <c r="BA66" i="10"/>
  <c r="BA69" i="10"/>
  <c r="BA67" i="10"/>
  <c r="BA61" i="10"/>
  <c r="BA65" i="10"/>
  <c r="BA101" i="10"/>
  <c r="BA63" i="10"/>
  <c r="BA4" i="12"/>
  <c r="BA7" i="12"/>
  <c r="BB6" i="10"/>
  <c r="BA8" i="10"/>
  <c r="AB148" i="8"/>
  <c r="AB140" i="8" s="1"/>
  <c r="AD155" i="8"/>
  <c r="AD148" i="8"/>
  <c r="AD141" i="8"/>
  <c r="AE155" i="8"/>
  <c r="AE148" i="8"/>
  <c r="AE141" i="8"/>
  <c r="AF155" i="8"/>
  <c r="AF148" i="8"/>
  <c r="AF141" i="8"/>
  <c r="AG155" i="8"/>
  <c r="AZ19" i="11" l="1"/>
  <c r="AZ14" i="11"/>
  <c r="AZ17" i="11"/>
  <c r="AZ15" i="11"/>
  <c r="AZ18" i="11"/>
  <c r="AZ16" i="11"/>
  <c r="BA43" i="10"/>
  <c r="BA44" i="10"/>
  <c r="BA42" i="10"/>
  <c r="BA41" i="10"/>
  <c r="AZ8" i="11"/>
  <c r="BA6" i="11"/>
  <c r="AZ76" i="11"/>
  <c r="AZ81" i="11"/>
  <c r="AZ62" i="11"/>
  <c r="AZ91" i="11"/>
  <c r="AZ85" i="11"/>
  <c r="AZ84" i="11"/>
  <c r="AZ79" i="11"/>
  <c r="AZ113" i="11"/>
  <c r="AZ27" i="11"/>
  <c r="AZ105" i="11"/>
  <c r="AZ60" i="11"/>
  <c r="AZ46" i="11"/>
  <c r="AZ38" i="11"/>
  <c r="AZ55" i="11"/>
  <c r="AZ102" i="11"/>
  <c r="AZ110" i="11"/>
  <c r="AZ109" i="11"/>
  <c r="AZ80" i="11"/>
  <c r="AZ40" i="11"/>
  <c r="AZ121" i="11"/>
  <c r="AZ34" i="11"/>
  <c r="AZ75" i="11"/>
  <c r="AZ68" i="11"/>
  <c r="AZ24" i="11"/>
  <c r="AZ52" i="11"/>
  <c r="AZ117" i="11"/>
  <c r="AZ103" i="11"/>
  <c r="AZ44" i="11"/>
  <c r="AZ36" i="11"/>
  <c r="AZ90" i="11"/>
  <c r="AZ131" i="11"/>
  <c r="AZ31" i="11"/>
  <c r="AZ54" i="11"/>
  <c r="AZ77" i="11"/>
  <c r="AZ39" i="11"/>
  <c r="AZ99" i="11"/>
  <c r="AZ56" i="11"/>
  <c r="AZ29" i="11"/>
  <c r="AZ11" i="11"/>
  <c r="AZ30" i="11"/>
  <c r="AZ66" i="11"/>
  <c r="AZ88" i="11"/>
  <c r="AZ37" i="11"/>
  <c r="AZ78" i="11"/>
  <c r="AZ115" i="11"/>
  <c r="AZ104" i="11"/>
  <c r="AZ100" i="11"/>
  <c r="AZ123" i="11"/>
  <c r="AZ119" i="11"/>
  <c r="AZ28" i="11"/>
  <c r="AZ61" i="11"/>
  <c r="AZ59" i="11"/>
  <c r="AZ63" i="11"/>
  <c r="AZ128" i="11"/>
  <c r="AZ67" i="11"/>
  <c r="AZ89" i="11"/>
  <c r="AZ87" i="11"/>
  <c r="AZ53" i="11"/>
  <c r="AZ86" i="11"/>
  <c r="AZ129" i="11"/>
  <c r="AZ13" i="11"/>
  <c r="AZ108" i="11"/>
  <c r="AZ26" i="11"/>
  <c r="AZ41" i="11"/>
  <c r="BB4" i="10"/>
  <c r="BB7" i="10"/>
  <c r="BB6" i="12"/>
  <c r="BA8" i="12"/>
  <c r="BA48" i="12"/>
  <c r="BA47" i="12"/>
  <c r="BA22" i="12"/>
  <c r="BA38" i="12"/>
  <c r="BA37" i="12"/>
  <c r="BA32" i="12"/>
  <c r="AE140" i="8"/>
  <c r="AD140" i="8"/>
  <c r="AF140" i="8"/>
  <c r="AG148" i="8"/>
  <c r="AH148" i="8"/>
  <c r="AH155" i="8"/>
  <c r="BB22" i="10" l="1"/>
  <c r="BB34" i="10"/>
  <c r="BB33" i="10"/>
  <c r="BB35" i="10"/>
  <c r="BB32" i="10"/>
  <c r="BB31" i="10"/>
  <c r="BB30" i="10"/>
  <c r="BB36" i="10"/>
  <c r="BB17" i="10"/>
  <c r="BB18" i="10"/>
  <c r="BB15" i="10"/>
  <c r="BB19" i="10"/>
  <c r="BB14" i="10"/>
  <c r="BB16" i="10"/>
  <c r="AZ94" i="11"/>
  <c r="AZ71" i="11"/>
  <c r="AZ98" i="11"/>
  <c r="AZ127" i="11"/>
  <c r="AZ22" i="11"/>
  <c r="AZ48" i="11"/>
  <c r="BA4" i="11"/>
  <c r="BA7" i="11"/>
  <c r="BB7" i="12"/>
  <c r="BB4" i="12"/>
  <c r="BC6" i="10"/>
  <c r="BB8" i="10"/>
  <c r="BB67" i="10"/>
  <c r="BB70" i="10"/>
  <c r="BB68" i="10"/>
  <c r="BB66" i="10"/>
  <c r="BB101" i="10"/>
  <c r="BB65" i="10"/>
  <c r="BB61" i="10"/>
  <c r="BB63" i="10"/>
  <c r="BB69" i="10"/>
  <c r="AI148" i="8"/>
  <c r="AI155" i="8"/>
  <c r="BA14" i="11" l="1"/>
  <c r="BA17" i="11"/>
  <c r="BA15" i="11"/>
  <c r="BA19" i="11"/>
  <c r="BA18" i="11"/>
  <c r="BA16" i="11"/>
  <c r="BB43" i="10"/>
  <c r="BB44" i="10"/>
  <c r="BB41" i="10"/>
  <c r="BB42" i="10"/>
  <c r="BA8" i="11"/>
  <c r="BB6" i="11"/>
  <c r="BA131" i="11"/>
  <c r="BA44" i="11"/>
  <c r="BA90" i="11"/>
  <c r="BA31" i="11"/>
  <c r="BA108" i="11"/>
  <c r="BA102" i="11"/>
  <c r="BA119" i="11"/>
  <c r="BA63" i="11"/>
  <c r="BA85" i="11"/>
  <c r="BA76" i="11"/>
  <c r="BA75" i="11"/>
  <c r="BA68" i="11"/>
  <c r="BA66" i="11"/>
  <c r="BA34" i="11"/>
  <c r="BA53" i="11"/>
  <c r="BA91" i="11"/>
  <c r="BA77" i="11"/>
  <c r="BA103" i="11"/>
  <c r="BA128" i="11"/>
  <c r="BA79" i="11"/>
  <c r="BA80" i="11"/>
  <c r="BA37" i="11"/>
  <c r="BA105" i="11"/>
  <c r="BA61" i="11"/>
  <c r="BA29" i="11"/>
  <c r="BA123" i="11"/>
  <c r="BA59" i="11"/>
  <c r="BA13" i="11"/>
  <c r="BA55" i="11"/>
  <c r="BA121" i="11"/>
  <c r="BA89" i="11"/>
  <c r="BA40" i="11"/>
  <c r="BA27" i="11"/>
  <c r="BA117" i="11"/>
  <c r="BA11" i="11"/>
  <c r="BA78" i="11"/>
  <c r="BA81" i="11"/>
  <c r="BA56" i="11"/>
  <c r="BA26" i="11"/>
  <c r="BA41" i="11"/>
  <c r="BA115" i="11"/>
  <c r="BA54" i="11"/>
  <c r="BA52" i="11"/>
  <c r="BA104" i="11"/>
  <c r="BA84" i="11"/>
  <c r="BA113" i="11"/>
  <c r="BA30" i="11"/>
  <c r="BA39" i="11"/>
  <c r="BA129" i="11"/>
  <c r="BA110" i="11"/>
  <c r="BA60" i="11"/>
  <c r="BA24" i="11"/>
  <c r="BA46" i="11"/>
  <c r="BA87" i="11"/>
  <c r="BA67" i="11"/>
  <c r="BA99" i="11"/>
  <c r="BA62" i="11"/>
  <c r="BA36" i="11"/>
  <c r="BA109" i="11"/>
  <c r="BA38" i="11"/>
  <c r="BA100" i="11"/>
  <c r="BA28" i="11"/>
  <c r="BA86" i="11"/>
  <c r="BA88" i="11"/>
  <c r="BC7" i="10"/>
  <c r="BC4" i="10"/>
  <c r="BB22" i="12"/>
  <c r="BB47" i="12"/>
  <c r="BB37" i="12"/>
  <c r="BB32" i="12"/>
  <c r="BB38" i="12"/>
  <c r="BB48" i="12"/>
  <c r="BB8" i="12"/>
  <c r="BC6" i="12"/>
  <c r="AE169" i="8"/>
  <c r="AF165" i="8"/>
  <c r="AD168" i="8"/>
  <c r="Y167" i="8"/>
  <c r="AB167" i="8"/>
  <c r="AD166" i="8"/>
  <c r="AE167" i="8"/>
  <c r="AC169" i="8"/>
  <c r="AD169" i="8"/>
  <c r="Z168" i="8"/>
  <c r="AF166" i="8"/>
  <c r="Y165" i="8"/>
  <c r="AA167" i="8"/>
  <c r="Z169" i="8"/>
  <c r="AB168" i="8"/>
  <c r="AC166" i="8"/>
  <c r="Y168" i="8"/>
  <c r="Z165" i="8"/>
  <c r="AA166" i="8"/>
  <c r="AC168" i="8"/>
  <c r="AB169" i="8"/>
  <c r="AE168" i="8"/>
  <c r="Y166" i="8"/>
  <c r="Z167" i="8"/>
  <c r="AF168" i="8"/>
  <c r="AF167" i="8"/>
  <c r="Y169" i="8"/>
  <c r="AA169" i="8"/>
  <c r="AA168" i="8"/>
  <c r="AD167" i="8"/>
  <c r="AE166" i="8"/>
  <c r="AF169" i="8"/>
  <c r="AE165" i="8"/>
  <c r="AB165" i="8"/>
  <c r="AC167" i="8"/>
  <c r="Z166" i="8"/>
  <c r="AB166" i="8"/>
  <c r="AC165" i="8"/>
  <c r="AA165" i="8"/>
  <c r="AD165" i="8"/>
  <c r="BC22" i="10" l="1"/>
  <c r="BC33" i="10"/>
  <c r="BC32" i="10"/>
  <c r="BC31" i="10"/>
  <c r="BC34" i="10"/>
  <c r="BC30" i="10"/>
  <c r="BC36" i="10"/>
  <c r="BC35" i="10"/>
  <c r="BC17" i="10"/>
  <c r="BC18" i="10"/>
  <c r="BC15" i="10"/>
  <c r="BC19" i="10"/>
  <c r="BC14" i="10"/>
  <c r="BC16" i="10"/>
  <c r="BA94" i="11"/>
  <c r="BA98" i="11"/>
  <c r="BA71" i="11"/>
  <c r="BA127" i="11"/>
  <c r="BB7" i="11"/>
  <c r="BB4" i="11"/>
  <c r="BA48" i="11"/>
  <c r="BA22" i="11"/>
  <c r="BC7" i="12"/>
  <c r="BC4" i="12"/>
  <c r="BC70" i="10"/>
  <c r="BC101" i="10"/>
  <c r="BC68" i="10"/>
  <c r="BC66" i="10"/>
  <c r="BC67" i="10"/>
  <c r="BC65" i="10"/>
  <c r="BC61" i="10"/>
  <c r="BC63" i="10"/>
  <c r="BC69" i="10"/>
  <c r="BD6" i="10"/>
  <c r="BC8" i="10"/>
  <c r="AC213" i="8"/>
  <c r="AC236" i="8" s="1"/>
  <c r="AB213" i="8"/>
  <c r="AB236" i="8" s="1"/>
  <c r="AE213" i="8"/>
  <c r="AE236" i="8" s="1"/>
  <c r="AD213" i="8"/>
  <c r="AD236" i="8" s="1"/>
  <c r="AF213" i="8"/>
  <c r="AF236" i="8" s="1"/>
  <c r="Y213" i="8"/>
  <c r="Y236" i="8" s="1"/>
  <c r="Z259" i="8" s="1"/>
  <c r="Z213" i="8"/>
  <c r="Z236" i="8" s="1"/>
  <c r="AA213" i="8"/>
  <c r="AA236" i="8" s="1"/>
  <c r="AC214" i="8"/>
  <c r="AC237" i="8" s="1"/>
  <c r="AB214" i="8"/>
  <c r="AB237" i="8" s="1"/>
  <c r="AD214" i="8"/>
  <c r="AD237" i="8" s="1"/>
  <c r="AE214" i="8"/>
  <c r="AE237" i="8" s="1"/>
  <c r="AF214" i="8"/>
  <c r="AF237" i="8" s="1"/>
  <c r="Y214" i="8"/>
  <c r="Y237" i="8" s="1"/>
  <c r="Z260" i="8" s="1"/>
  <c r="Z214" i="8"/>
  <c r="Z237" i="8" s="1"/>
  <c r="AA214" i="8"/>
  <c r="AA237" i="8" s="1"/>
  <c r="AB212" i="8"/>
  <c r="Z212" i="8"/>
  <c r="AD212" i="8"/>
  <c r="AC212" i="8"/>
  <c r="AE212" i="8"/>
  <c r="AF212" i="8"/>
  <c r="Y212" i="8"/>
  <c r="AA212" i="8"/>
  <c r="AA211" i="8"/>
  <c r="Z211" i="8"/>
  <c r="AD211" i="8"/>
  <c r="AC211" i="8"/>
  <c r="AE211" i="8"/>
  <c r="AB211" i="8"/>
  <c r="Y211" i="8"/>
  <c r="AF211" i="8"/>
  <c r="Z215" i="8"/>
  <c r="Z238" i="8" s="1"/>
  <c r="AC215" i="8"/>
  <c r="AC238" i="8" s="1"/>
  <c r="AE215" i="8"/>
  <c r="AE238" i="8" s="1"/>
  <c r="AB215" i="8"/>
  <c r="AB238" i="8" s="1"/>
  <c r="AF215" i="8"/>
  <c r="AF238" i="8" s="1"/>
  <c r="AD215" i="8"/>
  <c r="AD238" i="8" s="1"/>
  <c r="AA215" i="8"/>
  <c r="AA238" i="8" s="1"/>
  <c r="Y215" i="8"/>
  <c r="Y238" i="8" s="1"/>
  <c r="Z261" i="8" s="1"/>
  <c r="BB17" i="11" l="1"/>
  <c r="BB14" i="11"/>
  <c r="BB15" i="11"/>
  <c r="BB18" i="11"/>
  <c r="BB16" i="11"/>
  <c r="BB19" i="11"/>
  <c r="BC43" i="10"/>
  <c r="BC44" i="10"/>
  <c r="BC41" i="10"/>
  <c r="BC42" i="10"/>
  <c r="BB28" i="11"/>
  <c r="BB131" i="11"/>
  <c r="BB115" i="11"/>
  <c r="BB54" i="11"/>
  <c r="BB128" i="11"/>
  <c r="BB46" i="11"/>
  <c r="BB129" i="11"/>
  <c r="BB30" i="11"/>
  <c r="BB59" i="11"/>
  <c r="BB85" i="11"/>
  <c r="BB102" i="11"/>
  <c r="BB121" i="11"/>
  <c r="BB52" i="11"/>
  <c r="BB89" i="11"/>
  <c r="BB123" i="11"/>
  <c r="BB29" i="11"/>
  <c r="BB79" i="11"/>
  <c r="BB113" i="11"/>
  <c r="BB77" i="11"/>
  <c r="BB11" i="11"/>
  <c r="BB41" i="11"/>
  <c r="BB55" i="11"/>
  <c r="BB84" i="11"/>
  <c r="BB61" i="11"/>
  <c r="BB75" i="11"/>
  <c r="BB26" i="11"/>
  <c r="BB76" i="11"/>
  <c r="BB103" i="11"/>
  <c r="BB60" i="11"/>
  <c r="BB117" i="11"/>
  <c r="BB39" i="11"/>
  <c r="BB90" i="11"/>
  <c r="BB88" i="11"/>
  <c r="BB13" i="11"/>
  <c r="BB91" i="11"/>
  <c r="BB86" i="11"/>
  <c r="BB62" i="11"/>
  <c r="BB100" i="11"/>
  <c r="BB119" i="11"/>
  <c r="BB37" i="11"/>
  <c r="BB108" i="11"/>
  <c r="BB105" i="11"/>
  <c r="BB66" i="11"/>
  <c r="BB56" i="11"/>
  <c r="BB53" i="11"/>
  <c r="BB34" i="11"/>
  <c r="BB24" i="11"/>
  <c r="BB38" i="11"/>
  <c r="BB67" i="11"/>
  <c r="BB110" i="11"/>
  <c r="BB44" i="11"/>
  <c r="BB68" i="11"/>
  <c r="BB63" i="11"/>
  <c r="BB109" i="11"/>
  <c r="BB36" i="11"/>
  <c r="BB27" i="11"/>
  <c r="BB81" i="11"/>
  <c r="BB104" i="11"/>
  <c r="BB99" i="11"/>
  <c r="BB87" i="11"/>
  <c r="BB40" i="11"/>
  <c r="BB80" i="11"/>
  <c r="BB78" i="11"/>
  <c r="BB31" i="11"/>
  <c r="BB8" i="11"/>
  <c r="BC6" i="11"/>
  <c r="BC32" i="12"/>
  <c r="BC48" i="12"/>
  <c r="BC22" i="12"/>
  <c r="BC47" i="12"/>
  <c r="BC38" i="12"/>
  <c r="BC37" i="12"/>
  <c r="BC8" i="12"/>
  <c r="BD6" i="12"/>
  <c r="BD4" i="10"/>
  <c r="BD7" i="10"/>
  <c r="AA261" i="8"/>
  <c r="AA260" i="8"/>
  <c r="AA259" i="8"/>
  <c r="AB261" i="8"/>
  <c r="AB259" i="8"/>
  <c r="AB260" i="8"/>
  <c r="AF260" i="8"/>
  <c r="AF261" i="8"/>
  <c r="AF259" i="8"/>
  <c r="AG259" i="8"/>
  <c r="AC260" i="8"/>
  <c r="AC259" i="8"/>
  <c r="AC261" i="8"/>
  <c r="AG261" i="8"/>
  <c r="AG260" i="8"/>
  <c r="AD260" i="8"/>
  <c r="AE259" i="8"/>
  <c r="AD261" i="8"/>
  <c r="AD259" i="8"/>
  <c r="AE260" i="8"/>
  <c r="AE261" i="8"/>
  <c r="Y256" i="8"/>
  <c r="Z256" i="8"/>
  <c r="AE233" i="8"/>
  <c r="Z233" i="8"/>
  <c r="AA233" i="8"/>
  <c r="AD233" i="8"/>
  <c r="Y233" i="8"/>
  <c r="AB233" i="8"/>
  <c r="AF233" i="8"/>
  <c r="AC233" i="8"/>
  <c r="AC210" i="8"/>
  <c r="AB210" i="8"/>
  <c r="Z210" i="8"/>
  <c r="AF210" i="8"/>
  <c r="Y210" i="8"/>
  <c r="AE210" i="8"/>
  <c r="AA210" i="8"/>
  <c r="AD210" i="8"/>
  <c r="Y164" i="8"/>
  <c r="Z164" i="8"/>
  <c r="AA164" i="8"/>
  <c r="AB164" i="8"/>
  <c r="AF164" i="8"/>
  <c r="AC164" i="8"/>
  <c r="AD164" i="8"/>
  <c r="AE164" i="8"/>
  <c r="BD22" i="10" l="1"/>
  <c r="BD32" i="10"/>
  <c r="BD31" i="10"/>
  <c r="BD30" i="10"/>
  <c r="BD33" i="10"/>
  <c r="BD36" i="10"/>
  <c r="BD35" i="10"/>
  <c r="BD34" i="10"/>
  <c r="BD17" i="10"/>
  <c r="BD18" i="10"/>
  <c r="BD15" i="10"/>
  <c r="BD19" i="10"/>
  <c r="BD14" i="10"/>
  <c r="BD16" i="10"/>
  <c r="BB71" i="11"/>
  <c r="BB127" i="11"/>
  <c r="BB94" i="11"/>
  <c r="BB98" i="11"/>
  <c r="BB22" i="11"/>
  <c r="BB48" i="11"/>
  <c r="BC7" i="11"/>
  <c r="BC4" i="11"/>
  <c r="BD67" i="10"/>
  <c r="BD66" i="10"/>
  <c r="BD70" i="10"/>
  <c r="BD63" i="10"/>
  <c r="BD69" i="10"/>
  <c r="BD65" i="10"/>
  <c r="BD68" i="10"/>
  <c r="BD61" i="10"/>
  <c r="BD101" i="10"/>
  <c r="BD8" i="10"/>
  <c r="BE6" i="10"/>
  <c r="BD4" i="12"/>
  <c r="BD7" i="12"/>
  <c r="AA256" i="8"/>
  <c r="AB256" i="8"/>
  <c r="AF256" i="8"/>
  <c r="AC256" i="8"/>
  <c r="AG256" i="8"/>
  <c r="AD256" i="8"/>
  <c r="AE256" i="8"/>
  <c r="Y173" i="8"/>
  <c r="AH173" i="8"/>
  <c r="AE176" i="8"/>
  <c r="AD174" i="8"/>
  <c r="AG176" i="8"/>
  <c r="AH172" i="8"/>
  <c r="AI175" i="8"/>
  <c r="AC173" i="8"/>
  <c r="AA173" i="8"/>
  <c r="Z172" i="8"/>
  <c r="AA172" i="8"/>
  <c r="AE172" i="8"/>
  <c r="Z173" i="8"/>
  <c r="AI176" i="8"/>
  <c r="AC172" i="8"/>
  <c r="AC176" i="8"/>
  <c r="Z176" i="8"/>
  <c r="AI172" i="8"/>
  <c r="Z175" i="8"/>
  <c r="AI174" i="8"/>
  <c r="AH174" i="8"/>
  <c r="AB172" i="8"/>
  <c r="Y172" i="8"/>
  <c r="AF173" i="8"/>
  <c r="AD172" i="8"/>
  <c r="Y175" i="8"/>
  <c r="AI173" i="8"/>
  <c r="AG173" i="8"/>
  <c r="AF174" i="8"/>
  <c r="AA175" i="8"/>
  <c r="AF176" i="8"/>
  <c r="AA174" i="8"/>
  <c r="Z174" i="8"/>
  <c r="AC175" i="8"/>
  <c r="AA176" i="8"/>
  <c r="AE173" i="8"/>
  <c r="AE174" i="8"/>
  <c r="AB176" i="8"/>
  <c r="Y176" i="8"/>
  <c r="AB173" i="8"/>
  <c r="AD173" i="8"/>
  <c r="AD175" i="8"/>
  <c r="AD176" i="8"/>
  <c r="AF175" i="8"/>
  <c r="AF172" i="8"/>
  <c r="AG175" i="8"/>
  <c r="AG172" i="8"/>
  <c r="AH175" i="8"/>
  <c r="AH176" i="8"/>
  <c r="AB175" i="8"/>
  <c r="AB174" i="8"/>
  <c r="Y174" i="8"/>
  <c r="AE175" i="8"/>
  <c r="AG174" i="8"/>
  <c r="AC174" i="8"/>
  <c r="BC15" i="11" l="1"/>
  <c r="BC18" i="11"/>
  <c r="BC17" i="11"/>
  <c r="BC16" i="11"/>
  <c r="BC19" i="11"/>
  <c r="BC14" i="11"/>
  <c r="BD43" i="10"/>
  <c r="BD44" i="10"/>
  <c r="BD41" i="10"/>
  <c r="BD42" i="10"/>
  <c r="BC123" i="11"/>
  <c r="BC53" i="11"/>
  <c r="BC119" i="11"/>
  <c r="BC26" i="11"/>
  <c r="BC24" i="11"/>
  <c r="BC54" i="11"/>
  <c r="BC91" i="11"/>
  <c r="BC28" i="11"/>
  <c r="BC75" i="11"/>
  <c r="BC85" i="11"/>
  <c r="BC13" i="11"/>
  <c r="BC128" i="11"/>
  <c r="BC61" i="11"/>
  <c r="BC46" i="11"/>
  <c r="BC27" i="11"/>
  <c r="BC102" i="11"/>
  <c r="BC105" i="11"/>
  <c r="BC131" i="11"/>
  <c r="BC79" i="11"/>
  <c r="BC55" i="11"/>
  <c r="BC89" i="11"/>
  <c r="BC34" i="11"/>
  <c r="BC81" i="11"/>
  <c r="BC37" i="11"/>
  <c r="BC36" i="11"/>
  <c r="BC30" i="11"/>
  <c r="BC99" i="11"/>
  <c r="BC68" i="11"/>
  <c r="BC39" i="11"/>
  <c r="BC41" i="11"/>
  <c r="BC40" i="11"/>
  <c r="BC129" i="11"/>
  <c r="BC29" i="11"/>
  <c r="BC84" i="11"/>
  <c r="BC77" i="11"/>
  <c r="BC104" i="11"/>
  <c r="BC100" i="11"/>
  <c r="BC80" i="11"/>
  <c r="BC115" i="11"/>
  <c r="BC60" i="11"/>
  <c r="BC63" i="11"/>
  <c r="BC86" i="11"/>
  <c r="BC113" i="11"/>
  <c r="BC87" i="11"/>
  <c r="BC109" i="11"/>
  <c r="BC110" i="11"/>
  <c r="BC121" i="11"/>
  <c r="BC67" i="11"/>
  <c r="BC59" i="11"/>
  <c r="BC66" i="11"/>
  <c r="BC62" i="11"/>
  <c r="BC38" i="11"/>
  <c r="BC31" i="11"/>
  <c r="BC76" i="11"/>
  <c r="BC117" i="11"/>
  <c r="BC103" i="11"/>
  <c r="BC11" i="11"/>
  <c r="BC108" i="11"/>
  <c r="BC44" i="11"/>
  <c r="BC90" i="11"/>
  <c r="BC52" i="11"/>
  <c r="BC56" i="11"/>
  <c r="BC88" i="11"/>
  <c r="BC78" i="11"/>
  <c r="BD6" i="11"/>
  <c r="BC8" i="11"/>
  <c r="BE6" i="12"/>
  <c r="BD8" i="12"/>
  <c r="BD47" i="12"/>
  <c r="BD37" i="12"/>
  <c r="BD48" i="12"/>
  <c r="BD32" i="12"/>
  <c r="BD22" i="12"/>
  <c r="BD38" i="12"/>
  <c r="BE7" i="10"/>
  <c r="BE4" i="10"/>
  <c r="AB220" i="8"/>
  <c r="AB243" i="8" s="1"/>
  <c r="AF220" i="8"/>
  <c r="AF243" i="8" s="1"/>
  <c r="AC220" i="8"/>
  <c r="AC243" i="8" s="1"/>
  <c r="Y220" i="8"/>
  <c r="Y243" i="8" s="1"/>
  <c r="Z266" i="8" s="1"/>
  <c r="AD220" i="8"/>
  <c r="AD243" i="8" s="1"/>
  <c r="AG220" i="8"/>
  <c r="AG243" i="8" s="1"/>
  <c r="AE220" i="8"/>
  <c r="AE243" i="8" s="1"/>
  <c r="AA220" i="8"/>
  <c r="AA243" i="8" s="1"/>
  <c r="AH220" i="8"/>
  <c r="AH243" i="8" s="1"/>
  <c r="Z220" i="8"/>
  <c r="Z243" i="8" s="1"/>
  <c r="AI220" i="8"/>
  <c r="AI243" i="8" s="1"/>
  <c r="AF221" i="8"/>
  <c r="AF244" i="8" s="1"/>
  <c r="Y221" i="8"/>
  <c r="Y244" i="8" s="1"/>
  <c r="Z267" i="8" s="1"/>
  <c r="AG221" i="8"/>
  <c r="AG244" i="8" s="1"/>
  <c r="AA221" i="8"/>
  <c r="AA244" i="8" s="1"/>
  <c r="AB221" i="8"/>
  <c r="AB244" i="8" s="1"/>
  <c r="AH221" i="8"/>
  <c r="AH244" i="8" s="1"/>
  <c r="AC221" i="8"/>
  <c r="AC244" i="8" s="1"/>
  <c r="Z221" i="8"/>
  <c r="Z244" i="8" s="1"/>
  <c r="AD221" i="8"/>
  <c r="AD244" i="8" s="1"/>
  <c r="AI221" i="8"/>
  <c r="AI244" i="8" s="1"/>
  <c r="AE221" i="8"/>
  <c r="AE244" i="8" s="1"/>
  <c r="AB219" i="8"/>
  <c r="AB242" i="8" s="1"/>
  <c r="AH219" i="8"/>
  <c r="AH242" i="8" s="1"/>
  <c r="AC219" i="8"/>
  <c r="AC242" i="8" s="1"/>
  <c r="Z219" i="8"/>
  <c r="Z242" i="8" s="1"/>
  <c r="AD219" i="8"/>
  <c r="AD242" i="8" s="1"/>
  <c r="AI219" i="8"/>
  <c r="AI242" i="8" s="1"/>
  <c r="AE219" i="8"/>
  <c r="AE242" i="8" s="1"/>
  <c r="AF219" i="8"/>
  <c r="AF242" i="8" s="1"/>
  <c r="AA219" i="8"/>
  <c r="AA242" i="8" s="1"/>
  <c r="AG219" i="8"/>
  <c r="AG242" i="8" s="1"/>
  <c r="Y219" i="8"/>
  <c r="Y242" i="8" s="1"/>
  <c r="Z265" i="8" s="1"/>
  <c r="AD218" i="8"/>
  <c r="AD241" i="8" s="1"/>
  <c r="AI218" i="8"/>
  <c r="AI241" i="8" s="1"/>
  <c r="AN264" i="8" s="1"/>
  <c r="AE218" i="8"/>
  <c r="AE241" i="8" s="1"/>
  <c r="AF218" i="8"/>
  <c r="AF241" i="8" s="1"/>
  <c r="AA218" i="8"/>
  <c r="AA241" i="8" s="1"/>
  <c r="AG218" i="8"/>
  <c r="AG241" i="8" s="1"/>
  <c r="Y218" i="8"/>
  <c r="Y241" i="8" s="1"/>
  <c r="Z264" i="8" s="1"/>
  <c r="AB218" i="8"/>
  <c r="AB241" i="8" s="1"/>
  <c r="AH218" i="8"/>
  <c r="AH241" i="8" s="1"/>
  <c r="AC218" i="8"/>
  <c r="AC241" i="8" s="1"/>
  <c r="Z218" i="8"/>
  <c r="Z241" i="8" s="1"/>
  <c r="Y222" i="8"/>
  <c r="Y245" i="8" s="1"/>
  <c r="Z268" i="8" s="1"/>
  <c r="AG222" i="8"/>
  <c r="AG245" i="8" s="1"/>
  <c r="AA222" i="8"/>
  <c r="AA245" i="8" s="1"/>
  <c r="AB222" i="8"/>
  <c r="AB245" i="8" s="1"/>
  <c r="AH222" i="8"/>
  <c r="AH245" i="8" s="1"/>
  <c r="AC222" i="8"/>
  <c r="AC245" i="8" s="1"/>
  <c r="Z222" i="8"/>
  <c r="Z245" i="8" s="1"/>
  <c r="AD222" i="8"/>
  <c r="AD245" i="8" s="1"/>
  <c r="AI222" i="8"/>
  <c r="AI245" i="8" s="1"/>
  <c r="AE222" i="8"/>
  <c r="AE245" i="8" s="1"/>
  <c r="AF222" i="8"/>
  <c r="AF245" i="8" s="1"/>
  <c r="AE171" i="8"/>
  <c r="AH171" i="8"/>
  <c r="AI171" i="8"/>
  <c r="AG171" i="8"/>
  <c r="AD171" i="8"/>
  <c r="AB171" i="8"/>
  <c r="AF171" i="8"/>
  <c r="Y171" i="8"/>
  <c r="AC171" i="8"/>
  <c r="Z171" i="8"/>
  <c r="AA171" i="8"/>
  <c r="AE182" i="8"/>
  <c r="Z181" i="8"/>
  <c r="AG181" i="8"/>
  <c r="AB179" i="8"/>
  <c r="AB183" i="8"/>
  <c r="AA183" i="8"/>
  <c r="AG179" i="8"/>
  <c r="AB180" i="8"/>
  <c r="AF181" i="8"/>
  <c r="AH180" i="8"/>
  <c r="AC179" i="8"/>
  <c r="Y182" i="8"/>
  <c r="AG182" i="8"/>
  <c r="AH179" i="8"/>
  <c r="AG180" i="8"/>
  <c r="AE183" i="8"/>
  <c r="AF179" i="8"/>
  <c r="Z183" i="8"/>
  <c r="AB181" i="8"/>
  <c r="AE179" i="8"/>
  <c r="AD181" i="8"/>
  <c r="AC183" i="8"/>
  <c r="Z180" i="8"/>
  <c r="AG183" i="8"/>
  <c r="Y181" i="8"/>
  <c r="AA180" i="8"/>
  <c r="AF180" i="8"/>
  <c r="AE180" i="8"/>
  <c r="Y183" i="8"/>
  <c r="AA182" i="8"/>
  <c r="AD182" i="8"/>
  <c r="AD179" i="8"/>
  <c r="AB182" i="8"/>
  <c r="AF182" i="8"/>
  <c r="AH181" i="8"/>
  <c r="Z182" i="8"/>
  <c r="AD180" i="8"/>
  <c r="AI182" i="8"/>
  <c r="AC182" i="8"/>
  <c r="AC180" i="8"/>
  <c r="AE181" i="8"/>
  <c r="AH182" i="8"/>
  <c r="AI181" i="8"/>
  <c r="Y179" i="8"/>
  <c r="Y180" i="8"/>
  <c r="AI183" i="8"/>
  <c r="AI179" i="8"/>
  <c r="AA181" i="8"/>
  <c r="Z179" i="8"/>
  <c r="AF183" i="8"/>
  <c r="AD183" i="8"/>
  <c r="AH183" i="8"/>
  <c r="AI180" i="8"/>
  <c r="AA179" i="8"/>
  <c r="AC181" i="8"/>
  <c r="BC94" i="11" l="1"/>
  <c r="BE22" i="10"/>
  <c r="BE31" i="10"/>
  <c r="BE30" i="10"/>
  <c r="BE36" i="10"/>
  <c r="BE35" i="10"/>
  <c r="BE34" i="10"/>
  <c r="BE32" i="10"/>
  <c r="BE33" i="10"/>
  <c r="BE18" i="10"/>
  <c r="BE17" i="10"/>
  <c r="BE15" i="10"/>
  <c r="BE19" i="10"/>
  <c r="BE14" i="10"/>
  <c r="BE16" i="10"/>
  <c r="BC71" i="11"/>
  <c r="BD4" i="11"/>
  <c r="BD7" i="11"/>
  <c r="BC48" i="11"/>
  <c r="BC22" i="11"/>
  <c r="BC98" i="11"/>
  <c r="BC127" i="11"/>
  <c r="BE68" i="10"/>
  <c r="BE65" i="10"/>
  <c r="BE70" i="10"/>
  <c r="BE67" i="10"/>
  <c r="BE66" i="10"/>
  <c r="BE101" i="10"/>
  <c r="BE61" i="10"/>
  <c r="BE63" i="10"/>
  <c r="BE69" i="10"/>
  <c r="BF6" i="10"/>
  <c r="BE8" i="10"/>
  <c r="BE7" i="12"/>
  <c r="BE4" i="12"/>
  <c r="AK264" i="8"/>
  <c r="AA264" i="8"/>
  <c r="AA265" i="8"/>
  <c r="AA268" i="8"/>
  <c r="AL264" i="8"/>
  <c r="AA267" i="8"/>
  <c r="AA266" i="8"/>
  <c r="AB264" i="8"/>
  <c r="AB268" i="8"/>
  <c r="AB267" i="8"/>
  <c r="AB266" i="8"/>
  <c r="AB265" i="8"/>
  <c r="AI267" i="8"/>
  <c r="AI264" i="8"/>
  <c r="AI268" i="8"/>
  <c r="AI265" i="8"/>
  <c r="AF264" i="8"/>
  <c r="AF266" i="8"/>
  <c r="AF268" i="8"/>
  <c r="AF267" i="8"/>
  <c r="AI266" i="8"/>
  <c r="AF265" i="8"/>
  <c r="X80" i="10"/>
  <c r="AJ264" i="8"/>
  <c r="AJ265" i="8"/>
  <c r="AJ268" i="8"/>
  <c r="AJ267" i="8"/>
  <c r="AJ266" i="8"/>
  <c r="AG267" i="8"/>
  <c r="AG268" i="8"/>
  <c r="AC265" i="8"/>
  <c r="AC268" i="8"/>
  <c r="AC267" i="8"/>
  <c r="AC266" i="8"/>
  <c r="AG266" i="8"/>
  <c r="AC264" i="8"/>
  <c r="AG265" i="8"/>
  <c r="AG264" i="8"/>
  <c r="AH267" i="8"/>
  <c r="AE264" i="8"/>
  <c r="AH266" i="8"/>
  <c r="AD268" i="8"/>
  <c r="AD265" i="8"/>
  <c r="AD266" i="8"/>
  <c r="AH265" i="8"/>
  <c r="AD267" i="8"/>
  <c r="AE266" i="8"/>
  <c r="AE268" i="8"/>
  <c r="AD264" i="8"/>
  <c r="AE267" i="8"/>
  <c r="AE265" i="8"/>
  <c r="AH268" i="8"/>
  <c r="AH264" i="8"/>
  <c r="Y263" i="8"/>
  <c r="Z263" i="8"/>
  <c r="AA240" i="8"/>
  <c r="Z240" i="8"/>
  <c r="AH240" i="8"/>
  <c r="AG240" i="8"/>
  <c r="AE240" i="8"/>
  <c r="Y240" i="8"/>
  <c r="AD240" i="8"/>
  <c r="AB240" i="8"/>
  <c r="AC240" i="8"/>
  <c r="AF240" i="8"/>
  <c r="AI240" i="8"/>
  <c r="Y226" i="8"/>
  <c r="AC226" i="8"/>
  <c r="AH226" i="8"/>
  <c r="AB226" i="8"/>
  <c r="Z226" i="8"/>
  <c r="AD226" i="8"/>
  <c r="AI226" i="8"/>
  <c r="AE226" i="8"/>
  <c r="AF226" i="8"/>
  <c r="AA226" i="8"/>
  <c r="AG226" i="8"/>
  <c r="AF228" i="8"/>
  <c r="AF251" i="8" s="1"/>
  <c r="AC228" i="8"/>
  <c r="AC251" i="8" s="1"/>
  <c r="AA228" i="8"/>
  <c r="AA251" i="8" s="1"/>
  <c r="AD228" i="8"/>
  <c r="AD251" i="8" s="1"/>
  <c r="AG228" i="8"/>
  <c r="AG251" i="8" s="1"/>
  <c r="AE228" i="8"/>
  <c r="AE251" i="8" s="1"/>
  <c r="Y228" i="8"/>
  <c r="Y251" i="8" s="1"/>
  <c r="Z274" i="8" s="1"/>
  <c r="AH228" i="8"/>
  <c r="AH251" i="8" s="1"/>
  <c r="Z228" i="8"/>
  <c r="Z251" i="8" s="1"/>
  <c r="AI228" i="8"/>
  <c r="AI251" i="8" s="1"/>
  <c r="AB228" i="8"/>
  <c r="AB251" i="8" s="1"/>
  <c r="AG229" i="8"/>
  <c r="AE229" i="8"/>
  <c r="Y229" i="8"/>
  <c r="AH229" i="8"/>
  <c r="Z229" i="8"/>
  <c r="AI229" i="8"/>
  <c r="AB229" i="8"/>
  <c r="AF229" i="8"/>
  <c r="AC229" i="8"/>
  <c r="AA229" i="8"/>
  <c r="AD229" i="8"/>
  <c r="Z225" i="8"/>
  <c r="AI225" i="8"/>
  <c r="AB225" i="8"/>
  <c r="AF225" i="8"/>
  <c r="AC225" i="8"/>
  <c r="Y225" i="8"/>
  <c r="AD225" i="8"/>
  <c r="AG225" i="8"/>
  <c r="AE225" i="8"/>
  <c r="AA225" i="8"/>
  <c r="AH225" i="8"/>
  <c r="AH227" i="8"/>
  <c r="AH250" i="8" s="1"/>
  <c r="Z227" i="8"/>
  <c r="Z250" i="8" s="1"/>
  <c r="AI227" i="8"/>
  <c r="AI250" i="8" s="1"/>
  <c r="AB227" i="8"/>
  <c r="AB250" i="8" s="1"/>
  <c r="AF227" i="8"/>
  <c r="AF250" i="8" s="1"/>
  <c r="AC227" i="8"/>
  <c r="AC250" i="8" s="1"/>
  <c r="Y227" i="8"/>
  <c r="Y250" i="8" s="1"/>
  <c r="Z273" i="8" s="1"/>
  <c r="AD227" i="8"/>
  <c r="AD250" i="8" s="1"/>
  <c r="AG227" i="8"/>
  <c r="AG250" i="8" s="1"/>
  <c r="AE227" i="8"/>
  <c r="AE250" i="8" s="1"/>
  <c r="AA227" i="8"/>
  <c r="AA250" i="8" s="1"/>
  <c r="AG217" i="8"/>
  <c r="AE217" i="8"/>
  <c r="AF217" i="8"/>
  <c r="Z217" i="8"/>
  <c r="AD217" i="8"/>
  <c r="Y217" i="8"/>
  <c r="AI217" i="8"/>
  <c r="AC217" i="8"/>
  <c r="AH217" i="8"/>
  <c r="AB217" i="8"/>
  <c r="AA217" i="8"/>
  <c r="AC178" i="8"/>
  <c r="AF178" i="8"/>
  <c r="AA178" i="8"/>
  <c r="AI178" i="8"/>
  <c r="AE178" i="8"/>
  <c r="Z178" i="8"/>
  <c r="Y178" i="8"/>
  <c r="AB178" i="8"/>
  <c r="AD178" i="8"/>
  <c r="AH178" i="8"/>
  <c r="AG178" i="8"/>
  <c r="U252" i="8"/>
  <c r="U249" i="8"/>
  <c r="U248" i="8"/>
  <c r="BD15" i="11" l="1"/>
  <c r="BD18" i="11"/>
  <c r="BD16" i="11"/>
  <c r="BD19" i="11"/>
  <c r="BD14" i="11"/>
  <c r="BD17" i="11"/>
  <c r="BE44" i="10"/>
  <c r="BE43" i="10"/>
  <c r="BE42" i="10"/>
  <c r="BE41" i="10"/>
  <c r="BE6" i="11"/>
  <c r="BD8" i="11"/>
  <c r="BD100" i="11"/>
  <c r="BD34" i="11"/>
  <c r="BD77" i="11"/>
  <c r="BD129" i="11"/>
  <c r="BD86" i="11"/>
  <c r="BD11" i="11"/>
  <c r="BD13" i="11"/>
  <c r="BD63" i="11"/>
  <c r="BD59" i="11"/>
  <c r="BD75" i="11"/>
  <c r="BD103" i="11"/>
  <c r="BD76" i="11"/>
  <c r="BD99" i="11"/>
  <c r="BD84" i="11"/>
  <c r="BD105" i="11"/>
  <c r="BD36" i="11"/>
  <c r="BD28" i="11"/>
  <c r="BD56" i="11"/>
  <c r="BD121" i="11"/>
  <c r="BD81" i="11"/>
  <c r="BD55" i="11"/>
  <c r="BD123" i="11"/>
  <c r="BD109" i="11"/>
  <c r="BD119" i="11"/>
  <c r="BD88" i="11"/>
  <c r="BD62" i="11"/>
  <c r="BD115" i="11"/>
  <c r="BD110" i="11"/>
  <c r="BD89" i="11"/>
  <c r="BD67" i="11"/>
  <c r="BD78" i="11"/>
  <c r="BD39" i="11"/>
  <c r="BD66" i="11"/>
  <c r="BD41" i="11"/>
  <c r="BD40" i="11"/>
  <c r="BD68" i="11"/>
  <c r="BD60" i="11"/>
  <c r="BD29" i="11"/>
  <c r="BD54" i="11"/>
  <c r="BD131" i="11"/>
  <c r="BD26" i="11"/>
  <c r="BD102" i="11"/>
  <c r="BD53" i="11"/>
  <c r="BD61" i="11"/>
  <c r="BD80" i="11"/>
  <c r="BD79" i="11"/>
  <c r="BD128" i="11"/>
  <c r="BD24" i="11"/>
  <c r="BD30" i="11"/>
  <c r="BD91" i="11"/>
  <c r="BD108" i="11"/>
  <c r="BD104" i="11"/>
  <c r="BD31" i="11"/>
  <c r="BD85" i="11"/>
  <c r="BD46" i="11"/>
  <c r="BD117" i="11"/>
  <c r="BD27" i="11"/>
  <c r="BD44" i="11"/>
  <c r="BD87" i="11"/>
  <c r="BD90" i="11"/>
  <c r="BD37" i="11"/>
  <c r="BD113" i="11"/>
  <c r="BD52" i="11"/>
  <c r="BD38" i="11"/>
  <c r="BF4" i="10"/>
  <c r="BF7" i="10"/>
  <c r="BE48" i="12"/>
  <c r="BE38" i="12"/>
  <c r="BE37" i="12"/>
  <c r="BE32" i="12"/>
  <c r="BE47" i="12"/>
  <c r="BE22" i="12"/>
  <c r="BF6" i="12"/>
  <c r="BE8" i="12"/>
  <c r="AA263" i="8"/>
  <c r="AA273" i="8"/>
  <c r="AA274" i="8"/>
  <c r="AB263" i="8"/>
  <c r="AB273" i="8"/>
  <c r="AB274" i="8"/>
  <c r="AI263" i="8"/>
  <c r="AI274" i="8"/>
  <c r="AF263" i="8"/>
  <c r="AI273" i="8"/>
  <c r="AF273" i="8"/>
  <c r="AF274" i="8"/>
  <c r="X87" i="10"/>
  <c r="X81" i="10"/>
  <c r="AJ273" i="8"/>
  <c r="AJ263" i="8"/>
  <c r="AJ274" i="8"/>
  <c r="AG273" i="8"/>
  <c r="AG274" i="8"/>
  <c r="AC263" i="8"/>
  <c r="AG263" i="8"/>
  <c r="AC274" i="8"/>
  <c r="AC273" i="8"/>
  <c r="AH273" i="8"/>
  <c r="AE274" i="8"/>
  <c r="AD263" i="8"/>
  <c r="AE263" i="8"/>
  <c r="AH263" i="8"/>
  <c r="AD273" i="8"/>
  <c r="AD274" i="8"/>
  <c r="AH274" i="8"/>
  <c r="AE273" i="8"/>
  <c r="Z270" i="8"/>
  <c r="Z255" i="8" s="1"/>
  <c r="Y270" i="8"/>
  <c r="AA247" i="8"/>
  <c r="AF247" i="8"/>
  <c r="AF232" i="8" s="1"/>
  <c r="AE247" i="8"/>
  <c r="AE232" i="8" s="1"/>
  <c r="AD247" i="8"/>
  <c r="AI247" i="8"/>
  <c r="AB247" i="8"/>
  <c r="AB232" i="8" s="1"/>
  <c r="Z247" i="8"/>
  <c r="Z232" i="8" s="1"/>
  <c r="AG247" i="8"/>
  <c r="AH247" i="8"/>
  <c r="AC247" i="8"/>
  <c r="AC232" i="8" s="1"/>
  <c r="Y247" i="8"/>
  <c r="AF224" i="8"/>
  <c r="AF209" i="8" s="1"/>
  <c r="AF310" i="8" s="1"/>
  <c r="AI224" i="8"/>
  <c r="Z224" i="8"/>
  <c r="Z209" i="8" s="1"/>
  <c r="Z310" i="8" s="1"/>
  <c r="AC224" i="8"/>
  <c r="AC209" i="8" s="1"/>
  <c r="AC310" i="8" s="1"/>
  <c r="Y224" i="8"/>
  <c r="Y209" i="8" s="1"/>
  <c r="Y310" i="8" s="1"/>
  <c r="AH224" i="8"/>
  <c r="AB224" i="8"/>
  <c r="AB209" i="8" s="1"/>
  <c r="AB310" i="8" s="1"/>
  <c r="AA224" i="8"/>
  <c r="AA209" i="8" s="1"/>
  <c r="AA310" i="8" s="1"/>
  <c r="AE224" i="8"/>
  <c r="AE209" i="8" s="1"/>
  <c r="AE310" i="8" s="1"/>
  <c r="AG224" i="8"/>
  <c r="AD224" i="8"/>
  <c r="AD209" i="8" s="1"/>
  <c r="AD310" i="8" s="1"/>
  <c r="AE163" i="8"/>
  <c r="AD163" i="8"/>
  <c r="Z163" i="8"/>
  <c r="AB163" i="8"/>
  <c r="AC163" i="8"/>
  <c r="Y163" i="8"/>
  <c r="AF163" i="8"/>
  <c r="AA163" i="8"/>
  <c r="BF22" i="10" l="1"/>
  <c r="BF30" i="10"/>
  <c r="BF36" i="10"/>
  <c r="BF31" i="10"/>
  <c r="BF35" i="10"/>
  <c r="BF34" i="10"/>
  <c r="BF33" i="10"/>
  <c r="BF32" i="10"/>
  <c r="BF18" i="10"/>
  <c r="BF17" i="10"/>
  <c r="BF15" i="10"/>
  <c r="BF19" i="10"/>
  <c r="BF14" i="10"/>
  <c r="BF16" i="10"/>
  <c r="BD98" i="11"/>
  <c r="BD127" i="11"/>
  <c r="BD71" i="11"/>
  <c r="BD94" i="11"/>
  <c r="BD22" i="11"/>
  <c r="BD48" i="11"/>
  <c r="BE4" i="11"/>
  <c r="BE7" i="11"/>
  <c r="BG6" i="10"/>
  <c r="BF8" i="10"/>
  <c r="BF4" i="12"/>
  <c r="BF7" i="12"/>
  <c r="BF66" i="10"/>
  <c r="BF61" i="10"/>
  <c r="BF63" i="10"/>
  <c r="BF69" i="10"/>
  <c r="BF68" i="10"/>
  <c r="BF65" i="10"/>
  <c r="BF101" i="10"/>
  <c r="BF70" i="10"/>
  <c r="BF67" i="10"/>
  <c r="AA270" i="8"/>
  <c r="AA255" i="8" s="1"/>
  <c r="AB270" i="8"/>
  <c r="AB255" i="8" s="1"/>
  <c r="AI270" i="8"/>
  <c r="AF270" i="8"/>
  <c r="AF255" i="8" s="1"/>
  <c r="AC13" i="12"/>
  <c r="AD13" i="12"/>
  <c r="AE13" i="12"/>
  <c r="AF13" i="12"/>
  <c r="X61" i="11"/>
  <c r="X88" i="10"/>
  <c r="AD232" i="8"/>
  <c r="AA232" i="8"/>
  <c r="AJ270" i="8"/>
  <c r="AG270" i="8"/>
  <c r="AC270" i="8"/>
  <c r="AH270" i="8"/>
  <c r="AE270" i="8"/>
  <c r="AE255" i="8" s="1"/>
  <c r="AD270" i="8"/>
  <c r="Y255" i="8"/>
  <c r="Y274" i="9" s="1"/>
  <c r="Y271" i="9" s="1"/>
  <c r="Y232" i="8"/>
  <c r="Y187" i="8"/>
  <c r="Y194" i="8"/>
  <c r="Y201" i="8"/>
  <c r="AA187" i="8"/>
  <c r="AA194" i="8"/>
  <c r="AA201" i="8"/>
  <c r="Z194" i="8"/>
  <c r="Z187" i="8"/>
  <c r="Z201" i="8"/>
  <c r="AB201" i="8"/>
  <c r="AB187" i="8"/>
  <c r="AB194" i="8"/>
  <c r="AC201" i="8"/>
  <c r="AC187" i="8"/>
  <c r="AC194" i="8"/>
  <c r="AD187" i="8"/>
  <c r="AD194" i="8"/>
  <c r="AD201" i="8"/>
  <c r="AE187" i="8"/>
  <c r="AE194" i="8"/>
  <c r="AE201" i="8"/>
  <c r="AF187" i="8"/>
  <c r="AF194" i="8"/>
  <c r="AF201" i="8"/>
  <c r="AG201" i="8"/>
  <c r="AG194" i="8"/>
  <c r="AH194" i="8"/>
  <c r="AH201" i="8"/>
  <c r="BE18" i="11" l="1"/>
  <c r="BE16" i="11"/>
  <c r="BE19" i="11"/>
  <c r="BE15" i="11"/>
  <c r="BE14" i="11"/>
  <c r="BE17" i="11"/>
  <c r="BF44" i="10"/>
  <c r="BF43" i="10"/>
  <c r="BF42" i="10"/>
  <c r="BF41" i="10"/>
  <c r="BE8" i="11"/>
  <c r="BF6" i="11"/>
  <c r="BE30" i="11"/>
  <c r="BE61" i="11"/>
  <c r="BE102" i="11"/>
  <c r="BE56" i="11"/>
  <c r="BE108" i="11"/>
  <c r="BE81" i="11"/>
  <c r="BE53" i="11"/>
  <c r="BE110" i="11"/>
  <c r="BE123" i="11"/>
  <c r="BE38" i="11"/>
  <c r="BE88" i="11"/>
  <c r="BE34" i="11"/>
  <c r="BE80" i="11"/>
  <c r="BE121" i="11"/>
  <c r="BE66" i="11"/>
  <c r="BE28" i="11"/>
  <c r="BE27" i="11"/>
  <c r="BE91" i="11"/>
  <c r="BE46" i="11"/>
  <c r="BE13" i="11"/>
  <c r="BE55" i="11"/>
  <c r="BE86" i="11"/>
  <c r="BE128" i="11"/>
  <c r="BE67" i="11"/>
  <c r="BE105" i="11"/>
  <c r="BE115" i="11"/>
  <c r="BE26" i="11"/>
  <c r="BE36" i="11"/>
  <c r="BE109" i="11"/>
  <c r="BE99" i="11"/>
  <c r="BE37" i="11"/>
  <c r="BE84" i="11"/>
  <c r="BE119" i="11"/>
  <c r="BE87" i="11"/>
  <c r="BE129" i="11"/>
  <c r="BE85" i="11"/>
  <c r="BE60" i="11"/>
  <c r="BE75" i="11"/>
  <c r="BE117" i="11"/>
  <c r="BE54" i="11"/>
  <c r="BE89" i="11"/>
  <c r="BE78" i="11"/>
  <c r="BE100" i="11"/>
  <c r="BE41" i="11"/>
  <c r="BE103" i="11"/>
  <c r="BE39" i="11"/>
  <c r="BE77" i="11"/>
  <c r="BE113" i="11"/>
  <c r="BE24" i="11"/>
  <c r="BE68" i="11"/>
  <c r="BE31" i="11"/>
  <c r="BE76" i="11"/>
  <c r="BE59" i="11"/>
  <c r="BE11" i="11"/>
  <c r="BE29" i="11"/>
  <c r="BE44" i="11"/>
  <c r="BE104" i="11"/>
  <c r="BE131" i="11"/>
  <c r="BE90" i="11"/>
  <c r="BE52" i="11"/>
  <c r="BE62" i="11"/>
  <c r="BE40" i="11"/>
  <c r="BE79" i="11"/>
  <c r="BE63" i="11"/>
  <c r="BF22" i="12"/>
  <c r="BF48" i="12"/>
  <c r="BF47" i="12"/>
  <c r="BF38" i="12"/>
  <c r="BF37" i="12"/>
  <c r="BF32" i="12"/>
  <c r="BG7" i="10"/>
  <c r="BG4" i="10"/>
  <c r="BF8" i="12"/>
  <c r="BG6" i="12"/>
  <c r="X62" i="11"/>
  <c r="AG255" i="8"/>
  <c r="AC255" i="8"/>
  <c r="Z329" i="8"/>
  <c r="AB329" i="8"/>
  <c r="AA329" i="8"/>
  <c r="Y329" i="8"/>
  <c r="AB186" i="8"/>
  <c r="AB309" i="8" s="1"/>
  <c r="AD255" i="8"/>
  <c r="AA186" i="8"/>
  <c r="AA309" i="8" s="1"/>
  <c r="AE186" i="8"/>
  <c r="AE309" i="8" s="1"/>
  <c r="AF186" i="8"/>
  <c r="AF309" i="8" s="1"/>
  <c r="AD186" i="8"/>
  <c r="AD309" i="8" s="1"/>
  <c r="Y186" i="8"/>
  <c r="Y309" i="8" s="1"/>
  <c r="AC186" i="8"/>
  <c r="AC309" i="8" s="1"/>
  <c r="Z186" i="8"/>
  <c r="Z309" i="8" s="1"/>
  <c r="AI201" i="8"/>
  <c r="AI194" i="8"/>
  <c r="BG22" i="10" l="1"/>
  <c r="BG36" i="10"/>
  <c r="BG35" i="10"/>
  <c r="BG30" i="10"/>
  <c r="BG34" i="10"/>
  <c r="BG33" i="10"/>
  <c r="BG32" i="10"/>
  <c r="BG31" i="10"/>
  <c r="BG18" i="10"/>
  <c r="BG17" i="10"/>
  <c r="BG15" i="10"/>
  <c r="BG19" i="10"/>
  <c r="BG14" i="10"/>
  <c r="BG16" i="10"/>
  <c r="BE94" i="11"/>
  <c r="BE98" i="11"/>
  <c r="BE48" i="11"/>
  <c r="BE22" i="11"/>
  <c r="BE127" i="11"/>
  <c r="BE71" i="11"/>
  <c r="BF7" i="11"/>
  <c r="BF4" i="11"/>
  <c r="BG61" i="10"/>
  <c r="BG63" i="10"/>
  <c r="BG70" i="10"/>
  <c r="BG68" i="10"/>
  <c r="BG69" i="10"/>
  <c r="BG67" i="10"/>
  <c r="BG65" i="10"/>
  <c r="BG66" i="10"/>
  <c r="BG101" i="10"/>
  <c r="BH6" i="10"/>
  <c r="BG8" i="10"/>
  <c r="BG7" i="12"/>
  <c r="BG4" i="12"/>
  <c r="AC329" i="8"/>
  <c r="AF329" i="8"/>
  <c r="AD329" i="8"/>
  <c r="AE329" i="8"/>
  <c r="AG162" i="1"/>
  <c r="U43" i="9"/>
  <c r="AI162" i="1"/>
  <c r="U41" i="9"/>
  <c r="AB162" i="1"/>
  <c r="U40" i="9"/>
  <c r="AF162" i="1"/>
  <c r="AH162" i="1"/>
  <c r="Z162" i="1"/>
  <c r="U42" i="9"/>
  <c r="AA162" i="1"/>
  <c r="AD162" i="1"/>
  <c r="AC162" i="1"/>
  <c r="AE162" i="1"/>
  <c r="Y162" i="1"/>
  <c r="BF16" i="11" l="1"/>
  <c r="BF19" i="11"/>
  <c r="BF14" i="11"/>
  <c r="BF17" i="11"/>
  <c r="BF18" i="11"/>
  <c r="BF15" i="11"/>
  <c r="BG44" i="10"/>
  <c r="BG43" i="10"/>
  <c r="BG42" i="10"/>
  <c r="BG41" i="10"/>
  <c r="BF27" i="11"/>
  <c r="BF75" i="11"/>
  <c r="BF105" i="11"/>
  <c r="BF117" i="11"/>
  <c r="BF31" i="11"/>
  <c r="BF129" i="11"/>
  <c r="BF53" i="11"/>
  <c r="BF44" i="11"/>
  <c r="BF29" i="11"/>
  <c r="BF54" i="11"/>
  <c r="BF128" i="11"/>
  <c r="BF108" i="11"/>
  <c r="BF76" i="11"/>
  <c r="BF115" i="11"/>
  <c r="BF55" i="11"/>
  <c r="BF38" i="11"/>
  <c r="BF62" i="11"/>
  <c r="BF131" i="11"/>
  <c r="BF36" i="11"/>
  <c r="BF77" i="11"/>
  <c r="BF13" i="11"/>
  <c r="BF56" i="11"/>
  <c r="BF91" i="11"/>
  <c r="BF78" i="11"/>
  <c r="BF110" i="11"/>
  <c r="BF84" i="11"/>
  <c r="BF11" i="11"/>
  <c r="BF86" i="11"/>
  <c r="BF63" i="11"/>
  <c r="BF103" i="11"/>
  <c r="BF113" i="11"/>
  <c r="BF30" i="11"/>
  <c r="BF109" i="11"/>
  <c r="BF89" i="11"/>
  <c r="BF121" i="11"/>
  <c r="BF60" i="11"/>
  <c r="BF100" i="11"/>
  <c r="BF28" i="11"/>
  <c r="BF34" i="11"/>
  <c r="BF67" i="11"/>
  <c r="BF61" i="11"/>
  <c r="BF24" i="11"/>
  <c r="BF37" i="11"/>
  <c r="BF80" i="11"/>
  <c r="BF41" i="11"/>
  <c r="BF52" i="11"/>
  <c r="BF99" i="11"/>
  <c r="BF85" i="11"/>
  <c r="BF26" i="11"/>
  <c r="BF88" i="11"/>
  <c r="BF102" i="11"/>
  <c r="BF40" i="11"/>
  <c r="BF87" i="11"/>
  <c r="BF79" i="11"/>
  <c r="BF104" i="11"/>
  <c r="BF39" i="11"/>
  <c r="BF68" i="11"/>
  <c r="BF123" i="11"/>
  <c r="BF59" i="11"/>
  <c r="BF46" i="11"/>
  <c r="BF81" i="11"/>
  <c r="BF66" i="11"/>
  <c r="BF119" i="11"/>
  <c r="BF90" i="11"/>
  <c r="BF8" i="11"/>
  <c r="BG6" i="11"/>
  <c r="BG32" i="12"/>
  <c r="BG22" i="12"/>
  <c r="BG47" i="12"/>
  <c r="BG48" i="12"/>
  <c r="BG38" i="12"/>
  <c r="BG37" i="12"/>
  <c r="BH7" i="10"/>
  <c r="BH4" i="10"/>
  <c r="BH6" i="12"/>
  <c r="BG8" i="12"/>
  <c r="Y163" i="1"/>
  <c r="Z163" i="1" s="1"/>
  <c r="Z161" i="1" s="1"/>
  <c r="BH22" i="10" l="1"/>
  <c r="BH36" i="10"/>
  <c r="BH35" i="10"/>
  <c r="BH34" i="10"/>
  <c r="BH33" i="10"/>
  <c r="BH32" i="10"/>
  <c r="BH31" i="10"/>
  <c r="BH30" i="10"/>
  <c r="BH18" i="10"/>
  <c r="BH17" i="10"/>
  <c r="BH15" i="10"/>
  <c r="BH19" i="10"/>
  <c r="BH14" i="10"/>
  <c r="BH16" i="10"/>
  <c r="BF94" i="11"/>
  <c r="BF48" i="11"/>
  <c r="BF22" i="11"/>
  <c r="BG7" i="11"/>
  <c r="BG4" i="11"/>
  <c r="BF71" i="11"/>
  <c r="BF98" i="11"/>
  <c r="BF127" i="11"/>
  <c r="BH4" i="12"/>
  <c r="BH7" i="12"/>
  <c r="BH67" i="10"/>
  <c r="BH68" i="10"/>
  <c r="BH65" i="10"/>
  <c r="BH66" i="10"/>
  <c r="BH69" i="10"/>
  <c r="BH101" i="10"/>
  <c r="BH70" i="10"/>
  <c r="BH61" i="10"/>
  <c r="BH63" i="10"/>
  <c r="BI6" i="10"/>
  <c r="BH8" i="10"/>
  <c r="Y161" i="1"/>
  <c r="AA163" i="1"/>
  <c r="AA161" i="1" s="1"/>
  <c r="Z170" i="1"/>
  <c r="AA408" i="1" s="1"/>
  <c r="Y366" i="1"/>
  <c r="Z366" i="1"/>
  <c r="BG16" i="11" l="1"/>
  <c r="BG19" i="11"/>
  <c r="BG14" i="11"/>
  <c r="BG17" i="11"/>
  <c r="BG15" i="11"/>
  <c r="BG18" i="11"/>
  <c r="BH44" i="10"/>
  <c r="BH43" i="10"/>
  <c r="BH42" i="10"/>
  <c r="BH41" i="10"/>
  <c r="BG68" i="11"/>
  <c r="BG105" i="11"/>
  <c r="BG102" i="11"/>
  <c r="BG109" i="11"/>
  <c r="BG77" i="11"/>
  <c r="BG54" i="11"/>
  <c r="BG61" i="11"/>
  <c r="BG37" i="11"/>
  <c r="BG129" i="11"/>
  <c r="BG38" i="11"/>
  <c r="BG41" i="11"/>
  <c r="BG84" i="11"/>
  <c r="BG121" i="11"/>
  <c r="BG113" i="11"/>
  <c r="BG60" i="11"/>
  <c r="BG63" i="11"/>
  <c r="BG88" i="11"/>
  <c r="BG78" i="11"/>
  <c r="BG115" i="11"/>
  <c r="BG53" i="11"/>
  <c r="BG39" i="11"/>
  <c r="BG119" i="11"/>
  <c r="BG52" i="11"/>
  <c r="BG99" i="11"/>
  <c r="BG13" i="11"/>
  <c r="BG27" i="11"/>
  <c r="BG46" i="11"/>
  <c r="BG117" i="11"/>
  <c r="BG34" i="11"/>
  <c r="BG56" i="11"/>
  <c r="BG89" i="11"/>
  <c r="BG103" i="11"/>
  <c r="BG100" i="11"/>
  <c r="BG110" i="11"/>
  <c r="BG131" i="11"/>
  <c r="BG26" i="11"/>
  <c r="BG36" i="11"/>
  <c r="BG76" i="11"/>
  <c r="BG29" i="11"/>
  <c r="BG55" i="11"/>
  <c r="BG40" i="11"/>
  <c r="BG67" i="11"/>
  <c r="BG104" i="11"/>
  <c r="BG75" i="11"/>
  <c r="BG81" i="11"/>
  <c r="BG91" i="11"/>
  <c r="BG123" i="11"/>
  <c r="BG11" i="11"/>
  <c r="BG79" i="11"/>
  <c r="BG44" i="11"/>
  <c r="BG62" i="11"/>
  <c r="BG30" i="11"/>
  <c r="BG80" i="11"/>
  <c r="BG108" i="11"/>
  <c r="BG90" i="11"/>
  <c r="BG24" i="11"/>
  <c r="BG86" i="11"/>
  <c r="BG87" i="11"/>
  <c r="BG31" i="11"/>
  <c r="BG59" i="11"/>
  <c r="BG128" i="11"/>
  <c r="BG28" i="11"/>
  <c r="BG66" i="11"/>
  <c r="BG85" i="11"/>
  <c r="BH6" i="11"/>
  <c r="BG8" i="11"/>
  <c r="BI6" i="12"/>
  <c r="BH8" i="12"/>
  <c r="BI4" i="10"/>
  <c r="BI7" i="10"/>
  <c r="BH22" i="12"/>
  <c r="BH48" i="12"/>
  <c r="BH47" i="12"/>
  <c r="BH37" i="12"/>
  <c r="BH32" i="12"/>
  <c r="BH38" i="12"/>
  <c r="Y170" i="1"/>
  <c r="AA170" i="1"/>
  <c r="AB163" i="1"/>
  <c r="AB161" i="1" s="1"/>
  <c r="AA366" i="1"/>
  <c r="BI22" i="10" l="1"/>
  <c r="BI35" i="10"/>
  <c r="BI34" i="10"/>
  <c r="BI33" i="10"/>
  <c r="BI32" i="10"/>
  <c r="BI36" i="10"/>
  <c r="BI31" i="10"/>
  <c r="BI30" i="10"/>
  <c r="BI18" i="10"/>
  <c r="BI17" i="10"/>
  <c r="BI15" i="10"/>
  <c r="BI19" i="10"/>
  <c r="BI14" i="10"/>
  <c r="BI16" i="10"/>
  <c r="BG94" i="11"/>
  <c r="BG71" i="11"/>
  <c r="BG127" i="11"/>
  <c r="BH7" i="11"/>
  <c r="BH4" i="11"/>
  <c r="BG48" i="11"/>
  <c r="BG22" i="11"/>
  <c r="BG98" i="11"/>
  <c r="BJ6" i="10"/>
  <c r="BI8" i="10"/>
  <c r="BI61" i="10"/>
  <c r="BI63" i="10"/>
  <c r="BI67" i="10"/>
  <c r="BI69" i="10"/>
  <c r="BI66" i="10"/>
  <c r="BI70" i="10"/>
  <c r="BI68" i="10"/>
  <c r="BI101" i="10"/>
  <c r="BI65" i="10"/>
  <c r="BI7" i="12"/>
  <c r="BI4" i="12"/>
  <c r="Z408" i="1"/>
  <c r="AB408" i="1"/>
  <c r="AB170" i="1"/>
  <c r="AC163" i="1"/>
  <c r="BH19" i="11" l="1"/>
  <c r="BH14" i="11"/>
  <c r="BH16" i="11"/>
  <c r="BH17" i="11"/>
  <c r="BH15" i="11"/>
  <c r="BH18" i="11"/>
  <c r="BI43" i="10"/>
  <c r="BI44" i="10"/>
  <c r="BI41" i="10"/>
  <c r="BI42" i="10"/>
  <c r="BH28" i="11"/>
  <c r="BH121" i="11"/>
  <c r="BH76" i="11"/>
  <c r="BH110" i="11"/>
  <c r="BH79" i="11"/>
  <c r="BH38" i="11"/>
  <c r="BH56" i="11"/>
  <c r="BH68" i="11"/>
  <c r="BH91" i="11"/>
  <c r="BH131" i="11"/>
  <c r="BH62" i="11"/>
  <c r="BH86" i="11"/>
  <c r="BH37" i="11"/>
  <c r="BH44" i="11"/>
  <c r="BH67" i="11"/>
  <c r="BH108" i="11"/>
  <c r="BH105" i="11"/>
  <c r="BH34" i="11"/>
  <c r="BH29" i="11"/>
  <c r="BH85" i="11"/>
  <c r="BH66" i="11"/>
  <c r="BH75" i="11"/>
  <c r="BH24" i="11"/>
  <c r="BH88" i="11"/>
  <c r="BH102" i="11"/>
  <c r="BH115" i="11"/>
  <c r="BH46" i="11"/>
  <c r="BH60" i="11"/>
  <c r="BH84" i="11"/>
  <c r="BH40" i="11"/>
  <c r="BH117" i="11"/>
  <c r="BH13" i="11"/>
  <c r="BH53" i="11"/>
  <c r="BH90" i="11"/>
  <c r="BH104" i="11"/>
  <c r="BH52" i="11"/>
  <c r="BH41" i="11"/>
  <c r="BH99" i="11"/>
  <c r="BH55" i="11"/>
  <c r="BH87" i="11"/>
  <c r="BH113" i="11"/>
  <c r="BH36" i="11"/>
  <c r="BH30" i="11"/>
  <c r="BH103" i="11"/>
  <c r="BH109" i="11"/>
  <c r="BH59" i="11"/>
  <c r="BH26" i="11"/>
  <c r="BH31" i="11"/>
  <c r="BH119" i="11"/>
  <c r="BH39" i="11"/>
  <c r="BH78" i="11"/>
  <c r="BH123" i="11"/>
  <c r="BH63" i="11"/>
  <c r="BH80" i="11"/>
  <c r="BH128" i="11"/>
  <c r="BH81" i="11"/>
  <c r="BH129" i="11"/>
  <c r="BH11" i="11"/>
  <c r="BH100" i="11"/>
  <c r="BH77" i="11"/>
  <c r="BH89" i="11"/>
  <c r="BH61" i="11"/>
  <c r="BH27" i="11"/>
  <c r="BH54" i="11"/>
  <c r="BH8" i="11"/>
  <c r="BI6" i="11"/>
  <c r="BJ4" i="10"/>
  <c r="BJ7" i="10"/>
  <c r="BI48" i="12"/>
  <c r="BI47" i="12"/>
  <c r="BI32" i="12"/>
  <c r="BI38" i="12"/>
  <c r="BI37" i="12"/>
  <c r="BI22" i="12"/>
  <c r="BI8" i="12"/>
  <c r="BJ6" i="12"/>
  <c r="Z431" i="1"/>
  <c r="Z328" i="8" s="1"/>
  <c r="AC408" i="1"/>
  <c r="AD163" i="1"/>
  <c r="AC161" i="1"/>
  <c r="AB366" i="1"/>
  <c r="X366" i="1"/>
  <c r="BJ22" i="10" l="1"/>
  <c r="BJ34" i="10"/>
  <c r="BJ33" i="10"/>
  <c r="BJ32" i="10"/>
  <c r="BJ31" i="10"/>
  <c r="BJ30" i="10"/>
  <c r="BJ35" i="10"/>
  <c r="BJ36" i="10"/>
  <c r="BJ17" i="10"/>
  <c r="BJ18" i="10"/>
  <c r="BJ15" i="10"/>
  <c r="BJ19" i="10"/>
  <c r="BJ14" i="10"/>
  <c r="BJ16" i="10"/>
  <c r="BH71" i="11"/>
  <c r="BH94" i="11"/>
  <c r="BH127" i="11"/>
  <c r="BI4" i="11"/>
  <c r="BI7" i="11"/>
  <c r="BH98" i="11"/>
  <c r="BH48" i="11"/>
  <c r="BH22" i="11"/>
  <c r="BJ7" i="12"/>
  <c r="BJ4" i="12"/>
  <c r="BJ8" i="10"/>
  <c r="BK6" i="10"/>
  <c r="BJ68" i="10"/>
  <c r="BJ66" i="10"/>
  <c r="BJ65" i="10"/>
  <c r="BJ101" i="10"/>
  <c r="BJ61" i="10"/>
  <c r="BJ69" i="10"/>
  <c r="BJ67" i="10"/>
  <c r="BJ63" i="10"/>
  <c r="BJ70" i="10"/>
  <c r="AB337" i="1"/>
  <c r="Z337" i="1"/>
  <c r="Y427" i="1"/>
  <c r="Y324" i="8" s="1"/>
  <c r="AB427" i="1"/>
  <c r="X427" i="1"/>
  <c r="X324" i="8" s="1"/>
  <c r="AC337" i="1"/>
  <c r="Y337" i="1"/>
  <c r="AC170" i="1"/>
  <c r="AD161" i="1"/>
  <c r="AA337" i="1"/>
  <c r="AE163" i="1"/>
  <c r="Z427" i="1"/>
  <c r="Z324" i="8" s="1"/>
  <c r="AA427" i="1"/>
  <c r="AA324" i="8" s="1"/>
  <c r="AC366" i="1"/>
  <c r="BI14" i="11" l="1"/>
  <c r="BI17" i="11"/>
  <c r="BI15" i="11"/>
  <c r="BI18" i="11"/>
  <c r="BI19" i="11"/>
  <c r="BI16" i="11"/>
  <c r="BJ43" i="10"/>
  <c r="BJ44" i="10"/>
  <c r="BJ41" i="10"/>
  <c r="BJ42" i="10"/>
  <c r="BI8" i="11"/>
  <c r="BJ6" i="11"/>
  <c r="BI66" i="11"/>
  <c r="BI68" i="11"/>
  <c r="BI75" i="11"/>
  <c r="BI56" i="11"/>
  <c r="BI76" i="11"/>
  <c r="BI13" i="11"/>
  <c r="BI40" i="11"/>
  <c r="BI61" i="11"/>
  <c r="BI86" i="11"/>
  <c r="BI46" i="11"/>
  <c r="BI110" i="11"/>
  <c r="BI53" i="11"/>
  <c r="BI131" i="11"/>
  <c r="BI24" i="11"/>
  <c r="BI90" i="11"/>
  <c r="BI41" i="11"/>
  <c r="BI55" i="11"/>
  <c r="BI26" i="11"/>
  <c r="BI121" i="11"/>
  <c r="BI60" i="11"/>
  <c r="BI105" i="11"/>
  <c r="BI91" i="11"/>
  <c r="BI27" i="11"/>
  <c r="BI36" i="11"/>
  <c r="BI39" i="11"/>
  <c r="BI113" i="11"/>
  <c r="BI31" i="11"/>
  <c r="BI28" i="11"/>
  <c r="BI52" i="11"/>
  <c r="BI128" i="11"/>
  <c r="BI81" i="11"/>
  <c r="BI119" i="11"/>
  <c r="BI89" i="11"/>
  <c r="BI88" i="11"/>
  <c r="BI78" i="11"/>
  <c r="BI108" i="11"/>
  <c r="BI117" i="11"/>
  <c r="BI87" i="11"/>
  <c r="BI115" i="11"/>
  <c r="BI77" i="11"/>
  <c r="BI11" i="11"/>
  <c r="BI104" i="11"/>
  <c r="BI67" i="11"/>
  <c r="BI103" i="11"/>
  <c r="BI129" i="11"/>
  <c r="BI54" i="11"/>
  <c r="BI84" i="11"/>
  <c r="BI85" i="11"/>
  <c r="BI80" i="11"/>
  <c r="BI63" i="11"/>
  <c r="BI30" i="11"/>
  <c r="BI100" i="11"/>
  <c r="BI99" i="11"/>
  <c r="BI44" i="11"/>
  <c r="BI79" i="11"/>
  <c r="BI37" i="11"/>
  <c r="BI38" i="11"/>
  <c r="BI29" i="11"/>
  <c r="BI123" i="11"/>
  <c r="BI62" i="11"/>
  <c r="BI102" i="11"/>
  <c r="BI59" i="11"/>
  <c r="BI34" i="11"/>
  <c r="BI109" i="11"/>
  <c r="BJ37" i="12"/>
  <c r="BJ38" i="12"/>
  <c r="BJ48" i="12"/>
  <c r="BJ22" i="12"/>
  <c r="BJ32" i="12"/>
  <c r="BJ47" i="12"/>
  <c r="BK6" i="12"/>
  <c r="BJ8" i="12"/>
  <c r="BK4" i="10"/>
  <c r="BK7" i="10"/>
  <c r="AC431" i="1"/>
  <c r="AC328" i="8" s="1"/>
  <c r="Z341" i="1"/>
  <c r="AC341" i="1"/>
  <c r="AD408" i="1"/>
  <c r="AB341" i="1"/>
  <c r="AF163" i="1"/>
  <c r="Y341" i="1"/>
  <c r="AE161" i="1"/>
  <c r="Y431" i="1"/>
  <c r="AB324" i="8"/>
  <c r="AA341" i="1"/>
  <c r="AD170" i="1"/>
  <c r="AA431" i="1"/>
  <c r="AA328" i="8" s="1"/>
  <c r="AB431" i="1"/>
  <c r="AC427" i="1"/>
  <c r="AD337" i="1"/>
  <c r="AD366" i="1"/>
  <c r="BK22" i="10" l="1"/>
  <c r="BK33" i="10"/>
  <c r="BK32" i="10"/>
  <c r="BK31" i="10"/>
  <c r="BK30" i="10"/>
  <c r="BK34" i="10"/>
  <c r="BK36" i="10"/>
  <c r="BK35" i="10"/>
  <c r="BK17" i="10"/>
  <c r="BK18" i="10"/>
  <c r="BK15" i="10"/>
  <c r="BK19" i="10"/>
  <c r="BK14" i="10"/>
  <c r="BK16" i="10"/>
  <c r="BI94" i="11"/>
  <c r="BI71" i="11"/>
  <c r="BI127" i="11"/>
  <c r="BI98" i="11"/>
  <c r="BI48" i="11"/>
  <c r="BI22" i="11"/>
  <c r="BJ7" i="11"/>
  <c r="BJ4" i="11"/>
  <c r="BK7" i="12"/>
  <c r="BK4" i="12"/>
  <c r="BL6" i="10"/>
  <c r="BK8" i="10"/>
  <c r="BK63" i="10"/>
  <c r="BK69" i="10"/>
  <c r="BK70" i="10"/>
  <c r="BK68" i="10"/>
  <c r="BK67" i="10"/>
  <c r="BK65" i="10"/>
  <c r="BK66" i="10"/>
  <c r="BK101" i="10"/>
  <c r="BK61" i="10"/>
  <c r="AB328" i="8"/>
  <c r="Y328" i="8"/>
  <c r="AG163" i="1"/>
  <c r="AD427" i="1"/>
  <c r="AE337" i="1"/>
  <c r="AE170" i="1"/>
  <c r="AD431" i="1"/>
  <c r="AD341" i="1"/>
  <c r="AE408" i="1"/>
  <c r="AC324" i="8"/>
  <c r="AF161" i="1"/>
  <c r="AE366" i="1"/>
  <c r="BJ17" i="11" l="1"/>
  <c r="BJ15" i="11"/>
  <c r="BJ14" i="11"/>
  <c r="BJ18" i="11"/>
  <c r="BJ16" i="11"/>
  <c r="BJ19" i="11"/>
  <c r="BK43" i="10"/>
  <c r="BK44" i="10"/>
  <c r="BK41" i="10"/>
  <c r="BK42" i="10"/>
  <c r="BJ13" i="11"/>
  <c r="BJ79" i="11"/>
  <c r="BJ37" i="11"/>
  <c r="BJ109" i="11"/>
  <c r="BJ85" i="11"/>
  <c r="BJ91" i="11"/>
  <c r="BJ26" i="11"/>
  <c r="BJ121" i="11"/>
  <c r="BJ11" i="11"/>
  <c r="BJ30" i="11"/>
  <c r="BJ105" i="11"/>
  <c r="BJ78" i="11"/>
  <c r="BJ99" i="11"/>
  <c r="BJ28" i="11"/>
  <c r="BJ52" i="11"/>
  <c r="BJ40" i="11"/>
  <c r="BJ113" i="11"/>
  <c r="BJ39" i="11"/>
  <c r="BJ41" i="11"/>
  <c r="BJ75" i="11"/>
  <c r="BJ88" i="11"/>
  <c r="BJ77" i="11"/>
  <c r="BJ56" i="11"/>
  <c r="BJ67" i="11"/>
  <c r="BJ55" i="11"/>
  <c r="BJ76" i="11"/>
  <c r="BJ90" i="11"/>
  <c r="BJ27" i="11"/>
  <c r="BJ104" i="11"/>
  <c r="BJ89" i="11"/>
  <c r="BJ68" i="11"/>
  <c r="BJ87" i="11"/>
  <c r="BJ29" i="11"/>
  <c r="BJ110" i="11"/>
  <c r="BJ128" i="11"/>
  <c r="BJ100" i="11"/>
  <c r="BJ129" i="11"/>
  <c r="BJ108" i="11"/>
  <c r="BJ31" i="11"/>
  <c r="BJ81" i="11"/>
  <c r="BJ53" i="11"/>
  <c r="BJ54" i="11"/>
  <c r="BJ60" i="11"/>
  <c r="BJ38" i="11"/>
  <c r="BJ103" i="11"/>
  <c r="BJ62" i="11"/>
  <c r="BJ86" i="11"/>
  <c r="BJ34" i="11"/>
  <c r="BJ131" i="11"/>
  <c r="BJ102" i="11"/>
  <c r="BJ36" i="11"/>
  <c r="BJ117" i="11"/>
  <c r="BJ44" i="11"/>
  <c r="BJ61" i="11"/>
  <c r="BJ115" i="11"/>
  <c r="BJ66" i="11"/>
  <c r="BJ119" i="11"/>
  <c r="BJ123" i="11"/>
  <c r="BJ84" i="11"/>
  <c r="BJ46" i="11"/>
  <c r="BJ59" i="11"/>
  <c r="BJ80" i="11"/>
  <c r="BJ63" i="11"/>
  <c r="BJ24" i="11"/>
  <c r="BK6" i="11"/>
  <c r="BJ8" i="11"/>
  <c r="BL7" i="10"/>
  <c r="BL4" i="10"/>
  <c r="BK38" i="12"/>
  <c r="BK22" i="12"/>
  <c r="BK48" i="12"/>
  <c r="BK37" i="12"/>
  <c r="BK32" i="12"/>
  <c r="BK47" i="12"/>
  <c r="BL6" i="12"/>
  <c r="BK8" i="12"/>
  <c r="AD328" i="8"/>
  <c r="AF170" i="1"/>
  <c r="AG161" i="1"/>
  <c r="AE431" i="1"/>
  <c r="AH163" i="1"/>
  <c r="AE427" i="1"/>
  <c r="AE341" i="1"/>
  <c r="AF337" i="1"/>
  <c r="AD324" i="8"/>
  <c r="AF408" i="1"/>
  <c r="AF366" i="1"/>
  <c r="BL22" i="10" l="1"/>
  <c r="BL32" i="10"/>
  <c r="BL31" i="10"/>
  <c r="BL30" i="10"/>
  <c r="BL36" i="10"/>
  <c r="BL33" i="10"/>
  <c r="BL35" i="10"/>
  <c r="BL34" i="10"/>
  <c r="BL17" i="10"/>
  <c r="BL18" i="10"/>
  <c r="BL15" i="10"/>
  <c r="BL19" i="10"/>
  <c r="BL14" i="10"/>
  <c r="BL16" i="10"/>
  <c r="BJ71" i="11"/>
  <c r="BJ127" i="11"/>
  <c r="BJ94" i="11"/>
  <c r="BJ98" i="11"/>
  <c r="BK7" i="11"/>
  <c r="BK4" i="11"/>
  <c r="BJ48" i="11"/>
  <c r="BJ22" i="11"/>
  <c r="BL61" i="10"/>
  <c r="BL63" i="10"/>
  <c r="BL65" i="10"/>
  <c r="BL69" i="10"/>
  <c r="BL67" i="10"/>
  <c r="BL66" i="10"/>
  <c r="BL101" i="10"/>
  <c r="BL70" i="10"/>
  <c r="BL68" i="10"/>
  <c r="BL7" i="12"/>
  <c r="BL4" i="12"/>
  <c r="BM6" i="10"/>
  <c r="BL8" i="10"/>
  <c r="AF341" i="1"/>
  <c r="AG337" i="1"/>
  <c r="AE324" i="8"/>
  <c r="AG408" i="1"/>
  <c r="AE328" i="8"/>
  <c r="AG170" i="1"/>
  <c r="AH161" i="1"/>
  <c r="AI163" i="1"/>
  <c r="AF427" i="1"/>
  <c r="AF431" i="1"/>
  <c r="AG366" i="1"/>
  <c r="BK15" i="11" l="1"/>
  <c r="BK17" i="11"/>
  <c r="BK18" i="11"/>
  <c r="BK16" i="11"/>
  <c r="BK19" i="11"/>
  <c r="BK14" i="11"/>
  <c r="BL43" i="10"/>
  <c r="BL44" i="10"/>
  <c r="BL41" i="10"/>
  <c r="BL42" i="10"/>
  <c r="BK29" i="11"/>
  <c r="BK91" i="11"/>
  <c r="BK11" i="11"/>
  <c r="BK81" i="11"/>
  <c r="BK85" i="11"/>
  <c r="BK131" i="11"/>
  <c r="BK84" i="11"/>
  <c r="BK75" i="11"/>
  <c r="BK121" i="11"/>
  <c r="BK117" i="11"/>
  <c r="BK61" i="11"/>
  <c r="BK104" i="11"/>
  <c r="BK108" i="11"/>
  <c r="BK60" i="11"/>
  <c r="BK100" i="11"/>
  <c r="BK63" i="11"/>
  <c r="BK26" i="11"/>
  <c r="BK46" i="11"/>
  <c r="BK88" i="11"/>
  <c r="BK13" i="11"/>
  <c r="BK31" i="11"/>
  <c r="BK66" i="11"/>
  <c r="BK28" i="11"/>
  <c r="BK78" i="11"/>
  <c r="BK109" i="11"/>
  <c r="BK128" i="11"/>
  <c r="BK53" i="11"/>
  <c r="BK27" i="11"/>
  <c r="BK41" i="11"/>
  <c r="BK55" i="11"/>
  <c r="BK76" i="11"/>
  <c r="BK87" i="11"/>
  <c r="BK103" i="11"/>
  <c r="BK62" i="11"/>
  <c r="BK56" i="11"/>
  <c r="BK44" i="11"/>
  <c r="BK110" i="11"/>
  <c r="BK38" i="11"/>
  <c r="BK80" i="11"/>
  <c r="BK79" i="11"/>
  <c r="BK89" i="11"/>
  <c r="BK105" i="11"/>
  <c r="BK123" i="11"/>
  <c r="BK90" i="11"/>
  <c r="BK39" i="11"/>
  <c r="BK36" i="11"/>
  <c r="BK102" i="11"/>
  <c r="BK59" i="11"/>
  <c r="BK40" i="11"/>
  <c r="BK77" i="11"/>
  <c r="BK99" i="11"/>
  <c r="BK113" i="11"/>
  <c r="BK67" i="11"/>
  <c r="BK129" i="11"/>
  <c r="BK52" i="11"/>
  <c r="BK34" i="11"/>
  <c r="BK115" i="11"/>
  <c r="BK86" i="11"/>
  <c r="BK30" i="11"/>
  <c r="BK54" i="11"/>
  <c r="BK24" i="11"/>
  <c r="BK119" i="11"/>
  <c r="BK68" i="11"/>
  <c r="BK37" i="11"/>
  <c r="BL6" i="11"/>
  <c r="BK8" i="11"/>
  <c r="BL38" i="12"/>
  <c r="BL37" i="12"/>
  <c r="BL32" i="12"/>
  <c r="BL47" i="12"/>
  <c r="BL22" i="12"/>
  <c r="BL48" i="12"/>
  <c r="BM6" i="12"/>
  <c r="BL8" i="12"/>
  <c r="BM7" i="10"/>
  <c r="BM4" i="10"/>
  <c r="AH337" i="1"/>
  <c r="AG341" i="1"/>
  <c r="AF328" i="8"/>
  <c r="AH408" i="1"/>
  <c r="AG431" i="1"/>
  <c r="AF324" i="8"/>
  <c r="AH170" i="1"/>
  <c r="AI161" i="1"/>
  <c r="AG427" i="1"/>
  <c r="AH366" i="1"/>
  <c r="BM22" i="10" l="1"/>
  <c r="BM31" i="10"/>
  <c r="BM30" i="10"/>
  <c r="BM36" i="10"/>
  <c r="BM32" i="10"/>
  <c r="BM35" i="10"/>
  <c r="BM34" i="10"/>
  <c r="BM33" i="10"/>
  <c r="BM17" i="10"/>
  <c r="BM18" i="10"/>
  <c r="BM15" i="10"/>
  <c r="BM19" i="10"/>
  <c r="BM14" i="10"/>
  <c r="BM16" i="10"/>
  <c r="BK71" i="11"/>
  <c r="BK94" i="11"/>
  <c r="BK98" i="11"/>
  <c r="BL7" i="11"/>
  <c r="BL4" i="11"/>
  <c r="BK127" i="11"/>
  <c r="BK22" i="11"/>
  <c r="BK48" i="11"/>
  <c r="BM7" i="12"/>
  <c r="BM4" i="12"/>
  <c r="BM69" i="10"/>
  <c r="BM70" i="10"/>
  <c r="BM61" i="10"/>
  <c r="BM67" i="10"/>
  <c r="BM68" i="10"/>
  <c r="BM101" i="10"/>
  <c r="BM66" i="10"/>
  <c r="BM63" i="10"/>
  <c r="BM65" i="10"/>
  <c r="BN6" i="10"/>
  <c r="BM8" i="10"/>
  <c r="AG324" i="8"/>
  <c r="AH431" i="1"/>
  <c r="AH328" i="8" s="1"/>
  <c r="AH427" i="1"/>
  <c r="AI170" i="1"/>
  <c r="AJ408" i="1" s="1"/>
  <c r="AI337" i="1"/>
  <c r="AG328" i="8"/>
  <c r="AH341" i="1"/>
  <c r="AI408" i="1"/>
  <c r="BL15" i="11" l="1"/>
  <c r="BL18" i="11"/>
  <c r="BL16" i="11"/>
  <c r="BL19" i="11"/>
  <c r="BL14" i="11"/>
  <c r="BL17" i="11"/>
  <c r="BM44" i="10"/>
  <c r="BM43" i="10"/>
  <c r="BM42" i="10"/>
  <c r="BM41" i="10"/>
  <c r="BL40" i="11"/>
  <c r="BL110" i="11"/>
  <c r="BL13" i="11"/>
  <c r="BL60" i="11"/>
  <c r="BL26" i="11"/>
  <c r="BL34" i="11"/>
  <c r="BL131" i="11"/>
  <c r="BL56" i="11"/>
  <c r="BL11" i="11"/>
  <c r="BL79" i="11"/>
  <c r="BL55" i="11"/>
  <c r="BL119" i="11"/>
  <c r="BL66" i="11"/>
  <c r="BL117" i="11"/>
  <c r="BL28" i="11"/>
  <c r="BL63" i="11"/>
  <c r="BL29" i="11"/>
  <c r="BL85" i="11"/>
  <c r="BL105" i="11"/>
  <c r="BL99" i="11"/>
  <c r="BL39" i="11"/>
  <c r="BL46" i="11"/>
  <c r="BL128" i="11"/>
  <c r="BL30" i="11"/>
  <c r="BL113" i="11"/>
  <c r="BL52" i="11"/>
  <c r="BL123" i="11"/>
  <c r="BL44" i="11"/>
  <c r="BL38" i="11"/>
  <c r="BL67" i="11"/>
  <c r="BL76" i="11"/>
  <c r="BL121" i="11"/>
  <c r="BL37" i="11"/>
  <c r="BL102" i="11"/>
  <c r="BL81" i="11"/>
  <c r="BL84" i="11"/>
  <c r="BL87" i="11"/>
  <c r="BL41" i="11"/>
  <c r="BL78" i="11"/>
  <c r="BL31" i="11"/>
  <c r="BL103" i="11"/>
  <c r="BL75" i="11"/>
  <c r="BL91" i="11"/>
  <c r="BL27" i="11"/>
  <c r="BL90" i="11"/>
  <c r="BL86" i="11"/>
  <c r="BL104" i="11"/>
  <c r="BL24" i="11"/>
  <c r="BL68" i="11"/>
  <c r="BL54" i="11"/>
  <c r="BL36" i="11"/>
  <c r="BL88" i="11"/>
  <c r="BL129" i="11"/>
  <c r="BL77" i="11"/>
  <c r="BL80" i="11"/>
  <c r="BL53" i="11"/>
  <c r="BL100" i="11"/>
  <c r="BL108" i="11"/>
  <c r="BL59" i="11"/>
  <c r="BL109" i="11"/>
  <c r="BL62" i="11"/>
  <c r="BL61" i="11"/>
  <c r="BL89" i="11"/>
  <c r="BL115" i="11"/>
  <c r="BM6" i="11"/>
  <c r="BL8" i="11"/>
  <c r="BM38" i="12"/>
  <c r="BM48" i="12"/>
  <c r="BM37" i="12"/>
  <c r="BM22" i="12"/>
  <c r="BM47" i="12"/>
  <c r="BM32" i="12"/>
  <c r="BM8" i="12"/>
  <c r="BN6" i="12"/>
  <c r="BN7" i="10"/>
  <c r="BN4" i="10"/>
  <c r="AH324" i="8"/>
  <c r="AI341" i="1"/>
  <c r="AI431" i="1"/>
  <c r="AI328" i="8" s="1"/>
  <c r="BN22" i="10" l="1"/>
  <c r="BN30" i="10"/>
  <c r="BN31" i="10"/>
  <c r="BN36" i="10"/>
  <c r="BN35" i="10"/>
  <c r="BN34" i="10"/>
  <c r="BN33" i="10"/>
  <c r="BN32" i="10"/>
  <c r="BN18" i="10"/>
  <c r="BN17" i="10"/>
  <c r="BN15" i="10"/>
  <c r="BN19" i="10"/>
  <c r="BN14" i="10"/>
  <c r="BN16" i="10"/>
  <c r="BL71" i="11"/>
  <c r="BM4" i="11"/>
  <c r="BM7" i="11"/>
  <c r="BL127" i="11"/>
  <c r="BL94" i="11"/>
  <c r="BL98" i="11"/>
  <c r="BL22" i="11"/>
  <c r="BL48" i="11"/>
  <c r="BN7" i="12"/>
  <c r="BN4" i="12"/>
  <c r="BN61" i="10"/>
  <c r="BN70" i="10"/>
  <c r="BN63" i="10"/>
  <c r="BN68" i="10"/>
  <c r="BN69" i="10"/>
  <c r="BN66" i="10"/>
  <c r="BN65" i="10"/>
  <c r="BN101" i="10"/>
  <c r="BN67" i="10"/>
  <c r="BN8" i="10"/>
  <c r="BO6" i="10"/>
  <c r="X412" i="1"/>
  <c r="BM18" i="11" l="1"/>
  <c r="BM16" i="11"/>
  <c r="BM15" i="11"/>
  <c r="BM19" i="11"/>
  <c r="BM14" i="11"/>
  <c r="BM17" i="11"/>
  <c r="BN44" i="10"/>
  <c r="BN43" i="10"/>
  <c r="BN42" i="10"/>
  <c r="BN41" i="10"/>
  <c r="BM8" i="11"/>
  <c r="BN6" i="11"/>
  <c r="BM119" i="11"/>
  <c r="BM38" i="11"/>
  <c r="BM80" i="11"/>
  <c r="BM67" i="11"/>
  <c r="BM84" i="11"/>
  <c r="BM40" i="11"/>
  <c r="BM131" i="11"/>
  <c r="BM29" i="11"/>
  <c r="BM26" i="11"/>
  <c r="BM121" i="11"/>
  <c r="BM102" i="11"/>
  <c r="BM115" i="11"/>
  <c r="BM90" i="11"/>
  <c r="BM128" i="11"/>
  <c r="BM31" i="11"/>
  <c r="BM89" i="11"/>
  <c r="BM76" i="11"/>
  <c r="BM60" i="11"/>
  <c r="BM117" i="11"/>
  <c r="BM56" i="11"/>
  <c r="BM52" i="11"/>
  <c r="BM54" i="11"/>
  <c r="BM109" i="11"/>
  <c r="BM129" i="11"/>
  <c r="BM13" i="11"/>
  <c r="BM53" i="11"/>
  <c r="BM99" i="11"/>
  <c r="BM79" i="11"/>
  <c r="BM123" i="11"/>
  <c r="BM86" i="11"/>
  <c r="BM62" i="11"/>
  <c r="BM59" i="11"/>
  <c r="BM66" i="11"/>
  <c r="BM46" i="11"/>
  <c r="BM39" i="11"/>
  <c r="BM55" i="11"/>
  <c r="BM68" i="11"/>
  <c r="BM104" i="11"/>
  <c r="BM110" i="11"/>
  <c r="BM88" i="11"/>
  <c r="BM41" i="11"/>
  <c r="BM27" i="11"/>
  <c r="BM61" i="11"/>
  <c r="BM36" i="11"/>
  <c r="BM87" i="11"/>
  <c r="BM63" i="11"/>
  <c r="BM103" i="11"/>
  <c r="BM91" i="11"/>
  <c r="BM30" i="11"/>
  <c r="BM28" i="11"/>
  <c r="BM85" i="11"/>
  <c r="BM100" i="11"/>
  <c r="BM34" i="11"/>
  <c r="BM37" i="11"/>
  <c r="BM24" i="11"/>
  <c r="BM11" i="11"/>
  <c r="BM105" i="11"/>
  <c r="BM113" i="11"/>
  <c r="BM75" i="11"/>
  <c r="BM78" i="11"/>
  <c r="BM77" i="11"/>
  <c r="BM108" i="11"/>
  <c r="BM81" i="11"/>
  <c r="BM44" i="11"/>
  <c r="BO7" i="10"/>
  <c r="BO4" i="10"/>
  <c r="BN32" i="12"/>
  <c r="BN47" i="12"/>
  <c r="BN48" i="12"/>
  <c r="BN22" i="12"/>
  <c r="BN38" i="12"/>
  <c r="BN37" i="12"/>
  <c r="BN8" i="12"/>
  <c r="BO6" i="12"/>
  <c r="X416" i="1"/>
  <c r="X269" i="9"/>
  <c r="X277" i="9" s="1"/>
  <c r="X305" i="8"/>
  <c r="X19" i="9" s="1"/>
  <c r="X79" i="9" s="1"/>
  <c r="BO22" i="10" l="1"/>
  <c r="BO36" i="10"/>
  <c r="BO35" i="10"/>
  <c r="BO34" i="10"/>
  <c r="BO33" i="10"/>
  <c r="BO30" i="10"/>
  <c r="BO32" i="10"/>
  <c r="BO31" i="10"/>
  <c r="BO18" i="10"/>
  <c r="BO17" i="10"/>
  <c r="BO15" i="10"/>
  <c r="BO19" i="10"/>
  <c r="BO14" i="10"/>
  <c r="BO16" i="10"/>
  <c r="BM98" i="11"/>
  <c r="BM71" i="11"/>
  <c r="BM22" i="11"/>
  <c r="BM48" i="11"/>
  <c r="BM94" i="11"/>
  <c r="BN4" i="11"/>
  <c r="BN7" i="11"/>
  <c r="BM127" i="11"/>
  <c r="BO4" i="12"/>
  <c r="BO7" i="12"/>
  <c r="BO69" i="10"/>
  <c r="BO68" i="10"/>
  <c r="BO101" i="10"/>
  <c r="BO65" i="10"/>
  <c r="BO61" i="10"/>
  <c r="BO66" i="10"/>
  <c r="BO67" i="10"/>
  <c r="BO63" i="10"/>
  <c r="BO70" i="10"/>
  <c r="BP6" i="10"/>
  <c r="BO8" i="10"/>
  <c r="X83" i="9"/>
  <c r="X124" i="9" s="1"/>
  <c r="X312" i="8"/>
  <c r="BN16" i="11" l="1"/>
  <c r="BN19" i="11"/>
  <c r="BN14" i="11"/>
  <c r="BN17" i="11"/>
  <c r="BN15" i="11"/>
  <c r="BN18" i="11"/>
  <c r="BO44" i="10"/>
  <c r="BO43" i="10"/>
  <c r="BO42" i="10"/>
  <c r="BO41" i="10"/>
  <c r="BO6" i="11"/>
  <c r="BN8" i="11"/>
  <c r="BN41" i="11"/>
  <c r="BN54" i="11"/>
  <c r="BN59" i="11"/>
  <c r="BN105" i="11"/>
  <c r="BN55" i="11"/>
  <c r="BN128" i="11"/>
  <c r="BN129" i="11"/>
  <c r="BN81" i="11"/>
  <c r="BN27" i="11"/>
  <c r="BN44" i="11"/>
  <c r="BN102" i="11"/>
  <c r="BN86" i="11"/>
  <c r="BN99" i="11"/>
  <c r="BN88" i="11"/>
  <c r="BN121" i="11"/>
  <c r="BN63" i="11"/>
  <c r="BN67" i="11"/>
  <c r="BN115" i="11"/>
  <c r="BN39" i="11"/>
  <c r="BN26" i="11"/>
  <c r="BN38" i="11"/>
  <c r="BN36" i="11"/>
  <c r="BN131" i="11"/>
  <c r="BN76" i="11"/>
  <c r="BN52" i="11"/>
  <c r="BN61" i="11"/>
  <c r="BN77" i="11"/>
  <c r="BN108" i="11"/>
  <c r="BN85" i="11"/>
  <c r="BN100" i="11"/>
  <c r="BN79" i="11"/>
  <c r="BN123" i="11"/>
  <c r="BN37" i="11"/>
  <c r="BN31" i="11"/>
  <c r="BN56" i="11"/>
  <c r="BN90" i="11"/>
  <c r="BN46" i="11"/>
  <c r="BN103" i="11"/>
  <c r="BN60" i="11"/>
  <c r="BN109" i="11"/>
  <c r="BN91" i="11"/>
  <c r="BN119" i="11"/>
  <c r="BN66" i="11"/>
  <c r="BN71" i="11" s="1"/>
  <c r="BN78" i="11"/>
  <c r="BN13" i="11"/>
  <c r="BN75" i="11"/>
  <c r="BN104" i="11"/>
  <c r="BN68" i="11"/>
  <c r="BN113" i="11"/>
  <c r="BN29" i="11"/>
  <c r="BN53" i="11"/>
  <c r="BN84" i="11"/>
  <c r="BN28" i="11"/>
  <c r="BN117" i="11"/>
  <c r="BN110" i="11"/>
  <c r="BN87" i="11"/>
  <c r="BN34" i="11"/>
  <c r="BN11" i="11"/>
  <c r="BN80" i="11"/>
  <c r="BN89" i="11"/>
  <c r="BN30" i="11"/>
  <c r="BN24" i="11"/>
  <c r="BN40" i="11"/>
  <c r="BN62" i="11"/>
  <c r="BP7" i="10"/>
  <c r="BP4" i="10"/>
  <c r="BP6" i="12"/>
  <c r="BO8" i="12"/>
  <c r="BO32" i="12"/>
  <c r="BO37" i="12"/>
  <c r="BO48" i="12"/>
  <c r="BO47" i="12"/>
  <c r="BO22" i="12"/>
  <c r="BO38" i="12"/>
  <c r="X126" i="9"/>
  <c r="X85" i="9"/>
  <c r="BP22" i="10" l="1"/>
  <c r="BP36" i="10"/>
  <c r="BP35" i="10"/>
  <c r="BP34" i="10"/>
  <c r="BP33" i="10"/>
  <c r="BP32" i="10"/>
  <c r="BP31" i="10"/>
  <c r="BP30" i="10"/>
  <c r="BP18" i="10"/>
  <c r="BP17" i="10"/>
  <c r="BP15" i="10"/>
  <c r="BP19" i="10"/>
  <c r="BP14" i="10"/>
  <c r="BP16" i="10"/>
  <c r="BN94" i="11"/>
  <c r="BN127" i="11"/>
  <c r="BN48" i="11"/>
  <c r="BN22" i="11"/>
  <c r="BN98" i="11"/>
  <c r="BO4" i="11"/>
  <c r="BO7" i="11"/>
  <c r="BP8" i="10"/>
  <c r="BQ6" i="10"/>
  <c r="BP7" i="12"/>
  <c r="BP4" i="12"/>
  <c r="BP67" i="10"/>
  <c r="BP101" i="10"/>
  <c r="BP65" i="10"/>
  <c r="BP70" i="10"/>
  <c r="BP61" i="10"/>
  <c r="BP68" i="10"/>
  <c r="BP63" i="10"/>
  <c r="BP69" i="10"/>
  <c r="BP66" i="10"/>
  <c r="AJ173" i="1"/>
  <c r="BO16" i="11" l="1"/>
  <c r="BO19" i="11"/>
  <c r="BO14" i="11"/>
  <c r="BO17" i="11"/>
  <c r="BO15" i="11"/>
  <c r="BO18" i="11"/>
  <c r="BP44" i="10"/>
  <c r="BP43" i="10"/>
  <c r="BP42" i="10"/>
  <c r="BP41" i="10"/>
  <c r="BO8" i="11"/>
  <c r="BP6" i="11"/>
  <c r="BO128" i="11"/>
  <c r="BO63" i="11"/>
  <c r="BO75" i="11"/>
  <c r="BO53" i="11"/>
  <c r="BO61" i="11"/>
  <c r="BO30" i="11"/>
  <c r="BO123" i="11"/>
  <c r="BO38" i="11"/>
  <c r="BO86" i="11"/>
  <c r="BO89" i="11"/>
  <c r="BO46" i="11"/>
  <c r="BO40" i="11"/>
  <c r="BO90" i="11"/>
  <c r="BO29" i="11"/>
  <c r="BO62" i="11"/>
  <c r="BO44" i="11"/>
  <c r="BO28" i="11"/>
  <c r="BO36" i="11"/>
  <c r="BO56" i="11"/>
  <c r="BO55" i="11"/>
  <c r="BO110" i="11"/>
  <c r="BO85" i="11"/>
  <c r="BO11" i="11"/>
  <c r="BO119" i="11"/>
  <c r="BO78" i="11"/>
  <c r="BO129" i="11"/>
  <c r="BO87" i="11"/>
  <c r="BO99" i="11"/>
  <c r="BO67" i="11"/>
  <c r="BO39" i="11"/>
  <c r="BO27" i="11"/>
  <c r="BO31" i="11"/>
  <c r="BO84" i="11"/>
  <c r="BO52" i="11"/>
  <c r="BO77" i="11"/>
  <c r="BO68" i="11"/>
  <c r="BO102" i="11"/>
  <c r="BO117" i="11"/>
  <c r="BO81" i="11"/>
  <c r="BO13" i="11"/>
  <c r="BO59" i="11"/>
  <c r="BO79" i="11"/>
  <c r="BO41" i="11"/>
  <c r="BO80" i="11"/>
  <c r="BO109" i="11"/>
  <c r="BO88" i="11"/>
  <c r="BO131" i="11"/>
  <c r="BO113" i="11"/>
  <c r="BO24" i="11"/>
  <c r="BO34" i="11"/>
  <c r="BO103" i="11"/>
  <c r="BO100" i="11"/>
  <c r="BO37" i="11"/>
  <c r="BO104" i="11"/>
  <c r="BO60" i="11"/>
  <c r="BO115" i="11"/>
  <c r="BO121" i="11"/>
  <c r="BO66" i="11"/>
  <c r="BO105" i="11"/>
  <c r="BO76" i="11"/>
  <c r="BO26" i="11"/>
  <c r="BO54" i="11"/>
  <c r="BO108" i="11"/>
  <c r="BO91" i="11"/>
  <c r="BP38" i="12"/>
  <c r="BP32" i="12"/>
  <c r="BP37" i="12"/>
  <c r="BP22" i="12"/>
  <c r="BP47" i="12"/>
  <c r="BP48" i="12"/>
  <c r="BP8" i="12"/>
  <c r="BQ6" i="12"/>
  <c r="BQ4" i="10"/>
  <c r="BQ7" i="10"/>
  <c r="AJ189" i="1"/>
  <c r="AJ174" i="1"/>
  <c r="BQ22" i="10" l="1"/>
  <c r="BQ35" i="10"/>
  <c r="BQ34" i="10"/>
  <c r="BQ33" i="10"/>
  <c r="BQ32" i="10"/>
  <c r="BQ31" i="10"/>
  <c r="BQ30" i="10"/>
  <c r="BQ36" i="10"/>
  <c r="BQ17" i="10"/>
  <c r="BQ18" i="10"/>
  <c r="BQ15" i="10"/>
  <c r="BQ19" i="10"/>
  <c r="BQ14" i="10"/>
  <c r="BQ16" i="10"/>
  <c r="BO71" i="11"/>
  <c r="BO94" i="11"/>
  <c r="BO98" i="11"/>
  <c r="BO127" i="11"/>
  <c r="BO22" i="11"/>
  <c r="BO48" i="11"/>
  <c r="BP4" i="11"/>
  <c r="BP7" i="11"/>
  <c r="BQ7" i="12"/>
  <c r="BQ4" i="12"/>
  <c r="BR6" i="10"/>
  <c r="BQ8" i="10"/>
  <c r="BQ68" i="10"/>
  <c r="BQ70" i="10"/>
  <c r="BQ65" i="10"/>
  <c r="BQ66" i="10"/>
  <c r="BQ67" i="10"/>
  <c r="BQ101" i="10"/>
  <c r="BQ61" i="10"/>
  <c r="BQ63" i="10"/>
  <c r="BQ69" i="10"/>
  <c r="AJ301" i="1"/>
  <c r="AJ190" i="1"/>
  <c r="AJ175" i="1"/>
  <c r="BP19" i="11" l="1"/>
  <c r="BP14" i="11"/>
  <c r="BP16" i="11"/>
  <c r="BP17" i="11"/>
  <c r="BP15" i="11"/>
  <c r="BP18" i="11"/>
  <c r="BQ43" i="10"/>
  <c r="BQ44" i="10"/>
  <c r="BQ41" i="10"/>
  <c r="BQ42" i="10"/>
  <c r="BP8" i="11"/>
  <c r="BQ6" i="11"/>
  <c r="BP11" i="11"/>
  <c r="BP131" i="11"/>
  <c r="BP99" i="11"/>
  <c r="BP28" i="11"/>
  <c r="BP44" i="11"/>
  <c r="BP26" i="11"/>
  <c r="BP53" i="11"/>
  <c r="BP41" i="11"/>
  <c r="BP84" i="11"/>
  <c r="BP34" i="11"/>
  <c r="BP76" i="11"/>
  <c r="BP52" i="11"/>
  <c r="BP115" i="11"/>
  <c r="BP29" i="11"/>
  <c r="BP89" i="11"/>
  <c r="BP123" i="11"/>
  <c r="BP87" i="11"/>
  <c r="BP37" i="11"/>
  <c r="BP85" i="11"/>
  <c r="BP40" i="11"/>
  <c r="BP55" i="11"/>
  <c r="BP103" i="11"/>
  <c r="BP60" i="11"/>
  <c r="BP80" i="11"/>
  <c r="BP109" i="11"/>
  <c r="BP75" i="11"/>
  <c r="BP61" i="11"/>
  <c r="BP38" i="11"/>
  <c r="BP91" i="11"/>
  <c r="BP104" i="11"/>
  <c r="BP31" i="11"/>
  <c r="BP13" i="11"/>
  <c r="BP77" i="11"/>
  <c r="BP27" i="11"/>
  <c r="BP102" i="11"/>
  <c r="BP56" i="11"/>
  <c r="BP113" i="11"/>
  <c r="BP129" i="11"/>
  <c r="BP59" i="11"/>
  <c r="BP105" i="11"/>
  <c r="BP86" i="11"/>
  <c r="BP36" i="11"/>
  <c r="BP67" i="11"/>
  <c r="BP66" i="11"/>
  <c r="BP68" i="11"/>
  <c r="BP39" i="11"/>
  <c r="BP90" i="11"/>
  <c r="BP110" i="11"/>
  <c r="BP128" i="11"/>
  <c r="BP24" i="11"/>
  <c r="BP78" i="11"/>
  <c r="BP119" i="11"/>
  <c r="BP46" i="11"/>
  <c r="BP88" i="11"/>
  <c r="BP63" i="11"/>
  <c r="BP121" i="11"/>
  <c r="BP30" i="11"/>
  <c r="BP81" i="11"/>
  <c r="BP62" i="11"/>
  <c r="BP100" i="11"/>
  <c r="BP79" i="11"/>
  <c r="BP54" i="11"/>
  <c r="BP108" i="11"/>
  <c r="BP117" i="11"/>
  <c r="BR4" i="10"/>
  <c r="BR7" i="10"/>
  <c r="BQ32" i="12"/>
  <c r="BQ48" i="12"/>
  <c r="BQ38" i="12"/>
  <c r="BQ37" i="12"/>
  <c r="BQ47" i="12"/>
  <c r="BQ22" i="12"/>
  <c r="BR6" i="12"/>
  <c r="BQ8" i="12"/>
  <c r="AJ302" i="1"/>
  <c r="AJ191" i="1"/>
  <c r="AJ176" i="1"/>
  <c r="BR22" i="10" l="1"/>
  <c r="BR34" i="10"/>
  <c r="BR35" i="10"/>
  <c r="BR33" i="10"/>
  <c r="BR32" i="10"/>
  <c r="BR31" i="10"/>
  <c r="BR30" i="10"/>
  <c r="BR36" i="10"/>
  <c r="BR17" i="10"/>
  <c r="BR18" i="10"/>
  <c r="BR15" i="10"/>
  <c r="BR19" i="10"/>
  <c r="BR14" i="10"/>
  <c r="BR16" i="10"/>
  <c r="BP71" i="11"/>
  <c r="BP127" i="11"/>
  <c r="BP94" i="11"/>
  <c r="BP98" i="11"/>
  <c r="BP22" i="11"/>
  <c r="BP48" i="11"/>
  <c r="BQ7" i="11"/>
  <c r="BQ4" i="11"/>
  <c r="BR8" i="10"/>
  <c r="BS6" i="10"/>
  <c r="BR4" i="12"/>
  <c r="BR7" i="12"/>
  <c r="BR101" i="10"/>
  <c r="BR63" i="10"/>
  <c r="BR66" i="10"/>
  <c r="BR70" i="10"/>
  <c r="BR69" i="10"/>
  <c r="BR61" i="10"/>
  <c r="BR68" i="10"/>
  <c r="BR65" i="10"/>
  <c r="BR67" i="10"/>
  <c r="AJ303" i="1"/>
  <c r="AJ192" i="1"/>
  <c r="AJ177" i="1"/>
  <c r="BQ14" i="11" l="1"/>
  <c r="BQ17" i="11"/>
  <c r="BQ15" i="11"/>
  <c r="BQ18" i="11"/>
  <c r="BQ19" i="11"/>
  <c r="BQ16" i="11"/>
  <c r="BR43" i="10"/>
  <c r="BR44" i="10"/>
  <c r="BR41" i="10"/>
  <c r="BR42" i="10"/>
  <c r="BQ11" i="11"/>
  <c r="BQ61" i="11"/>
  <c r="BQ103" i="11"/>
  <c r="BQ26" i="11"/>
  <c r="BQ62" i="11"/>
  <c r="BQ13" i="11"/>
  <c r="BQ115" i="11"/>
  <c r="BQ24" i="11"/>
  <c r="BQ56" i="11"/>
  <c r="BQ79" i="11"/>
  <c r="BQ100" i="11"/>
  <c r="BQ28" i="11"/>
  <c r="BQ53" i="11"/>
  <c r="BQ109" i="11"/>
  <c r="BQ104" i="11"/>
  <c r="BQ40" i="11"/>
  <c r="BQ55" i="11"/>
  <c r="BQ68" i="11"/>
  <c r="BQ80" i="11"/>
  <c r="BQ84" i="11"/>
  <c r="BQ119" i="11"/>
  <c r="BQ129" i="11"/>
  <c r="BQ78" i="11"/>
  <c r="BQ52" i="11"/>
  <c r="BQ123" i="11"/>
  <c r="BQ99" i="11"/>
  <c r="BQ29" i="11"/>
  <c r="BQ31" i="11"/>
  <c r="BQ77" i="11"/>
  <c r="BQ37" i="11"/>
  <c r="BQ108" i="11"/>
  <c r="BQ88" i="11"/>
  <c r="BQ76" i="11"/>
  <c r="BQ81" i="11"/>
  <c r="BQ60" i="11"/>
  <c r="BQ128" i="11"/>
  <c r="BQ113" i="11"/>
  <c r="BQ63" i="11"/>
  <c r="BQ121" i="11"/>
  <c r="BQ30" i="11"/>
  <c r="BQ87" i="11"/>
  <c r="BQ39" i="11"/>
  <c r="BQ75" i="11"/>
  <c r="BQ102" i="11"/>
  <c r="BQ117" i="11"/>
  <c r="BQ85" i="11"/>
  <c r="BQ86" i="11"/>
  <c r="BQ89" i="11"/>
  <c r="BQ27" i="11"/>
  <c r="BQ36" i="11"/>
  <c r="BQ90" i="11"/>
  <c r="BQ91" i="11"/>
  <c r="BQ110" i="11"/>
  <c r="BQ41" i="11"/>
  <c r="BQ46" i="11"/>
  <c r="BQ44" i="11"/>
  <c r="BQ38" i="11"/>
  <c r="BQ131" i="11"/>
  <c r="BQ34" i="11"/>
  <c r="BQ67" i="11"/>
  <c r="BQ59" i="11"/>
  <c r="BQ54" i="11"/>
  <c r="BQ105" i="11"/>
  <c r="BQ66" i="11"/>
  <c r="BQ71" i="11" s="1"/>
  <c r="BQ8" i="11"/>
  <c r="BR6" i="11"/>
  <c r="BR8" i="12"/>
  <c r="BS6" i="12"/>
  <c r="BR37" i="12"/>
  <c r="BR38" i="12"/>
  <c r="BR48" i="12"/>
  <c r="BR32" i="12"/>
  <c r="BR22" i="12"/>
  <c r="BR47" i="12"/>
  <c r="BS4" i="10"/>
  <c r="BS7" i="10"/>
  <c r="AJ304" i="1"/>
  <c r="AJ193" i="1"/>
  <c r="AJ172" i="1"/>
  <c r="BQ94" i="11" l="1"/>
  <c r="BQ98" i="11"/>
  <c r="BS22" i="10"/>
  <c r="BS33" i="10"/>
  <c r="BS32" i="10"/>
  <c r="BS31" i="10"/>
  <c r="BS30" i="10"/>
  <c r="BS36" i="10"/>
  <c r="BS34" i="10"/>
  <c r="BS35" i="10"/>
  <c r="BS17" i="10"/>
  <c r="BS18" i="10"/>
  <c r="BS15" i="10"/>
  <c r="BS19" i="10"/>
  <c r="BS14" i="10"/>
  <c r="BS16" i="10"/>
  <c r="BQ127" i="11"/>
  <c r="BR4" i="11"/>
  <c r="BR7" i="11"/>
  <c r="BQ48" i="11"/>
  <c r="BQ22" i="11"/>
  <c r="BT6" i="10"/>
  <c r="BS8" i="10"/>
  <c r="BS7" i="12"/>
  <c r="BS4" i="12"/>
  <c r="BS68" i="10"/>
  <c r="BS67" i="10"/>
  <c r="BS66" i="10"/>
  <c r="BS65" i="10"/>
  <c r="BS61" i="10"/>
  <c r="BS63" i="10"/>
  <c r="BS101" i="10"/>
  <c r="BS69" i="10"/>
  <c r="BS70" i="10"/>
  <c r="AJ338" i="1"/>
  <c r="AJ305" i="1"/>
  <c r="AJ188" i="1"/>
  <c r="BR17" i="11" l="1"/>
  <c r="BR15" i="11"/>
  <c r="BR18" i="11"/>
  <c r="BR16" i="11"/>
  <c r="BR14" i="11"/>
  <c r="BR19" i="11"/>
  <c r="BS43" i="10"/>
  <c r="BS44" i="10"/>
  <c r="BS41" i="10"/>
  <c r="BS42" i="10"/>
  <c r="BS6" i="11"/>
  <c r="BR8" i="11"/>
  <c r="BR103" i="11"/>
  <c r="BR46" i="11"/>
  <c r="BR62" i="11"/>
  <c r="BR89" i="11"/>
  <c r="BR26" i="11"/>
  <c r="BR108" i="11"/>
  <c r="BR85" i="11"/>
  <c r="BR52" i="11"/>
  <c r="BR27" i="11"/>
  <c r="BR87" i="11"/>
  <c r="BR99" i="11"/>
  <c r="BR110" i="11"/>
  <c r="BR119" i="11"/>
  <c r="BR100" i="11"/>
  <c r="BR76" i="11"/>
  <c r="BR37" i="11"/>
  <c r="BR28" i="11"/>
  <c r="BR36" i="11"/>
  <c r="BR54" i="11"/>
  <c r="BR86" i="11"/>
  <c r="BR75" i="11"/>
  <c r="BR113" i="11"/>
  <c r="BR29" i="11"/>
  <c r="BR117" i="11"/>
  <c r="BR128" i="11"/>
  <c r="BR31" i="11"/>
  <c r="BR123" i="11"/>
  <c r="BR41" i="11"/>
  <c r="BR84" i="11"/>
  <c r="BR60" i="11"/>
  <c r="BR53" i="11"/>
  <c r="BR91" i="11"/>
  <c r="BR59" i="11"/>
  <c r="BR90" i="11"/>
  <c r="BR55" i="11"/>
  <c r="BR67" i="11"/>
  <c r="BR40" i="11"/>
  <c r="BR79" i="11"/>
  <c r="BR129" i="11"/>
  <c r="BR104" i="11"/>
  <c r="BR11" i="11"/>
  <c r="BR131" i="11"/>
  <c r="BR13" i="11"/>
  <c r="BR78" i="11"/>
  <c r="BR34" i="11"/>
  <c r="BR38" i="11"/>
  <c r="BR61" i="11"/>
  <c r="BR68" i="11"/>
  <c r="BR30" i="11"/>
  <c r="BR56" i="11"/>
  <c r="BR77" i="11"/>
  <c r="BR102" i="11"/>
  <c r="BR81" i="11"/>
  <c r="BR24" i="11"/>
  <c r="BR88" i="11"/>
  <c r="BR44" i="11"/>
  <c r="BR109" i="11"/>
  <c r="BR121" i="11"/>
  <c r="BR66" i="11"/>
  <c r="BR105" i="11"/>
  <c r="BR80" i="11"/>
  <c r="BR39" i="11"/>
  <c r="BR115" i="11"/>
  <c r="BR63" i="11"/>
  <c r="BS8" i="12"/>
  <c r="BT6" i="12"/>
  <c r="BT4" i="10"/>
  <c r="BT7" i="10"/>
  <c r="BS37" i="12"/>
  <c r="BS47" i="12"/>
  <c r="BS22" i="12"/>
  <c r="BS48" i="12"/>
  <c r="BS32" i="12"/>
  <c r="BS38" i="12"/>
  <c r="AJ300" i="1"/>
  <c r="AJ377" i="1"/>
  <c r="BT22" i="10" l="1"/>
  <c r="BT32" i="10"/>
  <c r="BT31" i="10"/>
  <c r="BT30" i="10"/>
  <c r="BT33" i="10"/>
  <c r="BT36" i="10"/>
  <c r="BT35" i="10"/>
  <c r="BT34" i="10"/>
  <c r="BT17" i="10"/>
  <c r="BT18" i="10"/>
  <c r="BT15" i="10"/>
  <c r="BT19" i="10"/>
  <c r="BT14" i="10"/>
  <c r="BT16" i="10"/>
  <c r="BR71" i="11"/>
  <c r="BR98" i="11"/>
  <c r="BR127" i="11"/>
  <c r="BR48" i="11"/>
  <c r="BR22" i="11"/>
  <c r="BR94" i="11"/>
  <c r="BS7" i="11"/>
  <c r="BS4" i="11"/>
  <c r="BT8" i="10"/>
  <c r="BU6" i="10"/>
  <c r="BT68" i="10"/>
  <c r="BT70" i="10"/>
  <c r="BT63" i="10"/>
  <c r="BT65" i="10"/>
  <c r="BT67" i="10"/>
  <c r="BT101" i="10"/>
  <c r="BT66" i="10"/>
  <c r="BT61" i="10"/>
  <c r="BT69" i="10"/>
  <c r="BT7" i="12"/>
  <c r="BT4" i="12"/>
  <c r="AJ378" i="1"/>
  <c r="BS15" i="11" l="1"/>
  <c r="BS18" i="11"/>
  <c r="BS17" i="11"/>
  <c r="BS16" i="11"/>
  <c r="BS19" i="11"/>
  <c r="BS14" i="11"/>
  <c r="BT43" i="10"/>
  <c r="BT44" i="10"/>
  <c r="BT41" i="10"/>
  <c r="BT42" i="10"/>
  <c r="BS84" i="11"/>
  <c r="BS30" i="11"/>
  <c r="BS34" i="11"/>
  <c r="BS89" i="11"/>
  <c r="BS39" i="11"/>
  <c r="BS61" i="11"/>
  <c r="BS75" i="11"/>
  <c r="BS121" i="11"/>
  <c r="BS53" i="11"/>
  <c r="BS31" i="11"/>
  <c r="BS44" i="11"/>
  <c r="BS88" i="11"/>
  <c r="BS59" i="11"/>
  <c r="BS99" i="11"/>
  <c r="BS40" i="11"/>
  <c r="BS78" i="11"/>
  <c r="BS128" i="11"/>
  <c r="BS76" i="11"/>
  <c r="BS110" i="11"/>
  <c r="BS80" i="11"/>
  <c r="BS104" i="11"/>
  <c r="BS100" i="11"/>
  <c r="BS109" i="11"/>
  <c r="BS63" i="11"/>
  <c r="BS105" i="11"/>
  <c r="BS113" i="11"/>
  <c r="BS36" i="11"/>
  <c r="BS129" i="11"/>
  <c r="BS123" i="11"/>
  <c r="BS26" i="11"/>
  <c r="BS27" i="11"/>
  <c r="BS46" i="11"/>
  <c r="BS54" i="11"/>
  <c r="BS81" i="11"/>
  <c r="BS77" i="11"/>
  <c r="BS91" i="11"/>
  <c r="BS60" i="11"/>
  <c r="BS108" i="11"/>
  <c r="BS102" i="11"/>
  <c r="BS131" i="11"/>
  <c r="BS90" i="11"/>
  <c r="BS52" i="11"/>
  <c r="BS56" i="11"/>
  <c r="BS55" i="11"/>
  <c r="BS28" i="11"/>
  <c r="BS79" i="11"/>
  <c r="BS86" i="11"/>
  <c r="BS68" i="11"/>
  <c r="BS13" i="11"/>
  <c r="BS29" i="11"/>
  <c r="BS62" i="11"/>
  <c r="BS103" i="11"/>
  <c r="BS24" i="11"/>
  <c r="BS119" i="11"/>
  <c r="BS66" i="11"/>
  <c r="BS11" i="11"/>
  <c r="BS117" i="11"/>
  <c r="BS41" i="11"/>
  <c r="BS115" i="11"/>
  <c r="BS87" i="11"/>
  <c r="BS37" i="11"/>
  <c r="BS67" i="11"/>
  <c r="BS38" i="11"/>
  <c r="BS85" i="11"/>
  <c r="BT6" i="11"/>
  <c r="BS8" i="11"/>
  <c r="BT8" i="12"/>
  <c r="BU6" i="12"/>
  <c r="BU7" i="10"/>
  <c r="BU4" i="10"/>
  <c r="BT37" i="12"/>
  <c r="BT47" i="12"/>
  <c r="BT48" i="12"/>
  <c r="BT38" i="12"/>
  <c r="BT22" i="12"/>
  <c r="BT32" i="12"/>
  <c r="AJ162" i="1"/>
  <c r="AJ379" i="1"/>
  <c r="BU22" i="10" l="1"/>
  <c r="BU31" i="10"/>
  <c r="BU30" i="10"/>
  <c r="BU36" i="10"/>
  <c r="BU35" i="10"/>
  <c r="BU34" i="10"/>
  <c r="BU32" i="10"/>
  <c r="BU33" i="10"/>
  <c r="BU17" i="10"/>
  <c r="BU18" i="10"/>
  <c r="BU15" i="10"/>
  <c r="BU19" i="10"/>
  <c r="BU14" i="10"/>
  <c r="BU16" i="10"/>
  <c r="BS94" i="11"/>
  <c r="BS71" i="11"/>
  <c r="BT7" i="11"/>
  <c r="BT4" i="11"/>
  <c r="BS98" i="11"/>
  <c r="BS22" i="11"/>
  <c r="BS48" i="11"/>
  <c r="BS127" i="11"/>
  <c r="BU4" i="12"/>
  <c r="BU7" i="12"/>
  <c r="BU66" i="10"/>
  <c r="BU63" i="10"/>
  <c r="BU61" i="10"/>
  <c r="BU65" i="10"/>
  <c r="BU70" i="10"/>
  <c r="BU67" i="10"/>
  <c r="BU68" i="10"/>
  <c r="BU101" i="10"/>
  <c r="BU69" i="10"/>
  <c r="BV6" i="10"/>
  <c r="BU8" i="10"/>
  <c r="AJ163" i="1"/>
  <c r="AJ161" i="1" s="1"/>
  <c r="BT15" i="11" l="1"/>
  <c r="BT18" i="11"/>
  <c r="BT16" i="11"/>
  <c r="BT19" i="11"/>
  <c r="BT14" i="11"/>
  <c r="BT17" i="11"/>
  <c r="BU44" i="10"/>
  <c r="BU43" i="10"/>
  <c r="BU42" i="10"/>
  <c r="BU41" i="10"/>
  <c r="BT119" i="11"/>
  <c r="BT77" i="11"/>
  <c r="BT24" i="11"/>
  <c r="BT52" i="11"/>
  <c r="BT27" i="11"/>
  <c r="BT37" i="11"/>
  <c r="BT66" i="11"/>
  <c r="BT44" i="11"/>
  <c r="BT104" i="11"/>
  <c r="BT121" i="11"/>
  <c r="BT31" i="11"/>
  <c r="BT55" i="11"/>
  <c r="BT63" i="11"/>
  <c r="BT85" i="11"/>
  <c r="BT80" i="11"/>
  <c r="BT61" i="11"/>
  <c r="BT75" i="11"/>
  <c r="BT89" i="11"/>
  <c r="BT53" i="11"/>
  <c r="BT115" i="11"/>
  <c r="BT34" i="11"/>
  <c r="BT102" i="11"/>
  <c r="BT131" i="11"/>
  <c r="BT108" i="11"/>
  <c r="BT113" i="11"/>
  <c r="BT86" i="11"/>
  <c r="BT79" i="11"/>
  <c r="BT46" i="11"/>
  <c r="BT91" i="11"/>
  <c r="BT88" i="11"/>
  <c r="BT29" i="11"/>
  <c r="BT60" i="11"/>
  <c r="BT26" i="11"/>
  <c r="BT123" i="11"/>
  <c r="BT84" i="11"/>
  <c r="BT100" i="11"/>
  <c r="BT99" i="11"/>
  <c r="BT13" i="11"/>
  <c r="BT30" i="11"/>
  <c r="BT54" i="11"/>
  <c r="BT68" i="11"/>
  <c r="BT87" i="11"/>
  <c r="BT41" i="11"/>
  <c r="BT129" i="11"/>
  <c r="BT103" i="11"/>
  <c r="BT39" i="11"/>
  <c r="BT81" i="11"/>
  <c r="BT76" i="11"/>
  <c r="BT40" i="11"/>
  <c r="BT109" i="11"/>
  <c r="BT105" i="11"/>
  <c r="BT38" i="11"/>
  <c r="BT110" i="11"/>
  <c r="BT59" i="11"/>
  <c r="BT11" i="11"/>
  <c r="BT78" i="11"/>
  <c r="BT62" i="11"/>
  <c r="BT67" i="11"/>
  <c r="BT90" i="11"/>
  <c r="BT36" i="11"/>
  <c r="BT56" i="11"/>
  <c r="BT128" i="11"/>
  <c r="BT28" i="11"/>
  <c r="BT117" i="11"/>
  <c r="BT8" i="11"/>
  <c r="BU6" i="11"/>
  <c r="BV4" i="10"/>
  <c r="BV7" i="10"/>
  <c r="BV6" i="12"/>
  <c r="BU8" i="12"/>
  <c r="BU47" i="12"/>
  <c r="BU32" i="12"/>
  <c r="BU38" i="12"/>
  <c r="BU22" i="12"/>
  <c r="BU37" i="12"/>
  <c r="BU48" i="12"/>
  <c r="AJ337" i="1"/>
  <c r="AJ170" i="1"/>
  <c r="BV22" i="10" l="1"/>
  <c r="BV30" i="10"/>
  <c r="BV36" i="10"/>
  <c r="BV35" i="10"/>
  <c r="BV34" i="10"/>
  <c r="BV33" i="10"/>
  <c r="BV31" i="10"/>
  <c r="BV32" i="10"/>
  <c r="BV17" i="10"/>
  <c r="BV18" i="10"/>
  <c r="BV15" i="10"/>
  <c r="BV19" i="10"/>
  <c r="BV14" i="10"/>
  <c r="BV16" i="10"/>
  <c r="BT71" i="11"/>
  <c r="BT22" i="11"/>
  <c r="BT48" i="11"/>
  <c r="BU7" i="11"/>
  <c r="BU4" i="11"/>
  <c r="BT127" i="11"/>
  <c r="BT94" i="11"/>
  <c r="BT98" i="11"/>
  <c r="BV4" i="12"/>
  <c r="BV7" i="12"/>
  <c r="BW6" i="10"/>
  <c r="BV8" i="10"/>
  <c r="BV68" i="10"/>
  <c r="BV67" i="10"/>
  <c r="BV66" i="10"/>
  <c r="BV101" i="10"/>
  <c r="BV69" i="10"/>
  <c r="BV61" i="10"/>
  <c r="BV70" i="10"/>
  <c r="BV63" i="10"/>
  <c r="BV65" i="10"/>
  <c r="AJ431" i="1"/>
  <c r="AJ328" i="8" s="1"/>
  <c r="AJ341" i="1"/>
  <c r="AJ375" i="1"/>
  <c r="AJ376" i="1"/>
  <c r="BU18" i="11" l="1"/>
  <c r="BU15" i="11"/>
  <c r="BU16" i="11"/>
  <c r="BU19" i="11"/>
  <c r="BU14" i="11"/>
  <c r="BU17" i="11"/>
  <c r="BV44" i="10"/>
  <c r="BV43" i="10"/>
  <c r="BV42" i="10"/>
  <c r="BV41" i="10"/>
  <c r="BU90" i="11"/>
  <c r="BU103" i="11"/>
  <c r="BU76" i="11"/>
  <c r="BU63" i="11"/>
  <c r="BU28" i="11"/>
  <c r="BU108" i="11"/>
  <c r="BU66" i="11"/>
  <c r="BU85" i="11"/>
  <c r="BU84" i="11"/>
  <c r="BU102" i="11"/>
  <c r="BU110" i="11"/>
  <c r="BU60" i="11"/>
  <c r="BU100" i="11"/>
  <c r="BU44" i="11"/>
  <c r="BU131" i="11"/>
  <c r="BU52" i="11"/>
  <c r="BU54" i="11"/>
  <c r="BU105" i="11"/>
  <c r="BU13" i="11"/>
  <c r="BU24" i="11"/>
  <c r="BU37" i="11"/>
  <c r="BU29" i="11"/>
  <c r="BU40" i="11"/>
  <c r="BU113" i="11"/>
  <c r="BU41" i="11"/>
  <c r="BU115" i="11"/>
  <c r="BU104" i="11"/>
  <c r="BU38" i="11"/>
  <c r="BU78" i="11"/>
  <c r="BU77" i="11"/>
  <c r="BU87" i="11"/>
  <c r="BU80" i="11"/>
  <c r="BU39" i="11"/>
  <c r="BU129" i="11"/>
  <c r="BU119" i="11"/>
  <c r="BU30" i="11"/>
  <c r="BU36" i="11"/>
  <c r="BU75" i="11"/>
  <c r="BU89" i="11"/>
  <c r="BU31" i="11"/>
  <c r="BU59" i="11"/>
  <c r="BU79" i="11"/>
  <c r="BU55" i="11"/>
  <c r="BU56" i="11"/>
  <c r="BU62" i="11"/>
  <c r="BU26" i="11"/>
  <c r="BU68" i="11"/>
  <c r="BU34" i="11"/>
  <c r="BU91" i="11"/>
  <c r="BU53" i="11"/>
  <c r="BU117" i="11"/>
  <c r="BU88" i="11"/>
  <c r="BU123" i="11"/>
  <c r="BU99" i="11"/>
  <c r="BU81" i="11"/>
  <c r="BU128" i="11"/>
  <c r="BU46" i="11"/>
  <c r="BU67" i="11"/>
  <c r="BU11" i="11"/>
  <c r="BU61" i="11"/>
  <c r="BU86" i="11"/>
  <c r="BU121" i="11"/>
  <c r="BU109" i="11"/>
  <c r="BU27" i="11"/>
  <c r="BU8" i="11"/>
  <c r="BV6" i="11"/>
  <c r="BW7" i="10"/>
  <c r="BW4" i="10"/>
  <c r="BV8" i="12"/>
  <c r="BW6" i="12"/>
  <c r="BV48" i="12"/>
  <c r="BV32" i="12"/>
  <c r="BV37" i="12"/>
  <c r="BV22" i="12"/>
  <c r="BV47" i="12"/>
  <c r="BV38" i="12"/>
  <c r="AJ374" i="1"/>
  <c r="AK408" i="1"/>
  <c r="BW22" i="10" l="1"/>
  <c r="BW36" i="10"/>
  <c r="BW35" i="10"/>
  <c r="BW34" i="10"/>
  <c r="BW33" i="10"/>
  <c r="BW32" i="10"/>
  <c r="BW31" i="10"/>
  <c r="BW30" i="10"/>
  <c r="BW18" i="10"/>
  <c r="BW17" i="10"/>
  <c r="BW15" i="10"/>
  <c r="BW19" i="10"/>
  <c r="BW14" i="10"/>
  <c r="BW16" i="10"/>
  <c r="BU71" i="11"/>
  <c r="BU98" i="11"/>
  <c r="BU94" i="11"/>
  <c r="BV7" i="11"/>
  <c r="BV4" i="11"/>
  <c r="BU127" i="11"/>
  <c r="BU48" i="11"/>
  <c r="BU22" i="11"/>
  <c r="BW4" i="12"/>
  <c r="BW7" i="12"/>
  <c r="BW101" i="10"/>
  <c r="BW63" i="10"/>
  <c r="BW61" i="10"/>
  <c r="BW65" i="10"/>
  <c r="BW70" i="10"/>
  <c r="BW69" i="10"/>
  <c r="BW67" i="10"/>
  <c r="BW68" i="10"/>
  <c r="BW66" i="10"/>
  <c r="BX6" i="10"/>
  <c r="BW8" i="10"/>
  <c r="AJ21" i="12"/>
  <c r="AJ46" i="12"/>
  <c r="AJ428" i="1"/>
  <c r="AJ419" i="1"/>
  <c r="AK162" i="1"/>
  <c r="BV18" i="11" l="1"/>
  <c r="BV16" i="11"/>
  <c r="BV19" i="11"/>
  <c r="BV14" i="11"/>
  <c r="BV17" i="11"/>
  <c r="BV15" i="11"/>
  <c r="BW44" i="10"/>
  <c r="BW43" i="10"/>
  <c r="BW42" i="10"/>
  <c r="BW41" i="10"/>
  <c r="BV117" i="11"/>
  <c r="BV39" i="11"/>
  <c r="BV91" i="11"/>
  <c r="BV56" i="11"/>
  <c r="BV37" i="11"/>
  <c r="BV67" i="11"/>
  <c r="BV30" i="11"/>
  <c r="BV99" i="11"/>
  <c r="BV115" i="11"/>
  <c r="BV81" i="11"/>
  <c r="BV27" i="11"/>
  <c r="BV129" i="11"/>
  <c r="BV102" i="11"/>
  <c r="BV54" i="11"/>
  <c r="BV41" i="11"/>
  <c r="BV110" i="11"/>
  <c r="BV87" i="11"/>
  <c r="BV62" i="11"/>
  <c r="BV44" i="11"/>
  <c r="BV31" i="11"/>
  <c r="BV78" i="11"/>
  <c r="BV105" i="11"/>
  <c r="BV52" i="11"/>
  <c r="BV131" i="11"/>
  <c r="BV108" i="11"/>
  <c r="BV59" i="11"/>
  <c r="BV13" i="11"/>
  <c r="BV60" i="11"/>
  <c r="BV104" i="11"/>
  <c r="BV38" i="11"/>
  <c r="BV128" i="11"/>
  <c r="BV61" i="11"/>
  <c r="BV53" i="11"/>
  <c r="BV109" i="11"/>
  <c r="BV89" i="11"/>
  <c r="BV24" i="11"/>
  <c r="BV76" i="11"/>
  <c r="BV113" i="11"/>
  <c r="BV28" i="11"/>
  <c r="BV26" i="11"/>
  <c r="BV119" i="11"/>
  <c r="BV36" i="11"/>
  <c r="BV85" i="11"/>
  <c r="BV63" i="11"/>
  <c r="BV80" i="11"/>
  <c r="BV79" i="11"/>
  <c r="BV103" i="11"/>
  <c r="BV88" i="11"/>
  <c r="BV123" i="11"/>
  <c r="BV90" i="11"/>
  <c r="BV29" i="11"/>
  <c r="BV86" i="11"/>
  <c r="BV77" i="11"/>
  <c r="BV46" i="11"/>
  <c r="BV55" i="11"/>
  <c r="BV40" i="11"/>
  <c r="BV121" i="11"/>
  <c r="BV75" i="11"/>
  <c r="BV66" i="11"/>
  <c r="BV68" i="11"/>
  <c r="BV11" i="11"/>
  <c r="BV34" i="11"/>
  <c r="BV100" i="11"/>
  <c r="BV84" i="11"/>
  <c r="BW6" i="11"/>
  <c r="BV8" i="11"/>
  <c r="BX6" i="12"/>
  <c r="BW8" i="12"/>
  <c r="BW37" i="12"/>
  <c r="BW48" i="12"/>
  <c r="BW32" i="12"/>
  <c r="BW22" i="12"/>
  <c r="BW47" i="12"/>
  <c r="BW38" i="12"/>
  <c r="BX4" i="10"/>
  <c r="BX7" i="10"/>
  <c r="AJ315" i="8"/>
  <c r="AJ325" i="8"/>
  <c r="AK163" i="1"/>
  <c r="AK161" i="1" s="1"/>
  <c r="AJ366" i="1"/>
  <c r="BX22" i="10" l="1"/>
  <c r="BX36" i="10"/>
  <c r="BX35" i="10"/>
  <c r="BX34" i="10"/>
  <c r="BX33" i="10"/>
  <c r="BX32" i="10"/>
  <c r="BX31" i="10"/>
  <c r="BX30" i="10"/>
  <c r="BX18" i="10"/>
  <c r="BX17" i="10"/>
  <c r="BX15" i="10"/>
  <c r="BX19" i="10"/>
  <c r="BX14" i="10"/>
  <c r="BX16" i="10"/>
  <c r="BV71" i="11"/>
  <c r="BV94" i="11"/>
  <c r="BV98" i="11"/>
  <c r="BW4" i="11"/>
  <c r="BW7" i="11"/>
  <c r="BV48" i="11"/>
  <c r="BV22" i="11"/>
  <c r="BV127" i="11"/>
  <c r="BX8" i="10"/>
  <c r="BY6" i="10"/>
  <c r="BX61" i="10"/>
  <c r="BX63" i="10"/>
  <c r="BX67" i="10"/>
  <c r="BX70" i="10"/>
  <c r="BX101" i="10"/>
  <c r="BX65" i="10"/>
  <c r="BX68" i="10"/>
  <c r="BX69" i="10"/>
  <c r="BX66" i="10"/>
  <c r="BX7" i="12"/>
  <c r="BX4" i="12"/>
  <c r="AK337" i="1"/>
  <c r="AK170" i="1"/>
  <c r="AK175" i="1"/>
  <c r="BW16" i="11" l="1"/>
  <c r="BW19" i="11"/>
  <c r="BW14" i="11"/>
  <c r="BW17" i="11"/>
  <c r="BW15" i="11"/>
  <c r="BW18" i="11"/>
  <c r="BX44" i="10"/>
  <c r="BX43" i="10"/>
  <c r="BX42" i="10"/>
  <c r="BX41" i="10"/>
  <c r="BX6" i="11"/>
  <c r="BW8" i="11"/>
  <c r="BW41" i="11"/>
  <c r="BW84" i="11"/>
  <c r="BW108" i="11"/>
  <c r="BW123" i="11"/>
  <c r="BW36" i="11"/>
  <c r="BW44" i="11"/>
  <c r="BW63" i="11"/>
  <c r="BW52" i="11"/>
  <c r="BW77" i="11"/>
  <c r="BW85" i="11"/>
  <c r="BW30" i="11"/>
  <c r="BW80" i="11"/>
  <c r="BW86" i="11"/>
  <c r="BW34" i="11"/>
  <c r="BW55" i="11"/>
  <c r="BW87" i="11"/>
  <c r="BW129" i="11"/>
  <c r="BW66" i="11"/>
  <c r="BW31" i="11"/>
  <c r="BW40" i="11"/>
  <c r="BW113" i="11"/>
  <c r="BW105" i="11"/>
  <c r="BW121" i="11"/>
  <c r="BW102" i="11"/>
  <c r="BW128" i="11"/>
  <c r="BW13" i="11"/>
  <c r="BW81" i="11"/>
  <c r="BW78" i="11"/>
  <c r="BW99" i="11"/>
  <c r="BW28" i="11"/>
  <c r="BW29" i="11"/>
  <c r="BW26" i="11"/>
  <c r="BW109" i="11"/>
  <c r="BW131" i="11"/>
  <c r="BW56" i="11"/>
  <c r="BW67" i="11"/>
  <c r="BW61" i="11"/>
  <c r="BW115" i="11"/>
  <c r="BW38" i="11"/>
  <c r="BW103" i="11"/>
  <c r="BW39" i="11"/>
  <c r="BW119" i="11"/>
  <c r="BW91" i="11"/>
  <c r="BW104" i="11"/>
  <c r="BW100" i="11"/>
  <c r="BW75" i="11"/>
  <c r="BW94" i="11" s="1"/>
  <c r="BW24" i="11"/>
  <c r="BW54" i="11"/>
  <c r="BW110" i="11"/>
  <c r="BW53" i="11"/>
  <c r="BW27" i="11"/>
  <c r="BW11" i="11"/>
  <c r="BW79" i="11"/>
  <c r="BW68" i="11"/>
  <c r="BW60" i="11"/>
  <c r="BW76" i="11"/>
  <c r="BW62" i="11"/>
  <c r="BW46" i="11"/>
  <c r="BW90" i="11"/>
  <c r="BW88" i="11"/>
  <c r="BW89" i="11"/>
  <c r="BW37" i="11"/>
  <c r="BW59" i="11"/>
  <c r="BW117" i="11"/>
  <c r="BX37" i="12"/>
  <c r="BX22" i="12"/>
  <c r="BX48" i="12"/>
  <c r="BX32" i="12"/>
  <c r="BX47" i="12"/>
  <c r="BX38" i="12"/>
  <c r="BY6" i="12"/>
  <c r="BX8" i="12"/>
  <c r="BY4" i="10"/>
  <c r="BY7" i="10"/>
  <c r="AK341" i="1"/>
  <c r="AK431" i="1"/>
  <c r="AK191" i="1"/>
  <c r="BY22" i="10" l="1"/>
  <c r="BY35" i="10"/>
  <c r="BY34" i="10"/>
  <c r="BY33" i="10"/>
  <c r="BY32" i="10"/>
  <c r="BY31" i="10"/>
  <c r="BY30" i="10"/>
  <c r="BY36" i="10"/>
  <c r="BY18" i="10"/>
  <c r="BY17" i="10"/>
  <c r="BY15" i="10"/>
  <c r="BY19" i="10"/>
  <c r="BY14" i="10"/>
  <c r="BY16" i="10"/>
  <c r="BW127" i="11"/>
  <c r="BW98" i="11"/>
  <c r="BW71" i="11"/>
  <c r="BW48" i="11"/>
  <c r="BW22" i="11"/>
  <c r="BX4" i="11"/>
  <c r="BX7" i="11"/>
  <c r="BY4" i="12"/>
  <c r="BY7" i="12"/>
  <c r="BY8" i="10"/>
  <c r="BZ6" i="10"/>
  <c r="BY66" i="10"/>
  <c r="BY61" i="10"/>
  <c r="BY69" i="10"/>
  <c r="BY65" i="10"/>
  <c r="BY63" i="10"/>
  <c r="BY67" i="10"/>
  <c r="BY68" i="10"/>
  <c r="BY70" i="10"/>
  <c r="BY101" i="10"/>
  <c r="AK328" i="8"/>
  <c r="AK303" i="1"/>
  <c r="AK377" i="1"/>
  <c r="BX19" i="11" l="1"/>
  <c r="BX14" i="11"/>
  <c r="BX17" i="11"/>
  <c r="BX15" i="11"/>
  <c r="BX18" i="11"/>
  <c r="BX16" i="11"/>
  <c r="BY43" i="10"/>
  <c r="BY44" i="10"/>
  <c r="BY41" i="10"/>
  <c r="BY42" i="10"/>
  <c r="BY6" i="11"/>
  <c r="BX8" i="11"/>
  <c r="BX60" i="11"/>
  <c r="BX105" i="11"/>
  <c r="BX76" i="11"/>
  <c r="BX36" i="11"/>
  <c r="BX128" i="11"/>
  <c r="BX13" i="11"/>
  <c r="BX11" i="11"/>
  <c r="BX113" i="11"/>
  <c r="BX100" i="11"/>
  <c r="BX117" i="11"/>
  <c r="BX103" i="11"/>
  <c r="BX68" i="11"/>
  <c r="BX28" i="11"/>
  <c r="BX91" i="11"/>
  <c r="BX27" i="11"/>
  <c r="BX90" i="11"/>
  <c r="BX99" i="11"/>
  <c r="BX61" i="11"/>
  <c r="BX131" i="11"/>
  <c r="BX87" i="11"/>
  <c r="BX115" i="11"/>
  <c r="BX119" i="11"/>
  <c r="BX85" i="11"/>
  <c r="BX77" i="11"/>
  <c r="BX55" i="11"/>
  <c r="BX34" i="11"/>
  <c r="BX40" i="11"/>
  <c r="BX30" i="11"/>
  <c r="BX121" i="11"/>
  <c r="BX56" i="11"/>
  <c r="BX129" i="11"/>
  <c r="BX88" i="11"/>
  <c r="BX31" i="11"/>
  <c r="BX75" i="11"/>
  <c r="BX67" i="11"/>
  <c r="BX102" i="11"/>
  <c r="BX66" i="11"/>
  <c r="BX78" i="11"/>
  <c r="BX52" i="11"/>
  <c r="BX54" i="11"/>
  <c r="BX41" i="11"/>
  <c r="BX123" i="11"/>
  <c r="BX46" i="11"/>
  <c r="BX81" i="11"/>
  <c r="BX59" i="11"/>
  <c r="BX80" i="11"/>
  <c r="BX39" i="11"/>
  <c r="BX62" i="11"/>
  <c r="BX37" i="11"/>
  <c r="BX29" i="11"/>
  <c r="BX109" i="11"/>
  <c r="BX53" i="11"/>
  <c r="BX86" i="11"/>
  <c r="BX104" i="11"/>
  <c r="BX38" i="11"/>
  <c r="BX26" i="11"/>
  <c r="BX110" i="11"/>
  <c r="BX84" i="11"/>
  <c r="BX108" i="11"/>
  <c r="BX24" i="11"/>
  <c r="BX79" i="11"/>
  <c r="BX44" i="11"/>
  <c r="BX63" i="11"/>
  <c r="BX89" i="11"/>
  <c r="BZ7" i="10"/>
  <c r="BZ4" i="10"/>
  <c r="BZ6" i="12"/>
  <c r="BY8" i="12"/>
  <c r="BY22" i="12"/>
  <c r="BY32" i="12"/>
  <c r="BY47" i="12"/>
  <c r="BY48" i="12"/>
  <c r="BY38" i="12"/>
  <c r="BY37" i="12"/>
  <c r="AK379" i="1"/>
  <c r="AK375" i="1"/>
  <c r="AK378" i="1"/>
  <c r="AK376" i="1"/>
  <c r="BZ22" i="10" l="1"/>
  <c r="BZ34" i="10"/>
  <c r="BZ33" i="10"/>
  <c r="BZ35" i="10"/>
  <c r="BZ32" i="10"/>
  <c r="BZ31" i="10"/>
  <c r="BZ30" i="10"/>
  <c r="BZ36" i="10"/>
  <c r="BZ17" i="10"/>
  <c r="BZ18" i="10"/>
  <c r="BZ15" i="10"/>
  <c r="BZ19" i="10"/>
  <c r="BZ14" i="10"/>
  <c r="BZ16" i="10"/>
  <c r="BX94" i="11"/>
  <c r="BX71" i="11"/>
  <c r="BX127" i="11"/>
  <c r="BX98" i="11"/>
  <c r="BX48" i="11"/>
  <c r="BX22" i="11"/>
  <c r="BY4" i="11"/>
  <c r="BY7" i="11"/>
  <c r="BZ4" i="12"/>
  <c r="BZ7" i="12"/>
  <c r="BZ63" i="10"/>
  <c r="BZ69" i="10"/>
  <c r="BZ67" i="10"/>
  <c r="BZ70" i="10"/>
  <c r="BZ68" i="10"/>
  <c r="BZ61" i="10"/>
  <c r="BZ66" i="10"/>
  <c r="BZ65" i="10"/>
  <c r="BZ101" i="10"/>
  <c r="BZ8" i="10"/>
  <c r="CA6" i="10"/>
  <c r="AK374" i="1"/>
  <c r="BY14" i="11" l="1"/>
  <c r="BY17" i="11"/>
  <c r="BY15" i="11"/>
  <c r="BY18" i="11"/>
  <c r="BY16" i="11"/>
  <c r="BY19" i="11"/>
  <c r="BZ43" i="10"/>
  <c r="BZ44" i="10"/>
  <c r="BZ41" i="10"/>
  <c r="BZ42" i="10"/>
  <c r="BZ6" i="11"/>
  <c r="BY8" i="11"/>
  <c r="BY87" i="11"/>
  <c r="BY77" i="11"/>
  <c r="BY36" i="11"/>
  <c r="BY109" i="11"/>
  <c r="BY52" i="11"/>
  <c r="BY117" i="11"/>
  <c r="BY76" i="11"/>
  <c r="BY27" i="11"/>
  <c r="BY115" i="11"/>
  <c r="BY110" i="11"/>
  <c r="BY68" i="11"/>
  <c r="BY39" i="11"/>
  <c r="BY104" i="11"/>
  <c r="BY38" i="11"/>
  <c r="BY24" i="11"/>
  <c r="BY78" i="11"/>
  <c r="BY102" i="11"/>
  <c r="BY113" i="11"/>
  <c r="BY85" i="11"/>
  <c r="BY11" i="11"/>
  <c r="BY46" i="11"/>
  <c r="BY53" i="11"/>
  <c r="BY131" i="11"/>
  <c r="BY67" i="11"/>
  <c r="BY99" i="11"/>
  <c r="BY75" i="11"/>
  <c r="BY94" i="11" s="1"/>
  <c r="BY80" i="11"/>
  <c r="BY119" i="11"/>
  <c r="BY44" i="11"/>
  <c r="BY123" i="11"/>
  <c r="BY129" i="11"/>
  <c r="BY88" i="11"/>
  <c r="BY89" i="11"/>
  <c r="BY90" i="11"/>
  <c r="BY31" i="11"/>
  <c r="BY79" i="11"/>
  <c r="BY108" i="11"/>
  <c r="BY60" i="11"/>
  <c r="BY91" i="11"/>
  <c r="BY84" i="11"/>
  <c r="BY56" i="11"/>
  <c r="BY62" i="11"/>
  <c r="BY59" i="11"/>
  <c r="BY30" i="11"/>
  <c r="BY34" i="11"/>
  <c r="BY66" i="11"/>
  <c r="BY103" i="11"/>
  <c r="BY105" i="11"/>
  <c r="BY26" i="11"/>
  <c r="BY29" i="11"/>
  <c r="BY41" i="11"/>
  <c r="BY54" i="11"/>
  <c r="BY100" i="11"/>
  <c r="BY81" i="11"/>
  <c r="BY13" i="11"/>
  <c r="BY86" i="11"/>
  <c r="BY61" i="11"/>
  <c r="BY28" i="11"/>
  <c r="BY55" i="11"/>
  <c r="BY63" i="11"/>
  <c r="BY37" i="11"/>
  <c r="BY121" i="11"/>
  <c r="BY128" i="11"/>
  <c r="BY40" i="11"/>
  <c r="CA4" i="10"/>
  <c r="CA7" i="10"/>
  <c r="CA6" i="12"/>
  <c r="BZ8" i="12"/>
  <c r="BZ38" i="12"/>
  <c r="BZ37" i="12"/>
  <c r="BZ22" i="12"/>
  <c r="BZ32" i="12"/>
  <c r="BZ47" i="12"/>
  <c r="BZ48" i="12"/>
  <c r="AK173" i="1"/>
  <c r="AK176" i="1"/>
  <c r="AK174" i="1"/>
  <c r="AK177" i="1"/>
  <c r="CA22" i="10" l="1"/>
  <c r="CA33" i="10"/>
  <c r="CA32" i="10"/>
  <c r="CA34" i="10"/>
  <c r="CA31" i="10"/>
  <c r="CA30" i="10"/>
  <c r="CA36" i="10"/>
  <c r="CA35" i="10"/>
  <c r="CA17" i="10"/>
  <c r="CA18" i="10"/>
  <c r="CA15" i="10"/>
  <c r="CA19" i="10"/>
  <c r="CA14" i="10"/>
  <c r="CA16" i="10"/>
  <c r="BY71" i="11"/>
  <c r="BY127" i="11"/>
  <c r="BY48" i="11"/>
  <c r="BY22" i="11"/>
  <c r="BY98" i="11"/>
  <c r="BZ4" i="11"/>
  <c r="BZ7" i="11"/>
  <c r="CA4" i="12"/>
  <c r="CA7" i="12"/>
  <c r="CB6" i="10"/>
  <c r="CA8" i="10"/>
  <c r="CA63" i="10"/>
  <c r="CA65" i="10"/>
  <c r="CA69" i="10"/>
  <c r="CA66" i="10"/>
  <c r="CA101" i="10"/>
  <c r="CA67" i="10"/>
  <c r="CA61" i="10"/>
  <c r="CA70" i="10"/>
  <c r="CA68" i="10"/>
  <c r="AK193" i="1"/>
  <c r="AK192" i="1"/>
  <c r="AK190" i="1"/>
  <c r="AK172" i="1"/>
  <c r="AK189" i="1"/>
  <c r="BZ17" i="11" l="1"/>
  <c r="BZ14" i="11"/>
  <c r="BZ15" i="11"/>
  <c r="BZ18" i="11"/>
  <c r="BZ16" i="11"/>
  <c r="BZ19" i="11"/>
  <c r="CA43" i="10"/>
  <c r="CA44" i="10"/>
  <c r="CA41" i="10"/>
  <c r="CA42" i="10"/>
  <c r="CA6" i="11"/>
  <c r="BZ8" i="11"/>
  <c r="BZ41" i="11"/>
  <c r="BZ61" i="11"/>
  <c r="BZ110" i="11"/>
  <c r="BZ81" i="11"/>
  <c r="BZ109" i="11"/>
  <c r="BZ84" i="11"/>
  <c r="BZ108" i="11"/>
  <c r="BZ87" i="11"/>
  <c r="BZ121" i="11"/>
  <c r="BZ76" i="11"/>
  <c r="BZ88" i="11"/>
  <c r="BZ55" i="11"/>
  <c r="BZ60" i="11"/>
  <c r="BZ79" i="11"/>
  <c r="BZ13" i="11"/>
  <c r="BZ40" i="11"/>
  <c r="BZ117" i="11"/>
  <c r="BZ11" i="11"/>
  <c r="BZ75" i="11"/>
  <c r="BZ94" i="11" s="1"/>
  <c r="BZ31" i="11"/>
  <c r="BZ131" i="11"/>
  <c r="BZ128" i="11"/>
  <c r="BZ105" i="11"/>
  <c r="BZ115" i="11"/>
  <c r="BZ27" i="11"/>
  <c r="BZ80" i="11"/>
  <c r="BZ56" i="11"/>
  <c r="BZ104" i="11"/>
  <c r="BZ85" i="11"/>
  <c r="BZ119" i="11"/>
  <c r="BZ100" i="11"/>
  <c r="BZ123" i="11"/>
  <c r="BZ62" i="11"/>
  <c r="BZ63" i="11"/>
  <c r="BZ89" i="11"/>
  <c r="BZ53" i="11"/>
  <c r="BZ30" i="11"/>
  <c r="BZ77" i="11"/>
  <c r="BZ34" i="11"/>
  <c r="BZ67" i="11"/>
  <c r="BZ36" i="11"/>
  <c r="BZ59" i="11"/>
  <c r="BZ91" i="11"/>
  <c r="BZ90" i="11"/>
  <c r="BZ66" i="11"/>
  <c r="BZ102" i="11"/>
  <c r="BZ26" i="11"/>
  <c r="BZ37" i="11"/>
  <c r="BZ68" i="11"/>
  <c r="BZ78" i="11"/>
  <c r="BZ38" i="11"/>
  <c r="BZ103" i="11"/>
  <c r="BZ99" i="11"/>
  <c r="BZ28" i="11"/>
  <c r="BZ54" i="11"/>
  <c r="BZ113" i="11"/>
  <c r="BZ24" i="11"/>
  <c r="BZ46" i="11"/>
  <c r="BZ52" i="11"/>
  <c r="BZ44" i="11"/>
  <c r="BZ29" i="11"/>
  <c r="BZ129" i="11"/>
  <c r="BZ86" i="11"/>
  <c r="BZ39" i="11"/>
  <c r="CB7" i="10"/>
  <c r="CB4" i="10"/>
  <c r="CB6" i="12"/>
  <c r="CA8" i="12"/>
  <c r="CA38" i="12"/>
  <c r="CA32" i="12"/>
  <c r="CA37" i="12"/>
  <c r="CA22" i="12"/>
  <c r="CA47" i="12"/>
  <c r="CA48" i="12"/>
  <c r="AK46" i="12"/>
  <c r="AK21" i="12"/>
  <c r="AK419" i="1"/>
  <c r="AK315" i="8" s="1"/>
  <c r="AK302" i="1"/>
  <c r="AK304" i="1"/>
  <c r="AK305" i="1"/>
  <c r="AK428" i="1"/>
  <c r="AK338" i="1"/>
  <c r="AK188" i="1"/>
  <c r="AK301" i="1"/>
  <c r="CB22" i="10" l="1"/>
  <c r="CB32" i="10"/>
  <c r="CB31" i="10"/>
  <c r="CB33" i="10"/>
  <c r="CB30" i="10"/>
  <c r="CB36" i="10"/>
  <c r="CB35" i="10"/>
  <c r="CB34" i="10"/>
  <c r="CB17" i="10"/>
  <c r="CB18" i="10"/>
  <c r="CB15" i="10"/>
  <c r="CB19" i="10"/>
  <c r="CB14" i="10"/>
  <c r="CB16" i="10"/>
  <c r="BZ98" i="11"/>
  <c r="BZ71" i="11"/>
  <c r="BZ22" i="11"/>
  <c r="BZ48" i="11"/>
  <c r="BZ127" i="11"/>
  <c r="CA4" i="11"/>
  <c r="CA7" i="11"/>
  <c r="CB7" i="12"/>
  <c r="CB4" i="12"/>
  <c r="CB63" i="10"/>
  <c r="CB61" i="10"/>
  <c r="CB69" i="10"/>
  <c r="CB101" i="10"/>
  <c r="CB70" i="10"/>
  <c r="CB67" i="10"/>
  <c r="CB66" i="10"/>
  <c r="CB65" i="10"/>
  <c r="CB68" i="10"/>
  <c r="CC6" i="10"/>
  <c r="CB8" i="10"/>
  <c r="AK300" i="1"/>
  <c r="AK325" i="8"/>
  <c r="CA15" i="11" l="1"/>
  <c r="CA18" i="11"/>
  <c r="CA17" i="11"/>
  <c r="CA16" i="11"/>
  <c r="CA19" i="11"/>
  <c r="CA14" i="11"/>
  <c r="CB43" i="10"/>
  <c r="CB44" i="10"/>
  <c r="CB41" i="10"/>
  <c r="CB42" i="10"/>
  <c r="CB6" i="11"/>
  <c r="CA8" i="11"/>
  <c r="CA37" i="11"/>
  <c r="CA76" i="11"/>
  <c r="CA30" i="11"/>
  <c r="CA61" i="11"/>
  <c r="CA26" i="11"/>
  <c r="CA46" i="11"/>
  <c r="CA36" i="11"/>
  <c r="CA84" i="11"/>
  <c r="CA11" i="11"/>
  <c r="CA128" i="11"/>
  <c r="CA40" i="11"/>
  <c r="CA60" i="11"/>
  <c r="CA28" i="11"/>
  <c r="CA108" i="11"/>
  <c r="CA88" i="11"/>
  <c r="CA113" i="11"/>
  <c r="CA63" i="11"/>
  <c r="CA41" i="11"/>
  <c r="CA27" i="11"/>
  <c r="CA68" i="11"/>
  <c r="CA75" i="11"/>
  <c r="CA29" i="11"/>
  <c r="CA59" i="11"/>
  <c r="CA121" i="11"/>
  <c r="CA115" i="11"/>
  <c r="CA117" i="11"/>
  <c r="CA89" i="11"/>
  <c r="CA53" i="11"/>
  <c r="CA123" i="11"/>
  <c r="CA34" i="11"/>
  <c r="CA105" i="11"/>
  <c r="CA39" i="11"/>
  <c r="CA86" i="11"/>
  <c r="CA85" i="11"/>
  <c r="CA54" i="11"/>
  <c r="CA66" i="11"/>
  <c r="CA13" i="11"/>
  <c r="CA78" i="11"/>
  <c r="CA90" i="11"/>
  <c r="CA44" i="11"/>
  <c r="CA131" i="11"/>
  <c r="CA103" i="11"/>
  <c r="CA99" i="11"/>
  <c r="CA55" i="11"/>
  <c r="CA102" i="11"/>
  <c r="CA109" i="11"/>
  <c r="CA79" i="11"/>
  <c r="CA87" i="11"/>
  <c r="CA24" i="11"/>
  <c r="CA129" i="11"/>
  <c r="CA81" i="11"/>
  <c r="CA100" i="11"/>
  <c r="CA56" i="11"/>
  <c r="CA52" i="11"/>
  <c r="CA80" i="11"/>
  <c r="CA62" i="11"/>
  <c r="CA119" i="11"/>
  <c r="CA91" i="11"/>
  <c r="CA104" i="11"/>
  <c r="CA77" i="11"/>
  <c r="CA31" i="11"/>
  <c r="CA110" i="11"/>
  <c r="CA67" i="11"/>
  <c r="CA38" i="11"/>
  <c r="CB22" i="12"/>
  <c r="CB47" i="12"/>
  <c r="CB48" i="12"/>
  <c r="CB32" i="12"/>
  <c r="CB38" i="12"/>
  <c r="CB37" i="12"/>
  <c r="CC4" i="10"/>
  <c r="CC7" i="10"/>
  <c r="CB8" i="12"/>
  <c r="CC6" i="12"/>
  <c r="CA94" i="11" l="1"/>
  <c r="CC22" i="10"/>
  <c r="CC31" i="10"/>
  <c r="CC30" i="10"/>
  <c r="CC32" i="10"/>
  <c r="CC36" i="10"/>
  <c r="CC35" i="10"/>
  <c r="CC34" i="10"/>
  <c r="CC33" i="10"/>
  <c r="CC18" i="10"/>
  <c r="CC17" i="10"/>
  <c r="CC15" i="10"/>
  <c r="CC19" i="10"/>
  <c r="CC14" i="10"/>
  <c r="CC16" i="10"/>
  <c r="CA98" i="11"/>
  <c r="CA71" i="11"/>
  <c r="CA127" i="11"/>
  <c r="CA48" i="11"/>
  <c r="CA22" i="11"/>
  <c r="CB4" i="11"/>
  <c r="CB7" i="11"/>
  <c r="CC8" i="10"/>
  <c r="CD6" i="10"/>
  <c r="CC67" i="10"/>
  <c r="CC68" i="10"/>
  <c r="CC66" i="10"/>
  <c r="CC101" i="10"/>
  <c r="CC61" i="10"/>
  <c r="CC69" i="10"/>
  <c r="CC63" i="10"/>
  <c r="CC70" i="10"/>
  <c r="CC65" i="10"/>
  <c r="CC4" i="12"/>
  <c r="CC7" i="12"/>
  <c r="CB15" i="11" l="1"/>
  <c r="CB18" i="11"/>
  <c r="CB16" i="11"/>
  <c r="CB19" i="11"/>
  <c r="CB14" i="11"/>
  <c r="CB17" i="11"/>
  <c r="CC44" i="10"/>
  <c r="CC43" i="10"/>
  <c r="CC42" i="10"/>
  <c r="CC41" i="10"/>
  <c r="CB8" i="11"/>
  <c r="CC6" i="11"/>
  <c r="CB81" i="11"/>
  <c r="CB99" i="11"/>
  <c r="CB39" i="11"/>
  <c r="CB29" i="11"/>
  <c r="CB24" i="11"/>
  <c r="CB44" i="11"/>
  <c r="CB100" i="11"/>
  <c r="CB109" i="11"/>
  <c r="CB89" i="11"/>
  <c r="CB80" i="11"/>
  <c r="CB36" i="11"/>
  <c r="CB77" i="11"/>
  <c r="CB66" i="11"/>
  <c r="CB52" i="11"/>
  <c r="CB104" i="11"/>
  <c r="CB67" i="11"/>
  <c r="CB131" i="11"/>
  <c r="CB59" i="11"/>
  <c r="CB30" i="11"/>
  <c r="CB128" i="11"/>
  <c r="CB110" i="11"/>
  <c r="CB91" i="11"/>
  <c r="CB103" i="11"/>
  <c r="CB34" i="11"/>
  <c r="CB55" i="11"/>
  <c r="CB115" i="11"/>
  <c r="CB87" i="11"/>
  <c r="CB75" i="11"/>
  <c r="CB94" i="11" s="1"/>
  <c r="CB90" i="11"/>
  <c r="CB37" i="11"/>
  <c r="CB117" i="11"/>
  <c r="CB108" i="11"/>
  <c r="CB61" i="11"/>
  <c r="CB129" i="11"/>
  <c r="CB79" i="11"/>
  <c r="CB88" i="11"/>
  <c r="CB68" i="11"/>
  <c r="CB60" i="11"/>
  <c r="CB119" i="11"/>
  <c r="CB53" i="11"/>
  <c r="CB54" i="11"/>
  <c r="CB40" i="11"/>
  <c r="CB123" i="11"/>
  <c r="CB38" i="11"/>
  <c r="CB13" i="11"/>
  <c r="CB46" i="11"/>
  <c r="CB63" i="11"/>
  <c r="CB28" i="11"/>
  <c r="CB76" i="11"/>
  <c r="CB78" i="11"/>
  <c r="CB31" i="11"/>
  <c r="CB84" i="11"/>
  <c r="CB26" i="11"/>
  <c r="CB105" i="11"/>
  <c r="CB41" i="11"/>
  <c r="CB86" i="11"/>
  <c r="CB85" i="11"/>
  <c r="CB56" i="11"/>
  <c r="CB102" i="11"/>
  <c r="CB62" i="11"/>
  <c r="CB11" i="11"/>
  <c r="CB121" i="11"/>
  <c r="CB27" i="11"/>
  <c r="CB113" i="11"/>
  <c r="CC8" i="12"/>
  <c r="CD6" i="12"/>
  <c r="CC32" i="12"/>
  <c r="CC22" i="12"/>
  <c r="CC48" i="12"/>
  <c r="CC47" i="12"/>
  <c r="CC38" i="12"/>
  <c r="CC37" i="12"/>
  <c r="CD7" i="10"/>
  <c r="CD4" i="10"/>
  <c r="AL408" i="1"/>
  <c r="CD22" i="10" l="1"/>
  <c r="CD30" i="10"/>
  <c r="CD36" i="10"/>
  <c r="CD35" i="10"/>
  <c r="CD31" i="10"/>
  <c r="CD34" i="10"/>
  <c r="CD33" i="10"/>
  <c r="CD32" i="10"/>
  <c r="CD17" i="10"/>
  <c r="CD18" i="10"/>
  <c r="CD15" i="10"/>
  <c r="CD19" i="10"/>
  <c r="CD14" i="10"/>
  <c r="CD16" i="10"/>
  <c r="CB71" i="11"/>
  <c r="CB22" i="11"/>
  <c r="CB48" i="11"/>
  <c r="CB98" i="11"/>
  <c r="CB127" i="11"/>
  <c r="CC7" i="11"/>
  <c r="CC4" i="11"/>
  <c r="CD65" i="10"/>
  <c r="CD61" i="10"/>
  <c r="CD70" i="10"/>
  <c r="CD101" i="10"/>
  <c r="CD63" i="10"/>
  <c r="CD67" i="10"/>
  <c r="CD68" i="10"/>
  <c r="CD69" i="10"/>
  <c r="CD66" i="10"/>
  <c r="CD7" i="12"/>
  <c r="CD4" i="12"/>
  <c r="CE6" i="10"/>
  <c r="CD8" i="10"/>
  <c r="AL378" i="1"/>
  <c r="CC18" i="11" l="1"/>
  <c r="CC16" i="11"/>
  <c r="CC19" i="11"/>
  <c r="CC14" i="11"/>
  <c r="CC17" i="11"/>
  <c r="CC15" i="11"/>
  <c r="CD44" i="10"/>
  <c r="CD43" i="10"/>
  <c r="CD42" i="10"/>
  <c r="CD41" i="10"/>
  <c r="CC31" i="11"/>
  <c r="CC53" i="11"/>
  <c r="CC55" i="11"/>
  <c r="CC108" i="11"/>
  <c r="CC63" i="11"/>
  <c r="CC123" i="11"/>
  <c r="CC99" i="11"/>
  <c r="CC131" i="11"/>
  <c r="CC76" i="11"/>
  <c r="CC68" i="11"/>
  <c r="CC24" i="11"/>
  <c r="CC11" i="11"/>
  <c r="CC56" i="11"/>
  <c r="CC84" i="11"/>
  <c r="CC59" i="11"/>
  <c r="CC79" i="11"/>
  <c r="CC29" i="11"/>
  <c r="CC62" i="11"/>
  <c r="CC13" i="11"/>
  <c r="CC44" i="11"/>
  <c r="CC90" i="11"/>
  <c r="CC88" i="11"/>
  <c r="CC102" i="11"/>
  <c r="CC115" i="11"/>
  <c r="CC27" i="11"/>
  <c r="CC117" i="11"/>
  <c r="CC81" i="11"/>
  <c r="CC34" i="11"/>
  <c r="CC103" i="11"/>
  <c r="CC39" i="11"/>
  <c r="CC66" i="11"/>
  <c r="CC40" i="11"/>
  <c r="CC75" i="11"/>
  <c r="CC28" i="11"/>
  <c r="CC54" i="11"/>
  <c r="CC110" i="11"/>
  <c r="CC36" i="11"/>
  <c r="CC100" i="11"/>
  <c r="CC91" i="11"/>
  <c r="CC60" i="11"/>
  <c r="CC128" i="11"/>
  <c r="CC41" i="11"/>
  <c r="CC129" i="11"/>
  <c r="CC121" i="11"/>
  <c r="CC104" i="11"/>
  <c r="CC52" i="11"/>
  <c r="CC37" i="11"/>
  <c r="CC61" i="11"/>
  <c r="CC38" i="11"/>
  <c r="CC30" i="11"/>
  <c r="CC105" i="11"/>
  <c r="CC113" i="11"/>
  <c r="CC109" i="11"/>
  <c r="CC77" i="11"/>
  <c r="CC78" i="11"/>
  <c r="CC86" i="11"/>
  <c r="CC80" i="11"/>
  <c r="CC85" i="11"/>
  <c r="CC46" i="11"/>
  <c r="CC87" i="11"/>
  <c r="CC26" i="11"/>
  <c r="CC67" i="11"/>
  <c r="CC89" i="11"/>
  <c r="CC119" i="11"/>
  <c r="CD6" i="11"/>
  <c r="CC8" i="11"/>
  <c r="CE4" i="10"/>
  <c r="CE7" i="10"/>
  <c r="CD37" i="12"/>
  <c r="CD32" i="12"/>
  <c r="CD38" i="12"/>
  <c r="CD22" i="12"/>
  <c r="CD48" i="12"/>
  <c r="CD47" i="12"/>
  <c r="CD8" i="12"/>
  <c r="CE6" i="12"/>
  <c r="AL162" i="1"/>
  <c r="CE22" i="10" l="1"/>
  <c r="CE36" i="10"/>
  <c r="CE30" i="10"/>
  <c r="CE35" i="10"/>
  <c r="CE34" i="10"/>
  <c r="CE33" i="10"/>
  <c r="CE32" i="10"/>
  <c r="CE31" i="10"/>
  <c r="CE18" i="10"/>
  <c r="CE17" i="10"/>
  <c r="CE15" i="10"/>
  <c r="CE19" i="10"/>
  <c r="CE14" i="10"/>
  <c r="CE16" i="10"/>
  <c r="CC71" i="11"/>
  <c r="CC94" i="11"/>
  <c r="CC98" i="11"/>
  <c r="CD4" i="11"/>
  <c r="CD7" i="11"/>
  <c r="CC48" i="11"/>
  <c r="CC22" i="11"/>
  <c r="CC127" i="11"/>
  <c r="CE4" i="12"/>
  <c r="CE7" i="12"/>
  <c r="CF6" i="10"/>
  <c r="CE8" i="10"/>
  <c r="CE65" i="10"/>
  <c r="CE63" i="10"/>
  <c r="CE66" i="10"/>
  <c r="CE67" i="10"/>
  <c r="CE68" i="10"/>
  <c r="CE70" i="10"/>
  <c r="CE101" i="10"/>
  <c r="CE69" i="10"/>
  <c r="CE61" i="10"/>
  <c r="AL163" i="1"/>
  <c r="AL161" i="1" s="1"/>
  <c r="AL379" i="1"/>
  <c r="AK366" i="1"/>
  <c r="AL375" i="1"/>
  <c r="AL376" i="1"/>
  <c r="AL377" i="1"/>
  <c r="CD16" i="11" l="1"/>
  <c r="CD19" i="11"/>
  <c r="CD14" i="11"/>
  <c r="CD18" i="11"/>
  <c r="CD17" i="11"/>
  <c r="CD15" i="11"/>
  <c r="CE44" i="10"/>
  <c r="CE43" i="10"/>
  <c r="CE42" i="10"/>
  <c r="CE41" i="10"/>
  <c r="CE6" i="11"/>
  <c r="CD8" i="11"/>
  <c r="CD131" i="11"/>
  <c r="CD128" i="11"/>
  <c r="CD88" i="11"/>
  <c r="CD121" i="11"/>
  <c r="CD119" i="11"/>
  <c r="CD56" i="11"/>
  <c r="CD46" i="11"/>
  <c r="CD67" i="11"/>
  <c r="CD44" i="11"/>
  <c r="CD105" i="11"/>
  <c r="CD52" i="11"/>
  <c r="CD34" i="11"/>
  <c r="CD90" i="11"/>
  <c r="CD41" i="11"/>
  <c r="CD110" i="11"/>
  <c r="CD36" i="11"/>
  <c r="CD61" i="11"/>
  <c r="CD54" i="11"/>
  <c r="CD68" i="11"/>
  <c r="CD77" i="11"/>
  <c r="CD78" i="11"/>
  <c r="CD109" i="11"/>
  <c r="CD39" i="11"/>
  <c r="CD27" i="11"/>
  <c r="CD11" i="11"/>
  <c r="CD66" i="11"/>
  <c r="CD80" i="11"/>
  <c r="CD89" i="11"/>
  <c r="CD31" i="11"/>
  <c r="CD40" i="11"/>
  <c r="CD38" i="11"/>
  <c r="CD53" i="11"/>
  <c r="CD13" i="11"/>
  <c r="CD87" i="11"/>
  <c r="CD26" i="11"/>
  <c r="CD115" i="11"/>
  <c r="CD91" i="11"/>
  <c r="CD81" i="11"/>
  <c r="CD62" i="11"/>
  <c r="CD37" i="11"/>
  <c r="CD86" i="11"/>
  <c r="CD79" i="11"/>
  <c r="CD28" i="11"/>
  <c r="CD60" i="11"/>
  <c r="CD85" i="11"/>
  <c r="CD75" i="11"/>
  <c r="CD55" i="11"/>
  <c r="CD29" i="11"/>
  <c r="CD100" i="11"/>
  <c r="CD102" i="11"/>
  <c r="CD63" i="11"/>
  <c r="CD76" i="11"/>
  <c r="CD59" i="11"/>
  <c r="CD123" i="11"/>
  <c r="CD24" i="11"/>
  <c r="CD104" i="11"/>
  <c r="CD129" i="11"/>
  <c r="CD99" i="11"/>
  <c r="CD108" i="11"/>
  <c r="CD117" i="11"/>
  <c r="CD103" i="11"/>
  <c r="CD84" i="11"/>
  <c r="CD30" i="11"/>
  <c r="CD113" i="11"/>
  <c r="CF7" i="10"/>
  <c r="CF8" i="10" s="1"/>
  <c r="CF4" i="10"/>
  <c r="CF6" i="12"/>
  <c r="CE8" i="12"/>
  <c r="CE47" i="12"/>
  <c r="CE48" i="12"/>
  <c r="CE32" i="12"/>
  <c r="CE22" i="12"/>
  <c r="CE37" i="12"/>
  <c r="CE38" i="12"/>
  <c r="AL337" i="1"/>
  <c r="AL170" i="1"/>
  <c r="AL374" i="1"/>
  <c r="CF22" i="10" l="1"/>
  <c r="CF36" i="10"/>
  <c r="CF35" i="10"/>
  <c r="CF34" i="10"/>
  <c r="CF33" i="10"/>
  <c r="CF32" i="10"/>
  <c r="CF31" i="10"/>
  <c r="CF30" i="10"/>
  <c r="CF18" i="10"/>
  <c r="CF17" i="10"/>
  <c r="CF15" i="10"/>
  <c r="CF19" i="10"/>
  <c r="CF14" i="10"/>
  <c r="CF16" i="10"/>
  <c r="CD94" i="11"/>
  <c r="CD71" i="11"/>
  <c r="CD98" i="11"/>
  <c r="CD22" i="11"/>
  <c r="CD48" i="11"/>
  <c r="CD127" i="11"/>
  <c r="CE4" i="11"/>
  <c r="CE7" i="11"/>
  <c r="CF4" i="12"/>
  <c r="CF7" i="12"/>
  <c r="CF28" i="10"/>
  <c r="CF12" i="10"/>
  <c r="CF66" i="10"/>
  <c r="CF118" i="10"/>
  <c r="CF46" i="10"/>
  <c r="CF67" i="10"/>
  <c r="CF82" i="10"/>
  <c r="CF101" i="10"/>
  <c r="CF89" i="10"/>
  <c r="CF97" i="10"/>
  <c r="CF26" i="10"/>
  <c r="CF107" i="10"/>
  <c r="CF87" i="10"/>
  <c r="CF13" i="10"/>
  <c r="CF102" i="10"/>
  <c r="CF50" i="10"/>
  <c r="CF88" i="10"/>
  <c r="CF51" i="10"/>
  <c r="CF68" i="10"/>
  <c r="CF114" i="10"/>
  <c r="CF69" i="10"/>
  <c r="CF63" i="10"/>
  <c r="CF53" i="10"/>
  <c r="CF95" i="10"/>
  <c r="CF79" i="10"/>
  <c r="CF24" i="10"/>
  <c r="CF54" i="10"/>
  <c r="CF100" i="10"/>
  <c r="CF117" i="10"/>
  <c r="CF80" i="10"/>
  <c r="CF61" i="10"/>
  <c r="CF78" i="10"/>
  <c r="CF11" i="10"/>
  <c r="CF86" i="10"/>
  <c r="CF96" i="10"/>
  <c r="CF55" i="10"/>
  <c r="CF48" i="10"/>
  <c r="CF81" i="10"/>
  <c r="CF23" i="10"/>
  <c r="CF70" i="10"/>
  <c r="CF85" i="10"/>
  <c r="CF94" i="10"/>
  <c r="CF25" i="10"/>
  <c r="CF21" i="10"/>
  <c r="CF116" i="10"/>
  <c r="CF52" i="10"/>
  <c r="CF65" i="10"/>
  <c r="CF27" i="10"/>
  <c r="AL341" i="1"/>
  <c r="AL431" i="1"/>
  <c r="U7" i="12"/>
  <c r="CE16" i="11" l="1"/>
  <c r="CE19" i="11"/>
  <c r="CE14" i="11"/>
  <c r="CE17" i="11"/>
  <c r="CE15" i="11"/>
  <c r="CE18" i="11"/>
  <c r="CF44" i="10"/>
  <c r="CF43" i="10"/>
  <c r="CF42" i="10"/>
  <c r="CF41" i="10"/>
  <c r="CF6" i="11"/>
  <c r="CE8" i="11"/>
  <c r="CE78" i="11"/>
  <c r="CE84" i="11"/>
  <c r="CE63" i="11"/>
  <c r="CE102" i="11"/>
  <c r="CE89" i="11"/>
  <c r="CE44" i="11"/>
  <c r="CE40" i="11"/>
  <c r="CE121" i="11"/>
  <c r="CE41" i="11"/>
  <c r="CE100" i="11"/>
  <c r="CE103" i="11"/>
  <c r="CE87" i="11"/>
  <c r="CE76" i="11"/>
  <c r="CE54" i="11"/>
  <c r="CE113" i="11"/>
  <c r="CE109" i="11"/>
  <c r="CE11" i="11"/>
  <c r="CE61" i="11"/>
  <c r="CE37" i="11"/>
  <c r="CE67" i="11"/>
  <c r="CE108" i="11"/>
  <c r="CE117" i="11"/>
  <c r="CE88" i="11"/>
  <c r="CE34" i="11"/>
  <c r="CE27" i="11"/>
  <c r="CE46" i="11"/>
  <c r="CE62" i="11"/>
  <c r="CE53" i="11"/>
  <c r="CE68" i="11"/>
  <c r="CE60" i="11"/>
  <c r="CE31" i="11"/>
  <c r="CE129" i="11"/>
  <c r="CE79" i="11"/>
  <c r="CE28" i="11"/>
  <c r="CE55" i="11"/>
  <c r="CE110" i="11"/>
  <c r="CE105" i="11"/>
  <c r="CE80" i="11"/>
  <c r="CE30" i="11"/>
  <c r="CE52" i="11"/>
  <c r="CE39" i="11"/>
  <c r="CE13" i="11"/>
  <c r="CE104" i="11"/>
  <c r="CE77" i="11"/>
  <c r="CE86" i="11"/>
  <c r="CE59" i="11"/>
  <c r="CE24" i="11"/>
  <c r="CE85" i="11"/>
  <c r="CE26" i="11"/>
  <c r="CE29" i="11"/>
  <c r="CE119" i="11"/>
  <c r="CE36" i="11"/>
  <c r="CE128" i="11"/>
  <c r="CE131" i="11"/>
  <c r="CE38" i="11"/>
  <c r="CE99" i="11"/>
  <c r="CE123" i="11"/>
  <c r="CE115" i="11"/>
  <c r="CE75" i="11"/>
  <c r="CE66" i="11"/>
  <c r="CE90" i="11"/>
  <c r="CE81" i="11"/>
  <c r="CE91" i="11"/>
  <c r="CE56" i="11"/>
  <c r="CF121" i="10"/>
  <c r="CF74" i="10"/>
  <c r="CF109" i="10"/>
  <c r="CF110" i="10"/>
  <c r="CF58" i="10"/>
  <c r="CF40" i="10"/>
  <c r="CF92" i="10"/>
  <c r="CF59" i="10"/>
  <c r="CF105" i="10"/>
  <c r="CF39" i="10"/>
  <c r="CF112" i="10"/>
  <c r="CF76" i="10"/>
  <c r="CF8" i="12"/>
  <c r="CF11" i="12"/>
  <c r="CF51" i="12"/>
  <c r="CF39" i="12"/>
  <c r="CF48" i="12"/>
  <c r="CF41" i="12"/>
  <c r="CF20" i="12"/>
  <c r="CF43" i="12"/>
  <c r="CF22" i="12"/>
  <c r="CF32" i="12"/>
  <c r="CF17" i="12"/>
  <c r="CF24" i="12"/>
  <c r="CF50" i="12"/>
  <c r="CF52" i="12"/>
  <c r="CF16" i="12"/>
  <c r="CF42" i="12"/>
  <c r="CF40" i="12"/>
  <c r="CF46" i="12"/>
  <c r="CF36" i="12"/>
  <c r="CF38" i="12"/>
  <c r="CF18" i="12"/>
  <c r="CF33" i="12"/>
  <c r="CF49" i="12"/>
  <c r="CF34" i="12"/>
  <c r="CF35" i="12"/>
  <c r="CF21" i="12"/>
  <c r="CF15" i="12"/>
  <c r="CF30" i="12"/>
  <c r="CF13" i="12"/>
  <c r="CF31" i="12"/>
  <c r="CF23" i="12"/>
  <c r="CF12" i="12"/>
  <c r="CF47" i="12"/>
  <c r="CF45" i="12"/>
  <c r="CF19" i="12"/>
  <c r="CF44" i="12"/>
  <c r="CF37" i="12"/>
  <c r="CF25" i="12"/>
  <c r="CF14" i="12"/>
  <c r="AL328" i="8"/>
  <c r="AL175" i="1"/>
  <c r="AL177" i="1"/>
  <c r="AL173" i="1"/>
  <c r="AL174" i="1"/>
  <c r="U8" i="12"/>
  <c r="AL176" i="1"/>
  <c r="CE127" i="11" l="1"/>
  <c r="CE98" i="11"/>
  <c r="CE94" i="11"/>
  <c r="CE71" i="11"/>
  <c r="CE48" i="11"/>
  <c r="CE22" i="11"/>
  <c r="CF7" i="11"/>
  <c r="CF4" i="11"/>
  <c r="P8" i="12"/>
  <c r="CF111" i="10"/>
  <c r="CF75" i="10"/>
  <c r="CF28" i="12"/>
  <c r="AL191" i="1"/>
  <c r="AL172" i="1"/>
  <c r="AL189" i="1"/>
  <c r="AL190" i="1"/>
  <c r="AL192" i="1"/>
  <c r="AL193" i="1"/>
  <c r="U7" i="11"/>
  <c r="CF19" i="11" l="1"/>
  <c r="CF14" i="11"/>
  <c r="CF17" i="11"/>
  <c r="CF15" i="11"/>
  <c r="CF18" i="11"/>
  <c r="CF16" i="11"/>
  <c r="CF13" i="11"/>
  <c r="CF119" i="11"/>
  <c r="CF77" i="11"/>
  <c r="CF108" i="11"/>
  <c r="CF81" i="11"/>
  <c r="CF79" i="11"/>
  <c r="CF55" i="11"/>
  <c r="CF62" i="11"/>
  <c r="CF27" i="11"/>
  <c r="CF113" i="11"/>
  <c r="CF61" i="11"/>
  <c r="CF44" i="11"/>
  <c r="CF89" i="11"/>
  <c r="CF26" i="11"/>
  <c r="CF56" i="11"/>
  <c r="CF66" i="11"/>
  <c r="CF63" i="11"/>
  <c r="CF105" i="11"/>
  <c r="CF78" i="11"/>
  <c r="CF99" i="11"/>
  <c r="CF129" i="11"/>
  <c r="CF90" i="11"/>
  <c r="CF76" i="11"/>
  <c r="CF103" i="11"/>
  <c r="CF80" i="11"/>
  <c r="CF34" i="11"/>
  <c r="CF39" i="11"/>
  <c r="CF38" i="11"/>
  <c r="CF24" i="11"/>
  <c r="CF52" i="11"/>
  <c r="CF30" i="11"/>
  <c r="CF67" i="11"/>
  <c r="CF11" i="11"/>
  <c r="CF36" i="11"/>
  <c r="CF29" i="11"/>
  <c r="CF46" i="11"/>
  <c r="CF104" i="11"/>
  <c r="CF41" i="11"/>
  <c r="CF60" i="11"/>
  <c r="CF84" i="11"/>
  <c r="CF85" i="11"/>
  <c r="CF109" i="11"/>
  <c r="CF28" i="11"/>
  <c r="CF54" i="11"/>
  <c r="CF86" i="11"/>
  <c r="CF59" i="11"/>
  <c r="CF87" i="11"/>
  <c r="CF75" i="11"/>
  <c r="CF128" i="11"/>
  <c r="CF131" i="11"/>
  <c r="CF53" i="11"/>
  <c r="CF37" i="11"/>
  <c r="CF40" i="11"/>
  <c r="CF123" i="11"/>
  <c r="CF121" i="11"/>
  <c r="CF115" i="11"/>
  <c r="CF91" i="11"/>
  <c r="CF117" i="11"/>
  <c r="CF102" i="11"/>
  <c r="CF110" i="11"/>
  <c r="CF88" i="11"/>
  <c r="CF68" i="11"/>
  <c r="CF100" i="11"/>
  <c r="CF31" i="11"/>
  <c r="CF8" i="11"/>
  <c r="AL46" i="12"/>
  <c r="AL21" i="12"/>
  <c r="AL303" i="1"/>
  <c r="AL304" i="1"/>
  <c r="AL305" i="1"/>
  <c r="AL302" i="1"/>
  <c r="AL188" i="1"/>
  <c r="AL419" i="1"/>
  <c r="AL428" i="1"/>
  <c r="AL338" i="1"/>
  <c r="AL301" i="1"/>
  <c r="U38" i="12"/>
  <c r="U32" i="12"/>
  <c r="U22" i="12"/>
  <c r="U8" i="11"/>
  <c r="U37" i="12"/>
  <c r="CF127" i="11" l="1"/>
  <c r="CF71" i="11"/>
  <c r="CF94" i="11"/>
  <c r="P8" i="11"/>
  <c r="CF98" i="11"/>
  <c r="CF22" i="11"/>
  <c r="CF48" i="11"/>
  <c r="AL315" i="8"/>
  <c r="AL325" i="8"/>
  <c r="AL300" i="1"/>
  <c r="AM408" i="1" l="1"/>
  <c r="U36" i="11"/>
  <c r="AM376" i="1"/>
  <c r="U34" i="11"/>
  <c r="U79" i="11"/>
  <c r="AM175" i="1"/>
  <c r="U76" i="11"/>
  <c r="AM378" i="1"/>
  <c r="U37" i="11"/>
  <c r="AM377" i="1"/>
  <c r="U40" i="11"/>
  <c r="AM379" i="1"/>
  <c r="U38" i="11"/>
  <c r="AM375" i="1"/>
  <c r="U39" i="11"/>
  <c r="U41" i="11"/>
  <c r="AM191" i="1" l="1"/>
  <c r="AM374" i="1"/>
  <c r="AM176" i="1"/>
  <c r="AM303" i="1" l="1"/>
  <c r="AM192" i="1"/>
  <c r="AM304" i="1" l="1"/>
  <c r="AM174" i="1"/>
  <c r="AM173" i="1"/>
  <c r="AM189" i="1" l="1"/>
  <c r="AM190" i="1"/>
  <c r="AM177" i="1"/>
  <c r="AM301" i="1" l="1"/>
  <c r="AM302" i="1"/>
  <c r="AM193" i="1"/>
  <c r="AM162" i="1"/>
  <c r="AM305" i="1" l="1"/>
  <c r="AM163" i="1"/>
  <c r="AM161" i="1" s="1"/>
  <c r="AL366" i="1"/>
  <c r="AM337" i="1" l="1"/>
  <c r="AM170" i="1"/>
  <c r="AM300" i="1"/>
  <c r="AM172" i="1"/>
  <c r="AM188" i="1"/>
  <c r="AM21" i="12" l="1"/>
  <c r="AN408" i="1"/>
  <c r="AM419" i="1"/>
  <c r="AM338" i="1"/>
  <c r="AM428" i="1"/>
  <c r="AM341" i="1"/>
  <c r="AM431" i="1"/>
  <c r="AM328" i="8" l="1"/>
  <c r="AM325" i="8"/>
  <c r="AM315" i="8"/>
  <c r="AN173" i="1"/>
  <c r="AN378" i="1"/>
  <c r="AN189" i="1" l="1"/>
  <c r="AN174" i="1"/>
  <c r="AN301" i="1" l="1"/>
  <c r="AN190" i="1"/>
  <c r="AN175" i="1"/>
  <c r="AN302" i="1" l="1"/>
  <c r="AN191" i="1"/>
  <c r="AN176" i="1"/>
  <c r="AN303" i="1" l="1"/>
  <c r="AN192" i="1"/>
  <c r="AN177" i="1"/>
  <c r="AN304" i="1" l="1"/>
  <c r="AN193" i="1"/>
  <c r="AN305" i="1" l="1"/>
  <c r="AN300" i="1" l="1"/>
  <c r="AN188" i="1" l="1"/>
  <c r="AN172" i="1"/>
  <c r="AN162" i="1"/>
  <c r="AN338" i="1" l="1"/>
  <c r="AN163" i="1"/>
  <c r="AN161" i="1" s="1"/>
  <c r="AM366" i="1"/>
  <c r="AN379" i="1"/>
  <c r="AN377" i="1"/>
  <c r="AN337" i="1" l="1"/>
  <c r="AN170" i="1"/>
  <c r="AN376" i="1"/>
  <c r="AN375" i="1"/>
  <c r="AN431" i="1" l="1"/>
  <c r="AN341" i="1"/>
  <c r="AN374" i="1"/>
  <c r="AN328" i="8" l="1"/>
  <c r="AN419" i="1"/>
  <c r="AN428" i="1"/>
  <c r="AO408" i="1"/>
  <c r="AN315" i="8" l="1"/>
  <c r="AN325" i="8"/>
  <c r="AO377" i="1"/>
  <c r="AO176" i="1"/>
  <c r="AO177" i="1"/>
  <c r="AC29" i="11" l="1"/>
  <c r="AO193" i="1"/>
  <c r="AO192" i="1"/>
  <c r="AO305" i="1" l="1"/>
  <c r="AC54" i="10"/>
  <c r="AO304" i="1"/>
  <c r="AO173" i="1"/>
  <c r="AO189" i="1" l="1"/>
  <c r="AO174" i="1"/>
  <c r="AC51" i="10" l="1"/>
  <c r="AO301" i="1"/>
  <c r="AO190" i="1"/>
  <c r="AO175" i="1"/>
  <c r="AO302" i="1" l="1"/>
  <c r="AO191" i="1"/>
  <c r="AO376" i="1"/>
  <c r="AO379" i="1"/>
  <c r="AO375" i="1"/>
  <c r="AO378" i="1"/>
  <c r="AC53" i="10" l="1"/>
  <c r="AC30" i="11"/>
  <c r="AC31" i="11"/>
  <c r="AC27" i="11"/>
  <c r="AC28" i="11"/>
  <c r="AO303" i="1"/>
  <c r="AO374" i="1"/>
  <c r="AO300" i="1" l="1"/>
  <c r="AO172" i="1"/>
  <c r="AO188" i="1"/>
  <c r="AO428" i="1" l="1"/>
  <c r="AO338" i="1"/>
  <c r="AO419" i="1"/>
  <c r="AO162" i="1"/>
  <c r="AO315" i="8" l="1"/>
  <c r="AO325" i="8"/>
  <c r="AO163" i="1"/>
  <c r="AO161" i="1" s="1"/>
  <c r="AN366" i="1"/>
  <c r="AC11" i="11" l="1"/>
  <c r="AO337" i="1"/>
  <c r="AO170" i="1"/>
  <c r="AP408" i="1" l="1"/>
  <c r="AC48" i="10"/>
  <c r="AO431" i="1"/>
  <c r="AO341" i="1"/>
  <c r="AP176" i="1"/>
  <c r="AO328" i="8" l="1"/>
  <c r="AP192" i="1"/>
  <c r="AP304" i="1" l="1"/>
  <c r="AP376" i="1"/>
  <c r="AP177" i="1"/>
  <c r="AP162" i="1"/>
  <c r="AP378" i="1"/>
  <c r="AP375" i="1"/>
  <c r="AP377" i="1"/>
  <c r="AP379" i="1"/>
  <c r="AP163" i="1" l="1"/>
  <c r="AP161" i="1" s="1"/>
  <c r="AP374" i="1"/>
  <c r="AP193" i="1"/>
  <c r="AO366" i="1"/>
  <c r="AC24" i="11" l="1"/>
  <c r="AP337" i="1"/>
  <c r="AP170" i="1"/>
  <c r="AP305" i="1"/>
  <c r="AP341" i="1" l="1"/>
  <c r="AP431" i="1"/>
  <c r="AP328" i="8" s="1"/>
  <c r="AP174" i="1"/>
  <c r="AP173" i="1"/>
  <c r="AP189" i="1" l="1"/>
  <c r="AP190" i="1"/>
  <c r="AP175" i="1"/>
  <c r="AP301" i="1" l="1"/>
  <c r="AP302" i="1"/>
  <c r="AP191" i="1"/>
  <c r="AP303" i="1" l="1"/>
  <c r="AP300" i="1" l="1"/>
  <c r="AP188" i="1" l="1"/>
  <c r="AP172" i="1"/>
  <c r="AP338" i="1" l="1"/>
  <c r="AP428" i="1"/>
  <c r="AP419" i="1"/>
  <c r="AQ408" i="1"/>
  <c r="AQ177" i="1"/>
  <c r="AQ376" i="1"/>
  <c r="AP325" i="8" l="1"/>
  <c r="AP315" i="8"/>
  <c r="AQ193" i="1"/>
  <c r="AQ305" i="1" l="1"/>
  <c r="AQ375" i="1"/>
  <c r="AQ378" i="1"/>
  <c r="AQ379" i="1"/>
  <c r="AQ377" i="1"/>
  <c r="AQ173" i="1"/>
  <c r="AQ374" i="1" l="1"/>
  <c r="AQ189" i="1"/>
  <c r="AQ174" i="1"/>
  <c r="AQ301" i="1" l="1"/>
  <c r="AQ190" i="1"/>
  <c r="AQ175" i="1"/>
  <c r="AQ302" i="1" l="1"/>
  <c r="AQ191" i="1"/>
  <c r="AQ176" i="1"/>
  <c r="AQ303" i="1" l="1"/>
  <c r="AQ192" i="1"/>
  <c r="AQ304" i="1" l="1"/>
  <c r="AQ300" i="1" l="1"/>
  <c r="AQ172" i="1" l="1"/>
  <c r="AQ188" i="1"/>
  <c r="AQ428" i="1" l="1"/>
  <c r="AQ338" i="1"/>
  <c r="AQ419" i="1"/>
  <c r="AQ315" i="8" l="1"/>
  <c r="AQ325" i="8"/>
  <c r="AQ162" i="1"/>
  <c r="AQ163" i="1" l="1"/>
  <c r="AQ161" i="1" s="1"/>
  <c r="AP366" i="1"/>
  <c r="AQ337" i="1" l="1"/>
  <c r="AQ170" i="1"/>
  <c r="AR177" i="1"/>
  <c r="AR408" i="1" l="1"/>
  <c r="AQ341" i="1"/>
  <c r="AQ431" i="1"/>
  <c r="AQ328" i="8" s="1"/>
  <c r="AR193" i="1"/>
  <c r="AR55" i="10" l="1"/>
  <c r="AR305" i="1"/>
  <c r="AR174" i="1"/>
  <c r="AR190" i="1" l="1"/>
  <c r="AR176" i="1"/>
  <c r="AD25" i="10" l="1"/>
  <c r="AR25" i="10"/>
  <c r="AR302" i="1"/>
  <c r="AR52" i="10"/>
  <c r="AR192" i="1"/>
  <c r="AR375" i="1"/>
  <c r="AR376" i="1"/>
  <c r="AR379" i="1"/>
  <c r="AR377" i="1"/>
  <c r="AR378" i="1"/>
  <c r="AR54" i="10" l="1"/>
  <c r="AD29" i="11"/>
  <c r="AD28" i="11"/>
  <c r="AD31" i="11"/>
  <c r="AD27" i="11"/>
  <c r="AD30" i="11"/>
  <c r="AR304" i="1"/>
  <c r="AR374" i="1"/>
  <c r="AR175" i="1"/>
  <c r="AR191" i="1" l="1"/>
  <c r="AR173" i="1"/>
  <c r="AR303" i="1" l="1"/>
  <c r="AR53" i="10"/>
  <c r="AR189" i="1"/>
  <c r="AR172" i="1"/>
  <c r="AR419" i="1" s="1"/>
  <c r="AR51" i="10" l="1"/>
  <c r="AR188" i="1"/>
  <c r="AR50" i="10" s="1"/>
  <c r="AD51" i="10"/>
  <c r="AR428" i="1"/>
  <c r="AR338" i="1"/>
  <c r="AR301" i="1"/>
  <c r="AR300" i="1" s="1"/>
  <c r="AR315" i="8"/>
  <c r="AR325" i="8" l="1"/>
  <c r="AR162" i="1"/>
  <c r="AD11" i="11" l="1"/>
  <c r="AR163" i="1"/>
  <c r="AR161" i="1" s="1"/>
  <c r="AQ366" i="1"/>
  <c r="AD46" i="10" l="1"/>
  <c r="AR46" i="10"/>
  <c r="AR170" i="1"/>
  <c r="AR48" i="10" s="1"/>
  <c r="AR337" i="1"/>
  <c r="AS377" i="1"/>
  <c r="AS375" i="1"/>
  <c r="AS378" i="1"/>
  <c r="AS379" i="1"/>
  <c r="AS376" i="1"/>
  <c r="AS408" i="1" l="1"/>
  <c r="AD48" i="10"/>
  <c r="AR341" i="1"/>
  <c r="AR431" i="1"/>
  <c r="AS374" i="1"/>
  <c r="AR328" i="8" l="1"/>
  <c r="AS173" i="1"/>
  <c r="AS189" i="1" l="1"/>
  <c r="AS174" i="1"/>
  <c r="AS51" i="10" l="1"/>
  <c r="AS301" i="1"/>
  <c r="AS190" i="1"/>
  <c r="AS175" i="1"/>
  <c r="AS52" i="10" l="1"/>
  <c r="AS302" i="1"/>
  <c r="AS191" i="1"/>
  <c r="AS176" i="1"/>
  <c r="AS53" i="10" l="1"/>
  <c r="AS303" i="1"/>
  <c r="AS192" i="1"/>
  <c r="AS177" i="1"/>
  <c r="AS54" i="10" l="1"/>
  <c r="AS304" i="1"/>
  <c r="AS193" i="1"/>
  <c r="AS55" i="10" l="1"/>
  <c r="AS305" i="1"/>
  <c r="AS26" i="10" l="1"/>
  <c r="AS300" i="1"/>
  <c r="AS188" i="1" l="1"/>
  <c r="AS172" i="1"/>
  <c r="AS50" i="10" l="1"/>
  <c r="AS419" i="1"/>
  <c r="AS428" i="1"/>
  <c r="AS338" i="1"/>
  <c r="AS162" i="1"/>
  <c r="AS325" i="8" l="1"/>
  <c r="AS315" i="8"/>
  <c r="AS163" i="1"/>
  <c r="AS161" i="1" s="1"/>
  <c r="AR366" i="1"/>
  <c r="AD24" i="11" l="1"/>
  <c r="AS46" i="10"/>
  <c r="AS337" i="1"/>
  <c r="AS170" i="1"/>
  <c r="AS48" i="10" l="1"/>
  <c r="AS341" i="1"/>
  <c r="AS431" i="1"/>
  <c r="AS328" i="8" l="1"/>
  <c r="AS11" i="10" l="1"/>
  <c r="AS23" i="10" l="1"/>
  <c r="AS24" i="10" l="1"/>
  <c r="AS27" i="10"/>
  <c r="AS25" i="10"/>
  <c r="AS28" i="10"/>
  <c r="AT408" i="1"/>
  <c r="AS21" i="10" l="1"/>
  <c r="AT174" i="1"/>
  <c r="AS58" i="10" l="1"/>
  <c r="AS59" i="10" s="1"/>
  <c r="AS39" i="10"/>
  <c r="AS40" i="10" s="1"/>
  <c r="AT26" i="10"/>
  <c r="AT190" i="1"/>
  <c r="AT377" i="1"/>
  <c r="AT173" i="1"/>
  <c r="AT52" i="10" l="1"/>
  <c r="AT302" i="1"/>
  <c r="AT189" i="1"/>
  <c r="AT175" i="1"/>
  <c r="AT51" i="10" l="1"/>
  <c r="AT301" i="1"/>
  <c r="AT191" i="1"/>
  <c r="AT176" i="1"/>
  <c r="AT53" i="10" l="1"/>
  <c r="AT303" i="1"/>
  <c r="AT192" i="1"/>
  <c r="AT177" i="1"/>
  <c r="AT54" i="10" l="1"/>
  <c r="AT304" i="1"/>
  <c r="AT193" i="1"/>
  <c r="AT172" i="1"/>
  <c r="AT376" i="1"/>
  <c r="AT55" i="10" l="1"/>
  <c r="AT338" i="1"/>
  <c r="AT305" i="1"/>
  <c r="AT188" i="1"/>
  <c r="AT24" i="10" l="1"/>
  <c r="AT50" i="10"/>
  <c r="AT300" i="1"/>
  <c r="AT162" i="1"/>
  <c r="AT27" i="10" l="1"/>
  <c r="AT163" i="1"/>
  <c r="AT161" i="1" s="1"/>
  <c r="AS366" i="1"/>
  <c r="AT46" i="10" l="1"/>
  <c r="AT25" i="10"/>
  <c r="AT337" i="1"/>
  <c r="AT170" i="1"/>
  <c r="AT379" i="1"/>
  <c r="AT48" i="10" l="1"/>
  <c r="AT341" i="1"/>
  <c r="AT431" i="1"/>
  <c r="AT328" i="8" s="1"/>
  <c r="AT378" i="1"/>
  <c r="AT375" i="1"/>
  <c r="AT28" i="10" l="1"/>
  <c r="AT23" i="10"/>
  <c r="AT374" i="1"/>
  <c r="AT21" i="10" l="1"/>
  <c r="AT428" i="1"/>
  <c r="AT419" i="1"/>
  <c r="AU408" i="1"/>
  <c r="AT11" i="10" l="1"/>
  <c r="AT315" i="8"/>
  <c r="AT325" i="8"/>
  <c r="AU162" i="1"/>
  <c r="AT39" i="10" l="1"/>
  <c r="AT40" i="10" s="1"/>
  <c r="AT58" i="10"/>
  <c r="AT59" i="10" s="1"/>
  <c r="AU163" i="1"/>
  <c r="AU161" i="1" s="1"/>
  <c r="AT366" i="1"/>
  <c r="AU173" i="1"/>
  <c r="AU23" i="10" l="1"/>
  <c r="AU27" i="10"/>
  <c r="AU26" i="10"/>
  <c r="AU28" i="10"/>
  <c r="AU24" i="10"/>
  <c r="AU25" i="10"/>
  <c r="AE46" i="10"/>
  <c r="AU46" i="10"/>
  <c r="AU337" i="1"/>
  <c r="AU170" i="1"/>
  <c r="AU189" i="1"/>
  <c r="AU174" i="1"/>
  <c r="AU21" i="10" l="1"/>
  <c r="AU51" i="10"/>
  <c r="AE48" i="10"/>
  <c r="AU48" i="10"/>
  <c r="AU431" i="1"/>
  <c r="AU341" i="1"/>
  <c r="AU190" i="1"/>
  <c r="AU175" i="1"/>
  <c r="AU52" i="10" l="1"/>
  <c r="AU328" i="8"/>
  <c r="AU191" i="1"/>
  <c r="AU301" i="1"/>
  <c r="AU302" i="1"/>
  <c r="AU176" i="1"/>
  <c r="AU177" i="1"/>
  <c r="AU303" i="1" l="1"/>
  <c r="AU53" i="10"/>
  <c r="AU193" i="1"/>
  <c r="AU172" i="1"/>
  <c r="AU338" i="1" s="1"/>
  <c r="AU192" i="1"/>
  <c r="AU375" i="1"/>
  <c r="AU378" i="1"/>
  <c r="AU376" i="1"/>
  <c r="AU379" i="1"/>
  <c r="AU377" i="1"/>
  <c r="AE31" i="11" l="1"/>
  <c r="AE28" i="11"/>
  <c r="AE30" i="11"/>
  <c r="AE27" i="11"/>
  <c r="AE29" i="11"/>
  <c r="AE11" i="11"/>
  <c r="AU11" i="10"/>
  <c r="AU304" i="1"/>
  <c r="AU54" i="10"/>
  <c r="AU305" i="1"/>
  <c r="AU55" i="10"/>
  <c r="AU374" i="1"/>
  <c r="AU419" i="1" s="1"/>
  <c r="AU188" i="1"/>
  <c r="AV408" i="1"/>
  <c r="AU39" i="10" l="1"/>
  <c r="AU40" i="10" s="1"/>
  <c r="AU50" i="10"/>
  <c r="AU58" i="10" s="1"/>
  <c r="AU59" i="10" s="1"/>
  <c r="AU300" i="1"/>
  <c r="AU428" i="1"/>
  <c r="AU325" i="8" s="1"/>
  <c r="AU315" i="8"/>
  <c r="AV173" i="1"/>
  <c r="AV174" i="1"/>
  <c r="AV189" i="1" l="1"/>
  <c r="AV190" i="1"/>
  <c r="AV175" i="1"/>
  <c r="AV52" i="10" l="1"/>
  <c r="AV51" i="10"/>
  <c r="AV301" i="1"/>
  <c r="AV302" i="1"/>
  <c r="AV191" i="1"/>
  <c r="AV176" i="1"/>
  <c r="AV53" i="10" l="1"/>
  <c r="AV303" i="1"/>
  <c r="AV192" i="1"/>
  <c r="AV177" i="1"/>
  <c r="AV54" i="10" l="1"/>
  <c r="AV304" i="1"/>
  <c r="AV193" i="1"/>
  <c r="AV378" i="1"/>
  <c r="AV11" i="10" l="1"/>
  <c r="AV55" i="10"/>
  <c r="AV305" i="1"/>
  <c r="AV24" i="10" l="1"/>
  <c r="AV23" i="10"/>
  <c r="AV28" i="10"/>
  <c r="AV27" i="10"/>
  <c r="AV26" i="10"/>
  <c r="AV25" i="10"/>
  <c r="AV300" i="1"/>
  <c r="AV377" i="1"/>
  <c r="AV21" i="10" l="1"/>
  <c r="AV172" i="1"/>
  <c r="AV188" i="1"/>
  <c r="AV376" i="1"/>
  <c r="AV379" i="1"/>
  <c r="AV375" i="1"/>
  <c r="AV39" i="10" l="1"/>
  <c r="AV40" i="10" s="1"/>
  <c r="AV50" i="10"/>
  <c r="AV338" i="1"/>
  <c r="AV374" i="1"/>
  <c r="AV162" i="1"/>
  <c r="AV419" i="1" l="1"/>
  <c r="AV428" i="1"/>
  <c r="AV163" i="1"/>
  <c r="AV161" i="1" s="1"/>
  <c r="AU366" i="1"/>
  <c r="AE24" i="11" l="1"/>
  <c r="AV46" i="10"/>
  <c r="AV170" i="1"/>
  <c r="AV325" i="8"/>
  <c r="AV315" i="8"/>
  <c r="AV337" i="1"/>
  <c r="AV431" i="1" l="1"/>
  <c r="AV328" i="8" s="1"/>
  <c r="AV48" i="10"/>
  <c r="AV341" i="1"/>
  <c r="AW408" i="1"/>
  <c r="AW174" i="1"/>
  <c r="AW177" i="1"/>
  <c r="AW173" i="1"/>
  <c r="AW378" i="1"/>
  <c r="AW176" i="1"/>
  <c r="AW175" i="1"/>
  <c r="AV58" i="10" l="1"/>
  <c r="AV59" i="10" s="1"/>
  <c r="AW190" i="1"/>
  <c r="AW172" i="1"/>
  <c r="AW338" i="1" s="1"/>
  <c r="AW189" i="1"/>
  <c r="AW193" i="1"/>
  <c r="AW191" i="1"/>
  <c r="AW192" i="1"/>
  <c r="AW375" i="1"/>
  <c r="AW377" i="1"/>
  <c r="AW376" i="1"/>
  <c r="AW379" i="1"/>
  <c r="AW54" i="10" l="1"/>
  <c r="AW55" i="10"/>
  <c r="AW51" i="10"/>
  <c r="AW53" i="10"/>
  <c r="AW52" i="10"/>
  <c r="AW303" i="1"/>
  <c r="AW304" i="1"/>
  <c r="AW301" i="1"/>
  <c r="AW305" i="1"/>
  <c r="AW302" i="1"/>
  <c r="AW374" i="1"/>
  <c r="AW188" i="1"/>
  <c r="AW428" i="1" l="1"/>
  <c r="AW325" i="8" s="1"/>
  <c r="AW50" i="10"/>
  <c r="AW25" i="10"/>
  <c r="AW28" i="10"/>
  <c r="AW27" i="10"/>
  <c r="AW300" i="1"/>
  <c r="AW419" i="1"/>
  <c r="AW315" i="8" s="1"/>
  <c r="AW11" i="10" l="1"/>
  <c r="AW24" i="10"/>
  <c r="AW162" i="1"/>
  <c r="AW23" i="10" l="1"/>
  <c r="AW163" i="1"/>
  <c r="AW161" i="1" s="1"/>
  <c r="AV366" i="1"/>
  <c r="AW46" i="10" l="1"/>
  <c r="AW26" i="10"/>
  <c r="AW337" i="1"/>
  <c r="AW170" i="1"/>
  <c r="AW48" i="10" l="1"/>
  <c r="AW21" i="10"/>
  <c r="AX408" i="1"/>
  <c r="AW341" i="1"/>
  <c r="AW431" i="1"/>
  <c r="AW39" i="10" l="1"/>
  <c r="AW40" i="10" s="1"/>
  <c r="AW58" i="10"/>
  <c r="AW59" i="10" s="1"/>
  <c r="AW328" i="8"/>
  <c r="AX174" i="1"/>
  <c r="AX173" i="1"/>
  <c r="AX189" i="1" l="1"/>
  <c r="AX190" i="1"/>
  <c r="AX175" i="1"/>
  <c r="AX51" i="10" l="1"/>
  <c r="AF52" i="10"/>
  <c r="AX52" i="10"/>
  <c r="AX301" i="1"/>
  <c r="AF51" i="10"/>
  <c r="AX302" i="1"/>
  <c r="AX191" i="1"/>
  <c r="AX176" i="1"/>
  <c r="AF53" i="10" l="1"/>
  <c r="AX53" i="10"/>
  <c r="AX303" i="1"/>
  <c r="AX192" i="1"/>
  <c r="AX177" i="1"/>
  <c r="AF54" i="10" l="1"/>
  <c r="AX54" i="10"/>
  <c r="AX304" i="1"/>
  <c r="AX193" i="1"/>
  <c r="AX378" i="1"/>
  <c r="AF30" i="11" l="1"/>
  <c r="AF11" i="11"/>
  <c r="AX11" i="10"/>
  <c r="AF55" i="10"/>
  <c r="AX55" i="10"/>
  <c r="AX305" i="1"/>
  <c r="AX188" i="1"/>
  <c r="AX172" i="1"/>
  <c r="AX376" i="1"/>
  <c r="AX379" i="1"/>
  <c r="AX375" i="1"/>
  <c r="AX377" i="1"/>
  <c r="AF27" i="11" l="1"/>
  <c r="AF29" i="11"/>
  <c r="AF28" i="11"/>
  <c r="AF31" i="11"/>
  <c r="AX50" i="10"/>
  <c r="AX338" i="1"/>
  <c r="AX300" i="1"/>
  <c r="AX374" i="1"/>
  <c r="AF26" i="11" l="1"/>
  <c r="AX428" i="1"/>
  <c r="AX419" i="1"/>
  <c r="AX162" i="1"/>
  <c r="AF26" i="10" l="1"/>
  <c r="AX26" i="10"/>
  <c r="AX315" i="8"/>
  <c r="AX325" i="8"/>
  <c r="AX163" i="1"/>
  <c r="AX161" i="1" s="1"/>
  <c r="AW366" i="1"/>
  <c r="AF46" i="10" l="1"/>
  <c r="AX46" i="10"/>
  <c r="AX337" i="1"/>
  <c r="AX170" i="1"/>
  <c r="AX27" i="10" l="1"/>
  <c r="AF48" i="10"/>
  <c r="AX48" i="10"/>
  <c r="AX341" i="1"/>
  <c r="AX431" i="1"/>
  <c r="AX24" i="10" l="1"/>
  <c r="AX328" i="8"/>
  <c r="AY408" i="1"/>
  <c r="AX28" i="10" l="1"/>
  <c r="AY24" i="10" l="1"/>
  <c r="AY23" i="10"/>
  <c r="AY27" i="10"/>
  <c r="AX23" i="10"/>
  <c r="AY28" i="10"/>
  <c r="AX25" i="10"/>
  <c r="AY26" i="10"/>
  <c r="AY25" i="10"/>
  <c r="AY378" i="1"/>
  <c r="AY174" i="1"/>
  <c r="AY377" i="1"/>
  <c r="AY379" i="1"/>
  <c r="AY173" i="1"/>
  <c r="AY375" i="1"/>
  <c r="AY376" i="1"/>
  <c r="AY175" i="1"/>
  <c r="AY177" i="1"/>
  <c r="AY176" i="1"/>
  <c r="AY21" i="10" l="1"/>
  <c r="AX21" i="10"/>
  <c r="AY191" i="1"/>
  <c r="AY374" i="1"/>
  <c r="AY172" i="1"/>
  <c r="AY189" i="1"/>
  <c r="AY190" i="1"/>
  <c r="AY192" i="1"/>
  <c r="AY193" i="1"/>
  <c r="AY162" i="1"/>
  <c r="AX58" i="10" l="1"/>
  <c r="AX59" i="10" s="1"/>
  <c r="AX39" i="10"/>
  <c r="AX40" i="10" s="1"/>
  <c r="AY55" i="10"/>
  <c r="AY51" i="10"/>
  <c r="AY54" i="10"/>
  <c r="AY52" i="10"/>
  <c r="AY53" i="10"/>
  <c r="AY303" i="1"/>
  <c r="AY305" i="1"/>
  <c r="AY304" i="1"/>
  <c r="AY302" i="1"/>
  <c r="AY301" i="1"/>
  <c r="AY419" i="1"/>
  <c r="AY338" i="1"/>
  <c r="AY428" i="1"/>
  <c r="AY188" i="1"/>
  <c r="AY163" i="1"/>
  <c r="AY161" i="1" s="1"/>
  <c r="AX366" i="1"/>
  <c r="AF24" i="11" l="1"/>
  <c r="AY46" i="10"/>
  <c r="AY50" i="10"/>
  <c r="AY325" i="8"/>
  <c r="AY315" i="8"/>
  <c r="AY170" i="1"/>
  <c r="AY337" i="1"/>
  <c r="AY300" i="1"/>
  <c r="AY48" i="10" l="1"/>
  <c r="AY341" i="1"/>
  <c r="AY431" i="1"/>
  <c r="AY328" i="8" l="1"/>
  <c r="AZ408" i="1" l="1"/>
  <c r="AZ175" i="1"/>
  <c r="AY11" i="10" l="1"/>
  <c r="AZ191" i="1"/>
  <c r="AZ162" i="1"/>
  <c r="AZ177" i="1"/>
  <c r="AZ378" i="1"/>
  <c r="AZ375" i="1"/>
  <c r="AZ376" i="1"/>
  <c r="AZ379" i="1"/>
  <c r="AZ377" i="1"/>
  <c r="AY58" i="10" l="1"/>
  <c r="AY59" i="10" s="1"/>
  <c r="AY39" i="10"/>
  <c r="AY40" i="10" s="1"/>
  <c r="AZ53" i="10"/>
  <c r="AZ24" i="10"/>
  <c r="AZ303" i="1"/>
  <c r="AZ374" i="1"/>
  <c r="AZ193" i="1"/>
  <c r="AZ163" i="1"/>
  <c r="AZ161" i="1" s="1"/>
  <c r="AY366" i="1"/>
  <c r="AZ55" i="10" l="1"/>
  <c r="AZ46" i="10"/>
  <c r="AZ305" i="1"/>
  <c r="AZ337" i="1"/>
  <c r="AZ170" i="1"/>
  <c r="AZ48" i="10" l="1"/>
  <c r="AZ27" i="10"/>
  <c r="AZ341" i="1"/>
  <c r="AZ431" i="1"/>
  <c r="AZ328" i="8" l="1"/>
  <c r="AZ174" i="1"/>
  <c r="AZ190" i="1" l="1"/>
  <c r="AZ176" i="1"/>
  <c r="AZ173" i="1"/>
  <c r="AZ11" i="10" l="1"/>
  <c r="AZ52" i="10"/>
  <c r="AZ302" i="1"/>
  <c r="AZ189" i="1"/>
  <c r="AZ192" i="1"/>
  <c r="AZ172" i="1"/>
  <c r="AZ54" i="10" l="1"/>
  <c r="AZ51" i="10"/>
  <c r="AZ301" i="1"/>
  <c r="AZ419" i="1"/>
  <c r="AZ428" i="1"/>
  <c r="AZ338" i="1"/>
  <c r="AZ304" i="1"/>
  <c r="AZ188" i="1"/>
  <c r="AZ26" i="10" l="1"/>
  <c r="AZ50" i="10"/>
  <c r="AZ325" i="8"/>
  <c r="AZ315" i="8"/>
  <c r="AZ300" i="1"/>
  <c r="AZ25" i="10" l="1"/>
  <c r="BA408" i="1"/>
  <c r="BA376" i="1"/>
  <c r="BA377" i="1"/>
  <c r="BA379" i="1"/>
  <c r="BA378" i="1"/>
  <c r="BA375" i="1"/>
  <c r="AG27" i="11" l="1"/>
  <c r="AG29" i="11"/>
  <c r="AG30" i="11"/>
  <c r="AG28" i="11"/>
  <c r="AG31" i="11"/>
  <c r="AZ28" i="10"/>
  <c r="BA374" i="1"/>
  <c r="BA177" i="1"/>
  <c r="BA176" i="1"/>
  <c r="BA175" i="1"/>
  <c r="BA173" i="1"/>
  <c r="BA174" i="1"/>
  <c r="AZ23" i="10" l="1"/>
  <c r="BA189" i="1"/>
  <c r="BA172" i="1"/>
  <c r="BA338" i="1" s="1"/>
  <c r="BA190" i="1"/>
  <c r="BA193" i="1"/>
  <c r="BA192" i="1"/>
  <c r="BA191" i="1"/>
  <c r="BA53" i="10" l="1"/>
  <c r="BA55" i="10"/>
  <c r="BA52" i="10"/>
  <c r="BA51" i="10"/>
  <c r="AZ21" i="10"/>
  <c r="BA304" i="1"/>
  <c r="BA54" i="10"/>
  <c r="BA303" i="1"/>
  <c r="AG53" i="10"/>
  <c r="BA305" i="1"/>
  <c r="AG55" i="10"/>
  <c r="BA302" i="1"/>
  <c r="AG52" i="10"/>
  <c r="BA301" i="1"/>
  <c r="AG51" i="10"/>
  <c r="BA428" i="1"/>
  <c r="BA325" i="8" s="1"/>
  <c r="BA419" i="1"/>
  <c r="BA315" i="8" s="1"/>
  <c r="BA188" i="1"/>
  <c r="AZ58" i="10" l="1"/>
  <c r="AZ59" i="10" s="1"/>
  <c r="AZ39" i="10"/>
  <c r="AZ40" i="10" s="1"/>
  <c r="BA26" i="10"/>
  <c r="BA50" i="10"/>
  <c r="BA300" i="1"/>
  <c r="AG11" i="11" l="1"/>
  <c r="BA28" i="10"/>
  <c r="BA27" i="10"/>
  <c r="BA25" i="10"/>
  <c r="BA24" i="10"/>
  <c r="AG23" i="10"/>
  <c r="BA23" i="10"/>
  <c r="BA162" i="1"/>
  <c r="BA11" i="10" l="1"/>
  <c r="BA21" i="10"/>
  <c r="BA163" i="1"/>
  <c r="BA161" i="1" s="1"/>
  <c r="AZ366" i="1"/>
  <c r="BA39" i="10" l="1"/>
  <c r="BA40" i="10" s="1"/>
  <c r="BA46" i="10"/>
  <c r="BA337" i="1"/>
  <c r="BA170" i="1"/>
  <c r="BB408" i="1" l="1"/>
  <c r="BA48" i="10"/>
  <c r="BA431" i="1"/>
  <c r="BA341" i="1"/>
  <c r="BA58" i="10" l="1"/>
  <c r="BA59" i="10" s="1"/>
  <c r="BA328" i="8"/>
  <c r="BB173" i="1"/>
  <c r="BB189" i="1" l="1"/>
  <c r="BB174" i="1"/>
  <c r="BB51" i="10" l="1"/>
  <c r="BB301" i="1"/>
  <c r="BB190" i="1"/>
  <c r="BB175" i="1"/>
  <c r="BB52" i="10" l="1"/>
  <c r="BB302" i="1"/>
  <c r="BB191" i="1"/>
  <c r="BB176" i="1"/>
  <c r="BB53" i="10" l="1"/>
  <c r="BB303" i="1"/>
  <c r="BB192" i="1"/>
  <c r="BB177" i="1"/>
  <c r="BB54" i="10" l="1"/>
  <c r="BB304" i="1"/>
  <c r="BB193" i="1"/>
  <c r="BB379" i="1"/>
  <c r="BB55" i="10" l="1"/>
  <c r="BB305" i="1"/>
  <c r="BB25" i="10" l="1"/>
  <c r="BB300" i="1"/>
  <c r="BB162" i="1"/>
  <c r="BB26" i="10" l="1"/>
  <c r="BB163" i="1"/>
  <c r="BB161" i="1" s="1"/>
  <c r="BA366" i="1"/>
  <c r="AG24" i="11" l="1"/>
  <c r="BB46" i="10"/>
  <c r="BB337" i="1"/>
  <c r="BB170" i="1"/>
  <c r="BB48" i="10" l="1"/>
  <c r="BB24" i="10"/>
  <c r="BB341" i="1"/>
  <c r="BB431" i="1"/>
  <c r="BB27" i="10" l="1"/>
  <c r="BB328" i="8"/>
  <c r="BB188" i="1"/>
  <c r="BB172" i="1"/>
  <c r="BB378" i="1"/>
  <c r="BB375" i="1"/>
  <c r="BB377" i="1"/>
  <c r="BB376" i="1"/>
  <c r="BB50" i="10" l="1"/>
  <c r="BB11" i="10"/>
  <c r="BB374" i="1"/>
  <c r="BB338" i="1"/>
  <c r="BC408" i="1"/>
  <c r="BB428" i="1" l="1"/>
  <c r="BB325" i="8" s="1"/>
  <c r="BB28" i="10"/>
  <c r="BB23" i="10"/>
  <c r="BB419" i="1"/>
  <c r="BB315" i="8" s="1"/>
  <c r="BC376" i="1"/>
  <c r="BC176" i="1"/>
  <c r="BB21" i="10" l="1"/>
  <c r="BC192" i="1"/>
  <c r="BC177" i="1"/>
  <c r="BC375" i="1"/>
  <c r="BC379" i="1"/>
  <c r="BC378" i="1"/>
  <c r="BC377" i="1"/>
  <c r="BB39" i="10" l="1"/>
  <c r="BB40" i="10" s="1"/>
  <c r="BB58" i="10"/>
  <c r="BB59" i="10" s="1"/>
  <c r="BC26" i="10"/>
  <c r="BC54" i="10"/>
  <c r="BC304" i="1"/>
  <c r="BC193" i="1"/>
  <c r="BC374" i="1"/>
  <c r="BC175" i="1"/>
  <c r="BC55" i="10" l="1"/>
  <c r="BC305" i="1"/>
  <c r="BC191" i="1"/>
  <c r="BC162" i="1"/>
  <c r="BC28" i="10" l="1"/>
  <c r="BC25" i="10"/>
  <c r="BC53" i="10"/>
  <c r="BC303" i="1"/>
  <c r="BC163" i="1"/>
  <c r="BC161" i="1" s="1"/>
  <c r="BB366" i="1"/>
  <c r="BC27" i="10" l="1"/>
  <c r="BC11" i="10"/>
  <c r="BC46" i="10"/>
  <c r="BC24" i="10"/>
  <c r="BC170" i="1"/>
  <c r="BC337" i="1"/>
  <c r="BC431" i="1" l="1"/>
  <c r="BC328" i="8" s="1"/>
  <c r="BC48" i="10"/>
  <c r="BC341" i="1"/>
  <c r="BC174" i="1"/>
  <c r="BC173" i="1"/>
  <c r="BC189" i="1" l="1"/>
  <c r="BC190" i="1"/>
  <c r="BC52" i="10" l="1"/>
  <c r="BC51" i="10"/>
  <c r="BC301" i="1"/>
  <c r="BC302" i="1"/>
  <c r="BC172" i="1"/>
  <c r="BC188" i="1"/>
  <c r="BD408" i="1"/>
  <c r="BC23" i="10" l="1"/>
  <c r="BC50" i="10"/>
  <c r="BC419" i="1"/>
  <c r="BC428" i="1"/>
  <c r="BC338" i="1"/>
  <c r="BC300" i="1"/>
  <c r="BC21" i="10" l="1"/>
  <c r="BD27" i="10"/>
  <c r="BC325" i="8"/>
  <c r="BC315" i="8"/>
  <c r="BD173" i="1"/>
  <c r="BC58" i="10" l="1"/>
  <c r="BC59" i="10" s="1"/>
  <c r="BC39" i="10"/>
  <c r="BC40" i="10" s="1"/>
  <c r="BD25" i="10"/>
  <c r="BD189" i="1"/>
  <c r="BD174" i="1"/>
  <c r="BD24" i="10" l="1"/>
  <c r="AH51" i="10"/>
  <c r="BD51" i="10"/>
  <c r="BD301" i="1"/>
  <c r="BD190" i="1"/>
  <c r="BD175" i="1"/>
  <c r="BD52" i="10" l="1"/>
  <c r="BD302" i="1"/>
  <c r="BD191" i="1"/>
  <c r="BD176" i="1"/>
  <c r="AH53" i="10" l="1"/>
  <c r="BD53" i="10"/>
  <c r="BD303" i="1"/>
  <c r="BD192" i="1"/>
  <c r="BD177" i="1"/>
  <c r="AH54" i="10" l="1"/>
  <c r="BD54" i="10"/>
  <c r="BD304" i="1"/>
  <c r="BD193" i="1"/>
  <c r="AH55" i="10" l="1"/>
  <c r="BD55" i="10"/>
  <c r="BD305" i="1"/>
  <c r="BD376" i="1"/>
  <c r="AH28" i="11" l="1"/>
  <c r="BD300" i="1"/>
  <c r="BD379" i="1"/>
  <c r="AH31" i="11" l="1"/>
  <c r="BD26" i="10"/>
  <c r="BD162" i="1"/>
  <c r="BD11" i="10" l="1"/>
  <c r="BD163" i="1"/>
  <c r="BD161" i="1" s="1"/>
  <c r="BC366" i="1"/>
  <c r="AH46" i="10" l="1"/>
  <c r="BD46" i="10"/>
  <c r="BD337" i="1"/>
  <c r="BD170" i="1"/>
  <c r="BD172" i="1"/>
  <c r="BD188" i="1"/>
  <c r="AH11" i="11" l="1"/>
  <c r="BD50" i="10"/>
  <c r="BD48" i="10"/>
  <c r="BD338" i="1"/>
  <c r="BD431" i="1"/>
  <c r="BD341" i="1"/>
  <c r="BD378" i="1"/>
  <c r="BD375" i="1"/>
  <c r="BD377" i="1"/>
  <c r="AH29" i="11" l="1"/>
  <c r="AH30" i="11"/>
  <c r="AH27" i="11"/>
  <c r="BD28" i="10"/>
  <c r="BD328" i="8"/>
  <c r="BD374" i="1"/>
  <c r="AH26" i="11" s="1"/>
  <c r="BD428" i="1" l="1"/>
  <c r="BD419" i="1"/>
  <c r="BE408" i="1"/>
  <c r="BE176" i="1"/>
  <c r="BD23" i="10" l="1"/>
  <c r="BD315" i="8"/>
  <c r="BD325" i="8"/>
  <c r="BE192" i="1"/>
  <c r="BE54" i="10" l="1"/>
  <c r="BD21" i="10"/>
  <c r="BE304" i="1"/>
  <c r="BE175" i="1"/>
  <c r="BE378" i="1"/>
  <c r="BE376" i="1"/>
  <c r="BE377" i="1"/>
  <c r="BE379" i="1"/>
  <c r="BE375" i="1"/>
  <c r="BD39" i="10" l="1"/>
  <c r="BD40" i="10" s="1"/>
  <c r="BD58" i="10"/>
  <c r="BD59" i="10" s="1"/>
  <c r="BE191" i="1"/>
  <c r="BE374" i="1"/>
  <c r="BE177" i="1"/>
  <c r="BE53" i="10" l="1"/>
  <c r="BE303" i="1"/>
  <c r="BE193" i="1"/>
  <c r="BE55" i="10" l="1"/>
  <c r="BE24" i="10"/>
  <c r="BE28" i="10"/>
  <c r="BE26" i="10"/>
  <c r="BE27" i="10"/>
  <c r="BE25" i="10"/>
  <c r="BE23" i="10"/>
  <c r="BE305" i="1"/>
  <c r="BE174" i="1"/>
  <c r="BE21" i="10" l="1"/>
  <c r="BE190" i="1"/>
  <c r="BE173" i="1"/>
  <c r="BE52" i="10" l="1"/>
  <c r="BE302" i="1"/>
  <c r="BE189" i="1"/>
  <c r="BE51" i="10" l="1"/>
  <c r="BE301" i="1"/>
  <c r="BE11" i="10" l="1"/>
  <c r="BE300" i="1"/>
  <c r="BE162" i="1"/>
  <c r="BE39" i="10" l="1"/>
  <c r="BE40" i="10" s="1"/>
  <c r="BE163" i="1"/>
  <c r="BE161" i="1" s="1"/>
  <c r="BD366" i="1"/>
  <c r="AH24" i="11" l="1"/>
  <c r="BE46" i="10"/>
  <c r="BE337" i="1"/>
  <c r="BE170" i="1"/>
  <c r="BE188" i="1"/>
  <c r="BE172" i="1"/>
  <c r="BF177" i="1"/>
  <c r="BE50" i="10" l="1"/>
  <c r="BE48" i="10"/>
  <c r="BE58" i="10" s="1"/>
  <c r="BE59" i="10" s="1"/>
  <c r="BF408" i="1"/>
  <c r="BE428" i="1"/>
  <c r="BE419" i="1"/>
  <c r="BE338" i="1"/>
  <c r="BE341" i="1"/>
  <c r="BE431" i="1"/>
  <c r="BF193" i="1"/>
  <c r="BF55" i="10" l="1"/>
  <c r="BE315" i="8"/>
  <c r="BE328" i="8"/>
  <c r="BE325" i="8"/>
  <c r="BF305" i="1"/>
  <c r="BF376" i="1"/>
  <c r="BF176" i="1"/>
  <c r="BF174" i="1"/>
  <c r="BF379" i="1"/>
  <c r="BF173" i="1"/>
  <c r="BF375" i="1"/>
  <c r="BF175" i="1"/>
  <c r="BF377" i="1"/>
  <c r="BF378" i="1"/>
  <c r="BF192" i="1" l="1"/>
  <c r="BF190" i="1"/>
  <c r="BF191" i="1"/>
  <c r="BF189" i="1"/>
  <c r="BF172" i="1"/>
  <c r="BF338" i="1" s="1"/>
  <c r="BF374" i="1"/>
  <c r="BF27" i="10" l="1"/>
  <c r="BF51" i="10"/>
  <c r="BF53" i="10"/>
  <c r="BF23" i="10"/>
  <c r="BF52" i="10"/>
  <c r="BF54" i="10"/>
  <c r="BF301" i="1"/>
  <c r="BF303" i="1"/>
  <c r="BF302" i="1"/>
  <c r="BF304" i="1"/>
  <c r="BF419" i="1"/>
  <c r="BF315" i="8" s="1"/>
  <c r="BF188" i="1"/>
  <c r="BF428" i="1"/>
  <c r="BF325" i="8" s="1"/>
  <c r="BF24" i="10" l="1"/>
  <c r="BF50" i="10"/>
  <c r="BF300" i="1"/>
  <c r="BF162" i="1"/>
  <c r="BF28" i="10" l="1"/>
  <c r="BF25" i="10"/>
  <c r="BF26" i="10"/>
  <c r="BF163" i="1"/>
  <c r="BF161" i="1" s="1"/>
  <c r="BE366" i="1"/>
  <c r="BF46" i="10" l="1"/>
  <c r="BF21" i="10"/>
  <c r="BF170" i="1"/>
  <c r="BF337" i="1"/>
  <c r="BF11" i="10" l="1"/>
  <c r="BF48" i="10"/>
  <c r="BG408" i="1"/>
  <c r="BF341" i="1"/>
  <c r="BF431" i="1"/>
  <c r="BF39" i="10" l="1"/>
  <c r="BF40" i="10" s="1"/>
  <c r="BF58" i="10"/>
  <c r="BF59" i="10" s="1"/>
  <c r="BF328" i="8"/>
  <c r="BG378" i="1"/>
  <c r="AI30" i="11" l="1"/>
  <c r="BG28" i="10"/>
  <c r="BG27" i="10"/>
  <c r="BG26" i="10"/>
  <c r="BG25" i="10"/>
  <c r="BG23" i="10"/>
  <c r="BG24" i="10"/>
  <c r="BG177" i="1"/>
  <c r="BG21" i="10" l="1"/>
  <c r="BG193" i="1"/>
  <c r="BG173" i="1"/>
  <c r="BG55" i="10" l="1"/>
  <c r="BG305" i="1"/>
  <c r="AI55" i="10"/>
  <c r="BG189" i="1"/>
  <c r="BG174" i="1"/>
  <c r="AI51" i="10" l="1"/>
  <c r="BG51" i="10"/>
  <c r="BG301" i="1"/>
  <c r="BG190" i="1"/>
  <c r="BG175" i="1"/>
  <c r="AI52" i="10" l="1"/>
  <c r="BG52" i="10"/>
  <c r="BG302" i="1"/>
  <c r="BG191" i="1"/>
  <c r="BG176" i="1"/>
  <c r="AI53" i="10" l="1"/>
  <c r="BG53" i="10"/>
  <c r="BG303" i="1"/>
  <c r="BG192" i="1"/>
  <c r="BG377" i="1"/>
  <c r="BG379" i="1"/>
  <c r="BG376" i="1"/>
  <c r="BG375" i="1"/>
  <c r="AI31" i="11" l="1"/>
  <c r="AI29" i="11"/>
  <c r="AI28" i="11"/>
  <c r="AI27" i="11"/>
  <c r="AI54" i="10"/>
  <c r="BG54" i="10"/>
  <c r="BG304" i="1"/>
  <c r="BG374" i="1"/>
  <c r="BG172" i="1"/>
  <c r="BG188" i="1"/>
  <c r="AI11" i="11" l="1"/>
  <c r="BG50" i="10"/>
  <c r="BG338" i="1"/>
  <c r="BG428" i="1"/>
  <c r="BG419" i="1"/>
  <c r="BG300" i="1"/>
  <c r="BG162" i="1"/>
  <c r="BG11" i="10" l="1"/>
  <c r="BG325" i="8"/>
  <c r="BG315" i="8"/>
  <c r="BG163" i="1"/>
  <c r="BG161" i="1" s="1"/>
  <c r="BF366" i="1"/>
  <c r="BG39" i="10" l="1"/>
  <c r="BG40" i="10" s="1"/>
  <c r="BG46" i="10"/>
  <c r="BG337" i="1"/>
  <c r="BG170" i="1"/>
  <c r="BG48" i="10" l="1"/>
  <c r="BG58" i="10" s="1"/>
  <c r="BG59" i="10" s="1"/>
  <c r="BH408" i="1"/>
  <c r="AI48" i="10"/>
  <c r="BG431" i="1"/>
  <c r="BG341" i="1"/>
  <c r="BG328" i="8" l="1"/>
  <c r="BH173" i="1"/>
  <c r="BH174" i="1"/>
  <c r="BH189" i="1" l="1"/>
  <c r="BH190" i="1"/>
  <c r="BH175" i="1"/>
  <c r="BH52" i="10" l="1"/>
  <c r="BH51" i="10"/>
  <c r="BH301" i="1"/>
  <c r="BH302" i="1"/>
  <c r="BH191" i="1"/>
  <c r="BH176" i="1"/>
  <c r="BH53" i="10" l="1"/>
  <c r="BH303" i="1"/>
  <c r="BH192" i="1"/>
  <c r="BH177" i="1"/>
  <c r="BH54" i="10" l="1"/>
  <c r="BH304" i="1"/>
  <c r="BH193" i="1"/>
  <c r="BH11" i="10" l="1"/>
  <c r="BH55" i="10"/>
  <c r="BH305" i="1"/>
  <c r="BH379" i="1"/>
  <c r="BH376" i="1"/>
  <c r="BH375" i="1"/>
  <c r="BH378" i="1"/>
  <c r="BH377" i="1"/>
  <c r="BH24" i="10" l="1"/>
  <c r="BH300" i="1"/>
  <c r="BH374" i="1"/>
  <c r="BH188" i="1" l="1"/>
  <c r="BH172" i="1"/>
  <c r="BH162" i="1"/>
  <c r="BH50" i="10" l="1"/>
  <c r="BH419" i="1"/>
  <c r="BH428" i="1"/>
  <c r="BH338" i="1"/>
  <c r="BH163" i="1"/>
  <c r="BH161" i="1" s="1"/>
  <c r="BG366" i="1"/>
  <c r="AI24" i="11" l="1"/>
  <c r="BH46" i="10"/>
  <c r="BH325" i="8"/>
  <c r="BH315" i="8"/>
  <c r="BH337" i="1"/>
  <c r="BH170" i="1"/>
  <c r="BH48" i="10" l="1"/>
  <c r="BH23" i="10"/>
  <c r="BH431" i="1"/>
  <c r="BH341" i="1"/>
  <c r="BH25" i="10" l="1"/>
  <c r="BH328" i="8"/>
  <c r="BH26" i="10" l="1"/>
  <c r="BI408" i="1"/>
  <c r="BI173" i="1"/>
  <c r="BI162" i="1"/>
  <c r="BI175" i="1"/>
  <c r="BI176" i="1"/>
  <c r="BI174" i="1"/>
  <c r="BI177" i="1"/>
  <c r="BI377" i="1"/>
  <c r="BH27" i="10" l="1"/>
  <c r="BH28" i="10"/>
  <c r="BI192" i="1"/>
  <c r="BI191" i="1"/>
  <c r="BI190" i="1"/>
  <c r="BI193" i="1"/>
  <c r="BI189" i="1"/>
  <c r="BI172" i="1"/>
  <c r="BI338" i="1" s="1"/>
  <c r="BI163" i="1"/>
  <c r="BI161" i="1" s="1"/>
  <c r="BH366" i="1"/>
  <c r="BI52" i="10" l="1"/>
  <c r="BI53" i="10"/>
  <c r="BI54" i="10"/>
  <c r="BI46" i="10"/>
  <c r="BH21" i="10"/>
  <c r="BI51" i="10"/>
  <c r="BI55" i="10"/>
  <c r="BI301" i="1"/>
  <c r="BI305" i="1"/>
  <c r="BI302" i="1"/>
  <c r="BI303" i="1"/>
  <c r="BI304" i="1"/>
  <c r="BI188" i="1"/>
  <c r="BI337" i="1"/>
  <c r="BI170" i="1"/>
  <c r="BH39" i="10" l="1"/>
  <c r="BH40" i="10" s="1"/>
  <c r="BH58" i="10"/>
  <c r="BH59" i="10" s="1"/>
  <c r="BI48" i="10"/>
  <c r="BI50" i="10"/>
  <c r="BI23" i="10"/>
  <c r="BI300" i="1"/>
  <c r="BI431" i="1"/>
  <c r="BI341" i="1"/>
  <c r="BI24" i="10" l="1"/>
  <c r="BI328" i="8"/>
  <c r="BI25" i="10" l="1"/>
  <c r="BI378" i="1"/>
  <c r="BI376" i="1"/>
  <c r="BI26" i="10" l="1"/>
  <c r="BI28" i="10"/>
  <c r="BI27" i="10"/>
  <c r="BI379" i="1"/>
  <c r="BI11" i="10" l="1"/>
  <c r="BI21" i="10"/>
  <c r="BJ408" i="1"/>
  <c r="BI375" i="1"/>
  <c r="BJ377" i="1"/>
  <c r="BI58" i="10" l="1"/>
  <c r="BI59" i="10" s="1"/>
  <c r="BI39" i="10"/>
  <c r="BI40" i="10" s="1"/>
  <c r="AJ29" i="11"/>
  <c r="BI374" i="1"/>
  <c r="BI419" i="1" l="1"/>
  <c r="BI315" i="8" s="1"/>
  <c r="BI428" i="1"/>
  <c r="BI325" i="8" s="1"/>
  <c r="BJ174" i="1"/>
  <c r="BJ173" i="1"/>
  <c r="BJ189" i="1" l="1"/>
  <c r="BJ190" i="1"/>
  <c r="BJ175" i="1"/>
  <c r="BJ51" i="10" l="1"/>
  <c r="AJ52" i="10"/>
  <c r="BJ52" i="10"/>
  <c r="BJ301" i="1"/>
  <c r="AJ51" i="10"/>
  <c r="BJ302" i="1"/>
  <c r="BJ191" i="1"/>
  <c r="BJ176" i="1"/>
  <c r="AJ53" i="10" l="1"/>
  <c r="BJ53" i="10"/>
  <c r="BJ303" i="1"/>
  <c r="BJ192" i="1"/>
  <c r="BJ177" i="1"/>
  <c r="AJ54" i="10" l="1"/>
  <c r="BJ54" i="10"/>
  <c r="BJ304" i="1"/>
  <c r="BJ193" i="1"/>
  <c r="BJ11" i="10" l="1"/>
  <c r="AJ55" i="10"/>
  <c r="BJ55" i="10"/>
  <c r="BJ305" i="1"/>
  <c r="BJ162" i="1"/>
  <c r="AJ11" i="11" l="1"/>
  <c r="BJ24" i="10"/>
  <c r="BJ300" i="1"/>
  <c r="BJ163" i="1"/>
  <c r="BJ161" i="1" s="1"/>
  <c r="BI366" i="1"/>
  <c r="BJ46" i="10" l="1"/>
  <c r="BJ337" i="1"/>
  <c r="BJ170" i="1"/>
  <c r="BJ188" i="1"/>
  <c r="BJ172" i="1"/>
  <c r="BJ376" i="1"/>
  <c r="BJ375" i="1"/>
  <c r="BJ379" i="1"/>
  <c r="BJ378" i="1"/>
  <c r="AJ31" i="11" l="1"/>
  <c r="AJ27" i="11"/>
  <c r="AJ30" i="11"/>
  <c r="AJ28" i="11"/>
  <c r="BJ50" i="10"/>
  <c r="BJ48" i="10"/>
  <c r="BJ338" i="1"/>
  <c r="BJ431" i="1"/>
  <c r="BJ341" i="1"/>
  <c r="BJ374" i="1"/>
  <c r="AJ26" i="11" l="1"/>
  <c r="BJ328" i="8"/>
  <c r="BJ428" i="1"/>
  <c r="BJ419" i="1"/>
  <c r="BJ315" i="8" l="1"/>
  <c r="BJ325" i="8"/>
  <c r="BJ28" i="10" l="1"/>
  <c r="BK408" i="1"/>
  <c r="BK174" i="1"/>
  <c r="BK176" i="1"/>
  <c r="BK177" i="1"/>
  <c r="BK162" i="1"/>
  <c r="BK173" i="1"/>
  <c r="BK175" i="1"/>
  <c r="BJ27" i="10" l="1"/>
  <c r="BJ23" i="10"/>
  <c r="BJ25" i="10"/>
  <c r="BJ26" i="10"/>
  <c r="BK163" i="1"/>
  <c r="BK161" i="1" s="1"/>
  <c r="BK172" i="1"/>
  <c r="BK189" i="1"/>
  <c r="BK190" i="1"/>
  <c r="BK191" i="1"/>
  <c r="BK192" i="1"/>
  <c r="BK193" i="1"/>
  <c r="BJ366" i="1"/>
  <c r="AJ24" i="11" l="1"/>
  <c r="BK54" i="10"/>
  <c r="BK55" i="10"/>
  <c r="BK52" i="10"/>
  <c r="BK51" i="10"/>
  <c r="BK53" i="10"/>
  <c r="BK46" i="10"/>
  <c r="BJ21" i="10"/>
  <c r="BK337" i="1"/>
  <c r="BK170" i="1"/>
  <c r="BK304" i="1"/>
  <c r="BK301" i="1"/>
  <c r="BK302" i="1"/>
  <c r="BK303" i="1"/>
  <c r="BK338" i="1"/>
  <c r="BK305" i="1"/>
  <c r="BK188" i="1"/>
  <c r="BK379" i="1"/>
  <c r="BJ39" i="10" l="1"/>
  <c r="BJ40" i="10" s="1"/>
  <c r="BJ58" i="10"/>
  <c r="BJ59" i="10" s="1"/>
  <c r="BK48" i="10"/>
  <c r="BK50" i="10"/>
  <c r="BK431" i="1"/>
  <c r="BK328" i="8" s="1"/>
  <c r="BK341" i="1"/>
  <c r="BK300" i="1"/>
  <c r="BK376" i="1"/>
  <c r="BK378" i="1"/>
  <c r="BK375" i="1"/>
  <c r="BK377" i="1"/>
  <c r="BK374" i="1" l="1"/>
  <c r="BK428" i="1" l="1"/>
  <c r="BK325" i="8" s="1"/>
  <c r="BK27" i="10"/>
  <c r="BK28" i="10"/>
  <c r="BK419" i="1"/>
  <c r="BK315" i="8" s="1"/>
  <c r="BK26" i="10" l="1"/>
  <c r="BK25" i="10"/>
  <c r="BK24" i="10"/>
  <c r="BK23" i="10"/>
  <c r="BK21" i="10" l="1"/>
  <c r="BL408" i="1"/>
  <c r="BL174" i="1"/>
  <c r="BL176" i="1"/>
  <c r="BK11" i="10" l="1"/>
  <c r="BL192" i="1"/>
  <c r="BL190" i="1"/>
  <c r="BK39" i="10" l="1"/>
  <c r="BK40" i="10" s="1"/>
  <c r="BK58" i="10"/>
  <c r="BK59" i="10" s="1"/>
  <c r="BL52" i="10"/>
  <c r="BL26" i="10"/>
  <c r="BL54" i="10"/>
  <c r="BL304" i="1"/>
  <c r="BL302" i="1"/>
  <c r="BL173" i="1"/>
  <c r="BL189" i="1" l="1"/>
  <c r="BL175" i="1"/>
  <c r="BL51" i="10" l="1"/>
  <c r="BL301" i="1"/>
  <c r="BL191" i="1"/>
  <c r="BL177" i="1"/>
  <c r="BL53" i="10" l="1"/>
  <c r="BL303" i="1"/>
  <c r="BL193" i="1"/>
  <c r="BL55" i="10" l="1"/>
  <c r="BL305" i="1"/>
  <c r="BL375" i="1"/>
  <c r="BL376" i="1"/>
  <c r="BL379" i="1"/>
  <c r="BL378" i="1"/>
  <c r="BL377" i="1"/>
  <c r="BL27" i="10" l="1"/>
  <c r="BL300" i="1"/>
  <c r="BL374" i="1"/>
  <c r="BL162" i="1"/>
  <c r="BL163" i="1" l="1"/>
  <c r="BL161" i="1" s="1"/>
  <c r="BK366" i="1"/>
  <c r="BL46" i="10" l="1"/>
  <c r="BL337" i="1"/>
  <c r="BL170" i="1"/>
  <c r="BL25" i="10" l="1"/>
  <c r="BL48" i="10"/>
  <c r="BL431" i="1"/>
  <c r="BL341" i="1"/>
  <c r="BL23" i="10" l="1"/>
  <c r="BL328" i="8"/>
  <c r="BL188" i="1"/>
  <c r="BL172" i="1"/>
  <c r="BL50" i="10" l="1"/>
  <c r="BL24" i="10"/>
  <c r="BL419" i="1"/>
  <c r="BL428" i="1"/>
  <c r="BL338" i="1"/>
  <c r="BM408" i="1"/>
  <c r="BM177" i="1"/>
  <c r="BL28" i="10" l="1"/>
  <c r="BL11" i="10"/>
  <c r="BL325" i="8"/>
  <c r="BL315" i="8"/>
  <c r="BM193" i="1"/>
  <c r="BM378" i="1"/>
  <c r="BM376" i="1"/>
  <c r="AK30" i="11" l="1"/>
  <c r="AK28" i="11"/>
  <c r="BL21" i="10"/>
  <c r="BL58" i="10" s="1"/>
  <c r="BL59" i="10" s="1"/>
  <c r="BM55" i="10"/>
  <c r="BM305" i="1"/>
  <c r="BL39" i="10" l="1"/>
  <c r="BL40" i="10" s="1"/>
  <c r="BM174" i="1"/>
  <c r="BM173" i="1"/>
  <c r="BM189" i="1" l="1"/>
  <c r="BM190" i="1"/>
  <c r="BM175" i="1"/>
  <c r="BM52" i="10" l="1"/>
  <c r="BM301" i="1"/>
  <c r="BM51" i="10"/>
  <c r="BM302" i="1"/>
  <c r="BM191" i="1"/>
  <c r="BM176" i="1"/>
  <c r="BM53" i="10" l="1"/>
  <c r="BM303" i="1"/>
  <c r="BM192" i="1"/>
  <c r="BM11" i="10" l="1"/>
  <c r="AK54" i="10"/>
  <c r="BM54" i="10"/>
  <c r="BM304" i="1"/>
  <c r="BM23" i="10" l="1"/>
  <c r="BM300" i="1"/>
  <c r="BM24" i="10" l="1"/>
  <c r="BM25" i="10" l="1"/>
  <c r="BM377" i="1"/>
  <c r="BM162" i="1"/>
  <c r="BM379" i="1"/>
  <c r="BM375" i="1"/>
  <c r="AK31" i="11" l="1"/>
  <c r="AK27" i="11"/>
  <c r="AK29" i="11"/>
  <c r="BM26" i="10"/>
  <c r="BM27" i="10"/>
  <c r="AK28" i="10"/>
  <c r="BM28" i="10"/>
  <c r="BM374" i="1"/>
  <c r="AK26" i="11" s="1"/>
  <c r="BM163" i="1"/>
  <c r="BM161" i="1" s="1"/>
  <c r="BM172" i="1"/>
  <c r="BM188" i="1"/>
  <c r="BL366" i="1"/>
  <c r="AK11" i="11" l="1"/>
  <c r="BM21" i="10"/>
  <c r="BM50" i="10"/>
  <c r="BM46" i="10"/>
  <c r="BM337" i="1"/>
  <c r="AK46" i="10"/>
  <c r="BM170" i="1"/>
  <c r="BM428" i="1"/>
  <c r="BM338" i="1"/>
  <c r="BM419" i="1"/>
  <c r="BM39" i="10" l="1"/>
  <c r="BM40" i="10" s="1"/>
  <c r="BM48" i="10"/>
  <c r="BM58" i="10" s="1"/>
  <c r="BM59" i="10" s="1"/>
  <c r="BN408" i="1"/>
  <c r="AK48" i="10"/>
  <c r="BM341" i="1"/>
  <c r="BM431" i="1"/>
  <c r="BM315" i="8"/>
  <c r="BM325" i="8"/>
  <c r="BN177" i="1"/>
  <c r="BN24" i="10" l="1"/>
  <c r="BN23" i="10"/>
  <c r="BN28" i="10"/>
  <c r="BN27" i="10"/>
  <c r="BN26" i="10"/>
  <c r="BN25" i="10"/>
  <c r="BM328" i="8"/>
  <c r="BN193" i="1"/>
  <c r="BN175" i="1"/>
  <c r="BN55" i="10" l="1"/>
  <c r="BN21" i="10"/>
  <c r="BN305" i="1"/>
  <c r="BN191" i="1"/>
  <c r="BN53" i="10" l="1"/>
  <c r="BN303" i="1"/>
  <c r="BN173" i="1"/>
  <c r="BN189" i="1" l="1"/>
  <c r="BN174" i="1"/>
  <c r="BN51" i="10" l="1"/>
  <c r="BN301" i="1"/>
  <c r="BN190" i="1"/>
  <c r="BN176" i="1"/>
  <c r="BN52" i="10" l="1"/>
  <c r="BN302" i="1"/>
  <c r="BN192" i="1"/>
  <c r="BN172" i="1"/>
  <c r="BN378" i="1"/>
  <c r="BN377" i="1"/>
  <c r="BN379" i="1"/>
  <c r="BN375" i="1"/>
  <c r="BN376" i="1"/>
  <c r="BN54" i="10" l="1"/>
  <c r="BN338" i="1"/>
  <c r="BN304" i="1"/>
  <c r="BN188" i="1"/>
  <c r="BN374" i="1"/>
  <c r="BN162" i="1"/>
  <c r="BN50" i="10" l="1"/>
  <c r="BN300" i="1"/>
  <c r="BN419" i="1"/>
  <c r="BN428" i="1"/>
  <c r="BN163" i="1"/>
  <c r="BN161" i="1" s="1"/>
  <c r="BM366" i="1"/>
  <c r="AK24" i="11" l="1"/>
  <c r="BN46" i="10"/>
  <c r="BN325" i="8"/>
  <c r="BN315" i="8"/>
  <c r="BN337" i="1"/>
  <c r="BN170" i="1"/>
  <c r="BN48" i="10" l="1"/>
  <c r="BN11" i="10"/>
  <c r="BN431" i="1"/>
  <c r="BN341" i="1"/>
  <c r="BN39" i="10" l="1"/>
  <c r="BN40" i="10"/>
  <c r="BN58" i="10"/>
  <c r="BN59" i="10" s="1"/>
  <c r="BN328" i="8"/>
  <c r="BO408" i="1"/>
  <c r="BO174" i="1"/>
  <c r="BO173" i="1"/>
  <c r="BO189" i="1" l="1"/>
  <c r="BO190" i="1"/>
  <c r="BO175" i="1"/>
  <c r="BO52" i="10" l="1"/>
  <c r="BO51" i="10"/>
  <c r="BO301" i="1"/>
  <c r="BO302" i="1"/>
  <c r="BO191" i="1"/>
  <c r="BO176" i="1"/>
  <c r="BO53" i="10" l="1"/>
  <c r="BO303" i="1"/>
  <c r="BO192" i="1"/>
  <c r="BO177" i="1"/>
  <c r="BO54" i="10" l="1"/>
  <c r="BO304" i="1"/>
  <c r="BO193" i="1"/>
  <c r="BO11" i="10" l="1"/>
  <c r="BO55" i="10"/>
  <c r="BO305" i="1"/>
  <c r="BO378" i="1"/>
  <c r="BO376" i="1"/>
  <c r="BO379" i="1"/>
  <c r="BO377" i="1"/>
  <c r="BO375" i="1"/>
  <c r="BO28" i="10" l="1"/>
  <c r="BO300" i="1"/>
  <c r="BO374" i="1"/>
  <c r="BO162" i="1"/>
  <c r="BO26" i="10" l="1"/>
  <c r="BO163" i="1"/>
  <c r="BO161" i="1" s="1"/>
  <c r="BN366" i="1"/>
  <c r="BO23" i="10" l="1"/>
  <c r="BO46" i="10"/>
  <c r="BO337" i="1"/>
  <c r="BO170" i="1"/>
  <c r="BO24" i="10" l="1"/>
  <c r="BO48" i="10"/>
  <c r="BO431" i="1"/>
  <c r="BO328" i="8" s="1"/>
  <c r="BO341" i="1"/>
  <c r="BO25" i="10" l="1"/>
  <c r="BO188" i="1"/>
  <c r="BO172" i="1"/>
  <c r="BO50" i="10" l="1"/>
  <c r="BO27" i="10"/>
  <c r="BO428" i="1"/>
  <c r="BO419" i="1"/>
  <c r="BO338" i="1"/>
  <c r="BP408" i="1"/>
  <c r="BP177" i="1"/>
  <c r="BP379" i="1"/>
  <c r="AL31" i="11" l="1"/>
  <c r="BO21" i="10"/>
  <c r="BO315" i="8"/>
  <c r="BO325" i="8"/>
  <c r="BP193" i="1"/>
  <c r="BO58" i="10" l="1"/>
  <c r="BO59" i="10" s="1"/>
  <c r="BO39" i="10"/>
  <c r="BO40" i="10" s="1"/>
  <c r="BP55" i="10"/>
  <c r="BP305" i="1"/>
  <c r="BP174" i="1"/>
  <c r="BP175" i="1"/>
  <c r="BP378" i="1"/>
  <c r="BP173" i="1"/>
  <c r="BP176" i="1"/>
  <c r="AL30" i="11" l="1"/>
  <c r="AL11" i="11"/>
  <c r="BP192" i="1"/>
  <c r="BP191" i="1"/>
  <c r="BP190" i="1"/>
  <c r="BP172" i="1"/>
  <c r="BP338" i="1" s="1"/>
  <c r="BP189" i="1"/>
  <c r="BP377" i="1"/>
  <c r="AL29" i="11" l="1"/>
  <c r="BP51" i="10"/>
  <c r="BP25" i="10"/>
  <c r="BP302" i="1"/>
  <c r="BP52" i="10"/>
  <c r="BP303" i="1"/>
  <c r="BP53" i="10"/>
  <c r="BP304" i="1"/>
  <c r="BP54" i="10"/>
  <c r="BP301" i="1"/>
  <c r="AL51" i="10"/>
  <c r="BP188" i="1"/>
  <c r="BP162" i="1"/>
  <c r="BP11" i="10" l="1"/>
  <c r="BP50" i="10"/>
  <c r="BP300" i="1"/>
  <c r="BP163" i="1"/>
  <c r="BP161" i="1" s="1"/>
  <c r="BO366" i="1"/>
  <c r="BP46" i="10" l="1"/>
  <c r="BP28" i="10"/>
  <c r="BP337" i="1"/>
  <c r="AL46" i="10"/>
  <c r="BP170" i="1"/>
  <c r="BP23" i="10" l="1"/>
  <c r="BP48" i="10"/>
  <c r="BP431" i="1"/>
  <c r="BP328" i="8" s="1"/>
  <c r="AL48" i="10"/>
  <c r="BP341" i="1"/>
  <c r="BP376" i="1"/>
  <c r="BP375" i="1"/>
  <c r="AL28" i="11" l="1"/>
  <c r="AL27" i="11"/>
  <c r="BP24" i="10"/>
  <c r="BP374" i="1"/>
  <c r="BP26" i="10" l="1"/>
  <c r="AL27" i="10"/>
  <c r="BP27" i="10"/>
  <c r="BP419" i="1"/>
  <c r="BP428" i="1"/>
  <c r="BQ408" i="1"/>
  <c r="BQ176" i="1"/>
  <c r="BP21" i="10" l="1"/>
  <c r="BP325" i="8"/>
  <c r="BP315" i="8"/>
  <c r="BQ192" i="1"/>
  <c r="BP58" i="10" l="1"/>
  <c r="BP59" i="10" s="1"/>
  <c r="BP39" i="10"/>
  <c r="BP40" i="10" s="1"/>
  <c r="BQ54" i="10"/>
  <c r="BQ304" i="1"/>
  <c r="BQ174" i="1"/>
  <c r="BQ377" i="1"/>
  <c r="BQ175" i="1"/>
  <c r="BQ177" i="1"/>
  <c r="BQ379" i="1"/>
  <c r="BQ173" i="1"/>
  <c r="BQ191" i="1" l="1"/>
  <c r="BQ172" i="1"/>
  <c r="BQ189" i="1"/>
  <c r="BQ190" i="1"/>
  <c r="BQ193" i="1"/>
  <c r="BQ55" i="10" l="1"/>
  <c r="BQ51" i="10"/>
  <c r="BQ52" i="10"/>
  <c r="BQ24" i="10"/>
  <c r="BQ53" i="10"/>
  <c r="BQ303" i="1"/>
  <c r="BQ305" i="1"/>
  <c r="BQ302" i="1"/>
  <c r="BQ188" i="1"/>
  <c r="BQ338" i="1"/>
  <c r="BQ301" i="1"/>
  <c r="BQ50" i="10" l="1"/>
  <c r="BQ300" i="1"/>
  <c r="BQ162" i="1"/>
  <c r="BQ23" i="10" l="1"/>
  <c r="BQ163" i="1"/>
  <c r="BQ161" i="1" s="1"/>
  <c r="BP366" i="1"/>
  <c r="BQ376" i="1"/>
  <c r="AL24" i="11" l="1"/>
  <c r="BQ46" i="10"/>
  <c r="BQ27" i="10"/>
  <c r="BQ25" i="10"/>
  <c r="BQ28" i="10"/>
  <c r="BQ26" i="10"/>
  <c r="BQ337" i="1"/>
  <c r="BQ170" i="1"/>
  <c r="BQ375" i="1"/>
  <c r="BQ378" i="1"/>
  <c r="BQ48" i="10" l="1"/>
  <c r="BQ11" i="10"/>
  <c r="BQ21" i="10"/>
  <c r="BQ431" i="1"/>
  <c r="BQ341" i="1"/>
  <c r="BQ374" i="1"/>
  <c r="BR408" i="1"/>
  <c r="BQ39" i="10" l="1"/>
  <c r="BQ40" i="10" s="1"/>
  <c r="BQ58" i="10"/>
  <c r="BQ59" i="10" s="1"/>
  <c r="BQ328" i="8"/>
  <c r="BQ428" i="1"/>
  <c r="BQ419" i="1"/>
  <c r="BR23" i="10" l="1"/>
  <c r="BQ315" i="8"/>
  <c r="BQ325" i="8"/>
  <c r="BR175" i="1"/>
  <c r="BR24" i="10" l="1"/>
  <c r="BR191" i="1"/>
  <c r="BR176" i="1"/>
  <c r="BR377" i="1"/>
  <c r="BR53" i="10" l="1"/>
  <c r="BR27" i="10"/>
  <c r="BR28" i="10"/>
  <c r="BR26" i="10"/>
  <c r="BR25" i="10"/>
  <c r="BR303" i="1"/>
  <c r="BR192" i="1"/>
  <c r="BR174" i="1"/>
  <c r="BR54" i="10" l="1"/>
  <c r="BR21" i="10"/>
  <c r="BR304" i="1"/>
  <c r="BR190" i="1"/>
  <c r="BR376" i="1"/>
  <c r="BR52" i="10" l="1"/>
  <c r="BR302" i="1"/>
  <c r="BR379" i="1"/>
  <c r="BR375" i="1"/>
  <c r="BR378" i="1"/>
  <c r="BR374" i="1" l="1"/>
  <c r="BR177" i="1"/>
  <c r="BR173" i="1"/>
  <c r="BR11" i="10" l="1"/>
  <c r="BR189" i="1"/>
  <c r="BR193" i="1"/>
  <c r="BR39" i="10" l="1"/>
  <c r="BR40" i="10" s="1"/>
  <c r="BR51" i="10"/>
  <c r="BR55" i="10"/>
  <c r="BR301" i="1"/>
  <c r="BR305" i="1"/>
  <c r="BR172" i="1"/>
  <c r="BR188" i="1"/>
  <c r="BR162" i="1"/>
  <c r="BR50" i="10" l="1"/>
  <c r="BR419" i="1"/>
  <c r="BR428" i="1"/>
  <c r="BR338" i="1"/>
  <c r="BR300" i="1"/>
  <c r="BR163" i="1"/>
  <c r="BR161" i="1" s="1"/>
  <c r="BQ366" i="1"/>
  <c r="BR46" i="10" l="1"/>
  <c r="BR325" i="8"/>
  <c r="BR315" i="8"/>
  <c r="BR337" i="1"/>
  <c r="BR170" i="1"/>
  <c r="BS174" i="1"/>
  <c r="BR48" i="10" l="1"/>
  <c r="BR58" i="10" s="1"/>
  <c r="BR59" i="10" s="1"/>
  <c r="BS408" i="1"/>
  <c r="BR431" i="1"/>
  <c r="BR341" i="1"/>
  <c r="BS190" i="1"/>
  <c r="BS52" i="10" l="1"/>
  <c r="BR328" i="8"/>
  <c r="BS302" i="1"/>
  <c r="BS175" i="1"/>
  <c r="BS379" i="1"/>
  <c r="BS377" i="1"/>
  <c r="AM29" i="11" l="1"/>
  <c r="AM31" i="11"/>
  <c r="BS26" i="10"/>
  <c r="BS191" i="1"/>
  <c r="BS173" i="1"/>
  <c r="BS176" i="1"/>
  <c r="BS53" i="10" l="1"/>
  <c r="BS25" i="10"/>
  <c r="BS24" i="10"/>
  <c r="BS28" i="10"/>
  <c r="BS11" i="10"/>
  <c r="BS303" i="1"/>
  <c r="AM53" i="10"/>
  <c r="BS189" i="1"/>
  <c r="BS192" i="1"/>
  <c r="BS177" i="1"/>
  <c r="BS51" i="10" l="1"/>
  <c r="BS54" i="10"/>
  <c r="BS301" i="1"/>
  <c r="AM51" i="10"/>
  <c r="BS304" i="1"/>
  <c r="BS193" i="1"/>
  <c r="BS55" i="10" l="1"/>
  <c r="BS305" i="1"/>
  <c r="BS23" i="10" l="1"/>
  <c r="BS300" i="1"/>
  <c r="BS172" i="1"/>
  <c r="BS188" i="1"/>
  <c r="BS162" i="1"/>
  <c r="BS376" i="1"/>
  <c r="AM28" i="11" l="1"/>
  <c r="BS50" i="10"/>
  <c r="BS27" i="10"/>
  <c r="BS338" i="1"/>
  <c r="BS163" i="1"/>
  <c r="BS161" i="1" s="1"/>
  <c r="BS375" i="1"/>
  <c r="BR366" i="1"/>
  <c r="BS378" i="1"/>
  <c r="AM30" i="11" l="1"/>
  <c r="AM27" i="11"/>
  <c r="BS46" i="10"/>
  <c r="BS21" i="10"/>
  <c r="BS337" i="1"/>
  <c r="BS170" i="1"/>
  <c r="BS374" i="1"/>
  <c r="BS39" i="10" l="1"/>
  <c r="BS40" i="10" s="1"/>
  <c r="AM48" i="10"/>
  <c r="BS48" i="10"/>
  <c r="BS431" i="1"/>
  <c r="BS341" i="1"/>
  <c r="BS419" i="1"/>
  <c r="BS428" i="1"/>
  <c r="AM11" i="11" l="1"/>
  <c r="BS58" i="10"/>
  <c r="BS59" i="10" s="1"/>
  <c r="BS315" i="8"/>
  <c r="BS325" i="8"/>
  <c r="BS328" i="8"/>
  <c r="BT408" i="1"/>
  <c r="BT379" i="1"/>
  <c r="BT162" i="1"/>
  <c r="BT163" i="1" l="1"/>
  <c r="BT161" i="1" s="1"/>
  <c r="BT174" i="1"/>
  <c r="BS366" i="1"/>
  <c r="AM24" i="11" l="1"/>
  <c r="BT46" i="10"/>
  <c r="BT337" i="1"/>
  <c r="BT170" i="1"/>
  <c r="BT190" i="1"/>
  <c r="BT176" i="1"/>
  <c r="BT52" i="10" l="1"/>
  <c r="BT48" i="10"/>
  <c r="BT431" i="1"/>
  <c r="BT328" i="8" s="1"/>
  <c r="BT341" i="1"/>
  <c r="BT302" i="1"/>
  <c r="BT192" i="1"/>
  <c r="BT54" i="10" l="1"/>
  <c r="BT304" i="1"/>
  <c r="BT173" i="1"/>
  <c r="BT175" i="1"/>
  <c r="BT189" i="1" l="1"/>
  <c r="BT191" i="1"/>
  <c r="BT177" i="1"/>
  <c r="BT53" i="10" l="1"/>
  <c r="BT51" i="10"/>
  <c r="BT301" i="1"/>
  <c r="BT303" i="1"/>
  <c r="BT193" i="1"/>
  <c r="BT55" i="10" l="1"/>
  <c r="BT305" i="1"/>
  <c r="BT376" i="1"/>
  <c r="BT24" i="10" l="1"/>
  <c r="BT300" i="1"/>
  <c r="BT377" i="1"/>
  <c r="BT27" i="10" l="1"/>
  <c r="BT378" i="1"/>
  <c r="BT375" i="1"/>
  <c r="BT11" i="10" l="1"/>
  <c r="BT374" i="1"/>
  <c r="BT188" i="1" l="1"/>
  <c r="BT172" i="1"/>
  <c r="BU408" i="1"/>
  <c r="BU175" i="1"/>
  <c r="BT23" i="10" l="1"/>
  <c r="BT50" i="10"/>
  <c r="BT26" i="10"/>
  <c r="BT25" i="10"/>
  <c r="BT28" i="10"/>
  <c r="BT419" i="1"/>
  <c r="BT428" i="1"/>
  <c r="BT338" i="1"/>
  <c r="BU191" i="1"/>
  <c r="BU377" i="1"/>
  <c r="BU53" i="10" l="1"/>
  <c r="BT21" i="10"/>
  <c r="BT325" i="8"/>
  <c r="BT315" i="8"/>
  <c r="BU303" i="1"/>
  <c r="BU376" i="1"/>
  <c r="BU174" i="1"/>
  <c r="BT39" i="10" l="1"/>
  <c r="BT40" i="10" s="1"/>
  <c r="BT58" i="10"/>
  <c r="BT59" i="10" s="1"/>
  <c r="BU190" i="1"/>
  <c r="BU176" i="1"/>
  <c r="BU177" i="1"/>
  <c r="BU162" i="1"/>
  <c r="BU173" i="1"/>
  <c r="BU52" i="10" l="1"/>
  <c r="BU28" i="10"/>
  <c r="BU302" i="1"/>
  <c r="BU193" i="1"/>
  <c r="BU172" i="1"/>
  <c r="BU338" i="1" s="1"/>
  <c r="BU189" i="1"/>
  <c r="BU192" i="1"/>
  <c r="BU163" i="1"/>
  <c r="BU161" i="1" s="1"/>
  <c r="BT366" i="1"/>
  <c r="BU46" i="10" l="1"/>
  <c r="BU51" i="10"/>
  <c r="BU55" i="10"/>
  <c r="BU54" i="10"/>
  <c r="BU304" i="1"/>
  <c r="BU305" i="1"/>
  <c r="BU188" i="1"/>
  <c r="BU301" i="1"/>
  <c r="BU337" i="1"/>
  <c r="BU170" i="1"/>
  <c r="BU375" i="1"/>
  <c r="BU379" i="1"/>
  <c r="BU378" i="1"/>
  <c r="BU25" i="10" l="1"/>
  <c r="BU48" i="10"/>
  <c r="BU50" i="10"/>
  <c r="BU300" i="1"/>
  <c r="BU341" i="1"/>
  <c r="BU431" i="1"/>
  <c r="BU374" i="1"/>
  <c r="BU328" i="8" l="1"/>
  <c r="BU428" i="1"/>
  <c r="BU419" i="1"/>
  <c r="BU315" i="8" l="1"/>
  <c r="BU325" i="8"/>
  <c r="BU23" i="10" l="1"/>
  <c r="BV408" i="1"/>
  <c r="AN11" i="11" l="1"/>
  <c r="BU26" i="10"/>
  <c r="BU27" i="10"/>
  <c r="BU24" i="10"/>
  <c r="BU11" i="10"/>
  <c r="BV177" i="1"/>
  <c r="BV379" i="1"/>
  <c r="AN31" i="11" l="1"/>
  <c r="BV28" i="10"/>
  <c r="BU21" i="10"/>
  <c r="BU58" i="10" s="1"/>
  <c r="BU59" i="10" s="1"/>
  <c r="BV193" i="1"/>
  <c r="BU39" i="10" l="1"/>
  <c r="BU40" i="10" s="1"/>
  <c r="BV55" i="10"/>
  <c r="BV305" i="1"/>
  <c r="AN55" i="10"/>
  <c r="BV173" i="1"/>
  <c r="BV174" i="1"/>
  <c r="BV27" i="10" l="1"/>
  <c r="BV24" i="10"/>
  <c r="BV25" i="10"/>
  <c r="BV26" i="10"/>
  <c r="BV23" i="10"/>
  <c r="BV189" i="1"/>
  <c r="BV190" i="1"/>
  <c r="BV175" i="1"/>
  <c r="BV51" i="10" l="1"/>
  <c r="BV21" i="10"/>
  <c r="AN52" i="10"/>
  <c r="BV52" i="10"/>
  <c r="BV301" i="1"/>
  <c r="AN51" i="10"/>
  <c r="BV302" i="1"/>
  <c r="BV191" i="1"/>
  <c r="BV176" i="1"/>
  <c r="BV53" i="10" l="1"/>
  <c r="BV303" i="1"/>
  <c r="BV192" i="1"/>
  <c r="BV376" i="1"/>
  <c r="BV378" i="1"/>
  <c r="BV162" i="1"/>
  <c r="AN30" i="11" l="1"/>
  <c r="AN28" i="11"/>
  <c r="BV11" i="10"/>
  <c r="AN54" i="10"/>
  <c r="BV54" i="10"/>
  <c r="BV304" i="1"/>
  <c r="BV163" i="1"/>
  <c r="BV161" i="1" s="1"/>
  <c r="BU366" i="1"/>
  <c r="BV39" i="10" l="1"/>
  <c r="BV40" i="10" s="1"/>
  <c r="AN46" i="10"/>
  <c r="BV46" i="10"/>
  <c r="BV337" i="1"/>
  <c r="BV170" i="1"/>
  <c r="BV300" i="1"/>
  <c r="BV377" i="1"/>
  <c r="BV375" i="1"/>
  <c r="AN27" i="11" l="1"/>
  <c r="AN29" i="11"/>
  <c r="AN48" i="10"/>
  <c r="BV48" i="10"/>
  <c r="BV431" i="1"/>
  <c r="BV341" i="1"/>
  <c r="BV374" i="1"/>
  <c r="BV188" i="1"/>
  <c r="BV172" i="1"/>
  <c r="BW408" i="1"/>
  <c r="BV50" i="10" l="1"/>
  <c r="BV58" i="10" s="1"/>
  <c r="BV59" i="10" s="1"/>
  <c r="BV328" i="8"/>
  <c r="BV419" i="1"/>
  <c r="BV338" i="1"/>
  <c r="BV428" i="1"/>
  <c r="BW174" i="1"/>
  <c r="BW28" i="10" l="1"/>
  <c r="BV325" i="8"/>
  <c r="BV315" i="8"/>
  <c r="BW190" i="1"/>
  <c r="BW162" i="1"/>
  <c r="BW52" i="10" l="1"/>
  <c r="BW302" i="1"/>
  <c r="BW163" i="1"/>
  <c r="BW161" i="1" s="1"/>
  <c r="BV366" i="1"/>
  <c r="AN24" i="11" l="1"/>
  <c r="BW46" i="10"/>
  <c r="BW337" i="1"/>
  <c r="BW170" i="1"/>
  <c r="BW24" i="10" l="1"/>
  <c r="BW48" i="10"/>
  <c r="BW431" i="1"/>
  <c r="BW341" i="1"/>
  <c r="BW175" i="1"/>
  <c r="BW377" i="1"/>
  <c r="BW376" i="1"/>
  <c r="BW379" i="1"/>
  <c r="BW328" i="8" l="1"/>
  <c r="BW191" i="1"/>
  <c r="BW53" i="10" l="1"/>
  <c r="BW303" i="1"/>
  <c r="BW173" i="1"/>
  <c r="BW176" i="1"/>
  <c r="BW177" i="1"/>
  <c r="BW172" i="1" l="1"/>
  <c r="BW189" i="1"/>
  <c r="BW192" i="1"/>
  <c r="BW193" i="1"/>
  <c r="BW54" i="10" l="1"/>
  <c r="BW27" i="10"/>
  <c r="BW23" i="10"/>
  <c r="BW51" i="10"/>
  <c r="BW25" i="10"/>
  <c r="BW55" i="10"/>
  <c r="BW26" i="10"/>
  <c r="BW305" i="1"/>
  <c r="BW188" i="1"/>
  <c r="BW304" i="1"/>
  <c r="BW338" i="1"/>
  <c r="BW301" i="1"/>
  <c r="BW375" i="1"/>
  <c r="BW378" i="1"/>
  <c r="BW21" i="10" l="1"/>
  <c r="BW50" i="10"/>
  <c r="BW300" i="1"/>
  <c r="BW374" i="1"/>
  <c r="BW419" i="1" l="1"/>
  <c r="BW428" i="1"/>
  <c r="BW325" i="8" l="1"/>
  <c r="BW315" i="8"/>
  <c r="BX408" i="1"/>
  <c r="BW11" i="10" l="1"/>
  <c r="BX376" i="1"/>
  <c r="BX377" i="1"/>
  <c r="BX378" i="1"/>
  <c r="BX379" i="1"/>
  <c r="BX375" i="1"/>
  <c r="BX162" i="1"/>
  <c r="BW58" i="10" l="1"/>
  <c r="BW59" i="10" s="1"/>
  <c r="BW39" i="10"/>
  <c r="BW40" i="10" s="1"/>
  <c r="BX27" i="10"/>
  <c r="BX374" i="1"/>
  <c r="BX163" i="1"/>
  <c r="BX161" i="1" s="1"/>
  <c r="BW366" i="1"/>
  <c r="BX25" i="10" l="1"/>
  <c r="BX26" i="10"/>
  <c r="BX46" i="10"/>
  <c r="BX337" i="1"/>
  <c r="BX170" i="1"/>
  <c r="BX48" i="10" l="1"/>
  <c r="BX341" i="1"/>
  <c r="BX431" i="1"/>
  <c r="BX328" i="8" s="1"/>
  <c r="BX174" i="1"/>
  <c r="BX28" i="10" l="1"/>
  <c r="BX190" i="1"/>
  <c r="BX173" i="1"/>
  <c r="BX52" i="10" l="1"/>
  <c r="BX302" i="1"/>
  <c r="BX189" i="1"/>
  <c r="BX175" i="1"/>
  <c r="BX51" i="10" l="1"/>
  <c r="BX301" i="1"/>
  <c r="BX191" i="1"/>
  <c r="BX176" i="1"/>
  <c r="BX53" i="10" l="1"/>
  <c r="BX303" i="1"/>
  <c r="BX192" i="1"/>
  <c r="BX177" i="1"/>
  <c r="BX54" i="10" l="1"/>
  <c r="BX304" i="1"/>
  <c r="BX193" i="1"/>
  <c r="BX172" i="1"/>
  <c r="BX55" i="10" l="1"/>
  <c r="BX428" i="1"/>
  <c r="BX419" i="1"/>
  <c r="BX338" i="1"/>
  <c r="BX305" i="1"/>
  <c r="BX188" i="1"/>
  <c r="BX11" i="10" l="1"/>
  <c r="BX50" i="10"/>
  <c r="BX315" i="8"/>
  <c r="BX325" i="8"/>
  <c r="BX300" i="1"/>
  <c r="BY408" i="1"/>
  <c r="BY176" i="1"/>
  <c r="BY174" i="1"/>
  <c r="BY175" i="1"/>
  <c r="BY177" i="1"/>
  <c r="BY173" i="1"/>
  <c r="BX24" i="10" l="1"/>
  <c r="BX23" i="10"/>
  <c r="BY172" i="1"/>
  <c r="BY189" i="1"/>
  <c r="BY190" i="1"/>
  <c r="BY191" i="1"/>
  <c r="BY192" i="1"/>
  <c r="BY193" i="1"/>
  <c r="BY53" i="10" l="1"/>
  <c r="BY55" i="10"/>
  <c r="BX21" i="10"/>
  <c r="BY54" i="10"/>
  <c r="AO52" i="10"/>
  <c r="BY52" i="10"/>
  <c r="BY301" i="1"/>
  <c r="BY51" i="10"/>
  <c r="BY305" i="1"/>
  <c r="BY304" i="1"/>
  <c r="BY303" i="1"/>
  <c r="BY302" i="1"/>
  <c r="BY338" i="1"/>
  <c r="BY188" i="1"/>
  <c r="BY379" i="1"/>
  <c r="BX39" i="10" l="1"/>
  <c r="BX40" i="10" s="1"/>
  <c r="BX58" i="10"/>
  <c r="BX59" i="10" s="1"/>
  <c r="AO31" i="11"/>
  <c r="BY50" i="10"/>
  <c r="BY300" i="1"/>
  <c r="BY378" i="1"/>
  <c r="BY375" i="1"/>
  <c r="BY376" i="1"/>
  <c r="BY377" i="1"/>
  <c r="AO29" i="11" l="1"/>
  <c r="AO30" i="11"/>
  <c r="AO27" i="11"/>
  <c r="AO28" i="11"/>
  <c r="AO11" i="11"/>
  <c r="BY26" i="10"/>
  <c r="BY374" i="1"/>
  <c r="BY419" i="1" s="1"/>
  <c r="BY24" i="10" l="1"/>
  <c r="BY25" i="10"/>
  <c r="BY428" i="1"/>
  <c r="BY325" i="8" s="1"/>
  <c r="BY315" i="8"/>
  <c r="BY11" i="10" l="1"/>
  <c r="BY162" i="1"/>
  <c r="BY27" i="10" l="1"/>
  <c r="BY163" i="1"/>
  <c r="BY161" i="1" s="1"/>
  <c r="BX366" i="1"/>
  <c r="BY23" i="10" l="1"/>
  <c r="BY28" i="10"/>
  <c r="AO46" i="10"/>
  <c r="BY46" i="10"/>
  <c r="BY337" i="1"/>
  <c r="BY170" i="1"/>
  <c r="BY21" i="10" l="1"/>
  <c r="BY48" i="10"/>
  <c r="BZ408" i="1"/>
  <c r="AO48" i="10"/>
  <c r="BY341" i="1"/>
  <c r="BY431" i="1"/>
  <c r="BY58" i="10" l="1"/>
  <c r="BY59" i="10" s="1"/>
  <c r="BY39" i="10"/>
  <c r="BY40" i="10" s="1"/>
  <c r="BY328" i="8"/>
  <c r="BZ175" i="1"/>
  <c r="BZ378" i="1"/>
  <c r="BZ377" i="1"/>
  <c r="BZ379" i="1"/>
  <c r="BZ174" i="1"/>
  <c r="BZ375" i="1"/>
  <c r="BZ177" i="1"/>
  <c r="BZ173" i="1"/>
  <c r="BZ376" i="1"/>
  <c r="BZ176" i="1"/>
  <c r="BZ28" i="10" l="1"/>
  <c r="BZ193" i="1"/>
  <c r="BZ191" i="1"/>
  <c r="BZ374" i="1"/>
  <c r="BZ172" i="1"/>
  <c r="BZ189" i="1"/>
  <c r="BZ192" i="1"/>
  <c r="BZ190" i="1"/>
  <c r="BZ24" i="10" l="1"/>
  <c r="BZ54" i="10"/>
  <c r="BZ51" i="10"/>
  <c r="BZ53" i="10"/>
  <c r="BZ55" i="10"/>
  <c r="BZ52" i="10"/>
  <c r="BZ302" i="1"/>
  <c r="BZ304" i="1"/>
  <c r="BZ303" i="1"/>
  <c r="BZ305" i="1"/>
  <c r="BZ419" i="1"/>
  <c r="BZ315" i="8" s="1"/>
  <c r="BZ428" i="1"/>
  <c r="BZ325" i="8" s="1"/>
  <c r="BZ338" i="1"/>
  <c r="BZ188" i="1"/>
  <c r="BZ301" i="1"/>
  <c r="BZ50" i="10" l="1"/>
  <c r="BZ300" i="1"/>
  <c r="BZ25" i="10" l="1"/>
  <c r="BZ23" i="10"/>
  <c r="BZ26" i="10"/>
  <c r="BZ27" i="10"/>
  <c r="BZ162" i="1"/>
  <c r="BZ11" i="10" l="1"/>
  <c r="BZ21" i="10"/>
  <c r="BZ163" i="1"/>
  <c r="BZ161" i="1" s="1"/>
  <c r="BY366" i="1"/>
  <c r="BZ39" i="10" l="1"/>
  <c r="BZ40" i="10" s="1"/>
  <c r="AO24" i="11"/>
  <c r="BZ46" i="10"/>
  <c r="BZ337" i="1"/>
  <c r="BZ170" i="1"/>
  <c r="CA379" i="1"/>
  <c r="CA176" i="1"/>
  <c r="BZ48" i="10" l="1"/>
  <c r="BZ58" i="10" s="1"/>
  <c r="BZ59" i="10" s="1"/>
  <c r="CA408" i="1"/>
  <c r="BZ431" i="1"/>
  <c r="BZ328" i="8" s="1"/>
  <c r="BZ341" i="1"/>
  <c r="CA192" i="1"/>
  <c r="CA54" i="10" l="1"/>
  <c r="CA304" i="1"/>
  <c r="CA175" i="1"/>
  <c r="CA28" i="10" l="1"/>
  <c r="CA191" i="1"/>
  <c r="CA177" i="1"/>
  <c r="CA174" i="1"/>
  <c r="CA26" i="10" l="1"/>
  <c r="CA53" i="10"/>
  <c r="CA303" i="1"/>
  <c r="CA193" i="1"/>
  <c r="CA190" i="1"/>
  <c r="CA52" i="10" l="1"/>
  <c r="CA55" i="10"/>
  <c r="CA305" i="1"/>
  <c r="CA302" i="1"/>
  <c r="CA162" i="1"/>
  <c r="CA376" i="1"/>
  <c r="CA173" i="1"/>
  <c r="CA163" i="1" l="1"/>
  <c r="CA161" i="1" s="1"/>
  <c r="CA172" i="1"/>
  <c r="CA189" i="1"/>
  <c r="BZ366" i="1"/>
  <c r="CA51" i="10" l="1"/>
  <c r="CA46" i="10"/>
  <c r="CA337" i="1"/>
  <c r="CA170" i="1"/>
  <c r="CA301" i="1"/>
  <c r="CA338" i="1"/>
  <c r="CA188" i="1"/>
  <c r="CA48" i="10" l="1"/>
  <c r="CA50" i="10"/>
  <c r="CA431" i="1"/>
  <c r="CA328" i="8" s="1"/>
  <c r="CA341" i="1"/>
  <c r="CA300" i="1"/>
  <c r="CA377" i="1"/>
  <c r="CA27" i="10" l="1"/>
  <c r="CA375" i="1"/>
  <c r="CA378" i="1"/>
  <c r="CA23" i="10" l="1"/>
  <c r="CA24" i="10"/>
  <c r="CA25" i="10"/>
  <c r="CA374" i="1"/>
  <c r="CA419" i="1" l="1"/>
  <c r="CA315" i="8" s="1"/>
  <c r="CA21" i="10"/>
  <c r="CA428" i="1"/>
  <c r="CA325" i="8" s="1"/>
  <c r="CB408" i="1"/>
  <c r="CA11" i="10" l="1"/>
  <c r="CB173" i="1"/>
  <c r="CB174" i="1"/>
  <c r="CA58" i="10" l="1"/>
  <c r="CA59" i="10" s="1"/>
  <c r="CA39" i="10"/>
  <c r="CA40" i="10" s="1"/>
  <c r="AP11" i="10"/>
  <c r="CB11" i="10"/>
  <c r="CB189" i="1"/>
  <c r="CB190" i="1"/>
  <c r="CB175" i="1"/>
  <c r="CB301" i="1" l="1"/>
  <c r="CB51" i="10"/>
  <c r="AP52" i="10"/>
  <c r="CB52" i="10"/>
  <c r="CB302" i="1"/>
  <c r="CB191" i="1"/>
  <c r="CB176" i="1"/>
  <c r="AP53" i="10" l="1"/>
  <c r="CB53" i="10"/>
  <c r="CB303" i="1"/>
  <c r="CB192" i="1"/>
  <c r="CB177" i="1"/>
  <c r="AP54" i="10" l="1"/>
  <c r="CB54" i="10"/>
  <c r="CB304" i="1"/>
  <c r="CB193" i="1"/>
  <c r="CB172" i="1"/>
  <c r="CB376" i="1"/>
  <c r="AP28" i="11" l="1"/>
  <c r="AP55" i="10"/>
  <c r="CB55" i="10"/>
  <c r="CB338" i="1"/>
  <c r="CB305" i="1"/>
  <c r="CB188" i="1"/>
  <c r="CB28" i="10" l="1"/>
  <c r="CB50" i="10"/>
  <c r="CB300" i="1"/>
  <c r="CB379" i="1"/>
  <c r="AP31" i="11" l="1"/>
  <c r="CB27" i="10"/>
  <c r="CB375" i="1"/>
  <c r="CB378" i="1"/>
  <c r="CB162" i="1"/>
  <c r="CB377" i="1"/>
  <c r="AP29" i="11" l="1"/>
  <c r="AP27" i="11"/>
  <c r="AP30" i="11"/>
  <c r="CB26" i="10"/>
  <c r="CB163" i="1"/>
  <c r="CB161" i="1" s="1"/>
  <c r="CB374" i="1"/>
  <c r="AP26" i="11" s="1"/>
  <c r="CA366" i="1"/>
  <c r="AP11" i="11" l="1"/>
  <c r="CB46" i="10"/>
  <c r="CB337" i="1"/>
  <c r="AP46" i="10"/>
  <c r="CB170" i="1"/>
  <c r="CB419" i="1"/>
  <c r="CB428" i="1"/>
  <c r="CB24" i="10" l="1"/>
  <c r="CB48" i="10"/>
  <c r="CB431" i="1"/>
  <c r="CB328" i="8" s="1"/>
  <c r="AP48" i="10"/>
  <c r="CB341" i="1"/>
  <c r="CB325" i="8"/>
  <c r="CB315" i="8"/>
  <c r="CB23" i="10" l="1"/>
  <c r="CC408" i="1"/>
  <c r="CC173" i="1"/>
  <c r="CC176" i="1"/>
  <c r="CC379" i="1"/>
  <c r="CC177" i="1"/>
  <c r="CC174" i="1"/>
  <c r="CC175" i="1"/>
  <c r="CB25" i="10" l="1"/>
  <c r="CC189" i="1"/>
  <c r="CC172" i="1"/>
  <c r="CC338" i="1" s="1"/>
  <c r="CC193" i="1"/>
  <c r="CC191" i="1"/>
  <c r="CC192" i="1"/>
  <c r="CC190" i="1"/>
  <c r="CC376" i="1"/>
  <c r="CC378" i="1"/>
  <c r="CC54" i="10" l="1"/>
  <c r="CC24" i="10"/>
  <c r="CC55" i="10"/>
  <c r="CC53" i="10"/>
  <c r="CC51" i="10"/>
  <c r="CC25" i="10"/>
  <c r="CC52" i="10"/>
  <c r="CB21" i="10"/>
  <c r="CC302" i="1"/>
  <c r="CC303" i="1"/>
  <c r="CC305" i="1"/>
  <c r="CC304" i="1"/>
  <c r="CC301" i="1"/>
  <c r="CC188" i="1"/>
  <c r="CC377" i="1"/>
  <c r="CB58" i="10" l="1"/>
  <c r="CB59" i="10" s="1"/>
  <c r="CB39" i="10"/>
  <c r="CB40" i="10" s="1"/>
  <c r="CC50" i="10"/>
  <c r="CC27" i="10"/>
  <c r="CC23" i="10"/>
  <c r="CC28" i="10"/>
  <c r="CC26" i="10"/>
  <c r="CC300" i="1"/>
  <c r="CC21" i="10" l="1"/>
  <c r="CC11" i="10"/>
  <c r="CC375" i="1"/>
  <c r="CC162" i="1"/>
  <c r="CC39" i="10" l="1"/>
  <c r="CC40" i="10" s="1"/>
  <c r="CC374" i="1"/>
  <c r="CC163" i="1"/>
  <c r="CC161" i="1" s="1"/>
  <c r="CB366" i="1"/>
  <c r="AP24" i="11" l="1"/>
  <c r="CC419" i="1"/>
  <c r="CC315" i="8" s="1"/>
  <c r="CC46" i="10"/>
  <c r="CC428" i="1"/>
  <c r="CC325" i="8" s="1"/>
  <c r="CC337" i="1"/>
  <c r="CC170" i="1"/>
  <c r="CD376" i="1"/>
  <c r="CD378" i="1"/>
  <c r="CD377" i="1"/>
  <c r="CD379" i="1"/>
  <c r="CD375" i="1"/>
  <c r="CC48" i="10" l="1"/>
  <c r="CC58" i="10" s="1"/>
  <c r="CC59" i="10" s="1"/>
  <c r="CD408" i="1"/>
  <c r="CC341" i="1"/>
  <c r="CC431" i="1"/>
  <c r="CD374" i="1"/>
  <c r="CD175" i="1"/>
  <c r="CC328" i="8" l="1"/>
  <c r="CD191" i="1"/>
  <c r="CD53" i="10" l="1"/>
  <c r="CD303" i="1"/>
  <c r="CD173" i="1"/>
  <c r="CD189" i="1" l="1"/>
  <c r="CD174" i="1"/>
  <c r="CD51" i="10" l="1"/>
  <c r="CD301" i="1"/>
  <c r="CD190" i="1"/>
  <c r="CD176" i="1"/>
  <c r="CD52" i="10" l="1"/>
  <c r="CD302" i="1"/>
  <c r="CD192" i="1"/>
  <c r="CD177" i="1"/>
  <c r="CD54" i="10" l="1"/>
  <c r="CD304" i="1"/>
  <c r="CD193" i="1"/>
  <c r="CD55" i="10" l="1"/>
  <c r="CD305" i="1"/>
  <c r="CD25" i="10" l="1"/>
  <c r="CD26" i="10"/>
  <c r="CD23" i="10"/>
  <c r="CD24" i="10"/>
  <c r="CD28" i="10"/>
  <c r="CD27" i="10"/>
  <c r="CD300" i="1"/>
  <c r="CD188" i="1"/>
  <c r="CD172" i="1"/>
  <c r="CD162" i="1"/>
  <c r="CD50" i="10" l="1"/>
  <c r="CD21" i="10"/>
  <c r="CD419" i="1"/>
  <c r="CD338" i="1"/>
  <c r="CD428" i="1"/>
  <c r="CD163" i="1"/>
  <c r="CD161" i="1" s="1"/>
  <c r="CC366" i="1"/>
  <c r="CD46" i="10" l="1"/>
  <c r="CD325" i="8"/>
  <c r="CD315" i="8"/>
  <c r="CD337" i="1"/>
  <c r="CD170" i="1"/>
  <c r="CD48" i="10" l="1"/>
  <c r="CD341" i="1"/>
  <c r="CD431" i="1"/>
  <c r="AC41" i="12" l="1"/>
  <c r="AD41" i="12"/>
  <c r="AE41" i="12"/>
  <c r="AF41" i="12"/>
  <c r="AG41" i="12"/>
  <c r="AH41" i="12"/>
  <c r="AI41" i="12"/>
  <c r="AJ41" i="12"/>
  <c r="AK41" i="12"/>
  <c r="AL41" i="12"/>
  <c r="AM41" i="12"/>
  <c r="AN41" i="12"/>
  <c r="AO41" i="12"/>
  <c r="AP41" i="12"/>
  <c r="AQ41" i="12"/>
  <c r="AR41" i="12"/>
  <c r="AS41" i="12"/>
  <c r="AT41" i="12"/>
  <c r="AU41" i="12"/>
  <c r="AV41" i="12"/>
  <c r="AW41" i="12"/>
  <c r="AX41" i="12"/>
  <c r="AY41" i="12"/>
  <c r="AZ41" i="12"/>
  <c r="BA41" i="12"/>
  <c r="BB41" i="12"/>
  <c r="BC41" i="12"/>
  <c r="BD41" i="12"/>
  <c r="BE41" i="12"/>
  <c r="BF41" i="12"/>
  <c r="BG41" i="12"/>
  <c r="BH41" i="12"/>
  <c r="BI41" i="12"/>
  <c r="BJ41" i="12"/>
  <c r="BK41" i="12"/>
  <c r="BL41" i="12"/>
  <c r="BM41" i="12"/>
  <c r="BN41" i="12"/>
  <c r="BO41" i="12"/>
  <c r="BP41" i="12"/>
  <c r="BQ41" i="12"/>
  <c r="BR41" i="12"/>
  <c r="BS41" i="12"/>
  <c r="BT41" i="12"/>
  <c r="BU41" i="12"/>
  <c r="BV41" i="12"/>
  <c r="BW41" i="12"/>
  <c r="BX41" i="12"/>
  <c r="BY41" i="12"/>
  <c r="BZ41" i="12"/>
  <c r="CA41" i="12"/>
  <c r="CB41" i="12"/>
  <c r="CC41" i="12"/>
  <c r="CD41" i="12"/>
  <c r="AC23" i="12"/>
  <c r="AD23" i="12"/>
  <c r="AE23" i="12"/>
  <c r="AF23" i="12"/>
  <c r="AG23" i="12"/>
  <c r="AH23" i="12"/>
  <c r="AI23" i="12"/>
  <c r="AJ23" i="12"/>
  <c r="AK23" i="12"/>
  <c r="AL23" i="12"/>
  <c r="AM23" i="12"/>
  <c r="AN23" i="12"/>
  <c r="AO23" i="12"/>
  <c r="AP23" i="12"/>
  <c r="AQ23" i="12"/>
  <c r="AR23" i="12"/>
  <c r="AS23" i="12"/>
  <c r="AT23" i="12"/>
  <c r="AU23" i="12"/>
  <c r="AV23" i="12"/>
  <c r="AW23" i="12"/>
  <c r="AX23" i="12"/>
  <c r="AY23" i="12"/>
  <c r="AZ23" i="12"/>
  <c r="BA23" i="12"/>
  <c r="BB23" i="12"/>
  <c r="BC23" i="12"/>
  <c r="BD23" i="12"/>
  <c r="BE23" i="12"/>
  <c r="BF23" i="12"/>
  <c r="BG23" i="12"/>
  <c r="BH23" i="12"/>
  <c r="BI23" i="12"/>
  <c r="BJ23" i="12"/>
  <c r="BK23" i="12"/>
  <c r="BL23" i="12"/>
  <c r="BM23" i="12"/>
  <c r="BN23" i="12"/>
  <c r="BO23" i="12"/>
  <c r="BP23" i="12"/>
  <c r="BQ23" i="12"/>
  <c r="BR23" i="12"/>
  <c r="BS23" i="12"/>
  <c r="BT23" i="12"/>
  <c r="BU23" i="12"/>
  <c r="BV23" i="12"/>
  <c r="BW23" i="12"/>
  <c r="BX23" i="12"/>
  <c r="BY23" i="12"/>
  <c r="BZ23" i="12"/>
  <c r="CA23" i="12"/>
  <c r="CB23" i="12"/>
  <c r="CC23" i="12"/>
  <c r="CD23" i="12"/>
  <c r="CD11" i="10"/>
  <c r="CD328" i="8"/>
  <c r="CE408" i="1"/>
  <c r="U408" i="1"/>
  <c r="CE379" i="1"/>
  <c r="CE162" i="1"/>
  <c r="CD39" i="10" l="1"/>
  <c r="CD40" i="10" s="1"/>
  <c r="CD58" i="10"/>
  <c r="CD59" i="10" s="1"/>
  <c r="Y31" i="11"/>
  <c r="Z31" i="11"/>
  <c r="AA31" i="11"/>
  <c r="AB31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Q31" i="11"/>
  <c r="CE163" i="1"/>
  <c r="CE161" i="1" s="1"/>
  <c r="CD366" i="1"/>
  <c r="U161" i="1"/>
  <c r="U379" i="1"/>
  <c r="U162" i="1"/>
  <c r="U44" i="11"/>
  <c r="AG45" i="12" l="1"/>
  <c r="AE45" i="12"/>
  <c r="AF45" i="12"/>
  <c r="AH45" i="12"/>
  <c r="X46" i="10"/>
  <c r="AA46" i="10"/>
  <c r="AB46" i="10"/>
  <c r="CE46" i="10"/>
  <c r="Y46" i="10"/>
  <c r="Z46" i="10"/>
  <c r="AC46" i="10"/>
  <c r="AG46" i="10"/>
  <c r="AI46" i="10"/>
  <c r="AJ46" i="10"/>
  <c r="AM46" i="10"/>
  <c r="AQ46" i="10"/>
  <c r="CE337" i="1"/>
  <c r="CE170" i="1"/>
  <c r="CE376" i="1"/>
  <c r="U337" i="1"/>
  <c r="U170" i="1"/>
  <c r="X49" i="12" l="1"/>
  <c r="AA49" i="12"/>
  <c r="Z49" i="12"/>
  <c r="Y49" i="12"/>
  <c r="AB49" i="12"/>
  <c r="AC49" i="12"/>
  <c r="AN49" i="12"/>
  <c r="AZ49" i="12"/>
  <c r="AE49" i="12"/>
  <c r="AH49" i="12"/>
  <c r="BC49" i="12"/>
  <c r="BE49" i="12"/>
  <c r="BI49" i="12"/>
  <c r="BB49" i="12"/>
  <c r="AD49" i="12"/>
  <c r="AJ49" i="12"/>
  <c r="AS49" i="12"/>
  <c r="BH49" i="12"/>
  <c r="AM49" i="12"/>
  <c r="AG49" i="12"/>
  <c r="BD49" i="12"/>
  <c r="AV49" i="12"/>
  <c r="AP49" i="12"/>
  <c r="AX49" i="12"/>
  <c r="BM49" i="12"/>
  <c r="AW49" i="12"/>
  <c r="AF49" i="12"/>
  <c r="AR49" i="12"/>
  <c r="BJ49" i="12"/>
  <c r="AT49" i="12"/>
  <c r="AL49" i="12"/>
  <c r="AU49" i="12"/>
  <c r="AO49" i="12"/>
  <c r="BA49" i="12"/>
  <c r="AK49" i="12"/>
  <c r="BF49" i="12"/>
  <c r="AI49" i="12"/>
  <c r="BL49" i="12"/>
  <c r="BO49" i="12"/>
  <c r="BN49" i="12"/>
  <c r="AQ49" i="12"/>
  <c r="BK49" i="12"/>
  <c r="BG49" i="12"/>
  <c r="BQ49" i="12"/>
  <c r="AY49" i="12"/>
  <c r="BP49" i="12"/>
  <c r="BR49" i="12"/>
  <c r="BS49" i="12"/>
  <c r="BW49" i="12"/>
  <c r="CA49" i="12"/>
  <c r="BX49" i="12"/>
  <c r="CB49" i="12"/>
  <c r="BY49" i="12"/>
  <c r="BZ49" i="12"/>
  <c r="BU49" i="12"/>
  <c r="BT49" i="12"/>
  <c r="CC49" i="12"/>
  <c r="CD49" i="12"/>
  <c r="BV49" i="12"/>
  <c r="CE49" i="12"/>
  <c r="Y28" i="11"/>
  <c r="Z28" i="11"/>
  <c r="AA28" i="11"/>
  <c r="AB28" i="11"/>
  <c r="X48" i="10"/>
  <c r="Y48" i="10"/>
  <c r="AB48" i="10"/>
  <c r="AQ28" i="11"/>
  <c r="CE48" i="10"/>
  <c r="Z48" i="10"/>
  <c r="AA48" i="10"/>
  <c r="AG48" i="10"/>
  <c r="AH48" i="10"/>
  <c r="AJ48" i="10"/>
  <c r="AQ48" i="10"/>
  <c r="CE431" i="1"/>
  <c r="CE341" i="1"/>
  <c r="U341" i="1"/>
  <c r="U376" i="1"/>
  <c r="U431" i="1"/>
  <c r="CE176" i="1"/>
  <c r="U49" i="12"/>
  <c r="CE28" i="10" l="1"/>
  <c r="AC28" i="10"/>
  <c r="AD28" i="10"/>
  <c r="AE28" i="10"/>
  <c r="AF28" i="10"/>
  <c r="AG28" i="10"/>
  <c r="AH28" i="10"/>
  <c r="AI28" i="10"/>
  <c r="AJ28" i="10"/>
  <c r="AL28" i="10"/>
  <c r="AM28" i="10"/>
  <c r="AN28" i="10"/>
  <c r="AO28" i="10"/>
  <c r="AP28" i="10"/>
  <c r="AQ28" i="10"/>
  <c r="CE328" i="8"/>
  <c r="CE192" i="1"/>
  <c r="U192" i="1"/>
  <c r="U328" i="8"/>
  <c r="U176" i="1"/>
  <c r="Y54" i="10" l="1"/>
  <c r="Z54" i="10"/>
  <c r="AA54" i="10"/>
  <c r="AB54" i="10"/>
  <c r="CE54" i="10"/>
  <c r="AD54" i="10"/>
  <c r="AE54" i="10"/>
  <c r="AG54" i="10"/>
  <c r="AL54" i="10"/>
  <c r="AM54" i="10"/>
  <c r="AO54" i="10"/>
  <c r="AQ54" i="10"/>
  <c r="CE304" i="1"/>
  <c r="CE378" i="1"/>
  <c r="CE174" i="1"/>
  <c r="U304" i="1"/>
  <c r="Y30" i="11" l="1"/>
  <c r="Z30" i="11"/>
  <c r="AA30" i="11"/>
  <c r="AB30" i="11"/>
  <c r="AQ30" i="11"/>
  <c r="CE23" i="10"/>
  <c r="AC23" i="10"/>
  <c r="AD23" i="10"/>
  <c r="AE23" i="10"/>
  <c r="AF23" i="10"/>
  <c r="AH23" i="10"/>
  <c r="AI23" i="10"/>
  <c r="AJ23" i="10"/>
  <c r="AK23" i="10"/>
  <c r="AL23" i="10"/>
  <c r="AM23" i="10"/>
  <c r="AN23" i="10"/>
  <c r="AO23" i="10"/>
  <c r="AP23" i="10"/>
  <c r="AQ23" i="10"/>
  <c r="CE190" i="1"/>
  <c r="U378" i="1"/>
  <c r="U30" i="11"/>
  <c r="U174" i="1"/>
  <c r="U190" i="1"/>
  <c r="Y52" i="10" l="1"/>
  <c r="Z52" i="10"/>
  <c r="AA52" i="10"/>
  <c r="AB52" i="10"/>
  <c r="CE26" i="10"/>
  <c r="CE27" i="10"/>
  <c r="CE25" i="10"/>
  <c r="CE52" i="10"/>
  <c r="CE24" i="10"/>
  <c r="AC52" i="10"/>
  <c r="AD52" i="10"/>
  <c r="AE52" i="10"/>
  <c r="AH52" i="10"/>
  <c r="AK52" i="10"/>
  <c r="AL52" i="10"/>
  <c r="AM52" i="10"/>
  <c r="AQ52" i="10"/>
  <c r="AC24" i="10"/>
  <c r="AD24" i="10"/>
  <c r="AE24" i="10"/>
  <c r="AF24" i="10"/>
  <c r="AG24" i="10"/>
  <c r="AH24" i="10"/>
  <c r="AI24" i="10"/>
  <c r="AJ24" i="10"/>
  <c r="AK24" i="10"/>
  <c r="AL24" i="10"/>
  <c r="AM24" i="10"/>
  <c r="AN24" i="10"/>
  <c r="AO24" i="10"/>
  <c r="AP24" i="10"/>
  <c r="AQ24" i="10"/>
  <c r="AC27" i="10"/>
  <c r="AD27" i="10"/>
  <c r="AE27" i="10"/>
  <c r="AF27" i="10"/>
  <c r="AG27" i="10"/>
  <c r="AH27" i="10"/>
  <c r="AI27" i="10"/>
  <c r="AJ27" i="10"/>
  <c r="AK27" i="10"/>
  <c r="AM27" i="10"/>
  <c r="AN27" i="10"/>
  <c r="AO27" i="10"/>
  <c r="AP27" i="10"/>
  <c r="AQ27" i="10"/>
  <c r="AC25" i="10"/>
  <c r="AE25" i="10"/>
  <c r="AF25" i="10"/>
  <c r="AG25" i="10"/>
  <c r="AH25" i="10"/>
  <c r="AI25" i="10"/>
  <c r="AJ25" i="10"/>
  <c r="AK25" i="10"/>
  <c r="AL25" i="10"/>
  <c r="AM25" i="10"/>
  <c r="AN25" i="10"/>
  <c r="AO25" i="10"/>
  <c r="AP25" i="10"/>
  <c r="AQ25" i="10"/>
  <c r="AD26" i="10"/>
  <c r="AE26" i="10"/>
  <c r="AG26" i="10"/>
  <c r="AH26" i="10"/>
  <c r="AI26" i="10"/>
  <c r="AJ26" i="10"/>
  <c r="AK26" i="10"/>
  <c r="AL26" i="10"/>
  <c r="AM26" i="10"/>
  <c r="AN26" i="10"/>
  <c r="AO26" i="10"/>
  <c r="AP26" i="10"/>
  <c r="AQ26" i="10"/>
  <c r="CE302" i="1"/>
  <c r="U302" i="1"/>
  <c r="CE177" i="1"/>
  <c r="U28" i="11"/>
  <c r="AC13" i="11" l="1"/>
  <c r="AD13" i="11"/>
  <c r="AE13" i="11"/>
  <c r="AF13" i="11"/>
  <c r="AG13" i="11"/>
  <c r="AI13" i="11"/>
  <c r="AJ13" i="11"/>
  <c r="AK13" i="11"/>
  <c r="AL13" i="11"/>
  <c r="AM13" i="11"/>
  <c r="AN13" i="11"/>
  <c r="AO13" i="11"/>
  <c r="AP13" i="11"/>
  <c r="AQ13" i="11"/>
  <c r="CE21" i="10"/>
  <c r="AC21" i="10"/>
  <c r="AD21" i="10"/>
  <c r="AE21" i="10"/>
  <c r="AF21" i="10"/>
  <c r="AG21" i="10"/>
  <c r="AH21" i="10"/>
  <c r="AI21" i="10"/>
  <c r="AJ21" i="10"/>
  <c r="AK21" i="10"/>
  <c r="AL21" i="10"/>
  <c r="AM21" i="10"/>
  <c r="AN21" i="10"/>
  <c r="AO21" i="10"/>
  <c r="AP21" i="10"/>
  <c r="AQ21" i="10"/>
  <c r="CE193" i="1"/>
  <c r="CE175" i="1"/>
  <c r="CE173" i="1"/>
  <c r="U193" i="1"/>
  <c r="U177" i="1"/>
  <c r="Y55" i="10" l="1"/>
  <c r="Z55" i="10"/>
  <c r="AA55" i="10"/>
  <c r="AB55" i="10"/>
  <c r="AJ22" i="11"/>
  <c r="AI22" i="11"/>
  <c r="AP22" i="11"/>
  <c r="AG22" i="11"/>
  <c r="AO22" i="11"/>
  <c r="AF22" i="11"/>
  <c r="AN22" i="11"/>
  <c r="AE22" i="11"/>
  <c r="AM22" i="11"/>
  <c r="AD22" i="11"/>
  <c r="AL22" i="11"/>
  <c r="AC22" i="11"/>
  <c r="AK22" i="11"/>
  <c r="CE55" i="10"/>
  <c r="AP39" i="10"/>
  <c r="AP40" i="10" s="1"/>
  <c r="CE305" i="1"/>
  <c r="AC55" i="10"/>
  <c r="AD55" i="10"/>
  <c r="AE55" i="10"/>
  <c r="AK55" i="10"/>
  <c r="AL55" i="10"/>
  <c r="AM55" i="10"/>
  <c r="AO55" i="10"/>
  <c r="AQ55" i="10"/>
  <c r="CE191" i="1"/>
  <c r="CE172" i="1"/>
  <c r="CE189" i="1"/>
  <c r="U172" i="1"/>
  <c r="U191" i="1"/>
  <c r="U173" i="1"/>
  <c r="U305" i="1"/>
  <c r="U189" i="1"/>
  <c r="CE377" i="1"/>
  <c r="U175" i="1"/>
  <c r="CE375" i="1"/>
  <c r="U31" i="11"/>
  <c r="Y46" i="12" l="1"/>
  <c r="AA46" i="12"/>
  <c r="Z46" i="12"/>
  <c r="AR46" i="12"/>
  <c r="BC46" i="12"/>
  <c r="BK46" i="12"/>
  <c r="BS46" i="12"/>
  <c r="BM46" i="12"/>
  <c r="BU46" i="12"/>
  <c r="BQ46" i="12"/>
  <c r="BX46" i="12"/>
  <c r="AO46" i="12"/>
  <c r="AW46" i="12"/>
  <c r="AY46" i="12"/>
  <c r="BG46" i="12"/>
  <c r="AU46" i="12"/>
  <c r="BF46" i="12"/>
  <c r="BN46" i="12"/>
  <c r="BV46" i="12"/>
  <c r="BT46" i="12"/>
  <c r="AM46" i="12"/>
  <c r="BI46" i="12"/>
  <c r="AT46" i="12"/>
  <c r="AX46" i="12"/>
  <c r="BB46" i="12"/>
  <c r="AN46" i="12"/>
  <c r="BE46" i="12"/>
  <c r="AP46" i="12"/>
  <c r="BL46" i="12"/>
  <c r="BO46" i="12"/>
  <c r="BD46" i="12"/>
  <c r="BW46" i="12"/>
  <c r="AQ46" i="12"/>
  <c r="AS46" i="12"/>
  <c r="BA46" i="12"/>
  <c r="AV46" i="12"/>
  <c r="AZ46" i="12"/>
  <c r="BH46" i="12"/>
  <c r="BP46" i="12"/>
  <c r="BJ46" i="12"/>
  <c r="BR46" i="12"/>
  <c r="BY46" i="12"/>
  <c r="CD46" i="12"/>
  <c r="BZ46" i="12"/>
  <c r="CA46" i="12"/>
  <c r="CB46" i="12"/>
  <c r="CC46" i="12"/>
  <c r="BQ21" i="12"/>
  <c r="BM21" i="12"/>
  <c r="BJ21" i="12"/>
  <c r="AV21" i="12"/>
  <c r="AZ21" i="12"/>
  <c r="BV21" i="12"/>
  <c r="AO21" i="12"/>
  <c r="BB21" i="12"/>
  <c r="BR21" i="12"/>
  <c r="BL21" i="12"/>
  <c r="BO21" i="12"/>
  <c r="BC21" i="12"/>
  <c r="BA21" i="12"/>
  <c r="BW21" i="12"/>
  <c r="AN21" i="12"/>
  <c r="AP21" i="12"/>
  <c r="BF21" i="12"/>
  <c r="BS21" i="12"/>
  <c r="BY21" i="12"/>
  <c r="BI21" i="12"/>
  <c r="BP21" i="12"/>
  <c r="AX21" i="12"/>
  <c r="AW21" i="12"/>
  <c r="BG21" i="12"/>
  <c r="AR21" i="12"/>
  <c r="BT21" i="12"/>
  <c r="AT21" i="12"/>
  <c r="BH21" i="12"/>
  <c r="AQ21" i="12"/>
  <c r="AU21" i="12"/>
  <c r="AS21" i="12"/>
  <c r="BK21" i="12"/>
  <c r="BU21" i="12"/>
  <c r="BN21" i="12"/>
  <c r="BX21" i="12"/>
  <c r="BD21" i="12"/>
  <c r="BE21" i="12"/>
  <c r="AY21" i="12"/>
  <c r="CD21" i="12"/>
  <c r="BZ21" i="12"/>
  <c r="CB21" i="12"/>
  <c r="CC21" i="12"/>
  <c r="CA21" i="12"/>
  <c r="AA21" i="12"/>
  <c r="Z21" i="12"/>
  <c r="Y21" i="12"/>
  <c r="Y29" i="11"/>
  <c r="Z29" i="11"/>
  <c r="AA29" i="11"/>
  <c r="AB29" i="11"/>
  <c r="Y27" i="11"/>
  <c r="Z27" i="11"/>
  <c r="AA27" i="11"/>
  <c r="AB27" i="11"/>
  <c r="Y53" i="10"/>
  <c r="Z53" i="10"/>
  <c r="AA53" i="10"/>
  <c r="Y51" i="10"/>
  <c r="Z51" i="10"/>
  <c r="AA51" i="10"/>
  <c r="AQ29" i="11"/>
  <c r="AQ27" i="11"/>
  <c r="CE53" i="10"/>
  <c r="CE51" i="10"/>
  <c r="AB51" i="10"/>
  <c r="AE51" i="10"/>
  <c r="AK51" i="10"/>
  <c r="AO51" i="10"/>
  <c r="AP51" i="10"/>
  <c r="AQ51" i="10"/>
  <c r="CE303" i="1"/>
  <c r="AB53" i="10"/>
  <c r="AD53" i="10"/>
  <c r="AE53" i="10"/>
  <c r="AK53" i="10"/>
  <c r="AL53" i="10"/>
  <c r="AN53" i="10"/>
  <c r="AO53" i="10"/>
  <c r="AQ53" i="10"/>
  <c r="CE301" i="1"/>
  <c r="CE338" i="1"/>
  <c r="CE188" i="1"/>
  <c r="CE374" i="1"/>
  <c r="AB21" i="12" s="1"/>
  <c r="U303" i="1"/>
  <c r="U375" i="1"/>
  <c r="U377" i="1"/>
  <c r="U27" i="11"/>
  <c r="U29" i="11"/>
  <c r="U374" i="1"/>
  <c r="U188" i="1"/>
  <c r="CE366" i="1"/>
  <c r="U338" i="1"/>
  <c r="U301" i="1"/>
  <c r="AB46" i="12" l="1"/>
  <c r="CE46" i="12"/>
  <c r="AD45" i="12"/>
  <c r="AC45" i="12"/>
  <c r="CE21" i="12"/>
  <c r="Y24" i="11"/>
  <c r="Z24" i="11"/>
  <c r="AB24" i="11"/>
  <c r="Y26" i="11"/>
  <c r="Z26" i="11"/>
  <c r="AA26" i="11"/>
  <c r="Y50" i="10"/>
  <c r="Z50" i="10"/>
  <c r="AA50" i="10"/>
  <c r="AQ24" i="11"/>
  <c r="AB26" i="11"/>
  <c r="AC26" i="11"/>
  <c r="AD26" i="11"/>
  <c r="AE26" i="11"/>
  <c r="AG26" i="11"/>
  <c r="AI26" i="11"/>
  <c r="AL26" i="11"/>
  <c r="AM26" i="11"/>
  <c r="AN26" i="11"/>
  <c r="AO26" i="11"/>
  <c r="AQ26" i="11"/>
  <c r="CE50" i="10"/>
  <c r="AB50" i="10"/>
  <c r="AC50" i="10"/>
  <c r="AD50" i="10"/>
  <c r="AE50" i="10"/>
  <c r="AF50" i="10"/>
  <c r="AG50" i="10"/>
  <c r="AH50" i="10"/>
  <c r="AI50" i="10"/>
  <c r="AJ50" i="10"/>
  <c r="AK50" i="10"/>
  <c r="AL50" i="10"/>
  <c r="AM50" i="10"/>
  <c r="AN50" i="10"/>
  <c r="AO50" i="10"/>
  <c r="AP50" i="10"/>
  <c r="AQ50" i="10"/>
  <c r="CE428" i="1"/>
  <c r="CE419" i="1"/>
  <c r="CE300" i="1"/>
  <c r="U300" i="1"/>
  <c r="U26" i="11"/>
  <c r="U21" i="12"/>
  <c r="U428" i="1"/>
  <c r="U419" i="1"/>
  <c r="AP58" i="10" l="1"/>
  <c r="AP59" i="10" s="1"/>
  <c r="CE315" i="8"/>
  <c r="CE325" i="8"/>
  <c r="U315" i="8"/>
  <c r="U325" i="8"/>
  <c r="CE41" i="12" l="1"/>
  <c r="CE23" i="12"/>
  <c r="AQ11" i="11"/>
  <c r="CE11" i="10"/>
  <c r="AC11" i="10"/>
  <c r="AD11" i="10"/>
  <c r="AE11" i="10"/>
  <c r="AF11" i="10"/>
  <c r="AG11" i="10"/>
  <c r="AH11" i="10"/>
  <c r="AI11" i="10"/>
  <c r="AJ11" i="10"/>
  <c r="AK11" i="10"/>
  <c r="AL11" i="10"/>
  <c r="AM11" i="10"/>
  <c r="AN11" i="10"/>
  <c r="AO11" i="10"/>
  <c r="AQ11" i="10"/>
  <c r="CE39" i="10" l="1"/>
  <c r="CE40" i="10" s="1"/>
  <c r="CE58" i="10"/>
  <c r="CE59" i="10" s="1"/>
  <c r="AQ22" i="11"/>
  <c r="AI39" i="10"/>
  <c r="AI40" i="10" s="1"/>
  <c r="AI58" i="10"/>
  <c r="AI59" i="10" s="1"/>
  <c r="AQ39" i="10"/>
  <c r="AQ40" i="10" s="1"/>
  <c r="AQ58" i="10"/>
  <c r="AQ59" i="10" s="1"/>
  <c r="AH39" i="10"/>
  <c r="AH40" i="10" s="1"/>
  <c r="AH58" i="10"/>
  <c r="AH59" i="10" s="1"/>
  <c r="AO39" i="10"/>
  <c r="AO40" i="10" s="1"/>
  <c r="AO58" i="10"/>
  <c r="AO59" i="10" s="1"/>
  <c r="AG39" i="10"/>
  <c r="AG40" i="10" s="1"/>
  <c r="AG58" i="10"/>
  <c r="AG59" i="10" s="1"/>
  <c r="AN39" i="10"/>
  <c r="AN40" i="10" s="1"/>
  <c r="AN58" i="10"/>
  <c r="AN59" i="10" s="1"/>
  <c r="AF39" i="10"/>
  <c r="AF40" i="10" s="1"/>
  <c r="AF58" i="10"/>
  <c r="AF59" i="10" s="1"/>
  <c r="AM39" i="10"/>
  <c r="AM40" i="10" s="1"/>
  <c r="AM58" i="10"/>
  <c r="AM59" i="10" s="1"/>
  <c r="AE39" i="10"/>
  <c r="AE40" i="10" s="1"/>
  <c r="AE58" i="10"/>
  <c r="AE59" i="10" s="1"/>
  <c r="AL39" i="10"/>
  <c r="AL40" i="10" s="1"/>
  <c r="AL58" i="10"/>
  <c r="AL59" i="10" s="1"/>
  <c r="AD39" i="10"/>
  <c r="AD40" i="10" s="1"/>
  <c r="AD58" i="10"/>
  <c r="AD59" i="10" s="1"/>
  <c r="AK39" i="10"/>
  <c r="AK40" i="10" s="1"/>
  <c r="AK58" i="10"/>
  <c r="AK59" i="10" s="1"/>
  <c r="AC39" i="10"/>
  <c r="AC40" i="10" s="1"/>
  <c r="AC58" i="10"/>
  <c r="AC59" i="10" s="1"/>
  <c r="AJ39" i="10"/>
  <c r="AJ40" i="10" s="1"/>
  <c r="AJ58" i="10"/>
  <c r="AJ59" i="10" s="1"/>
  <c r="AI366" i="1"/>
  <c r="X45" i="12" l="1"/>
  <c r="AB45" i="12"/>
  <c r="Y45" i="12"/>
  <c r="AA45" i="12"/>
  <c r="Z45" i="12"/>
  <c r="AZ45" i="12"/>
  <c r="AW45" i="12"/>
  <c r="AM45" i="12"/>
  <c r="AN45" i="12"/>
  <c r="BS45" i="12"/>
  <c r="BU45" i="12"/>
  <c r="BL45" i="12"/>
  <c r="AQ45" i="12"/>
  <c r="AU45" i="12"/>
  <c r="AX45" i="12"/>
  <c r="BE45" i="12"/>
  <c r="BY45" i="12"/>
  <c r="CC45" i="12"/>
  <c r="BB45" i="12"/>
  <c r="AO45" i="12"/>
  <c r="AY45" i="12"/>
  <c r="AR45" i="12"/>
  <c r="BV45" i="12"/>
  <c r="CB45" i="12"/>
  <c r="BJ45" i="12"/>
  <c r="BI45" i="12"/>
  <c r="AL45" i="12"/>
  <c r="BG45" i="12"/>
  <c r="CA45" i="12"/>
  <c r="CD45" i="12"/>
  <c r="AP45" i="12"/>
  <c r="BC45" i="12"/>
  <c r="BD45" i="12"/>
  <c r="AI45" i="12"/>
  <c r="BO45" i="12"/>
  <c r="BW45" i="12"/>
  <c r="CE45" i="12"/>
  <c r="BA45" i="12"/>
  <c r="BH45" i="12"/>
  <c r="BN45" i="12"/>
  <c r="BP45" i="12"/>
  <c r="BZ45" i="12"/>
  <c r="AV45" i="12"/>
  <c r="AK45" i="12"/>
  <c r="BK45" i="12"/>
  <c r="BF45" i="12"/>
  <c r="BQ45" i="12"/>
  <c r="BX45" i="12"/>
  <c r="BM45" i="12"/>
  <c r="AT45" i="12"/>
  <c r="AJ45" i="12"/>
  <c r="AS45" i="12"/>
  <c r="BR45" i="12"/>
  <c r="BT45" i="12"/>
  <c r="AC44" i="12"/>
  <c r="AD44" i="12"/>
  <c r="AE44" i="12"/>
  <c r="AF44" i="12"/>
  <c r="AG44" i="12"/>
  <c r="AH44" i="12"/>
  <c r="AI44" i="12"/>
  <c r="AJ44" i="12"/>
  <c r="AK44" i="12"/>
  <c r="AL44" i="12"/>
  <c r="AM44" i="12"/>
  <c r="AN44" i="12"/>
  <c r="AO44" i="12"/>
  <c r="AP44" i="12"/>
  <c r="AQ44" i="12"/>
  <c r="AR44" i="12"/>
  <c r="AS44" i="12"/>
  <c r="AT44" i="12"/>
  <c r="AU44" i="12"/>
  <c r="AV44" i="12"/>
  <c r="AW44" i="12"/>
  <c r="AX44" i="12"/>
  <c r="AY44" i="12"/>
  <c r="AZ44" i="12"/>
  <c r="BA44" i="12"/>
  <c r="BB44" i="12"/>
  <c r="BC44" i="12"/>
  <c r="BD44" i="12"/>
  <c r="BE44" i="12"/>
  <c r="BF44" i="12"/>
  <c r="BG44" i="12"/>
  <c r="BH44" i="12"/>
  <c r="BI44" i="12"/>
  <c r="BJ44" i="12"/>
  <c r="BK44" i="12"/>
  <c r="BL44" i="12"/>
  <c r="BM44" i="12"/>
  <c r="BN44" i="12"/>
  <c r="BO44" i="12"/>
  <c r="BP44" i="12"/>
  <c r="BQ44" i="12"/>
  <c r="BR44" i="12"/>
  <c r="BS44" i="12"/>
  <c r="BT44" i="12"/>
  <c r="BU44" i="12"/>
  <c r="BV44" i="12"/>
  <c r="BW44" i="12"/>
  <c r="BX44" i="12"/>
  <c r="BY44" i="12"/>
  <c r="BZ44" i="12"/>
  <c r="CA44" i="12"/>
  <c r="CB44" i="12"/>
  <c r="CC44" i="12"/>
  <c r="CD44" i="12"/>
  <c r="CE44" i="12"/>
  <c r="AC20" i="12"/>
  <c r="AD20" i="12"/>
  <c r="AE20" i="12"/>
  <c r="AF20" i="12"/>
  <c r="AG20" i="12"/>
  <c r="AH20" i="12"/>
  <c r="AI20" i="12"/>
  <c r="AJ20" i="12"/>
  <c r="AK20" i="12"/>
  <c r="AL20" i="12"/>
  <c r="AM20" i="12"/>
  <c r="AN20" i="12"/>
  <c r="AO20" i="12"/>
  <c r="AP20" i="12"/>
  <c r="AQ20" i="12"/>
  <c r="AR20" i="12"/>
  <c r="AS20" i="12"/>
  <c r="AT20" i="12"/>
  <c r="AU20" i="12"/>
  <c r="AV20" i="12"/>
  <c r="AW20" i="12"/>
  <c r="AX20" i="12"/>
  <c r="AY20" i="12"/>
  <c r="AZ20" i="12"/>
  <c r="BA20" i="12"/>
  <c r="BB20" i="12"/>
  <c r="BC20" i="12"/>
  <c r="BD20" i="12"/>
  <c r="BE20" i="12"/>
  <c r="BF20" i="12"/>
  <c r="BG20" i="12"/>
  <c r="BH20" i="12"/>
  <c r="BI20" i="12"/>
  <c r="BJ20" i="12"/>
  <c r="BK20" i="12"/>
  <c r="BL20" i="12"/>
  <c r="BM20" i="12"/>
  <c r="BN20" i="12"/>
  <c r="BO20" i="12"/>
  <c r="BP20" i="12"/>
  <c r="BQ20" i="12"/>
  <c r="BR20" i="12"/>
  <c r="BS20" i="12"/>
  <c r="BT20" i="12"/>
  <c r="BU20" i="12"/>
  <c r="BV20" i="12"/>
  <c r="BW20" i="12"/>
  <c r="BX20" i="12"/>
  <c r="BY20" i="12"/>
  <c r="BZ20" i="12"/>
  <c r="CA20" i="12"/>
  <c r="CB20" i="12"/>
  <c r="CC20" i="12"/>
  <c r="CD20" i="12"/>
  <c r="CE20" i="12"/>
  <c r="X24" i="11"/>
  <c r="AA24" i="11"/>
  <c r="AI427" i="1"/>
  <c r="AJ427" i="1"/>
  <c r="AK427" i="1"/>
  <c r="AL427" i="1"/>
  <c r="AM427" i="1"/>
  <c r="AN427" i="1"/>
  <c r="AO427" i="1"/>
  <c r="AP427" i="1"/>
  <c r="AQ427" i="1"/>
  <c r="AR427" i="1"/>
  <c r="AS427" i="1"/>
  <c r="AT427" i="1"/>
  <c r="AU427" i="1"/>
  <c r="AV427" i="1"/>
  <c r="AW427" i="1"/>
  <c r="AX427" i="1"/>
  <c r="AY427" i="1"/>
  <c r="AZ427" i="1"/>
  <c r="BA427" i="1"/>
  <c r="BB427" i="1"/>
  <c r="BC427" i="1"/>
  <c r="BD427" i="1"/>
  <c r="BE427" i="1"/>
  <c r="BF427" i="1"/>
  <c r="BG427" i="1"/>
  <c r="BH427" i="1"/>
  <c r="BI427" i="1"/>
  <c r="BJ427" i="1"/>
  <c r="BK427" i="1"/>
  <c r="BL427" i="1"/>
  <c r="BM427" i="1"/>
  <c r="BN427" i="1"/>
  <c r="BO427" i="1"/>
  <c r="BP427" i="1"/>
  <c r="BQ427" i="1"/>
  <c r="BR427" i="1"/>
  <c r="BS427" i="1"/>
  <c r="BT427" i="1"/>
  <c r="BU427" i="1"/>
  <c r="BV427" i="1"/>
  <c r="BW427" i="1"/>
  <c r="BX427" i="1"/>
  <c r="BY427" i="1"/>
  <c r="BZ427" i="1"/>
  <c r="CA427" i="1"/>
  <c r="CB427" i="1"/>
  <c r="CC427" i="1"/>
  <c r="CD427" i="1"/>
  <c r="CE427" i="1"/>
  <c r="U366" i="1"/>
  <c r="U24" i="11"/>
  <c r="U427" i="1"/>
  <c r="AC19" i="12" l="1"/>
  <c r="AD19" i="12"/>
  <c r="AE19" i="12"/>
  <c r="AF19" i="12"/>
  <c r="AG19" i="12"/>
  <c r="AH19" i="12"/>
  <c r="AI19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BZ324" i="8"/>
  <c r="BR324" i="8"/>
  <c r="BJ324" i="8"/>
  <c r="BB324" i="8"/>
  <c r="AT324" i="8"/>
  <c r="AL324" i="8"/>
  <c r="BY324" i="8"/>
  <c r="BQ324" i="8"/>
  <c r="BI324" i="8"/>
  <c r="BA324" i="8"/>
  <c r="AS324" i="8"/>
  <c r="AK324" i="8"/>
  <c r="BX324" i="8"/>
  <c r="BP324" i="8"/>
  <c r="BH324" i="8"/>
  <c r="AZ324" i="8"/>
  <c r="AR324" i="8"/>
  <c r="AJ324" i="8"/>
  <c r="CE324" i="8"/>
  <c r="BW324" i="8"/>
  <c r="BO324" i="8"/>
  <c r="BG324" i="8"/>
  <c r="AY324" i="8"/>
  <c r="AQ324" i="8"/>
  <c r="CD324" i="8"/>
  <c r="BV324" i="8"/>
  <c r="BN324" i="8"/>
  <c r="BF324" i="8"/>
  <c r="AX324" i="8"/>
  <c r="AP324" i="8"/>
  <c r="CC324" i="8"/>
  <c r="BU324" i="8"/>
  <c r="BM324" i="8"/>
  <c r="BE324" i="8"/>
  <c r="AW324" i="8"/>
  <c r="AO324" i="8"/>
  <c r="CB324" i="8"/>
  <c r="BT324" i="8"/>
  <c r="BL324" i="8"/>
  <c r="BD324" i="8"/>
  <c r="AV324" i="8"/>
  <c r="AN324" i="8"/>
  <c r="CA324" i="8"/>
  <c r="BS324" i="8"/>
  <c r="BK324" i="8"/>
  <c r="BC324" i="8"/>
  <c r="AU324" i="8"/>
  <c r="AM324" i="8"/>
  <c r="AI324" i="8"/>
  <c r="U324" i="8"/>
  <c r="AF51" i="12" l="1"/>
  <c r="AE51" i="12"/>
  <c r="AD51" i="12"/>
  <c r="AC51" i="12"/>
  <c r="AF24" i="12"/>
  <c r="AE24" i="12"/>
  <c r="AD24" i="12"/>
  <c r="AC24" i="12"/>
  <c r="AD46" i="11" l="1"/>
  <c r="AD48" i="11" s="1"/>
  <c r="AD100" i="11" s="1"/>
  <c r="AC46" i="11"/>
  <c r="AE46" i="11" l="1"/>
  <c r="AF46" i="11"/>
  <c r="AF48" i="11" s="1"/>
  <c r="AF100" i="11" s="1"/>
  <c r="AC48" i="11"/>
  <c r="AC100" i="11" s="1"/>
  <c r="AH46" i="11" l="1"/>
  <c r="AE48" i="11"/>
  <c r="AE100" i="11" s="1"/>
  <c r="AG46" i="11"/>
  <c r="AI46" i="11" l="1"/>
  <c r="AJ46" i="11"/>
  <c r="AJ48" i="11" s="1"/>
  <c r="AJ100" i="11" s="1"/>
  <c r="AG48" i="11"/>
  <c r="AG100" i="11" s="1"/>
  <c r="AI48" i="11" l="1"/>
  <c r="AI100" i="11" s="1"/>
  <c r="U273" i="9"/>
  <c r="AL46" i="11" l="1"/>
  <c r="AM46" i="11"/>
  <c r="AM48" i="11" s="1"/>
  <c r="AM100" i="11" s="1"/>
  <c r="AN46" i="11"/>
  <c r="AN48" i="11" s="1"/>
  <c r="AN100" i="11" s="1"/>
  <c r="AO46" i="11"/>
  <c r="AO48" i="11" s="1"/>
  <c r="AO100" i="11" s="1"/>
  <c r="AP46" i="11"/>
  <c r="AP48" i="11" s="1"/>
  <c r="AP100" i="11" s="1"/>
  <c r="AQ46" i="11"/>
  <c r="AQ48" i="11" s="1"/>
  <c r="AQ100" i="11" s="1"/>
  <c r="AL48" i="11" l="1"/>
  <c r="AL100" i="11" s="1"/>
  <c r="AN89" i="8"/>
  <c r="AN42" i="8"/>
  <c r="AL91" i="8"/>
  <c r="AJ135" i="8"/>
  <c r="AO90" i="8"/>
  <c r="AR58" i="8"/>
  <c r="AR42" i="8"/>
  <c r="AT56" i="8"/>
  <c r="AS45" i="8"/>
  <c r="AN44" i="8"/>
  <c r="AS127" i="8"/>
  <c r="AS128" i="8"/>
  <c r="AP56" i="8"/>
  <c r="AP135" i="8"/>
  <c r="AS81" i="8"/>
  <c r="AR44" i="8"/>
  <c r="AT60" i="8"/>
  <c r="AM42" i="8"/>
  <c r="AL44" i="8"/>
  <c r="AO129" i="8"/>
  <c r="AO80" i="8"/>
  <c r="AM135" i="8"/>
  <c r="AJ91" i="8"/>
  <c r="AQ42" i="8"/>
  <c r="AN133" i="8"/>
  <c r="AM59" i="8"/>
  <c r="AJ128" i="8"/>
  <c r="AN81" i="8"/>
  <c r="AM90" i="8"/>
  <c r="AO59" i="8"/>
  <c r="AM133" i="8"/>
  <c r="AM127" i="8"/>
  <c r="AJ81" i="8"/>
  <c r="AR43" i="8"/>
  <c r="AR84" i="8"/>
  <c r="AT87" i="8"/>
  <c r="AQ80" i="8"/>
  <c r="AT137" i="8"/>
  <c r="AM129" i="8"/>
  <c r="AN60" i="8"/>
  <c r="AS130" i="8"/>
  <c r="AP127" i="8"/>
  <c r="AL84" i="8"/>
  <c r="AO130" i="8"/>
  <c r="AJ59" i="8"/>
  <c r="AL60" i="8"/>
  <c r="AR41" i="8"/>
  <c r="AP57" i="8"/>
  <c r="AO127" i="8"/>
  <c r="AM130" i="8"/>
  <c r="AS42" i="8"/>
  <c r="AK91" i="8"/>
  <c r="AQ59" i="8"/>
  <c r="AR80" i="8"/>
  <c r="AL134" i="8"/>
  <c r="AQ82" i="8"/>
  <c r="AL135" i="8"/>
  <c r="AQ90" i="8"/>
  <c r="AT133" i="8"/>
  <c r="AT88" i="8"/>
  <c r="AQ81" i="8"/>
  <c r="AS82" i="8"/>
  <c r="AK128" i="8"/>
  <c r="AJ133" i="8"/>
  <c r="AJ136" i="8"/>
  <c r="AQ58" i="8"/>
  <c r="AL58" i="8"/>
  <c r="AM134" i="8"/>
  <c r="AQ128" i="8"/>
  <c r="AL127" i="8"/>
  <c r="AT91" i="8"/>
  <c r="AL133" i="8"/>
  <c r="AM44" i="8"/>
  <c r="AL126" i="8"/>
  <c r="AR59" i="8"/>
  <c r="AT128" i="8"/>
  <c r="AK126" i="8"/>
  <c r="AP130" i="8"/>
  <c r="AK42" i="8"/>
  <c r="AT44" i="8"/>
  <c r="AT43" i="8"/>
  <c r="AP91" i="8"/>
  <c r="AO126" i="8"/>
  <c r="AP45" i="8"/>
  <c r="AO60" i="8"/>
  <c r="AO43" i="8"/>
  <c r="AO84" i="8"/>
  <c r="AJ58" i="8"/>
  <c r="AJ83" i="8"/>
  <c r="AR133" i="8"/>
  <c r="AP81" i="8"/>
  <c r="AM56" i="8"/>
  <c r="AM137" i="8"/>
  <c r="AT83" i="8"/>
  <c r="AM88" i="8"/>
  <c r="AR56" i="8"/>
  <c r="AR136" i="8"/>
  <c r="AL129" i="8"/>
  <c r="AQ60" i="8"/>
  <c r="AL41" i="8"/>
  <c r="AP59" i="8"/>
  <c r="AM87" i="8"/>
  <c r="AQ126" i="8"/>
  <c r="AS91" i="8"/>
  <c r="AT129" i="8"/>
  <c r="AR60" i="8"/>
  <c r="AS137" i="8"/>
  <c r="AR83" i="8"/>
  <c r="AT135" i="8"/>
  <c r="AO42" i="8"/>
  <c r="AO135" i="8"/>
  <c r="AJ80" i="8"/>
  <c r="AN135" i="8"/>
  <c r="AK80" i="8"/>
  <c r="AL128" i="8"/>
  <c r="AJ43" i="8"/>
  <c r="AJ82" i="8"/>
  <c r="AT134" i="8"/>
  <c r="AQ84" i="8"/>
  <c r="AS59" i="8"/>
  <c r="AO88" i="8"/>
  <c r="AL83" i="8"/>
  <c r="AK41" i="8"/>
  <c r="AJ56" i="8"/>
  <c r="AP133" i="8"/>
  <c r="AQ43" i="8"/>
  <c r="AN130" i="8"/>
  <c r="AN41" i="8"/>
  <c r="AT80" i="8"/>
  <c r="AJ88" i="8"/>
  <c r="AR82" i="8"/>
  <c r="AK44" i="8"/>
  <c r="AS126" i="8"/>
  <c r="AN134" i="8"/>
  <c r="AJ60" i="8"/>
  <c r="AJ41" i="8"/>
  <c r="AJ134" i="8"/>
  <c r="AK137" i="8"/>
  <c r="AL90" i="8"/>
  <c r="AR127" i="8"/>
  <c r="AT82" i="8"/>
  <c r="AT90" i="8"/>
  <c r="AK89" i="8"/>
  <c r="AL88" i="8"/>
  <c r="AR90" i="8"/>
  <c r="AK87" i="8"/>
  <c r="AJ87" i="8"/>
  <c r="AO82" i="8"/>
  <c r="AQ137" i="8"/>
  <c r="AN82" i="8"/>
  <c r="AK84" i="8"/>
  <c r="AR89" i="8"/>
  <c r="AT45" i="8"/>
  <c r="AS44" i="8"/>
  <c r="AN84" i="8"/>
  <c r="AP41" i="8"/>
  <c r="AN91" i="8"/>
  <c r="AL43" i="8"/>
  <c r="AR130" i="8"/>
  <c r="AS56" i="8"/>
  <c r="AK43" i="8"/>
  <c r="AP136" i="8"/>
  <c r="AP84" i="8"/>
  <c r="AT58" i="8"/>
  <c r="AO41" i="8"/>
  <c r="AK136" i="8"/>
  <c r="AQ56" i="8"/>
  <c r="AQ89" i="8"/>
  <c r="AT42" i="8"/>
  <c r="AJ127" i="8"/>
  <c r="AJ129" i="8"/>
  <c r="AN127" i="8"/>
  <c r="AK133" i="8"/>
  <c r="AP83" i="8"/>
  <c r="AL57" i="8"/>
  <c r="AT127" i="8"/>
  <c r="AK130" i="8"/>
  <c r="AK82" i="8"/>
  <c r="AS87" i="8"/>
  <c r="AM89" i="8"/>
  <c r="AO133" i="8"/>
  <c r="AQ83" i="8"/>
  <c r="AN45" i="8"/>
  <c r="AN43" i="8"/>
  <c r="AQ130" i="8"/>
  <c r="AQ133" i="8"/>
  <c r="AK56" i="8"/>
  <c r="AQ41" i="8"/>
  <c r="AJ45" i="8"/>
  <c r="AP90" i="8"/>
  <c r="AL89" i="8"/>
  <c r="AM41" i="8"/>
  <c r="AT41" i="8"/>
  <c r="AK60" i="8"/>
  <c r="AQ91" i="8"/>
  <c r="AK134" i="8"/>
  <c r="AQ135" i="8"/>
  <c r="AO83" i="8"/>
  <c r="AR134" i="8"/>
  <c r="AN126" i="8"/>
  <c r="AO57" i="8"/>
  <c r="AN129" i="8"/>
  <c r="AP44" i="8"/>
  <c r="AJ89" i="8"/>
  <c r="AL81" i="8"/>
  <c r="AO44" i="8"/>
  <c r="AS43" i="8"/>
  <c r="AK83" i="8"/>
  <c r="AJ137" i="8"/>
  <c r="AR45" i="8"/>
  <c r="AJ84" i="8"/>
  <c r="AS58" i="8"/>
  <c r="AS89" i="8"/>
  <c r="AS84" i="8"/>
  <c r="AS83" i="8"/>
  <c r="AK81" i="8"/>
  <c r="AQ129" i="8"/>
  <c r="AP88" i="8"/>
  <c r="AM57" i="8"/>
  <c r="AR81" i="8"/>
  <c r="AN87" i="8"/>
  <c r="AN80" i="8"/>
  <c r="AS136" i="8"/>
  <c r="AQ88" i="8"/>
  <c r="AN59" i="8"/>
  <c r="AM82" i="8"/>
  <c r="AN56" i="8"/>
  <c r="AR91" i="8"/>
  <c r="AJ90" i="8"/>
  <c r="AT84" i="8"/>
  <c r="AS133" i="8"/>
  <c r="AT136" i="8"/>
  <c r="AP43" i="8"/>
  <c r="AP87" i="8"/>
  <c r="AL45" i="8"/>
  <c r="AM58" i="8"/>
  <c r="AR137" i="8"/>
  <c r="AK58" i="8"/>
  <c r="AS135" i="8"/>
  <c r="AS90" i="8"/>
  <c r="AM136" i="8"/>
  <c r="AM91" i="8"/>
  <c r="AQ134" i="8"/>
  <c r="AN136" i="8"/>
  <c r="AN90" i="8"/>
  <c r="AM84" i="8"/>
  <c r="AO81" i="8"/>
  <c r="AS134" i="8"/>
  <c r="AJ44" i="8"/>
  <c r="AP58" i="8"/>
  <c r="AO134" i="8"/>
  <c r="AS80" i="8"/>
  <c r="AR126" i="8"/>
  <c r="AP80" i="8"/>
  <c r="AN128" i="8"/>
  <c r="AR87" i="8"/>
  <c r="AK59" i="8"/>
  <c r="AN83" i="8"/>
  <c r="AO58" i="8"/>
  <c r="AM60" i="8"/>
  <c r="AP82" i="8"/>
  <c r="AM83" i="8"/>
  <c r="AO91" i="8"/>
  <c r="AP137" i="8"/>
  <c r="AO87" i="8"/>
  <c r="AN57" i="8"/>
  <c r="AP60" i="8"/>
  <c r="AL87" i="8"/>
  <c r="AM81" i="8"/>
  <c r="AO89" i="8"/>
  <c r="AT57" i="8"/>
  <c r="AR57" i="8"/>
  <c r="AN137" i="8"/>
  <c r="AO137" i="8"/>
  <c r="AK90" i="8"/>
  <c r="AP128" i="8"/>
  <c r="AJ130" i="8"/>
  <c r="AS57" i="8"/>
  <c r="AK127" i="8"/>
  <c r="AR128" i="8"/>
  <c r="AM43" i="8"/>
  <c r="AM128" i="8"/>
  <c r="AT130" i="8"/>
  <c r="AS60" i="8"/>
  <c r="AL59" i="8"/>
  <c r="AL82" i="8"/>
  <c r="AQ136" i="8"/>
  <c r="AJ57" i="8"/>
  <c r="AS41" i="8"/>
  <c r="AK135" i="8"/>
  <c r="AO128" i="8"/>
  <c r="AQ87" i="8"/>
  <c r="AT81" i="8"/>
  <c r="AK45" i="8"/>
  <c r="AS129" i="8"/>
  <c r="AJ42" i="8"/>
  <c r="AL42" i="8"/>
  <c r="AR129" i="8"/>
  <c r="AK129" i="8"/>
  <c r="AP129" i="8"/>
  <c r="AL80" i="8"/>
  <c r="AO136" i="8"/>
  <c r="AQ45" i="8"/>
  <c r="AL130" i="8"/>
  <c r="AR88" i="8"/>
  <c r="AP89" i="8"/>
  <c r="AL137" i="8"/>
  <c r="AP134" i="8"/>
  <c r="AS88" i="8"/>
  <c r="AN58" i="8"/>
  <c r="AK88" i="8"/>
  <c r="AN88" i="8"/>
  <c r="AL136" i="8"/>
  <c r="AT89" i="8"/>
  <c r="AO56" i="8"/>
  <c r="AP126" i="8"/>
  <c r="AK57" i="8"/>
  <c r="AM80" i="8"/>
  <c r="AJ126" i="8"/>
  <c r="AT59" i="8"/>
  <c r="AQ44" i="8"/>
  <c r="AO45" i="8"/>
  <c r="AM126" i="8"/>
  <c r="AQ127" i="8"/>
  <c r="AP42" i="8"/>
  <c r="AQ57" i="8"/>
  <c r="AR135" i="8"/>
  <c r="AM45" i="8"/>
  <c r="AL56" i="8"/>
  <c r="AT114" i="8" l="1"/>
  <c r="AT160" i="8"/>
  <c r="AT113" i="8"/>
  <c r="AT297" i="8" s="1"/>
  <c r="AS86" i="8"/>
  <c r="AT152" i="8"/>
  <c r="AT79" i="8"/>
  <c r="AT104" i="8"/>
  <c r="AT288" i="8" s="1"/>
  <c r="AT111" i="8"/>
  <c r="AT295" i="8" s="1"/>
  <c r="AT159" i="8"/>
  <c r="AT110" i="8"/>
  <c r="AT294" i="8" s="1"/>
  <c r="AT55" i="8"/>
  <c r="AT112" i="8"/>
  <c r="AT296" i="8" s="1"/>
  <c r="AT153" i="8"/>
  <c r="AT158" i="8"/>
  <c r="AT157" i="8"/>
  <c r="AT151" i="8"/>
  <c r="AS79" i="8"/>
  <c r="AS157" i="8"/>
  <c r="AS104" i="8"/>
  <c r="AS288" i="8" s="1"/>
  <c r="AS158" i="8"/>
  <c r="AS151" i="8"/>
  <c r="AR151" i="8"/>
  <c r="AR125" i="8"/>
  <c r="AR149" i="8"/>
  <c r="AS153" i="8"/>
  <c r="AS105" i="8"/>
  <c r="AS289" i="8" s="1"/>
  <c r="AS106" i="8"/>
  <c r="AS290" i="8" s="1"/>
  <c r="AS113" i="8"/>
  <c r="AS297" i="8" s="1"/>
  <c r="AS152" i="8"/>
  <c r="AS132" i="8"/>
  <c r="AS156" i="8"/>
  <c r="AS114" i="8"/>
  <c r="AS298" i="8" s="1"/>
  <c r="AS111" i="8"/>
  <c r="AS295" i="8" s="1"/>
  <c r="AS40" i="8"/>
  <c r="AS103" i="8"/>
  <c r="AR79" i="8"/>
  <c r="AS107" i="8"/>
  <c r="AS291" i="8" s="1"/>
  <c r="AS150" i="8"/>
  <c r="AS112" i="8"/>
  <c r="AS296" i="8" s="1"/>
  <c r="AS160" i="8"/>
  <c r="AS149" i="8"/>
  <c r="AS125" i="8"/>
  <c r="AS159" i="8"/>
  <c r="AS55" i="8"/>
  <c r="AS110" i="8"/>
  <c r="AR152" i="8"/>
  <c r="AR104" i="8"/>
  <c r="AR288" i="8" s="1"/>
  <c r="AR153" i="8"/>
  <c r="AR107" i="8"/>
  <c r="AR291" i="8" s="1"/>
  <c r="AR105" i="8"/>
  <c r="AR289" i="8" s="1"/>
  <c r="AR103" i="8"/>
  <c r="AR40" i="8"/>
  <c r="AR106" i="8"/>
  <c r="AR290" i="8" s="1"/>
  <c r="AR55" i="8"/>
  <c r="AR110" i="8"/>
  <c r="AR156" i="8"/>
  <c r="AR132" i="8"/>
  <c r="AR150" i="8"/>
  <c r="AR112" i="8"/>
  <c r="AR296" i="8" s="1"/>
  <c r="AR157" i="8"/>
  <c r="AR111" i="8"/>
  <c r="AR295" i="8" s="1"/>
  <c r="AR86" i="8"/>
  <c r="AR158" i="8"/>
  <c r="AR160" i="8"/>
  <c r="AR114" i="8"/>
  <c r="AR298" i="8" s="1"/>
  <c r="AR113" i="8"/>
  <c r="AR297" i="8" s="1"/>
  <c r="AQ40" i="8"/>
  <c r="AQ103" i="8"/>
  <c r="AQ79" i="8"/>
  <c r="AQ106" i="8"/>
  <c r="AQ290" i="8" s="1"/>
  <c r="AR159" i="8"/>
  <c r="AQ105" i="8"/>
  <c r="AQ289" i="8" s="1"/>
  <c r="AQ55" i="8"/>
  <c r="AQ110" i="8"/>
  <c r="AQ114" i="8"/>
  <c r="AQ298" i="8" s="1"/>
  <c r="AQ107" i="8"/>
  <c r="AQ291" i="8" s="1"/>
  <c r="AQ160" i="8"/>
  <c r="AQ86" i="8"/>
  <c r="AQ113" i="8"/>
  <c r="AQ297" i="8" s="1"/>
  <c r="AQ104" i="8"/>
  <c r="AQ288" i="8" s="1"/>
  <c r="AQ159" i="8"/>
  <c r="AQ158" i="8"/>
  <c r="AQ112" i="8"/>
  <c r="AQ296" i="8" s="1"/>
  <c r="AQ111" i="8"/>
  <c r="AQ295" i="8" s="1"/>
  <c r="AQ151" i="8"/>
  <c r="AQ153" i="8"/>
  <c r="AQ150" i="8"/>
  <c r="AQ152" i="8"/>
  <c r="AQ125" i="8"/>
  <c r="AQ149" i="8"/>
  <c r="AQ157" i="8"/>
  <c r="AQ156" i="8"/>
  <c r="AQ132" i="8"/>
  <c r="AP110" i="8"/>
  <c r="AP55" i="8"/>
  <c r="AP151" i="8"/>
  <c r="AP150" i="8"/>
  <c r="AP153" i="8"/>
  <c r="AP152" i="8"/>
  <c r="AP105" i="8"/>
  <c r="AP289" i="8" s="1"/>
  <c r="AP40" i="8"/>
  <c r="AP103" i="8"/>
  <c r="AP113" i="8"/>
  <c r="AP297" i="8" s="1"/>
  <c r="AP111" i="8"/>
  <c r="AP295" i="8" s="1"/>
  <c r="AP86" i="8"/>
  <c r="AP149" i="8"/>
  <c r="AP125" i="8"/>
  <c r="AP114" i="8"/>
  <c r="AP298" i="8" s="1"/>
  <c r="AP159" i="8"/>
  <c r="AP106" i="8"/>
  <c r="AP290" i="8" s="1"/>
  <c r="AP160" i="8"/>
  <c r="AP104" i="8"/>
  <c r="AP288" i="8" s="1"/>
  <c r="AP132" i="8"/>
  <c r="AP156" i="8"/>
  <c r="AP158" i="8"/>
  <c r="AP112" i="8"/>
  <c r="AP296" i="8" s="1"/>
  <c r="AP107" i="8"/>
  <c r="AP291" i="8" s="1"/>
  <c r="AP157" i="8"/>
  <c r="AO79" i="8"/>
  <c r="AO132" i="8"/>
  <c r="AO156" i="8"/>
  <c r="AO107" i="8"/>
  <c r="AO291" i="8" s="1"/>
  <c r="AO40" i="8"/>
  <c r="AO103" i="8"/>
  <c r="AO160" i="8"/>
  <c r="AO86" i="8"/>
  <c r="AP79" i="8"/>
  <c r="AO152" i="8"/>
  <c r="AO153" i="8"/>
  <c r="AO106" i="8"/>
  <c r="AO290" i="8" s="1"/>
  <c r="AO149" i="8"/>
  <c r="AO125" i="8"/>
  <c r="AO104" i="8"/>
  <c r="AO288" i="8" s="1"/>
  <c r="AO151" i="8"/>
  <c r="AO158" i="8"/>
  <c r="AO111" i="8"/>
  <c r="AO295" i="8" s="1"/>
  <c r="AO150" i="8"/>
  <c r="AO114" i="8"/>
  <c r="AO298" i="8" s="1"/>
  <c r="AO112" i="8"/>
  <c r="AO296" i="8" s="1"/>
  <c r="AO157" i="8"/>
  <c r="AO105" i="8"/>
  <c r="AO289" i="8" s="1"/>
  <c r="AO159" i="8"/>
  <c r="AO55" i="8"/>
  <c r="AO110" i="8"/>
  <c r="AO113" i="8"/>
  <c r="AO297" i="8" s="1"/>
  <c r="AN110" i="8"/>
  <c r="AN55" i="8"/>
  <c r="AN111" i="8"/>
  <c r="AN295" i="8" s="1"/>
  <c r="AN86" i="8"/>
  <c r="AN114" i="8"/>
  <c r="AN298" i="8" s="1"/>
  <c r="AN153" i="8"/>
  <c r="AN156" i="8"/>
  <c r="AN132" i="8"/>
  <c r="AN113" i="8"/>
  <c r="AN297" i="8" s="1"/>
  <c r="AN151" i="8"/>
  <c r="AN157" i="8"/>
  <c r="AN112" i="8"/>
  <c r="AN296" i="8" s="1"/>
  <c r="AN79" i="8"/>
  <c r="AN152" i="8"/>
  <c r="AN149" i="8"/>
  <c r="AN125" i="8"/>
  <c r="AN103" i="8"/>
  <c r="AN40" i="8"/>
  <c r="AN160" i="8"/>
  <c r="AN107" i="8"/>
  <c r="AN291" i="8" s="1"/>
  <c r="AN158" i="8"/>
  <c r="AN105" i="8"/>
  <c r="AN289" i="8" s="1"/>
  <c r="AN106" i="8"/>
  <c r="AN290" i="8" s="1"/>
  <c r="AN104" i="8"/>
  <c r="AN288" i="8" s="1"/>
  <c r="AN150" i="8"/>
  <c r="AN159" i="8"/>
  <c r="AM113" i="8"/>
  <c r="AM297" i="8" s="1"/>
  <c r="AM110" i="8"/>
  <c r="AM55" i="8"/>
  <c r="AM86" i="8"/>
  <c r="AM112" i="8"/>
  <c r="AM296" i="8" s="1"/>
  <c r="AM106" i="8"/>
  <c r="AM290" i="8" s="1"/>
  <c r="AM111" i="8"/>
  <c r="AM295" i="8" s="1"/>
  <c r="AM114" i="8"/>
  <c r="AM298" i="8" s="1"/>
  <c r="AM107" i="8"/>
  <c r="AM291" i="8" s="1"/>
  <c r="AM158" i="8"/>
  <c r="AM105" i="8"/>
  <c r="AM289" i="8" s="1"/>
  <c r="AM156" i="8"/>
  <c r="AM132" i="8"/>
  <c r="AM79" i="8"/>
  <c r="AM104" i="8"/>
  <c r="AM288" i="8" s="1"/>
  <c r="AM160" i="8"/>
  <c r="AM103" i="8"/>
  <c r="AM40" i="8"/>
  <c r="AM153" i="8"/>
  <c r="AM151" i="8"/>
  <c r="AM157" i="8"/>
  <c r="AM150" i="8"/>
  <c r="AM159" i="8"/>
  <c r="AM152" i="8"/>
  <c r="AM125" i="8"/>
  <c r="AM149" i="8"/>
  <c r="AL103" i="8"/>
  <c r="AL40" i="8"/>
  <c r="AL104" i="8"/>
  <c r="AL288" i="8" s="1"/>
  <c r="AL79" i="8"/>
  <c r="AL113" i="8"/>
  <c r="AL297" i="8" s="1"/>
  <c r="AL152" i="8"/>
  <c r="AL105" i="8"/>
  <c r="AL289" i="8" s="1"/>
  <c r="AL107" i="8"/>
  <c r="AL291" i="8" s="1"/>
  <c r="AL112" i="8"/>
  <c r="AL296" i="8" s="1"/>
  <c r="AL86" i="8"/>
  <c r="AB55" i="11" s="1"/>
  <c r="AL159" i="8"/>
  <c r="AL110" i="8"/>
  <c r="AL55" i="8"/>
  <c r="AL160" i="8"/>
  <c r="AL149" i="8"/>
  <c r="AL125" i="8"/>
  <c r="AL150" i="8"/>
  <c r="AL156" i="8"/>
  <c r="AL132" i="8"/>
  <c r="AL106" i="8"/>
  <c r="AL290" i="8" s="1"/>
  <c r="AL157" i="8"/>
  <c r="AL153" i="8"/>
  <c r="AL114" i="8"/>
  <c r="AL298" i="8" s="1"/>
  <c r="AL158" i="8"/>
  <c r="AL111" i="8"/>
  <c r="AL295" i="8" s="1"/>
  <c r="AK104" i="8"/>
  <c r="AK288" i="8" s="1"/>
  <c r="AK149" i="8"/>
  <c r="AK125" i="8"/>
  <c r="AK160" i="8"/>
  <c r="AK86" i="8"/>
  <c r="AK151" i="8"/>
  <c r="AK107" i="8"/>
  <c r="AK291" i="8" s="1"/>
  <c r="AK79" i="8"/>
  <c r="AL151" i="8"/>
  <c r="AK157" i="8"/>
  <c r="AK150" i="8"/>
  <c r="AK153" i="8"/>
  <c r="AK105" i="8"/>
  <c r="AK289" i="8" s="1"/>
  <c r="AK106" i="8"/>
  <c r="AK290" i="8" s="1"/>
  <c r="AK40" i="8"/>
  <c r="AK103" i="8"/>
  <c r="AK114" i="8"/>
  <c r="AK298" i="8" s="1"/>
  <c r="AK158" i="8"/>
  <c r="AK111" i="8"/>
  <c r="AK295" i="8" s="1"/>
  <c r="AK55" i="8"/>
  <c r="AK110" i="8"/>
  <c r="AK113" i="8"/>
  <c r="AK297" i="8" s="1"/>
  <c r="AK156" i="8"/>
  <c r="AK132" i="8"/>
  <c r="AK112" i="8"/>
  <c r="AK296" i="8" s="1"/>
  <c r="AK152" i="8"/>
  <c r="AJ103" i="8"/>
  <c r="AJ40" i="8"/>
  <c r="AK159" i="8"/>
  <c r="AJ79" i="8"/>
  <c r="AJ112" i="8"/>
  <c r="AJ296" i="8" s="1"/>
  <c r="AJ107" i="8"/>
  <c r="AJ291" i="8" s="1"/>
  <c r="AJ106" i="8"/>
  <c r="AJ290" i="8" s="1"/>
  <c r="AJ105" i="8"/>
  <c r="AJ289" i="8" s="1"/>
  <c r="AJ55" i="8"/>
  <c r="AJ110" i="8"/>
  <c r="AJ104" i="8"/>
  <c r="AJ288" i="8" s="1"/>
  <c r="AJ113" i="8"/>
  <c r="AJ297" i="8" s="1"/>
  <c r="AJ114" i="8"/>
  <c r="AJ298" i="8" s="1"/>
  <c r="AJ111" i="8"/>
  <c r="AJ295" i="8" s="1"/>
  <c r="AJ150" i="8"/>
  <c r="AJ132" i="8"/>
  <c r="AJ156" i="8"/>
  <c r="AJ152" i="8"/>
  <c r="AJ151" i="8"/>
  <c r="AJ159" i="8"/>
  <c r="AJ153" i="8"/>
  <c r="AJ157" i="8"/>
  <c r="AJ158" i="8"/>
  <c r="AJ160" i="8"/>
  <c r="AJ125" i="8"/>
  <c r="AJ149" i="8"/>
  <c r="AJ86" i="8"/>
  <c r="AT106" i="8"/>
  <c r="AT290" i="8" s="1"/>
  <c r="AT103" i="8"/>
  <c r="AT287" i="8" s="1"/>
  <c r="AT40" i="8"/>
  <c r="AT105" i="8"/>
  <c r="AT289" i="8" s="1"/>
  <c r="AT156" i="8"/>
  <c r="AT132" i="8"/>
  <c r="AT107" i="8"/>
  <c r="AT291" i="8" s="1"/>
  <c r="AT86" i="8"/>
  <c r="AT298" i="8"/>
  <c r="AT150" i="8"/>
  <c r="AU84" i="8"/>
  <c r="AN174" i="8"/>
  <c r="AN183" i="8"/>
  <c r="AU58" i="8"/>
  <c r="AJ175" i="8"/>
  <c r="AP174" i="8"/>
  <c r="AS175" i="8"/>
  <c r="AS174" i="8"/>
  <c r="AO182" i="8"/>
  <c r="AK172" i="8"/>
  <c r="AP176" i="8"/>
  <c r="AJ183" i="8"/>
  <c r="AM175" i="8"/>
  <c r="AN182" i="8"/>
  <c r="AS182" i="8"/>
  <c r="AM173" i="8"/>
  <c r="AT183" i="8"/>
  <c r="AS179" i="8"/>
  <c r="AU127" i="8"/>
  <c r="AR181" i="8"/>
  <c r="AL175" i="8"/>
  <c r="AP183" i="8"/>
  <c r="AO173" i="8"/>
  <c r="AK183" i="8"/>
  <c r="AL176" i="8"/>
  <c r="AL180" i="8"/>
  <c r="AJ180" i="8"/>
  <c r="AP175" i="8"/>
  <c r="AL172" i="8"/>
  <c r="AQ179" i="8"/>
  <c r="AU83" i="8"/>
  <c r="AT175" i="8"/>
  <c r="AR172" i="8"/>
  <c r="AT126" i="8"/>
  <c r="AQ183" i="8"/>
  <c r="AP173" i="8"/>
  <c r="AU60" i="8"/>
  <c r="AQ175" i="8"/>
  <c r="AO172" i="8"/>
  <c r="AS183" i="8"/>
  <c r="AL174" i="8"/>
  <c r="AJ181" i="8"/>
  <c r="AL183" i="8"/>
  <c r="AO174" i="8"/>
  <c r="AU135" i="8"/>
  <c r="AQ174" i="8"/>
  <c r="AM181" i="8"/>
  <c r="AS180" i="8"/>
  <c r="AR180" i="8"/>
  <c r="AR182" i="8"/>
  <c r="AU133" i="8"/>
  <c r="AN175" i="8"/>
  <c r="AM183" i="8"/>
  <c r="AK173" i="8"/>
  <c r="AU88" i="8"/>
  <c r="AS181" i="8"/>
  <c r="AU126" i="8"/>
  <c r="AN173" i="8"/>
  <c r="AN181" i="8"/>
  <c r="AL173" i="8"/>
  <c r="AK181" i="8"/>
  <c r="AP180" i="8"/>
  <c r="AM172" i="8"/>
  <c r="AL182" i="8"/>
  <c r="AO176" i="8"/>
  <c r="AS176" i="8"/>
  <c r="AM179" i="8"/>
  <c r="AP181" i="8"/>
  <c r="AU129" i="8"/>
  <c r="AN176" i="8"/>
  <c r="AP179" i="8"/>
  <c r="AM174" i="8"/>
  <c r="AT176" i="8"/>
  <c r="AT174" i="8"/>
  <c r="AO181" i="8"/>
  <c r="AR179" i="8"/>
  <c r="AR175" i="8"/>
  <c r="AU134" i="8"/>
  <c r="AM182" i="8"/>
  <c r="AQ180" i="8"/>
  <c r="AQ181" i="8"/>
  <c r="AN180" i="8"/>
  <c r="AK182" i="8"/>
  <c r="AJ182" i="8"/>
  <c r="AK176" i="8"/>
  <c r="AJ179" i="8"/>
  <c r="AT173" i="8"/>
  <c r="AT180" i="8"/>
  <c r="AK175" i="8"/>
  <c r="AN179" i="8"/>
  <c r="AJ173" i="8"/>
  <c r="AN172" i="8"/>
  <c r="AQ182" i="8"/>
  <c r="AK179" i="8"/>
  <c r="AU137" i="8"/>
  <c r="AK174" i="8"/>
  <c r="AM180" i="8"/>
  <c r="AR183" i="8"/>
  <c r="AU42" i="8"/>
  <c r="AM176" i="8"/>
  <c r="AP172" i="8"/>
  <c r="AS172" i="8"/>
  <c r="AU130" i="8"/>
  <c r="AU136" i="8"/>
  <c r="AQ172" i="8"/>
  <c r="AK180" i="8"/>
  <c r="AT182" i="8"/>
  <c r="AT181" i="8"/>
  <c r="AR174" i="8"/>
  <c r="AO175" i="8"/>
  <c r="AS173" i="8"/>
  <c r="AU128" i="8"/>
  <c r="AR173" i="8"/>
  <c r="AQ173" i="8"/>
  <c r="AU45" i="8"/>
  <c r="AQ176" i="8"/>
  <c r="AT179" i="8"/>
  <c r="AL181" i="8"/>
  <c r="AJ172" i="8"/>
  <c r="AO183" i="8"/>
  <c r="AR176" i="8"/>
  <c r="AP182" i="8"/>
  <c r="AL179" i="8"/>
  <c r="AJ176" i="8"/>
  <c r="AO180" i="8"/>
  <c r="AO179" i="8"/>
  <c r="AJ174" i="8"/>
  <c r="AS148" i="8" l="1"/>
  <c r="AT293" i="8"/>
  <c r="AT109" i="8"/>
  <c r="AL148" i="8"/>
  <c r="AO148" i="8"/>
  <c r="AJ171" i="8"/>
  <c r="AK171" i="8"/>
  <c r="AL171" i="8"/>
  <c r="AM171" i="8"/>
  <c r="AN171" i="8"/>
  <c r="AO171" i="8"/>
  <c r="AP171" i="8"/>
  <c r="AQ171" i="8"/>
  <c r="AS171" i="8"/>
  <c r="AS80" i="10" s="1"/>
  <c r="AR171" i="8"/>
  <c r="AR80" i="10" s="1"/>
  <c r="AJ178" i="8"/>
  <c r="AK178" i="8"/>
  <c r="AL178" i="8"/>
  <c r="AM178" i="8"/>
  <c r="AN178" i="8"/>
  <c r="AO178" i="8"/>
  <c r="AP178" i="8"/>
  <c r="AQ178" i="8"/>
  <c r="AR178" i="8"/>
  <c r="AR81" i="10" s="1"/>
  <c r="AS178" i="8"/>
  <c r="AS81" i="10" s="1"/>
  <c r="AK148" i="8"/>
  <c r="AN148" i="8"/>
  <c r="AN155" i="8"/>
  <c r="AO109" i="8"/>
  <c r="AO294" i="8"/>
  <c r="AO293" i="8" s="1"/>
  <c r="AR155" i="8"/>
  <c r="AR148" i="8"/>
  <c r="AL155" i="8"/>
  <c r="AM155" i="8"/>
  <c r="AR109" i="8"/>
  <c r="AR294" i="8"/>
  <c r="AR293" i="8" s="1"/>
  <c r="AS155" i="8"/>
  <c r="AK287" i="8"/>
  <c r="AK286" i="8" s="1"/>
  <c r="AK102" i="8"/>
  <c r="AL287" i="8"/>
  <c r="AL286" i="8" s="1"/>
  <c r="AL102" i="8"/>
  <c r="AP287" i="8"/>
  <c r="AP286" i="8" s="1"/>
  <c r="AP102" i="8"/>
  <c r="AP294" i="8"/>
  <c r="AP293" i="8" s="1"/>
  <c r="AP109" i="8"/>
  <c r="AK155" i="8"/>
  <c r="AM148" i="8"/>
  <c r="AM294" i="8"/>
  <c r="AM293" i="8" s="1"/>
  <c r="AM109" i="8"/>
  <c r="AS294" i="8"/>
  <c r="AS293" i="8" s="1"/>
  <c r="AS109" i="8"/>
  <c r="AM287" i="8"/>
  <c r="AM286" i="8" s="1"/>
  <c r="AM102" i="8"/>
  <c r="AO287" i="8"/>
  <c r="AO286" i="8" s="1"/>
  <c r="AO102" i="8"/>
  <c r="AQ155" i="8"/>
  <c r="AQ287" i="8"/>
  <c r="AQ286" i="8" s="1"/>
  <c r="AQ102" i="8"/>
  <c r="AK294" i="8"/>
  <c r="AK293" i="8" s="1"/>
  <c r="AK109" i="8"/>
  <c r="AR287" i="8"/>
  <c r="AR286" i="8" s="1"/>
  <c r="AR102" i="8"/>
  <c r="AS287" i="8"/>
  <c r="AS286" i="8" s="1"/>
  <c r="AS102" i="8"/>
  <c r="AJ294" i="8"/>
  <c r="AJ293" i="8" s="1"/>
  <c r="AJ109" i="8"/>
  <c r="AN287" i="8"/>
  <c r="AN286" i="8" s="1"/>
  <c r="AN102" i="8"/>
  <c r="AN294" i="8"/>
  <c r="AN293" i="8" s="1"/>
  <c r="AN109" i="8"/>
  <c r="AP155" i="8"/>
  <c r="AP148" i="8"/>
  <c r="AQ148" i="8"/>
  <c r="AQ294" i="8"/>
  <c r="AQ293" i="8" s="1"/>
  <c r="AQ109" i="8"/>
  <c r="AJ148" i="8"/>
  <c r="AJ155" i="8"/>
  <c r="AJ102" i="8"/>
  <c r="AJ287" i="8"/>
  <c r="AJ286" i="8" s="1"/>
  <c r="AL294" i="8"/>
  <c r="AL293" i="8" s="1"/>
  <c r="AL109" i="8"/>
  <c r="AO155" i="8"/>
  <c r="AU132" i="8"/>
  <c r="AU156" i="8"/>
  <c r="AU151" i="8"/>
  <c r="AU114" i="8"/>
  <c r="AU298" i="8" s="1"/>
  <c r="AU153" i="8"/>
  <c r="AT149" i="8"/>
  <c r="AT125" i="8"/>
  <c r="AT178" i="8"/>
  <c r="AU150" i="8"/>
  <c r="AU159" i="8"/>
  <c r="AU104" i="8"/>
  <c r="AU288" i="8" s="1"/>
  <c r="AU160" i="8"/>
  <c r="AU158" i="8"/>
  <c r="AU152" i="8"/>
  <c r="AU157" i="8"/>
  <c r="AU112" i="8"/>
  <c r="AU296" i="8" s="1"/>
  <c r="AU149" i="8"/>
  <c r="AU125" i="8"/>
  <c r="AT155" i="8"/>
  <c r="AT286" i="8"/>
  <c r="AT102" i="8"/>
  <c r="AU107" i="8"/>
  <c r="AU291" i="8" s="1"/>
  <c r="AU182" i="8"/>
  <c r="AU43" i="8"/>
  <c r="AU56" i="8"/>
  <c r="AU179" i="8"/>
  <c r="AU59" i="8"/>
  <c r="AU57" i="8"/>
  <c r="AU90" i="8"/>
  <c r="AU175" i="8"/>
  <c r="AU172" i="8"/>
  <c r="AU176" i="8"/>
  <c r="AU173" i="8"/>
  <c r="AU183" i="8"/>
  <c r="AU87" i="8"/>
  <c r="AT172" i="8"/>
  <c r="AU181" i="8"/>
  <c r="AU81" i="8"/>
  <c r="AU174" i="8"/>
  <c r="AU44" i="8"/>
  <c r="AU41" i="8"/>
  <c r="AU91" i="8"/>
  <c r="AU180" i="8"/>
  <c r="AU89" i="8"/>
  <c r="AT81" i="10" l="1"/>
  <c r="AU155" i="8"/>
  <c r="AU113" i="8"/>
  <c r="AU297" i="8" s="1"/>
  <c r="AU178" i="8"/>
  <c r="AU81" i="10" s="1"/>
  <c r="AU86" i="8"/>
  <c r="AE55" i="11" s="1"/>
  <c r="AU110" i="8"/>
  <c r="AU294" i="8" s="1"/>
  <c r="AU55" i="8"/>
  <c r="AU111" i="8"/>
  <c r="AU295" i="8" s="1"/>
  <c r="AU171" i="8"/>
  <c r="AU80" i="10" s="1"/>
  <c r="AT171" i="8"/>
  <c r="AT148" i="8"/>
  <c r="AU148" i="8"/>
  <c r="AU40" i="8"/>
  <c r="AU103" i="8"/>
  <c r="AU105" i="8"/>
  <c r="AU289" i="8" s="1"/>
  <c r="AU106" i="8"/>
  <c r="AU290" i="8" s="1"/>
  <c r="AU80" i="8"/>
  <c r="AU82" i="8"/>
  <c r="AE81" i="10" l="1"/>
  <c r="AT80" i="10"/>
  <c r="AE80" i="10"/>
  <c r="AU293" i="8"/>
  <c r="AU109" i="8"/>
  <c r="AU102" i="8"/>
  <c r="AU287" i="8"/>
  <c r="AU286" i="8" s="1"/>
  <c r="AU79" i="8"/>
  <c r="AE54" i="11" s="1"/>
  <c r="AV134" i="8"/>
  <c r="AV60" i="8"/>
  <c r="AV44" i="8"/>
  <c r="AV127" i="8"/>
  <c r="AV45" i="8"/>
  <c r="AV56" i="8"/>
  <c r="AV59" i="8"/>
  <c r="AV58" i="8"/>
  <c r="AV83" i="8"/>
  <c r="AV57" i="8"/>
  <c r="AV111" i="8" l="1"/>
  <c r="AV295" i="8" s="1"/>
  <c r="AV106" i="8"/>
  <c r="AV290" i="8" s="1"/>
  <c r="AV113" i="8"/>
  <c r="AV297" i="8" s="1"/>
  <c r="AV107" i="8"/>
  <c r="AV291" i="8" s="1"/>
  <c r="AV112" i="8"/>
  <c r="AV296" i="8" s="1"/>
  <c r="AV157" i="8"/>
  <c r="AV55" i="8"/>
  <c r="AV110" i="8"/>
  <c r="AV114" i="8"/>
  <c r="AV298" i="8" s="1"/>
  <c r="AV150" i="8"/>
  <c r="AV135" i="8"/>
  <c r="AV41" i="8"/>
  <c r="AV126" i="8"/>
  <c r="AV84" i="8"/>
  <c r="AV89" i="8"/>
  <c r="AV130" i="8"/>
  <c r="AV42" i="8"/>
  <c r="AV43" i="8"/>
  <c r="AV173" i="8"/>
  <c r="AV129" i="8"/>
  <c r="AV136" i="8"/>
  <c r="AV128" i="8"/>
  <c r="AV91" i="8"/>
  <c r="AV137" i="8"/>
  <c r="AV88" i="8"/>
  <c r="AV90" i="8"/>
  <c r="AV180" i="8"/>
  <c r="AV87" i="8"/>
  <c r="AV133" i="8"/>
  <c r="AV109" i="8" l="1"/>
  <c r="AV294" i="8"/>
  <c r="AV293" i="8" s="1"/>
  <c r="AV104" i="8"/>
  <c r="AV288" i="8" s="1"/>
  <c r="AV160" i="8"/>
  <c r="AV151" i="8"/>
  <c r="AV105" i="8"/>
  <c r="AV289" i="8" s="1"/>
  <c r="AV153" i="8"/>
  <c r="AV152" i="8"/>
  <c r="AV158" i="8"/>
  <c r="AV159" i="8"/>
  <c r="AV40" i="8"/>
  <c r="AV103" i="8"/>
  <c r="AV287" i="8" s="1"/>
  <c r="AV149" i="8"/>
  <c r="AV86" i="8"/>
  <c r="AV156" i="8"/>
  <c r="AV125" i="8"/>
  <c r="AV132" i="8"/>
  <c r="AV183" i="8"/>
  <c r="AW56" i="8"/>
  <c r="AV175" i="8"/>
  <c r="AW45" i="8"/>
  <c r="AW59" i="8"/>
  <c r="AV82" i="8"/>
  <c r="AW60" i="8"/>
  <c r="AW90" i="8"/>
  <c r="AV179" i="8"/>
  <c r="AW134" i="8"/>
  <c r="AV176" i="8"/>
  <c r="AV182" i="8"/>
  <c r="AW43" i="8"/>
  <c r="AW41" i="8"/>
  <c r="AW58" i="8"/>
  <c r="AV80" i="8"/>
  <c r="AV181" i="8"/>
  <c r="AV172" i="8"/>
  <c r="AW44" i="8"/>
  <c r="AV81" i="8"/>
  <c r="AW130" i="8"/>
  <c r="AW42" i="8"/>
  <c r="AW57" i="8"/>
  <c r="AV174" i="8"/>
  <c r="AV155" i="8" l="1"/>
  <c r="AV148" i="8"/>
  <c r="AV286" i="8"/>
  <c r="AW114" i="8"/>
  <c r="AW298" i="8" s="1"/>
  <c r="AW110" i="8"/>
  <c r="AW294" i="8" s="1"/>
  <c r="AW55" i="8"/>
  <c r="AW153" i="8"/>
  <c r="AV79" i="8"/>
  <c r="AV178" i="8"/>
  <c r="AW107" i="8"/>
  <c r="AW291" i="8" s="1"/>
  <c r="AV171" i="8"/>
  <c r="AW113" i="8"/>
  <c r="AW297" i="8" s="1"/>
  <c r="AW112" i="8"/>
  <c r="AW296" i="8" s="1"/>
  <c r="AW157" i="8"/>
  <c r="AW111" i="8"/>
  <c r="AW295" i="8" s="1"/>
  <c r="AV102" i="8"/>
  <c r="AW40" i="8"/>
  <c r="AW103" i="8"/>
  <c r="AW287" i="8" s="1"/>
  <c r="AW104" i="8"/>
  <c r="AW288" i="8" s="1"/>
  <c r="AW105" i="8"/>
  <c r="AW289" i="8" s="1"/>
  <c r="AW106" i="8"/>
  <c r="AW290" i="8" s="1"/>
  <c r="AW128" i="8"/>
  <c r="AW176" i="8"/>
  <c r="AV80" i="10" l="1"/>
  <c r="AV81" i="10"/>
  <c r="AW293" i="8"/>
  <c r="AW109" i="8"/>
  <c r="AW286" i="8"/>
  <c r="AW102" i="8"/>
  <c r="AW151" i="8"/>
  <c r="AW174" i="8"/>
  <c r="AW91" i="8"/>
  <c r="AW133" i="8"/>
  <c r="AW126" i="8"/>
  <c r="AW180" i="8"/>
  <c r="AW127" i="8"/>
  <c r="AW137" i="8"/>
  <c r="AW81" i="8"/>
  <c r="AW135" i="8"/>
  <c r="AW136" i="8"/>
  <c r="AW129" i="8"/>
  <c r="AW149" i="8" l="1"/>
  <c r="AW158" i="8"/>
  <c r="AW152" i="8"/>
  <c r="AW150" i="8"/>
  <c r="AW156" i="8"/>
  <c r="AW132" i="8"/>
  <c r="AW159" i="8"/>
  <c r="AW160" i="8"/>
  <c r="AW125" i="8"/>
  <c r="AX81" i="8"/>
  <c r="AX56" i="8"/>
  <c r="AW89" i="8"/>
  <c r="AW88" i="8"/>
  <c r="AX80" i="8"/>
  <c r="AW175" i="8"/>
  <c r="AX57" i="8"/>
  <c r="AX60" i="8"/>
  <c r="AX88" i="8"/>
  <c r="AX59" i="8"/>
  <c r="AX87" i="8"/>
  <c r="AX136" i="8"/>
  <c r="AW181" i="8"/>
  <c r="AW80" i="8"/>
  <c r="AW83" i="8"/>
  <c r="AW173" i="8"/>
  <c r="AW179" i="8"/>
  <c r="AX135" i="8"/>
  <c r="AW82" i="8"/>
  <c r="AX83" i="8"/>
  <c r="AW182" i="8"/>
  <c r="AX129" i="8"/>
  <c r="AX133" i="8"/>
  <c r="AX58" i="8"/>
  <c r="AX128" i="8"/>
  <c r="AX137" i="8"/>
  <c r="AX89" i="8"/>
  <c r="AX84" i="8"/>
  <c r="AW183" i="8"/>
  <c r="AW87" i="8"/>
  <c r="AX134" i="8"/>
  <c r="AW84" i="8"/>
  <c r="AW172" i="8"/>
  <c r="AX45" i="8"/>
  <c r="AX127" i="8"/>
  <c r="AX43" i="8"/>
  <c r="AX91" i="8"/>
  <c r="AX90" i="8"/>
  <c r="AX82" i="8"/>
  <c r="AW148" i="8" l="1"/>
  <c r="AX113" i="8"/>
  <c r="AX297" i="8" s="1"/>
  <c r="AW86" i="8"/>
  <c r="AX160" i="8"/>
  <c r="AX86" i="8"/>
  <c r="AX55" i="8"/>
  <c r="AX110" i="8"/>
  <c r="AX294" i="8" s="1"/>
  <c r="AX152" i="8"/>
  <c r="AX112" i="8"/>
  <c r="AX296" i="8" s="1"/>
  <c r="AX159" i="8"/>
  <c r="AX111" i="8"/>
  <c r="AX295" i="8" s="1"/>
  <c r="AX114" i="8"/>
  <c r="AX298" i="8" s="1"/>
  <c r="AW178" i="8"/>
  <c r="AX151" i="8"/>
  <c r="AX107" i="8"/>
  <c r="AX291" i="8" s="1"/>
  <c r="AX158" i="8"/>
  <c r="AX157" i="8"/>
  <c r="AX79" i="8"/>
  <c r="AX150" i="8"/>
  <c r="AW79" i="8"/>
  <c r="AX132" i="8"/>
  <c r="AX156" i="8"/>
  <c r="AW171" i="8"/>
  <c r="AW155" i="8"/>
  <c r="AX105" i="8"/>
  <c r="AX289" i="8" s="1"/>
  <c r="AX180" i="8"/>
  <c r="AX174" i="8"/>
  <c r="AX175" i="8"/>
  <c r="AX173" i="8"/>
  <c r="AX44" i="8"/>
  <c r="AX182" i="8"/>
  <c r="AX183" i="8"/>
  <c r="AX42" i="8"/>
  <c r="AX41" i="8"/>
  <c r="AX126" i="8"/>
  <c r="AF54" i="11" l="1"/>
  <c r="AF55" i="11"/>
  <c r="AW80" i="10"/>
  <c r="AW81" i="10"/>
  <c r="AX109" i="8"/>
  <c r="AX106" i="8"/>
  <c r="AX290" i="8" s="1"/>
  <c r="AX104" i="8"/>
  <c r="AX288" i="8" s="1"/>
  <c r="AX103" i="8"/>
  <c r="AX287" i="8" s="1"/>
  <c r="AX40" i="8"/>
  <c r="AX155" i="8"/>
  <c r="AX293" i="8"/>
  <c r="AX149" i="8"/>
  <c r="AY127" i="8"/>
  <c r="AY137" i="8"/>
  <c r="AY135" i="8"/>
  <c r="AY87" i="8"/>
  <c r="AY80" i="8"/>
  <c r="AY128" i="8"/>
  <c r="AY133" i="8"/>
  <c r="AY83" i="8"/>
  <c r="AY42" i="8"/>
  <c r="AY82" i="8"/>
  <c r="AY89" i="8"/>
  <c r="AX179" i="8"/>
  <c r="AY56" i="8"/>
  <c r="AY130" i="8"/>
  <c r="AX172" i="8"/>
  <c r="AY88" i="8"/>
  <c r="AX181" i="8"/>
  <c r="AY90" i="8"/>
  <c r="AY81" i="8"/>
  <c r="AY84" i="8"/>
  <c r="AY57" i="8"/>
  <c r="AY136" i="8"/>
  <c r="AY126" i="8"/>
  <c r="AY91" i="8"/>
  <c r="AY60" i="8"/>
  <c r="AY59" i="8"/>
  <c r="AY134" i="8"/>
  <c r="AY58" i="8"/>
  <c r="AY129" i="8"/>
  <c r="AX130" i="8"/>
  <c r="AY158" i="8" l="1"/>
  <c r="AY86" i="8"/>
  <c r="AY157" i="8"/>
  <c r="AX178" i="8"/>
  <c r="AY104" i="8"/>
  <c r="AY288" i="8" s="1"/>
  <c r="AY112" i="8"/>
  <c r="AY296" i="8" s="1"/>
  <c r="AY111" i="8"/>
  <c r="AY295" i="8" s="1"/>
  <c r="AY153" i="8"/>
  <c r="AY151" i="8"/>
  <c r="AY79" i="8"/>
  <c r="AY160" i="8"/>
  <c r="AY55" i="8"/>
  <c r="AY110" i="8"/>
  <c r="AY294" i="8" s="1"/>
  <c r="AY149" i="8"/>
  <c r="AY125" i="8"/>
  <c r="AX125" i="8"/>
  <c r="AX153" i="8"/>
  <c r="AX148" i="8" s="1"/>
  <c r="AY150" i="8"/>
  <c r="AY113" i="8"/>
  <c r="AY297" i="8" s="1"/>
  <c r="AY114" i="8"/>
  <c r="AY298" i="8" s="1"/>
  <c r="AY152" i="8"/>
  <c r="AY159" i="8"/>
  <c r="AX286" i="8"/>
  <c r="AX102" i="8"/>
  <c r="AY156" i="8"/>
  <c r="AY132" i="8"/>
  <c r="AZ137" i="8"/>
  <c r="AY181" i="8"/>
  <c r="AZ134" i="8"/>
  <c r="AX176" i="8"/>
  <c r="AY45" i="8"/>
  <c r="AY175" i="8"/>
  <c r="AY172" i="8"/>
  <c r="AZ133" i="8"/>
  <c r="AY173" i="8"/>
  <c r="AY41" i="8"/>
  <c r="AY182" i="8"/>
  <c r="AY44" i="8"/>
  <c r="AY176" i="8"/>
  <c r="AY43" i="8"/>
  <c r="AY180" i="8"/>
  <c r="AY183" i="8"/>
  <c r="AZ135" i="8"/>
  <c r="AZ136" i="8"/>
  <c r="AY174" i="8"/>
  <c r="AY179" i="8"/>
  <c r="AX81" i="10" l="1"/>
  <c r="AY155" i="8"/>
  <c r="AY109" i="8"/>
  <c r="AY106" i="8"/>
  <c r="AY290" i="8" s="1"/>
  <c r="AY171" i="8"/>
  <c r="AY107" i="8"/>
  <c r="AY291" i="8" s="1"/>
  <c r="AY178" i="8"/>
  <c r="AY40" i="8"/>
  <c r="AY103" i="8"/>
  <c r="AY105" i="8"/>
  <c r="AY289" i="8" s="1"/>
  <c r="AX171" i="8"/>
  <c r="AY148" i="8"/>
  <c r="AY293" i="8"/>
  <c r="AZ132" i="8"/>
  <c r="AZ156" i="8"/>
  <c r="AZ157" i="8"/>
  <c r="AZ158" i="8"/>
  <c r="AZ159" i="8"/>
  <c r="AZ160" i="8"/>
  <c r="AZ128" i="8"/>
  <c r="AY81" i="10" l="1"/>
  <c r="AY80" i="10"/>
  <c r="AX80" i="10"/>
  <c r="AY102" i="8"/>
  <c r="AY287" i="8"/>
  <c r="AY286" i="8" s="1"/>
  <c r="AZ155" i="8"/>
  <c r="AZ151" i="8"/>
  <c r="AZ42" i="8"/>
  <c r="AZ174" i="8"/>
  <c r="AZ84" i="8"/>
  <c r="AZ130" i="8"/>
  <c r="AZ41" i="8"/>
  <c r="AZ89" i="8"/>
  <c r="AZ180" i="8"/>
  <c r="AZ57" i="8"/>
  <c r="AZ45" i="8"/>
  <c r="AZ43" i="8"/>
  <c r="AZ129" i="8"/>
  <c r="AZ82" i="8"/>
  <c r="AZ81" i="8"/>
  <c r="AZ44" i="8"/>
  <c r="AZ80" i="8"/>
  <c r="AZ83" i="8"/>
  <c r="AZ59" i="8"/>
  <c r="AZ113" i="8" l="1"/>
  <c r="AZ297" i="8" s="1"/>
  <c r="AZ104" i="8"/>
  <c r="AZ288" i="8" s="1"/>
  <c r="AZ79" i="8"/>
  <c r="AZ103" i="8"/>
  <c r="AZ287" i="8" s="1"/>
  <c r="AZ40" i="8"/>
  <c r="AZ105" i="8"/>
  <c r="AZ289" i="8" s="1"/>
  <c r="AZ106" i="8"/>
  <c r="AZ290" i="8" s="1"/>
  <c r="AZ107" i="8"/>
  <c r="AZ291" i="8" s="1"/>
  <c r="AZ111" i="8"/>
  <c r="AZ295" i="8" s="1"/>
  <c r="AZ153" i="8"/>
  <c r="AZ152" i="8"/>
  <c r="AZ183" i="8"/>
  <c r="AZ179" i="8"/>
  <c r="AZ175" i="8"/>
  <c r="AZ127" i="8"/>
  <c r="AZ181" i="8"/>
  <c r="AZ126" i="8"/>
  <c r="AZ182" i="8"/>
  <c r="AZ286" i="8" l="1"/>
  <c r="AZ150" i="8"/>
  <c r="AZ149" i="8"/>
  <c r="AZ125" i="8"/>
  <c r="AZ102" i="8"/>
  <c r="AZ178" i="8"/>
  <c r="AZ91" i="8"/>
  <c r="AZ56" i="8"/>
  <c r="AZ90" i="8"/>
  <c r="AZ173" i="8"/>
  <c r="AZ87" i="8"/>
  <c r="AZ60" i="8"/>
  <c r="AZ58" i="8"/>
  <c r="AZ88" i="8"/>
  <c r="AZ81" i="10" l="1"/>
  <c r="AZ148" i="8"/>
  <c r="AZ55" i="8"/>
  <c r="AZ110" i="8"/>
  <c r="AZ294" i="8" s="1"/>
  <c r="AZ112" i="8"/>
  <c r="AZ296" i="8" s="1"/>
  <c r="AZ114" i="8"/>
  <c r="AZ298" i="8" s="1"/>
  <c r="AZ86" i="8"/>
  <c r="BA59" i="8"/>
  <c r="BA91" i="8"/>
  <c r="BA82" i="8"/>
  <c r="BA126" i="8"/>
  <c r="BA135" i="8"/>
  <c r="BA90" i="8"/>
  <c r="BA136" i="8"/>
  <c r="BA57" i="8"/>
  <c r="BA134" i="8"/>
  <c r="BA45" i="8"/>
  <c r="BA133" i="8"/>
  <c r="BA83" i="8"/>
  <c r="BA89" i="8"/>
  <c r="BA44" i="8"/>
  <c r="BA127" i="8"/>
  <c r="BA128" i="8"/>
  <c r="BA56" i="8"/>
  <c r="BA87" i="8"/>
  <c r="BA88" i="8"/>
  <c r="BA129" i="8"/>
  <c r="AZ172" i="8"/>
  <c r="AZ176" i="8"/>
  <c r="BA60" i="8"/>
  <c r="BA137" i="8"/>
  <c r="BA42" i="8"/>
  <c r="BA58" i="8"/>
  <c r="BA130" i="8"/>
  <c r="BA114" i="8" l="1"/>
  <c r="BA298" i="8" s="1"/>
  <c r="BA55" i="8"/>
  <c r="BA110" i="8"/>
  <c r="BA294" i="8" s="1"/>
  <c r="BA149" i="8"/>
  <c r="AZ171" i="8"/>
  <c r="BA113" i="8"/>
  <c r="BA297" i="8" s="1"/>
  <c r="BA158" i="8"/>
  <c r="BA152" i="8"/>
  <c r="BA112" i="8"/>
  <c r="BA296" i="8" s="1"/>
  <c r="BA160" i="8"/>
  <c r="BA111" i="8"/>
  <c r="BA295" i="8" s="1"/>
  <c r="BA157" i="8"/>
  <c r="BA150" i="8"/>
  <c r="BA86" i="8"/>
  <c r="BA153" i="8"/>
  <c r="BA107" i="8"/>
  <c r="BA291" i="8" s="1"/>
  <c r="BA159" i="8"/>
  <c r="BA104" i="8"/>
  <c r="BA288" i="8" s="1"/>
  <c r="BA156" i="8"/>
  <c r="BA151" i="8"/>
  <c r="AZ109" i="8"/>
  <c r="AZ293" i="8"/>
  <c r="BA106" i="8"/>
  <c r="BA290" i="8" s="1"/>
  <c r="BA132" i="8"/>
  <c r="BA125" i="8"/>
  <c r="BA81" i="8"/>
  <c r="BA84" i="8"/>
  <c r="BA183" i="8"/>
  <c r="BA43" i="8"/>
  <c r="BA180" i="8"/>
  <c r="BA176" i="8"/>
  <c r="BA80" i="8"/>
  <c r="BA41" i="8"/>
  <c r="BA172" i="8"/>
  <c r="BA175" i="8"/>
  <c r="BA181" i="8"/>
  <c r="BA173" i="8"/>
  <c r="BA179" i="8"/>
  <c r="BA182" i="8"/>
  <c r="BA174" i="8"/>
  <c r="AZ80" i="10" l="1"/>
  <c r="BA293" i="8"/>
  <c r="BA148" i="8"/>
  <c r="BA109" i="8"/>
  <c r="BA155" i="8"/>
  <c r="BA105" i="8"/>
  <c r="BA289" i="8" s="1"/>
  <c r="BA40" i="8"/>
  <c r="BA103" i="8"/>
  <c r="BA171" i="8"/>
  <c r="BA80" i="10" s="1"/>
  <c r="BA178" i="8"/>
  <c r="BA79" i="8"/>
  <c r="BB84" i="8"/>
  <c r="BB60" i="8"/>
  <c r="BB128" i="8"/>
  <c r="BB136" i="8"/>
  <c r="BB133" i="8"/>
  <c r="BB129" i="8"/>
  <c r="BB43" i="8"/>
  <c r="BB45" i="8"/>
  <c r="BB88" i="8"/>
  <c r="BB44" i="8"/>
  <c r="BB57" i="8"/>
  <c r="BB59" i="8"/>
  <c r="BB137" i="8"/>
  <c r="BB81" i="8"/>
  <c r="BB83" i="8"/>
  <c r="BB42" i="8"/>
  <c r="BB58" i="8"/>
  <c r="BB80" i="8"/>
  <c r="BB127" i="8"/>
  <c r="BB134" i="8"/>
  <c r="BB91" i="8"/>
  <c r="BB126" i="8"/>
  <c r="BB130" i="8"/>
  <c r="BB82" i="8"/>
  <c r="BB41" i="8"/>
  <c r="BB135" i="8"/>
  <c r="BB90" i="8"/>
  <c r="BA81" i="10" l="1"/>
  <c r="AG80" i="10"/>
  <c r="BA102" i="8"/>
  <c r="BB104" i="8"/>
  <c r="BB288" i="8" s="1"/>
  <c r="BB111" i="8"/>
  <c r="BB295" i="8" s="1"/>
  <c r="BB159" i="8"/>
  <c r="BB105" i="8"/>
  <c r="BB289" i="8" s="1"/>
  <c r="BB153" i="8"/>
  <c r="BB160" i="8"/>
  <c r="BB40" i="8"/>
  <c r="BB103" i="8"/>
  <c r="BB287" i="8" s="1"/>
  <c r="BB114" i="8"/>
  <c r="BB298" i="8" s="1"/>
  <c r="BB150" i="8"/>
  <c r="BB158" i="8"/>
  <c r="BB106" i="8"/>
  <c r="BB290" i="8" s="1"/>
  <c r="BB152" i="8"/>
  <c r="BB132" i="8"/>
  <c r="BB156" i="8"/>
  <c r="BB149" i="8"/>
  <c r="BB107" i="8"/>
  <c r="BB291" i="8" s="1"/>
  <c r="BB79" i="8"/>
  <c r="BB113" i="8"/>
  <c r="BB297" i="8" s="1"/>
  <c r="BB157" i="8"/>
  <c r="BB151" i="8"/>
  <c r="BA287" i="8"/>
  <c r="BA286" i="8" s="1"/>
  <c r="BB112" i="8"/>
  <c r="BB296" i="8" s="1"/>
  <c r="BB125" i="8"/>
  <c r="BB179" i="8"/>
  <c r="BB176" i="8"/>
  <c r="BB56" i="8"/>
  <c r="BC135" i="8"/>
  <c r="BB182" i="8"/>
  <c r="BB174" i="8"/>
  <c r="BB181" i="8"/>
  <c r="BB183" i="8"/>
  <c r="BB180" i="8"/>
  <c r="BB173" i="8"/>
  <c r="BB175" i="8"/>
  <c r="BB87" i="8"/>
  <c r="BB89" i="8"/>
  <c r="BB172" i="8"/>
  <c r="BB148" i="8" l="1"/>
  <c r="BB286" i="8"/>
  <c r="BB86" i="8"/>
  <c r="BB55" i="8"/>
  <c r="BB110" i="8"/>
  <c r="BB109" i="8" s="1"/>
  <c r="BB171" i="8"/>
  <c r="BB178" i="8"/>
  <c r="BB102" i="8"/>
  <c r="BB155" i="8"/>
  <c r="BC158" i="8"/>
  <c r="BC134" i="8"/>
  <c r="BC89" i="8"/>
  <c r="BC43" i="8"/>
  <c r="BC58" i="8"/>
  <c r="BC91" i="8"/>
  <c r="BC44" i="8"/>
  <c r="BC88" i="8"/>
  <c r="BC59" i="8"/>
  <c r="BC136" i="8"/>
  <c r="BC90" i="8"/>
  <c r="BC45" i="8"/>
  <c r="BC60" i="8"/>
  <c r="BC83" i="8"/>
  <c r="BC87" i="8"/>
  <c r="BC42" i="8"/>
  <c r="BC41" i="8"/>
  <c r="BC130" i="8"/>
  <c r="BC57" i="8"/>
  <c r="BC126" i="8"/>
  <c r="BC127" i="8"/>
  <c r="BB81" i="10" l="1"/>
  <c r="BB80" i="10"/>
  <c r="BC107" i="8"/>
  <c r="BC291" i="8" s="1"/>
  <c r="BC153" i="8"/>
  <c r="BC106" i="8"/>
  <c r="BC290" i="8" s="1"/>
  <c r="BC113" i="8"/>
  <c r="BC297" i="8" s="1"/>
  <c r="BC104" i="8"/>
  <c r="BC288" i="8" s="1"/>
  <c r="BC150" i="8"/>
  <c r="BC114" i="8"/>
  <c r="BC298" i="8" s="1"/>
  <c r="BC159" i="8"/>
  <c r="BC86" i="8"/>
  <c r="BC112" i="8"/>
  <c r="BC296" i="8" s="1"/>
  <c r="BC111" i="8"/>
  <c r="BC295" i="8" s="1"/>
  <c r="BC105" i="8"/>
  <c r="BC289" i="8" s="1"/>
  <c r="BC157" i="8"/>
  <c r="BC40" i="8"/>
  <c r="BC103" i="8"/>
  <c r="BB294" i="8"/>
  <c r="BB293" i="8" s="1"/>
  <c r="BC149" i="8"/>
  <c r="BC180" i="8"/>
  <c r="BC128" i="8"/>
  <c r="BC181" i="8"/>
  <c r="BC133" i="8"/>
  <c r="BC173" i="8"/>
  <c r="BC84" i="8"/>
  <c r="BC182" i="8"/>
  <c r="BC137" i="8"/>
  <c r="BC129" i="8"/>
  <c r="BC172" i="8"/>
  <c r="BC56" i="8"/>
  <c r="BC176" i="8"/>
  <c r="BC102" i="8" l="1"/>
  <c r="BC152" i="8"/>
  <c r="BC160" i="8"/>
  <c r="BC55" i="8"/>
  <c r="BC110" i="8"/>
  <c r="BC294" i="8" s="1"/>
  <c r="BC293" i="8" s="1"/>
  <c r="BC125" i="8"/>
  <c r="BC151" i="8"/>
  <c r="BC156" i="8"/>
  <c r="BC132" i="8"/>
  <c r="BC287" i="8"/>
  <c r="BC286" i="8" s="1"/>
  <c r="BD134" i="8"/>
  <c r="BD133" i="8"/>
  <c r="BC174" i="8"/>
  <c r="BD84" i="8"/>
  <c r="BD58" i="8"/>
  <c r="BD126" i="8"/>
  <c r="BC81" i="8"/>
  <c r="BD56" i="8"/>
  <c r="BC80" i="8"/>
  <c r="BD127" i="8"/>
  <c r="BD136" i="8"/>
  <c r="BC183" i="8"/>
  <c r="BD137" i="8"/>
  <c r="BD130" i="8"/>
  <c r="BD42" i="8"/>
  <c r="BD135" i="8"/>
  <c r="BD128" i="8"/>
  <c r="BD60" i="8"/>
  <c r="BC179" i="8"/>
  <c r="BD129" i="8"/>
  <c r="BD59" i="8"/>
  <c r="BD89" i="8"/>
  <c r="BC175" i="8"/>
  <c r="BC82" i="8"/>
  <c r="BD57" i="8"/>
  <c r="BD157" i="8" l="1"/>
  <c r="BC171" i="8"/>
  <c r="BD153" i="8"/>
  <c r="BD150" i="8"/>
  <c r="BD149" i="8"/>
  <c r="BD125" i="8"/>
  <c r="BD158" i="8"/>
  <c r="BD104" i="8"/>
  <c r="BD288" i="8" s="1"/>
  <c r="BD159" i="8"/>
  <c r="BC79" i="8"/>
  <c r="BC178" i="8"/>
  <c r="BD160" i="8"/>
  <c r="BD114" i="8"/>
  <c r="BD298" i="8" s="1"/>
  <c r="BD152" i="8"/>
  <c r="BD156" i="8"/>
  <c r="BD151" i="8"/>
  <c r="BC109" i="8"/>
  <c r="BC155" i="8"/>
  <c r="BC148" i="8"/>
  <c r="BD55" i="8"/>
  <c r="BD110" i="8"/>
  <c r="BD294" i="8" s="1"/>
  <c r="BD111" i="8"/>
  <c r="BD295" i="8" s="1"/>
  <c r="BD112" i="8"/>
  <c r="BD296" i="8" s="1"/>
  <c r="BD113" i="8"/>
  <c r="BD297" i="8" s="1"/>
  <c r="BD80" i="8"/>
  <c r="BD81" i="8"/>
  <c r="BD181" i="8"/>
  <c r="BD179" i="8"/>
  <c r="BD182" i="8"/>
  <c r="BD83" i="8"/>
  <c r="BD175" i="8"/>
  <c r="BD180" i="8"/>
  <c r="BD82" i="8"/>
  <c r="BD183" i="8"/>
  <c r="BC81" i="10" l="1"/>
  <c r="BC80" i="10"/>
  <c r="BD148" i="8"/>
  <c r="BD178" i="8"/>
  <c r="BD81" i="10" s="1"/>
  <c r="BD293" i="8"/>
  <c r="BD109" i="8"/>
  <c r="BD79" i="8"/>
  <c r="AH54" i="11" s="1"/>
  <c r="BD132" i="8"/>
  <c r="BD155" i="8"/>
  <c r="BD87" i="8"/>
  <c r="BE133" i="8"/>
  <c r="BD90" i="8"/>
  <c r="BD45" i="8"/>
  <c r="BD173" i="8"/>
  <c r="BD41" i="8"/>
  <c r="BD43" i="8"/>
  <c r="BD88" i="8"/>
  <c r="BD91" i="8"/>
  <c r="BD176" i="8"/>
  <c r="BD174" i="8"/>
  <c r="BD172" i="8"/>
  <c r="BD44" i="8"/>
  <c r="AH81" i="10" l="1"/>
  <c r="BD107" i="8"/>
  <c r="BD291" i="8" s="1"/>
  <c r="BD106" i="8"/>
  <c r="BD290" i="8" s="1"/>
  <c r="BD40" i="8"/>
  <c r="BD103" i="8"/>
  <c r="BD287" i="8" s="1"/>
  <c r="BD86" i="8"/>
  <c r="BD171" i="8"/>
  <c r="BD105" i="8"/>
  <c r="BD289" i="8" s="1"/>
  <c r="BE156" i="8"/>
  <c r="BE59" i="8"/>
  <c r="BE84" i="8"/>
  <c r="BE135" i="8"/>
  <c r="BE136" i="8"/>
  <c r="BE127" i="8"/>
  <c r="BE81" i="8"/>
  <c r="BE58" i="8"/>
  <c r="BE83" i="8"/>
  <c r="BE80" i="8"/>
  <c r="BE137" i="8"/>
  <c r="BE134" i="8"/>
  <c r="BE128" i="8"/>
  <c r="BE57" i="8"/>
  <c r="BE43" i="8"/>
  <c r="BE82" i="8"/>
  <c r="BE60" i="8"/>
  <c r="BE179" i="8"/>
  <c r="BE56" i="8"/>
  <c r="BD80" i="10" l="1"/>
  <c r="BE111" i="8"/>
  <c r="BE295" i="8" s="1"/>
  <c r="BE159" i="8"/>
  <c r="BE151" i="8"/>
  <c r="BE114" i="8"/>
  <c r="BE298" i="8" s="1"/>
  <c r="BE113" i="8"/>
  <c r="BE297" i="8" s="1"/>
  <c r="BE158" i="8"/>
  <c r="BE112" i="8"/>
  <c r="BE296" i="8" s="1"/>
  <c r="BE79" i="8"/>
  <c r="BE160" i="8"/>
  <c r="BE157" i="8"/>
  <c r="BE110" i="8"/>
  <c r="BE294" i="8" s="1"/>
  <c r="BE55" i="8"/>
  <c r="BE150" i="8"/>
  <c r="BD102" i="8"/>
  <c r="BD286" i="8"/>
  <c r="BE105" i="8"/>
  <c r="BE289" i="8" s="1"/>
  <c r="BE181" i="8"/>
  <c r="BE129" i="8"/>
  <c r="BE174" i="8"/>
  <c r="BE130" i="8"/>
  <c r="BE180" i="8"/>
  <c r="BE173" i="8"/>
  <c r="BE183" i="8"/>
  <c r="BE126" i="8"/>
  <c r="BE182" i="8"/>
  <c r="BE293" i="8" l="1"/>
  <c r="BE153" i="8"/>
  <c r="BE152" i="8"/>
  <c r="BE178" i="8"/>
  <c r="BE125" i="8"/>
  <c r="BE149" i="8"/>
  <c r="BE109" i="8"/>
  <c r="BE155" i="8"/>
  <c r="BE132" i="8"/>
  <c r="BE88" i="8"/>
  <c r="BE172" i="8"/>
  <c r="BE90" i="8"/>
  <c r="BE175" i="8"/>
  <c r="BE87" i="8"/>
  <c r="BE89" i="8"/>
  <c r="BE45" i="8"/>
  <c r="BE41" i="8"/>
  <c r="BE176" i="8"/>
  <c r="BE42" i="8"/>
  <c r="BE44" i="8"/>
  <c r="BE91" i="8"/>
  <c r="BE81" i="10" l="1"/>
  <c r="BE148" i="8"/>
  <c r="BE103" i="8"/>
  <c r="BE287" i="8" s="1"/>
  <c r="BE40" i="8"/>
  <c r="BE107" i="8"/>
  <c r="BE291" i="8" s="1"/>
  <c r="BE171" i="8"/>
  <c r="BE106" i="8"/>
  <c r="BE290" i="8" s="1"/>
  <c r="BE104" i="8"/>
  <c r="BE86" i="8"/>
  <c r="BF135" i="8"/>
  <c r="BF41" i="8"/>
  <c r="BF129" i="8"/>
  <c r="BF43" i="8"/>
  <c r="BF126" i="8"/>
  <c r="BF133" i="8"/>
  <c r="BF45" i="8"/>
  <c r="BF44" i="8"/>
  <c r="BF87" i="8"/>
  <c r="BF137" i="8"/>
  <c r="BF90" i="8"/>
  <c r="BF88" i="8"/>
  <c r="BF127" i="8"/>
  <c r="BF91" i="8"/>
  <c r="BF89" i="8"/>
  <c r="BF134" i="8"/>
  <c r="BF42" i="8"/>
  <c r="BF82" i="8"/>
  <c r="BF128" i="8"/>
  <c r="BF56" i="8"/>
  <c r="BF58" i="8"/>
  <c r="BF136" i="8"/>
  <c r="BF130" i="8"/>
  <c r="BF59" i="8"/>
  <c r="BE80" i="10" l="1"/>
  <c r="BE102" i="8"/>
  <c r="BF156" i="8"/>
  <c r="BF132" i="8"/>
  <c r="BF152" i="8"/>
  <c r="BF105" i="8"/>
  <c r="BF289" i="8" s="1"/>
  <c r="BF40" i="8"/>
  <c r="BF103" i="8"/>
  <c r="BF287" i="8" s="1"/>
  <c r="BF149" i="8"/>
  <c r="BF125" i="8"/>
  <c r="BF113" i="8"/>
  <c r="BF297" i="8" s="1"/>
  <c r="BF153" i="8"/>
  <c r="BF106" i="8"/>
  <c r="BF290" i="8" s="1"/>
  <c r="BF159" i="8"/>
  <c r="BF86" i="8"/>
  <c r="BF160" i="8"/>
  <c r="BF107" i="8"/>
  <c r="BF291" i="8" s="1"/>
  <c r="BF151" i="8"/>
  <c r="BF157" i="8"/>
  <c r="BF112" i="8"/>
  <c r="BF296" i="8" s="1"/>
  <c r="BF158" i="8"/>
  <c r="BF150" i="8"/>
  <c r="BF104" i="8"/>
  <c r="BF288" i="8" s="1"/>
  <c r="BE288" i="8"/>
  <c r="BE286" i="8" s="1"/>
  <c r="BF110" i="8"/>
  <c r="BF294" i="8" s="1"/>
  <c r="BF172" i="8"/>
  <c r="BF180" i="8"/>
  <c r="BF60" i="8"/>
  <c r="BF83" i="8"/>
  <c r="BF84" i="8"/>
  <c r="BF57" i="8"/>
  <c r="BF175" i="8"/>
  <c r="BF81" i="8"/>
  <c r="BF176" i="8"/>
  <c r="BF183" i="8"/>
  <c r="BF80" i="8"/>
  <c r="BF181" i="8"/>
  <c r="BF179" i="8"/>
  <c r="BF174" i="8"/>
  <c r="BF182" i="8"/>
  <c r="BF173" i="8"/>
  <c r="BF286" i="8" l="1"/>
  <c r="BF171" i="8"/>
  <c r="BF114" i="8"/>
  <c r="BF298" i="8" s="1"/>
  <c r="BF55" i="8"/>
  <c r="BF111" i="8"/>
  <c r="BF295" i="8" s="1"/>
  <c r="BF178" i="8"/>
  <c r="BF102" i="8"/>
  <c r="BF148" i="8"/>
  <c r="BF155" i="8"/>
  <c r="BF79" i="8"/>
  <c r="BG58" i="8"/>
  <c r="BG60" i="8"/>
  <c r="BG91" i="8"/>
  <c r="BG81" i="8"/>
  <c r="BG82" i="8"/>
  <c r="BG129" i="8"/>
  <c r="BG84" i="8"/>
  <c r="BG59" i="8"/>
  <c r="BG126" i="8"/>
  <c r="BG127" i="8"/>
  <c r="BG128" i="8"/>
  <c r="BG137" i="8"/>
  <c r="BG90" i="8"/>
  <c r="BG83" i="8"/>
  <c r="BG43" i="8"/>
  <c r="BG87" i="8"/>
  <c r="BG42" i="8"/>
  <c r="BG80" i="8"/>
  <c r="BG56" i="8"/>
  <c r="BG130" i="8"/>
  <c r="BG57" i="8"/>
  <c r="BG89" i="8"/>
  <c r="BG135" i="8"/>
  <c r="BG133" i="8"/>
  <c r="BG134" i="8"/>
  <c r="BG88" i="8"/>
  <c r="BG136" i="8"/>
  <c r="BF81" i="10" l="1"/>
  <c r="BF80" i="10"/>
  <c r="BG159" i="8"/>
  <c r="BG156" i="8"/>
  <c r="BG132" i="8"/>
  <c r="BG114" i="8"/>
  <c r="BG298" i="8" s="1"/>
  <c r="BG112" i="8"/>
  <c r="BG296" i="8" s="1"/>
  <c r="BG113" i="8"/>
  <c r="BG297" i="8" s="1"/>
  <c r="BG157" i="8"/>
  <c r="BG105" i="8"/>
  <c r="BG289" i="8" s="1"/>
  <c r="BG158" i="8"/>
  <c r="BG125" i="8"/>
  <c r="BG149" i="8"/>
  <c r="BG150" i="8"/>
  <c r="BG160" i="8"/>
  <c r="BG111" i="8"/>
  <c r="BG86" i="8"/>
  <c r="BG152" i="8"/>
  <c r="BG151" i="8"/>
  <c r="BG110" i="8"/>
  <c r="BG294" i="8" s="1"/>
  <c r="BG55" i="8"/>
  <c r="BG104" i="8"/>
  <c r="BG288" i="8" s="1"/>
  <c r="BG153" i="8"/>
  <c r="BF293" i="8"/>
  <c r="BF109" i="8"/>
  <c r="BG79" i="8"/>
  <c r="BG176" i="8"/>
  <c r="BG183" i="8"/>
  <c r="BG44" i="8"/>
  <c r="BG181" i="8"/>
  <c r="BG175" i="8"/>
  <c r="BG179" i="8"/>
  <c r="BG180" i="8"/>
  <c r="BG41" i="8"/>
  <c r="BG173" i="8"/>
  <c r="BG174" i="8"/>
  <c r="BG182" i="8"/>
  <c r="BG172" i="8"/>
  <c r="BG45" i="8"/>
  <c r="BG109" i="8" l="1"/>
  <c r="BG295" i="8"/>
  <c r="BG293" i="8" s="1"/>
  <c r="BG40" i="8"/>
  <c r="BG103" i="8"/>
  <c r="BG287" i="8" s="1"/>
  <c r="BG171" i="8"/>
  <c r="BG107" i="8"/>
  <c r="BG106" i="8"/>
  <c r="BG290" i="8" s="1"/>
  <c r="BG148" i="8"/>
  <c r="BG155" i="8"/>
  <c r="BG178" i="8"/>
  <c r="BG71" i="8"/>
  <c r="BG272" i="9" s="1"/>
  <c r="BG117" i="8"/>
  <c r="BG24" i="8"/>
  <c r="BH135" i="8"/>
  <c r="BH44" i="8"/>
  <c r="BH137" i="8"/>
  <c r="BH60" i="8"/>
  <c r="BH59" i="8"/>
  <c r="BH129" i="8"/>
  <c r="BH56" i="8"/>
  <c r="BH58" i="8"/>
  <c r="BH57" i="8"/>
  <c r="BG140" i="8" l="1"/>
  <c r="BG80" i="10"/>
  <c r="BG81" i="10"/>
  <c r="BG102" i="8"/>
  <c r="BG94" i="8" s="1"/>
  <c r="BH158" i="8"/>
  <c r="BH114" i="8"/>
  <c r="BH298" i="8" s="1"/>
  <c r="BH113" i="8"/>
  <c r="BH297" i="8" s="1"/>
  <c r="BH111" i="8"/>
  <c r="BH295" i="8" s="1"/>
  <c r="BH55" i="8"/>
  <c r="BH110" i="8"/>
  <c r="BH294" i="8" s="1"/>
  <c r="BH152" i="8"/>
  <c r="BH160" i="8"/>
  <c r="BH112" i="8"/>
  <c r="BH296" i="8" s="1"/>
  <c r="BG291" i="8"/>
  <c r="BG286" i="8" s="1"/>
  <c r="BH106" i="8"/>
  <c r="BH290" i="8" s="1"/>
  <c r="BH183" i="8"/>
  <c r="BH133" i="8"/>
  <c r="BH175" i="8"/>
  <c r="BH126" i="8"/>
  <c r="BH130" i="8"/>
  <c r="BH128" i="8"/>
  <c r="BH127" i="8"/>
  <c r="BG278" i="8" l="1"/>
  <c r="BH109" i="8"/>
  <c r="BH293" i="8"/>
  <c r="BH151" i="8"/>
  <c r="BH150" i="8"/>
  <c r="BH149" i="8"/>
  <c r="BH125" i="8"/>
  <c r="BH153" i="8"/>
  <c r="BH156" i="8"/>
  <c r="BH81" i="8"/>
  <c r="BH179" i="8"/>
  <c r="BH89" i="8"/>
  <c r="BH174" i="8"/>
  <c r="BH91" i="8"/>
  <c r="BH41" i="8"/>
  <c r="BH42" i="8"/>
  <c r="BH80" i="8"/>
  <c r="BH176" i="8"/>
  <c r="BH84" i="8"/>
  <c r="BH43" i="8"/>
  <c r="BH83" i="8"/>
  <c r="BH172" i="8"/>
  <c r="BH88" i="8"/>
  <c r="BI45" i="8"/>
  <c r="BH181" i="8"/>
  <c r="BH136" i="8"/>
  <c r="BH82" i="8"/>
  <c r="BH90" i="8"/>
  <c r="BH45" i="8"/>
  <c r="BH173" i="8"/>
  <c r="BH134" i="8"/>
  <c r="BH87" i="8"/>
  <c r="BH148" i="8" l="1"/>
  <c r="BH105" i="8"/>
  <c r="BH289" i="8" s="1"/>
  <c r="BH40" i="8"/>
  <c r="BH24" i="8" s="1"/>
  <c r="BH103" i="8"/>
  <c r="BH287" i="8" s="1"/>
  <c r="BH79" i="8"/>
  <c r="BH159" i="8"/>
  <c r="BH86" i="8"/>
  <c r="BH104" i="8"/>
  <c r="BH288" i="8" s="1"/>
  <c r="BH107" i="8"/>
  <c r="BH291" i="8" s="1"/>
  <c r="BH171" i="8"/>
  <c r="BH157" i="8"/>
  <c r="BH132" i="8"/>
  <c r="BH117" i="8" s="1"/>
  <c r="BI107" i="8"/>
  <c r="BI291" i="8" s="1"/>
  <c r="BH180" i="8"/>
  <c r="BI88" i="8"/>
  <c r="BI84" i="8"/>
  <c r="BI135" i="8"/>
  <c r="BI129" i="8"/>
  <c r="BI56" i="8"/>
  <c r="BH182" i="8"/>
  <c r="BI83" i="8"/>
  <c r="BI58" i="8"/>
  <c r="BI136" i="8"/>
  <c r="BI57" i="8"/>
  <c r="BI59" i="8"/>
  <c r="BI137" i="8"/>
  <c r="BI134" i="8"/>
  <c r="BI128" i="8"/>
  <c r="BI89" i="8"/>
  <c r="BI60" i="8"/>
  <c r="BI130" i="8"/>
  <c r="BH80" i="10" l="1"/>
  <c r="BH71" i="8"/>
  <c r="BH272" i="9" s="1"/>
  <c r="BH155" i="8"/>
  <c r="BH140" i="8" s="1"/>
  <c r="BH102" i="8"/>
  <c r="BH94" i="8" s="1"/>
  <c r="BH286" i="8"/>
  <c r="BI158" i="8"/>
  <c r="BI153" i="8"/>
  <c r="BI113" i="8"/>
  <c r="BI297" i="8" s="1"/>
  <c r="BI111" i="8"/>
  <c r="BI295" i="8" s="1"/>
  <c r="BI159" i="8"/>
  <c r="BI152" i="8"/>
  <c r="BI112" i="8"/>
  <c r="BI296" i="8" s="1"/>
  <c r="BI55" i="8"/>
  <c r="BI110" i="8"/>
  <c r="BI294" i="8" s="1"/>
  <c r="BI114" i="8"/>
  <c r="BI298" i="8" s="1"/>
  <c r="BH178" i="8"/>
  <c r="BI157" i="8"/>
  <c r="BI160" i="8"/>
  <c r="BI151" i="8"/>
  <c r="BI176" i="8"/>
  <c r="BI126" i="8"/>
  <c r="BI81" i="8"/>
  <c r="BI175" i="8"/>
  <c r="BI87" i="8"/>
  <c r="BI44" i="8"/>
  <c r="BI82" i="8"/>
  <c r="BJ127" i="8"/>
  <c r="BI133" i="8"/>
  <c r="BI80" i="8"/>
  <c r="BI91" i="8"/>
  <c r="BI180" i="8"/>
  <c r="BI41" i="8"/>
  <c r="BI127" i="8"/>
  <c r="BI183" i="8"/>
  <c r="BI90" i="8"/>
  <c r="BI182" i="8"/>
  <c r="BI42" i="8"/>
  <c r="BI43" i="8"/>
  <c r="BI181" i="8"/>
  <c r="BI174" i="8"/>
  <c r="BH278" i="8" l="1"/>
  <c r="BH81" i="10"/>
  <c r="BI293" i="8"/>
  <c r="BI109" i="8"/>
  <c r="BI156" i="8"/>
  <c r="BI132" i="8"/>
  <c r="BI86" i="8"/>
  <c r="BI79" i="8"/>
  <c r="BI106" i="8"/>
  <c r="BI290" i="8" s="1"/>
  <c r="BI150" i="8"/>
  <c r="BI149" i="8"/>
  <c r="BI125" i="8"/>
  <c r="BI40" i="8"/>
  <c r="BI24" i="8" s="1"/>
  <c r="BI103" i="8"/>
  <c r="BI287" i="8" s="1"/>
  <c r="BI104" i="8"/>
  <c r="BI288" i="8" s="1"/>
  <c r="BI105" i="8"/>
  <c r="BI289" i="8" s="1"/>
  <c r="BJ150" i="8"/>
  <c r="BJ126" i="8"/>
  <c r="BJ173" i="8"/>
  <c r="BI179" i="8"/>
  <c r="BJ42" i="8"/>
  <c r="BI172" i="8"/>
  <c r="BJ43" i="8"/>
  <c r="BJ44" i="8"/>
  <c r="BJ136" i="8"/>
  <c r="BJ41" i="8"/>
  <c r="BJ128" i="8"/>
  <c r="BJ60" i="8"/>
  <c r="BJ45" i="8"/>
  <c r="BJ130" i="8"/>
  <c r="BJ137" i="8"/>
  <c r="BI173" i="8"/>
  <c r="BJ129" i="8"/>
  <c r="BI117" i="8" l="1"/>
  <c r="BI71" i="8"/>
  <c r="BI272" i="9" s="1"/>
  <c r="BJ153" i="8"/>
  <c r="BJ149" i="8"/>
  <c r="BJ114" i="8"/>
  <c r="BJ298" i="8" s="1"/>
  <c r="BI171" i="8"/>
  <c r="BJ40" i="8"/>
  <c r="BJ103" i="8"/>
  <c r="BJ287" i="8" s="1"/>
  <c r="BJ152" i="8"/>
  <c r="BJ159" i="8"/>
  <c r="BJ105" i="8"/>
  <c r="BJ289" i="8" s="1"/>
  <c r="BJ151" i="8"/>
  <c r="BJ107" i="8"/>
  <c r="BJ291" i="8" s="1"/>
  <c r="BJ106" i="8"/>
  <c r="BJ290" i="8" s="1"/>
  <c r="BJ104" i="8"/>
  <c r="BJ288" i="8" s="1"/>
  <c r="BI178" i="8"/>
  <c r="BI148" i="8"/>
  <c r="BI286" i="8"/>
  <c r="BI102" i="8"/>
  <c r="BI94" i="8" s="1"/>
  <c r="BI155" i="8"/>
  <c r="BJ160" i="8"/>
  <c r="BJ125" i="8"/>
  <c r="BJ59" i="8"/>
  <c r="BJ175" i="8"/>
  <c r="BJ135" i="8"/>
  <c r="BJ82" i="8"/>
  <c r="BJ80" i="8"/>
  <c r="BJ172" i="8"/>
  <c r="BJ89" i="8"/>
  <c r="BJ182" i="8"/>
  <c r="BJ174" i="8"/>
  <c r="BJ183" i="8"/>
  <c r="BJ88" i="8"/>
  <c r="BJ133" i="8"/>
  <c r="BJ57" i="8"/>
  <c r="BJ176" i="8"/>
  <c r="BJ81" i="8"/>
  <c r="BJ91" i="8"/>
  <c r="BJ84" i="8"/>
  <c r="BK127" i="8"/>
  <c r="BJ87" i="8"/>
  <c r="BJ56" i="8"/>
  <c r="BJ58" i="8"/>
  <c r="BJ83" i="8"/>
  <c r="BJ134" i="8"/>
  <c r="BJ90" i="8"/>
  <c r="BI278" i="8" l="1"/>
  <c r="BI81" i="10"/>
  <c r="BI80" i="10"/>
  <c r="BJ148" i="8"/>
  <c r="BI140" i="8"/>
  <c r="BJ286" i="8"/>
  <c r="BJ112" i="8"/>
  <c r="BJ296" i="8" s="1"/>
  <c r="BJ86" i="8"/>
  <c r="BJ110" i="8"/>
  <c r="BJ294" i="8" s="1"/>
  <c r="BJ55" i="8"/>
  <c r="BJ24" i="8" s="1"/>
  <c r="BJ157" i="8"/>
  <c r="BJ113" i="8"/>
  <c r="BJ297" i="8" s="1"/>
  <c r="BJ79" i="8"/>
  <c r="BJ111" i="8"/>
  <c r="BJ295" i="8" s="1"/>
  <c r="BJ158" i="8"/>
  <c r="BJ171" i="8"/>
  <c r="BJ80" i="10" s="1"/>
  <c r="BJ156" i="8"/>
  <c r="BJ132" i="8"/>
  <c r="BJ117" i="8" s="1"/>
  <c r="BJ102" i="8"/>
  <c r="BK150" i="8"/>
  <c r="BK133" i="8"/>
  <c r="BK42" i="8"/>
  <c r="BK135" i="8"/>
  <c r="BJ181" i="8"/>
  <c r="BK134" i="8"/>
  <c r="BJ179" i="8"/>
  <c r="BK137" i="8"/>
  <c r="BK173" i="8"/>
  <c r="BJ180" i="8"/>
  <c r="BK136" i="8"/>
  <c r="BL303" i="8" l="1"/>
  <c r="BL275" i="9" s="1"/>
  <c r="AJ80" i="10"/>
  <c r="BJ71" i="8"/>
  <c r="BJ272" i="9" s="1"/>
  <c r="BK160" i="8"/>
  <c r="BK159" i="8"/>
  <c r="BK158" i="8"/>
  <c r="BJ178" i="8"/>
  <c r="BK157" i="8"/>
  <c r="BK132" i="8"/>
  <c r="BK156" i="8"/>
  <c r="BJ109" i="8"/>
  <c r="BJ94" i="8" s="1"/>
  <c r="BJ293" i="8"/>
  <c r="BJ278" i="8" s="1"/>
  <c r="BJ155" i="8"/>
  <c r="BJ140" i="8" s="1"/>
  <c r="BK104" i="8"/>
  <c r="BK288" i="8" s="1"/>
  <c r="BK80" i="8"/>
  <c r="BK84" i="8"/>
  <c r="BK88" i="8"/>
  <c r="BK82" i="8"/>
  <c r="BK128" i="8"/>
  <c r="BK182" i="8"/>
  <c r="BK183" i="8"/>
  <c r="BK57" i="8"/>
  <c r="BK91" i="8"/>
  <c r="BK126" i="8"/>
  <c r="BK81" i="8"/>
  <c r="BK56" i="8"/>
  <c r="BK130" i="8"/>
  <c r="BK58" i="8"/>
  <c r="BK45" i="8"/>
  <c r="BK44" i="8"/>
  <c r="BK60" i="8"/>
  <c r="BK89" i="8"/>
  <c r="BK180" i="8"/>
  <c r="BK181" i="8"/>
  <c r="BK43" i="8"/>
  <c r="BK129" i="8"/>
  <c r="BK83" i="8"/>
  <c r="BK90" i="8"/>
  <c r="BK179" i="8"/>
  <c r="BK59" i="8"/>
  <c r="BJ81" i="10" l="1"/>
  <c r="BK155" i="8"/>
  <c r="BK153" i="8"/>
  <c r="BK106" i="8"/>
  <c r="BK290" i="8" s="1"/>
  <c r="BK55" i="8"/>
  <c r="BK110" i="8"/>
  <c r="BK294" i="8" s="1"/>
  <c r="BK125" i="8"/>
  <c r="BK117" i="8" s="1"/>
  <c r="BK149" i="8"/>
  <c r="BK79" i="8"/>
  <c r="BK114" i="8"/>
  <c r="BK298" i="8" s="1"/>
  <c r="BK152" i="8"/>
  <c r="BK107" i="8"/>
  <c r="BK291" i="8" s="1"/>
  <c r="BK151" i="8"/>
  <c r="BK111" i="8"/>
  <c r="BK295" i="8" s="1"/>
  <c r="BK113" i="8"/>
  <c r="BK297" i="8" s="1"/>
  <c r="BK178" i="8"/>
  <c r="BK112" i="8"/>
  <c r="BK296" i="8" s="1"/>
  <c r="BK105" i="8"/>
  <c r="BK289" i="8" s="1"/>
  <c r="BL130" i="8"/>
  <c r="BK174" i="8"/>
  <c r="BK87" i="8"/>
  <c r="BK175" i="8"/>
  <c r="BK176" i="8"/>
  <c r="BK172" i="8"/>
  <c r="BK41" i="8"/>
  <c r="BK81" i="10" l="1"/>
  <c r="BK293" i="8"/>
  <c r="BK86" i="8"/>
  <c r="BK171" i="8"/>
  <c r="BK103" i="8"/>
  <c r="BK102" i="8" s="1"/>
  <c r="BK40" i="8"/>
  <c r="BK24" i="8" s="1"/>
  <c r="BK148" i="8"/>
  <c r="BK140" i="8" s="1"/>
  <c r="BK109" i="8"/>
  <c r="BL153" i="8"/>
  <c r="BL81" i="8"/>
  <c r="BL176" i="8"/>
  <c r="BL127" i="8"/>
  <c r="BL129" i="8"/>
  <c r="BL83" i="8"/>
  <c r="BL84" i="8"/>
  <c r="BL82" i="8"/>
  <c r="BL128" i="8"/>
  <c r="BL126" i="8"/>
  <c r="BL80" i="8"/>
  <c r="BK71" i="8" l="1"/>
  <c r="BK272" i="9" s="1"/>
  <c r="BK80" i="10"/>
  <c r="BK94" i="8"/>
  <c r="BL152" i="8"/>
  <c r="BL151" i="8"/>
  <c r="BL150" i="8"/>
  <c r="BL125" i="8"/>
  <c r="BL149" i="8"/>
  <c r="BK287" i="8"/>
  <c r="BK286" i="8" s="1"/>
  <c r="BL79" i="8"/>
  <c r="BL41" i="8"/>
  <c r="BL42" i="8"/>
  <c r="BL134" i="8"/>
  <c r="BL44" i="8"/>
  <c r="BL45" i="8"/>
  <c r="BL43" i="8"/>
  <c r="Y54" i="11" l="1"/>
  <c r="Z54" i="11"/>
  <c r="AA54" i="11"/>
  <c r="BK278" i="8"/>
  <c r="BN303" i="8" s="1"/>
  <c r="BN275" i="9" s="1"/>
  <c r="AB54" i="11"/>
  <c r="AC54" i="11"/>
  <c r="AD54" i="11"/>
  <c r="AG54" i="11"/>
  <c r="AI54" i="11"/>
  <c r="AJ54" i="11"/>
  <c r="AK54" i="11"/>
  <c r="BL148" i="8"/>
  <c r="BL107" i="8"/>
  <c r="BL291" i="8" s="1"/>
  <c r="BL106" i="8"/>
  <c r="BL290" i="8" s="1"/>
  <c r="BL104" i="8"/>
  <c r="BL288" i="8" s="1"/>
  <c r="BL40" i="8"/>
  <c r="BL103" i="8"/>
  <c r="BL105" i="8"/>
  <c r="BL289" i="8" s="1"/>
  <c r="BL157" i="8"/>
  <c r="BL174" i="8"/>
  <c r="BL56" i="8"/>
  <c r="BL90" i="8"/>
  <c r="BL88" i="8"/>
  <c r="BL87" i="8"/>
  <c r="BL136" i="8"/>
  <c r="BL58" i="8"/>
  <c r="BL89" i="8"/>
  <c r="BL137" i="8"/>
  <c r="BL60" i="8"/>
  <c r="BL172" i="8"/>
  <c r="BL59" i="8"/>
  <c r="BL180" i="8"/>
  <c r="BL175" i="8"/>
  <c r="BL133" i="8"/>
  <c r="BL91" i="8"/>
  <c r="BL173" i="8"/>
  <c r="BL57" i="8"/>
  <c r="BL135" i="8"/>
  <c r="BL102" i="8" l="1"/>
  <c r="BL110" i="8"/>
  <c r="BL294" i="8" s="1"/>
  <c r="BL55" i="8"/>
  <c r="BL24" i="8" s="1"/>
  <c r="BL159" i="8"/>
  <c r="BL114" i="8"/>
  <c r="BL298" i="8" s="1"/>
  <c r="BL86" i="8"/>
  <c r="BL158" i="8"/>
  <c r="BL113" i="8"/>
  <c r="BL297" i="8" s="1"/>
  <c r="BL112" i="8"/>
  <c r="BL296" i="8" s="1"/>
  <c r="BL160" i="8"/>
  <c r="BL156" i="8"/>
  <c r="BL111" i="8"/>
  <c r="BL295" i="8" s="1"/>
  <c r="BL287" i="8"/>
  <c r="BL286" i="8" s="1"/>
  <c r="BL171" i="8"/>
  <c r="BL132" i="8"/>
  <c r="BL117" i="8" s="1"/>
  <c r="BM303" i="8"/>
  <c r="AS199" i="8"/>
  <c r="AT199" i="8"/>
  <c r="AN199" i="8"/>
  <c r="BL199" i="8"/>
  <c r="BQ199" i="8"/>
  <c r="BY199" i="8"/>
  <c r="AT196" i="8"/>
  <c r="AJ196" i="8"/>
  <c r="BH196" i="8"/>
  <c r="BA196" i="8"/>
  <c r="BQ196" i="8"/>
  <c r="BY196" i="8"/>
  <c r="AO195" i="8"/>
  <c r="AO196" i="8"/>
  <c r="AO197" i="8"/>
  <c r="AO198" i="8"/>
  <c r="AO199" i="8"/>
  <c r="BI195" i="8"/>
  <c r="BI196" i="8"/>
  <c r="BI197" i="8"/>
  <c r="BI198" i="8"/>
  <c r="BI199" i="8"/>
  <c r="BB195" i="8"/>
  <c r="BB196" i="8"/>
  <c r="BB197" i="8"/>
  <c r="BB198" i="8"/>
  <c r="BB199" i="8"/>
  <c r="AK195" i="8"/>
  <c r="AK196" i="8"/>
  <c r="AK197" i="8"/>
  <c r="AK198" i="8"/>
  <c r="AK199" i="8"/>
  <c r="BP195" i="8"/>
  <c r="BP196" i="8"/>
  <c r="BP197" i="8"/>
  <c r="BP198" i="8"/>
  <c r="BP199" i="8"/>
  <c r="BX195" i="8"/>
  <c r="BX196" i="8"/>
  <c r="BX197" i="8"/>
  <c r="BX198" i="8"/>
  <c r="BX199" i="8"/>
  <c r="BJ197" i="8"/>
  <c r="AS197" i="8"/>
  <c r="BS197" i="8"/>
  <c r="CA197" i="8"/>
  <c r="BF198" i="8"/>
  <c r="BJ198" i="8"/>
  <c r="BC198" i="8"/>
  <c r="BG198" i="8"/>
  <c r="BR198" i="8"/>
  <c r="BZ198" i="8"/>
  <c r="BA199" i="8"/>
  <c r="BE199" i="8"/>
  <c r="AX199" i="8"/>
  <c r="AQ199" i="8"/>
  <c r="BR199" i="8"/>
  <c r="BZ199" i="8"/>
  <c r="AU196" i="8"/>
  <c r="AR196" i="8"/>
  <c r="BR196" i="8"/>
  <c r="BZ196" i="8"/>
  <c r="AW195" i="8"/>
  <c r="AW196" i="8"/>
  <c r="AW197" i="8"/>
  <c r="AW198" i="8"/>
  <c r="AW199" i="8"/>
  <c r="AN195" i="8"/>
  <c r="AN196" i="8"/>
  <c r="AN197" i="8"/>
  <c r="AN198" i="8"/>
  <c r="BL195" i="8"/>
  <c r="BL196" i="8"/>
  <c r="BL197" i="8"/>
  <c r="BL198" i="8"/>
  <c r="AU195" i="8"/>
  <c r="AU197" i="8"/>
  <c r="AU198" i="8"/>
  <c r="AU199" i="8"/>
  <c r="BQ195" i="8"/>
  <c r="BQ197" i="8"/>
  <c r="BQ198" i="8"/>
  <c r="BY195" i="8"/>
  <c r="BY197" i="8"/>
  <c r="BY198" i="8"/>
  <c r="AP197" i="8"/>
  <c r="BE197" i="8"/>
  <c r="BT197" i="8"/>
  <c r="CB197" i="8"/>
  <c r="BM198" i="8"/>
  <c r="AT198" i="8"/>
  <c r="AM198" i="8"/>
  <c r="BS198" i="8"/>
  <c r="CA198" i="8"/>
  <c r="AJ199" i="8"/>
  <c r="BH199" i="8"/>
  <c r="BS199" i="8"/>
  <c r="CA199" i="8"/>
  <c r="BJ196" i="8"/>
  <c r="BF196" i="8"/>
  <c r="AY196" i="8"/>
  <c r="BC196" i="8"/>
  <c r="BS196" i="8"/>
  <c r="CA196" i="8"/>
  <c r="BE195" i="8"/>
  <c r="BE196" i="8"/>
  <c r="BE198" i="8"/>
  <c r="AZ195" i="8"/>
  <c r="AZ196" i="8"/>
  <c r="AZ197" i="8"/>
  <c r="AZ198" i="8"/>
  <c r="AZ199" i="8"/>
  <c r="BM195" i="8"/>
  <c r="BM196" i="8"/>
  <c r="BM197" i="8"/>
  <c r="BM199" i="8"/>
  <c r="BF195" i="8"/>
  <c r="BF197" i="8"/>
  <c r="BF199" i="8"/>
  <c r="BR195" i="8"/>
  <c r="BR197" i="8"/>
  <c r="BZ195" i="8"/>
  <c r="BZ197" i="8"/>
  <c r="AV197" i="8"/>
  <c r="BG197" i="8"/>
  <c r="BU197" i="8"/>
  <c r="CC197" i="8"/>
  <c r="AJ198" i="8"/>
  <c r="BA198" i="8"/>
  <c r="BD198" i="8"/>
  <c r="BT198" i="8"/>
  <c r="CB198" i="8"/>
  <c r="AV199" i="8"/>
  <c r="AR199" i="8"/>
  <c r="BT199" i="8"/>
  <c r="CB199" i="8"/>
  <c r="AS196" i="8"/>
  <c r="BT196" i="8"/>
  <c r="CB196" i="8"/>
  <c r="AQ195" i="8"/>
  <c r="AQ196" i="8"/>
  <c r="AQ197" i="8"/>
  <c r="AQ198" i="8"/>
  <c r="BJ195" i="8"/>
  <c r="BJ199" i="8"/>
  <c r="AS195" i="8"/>
  <c r="AS198" i="8"/>
  <c r="AL195" i="8"/>
  <c r="AL196" i="8"/>
  <c r="AL197" i="8"/>
  <c r="AL198" i="8"/>
  <c r="AL199" i="8"/>
  <c r="BS195" i="8"/>
  <c r="CA195" i="8"/>
  <c r="BD197" i="8"/>
  <c r="AM197" i="8"/>
  <c r="BK197" i="8"/>
  <c r="BN197" i="8"/>
  <c r="BV197" i="8"/>
  <c r="CD197" i="8"/>
  <c r="AR198" i="8"/>
  <c r="BK198" i="8"/>
  <c r="BU198" i="8"/>
  <c r="CC198" i="8"/>
  <c r="AM199" i="8"/>
  <c r="AY199" i="8"/>
  <c r="BD199" i="8"/>
  <c r="BU199" i="8"/>
  <c r="CC199" i="8"/>
  <c r="AP196" i="8"/>
  <c r="BU196" i="8"/>
  <c r="CC196" i="8"/>
  <c r="AY195" i="8"/>
  <c r="AY197" i="8"/>
  <c r="AY198" i="8"/>
  <c r="AP195" i="8"/>
  <c r="AP198" i="8"/>
  <c r="AP199" i="8"/>
  <c r="BC195" i="8"/>
  <c r="BC197" i="8"/>
  <c r="BC199" i="8"/>
  <c r="AV195" i="8"/>
  <c r="AV196" i="8"/>
  <c r="AV198" i="8"/>
  <c r="BT195" i="8"/>
  <c r="CB195" i="8"/>
  <c r="AX197" i="8"/>
  <c r="BO197" i="8"/>
  <c r="BW197" i="8"/>
  <c r="CE197" i="8"/>
  <c r="BN198" i="8"/>
  <c r="BV198" i="8"/>
  <c r="CD198" i="8"/>
  <c r="BN199" i="8"/>
  <c r="BV199" i="8"/>
  <c r="CD199" i="8"/>
  <c r="BG196" i="8"/>
  <c r="BN196" i="8"/>
  <c r="BV196" i="8"/>
  <c r="CD196" i="8"/>
  <c r="BG195" i="8"/>
  <c r="BG199" i="8"/>
  <c r="BA195" i="8"/>
  <c r="BA197" i="8"/>
  <c r="AJ195" i="8"/>
  <c r="AJ197" i="8"/>
  <c r="BH195" i="8"/>
  <c r="BH197" i="8"/>
  <c r="BH198" i="8"/>
  <c r="BU195" i="8"/>
  <c r="CC195" i="8"/>
  <c r="BO198" i="8"/>
  <c r="BW198" i="8"/>
  <c r="CE198" i="8"/>
  <c r="BO199" i="8"/>
  <c r="BW199" i="8"/>
  <c r="CE199" i="8"/>
  <c r="BD196" i="8"/>
  <c r="AM196" i="8"/>
  <c r="BK196" i="8"/>
  <c r="BO196" i="8"/>
  <c r="BW196" i="8"/>
  <c r="CE196" i="8"/>
  <c r="AM195" i="8"/>
  <c r="BK195" i="8"/>
  <c r="BK199" i="8"/>
  <c r="AT195" i="8"/>
  <c r="AT197" i="8"/>
  <c r="BN195" i="8"/>
  <c r="BV195" i="8"/>
  <c r="CD195" i="8"/>
  <c r="AR197" i="8"/>
  <c r="AX196" i="8"/>
  <c r="AX195" i="8"/>
  <c r="AX198" i="8"/>
  <c r="AR195" i="8"/>
  <c r="BD195" i="8"/>
  <c r="BO195" i="8"/>
  <c r="BW195" i="8"/>
  <c r="CE195" i="8"/>
  <c r="AX204" i="8"/>
  <c r="AJ204" i="8"/>
  <c r="AL204" i="8"/>
  <c r="AN204" i="8"/>
  <c r="AJ205" i="8"/>
  <c r="AP205" i="8"/>
  <c r="AU205" i="8"/>
  <c r="AN205" i="8"/>
  <c r="AZ203" i="8"/>
  <c r="AQ203" i="8"/>
  <c r="AU203" i="8"/>
  <c r="BI203" i="8"/>
  <c r="AY202" i="8"/>
  <c r="AY203" i="8"/>
  <c r="AY204" i="8"/>
  <c r="AY205" i="8"/>
  <c r="AY206" i="8"/>
  <c r="BK202" i="8"/>
  <c r="BK203" i="8"/>
  <c r="BK204" i="8"/>
  <c r="BK205" i="8"/>
  <c r="BK206" i="8"/>
  <c r="AJ202" i="8"/>
  <c r="AJ203" i="8"/>
  <c r="AJ206" i="8"/>
  <c r="BH202" i="8"/>
  <c r="BH203" i="8"/>
  <c r="BH204" i="8"/>
  <c r="BH205" i="8"/>
  <c r="BH206" i="8"/>
  <c r="AU206" i="8"/>
  <c r="BF206" i="8"/>
  <c r="AR206" i="8"/>
  <c r="BF204" i="8"/>
  <c r="AS204" i="8"/>
  <c r="AU204" i="8"/>
  <c r="AW204" i="8"/>
  <c r="AR205" i="8"/>
  <c r="BA205" i="8"/>
  <c r="BE205" i="8"/>
  <c r="AX205" i="8"/>
  <c r="BB203" i="8"/>
  <c r="BE203" i="8"/>
  <c r="BG202" i="8"/>
  <c r="BG203" i="8"/>
  <c r="BG204" i="8"/>
  <c r="BG205" i="8"/>
  <c r="BG206" i="8"/>
  <c r="AP202" i="8"/>
  <c r="AP203" i="8"/>
  <c r="AP204" i="8"/>
  <c r="AP206" i="8"/>
  <c r="AU202" i="8"/>
  <c r="AN202" i="8"/>
  <c r="AN203" i="8"/>
  <c r="AN206" i="8"/>
  <c r="BC206" i="8"/>
  <c r="AK206" i="8"/>
  <c r="BI206" i="8"/>
  <c r="BB206" i="8"/>
  <c r="BA204" i="8"/>
  <c r="BC204" i="8"/>
  <c r="BE204" i="8"/>
  <c r="AZ205" i="8"/>
  <c r="AK205" i="8"/>
  <c r="BI205" i="8"/>
  <c r="BL203" i="8"/>
  <c r="AL203" i="8"/>
  <c r="AK202" i="8"/>
  <c r="AK203" i="8"/>
  <c r="AK204" i="8"/>
  <c r="BB202" i="8"/>
  <c r="BB204" i="8"/>
  <c r="BB205" i="8"/>
  <c r="BE202" i="8"/>
  <c r="BE206" i="8"/>
  <c r="AX202" i="8"/>
  <c r="AX203" i="8"/>
  <c r="AX206" i="8"/>
  <c r="BT203" i="8"/>
  <c r="AV206" i="8"/>
  <c r="AS206" i="8"/>
  <c r="BI204" i="8"/>
  <c r="AV205" i="8"/>
  <c r="AO205" i="8"/>
  <c r="AS203" i="8"/>
  <c r="AV203" i="8"/>
  <c r="AS202" i="8"/>
  <c r="AS205" i="8"/>
  <c r="AL202" i="8"/>
  <c r="AL205" i="8"/>
  <c r="AL206" i="8"/>
  <c r="BJ202" i="8"/>
  <c r="BJ203" i="8"/>
  <c r="BJ204" i="8"/>
  <c r="BJ205" i="8"/>
  <c r="BJ206" i="8"/>
  <c r="AO206" i="8"/>
  <c r="AZ206" i="8"/>
  <c r="BD206" i="8"/>
  <c r="AM204" i="8"/>
  <c r="AQ205" i="8"/>
  <c r="BF205" i="8"/>
  <c r="BC203" i="8"/>
  <c r="BA202" i="8"/>
  <c r="BA203" i="8"/>
  <c r="BA206" i="8"/>
  <c r="AR202" i="8"/>
  <c r="AR203" i="8"/>
  <c r="AR204" i="8"/>
  <c r="AV202" i="8"/>
  <c r="AV204" i="8"/>
  <c r="AW206" i="8"/>
  <c r="AT204" i="8"/>
  <c r="AT205" i="8"/>
  <c r="BC205" i="8"/>
  <c r="AM205" i="8"/>
  <c r="BF203" i="8"/>
  <c r="AO203" i="8"/>
  <c r="AT203" i="8"/>
  <c r="BI202" i="8"/>
  <c r="BC202" i="8"/>
  <c r="BF202" i="8"/>
  <c r="AQ206" i="8"/>
  <c r="AQ204" i="8"/>
  <c r="AZ204" i="8"/>
  <c r="BD204" i="8"/>
  <c r="AW205" i="8"/>
  <c r="BD203" i="8"/>
  <c r="AM203" i="8"/>
  <c r="AO202" i="8"/>
  <c r="AO204" i="8"/>
  <c r="AT202" i="8"/>
  <c r="AT206" i="8"/>
  <c r="AM202" i="8"/>
  <c r="AM206" i="8"/>
  <c r="BD205" i="8"/>
  <c r="AW203" i="8"/>
  <c r="AQ202" i="8"/>
  <c r="AZ202" i="8"/>
  <c r="BD202" i="8"/>
  <c r="AW202" i="8"/>
  <c r="BL179" i="8"/>
  <c r="BL182" i="8"/>
  <c r="BL181" i="8"/>
  <c r="BL183" i="8"/>
  <c r="CE203" i="8" l="1"/>
  <c r="BS203" i="8"/>
  <c r="BN203" i="8"/>
  <c r="BW203" i="8"/>
  <c r="BQ203" i="8"/>
  <c r="BX203" i="8"/>
  <c r="BO203" i="8"/>
  <c r="CC203" i="8"/>
  <c r="BP203" i="8"/>
  <c r="CB203" i="8"/>
  <c r="BU203" i="8"/>
  <c r="CD203" i="8"/>
  <c r="BZ203" i="8"/>
  <c r="BM203" i="8"/>
  <c r="BY203" i="8"/>
  <c r="CA203" i="8"/>
  <c r="BV203" i="8"/>
  <c r="BR203" i="8"/>
  <c r="CE202" i="8"/>
  <c r="Y55" i="11"/>
  <c r="Z55" i="11"/>
  <c r="AA55" i="11"/>
  <c r="BM275" i="9"/>
  <c r="AK67" i="11"/>
  <c r="BL71" i="8"/>
  <c r="BL272" i="9" s="1"/>
  <c r="AC55" i="11"/>
  <c r="AD55" i="11"/>
  <c r="AG55" i="11"/>
  <c r="AH55" i="11"/>
  <c r="AI55" i="11"/>
  <c r="AJ55" i="11"/>
  <c r="AK55" i="11"/>
  <c r="BL80" i="10"/>
  <c r="BP202" i="8"/>
  <c r="CC206" i="8"/>
  <c r="CA206" i="8"/>
  <c r="BU206" i="8"/>
  <c r="BO206" i="8"/>
  <c r="BV206" i="8"/>
  <c r="BU202" i="8"/>
  <c r="CB202" i="8"/>
  <c r="CA202" i="8"/>
  <c r="BQ206" i="8"/>
  <c r="BX206" i="8"/>
  <c r="BO202" i="8"/>
  <c r="BV202" i="8"/>
  <c r="BL206" i="8"/>
  <c r="BT206" i="8"/>
  <c r="BS206" i="8"/>
  <c r="BZ206" i="8"/>
  <c r="BY206" i="8"/>
  <c r="BW202" i="8"/>
  <c r="CD202" i="8"/>
  <c r="BY202" i="8"/>
  <c r="BQ202" i="8"/>
  <c r="BX202" i="8"/>
  <c r="BN206" i="8"/>
  <c r="BL202" i="8"/>
  <c r="BP206" i="8"/>
  <c r="BM206" i="8"/>
  <c r="BN202" i="8"/>
  <c r="BT202" i="8"/>
  <c r="BS202" i="8"/>
  <c r="BZ202" i="8"/>
  <c r="BM202" i="8"/>
  <c r="CE206" i="8"/>
  <c r="BR206" i="8"/>
  <c r="BW206" i="8"/>
  <c r="CD206" i="8"/>
  <c r="CC202" i="8"/>
  <c r="CB206" i="8"/>
  <c r="BR202" i="8"/>
  <c r="BV204" i="8"/>
  <c r="CD204" i="8"/>
  <c r="CA204" i="8"/>
  <c r="BU204" i="8"/>
  <c r="CC204" i="8"/>
  <c r="BX204" i="8"/>
  <c r="CE204" i="8"/>
  <c r="BN204" i="8"/>
  <c r="BR204" i="8"/>
  <c r="BS204" i="8"/>
  <c r="BP204" i="8"/>
  <c r="BW204" i="8"/>
  <c r="BY204" i="8"/>
  <c r="BO204" i="8"/>
  <c r="CB204" i="8"/>
  <c r="BQ204" i="8"/>
  <c r="BM204" i="8"/>
  <c r="BT204" i="8"/>
  <c r="BL204" i="8"/>
  <c r="BZ204" i="8"/>
  <c r="BU205" i="8"/>
  <c r="CD205" i="8"/>
  <c r="BL155" i="8"/>
  <c r="BL140" i="8" s="1"/>
  <c r="CE205" i="8"/>
  <c r="CA205" i="8"/>
  <c r="BW205" i="8"/>
  <c r="BY205" i="8"/>
  <c r="BZ205" i="8"/>
  <c r="BV205" i="8"/>
  <c r="BQ205" i="8"/>
  <c r="BX205" i="8"/>
  <c r="CC205" i="8"/>
  <c r="BM205" i="8"/>
  <c r="CB205" i="8"/>
  <c r="BP205" i="8"/>
  <c r="BO205" i="8"/>
  <c r="BN205" i="8"/>
  <c r="BL205" i="8"/>
  <c r="BS205" i="8"/>
  <c r="BR205" i="8"/>
  <c r="BT205" i="8"/>
  <c r="BL178" i="8"/>
  <c r="BL109" i="8"/>
  <c r="BL94" i="8" s="1"/>
  <c r="BL293" i="8"/>
  <c r="BL278" i="8" s="1"/>
  <c r="BI201" i="8"/>
  <c r="AW194" i="8"/>
  <c r="BA194" i="8"/>
  <c r="BS194" i="8"/>
  <c r="AW201" i="8"/>
  <c r="BR194" i="8"/>
  <c r="AZ201" i="8"/>
  <c r="AX201" i="8"/>
  <c r="AK201" i="8"/>
  <c r="AU194" i="8"/>
  <c r="BJ201" i="8"/>
  <c r="AS201" i="8"/>
  <c r="AP201" i="8"/>
  <c r="BU194" i="8"/>
  <c r="BL194" i="8"/>
  <c r="AM201" i="8"/>
  <c r="AP194" i="8"/>
  <c r="CD194" i="8"/>
  <c r="AO194" i="8"/>
  <c r="BC201" i="8"/>
  <c r="AV201" i="8"/>
  <c r="CE194" i="8"/>
  <c r="BG194" i="8"/>
  <c r="BJ194" i="8"/>
  <c r="AN194" i="8"/>
  <c r="AK194" i="8"/>
  <c r="AL201" i="8"/>
  <c r="BD201" i="8"/>
  <c r="BF201" i="8"/>
  <c r="AO201" i="8"/>
  <c r="BO194" i="8"/>
  <c r="AT201" i="8"/>
  <c r="AR201" i="8"/>
  <c r="BN194" i="8"/>
  <c r="AJ194" i="8"/>
  <c r="AV194" i="8"/>
  <c r="AQ201" i="8"/>
  <c r="AU201" i="8"/>
  <c r="AR194" i="8"/>
  <c r="BA201" i="8"/>
  <c r="AY201" i="8"/>
  <c r="BE201" i="8"/>
  <c r="BM194" i="8"/>
  <c r="BE194" i="8"/>
  <c r="AX194" i="8"/>
  <c r="AT194" i="8"/>
  <c r="CC194" i="8"/>
  <c r="AQ194" i="8"/>
  <c r="BQ194" i="8"/>
  <c r="BI194" i="8"/>
  <c r="BY194" i="8"/>
  <c r="BH201" i="8"/>
  <c r="BK201" i="8"/>
  <c r="BB201" i="8"/>
  <c r="AJ201" i="8"/>
  <c r="BK194" i="8"/>
  <c r="AY194" i="8"/>
  <c r="AM194" i="8"/>
  <c r="BW194" i="8"/>
  <c r="BH194" i="8"/>
  <c r="CB194" i="8"/>
  <c r="BC194" i="8"/>
  <c r="AL194" i="8"/>
  <c r="BF194" i="8"/>
  <c r="AZ194" i="8"/>
  <c r="BX194" i="8"/>
  <c r="BZ194" i="8"/>
  <c r="BB194" i="8"/>
  <c r="BG201" i="8"/>
  <c r="AN201" i="8"/>
  <c r="BD194" i="8"/>
  <c r="BV194" i="8"/>
  <c r="CA194" i="8"/>
  <c r="AS194" i="8"/>
  <c r="BT194" i="8"/>
  <c r="BP194" i="8"/>
  <c r="CC174" i="8"/>
  <c r="BO179" i="8"/>
  <c r="BZ176" i="8"/>
  <c r="CC172" i="8"/>
  <c r="CA175" i="8"/>
  <c r="BM174" i="8"/>
  <c r="BW174" i="8"/>
  <c r="BY172" i="8"/>
  <c r="BO174" i="8"/>
  <c r="BT176" i="8"/>
  <c r="CA172" i="8"/>
  <c r="BQ174" i="8"/>
  <c r="BN172" i="8"/>
  <c r="CE174" i="8"/>
  <c r="BY174" i="8"/>
  <c r="BV174" i="8"/>
  <c r="BP173" i="8"/>
  <c r="CD173" i="8"/>
  <c r="BU175" i="8"/>
  <c r="BQ179" i="8"/>
  <c r="BQ175" i="8"/>
  <c r="BV175" i="8"/>
  <c r="BS175" i="8"/>
  <c r="CC175" i="8"/>
  <c r="BS173" i="8"/>
  <c r="BS176" i="8"/>
  <c r="BP172" i="8"/>
  <c r="BT172" i="8"/>
  <c r="BW176" i="8"/>
  <c r="BX176" i="8"/>
  <c r="CC173" i="8"/>
  <c r="BP176" i="8"/>
  <c r="CB172" i="8"/>
  <c r="BR174" i="8"/>
  <c r="CE176" i="8"/>
  <c r="CE172" i="8"/>
  <c r="BM179" i="8"/>
  <c r="BT179" i="8"/>
  <c r="BR173" i="8"/>
  <c r="BR175" i="8"/>
  <c r="CD176" i="8"/>
  <c r="CE175" i="8"/>
  <c r="BW179" i="8"/>
  <c r="CE173" i="8"/>
  <c r="BS179" i="8"/>
  <c r="BO172" i="8"/>
  <c r="BV173" i="8"/>
  <c r="BO176" i="8"/>
  <c r="CA176" i="8"/>
  <c r="BN174" i="8"/>
  <c r="BY179" i="8"/>
  <c r="BY176" i="8"/>
  <c r="BN179" i="8"/>
  <c r="CD174" i="8"/>
  <c r="CC176" i="8"/>
  <c r="BM172" i="8"/>
  <c r="BV176" i="8"/>
  <c r="BZ174" i="8"/>
  <c r="CA174" i="8"/>
  <c r="BR179" i="8"/>
  <c r="BM175" i="8"/>
  <c r="BU174" i="8"/>
  <c r="BT173" i="8"/>
  <c r="BZ175" i="8"/>
  <c r="BN176" i="8"/>
  <c r="BM176" i="8"/>
  <c r="BO175" i="8"/>
  <c r="CB174" i="8"/>
  <c r="BR176" i="8"/>
  <c r="BW175" i="8"/>
  <c r="CB179" i="8"/>
  <c r="BZ173" i="8"/>
  <c r="BN175" i="8"/>
  <c r="CA179" i="8"/>
  <c r="BN173" i="8"/>
  <c r="BR172" i="8"/>
  <c r="CD175" i="8"/>
  <c r="BQ176" i="8"/>
  <c r="CB176" i="8"/>
  <c r="BW172" i="8"/>
  <c r="BU172" i="8"/>
  <c r="BX175" i="8"/>
  <c r="BV172" i="8"/>
  <c r="BM173" i="8"/>
  <c r="BX174" i="8"/>
  <c r="BW173" i="8"/>
  <c r="CB175" i="8"/>
  <c r="BP175" i="8"/>
  <c r="BU176" i="8"/>
  <c r="BZ172" i="8"/>
  <c r="BS172" i="8"/>
  <c r="CB173" i="8"/>
  <c r="BX179" i="8"/>
  <c r="BT175" i="8"/>
  <c r="BQ172" i="8"/>
  <c r="BQ173" i="8"/>
  <c r="BP174" i="8"/>
  <c r="CA173" i="8"/>
  <c r="CD172" i="8"/>
  <c r="BZ179" i="8"/>
  <c r="BX172" i="8"/>
  <c r="BP179" i="8"/>
  <c r="BU173" i="8"/>
  <c r="BY173" i="8"/>
  <c r="BX173" i="8"/>
  <c r="BY175" i="8"/>
  <c r="BS174" i="8"/>
  <c r="BO173" i="8"/>
  <c r="BU179" i="8"/>
  <c r="BT174" i="8"/>
  <c r="BV179" i="8"/>
  <c r="BO303" i="8" l="1"/>
  <c r="BO275" i="9" s="1"/>
  <c r="BQ303" i="8"/>
  <c r="BQ275" i="9" s="1"/>
  <c r="BP303" i="8"/>
  <c r="BP275" i="9" s="1"/>
  <c r="AC12" i="12"/>
  <c r="AD12" i="12"/>
  <c r="AE12" i="12"/>
  <c r="AF12" i="12"/>
  <c r="AL67" i="11"/>
  <c r="BL81" i="10"/>
  <c r="BP201" i="8"/>
  <c r="CA201" i="8"/>
  <c r="BV201" i="8"/>
  <c r="BU201" i="8"/>
  <c r="BX201" i="8"/>
  <c r="BM201" i="8"/>
  <c r="CD201" i="8"/>
  <c r="BO201" i="8"/>
  <c r="CE201" i="8"/>
  <c r="CC201" i="8"/>
  <c r="BR201" i="8"/>
  <c r="BN201" i="8"/>
  <c r="BL201" i="8"/>
  <c r="CB201" i="8"/>
  <c r="BZ201" i="8"/>
  <c r="BW201" i="8"/>
  <c r="BT201" i="8"/>
  <c r="BS201" i="8"/>
  <c r="BY201" i="8"/>
  <c r="BQ201" i="8"/>
  <c r="CB222" i="8"/>
  <c r="CB245" i="8" s="1"/>
  <c r="BO171" i="8"/>
  <c r="BO80" i="10" s="1"/>
  <c r="BS171" i="8"/>
  <c r="BS80" i="10" s="1"/>
  <c r="BW171" i="8"/>
  <c r="CA171" i="8"/>
  <c r="CA80" i="10" s="1"/>
  <c r="CE171" i="8"/>
  <c r="BT171" i="8"/>
  <c r="CB221" i="8"/>
  <c r="CB244" i="8" s="1"/>
  <c r="BN171" i="8"/>
  <c r="BR171" i="8"/>
  <c r="BR80" i="10" s="1"/>
  <c r="BV171" i="8"/>
  <c r="BV80" i="10" s="1"/>
  <c r="BZ171" i="8"/>
  <c r="CD171" i="8"/>
  <c r="CD80" i="10" s="1"/>
  <c r="CB220" i="8"/>
  <c r="CB243" i="8" s="1"/>
  <c r="CB219" i="8"/>
  <c r="CB242" i="8" s="1"/>
  <c r="BM171" i="8"/>
  <c r="CB218" i="8"/>
  <c r="CB241" i="8" s="1"/>
  <c r="BQ171" i="8"/>
  <c r="BU171" i="8"/>
  <c r="BU80" i="10" s="1"/>
  <c r="BY171" i="8"/>
  <c r="BY80" i="10" s="1"/>
  <c r="CC171" i="8"/>
  <c r="CB171" i="8"/>
  <c r="CB80" i="10" s="1"/>
  <c r="BP171" i="8"/>
  <c r="BP80" i="10" s="1"/>
  <c r="BX171" i="8"/>
  <c r="BX80" i="10" s="1"/>
  <c r="CB225" i="8"/>
  <c r="AJ219" i="8"/>
  <c r="AJ242" i="8" s="1"/>
  <c r="AK265" i="8" s="1"/>
  <c r="AK219" i="8"/>
  <c r="AK242" i="8" s="1"/>
  <c r="AL219" i="8"/>
  <c r="AL242" i="8" s="1"/>
  <c r="AJ220" i="8"/>
  <c r="AJ243" i="8" s="1"/>
  <c r="AK266" i="8" s="1"/>
  <c r="AK220" i="8"/>
  <c r="AK243" i="8" s="1"/>
  <c r="AL220" i="8"/>
  <c r="AL243" i="8" s="1"/>
  <c r="AJ221" i="8"/>
  <c r="AJ244" i="8" s="1"/>
  <c r="AK267" i="8" s="1"/>
  <c r="AK221" i="8"/>
  <c r="AK244" i="8" s="1"/>
  <c r="AL221" i="8"/>
  <c r="AL244" i="8" s="1"/>
  <c r="AJ222" i="8"/>
  <c r="AJ245" i="8" s="1"/>
  <c r="AK268" i="8" s="1"/>
  <c r="AK222" i="8"/>
  <c r="AK245" i="8" s="1"/>
  <c r="AL222" i="8"/>
  <c r="AL245" i="8" s="1"/>
  <c r="AJ227" i="8"/>
  <c r="AJ250" i="8" s="1"/>
  <c r="AK273" i="8" s="1"/>
  <c r="AK227" i="8"/>
  <c r="AK250" i="8" s="1"/>
  <c r="AL227" i="8"/>
  <c r="AL250" i="8" s="1"/>
  <c r="AJ228" i="8"/>
  <c r="AJ251" i="8" s="1"/>
  <c r="AK274" i="8" s="1"/>
  <c r="AK228" i="8"/>
  <c r="AK251" i="8" s="1"/>
  <c r="AL228" i="8"/>
  <c r="AL251" i="8" s="1"/>
  <c r="AM219" i="8"/>
  <c r="AM242" i="8" s="1"/>
  <c r="AN219" i="8"/>
  <c r="AN242" i="8" s="1"/>
  <c r="AO219" i="8"/>
  <c r="AO242" i="8" s="1"/>
  <c r="AM220" i="8"/>
  <c r="AM243" i="8" s="1"/>
  <c r="AN220" i="8"/>
  <c r="AN243" i="8" s="1"/>
  <c r="AO220" i="8"/>
  <c r="AO243" i="8" s="1"/>
  <c r="AM221" i="8"/>
  <c r="AM244" i="8" s="1"/>
  <c r="AN221" i="8"/>
  <c r="AN244" i="8" s="1"/>
  <c r="AO221" i="8"/>
  <c r="AO244" i="8" s="1"/>
  <c r="AM222" i="8"/>
  <c r="AM245" i="8" s="1"/>
  <c r="AN222" i="8"/>
  <c r="AN245" i="8" s="1"/>
  <c r="AO222" i="8"/>
  <c r="AO245" i="8" s="1"/>
  <c r="AM227" i="8"/>
  <c r="AM250" i="8" s="1"/>
  <c r="AN227" i="8"/>
  <c r="AN250" i="8" s="1"/>
  <c r="AO227" i="8"/>
  <c r="AO250" i="8" s="1"/>
  <c r="AM228" i="8"/>
  <c r="AM251" i="8" s="1"/>
  <c r="AN228" i="8"/>
  <c r="AN251" i="8" s="1"/>
  <c r="AO228" i="8"/>
  <c r="AO251" i="8" s="1"/>
  <c r="AP219" i="8"/>
  <c r="AP242" i="8" s="1"/>
  <c r="AQ219" i="8"/>
  <c r="AQ242" i="8" s="1"/>
  <c r="AR219" i="8"/>
  <c r="AR242" i="8" s="1"/>
  <c r="AP220" i="8"/>
  <c r="AP243" i="8" s="1"/>
  <c r="AQ220" i="8"/>
  <c r="AQ243" i="8" s="1"/>
  <c r="AR220" i="8"/>
  <c r="AR243" i="8" s="1"/>
  <c r="AP221" i="8"/>
  <c r="AP244" i="8" s="1"/>
  <c r="AQ221" i="8"/>
  <c r="AQ244" i="8" s="1"/>
  <c r="AR221" i="8"/>
  <c r="AR244" i="8" s="1"/>
  <c r="AP222" i="8"/>
  <c r="AP245" i="8" s="1"/>
  <c r="AQ222" i="8"/>
  <c r="AQ245" i="8" s="1"/>
  <c r="AR222" i="8"/>
  <c r="AR245" i="8" s="1"/>
  <c r="AP227" i="8"/>
  <c r="AP250" i="8" s="1"/>
  <c r="AQ227" i="8"/>
  <c r="AQ250" i="8" s="1"/>
  <c r="AR227" i="8"/>
  <c r="AR250" i="8" s="1"/>
  <c r="AP228" i="8"/>
  <c r="AP251" i="8" s="1"/>
  <c r="AQ228" i="8"/>
  <c r="AQ251" i="8" s="1"/>
  <c r="AR228" i="8"/>
  <c r="AR251" i="8" s="1"/>
  <c r="AS219" i="8"/>
  <c r="AS242" i="8" s="1"/>
  <c r="AT219" i="8"/>
  <c r="AT242" i="8" s="1"/>
  <c r="AU219" i="8"/>
  <c r="AU242" i="8" s="1"/>
  <c r="AS220" i="8"/>
  <c r="AS243" i="8" s="1"/>
  <c r="AT220" i="8"/>
  <c r="AT243" i="8" s="1"/>
  <c r="AU220" i="8"/>
  <c r="AU243" i="8" s="1"/>
  <c r="AS221" i="8"/>
  <c r="AS244" i="8" s="1"/>
  <c r="AT221" i="8"/>
  <c r="AT244" i="8" s="1"/>
  <c r="AU221" i="8"/>
  <c r="AU244" i="8" s="1"/>
  <c r="AS222" i="8"/>
  <c r="AS245" i="8" s="1"/>
  <c r="AT222" i="8"/>
  <c r="AT245" i="8" s="1"/>
  <c r="AU222" i="8"/>
  <c r="AU245" i="8" s="1"/>
  <c r="AS227" i="8"/>
  <c r="AS250" i="8" s="1"/>
  <c r="AT227" i="8"/>
  <c r="AT250" i="8" s="1"/>
  <c r="AU227" i="8"/>
  <c r="AU250" i="8" s="1"/>
  <c r="AS228" i="8"/>
  <c r="AS251" i="8" s="1"/>
  <c r="AT228" i="8"/>
  <c r="AT251" i="8" s="1"/>
  <c r="AU228" i="8"/>
  <c r="AU251" i="8" s="1"/>
  <c r="AV219" i="8"/>
  <c r="AV242" i="8" s="1"/>
  <c r="AW219" i="8"/>
  <c r="AW242" i="8" s="1"/>
  <c r="AX219" i="8"/>
  <c r="AX242" i="8" s="1"/>
  <c r="AV220" i="8"/>
  <c r="AV243" i="8" s="1"/>
  <c r="AW220" i="8"/>
  <c r="AW243" i="8" s="1"/>
  <c r="AX220" i="8"/>
  <c r="AX243" i="8" s="1"/>
  <c r="AV221" i="8"/>
  <c r="AV244" i="8" s="1"/>
  <c r="AW221" i="8"/>
  <c r="AW244" i="8" s="1"/>
  <c r="AX221" i="8"/>
  <c r="AX244" i="8" s="1"/>
  <c r="AV222" i="8"/>
  <c r="AV245" i="8" s="1"/>
  <c r="AW222" i="8"/>
  <c r="AW245" i="8" s="1"/>
  <c r="AX222" i="8"/>
  <c r="AX245" i="8" s="1"/>
  <c r="AV227" i="8"/>
  <c r="AV250" i="8" s="1"/>
  <c r="AW227" i="8"/>
  <c r="AW250" i="8" s="1"/>
  <c r="AX227" i="8"/>
  <c r="AX250" i="8" s="1"/>
  <c r="AV228" i="8"/>
  <c r="AV251" i="8" s="1"/>
  <c r="AW228" i="8"/>
  <c r="AW251" i="8" s="1"/>
  <c r="AX228" i="8"/>
  <c r="AX251" i="8" s="1"/>
  <c r="AY219" i="8"/>
  <c r="AY242" i="8" s="1"/>
  <c r="AZ219" i="8"/>
  <c r="AZ242" i="8" s="1"/>
  <c r="BA219" i="8"/>
  <c r="BA242" i="8" s="1"/>
  <c r="AY220" i="8"/>
  <c r="AY243" i="8" s="1"/>
  <c r="AZ220" i="8"/>
  <c r="AZ243" i="8" s="1"/>
  <c r="BA220" i="8"/>
  <c r="BA243" i="8" s="1"/>
  <c r="AY221" i="8"/>
  <c r="AY244" i="8" s="1"/>
  <c r="AZ221" i="8"/>
  <c r="AZ244" i="8" s="1"/>
  <c r="BA221" i="8"/>
  <c r="BA244" i="8" s="1"/>
  <c r="AY222" i="8"/>
  <c r="AY245" i="8" s="1"/>
  <c r="AZ222" i="8"/>
  <c r="AZ245" i="8" s="1"/>
  <c r="BA222" i="8"/>
  <c r="BA245" i="8" s="1"/>
  <c r="AY227" i="8"/>
  <c r="AY250" i="8" s="1"/>
  <c r="AZ227" i="8"/>
  <c r="AZ250" i="8" s="1"/>
  <c r="BA227" i="8"/>
  <c r="BA250" i="8" s="1"/>
  <c r="AY228" i="8"/>
  <c r="AY251" i="8" s="1"/>
  <c r="AZ228" i="8"/>
  <c r="AZ251" i="8" s="1"/>
  <c r="BA228" i="8"/>
  <c r="BA251" i="8" s="1"/>
  <c r="BB219" i="8"/>
  <c r="BB242" i="8" s="1"/>
  <c r="BC219" i="8"/>
  <c r="BC242" i="8" s="1"/>
  <c r="BD219" i="8"/>
  <c r="BD242" i="8" s="1"/>
  <c r="BB220" i="8"/>
  <c r="BB243" i="8" s="1"/>
  <c r="BC220" i="8"/>
  <c r="BC243" i="8" s="1"/>
  <c r="BD220" i="8"/>
  <c r="BD243" i="8" s="1"/>
  <c r="BB221" i="8"/>
  <c r="BB244" i="8" s="1"/>
  <c r="BC221" i="8"/>
  <c r="BC244" i="8" s="1"/>
  <c r="BD221" i="8"/>
  <c r="BD244" i="8" s="1"/>
  <c r="BB222" i="8"/>
  <c r="BB245" i="8" s="1"/>
  <c r="BC222" i="8"/>
  <c r="BC245" i="8" s="1"/>
  <c r="BD222" i="8"/>
  <c r="BD245" i="8" s="1"/>
  <c r="BB227" i="8"/>
  <c r="BB250" i="8" s="1"/>
  <c r="BC227" i="8"/>
  <c r="BC250" i="8" s="1"/>
  <c r="BD227" i="8"/>
  <c r="BD250" i="8" s="1"/>
  <c r="BB228" i="8"/>
  <c r="BB251" i="8" s="1"/>
  <c r="BC228" i="8"/>
  <c r="BC251" i="8" s="1"/>
  <c r="BD228" i="8"/>
  <c r="BD251" i="8" s="1"/>
  <c r="BE219" i="8"/>
  <c r="BE242" i="8" s="1"/>
  <c r="BF219" i="8"/>
  <c r="BF242" i="8" s="1"/>
  <c r="BG219" i="8"/>
  <c r="BG242" i="8" s="1"/>
  <c r="BE220" i="8"/>
  <c r="BE243" i="8" s="1"/>
  <c r="BF220" i="8"/>
  <c r="BF243" i="8" s="1"/>
  <c r="BG220" i="8"/>
  <c r="BG243" i="8" s="1"/>
  <c r="BE221" i="8"/>
  <c r="BE244" i="8" s="1"/>
  <c r="BF221" i="8"/>
  <c r="BF244" i="8" s="1"/>
  <c r="BG221" i="8"/>
  <c r="BG244" i="8" s="1"/>
  <c r="BE222" i="8"/>
  <c r="BE245" i="8" s="1"/>
  <c r="BF222" i="8"/>
  <c r="BF245" i="8" s="1"/>
  <c r="BG222" i="8"/>
  <c r="BG245" i="8" s="1"/>
  <c r="BE227" i="8"/>
  <c r="BE250" i="8" s="1"/>
  <c r="BF227" i="8"/>
  <c r="BF250" i="8" s="1"/>
  <c r="BG227" i="8"/>
  <c r="BG250" i="8" s="1"/>
  <c r="BE228" i="8"/>
  <c r="BE251" i="8" s="1"/>
  <c r="BF228" i="8"/>
  <c r="BF251" i="8" s="1"/>
  <c r="BG228" i="8"/>
  <c r="BG251" i="8" s="1"/>
  <c r="BH219" i="8"/>
  <c r="BH242" i="8" s="1"/>
  <c r="BI219" i="8"/>
  <c r="BI242" i="8" s="1"/>
  <c r="BJ219" i="8"/>
  <c r="BJ242" i="8" s="1"/>
  <c r="BH220" i="8"/>
  <c r="BH243" i="8" s="1"/>
  <c r="BI220" i="8"/>
  <c r="BI243" i="8" s="1"/>
  <c r="BJ220" i="8"/>
  <c r="BJ243" i="8" s="1"/>
  <c r="BH221" i="8"/>
  <c r="BH244" i="8" s="1"/>
  <c r="BI221" i="8"/>
  <c r="BI244" i="8" s="1"/>
  <c r="BJ221" i="8"/>
  <c r="BJ244" i="8" s="1"/>
  <c r="BH222" i="8"/>
  <c r="BH245" i="8" s="1"/>
  <c r="BI222" i="8"/>
  <c r="BI245" i="8" s="1"/>
  <c r="BJ222" i="8"/>
  <c r="BJ245" i="8" s="1"/>
  <c r="BH227" i="8"/>
  <c r="BH250" i="8" s="1"/>
  <c r="BI227" i="8"/>
  <c r="BI250" i="8" s="1"/>
  <c r="BJ227" i="8"/>
  <c r="BJ250" i="8" s="1"/>
  <c r="BH228" i="8"/>
  <c r="BH251" i="8" s="1"/>
  <c r="BI228" i="8"/>
  <c r="BI251" i="8" s="1"/>
  <c r="BJ228" i="8"/>
  <c r="BJ251" i="8" s="1"/>
  <c r="BK219" i="8"/>
  <c r="BK242" i="8" s="1"/>
  <c r="BL219" i="8"/>
  <c r="BL242" i="8" s="1"/>
  <c r="BM219" i="8"/>
  <c r="BM242" i="8" s="1"/>
  <c r="BK220" i="8"/>
  <c r="BK243" i="8" s="1"/>
  <c r="BL220" i="8"/>
  <c r="BL243" i="8" s="1"/>
  <c r="BM220" i="8"/>
  <c r="BM243" i="8" s="1"/>
  <c r="BK221" i="8"/>
  <c r="BK244" i="8" s="1"/>
  <c r="BL221" i="8"/>
  <c r="BL244" i="8" s="1"/>
  <c r="BM221" i="8"/>
  <c r="BM244" i="8" s="1"/>
  <c r="BK222" i="8"/>
  <c r="BK245" i="8" s="1"/>
  <c r="BL222" i="8"/>
  <c r="BL245" i="8" s="1"/>
  <c r="BM222" i="8"/>
  <c r="BM245" i="8" s="1"/>
  <c r="BK227" i="8"/>
  <c r="BK250" i="8" s="1"/>
  <c r="BL227" i="8"/>
  <c r="BL250" i="8" s="1"/>
  <c r="BK228" i="8"/>
  <c r="BK251" i="8" s="1"/>
  <c r="BL228" i="8"/>
  <c r="BL251" i="8" s="1"/>
  <c r="BN219" i="8"/>
  <c r="BN242" i="8" s="1"/>
  <c r="BO219" i="8"/>
  <c r="BO242" i="8" s="1"/>
  <c r="BP219" i="8"/>
  <c r="BP242" i="8" s="1"/>
  <c r="BN220" i="8"/>
  <c r="BN243" i="8" s="1"/>
  <c r="BO220" i="8"/>
  <c r="BO243" i="8" s="1"/>
  <c r="BP220" i="8"/>
  <c r="BP243" i="8" s="1"/>
  <c r="BN221" i="8"/>
  <c r="BN244" i="8" s="1"/>
  <c r="BO221" i="8"/>
  <c r="BO244" i="8" s="1"/>
  <c r="BP221" i="8"/>
  <c r="BP244" i="8" s="1"/>
  <c r="BN222" i="8"/>
  <c r="BN245" i="8" s="1"/>
  <c r="BO222" i="8"/>
  <c r="BO245" i="8" s="1"/>
  <c r="BP222" i="8"/>
  <c r="BP245" i="8" s="1"/>
  <c r="BQ219" i="8"/>
  <c r="BQ242" i="8" s="1"/>
  <c r="BR219" i="8"/>
  <c r="BR242" i="8" s="1"/>
  <c r="BS219" i="8"/>
  <c r="BS242" i="8" s="1"/>
  <c r="BQ220" i="8"/>
  <c r="BQ243" i="8" s="1"/>
  <c r="BR220" i="8"/>
  <c r="BR243" i="8" s="1"/>
  <c r="BS220" i="8"/>
  <c r="BS243" i="8" s="1"/>
  <c r="BQ221" i="8"/>
  <c r="BQ244" i="8" s="1"/>
  <c r="BR221" i="8"/>
  <c r="BR244" i="8" s="1"/>
  <c r="BS221" i="8"/>
  <c r="BS244" i="8" s="1"/>
  <c r="BQ222" i="8"/>
  <c r="BQ245" i="8" s="1"/>
  <c r="BR222" i="8"/>
  <c r="BR245" i="8" s="1"/>
  <c r="BS222" i="8"/>
  <c r="BS245" i="8" s="1"/>
  <c r="BT219" i="8"/>
  <c r="BT242" i="8" s="1"/>
  <c r="BU219" i="8"/>
  <c r="BU242" i="8" s="1"/>
  <c r="BV219" i="8"/>
  <c r="BV242" i="8" s="1"/>
  <c r="BT220" i="8"/>
  <c r="BT243" i="8" s="1"/>
  <c r="BU220" i="8"/>
  <c r="BU243" i="8" s="1"/>
  <c r="BV220" i="8"/>
  <c r="BV243" i="8" s="1"/>
  <c r="BT221" i="8"/>
  <c r="BT244" i="8" s="1"/>
  <c r="BU221" i="8"/>
  <c r="BU244" i="8" s="1"/>
  <c r="BV221" i="8"/>
  <c r="BV244" i="8" s="1"/>
  <c r="BT222" i="8"/>
  <c r="BT245" i="8" s="1"/>
  <c r="BU222" i="8"/>
  <c r="BU245" i="8" s="1"/>
  <c r="BV222" i="8"/>
  <c r="BV245" i="8" s="1"/>
  <c r="BW219" i="8"/>
  <c r="BW242" i="8" s="1"/>
  <c r="BX219" i="8"/>
  <c r="BX242" i="8" s="1"/>
  <c r="BY219" i="8"/>
  <c r="BY242" i="8" s="1"/>
  <c r="BW220" i="8"/>
  <c r="BW243" i="8" s="1"/>
  <c r="BX220" i="8"/>
  <c r="BX243" i="8" s="1"/>
  <c r="BY220" i="8"/>
  <c r="BY243" i="8" s="1"/>
  <c r="BW221" i="8"/>
  <c r="BW244" i="8" s="1"/>
  <c r="BX221" i="8"/>
  <c r="BX244" i="8" s="1"/>
  <c r="BY221" i="8"/>
  <c r="BY244" i="8" s="1"/>
  <c r="BW222" i="8"/>
  <c r="BW245" i="8" s="1"/>
  <c r="BX222" i="8"/>
  <c r="BX245" i="8" s="1"/>
  <c r="BY222" i="8"/>
  <c r="BY245" i="8" s="1"/>
  <c r="BZ219" i="8"/>
  <c r="BZ242" i="8" s="1"/>
  <c r="BZ220" i="8"/>
  <c r="BZ243" i="8" s="1"/>
  <c r="BZ221" i="8"/>
  <c r="BZ244" i="8" s="1"/>
  <c r="BZ222" i="8"/>
  <c r="BZ245" i="8" s="1"/>
  <c r="CA219" i="8"/>
  <c r="CA242" i="8" s="1"/>
  <c r="CA220" i="8"/>
  <c r="CA243" i="8" s="1"/>
  <c r="CA221" i="8"/>
  <c r="CA244" i="8" s="1"/>
  <c r="CA222" i="8"/>
  <c r="CA245" i="8" s="1"/>
  <c r="BT218" i="8"/>
  <c r="BT241" i="8" s="1"/>
  <c r="BT225" i="8"/>
  <c r="BL218" i="8"/>
  <c r="BL241" i="8" s="1"/>
  <c r="BL225" i="8"/>
  <c r="BL226" i="8"/>
  <c r="BL229" i="8"/>
  <c r="CE218" i="8"/>
  <c r="CE241" i="8" s="1"/>
  <c r="CE219" i="8"/>
  <c r="CE220" i="8"/>
  <c r="CE221" i="8"/>
  <c r="CE222" i="8"/>
  <c r="BO183" i="8"/>
  <c r="BT181" i="8"/>
  <c r="BN182" i="8"/>
  <c r="BT182" i="8"/>
  <c r="BN180" i="8"/>
  <c r="BU182" i="8"/>
  <c r="BX180" i="8"/>
  <c r="BR181" i="8"/>
  <c r="CB181" i="8"/>
  <c r="BS183" i="8"/>
  <c r="BX182" i="8"/>
  <c r="CA180" i="8"/>
  <c r="BO181" i="8"/>
  <c r="BM182" i="8"/>
  <c r="BV181" i="8"/>
  <c r="BW182" i="8"/>
  <c r="BU181" i="8"/>
  <c r="BQ181" i="8"/>
  <c r="BY182" i="8"/>
  <c r="BW181" i="8"/>
  <c r="BR183" i="8"/>
  <c r="BM180" i="8"/>
  <c r="CE179" i="8"/>
  <c r="BM181" i="8"/>
  <c r="BW180" i="8"/>
  <c r="BP180" i="8"/>
  <c r="BP182" i="8"/>
  <c r="BY181" i="8"/>
  <c r="BQ183" i="8"/>
  <c r="BO180" i="8"/>
  <c r="BR180" i="8"/>
  <c r="CA182" i="8"/>
  <c r="BZ181" i="8"/>
  <c r="CC179" i="8"/>
  <c r="BU180" i="8"/>
  <c r="BS182" i="8"/>
  <c r="BN181" i="8"/>
  <c r="BW183" i="8"/>
  <c r="BY183" i="8"/>
  <c r="BZ182" i="8"/>
  <c r="BQ180" i="8"/>
  <c r="BV183" i="8"/>
  <c r="BO182" i="8"/>
  <c r="BP181" i="8"/>
  <c r="BU183" i="8"/>
  <c r="CB180" i="8"/>
  <c r="BM183" i="8"/>
  <c r="CA181" i="8"/>
  <c r="BQ182" i="8"/>
  <c r="BS180" i="8"/>
  <c r="BY180" i="8"/>
  <c r="BN183" i="8"/>
  <c r="CD179" i="8"/>
  <c r="BV182" i="8"/>
  <c r="BZ183" i="8"/>
  <c r="BX181" i="8"/>
  <c r="BP183" i="8"/>
  <c r="BV180" i="8"/>
  <c r="BR182" i="8"/>
  <c r="BZ180" i="8"/>
  <c r="CB182" i="8"/>
  <c r="BX183" i="8"/>
  <c r="CB183" i="8"/>
  <c r="BT180" i="8"/>
  <c r="BS181" i="8"/>
  <c r="CA183" i="8"/>
  <c r="BT183" i="8"/>
  <c r="AK263" i="8" l="1"/>
  <c r="AK270" i="8"/>
  <c r="AL265" i="8"/>
  <c r="AL273" i="8"/>
  <c r="BU265" i="8"/>
  <c r="AL267" i="8"/>
  <c r="BU267" i="8"/>
  <c r="BI266" i="8"/>
  <c r="AW266" i="8"/>
  <c r="AL268" i="8"/>
  <c r="BU266" i="8"/>
  <c r="BI268" i="8"/>
  <c r="AW268" i="8"/>
  <c r="AL274" i="8"/>
  <c r="BI265" i="8"/>
  <c r="AW265" i="8"/>
  <c r="BU268" i="8"/>
  <c r="BI274" i="8"/>
  <c r="AW274" i="8"/>
  <c r="BI267" i="8"/>
  <c r="AW267" i="8"/>
  <c r="AL266" i="8"/>
  <c r="BI273" i="8"/>
  <c r="AW273" i="8"/>
  <c r="AX267" i="8"/>
  <c r="BJ267" i="8"/>
  <c r="AM273" i="8"/>
  <c r="BV266" i="8"/>
  <c r="BJ266" i="8"/>
  <c r="AX266" i="8"/>
  <c r="AM268" i="8"/>
  <c r="AM265" i="8"/>
  <c r="AM267" i="8"/>
  <c r="BV268" i="8"/>
  <c r="BJ268" i="8"/>
  <c r="AX268" i="8"/>
  <c r="AM274" i="8"/>
  <c r="BV265" i="8"/>
  <c r="BJ265" i="8"/>
  <c r="AX265" i="8"/>
  <c r="BJ274" i="8"/>
  <c r="AX274" i="8"/>
  <c r="BV267" i="8"/>
  <c r="BJ273" i="8"/>
  <c r="AX273" i="8"/>
  <c r="BF274" i="8"/>
  <c r="BC268" i="8"/>
  <c r="AT274" i="8"/>
  <c r="AQ268" i="8"/>
  <c r="CA266" i="8"/>
  <c r="BW266" i="8"/>
  <c r="AQ267" i="8"/>
  <c r="CA267" i="8"/>
  <c r="BW267" i="8"/>
  <c r="BK273" i="8"/>
  <c r="BF267" i="8"/>
  <c r="BC265" i="8"/>
  <c r="AY273" i="8"/>
  <c r="AT267" i="8"/>
  <c r="AQ265" i="8"/>
  <c r="BR266" i="8"/>
  <c r="BO266" i="8"/>
  <c r="BK265" i="8"/>
  <c r="BC273" i="8"/>
  <c r="AY265" i="8"/>
  <c r="AQ273" i="8"/>
  <c r="BK274" i="8"/>
  <c r="BF268" i="8"/>
  <c r="BC266" i="8"/>
  <c r="AY274" i="8"/>
  <c r="AT268" i="8"/>
  <c r="AQ266" i="8"/>
  <c r="BR268" i="8"/>
  <c r="BO268" i="8"/>
  <c r="BK267" i="8"/>
  <c r="BF265" i="8"/>
  <c r="AY267" i="8"/>
  <c r="AT265" i="8"/>
  <c r="BR265" i="8"/>
  <c r="BO265" i="8"/>
  <c r="AN266" i="8"/>
  <c r="AM266" i="8"/>
  <c r="BR267" i="8"/>
  <c r="BO267" i="8"/>
  <c r="BK266" i="8"/>
  <c r="BC274" i="8"/>
  <c r="AY266" i="8"/>
  <c r="AQ274" i="8"/>
  <c r="CA268" i="8"/>
  <c r="BW268" i="8"/>
  <c r="BF273" i="8"/>
  <c r="BC267" i="8"/>
  <c r="AT273" i="8"/>
  <c r="CA265" i="8"/>
  <c r="BW265" i="8"/>
  <c r="BK268" i="8"/>
  <c r="BF266" i="8"/>
  <c r="AY268" i="8"/>
  <c r="AT266" i="8"/>
  <c r="BL266" i="8"/>
  <c r="AN273" i="8"/>
  <c r="AN267" i="8"/>
  <c r="AN268" i="8"/>
  <c r="AN265" i="8"/>
  <c r="AN274" i="8"/>
  <c r="BL273" i="8"/>
  <c r="CB265" i="8"/>
  <c r="BX265" i="8"/>
  <c r="BS266" i="8"/>
  <c r="BS265" i="8"/>
  <c r="BP268" i="8"/>
  <c r="BL265" i="8"/>
  <c r="BD273" i="8"/>
  <c r="AZ265" i="8"/>
  <c r="AR273" i="8"/>
  <c r="BX266" i="8"/>
  <c r="BP265" i="8"/>
  <c r="BL274" i="8"/>
  <c r="BG268" i="8"/>
  <c r="BD266" i="8"/>
  <c r="AZ274" i="8"/>
  <c r="AU268" i="8"/>
  <c r="AR266" i="8"/>
  <c r="CB266" i="8"/>
  <c r="BS267" i="8"/>
  <c r="BL267" i="8"/>
  <c r="BG265" i="8"/>
  <c r="AZ267" i="8"/>
  <c r="AU265" i="8"/>
  <c r="CB268" i="8"/>
  <c r="BX268" i="8"/>
  <c r="BP267" i="8"/>
  <c r="BG274" i="8"/>
  <c r="BD268" i="8"/>
  <c r="AU274" i="8"/>
  <c r="AR268" i="8"/>
  <c r="BG267" i="8"/>
  <c r="BD265" i="8"/>
  <c r="AZ273" i="8"/>
  <c r="AU267" i="8"/>
  <c r="AR265" i="8"/>
  <c r="BD274" i="8"/>
  <c r="AZ266" i="8"/>
  <c r="AR274" i="8"/>
  <c r="CB267" i="8"/>
  <c r="BX267" i="8"/>
  <c r="BP266" i="8"/>
  <c r="BG273" i="8"/>
  <c r="BD267" i="8"/>
  <c r="AU273" i="8"/>
  <c r="AR267" i="8"/>
  <c r="BS268" i="8"/>
  <c r="BL268" i="8"/>
  <c r="BG266" i="8"/>
  <c r="AZ268" i="8"/>
  <c r="AU266" i="8"/>
  <c r="Y80" i="10"/>
  <c r="Z80" i="10"/>
  <c r="AA80" i="10"/>
  <c r="BQ80" i="10"/>
  <c r="BN80" i="10"/>
  <c r="BM80" i="10"/>
  <c r="BT80" i="10"/>
  <c r="CE80" i="10"/>
  <c r="CC80" i="10"/>
  <c r="BZ80" i="10"/>
  <c r="BW80" i="10"/>
  <c r="AM80" i="10"/>
  <c r="AN80" i="10"/>
  <c r="AQ80" i="10"/>
  <c r="AP80" i="10"/>
  <c r="AL80" i="10"/>
  <c r="AB80" i="10"/>
  <c r="AC80" i="10"/>
  <c r="AD80" i="10"/>
  <c r="AF80" i="10"/>
  <c r="AH80" i="10"/>
  <c r="AI80" i="10"/>
  <c r="AK80" i="10"/>
  <c r="AO80" i="10"/>
  <c r="CB217" i="8"/>
  <c r="BY178" i="8"/>
  <c r="BY81" i="10" s="1"/>
  <c r="BQ178" i="8"/>
  <c r="BT229" i="8"/>
  <c r="CB229" i="8"/>
  <c r="BX178" i="8"/>
  <c r="BX81" i="10" s="1"/>
  <c r="BP178" i="8"/>
  <c r="BP81" i="10" s="1"/>
  <c r="BS228" i="8"/>
  <c r="BS251" i="8" s="1"/>
  <c r="BU228" i="8"/>
  <c r="BU251" i="8" s="1"/>
  <c r="BM228" i="8"/>
  <c r="BM251" i="8" s="1"/>
  <c r="BT228" i="8"/>
  <c r="BT251" i="8" s="1"/>
  <c r="BN228" i="8"/>
  <c r="BN251" i="8" s="1"/>
  <c r="BV228" i="8"/>
  <c r="BV251" i="8" s="1"/>
  <c r="BO228" i="8"/>
  <c r="BO251" i="8" s="1"/>
  <c r="BW228" i="8"/>
  <c r="BW251" i="8" s="1"/>
  <c r="CB228" i="8"/>
  <c r="CB251" i="8" s="1"/>
  <c r="BP228" i="8"/>
  <c r="BP251" i="8" s="1"/>
  <c r="BX228" i="8"/>
  <c r="BX251" i="8" s="1"/>
  <c r="BZ228" i="8"/>
  <c r="BZ251" i="8" s="1"/>
  <c r="BR228" i="8"/>
  <c r="BR251" i="8" s="1"/>
  <c r="BQ228" i="8"/>
  <c r="BQ251" i="8" s="1"/>
  <c r="BY228" i="8"/>
  <c r="BY251" i="8" s="1"/>
  <c r="CA228" i="8"/>
  <c r="CA251" i="8" s="1"/>
  <c r="BW178" i="8"/>
  <c r="BO178" i="8"/>
  <c r="BO81" i="10" s="1"/>
  <c r="BN227" i="8"/>
  <c r="BN250" i="8" s="1"/>
  <c r="BV227" i="8"/>
  <c r="BV250" i="8" s="1"/>
  <c r="BO227" i="8"/>
  <c r="BO250" i="8" s="1"/>
  <c r="BW227" i="8"/>
  <c r="BW250" i="8" s="1"/>
  <c r="BP227" i="8"/>
  <c r="BP250" i="8" s="1"/>
  <c r="BQ227" i="8"/>
  <c r="BQ250" i="8" s="1"/>
  <c r="CB227" i="8"/>
  <c r="CB250" i="8" s="1"/>
  <c r="BR227" i="8"/>
  <c r="BR250" i="8" s="1"/>
  <c r="BS227" i="8"/>
  <c r="BS250" i="8" s="1"/>
  <c r="BZ227" i="8"/>
  <c r="BZ250" i="8" s="1"/>
  <c r="CA227" i="8"/>
  <c r="CA250" i="8" s="1"/>
  <c r="BX227" i="8"/>
  <c r="BX250" i="8" s="1"/>
  <c r="BY227" i="8"/>
  <c r="BY250" i="8" s="1"/>
  <c r="BM227" i="8"/>
  <c r="BM250" i="8" s="1"/>
  <c r="BT227" i="8"/>
  <c r="BT250" i="8" s="1"/>
  <c r="BU227" i="8"/>
  <c r="BU250" i="8" s="1"/>
  <c r="BV178" i="8"/>
  <c r="BV81" i="10" s="1"/>
  <c r="BN178" i="8"/>
  <c r="BU178" i="8"/>
  <c r="BU81" i="10" s="1"/>
  <c r="BM178" i="8"/>
  <c r="BT226" i="8"/>
  <c r="CB226" i="8"/>
  <c r="CB178" i="8"/>
  <c r="CB81" i="10" s="1"/>
  <c r="BT178" i="8"/>
  <c r="CA178" i="8"/>
  <c r="CA81" i="10" s="1"/>
  <c r="BS178" i="8"/>
  <c r="BS81" i="10" s="1"/>
  <c r="BZ178" i="8"/>
  <c r="BR178" i="8"/>
  <c r="BR81" i="10" s="1"/>
  <c r="AO247" i="8"/>
  <c r="BL217" i="8"/>
  <c r="CE217" i="8"/>
  <c r="BA265" i="8"/>
  <c r="BB265" i="8"/>
  <c r="BM266" i="8"/>
  <c r="AK247" i="8"/>
  <c r="BT217" i="8"/>
  <c r="AV267" i="8"/>
  <c r="BE266" i="8"/>
  <c r="AW247" i="8"/>
  <c r="AW88" i="10" s="1"/>
  <c r="BY266" i="8"/>
  <c r="BG247" i="8"/>
  <c r="BG88" i="10" s="1"/>
  <c r="AQ247" i="8"/>
  <c r="BT268" i="8"/>
  <c r="AS267" i="8"/>
  <c r="BD247" i="8"/>
  <c r="BD88" i="10" s="1"/>
  <c r="BL224" i="8"/>
  <c r="BC247" i="8"/>
  <c r="BC88" i="10" s="1"/>
  <c r="BB266" i="8"/>
  <c r="BE265" i="8"/>
  <c r="BQ268" i="8"/>
  <c r="AT247" i="8"/>
  <c r="AT88" i="10" s="1"/>
  <c r="BH267" i="8"/>
  <c r="BA266" i="8"/>
  <c r="BB274" i="8"/>
  <c r="AY247" i="8"/>
  <c r="BT265" i="8"/>
  <c r="BL247" i="8"/>
  <c r="BL88" i="10" s="1"/>
  <c r="BL240" i="8"/>
  <c r="BL87" i="10" s="1"/>
  <c r="AS268" i="8"/>
  <c r="AP268" i="8"/>
  <c r="AL247" i="8"/>
  <c r="BN266" i="8"/>
  <c r="BH266" i="8"/>
  <c r="BT266" i="8"/>
  <c r="BF247" i="8"/>
  <c r="BF88" i="10" s="1"/>
  <c r="BE274" i="8"/>
  <c r="BY267" i="8"/>
  <c r="BE267" i="8"/>
  <c r="BA274" i="8"/>
  <c r="AV268" i="8"/>
  <c r="AO267" i="8"/>
  <c r="BY268" i="8"/>
  <c r="CB240" i="8"/>
  <c r="CB87" i="10" s="1"/>
  <c r="BQ267" i="8"/>
  <c r="BN268" i="8"/>
  <c r="BA247" i="8"/>
  <c r="BA88" i="10" s="1"/>
  <c r="AX247" i="8"/>
  <c r="AX88" i="10" s="1"/>
  <c r="BA267" i="8"/>
  <c r="AN247" i="8"/>
  <c r="BT267" i="8"/>
  <c r="AZ247" i="8"/>
  <c r="AZ88" i="10" s="1"/>
  <c r="AP274" i="8"/>
  <c r="AP266" i="8"/>
  <c r="BZ267" i="8"/>
  <c r="BQ266" i="8"/>
  <c r="BM267" i="8"/>
  <c r="BH268" i="8"/>
  <c r="AO268" i="8"/>
  <c r="BZ265" i="8"/>
  <c r="BN265" i="8"/>
  <c r="BM265" i="8"/>
  <c r="AR247" i="8"/>
  <c r="AR88" i="10" s="1"/>
  <c r="AS266" i="8"/>
  <c r="BM274" i="8"/>
  <c r="BE268" i="8"/>
  <c r="BB268" i="8"/>
  <c r="BH273" i="8"/>
  <c r="BE247" i="8"/>
  <c r="BA268" i="8"/>
  <c r="AP273" i="8"/>
  <c r="AM247" i="8"/>
  <c r="AJ247" i="8"/>
  <c r="AO273" i="8"/>
  <c r="BN267" i="8"/>
  <c r="BZ268" i="8"/>
  <c r="BT240" i="8"/>
  <c r="BY265" i="8"/>
  <c r="BJ247" i="8"/>
  <c r="BJ88" i="10" s="1"/>
  <c r="AV265" i="8"/>
  <c r="AP247" i="8"/>
  <c r="AS273" i="8"/>
  <c r="AP267" i="8"/>
  <c r="AP265" i="8"/>
  <c r="AO265" i="8"/>
  <c r="BZ266" i="8"/>
  <c r="BM268" i="8"/>
  <c r="BI247" i="8"/>
  <c r="BI88" i="10" s="1"/>
  <c r="BH265" i="8"/>
  <c r="AS247" i="8"/>
  <c r="AV274" i="8"/>
  <c r="BB247" i="8"/>
  <c r="BE273" i="8"/>
  <c r="BB273" i="8"/>
  <c r="AV273" i="8"/>
  <c r="AU247" i="8"/>
  <c r="AU88" i="10" s="1"/>
  <c r="AO274" i="8"/>
  <c r="AO266" i="8"/>
  <c r="BK247" i="8"/>
  <c r="BH247" i="8"/>
  <c r="BM273" i="8"/>
  <c r="BH274" i="8"/>
  <c r="BB267" i="8"/>
  <c r="AV247" i="8"/>
  <c r="BA273" i="8"/>
  <c r="AV266" i="8"/>
  <c r="AS274" i="8"/>
  <c r="AS265" i="8"/>
  <c r="BQ265" i="8"/>
  <c r="CE225" i="8"/>
  <c r="U54" i="11"/>
  <c r="CE180" i="8"/>
  <c r="CD180" i="8"/>
  <c r="CC180" i="8"/>
  <c r="AL270" i="8" l="1"/>
  <c r="BU274" i="8"/>
  <c r="AL263" i="8"/>
  <c r="BI270" i="8"/>
  <c r="AW263" i="8"/>
  <c r="BU263" i="8"/>
  <c r="BU273" i="8"/>
  <c r="AW270" i="8"/>
  <c r="BI263" i="8"/>
  <c r="AT270" i="8"/>
  <c r="AM270" i="8"/>
  <c r="AY270" i="8"/>
  <c r="AX263" i="8"/>
  <c r="BJ263" i="8"/>
  <c r="BV263" i="8"/>
  <c r="AX270" i="8"/>
  <c r="BV273" i="8"/>
  <c r="BF270" i="8"/>
  <c r="BJ270" i="8"/>
  <c r="BV274" i="8"/>
  <c r="AQ263" i="8"/>
  <c r="BK270" i="8"/>
  <c r="BR274" i="8"/>
  <c r="BC263" i="8"/>
  <c r="BW274" i="8"/>
  <c r="CA274" i="8"/>
  <c r="BO274" i="8"/>
  <c r="CA263" i="8"/>
  <c r="BO273" i="8"/>
  <c r="BR273" i="8"/>
  <c r="BO263" i="8"/>
  <c r="BC270" i="8"/>
  <c r="BR263" i="8"/>
  <c r="BW273" i="8"/>
  <c r="AT263" i="8"/>
  <c r="BF263" i="8"/>
  <c r="CA273" i="8"/>
  <c r="AQ270" i="8"/>
  <c r="BS274" i="8"/>
  <c r="BL270" i="8"/>
  <c r="AU270" i="8"/>
  <c r="AZ270" i="8"/>
  <c r="AN270" i="8"/>
  <c r="BX263" i="8"/>
  <c r="CB263" i="8"/>
  <c r="BG270" i="8"/>
  <c r="AN263" i="8"/>
  <c r="BP273" i="8"/>
  <c r="BX274" i="8"/>
  <c r="AR263" i="8"/>
  <c r="BY247" i="8"/>
  <c r="BY88" i="10" s="1"/>
  <c r="CB273" i="8"/>
  <c r="BS273" i="8"/>
  <c r="CB274" i="8"/>
  <c r="AR270" i="8"/>
  <c r="AZ263" i="8"/>
  <c r="BD263" i="8"/>
  <c r="BD270" i="8"/>
  <c r="BL263" i="8"/>
  <c r="BX273" i="8"/>
  <c r="BN274" i="8"/>
  <c r="BP274" i="8"/>
  <c r="BP263" i="8"/>
  <c r="Z88" i="10"/>
  <c r="Y88" i="10"/>
  <c r="BQ87" i="10"/>
  <c r="BT81" i="10"/>
  <c r="AV87" i="10"/>
  <c r="BK88" i="10"/>
  <c r="AS87" i="10"/>
  <c r="BE88" i="10"/>
  <c r="AY88" i="10"/>
  <c r="BW81" i="10"/>
  <c r="BH88" i="10"/>
  <c r="BK87" i="10"/>
  <c r="BW87" i="10"/>
  <c r="BN87" i="10"/>
  <c r="BM81" i="10"/>
  <c r="AC88" i="10"/>
  <c r="BZ81" i="10"/>
  <c r="AS88" i="10"/>
  <c r="BH87" i="10"/>
  <c r="BZ87" i="10"/>
  <c r="BN81" i="10"/>
  <c r="BQ81" i="10"/>
  <c r="AC87" i="10"/>
  <c r="BB87" i="10"/>
  <c r="AN87" i="10"/>
  <c r="BT87" i="10"/>
  <c r="AG87" i="10"/>
  <c r="AY87" i="10"/>
  <c r="AI87" i="10"/>
  <c r="BE87" i="10"/>
  <c r="AF88" i="10"/>
  <c r="AV88" i="10"/>
  <c r="AH88" i="10"/>
  <c r="BB88" i="10"/>
  <c r="AE88" i="10"/>
  <c r="AJ88" i="10"/>
  <c r="AE87" i="10"/>
  <c r="AI88" i="10"/>
  <c r="AK87" i="10"/>
  <c r="AD87" i="10"/>
  <c r="AD88" i="10"/>
  <c r="AL87" i="10"/>
  <c r="AJ87" i="10"/>
  <c r="AP87" i="10"/>
  <c r="AH87" i="10"/>
  <c r="AF87" i="10"/>
  <c r="AM87" i="10"/>
  <c r="AG88" i="10"/>
  <c r="AO87" i="10"/>
  <c r="AL81" i="10"/>
  <c r="AO81" i="10"/>
  <c r="AP81" i="10"/>
  <c r="AM81" i="10"/>
  <c r="AN81" i="10"/>
  <c r="BN247" i="8"/>
  <c r="BV247" i="8"/>
  <c r="BV88" i="10" s="1"/>
  <c r="BZ247" i="8"/>
  <c r="CB247" i="8"/>
  <c r="CB88" i="10" s="1"/>
  <c r="BX247" i="8"/>
  <c r="BX88" i="10" s="1"/>
  <c r="BW247" i="8"/>
  <c r="BM247" i="8"/>
  <c r="BR247" i="8"/>
  <c r="BR88" i="10" s="1"/>
  <c r="BU247" i="8"/>
  <c r="BU88" i="10" s="1"/>
  <c r="BY274" i="8"/>
  <c r="BQ273" i="8"/>
  <c r="BA270" i="8"/>
  <c r="BT247" i="8"/>
  <c r="BZ273" i="8"/>
  <c r="BT273" i="8"/>
  <c r="BT274" i="8"/>
  <c r="CA247" i="8"/>
  <c r="CA88" i="10" s="1"/>
  <c r="BZ274" i="8"/>
  <c r="BQ247" i="8"/>
  <c r="BN273" i="8"/>
  <c r="BP247" i="8"/>
  <c r="BP88" i="10" s="1"/>
  <c r="BO247" i="8"/>
  <c r="BO88" i="10" s="1"/>
  <c r="BQ274" i="8"/>
  <c r="BS247" i="8"/>
  <c r="BS88" i="10" s="1"/>
  <c r="BY273" i="8"/>
  <c r="BT224" i="8"/>
  <c r="CB224" i="8"/>
  <c r="BE270" i="8"/>
  <c r="BB270" i="8"/>
  <c r="BM270" i="8"/>
  <c r="AP270" i="8"/>
  <c r="BH270" i="8"/>
  <c r="AO270" i="8"/>
  <c r="AV270" i="8"/>
  <c r="AS270" i="8"/>
  <c r="CE226" i="8"/>
  <c r="CC181" i="8"/>
  <c r="CE181" i="8"/>
  <c r="CD181" i="8"/>
  <c r="BU270" i="8" l="1"/>
  <c r="BN270" i="8"/>
  <c r="BV270" i="8"/>
  <c r="BR270" i="8"/>
  <c r="BW270" i="8"/>
  <c r="CA270" i="8"/>
  <c r="BO270" i="8"/>
  <c r="BS270" i="8"/>
  <c r="BP270" i="8"/>
  <c r="Z62" i="11"/>
  <c r="BX270" i="8"/>
  <c r="CB270" i="8"/>
  <c r="AA88" i="10"/>
  <c r="AE61" i="11"/>
  <c r="AJ62" i="11"/>
  <c r="AK62" i="11"/>
  <c r="AO61" i="11"/>
  <c r="AC62" i="11"/>
  <c r="AG61" i="11"/>
  <c r="AE62" i="11"/>
  <c r="AN61" i="11"/>
  <c r="AI61" i="11"/>
  <c r="AC61" i="11"/>
  <c r="AK61" i="11"/>
  <c r="AH62" i="11"/>
  <c r="AP61" i="11"/>
  <c r="AI62" i="11"/>
  <c r="AL61" i="11"/>
  <c r="AH61" i="11"/>
  <c r="AM61" i="11"/>
  <c r="AD61" i="11"/>
  <c r="AF62" i="11"/>
  <c r="AJ61" i="11"/>
  <c r="AL62" i="11"/>
  <c r="AG62" i="11"/>
  <c r="AF61" i="11"/>
  <c r="AD62" i="11"/>
  <c r="BQ88" i="10"/>
  <c r="BZ88" i="10"/>
  <c r="BN88" i="10"/>
  <c r="BT88" i="10"/>
  <c r="AK88" i="10"/>
  <c r="BM88" i="10"/>
  <c r="AO88" i="10"/>
  <c r="BW88" i="10"/>
  <c r="AM88" i="10"/>
  <c r="AN88" i="10"/>
  <c r="AP88" i="10"/>
  <c r="AL88" i="10"/>
  <c r="BY270" i="8"/>
  <c r="BQ270" i="8"/>
  <c r="BT270" i="8"/>
  <c r="BZ270" i="8"/>
  <c r="CE227" i="8"/>
  <c r="CC182" i="8"/>
  <c r="CE182" i="8"/>
  <c r="CD182" i="8"/>
  <c r="AA62" i="11" l="1"/>
  <c r="AP62" i="11"/>
  <c r="AN62" i="11"/>
  <c r="AM62" i="11"/>
  <c r="AO62" i="11"/>
  <c r="CE228" i="8"/>
  <c r="CE183" i="8"/>
  <c r="CD183" i="8"/>
  <c r="CC183" i="8"/>
  <c r="CE229" i="8" l="1"/>
  <c r="CE224" i="8" s="1"/>
  <c r="CC265" i="8"/>
  <c r="CC266" i="8"/>
  <c r="CC267" i="8"/>
  <c r="CC268" i="8"/>
  <c r="CC273" i="8"/>
  <c r="CC274" i="8"/>
  <c r="CC178" i="8"/>
  <c r="CC219" i="8"/>
  <c r="CC242" i="8" s="1"/>
  <c r="CD265" i="8" s="1"/>
  <c r="CC220" i="8"/>
  <c r="CC243" i="8" s="1"/>
  <c r="CD266" i="8" s="1"/>
  <c r="CC221" i="8"/>
  <c r="CC244" i="8" s="1"/>
  <c r="CD267" i="8" s="1"/>
  <c r="CC222" i="8"/>
  <c r="CC245" i="8" s="1"/>
  <c r="CD268" i="8" s="1"/>
  <c r="CC227" i="8"/>
  <c r="CC250" i="8" s="1"/>
  <c r="CD273" i="8" s="1"/>
  <c r="CC228" i="8"/>
  <c r="CC251" i="8" s="1"/>
  <c r="CD274" i="8" s="1"/>
  <c r="CD178" i="8"/>
  <c r="CD81" i="10" s="1"/>
  <c r="CD219" i="8"/>
  <c r="CD242" i="8" s="1"/>
  <c r="CD220" i="8"/>
  <c r="CD243" i="8" s="1"/>
  <c r="CD221" i="8"/>
  <c r="CD244" i="8" s="1"/>
  <c r="CD222" i="8"/>
  <c r="CD245" i="8" s="1"/>
  <c r="CD227" i="8"/>
  <c r="CD250" i="8" s="1"/>
  <c r="CD228" i="8"/>
  <c r="CD251" i="8" s="1"/>
  <c r="CE178" i="8"/>
  <c r="CE242" i="8"/>
  <c r="CE243" i="8"/>
  <c r="CE244" i="8"/>
  <c r="CE245" i="8"/>
  <c r="CE250" i="8"/>
  <c r="CE251" i="8"/>
  <c r="BG218" i="8"/>
  <c r="AR218" i="8"/>
  <c r="AK218" i="8"/>
  <c r="BI218" i="8"/>
  <c r="BU218" i="8"/>
  <c r="CC218" i="8"/>
  <c r="CC241" i="8" s="1"/>
  <c r="AX218" i="8"/>
  <c r="AX225" i="8"/>
  <c r="AX226" i="8"/>
  <c r="AX229" i="8"/>
  <c r="CC225" i="8"/>
  <c r="CC226" i="8"/>
  <c r="CC229" i="8"/>
  <c r="BC218" i="8"/>
  <c r="BC225" i="8"/>
  <c r="BC226" i="8"/>
  <c r="BC229" i="8"/>
  <c r="AJ218" i="8"/>
  <c r="AJ225" i="8"/>
  <c r="AJ226" i="8"/>
  <c r="AJ229" i="8"/>
  <c r="BN218" i="8"/>
  <c r="BN225" i="8"/>
  <c r="BN226" i="8"/>
  <c r="BN229" i="8"/>
  <c r="BD218" i="8"/>
  <c r="BD225" i="8"/>
  <c r="BD226" i="8"/>
  <c r="BD229" i="8"/>
  <c r="BV218" i="8"/>
  <c r="BV225" i="8"/>
  <c r="BV226" i="8"/>
  <c r="BV229" i="8"/>
  <c r="BM218" i="8"/>
  <c r="BB218" i="8"/>
  <c r="AU218" i="8"/>
  <c r="CD218" i="8"/>
  <c r="CD241" i="8" s="1"/>
  <c r="BJ218" i="8"/>
  <c r="BJ225" i="8"/>
  <c r="BJ226" i="8"/>
  <c r="BJ229" i="8"/>
  <c r="BB225" i="8"/>
  <c r="BB226" i="8"/>
  <c r="BB229" i="8"/>
  <c r="AT218" i="8"/>
  <c r="AT225" i="8"/>
  <c r="AT226" i="8"/>
  <c r="AT229" i="8"/>
  <c r="CA218" i="8"/>
  <c r="CA225" i="8"/>
  <c r="CA226" i="8"/>
  <c r="CA229" i="8"/>
  <c r="AV218" i="8"/>
  <c r="AV225" i="8"/>
  <c r="AV226" i="8"/>
  <c r="AV229" i="8"/>
  <c r="AP218" i="8"/>
  <c r="AP225" i="8"/>
  <c r="AP226" i="8"/>
  <c r="AP229" i="8"/>
  <c r="AN218" i="8"/>
  <c r="BF218" i="8"/>
  <c r="BO218" i="8"/>
  <c r="BW218" i="8"/>
  <c r="AS218" i="8"/>
  <c r="AS225" i="8"/>
  <c r="AS226" i="8"/>
  <c r="AS229" i="8"/>
  <c r="AM218" i="8"/>
  <c r="AM225" i="8"/>
  <c r="AM226" i="8"/>
  <c r="AM229" i="8"/>
  <c r="BX218" i="8"/>
  <c r="BX225" i="8"/>
  <c r="BX226" i="8"/>
  <c r="BX229" i="8"/>
  <c r="AO218" i="8"/>
  <c r="AO225" i="8"/>
  <c r="AO226" i="8"/>
  <c r="AO229" i="8"/>
  <c r="BK218" i="8"/>
  <c r="BK225" i="8"/>
  <c r="BK226" i="8"/>
  <c r="BK229" i="8"/>
  <c r="AK225" i="8"/>
  <c r="AK226" i="8"/>
  <c r="AK229" i="8"/>
  <c r="AZ218" i="8"/>
  <c r="AL218" i="8"/>
  <c r="BP218" i="8"/>
  <c r="BU225" i="8"/>
  <c r="BU226" i="8"/>
  <c r="BU229" i="8"/>
  <c r="BE218" i="8"/>
  <c r="BE225" i="8"/>
  <c r="BE226" i="8"/>
  <c r="BE229" i="8"/>
  <c r="BW225" i="8"/>
  <c r="BW226" i="8"/>
  <c r="BW229" i="8"/>
  <c r="AY218" i="8"/>
  <c r="AY225" i="8"/>
  <c r="AY226" i="8"/>
  <c r="AY229" i="8"/>
  <c r="AQ218" i="8"/>
  <c r="AQ225" i="8"/>
  <c r="AQ226" i="8"/>
  <c r="AQ229" i="8"/>
  <c r="BP225" i="8"/>
  <c r="BP226" i="8"/>
  <c r="BP229" i="8"/>
  <c r="BY218" i="8"/>
  <c r="BY225" i="8"/>
  <c r="BY226" i="8"/>
  <c r="BY229" i="8"/>
  <c r="AU225" i="8"/>
  <c r="AU226" i="8"/>
  <c r="AU229" i="8"/>
  <c r="AW218" i="8"/>
  <c r="BQ218" i="8"/>
  <c r="BG225" i="8"/>
  <c r="BG226" i="8"/>
  <c r="BG229" i="8"/>
  <c r="BS218" i="8"/>
  <c r="BS225" i="8"/>
  <c r="BS226" i="8"/>
  <c r="BS229" i="8"/>
  <c r="BM225" i="8"/>
  <c r="BM226" i="8"/>
  <c r="BM229" i="8"/>
  <c r="AW225" i="8"/>
  <c r="AW226" i="8"/>
  <c r="AW229" i="8"/>
  <c r="AL225" i="8"/>
  <c r="AL226" i="8"/>
  <c r="AL229" i="8"/>
  <c r="BO225" i="8"/>
  <c r="BO226" i="8"/>
  <c r="BO229" i="8"/>
  <c r="BH218" i="8"/>
  <c r="BH225" i="8"/>
  <c r="BH226" i="8"/>
  <c r="BH229" i="8"/>
  <c r="BQ225" i="8"/>
  <c r="BQ226" i="8"/>
  <c r="BQ229" i="8"/>
  <c r="BR218" i="8"/>
  <c r="BZ218" i="8"/>
  <c r="BZ225" i="8"/>
  <c r="BZ226" i="8"/>
  <c r="BZ229" i="8"/>
  <c r="BR225" i="8"/>
  <c r="BR226" i="8"/>
  <c r="BR229" i="8"/>
  <c r="BF225" i="8"/>
  <c r="BF226" i="8"/>
  <c r="BF229" i="8"/>
  <c r="AZ225" i="8"/>
  <c r="AZ226" i="8"/>
  <c r="AZ229" i="8"/>
  <c r="BA218" i="8"/>
  <c r="BI225" i="8"/>
  <c r="BI226" i="8"/>
  <c r="BI229" i="8"/>
  <c r="BA225" i="8"/>
  <c r="BA226" i="8"/>
  <c r="BA229" i="8"/>
  <c r="CD225" i="8"/>
  <c r="CD226" i="8"/>
  <c r="CD229" i="8"/>
  <c r="AR225" i="8"/>
  <c r="AR226" i="8"/>
  <c r="AR229" i="8"/>
  <c r="AN225" i="8"/>
  <c r="AN226" i="8"/>
  <c r="AN229" i="8"/>
  <c r="U84" i="8"/>
  <c r="U150" i="8"/>
  <c r="U219" i="8"/>
  <c r="U182" i="8"/>
  <c r="U58" i="8"/>
  <c r="U174" i="8"/>
  <c r="U244" i="8"/>
  <c r="U82" i="8"/>
  <c r="U81" i="8"/>
  <c r="U179" i="8"/>
  <c r="U298" i="8"/>
  <c r="U107" i="8"/>
  <c r="U226" i="8"/>
  <c r="U202" i="8"/>
  <c r="U158" i="8"/>
  <c r="U129" i="8"/>
  <c r="U106" i="8"/>
  <c r="U160" i="8"/>
  <c r="U199" i="8"/>
  <c r="U151" i="8"/>
  <c r="U173" i="8"/>
  <c r="U79" i="8"/>
  <c r="U156" i="8"/>
  <c r="U286" i="8"/>
  <c r="U89" i="8"/>
  <c r="U290" i="8"/>
  <c r="U206" i="8"/>
  <c r="U228" i="8"/>
  <c r="U113" i="8"/>
  <c r="U104" i="8"/>
  <c r="U128" i="8"/>
  <c r="U295" i="8"/>
  <c r="U197" i="8"/>
  <c r="U204" i="8"/>
  <c r="U196" i="8"/>
  <c r="U198" i="8"/>
  <c r="U90" i="8"/>
  <c r="U135" i="8"/>
  <c r="U296" i="8"/>
  <c r="U250" i="8"/>
  <c r="U159" i="8"/>
  <c r="U287" i="8"/>
  <c r="U201" i="8"/>
  <c r="U183" i="8"/>
  <c r="U133" i="8"/>
  <c r="U205" i="8"/>
  <c r="U225" i="8"/>
  <c r="U229" i="8"/>
  <c r="U149" i="8"/>
  <c r="U293" i="8"/>
  <c r="U136" i="8"/>
  <c r="U157" i="8"/>
  <c r="U40" i="8"/>
  <c r="U91" i="8"/>
  <c r="U172" i="8"/>
  <c r="U114" i="8"/>
  <c r="U111" i="8"/>
  <c r="U222" i="8"/>
  <c r="U218" i="8"/>
  <c r="U109" i="8"/>
  <c r="U243" i="8"/>
  <c r="U245" i="8"/>
  <c r="U134" i="8"/>
  <c r="U155" i="8"/>
  <c r="U227" i="8"/>
  <c r="U126" i="8"/>
  <c r="U175" i="8"/>
  <c r="U291" i="8"/>
  <c r="U137" i="8"/>
  <c r="U130" i="8"/>
  <c r="U103" i="8"/>
  <c r="U87" i="8"/>
  <c r="U110" i="8"/>
  <c r="U83" i="8"/>
  <c r="U217" i="8"/>
  <c r="U289" i="8"/>
  <c r="U180" i="8"/>
  <c r="U127" i="8"/>
  <c r="U56" i="8"/>
  <c r="U125" i="8"/>
  <c r="U294" i="8"/>
  <c r="U251" i="8"/>
  <c r="U203" i="8"/>
  <c r="U59" i="8"/>
  <c r="U112" i="8"/>
  <c r="U178" i="8"/>
  <c r="U44" i="8"/>
  <c r="U181" i="8"/>
  <c r="U60" i="8"/>
  <c r="U86" i="8"/>
  <c r="U148" i="8"/>
  <c r="U176" i="8"/>
  <c r="U288" i="8"/>
  <c r="U88" i="8"/>
  <c r="U41" i="8"/>
  <c r="U152" i="8"/>
  <c r="U297" i="8"/>
  <c r="U242" i="8"/>
  <c r="U171" i="8"/>
  <c r="U80" i="8"/>
  <c r="U43" i="8"/>
  <c r="U221" i="8"/>
  <c r="U102" i="8"/>
  <c r="U194" i="8"/>
  <c r="U42" i="8"/>
  <c r="U57" i="8"/>
  <c r="U45" i="8"/>
  <c r="U132" i="8"/>
  <c r="U195" i="8"/>
  <c r="U105" i="8"/>
  <c r="U153" i="8"/>
  <c r="U55" i="8"/>
  <c r="U220" i="8"/>
  <c r="AO217" i="8" l="1"/>
  <c r="AO241" i="8"/>
  <c r="AO240" i="8" s="1"/>
  <c r="AV217" i="8"/>
  <c r="AV241" i="8"/>
  <c r="BZ217" i="8"/>
  <c r="BZ241" i="8"/>
  <c r="BH217" i="8"/>
  <c r="BH241" i="8"/>
  <c r="BS217" i="8"/>
  <c r="BS241" i="8"/>
  <c r="BS240" i="8" s="1"/>
  <c r="BS87" i="10" s="1"/>
  <c r="AU217" i="8"/>
  <c r="AU241" i="8"/>
  <c r="AU240" i="8" s="1"/>
  <c r="AU87" i="10" s="1"/>
  <c r="BI217" i="8"/>
  <c r="BI241" i="8"/>
  <c r="BI240" i="8" s="1"/>
  <c r="BI87" i="10" s="1"/>
  <c r="BF217" i="8"/>
  <c r="BF241" i="8"/>
  <c r="BF240" i="8" s="1"/>
  <c r="BF87" i="10" s="1"/>
  <c r="BR217" i="8"/>
  <c r="BR241" i="8"/>
  <c r="BR240" i="8" s="1"/>
  <c r="BR87" i="10" s="1"/>
  <c r="BB217" i="8"/>
  <c r="BB241" i="8"/>
  <c r="AK217" i="8"/>
  <c r="AK241" i="8"/>
  <c r="AK240" i="8" s="1"/>
  <c r="BP217" i="8"/>
  <c r="BP241" i="8"/>
  <c r="BP240" i="8" s="1"/>
  <c r="BP87" i="10" s="1"/>
  <c r="BM217" i="8"/>
  <c r="BM241" i="8"/>
  <c r="BM240" i="8" s="1"/>
  <c r="BM87" i="10" s="1"/>
  <c r="BD217" i="8"/>
  <c r="BD241" i="8"/>
  <c r="BD240" i="8" s="1"/>
  <c r="BD87" i="10" s="1"/>
  <c r="AJ217" i="8"/>
  <c r="AJ241" i="8"/>
  <c r="AO264" i="8" s="1"/>
  <c r="AO263" i="8" s="1"/>
  <c r="AR217" i="8"/>
  <c r="AR241" i="8"/>
  <c r="AR240" i="8" s="1"/>
  <c r="AR87" i="10" s="1"/>
  <c r="AQ217" i="8"/>
  <c r="AQ241" i="8"/>
  <c r="AQ240" i="8" s="1"/>
  <c r="AL217" i="8"/>
  <c r="AL241" i="8"/>
  <c r="AL240" i="8" s="1"/>
  <c r="BK217" i="8"/>
  <c r="BK241" i="8"/>
  <c r="BX217" i="8"/>
  <c r="BX241" i="8"/>
  <c r="BX240" i="8" s="1"/>
  <c r="BX87" i="10" s="1"/>
  <c r="AS217" i="8"/>
  <c r="AS241" i="8"/>
  <c r="AP217" i="8"/>
  <c r="AP241" i="8"/>
  <c r="CA217" i="8"/>
  <c r="CA241" i="8"/>
  <c r="CA240" i="8" s="1"/>
  <c r="CA87" i="10" s="1"/>
  <c r="BG217" i="8"/>
  <c r="BG241" i="8"/>
  <c r="BG240" i="8" s="1"/>
  <c r="BG87" i="10" s="1"/>
  <c r="BA217" i="8"/>
  <c r="BA241" i="8"/>
  <c r="BA240" i="8" s="1"/>
  <c r="BA87" i="10" s="1"/>
  <c r="BQ217" i="8"/>
  <c r="BQ241" i="8"/>
  <c r="BY217" i="8"/>
  <c r="BY241" i="8"/>
  <c r="BY240" i="8" s="1"/>
  <c r="BY87" i="10" s="1"/>
  <c r="AZ217" i="8"/>
  <c r="AZ241" i="8"/>
  <c r="AZ240" i="8" s="1"/>
  <c r="AZ87" i="10" s="1"/>
  <c r="BW217" i="8"/>
  <c r="BW241" i="8"/>
  <c r="AW217" i="8"/>
  <c r="AW241" i="8"/>
  <c r="AW240" i="8" s="1"/>
  <c r="AW87" i="10" s="1"/>
  <c r="BO217" i="8"/>
  <c r="BO241" i="8"/>
  <c r="BO240" i="8" s="1"/>
  <c r="BO87" i="10" s="1"/>
  <c r="AX217" i="8"/>
  <c r="AX241" i="8"/>
  <c r="AX240" i="8" s="1"/>
  <c r="AX87" i="10" s="1"/>
  <c r="BJ217" i="8"/>
  <c r="BJ241" i="8"/>
  <c r="BJ240" i="8" s="1"/>
  <c r="BJ87" i="10" s="1"/>
  <c r="BV217" i="8"/>
  <c r="BV241" i="8"/>
  <c r="BV240" i="8" s="1"/>
  <c r="BV87" i="10" s="1"/>
  <c r="BN217" i="8"/>
  <c r="BN241" i="8"/>
  <c r="BQ264" i="8" s="1"/>
  <c r="BQ263" i="8" s="1"/>
  <c r="BC217" i="8"/>
  <c r="BC241" i="8"/>
  <c r="BC240" i="8" s="1"/>
  <c r="BC87" i="10" s="1"/>
  <c r="BE217" i="8"/>
  <c r="BE241" i="8"/>
  <c r="AY217" i="8"/>
  <c r="AY241" i="8"/>
  <c r="AM217" i="8"/>
  <c r="AM241" i="8"/>
  <c r="AN217" i="8"/>
  <c r="AN241" i="8"/>
  <c r="AN240" i="8" s="1"/>
  <c r="AT217" i="8"/>
  <c r="AT241" i="8"/>
  <c r="AT240" i="8" s="1"/>
  <c r="AT87" i="10" s="1"/>
  <c r="BU217" i="8"/>
  <c r="BU241" i="8"/>
  <c r="BY264" i="8" s="1"/>
  <c r="BY263" i="8" s="1"/>
  <c r="CD270" i="8"/>
  <c r="CD263" i="8"/>
  <c r="CE265" i="8"/>
  <c r="CE274" i="8"/>
  <c r="CE273" i="8"/>
  <c r="CE268" i="8"/>
  <c r="CE267" i="8"/>
  <c r="CE266" i="8"/>
  <c r="AB81" i="10"/>
  <c r="Y81" i="10"/>
  <c r="Z81" i="10"/>
  <c r="AA81" i="10"/>
  <c r="CC81" i="10"/>
  <c r="CE81" i="10"/>
  <c r="AQ81" i="10"/>
  <c r="AC81" i="10"/>
  <c r="AD81" i="10"/>
  <c r="AF81" i="10"/>
  <c r="AG81" i="10"/>
  <c r="AI81" i="10"/>
  <c r="AJ81" i="10"/>
  <c r="AK81" i="10"/>
  <c r="BF224" i="8"/>
  <c r="AL224" i="8"/>
  <c r="AJ224" i="8"/>
  <c r="AQ224" i="8"/>
  <c r="CD217" i="8"/>
  <c r="AM224" i="8"/>
  <c r="CD247" i="8"/>
  <c r="CD88" i="10" s="1"/>
  <c r="BY224" i="8"/>
  <c r="BR224" i="8"/>
  <c r="BQ224" i="8"/>
  <c r="BO224" i="8"/>
  <c r="AV224" i="8"/>
  <c r="BJ224" i="8"/>
  <c r="CC224" i="8"/>
  <c r="AR224" i="8"/>
  <c r="BX224" i="8"/>
  <c r="BD224" i="8"/>
  <c r="AN224" i="8"/>
  <c r="BH224" i="8"/>
  <c r="BG224" i="8"/>
  <c r="AX224" i="8"/>
  <c r="BU224" i="8"/>
  <c r="CD224" i="8"/>
  <c r="CA224" i="8"/>
  <c r="AZ224" i="8"/>
  <c r="BM224" i="8"/>
  <c r="AK224" i="8"/>
  <c r="BC224" i="8"/>
  <c r="CC240" i="8"/>
  <c r="CC270" i="8"/>
  <c r="AO224" i="8"/>
  <c r="BI224" i="8"/>
  <c r="AU224" i="8"/>
  <c r="AY224" i="8"/>
  <c r="BK224" i="8"/>
  <c r="AP224" i="8"/>
  <c r="BV224" i="8"/>
  <c r="BE224" i="8"/>
  <c r="AT224" i="8"/>
  <c r="CE247" i="8"/>
  <c r="CC247" i="8"/>
  <c r="AS224" i="8"/>
  <c r="BA224" i="8"/>
  <c r="BZ224" i="8"/>
  <c r="AW224" i="8"/>
  <c r="BS224" i="8"/>
  <c r="BP224" i="8"/>
  <c r="BW224" i="8"/>
  <c r="BB224" i="8"/>
  <c r="BN224" i="8"/>
  <c r="CE240" i="8"/>
  <c r="CD240" i="8"/>
  <c r="CD87" i="10" s="1"/>
  <c r="CC217" i="8"/>
  <c r="U241" i="8"/>
  <c r="U265" i="8"/>
  <c r="U266" i="8"/>
  <c r="U69" i="9"/>
  <c r="U247" i="8"/>
  <c r="U55" i="11"/>
  <c r="U268" i="8"/>
  <c r="U224" i="8"/>
  <c r="U274" i="8"/>
  <c r="U273" i="8"/>
  <c r="U267" i="8"/>
  <c r="U39" i="9"/>
  <c r="AS264" i="8" l="1"/>
  <c r="AS263" i="8" s="1"/>
  <c r="BM264" i="8"/>
  <c r="BM263" i="8" s="1"/>
  <c r="CC264" i="8"/>
  <c r="CC263" i="8" s="1"/>
  <c r="BE264" i="8"/>
  <c r="BE263" i="8" s="1"/>
  <c r="BA264" i="8"/>
  <c r="BA263" i="8" s="1"/>
  <c r="BK264" i="8"/>
  <c r="BK263" i="8" s="1"/>
  <c r="BH240" i="8"/>
  <c r="BS264" i="8"/>
  <c r="BS263" i="8" s="1"/>
  <c r="BN240" i="8"/>
  <c r="BN264" i="8"/>
  <c r="BN263" i="8" s="1"/>
  <c r="BK240" i="8"/>
  <c r="CE264" i="8"/>
  <c r="CE263" i="8" s="1"/>
  <c r="BZ240" i="8"/>
  <c r="AP264" i="8"/>
  <c r="AP263" i="8" s="1"/>
  <c r="AM240" i="8"/>
  <c r="AM264" i="8"/>
  <c r="AJ240" i="8"/>
  <c r="BB264" i="8"/>
  <c r="BB263" i="8" s="1"/>
  <c r="AY240" i="8"/>
  <c r="BT264" i="8"/>
  <c r="BT263" i="8" s="1"/>
  <c r="BQ240" i="8"/>
  <c r="AU264" i="8"/>
  <c r="AU263" i="8" s="1"/>
  <c r="AP240" i="8"/>
  <c r="BG264" i="8"/>
  <c r="BG263" i="8" s="1"/>
  <c r="BB240" i="8"/>
  <c r="AY264" i="8"/>
  <c r="AY263" i="8" s="1"/>
  <c r="AV240" i="8"/>
  <c r="BW264" i="8"/>
  <c r="BW263" i="8" s="1"/>
  <c r="BU240" i="8"/>
  <c r="BU87" i="10" s="1"/>
  <c r="BH264" i="8"/>
  <c r="BH263" i="8" s="1"/>
  <c r="BE240" i="8"/>
  <c r="BZ264" i="8"/>
  <c r="BZ263" i="8" s="1"/>
  <c r="BW240" i="8"/>
  <c r="AV264" i="8"/>
  <c r="AV263" i="8" s="1"/>
  <c r="AS240" i="8"/>
  <c r="CE270" i="8"/>
  <c r="AB62" i="11" s="1"/>
  <c r="AB87" i="10"/>
  <c r="AB88" i="10"/>
  <c r="CE87" i="10"/>
  <c r="CE88" i="10"/>
  <c r="AQ61" i="11"/>
  <c r="AQ62" i="11"/>
  <c r="Y62" i="11"/>
  <c r="CC88" i="10"/>
  <c r="CC87" i="10"/>
  <c r="AQ87" i="10"/>
  <c r="AQ88" i="10"/>
  <c r="Z55" i="9"/>
  <c r="AV57" i="9"/>
  <c r="U270" i="8"/>
  <c r="AI57" i="9"/>
  <c r="BF57" i="9"/>
  <c r="AF57" i="9"/>
  <c r="BO57" i="9"/>
  <c r="BI57" i="9"/>
  <c r="BS57" i="9"/>
  <c r="Y57" i="9"/>
  <c r="CB57" i="9"/>
  <c r="AG57" i="9"/>
  <c r="AY57" i="9"/>
  <c r="U67" i="9"/>
  <c r="BU57" i="9"/>
  <c r="BX57" i="9"/>
  <c r="AW57" i="9"/>
  <c r="BP57" i="9"/>
  <c r="BG57" i="9"/>
  <c r="AA57" i="9"/>
  <c r="AO57" i="9"/>
  <c r="AK57" i="9"/>
  <c r="BM57" i="9"/>
  <c r="BB57" i="9"/>
  <c r="U55" i="9"/>
  <c r="AB57" i="9"/>
  <c r="AN57" i="9"/>
  <c r="AC57" i="9"/>
  <c r="AJ57" i="9"/>
  <c r="AZ57" i="9"/>
  <c r="U68" i="11"/>
  <c r="AM57" i="9"/>
  <c r="AH57" i="9"/>
  <c r="BH57" i="9"/>
  <c r="CE57" i="9"/>
  <c r="BD57" i="9"/>
  <c r="BL57" i="9"/>
  <c r="CD57" i="9"/>
  <c r="BT57" i="9"/>
  <c r="BC57" i="9"/>
  <c r="BV57" i="9"/>
  <c r="AX57" i="9"/>
  <c r="BW57" i="9"/>
  <c r="BY57" i="9"/>
  <c r="AR57" i="9"/>
  <c r="U264" i="8"/>
  <c r="AP57" i="9"/>
  <c r="U62" i="11"/>
  <c r="Z57" i="9"/>
  <c r="AD57" i="9"/>
  <c r="AQ57" i="9"/>
  <c r="BQ57" i="9"/>
  <c r="BJ57" i="9"/>
  <c r="BR57" i="9"/>
  <c r="U240" i="8"/>
  <c r="CC57" i="9"/>
  <c r="AL57" i="9"/>
  <c r="AU57" i="9"/>
  <c r="AS57" i="9"/>
  <c r="BA57" i="9"/>
  <c r="CA57" i="9"/>
  <c r="AT57" i="9"/>
  <c r="BK57" i="9"/>
  <c r="AE57" i="9"/>
  <c r="BZ57" i="9"/>
  <c r="BE57" i="9"/>
  <c r="BN57" i="9"/>
  <c r="AA61" i="11" l="1"/>
  <c r="AA87" i="10"/>
  <c r="AB61" i="11"/>
  <c r="Z87" i="10"/>
  <c r="Z61" i="11"/>
  <c r="Y87" i="10"/>
  <c r="AM263" i="8"/>
  <c r="X43" i="12"/>
  <c r="Y43" i="12"/>
  <c r="Z43" i="12"/>
  <c r="AA43" i="12"/>
  <c r="AC43" i="12"/>
  <c r="AB43" i="12"/>
  <c r="AD43" i="12"/>
  <c r="AE43" i="12"/>
  <c r="AF43" i="12"/>
  <c r="AG43" i="12"/>
  <c r="AH43" i="12"/>
  <c r="AI43" i="12"/>
  <c r="AJ43" i="12"/>
  <c r="AK43" i="12"/>
  <c r="AL43" i="12"/>
  <c r="AM43" i="12"/>
  <c r="AN43" i="12"/>
  <c r="AO43" i="12"/>
  <c r="AP43" i="12"/>
  <c r="AQ43" i="12"/>
  <c r="AR43" i="12"/>
  <c r="AS43" i="12"/>
  <c r="AT43" i="12"/>
  <c r="AU43" i="12"/>
  <c r="AV43" i="12"/>
  <c r="AW43" i="12"/>
  <c r="AX43" i="12"/>
  <c r="AY43" i="12"/>
  <c r="AZ43" i="12"/>
  <c r="BA43" i="12"/>
  <c r="BB43" i="12"/>
  <c r="BC43" i="12"/>
  <c r="BD43" i="12"/>
  <c r="BE43" i="12"/>
  <c r="BF43" i="12"/>
  <c r="BG43" i="12"/>
  <c r="BH43" i="12"/>
  <c r="BI43" i="12"/>
  <c r="BJ43" i="12"/>
  <c r="BK43" i="12"/>
  <c r="BL43" i="12"/>
  <c r="BM43" i="12"/>
  <c r="BN43" i="12"/>
  <c r="BO43" i="12"/>
  <c r="BP43" i="12"/>
  <c r="BQ43" i="12"/>
  <c r="BR43" i="12"/>
  <c r="BS43" i="12"/>
  <c r="BT43" i="12"/>
  <c r="BU43" i="12"/>
  <c r="BV43" i="12"/>
  <c r="BW43" i="12"/>
  <c r="BX43" i="12"/>
  <c r="BY43" i="12"/>
  <c r="BZ43" i="12"/>
  <c r="CA43" i="12"/>
  <c r="CB43" i="12"/>
  <c r="CC43" i="12"/>
  <c r="CD43" i="12"/>
  <c r="CE43" i="12"/>
  <c r="AC15" i="12"/>
  <c r="AD15" i="12"/>
  <c r="AE15" i="12"/>
  <c r="AF15" i="12"/>
  <c r="AG15" i="12"/>
  <c r="AH15" i="12"/>
  <c r="AI15" i="12"/>
  <c r="AJ15" i="12"/>
  <c r="AK15" i="12"/>
  <c r="AL15" i="12"/>
  <c r="AM15" i="12"/>
  <c r="AN15" i="12"/>
  <c r="AO15" i="12"/>
  <c r="AP15" i="12"/>
  <c r="AQ15" i="12"/>
  <c r="AR15" i="12"/>
  <c r="AS15" i="12"/>
  <c r="AT15" i="12"/>
  <c r="AU15" i="12"/>
  <c r="AV15" i="12"/>
  <c r="AW15" i="12"/>
  <c r="AX15" i="12"/>
  <c r="AY15" i="12"/>
  <c r="AZ15" i="12"/>
  <c r="BA15" i="12"/>
  <c r="BB15" i="12"/>
  <c r="BC15" i="12"/>
  <c r="BD15" i="12"/>
  <c r="BE15" i="12"/>
  <c r="BF15" i="12"/>
  <c r="BG15" i="12"/>
  <c r="BH15" i="12"/>
  <c r="BI15" i="12"/>
  <c r="BJ15" i="12"/>
  <c r="BK15" i="12"/>
  <c r="BL15" i="12"/>
  <c r="BM15" i="12"/>
  <c r="BN15" i="12"/>
  <c r="BO15" i="12"/>
  <c r="BP15" i="12"/>
  <c r="BQ15" i="12"/>
  <c r="BR15" i="12"/>
  <c r="BS15" i="12"/>
  <c r="BT15" i="12"/>
  <c r="BU15" i="12"/>
  <c r="BV15" i="12"/>
  <c r="BW15" i="12"/>
  <c r="BX15" i="12"/>
  <c r="BY15" i="12"/>
  <c r="BZ15" i="12"/>
  <c r="CA15" i="12"/>
  <c r="CB15" i="12"/>
  <c r="CC15" i="12"/>
  <c r="CD15" i="12"/>
  <c r="CE15" i="12"/>
  <c r="Y15" i="12"/>
  <c r="Z15" i="12"/>
  <c r="AA15" i="12"/>
  <c r="AB15" i="12"/>
  <c r="X15" i="12"/>
  <c r="BU82" i="10"/>
  <c r="BW82" i="10"/>
  <c r="BQ82" i="10"/>
  <c r="BS82" i="10"/>
  <c r="AW82" i="10"/>
  <c r="BF82" i="10"/>
  <c r="BY82" i="10"/>
  <c r="BH82" i="10"/>
  <c r="BV82" i="10"/>
  <c r="BD82" i="10"/>
  <c r="BI82" i="10"/>
  <c r="BJ82" i="10"/>
  <c r="BN82" i="10"/>
  <c r="BZ82" i="10"/>
  <c r="AR82" i="10"/>
  <c r="CD82" i="10"/>
  <c r="AS82" i="10"/>
  <c r="BC82" i="10"/>
  <c r="AX82" i="10"/>
  <c r="BL82" i="10"/>
  <c r="BG82" i="10"/>
  <c r="BE82" i="10"/>
  <c r="BB82" i="10"/>
  <c r="BK82" i="10"/>
  <c r="BX82" i="10"/>
  <c r="AU82" i="10"/>
  <c r="AY82" i="10"/>
  <c r="BM82" i="10"/>
  <c r="BT82" i="10"/>
  <c r="CA82" i="10"/>
  <c r="CC82" i="10"/>
  <c r="CB82" i="10"/>
  <c r="AT82" i="10"/>
  <c r="AV82" i="10"/>
  <c r="AZ82" i="10"/>
  <c r="BP82" i="10"/>
  <c r="CE82" i="10"/>
  <c r="BR82" i="10"/>
  <c r="BA82" i="10"/>
  <c r="BO82" i="10"/>
  <c r="AO82" i="10"/>
  <c r="AM82" i="10"/>
  <c r="AB82" i="10"/>
  <c r="AJ82" i="10"/>
  <c r="AC82" i="10"/>
  <c r="AD82" i="10"/>
  <c r="AL82" i="10"/>
  <c r="Y82" i="10"/>
  <c r="Z82" i="10"/>
  <c r="AE82" i="10"/>
  <c r="AI82" i="10"/>
  <c r="AH82" i="10"/>
  <c r="AK82" i="10"/>
  <c r="AA82" i="10"/>
  <c r="AG82" i="10"/>
  <c r="AN82" i="10"/>
  <c r="AQ82" i="10"/>
  <c r="AF82" i="10"/>
  <c r="AP82" i="10"/>
  <c r="X82" i="10"/>
  <c r="Y59" i="9"/>
  <c r="Z59" i="9"/>
  <c r="Z62" i="9" s="1"/>
  <c r="Z61" i="9" s="1"/>
  <c r="AH59" i="9"/>
  <c r="AH62" i="9" s="1"/>
  <c r="AP59" i="9"/>
  <c r="AP62" i="9" s="1"/>
  <c r="AX59" i="9"/>
  <c r="AX62" i="9" s="1"/>
  <c r="AX61" i="9" s="1"/>
  <c r="AX89" i="10" s="1"/>
  <c r="BF59" i="9"/>
  <c r="BF62" i="9" s="1"/>
  <c r="BN59" i="9"/>
  <c r="BN62" i="9" s="1"/>
  <c r="BV59" i="9"/>
  <c r="BV62" i="9" s="1"/>
  <c r="BV61" i="9" s="1"/>
  <c r="BV89" i="10" s="1"/>
  <c r="CD59" i="9"/>
  <c r="CD62" i="9" s="1"/>
  <c r="CD61" i="9" s="1"/>
  <c r="CD89" i="10" s="1"/>
  <c r="CB59" i="9"/>
  <c r="CB62" i="9" s="1"/>
  <c r="AA59" i="9"/>
  <c r="AA62" i="9" s="1"/>
  <c r="AI59" i="9"/>
  <c r="AI62" i="9" s="1"/>
  <c r="AQ59" i="9"/>
  <c r="AQ62" i="9" s="1"/>
  <c r="AY59" i="9"/>
  <c r="AY62" i="9" s="1"/>
  <c r="BG59" i="9"/>
  <c r="BG62" i="9" s="1"/>
  <c r="BO59" i="9"/>
  <c r="BO62" i="9" s="1"/>
  <c r="BW59" i="9"/>
  <c r="BW62" i="9" s="1"/>
  <c r="CE59" i="9"/>
  <c r="CE62" i="9" s="1"/>
  <c r="CE61" i="9" s="1"/>
  <c r="BT59" i="9"/>
  <c r="BT62" i="9" s="1"/>
  <c r="AB59" i="9"/>
  <c r="AB62" i="9" s="1"/>
  <c r="AJ59" i="9"/>
  <c r="AJ62" i="9" s="1"/>
  <c r="AR59" i="9"/>
  <c r="AR62" i="9" s="1"/>
  <c r="AZ59" i="9"/>
  <c r="AZ62" i="9" s="1"/>
  <c r="BH59" i="9"/>
  <c r="BH62" i="9" s="1"/>
  <c r="BP59" i="9"/>
  <c r="BP62" i="9" s="1"/>
  <c r="BX59" i="9"/>
  <c r="BX62" i="9" s="1"/>
  <c r="AC59" i="9"/>
  <c r="AC62" i="9" s="1"/>
  <c r="AK59" i="9"/>
  <c r="AK62" i="9" s="1"/>
  <c r="AK61" i="9" s="1"/>
  <c r="AS59" i="9"/>
  <c r="AS62" i="9" s="1"/>
  <c r="BA59" i="9"/>
  <c r="BA62" i="9" s="1"/>
  <c r="BI59" i="9"/>
  <c r="BI62" i="9" s="1"/>
  <c r="BI61" i="9" s="1"/>
  <c r="BI89" i="10" s="1"/>
  <c r="BQ59" i="9"/>
  <c r="BY59" i="9"/>
  <c r="BY62" i="9" s="1"/>
  <c r="CC59" i="9"/>
  <c r="CC62" i="9" s="1"/>
  <c r="CC61" i="9" s="1"/>
  <c r="AD59" i="9"/>
  <c r="AD62" i="9" s="1"/>
  <c r="AL59" i="9"/>
  <c r="AL62" i="9" s="1"/>
  <c r="AL61" i="9" s="1"/>
  <c r="AT59" i="9"/>
  <c r="AT62" i="9" s="1"/>
  <c r="BB59" i="9"/>
  <c r="BJ59" i="9"/>
  <c r="BJ62" i="9" s="1"/>
  <c r="BJ61" i="9" s="1"/>
  <c r="BJ89" i="10" s="1"/>
  <c r="BR59" i="9"/>
  <c r="BR62" i="9" s="1"/>
  <c r="BZ59" i="9"/>
  <c r="BZ62" i="9" s="1"/>
  <c r="AE59" i="9"/>
  <c r="AE62" i="9" s="1"/>
  <c r="AM59" i="9"/>
  <c r="AM62" i="9" s="1"/>
  <c r="AU59" i="9"/>
  <c r="AU62" i="9" s="1"/>
  <c r="BC59" i="9"/>
  <c r="BC62" i="9" s="1"/>
  <c r="BK59" i="9"/>
  <c r="BS59" i="9"/>
  <c r="BS62" i="9" s="1"/>
  <c r="CA59" i="9"/>
  <c r="CA62" i="9" s="1"/>
  <c r="AF59" i="9"/>
  <c r="AF62" i="9" s="1"/>
  <c r="AN59" i="9"/>
  <c r="AN62" i="9" s="1"/>
  <c r="AV59" i="9"/>
  <c r="BD59" i="9"/>
  <c r="BD62" i="9" s="1"/>
  <c r="BL59" i="9"/>
  <c r="BL62" i="9" s="1"/>
  <c r="AG59" i="9"/>
  <c r="AO59" i="9"/>
  <c r="AO62" i="9" s="1"/>
  <c r="AW59" i="9"/>
  <c r="AW62" i="9" s="1"/>
  <c r="AW61" i="9" s="1"/>
  <c r="AW89" i="10" s="1"/>
  <c r="BE59" i="9"/>
  <c r="BM59" i="9"/>
  <c r="BM62" i="9" s="1"/>
  <c r="BU59" i="9"/>
  <c r="BU62" i="9" s="1"/>
  <c r="BU61" i="9" s="1"/>
  <c r="BU89" i="10" s="1"/>
  <c r="U57" i="9"/>
  <c r="U59" i="9"/>
  <c r="U263" i="8"/>
  <c r="U56" i="11"/>
  <c r="U15" i="12"/>
  <c r="Y61" i="11" l="1"/>
  <c r="CA61" i="9"/>
  <c r="CA89" i="10" s="1"/>
  <c r="CD65" i="9"/>
  <c r="CD64" i="9" s="1"/>
  <c r="BL61" i="9"/>
  <c r="BL89" i="10" s="1"/>
  <c r="BO65" i="9"/>
  <c r="BO64" i="9" s="1"/>
  <c r="AB61" i="9"/>
  <c r="AE65" i="9"/>
  <c r="AE64" i="9" s="1"/>
  <c r="BR61" i="9"/>
  <c r="BR89" i="10" s="1"/>
  <c r="BW65" i="9"/>
  <c r="BW64" i="9" s="1"/>
  <c r="BC61" i="9"/>
  <c r="BC89" i="10" s="1"/>
  <c r="AH61" i="9"/>
  <c r="AM65" i="9"/>
  <c r="AM64" i="9" s="1"/>
  <c r="AN61" i="9"/>
  <c r="AQ65" i="9"/>
  <c r="AQ64" i="9" s="1"/>
  <c r="AE61" i="9"/>
  <c r="BX61" i="9"/>
  <c r="BX89" i="10" s="1"/>
  <c r="CA65" i="9"/>
  <c r="CA64" i="9" s="1"/>
  <c r="BO61" i="9"/>
  <c r="BO89" i="10" s="1"/>
  <c r="AZ61" i="9"/>
  <c r="AZ89" i="10" s="1"/>
  <c r="BF61" i="9"/>
  <c r="BF89" i="10" s="1"/>
  <c r="BK65" i="9"/>
  <c r="BK64" i="9" s="1"/>
  <c r="AT61" i="9"/>
  <c r="AT89" i="10" s="1"/>
  <c r="AQ61" i="9"/>
  <c r="AQ89" i="10" s="1"/>
  <c r="AT65" i="9"/>
  <c r="AT64" i="9" s="1"/>
  <c r="BD61" i="9"/>
  <c r="BD89" i="10" s="1"/>
  <c r="AI61" i="9"/>
  <c r="AN65" i="9"/>
  <c r="AN64" i="9" s="1"/>
  <c r="AU61" i="9"/>
  <c r="AU89" i="10" s="1"/>
  <c r="AC61" i="9"/>
  <c r="AF65" i="9"/>
  <c r="AF64" i="9" s="1"/>
  <c r="CB61" i="9"/>
  <c r="CB89" i="10" s="1"/>
  <c r="CE65" i="9"/>
  <c r="CE64" i="9" s="1"/>
  <c r="AF61" i="9"/>
  <c r="BY61" i="9"/>
  <c r="BY89" i="10" s="1"/>
  <c r="CB65" i="9"/>
  <c r="CB64" i="9" s="1"/>
  <c r="BP61" i="9"/>
  <c r="BP89" i="10" s="1"/>
  <c r="BS61" i="9"/>
  <c r="BS89" i="10" s="1"/>
  <c r="BX65" i="9"/>
  <c r="BX64" i="9" s="1"/>
  <c r="BG61" i="9"/>
  <c r="BG89" i="10" s="1"/>
  <c r="AO61" i="9"/>
  <c r="AR65" i="9"/>
  <c r="AR64" i="9" s="1"/>
  <c r="BA61" i="9"/>
  <c r="BA89" i="10" s="1"/>
  <c r="AR61" i="9"/>
  <c r="AR89" i="10" s="1"/>
  <c r="AU65" i="9"/>
  <c r="AU64" i="9" s="1"/>
  <c r="BM61" i="9"/>
  <c r="BM89" i="10" s="1"/>
  <c r="BP65" i="9"/>
  <c r="BP64" i="9" s="1"/>
  <c r="Y62" i="9"/>
  <c r="CE89" i="10"/>
  <c r="CC89" i="10"/>
  <c r="BQ62" i="9"/>
  <c r="BU65" i="9" s="1"/>
  <c r="BU64" i="9" s="1"/>
  <c r="BH61" i="9"/>
  <c r="BE62" i="9"/>
  <c r="BI65" i="9" s="1"/>
  <c r="BI64" i="9" s="1"/>
  <c r="BQ65" i="9"/>
  <c r="BQ64" i="9" s="1"/>
  <c r="AM63" i="11" s="1"/>
  <c r="BN61" i="9"/>
  <c r="AG62" i="9"/>
  <c r="AK65" i="9" s="1"/>
  <c r="AK64" i="9" s="1"/>
  <c r="BK62" i="9"/>
  <c r="BM65" i="9" s="1"/>
  <c r="BM64" i="9" s="1"/>
  <c r="AK63" i="11" s="1"/>
  <c r="BB62" i="9"/>
  <c r="BD65" i="9" s="1"/>
  <c r="BD64" i="9" s="1"/>
  <c r="BB65" i="9"/>
  <c r="BB64" i="9" s="1"/>
  <c r="AH63" i="11" s="1"/>
  <c r="AY61" i="9"/>
  <c r="AV65" i="9"/>
  <c r="AV64" i="9" s="1"/>
  <c r="AF63" i="11" s="1"/>
  <c r="AS61" i="9"/>
  <c r="AO65" i="9"/>
  <c r="AO64" i="9" s="1"/>
  <c r="AC63" i="11" s="1"/>
  <c r="AJ61" i="9"/>
  <c r="AS65" i="9"/>
  <c r="AS64" i="9" s="1"/>
  <c r="AE63" i="11" s="1"/>
  <c r="AP61" i="9"/>
  <c r="AV62" i="9"/>
  <c r="AZ65" i="9" s="1"/>
  <c r="AZ64" i="9" s="1"/>
  <c r="AP65" i="9"/>
  <c r="AP64" i="9" s="1"/>
  <c r="AD63" i="11" s="1"/>
  <c r="AM61" i="9"/>
  <c r="AG65" i="9"/>
  <c r="AG64" i="9" s="1"/>
  <c r="AD61" i="9"/>
  <c r="BY65" i="9"/>
  <c r="BY64" i="9" s="1"/>
  <c r="AO63" i="11" s="1"/>
  <c r="BT61" i="9"/>
  <c r="AD65" i="9"/>
  <c r="AD64" i="9" s="1"/>
  <c r="AA61" i="9"/>
  <c r="CC65" i="9"/>
  <c r="CC64" i="9" s="1"/>
  <c r="AQ63" i="11" s="1"/>
  <c r="BZ61" i="9"/>
  <c r="BZ65" i="9"/>
  <c r="BZ64" i="9" s="1"/>
  <c r="AP63" i="11" s="1"/>
  <c r="BW61" i="9"/>
  <c r="U61" i="11"/>
  <c r="U62" i="9"/>
  <c r="AW65" i="9" l="1"/>
  <c r="AW64" i="9" s="1"/>
  <c r="AX65" i="9"/>
  <c r="AX64" i="9" s="1"/>
  <c r="AA65" i="9"/>
  <c r="AA64" i="9" s="1"/>
  <c r="AA274" i="9" s="1"/>
  <c r="AA271" i="9" s="1"/>
  <c r="Z65" i="9"/>
  <c r="Z64" i="9" s="1"/>
  <c r="Z274" i="9" s="1"/>
  <c r="Z271" i="9" s="1"/>
  <c r="AI65" i="9"/>
  <c r="AI64" i="9" s="1"/>
  <c r="AL65" i="9"/>
  <c r="AL64" i="9" s="1"/>
  <c r="BG65" i="9"/>
  <c r="BG64" i="9" s="1"/>
  <c r="BJ65" i="9"/>
  <c r="BJ64" i="9" s="1"/>
  <c r="BS65" i="9"/>
  <c r="BS64" i="9" s="1"/>
  <c r="BV65" i="9"/>
  <c r="BV64" i="9" s="1"/>
  <c r="BL65" i="9"/>
  <c r="BL64" i="9" s="1"/>
  <c r="AH65" i="9"/>
  <c r="AH64" i="9" s="1"/>
  <c r="BC65" i="9"/>
  <c r="BC64" i="9" s="1"/>
  <c r="AE274" i="9"/>
  <c r="AE271" i="9" s="1"/>
  <c r="BR65" i="9"/>
  <c r="BR64" i="9" s="1"/>
  <c r="AY65" i="9"/>
  <c r="AY64" i="9" s="1"/>
  <c r="BF65" i="9"/>
  <c r="BF64" i="9" s="1"/>
  <c r="AF274" i="9"/>
  <c r="AF271" i="9" s="1"/>
  <c r="AC65" i="9"/>
  <c r="AC64" i="9" s="1"/>
  <c r="AB65" i="9"/>
  <c r="AB64" i="9" s="1"/>
  <c r="Y61" i="9"/>
  <c r="AB89" i="10"/>
  <c r="AC89" i="10"/>
  <c r="AE89" i="10"/>
  <c r="AS89" i="10"/>
  <c r="AY89" i="10"/>
  <c r="AJ89" i="10"/>
  <c r="BH89" i="10"/>
  <c r="AP89" i="10"/>
  <c r="BZ89" i="10"/>
  <c r="AD89" i="10"/>
  <c r="AN89" i="10"/>
  <c r="BT89" i="10"/>
  <c r="AO89" i="10"/>
  <c r="BW89" i="10"/>
  <c r="AL89" i="10"/>
  <c r="BN89" i="10"/>
  <c r="Y89" i="10"/>
  <c r="AG274" i="9"/>
  <c r="AD274" i="9"/>
  <c r="AD271" i="9" s="1"/>
  <c r="BA65" i="9"/>
  <c r="BA64" i="9" s="1"/>
  <c r="AG63" i="11" s="1"/>
  <c r="AV61" i="9"/>
  <c r="BE65" i="9"/>
  <c r="BE64" i="9" s="1"/>
  <c r="AI63" i="11" s="1"/>
  <c r="BB61" i="9"/>
  <c r="BH65" i="9"/>
  <c r="BH64" i="9" s="1"/>
  <c r="AJ63" i="11" s="1"/>
  <c r="BE61" i="9"/>
  <c r="BN65" i="9"/>
  <c r="BN64" i="9" s="1"/>
  <c r="AL63" i="11" s="1"/>
  <c r="BK61" i="9"/>
  <c r="AJ65" i="9"/>
  <c r="AG61" i="9"/>
  <c r="BT65" i="9"/>
  <c r="BT64" i="9" s="1"/>
  <c r="AN63" i="11" s="1"/>
  <c r="BQ61" i="9"/>
  <c r="U65" i="9"/>
  <c r="U61" i="9"/>
  <c r="AB274" i="9" l="1"/>
  <c r="AB271" i="9" s="1"/>
  <c r="AE50" i="12"/>
  <c r="AD50" i="12"/>
  <c r="AF50" i="12"/>
  <c r="AC50" i="12"/>
  <c r="X89" i="10"/>
  <c r="Z89" i="10"/>
  <c r="Z63" i="11"/>
  <c r="X63" i="11"/>
  <c r="AA63" i="11"/>
  <c r="AA89" i="10"/>
  <c r="AM89" i="10"/>
  <c r="BQ89" i="10"/>
  <c r="AK89" i="10"/>
  <c r="BK89" i="10"/>
  <c r="AI89" i="10"/>
  <c r="BE89" i="10"/>
  <c r="AH89" i="10"/>
  <c r="BB89" i="10"/>
  <c r="AG89" i="10"/>
  <c r="AF89" i="10"/>
  <c r="AV89" i="10"/>
  <c r="AC274" i="9"/>
  <c r="AC271" i="9" s="1"/>
  <c r="AJ64" i="9"/>
  <c r="AB63" i="11" s="1"/>
  <c r="U64" i="9"/>
  <c r="Y63" i="11" l="1"/>
  <c r="X66" i="11"/>
  <c r="U63" i="11"/>
  <c r="Z81" i="9" l="1"/>
  <c r="U294" i="9"/>
  <c r="U6" i="10" l="1"/>
  <c r="U8" i="10"/>
  <c r="U280" i="9"/>
  <c r="P8" i="10" l="1"/>
  <c r="U7" i="10"/>
  <c r="CF73" i="10" l="1"/>
  <c r="U88" i="10"/>
  <c r="U63" i="10"/>
  <c r="U81" i="10"/>
  <c r="U87" i="10"/>
  <c r="U65" i="10"/>
  <c r="U101" i="10"/>
  <c r="U66" i="10"/>
  <c r="U80" i="10"/>
  <c r="U68" i="10"/>
  <c r="U89" i="10"/>
  <c r="U67" i="10"/>
  <c r="U82" i="10"/>
  <c r="U69" i="10"/>
  <c r="U61" i="10"/>
  <c r="U70" i="10"/>
  <c r="AW73" i="10" l="1"/>
  <c r="BH73" i="10"/>
  <c r="BK73" i="10"/>
  <c r="BL73" i="10"/>
  <c r="AJ73" i="10"/>
  <c r="BJ73" i="10"/>
  <c r="AI73" i="10"/>
  <c r="AM73" i="10"/>
  <c r="BW73" i="10"/>
  <c r="CD73" i="10"/>
  <c r="AY73" i="10"/>
  <c r="BB73" i="10"/>
  <c r="AZ73" i="10"/>
  <c r="BZ73" i="10"/>
  <c r="AG73" i="10"/>
  <c r="BQ73" i="10"/>
  <c r="CA73" i="10"/>
  <c r="AC73" i="10"/>
  <c r="BV73" i="10"/>
  <c r="AP73" i="10"/>
  <c r="AK73" i="10"/>
  <c r="CE73" i="10"/>
  <c r="BE73" i="10"/>
  <c r="AS73" i="10"/>
  <c r="BU73" i="10"/>
  <c r="CE74" i="10" l="1"/>
  <c r="CE75" i="10"/>
  <c r="AI74" i="10"/>
  <c r="AI75" i="10"/>
  <c r="AK74" i="10"/>
  <c r="AK75" i="10"/>
  <c r="AZ74" i="10"/>
  <c r="AZ75" i="10"/>
  <c r="BJ74" i="10"/>
  <c r="BJ75" i="10"/>
  <c r="BZ74" i="10"/>
  <c r="BZ75" i="10"/>
  <c r="BB74" i="10"/>
  <c r="BB75" i="10"/>
  <c r="AJ74" i="10"/>
  <c r="AJ75" i="10"/>
  <c r="AP74" i="10"/>
  <c r="AP75" i="10"/>
  <c r="BV74" i="10"/>
  <c r="BV75" i="10"/>
  <c r="AY74" i="10"/>
  <c r="AY75" i="10"/>
  <c r="BL74" i="10"/>
  <c r="BL75" i="10"/>
  <c r="AC74" i="10"/>
  <c r="AC75" i="10"/>
  <c r="CD74" i="10"/>
  <c r="CD75" i="10"/>
  <c r="BK74" i="10"/>
  <c r="BK75" i="10"/>
  <c r="AS74" i="10"/>
  <c r="AS75" i="10"/>
  <c r="BU74" i="10"/>
  <c r="BU75" i="10"/>
  <c r="CA74" i="10"/>
  <c r="CA75" i="10"/>
  <c r="BQ74" i="10"/>
  <c r="BQ75" i="10"/>
  <c r="BW74" i="10"/>
  <c r="BW75" i="10"/>
  <c r="BH74" i="10"/>
  <c r="BH75" i="10"/>
  <c r="BE74" i="10"/>
  <c r="BE75" i="10"/>
  <c r="AG74" i="10"/>
  <c r="AG75" i="10"/>
  <c r="AM74" i="10"/>
  <c r="AM75" i="10"/>
  <c r="AW74" i="10"/>
  <c r="AW75" i="10"/>
  <c r="AL73" i="10"/>
  <c r="BG73" i="10"/>
  <c r="BS73" i="10"/>
  <c r="BO73" i="10"/>
  <c r="AU73" i="10"/>
  <c r="BI73" i="10"/>
  <c r="BS74" i="10" l="1"/>
  <c r="BS75" i="10"/>
  <c r="BO74" i="10"/>
  <c r="BO75" i="10"/>
  <c r="BI74" i="10"/>
  <c r="BI75" i="10"/>
  <c r="AL74" i="10"/>
  <c r="AL75" i="10"/>
  <c r="BG74" i="10"/>
  <c r="BG75" i="10"/>
  <c r="AU74" i="10"/>
  <c r="AU75" i="10"/>
  <c r="CB73" i="10"/>
  <c r="AV73" i="10"/>
  <c r="BM73" i="10"/>
  <c r="BF73" i="10"/>
  <c r="AX73" i="10"/>
  <c r="BX73" i="10"/>
  <c r="AO73" i="10"/>
  <c r="AV74" i="10" l="1"/>
  <c r="AV75" i="10"/>
  <c r="BM74" i="10"/>
  <c r="BM75" i="10"/>
  <c r="CB74" i="10"/>
  <c r="CB75" i="10"/>
  <c r="AO74" i="10"/>
  <c r="AO75" i="10"/>
  <c r="BX74" i="10"/>
  <c r="BX75" i="10"/>
  <c r="AX74" i="10"/>
  <c r="AX75" i="10"/>
  <c r="BF74" i="10"/>
  <c r="BF75" i="10"/>
  <c r="BY73" i="10"/>
  <c r="AF73" i="10"/>
  <c r="BA73" i="10"/>
  <c r="AN73" i="10"/>
  <c r="BP73" i="10"/>
  <c r="AE73" i="10"/>
  <c r="BN73" i="10"/>
  <c r="AT73" i="10"/>
  <c r="AD73" i="10"/>
  <c r="BD73" i="10"/>
  <c r="AQ73" i="10"/>
  <c r="BT73" i="10"/>
  <c r="AH73" i="10"/>
  <c r="BC73" i="10"/>
  <c r="BR73" i="10"/>
  <c r="CC73" i="10"/>
  <c r="AK120" i="8"/>
  <c r="AK26" i="8"/>
  <c r="AH74" i="8"/>
  <c r="AH30" i="8"/>
  <c r="AJ123" i="8"/>
  <c r="AM75" i="8"/>
  <c r="AJ30" i="8"/>
  <c r="AI122" i="8"/>
  <c r="AG26" i="8"/>
  <c r="AM26" i="8"/>
  <c r="AO26" i="8"/>
  <c r="AO121" i="8"/>
  <c r="AJ28" i="8"/>
  <c r="U53" i="10"/>
  <c r="U52" i="10"/>
  <c r="AK119" i="8"/>
  <c r="AG28" i="8"/>
  <c r="AI121" i="8"/>
  <c r="AG77" i="8"/>
  <c r="AO74" i="8"/>
  <c r="AP123" i="8"/>
  <c r="AJ27" i="8"/>
  <c r="AL30" i="8"/>
  <c r="AO28" i="8"/>
  <c r="AN119" i="8"/>
  <c r="AP122" i="8"/>
  <c r="AL119" i="8"/>
  <c r="AM73" i="8"/>
  <c r="AK74" i="8"/>
  <c r="AI29" i="8"/>
  <c r="AH75" i="8"/>
  <c r="AG121" i="8"/>
  <c r="AO27" i="8"/>
  <c r="AL73" i="8"/>
  <c r="AI27" i="8"/>
  <c r="AM29" i="8"/>
  <c r="AO75" i="8"/>
  <c r="AK123" i="8"/>
  <c r="AP119" i="8"/>
  <c r="AG119" i="8"/>
  <c r="U55" i="10"/>
  <c r="AP27" i="8"/>
  <c r="U46" i="10"/>
  <c r="AL28" i="8"/>
  <c r="AO29" i="8"/>
  <c r="AO119" i="8"/>
  <c r="AO76" i="8"/>
  <c r="AH121" i="8"/>
  <c r="AJ122" i="8"/>
  <c r="AK27" i="8"/>
  <c r="AO122" i="8"/>
  <c r="AH73" i="8"/>
  <c r="AP77" i="8"/>
  <c r="AG27" i="8"/>
  <c r="AH29" i="8"/>
  <c r="AP76" i="8"/>
  <c r="AI77" i="8"/>
  <c r="AN122" i="8"/>
  <c r="U50" i="10"/>
  <c r="AO73" i="8"/>
  <c r="U48" i="10"/>
  <c r="AK73" i="8"/>
  <c r="AN73" i="8"/>
  <c r="AK29" i="8"/>
  <c r="AN121" i="8"/>
  <c r="AN74" i="8"/>
  <c r="AN77" i="8"/>
  <c r="AH76" i="8"/>
  <c r="AI74" i="8"/>
  <c r="AO77" i="8"/>
  <c r="AO123" i="8"/>
  <c r="AM30" i="8"/>
  <c r="AP121" i="8"/>
  <c r="AI123" i="8"/>
  <c r="AN30" i="8"/>
  <c r="AN26" i="8"/>
  <c r="AN27" i="8"/>
  <c r="AP74" i="8"/>
  <c r="AP75" i="8"/>
  <c r="AI120" i="8"/>
  <c r="AG29" i="8"/>
  <c r="AN28" i="8"/>
  <c r="AL120" i="8"/>
  <c r="AJ73" i="8"/>
  <c r="AG76" i="8"/>
  <c r="AM120" i="8"/>
  <c r="AI76" i="8"/>
  <c r="AL75" i="8"/>
  <c r="AM27" i="8"/>
  <c r="AN76" i="8"/>
  <c r="AP29" i="8"/>
  <c r="U54" i="10"/>
  <c r="AM77" i="8"/>
  <c r="AI28" i="8"/>
  <c r="AM123" i="8"/>
  <c r="AH28" i="8"/>
  <c r="AK121" i="8"/>
  <c r="AJ75" i="8"/>
  <c r="AG30" i="8"/>
  <c r="AN29" i="8"/>
  <c r="AM74" i="8"/>
  <c r="AH119" i="8"/>
  <c r="AM28" i="8"/>
  <c r="AI119" i="8"/>
  <c r="AK30" i="8"/>
  <c r="AH123" i="8"/>
  <c r="AN123" i="8"/>
  <c r="AJ119" i="8"/>
  <c r="AP73" i="8"/>
  <c r="AL26" i="8"/>
  <c r="AL76" i="8"/>
  <c r="AI26" i="8"/>
  <c r="AL29" i="8"/>
  <c r="AL121" i="8"/>
  <c r="AK122" i="8"/>
  <c r="AO120" i="8"/>
  <c r="AJ77" i="8"/>
  <c r="AK75" i="8"/>
  <c r="AM119" i="8"/>
  <c r="AI75" i="8"/>
  <c r="AL123" i="8"/>
  <c r="AJ120" i="8"/>
  <c r="U51" i="10"/>
  <c r="AL74" i="8"/>
  <c r="AP28" i="8"/>
  <c r="AM76" i="8"/>
  <c r="AN75" i="8"/>
  <c r="AH120" i="8"/>
  <c r="AI30" i="8"/>
  <c r="AG120" i="8"/>
  <c r="AO30" i="8"/>
  <c r="AG122" i="8"/>
  <c r="AI73" i="8"/>
  <c r="AN120" i="8"/>
  <c r="AG75" i="8"/>
  <c r="AP30" i="8"/>
  <c r="AH26" i="8"/>
  <c r="AG73" i="8"/>
  <c r="AJ76" i="8"/>
  <c r="AL77" i="8"/>
  <c r="AH77" i="8"/>
  <c r="AP26" i="8"/>
  <c r="AL27" i="8"/>
  <c r="AM122" i="8"/>
  <c r="AK77" i="8"/>
  <c r="AP120" i="8"/>
  <c r="AJ26" i="8"/>
  <c r="AG123" i="8"/>
  <c r="AM121" i="8"/>
  <c r="AH122" i="8"/>
  <c r="AJ29" i="8"/>
  <c r="AJ74" i="8"/>
  <c r="AH27" i="8"/>
  <c r="AG74" i="8"/>
  <c r="CC74" i="10" l="1"/>
  <c r="CC75" i="10"/>
  <c r="AT74" i="10"/>
  <c r="AT75" i="10"/>
  <c r="BY74" i="10"/>
  <c r="BY75" i="10"/>
  <c r="AD74" i="10"/>
  <c r="AD75" i="10"/>
  <c r="AF74" i="10"/>
  <c r="AF75" i="10"/>
  <c r="BC74" i="10"/>
  <c r="BC75" i="10"/>
  <c r="BN74" i="10"/>
  <c r="BN75" i="10"/>
  <c r="AH74" i="10"/>
  <c r="AH75" i="10"/>
  <c r="AE74" i="10"/>
  <c r="AE75" i="10"/>
  <c r="BR74" i="10"/>
  <c r="BR75" i="10"/>
  <c r="BT74" i="10"/>
  <c r="BT75" i="10"/>
  <c r="BP74" i="10"/>
  <c r="BP75" i="10"/>
  <c r="AN74" i="10"/>
  <c r="AN75" i="10"/>
  <c r="AQ74" i="10"/>
  <c r="AQ75" i="10"/>
  <c r="BD74" i="10"/>
  <c r="BD75" i="10"/>
  <c r="BA74" i="10"/>
  <c r="BA75" i="10"/>
  <c r="AJ25" i="8"/>
  <c r="AJ96" i="8"/>
  <c r="AJ280" i="8" s="1"/>
  <c r="AK72" i="8"/>
  <c r="AK142" i="8"/>
  <c r="AK118" i="8"/>
  <c r="AJ97" i="8"/>
  <c r="AJ281" i="8" s="1"/>
  <c r="AJ118" i="8"/>
  <c r="AJ142" i="8"/>
  <c r="AL99" i="8"/>
  <c r="AL283" i="8" s="1"/>
  <c r="AL146" i="8"/>
  <c r="AK146" i="8"/>
  <c r="AK97" i="8"/>
  <c r="AK281" i="8" s="1"/>
  <c r="AL118" i="8"/>
  <c r="AL142" i="8"/>
  <c r="AL100" i="8"/>
  <c r="AL284" i="8" s="1"/>
  <c r="AL72" i="8"/>
  <c r="AL97" i="8"/>
  <c r="AL281" i="8" s="1"/>
  <c r="AK143" i="8"/>
  <c r="AK100" i="8"/>
  <c r="AK284" i="8" s="1"/>
  <c r="AL25" i="8"/>
  <c r="AL96" i="8"/>
  <c r="AJ98" i="8"/>
  <c r="AJ282" i="8" s="1"/>
  <c r="AJ100" i="8"/>
  <c r="AJ284" i="8" s="1"/>
  <c r="AL143" i="8"/>
  <c r="AK145" i="8"/>
  <c r="AL98" i="8"/>
  <c r="AL282" i="8" s="1"/>
  <c r="AJ146" i="8"/>
  <c r="AJ143" i="8"/>
  <c r="AJ145" i="8"/>
  <c r="AJ99" i="8"/>
  <c r="AJ283" i="8" s="1"/>
  <c r="AK99" i="8"/>
  <c r="AK283" i="8" s="1"/>
  <c r="AJ72" i="8"/>
  <c r="AK25" i="8"/>
  <c r="AK96" i="8"/>
  <c r="AK144" i="8"/>
  <c r="AL144" i="8"/>
  <c r="AI99" i="8"/>
  <c r="AI283" i="8" s="1"/>
  <c r="AH99" i="8"/>
  <c r="AH283" i="8" s="1"/>
  <c r="AM98" i="8"/>
  <c r="AM282" i="8" s="1"/>
  <c r="AH100" i="8"/>
  <c r="AH284" i="8" s="1"/>
  <c r="AO99" i="8"/>
  <c r="AO283" i="8" s="1"/>
  <c r="AN25" i="8"/>
  <c r="AO96" i="8"/>
  <c r="AO280" i="8" s="1"/>
  <c r="AO118" i="8"/>
  <c r="AM96" i="8"/>
  <c r="AM280" i="8" s="1"/>
  <c r="AM145" i="8"/>
  <c r="AP98" i="8"/>
  <c r="AP282" i="8" s="1"/>
  <c r="AP99" i="8"/>
  <c r="AP283" i="8" s="1"/>
  <c r="AP72" i="8"/>
  <c r="AO72" i="8"/>
  <c r="AN145" i="8"/>
  <c r="AI145" i="8"/>
  <c r="AI146" i="8"/>
  <c r="AN96" i="8"/>
  <c r="AN280" i="8" s="1"/>
  <c r="AO25" i="8"/>
  <c r="AO142" i="8"/>
  <c r="AM143" i="8"/>
  <c r="AM25" i="8"/>
  <c r="AN72" i="8"/>
  <c r="AP144" i="8"/>
  <c r="AG72" i="8"/>
  <c r="AH142" i="8"/>
  <c r="AG145" i="8"/>
  <c r="AN99" i="8"/>
  <c r="AN283" i="8" s="1"/>
  <c r="AI143" i="8"/>
  <c r="AM99" i="8"/>
  <c r="AM283" i="8" s="1"/>
  <c r="AO146" i="8"/>
  <c r="AO145" i="8"/>
  <c r="AM72" i="8"/>
  <c r="AH72" i="8"/>
  <c r="AH144" i="8"/>
  <c r="AG142" i="8"/>
  <c r="AG97" i="8"/>
  <c r="AN100" i="8"/>
  <c r="AN284" i="8" s="1"/>
  <c r="AG98" i="8"/>
  <c r="AH96" i="8"/>
  <c r="AH280" i="8" s="1"/>
  <c r="AG96" i="8"/>
  <c r="AI96" i="8"/>
  <c r="AI280" i="8" s="1"/>
  <c r="AI142" i="8"/>
  <c r="AH97" i="8"/>
  <c r="AH281" i="8" s="1"/>
  <c r="AG143" i="8"/>
  <c r="AO100" i="8"/>
  <c r="AO284" i="8" s="1"/>
  <c r="AO98" i="8"/>
  <c r="AO282" i="8" s="1"/>
  <c r="AH98" i="8"/>
  <c r="AH282" i="8" s="1"/>
  <c r="AO143" i="8"/>
  <c r="AI72" i="8"/>
  <c r="AP143" i="8"/>
  <c r="AP96" i="8"/>
  <c r="AP280" i="8" s="1"/>
  <c r="AN98" i="8"/>
  <c r="AN282" i="8" s="1"/>
  <c r="AN97" i="8"/>
  <c r="AN281" i="8" s="1"/>
  <c r="AG146" i="8"/>
  <c r="AI98" i="8"/>
  <c r="AI282" i="8" s="1"/>
  <c r="AG100" i="8"/>
  <c r="AG284" i="8" s="1"/>
  <c r="AN144" i="8"/>
  <c r="AN142" i="8"/>
  <c r="AM144" i="8"/>
  <c r="AH146" i="8"/>
  <c r="AG99" i="8"/>
  <c r="AP146" i="8"/>
  <c r="AP25" i="8"/>
  <c r="AG144" i="8"/>
  <c r="AM142" i="8"/>
  <c r="AO97" i="8"/>
  <c r="AO281" i="8" s="1"/>
  <c r="AM97" i="8"/>
  <c r="AM281" i="8" s="1"/>
  <c r="AM100" i="8"/>
  <c r="AM284" i="8" s="1"/>
  <c r="AN118" i="8"/>
  <c r="AI144" i="8"/>
  <c r="AP118" i="8"/>
  <c r="AP100" i="8"/>
  <c r="AH143" i="8"/>
  <c r="AM118" i="8"/>
  <c r="AH145" i="8"/>
  <c r="AN146" i="8"/>
  <c r="AM146" i="8"/>
  <c r="AI97" i="8"/>
  <c r="AI281" i="8" s="1"/>
  <c r="AO144" i="8"/>
  <c r="AN143" i="8"/>
  <c r="AI100" i="8"/>
  <c r="AI284" i="8" s="1"/>
  <c r="AP142" i="8"/>
  <c r="AP145" i="8"/>
  <c r="AP97" i="8"/>
  <c r="AP281" i="8" s="1"/>
  <c r="AQ120" i="8"/>
  <c r="AQ122" i="8"/>
  <c r="AQ121" i="8"/>
  <c r="AQ74" i="8"/>
  <c r="AQ75" i="8"/>
  <c r="AQ29" i="8"/>
  <c r="AQ73" i="8"/>
  <c r="AQ30" i="8"/>
  <c r="AQ123" i="8"/>
  <c r="AQ76" i="8"/>
  <c r="AQ28" i="8"/>
  <c r="AQ27" i="8"/>
  <c r="AQ77" i="8"/>
  <c r="AQ119" i="8"/>
  <c r="AQ26" i="8"/>
  <c r="AB53" i="11" l="1"/>
  <c r="AC53" i="11"/>
  <c r="AA53" i="11"/>
  <c r="AJ279" i="8"/>
  <c r="AJ141" i="8"/>
  <c r="AL141" i="8"/>
  <c r="AJ95" i="8"/>
  <c r="AL280" i="8"/>
  <c r="AL279" i="8" s="1"/>
  <c r="AL95" i="8"/>
  <c r="AK141" i="8"/>
  <c r="AK280" i="8"/>
  <c r="AK279" i="8" s="1"/>
  <c r="AK95" i="8"/>
  <c r="AO95" i="8"/>
  <c r="AO141" i="8"/>
  <c r="AM279" i="8"/>
  <c r="AN95" i="8"/>
  <c r="AP95" i="8"/>
  <c r="AM141" i="8"/>
  <c r="AG283" i="8"/>
  <c r="AG282" i="8"/>
  <c r="AG281" i="8"/>
  <c r="AN141" i="8"/>
  <c r="AG280" i="8"/>
  <c r="AP141" i="8"/>
  <c r="AM95" i="8"/>
  <c r="AO279" i="8"/>
  <c r="AN279" i="8"/>
  <c r="AP284" i="8"/>
  <c r="AP279" i="8" s="1"/>
  <c r="AQ118" i="8"/>
  <c r="AQ100" i="8"/>
  <c r="AQ284" i="8" s="1"/>
  <c r="AQ98" i="8"/>
  <c r="AQ282" i="8" s="1"/>
  <c r="AQ25" i="8"/>
  <c r="AQ97" i="8"/>
  <c r="AQ281" i="8" s="1"/>
  <c r="AQ143" i="8"/>
  <c r="AQ146" i="8"/>
  <c r="AQ99" i="8"/>
  <c r="AQ283" i="8" s="1"/>
  <c r="AQ72" i="8"/>
  <c r="AQ145" i="8"/>
  <c r="AQ144" i="8"/>
  <c r="AQ142" i="8"/>
  <c r="AQ96" i="8"/>
  <c r="AR121" i="8"/>
  <c r="AR29" i="8"/>
  <c r="AR120" i="8"/>
  <c r="AR122" i="8"/>
  <c r="AR77" i="8"/>
  <c r="AR76" i="8"/>
  <c r="AR28" i="8"/>
  <c r="AR75" i="8"/>
  <c r="AR26" i="8"/>
  <c r="AR123" i="8"/>
  <c r="AR27" i="8"/>
  <c r="AR119" i="8"/>
  <c r="AR30" i="8"/>
  <c r="AR73" i="8"/>
  <c r="AR74" i="8"/>
  <c r="AQ141" i="8" l="1"/>
  <c r="AQ95" i="8"/>
  <c r="AQ280" i="8"/>
  <c r="AQ279" i="8" s="1"/>
  <c r="AR96" i="8"/>
  <c r="AR280" i="8" s="1"/>
  <c r="AR97" i="8"/>
  <c r="AR100" i="8"/>
  <c r="AR143" i="8"/>
  <c r="AR142" i="8"/>
  <c r="AR72" i="8"/>
  <c r="AD53" i="11" s="1"/>
  <c r="AR118" i="8"/>
  <c r="AR144" i="8"/>
  <c r="AR145" i="8"/>
  <c r="AR98" i="8"/>
  <c r="AR282" i="8" s="1"/>
  <c r="AR146" i="8"/>
  <c r="AR25" i="8"/>
  <c r="AR99" i="8"/>
  <c r="AR283" i="8" s="1"/>
  <c r="AS28" i="8"/>
  <c r="AS120" i="8"/>
  <c r="AS123" i="8"/>
  <c r="AS27" i="8"/>
  <c r="AS121" i="8"/>
  <c r="AS77" i="8"/>
  <c r="AS75" i="8"/>
  <c r="AS122" i="8"/>
  <c r="AS29" i="8"/>
  <c r="AS73" i="8"/>
  <c r="AS26" i="8"/>
  <c r="AS74" i="8"/>
  <c r="AS119" i="8"/>
  <c r="AS76" i="8"/>
  <c r="AS30" i="8"/>
  <c r="AR281" i="8" l="1"/>
  <c r="AR141" i="8"/>
  <c r="AR284" i="8"/>
  <c r="AR95" i="8"/>
  <c r="AS145" i="8"/>
  <c r="AS146" i="8"/>
  <c r="AS99" i="8"/>
  <c r="AS283" i="8" s="1"/>
  <c r="AS142" i="8"/>
  <c r="AS144" i="8"/>
  <c r="AS100" i="8"/>
  <c r="AS284" i="8" s="1"/>
  <c r="AS143" i="8"/>
  <c r="AS25" i="8"/>
  <c r="AS98" i="8"/>
  <c r="AS282" i="8" s="1"/>
  <c r="AS72" i="8"/>
  <c r="AS96" i="8"/>
  <c r="AS97" i="8"/>
  <c r="AS281" i="8" s="1"/>
  <c r="AS118" i="8"/>
  <c r="AT29" i="8"/>
  <c r="AT77" i="8"/>
  <c r="AT120" i="8"/>
  <c r="AT73" i="8"/>
  <c r="AT122" i="8"/>
  <c r="AT26" i="8"/>
  <c r="AT30" i="8"/>
  <c r="AT119" i="8"/>
  <c r="AT75" i="8"/>
  <c r="AT28" i="8"/>
  <c r="AT123" i="8"/>
  <c r="AT74" i="8"/>
  <c r="AT76" i="8"/>
  <c r="AT121" i="8"/>
  <c r="AT27" i="8"/>
  <c r="AR279" i="8" l="1"/>
  <c r="AS141" i="8"/>
  <c r="AS95" i="8"/>
  <c r="AS280" i="8"/>
  <c r="AS279" i="8" s="1"/>
  <c r="AT118" i="8"/>
  <c r="AT142" i="8"/>
  <c r="AT98" i="8"/>
  <c r="AT282" i="8" s="1"/>
  <c r="AT144" i="8"/>
  <c r="AT96" i="8"/>
  <c r="AT280" i="8" s="1"/>
  <c r="AT100" i="8"/>
  <c r="AT284" i="8" s="1"/>
  <c r="AT25" i="8"/>
  <c r="AT72" i="8"/>
  <c r="AT145" i="8"/>
  <c r="AT143" i="8"/>
  <c r="AT146" i="8"/>
  <c r="AT99" i="8"/>
  <c r="AT283" i="8" s="1"/>
  <c r="AT97" i="8"/>
  <c r="AT281" i="8" s="1"/>
  <c r="AU77" i="8"/>
  <c r="AU30" i="8"/>
  <c r="AU29" i="8"/>
  <c r="AU76" i="8"/>
  <c r="AU122" i="8"/>
  <c r="AU119" i="8"/>
  <c r="AU75" i="8"/>
  <c r="AU121" i="8"/>
  <c r="AU26" i="8"/>
  <c r="AU28" i="8"/>
  <c r="AU74" i="8"/>
  <c r="AU123" i="8"/>
  <c r="AU27" i="8"/>
  <c r="AU73" i="8"/>
  <c r="AU120" i="8"/>
  <c r="AT141" i="8" l="1"/>
  <c r="AT279" i="8"/>
  <c r="AT95" i="8"/>
  <c r="AU100" i="8"/>
  <c r="AU284" i="8" s="1"/>
  <c r="AU72" i="8"/>
  <c r="AE53" i="11" s="1"/>
  <c r="AU99" i="8"/>
  <c r="AU283" i="8" s="1"/>
  <c r="AU118" i="8"/>
  <c r="AU144" i="8"/>
  <c r="AU142" i="8"/>
  <c r="AU98" i="8"/>
  <c r="AU282" i="8" s="1"/>
  <c r="AU143" i="8"/>
  <c r="AU97" i="8"/>
  <c r="AU281" i="8" s="1"/>
  <c r="AU145" i="8"/>
  <c r="AU146" i="8"/>
  <c r="AU96" i="8"/>
  <c r="AU280" i="8" s="1"/>
  <c r="AU25" i="8"/>
  <c r="AV120" i="8"/>
  <c r="AV28" i="8"/>
  <c r="AV29" i="8"/>
  <c r="AV122" i="8"/>
  <c r="AV30" i="8"/>
  <c r="AV121" i="8"/>
  <c r="AV27" i="8"/>
  <c r="AV77" i="8"/>
  <c r="AV26" i="8"/>
  <c r="AV123" i="8"/>
  <c r="AV73" i="8"/>
  <c r="AV75" i="8"/>
  <c r="AV76" i="8"/>
  <c r="AV74" i="8"/>
  <c r="AV119" i="8"/>
  <c r="AU279" i="8" l="1"/>
  <c r="AU141" i="8"/>
  <c r="AU95" i="8"/>
  <c r="AV145" i="8"/>
  <c r="AV97" i="8"/>
  <c r="AV281" i="8" s="1"/>
  <c r="AV143" i="8"/>
  <c r="AV146" i="8"/>
  <c r="AV118" i="8"/>
  <c r="AV99" i="8"/>
  <c r="AV283" i="8" s="1"/>
  <c r="AV98" i="8"/>
  <c r="AV282" i="8" s="1"/>
  <c r="AV100" i="8"/>
  <c r="AV284" i="8" s="1"/>
  <c r="AV142" i="8"/>
  <c r="AV96" i="8"/>
  <c r="AV25" i="8"/>
  <c r="AV72" i="8"/>
  <c r="AV144" i="8"/>
  <c r="AW121" i="8"/>
  <c r="AW28" i="8"/>
  <c r="AW75" i="8"/>
  <c r="AW73" i="8"/>
  <c r="AW77" i="8"/>
  <c r="AW123" i="8"/>
  <c r="AW76" i="8"/>
  <c r="AW29" i="8"/>
  <c r="AW27" i="8"/>
  <c r="AW74" i="8"/>
  <c r="AW30" i="8"/>
  <c r="AW26" i="8"/>
  <c r="AW120" i="8"/>
  <c r="AW119" i="8"/>
  <c r="AW122" i="8"/>
  <c r="AV95" i="8" l="1"/>
  <c r="AV141" i="8"/>
  <c r="AV280" i="8"/>
  <c r="AV279" i="8" s="1"/>
  <c r="AW98" i="8"/>
  <c r="AW282" i="8" s="1"/>
  <c r="AW72" i="8"/>
  <c r="AW144" i="8"/>
  <c r="AW142" i="8"/>
  <c r="AW146" i="8"/>
  <c r="AW118" i="8"/>
  <c r="AW143" i="8"/>
  <c r="AW96" i="8"/>
  <c r="AW97" i="8"/>
  <c r="AW281" i="8" s="1"/>
  <c r="AW100" i="8"/>
  <c r="AW284" i="8" s="1"/>
  <c r="AW145" i="8"/>
  <c r="AW25" i="8"/>
  <c r="AW99" i="8"/>
  <c r="AW283" i="8" s="1"/>
  <c r="AX26" i="8"/>
  <c r="AX121" i="8"/>
  <c r="AX73" i="8"/>
  <c r="AX28" i="8"/>
  <c r="AX27" i="8"/>
  <c r="AX30" i="8"/>
  <c r="AX120" i="8"/>
  <c r="AX119" i="8"/>
  <c r="AX75" i="8"/>
  <c r="AX77" i="8"/>
  <c r="AX76" i="8"/>
  <c r="AX122" i="8"/>
  <c r="AX74" i="8"/>
  <c r="AX29" i="8"/>
  <c r="AX123" i="8"/>
  <c r="AW141" i="8" l="1"/>
  <c r="AW95" i="8"/>
  <c r="AW280" i="8"/>
  <c r="AW279" i="8" s="1"/>
  <c r="AX100" i="8"/>
  <c r="AX284" i="8" s="1"/>
  <c r="AX145" i="8"/>
  <c r="AX72" i="8"/>
  <c r="AF53" i="11" s="1"/>
  <c r="AX98" i="8"/>
  <c r="AX282" i="8" s="1"/>
  <c r="AX97" i="8"/>
  <c r="AX281" i="8" s="1"/>
  <c r="AX144" i="8"/>
  <c r="AX142" i="8"/>
  <c r="AX25" i="8"/>
  <c r="AX118" i="8"/>
  <c r="AX96" i="8"/>
  <c r="AX280" i="8" s="1"/>
  <c r="AX99" i="8"/>
  <c r="AX283" i="8" s="1"/>
  <c r="AX143" i="8"/>
  <c r="AX146" i="8"/>
  <c r="AY77" i="8"/>
  <c r="AY30" i="8"/>
  <c r="AY120" i="8"/>
  <c r="AY29" i="8"/>
  <c r="AY121" i="8"/>
  <c r="AY122" i="8"/>
  <c r="AY73" i="8"/>
  <c r="AY74" i="8"/>
  <c r="AY75" i="8"/>
  <c r="AY27" i="8"/>
  <c r="AY123" i="8"/>
  <c r="AY28" i="8"/>
  <c r="AY76" i="8"/>
  <c r="AY119" i="8"/>
  <c r="AY26" i="8"/>
  <c r="AX141" i="8" l="1"/>
  <c r="AX279" i="8"/>
  <c r="AX95" i="8"/>
  <c r="AY96" i="8"/>
  <c r="AY280" i="8" s="1"/>
  <c r="AY143" i="8"/>
  <c r="AY25" i="8"/>
  <c r="AY142" i="8"/>
  <c r="AY118" i="8"/>
  <c r="AY98" i="8"/>
  <c r="AY282" i="8" s="1"/>
  <c r="AY145" i="8"/>
  <c r="AY99" i="8"/>
  <c r="AY283" i="8" s="1"/>
  <c r="AY97" i="8"/>
  <c r="AY281" i="8" s="1"/>
  <c r="AY146" i="8"/>
  <c r="AY100" i="8"/>
  <c r="AY284" i="8" s="1"/>
  <c r="AY144" i="8"/>
  <c r="AY72" i="8"/>
  <c r="AZ73" i="8"/>
  <c r="AZ77" i="8"/>
  <c r="AZ119" i="8"/>
  <c r="AZ120" i="8"/>
  <c r="AZ121" i="8"/>
  <c r="AZ74" i="8"/>
  <c r="AZ76" i="8"/>
  <c r="AZ75" i="8"/>
  <c r="AZ123" i="8"/>
  <c r="AZ28" i="8"/>
  <c r="AZ29" i="8"/>
  <c r="AZ122" i="8"/>
  <c r="AZ26" i="8"/>
  <c r="AZ27" i="8"/>
  <c r="AZ30" i="8"/>
  <c r="AY141" i="8" l="1"/>
  <c r="AY279" i="8"/>
  <c r="AY95" i="8"/>
  <c r="AZ99" i="8"/>
  <c r="AZ283" i="8" s="1"/>
  <c r="AZ98" i="8"/>
  <c r="AZ282" i="8" s="1"/>
  <c r="AZ96" i="8"/>
  <c r="AZ144" i="8"/>
  <c r="AZ25" i="8"/>
  <c r="AZ145" i="8"/>
  <c r="AZ72" i="8"/>
  <c r="AZ97" i="8"/>
  <c r="AZ281" i="8" s="1"/>
  <c r="AZ146" i="8"/>
  <c r="AZ142" i="8"/>
  <c r="AZ100" i="8"/>
  <c r="AZ284" i="8" s="1"/>
  <c r="AZ118" i="8"/>
  <c r="AZ143" i="8"/>
  <c r="BA26" i="8"/>
  <c r="BA75" i="8"/>
  <c r="BA119" i="8"/>
  <c r="BA73" i="8"/>
  <c r="BA30" i="8"/>
  <c r="BA120" i="8"/>
  <c r="BA29" i="8"/>
  <c r="BA27" i="8"/>
  <c r="BA74" i="8"/>
  <c r="BA123" i="8"/>
  <c r="BA76" i="8"/>
  <c r="BA122" i="8"/>
  <c r="BA121" i="8"/>
  <c r="BA28" i="8"/>
  <c r="BA77" i="8"/>
  <c r="AZ95" i="8" l="1"/>
  <c r="AZ141" i="8"/>
  <c r="AZ280" i="8"/>
  <c r="AZ279" i="8" s="1"/>
  <c r="BA99" i="8"/>
  <c r="BA283" i="8" s="1"/>
  <c r="BA100" i="8"/>
  <c r="BA284" i="8" s="1"/>
  <c r="BA98" i="8"/>
  <c r="BA282" i="8" s="1"/>
  <c r="BA144" i="8"/>
  <c r="BA118" i="8"/>
  <c r="BA72" i="8"/>
  <c r="AG53" i="11" s="1"/>
  <c r="BA96" i="8"/>
  <c r="BA280" i="8" s="1"/>
  <c r="BA142" i="8"/>
  <c r="BA143" i="8"/>
  <c r="BA146" i="8"/>
  <c r="BA97" i="8"/>
  <c r="BA145" i="8"/>
  <c r="BA25" i="8"/>
  <c r="BB28" i="8"/>
  <c r="BB30" i="8"/>
  <c r="BB29" i="8"/>
  <c r="BB27" i="8"/>
  <c r="BB76" i="8"/>
  <c r="BB73" i="8"/>
  <c r="BB26" i="8"/>
  <c r="BB119" i="8"/>
  <c r="BB74" i="8"/>
  <c r="BB122" i="8"/>
  <c r="BB75" i="8"/>
  <c r="BB123" i="8"/>
  <c r="BB77" i="8"/>
  <c r="BB121" i="8"/>
  <c r="BB120" i="8"/>
  <c r="BA95" i="8" l="1"/>
  <c r="BA141" i="8"/>
  <c r="BA281" i="8"/>
  <c r="BA279" i="8" s="1"/>
  <c r="BB98" i="8"/>
  <c r="BB282" i="8" s="1"/>
  <c r="BB145" i="8"/>
  <c r="BB142" i="8"/>
  <c r="BB146" i="8"/>
  <c r="BB118" i="8"/>
  <c r="BB97" i="8"/>
  <c r="BB281" i="8" s="1"/>
  <c r="BB100" i="8"/>
  <c r="BB284" i="8" s="1"/>
  <c r="BB72" i="8"/>
  <c r="BB144" i="8"/>
  <c r="BB25" i="8"/>
  <c r="BB99" i="8"/>
  <c r="BB283" i="8" s="1"/>
  <c r="BB96" i="8"/>
  <c r="BB143" i="8"/>
  <c r="BC27" i="8"/>
  <c r="BC75" i="8"/>
  <c r="BC29" i="8"/>
  <c r="BC73" i="8"/>
  <c r="BC28" i="8"/>
  <c r="BC77" i="8"/>
  <c r="BC120" i="8"/>
  <c r="BC121" i="8"/>
  <c r="BC76" i="8"/>
  <c r="BC119" i="8"/>
  <c r="BC123" i="8"/>
  <c r="BC122" i="8"/>
  <c r="BC26" i="8"/>
  <c r="BC74" i="8"/>
  <c r="BC30" i="8"/>
  <c r="BB95" i="8" l="1"/>
  <c r="BB141" i="8"/>
  <c r="BB280" i="8"/>
  <c r="BB279" i="8" s="1"/>
  <c r="BC144" i="8"/>
  <c r="BC96" i="8"/>
  <c r="BC280" i="8" s="1"/>
  <c r="BC97" i="8"/>
  <c r="BC25" i="8"/>
  <c r="BC100" i="8"/>
  <c r="BC284" i="8" s="1"/>
  <c r="BC72" i="8"/>
  <c r="BC146" i="8"/>
  <c r="BC142" i="8"/>
  <c r="BC143" i="8"/>
  <c r="BC98" i="8"/>
  <c r="BC282" i="8" s="1"/>
  <c r="BC118" i="8"/>
  <c r="BC99" i="8"/>
  <c r="BC283" i="8" s="1"/>
  <c r="BC145" i="8"/>
  <c r="BD75" i="8"/>
  <c r="BD27" i="8"/>
  <c r="BD119" i="8"/>
  <c r="BD29" i="8"/>
  <c r="BD123" i="8"/>
  <c r="BD74" i="8"/>
  <c r="BD76" i="8"/>
  <c r="BD30" i="8"/>
  <c r="BD28" i="8"/>
  <c r="BD77" i="8"/>
  <c r="BD73" i="8"/>
  <c r="BD26" i="8"/>
  <c r="BD121" i="8"/>
  <c r="BD120" i="8"/>
  <c r="BD122" i="8"/>
  <c r="BC95" i="8" l="1"/>
  <c r="BC141" i="8"/>
  <c r="BC281" i="8"/>
  <c r="BC279" i="8" s="1"/>
  <c r="BD98" i="8"/>
  <c r="BD282" i="8" s="1"/>
  <c r="BD100" i="8"/>
  <c r="BD284" i="8" s="1"/>
  <c r="BD72" i="8"/>
  <c r="AH53" i="11" s="1"/>
  <c r="BD144" i="8"/>
  <c r="BD143" i="8"/>
  <c r="BD99" i="8"/>
  <c r="BD283" i="8" s="1"/>
  <c r="BD97" i="8"/>
  <c r="BD281" i="8" s="1"/>
  <c r="BD142" i="8"/>
  <c r="BD96" i="8"/>
  <c r="BD280" i="8" s="1"/>
  <c r="BD118" i="8"/>
  <c r="BD25" i="8"/>
  <c r="BD146" i="8"/>
  <c r="BD145" i="8"/>
  <c r="BE75" i="8"/>
  <c r="BE28" i="8"/>
  <c r="BE30" i="8"/>
  <c r="BE123" i="8"/>
  <c r="BE29" i="8"/>
  <c r="BE120" i="8"/>
  <c r="BE119" i="8"/>
  <c r="BE121" i="8"/>
  <c r="BE26" i="8"/>
  <c r="BE73" i="8"/>
  <c r="BE74" i="8"/>
  <c r="BE122" i="8"/>
  <c r="BE77" i="8"/>
  <c r="BE76" i="8"/>
  <c r="BE27" i="8"/>
  <c r="BD141" i="8" l="1"/>
  <c r="BD279" i="8"/>
  <c r="BD95" i="8"/>
  <c r="BE96" i="8"/>
  <c r="BE143" i="8"/>
  <c r="BE25" i="8"/>
  <c r="BE98" i="8"/>
  <c r="BE282" i="8" s="1"/>
  <c r="BE99" i="8"/>
  <c r="BE283" i="8" s="1"/>
  <c r="BE145" i="8"/>
  <c r="BE118" i="8"/>
  <c r="BE142" i="8"/>
  <c r="BE146" i="8"/>
  <c r="BE100" i="8"/>
  <c r="BE284" i="8" s="1"/>
  <c r="BE144" i="8"/>
  <c r="BE72" i="8"/>
  <c r="BE97" i="8"/>
  <c r="BE281" i="8" s="1"/>
  <c r="AI25" i="8"/>
  <c r="AI279" i="8"/>
  <c r="AH25" i="8"/>
  <c r="AH279" i="8"/>
  <c r="AG25" i="8"/>
  <c r="AG279" i="8"/>
  <c r="BE95" i="8" l="1"/>
  <c r="BE141" i="8"/>
  <c r="BE280" i="8"/>
  <c r="BE279" i="8" s="1"/>
  <c r="AH24" i="8"/>
  <c r="AG24" i="8"/>
  <c r="AI24" i="8"/>
  <c r="AI278" i="8"/>
  <c r="AH278" i="8"/>
  <c r="AG278" i="8"/>
  <c r="AJ303" i="8" s="1"/>
  <c r="AJ275" i="9" s="1"/>
  <c r="AK303" i="8" l="1"/>
  <c r="AK275" i="9" s="1"/>
  <c r="AG51" i="12"/>
  <c r="AH51" i="12"/>
  <c r="AI51" i="12"/>
  <c r="AG24" i="12"/>
  <c r="AH24" i="12"/>
  <c r="AI24" i="12"/>
  <c r="AL303" i="8"/>
  <c r="AG71" i="8"/>
  <c r="AH71" i="8"/>
  <c r="AH272" i="9" s="1"/>
  <c r="AI71" i="8"/>
  <c r="AI272" i="9" s="1"/>
  <c r="AG95" i="8"/>
  <c r="AH95" i="8"/>
  <c r="AI95" i="8"/>
  <c r="X42" i="12" l="1"/>
  <c r="AG42" i="12"/>
  <c r="AH42" i="12"/>
  <c r="AI42" i="12"/>
  <c r="AG14" i="12"/>
  <c r="AH14" i="12"/>
  <c r="AI14" i="12"/>
  <c r="X14" i="12"/>
  <c r="AL275" i="9"/>
  <c r="AB67" i="11"/>
  <c r="AG272" i="9"/>
  <c r="AG322" i="8"/>
  <c r="AI322" i="8"/>
  <c r="AH311" i="8"/>
  <c r="AG311" i="8"/>
  <c r="AI311" i="8"/>
  <c r="AH322" i="8"/>
  <c r="AG94" i="8"/>
  <c r="AI94" i="8"/>
  <c r="AH94" i="8"/>
  <c r="AG118" i="8"/>
  <c r="AH118" i="8"/>
  <c r="AI118" i="8"/>
  <c r="AI117" i="8" s="1"/>
  <c r="AW188" i="8"/>
  <c r="AY188" i="8"/>
  <c r="AM188" i="8"/>
  <c r="BB188" i="8"/>
  <c r="AJ188" i="8"/>
  <c r="BE191" i="8"/>
  <c r="AT191" i="8"/>
  <c r="AN191" i="8"/>
  <c r="AW192" i="8"/>
  <c r="AM192" i="8"/>
  <c r="BA192" i="8"/>
  <c r="AR189" i="8"/>
  <c r="AV189" i="8"/>
  <c r="BE189" i="8"/>
  <c r="AR190" i="8"/>
  <c r="AO190" i="8"/>
  <c r="BE190" i="8"/>
  <c r="AI189" i="8"/>
  <c r="AH191" i="8"/>
  <c r="AS188" i="8"/>
  <c r="BC188" i="8"/>
  <c r="AL191" i="8"/>
  <c r="BB191" i="8"/>
  <c r="BC191" i="8"/>
  <c r="AW191" i="8"/>
  <c r="BE192" i="8"/>
  <c r="AR192" i="8"/>
  <c r="AK192" i="8"/>
  <c r="AZ189" i="8"/>
  <c r="AL189" i="8"/>
  <c r="AZ190" i="8"/>
  <c r="BD190" i="8"/>
  <c r="AN188" i="8"/>
  <c r="BA188" i="8"/>
  <c r="BE188" i="8"/>
  <c r="AX191" i="8"/>
  <c r="AS191" i="8"/>
  <c r="AZ192" i="8"/>
  <c r="AJ192" i="8"/>
  <c r="AV192" i="8"/>
  <c r="AY189" i="8"/>
  <c r="AU189" i="8"/>
  <c r="AQ190" i="8"/>
  <c r="AM190" i="8"/>
  <c r="AH189" i="8"/>
  <c r="AH190" i="8"/>
  <c r="AH188" i="8"/>
  <c r="AX188" i="8"/>
  <c r="AR188" i="8"/>
  <c r="AK191" i="8"/>
  <c r="BA191" i="8"/>
  <c r="AJ191" i="8"/>
  <c r="AQ192" i="8"/>
  <c r="AU192" i="8"/>
  <c r="BD192" i="8"/>
  <c r="AN189" i="8"/>
  <c r="BC189" i="8"/>
  <c r="BD189" i="8"/>
  <c r="AY190" i="8"/>
  <c r="AL190" i="8"/>
  <c r="AU190" i="8"/>
  <c r="AV190" i="8"/>
  <c r="AI192" i="8"/>
  <c r="AG188" i="8"/>
  <c r="AZ188" i="8"/>
  <c r="AU188" i="8"/>
  <c r="AK188" i="8"/>
  <c r="AP188" i="8"/>
  <c r="AR191" i="8"/>
  <c r="AV191" i="8"/>
  <c r="AP191" i="8"/>
  <c r="AY192" i="8"/>
  <c r="AN192" i="8"/>
  <c r="AQ189" i="8"/>
  <c r="AT189" i="8"/>
  <c r="AX189" i="8"/>
  <c r="AT190" i="8"/>
  <c r="BC190" i="8"/>
  <c r="AP190" i="8"/>
  <c r="AG192" i="8"/>
  <c r="AI190" i="8"/>
  <c r="AI188" i="8"/>
  <c r="AV188" i="8"/>
  <c r="AQ191" i="8"/>
  <c r="AZ191" i="8"/>
  <c r="AU191" i="8"/>
  <c r="BD191" i="8"/>
  <c r="AP192" i="8"/>
  <c r="AT192" i="8"/>
  <c r="AK189" i="8"/>
  <c r="BB189" i="8"/>
  <c r="AN190" i="8"/>
  <c r="BB190" i="8"/>
  <c r="AI191" i="8"/>
  <c r="AO188" i="8"/>
  <c r="BD188" i="8"/>
  <c r="AY191" i="8"/>
  <c r="AX192" i="8"/>
  <c r="AO192" i="8"/>
  <c r="BB192" i="8"/>
  <c r="AS189" i="8"/>
  <c r="AO189" i="8"/>
  <c r="AS190" i="8"/>
  <c r="AJ190" i="8"/>
  <c r="AG189" i="8"/>
  <c r="AH192" i="8"/>
  <c r="AG191" i="8"/>
  <c r="AL188" i="8"/>
  <c r="AQ188" i="8"/>
  <c r="AT188" i="8"/>
  <c r="AO191" i="8"/>
  <c r="AM191" i="8"/>
  <c r="AL192" i="8"/>
  <c r="AS192" i="8"/>
  <c r="BC192" i="8"/>
  <c r="AP189" i="8"/>
  <c r="AJ189" i="8"/>
  <c r="BA189" i="8"/>
  <c r="AM189" i="8"/>
  <c r="AW189" i="8"/>
  <c r="AX190" i="8"/>
  <c r="AK190" i="8"/>
  <c r="BA190" i="8"/>
  <c r="AW190" i="8"/>
  <c r="AG190" i="8"/>
  <c r="AG117" i="8"/>
  <c r="AH117" i="8"/>
  <c r="AG141" i="8"/>
  <c r="AG140" i="8" s="1"/>
  <c r="AH141" i="8"/>
  <c r="AH140" i="8" s="1"/>
  <c r="AI141" i="8"/>
  <c r="AI140" i="8" s="1"/>
  <c r="AV167" i="8"/>
  <c r="AM168" i="8"/>
  <c r="AO169" i="8"/>
  <c r="AR168" i="8"/>
  <c r="AT168" i="8"/>
  <c r="BA169" i="8"/>
  <c r="AR169" i="8"/>
  <c r="AX168" i="8"/>
  <c r="AU167" i="8"/>
  <c r="AT169" i="8"/>
  <c r="BC167" i="8"/>
  <c r="BD168" i="8"/>
  <c r="AQ166" i="8"/>
  <c r="AT167" i="8"/>
  <c r="AS168" i="8"/>
  <c r="AR165" i="8"/>
  <c r="AO167" i="8"/>
  <c r="AP165" i="8"/>
  <c r="AQ165" i="8"/>
  <c r="AS169" i="8"/>
  <c r="AR166" i="8"/>
  <c r="AX169" i="8"/>
  <c r="AS166" i="8"/>
  <c r="AX166" i="8"/>
  <c r="AM165" i="8"/>
  <c r="BD165" i="8"/>
  <c r="AI168" i="8"/>
  <c r="BC169" i="8"/>
  <c r="AU165" i="8"/>
  <c r="AX165" i="8"/>
  <c r="AQ167" i="8"/>
  <c r="AH167" i="8"/>
  <c r="BB166" i="8"/>
  <c r="BA167" i="8"/>
  <c r="AV165" i="8"/>
  <c r="AI166" i="8"/>
  <c r="AH165" i="8"/>
  <c r="AQ168" i="8"/>
  <c r="BD167" i="8"/>
  <c r="BA168" i="8"/>
  <c r="AP167" i="8"/>
  <c r="AO168" i="8"/>
  <c r="AG167" i="8"/>
  <c r="AW167" i="8"/>
  <c r="BB167" i="8"/>
  <c r="BE166" i="8"/>
  <c r="AH169" i="8"/>
  <c r="AH168" i="8"/>
  <c r="BC166" i="8"/>
  <c r="AU168" i="8"/>
  <c r="AN169" i="8"/>
  <c r="AR167" i="8"/>
  <c r="AS165" i="8"/>
  <c r="AI167" i="8"/>
  <c r="BC165" i="8"/>
  <c r="AV166" i="8"/>
  <c r="AI169" i="8"/>
  <c r="AZ167" i="8"/>
  <c r="AH166" i="8"/>
  <c r="BB165" i="8"/>
  <c r="AO165" i="8"/>
  <c r="AT166" i="8"/>
  <c r="BA166" i="8"/>
  <c r="BE168" i="8"/>
  <c r="AG168" i="8"/>
  <c r="BD169" i="8"/>
  <c r="BB169" i="8"/>
  <c r="AU166" i="8"/>
  <c r="BE169" i="8"/>
  <c r="AG169" i="8"/>
  <c r="BC168" i="8"/>
  <c r="AY169" i="8"/>
  <c r="AN168" i="8"/>
  <c r="AG166" i="8"/>
  <c r="AN165" i="8"/>
  <c r="BE165" i="8"/>
  <c r="BD166" i="8"/>
  <c r="AY167" i="8"/>
  <c r="AW166" i="8"/>
  <c r="AZ168" i="8"/>
  <c r="BB168" i="8"/>
  <c r="AZ165" i="8"/>
  <c r="AO166" i="8"/>
  <c r="AT165" i="8"/>
  <c r="AZ169" i="8"/>
  <c r="AP168" i="8"/>
  <c r="AU169" i="8"/>
  <c r="AM169" i="8"/>
  <c r="BA165" i="8"/>
  <c r="AZ166" i="8"/>
  <c r="AP166" i="8"/>
  <c r="AV169" i="8"/>
  <c r="AP169" i="8"/>
  <c r="AY168" i="8"/>
  <c r="AQ169" i="8"/>
  <c r="AS167" i="8"/>
  <c r="AN166" i="8"/>
  <c r="AX167" i="8"/>
  <c r="AV168" i="8"/>
  <c r="AW165" i="8"/>
  <c r="AG165" i="8"/>
  <c r="AY166" i="8"/>
  <c r="AW168" i="8"/>
  <c r="AY165" i="8"/>
  <c r="AI165" i="8"/>
  <c r="AW169" i="8"/>
  <c r="AM167" i="8"/>
  <c r="AM166" i="8"/>
  <c r="AN167" i="8"/>
  <c r="BE167" i="8"/>
  <c r="AH12" i="12" l="1"/>
  <c r="AG12" i="12"/>
  <c r="AI12" i="12"/>
  <c r="X12" i="12"/>
  <c r="AH164" i="8"/>
  <c r="AH163" i="8" s="1"/>
  <c r="AY164" i="8"/>
  <c r="AU164" i="8"/>
  <c r="AU79" i="10" s="1"/>
  <c r="AU78" i="10" s="1"/>
  <c r="BC164" i="8"/>
  <c r="BC79" i="10" s="1"/>
  <c r="BC78" i="10" s="1"/>
  <c r="AZ164" i="8"/>
  <c r="AZ79" i="10" s="1"/>
  <c r="AZ78" i="10" s="1"/>
  <c r="AX164" i="8"/>
  <c r="AX79" i="10" s="1"/>
  <c r="AX78" i="10" s="1"/>
  <c r="AV164" i="8"/>
  <c r="AQ164" i="8"/>
  <c r="BA164" i="8"/>
  <c r="BA79" i="10" s="1"/>
  <c r="BA78" i="10" s="1"/>
  <c r="AI164" i="8"/>
  <c r="AI163" i="8" s="1"/>
  <c r="AW164" i="8"/>
  <c r="AW79" i="10" s="1"/>
  <c r="AW78" i="10" s="1"/>
  <c r="AP164" i="8"/>
  <c r="AM164" i="8"/>
  <c r="AS164" i="8"/>
  <c r="AO164" i="8"/>
  <c r="AR164" i="8"/>
  <c r="AR79" i="10" s="1"/>
  <c r="AR78" i="10" s="1"/>
  <c r="AN164" i="8"/>
  <c r="BD164" i="8"/>
  <c r="BD79" i="10" s="1"/>
  <c r="BD78" i="10" s="1"/>
  <c r="BB164" i="8"/>
  <c r="BE164" i="8"/>
  <c r="AT164" i="8"/>
  <c r="AT79" i="10" s="1"/>
  <c r="AT78" i="10" s="1"/>
  <c r="BD187" i="8"/>
  <c r="AJ187" i="8"/>
  <c r="AQ187" i="8"/>
  <c r="BE187" i="8"/>
  <c r="AT187" i="8"/>
  <c r="AN187" i="8"/>
  <c r="AK187" i="8"/>
  <c r="AZ187" i="8"/>
  <c r="AO187" i="8"/>
  <c r="AR187" i="8"/>
  <c r="AV187" i="8"/>
  <c r="BC187" i="8"/>
  <c r="AP187" i="8"/>
  <c r="BA187" i="8"/>
  <c r="AX187" i="8"/>
  <c r="BB187" i="8"/>
  <c r="AU187" i="8"/>
  <c r="AY187" i="8"/>
  <c r="AL187" i="8"/>
  <c r="AS187" i="8"/>
  <c r="AM187" i="8"/>
  <c r="AW187" i="8"/>
  <c r="AI213" i="8"/>
  <c r="AI236" i="8" s="1"/>
  <c r="AI187" i="8"/>
  <c r="AI186" i="8" s="1"/>
  <c r="AI309" i="8" s="1"/>
  <c r="AH215" i="8"/>
  <c r="AH238" i="8" s="1"/>
  <c r="AG164" i="8"/>
  <c r="AH213" i="8"/>
  <c r="AH236" i="8" s="1"/>
  <c r="AG213" i="8"/>
  <c r="AG236" i="8" s="1"/>
  <c r="AG214" i="8"/>
  <c r="AG237" i="8" s="1"/>
  <c r="AG211" i="8"/>
  <c r="AH211" i="8"/>
  <c r="AI212" i="8"/>
  <c r="AI211" i="8"/>
  <c r="AI214" i="8"/>
  <c r="AI237" i="8" s="1"/>
  <c r="AH214" i="8"/>
  <c r="AH237" i="8" s="1"/>
  <c r="AI215" i="8"/>
  <c r="AI238" i="8" s="1"/>
  <c r="AH212" i="8"/>
  <c r="AG212" i="8"/>
  <c r="AG215" i="8"/>
  <c r="AG238" i="8" s="1"/>
  <c r="AG187" i="8"/>
  <c r="AG186" i="8" s="1"/>
  <c r="AG309" i="8" s="1"/>
  <c r="AH187" i="8"/>
  <c r="AH186" i="8" s="1"/>
  <c r="AH309" i="8" s="1"/>
  <c r="AJ167" i="8"/>
  <c r="AJ166" i="8"/>
  <c r="AJ169" i="8"/>
  <c r="AJ168" i="8"/>
  <c r="AJ165" i="8"/>
  <c r="AH261" i="8" l="1"/>
  <c r="AH260" i="8"/>
  <c r="AH259" i="8"/>
  <c r="AI261" i="8"/>
  <c r="AI259" i="8"/>
  <c r="AI260" i="8"/>
  <c r="AG163" i="8"/>
  <c r="X79" i="10"/>
  <c r="X78" i="10" s="1"/>
  <c r="AF79" i="10"/>
  <c r="AF78" i="10" s="1"/>
  <c r="AD52" i="11"/>
  <c r="AC79" i="10"/>
  <c r="AC78" i="10" s="1"/>
  <c r="AC52" i="11"/>
  <c r="AH79" i="10"/>
  <c r="AH78" i="10" s="1"/>
  <c r="AD79" i="10"/>
  <c r="AD78" i="10" s="1"/>
  <c r="AV79" i="10"/>
  <c r="AV78" i="10" s="1"/>
  <c r="AF52" i="11"/>
  <c r="AS79" i="10"/>
  <c r="AS78" i="10" s="1"/>
  <c r="AE52" i="11"/>
  <c r="BE79" i="10"/>
  <c r="BE78" i="10" s="1"/>
  <c r="BB79" i="10"/>
  <c r="BB78" i="10" s="1"/>
  <c r="AH52" i="11"/>
  <c r="AE79" i="10"/>
  <c r="AE78" i="10" s="1"/>
  <c r="AY79" i="10"/>
  <c r="AY78" i="10" s="1"/>
  <c r="AG52" i="11"/>
  <c r="AG79" i="10"/>
  <c r="AG78" i="10" s="1"/>
  <c r="AH233" i="8"/>
  <c r="AH232" i="8" s="1"/>
  <c r="AJ259" i="8"/>
  <c r="AH210" i="8"/>
  <c r="AH209" i="8" s="1"/>
  <c r="AH310" i="8" s="1"/>
  <c r="AG233" i="8"/>
  <c r="AG210" i="8"/>
  <c r="AG209" i="8" s="1"/>
  <c r="AG310" i="8" s="1"/>
  <c r="AJ260" i="8"/>
  <c r="AI210" i="8"/>
  <c r="AI209" i="8" s="1"/>
  <c r="AI310" i="8" s="1"/>
  <c r="AJ261" i="8"/>
  <c r="AI233" i="8"/>
  <c r="AJ164" i="8"/>
  <c r="AK167" i="8"/>
  <c r="AK169" i="8"/>
  <c r="AK166" i="8"/>
  <c r="AK165" i="8"/>
  <c r="AK168" i="8"/>
  <c r="AH256" i="8" l="1"/>
  <c r="AH255" i="8" s="1"/>
  <c r="AH274" i="9" s="1"/>
  <c r="AH271" i="9" s="1"/>
  <c r="AI256" i="8"/>
  <c r="X13" i="12"/>
  <c r="AI13" i="12"/>
  <c r="AG13" i="12"/>
  <c r="X86" i="10"/>
  <c r="X85" i="10" s="1"/>
  <c r="AA52" i="11"/>
  <c r="AG232" i="8"/>
  <c r="AJ163" i="8"/>
  <c r="AJ256" i="8"/>
  <c r="AI232" i="8"/>
  <c r="AK164" i="8"/>
  <c r="AL169" i="8"/>
  <c r="AL168" i="8"/>
  <c r="AL167" i="8"/>
  <c r="AL165" i="8"/>
  <c r="AL166" i="8"/>
  <c r="X60" i="11" l="1"/>
  <c r="X59" i="11" s="1"/>
  <c r="AI255" i="8"/>
  <c r="AI274" i="9" s="1"/>
  <c r="AI271" i="9" s="1"/>
  <c r="AG50" i="12"/>
  <c r="AH50" i="12"/>
  <c r="AI50" i="12"/>
  <c r="AG329" i="8"/>
  <c r="AH329" i="8"/>
  <c r="AJ255" i="8"/>
  <c r="AL164" i="8"/>
  <c r="AK163" i="8"/>
  <c r="AJ71" i="8"/>
  <c r="AK117" i="8"/>
  <c r="AK24" i="8"/>
  <c r="AL24" i="8"/>
  <c r="AJ117" i="8"/>
  <c r="AL71" i="8"/>
  <c r="AL272" i="9" s="1"/>
  <c r="AK71" i="8"/>
  <c r="AK272" i="9" s="1"/>
  <c r="AJ140" i="8"/>
  <c r="AJ24" i="8"/>
  <c r="AL117" i="8"/>
  <c r="AM140" i="8"/>
  <c r="AM117" i="8"/>
  <c r="AM24" i="8"/>
  <c r="AL94" i="8"/>
  <c r="AJ278" i="8"/>
  <c r="AM303" i="8" s="1"/>
  <c r="AM275" i="9" s="1"/>
  <c r="AJ94" i="8"/>
  <c r="AL140" i="8"/>
  <c r="AK140" i="8"/>
  <c r="AK278" i="8"/>
  <c r="AK94" i="8"/>
  <c r="AM71" i="8"/>
  <c r="AM272" i="9" s="1"/>
  <c r="AL278" i="8"/>
  <c r="AN71" i="8"/>
  <c r="AN272" i="9" s="1"/>
  <c r="AM278" i="8"/>
  <c r="AM94" i="8"/>
  <c r="AN24" i="8"/>
  <c r="AN117" i="8"/>
  <c r="AN140" i="8"/>
  <c r="AN94" i="8"/>
  <c r="AN278" i="8"/>
  <c r="AO24" i="8"/>
  <c r="AO117" i="8"/>
  <c r="AO278" i="8"/>
  <c r="AO71" i="8"/>
  <c r="AO272" i="9" s="1"/>
  <c r="AO140" i="8"/>
  <c r="AO94" i="8"/>
  <c r="AP24" i="8"/>
  <c r="AP71" i="8"/>
  <c r="AP272" i="9" s="1"/>
  <c r="AP117" i="8"/>
  <c r="AP278" i="8"/>
  <c r="AP140" i="8"/>
  <c r="AP94" i="8"/>
  <c r="AQ117" i="8"/>
  <c r="AQ140" i="8"/>
  <c r="AQ24" i="8"/>
  <c r="AQ71" i="8"/>
  <c r="AQ272" i="9" s="1"/>
  <c r="AQ94" i="8"/>
  <c r="AQ278" i="8"/>
  <c r="AR24" i="8"/>
  <c r="AR94" i="8"/>
  <c r="AR117" i="8"/>
  <c r="AR278" i="8"/>
  <c r="AR71" i="8"/>
  <c r="AR272" i="9" s="1"/>
  <c r="AR140" i="8"/>
  <c r="AS117" i="8"/>
  <c r="AS24" i="8"/>
  <c r="AS140" i="8"/>
  <c r="AS94" i="8"/>
  <c r="AS71" i="8"/>
  <c r="AS272" i="9" s="1"/>
  <c r="AS278" i="8"/>
  <c r="AT71" i="8"/>
  <c r="AT272" i="9" s="1"/>
  <c r="AT24" i="8"/>
  <c r="AT278" i="8"/>
  <c r="AT94" i="8"/>
  <c r="AT117" i="8"/>
  <c r="AT140" i="8"/>
  <c r="AU24" i="8"/>
  <c r="AU71" i="8"/>
  <c r="AU272" i="9" s="1"/>
  <c r="AU117" i="8"/>
  <c r="AU140" i="8"/>
  <c r="AU278" i="8"/>
  <c r="AU94" i="8"/>
  <c r="AV24" i="8"/>
  <c r="AV117" i="8"/>
  <c r="AV71" i="8"/>
  <c r="AV272" i="9" s="1"/>
  <c r="AV94" i="8"/>
  <c r="AV278" i="8"/>
  <c r="AV140" i="8"/>
  <c r="AW278" i="8"/>
  <c r="AW94" i="8"/>
  <c r="AW24" i="8"/>
  <c r="AW117" i="8"/>
  <c r="AW71" i="8"/>
  <c r="AW272" i="9" s="1"/>
  <c r="AW140" i="8"/>
  <c r="AX71" i="8"/>
  <c r="AX272" i="9" s="1"/>
  <c r="AX24" i="8"/>
  <c r="AX140" i="8"/>
  <c r="AY71" i="8"/>
  <c r="AY272" i="9" s="1"/>
  <c r="AX94" i="8"/>
  <c r="AX278" i="8"/>
  <c r="AX117" i="8"/>
  <c r="AY117" i="8"/>
  <c r="AY24" i="8"/>
  <c r="AY140" i="8"/>
  <c r="AY94" i="8"/>
  <c r="AY278" i="8"/>
  <c r="AZ140" i="8"/>
  <c r="AZ117" i="8"/>
  <c r="AZ24" i="8"/>
  <c r="AZ71" i="8"/>
  <c r="AZ272" i="9" s="1"/>
  <c r="AZ94" i="8"/>
  <c r="AZ278" i="8"/>
  <c r="BA71" i="8"/>
  <c r="BA272" i="9" s="1"/>
  <c r="BA117" i="8"/>
  <c r="BA140" i="8"/>
  <c r="BA24" i="8"/>
  <c r="BA94" i="8"/>
  <c r="BB117" i="8"/>
  <c r="BA278" i="8"/>
  <c r="BB140" i="8"/>
  <c r="BB71" i="8"/>
  <c r="BB272" i="9" s="1"/>
  <c r="BB24" i="8"/>
  <c r="BB94" i="8"/>
  <c r="BB278" i="8"/>
  <c r="BC24" i="8"/>
  <c r="BC278" i="8"/>
  <c r="BC117" i="8"/>
  <c r="BC94" i="8"/>
  <c r="BC71" i="8"/>
  <c r="BC272" i="9" s="1"/>
  <c r="BC140" i="8"/>
  <c r="BD140" i="8"/>
  <c r="BD117" i="8"/>
  <c r="BD24" i="8"/>
  <c r="BD71" i="8"/>
  <c r="BD272" i="9" s="1"/>
  <c r="BD278" i="8"/>
  <c r="BD94" i="8"/>
  <c r="BE117" i="8"/>
  <c r="BE140" i="8"/>
  <c r="BE24" i="8"/>
  <c r="BE71" i="8"/>
  <c r="BE272" i="9" s="1"/>
  <c r="BE94" i="8"/>
  <c r="BE278" i="8"/>
  <c r="AP303" i="8" l="1"/>
  <c r="AP275" i="9" s="1"/>
  <c r="BB303" i="8"/>
  <c r="BB275" i="9" s="1"/>
  <c r="BE303" i="8"/>
  <c r="BE275" i="9" s="1"/>
  <c r="BH303" i="8"/>
  <c r="BH275" i="9" s="1"/>
  <c r="AV303" i="8"/>
  <c r="AV275" i="9" s="1"/>
  <c r="AY303" i="8"/>
  <c r="AY275" i="9" s="1"/>
  <c r="AS303" i="8"/>
  <c r="AS275" i="9" s="1"/>
  <c r="X50" i="12"/>
  <c r="AI329" i="8"/>
  <c r="AN303" i="8"/>
  <c r="AN275" i="9" s="1"/>
  <c r="BF303" i="8"/>
  <c r="BF275" i="9" s="1"/>
  <c r="BC303" i="8"/>
  <c r="BC275" i="9" s="1"/>
  <c r="AT303" i="8"/>
  <c r="AT275" i="9" s="1"/>
  <c r="AZ303" i="8"/>
  <c r="AZ275" i="9" s="1"/>
  <c r="AQ303" i="8"/>
  <c r="AQ275" i="9" s="1"/>
  <c r="AW303" i="8"/>
  <c r="AW275" i="9" s="1"/>
  <c r="Y42" i="12"/>
  <c r="AJ51" i="12"/>
  <c r="AM51" i="12"/>
  <c r="AK51" i="12"/>
  <c r="AL51" i="12"/>
  <c r="AN51" i="12"/>
  <c r="AR42" i="12"/>
  <c r="AV42" i="12"/>
  <c r="BE42" i="12"/>
  <c r="AO42" i="12"/>
  <c r="AK42" i="12"/>
  <c r="AX42" i="12"/>
  <c r="AW42" i="12"/>
  <c r="AS42" i="12"/>
  <c r="AY42" i="12"/>
  <c r="AL42" i="12"/>
  <c r="AZ42" i="12"/>
  <c r="AP42" i="12"/>
  <c r="AT42" i="12"/>
  <c r="BA42" i="12"/>
  <c r="AM42" i="12"/>
  <c r="BB42" i="12"/>
  <c r="AQ42" i="12"/>
  <c r="AU42" i="12"/>
  <c r="BC42" i="12"/>
  <c r="AJ42" i="12"/>
  <c r="AN42" i="12"/>
  <c r="BD42" i="12"/>
  <c r="AM24" i="12"/>
  <c r="AJ24" i="12"/>
  <c r="AK24" i="12"/>
  <c r="AN24" i="12"/>
  <c r="AL24" i="12"/>
  <c r="AK14" i="12"/>
  <c r="AR14" i="12"/>
  <c r="BE14" i="12"/>
  <c r="AS14" i="12"/>
  <c r="AO14" i="12"/>
  <c r="AX14" i="12"/>
  <c r="AL14" i="12"/>
  <c r="AW14" i="12"/>
  <c r="AY14" i="12"/>
  <c r="AT14" i="12"/>
  <c r="AZ14" i="12"/>
  <c r="AM14" i="12"/>
  <c r="AP14" i="12"/>
  <c r="BA14" i="12"/>
  <c r="AU14" i="12"/>
  <c r="BB14" i="12"/>
  <c r="AN14" i="12"/>
  <c r="AQ14" i="12"/>
  <c r="BC14" i="12"/>
  <c r="AV14" i="12"/>
  <c r="AJ14" i="12"/>
  <c r="BD14" i="12"/>
  <c r="BB12" i="12"/>
  <c r="BE12" i="12"/>
  <c r="AQ12" i="12"/>
  <c r="AS12" i="12"/>
  <c r="AV12" i="12"/>
  <c r="AU12" i="12"/>
  <c r="AM12" i="12"/>
  <c r="AK12" i="12"/>
  <c r="BA12" i="12"/>
  <c r="AT12" i="12"/>
  <c r="AW12" i="12"/>
  <c r="AZ12" i="12"/>
  <c r="AL12" i="12"/>
  <c r="AP12" i="12"/>
  <c r="AN12" i="12"/>
  <c r="BC12" i="12"/>
  <c r="AX12" i="12"/>
  <c r="AR12" i="12"/>
  <c r="AO12" i="12"/>
  <c r="AY12" i="12"/>
  <c r="BD12" i="12"/>
  <c r="AJ13" i="12"/>
  <c r="Y14" i="12"/>
  <c r="Y12" i="12"/>
  <c r="Y79" i="10"/>
  <c r="Y78" i="10" s="1"/>
  <c r="AL163" i="8"/>
  <c r="AU303" i="8"/>
  <c r="BD303" i="8"/>
  <c r="AJ272" i="9"/>
  <c r="AO303" i="8"/>
  <c r="BA303" i="8"/>
  <c r="BG303" i="8"/>
  <c r="AX303" i="8"/>
  <c r="AR303" i="8"/>
  <c r="AP311" i="8"/>
  <c r="AY311" i="8"/>
  <c r="AQ311" i="8"/>
  <c r="AP322" i="8"/>
  <c r="BC163" i="8"/>
  <c r="AP163" i="8"/>
  <c r="AO322" i="8"/>
  <c r="AW311" i="8"/>
  <c r="AM322" i="8"/>
  <c r="BE311" i="8"/>
  <c r="AM311" i="8"/>
  <c r="AJ322" i="8"/>
  <c r="AN163" i="8"/>
  <c r="BA163" i="8"/>
  <c r="BA322" i="8"/>
  <c r="BD322" i="8"/>
  <c r="AX163" i="8"/>
  <c r="AX322" i="8"/>
  <c r="AU311" i="8"/>
  <c r="AT322" i="8"/>
  <c r="BD311" i="8"/>
  <c r="AK311" i="8"/>
  <c r="AX311" i="8"/>
  <c r="AU322" i="8"/>
  <c r="AV163" i="8"/>
  <c r="AQ163" i="8"/>
  <c r="AY163" i="8"/>
  <c r="AQ322" i="8"/>
  <c r="BB311" i="8"/>
  <c r="BE322" i="8"/>
  <c r="AL322" i="8"/>
  <c r="AV322" i="8"/>
  <c r="BD163" i="8"/>
  <c r="AT163" i="8"/>
  <c r="AT311" i="8"/>
  <c r="AL311" i="8"/>
  <c r="AR322" i="8"/>
  <c r="AW322" i="8"/>
  <c r="AZ311" i="8"/>
  <c r="AR311" i="8"/>
  <c r="AO163" i="8"/>
  <c r="BB163" i="8"/>
  <c r="AJ311" i="8"/>
  <c r="BC311" i="8"/>
  <c r="AS311" i="8"/>
  <c r="BA311" i="8"/>
  <c r="AS322" i="8"/>
  <c r="BC322" i="8"/>
  <c r="AM163" i="8"/>
  <c r="AW163" i="8"/>
  <c r="AR163" i="8"/>
  <c r="AN322" i="8"/>
  <c r="BB322" i="8"/>
  <c r="AS163" i="8"/>
  <c r="AK322" i="8"/>
  <c r="AN311" i="8"/>
  <c r="AZ322" i="8"/>
  <c r="AY322" i="8"/>
  <c r="AO311" i="8"/>
  <c r="AU163" i="8"/>
  <c r="BE163" i="8"/>
  <c r="AZ163" i="8"/>
  <c r="AV311" i="8"/>
  <c r="AL214" i="8"/>
  <c r="AL237" i="8" s="1"/>
  <c r="AO213" i="8"/>
  <c r="AO236" i="8" s="1"/>
  <c r="AR214" i="8"/>
  <c r="AR237" i="8" s="1"/>
  <c r="AS213" i="8"/>
  <c r="AS236" i="8" s="1"/>
  <c r="AU215" i="8"/>
  <c r="AU238" i="8" s="1"/>
  <c r="AW213" i="8"/>
  <c r="AW236" i="8" s="1"/>
  <c r="AY215" i="8"/>
  <c r="AY238" i="8" s="1"/>
  <c r="BC213" i="8"/>
  <c r="BC236" i="8" s="1"/>
  <c r="AJ215" i="8"/>
  <c r="AJ238" i="8" s="1"/>
  <c r="AK261" i="8" s="1"/>
  <c r="AM214" i="8"/>
  <c r="AM237" i="8" s="1"/>
  <c r="AP215" i="8"/>
  <c r="AP238" i="8" s="1"/>
  <c r="AT213" i="8"/>
  <c r="AT236" i="8" s="1"/>
  <c r="AX213" i="8"/>
  <c r="AX236" i="8" s="1"/>
  <c r="AZ215" i="8"/>
  <c r="AZ238" i="8" s="1"/>
  <c r="BD213" i="8"/>
  <c r="BD236" i="8" s="1"/>
  <c r="AK215" i="8"/>
  <c r="AK238" i="8" s="1"/>
  <c r="AN214" i="8"/>
  <c r="AN237" i="8" s="1"/>
  <c r="AQ215" i="8"/>
  <c r="AQ238" i="8" s="1"/>
  <c r="AU213" i="8"/>
  <c r="AU236" i="8" s="1"/>
  <c r="AV214" i="8"/>
  <c r="AV237" i="8" s="1"/>
  <c r="AY213" i="8"/>
  <c r="AY236" i="8" s="1"/>
  <c r="BA215" i="8"/>
  <c r="BA238" i="8" s="1"/>
  <c r="BB214" i="8"/>
  <c r="BB237" i="8" s="1"/>
  <c r="BE215" i="8"/>
  <c r="BE238" i="8" s="1"/>
  <c r="AJ213" i="8"/>
  <c r="AJ236" i="8" s="1"/>
  <c r="AK259" i="8" s="1"/>
  <c r="AL215" i="8"/>
  <c r="AL238" i="8" s="1"/>
  <c r="AO214" i="8"/>
  <c r="AO237" i="8" s="1"/>
  <c r="AP213" i="8"/>
  <c r="AP236" i="8" s="1"/>
  <c r="AR215" i="8"/>
  <c r="AR238" i="8" s="1"/>
  <c r="AS214" i="8"/>
  <c r="AS237" i="8" s="1"/>
  <c r="AW214" i="8"/>
  <c r="AW237" i="8" s="1"/>
  <c r="AZ213" i="8"/>
  <c r="AZ236" i="8" s="1"/>
  <c r="BC214" i="8"/>
  <c r="BC237" i="8" s="1"/>
  <c r="AK213" i="8"/>
  <c r="AK236" i="8" s="1"/>
  <c r="AM215" i="8"/>
  <c r="AM238" i="8" s="1"/>
  <c r="AQ213" i="8"/>
  <c r="AQ236" i="8" s="1"/>
  <c r="AT214" i="8"/>
  <c r="AT237" i="8" s="1"/>
  <c r="AX214" i="8"/>
  <c r="AX237" i="8" s="1"/>
  <c r="BA213" i="8"/>
  <c r="BA236" i="8" s="1"/>
  <c r="BD214" i="8"/>
  <c r="BD237" i="8" s="1"/>
  <c r="BE213" i="8"/>
  <c r="BE236" i="8" s="1"/>
  <c r="AL213" i="8"/>
  <c r="AL236" i="8" s="1"/>
  <c r="AN215" i="8"/>
  <c r="AN238" i="8" s="1"/>
  <c r="AR213" i="8"/>
  <c r="AR236" i="8" s="1"/>
  <c r="AU214" i="8"/>
  <c r="AU237" i="8" s="1"/>
  <c r="AV215" i="8"/>
  <c r="AV238" i="8" s="1"/>
  <c r="AY214" i="8"/>
  <c r="AY237" i="8" s="1"/>
  <c r="BB215" i="8"/>
  <c r="BB238" i="8" s="1"/>
  <c r="AJ214" i="8"/>
  <c r="AJ237" i="8" s="1"/>
  <c r="AK260" i="8" s="1"/>
  <c r="AM213" i="8"/>
  <c r="AM236" i="8" s="1"/>
  <c r="AO215" i="8"/>
  <c r="AO238" i="8" s="1"/>
  <c r="AP214" i="8"/>
  <c r="AP237" i="8" s="1"/>
  <c r="AS215" i="8"/>
  <c r="AS238" i="8" s="1"/>
  <c r="AW215" i="8"/>
  <c r="AW238" i="8" s="1"/>
  <c r="AZ214" i="8"/>
  <c r="AZ237" i="8" s="1"/>
  <c r="BC215" i="8"/>
  <c r="BC238" i="8" s="1"/>
  <c r="AK214" i="8"/>
  <c r="AK237" i="8" s="1"/>
  <c r="AN213" i="8"/>
  <c r="AN236" i="8" s="1"/>
  <c r="AQ214" i="8"/>
  <c r="AQ237" i="8" s="1"/>
  <c r="AT215" i="8"/>
  <c r="AT238" i="8" s="1"/>
  <c r="AV213" i="8"/>
  <c r="AV236" i="8" s="1"/>
  <c r="AX215" i="8"/>
  <c r="AX238" i="8" s="1"/>
  <c r="BA214" i="8"/>
  <c r="BA237" i="8" s="1"/>
  <c r="BB213" i="8"/>
  <c r="BB236" i="8" s="1"/>
  <c r="BD215" i="8"/>
  <c r="BD238" i="8" s="1"/>
  <c r="BE214" i="8"/>
  <c r="BE237" i="8" s="1"/>
  <c r="AT186" i="8"/>
  <c r="AT309" i="8" s="1"/>
  <c r="AV186" i="8"/>
  <c r="AV309" i="8" s="1"/>
  <c r="AS211" i="8"/>
  <c r="AQ211" i="8"/>
  <c r="AZ211" i="8"/>
  <c r="BA212" i="8"/>
  <c r="AN186" i="8"/>
  <c r="AN309" i="8" s="1"/>
  <c r="AX186" i="8"/>
  <c r="AX309" i="8" s="1"/>
  <c r="AJ186" i="8"/>
  <c r="AJ309" i="8" s="1"/>
  <c r="BD186" i="8"/>
  <c r="BD309" i="8" s="1"/>
  <c r="AT211" i="8"/>
  <c r="AV211" i="8"/>
  <c r="AS212" i="8"/>
  <c r="AQ212" i="8"/>
  <c r="AW186" i="8"/>
  <c r="AW309" i="8" s="1"/>
  <c r="AZ212" i="8"/>
  <c r="AN211" i="8"/>
  <c r="AN212" i="8"/>
  <c r="AX211" i="8"/>
  <c r="AJ211" i="8"/>
  <c r="BD211" i="8"/>
  <c r="AT212" i="8"/>
  <c r="AV212" i="8"/>
  <c r="AU186" i="8"/>
  <c r="AU309" i="8" s="1"/>
  <c r="AW211" i="8"/>
  <c r="AX212" i="8"/>
  <c r="AJ212" i="8"/>
  <c r="BD212" i="8"/>
  <c r="AM186" i="8"/>
  <c r="AM309" i="8" s="1"/>
  <c r="AO186" i="8"/>
  <c r="AO309" i="8" s="1"/>
  <c r="AK186" i="8"/>
  <c r="AK309" i="8" s="1"/>
  <c r="AY186" i="8"/>
  <c r="AY309" i="8" s="1"/>
  <c r="AU211" i="8"/>
  <c r="AW212" i="8"/>
  <c r="AP186" i="8"/>
  <c r="AP309" i="8" s="1"/>
  <c r="AM211" i="8"/>
  <c r="AO211" i="8"/>
  <c r="AK211" i="8"/>
  <c r="BE186" i="8"/>
  <c r="BE309" i="8" s="1"/>
  <c r="AY211" i="8"/>
  <c r="AU212" i="8"/>
  <c r="AL186" i="8"/>
  <c r="AL309" i="8" s="1"/>
  <c r="AR186" i="8"/>
  <c r="AR309" i="8" s="1"/>
  <c r="BC186" i="8"/>
  <c r="BC309" i="8" s="1"/>
  <c r="BB186" i="8"/>
  <c r="BB309" i="8" s="1"/>
  <c r="AP211" i="8"/>
  <c r="AM212" i="8"/>
  <c r="AO212" i="8"/>
  <c r="AK212" i="8"/>
  <c r="BE211" i="8"/>
  <c r="AY212" i="8"/>
  <c r="AL211" i="8"/>
  <c r="AR211" i="8"/>
  <c r="BC211" i="8"/>
  <c r="BB211" i="8"/>
  <c r="AP212" i="8"/>
  <c r="BE212" i="8"/>
  <c r="AL212" i="8"/>
  <c r="BA186" i="8"/>
  <c r="BA309" i="8" s="1"/>
  <c r="BC212" i="8"/>
  <c r="BB212" i="8"/>
  <c r="AS186" i="8"/>
  <c r="AS309" i="8" s="1"/>
  <c r="AQ186" i="8"/>
  <c r="AQ309" i="8" s="1"/>
  <c r="AZ186" i="8"/>
  <c r="AZ309" i="8" s="1"/>
  <c r="BA211" i="8"/>
  <c r="AR212" i="8"/>
  <c r="AW259" i="8" l="1"/>
  <c r="AK256" i="8"/>
  <c r="AL259" i="8"/>
  <c r="AL261" i="8"/>
  <c r="AW261" i="8"/>
  <c r="AW260" i="8"/>
  <c r="AL260" i="8"/>
  <c r="AM260" i="8"/>
  <c r="AM259" i="8"/>
  <c r="AM261" i="8"/>
  <c r="AX261" i="8"/>
  <c r="AX260" i="8"/>
  <c r="AX259" i="8"/>
  <c r="AQ259" i="8"/>
  <c r="AY261" i="8"/>
  <c r="BF261" i="8"/>
  <c r="AT260" i="8"/>
  <c r="AQ261" i="8"/>
  <c r="BC260" i="8"/>
  <c r="AT261" i="8"/>
  <c r="BF260" i="8"/>
  <c r="AQ260" i="8"/>
  <c r="BC259" i="8"/>
  <c r="BF259" i="8"/>
  <c r="BC261" i="8"/>
  <c r="AY260" i="8"/>
  <c r="AT259" i="8"/>
  <c r="AY259" i="8"/>
  <c r="AR261" i="8"/>
  <c r="AU259" i="8"/>
  <c r="AZ260" i="8"/>
  <c r="AN259" i="8"/>
  <c r="AN261" i="8"/>
  <c r="BD260" i="8"/>
  <c r="AN260" i="8"/>
  <c r="BD259" i="8"/>
  <c r="AU260" i="8"/>
  <c r="AR259" i="8"/>
  <c r="BD261" i="8"/>
  <c r="AU261" i="8"/>
  <c r="AR260" i="8"/>
  <c r="AZ259" i="8"/>
  <c r="AZ261" i="8"/>
  <c r="AV51" i="12"/>
  <c r="BC51" i="12"/>
  <c r="BD51" i="12"/>
  <c r="AP51" i="12"/>
  <c r="AO51" i="12"/>
  <c r="AS51" i="12"/>
  <c r="AZ51" i="12"/>
  <c r="AQ51" i="12"/>
  <c r="AY51" i="12"/>
  <c r="AT51" i="12"/>
  <c r="BA51" i="12"/>
  <c r="AR51" i="12"/>
  <c r="BE51" i="12"/>
  <c r="AW51" i="12"/>
  <c r="AU51" i="12"/>
  <c r="BB51" i="12"/>
  <c r="AX51" i="12"/>
  <c r="AW24" i="12"/>
  <c r="AX24" i="12"/>
  <c r="AT24" i="12"/>
  <c r="BC24" i="12"/>
  <c r="BA24" i="12"/>
  <c r="AP24" i="12"/>
  <c r="AO24" i="12"/>
  <c r="BB24" i="12"/>
  <c r="AS24" i="12"/>
  <c r="AQ24" i="12"/>
  <c r="AV24" i="12"/>
  <c r="BE24" i="12"/>
  <c r="AU24" i="12"/>
  <c r="BD24" i="12"/>
  <c r="AZ24" i="12"/>
  <c r="AR24" i="12"/>
  <c r="AY24" i="12"/>
  <c r="AZ13" i="12"/>
  <c r="AT13" i="12"/>
  <c r="AP13" i="12"/>
  <c r="AQ13" i="12"/>
  <c r="AM13" i="12"/>
  <c r="Y13" i="12"/>
  <c r="Z67" i="11"/>
  <c r="Z66" i="11" s="1"/>
  <c r="Y67" i="11"/>
  <c r="Y66" i="11" s="1"/>
  <c r="BA275" i="9"/>
  <c r="AG67" i="11"/>
  <c r="AO275" i="9"/>
  <c r="AC67" i="11"/>
  <c r="BD275" i="9"/>
  <c r="AH67" i="11"/>
  <c r="AR275" i="9"/>
  <c r="AD67" i="11"/>
  <c r="AU275" i="9"/>
  <c r="AE67" i="11"/>
  <c r="AX275" i="9"/>
  <c r="AF67" i="11"/>
  <c r="BG275" i="9"/>
  <c r="AI67" i="11"/>
  <c r="AN233" i="8"/>
  <c r="AN232" i="8" s="1"/>
  <c r="AW233" i="8"/>
  <c r="AW86" i="10" s="1"/>
  <c r="AW85" i="10" s="1"/>
  <c r="AW92" i="10" s="1"/>
  <c r="AY233" i="8"/>
  <c r="AO233" i="8"/>
  <c r="AO232" i="8" s="1"/>
  <c r="BE260" i="8"/>
  <c r="AO261" i="8"/>
  <c r="AJ233" i="8"/>
  <c r="BA233" i="8"/>
  <c r="BA232" i="8" s="1"/>
  <c r="AU233" i="8"/>
  <c r="AU86" i="10" s="1"/>
  <c r="AL233" i="8"/>
  <c r="AR233" i="8"/>
  <c r="AR86" i="10" s="1"/>
  <c r="AR85" i="10" s="1"/>
  <c r="AP259" i="8"/>
  <c r="AV261" i="8"/>
  <c r="BE233" i="8"/>
  <c r="AV260" i="8"/>
  <c r="BB261" i="8"/>
  <c r="AS261" i="8"/>
  <c r="BB260" i="8"/>
  <c r="AQ233" i="8"/>
  <c r="AQ232" i="8" s="1"/>
  <c r="AM233" i="8"/>
  <c r="AS260" i="8"/>
  <c r="AV259" i="8"/>
  <c r="AS233" i="8"/>
  <c r="AP261" i="8"/>
  <c r="BB233" i="8"/>
  <c r="BE259" i="8"/>
  <c r="BA260" i="8"/>
  <c r="AX233" i="8"/>
  <c r="AX86" i="10" s="1"/>
  <c r="AX85" i="10" s="1"/>
  <c r="AX92" i="10" s="1"/>
  <c r="AT233" i="8"/>
  <c r="AT86" i="10" s="1"/>
  <c r="AT85" i="10" s="1"/>
  <c r="AT92" i="10" s="1"/>
  <c r="BA261" i="8"/>
  <c r="BC233" i="8"/>
  <c r="BC86" i="10" s="1"/>
  <c r="BC85" i="10" s="1"/>
  <c r="BC92" i="10" s="1"/>
  <c r="AK233" i="8"/>
  <c r="AO260" i="8"/>
  <c r="BD233" i="8"/>
  <c r="BD86" i="10" s="1"/>
  <c r="BD85" i="10" s="1"/>
  <c r="BD92" i="10" s="1"/>
  <c r="BA259" i="8"/>
  <c r="AV233" i="8"/>
  <c r="BE261" i="8"/>
  <c r="AZ233" i="8"/>
  <c r="AZ86" i="10" s="1"/>
  <c r="AZ85" i="10" s="1"/>
  <c r="AZ92" i="10" s="1"/>
  <c r="BB259" i="8"/>
  <c r="AP233" i="8"/>
  <c r="AS259" i="8"/>
  <c r="AP260" i="8"/>
  <c r="AO259" i="8"/>
  <c r="AK210" i="8"/>
  <c r="BA210" i="8"/>
  <c r="BB210" i="8"/>
  <c r="BC210" i="8"/>
  <c r="BC209" i="8" s="1"/>
  <c r="BC310" i="8" s="1"/>
  <c r="AY210" i="8"/>
  <c r="AQ210" i="8"/>
  <c r="AL210" i="8"/>
  <c r="AO210" i="8"/>
  <c r="AV210" i="8"/>
  <c r="BE210" i="8"/>
  <c r="AW210" i="8"/>
  <c r="AM210" i="8"/>
  <c r="AT210" i="8"/>
  <c r="AZ210" i="8"/>
  <c r="BD210" i="8"/>
  <c r="AJ210" i="8"/>
  <c r="AU210" i="8"/>
  <c r="AP210" i="8"/>
  <c r="AN210" i="8"/>
  <c r="AR210" i="8"/>
  <c r="AS210" i="8"/>
  <c r="AX210" i="8"/>
  <c r="AK255" i="8" l="1"/>
  <c r="AK274" i="9" s="1"/>
  <c r="AK271" i="9" s="1"/>
  <c r="AL256" i="8"/>
  <c r="AL255" i="8" s="1"/>
  <c r="AL274" i="9" s="1"/>
  <c r="AL271" i="9" s="1"/>
  <c r="AW256" i="8"/>
  <c r="AW255" i="8" s="1"/>
  <c r="AW274" i="9" s="1"/>
  <c r="AW271" i="9" s="1"/>
  <c r="AM256" i="8"/>
  <c r="AM255" i="8" s="1"/>
  <c r="AM274" i="9" s="1"/>
  <c r="AM271" i="9" s="1"/>
  <c r="AX256" i="8"/>
  <c r="BF256" i="8"/>
  <c r="BF255" i="8" s="1"/>
  <c r="BF274" i="9" s="1"/>
  <c r="AQ256" i="8"/>
  <c r="AQ255" i="8" s="1"/>
  <c r="AQ274" i="9" s="1"/>
  <c r="AQ271" i="9" s="1"/>
  <c r="AY256" i="8"/>
  <c r="AY255" i="8" s="1"/>
  <c r="AY274" i="9" s="1"/>
  <c r="AY271" i="9" s="1"/>
  <c r="AT256" i="8"/>
  <c r="BC256" i="8"/>
  <c r="AZ256" i="8"/>
  <c r="AZ255" i="8" s="1"/>
  <c r="AZ274" i="9" s="1"/>
  <c r="AZ271" i="9" s="1"/>
  <c r="AN256" i="8"/>
  <c r="AN255" i="8" s="1"/>
  <c r="AN274" i="9" s="1"/>
  <c r="AN271" i="9" s="1"/>
  <c r="AU256" i="8"/>
  <c r="AU255" i="8" s="1"/>
  <c r="AU274" i="9" s="1"/>
  <c r="AU271" i="9" s="1"/>
  <c r="AR256" i="8"/>
  <c r="BD256" i="8"/>
  <c r="Y86" i="10"/>
  <c r="Y85" i="10" s="1"/>
  <c r="AW232" i="8"/>
  <c r="BB86" i="10"/>
  <c r="BB85" i="10" s="1"/>
  <c r="BB92" i="10" s="1"/>
  <c r="AY86" i="10"/>
  <c r="AY85" i="10" s="1"/>
  <c r="AY92" i="10" s="1"/>
  <c r="AS86" i="10"/>
  <c r="AS85" i="10" s="1"/>
  <c r="AS92" i="10" s="1"/>
  <c r="AJ232" i="8"/>
  <c r="AM232" i="8"/>
  <c r="AD86" i="10"/>
  <c r="AD85" i="10" s="1"/>
  <c r="AD92" i="10" s="1"/>
  <c r="AU85" i="10"/>
  <c r="AU92" i="10" s="1"/>
  <c r="BA86" i="10"/>
  <c r="BE232" i="8"/>
  <c r="BE86" i="10"/>
  <c r="AF86" i="10"/>
  <c r="AF85" i="10" s="1"/>
  <c r="AF92" i="10" s="1"/>
  <c r="AV86" i="10"/>
  <c r="AH86" i="10"/>
  <c r="AH85" i="10" s="1"/>
  <c r="AH92" i="10" s="1"/>
  <c r="AY232" i="8"/>
  <c r="AG86" i="10"/>
  <c r="AG85" i="10" s="1"/>
  <c r="AG92" i="10" s="1"/>
  <c r="AE86" i="10"/>
  <c r="AE85" i="10" s="1"/>
  <c r="AE92" i="10" s="1"/>
  <c r="AC86" i="10"/>
  <c r="AC85" i="10" s="1"/>
  <c r="AC92" i="10" s="1"/>
  <c r="BA256" i="8"/>
  <c r="AP256" i="8"/>
  <c r="AD60" i="11" s="1"/>
  <c r="BB256" i="8"/>
  <c r="AS256" i="8"/>
  <c r="AV256" i="8"/>
  <c r="AV255" i="8" s="1"/>
  <c r="AR232" i="8"/>
  <c r="AL232" i="8"/>
  <c r="AU232" i="8"/>
  <c r="AV232" i="8"/>
  <c r="AO256" i="8"/>
  <c r="AT232" i="8"/>
  <c r="BE256" i="8"/>
  <c r="AI60" i="11" s="1"/>
  <c r="AP232" i="8"/>
  <c r="AX232" i="8"/>
  <c r="BB232" i="8"/>
  <c r="BC232" i="8"/>
  <c r="AZ232" i="8"/>
  <c r="BD232" i="8"/>
  <c r="AK232" i="8"/>
  <c r="AS232" i="8"/>
  <c r="AU209" i="8"/>
  <c r="AU310" i="8" s="1"/>
  <c r="AY209" i="8"/>
  <c r="AY310" i="8" s="1"/>
  <c r="AN209" i="8"/>
  <c r="AN310" i="8" s="1"/>
  <c r="AJ209" i="8"/>
  <c r="AJ310" i="8" s="1"/>
  <c r="AL209" i="8"/>
  <c r="AL310" i="8" s="1"/>
  <c r="AZ209" i="8"/>
  <c r="AZ310" i="8" s="1"/>
  <c r="AP209" i="8"/>
  <c r="AP310" i="8" s="1"/>
  <c r="AV209" i="8"/>
  <c r="AV310" i="8" s="1"/>
  <c r="AW209" i="8"/>
  <c r="AW310" i="8" s="1"/>
  <c r="AQ209" i="8"/>
  <c r="AQ310" i="8" s="1"/>
  <c r="AX209" i="8"/>
  <c r="AX310" i="8" s="1"/>
  <c r="AO209" i="8"/>
  <c r="AO310" i="8" s="1"/>
  <c r="AT209" i="8"/>
  <c r="AT310" i="8" s="1"/>
  <c r="AS209" i="8"/>
  <c r="AS310" i="8" s="1"/>
  <c r="AK209" i="8"/>
  <c r="AK310" i="8" s="1"/>
  <c r="BB209" i="8"/>
  <c r="BB310" i="8" s="1"/>
  <c r="AM209" i="8"/>
  <c r="AM310" i="8" s="1"/>
  <c r="AR209" i="8"/>
  <c r="AR310" i="8" s="1"/>
  <c r="BE209" i="8"/>
  <c r="BE310" i="8" s="1"/>
  <c r="BA209" i="8"/>
  <c r="BA310" i="8" s="1"/>
  <c r="BD209" i="8"/>
  <c r="BD310" i="8" s="1"/>
  <c r="AX255" i="8" l="1"/>
  <c r="AX274" i="9" s="1"/>
  <c r="AX271" i="9" s="1"/>
  <c r="AT255" i="8"/>
  <c r="AT274" i="9" s="1"/>
  <c r="AT271" i="9" s="1"/>
  <c r="BC255" i="8"/>
  <c r="BC274" i="9" s="1"/>
  <c r="BC271" i="9" s="1"/>
  <c r="BD255" i="8"/>
  <c r="BD274" i="9" s="1"/>
  <c r="BD271" i="9" s="1"/>
  <c r="AR255" i="8"/>
  <c r="AR274" i="9" s="1"/>
  <c r="AR271" i="9" s="1"/>
  <c r="AK50" i="12"/>
  <c r="AM50" i="12"/>
  <c r="AJ50" i="12"/>
  <c r="AL50" i="12"/>
  <c r="AN50" i="12"/>
  <c r="AJ329" i="8"/>
  <c r="AF60" i="11"/>
  <c r="AF59" i="11" s="1"/>
  <c r="AC60" i="11"/>
  <c r="Y60" i="11"/>
  <c r="Y59" i="11" s="1"/>
  <c r="BA255" i="8"/>
  <c r="AG60" i="11"/>
  <c r="AG59" i="11" s="1"/>
  <c r="AE60" i="11"/>
  <c r="AE59" i="11" s="1"/>
  <c r="BB255" i="8"/>
  <c r="AH60" i="11"/>
  <c r="AH59" i="11" s="1"/>
  <c r="AC59" i="11"/>
  <c r="AD59" i="11"/>
  <c r="AV85" i="10"/>
  <c r="AV92" i="10" s="1"/>
  <c r="BE85" i="10"/>
  <c r="BE92" i="10" s="1"/>
  <c r="BA85" i="10"/>
  <c r="BA92" i="10" s="1"/>
  <c r="AP255" i="8"/>
  <c r="AS255" i="8"/>
  <c r="AK329" i="8"/>
  <c r="AO255" i="8"/>
  <c r="AL329" i="8"/>
  <c r="BE255" i="8"/>
  <c r="AM329" i="8"/>
  <c r="AN329" i="8"/>
  <c r="Y50" i="12" l="1"/>
  <c r="AS329" i="8"/>
  <c r="BB329" i="8"/>
  <c r="AQ329" i="8"/>
  <c r="AU329" i="8"/>
  <c r="AV329" i="8"/>
  <c r="BA329" i="8"/>
  <c r="AY329" i="8"/>
  <c r="AR329" i="8"/>
  <c r="AX329" i="8"/>
  <c r="BE329" i="8"/>
  <c r="AO329" i="8"/>
  <c r="AZ329" i="8"/>
  <c r="AP329" i="8"/>
  <c r="BD329" i="8"/>
  <c r="BC329" i="8"/>
  <c r="AT329" i="8"/>
  <c r="AW329" i="8"/>
  <c r="AO274" i="9" l="1"/>
  <c r="AO271" i="9" s="1"/>
  <c r="AS274" i="9"/>
  <c r="AS271" i="9" s="1"/>
  <c r="AG271" i="9"/>
  <c r="BB274" i="9"/>
  <c r="BB271" i="9" s="1"/>
  <c r="AP274" i="9"/>
  <c r="AP271" i="9" s="1"/>
  <c r="AV274" i="9"/>
  <c r="AV271" i="9" s="1"/>
  <c r="BA274" i="9"/>
  <c r="BA271" i="9" s="1"/>
  <c r="BE274" i="9"/>
  <c r="BE271" i="9" s="1"/>
  <c r="AC66" i="11" l="1"/>
  <c r="AC71" i="11" s="1"/>
  <c r="AC99" i="11" s="1"/>
  <c r="AC98" i="11" s="1"/>
  <c r="AF66" i="11"/>
  <c r="AF71" i="11" s="1"/>
  <c r="AF99" i="11" s="1"/>
  <c r="AF98" i="11" s="1"/>
  <c r="AG66" i="11"/>
  <c r="AG71" i="11" s="1"/>
  <c r="AG99" i="11" s="1"/>
  <c r="AG98" i="11" s="1"/>
  <c r="AD66" i="11"/>
  <c r="AD71" i="11" s="1"/>
  <c r="AD99" i="11" s="1"/>
  <c r="AD98" i="11" s="1"/>
  <c r="AE66" i="11"/>
  <c r="AE71" i="11" s="1"/>
  <c r="AE99" i="11" s="1"/>
  <c r="AE98" i="11" s="1"/>
  <c r="AB66" i="11"/>
  <c r="AH66" i="11"/>
  <c r="AH71" i="11" s="1"/>
  <c r="AH99" i="11" s="1"/>
  <c r="AJ274" i="9"/>
  <c r="AJ271" i="9" s="1"/>
  <c r="AB138" i="9" l="1"/>
  <c r="Y138" i="9"/>
  <c r="AB293" i="9" l="1"/>
  <c r="Y78" i="11" s="1"/>
  <c r="Y293" i="9"/>
  <c r="CB98" i="9" l="1"/>
  <c r="CB328" i="9" l="1"/>
  <c r="CB327" i="9" l="1"/>
  <c r="BF30" i="8"/>
  <c r="BF28" i="8"/>
  <c r="BF119" i="8"/>
  <c r="BF29" i="8"/>
  <c r="BF74" i="8"/>
  <c r="BF27" i="8"/>
  <c r="BF75" i="8"/>
  <c r="BF120" i="8"/>
  <c r="BF77" i="8"/>
  <c r="BF73" i="8"/>
  <c r="BF76" i="8"/>
  <c r="BF123" i="8"/>
  <c r="BF122" i="8"/>
  <c r="BF26" i="8"/>
  <c r="BF121" i="8"/>
  <c r="BF99" i="8" l="1"/>
  <c r="BF283" i="8" s="1"/>
  <c r="BF100" i="8"/>
  <c r="BF284" i="8" s="1"/>
  <c r="BF72" i="8"/>
  <c r="BF143" i="8"/>
  <c r="BF98" i="8"/>
  <c r="BF282" i="8" s="1"/>
  <c r="BF146" i="8"/>
  <c r="BF142" i="8"/>
  <c r="BF118" i="8"/>
  <c r="BF117" i="8" s="1"/>
  <c r="BF97" i="8"/>
  <c r="BF25" i="8"/>
  <c r="BF24" i="8" s="1"/>
  <c r="BF96" i="8"/>
  <c r="BF280" i="8" s="1"/>
  <c r="BF144" i="8"/>
  <c r="BF145" i="8"/>
  <c r="BW165" i="8"/>
  <c r="BQ166" i="8"/>
  <c r="BU165" i="8"/>
  <c r="BM166" i="8"/>
  <c r="BQ165" i="8"/>
  <c r="BY165" i="8"/>
  <c r="BS165" i="8"/>
  <c r="BR166" i="8"/>
  <c r="BP166" i="8"/>
  <c r="BN166" i="8"/>
  <c r="BF165" i="8"/>
  <c r="BZ165" i="8"/>
  <c r="CB165" i="8"/>
  <c r="BW166" i="8"/>
  <c r="BK166" i="8"/>
  <c r="BG165" i="8"/>
  <c r="BR165" i="8"/>
  <c r="CC165" i="8"/>
  <c r="BV165" i="8"/>
  <c r="U47" i="12"/>
  <c r="U48" i="12"/>
  <c r="U45" i="12"/>
  <c r="BP165" i="8"/>
  <c r="BL166" i="8"/>
  <c r="BJ165" i="8"/>
  <c r="BJ166" i="8"/>
  <c r="CD166" i="8"/>
  <c r="BZ166" i="8"/>
  <c r="BI165" i="8"/>
  <c r="BS166" i="8"/>
  <c r="BO166" i="8"/>
  <c r="U46" i="12"/>
  <c r="BN165" i="8"/>
  <c r="BV166" i="8"/>
  <c r="CA166" i="8"/>
  <c r="BH165" i="8"/>
  <c r="BL165" i="8"/>
  <c r="CB166" i="8"/>
  <c r="BM165" i="8"/>
  <c r="BU166" i="8"/>
  <c r="BX166" i="8"/>
  <c r="BT166" i="8"/>
  <c r="BT165" i="8"/>
  <c r="BK165" i="8"/>
  <c r="CC166" i="8"/>
  <c r="CA165" i="8"/>
  <c r="BI166" i="8"/>
  <c r="BY166" i="8"/>
  <c r="BO165" i="8"/>
  <c r="BG166" i="8"/>
  <c r="BF166" i="8"/>
  <c r="BH166" i="8"/>
  <c r="CD165" i="8"/>
  <c r="BX165" i="8"/>
  <c r="X53" i="11" l="1"/>
  <c r="X52" i="11" s="1"/>
  <c r="X71" i="11" s="1"/>
  <c r="X99" i="11" s="1"/>
  <c r="Y53" i="11"/>
  <c r="Y52" i="11" s="1"/>
  <c r="Y71" i="11" s="1"/>
  <c r="Y99" i="11" s="1"/>
  <c r="CD191" i="8"/>
  <c r="CD189" i="8"/>
  <c r="CD188" i="8"/>
  <c r="CD192" i="8"/>
  <c r="Z53" i="11"/>
  <c r="Z52" i="11" s="1"/>
  <c r="AI53" i="11"/>
  <c r="CD190" i="8"/>
  <c r="BF141" i="8"/>
  <c r="BF281" i="8"/>
  <c r="BF279" i="8" s="1"/>
  <c r="CD211" i="8"/>
  <c r="BF95" i="8"/>
  <c r="BF94" i="8" s="1"/>
  <c r="BF71" i="8"/>
  <c r="CD212" i="8"/>
  <c r="BL167" i="8"/>
  <c r="BK169" i="8"/>
  <c r="BQ167" i="8"/>
  <c r="BN168" i="8"/>
  <c r="BH168" i="8"/>
  <c r="BN169" i="8"/>
  <c r="BZ167" i="8"/>
  <c r="BV167" i="8"/>
  <c r="BY167" i="8"/>
  <c r="CB169" i="8"/>
  <c r="BS169" i="8"/>
  <c r="BY168" i="8"/>
  <c r="BY169" i="8"/>
  <c r="CB167" i="8"/>
  <c r="BW169" i="8"/>
  <c r="BF169" i="8"/>
  <c r="BH167" i="8"/>
  <c r="BV168" i="8"/>
  <c r="BM169" i="8"/>
  <c r="BM168" i="8"/>
  <c r="U43" i="12"/>
  <c r="BV169" i="8"/>
  <c r="BG168" i="8"/>
  <c r="BO167" i="8"/>
  <c r="BL169" i="8"/>
  <c r="BF168" i="8"/>
  <c r="BU167" i="8"/>
  <c r="BI169" i="8"/>
  <c r="CD167" i="8"/>
  <c r="BG169" i="8"/>
  <c r="BM167" i="8"/>
  <c r="CC168" i="8"/>
  <c r="BK168" i="8"/>
  <c r="BR169" i="8"/>
  <c r="CC167" i="8"/>
  <c r="BJ168" i="8"/>
  <c r="BU169" i="8"/>
  <c r="CA167" i="8"/>
  <c r="BZ168" i="8"/>
  <c r="BX169" i="8"/>
  <c r="BW168" i="8"/>
  <c r="BH169" i="8"/>
  <c r="BP169" i="8"/>
  <c r="BR167" i="8"/>
  <c r="BT168" i="8"/>
  <c r="BP168" i="8"/>
  <c r="BP167" i="8"/>
  <c r="CB168" i="8"/>
  <c r="BT169" i="8"/>
  <c r="CC169" i="8"/>
  <c r="BT167" i="8"/>
  <c r="BI168" i="8"/>
  <c r="BO169" i="8"/>
  <c r="BX168" i="8"/>
  <c r="BS167" i="8"/>
  <c r="BS168" i="8"/>
  <c r="BK167" i="8"/>
  <c r="BZ169" i="8"/>
  <c r="CE168" i="8"/>
  <c r="BW167" i="8"/>
  <c r="BO168" i="8"/>
  <c r="BQ169" i="8"/>
  <c r="CA168" i="8"/>
  <c r="BJ169" i="8"/>
  <c r="BL168" i="8"/>
  <c r="BQ168" i="8"/>
  <c r="CD168" i="8"/>
  <c r="CD169" i="8"/>
  <c r="BR168" i="8"/>
  <c r="BU168" i="8"/>
  <c r="BJ167" i="8"/>
  <c r="BX167" i="8"/>
  <c r="CA169" i="8"/>
  <c r="BN167" i="8"/>
  <c r="BG167" i="8"/>
  <c r="BI167" i="8"/>
  <c r="BF167" i="8"/>
  <c r="AA42" i="12" l="1"/>
  <c r="AB42" i="12"/>
  <c r="Z42" i="12"/>
  <c r="BG42" i="12"/>
  <c r="BX42" i="12"/>
  <c r="BS42" i="12"/>
  <c r="BF42" i="12"/>
  <c r="BO42" i="12"/>
  <c r="BJ42" i="12"/>
  <c r="CA42" i="12"/>
  <c r="BN42" i="12"/>
  <c r="BW42" i="12"/>
  <c r="BR42" i="12"/>
  <c r="BM42" i="12"/>
  <c r="BV42" i="12"/>
  <c r="CE42" i="12"/>
  <c r="BZ42" i="12"/>
  <c r="BU42" i="12"/>
  <c r="CD42" i="12"/>
  <c r="BI42" i="12"/>
  <c r="CC42" i="12"/>
  <c r="BQ42" i="12"/>
  <c r="BL42" i="12"/>
  <c r="BH42" i="12"/>
  <c r="BY42" i="12"/>
  <c r="BT42" i="12"/>
  <c r="BP42" i="12"/>
  <c r="BK42" i="12"/>
  <c r="CB42" i="12"/>
  <c r="AJ12" i="12"/>
  <c r="BG14" i="12"/>
  <c r="BX14" i="12"/>
  <c r="BS14" i="12"/>
  <c r="BF14" i="12"/>
  <c r="BO14" i="12"/>
  <c r="BJ14" i="12"/>
  <c r="CA14" i="12"/>
  <c r="BN14" i="12"/>
  <c r="BW14" i="12"/>
  <c r="BR14" i="12"/>
  <c r="BM14" i="12"/>
  <c r="BV14" i="12"/>
  <c r="CE14" i="12"/>
  <c r="BZ14" i="12"/>
  <c r="BU14" i="12"/>
  <c r="CD14" i="12"/>
  <c r="BI14" i="12"/>
  <c r="CC14" i="12"/>
  <c r="BQ14" i="12"/>
  <c r="BL14" i="12"/>
  <c r="BH14" i="12"/>
  <c r="BY14" i="12"/>
  <c r="BT14" i="12"/>
  <c r="BP14" i="12"/>
  <c r="BK14" i="12"/>
  <c r="CB14" i="12"/>
  <c r="BF272" i="9"/>
  <c r="BF271" i="9" s="1"/>
  <c r="Z14" i="12"/>
  <c r="AA14" i="12"/>
  <c r="AB14" i="12"/>
  <c r="BF140" i="8"/>
  <c r="BO12" i="12" s="1"/>
  <c r="CD187" i="8"/>
  <c r="CD186" i="8" s="1"/>
  <c r="CD309" i="8" s="1"/>
  <c r="BF278" i="8"/>
  <c r="CD311" i="8"/>
  <c r="BP213" i="8"/>
  <c r="BP236" i="8" s="1"/>
  <c r="BR213" i="8"/>
  <c r="BR236" i="8" s="1"/>
  <c r="BT213" i="8"/>
  <c r="BT236" i="8" s="1"/>
  <c r="BU213" i="8"/>
  <c r="BU236" i="8" s="1"/>
  <c r="BV213" i="8"/>
  <c r="BV236" i="8" s="1"/>
  <c r="CA213" i="8"/>
  <c r="CA236" i="8" s="1"/>
  <c r="BS213" i="8"/>
  <c r="BS236" i="8" s="1"/>
  <c r="BW213" i="8"/>
  <c r="BW236" i="8" s="1"/>
  <c r="BY213" i="8"/>
  <c r="BY236" i="8" s="1"/>
  <c r="BH213" i="8"/>
  <c r="BH236" i="8" s="1"/>
  <c r="CB213" i="8"/>
  <c r="CB236" i="8" s="1"/>
  <c r="BF213" i="8"/>
  <c r="BF236" i="8" s="1"/>
  <c r="BI213" i="8"/>
  <c r="BI236" i="8" s="1"/>
  <c r="BK213" i="8"/>
  <c r="BK236" i="8" s="1"/>
  <c r="BZ213" i="8"/>
  <c r="BZ236" i="8" s="1"/>
  <c r="BG213" i="8"/>
  <c r="BG236" i="8" s="1"/>
  <c r="BJ213" i="8"/>
  <c r="BJ236" i="8" s="1"/>
  <c r="BL213" i="8"/>
  <c r="BL236" i="8" s="1"/>
  <c r="BN213" i="8"/>
  <c r="BN236" i="8" s="1"/>
  <c r="BX213" i="8"/>
  <c r="BX236" i="8" s="1"/>
  <c r="CD213" i="8"/>
  <c r="BM213" i="8"/>
  <c r="BM236" i="8" s="1"/>
  <c r="BO213" i="8"/>
  <c r="BO236" i="8" s="1"/>
  <c r="BQ213" i="8"/>
  <c r="BQ236" i="8" s="1"/>
  <c r="BV215" i="8"/>
  <c r="BV238" i="8" s="1"/>
  <c r="BX215" i="8"/>
  <c r="BX238" i="8" s="1"/>
  <c r="CA261" i="8" s="1"/>
  <c r="BZ215" i="8"/>
  <c r="BZ238" i="8" s="1"/>
  <c r="BG215" i="8"/>
  <c r="BG238" i="8" s="1"/>
  <c r="CD215" i="8"/>
  <c r="BF215" i="8"/>
  <c r="BF238" i="8" s="1"/>
  <c r="CB215" i="8"/>
  <c r="CB238" i="8" s="1"/>
  <c r="BI215" i="8"/>
  <c r="BI238" i="8" s="1"/>
  <c r="BH215" i="8"/>
  <c r="BH238" i="8" s="1"/>
  <c r="BJ215" i="8"/>
  <c r="BJ238" i="8" s="1"/>
  <c r="BL215" i="8"/>
  <c r="BL238" i="8" s="1"/>
  <c r="BN215" i="8"/>
  <c r="BN238" i="8" s="1"/>
  <c r="BK215" i="8"/>
  <c r="BK238" i="8" s="1"/>
  <c r="BM215" i="8"/>
  <c r="BM238" i="8" s="1"/>
  <c r="BO215" i="8"/>
  <c r="BO238" i="8" s="1"/>
  <c r="BQ215" i="8"/>
  <c r="BQ238" i="8" s="1"/>
  <c r="BY215" i="8"/>
  <c r="BY238" i="8" s="1"/>
  <c r="BP215" i="8"/>
  <c r="BP238" i="8" s="1"/>
  <c r="BR215" i="8"/>
  <c r="BR238" i="8" s="1"/>
  <c r="BT215" i="8"/>
  <c r="BT238" i="8" s="1"/>
  <c r="BS215" i="8"/>
  <c r="BS238" i="8" s="1"/>
  <c r="BU215" i="8"/>
  <c r="BU238" i="8" s="1"/>
  <c r="BW215" i="8"/>
  <c r="BW238" i="8" s="1"/>
  <c r="CA215" i="8"/>
  <c r="CA238" i="8" s="1"/>
  <c r="BG214" i="8"/>
  <c r="BG237" i="8" s="1"/>
  <c r="BI214" i="8"/>
  <c r="BI237" i="8" s="1"/>
  <c r="BK214" i="8"/>
  <c r="BK237" i="8" s="1"/>
  <c r="CD214" i="8"/>
  <c r="BJ214" i="8"/>
  <c r="BJ237" i="8" s="1"/>
  <c r="BL214" i="8"/>
  <c r="BL237" i="8" s="1"/>
  <c r="BN214" i="8"/>
  <c r="BN237" i="8" s="1"/>
  <c r="BM214" i="8"/>
  <c r="BM237" i="8" s="1"/>
  <c r="BT214" i="8"/>
  <c r="BT237" i="8" s="1"/>
  <c r="BS214" i="8"/>
  <c r="BS237" i="8" s="1"/>
  <c r="BU214" i="8"/>
  <c r="BU237" i="8" s="1"/>
  <c r="BW214" i="8"/>
  <c r="BW237" i="8" s="1"/>
  <c r="BV214" i="8"/>
  <c r="BV237" i="8" s="1"/>
  <c r="BX214" i="8"/>
  <c r="BX237" i="8" s="1"/>
  <c r="BZ214" i="8"/>
  <c r="BZ237" i="8" s="1"/>
  <c r="BO214" i="8"/>
  <c r="BO237" i="8" s="1"/>
  <c r="BR214" i="8"/>
  <c r="BR237" i="8" s="1"/>
  <c r="BY214" i="8"/>
  <c r="BY237" i="8" s="1"/>
  <c r="CA214" i="8"/>
  <c r="CA237" i="8" s="1"/>
  <c r="CD260" i="8" s="1"/>
  <c r="BF214" i="8"/>
  <c r="BF237" i="8" s="1"/>
  <c r="BH214" i="8"/>
  <c r="BH237" i="8" s="1"/>
  <c r="CB214" i="8"/>
  <c r="CB237" i="8" s="1"/>
  <c r="BQ214" i="8"/>
  <c r="BQ237" i="8" s="1"/>
  <c r="BP214" i="8"/>
  <c r="BP237" i="8" s="1"/>
  <c r="CE214" i="8"/>
  <c r="CE237" i="8" s="1"/>
  <c r="CC192" i="8"/>
  <c r="CC214" i="8"/>
  <c r="CC237" i="8" s="1"/>
  <c r="U42" i="12"/>
  <c r="U14" i="12"/>
  <c r="U77" i="11"/>
  <c r="CE167" i="8"/>
  <c r="BI261" i="8" l="1"/>
  <c r="BI259" i="8"/>
  <c r="BU261" i="8"/>
  <c r="BU260" i="8"/>
  <c r="BJ260" i="8"/>
  <c r="BI260" i="8"/>
  <c r="BU259" i="8"/>
  <c r="BW261" i="8"/>
  <c r="BV260" i="8"/>
  <c r="BJ259" i="8"/>
  <c r="BV261" i="8"/>
  <c r="BV259" i="8"/>
  <c r="BJ261" i="8"/>
  <c r="BO261" i="8"/>
  <c r="BO259" i="8"/>
  <c r="BW259" i="8"/>
  <c r="BR259" i="8"/>
  <c r="CA259" i="8"/>
  <c r="BR260" i="8"/>
  <c r="BR261" i="8"/>
  <c r="BI303" i="8"/>
  <c r="BI275" i="9" s="1"/>
  <c r="BK303" i="8"/>
  <c r="CA260" i="8"/>
  <c r="BG261" i="8"/>
  <c r="BK261" i="8"/>
  <c r="BG260" i="8"/>
  <c r="BK260" i="8"/>
  <c r="BO260" i="8"/>
  <c r="BG259" i="8"/>
  <c r="BK259" i="8"/>
  <c r="BW260" i="8"/>
  <c r="CB260" i="8"/>
  <c r="BX260" i="8"/>
  <c r="CB261" i="8"/>
  <c r="CB259" i="8"/>
  <c r="BL260" i="8"/>
  <c r="BX259" i="8"/>
  <c r="BP261" i="8"/>
  <c r="BP259" i="8"/>
  <c r="BX261" i="8"/>
  <c r="BL261" i="8"/>
  <c r="BS261" i="8"/>
  <c r="BS259" i="8"/>
  <c r="BS260" i="8"/>
  <c r="BP260" i="8"/>
  <c r="BL259" i="8"/>
  <c r="Z12" i="12"/>
  <c r="AA12" i="12"/>
  <c r="AB12" i="12"/>
  <c r="BH51" i="12"/>
  <c r="BI51" i="12"/>
  <c r="BG51" i="12"/>
  <c r="BF51" i="12"/>
  <c r="BM260" i="8"/>
  <c r="CC260" i="8"/>
  <c r="BM261" i="8"/>
  <c r="BQ260" i="8"/>
  <c r="BZ261" i="8"/>
  <c r="BT260" i="8"/>
  <c r="BI24" i="12"/>
  <c r="BF24" i="12"/>
  <c r="BG24" i="12"/>
  <c r="BH24" i="12"/>
  <c r="BJ303" i="8"/>
  <c r="BS24" i="12" s="1"/>
  <c r="CB12" i="12"/>
  <c r="CC12" i="12"/>
  <c r="BJ12" i="12"/>
  <c r="BK12" i="12"/>
  <c r="BZ12" i="12"/>
  <c r="BW12" i="12"/>
  <c r="BY12" i="12"/>
  <c r="CD12" i="12"/>
  <c r="BN12" i="12"/>
  <c r="BH12" i="12"/>
  <c r="BU12" i="12"/>
  <c r="CA12" i="12"/>
  <c r="BT12" i="12"/>
  <c r="BR12" i="12"/>
  <c r="BX12" i="12"/>
  <c r="BS12" i="12"/>
  <c r="BQ12" i="12"/>
  <c r="CE12" i="12"/>
  <c r="BD13" i="12"/>
  <c r="AR13" i="12"/>
  <c r="BA13" i="12"/>
  <c r="AY13" i="12"/>
  <c r="AK13" i="12"/>
  <c r="AW13" i="12"/>
  <c r="BE13" i="12"/>
  <c r="AX13" i="12"/>
  <c r="AL13" i="12"/>
  <c r="AV13" i="12"/>
  <c r="BB13" i="12"/>
  <c r="AO13" i="12"/>
  <c r="AU13" i="12"/>
  <c r="AS13" i="12"/>
  <c r="AN13" i="12"/>
  <c r="BP12" i="12"/>
  <c r="BL12" i="12"/>
  <c r="BV12" i="12"/>
  <c r="BF12" i="12"/>
  <c r="BG12" i="12"/>
  <c r="BI12" i="12"/>
  <c r="BM12" i="12"/>
  <c r="BH260" i="8"/>
  <c r="BZ259" i="8"/>
  <c r="BH259" i="8"/>
  <c r="BN260" i="8"/>
  <c r="BM259" i="8"/>
  <c r="BN259" i="8"/>
  <c r="BY261" i="8"/>
  <c r="BH261" i="8"/>
  <c r="BY260" i="8"/>
  <c r="BT261" i="8"/>
  <c r="BN261" i="8"/>
  <c r="BY259" i="8"/>
  <c r="BQ261" i="8"/>
  <c r="CC261" i="8"/>
  <c r="BQ259" i="8"/>
  <c r="AJ67" i="11"/>
  <c r="BZ260" i="8"/>
  <c r="CC259" i="8"/>
  <c r="BT259" i="8"/>
  <c r="CD210" i="8"/>
  <c r="CD209" i="8" s="1"/>
  <c r="CD310" i="8" s="1"/>
  <c r="CE213" i="8"/>
  <c r="CE236" i="8" s="1"/>
  <c r="U12" i="12"/>
  <c r="CE169" i="8"/>
  <c r="BI256" i="8" l="1"/>
  <c r="BI255" i="8" s="1"/>
  <c r="BI274" i="9" s="1"/>
  <c r="BI271" i="9" s="1"/>
  <c r="BU256" i="8"/>
  <c r="BU255" i="8" s="1"/>
  <c r="BU274" i="9" s="1"/>
  <c r="BU271" i="9" s="1"/>
  <c r="BJ256" i="8"/>
  <c r="BJ255" i="8" s="1"/>
  <c r="BJ274" i="9" s="1"/>
  <c r="BO256" i="8"/>
  <c r="BO255" i="8" s="1"/>
  <c r="BO274" i="9" s="1"/>
  <c r="BO271" i="9" s="1"/>
  <c r="BV256" i="8"/>
  <c r="BV255" i="8" s="1"/>
  <c r="BV274" i="9" s="1"/>
  <c r="BV271" i="9" s="1"/>
  <c r="BW256" i="8"/>
  <c r="BW255" i="8" s="1"/>
  <c r="BW274" i="9" s="1"/>
  <c r="BW271" i="9" s="1"/>
  <c r="BG256" i="8"/>
  <c r="BG255" i="8" s="1"/>
  <c r="BG274" i="9" s="1"/>
  <c r="BG271" i="9" s="1"/>
  <c r="CA256" i="8"/>
  <c r="CA255" i="8" s="1"/>
  <c r="CA274" i="9" s="1"/>
  <c r="CA271" i="9" s="1"/>
  <c r="BR256" i="8"/>
  <c r="BR255" i="8" s="1"/>
  <c r="BR274" i="9" s="1"/>
  <c r="BR271" i="9" s="1"/>
  <c r="BK256" i="8"/>
  <c r="BK255" i="8" s="1"/>
  <c r="BK274" i="9" s="1"/>
  <c r="BK275" i="9"/>
  <c r="CB256" i="8"/>
  <c r="CB255" i="8" s="1"/>
  <c r="CB274" i="9" s="1"/>
  <c r="CB271" i="9" s="1"/>
  <c r="BL256" i="8"/>
  <c r="BL255" i="8" s="1"/>
  <c r="BL274" i="9" s="1"/>
  <c r="BL271" i="9" s="1"/>
  <c r="BS256" i="8"/>
  <c r="BP256" i="8"/>
  <c r="BX256" i="8"/>
  <c r="BM256" i="8"/>
  <c r="AK60" i="11" s="1"/>
  <c r="BY51" i="12"/>
  <c r="BX51" i="12"/>
  <c r="CD51" i="12"/>
  <c r="BO51" i="12"/>
  <c r="CE51" i="12"/>
  <c r="BU51" i="12"/>
  <c r="BR51" i="12"/>
  <c r="BN51" i="12"/>
  <c r="BM51" i="12"/>
  <c r="BS51" i="12"/>
  <c r="CA51" i="12"/>
  <c r="BJ51" i="12"/>
  <c r="BK51" i="12"/>
  <c r="BV51" i="12"/>
  <c r="BT51" i="12"/>
  <c r="BL51" i="12"/>
  <c r="CB51" i="12"/>
  <c r="BQ51" i="12"/>
  <c r="BP51" i="12"/>
  <c r="CC51" i="12"/>
  <c r="BZ51" i="12"/>
  <c r="BW51" i="12"/>
  <c r="BZ256" i="8"/>
  <c r="AP60" i="11" s="1"/>
  <c r="AA67" i="11"/>
  <c r="BV24" i="12"/>
  <c r="BN24" i="12"/>
  <c r="CE24" i="12"/>
  <c r="CC24" i="12"/>
  <c r="BZ24" i="12"/>
  <c r="BY24" i="12"/>
  <c r="BL24" i="12"/>
  <c r="BO24" i="12"/>
  <c r="BQ24" i="12"/>
  <c r="BU24" i="12"/>
  <c r="BW24" i="12"/>
  <c r="BX24" i="12"/>
  <c r="BK24" i="12"/>
  <c r="CB24" i="12"/>
  <c r="BR24" i="12"/>
  <c r="BM24" i="12"/>
  <c r="BP24" i="12"/>
  <c r="BJ24" i="12"/>
  <c r="CA24" i="12"/>
  <c r="BT24" i="12"/>
  <c r="CD24" i="12"/>
  <c r="BH256" i="8"/>
  <c r="BT256" i="8"/>
  <c r="BN256" i="8"/>
  <c r="AL60" i="11" s="1"/>
  <c r="CC256" i="8"/>
  <c r="AQ60" i="11" s="1"/>
  <c r="BY256" i="8"/>
  <c r="AO60" i="11" s="1"/>
  <c r="BQ256" i="8"/>
  <c r="AM60" i="11" s="1"/>
  <c r="CE215" i="8"/>
  <c r="CE238" i="8" s="1"/>
  <c r="CE233" i="8" s="1"/>
  <c r="CC215" i="8"/>
  <c r="CC238" i="8" s="1"/>
  <c r="CD261" i="8" s="1"/>
  <c r="CC188" i="8"/>
  <c r="CC189" i="8"/>
  <c r="CC190" i="8"/>
  <c r="CC191" i="8"/>
  <c r="CC211" i="8"/>
  <c r="CC212" i="8"/>
  <c r="CC213" i="8"/>
  <c r="CC236" i="8" s="1"/>
  <c r="CD259" i="8" s="1"/>
  <c r="CC311" i="8"/>
  <c r="BF164" i="8"/>
  <c r="BF233" i="8"/>
  <c r="BG164" i="8"/>
  <c r="BG79" i="10" s="1"/>
  <c r="BG78" i="10" s="1"/>
  <c r="BG233" i="8"/>
  <c r="BH164" i="8"/>
  <c r="BH233" i="8"/>
  <c r="BI164" i="8"/>
  <c r="BI79" i="10" s="1"/>
  <c r="BI78" i="10" s="1"/>
  <c r="BI233" i="8"/>
  <c r="BI86" i="10" s="1"/>
  <c r="BI85" i="10" s="1"/>
  <c r="BJ164" i="8"/>
  <c r="BJ79" i="10" s="1"/>
  <c r="BJ78" i="10" s="1"/>
  <c r="BJ233" i="8"/>
  <c r="BK164" i="8"/>
  <c r="BK233" i="8"/>
  <c r="BL164" i="8"/>
  <c r="BL79" i="10" s="1"/>
  <c r="BL78" i="10" s="1"/>
  <c r="BL233" i="8"/>
  <c r="BM164" i="8"/>
  <c r="BM79" i="10" s="1"/>
  <c r="BM78" i="10" s="1"/>
  <c r="BM233" i="8"/>
  <c r="BN164" i="8"/>
  <c r="BN233" i="8"/>
  <c r="BO164" i="8"/>
  <c r="BO79" i="10" s="1"/>
  <c r="BO78" i="10" s="1"/>
  <c r="BO233" i="8"/>
  <c r="BP164" i="8"/>
  <c r="BP79" i="10" s="1"/>
  <c r="BP78" i="10" s="1"/>
  <c r="BP233" i="8"/>
  <c r="BQ164" i="8"/>
  <c r="BQ233" i="8"/>
  <c r="BR164" i="8"/>
  <c r="BR79" i="10" s="1"/>
  <c r="BR78" i="10" s="1"/>
  <c r="BR233" i="8"/>
  <c r="BS164" i="8"/>
  <c r="BS79" i="10" s="1"/>
  <c r="BS78" i="10" s="1"/>
  <c r="BS233" i="8"/>
  <c r="BT164" i="8"/>
  <c r="BT233" i="8"/>
  <c r="BU164" i="8"/>
  <c r="BU79" i="10" s="1"/>
  <c r="BU78" i="10" s="1"/>
  <c r="BU233" i="8"/>
  <c r="BV164" i="8"/>
  <c r="BV79" i="10" s="1"/>
  <c r="BV78" i="10" s="1"/>
  <c r="BV233" i="8"/>
  <c r="BW164" i="8"/>
  <c r="BW233" i="8"/>
  <c r="BX164" i="8"/>
  <c r="BX79" i="10" s="1"/>
  <c r="BX78" i="10" s="1"/>
  <c r="BX233" i="8"/>
  <c r="BY164" i="8"/>
  <c r="BY79" i="10" s="1"/>
  <c r="BY78" i="10" s="1"/>
  <c r="BY233" i="8"/>
  <c r="BY86" i="10" s="1"/>
  <c r="BY85" i="10" s="1"/>
  <c r="BZ164" i="8"/>
  <c r="BZ233" i="8"/>
  <c r="CA164" i="8"/>
  <c r="CA79" i="10" s="1"/>
  <c r="CA78" i="10" s="1"/>
  <c r="CA233" i="8"/>
  <c r="CB164" i="8"/>
  <c r="CB79" i="10" s="1"/>
  <c r="CB78" i="10" s="1"/>
  <c r="CB233" i="8"/>
  <c r="CC164" i="8"/>
  <c r="CC322" i="8"/>
  <c r="CE166" i="8"/>
  <c r="U67" i="11"/>
  <c r="Z60" i="11" l="1"/>
  <c r="Z59" i="11" s="1"/>
  <c r="Z71" i="11" s="1"/>
  <c r="Z99" i="11" s="1"/>
  <c r="BK271" i="9"/>
  <c r="CD256" i="8"/>
  <c r="BX255" i="8"/>
  <c r="BX274" i="9" s="1"/>
  <c r="BX271" i="9" s="1"/>
  <c r="BP255" i="8"/>
  <c r="BP274" i="9" s="1"/>
  <c r="BP271" i="9" s="1"/>
  <c r="BS255" i="8"/>
  <c r="BS274" i="9" s="1"/>
  <c r="BS271" i="9" s="1"/>
  <c r="BY255" i="8"/>
  <c r="BM255" i="8"/>
  <c r="CC255" i="8"/>
  <c r="BZ255" i="8"/>
  <c r="AU50" i="12"/>
  <c r="AT50" i="12"/>
  <c r="AV50" i="12"/>
  <c r="AW50" i="12"/>
  <c r="BE50" i="12"/>
  <c r="AX50" i="12"/>
  <c r="AO50" i="12"/>
  <c r="AY50" i="12"/>
  <c r="AZ50" i="12"/>
  <c r="AQ50" i="12"/>
  <c r="BA50" i="12"/>
  <c r="AP50" i="12"/>
  <c r="BB50" i="12"/>
  <c r="AS50" i="12"/>
  <c r="BC50" i="12"/>
  <c r="AR50" i="12"/>
  <c r="BD50" i="12"/>
  <c r="AA66" i="11"/>
  <c r="BH255" i="8"/>
  <c r="BN255" i="8"/>
  <c r="Z79" i="10"/>
  <c r="Z78" i="10" s="1"/>
  <c r="Z86" i="10"/>
  <c r="Z85" i="10" s="1"/>
  <c r="AN60" i="11"/>
  <c r="AJ60" i="11"/>
  <c r="AA60" i="11"/>
  <c r="AA59" i="11" s="1"/>
  <c r="AA86" i="10"/>
  <c r="AA85" i="10" s="1"/>
  <c r="AA79" i="10"/>
  <c r="AA78" i="10" s="1"/>
  <c r="BQ255" i="8"/>
  <c r="BT255" i="8"/>
  <c r="BY92" i="10"/>
  <c r="AK59" i="11"/>
  <c r="BT86" i="10"/>
  <c r="BT85" i="10" s="1"/>
  <c r="AN59" i="11"/>
  <c r="BT79" i="10"/>
  <c r="BT78" i="10" s="1"/>
  <c r="AN52" i="11"/>
  <c r="BH86" i="10"/>
  <c r="BH85" i="10" s="1"/>
  <c r="AJ59" i="11"/>
  <c r="BH79" i="10"/>
  <c r="BH78" i="10" s="1"/>
  <c r="AJ52" i="11"/>
  <c r="CC79" i="10"/>
  <c r="CC78" i="10" s="1"/>
  <c r="BW79" i="10"/>
  <c r="BW78" i="10" s="1"/>
  <c r="AO52" i="11"/>
  <c r="BK79" i="10"/>
  <c r="BK78" i="10" s="1"/>
  <c r="AK52" i="11"/>
  <c r="BW86" i="10"/>
  <c r="BW85" i="10" s="1"/>
  <c r="AO59" i="11"/>
  <c r="BZ86" i="10"/>
  <c r="BZ85" i="10" s="1"/>
  <c r="AP59" i="11"/>
  <c r="BN86" i="10"/>
  <c r="BN85" i="10" s="1"/>
  <c r="AL59" i="11"/>
  <c r="BZ79" i="10"/>
  <c r="BZ78" i="10" s="1"/>
  <c r="AP52" i="11"/>
  <c r="BN79" i="10"/>
  <c r="BN78" i="10" s="1"/>
  <c r="AL52" i="11"/>
  <c r="BF86" i="10"/>
  <c r="BF85" i="10" s="1"/>
  <c r="BQ86" i="10"/>
  <c r="BQ85" i="10" s="1"/>
  <c r="AM59" i="11"/>
  <c r="BF79" i="10"/>
  <c r="BF78" i="10" s="1"/>
  <c r="AI52" i="11"/>
  <c r="BQ79" i="10"/>
  <c r="BQ78" i="10" s="1"/>
  <c r="AM52" i="11"/>
  <c r="CE232" i="8"/>
  <c r="CE86" i="10"/>
  <c r="CE85" i="10" s="1"/>
  <c r="CA232" i="8"/>
  <c r="CA86" i="10"/>
  <c r="CA85" i="10" s="1"/>
  <c r="CA92" i="10" s="1"/>
  <c r="BS232" i="8"/>
  <c r="BS86" i="10"/>
  <c r="BS85" i="10" s="1"/>
  <c r="BS92" i="10" s="1"/>
  <c r="BO232" i="8"/>
  <c r="BO86" i="10"/>
  <c r="BO85" i="10" s="1"/>
  <c r="BO92" i="10" s="1"/>
  <c r="BK232" i="8"/>
  <c r="BK86" i="10"/>
  <c r="BK85" i="10" s="1"/>
  <c r="BG232" i="8"/>
  <c r="BG86" i="10"/>
  <c r="BG85" i="10" s="1"/>
  <c r="BG92" i="10" s="1"/>
  <c r="BV232" i="8"/>
  <c r="BV86" i="10"/>
  <c r="BV85" i="10" s="1"/>
  <c r="BV92" i="10" s="1"/>
  <c r="BR86" i="10"/>
  <c r="BR85" i="10" s="1"/>
  <c r="BR92" i="10" s="1"/>
  <c r="BJ232" i="8"/>
  <c r="BJ86" i="10"/>
  <c r="BJ85" i="10" s="1"/>
  <c r="BJ92" i="10" s="1"/>
  <c r="BU232" i="8"/>
  <c r="BU86" i="10"/>
  <c r="BU85" i="10" s="1"/>
  <c r="BM232" i="8"/>
  <c r="BM86" i="10"/>
  <c r="BM85" i="10" s="1"/>
  <c r="BI92" i="10"/>
  <c r="CB232" i="8"/>
  <c r="CB86" i="10"/>
  <c r="CB85" i="10" s="1"/>
  <c r="CB92" i="10" s="1"/>
  <c r="BX232" i="8"/>
  <c r="BX86" i="10"/>
  <c r="BX85" i="10" s="1"/>
  <c r="BX92" i="10" s="1"/>
  <c r="BP232" i="8"/>
  <c r="BP86" i="10"/>
  <c r="BP85" i="10" s="1"/>
  <c r="BP92" i="10" s="1"/>
  <c r="BL232" i="8"/>
  <c r="BL86" i="10"/>
  <c r="BL85" i="10" s="1"/>
  <c r="BL92" i="10" s="1"/>
  <c r="AP79" i="10"/>
  <c r="AP78" i="10" s="1"/>
  <c r="AI79" i="10"/>
  <c r="AI78" i="10" s="1"/>
  <c r="AJ79" i="10"/>
  <c r="AJ78" i="10" s="1"/>
  <c r="BZ232" i="8"/>
  <c r="AP86" i="10"/>
  <c r="AP85" i="10" s="1"/>
  <c r="BF232" i="8"/>
  <c r="AI86" i="10"/>
  <c r="AL86" i="10"/>
  <c r="AL85" i="10" s="1"/>
  <c r="BQ232" i="8"/>
  <c r="AM86" i="10"/>
  <c r="AM85" i="10" s="1"/>
  <c r="BT232" i="8"/>
  <c r="AN86" i="10"/>
  <c r="AN85" i="10" s="1"/>
  <c r="BH232" i="8"/>
  <c r="AJ86" i="10"/>
  <c r="AJ85" i="10" s="1"/>
  <c r="AK86" i="10"/>
  <c r="AK85" i="10" s="1"/>
  <c r="BW232" i="8"/>
  <c r="AO86" i="10"/>
  <c r="AO85" i="10" s="1"/>
  <c r="AL79" i="10"/>
  <c r="AL78" i="10" s="1"/>
  <c r="AN79" i="10"/>
  <c r="AN78" i="10" s="1"/>
  <c r="AM79" i="10"/>
  <c r="AM78" i="10" s="1"/>
  <c r="AO79" i="10"/>
  <c r="AO78" i="10" s="1"/>
  <c r="AK79" i="10"/>
  <c r="BI232" i="8"/>
  <c r="BN232" i="8"/>
  <c r="BR232" i="8"/>
  <c r="CC233" i="8"/>
  <c r="CC210" i="8"/>
  <c r="CC209" i="8" s="1"/>
  <c r="CC310" i="8" s="1"/>
  <c r="BY232" i="8"/>
  <c r="CC187" i="8"/>
  <c r="CC186" i="8" s="1"/>
  <c r="CC309" i="8" s="1"/>
  <c r="CE212" i="8"/>
  <c r="CD236" i="8"/>
  <c r="CE259" i="8" s="1"/>
  <c r="CD237" i="8"/>
  <c r="CE260" i="8" s="1"/>
  <c r="CD238" i="8"/>
  <c r="CE261" i="8" s="1"/>
  <c r="CE165" i="8"/>
  <c r="AN92" i="10" l="1"/>
  <c r="CD255" i="8"/>
  <c r="CD274" i="9" s="1"/>
  <c r="CD271" i="9" s="1"/>
  <c r="CE256" i="8"/>
  <c r="Z50" i="12"/>
  <c r="AA50" i="12"/>
  <c r="AA71" i="11"/>
  <c r="AA99" i="11" s="1"/>
  <c r="BO50" i="12"/>
  <c r="BX50" i="12"/>
  <c r="BS50" i="12"/>
  <c r="BN50" i="12"/>
  <c r="BW50" i="12"/>
  <c r="CA50" i="12"/>
  <c r="BV50" i="12"/>
  <c r="BR50" i="12"/>
  <c r="BU50" i="12"/>
  <c r="BM50" i="12"/>
  <c r="BZ50" i="12"/>
  <c r="BQ50" i="12"/>
  <c r="BY50" i="12"/>
  <c r="BT50" i="12"/>
  <c r="BP50" i="12"/>
  <c r="CB50" i="12"/>
  <c r="BF50" i="12"/>
  <c r="BH50" i="12"/>
  <c r="BG50" i="12"/>
  <c r="BJ50" i="12"/>
  <c r="BI50" i="12"/>
  <c r="BL50" i="12"/>
  <c r="BK50" i="12"/>
  <c r="BK92" i="10"/>
  <c r="BT92" i="10"/>
  <c r="BW92" i="10"/>
  <c r="BQ92" i="10"/>
  <c r="BN92" i="10"/>
  <c r="BH92" i="10"/>
  <c r="BF92" i="10"/>
  <c r="BZ92" i="10"/>
  <c r="CC86" i="10"/>
  <c r="CC85" i="10" s="1"/>
  <c r="CC92" i="10" s="1"/>
  <c r="AP92" i="10"/>
  <c r="AI59" i="11"/>
  <c r="AL92" i="10"/>
  <c r="AM92" i="10"/>
  <c r="AO92" i="10"/>
  <c r="BU92" i="10"/>
  <c r="BM92" i="10"/>
  <c r="AJ92" i="10"/>
  <c r="AI85" i="10"/>
  <c r="AI92" i="10" s="1"/>
  <c r="AK78" i="10"/>
  <c r="AK92" i="10" s="1"/>
  <c r="CC232" i="8"/>
  <c r="CC329" i="8" s="1"/>
  <c r="CD233" i="8"/>
  <c r="CE211" i="8"/>
  <c r="CE210" i="8" s="1"/>
  <c r="CE209" i="8" s="1"/>
  <c r="CE310" i="8" s="1"/>
  <c r="CE188" i="8"/>
  <c r="CE189" i="8"/>
  <c r="CE190" i="8"/>
  <c r="CE191" i="8"/>
  <c r="CE192" i="8"/>
  <c r="CE311" i="8"/>
  <c r="CD164" i="8"/>
  <c r="CE164" i="8"/>
  <c r="CE322" i="8"/>
  <c r="CE255" i="8" l="1"/>
  <c r="CE274" i="9" s="1"/>
  <c r="CE271" i="9" s="1"/>
  <c r="AB60" i="11"/>
  <c r="AB79" i="10"/>
  <c r="AB78" i="10" s="1"/>
  <c r="AB86" i="10"/>
  <c r="AB85" i="10" s="1"/>
  <c r="AM66" i="11"/>
  <c r="AO66" i="11"/>
  <c r="AI66" i="11"/>
  <c r="AQ86" i="10"/>
  <c r="AQ85" i="10" s="1"/>
  <c r="AQ59" i="11"/>
  <c r="CE79" i="10"/>
  <c r="CE78" i="10" s="1"/>
  <c r="CE92" i="10" s="1"/>
  <c r="AQ52" i="11"/>
  <c r="AQ79" i="10"/>
  <c r="CD79" i="10"/>
  <c r="CD78" i="10" s="1"/>
  <c r="CD232" i="8"/>
  <c r="AB50" i="12" s="1"/>
  <c r="CD86" i="10"/>
  <c r="CD163" i="8"/>
  <c r="CE187" i="8"/>
  <c r="CE186" i="8" s="1"/>
  <c r="CE309" i="8" s="1"/>
  <c r="U60" i="11"/>
  <c r="U53" i="11"/>
  <c r="U86" i="10"/>
  <c r="U79" i="10"/>
  <c r="AB59" i="11" l="1"/>
  <c r="AK66" i="11"/>
  <c r="AK71" i="11" s="1"/>
  <c r="AK99" i="11" s="1"/>
  <c r="AP66" i="11"/>
  <c r="AP71" i="11" s="1"/>
  <c r="AP99" i="11" s="1"/>
  <c r="AP98" i="11" s="1"/>
  <c r="AN66" i="11"/>
  <c r="AN71" i="11" s="1"/>
  <c r="AN99" i="11" s="1"/>
  <c r="AN98" i="11" s="1"/>
  <c r="CD50" i="12"/>
  <c r="CC50" i="12"/>
  <c r="CE50" i="12"/>
  <c r="CE329" i="8"/>
  <c r="AO71" i="11"/>
  <c r="AO99" i="11" s="1"/>
  <c r="AO98" i="11" s="1"/>
  <c r="AM71" i="11"/>
  <c r="AM99" i="11" s="1"/>
  <c r="AM98" i="11" s="1"/>
  <c r="AI71" i="11"/>
  <c r="AI99" i="11" s="1"/>
  <c r="AI98" i="11" s="1"/>
  <c r="AJ66" i="11"/>
  <c r="AB52" i="11"/>
  <c r="AQ78" i="10"/>
  <c r="CD85" i="10"/>
  <c r="CD92" i="10" s="1"/>
  <c r="U78" i="10"/>
  <c r="U59" i="11"/>
  <c r="U52" i="11"/>
  <c r="U85" i="10"/>
  <c r="U50" i="12"/>
  <c r="AB71" i="11" l="1"/>
  <c r="AB99" i="11" s="1"/>
  <c r="AJ71" i="11"/>
  <c r="AJ99" i="11" s="1"/>
  <c r="AJ98" i="11" s="1"/>
  <c r="AQ66" i="11"/>
  <c r="AQ92" i="10"/>
  <c r="U66" i="11"/>
  <c r="AQ71" i="11" l="1"/>
  <c r="AQ99" i="11" s="1"/>
  <c r="AQ98" i="11" s="1"/>
  <c r="U71" i="11"/>
  <c r="AD98" i="9" l="1"/>
  <c r="AL98" i="9" l="1"/>
  <c r="AC33" i="12" l="1"/>
  <c r="AD33" i="12"/>
  <c r="AE33" i="12"/>
  <c r="AF33" i="12"/>
  <c r="AG33" i="12"/>
  <c r="AH33" i="12"/>
  <c r="AI33" i="12"/>
  <c r="AJ33" i="12"/>
  <c r="AK33" i="12"/>
  <c r="AL33" i="12"/>
  <c r="AM33" i="12"/>
  <c r="AN33" i="12"/>
  <c r="AO33" i="12"/>
  <c r="AP33" i="12"/>
  <c r="AQ33" i="12"/>
  <c r="AR33" i="12"/>
  <c r="AS33" i="12"/>
  <c r="AT33" i="12"/>
  <c r="AU33" i="12"/>
  <c r="AV33" i="12"/>
  <c r="AW33" i="12"/>
  <c r="AX33" i="12"/>
  <c r="AY33" i="12"/>
  <c r="AZ33" i="12"/>
  <c r="BA33" i="12"/>
  <c r="BB33" i="12"/>
  <c r="BC33" i="12"/>
  <c r="BD33" i="12"/>
  <c r="BE33" i="12"/>
  <c r="BF33" i="12"/>
  <c r="BG33" i="12"/>
  <c r="BH33" i="12"/>
  <c r="BI33" i="12"/>
  <c r="BJ33" i="12"/>
  <c r="BK33" i="12"/>
  <c r="BL33" i="12"/>
  <c r="BM33" i="12"/>
  <c r="BN33" i="12"/>
  <c r="BO33" i="12"/>
  <c r="BP33" i="12"/>
  <c r="BQ33" i="12"/>
  <c r="BR33" i="12"/>
  <c r="BS33" i="12"/>
  <c r="BT33" i="12"/>
  <c r="BU33" i="12"/>
  <c r="BV33" i="12"/>
  <c r="BW33" i="12"/>
  <c r="BX33" i="12"/>
  <c r="BY33" i="12"/>
  <c r="BZ33" i="12"/>
  <c r="CA33" i="12"/>
  <c r="CB33" i="12"/>
  <c r="CC33" i="12"/>
  <c r="CD33" i="12"/>
  <c r="CE33" i="12"/>
  <c r="CE163" i="8" l="1"/>
  <c r="CC163" i="8"/>
  <c r="U97" i="8"/>
  <c r="U279" i="8"/>
  <c r="U284" i="8"/>
  <c r="U95" i="8"/>
  <c r="U29" i="8"/>
  <c r="U122" i="8"/>
  <c r="U282" i="8"/>
  <c r="U26" i="8"/>
  <c r="U28" i="8"/>
  <c r="U100" i="8"/>
  <c r="U25" i="8"/>
  <c r="U27" i="8"/>
  <c r="U30" i="8"/>
  <c r="U74" i="8"/>
  <c r="U119" i="8"/>
  <c r="U75" i="8"/>
  <c r="U280" i="8"/>
  <c r="U123" i="8"/>
  <c r="U121" i="8"/>
  <c r="U77" i="8"/>
  <c r="U281" i="8"/>
  <c r="U99" i="8"/>
  <c r="U73" i="8"/>
  <c r="U283" i="8"/>
  <c r="U96" i="8"/>
  <c r="U72" i="8"/>
  <c r="U120" i="8"/>
  <c r="U98" i="8"/>
  <c r="U118" i="8"/>
  <c r="U76" i="8"/>
  <c r="AH13" i="12" l="1"/>
  <c r="BC13" i="12"/>
  <c r="CB191" i="8"/>
  <c r="BZ190" i="8"/>
  <c r="BU191" i="8"/>
  <c r="BL189" i="8"/>
  <c r="BS188" i="8"/>
  <c r="CB189" i="8"/>
  <c r="BP190" i="8"/>
  <c r="BK192" i="8"/>
  <c r="BG190" i="8"/>
  <c r="BY188" i="8"/>
  <c r="BG189" i="8"/>
  <c r="BK190" i="8"/>
  <c r="BY191" i="8"/>
  <c r="CB192" i="8"/>
  <c r="BJ190" i="8"/>
  <c r="BN188" i="8"/>
  <c r="CA190" i="8"/>
  <c r="BI189" i="8"/>
  <c r="BW191" i="8"/>
  <c r="BI192" i="8"/>
  <c r="BM189" i="8"/>
  <c r="BQ192" i="8"/>
  <c r="BU189" i="8"/>
  <c r="BI191" i="8"/>
  <c r="BL192" i="8"/>
  <c r="BX190" i="8"/>
  <c r="BK188" i="8"/>
  <c r="BF191" i="8"/>
  <c r="CB190" i="8"/>
  <c r="BO188" i="8"/>
  <c r="BK191" i="8"/>
  <c r="BO189" i="8"/>
  <c r="BS190" i="8"/>
  <c r="BL188" i="8"/>
  <c r="BF192" i="8"/>
  <c r="BR189" i="8"/>
  <c r="BT188" i="8"/>
  <c r="BN192" i="8"/>
  <c r="BZ189" i="8"/>
  <c r="BM188" i="8"/>
  <c r="BZ192" i="8"/>
  <c r="BV190" i="8"/>
  <c r="BR191" i="8"/>
  <c r="BW189" i="8"/>
  <c r="BZ191" i="8"/>
  <c r="BN190" i="8"/>
  <c r="BP188" i="8"/>
  <c r="BL191" i="8"/>
  <c r="BW192" i="8"/>
  <c r="BW188" i="8"/>
  <c r="BH190" i="8"/>
  <c r="BI188" i="8"/>
  <c r="BP189" i="8"/>
  <c r="BX189" i="8"/>
  <c r="BV188" i="8"/>
  <c r="BG192" i="8"/>
  <c r="BS189" i="8"/>
  <c r="BV191" i="8"/>
  <c r="BJ189" i="8"/>
  <c r="BG191" i="8"/>
  <c r="BO191" i="8"/>
  <c r="BV189" i="8"/>
  <c r="BQ190" i="8"/>
  <c r="BJ191" i="8"/>
  <c r="BY190" i="8"/>
  <c r="BZ188" i="8"/>
  <c r="BU192" i="8"/>
  <c r="BQ188" i="8"/>
  <c r="BL190" i="8"/>
  <c r="BX192" i="8"/>
  <c r="BN189" i="8"/>
  <c r="CA188" i="8"/>
  <c r="CA189" i="8"/>
  <c r="BP191" i="8"/>
  <c r="BJ192" i="8"/>
  <c r="BR190" i="8"/>
  <c r="BX191" i="8"/>
  <c r="BR192" i="8"/>
  <c r="BF190" i="8"/>
  <c r="BJ188" i="8"/>
  <c r="BS191" i="8"/>
  <c r="BH189" i="8"/>
  <c r="BG188" i="8"/>
  <c r="BK189" i="8"/>
  <c r="BO190" i="8"/>
  <c r="BO192" i="8"/>
  <c r="CA192" i="8"/>
  <c r="BQ189" i="8"/>
  <c r="BM190" i="8"/>
  <c r="BM191" i="8"/>
  <c r="BY189" i="8"/>
  <c r="BT190" i="8"/>
  <c r="BU188" i="8"/>
  <c r="BH192" i="8"/>
  <c r="BP192" i="8"/>
  <c r="BT189" i="8"/>
  <c r="BF188" i="8"/>
  <c r="BQ191" i="8"/>
  <c r="BS192" i="8"/>
  <c r="BW190" i="8"/>
  <c r="BX188" i="8"/>
  <c r="CA191" i="8"/>
  <c r="BF189" i="8"/>
  <c r="BI190" i="8"/>
  <c r="CB188" i="8"/>
  <c r="BV192" i="8"/>
  <c r="BR188" i="8"/>
  <c r="BM192" i="8"/>
  <c r="BU190" i="8"/>
  <c r="BN191" i="8"/>
  <c r="BY192" i="8"/>
  <c r="BH188" i="8"/>
  <c r="BT192" i="8"/>
  <c r="BH191" i="8"/>
  <c r="BT191" i="8"/>
  <c r="U191" i="8"/>
  <c r="U192" i="8"/>
  <c r="U188" i="8"/>
  <c r="U190" i="8"/>
  <c r="U189" i="8"/>
  <c r="BT187" i="8" l="1"/>
  <c r="BO187" i="8"/>
  <c r="BS187" i="8"/>
  <c r="BN187" i="8"/>
  <c r="BK187" i="8"/>
  <c r="BW187" i="8"/>
  <c r="BP187" i="8"/>
  <c r="BI187" i="8"/>
  <c r="BL187" i="8"/>
  <c r="BF187" i="8"/>
  <c r="CB187" i="8"/>
  <c r="CA187" i="8"/>
  <c r="BG187" i="8"/>
  <c r="BH187" i="8"/>
  <c r="BM187" i="8"/>
  <c r="BZ187" i="8"/>
  <c r="BR187" i="8"/>
  <c r="BJ187" i="8"/>
  <c r="BQ187" i="8"/>
  <c r="BU187" i="8"/>
  <c r="BV187" i="8"/>
  <c r="BY187" i="8"/>
  <c r="BX187" i="8"/>
  <c r="U144" i="8"/>
  <c r="U143" i="8"/>
  <c r="U142" i="8"/>
  <c r="U146" i="8"/>
  <c r="U187" i="8"/>
  <c r="U141" i="8"/>
  <c r="U145" i="8"/>
  <c r="BJ275" i="9" l="1"/>
  <c r="BJ271" i="9" s="1"/>
  <c r="BN311" i="8"/>
  <c r="BS322" i="8"/>
  <c r="BF322" i="8"/>
  <c r="BF311" i="8"/>
  <c r="BL163" i="8"/>
  <c r="BL311" i="8"/>
  <c r="BV322" i="8"/>
  <c r="BY311" i="8"/>
  <c r="CB311" i="8"/>
  <c r="BG163" i="8"/>
  <c r="BU311" i="8"/>
  <c r="BO311" i="8"/>
  <c r="BI163" i="8"/>
  <c r="BQ311" i="8"/>
  <c r="BR311" i="8"/>
  <c r="BM322" i="8"/>
  <c r="BT311" i="8"/>
  <c r="BI311" i="8"/>
  <c r="BH322" i="8"/>
  <c r="BJ322" i="8"/>
  <c r="BX311" i="8"/>
  <c r="BT322" i="8"/>
  <c r="BK163" i="8"/>
  <c r="BG322" i="8"/>
  <c r="BJ163" i="8"/>
  <c r="CA322" i="8"/>
  <c r="BI322" i="8"/>
  <c r="CB322" i="8"/>
  <c r="BK322" i="8"/>
  <c r="BH311" i="8"/>
  <c r="BW322" i="8"/>
  <c r="BZ322" i="8"/>
  <c r="BN322" i="8"/>
  <c r="BW311" i="8"/>
  <c r="BR322" i="8"/>
  <c r="BV311" i="8"/>
  <c r="CB211" i="8"/>
  <c r="BZ311" i="8"/>
  <c r="CD322" i="8"/>
  <c r="BK311" i="8"/>
  <c r="BH163" i="8"/>
  <c r="BO322" i="8"/>
  <c r="BY322" i="8"/>
  <c r="BU322" i="8"/>
  <c r="BX322" i="8"/>
  <c r="BM311" i="8"/>
  <c r="BP322" i="8"/>
  <c r="BQ322" i="8"/>
  <c r="BJ311" i="8"/>
  <c r="CB212" i="8"/>
  <c r="BF163" i="8"/>
  <c r="CA311" i="8"/>
  <c r="BG311" i="8"/>
  <c r="BS311" i="8"/>
  <c r="BP311" i="8"/>
  <c r="BL322" i="8"/>
  <c r="U272" i="9"/>
  <c r="U322" i="8"/>
  <c r="U303" i="8"/>
  <c r="U275" i="9"/>
  <c r="BI13" i="12" l="1"/>
  <c r="BJ13" i="12"/>
  <c r="BL13" i="12"/>
  <c r="BH13" i="12"/>
  <c r="BF13" i="12"/>
  <c r="BK13" i="12"/>
  <c r="BG13" i="12"/>
  <c r="Z13" i="12"/>
  <c r="BL211" i="8"/>
  <c r="BM212" i="8"/>
  <c r="BI211" i="8"/>
  <c r="BP212" i="8"/>
  <c r="BG186" i="8"/>
  <c r="BG309" i="8" s="1"/>
  <c r="BK186" i="8"/>
  <c r="BK309" i="8" s="1"/>
  <c r="BU163" i="8"/>
  <c r="BS212" i="8"/>
  <c r="BT211" i="8"/>
  <c r="CA163" i="8"/>
  <c r="BX211" i="8"/>
  <c r="BY163" i="8"/>
  <c r="BT163" i="8"/>
  <c r="BZ186" i="8"/>
  <c r="BZ309" i="8" s="1"/>
  <c r="BL212" i="8"/>
  <c r="BT212" i="8"/>
  <c r="BK211" i="8"/>
  <c r="BR163" i="8"/>
  <c r="BQ186" i="8"/>
  <c r="BQ309" i="8" s="1"/>
  <c r="CB210" i="8"/>
  <c r="CB209" i="8" s="1"/>
  <c r="CB310" i="8" s="1"/>
  <c r="BO211" i="8"/>
  <c r="BK212" i="8"/>
  <c r="BJ211" i="8"/>
  <c r="BU211" i="8"/>
  <c r="BP186" i="8"/>
  <c r="BP309" i="8" s="1"/>
  <c r="BV186" i="8"/>
  <c r="BI212" i="8"/>
  <c r="BY186" i="8"/>
  <c r="BY309" i="8" s="1"/>
  <c r="BQ211" i="8"/>
  <c r="CA212" i="8"/>
  <c r="BR211" i="8"/>
  <c r="BI186" i="8"/>
  <c r="BI309" i="8" s="1"/>
  <c r="BJ212" i="8"/>
  <c r="BS211" i="8"/>
  <c r="BW163" i="8"/>
  <c r="BS186" i="8"/>
  <c r="BS309" i="8" s="1"/>
  <c r="CC274" i="9"/>
  <c r="CC271" i="9" s="1"/>
  <c r="BH274" i="9"/>
  <c r="BH271" i="9" s="1"/>
  <c r="BM274" i="9"/>
  <c r="BM271" i="9" s="1"/>
  <c r="BN274" i="9"/>
  <c r="BN271" i="9" s="1"/>
  <c r="BQ274" i="9"/>
  <c r="BQ271" i="9" s="1"/>
  <c r="BT274" i="9"/>
  <c r="BT271" i="9" s="1"/>
  <c r="BY274" i="9"/>
  <c r="BY271" i="9" s="1"/>
  <c r="BZ274" i="9"/>
  <c r="BZ271" i="9" s="1"/>
  <c r="BT210" i="8" l="1"/>
  <c r="BT209" i="8" s="1"/>
  <c r="BT310" i="8" s="1"/>
  <c r="BW186" i="8" l="1"/>
  <c r="BW309" i="8" s="1"/>
  <c r="BQ212" i="8"/>
  <c r="BQ163" i="8"/>
  <c r="BN163" i="8"/>
  <c r="BW212" i="8"/>
  <c r="BX163" i="8"/>
  <c r="CA186" i="8"/>
  <c r="CA309" i="8" s="1"/>
  <c r="BH212" i="8"/>
  <c r="BV309" i="8"/>
  <c r="BR186" i="8"/>
  <c r="BR309" i="8" s="1"/>
  <c r="BU186" i="8"/>
  <c r="BU309" i="8" s="1"/>
  <c r="BZ211" i="8"/>
  <c r="BG212" i="8"/>
  <c r="BF211" i="8"/>
  <c r="BL186" i="8"/>
  <c r="BL309" i="8" s="1"/>
  <c r="BO163" i="8"/>
  <c r="BJ186" i="8"/>
  <c r="BJ309" i="8" s="1"/>
  <c r="BO212" i="8"/>
  <c r="BN212" i="8"/>
  <c r="BV211" i="8"/>
  <c r="BY212" i="8"/>
  <c r="BR212" i="8"/>
  <c r="BW211" i="8"/>
  <c r="BV163" i="8"/>
  <c r="BH186" i="8"/>
  <c r="BH309" i="8" s="1"/>
  <c r="BF186" i="8"/>
  <c r="BF309" i="8" s="1"/>
  <c r="BP163" i="8"/>
  <c r="BS163" i="8"/>
  <c r="BM186" i="8"/>
  <c r="BM309" i="8" s="1"/>
  <c r="BF212" i="8"/>
  <c r="BV212" i="8"/>
  <c r="BH211" i="8"/>
  <c r="BN186" i="8"/>
  <c r="BN309" i="8" s="1"/>
  <c r="BT186" i="8"/>
  <c r="BT309" i="8" s="1"/>
  <c r="CB186" i="8"/>
  <c r="CB309" i="8" s="1"/>
  <c r="BM163" i="8"/>
  <c r="BG211" i="8"/>
  <c r="BZ163" i="8"/>
  <c r="BU212" i="8"/>
  <c r="BP211" i="8"/>
  <c r="CA211" i="8"/>
  <c r="BZ212" i="8"/>
  <c r="CB163" i="8"/>
  <c r="BX186" i="8"/>
  <c r="BX309" i="8" s="1"/>
  <c r="BY211" i="8"/>
  <c r="BN211" i="8"/>
  <c r="BM211" i="8"/>
  <c r="BX212" i="8"/>
  <c r="BO186" i="8"/>
  <c r="BO309" i="8" s="1"/>
  <c r="U215" i="8"/>
  <c r="U311" i="8"/>
  <c r="U169" i="8"/>
  <c r="U236" i="8"/>
  <c r="U94" i="8"/>
  <c r="U168" i="8"/>
  <c r="U238" i="8"/>
  <c r="U210" i="8"/>
  <c r="U309" i="8"/>
  <c r="U186" i="8"/>
  <c r="U167" i="8"/>
  <c r="U213" i="8"/>
  <c r="U140" i="8"/>
  <c r="U278" i="8"/>
  <c r="U117" i="8"/>
  <c r="U166" i="8"/>
  <c r="U212" i="8"/>
  <c r="U310" i="8"/>
  <c r="U71" i="8"/>
  <c r="U237" i="8"/>
  <c r="U209" i="8"/>
  <c r="U24" i="8"/>
  <c r="U164" i="8"/>
  <c r="U211" i="8"/>
  <c r="U214" i="8"/>
  <c r="U165" i="8"/>
  <c r="CD13" i="12" l="1"/>
  <c r="BU13" i="12"/>
  <c r="CE13" i="12"/>
  <c r="BY13" i="12"/>
  <c r="BT13" i="12"/>
  <c r="CA13" i="12"/>
  <c r="BP13" i="12"/>
  <c r="BW13" i="12"/>
  <c r="BZ13" i="12"/>
  <c r="BS13" i="12"/>
  <c r="BN13" i="12"/>
  <c r="BM13" i="12"/>
  <c r="BV13" i="12"/>
  <c r="CC13" i="12"/>
  <c r="BR13" i="12"/>
  <c r="CB13" i="12"/>
  <c r="BX13" i="12"/>
  <c r="BQ13" i="12"/>
  <c r="BO13" i="12"/>
  <c r="AB13" i="12"/>
  <c r="AA13" i="12"/>
  <c r="BX210" i="8"/>
  <c r="BN210" i="8"/>
  <c r="BS210" i="8"/>
  <c r="BS209" i="8" s="1"/>
  <c r="BS310" i="8" s="1"/>
  <c r="BI210" i="8"/>
  <c r="BZ210" i="8"/>
  <c r="BK210" i="8"/>
  <c r="BY210" i="8"/>
  <c r="BG210" i="8"/>
  <c r="BM210" i="8"/>
  <c r="BM209" i="8" s="1"/>
  <c r="BM310" i="8" s="1"/>
  <c r="BU210" i="8"/>
  <c r="BO210" i="8"/>
  <c r="BP210" i="8"/>
  <c r="BH210" i="8"/>
  <c r="BV210" i="8"/>
  <c r="BF210" i="8"/>
  <c r="CA210" i="8"/>
  <c r="BJ210" i="8"/>
  <c r="BW210" i="8"/>
  <c r="BR210" i="8"/>
  <c r="BR209" i="8" s="1"/>
  <c r="BR310" i="8" s="1"/>
  <c r="BQ210" i="8"/>
  <c r="BQ209" i="8" s="1"/>
  <c r="BQ310" i="8" s="1"/>
  <c r="BL210" i="8"/>
  <c r="BL209" i="8" s="1"/>
  <c r="BL310" i="8" s="1"/>
  <c r="U261" i="8"/>
  <c r="U260" i="8"/>
  <c r="U163" i="8"/>
  <c r="U259" i="8"/>
  <c r="U13" i="12"/>
  <c r="U233" i="8"/>
  <c r="BP209" i="8" l="1"/>
  <c r="BP310" i="8" s="1"/>
  <c r="BH209" i="8"/>
  <c r="BH310" i="8" s="1"/>
  <c r="BV209" i="8"/>
  <c r="BV310" i="8" s="1"/>
  <c r="BO209" i="8"/>
  <c r="BO310" i="8" s="1"/>
  <c r="CA209" i="8"/>
  <c r="CA310" i="8" s="1"/>
  <c r="BX209" i="8"/>
  <c r="BX310" i="8" s="1"/>
  <c r="BK209" i="8"/>
  <c r="BK310" i="8" s="1"/>
  <c r="BI209" i="8"/>
  <c r="BI310" i="8" s="1"/>
  <c r="BW209" i="8"/>
  <c r="BW310" i="8" s="1"/>
  <c r="BF209" i="8"/>
  <c r="BF310" i="8" s="1"/>
  <c r="BG209" i="8"/>
  <c r="BG310" i="8" s="1"/>
  <c r="BU209" i="8"/>
  <c r="BU310" i="8" s="1"/>
  <c r="BN209" i="8"/>
  <c r="BN310" i="8" s="1"/>
  <c r="BZ209" i="8"/>
  <c r="BZ310" i="8" s="1"/>
  <c r="BJ209" i="8"/>
  <c r="BJ310" i="8" s="1"/>
  <c r="BY209" i="8"/>
  <c r="BY310" i="8" s="1"/>
  <c r="U256" i="8"/>
  <c r="U232" i="8"/>
  <c r="CD329" i="8" l="1"/>
  <c r="U255" i="8"/>
  <c r="BT329" i="8" l="1"/>
  <c r="BO329" i="8"/>
  <c r="BH329" i="8"/>
  <c r="BJ329" i="8"/>
  <c r="BR329" i="8"/>
  <c r="CB329" i="8"/>
  <c r="BS329" i="8"/>
  <c r="BN329" i="8"/>
  <c r="BY329" i="8"/>
  <c r="BQ329" i="8"/>
  <c r="BU329" i="8"/>
  <c r="BW329" i="8"/>
  <c r="BG329" i="8"/>
  <c r="BP329" i="8"/>
  <c r="CA329" i="8"/>
  <c r="BV329" i="8"/>
  <c r="BX329" i="8"/>
  <c r="BL329" i="8"/>
  <c r="BZ329" i="8"/>
  <c r="BM329" i="8"/>
  <c r="BK329" i="8"/>
  <c r="BF329" i="8"/>
  <c r="BI329" i="8"/>
  <c r="U271" i="9"/>
  <c r="U274" i="9"/>
  <c r="U329" i="8"/>
  <c r="AI80" i="11" l="1"/>
  <c r="AG87" i="11"/>
  <c r="AI87" i="11"/>
  <c r="AE87" i="11"/>
  <c r="AC87" i="11"/>
  <c r="AF87" i="11"/>
  <c r="AD87" i="11"/>
  <c r="AF80" i="11"/>
  <c r="AD80" i="11"/>
  <c r="AK80" i="11"/>
  <c r="AE80" i="11"/>
  <c r="AC80" i="11"/>
  <c r="AG80" i="11"/>
  <c r="AK87" i="11" l="1"/>
  <c r="BK39" i="12" l="1"/>
  <c r="BL39" i="12"/>
  <c r="AQ39" i="12"/>
  <c r="BN39" i="12"/>
  <c r="BQ39" i="12"/>
  <c r="BS39" i="12"/>
  <c r="BC39" i="12"/>
  <c r="BB39" i="12"/>
  <c r="AU39" i="12"/>
  <c r="AK39" i="12"/>
  <c r="AZ39" i="12"/>
  <c r="CC39" i="12"/>
  <c r="BH39" i="12"/>
  <c r="BJ39" i="12"/>
  <c r="AS39" i="12"/>
  <c r="AL39" i="12"/>
  <c r="BD39" i="12"/>
  <c r="AT39" i="12"/>
  <c r="BU39" i="12"/>
  <c r="AY39" i="12"/>
  <c r="BA39" i="12"/>
  <c r="AJ39" i="12"/>
  <c r="AM39" i="12"/>
  <c r="AV39" i="12"/>
  <c r="BR39" i="12"/>
  <c r="BF39" i="12"/>
  <c r="AR39" i="12"/>
  <c r="BW39" i="12"/>
  <c r="AD39" i="12"/>
  <c r="AE39" i="12"/>
  <c r="AX39" i="12"/>
  <c r="BI39" i="12"/>
  <c r="AI39" i="12"/>
  <c r="AP39" i="12"/>
  <c r="AW39" i="12"/>
  <c r="CD39" i="12"/>
  <c r="BX39" i="12"/>
  <c r="BY39" i="12"/>
  <c r="CA39" i="12"/>
  <c r="BM39" i="12"/>
  <c r="BE39" i="12"/>
  <c r="AC39" i="12"/>
  <c r="CB39" i="12"/>
  <c r="BO39" i="12"/>
  <c r="BP39" i="12"/>
  <c r="AN39" i="12"/>
  <c r="AO39" i="12"/>
  <c r="AH39" i="12"/>
  <c r="BT39" i="12"/>
  <c r="AG39" i="12"/>
  <c r="BV39" i="12"/>
  <c r="BG39" i="12"/>
  <c r="BZ39" i="12"/>
  <c r="AF39" i="12"/>
  <c r="AS40" i="12" l="1"/>
  <c r="AK40" i="12"/>
  <c r="AU40" i="12"/>
  <c r="AQ40" i="12"/>
  <c r="BR40" i="12"/>
  <c r="AX40" i="12"/>
  <c r="BE40" i="12"/>
  <c r="AR40" i="12"/>
  <c r="AJ40" i="12"/>
  <c r="AD40" i="12"/>
  <c r="CC40" i="12"/>
  <c r="BI40" i="12"/>
  <c r="AZ40" i="12"/>
  <c r="AP40" i="12"/>
  <c r="AO40" i="12"/>
  <c r="BZ40" i="12"/>
  <c r="AF40" i="12"/>
  <c r="BH40" i="12"/>
  <c r="AW40" i="12"/>
  <c r="BC40" i="12"/>
  <c r="AY40" i="12"/>
  <c r="AE40" i="12"/>
  <c r="AH40" i="12"/>
  <c r="AL40" i="12"/>
  <c r="BF40" i="12"/>
  <c r="BQ40" i="12"/>
  <c r="BM40" i="12"/>
  <c r="BJ40" i="12"/>
  <c r="BX40" i="12"/>
  <c r="AG40" i="12"/>
  <c r="AM40" i="12"/>
  <c r="BP40" i="12"/>
  <c r="BA40" i="12"/>
  <c r="BS40" i="12"/>
  <c r="BK40" i="12"/>
  <c r="AC40" i="12"/>
  <c r="BY40" i="12"/>
  <c r="AI40" i="12"/>
  <c r="BU40" i="12"/>
  <c r="BB40" i="12"/>
  <c r="AT40" i="12"/>
  <c r="AN40" i="12"/>
  <c r="BD40" i="12"/>
  <c r="CA40" i="12"/>
  <c r="BG40" i="12"/>
  <c r="CB40" i="12"/>
  <c r="CD40" i="12"/>
  <c r="BT40" i="12"/>
  <c r="BL40" i="12"/>
  <c r="BN40" i="12"/>
  <c r="BV40" i="12"/>
  <c r="AV40" i="12"/>
  <c r="BO40" i="12"/>
  <c r="BW40" i="12"/>
  <c r="AL80" i="11"/>
  <c r="AM80" i="11"/>
  <c r="AN80" i="11"/>
  <c r="AO80" i="11"/>
  <c r="AP80" i="11"/>
  <c r="AQ80" i="11"/>
  <c r="CE40" i="12" l="1"/>
  <c r="CE39" i="12" l="1"/>
  <c r="AQ110" i="11"/>
  <c r="AC110" i="11"/>
  <c r="AD110" i="11"/>
  <c r="AE110" i="11"/>
  <c r="AF110" i="11"/>
  <c r="AG110" i="11"/>
  <c r="AH110" i="11"/>
  <c r="AI110" i="11"/>
  <c r="AJ110" i="11"/>
  <c r="AK110" i="11"/>
  <c r="AL110" i="11"/>
  <c r="AM110" i="11"/>
  <c r="AN110" i="11"/>
  <c r="AO110" i="11"/>
  <c r="AP110" i="11"/>
  <c r="AQ87" i="11" l="1"/>
  <c r="AL87" i="11"/>
  <c r="AM87" i="11"/>
  <c r="AN87" i="11"/>
  <c r="AO87" i="11"/>
  <c r="AP87" i="11"/>
  <c r="AQ88" i="11" l="1"/>
  <c r="AC17" i="12" l="1"/>
  <c r="AC18" i="12" l="1"/>
  <c r="AD17" i="12" l="1"/>
  <c r="AE17" i="12" l="1"/>
  <c r="AF17" i="12"/>
  <c r="AC105" i="11" l="1"/>
  <c r="AC85" i="11"/>
  <c r="AC104" i="11"/>
  <c r="AC75" i="11"/>
  <c r="AC103" i="11" l="1"/>
  <c r="AD104" i="11" l="1"/>
  <c r="AC102" i="11"/>
  <c r="AE104" i="11" l="1"/>
  <c r="AE105" i="11"/>
  <c r="AE75" i="11" l="1"/>
  <c r="AF105" i="11" l="1"/>
  <c r="AF104" i="11"/>
  <c r="AF81" i="11"/>
  <c r="AF75" i="11" s="1"/>
  <c r="AE103" i="11"/>
  <c r="AE102" i="11" s="1"/>
  <c r="AF85" i="11"/>
  <c r="AF103" i="11" l="1"/>
  <c r="AF102" i="11" s="1"/>
  <c r="AG104" i="11" l="1"/>
  <c r="AH88" i="11" l="1"/>
  <c r="AG103" i="11" l="1"/>
  <c r="AG102" i="11" s="1"/>
  <c r="AI103" i="11" l="1"/>
  <c r="AI102" i="11" s="1"/>
  <c r="AI75" i="11"/>
  <c r="AJ89" i="11" l="1"/>
  <c r="AJ104" i="11"/>
  <c r="AJ105" i="11"/>
  <c r="AJ75" i="11"/>
  <c r="AJ103" i="11" l="1"/>
  <c r="AJ102" i="11" s="1"/>
  <c r="AK88" i="11" l="1"/>
  <c r="AK103" i="11" l="1"/>
  <c r="AK102" i="11" s="1"/>
  <c r="AK75" i="11"/>
  <c r="AL81" i="11" l="1"/>
  <c r="AL75" i="11" s="1"/>
  <c r="AL105" i="11" l="1"/>
  <c r="AL102" i="11" l="1"/>
  <c r="AL103" i="11" l="1"/>
  <c r="AM103" i="11" l="1"/>
  <c r="AM102" i="11" s="1"/>
  <c r="AM75" i="11"/>
  <c r="AN88" i="11" l="1"/>
  <c r="AN89" i="11"/>
  <c r="AN104" i="11"/>
  <c r="AN103" i="11" l="1"/>
  <c r="AN102" i="11" s="1"/>
  <c r="AC34" i="12" l="1"/>
  <c r="AF34" i="12" l="1"/>
  <c r="BT34" i="12"/>
  <c r="BR34" i="12"/>
  <c r="AP34" i="12"/>
  <c r="BE34" i="12"/>
  <c r="BU34" i="12"/>
  <c r="BY34" i="12"/>
  <c r="BS34" i="12"/>
  <c r="AD34" i="12"/>
  <c r="AQ34" i="12"/>
  <c r="AX34" i="12"/>
  <c r="BF34" i="12"/>
  <c r="AN34" i="12"/>
  <c r="BG34" i="12"/>
  <c r="BN34" i="12"/>
  <c r="AV34" i="12"/>
  <c r="AK34" i="12"/>
  <c r="BO34" i="12"/>
  <c r="CC34" i="12"/>
  <c r="BL34" i="12"/>
  <c r="AU34" i="12"/>
  <c r="BH34" i="12"/>
  <c r="BV34" i="12"/>
  <c r="AO34" i="12"/>
  <c r="BX34" i="12"/>
  <c r="AL34" i="12"/>
  <c r="AS34" i="12"/>
  <c r="BA34" i="12"/>
  <c r="AY34" i="12"/>
  <c r="BI34" i="12"/>
  <c r="BW34" i="12"/>
  <c r="AH34" i="12"/>
  <c r="CA34" i="12"/>
  <c r="AM34" i="12"/>
  <c r="AT34" i="12"/>
  <c r="BB34" i="12"/>
  <c r="BJ34" i="12"/>
  <c r="BP34" i="12"/>
  <c r="AI34" i="12"/>
  <c r="CB34" i="12"/>
  <c r="CD34" i="12"/>
  <c r="CE34" i="12"/>
  <c r="BC34" i="12"/>
  <c r="BZ34" i="12"/>
  <c r="BM34" i="12"/>
  <c r="AJ34" i="12"/>
  <c r="AR34" i="12"/>
  <c r="BK34" i="12"/>
  <c r="BQ34" i="12"/>
  <c r="AW34" i="12"/>
  <c r="AG34" i="12"/>
  <c r="BD34" i="12"/>
  <c r="AE34" i="12"/>
  <c r="AZ34" i="12"/>
  <c r="BD18" i="12"/>
  <c r="AT18" i="12"/>
  <c r="BC18" i="12"/>
  <c r="AW18" i="12"/>
  <c r="BX18" i="12"/>
  <c r="CD18" i="12"/>
  <c r="AU18" i="12"/>
  <c r="CC18" i="12"/>
  <c r="BF18" i="12"/>
  <c r="AF18" i="12"/>
  <c r="AR18" i="12"/>
  <c r="AN18" i="12"/>
  <c r="BA18" i="12"/>
  <c r="BB18" i="12"/>
  <c r="BZ18" i="12"/>
  <c r="BG18" i="12"/>
  <c r="AL18" i="12"/>
  <c r="AI18" i="12"/>
  <c r="BU18" i="12"/>
  <c r="AV18" i="12"/>
  <c r="AE18" i="12"/>
  <c r="BP18" i="12"/>
  <c r="BT18" i="12"/>
  <c r="BL18" i="12"/>
  <c r="AD18" i="12"/>
  <c r="AS18" i="12"/>
  <c r="AX18" i="12"/>
  <c r="AO18" i="12"/>
  <c r="AM18" i="12"/>
  <c r="BO18" i="12"/>
  <c r="BK18" i="12"/>
  <c r="AY18" i="12"/>
  <c r="AP18" i="12"/>
  <c r="BI18" i="12"/>
  <c r="AQ18" i="12"/>
  <c r="AG18" i="12"/>
  <c r="BW18" i="12"/>
  <c r="AK18" i="12"/>
  <c r="CA18" i="12"/>
  <c r="BJ18" i="12"/>
  <c r="AJ18" i="12"/>
  <c r="BE18" i="12"/>
  <c r="CE18" i="12"/>
  <c r="BR18" i="12"/>
  <c r="BH18" i="12"/>
  <c r="BV18" i="12"/>
  <c r="BN18" i="12"/>
  <c r="AH18" i="12"/>
  <c r="BQ18" i="12"/>
  <c r="BY18" i="12"/>
  <c r="BS18" i="12"/>
  <c r="BM18" i="12"/>
  <c r="AZ18" i="12"/>
  <c r="CB18" i="12"/>
  <c r="AO17" i="12"/>
  <c r="BV17" i="12"/>
  <c r="AM17" i="12"/>
  <c r="AY17" i="12"/>
  <c r="BB17" i="12"/>
  <c r="BO17" i="12"/>
  <c r="BF17" i="12"/>
  <c r="AJ17" i="12"/>
  <c r="BM17" i="12"/>
  <c r="BP17" i="12"/>
  <c r="CB17" i="12"/>
  <c r="CD17" i="12"/>
  <c r="BD17" i="12"/>
  <c r="AP17" i="12"/>
  <c r="AK17" i="12"/>
  <c r="BZ17" i="12"/>
  <c r="BW17" i="12"/>
  <c r="BA17" i="12"/>
  <c r="BU17" i="12"/>
  <c r="BG17" i="12"/>
  <c r="AS17" i="12"/>
  <c r="CE17" i="12"/>
  <c r="BQ17" i="12"/>
  <c r="BR17" i="12"/>
  <c r="AI17" i="12"/>
  <c r="AU17" i="12"/>
  <c r="BS17" i="12"/>
  <c r="AR17" i="12"/>
  <c r="AN17" i="12"/>
  <c r="AQ17" i="12"/>
  <c r="BI17" i="12"/>
  <c r="CC17" i="12"/>
  <c r="BX17" i="12"/>
  <c r="BJ17" i="12"/>
  <c r="BE17" i="12"/>
  <c r="BK17" i="12"/>
  <c r="AZ17" i="12"/>
  <c r="BL17" i="12"/>
  <c r="AG17" i="12"/>
  <c r="BN17" i="12"/>
  <c r="AV17" i="12"/>
  <c r="BH17" i="12"/>
  <c r="AT17" i="12"/>
  <c r="BT17" i="12"/>
  <c r="AL17" i="12"/>
  <c r="CA17" i="12"/>
  <c r="AW17" i="12"/>
  <c r="BY17" i="12"/>
  <c r="AH17" i="12"/>
  <c r="BC17" i="12"/>
  <c r="AX17" i="12"/>
  <c r="AO103" i="11" l="1"/>
  <c r="AO102" i="11" s="1"/>
  <c r="AQ81" i="11"/>
  <c r="AQ75" i="11" s="1"/>
  <c r="AF89" i="11"/>
  <c r="AL89" i="11"/>
  <c r="AF88" i="11"/>
  <c r="AI88" i="11"/>
  <c r="AP88" i="11"/>
  <c r="AQ85" i="11"/>
  <c r="AG85" i="11"/>
  <c r="AH85" i="11"/>
  <c r="AN85" i="11"/>
  <c r="AP89" i="11"/>
  <c r="AD81" i="11"/>
  <c r="AD75" i="11" s="1"/>
  <c r="AP81" i="11"/>
  <c r="AP75" i="11" s="1"/>
  <c r="AG75" i="11"/>
  <c r="AH75" i="11"/>
  <c r="AN75" i="11"/>
  <c r="U86" i="11"/>
  <c r="AP105" i="11" l="1"/>
  <c r="AQ105" i="11"/>
  <c r="AQ103" i="11"/>
  <c r="AD103" i="11"/>
  <c r="AH103" i="11"/>
  <c r="AH102" i="11" s="1"/>
  <c r="AP103" i="11"/>
  <c r="AQ104" i="11"/>
  <c r="AP104" i="11"/>
  <c r="AO115" i="11" l="1"/>
  <c r="AP102" i="11"/>
  <c r="AD102" i="11"/>
  <c r="AQ102" i="11"/>
  <c r="BC52" i="12" l="1"/>
  <c r="BK52" i="12"/>
  <c r="AC52" i="12"/>
  <c r="BT52" i="12"/>
  <c r="AK52" i="12"/>
  <c r="AV52" i="12"/>
  <c r="BE52" i="12"/>
  <c r="AW52" i="12"/>
  <c r="BS52" i="12"/>
  <c r="BB52" i="12"/>
  <c r="AM52" i="12"/>
  <c r="CB52" i="12"/>
  <c r="BJ52" i="12"/>
  <c r="AS52" i="12"/>
  <c r="AU52" i="12"/>
  <c r="AD52" i="12"/>
  <c r="AE52" i="12"/>
  <c r="BL52" i="12"/>
  <c r="CA52" i="12"/>
  <c r="BA52" i="12"/>
  <c r="AJ52" i="12"/>
  <c r="AL52" i="12"/>
  <c r="BX52" i="12"/>
  <c r="BY52" i="12"/>
  <c r="BZ52" i="12"/>
  <c r="BR52" i="12"/>
  <c r="AR52" i="12"/>
  <c r="AI52" i="12"/>
  <c r="BW52" i="12"/>
  <c r="BP52" i="12"/>
  <c r="BQ52" i="12"/>
  <c r="BI52" i="12"/>
  <c r="AQ52" i="12"/>
  <c r="AH52" i="12"/>
  <c r="CE52" i="12"/>
  <c r="BV52" i="12"/>
  <c r="BO52" i="12"/>
  <c r="BH52" i="12"/>
  <c r="AZ52" i="12"/>
  <c r="AT52" i="12"/>
  <c r="AP52" i="12"/>
  <c r="AG52" i="12"/>
  <c r="CD52" i="12"/>
  <c r="BU52" i="12"/>
  <c r="BN52" i="12"/>
  <c r="BG52" i="12"/>
  <c r="AY52" i="12"/>
  <c r="AF52" i="12"/>
  <c r="AO52" i="12"/>
  <c r="CC52" i="12"/>
  <c r="BD52" i="12"/>
  <c r="BM52" i="12"/>
  <c r="BF52" i="12"/>
  <c r="AX52" i="12"/>
  <c r="AN52" i="12"/>
  <c r="AD115" i="11" l="1"/>
  <c r="AF115" i="11"/>
  <c r="AH115" i="11"/>
  <c r="AJ115" i="11"/>
  <c r="AL115" i="11"/>
  <c r="AM115" i="11"/>
  <c r="AP115" i="11"/>
  <c r="AQ115" i="11"/>
  <c r="AF119" i="11" l="1"/>
  <c r="AL119" i="11"/>
  <c r="AI119" i="11"/>
  <c r="AE119" i="11"/>
  <c r="AG119" i="11"/>
  <c r="AQ119" i="11"/>
  <c r="AH119" i="11"/>
  <c r="AN119" i="11"/>
  <c r="AK119" i="11"/>
  <c r="AM119" i="11"/>
  <c r="AO119" i="11"/>
  <c r="AC119" i="11"/>
  <c r="AJ119" i="11"/>
  <c r="AD119" i="11"/>
  <c r="AP119" i="11"/>
  <c r="AD91" i="11"/>
  <c r="AD90" i="11"/>
  <c r="AK90" i="11"/>
  <c r="AE90" i="11"/>
  <c r="AO90" i="11"/>
  <c r="AI90" i="11"/>
  <c r="AM90" i="11"/>
  <c r="AE91" i="11"/>
  <c r="AF90" i="11"/>
  <c r="AH90" i="11"/>
  <c r="AN91" i="11"/>
  <c r="AP91" i="11"/>
  <c r="AG90" i="11"/>
  <c r="AN90" i="11"/>
  <c r="AP90" i="11"/>
  <c r="AI91" i="11"/>
  <c r="AM91" i="11"/>
  <c r="AO91" i="11"/>
  <c r="AQ91" i="11"/>
  <c r="AL91" i="11"/>
  <c r="AC91" i="11"/>
  <c r="AJ91" i="11"/>
  <c r="AQ90" i="11"/>
  <c r="AL90" i="11"/>
  <c r="AC90" i="11"/>
  <c r="AJ90" i="11"/>
  <c r="AF91" i="11"/>
  <c r="AH91" i="11"/>
  <c r="U109" i="11"/>
  <c r="AG121" i="11" l="1"/>
  <c r="AP121" i="11"/>
  <c r="AF121" i="11"/>
  <c r="AM121" i="11"/>
  <c r="AJ121" i="11"/>
  <c r="AQ121" i="11"/>
  <c r="AI121" i="11"/>
  <c r="AI84" i="11"/>
  <c r="AL84" i="11"/>
  <c r="AL94" i="11" s="1"/>
  <c r="AP84" i="11"/>
  <c r="AP94" i="11" s="1"/>
  <c r="AG84" i="11"/>
  <c r="AK84" i="11"/>
  <c r="AK94" i="11" s="1"/>
  <c r="AH84" i="11"/>
  <c r="AH94" i="11" s="1"/>
  <c r="AN84" i="11"/>
  <c r="AQ84" i="11"/>
  <c r="AQ94" i="11" s="1"/>
  <c r="AD84" i="11"/>
  <c r="AD94" i="11" s="1"/>
  <c r="AE84" i="11"/>
  <c r="AE94" i="11" s="1"/>
  <c r="AC84" i="11"/>
  <c r="AC94" i="11" s="1"/>
  <c r="AO84" i="11"/>
  <c r="AJ84" i="11"/>
  <c r="AJ94" i="11" s="1"/>
  <c r="AM84" i="11"/>
  <c r="AF84" i="11"/>
  <c r="AH129" i="11" l="1"/>
  <c r="AL129" i="11"/>
  <c r="AO129" i="11"/>
  <c r="AK129" i="11"/>
  <c r="AC129" i="11"/>
  <c r="AQ129" i="11"/>
  <c r="AJ129" i="11"/>
  <c r="AE129" i="11"/>
  <c r="AP129" i="11"/>
  <c r="AD129" i="11"/>
  <c r="AN94" i="11"/>
  <c r="AF94" i="11"/>
  <c r="AI94" i="11"/>
  <c r="AM94" i="11"/>
  <c r="AG94" i="11"/>
  <c r="U99" i="11"/>
  <c r="AC16" i="12" l="1"/>
  <c r="AD16" i="12"/>
  <c r="AE16" i="12"/>
  <c r="AF16" i="12"/>
  <c r="AG16" i="12"/>
  <c r="AH16" i="12"/>
  <c r="AI16" i="12"/>
  <c r="AJ16" i="12"/>
  <c r="AK16" i="12"/>
  <c r="AL16" i="12"/>
  <c r="AM16" i="12"/>
  <c r="AN16" i="12"/>
  <c r="AO16" i="12"/>
  <c r="AP16" i="12"/>
  <c r="AQ16" i="12"/>
  <c r="AR16" i="12"/>
  <c r="AS16" i="12"/>
  <c r="AT16" i="12"/>
  <c r="AU16" i="12"/>
  <c r="AV16" i="12"/>
  <c r="AW16" i="12"/>
  <c r="AX16" i="12"/>
  <c r="AY16" i="12"/>
  <c r="AZ16" i="12"/>
  <c r="BA16" i="12"/>
  <c r="BB16" i="12"/>
  <c r="BC16" i="12"/>
  <c r="BD16" i="12"/>
  <c r="BE16" i="12"/>
  <c r="BF16" i="12"/>
  <c r="BG16" i="12"/>
  <c r="BH16" i="12"/>
  <c r="BI16" i="12"/>
  <c r="BJ16" i="12"/>
  <c r="BK16" i="12"/>
  <c r="BL16" i="12"/>
  <c r="BM16" i="12"/>
  <c r="BN16" i="12"/>
  <c r="BO16" i="12"/>
  <c r="BP16" i="12"/>
  <c r="BQ16" i="12"/>
  <c r="BR16" i="12"/>
  <c r="BS16" i="12"/>
  <c r="BT16" i="12"/>
  <c r="BU16" i="12"/>
  <c r="BV16" i="12"/>
  <c r="BW16" i="12"/>
  <c r="BX16" i="12"/>
  <c r="BY16" i="12"/>
  <c r="BZ16" i="12"/>
  <c r="CA16" i="12"/>
  <c r="CB16" i="12"/>
  <c r="CC16" i="12"/>
  <c r="CD16" i="12"/>
  <c r="CE16" i="12"/>
  <c r="AM129" i="11"/>
  <c r="AI129" i="11"/>
  <c r="AF129" i="11"/>
  <c r="AN129" i="11"/>
  <c r="AG129" i="11"/>
  <c r="AF131" i="11" l="1"/>
  <c r="AE131" i="11"/>
  <c r="AL131" i="11"/>
  <c r="AD131" i="11"/>
  <c r="AK131" i="11"/>
  <c r="AC131" i="11"/>
  <c r="AJ131" i="11"/>
  <c r="AI131" i="11"/>
  <c r="AM131" i="11"/>
  <c r="AQ131" i="11"/>
  <c r="AP131" i="11"/>
  <c r="AH131" i="11"/>
  <c r="AO131" i="11"/>
  <c r="AG131" i="11"/>
  <c r="AN131" i="11"/>
  <c r="AC108" i="11" l="1"/>
  <c r="AC113" i="11" s="1"/>
  <c r="AC117" i="11" s="1"/>
  <c r="AC128" i="11" s="1"/>
  <c r="AC127" i="11" s="1"/>
  <c r="AB328" i="9"/>
  <c r="AB327" i="9" l="1"/>
  <c r="AC121" i="11" l="1"/>
  <c r="AD108" i="11" l="1"/>
  <c r="AD113" i="11" s="1"/>
  <c r="AD117" i="11" s="1"/>
  <c r="AD128" i="11" s="1"/>
  <c r="AD127" i="11" s="1"/>
  <c r="AL328" i="9"/>
  <c r="AL327" i="9" l="1"/>
  <c r="AD121" i="11"/>
  <c r="AE123" i="11" l="1"/>
  <c r="AE121" i="11"/>
  <c r="AE108" i="11" l="1"/>
  <c r="AE113" i="11" s="1"/>
  <c r="AE117" i="11" s="1"/>
  <c r="AE128" i="11" s="1"/>
  <c r="AE127" i="11" s="1"/>
  <c r="AH121" i="11"/>
  <c r="AC123" i="11" l="1"/>
  <c r="AD123" i="11"/>
  <c r="AL121" i="11"/>
  <c r="AF108" i="11" l="1"/>
  <c r="AF113" i="11" s="1"/>
  <c r="AF117" i="11" s="1"/>
  <c r="AF128" i="11" s="1"/>
  <c r="AF127" i="11" s="1"/>
  <c r="AG91" i="11"/>
  <c r="AN121" i="11"/>
  <c r="AL123" i="11"/>
  <c r="AF123" i="11" l="1"/>
  <c r="AN123" i="11"/>
  <c r="AO121" i="11"/>
  <c r="AH123" i="11" l="1"/>
  <c r="AG123" i="11" l="1"/>
  <c r="AK121" i="11"/>
  <c r="AG108" i="11"/>
  <c r="AG113" i="11" s="1"/>
  <c r="AG117" i="11" s="1"/>
  <c r="AG128" i="11" s="1"/>
  <c r="AG127" i="11" s="1"/>
  <c r="AK123" i="11"/>
  <c r="AO123" i="11"/>
  <c r="AH108" i="11" l="1"/>
  <c r="AH113" i="11" s="1"/>
  <c r="AH117" i="11" s="1"/>
  <c r="AH128" i="11" s="1"/>
  <c r="AH127" i="11" s="1"/>
  <c r="AI123" i="11" l="1"/>
  <c r="AI108" i="11" l="1"/>
  <c r="AI113" i="11" s="1"/>
  <c r="AI117" i="11" s="1"/>
  <c r="AI128" i="11" s="1"/>
  <c r="AI127" i="11" s="1"/>
  <c r="AJ123" i="11" l="1"/>
  <c r="AK91" i="11" l="1"/>
  <c r="AJ108" i="11"/>
  <c r="AJ113" i="11" s="1"/>
  <c r="AJ117" i="11" s="1"/>
  <c r="AJ128" i="11" s="1"/>
  <c r="AJ127" i="11" s="1"/>
  <c r="AM123" i="11" l="1"/>
  <c r="AK108" i="11" l="1"/>
  <c r="AK113" i="11" s="1"/>
  <c r="AK117" i="11" s="1"/>
  <c r="AK128" i="11" s="1"/>
  <c r="AK127" i="11" s="1"/>
  <c r="AL108" i="11" l="1"/>
  <c r="AL113" i="11" s="1"/>
  <c r="AL117" i="11" s="1"/>
  <c r="AL128" i="11" s="1"/>
  <c r="AL127" i="11" s="1"/>
  <c r="AP123" i="11" l="1"/>
  <c r="AQ123" i="11" l="1"/>
  <c r="AM108" i="11"/>
  <c r="AM113" i="11" s="1"/>
  <c r="AM117" i="11" s="1"/>
  <c r="AM128" i="11" s="1"/>
  <c r="AM127" i="11" s="1"/>
  <c r="AN108" i="11" l="1"/>
  <c r="AN113" i="11" s="1"/>
  <c r="AN117" i="11" s="1"/>
  <c r="AN128" i="11" s="1"/>
  <c r="AN127" i="11" s="1"/>
  <c r="AO108" i="11" l="1"/>
  <c r="AO113" i="11" s="1"/>
  <c r="AO117" i="11" s="1"/>
  <c r="AO128" i="11" s="1"/>
  <c r="AO127" i="11" s="1"/>
  <c r="AP108" i="11" l="1"/>
  <c r="AP113" i="11" s="1"/>
  <c r="AP117" i="11" s="1"/>
  <c r="AP128" i="11" s="1"/>
  <c r="AP127" i="11" s="1"/>
  <c r="AQ108" i="11" l="1"/>
  <c r="AQ113" i="11" s="1"/>
  <c r="AQ117" i="11" s="1"/>
  <c r="AQ128" i="11" s="1"/>
  <c r="AQ127" i="11" s="1"/>
  <c r="AV25" i="12" l="1"/>
  <c r="AV11" i="12" s="1"/>
  <c r="AW25" i="12"/>
  <c r="AW11" i="12" s="1"/>
  <c r="BF25" i="12"/>
  <c r="BF11" i="12" s="1"/>
  <c r="BO25" i="12"/>
  <c r="BO11" i="12" s="1"/>
  <c r="AT25" i="12"/>
  <c r="AT11" i="12" s="1"/>
  <c r="BK25" i="12"/>
  <c r="BK11" i="12" s="1"/>
  <c r="BS25" i="12"/>
  <c r="BS11" i="12" s="1"/>
  <c r="AO25" i="12"/>
  <c r="AO11" i="12" s="1"/>
  <c r="AX25" i="12"/>
  <c r="AX11" i="12" s="1"/>
  <c r="BG25" i="12"/>
  <c r="BG11" i="12" s="1"/>
  <c r="BX25" i="12"/>
  <c r="BX11" i="12" s="1"/>
  <c r="AL25" i="12"/>
  <c r="AL11" i="12" s="1"/>
  <c r="BC25" i="12"/>
  <c r="BC11" i="12" s="1"/>
  <c r="BT25" i="12"/>
  <c r="BT11" i="12" s="1"/>
  <c r="CB25" i="12"/>
  <c r="CB11" i="12" s="1"/>
  <c r="AP25" i="12"/>
  <c r="AP11" i="12" s="1"/>
  <c r="AY25" i="12"/>
  <c r="AY11" i="12" s="1"/>
  <c r="BP25" i="12"/>
  <c r="BP11" i="12" s="1"/>
  <c r="AD25" i="12"/>
  <c r="AD11" i="12" s="1"/>
  <c r="AU25" i="12"/>
  <c r="AU11" i="12" s="1"/>
  <c r="BL25" i="12"/>
  <c r="BL11" i="12" s="1"/>
  <c r="AG25" i="12"/>
  <c r="AG11" i="12" s="1"/>
  <c r="AQ25" i="12"/>
  <c r="AQ11" i="12" s="1"/>
  <c r="BH25" i="12"/>
  <c r="BH11" i="12" s="1"/>
  <c r="BY25" i="12"/>
  <c r="BY11" i="12" s="1"/>
  <c r="AM25" i="12"/>
  <c r="AM11" i="12" s="1"/>
  <c r="BD25" i="12"/>
  <c r="BD11" i="12" s="1"/>
  <c r="AZ25" i="12"/>
  <c r="AZ11" i="12" s="1"/>
  <c r="BQ25" i="12"/>
  <c r="BQ11" i="12" s="1"/>
  <c r="AE25" i="12"/>
  <c r="AE11" i="12" s="1"/>
  <c r="CE25" i="12"/>
  <c r="CC25" i="12"/>
  <c r="CC11" i="12" s="1"/>
  <c r="AI25" i="12"/>
  <c r="AI11" i="12" s="1"/>
  <c r="BI25" i="12"/>
  <c r="BI11" i="12" s="1"/>
  <c r="BZ25" i="12"/>
  <c r="BZ11" i="12" s="1"/>
  <c r="AN25" i="12"/>
  <c r="AN11" i="12" s="1"/>
  <c r="BU25" i="12"/>
  <c r="BU11" i="12" s="1"/>
  <c r="CD25" i="12"/>
  <c r="CD11" i="12" s="1"/>
  <c r="AJ25" i="12"/>
  <c r="AJ11" i="12" s="1"/>
  <c r="AR25" i="12"/>
  <c r="AR11" i="12" s="1"/>
  <c r="BR25" i="12"/>
  <c r="BR11" i="12" s="1"/>
  <c r="AF25" i="12"/>
  <c r="AF11" i="12" s="1"/>
  <c r="BM25" i="12"/>
  <c r="BM11" i="12" s="1"/>
  <c r="BV25" i="12"/>
  <c r="BV11" i="12" s="1"/>
  <c r="AC25" i="12"/>
  <c r="AC11" i="12" s="1"/>
  <c r="AS25" i="12"/>
  <c r="AS11" i="12" s="1"/>
  <c r="BA25" i="12"/>
  <c r="BA11" i="12" s="1"/>
  <c r="CA25" i="12"/>
  <c r="CA11" i="12" s="1"/>
  <c r="BE25" i="12"/>
  <c r="BE11" i="12" s="1"/>
  <c r="BN25" i="12"/>
  <c r="BN11" i="12" s="1"/>
  <c r="BW25" i="12"/>
  <c r="BW11" i="12" s="1"/>
  <c r="AK25" i="12"/>
  <c r="AK11" i="12" s="1"/>
  <c r="BB25" i="12"/>
  <c r="BB11" i="12" s="1"/>
  <c r="BJ25" i="12"/>
  <c r="BJ11" i="12" s="1"/>
  <c r="AH25" i="12"/>
  <c r="AH11" i="12" s="1"/>
  <c r="AF35" i="12"/>
  <c r="AE35" i="12"/>
  <c r="AM35" i="12"/>
  <c r="AI35" i="12"/>
  <c r="AR35" i="12"/>
  <c r="BI35" i="12"/>
  <c r="BZ35" i="12"/>
  <c r="BM35" i="12"/>
  <c r="AN35" i="12"/>
  <c r="AJ35" i="12"/>
  <c r="BA35" i="12"/>
  <c r="BR35" i="12"/>
  <c r="BN35" i="12"/>
  <c r="CC35" i="12"/>
  <c r="AC35" i="12"/>
  <c r="AS35" i="12"/>
  <c r="BJ35" i="12"/>
  <c r="CA35" i="12"/>
  <c r="BO35" i="12"/>
  <c r="BU35" i="12"/>
  <c r="CD35" i="12"/>
  <c r="AK35" i="12"/>
  <c r="BB35" i="12"/>
  <c r="BS35" i="12"/>
  <c r="BE35" i="12"/>
  <c r="BP35" i="12"/>
  <c r="BV35" i="12"/>
  <c r="CE35" i="12"/>
  <c r="AT35" i="12"/>
  <c r="BK35" i="12"/>
  <c r="AW35" i="12"/>
  <c r="BF35" i="12"/>
  <c r="BY35" i="12"/>
  <c r="BW35" i="12"/>
  <c r="BC35" i="12"/>
  <c r="AO35" i="12"/>
  <c r="AX35" i="12"/>
  <c r="BG35" i="12"/>
  <c r="BX35" i="12"/>
  <c r="AL35" i="12"/>
  <c r="AG35" i="12"/>
  <c r="AP35" i="12"/>
  <c r="AY35" i="12"/>
  <c r="BH35" i="12"/>
  <c r="AD35" i="12"/>
  <c r="AU35" i="12"/>
  <c r="AH35" i="12"/>
  <c r="AQ35" i="12"/>
  <c r="AZ35" i="12"/>
  <c r="BQ35" i="12"/>
  <c r="BL35" i="12"/>
  <c r="BD35" i="12"/>
  <c r="AV35" i="12"/>
  <c r="CB35" i="12"/>
  <c r="BT35" i="12"/>
  <c r="BS36" i="12"/>
  <c r="BS31" i="12" s="1"/>
  <c r="BS30" i="12" s="1"/>
  <c r="BB36" i="12"/>
  <c r="BB31" i="12" s="1"/>
  <c r="BB30" i="12" s="1"/>
  <c r="CA36" i="12"/>
  <c r="CA31" i="12" s="1"/>
  <c r="CA30" i="12" s="1"/>
  <c r="BD36" i="12"/>
  <c r="BD31" i="12" s="1"/>
  <c r="BD30" i="12" s="1"/>
  <c r="BI36" i="12"/>
  <c r="BI31" i="12" s="1"/>
  <c r="BI30" i="12" s="1"/>
  <c r="CC36" i="12"/>
  <c r="AF36" i="12"/>
  <c r="AF31" i="12" s="1"/>
  <c r="AF30" i="12" s="1"/>
  <c r="CE36" i="12"/>
  <c r="AL36" i="12"/>
  <c r="AL31" i="12" s="1"/>
  <c r="AL30" i="12" s="1"/>
  <c r="AG36" i="12"/>
  <c r="AG31" i="12" s="1"/>
  <c r="AG30" i="12" s="1"/>
  <c r="CB36" i="12"/>
  <c r="AI36" i="12"/>
  <c r="AI31" i="12" s="1"/>
  <c r="AI30" i="12" s="1"/>
  <c r="AX36" i="12"/>
  <c r="BE36" i="12"/>
  <c r="BE31" i="12" s="1"/>
  <c r="BE30" i="12" s="1"/>
  <c r="BF36" i="12"/>
  <c r="BF31" i="12" s="1"/>
  <c r="BF30" i="12" s="1"/>
  <c r="BK36" i="12"/>
  <c r="AU36" i="12"/>
  <c r="AU31" i="12" s="1"/>
  <c r="AU30" i="12" s="1"/>
  <c r="AY36" i="12"/>
  <c r="AY31" i="12" s="1"/>
  <c r="AY30" i="12" s="1"/>
  <c r="AO36" i="12"/>
  <c r="AO31" i="12" s="1"/>
  <c r="AO30" i="12" s="1"/>
  <c r="BL36" i="12"/>
  <c r="BL31" i="12" s="1"/>
  <c r="BL30" i="12" s="1"/>
  <c r="BQ36" i="12"/>
  <c r="BQ31" i="12" s="1"/>
  <c r="BQ30" i="12" s="1"/>
  <c r="AN36" i="12"/>
  <c r="AN31" i="12" s="1"/>
  <c r="AN30" i="12" s="1"/>
  <c r="BA36" i="12"/>
  <c r="BA31" i="12" s="1"/>
  <c r="BA30" i="12" s="1"/>
  <c r="BO36" i="12"/>
  <c r="BO31" i="12" s="1"/>
  <c r="BO30" i="12" s="1"/>
  <c r="BR36" i="12"/>
  <c r="BR31" i="12" s="1"/>
  <c r="BR30" i="12" s="1"/>
  <c r="AQ36" i="12"/>
  <c r="AQ31" i="12" s="1"/>
  <c r="AQ30" i="12" s="1"/>
  <c r="AJ36" i="12"/>
  <c r="AJ31" i="12" s="1"/>
  <c r="AJ30" i="12" s="1"/>
  <c r="CD36" i="12"/>
  <c r="CD31" i="12" s="1"/>
  <c r="CD30" i="12" s="1"/>
  <c r="BP36" i="12"/>
  <c r="BP31" i="12" s="1"/>
  <c r="BP30" i="12" s="1"/>
  <c r="AV36" i="12"/>
  <c r="AW36" i="12"/>
  <c r="AW31" i="12" s="1"/>
  <c r="AW30" i="12" s="1"/>
  <c r="BM36" i="12"/>
  <c r="BM31" i="12" s="1"/>
  <c r="BM30" i="12" s="1"/>
  <c r="AE36" i="12"/>
  <c r="AE31" i="12" s="1"/>
  <c r="AE30" i="12" s="1"/>
  <c r="AZ36" i="12"/>
  <c r="AZ31" i="12" s="1"/>
  <c r="AZ30" i="12" s="1"/>
  <c r="BZ36" i="12"/>
  <c r="BZ31" i="12" s="1"/>
  <c r="BZ30" i="12" s="1"/>
  <c r="AT36" i="12"/>
  <c r="AT31" i="12" s="1"/>
  <c r="AT30" i="12" s="1"/>
  <c r="BT36" i="12"/>
  <c r="BT31" i="12" s="1"/>
  <c r="BT30" i="12" s="1"/>
  <c r="AD36" i="12"/>
  <c r="BC36" i="12"/>
  <c r="BC31" i="12" s="1"/>
  <c r="BC30" i="12" s="1"/>
  <c r="BW36" i="12"/>
  <c r="BW31" i="12" s="1"/>
  <c r="BW30" i="12" s="1"/>
  <c r="AM36" i="12"/>
  <c r="AM31" i="12" s="1"/>
  <c r="AM30" i="12" s="1"/>
  <c r="BG36" i="12"/>
  <c r="BG31" i="12" s="1"/>
  <c r="BG30" i="12" s="1"/>
  <c r="BY36" i="12"/>
  <c r="BY31" i="12" s="1"/>
  <c r="BY30" i="12" s="1"/>
  <c r="AC36" i="12"/>
  <c r="AC31" i="12" s="1"/>
  <c r="AC30" i="12" s="1"/>
  <c r="BU36" i="12"/>
  <c r="BU31" i="12" s="1"/>
  <c r="BU30" i="12" s="1"/>
  <c r="BN36" i="12"/>
  <c r="BN31" i="12" s="1"/>
  <c r="BN30" i="12" s="1"/>
  <c r="BJ36" i="12"/>
  <c r="BJ31" i="12" s="1"/>
  <c r="BJ30" i="12" s="1"/>
  <c r="AK36" i="12"/>
  <c r="AK31" i="12" s="1"/>
  <c r="AK30" i="12" s="1"/>
  <c r="AR36" i="12"/>
  <c r="AR31" i="12" s="1"/>
  <c r="AR30" i="12" s="1"/>
  <c r="AH36" i="12"/>
  <c r="AH31" i="12" s="1"/>
  <c r="AH30" i="12" s="1"/>
  <c r="AS36" i="12"/>
  <c r="AS31" i="12" s="1"/>
  <c r="AS30" i="12" s="1"/>
  <c r="BX36" i="12"/>
  <c r="BX31" i="12" s="1"/>
  <c r="BX30" i="12" s="1"/>
  <c r="AP36" i="12"/>
  <c r="AP31" i="12" s="1"/>
  <c r="AP30" i="12" s="1"/>
  <c r="BH36" i="12"/>
  <c r="BH31" i="12" s="1"/>
  <c r="BH30" i="12" s="1"/>
  <c r="BV36" i="12"/>
  <c r="BV31" i="12" s="1"/>
  <c r="BV30" i="12" s="1"/>
  <c r="CE11" i="12" l="1"/>
  <c r="BK31" i="12"/>
  <c r="BK30" i="12" s="1"/>
  <c r="AD31" i="12"/>
  <c r="AD30" i="12" s="1"/>
  <c r="AV31" i="12"/>
  <c r="AV30" i="12" s="1"/>
  <c r="CC31" i="12"/>
  <c r="CC30" i="12" s="1"/>
  <c r="AX31" i="12"/>
  <c r="AX30" i="12" s="1"/>
  <c r="CB31" i="12"/>
  <c r="CB30" i="12" s="1"/>
  <c r="CE31" i="12"/>
  <c r="CE30" i="12" s="1"/>
  <c r="AC28" i="12" l="1"/>
  <c r="AP28" i="12"/>
  <c r="AF28" i="12"/>
  <c r="CC28" i="12"/>
  <c r="BX28" i="12"/>
  <c r="BF28" i="12"/>
  <c r="AE28" i="12"/>
  <c r="BG28" i="12"/>
  <c r="AS28" i="12"/>
  <c r="BI28" i="12"/>
  <c r="BE28" i="12"/>
  <c r="BK28" i="12"/>
  <c r="AZ28" i="12"/>
  <c r="BO28" i="12"/>
  <c r="BA28" i="12"/>
  <c r="BM28" i="12"/>
  <c r="AM28" i="12"/>
  <c r="AH28" i="12"/>
  <c r="BD28" i="12"/>
  <c r="AX28" i="12"/>
  <c r="AN28" i="12"/>
  <c r="AW28" i="12"/>
  <c r="BW28" i="12"/>
  <c r="AR28" i="12"/>
  <c r="CA28" i="12"/>
  <c r="AI28" i="12"/>
  <c r="BQ28" i="12"/>
  <c r="AV28" i="12"/>
  <c r="AQ28" i="12"/>
  <c r="BR28" i="12"/>
  <c r="BC28" i="12"/>
  <c r="AK28" i="12"/>
  <c r="BB28" i="12"/>
  <c r="CB28" i="12"/>
  <c r="BL28" i="12"/>
  <c r="BP28" i="12"/>
  <c r="AD28" i="12"/>
  <c r="AU28" i="12"/>
  <c r="BY28" i="12"/>
  <c r="BJ28" i="12"/>
  <c r="BS28" i="12"/>
  <c r="AG28" i="12"/>
  <c r="AO28" i="12"/>
  <c r="CD28" i="12"/>
  <c r="BT28" i="12"/>
  <c r="BN28" i="12"/>
  <c r="BZ28" i="12"/>
  <c r="BV28" i="12"/>
  <c r="AL28" i="12"/>
  <c r="AY28" i="12"/>
  <c r="AJ28" i="12"/>
  <c r="AT28" i="12"/>
  <c r="BU28" i="12"/>
  <c r="BH28" i="12"/>
  <c r="CE28" i="12"/>
  <c r="AO12" i="10" l="1"/>
  <c r="AO13" i="10" s="1"/>
  <c r="BF12" i="10"/>
  <c r="BF13" i="10" s="1"/>
  <c r="BU12" i="10"/>
  <c r="BU13" i="10" s="1"/>
  <c r="BA12" i="10"/>
  <c r="BA13" i="10" s="1"/>
  <c r="BN12" i="10"/>
  <c r="BN13" i="10" s="1"/>
  <c r="AQ12" i="10"/>
  <c r="AQ13" i="10" s="1"/>
  <c r="AQ76" i="10" s="1"/>
  <c r="AK12" i="10"/>
  <c r="AK13" i="10" s="1"/>
  <c r="AK76" i="10" s="1"/>
  <c r="CC12" i="10"/>
  <c r="CC13" i="10" s="1"/>
  <c r="CE12" i="10"/>
  <c r="CE13" i="10" s="1"/>
  <c r="AS12" i="10"/>
  <c r="AS13" i="10" s="1"/>
  <c r="BV12" i="10"/>
  <c r="BV13" i="10" s="1"/>
  <c r="AP12" i="10"/>
  <c r="AP13" i="10" s="1"/>
  <c r="AP76" i="10" s="1"/>
  <c r="AV12" i="10"/>
  <c r="AV13" i="10" s="1"/>
  <c r="AZ12" i="10"/>
  <c r="AZ13" i="10" s="1"/>
  <c r="BI12" i="10"/>
  <c r="BI13" i="10" s="1"/>
  <c r="BE12" i="10"/>
  <c r="BE13" i="10" s="1"/>
  <c r="BH12" i="10"/>
  <c r="BH13" i="10" s="1"/>
  <c r="CB12" i="10"/>
  <c r="CB13" i="10" s="1"/>
  <c r="CA12" i="10"/>
  <c r="CA13" i="10" s="1"/>
  <c r="AE12" i="10"/>
  <c r="AE13" i="10" s="1"/>
  <c r="AE76" i="10" s="1"/>
  <c r="BP12" i="10"/>
  <c r="BP13" i="10" s="1"/>
  <c r="AD12" i="10"/>
  <c r="AD13" i="10" s="1"/>
  <c r="AD76" i="10" s="1"/>
  <c r="BY12" i="10"/>
  <c r="BY13" i="10" s="1"/>
  <c r="BR12" i="10"/>
  <c r="BR13" i="10" s="1"/>
  <c r="BG12" i="10"/>
  <c r="BG13" i="10" s="1"/>
  <c r="BL12" i="10"/>
  <c r="BL13" i="10" s="1"/>
  <c r="AN12" i="10"/>
  <c r="AN13" i="10" s="1"/>
  <c r="AU12" i="10"/>
  <c r="AU13" i="10" s="1"/>
  <c r="AH12" i="10"/>
  <c r="AH13" i="10" s="1"/>
  <c r="AH76" i="10" s="1"/>
  <c r="BM12" i="10"/>
  <c r="BM13" i="10" s="1"/>
  <c r="BB12" i="10"/>
  <c r="BB13" i="10" s="1"/>
  <c r="BQ12" i="10"/>
  <c r="BQ13" i="10" s="1"/>
  <c r="BX12" i="10"/>
  <c r="BX13" i="10" s="1"/>
  <c r="AY12" i="10"/>
  <c r="AY13" i="10" s="1"/>
  <c r="BW12" i="10"/>
  <c r="BW13" i="10" s="1"/>
  <c r="AG12" i="10"/>
  <c r="AG13" i="10" s="1"/>
  <c r="AG76" i="10" s="1"/>
  <c r="AI12" i="10"/>
  <c r="AI13" i="10" s="1"/>
  <c r="AI76" i="10" s="1"/>
  <c r="BZ12" i="10"/>
  <c r="BZ13" i="10" s="1"/>
  <c r="AF12" i="10"/>
  <c r="AF13" i="10" s="1"/>
  <c r="AF76" i="10" s="1"/>
  <c r="AX12" i="10"/>
  <c r="AX13" i="10" s="1"/>
  <c r="BJ12" i="10"/>
  <c r="BJ13" i="10" s="1"/>
  <c r="BD12" i="10"/>
  <c r="BD13" i="10" s="1"/>
  <c r="AW12" i="10"/>
  <c r="AW13" i="10" s="1"/>
  <c r="AJ12" i="10"/>
  <c r="AJ13" i="10" s="1"/>
  <c r="AL12" i="10"/>
  <c r="AL13" i="10" s="1"/>
  <c r="AL76" i="10" s="1"/>
  <c r="AC12" i="10"/>
  <c r="AC13" i="10" s="1"/>
  <c r="AC76" i="10" s="1"/>
  <c r="CD12" i="10"/>
  <c r="CD13" i="10" s="1"/>
  <c r="BO12" i="10"/>
  <c r="BO13" i="10" s="1"/>
  <c r="BT12" i="10"/>
  <c r="BT13" i="10" s="1"/>
  <c r="AR12" i="10"/>
  <c r="AR13" i="10" s="1"/>
  <c r="AT12" i="10"/>
  <c r="AT13" i="10" s="1"/>
  <c r="BC12" i="10"/>
  <c r="BC13" i="10" s="1"/>
  <c r="BK12" i="10"/>
  <c r="BK13" i="10" s="1"/>
  <c r="AM12" i="10"/>
  <c r="AM13" i="10" s="1"/>
  <c r="AM76" i="10" s="1"/>
  <c r="BS12" i="10"/>
  <c r="BS13" i="10" s="1"/>
  <c r="AN76" i="10"/>
  <c r="AO76" i="10"/>
  <c r="AJ76" i="10" l="1"/>
  <c r="AX76" i="10"/>
  <c r="BQ76" i="10"/>
  <c r="BR76" i="10"/>
  <c r="BE76" i="10"/>
  <c r="CC76" i="10"/>
  <c r="BS76" i="10"/>
  <c r="CD76" i="10"/>
  <c r="BB76" i="10"/>
  <c r="BY76" i="10"/>
  <c r="BI76" i="10"/>
  <c r="BZ76" i="10"/>
  <c r="BM76" i="10"/>
  <c r="AZ76" i="10"/>
  <c r="BK76" i="10"/>
  <c r="BP76" i="10"/>
  <c r="AV76" i="10"/>
  <c r="BN76" i="10"/>
  <c r="AU76" i="10"/>
  <c r="BA76" i="10"/>
  <c r="BO76" i="10"/>
  <c r="BC76" i="10"/>
  <c r="AT76" i="10"/>
  <c r="AW76" i="10"/>
  <c r="BW76" i="10"/>
  <c r="CA76" i="10"/>
  <c r="BV76" i="10"/>
  <c r="BU76" i="10"/>
  <c r="AR76" i="10"/>
  <c r="BD76" i="10"/>
  <c r="AY76" i="10"/>
  <c r="BL76" i="10"/>
  <c r="CB76" i="10"/>
  <c r="AS76" i="10"/>
  <c r="BF76" i="10"/>
  <c r="BT76" i="10"/>
  <c r="BJ76" i="10"/>
  <c r="BX76" i="10"/>
  <c r="BG76" i="10"/>
  <c r="BH76" i="10"/>
  <c r="CE76" i="10"/>
  <c r="AB98" i="9" l="1"/>
  <c r="AH80" i="11" l="1"/>
  <c r="AJ80" i="11"/>
  <c r="AH87" i="11"/>
  <c r="AJ87" i="11"/>
  <c r="AC81" i="11" l="1"/>
  <c r="AC89" i="11"/>
  <c r="AC88" i="11"/>
  <c r="AD105" i="11"/>
  <c r="AD85" i="11"/>
  <c r="AD89" i="11"/>
  <c r="AD88" i="11"/>
  <c r="AC115" i="11"/>
  <c r="AE81" i="11"/>
  <c r="AE85" i="11"/>
  <c r="AE89" i="11"/>
  <c r="AE88" i="11"/>
  <c r="AE115" i="11" l="1"/>
  <c r="AG105" i="11"/>
  <c r="AG88" i="11" l="1"/>
  <c r="AG81" i="11"/>
  <c r="AG89" i="11"/>
  <c r="AH104" i="11"/>
  <c r="AH105" i="11"/>
  <c r="AH89" i="11"/>
  <c r="AH81" i="11"/>
  <c r="AG115" i="11"/>
  <c r="AI105" i="11"/>
  <c r="AI104" i="11"/>
  <c r="AI89" i="11"/>
  <c r="AI81" i="11"/>
  <c r="AI85" i="11"/>
  <c r="AJ81" i="11"/>
  <c r="AJ88" i="11"/>
  <c r="AJ85" i="11"/>
  <c r="AI115" i="11"/>
  <c r="AK104" i="11"/>
  <c r="AK105" i="11"/>
  <c r="AK81" i="11"/>
  <c r="AK89" i="11"/>
  <c r="AK85" i="11"/>
  <c r="AL104" i="11"/>
  <c r="AL85" i="11"/>
  <c r="AL88" i="11"/>
  <c r="AK115" i="11"/>
  <c r="AM105" i="11"/>
  <c r="AM104" i="11"/>
  <c r="AM85" i="11"/>
  <c r="AM81" i="11"/>
  <c r="AM89" i="11"/>
  <c r="AM88" i="11"/>
  <c r="AN105" i="11"/>
  <c r="AN81" i="11"/>
  <c r="AO105" i="11"/>
  <c r="AO104" i="11"/>
  <c r="AO88" i="11"/>
  <c r="AO89" i="11"/>
  <c r="AO81" i="11"/>
  <c r="AO75" i="11"/>
  <c r="AO85" i="11"/>
  <c r="AN115" i="11"/>
  <c r="AQ89" i="11" l="1"/>
  <c r="AP85" i="11"/>
  <c r="AO94" i="11" l="1"/>
  <c r="AD328" i="9" l="1"/>
  <c r="AD327" i="9" s="1"/>
  <c r="AD116" i="10" l="1"/>
  <c r="AE116" i="10" l="1"/>
  <c r="AF116" i="10" l="1"/>
  <c r="AG116" i="10" l="1"/>
  <c r="Y190" i="9" l="1"/>
  <c r="Z190" i="9"/>
  <c r="AH116" i="10"/>
  <c r="AC97" i="10" l="1"/>
  <c r="AC96" i="10"/>
  <c r="AC102" i="10"/>
  <c r="AC100" i="10" s="1"/>
  <c r="AC118" i="10" l="1"/>
  <c r="AC117" i="10"/>
  <c r="AC116" i="10" s="1"/>
  <c r="AD96" i="10" l="1"/>
  <c r="AD97" i="10"/>
  <c r="AD102" i="10"/>
  <c r="AD100" i="10" s="1"/>
  <c r="AD118" i="10" l="1"/>
  <c r="AD117" i="10"/>
  <c r="AE102" i="10" l="1"/>
  <c r="AE100" i="10" s="1"/>
  <c r="AE97" i="10"/>
  <c r="AE96" i="10"/>
  <c r="AE118" i="10" l="1"/>
  <c r="AE117" i="10"/>
  <c r="AF102" i="10" l="1"/>
  <c r="AF100" i="10" s="1"/>
  <c r="AF97" i="10"/>
  <c r="AF96" i="10"/>
  <c r="AG102" i="10" l="1"/>
  <c r="AG100" i="10" s="1"/>
  <c r="AF117" i="10"/>
  <c r="AF118" i="10"/>
  <c r="AG96" i="10" l="1"/>
  <c r="AG97" i="10"/>
  <c r="AO102" i="10"/>
  <c r="AO100" i="10" s="1"/>
  <c r="AG118" i="10" l="1"/>
  <c r="AG117" i="10"/>
  <c r="AH96" i="10" l="1"/>
  <c r="AH97" i="10"/>
  <c r="AH102" i="10"/>
  <c r="AH100" i="10" s="1"/>
  <c r="AH117" i="10" l="1"/>
  <c r="AH118" i="10"/>
  <c r="AI96" i="10" l="1"/>
  <c r="AI102" i="10"/>
  <c r="AI100" i="10" s="1"/>
  <c r="AI97" i="10"/>
  <c r="AJ102" i="10" l="1"/>
  <c r="AJ100" i="10" s="1"/>
  <c r="AK102" i="10" l="1"/>
  <c r="AK100" i="10" s="1"/>
  <c r="AL102" i="10" l="1"/>
  <c r="AL100" i="10" s="1"/>
  <c r="AM102" i="10" l="1"/>
  <c r="AM100" i="10" s="1"/>
  <c r="AN102" i="10" l="1"/>
  <c r="AN100" i="10" s="1"/>
  <c r="AP102" i="10" l="1"/>
  <c r="AP100" i="10" s="1"/>
  <c r="AQ102" i="10" l="1"/>
  <c r="AQ100" i="10" s="1"/>
  <c r="AR102" i="10" l="1"/>
  <c r="AR100" i="10" s="1"/>
  <c r="AS102" i="10" l="1"/>
  <c r="AS100" i="10" s="1"/>
  <c r="AT102" i="10" l="1"/>
  <c r="AT100" i="10" s="1"/>
  <c r="AU102" i="10" l="1"/>
  <c r="AU100" i="10" s="1"/>
  <c r="AV102" i="10" l="1"/>
  <c r="AV100" i="10" s="1"/>
  <c r="AY102" i="10" l="1"/>
  <c r="AY100" i="10" s="1"/>
  <c r="AW102" i="10" l="1"/>
  <c r="AW100" i="10" s="1"/>
  <c r="AX102" i="10" l="1"/>
  <c r="AX100" i="10" s="1"/>
  <c r="AZ102" i="10" l="1"/>
  <c r="AZ100" i="10" s="1"/>
  <c r="BA102" i="10" l="1"/>
  <c r="BA100" i="10" s="1"/>
  <c r="BB102" i="10" l="1"/>
  <c r="BB100" i="10" s="1"/>
  <c r="BC102" i="10"/>
  <c r="BC100" i="10" s="1"/>
  <c r="BF102" i="10" l="1"/>
  <c r="BF100" i="10" s="1"/>
  <c r="BD102" i="10" l="1"/>
  <c r="BD100" i="10" s="1"/>
  <c r="BM102" i="10" l="1"/>
  <c r="BM100" i="10" s="1"/>
  <c r="BE102" i="10" l="1"/>
  <c r="BE100" i="10" s="1"/>
  <c r="BG102" i="10" l="1"/>
  <c r="BG100" i="10" s="1"/>
  <c r="BH102" i="10" l="1"/>
  <c r="BH100" i="10" s="1"/>
  <c r="BI102" i="10" l="1"/>
  <c r="BI100" i="10" s="1"/>
  <c r="BJ102" i="10" l="1"/>
  <c r="BJ100" i="10" s="1"/>
  <c r="BK102" i="10" l="1"/>
  <c r="BK100" i="10" s="1"/>
  <c r="BL102" i="10" l="1"/>
  <c r="BL100" i="10" s="1"/>
  <c r="BR102" i="10"/>
  <c r="BR100" i="10" s="1"/>
  <c r="BN102" i="10" l="1"/>
  <c r="BN100" i="10" s="1"/>
  <c r="BO102" i="10" l="1"/>
  <c r="BO100" i="10" s="1"/>
  <c r="BT102" i="10"/>
  <c r="BT100" i="10" s="1"/>
  <c r="BP102" i="10" l="1"/>
  <c r="BP100" i="10" s="1"/>
  <c r="BQ102" i="10" l="1"/>
  <c r="BQ100" i="10" s="1"/>
  <c r="BS102" i="10" l="1"/>
  <c r="BS100" i="10" s="1"/>
  <c r="BU102" i="10" l="1"/>
  <c r="BU100" i="10" s="1"/>
  <c r="BX102" i="10"/>
  <c r="BX100" i="10" s="1"/>
  <c r="BV102" i="10" l="1"/>
  <c r="BV100" i="10" s="1"/>
  <c r="BW102" i="10" l="1"/>
  <c r="BW100" i="10" s="1"/>
  <c r="BY102" i="10" l="1"/>
  <c r="BY100" i="10" s="1"/>
  <c r="BZ102" i="10" l="1"/>
  <c r="BZ100" i="10" s="1"/>
  <c r="CA102" i="10" l="1"/>
  <c r="CA100" i="10" s="1"/>
  <c r="AO116" i="10" l="1"/>
  <c r="AK118" i="10"/>
  <c r="AL116" i="10"/>
  <c r="AK117" i="10"/>
  <c r="AN116" i="10"/>
  <c r="AI116" i="10"/>
  <c r="AK116" i="10" l="1"/>
  <c r="AP116" i="10"/>
  <c r="AK97" i="10"/>
  <c r="AO97" i="10"/>
  <c r="AG95" i="10"/>
  <c r="AG94" i="10" s="1"/>
  <c r="AL97" i="10"/>
  <c r="AM97" i="10"/>
  <c r="AO96" i="10"/>
  <c r="AM96" i="10"/>
  <c r="AM94" i="10" s="1"/>
  <c r="AN97" i="10"/>
  <c r="AP97" i="10"/>
  <c r="AN96" i="10"/>
  <c r="AP96" i="10"/>
  <c r="AO95" i="10"/>
  <c r="AK96" i="10"/>
  <c r="AK94" i="10" s="1"/>
  <c r="AL96" i="10"/>
  <c r="Z249" i="9"/>
  <c r="AJ118" i="10" l="1"/>
  <c r="AJ117" i="10"/>
  <c r="AJ116" i="10" s="1"/>
  <c r="AI118" i="10"/>
  <c r="AI117" i="10"/>
  <c r="AL117" i="10"/>
  <c r="AL118" i="10"/>
  <c r="AN118" i="10"/>
  <c r="AO118" i="10"/>
  <c r="AM117" i="10"/>
  <c r="AM116" i="10" s="1"/>
  <c r="AN117" i="10"/>
  <c r="AO117" i="10"/>
  <c r="AM118" i="10"/>
  <c r="AL94" i="10"/>
  <c r="AL105" i="10" s="1"/>
  <c r="AN94" i="10"/>
  <c r="AN105" i="10" s="1"/>
  <c r="AQ116" i="10"/>
  <c r="AK105" i="10"/>
  <c r="AO94" i="10"/>
  <c r="AM105" i="10"/>
  <c r="AG105" i="10"/>
  <c r="Z286" i="9"/>
  <c r="AQ97" i="10" l="1"/>
  <c r="AJ96" i="10"/>
  <c r="AJ97" i="10"/>
  <c r="AM95" i="10"/>
  <c r="AF95" i="10"/>
  <c r="AF94" i="10" s="1"/>
  <c r="AF105" i="10" s="1"/>
  <c r="AL95" i="10"/>
  <c r="AK95" i="10"/>
  <c r="AI95" i="10"/>
  <c r="AI94" i="10" s="1"/>
  <c r="AI105" i="10" s="1"/>
  <c r="AJ95" i="10"/>
  <c r="AJ94" i="10" s="1"/>
  <c r="AJ105" i="10" s="1"/>
  <c r="AN95" i="10"/>
  <c r="AH95" i="10"/>
  <c r="AH94" i="10" s="1"/>
  <c r="AH105" i="10" s="1"/>
  <c r="AW116" i="10"/>
  <c r="AT116" i="10"/>
  <c r="AY116" i="10"/>
  <c r="AS116" i="10"/>
  <c r="AV116" i="10"/>
  <c r="AO105" i="10"/>
  <c r="AU116" i="10"/>
  <c r="AR118" i="10"/>
  <c r="AR116" i="10" s="1"/>
  <c r="AX116" i="10"/>
  <c r="AP95" i="10" l="1"/>
  <c r="AP94" i="10" s="1"/>
  <c r="AP105" i="10" s="1"/>
  <c r="AS94" i="10"/>
  <c r="AX97" i="10"/>
  <c r="AX96" i="10"/>
  <c r="AT97" i="10"/>
  <c r="AW96" i="10"/>
  <c r="AW94" i="10" s="1"/>
  <c r="AY97" i="10"/>
  <c r="AV94" i="10"/>
  <c r="AZ97" i="10"/>
  <c r="AW97" i="10"/>
  <c r="AU97" i="10"/>
  <c r="AU96" i="10"/>
  <c r="AY96" i="10"/>
  <c r="AT96" i="10"/>
  <c r="AZ96" i="10"/>
  <c r="AV118" i="10" l="1"/>
  <c r="AU118" i="10"/>
  <c r="AW118" i="10"/>
  <c r="AW117" i="10"/>
  <c r="AY117" i="10"/>
  <c r="AT118" i="10"/>
  <c r="AS118" i="10"/>
  <c r="AR117" i="10"/>
  <c r="AU117" i="10"/>
  <c r="AT117" i="10"/>
  <c r="BF116" i="10"/>
  <c r="AT94" i="10"/>
  <c r="AT105" i="10" s="1"/>
  <c r="AY94" i="10"/>
  <c r="AY105" i="10" s="1"/>
  <c r="AZ94" i="10"/>
  <c r="AZ105" i="10" s="1"/>
  <c r="BG116" i="10"/>
  <c r="AV105" i="10"/>
  <c r="AC110" i="10"/>
  <c r="BC116" i="10"/>
  <c r="AW105" i="10"/>
  <c r="AX94" i="10"/>
  <c r="BH116" i="10"/>
  <c r="BD116" i="10"/>
  <c r="AU94" i="10"/>
  <c r="AS105" i="10"/>
  <c r="BA97" i="10" l="1"/>
  <c r="AV97" i="10"/>
  <c r="AS117" i="10"/>
  <c r="AT95" i="10"/>
  <c r="AV117" i="10"/>
  <c r="AX118" i="10"/>
  <c r="AS95" i="10"/>
  <c r="AS97" i="10"/>
  <c r="AU95" i="10"/>
  <c r="AZ117" i="10"/>
  <c r="AZ116" i="10" s="1"/>
  <c r="AY118" i="10"/>
  <c r="AW95" i="10"/>
  <c r="AZ118" i="10"/>
  <c r="AX117" i="10"/>
  <c r="AS96" i="10"/>
  <c r="AR95" i="10"/>
  <c r="AR94" i="10" s="1"/>
  <c r="AV95" i="10"/>
  <c r="AY95" i="10"/>
  <c r="BG97" i="10"/>
  <c r="BJ96" i="10"/>
  <c r="BB94" i="10"/>
  <c r="AX105" i="10"/>
  <c r="BF97" i="10"/>
  <c r="BI97" i="10"/>
  <c r="BI96" i="10"/>
  <c r="BD97" i="10"/>
  <c r="AD110" i="10"/>
  <c r="BJ116" i="10"/>
  <c r="AE107" i="10"/>
  <c r="BC97" i="10"/>
  <c r="BJ97" i="10"/>
  <c r="BC96" i="10"/>
  <c r="BD96" i="10"/>
  <c r="BF96" i="10"/>
  <c r="BF94" i="10" s="1"/>
  <c r="BE97" i="10"/>
  <c r="BE96" i="10"/>
  <c r="BH94" i="10"/>
  <c r="BG96" i="10"/>
  <c r="AU105" i="10"/>
  <c r="BG117" i="10" l="1"/>
  <c r="BF117" i="10"/>
  <c r="BA118" i="10"/>
  <c r="BH117" i="10"/>
  <c r="AV96" i="10"/>
  <c r="BC117" i="10"/>
  <c r="BB117" i="10"/>
  <c r="BB116" i="10" s="1"/>
  <c r="BI117" i="10"/>
  <c r="BI116" i="10" s="1"/>
  <c r="BI118" i="10"/>
  <c r="AZ95" i="10"/>
  <c r="BA117" i="10"/>
  <c r="BA116" i="10" s="1"/>
  <c r="AX95" i="10"/>
  <c r="BA96" i="10"/>
  <c r="BD94" i="10"/>
  <c r="BD105" i="10" s="1"/>
  <c r="BI94" i="10"/>
  <c r="BI105" i="10" s="1"/>
  <c r="BO116" i="10"/>
  <c r="BC94" i="10"/>
  <c r="BC105" i="10" s="1"/>
  <c r="BL116" i="10"/>
  <c r="BK116" i="10"/>
  <c r="BE94" i="10"/>
  <c r="BE105" i="10" s="1"/>
  <c r="BF105" i="10"/>
  <c r="BJ94" i="10"/>
  <c r="BB105" i="10"/>
  <c r="BG94" i="10"/>
  <c r="BM116" i="10"/>
  <c r="BP116" i="10"/>
  <c r="BS116" i="10"/>
  <c r="BH105" i="10"/>
  <c r="BQ116" i="10"/>
  <c r="AQ118" i="10" l="1"/>
  <c r="BH97" i="10"/>
  <c r="AG107" i="10"/>
  <c r="AG109" i="10" s="1"/>
  <c r="AG111" i="10" s="1"/>
  <c r="AG112" i="10" s="1"/>
  <c r="BC95" i="10"/>
  <c r="BH118" i="10"/>
  <c r="BB97" i="10"/>
  <c r="BH96" i="10"/>
  <c r="BJ117" i="10"/>
  <c r="BG118" i="10"/>
  <c r="BJ118" i="10"/>
  <c r="BD95" i="10"/>
  <c r="BC118" i="10"/>
  <c r="BD117" i="10"/>
  <c r="BA95" i="10"/>
  <c r="BA94" i="10" s="1"/>
  <c r="BA105" i="10" s="1"/>
  <c r="BF118" i="10"/>
  <c r="BD118" i="10"/>
  <c r="BB96" i="10"/>
  <c r="BE117" i="10"/>
  <c r="BE116" i="10" s="1"/>
  <c r="BE118" i="10"/>
  <c r="BB95" i="10"/>
  <c r="BB118" i="10"/>
  <c r="CA116" i="10"/>
  <c r="BN97" i="10"/>
  <c r="AF110" i="10"/>
  <c r="BO97" i="10"/>
  <c r="BL94" i="10"/>
  <c r="BW116" i="10"/>
  <c r="CB116" i="10"/>
  <c r="BS97" i="10"/>
  <c r="BP96" i="10"/>
  <c r="BJ105" i="10"/>
  <c r="BM96" i="10"/>
  <c r="AE110" i="10"/>
  <c r="BY116" i="10"/>
  <c r="BS96" i="10"/>
  <c r="BQ96" i="10"/>
  <c r="BP97" i="10"/>
  <c r="BX116" i="10"/>
  <c r="BT116" i="10"/>
  <c r="CC116" i="10"/>
  <c r="BR97" i="10"/>
  <c r="BR94" i="10" s="1"/>
  <c r="BM97" i="10"/>
  <c r="BR96" i="10"/>
  <c r="BG105" i="10"/>
  <c r="BV116" i="10"/>
  <c r="BO96" i="10"/>
  <c r="BO94" i="10" s="1"/>
  <c r="BN96" i="10"/>
  <c r="BN94" i="10" s="1"/>
  <c r="BQ97" i="10"/>
  <c r="AR97" i="10" l="1"/>
  <c r="BQ118" i="10"/>
  <c r="BP117" i="10"/>
  <c r="BS117" i="10"/>
  <c r="BK96" i="10"/>
  <c r="BK118" i="10"/>
  <c r="BI95" i="10"/>
  <c r="BG95" i="10"/>
  <c r="BK97" i="10"/>
  <c r="BH95" i="10"/>
  <c r="BK117" i="10"/>
  <c r="BE95" i="10"/>
  <c r="BO117" i="10"/>
  <c r="BF95" i="10"/>
  <c r="BL118" i="10"/>
  <c r="BP118" i="10"/>
  <c r="BJ95" i="10"/>
  <c r="BQ94" i="10"/>
  <c r="BQ105" i="10" s="1"/>
  <c r="BP94" i="10"/>
  <c r="BP105" i="10" s="1"/>
  <c r="BO105" i="10"/>
  <c r="BN105" i="10"/>
  <c r="CD96" i="10"/>
  <c r="BY97" i="10"/>
  <c r="BR105" i="10"/>
  <c r="BL105" i="10"/>
  <c r="CC97" i="10"/>
  <c r="BW97" i="10"/>
  <c r="CD117" i="10"/>
  <c r="CD116" i="10" s="1"/>
  <c r="CA97" i="10"/>
  <c r="BV97" i="10"/>
  <c r="BM94" i="10"/>
  <c r="BW96" i="10"/>
  <c r="BW94" i="10" s="1"/>
  <c r="BX96" i="10"/>
  <c r="AG110" i="10"/>
  <c r="BS94" i="10"/>
  <c r="BX97" i="10"/>
  <c r="CB97" i="10"/>
  <c r="BZ96" i="10"/>
  <c r="CC96" i="10"/>
  <c r="BZ97" i="10"/>
  <c r="BY96" i="10"/>
  <c r="BY94" i="10" s="1"/>
  <c r="CA96" i="10"/>
  <c r="CA94" i="10" s="1"/>
  <c r="BU94" i="10"/>
  <c r="CB96" i="10"/>
  <c r="BV96" i="10"/>
  <c r="BV94" i="10" s="1"/>
  <c r="CD97" i="10"/>
  <c r="CE116" i="10"/>
  <c r="CE117" i="10" l="1"/>
  <c r="BT117" i="10"/>
  <c r="BV117" i="10"/>
  <c r="CA117" i="10"/>
  <c r="BW117" i="10"/>
  <c r="BV118" i="10"/>
  <c r="BM118" i="10"/>
  <c r="BS118" i="10"/>
  <c r="BN117" i="10"/>
  <c r="BN116" i="10" s="1"/>
  <c r="CC117" i="10"/>
  <c r="BN118" i="10"/>
  <c r="BM117" i="10"/>
  <c r="BU118" i="10"/>
  <c r="CB117" i="10"/>
  <c r="CC118" i="10"/>
  <c r="BL97" i="10"/>
  <c r="BT118" i="10"/>
  <c r="BK95" i="10"/>
  <c r="BK94" i="10" s="1"/>
  <c r="BK105" i="10" s="1"/>
  <c r="BO118" i="10"/>
  <c r="BX118" i="10"/>
  <c r="BY118" i="10"/>
  <c r="BZ118" i="10"/>
  <c r="BW118" i="10"/>
  <c r="BO95" i="10"/>
  <c r="BS95" i="10"/>
  <c r="BP95" i="10"/>
  <c r="BM95" i="10"/>
  <c r="BU117" i="10"/>
  <c r="BU116" i="10" s="1"/>
  <c r="BY117" i="10"/>
  <c r="BL117" i="10"/>
  <c r="BX117" i="10"/>
  <c r="BZ117" i="10"/>
  <c r="BZ116" i="10" s="1"/>
  <c r="CA118" i="10"/>
  <c r="BQ95" i="10"/>
  <c r="BL96" i="10"/>
  <c r="BQ117" i="10"/>
  <c r="CB118" i="10"/>
  <c r="BL95" i="10"/>
  <c r="BR118" i="10"/>
  <c r="BR117" i="10"/>
  <c r="BR116" i="10" s="1"/>
  <c r="BZ94" i="10"/>
  <c r="BZ105" i="10" s="1"/>
  <c r="BX94" i="10"/>
  <c r="BX105" i="10" s="1"/>
  <c r="CC94" i="10"/>
  <c r="CB94" i="10"/>
  <c r="CD94" i="10"/>
  <c r="BW105" i="10"/>
  <c r="BV105" i="10"/>
  <c r="CA105" i="10"/>
  <c r="CE96" i="10"/>
  <c r="AH110" i="10"/>
  <c r="BY105" i="10"/>
  <c r="BU105" i="10"/>
  <c r="BS105" i="10"/>
  <c r="BM105" i="10"/>
  <c r="CE94" i="10"/>
  <c r="AQ95" i="10" l="1"/>
  <c r="AQ94" i="10" s="1"/>
  <c r="AQ105" i="10" s="1"/>
  <c r="BT96" i="10"/>
  <c r="CA95" i="10"/>
  <c r="CC95" i="10"/>
  <c r="CE118" i="10"/>
  <c r="BN95" i="10"/>
  <c r="BW95" i="10"/>
  <c r="BT97" i="10"/>
  <c r="CB95" i="10"/>
  <c r="BV95" i="10"/>
  <c r="BU97" i="10"/>
  <c r="BX95" i="10"/>
  <c r="BT95" i="10"/>
  <c r="BT94" i="10" s="1"/>
  <c r="BT105" i="10" s="1"/>
  <c r="BU95" i="10"/>
  <c r="BY95" i="10"/>
  <c r="BR95" i="10"/>
  <c r="BU96" i="10"/>
  <c r="BZ95" i="10"/>
  <c r="AI110" i="10"/>
  <c r="CE95" i="10" l="1"/>
  <c r="AJ110" i="10"/>
  <c r="AK110" i="10" l="1"/>
  <c r="AL110" i="10" l="1"/>
  <c r="AM110" i="10" l="1"/>
  <c r="AN110" i="10" l="1"/>
  <c r="AO110" i="10" l="1"/>
  <c r="AP110" i="10" l="1"/>
  <c r="AQ110" i="10" l="1"/>
  <c r="CD118" i="10" l="1"/>
  <c r="CE97" i="10" l="1"/>
  <c r="AS110" i="10"/>
  <c r="CD95" i="10" l="1"/>
  <c r="AT110" i="10"/>
  <c r="AU110" i="10" l="1"/>
  <c r="AV110" i="10" l="1"/>
  <c r="AW110" i="10" l="1"/>
  <c r="AX110" i="10" l="1"/>
  <c r="AY110" i="10" l="1"/>
  <c r="AZ110" i="10" l="1"/>
  <c r="BA110" i="10" l="1"/>
  <c r="BB110" i="10" l="1"/>
  <c r="BC110" i="10" l="1"/>
  <c r="BD110" i="10" l="1"/>
  <c r="BE110" i="10" l="1"/>
  <c r="BF110" i="10" l="1"/>
  <c r="BG110" i="10" l="1"/>
  <c r="BH110" i="10" l="1"/>
  <c r="BI110" i="10" l="1"/>
  <c r="BJ110" i="10" l="1"/>
  <c r="BK110" i="10" l="1"/>
  <c r="BL110" i="10" l="1"/>
  <c r="BM110" i="10" l="1"/>
  <c r="BN110" i="10" l="1"/>
  <c r="BO110" i="10" l="1"/>
  <c r="BP110" i="10" l="1"/>
  <c r="BQ110" i="10" l="1"/>
  <c r="BR110" i="10" l="1"/>
  <c r="BS110" i="10" l="1"/>
  <c r="BT110" i="10" l="1"/>
  <c r="BU110" i="10" l="1"/>
  <c r="BV110" i="10" l="1"/>
  <c r="BW110" i="10" l="1"/>
  <c r="BX110" i="10" l="1"/>
  <c r="BY110" i="10" l="1"/>
  <c r="BZ110" i="10" l="1"/>
  <c r="CA110" i="10" l="1"/>
  <c r="CB110" i="10" l="1"/>
  <c r="CC110" i="10" l="1"/>
  <c r="CD110" i="10" l="1"/>
  <c r="CE110" i="10" l="1"/>
  <c r="AC114" i="10" l="1"/>
  <c r="AD114" i="10" l="1"/>
  <c r="AE114" i="10" l="1"/>
  <c r="AF114" i="10" l="1"/>
  <c r="AG114" i="10" l="1"/>
  <c r="AG121" i="10" l="1"/>
  <c r="AH114" i="10"/>
  <c r="AI114" i="10" l="1"/>
  <c r="AJ114" i="10" l="1"/>
  <c r="AK114" i="10" l="1"/>
  <c r="AL114" i="10" l="1"/>
  <c r="AM114" i="10" l="1"/>
  <c r="AN114" i="10" l="1"/>
  <c r="AO114" i="10" l="1"/>
  <c r="AP114" i="10" l="1"/>
  <c r="AQ114" i="10" l="1"/>
  <c r="AR114" i="10" l="1"/>
  <c r="AS114" i="10" l="1"/>
  <c r="AT114" i="10" l="1"/>
  <c r="AU114" i="10" l="1"/>
  <c r="AV114" i="10" l="1"/>
  <c r="AW114" i="10" l="1"/>
  <c r="AX114" i="10" l="1"/>
  <c r="AY114" i="10" l="1"/>
  <c r="AZ114" i="10" l="1"/>
  <c r="BA114" i="10" l="1"/>
  <c r="BB114" i="10" l="1"/>
  <c r="BC114" i="10" l="1"/>
  <c r="BD114" i="10" l="1"/>
  <c r="BE114" i="10" l="1"/>
  <c r="BF114" i="10" l="1"/>
  <c r="BG114" i="10" l="1"/>
  <c r="BH114" i="10" l="1"/>
  <c r="BI114" i="10" l="1"/>
  <c r="BJ114" i="10" l="1"/>
  <c r="BK114" i="10" l="1"/>
  <c r="BL114" i="10" l="1"/>
  <c r="BM114" i="10" l="1"/>
  <c r="BN114" i="10" l="1"/>
  <c r="BO114" i="10" l="1"/>
  <c r="BP114" i="10" l="1"/>
  <c r="BQ114" i="10" l="1"/>
  <c r="BR114" i="10" l="1"/>
  <c r="BS114" i="10" l="1"/>
  <c r="BT114" i="10" l="1"/>
  <c r="BU114" i="10" l="1"/>
  <c r="BV114" i="10" l="1"/>
  <c r="BW114" i="10" l="1"/>
  <c r="BX114" i="10" l="1"/>
  <c r="BY114" i="10" l="1"/>
  <c r="BZ114" i="10" l="1"/>
  <c r="CA114" i="10" l="1"/>
  <c r="CB114" i="10" l="1"/>
  <c r="CC114" i="10" l="1"/>
  <c r="CD114" i="10" l="1"/>
  <c r="CE114" i="10" l="1"/>
  <c r="Z44" i="1"/>
  <c r="AC40" i="1"/>
  <c r="AC39" i="1"/>
  <c r="AD44" i="1"/>
  <c r="AE42" i="1"/>
  <c r="AF39" i="1"/>
  <c r="AH39" i="1"/>
  <c r="AI42" i="1"/>
  <c r="AJ40" i="1"/>
  <c r="AL40" i="1"/>
  <c r="AM44" i="1"/>
  <c r="AN42" i="1"/>
  <c r="AP44" i="1"/>
  <c r="AQ40" i="1"/>
  <c r="AR41" i="1"/>
  <c r="AT40" i="1"/>
  <c r="AU44" i="1"/>
  <c r="AV42" i="1"/>
  <c r="AX44" i="1"/>
  <c r="AY42" i="1"/>
  <c r="AZ43" i="1"/>
  <c r="BB39" i="1"/>
  <c r="BC40" i="1"/>
  <c r="BD42" i="1"/>
  <c r="BF44" i="1"/>
  <c r="BG42" i="1"/>
  <c r="BH40" i="1"/>
  <c r="BJ40" i="1"/>
  <c r="BK41" i="1"/>
  <c r="BL42" i="1"/>
  <c r="BN44" i="1"/>
  <c r="BO40" i="1"/>
  <c r="BP43" i="1"/>
  <c r="BR40" i="1"/>
  <c r="BS44" i="1"/>
  <c r="BT42" i="1"/>
  <c r="Y43" i="1"/>
  <c r="Z39" i="1"/>
  <c r="AA40" i="1"/>
  <c r="AB44" i="1"/>
  <c r="AB43" i="1"/>
  <c r="AE44" i="1"/>
  <c r="AG43" i="1"/>
  <c r="AH42" i="1"/>
  <c r="AI40" i="1"/>
  <c r="AK39" i="1"/>
  <c r="AL41" i="1"/>
  <c r="AM39" i="1"/>
  <c r="AO43" i="1"/>
  <c r="AP39" i="1"/>
  <c r="AQ42" i="1"/>
  <c r="AS39" i="1"/>
  <c r="AT43" i="1"/>
  <c r="AU42" i="1"/>
  <c r="AW43" i="1"/>
  <c r="AX40" i="1"/>
  <c r="AY40" i="1"/>
  <c r="BA39" i="1"/>
  <c r="BB40" i="1"/>
  <c r="BC39" i="1"/>
  <c r="BE43" i="1"/>
  <c r="BF39" i="1"/>
  <c r="BG40" i="1"/>
  <c r="BI39" i="1"/>
  <c r="BJ43" i="1"/>
  <c r="BK44" i="1"/>
  <c r="BM44" i="1"/>
  <c r="BN39" i="1"/>
  <c r="BO42" i="1"/>
  <c r="BQ40" i="1"/>
  <c r="BR43" i="1"/>
  <c r="BS39" i="1"/>
  <c r="BU43" i="1"/>
  <c r="BV39" i="1"/>
  <c r="BW43" i="1"/>
  <c r="BY39" i="1"/>
  <c r="BZ43" i="1"/>
  <c r="CA44" i="1"/>
  <c r="CC43" i="1"/>
  <c r="CD39" i="1"/>
  <c r="CE40" i="1"/>
  <c r="CC40" i="1"/>
  <c r="CB42" i="1"/>
  <c r="Y41" i="1"/>
  <c r="Z42" i="1"/>
  <c r="AC43" i="1"/>
  <c r="AD39" i="1"/>
  <c r="AB41" i="1"/>
  <c r="AE39" i="1"/>
  <c r="AG41" i="1"/>
  <c r="AH40" i="1"/>
  <c r="AI43" i="1"/>
  <c r="AK42" i="1"/>
  <c r="AL43" i="1"/>
  <c r="AM42" i="1"/>
  <c r="AO41" i="1"/>
  <c r="AP42" i="1"/>
  <c r="AQ43" i="1"/>
  <c r="AS42" i="1"/>
  <c r="AT41" i="1"/>
  <c r="AU39" i="1"/>
  <c r="AW41" i="1"/>
  <c r="AX43" i="1"/>
  <c r="AY43" i="1"/>
  <c r="BA42" i="1"/>
  <c r="BB43" i="1"/>
  <c r="BC42" i="1"/>
  <c r="BE41" i="1"/>
  <c r="BF42" i="1"/>
  <c r="BG43" i="1"/>
  <c r="BI42" i="1"/>
  <c r="BJ41" i="1"/>
  <c r="BK39" i="1"/>
  <c r="BM42" i="1"/>
  <c r="BN42" i="1"/>
  <c r="BO43" i="1"/>
  <c r="BQ41" i="1"/>
  <c r="BR41" i="1"/>
  <c r="BS42" i="1"/>
  <c r="BU41" i="1"/>
  <c r="BV42" i="1"/>
  <c r="BW44" i="1"/>
  <c r="BY42" i="1"/>
  <c r="BZ44" i="1"/>
  <c r="CA39" i="1"/>
  <c r="CC41" i="1"/>
  <c r="CD42" i="1"/>
  <c r="CE43" i="1"/>
  <c r="BZ41" i="1"/>
  <c r="Y40" i="1"/>
  <c r="Z43" i="1"/>
  <c r="AA43" i="1"/>
  <c r="AB39" i="1"/>
  <c r="AD40" i="1"/>
  <c r="AF40" i="1"/>
  <c r="AG44" i="1"/>
  <c r="AH43" i="1"/>
  <c r="AJ44" i="1"/>
  <c r="AK40" i="1"/>
  <c r="AL39" i="1"/>
  <c r="AN40" i="1"/>
  <c r="AO44" i="1"/>
  <c r="AP40" i="1"/>
  <c r="AR44" i="1"/>
  <c r="AS40" i="1"/>
  <c r="AT39" i="1"/>
  <c r="AV40" i="1"/>
  <c r="AW44" i="1"/>
  <c r="AX39" i="1"/>
  <c r="AZ44" i="1"/>
  <c r="BA40" i="1"/>
  <c r="BB41" i="1"/>
  <c r="BD40" i="1"/>
  <c r="BE40" i="1"/>
  <c r="BF40" i="1"/>
  <c r="BH44" i="1"/>
  <c r="BI40" i="1"/>
  <c r="BJ44" i="1"/>
  <c r="BL40" i="1"/>
  <c r="BM39" i="1"/>
  <c r="BN40" i="1"/>
  <c r="BP44" i="1"/>
  <c r="BQ44" i="1"/>
  <c r="BR39" i="1"/>
  <c r="BT40" i="1"/>
  <c r="BU44" i="1"/>
  <c r="BV40" i="1"/>
  <c r="BX44" i="1"/>
  <c r="BY40" i="1"/>
  <c r="BZ42" i="1"/>
  <c r="CB40" i="1"/>
  <c r="CC42" i="1"/>
  <c r="CD40" i="1"/>
  <c r="CD43" i="1"/>
  <c r="CE42" i="1"/>
  <c r="Y44" i="1"/>
  <c r="Z40" i="1"/>
  <c r="AC41" i="1"/>
  <c r="AD43" i="1"/>
  <c r="AD42" i="1"/>
  <c r="AF43" i="1"/>
  <c r="AG40" i="1"/>
  <c r="AH41" i="1"/>
  <c r="AJ39" i="1"/>
  <c r="AK43" i="1"/>
  <c r="AL44" i="1"/>
  <c r="AN43" i="1"/>
  <c r="AO42" i="1"/>
  <c r="AP43" i="1"/>
  <c r="AR39" i="1"/>
  <c r="AS43" i="1"/>
  <c r="AT44" i="1"/>
  <c r="AV43" i="1"/>
  <c r="AW39" i="1"/>
  <c r="AX42" i="1"/>
  <c r="AZ39" i="1"/>
  <c r="BA43" i="1"/>
  <c r="BB44" i="1"/>
  <c r="BD43" i="1"/>
  <c r="BE44" i="1"/>
  <c r="BF43" i="1"/>
  <c r="BH39" i="1"/>
  <c r="BI43" i="1"/>
  <c r="BJ39" i="1"/>
  <c r="BL43" i="1"/>
  <c r="BM40" i="1"/>
  <c r="BN43" i="1"/>
  <c r="BP39" i="1"/>
  <c r="BQ43" i="1"/>
  <c r="BR44" i="1"/>
  <c r="BT43" i="1"/>
  <c r="BU39" i="1"/>
  <c r="BV43" i="1"/>
  <c r="BX39" i="1"/>
  <c r="BY43" i="1"/>
  <c r="BZ39" i="1"/>
  <c r="CB43" i="1"/>
  <c r="CA41" i="1"/>
  <c r="Y39" i="1"/>
  <c r="AA39" i="1"/>
  <c r="AC44" i="1"/>
  <c r="AB42" i="1"/>
  <c r="AE40" i="1"/>
  <c r="AF41" i="1"/>
  <c r="AG39" i="1"/>
  <c r="AI44" i="1"/>
  <c r="AJ42" i="1"/>
  <c r="AK41" i="1"/>
  <c r="AM40" i="1"/>
  <c r="AN41" i="1"/>
  <c r="AO39" i="1"/>
  <c r="AQ41" i="1"/>
  <c r="AR42" i="1"/>
  <c r="AS41" i="1"/>
  <c r="AU40" i="1"/>
  <c r="AV39" i="1"/>
  <c r="AW42" i="1"/>
  <c r="AY41" i="1"/>
  <c r="AZ42" i="1"/>
  <c r="BA41" i="1"/>
  <c r="BC43" i="1"/>
  <c r="BD41" i="1"/>
  <c r="BE39" i="1"/>
  <c r="BG41" i="1"/>
  <c r="BH42" i="1"/>
  <c r="BI41" i="1"/>
  <c r="BK40" i="1"/>
  <c r="BL41" i="1"/>
  <c r="BM43" i="1"/>
  <c r="BO41" i="1"/>
  <c r="BP42" i="1"/>
  <c r="BQ39" i="1"/>
  <c r="BS40" i="1"/>
  <c r="BT39" i="1"/>
  <c r="BU40" i="1"/>
  <c r="BW41" i="1"/>
  <c r="BX42" i="1"/>
  <c r="BY41" i="1"/>
  <c r="CA40" i="1"/>
  <c r="CB41" i="1"/>
  <c r="CC44" i="1"/>
  <c r="CE41" i="1"/>
  <c r="BV44" i="1"/>
  <c r="CD44" i="1"/>
  <c r="Y42" i="1"/>
  <c r="AC42" i="1"/>
  <c r="AA41" i="1"/>
  <c r="AD41" i="1"/>
  <c r="AE43" i="1"/>
  <c r="AF44" i="1"/>
  <c r="AG42" i="1"/>
  <c r="AI41" i="1"/>
  <c r="AJ43" i="1"/>
  <c r="AK44" i="1"/>
  <c r="AM43" i="1"/>
  <c r="AN39" i="1"/>
  <c r="AO40" i="1"/>
  <c r="AQ44" i="1"/>
  <c r="AR40" i="1"/>
  <c r="AS44" i="1"/>
  <c r="AU43" i="1"/>
  <c r="AV41" i="1"/>
  <c r="AW40" i="1"/>
  <c r="AY44" i="1"/>
  <c r="AZ41" i="1"/>
  <c r="BA44" i="1"/>
  <c r="BC41" i="1"/>
  <c r="BD44" i="1"/>
  <c r="BE42" i="1"/>
  <c r="BG44" i="1"/>
  <c r="BH43" i="1"/>
  <c r="BI44" i="1"/>
  <c r="BK43" i="1"/>
  <c r="BL39" i="1"/>
  <c r="BM41" i="1"/>
  <c r="BO44" i="1"/>
  <c r="BP40" i="1"/>
  <c r="BQ42" i="1"/>
  <c r="BS43" i="1"/>
  <c r="BT41" i="1"/>
  <c r="BU42" i="1"/>
  <c r="BW39" i="1"/>
  <c r="BX40" i="1"/>
  <c r="BY44" i="1"/>
  <c r="CA43" i="1"/>
  <c r="CB44" i="1"/>
  <c r="CC39" i="1"/>
  <c r="CE44" i="1"/>
  <c r="BX41" i="1"/>
  <c r="Z41" i="1"/>
  <c r="AA42" i="1"/>
  <c r="AA44" i="1"/>
  <c r="AB40" i="1"/>
  <c r="AE41" i="1"/>
  <c r="AF42" i="1"/>
  <c r="AH44" i="1"/>
  <c r="AI39" i="1"/>
  <c r="AJ41" i="1"/>
  <c r="AL42" i="1"/>
  <c r="AM41" i="1"/>
  <c r="AN44" i="1"/>
  <c r="AP41" i="1"/>
  <c r="AQ39" i="1"/>
  <c r="AR43" i="1"/>
  <c r="AT42" i="1"/>
  <c r="AU41" i="1"/>
  <c r="AV44" i="1"/>
  <c r="AX41" i="1"/>
  <c r="AY39" i="1"/>
  <c r="AZ40" i="1"/>
  <c r="BB42" i="1"/>
  <c r="BC44" i="1"/>
  <c r="BD39" i="1"/>
  <c r="BF41" i="1"/>
  <c r="BG39" i="1"/>
  <c r="BH41" i="1"/>
  <c r="BJ42" i="1"/>
  <c r="BK42" i="1"/>
  <c r="BL44" i="1"/>
  <c r="BN41" i="1"/>
  <c r="BO39" i="1"/>
  <c r="BP41" i="1"/>
  <c r="BR42" i="1"/>
  <c r="BS41" i="1"/>
  <c r="BT44" i="1"/>
  <c r="BV41" i="1"/>
  <c r="BW42" i="1"/>
  <c r="BX43" i="1"/>
  <c r="BZ40" i="1"/>
  <c r="CA42" i="1"/>
  <c r="CB39" i="1"/>
  <c r="CD41" i="1"/>
  <c r="CE39" i="1"/>
  <c r="BW40" i="1"/>
  <c r="Z38" i="1" l="1"/>
  <c r="AJ38" i="1"/>
  <c r="AJ106" i="1"/>
  <c r="AJ107" i="1"/>
  <c r="AJ105" i="1"/>
  <c r="AJ110" i="1"/>
  <c r="AJ108" i="1"/>
  <c r="AJ109" i="1"/>
  <c r="AK110" i="1"/>
  <c r="AK106" i="1"/>
  <c r="AK105" i="1"/>
  <c r="AK38" i="1"/>
  <c r="AK108" i="1"/>
  <c r="AK107" i="1"/>
  <c r="AK109" i="1"/>
  <c r="AL110" i="1"/>
  <c r="AL108" i="1"/>
  <c r="AL106" i="1"/>
  <c r="AL38" i="1"/>
  <c r="AL107" i="1"/>
  <c r="AL109" i="1"/>
  <c r="AL105" i="1"/>
  <c r="AM107" i="1"/>
  <c r="AM109" i="1"/>
  <c r="AM38" i="1"/>
  <c r="AM106" i="1"/>
  <c r="AM110" i="1"/>
  <c r="AM108" i="1"/>
  <c r="AM105" i="1"/>
  <c r="AN110" i="1"/>
  <c r="AN38" i="1"/>
  <c r="AN109" i="1"/>
  <c r="AN107" i="1"/>
  <c r="AN105" i="1"/>
  <c r="AN108" i="1"/>
  <c r="AN106" i="1"/>
  <c r="AO108" i="1"/>
  <c r="AO38" i="1"/>
  <c r="AO109" i="1"/>
  <c r="AO110" i="1"/>
  <c r="AO105" i="1"/>
  <c r="AO106" i="1"/>
  <c r="AO107" i="1"/>
  <c r="AP108" i="1"/>
  <c r="AP110" i="1"/>
  <c r="AP105" i="1"/>
  <c r="AP38" i="1"/>
  <c r="AP109" i="1"/>
  <c r="AP106" i="1"/>
  <c r="AP107" i="1"/>
  <c r="AQ38" i="1"/>
  <c r="AQ108" i="1"/>
  <c r="AQ107" i="1"/>
  <c r="AQ105" i="1"/>
  <c r="AQ110" i="1"/>
  <c r="AQ109" i="1"/>
  <c r="AQ106" i="1"/>
  <c r="AR107" i="1"/>
  <c r="AR106" i="1"/>
  <c r="AR109" i="1"/>
  <c r="AR105" i="1"/>
  <c r="AR108" i="1"/>
  <c r="AR38" i="1"/>
  <c r="AR110" i="1"/>
  <c r="AS38" i="1"/>
  <c r="AS110" i="1"/>
  <c r="AS106" i="1"/>
  <c r="AS108" i="1"/>
  <c r="AS105" i="1"/>
  <c r="AS109" i="1"/>
  <c r="AS107" i="1"/>
  <c r="AT108" i="1"/>
  <c r="AT106" i="1"/>
  <c r="AT105" i="1"/>
  <c r="AT38" i="1"/>
  <c r="AT109" i="1"/>
  <c r="AT107" i="1"/>
  <c r="AT110" i="1"/>
  <c r="AU106" i="1"/>
  <c r="AU38" i="1"/>
  <c r="AU105" i="1"/>
  <c r="AU110" i="1"/>
  <c r="AU109" i="1"/>
  <c r="AU108" i="1"/>
  <c r="AU107" i="1"/>
  <c r="AV38" i="1"/>
  <c r="AV105" i="1"/>
  <c r="AV107" i="1"/>
  <c r="AV110" i="1"/>
  <c r="AV108" i="1"/>
  <c r="AV106" i="1"/>
  <c r="AV109" i="1"/>
  <c r="AW107" i="1"/>
  <c r="AW109" i="1"/>
  <c r="AW108" i="1"/>
  <c r="AW106" i="1"/>
  <c r="AW110" i="1"/>
  <c r="AW38" i="1"/>
  <c r="AW105" i="1"/>
  <c r="AX105" i="1"/>
  <c r="AX38" i="1"/>
  <c r="AX107" i="1"/>
  <c r="AX106" i="1"/>
  <c r="AX108" i="1"/>
  <c r="AX110" i="1"/>
  <c r="AX109" i="1"/>
  <c r="AY107" i="1"/>
  <c r="AY110" i="1"/>
  <c r="AY108" i="1"/>
  <c r="AY109" i="1"/>
  <c r="AY105" i="1"/>
  <c r="AY38" i="1"/>
  <c r="AY106" i="1"/>
  <c r="AZ106" i="1"/>
  <c r="AZ110" i="1"/>
  <c r="AZ107" i="1"/>
  <c r="AZ38" i="1"/>
  <c r="AZ105" i="1"/>
  <c r="AZ108" i="1"/>
  <c r="AZ109" i="1"/>
  <c r="BA106" i="1"/>
  <c r="BA107" i="1"/>
  <c r="BA110" i="1"/>
  <c r="BA38" i="1"/>
  <c r="BA109" i="1"/>
  <c r="BA108" i="1"/>
  <c r="BA105" i="1"/>
  <c r="BB105" i="1"/>
  <c r="BB106" i="1"/>
  <c r="BB38" i="1"/>
  <c r="BB109" i="1"/>
  <c r="BB107" i="1"/>
  <c r="BB108" i="1"/>
  <c r="BB110" i="1"/>
  <c r="BC109" i="1"/>
  <c r="BC106" i="1"/>
  <c r="BC107" i="1"/>
  <c r="BC105" i="1"/>
  <c r="BC108" i="1"/>
  <c r="BC38" i="1"/>
  <c r="BC110" i="1"/>
  <c r="BD38" i="1"/>
  <c r="BD108" i="1"/>
  <c r="BD109" i="1"/>
  <c r="BD106" i="1"/>
  <c r="BD107" i="1"/>
  <c r="BD105" i="1"/>
  <c r="BD110" i="1"/>
  <c r="BE109" i="1"/>
  <c r="BE110" i="1"/>
  <c r="BE108" i="1"/>
  <c r="BE38" i="1"/>
  <c r="BE106" i="1"/>
  <c r="BE107" i="1"/>
  <c r="BE105" i="1"/>
  <c r="BF108" i="1"/>
  <c r="BF109" i="1"/>
  <c r="BF110" i="1"/>
  <c r="BF107" i="1"/>
  <c r="BF105" i="1"/>
  <c r="BF38" i="1"/>
  <c r="BF106" i="1"/>
  <c r="BG109" i="1"/>
  <c r="BG38" i="1"/>
  <c r="BG110" i="1"/>
  <c r="BG106" i="1"/>
  <c r="BG107" i="1"/>
  <c r="BG105" i="1"/>
  <c r="BG108" i="1"/>
  <c r="BH105" i="1"/>
  <c r="BH38" i="1"/>
  <c r="BH107" i="1"/>
  <c r="BH106" i="1"/>
  <c r="BH110" i="1"/>
  <c r="BH108" i="1"/>
  <c r="BH109" i="1"/>
  <c r="BI107" i="1"/>
  <c r="BI106" i="1"/>
  <c r="BI38" i="1"/>
  <c r="BI105" i="1"/>
  <c r="BI110" i="1"/>
  <c r="BI109" i="1"/>
  <c r="BI108" i="1"/>
  <c r="BJ105" i="1"/>
  <c r="BJ38" i="1"/>
  <c r="BJ109" i="1"/>
  <c r="BJ106" i="1"/>
  <c r="BJ107" i="1"/>
  <c r="BJ110" i="1"/>
  <c r="BJ108" i="1"/>
  <c r="BK107" i="1"/>
  <c r="BK108" i="1"/>
  <c r="BK105" i="1"/>
  <c r="BK38" i="1"/>
  <c r="BK109" i="1"/>
  <c r="BK106" i="1"/>
  <c r="BK110" i="1"/>
  <c r="BL108" i="1"/>
  <c r="BL38" i="1"/>
  <c r="BL105" i="1"/>
  <c r="BL106" i="1"/>
  <c r="BL107" i="1"/>
  <c r="BL110" i="1"/>
  <c r="BL109" i="1"/>
  <c r="BM110" i="1"/>
  <c r="BM38" i="1"/>
  <c r="BM109" i="1"/>
  <c r="BM106" i="1"/>
  <c r="BM105" i="1"/>
  <c r="BM107" i="1"/>
  <c r="BM108" i="1"/>
  <c r="BN38" i="1"/>
  <c r="BN109" i="1"/>
  <c r="BN110" i="1"/>
  <c r="BN105" i="1"/>
  <c r="BN106" i="1"/>
  <c r="BN108" i="1"/>
  <c r="BN107" i="1"/>
  <c r="BO38" i="1"/>
  <c r="BO107" i="1"/>
  <c r="BO110" i="1"/>
  <c r="BO106" i="1"/>
  <c r="BO109" i="1"/>
  <c r="BO105" i="1"/>
  <c r="BO108" i="1"/>
  <c r="BP106" i="1"/>
  <c r="BP110" i="1"/>
  <c r="BP107" i="1"/>
  <c r="BP108" i="1"/>
  <c r="BP38" i="1"/>
  <c r="BP109" i="1"/>
  <c r="BP105" i="1"/>
  <c r="BQ106" i="1"/>
  <c r="BQ109" i="1"/>
  <c r="BQ105" i="1"/>
  <c r="BQ38" i="1"/>
  <c r="BQ108" i="1"/>
  <c r="BQ107" i="1"/>
  <c r="BQ110" i="1"/>
  <c r="BR109" i="1"/>
  <c r="BR110" i="1"/>
  <c r="BR38" i="1"/>
  <c r="BR107" i="1"/>
  <c r="BR108" i="1"/>
  <c r="BR106" i="1"/>
  <c r="BR105" i="1"/>
  <c r="BS107" i="1"/>
  <c r="BS106" i="1"/>
  <c r="BS38" i="1"/>
  <c r="BS109" i="1"/>
  <c r="BS110" i="1"/>
  <c r="BS105" i="1"/>
  <c r="BS108" i="1"/>
  <c r="BT107" i="1"/>
  <c r="BT105" i="1"/>
  <c r="BT38" i="1"/>
  <c r="BT110" i="1"/>
  <c r="BT108" i="1"/>
  <c r="BT109" i="1"/>
  <c r="BT106" i="1"/>
  <c r="BU110" i="1"/>
  <c r="BU109" i="1"/>
  <c r="BU107" i="1"/>
  <c r="BU38" i="1"/>
  <c r="BU105" i="1"/>
  <c r="BU108" i="1"/>
  <c r="BU106" i="1"/>
  <c r="BV108" i="1"/>
  <c r="BV38" i="1"/>
  <c r="BV109" i="1"/>
  <c r="BV107" i="1"/>
  <c r="BV106" i="1"/>
  <c r="BV110" i="1"/>
  <c r="BV105" i="1"/>
  <c r="BW108" i="1"/>
  <c r="BW109" i="1"/>
  <c r="BW110" i="1"/>
  <c r="BW38" i="1"/>
  <c r="BW105" i="1"/>
  <c r="BW106" i="1"/>
  <c r="BW107" i="1"/>
  <c r="BX107" i="1"/>
  <c r="BX106" i="1"/>
  <c r="BX105" i="1"/>
  <c r="BX38" i="1"/>
  <c r="BX109" i="1"/>
  <c r="BX110" i="1"/>
  <c r="BX108" i="1"/>
  <c r="BY106" i="1"/>
  <c r="BY38" i="1"/>
  <c r="BY105" i="1"/>
  <c r="BY108" i="1"/>
  <c r="BY107" i="1"/>
  <c r="BY110" i="1"/>
  <c r="BY109" i="1"/>
  <c r="BZ108" i="1"/>
  <c r="BZ107" i="1"/>
  <c r="BZ38" i="1"/>
  <c r="BZ105" i="1"/>
  <c r="BZ106" i="1"/>
  <c r="BZ110" i="1"/>
  <c r="BZ109" i="1"/>
  <c r="CA109" i="1"/>
  <c r="CA106" i="1"/>
  <c r="CA108" i="1"/>
  <c r="CA110" i="1"/>
  <c r="CA38" i="1"/>
  <c r="CA105" i="1"/>
  <c r="CA107" i="1"/>
  <c r="CB38" i="1"/>
  <c r="CB108" i="1"/>
  <c r="CB106" i="1"/>
  <c r="CB109" i="1"/>
  <c r="CB107" i="1"/>
  <c r="CB110" i="1"/>
  <c r="CB105" i="1"/>
  <c r="CC110" i="1"/>
  <c r="CC107" i="1"/>
  <c r="CC38" i="1"/>
  <c r="CC108" i="1"/>
  <c r="CC106" i="1"/>
  <c r="CC105" i="1"/>
  <c r="CC109" i="1"/>
  <c r="CD110" i="1"/>
  <c r="CD38" i="1"/>
  <c r="CD107" i="1"/>
  <c r="CD106" i="1"/>
  <c r="CD105" i="1"/>
  <c r="CD109" i="1"/>
  <c r="CD108" i="1"/>
  <c r="CE110" i="1"/>
  <c r="CE106" i="1"/>
  <c r="CE107" i="1"/>
  <c r="CE108" i="1"/>
  <c r="CE109" i="1"/>
  <c r="CE38" i="1"/>
  <c r="CE105" i="1"/>
  <c r="AA38" i="1"/>
  <c r="AE38" i="1"/>
  <c r="AC105" i="1"/>
  <c r="AE110" i="1"/>
  <c r="AE109" i="1"/>
  <c r="AD110" i="1"/>
  <c r="Z110" i="1"/>
  <c r="Z108" i="1"/>
  <c r="AH110" i="1"/>
  <c r="AA109" i="1"/>
  <c r="AI108" i="1"/>
  <c r="AI38" i="1"/>
  <c r="AC38" i="1"/>
  <c r="AF106" i="1"/>
  <c r="AI109" i="1"/>
  <c r="AF110" i="1"/>
  <c r="Z106" i="1"/>
  <c r="AG105" i="1"/>
  <c r="AB106" i="1"/>
  <c r="AF105" i="1"/>
  <c r="AF38" i="1"/>
  <c r="AD38" i="1"/>
  <c r="AD105" i="1"/>
  <c r="AH106" i="1"/>
  <c r="AC107" i="1"/>
  <c r="AD106" i="1"/>
  <c r="AF108" i="1"/>
  <c r="AE107" i="1"/>
  <c r="AA105" i="1"/>
  <c r="AA108" i="1"/>
  <c r="AB109" i="1"/>
  <c r="AI105" i="1"/>
  <c r="Y107" i="1"/>
  <c r="AD109" i="1"/>
  <c r="Z107" i="1"/>
  <c r="AI107" i="1"/>
  <c r="AI106" i="1"/>
  <c r="AA110" i="1"/>
  <c r="AB110" i="1"/>
  <c r="AG109" i="1"/>
  <c r="Z105" i="1"/>
  <c r="Z109" i="1"/>
  <c r="AC106" i="1"/>
  <c r="AE108" i="1"/>
  <c r="Y110" i="1"/>
  <c r="AG106" i="1"/>
  <c r="Y38" i="1"/>
  <c r="AH105" i="1"/>
  <c r="AE105" i="1"/>
  <c r="AE106" i="1"/>
  <c r="Y106" i="1"/>
  <c r="AA106" i="1"/>
  <c r="AH109" i="1"/>
  <c r="AG108" i="1"/>
  <c r="Y109" i="1"/>
  <c r="AI110" i="1"/>
  <c r="AH38" i="1"/>
  <c r="Y105" i="1"/>
  <c r="AC108" i="1"/>
  <c r="AD107" i="1"/>
  <c r="AB107" i="1"/>
  <c r="AA107" i="1"/>
  <c r="AG107" i="1"/>
  <c r="AH107" i="1"/>
  <c r="AB38" i="1"/>
  <c r="AF109" i="1"/>
  <c r="AG110" i="1"/>
  <c r="AB108" i="1"/>
  <c r="AB105" i="1"/>
  <c r="AG38" i="1"/>
  <c r="AD108" i="1"/>
  <c r="AC109" i="1"/>
  <c r="Y108" i="1"/>
  <c r="AF107" i="1"/>
  <c r="AC110" i="1"/>
  <c r="AH108" i="1"/>
  <c r="U106" i="1"/>
  <c r="U40" i="1"/>
  <c r="U110" i="1"/>
  <c r="U109" i="1"/>
  <c r="U38" i="1"/>
  <c r="U108" i="1"/>
  <c r="U43" i="1"/>
  <c r="U105" i="1"/>
  <c r="U39" i="1"/>
  <c r="U107" i="1"/>
  <c r="U41" i="1"/>
  <c r="U44" i="1"/>
  <c r="U42" i="1"/>
  <c r="Z104" i="1" l="1"/>
  <c r="AC104" i="1"/>
  <c r="CB104" i="1"/>
  <c r="CA104" i="1"/>
  <c r="BX104" i="1"/>
  <c r="BS104" i="1"/>
  <c r="BI104" i="1"/>
  <c r="AV104" i="1"/>
  <c r="Y104" i="1"/>
  <c r="AG104" i="1"/>
  <c r="BZ104" i="1"/>
  <c r="BY104" i="1"/>
  <c r="BQ104" i="1"/>
  <c r="BE104" i="1"/>
  <c r="BD104" i="1"/>
  <c r="AX104" i="1"/>
  <c r="AQ104" i="1"/>
  <c r="AP104" i="1"/>
  <c r="AL104" i="1"/>
  <c r="CC104" i="1"/>
  <c r="BV104" i="1"/>
  <c r="BH104" i="1"/>
  <c r="BC104" i="1"/>
  <c r="AW104" i="1"/>
  <c r="AS104" i="1"/>
  <c r="AR104" i="1"/>
  <c r="AM104" i="1"/>
  <c r="AJ104" i="1"/>
  <c r="CE104" i="1"/>
  <c r="BU104" i="1"/>
  <c r="BM104" i="1"/>
  <c r="BK104" i="1"/>
  <c r="AE104" i="1"/>
  <c r="AH104" i="1"/>
  <c r="AI104" i="1"/>
  <c r="AD104" i="1"/>
  <c r="CD104" i="1"/>
  <c r="BP104" i="1"/>
  <c r="BO104" i="1"/>
  <c r="BL104" i="1"/>
  <c r="BJ104" i="1"/>
  <c r="BG104" i="1"/>
  <c r="BF104" i="1"/>
  <c r="BB104" i="1"/>
  <c r="AK104" i="1"/>
  <c r="BW104" i="1"/>
  <c r="BT104" i="1"/>
  <c r="BN104" i="1"/>
  <c r="BA104" i="1"/>
  <c r="AY104" i="1"/>
  <c r="AT104" i="1"/>
  <c r="AN104" i="1"/>
  <c r="AF104" i="1"/>
  <c r="AB104" i="1"/>
  <c r="AA104" i="1"/>
  <c r="BR104" i="1"/>
  <c r="AZ104" i="1"/>
  <c r="AU104" i="1"/>
  <c r="AO104" i="1"/>
  <c r="Z410" i="1"/>
  <c r="AK46" i="11"/>
  <c r="AK48" i="11" s="1"/>
  <c r="AK100" i="11"/>
  <c r="U104" i="1"/>
  <c r="AK98" i="11" l="1"/>
  <c r="CB102" i="10" l="1"/>
  <c r="CB100" i="10"/>
  <c r="CC102" i="10"/>
  <c r="CC100" i="10"/>
  <c r="CD102" i="10"/>
  <c r="CD100" i="10"/>
  <c r="CE102" i="10" l="1"/>
  <c r="CE100" i="10"/>
  <c r="Y249" i="9" l="1"/>
  <c r="Y286" i="9" s="1"/>
  <c r="AD95" i="10"/>
  <c r="AD94" i="10"/>
  <c r="AD105" i="10" s="1"/>
  <c r="AE95" i="10"/>
  <c r="AE94" i="10"/>
  <c r="AE109" i="10" s="1"/>
  <c r="AC95" i="10"/>
  <c r="AC94" i="10"/>
  <c r="AC105" i="10" s="1"/>
  <c r="AQ117" i="10"/>
  <c r="AE105" i="10"/>
  <c r="AP118" i="10"/>
  <c r="AP117" i="10"/>
  <c r="AR96" i="10"/>
  <c r="AC107" i="10"/>
  <c r="AQ96" i="10"/>
  <c r="AD107" i="10"/>
  <c r="AC111" i="10"/>
  <c r="AC112" i="10"/>
  <c r="AD111" i="10"/>
  <c r="AD112" i="10"/>
  <c r="AF107" i="10"/>
  <c r="AF109" i="10" s="1"/>
  <c r="AF111" i="10"/>
  <c r="AF112" i="10"/>
  <c r="AE111" i="10"/>
  <c r="AE112" i="10"/>
  <c r="AH107" i="10"/>
  <c r="AH109" i="10" s="1"/>
  <c r="AI107" i="10"/>
  <c r="AI109" i="10" s="1"/>
  <c r="AH111" i="10"/>
  <c r="AH112" i="10"/>
  <c r="CB105" i="10"/>
  <c r="CD105" i="10"/>
  <c r="AI111" i="10"/>
  <c r="AI112" i="10"/>
  <c r="AJ107" i="10"/>
  <c r="AJ109" i="10" s="1"/>
  <c r="CC105" i="10"/>
  <c r="AJ111" i="10"/>
  <c r="AJ112" i="10"/>
  <c r="AK107" i="10"/>
  <c r="AK109" i="10" s="1"/>
  <c r="CE105" i="10"/>
  <c r="AL107" i="10"/>
  <c r="AL109" i="10" s="1"/>
  <c r="AK111" i="10"/>
  <c r="AK112" i="10"/>
  <c r="AM107" i="10"/>
  <c r="AM109" i="10" s="1"/>
  <c r="AL111" i="10"/>
  <c r="AL112" i="10"/>
  <c r="AM111" i="10"/>
  <c r="AM112" i="10"/>
  <c r="AN107" i="10"/>
  <c r="AN109" i="10" s="1"/>
  <c r="AN111" i="10"/>
  <c r="AN112" i="10"/>
  <c r="AO107" i="10"/>
  <c r="AO109" i="10" s="1"/>
  <c r="AO111" i="10"/>
  <c r="AO112" i="10"/>
  <c r="AP107" i="10"/>
  <c r="AP109" i="10" s="1"/>
  <c r="AP111" i="10"/>
  <c r="AP112" i="10"/>
  <c r="AQ107" i="10"/>
  <c r="AQ109" i="10" s="1"/>
  <c r="AR107" i="10"/>
  <c r="AQ111" i="10"/>
  <c r="AQ112" i="10"/>
  <c r="AR112" i="10"/>
  <c r="AS107" i="10"/>
  <c r="AS109" i="10" s="1"/>
  <c r="AS111" i="10"/>
  <c r="AS112" i="10"/>
  <c r="AT107" i="10"/>
  <c r="AT109" i="10" s="1"/>
  <c r="AU107" i="10"/>
  <c r="AU109" i="10" s="1"/>
  <c r="AT111" i="10"/>
  <c r="AT112" i="10"/>
  <c r="AU111" i="10"/>
  <c r="AU112" i="10"/>
  <c r="AV107" i="10"/>
  <c r="AV109" i="10" s="1"/>
  <c r="AV111" i="10"/>
  <c r="AV112" i="10"/>
  <c r="AW107" i="10"/>
  <c r="AW109" i="10" s="1"/>
  <c r="AX107" i="10"/>
  <c r="AX109" i="10" s="1"/>
  <c r="AW111" i="10"/>
  <c r="AW112" i="10"/>
  <c r="AY107" i="10"/>
  <c r="AY109" i="10" s="1"/>
  <c r="AX111" i="10"/>
  <c r="AX112" i="10"/>
  <c r="AZ107" i="10"/>
  <c r="AZ109" i="10" s="1"/>
  <c r="AY111" i="10"/>
  <c r="AY112" i="10"/>
  <c r="AZ111" i="10"/>
  <c r="AZ112" i="10"/>
  <c r="BA107" i="10"/>
  <c r="BA109" i="10" s="1"/>
  <c r="BB107" i="10"/>
  <c r="BB109" i="10" s="1"/>
  <c r="BA111" i="10"/>
  <c r="BA112" i="10"/>
  <c r="BB111" i="10"/>
  <c r="BB112" i="10"/>
  <c r="BC107" i="10"/>
  <c r="BC109" i="10" s="1"/>
  <c r="BD107" i="10"/>
  <c r="BD109" i="10" s="1"/>
  <c r="BC111" i="10"/>
  <c r="BC112" i="10"/>
  <c r="BD111" i="10"/>
  <c r="BD112" i="10"/>
  <c r="BE107" i="10"/>
  <c r="BE109" i="10" s="1"/>
  <c r="BF107" i="10"/>
  <c r="BF109" i="10" s="1"/>
  <c r="BE111" i="10"/>
  <c r="BE112" i="10"/>
  <c r="BF111" i="10"/>
  <c r="BF112" i="10"/>
  <c r="BG107" i="10"/>
  <c r="BG109" i="10" s="1"/>
  <c r="BH107" i="10"/>
  <c r="BH109" i="10" s="1"/>
  <c r="BG111" i="10"/>
  <c r="BG112" i="10"/>
  <c r="BI107" i="10"/>
  <c r="BI109" i="10" s="1"/>
  <c r="BH111" i="10"/>
  <c r="BH112" i="10"/>
  <c r="BI111" i="10"/>
  <c r="BI112" i="10"/>
  <c r="BJ107" i="10"/>
  <c r="BJ109" i="10" s="1"/>
  <c r="BK107" i="10"/>
  <c r="BK109" i="10" s="1"/>
  <c r="BJ111" i="10"/>
  <c r="BJ112" i="10"/>
  <c r="BL107" i="10"/>
  <c r="BL109" i="10" s="1"/>
  <c r="BK111" i="10"/>
  <c r="BK112" i="10"/>
  <c r="BM107" i="10"/>
  <c r="BM109" i="10" s="1"/>
  <c r="BL111" i="10"/>
  <c r="BL112" i="10"/>
  <c r="BN107" i="10"/>
  <c r="BN109" i="10" s="1"/>
  <c r="BM111" i="10"/>
  <c r="BM112" i="10"/>
  <c r="BO107" i="10"/>
  <c r="BO109" i="10" s="1"/>
  <c r="BN111" i="10"/>
  <c r="BN112" i="10"/>
  <c r="BP107" i="10"/>
  <c r="BO111" i="10"/>
  <c r="BO112" i="10"/>
  <c r="AD109" i="10" l="1"/>
  <c r="AC109" i="10"/>
  <c r="BQ107" i="10"/>
  <c r="BP109" i="10"/>
  <c r="BP111" i="10"/>
  <c r="BP112" i="10"/>
  <c r="BQ109" i="10" l="1"/>
  <c r="BQ111" i="10"/>
  <c r="BQ112" i="10"/>
  <c r="BR107" i="10"/>
  <c r="BR109" i="10" l="1"/>
  <c r="BR111" i="10"/>
  <c r="BR112" i="10"/>
  <c r="BS107" i="10"/>
  <c r="BS109" i="10" l="1"/>
  <c r="BS111" i="10"/>
  <c r="BS112" i="10"/>
  <c r="BT107" i="10"/>
  <c r="BU107" i="10" l="1"/>
  <c r="BT109" i="10"/>
  <c r="BT111" i="10"/>
  <c r="BT112" i="10"/>
  <c r="BV107" i="10" l="1"/>
  <c r="BU109" i="10"/>
  <c r="BU111" i="10"/>
  <c r="BU112" i="10"/>
  <c r="BV109" i="10" l="1"/>
  <c r="BV111" i="10"/>
  <c r="BV112" i="10"/>
  <c r="BW107" i="10"/>
  <c r="BW109" i="10" l="1"/>
  <c r="BW111" i="10"/>
  <c r="BW112" i="10"/>
  <c r="BX107" i="10"/>
  <c r="BY107" i="10" l="1"/>
  <c r="BX109" i="10"/>
  <c r="BX111" i="10"/>
  <c r="BX112" i="10"/>
  <c r="BY109" i="10" l="1"/>
  <c r="BY111" i="10"/>
  <c r="BY112" i="10"/>
  <c r="BZ107" i="10"/>
  <c r="BZ109" i="10"/>
  <c r="BZ111" i="10"/>
  <c r="BZ112" i="10"/>
  <c r="CA107" i="10"/>
  <c r="CA109" i="10"/>
  <c r="CA111" i="10"/>
  <c r="CA112" i="10"/>
  <c r="CB107" i="10"/>
  <c r="CB109" i="10"/>
  <c r="CB111" i="10"/>
  <c r="CB112" i="10"/>
  <c r="CC107" i="10"/>
  <c r="CC109" i="10"/>
  <c r="CC111" i="10"/>
  <c r="CC112" i="10"/>
  <c r="CD107" i="10"/>
  <c r="CD109" i="10"/>
  <c r="CD111" i="10"/>
  <c r="CD112" i="10"/>
  <c r="CE107" i="10"/>
  <c r="CE109" i="10" l="1"/>
  <c r="CE111" i="10"/>
  <c r="CE112" i="10"/>
  <c r="AC121" i="10" l="1"/>
  <c r="AD121" i="10" l="1"/>
  <c r="AE121" i="10" l="1"/>
  <c r="AF121" i="10" l="1"/>
  <c r="AH121" i="10" l="1"/>
  <c r="AI121" i="10"/>
  <c r="AJ121" i="10"/>
  <c r="AK121" i="10"/>
  <c r="AL121" i="10"/>
  <c r="AM121" i="10"/>
  <c r="AN121" i="10"/>
  <c r="AO121" i="10"/>
  <c r="AP121" i="10" l="1"/>
  <c r="AQ121" i="10"/>
  <c r="AS121" i="10"/>
  <c r="AT121" i="10"/>
  <c r="AU121" i="10"/>
  <c r="AV121" i="10"/>
  <c r="AW121" i="10"/>
  <c r="AX121" i="10"/>
  <c r="AY121" i="10"/>
  <c r="AZ121" i="10"/>
  <c r="BA121" i="10"/>
  <c r="BB121" i="10"/>
  <c r="BC121" i="10"/>
  <c r="BD121" i="10"/>
  <c r="BE121" i="10"/>
  <c r="BF121" i="10"/>
  <c r="BG121" i="10"/>
  <c r="BH121" i="10"/>
  <c r="BI121" i="10"/>
  <c r="BJ121" i="10"/>
  <c r="BK121" i="10"/>
  <c r="BL121" i="10"/>
  <c r="BM121" i="10"/>
  <c r="BN121" i="10"/>
  <c r="BO121" i="10"/>
  <c r="BP121" i="10"/>
  <c r="BQ121" i="10"/>
  <c r="BR121" i="10"/>
  <c r="BS121" i="10"/>
  <c r="BT121" i="10"/>
  <c r="BU121" i="10"/>
  <c r="BV121" i="10"/>
  <c r="BW121" i="10"/>
  <c r="BX121" i="10"/>
  <c r="BY121" i="10"/>
  <c r="BZ121" i="10"/>
  <c r="CA121" i="10"/>
  <c r="CB121" i="10"/>
  <c r="CC121" i="10"/>
  <c r="CD121" i="10" l="1"/>
  <c r="CE121" i="10" l="1"/>
  <c r="Z61" i="1"/>
  <c r="AC60" i="1"/>
  <c r="AC59" i="1"/>
  <c r="AB57" i="1"/>
  <c r="AE58" i="1"/>
  <c r="AF61" i="1"/>
  <c r="AH58" i="1"/>
  <c r="AI57" i="1"/>
  <c r="AJ58" i="1"/>
  <c r="AL57" i="1"/>
  <c r="AM56" i="1"/>
  <c r="AN59" i="1"/>
  <c r="AP60" i="1"/>
  <c r="AQ60" i="1"/>
  <c r="AR60" i="1"/>
  <c r="AT56" i="1"/>
  <c r="AU56" i="1"/>
  <c r="AV59" i="1"/>
  <c r="AX61" i="1"/>
  <c r="AY59" i="1"/>
  <c r="AZ58" i="1"/>
  <c r="BB57" i="1"/>
  <c r="BC56" i="1"/>
  <c r="BD57" i="1"/>
  <c r="BF61" i="1"/>
  <c r="BG59" i="1"/>
  <c r="BH60" i="1"/>
  <c r="BJ57" i="1"/>
  <c r="BK61" i="1"/>
  <c r="BL59" i="1"/>
  <c r="BN61" i="1"/>
  <c r="BO59" i="1"/>
  <c r="BP60" i="1"/>
  <c r="BR56" i="1"/>
  <c r="BS56" i="1"/>
  <c r="BT59" i="1"/>
  <c r="BV61" i="1"/>
  <c r="BZ57" i="1"/>
  <c r="CD59" i="1"/>
  <c r="CE58" i="1"/>
  <c r="Y60" i="1"/>
  <c r="Z56" i="1"/>
  <c r="AA56" i="1"/>
  <c r="AB61" i="1"/>
  <c r="AD61" i="1"/>
  <c r="AE61" i="1"/>
  <c r="AG60" i="1"/>
  <c r="AH61" i="1"/>
  <c r="AI60" i="1"/>
  <c r="AK59" i="1"/>
  <c r="AL60" i="1"/>
  <c r="AM58" i="1"/>
  <c r="AO57" i="1"/>
  <c r="AP61" i="1"/>
  <c r="AQ59" i="1"/>
  <c r="AS56" i="1"/>
  <c r="AT57" i="1"/>
  <c r="AU58" i="1"/>
  <c r="AW60" i="1"/>
  <c r="AX56" i="1"/>
  <c r="AY57" i="1"/>
  <c r="BA59" i="1"/>
  <c r="BB60" i="1"/>
  <c r="BC61" i="1"/>
  <c r="BE60" i="1"/>
  <c r="BF56" i="1"/>
  <c r="BG57" i="1"/>
  <c r="BI56" i="1"/>
  <c r="BJ60" i="1"/>
  <c r="BK60" i="1"/>
  <c r="BM60" i="1"/>
  <c r="BN56" i="1"/>
  <c r="BO57" i="1"/>
  <c r="BQ56" i="1"/>
  <c r="BR60" i="1"/>
  <c r="BS59" i="1"/>
  <c r="BU60" i="1"/>
  <c r="BV56" i="1"/>
  <c r="BW59" i="1"/>
  <c r="BY56" i="1"/>
  <c r="BZ60" i="1"/>
  <c r="CD57" i="1"/>
  <c r="Y58" i="1"/>
  <c r="Z60" i="1"/>
  <c r="AC58" i="1"/>
  <c r="AD60" i="1"/>
  <c r="AB60" i="1"/>
  <c r="AE59" i="1"/>
  <c r="AG58" i="1"/>
  <c r="AH56" i="1"/>
  <c r="AI58" i="1"/>
  <c r="AK57" i="1"/>
  <c r="AL56" i="1"/>
  <c r="AM61" i="1"/>
  <c r="AO58" i="1"/>
  <c r="AP56" i="1"/>
  <c r="AQ58" i="1"/>
  <c r="AS59" i="1"/>
  <c r="AT60" i="1"/>
  <c r="AU61" i="1"/>
  <c r="AW58" i="1"/>
  <c r="AX59" i="1"/>
  <c r="AY60" i="1"/>
  <c r="BA57" i="1"/>
  <c r="BB58" i="1"/>
  <c r="BC59" i="1"/>
  <c r="BE58" i="1"/>
  <c r="BF59" i="1"/>
  <c r="BG60" i="1"/>
  <c r="BI61" i="1"/>
  <c r="BJ58" i="1"/>
  <c r="BK59" i="1"/>
  <c r="BM58" i="1"/>
  <c r="BN59" i="1"/>
  <c r="BO60" i="1"/>
  <c r="BQ59" i="1"/>
  <c r="BR58" i="1"/>
  <c r="BS57" i="1"/>
  <c r="BU57" i="1"/>
  <c r="BV60" i="1"/>
  <c r="BW57" i="1"/>
  <c r="BY59" i="1"/>
  <c r="BZ58" i="1"/>
  <c r="CA57" i="1"/>
  <c r="CC57" i="1"/>
  <c r="CD60" i="1"/>
  <c r="CE61" i="1"/>
  <c r="CB58" i="1"/>
  <c r="CD56" i="1"/>
  <c r="CE56" i="1"/>
  <c r="Y61" i="1"/>
  <c r="Z59" i="1"/>
  <c r="AA59" i="1"/>
  <c r="AB56" i="1"/>
  <c r="AD59" i="1"/>
  <c r="AF57" i="1"/>
  <c r="AG59" i="1"/>
  <c r="AH59" i="1"/>
  <c r="AJ61" i="1"/>
  <c r="AK61" i="1"/>
  <c r="AL58" i="1"/>
  <c r="AN57" i="1"/>
  <c r="AO61" i="1"/>
  <c r="AP59" i="1"/>
  <c r="AR61" i="1"/>
  <c r="AS61" i="1"/>
  <c r="AT58" i="1"/>
  <c r="AV57" i="1"/>
  <c r="AW61" i="1"/>
  <c r="AX57" i="1"/>
  <c r="AZ61" i="1"/>
  <c r="BA60" i="1"/>
  <c r="BB61" i="1"/>
  <c r="BD60" i="1"/>
  <c r="BE61" i="1"/>
  <c r="BF60" i="1"/>
  <c r="BH61" i="1"/>
  <c r="BI59" i="1"/>
  <c r="BJ56" i="1"/>
  <c r="BL57" i="1"/>
  <c r="BM61" i="1"/>
  <c r="BN60" i="1"/>
  <c r="BP61" i="1"/>
  <c r="BQ57" i="1"/>
  <c r="BR61" i="1"/>
  <c r="BT57" i="1"/>
  <c r="BU58" i="1"/>
  <c r="BV59" i="1"/>
  <c r="BX61" i="1"/>
  <c r="BY61" i="1"/>
  <c r="BZ61" i="1"/>
  <c r="CC61" i="1"/>
  <c r="CA60" i="1"/>
  <c r="CC60" i="1"/>
  <c r="Y57" i="1"/>
  <c r="Z57" i="1"/>
  <c r="AC61" i="1"/>
  <c r="AD56" i="1"/>
  <c r="AD57" i="1"/>
  <c r="AF60" i="1"/>
  <c r="AG61" i="1"/>
  <c r="AH57" i="1"/>
  <c r="AJ56" i="1"/>
  <c r="AK60" i="1"/>
  <c r="AL61" i="1"/>
  <c r="AN60" i="1"/>
  <c r="AO56" i="1"/>
  <c r="AP57" i="1"/>
  <c r="AR56" i="1"/>
  <c r="AS57" i="1"/>
  <c r="AT61" i="1"/>
  <c r="AV60" i="1"/>
  <c r="AW56" i="1"/>
  <c r="AX60" i="1"/>
  <c r="AZ56" i="1"/>
  <c r="BA58" i="1"/>
  <c r="BB56" i="1"/>
  <c r="BD58" i="1"/>
  <c r="BE56" i="1"/>
  <c r="BF57" i="1"/>
  <c r="BH56" i="1"/>
  <c r="BI57" i="1"/>
  <c r="BJ61" i="1"/>
  <c r="BL60" i="1"/>
  <c r="BM57" i="1"/>
  <c r="BN57" i="1"/>
  <c r="BP56" i="1"/>
  <c r="BQ60" i="1"/>
  <c r="BR59" i="1"/>
  <c r="BT60" i="1"/>
  <c r="BU61" i="1"/>
  <c r="BV57" i="1"/>
  <c r="BX56" i="1"/>
  <c r="BY57" i="1"/>
  <c r="BZ59" i="1"/>
  <c r="CB61" i="1"/>
  <c r="CC56" i="1"/>
  <c r="CD58" i="1"/>
  <c r="BY60" i="1"/>
  <c r="CC59" i="1"/>
  <c r="Y56" i="1"/>
  <c r="AA58" i="1"/>
  <c r="AA57" i="1"/>
  <c r="AB59" i="1"/>
  <c r="AE56" i="1"/>
  <c r="AF58" i="1"/>
  <c r="AG56" i="1"/>
  <c r="AI61" i="1"/>
  <c r="AJ59" i="1"/>
  <c r="AK58" i="1"/>
  <c r="AM59" i="1"/>
  <c r="AN58" i="1"/>
  <c r="AO59" i="1"/>
  <c r="AQ61" i="1"/>
  <c r="AR59" i="1"/>
  <c r="AS60" i="1"/>
  <c r="AU57" i="1"/>
  <c r="AV58" i="1"/>
  <c r="AW59" i="1"/>
  <c r="AY58" i="1"/>
  <c r="AZ59" i="1"/>
  <c r="BA61" i="1"/>
  <c r="BC57" i="1"/>
  <c r="BD61" i="1"/>
  <c r="BE59" i="1"/>
  <c r="BG58" i="1"/>
  <c r="BH58" i="1"/>
  <c r="BI60" i="1"/>
  <c r="BK57" i="1"/>
  <c r="BL58" i="1"/>
  <c r="BM59" i="1"/>
  <c r="BO58" i="1"/>
  <c r="BP59" i="1"/>
  <c r="BQ61" i="1"/>
  <c r="BS60" i="1"/>
  <c r="BT58" i="1"/>
  <c r="BU56" i="1"/>
  <c r="BW58" i="1"/>
  <c r="BX59" i="1"/>
  <c r="CB56" i="1"/>
  <c r="Y59" i="1"/>
  <c r="AC57" i="1"/>
  <c r="AA60" i="1"/>
  <c r="AD58" i="1"/>
  <c r="AE57" i="1"/>
  <c r="AF56" i="1"/>
  <c r="AG57" i="1"/>
  <c r="AI56" i="1"/>
  <c r="AJ57" i="1"/>
  <c r="AK56" i="1"/>
  <c r="AM57" i="1"/>
  <c r="AN61" i="1"/>
  <c r="AO60" i="1"/>
  <c r="AQ56" i="1"/>
  <c r="AR58" i="1"/>
  <c r="AS58" i="1"/>
  <c r="AU59" i="1"/>
  <c r="AV61" i="1"/>
  <c r="AW57" i="1"/>
  <c r="AY61" i="1"/>
  <c r="AZ57" i="1"/>
  <c r="BA56" i="1"/>
  <c r="BC60" i="1"/>
  <c r="BD56" i="1"/>
  <c r="BE57" i="1"/>
  <c r="BG61" i="1"/>
  <c r="BH59" i="1"/>
  <c r="BI58" i="1"/>
  <c r="BK58" i="1"/>
  <c r="BL61" i="1"/>
  <c r="BM56" i="1"/>
  <c r="BO61" i="1"/>
  <c r="BP58" i="1"/>
  <c r="BQ58" i="1"/>
  <c r="BS58" i="1"/>
  <c r="BT61" i="1"/>
  <c r="BU59" i="1"/>
  <c r="BW61" i="1"/>
  <c r="BX57" i="1"/>
  <c r="BY58" i="1"/>
  <c r="CA58" i="1"/>
  <c r="CB59" i="1"/>
  <c r="CC58" i="1"/>
  <c r="CE59" i="1"/>
  <c r="BW56" i="1"/>
  <c r="CA59" i="1"/>
  <c r="CA56" i="1"/>
  <c r="Z58" i="1"/>
  <c r="AA61" i="1"/>
  <c r="AC56" i="1"/>
  <c r="AB58" i="1"/>
  <c r="AE60" i="1"/>
  <c r="AF59" i="1"/>
  <c r="AH60" i="1"/>
  <c r="AI59" i="1"/>
  <c r="AJ60" i="1"/>
  <c r="AL59" i="1"/>
  <c r="AM60" i="1"/>
  <c r="AN56" i="1"/>
  <c r="AP58" i="1"/>
  <c r="AQ57" i="1"/>
  <c r="AR57" i="1"/>
  <c r="AT59" i="1"/>
  <c r="AU60" i="1"/>
  <c r="AV56" i="1"/>
  <c r="AX58" i="1"/>
  <c r="AY56" i="1"/>
  <c r="AZ60" i="1"/>
  <c r="BB59" i="1"/>
  <c r="BC58" i="1"/>
  <c r="BD59" i="1"/>
  <c r="BF58" i="1"/>
  <c r="BG56" i="1"/>
  <c r="BH57" i="1"/>
  <c r="BJ59" i="1"/>
  <c r="BK56" i="1"/>
  <c r="BL56" i="1"/>
  <c r="BN58" i="1"/>
  <c r="BO56" i="1"/>
  <c r="BP57" i="1"/>
  <c r="BR57" i="1"/>
  <c r="BS61" i="1"/>
  <c r="BT56" i="1"/>
  <c r="BV58" i="1"/>
  <c r="BW60" i="1"/>
  <c r="BX60" i="1"/>
  <c r="BZ56" i="1"/>
  <c r="CA61" i="1"/>
  <c r="CB57" i="1"/>
  <c r="CD61" i="1"/>
  <c r="CE57" i="1"/>
  <c r="BX58" i="1"/>
  <c r="CB60" i="1"/>
  <c r="CE60" i="1"/>
  <c r="CE118" i="1" l="1"/>
  <c r="CE298" i="1" s="1"/>
  <c r="CE115" i="1"/>
  <c r="CE295" i="1" s="1"/>
  <c r="CE117" i="1"/>
  <c r="CE297" i="1" s="1"/>
  <c r="CE114" i="1"/>
  <c r="CE294" i="1" s="1"/>
  <c r="CE116" i="1"/>
  <c r="CE296" i="1" s="1"/>
  <c r="CE113" i="1"/>
  <c r="CE293" i="1" s="1"/>
  <c r="CD115" i="1"/>
  <c r="CD295" i="1" s="1"/>
  <c r="CD113" i="1"/>
  <c r="CD293" i="1" s="1"/>
  <c r="CD117" i="1"/>
  <c r="CD297" i="1" s="1"/>
  <c r="CD114" i="1"/>
  <c r="CD294" i="1" s="1"/>
  <c r="CD116" i="1"/>
  <c r="CD296" i="1" s="1"/>
  <c r="CD118" i="1"/>
  <c r="CD298" i="1" s="1"/>
  <c r="CC115" i="1"/>
  <c r="CC295" i="1" s="1"/>
  <c r="CC116" i="1"/>
  <c r="CC296" i="1" s="1"/>
  <c r="CC113" i="1"/>
  <c r="CC293" i="1" s="1"/>
  <c r="CC118" i="1"/>
  <c r="CC298" i="1" s="1"/>
  <c r="CC114" i="1"/>
  <c r="CC294" i="1" s="1"/>
  <c r="CC117" i="1"/>
  <c r="CC297" i="1" s="1"/>
  <c r="CB117" i="1"/>
  <c r="CB297" i="1" s="1"/>
  <c r="CB114" i="1"/>
  <c r="CB294" i="1" s="1"/>
  <c r="CB116" i="1"/>
  <c r="CB296" i="1" s="1"/>
  <c r="CB113" i="1"/>
  <c r="CB293" i="1" s="1"/>
  <c r="CB118" i="1"/>
  <c r="CB298" i="1" s="1"/>
  <c r="CB115" i="1"/>
  <c r="CB295" i="1" s="1"/>
  <c r="CA114" i="1"/>
  <c r="CA294" i="1" s="1"/>
  <c r="CA113" i="1"/>
  <c r="CA293" i="1" s="1"/>
  <c r="CA116" i="1"/>
  <c r="CA296" i="1" s="1"/>
  <c r="CA118" i="1"/>
  <c r="CA298" i="1" s="1"/>
  <c r="CA115" i="1"/>
  <c r="CA295" i="1" s="1"/>
  <c r="CA117" i="1"/>
  <c r="CA297" i="1" s="1"/>
  <c r="BZ116" i="1"/>
  <c r="BZ296" i="1" s="1"/>
  <c r="BZ118" i="1"/>
  <c r="BZ298" i="1" s="1"/>
  <c r="BZ115" i="1"/>
  <c r="BZ295" i="1" s="1"/>
  <c r="BZ117" i="1"/>
  <c r="BZ297" i="1" s="1"/>
  <c r="BZ114" i="1"/>
  <c r="BZ294" i="1" s="1"/>
  <c r="BZ113" i="1"/>
  <c r="BZ293" i="1" s="1"/>
  <c r="BY115" i="1"/>
  <c r="BY295" i="1" s="1"/>
  <c r="BY117" i="1"/>
  <c r="BY297" i="1" s="1"/>
  <c r="BY114" i="1"/>
  <c r="BY294" i="1" s="1"/>
  <c r="BY118" i="1"/>
  <c r="BY298" i="1" s="1"/>
  <c r="BY116" i="1"/>
  <c r="BY296" i="1" s="1"/>
  <c r="BY113" i="1"/>
  <c r="BY293" i="1" s="1"/>
  <c r="BX115" i="1"/>
  <c r="BX295" i="1" s="1"/>
  <c r="BX117" i="1"/>
  <c r="BX297" i="1" s="1"/>
  <c r="BX114" i="1"/>
  <c r="BX294" i="1" s="1"/>
  <c r="BX116" i="1"/>
  <c r="BX296" i="1" s="1"/>
  <c r="BX113" i="1"/>
  <c r="BX293" i="1" s="1"/>
  <c r="BX118" i="1"/>
  <c r="BX298" i="1" s="1"/>
  <c r="BW114" i="1"/>
  <c r="BW294" i="1" s="1"/>
  <c r="BW116" i="1"/>
  <c r="BW296" i="1" s="1"/>
  <c r="BW113" i="1"/>
  <c r="BW293" i="1" s="1"/>
  <c r="BW117" i="1"/>
  <c r="BW297" i="1" s="1"/>
  <c r="BW118" i="1"/>
  <c r="BW298" i="1" s="1"/>
  <c r="BW115" i="1"/>
  <c r="BW295" i="1" s="1"/>
  <c r="BV114" i="1"/>
  <c r="BV294" i="1" s="1"/>
  <c r="BV116" i="1"/>
  <c r="BV296" i="1" s="1"/>
  <c r="BV117" i="1"/>
  <c r="BV297" i="1" s="1"/>
  <c r="BV113" i="1"/>
  <c r="BV293" i="1" s="1"/>
  <c r="BV118" i="1"/>
  <c r="BV298" i="1" s="1"/>
  <c r="BV115" i="1"/>
  <c r="BV295" i="1" s="1"/>
  <c r="BU116" i="1"/>
  <c r="BU296" i="1" s="1"/>
  <c r="BU113" i="1"/>
  <c r="BU293" i="1" s="1"/>
  <c r="BU118" i="1"/>
  <c r="BU298" i="1" s="1"/>
  <c r="BU115" i="1"/>
  <c r="BU295" i="1" s="1"/>
  <c r="BU114" i="1"/>
  <c r="BU294" i="1" s="1"/>
  <c r="BU117" i="1"/>
  <c r="BU297" i="1" s="1"/>
  <c r="BT116" i="1"/>
  <c r="BT296" i="1" s="1"/>
  <c r="BT113" i="1"/>
  <c r="BT293" i="1" s="1"/>
  <c r="BT118" i="1"/>
  <c r="BT298" i="1" s="1"/>
  <c r="BT115" i="1"/>
  <c r="BT295" i="1" s="1"/>
  <c r="BT117" i="1"/>
  <c r="BT297" i="1" s="1"/>
  <c r="BT114" i="1"/>
  <c r="BT294" i="1" s="1"/>
  <c r="BS114" i="1"/>
  <c r="BS294" i="1" s="1"/>
  <c r="BS116" i="1"/>
  <c r="BS296" i="1" s="1"/>
  <c r="BS113" i="1"/>
  <c r="BS293" i="1" s="1"/>
  <c r="BS118" i="1"/>
  <c r="BS298" i="1" s="1"/>
  <c r="BS115" i="1"/>
  <c r="BS295" i="1" s="1"/>
  <c r="BS117" i="1"/>
  <c r="BS297" i="1" s="1"/>
  <c r="BR116" i="1"/>
  <c r="BR296" i="1" s="1"/>
  <c r="BR118" i="1"/>
  <c r="BR298" i="1" s="1"/>
  <c r="BR115" i="1"/>
  <c r="BR295" i="1" s="1"/>
  <c r="BR117" i="1"/>
  <c r="BR297" i="1" s="1"/>
  <c r="BR113" i="1"/>
  <c r="BR293" i="1" s="1"/>
  <c r="BR114" i="1"/>
  <c r="BR294" i="1" s="1"/>
  <c r="BQ115" i="1"/>
  <c r="BQ295" i="1" s="1"/>
  <c r="BQ118" i="1"/>
  <c r="BQ298" i="1" s="1"/>
  <c r="BQ117" i="1"/>
  <c r="BQ297" i="1" s="1"/>
  <c r="BQ114" i="1"/>
  <c r="BQ294" i="1" s="1"/>
  <c r="BQ116" i="1"/>
  <c r="BQ296" i="1" s="1"/>
  <c r="BQ113" i="1"/>
  <c r="BQ293" i="1" s="1"/>
  <c r="BP117" i="1"/>
  <c r="BP297" i="1" s="1"/>
  <c r="BP114" i="1"/>
  <c r="BP294" i="1" s="1"/>
  <c r="BP115" i="1"/>
  <c r="BP295" i="1" s="1"/>
  <c r="BP116" i="1"/>
  <c r="BP296" i="1" s="1"/>
  <c r="BP113" i="1"/>
  <c r="BP293" i="1" s="1"/>
  <c r="BP118" i="1"/>
  <c r="BP298" i="1" s="1"/>
  <c r="BO117" i="1"/>
  <c r="BO297" i="1" s="1"/>
  <c r="BO114" i="1"/>
  <c r="BO294" i="1" s="1"/>
  <c r="BO116" i="1"/>
  <c r="BO296" i="1" s="1"/>
  <c r="BO113" i="1"/>
  <c r="BO293" i="1" s="1"/>
  <c r="BO118" i="1"/>
  <c r="BO298" i="1" s="1"/>
  <c r="BO115" i="1"/>
  <c r="BO295" i="1" s="1"/>
  <c r="BN114" i="1"/>
  <c r="BN294" i="1" s="1"/>
  <c r="BN117" i="1"/>
  <c r="BN297" i="1" s="1"/>
  <c r="BN116" i="1"/>
  <c r="BN296" i="1" s="1"/>
  <c r="BN113" i="1"/>
  <c r="BN293" i="1" s="1"/>
  <c r="BN118" i="1"/>
  <c r="BN298" i="1" s="1"/>
  <c r="BN115" i="1"/>
  <c r="BN295" i="1" s="1"/>
  <c r="BM113" i="1"/>
  <c r="BM293" i="1" s="1"/>
  <c r="BM116" i="1"/>
  <c r="BM296" i="1" s="1"/>
  <c r="BM114" i="1"/>
  <c r="BM294" i="1" s="1"/>
  <c r="BM118" i="1"/>
  <c r="BM298" i="1" s="1"/>
  <c r="BM115" i="1"/>
  <c r="BM295" i="1" s="1"/>
  <c r="BM117" i="1"/>
  <c r="BM297" i="1" s="1"/>
  <c r="BL116" i="1"/>
  <c r="BL296" i="1" s="1"/>
  <c r="BL113" i="1"/>
  <c r="BL293" i="1" s="1"/>
  <c r="BL118" i="1"/>
  <c r="BL298" i="1" s="1"/>
  <c r="BL115" i="1"/>
  <c r="BL295" i="1" s="1"/>
  <c r="BL117" i="1"/>
  <c r="BL297" i="1" s="1"/>
  <c r="BL114" i="1"/>
  <c r="BL294" i="1" s="1"/>
  <c r="BK116" i="1"/>
  <c r="BK296" i="1" s="1"/>
  <c r="BK117" i="1"/>
  <c r="BK297" i="1" s="1"/>
  <c r="BK118" i="1"/>
  <c r="BK298" i="1" s="1"/>
  <c r="BK113" i="1"/>
  <c r="BK293" i="1" s="1"/>
  <c r="BK115" i="1"/>
  <c r="BK295" i="1" s="1"/>
  <c r="BK114" i="1"/>
  <c r="BK294" i="1" s="1"/>
  <c r="BJ118" i="1"/>
  <c r="BJ298" i="1" s="1"/>
  <c r="BJ113" i="1"/>
  <c r="BJ293" i="1" s="1"/>
  <c r="BJ115" i="1"/>
  <c r="BJ295" i="1" s="1"/>
  <c r="BJ117" i="1"/>
  <c r="BJ297" i="1" s="1"/>
  <c r="BJ114" i="1"/>
  <c r="BJ294" i="1" s="1"/>
  <c r="BJ116" i="1"/>
  <c r="BJ296" i="1" s="1"/>
  <c r="BI115" i="1"/>
  <c r="BI295" i="1" s="1"/>
  <c r="BI117" i="1"/>
  <c r="BI297" i="1" s="1"/>
  <c r="BI114" i="1"/>
  <c r="BI294" i="1" s="1"/>
  <c r="BI116" i="1"/>
  <c r="BI296" i="1" s="1"/>
  <c r="BI118" i="1"/>
  <c r="BI298" i="1" s="1"/>
  <c r="BI113" i="1"/>
  <c r="BI293" i="1" s="1"/>
  <c r="BH117" i="1"/>
  <c r="BH297" i="1" s="1"/>
  <c r="BH114" i="1"/>
  <c r="BH294" i="1" s="1"/>
  <c r="BH116" i="1"/>
  <c r="BH296" i="1" s="1"/>
  <c r="BH115" i="1"/>
  <c r="BH295" i="1" s="1"/>
  <c r="BH113" i="1"/>
  <c r="BH293" i="1" s="1"/>
  <c r="BH118" i="1"/>
  <c r="BH298" i="1" s="1"/>
  <c r="BG117" i="1"/>
  <c r="BG297" i="1" s="1"/>
  <c r="BG114" i="1"/>
  <c r="BG294" i="1" s="1"/>
  <c r="BG116" i="1"/>
  <c r="BG296" i="1" s="1"/>
  <c r="BG113" i="1"/>
  <c r="BG293" i="1" s="1"/>
  <c r="BG118" i="1"/>
  <c r="BG298" i="1" s="1"/>
  <c r="BG115" i="1"/>
  <c r="BG295" i="1" s="1"/>
  <c r="BF114" i="1"/>
  <c r="BF294" i="1" s="1"/>
  <c r="BF117" i="1"/>
  <c r="BF297" i="1" s="1"/>
  <c r="BF116" i="1"/>
  <c r="BF296" i="1" s="1"/>
  <c r="BF113" i="1"/>
  <c r="BF293" i="1" s="1"/>
  <c r="BF118" i="1"/>
  <c r="BF298" i="1" s="1"/>
  <c r="BF115" i="1"/>
  <c r="BF295" i="1" s="1"/>
  <c r="BE114" i="1"/>
  <c r="BE294" i="1" s="1"/>
  <c r="BE116" i="1"/>
  <c r="BE296" i="1" s="1"/>
  <c r="BE113" i="1"/>
  <c r="BE293" i="1" s="1"/>
  <c r="BE118" i="1"/>
  <c r="BE298" i="1" s="1"/>
  <c r="BE115" i="1"/>
  <c r="BE295" i="1" s="1"/>
  <c r="BE117" i="1"/>
  <c r="BE297" i="1" s="1"/>
  <c r="BD114" i="1"/>
  <c r="BD294" i="1" s="1"/>
  <c r="BD116" i="1"/>
  <c r="BD296" i="1" s="1"/>
  <c r="BD113" i="1"/>
  <c r="BD293" i="1" s="1"/>
  <c r="BD118" i="1"/>
  <c r="BD298" i="1" s="1"/>
  <c r="BD115" i="1"/>
  <c r="BD295" i="1" s="1"/>
  <c r="BD117" i="1"/>
  <c r="BD297" i="1" s="1"/>
  <c r="BC116" i="1"/>
  <c r="BC296" i="1" s="1"/>
  <c r="BC118" i="1"/>
  <c r="BC298" i="1" s="1"/>
  <c r="BC113" i="1"/>
  <c r="BC293" i="1" s="1"/>
  <c r="BC115" i="1"/>
  <c r="BC295" i="1" s="1"/>
  <c r="BC117" i="1"/>
  <c r="BC297" i="1" s="1"/>
  <c r="BC114" i="1"/>
  <c r="BC294" i="1" s="1"/>
  <c r="BB113" i="1"/>
  <c r="BB293" i="1" s="1"/>
  <c r="BB118" i="1"/>
  <c r="BB298" i="1" s="1"/>
  <c r="BB115" i="1"/>
  <c r="BB295" i="1" s="1"/>
  <c r="BB117" i="1"/>
  <c r="BB297" i="1" s="1"/>
  <c r="BB114" i="1"/>
  <c r="BB294" i="1" s="1"/>
  <c r="BB116" i="1"/>
  <c r="BB296" i="1" s="1"/>
  <c r="BA113" i="1"/>
  <c r="BA293" i="1" s="1"/>
  <c r="BA118" i="1"/>
  <c r="BA298" i="1" s="1"/>
  <c r="BA115" i="1"/>
  <c r="BA295" i="1" s="1"/>
  <c r="BA117" i="1"/>
  <c r="BA297" i="1" s="1"/>
  <c r="BA114" i="1"/>
  <c r="BA294" i="1" s="1"/>
  <c r="BA116" i="1"/>
  <c r="BA296" i="1" s="1"/>
  <c r="AZ115" i="1"/>
  <c r="AZ295" i="1" s="1"/>
  <c r="AZ117" i="1"/>
  <c r="AZ297" i="1" s="1"/>
  <c r="AZ114" i="1"/>
  <c r="AZ294" i="1" s="1"/>
  <c r="AZ116" i="1"/>
  <c r="AZ296" i="1" s="1"/>
  <c r="AZ113" i="1"/>
  <c r="AZ293" i="1" s="1"/>
  <c r="AZ118" i="1"/>
  <c r="AZ298" i="1" s="1"/>
  <c r="AY117" i="1"/>
  <c r="AY297" i="1" s="1"/>
  <c r="AY114" i="1"/>
  <c r="AY294" i="1" s="1"/>
  <c r="AY116" i="1"/>
  <c r="AY296" i="1" s="1"/>
  <c r="AY113" i="1"/>
  <c r="AY293" i="1" s="1"/>
  <c r="AY118" i="1"/>
  <c r="AY298" i="1" s="1"/>
  <c r="AY115" i="1"/>
  <c r="AY295" i="1" s="1"/>
  <c r="AX117" i="1"/>
  <c r="AX297" i="1" s="1"/>
  <c r="AX114" i="1"/>
  <c r="AX294" i="1" s="1"/>
  <c r="AX116" i="1"/>
  <c r="AX296" i="1" s="1"/>
  <c r="AX113" i="1"/>
  <c r="AX293" i="1" s="1"/>
  <c r="AX118" i="1"/>
  <c r="AX298" i="1" s="1"/>
  <c r="AX115" i="1"/>
  <c r="AX295" i="1" s="1"/>
  <c r="AW114" i="1"/>
  <c r="AW294" i="1" s="1"/>
  <c r="AW116" i="1"/>
  <c r="AW296" i="1" s="1"/>
  <c r="AW113" i="1"/>
  <c r="AW293" i="1" s="1"/>
  <c r="AW118" i="1"/>
  <c r="AW298" i="1" s="1"/>
  <c r="AW115" i="1"/>
  <c r="AW295" i="1" s="1"/>
  <c r="AW117" i="1"/>
  <c r="AW297" i="1" s="1"/>
  <c r="AV116" i="1"/>
  <c r="AV296" i="1" s="1"/>
  <c r="AV113" i="1"/>
  <c r="AV293" i="1" s="1"/>
  <c r="AV118" i="1"/>
  <c r="AV298" i="1" s="1"/>
  <c r="AV115" i="1"/>
  <c r="AV295" i="1" s="1"/>
  <c r="AV117" i="1"/>
  <c r="AV297" i="1" s="1"/>
  <c r="AV114" i="1"/>
  <c r="AV294" i="1" s="1"/>
  <c r="AU118" i="1"/>
  <c r="AU298" i="1" s="1"/>
  <c r="AU115" i="1"/>
  <c r="AU295" i="1" s="1"/>
  <c r="AU113" i="1"/>
  <c r="AU293" i="1" s="1"/>
  <c r="AU117" i="1"/>
  <c r="AU297" i="1" s="1"/>
  <c r="AU116" i="1"/>
  <c r="AU296" i="1" s="1"/>
  <c r="AU114" i="1"/>
  <c r="AU294" i="1" s="1"/>
  <c r="AT118" i="1"/>
  <c r="AT298" i="1" s="1"/>
  <c r="AT115" i="1"/>
  <c r="AT295" i="1" s="1"/>
  <c r="AT117" i="1"/>
  <c r="AT297" i="1" s="1"/>
  <c r="AT114" i="1"/>
  <c r="AT294" i="1" s="1"/>
  <c r="AT113" i="1"/>
  <c r="AT293" i="1" s="1"/>
  <c r="AT116" i="1"/>
  <c r="AT296" i="1" s="1"/>
  <c r="AS115" i="1"/>
  <c r="AS295" i="1" s="1"/>
  <c r="AS117" i="1"/>
  <c r="AS297" i="1" s="1"/>
  <c r="AS114" i="1"/>
  <c r="AS294" i="1" s="1"/>
  <c r="AS118" i="1"/>
  <c r="AS298" i="1" s="1"/>
  <c r="AS116" i="1"/>
  <c r="AS296" i="1" s="1"/>
  <c r="AS113" i="1"/>
  <c r="AS293" i="1" s="1"/>
  <c r="AR117" i="1"/>
  <c r="AR297" i="1" s="1"/>
  <c r="AR114" i="1"/>
  <c r="AR294" i="1" s="1"/>
  <c r="AR115" i="1"/>
  <c r="AR295" i="1" s="1"/>
  <c r="AR116" i="1"/>
  <c r="AR296" i="1" s="1"/>
  <c r="AR113" i="1"/>
  <c r="AR293" i="1" s="1"/>
  <c r="AR118" i="1"/>
  <c r="AR298" i="1" s="1"/>
  <c r="AQ115" i="1"/>
  <c r="AQ295" i="1" s="1"/>
  <c r="AQ116" i="1"/>
  <c r="AQ296" i="1" s="1"/>
  <c r="AQ117" i="1"/>
  <c r="AQ297" i="1" s="1"/>
  <c r="AQ114" i="1"/>
  <c r="AQ294" i="1" s="1"/>
  <c r="AQ113" i="1"/>
  <c r="AQ293" i="1" s="1"/>
  <c r="AQ118" i="1"/>
  <c r="AQ298" i="1" s="1"/>
  <c r="AP114" i="1"/>
  <c r="AP294" i="1" s="1"/>
  <c r="AP116" i="1"/>
  <c r="AP296" i="1" s="1"/>
  <c r="AP113" i="1"/>
  <c r="AP293" i="1" s="1"/>
  <c r="AP118" i="1"/>
  <c r="AP298" i="1" s="1"/>
  <c r="AP117" i="1"/>
  <c r="AP297" i="1" s="1"/>
  <c r="AP115" i="1"/>
  <c r="AP295" i="1" s="1"/>
  <c r="AO117" i="1"/>
  <c r="AO297" i="1" s="1"/>
  <c r="AO116" i="1"/>
  <c r="AO296" i="1" s="1"/>
  <c r="AO113" i="1"/>
  <c r="AO293" i="1" s="1"/>
  <c r="AO118" i="1"/>
  <c r="AO298" i="1" s="1"/>
  <c r="AO115" i="1"/>
  <c r="AO295" i="1" s="1"/>
  <c r="AO114" i="1"/>
  <c r="AO294" i="1" s="1"/>
  <c r="AN116" i="1"/>
  <c r="AN296" i="1" s="1"/>
  <c r="AN113" i="1"/>
  <c r="AN293" i="1" s="1"/>
  <c r="AN118" i="1"/>
  <c r="AN298" i="1" s="1"/>
  <c r="AN115" i="1"/>
  <c r="AN295" i="1" s="1"/>
  <c r="AN117" i="1"/>
  <c r="AN297" i="1" s="1"/>
  <c r="AN114" i="1"/>
  <c r="AN294" i="1" s="1"/>
  <c r="AM118" i="1"/>
  <c r="AM298" i="1" s="1"/>
  <c r="AM115" i="1"/>
  <c r="AM295" i="1" s="1"/>
  <c r="AM113" i="1"/>
  <c r="AM293" i="1" s="1"/>
  <c r="AM117" i="1"/>
  <c r="AM297" i="1" s="1"/>
  <c r="AM114" i="1"/>
  <c r="AM294" i="1" s="1"/>
  <c r="AM116" i="1"/>
  <c r="AM296" i="1" s="1"/>
  <c r="AL118" i="1"/>
  <c r="AL298" i="1" s="1"/>
  <c r="AL115" i="1"/>
  <c r="AL295" i="1" s="1"/>
  <c r="AL113" i="1"/>
  <c r="AL293" i="1" s="1"/>
  <c r="AL117" i="1"/>
  <c r="AL297" i="1" s="1"/>
  <c r="AL114" i="1"/>
  <c r="AL294" i="1" s="1"/>
  <c r="AL116" i="1"/>
  <c r="AL296" i="1" s="1"/>
  <c r="AK113" i="1"/>
  <c r="AK293" i="1" s="1"/>
  <c r="AK115" i="1"/>
  <c r="AK295" i="1" s="1"/>
  <c r="AK117" i="1"/>
  <c r="AK297" i="1" s="1"/>
  <c r="AK118" i="1"/>
  <c r="AK298" i="1" s="1"/>
  <c r="AK114" i="1"/>
  <c r="AK294" i="1" s="1"/>
  <c r="AK116" i="1"/>
  <c r="AK296" i="1" s="1"/>
  <c r="AJ115" i="1"/>
  <c r="AJ295" i="1" s="1"/>
  <c r="AJ117" i="1"/>
  <c r="AJ297" i="1" s="1"/>
  <c r="AJ114" i="1"/>
  <c r="AJ294" i="1" s="1"/>
  <c r="AJ116" i="1"/>
  <c r="AJ296" i="1" s="1"/>
  <c r="AJ113" i="1"/>
  <c r="AJ293" i="1" s="1"/>
  <c r="AJ118" i="1"/>
  <c r="AJ298" i="1" s="1"/>
  <c r="AI115" i="1"/>
  <c r="AI295" i="1" s="1"/>
  <c r="AI117" i="1"/>
  <c r="AI297" i="1" s="1"/>
  <c r="AI114" i="1"/>
  <c r="AI294" i="1" s="1"/>
  <c r="AI116" i="1"/>
  <c r="AI296" i="1" s="1"/>
  <c r="AI113" i="1"/>
  <c r="AI293" i="1" s="1"/>
  <c r="AI118" i="1"/>
  <c r="AI298" i="1" s="1"/>
  <c r="AH114" i="1"/>
  <c r="AH294" i="1" s="1"/>
  <c r="AH116" i="1"/>
  <c r="AH296" i="1" s="1"/>
  <c r="AH113" i="1"/>
  <c r="AH293" i="1" s="1"/>
  <c r="AH118" i="1"/>
  <c r="AH298" i="1" s="1"/>
  <c r="AH115" i="1"/>
  <c r="AH295" i="1" s="1"/>
  <c r="AH117" i="1"/>
  <c r="AH297" i="1" s="1"/>
  <c r="AG114" i="1"/>
  <c r="AG294" i="1" s="1"/>
  <c r="AG113" i="1"/>
  <c r="AG293" i="1" s="1"/>
  <c r="AG118" i="1"/>
  <c r="AG298" i="1" s="1"/>
  <c r="AG116" i="1"/>
  <c r="AG296" i="1" s="1"/>
  <c r="AG115" i="1"/>
  <c r="AG295" i="1" s="1"/>
  <c r="AG117" i="1"/>
  <c r="AG297" i="1" s="1"/>
  <c r="AF118" i="1"/>
  <c r="AF298" i="1" s="1"/>
  <c r="AF116" i="1"/>
  <c r="AF296" i="1" s="1"/>
  <c r="AF113" i="1"/>
  <c r="AF293" i="1" s="1"/>
  <c r="AF115" i="1"/>
  <c r="AF295" i="1" s="1"/>
  <c r="AF117" i="1"/>
  <c r="AF297" i="1" s="1"/>
  <c r="AF114" i="1"/>
  <c r="AF294" i="1" s="1"/>
  <c r="AE116" i="1"/>
  <c r="AE296" i="1" s="1"/>
  <c r="AE118" i="1"/>
  <c r="AE298" i="1" s="1"/>
  <c r="AE115" i="1"/>
  <c r="AE295" i="1" s="1"/>
  <c r="AE117" i="1"/>
  <c r="AE297" i="1" s="1"/>
  <c r="AE114" i="1"/>
  <c r="AE294" i="1" s="1"/>
  <c r="AE113" i="1"/>
  <c r="AE293" i="1" s="1"/>
  <c r="AD114" i="1"/>
  <c r="AD294" i="1" s="1"/>
  <c r="AD116" i="1"/>
  <c r="AD296" i="1" s="1"/>
  <c r="AB117" i="1"/>
  <c r="AB297" i="1" s="1"/>
  <c r="AD118" i="1"/>
  <c r="AD298" i="1" s="1"/>
  <c r="AB114" i="1"/>
  <c r="AB294" i="1" s="1"/>
  <c r="AB115" i="1"/>
  <c r="AB295" i="1" s="1"/>
  <c r="AD115" i="1"/>
  <c r="AD295" i="1" s="1"/>
  <c r="AB116" i="1"/>
  <c r="AB296" i="1" s="1"/>
  <c r="AD113" i="1"/>
  <c r="AD293" i="1" s="1"/>
  <c r="AB113" i="1"/>
  <c r="AB293" i="1" s="1"/>
  <c r="AD117" i="1"/>
  <c r="AD297" i="1" s="1"/>
  <c r="AB118" i="1"/>
  <c r="AB298" i="1" s="1"/>
  <c r="AC116" i="1"/>
  <c r="AC296" i="1" s="1"/>
  <c r="AC113" i="1"/>
  <c r="AC293" i="1" s="1"/>
  <c r="AA117" i="1"/>
  <c r="AA297" i="1" s="1"/>
  <c r="AA114" i="1"/>
  <c r="AA294" i="1" s="1"/>
  <c r="AC118" i="1"/>
  <c r="AC298" i="1" s="1"/>
  <c r="AA116" i="1"/>
  <c r="AA296" i="1" s="1"/>
  <c r="AC115" i="1"/>
  <c r="AC295" i="1" s="1"/>
  <c r="AA113" i="1"/>
  <c r="AA293" i="1" s="1"/>
  <c r="AC117" i="1"/>
  <c r="AC297" i="1" s="1"/>
  <c r="AA118" i="1"/>
  <c r="AA298" i="1" s="1"/>
  <c r="AC114" i="1"/>
  <c r="AC294" i="1" s="1"/>
  <c r="AA115" i="1"/>
  <c r="AA295" i="1" s="1"/>
  <c r="Z114" i="1"/>
  <c r="Z294" i="1" s="1"/>
  <c r="Z116" i="1"/>
  <c r="Z296" i="1" s="1"/>
  <c r="Z117" i="1"/>
  <c r="Z297" i="1" s="1"/>
  <c r="Z113" i="1"/>
  <c r="Z293" i="1" s="1"/>
  <c r="Z118" i="1"/>
  <c r="Z298" i="1" s="1"/>
  <c r="Z115" i="1"/>
  <c r="Z295" i="1" s="1"/>
  <c r="Y116" i="1"/>
  <c r="Y296" i="1" s="1"/>
  <c r="Y113" i="1"/>
  <c r="Y293" i="1" s="1"/>
  <c r="Y114" i="1"/>
  <c r="Y294" i="1" s="1"/>
  <c r="Y118" i="1"/>
  <c r="Y298" i="1" s="1"/>
  <c r="Y115" i="1"/>
  <c r="Y295" i="1" s="1"/>
  <c r="Y117" i="1"/>
  <c r="Y297" i="1" s="1"/>
  <c r="Z55" i="1"/>
  <c r="AF55" i="1"/>
  <c r="AN55" i="1"/>
  <c r="AV55" i="1"/>
  <c r="BD55" i="1"/>
  <c r="BL55" i="1"/>
  <c r="BT55" i="1"/>
  <c r="CB55" i="1"/>
  <c r="BM55" i="1"/>
  <c r="CC55" i="1"/>
  <c r="AS55" i="1"/>
  <c r="BQ55" i="1"/>
  <c r="BJ55" i="1"/>
  <c r="BZ55" i="1"/>
  <c r="BS55" i="1"/>
  <c r="Y55" i="1"/>
  <c r="AG55" i="1"/>
  <c r="AO55" i="1"/>
  <c r="AW55" i="1"/>
  <c r="BE55" i="1"/>
  <c r="BU55" i="1"/>
  <c r="CE55" i="1"/>
  <c r="BI55" i="1"/>
  <c r="AT55" i="1"/>
  <c r="AM55" i="1"/>
  <c r="AH55" i="1"/>
  <c r="AP55" i="1"/>
  <c r="AX55" i="1"/>
  <c r="BF55" i="1"/>
  <c r="BN55" i="1"/>
  <c r="BV55" i="1"/>
  <c r="CD55" i="1"/>
  <c r="AI55" i="1"/>
  <c r="AY55" i="1"/>
  <c r="BG55" i="1"/>
  <c r="BC55" i="1"/>
  <c r="AC55" i="1"/>
  <c r="AQ55" i="1"/>
  <c r="BO55" i="1"/>
  <c r="BW55" i="1"/>
  <c r="AL55" i="1"/>
  <c r="BK55" i="1"/>
  <c r="AA55" i="1"/>
  <c r="AJ55" i="1"/>
  <c r="AR55" i="1"/>
  <c r="AZ55" i="1"/>
  <c r="BH55" i="1"/>
  <c r="BP55" i="1"/>
  <c r="BX55" i="1"/>
  <c r="BY55" i="1"/>
  <c r="BB55" i="1"/>
  <c r="AU55" i="1"/>
  <c r="AB55" i="1"/>
  <c r="AK55" i="1"/>
  <c r="BA55" i="1"/>
  <c r="AD55" i="1"/>
  <c r="BR55" i="1"/>
  <c r="CA55" i="1"/>
  <c r="AE55" i="1"/>
  <c r="U118" i="1"/>
  <c r="U61" i="1"/>
  <c r="U297" i="1"/>
  <c r="U57" i="1"/>
  <c r="U115" i="1"/>
  <c r="U60" i="1"/>
  <c r="U117" i="1"/>
  <c r="U59" i="1"/>
  <c r="U116" i="1"/>
  <c r="U58" i="1"/>
  <c r="U295" i="1"/>
  <c r="U113" i="1"/>
  <c r="U56" i="1"/>
  <c r="U296" i="1"/>
  <c r="U293" i="1"/>
  <c r="U114" i="1"/>
  <c r="U55" i="1"/>
  <c r="U294" i="1"/>
  <c r="U298" i="1"/>
  <c r="AC292" i="1" l="1"/>
  <c r="AC291" i="1" s="1"/>
  <c r="AN292" i="1"/>
  <c r="AN291" i="1" s="1"/>
  <c r="AV292" i="1"/>
  <c r="AV291" i="1" s="1"/>
  <c r="AY292" i="1"/>
  <c r="AY291" i="1" s="1"/>
  <c r="BG292" i="1"/>
  <c r="BG291" i="1" s="1"/>
  <c r="BK292" i="1"/>
  <c r="BK291" i="1" s="1"/>
  <c r="BL292" i="1"/>
  <c r="BL291" i="1" s="1"/>
  <c r="BO292" i="1"/>
  <c r="BO291" i="1" s="1"/>
  <c r="BT292" i="1"/>
  <c r="BT291" i="1" s="1"/>
  <c r="BZ292" i="1"/>
  <c r="BZ291" i="1" s="1"/>
  <c r="AS292" i="1"/>
  <c r="AS291" i="1" s="1"/>
  <c r="BI292" i="1"/>
  <c r="BI291" i="1" s="1"/>
  <c r="BQ292" i="1"/>
  <c r="BQ291" i="1" s="1"/>
  <c r="BY292" i="1"/>
  <c r="BY291" i="1" s="1"/>
  <c r="AB292" i="1"/>
  <c r="AB291" i="1" s="1"/>
  <c r="BJ292" i="1"/>
  <c r="BJ291" i="1" s="1"/>
  <c r="CD292" i="1"/>
  <c r="CD291" i="1" s="1"/>
  <c r="Z292" i="1"/>
  <c r="Z291" i="1" s="1"/>
  <c r="AD292" i="1"/>
  <c r="AD291" i="1" s="1"/>
  <c r="AJ292" i="1"/>
  <c r="AJ291" i="1" s="1"/>
  <c r="AO292" i="1"/>
  <c r="AO291" i="1" s="1"/>
  <c r="AR292" i="1"/>
  <c r="AR291" i="1" s="1"/>
  <c r="AW292" i="1"/>
  <c r="AW291" i="1" s="1"/>
  <c r="AZ292" i="1"/>
  <c r="AZ291" i="1" s="1"/>
  <c r="BB292" i="1"/>
  <c r="BB291" i="1" s="1"/>
  <c r="BE292" i="1"/>
  <c r="BE291" i="1" s="1"/>
  <c r="BH292" i="1"/>
  <c r="BH291" i="1" s="1"/>
  <c r="BP292" i="1"/>
  <c r="BP291" i="1" s="1"/>
  <c r="BX292" i="1"/>
  <c r="BX291" i="1" s="1"/>
  <c r="CC292" i="1"/>
  <c r="CC291" i="1" s="1"/>
  <c r="Y292" i="1"/>
  <c r="AE292" i="1"/>
  <c r="AE291" i="1" s="1"/>
  <c r="AG292" i="1"/>
  <c r="AG291" i="1" s="1"/>
  <c r="BU292" i="1"/>
  <c r="BU291" i="1" s="1"/>
  <c r="CB292" i="1"/>
  <c r="CB291" i="1" s="1"/>
  <c r="CE292" i="1"/>
  <c r="CE291" i="1" s="1"/>
  <c r="AA292" i="1"/>
  <c r="AA291" i="1" s="1"/>
  <c r="AF292" i="1"/>
  <c r="AF291" i="1" s="1"/>
  <c r="AI292" i="1"/>
  <c r="AI291" i="1" s="1"/>
  <c r="AK292" i="1"/>
  <c r="AK291" i="1" s="1"/>
  <c r="AQ292" i="1"/>
  <c r="AQ291" i="1" s="1"/>
  <c r="BA292" i="1"/>
  <c r="BA291" i="1" s="1"/>
  <c r="BD292" i="1"/>
  <c r="BD291" i="1" s="1"/>
  <c r="BM292" i="1"/>
  <c r="BM291" i="1" s="1"/>
  <c r="AM292" i="1"/>
  <c r="AM291" i="1" s="1"/>
  <c r="AT292" i="1"/>
  <c r="AT291" i="1" s="1"/>
  <c r="AU292" i="1"/>
  <c r="AU291" i="1" s="1"/>
  <c r="BC292" i="1"/>
  <c r="BC291" i="1" s="1"/>
  <c r="BR292" i="1"/>
  <c r="BR291" i="1" s="1"/>
  <c r="BS292" i="1"/>
  <c r="BS291" i="1" s="1"/>
  <c r="BW292" i="1"/>
  <c r="BW291" i="1" s="1"/>
  <c r="AX292" i="1"/>
  <c r="AX291" i="1" s="1"/>
  <c r="BF292" i="1"/>
  <c r="BF291" i="1" s="1"/>
  <c r="BN292" i="1"/>
  <c r="BN291" i="1" s="1"/>
  <c r="BV292" i="1"/>
  <c r="BV291" i="1" s="1"/>
  <c r="CA292" i="1"/>
  <c r="CA291" i="1" s="1"/>
  <c r="AH292" i="1"/>
  <c r="AH291" i="1" s="1"/>
  <c r="AL292" i="1"/>
  <c r="AL291" i="1" s="1"/>
  <c r="AP292" i="1"/>
  <c r="AP291" i="1" s="1"/>
  <c r="AD112" i="1"/>
  <c r="AD103" i="1" s="1"/>
  <c r="AJ112" i="1"/>
  <c r="AJ103" i="1" s="1"/>
  <c r="AO112" i="1"/>
  <c r="AO103" i="1" s="1"/>
  <c r="AR112" i="1"/>
  <c r="AR103" i="1" s="1"/>
  <c r="AW112" i="1"/>
  <c r="AW103" i="1" s="1"/>
  <c r="AZ112" i="1"/>
  <c r="AZ103" i="1" s="1"/>
  <c r="BE112" i="1"/>
  <c r="BE103" i="1" s="1"/>
  <c r="BC112" i="1"/>
  <c r="BC103" i="1" s="1"/>
  <c r="BR112" i="1"/>
  <c r="BR103" i="1" s="1"/>
  <c r="CE112" i="1"/>
  <c r="CE103" i="1" s="1"/>
  <c r="BY112" i="1"/>
  <c r="BY103" i="1" s="1"/>
  <c r="BH112" i="1"/>
  <c r="BH103" i="1" s="1"/>
  <c r="AM112" i="1"/>
  <c r="AM103" i="1" s="1"/>
  <c r="AU112" i="1"/>
  <c r="AU103" i="1" s="1"/>
  <c r="BS112" i="1"/>
  <c r="BS103" i="1" s="1"/>
  <c r="AA112" i="1"/>
  <c r="AA103" i="1" s="1"/>
  <c r="BB112" i="1"/>
  <c r="BB103" i="1" s="1"/>
  <c r="BP112" i="1"/>
  <c r="BP103" i="1" s="1"/>
  <c r="BX112" i="1"/>
  <c r="BX103" i="1" s="1"/>
  <c r="BW112" i="1"/>
  <c r="BW103" i="1" s="1"/>
  <c r="Z112" i="1"/>
  <c r="Z103" i="1" s="1"/>
  <c r="AB112" i="1"/>
  <c r="AB103" i="1" s="1"/>
  <c r="BJ112" i="1"/>
  <c r="BJ103" i="1" s="1"/>
  <c r="CD112" i="1"/>
  <c r="CD103" i="1" s="1"/>
  <c r="CC112" i="1"/>
  <c r="CC103" i="1" s="1"/>
  <c r="AE112" i="1"/>
  <c r="AE103" i="1" s="1"/>
  <c r="AG112" i="1"/>
  <c r="AG103" i="1" s="1"/>
  <c r="BU112" i="1"/>
  <c r="BU103" i="1" s="1"/>
  <c r="CB112" i="1"/>
  <c r="CB103" i="1" s="1"/>
  <c r="AF112" i="1"/>
  <c r="AF103" i="1" s="1"/>
  <c r="AI112" i="1"/>
  <c r="AI103" i="1" s="1"/>
  <c r="AK112" i="1"/>
  <c r="AK103" i="1" s="1"/>
  <c r="AQ112" i="1"/>
  <c r="AQ103" i="1" s="1"/>
  <c r="BA112" i="1"/>
  <c r="BA103" i="1" s="1"/>
  <c r="BD112" i="1"/>
  <c r="BD103" i="1" s="1"/>
  <c r="BM112" i="1"/>
  <c r="BM103" i="1" s="1"/>
  <c r="Y112" i="1"/>
  <c r="Y103" i="1" s="1"/>
  <c r="AC112" i="1"/>
  <c r="AC103" i="1" s="1"/>
  <c r="AN112" i="1"/>
  <c r="AN103" i="1" s="1"/>
  <c r="AV112" i="1"/>
  <c r="AV103" i="1" s="1"/>
  <c r="AY112" i="1"/>
  <c r="AY103" i="1" s="1"/>
  <c r="BG112" i="1"/>
  <c r="BG103" i="1" s="1"/>
  <c r="BK112" i="1"/>
  <c r="BK103" i="1" s="1"/>
  <c r="BL112" i="1"/>
  <c r="BL103" i="1" s="1"/>
  <c r="BO112" i="1"/>
  <c r="BO103" i="1" s="1"/>
  <c r="BT112" i="1"/>
  <c r="BT103" i="1" s="1"/>
  <c r="BZ112" i="1"/>
  <c r="BZ103" i="1" s="1"/>
  <c r="AT112" i="1"/>
  <c r="AT103" i="1" s="1"/>
  <c r="AS112" i="1"/>
  <c r="AS103" i="1" s="1"/>
  <c r="AX112" i="1"/>
  <c r="AX103" i="1" s="1"/>
  <c r="BF112" i="1"/>
  <c r="BF103" i="1" s="1"/>
  <c r="BI112" i="1"/>
  <c r="BI103" i="1" s="1"/>
  <c r="BN112" i="1"/>
  <c r="BN103" i="1" s="1"/>
  <c r="BQ112" i="1"/>
  <c r="BQ103" i="1" s="1"/>
  <c r="BV112" i="1"/>
  <c r="BV103" i="1" s="1"/>
  <c r="CA112" i="1"/>
  <c r="CA103" i="1" s="1"/>
  <c r="AH112" i="1"/>
  <c r="AH103" i="1" s="1"/>
  <c r="AL112" i="1"/>
  <c r="AL103" i="1" s="1"/>
  <c r="AP112" i="1"/>
  <c r="AP103" i="1" s="1"/>
  <c r="AJ37" i="1"/>
  <c r="AU37" i="1"/>
  <c r="AX37" i="1"/>
  <c r="BN37" i="1"/>
  <c r="BQ37" i="1"/>
  <c r="BY37" i="1"/>
  <c r="BZ37" i="1"/>
  <c r="AL37" i="1"/>
  <c r="AS37" i="1"/>
  <c r="BA37" i="1"/>
  <c r="BF37" i="1"/>
  <c r="AA37" i="1"/>
  <c r="Z37" i="1"/>
  <c r="Y37" i="1"/>
  <c r="AG37" i="1"/>
  <c r="AK37" i="1"/>
  <c r="AZ37" i="1"/>
  <c r="BM37" i="1"/>
  <c r="BP37" i="1"/>
  <c r="CA37" i="1"/>
  <c r="AE37" i="1"/>
  <c r="AQ37" i="1"/>
  <c r="AT37" i="1"/>
  <c r="BC37" i="1"/>
  <c r="BL37" i="1"/>
  <c r="BV37" i="1"/>
  <c r="BX37" i="1"/>
  <c r="AH37" i="1"/>
  <c r="AB37" i="1"/>
  <c r="AO37" i="1"/>
  <c r="AW37" i="1"/>
  <c r="AY37" i="1"/>
  <c r="BG37" i="1"/>
  <c r="BH37" i="1"/>
  <c r="BJ37" i="1"/>
  <c r="BW37" i="1"/>
  <c r="CD37" i="1"/>
  <c r="AI37" i="1"/>
  <c r="AN37" i="1"/>
  <c r="BD37" i="1"/>
  <c r="BI37" i="1"/>
  <c r="BT37" i="1"/>
  <c r="CB37" i="1"/>
  <c r="AC37" i="1"/>
  <c r="AF37" i="1"/>
  <c r="AV37" i="1"/>
  <c r="BK37" i="1"/>
  <c r="BR37" i="1"/>
  <c r="BS37" i="1"/>
  <c r="BU37" i="1"/>
  <c r="CC37" i="1"/>
  <c r="AD37" i="1"/>
  <c r="AM37" i="1"/>
  <c r="AP37" i="1"/>
  <c r="AR37" i="1"/>
  <c r="BB37" i="1"/>
  <c r="BE37" i="1"/>
  <c r="BO37" i="1"/>
  <c r="CE37" i="1"/>
  <c r="U292" i="1"/>
  <c r="U103" i="1"/>
  <c r="U112" i="1"/>
  <c r="U37" i="1"/>
  <c r="Y291" i="1" l="1"/>
  <c r="BE336" i="1"/>
  <c r="CB336" i="1"/>
  <c r="BC336" i="1"/>
  <c r="BF336" i="1"/>
  <c r="BZ336" i="1"/>
  <c r="AE336" i="1"/>
  <c r="AL336" i="1"/>
  <c r="AC336" i="1"/>
  <c r="BH336" i="1"/>
  <c r="AA336" i="1"/>
  <c r="AZ336" i="1"/>
  <c r="AG336" i="1"/>
  <c r="BT336" i="1"/>
  <c r="BY336" i="1"/>
  <c r="Z336" i="1"/>
  <c r="AK336" i="1"/>
  <c r="AH336" i="1"/>
  <c r="AT336" i="1"/>
  <c r="Y336" i="1"/>
  <c r="AW336" i="1"/>
  <c r="BV336" i="1"/>
  <c r="AS336" i="1"/>
  <c r="AV336" i="1"/>
  <c r="BA336" i="1"/>
  <c r="CC336" i="1"/>
  <c r="BP336" i="1"/>
  <c r="BW336" i="1"/>
  <c r="CA336" i="1"/>
  <c r="AY336" i="1"/>
  <c r="BL336" i="1"/>
  <c r="AN336" i="1"/>
  <c r="BX336" i="1"/>
  <c r="BU336" i="1"/>
  <c r="AF336" i="1"/>
  <c r="AR336" i="1"/>
  <c r="BQ336" i="1"/>
  <c r="AQ336" i="1"/>
  <c r="BS336" i="1"/>
  <c r="AU336" i="1"/>
  <c r="BK336" i="1"/>
  <c r="AX336" i="1"/>
  <c r="BB336" i="1"/>
  <c r="BD336" i="1"/>
  <c r="AJ336" i="1"/>
  <c r="AM336" i="1"/>
  <c r="AO336" i="1"/>
  <c r="BN336" i="1"/>
  <c r="AB336" i="1"/>
  <c r="BI336" i="1"/>
  <c r="BR336" i="1"/>
  <c r="BM336" i="1"/>
  <c r="AP336" i="1"/>
  <c r="BO336" i="1"/>
  <c r="CD336" i="1"/>
  <c r="BG336" i="1"/>
  <c r="BJ336" i="1"/>
  <c r="AI336" i="1"/>
  <c r="AD336" i="1"/>
  <c r="CE336" i="1"/>
  <c r="AE77" i="1"/>
  <c r="BC77" i="1"/>
  <c r="AN77" i="1"/>
  <c r="BT77" i="1"/>
  <c r="BU77" i="1"/>
  <c r="CE77" i="1"/>
  <c r="AA74" i="1"/>
  <c r="AJ74" i="1"/>
  <c r="AR74" i="1"/>
  <c r="AZ74" i="1"/>
  <c r="BH74" i="1"/>
  <c r="BP74" i="1"/>
  <c r="BX74" i="1"/>
  <c r="BL77" i="1"/>
  <c r="BM77" i="1"/>
  <c r="AB74" i="1"/>
  <c r="AK74" i="1"/>
  <c r="AS74" i="1"/>
  <c r="BA74" i="1"/>
  <c r="BI74" i="1"/>
  <c r="BQ74" i="1"/>
  <c r="BY74" i="1"/>
  <c r="Y77" i="1"/>
  <c r="AG77" i="1"/>
  <c r="BE77" i="1"/>
  <c r="BV77" i="1"/>
  <c r="AD74" i="1"/>
  <c r="AL74" i="1"/>
  <c r="AT74" i="1"/>
  <c r="BB74" i="1"/>
  <c r="BJ74" i="1"/>
  <c r="BR74" i="1"/>
  <c r="BZ74" i="1"/>
  <c r="Z77" i="1"/>
  <c r="AH77" i="1"/>
  <c r="AP77" i="1"/>
  <c r="BN77" i="1"/>
  <c r="U291" i="1"/>
  <c r="AE74" i="1"/>
  <c r="AM74" i="1"/>
  <c r="AU74" i="1"/>
  <c r="BC74" i="1"/>
  <c r="BK74" i="1"/>
  <c r="BS74" i="1"/>
  <c r="CA74" i="1"/>
  <c r="AC77" i="1"/>
  <c r="AI77" i="1"/>
  <c r="AQ77" i="1"/>
  <c r="AY77" i="1"/>
  <c r="BG77" i="1"/>
  <c r="BO77" i="1"/>
  <c r="BW77" i="1"/>
  <c r="U336" i="1"/>
  <c r="AF74" i="1"/>
  <c r="AN74" i="1"/>
  <c r="AV74" i="1"/>
  <c r="BD74" i="1"/>
  <c r="BL74" i="1"/>
  <c r="BT74" i="1"/>
  <c r="CB74" i="1"/>
  <c r="AA77" i="1"/>
  <c r="AJ77" i="1"/>
  <c r="AR77" i="1"/>
  <c r="AZ77" i="1"/>
  <c r="BH77" i="1"/>
  <c r="BP77" i="1"/>
  <c r="BX77" i="1"/>
  <c r="AG74" i="1"/>
  <c r="AO74" i="1"/>
  <c r="AW74" i="1"/>
  <c r="BM74" i="1"/>
  <c r="CC74" i="1"/>
  <c r="AB77" i="1"/>
  <c r="AS77" i="1"/>
  <c r="BI77" i="1"/>
  <c r="BY77" i="1"/>
  <c r="CA77" i="1"/>
  <c r="AV77" i="1"/>
  <c r="AW77" i="1"/>
  <c r="BF77" i="1"/>
  <c r="Y74" i="1"/>
  <c r="BE74" i="1"/>
  <c r="BU74" i="1"/>
  <c r="AK77" i="1"/>
  <c r="BA77" i="1"/>
  <c r="BQ77" i="1"/>
  <c r="BK77" i="1"/>
  <c r="AF77" i="1"/>
  <c r="AO77" i="1"/>
  <c r="AX77" i="1"/>
  <c r="Z74" i="1"/>
  <c r="AH74" i="1"/>
  <c r="AP74" i="1"/>
  <c r="AX74" i="1"/>
  <c r="BF74" i="1"/>
  <c r="BN74" i="1"/>
  <c r="BV74" i="1"/>
  <c r="CD74" i="1"/>
  <c r="AD77" i="1"/>
  <c r="AL77" i="1"/>
  <c r="AT77" i="1"/>
  <c r="BB77" i="1"/>
  <c r="BJ77" i="1"/>
  <c r="BR77" i="1"/>
  <c r="BZ77" i="1"/>
  <c r="AC74" i="1"/>
  <c r="AI74" i="1"/>
  <c r="AQ74" i="1"/>
  <c r="AY74" i="1"/>
  <c r="BG74" i="1"/>
  <c r="BO74" i="1"/>
  <c r="BW74" i="1"/>
  <c r="CE74" i="1"/>
  <c r="U74" i="1" s="1"/>
  <c r="AM77" i="1"/>
  <c r="AU77" i="1"/>
  <c r="BS77" i="1"/>
  <c r="BD77" i="1"/>
  <c r="CB77" i="1"/>
  <c r="CC77" i="1"/>
  <c r="CD77" i="1"/>
  <c r="U77" i="1" s="1"/>
  <c r="CE123" i="1" l="1"/>
  <c r="CD123" i="1"/>
  <c r="CC123" i="1"/>
  <c r="CB123" i="1"/>
  <c r="CA123" i="1"/>
  <c r="BZ123" i="1"/>
  <c r="BY123" i="1"/>
  <c r="BX123" i="1"/>
  <c r="BW123" i="1"/>
  <c r="BV123" i="1"/>
  <c r="BU123" i="1"/>
  <c r="BT123" i="1"/>
  <c r="BS123" i="1"/>
  <c r="BR123" i="1"/>
  <c r="BQ123" i="1"/>
  <c r="BP123" i="1"/>
  <c r="BO123" i="1"/>
  <c r="BN123" i="1"/>
  <c r="BM123" i="1"/>
  <c r="BL123" i="1"/>
  <c r="BK123" i="1"/>
  <c r="BJ123" i="1"/>
  <c r="BI123" i="1"/>
  <c r="BH123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B123" i="1"/>
  <c r="AA123" i="1"/>
  <c r="AC123" i="1"/>
  <c r="Z123" i="1"/>
  <c r="Y123" i="1"/>
  <c r="CE122" i="1"/>
  <c r="CD122" i="1"/>
  <c r="CC122" i="1"/>
  <c r="CB122" i="1"/>
  <c r="CB121" i="1" s="1"/>
  <c r="CA122" i="1"/>
  <c r="BZ122" i="1"/>
  <c r="BY122" i="1"/>
  <c r="BX122" i="1"/>
  <c r="BW122" i="1"/>
  <c r="BV122" i="1"/>
  <c r="BU122" i="1"/>
  <c r="BT122" i="1"/>
  <c r="BS122" i="1"/>
  <c r="BR122" i="1"/>
  <c r="BQ122" i="1"/>
  <c r="BP122" i="1"/>
  <c r="BO122" i="1"/>
  <c r="BN122" i="1"/>
  <c r="BM122" i="1"/>
  <c r="BL122" i="1"/>
  <c r="BL121" i="1" s="1"/>
  <c r="BK122" i="1"/>
  <c r="BK121" i="1" s="1"/>
  <c r="BJ122" i="1"/>
  <c r="BI122" i="1"/>
  <c r="BH122" i="1"/>
  <c r="BG122" i="1"/>
  <c r="BF122" i="1"/>
  <c r="BE122" i="1"/>
  <c r="BD122" i="1"/>
  <c r="BD121" i="1" s="1"/>
  <c r="BC122" i="1"/>
  <c r="BC121" i="1" s="1"/>
  <c r="BB122" i="1"/>
  <c r="BA122" i="1"/>
  <c r="AZ122" i="1"/>
  <c r="AY122" i="1"/>
  <c r="AX122" i="1"/>
  <c r="AW122" i="1"/>
  <c r="AV122" i="1"/>
  <c r="AU122" i="1"/>
  <c r="AU121" i="1" s="1"/>
  <c r="AT122" i="1"/>
  <c r="AS122" i="1"/>
  <c r="AR122" i="1"/>
  <c r="AQ122" i="1"/>
  <c r="AP122" i="1"/>
  <c r="AO122" i="1"/>
  <c r="AN122" i="1"/>
  <c r="AN121" i="1" s="1"/>
  <c r="AM122" i="1"/>
  <c r="AM121" i="1" s="1"/>
  <c r="AL122" i="1"/>
  <c r="AK122" i="1"/>
  <c r="AJ122" i="1"/>
  <c r="AI122" i="1"/>
  <c r="AH122" i="1"/>
  <c r="AG122" i="1"/>
  <c r="AF122" i="1"/>
  <c r="AF121" i="1" s="1"/>
  <c r="AE122" i="1"/>
  <c r="AE121" i="1" s="1"/>
  <c r="AD122" i="1"/>
  <c r="AB122" i="1"/>
  <c r="AA122" i="1"/>
  <c r="AC122" i="1"/>
  <c r="Z122" i="1"/>
  <c r="Y122" i="1"/>
  <c r="CE73" i="1"/>
  <c r="CD73" i="1"/>
  <c r="CC73" i="1"/>
  <c r="CB73" i="1"/>
  <c r="CA73" i="1"/>
  <c r="BZ73" i="1"/>
  <c r="BY73" i="1"/>
  <c r="BX73" i="1"/>
  <c r="BW73" i="1"/>
  <c r="BV73" i="1"/>
  <c r="BU73" i="1"/>
  <c r="BT73" i="1"/>
  <c r="BS73" i="1"/>
  <c r="BR73" i="1"/>
  <c r="BQ73" i="1"/>
  <c r="BP73" i="1"/>
  <c r="BO73" i="1"/>
  <c r="BN73" i="1"/>
  <c r="BM73" i="1"/>
  <c r="BL73" i="1"/>
  <c r="BK73" i="1"/>
  <c r="BJ73" i="1"/>
  <c r="BI73" i="1"/>
  <c r="BH73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B73" i="1"/>
  <c r="AA73" i="1"/>
  <c r="AC73" i="1"/>
  <c r="Z73" i="1"/>
  <c r="Y73" i="1"/>
  <c r="U123" i="1"/>
  <c r="U122" i="1"/>
  <c r="U73" i="1"/>
  <c r="CA121" i="1" l="1"/>
  <c r="AP121" i="1"/>
  <c r="AX121" i="1"/>
  <c r="Z121" i="1"/>
  <c r="AH121" i="1"/>
  <c r="BS121" i="1"/>
  <c r="BF121" i="1"/>
  <c r="BN121" i="1"/>
  <c r="BV121" i="1"/>
  <c r="CD121" i="1"/>
  <c r="X17" i="10"/>
  <c r="X44" i="10" s="1"/>
  <c r="Y17" i="10"/>
  <c r="AA17" i="10"/>
  <c r="Z17" i="10"/>
  <c r="AB17" i="10"/>
  <c r="AA14" i="10"/>
  <c r="Y14" i="10"/>
  <c r="X14" i="10"/>
  <c r="X42" i="10" s="1"/>
  <c r="AV121" i="1"/>
  <c r="Z14" i="10"/>
  <c r="BT121" i="1"/>
  <c r="AB14" i="10"/>
  <c r="AC121" i="1"/>
  <c r="AI121" i="1"/>
  <c r="AQ121" i="1"/>
  <c r="AY121" i="1"/>
  <c r="BG121" i="1"/>
  <c r="BO121" i="1"/>
  <c r="BW121" i="1"/>
  <c r="CE121" i="1"/>
  <c r="AD121" i="1"/>
  <c r="AL121" i="1"/>
  <c r="AT121" i="1"/>
  <c r="BB121" i="1"/>
  <c r="BJ121" i="1"/>
  <c r="BR121" i="1"/>
  <c r="BZ121" i="1"/>
  <c r="Y121" i="1"/>
  <c r="AG121" i="1"/>
  <c r="AO121" i="1"/>
  <c r="AW121" i="1"/>
  <c r="BE121" i="1"/>
  <c r="BM121" i="1"/>
  <c r="BU121" i="1"/>
  <c r="CC121" i="1"/>
  <c r="AB121" i="1"/>
  <c r="AK121" i="1"/>
  <c r="AS121" i="1"/>
  <c r="BA121" i="1"/>
  <c r="BI121" i="1"/>
  <c r="BQ121" i="1"/>
  <c r="BY121" i="1"/>
  <c r="AJ121" i="1"/>
  <c r="AR121" i="1"/>
  <c r="AZ121" i="1"/>
  <c r="BH121" i="1"/>
  <c r="BP121" i="1"/>
  <c r="BX121" i="1"/>
  <c r="AA121" i="1"/>
  <c r="BX192" i="9"/>
  <c r="BX290" i="1"/>
  <c r="BX289" i="1" s="1"/>
  <c r="BX325" i="1" s="1"/>
  <c r="AA290" i="1"/>
  <c r="AA289" i="1" s="1"/>
  <c r="AA325" i="1" s="1"/>
  <c r="AA192" i="9"/>
  <c r="BA192" i="9"/>
  <c r="BA290" i="1"/>
  <c r="BA289" i="1" s="1"/>
  <c r="BA325" i="1" s="1"/>
  <c r="BY290" i="1"/>
  <c r="BY289" i="1" s="1"/>
  <c r="BY325" i="1" s="1"/>
  <c r="BY192" i="9"/>
  <c r="AJ192" i="9"/>
  <c r="AJ290" i="1"/>
  <c r="AJ289" i="1" s="1"/>
  <c r="AJ325" i="1" s="1"/>
  <c r="BI192" i="9"/>
  <c r="BI290" i="1"/>
  <c r="BI289" i="1" s="1"/>
  <c r="BI325" i="1" s="1"/>
  <c r="AT192" i="9"/>
  <c r="AT290" i="1"/>
  <c r="AT289" i="1" s="1"/>
  <c r="AT325" i="1" s="1"/>
  <c r="BJ192" i="9"/>
  <c r="BJ290" i="1"/>
  <c r="BJ289" i="1" s="1"/>
  <c r="BJ325" i="1" s="1"/>
  <c r="BR192" i="9"/>
  <c r="BR290" i="1"/>
  <c r="BR289" i="1" s="1"/>
  <c r="BR325" i="1" s="1"/>
  <c r="BZ192" i="9"/>
  <c r="BZ290" i="1"/>
  <c r="BZ289" i="1" s="1"/>
  <c r="BZ325" i="1" s="1"/>
  <c r="BH192" i="9"/>
  <c r="BH290" i="1"/>
  <c r="BH289" i="1" s="1"/>
  <c r="BH325" i="1" s="1"/>
  <c r="AK192" i="9"/>
  <c r="AK290" i="1"/>
  <c r="AK289" i="1" s="1"/>
  <c r="AK325" i="1" s="1"/>
  <c r="AL290" i="1"/>
  <c r="AL289" i="1" s="1"/>
  <c r="AL325" i="1" s="1"/>
  <c r="AL192" i="9"/>
  <c r="AE290" i="1"/>
  <c r="AE289" i="1" s="1"/>
  <c r="AE325" i="1" s="1"/>
  <c r="AE192" i="9"/>
  <c r="AM192" i="9"/>
  <c r="AM290" i="1"/>
  <c r="AM289" i="1" s="1"/>
  <c r="AM325" i="1" s="1"/>
  <c r="AU192" i="9"/>
  <c r="AU290" i="1"/>
  <c r="AU289" i="1" s="1"/>
  <c r="AU325" i="1" s="1"/>
  <c r="BC290" i="1"/>
  <c r="BC289" i="1" s="1"/>
  <c r="BC325" i="1" s="1"/>
  <c r="BC192" i="9"/>
  <c r="BK290" i="1"/>
  <c r="BK289" i="1" s="1"/>
  <c r="BK325" i="1" s="1"/>
  <c r="BK192" i="9"/>
  <c r="BS192" i="9"/>
  <c r="BS290" i="1"/>
  <c r="BS289" i="1" s="1"/>
  <c r="BS325" i="1" s="1"/>
  <c r="CA192" i="9"/>
  <c r="CA290" i="1"/>
  <c r="CA289" i="1" s="1"/>
  <c r="CA325" i="1" s="1"/>
  <c r="AR192" i="9"/>
  <c r="AR290" i="1"/>
  <c r="AR289" i="1" s="1"/>
  <c r="AR325" i="1" s="1"/>
  <c r="AB192" i="9"/>
  <c r="AB290" i="1"/>
  <c r="AB289" i="1" s="1"/>
  <c r="AB325" i="1" s="1"/>
  <c r="BD192" i="9"/>
  <c r="BD290" i="1"/>
  <c r="BD289" i="1" s="1"/>
  <c r="BD325" i="1" s="1"/>
  <c r="CB192" i="9"/>
  <c r="CB290" i="1"/>
  <c r="CB289" i="1" s="1"/>
  <c r="CB325" i="1" s="1"/>
  <c r="BQ290" i="1"/>
  <c r="BQ289" i="1" s="1"/>
  <c r="BQ325" i="1" s="1"/>
  <c r="BQ192" i="9"/>
  <c r="AF192" i="9"/>
  <c r="AF290" i="1"/>
  <c r="AF289" i="1" s="1"/>
  <c r="AF325" i="1" s="1"/>
  <c r="AG290" i="1"/>
  <c r="AG289" i="1" s="1"/>
  <c r="AG325" i="1" s="1"/>
  <c r="AG192" i="9"/>
  <c r="AO192" i="9"/>
  <c r="AO290" i="1"/>
  <c r="AO289" i="1" s="1"/>
  <c r="AO325" i="1" s="1"/>
  <c r="AW192" i="9"/>
  <c r="AW290" i="1"/>
  <c r="AW289" i="1" s="1"/>
  <c r="AW325" i="1" s="1"/>
  <c r="BE192" i="9"/>
  <c r="BE290" i="1"/>
  <c r="BE289" i="1" s="1"/>
  <c r="BE325" i="1" s="1"/>
  <c r="BM192" i="9"/>
  <c r="BM290" i="1"/>
  <c r="BM289" i="1" s="1"/>
  <c r="BM325" i="1" s="1"/>
  <c r="BU192" i="9"/>
  <c r="BU290" i="1"/>
  <c r="BU289" i="1" s="1"/>
  <c r="BU325" i="1" s="1"/>
  <c r="CC290" i="1"/>
  <c r="CC289" i="1" s="1"/>
  <c r="CC325" i="1" s="1"/>
  <c r="CC192" i="9"/>
  <c r="BP290" i="1"/>
  <c r="BP289" i="1" s="1"/>
  <c r="BP325" i="1" s="1"/>
  <c r="BP192" i="9"/>
  <c r="AD290" i="1"/>
  <c r="AD289" i="1" s="1"/>
  <c r="AD325" i="1" s="1"/>
  <c r="AD192" i="9"/>
  <c r="AV290" i="1"/>
  <c r="AV289" i="1" s="1"/>
  <c r="AV325" i="1" s="1"/>
  <c r="AV192" i="9"/>
  <c r="BT192" i="9"/>
  <c r="BT290" i="1"/>
  <c r="BT289" i="1" s="1"/>
  <c r="BT325" i="1" s="1"/>
  <c r="AP192" i="9"/>
  <c r="AP290" i="1"/>
  <c r="AP289" i="1" s="1"/>
  <c r="AP325" i="1" s="1"/>
  <c r="AX192" i="9"/>
  <c r="AX290" i="1"/>
  <c r="AX289" i="1" s="1"/>
  <c r="AX325" i="1" s="1"/>
  <c r="BF192" i="9"/>
  <c r="BF290" i="1"/>
  <c r="BF289" i="1" s="1"/>
  <c r="BF325" i="1" s="1"/>
  <c r="BN290" i="1"/>
  <c r="BN289" i="1" s="1"/>
  <c r="BN325" i="1" s="1"/>
  <c r="BN192" i="9"/>
  <c r="BV192" i="9"/>
  <c r="BV290" i="1"/>
  <c r="BV289" i="1" s="1"/>
  <c r="BV325" i="1" s="1"/>
  <c r="CD192" i="9"/>
  <c r="CD290" i="1"/>
  <c r="CD289" i="1" s="1"/>
  <c r="CD325" i="1" s="1"/>
  <c r="AZ192" i="9"/>
  <c r="AZ290" i="1"/>
  <c r="AZ289" i="1" s="1"/>
  <c r="AZ325" i="1" s="1"/>
  <c r="AS192" i="9"/>
  <c r="AS290" i="1"/>
  <c r="AS289" i="1" s="1"/>
  <c r="AS325" i="1" s="1"/>
  <c r="BB192" i="9"/>
  <c r="BB290" i="1"/>
  <c r="BB289" i="1" s="1"/>
  <c r="BB325" i="1" s="1"/>
  <c r="AN192" i="9"/>
  <c r="AN290" i="1"/>
  <c r="AN289" i="1" s="1"/>
  <c r="AN325" i="1" s="1"/>
  <c r="BL290" i="1"/>
  <c r="BL289" i="1" s="1"/>
  <c r="BL325" i="1" s="1"/>
  <c r="BL192" i="9"/>
  <c r="AD332" i="1"/>
  <c r="AR332" i="1"/>
  <c r="AX332" i="1"/>
  <c r="AK332" i="1"/>
  <c r="AY332" i="1"/>
  <c r="BD332" i="1"/>
  <c r="BZ332" i="1"/>
  <c r="Y290" i="1"/>
  <c r="AQ332" i="1"/>
  <c r="AL332" i="1"/>
  <c r="AJ332" i="1"/>
  <c r="BF332" i="1"/>
  <c r="BA332" i="1"/>
  <c r="AP332" i="1"/>
  <c r="BO332" i="1"/>
  <c r="BG332" i="1"/>
  <c r="CD332" i="1"/>
  <c r="AT332" i="1"/>
  <c r="AM332" i="1"/>
  <c r="BK332" i="1"/>
  <c r="BC332" i="1"/>
  <c r="AS332" i="1"/>
  <c r="BQ332" i="1"/>
  <c r="BJ332" i="1"/>
  <c r="AB332" i="1"/>
  <c r="AZ332" i="1"/>
  <c r="AW332" i="1"/>
  <c r="BN332" i="1"/>
  <c r="BS332" i="1"/>
  <c r="AV332" i="1"/>
  <c r="BT332" i="1"/>
  <c r="CC332" i="1"/>
  <c r="BM332" i="1"/>
  <c r="BH332" i="1"/>
  <c r="CB332" i="1"/>
  <c r="BV332" i="1"/>
  <c r="BI332" i="1"/>
  <c r="AI332" i="1"/>
  <c r="AA332" i="1"/>
  <c r="Z332" i="1"/>
  <c r="BR332" i="1"/>
  <c r="BP332" i="1"/>
  <c r="AH332" i="1"/>
  <c r="BY332" i="1"/>
  <c r="BL332" i="1"/>
  <c r="AF332" i="1"/>
  <c r="AO332" i="1"/>
  <c r="BU332" i="1"/>
  <c r="CA332" i="1"/>
  <c r="AG332" i="1"/>
  <c r="AC332" i="1"/>
  <c r="BE332" i="1"/>
  <c r="Y192" i="9"/>
  <c r="BX332" i="1"/>
  <c r="Y332" i="1"/>
  <c r="AU332" i="1"/>
  <c r="AE332" i="1"/>
  <c r="AN332" i="1"/>
  <c r="BB332" i="1"/>
  <c r="BW332" i="1"/>
  <c r="CE332" i="1"/>
  <c r="Z192" i="9"/>
  <c r="Z290" i="1"/>
  <c r="Z289" i="1" s="1"/>
  <c r="Z325" i="1" s="1"/>
  <c r="AH290" i="1"/>
  <c r="AH289" i="1" s="1"/>
  <c r="AH325" i="1" s="1"/>
  <c r="AH192" i="9"/>
  <c r="AC192" i="9"/>
  <c r="AC290" i="1"/>
  <c r="AC289" i="1" s="1"/>
  <c r="AC325" i="1" s="1"/>
  <c r="AI290" i="1"/>
  <c r="AI289" i="1" s="1"/>
  <c r="AI325" i="1" s="1"/>
  <c r="AI192" i="9"/>
  <c r="AQ192" i="9"/>
  <c r="AQ290" i="1"/>
  <c r="AQ289" i="1" s="1"/>
  <c r="AQ325" i="1" s="1"/>
  <c r="AY192" i="9"/>
  <c r="AY290" i="1"/>
  <c r="AY289" i="1" s="1"/>
  <c r="AY325" i="1" s="1"/>
  <c r="BG290" i="1"/>
  <c r="BG289" i="1" s="1"/>
  <c r="BG325" i="1" s="1"/>
  <c r="BG192" i="9"/>
  <c r="BO192" i="9"/>
  <c r="BO290" i="1"/>
  <c r="BO289" i="1" s="1"/>
  <c r="BO325" i="1" s="1"/>
  <c r="BW192" i="9"/>
  <c r="BW290" i="1"/>
  <c r="BW289" i="1" s="1"/>
  <c r="BW325" i="1" s="1"/>
  <c r="CE192" i="9"/>
  <c r="CE290" i="1"/>
  <c r="CE289" i="1" s="1"/>
  <c r="CE325" i="1" s="1"/>
  <c r="U121" i="1"/>
  <c r="U192" i="9"/>
  <c r="U14" i="10"/>
  <c r="U332" i="1"/>
  <c r="U290" i="1"/>
  <c r="AR11" i="10" l="1"/>
  <c r="X11" i="10"/>
  <c r="Y289" i="1"/>
  <c r="AB11" i="10"/>
  <c r="Y11" i="10"/>
  <c r="AA11" i="10"/>
  <c r="Z11" i="10"/>
  <c r="U11" i="10"/>
  <c r="U289" i="1"/>
  <c r="AL66" i="11" l="1"/>
  <c r="AL71" i="11" s="1"/>
  <c r="AL99" i="11" s="1"/>
  <c r="AL98" i="11" s="1"/>
  <c r="Y325" i="1"/>
  <c r="X110" i="10"/>
  <c r="AR74" i="10"/>
  <c r="AR110" i="10"/>
  <c r="U325" i="1"/>
  <c r="X59" i="10" l="1"/>
  <c r="AE342" i="1"/>
  <c r="BA333" i="1"/>
  <c r="BQ342" i="1"/>
  <c r="AC333" i="1"/>
  <c r="BO342" i="1"/>
  <c r="Y330" i="8"/>
  <c r="AW333" i="1"/>
  <c r="AR342" i="1"/>
  <c r="AD333" i="1"/>
  <c r="BR333" i="1"/>
  <c r="AC342" i="1"/>
  <c r="BE342" i="1"/>
  <c r="AZ333" i="1"/>
  <c r="AW342" i="1"/>
  <c r="AM333" i="1"/>
  <c r="AH333" i="1"/>
  <c r="CB342" i="1"/>
  <c r="BW342" i="1"/>
  <c r="AA410" i="1"/>
  <c r="AA422" i="1" s="1"/>
  <c r="BB342" i="1"/>
  <c r="BK333" i="1"/>
  <c r="BM342" i="1"/>
  <c r="BC342" i="1"/>
  <c r="Z318" i="8"/>
  <c r="BX342" i="1"/>
  <c r="AX333" i="1"/>
  <c r="AI333" i="1"/>
  <c r="AP342" i="1"/>
  <c r="BH342" i="1"/>
  <c r="CC333" i="1"/>
  <c r="AN342" i="1"/>
  <c r="CC342" i="1"/>
  <c r="BS333" i="1"/>
  <c r="BG333" i="1"/>
  <c r="AS342" i="1"/>
  <c r="AN333" i="1"/>
  <c r="Y318" i="8"/>
  <c r="BN342" i="1"/>
  <c r="Z422" i="1"/>
  <c r="CE333" i="1"/>
  <c r="AC410" i="1"/>
  <c r="BV342" i="1"/>
  <c r="Y333" i="1"/>
  <c r="BI342" i="1"/>
  <c r="BD342" i="1"/>
  <c r="BL342" i="1"/>
  <c r="AX342" i="1"/>
  <c r="BD333" i="1"/>
  <c r="BN333" i="1"/>
  <c r="AO342" i="1"/>
  <c r="AJ333" i="1"/>
  <c r="CA333" i="1"/>
  <c r="BT333" i="1"/>
  <c r="AG333" i="1"/>
  <c r="BA342" i="1"/>
  <c r="AS333" i="1"/>
  <c r="AR333" i="1"/>
  <c r="AU333" i="1"/>
  <c r="AB410" i="1"/>
  <c r="CE342" i="1"/>
  <c r="BY342" i="1"/>
  <c r="BT342" i="1"/>
  <c r="AT342" i="1"/>
  <c r="Y342" i="1"/>
  <c r="AQ342" i="1"/>
  <c r="BB333" i="1"/>
  <c r="AA342" i="1"/>
  <c r="AT333" i="1"/>
  <c r="AV333" i="1"/>
  <c r="Y422" i="1"/>
  <c r="CD342" i="1"/>
  <c r="Z432" i="1"/>
  <c r="BH333" i="1"/>
  <c r="BU333" i="1"/>
  <c r="BP333" i="1"/>
  <c r="BJ333" i="1"/>
  <c r="CD333" i="1"/>
  <c r="BZ342" i="1"/>
  <c r="AE333" i="1"/>
  <c r="AO333" i="1"/>
  <c r="BW333" i="1"/>
  <c r="AJ342" i="1"/>
  <c r="Y432" i="1"/>
  <c r="BZ333" i="1"/>
  <c r="AB333" i="1"/>
  <c r="BJ342" i="1"/>
  <c r="AA333" i="1"/>
  <c r="BF342" i="1"/>
  <c r="BV333" i="1"/>
  <c r="Z330" i="8"/>
  <c r="BC333" i="1"/>
  <c r="BR342" i="1"/>
  <c r="Z342" i="1"/>
  <c r="BQ333" i="1"/>
  <c r="AL342" i="1"/>
  <c r="BO333" i="1"/>
  <c r="AY333" i="1"/>
  <c r="AQ333" i="1"/>
  <c r="AE410" i="1"/>
  <c r="BY333" i="1"/>
  <c r="AY342" i="1"/>
  <c r="AP333" i="1"/>
  <c r="AH342" i="1"/>
  <c r="AM342" i="1"/>
  <c r="AF342" i="1"/>
  <c r="BU342" i="1"/>
  <c r="BK342" i="1"/>
  <c r="AU342" i="1"/>
  <c r="AD410" i="1"/>
  <c r="BF333" i="1"/>
  <c r="AG342" i="1"/>
  <c r="AZ342" i="1"/>
  <c r="AF333" i="1"/>
  <c r="BE333" i="1"/>
  <c r="BL333" i="1"/>
  <c r="AL333" i="1"/>
  <c r="Z333" i="1"/>
  <c r="AK342" i="1"/>
  <c r="BS342" i="1"/>
  <c r="AV342" i="1"/>
  <c r="CA342" i="1"/>
  <c r="AK333" i="1"/>
  <c r="AD342" i="1"/>
  <c r="BX333" i="1"/>
  <c r="BG342" i="1"/>
  <c r="CB333" i="1"/>
  <c r="AI342" i="1"/>
  <c r="AB342" i="1"/>
  <c r="BP342" i="1"/>
  <c r="BM333" i="1"/>
  <c r="BI333" i="1"/>
  <c r="AF410" i="1"/>
  <c r="X74" i="10"/>
  <c r="X40" i="10"/>
  <c r="U342" i="1"/>
  <c r="U333" i="1"/>
  <c r="AA432" i="1" l="1"/>
  <c r="AA318" i="8"/>
  <c r="AA330" i="8"/>
  <c r="AI410" i="1"/>
  <c r="AH410" i="1"/>
  <c r="AG410" i="1"/>
  <c r="AC318" i="8"/>
  <c r="AC330" i="8"/>
  <c r="AC422" i="1"/>
  <c r="AB330" i="8"/>
  <c r="AE422" i="1"/>
  <c r="AE318" i="8"/>
  <c r="AF432" i="1"/>
  <c r="AB422" i="1"/>
  <c r="AF330" i="8"/>
  <c r="AB318" i="8"/>
  <c r="AC432" i="1"/>
  <c r="AD330" i="8"/>
  <c r="AD422" i="1"/>
  <c r="AL410" i="1"/>
  <c r="AK410" i="1"/>
  <c r="AF422" i="1"/>
  <c r="AE432" i="1"/>
  <c r="AE330" i="8"/>
  <c r="AF318" i="8"/>
  <c r="AJ410" i="1"/>
  <c r="AD432" i="1"/>
  <c r="AD318" i="8"/>
  <c r="AB432" i="1"/>
  <c r="X75" i="10"/>
  <c r="X111" i="10"/>
  <c r="AM410" i="1" l="1"/>
  <c r="X51" i="12"/>
  <c r="X46" i="11"/>
  <c r="AI330" i="8"/>
  <c r="AN410" i="1"/>
  <c r="AI422" i="1"/>
  <c r="AO410" i="1"/>
  <c r="AG432" i="1"/>
  <c r="AL330" i="8"/>
  <c r="AH432" i="1"/>
  <c r="AH318" i="8"/>
  <c r="X24" i="12"/>
  <c r="AI318" i="8"/>
  <c r="AH422" i="1"/>
  <c r="AG422" i="1"/>
  <c r="AH330" i="8"/>
  <c r="AI432" i="1"/>
  <c r="AG318" i="8"/>
  <c r="AG330" i="8"/>
  <c r="AJ422" i="1"/>
  <c r="AK432" i="1"/>
  <c r="AJ318" i="8"/>
  <c r="AP410" i="1"/>
  <c r="Z21" i="9"/>
  <c r="AK330" i="8"/>
  <c r="AL432" i="1"/>
  <c r="AL318" i="8"/>
  <c r="AK422" i="1"/>
  <c r="AK318" i="8"/>
  <c r="AQ410" i="1"/>
  <c r="AJ432" i="1"/>
  <c r="AL422" i="1"/>
  <c r="AR410" i="1"/>
  <c r="AJ330" i="8"/>
  <c r="AM432" i="1" l="1"/>
  <c r="AM422" i="1"/>
  <c r="AM318" i="8"/>
  <c r="AM330" i="8"/>
  <c r="AN422" i="1"/>
  <c r="AN318" i="8"/>
  <c r="AS410" i="1"/>
  <c r="AO330" i="8"/>
  <c r="AT410" i="1"/>
  <c r="AU410" i="1"/>
  <c r="AO318" i="8"/>
  <c r="AP330" i="8"/>
  <c r="AP318" i="8"/>
  <c r="AN432" i="1"/>
  <c r="AN330" i="8"/>
  <c r="AP422" i="1"/>
  <c r="AO422" i="1"/>
  <c r="AO432" i="1"/>
  <c r="AP432" i="1"/>
  <c r="AR432" i="1"/>
  <c r="AR318" i="8"/>
  <c r="AR422" i="1"/>
  <c r="AV410" i="1"/>
  <c r="AQ422" i="1"/>
  <c r="AQ330" i="8"/>
  <c r="AW410" i="1"/>
  <c r="AQ432" i="1"/>
  <c r="AQ318" i="8"/>
  <c r="AX410" i="1"/>
  <c r="AR330" i="8"/>
  <c r="AS422" i="1" l="1"/>
  <c r="Y46" i="11"/>
  <c r="AT432" i="1"/>
  <c r="AU318" i="8"/>
  <c r="AU432" i="1"/>
  <c r="BA410" i="1"/>
  <c r="AT330" i="8"/>
  <c r="AZ410" i="1"/>
  <c r="AV330" i="8"/>
  <c r="AT318" i="8"/>
  <c r="AU330" i="8"/>
  <c r="AU422" i="1"/>
  <c r="AS318" i="8"/>
  <c r="AY410" i="1"/>
  <c r="Y24" i="12"/>
  <c r="AS432" i="1"/>
  <c r="AS330" i="8"/>
  <c r="AV422" i="1"/>
  <c r="AT422" i="1"/>
  <c r="Y51" i="12"/>
  <c r="AV432" i="1"/>
  <c r="AW432" i="1"/>
  <c r="AW330" i="8"/>
  <c r="AW422" i="1"/>
  <c r="AX422" i="1"/>
  <c r="AW318" i="8"/>
  <c r="AX432" i="1"/>
  <c r="AV318" i="8"/>
  <c r="AX318" i="8"/>
  <c r="BD410" i="1"/>
  <c r="BC410" i="1"/>
  <c r="BB410" i="1"/>
  <c r="AX330" i="8"/>
  <c r="BG410" i="1" l="1"/>
  <c r="AY432" i="1"/>
  <c r="AZ422" i="1"/>
  <c r="BA318" i="8"/>
  <c r="BE410" i="1"/>
  <c r="BA330" i="8"/>
  <c r="AZ330" i="8"/>
  <c r="AY422" i="1"/>
  <c r="BF410" i="1"/>
  <c r="AY330" i="8"/>
  <c r="BA432" i="1"/>
  <c r="BA422" i="1"/>
  <c r="AZ318" i="8"/>
  <c r="AY318" i="8"/>
  <c r="AZ432" i="1"/>
  <c r="BB432" i="1"/>
  <c r="BD432" i="1"/>
  <c r="BC330" i="8"/>
  <c r="BC318" i="8"/>
  <c r="BB330" i="8"/>
  <c r="BC432" i="1"/>
  <c r="BD330" i="8"/>
  <c r="BD422" i="1"/>
  <c r="BB318" i="8"/>
  <c r="BD318" i="8"/>
  <c r="BH410" i="1"/>
  <c r="BB422" i="1"/>
  <c r="BC422" i="1"/>
  <c r="BH330" i="8" l="1"/>
  <c r="BE432" i="1"/>
  <c r="BE422" i="1"/>
  <c r="BL410" i="1"/>
  <c r="BE330" i="8"/>
  <c r="BF422" i="1"/>
  <c r="Z46" i="11"/>
  <c r="BE318" i="8"/>
  <c r="BK410" i="1"/>
  <c r="BG318" i="8"/>
  <c r="BF318" i="8"/>
  <c r="BG422" i="1"/>
  <c r="BM410" i="1"/>
  <c r="BG330" i="8"/>
  <c r="BF330" i="8"/>
  <c r="Z51" i="12"/>
  <c r="BF432" i="1"/>
  <c r="BG432" i="1"/>
  <c r="BH318" i="8"/>
  <c r="BH432" i="1"/>
  <c r="BI410" i="1"/>
  <c r="BH422" i="1"/>
  <c r="BI318" i="8" l="1"/>
  <c r="BJ410" i="1"/>
  <c r="BK318" i="8" s="1"/>
  <c r="BI330" i="8"/>
  <c r="BI432" i="1"/>
  <c r="BI422" i="1"/>
  <c r="BJ422" i="1" l="1"/>
  <c r="BJ432" i="1"/>
  <c r="BJ318" i="8"/>
  <c r="BJ330" i="8"/>
  <c r="BL318" i="8"/>
  <c r="BM330" i="8"/>
  <c r="BL422" i="1"/>
  <c r="BL330" i="8"/>
  <c r="BK330" i="8"/>
  <c r="BN410" i="1"/>
  <c r="BM432" i="1"/>
  <c r="BL432" i="1"/>
  <c r="BK422" i="1"/>
  <c r="BM318" i="8"/>
  <c r="BM422" i="1"/>
  <c r="BK432" i="1"/>
  <c r="BN432" i="1" l="1"/>
  <c r="BN318" i="8"/>
  <c r="BO410" i="1"/>
  <c r="BN330" i="8"/>
  <c r="BN422" i="1"/>
  <c r="BP410" i="1" l="1"/>
  <c r="BO330" i="8"/>
  <c r="BO432" i="1"/>
  <c r="BO422" i="1"/>
  <c r="BO318" i="8"/>
  <c r="BP422" i="1" l="1"/>
  <c r="BP318" i="8"/>
  <c r="BP432" i="1"/>
  <c r="BQ410" i="1"/>
  <c r="BP330" i="8"/>
  <c r="BQ318" i="8" l="1"/>
  <c r="BQ422" i="1"/>
  <c r="BQ330" i="8"/>
  <c r="BR410" i="1"/>
  <c r="BQ432" i="1"/>
  <c r="BR318" i="8" l="1"/>
  <c r="BR432" i="1"/>
  <c r="BR330" i="8"/>
  <c r="BS410" i="1"/>
  <c r="BR422" i="1"/>
  <c r="BS432" i="1" l="1"/>
  <c r="BS330" i="8"/>
  <c r="BT410" i="1"/>
  <c r="BS422" i="1"/>
  <c r="BS318" i="8"/>
  <c r="BT330" i="8" l="1"/>
  <c r="BT432" i="1"/>
  <c r="BT422" i="1"/>
  <c r="BT318" i="8"/>
  <c r="BU410" i="1"/>
  <c r="BV410" i="1" l="1"/>
  <c r="BU432" i="1"/>
  <c r="BU330" i="8"/>
  <c r="BU318" i="8"/>
  <c r="BU422" i="1"/>
  <c r="BV318" i="8" l="1"/>
  <c r="BW410" i="1"/>
  <c r="BV330" i="8"/>
  <c r="BV422" i="1"/>
  <c r="BV432" i="1"/>
  <c r="BW318" i="8" l="1"/>
  <c r="BW432" i="1"/>
  <c r="BX410" i="1"/>
  <c r="BW330" i="8"/>
  <c r="BW422" i="1"/>
  <c r="BX318" i="8" l="1"/>
  <c r="BX422" i="1"/>
  <c r="BY410" i="1"/>
  <c r="BX330" i="8"/>
  <c r="BX432" i="1"/>
  <c r="BY422" i="1" l="1"/>
  <c r="BY330" i="8"/>
  <c r="BY318" i="8"/>
  <c r="BZ410" i="1"/>
  <c r="BY432" i="1"/>
  <c r="BZ330" i="8" l="1"/>
  <c r="BZ318" i="8"/>
  <c r="BZ422" i="1"/>
  <c r="BZ432" i="1"/>
  <c r="CA410" i="1"/>
  <c r="CB410" i="1" l="1"/>
  <c r="CA318" i="8"/>
  <c r="CA330" i="8"/>
  <c r="CA432" i="1"/>
  <c r="CA422" i="1"/>
  <c r="CB330" i="8" l="1"/>
  <c r="CB422" i="1"/>
  <c r="CC410" i="1"/>
  <c r="CB432" i="1"/>
  <c r="CB318" i="8"/>
  <c r="CC422" i="1" l="1"/>
  <c r="CC432" i="1"/>
  <c r="CC330" i="8"/>
  <c r="CC318" i="8"/>
  <c r="CD410" i="1"/>
  <c r="CD330" i="8" l="1"/>
  <c r="CE410" i="1"/>
  <c r="CD422" i="1"/>
  <c r="CD432" i="1"/>
  <c r="CD318" i="8"/>
  <c r="U410" i="1"/>
  <c r="Z24" i="12" l="1"/>
  <c r="AA51" i="12"/>
  <c r="CE432" i="1"/>
  <c r="CE330" i="8"/>
  <c r="AB24" i="12"/>
  <c r="CE422" i="1"/>
  <c r="AA24" i="12"/>
  <c r="CE318" i="8"/>
  <c r="AB51" i="12"/>
  <c r="AA46" i="11"/>
  <c r="AB46" i="11"/>
  <c r="Y83" i="1"/>
  <c r="U330" i="8"/>
  <c r="Y82" i="1"/>
  <c r="U24" i="12"/>
  <c r="U432" i="1"/>
  <c r="U46" i="11"/>
  <c r="U422" i="1"/>
  <c r="U318" i="8"/>
  <c r="U51" i="12"/>
  <c r="Y81" i="1" l="1"/>
  <c r="Z83" i="1"/>
  <c r="Z82" i="1"/>
  <c r="Z81" i="1" l="1"/>
  <c r="AC83" i="1"/>
  <c r="AC82" i="1"/>
  <c r="AA83" i="1"/>
  <c r="AA82" i="1"/>
  <c r="AC81" i="1" l="1"/>
  <c r="AA81" i="1"/>
  <c r="AE82" i="1"/>
  <c r="AJ82" i="1"/>
  <c r="AI82" i="1"/>
  <c r="AE83" i="1"/>
  <c r="AH83" i="1"/>
  <c r="AB82" i="1"/>
  <c r="AH82" i="1"/>
  <c r="AF82" i="1"/>
  <c r="AB83" i="1"/>
  <c r="AF83" i="1"/>
  <c r="AI83" i="1"/>
  <c r="AJ83" i="1"/>
  <c r="AD82" i="1"/>
  <c r="AG83" i="1"/>
  <c r="AD83" i="1"/>
  <c r="AG82" i="1"/>
  <c r="AG81" i="1" l="1"/>
  <c r="AD81" i="1"/>
  <c r="AF81" i="1"/>
  <c r="AH81" i="1"/>
  <c r="AB81" i="1"/>
  <c r="AI81" i="1"/>
  <c r="AE81" i="1"/>
  <c r="AJ81" i="1"/>
  <c r="AK83" i="1"/>
  <c r="AK82" i="1"/>
  <c r="AK81" i="1" l="1"/>
  <c r="AL83" i="1"/>
  <c r="AL82" i="1"/>
  <c r="AL81" i="1" l="1"/>
  <c r="AM82" i="1"/>
  <c r="AM83" i="1"/>
  <c r="AM81" i="1" l="1"/>
  <c r="AP82" i="1"/>
  <c r="AS82" i="1"/>
  <c r="AV82" i="1"/>
  <c r="AU82" i="1"/>
  <c r="AN82" i="1"/>
  <c r="AS83" i="1"/>
  <c r="AT82" i="1"/>
  <c r="AN83" i="1"/>
  <c r="AQ83" i="1"/>
  <c r="AV83" i="1"/>
  <c r="AQ82" i="1"/>
  <c r="AU83" i="1"/>
  <c r="AO83" i="1"/>
  <c r="AT83" i="1"/>
  <c r="AO82" i="1"/>
  <c r="AR83" i="1"/>
  <c r="AR82" i="1"/>
  <c r="AP83" i="1"/>
  <c r="AR81" i="1" l="1"/>
  <c r="AO81" i="1"/>
  <c r="AQ81" i="1"/>
  <c r="AT81" i="1"/>
  <c r="AN81" i="1"/>
  <c r="AU81" i="1"/>
  <c r="AS81" i="1"/>
  <c r="AP81" i="1"/>
  <c r="AV81" i="1"/>
  <c r="AW82" i="1"/>
  <c r="AW83" i="1"/>
  <c r="AW81" i="1" l="1"/>
  <c r="AX83" i="1"/>
  <c r="AX82" i="1"/>
  <c r="AX81" i="1" l="1"/>
  <c r="AY83" i="1"/>
  <c r="AY82" i="1"/>
  <c r="AY81" i="1" l="1"/>
  <c r="BB83" i="1"/>
  <c r="BE83" i="1"/>
  <c r="BH83" i="1"/>
  <c r="BD83" i="1"/>
  <c r="AZ83" i="1"/>
  <c r="BE82" i="1"/>
  <c r="BF83" i="1"/>
  <c r="AZ82" i="1"/>
  <c r="BC82" i="1"/>
  <c r="BH82" i="1"/>
  <c r="BC83" i="1"/>
  <c r="BG82" i="1"/>
  <c r="BA82" i="1"/>
  <c r="BF82" i="1"/>
  <c r="BG83" i="1"/>
  <c r="BA83" i="1"/>
  <c r="BD82" i="1"/>
  <c r="BB82" i="1"/>
  <c r="BB81" i="1" l="1"/>
  <c r="BD81" i="1"/>
  <c r="BF81" i="1"/>
  <c r="BA81" i="1"/>
  <c r="BG81" i="1"/>
  <c r="BC81" i="1"/>
  <c r="AZ81" i="1"/>
  <c r="BE81" i="1"/>
  <c r="BH81" i="1"/>
  <c r="BI82" i="1"/>
  <c r="BI83" i="1"/>
  <c r="BI81" i="1" l="1"/>
  <c r="BJ82" i="1"/>
  <c r="BJ83" i="1"/>
  <c r="BJ81" i="1" l="1"/>
  <c r="BK82" i="1"/>
  <c r="BK83" i="1"/>
  <c r="BK81" i="1" l="1"/>
  <c r="BN82" i="1"/>
  <c r="BQ82" i="1"/>
  <c r="BT82" i="1"/>
  <c r="BS82" i="1"/>
  <c r="BL82" i="1"/>
  <c r="BQ83" i="1"/>
  <c r="BR82" i="1"/>
  <c r="BS83" i="1"/>
  <c r="BL83" i="1"/>
  <c r="BO83" i="1"/>
  <c r="BT83" i="1"/>
  <c r="BO82" i="1"/>
  <c r="BM82" i="1"/>
  <c r="BR83" i="1"/>
  <c r="BP82" i="1"/>
  <c r="BM83" i="1"/>
  <c r="BP83" i="1"/>
  <c r="BN83" i="1"/>
  <c r="BP81" i="1" l="1"/>
  <c r="BM81" i="1"/>
  <c r="BO81" i="1"/>
  <c r="BR81" i="1"/>
  <c r="BL81" i="1"/>
  <c r="BS81" i="1"/>
  <c r="BQ81" i="1"/>
  <c r="BN81" i="1"/>
  <c r="BT81" i="1"/>
  <c r="BU82" i="1"/>
  <c r="BU83" i="1"/>
  <c r="BU81" i="1" l="1"/>
  <c r="BV83" i="1"/>
  <c r="BV82" i="1"/>
  <c r="BV81" i="1" l="1"/>
  <c r="BW83" i="1"/>
  <c r="BW82" i="1"/>
  <c r="BW81" i="1" l="1"/>
  <c r="BZ83" i="1"/>
  <c r="CC83" i="1"/>
  <c r="CD83" i="1"/>
  <c r="BX83" i="1"/>
  <c r="CC82" i="1"/>
  <c r="CE82" i="1"/>
  <c r="BX82" i="1"/>
  <c r="CA82" i="1"/>
  <c r="CD82" i="1"/>
  <c r="CA83" i="1"/>
  <c r="BY82" i="1"/>
  <c r="CB83" i="1"/>
  <c r="BY83" i="1"/>
  <c r="CB82" i="1"/>
  <c r="CE83" i="1"/>
  <c r="BZ82" i="1"/>
  <c r="BZ81" i="1" l="1"/>
  <c r="CB81" i="1"/>
  <c r="BY81" i="1"/>
  <c r="CD81" i="1"/>
  <c r="CA81" i="1"/>
  <c r="BX81" i="1"/>
  <c r="CC81" i="1"/>
  <c r="Y18" i="10"/>
  <c r="Z18" i="10"/>
  <c r="AA18" i="10"/>
  <c r="AB18" i="10"/>
  <c r="X18" i="10"/>
  <c r="Y15" i="10"/>
  <c r="Y16" i="10" s="1"/>
  <c r="Z15" i="10"/>
  <c r="Z16" i="10" s="1"/>
  <c r="AA15" i="10"/>
  <c r="AA16" i="10" s="1"/>
  <c r="AB15" i="10"/>
  <c r="AB16" i="10" s="1"/>
  <c r="X15" i="10"/>
  <c r="CE81" i="1"/>
  <c r="Y12" i="10"/>
  <c r="AA12" i="10"/>
  <c r="AB12" i="10"/>
  <c r="X12" i="10"/>
  <c r="X13" i="10" s="1"/>
  <c r="Z12" i="10"/>
  <c r="U15" i="10"/>
  <c r="U81" i="1"/>
  <c r="U16" i="10" l="1"/>
  <c r="X16" i="10"/>
  <c r="X76" i="10"/>
  <c r="X112" i="10"/>
  <c r="AB13" i="10"/>
  <c r="AA13" i="10"/>
  <c r="Y13" i="10"/>
  <c r="Z13" i="10"/>
  <c r="U12" i="10"/>
  <c r="U82" i="1"/>
  <c r="U83" i="1"/>
  <c r="U13" i="10" l="1"/>
  <c r="X86" i="1"/>
  <c r="X85" i="1" s="1"/>
  <c r="Y81" i="9"/>
  <c r="X23" i="9"/>
  <c r="X25" i="9" s="1"/>
  <c r="X126" i="1" l="1"/>
  <c r="X125" i="1" l="1"/>
  <c r="X144" i="1"/>
  <c r="X143" i="1" s="1"/>
  <c r="X331" i="1" s="1"/>
  <c r="X330" i="1" s="1"/>
  <c r="X327" i="1"/>
  <c r="X417" i="1" l="1"/>
  <c r="X301" i="8"/>
  <c r="X424" i="1"/>
  <c r="X423" i="1" s="1"/>
  <c r="X335" i="1"/>
  <c r="X334" i="1" s="1"/>
  <c r="X329" i="1" s="1"/>
  <c r="X415" i="1" l="1"/>
  <c r="X414" i="1" s="1"/>
  <c r="X313" i="8"/>
  <c r="X308" i="8" s="1"/>
  <c r="X13" i="9"/>
  <c r="X320" i="8"/>
  <c r="X319" i="8" s="1"/>
  <c r="X307" i="8" l="1"/>
  <c r="X73" i="9"/>
  <c r="X15" i="9"/>
  <c r="X17" i="9" s="1"/>
  <c r="X75" i="9" l="1"/>
  <c r="X77" i="9" s="1"/>
  <c r="AC26" i="10"/>
  <c r="AR24" i="10"/>
  <c r="AR27" i="10"/>
  <c r="AR28" i="10"/>
  <c r="AR23" i="10"/>
  <c r="AR26" i="10"/>
  <c r="AR21" i="10"/>
  <c r="Z92" i="1"/>
  <c r="AA90" i="1"/>
  <c r="AA92" i="1"/>
  <c r="AD92" i="1"/>
  <c r="AE87" i="1"/>
  <c r="AF90" i="1"/>
  <c r="AH92" i="1"/>
  <c r="AI87" i="1"/>
  <c r="AJ91" i="1"/>
  <c r="AL91" i="1"/>
  <c r="AM92" i="1"/>
  <c r="AN90" i="1"/>
  <c r="AP92" i="1"/>
  <c r="AQ88" i="1"/>
  <c r="AR89" i="1"/>
  <c r="AT87" i="1"/>
  <c r="AU89" i="1"/>
  <c r="AV90" i="1"/>
  <c r="AX92" i="1"/>
  <c r="AY87" i="1"/>
  <c r="AZ91" i="1"/>
  <c r="BB88" i="1"/>
  <c r="BC92" i="1"/>
  <c r="BD90" i="1"/>
  <c r="BF87" i="1"/>
  <c r="BG90" i="1"/>
  <c r="BH91" i="1"/>
  <c r="BJ91" i="1"/>
  <c r="BK89" i="1"/>
  <c r="BL90" i="1"/>
  <c r="BN92" i="1"/>
  <c r="BO88" i="1"/>
  <c r="BP91" i="1"/>
  <c r="BR88" i="1"/>
  <c r="BS89" i="1"/>
  <c r="BT90" i="1"/>
  <c r="BV92" i="1"/>
  <c r="BW88" i="1"/>
  <c r="BX91" i="1"/>
  <c r="BZ87" i="1"/>
  <c r="CA92" i="1"/>
  <c r="CB90" i="1"/>
  <c r="CD90" i="1"/>
  <c r="CE91" i="1"/>
  <c r="Y91" i="1"/>
  <c r="Z87" i="1"/>
  <c r="AC88" i="1"/>
  <c r="AD90" i="1"/>
  <c r="AD87" i="1"/>
  <c r="AE90" i="1"/>
  <c r="AG91" i="1"/>
  <c r="AH91" i="1"/>
  <c r="AI90" i="1"/>
  <c r="AK87" i="1"/>
  <c r="AL87" i="1"/>
  <c r="AM87" i="1"/>
  <c r="AO91" i="1"/>
  <c r="AP87" i="1"/>
  <c r="AQ91" i="1"/>
  <c r="AS92" i="1"/>
  <c r="AT88" i="1"/>
  <c r="AU92" i="1"/>
  <c r="AW91" i="1"/>
  <c r="AX87" i="1"/>
  <c r="AY90" i="1"/>
  <c r="BA87" i="1"/>
  <c r="BB91" i="1"/>
  <c r="BC90" i="1"/>
  <c r="BE88" i="1"/>
  <c r="BF90" i="1"/>
  <c r="BG88" i="1"/>
  <c r="BI87" i="1"/>
  <c r="BJ87" i="1"/>
  <c r="BK92" i="1"/>
  <c r="BM91" i="1"/>
  <c r="BN87" i="1"/>
  <c r="BO90" i="1"/>
  <c r="BQ87" i="1"/>
  <c r="BR87" i="1"/>
  <c r="BS92" i="1"/>
  <c r="BU91" i="1"/>
  <c r="BV87" i="1"/>
  <c r="BW91" i="1"/>
  <c r="BY87" i="1"/>
  <c r="BZ88" i="1"/>
  <c r="CA87" i="1"/>
  <c r="CC91" i="1"/>
  <c r="CD92" i="1"/>
  <c r="CE89" i="1"/>
  <c r="Y89" i="1"/>
  <c r="Z90" i="1"/>
  <c r="AA88" i="1"/>
  <c r="AD88" i="1"/>
  <c r="AB92" i="1"/>
  <c r="AE88" i="1"/>
  <c r="AG89" i="1"/>
  <c r="AH87" i="1"/>
  <c r="AI91" i="1"/>
  <c r="AK90" i="1"/>
  <c r="AL89" i="1"/>
  <c r="AM88" i="1"/>
  <c r="AO89" i="1"/>
  <c r="AP90" i="1"/>
  <c r="AQ89" i="1"/>
  <c r="AS88" i="1"/>
  <c r="AT91" i="1"/>
  <c r="AU87" i="1"/>
  <c r="AW89" i="1"/>
  <c r="AX90" i="1"/>
  <c r="AY91" i="1"/>
  <c r="BA92" i="1"/>
  <c r="BB89" i="1"/>
  <c r="BC87" i="1"/>
  <c r="BE89" i="1"/>
  <c r="BF88" i="1"/>
  <c r="BG91" i="1"/>
  <c r="BI90" i="1"/>
  <c r="BJ89" i="1"/>
  <c r="BK87" i="1"/>
  <c r="BM88" i="1"/>
  <c r="BN90" i="1"/>
  <c r="BO91" i="1"/>
  <c r="BQ90" i="1"/>
  <c r="BR91" i="1"/>
  <c r="BS87" i="1"/>
  <c r="BU89" i="1"/>
  <c r="BV90" i="1"/>
  <c r="BW89" i="1"/>
  <c r="BY90" i="1"/>
  <c r="BZ91" i="1"/>
  <c r="CA90" i="1"/>
  <c r="CC89" i="1"/>
  <c r="CD91" i="1"/>
  <c r="CE90" i="1"/>
  <c r="Y92" i="1"/>
  <c r="Z91" i="1"/>
  <c r="AC92" i="1"/>
  <c r="AB88" i="1"/>
  <c r="AB87" i="1"/>
  <c r="AF88" i="1"/>
  <c r="AG92" i="1"/>
  <c r="AH90" i="1"/>
  <c r="AJ92" i="1"/>
  <c r="AK92" i="1"/>
  <c r="AL92" i="1"/>
  <c r="AN88" i="1"/>
  <c r="AO92" i="1"/>
  <c r="AP91" i="1"/>
  <c r="AR92" i="1"/>
  <c r="AS91" i="1"/>
  <c r="AT89" i="1"/>
  <c r="AV88" i="1"/>
  <c r="AW92" i="1"/>
  <c r="AX88" i="1"/>
  <c r="AZ92" i="1"/>
  <c r="BA90" i="1"/>
  <c r="BB87" i="1"/>
  <c r="BD88" i="1"/>
  <c r="BE92" i="1"/>
  <c r="BF91" i="1"/>
  <c r="BH92" i="1"/>
  <c r="BI88" i="1"/>
  <c r="BJ92" i="1"/>
  <c r="BL88" i="1"/>
  <c r="BM89" i="1"/>
  <c r="BN88" i="1"/>
  <c r="BP92" i="1"/>
  <c r="BQ88" i="1"/>
  <c r="BR89" i="1"/>
  <c r="BT88" i="1"/>
  <c r="BU88" i="1"/>
  <c r="BV88" i="1"/>
  <c r="BX92" i="1"/>
  <c r="BY88" i="1"/>
  <c r="BZ89" i="1"/>
  <c r="CB88" i="1"/>
  <c r="CC92" i="1"/>
  <c r="CD88" i="1"/>
  <c r="Y87" i="1"/>
  <c r="Z88" i="1"/>
  <c r="AA91" i="1"/>
  <c r="AD91" i="1"/>
  <c r="AB90" i="1"/>
  <c r="AF91" i="1"/>
  <c r="AG87" i="1"/>
  <c r="AH88" i="1"/>
  <c r="AJ87" i="1"/>
  <c r="AK88" i="1"/>
  <c r="AL90" i="1"/>
  <c r="AN91" i="1"/>
  <c r="AO87" i="1"/>
  <c r="AP88" i="1"/>
  <c r="AR87" i="1"/>
  <c r="AS89" i="1"/>
  <c r="AT92" i="1"/>
  <c r="AV91" i="1"/>
  <c r="AW88" i="1"/>
  <c r="AX91" i="1"/>
  <c r="AZ89" i="1"/>
  <c r="BA88" i="1"/>
  <c r="BB92" i="1"/>
  <c r="BD87" i="1"/>
  <c r="BE87" i="1"/>
  <c r="BF89" i="1"/>
  <c r="BH87" i="1"/>
  <c r="BI91" i="1"/>
  <c r="BJ90" i="1"/>
  <c r="BL91" i="1"/>
  <c r="BM92" i="1"/>
  <c r="BN91" i="1"/>
  <c r="BP87" i="1"/>
  <c r="BQ91" i="1"/>
  <c r="BR92" i="1"/>
  <c r="BT91" i="1"/>
  <c r="BU92" i="1"/>
  <c r="BV91" i="1"/>
  <c r="BX87" i="1"/>
  <c r="BY91" i="1"/>
  <c r="BZ92" i="1"/>
  <c r="CB91" i="1"/>
  <c r="CC87" i="1"/>
  <c r="CD87" i="1"/>
  <c r="Y88" i="1"/>
  <c r="AC87" i="1"/>
  <c r="AC91" i="1"/>
  <c r="AB89" i="1"/>
  <c r="AE91" i="1"/>
  <c r="AF89" i="1"/>
  <c r="AG90" i="1"/>
  <c r="AI89" i="1"/>
  <c r="AJ90" i="1"/>
  <c r="AK91" i="1"/>
  <c r="AM90" i="1"/>
  <c r="AN89" i="1"/>
  <c r="AO90" i="1"/>
  <c r="AQ92" i="1"/>
  <c r="AR90" i="1"/>
  <c r="AS87" i="1"/>
  <c r="AU88" i="1"/>
  <c r="AV89" i="1"/>
  <c r="AW87" i="1"/>
  <c r="AY89" i="1"/>
  <c r="AZ87" i="1"/>
  <c r="BA91" i="1"/>
  <c r="BC88" i="1"/>
  <c r="BD91" i="1"/>
  <c r="BE90" i="1"/>
  <c r="BG89" i="1"/>
  <c r="BH90" i="1"/>
  <c r="BI92" i="1"/>
  <c r="BK90" i="1"/>
  <c r="BL89" i="1"/>
  <c r="BM87" i="1"/>
  <c r="BO89" i="1"/>
  <c r="BP90" i="1"/>
  <c r="BQ89" i="1"/>
  <c r="BS88" i="1"/>
  <c r="BT87" i="1"/>
  <c r="BU87" i="1"/>
  <c r="BW92" i="1"/>
  <c r="BX90" i="1"/>
  <c r="BY89" i="1"/>
  <c r="CA88" i="1"/>
  <c r="CB89" i="1"/>
  <c r="CC90" i="1"/>
  <c r="CE92" i="1"/>
  <c r="Y90" i="1"/>
  <c r="AA87" i="1"/>
  <c r="AC89" i="1"/>
  <c r="AD89" i="1"/>
  <c r="AE89" i="1"/>
  <c r="AF87" i="1"/>
  <c r="AG88" i="1"/>
  <c r="AI92" i="1"/>
  <c r="AJ89" i="1"/>
  <c r="AK89" i="1"/>
  <c r="AM91" i="1"/>
  <c r="AN92" i="1"/>
  <c r="AO88" i="1"/>
  <c r="AQ87" i="1"/>
  <c r="AR88" i="1"/>
  <c r="AS90" i="1"/>
  <c r="AU91" i="1"/>
  <c r="AV92" i="1"/>
  <c r="AW90" i="1"/>
  <c r="AY88" i="1"/>
  <c r="AZ90" i="1"/>
  <c r="BA89" i="1"/>
  <c r="BC91" i="1"/>
  <c r="BD89" i="1"/>
  <c r="BE91" i="1"/>
  <c r="BG92" i="1"/>
  <c r="BH89" i="1"/>
  <c r="BI89" i="1"/>
  <c r="BK88" i="1"/>
  <c r="BL87" i="1"/>
  <c r="BM90" i="1"/>
  <c r="BO92" i="1"/>
  <c r="BP89" i="1"/>
  <c r="BQ92" i="1"/>
  <c r="BS91" i="1"/>
  <c r="BT89" i="1"/>
  <c r="BU90" i="1"/>
  <c r="BW87" i="1"/>
  <c r="BX89" i="1"/>
  <c r="BY92" i="1"/>
  <c r="CA91" i="1"/>
  <c r="CB92" i="1"/>
  <c r="CC88" i="1"/>
  <c r="CE87" i="1"/>
  <c r="Z89" i="1"/>
  <c r="AC90" i="1"/>
  <c r="AA89" i="1"/>
  <c r="AB91" i="1"/>
  <c r="AE92" i="1"/>
  <c r="AF92" i="1"/>
  <c r="AH89" i="1"/>
  <c r="AI88" i="1"/>
  <c r="AJ88" i="1"/>
  <c r="AL88" i="1"/>
  <c r="AM89" i="1"/>
  <c r="AN87" i="1"/>
  <c r="AP89" i="1"/>
  <c r="AQ90" i="1"/>
  <c r="AR91" i="1"/>
  <c r="AT90" i="1"/>
  <c r="AU90" i="1"/>
  <c r="AV87" i="1"/>
  <c r="AX89" i="1"/>
  <c r="AY92" i="1"/>
  <c r="AZ88" i="1"/>
  <c r="BB90" i="1"/>
  <c r="BC89" i="1"/>
  <c r="BD92" i="1"/>
  <c r="BF92" i="1"/>
  <c r="BG87" i="1"/>
  <c r="BH88" i="1"/>
  <c r="BJ88" i="1"/>
  <c r="BK91" i="1"/>
  <c r="BL92" i="1"/>
  <c r="BN89" i="1"/>
  <c r="BO87" i="1"/>
  <c r="BP88" i="1"/>
  <c r="BR90" i="1"/>
  <c r="BS90" i="1"/>
  <c r="BT92" i="1"/>
  <c r="BV89" i="1"/>
  <c r="BW90" i="1"/>
  <c r="BX88" i="1"/>
  <c r="BZ90" i="1"/>
  <c r="CA89" i="1"/>
  <c r="CB87" i="1"/>
  <c r="CD89" i="1"/>
  <c r="CE88" i="1"/>
  <c r="U92" i="1"/>
  <c r="CD129" i="1" l="1"/>
  <c r="CB127" i="1"/>
  <c r="CB86" i="1"/>
  <c r="CA129" i="1"/>
  <c r="BZ130" i="1"/>
  <c r="BX128" i="1"/>
  <c r="BW130" i="1"/>
  <c r="BV129" i="1"/>
  <c r="BT132" i="1"/>
  <c r="BS130" i="1"/>
  <c r="BR130" i="1"/>
  <c r="BP128" i="1"/>
  <c r="BO127" i="1"/>
  <c r="BO86" i="1"/>
  <c r="BN129" i="1"/>
  <c r="BL132" i="1"/>
  <c r="BK131" i="1"/>
  <c r="BJ128" i="1"/>
  <c r="BH128" i="1"/>
  <c r="BG86" i="1"/>
  <c r="BG127" i="1"/>
  <c r="BF132" i="1"/>
  <c r="BD132" i="1"/>
  <c r="BC129" i="1"/>
  <c r="BB130" i="1"/>
  <c r="AZ128" i="1"/>
  <c r="AY132" i="1"/>
  <c r="AX129" i="1"/>
  <c r="AV86" i="1"/>
  <c r="AV127" i="1"/>
  <c r="AU130" i="1"/>
  <c r="AT130" i="1"/>
  <c r="AR131" i="1"/>
  <c r="AQ130" i="1"/>
  <c r="AP129" i="1"/>
  <c r="AN86" i="1"/>
  <c r="AN127" i="1"/>
  <c r="AM129" i="1"/>
  <c r="AL128" i="1"/>
  <c r="AJ128" i="1"/>
  <c r="AI128" i="1"/>
  <c r="AH129" i="1"/>
  <c r="AF132" i="1"/>
  <c r="AE132" i="1"/>
  <c r="AB131" i="1"/>
  <c r="AA129" i="1"/>
  <c r="AC130" i="1"/>
  <c r="Z129" i="1"/>
  <c r="CC128" i="1"/>
  <c r="CB132" i="1"/>
  <c r="CA131" i="1"/>
  <c r="BY132" i="1"/>
  <c r="BX129" i="1"/>
  <c r="BW86" i="1"/>
  <c r="BW127" i="1"/>
  <c r="BU130" i="1"/>
  <c r="BT129" i="1"/>
  <c r="BS131" i="1"/>
  <c r="BQ132" i="1"/>
  <c r="BP129" i="1"/>
  <c r="BO132" i="1"/>
  <c r="BM130" i="1"/>
  <c r="BL86" i="1"/>
  <c r="BL127" i="1"/>
  <c r="BK128" i="1"/>
  <c r="BI129" i="1"/>
  <c r="BH129" i="1"/>
  <c r="BG132" i="1"/>
  <c r="BE131" i="1"/>
  <c r="BD129" i="1"/>
  <c r="BC131" i="1"/>
  <c r="BA129" i="1"/>
  <c r="AZ130" i="1"/>
  <c r="AY128" i="1"/>
  <c r="AW130" i="1"/>
  <c r="AV132" i="1"/>
  <c r="AU131" i="1"/>
  <c r="AS130" i="1"/>
  <c r="AR128" i="1"/>
  <c r="AQ127" i="1"/>
  <c r="AQ86" i="1"/>
  <c r="AO128" i="1"/>
  <c r="AN132" i="1"/>
  <c r="AM131" i="1"/>
  <c r="AK129" i="1"/>
  <c r="AJ129" i="1"/>
  <c r="AI132" i="1"/>
  <c r="AG128" i="1"/>
  <c r="AF127" i="1"/>
  <c r="AF86" i="1"/>
  <c r="AE129" i="1"/>
  <c r="AD129" i="1"/>
  <c r="AC129" i="1"/>
  <c r="AA127" i="1"/>
  <c r="AA86" i="1"/>
  <c r="Y130" i="1"/>
  <c r="CE132" i="1"/>
  <c r="CC130" i="1"/>
  <c r="CB129" i="1"/>
  <c r="CA128" i="1"/>
  <c r="BY129" i="1"/>
  <c r="BX130" i="1"/>
  <c r="BW132" i="1"/>
  <c r="BU127" i="1"/>
  <c r="BU86" i="1"/>
  <c r="BT127" i="1"/>
  <c r="BT86" i="1"/>
  <c r="BS128" i="1"/>
  <c r="BQ129" i="1"/>
  <c r="BP130" i="1"/>
  <c r="BO129" i="1"/>
  <c r="BM127" i="1"/>
  <c r="BM86" i="1"/>
  <c r="BL129" i="1"/>
  <c r="BK130" i="1"/>
  <c r="BI132" i="1"/>
  <c r="BH130" i="1"/>
  <c r="BG129" i="1"/>
  <c r="BE130" i="1"/>
  <c r="BD131" i="1"/>
  <c r="BC128" i="1"/>
  <c r="BA131" i="1"/>
  <c r="AZ86" i="1"/>
  <c r="AZ127" i="1"/>
  <c r="AY129" i="1"/>
  <c r="AW127" i="1"/>
  <c r="AW86" i="1"/>
  <c r="AV129" i="1"/>
  <c r="AU128" i="1"/>
  <c r="AS86" i="1"/>
  <c r="AS127" i="1"/>
  <c r="AR130" i="1"/>
  <c r="AQ132" i="1"/>
  <c r="AO130" i="1"/>
  <c r="AN129" i="1"/>
  <c r="AM130" i="1"/>
  <c r="AK131" i="1"/>
  <c r="AJ130" i="1"/>
  <c r="AI129" i="1"/>
  <c r="AG130" i="1"/>
  <c r="AF129" i="1"/>
  <c r="AE131" i="1"/>
  <c r="AB129" i="1"/>
  <c r="AC131" i="1"/>
  <c r="AC127" i="1"/>
  <c r="AC86" i="1"/>
  <c r="Y128" i="1"/>
  <c r="CD86" i="1"/>
  <c r="CD127" i="1"/>
  <c r="CC86" i="1"/>
  <c r="CC127" i="1"/>
  <c r="CB131" i="1"/>
  <c r="BZ132" i="1"/>
  <c r="BY131" i="1"/>
  <c r="BX86" i="1"/>
  <c r="BX127" i="1"/>
  <c r="BV131" i="1"/>
  <c r="BU132" i="1"/>
  <c r="BT131" i="1"/>
  <c r="BR132" i="1"/>
  <c r="BQ131" i="1"/>
  <c r="BP127" i="1"/>
  <c r="BP86" i="1"/>
  <c r="BN131" i="1"/>
  <c r="BM132" i="1"/>
  <c r="BL131" i="1"/>
  <c r="BJ130" i="1"/>
  <c r="BI131" i="1"/>
  <c r="BH127" i="1"/>
  <c r="BH86" i="1"/>
  <c r="BF129" i="1"/>
  <c r="BE86" i="1"/>
  <c r="BE127" i="1"/>
  <c r="BD86" i="1"/>
  <c r="BD127" i="1"/>
  <c r="BB132" i="1"/>
  <c r="BA128" i="1"/>
  <c r="AZ129" i="1"/>
  <c r="AX131" i="1"/>
  <c r="AW128" i="1"/>
  <c r="AV131" i="1"/>
  <c r="AT132" i="1"/>
  <c r="AS129" i="1"/>
  <c r="AR127" i="1"/>
  <c r="AR86" i="1"/>
  <c r="AP128" i="1"/>
  <c r="AO127" i="1"/>
  <c r="AO86" i="1"/>
  <c r="AN131" i="1"/>
  <c r="AL130" i="1"/>
  <c r="AK128" i="1"/>
  <c r="AJ127" i="1"/>
  <c r="AJ86" i="1"/>
  <c r="AH128" i="1"/>
  <c r="AG86" i="1"/>
  <c r="AG127" i="1"/>
  <c r="AF131" i="1"/>
  <c r="AB130" i="1"/>
  <c r="AD131" i="1"/>
  <c r="AA131" i="1"/>
  <c r="Z128" i="1"/>
  <c r="Y127" i="1"/>
  <c r="Y86" i="1"/>
  <c r="CD128" i="1"/>
  <c r="CC132" i="1"/>
  <c r="CB128" i="1"/>
  <c r="BZ129" i="1"/>
  <c r="BY128" i="1"/>
  <c r="BX132" i="1"/>
  <c r="BV128" i="1"/>
  <c r="BU128" i="1"/>
  <c r="BT128" i="1"/>
  <c r="BR129" i="1"/>
  <c r="BQ128" i="1"/>
  <c r="BP132" i="1"/>
  <c r="BN128" i="1"/>
  <c r="BM129" i="1"/>
  <c r="BL128" i="1"/>
  <c r="BJ132" i="1"/>
  <c r="BI128" i="1"/>
  <c r="BH132" i="1"/>
  <c r="BF131" i="1"/>
  <c r="BE132" i="1"/>
  <c r="BD128" i="1"/>
  <c r="BB86" i="1"/>
  <c r="BB127" i="1"/>
  <c r="BA130" i="1"/>
  <c r="AZ132" i="1"/>
  <c r="AX128" i="1"/>
  <c r="AW132" i="1"/>
  <c r="AV128" i="1"/>
  <c r="AT129" i="1"/>
  <c r="AS131" i="1"/>
  <c r="AR132" i="1"/>
  <c r="AP131" i="1"/>
  <c r="AO132" i="1"/>
  <c r="AN128" i="1"/>
  <c r="AL132" i="1"/>
  <c r="AK132" i="1"/>
  <c r="AJ132" i="1"/>
  <c r="AH130" i="1"/>
  <c r="AG132" i="1"/>
  <c r="AF128" i="1"/>
  <c r="AB127" i="1"/>
  <c r="AB86" i="1"/>
  <c r="AB128" i="1"/>
  <c r="AC132" i="1"/>
  <c r="Z131" i="1"/>
  <c r="Y132" i="1"/>
  <c r="CD131" i="1"/>
  <c r="CC129" i="1"/>
  <c r="CA130" i="1"/>
  <c r="BZ131" i="1"/>
  <c r="BY130" i="1"/>
  <c r="BW129" i="1"/>
  <c r="BV130" i="1"/>
  <c r="BU129" i="1"/>
  <c r="BS127" i="1"/>
  <c r="BS86" i="1"/>
  <c r="BR131" i="1"/>
  <c r="BQ130" i="1"/>
  <c r="BO131" i="1"/>
  <c r="BN130" i="1"/>
  <c r="BM128" i="1"/>
  <c r="BK86" i="1"/>
  <c r="BK127" i="1"/>
  <c r="BJ129" i="1"/>
  <c r="BI130" i="1"/>
  <c r="BG131" i="1"/>
  <c r="BF128" i="1"/>
  <c r="BE129" i="1"/>
  <c r="BC86" i="1"/>
  <c r="BC127" i="1"/>
  <c r="BB129" i="1"/>
  <c r="BA132" i="1"/>
  <c r="AY131" i="1"/>
  <c r="AX130" i="1"/>
  <c r="AW129" i="1"/>
  <c r="AU86" i="1"/>
  <c r="AU127" i="1"/>
  <c r="AT131" i="1"/>
  <c r="AS128" i="1"/>
  <c r="AQ129" i="1"/>
  <c r="AP130" i="1"/>
  <c r="AO129" i="1"/>
  <c r="AM128" i="1"/>
  <c r="AL129" i="1"/>
  <c r="AK130" i="1"/>
  <c r="AI131" i="1"/>
  <c r="AH86" i="1"/>
  <c r="AH127" i="1"/>
  <c r="AG129" i="1"/>
  <c r="AE128" i="1"/>
  <c r="AB132" i="1"/>
  <c r="AD128" i="1"/>
  <c r="AA128" i="1"/>
  <c r="X24" i="10" s="1"/>
  <c r="Z130" i="1"/>
  <c r="Y129" i="1"/>
  <c r="CD132" i="1"/>
  <c r="CC131" i="1"/>
  <c r="CA127" i="1"/>
  <c r="CA86" i="1"/>
  <c r="BZ128" i="1"/>
  <c r="BY86" i="1"/>
  <c r="BY127" i="1"/>
  <c r="BW131" i="1"/>
  <c r="BV86" i="1"/>
  <c r="BV127" i="1"/>
  <c r="BU131" i="1"/>
  <c r="BS132" i="1"/>
  <c r="BR127" i="1"/>
  <c r="BR86" i="1"/>
  <c r="BQ86" i="1"/>
  <c r="BQ127" i="1"/>
  <c r="BO130" i="1"/>
  <c r="BN86" i="1"/>
  <c r="BN127" i="1"/>
  <c r="BM131" i="1"/>
  <c r="BK132" i="1"/>
  <c r="BJ127" i="1"/>
  <c r="AA23" i="10" s="1"/>
  <c r="BJ86" i="1"/>
  <c r="BI86" i="1"/>
  <c r="BI127" i="1"/>
  <c r="BG128" i="1"/>
  <c r="BF130" i="1"/>
  <c r="BE128" i="1"/>
  <c r="BE126" i="1" s="1"/>
  <c r="BC130" i="1"/>
  <c r="BB131" i="1"/>
  <c r="BB126" i="1" s="1"/>
  <c r="BA127" i="1"/>
  <c r="BA86" i="1"/>
  <c r="AY130" i="1"/>
  <c r="AX86" i="1"/>
  <c r="AX127" i="1"/>
  <c r="Z23" i="10" s="1"/>
  <c r="AW131" i="1"/>
  <c r="AW126" i="1" s="1"/>
  <c r="AU132" i="1"/>
  <c r="AT128" i="1"/>
  <c r="AT126" i="1" s="1"/>
  <c r="AS132" i="1"/>
  <c r="AQ131" i="1"/>
  <c r="AP86" i="1"/>
  <c r="AP127" i="1"/>
  <c r="AO131" i="1"/>
  <c r="AM86" i="1"/>
  <c r="AM127" i="1"/>
  <c r="AL127" i="1"/>
  <c r="AL86" i="1"/>
  <c r="AK127" i="1"/>
  <c r="AK86" i="1"/>
  <c r="AI130" i="1"/>
  <c r="AH131" i="1"/>
  <c r="AG131" i="1"/>
  <c r="AE130" i="1"/>
  <c r="AD127" i="1"/>
  <c r="AD126" i="1" s="1"/>
  <c r="AD86" i="1"/>
  <c r="AD130" i="1"/>
  <c r="AC128" i="1"/>
  <c r="Z127" i="1"/>
  <c r="Z86" i="1"/>
  <c r="Y131" i="1"/>
  <c r="CD130" i="1"/>
  <c r="CD126" i="1" s="1"/>
  <c r="CB130" i="1"/>
  <c r="CB126" i="1" s="1"/>
  <c r="CA132" i="1"/>
  <c r="BZ127" i="1"/>
  <c r="BZ86" i="1"/>
  <c r="BX131" i="1"/>
  <c r="BX126" i="1" s="1"/>
  <c r="BW128" i="1"/>
  <c r="BV132" i="1"/>
  <c r="BT130" i="1"/>
  <c r="BT126" i="1" s="1"/>
  <c r="BS129" i="1"/>
  <c r="BS126" i="1" s="1"/>
  <c r="BR128" i="1"/>
  <c r="BP131" i="1"/>
  <c r="BO128" i="1"/>
  <c r="BN132" i="1"/>
  <c r="BL130" i="1"/>
  <c r="BK129" i="1"/>
  <c r="BJ131" i="1"/>
  <c r="BH131" i="1"/>
  <c r="BH126" i="1" s="1"/>
  <c r="BG130" i="1"/>
  <c r="BF127" i="1"/>
  <c r="BF86" i="1"/>
  <c r="BD130" i="1"/>
  <c r="BC132" i="1"/>
  <c r="BB128" i="1"/>
  <c r="AZ131" i="1"/>
  <c r="AZ126" i="1" s="1"/>
  <c r="AY86" i="1"/>
  <c r="AY127" i="1"/>
  <c r="AX132" i="1"/>
  <c r="AV130" i="1"/>
  <c r="AU129" i="1"/>
  <c r="AT86" i="1"/>
  <c r="AT127" i="1"/>
  <c r="AR129" i="1"/>
  <c r="AQ128" i="1"/>
  <c r="AQ126" i="1" s="1"/>
  <c r="AP132" i="1"/>
  <c r="AN130" i="1"/>
  <c r="AM132" i="1"/>
  <c r="AL131" i="1"/>
  <c r="AJ131" i="1"/>
  <c r="AI86" i="1"/>
  <c r="AI127" i="1"/>
  <c r="AI126" i="1" s="1"/>
  <c r="AH132" i="1"/>
  <c r="AH126" i="1" s="1"/>
  <c r="AF130" i="1"/>
  <c r="AF126" i="1" s="1"/>
  <c r="AE127" i="1"/>
  <c r="AE86" i="1"/>
  <c r="AD132" i="1"/>
  <c r="AA132" i="1"/>
  <c r="AA130" i="1"/>
  <c r="Z132" i="1"/>
  <c r="AO126" i="1"/>
  <c r="AY126" i="1"/>
  <c r="CA126" i="1"/>
  <c r="BQ126" i="1"/>
  <c r="AS126" i="1"/>
  <c r="CC126" i="1"/>
  <c r="CE127" i="1"/>
  <c r="CE86" i="1"/>
  <c r="CE128" i="1"/>
  <c r="CE131" i="1"/>
  <c r="CE129" i="1"/>
  <c r="CE130" i="1"/>
  <c r="U132" i="1"/>
  <c r="U130" i="1"/>
  <c r="U129" i="1"/>
  <c r="U131" i="1"/>
  <c r="U128" i="1"/>
  <c r="U90" i="1"/>
  <c r="U89" i="1"/>
  <c r="U88" i="1"/>
  <c r="U91" i="1"/>
  <c r="BZ126" i="1" l="1"/>
  <c r="BP126" i="1"/>
  <c r="AB126" i="1"/>
  <c r="BO126" i="1"/>
  <c r="AB28" i="10"/>
  <c r="BK126" i="1"/>
  <c r="BW126" i="1"/>
  <c r="AN126" i="1"/>
  <c r="AK126" i="1"/>
  <c r="AE126" i="1"/>
  <c r="BV126" i="1"/>
  <c r="AX126" i="1"/>
  <c r="BG126" i="1"/>
  <c r="AP126" i="1"/>
  <c r="AU126" i="1"/>
  <c r="X27" i="10"/>
  <c r="Y28" i="10"/>
  <c r="BY126" i="1"/>
  <c r="BD126" i="1"/>
  <c r="Y23" i="10"/>
  <c r="AR126" i="1"/>
  <c r="Z28" i="10"/>
  <c r="BI126" i="1"/>
  <c r="BR126" i="1"/>
  <c r="AC126" i="1"/>
  <c r="AM126" i="1"/>
  <c r="AV126" i="1"/>
  <c r="BM126" i="1"/>
  <c r="BU126" i="1"/>
  <c r="Y126" i="1"/>
  <c r="AG126" i="1"/>
  <c r="BA126" i="1"/>
  <c r="BL126" i="1"/>
  <c r="X25" i="10"/>
  <c r="BC126" i="1"/>
  <c r="AA28" i="10"/>
  <c r="BF126" i="1"/>
  <c r="Z126" i="1"/>
  <c r="X26" i="10"/>
  <c r="AA126" i="1"/>
  <c r="AL126" i="1"/>
  <c r="BN126" i="1"/>
  <c r="AJ126" i="1"/>
  <c r="BJ126" i="1"/>
  <c r="X28" i="10"/>
  <c r="AB23" i="10"/>
  <c r="CE126" i="1"/>
  <c r="Y24" i="10"/>
  <c r="AB25" i="10"/>
  <c r="Z24" i="10"/>
  <c r="AB24" i="10"/>
  <c r="AB27" i="10"/>
  <c r="AA24" i="10"/>
  <c r="Y27" i="10"/>
  <c r="AB26" i="10"/>
  <c r="Y26" i="10"/>
  <c r="Z27" i="10"/>
  <c r="Z25" i="10"/>
  <c r="AA25" i="10"/>
  <c r="Z26" i="10"/>
  <c r="AA27" i="10"/>
  <c r="AA26" i="10"/>
  <c r="Y25" i="10"/>
  <c r="U24" i="10"/>
  <c r="U27" i="10"/>
  <c r="U26" i="10"/>
  <c r="U25" i="10"/>
  <c r="U28" i="10"/>
  <c r="U126" i="1"/>
  <c r="AA22" i="10" l="1"/>
  <c r="AA41" i="10" s="1"/>
  <c r="AA42" i="10" s="1"/>
  <c r="Y22" i="10"/>
  <c r="Y41" i="10" s="1"/>
  <c r="Y42" i="10" s="1"/>
  <c r="Z22" i="10"/>
  <c r="Z41" i="10" s="1"/>
  <c r="Z42" i="10" s="1"/>
  <c r="AB22" i="10"/>
  <c r="AB41" i="10" s="1"/>
  <c r="AB42" i="10" s="1"/>
  <c r="X22" i="10"/>
  <c r="AI146" i="1"/>
  <c r="AG147" i="1"/>
  <c r="BA149" i="1"/>
  <c r="AL150" i="1"/>
  <c r="AG146" i="1"/>
  <c r="Z147" i="1"/>
  <c r="AB148" i="1"/>
  <c r="AK150" i="1"/>
  <c r="BZ146" i="1"/>
  <c r="BD147" i="1"/>
  <c r="AE148" i="1"/>
  <c r="AH149" i="1"/>
  <c r="Y150" i="1"/>
  <c r="BY146" i="1"/>
  <c r="AU147" i="1"/>
  <c r="CD148" i="1"/>
  <c r="BH149" i="1"/>
  <c r="AB150" i="1"/>
  <c r="CE146" i="1"/>
  <c r="BT147" i="1"/>
  <c r="Y148" i="1"/>
  <c r="Z149" i="1"/>
  <c r="AL146" i="1"/>
  <c r="BK147" i="1"/>
  <c r="AY148" i="1"/>
  <c r="BX149" i="1"/>
  <c r="AG150" i="1"/>
  <c r="AK146" i="1"/>
  <c r="BB147" i="1"/>
  <c r="AP148" i="1"/>
  <c r="BW149" i="1"/>
  <c r="BP150" i="1"/>
  <c r="BB146" i="1"/>
  <c r="CA147" i="1"/>
  <c r="BO148" i="1"/>
  <c r="AC149" i="1"/>
  <c r="AF150" i="1"/>
  <c r="AE146" i="1"/>
  <c r="BI149" i="1"/>
  <c r="AT150" i="1"/>
  <c r="AD147" i="1"/>
  <c r="AD148" i="1"/>
  <c r="BE147" i="1"/>
  <c r="AK148" i="1"/>
  <c r="BR149" i="1"/>
  <c r="BC150" i="1"/>
  <c r="AH146" i="1"/>
  <c r="AS150" i="1"/>
  <c r="AM146" i="1"/>
  <c r="BL147" i="1"/>
  <c r="AF148" i="1"/>
  <c r="AG149" i="1"/>
  <c r="AE150" i="1"/>
  <c r="AU146" i="1"/>
  <c r="AC147" i="1"/>
  <c r="AI148" i="1"/>
  <c r="BI150" i="1"/>
  <c r="AW146" i="1"/>
  <c r="BV147" i="1"/>
  <c r="BB148" i="1"/>
  <c r="AN149" i="1"/>
  <c r="BT150" i="1"/>
  <c r="AN146" i="1"/>
  <c r="BM147" i="1"/>
  <c r="AS148" i="1"/>
  <c r="BZ149" i="1"/>
  <c r="BK150" i="1"/>
  <c r="AF146" i="1"/>
  <c r="AJ148" i="1"/>
  <c r="BQ149" i="1"/>
  <c r="BB150" i="1"/>
  <c r="Z146" i="1"/>
  <c r="AB147" i="1"/>
  <c r="Z148" i="1"/>
  <c r="BA150" i="1"/>
  <c r="AB146" i="1"/>
  <c r="AZ148" i="1"/>
  <c r="AL149" i="1"/>
  <c r="BR150" i="1"/>
  <c r="Y146" i="1"/>
  <c r="AH147" i="1"/>
  <c r="BQ150" i="1"/>
  <c r="BK146" i="1"/>
  <c r="AE147" i="1"/>
  <c r="AH148" i="1"/>
  <c r="AE149" i="1"/>
  <c r="AC146" i="1"/>
  <c r="AI147" i="1"/>
  <c r="AS149" i="1"/>
  <c r="CE150" i="1"/>
  <c r="BX150" i="1"/>
  <c r="Y149" i="1"/>
  <c r="AI150" i="1"/>
  <c r="AI149" i="1"/>
  <c r="BV146" i="1"/>
  <c r="AJ147" i="1"/>
  <c r="BS148" i="1"/>
  <c r="BE149" i="1"/>
  <c r="AX150" i="1"/>
  <c r="BE146" i="1"/>
  <c r="CD147" i="1"/>
  <c r="BJ148" i="1"/>
  <c r="AV149" i="1"/>
  <c r="CB150" i="1"/>
  <c r="AV146" i="1"/>
  <c r="BU147" i="1"/>
  <c r="BA148" i="1"/>
  <c r="AM149" i="1"/>
  <c r="BS150" i="1"/>
  <c r="AD146" i="1"/>
  <c r="AR148" i="1"/>
  <c r="BY149" i="1"/>
  <c r="BJ150" i="1"/>
  <c r="AP147" i="1"/>
  <c r="BQ148" i="1"/>
  <c r="BC149" i="1"/>
  <c r="AN150" i="1"/>
  <c r="BH148" i="1"/>
  <c r="AT149" i="1"/>
  <c r="BZ150" i="1"/>
  <c r="AA146" i="1"/>
  <c r="AF147" i="1"/>
  <c r="AK149" i="1"/>
  <c r="BY150" i="1"/>
  <c r="AW147" i="1"/>
  <c r="BX148" i="1"/>
  <c r="BJ149" i="1"/>
  <c r="AU150" i="1"/>
  <c r="AQ146" i="1"/>
  <c r="CA148" i="1"/>
  <c r="BF150" i="1"/>
  <c r="AQ147" i="1"/>
  <c r="BD149" i="1"/>
  <c r="AO150" i="1"/>
  <c r="CC147" i="1"/>
  <c r="AU149" i="1"/>
  <c r="BL146" i="1"/>
  <c r="BG147" i="1"/>
  <c r="BT149" i="1"/>
  <c r="BT146" i="1"/>
  <c r="BY148" i="1"/>
  <c r="AV150" i="1"/>
  <c r="AO147" i="1"/>
  <c r="BP148" i="1"/>
  <c r="BB149" i="1"/>
  <c r="AM150" i="1"/>
  <c r="AO146" i="1"/>
  <c r="BN147" i="1"/>
  <c r="AT148" i="1"/>
  <c r="CA149" i="1"/>
  <c r="BL150" i="1"/>
  <c r="AQ148" i="1"/>
  <c r="CD146" i="1"/>
  <c r="BO149" i="1"/>
  <c r="AK147" i="1"/>
  <c r="BG150" i="1"/>
  <c r="BJ147" i="1"/>
  <c r="BC146" i="1"/>
  <c r="BS147" i="1"/>
  <c r="AR146" i="1"/>
  <c r="BA147" i="1"/>
  <c r="AO148" i="1"/>
  <c r="BV149" i="1"/>
  <c r="BW150" i="1"/>
  <c r="AR147" i="1"/>
  <c r="BM149" i="1"/>
  <c r="BM146" i="1"/>
  <c r="BR148" i="1"/>
  <c r="BD146" i="1"/>
  <c r="BI148" i="1"/>
  <c r="CA150" i="1"/>
  <c r="AM148" i="1"/>
  <c r="BE150" i="1"/>
  <c r="AX147" i="1"/>
  <c r="BK149" i="1"/>
  <c r="BS146" i="1"/>
  <c r="BA146" i="1"/>
  <c r="BR147" i="1"/>
  <c r="BF148" i="1"/>
  <c r="AJ149" i="1"/>
  <c r="CD150" i="1"/>
  <c r="AZ146" i="1"/>
  <c r="BI147" i="1"/>
  <c r="AW148" i="1"/>
  <c r="CD149" i="1"/>
  <c r="CC150" i="1"/>
  <c r="AY146" i="1"/>
  <c r="AZ147" i="1"/>
  <c r="AN148" i="1"/>
  <c r="BU149" i="1"/>
  <c r="BN150" i="1"/>
  <c r="BU146" i="1"/>
  <c r="AY147" i="1"/>
  <c r="BZ148" i="1"/>
  <c r="BL149" i="1"/>
  <c r="AW150" i="1"/>
  <c r="AP146" i="1"/>
  <c r="BP147" i="1"/>
  <c r="BD148" i="1"/>
  <c r="AP149" i="1"/>
  <c r="AQ150" i="1"/>
  <c r="AX146" i="1"/>
  <c r="BO147" i="1"/>
  <c r="AU148" i="1"/>
  <c r="CB149" i="1"/>
  <c r="BM150" i="1"/>
  <c r="CB146" i="1"/>
  <c r="BF147" i="1"/>
  <c r="AL148" i="1"/>
  <c r="BS149" i="1"/>
  <c r="BD150" i="1"/>
  <c r="BN146" i="1"/>
  <c r="CE147" i="1"/>
  <c r="BK148" i="1"/>
  <c r="AW149" i="1"/>
  <c r="AP150" i="1"/>
  <c r="AA147" i="1"/>
  <c r="BR146" i="1"/>
  <c r="AV147" i="1"/>
  <c r="CE148" i="1"/>
  <c r="AB149" i="1"/>
  <c r="BQ146" i="1"/>
  <c r="AM147" i="1"/>
  <c r="AZ149" i="1"/>
  <c r="Z150" i="1"/>
  <c r="BY147" i="1"/>
  <c r="AY149" i="1"/>
  <c r="AR150" i="1"/>
  <c r="BC147" i="1"/>
  <c r="BP149" i="1"/>
  <c r="CC148" i="1"/>
  <c r="CC146" i="1"/>
  <c r="AS146" i="1"/>
  <c r="CE149" i="1"/>
  <c r="AT146" i="1"/>
  <c r="AG148" i="1"/>
  <c r="BJ146" i="1"/>
  <c r="AN147" i="1"/>
  <c r="BW148" i="1"/>
  <c r="AD149" i="1"/>
  <c r="AH150" i="1"/>
  <c r="BI146" i="1"/>
  <c r="BZ147" i="1"/>
  <c r="BN148" i="1"/>
  <c r="AR149" i="1"/>
  <c r="AC150" i="1"/>
  <c r="BH146" i="1"/>
  <c r="BQ147" i="1"/>
  <c r="BE148" i="1"/>
  <c r="AQ149" i="1"/>
  <c r="AJ150" i="1"/>
  <c r="BG146" i="1"/>
  <c r="BH147" i="1"/>
  <c r="AV148" i="1"/>
  <c r="CC149" i="1"/>
  <c r="BV150" i="1"/>
  <c r="BO146" i="1"/>
  <c r="AL147" i="1"/>
  <c r="BU148" i="1"/>
  <c r="BG149" i="1"/>
  <c r="AZ150" i="1"/>
  <c r="BW146" i="1"/>
  <c r="BX147" i="1"/>
  <c r="BL148" i="1"/>
  <c r="AX149" i="1"/>
  <c r="AY150" i="1"/>
  <c r="BF146" i="1"/>
  <c r="BW147" i="1"/>
  <c r="BC148" i="1"/>
  <c r="AO149" i="1"/>
  <c r="BU150" i="1"/>
  <c r="AJ146" i="1"/>
  <c r="AS147" i="1"/>
  <c r="CB148" i="1"/>
  <c r="BN149" i="1"/>
  <c r="BO150" i="1"/>
  <c r="CA146" i="1"/>
  <c r="AC148" i="1"/>
  <c r="AA149" i="1"/>
  <c r="BF149" i="1"/>
  <c r="CB147" i="1"/>
  <c r="AF149" i="1"/>
  <c r="Y147" i="1"/>
  <c r="AD150" i="1"/>
  <c r="BV148" i="1"/>
  <c r="BP146" i="1"/>
  <c r="BM148" i="1"/>
  <c r="BX146" i="1"/>
  <c r="AA150" i="1"/>
  <c r="AT147" i="1"/>
  <c r="BH150" i="1"/>
  <c r="BT148" i="1"/>
  <c r="AX148" i="1"/>
  <c r="AA148" i="1"/>
  <c r="BG148" i="1"/>
  <c r="U22" i="10"/>
  <c r="U149" i="1"/>
  <c r="U148" i="1"/>
  <c r="U147" i="1"/>
  <c r="U150" i="1"/>
  <c r="U146" i="1"/>
  <c r="X41" i="10" l="1"/>
  <c r="AR73" i="10"/>
  <c r="AR105" i="10"/>
  <c r="AR39" i="10"/>
  <c r="AR40" i="10"/>
  <c r="AR92" i="10"/>
  <c r="AR109" i="10"/>
  <c r="AR121" i="10"/>
  <c r="AR58" i="10"/>
  <c r="AR59" i="10"/>
  <c r="AR111" i="10" s="1"/>
  <c r="U86" i="1"/>
  <c r="U87" i="1"/>
  <c r="U127" i="1"/>
  <c r="AR75" i="10" l="1"/>
  <c r="BX145" i="1"/>
  <c r="BX144" i="1" s="1"/>
  <c r="AL145" i="1"/>
  <c r="AL144" i="1" s="1"/>
  <c r="BC145" i="1"/>
  <c r="BC144" i="1" s="1"/>
  <c r="BT145" i="1"/>
  <c r="BT144" i="1" s="1"/>
  <c r="AX145" i="1"/>
  <c r="AX144" i="1" s="1"/>
  <c r="AA145" i="1"/>
  <c r="AA144" i="1" s="1"/>
  <c r="BO145" i="1"/>
  <c r="BO144" i="1" s="1"/>
  <c r="BZ145" i="1"/>
  <c r="BZ144" i="1" s="1"/>
  <c r="AW145" i="1"/>
  <c r="AW144" i="1" s="1"/>
  <c r="AJ145" i="1"/>
  <c r="AJ144" i="1" s="1"/>
  <c r="BH145" i="1"/>
  <c r="BH144" i="1" s="1"/>
  <c r="CC145" i="1"/>
  <c r="CC144" i="1" s="1"/>
  <c r="AT145" i="1"/>
  <c r="AT144" i="1" s="1"/>
  <c r="BK145" i="1"/>
  <c r="BK144" i="1" s="1"/>
  <c r="AO145" i="1"/>
  <c r="AO144" i="1" s="1"/>
  <c r="BN145" i="1"/>
  <c r="BN144" i="1" s="1"/>
  <c r="AC145" i="1"/>
  <c r="AC144" i="1" s="1"/>
  <c r="BW145" i="1"/>
  <c r="BW144" i="1" s="1"/>
  <c r="AV145" i="1"/>
  <c r="AV144" i="1" s="1"/>
  <c r="AB145" i="1"/>
  <c r="AB144" i="1" s="1"/>
  <c r="AH145" i="1"/>
  <c r="AH144" i="1" s="1"/>
  <c r="BF145" i="1"/>
  <c r="BF144" i="1" s="1"/>
  <c r="AK145" i="1"/>
  <c r="AK144" i="1" s="1"/>
  <c r="BB145" i="1"/>
  <c r="BB144" i="1" s="1"/>
  <c r="BV145" i="1"/>
  <c r="BV144" i="1" s="1"/>
  <c r="AF145" i="1"/>
  <c r="AF144" i="1" s="1"/>
  <c r="AQ145" i="1"/>
  <c r="AQ144" i="1" s="1"/>
  <c r="AR145" i="1"/>
  <c r="AR144" i="1" s="1"/>
  <c r="CB145" i="1"/>
  <c r="CB144" i="1" s="1"/>
  <c r="AN145" i="1"/>
  <c r="AN144" i="1" s="1"/>
  <c r="AS145" i="1"/>
  <c r="AS144" i="1" s="1"/>
  <c r="AZ145" i="1"/>
  <c r="AZ144" i="1" s="1"/>
  <c r="AP145" i="1"/>
  <c r="AP144" i="1" s="1"/>
  <c r="X23" i="10"/>
  <c r="Y145" i="1"/>
  <c r="Y144" i="1" s="1"/>
  <c r="AD145" i="1"/>
  <c r="AD144" i="1" s="1"/>
  <c r="BY145" i="1"/>
  <c r="BY144" i="1" s="1"/>
  <c r="BS145" i="1"/>
  <c r="BS144" i="1" s="1"/>
  <c r="BE145" i="1"/>
  <c r="BE144" i="1" s="1"/>
  <c r="BM145" i="1"/>
  <c r="BM144" i="1" s="1"/>
  <c r="AG145" i="1"/>
  <c r="AG144" i="1" s="1"/>
  <c r="BG145" i="1"/>
  <c r="BG144" i="1" s="1"/>
  <c r="AY145" i="1"/>
  <c r="AY144" i="1" s="1"/>
  <c r="BJ145" i="1"/>
  <c r="BJ144" i="1" s="1"/>
  <c r="BR145" i="1"/>
  <c r="BR144" i="1" s="1"/>
  <c r="CE145" i="1"/>
  <c r="CE144" i="1" s="1"/>
  <c r="CA145" i="1"/>
  <c r="CA144" i="1" s="1"/>
  <c r="BI145" i="1"/>
  <c r="BI144" i="1" s="1"/>
  <c r="AI145" i="1"/>
  <c r="AI144" i="1" s="1"/>
  <c r="Z145" i="1"/>
  <c r="Z144" i="1" s="1"/>
  <c r="BP145" i="1"/>
  <c r="BP144" i="1" s="1"/>
  <c r="BA145" i="1"/>
  <c r="BA144" i="1" s="1"/>
  <c r="BQ145" i="1"/>
  <c r="BQ144" i="1" s="1"/>
  <c r="BU145" i="1"/>
  <c r="BU144" i="1" s="1"/>
  <c r="AM145" i="1"/>
  <c r="AM144" i="1" s="1"/>
  <c r="BD145" i="1"/>
  <c r="BD144" i="1" s="1"/>
  <c r="AE145" i="1"/>
  <c r="AE144" i="1" s="1"/>
  <c r="CD145" i="1"/>
  <c r="CD144" i="1" s="1"/>
  <c r="AU145" i="1"/>
  <c r="AU144" i="1" s="1"/>
  <c r="BL145" i="1"/>
  <c r="BL144" i="1" s="1"/>
  <c r="Y99" i="1"/>
  <c r="Z100" i="1"/>
  <c r="AA99" i="1"/>
  <c r="AD98" i="1"/>
  <c r="AD95" i="1"/>
  <c r="AE100" i="1"/>
  <c r="AG99" i="1"/>
  <c r="AH95" i="1"/>
  <c r="AI96" i="1"/>
  <c r="AK95" i="1"/>
  <c r="AL100" i="1"/>
  <c r="AM100" i="1"/>
  <c r="AO97" i="1"/>
  <c r="AP95" i="1"/>
  <c r="AQ99" i="1"/>
  <c r="AS95" i="1"/>
  <c r="AT100" i="1"/>
  <c r="AU95" i="1"/>
  <c r="AW99" i="1"/>
  <c r="AX100" i="1"/>
  <c r="AY98" i="1"/>
  <c r="BA95" i="1"/>
  <c r="BB96" i="1"/>
  <c r="BC98" i="1"/>
  <c r="BE99" i="1"/>
  <c r="BF95" i="1"/>
  <c r="BG99" i="1"/>
  <c r="BI95" i="1"/>
  <c r="BJ99" i="1"/>
  <c r="BK97" i="1"/>
  <c r="BM96" i="1"/>
  <c r="BN95" i="1"/>
  <c r="BO96" i="1"/>
  <c r="BQ100" i="1"/>
  <c r="BR99" i="1"/>
  <c r="BU99" i="1"/>
  <c r="BW96" i="1"/>
  <c r="BZ97" i="1"/>
  <c r="CC99" i="1"/>
  <c r="CE98" i="1"/>
  <c r="BY98" i="1"/>
  <c r="CC97" i="1"/>
  <c r="BF96" i="1"/>
  <c r="BT96" i="1"/>
  <c r="CC100" i="1"/>
  <c r="Y96" i="1"/>
  <c r="Z95" i="1"/>
  <c r="AC96" i="1"/>
  <c r="AB98" i="1"/>
  <c r="AD97" i="1"/>
  <c r="AE95" i="1"/>
  <c r="AG96" i="1"/>
  <c r="AH98" i="1"/>
  <c r="AI99" i="1"/>
  <c r="AK99" i="1"/>
  <c r="AL99" i="1"/>
  <c r="AM98" i="1"/>
  <c r="AO100" i="1"/>
  <c r="AP96" i="1"/>
  <c r="AQ96" i="1"/>
  <c r="AS98" i="1"/>
  <c r="AT99" i="1"/>
  <c r="AU100" i="1"/>
  <c r="AW97" i="1"/>
  <c r="AX96" i="1"/>
  <c r="AY96" i="1"/>
  <c r="BA98" i="1"/>
  <c r="BB99" i="1"/>
  <c r="BC100" i="1"/>
  <c r="BE95" i="1"/>
  <c r="BF98" i="1"/>
  <c r="BG96" i="1"/>
  <c r="BI97" i="1"/>
  <c r="BJ100" i="1"/>
  <c r="BK100" i="1"/>
  <c r="BM97" i="1"/>
  <c r="BN96" i="1"/>
  <c r="BO99" i="1"/>
  <c r="BQ98" i="1"/>
  <c r="BR100" i="1"/>
  <c r="BS95" i="1"/>
  <c r="BU96" i="1"/>
  <c r="BV95" i="1"/>
  <c r="BZ100" i="1"/>
  <c r="CD95" i="1"/>
  <c r="BH100" i="1"/>
  <c r="BR95" i="1"/>
  <c r="CB96" i="1"/>
  <c r="Y97" i="1"/>
  <c r="Z98" i="1"/>
  <c r="AA96" i="1"/>
  <c r="AD96" i="1"/>
  <c r="AB100" i="1"/>
  <c r="AF96" i="1"/>
  <c r="AG97" i="1"/>
  <c r="AH96" i="1"/>
  <c r="AJ100" i="1"/>
  <c r="AK98" i="1"/>
  <c r="AL97" i="1"/>
  <c r="AN96" i="1"/>
  <c r="AO95" i="1"/>
  <c r="AP99" i="1"/>
  <c r="AR100" i="1"/>
  <c r="AS100" i="1"/>
  <c r="AT96" i="1"/>
  <c r="AV96" i="1"/>
  <c r="AW100" i="1"/>
  <c r="AX95" i="1"/>
  <c r="AZ100" i="1"/>
  <c r="BA96" i="1"/>
  <c r="BB97" i="1"/>
  <c r="BD96" i="1"/>
  <c r="BE96" i="1"/>
  <c r="BL96" i="1"/>
  <c r="BN98" i="1"/>
  <c r="BX100" i="1"/>
  <c r="CC95" i="1"/>
  <c r="Y100" i="1"/>
  <c r="Z99" i="1"/>
  <c r="AC95" i="1"/>
  <c r="AB97" i="1"/>
  <c r="AB95" i="1"/>
  <c r="AF99" i="1"/>
  <c r="AG100" i="1"/>
  <c r="AH99" i="1"/>
  <c r="AJ95" i="1"/>
  <c r="AK100" i="1"/>
  <c r="AL98" i="1"/>
  <c r="AN98" i="1"/>
  <c r="AO98" i="1"/>
  <c r="AP98" i="1"/>
  <c r="AR95" i="1"/>
  <c r="AS96" i="1"/>
  <c r="AT97" i="1"/>
  <c r="AV99" i="1"/>
  <c r="AW96" i="1"/>
  <c r="AX98" i="1"/>
  <c r="AZ97" i="1"/>
  <c r="BA97" i="1"/>
  <c r="BB95" i="1"/>
  <c r="BD97" i="1"/>
  <c r="BE98" i="1"/>
  <c r="BF99" i="1"/>
  <c r="BH95" i="1"/>
  <c r="BI96" i="1"/>
  <c r="BJ97" i="1"/>
  <c r="BL99" i="1"/>
  <c r="BM95" i="1"/>
  <c r="BN99" i="1"/>
  <c r="BP95" i="1"/>
  <c r="BQ99" i="1"/>
  <c r="BR97" i="1"/>
  <c r="BT99" i="1"/>
  <c r="BU100" i="1"/>
  <c r="BV98" i="1"/>
  <c r="BX95" i="1"/>
  <c r="BY100" i="1"/>
  <c r="BZ96" i="1"/>
  <c r="CB98" i="1"/>
  <c r="Y95" i="1"/>
  <c r="AC98" i="1"/>
  <c r="AC99" i="1"/>
  <c r="AD99" i="1"/>
  <c r="AE96" i="1"/>
  <c r="AF97" i="1"/>
  <c r="AG95" i="1"/>
  <c r="AI97" i="1"/>
  <c r="AJ98" i="1"/>
  <c r="AK97" i="1"/>
  <c r="AM95" i="1"/>
  <c r="AN99" i="1"/>
  <c r="AO96" i="1"/>
  <c r="AQ97" i="1"/>
  <c r="AR98" i="1"/>
  <c r="AS99" i="1"/>
  <c r="AU98" i="1"/>
  <c r="AV98" i="1"/>
  <c r="AW95" i="1"/>
  <c r="AY97" i="1"/>
  <c r="AZ95" i="1"/>
  <c r="BA99" i="1"/>
  <c r="BC96" i="1"/>
  <c r="BD99" i="1"/>
  <c r="BE97" i="1"/>
  <c r="BG97" i="1"/>
  <c r="BH98" i="1"/>
  <c r="BI100" i="1"/>
  <c r="BK96" i="1"/>
  <c r="BL97" i="1"/>
  <c r="BM98" i="1"/>
  <c r="BO97" i="1"/>
  <c r="BP97" i="1"/>
  <c r="BQ97" i="1"/>
  <c r="BS96" i="1"/>
  <c r="BT97" i="1"/>
  <c r="BU95" i="1"/>
  <c r="BW97" i="1"/>
  <c r="BX98" i="1"/>
  <c r="BY99" i="1"/>
  <c r="CA96" i="1"/>
  <c r="CB99" i="1"/>
  <c r="CC98" i="1"/>
  <c r="CE97" i="1"/>
  <c r="BU97" i="1"/>
  <c r="CD96" i="1"/>
  <c r="U144" i="1"/>
  <c r="Y98" i="1"/>
  <c r="AA98" i="1"/>
  <c r="AC100" i="1"/>
  <c r="AB96" i="1"/>
  <c r="AE99" i="1"/>
  <c r="AF98" i="1"/>
  <c r="AG98" i="1"/>
  <c r="AI100" i="1"/>
  <c r="AJ97" i="1"/>
  <c r="AK96" i="1"/>
  <c r="AM96" i="1"/>
  <c r="AN97" i="1"/>
  <c r="AO99" i="1"/>
  <c r="AQ100" i="1"/>
  <c r="AR96" i="1"/>
  <c r="AS97" i="1"/>
  <c r="AU96" i="1"/>
  <c r="AV97" i="1"/>
  <c r="AW98" i="1"/>
  <c r="AY99" i="1"/>
  <c r="AZ98" i="1"/>
  <c r="BA100" i="1"/>
  <c r="BC99" i="1"/>
  <c r="BD100" i="1"/>
  <c r="BE100" i="1"/>
  <c r="BG100" i="1"/>
  <c r="BH96" i="1"/>
  <c r="BI99" i="1"/>
  <c r="BK99" i="1"/>
  <c r="BL100" i="1"/>
  <c r="BM99" i="1"/>
  <c r="BO100" i="1"/>
  <c r="BP98" i="1"/>
  <c r="BQ95" i="1"/>
  <c r="BS98" i="1"/>
  <c r="BT98" i="1"/>
  <c r="BU98" i="1"/>
  <c r="BW100" i="1"/>
  <c r="BX97" i="1"/>
  <c r="BY97" i="1"/>
  <c r="CA95" i="1"/>
  <c r="CB97" i="1"/>
  <c r="CC96" i="1"/>
  <c r="CE99" i="1"/>
  <c r="BK95" i="1"/>
  <c r="BO95" i="1"/>
  <c r="BR98" i="1"/>
  <c r="BT100" i="1"/>
  <c r="BW95" i="1"/>
  <c r="BZ95" i="1"/>
  <c r="CB100" i="1"/>
  <c r="CD99" i="1"/>
  <c r="BJ95" i="1"/>
  <c r="BQ96" i="1"/>
  <c r="BZ98" i="1"/>
  <c r="U23" i="10"/>
  <c r="Z96" i="1"/>
  <c r="AA95" i="1"/>
  <c r="AA97" i="1"/>
  <c r="AD100" i="1"/>
  <c r="AE98" i="1"/>
  <c r="AF100" i="1"/>
  <c r="AH97" i="1"/>
  <c r="AI95" i="1"/>
  <c r="AJ96" i="1"/>
  <c r="AL95" i="1"/>
  <c r="AM99" i="1"/>
  <c r="AN100" i="1"/>
  <c r="AP97" i="1"/>
  <c r="AQ95" i="1"/>
  <c r="AR97" i="1"/>
  <c r="AT95" i="1"/>
  <c r="AU99" i="1"/>
  <c r="AV100" i="1"/>
  <c r="AX99" i="1"/>
  <c r="AY100" i="1"/>
  <c r="AZ96" i="1"/>
  <c r="BB98" i="1"/>
  <c r="BC95" i="1"/>
  <c r="BD98" i="1"/>
  <c r="BF97" i="1"/>
  <c r="BG95" i="1"/>
  <c r="BH99" i="1"/>
  <c r="BJ98" i="1"/>
  <c r="BL95" i="1"/>
  <c r="BN97" i="1"/>
  <c r="BP96" i="1"/>
  <c r="BS99" i="1"/>
  <c r="BV96" i="1"/>
  <c r="BX96" i="1"/>
  <c r="CA99" i="1"/>
  <c r="CE100" i="1"/>
  <c r="BM100" i="1"/>
  <c r="BV99" i="1"/>
  <c r="CD98" i="1"/>
  <c r="U145" i="1"/>
  <c r="Z97" i="1"/>
  <c r="AC97" i="1"/>
  <c r="AA100" i="1"/>
  <c r="AB99" i="1"/>
  <c r="AE97" i="1"/>
  <c r="AF95" i="1"/>
  <c r="AH100" i="1"/>
  <c r="AI98" i="1"/>
  <c r="AJ99" i="1"/>
  <c r="AL96" i="1"/>
  <c r="AM97" i="1"/>
  <c r="AN95" i="1"/>
  <c r="AP100" i="1"/>
  <c r="AQ98" i="1"/>
  <c r="AR99" i="1"/>
  <c r="AT98" i="1"/>
  <c r="AU97" i="1"/>
  <c r="AV95" i="1"/>
  <c r="AX97" i="1"/>
  <c r="AY95" i="1"/>
  <c r="AZ99" i="1"/>
  <c r="BB100" i="1"/>
  <c r="BC97" i="1"/>
  <c r="BD95" i="1"/>
  <c r="BF100" i="1"/>
  <c r="BG98" i="1"/>
  <c r="BH97" i="1"/>
  <c r="BJ96" i="1"/>
  <c r="BK98" i="1"/>
  <c r="BL98" i="1"/>
  <c r="BN100" i="1"/>
  <c r="BO98" i="1"/>
  <c r="BP99" i="1"/>
  <c r="BR96" i="1"/>
  <c r="BS97" i="1"/>
  <c r="BT95" i="1"/>
  <c r="BV97" i="1"/>
  <c r="BW98" i="1"/>
  <c r="BX99" i="1"/>
  <c r="BZ99" i="1"/>
  <c r="CA98" i="1"/>
  <c r="CB95" i="1"/>
  <c r="CD97" i="1"/>
  <c r="CE95" i="1"/>
  <c r="BS100" i="1"/>
  <c r="BV100" i="1"/>
  <c r="BY95" i="1"/>
  <c r="CA97" i="1"/>
  <c r="CD100" i="1"/>
  <c r="BW99" i="1"/>
  <c r="CA100" i="1"/>
  <c r="CE96" i="1"/>
  <c r="BI98" i="1"/>
  <c r="BP100" i="1"/>
  <c r="BY96" i="1"/>
  <c r="CE136" i="1" l="1"/>
  <c r="CE138" i="1"/>
  <c r="CE135" i="1"/>
  <c r="CE140" i="1"/>
  <c r="CE139" i="1"/>
  <c r="CE137" i="1"/>
  <c r="CD136" i="1"/>
  <c r="CD138" i="1"/>
  <c r="CD135" i="1"/>
  <c r="CD140" i="1"/>
  <c r="CD137" i="1"/>
  <c r="CD139" i="1"/>
  <c r="CC136" i="1"/>
  <c r="CC138" i="1"/>
  <c r="CC135" i="1"/>
  <c r="CC140" i="1"/>
  <c r="CC137" i="1"/>
  <c r="CC139" i="1"/>
  <c r="CB135" i="1"/>
  <c r="CB140" i="1"/>
  <c r="CB137" i="1"/>
  <c r="CB139" i="1"/>
  <c r="CB138" i="1"/>
  <c r="CB136" i="1"/>
  <c r="CA140" i="1"/>
  <c r="CA137" i="1"/>
  <c r="CA138" i="1"/>
  <c r="CA139" i="1"/>
  <c r="CA135" i="1"/>
  <c r="CA136" i="1"/>
  <c r="BZ136" i="1"/>
  <c r="BZ138" i="1"/>
  <c r="BZ140" i="1"/>
  <c r="BZ137" i="1"/>
  <c r="BZ139" i="1"/>
  <c r="BZ135" i="1"/>
  <c r="BY137" i="1"/>
  <c r="BY139" i="1"/>
  <c r="BY140" i="1"/>
  <c r="BY136" i="1"/>
  <c r="BY138" i="1"/>
  <c r="BY135" i="1"/>
  <c r="BX139" i="1"/>
  <c r="BX136" i="1"/>
  <c r="BX137" i="1"/>
  <c r="BX138" i="1"/>
  <c r="BX135" i="1"/>
  <c r="BX140" i="1"/>
  <c r="BW139" i="1"/>
  <c r="BW136" i="1"/>
  <c r="BW138" i="1"/>
  <c r="BW135" i="1"/>
  <c r="BW140" i="1"/>
  <c r="BW137" i="1"/>
  <c r="BV138" i="1"/>
  <c r="BV139" i="1"/>
  <c r="BV135" i="1"/>
  <c r="BV140" i="1"/>
  <c r="BV137" i="1"/>
  <c r="BV136" i="1"/>
  <c r="BU138" i="1"/>
  <c r="BU135" i="1"/>
  <c r="BU140" i="1"/>
  <c r="BU137" i="1"/>
  <c r="BU136" i="1"/>
  <c r="BU139" i="1"/>
  <c r="BT135" i="1"/>
  <c r="BT140" i="1"/>
  <c r="BT138" i="1"/>
  <c r="BT137" i="1"/>
  <c r="BT139" i="1"/>
  <c r="BT136" i="1"/>
  <c r="BS135" i="1"/>
  <c r="BS140" i="1"/>
  <c r="BS137" i="1"/>
  <c r="BS139" i="1"/>
  <c r="BS138" i="1"/>
  <c r="BS136" i="1"/>
  <c r="BR137" i="1"/>
  <c r="BR135" i="1"/>
  <c r="BR140" i="1"/>
  <c r="BR139" i="1"/>
  <c r="BR136" i="1"/>
  <c r="BR138" i="1"/>
  <c r="BQ135" i="1"/>
  <c r="BQ137" i="1"/>
  <c r="BQ139" i="1"/>
  <c r="BQ136" i="1"/>
  <c r="BQ138" i="1"/>
  <c r="BQ140" i="1"/>
  <c r="BP139" i="1"/>
  <c r="BP136" i="1"/>
  <c r="BP138" i="1"/>
  <c r="BP137" i="1"/>
  <c r="BP135" i="1"/>
  <c r="BP140" i="1"/>
  <c r="BO139" i="1"/>
  <c r="BO136" i="1"/>
  <c r="BO138" i="1"/>
  <c r="BO135" i="1"/>
  <c r="BO140" i="1"/>
  <c r="BO137" i="1"/>
  <c r="BN139" i="1"/>
  <c r="BN138" i="1"/>
  <c r="BN136" i="1"/>
  <c r="BN135" i="1"/>
  <c r="BN140" i="1"/>
  <c r="BN137" i="1"/>
  <c r="BM139" i="1"/>
  <c r="BM138" i="1"/>
  <c r="BM135" i="1"/>
  <c r="BM140" i="1"/>
  <c r="BM137" i="1"/>
  <c r="BM136" i="1"/>
  <c r="BL138" i="1"/>
  <c r="BL135" i="1"/>
  <c r="BL140" i="1"/>
  <c r="BL137" i="1"/>
  <c r="BL139" i="1"/>
  <c r="BL136" i="1"/>
  <c r="BK140" i="1"/>
  <c r="BK137" i="1"/>
  <c r="BK138" i="1"/>
  <c r="BK135" i="1"/>
  <c r="BK139" i="1"/>
  <c r="BK136" i="1"/>
  <c r="BJ137" i="1"/>
  <c r="BJ135" i="1"/>
  <c r="BJ140" i="1"/>
  <c r="BJ139" i="1"/>
  <c r="BJ136" i="1"/>
  <c r="BJ138" i="1"/>
  <c r="BI139" i="1"/>
  <c r="BI140" i="1"/>
  <c r="BI136" i="1"/>
  <c r="BI138" i="1"/>
  <c r="BI137" i="1"/>
  <c r="BI135" i="1"/>
  <c r="BH137" i="1"/>
  <c r="BH139" i="1"/>
  <c r="BH136" i="1"/>
  <c r="BH138" i="1"/>
  <c r="BH135" i="1"/>
  <c r="BH140" i="1"/>
  <c r="BG136" i="1"/>
  <c r="BG139" i="1"/>
  <c r="BG138" i="1"/>
  <c r="BG135" i="1"/>
  <c r="BG140" i="1"/>
  <c r="BG137" i="1"/>
  <c r="BF139" i="1"/>
  <c r="BF136" i="1"/>
  <c r="BF138" i="1"/>
  <c r="BF135" i="1"/>
  <c r="BF140" i="1"/>
  <c r="BF137" i="1"/>
  <c r="BE140" i="1"/>
  <c r="BE137" i="1"/>
  <c r="BE138" i="1"/>
  <c r="BE136" i="1"/>
  <c r="BE135" i="1"/>
  <c r="BE139" i="1"/>
  <c r="BD135" i="1"/>
  <c r="BD138" i="1"/>
  <c r="BD140" i="1"/>
  <c r="BD139" i="1"/>
  <c r="BD137" i="1"/>
  <c r="BD136" i="1"/>
  <c r="BC140" i="1"/>
  <c r="BC138" i="1"/>
  <c r="BC137" i="1"/>
  <c r="BC135" i="1"/>
  <c r="BC139" i="1"/>
  <c r="BC136" i="1"/>
  <c r="BB135" i="1"/>
  <c r="BB137" i="1"/>
  <c r="BB139" i="1"/>
  <c r="BB136" i="1"/>
  <c r="BB140" i="1"/>
  <c r="BB138" i="1"/>
  <c r="BA140" i="1"/>
  <c r="BA139" i="1"/>
  <c r="BA137" i="1"/>
  <c r="BA136" i="1"/>
  <c r="BA138" i="1"/>
  <c r="BA135" i="1"/>
  <c r="AZ139" i="1"/>
  <c r="AZ136" i="1"/>
  <c r="AZ138" i="1"/>
  <c r="AZ135" i="1"/>
  <c r="AZ137" i="1"/>
  <c r="AZ140" i="1"/>
  <c r="AY136" i="1"/>
  <c r="AY138" i="1"/>
  <c r="AY135" i="1"/>
  <c r="AY140" i="1"/>
  <c r="AY139" i="1"/>
  <c r="AY137" i="1"/>
  <c r="AX138" i="1"/>
  <c r="AX135" i="1"/>
  <c r="AX136" i="1"/>
  <c r="AX140" i="1"/>
  <c r="AX137" i="1"/>
  <c r="AX139" i="1"/>
  <c r="AW138" i="1"/>
  <c r="AW135" i="1"/>
  <c r="AW136" i="1"/>
  <c r="AW140" i="1"/>
  <c r="AW137" i="1"/>
  <c r="AW139" i="1"/>
  <c r="AV135" i="1"/>
  <c r="AV140" i="1"/>
  <c r="AV137" i="1"/>
  <c r="AV138" i="1"/>
  <c r="AV139" i="1"/>
  <c r="AV136" i="1"/>
  <c r="AU140" i="1"/>
  <c r="AU135" i="1"/>
  <c r="AU137" i="1"/>
  <c r="AU139" i="1"/>
  <c r="AU136" i="1"/>
  <c r="AU138" i="1"/>
  <c r="AT137" i="1"/>
  <c r="AT136" i="1"/>
  <c r="AT139" i="1"/>
  <c r="AT140" i="1"/>
  <c r="AT138" i="1"/>
  <c r="AT135" i="1"/>
  <c r="AS137" i="1"/>
  <c r="AS139" i="1"/>
  <c r="AS136" i="1"/>
  <c r="AS140" i="1"/>
  <c r="AS138" i="1"/>
  <c r="AS135" i="1"/>
  <c r="AR139" i="1"/>
  <c r="AR137" i="1"/>
  <c r="AR136" i="1"/>
  <c r="AR138" i="1"/>
  <c r="AR135" i="1"/>
  <c r="AR140" i="1"/>
  <c r="AQ136" i="1"/>
  <c r="AQ139" i="1"/>
  <c r="AQ138" i="1"/>
  <c r="AQ135" i="1"/>
  <c r="AQ140" i="1"/>
  <c r="AQ137" i="1"/>
  <c r="AP138" i="1"/>
  <c r="AP139" i="1"/>
  <c r="AP136" i="1"/>
  <c r="AP135" i="1"/>
  <c r="AP140" i="1"/>
  <c r="AP137" i="1"/>
  <c r="AO139" i="1"/>
  <c r="AO136" i="1"/>
  <c r="AO138" i="1"/>
  <c r="AO135" i="1"/>
  <c r="AO140" i="1"/>
  <c r="AO137" i="1"/>
  <c r="AN135" i="1"/>
  <c r="AN140" i="1"/>
  <c r="AN137" i="1"/>
  <c r="AN139" i="1"/>
  <c r="AN138" i="1"/>
  <c r="AN136" i="1"/>
  <c r="AM138" i="1"/>
  <c r="AM140" i="1"/>
  <c r="AM137" i="1"/>
  <c r="AM139" i="1"/>
  <c r="AM136" i="1"/>
  <c r="AM135" i="1"/>
  <c r="AL138" i="1"/>
  <c r="AL137" i="1"/>
  <c r="AL139" i="1"/>
  <c r="AL140" i="1"/>
  <c r="AL136" i="1"/>
  <c r="AL135" i="1"/>
  <c r="AK136" i="1"/>
  <c r="AK137" i="1"/>
  <c r="AK140" i="1"/>
  <c r="AK138" i="1"/>
  <c r="AK139" i="1"/>
  <c r="AK135" i="1"/>
  <c r="AJ139" i="1"/>
  <c r="AJ136" i="1"/>
  <c r="AJ137" i="1"/>
  <c r="AJ138" i="1"/>
  <c r="AJ135" i="1"/>
  <c r="AJ140" i="1"/>
  <c r="AI139" i="1"/>
  <c r="AI136" i="1"/>
  <c r="AI138" i="1"/>
  <c r="AI135" i="1"/>
  <c r="AI140" i="1"/>
  <c r="AI137" i="1"/>
  <c r="AH139" i="1"/>
  <c r="AH136" i="1"/>
  <c r="AH138" i="1"/>
  <c r="AH135" i="1"/>
  <c r="AH140" i="1"/>
  <c r="AH137" i="1"/>
  <c r="AG138" i="1"/>
  <c r="AG135" i="1"/>
  <c r="AG140" i="1"/>
  <c r="AG137" i="1"/>
  <c r="AG136" i="1"/>
  <c r="AG139" i="1"/>
  <c r="AF135" i="1"/>
  <c r="AF140" i="1"/>
  <c r="AF138" i="1"/>
  <c r="AF137" i="1"/>
  <c r="AF139" i="1"/>
  <c r="AF136" i="1"/>
  <c r="AE135" i="1"/>
  <c r="AE140" i="1"/>
  <c r="AE137" i="1"/>
  <c r="AE138" i="1"/>
  <c r="AE139" i="1"/>
  <c r="AE136" i="1"/>
  <c r="AB135" i="1"/>
  <c r="AB140" i="1"/>
  <c r="AD137" i="1"/>
  <c r="AD135" i="1"/>
  <c r="AB139" i="1"/>
  <c r="AD140" i="1"/>
  <c r="AB136" i="1"/>
  <c r="AD139" i="1"/>
  <c r="AB137" i="1"/>
  <c r="AD136" i="1"/>
  <c r="AB138" i="1"/>
  <c r="AD138" i="1"/>
  <c r="AA140" i="1"/>
  <c r="AA137" i="1"/>
  <c r="AC140" i="1"/>
  <c r="AC139" i="1"/>
  <c r="AC135" i="1"/>
  <c r="AA136" i="1"/>
  <c r="AC136" i="1"/>
  <c r="AA139" i="1"/>
  <c r="AC137" i="1"/>
  <c r="AA135" i="1"/>
  <c r="AA138" i="1"/>
  <c r="AC138" i="1"/>
  <c r="Z139" i="1"/>
  <c r="Z138" i="1"/>
  <c r="Z135" i="1"/>
  <c r="Z140" i="1"/>
  <c r="Z137" i="1"/>
  <c r="Z136" i="1"/>
  <c r="Y138" i="1"/>
  <c r="Y135" i="1"/>
  <c r="Y140" i="1"/>
  <c r="Y137" i="1"/>
  <c r="Y136" i="1"/>
  <c r="Y139" i="1"/>
  <c r="AF94" i="1"/>
  <c r="AF85" i="1" s="1"/>
  <c r="AN94" i="1"/>
  <c r="AN85" i="1" s="1"/>
  <c r="AV94" i="1"/>
  <c r="AV85" i="1" s="1"/>
  <c r="BD94" i="1"/>
  <c r="BD85" i="1" s="1"/>
  <c r="BL94" i="1"/>
  <c r="BL85" i="1" s="1"/>
  <c r="BT94" i="1"/>
  <c r="BT85" i="1" s="1"/>
  <c r="CB94" i="1"/>
  <c r="CB85" i="1" s="1"/>
  <c r="CC94" i="1"/>
  <c r="CC85" i="1" s="1"/>
  <c r="BO94" i="1"/>
  <c r="BO85" i="1" s="1"/>
  <c r="BX94" i="1"/>
  <c r="BX85" i="1" s="1"/>
  <c r="BY94" i="1"/>
  <c r="BY85" i="1" s="1"/>
  <c r="BB94" i="1"/>
  <c r="BB85" i="1" s="1"/>
  <c r="BC94" i="1"/>
  <c r="BC85" i="1" s="1"/>
  <c r="Y94" i="1"/>
  <c r="Y85" i="1" s="1"/>
  <c r="AG94" i="1"/>
  <c r="AG85" i="1" s="1"/>
  <c r="AO94" i="1"/>
  <c r="AO85" i="1" s="1"/>
  <c r="AW94" i="1"/>
  <c r="AW85" i="1" s="1"/>
  <c r="BE94" i="1"/>
  <c r="BE85" i="1" s="1"/>
  <c r="BM94" i="1"/>
  <c r="BM85" i="1" s="1"/>
  <c r="BU94" i="1"/>
  <c r="BU85" i="1" s="1"/>
  <c r="BG94" i="1"/>
  <c r="BG85" i="1" s="1"/>
  <c r="CE94" i="1"/>
  <c r="CE85" i="1" s="1"/>
  <c r="BQ94" i="1"/>
  <c r="BQ85" i="1" s="1"/>
  <c r="AT94" i="1"/>
  <c r="AT85" i="1" s="1"/>
  <c r="AM94" i="1"/>
  <c r="AM85" i="1" s="1"/>
  <c r="Z94" i="1"/>
  <c r="Z85" i="1" s="1"/>
  <c r="AH94" i="1"/>
  <c r="AH85" i="1" s="1"/>
  <c r="AP94" i="1"/>
  <c r="AP85" i="1" s="1"/>
  <c r="AX94" i="1"/>
  <c r="AX85" i="1" s="1"/>
  <c r="BF94" i="1"/>
  <c r="BF85" i="1" s="1"/>
  <c r="BN94" i="1"/>
  <c r="BN85" i="1" s="1"/>
  <c r="BV94" i="1"/>
  <c r="BV85" i="1" s="1"/>
  <c r="CD94" i="1"/>
  <c r="CD85" i="1" s="1"/>
  <c r="AY94" i="1"/>
  <c r="AY85" i="1" s="1"/>
  <c r="BZ94" i="1"/>
  <c r="BZ85" i="1" s="1"/>
  <c r="AC94" i="1"/>
  <c r="AC85" i="1" s="1"/>
  <c r="AI94" i="1"/>
  <c r="AI85" i="1" s="1"/>
  <c r="AQ94" i="1"/>
  <c r="AQ85" i="1" s="1"/>
  <c r="BW94" i="1"/>
  <c r="BW85" i="1" s="1"/>
  <c r="AB94" i="1"/>
  <c r="AB85" i="1" s="1"/>
  <c r="BR94" i="1"/>
  <c r="BR85" i="1" s="1"/>
  <c r="CA94" i="1"/>
  <c r="CA85" i="1" s="1"/>
  <c r="AA94" i="1"/>
  <c r="AA85" i="1" s="1"/>
  <c r="AJ94" i="1"/>
  <c r="AJ85" i="1" s="1"/>
  <c r="AR94" i="1"/>
  <c r="AR85" i="1" s="1"/>
  <c r="AZ94" i="1"/>
  <c r="AZ85" i="1" s="1"/>
  <c r="BH94" i="1"/>
  <c r="BH85" i="1" s="1"/>
  <c r="BP94" i="1"/>
  <c r="BP85" i="1" s="1"/>
  <c r="BA94" i="1"/>
  <c r="BA85" i="1" s="1"/>
  <c r="AL94" i="1"/>
  <c r="AL85" i="1" s="1"/>
  <c r="AU94" i="1"/>
  <c r="AU85" i="1" s="1"/>
  <c r="AD94" i="1"/>
  <c r="AD85" i="1" s="1"/>
  <c r="AK94" i="1"/>
  <c r="AK85" i="1" s="1"/>
  <c r="AS94" i="1"/>
  <c r="AS85" i="1" s="1"/>
  <c r="BI94" i="1"/>
  <c r="BI85" i="1" s="1"/>
  <c r="BJ94" i="1"/>
  <c r="BJ85" i="1" s="1"/>
  <c r="BK94" i="1"/>
  <c r="BK85" i="1" s="1"/>
  <c r="AE94" i="1"/>
  <c r="AE85" i="1" s="1"/>
  <c r="BS94" i="1"/>
  <c r="BS85" i="1" s="1"/>
  <c r="U135" i="1"/>
  <c r="U140" i="1"/>
  <c r="U95" i="1"/>
  <c r="U137" i="1"/>
  <c r="U94" i="1"/>
  <c r="U96" i="1"/>
  <c r="U85" i="1"/>
  <c r="U100" i="1"/>
  <c r="U136" i="1"/>
  <c r="U97" i="1"/>
  <c r="U98" i="1"/>
  <c r="U99" i="1"/>
  <c r="U139" i="1"/>
  <c r="U138" i="1"/>
  <c r="X36" i="10" l="1"/>
  <c r="Y31" i="10"/>
  <c r="Y35" i="10"/>
  <c r="Z35" i="10"/>
  <c r="AA31" i="10"/>
  <c r="AB35" i="10"/>
  <c r="Z33" i="10"/>
  <c r="AA32" i="10"/>
  <c r="AB34" i="10"/>
  <c r="X34" i="10"/>
  <c r="Z31" i="10"/>
  <c r="AA33" i="10"/>
  <c r="AB31" i="10"/>
  <c r="Y33" i="10"/>
  <c r="X33" i="10"/>
  <c r="Y36" i="10"/>
  <c r="Z32" i="10"/>
  <c r="AA36" i="10"/>
  <c r="AB32" i="10"/>
  <c r="X31" i="10"/>
  <c r="Y34" i="10"/>
  <c r="Z34" i="10"/>
  <c r="AA34" i="10"/>
  <c r="AB33" i="10"/>
  <c r="Y32" i="10"/>
  <c r="Z36" i="10"/>
  <c r="AA35" i="10"/>
  <c r="AB36" i="10"/>
  <c r="X35" i="10"/>
  <c r="X32" i="10"/>
  <c r="BC134" i="1"/>
  <c r="BC125" i="1" s="1"/>
  <c r="BC327" i="1" s="1"/>
  <c r="BC301" i="8" s="1"/>
  <c r="BC13" i="9" s="1"/>
  <c r="AR134" i="1"/>
  <c r="AR125" i="1" s="1"/>
  <c r="AR327" i="1" s="1"/>
  <c r="AR301" i="8" s="1"/>
  <c r="AR13" i="9" s="1"/>
  <c r="BH134" i="1"/>
  <c r="BP134" i="1"/>
  <c r="BP125" i="1" s="1"/>
  <c r="BP327" i="1" s="1"/>
  <c r="BP301" i="8" s="1"/>
  <c r="BP13" i="9" s="1"/>
  <c r="BP73" i="9" s="1"/>
  <c r="BX134" i="1"/>
  <c r="BX125" i="1" s="1"/>
  <c r="BX327" i="1" s="1"/>
  <c r="BX301" i="8" s="1"/>
  <c r="BX13" i="9" s="1"/>
  <c r="BX73" i="9" s="1"/>
  <c r="BY134" i="1"/>
  <c r="BY125" i="1" s="1"/>
  <c r="BY327" i="1" s="1"/>
  <c r="BY301" i="8" s="1"/>
  <c r="BY13" i="9" s="1"/>
  <c r="BY73" i="9" s="1"/>
  <c r="AS155" i="1"/>
  <c r="BK155" i="1"/>
  <c r="BU155" i="1"/>
  <c r="BW155" i="1"/>
  <c r="AR155" i="1"/>
  <c r="BA155" i="1"/>
  <c r="BJ155" i="1"/>
  <c r="BS155" i="1"/>
  <c r="CB155" i="1"/>
  <c r="CC155" i="1"/>
  <c r="CD155" i="1"/>
  <c r="CE155" i="1"/>
  <c r="AZ155" i="1"/>
  <c r="BI155" i="1"/>
  <c r="BR155" i="1"/>
  <c r="CA155" i="1"/>
  <c r="Y155" i="1"/>
  <c r="Z155" i="1"/>
  <c r="AC155" i="1"/>
  <c r="BH155" i="1"/>
  <c r="BQ155" i="1"/>
  <c r="BZ155" i="1"/>
  <c r="AF155" i="1"/>
  <c r="AG155" i="1"/>
  <c r="AH155" i="1"/>
  <c r="AI155" i="1"/>
  <c r="BP155" i="1"/>
  <c r="AE155" i="1"/>
  <c r="AO155" i="1"/>
  <c r="AQ155" i="1"/>
  <c r="BY155" i="1"/>
  <c r="AN155" i="1"/>
  <c r="AP155" i="1"/>
  <c r="BX155" i="1"/>
  <c r="AB155" i="1"/>
  <c r="AM155" i="1"/>
  <c r="AV155" i="1"/>
  <c r="AW155" i="1"/>
  <c r="AX155" i="1"/>
  <c r="AY155" i="1"/>
  <c r="AD155" i="1"/>
  <c r="AL155" i="1"/>
  <c r="AU155" i="1"/>
  <c r="BD155" i="1"/>
  <c r="BE155" i="1"/>
  <c r="BF155" i="1"/>
  <c r="BG155" i="1"/>
  <c r="AA155" i="1"/>
  <c r="AK155" i="1"/>
  <c r="AT155" i="1"/>
  <c r="BC155" i="1"/>
  <c r="BL155" i="1"/>
  <c r="BM155" i="1"/>
  <c r="BN155" i="1"/>
  <c r="BO155" i="1"/>
  <c r="AJ155" i="1"/>
  <c r="BB155" i="1"/>
  <c r="BT155" i="1"/>
  <c r="BV155" i="1"/>
  <c r="AF158" i="1"/>
  <c r="AG158" i="1"/>
  <c r="AH158" i="1"/>
  <c r="AI158" i="1"/>
  <c r="AJ158" i="1"/>
  <c r="AS158" i="1"/>
  <c r="BB158" i="1"/>
  <c r="BK158" i="1"/>
  <c r="AN158" i="1"/>
  <c r="AO158" i="1"/>
  <c r="AP158" i="1"/>
  <c r="AQ158" i="1"/>
  <c r="AR158" i="1"/>
  <c r="BA158" i="1"/>
  <c r="BJ158" i="1"/>
  <c r="BS158" i="1"/>
  <c r="AV158" i="1"/>
  <c r="AW158" i="1"/>
  <c r="AX158" i="1"/>
  <c r="AY158" i="1"/>
  <c r="AZ158" i="1"/>
  <c r="BI158" i="1"/>
  <c r="BR158" i="1"/>
  <c r="CA158" i="1"/>
  <c r="BD158" i="1"/>
  <c r="BE158" i="1"/>
  <c r="BF158" i="1"/>
  <c r="BG158" i="1"/>
  <c r="BH158" i="1"/>
  <c r="BQ158" i="1"/>
  <c r="BZ158" i="1"/>
  <c r="BL158" i="1"/>
  <c r="BM158" i="1"/>
  <c r="BN158" i="1"/>
  <c r="BO158" i="1"/>
  <c r="BP158" i="1"/>
  <c r="BY158" i="1"/>
  <c r="AE158" i="1"/>
  <c r="BT158" i="1"/>
  <c r="BU158" i="1"/>
  <c r="BV158" i="1"/>
  <c r="BW158" i="1"/>
  <c r="BX158" i="1"/>
  <c r="AB158" i="1"/>
  <c r="AM158" i="1"/>
  <c r="CB158" i="1"/>
  <c r="CC158" i="1"/>
  <c r="CD158" i="1"/>
  <c r="CE158" i="1"/>
  <c r="AD158" i="1"/>
  <c r="AL158" i="1"/>
  <c r="AU158" i="1"/>
  <c r="Y158" i="1"/>
  <c r="Z158" i="1"/>
  <c r="AA158" i="1"/>
  <c r="AC158" i="1"/>
  <c r="AK158" i="1"/>
  <c r="AT158" i="1"/>
  <c r="BC158" i="1"/>
  <c r="AR153" i="1"/>
  <c r="BA153" i="1"/>
  <c r="BJ153" i="1"/>
  <c r="BS153" i="1"/>
  <c r="CB153" i="1"/>
  <c r="CC153" i="1"/>
  <c r="CD153" i="1"/>
  <c r="CE153" i="1"/>
  <c r="AZ153" i="1"/>
  <c r="BI153" i="1"/>
  <c r="BR153" i="1"/>
  <c r="CA153" i="1"/>
  <c r="Y153" i="1"/>
  <c r="Z153" i="1"/>
  <c r="AC153" i="1"/>
  <c r="BH153" i="1"/>
  <c r="BQ153" i="1"/>
  <c r="BZ153" i="1"/>
  <c r="AF153" i="1"/>
  <c r="AG153" i="1"/>
  <c r="AH153" i="1"/>
  <c r="AI153" i="1"/>
  <c r="BP153" i="1"/>
  <c r="BY153" i="1"/>
  <c r="AE153" i="1"/>
  <c r="AN153" i="1"/>
  <c r="AO153" i="1"/>
  <c r="AP153" i="1"/>
  <c r="AQ153" i="1"/>
  <c r="BX153" i="1"/>
  <c r="AB153" i="1"/>
  <c r="AM153" i="1"/>
  <c r="AV153" i="1"/>
  <c r="AW153" i="1"/>
  <c r="AX153" i="1"/>
  <c r="AY153" i="1"/>
  <c r="AD153" i="1"/>
  <c r="AL153" i="1"/>
  <c r="AU153" i="1"/>
  <c r="BD153" i="1"/>
  <c r="BE153" i="1"/>
  <c r="BF153" i="1"/>
  <c r="BG153" i="1"/>
  <c r="AA153" i="1"/>
  <c r="AK153" i="1"/>
  <c r="AT153" i="1"/>
  <c r="BC153" i="1"/>
  <c r="BL153" i="1"/>
  <c r="BM153" i="1"/>
  <c r="BN153" i="1"/>
  <c r="BO153" i="1"/>
  <c r="AJ153" i="1"/>
  <c r="AS153" i="1"/>
  <c r="BB153" i="1"/>
  <c r="BK153" i="1"/>
  <c r="BT153" i="1"/>
  <c r="BU153" i="1"/>
  <c r="BV153" i="1"/>
  <c r="BW153" i="1"/>
  <c r="Y156" i="1"/>
  <c r="Z156" i="1"/>
  <c r="AC156" i="1"/>
  <c r="AA156" i="1"/>
  <c r="AK156" i="1"/>
  <c r="AT156" i="1"/>
  <c r="BC156" i="1"/>
  <c r="AF156" i="1"/>
  <c r="AG156" i="1"/>
  <c r="AH156" i="1"/>
  <c r="AI156" i="1"/>
  <c r="AJ156" i="1"/>
  <c r="AS156" i="1"/>
  <c r="BB156" i="1"/>
  <c r="BK156" i="1"/>
  <c r="AN156" i="1"/>
  <c r="AO156" i="1"/>
  <c r="AP156" i="1"/>
  <c r="AQ156" i="1"/>
  <c r="AR156" i="1"/>
  <c r="BA156" i="1"/>
  <c r="BJ156" i="1"/>
  <c r="BS156" i="1"/>
  <c r="AV156" i="1"/>
  <c r="AW156" i="1"/>
  <c r="AX156" i="1"/>
  <c r="AY156" i="1"/>
  <c r="AZ156" i="1"/>
  <c r="BI156" i="1"/>
  <c r="BR156" i="1"/>
  <c r="CA156" i="1"/>
  <c r="BD156" i="1"/>
  <c r="BE156" i="1"/>
  <c r="BF156" i="1"/>
  <c r="BG156" i="1"/>
  <c r="BH156" i="1"/>
  <c r="BQ156" i="1"/>
  <c r="BZ156" i="1"/>
  <c r="BL156" i="1"/>
  <c r="BM156" i="1"/>
  <c r="BN156" i="1"/>
  <c r="BO156" i="1"/>
  <c r="BP156" i="1"/>
  <c r="BY156" i="1"/>
  <c r="AE156" i="1"/>
  <c r="BT156" i="1"/>
  <c r="BU156" i="1"/>
  <c r="BV156" i="1"/>
  <c r="BW156" i="1"/>
  <c r="BX156" i="1"/>
  <c r="AB156" i="1"/>
  <c r="AM156" i="1"/>
  <c r="CB156" i="1"/>
  <c r="CC156" i="1"/>
  <c r="CD156" i="1"/>
  <c r="CE156" i="1"/>
  <c r="AD156" i="1"/>
  <c r="AL156" i="1"/>
  <c r="AU156" i="1"/>
  <c r="BL157" i="1"/>
  <c r="BM157" i="1"/>
  <c r="BN157" i="1"/>
  <c r="BO157" i="1"/>
  <c r="BP157" i="1"/>
  <c r="AE157" i="1"/>
  <c r="BT157" i="1"/>
  <c r="BU157" i="1"/>
  <c r="BV157" i="1"/>
  <c r="BW157" i="1"/>
  <c r="BX157" i="1"/>
  <c r="AD157" i="1"/>
  <c r="AM157" i="1"/>
  <c r="CB157" i="1"/>
  <c r="CC157" i="1"/>
  <c r="CD157" i="1"/>
  <c r="CE157" i="1"/>
  <c r="AB157" i="1"/>
  <c r="AL157" i="1"/>
  <c r="AU157" i="1"/>
  <c r="Y157" i="1"/>
  <c r="Z157" i="1"/>
  <c r="AA157" i="1"/>
  <c r="AC157" i="1"/>
  <c r="AK157" i="1"/>
  <c r="AT157" i="1"/>
  <c r="BC157" i="1"/>
  <c r="AI157" i="1"/>
  <c r="BB157" i="1"/>
  <c r="AF157" i="1"/>
  <c r="AG157" i="1"/>
  <c r="AH157" i="1"/>
  <c r="AJ157" i="1"/>
  <c r="AS157" i="1"/>
  <c r="BK157" i="1"/>
  <c r="AN157" i="1"/>
  <c r="AO157" i="1"/>
  <c r="AP157" i="1"/>
  <c r="AQ157" i="1"/>
  <c r="AR157" i="1"/>
  <c r="BA157" i="1"/>
  <c r="BJ157" i="1"/>
  <c r="BS157" i="1"/>
  <c r="AV157" i="1"/>
  <c r="AW157" i="1"/>
  <c r="AX157" i="1"/>
  <c r="AY157" i="1"/>
  <c r="AZ157" i="1"/>
  <c r="BI157" i="1"/>
  <c r="BR157" i="1"/>
  <c r="CA157" i="1"/>
  <c r="BD157" i="1"/>
  <c r="BE157" i="1"/>
  <c r="BF157" i="1"/>
  <c r="BG157" i="1"/>
  <c r="BH157" i="1"/>
  <c r="BQ157" i="1"/>
  <c r="BZ157" i="1"/>
  <c r="BY157" i="1"/>
  <c r="BP154" i="1"/>
  <c r="BY154" i="1"/>
  <c r="AE154" i="1"/>
  <c r="AN154" i="1"/>
  <c r="AO154" i="1"/>
  <c r="AP154" i="1"/>
  <c r="AQ154" i="1"/>
  <c r="BX154" i="1"/>
  <c r="AB154" i="1"/>
  <c r="AM154" i="1"/>
  <c r="AV154" i="1"/>
  <c r="AW154" i="1"/>
  <c r="AX154" i="1"/>
  <c r="AY154" i="1"/>
  <c r="AD154" i="1"/>
  <c r="AL154" i="1"/>
  <c r="AU154" i="1"/>
  <c r="BD154" i="1"/>
  <c r="BE154" i="1"/>
  <c r="BF154" i="1"/>
  <c r="BG154" i="1"/>
  <c r="AA154" i="1"/>
  <c r="AK154" i="1"/>
  <c r="AT154" i="1"/>
  <c r="BC154" i="1"/>
  <c r="BL154" i="1"/>
  <c r="BM154" i="1"/>
  <c r="BN154" i="1"/>
  <c r="BO154" i="1"/>
  <c r="AJ154" i="1"/>
  <c r="AS154" i="1"/>
  <c r="BB154" i="1"/>
  <c r="BK154" i="1"/>
  <c r="BT154" i="1"/>
  <c r="BU154" i="1"/>
  <c r="BV154" i="1"/>
  <c r="BW154" i="1"/>
  <c r="AR154" i="1"/>
  <c r="BA154" i="1"/>
  <c r="BJ154" i="1"/>
  <c r="BS154" i="1"/>
  <c r="CB154" i="1"/>
  <c r="CC154" i="1"/>
  <c r="CD154" i="1"/>
  <c r="CE154" i="1"/>
  <c r="AZ154" i="1"/>
  <c r="BI154" i="1"/>
  <c r="BR154" i="1"/>
  <c r="CA154" i="1"/>
  <c r="Y154" i="1"/>
  <c r="Z154" i="1"/>
  <c r="AC154" i="1"/>
  <c r="BH154" i="1"/>
  <c r="BQ154" i="1"/>
  <c r="BZ154" i="1"/>
  <c r="AF154" i="1"/>
  <c r="AG154" i="1"/>
  <c r="AH154" i="1"/>
  <c r="AI154" i="1"/>
  <c r="Z134" i="1"/>
  <c r="Z125" i="1" s="1"/>
  <c r="Z327" i="1" s="1"/>
  <c r="Z301" i="8" s="1"/>
  <c r="Z13" i="9" s="1"/>
  <c r="AJ134" i="1"/>
  <c r="AA134" i="1"/>
  <c r="AA125" i="1" s="1"/>
  <c r="AA327" i="1" s="1"/>
  <c r="AA301" i="8" s="1"/>
  <c r="AA13" i="9" s="1"/>
  <c r="AI134" i="1"/>
  <c r="AI125" i="1" s="1"/>
  <c r="AI327" i="1" s="1"/>
  <c r="AI301" i="8" s="1"/>
  <c r="AI13" i="9" s="1"/>
  <c r="AL134" i="1"/>
  <c r="AL125" i="1" s="1"/>
  <c r="AL327" i="1" s="1"/>
  <c r="AL301" i="8" s="1"/>
  <c r="AL13" i="9" s="1"/>
  <c r="AQ134" i="1"/>
  <c r="AQ125" i="1" s="1"/>
  <c r="AQ327" i="1" s="1"/>
  <c r="AQ301" i="8" s="1"/>
  <c r="AQ13" i="9" s="1"/>
  <c r="AT134" i="1"/>
  <c r="AT125" i="1" s="1"/>
  <c r="AT327" i="1" s="1"/>
  <c r="AT301" i="8" s="1"/>
  <c r="AT13" i="9" s="1"/>
  <c r="AY134" i="1"/>
  <c r="AY125" i="1" s="1"/>
  <c r="AY327" i="1" s="1"/>
  <c r="AY301" i="8" s="1"/>
  <c r="AY13" i="9" s="1"/>
  <c r="CE134" i="1"/>
  <c r="CE125" i="1" s="1"/>
  <c r="CE327" i="1" s="1"/>
  <c r="CE301" i="8" s="1"/>
  <c r="CE13" i="9" s="1"/>
  <c r="BE134" i="1"/>
  <c r="BE125" i="1" s="1"/>
  <c r="BE327" i="1" s="1"/>
  <c r="BE301" i="8" s="1"/>
  <c r="BE13" i="9" s="1"/>
  <c r="AO134" i="1"/>
  <c r="AO125" i="1" s="1"/>
  <c r="AO327" i="1" s="1"/>
  <c r="AO301" i="8" s="1"/>
  <c r="AO13" i="9" s="1"/>
  <c r="AX134" i="1"/>
  <c r="AX125" i="1" s="1"/>
  <c r="AX327" i="1" s="1"/>
  <c r="AX301" i="8" s="1"/>
  <c r="AX13" i="9" s="1"/>
  <c r="BJ134" i="1"/>
  <c r="BJ125" i="1" s="1"/>
  <c r="BJ327" i="1" s="1"/>
  <c r="BJ301" i="8" s="1"/>
  <c r="BJ13" i="9" s="1"/>
  <c r="BJ73" i="9" s="1"/>
  <c r="BR134" i="1"/>
  <c r="BR125" i="1" s="1"/>
  <c r="BR327" i="1" s="1"/>
  <c r="BR301" i="8" s="1"/>
  <c r="BR13" i="9" s="1"/>
  <c r="AC134" i="1"/>
  <c r="AC125" i="1" s="1"/>
  <c r="AC327" i="1" s="1"/>
  <c r="AC301" i="8" s="1"/>
  <c r="AC13" i="9" s="1"/>
  <c r="AB134" i="1"/>
  <c r="AB125" i="1" s="1"/>
  <c r="AB327" i="1" s="1"/>
  <c r="AB301" i="8" s="1"/>
  <c r="AB13" i="9" s="1"/>
  <c r="BB134" i="1"/>
  <c r="BB125" i="1" s="1"/>
  <c r="BB327" i="1" s="1"/>
  <c r="BB301" i="8" s="1"/>
  <c r="BB13" i="9" s="1"/>
  <c r="BM134" i="1"/>
  <c r="BM125" i="1" s="1"/>
  <c r="BM327" i="1" s="1"/>
  <c r="BM301" i="8" s="1"/>
  <c r="BM13" i="9" s="1"/>
  <c r="CC134" i="1"/>
  <c r="CC125" i="1" s="1"/>
  <c r="CC327" i="1" s="1"/>
  <c r="CC301" i="8" s="1"/>
  <c r="CC13" i="9" s="1"/>
  <c r="Y134" i="1"/>
  <c r="AG134" i="1"/>
  <c r="AG125" i="1" s="1"/>
  <c r="AG327" i="1" s="1"/>
  <c r="AG301" i="8" s="1"/>
  <c r="AG13" i="9" s="1"/>
  <c r="AM134" i="1"/>
  <c r="AM125" i="1" s="1"/>
  <c r="AM327" i="1" s="1"/>
  <c r="AM301" i="8" s="1"/>
  <c r="AM13" i="9" s="1"/>
  <c r="AW134" i="1"/>
  <c r="AW125" i="1" s="1"/>
  <c r="AW327" i="1" s="1"/>
  <c r="AW301" i="8" s="1"/>
  <c r="AW13" i="9" s="1"/>
  <c r="AZ134" i="1"/>
  <c r="AZ125" i="1" s="1"/>
  <c r="AZ327" i="1" s="1"/>
  <c r="AZ301" i="8" s="1"/>
  <c r="AZ13" i="9" s="1"/>
  <c r="BU134" i="1"/>
  <c r="BU125" i="1" s="1"/>
  <c r="BU327" i="1" s="1"/>
  <c r="BU301" i="8" s="1"/>
  <c r="BU13" i="9" s="1"/>
  <c r="BQ134" i="1"/>
  <c r="BQ125" i="1" s="1"/>
  <c r="BQ327" i="1" s="1"/>
  <c r="BQ301" i="8" s="1"/>
  <c r="BQ13" i="9" s="1"/>
  <c r="CA134" i="1"/>
  <c r="CA125" i="1" s="1"/>
  <c r="CA327" i="1" s="1"/>
  <c r="CA301" i="8" s="1"/>
  <c r="CA13" i="9" s="1"/>
  <c r="BG134" i="1"/>
  <c r="BG125" i="1" s="1"/>
  <c r="BG327" i="1" s="1"/>
  <c r="BG301" i="8" s="1"/>
  <c r="BG13" i="9" s="1"/>
  <c r="BG73" i="9" s="1"/>
  <c r="BK134" i="1"/>
  <c r="BK125" i="1" s="1"/>
  <c r="BK327" i="1" s="1"/>
  <c r="BK301" i="8" s="1"/>
  <c r="BK13" i="9" s="1"/>
  <c r="BL134" i="1"/>
  <c r="BL125" i="1" s="1"/>
  <c r="BL327" i="1" s="1"/>
  <c r="BL301" i="8" s="1"/>
  <c r="BL13" i="9" s="1"/>
  <c r="BL73" i="9" s="1"/>
  <c r="BO134" i="1"/>
  <c r="BO125" i="1" s="1"/>
  <c r="BO327" i="1" s="1"/>
  <c r="BO301" i="8" s="1"/>
  <c r="BO13" i="9" s="1"/>
  <c r="BW134" i="1"/>
  <c r="BW125" i="1" s="1"/>
  <c r="BW327" i="1" s="1"/>
  <c r="BW301" i="8" s="1"/>
  <c r="BW13" i="9" s="1"/>
  <c r="BZ134" i="1"/>
  <c r="BZ125" i="1" s="1"/>
  <c r="BZ327" i="1" s="1"/>
  <c r="BZ301" i="8" s="1"/>
  <c r="BZ13" i="9" s="1"/>
  <c r="AF134" i="1"/>
  <c r="AF125" i="1" s="1"/>
  <c r="AF327" i="1" s="1"/>
  <c r="AF301" i="8" s="1"/>
  <c r="AF13" i="9" s="1"/>
  <c r="AN134" i="1"/>
  <c r="AN125" i="1" s="1"/>
  <c r="AN327" i="1" s="1"/>
  <c r="AN301" i="8" s="1"/>
  <c r="AN13" i="9" s="1"/>
  <c r="AV134" i="1"/>
  <c r="BD134" i="1"/>
  <c r="BD125" i="1" s="1"/>
  <c r="BD327" i="1" s="1"/>
  <c r="BD301" i="8" s="1"/>
  <c r="BD13" i="9" s="1"/>
  <c r="BT134" i="1"/>
  <c r="CB134" i="1"/>
  <c r="CB125" i="1" s="1"/>
  <c r="CB327" i="1" s="1"/>
  <c r="CB301" i="8" s="1"/>
  <c r="CB13" i="9" s="1"/>
  <c r="AD134" i="1"/>
  <c r="AD125" i="1" s="1"/>
  <c r="AD327" i="1" s="1"/>
  <c r="AD301" i="8" s="1"/>
  <c r="AD13" i="9" s="1"/>
  <c r="AH134" i="1"/>
  <c r="AH125" i="1" s="1"/>
  <c r="AH327" i="1" s="1"/>
  <c r="AH301" i="8" s="1"/>
  <c r="AH13" i="9" s="1"/>
  <c r="AK134" i="1"/>
  <c r="AK125" i="1" s="1"/>
  <c r="AK327" i="1" s="1"/>
  <c r="AK301" i="8" s="1"/>
  <c r="AK13" i="9" s="1"/>
  <c r="AP134" i="1"/>
  <c r="AP125" i="1" s="1"/>
  <c r="AP327" i="1" s="1"/>
  <c r="AP301" i="8" s="1"/>
  <c r="AP13" i="9" s="1"/>
  <c r="AS134" i="1"/>
  <c r="AS125" i="1" s="1"/>
  <c r="AS327" i="1" s="1"/>
  <c r="AS301" i="8" s="1"/>
  <c r="AS13" i="9" s="1"/>
  <c r="AU134" i="1"/>
  <c r="AU125" i="1" s="1"/>
  <c r="AU327" i="1" s="1"/>
  <c r="AU301" i="8" s="1"/>
  <c r="AU13" i="9" s="1"/>
  <c r="BA134" i="1"/>
  <c r="BA125" i="1" s="1"/>
  <c r="BA327" i="1" s="1"/>
  <c r="BA301" i="8" s="1"/>
  <c r="BA13" i="9" s="1"/>
  <c r="BF134" i="1"/>
  <c r="BF125" i="1" s="1"/>
  <c r="BF327" i="1" s="1"/>
  <c r="BF301" i="8" s="1"/>
  <c r="BF13" i="9" s="1"/>
  <c r="BI134" i="1"/>
  <c r="BI125" i="1" s="1"/>
  <c r="BI327" i="1" s="1"/>
  <c r="BI301" i="8" s="1"/>
  <c r="BI13" i="9" s="1"/>
  <c r="BN134" i="1"/>
  <c r="BN125" i="1" s="1"/>
  <c r="BN327" i="1" s="1"/>
  <c r="BN301" i="8" s="1"/>
  <c r="BN13" i="9" s="1"/>
  <c r="AE134" i="1"/>
  <c r="AE125" i="1" s="1"/>
  <c r="AE327" i="1" s="1"/>
  <c r="AE301" i="8" s="1"/>
  <c r="AE13" i="9" s="1"/>
  <c r="BS134" i="1"/>
  <c r="BS125" i="1" s="1"/>
  <c r="BS327" i="1" s="1"/>
  <c r="BS301" i="8" s="1"/>
  <c r="BS13" i="9" s="1"/>
  <c r="BV134" i="1"/>
  <c r="BV125" i="1" s="1"/>
  <c r="BV327" i="1" s="1"/>
  <c r="BV301" i="8" s="1"/>
  <c r="BV13" i="9" s="1"/>
  <c r="CD134" i="1"/>
  <c r="CD125" i="1" s="1"/>
  <c r="CD327" i="1" s="1"/>
  <c r="CD301" i="8" s="1"/>
  <c r="CD13" i="9" s="1"/>
  <c r="U18" i="10"/>
  <c r="U156" i="1"/>
  <c r="U33" i="10"/>
  <c r="U155" i="1"/>
  <c r="U154" i="1"/>
  <c r="U36" i="10"/>
  <c r="U158" i="1"/>
  <c r="U31" i="10"/>
  <c r="U34" i="10"/>
  <c r="U157" i="1"/>
  <c r="U32" i="10"/>
  <c r="U134" i="1"/>
  <c r="U35" i="10"/>
  <c r="U153" i="1"/>
  <c r="BT125" i="1" l="1"/>
  <c r="AB30" i="10"/>
  <c r="AB43" i="10" s="1"/>
  <c r="AB44" i="10" s="1"/>
  <c r="AV125" i="1"/>
  <c r="Z30" i="10"/>
  <c r="Z43" i="10" s="1"/>
  <c r="Z44" i="10" s="1"/>
  <c r="Y125" i="1"/>
  <c r="X30" i="10"/>
  <c r="X43" i="10" s="1"/>
  <c r="BH125" i="1"/>
  <c r="BH327" i="1" s="1"/>
  <c r="BH301" i="8" s="1"/>
  <c r="BH13" i="9" s="1"/>
  <c r="BH73" i="9" s="1"/>
  <c r="AA30" i="10"/>
  <c r="AA43" i="10" s="1"/>
  <c r="AA44" i="10" s="1"/>
  <c r="AJ125" i="1"/>
  <c r="Y30" i="10"/>
  <c r="Y43" i="10" s="1"/>
  <c r="Y44" i="10" s="1"/>
  <c r="BC73" i="9"/>
  <c r="AB19" i="10"/>
  <c r="AA19" i="10"/>
  <c r="AJ327" i="1"/>
  <c r="AJ301" i="8" s="1"/>
  <c r="AJ13" i="9" s="1"/>
  <c r="AJ15" i="9" s="1"/>
  <c r="AJ17" i="9" s="1"/>
  <c r="Y19" i="10"/>
  <c r="Z19" i="10"/>
  <c r="X19" i="10"/>
  <c r="AR73" i="9"/>
  <c r="BV152" i="1"/>
  <c r="BV143" i="1" s="1"/>
  <c r="BN152" i="1"/>
  <c r="BN143" i="1" s="1"/>
  <c r="BF152" i="1"/>
  <c r="BF143" i="1" s="1"/>
  <c r="AW152" i="1"/>
  <c r="AW143" i="1" s="1"/>
  <c r="AN152" i="1"/>
  <c r="AN143" i="1" s="1"/>
  <c r="BZ152" i="1"/>
  <c r="BZ143" i="1" s="1"/>
  <c r="BI152" i="1"/>
  <c r="BI143" i="1" s="1"/>
  <c r="BA152" i="1"/>
  <c r="BA143" i="1" s="1"/>
  <c r="BU152" i="1"/>
  <c r="BU143" i="1" s="1"/>
  <c r="BM152" i="1"/>
  <c r="BM143" i="1" s="1"/>
  <c r="BE152" i="1"/>
  <c r="BE143" i="1" s="1"/>
  <c r="AV152" i="1"/>
  <c r="AV143" i="1" s="1"/>
  <c r="AE152" i="1"/>
  <c r="AE143" i="1" s="1"/>
  <c r="BQ152" i="1"/>
  <c r="BQ143" i="1" s="1"/>
  <c r="AZ152" i="1"/>
  <c r="AZ143" i="1" s="1"/>
  <c r="AR152" i="1"/>
  <c r="AR143" i="1" s="1"/>
  <c r="BT152" i="1"/>
  <c r="BT143" i="1" s="1"/>
  <c r="BL152" i="1"/>
  <c r="BL143" i="1" s="1"/>
  <c r="BD152" i="1"/>
  <c r="BD143" i="1" s="1"/>
  <c r="AM152" i="1"/>
  <c r="AM143" i="1" s="1"/>
  <c r="BY152" i="1"/>
  <c r="BY143" i="1" s="1"/>
  <c r="BH152" i="1"/>
  <c r="BH143" i="1" s="1"/>
  <c r="CE152" i="1"/>
  <c r="CE143" i="1" s="1"/>
  <c r="BK152" i="1"/>
  <c r="BK143" i="1" s="1"/>
  <c r="BC152" i="1"/>
  <c r="BC143" i="1" s="1"/>
  <c r="AU152" i="1"/>
  <c r="AU143" i="1" s="1"/>
  <c r="AB152" i="1"/>
  <c r="AB143" i="1" s="1"/>
  <c r="BP152" i="1"/>
  <c r="BP143" i="1" s="1"/>
  <c r="AC152" i="1"/>
  <c r="AC143" i="1" s="1"/>
  <c r="CD152" i="1"/>
  <c r="CD143" i="1" s="1"/>
  <c r="BB152" i="1"/>
  <c r="BB143" i="1" s="1"/>
  <c r="AT152" i="1"/>
  <c r="AT143" i="1" s="1"/>
  <c r="AL152" i="1"/>
  <c r="AL143" i="1" s="1"/>
  <c r="BX152" i="1"/>
  <c r="BX143" i="1" s="1"/>
  <c r="AI152" i="1"/>
  <c r="AI143" i="1" s="1"/>
  <c r="Z152" i="1"/>
  <c r="Z143" i="1" s="1"/>
  <c r="CC152" i="1"/>
  <c r="CC143" i="1" s="1"/>
  <c r="AS152" i="1"/>
  <c r="AS143" i="1" s="1"/>
  <c r="AK152" i="1"/>
  <c r="AK143" i="1" s="1"/>
  <c r="AD152" i="1"/>
  <c r="AD143" i="1" s="1"/>
  <c r="AQ152" i="1"/>
  <c r="AQ143" i="1" s="1"/>
  <c r="AH152" i="1"/>
  <c r="AH143" i="1" s="1"/>
  <c r="Y152" i="1"/>
  <c r="Y143" i="1" s="1"/>
  <c r="CB152" i="1"/>
  <c r="CB143" i="1" s="1"/>
  <c r="AJ152" i="1"/>
  <c r="AJ143" i="1" s="1"/>
  <c r="AA152" i="1"/>
  <c r="AA143" i="1" s="1"/>
  <c r="AY152" i="1"/>
  <c r="AY143" i="1" s="1"/>
  <c r="AP152" i="1"/>
  <c r="AP143" i="1" s="1"/>
  <c r="AG152" i="1"/>
  <c r="AG143" i="1" s="1"/>
  <c r="CA152" i="1"/>
  <c r="CA143" i="1" s="1"/>
  <c r="BS152" i="1"/>
  <c r="BS143" i="1" s="1"/>
  <c r="BW152" i="1"/>
  <c r="BW143" i="1" s="1"/>
  <c r="BO152" i="1"/>
  <c r="BO143" i="1" s="1"/>
  <c r="BG152" i="1"/>
  <c r="BG143" i="1" s="1"/>
  <c r="AX152" i="1"/>
  <c r="AX143" i="1" s="1"/>
  <c r="AO152" i="1"/>
  <c r="AO143" i="1" s="1"/>
  <c r="AF152" i="1"/>
  <c r="AF143" i="1" s="1"/>
  <c r="BR152" i="1"/>
  <c r="BR143" i="1" s="1"/>
  <c r="BJ152" i="1"/>
  <c r="BJ143" i="1" s="1"/>
  <c r="AU73" i="9"/>
  <c r="BS73" i="9"/>
  <c r="AS73" i="9"/>
  <c r="Z21" i="10"/>
  <c r="AV327" i="1"/>
  <c r="AV301" i="8" s="1"/>
  <c r="AV13" i="9" s="1"/>
  <c r="Y327" i="1"/>
  <c r="X21" i="10"/>
  <c r="Z19" i="12"/>
  <c r="AA19" i="12"/>
  <c r="X19" i="12"/>
  <c r="Y19" i="12"/>
  <c r="AX73" i="9"/>
  <c r="AI73" i="9"/>
  <c r="AI15" i="9"/>
  <c r="AI17" i="9" s="1"/>
  <c r="AP73" i="9"/>
  <c r="AN73" i="9"/>
  <c r="CA73" i="9"/>
  <c r="CC73" i="9"/>
  <c r="AO73" i="9"/>
  <c r="AA73" i="9"/>
  <c r="AA15" i="9"/>
  <c r="AA17" i="9" s="1"/>
  <c r="AE73" i="9"/>
  <c r="AE15" i="9"/>
  <c r="AE17" i="9" s="1"/>
  <c r="AF73" i="9"/>
  <c r="AF15" i="9"/>
  <c r="AF17" i="9" s="1"/>
  <c r="BQ73" i="9"/>
  <c r="BM73" i="9"/>
  <c r="BE73" i="9"/>
  <c r="BN73" i="9"/>
  <c r="AH15" i="9"/>
  <c r="AH17" i="9" s="1"/>
  <c r="AH73" i="9"/>
  <c r="BZ73" i="9"/>
  <c r="BU73" i="9"/>
  <c r="BB73" i="9"/>
  <c r="CE73" i="9"/>
  <c r="Y21" i="10"/>
  <c r="AA21" i="10"/>
  <c r="Z73" i="9"/>
  <c r="Z15" i="9"/>
  <c r="Z17" i="9" s="1"/>
  <c r="BI73" i="9"/>
  <c r="AD15" i="9"/>
  <c r="AD17" i="9" s="1"/>
  <c r="AD73" i="9"/>
  <c r="BW73" i="9"/>
  <c r="AZ73" i="9"/>
  <c r="AB73" i="9"/>
  <c r="AB15" i="9"/>
  <c r="AB17" i="9" s="1"/>
  <c r="AY73" i="9"/>
  <c r="BF73" i="9"/>
  <c r="CB73" i="9"/>
  <c r="BO73" i="9"/>
  <c r="AW73" i="9"/>
  <c r="AC73" i="9"/>
  <c r="AC15" i="9"/>
  <c r="AC17" i="9" s="1"/>
  <c r="AT73" i="9"/>
  <c r="AK15" i="9"/>
  <c r="AK17" i="9" s="1"/>
  <c r="AK73" i="9"/>
  <c r="CD73" i="9"/>
  <c r="BA73" i="9"/>
  <c r="AB21" i="10"/>
  <c r="BT327" i="1"/>
  <c r="BT301" i="8" s="1"/>
  <c r="BT13" i="9" s="1"/>
  <c r="AM15" i="9"/>
  <c r="AM17" i="9" s="1"/>
  <c r="AM73" i="9"/>
  <c r="BR73" i="9"/>
  <c r="AQ73" i="9"/>
  <c r="BV73" i="9"/>
  <c r="BD73" i="9"/>
  <c r="BK73" i="9"/>
  <c r="AG15" i="9"/>
  <c r="AG17" i="9" s="1"/>
  <c r="AG73" i="9"/>
  <c r="AL73" i="9"/>
  <c r="AL15" i="9"/>
  <c r="AL17" i="9" s="1"/>
  <c r="U143" i="1"/>
  <c r="U41" i="10"/>
  <c r="U17" i="10"/>
  <c r="U152" i="1"/>
  <c r="U43" i="10"/>
  <c r="U327" i="1"/>
  <c r="U21" i="10"/>
  <c r="U30" i="10"/>
  <c r="U125" i="1"/>
  <c r="AB19" i="12" l="1"/>
  <c r="AN15" i="9"/>
  <c r="AN17" i="9" s="1"/>
  <c r="U44" i="10"/>
  <c r="U42" i="10"/>
  <c r="U19" i="10"/>
  <c r="AJ73" i="9"/>
  <c r="AJ75" i="9" s="1"/>
  <c r="AJ77" i="9" s="1"/>
  <c r="AX417" i="1"/>
  <c r="AX331" i="1"/>
  <c r="AX330" i="1" s="1"/>
  <c r="AY331" i="1"/>
  <c r="AY330" i="1" s="1"/>
  <c r="AY417" i="1"/>
  <c r="AK331" i="1"/>
  <c r="AK330" i="1" s="1"/>
  <c r="AK417" i="1"/>
  <c r="BB331" i="1"/>
  <c r="BB330" i="1" s="1"/>
  <c r="BB417" i="1"/>
  <c r="CE331" i="1"/>
  <c r="CE417" i="1"/>
  <c r="AZ417" i="1"/>
  <c r="AZ331" i="1"/>
  <c r="AZ330" i="1" s="1"/>
  <c r="BI417" i="1"/>
  <c r="BI331" i="1"/>
  <c r="BI330" i="1" s="1"/>
  <c r="AO331" i="1"/>
  <c r="AO330" i="1" s="1"/>
  <c r="AO417" i="1"/>
  <c r="AD417" i="1"/>
  <c r="AD331" i="1"/>
  <c r="AD330" i="1" s="1"/>
  <c r="BK331" i="1"/>
  <c r="BK330" i="1" s="1"/>
  <c r="BK417" i="1"/>
  <c r="BA331" i="1"/>
  <c r="BA330" i="1" s="1"/>
  <c r="BA417" i="1"/>
  <c r="BG331" i="1"/>
  <c r="BG330" i="1" s="1"/>
  <c r="BG417" i="1"/>
  <c r="AA417" i="1"/>
  <c r="AA331" i="1"/>
  <c r="AA330" i="1" s="1"/>
  <c r="AS417" i="1"/>
  <c r="AS331" i="1"/>
  <c r="AS330" i="1" s="1"/>
  <c r="CD417" i="1"/>
  <c r="CD331" i="1"/>
  <c r="CD330" i="1" s="1"/>
  <c r="BH417" i="1"/>
  <c r="BH331" i="1"/>
  <c r="BH330" i="1" s="1"/>
  <c r="BQ417" i="1"/>
  <c r="BQ331" i="1"/>
  <c r="BQ330" i="1" s="1"/>
  <c r="BZ331" i="1"/>
  <c r="BZ330" i="1" s="1"/>
  <c r="BZ417" i="1"/>
  <c r="AP417" i="1"/>
  <c r="AP331" i="1"/>
  <c r="AP330" i="1" s="1"/>
  <c r="AT331" i="1"/>
  <c r="AT330" i="1" s="1"/>
  <c r="AT417" i="1"/>
  <c r="AR417" i="1"/>
  <c r="AR331" i="1"/>
  <c r="AR330" i="1" s="1"/>
  <c r="BO331" i="1"/>
  <c r="BO330" i="1" s="1"/>
  <c r="BO417" i="1"/>
  <c r="AJ417" i="1"/>
  <c r="AJ331" i="1"/>
  <c r="AJ330" i="1" s="1"/>
  <c r="CC331" i="1"/>
  <c r="CC330" i="1" s="1"/>
  <c r="CC417" i="1"/>
  <c r="AC331" i="1"/>
  <c r="AC330" i="1" s="1"/>
  <c r="AC417" i="1"/>
  <c r="BY417" i="1"/>
  <c r="BY331" i="1"/>
  <c r="BY330" i="1" s="1"/>
  <c r="AE417" i="1"/>
  <c r="AE331" i="1"/>
  <c r="AE330" i="1" s="1"/>
  <c r="AN417" i="1"/>
  <c r="AN331" i="1"/>
  <c r="AN330" i="1" s="1"/>
  <c r="BW331" i="1"/>
  <c r="BW330" i="1" s="1"/>
  <c r="BW417" i="1"/>
  <c r="CB331" i="1"/>
  <c r="CB330" i="1" s="1"/>
  <c r="CB417" i="1"/>
  <c r="Z331" i="1"/>
  <c r="Z330" i="1" s="1"/>
  <c r="Z417" i="1"/>
  <c r="BP417" i="1"/>
  <c r="BP331" i="1"/>
  <c r="BP330" i="1" s="1"/>
  <c r="AM417" i="1"/>
  <c r="AM331" i="1"/>
  <c r="AM330" i="1" s="1"/>
  <c r="AV417" i="1"/>
  <c r="AV331" i="1"/>
  <c r="AV330" i="1" s="1"/>
  <c r="AW417" i="1"/>
  <c r="AW331" i="1"/>
  <c r="AW330" i="1" s="1"/>
  <c r="BJ417" i="1"/>
  <c r="BJ331" i="1"/>
  <c r="BJ330" i="1" s="1"/>
  <c r="BS331" i="1"/>
  <c r="BS330" i="1" s="1"/>
  <c r="BS417" i="1"/>
  <c r="Y331" i="1"/>
  <c r="Y330" i="1" s="1"/>
  <c r="Y417" i="1"/>
  <c r="AI417" i="1"/>
  <c r="AI331" i="1"/>
  <c r="AI330" i="1" s="1"/>
  <c r="AB331" i="1"/>
  <c r="AB330" i="1" s="1"/>
  <c r="AB417" i="1"/>
  <c r="BD417" i="1"/>
  <c r="BD331" i="1"/>
  <c r="BD330" i="1" s="1"/>
  <c r="BE417" i="1"/>
  <c r="BE331" i="1"/>
  <c r="BE330" i="1" s="1"/>
  <c r="BF417" i="1"/>
  <c r="BF331" i="1"/>
  <c r="BF330" i="1" s="1"/>
  <c r="BR331" i="1"/>
  <c r="BR330" i="1" s="1"/>
  <c r="BR417" i="1"/>
  <c r="CA331" i="1"/>
  <c r="CA330" i="1" s="1"/>
  <c r="CA417" i="1"/>
  <c r="AH417" i="1"/>
  <c r="AH331" i="1"/>
  <c r="AH330" i="1" s="1"/>
  <c r="BX331" i="1"/>
  <c r="BX330" i="1" s="1"/>
  <c r="BX417" i="1"/>
  <c r="AU331" i="1"/>
  <c r="AU330" i="1" s="1"/>
  <c r="AU417" i="1"/>
  <c r="BL417" i="1"/>
  <c r="BL331" i="1"/>
  <c r="BL330" i="1" s="1"/>
  <c r="BM331" i="1"/>
  <c r="BM330" i="1" s="1"/>
  <c r="BM417" i="1"/>
  <c r="BN417" i="1"/>
  <c r="BN331" i="1"/>
  <c r="BN330" i="1" s="1"/>
  <c r="AF331" i="1"/>
  <c r="AF330" i="1" s="1"/>
  <c r="AF417" i="1"/>
  <c r="AG331" i="1"/>
  <c r="AG330" i="1" s="1"/>
  <c r="AG417" i="1"/>
  <c r="AQ417" i="1"/>
  <c r="AQ331" i="1"/>
  <c r="AQ330" i="1" s="1"/>
  <c r="AL417" i="1"/>
  <c r="AL331" i="1"/>
  <c r="AL330" i="1" s="1"/>
  <c r="BC417" i="1"/>
  <c r="BC331" i="1"/>
  <c r="BC330" i="1" s="1"/>
  <c r="BT331" i="1"/>
  <c r="BT330" i="1" s="1"/>
  <c r="BT417" i="1"/>
  <c r="BU417" i="1"/>
  <c r="BU331" i="1"/>
  <c r="BU330" i="1" s="1"/>
  <c r="BV331" i="1"/>
  <c r="BV330" i="1" s="1"/>
  <c r="BV417" i="1"/>
  <c r="AV73" i="9"/>
  <c r="Y58" i="10"/>
  <c r="Y59" i="10" s="1"/>
  <c r="Y92" i="10"/>
  <c r="Y39" i="10"/>
  <c r="Y40" i="10" s="1"/>
  <c r="Y73" i="10"/>
  <c r="Y74" i="10" s="1"/>
  <c r="Z73" i="10"/>
  <c r="Z74" i="10" s="1"/>
  <c r="Z92" i="10"/>
  <c r="Z39" i="10"/>
  <c r="Z40" i="10" s="1"/>
  <c r="Z58" i="10"/>
  <c r="Z59" i="10" s="1"/>
  <c r="AG75" i="9"/>
  <c r="AG77" i="9" s="1"/>
  <c r="AK75" i="9"/>
  <c r="AK77" i="9" s="1"/>
  <c r="AF75" i="9"/>
  <c r="AF77" i="9" s="1"/>
  <c r="AA75" i="9"/>
  <c r="AA77" i="9" s="1"/>
  <c r="AB73" i="10"/>
  <c r="AB74" i="10" s="1"/>
  <c r="AB39" i="10"/>
  <c r="AB40" i="10" s="1"/>
  <c r="AB92" i="10"/>
  <c r="AB58" i="10"/>
  <c r="AB59" i="10" s="1"/>
  <c r="AE75" i="9"/>
  <c r="AE77" i="9" s="1"/>
  <c r="AI75" i="9"/>
  <c r="AI77" i="9" s="1"/>
  <c r="X92" i="10"/>
  <c r="X58" i="10"/>
  <c r="X73" i="10"/>
  <c r="X39" i="10"/>
  <c r="Y301" i="8"/>
  <c r="BK335" i="1"/>
  <c r="BK334" i="1" s="1"/>
  <c r="AY424" i="1"/>
  <c r="BD335" i="1"/>
  <c r="BD334" i="1" s="1"/>
  <c r="BL424" i="1"/>
  <c r="AU335" i="1"/>
  <c r="AU334" i="1" s="1"/>
  <c r="Z424" i="1"/>
  <c r="AK424" i="1"/>
  <c r="BN335" i="1"/>
  <c r="BN334" i="1" s="1"/>
  <c r="BN329" i="1" s="1"/>
  <c r="AO424" i="1"/>
  <c r="AZ424" i="1"/>
  <c r="BK424" i="1"/>
  <c r="BO335" i="1"/>
  <c r="BO334" i="1" s="1"/>
  <c r="CC335" i="1"/>
  <c r="CC334" i="1" s="1"/>
  <c r="AV424" i="1"/>
  <c r="AF335" i="1"/>
  <c r="AF334" i="1" s="1"/>
  <c r="BH335" i="1"/>
  <c r="BH334" i="1" s="1"/>
  <c r="BZ424" i="1"/>
  <c r="AH424" i="1"/>
  <c r="AC424" i="1"/>
  <c r="AD424" i="1"/>
  <c r="BH424" i="1"/>
  <c r="Y335" i="1"/>
  <c r="Y334" i="1" s="1"/>
  <c r="CB335" i="1"/>
  <c r="CB334" i="1" s="1"/>
  <c r="BE335" i="1"/>
  <c r="BE334" i="1" s="1"/>
  <c r="AS424" i="1"/>
  <c r="AP424" i="1"/>
  <c r="BJ424" i="1"/>
  <c r="BW424" i="1"/>
  <c r="AX424" i="1"/>
  <c r="BX335" i="1"/>
  <c r="BX334" i="1" s="1"/>
  <c r="BD424" i="1"/>
  <c r="BB335" i="1"/>
  <c r="BB334" i="1" s="1"/>
  <c r="BB329" i="1" s="1"/>
  <c r="BY335" i="1"/>
  <c r="BY334" i="1" s="1"/>
  <c r="CA335" i="1"/>
  <c r="CA334" i="1" s="1"/>
  <c r="AM424" i="1"/>
  <c r="AZ335" i="1"/>
  <c r="AZ334" i="1" s="1"/>
  <c r="BQ335" i="1"/>
  <c r="BQ334" i="1" s="1"/>
  <c r="AR335" i="1"/>
  <c r="AR334" i="1" s="1"/>
  <c r="AA424" i="1"/>
  <c r="CB424" i="1"/>
  <c r="AR424" i="1"/>
  <c r="BQ424" i="1"/>
  <c r="AB424" i="1"/>
  <c r="AD335" i="1"/>
  <c r="AD334" i="1" s="1"/>
  <c r="CD424" i="1"/>
  <c r="BU424" i="1"/>
  <c r="AC335" i="1"/>
  <c r="AC334" i="1" s="1"/>
  <c r="BP424" i="1"/>
  <c r="AI335" i="1"/>
  <c r="AI334" i="1" s="1"/>
  <c r="BW335" i="1"/>
  <c r="BW334" i="1" s="1"/>
  <c r="BM424" i="1"/>
  <c r="BN424" i="1"/>
  <c r="AW335" i="1"/>
  <c r="AW334" i="1" s="1"/>
  <c r="AA335" i="1"/>
  <c r="AA334" i="1" s="1"/>
  <c r="BM335" i="1"/>
  <c r="BM334" i="1" s="1"/>
  <c r="AQ335" i="1"/>
  <c r="AQ334" i="1" s="1"/>
  <c r="BR335" i="1"/>
  <c r="BR334" i="1" s="1"/>
  <c r="BR329" i="1" s="1"/>
  <c r="BO424" i="1"/>
  <c r="BU335" i="1"/>
  <c r="BU334" i="1" s="1"/>
  <c r="BG424" i="1"/>
  <c r="BT424" i="1"/>
  <c r="BF335" i="1"/>
  <c r="BF334" i="1" s="1"/>
  <c r="BF329" i="1" s="1"/>
  <c r="BE424" i="1"/>
  <c r="AS335" i="1"/>
  <c r="AS334" i="1" s="1"/>
  <c r="AS329" i="1" s="1"/>
  <c r="CA424" i="1"/>
  <c r="BZ335" i="1"/>
  <c r="BZ334" i="1" s="1"/>
  <c r="BY424" i="1"/>
  <c r="AB335" i="1"/>
  <c r="AB334" i="1" s="1"/>
  <c r="AB329" i="1" s="1"/>
  <c r="BA424" i="1"/>
  <c r="CC424" i="1"/>
  <c r="BX424" i="1"/>
  <c r="AY335" i="1"/>
  <c r="AY334" i="1" s="1"/>
  <c r="CD335" i="1"/>
  <c r="CD334" i="1" s="1"/>
  <c r="AL335" i="1"/>
  <c r="AL334" i="1" s="1"/>
  <c r="BC335" i="1"/>
  <c r="BC334" i="1" s="1"/>
  <c r="BB424" i="1"/>
  <c r="BR424" i="1"/>
  <c r="CE335" i="1"/>
  <c r="Z335" i="1"/>
  <c r="Z334" i="1" s="1"/>
  <c r="AO335" i="1"/>
  <c r="AO334" i="1" s="1"/>
  <c r="AO329" i="1" s="1"/>
  <c r="AP335" i="1"/>
  <c r="AP334" i="1" s="1"/>
  <c r="Y424" i="1"/>
  <c r="BG335" i="1"/>
  <c r="BG334" i="1" s="1"/>
  <c r="BG329" i="1" s="1"/>
  <c r="AQ424" i="1"/>
  <c r="AE335" i="1"/>
  <c r="AE334" i="1" s="1"/>
  <c r="AJ424" i="1"/>
  <c r="BC424" i="1"/>
  <c r="BS335" i="1"/>
  <c r="BS334" i="1" s="1"/>
  <c r="BS329" i="1" s="1"/>
  <c r="AL424" i="1"/>
  <c r="AI424" i="1"/>
  <c r="AN335" i="1"/>
  <c r="AN334" i="1" s="1"/>
  <c r="AT335" i="1"/>
  <c r="AT334" i="1" s="1"/>
  <c r="AT329" i="1" s="1"/>
  <c r="AX335" i="1"/>
  <c r="AX334" i="1" s="1"/>
  <c r="BL335" i="1"/>
  <c r="BL334" i="1" s="1"/>
  <c r="AN424" i="1"/>
  <c r="BA335" i="1"/>
  <c r="BA334" i="1" s="1"/>
  <c r="AW424" i="1"/>
  <c r="AJ335" i="1"/>
  <c r="AJ334" i="1" s="1"/>
  <c r="AV335" i="1"/>
  <c r="AV334" i="1" s="1"/>
  <c r="AK335" i="1"/>
  <c r="AK334" i="1" s="1"/>
  <c r="AT424" i="1"/>
  <c r="AG335" i="1"/>
  <c r="AG334" i="1" s="1"/>
  <c r="AG329" i="1" s="1"/>
  <c r="BS424" i="1"/>
  <c r="BV424" i="1"/>
  <c r="BP335" i="1"/>
  <c r="BP334" i="1" s="1"/>
  <c r="CE424" i="1"/>
  <c r="BT335" i="1"/>
  <c r="BT334" i="1" s="1"/>
  <c r="BT329" i="1" s="1"/>
  <c r="AH335" i="1"/>
  <c r="AH334" i="1" s="1"/>
  <c r="AU424" i="1"/>
  <c r="AM335" i="1"/>
  <c r="AM334" i="1" s="1"/>
  <c r="BV335" i="1"/>
  <c r="BV334" i="1" s="1"/>
  <c r="AE424" i="1"/>
  <c r="BI424" i="1"/>
  <c r="BI335" i="1"/>
  <c r="BI334" i="1" s="1"/>
  <c r="BI329" i="1" s="1"/>
  <c r="AG424" i="1"/>
  <c r="AF424" i="1"/>
  <c r="BF424" i="1"/>
  <c r="BJ335" i="1"/>
  <c r="BJ334" i="1" s="1"/>
  <c r="BJ329" i="1" s="1"/>
  <c r="BT73" i="9"/>
  <c r="AD75" i="9"/>
  <c r="AD77" i="9" s="1"/>
  <c r="AH75" i="9"/>
  <c r="AH77" i="9" s="1"/>
  <c r="AB75" i="9"/>
  <c r="AB77" i="9" s="1"/>
  <c r="AL75" i="9"/>
  <c r="AL77" i="9" s="1"/>
  <c r="AM75" i="9"/>
  <c r="AM77" i="9" s="1"/>
  <c r="AA92" i="10"/>
  <c r="AA39" i="10"/>
  <c r="AA40" i="10" s="1"/>
  <c r="AA58" i="10"/>
  <c r="AA59" i="10" s="1"/>
  <c r="AA73" i="10"/>
  <c r="AA74" i="10" s="1"/>
  <c r="AC75" i="9"/>
  <c r="AC77" i="9" s="1"/>
  <c r="Z75" i="9"/>
  <c r="Z77" i="9" s="1"/>
  <c r="U39" i="10"/>
  <c r="U335" i="1"/>
  <c r="U331" i="1"/>
  <c r="U301" i="8"/>
  <c r="U417" i="1"/>
  <c r="U19" i="12"/>
  <c r="U92" i="10"/>
  <c r="U424" i="1"/>
  <c r="U73" i="10"/>
  <c r="U58" i="10"/>
  <c r="BZ329" i="1" l="1"/>
  <c r="AN75" i="9"/>
  <c r="AN77" i="9" s="1"/>
  <c r="AO15" i="9"/>
  <c r="AP15" i="9" s="1"/>
  <c r="AP17" i="9" s="1"/>
  <c r="AH329" i="1"/>
  <c r="AZ329" i="1"/>
  <c r="AJ329" i="1"/>
  <c r="BW329" i="1"/>
  <c r="AL329" i="1"/>
  <c r="BK329" i="1"/>
  <c r="BM329" i="1"/>
  <c r="Y329" i="1"/>
  <c r="BO329" i="1"/>
  <c r="AY329" i="1"/>
  <c r="AM329" i="1"/>
  <c r="AD329" i="1"/>
  <c r="BL329" i="1"/>
  <c r="AA329" i="1"/>
  <c r="AR329" i="1"/>
  <c r="BY329" i="1"/>
  <c r="AQ329" i="1"/>
  <c r="BE329" i="1"/>
  <c r="AV329" i="1"/>
  <c r="BU329" i="1"/>
  <c r="AP329" i="1"/>
  <c r="CD329" i="1"/>
  <c r="AI329" i="1"/>
  <c r="BV329" i="1"/>
  <c r="Z329" i="1"/>
  <c r="BA329" i="1"/>
  <c r="BX329" i="1"/>
  <c r="AK329" i="1"/>
  <c r="CA329" i="1"/>
  <c r="AX329" i="1"/>
  <c r="BP329" i="1"/>
  <c r="AE329" i="1"/>
  <c r="BD329" i="1"/>
  <c r="AC329" i="1"/>
  <c r="CB329" i="1"/>
  <c r="AF329" i="1"/>
  <c r="AW329" i="1"/>
  <c r="BQ329" i="1"/>
  <c r="CC329" i="1"/>
  <c r="AU329" i="1"/>
  <c r="AF313" i="8"/>
  <c r="AU313" i="8"/>
  <c r="BR313" i="8"/>
  <c r="AB313" i="8"/>
  <c r="CC313" i="8"/>
  <c r="AT313" i="8"/>
  <c r="BG313" i="8"/>
  <c r="AO313" i="8"/>
  <c r="BB313" i="8"/>
  <c r="BC313" i="8"/>
  <c r="BJ313" i="8"/>
  <c r="BP313" i="8"/>
  <c r="AN313" i="8"/>
  <c r="BH313" i="8"/>
  <c r="AN329" i="1"/>
  <c r="BC329" i="1"/>
  <c r="BV313" i="8"/>
  <c r="BX313" i="8"/>
  <c r="Z313" i="8"/>
  <c r="BA313" i="8"/>
  <c r="AK313" i="8"/>
  <c r="AL313" i="8"/>
  <c r="BN313" i="8"/>
  <c r="BF313" i="8"/>
  <c r="AI313" i="8"/>
  <c r="AW313" i="8"/>
  <c r="AE313" i="8"/>
  <c r="AJ313" i="8"/>
  <c r="AP313" i="8"/>
  <c r="CD313" i="8"/>
  <c r="BI313" i="8"/>
  <c r="BM313" i="8"/>
  <c r="Y313" i="8"/>
  <c r="CB313" i="8"/>
  <c r="BO313" i="8"/>
  <c r="BZ313" i="8"/>
  <c r="BK313" i="8"/>
  <c r="AY313" i="8"/>
  <c r="BH329" i="1"/>
  <c r="BU313" i="8"/>
  <c r="AQ313" i="8"/>
  <c r="AH313" i="8"/>
  <c r="BE313" i="8"/>
  <c r="AV313" i="8"/>
  <c r="BY313" i="8"/>
  <c r="AS313" i="8"/>
  <c r="AZ313" i="8"/>
  <c r="BT313" i="8"/>
  <c r="AG313" i="8"/>
  <c r="CA313" i="8"/>
  <c r="BS313" i="8"/>
  <c r="BW313" i="8"/>
  <c r="AC313" i="8"/>
  <c r="CE313" i="8"/>
  <c r="BL313" i="8"/>
  <c r="BD313" i="8"/>
  <c r="AM313" i="8"/>
  <c r="AR313" i="8"/>
  <c r="BQ313" i="8"/>
  <c r="AA313" i="8"/>
  <c r="AD313" i="8"/>
  <c r="CE330" i="1"/>
  <c r="AX313" i="8"/>
  <c r="U40" i="10"/>
  <c r="U74" i="10"/>
  <c r="U59" i="10"/>
  <c r="Y13" i="9"/>
  <c r="AI320" i="8"/>
  <c r="BY320" i="8"/>
  <c r="BR320" i="8"/>
  <c r="BI320" i="8"/>
  <c r="BV320" i="8"/>
  <c r="AY320" i="8"/>
  <c r="AR320" i="8"/>
  <c r="CC320" i="8"/>
  <c r="BP320" i="8"/>
  <c r="BJ320" i="8"/>
  <c r="BX320" i="8"/>
  <c r="AH320" i="8"/>
  <c r="AC320" i="8"/>
  <c r="AU320" i="8"/>
  <c r="CE320" i="8"/>
  <c r="AE320" i="8"/>
  <c r="BT320" i="8"/>
  <c r="AB320" i="8"/>
  <c r="AZ320" i="8"/>
  <c r="Z320" i="8"/>
  <c r="BN320" i="8"/>
  <c r="AX320" i="8"/>
  <c r="BF320" i="8"/>
  <c r="AM320" i="8"/>
  <c r="BD320" i="8"/>
  <c r="BL320" i="8"/>
  <c r="CA320" i="8"/>
  <c r="BS320" i="8"/>
  <c r="AP320" i="8"/>
  <c r="AG320" i="8"/>
  <c r="AL320" i="8"/>
  <c r="BH320" i="8"/>
  <c r="BG320" i="8"/>
  <c r="AW320" i="8"/>
  <c r="AJ320" i="8"/>
  <c r="Y320" i="8"/>
  <c r="BB320" i="8"/>
  <c r="AQ320" i="8"/>
  <c r="BM320" i="8"/>
  <c r="AV320" i="8"/>
  <c r="AO320" i="8"/>
  <c r="BW320" i="8"/>
  <c r="BQ320" i="8"/>
  <c r="BA320" i="8"/>
  <c r="AA320" i="8"/>
  <c r="AN320" i="8"/>
  <c r="AT320" i="8"/>
  <c r="AD320" i="8"/>
  <c r="AK320" i="8"/>
  <c r="BO320" i="8"/>
  <c r="BE320" i="8"/>
  <c r="BU320" i="8"/>
  <c r="AS320" i="8"/>
  <c r="BC320" i="8"/>
  <c r="BK320" i="8"/>
  <c r="BZ320" i="8"/>
  <c r="CB320" i="8"/>
  <c r="AF320" i="8"/>
  <c r="CD320" i="8"/>
  <c r="CE334" i="1"/>
  <c r="AB75" i="10"/>
  <c r="AB76" i="10" s="1"/>
  <c r="Z75" i="10"/>
  <c r="Z76" i="10" s="1"/>
  <c r="Y75" i="10"/>
  <c r="Y76" i="10" s="1"/>
  <c r="AA75" i="10"/>
  <c r="AA76" i="10" s="1"/>
  <c r="U13" i="9"/>
  <c r="U330" i="1"/>
  <c r="U313" i="8"/>
  <c r="U334" i="1"/>
  <c r="U320" i="8"/>
  <c r="AO75" i="9" l="1"/>
  <c r="AO77" i="9" s="1"/>
  <c r="AQ15" i="9"/>
  <c r="AQ17" i="9" s="1"/>
  <c r="AO17" i="9"/>
  <c r="CE329" i="1"/>
  <c r="U75" i="10"/>
  <c r="U76" i="10" s="1"/>
  <c r="Y73" i="9"/>
  <c r="Y15" i="9"/>
  <c r="U329" i="1"/>
  <c r="U73" i="9"/>
  <c r="AP75" i="9" l="1"/>
  <c r="AP77" i="9" s="1"/>
  <c r="AR15" i="9"/>
  <c r="AR17" i="9" s="1"/>
  <c r="Y17" i="9"/>
  <c r="AD21" i="9"/>
  <c r="AC21" i="9"/>
  <c r="AB21" i="9"/>
  <c r="AA21" i="9"/>
  <c r="AE21" i="9"/>
  <c r="AF21" i="9"/>
  <c r="Y75" i="9"/>
  <c r="AQ75" i="9" l="1"/>
  <c r="AQ77" i="9" s="1"/>
  <c r="AS15" i="9"/>
  <c r="AS17" i="9" s="1"/>
  <c r="AL21" i="9"/>
  <c r="AK21" i="9"/>
  <c r="AJ21" i="9"/>
  <c r="AI21" i="9"/>
  <c r="AG21" i="9"/>
  <c r="Y77" i="9"/>
  <c r="AB81" i="9"/>
  <c r="AD81" i="9"/>
  <c r="AF81" i="9"/>
  <c r="AC81" i="9"/>
  <c r="AE81" i="9"/>
  <c r="AA81" i="9"/>
  <c r="AH21" i="9"/>
  <c r="AR75" i="9" l="1"/>
  <c r="AR77" i="9" s="1"/>
  <c r="AT15" i="9"/>
  <c r="AG81" i="9"/>
  <c r="AL81" i="9"/>
  <c r="AM21" i="9"/>
  <c r="AR21" i="9"/>
  <c r="AN21" i="9"/>
  <c r="AH81" i="9"/>
  <c r="AQ21" i="9"/>
  <c r="AK81" i="9"/>
  <c r="AJ81" i="9"/>
  <c r="AI81" i="9"/>
  <c r="AO21" i="9"/>
  <c r="AP21" i="9"/>
  <c r="AS75" i="9" l="1"/>
  <c r="AS77" i="9" s="1"/>
  <c r="AT17" i="9"/>
  <c r="AU15" i="9"/>
  <c r="AU17" i="9" s="1"/>
  <c r="AM81" i="9"/>
  <c r="AN81" i="9"/>
  <c r="AR81" i="9"/>
  <c r="AP81" i="9"/>
  <c r="AU21" i="9"/>
  <c r="AS21" i="9"/>
  <c r="AO81" i="9"/>
  <c r="AT21" i="9"/>
  <c r="AQ81" i="9"/>
  <c r="AT75" i="9" l="1"/>
  <c r="AT77" i="9" s="1"/>
  <c r="AV21" i="9"/>
  <c r="AX21" i="9"/>
  <c r="AW21" i="9"/>
  <c r="AV15" i="9"/>
  <c r="AV17" i="9" s="1"/>
  <c r="AT81" i="9"/>
  <c r="AU81" i="9"/>
  <c r="AS81" i="9"/>
  <c r="AU75" i="9" l="1"/>
  <c r="AU77" i="9" s="1"/>
  <c r="AW15" i="9"/>
  <c r="AV75" i="9" l="1"/>
  <c r="AW75" i="9" s="1"/>
  <c r="AV81" i="9"/>
  <c r="AW81" i="9"/>
  <c r="AX81" i="9"/>
  <c r="AW17" i="9"/>
  <c r="AX15" i="9"/>
  <c r="AV77" i="9" l="1"/>
  <c r="BA21" i="9"/>
  <c r="AX75" i="9"/>
  <c r="AX77" i="9" s="1"/>
  <c r="AZ21" i="9"/>
  <c r="AX17" i="9"/>
  <c r="AW77" i="9"/>
  <c r="AY21" i="9"/>
  <c r="AY15" i="9"/>
  <c r="AY17" i="9" s="1"/>
  <c r="AY81" i="9" l="1"/>
  <c r="AZ15" i="9"/>
  <c r="AZ17" i="9" s="1"/>
  <c r="AZ81" i="9"/>
  <c r="AY75" i="9"/>
  <c r="AZ75" i="9" s="1"/>
  <c r="BA81" i="9"/>
  <c r="BA15" i="9" l="1"/>
  <c r="BA17" i="9" s="1"/>
  <c r="AY77" i="9"/>
  <c r="BA75" i="9"/>
  <c r="BA77" i="9" s="1"/>
  <c r="AZ77" i="9"/>
  <c r="BB15" i="9" l="1"/>
  <c r="BB17" i="9" s="1"/>
  <c r="BC21" i="9"/>
  <c r="BB21" i="9"/>
  <c r="BD21" i="9"/>
  <c r="BB81" i="9"/>
  <c r="BD81" i="9"/>
  <c r="BB75" i="9"/>
  <c r="BB77" i="9" s="1"/>
  <c r="BC81" i="9"/>
  <c r="BC15" i="9" l="1"/>
  <c r="BC17" i="9" s="1"/>
  <c r="BC75" i="9"/>
  <c r="BD75" i="9" s="1"/>
  <c r="BD15" i="9" l="1"/>
  <c r="BF21" i="9" s="1"/>
  <c r="BD77" i="9"/>
  <c r="BE75" i="9"/>
  <c r="BE77" i="9" s="1"/>
  <c r="BC77" i="9"/>
  <c r="BF81" i="9"/>
  <c r="BG81" i="9"/>
  <c r="BE81" i="9"/>
  <c r="BG21" i="9" l="1"/>
  <c r="BE21" i="9"/>
  <c r="BE15" i="9"/>
  <c r="BE17" i="9" s="1"/>
  <c r="BD17" i="9"/>
  <c r="BF75" i="9"/>
  <c r="BF15" i="9" l="1"/>
  <c r="BG15" i="9" s="1"/>
  <c r="BG17" i="9" s="1"/>
  <c r="BG75" i="9"/>
  <c r="BG77" i="9" s="1"/>
  <c r="BF77" i="9"/>
  <c r="BF17" i="9" l="1"/>
  <c r="BI81" i="9"/>
  <c r="BI21" i="9"/>
  <c r="BH75" i="9"/>
  <c r="BH77" i="9" s="1"/>
  <c r="BH21" i="9"/>
  <c r="BJ81" i="9"/>
  <c r="BJ21" i="9"/>
  <c r="BH15" i="9"/>
  <c r="BH81" i="9"/>
  <c r="BH17" i="9" l="1"/>
  <c r="BI15" i="9"/>
  <c r="BI17" i="9" s="1"/>
  <c r="BI75" i="9"/>
  <c r="BI77" i="9" l="1"/>
  <c r="BJ75" i="9"/>
  <c r="BJ77" i="9" s="1"/>
  <c r="BJ15" i="9"/>
  <c r="BK75" i="9" l="1"/>
  <c r="BK77" i="9" s="1"/>
  <c r="BL81" i="9"/>
  <c r="BK21" i="9"/>
  <c r="BJ17" i="9"/>
  <c r="BK81" i="9"/>
  <c r="BL21" i="9"/>
  <c r="BK15" i="9"/>
  <c r="BK17" i="9" s="1"/>
  <c r="BM81" i="9"/>
  <c r="BM21" i="9"/>
  <c r="BL75" i="9" l="1"/>
  <c r="BL15" i="9"/>
  <c r="BL77" i="9" l="1"/>
  <c r="BM75" i="9"/>
  <c r="BL17" i="9"/>
  <c r="BM15" i="9"/>
  <c r="BM17" i="9" s="1"/>
  <c r="BO81" i="9" l="1"/>
  <c r="BM77" i="9"/>
  <c r="BP81" i="9"/>
  <c r="BN75" i="9"/>
  <c r="BN77" i="9" s="1"/>
  <c r="BN81" i="9"/>
  <c r="BN15" i="9"/>
  <c r="BN17" i="9" s="1"/>
  <c r="BN21" i="9"/>
  <c r="BP21" i="9"/>
  <c r="BO21" i="9"/>
  <c r="BO75" i="9" l="1"/>
  <c r="BO15" i="9"/>
  <c r="BO77" i="9" l="1"/>
  <c r="BP75" i="9"/>
  <c r="BQ81" i="9" s="1"/>
  <c r="BP15" i="9"/>
  <c r="BR21" i="9" s="1"/>
  <c r="BO17" i="9"/>
  <c r="Y345" i="1"/>
  <c r="Y346" i="1"/>
  <c r="BS81" i="9" l="1"/>
  <c r="BQ75" i="9"/>
  <c r="BQ77" i="9" s="1"/>
  <c r="BR81" i="9"/>
  <c r="BP77" i="9"/>
  <c r="BP17" i="9"/>
  <c r="BQ21" i="9"/>
  <c r="BQ15" i="9"/>
  <c r="BS21" i="9"/>
  <c r="Y344" i="1"/>
  <c r="Z346" i="1"/>
  <c r="Z345" i="1"/>
  <c r="BR75" i="9" l="1"/>
  <c r="BQ17" i="9"/>
  <c r="BR15" i="9"/>
  <c r="BR17" i="9" s="1"/>
  <c r="Z344" i="1"/>
  <c r="AC346" i="1"/>
  <c r="AC345" i="1"/>
  <c r="BR77" i="9" l="1"/>
  <c r="BS75" i="9"/>
  <c r="BS77" i="9" s="1"/>
  <c r="BS15" i="9"/>
  <c r="AC344" i="1"/>
  <c r="AA346" i="1"/>
  <c r="AA345" i="1"/>
  <c r="BT75" i="9" l="1"/>
  <c r="BT77" i="9" s="1"/>
  <c r="BT81" i="9"/>
  <c r="BV81" i="9"/>
  <c r="BU81" i="9"/>
  <c r="BV21" i="9"/>
  <c r="BT15" i="9"/>
  <c r="BS17" i="9"/>
  <c r="BU21" i="9"/>
  <c r="BT21" i="9"/>
  <c r="AA344" i="1"/>
  <c r="AD345" i="1"/>
  <c r="AD346" i="1"/>
  <c r="BU75" i="9" l="1"/>
  <c r="BT17" i="9"/>
  <c r="BU15" i="9"/>
  <c r="AD344" i="1"/>
  <c r="AB346" i="1"/>
  <c r="AB345" i="1"/>
  <c r="BU77" i="9" l="1"/>
  <c r="BV75" i="9"/>
  <c r="BV77" i="9" s="1"/>
  <c r="BU17" i="9"/>
  <c r="BV15" i="9"/>
  <c r="BV17" i="9" s="1"/>
  <c r="AB344" i="1"/>
  <c r="AE346" i="1"/>
  <c r="AE345" i="1"/>
  <c r="BW75" i="9" l="1"/>
  <c r="BW77" i="9" s="1"/>
  <c r="BW81" i="9"/>
  <c r="BX81" i="9"/>
  <c r="BY81" i="9"/>
  <c r="BX21" i="9"/>
  <c r="BY21" i="9"/>
  <c r="BW21" i="9"/>
  <c r="BW15" i="9"/>
  <c r="BW17" i="9" s="1"/>
  <c r="AE344" i="1"/>
  <c r="AF345" i="1"/>
  <c r="AF346" i="1"/>
  <c r="BX75" i="9" l="1"/>
  <c r="BX15" i="9"/>
  <c r="AF344" i="1"/>
  <c r="AG346" i="1"/>
  <c r="AG345" i="1"/>
  <c r="BX77" i="9" l="1"/>
  <c r="BY75" i="9"/>
  <c r="BY77" i="9" s="1"/>
  <c r="BX17" i="9"/>
  <c r="BY15" i="9"/>
  <c r="CA21" i="9" s="1"/>
  <c r="AG344" i="1"/>
  <c r="AH345" i="1"/>
  <c r="AH346" i="1"/>
  <c r="BZ81" i="9" l="1"/>
  <c r="BZ75" i="9"/>
  <c r="BZ77" i="9" s="1"/>
  <c r="CA81" i="9"/>
  <c r="CB81" i="9"/>
  <c r="BZ15" i="9"/>
  <c r="CA15" i="9" s="1"/>
  <c r="CA17" i="9" s="1"/>
  <c r="CB21" i="9"/>
  <c r="BY17" i="9"/>
  <c r="BZ21" i="9"/>
  <c r="AH344" i="1"/>
  <c r="AI345" i="1"/>
  <c r="AI346" i="1"/>
  <c r="CA75" i="9" l="1"/>
  <c r="CB75" i="9" s="1"/>
  <c r="CB77" i="9" s="1"/>
  <c r="CB15" i="9"/>
  <c r="CB17" i="9" s="1"/>
  <c r="BZ17" i="9"/>
  <c r="AI344" i="1"/>
  <c r="AJ345" i="1"/>
  <c r="AJ346" i="1"/>
  <c r="CE81" i="9" l="1"/>
  <c r="CA77" i="9"/>
  <c r="CC81" i="9"/>
  <c r="CD81" i="9"/>
  <c r="CC75" i="9"/>
  <c r="CC77" i="9" s="1"/>
  <c r="CC15" i="9"/>
  <c r="CD15" i="9" s="1"/>
  <c r="CD17" i="9" s="1"/>
  <c r="CD21" i="9"/>
  <c r="CC21" i="9"/>
  <c r="CE21" i="9"/>
  <c r="AJ344" i="1"/>
  <c r="X11" i="11"/>
  <c r="AB421" i="1"/>
  <c r="AB317" i="8" s="1"/>
  <c r="AI421" i="1"/>
  <c r="AI317" i="8" s="1"/>
  <c r="X23" i="12"/>
  <c r="AJ421" i="1"/>
  <c r="AJ317" i="8" s="1"/>
  <c r="AC421" i="1"/>
  <c r="AC317" i="8" s="1"/>
  <c r="AE425" i="1"/>
  <c r="AE321" i="8" s="1"/>
  <c r="AD425" i="1"/>
  <c r="AD321" i="8" s="1"/>
  <c r="AG421" i="1"/>
  <c r="AG317" i="8" s="1"/>
  <c r="X41" i="12"/>
  <c r="AC425" i="1"/>
  <c r="AC321" i="8" s="1"/>
  <c r="AD421" i="1"/>
  <c r="AD317" i="8" s="1"/>
  <c r="Y425" i="1"/>
  <c r="Y321" i="8" s="1"/>
  <c r="AH425" i="1"/>
  <c r="AH321" i="8" s="1"/>
  <c r="Y421" i="1"/>
  <c r="Y317" i="8" s="1"/>
  <c r="Z421" i="1"/>
  <c r="AF421" i="1"/>
  <c r="AF317" i="8" s="1"/>
  <c r="AA421" i="1"/>
  <c r="AA317" i="8" s="1"/>
  <c r="AI425" i="1"/>
  <c r="AI321" i="8" s="1"/>
  <c r="Z425" i="1"/>
  <c r="Z321" i="8" s="1"/>
  <c r="AJ425" i="1"/>
  <c r="AJ321" i="8" s="1"/>
  <c r="AH421" i="1"/>
  <c r="AH317" i="8" s="1"/>
  <c r="AB425" i="1"/>
  <c r="AB321" i="8" s="1"/>
  <c r="AF425" i="1"/>
  <c r="AF321" i="8" s="1"/>
  <c r="AE421" i="1"/>
  <c r="AE317" i="8" s="1"/>
  <c r="AA425" i="1"/>
  <c r="AA321" i="8" s="1"/>
  <c r="AG425" i="1"/>
  <c r="AG321" i="8" s="1"/>
  <c r="Z317" i="8"/>
  <c r="U81" i="9"/>
  <c r="U21" i="9"/>
  <c r="AN346" i="1"/>
  <c r="AQ346" i="1"/>
  <c r="AV346" i="1"/>
  <c r="AY346" i="1"/>
  <c r="BD346" i="1"/>
  <c r="BG346" i="1"/>
  <c r="BL346" i="1"/>
  <c r="BO346" i="1"/>
  <c r="BT346" i="1"/>
  <c r="BW346" i="1"/>
  <c r="CB346" i="1"/>
  <c r="CE346" i="1"/>
  <c r="Z352" i="1"/>
  <c r="AA353" i="1"/>
  <c r="AA352" i="1"/>
  <c r="AB354" i="1"/>
  <c r="AE352" i="1"/>
  <c r="AF351" i="1"/>
  <c r="AH354" i="1"/>
  <c r="AI351" i="1"/>
  <c r="AJ351" i="1"/>
  <c r="AL353" i="1"/>
  <c r="AM352" i="1"/>
  <c r="AN350" i="1"/>
  <c r="AP352" i="1"/>
  <c r="AQ350" i="1"/>
  <c r="AR352" i="1"/>
  <c r="AT353" i="1"/>
  <c r="AU352" i="1"/>
  <c r="AV350" i="1"/>
  <c r="AX352" i="1"/>
  <c r="AY350" i="1"/>
  <c r="AZ354" i="1"/>
  <c r="BB353" i="1"/>
  <c r="BC354" i="1"/>
  <c r="BD350" i="1"/>
  <c r="BF352" i="1"/>
  <c r="BG350" i="1"/>
  <c r="BH351" i="1"/>
  <c r="BJ353" i="1"/>
  <c r="BK352" i="1"/>
  <c r="BL350" i="1"/>
  <c r="BN354" i="1"/>
  <c r="BO353" i="1"/>
  <c r="BP352" i="1"/>
  <c r="BR353" i="1"/>
  <c r="BS353" i="1"/>
  <c r="BT350" i="1"/>
  <c r="BV352" i="1"/>
  <c r="BW350" i="1"/>
  <c r="BX351" i="1"/>
  <c r="BZ350" i="1"/>
  <c r="CA352" i="1"/>
  <c r="CB353" i="1"/>
  <c r="CD353" i="1"/>
  <c r="CE351" i="1"/>
  <c r="AC352" i="1"/>
  <c r="AG351" i="1"/>
  <c r="AN355" i="1"/>
  <c r="AU354" i="1"/>
  <c r="AZ351" i="1"/>
  <c r="BG355" i="1"/>
  <c r="BM353" i="1"/>
  <c r="BU353" i="1"/>
  <c r="CB350" i="1"/>
  <c r="AL345" i="1"/>
  <c r="AQ345" i="1"/>
  <c r="AT345" i="1"/>
  <c r="AY345" i="1"/>
  <c r="BB345" i="1"/>
  <c r="BG345" i="1"/>
  <c r="BJ345" i="1"/>
  <c r="BO345" i="1"/>
  <c r="BR345" i="1"/>
  <c r="BW345" i="1"/>
  <c r="BZ345" i="1"/>
  <c r="CE345" i="1"/>
  <c r="Z355" i="1"/>
  <c r="AC353" i="1"/>
  <c r="AA355" i="1"/>
  <c r="AD352" i="1"/>
  <c r="AE353" i="1"/>
  <c r="AF354" i="1"/>
  <c r="AH352" i="1"/>
  <c r="AI354" i="1"/>
  <c r="AJ354" i="1"/>
  <c r="AL351" i="1"/>
  <c r="AM355" i="1"/>
  <c r="AN353" i="1"/>
  <c r="AP354" i="1"/>
  <c r="AQ353" i="1"/>
  <c r="AR354" i="1"/>
  <c r="AT351" i="1"/>
  <c r="AU355" i="1"/>
  <c r="AV353" i="1"/>
  <c r="AX355" i="1"/>
  <c r="AY353" i="1"/>
  <c r="AZ352" i="1"/>
  <c r="BB350" i="1"/>
  <c r="BC352" i="1"/>
  <c r="BD353" i="1"/>
  <c r="BF355" i="1"/>
  <c r="BG353" i="1"/>
  <c r="BH354" i="1"/>
  <c r="BJ351" i="1"/>
  <c r="BK355" i="1"/>
  <c r="BL353" i="1"/>
  <c r="BN352" i="1"/>
  <c r="BO351" i="1"/>
  <c r="BP353" i="1"/>
  <c r="BR351" i="1"/>
  <c r="BS355" i="1"/>
  <c r="BT353" i="1"/>
  <c r="BV355" i="1"/>
  <c r="BW353" i="1"/>
  <c r="BX354" i="1"/>
  <c r="BZ351" i="1"/>
  <c r="CA355" i="1"/>
  <c r="CB351" i="1"/>
  <c r="CD355" i="1"/>
  <c r="CE354" i="1"/>
  <c r="BS354" i="1"/>
  <c r="CE353" i="1"/>
  <c r="AL346" i="1"/>
  <c r="AO345" i="1"/>
  <c r="AT346" i="1"/>
  <c r="AW345" i="1"/>
  <c r="BB346" i="1"/>
  <c r="BE346" i="1"/>
  <c r="BJ346" i="1"/>
  <c r="BM346" i="1"/>
  <c r="BR346" i="1"/>
  <c r="BU345" i="1"/>
  <c r="BZ346" i="1"/>
  <c r="CC346" i="1"/>
  <c r="Y354" i="1"/>
  <c r="Z350" i="1"/>
  <c r="AC355" i="1"/>
  <c r="AD353" i="1"/>
  <c r="AD355" i="1"/>
  <c r="AE355" i="1"/>
  <c r="AG354" i="1"/>
  <c r="AH355" i="1"/>
  <c r="AI352" i="1"/>
  <c r="AK350" i="1"/>
  <c r="AL354" i="1"/>
  <c r="AM350" i="1"/>
  <c r="AO354" i="1"/>
  <c r="AP355" i="1"/>
  <c r="AQ351" i="1"/>
  <c r="AS350" i="1"/>
  <c r="AT354" i="1"/>
  <c r="AU350" i="1"/>
  <c r="AW354" i="1"/>
  <c r="AX350" i="1"/>
  <c r="AY351" i="1"/>
  <c r="BA350" i="1"/>
  <c r="BB351" i="1"/>
  <c r="BC355" i="1"/>
  <c r="BE354" i="1"/>
  <c r="BF350" i="1"/>
  <c r="BG351" i="1"/>
  <c r="BI350" i="1"/>
  <c r="BJ354" i="1"/>
  <c r="BK353" i="1"/>
  <c r="BM354" i="1"/>
  <c r="BN355" i="1"/>
  <c r="BO354" i="1"/>
  <c r="BQ350" i="1"/>
  <c r="BR354" i="1"/>
  <c r="BS350" i="1"/>
  <c r="BU354" i="1"/>
  <c r="BV350" i="1"/>
  <c r="BW351" i="1"/>
  <c r="BY350" i="1"/>
  <c r="BZ354" i="1"/>
  <c r="CA350" i="1"/>
  <c r="CC352" i="1"/>
  <c r="CD350" i="1"/>
  <c r="CE352" i="1"/>
  <c r="BM351" i="1"/>
  <c r="BO355" i="1"/>
  <c r="BR350" i="1"/>
  <c r="BU352" i="1"/>
  <c r="BW354" i="1"/>
  <c r="BZ352" i="1"/>
  <c r="CC355" i="1"/>
  <c r="CE355" i="1"/>
  <c r="BP355" i="1"/>
  <c r="BT351" i="1"/>
  <c r="BX355" i="1"/>
  <c r="CB354" i="1"/>
  <c r="AD354" i="1"/>
  <c r="AI353" i="1"/>
  <c r="AO353" i="1"/>
  <c r="AV355" i="1"/>
  <c r="BC351" i="1"/>
  <c r="BH353" i="1"/>
  <c r="BP354" i="1"/>
  <c r="BX353" i="1"/>
  <c r="CC354" i="1"/>
  <c r="AO346" i="1"/>
  <c r="AR346" i="1"/>
  <c r="AW346" i="1"/>
  <c r="AZ345" i="1"/>
  <c r="BE345" i="1"/>
  <c r="BH346" i="1"/>
  <c r="BM345" i="1"/>
  <c r="BP346" i="1"/>
  <c r="BU346" i="1"/>
  <c r="BX346" i="1"/>
  <c r="CC345" i="1"/>
  <c r="Y352" i="1"/>
  <c r="Z354" i="1"/>
  <c r="AA351" i="1"/>
  <c r="AD350" i="1"/>
  <c r="AB355" i="1"/>
  <c r="AE350" i="1"/>
  <c r="AG352" i="1"/>
  <c r="AH350" i="1"/>
  <c r="AI355" i="1"/>
  <c r="AK355" i="1"/>
  <c r="AL352" i="1"/>
  <c r="AM353" i="1"/>
  <c r="AO352" i="1"/>
  <c r="AP350" i="1"/>
  <c r="AQ354" i="1"/>
  <c r="AS353" i="1"/>
  <c r="AT350" i="1"/>
  <c r="AU351" i="1"/>
  <c r="AW352" i="1"/>
  <c r="AX353" i="1"/>
  <c r="AY354" i="1"/>
  <c r="BA353" i="1"/>
  <c r="BB354" i="1"/>
  <c r="BC350" i="1"/>
  <c r="BE352" i="1"/>
  <c r="BF353" i="1"/>
  <c r="BG354" i="1"/>
  <c r="BI353" i="1"/>
  <c r="BJ352" i="1"/>
  <c r="BK350" i="1"/>
  <c r="BN350" i="1"/>
  <c r="BQ353" i="1"/>
  <c r="BS352" i="1"/>
  <c r="BV354" i="1"/>
  <c r="BY353" i="1"/>
  <c r="CA353" i="1"/>
  <c r="CD354" i="1"/>
  <c r="BN353" i="1"/>
  <c r="BR352" i="1"/>
  <c r="BV353" i="1"/>
  <c r="BZ355" i="1"/>
  <c r="CC350" i="1"/>
  <c r="AE354" i="1"/>
  <c r="AK352" i="1"/>
  <c r="AQ355" i="1"/>
  <c r="AW351" i="1"/>
  <c r="BD355" i="1"/>
  <c r="BI352" i="1"/>
  <c r="BQ352" i="1"/>
  <c r="BY355" i="1"/>
  <c r="AM345" i="1"/>
  <c r="AR345" i="1"/>
  <c r="AU345" i="1"/>
  <c r="AZ346" i="1"/>
  <c r="BC345" i="1"/>
  <c r="BH345" i="1"/>
  <c r="BK345" i="1"/>
  <c r="BP345" i="1"/>
  <c r="BS345" i="1"/>
  <c r="BX345" i="1"/>
  <c r="CA345" i="1"/>
  <c r="Y355" i="1"/>
  <c r="Z353" i="1"/>
  <c r="AC351" i="1"/>
  <c r="AB353" i="1"/>
  <c r="AB352" i="1"/>
  <c r="AF352" i="1"/>
  <c r="AG355" i="1"/>
  <c r="AH353" i="1"/>
  <c r="AJ355" i="1"/>
  <c r="AK353" i="1"/>
  <c r="AL350" i="1"/>
  <c r="AN351" i="1"/>
  <c r="AO355" i="1"/>
  <c r="AP353" i="1"/>
  <c r="AR355" i="1"/>
  <c r="AS355" i="1"/>
  <c r="AT352" i="1"/>
  <c r="AV351" i="1"/>
  <c r="AW355" i="1"/>
  <c r="AX354" i="1"/>
  <c r="AZ355" i="1"/>
  <c r="BA351" i="1"/>
  <c r="BB352" i="1"/>
  <c r="BD351" i="1"/>
  <c r="BE355" i="1"/>
  <c r="BF354" i="1"/>
  <c r="BH355" i="1"/>
  <c r="BI351" i="1"/>
  <c r="BJ355" i="1"/>
  <c r="BL351" i="1"/>
  <c r="BM352" i="1"/>
  <c r="BQ351" i="1"/>
  <c r="BU351" i="1"/>
  <c r="BY351" i="1"/>
  <c r="CD351" i="1"/>
  <c r="Y351" i="1"/>
  <c r="AJ352" i="1"/>
  <c r="AR351" i="1"/>
  <c r="BA352" i="1"/>
  <c r="BK354" i="1"/>
  <c r="BW355" i="1"/>
  <c r="AM346" i="1"/>
  <c r="AP346" i="1"/>
  <c r="AU346" i="1"/>
  <c r="AX346" i="1"/>
  <c r="BC346" i="1"/>
  <c r="BF346" i="1"/>
  <c r="BK346" i="1"/>
  <c r="BN346" i="1"/>
  <c r="BS346" i="1"/>
  <c r="BV346" i="1"/>
  <c r="CA346" i="1"/>
  <c r="CD346" i="1"/>
  <c r="Y350" i="1"/>
  <c r="Z351" i="1"/>
  <c r="AA354" i="1"/>
  <c r="AD351" i="1"/>
  <c r="AB350" i="1"/>
  <c r="AF355" i="1"/>
  <c r="AG350" i="1"/>
  <c r="AH351" i="1"/>
  <c r="AJ350" i="1"/>
  <c r="AK351" i="1"/>
  <c r="AL355" i="1"/>
  <c r="AN354" i="1"/>
  <c r="AO351" i="1"/>
  <c r="AP351" i="1"/>
  <c r="AR350" i="1"/>
  <c r="AS351" i="1"/>
  <c r="AT355" i="1"/>
  <c r="AV354" i="1"/>
  <c r="AW350" i="1"/>
  <c r="AX351" i="1"/>
  <c r="AZ350" i="1"/>
  <c r="BA355" i="1"/>
  <c r="BB355" i="1"/>
  <c r="BD354" i="1"/>
  <c r="BE350" i="1"/>
  <c r="BF351" i="1"/>
  <c r="BH350" i="1"/>
  <c r="BI354" i="1"/>
  <c r="BJ350" i="1"/>
  <c r="BL354" i="1"/>
  <c r="BM355" i="1"/>
  <c r="BN351" i="1"/>
  <c r="BP350" i="1"/>
  <c r="BQ354" i="1"/>
  <c r="BR355" i="1"/>
  <c r="BT354" i="1"/>
  <c r="BU355" i="1"/>
  <c r="BV351" i="1"/>
  <c r="BX352" i="1"/>
  <c r="BY354" i="1"/>
  <c r="BZ353" i="1"/>
  <c r="CB352" i="1"/>
  <c r="CC353" i="1"/>
  <c r="CD352" i="1"/>
  <c r="BL345" i="1"/>
  <c r="BT345" i="1"/>
  <c r="BY346" i="1"/>
  <c r="BO350" i="1"/>
  <c r="AK346" i="1"/>
  <c r="AP345" i="1"/>
  <c r="AS346" i="1"/>
  <c r="AX345" i="1"/>
  <c r="BA346" i="1"/>
  <c r="BF345" i="1"/>
  <c r="BI345" i="1"/>
  <c r="BN345" i="1"/>
  <c r="BQ345" i="1"/>
  <c r="BV345" i="1"/>
  <c r="BY345" i="1"/>
  <c r="CD345" i="1"/>
  <c r="Y353" i="1"/>
  <c r="AC350" i="1"/>
  <c r="AC354" i="1"/>
  <c r="AB351" i="1"/>
  <c r="AE351" i="1"/>
  <c r="AF350" i="1"/>
  <c r="AG353" i="1"/>
  <c r="AI350" i="1"/>
  <c r="AJ353" i="1"/>
  <c r="AK354" i="1"/>
  <c r="AM351" i="1"/>
  <c r="AN352" i="1"/>
  <c r="AO350" i="1"/>
  <c r="AQ352" i="1"/>
  <c r="AR353" i="1"/>
  <c r="AS354" i="1"/>
  <c r="AU353" i="1"/>
  <c r="AV352" i="1"/>
  <c r="AW353" i="1"/>
  <c r="AY352" i="1"/>
  <c r="AZ353" i="1"/>
  <c r="BA354" i="1"/>
  <c r="BC353" i="1"/>
  <c r="BD352" i="1"/>
  <c r="BE351" i="1"/>
  <c r="BG352" i="1"/>
  <c r="BH352" i="1"/>
  <c r="BI355" i="1"/>
  <c r="BK351" i="1"/>
  <c r="BL352" i="1"/>
  <c r="BM350" i="1"/>
  <c r="BO352" i="1"/>
  <c r="BP351" i="1"/>
  <c r="BQ355" i="1"/>
  <c r="BS351" i="1"/>
  <c r="BT352" i="1"/>
  <c r="BU350" i="1"/>
  <c r="BW352" i="1"/>
  <c r="BX350" i="1"/>
  <c r="BY352" i="1"/>
  <c r="CA351" i="1"/>
  <c r="CB355" i="1"/>
  <c r="CC351" i="1"/>
  <c r="CE350" i="1"/>
  <c r="AK345" i="1"/>
  <c r="AN345" i="1"/>
  <c r="AS345" i="1"/>
  <c r="AV345" i="1"/>
  <c r="BA345" i="1"/>
  <c r="BD345" i="1"/>
  <c r="BI346" i="1"/>
  <c r="BQ346" i="1"/>
  <c r="U346" i="1" s="1"/>
  <c r="CB345" i="1"/>
  <c r="AA350" i="1"/>
  <c r="AF353" i="1"/>
  <c r="AM354" i="1"/>
  <c r="AS352" i="1"/>
  <c r="AY355" i="1"/>
  <c r="BE353" i="1"/>
  <c r="BL355" i="1"/>
  <c r="BT355" i="1"/>
  <c r="CA354" i="1"/>
  <c r="U345" i="1"/>
  <c r="CD75" i="9" l="1"/>
  <c r="CE15" i="9"/>
  <c r="CC17" i="9"/>
  <c r="CB344" i="1"/>
  <c r="BD344" i="1"/>
  <c r="BA344" i="1"/>
  <c r="AV344" i="1"/>
  <c r="AS344" i="1"/>
  <c r="AN344" i="1"/>
  <c r="AK344" i="1"/>
  <c r="CD344" i="1"/>
  <c r="BY344" i="1"/>
  <c r="BV344" i="1"/>
  <c r="BQ344" i="1"/>
  <c r="BN344" i="1"/>
  <c r="BI344" i="1"/>
  <c r="BF344" i="1"/>
  <c r="AX344" i="1"/>
  <c r="AP344" i="1"/>
  <c r="BT344" i="1"/>
  <c r="BL344" i="1"/>
  <c r="CA344" i="1"/>
  <c r="BX344" i="1"/>
  <c r="BS344" i="1"/>
  <c r="BP344" i="1"/>
  <c r="BK344" i="1"/>
  <c r="BH344" i="1"/>
  <c r="BC344" i="1"/>
  <c r="AU344" i="1"/>
  <c r="AR344" i="1"/>
  <c r="AM344" i="1"/>
  <c r="CC344" i="1"/>
  <c r="BM344" i="1"/>
  <c r="BE344" i="1"/>
  <c r="AZ344" i="1"/>
  <c r="BU344" i="1"/>
  <c r="AW344" i="1"/>
  <c r="AO344" i="1"/>
  <c r="CE344" i="1"/>
  <c r="BZ344" i="1"/>
  <c r="BW344" i="1"/>
  <c r="BR344" i="1"/>
  <c r="BO344" i="1"/>
  <c r="BJ344" i="1"/>
  <c r="BG344" i="1"/>
  <c r="BB344" i="1"/>
  <c r="AY344" i="1"/>
  <c r="AT344" i="1"/>
  <c r="AQ344" i="1"/>
  <c r="AL344" i="1"/>
  <c r="AD349" i="1"/>
  <c r="AC349" i="1"/>
  <c r="Y349" i="1"/>
  <c r="AA349" i="1"/>
  <c r="AB349" i="1"/>
  <c r="AF349" i="1"/>
  <c r="AI349" i="1"/>
  <c r="AE349" i="1"/>
  <c r="Z349" i="1"/>
  <c r="AH349" i="1"/>
  <c r="AG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AH13" i="11"/>
  <c r="AH22" i="11" s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AH100" i="11"/>
  <c r="AH98" i="11" s="1"/>
  <c r="U15" i="9"/>
  <c r="U353" i="1"/>
  <c r="Y358" i="1"/>
  <c r="AA360" i="1"/>
  <c r="AA362" i="1"/>
  <c r="AD363" i="1"/>
  <c r="AE358" i="1"/>
  <c r="AF360" i="1"/>
  <c r="AG358" i="1"/>
  <c r="AI360" i="1"/>
  <c r="AJ361" i="1"/>
  <c r="AK359" i="1"/>
  <c r="AM359" i="1"/>
  <c r="AN361" i="1"/>
  <c r="AO361" i="1"/>
  <c r="AQ360" i="1"/>
  <c r="AR361" i="1"/>
  <c r="AS363" i="1"/>
  <c r="AU361" i="1"/>
  <c r="AV360" i="1"/>
  <c r="AW358" i="1"/>
  <c r="AY360" i="1"/>
  <c r="AZ358" i="1"/>
  <c r="BA362" i="1"/>
  <c r="BC359" i="1"/>
  <c r="BD361" i="1"/>
  <c r="BE359" i="1"/>
  <c r="BG360" i="1"/>
  <c r="BH361" i="1"/>
  <c r="BI362" i="1"/>
  <c r="BK359" i="1"/>
  <c r="BL362" i="1"/>
  <c r="BM358" i="1"/>
  <c r="BO360" i="1"/>
  <c r="BP361" i="1"/>
  <c r="BQ363" i="1"/>
  <c r="BS358" i="1"/>
  <c r="BT360" i="1"/>
  <c r="BU358" i="1"/>
  <c r="BW363" i="1"/>
  <c r="BX360" i="1"/>
  <c r="BY359" i="1"/>
  <c r="CA359" i="1"/>
  <c r="CB360" i="1"/>
  <c r="CC358" i="1"/>
  <c r="CE360" i="1"/>
  <c r="BV360" i="1"/>
  <c r="CA361" i="1"/>
  <c r="BY358" i="1"/>
  <c r="CD359" i="1"/>
  <c r="Z359" i="1"/>
  <c r="AG363" i="1"/>
  <c r="AO358" i="1"/>
  <c r="AW359" i="1"/>
  <c r="BA359" i="1"/>
  <c r="BI360" i="1"/>
  <c r="BQ359" i="1"/>
  <c r="BT362" i="1"/>
  <c r="CB361" i="1"/>
  <c r="U350" i="1"/>
  <c r="Y361" i="1"/>
  <c r="AC360" i="1"/>
  <c r="AA359" i="1"/>
  <c r="AB362" i="1"/>
  <c r="AE359" i="1"/>
  <c r="AF363" i="1"/>
  <c r="AG361" i="1"/>
  <c r="AI363" i="1"/>
  <c r="AJ360" i="1"/>
  <c r="AK362" i="1"/>
  <c r="AM362" i="1"/>
  <c r="AN360" i="1"/>
  <c r="AO359" i="1"/>
  <c r="AQ362" i="1"/>
  <c r="AR359" i="1"/>
  <c r="AS360" i="1"/>
  <c r="AU359" i="1"/>
  <c r="AV361" i="1"/>
  <c r="AW361" i="1"/>
  <c r="AY363" i="1"/>
  <c r="AZ361" i="1"/>
  <c r="BA360" i="1"/>
  <c r="BC362" i="1"/>
  <c r="BD360" i="1"/>
  <c r="BE361" i="1"/>
  <c r="BG363" i="1"/>
  <c r="BH360" i="1"/>
  <c r="BI363" i="1"/>
  <c r="BK362" i="1"/>
  <c r="BL360" i="1"/>
  <c r="BM361" i="1"/>
  <c r="BO363" i="1"/>
  <c r="BP359" i="1"/>
  <c r="BQ362" i="1"/>
  <c r="BS359" i="1"/>
  <c r="BT363" i="1"/>
  <c r="BU361" i="1"/>
  <c r="BW358" i="1"/>
  <c r="BX361" i="1"/>
  <c r="BY362" i="1"/>
  <c r="CA358" i="1"/>
  <c r="CB363" i="1"/>
  <c r="CC361" i="1"/>
  <c r="CE363" i="1"/>
  <c r="BN360" i="1"/>
  <c r="BR361" i="1"/>
  <c r="BT358" i="1"/>
  <c r="BV362" i="1"/>
  <c r="BX359" i="1"/>
  <c r="CA362" i="1"/>
  <c r="CD360" i="1"/>
  <c r="BR358" i="1"/>
  <c r="BX362" i="1"/>
  <c r="CD363" i="1"/>
  <c r="CA360" i="1"/>
  <c r="CD362" i="1"/>
  <c r="BY363" i="1"/>
  <c r="U351" i="1"/>
  <c r="Z362" i="1"/>
  <c r="AA363" i="1"/>
  <c r="AC361" i="1"/>
  <c r="AD358" i="1"/>
  <c r="AE362" i="1"/>
  <c r="AF361" i="1"/>
  <c r="AH360" i="1"/>
  <c r="AI358" i="1"/>
  <c r="AJ359" i="1"/>
  <c r="AL361" i="1"/>
  <c r="AM361" i="1"/>
  <c r="AN363" i="1"/>
  <c r="AP360" i="1"/>
  <c r="AQ363" i="1"/>
  <c r="AR360" i="1"/>
  <c r="AT361" i="1"/>
  <c r="AU362" i="1"/>
  <c r="AV363" i="1"/>
  <c r="AX360" i="1"/>
  <c r="AY358" i="1"/>
  <c r="AZ359" i="1"/>
  <c r="BB361" i="1"/>
  <c r="BC358" i="1"/>
  <c r="BD363" i="1"/>
  <c r="BF360" i="1"/>
  <c r="BG358" i="1"/>
  <c r="BH359" i="1"/>
  <c r="BJ361" i="1"/>
  <c r="BK361" i="1"/>
  <c r="BL363" i="1"/>
  <c r="BO358" i="1"/>
  <c r="BP362" i="1"/>
  <c r="BS362" i="1"/>
  <c r="BW361" i="1"/>
  <c r="BZ362" i="1"/>
  <c r="CB359" i="1"/>
  <c r="CE358" i="1"/>
  <c r="BS360" i="1"/>
  <c r="BW362" i="1"/>
  <c r="CB358" i="1"/>
  <c r="BZ360" i="1"/>
  <c r="CC362" i="1"/>
  <c r="Y363" i="1"/>
  <c r="AF362" i="1"/>
  <c r="AN362" i="1"/>
  <c r="AV362" i="1"/>
  <c r="AZ360" i="1"/>
  <c r="BH358" i="1"/>
  <c r="BP358" i="1"/>
  <c r="BR360" i="1"/>
  <c r="BZ359" i="1"/>
  <c r="U352" i="1"/>
  <c r="Z360" i="1"/>
  <c r="AC359" i="1"/>
  <c r="AC358" i="1"/>
  <c r="AB360" i="1"/>
  <c r="AE360" i="1"/>
  <c r="AF358" i="1"/>
  <c r="AH363" i="1"/>
  <c r="AI361" i="1"/>
  <c r="AJ362" i="1"/>
  <c r="AL358" i="1"/>
  <c r="AM360" i="1"/>
  <c r="AN358" i="1"/>
  <c r="AP363" i="1"/>
  <c r="AQ358" i="1"/>
  <c r="AR362" i="1"/>
  <c r="AT359" i="1"/>
  <c r="AU358" i="1"/>
  <c r="AV358" i="1"/>
  <c r="AX363" i="1"/>
  <c r="AY361" i="1"/>
  <c r="AZ362" i="1"/>
  <c r="BB359" i="1"/>
  <c r="BC360" i="1"/>
  <c r="BD358" i="1"/>
  <c r="BF363" i="1"/>
  <c r="BG362" i="1"/>
  <c r="BH362" i="1"/>
  <c r="BJ363" i="1"/>
  <c r="BK360" i="1"/>
  <c r="BL358" i="1"/>
  <c r="BN363" i="1"/>
  <c r="BO361" i="1"/>
  <c r="BP360" i="1"/>
  <c r="BT361" i="1"/>
  <c r="BZ358" i="1"/>
  <c r="CE361" i="1"/>
  <c r="CE359" i="1"/>
  <c r="AC362" i="1"/>
  <c r="AJ358" i="1"/>
  <c r="AS362" i="1"/>
  <c r="BD362" i="1"/>
  <c r="BJ360" i="1"/>
  <c r="Y362" i="1"/>
  <c r="Z363" i="1"/>
  <c r="AA358" i="1"/>
  <c r="AD361" i="1"/>
  <c r="AD362" i="1"/>
  <c r="AE361" i="1"/>
  <c r="AG362" i="1"/>
  <c r="AH358" i="1"/>
  <c r="AI362" i="1"/>
  <c r="AK358" i="1"/>
  <c r="AL363" i="1"/>
  <c r="AM363" i="1"/>
  <c r="AO362" i="1"/>
  <c r="AP359" i="1"/>
  <c r="AQ361" i="1"/>
  <c r="AS358" i="1"/>
  <c r="AT362" i="1"/>
  <c r="AU360" i="1"/>
  <c r="AW362" i="1"/>
  <c r="AX358" i="1"/>
  <c r="AY362" i="1"/>
  <c r="BA358" i="1"/>
  <c r="BB363" i="1"/>
  <c r="BC363" i="1"/>
  <c r="BE362" i="1"/>
  <c r="BF362" i="1"/>
  <c r="BG361" i="1"/>
  <c r="BI358" i="1"/>
  <c r="BJ359" i="1"/>
  <c r="BK358" i="1"/>
  <c r="BM362" i="1"/>
  <c r="BN358" i="1"/>
  <c r="BO359" i="1"/>
  <c r="BQ358" i="1"/>
  <c r="BR359" i="1"/>
  <c r="BS361" i="1"/>
  <c r="BU362" i="1"/>
  <c r="BV363" i="1"/>
  <c r="BW359" i="1"/>
  <c r="CE362" i="1"/>
  <c r="AH362" i="1"/>
  <c r="AR358" i="1"/>
  <c r="BE358" i="1"/>
  <c r="BN359" i="1"/>
  <c r="BX358" i="1"/>
  <c r="CD361" i="1"/>
  <c r="U349" i="1"/>
  <c r="Y359" i="1"/>
  <c r="Z358" i="1"/>
  <c r="AC363" i="1"/>
  <c r="AB361" i="1"/>
  <c r="AB363" i="1"/>
  <c r="AE363" i="1"/>
  <c r="AG360" i="1"/>
  <c r="AH359" i="1"/>
  <c r="AI359" i="1"/>
  <c r="AK360" i="1"/>
  <c r="AL359" i="1"/>
  <c r="AM358" i="1"/>
  <c r="AO360" i="1"/>
  <c r="AP358" i="1"/>
  <c r="AQ359" i="1"/>
  <c r="AS361" i="1"/>
  <c r="AT363" i="1"/>
  <c r="AU363" i="1"/>
  <c r="AW360" i="1"/>
  <c r="AX359" i="1"/>
  <c r="AY359" i="1"/>
  <c r="BA363" i="1"/>
  <c r="BB358" i="1"/>
  <c r="BC361" i="1"/>
  <c r="BE360" i="1"/>
  <c r="BF358" i="1"/>
  <c r="BG359" i="1"/>
  <c r="BI361" i="1"/>
  <c r="BJ362" i="1"/>
  <c r="BK363" i="1"/>
  <c r="BM359" i="1"/>
  <c r="BN361" i="1"/>
  <c r="BO362" i="1"/>
  <c r="BQ361" i="1"/>
  <c r="BR362" i="1"/>
  <c r="BS363" i="1"/>
  <c r="BU359" i="1"/>
  <c r="BV358" i="1"/>
  <c r="BW360" i="1"/>
  <c r="BY360" i="1"/>
  <c r="BZ363" i="1"/>
  <c r="CA363" i="1"/>
  <c r="CC360" i="1"/>
  <c r="AB359" i="1"/>
  <c r="AL360" i="1"/>
  <c r="AT358" i="1"/>
  <c r="BB360" i="1"/>
  <c r="BL361" i="1"/>
  <c r="BV361" i="1"/>
  <c r="U344" i="1"/>
  <c r="U354" i="1"/>
  <c r="Y360" i="1"/>
  <c r="Z361" i="1"/>
  <c r="AA361" i="1"/>
  <c r="AD359" i="1"/>
  <c r="AD360" i="1"/>
  <c r="AF359" i="1"/>
  <c r="AG359" i="1"/>
  <c r="AH361" i="1"/>
  <c r="AJ363" i="1"/>
  <c r="AK361" i="1"/>
  <c r="AL362" i="1"/>
  <c r="AN359" i="1"/>
  <c r="AO363" i="1"/>
  <c r="AP362" i="1"/>
  <c r="AR363" i="1"/>
  <c r="AS359" i="1"/>
  <c r="AT360" i="1"/>
  <c r="AV359" i="1"/>
  <c r="AW363" i="1"/>
  <c r="AX361" i="1"/>
  <c r="AZ363" i="1"/>
  <c r="BA361" i="1"/>
  <c r="BB362" i="1"/>
  <c r="BD359" i="1"/>
  <c r="BE363" i="1"/>
  <c r="BF361" i="1"/>
  <c r="BH363" i="1"/>
  <c r="BI359" i="1"/>
  <c r="BJ358" i="1"/>
  <c r="BL359" i="1"/>
  <c r="BM360" i="1"/>
  <c r="BN362" i="1"/>
  <c r="BP363" i="1"/>
  <c r="BQ360" i="1"/>
  <c r="BR363" i="1"/>
  <c r="BT359" i="1"/>
  <c r="BU360" i="1"/>
  <c r="BV359" i="1"/>
  <c r="BX363" i="1"/>
  <c r="BY361" i="1"/>
  <c r="BZ361" i="1"/>
  <c r="CB362" i="1"/>
  <c r="CC359" i="1"/>
  <c r="CD358" i="1"/>
  <c r="U355" i="1"/>
  <c r="AB358" i="1"/>
  <c r="AK363" i="1"/>
  <c r="AP361" i="1"/>
  <c r="AX362" i="1"/>
  <c r="BF359" i="1"/>
  <c r="BM363" i="1"/>
  <c r="BU363" i="1"/>
  <c r="CC363" i="1"/>
  <c r="CD77" i="9" l="1"/>
  <c r="CE75" i="9"/>
  <c r="CE17" i="9"/>
  <c r="AA11" i="11"/>
  <c r="AP421" i="1"/>
  <c r="AP317" i="8" s="1"/>
  <c r="BA425" i="1"/>
  <c r="BA321" i="8" s="1"/>
  <c r="BW421" i="1"/>
  <c r="BW317" i="8" s="1"/>
  <c r="BK421" i="1"/>
  <c r="BK317" i="8" s="1"/>
  <c r="BX425" i="1"/>
  <c r="BX321" i="8" s="1"/>
  <c r="BF421" i="1"/>
  <c r="BF317" i="8" s="1"/>
  <c r="BY425" i="1"/>
  <c r="BY321" i="8" s="1"/>
  <c r="AP425" i="1"/>
  <c r="AP321" i="8" s="1"/>
  <c r="AS425" i="1"/>
  <c r="AS321" i="8" s="1"/>
  <c r="BE425" i="1"/>
  <c r="BE321" i="8" s="1"/>
  <c r="AM421" i="1"/>
  <c r="AM317" i="8" s="1"/>
  <c r="AN425" i="1"/>
  <c r="AN321" i="8" s="1"/>
  <c r="BF425" i="1"/>
  <c r="BF321" i="8" s="1"/>
  <c r="BB421" i="1"/>
  <c r="BB317" i="8" s="1"/>
  <c r="BN421" i="1"/>
  <c r="BN317" i="8" s="1"/>
  <c r="BO421" i="1"/>
  <c r="BO317" i="8" s="1"/>
  <c r="AS421" i="1"/>
  <c r="AS317" i="8" s="1"/>
  <c r="AY421" i="1"/>
  <c r="AY317" i="8" s="1"/>
  <c r="BE421" i="1"/>
  <c r="BE317" i="8" s="1"/>
  <c r="AW421" i="1"/>
  <c r="AW317" i="8" s="1"/>
  <c r="BS421" i="1"/>
  <c r="BS317" i="8" s="1"/>
  <c r="AZ425" i="1"/>
  <c r="AZ321" i="8" s="1"/>
  <c r="BU425" i="1"/>
  <c r="BU321" i="8" s="1"/>
  <c r="AB23" i="12"/>
  <c r="BB425" i="1"/>
  <c r="BB321" i="8" s="1"/>
  <c r="CE425" i="1"/>
  <c r="AT421" i="1"/>
  <c r="AT317" i="8" s="1"/>
  <c r="BK425" i="1"/>
  <c r="BK321" i="8" s="1"/>
  <c r="BD421" i="1"/>
  <c r="BD317" i="8" s="1"/>
  <c r="BW425" i="1"/>
  <c r="BW321" i="8" s="1"/>
  <c r="BL425" i="1"/>
  <c r="BL321" i="8" s="1"/>
  <c r="AK425" i="1"/>
  <c r="AK321" i="8" s="1"/>
  <c r="AV421" i="1"/>
  <c r="AV317" i="8" s="1"/>
  <c r="BT425" i="1"/>
  <c r="BT321" i="8" s="1"/>
  <c r="BN425" i="1"/>
  <c r="BN321" i="8" s="1"/>
  <c r="BI421" i="1"/>
  <c r="BI317" i="8" s="1"/>
  <c r="BL421" i="1"/>
  <c r="BL317" i="8" s="1"/>
  <c r="AR421" i="1"/>
  <c r="AR317" i="8" s="1"/>
  <c r="AZ421" i="1"/>
  <c r="AZ317" i="8" s="1"/>
  <c r="BV425" i="1"/>
  <c r="BV321" i="8" s="1"/>
  <c r="CA425" i="1"/>
  <c r="CA321" i="8" s="1"/>
  <c r="Y41" i="12"/>
  <c r="BP421" i="1"/>
  <c r="BP317" i="8" s="1"/>
  <c r="CB421" i="1"/>
  <c r="CB317" i="8" s="1"/>
  <c r="AA41" i="12"/>
  <c r="BJ425" i="1"/>
  <c r="BJ321" i="8" s="1"/>
  <c r="BT421" i="1"/>
  <c r="BT317" i="8" s="1"/>
  <c r="CC421" i="1"/>
  <c r="CC317" i="8" s="1"/>
  <c r="CE421" i="1"/>
  <c r="AM425" i="1"/>
  <c r="AM321" i="8" s="1"/>
  <c r="BH425" i="1"/>
  <c r="BH321" i="8" s="1"/>
  <c r="CA421" i="1"/>
  <c r="CA317" i="8" s="1"/>
  <c r="BP425" i="1"/>
  <c r="BP321" i="8" s="1"/>
  <c r="BX421" i="1"/>
  <c r="BX317" i="8" s="1"/>
  <c r="BC425" i="1"/>
  <c r="BC321" i="8" s="1"/>
  <c r="Y23" i="12"/>
  <c r="CD425" i="1"/>
  <c r="CD321" i="8" s="1"/>
  <c r="AQ421" i="1"/>
  <c r="AQ317" i="8" s="1"/>
  <c r="AY425" i="1"/>
  <c r="AY321" i="8" s="1"/>
  <c r="BU421" i="1"/>
  <c r="BU317" i="8" s="1"/>
  <c r="BM425" i="1"/>
  <c r="BM321" i="8" s="1"/>
  <c r="BR425" i="1"/>
  <c r="BR321" i="8" s="1"/>
  <c r="AU421" i="1"/>
  <c r="AU317" i="8" s="1"/>
  <c r="AW425" i="1"/>
  <c r="AW321" i="8" s="1"/>
  <c r="CD421" i="1"/>
  <c r="CD317" i="8" s="1"/>
  <c r="AL425" i="1"/>
  <c r="AL321" i="8" s="1"/>
  <c r="BG425" i="1"/>
  <c r="BG321" i="8" s="1"/>
  <c r="AN421" i="1"/>
  <c r="AN317" i="8" s="1"/>
  <c r="BR421" i="1"/>
  <c r="BR317" i="8" s="1"/>
  <c r="Y11" i="11"/>
  <c r="AK421" i="1"/>
  <c r="AK317" i="8" s="1"/>
  <c r="BD425" i="1"/>
  <c r="BD321" i="8" s="1"/>
  <c r="BZ421" i="1"/>
  <c r="BZ317" i="8" s="1"/>
  <c r="AV425" i="1"/>
  <c r="AV321" i="8" s="1"/>
  <c r="BH421" i="1"/>
  <c r="BH317" i="8" s="1"/>
  <c r="AU425" i="1"/>
  <c r="AU321" i="8" s="1"/>
  <c r="AL421" i="1"/>
  <c r="AL317" i="8" s="1"/>
  <c r="BS425" i="1"/>
  <c r="BS321" i="8" s="1"/>
  <c r="AO421" i="1"/>
  <c r="AO317" i="8" s="1"/>
  <c r="BG421" i="1"/>
  <c r="BG317" i="8" s="1"/>
  <c r="AQ425" i="1"/>
  <c r="AQ321" i="8" s="1"/>
  <c r="Z23" i="12"/>
  <c r="AB41" i="12"/>
  <c r="BZ425" i="1"/>
  <c r="BZ321" i="8" s="1"/>
  <c r="BQ421" i="1"/>
  <c r="BQ317" i="8" s="1"/>
  <c r="Z41" i="12"/>
  <c r="AA23" i="12"/>
  <c r="BA421" i="1"/>
  <c r="BA317" i="8" s="1"/>
  <c r="AR425" i="1"/>
  <c r="AR321" i="8" s="1"/>
  <c r="AT425" i="1"/>
  <c r="AT321" i="8" s="1"/>
  <c r="AX421" i="1"/>
  <c r="AX317" i="8" s="1"/>
  <c r="BI425" i="1"/>
  <c r="BI321" i="8" s="1"/>
  <c r="CB425" i="1"/>
  <c r="CB321" i="8" s="1"/>
  <c r="AX425" i="1"/>
  <c r="AX321" i="8" s="1"/>
  <c r="BQ425" i="1"/>
  <c r="BQ321" i="8" s="1"/>
  <c r="AO425" i="1"/>
  <c r="AO321" i="8" s="1"/>
  <c r="BJ421" i="1"/>
  <c r="BJ317" i="8" s="1"/>
  <c r="BY421" i="1"/>
  <c r="BY317" i="8" s="1"/>
  <c r="BO425" i="1"/>
  <c r="BO321" i="8" s="1"/>
  <c r="BC421" i="1"/>
  <c r="BC317" i="8" s="1"/>
  <c r="CC425" i="1"/>
  <c r="CC321" i="8" s="1"/>
  <c r="BM421" i="1"/>
  <c r="BM317" i="8" s="1"/>
  <c r="BV421" i="1"/>
  <c r="BV317" i="8" s="1"/>
  <c r="Z11" i="11"/>
  <c r="AH48" i="11"/>
  <c r="AB11" i="11"/>
  <c r="AB17" i="11"/>
  <c r="AB14" i="11"/>
  <c r="AB19" i="11"/>
  <c r="AB16" i="11"/>
  <c r="AB18" i="11"/>
  <c r="AB15" i="11"/>
  <c r="AA18" i="11"/>
  <c r="AA15" i="11"/>
  <c r="AA16" i="11"/>
  <c r="AA17" i="11"/>
  <c r="AA14" i="11"/>
  <c r="AA19" i="11"/>
  <c r="Z14" i="11"/>
  <c r="Z19" i="11"/>
  <c r="Z17" i="11"/>
  <c r="Z16" i="11"/>
  <c r="Z18" i="11"/>
  <c r="Z15" i="11"/>
  <c r="Y18" i="11"/>
  <c r="Y15" i="11"/>
  <c r="Y16" i="11"/>
  <c r="Y17" i="11"/>
  <c r="Y14" i="11"/>
  <c r="Y19" i="11"/>
  <c r="X17" i="11"/>
  <c r="X19" i="11"/>
  <c r="X16" i="11"/>
  <c r="X15" i="11"/>
  <c r="X18" i="11"/>
  <c r="X14" i="11"/>
  <c r="AF357" i="1"/>
  <c r="AF348" i="1" s="1"/>
  <c r="AF412" i="1" s="1"/>
  <c r="AN357" i="1"/>
  <c r="AN348" i="1" s="1"/>
  <c r="AN412" i="1" s="1"/>
  <c r="AV357" i="1"/>
  <c r="AV348" i="1" s="1"/>
  <c r="BD357" i="1"/>
  <c r="BD348" i="1" s="1"/>
  <c r="BD412" i="1" s="1"/>
  <c r="BL357" i="1"/>
  <c r="BL348" i="1" s="1"/>
  <c r="BL412" i="1" s="1"/>
  <c r="BT357" i="1"/>
  <c r="BT348" i="1" s="1"/>
  <c r="CB357" i="1"/>
  <c r="CB348" i="1" s="1"/>
  <c r="CB412" i="1" s="1"/>
  <c r="Z357" i="1"/>
  <c r="Z348" i="1" s="1"/>
  <c r="Z412" i="1" s="1"/>
  <c r="AP357" i="1"/>
  <c r="AP348" i="1" s="1"/>
  <c r="AP412" i="1" s="1"/>
  <c r="BF357" i="1"/>
  <c r="BF348" i="1" s="1"/>
  <c r="BF412" i="1" s="1"/>
  <c r="CD357" i="1"/>
  <c r="CD348" i="1" s="1"/>
  <c r="CD412" i="1" s="1"/>
  <c r="BK357" i="1"/>
  <c r="BK348" i="1" s="1"/>
  <c r="BK412" i="1" s="1"/>
  <c r="Y357" i="1"/>
  <c r="Y348" i="1" s="1"/>
  <c r="AG357" i="1"/>
  <c r="AG348" i="1" s="1"/>
  <c r="AG412" i="1" s="1"/>
  <c r="AO357" i="1"/>
  <c r="AO348" i="1" s="1"/>
  <c r="AO412" i="1" s="1"/>
  <c r="AW357" i="1"/>
  <c r="AW348" i="1" s="1"/>
  <c r="AW412" i="1" s="1"/>
  <c r="BE357" i="1"/>
  <c r="BE348" i="1" s="1"/>
  <c r="BE412" i="1" s="1"/>
  <c r="BM357" i="1"/>
  <c r="BM348" i="1" s="1"/>
  <c r="BM412" i="1" s="1"/>
  <c r="BU357" i="1"/>
  <c r="BU348" i="1" s="1"/>
  <c r="BU412" i="1" s="1"/>
  <c r="CC357" i="1"/>
  <c r="CC348" i="1" s="1"/>
  <c r="CC412" i="1" s="1"/>
  <c r="AH357" i="1"/>
  <c r="AH348" i="1" s="1"/>
  <c r="AH412" i="1" s="1"/>
  <c r="AX357" i="1"/>
  <c r="AX348" i="1" s="1"/>
  <c r="AX412" i="1" s="1"/>
  <c r="BN357" i="1"/>
  <c r="BN348" i="1" s="1"/>
  <c r="BN412" i="1" s="1"/>
  <c r="BV357" i="1"/>
  <c r="BV348" i="1" s="1"/>
  <c r="BV412" i="1" s="1"/>
  <c r="BZ357" i="1"/>
  <c r="BZ348" i="1" s="1"/>
  <c r="BZ412" i="1" s="1"/>
  <c r="AA357" i="1"/>
  <c r="AA348" i="1" s="1"/>
  <c r="AA412" i="1" s="1"/>
  <c r="AI357" i="1"/>
  <c r="AI348" i="1" s="1"/>
  <c r="AI412" i="1" s="1"/>
  <c r="AQ357" i="1"/>
  <c r="AQ348" i="1" s="1"/>
  <c r="AQ412" i="1" s="1"/>
  <c r="AY357" i="1"/>
  <c r="AY348" i="1" s="1"/>
  <c r="AY412" i="1" s="1"/>
  <c r="BG357" i="1"/>
  <c r="BG348" i="1" s="1"/>
  <c r="BG412" i="1" s="1"/>
  <c r="BO357" i="1"/>
  <c r="BO348" i="1" s="1"/>
  <c r="BO412" i="1" s="1"/>
  <c r="BW357" i="1"/>
  <c r="BW348" i="1" s="1"/>
  <c r="BW412" i="1" s="1"/>
  <c r="CE357" i="1"/>
  <c r="CE348" i="1" s="1"/>
  <c r="CE412" i="1" s="1"/>
  <c r="BB357" i="1"/>
  <c r="BB348" i="1" s="1"/>
  <c r="BB412" i="1" s="1"/>
  <c r="AC357" i="1"/>
  <c r="AC348" i="1" s="1"/>
  <c r="AC412" i="1" s="1"/>
  <c r="AJ357" i="1"/>
  <c r="AJ348" i="1" s="1"/>
  <c r="AR357" i="1"/>
  <c r="AR348" i="1" s="1"/>
  <c r="AR412" i="1" s="1"/>
  <c r="AZ357" i="1"/>
  <c r="AZ348" i="1" s="1"/>
  <c r="AZ412" i="1" s="1"/>
  <c r="BH357" i="1"/>
  <c r="BH348" i="1" s="1"/>
  <c r="BP357" i="1"/>
  <c r="BP348" i="1" s="1"/>
  <c r="BP412" i="1" s="1"/>
  <c r="BX357" i="1"/>
  <c r="BX348" i="1" s="1"/>
  <c r="BX412" i="1" s="1"/>
  <c r="AB357" i="1"/>
  <c r="AB348" i="1" s="1"/>
  <c r="AB412" i="1" s="1"/>
  <c r="AL357" i="1"/>
  <c r="AL348" i="1" s="1"/>
  <c r="AL412" i="1" s="1"/>
  <c r="BJ357" i="1"/>
  <c r="BJ348" i="1" s="1"/>
  <c r="BJ412" i="1" s="1"/>
  <c r="BS357" i="1"/>
  <c r="BS348" i="1" s="1"/>
  <c r="BS412" i="1" s="1"/>
  <c r="AD357" i="1"/>
  <c r="AD348" i="1" s="1"/>
  <c r="AD412" i="1" s="1"/>
  <c r="AK357" i="1"/>
  <c r="AK348" i="1" s="1"/>
  <c r="AK412" i="1" s="1"/>
  <c r="AS357" i="1"/>
  <c r="AS348" i="1" s="1"/>
  <c r="AS412" i="1" s="1"/>
  <c r="BA357" i="1"/>
  <c r="BA348" i="1" s="1"/>
  <c r="BA412" i="1" s="1"/>
  <c r="BI357" i="1"/>
  <c r="BI348" i="1" s="1"/>
  <c r="BI412" i="1" s="1"/>
  <c r="BQ357" i="1"/>
  <c r="BQ348" i="1" s="1"/>
  <c r="BQ412" i="1" s="1"/>
  <c r="BY357" i="1"/>
  <c r="BY348" i="1" s="1"/>
  <c r="BY412" i="1" s="1"/>
  <c r="AT357" i="1"/>
  <c r="AT348" i="1" s="1"/>
  <c r="AT412" i="1" s="1"/>
  <c r="BR357" i="1"/>
  <c r="BR348" i="1" s="1"/>
  <c r="BR412" i="1" s="1"/>
  <c r="AE357" i="1"/>
  <c r="AE348" i="1" s="1"/>
  <c r="AE412" i="1" s="1"/>
  <c r="AM357" i="1"/>
  <c r="AM348" i="1" s="1"/>
  <c r="AM412" i="1" s="1"/>
  <c r="AU357" i="1"/>
  <c r="AU348" i="1" s="1"/>
  <c r="AU412" i="1" s="1"/>
  <c r="BC357" i="1"/>
  <c r="BC348" i="1" s="1"/>
  <c r="BC412" i="1" s="1"/>
  <c r="CA357" i="1"/>
  <c r="CA348" i="1" s="1"/>
  <c r="CA412" i="1" s="1"/>
  <c r="U75" i="9"/>
  <c r="U17" i="9"/>
  <c r="U23" i="12"/>
  <c r="U18" i="11"/>
  <c r="U358" i="1"/>
  <c r="U357" i="1"/>
  <c r="U348" i="1"/>
  <c r="U421" i="1"/>
  <c r="U425" i="1"/>
  <c r="U41" i="12"/>
  <c r="U362" i="1"/>
  <c r="U17" i="11"/>
  <c r="U360" i="1"/>
  <c r="U19" i="11"/>
  <c r="U359" i="1"/>
  <c r="U363" i="1"/>
  <c r="U11" i="11"/>
  <c r="U16" i="11"/>
  <c r="U14" i="11"/>
  <c r="U15" i="11"/>
  <c r="U361" i="1"/>
  <c r="CE77" i="9" l="1"/>
  <c r="CE321" i="8"/>
  <c r="CE317" i="8"/>
  <c r="AM305" i="8"/>
  <c r="AM19" i="9" s="1"/>
  <c r="AM269" i="9"/>
  <c r="AM277" i="9" s="1"/>
  <c r="AS305" i="8"/>
  <c r="AS19" i="9" s="1"/>
  <c r="AS269" i="9"/>
  <c r="AS277" i="9" s="1"/>
  <c r="BP269" i="9"/>
  <c r="BP277" i="9" s="1"/>
  <c r="BP305" i="8"/>
  <c r="BP19" i="9" s="1"/>
  <c r="BW305" i="8"/>
  <c r="BW19" i="9" s="1"/>
  <c r="BW269" i="9"/>
  <c r="BW277" i="9" s="1"/>
  <c r="BV269" i="9"/>
  <c r="BV277" i="9" s="1"/>
  <c r="BV305" i="8"/>
  <c r="BV19" i="9" s="1"/>
  <c r="AW269" i="9"/>
  <c r="AW277" i="9" s="1"/>
  <c r="AW305" i="8"/>
  <c r="AW19" i="9" s="1"/>
  <c r="Z269" i="9"/>
  <c r="Z277" i="9" s="1"/>
  <c r="Z305" i="8"/>
  <c r="Z19" i="9" s="1"/>
  <c r="AE305" i="8"/>
  <c r="AE19" i="9" s="1"/>
  <c r="AE269" i="9"/>
  <c r="AE277" i="9" s="1"/>
  <c r="AK269" i="9"/>
  <c r="AK277" i="9" s="1"/>
  <c r="AK305" i="8"/>
  <c r="AK19" i="9" s="1"/>
  <c r="AA13" i="11"/>
  <c r="BH412" i="1"/>
  <c r="BO269" i="9"/>
  <c r="BO277" i="9" s="1"/>
  <c r="BO305" i="8"/>
  <c r="BO19" i="9" s="1"/>
  <c r="BN269" i="9"/>
  <c r="BN277" i="9" s="1"/>
  <c r="BN305" i="8"/>
  <c r="BN19" i="9" s="1"/>
  <c r="AO305" i="8"/>
  <c r="AO19" i="9" s="1"/>
  <c r="AO269" i="9"/>
  <c r="AO277" i="9" s="1"/>
  <c r="CB305" i="8"/>
  <c r="CB19" i="9" s="1"/>
  <c r="CB269" i="9"/>
  <c r="CB277" i="9" s="1"/>
  <c r="BR269" i="9"/>
  <c r="BR277" i="9" s="1"/>
  <c r="BR305" i="8"/>
  <c r="BR19" i="9" s="1"/>
  <c r="AD305" i="8"/>
  <c r="AD19" i="9" s="1"/>
  <c r="AD269" i="9"/>
  <c r="AD277" i="9" s="1"/>
  <c r="AZ305" i="8"/>
  <c r="AZ19" i="9" s="1"/>
  <c r="AZ269" i="9"/>
  <c r="AZ277" i="9" s="1"/>
  <c r="BG305" i="8"/>
  <c r="BG19" i="9" s="1"/>
  <c r="BG269" i="9"/>
  <c r="BG277" i="9" s="1"/>
  <c r="AX305" i="8"/>
  <c r="AX19" i="9" s="1"/>
  <c r="AX269" i="9"/>
  <c r="AX277" i="9" s="1"/>
  <c r="AG269" i="9"/>
  <c r="AG277" i="9" s="1"/>
  <c r="AG305" i="8"/>
  <c r="AG19" i="9" s="1"/>
  <c r="AB13" i="11"/>
  <c r="BT412" i="1"/>
  <c r="AU269" i="9"/>
  <c r="AU277" i="9" s="1"/>
  <c r="AU305" i="8"/>
  <c r="AU19" i="9" s="1"/>
  <c r="AT269" i="9"/>
  <c r="AT277" i="9" s="1"/>
  <c r="AT305" i="8"/>
  <c r="AT19" i="9" s="1"/>
  <c r="BS305" i="8"/>
  <c r="BS19" i="9" s="1"/>
  <c r="BS269" i="9"/>
  <c r="BS277" i="9" s="1"/>
  <c r="AR269" i="9"/>
  <c r="AR277" i="9" s="1"/>
  <c r="AR305" i="8"/>
  <c r="AR19" i="9" s="1"/>
  <c r="AY269" i="9"/>
  <c r="AY277" i="9" s="1"/>
  <c r="AY305" i="8"/>
  <c r="AY19" i="9" s="1"/>
  <c r="AH305" i="8"/>
  <c r="AH19" i="9" s="1"/>
  <c r="AH269" i="9"/>
  <c r="AH277" i="9" s="1"/>
  <c r="X13" i="11"/>
  <c r="AR418" i="1"/>
  <c r="AR314" i="8" s="1"/>
  <c r="AN426" i="1"/>
  <c r="BY418" i="1"/>
  <c r="BY314" i="8" s="1"/>
  <c r="AJ426" i="1"/>
  <c r="BC418" i="1"/>
  <c r="BC314" i="8" s="1"/>
  <c r="AP418" i="1"/>
  <c r="AP314" i="8" s="1"/>
  <c r="AA426" i="1"/>
  <c r="BO426" i="1"/>
  <c r="AC426" i="1"/>
  <c r="AA20" i="12"/>
  <c r="BT418" i="1"/>
  <c r="BT314" i="8" s="1"/>
  <c r="CA418" i="1"/>
  <c r="CA314" i="8" s="1"/>
  <c r="BL426" i="1"/>
  <c r="AS418" i="1"/>
  <c r="AS314" i="8" s="1"/>
  <c r="AE426" i="1"/>
  <c r="AO418" i="1"/>
  <c r="AO314" i="8" s="1"/>
  <c r="AM418" i="1"/>
  <c r="AM314" i="8" s="1"/>
  <c r="BI418" i="1"/>
  <c r="BI314" i="8" s="1"/>
  <c r="CD418" i="1"/>
  <c r="CD314" i="8" s="1"/>
  <c r="Z44" i="12"/>
  <c r="BC426" i="1"/>
  <c r="BF426" i="1"/>
  <c r="BG426" i="1"/>
  <c r="AW418" i="1"/>
  <c r="AW314" i="8" s="1"/>
  <c r="AS426" i="1"/>
  <c r="BF418" i="1"/>
  <c r="BF314" i="8" s="1"/>
  <c r="AH418" i="1"/>
  <c r="AH314" i="8" s="1"/>
  <c r="BQ426" i="1"/>
  <c r="BI426" i="1"/>
  <c r="BJ426" i="1"/>
  <c r="AM426" i="1"/>
  <c r="BQ418" i="1"/>
  <c r="BQ314" i="8" s="1"/>
  <c r="CA426" i="1"/>
  <c r="AY426" i="1"/>
  <c r="AI418" i="1"/>
  <c r="AI314" i="8" s="1"/>
  <c r="BD418" i="1"/>
  <c r="BD314" i="8" s="1"/>
  <c r="AF426" i="1"/>
  <c r="BZ418" i="1"/>
  <c r="BZ314" i="8" s="1"/>
  <c r="Z418" i="1"/>
  <c r="Z314" i="8" s="1"/>
  <c r="BM418" i="1"/>
  <c r="BM314" i="8" s="1"/>
  <c r="BU426" i="1"/>
  <c r="BK418" i="1"/>
  <c r="BK314" i="8" s="1"/>
  <c r="AD418" i="1"/>
  <c r="AD314" i="8" s="1"/>
  <c r="X20" i="12"/>
  <c r="CB418" i="1"/>
  <c r="CB314" i="8" s="1"/>
  <c r="BP418" i="1"/>
  <c r="BP314" i="8" s="1"/>
  <c r="BL418" i="1"/>
  <c r="BL314" i="8" s="1"/>
  <c r="AL426" i="1"/>
  <c r="AW426" i="1"/>
  <c r="AJ418" i="1"/>
  <c r="AJ314" i="8" s="1"/>
  <c r="Z426" i="1"/>
  <c r="AZ426" i="1"/>
  <c r="AR426" i="1"/>
  <c r="AV418" i="1"/>
  <c r="AV314" i="8" s="1"/>
  <c r="AZ418" i="1"/>
  <c r="AZ314" i="8" s="1"/>
  <c r="BP426" i="1"/>
  <c r="AK426" i="1"/>
  <c r="AA418" i="1"/>
  <c r="AA314" i="8" s="1"/>
  <c r="BH426" i="1"/>
  <c r="AI426" i="1"/>
  <c r="BN418" i="1"/>
  <c r="BN314" i="8" s="1"/>
  <c r="X44" i="12"/>
  <c r="AD426" i="1"/>
  <c r="BW426" i="1"/>
  <c r="BS426" i="1"/>
  <c r="CB426" i="1"/>
  <c r="AK418" i="1"/>
  <c r="AK314" i="8" s="1"/>
  <c r="BA418" i="1"/>
  <c r="BA314" i="8" s="1"/>
  <c r="CC426" i="1"/>
  <c r="BW418" i="1"/>
  <c r="BW314" i="8" s="1"/>
  <c r="AO426" i="1"/>
  <c r="AC418" i="1"/>
  <c r="AC314" i="8" s="1"/>
  <c r="AB418" i="1"/>
  <c r="AB314" i="8" s="1"/>
  <c r="BK426" i="1"/>
  <c r="BY426" i="1"/>
  <c r="BU418" i="1"/>
  <c r="BU314" i="8" s="1"/>
  <c r="BA426" i="1"/>
  <c r="AT426" i="1"/>
  <c r="AU418" i="1"/>
  <c r="AU314" i="8" s="1"/>
  <c r="BH418" i="1"/>
  <c r="BH314" i="8" s="1"/>
  <c r="AV426" i="1"/>
  <c r="AX418" i="1"/>
  <c r="AX314" i="8" s="1"/>
  <c r="AH426" i="1"/>
  <c r="AT418" i="1"/>
  <c r="AT314" i="8" s="1"/>
  <c r="CC418" i="1"/>
  <c r="CC314" i="8" s="1"/>
  <c r="BV426" i="1"/>
  <c r="AE418" i="1"/>
  <c r="AE314" i="8" s="1"/>
  <c r="CE426" i="1"/>
  <c r="AU426" i="1"/>
  <c r="BB418" i="1"/>
  <c r="BB314" i="8" s="1"/>
  <c r="BB426" i="1"/>
  <c r="AG426" i="1"/>
  <c r="BZ426" i="1"/>
  <c r="Y418" i="1"/>
  <c r="Y314" i="8" s="1"/>
  <c r="Z20" i="12"/>
  <c r="AF418" i="1"/>
  <c r="AF314" i="8" s="1"/>
  <c r="AQ426" i="1"/>
  <c r="BG418" i="1"/>
  <c r="BG314" i="8" s="1"/>
  <c r="BM426" i="1"/>
  <c r="BN426" i="1"/>
  <c r="BD426" i="1"/>
  <c r="BX426" i="1"/>
  <c r="AX426" i="1"/>
  <c r="AY418" i="1"/>
  <c r="AY314" i="8" s="1"/>
  <c r="CD426" i="1"/>
  <c r="BS418" i="1"/>
  <c r="BS314" i="8" s="1"/>
  <c r="AB44" i="12"/>
  <c r="BO418" i="1"/>
  <c r="BO314" i="8" s="1"/>
  <c r="BV418" i="1"/>
  <c r="BV314" i="8" s="1"/>
  <c r="BE426" i="1"/>
  <c r="AQ418" i="1"/>
  <c r="AQ314" i="8" s="1"/>
  <c r="AG418" i="1"/>
  <c r="AG314" i="8" s="1"/>
  <c r="BJ418" i="1"/>
  <c r="BJ314" i="8" s="1"/>
  <c r="CE418" i="1"/>
  <c r="AN418" i="1"/>
  <c r="AN314" i="8" s="1"/>
  <c r="Y426" i="1"/>
  <c r="BX418" i="1"/>
  <c r="BX314" i="8" s="1"/>
  <c r="BR426" i="1"/>
  <c r="BT426" i="1"/>
  <c r="BE418" i="1"/>
  <c r="BE314" i="8" s="1"/>
  <c r="Y20" i="12"/>
  <c r="BR418" i="1"/>
  <c r="BR314" i="8" s="1"/>
  <c r="AL418" i="1"/>
  <c r="AL314" i="8" s="1"/>
  <c r="AP426" i="1"/>
  <c r="Y44" i="12"/>
  <c r="AB426" i="1"/>
  <c r="AB20" i="12"/>
  <c r="AA44" i="12"/>
  <c r="Y412" i="1"/>
  <c r="BL305" i="8"/>
  <c r="BL19" i="9" s="1"/>
  <c r="BL269" i="9"/>
  <c r="BL277" i="9" s="1"/>
  <c r="BC269" i="9"/>
  <c r="BC277" i="9" s="1"/>
  <c r="BC305" i="8"/>
  <c r="BC19" i="9" s="1"/>
  <c r="BY269" i="9"/>
  <c r="BY277" i="9" s="1"/>
  <c r="BY305" i="8"/>
  <c r="BY19" i="9" s="1"/>
  <c r="BJ269" i="9"/>
  <c r="BJ277" i="9" s="1"/>
  <c r="BJ305" i="8"/>
  <c r="BJ19" i="9" s="1"/>
  <c r="Y13" i="11"/>
  <c r="AJ412" i="1"/>
  <c r="AQ305" i="8"/>
  <c r="AQ19" i="9" s="1"/>
  <c r="AQ269" i="9"/>
  <c r="AQ277" i="9" s="1"/>
  <c r="CC269" i="9"/>
  <c r="CC277" i="9" s="1"/>
  <c r="CC305" i="8"/>
  <c r="CC19" i="9" s="1"/>
  <c r="BK305" i="8"/>
  <c r="BK19" i="9" s="1"/>
  <c r="BK269" i="9"/>
  <c r="BK277" i="9" s="1"/>
  <c r="BD305" i="8"/>
  <c r="BD19" i="9" s="1"/>
  <c r="BD269" i="9"/>
  <c r="BD277" i="9" s="1"/>
  <c r="CA269" i="9"/>
  <c r="CA277" i="9" s="1"/>
  <c r="CA305" i="8"/>
  <c r="CA19" i="9" s="1"/>
  <c r="BQ305" i="8"/>
  <c r="BQ19" i="9" s="1"/>
  <c r="BQ269" i="9"/>
  <c r="BQ277" i="9" s="1"/>
  <c r="AL305" i="8"/>
  <c r="AL19" i="9" s="1"/>
  <c r="AL269" i="9"/>
  <c r="AL277" i="9" s="1"/>
  <c r="AC269" i="9"/>
  <c r="AC277" i="9" s="1"/>
  <c r="AC305" i="8"/>
  <c r="AC19" i="9" s="1"/>
  <c r="AI269" i="9"/>
  <c r="AI277" i="9" s="1"/>
  <c r="AI305" i="8"/>
  <c r="AI19" i="9" s="1"/>
  <c r="BU305" i="8"/>
  <c r="BU19" i="9" s="1"/>
  <c r="BU269" i="9"/>
  <c r="BU277" i="9" s="1"/>
  <c r="CD269" i="9"/>
  <c r="CD277" i="9" s="1"/>
  <c r="CD305" i="8"/>
  <c r="CD19" i="9" s="1"/>
  <c r="Z13" i="11"/>
  <c r="AV412" i="1"/>
  <c r="BI305" i="8"/>
  <c r="BI19" i="9" s="1"/>
  <c r="BI269" i="9"/>
  <c r="BI277" i="9" s="1"/>
  <c r="AB269" i="9"/>
  <c r="AB277" i="9" s="1"/>
  <c r="AB305" i="8"/>
  <c r="AB19" i="9" s="1"/>
  <c r="BB305" i="8"/>
  <c r="BB19" i="9" s="1"/>
  <c r="BB269" i="9"/>
  <c r="BB277" i="9" s="1"/>
  <c r="AA305" i="8"/>
  <c r="AA19" i="9" s="1"/>
  <c r="AA269" i="9"/>
  <c r="AA277" i="9" s="1"/>
  <c r="BM305" i="8"/>
  <c r="BM19" i="9" s="1"/>
  <c r="BM269" i="9"/>
  <c r="BM277" i="9" s="1"/>
  <c r="BF305" i="8"/>
  <c r="BF19" i="9" s="1"/>
  <c r="BF269" i="9"/>
  <c r="BF277" i="9" s="1"/>
  <c r="AN305" i="8"/>
  <c r="AN19" i="9" s="1"/>
  <c r="AN269" i="9"/>
  <c r="AN277" i="9" s="1"/>
  <c r="BA269" i="9"/>
  <c r="BA277" i="9" s="1"/>
  <c r="BA305" i="8"/>
  <c r="BA19" i="9" s="1"/>
  <c r="BX269" i="9"/>
  <c r="BX277" i="9" s="1"/>
  <c r="BX305" i="8"/>
  <c r="BX19" i="9" s="1"/>
  <c r="CE305" i="8"/>
  <c r="CE19" i="9" s="1"/>
  <c r="CE269" i="9"/>
  <c r="CE277" i="9" s="1"/>
  <c r="BZ305" i="8"/>
  <c r="BZ19" i="9" s="1"/>
  <c r="BZ269" i="9"/>
  <c r="BZ277" i="9" s="1"/>
  <c r="BE269" i="9"/>
  <c r="BE277" i="9" s="1"/>
  <c r="BE305" i="8"/>
  <c r="BE19" i="9" s="1"/>
  <c r="AP305" i="8"/>
  <c r="AP19" i="9" s="1"/>
  <c r="AP269" i="9"/>
  <c r="AP277" i="9" s="1"/>
  <c r="AF269" i="9"/>
  <c r="AF277" i="9" s="1"/>
  <c r="AF305" i="8"/>
  <c r="AF19" i="9" s="1"/>
  <c r="U77" i="9"/>
  <c r="U321" i="8"/>
  <c r="U317" i="8"/>
  <c r="U44" i="12"/>
  <c r="U418" i="1"/>
  <c r="U20" i="12"/>
  <c r="U412" i="1"/>
  <c r="U13" i="11"/>
  <c r="U426" i="1"/>
  <c r="AN79" i="9" l="1"/>
  <c r="AN83" i="9" s="1"/>
  <c r="AN23" i="9"/>
  <c r="BE79" i="9"/>
  <c r="BE83" i="9" s="1"/>
  <c r="BE23" i="9"/>
  <c r="AA79" i="9"/>
  <c r="AA83" i="9" s="1"/>
  <c r="AA23" i="9"/>
  <c r="Z22" i="11"/>
  <c r="Z48" i="11"/>
  <c r="Z100" i="11" s="1"/>
  <c r="Z98" i="11" s="1"/>
  <c r="CD79" i="9"/>
  <c r="CD83" i="9" s="1"/>
  <c r="CD23" i="9"/>
  <c r="BJ79" i="9"/>
  <c r="BJ83" i="9" s="1"/>
  <c r="BJ23" i="9"/>
  <c r="Y416" i="1"/>
  <c r="Y415" i="1" s="1"/>
  <c r="CE416" i="1"/>
  <c r="BF416" i="1"/>
  <c r="BF415" i="1" s="1"/>
  <c r="AP416" i="1"/>
  <c r="AP415" i="1" s="1"/>
  <c r="BT416" i="1"/>
  <c r="BT415" i="1" s="1"/>
  <c r="AH416" i="1"/>
  <c r="AH415" i="1" s="1"/>
  <c r="BD416" i="1"/>
  <c r="BD415" i="1" s="1"/>
  <c r="BJ416" i="1"/>
  <c r="BJ415" i="1" s="1"/>
  <c r="BP416" i="1"/>
  <c r="BP415" i="1" s="1"/>
  <c r="AD416" i="1"/>
  <c r="AD415" i="1" s="1"/>
  <c r="BN416" i="1"/>
  <c r="BN415" i="1" s="1"/>
  <c r="AC416" i="1"/>
  <c r="AC415" i="1" s="1"/>
  <c r="BC416" i="1"/>
  <c r="BC415" i="1" s="1"/>
  <c r="Z416" i="1"/>
  <c r="Z415" i="1" s="1"/>
  <c r="AG416" i="1"/>
  <c r="AG415" i="1" s="1"/>
  <c r="BO416" i="1"/>
  <c r="BO415" i="1" s="1"/>
  <c r="BQ416" i="1"/>
  <c r="BQ415" i="1" s="1"/>
  <c r="BX416" i="1"/>
  <c r="BX415" i="1" s="1"/>
  <c r="CD416" i="1"/>
  <c r="CD415" i="1" s="1"/>
  <c r="BU416" i="1"/>
  <c r="BU415" i="1" s="1"/>
  <c r="CB416" i="1"/>
  <c r="CB415" i="1" s="1"/>
  <c r="CC416" i="1"/>
  <c r="CC415" i="1" s="1"/>
  <c r="AK416" i="1"/>
  <c r="AK415" i="1" s="1"/>
  <c r="BE416" i="1"/>
  <c r="BE415" i="1" s="1"/>
  <c r="AY416" i="1"/>
  <c r="AY415" i="1" s="1"/>
  <c r="AE416" i="1"/>
  <c r="AE415" i="1" s="1"/>
  <c r="BK416" i="1"/>
  <c r="BK415" i="1" s="1"/>
  <c r="BA416" i="1"/>
  <c r="BA415" i="1" s="1"/>
  <c r="BW416" i="1"/>
  <c r="BW415" i="1" s="1"/>
  <c r="Y305" i="8"/>
  <c r="BM416" i="1"/>
  <c r="BM415" i="1" s="1"/>
  <c r="AV416" i="1"/>
  <c r="AV415" i="1" s="1"/>
  <c r="AF416" i="1"/>
  <c r="AF415" i="1" s="1"/>
  <c r="BS416" i="1"/>
  <c r="BS415" i="1" s="1"/>
  <c r="BG416" i="1"/>
  <c r="BG415" i="1" s="1"/>
  <c r="BH416" i="1"/>
  <c r="BH415" i="1" s="1"/>
  <c r="AJ416" i="1"/>
  <c r="AJ415" i="1" s="1"/>
  <c r="AI416" i="1"/>
  <c r="AI415" i="1" s="1"/>
  <c r="AB416" i="1"/>
  <c r="AB415" i="1" s="1"/>
  <c r="BR416" i="1"/>
  <c r="BR415" i="1" s="1"/>
  <c r="BL416" i="1"/>
  <c r="BL415" i="1" s="1"/>
  <c r="AO416" i="1"/>
  <c r="AO415" i="1" s="1"/>
  <c r="AU416" i="1"/>
  <c r="AU415" i="1" s="1"/>
  <c r="CA416" i="1"/>
  <c r="CA415" i="1" s="1"/>
  <c r="AX416" i="1"/>
  <c r="AX415" i="1" s="1"/>
  <c r="AL416" i="1"/>
  <c r="AL415" i="1" s="1"/>
  <c r="AL414" i="1" s="1"/>
  <c r="AN416" i="1"/>
  <c r="AN415" i="1" s="1"/>
  <c r="AW416" i="1"/>
  <c r="AW415" i="1" s="1"/>
  <c r="AQ416" i="1"/>
  <c r="AQ415" i="1" s="1"/>
  <c r="AZ416" i="1"/>
  <c r="AZ415" i="1" s="1"/>
  <c r="BV416" i="1"/>
  <c r="BV415" i="1" s="1"/>
  <c r="AT416" i="1"/>
  <c r="AT415" i="1" s="1"/>
  <c r="AR416" i="1"/>
  <c r="AR415" i="1" s="1"/>
  <c r="AA416" i="1"/>
  <c r="AA415" i="1" s="1"/>
  <c r="BY416" i="1"/>
  <c r="BY415" i="1" s="1"/>
  <c r="AS416" i="1"/>
  <c r="AS415" i="1" s="1"/>
  <c r="Y269" i="9"/>
  <c r="BB416" i="1"/>
  <c r="BB415" i="1" s="1"/>
  <c r="AM416" i="1"/>
  <c r="AM415" i="1" s="1"/>
  <c r="BI416" i="1"/>
  <c r="BI415" i="1" s="1"/>
  <c r="BZ416" i="1"/>
  <c r="BZ415" i="1" s="1"/>
  <c r="CD323" i="8"/>
  <c r="CD319" i="8" s="1"/>
  <c r="CD423" i="1"/>
  <c r="AQ323" i="8"/>
  <c r="AQ319" i="8" s="1"/>
  <c r="AQ423" i="1"/>
  <c r="AU323" i="8"/>
  <c r="AU319" i="8" s="1"/>
  <c r="AU423" i="1"/>
  <c r="AV323" i="8"/>
  <c r="AV319" i="8" s="1"/>
  <c r="AV423" i="1"/>
  <c r="BS323" i="8"/>
  <c r="BS319" i="8" s="1"/>
  <c r="BS423" i="1"/>
  <c r="AK323" i="8"/>
  <c r="AK319" i="8" s="1"/>
  <c r="AK423" i="1"/>
  <c r="AW323" i="8"/>
  <c r="AW319" i="8" s="1"/>
  <c r="AW423" i="1"/>
  <c r="BU323" i="8"/>
  <c r="BU319" i="8" s="1"/>
  <c r="BU423" i="1"/>
  <c r="CA323" i="8"/>
  <c r="CA319" i="8" s="1"/>
  <c r="CA423" i="1"/>
  <c r="AS323" i="8"/>
  <c r="AS319" i="8" s="1"/>
  <c r="AS423" i="1"/>
  <c r="AC323" i="8"/>
  <c r="AC319" i="8" s="1"/>
  <c r="AC423" i="1"/>
  <c r="AG79" i="9"/>
  <c r="AG83" i="9" s="1"/>
  <c r="AG23" i="9"/>
  <c r="BN79" i="9"/>
  <c r="BN83" i="9" s="1"/>
  <c r="BN23" i="9"/>
  <c r="BB79" i="9"/>
  <c r="BB83" i="9" s="1"/>
  <c r="BB23" i="9"/>
  <c r="AL79" i="9"/>
  <c r="AL83" i="9" s="1"/>
  <c r="AL23" i="9"/>
  <c r="BK79" i="9"/>
  <c r="BK83" i="9" s="1"/>
  <c r="BK23" i="9"/>
  <c r="CE323" i="8"/>
  <c r="CE423" i="1"/>
  <c r="BW323" i="8"/>
  <c r="BW319" i="8" s="1"/>
  <c r="BW423" i="1"/>
  <c r="BP323" i="8"/>
  <c r="BP319" i="8" s="1"/>
  <c r="BP423" i="1"/>
  <c r="AL323" i="8"/>
  <c r="AL319" i="8" s="1"/>
  <c r="AL423" i="1"/>
  <c r="BO323" i="8"/>
  <c r="BO319" i="8" s="1"/>
  <c r="BO423" i="1"/>
  <c r="X22" i="11"/>
  <c r="X48" i="11"/>
  <c r="BS79" i="9"/>
  <c r="BS83" i="9" s="1"/>
  <c r="BS23" i="9"/>
  <c r="AD79" i="9"/>
  <c r="AD83" i="9" s="1"/>
  <c r="AD23" i="9"/>
  <c r="AE79" i="9"/>
  <c r="AE83" i="9" s="1"/>
  <c r="AE23" i="9"/>
  <c r="BW79" i="9"/>
  <c r="BW83" i="9" s="1"/>
  <c r="BW23" i="9"/>
  <c r="AB79" i="9"/>
  <c r="AB83" i="9" s="1"/>
  <c r="AB23" i="9"/>
  <c r="BY79" i="9"/>
  <c r="BY83" i="9" s="1"/>
  <c r="BY23" i="9"/>
  <c r="BT323" i="8"/>
  <c r="BT319" i="8" s="1"/>
  <c r="BT423" i="1"/>
  <c r="AX323" i="8"/>
  <c r="AX319" i="8" s="1"/>
  <c r="AX423" i="1"/>
  <c r="AO323" i="8"/>
  <c r="AO319" i="8" s="1"/>
  <c r="AO423" i="1"/>
  <c r="AD323" i="8"/>
  <c r="AD319" i="8" s="1"/>
  <c r="AD423" i="1"/>
  <c r="AM323" i="8"/>
  <c r="AM319" i="8" s="1"/>
  <c r="AM423" i="1"/>
  <c r="BG323" i="8"/>
  <c r="BG319" i="8" s="1"/>
  <c r="BG423" i="1"/>
  <c r="AE323" i="8"/>
  <c r="AE319" i="8" s="1"/>
  <c r="AE423" i="1"/>
  <c r="AA323" i="8"/>
  <c r="AA319" i="8" s="1"/>
  <c r="AA423" i="1"/>
  <c r="AT79" i="9"/>
  <c r="AT83" i="9" s="1"/>
  <c r="AT23" i="9"/>
  <c r="BR79" i="9"/>
  <c r="BR83" i="9" s="1"/>
  <c r="BR23" i="9"/>
  <c r="BO79" i="9"/>
  <c r="BO83" i="9" s="1"/>
  <c r="BO23" i="9"/>
  <c r="Z79" i="9"/>
  <c r="Z83" i="9" s="1"/>
  <c r="Z23" i="9"/>
  <c r="BP79" i="9"/>
  <c r="BP83" i="9" s="1"/>
  <c r="BP23" i="9"/>
  <c r="BZ79" i="9"/>
  <c r="BZ83" i="9" s="1"/>
  <c r="BZ23" i="9"/>
  <c r="CC79" i="9"/>
  <c r="CC83" i="9" s="1"/>
  <c r="CC23" i="9"/>
  <c r="CE79" i="9"/>
  <c r="CE83" i="9" s="1"/>
  <c r="CE23" i="9"/>
  <c r="BF79" i="9"/>
  <c r="BF83" i="9" s="1"/>
  <c r="BF23" i="9"/>
  <c r="BU79" i="9"/>
  <c r="BU83" i="9" s="1"/>
  <c r="BU23" i="9"/>
  <c r="BQ79" i="9"/>
  <c r="BQ83" i="9" s="1"/>
  <c r="BQ23" i="9"/>
  <c r="AB323" i="8"/>
  <c r="AB319" i="8" s="1"/>
  <c r="AB423" i="1"/>
  <c r="BR323" i="8"/>
  <c r="BR319" i="8" s="1"/>
  <c r="BR423" i="1"/>
  <c r="BE323" i="8"/>
  <c r="BE319" i="8" s="1"/>
  <c r="BE423" i="1"/>
  <c r="BX323" i="8"/>
  <c r="BX319" i="8" s="1"/>
  <c r="BX423" i="1"/>
  <c r="BV323" i="8"/>
  <c r="BV319" i="8" s="1"/>
  <c r="BV423" i="1"/>
  <c r="AT323" i="8"/>
  <c r="AT319" i="8" s="1"/>
  <c r="AT423" i="1"/>
  <c r="BJ323" i="8"/>
  <c r="BJ319" i="8" s="1"/>
  <c r="BJ423" i="1"/>
  <c r="BF323" i="8"/>
  <c r="BF319" i="8" s="1"/>
  <c r="BF423" i="1"/>
  <c r="AH79" i="9"/>
  <c r="AH83" i="9" s="1"/>
  <c r="AH23" i="9"/>
  <c r="AX79" i="9"/>
  <c r="AX83" i="9" s="1"/>
  <c r="AX23" i="9"/>
  <c r="AF79" i="9"/>
  <c r="AF83" i="9" s="1"/>
  <c r="AF23" i="9"/>
  <c r="AI79" i="9"/>
  <c r="AI83" i="9" s="1"/>
  <c r="AI23" i="9"/>
  <c r="CA79" i="9"/>
  <c r="CA83" i="9" s="1"/>
  <c r="CA23" i="9"/>
  <c r="BC79" i="9"/>
  <c r="BC83" i="9" s="1"/>
  <c r="BC23" i="9"/>
  <c r="BD323" i="8"/>
  <c r="BD319" i="8" s="1"/>
  <c r="BD423" i="1"/>
  <c r="BZ323" i="8"/>
  <c r="BZ319" i="8" s="1"/>
  <c r="BZ423" i="1"/>
  <c r="BA323" i="8"/>
  <c r="BA319" i="8" s="1"/>
  <c r="BA423" i="1"/>
  <c r="CC323" i="8"/>
  <c r="CC319" i="8" s="1"/>
  <c r="CC423" i="1"/>
  <c r="AR323" i="8"/>
  <c r="AR319" i="8" s="1"/>
  <c r="AR423" i="1"/>
  <c r="AF323" i="8"/>
  <c r="AF319" i="8" s="1"/>
  <c r="AF423" i="1"/>
  <c r="BI323" i="8"/>
  <c r="BI319" i="8" s="1"/>
  <c r="BI423" i="1"/>
  <c r="BC323" i="8"/>
  <c r="BC319" i="8" s="1"/>
  <c r="BC423" i="1"/>
  <c r="BL323" i="8"/>
  <c r="BL319" i="8" s="1"/>
  <c r="BL423" i="1"/>
  <c r="AY79" i="9"/>
  <c r="AY83" i="9" s="1"/>
  <c r="AY23" i="9"/>
  <c r="AU79" i="9"/>
  <c r="AU83" i="9" s="1"/>
  <c r="AU23" i="9"/>
  <c r="BH305" i="8"/>
  <c r="BH19" i="9" s="1"/>
  <c r="BH269" i="9"/>
  <c r="BH277" i="9" s="1"/>
  <c r="AW79" i="9"/>
  <c r="AW83" i="9" s="1"/>
  <c r="AW23" i="9"/>
  <c r="AP79" i="9"/>
  <c r="AP83" i="9" s="1"/>
  <c r="AP23" i="9"/>
  <c r="BI79" i="9"/>
  <c r="BI83" i="9" s="1"/>
  <c r="BI23" i="9"/>
  <c r="AQ79" i="9"/>
  <c r="AQ83" i="9" s="1"/>
  <c r="AQ23" i="9"/>
  <c r="AP323" i="8"/>
  <c r="AP319" i="8" s="1"/>
  <c r="AP423" i="1"/>
  <c r="Y323" i="8"/>
  <c r="Y319" i="8" s="1"/>
  <c r="Y423" i="1"/>
  <c r="BN323" i="8"/>
  <c r="BN319" i="8" s="1"/>
  <c r="BN423" i="1"/>
  <c r="AG323" i="8"/>
  <c r="AG319" i="8" s="1"/>
  <c r="AG423" i="1"/>
  <c r="AI323" i="8"/>
  <c r="AI319" i="8" s="1"/>
  <c r="AI423" i="1"/>
  <c r="AZ323" i="8"/>
  <c r="AZ319" i="8" s="1"/>
  <c r="AZ423" i="1"/>
  <c r="BQ323" i="8"/>
  <c r="BQ319" i="8" s="1"/>
  <c r="BQ423" i="1"/>
  <c r="AJ323" i="8"/>
  <c r="AJ319" i="8" s="1"/>
  <c r="AJ423" i="1"/>
  <c r="BG79" i="9"/>
  <c r="BG83" i="9" s="1"/>
  <c r="BG23" i="9"/>
  <c r="CB79" i="9"/>
  <c r="CB83" i="9" s="1"/>
  <c r="CB23" i="9"/>
  <c r="AA22" i="11"/>
  <c r="AA48" i="11"/>
  <c r="AA100" i="11" s="1"/>
  <c r="AA98" i="11" s="1"/>
  <c r="AS79" i="9"/>
  <c r="AS83" i="9" s="1"/>
  <c r="AS23" i="9"/>
  <c r="BX79" i="9"/>
  <c r="BX83" i="9" s="1"/>
  <c r="BX23" i="9"/>
  <c r="BA79" i="9"/>
  <c r="BA83" i="9" s="1"/>
  <c r="BA23" i="9"/>
  <c r="AC79" i="9"/>
  <c r="AC83" i="9" s="1"/>
  <c r="AC23" i="9"/>
  <c r="AJ269" i="9"/>
  <c r="AJ277" i="9" s="1"/>
  <c r="AJ305" i="8"/>
  <c r="AJ19" i="9" s="1"/>
  <c r="BM323" i="8"/>
  <c r="BM319" i="8" s="1"/>
  <c r="BM423" i="1"/>
  <c r="BB323" i="8"/>
  <c r="BB319" i="8" s="1"/>
  <c r="BB423" i="1"/>
  <c r="AH323" i="8"/>
  <c r="AH319" i="8" s="1"/>
  <c r="AH423" i="1"/>
  <c r="BY323" i="8"/>
  <c r="BY319" i="8" s="1"/>
  <c r="BY423" i="1"/>
  <c r="BH323" i="8"/>
  <c r="BH319" i="8" s="1"/>
  <c r="BH423" i="1"/>
  <c r="Z323" i="8"/>
  <c r="Z319" i="8" s="1"/>
  <c r="Z423" i="1"/>
  <c r="AR79" i="9"/>
  <c r="AR83" i="9" s="1"/>
  <c r="AR23" i="9"/>
  <c r="BT269" i="9"/>
  <c r="BT277" i="9" s="1"/>
  <c r="BT305" i="8"/>
  <c r="BT19" i="9" s="1"/>
  <c r="AK79" i="9"/>
  <c r="AK83" i="9" s="1"/>
  <c r="AK23" i="9"/>
  <c r="BV79" i="9"/>
  <c r="BV83" i="9" s="1"/>
  <c r="BV23" i="9"/>
  <c r="BM79" i="9"/>
  <c r="BM83" i="9" s="1"/>
  <c r="BM23" i="9"/>
  <c r="AV305" i="8"/>
  <c r="AV19" i="9" s="1"/>
  <c r="AV269" i="9"/>
  <c r="AV277" i="9" s="1"/>
  <c r="BD79" i="9"/>
  <c r="BD83" i="9" s="1"/>
  <c r="BD23" i="9"/>
  <c r="Y22" i="11"/>
  <c r="Y48" i="11"/>
  <c r="Y100" i="11" s="1"/>
  <c r="Y98" i="11" s="1"/>
  <c r="BL79" i="9"/>
  <c r="BL83" i="9" s="1"/>
  <c r="BL23" i="9"/>
  <c r="CE314" i="8"/>
  <c r="BK323" i="8"/>
  <c r="BK319" i="8" s="1"/>
  <c r="BK423" i="1"/>
  <c r="CB323" i="8"/>
  <c r="CB319" i="8" s="1"/>
  <c r="CB423" i="1"/>
  <c r="AY323" i="8"/>
  <c r="AY319" i="8" s="1"/>
  <c r="AY423" i="1"/>
  <c r="AN323" i="8"/>
  <c r="AN319" i="8" s="1"/>
  <c r="AN423" i="1"/>
  <c r="AB22" i="11"/>
  <c r="AB48" i="11"/>
  <c r="AB100" i="11" s="1"/>
  <c r="AB98" i="11" s="1"/>
  <c r="AZ79" i="9"/>
  <c r="AZ83" i="9" s="1"/>
  <c r="AZ23" i="9"/>
  <c r="AO79" i="9"/>
  <c r="AO83" i="9" s="1"/>
  <c r="AO23" i="9"/>
  <c r="AM79" i="9"/>
  <c r="AM83" i="9" s="1"/>
  <c r="AM23" i="9"/>
  <c r="CE29" i="9"/>
  <c r="CE89" i="9"/>
  <c r="U22" i="11"/>
  <c r="U416" i="1"/>
  <c r="U305" i="8"/>
  <c r="U314" i="8"/>
  <c r="U269" i="9"/>
  <c r="U323" i="8"/>
  <c r="U423" i="1"/>
  <c r="U48" i="11"/>
  <c r="AS414" i="1" l="1"/>
  <c r="AV414" i="1"/>
  <c r="AT414" i="1"/>
  <c r="CA414" i="1"/>
  <c r="BU414" i="1"/>
  <c r="AC414" i="1"/>
  <c r="AW414" i="1"/>
  <c r="BR414" i="1"/>
  <c r="CE91" i="9"/>
  <c r="CE93" i="9" s="1"/>
  <c r="CE31" i="9"/>
  <c r="CE33" i="9" s="1"/>
  <c r="BH79" i="9"/>
  <c r="BH83" i="9" s="1"/>
  <c r="BH23" i="9"/>
  <c r="BZ124" i="9"/>
  <c r="BR124" i="9"/>
  <c r="AB124" i="9"/>
  <c r="Y277" i="9"/>
  <c r="AQ414" i="1"/>
  <c r="BL414" i="1"/>
  <c r="AF414" i="1"/>
  <c r="AY414" i="1"/>
  <c r="BQ414" i="1"/>
  <c r="BP414" i="1"/>
  <c r="Y414" i="1"/>
  <c r="BT79" i="9"/>
  <c r="BT83" i="9" s="1"/>
  <c r="BT23" i="9"/>
  <c r="BI124" i="9"/>
  <c r="AH124" i="9"/>
  <c r="BK124" i="9"/>
  <c r="BN124" i="9"/>
  <c r="BE414" i="1"/>
  <c r="BO414" i="1"/>
  <c r="BJ414" i="1"/>
  <c r="AJ79" i="9"/>
  <c r="AJ83" i="9" s="1"/>
  <c r="AJ23" i="9"/>
  <c r="CB124" i="9"/>
  <c r="BC124" i="9"/>
  <c r="AF124" i="9"/>
  <c r="BF124" i="9"/>
  <c r="BP124" i="9"/>
  <c r="AT124" i="9"/>
  <c r="BW124" i="9"/>
  <c r="BS124" i="9"/>
  <c r="BY414" i="1"/>
  <c r="AN414" i="1"/>
  <c r="AB414" i="1"/>
  <c r="BM414" i="1"/>
  <c r="AK414" i="1"/>
  <c r="AG414" i="1"/>
  <c r="BD414" i="1"/>
  <c r="BJ124" i="9"/>
  <c r="BI312" i="8"/>
  <c r="BI308" i="8" s="1"/>
  <c r="BI307" i="8" s="1"/>
  <c r="BU312" i="8"/>
  <c r="BU308" i="8" s="1"/>
  <c r="BU307" i="8" s="1"/>
  <c r="BV312" i="8"/>
  <c r="BV308" i="8" s="1"/>
  <c r="BV307" i="8" s="1"/>
  <c r="BT312" i="8"/>
  <c r="BT308" i="8" s="1"/>
  <c r="BT307" i="8" s="1"/>
  <c r="CB312" i="8"/>
  <c r="CB308" i="8" s="1"/>
  <c r="CB307" i="8" s="1"/>
  <c r="BG312" i="8"/>
  <c r="BG308" i="8" s="1"/>
  <c r="BG307" i="8" s="1"/>
  <c r="AY312" i="8"/>
  <c r="AY308" i="8" s="1"/>
  <c r="AY307" i="8" s="1"/>
  <c r="AG312" i="8"/>
  <c r="AG308" i="8" s="1"/>
  <c r="AG307" i="8" s="1"/>
  <c r="AF312" i="8"/>
  <c r="AF308" i="8" s="1"/>
  <c r="AF307" i="8" s="1"/>
  <c r="Y312" i="8"/>
  <c r="Y308" i="8" s="1"/>
  <c r="Y307" i="8" s="1"/>
  <c r="AZ312" i="8"/>
  <c r="AZ308" i="8" s="1"/>
  <c r="AZ307" i="8" s="1"/>
  <c r="BS312" i="8"/>
  <c r="BS308" i="8" s="1"/>
  <c r="BS307" i="8" s="1"/>
  <c r="BR312" i="8"/>
  <c r="BR308" i="8" s="1"/>
  <c r="BR307" i="8" s="1"/>
  <c r="BE312" i="8"/>
  <c r="BE308" i="8" s="1"/>
  <c r="BE307" i="8" s="1"/>
  <c r="AA312" i="8"/>
  <c r="AA308" i="8" s="1"/>
  <c r="AA307" i="8" s="1"/>
  <c r="BD312" i="8"/>
  <c r="BD308" i="8" s="1"/>
  <c r="BD307" i="8" s="1"/>
  <c r="BC312" i="8"/>
  <c r="BC308" i="8" s="1"/>
  <c r="BC307" i="8" s="1"/>
  <c r="AU312" i="8"/>
  <c r="AU308" i="8" s="1"/>
  <c r="AU307" i="8" s="1"/>
  <c r="BN312" i="8"/>
  <c r="BN308" i="8" s="1"/>
  <c r="BN307" i="8" s="1"/>
  <c r="BY312" i="8"/>
  <c r="BY308" i="8" s="1"/>
  <c r="BY307" i="8" s="1"/>
  <c r="BK312" i="8"/>
  <c r="BK308" i="8" s="1"/>
  <c r="BK307" i="8" s="1"/>
  <c r="AM312" i="8"/>
  <c r="AM308" i="8" s="1"/>
  <c r="AM307" i="8" s="1"/>
  <c r="BW312" i="8"/>
  <c r="BW308" i="8" s="1"/>
  <c r="BW307" i="8" s="1"/>
  <c r="AR312" i="8"/>
  <c r="AR308" i="8" s="1"/>
  <c r="AR307" i="8" s="1"/>
  <c r="BH312" i="8"/>
  <c r="BH308" i="8" s="1"/>
  <c r="BH307" i="8" s="1"/>
  <c r="AP312" i="8"/>
  <c r="AP308" i="8" s="1"/>
  <c r="AP307" i="8" s="1"/>
  <c r="AJ312" i="8"/>
  <c r="AJ308" i="8" s="1"/>
  <c r="AJ307" i="8" s="1"/>
  <c r="AC312" i="8"/>
  <c r="AC308" i="8" s="1"/>
  <c r="AC307" i="8" s="1"/>
  <c r="AI312" i="8"/>
  <c r="AI308" i="8" s="1"/>
  <c r="AI307" i="8" s="1"/>
  <c r="AE312" i="8"/>
  <c r="AE308" i="8" s="1"/>
  <c r="AE307" i="8" s="1"/>
  <c r="BA312" i="8"/>
  <c r="BA308" i="8" s="1"/>
  <c r="BA307" i="8" s="1"/>
  <c r="AH312" i="8"/>
  <c r="AH308" i="8" s="1"/>
  <c r="AH307" i="8" s="1"/>
  <c r="CD312" i="8"/>
  <c r="CD308" i="8" s="1"/>
  <c r="CD307" i="8" s="1"/>
  <c r="AK312" i="8"/>
  <c r="AK308" i="8" s="1"/>
  <c r="AK307" i="8" s="1"/>
  <c r="AD312" i="8"/>
  <c r="AD308" i="8" s="1"/>
  <c r="AD307" i="8" s="1"/>
  <c r="BL312" i="8"/>
  <c r="BL308" i="8" s="1"/>
  <c r="BL307" i="8" s="1"/>
  <c r="AN312" i="8"/>
  <c r="AN308" i="8" s="1"/>
  <c r="AN307" i="8" s="1"/>
  <c r="BP312" i="8"/>
  <c r="BP308" i="8" s="1"/>
  <c r="BP307" i="8" s="1"/>
  <c r="AW312" i="8"/>
  <c r="AW308" i="8" s="1"/>
  <c r="AW307" i="8" s="1"/>
  <c r="CC312" i="8"/>
  <c r="CC308" i="8" s="1"/>
  <c r="CC307" i="8" s="1"/>
  <c r="AV312" i="8"/>
  <c r="AV308" i="8" s="1"/>
  <c r="AV307" i="8" s="1"/>
  <c r="AX312" i="8"/>
  <c r="AX308" i="8" s="1"/>
  <c r="AX307" i="8" s="1"/>
  <c r="BB312" i="8"/>
  <c r="BB308" i="8" s="1"/>
  <c r="BB307" i="8" s="1"/>
  <c r="Z312" i="8"/>
  <c r="Z308" i="8" s="1"/>
  <c r="Z307" i="8" s="1"/>
  <c r="BO312" i="8"/>
  <c r="BO308" i="8" s="1"/>
  <c r="BO307" i="8" s="1"/>
  <c r="BF312" i="8"/>
  <c r="BF308" i="8" s="1"/>
  <c r="BF307" i="8" s="1"/>
  <c r="BZ312" i="8"/>
  <c r="BZ308" i="8" s="1"/>
  <c r="BZ307" i="8" s="1"/>
  <c r="BM312" i="8"/>
  <c r="BM308" i="8" s="1"/>
  <c r="BM307" i="8" s="1"/>
  <c r="BX312" i="8"/>
  <c r="BX308" i="8" s="1"/>
  <c r="BX307" i="8" s="1"/>
  <c r="AS312" i="8"/>
  <c r="AS308" i="8" s="1"/>
  <c r="AS307" i="8" s="1"/>
  <c r="Y19" i="9"/>
  <c r="CA312" i="8"/>
  <c r="CA308" i="8" s="1"/>
  <c r="CA307" i="8" s="1"/>
  <c r="BQ312" i="8"/>
  <c r="BQ308" i="8" s="1"/>
  <c r="BQ307" i="8" s="1"/>
  <c r="AB312" i="8"/>
  <c r="AB308" i="8" s="1"/>
  <c r="AB307" i="8" s="1"/>
  <c r="BJ312" i="8"/>
  <c r="BJ308" i="8" s="1"/>
  <c r="BJ307" i="8" s="1"/>
  <c r="AT312" i="8"/>
  <c r="AT308" i="8" s="1"/>
  <c r="AT307" i="8" s="1"/>
  <c r="AO312" i="8"/>
  <c r="AO308" i="8" s="1"/>
  <c r="AO307" i="8" s="1"/>
  <c r="AQ312" i="8"/>
  <c r="AQ308" i="8" s="1"/>
  <c r="AQ307" i="8" s="1"/>
  <c r="AL312" i="8"/>
  <c r="AL308" i="8" s="1"/>
  <c r="AL307" i="8" s="1"/>
  <c r="CE312" i="8"/>
  <c r="CC414" i="1"/>
  <c r="Z414" i="1"/>
  <c r="AH414" i="1"/>
  <c r="AA124" i="9"/>
  <c r="AV79" i="9"/>
  <c r="AV83" i="9" s="1"/>
  <c r="AV23" i="9"/>
  <c r="BL124" i="9"/>
  <c r="AR124" i="9"/>
  <c r="BG124" i="9"/>
  <c r="AP124" i="9"/>
  <c r="AU124" i="9"/>
  <c r="CA124" i="9"/>
  <c r="CE124" i="9"/>
  <c r="CE130" i="9" s="1"/>
  <c r="Z124" i="9"/>
  <c r="BY124" i="9"/>
  <c r="AE124" i="9"/>
  <c r="AG124" i="9"/>
  <c r="BZ414" i="1"/>
  <c r="AR414" i="1"/>
  <c r="AX414" i="1"/>
  <c r="AJ414" i="1"/>
  <c r="BW414" i="1"/>
  <c r="CB414" i="1"/>
  <c r="BC414" i="1"/>
  <c r="BT414" i="1"/>
  <c r="AK124" i="9"/>
  <c r="BA124" i="9"/>
  <c r="X100" i="11"/>
  <c r="BQ124" i="9"/>
  <c r="BI414" i="1"/>
  <c r="BH414" i="1"/>
  <c r="BA414" i="1"/>
  <c r="AP414" i="1"/>
  <c r="CD124" i="9"/>
  <c r="BE124" i="9"/>
  <c r="AL124" i="9"/>
  <c r="AA414" i="1"/>
  <c r="AI414" i="1"/>
  <c r="AO124" i="9"/>
  <c r="BM124" i="9"/>
  <c r="BX124" i="9"/>
  <c r="AC124" i="9"/>
  <c r="AZ124" i="9"/>
  <c r="BV124" i="9"/>
  <c r="AS124" i="9"/>
  <c r="AQ124" i="9"/>
  <c r="AW124" i="9"/>
  <c r="AY124" i="9"/>
  <c r="AI124" i="9"/>
  <c r="CC124" i="9"/>
  <c r="BO124" i="9"/>
  <c r="CE319" i="8"/>
  <c r="BB124" i="9"/>
  <c r="AM414" i="1"/>
  <c r="BV414" i="1"/>
  <c r="AU414" i="1"/>
  <c r="BG414" i="1"/>
  <c r="BK414" i="1"/>
  <c r="CD414" i="1"/>
  <c r="BN414" i="1"/>
  <c r="BF414" i="1"/>
  <c r="AM124" i="9"/>
  <c r="BD124" i="9"/>
  <c r="AX124" i="9"/>
  <c r="BU124" i="9"/>
  <c r="AD124" i="9"/>
  <c r="BB414" i="1"/>
  <c r="AZ414" i="1"/>
  <c r="AO414" i="1"/>
  <c r="BS414" i="1"/>
  <c r="AE414" i="1"/>
  <c r="BX414" i="1"/>
  <c r="AD414" i="1"/>
  <c r="CE415" i="1"/>
  <c r="AN124" i="9"/>
  <c r="U277" i="9"/>
  <c r="U100" i="11"/>
  <c r="U415" i="1"/>
  <c r="U312" i="8"/>
  <c r="U319" i="8"/>
  <c r="U19" i="9"/>
  <c r="CE132" i="9" l="1"/>
  <c r="CE134" i="9" s="1"/>
  <c r="AX145" i="9"/>
  <c r="AU145" i="9"/>
  <c r="AY145" i="9"/>
  <c r="CD145" i="9"/>
  <c r="AP145" i="9"/>
  <c r="BD145" i="9"/>
  <c r="AW145" i="9"/>
  <c r="AO145" i="9"/>
  <c r="AM145" i="9"/>
  <c r="AQ145" i="9"/>
  <c r="AE145" i="9"/>
  <c r="AR145" i="9"/>
  <c r="CE308" i="8"/>
  <c r="BP145" i="9"/>
  <c r="AB145" i="9"/>
  <c r="BU145" i="9"/>
  <c r="BL145" i="9"/>
  <c r="BF145" i="9"/>
  <c r="BR145" i="9"/>
  <c r="AC145" i="9"/>
  <c r="BE145" i="9"/>
  <c r="BB145" i="9"/>
  <c r="AS145" i="9"/>
  <c r="BY145" i="9"/>
  <c r="Y23" i="9"/>
  <c r="Y79" i="9"/>
  <c r="AN145" i="9"/>
  <c r="BV145" i="9"/>
  <c r="AL145" i="9"/>
  <c r="Z145" i="9"/>
  <c r="AF145" i="9"/>
  <c r="BN145" i="9"/>
  <c r="BZ145" i="9"/>
  <c r="CC145" i="9"/>
  <c r="BA145" i="9"/>
  <c r="CE414" i="1"/>
  <c r="AD145" i="9"/>
  <c r="BO145" i="9"/>
  <c r="AZ145" i="9"/>
  <c r="BQ145" i="9"/>
  <c r="CE145" i="9"/>
  <c r="AV124" i="9"/>
  <c r="BC145" i="9"/>
  <c r="BK145" i="9"/>
  <c r="CA145" i="9"/>
  <c r="AA145" i="9"/>
  <c r="CB145" i="9"/>
  <c r="AH145" i="9"/>
  <c r="BH124" i="9"/>
  <c r="BX145" i="9"/>
  <c r="BJ145" i="9"/>
  <c r="BS145" i="9"/>
  <c r="BI145" i="9"/>
  <c r="BM145" i="9"/>
  <c r="AK145" i="9"/>
  <c r="BW145" i="9"/>
  <c r="AJ124" i="9"/>
  <c r="X98" i="11"/>
  <c r="AI145" i="9"/>
  <c r="AG145" i="9"/>
  <c r="BG145" i="9"/>
  <c r="AT145" i="9"/>
  <c r="BT124" i="9"/>
  <c r="CE100" i="9"/>
  <c r="CE151" i="9"/>
  <c r="U79" i="9"/>
  <c r="U98" i="11"/>
  <c r="U414" i="1"/>
  <c r="U308" i="8"/>
  <c r="U23" i="9"/>
  <c r="CE153" i="9" l="1"/>
  <c r="CE155" i="9" s="1"/>
  <c r="CE188" i="9"/>
  <c r="Y25" i="9"/>
  <c r="Z25" i="9"/>
  <c r="BH25" i="9"/>
  <c r="BO25" i="9"/>
  <c r="AG25" i="9"/>
  <c r="BF25" i="9"/>
  <c r="AJ25" i="9"/>
  <c r="CD25" i="9"/>
  <c r="AF25" i="9"/>
  <c r="AH25" i="9"/>
  <c r="BX25" i="9"/>
  <c r="BV25" i="9"/>
  <c r="BU25" i="9"/>
  <c r="BJ25" i="9"/>
  <c r="AV25" i="9"/>
  <c r="BC25" i="9"/>
  <c r="BN25" i="9"/>
  <c r="BQ25" i="9"/>
  <c r="BW25" i="9"/>
  <c r="AI25" i="9"/>
  <c r="BI25" i="9"/>
  <c r="AQ25" i="9"/>
  <c r="BR25" i="9"/>
  <c r="BP25" i="9"/>
  <c r="AW25" i="9"/>
  <c r="AD25" i="9"/>
  <c r="AZ25" i="9"/>
  <c r="AN25" i="9"/>
  <c r="BY25" i="9"/>
  <c r="AL25" i="9"/>
  <c r="BK25" i="9"/>
  <c r="BS25" i="9"/>
  <c r="BD25" i="9"/>
  <c r="AU25" i="9"/>
  <c r="AY25" i="9"/>
  <c r="BZ25" i="9"/>
  <c r="BA25" i="9"/>
  <c r="BT25" i="9"/>
  <c r="BE25" i="9"/>
  <c r="AS25" i="9"/>
  <c r="AK25" i="9"/>
  <c r="BG25" i="9"/>
  <c r="AM25" i="9"/>
  <c r="AT25" i="9"/>
  <c r="BB25" i="9"/>
  <c r="AX25" i="9"/>
  <c r="CB25" i="9"/>
  <c r="AB25" i="9"/>
  <c r="AP25" i="9"/>
  <c r="CC25" i="9"/>
  <c r="CA25" i="9"/>
  <c r="AC25" i="9"/>
  <c r="BM25" i="9"/>
  <c r="AO25" i="9"/>
  <c r="AR25" i="9"/>
  <c r="BL25" i="9"/>
  <c r="AE25" i="9"/>
  <c r="CE25" i="9"/>
  <c r="AA25" i="9"/>
  <c r="BW188" i="9"/>
  <c r="AH188" i="9"/>
  <c r="BQ188" i="9"/>
  <c r="BY188" i="9"/>
  <c r="BU188" i="9"/>
  <c r="AO188" i="9"/>
  <c r="BT145" i="9"/>
  <c r="AK188" i="9"/>
  <c r="CB188" i="9"/>
  <c r="AF188" i="9"/>
  <c r="AS188" i="9"/>
  <c r="AB188" i="9"/>
  <c r="AW188" i="9"/>
  <c r="AT188" i="9"/>
  <c r="BM188" i="9"/>
  <c r="AA188" i="9"/>
  <c r="BO188" i="9"/>
  <c r="Z188" i="9"/>
  <c r="Z197" i="9" s="1"/>
  <c r="BB188" i="9"/>
  <c r="BP188" i="9"/>
  <c r="BD188" i="9"/>
  <c r="BG188" i="9"/>
  <c r="CE307" i="8"/>
  <c r="AP188" i="9"/>
  <c r="AD188" i="9"/>
  <c r="BS188" i="9"/>
  <c r="CD188" i="9"/>
  <c r="CA188" i="9"/>
  <c r="BE188" i="9"/>
  <c r="BK188" i="9"/>
  <c r="BI188" i="9"/>
  <c r="AL188" i="9"/>
  <c r="AG188" i="9"/>
  <c r="BV188" i="9"/>
  <c r="AC188" i="9"/>
  <c r="AR188" i="9"/>
  <c r="AI188" i="9"/>
  <c r="BJ188" i="9"/>
  <c r="BC188" i="9"/>
  <c r="BA188" i="9"/>
  <c r="AN188" i="9"/>
  <c r="BR188" i="9"/>
  <c r="AE188" i="9"/>
  <c r="AY188" i="9"/>
  <c r="BX188" i="9"/>
  <c r="AV145" i="9"/>
  <c r="CC188" i="9"/>
  <c r="Y83" i="9"/>
  <c r="BF188" i="9"/>
  <c r="AQ188" i="9"/>
  <c r="AU188" i="9"/>
  <c r="AJ145" i="9"/>
  <c r="BZ188" i="9"/>
  <c r="BL188" i="9"/>
  <c r="AM188" i="9"/>
  <c r="AX188" i="9"/>
  <c r="BH145" i="9"/>
  <c r="BN188" i="9"/>
  <c r="AZ188" i="9"/>
  <c r="CB29" i="9"/>
  <c r="BS29" i="9"/>
  <c r="AK29" i="9"/>
  <c r="BQ29" i="9"/>
  <c r="BH29" i="9"/>
  <c r="BZ29" i="9"/>
  <c r="BB29" i="9"/>
  <c r="AS29" i="9"/>
  <c r="AB29" i="9"/>
  <c r="AP29" i="9"/>
  <c r="AD29" i="9"/>
  <c r="BX29" i="9"/>
  <c r="AT29" i="9"/>
  <c r="BM29" i="9"/>
  <c r="AV29" i="9"/>
  <c r="Y29" i="9"/>
  <c r="AE29" i="9"/>
  <c r="AU29" i="9"/>
  <c r="BW29" i="9"/>
  <c r="AC29" i="9"/>
  <c r="AG29" i="9"/>
  <c r="AL29" i="9"/>
  <c r="BK29" i="9"/>
  <c r="X29" i="9"/>
  <c r="AZ29" i="9"/>
  <c r="BG29" i="9"/>
  <c r="AM29" i="9"/>
  <c r="AR29" i="9"/>
  <c r="AF29" i="9"/>
  <c r="CA29" i="9"/>
  <c r="CC29" i="9"/>
  <c r="BO29" i="9"/>
  <c r="BU29" i="9"/>
  <c r="BE29" i="9"/>
  <c r="CD29" i="9"/>
  <c r="BN29" i="9"/>
  <c r="U307" i="8"/>
  <c r="U25" i="9"/>
  <c r="BV29" i="9"/>
  <c r="BI29" i="9"/>
  <c r="BL29" i="9"/>
  <c r="BY29" i="9"/>
  <c r="U83" i="9"/>
  <c r="AJ29" i="9"/>
  <c r="BC29" i="9"/>
  <c r="AW29" i="9"/>
  <c r="Z29" i="9"/>
  <c r="AY29" i="9"/>
  <c r="AI29" i="9"/>
  <c r="AN29" i="9"/>
  <c r="BR29" i="9"/>
  <c r="BP29" i="9"/>
  <c r="BD29" i="9"/>
  <c r="AH29" i="9"/>
  <c r="AA29" i="9"/>
  <c r="BA29" i="9"/>
  <c r="BJ29" i="9"/>
  <c r="AO29" i="9"/>
  <c r="BT29" i="9"/>
  <c r="BF29" i="9"/>
  <c r="AX29" i="9"/>
  <c r="AQ29" i="9"/>
  <c r="U29" i="9" s="1"/>
  <c r="BL31" i="9" l="1"/>
  <c r="BL33" i="9" s="1"/>
  <c r="BE31" i="9"/>
  <c r="BE33" i="9" s="1"/>
  <c r="BM31" i="9"/>
  <c r="BM33" i="9" s="1"/>
  <c r="BB31" i="9"/>
  <c r="BB33" i="9" s="1"/>
  <c r="BA31" i="9"/>
  <c r="BA33" i="9" s="1"/>
  <c r="BY31" i="9"/>
  <c r="BY33" i="9" s="1"/>
  <c r="BI31" i="9"/>
  <c r="BI33" i="9" s="1"/>
  <c r="BU31" i="9"/>
  <c r="BU33" i="9" s="1"/>
  <c r="AT31" i="9"/>
  <c r="AT33" i="9" s="1"/>
  <c r="BZ31" i="9"/>
  <c r="BZ33" i="9" s="1"/>
  <c r="AN31" i="9"/>
  <c r="AN33" i="9" s="1"/>
  <c r="BV31" i="9"/>
  <c r="BV33" i="9" s="1"/>
  <c r="BO31" i="9"/>
  <c r="BO33" i="9" s="1"/>
  <c r="BW31" i="9"/>
  <c r="BW33" i="9" s="1"/>
  <c r="BX31" i="9"/>
  <c r="BX33" i="9" s="1"/>
  <c r="AY31" i="9"/>
  <c r="AY33" i="9" s="1"/>
  <c r="CC31" i="9"/>
  <c r="CC33" i="9" s="1"/>
  <c r="BG31" i="9"/>
  <c r="BG33" i="9" s="1"/>
  <c r="AU31" i="9"/>
  <c r="AU33" i="9" s="1"/>
  <c r="BQ31" i="9"/>
  <c r="BQ33" i="9" s="1"/>
  <c r="CA31" i="9"/>
  <c r="CA33" i="9" s="1"/>
  <c r="AZ31" i="9"/>
  <c r="AZ33" i="9" s="1"/>
  <c r="AP31" i="9"/>
  <c r="AP33" i="9" s="1"/>
  <c r="BD31" i="9"/>
  <c r="BD33" i="9" s="1"/>
  <c r="AW31" i="9"/>
  <c r="AW33" i="9" s="1"/>
  <c r="BN31" i="9"/>
  <c r="BN33" i="9" s="1"/>
  <c r="X31" i="9"/>
  <c r="BS31" i="9"/>
  <c r="BS33" i="9" s="1"/>
  <c r="BP31" i="9"/>
  <c r="BP33" i="9" s="1"/>
  <c r="BC31" i="9"/>
  <c r="BC33" i="9" s="1"/>
  <c r="CD31" i="9"/>
  <c r="CD33" i="9" s="1"/>
  <c r="AR31" i="9"/>
  <c r="AR33" i="9" s="1"/>
  <c r="BK31" i="9"/>
  <c r="BK33" i="9" s="1"/>
  <c r="AV31" i="9"/>
  <c r="AV33" i="9" s="1"/>
  <c r="AS31" i="9"/>
  <c r="AS33" i="9" s="1"/>
  <c r="CB31" i="9"/>
  <c r="CB33" i="9" s="1"/>
  <c r="BR31" i="9"/>
  <c r="BR33" i="9" s="1"/>
  <c r="AO31" i="9"/>
  <c r="AO33" i="9" s="1"/>
  <c r="AX31" i="9"/>
  <c r="AX33" i="9" s="1"/>
  <c r="BT31" i="9"/>
  <c r="BT33" i="9" s="1"/>
  <c r="AQ31" i="9"/>
  <c r="AQ33" i="9" s="1"/>
  <c r="BJ31" i="9"/>
  <c r="BJ33" i="9" s="1"/>
  <c r="BF31" i="9"/>
  <c r="BF33" i="9" s="1"/>
  <c r="Y85" i="9"/>
  <c r="Z85" i="9"/>
  <c r="Y124" i="9"/>
  <c r="AB85" i="9"/>
  <c r="BM85" i="9"/>
  <c r="AW85" i="9"/>
  <c r="BF85" i="9"/>
  <c r="BZ85" i="9"/>
  <c r="AS85" i="9"/>
  <c r="BS85" i="9"/>
  <c r="AJ85" i="9"/>
  <c r="BB85" i="9"/>
  <c r="BV85" i="9"/>
  <c r="BR85" i="9"/>
  <c r="AM85" i="9"/>
  <c r="AH85" i="9"/>
  <c r="CC85" i="9"/>
  <c r="AO85" i="9"/>
  <c r="CB85" i="9"/>
  <c r="AP85" i="9"/>
  <c r="BW85" i="9"/>
  <c r="AC85" i="9"/>
  <c r="BQ85" i="9"/>
  <c r="AV85" i="9"/>
  <c r="BI85" i="9"/>
  <c r="CD85" i="9"/>
  <c r="BC85" i="9"/>
  <c r="AL85" i="9"/>
  <c r="BP85" i="9"/>
  <c r="AR85" i="9"/>
  <c r="AI85" i="9"/>
  <c r="AU85" i="9"/>
  <c r="AK85" i="9"/>
  <c r="BX85" i="9"/>
  <c r="AE85" i="9"/>
  <c r="AQ85" i="9"/>
  <c r="BH85" i="9"/>
  <c r="BJ85" i="9"/>
  <c r="BK85" i="9"/>
  <c r="AA85" i="9"/>
  <c r="BN85" i="9"/>
  <c r="CE85" i="9"/>
  <c r="AX85" i="9"/>
  <c r="CA85" i="9"/>
  <c r="BU85" i="9"/>
  <c r="BO85" i="9"/>
  <c r="BL85" i="9"/>
  <c r="BT85" i="9"/>
  <c r="AG85" i="9"/>
  <c r="BD85" i="9"/>
  <c r="BA85" i="9"/>
  <c r="AZ85" i="9"/>
  <c r="AN85" i="9"/>
  <c r="AY85" i="9"/>
  <c r="BY85" i="9"/>
  <c r="AT85" i="9"/>
  <c r="BE85" i="9"/>
  <c r="BG85" i="9"/>
  <c r="AF85" i="9"/>
  <c r="AD85" i="9"/>
  <c r="AV188" i="9"/>
  <c r="BT188" i="9"/>
  <c r="AJ188" i="9"/>
  <c r="X26" i="9"/>
  <c r="BH188" i="9"/>
  <c r="BJ89" i="9"/>
  <c r="BY89" i="9"/>
  <c r="Y89" i="9"/>
  <c r="BE89" i="9"/>
  <c r="BG89" i="9"/>
  <c r="AF89" i="9"/>
  <c r="AD89" i="9"/>
  <c r="BL89" i="9"/>
  <c r="BO89" i="9"/>
  <c r="BZ89" i="9"/>
  <c r="X89" i="9"/>
  <c r="Z89" i="9"/>
  <c r="U124" i="9"/>
  <c r="AB89" i="9"/>
  <c r="BM89" i="9"/>
  <c r="AN89" i="9"/>
  <c r="AH89" i="9"/>
  <c r="AS89" i="9"/>
  <c r="BS89" i="9"/>
  <c r="AJ89" i="9"/>
  <c r="BB89" i="9"/>
  <c r="CB89" i="9"/>
  <c r="BW89" i="9"/>
  <c r="AQ89" i="9"/>
  <c r="BA89" i="9"/>
  <c r="BF89" i="9"/>
  <c r="AV89" i="9"/>
  <c r="CC89" i="9"/>
  <c r="AO89" i="9"/>
  <c r="AP89" i="9"/>
  <c r="AL89" i="9"/>
  <c r="AG89" i="9"/>
  <c r="AW89" i="9"/>
  <c r="AM89" i="9"/>
  <c r="AU89" i="9"/>
  <c r="BI89" i="9"/>
  <c r="CD89" i="9"/>
  <c r="BC89" i="9"/>
  <c r="BP89" i="9"/>
  <c r="BD89" i="9"/>
  <c r="BR89" i="9"/>
  <c r="BQ89" i="9"/>
  <c r="AA89" i="9"/>
  <c r="AK89" i="9"/>
  <c r="BX89" i="9"/>
  <c r="AE89" i="9"/>
  <c r="BH89" i="9"/>
  <c r="AZ89" i="9"/>
  <c r="BT89" i="9"/>
  <c r="BN89" i="9"/>
  <c r="U85" i="9"/>
  <c r="AX89" i="9"/>
  <c r="CA89" i="9"/>
  <c r="AR89" i="9"/>
  <c r="BK89" i="9"/>
  <c r="AT89" i="9"/>
  <c r="BV89" i="9"/>
  <c r="AY89" i="9"/>
  <c r="AC89" i="9"/>
  <c r="BU89" i="9"/>
  <c r="AI89" i="9"/>
  <c r="U89" i="9" s="1"/>
  <c r="BL91" i="9" l="1"/>
  <c r="BL93" i="9" s="1"/>
  <c r="AN91" i="9"/>
  <c r="AN93" i="9" s="1"/>
  <c r="BU91" i="9"/>
  <c r="BU93" i="9" s="1"/>
  <c r="BP91" i="9"/>
  <c r="BP93" i="9" s="1"/>
  <c r="BW91" i="9"/>
  <c r="BW93" i="9" s="1"/>
  <c r="BV91" i="9"/>
  <c r="BV93" i="9" s="1"/>
  <c r="BM91" i="9"/>
  <c r="BM93" i="9" s="1"/>
  <c r="AZ91" i="9"/>
  <c r="AZ93" i="9" s="1"/>
  <c r="CA91" i="9"/>
  <c r="CA93" i="9" s="1"/>
  <c r="AQ91" i="9"/>
  <c r="AQ93" i="9" s="1"/>
  <c r="AP91" i="9"/>
  <c r="AP93" i="9" s="1"/>
  <c r="BB91" i="9"/>
  <c r="BB93" i="9" s="1"/>
  <c r="BA91" i="9"/>
  <c r="BA93" i="9" s="1"/>
  <c r="AX91" i="9"/>
  <c r="AX93" i="9" s="1"/>
  <c r="BC91" i="9"/>
  <c r="BC93" i="9" s="1"/>
  <c r="CB91" i="9"/>
  <c r="CB93" i="9" s="1"/>
  <c r="BG91" i="9"/>
  <c r="BG93" i="9" s="1"/>
  <c r="BD91" i="9"/>
  <c r="BD93" i="9" s="1"/>
  <c r="BX91" i="9"/>
  <c r="BX93" i="9" s="1"/>
  <c r="CD91" i="9"/>
  <c r="CD93" i="9" s="1"/>
  <c r="AO91" i="9"/>
  <c r="AO93" i="9" s="1"/>
  <c r="BS91" i="9"/>
  <c r="BS93" i="9" s="1"/>
  <c r="BE91" i="9"/>
  <c r="BE93" i="9" s="1"/>
  <c r="BN91" i="9"/>
  <c r="BN93" i="9" s="1"/>
  <c r="BI91" i="9"/>
  <c r="BI93" i="9" s="1"/>
  <c r="CC91" i="9"/>
  <c r="CC93" i="9" s="1"/>
  <c r="AS91" i="9"/>
  <c r="AS93" i="9" s="1"/>
  <c r="X91" i="9"/>
  <c r="X93" i="9" s="1"/>
  <c r="AT91" i="9"/>
  <c r="AT93" i="9" s="1"/>
  <c r="BT91" i="9"/>
  <c r="BT93" i="9" s="1"/>
  <c r="AU91" i="9"/>
  <c r="AU93" i="9" s="1"/>
  <c r="AV91" i="9"/>
  <c r="AV93" i="9" s="1"/>
  <c r="BZ91" i="9"/>
  <c r="BZ93" i="9" s="1"/>
  <c r="BY91" i="9"/>
  <c r="BY93" i="9" s="1"/>
  <c r="BK91" i="9"/>
  <c r="BK93" i="9" s="1"/>
  <c r="BQ91" i="9"/>
  <c r="BQ93" i="9" s="1"/>
  <c r="BF91" i="9"/>
  <c r="BF93" i="9" s="1"/>
  <c r="AY91" i="9"/>
  <c r="AY93" i="9" s="1"/>
  <c r="BO91" i="9"/>
  <c r="BO93" i="9" s="1"/>
  <c r="BJ91" i="9"/>
  <c r="BJ93" i="9" s="1"/>
  <c r="AR91" i="9"/>
  <c r="AR93" i="9" s="1"/>
  <c r="BR91" i="9"/>
  <c r="BR93" i="9" s="1"/>
  <c r="AW91" i="9"/>
  <c r="AW93" i="9" s="1"/>
  <c r="Y126" i="9"/>
  <c r="Y145" i="9"/>
  <c r="Z126" i="9"/>
  <c r="AD126" i="9"/>
  <c r="BX126" i="9"/>
  <c r="BA126" i="9"/>
  <c r="BP126" i="9"/>
  <c r="CE126" i="9"/>
  <c r="AL126" i="9"/>
  <c r="AO126" i="9"/>
  <c r="BD126" i="9"/>
  <c r="BK126" i="9"/>
  <c r="CD126" i="9"/>
  <c r="AI126" i="9"/>
  <c r="BO126" i="9"/>
  <c r="AM126" i="9"/>
  <c r="AT126" i="9"/>
  <c r="AQ126" i="9"/>
  <c r="CC126" i="9"/>
  <c r="AV126" i="9"/>
  <c r="CA126" i="9"/>
  <c r="BL126" i="9"/>
  <c r="BY126" i="9"/>
  <c r="AJ126" i="9"/>
  <c r="BF126" i="9"/>
  <c r="BT126" i="9"/>
  <c r="AW126" i="9"/>
  <c r="AU126" i="9"/>
  <c r="AX126" i="9"/>
  <c r="AA126" i="9"/>
  <c r="BC126" i="9"/>
  <c r="BG126" i="9"/>
  <c r="AZ126" i="9"/>
  <c r="AH126" i="9"/>
  <c r="CB126" i="9"/>
  <c r="AK126" i="9"/>
  <c r="BV126" i="9"/>
  <c r="BW126" i="9"/>
  <c r="AC126" i="9"/>
  <c r="BQ126" i="9"/>
  <c r="AP126" i="9"/>
  <c r="BH126" i="9"/>
  <c r="AB126" i="9"/>
  <c r="BJ126" i="9"/>
  <c r="BS126" i="9"/>
  <c r="BI126" i="9"/>
  <c r="BR126" i="9"/>
  <c r="AS126" i="9"/>
  <c r="AR126" i="9"/>
  <c r="BN126" i="9"/>
  <c r="BM126" i="9"/>
  <c r="AN126" i="9"/>
  <c r="AF126" i="9"/>
  <c r="AY126" i="9"/>
  <c r="BZ126" i="9"/>
  <c r="BE126" i="9"/>
  <c r="AE126" i="9"/>
  <c r="BU126" i="9"/>
  <c r="AG126" i="9"/>
  <c r="BB126" i="9"/>
  <c r="Y26" i="9"/>
  <c r="X86" i="9"/>
  <c r="X33" i="9"/>
  <c r="Y31" i="9"/>
  <c r="Z31" i="9" s="1"/>
  <c r="BI130" i="9"/>
  <c r="AM130" i="9"/>
  <c r="AL130" i="9"/>
  <c r="AO130" i="9"/>
  <c r="AG130" i="9"/>
  <c r="AV130" i="9"/>
  <c r="AN130" i="9"/>
  <c r="CB130" i="9"/>
  <c r="AJ130" i="9"/>
  <c r="AT130" i="9"/>
  <c r="AQ130" i="9"/>
  <c r="Z130" i="9"/>
  <c r="AU130" i="9"/>
  <c r="AK130" i="9"/>
  <c r="BH130" i="9"/>
  <c r="BW130" i="9"/>
  <c r="BC130" i="9"/>
  <c r="BG130" i="9"/>
  <c r="BF130" i="9"/>
  <c r="BT130" i="9"/>
  <c r="BD130" i="9"/>
  <c r="BJ130" i="9"/>
  <c r="AC130" i="9"/>
  <c r="BK130" i="9"/>
  <c r="BA130" i="9"/>
  <c r="BP130" i="9"/>
  <c r="BQ130" i="9"/>
  <c r="AZ130" i="9"/>
  <c r="AH130" i="9"/>
  <c r="CC130" i="9"/>
  <c r="AB130" i="9"/>
  <c r="X130" i="9"/>
  <c r="AI130" i="9"/>
  <c r="BO130" i="9"/>
  <c r="AS130" i="9"/>
  <c r="AP130" i="9"/>
  <c r="BL130" i="9"/>
  <c r="BY130" i="9"/>
  <c r="BE130" i="9"/>
  <c r="AR130" i="9"/>
  <c r="BN130" i="9"/>
  <c r="BM130" i="9"/>
  <c r="BB130" i="9"/>
  <c r="U126" i="9"/>
  <c r="AW130" i="9"/>
  <c r="BR130" i="9"/>
  <c r="Y130" i="9"/>
  <c r="AE130" i="9"/>
  <c r="BU130" i="9"/>
  <c r="AD130" i="9"/>
  <c r="BZ130" i="9"/>
  <c r="CD130" i="9"/>
  <c r="CA130" i="9"/>
  <c r="AF130" i="9"/>
  <c r="BV130" i="9"/>
  <c r="BX130" i="9"/>
  <c r="AY130" i="9"/>
  <c r="AX130" i="9"/>
  <c r="AA130" i="9"/>
  <c r="BS130" i="9"/>
  <c r="U130" i="9" s="1"/>
  <c r="Y91" i="9" l="1"/>
  <c r="BZ132" i="9"/>
  <c r="BZ134" i="9" s="1"/>
  <c r="BS132" i="9"/>
  <c r="BS134" i="9" s="1"/>
  <c r="BV132" i="9"/>
  <c r="BV134" i="9" s="1"/>
  <c r="AX132" i="9"/>
  <c r="AX134" i="9" s="1"/>
  <c r="CA132" i="9"/>
  <c r="CA134" i="9" s="1"/>
  <c r="CD132" i="9"/>
  <c r="CD134" i="9" s="1"/>
  <c r="BX132" i="9"/>
  <c r="BX134" i="9" s="1"/>
  <c r="BB132" i="9"/>
  <c r="BB134" i="9" s="1"/>
  <c r="AN132" i="9"/>
  <c r="AN134" i="9" s="1"/>
  <c r="BJ132" i="9"/>
  <c r="BJ134" i="9" s="1"/>
  <c r="AU132" i="9"/>
  <c r="AU134" i="9" s="1"/>
  <c r="AV132" i="9"/>
  <c r="AV134" i="9" s="1"/>
  <c r="BK132" i="9"/>
  <c r="BK134" i="9" s="1"/>
  <c r="BM132" i="9"/>
  <c r="BM134" i="9" s="1"/>
  <c r="CC132" i="9"/>
  <c r="CC134" i="9" s="1"/>
  <c r="BD132" i="9"/>
  <c r="BD134" i="9" s="1"/>
  <c r="AW132" i="9"/>
  <c r="AW134" i="9" s="1"/>
  <c r="BU132" i="9"/>
  <c r="BU134" i="9" s="1"/>
  <c r="BN132" i="9"/>
  <c r="BN134" i="9" s="1"/>
  <c r="BT132" i="9"/>
  <c r="BT134" i="9" s="1"/>
  <c r="AQ132" i="9"/>
  <c r="AQ134" i="9" s="1"/>
  <c r="AO132" i="9"/>
  <c r="AO134" i="9" s="1"/>
  <c r="CB132" i="9"/>
  <c r="CB134" i="9" s="1"/>
  <c r="AR132" i="9"/>
  <c r="AR134" i="9" s="1"/>
  <c r="AP132" i="9"/>
  <c r="AP134" i="9" s="1"/>
  <c r="AZ132" i="9"/>
  <c r="AZ134" i="9" s="1"/>
  <c r="BF132" i="9"/>
  <c r="BF134" i="9" s="1"/>
  <c r="AT132" i="9"/>
  <c r="AT134" i="9" s="1"/>
  <c r="X132" i="9"/>
  <c r="BE132" i="9"/>
  <c r="BE134" i="9" s="1"/>
  <c r="AS132" i="9"/>
  <c r="AS134" i="9" s="1"/>
  <c r="BQ132" i="9"/>
  <c r="BQ134" i="9" s="1"/>
  <c r="BG132" i="9"/>
  <c r="BG134" i="9" s="1"/>
  <c r="BR132" i="9"/>
  <c r="BR134" i="9" s="1"/>
  <c r="BY132" i="9"/>
  <c r="BY134" i="9" s="1"/>
  <c r="BO132" i="9"/>
  <c r="BO134" i="9" s="1"/>
  <c r="BP132" i="9"/>
  <c r="BP134" i="9" s="1"/>
  <c r="BC132" i="9"/>
  <c r="BC134" i="9" s="1"/>
  <c r="AY132" i="9"/>
  <c r="AY134" i="9" s="1"/>
  <c r="BI132" i="9"/>
  <c r="BI134" i="9" s="1"/>
  <c r="BW132" i="9"/>
  <c r="BW134" i="9" s="1"/>
  <c r="BL132" i="9"/>
  <c r="BL134" i="9" s="1"/>
  <c r="BA132" i="9"/>
  <c r="BA134" i="9" s="1"/>
  <c r="Z33" i="9"/>
  <c r="BQ110" i="9"/>
  <c r="BQ100" i="9"/>
  <c r="AS110" i="9"/>
  <c r="AS100" i="9"/>
  <c r="BB100" i="9"/>
  <c r="BB110" i="9"/>
  <c r="BM110" i="9"/>
  <c r="BM100" i="9"/>
  <c r="BK110" i="9"/>
  <c r="BK100" i="9"/>
  <c r="CC100" i="9"/>
  <c r="CC110" i="9"/>
  <c r="BS100" i="9"/>
  <c r="BS110" i="9"/>
  <c r="CB100" i="9"/>
  <c r="CB110" i="9"/>
  <c r="AP100" i="9"/>
  <c r="AP110" i="9"/>
  <c r="BV100" i="9"/>
  <c r="BV110" i="9"/>
  <c r="AR110" i="9"/>
  <c r="AR100" i="9"/>
  <c r="BY110" i="9"/>
  <c r="BY100" i="9"/>
  <c r="BT100" i="9"/>
  <c r="BT110" i="9"/>
  <c r="CE99" i="9"/>
  <c r="BI110" i="9"/>
  <c r="BI100" i="9"/>
  <c r="AO110" i="9"/>
  <c r="AO100" i="9"/>
  <c r="BC100" i="9"/>
  <c r="BC110" i="9"/>
  <c r="BW100" i="9"/>
  <c r="BW110" i="9"/>
  <c r="Y188" i="9"/>
  <c r="Y197" i="9" s="1"/>
  <c r="BJ100" i="9"/>
  <c r="BJ110" i="9"/>
  <c r="BZ110" i="9"/>
  <c r="BZ100" i="9"/>
  <c r="AT100" i="9"/>
  <c r="AT110" i="9"/>
  <c r="CD110" i="9"/>
  <c r="CD100" i="9"/>
  <c r="AQ110" i="9"/>
  <c r="AQ100" i="9"/>
  <c r="BP100" i="9"/>
  <c r="BP110" i="9"/>
  <c r="X35" i="9"/>
  <c r="Y33" i="9"/>
  <c r="Y86" i="9"/>
  <c r="AA31" i="9"/>
  <c r="X127" i="9"/>
  <c r="Z26" i="9"/>
  <c r="BO110" i="9"/>
  <c r="BO100" i="9"/>
  <c r="BN100" i="9"/>
  <c r="BN110" i="9"/>
  <c r="BX110" i="9"/>
  <c r="BX100" i="9"/>
  <c r="AX110" i="9"/>
  <c r="AX100" i="9"/>
  <c r="AY110" i="9"/>
  <c r="AY100" i="9"/>
  <c r="BD100" i="9"/>
  <c r="BD110" i="9"/>
  <c r="BA110" i="9"/>
  <c r="BA100" i="9"/>
  <c r="CA100" i="9"/>
  <c r="CA110" i="9"/>
  <c r="BU100" i="9"/>
  <c r="BU110" i="9"/>
  <c r="AW100" i="9"/>
  <c r="AW110" i="9"/>
  <c r="BF100" i="9"/>
  <c r="BF110" i="9"/>
  <c r="AV110" i="9"/>
  <c r="AV100" i="9"/>
  <c r="X100" i="9"/>
  <c r="X95" i="9"/>
  <c r="X110" i="9"/>
  <c r="BG110" i="9"/>
  <c r="BG100" i="9"/>
  <c r="AZ100" i="9"/>
  <c r="AZ110" i="9"/>
  <c r="AN100" i="9"/>
  <c r="AN110" i="9"/>
  <c r="BR110" i="9"/>
  <c r="BR100" i="9"/>
  <c r="AU100" i="9"/>
  <c r="AU110" i="9"/>
  <c r="BE100" i="9"/>
  <c r="BE110" i="9"/>
  <c r="BL100" i="9"/>
  <c r="BL110" i="9"/>
  <c r="U99" i="9"/>
  <c r="Z91" i="9" l="1"/>
  <c r="Z93" i="9" s="1"/>
  <c r="Z100" i="9" s="1"/>
  <c r="Y93" i="9"/>
  <c r="Y95" i="9" s="1"/>
  <c r="X112" i="9"/>
  <c r="Y127" i="9"/>
  <c r="CE98" i="9"/>
  <c r="CE110" i="9"/>
  <c r="X114" i="9"/>
  <c r="Y132" i="9"/>
  <c r="AB31" i="9"/>
  <c r="AC31" i="9" s="1"/>
  <c r="AC33" i="9" s="1"/>
  <c r="AA33" i="9"/>
  <c r="Y35" i="9"/>
  <c r="X134" i="9"/>
  <c r="Z86" i="9"/>
  <c r="AA26" i="9"/>
  <c r="U98" i="9"/>
  <c r="Z95" i="9" l="1"/>
  <c r="AA91" i="9"/>
  <c r="AA93" i="9" s="1"/>
  <c r="AA100" i="9" s="1"/>
  <c r="Z110" i="9"/>
  <c r="Y100" i="9"/>
  <c r="Z114" i="9" s="1"/>
  <c r="Y110" i="9"/>
  <c r="Y112" i="9" s="1"/>
  <c r="AB33" i="9"/>
  <c r="AA86" i="9"/>
  <c r="AB26" i="9"/>
  <c r="Z127" i="9"/>
  <c r="AA127" i="9" s="1"/>
  <c r="AB127" i="9" s="1"/>
  <c r="AD31" i="9"/>
  <c r="X136" i="9"/>
  <c r="Z35" i="9"/>
  <c r="Y134" i="9"/>
  <c r="Z132" i="9"/>
  <c r="Y114" i="9" l="1"/>
  <c r="AB91" i="9"/>
  <c r="AA95" i="9"/>
  <c r="AA110" i="9"/>
  <c r="Y136" i="9"/>
  <c r="AC127" i="9"/>
  <c r="AB86" i="9"/>
  <c r="Z134" i="9"/>
  <c r="AA132" i="9"/>
  <c r="AB132" i="9" s="1"/>
  <c r="AB134" i="9" s="1"/>
  <c r="AD33" i="9"/>
  <c r="AE31" i="9"/>
  <c r="AA114" i="9"/>
  <c r="Z112" i="9"/>
  <c r="AC26" i="9"/>
  <c r="AD26" i="9" s="1"/>
  <c r="AE26" i="9" s="1"/>
  <c r="AA35" i="9"/>
  <c r="AC91" i="9" l="1"/>
  <c r="AB93" i="9"/>
  <c r="AB95" i="9" s="1"/>
  <c r="AF26" i="9"/>
  <c r="AA134" i="9"/>
  <c r="AC86" i="9"/>
  <c r="AA112" i="9"/>
  <c r="AC132" i="9"/>
  <c r="AD132" i="9" s="1"/>
  <c r="AB35" i="9"/>
  <c r="AD127" i="9"/>
  <c r="AE33" i="9"/>
  <c r="AF31" i="9"/>
  <c r="Z136" i="9"/>
  <c r="AC93" i="9" l="1"/>
  <c r="AD91" i="9"/>
  <c r="AB110" i="9"/>
  <c r="AB112" i="9" s="1"/>
  <c r="AB100" i="9"/>
  <c r="AD134" i="9"/>
  <c r="AE132" i="9"/>
  <c r="AE127" i="9"/>
  <c r="AC35" i="9"/>
  <c r="AD35" i="9" s="1"/>
  <c r="AG26" i="9"/>
  <c r="AC134" i="9"/>
  <c r="AA136" i="9"/>
  <c r="AG31" i="9"/>
  <c r="AF33" i="9"/>
  <c r="AD86" i="9"/>
  <c r="AB114" i="9" l="1"/>
  <c r="AE91" i="9"/>
  <c r="AD93" i="9"/>
  <c r="AC110" i="9"/>
  <c r="AC112" i="9" s="1"/>
  <c r="AC100" i="9"/>
  <c r="AC95" i="9"/>
  <c r="AE35" i="9"/>
  <c r="AF35" i="9" s="1"/>
  <c r="AF127" i="9"/>
  <c r="AH26" i="9"/>
  <c r="AB136" i="9"/>
  <c r="AE86" i="9"/>
  <c r="AF132" i="9"/>
  <c r="AE134" i="9"/>
  <c r="AG33" i="9"/>
  <c r="AH31" i="9"/>
  <c r="AD100" i="9" l="1"/>
  <c r="AD114" i="9" s="1"/>
  <c r="AD110" i="9"/>
  <c r="AD112" i="9" s="1"/>
  <c r="AD95" i="9"/>
  <c r="AE93" i="9"/>
  <c r="AF91" i="9"/>
  <c r="AC114" i="9"/>
  <c r="AH33" i="9"/>
  <c r="AI31" i="9"/>
  <c r="AG127" i="9"/>
  <c r="AG35" i="9"/>
  <c r="AC136" i="9"/>
  <c r="AF86" i="9"/>
  <c r="AI26" i="9"/>
  <c r="AF134" i="9"/>
  <c r="AG132" i="9"/>
  <c r="AF93" i="9" l="1"/>
  <c r="AG91" i="9"/>
  <c r="AE100" i="9"/>
  <c r="AE110" i="9"/>
  <c r="AE112" i="9" s="1"/>
  <c r="AE95" i="9"/>
  <c r="AG86" i="9"/>
  <c r="AJ26" i="9"/>
  <c r="AH127" i="9"/>
  <c r="AG134" i="9"/>
  <c r="AH132" i="9"/>
  <c r="AD136" i="9"/>
  <c r="AH35" i="9"/>
  <c r="AI33" i="9"/>
  <c r="AJ31" i="9"/>
  <c r="AE114" i="9" l="1"/>
  <c r="AH91" i="9"/>
  <c r="AI91" i="9" s="1"/>
  <c r="AG93" i="9"/>
  <c r="AF110" i="9"/>
  <c r="AF112" i="9" s="1"/>
  <c r="AF100" i="9"/>
  <c r="AF114" i="9" s="1"/>
  <c r="AF95" i="9"/>
  <c r="BH91" i="9"/>
  <c r="AE136" i="9"/>
  <c r="AH134" i="9"/>
  <c r="AI132" i="9"/>
  <c r="AJ33" i="9"/>
  <c r="AK31" i="9"/>
  <c r="AI127" i="9"/>
  <c r="AK26" i="9"/>
  <c r="AI35" i="9"/>
  <c r="AH86" i="9"/>
  <c r="AG95" i="9" l="1"/>
  <c r="AI93" i="9"/>
  <c r="AJ91" i="9"/>
  <c r="AG100" i="9"/>
  <c r="AG110" i="9"/>
  <c r="AG112" i="9" s="1"/>
  <c r="AH93" i="9"/>
  <c r="BH93" i="9"/>
  <c r="AI86" i="9"/>
  <c r="AL26" i="9"/>
  <c r="AI134" i="9"/>
  <c r="AJ132" i="9"/>
  <c r="AJ127" i="9"/>
  <c r="AK33" i="9"/>
  <c r="AL31" i="9"/>
  <c r="AM31" i="9" s="1"/>
  <c r="AM33" i="9" s="1"/>
  <c r="AF136" i="9"/>
  <c r="AJ35" i="9"/>
  <c r="AK91" i="9" l="1"/>
  <c r="AK93" i="9" s="1"/>
  <c r="AK110" i="9" s="1"/>
  <c r="AI110" i="9"/>
  <c r="AI100" i="9"/>
  <c r="AH100" i="9"/>
  <c r="AH114" i="9" s="1"/>
  <c r="AH110" i="9"/>
  <c r="AH112" i="9" s="1"/>
  <c r="AH95" i="9"/>
  <c r="AI95" i="9" s="1"/>
  <c r="AG114" i="9"/>
  <c r="AJ93" i="9"/>
  <c r="BH100" i="9"/>
  <c r="BH110" i="9"/>
  <c r="AM26" i="9"/>
  <c r="AJ134" i="9"/>
  <c r="AK132" i="9"/>
  <c r="AJ86" i="9"/>
  <c r="AL33" i="9"/>
  <c r="BH31" i="9"/>
  <c r="AK127" i="9"/>
  <c r="AK35" i="9"/>
  <c r="AG136" i="9"/>
  <c r="U31" i="9"/>
  <c r="AL91" i="9" l="1"/>
  <c r="AK100" i="9"/>
  <c r="AI114" i="9"/>
  <c r="AJ110" i="9"/>
  <c r="AJ100" i="9"/>
  <c r="AJ95" i="9"/>
  <c r="AK95" i="9" s="1"/>
  <c r="AN26" i="9"/>
  <c r="AL127" i="9"/>
  <c r="BH33" i="9"/>
  <c r="AI112" i="9"/>
  <c r="AL35" i="9"/>
  <c r="AK86" i="9"/>
  <c r="AK134" i="9"/>
  <c r="AL132" i="9"/>
  <c r="AM132" i="9" s="1"/>
  <c r="AM134" i="9" s="1"/>
  <c r="AH136" i="9"/>
  <c r="U33" i="9"/>
  <c r="AL93" i="9" l="1"/>
  <c r="AL95" i="9" s="1"/>
  <c r="AM91" i="9"/>
  <c r="AJ114" i="9"/>
  <c r="AK114" i="9"/>
  <c r="AL86" i="9"/>
  <c r="AO26" i="9"/>
  <c r="AI136" i="9"/>
  <c r="AJ136" i="9" s="1"/>
  <c r="AK136" i="9" s="1"/>
  <c r="AM127" i="9"/>
  <c r="AJ112" i="9"/>
  <c r="AL134" i="9"/>
  <c r="BH132" i="9"/>
  <c r="AM35" i="9"/>
  <c r="U132" i="9"/>
  <c r="U91" i="9"/>
  <c r="AL100" i="9" l="1"/>
  <c r="AL110" i="9"/>
  <c r="AM93" i="9"/>
  <c r="AP26" i="9"/>
  <c r="AM86" i="9"/>
  <c r="AN35" i="9"/>
  <c r="AK112" i="9"/>
  <c r="BH134" i="9"/>
  <c r="AL136" i="9"/>
  <c r="AN127" i="9"/>
  <c r="U93" i="9"/>
  <c r="U134" i="9"/>
  <c r="AL114" i="9" l="1"/>
  <c r="AM100" i="9"/>
  <c r="BV114" i="9" s="1"/>
  <c r="AM110" i="9"/>
  <c r="AM95" i="9"/>
  <c r="AN95" i="9" s="1"/>
  <c r="AO35" i="9"/>
  <c r="AO127" i="9"/>
  <c r="AM136" i="9"/>
  <c r="AN86" i="9"/>
  <c r="AQ26" i="9"/>
  <c r="AL112" i="9"/>
  <c r="U110" i="9"/>
  <c r="U100" i="9"/>
  <c r="AO95" i="9" l="1"/>
  <c r="AP95" i="9" s="1"/>
  <c r="BW114" i="9"/>
  <c r="AM114" i="9"/>
  <c r="BK114" i="9"/>
  <c r="BX114" i="9"/>
  <c r="BI114" i="9"/>
  <c r="BE114" i="9"/>
  <c r="AU114" i="9"/>
  <c r="AS114" i="9"/>
  <c r="AV114" i="9"/>
  <c r="BM114" i="9"/>
  <c r="BF114" i="9"/>
  <c r="CA114" i="9"/>
  <c r="BB114" i="9"/>
  <c r="CB114" i="9"/>
  <c r="BN114" i="9"/>
  <c r="BO114" i="9"/>
  <c r="BG114" i="9"/>
  <c r="CB97" i="9"/>
  <c r="CB139" i="9" s="1"/>
  <c r="AN97" i="9"/>
  <c r="AN139" i="9" s="1"/>
  <c r="AR97" i="9"/>
  <c r="AR139" i="9" s="1"/>
  <c r="CC97" i="9"/>
  <c r="CC139" i="9" s="1"/>
  <c r="AB97" i="9"/>
  <c r="AB139" i="9" s="1"/>
  <c r="BA97" i="9"/>
  <c r="BA139" i="9" s="1"/>
  <c r="BC97" i="9"/>
  <c r="BC139" i="9" s="1"/>
  <c r="BY97" i="9"/>
  <c r="BY139" i="9" s="1"/>
  <c r="BR97" i="9"/>
  <c r="BR139" i="9" s="1"/>
  <c r="AQ97" i="9"/>
  <c r="AQ139" i="9" s="1"/>
  <c r="BI97" i="9"/>
  <c r="BI139" i="9" s="1"/>
  <c r="AV97" i="9"/>
  <c r="AV139" i="9" s="1"/>
  <c r="AF97" i="9"/>
  <c r="AF139" i="9" s="1"/>
  <c r="BT97" i="9"/>
  <c r="BT139" i="9" s="1"/>
  <c r="BV97" i="9"/>
  <c r="BV139" i="9" s="1"/>
  <c r="BK97" i="9"/>
  <c r="BK139" i="9" s="1"/>
  <c r="AI97" i="9"/>
  <c r="AI139" i="9" s="1"/>
  <c r="Z97" i="9"/>
  <c r="Z139" i="9" s="1"/>
  <c r="AJ97" i="9"/>
  <c r="AJ139" i="9" s="1"/>
  <c r="BN97" i="9"/>
  <c r="BN139" i="9" s="1"/>
  <c r="BW97" i="9"/>
  <c r="BW139" i="9" s="1"/>
  <c r="CA97" i="9"/>
  <c r="CA139" i="9" s="1"/>
  <c r="AG97" i="9"/>
  <c r="AG139" i="9" s="1"/>
  <c r="AE97" i="9"/>
  <c r="AE139" i="9" s="1"/>
  <c r="BQ97" i="9"/>
  <c r="BQ139" i="9" s="1"/>
  <c r="BS97" i="9"/>
  <c r="BS139" i="9" s="1"/>
  <c r="AD97" i="9"/>
  <c r="AD139" i="9" s="1"/>
  <c r="AS97" i="9"/>
  <c r="AS139" i="9" s="1"/>
  <c r="AZ97" i="9"/>
  <c r="AZ139" i="9" s="1"/>
  <c r="AX97" i="9"/>
  <c r="AX139" i="9" s="1"/>
  <c r="CD97" i="9"/>
  <c r="CD139" i="9" s="1"/>
  <c r="AA97" i="9"/>
  <c r="AA139" i="9" s="1"/>
  <c r="AP97" i="9"/>
  <c r="AP139" i="9" s="1"/>
  <c r="AC97" i="9"/>
  <c r="AC139" i="9" s="1"/>
  <c r="BX97" i="9"/>
  <c r="BX139" i="9" s="1"/>
  <c r="BB97" i="9"/>
  <c r="BB139" i="9" s="1"/>
  <c r="X97" i="9"/>
  <c r="X139" i="9" s="1"/>
  <c r="X138" i="9" s="1"/>
  <c r="AU97" i="9"/>
  <c r="AU139" i="9" s="1"/>
  <c r="CE97" i="9"/>
  <c r="CE139" i="9" s="1"/>
  <c r="U101" i="9"/>
  <c r="AO97" i="9"/>
  <c r="AO139" i="9" s="1"/>
  <c r="BZ97" i="9"/>
  <c r="BZ139" i="9" s="1"/>
  <c r="BM97" i="9"/>
  <c r="BM139" i="9" s="1"/>
  <c r="BG97" i="9"/>
  <c r="BG139" i="9" s="1"/>
  <c r="AY97" i="9"/>
  <c r="AY139" i="9" s="1"/>
  <c r="BD97" i="9"/>
  <c r="BD139" i="9" s="1"/>
  <c r="BL97" i="9"/>
  <c r="BL139" i="9" s="1"/>
  <c r="AK97" i="9"/>
  <c r="AK139" i="9" s="1"/>
  <c r="AH97" i="9"/>
  <c r="AH139" i="9" s="1"/>
  <c r="BU97" i="9"/>
  <c r="BU139" i="9" s="1"/>
  <c r="BE97" i="9"/>
  <c r="BE139" i="9" s="1"/>
  <c r="BF97" i="9"/>
  <c r="BF139" i="9" s="1"/>
  <c r="AM97" i="9"/>
  <c r="AM139" i="9" s="1"/>
  <c r="U97" i="9"/>
  <c r="U139" i="9" s="1"/>
  <c r="AL97" i="9"/>
  <c r="AL139" i="9" s="1"/>
  <c r="Y97" i="9"/>
  <c r="Y139" i="9" s="1"/>
  <c r="BH97" i="9"/>
  <c r="BH139" i="9" s="1"/>
  <c r="BP97" i="9"/>
  <c r="BP139" i="9" s="1"/>
  <c r="AW97" i="9"/>
  <c r="AW139" i="9" s="1"/>
  <c r="BO97" i="9"/>
  <c r="BO139" i="9" s="1"/>
  <c r="BJ97" i="9"/>
  <c r="BJ139" i="9" s="1"/>
  <c r="AT97" i="9"/>
  <c r="AT139" i="9" s="1"/>
  <c r="BH114" i="9"/>
  <c r="BZ114" i="9"/>
  <c r="AP114" i="9"/>
  <c r="AY114" i="9"/>
  <c r="CE114" i="9"/>
  <c r="AR114" i="9"/>
  <c r="BC114" i="9"/>
  <c r="AQ114" i="9"/>
  <c r="AO114" i="9"/>
  <c r="BL114" i="9"/>
  <c r="BY114" i="9"/>
  <c r="AW114" i="9"/>
  <c r="AX114" i="9"/>
  <c r="BJ114" i="9"/>
  <c r="BP114" i="9"/>
  <c r="BD114" i="9"/>
  <c r="BA114" i="9"/>
  <c r="BU114" i="9"/>
  <c r="BS114" i="9"/>
  <c r="AN114" i="9"/>
  <c r="AZ114" i="9"/>
  <c r="CD114" i="9"/>
  <c r="BQ114" i="9"/>
  <c r="AT114" i="9"/>
  <c r="CC114" i="9"/>
  <c r="BT114" i="9"/>
  <c r="BR114" i="9"/>
  <c r="AP35" i="9"/>
  <c r="AR26" i="9"/>
  <c r="AM112" i="9"/>
  <c r="AO86" i="9"/>
  <c r="AN136" i="9"/>
  <c r="AP127" i="9"/>
  <c r="U114" i="9"/>
  <c r="U138" i="9"/>
  <c r="P353" i="9" l="1"/>
  <c r="AB33" i="12"/>
  <c r="X145" i="9"/>
  <c r="AA33" i="12"/>
  <c r="X33" i="12"/>
  <c r="Z33" i="12"/>
  <c r="Y33" i="12"/>
  <c r="X293" i="9"/>
  <c r="X115" i="9"/>
  <c r="Y115" i="9" s="1"/>
  <c r="AQ127" i="9"/>
  <c r="AQ95" i="9"/>
  <c r="AP86" i="9"/>
  <c r="AN112" i="9"/>
  <c r="AO136" i="9"/>
  <c r="AS26" i="9"/>
  <c r="AQ35" i="9"/>
  <c r="U293" i="9"/>
  <c r="U145" i="9"/>
  <c r="U33" i="12"/>
  <c r="Z115" i="9" l="1"/>
  <c r="AA115" i="9" s="1"/>
  <c r="AB115" i="9" s="1"/>
  <c r="X78" i="11"/>
  <c r="AC147" i="9"/>
  <c r="AW147" i="9"/>
  <c r="AY147" i="9"/>
  <c r="BI147" i="9"/>
  <c r="CD147" i="9"/>
  <c r="BL147" i="9"/>
  <c r="X147" i="9"/>
  <c r="CC147" i="9"/>
  <c r="BR147" i="9"/>
  <c r="AE147" i="9"/>
  <c r="BQ147" i="9"/>
  <c r="AX147" i="9"/>
  <c r="AA147" i="9"/>
  <c r="AF147" i="9"/>
  <c r="Y147" i="9"/>
  <c r="AU147" i="9"/>
  <c r="BA147" i="9"/>
  <c r="CA147" i="9"/>
  <c r="BG147" i="9"/>
  <c r="BY147" i="9"/>
  <c r="AO147" i="9"/>
  <c r="AQ147" i="9"/>
  <c r="BJ147" i="9"/>
  <c r="BU147" i="9"/>
  <c r="X188" i="9"/>
  <c r="AZ147" i="9"/>
  <c r="AM147" i="9"/>
  <c r="CB147" i="9"/>
  <c r="BP147" i="9"/>
  <c r="AN147" i="9"/>
  <c r="BK147" i="9"/>
  <c r="AG147" i="9"/>
  <c r="BT147" i="9"/>
  <c r="BV147" i="9"/>
  <c r="AH147" i="9"/>
  <c r="AL147" i="9"/>
  <c r="AR147" i="9"/>
  <c r="BE147" i="9"/>
  <c r="BO147" i="9"/>
  <c r="BH147" i="9"/>
  <c r="BC147" i="9"/>
  <c r="AB147" i="9"/>
  <c r="AV147" i="9"/>
  <c r="AP147" i="9"/>
  <c r="BX147" i="9"/>
  <c r="BD147" i="9"/>
  <c r="BZ147" i="9"/>
  <c r="BF147" i="9"/>
  <c r="AT147" i="9"/>
  <c r="AI147" i="9"/>
  <c r="Z147" i="9"/>
  <c r="AJ147" i="9"/>
  <c r="AS147" i="9"/>
  <c r="BM147" i="9"/>
  <c r="BW147" i="9"/>
  <c r="BN147" i="9"/>
  <c r="CE147" i="9"/>
  <c r="BS147" i="9"/>
  <c r="AD147" i="9"/>
  <c r="AK147" i="9"/>
  <c r="BB147" i="9"/>
  <c r="AQ86" i="9"/>
  <c r="AP136" i="9"/>
  <c r="AR95" i="9"/>
  <c r="AR127" i="9"/>
  <c r="AR35" i="9"/>
  <c r="AT26" i="9"/>
  <c r="AO112" i="9"/>
  <c r="BR151" i="9"/>
  <c r="AE151" i="9"/>
  <c r="AU151" i="9"/>
  <c r="Z151" i="9"/>
  <c r="CB151" i="9"/>
  <c r="CD151" i="9"/>
  <c r="AG151" i="9"/>
  <c r="X151" i="9"/>
  <c r="BA151" i="9"/>
  <c r="CA151" i="9"/>
  <c r="BH151" i="9"/>
  <c r="AD151" i="9"/>
  <c r="AP151" i="9"/>
  <c r="AA151" i="9"/>
  <c r="U188" i="9"/>
  <c r="AZ151" i="9"/>
  <c r="AY151" i="9"/>
  <c r="AL151" i="9"/>
  <c r="AK151" i="9"/>
  <c r="AO151" i="9"/>
  <c r="BL151" i="9"/>
  <c r="BO151" i="9"/>
  <c r="BV151" i="9"/>
  <c r="BQ151" i="9"/>
  <c r="AJ151" i="9"/>
  <c r="AS151" i="9"/>
  <c r="BP151" i="9"/>
  <c r="CC151" i="9"/>
  <c r="AW151" i="9"/>
  <c r="BN151" i="9"/>
  <c r="BF151" i="9"/>
  <c r="AB151" i="9"/>
  <c r="BG151" i="9"/>
  <c r="BU151" i="9"/>
  <c r="BB151" i="9"/>
  <c r="AR151" i="9"/>
  <c r="AQ151" i="9"/>
  <c r="AV151" i="9"/>
  <c r="BD151" i="9"/>
  <c r="AI151" i="9"/>
  <c r="AM151" i="9"/>
  <c r="BI151" i="9"/>
  <c r="Y151" i="9"/>
  <c r="BX151" i="9"/>
  <c r="AN151" i="9"/>
  <c r="BZ151" i="9"/>
  <c r="BW151" i="9"/>
  <c r="U78" i="11"/>
  <c r="U147" i="9"/>
  <c r="BS151" i="9"/>
  <c r="AH151" i="9"/>
  <c r="AX151" i="9"/>
  <c r="BK151" i="9"/>
  <c r="BJ151" i="9"/>
  <c r="AC151" i="9"/>
  <c r="BY151" i="9"/>
  <c r="BM151" i="9"/>
  <c r="BT151" i="9"/>
  <c r="AF151" i="9"/>
  <c r="BE151" i="9"/>
  <c r="BC151" i="9"/>
  <c r="AT151" i="9"/>
  <c r="U151" i="9" s="1"/>
  <c r="AC115" i="9" l="1"/>
  <c r="AD115" i="9" s="1"/>
  <c r="AE115" i="9" s="1"/>
  <c r="CC153" i="9"/>
  <c r="CC155" i="9" s="1"/>
  <c r="BO153" i="9"/>
  <c r="BO155" i="9" s="1"/>
  <c r="X153" i="9"/>
  <c r="Y153" i="9" s="1"/>
  <c r="Y155" i="9" s="1"/>
  <c r="BM153" i="9"/>
  <c r="BM155" i="9" s="1"/>
  <c r="BD153" i="9"/>
  <c r="BD155" i="9" s="1"/>
  <c r="BE153" i="9"/>
  <c r="BE155" i="9" s="1"/>
  <c r="AN153" i="9"/>
  <c r="AN155" i="9" s="1"/>
  <c r="AQ153" i="9"/>
  <c r="AQ155" i="9" s="1"/>
  <c r="BL153" i="9"/>
  <c r="BL155" i="9" s="1"/>
  <c r="BF153" i="9"/>
  <c r="BF155" i="9" s="1"/>
  <c r="BW153" i="9"/>
  <c r="BW155" i="9" s="1"/>
  <c r="BJ153" i="9"/>
  <c r="BJ155" i="9" s="1"/>
  <c r="BX153" i="9"/>
  <c r="BX155" i="9" s="1"/>
  <c r="AR153" i="9"/>
  <c r="AR155" i="9" s="1"/>
  <c r="BP153" i="9"/>
  <c r="BP155" i="9" s="1"/>
  <c r="AO153" i="9"/>
  <c r="AO155" i="9" s="1"/>
  <c r="CD153" i="9"/>
  <c r="CD155" i="9" s="1"/>
  <c r="BN153" i="9"/>
  <c r="BN155" i="9" s="1"/>
  <c r="BK153" i="9"/>
  <c r="BK155" i="9" s="1"/>
  <c r="BB153" i="9"/>
  <c r="BB155" i="9" s="1"/>
  <c r="AS153" i="9"/>
  <c r="AS155" i="9" s="1"/>
  <c r="AP153" i="9"/>
  <c r="AP155" i="9" s="1"/>
  <c r="CB153" i="9"/>
  <c r="CB155" i="9" s="1"/>
  <c r="BY153" i="9"/>
  <c r="BY155" i="9" s="1"/>
  <c r="AX153" i="9"/>
  <c r="AX155" i="9" s="1"/>
  <c r="BI153" i="9"/>
  <c r="BI155" i="9" s="1"/>
  <c r="BU153" i="9"/>
  <c r="BU155" i="9" s="1"/>
  <c r="AV153" i="9"/>
  <c r="AV155" i="9" s="1"/>
  <c r="BG153" i="9"/>
  <c r="BG155" i="9" s="1"/>
  <c r="BQ153" i="9"/>
  <c r="BQ155" i="9" s="1"/>
  <c r="AY153" i="9"/>
  <c r="AY155" i="9" s="1"/>
  <c r="AU153" i="9"/>
  <c r="AU155" i="9" s="1"/>
  <c r="BZ153" i="9"/>
  <c r="BZ155" i="9" s="1"/>
  <c r="BS153" i="9"/>
  <c r="BS155" i="9" s="1"/>
  <c r="BV153" i="9"/>
  <c r="BV155" i="9" s="1"/>
  <c r="AZ153" i="9"/>
  <c r="AZ155" i="9" s="1"/>
  <c r="CA153" i="9"/>
  <c r="CA155" i="9" s="1"/>
  <c r="AW153" i="9"/>
  <c r="AW155" i="9" s="1"/>
  <c r="AT153" i="9"/>
  <c r="AT155" i="9" s="1"/>
  <c r="BC153" i="9"/>
  <c r="BC155" i="9" s="1"/>
  <c r="BT153" i="9"/>
  <c r="BT155" i="9" s="1"/>
  <c r="BA153" i="9"/>
  <c r="BA155" i="9" s="1"/>
  <c r="BR153" i="9"/>
  <c r="BR155" i="9" s="1"/>
  <c r="X148" i="9"/>
  <c r="Y148" i="9" s="1"/>
  <c r="Z148" i="9" s="1"/>
  <c r="X197" i="9"/>
  <c r="AS95" i="9"/>
  <c r="AQ136" i="9"/>
  <c r="AU26" i="9"/>
  <c r="AP112" i="9"/>
  <c r="AS35" i="9"/>
  <c r="AR86" i="9"/>
  <c r="AS127" i="9"/>
  <c r="AF115" i="9" l="1"/>
  <c r="AG115" i="9" s="1"/>
  <c r="Z153" i="9"/>
  <c r="Z155" i="9" s="1"/>
  <c r="Y199" i="9"/>
  <c r="Z199" i="9"/>
  <c r="X199" i="9"/>
  <c r="X210" i="9" s="1"/>
  <c r="X217" i="9" s="1"/>
  <c r="X219" i="9" s="1"/>
  <c r="Y210" i="9" s="1"/>
  <c r="Y295" i="9" s="1"/>
  <c r="AA148" i="9"/>
  <c r="X155" i="9"/>
  <c r="X157" i="9" s="1"/>
  <c r="Y157" i="9" s="1"/>
  <c r="AT127" i="9"/>
  <c r="AT35" i="9"/>
  <c r="AV26" i="9"/>
  <c r="AQ112" i="9"/>
  <c r="AR136" i="9"/>
  <c r="AS86" i="9"/>
  <c r="AT95" i="9"/>
  <c r="AH115" i="9" l="1"/>
  <c r="AI115" i="9" s="1"/>
  <c r="AJ115" i="9" s="1"/>
  <c r="AK115" i="9" s="1"/>
  <c r="AL115" i="9" s="1"/>
  <c r="AM115" i="9" s="1"/>
  <c r="AN115" i="9" s="1"/>
  <c r="AO115" i="9" s="1"/>
  <c r="AP115" i="9" s="1"/>
  <c r="AQ115" i="9" s="1"/>
  <c r="AR115" i="9" s="1"/>
  <c r="AS115" i="9" s="1"/>
  <c r="AT115" i="9" s="1"/>
  <c r="AU115" i="9" s="1"/>
  <c r="AV115" i="9" s="1"/>
  <c r="AW115" i="9" s="1"/>
  <c r="AX115" i="9" s="1"/>
  <c r="AY115" i="9" s="1"/>
  <c r="AZ115" i="9" s="1"/>
  <c r="BA115" i="9" s="1"/>
  <c r="BB115" i="9" s="1"/>
  <c r="BC115" i="9" s="1"/>
  <c r="BD115" i="9" s="1"/>
  <c r="BE115" i="9" s="1"/>
  <c r="BF115" i="9" s="1"/>
  <c r="BG115" i="9" s="1"/>
  <c r="BH115" i="9" s="1"/>
  <c r="BI115" i="9" s="1"/>
  <c r="BJ115" i="9" s="1"/>
  <c r="BK115" i="9" s="1"/>
  <c r="BL115" i="9" s="1"/>
  <c r="BM115" i="9" s="1"/>
  <c r="BN115" i="9" s="1"/>
  <c r="BO115" i="9" s="1"/>
  <c r="BP115" i="9" s="1"/>
  <c r="Z157" i="9"/>
  <c r="AA153" i="9"/>
  <c r="AA155" i="9" s="1"/>
  <c r="AB148" i="9"/>
  <c r="X295" i="9"/>
  <c r="X212" i="9"/>
  <c r="X213" i="9" s="1"/>
  <c r="X214" i="9"/>
  <c r="X180" i="9" s="1"/>
  <c r="X182" i="9" s="1"/>
  <c r="X184" i="9" s="1"/>
  <c r="X186" i="9" s="1"/>
  <c r="X231" i="9" s="1"/>
  <c r="AS136" i="9"/>
  <c r="AW26" i="9"/>
  <c r="AR112" i="9"/>
  <c r="AU35" i="9"/>
  <c r="AU127" i="9"/>
  <c r="AU95" i="9"/>
  <c r="AT86" i="9"/>
  <c r="BQ115" i="9" l="1"/>
  <c r="BR115" i="9" s="1"/>
  <c r="AA157" i="9"/>
  <c r="AB153" i="9"/>
  <c r="X236" i="9"/>
  <c r="Y238" i="9" s="1"/>
  <c r="Y209" i="9"/>
  <c r="Y214" i="9"/>
  <c r="AC148" i="9"/>
  <c r="AV127" i="9"/>
  <c r="AV35" i="9"/>
  <c r="AU86" i="9"/>
  <c r="AS112" i="9"/>
  <c r="AX26" i="9"/>
  <c r="AV95" i="9"/>
  <c r="AT136" i="9"/>
  <c r="X300" i="9"/>
  <c r="Y233" i="9"/>
  <c r="BS115" i="9" l="1"/>
  <c r="BT115" i="9" s="1"/>
  <c r="BU115" i="9" s="1"/>
  <c r="X301" i="9"/>
  <c r="AB155" i="9"/>
  <c r="AB157" i="9" s="1"/>
  <c r="AC153" i="9"/>
  <c r="AD148" i="9"/>
  <c r="Y180" i="9"/>
  <c r="Y182" i="9" s="1"/>
  <c r="Y184" i="9" s="1"/>
  <c r="Y215" i="9"/>
  <c r="AY26" i="9"/>
  <c r="AW35" i="9"/>
  <c r="Y283" i="9"/>
  <c r="AT112" i="9"/>
  <c r="AU136" i="9"/>
  <c r="AW127" i="9"/>
  <c r="AW95" i="9"/>
  <c r="Y284" i="9"/>
  <c r="AV86" i="9"/>
  <c r="BV115" i="9" l="1"/>
  <c r="BW115" i="9" s="1"/>
  <c r="AD153" i="9"/>
  <c r="AC155" i="9"/>
  <c r="AC157" i="9" s="1"/>
  <c r="Y281" i="9"/>
  <c r="Y211" i="9"/>
  <c r="AE148" i="9"/>
  <c r="AU112" i="9"/>
  <c r="AX127" i="9"/>
  <c r="Y186" i="9"/>
  <c r="AX35" i="9"/>
  <c r="AV136" i="9"/>
  <c r="AZ26" i="9"/>
  <c r="AW86" i="9"/>
  <c r="AX95" i="9"/>
  <c r="BX115" i="9" l="1"/>
  <c r="BY115" i="9" s="1"/>
  <c r="AE153" i="9"/>
  <c r="AD155" i="9"/>
  <c r="AD157" i="9" s="1"/>
  <c r="AF148" i="9"/>
  <c r="AG148" i="9" s="1"/>
  <c r="Y298" i="9"/>
  <c r="Y217" i="9"/>
  <c r="Y219" i="9" s="1"/>
  <c r="Z210" i="9" s="1"/>
  <c r="Y212" i="9"/>
  <c r="Y213" i="9" s="1"/>
  <c r="Z209" i="9" s="1"/>
  <c r="BH153" i="9"/>
  <c r="AY95" i="9"/>
  <c r="Y231" i="9"/>
  <c r="Y236" i="9"/>
  <c r="AX86" i="9"/>
  <c r="AY127" i="9"/>
  <c r="BA26" i="9"/>
  <c r="AW136" i="9"/>
  <c r="AV112" i="9"/>
  <c r="AY35" i="9"/>
  <c r="AE155" i="9" l="1"/>
  <c r="AE157" i="9" s="1"/>
  <c r="AF153" i="9"/>
  <c r="Z214" i="9"/>
  <c r="Z180" i="9" s="1"/>
  <c r="AH148" i="9"/>
  <c r="AI148" i="9" s="1"/>
  <c r="AJ148" i="9" s="1"/>
  <c r="BH155" i="9"/>
  <c r="AZ35" i="9"/>
  <c r="AW112" i="9"/>
  <c r="AX136" i="9"/>
  <c r="BB26" i="9"/>
  <c r="Y300" i="9"/>
  <c r="Z233" i="9"/>
  <c r="AZ95" i="9"/>
  <c r="BZ115" i="9"/>
  <c r="AY86" i="9"/>
  <c r="Y301" i="9"/>
  <c r="Z238" i="9"/>
  <c r="AZ127" i="9"/>
  <c r="Z295" i="9"/>
  <c r="Z215" i="9" l="1"/>
  <c r="Z281" i="9" s="1"/>
  <c r="AG153" i="9"/>
  <c r="AH153" i="9" s="1"/>
  <c r="AF155" i="9"/>
  <c r="AF157" i="9" s="1"/>
  <c r="AK148" i="9"/>
  <c r="AL148" i="9" s="1"/>
  <c r="CA115" i="9"/>
  <c r="Z283" i="9"/>
  <c r="BA95" i="9"/>
  <c r="BC26" i="9"/>
  <c r="Z182" i="9"/>
  <c r="BA127" i="9"/>
  <c r="AY136" i="9"/>
  <c r="Z284" i="9"/>
  <c r="AX112" i="9"/>
  <c r="AZ86" i="9"/>
  <c r="BA35" i="9"/>
  <c r="Z211" i="9" l="1"/>
  <c r="Z217" i="9" s="1"/>
  <c r="AI153" i="9"/>
  <c r="AH155" i="9"/>
  <c r="AG155" i="9"/>
  <c r="AG157" i="9" s="1"/>
  <c r="BB95" i="9"/>
  <c r="AM148" i="9"/>
  <c r="AZ136" i="9"/>
  <c r="BA86" i="9"/>
  <c r="BB35" i="9"/>
  <c r="BB127" i="9"/>
  <c r="AY112" i="9"/>
  <c r="Z184" i="9"/>
  <c r="BD26" i="9"/>
  <c r="CB115" i="9"/>
  <c r="Z212" i="9" l="1"/>
  <c r="Z213" i="9" s="1"/>
  <c r="Z298" i="9"/>
  <c r="AH157" i="9"/>
  <c r="AI155" i="9"/>
  <c r="AJ153" i="9"/>
  <c r="BE26" i="9"/>
  <c r="AZ112" i="9"/>
  <c r="BA136" i="9"/>
  <c r="BC35" i="9"/>
  <c r="BB86" i="9"/>
  <c r="Z219" i="9"/>
  <c r="AN148" i="9"/>
  <c r="Z186" i="9"/>
  <c r="AC190" i="9"/>
  <c r="AC197" i="9" s="1"/>
  <c r="AA190" i="9"/>
  <c r="AB190" i="9"/>
  <c r="AB197" i="9" s="1"/>
  <c r="CC115" i="9"/>
  <c r="BC127" i="9"/>
  <c r="BC95" i="9"/>
  <c r="AI157" i="9" l="1"/>
  <c r="AJ155" i="9"/>
  <c r="AK153" i="9"/>
  <c r="CD115" i="9"/>
  <c r="BC86" i="9"/>
  <c r="Z231" i="9"/>
  <c r="Z236" i="9"/>
  <c r="AO148" i="9"/>
  <c r="BD35" i="9"/>
  <c r="AA197" i="9"/>
  <c r="BB136" i="9"/>
  <c r="AA209" i="9"/>
  <c r="BA112" i="9"/>
  <c r="BD127" i="9"/>
  <c r="BD95" i="9"/>
  <c r="BF26" i="9"/>
  <c r="AK155" i="9" l="1"/>
  <c r="AL153" i="9"/>
  <c r="AM153" i="9" s="1"/>
  <c r="AM155" i="9" s="1"/>
  <c r="AJ157" i="9"/>
  <c r="BC136" i="9"/>
  <c r="BE35" i="9"/>
  <c r="BD86" i="9"/>
  <c r="AA199" i="9"/>
  <c r="AB199" i="9"/>
  <c r="AC199" i="9"/>
  <c r="AA210" i="9"/>
  <c r="BB112" i="9"/>
  <c r="Z301" i="9"/>
  <c r="AA238" i="9"/>
  <c r="Z300" i="9"/>
  <c r="AA233" i="9"/>
  <c r="BE95" i="9"/>
  <c r="AP148" i="9"/>
  <c r="BE127" i="9"/>
  <c r="BG26" i="9"/>
  <c r="CE115" i="9"/>
  <c r="U153" i="9"/>
  <c r="U115" i="9"/>
  <c r="U116" i="9"/>
  <c r="AK157" i="9" l="1"/>
  <c r="AL155" i="9"/>
  <c r="AA295" i="9"/>
  <c r="AA214" i="9"/>
  <c r="BF95" i="9"/>
  <c r="AA284" i="9"/>
  <c r="AA283" i="9"/>
  <c r="BE86" i="9"/>
  <c r="BF127" i="9"/>
  <c r="BF35" i="9"/>
  <c r="AQ148" i="9"/>
  <c r="BH26" i="9"/>
  <c r="BC112" i="9"/>
  <c r="BD136" i="9"/>
  <c r="U155" i="9"/>
  <c r="AL157" i="9" l="1"/>
  <c r="AM157" i="9" s="1"/>
  <c r="BE136" i="9"/>
  <c r="BG127" i="9"/>
  <c r="AA180" i="9"/>
  <c r="AA215" i="9"/>
  <c r="BD112" i="9"/>
  <c r="BI26" i="9"/>
  <c r="BF86" i="9"/>
  <c r="BG35" i="9"/>
  <c r="AR148" i="9"/>
  <c r="BG95" i="9"/>
  <c r="AN157" i="9" l="1"/>
  <c r="AO157" i="9" s="1"/>
  <c r="BG86" i="9"/>
  <c r="BJ26" i="9"/>
  <c r="BE112" i="9"/>
  <c r="AS148" i="9"/>
  <c r="AA281" i="9"/>
  <c r="AA211" i="9"/>
  <c r="AA182" i="9"/>
  <c r="BH127" i="9"/>
  <c r="BH95" i="9"/>
  <c r="BH35" i="9"/>
  <c r="BF136" i="9"/>
  <c r="AP157" i="9" l="1"/>
  <c r="BI127" i="9"/>
  <c r="BG136" i="9"/>
  <c r="AT148" i="9"/>
  <c r="BI35" i="9"/>
  <c r="BF112" i="9"/>
  <c r="AA184" i="9"/>
  <c r="BK26" i="9"/>
  <c r="AA298" i="9"/>
  <c r="AA212" i="9"/>
  <c r="AA217" i="9"/>
  <c r="BI95" i="9"/>
  <c r="BH86" i="9"/>
  <c r="AQ157" i="9" l="1"/>
  <c r="BI86" i="9"/>
  <c r="BJ35" i="9"/>
  <c r="AA219" i="9"/>
  <c r="AA186" i="9"/>
  <c r="BJ95" i="9"/>
  <c r="AU148" i="9"/>
  <c r="AA213" i="9"/>
  <c r="AB209" i="9" s="1"/>
  <c r="BH136" i="9"/>
  <c r="BG112" i="9"/>
  <c r="BL26" i="9"/>
  <c r="BJ127" i="9"/>
  <c r="AR157" i="9" l="1"/>
  <c r="AV148" i="9"/>
  <c r="AA231" i="9"/>
  <c r="AA236" i="9"/>
  <c r="AB210" i="9"/>
  <c r="BI136" i="9"/>
  <c r="BK95" i="9"/>
  <c r="BK127" i="9"/>
  <c r="BK35" i="9"/>
  <c r="BJ86" i="9"/>
  <c r="BM26" i="9"/>
  <c r="BH112" i="9"/>
  <c r="AS157" i="9" l="1"/>
  <c r="BL95" i="9"/>
  <c r="BJ136" i="9"/>
  <c r="AB214" i="9"/>
  <c r="AB295" i="9"/>
  <c r="BN26" i="9"/>
  <c r="BK86" i="9"/>
  <c r="BI112" i="9"/>
  <c r="AA300" i="9"/>
  <c r="AB233" i="9"/>
  <c r="AW148" i="9"/>
  <c r="BL35" i="9"/>
  <c r="BL127" i="9"/>
  <c r="AA301" i="9"/>
  <c r="AB238" i="9"/>
  <c r="AT157" i="9" l="1"/>
  <c r="AB283" i="9"/>
  <c r="BJ112" i="9"/>
  <c r="BL86" i="9"/>
  <c r="AB284" i="9"/>
  <c r="BO26" i="9"/>
  <c r="BM127" i="9"/>
  <c r="BM35" i="9"/>
  <c r="AX148" i="9"/>
  <c r="AB180" i="9"/>
  <c r="AB215" i="9"/>
  <c r="BK136" i="9"/>
  <c r="BM95" i="9"/>
  <c r="AU157" i="9" l="1"/>
  <c r="AV157" i="9" s="1"/>
  <c r="BL136" i="9"/>
  <c r="AB182" i="9"/>
  <c r="BN95" i="9"/>
  <c r="BP26" i="9"/>
  <c r="BM86" i="9"/>
  <c r="AY148" i="9"/>
  <c r="BK112" i="9"/>
  <c r="BN35" i="9"/>
  <c r="BN127" i="9"/>
  <c r="AB281" i="9"/>
  <c r="AB211" i="9"/>
  <c r="AW157" i="9" l="1"/>
  <c r="BQ26" i="9"/>
  <c r="BN86" i="9"/>
  <c r="BO95" i="9"/>
  <c r="AB298" i="9"/>
  <c r="AB212" i="9"/>
  <c r="AB217" i="9"/>
  <c r="BO35" i="9"/>
  <c r="AB184" i="9"/>
  <c r="AZ148" i="9"/>
  <c r="BO127" i="9"/>
  <c r="BL112" i="9"/>
  <c r="BM136" i="9"/>
  <c r="AX157" i="9" l="1"/>
  <c r="AB219" i="9"/>
  <c r="AB213" i="9"/>
  <c r="BP95" i="9"/>
  <c r="BA148" i="9"/>
  <c r="BN136" i="9"/>
  <c r="BM112" i="9"/>
  <c r="BR26" i="9"/>
  <c r="BP127" i="9"/>
  <c r="BO86" i="9"/>
  <c r="AB186" i="9"/>
  <c r="BP35" i="9"/>
  <c r="AY157" i="9" l="1"/>
  <c r="BS26" i="9"/>
  <c r="BN112" i="9"/>
  <c r="AC210" i="9"/>
  <c r="AC214" i="9" s="1"/>
  <c r="BO136" i="9"/>
  <c r="BB148" i="9"/>
  <c r="BQ95" i="9"/>
  <c r="AB236" i="9"/>
  <c r="AB231" i="9"/>
  <c r="AC209" i="9"/>
  <c r="BP86" i="9"/>
  <c r="BQ35" i="9"/>
  <c r="BQ127" i="9"/>
  <c r="AZ157" i="9" l="1"/>
  <c r="BA157" i="9" s="1"/>
  <c r="AB301" i="9"/>
  <c r="AC238" i="9"/>
  <c r="BR95" i="9"/>
  <c r="BC148" i="9"/>
  <c r="AB300" i="9"/>
  <c r="AC233" i="9"/>
  <c r="BP136" i="9"/>
  <c r="BQ86" i="9"/>
  <c r="AC295" i="9"/>
  <c r="BR35" i="9"/>
  <c r="AC180" i="9"/>
  <c r="AC215" i="9"/>
  <c r="BO112" i="9"/>
  <c r="BR127" i="9"/>
  <c r="BT26" i="9"/>
  <c r="BB157" i="9" l="1"/>
  <c r="BC157" i="9" s="1"/>
  <c r="BD157" i="9" s="1"/>
  <c r="BS127" i="9"/>
  <c r="BQ136" i="9"/>
  <c r="BU26" i="9"/>
  <c r="BS95" i="9"/>
  <c r="AC284" i="9"/>
  <c r="BR86" i="9"/>
  <c r="BP112" i="9"/>
  <c r="AC281" i="9"/>
  <c r="AC211" i="9"/>
  <c r="AC283" i="9"/>
  <c r="AC182" i="9"/>
  <c r="BS35" i="9"/>
  <c r="BD148" i="9"/>
  <c r="BQ112" i="9" l="1"/>
  <c r="BT35" i="9"/>
  <c r="AC184" i="9"/>
  <c r="BT95" i="9"/>
  <c r="BV26" i="9"/>
  <c r="BE157" i="9"/>
  <c r="AC298" i="9"/>
  <c r="AC212" i="9"/>
  <c r="AC217" i="9"/>
  <c r="BR136" i="9"/>
  <c r="BS86" i="9"/>
  <c r="BE148" i="9"/>
  <c r="BT127" i="9"/>
  <c r="BU127" i="9" l="1"/>
  <c r="BF148" i="9"/>
  <c r="BU95" i="9"/>
  <c r="BT86" i="9"/>
  <c r="AC186" i="9"/>
  <c r="AD190" i="9"/>
  <c r="BU35" i="9"/>
  <c r="BF157" i="9"/>
  <c r="BW26" i="9"/>
  <c r="BS136" i="9"/>
  <c r="AC219" i="9"/>
  <c r="AC213" i="9"/>
  <c r="BR112" i="9"/>
  <c r="BS112" i="9" l="1"/>
  <c r="AC231" i="9"/>
  <c r="AC236" i="9"/>
  <c r="AD197" i="9"/>
  <c r="BU86" i="9"/>
  <c r="BV95" i="9"/>
  <c r="BG157" i="9"/>
  <c r="AD209" i="9"/>
  <c r="BT136" i="9"/>
  <c r="BG148" i="9"/>
  <c r="BV35" i="9"/>
  <c r="BX26" i="9"/>
  <c r="BV127" i="9"/>
  <c r="BH157" i="9" l="1"/>
  <c r="BV86" i="9"/>
  <c r="BW95" i="9"/>
  <c r="BW35" i="9"/>
  <c r="AD210" i="9"/>
  <c r="AD199" i="9"/>
  <c r="AC301" i="9"/>
  <c r="AD238" i="9"/>
  <c r="BW127" i="9"/>
  <c r="BH148" i="9"/>
  <c r="AC300" i="9"/>
  <c r="AD233" i="9"/>
  <c r="BY26" i="9"/>
  <c r="BU136" i="9"/>
  <c r="BT112" i="9"/>
  <c r="BU112" i="9" l="1"/>
  <c r="BZ26" i="9"/>
  <c r="AD295" i="9"/>
  <c r="AD214" i="9"/>
  <c r="BX35" i="9"/>
  <c r="BV136" i="9"/>
  <c r="AD283" i="9"/>
  <c r="BX95" i="9"/>
  <c r="BX127" i="9"/>
  <c r="BW86" i="9"/>
  <c r="AD284" i="9"/>
  <c r="BI148" i="9"/>
  <c r="BI157" i="9"/>
  <c r="BJ148" i="9" l="1"/>
  <c r="BJ157" i="9"/>
  <c r="BW136" i="9"/>
  <c r="BY35" i="9"/>
  <c r="BX86" i="9"/>
  <c r="AD215" i="9"/>
  <c r="AD180" i="9"/>
  <c r="CA26" i="9"/>
  <c r="BY127" i="9"/>
  <c r="BY95" i="9"/>
  <c r="BV112" i="9"/>
  <c r="AD281" i="9" l="1"/>
  <c r="AD211" i="9"/>
  <c r="CB26" i="9"/>
  <c r="BY86" i="9"/>
  <c r="BW112" i="9"/>
  <c r="BX136" i="9"/>
  <c r="BZ35" i="9"/>
  <c r="BZ95" i="9"/>
  <c r="BK157" i="9"/>
  <c r="AD182" i="9"/>
  <c r="BZ127" i="9"/>
  <c r="BK148" i="9"/>
  <c r="BX112" i="9" l="1"/>
  <c r="BY136" i="9"/>
  <c r="CA35" i="9"/>
  <c r="BL148" i="9"/>
  <c r="CC26" i="9"/>
  <c r="BZ86" i="9"/>
  <c r="AD298" i="9"/>
  <c r="AD217" i="9"/>
  <c r="AD212" i="9"/>
  <c r="CA95" i="9"/>
  <c r="CA127" i="9"/>
  <c r="AD184" i="9"/>
  <c r="BL157" i="9"/>
  <c r="BM157" i="9" l="1"/>
  <c r="CD26" i="9"/>
  <c r="AE190" i="9"/>
  <c r="CA86" i="9"/>
  <c r="BM148" i="9"/>
  <c r="CB35" i="9"/>
  <c r="AD219" i="9"/>
  <c r="CB127" i="9"/>
  <c r="BZ136" i="9"/>
  <c r="AD186" i="9"/>
  <c r="CB95" i="9"/>
  <c r="AD213" i="9"/>
  <c r="BY112" i="9"/>
  <c r="CC35" i="9" l="1"/>
  <c r="BN148" i="9"/>
  <c r="CB86" i="9"/>
  <c r="AE197" i="9"/>
  <c r="AE210" i="9" s="1"/>
  <c r="BZ112" i="9"/>
  <c r="CA136" i="9"/>
  <c r="CE26" i="9"/>
  <c r="AE209" i="9"/>
  <c r="CC95" i="9"/>
  <c r="AD236" i="9"/>
  <c r="AD231" i="9"/>
  <c r="CC127" i="9"/>
  <c r="BN157" i="9"/>
  <c r="U27" i="9"/>
  <c r="U26" i="9"/>
  <c r="AE295" i="9" l="1"/>
  <c r="AE214" i="9"/>
  <c r="AE215" i="9" s="1"/>
  <c r="BO157" i="9"/>
  <c r="CB136" i="9"/>
  <c r="AD301" i="9"/>
  <c r="AE238" i="9"/>
  <c r="AD300" i="9"/>
  <c r="AE233" i="9"/>
  <c r="CD127" i="9"/>
  <c r="CC86" i="9"/>
  <c r="CD95" i="9"/>
  <c r="BO148" i="9"/>
  <c r="CA112" i="9"/>
  <c r="AE199" i="9"/>
  <c r="CD35" i="9"/>
  <c r="AE281" i="9" l="1"/>
  <c r="CB112" i="9"/>
  <c r="AE284" i="9"/>
  <c r="BP148" i="9"/>
  <c r="CC136" i="9"/>
  <c r="CE95" i="9"/>
  <c r="BP157" i="9"/>
  <c r="CE35" i="9"/>
  <c r="CD86" i="9"/>
  <c r="AE180" i="9"/>
  <c r="CE127" i="9"/>
  <c r="AE211" i="9"/>
  <c r="AE283" i="9"/>
  <c r="U128" i="9"/>
  <c r="U127" i="9"/>
  <c r="CF95" i="9" l="1"/>
  <c r="BQ157" i="9"/>
  <c r="CF35" i="9"/>
  <c r="CD136" i="9"/>
  <c r="AE298" i="9"/>
  <c r="AE212" i="9"/>
  <c r="AE217" i="9"/>
  <c r="AE182" i="9"/>
  <c r="CC112" i="9"/>
  <c r="BQ148" i="9"/>
  <c r="CE86" i="9"/>
  <c r="U95" i="9"/>
  <c r="U87" i="9"/>
  <c r="U86" i="9"/>
  <c r="U35" i="9"/>
  <c r="AE184" i="9" l="1"/>
  <c r="AE219" i="9"/>
  <c r="AE213" i="9"/>
  <c r="AF209" i="9" s="1"/>
  <c r="CE136" i="9"/>
  <c r="BR148" i="9"/>
  <c r="BR157" i="9"/>
  <c r="CD112" i="9"/>
  <c r="CE112" i="9" l="1"/>
  <c r="BS157" i="9"/>
  <c r="BS148" i="9"/>
  <c r="CF136" i="9"/>
  <c r="AE186" i="9"/>
  <c r="AF190" i="9"/>
  <c r="U136" i="9"/>
  <c r="AE231" i="9" l="1"/>
  <c r="AE236" i="9"/>
  <c r="BT148" i="9"/>
  <c r="BT157" i="9"/>
  <c r="AF197" i="9"/>
  <c r="CF112" i="9"/>
  <c r="U112" i="9"/>
  <c r="BU148" i="9" l="1"/>
  <c r="AF199" i="9"/>
  <c r="AF210" i="9"/>
  <c r="AE301" i="9"/>
  <c r="AF238" i="9"/>
  <c r="BU157" i="9"/>
  <c r="AE300" i="9"/>
  <c r="AF233" i="9"/>
  <c r="AF283" i="9" l="1"/>
  <c r="BV157" i="9"/>
  <c r="AF284" i="9"/>
  <c r="AF214" i="9"/>
  <c r="AF295" i="9"/>
  <c r="BV148" i="9"/>
  <c r="AF180" i="9" l="1"/>
  <c r="AF215" i="9"/>
  <c r="BW148" i="9"/>
  <c r="BW157" i="9"/>
  <c r="BX157" i="9" l="1"/>
  <c r="BX148" i="9"/>
  <c r="AF281" i="9"/>
  <c r="AF211" i="9"/>
  <c r="AF182" i="9"/>
  <c r="AF184" i="9" l="1"/>
  <c r="BY148" i="9"/>
  <c r="AF298" i="9"/>
  <c r="AF217" i="9"/>
  <c r="AF212" i="9"/>
  <c r="BY157" i="9"/>
  <c r="AF213" i="9" l="1"/>
  <c r="BZ157" i="9"/>
  <c r="BZ148" i="9"/>
  <c r="AF219" i="9"/>
  <c r="AF186" i="9"/>
  <c r="AG190" i="9"/>
  <c r="AG197" i="9" l="1"/>
  <c r="AF236" i="9"/>
  <c r="AF231" i="9"/>
  <c r="CA148" i="9"/>
  <c r="CA157" i="9"/>
  <c r="AG209" i="9"/>
  <c r="CB157" i="9" l="1"/>
  <c r="AF300" i="9"/>
  <c r="AG233" i="9"/>
  <c r="CB148" i="9"/>
  <c r="AF301" i="9"/>
  <c r="AG238" i="9"/>
  <c r="AG210" i="9"/>
  <c r="AG199" i="9"/>
  <c r="AG295" i="9" l="1"/>
  <c r="AG214" i="9"/>
  <c r="AG284" i="9"/>
  <c r="CC148" i="9"/>
  <c r="AG283" i="9"/>
  <c r="CC157" i="9"/>
  <c r="CD157" i="9" l="1"/>
  <c r="AG215" i="9"/>
  <c r="AG180" i="9"/>
  <c r="CD148" i="9"/>
  <c r="CE148" i="9" l="1"/>
  <c r="AG281" i="9"/>
  <c r="AG211" i="9"/>
  <c r="AG182" i="9"/>
  <c r="CE157" i="9"/>
  <c r="U149" i="9"/>
  <c r="U148" i="9"/>
  <c r="AG184" i="9" l="1"/>
  <c r="AG298" i="9"/>
  <c r="AG212" i="9"/>
  <c r="AG217" i="9"/>
  <c r="CF157" i="9"/>
  <c r="U157" i="9"/>
  <c r="AG219" i="9" l="1"/>
  <c r="AG213" i="9"/>
  <c r="AG186" i="9"/>
  <c r="AH190" i="9"/>
  <c r="AH197" i="9" l="1"/>
  <c r="AG236" i="9"/>
  <c r="AG231" i="9"/>
  <c r="AH209" i="9"/>
  <c r="AG300" i="9" l="1"/>
  <c r="AH233" i="9"/>
  <c r="AH199" i="9"/>
  <c r="AG301" i="9"/>
  <c r="AH238" i="9"/>
  <c r="AH210" i="9"/>
  <c r="AH283" i="9" l="1"/>
  <c r="AH295" i="9"/>
  <c r="AH214" i="9"/>
  <c r="AH284" i="9"/>
  <c r="AH180" i="9" l="1"/>
  <c r="AH215" i="9"/>
  <c r="AH281" i="9" l="1"/>
  <c r="AH211" i="9"/>
  <c r="AH182" i="9"/>
  <c r="AH184" i="9" l="1"/>
  <c r="AH298" i="9"/>
  <c r="AH217" i="9"/>
  <c r="AH212" i="9"/>
  <c r="AH213" i="9" l="1"/>
  <c r="AH219" i="9"/>
  <c r="AH186" i="9"/>
  <c r="AI190" i="9"/>
  <c r="AI197" i="9" l="1"/>
  <c r="AH236" i="9"/>
  <c r="AH231" i="9"/>
  <c r="AI209" i="9"/>
  <c r="AH300" i="9" l="1"/>
  <c r="AI233" i="9"/>
  <c r="AI199" i="9"/>
  <c r="AH301" i="9"/>
  <c r="AI238" i="9"/>
  <c r="AI210" i="9"/>
  <c r="AI283" i="9" l="1"/>
  <c r="AI284" i="9"/>
  <c r="AI295" i="9"/>
  <c r="AI214" i="9"/>
  <c r="AI180" i="9" l="1"/>
  <c r="AI215" i="9"/>
  <c r="AI211" i="9" l="1"/>
  <c r="AI281" i="9"/>
  <c r="AI182" i="9"/>
  <c r="AI184" i="9" l="1"/>
  <c r="AI186" i="9" s="1"/>
  <c r="AI298" i="9"/>
  <c r="AI217" i="9"/>
  <c r="AI212" i="9"/>
  <c r="AI236" i="9" l="1"/>
  <c r="AI231" i="9"/>
  <c r="AI213" i="9"/>
  <c r="AI219" i="9"/>
  <c r="AJ190" i="9"/>
  <c r="AI300" i="9" l="1"/>
  <c r="AJ233" i="9"/>
  <c r="AJ197" i="9"/>
  <c r="AJ210" i="9" s="1"/>
  <c r="AJ214" i="9" s="1"/>
  <c r="AJ209" i="9"/>
  <c r="AI301" i="9"/>
  <c r="AJ238" i="9"/>
  <c r="AJ295" i="9" l="1"/>
  <c r="AJ180" i="9"/>
  <c r="AJ283" i="9"/>
  <c r="AJ215" i="9"/>
  <c r="AJ199" i="9"/>
  <c r="AJ284" i="9"/>
  <c r="AJ182" i="9" l="1"/>
  <c r="AJ281" i="9"/>
  <c r="AJ211" i="9"/>
  <c r="AJ298" i="9" l="1"/>
  <c r="AJ217" i="9"/>
  <c r="AJ212" i="9"/>
  <c r="AJ184" i="9"/>
  <c r="AJ186" i="9" l="1"/>
  <c r="AK190" i="9"/>
  <c r="AJ213" i="9"/>
  <c r="AK209" i="9" s="1"/>
  <c r="AJ219" i="9"/>
  <c r="AK197" i="9" l="1"/>
  <c r="AJ236" i="9"/>
  <c r="AJ231" i="9"/>
  <c r="AJ300" i="9" l="1"/>
  <c r="AK233" i="9"/>
  <c r="AK199" i="9"/>
  <c r="AJ301" i="9"/>
  <c r="AK238" i="9"/>
  <c r="AK210" i="9"/>
  <c r="AK283" i="9" l="1"/>
  <c r="AK214" i="9"/>
  <c r="AK295" i="9"/>
  <c r="AK284" i="9"/>
  <c r="AK180" i="9" l="1"/>
  <c r="AK215" i="9"/>
  <c r="AK211" i="9" l="1"/>
  <c r="AK281" i="9"/>
  <c r="AK182" i="9"/>
  <c r="AK184" i="9" l="1"/>
  <c r="AK298" i="9"/>
  <c r="AK217" i="9"/>
  <c r="AK212" i="9"/>
  <c r="AK219" i="9" l="1"/>
  <c r="AK213" i="9"/>
  <c r="AK186" i="9"/>
  <c r="AL190" i="9"/>
  <c r="AL209" i="9" l="1"/>
  <c r="AL197" i="9"/>
  <c r="AK231" i="9"/>
  <c r="AK236" i="9"/>
  <c r="AL210" i="9"/>
  <c r="AL295" i="9" l="1"/>
  <c r="AK301" i="9"/>
  <c r="AL238" i="9"/>
  <c r="AL214" i="9"/>
  <c r="AK300" i="9"/>
  <c r="AL233" i="9"/>
  <c r="AL199" i="9"/>
  <c r="AL180" i="9" l="1"/>
  <c r="AL283" i="9"/>
  <c r="AL284" i="9"/>
  <c r="AL215" i="9"/>
  <c r="AL281" i="9" l="1"/>
  <c r="AL211" i="9"/>
  <c r="AL182" i="9"/>
  <c r="AL184" i="9" l="1"/>
  <c r="AL186" i="9" s="1"/>
  <c r="AL298" i="9"/>
  <c r="AL212" i="9"/>
  <c r="AL217" i="9"/>
  <c r="AL236" i="9" l="1"/>
  <c r="AL231" i="9"/>
  <c r="AL219" i="9"/>
  <c r="AL213" i="9"/>
  <c r="AM190" i="9"/>
  <c r="AM197" i="9" l="1"/>
  <c r="AL300" i="9"/>
  <c r="AM233" i="9"/>
  <c r="AM209" i="9"/>
  <c r="AL301" i="9"/>
  <c r="AM238" i="9"/>
  <c r="AM283" i="9" l="1"/>
  <c r="AM210" i="9"/>
  <c r="AM199" i="9"/>
  <c r="AM284" i="9"/>
  <c r="AM295" i="9" l="1"/>
  <c r="AM214" i="9"/>
  <c r="AM180" i="9" l="1"/>
  <c r="AM215" i="9"/>
  <c r="AM281" i="9" l="1"/>
  <c r="AM211" i="9"/>
  <c r="AM182" i="9"/>
  <c r="AM184" i="9" l="1"/>
  <c r="AM298" i="9"/>
  <c r="AM217" i="9"/>
  <c r="AM212" i="9"/>
  <c r="AM213" i="9" l="1"/>
  <c r="AM219" i="9"/>
  <c r="AM186" i="9"/>
  <c r="AN190" i="9"/>
  <c r="AM231" i="9" l="1"/>
  <c r="AM236" i="9"/>
  <c r="AN197" i="9"/>
  <c r="AN210" i="9" s="1"/>
  <c r="AN214" i="9" s="1"/>
  <c r="AN209" i="9"/>
  <c r="AN180" i="9" l="1"/>
  <c r="AN295" i="9"/>
  <c r="AM301" i="9"/>
  <c r="AN238" i="9"/>
  <c r="AN215" i="9"/>
  <c r="AN211" i="9" s="1"/>
  <c r="AN217" i="9" s="1"/>
  <c r="AN199" i="9"/>
  <c r="AM300" i="9"/>
  <c r="AN233" i="9"/>
  <c r="AN219" i="9" l="1"/>
  <c r="AN284" i="9"/>
  <c r="AN283" i="9"/>
  <c r="AN212" i="9"/>
  <c r="AN298" i="9"/>
  <c r="AN281" i="9"/>
  <c r="AN182" i="9"/>
  <c r="AN184" i="9" l="1"/>
  <c r="AN213" i="9"/>
  <c r="AO209" i="9" l="1"/>
  <c r="AN186" i="9"/>
  <c r="AO190" i="9"/>
  <c r="AO197" i="9" l="1"/>
  <c r="AN236" i="9"/>
  <c r="AN231" i="9"/>
  <c r="AN301" i="9" l="1"/>
  <c r="AO238" i="9"/>
  <c r="AN300" i="9"/>
  <c r="AO233" i="9"/>
  <c r="AO199" i="9"/>
  <c r="AO210" i="9"/>
  <c r="AO295" i="9" l="1"/>
  <c r="AO214" i="9"/>
  <c r="AO283" i="9"/>
  <c r="AO284" i="9"/>
  <c r="AO180" i="9" l="1"/>
  <c r="AO215" i="9"/>
  <c r="AO281" i="9" l="1"/>
  <c r="AO211" i="9"/>
  <c r="AO182" i="9"/>
  <c r="AO184" i="9" l="1"/>
  <c r="AO298" i="9"/>
  <c r="AO212" i="9"/>
  <c r="AO217" i="9"/>
  <c r="AO219" i="9" l="1"/>
  <c r="AO213" i="9"/>
  <c r="AP209" i="9" s="1"/>
  <c r="AO186" i="9"/>
  <c r="AP190" i="9"/>
  <c r="AP197" i="9" l="1"/>
  <c r="AO231" i="9"/>
  <c r="AO236" i="9"/>
  <c r="AO301" i="9" l="1"/>
  <c r="AP238" i="9"/>
  <c r="AO300" i="9"/>
  <c r="AP233" i="9"/>
  <c r="AP210" i="9"/>
  <c r="AP199" i="9"/>
  <c r="AP214" i="9" l="1"/>
  <c r="AP295" i="9"/>
  <c r="AP283" i="9"/>
  <c r="AP284" i="9"/>
  <c r="AP180" i="9" l="1"/>
  <c r="AP215" i="9"/>
  <c r="AP211" i="9" l="1"/>
  <c r="AP281" i="9"/>
  <c r="AP182" i="9"/>
  <c r="AP184" i="9" l="1"/>
  <c r="AP186" i="9" s="1"/>
  <c r="AP298" i="9"/>
  <c r="AP217" i="9"/>
  <c r="AP212" i="9"/>
  <c r="AP236" i="9" l="1"/>
  <c r="AP231" i="9"/>
  <c r="AP219" i="9"/>
  <c r="AP213" i="9"/>
  <c r="AQ190" i="9"/>
  <c r="AQ209" i="9" l="1"/>
  <c r="AP300" i="9"/>
  <c r="AQ233" i="9"/>
  <c r="AQ197" i="9"/>
  <c r="AQ210" i="9" s="1"/>
  <c r="AP301" i="9"/>
  <c r="AQ238" i="9"/>
  <c r="AQ295" i="9" l="1"/>
  <c r="AQ199" i="9"/>
  <c r="AQ214" i="9"/>
  <c r="AQ283" i="9"/>
  <c r="AQ284" i="9"/>
  <c r="AQ180" i="9" l="1"/>
  <c r="AQ215" i="9"/>
  <c r="AQ281" i="9" l="1"/>
  <c r="AQ211" i="9"/>
  <c r="AQ182" i="9"/>
  <c r="AQ184" i="9" l="1"/>
  <c r="AQ298" i="9"/>
  <c r="AQ212" i="9"/>
  <c r="AQ217" i="9"/>
  <c r="AQ219" i="9" l="1"/>
  <c r="AQ213" i="9"/>
  <c r="AQ186" i="9"/>
  <c r="AR190" i="9"/>
  <c r="AR209" i="9" l="1"/>
  <c r="AR197" i="9"/>
  <c r="AQ231" i="9"/>
  <c r="AQ236" i="9"/>
  <c r="AR210" i="9"/>
  <c r="AR295" i="9" l="1"/>
  <c r="AQ301" i="9"/>
  <c r="AR238" i="9"/>
  <c r="AR214" i="9"/>
  <c r="AR215" i="9" s="1"/>
  <c r="AQ300" i="9"/>
  <c r="AR233" i="9"/>
  <c r="AR199" i="9"/>
  <c r="AR283" i="9" l="1"/>
  <c r="AR281" i="9"/>
  <c r="AR284" i="9"/>
  <c r="AR180" i="9"/>
  <c r="AR211" i="9"/>
  <c r="AR298" i="9" l="1"/>
  <c r="AR217" i="9"/>
  <c r="AR212" i="9"/>
  <c r="AR182" i="9"/>
  <c r="AR184" i="9" l="1"/>
  <c r="AR213" i="9"/>
  <c r="AS209" i="9" s="1"/>
  <c r="AR219" i="9"/>
  <c r="AR186" i="9" l="1"/>
  <c r="AS190" i="9"/>
  <c r="AS197" i="9" l="1"/>
  <c r="AR231" i="9"/>
  <c r="AR236" i="9"/>
  <c r="AR301" i="9" l="1"/>
  <c r="AS238" i="9"/>
  <c r="AR300" i="9"/>
  <c r="AS233" i="9"/>
  <c r="AS210" i="9"/>
  <c r="AS199" i="9"/>
  <c r="AS214" i="9" l="1"/>
  <c r="AS295" i="9"/>
  <c r="AS283" i="9"/>
  <c r="AS284" i="9"/>
  <c r="AS180" i="9" l="1"/>
  <c r="AS215" i="9"/>
  <c r="AS211" i="9" l="1"/>
  <c r="AS281" i="9"/>
  <c r="AS182" i="9"/>
  <c r="AS184" i="9" l="1"/>
  <c r="AS186" i="9" s="1"/>
  <c r="AS298" i="9"/>
  <c r="AS217" i="9"/>
  <c r="AS212" i="9"/>
  <c r="AS219" i="9" l="1"/>
  <c r="AS213" i="9"/>
  <c r="AT190" i="9"/>
  <c r="AT197" i="9" l="1"/>
  <c r="AT210" i="9" s="1"/>
  <c r="AT214" i="9" s="1"/>
  <c r="AT209" i="9"/>
  <c r="AT180" i="9" l="1"/>
  <c r="AT295" i="9"/>
  <c r="AT215" i="9"/>
  <c r="AT211" i="9" s="1"/>
  <c r="AT199" i="9"/>
  <c r="AT298" i="9" l="1"/>
  <c r="AT212" i="9"/>
  <c r="AT217" i="9"/>
  <c r="AT281" i="9"/>
  <c r="AT182" i="9"/>
  <c r="AT184" i="9" l="1"/>
  <c r="AT219" i="9"/>
  <c r="AT213" i="9"/>
  <c r="AU209" i="9" s="1"/>
  <c r="AT186" i="9" l="1"/>
  <c r="AU190" i="9"/>
  <c r="AU197" i="9" l="1"/>
  <c r="AU199" i="9" l="1"/>
  <c r="AU210" i="9"/>
  <c r="AU214" i="9" l="1"/>
  <c r="AU295" i="9"/>
  <c r="AU180" i="9" l="1"/>
  <c r="AU215" i="9"/>
  <c r="AU281" i="9" l="1"/>
  <c r="AU211" i="9"/>
  <c r="AU182" i="9"/>
  <c r="AU184" i="9" l="1"/>
  <c r="AU298" i="9"/>
  <c r="AU212" i="9"/>
  <c r="AU217" i="9"/>
  <c r="AU219" i="9" l="1"/>
  <c r="AU213" i="9"/>
  <c r="AV209" i="9" s="1"/>
  <c r="AU186" i="9"/>
  <c r="AV190" i="9"/>
  <c r="AV197" i="9" l="1"/>
  <c r="AV199" i="9" l="1"/>
  <c r="AV210" i="9"/>
  <c r="AV214" i="9" l="1"/>
  <c r="AV295" i="9"/>
  <c r="AV180" i="9" l="1"/>
  <c r="AV215" i="9"/>
  <c r="AV281" i="9" l="1"/>
  <c r="AV211" i="9"/>
  <c r="AV182" i="9"/>
  <c r="AV184" i="9" l="1"/>
  <c r="AV186" i="9" s="1"/>
  <c r="AV298" i="9"/>
  <c r="AV212" i="9"/>
  <c r="AV217" i="9"/>
  <c r="AV213" i="9" l="1"/>
  <c r="AV219" i="9"/>
  <c r="AW190" i="9"/>
  <c r="AW209" i="9" l="1"/>
  <c r="AW197" i="9"/>
  <c r="AW210" i="9" s="1"/>
  <c r="AW214" i="9" s="1"/>
  <c r="AW180" i="9" l="1"/>
  <c r="AW295" i="9"/>
  <c r="AW215" i="9"/>
  <c r="AW211" i="9" s="1"/>
  <c r="AW199" i="9"/>
  <c r="AW298" i="9" l="1"/>
  <c r="AW212" i="9"/>
  <c r="AW217" i="9"/>
  <c r="AW281" i="9"/>
  <c r="AW182" i="9"/>
  <c r="AW184" i="9" l="1"/>
  <c r="AW219" i="9"/>
  <c r="AW213" i="9"/>
  <c r="AX209" i="9" l="1"/>
  <c r="AW186" i="9"/>
  <c r="AX190" i="9"/>
  <c r="AX197" i="9" l="1"/>
  <c r="AX199" i="9" l="1"/>
  <c r="AX210" i="9"/>
  <c r="AX295" i="9" l="1"/>
  <c r="AX214" i="9"/>
  <c r="AX215" i="9" l="1"/>
  <c r="AX180" i="9"/>
  <c r="AX182" i="9" l="1"/>
  <c r="AX281" i="9"/>
  <c r="AX211" i="9"/>
  <c r="AX298" i="9" l="1"/>
  <c r="AX212" i="9"/>
  <c r="AX217" i="9"/>
  <c r="AX184" i="9"/>
  <c r="AX219" i="9" l="1"/>
  <c r="AX186" i="9"/>
  <c r="AY190" i="9"/>
  <c r="AX213" i="9"/>
  <c r="AY209" i="9" l="1"/>
  <c r="AY197" i="9"/>
  <c r="AY210" i="9" s="1"/>
  <c r="AY295" i="9" l="1"/>
  <c r="AY199" i="9"/>
  <c r="AY214" i="9"/>
  <c r="AY180" i="9" l="1"/>
  <c r="AY215" i="9"/>
  <c r="AY281" i="9" l="1"/>
  <c r="AY211" i="9"/>
  <c r="AY182" i="9"/>
  <c r="AY184" i="9" l="1"/>
  <c r="AY298" i="9"/>
  <c r="AY212" i="9"/>
  <c r="AY217" i="9"/>
  <c r="AY219" i="9" l="1"/>
  <c r="AY213" i="9"/>
  <c r="AY186" i="9"/>
  <c r="AZ190" i="9"/>
  <c r="AZ197" i="9" l="1"/>
  <c r="AZ210" i="9" s="1"/>
  <c r="AZ209" i="9"/>
  <c r="AZ295" i="9" l="1"/>
  <c r="AZ214" i="9"/>
  <c r="AZ199" i="9"/>
  <c r="AZ180" i="9" l="1"/>
  <c r="AZ215" i="9"/>
  <c r="AZ281" i="9" l="1"/>
  <c r="AZ211" i="9"/>
  <c r="AZ182" i="9"/>
  <c r="AZ184" i="9" l="1"/>
  <c r="AZ298" i="9"/>
  <c r="AZ212" i="9"/>
  <c r="AZ217" i="9"/>
  <c r="AZ219" i="9" l="1"/>
  <c r="AZ213" i="9"/>
  <c r="AZ186" i="9"/>
  <c r="BA190" i="9"/>
  <c r="BA197" i="9" l="1"/>
  <c r="BA210" i="9" s="1"/>
  <c r="BA214" i="9" s="1"/>
  <c r="BA209" i="9"/>
  <c r="BA180" i="9" l="1"/>
  <c r="BA295" i="9"/>
  <c r="BA215" i="9"/>
  <c r="BA211" i="9" s="1"/>
  <c r="BA199" i="9"/>
  <c r="BA298" i="9" l="1"/>
  <c r="BA212" i="9"/>
  <c r="BA217" i="9"/>
  <c r="BA281" i="9"/>
  <c r="BA182" i="9"/>
  <c r="BA184" i="9" l="1"/>
  <c r="BA186" i="9" s="1"/>
  <c r="BA219" i="9"/>
  <c r="BA213" i="9"/>
  <c r="BB209" i="9" l="1"/>
  <c r="BB190" i="9"/>
  <c r="BB197" i="9" l="1"/>
  <c r="BB210" i="9" l="1"/>
  <c r="BB199" i="9"/>
  <c r="BB295" i="9" l="1"/>
  <c r="BB214" i="9"/>
  <c r="BB180" i="9" l="1"/>
  <c r="BB215" i="9"/>
  <c r="BB211" i="9" l="1"/>
  <c r="BB281" i="9"/>
  <c r="BB182" i="9"/>
  <c r="BB184" i="9" l="1"/>
  <c r="BB186" i="9" s="1"/>
  <c r="BB298" i="9"/>
  <c r="BB217" i="9"/>
  <c r="BB212" i="9"/>
  <c r="BB219" i="9" l="1"/>
  <c r="BB213" i="9"/>
  <c r="BC190" i="9"/>
  <c r="BC197" i="9" l="1"/>
  <c r="BC210" i="9" s="1"/>
  <c r="BC209" i="9"/>
  <c r="BC295" i="9" l="1"/>
  <c r="BC214" i="9"/>
  <c r="BC215" i="9" s="1"/>
  <c r="BC199" i="9"/>
  <c r="BC281" i="9" l="1"/>
  <c r="BC211" i="9"/>
  <c r="BC180" i="9"/>
  <c r="BC182" i="9" l="1"/>
  <c r="BC298" i="9"/>
  <c r="BC212" i="9"/>
  <c r="BC217" i="9"/>
  <c r="BC219" i="9" l="1"/>
  <c r="BC213" i="9"/>
  <c r="BC184" i="9"/>
  <c r="BC186" i="9" s="1"/>
  <c r="BD209" i="9" l="1"/>
  <c r="BD190" i="9"/>
  <c r="BD197" i="9" l="1"/>
  <c r="BD199" i="9" l="1"/>
  <c r="BD210" i="9"/>
  <c r="BD295" i="9" l="1"/>
  <c r="BD214" i="9"/>
  <c r="BD180" i="9" l="1"/>
  <c r="BD215" i="9"/>
  <c r="BD281" i="9" l="1"/>
  <c r="BD211" i="9"/>
  <c r="BD182" i="9"/>
  <c r="BD184" i="9" l="1"/>
  <c r="BD298" i="9"/>
  <c r="BD212" i="9"/>
  <c r="BD217" i="9"/>
  <c r="BD219" i="9" l="1"/>
  <c r="BD213" i="9"/>
  <c r="BD186" i="9"/>
  <c r="BE190" i="9"/>
  <c r="BE197" i="9" l="1"/>
  <c r="BE210" i="9" s="1"/>
  <c r="BE209" i="9"/>
  <c r="BE199" i="9" l="1"/>
  <c r="BE295" i="9"/>
  <c r="BE214" i="9"/>
  <c r="BE180" i="9" l="1"/>
  <c r="BE215" i="9"/>
  <c r="BE281" i="9" l="1"/>
  <c r="BE211" i="9"/>
  <c r="BE182" i="9"/>
  <c r="BE184" i="9" l="1"/>
  <c r="BE186" i="9" s="1"/>
  <c r="BE298" i="9"/>
  <c r="BE217" i="9"/>
  <c r="BE212" i="9"/>
  <c r="BE219" i="9" l="1"/>
  <c r="BE213" i="9"/>
  <c r="BF190" i="9"/>
  <c r="BF197" i="9" l="1"/>
  <c r="BF210" i="9" s="1"/>
  <c r="BF214" i="9" s="1"/>
  <c r="BF209" i="9"/>
  <c r="BF180" i="9" l="1"/>
  <c r="BF295" i="9"/>
  <c r="BF215" i="9"/>
  <c r="BF211" i="9" s="1"/>
  <c r="BF199" i="9"/>
  <c r="BF298" i="9" l="1"/>
  <c r="BF212" i="9"/>
  <c r="BF217" i="9"/>
  <c r="BF281" i="9"/>
  <c r="BF182" i="9"/>
  <c r="BF184" i="9" l="1"/>
  <c r="BF219" i="9"/>
  <c r="BF213" i="9"/>
  <c r="BG190" i="9" l="1"/>
  <c r="BG209" i="9"/>
  <c r="BF186" i="9"/>
  <c r="BG197" i="9" l="1"/>
  <c r="BG199" i="9" l="1"/>
  <c r="BG210" i="9"/>
  <c r="BG295" i="9" l="1"/>
  <c r="BG214" i="9"/>
  <c r="BG180" i="9" l="1"/>
  <c r="BG215" i="9"/>
  <c r="BG281" i="9" l="1"/>
  <c r="BG211" i="9"/>
  <c r="BG182" i="9"/>
  <c r="BG184" i="9" l="1"/>
  <c r="BG298" i="9"/>
  <c r="BG212" i="9"/>
  <c r="BG217" i="9"/>
  <c r="BH190" i="9" l="1"/>
  <c r="BG219" i="9"/>
  <c r="BG213" i="9"/>
  <c r="BG186" i="9"/>
  <c r="BH209" i="9" l="1"/>
  <c r="BH197" i="9"/>
  <c r="BH210" i="9" s="1"/>
  <c r="BH295" i="9" l="1"/>
  <c r="BH214" i="9"/>
  <c r="BH215" i="9"/>
  <c r="BH199" i="9"/>
  <c r="BH281" i="9" l="1"/>
  <c r="BH211" i="9"/>
  <c r="BH180" i="9"/>
  <c r="BH182" i="9" l="1"/>
  <c r="BH298" i="9"/>
  <c r="BH212" i="9"/>
  <c r="BH217" i="9"/>
  <c r="BH219" i="9" l="1"/>
  <c r="BH213" i="9"/>
  <c r="BH184" i="9"/>
  <c r="BH186" i="9" s="1"/>
  <c r="BI190" i="9" l="1"/>
  <c r="BI209" i="9"/>
  <c r="BI197" i="9" l="1"/>
  <c r="BI210" i="9" l="1"/>
  <c r="BI199" i="9"/>
  <c r="BI295" i="9" l="1"/>
  <c r="BI214" i="9"/>
  <c r="BI180" i="9" l="1"/>
  <c r="BI215" i="9"/>
  <c r="BI281" i="9" l="1"/>
  <c r="BI211" i="9"/>
  <c r="BI182" i="9"/>
  <c r="BI184" i="9" l="1"/>
  <c r="BI298" i="9"/>
  <c r="BI217" i="9"/>
  <c r="BI212" i="9"/>
  <c r="BJ190" i="9" l="1"/>
  <c r="BI213" i="9"/>
  <c r="BI219" i="9"/>
  <c r="BI186" i="9"/>
  <c r="BJ209" i="9" l="1"/>
  <c r="BJ197" i="9"/>
  <c r="BJ210" i="9" s="1"/>
  <c r="BJ295" i="9" l="1"/>
  <c r="BJ214" i="9"/>
  <c r="BJ215" i="9" s="1"/>
  <c r="BJ211" i="9" s="1"/>
  <c r="BJ199" i="9"/>
  <c r="BJ298" i="9" l="1"/>
  <c r="BJ212" i="9"/>
  <c r="BJ217" i="9"/>
  <c r="BJ281" i="9"/>
  <c r="BJ180" i="9"/>
  <c r="BJ219" i="9" l="1"/>
  <c r="BJ182" i="9"/>
  <c r="BJ213" i="9"/>
  <c r="BK209" i="9" l="1"/>
  <c r="BJ184" i="9"/>
  <c r="BK190" i="9" l="1"/>
  <c r="BJ186" i="9"/>
  <c r="BK197" i="9" l="1"/>
  <c r="BK199" i="9" l="1"/>
  <c r="BK210" i="9"/>
  <c r="BK295" i="9" l="1"/>
  <c r="BK214" i="9"/>
  <c r="BK180" i="9" l="1"/>
  <c r="BK215" i="9"/>
  <c r="BK281" i="9" l="1"/>
  <c r="BK211" i="9"/>
  <c r="BK182" i="9"/>
  <c r="BK184" i="9" l="1"/>
  <c r="BK298" i="9"/>
  <c r="BK212" i="9"/>
  <c r="BK217" i="9"/>
  <c r="BK219" i="9" l="1"/>
  <c r="BK213" i="9"/>
  <c r="BL190" i="9"/>
  <c r="BK186" i="9"/>
  <c r="BL197" i="9" l="1"/>
  <c r="BL209" i="9"/>
  <c r="BL210" i="9" l="1"/>
  <c r="BL199" i="9"/>
  <c r="BL295" i="9" l="1"/>
  <c r="BL214" i="9"/>
  <c r="BL180" i="9" l="1"/>
  <c r="BL215" i="9"/>
  <c r="BL211" i="9" l="1"/>
  <c r="BL281" i="9"/>
  <c r="BL182" i="9"/>
  <c r="BL184" i="9" l="1"/>
  <c r="BL298" i="9"/>
  <c r="BL217" i="9"/>
  <c r="BL212" i="9"/>
  <c r="BL213" i="9" l="1"/>
  <c r="BL219" i="9"/>
  <c r="BL186" i="9"/>
  <c r="BM190" i="9"/>
  <c r="BM197" i="9" l="1"/>
  <c r="BM210" i="9" s="1"/>
  <c r="BM214" i="9" s="1"/>
  <c r="BM209" i="9"/>
  <c r="BM180" i="9" l="1"/>
  <c r="BM295" i="9"/>
  <c r="BM215" i="9"/>
  <c r="BM211" i="9" s="1"/>
  <c r="BM199" i="9"/>
  <c r="BM298" i="9" l="1"/>
  <c r="BM212" i="9"/>
  <c r="BM217" i="9"/>
  <c r="BM281" i="9"/>
  <c r="BM182" i="9"/>
  <c r="BM184" i="9" l="1"/>
  <c r="BM219" i="9"/>
  <c r="BM213" i="9"/>
  <c r="BN209" i="9" l="1"/>
  <c r="BN190" i="9"/>
  <c r="BM186" i="9"/>
  <c r="BN197" i="9" l="1"/>
  <c r="BN199" i="9" l="1"/>
  <c r="BN210" i="9"/>
  <c r="BN295" i="9" l="1"/>
  <c r="BN214" i="9"/>
  <c r="BN180" i="9" l="1"/>
  <c r="BN215" i="9"/>
  <c r="BN281" i="9" l="1"/>
  <c r="BN211" i="9"/>
  <c r="BN182" i="9"/>
  <c r="BN184" i="9" l="1"/>
  <c r="BN298" i="9"/>
  <c r="BN212" i="9"/>
  <c r="BN217" i="9"/>
  <c r="BN219" i="9" l="1"/>
  <c r="BN213" i="9"/>
  <c r="BO190" i="9"/>
  <c r="BN186" i="9"/>
  <c r="BO197" i="9" l="1"/>
  <c r="BO210" i="9" s="1"/>
  <c r="BO209" i="9"/>
  <c r="BO295" i="9" l="1"/>
  <c r="BO214" i="9"/>
  <c r="BO215" i="9"/>
  <c r="BO211" i="9" s="1"/>
  <c r="BO199" i="9"/>
  <c r="BO298" i="9" l="1"/>
  <c r="BO212" i="9"/>
  <c r="BO217" i="9"/>
  <c r="BO180" i="9"/>
  <c r="BO281" i="9"/>
  <c r="BO182" i="9" l="1"/>
  <c r="BO219" i="9"/>
  <c r="BO213" i="9"/>
  <c r="BP209" i="9" l="1"/>
  <c r="BO184" i="9"/>
  <c r="BP190" i="9" l="1"/>
  <c r="BO186" i="9"/>
  <c r="BP197" i="9" l="1"/>
  <c r="BP210" i="9" l="1"/>
  <c r="BP199" i="9"/>
  <c r="BP295" i="9" l="1"/>
  <c r="BP214" i="9"/>
  <c r="BP180" i="9" l="1"/>
  <c r="BP215" i="9"/>
  <c r="BP211" i="9" l="1"/>
  <c r="BP281" i="9"/>
  <c r="BP182" i="9"/>
  <c r="BP184" i="9" l="1"/>
  <c r="BP298" i="9"/>
  <c r="BP217" i="9"/>
  <c r="BP212" i="9"/>
  <c r="BP213" i="9" l="1"/>
  <c r="BP219" i="9"/>
  <c r="BQ190" i="9"/>
  <c r="BP186" i="9"/>
  <c r="BQ197" i="9" l="1"/>
  <c r="BQ209" i="9"/>
  <c r="BQ199" i="9" l="1"/>
  <c r="BQ210" i="9"/>
  <c r="BQ295" i="9" l="1"/>
  <c r="BQ214" i="9"/>
  <c r="BQ180" i="9" l="1"/>
  <c r="BQ215" i="9"/>
  <c r="BQ281" i="9" l="1"/>
  <c r="BQ211" i="9"/>
  <c r="BQ182" i="9"/>
  <c r="BQ184" i="9" l="1"/>
  <c r="BQ298" i="9"/>
  <c r="BQ212" i="9"/>
  <c r="BQ217" i="9"/>
  <c r="BQ219" i="9" l="1"/>
  <c r="BQ213" i="9"/>
  <c r="BR190" i="9"/>
  <c r="BQ186" i="9"/>
  <c r="BR197" i="9" l="1"/>
  <c r="BR209" i="9"/>
  <c r="BR210" i="9" l="1"/>
  <c r="BR199" i="9"/>
  <c r="BR295" i="9" l="1"/>
  <c r="BR214" i="9"/>
  <c r="BR180" i="9" l="1"/>
  <c r="BR215" i="9"/>
  <c r="BR211" i="9" l="1"/>
  <c r="BR281" i="9"/>
  <c r="BR182" i="9"/>
  <c r="BR184" i="9" l="1"/>
  <c r="BR298" i="9"/>
  <c r="BR217" i="9"/>
  <c r="BR212" i="9"/>
  <c r="BR213" i="9" l="1"/>
  <c r="BR219" i="9"/>
  <c r="BS190" i="9"/>
  <c r="BR186" i="9"/>
  <c r="BS197" i="9" l="1"/>
  <c r="BS209" i="9"/>
  <c r="BS199" i="9" l="1"/>
  <c r="BS210" i="9"/>
  <c r="BS295" i="9" l="1"/>
  <c r="BS214" i="9"/>
  <c r="BS180" i="9" l="1"/>
  <c r="BS215" i="9"/>
  <c r="BS281" i="9" l="1"/>
  <c r="BS211" i="9"/>
  <c r="BS182" i="9"/>
  <c r="BS184" i="9" l="1"/>
  <c r="BS298" i="9"/>
  <c r="BS212" i="9"/>
  <c r="BS217" i="9"/>
  <c r="BS219" i="9" l="1"/>
  <c r="BS213" i="9"/>
  <c r="BT190" i="9"/>
  <c r="BS186" i="9"/>
  <c r="BT197" i="9" l="1"/>
  <c r="BT209" i="9"/>
  <c r="BT210" i="9"/>
  <c r="BT295" i="9" l="1"/>
  <c r="BT214" i="9"/>
  <c r="BT215" i="9" s="1"/>
  <c r="BT211" i="9" s="1"/>
  <c r="BT199" i="9"/>
  <c r="BT298" i="9" l="1"/>
  <c r="BT212" i="9"/>
  <c r="BT217" i="9"/>
  <c r="BT180" i="9"/>
  <c r="BT281" i="9"/>
  <c r="BT182" i="9" l="1"/>
  <c r="BT219" i="9"/>
  <c r="BT213" i="9"/>
  <c r="BU209" i="9" l="1"/>
  <c r="BT184" i="9"/>
  <c r="BU190" i="9" l="1"/>
  <c r="BT186" i="9"/>
  <c r="BU197" i="9" l="1"/>
  <c r="BU199" i="9" l="1"/>
  <c r="BU210" i="9"/>
  <c r="BU295" i="9" l="1"/>
  <c r="BU214" i="9"/>
  <c r="BU180" i="9" l="1"/>
  <c r="BU215" i="9"/>
  <c r="BU281" i="9" l="1"/>
  <c r="BU211" i="9"/>
  <c r="BU182" i="9"/>
  <c r="BU184" i="9" l="1"/>
  <c r="BU298" i="9"/>
  <c r="BU212" i="9"/>
  <c r="BU217" i="9"/>
  <c r="BU219" i="9" l="1"/>
  <c r="BU213" i="9"/>
  <c r="BV190" i="9"/>
  <c r="BU186" i="9"/>
  <c r="BV197" i="9" l="1"/>
  <c r="BV210" i="9" s="1"/>
  <c r="BV214" i="9" s="1"/>
  <c r="BV209" i="9"/>
  <c r="BV180" i="9" l="1"/>
  <c r="BV295" i="9"/>
  <c r="BV215" i="9"/>
  <c r="BV211" i="9" s="1"/>
  <c r="BV199" i="9"/>
  <c r="BV298" i="9" l="1"/>
  <c r="BV212" i="9"/>
  <c r="BV217" i="9"/>
  <c r="BV281" i="9"/>
  <c r="BV182" i="9"/>
  <c r="BV184" i="9" l="1"/>
  <c r="BV219" i="9"/>
  <c r="BV213" i="9"/>
  <c r="BW209" i="9" l="1"/>
  <c r="BW190" i="9"/>
  <c r="BV186" i="9"/>
  <c r="BW197" i="9" l="1"/>
  <c r="BW199" i="9" l="1"/>
  <c r="BW210" i="9"/>
  <c r="BW295" i="9" l="1"/>
  <c r="BW214" i="9"/>
  <c r="BW180" i="9" l="1"/>
  <c r="BW215" i="9"/>
  <c r="BW281" i="9" l="1"/>
  <c r="BW211" i="9"/>
  <c r="BW182" i="9"/>
  <c r="BW184" i="9" l="1"/>
  <c r="BW298" i="9"/>
  <c r="BW212" i="9"/>
  <c r="BW217" i="9"/>
  <c r="BW219" i="9" l="1"/>
  <c r="BW213" i="9"/>
  <c r="BX190" i="9"/>
  <c r="BW186" i="9"/>
  <c r="BX197" i="9" l="1"/>
  <c r="BX209" i="9"/>
  <c r="BX210" i="9" l="1"/>
  <c r="BX199" i="9"/>
  <c r="BX295" i="9" l="1"/>
  <c r="BX214" i="9"/>
  <c r="BX180" i="9" l="1"/>
  <c r="BX215" i="9"/>
  <c r="BX281" i="9" l="1"/>
  <c r="BX211" i="9"/>
  <c r="BX182" i="9"/>
  <c r="BX184" i="9" l="1"/>
  <c r="BX298" i="9"/>
  <c r="BX217" i="9"/>
  <c r="BX212" i="9"/>
  <c r="BX213" i="9" l="1"/>
  <c r="BX219" i="9"/>
  <c r="BY190" i="9"/>
  <c r="BX186" i="9"/>
  <c r="BY197" i="9" l="1"/>
  <c r="BY210" i="9" s="1"/>
  <c r="BY214" i="9" s="1"/>
  <c r="BY209" i="9"/>
  <c r="BY295" i="9" l="1"/>
  <c r="BY180" i="9"/>
  <c r="BY215" i="9"/>
  <c r="BY211" i="9" s="1"/>
  <c r="BY199" i="9"/>
  <c r="BY298" i="9" l="1"/>
  <c r="BY212" i="9"/>
  <c r="BY217" i="9"/>
  <c r="BY182" i="9"/>
  <c r="BY281" i="9"/>
  <c r="BY219" i="9" l="1"/>
  <c r="BY184" i="9"/>
  <c r="BY213" i="9"/>
  <c r="BZ209" i="9" l="1"/>
  <c r="BZ190" i="9"/>
  <c r="BY186" i="9"/>
  <c r="BZ197" i="9" l="1"/>
  <c r="BZ199" i="9" l="1"/>
  <c r="BZ210" i="9"/>
  <c r="BZ295" i="9" l="1"/>
  <c r="BZ214" i="9"/>
  <c r="BZ180" i="9" l="1"/>
  <c r="BZ215" i="9"/>
  <c r="BZ281" i="9" l="1"/>
  <c r="BZ211" i="9"/>
  <c r="BZ182" i="9"/>
  <c r="BZ184" i="9" l="1"/>
  <c r="BZ298" i="9"/>
  <c r="BZ212" i="9"/>
  <c r="BZ217" i="9"/>
  <c r="BZ219" i="9" l="1"/>
  <c r="BZ213" i="9"/>
  <c r="CA190" i="9"/>
  <c r="BZ186" i="9"/>
  <c r="CA197" i="9" l="1"/>
  <c r="CA209" i="9"/>
  <c r="CA210" i="9"/>
  <c r="CA295" i="9" l="1"/>
  <c r="CA214" i="9"/>
  <c r="CA215" i="9" s="1"/>
  <c r="CA199" i="9"/>
  <c r="CA281" i="9" l="1"/>
  <c r="CA211" i="9"/>
  <c r="CA180" i="9"/>
  <c r="CA182" i="9" l="1"/>
  <c r="CA298" i="9"/>
  <c r="CA212" i="9"/>
  <c r="CA217" i="9"/>
  <c r="CA219" i="9" l="1"/>
  <c r="CA213" i="9"/>
  <c r="CA184" i="9"/>
  <c r="CA186" i="9" s="1"/>
  <c r="CB209" i="9" l="1"/>
  <c r="CB190" i="9"/>
  <c r="CB197" i="9" l="1"/>
  <c r="CB199" i="9" l="1"/>
  <c r="CB210" i="9"/>
  <c r="CB295" i="9" l="1"/>
  <c r="CB214" i="9"/>
  <c r="CB180" i="9" l="1"/>
  <c r="CB215" i="9"/>
  <c r="CB281" i="9" l="1"/>
  <c r="CB211" i="9"/>
  <c r="CB182" i="9"/>
  <c r="CB184" i="9" l="1"/>
  <c r="CB298" i="9"/>
  <c r="CB212" i="9"/>
  <c r="CB217" i="9"/>
  <c r="CB219" i="9" l="1"/>
  <c r="CB213" i="9"/>
  <c r="CC190" i="9"/>
  <c r="CB186" i="9"/>
  <c r="CC197" i="9" l="1"/>
  <c r="CC210" i="9" s="1"/>
  <c r="CC209" i="9"/>
  <c r="CC295" i="9" l="1"/>
  <c r="CC214" i="9"/>
  <c r="CC215" i="9" s="1"/>
  <c r="CC211" i="9" s="1"/>
  <c r="CC199" i="9"/>
  <c r="CC298" i="9" l="1"/>
  <c r="CC212" i="9"/>
  <c r="CC217" i="9"/>
  <c r="CC180" i="9"/>
  <c r="CC281" i="9"/>
  <c r="CC182" i="9" l="1"/>
  <c r="CC219" i="9"/>
  <c r="CC213" i="9"/>
  <c r="CD209" i="9" l="1"/>
  <c r="CC184" i="9"/>
  <c r="CC186" i="9" s="1"/>
  <c r="CD190" i="9" l="1"/>
  <c r="CD197" i="9" l="1"/>
  <c r="CD199" i="9" l="1"/>
  <c r="CD210" i="9"/>
  <c r="CD295" i="9" l="1"/>
  <c r="CD214" i="9"/>
  <c r="CD180" i="9" l="1"/>
  <c r="CD215" i="9"/>
  <c r="CD281" i="9" l="1"/>
  <c r="CD211" i="9"/>
  <c r="CD182" i="9"/>
  <c r="CD184" i="9" l="1"/>
  <c r="CD298" i="9"/>
  <c r="CD212" i="9"/>
  <c r="CD217" i="9"/>
  <c r="CD219" i="9" l="1"/>
  <c r="CD213" i="9"/>
  <c r="CE190" i="9"/>
  <c r="CD186" i="9"/>
  <c r="U190" i="9"/>
  <c r="CE197" i="9" l="1"/>
  <c r="CE210" i="9" s="1"/>
  <c r="CE209" i="9"/>
  <c r="U209" i="9"/>
  <c r="U210" i="9"/>
  <c r="U197" i="9"/>
  <c r="CE201" i="9" l="1"/>
  <c r="CE203" i="9" s="1"/>
  <c r="CE205" i="9" s="1"/>
  <c r="CE295" i="9"/>
  <c r="X39" i="12"/>
  <c r="AA39" i="12"/>
  <c r="Y39" i="12"/>
  <c r="Z39" i="12"/>
  <c r="CE214" i="9"/>
  <c r="CE215" i="9" s="1"/>
  <c r="CE199" i="9"/>
  <c r="BU201" i="9"/>
  <c r="BE201" i="9"/>
  <c r="AO201" i="9"/>
  <c r="AA201" i="9"/>
  <c r="AL201" i="9"/>
  <c r="BB201" i="9"/>
  <c r="BR201" i="9"/>
  <c r="BH201" i="9"/>
  <c r="BZ201" i="9"/>
  <c r="U214" i="9"/>
  <c r="BS201" i="9"/>
  <c r="BC201" i="9"/>
  <c r="AM201" i="9"/>
  <c r="X201" i="9"/>
  <c r="AN201" i="9"/>
  <c r="BD201" i="9"/>
  <c r="BT201" i="9"/>
  <c r="BX201" i="9"/>
  <c r="AV201" i="9"/>
  <c r="U295" i="9"/>
  <c r="BQ201" i="9"/>
  <c r="BA201" i="9"/>
  <c r="AK201" i="9"/>
  <c r="Y201" i="9"/>
  <c r="AP201" i="9"/>
  <c r="BF201" i="9"/>
  <c r="BV201" i="9"/>
  <c r="AT201" i="9"/>
  <c r="BN201" i="9"/>
  <c r="U215" i="9"/>
  <c r="BO201" i="9"/>
  <c r="AY201" i="9"/>
  <c r="AI201" i="9"/>
  <c r="Z201" i="9"/>
  <c r="AR201" i="9"/>
  <c r="BJ201" i="9"/>
  <c r="CC201" i="9"/>
  <c r="BM201" i="9"/>
  <c r="AW201" i="9"/>
  <c r="AG201" i="9"/>
  <c r="AD201" i="9"/>
  <c r="CD201" i="9"/>
  <c r="CA201" i="9"/>
  <c r="BK201" i="9"/>
  <c r="AU201" i="9"/>
  <c r="AE201" i="9"/>
  <c r="AF201" i="9"/>
  <c r="CB201" i="9"/>
  <c r="BY201" i="9"/>
  <c r="BI201" i="9"/>
  <c r="AS201" i="9"/>
  <c r="AB201" i="9"/>
  <c r="AH201" i="9"/>
  <c r="AX201" i="9"/>
  <c r="BW201" i="9"/>
  <c r="BG201" i="9"/>
  <c r="AQ201" i="9"/>
  <c r="AC201" i="9"/>
  <c r="AJ201" i="9"/>
  <c r="AZ201" i="9"/>
  <c r="BP201" i="9"/>
  <c r="U199" i="9"/>
  <c r="BL201" i="9"/>
  <c r="U201" i="9" s="1"/>
  <c r="CD203" i="9" l="1"/>
  <c r="CD205" i="9" s="1"/>
  <c r="CB203" i="9"/>
  <c r="CB205" i="9" s="1"/>
  <c r="BZ203" i="9"/>
  <c r="BZ205" i="9" s="1"/>
  <c r="BX203" i="9"/>
  <c r="BX205" i="9" s="1"/>
  <c r="BV203" i="9"/>
  <c r="BV205" i="9" s="1"/>
  <c r="BT203" i="9"/>
  <c r="BT205" i="9" s="1"/>
  <c r="BR203" i="9"/>
  <c r="BR205" i="9" s="1"/>
  <c r="BP203" i="9"/>
  <c r="BP205" i="9" s="1"/>
  <c r="BN203" i="9"/>
  <c r="BN205" i="9" s="1"/>
  <c r="BL203" i="9"/>
  <c r="BL205" i="9" s="1"/>
  <c r="BJ203" i="9"/>
  <c r="BJ205" i="9" s="1"/>
  <c r="BF203" i="9"/>
  <c r="BF205" i="9" s="1"/>
  <c r="BD203" i="9"/>
  <c r="BD205" i="9" s="1"/>
  <c r="BB203" i="9"/>
  <c r="BB205" i="9" s="1"/>
  <c r="AZ203" i="9"/>
  <c r="AZ205" i="9" s="1"/>
  <c r="AX203" i="9"/>
  <c r="AX205" i="9" s="1"/>
  <c r="AV203" i="9"/>
  <c r="AV205" i="9" s="1"/>
  <c r="AT203" i="9"/>
  <c r="AT205" i="9" s="1"/>
  <c r="AR203" i="9"/>
  <c r="AR205" i="9" s="1"/>
  <c r="AP203" i="9"/>
  <c r="AP205" i="9" s="1"/>
  <c r="AN203" i="9"/>
  <c r="AN205" i="9" s="1"/>
  <c r="X203" i="9"/>
  <c r="X205" i="9" s="1"/>
  <c r="AO203" i="9"/>
  <c r="AO205" i="9" s="1"/>
  <c r="AQ203" i="9"/>
  <c r="AQ205" i="9" s="1"/>
  <c r="AS203" i="9"/>
  <c r="AS205" i="9" s="1"/>
  <c r="AU203" i="9"/>
  <c r="AU205" i="9" s="1"/>
  <c r="AW203" i="9"/>
  <c r="AW205" i="9" s="1"/>
  <c r="AY203" i="9"/>
  <c r="AY205" i="9" s="1"/>
  <c r="BA203" i="9"/>
  <c r="BA205" i="9" s="1"/>
  <c r="BC203" i="9"/>
  <c r="BC205" i="9" s="1"/>
  <c r="BE203" i="9"/>
  <c r="BE205" i="9" s="1"/>
  <c r="BG203" i="9"/>
  <c r="BG205" i="9" s="1"/>
  <c r="BI203" i="9"/>
  <c r="BI205" i="9" s="1"/>
  <c r="BK203" i="9"/>
  <c r="BK205" i="9" s="1"/>
  <c r="BM203" i="9"/>
  <c r="BM205" i="9" s="1"/>
  <c r="BO203" i="9"/>
  <c r="BO205" i="9" s="1"/>
  <c r="BQ203" i="9"/>
  <c r="BQ205" i="9" s="1"/>
  <c r="BS203" i="9"/>
  <c r="BS205" i="9" s="1"/>
  <c r="BU203" i="9"/>
  <c r="BU205" i="9" s="1"/>
  <c r="BW203" i="9"/>
  <c r="BW205" i="9" s="1"/>
  <c r="BY203" i="9"/>
  <c r="BY205" i="9" s="1"/>
  <c r="CA203" i="9"/>
  <c r="CA205" i="9" s="1"/>
  <c r="CC203" i="9"/>
  <c r="CC205" i="9" s="1"/>
  <c r="AB40" i="12"/>
  <c r="CE281" i="9"/>
  <c r="X80" i="11"/>
  <c r="Y80" i="11"/>
  <c r="Z80" i="11"/>
  <c r="AA80" i="11"/>
  <c r="AB80" i="11"/>
  <c r="CE211" i="9"/>
  <c r="CE180" i="9"/>
  <c r="X102" i="10"/>
  <c r="X40" i="12"/>
  <c r="Z40" i="12"/>
  <c r="AA40" i="12"/>
  <c r="Y40" i="12"/>
  <c r="Y102" i="10"/>
  <c r="Y100" i="10" s="1"/>
  <c r="Z102" i="10"/>
  <c r="Z100" i="10" s="1"/>
  <c r="AA102" i="10"/>
  <c r="AA100" i="10" s="1"/>
  <c r="AB102" i="10"/>
  <c r="AB100" i="10" s="1"/>
  <c r="U180" i="9"/>
  <c r="U102" i="10"/>
  <c r="U211" i="9"/>
  <c r="U80" i="11"/>
  <c r="U40" i="12"/>
  <c r="U281" i="9"/>
  <c r="Y203" i="9" l="1"/>
  <c r="X100" i="10"/>
  <c r="CE182" i="9"/>
  <c r="X110" i="11"/>
  <c r="Y110" i="11"/>
  <c r="Y108" i="11" s="1"/>
  <c r="Z110" i="11"/>
  <c r="Z108" i="11" s="1"/>
  <c r="AA110" i="11"/>
  <c r="AA108" i="11" s="1"/>
  <c r="AB110" i="11"/>
  <c r="AB108" i="11" s="1"/>
  <c r="CE298" i="9"/>
  <c r="CE212" i="9"/>
  <c r="CE217" i="9"/>
  <c r="AB39" i="12"/>
  <c r="CE221" i="9"/>
  <c r="U182" i="9"/>
  <c r="U100" i="10"/>
  <c r="U212" i="9"/>
  <c r="U298" i="9"/>
  <c r="U110" i="11"/>
  <c r="U39" i="12"/>
  <c r="U217" i="9"/>
  <c r="Z203" i="9" l="1"/>
  <c r="Z205" i="9" s="1"/>
  <c r="CE223" i="9"/>
  <c r="CE225" i="9" s="1"/>
  <c r="CE219" i="9"/>
  <c r="X87" i="11"/>
  <c r="Y87" i="11"/>
  <c r="Z87" i="11"/>
  <c r="AA87" i="11"/>
  <c r="AB87" i="11"/>
  <c r="CE184" i="9"/>
  <c r="CE213" i="9"/>
  <c r="X108" i="11"/>
  <c r="Y205" i="9"/>
  <c r="BW221" i="9"/>
  <c r="BG221" i="9"/>
  <c r="AQ221" i="9"/>
  <c r="AA221" i="9"/>
  <c r="AJ221" i="9"/>
  <c r="AZ221" i="9"/>
  <c r="BP221" i="9"/>
  <c r="BU221" i="9"/>
  <c r="BE221" i="9"/>
  <c r="AO221" i="9"/>
  <c r="Y221" i="9"/>
  <c r="AL221" i="9"/>
  <c r="BB221" i="9"/>
  <c r="BR221" i="9"/>
  <c r="U213" i="9"/>
  <c r="U184" i="9"/>
  <c r="BF221" i="9"/>
  <c r="BJ221" i="9"/>
  <c r="BS221" i="9"/>
  <c r="BC221" i="9"/>
  <c r="AM221" i="9"/>
  <c r="X221" i="9"/>
  <c r="AN221" i="9"/>
  <c r="BD221" i="9"/>
  <c r="BT221" i="9"/>
  <c r="U87" i="11"/>
  <c r="BZ221" i="9"/>
  <c r="BQ221" i="9"/>
  <c r="BA221" i="9"/>
  <c r="AK221" i="9"/>
  <c r="Z221" i="9"/>
  <c r="AP221" i="9"/>
  <c r="BV221" i="9"/>
  <c r="CB221" i="9"/>
  <c r="U108" i="11"/>
  <c r="BO221" i="9"/>
  <c r="AY221" i="9"/>
  <c r="AI221" i="9"/>
  <c r="AB221" i="9"/>
  <c r="AR221" i="9"/>
  <c r="BH221" i="9"/>
  <c r="BX221" i="9"/>
  <c r="CD221" i="9"/>
  <c r="CC221" i="9"/>
  <c r="BM221" i="9"/>
  <c r="AW221" i="9"/>
  <c r="AG221" i="9"/>
  <c r="AD221" i="9"/>
  <c r="AT221" i="9"/>
  <c r="BL221" i="9"/>
  <c r="CA221" i="9"/>
  <c r="BK221" i="9"/>
  <c r="AU221" i="9"/>
  <c r="AE221" i="9"/>
  <c r="AF221" i="9"/>
  <c r="AV221" i="9"/>
  <c r="U219" i="9"/>
  <c r="BY221" i="9"/>
  <c r="BI221" i="9"/>
  <c r="AS221" i="9"/>
  <c r="AC221" i="9"/>
  <c r="AH221" i="9"/>
  <c r="AX221" i="9"/>
  <c r="BN221" i="9"/>
  <c r="U221" i="9" s="1"/>
  <c r="AA203" i="9" l="1"/>
  <c r="CD223" i="9"/>
  <c r="CD225" i="9" s="1"/>
  <c r="CB223" i="9"/>
  <c r="CB225" i="9" s="1"/>
  <c r="BZ223" i="9"/>
  <c r="BZ225" i="9" s="1"/>
  <c r="BX223" i="9"/>
  <c r="BX225" i="9" s="1"/>
  <c r="BV223" i="9"/>
  <c r="BV225" i="9" s="1"/>
  <c r="BT223" i="9"/>
  <c r="BT225" i="9" s="1"/>
  <c r="BR223" i="9"/>
  <c r="BR225" i="9" s="1"/>
  <c r="BP223" i="9"/>
  <c r="BP225" i="9" s="1"/>
  <c r="BN223" i="9"/>
  <c r="BN225" i="9" s="1"/>
  <c r="BL223" i="9"/>
  <c r="BL225" i="9" s="1"/>
  <c r="BJ223" i="9"/>
  <c r="BJ225" i="9" s="1"/>
  <c r="BF223" i="9"/>
  <c r="BF225" i="9" s="1"/>
  <c r="BD223" i="9"/>
  <c r="BD225" i="9" s="1"/>
  <c r="BB223" i="9"/>
  <c r="BB225" i="9" s="1"/>
  <c r="AZ223" i="9"/>
  <c r="AZ225" i="9" s="1"/>
  <c r="AX223" i="9"/>
  <c r="AX225" i="9" s="1"/>
  <c r="X223" i="9"/>
  <c r="Y223" i="9" s="1"/>
  <c r="Y225" i="9" s="1"/>
  <c r="AW223" i="9"/>
  <c r="AW225" i="9" s="1"/>
  <c r="AY223" i="9"/>
  <c r="AY225" i="9" s="1"/>
  <c r="BA223" i="9"/>
  <c r="BA225" i="9" s="1"/>
  <c r="BC223" i="9"/>
  <c r="BC225" i="9" s="1"/>
  <c r="BE223" i="9"/>
  <c r="BE225" i="9" s="1"/>
  <c r="BG223" i="9"/>
  <c r="BG225" i="9" s="1"/>
  <c r="BI223" i="9"/>
  <c r="BI225" i="9" s="1"/>
  <c r="BK223" i="9"/>
  <c r="BK225" i="9" s="1"/>
  <c r="BM223" i="9"/>
  <c r="BM225" i="9" s="1"/>
  <c r="BO223" i="9"/>
  <c r="BO225" i="9" s="1"/>
  <c r="BQ223" i="9"/>
  <c r="BQ225" i="9" s="1"/>
  <c r="BS223" i="9"/>
  <c r="BS225" i="9" s="1"/>
  <c r="BU223" i="9"/>
  <c r="BU225" i="9" s="1"/>
  <c r="BW223" i="9"/>
  <c r="BW225" i="9" s="1"/>
  <c r="BY223" i="9"/>
  <c r="BY225" i="9" s="1"/>
  <c r="CA223" i="9"/>
  <c r="CA225" i="9" s="1"/>
  <c r="CC223" i="9"/>
  <c r="CC225" i="9" s="1"/>
  <c r="CF209" i="9"/>
  <c r="CE186" i="9"/>
  <c r="U186" i="9"/>
  <c r="AA205" i="9" l="1"/>
  <c r="AB203" i="9"/>
  <c r="Z223" i="9"/>
  <c r="Z225" i="9" s="1"/>
  <c r="X225" i="9"/>
  <c r="AB205" i="9" l="1"/>
  <c r="AC203" i="9"/>
  <c r="AA223" i="9"/>
  <c r="AA225" i="9" s="1"/>
  <c r="AA227" i="9" s="1"/>
  <c r="X227" i="9"/>
  <c r="Y227" i="9"/>
  <c r="Z227" i="9"/>
  <c r="AD203" i="9" l="1"/>
  <c r="AE203" i="9" s="1"/>
  <c r="AE205" i="9" s="1"/>
  <c r="AC205" i="9"/>
  <c r="AB223" i="9"/>
  <c r="AC223" i="9" s="1"/>
  <c r="AC225" i="9" s="1"/>
  <c r="Y296" i="9"/>
  <c r="Y299" i="9"/>
  <c r="Y228" i="9"/>
  <c r="X228" i="9"/>
  <c r="X296" i="9"/>
  <c r="X299" i="9"/>
  <c r="AA296" i="9"/>
  <c r="AA228" i="9"/>
  <c r="AA299" i="9"/>
  <c r="Z299" i="9"/>
  <c r="Z296" i="9"/>
  <c r="Z228" i="9"/>
  <c r="AB225" i="9" l="1"/>
  <c r="AC227" i="9" s="1"/>
  <c r="AD205" i="9"/>
  <c r="AF203" i="9"/>
  <c r="AD223" i="9"/>
  <c r="AD225" i="9" s="1"/>
  <c r="X282" i="9"/>
  <c r="X241" i="9"/>
  <c r="X251" i="9"/>
  <c r="Y282" i="9"/>
  <c r="Y279" i="9" s="1"/>
  <c r="Y288" i="9" s="1"/>
  <c r="Y241" i="9"/>
  <c r="Y243" i="9" s="1"/>
  <c r="Y245" i="9" s="1"/>
  <c r="Y247" i="9" s="1"/>
  <c r="Y251" i="9"/>
  <c r="Z282" i="9"/>
  <c r="Z279" i="9" s="1"/>
  <c r="Z288" i="9" s="1"/>
  <c r="Z241" i="9"/>
  <c r="Z243" i="9" s="1"/>
  <c r="Z245" i="9" s="1"/>
  <c r="Z247" i="9" s="1"/>
  <c r="Z251" i="9"/>
  <c r="AA282" i="9"/>
  <c r="AA279" i="9" s="1"/>
  <c r="AA241" i="9"/>
  <c r="AA243" i="9" s="1"/>
  <c r="AA245" i="9" s="1"/>
  <c r="AA247" i="9" s="1"/>
  <c r="AC296" i="9" l="1"/>
  <c r="AC299" i="9"/>
  <c r="AC228" i="9"/>
  <c r="AC241" i="9" s="1"/>
  <c r="AC243" i="9" s="1"/>
  <c r="AC245" i="9" s="1"/>
  <c r="AC247" i="9" s="1"/>
  <c r="AB227" i="9"/>
  <c r="AB296" i="9" s="1"/>
  <c r="AD227" i="9"/>
  <c r="AD296" i="9" s="1"/>
  <c r="AF205" i="9"/>
  <c r="AG203" i="9"/>
  <c r="AE223" i="9"/>
  <c r="AF223" i="9" s="1"/>
  <c r="AF225" i="9" s="1"/>
  <c r="X243" i="9"/>
  <c r="X279" i="9"/>
  <c r="X253" i="9"/>
  <c r="Z253" i="9"/>
  <c r="Y253" i="9"/>
  <c r="AD228" i="9" l="1"/>
  <c r="AD241" i="9" s="1"/>
  <c r="AB228" i="9"/>
  <c r="AD299" i="9"/>
  <c r="AC282" i="9"/>
  <c r="AC279" i="9" s="1"/>
  <c r="AG223" i="9"/>
  <c r="AG225" i="9" s="1"/>
  <c r="AB299" i="9"/>
  <c r="AG205" i="9"/>
  <c r="AH203" i="9"/>
  <c r="AE225" i="9"/>
  <c r="AF227" i="9" s="1"/>
  <c r="AF299" i="9" s="1"/>
  <c r="AB241" i="9"/>
  <c r="AB243" i="9" s="1"/>
  <c r="AB245" i="9" s="1"/>
  <c r="AB247" i="9" s="1"/>
  <c r="AB282" i="9"/>
  <c r="AB279" i="9" s="1"/>
  <c r="X245" i="9"/>
  <c r="X288" i="9"/>
  <c r="AD282" i="9" l="1"/>
  <c r="AE227" i="9"/>
  <c r="AE296" i="9" s="1"/>
  <c r="AH223" i="9"/>
  <c r="AI223" i="9" s="1"/>
  <c r="AI225" i="9" s="1"/>
  <c r="AG227" i="9"/>
  <c r="AG296" i="9" s="1"/>
  <c r="AF228" i="9"/>
  <c r="AF282" i="9" s="1"/>
  <c r="AF279" i="9" s="1"/>
  <c r="AF296" i="9"/>
  <c r="AH205" i="9"/>
  <c r="AI203" i="9"/>
  <c r="BH203" i="9"/>
  <c r="AD243" i="9"/>
  <c r="X247" i="9"/>
  <c r="AB249" i="9"/>
  <c r="AC249" i="9"/>
  <c r="AA249" i="9"/>
  <c r="AE249" i="9"/>
  <c r="AD249" i="9"/>
  <c r="AF249" i="9"/>
  <c r="AD279" i="9"/>
  <c r="X314" i="9"/>
  <c r="Z314" i="9"/>
  <c r="Y314" i="9"/>
  <c r="AG228" i="9"/>
  <c r="AG299" i="9"/>
  <c r="AE228" i="9" l="1"/>
  <c r="AE241" i="9" s="1"/>
  <c r="AE299" i="9"/>
  <c r="AH225" i="9"/>
  <c r="AH227" i="9" s="1"/>
  <c r="AH228" i="9" s="1"/>
  <c r="AF241" i="9"/>
  <c r="AF243" i="9" s="1"/>
  <c r="AF245" i="9" s="1"/>
  <c r="AF247" i="9" s="1"/>
  <c r="AI227" i="9"/>
  <c r="AI228" i="9" s="1"/>
  <c r="AI282" i="9" s="1"/>
  <c r="AI279" i="9" s="1"/>
  <c r="AJ203" i="9"/>
  <c r="AK203" i="9" s="1"/>
  <c r="AK205" i="9" s="1"/>
  <c r="AI205" i="9"/>
  <c r="AE282" i="9"/>
  <c r="AJ223" i="9"/>
  <c r="AE286" i="9"/>
  <c r="AE251" i="9"/>
  <c r="AH282" i="9"/>
  <c r="AH279" i="9" s="1"/>
  <c r="AH241" i="9"/>
  <c r="AH243" i="9" s="1"/>
  <c r="AH245" i="9" s="1"/>
  <c r="AH247" i="9" s="1"/>
  <c r="AA286" i="9"/>
  <c r="AA251" i="9"/>
  <c r="AC286" i="9"/>
  <c r="AC288" i="9" s="1"/>
  <c r="AC251" i="9"/>
  <c r="AG282" i="9"/>
  <c r="AG241" i="9"/>
  <c r="X95" i="10"/>
  <c r="AB286" i="9"/>
  <c r="AB288" i="9" s="1"/>
  <c r="AB251" i="9"/>
  <c r="X261" i="9"/>
  <c r="AA261" i="9"/>
  <c r="Y261" i="9"/>
  <c r="Z261" i="9"/>
  <c r="AB261" i="9"/>
  <c r="AC261" i="9"/>
  <c r="AE279" i="9"/>
  <c r="AD245" i="9"/>
  <c r="AE243" i="9"/>
  <c r="AF286" i="9"/>
  <c r="AF288" i="9" s="1"/>
  <c r="AF251" i="9"/>
  <c r="BH205" i="9"/>
  <c r="AD286" i="9"/>
  <c r="AD288" i="9" s="1"/>
  <c r="AD251" i="9"/>
  <c r="AH299" i="9" l="1"/>
  <c r="AH296" i="9"/>
  <c r="AI241" i="9"/>
  <c r="AI243" i="9" s="1"/>
  <c r="AI299" i="9"/>
  <c r="X81" i="11" s="1"/>
  <c r="X75" i="11" s="1"/>
  <c r="AI296" i="9"/>
  <c r="X85" i="11" s="1"/>
  <c r="AJ205" i="9"/>
  <c r="AL203" i="9"/>
  <c r="AJ225" i="9"/>
  <c r="AJ227" i="9" s="1"/>
  <c r="AK223" i="9"/>
  <c r="AD247" i="9"/>
  <c r="AG243" i="9"/>
  <c r="AA288" i="9"/>
  <c r="AI245" i="9"/>
  <c r="AI247" i="9" s="1"/>
  <c r="X103" i="11"/>
  <c r="Z303" i="9"/>
  <c r="Z304" i="9"/>
  <c r="Z361" i="9" s="1"/>
  <c r="AG279" i="9"/>
  <c r="AE288" i="9"/>
  <c r="Y304" i="9"/>
  <c r="Y361" i="9" s="1"/>
  <c r="Y303" i="9"/>
  <c r="AA304" i="9"/>
  <c r="AA361" i="9" s="1"/>
  <c r="AA303" i="9"/>
  <c r="AC303" i="9"/>
  <c r="AC304" i="9"/>
  <c r="AC361" i="9" s="1"/>
  <c r="X263" i="9"/>
  <c r="X303" i="9"/>
  <c r="X304" i="9"/>
  <c r="AB303" i="9"/>
  <c r="AB304" i="9"/>
  <c r="AB361" i="9" s="1"/>
  <c r="AE245" i="9"/>
  <c r="AB253" i="9"/>
  <c r="AA253" i="9"/>
  <c r="AD253" i="9"/>
  <c r="AE253" i="9"/>
  <c r="AF253" i="9"/>
  <c r="AC253" i="9"/>
  <c r="AL205" i="9" l="1"/>
  <c r="AM203" i="9"/>
  <c r="AK225" i="9"/>
  <c r="AK227" i="9" s="1"/>
  <c r="AK228" i="9" s="1"/>
  <c r="AL223" i="9"/>
  <c r="AJ299" i="9"/>
  <c r="AJ228" i="9"/>
  <c r="AJ296" i="9"/>
  <c r="X361" i="9"/>
  <c r="Y375" i="9"/>
  <c r="AH249" i="9"/>
  <c r="X393" i="9"/>
  <c r="X302" i="9"/>
  <c r="AC314" i="9"/>
  <c r="AB314" i="9"/>
  <c r="AA314" i="9"/>
  <c r="AD314" i="9"/>
  <c r="AF314" i="9"/>
  <c r="AE314" i="9"/>
  <c r="AC375" i="9"/>
  <c r="AG245" i="9"/>
  <c r="AK249" i="9" s="1"/>
  <c r="AC302" i="9"/>
  <c r="AC290" i="9" s="1"/>
  <c r="AC306" i="9" s="1"/>
  <c r="AC393" i="9"/>
  <c r="Z375" i="9"/>
  <c r="Y263" i="9"/>
  <c r="Z263" i="9" s="1"/>
  <c r="AD261" i="9"/>
  <c r="AE247" i="9"/>
  <c r="AA393" i="9"/>
  <c r="AA302" i="9"/>
  <c r="AA290" i="9" s="1"/>
  <c r="AA306" i="9" s="1"/>
  <c r="Z302" i="9"/>
  <c r="Z290" i="9" s="1"/>
  <c r="Z306" i="9" s="1"/>
  <c r="Z393" i="9"/>
  <c r="AK299" i="9"/>
  <c r="AK296" i="9"/>
  <c r="AI249" i="9"/>
  <c r="AB375" i="9"/>
  <c r="AA375" i="9"/>
  <c r="AB302" i="9"/>
  <c r="AB290" i="9" s="1"/>
  <c r="AB306" i="9" s="1"/>
  <c r="AB393" i="9"/>
  <c r="Y302" i="9"/>
  <c r="Y290" i="9" s="1"/>
  <c r="Y306" i="9" s="1"/>
  <c r="Y393" i="9"/>
  <c r="AG249" i="9"/>
  <c r="U203" i="9"/>
  <c r="P355" i="9" l="1"/>
  <c r="AM205" i="9"/>
  <c r="AL249" i="9"/>
  <c r="AL286" i="9" s="1"/>
  <c r="AJ282" i="9"/>
  <c r="AJ279" i="9" s="1"/>
  <c r="AJ241" i="9"/>
  <c r="AJ243" i="9" s="1"/>
  <c r="AJ245" i="9" s="1"/>
  <c r="AL225" i="9"/>
  <c r="AL227" i="9" s="1"/>
  <c r="AL228" i="9" s="1"/>
  <c r="AM223" i="9"/>
  <c r="AE261" i="9"/>
  <c r="Y395" i="9"/>
  <c r="AA395" i="9"/>
  <c r="Z395" i="9"/>
  <c r="X395" i="9"/>
  <c r="X407" i="9"/>
  <c r="AB395" i="9"/>
  <c r="AC395" i="9"/>
  <c r="AF261" i="9"/>
  <c r="X363" i="9"/>
  <c r="Y363" i="9"/>
  <c r="X375" i="9"/>
  <c r="Z363" i="9"/>
  <c r="AA363" i="9"/>
  <c r="AC363" i="9"/>
  <c r="AB363" i="9"/>
  <c r="AK286" i="9"/>
  <c r="AK251" i="9"/>
  <c r="AA407" i="9"/>
  <c r="AC407" i="9"/>
  <c r="AJ249" i="9"/>
  <c r="Y407" i="9"/>
  <c r="AG247" i="9"/>
  <c r="AH261" i="9" s="1"/>
  <c r="AH286" i="9"/>
  <c r="AH288" i="9" s="1"/>
  <c r="AH251" i="9"/>
  <c r="AB407" i="9"/>
  <c r="AK282" i="9"/>
  <c r="AK241" i="9"/>
  <c r="X107" i="10"/>
  <c r="X52" i="12"/>
  <c r="AG286" i="9"/>
  <c r="AG251" i="9"/>
  <c r="AI286" i="9"/>
  <c r="AI288" i="9" s="1"/>
  <c r="AI251" i="9"/>
  <c r="Z407" i="9"/>
  <c r="AD304" i="9"/>
  <c r="AD303" i="9"/>
  <c r="AA263" i="9"/>
  <c r="X290" i="9"/>
  <c r="U205" i="9"/>
  <c r="AL299" i="9" l="1"/>
  <c r="AL296" i="9"/>
  <c r="AL251" i="9"/>
  <c r="AN223" i="9"/>
  <c r="AM225" i="9"/>
  <c r="AM227" i="9" s="1"/>
  <c r="AM296" i="9" s="1"/>
  <c r="AB263" i="9"/>
  <c r="AJ247" i="9"/>
  <c r="AH303" i="9"/>
  <c r="AH304" i="9"/>
  <c r="AH361" i="9" s="1"/>
  <c r="AJ286" i="9"/>
  <c r="AJ251" i="9"/>
  <c r="AK253" i="9" s="1"/>
  <c r="X306" i="9"/>
  <c r="AF303" i="9"/>
  <c r="AF304" i="9"/>
  <c r="AF361" i="9" s="1"/>
  <c r="AK243" i="9"/>
  <c r="AA410" i="9"/>
  <c r="Y410" i="9"/>
  <c r="Z410" i="9"/>
  <c r="X410" i="9"/>
  <c r="AB410" i="9"/>
  <c r="AC410" i="9"/>
  <c r="AI261" i="9"/>
  <c r="AK279" i="9"/>
  <c r="AD393" i="9"/>
  <c r="AD302" i="9"/>
  <c r="AL241" i="9"/>
  <c r="AL282" i="9"/>
  <c r="AD361" i="9"/>
  <c r="AH253" i="9"/>
  <c r="AG253" i="9"/>
  <c r="AI253" i="9"/>
  <c r="Y377" i="9"/>
  <c r="X377" i="9"/>
  <c r="AA377" i="9"/>
  <c r="Z377" i="9"/>
  <c r="AC377" i="9"/>
  <c r="AB377" i="9"/>
  <c r="AE304" i="9"/>
  <c r="AE303" i="9"/>
  <c r="X115" i="11"/>
  <c r="AG288" i="9"/>
  <c r="AG261" i="9"/>
  <c r="AM228" i="9" l="1"/>
  <c r="AM241" i="9" s="1"/>
  <c r="AM299" i="9"/>
  <c r="AJ253" i="9"/>
  <c r="AL253" i="9"/>
  <c r="AO223" i="9"/>
  <c r="AN225" i="9"/>
  <c r="AN227" i="9" s="1"/>
  <c r="AN299" i="9" s="1"/>
  <c r="AE302" i="9"/>
  <c r="AE393" i="9"/>
  <c r="AE395" i="9" s="1"/>
  <c r="AD407" i="9"/>
  <c r="AD395" i="9"/>
  <c r="AF393" i="9"/>
  <c r="AF302" i="9"/>
  <c r="AF290" i="9" s="1"/>
  <c r="AF306" i="9" s="1"/>
  <c r="AH393" i="9"/>
  <c r="AH302" i="9"/>
  <c r="AH290" i="9" s="1"/>
  <c r="AH306" i="9" s="1"/>
  <c r="AK245" i="9"/>
  <c r="AJ261" i="9"/>
  <c r="AG303" i="9"/>
  <c r="AG304" i="9"/>
  <c r="AG314" i="9"/>
  <c r="AH314" i="9"/>
  <c r="AI314" i="9"/>
  <c r="AL279" i="9"/>
  <c r="AI304" i="9"/>
  <c r="AI361" i="9" s="1"/>
  <c r="AI303" i="9"/>
  <c r="AM282" i="9"/>
  <c r="AC263" i="9"/>
  <c r="AE361" i="9"/>
  <c r="AE363" i="9" s="1"/>
  <c r="AL243" i="9"/>
  <c r="AK288" i="9"/>
  <c r="Z308" i="9"/>
  <c r="Y308" i="9"/>
  <c r="AA308" i="9"/>
  <c r="X308" i="9"/>
  <c r="AB308" i="9"/>
  <c r="AC308" i="9"/>
  <c r="AD375" i="9"/>
  <c r="AD363" i="9"/>
  <c r="AD290" i="9"/>
  <c r="AF375" i="9"/>
  <c r="AJ288" i="9"/>
  <c r="AH375" i="9"/>
  <c r="AN296" i="9" l="1"/>
  <c r="AN228" i="9"/>
  <c r="AO225" i="9"/>
  <c r="AO227" i="9" s="1"/>
  <c r="AO228" i="9" s="1"/>
  <c r="AP223" i="9"/>
  <c r="AQ223" i="9" s="1"/>
  <c r="AF363" i="9"/>
  <c r="AM243" i="9"/>
  <c r="AK314" i="9"/>
  <c r="AJ304" i="9"/>
  <c r="AJ303" i="9"/>
  <c r="AK247" i="9"/>
  <c r="AM279" i="9"/>
  <c r="AG361" i="9"/>
  <c r="X91" i="11"/>
  <c r="AD306" i="9"/>
  <c r="AG302" i="9"/>
  <c r="AG393" i="9"/>
  <c r="AG395" i="9" s="1"/>
  <c r="X90" i="11"/>
  <c r="AH407" i="9"/>
  <c r="AD377" i="9"/>
  <c r="AL245" i="9"/>
  <c r="AI393" i="9"/>
  <c r="AI302" i="9"/>
  <c r="AI290" i="9" s="1"/>
  <c r="AI306" i="9" s="1"/>
  <c r="AD410" i="9"/>
  <c r="AE375" i="9"/>
  <c r="AE377" i="9" s="1"/>
  <c r="AI375" i="9"/>
  <c r="AF407" i="9"/>
  <c r="AF395" i="9"/>
  <c r="AE407" i="9"/>
  <c r="AE410" i="9" s="1"/>
  <c r="AD263" i="9"/>
  <c r="AL288" i="9"/>
  <c r="AE290" i="9"/>
  <c r="AN241" i="9"/>
  <c r="AN282" i="9"/>
  <c r="AO296" i="9"/>
  <c r="AJ314" i="9"/>
  <c r="AO299" i="9" l="1"/>
  <c r="AQ225" i="9"/>
  <c r="AR223" i="9"/>
  <c r="AI395" i="9"/>
  <c r="BH223" i="9"/>
  <c r="AP225" i="9"/>
  <c r="AF410" i="9"/>
  <c r="AF377" i="9"/>
  <c r="AG407" i="9"/>
  <c r="AD308" i="9"/>
  <c r="AK261" i="9"/>
  <c r="AI407" i="9"/>
  <c r="AG290" i="9"/>
  <c r="AJ393" i="9"/>
  <c r="AJ395" i="9" s="1"/>
  <c r="AJ302" i="9"/>
  <c r="AM245" i="9"/>
  <c r="AO282" i="9"/>
  <c r="AO241" i="9"/>
  <c r="AL247" i="9"/>
  <c r="AJ361" i="9"/>
  <c r="AJ363" i="9" s="1"/>
  <c r="AE306" i="9"/>
  <c r="AL314" i="9"/>
  <c r="AH395" i="9"/>
  <c r="AN279" i="9"/>
  <c r="AN243" i="9"/>
  <c r="AE263" i="9"/>
  <c r="AG375" i="9"/>
  <c r="AG363" i="9"/>
  <c r="AI363" i="9"/>
  <c r="AH363" i="9"/>
  <c r="AM249" i="9"/>
  <c r="AR225" i="9" l="1"/>
  <c r="AS223" i="9"/>
  <c r="AS236" i="9"/>
  <c r="AR227" i="9"/>
  <c r="AT231" i="9"/>
  <c r="AT300" i="9" s="1"/>
  <c r="AQ227" i="9"/>
  <c r="AS231" i="9"/>
  <c r="AP227" i="9"/>
  <c r="AT236" i="9"/>
  <c r="AT301" i="9" s="1"/>
  <c r="BH225" i="9"/>
  <c r="AN245" i="9"/>
  <c r="AM286" i="9"/>
  <c r="AM251" i="9"/>
  <c r="AM247" i="9"/>
  <c r="AN249" i="9"/>
  <c r="X117" i="10"/>
  <c r="X34" i="12"/>
  <c r="X17" i="12"/>
  <c r="AG410" i="9"/>
  <c r="AF263" i="9"/>
  <c r="AO243" i="9"/>
  <c r="AG377" i="9"/>
  <c r="AJ375" i="9"/>
  <c r="AJ377" i="9" s="1"/>
  <c r="AO279" i="9"/>
  <c r="AJ290" i="9"/>
  <c r="AI410" i="9"/>
  <c r="AL261" i="9"/>
  <c r="AE308" i="9"/>
  <c r="AJ407" i="9"/>
  <c r="AJ410" i="9" s="1"/>
  <c r="AI377" i="9"/>
  <c r="AH377" i="9"/>
  <c r="AK303" i="9"/>
  <c r="AK304" i="9"/>
  <c r="AH410" i="9"/>
  <c r="AG306" i="9"/>
  <c r="AI308" i="9" s="1"/>
  <c r="X118" i="10"/>
  <c r="X18" i="12"/>
  <c r="AF308" i="9"/>
  <c r="AS225" i="9" l="1"/>
  <c r="AT223" i="9"/>
  <c r="AP296" i="9"/>
  <c r="AP228" i="9"/>
  <c r="AP299" i="9"/>
  <c r="AT233" i="9"/>
  <c r="AU233" i="9"/>
  <c r="AU283" i="9" s="1"/>
  <c r="AS300" i="9"/>
  <c r="AQ299" i="9"/>
  <c r="AQ296" i="9"/>
  <c r="AQ228" i="9"/>
  <c r="AR299" i="9"/>
  <c r="AR228" i="9"/>
  <c r="AR296" i="9"/>
  <c r="AU238" i="9"/>
  <c r="AU284" i="9" s="1"/>
  <c r="AS301" i="9"/>
  <c r="AT238" i="9"/>
  <c r="AH308" i="9"/>
  <c r="AG308" i="9"/>
  <c r="AN286" i="9"/>
  <c r="AN251" i="9"/>
  <c r="AN253" i="9" s="1"/>
  <c r="AK361" i="9"/>
  <c r="AM261" i="9"/>
  <c r="AM253" i="9"/>
  <c r="AK393" i="9"/>
  <c r="AK302" i="9"/>
  <c r="AJ306" i="9"/>
  <c r="AJ308" i="9" s="1"/>
  <c r="AO245" i="9"/>
  <c r="AM288" i="9"/>
  <c r="AO249" i="9"/>
  <c r="AG263" i="9"/>
  <c r="X116" i="10"/>
  <c r="AN247" i="9"/>
  <c r="X96" i="10"/>
  <c r="X89" i="11"/>
  <c r="X88" i="11"/>
  <c r="AL303" i="9"/>
  <c r="AL304" i="9"/>
  <c r="X16" i="12"/>
  <c r="X97" i="10"/>
  <c r="Y96" i="10" l="1"/>
  <c r="Y97" i="10"/>
  <c r="AT225" i="9"/>
  <c r="AU223" i="9"/>
  <c r="AT227" i="9"/>
  <c r="AS227" i="9"/>
  <c r="AR282" i="9"/>
  <c r="AR279" i="9" s="1"/>
  <c r="AR241" i="9"/>
  <c r="AR243" i="9" s="1"/>
  <c r="AP282" i="9"/>
  <c r="AP241" i="9"/>
  <c r="AT284" i="9"/>
  <c r="Y105" i="11" s="1"/>
  <c r="AQ282" i="9"/>
  <c r="AQ279" i="9" s="1"/>
  <c r="AQ241" i="9"/>
  <c r="AQ243" i="9" s="1"/>
  <c r="AT283" i="9"/>
  <c r="Y104" i="11" s="1"/>
  <c r="X105" i="11"/>
  <c r="AM314" i="9"/>
  <c r="AK375" i="9"/>
  <c r="AK363" i="9"/>
  <c r="AR249" i="9"/>
  <c r="X94" i="10"/>
  <c r="AM304" i="9"/>
  <c r="AM303" i="9"/>
  <c r="X104" i="11"/>
  <c r="AH263" i="9"/>
  <c r="X84" i="11"/>
  <c r="AL361" i="9"/>
  <c r="AN261" i="9"/>
  <c r="AO286" i="9"/>
  <c r="AO251" i="9"/>
  <c r="AK290" i="9"/>
  <c r="AL393" i="9"/>
  <c r="AL395" i="9" s="1"/>
  <c r="AL302" i="9"/>
  <c r="AO247" i="9"/>
  <c r="AP249" i="9"/>
  <c r="AK407" i="9"/>
  <c r="AK395" i="9"/>
  <c r="AN288" i="9"/>
  <c r="AS296" i="9" l="1"/>
  <c r="AS299" i="9"/>
  <c r="AS228" i="9"/>
  <c r="AU225" i="9"/>
  <c r="AU236" i="9" s="1"/>
  <c r="AV223" i="9"/>
  <c r="AT299" i="9"/>
  <c r="AT296" i="9"/>
  <c r="AT228" i="9"/>
  <c r="AP279" i="9"/>
  <c r="AP243" i="9"/>
  <c r="AK410" i="9"/>
  <c r="X105" i="10"/>
  <c r="X109" i="10"/>
  <c r="AP286" i="9"/>
  <c r="AP251" i="9"/>
  <c r="AQ249" i="9"/>
  <c r="AL363" i="9"/>
  <c r="AN303" i="9"/>
  <c r="AN304" i="9"/>
  <c r="AM361" i="9"/>
  <c r="AM363" i="9" s="1"/>
  <c r="AO261" i="9"/>
  <c r="AL290" i="9"/>
  <c r="AO253" i="9"/>
  <c r="AP253" i="9"/>
  <c r="X94" i="11"/>
  <c r="AN314" i="9"/>
  <c r="AL375" i="9"/>
  <c r="AL377" i="9" s="1"/>
  <c r="AL407" i="9"/>
  <c r="AO288" i="9"/>
  <c r="AI263" i="9"/>
  <c r="AR286" i="9"/>
  <c r="AR288" i="9" s="1"/>
  <c r="AR251" i="9"/>
  <c r="X102" i="11"/>
  <c r="AK377" i="9"/>
  <c r="AK306" i="9"/>
  <c r="AM393" i="9"/>
  <c r="AM302" i="9"/>
  <c r="U223" i="9"/>
  <c r="AU301" i="9" l="1"/>
  <c r="Y89" i="11" s="1"/>
  <c r="Y118" i="10"/>
  <c r="Y18" i="12"/>
  <c r="AV238" i="9"/>
  <c r="AV284" i="9" s="1"/>
  <c r="AU231" i="9"/>
  <c r="AV225" i="9"/>
  <c r="AW231" i="9" s="1"/>
  <c r="AU227" i="9"/>
  <c r="AZ231" i="9"/>
  <c r="AZ300" i="9" s="1"/>
  <c r="BD236" i="9"/>
  <c r="BD301" i="9" s="1"/>
  <c r="AX227" i="9"/>
  <c r="AS282" i="9"/>
  <c r="AS241" i="9"/>
  <c r="BI231" i="9"/>
  <c r="BI300" i="9" s="1"/>
  <c r="AT241" i="9"/>
  <c r="AT243" i="9" s="1"/>
  <c r="AT282" i="9"/>
  <c r="AT279" i="9" s="1"/>
  <c r="AP245" i="9"/>
  <c r="AK308" i="9"/>
  <c r="AJ263" i="9"/>
  <c r="AK263" i="9" s="1"/>
  <c r="AL263" i="9" s="1"/>
  <c r="AM407" i="9"/>
  <c r="AM395" i="9"/>
  <c r="AN393" i="9"/>
  <c r="AN302" i="9"/>
  <c r="AL306" i="9"/>
  <c r="X113" i="11"/>
  <c r="X129" i="11"/>
  <c r="AQ251" i="9"/>
  <c r="AQ286" i="9"/>
  <c r="AO304" i="9"/>
  <c r="AO303" i="9"/>
  <c r="AL410" i="9"/>
  <c r="AO314" i="9"/>
  <c r="AM375" i="9"/>
  <c r="X114" i="10"/>
  <c r="AM290" i="9"/>
  <c r="AN361" i="9"/>
  <c r="AP288" i="9"/>
  <c r="U225" i="9"/>
  <c r="CA227" i="9" l="1"/>
  <c r="CA296" i="9" s="1"/>
  <c r="BF231" i="9"/>
  <c r="BF300" i="9" s="1"/>
  <c r="BG236" i="9"/>
  <c r="BG301" i="9" s="1"/>
  <c r="BF236" i="9"/>
  <c r="BF301" i="9" s="1"/>
  <c r="BD231" i="9"/>
  <c r="BD300" i="9" s="1"/>
  <c r="BG231" i="9"/>
  <c r="BG300" i="9" s="1"/>
  <c r="BE231" i="9"/>
  <c r="BE300" i="9" s="1"/>
  <c r="AZ236" i="9"/>
  <c r="AZ301" i="9" s="1"/>
  <c r="AY231" i="9"/>
  <c r="AY300" i="9" s="1"/>
  <c r="BA231" i="9"/>
  <c r="BA300" i="9" s="1"/>
  <c r="BC236" i="9"/>
  <c r="BC301" i="9" s="1"/>
  <c r="BA236" i="9"/>
  <c r="BA301" i="9" s="1"/>
  <c r="BA227" i="9"/>
  <c r="BE236" i="9"/>
  <c r="BE301" i="9" s="1"/>
  <c r="AW227" i="9"/>
  <c r="AW296" i="9" s="1"/>
  <c r="BB231" i="9"/>
  <c r="BB300" i="9" s="1"/>
  <c r="AX236" i="9"/>
  <c r="AZ227" i="9"/>
  <c r="AX231" i="9"/>
  <c r="AX300" i="9" s="1"/>
  <c r="BF227" i="9"/>
  <c r="BF296" i="9" s="1"/>
  <c r="BC231" i="9"/>
  <c r="BC300" i="9" s="1"/>
  <c r="BB236" i="9"/>
  <c r="BB301" i="9" s="1"/>
  <c r="BQ227" i="9"/>
  <c r="BQ299" i="9" s="1"/>
  <c r="BE227" i="9"/>
  <c r="BE299" i="9" s="1"/>
  <c r="AY236" i="9"/>
  <c r="AY301" i="9" s="1"/>
  <c r="AV227" i="9"/>
  <c r="AY227" i="9"/>
  <c r="AY299" i="9" s="1"/>
  <c r="AQ245" i="9"/>
  <c r="AQ247" i="9" s="1"/>
  <c r="AU300" i="9"/>
  <c r="Y88" i="11" s="1"/>
  <c r="Y117" i="10"/>
  <c r="Y116" i="10" s="1"/>
  <c r="Y34" i="12"/>
  <c r="Y17" i="12"/>
  <c r="AV233" i="9"/>
  <c r="AV283" i="9" s="1"/>
  <c r="BD227" i="9"/>
  <c r="BD299" i="9" s="1"/>
  <c r="BB227" i="9"/>
  <c r="BB228" i="9" s="1"/>
  <c r="AW236" i="9"/>
  <c r="AW301" i="9" s="1"/>
  <c r="BC227" i="9"/>
  <c r="BC296" i="9" s="1"/>
  <c r="BG227" i="9"/>
  <c r="BG296" i="9" s="1"/>
  <c r="AV236" i="9"/>
  <c r="AV231" i="9"/>
  <c r="AY233" i="9" s="1"/>
  <c r="AW300" i="9"/>
  <c r="CA228" i="9"/>
  <c r="CA299" i="9"/>
  <c r="AX296" i="9"/>
  <c r="AX299" i="9"/>
  <c r="AX228" i="9"/>
  <c r="AV299" i="9"/>
  <c r="AV296" i="9"/>
  <c r="AV228" i="9"/>
  <c r="AX301" i="9"/>
  <c r="AS243" i="9"/>
  <c r="AU228" i="9"/>
  <c r="AU296" i="9"/>
  <c r="AU299" i="9"/>
  <c r="AS279" i="9"/>
  <c r="AY296" i="9"/>
  <c r="BA299" i="9"/>
  <c r="BA296" i="9"/>
  <c r="BA228" i="9"/>
  <c r="AZ228" i="9"/>
  <c r="AZ299" i="9"/>
  <c r="AZ296" i="9"/>
  <c r="BV236" i="9"/>
  <c r="BV301" i="9" s="1"/>
  <c r="CC231" i="9"/>
  <c r="CC300" i="9" s="1"/>
  <c r="BM227" i="9"/>
  <c r="BX236" i="9"/>
  <c r="BX301" i="9" s="1"/>
  <c r="BR236" i="9"/>
  <c r="BR301" i="9" s="1"/>
  <c r="BU236" i="9"/>
  <c r="BU301" i="9" s="1"/>
  <c r="BK227" i="9"/>
  <c r="BJ236" i="9"/>
  <c r="BJ301" i="9" s="1"/>
  <c r="BR231" i="9"/>
  <c r="BR300" i="9" s="1"/>
  <c r="CD236" i="9"/>
  <c r="CD301" i="9" s="1"/>
  <c r="CE227" i="9"/>
  <c r="BV231" i="9"/>
  <c r="BV300" i="9" s="1"/>
  <c r="CE231" i="9"/>
  <c r="CE300" i="9" s="1"/>
  <c r="BN236" i="9"/>
  <c r="BN301" i="9" s="1"/>
  <c r="BT236" i="9"/>
  <c r="BU231" i="9"/>
  <c r="BU300" i="9" s="1"/>
  <c r="BS236" i="9"/>
  <c r="BS301" i="9" s="1"/>
  <c r="BX231" i="9"/>
  <c r="BX300" i="9" s="1"/>
  <c r="BH236" i="9"/>
  <c r="BV227" i="9"/>
  <c r="BJ227" i="9"/>
  <c r="BN227" i="9"/>
  <c r="BQ231" i="9"/>
  <c r="BQ300" i="9" s="1"/>
  <c r="BO231" i="9"/>
  <c r="BO300" i="9" s="1"/>
  <c r="BS227" i="9"/>
  <c r="BI236" i="9"/>
  <c r="BI301" i="9" s="1"/>
  <c r="BS231" i="9"/>
  <c r="BS300" i="9" s="1"/>
  <c r="CB227" i="9"/>
  <c r="BZ231" i="9"/>
  <c r="BZ300" i="9" s="1"/>
  <c r="BN231" i="9"/>
  <c r="BN300" i="9" s="1"/>
  <c r="BQ236" i="9"/>
  <c r="BQ301" i="9" s="1"/>
  <c r="BY227" i="9"/>
  <c r="CE236" i="9"/>
  <c r="CE301" i="9" s="1"/>
  <c r="BI227" i="9"/>
  <c r="BL227" i="9"/>
  <c r="BJ231" i="9"/>
  <c r="BJ300" i="9" s="1"/>
  <c r="BW236" i="9"/>
  <c r="BW301" i="9" s="1"/>
  <c r="BY231" i="9"/>
  <c r="BY300" i="9" s="1"/>
  <c r="BT227" i="9"/>
  <c r="BP236" i="9"/>
  <c r="BP301" i="9" s="1"/>
  <c r="CD231" i="9"/>
  <c r="CD300" i="9" s="1"/>
  <c r="BO236" i="9"/>
  <c r="BO301" i="9" s="1"/>
  <c r="BL236" i="9"/>
  <c r="BL301" i="9" s="1"/>
  <c r="CB236" i="9"/>
  <c r="CB301" i="9" s="1"/>
  <c r="CB231" i="9"/>
  <c r="CB300" i="9" s="1"/>
  <c r="BX227" i="9"/>
  <c r="BM236" i="9"/>
  <c r="BM301" i="9" s="1"/>
  <c r="BZ227" i="9"/>
  <c r="BW231" i="9"/>
  <c r="BW300" i="9" s="1"/>
  <c r="BM231" i="9"/>
  <c r="BM300" i="9" s="1"/>
  <c r="BP227" i="9"/>
  <c r="BW227" i="9"/>
  <c r="BT231" i="9"/>
  <c r="BY236" i="9"/>
  <c r="BY301" i="9" s="1"/>
  <c r="CC227" i="9"/>
  <c r="BU227" i="9"/>
  <c r="BO227" i="9"/>
  <c r="BH231" i="9"/>
  <c r="CA236" i="9"/>
  <c r="CA301" i="9" s="1"/>
  <c r="BK231" i="9"/>
  <c r="BK300" i="9" s="1"/>
  <c r="BK236" i="9"/>
  <c r="BK301" i="9" s="1"/>
  <c r="CC236" i="9"/>
  <c r="CC301" i="9" s="1"/>
  <c r="BR227" i="9"/>
  <c r="CD227" i="9"/>
  <c r="BH227" i="9"/>
  <c r="BZ236" i="9"/>
  <c r="BZ301" i="9" s="1"/>
  <c r="CA231" i="9"/>
  <c r="CA300" i="9" s="1"/>
  <c r="BL231" i="9"/>
  <c r="BL300" i="9" s="1"/>
  <c r="BP231" i="9"/>
  <c r="BP300" i="9" s="1"/>
  <c r="AP247" i="9"/>
  <c r="AM263" i="9"/>
  <c r="AN263" i="9" s="1"/>
  <c r="AR253" i="9"/>
  <c r="AO361" i="9"/>
  <c r="AN375" i="9"/>
  <c r="AN377" i="9" s="1"/>
  <c r="AN363" i="9"/>
  <c r="AP314" i="9"/>
  <c r="AN290" i="9"/>
  <c r="AM377" i="9"/>
  <c r="AN407" i="9"/>
  <c r="AN395" i="9"/>
  <c r="X117" i="11"/>
  <c r="AM306" i="9"/>
  <c r="X121" i="10"/>
  <c r="AM410" i="9"/>
  <c r="AQ288" i="9"/>
  <c r="AO393" i="9"/>
  <c r="AO302" i="9"/>
  <c r="AQ253" i="9"/>
  <c r="AL308" i="9"/>
  <c r="U231" i="9"/>
  <c r="U227" i="9"/>
  <c r="U236" i="9"/>
  <c r="AY228" i="9" l="1"/>
  <c r="BQ228" i="9"/>
  <c r="AW299" i="9"/>
  <c r="AW228" i="9"/>
  <c r="BF228" i="9"/>
  <c r="BE296" i="9"/>
  <c r="BE228" i="9"/>
  <c r="Z117" i="10"/>
  <c r="Z17" i="12"/>
  <c r="BQ296" i="9"/>
  <c r="BF299" i="9"/>
  <c r="AR245" i="9"/>
  <c r="AU249" i="9" s="1"/>
  <c r="Z34" i="12"/>
  <c r="Z118" i="10"/>
  <c r="Z18" i="12"/>
  <c r="BB299" i="9"/>
  <c r="Z81" i="11" s="1"/>
  <c r="Z75" i="11" s="1"/>
  <c r="BB296" i="9"/>
  <c r="BD228" i="9"/>
  <c r="BD296" i="9"/>
  <c r="BD238" i="9"/>
  <c r="BD284" i="9" s="1"/>
  <c r="BE238" i="9"/>
  <c r="BE284" i="9" s="1"/>
  <c r="AZ238" i="9"/>
  <c r="AZ284" i="9" s="1"/>
  <c r="BG299" i="9"/>
  <c r="BA238" i="9"/>
  <c r="BA284" i="9" s="1"/>
  <c r="BG228" i="9"/>
  <c r="BG282" i="9" s="1"/>
  <c r="BC299" i="9"/>
  <c r="BC228" i="9"/>
  <c r="BE233" i="9"/>
  <c r="BE283" i="9" s="1"/>
  <c r="BF238" i="9"/>
  <c r="BF284" i="9" s="1"/>
  <c r="BB238" i="9"/>
  <c r="BB284" i="9" s="1"/>
  <c r="BG233" i="9"/>
  <c r="BG283" i="9" s="1"/>
  <c r="AW233" i="9"/>
  <c r="AW283" i="9" s="1"/>
  <c r="AV300" i="9"/>
  <c r="Z88" i="11" s="1"/>
  <c r="BH233" i="9"/>
  <c r="AV301" i="9"/>
  <c r="Z89" i="11" s="1"/>
  <c r="AW238" i="9"/>
  <c r="AW284" i="9" s="1"/>
  <c r="BA233" i="9"/>
  <c r="BA283" i="9" s="1"/>
  <c r="BD233" i="9"/>
  <c r="BD283" i="9" s="1"/>
  <c r="AX238" i="9"/>
  <c r="AX284" i="9" s="1"/>
  <c r="AY238" i="9"/>
  <c r="AY241" i="9" s="1"/>
  <c r="AY243" i="9" s="1"/>
  <c r="BH238" i="9"/>
  <c r="BH284" i="9" s="1"/>
  <c r="BB233" i="9"/>
  <c r="BB283" i="9" s="1"/>
  <c r="BC233" i="9"/>
  <c r="BC283" i="9" s="1"/>
  <c r="BC238" i="9"/>
  <c r="BC284" i="9" s="1"/>
  <c r="BG238" i="9"/>
  <c r="BG284" i="9" s="1"/>
  <c r="BF233" i="9"/>
  <c r="BF283" i="9" s="1"/>
  <c r="AZ233" i="9"/>
  <c r="AZ283" i="9" s="1"/>
  <c r="AX233" i="9"/>
  <c r="AX283" i="9" s="1"/>
  <c r="AA34" i="12"/>
  <c r="BW238" i="9"/>
  <c r="BW284" i="9" s="1"/>
  <c r="BP296" i="9"/>
  <c r="BP299" i="9"/>
  <c r="BP228" i="9"/>
  <c r="BL228" i="9"/>
  <c r="BL299" i="9"/>
  <c r="BL296" i="9"/>
  <c r="BH296" i="9"/>
  <c r="BH228" i="9"/>
  <c r="BH299" i="9"/>
  <c r="BO299" i="9"/>
  <c r="BO296" i="9"/>
  <c r="BO228" i="9"/>
  <c r="BS299" i="9"/>
  <c r="BS296" i="9"/>
  <c r="BS228" i="9"/>
  <c r="Y85" i="11"/>
  <c r="BI238" i="9"/>
  <c r="BO238" i="9"/>
  <c r="BO284" i="9" s="1"/>
  <c r="BL238" i="9"/>
  <c r="BL284" i="9" s="1"/>
  <c r="BB282" i="9"/>
  <c r="BB279" i="9" s="1"/>
  <c r="BR233" i="9"/>
  <c r="BR283" i="9" s="1"/>
  <c r="AB17" i="12"/>
  <c r="BL233" i="9"/>
  <c r="BL283" i="9" s="1"/>
  <c r="CD228" i="9"/>
  <c r="CD299" i="9"/>
  <c r="CD296" i="9"/>
  <c r="BU228" i="9"/>
  <c r="BU296" i="9"/>
  <c r="BU299" i="9"/>
  <c r="BZ299" i="9"/>
  <c r="BZ296" i="9"/>
  <c r="BZ228" i="9"/>
  <c r="BY228" i="9"/>
  <c r="BY299" i="9"/>
  <c r="BY296" i="9"/>
  <c r="AU282" i="9"/>
  <c r="AU241" i="9"/>
  <c r="Y95" i="10"/>
  <c r="BZ238" i="9"/>
  <c r="BZ284" i="9" s="1"/>
  <c r="BX238" i="9"/>
  <c r="BX284" i="9" s="1"/>
  <c r="CD238" i="9"/>
  <c r="CD284" i="9" s="1"/>
  <c r="AV282" i="9"/>
  <c r="AV241" i="9"/>
  <c r="AV243" i="9" s="1"/>
  <c r="BC282" i="9"/>
  <c r="BD282" i="9"/>
  <c r="BZ233" i="9"/>
  <c r="BZ283" i="9" s="1"/>
  <c r="BP233" i="9"/>
  <c r="BP283" i="9" s="1"/>
  <c r="BY233" i="9"/>
  <c r="BY283" i="9" s="1"/>
  <c r="BR228" i="9"/>
  <c r="BR299" i="9"/>
  <c r="BR296" i="9"/>
  <c r="CC299" i="9"/>
  <c r="CC296" i="9"/>
  <c r="CC228" i="9"/>
  <c r="BT228" i="9"/>
  <c r="BT299" i="9"/>
  <c r="BT296" i="9"/>
  <c r="BT301" i="9"/>
  <c r="AB89" i="11" s="1"/>
  <c r="AB118" i="10"/>
  <c r="BK296" i="9"/>
  <c r="BK299" i="9"/>
  <c r="BK228" i="9"/>
  <c r="BN238" i="9"/>
  <c r="BN284" i="9" s="1"/>
  <c r="BK238" i="9"/>
  <c r="BK284" i="9" s="1"/>
  <c r="CB238" i="9"/>
  <c r="CB284" i="9" s="1"/>
  <c r="Z85" i="11"/>
  <c r="BS233" i="9"/>
  <c r="BS283" i="9" s="1"/>
  <c r="AA17" i="12"/>
  <c r="BV233" i="9"/>
  <c r="BV283" i="9" s="1"/>
  <c r="BX228" i="9"/>
  <c r="BX296" i="9"/>
  <c r="BX299" i="9"/>
  <c r="BN299" i="9"/>
  <c r="BN296" i="9"/>
  <c r="BN228" i="9"/>
  <c r="AZ282" i="9"/>
  <c r="AZ279" i="9" s="1"/>
  <c r="AY282" i="9"/>
  <c r="BJ238" i="9"/>
  <c r="BJ284" i="9" s="1"/>
  <c r="CA238" i="9"/>
  <c r="CA284" i="9" s="1"/>
  <c r="BT238" i="9"/>
  <c r="CC238" i="9"/>
  <c r="CC284" i="9" s="1"/>
  <c r="CA282" i="9"/>
  <c r="CD233" i="9"/>
  <c r="CD283" i="9" s="1"/>
  <c r="BN233" i="9"/>
  <c r="BN283" i="9" s="1"/>
  <c r="BU233" i="9"/>
  <c r="BU283" i="9" s="1"/>
  <c r="AY283" i="9"/>
  <c r="AB117" i="10"/>
  <c r="BT300" i="9"/>
  <c r="AB88" i="11" s="1"/>
  <c r="BJ228" i="9"/>
  <c r="BJ296" i="9"/>
  <c r="BJ299" i="9"/>
  <c r="BM238" i="9"/>
  <c r="BM284" i="9" s="1"/>
  <c r="BS238" i="9"/>
  <c r="BS284" i="9" s="1"/>
  <c r="BP238" i="9"/>
  <c r="BP284" i="9" s="1"/>
  <c r="BE282" i="9"/>
  <c r="CA233" i="9"/>
  <c r="CA283" i="9" s="1"/>
  <c r="BT233" i="9"/>
  <c r="CC233" i="9"/>
  <c r="CC283" i="9" s="1"/>
  <c r="BX233" i="9"/>
  <c r="BX283" i="9" s="1"/>
  <c r="BW296" i="9"/>
  <c r="BW299" i="9"/>
  <c r="BW228" i="9"/>
  <c r="CB228" i="9"/>
  <c r="CB299" i="9"/>
  <c r="CB296" i="9"/>
  <c r="BV228" i="9"/>
  <c r="BV296" i="9"/>
  <c r="BV299" i="9"/>
  <c r="BQ282" i="9"/>
  <c r="AB18" i="12"/>
  <c r="BR238" i="9"/>
  <c r="BR284" i="9" s="1"/>
  <c r="BQ233" i="9"/>
  <c r="BQ283" i="9" s="1"/>
  <c r="CE233" i="9"/>
  <c r="CE283" i="9" s="1"/>
  <c r="BI233" i="9"/>
  <c r="BJ233" i="9"/>
  <c r="BJ283" i="9" s="1"/>
  <c r="BH283" i="9"/>
  <c r="BF282" i="9"/>
  <c r="BH301" i="9"/>
  <c r="AA118" i="10"/>
  <c r="CE228" i="9"/>
  <c r="CE299" i="9"/>
  <c r="CE296" i="9"/>
  <c r="BM299" i="9"/>
  <c r="BM228" i="9"/>
  <c r="BM296" i="9"/>
  <c r="BQ238" i="9"/>
  <c r="BQ284" i="9" s="1"/>
  <c r="BU238" i="9"/>
  <c r="BU284" i="9" s="1"/>
  <c r="BY238" i="9"/>
  <c r="BY284" i="9" s="1"/>
  <c r="AW282" i="9"/>
  <c r="AB34" i="12"/>
  <c r="CB233" i="9"/>
  <c r="CB283" i="9" s="1"/>
  <c r="BW233" i="9"/>
  <c r="BW283" i="9" s="1"/>
  <c r="BH300" i="9"/>
  <c r="AA117" i="10"/>
  <c r="BI228" i="9"/>
  <c r="BI296" i="9"/>
  <c r="BI299" i="9"/>
  <c r="BA282" i="9"/>
  <c r="Y81" i="11"/>
  <c r="AA18" i="12"/>
  <c r="BV238" i="9"/>
  <c r="BV284" i="9" s="1"/>
  <c r="CE238" i="9"/>
  <c r="CE284" i="9" s="1"/>
  <c r="AX282" i="9"/>
  <c r="BM233" i="9"/>
  <c r="BM283" i="9" s="1"/>
  <c r="BO233" i="9"/>
  <c r="BO283" i="9" s="1"/>
  <c r="BK233" i="9"/>
  <c r="BK283" i="9" s="1"/>
  <c r="Z116" i="10"/>
  <c r="AQ261" i="9"/>
  <c r="AP261" i="9"/>
  <c r="AO263" i="9"/>
  <c r="AO407" i="9"/>
  <c r="AO395" i="9"/>
  <c r="AO290" i="9"/>
  <c r="X128" i="11"/>
  <c r="AN306" i="9"/>
  <c r="AQ314" i="9"/>
  <c r="AN410" i="9"/>
  <c r="AM308" i="9"/>
  <c r="AR314" i="9"/>
  <c r="AO375" i="9"/>
  <c r="AO363" i="9"/>
  <c r="U18" i="12"/>
  <c r="U296" i="9"/>
  <c r="U233" i="9"/>
  <c r="U300" i="9"/>
  <c r="U34" i="12"/>
  <c r="U118" i="10"/>
  <c r="U299" i="9"/>
  <c r="U117" i="10"/>
  <c r="U228" i="9"/>
  <c r="U238" i="9"/>
  <c r="U301" i="9"/>
  <c r="U17" i="12"/>
  <c r="BA279" i="9" l="1"/>
  <c r="AX241" i="9"/>
  <c r="AX243" i="9" s="1"/>
  <c r="AY284" i="9"/>
  <c r="AX279" i="9"/>
  <c r="AW279" i="9"/>
  <c r="AZ241" i="9"/>
  <c r="AZ243" i="9" s="1"/>
  <c r="BF279" i="9"/>
  <c r="AS245" i="9"/>
  <c r="AS247" i="9" s="1"/>
  <c r="BD279" i="9"/>
  <c r="BD241" i="9"/>
  <c r="BD243" i="9" s="1"/>
  <c r="AU286" i="9"/>
  <c r="AU251" i="9"/>
  <c r="BA241" i="9"/>
  <c r="BA243" i="9" s="1"/>
  <c r="BF241" i="9"/>
  <c r="BF243" i="9" s="1"/>
  <c r="AS249" i="9"/>
  <c r="AR247" i="9"/>
  <c r="AR261" i="9" s="1"/>
  <c r="AR304" i="9" s="1"/>
  <c r="AR361" i="9" s="1"/>
  <c r="AR375" i="9" s="1"/>
  <c r="AT249" i="9"/>
  <c r="BG279" i="9"/>
  <c r="BG241" i="9"/>
  <c r="BG243" i="9" s="1"/>
  <c r="Z95" i="10"/>
  <c r="BQ241" i="9"/>
  <c r="BQ243" i="9" s="1"/>
  <c r="BE241" i="9"/>
  <c r="BE243" i="9" s="1"/>
  <c r="BC279" i="9"/>
  <c r="BC241" i="9"/>
  <c r="BC243" i="9" s="1"/>
  <c r="AW241" i="9"/>
  <c r="AW243" i="9" s="1"/>
  <c r="Z96" i="10"/>
  <c r="BE279" i="9"/>
  <c r="Z97" i="10"/>
  <c r="BB241" i="9"/>
  <c r="BB243" i="9" s="1"/>
  <c r="AA96" i="10"/>
  <c r="CA279" i="9"/>
  <c r="AB116" i="10"/>
  <c r="Y94" i="10"/>
  <c r="BH282" i="9"/>
  <c r="AA95" i="10"/>
  <c r="BH241" i="9"/>
  <c r="AA89" i="11"/>
  <c r="AA116" i="10"/>
  <c r="AB96" i="10"/>
  <c r="BT283" i="9"/>
  <c r="AB104" i="11" s="1"/>
  <c r="AY279" i="9"/>
  <c r="AU243" i="9"/>
  <c r="BS282" i="9"/>
  <c r="BS279" i="9" s="1"/>
  <c r="BS241" i="9"/>
  <c r="BS243" i="9" s="1"/>
  <c r="AA85" i="11"/>
  <c r="Y75" i="11"/>
  <c r="BI282" i="9"/>
  <c r="BI241" i="9"/>
  <c r="BI243" i="9" s="1"/>
  <c r="AA88" i="11"/>
  <c r="AA97" i="10"/>
  <c r="BM241" i="9"/>
  <c r="BM243" i="9" s="1"/>
  <c r="BM282" i="9"/>
  <c r="BM279" i="9" s="1"/>
  <c r="CB241" i="9"/>
  <c r="CB243" i="9" s="1"/>
  <c r="CB282" i="9"/>
  <c r="CB279" i="9" s="1"/>
  <c r="BJ241" i="9"/>
  <c r="BJ243" i="9" s="1"/>
  <c r="BJ282" i="9"/>
  <c r="BJ279" i="9" s="1"/>
  <c r="CA241" i="9"/>
  <c r="CA243" i="9" s="1"/>
  <c r="BX241" i="9"/>
  <c r="BX243" i="9" s="1"/>
  <c r="BX282" i="9"/>
  <c r="BX279" i="9" s="1"/>
  <c r="AB85" i="11"/>
  <c r="BR241" i="9"/>
  <c r="BR243" i="9" s="1"/>
  <c r="BR282" i="9"/>
  <c r="BR279" i="9" s="1"/>
  <c r="AU279" i="9"/>
  <c r="AU288" i="9" s="1"/>
  <c r="Y103" i="11"/>
  <c r="BW241" i="9"/>
  <c r="BW243" i="9" s="1"/>
  <c r="BW282" i="9"/>
  <c r="BW279" i="9" s="1"/>
  <c r="AB81" i="11"/>
  <c r="AB75" i="11" s="1"/>
  <c r="BU282" i="9"/>
  <c r="BU279" i="9" s="1"/>
  <c r="BU241" i="9"/>
  <c r="BU243" i="9" s="1"/>
  <c r="BT241" i="9"/>
  <c r="BT243" i="9" s="1"/>
  <c r="BT282" i="9"/>
  <c r="AB95" i="10"/>
  <c r="Z103" i="11"/>
  <c r="AV279" i="9"/>
  <c r="BO241" i="9"/>
  <c r="BO243" i="9" s="1"/>
  <c r="BO282" i="9"/>
  <c r="BO279" i="9" s="1"/>
  <c r="BL282" i="9"/>
  <c r="BL279" i="9" s="1"/>
  <c r="BL241" i="9"/>
  <c r="BL243" i="9" s="1"/>
  <c r="BQ279" i="9"/>
  <c r="Z105" i="11"/>
  <c r="BN282" i="9"/>
  <c r="BN279" i="9" s="1"/>
  <c r="BN241" i="9"/>
  <c r="BN243" i="9" s="1"/>
  <c r="BK282" i="9"/>
  <c r="BK279" i="9" s="1"/>
  <c r="BK241" i="9"/>
  <c r="BK243" i="9" s="1"/>
  <c r="CC241" i="9"/>
  <c r="CC243" i="9" s="1"/>
  <c r="CC282" i="9"/>
  <c r="CC279" i="9" s="1"/>
  <c r="BY241" i="9"/>
  <c r="BY243" i="9" s="1"/>
  <c r="BY282" i="9"/>
  <c r="BY279" i="9" s="1"/>
  <c r="BP282" i="9"/>
  <c r="BP279" i="9" s="1"/>
  <c r="BP241" i="9"/>
  <c r="BP243" i="9" s="1"/>
  <c r="Z104" i="11"/>
  <c r="BT284" i="9"/>
  <c r="AB105" i="11" s="1"/>
  <c r="AB97" i="10"/>
  <c r="BZ282" i="9"/>
  <c r="BZ279" i="9" s="1"/>
  <c r="BZ241" i="9"/>
  <c r="BZ243" i="9" s="1"/>
  <c r="CD282" i="9"/>
  <c r="CD279" i="9" s="1"/>
  <c r="CD241" i="9"/>
  <c r="CD243" i="9" s="1"/>
  <c r="CE241" i="9"/>
  <c r="CE243" i="9" s="1"/>
  <c r="CE282" i="9"/>
  <c r="CE279" i="9" s="1"/>
  <c r="BI283" i="9"/>
  <c r="AA104" i="11" s="1"/>
  <c r="BV241" i="9"/>
  <c r="BV243" i="9" s="1"/>
  <c r="BV282" i="9"/>
  <c r="BV279" i="9" s="1"/>
  <c r="BI284" i="9"/>
  <c r="AA81" i="11"/>
  <c r="AP263" i="9"/>
  <c r="AQ263" i="9" s="1"/>
  <c r="AQ303" i="9"/>
  <c r="AQ304" i="9"/>
  <c r="AQ361" i="9" s="1"/>
  <c r="AQ375" i="9" s="1"/>
  <c r="AP304" i="9"/>
  <c r="AP361" i="9" s="1"/>
  <c r="AP375" i="9" s="1"/>
  <c r="AP303" i="9"/>
  <c r="AR303" i="9"/>
  <c r="AO377" i="9"/>
  <c r="AN308" i="9"/>
  <c r="AO306" i="9"/>
  <c r="X127" i="11"/>
  <c r="AO410" i="9"/>
  <c r="U95" i="10"/>
  <c r="U241" i="9"/>
  <c r="U89" i="11"/>
  <c r="U283" i="9"/>
  <c r="U88" i="11"/>
  <c r="U85" i="11"/>
  <c r="U81" i="11"/>
  <c r="U284" i="9"/>
  <c r="U282" i="9"/>
  <c r="U116" i="10"/>
  <c r="U96" i="10"/>
  <c r="U104" i="11"/>
  <c r="U97" i="10"/>
  <c r="AT245" i="9" l="1"/>
  <c r="AT247" i="9" s="1"/>
  <c r="AR263" i="9"/>
  <c r="Z94" i="10"/>
  <c r="Z105" i="10" s="1"/>
  <c r="AT251" i="9"/>
  <c r="AT286" i="9"/>
  <c r="AT288" i="9" s="1"/>
  <c r="AS286" i="9"/>
  <c r="AS251" i="9"/>
  <c r="Z102" i="11"/>
  <c r="Z113" i="11" s="1"/>
  <c r="Y102" i="11"/>
  <c r="BI279" i="9"/>
  <c r="AB94" i="10"/>
  <c r="AB105" i="10" s="1"/>
  <c r="AB103" i="11"/>
  <c r="AB102" i="11" s="1"/>
  <c r="AB113" i="11" s="1"/>
  <c r="BT279" i="9"/>
  <c r="BH243" i="9"/>
  <c r="AA94" i="10"/>
  <c r="AU245" i="9"/>
  <c r="Y52" i="12" s="1"/>
  <c r="AA103" i="11"/>
  <c r="BH279" i="9"/>
  <c r="AA75" i="11"/>
  <c r="AA105" i="11"/>
  <c r="Y105" i="10"/>
  <c r="AP363" i="9"/>
  <c r="AR377" i="9"/>
  <c r="AR363" i="9"/>
  <c r="AR302" i="9"/>
  <c r="AR290" i="9" s="1"/>
  <c r="AR306" i="9" s="1"/>
  <c r="AR393" i="9"/>
  <c r="AR407" i="9" s="1"/>
  <c r="AQ363" i="9"/>
  <c r="AP393" i="9"/>
  <c r="AP302" i="9"/>
  <c r="AP290" i="9" s="1"/>
  <c r="AP306" i="9" s="1"/>
  <c r="AQ302" i="9"/>
  <c r="AQ290" i="9" s="1"/>
  <c r="AQ306" i="9" s="1"/>
  <c r="AQ393" i="9"/>
  <c r="AQ407" i="9" s="1"/>
  <c r="AO308" i="9"/>
  <c r="X131" i="11"/>
  <c r="AP377" i="9"/>
  <c r="AQ377" i="9"/>
  <c r="U94" i="10"/>
  <c r="U103" i="11"/>
  <c r="U243" i="9"/>
  <c r="U279" i="9"/>
  <c r="U75" i="11"/>
  <c r="U105" i="11"/>
  <c r="AT253" i="9" l="1"/>
  <c r="AU253" i="9"/>
  <c r="AS253" i="9"/>
  <c r="AS288" i="9"/>
  <c r="Y115" i="11"/>
  <c r="AV245" i="9"/>
  <c r="AV247" i="9" s="1"/>
  <c r="AV249" i="9"/>
  <c r="AW249" i="9"/>
  <c r="AU247" i="9"/>
  <c r="AX249" i="9"/>
  <c r="Y107" i="10"/>
  <c r="Y109" i="10" s="1"/>
  <c r="AA105" i="10"/>
  <c r="Y113" i="11"/>
  <c r="AA102" i="11"/>
  <c r="AR395" i="9"/>
  <c r="AQ395" i="9"/>
  <c r="AP407" i="9"/>
  <c r="AP395" i="9"/>
  <c r="AP308" i="9"/>
  <c r="AR308" i="9"/>
  <c r="AQ308" i="9"/>
  <c r="U105" i="10"/>
  <c r="U102" i="11"/>
  <c r="AW245" i="9" l="1"/>
  <c r="AW247" i="9" s="1"/>
  <c r="AU314" i="9"/>
  <c r="AS314" i="9"/>
  <c r="AT314" i="9"/>
  <c r="Y111" i="10"/>
  <c r="Y112" i="10" s="1"/>
  <c r="Y110" i="10"/>
  <c r="AA113" i="11"/>
  <c r="AX286" i="9"/>
  <c r="AX288" i="9" s="1"/>
  <c r="AX251" i="9"/>
  <c r="AW286" i="9"/>
  <c r="AW288" i="9" s="1"/>
  <c r="AW251" i="9"/>
  <c r="AV286" i="9"/>
  <c r="AV288" i="9" s="1"/>
  <c r="AV251" i="9"/>
  <c r="Y117" i="11"/>
  <c r="Y128" i="11" s="1"/>
  <c r="AR410" i="9"/>
  <c r="AP410" i="9"/>
  <c r="AQ410" i="9"/>
  <c r="U113" i="11"/>
  <c r="AX245" i="9" l="1"/>
  <c r="AX247" i="9" s="1"/>
  <c r="AV253" i="9"/>
  <c r="AW253" i="9"/>
  <c r="AX253" i="9"/>
  <c r="AW314" i="9"/>
  <c r="AX314" i="9"/>
  <c r="AV314" i="9"/>
  <c r="BA249" i="9" l="1"/>
  <c r="BA251" i="9" s="1"/>
  <c r="AZ249" i="9"/>
  <c r="AZ286" i="9" s="1"/>
  <c r="AZ288" i="9" s="1"/>
  <c r="AY245" i="9"/>
  <c r="AY247" i="9" s="1"/>
  <c r="AY249" i="9"/>
  <c r="AY251" i="9" s="1"/>
  <c r="AZ251" i="9" l="1"/>
  <c r="AZ253" i="9" s="1"/>
  <c r="AY286" i="9"/>
  <c r="AY288" i="9" s="1"/>
  <c r="AY314" i="9" s="1"/>
  <c r="AZ245" i="9"/>
  <c r="BA245" i="9" s="1"/>
  <c r="BA247" i="9" s="1"/>
  <c r="BA286" i="9"/>
  <c r="BA288" i="9" s="1"/>
  <c r="AY253" i="9"/>
  <c r="BA253" i="9"/>
  <c r="AZ314" i="9" l="1"/>
  <c r="BA314" i="9"/>
  <c r="BC249" i="9"/>
  <c r="BC251" i="9" s="1"/>
  <c r="BB245" i="9"/>
  <c r="BB247" i="9" s="1"/>
  <c r="AZ247" i="9"/>
  <c r="BB249" i="9"/>
  <c r="BB286" i="9" s="1"/>
  <c r="BB288" i="9" s="1"/>
  <c r="BD249" i="9"/>
  <c r="BD286" i="9" s="1"/>
  <c r="BD288" i="9" s="1"/>
  <c r="BD251" i="9" l="1"/>
  <c r="BC245" i="9"/>
  <c r="BC247" i="9" s="1"/>
  <c r="BB251" i="9"/>
  <c r="BC286" i="9"/>
  <c r="BC288" i="9" s="1"/>
  <c r="BC314" i="9" s="1"/>
  <c r="BC253" i="9"/>
  <c r="BB253" i="9"/>
  <c r="BB314" i="9"/>
  <c r="BD253" i="9" l="1"/>
  <c r="BD245" i="9"/>
  <c r="BF249" i="9" s="1"/>
  <c r="BD314" i="9"/>
  <c r="BG249" i="9" l="1"/>
  <c r="BG251" i="9" s="1"/>
  <c r="BE249" i="9"/>
  <c r="BE286" i="9" s="1"/>
  <c r="BE245" i="9"/>
  <c r="BE247" i="9" s="1"/>
  <c r="BD247" i="9"/>
  <c r="BF286" i="9"/>
  <c r="BF288" i="9" s="1"/>
  <c r="BF251" i="9"/>
  <c r="BF245" i="9" l="1"/>
  <c r="BF247" i="9" s="1"/>
  <c r="BG286" i="9"/>
  <c r="BG288" i="9" s="1"/>
  <c r="BE251" i="9"/>
  <c r="BE253" i="9" s="1"/>
  <c r="BE288" i="9"/>
  <c r="Z115" i="11"/>
  <c r="Z117" i="11" s="1"/>
  <c r="Z128" i="11" s="1"/>
  <c r="BG253" i="9"/>
  <c r="BF253" i="9" l="1"/>
  <c r="BG245" i="9"/>
  <c r="BG247" i="9" s="1"/>
  <c r="BE314" i="9"/>
  <c r="BG314" i="9"/>
  <c r="BF314" i="9"/>
  <c r="BH245" i="9" l="1"/>
  <c r="BH247" i="9" s="1"/>
  <c r="BJ249" i="9"/>
  <c r="BJ286" i="9" s="1"/>
  <c r="BJ288" i="9" s="1"/>
  <c r="BI249" i="9"/>
  <c r="BI251" i="9" s="1"/>
  <c r="BH249" i="9"/>
  <c r="BH286" i="9" s="1"/>
  <c r="BH288" i="9" s="1"/>
  <c r="BH251" i="9" l="1"/>
  <c r="BI253" i="9" s="1"/>
  <c r="BI286" i="9"/>
  <c r="BI288" i="9" s="1"/>
  <c r="BJ251" i="9"/>
  <c r="BI245" i="9"/>
  <c r="BI247" i="9" s="1"/>
  <c r="BI314" i="9"/>
  <c r="BH314" i="9"/>
  <c r="BH253" i="9"/>
  <c r="BJ314" i="9"/>
  <c r="BJ253" i="9" l="1"/>
  <c r="BJ245" i="9"/>
  <c r="BL249" i="9" s="1"/>
  <c r="BL251" i="9" s="1"/>
  <c r="BM249" i="9" l="1"/>
  <c r="BM286" i="9" s="1"/>
  <c r="BM288" i="9" s="1"/>
  <c r="BJ247" i="9"/>
  <c r="BK245" i="9"/>
  <c r="BK247" i="9" s="1"/>
  <c r="BK249" i="9"/>
  <c r="BK286" i="9" s="1"/>
  <c r="BK288" i="9" s="1"/>
  <c r="BL286" i="9"/>
  <c r="BL288" i="9" s="1"/>
  <c r="BL245" i="9" l="1"/>
  <c r="BL247" i="9" s="1"/>
  <c r="BK251" i="9"/>
  <c r="BL253" i="9" s="1"/>
  <c r="BM251" i="9"/>
  <c r="BK314" i="9"/>
  <c r="BL314" i="9"/>
  <c r="BM314" i="9"/>
  <c r="BK253" i="9" l="1"/>
  <c r="BM253" i="9"/>
  <c r="BM245" i="9"/>
  <c r="BN249" i="9" s="1"/>
  <c r="Z52" i="12"/>
  <c r="BN245" i="9" l="1"/>
  <c r="BN247" i="9" s="1"/>
  <c r="BO249" i="9"/>
  <c r="BO286" i="9" s="1"/>
  <c r="BO288" i="9" s="1"/>
  <c r="BP249" i="9"/>
  <c r="BP286" i="9" s="1"/>
  <c r="BP288" i="9" s="1"/>
  <c r="BM247" i="9"/>
  <c r="BN251" i="9"/>
  <c r="BN286" i="9"/>
  <c r="BN288" i="9" s="1"/>
  <c r="BO245" i="9" l="1"/>
  <c r="BO247" i="9" s="1"/>
  <c r="BP251" i="9"/>
  <c r="BO251" i="9"/>
  <c r="BO314" i="9"/>
  <c r="BN314" i="9"/>
  <c r="BP314" i="9"/>
  <c r="BN253" i="9"/>
  <c r="BO253" i="9"/>
  <c r="BP253" i="9"/>
  <c r="BP245" i="9" l="1"/>
  <c r="BS249" i="9" s="1"/>
  <c r="BQ245" i="9" l="1"/>
  <c r="BQ247" i="9" s="1"/>
  <c r="BP247" i="9"/>
  <c r="BQ249" i="9"/>
  <c r="BQ286" i="9" s="1"/>
  <c r="BQ288" i="9" s="1"/>
  <c r="BR249" i="9"/>
  <c r="BR286" i="9" s="1"/>
  <c r="BR288" i="9" s="1"/>
  <c r="BS251" i="9"/>
  <c r="BS286" i="9"/>
  <c r="BS288" i="9" s="1"/>
  <c r="BR251" i="9" l="1"/>
  <c r="BQ251" i="9"/>
  <c r="BR245" i="9"/>
  <c r="BR247" i="9" s="1"/>
  <c r="BS314" i="9"/>
  <c r="BQ253" i="9"/>
  <c r="BQ314" i="9"/>
  <c r="BR314" i="9"/>
  <c r="BR253" i="9" l="1"/>
  <c r="BS253" i="9"/>
  <c r="BS245" i="9"/>
  <c r="BS247" i="9" s="1"/>
  <c r="AA52" i="12" l="1"/>
  <c r="BV249" i="9"/>
  <c r="BV286" i="9" s="1"/>
  <c r="BV288" i="9" s="1"/>
  <c r="BT245" i="9"/>
  <c r="BT247" i="9" s="1"/>
  <c r="AA107" i="10"/>
  <c r="AA109" i="10" s="1"/>
  <c r="AA110" i="10" s="1"/>
  <c r="BT249" i="9"/>
  <c r="BT286" i="9" s="1"/>
  <c r="BT288" i="9" s="1"/>
  <c r="BU249" i="9"/>
  <c r="BU251" i="9" s="1"/>
  <c r="BU286" i="9" l="1"/>
  <c r="BU288" i="9" s="1"/>
  <c r="BV314" i="9" s="1"/>
  <c r="BT251" i="9"/>
  <c r="AA111" i="10"/>
  <c r="AA112" i="10" s="1"/>
  <c r="BV251" i="9"/>
  <c r="BU245" i="9"/>
  <c r="BU247" i="9" s="1"/>
  <c r="BT253" i="9"/>
  <c r="BU253" i="9"/>
  <c r="BV253" i="9"/>
  <c r="BT314" i="9"/>
  <c r="BU314" i="9" l="1"/>
  <c r="BV245" i="9"/>
  <c r="BV247" i="9" s="1"/>
  <c r="BW249" i="9" l="1"/>
  <c r="BW251" i="9" s="1"/>
  <c r="BY249" i="9"/>
  <c r="BY251" i="9" s="1"/>
  <c r="BW245" i="9"/>
  <c r="BW247" i="9" s="1"/>
  <c r="BX249" i="9"/>
  <c r="BX251" i="9" s="1"/>
  <c r="BX245" i="9" l="1"/>
  <c r="BX247" i="9" s="1"/>
  <c r="BX286" i="9"/>
  <c r="BX288" i="9" s="1"/>
  <c r="BY286" i="9"/>
  <c r="BY288" i="9" s="1"/>
  <c r="BW286" i="9"/>
  <c r="BW288" i="9" s="1"/>
  <c r="BW314" i="9" s="1"/>
  <c r="BX314" i="9"/>
  <c r="BW253" i="9"/>
  <c r="BX253" i="9"/>
  <c r="BY253" i="9"/>
  <c r="BY245" i="9" l="1"/>
  <c r="BY247" i="9" s="1"/>
  <c r="BY314" i="9"/>
  <c r="CA249" i="9" l="1"/>
  <c r="CA251" i="9" s="1"/>
  <c r="CB249" i="9"/>
  <c r="CB251" i="9" s="1"/>
  <c r="BZ249" i="9"/>
  <c r="BZ286" i="9" s="1"/>
  <c r="BZ288" i="9" s="1"/>
  <c r="BZ245" i="9"/>
  <c r="BZ247" i="9" s="1"/>
  <c r="CB286" i="9" l="1"/>
  <c r="CB288" i="9" s="1"/>
  <c r="BZ251" i="9"/>
  <c r="CB253" i="9" s="1"/>
  <c r="CA245" i="9"/>
  <c r="CA247" i="9" s="1"/>
  <c r="CA286" i="9"/>
  <c r="CA288" i="9" s="1"/>
  <c r="CB314" i="9" s="1"/>
  <c r="BZ314" i="9"/>
  <c r="CA314" i="9"/>
  <c r="BZ253" i="9"/>
  <c r="CA253" i="9"/>
  <c r="Z107" i="10"/>
  <c r="CB245" i="9" l="1"/>
  <c r="CB247" i="9" s="1"/>
  <c r="Z109" i="10"/>
  <c r="AA115" i="11"/>
  <c r="CD249" i="9" l="1"/>
  <c r="CD286" i="9" s="1"/>
  <c r="CD288" i="9" s="1"/>
  <c r="CC249" i="9"/>
  <c r="CC251" i="9" s="1"/>
  <c r="CC245" i="9"/>
  <c r="CC247" i="9" s="1"/>
  <c r="CE249" i="9"/>
  <c r="CE286" i="9" s="1"/>
  <c r="CE288" i="9" s="1"/>
  <c r="CE318" i="9" s="1"/>
  <c r="Z110" i="10"/>
  <c r="Z111" i="10"/>
  <c r="Z112" i="10" s="1"/>
  <c r="AA117" i="11"/>
  <c r="U249" i="9"/>
  <c r="CE251" i="9" l="1"/>
  <c r="CE255" i="9" s="1"/>
  <c r="CC286" i="9"/>
  <c r="CD245" i="9"/>
  <c r="CE245" i="9" s="1"/>
  <c r="CD251" i="9"/>
  <c r="CE320" i="9"/>
  <c r="CE322" i="9" s="1"/>
  <c r="CE329" i="9" s="1"/>
  <c r="CE257" i="9"/>
  <c r="CE259" i="9" s="1"/>
  <c r="CC253" i="9"/>
  <c r="CD253" i="9"/>
  <c r="CC288" i="9"/>
  <c r="AB115" i="11"/>
  <c r="AA128" i="11"/>
  <c r="U286" i="9"/>
  <c r="U251" i="9"/>
  <c r="U288" i="9"/>
  <c r="U115" i="11"/>
  <c r="U245" i="9"/>
  <c r="CD247" i="9" l="1"/>
  <c r="CE253" i="9"/>
  <c r="AB117" i="11"/>
  <c r="CC314" i="9"/>
  <c r="CD314" i="9"/>
  <c r="CE314" i="9"/>
  <c r="CE247" i="9"/>
  <c r="AB107" i="10"/>
  <c r="AB52" i="12"/>
  <c r="AO255" i="9"/>
  <c r="CD255" i="9"/>
  <c r="BQ255" i="9"/>
  <c r="AX255" i="9"/>
  <c r="AI255" i="9"/>
  <c r="Z255" i="9"/>
  <c r="AN255" i="9"/>
  <c r="BC255" i="9"/>
  <c r="BV255" i="9"/>
  <c r="AM255" i="9"/>
  <c r="CB255" i="9"/>
  <c r="BN255" i="9"/>
  <c r="BD255" i="9"/>
  <c r="AJ255" i="9"/>
  <c r="Y255" i="9"/>
  <c r="AP255" i="9"/>
  <c r="BJ255" i="9"/>
  <c r="BX255" i="9"/>
  <c r="U253" i="9"/>
  <c r="BA255" i="9"/>
  <c r="CA255" i="9"/>
  <c r="BM255" i="9"/>
  <c r="BB255" i="9"/>
  <c r="AK255" i="9"/>
  <c r="AA255" i="9"/>
  <c r="AQ255" i="9"/>
  <c r="BG255" i="9"/>
  <c r="CC255" i="9"/>
  <c r="BR255" i="9"/>
  <c r="BU255" i="9"/>
  <c r="BZ255" i="9"/>
  <c r="BL255" i="9"/>
  <c r="BE255" i="9"/>
  <c r="AH255" i="9"/>
  <c r="AB255" i="9"/>
  <c r="AT255" i="9"/>
  <c r="BH255" i="9"/>
  <c r="BY255" i="9"/>
  <c r="BI255" i="9"/>
  <c r="BF255" i="9"/>
  <c r="AG255" i="9"/>
  <c r="AC255" i="9"/>
  <c r="AR255" i="9"/>
  <c r="BO255" i="9"/>
  <c r="X255" i="9"/>
  <c r="BW255" i="9"/>
  <c r="BK255" i="9"/>
  <c r="AU255" i="9"/>
  <c r="AD255" i="9"/>
  <c r="AF255" i="9"/>
  <c r="AS255" i="9"/>
  <c r="BP255" i="9"/>
  <c r="AY255" i="9"/>
  <c r="BS255" i="9"/>
  <c r="AZ255" i="9"/>
  <c r="AV255" i="9"/>
  <c r="AE255" i="9"/>
  <c r="AL255" i="9"/>
  <c r="AW255" i="9"/>
  <c r="BT255" i="9"/>
  <c r="BX318" i="9"/>
  <c r="BL318" i="9"/>
  <c r="AY318" i="9"/>
  <c r="AQ318" i="9"/>
  <c r="AA318" i="9"/>
  <c r="AD318" i="9"/>
  <c r="U314" i="9"/>
  <c r="U247" i="9"/>
  <c r="BV318" i="9"/>
  <c r="BJ318" i="9"/>
  <c r="AX318" i="9"/>
  <c r="AN318" i="9"/>
  <c r="Y318" i="9"/>
  <c r="AG318" i="9"/>
  <c r="BO318" i="9"/>
  <c r="BW318" i="9"/>
  <c r="BE318" i="9"/>
  <c r="AR318" i="9"/>
  <c r="U107" i="10"/>
  <c r="BS318" i="9"/>
  <c r="BG318" i="9"/>
  <c r="BA318" i="9"/>
  <c r="AM318" i="9"/>
  <c r="Z318" i="9"/>
  <c r="AO318" i="9"/>
  <c r="BT318" i="9"/>
  <c r="CA318" i="9"/>
  <c r="AJ318" i="9"/>
  <c r="U52" i="12"/>
  <c r="BR318" i="9"/>
  <c r="BH318" i="9"/>
  <c r="AW318" i="9"/>
  <c r="AL318" i="9"/>
  <c r="X318" i="9"/>
  <c r="AP318" i="9"/>
  <c r="BU318" i="9"/>
  <c r="BK318" i="9"/>
  <c r="CD318" i="9"/>
  <c r="U117" i="11"/>
  <c r="BQ318" i="9"/>
  <c r="BI318" i="9"/>
  <c r="BD318" i="9"/>
  <c r="AK318" i="9"/>
  <c r="AB318" i="9"/>
  <c r="AS318" i="9"/>
  <c r="AU318" i="9"/>
  <c r="BM318" i="9"/>
  <c r="CC318" i="9"/>
  <c r="BP318" i="9"/>
  <c r="BF318" i="9"/>
  <c r="BC318" i="9"/>
  <c r="AI318" i="9"/>
  <c r="AC318" i="9"/>
  <c r="AV318" i="9"/>
  <c r="BZ318" i="9"/>
  <c r="BN318" i="9"/>
  <c r="AZ318" i="9"/>
  <c r="BB318" i="9"/>
  <c r="AH318" i="9"/>
  <c r="AE318" i="9"/>
  <c r="AT318" i="9"/>
  <c r="CB318" i="9"/>
  <c r="BY318" i="9"/>
  <c r="AF318" i="9"/>
  <c r="U318" i="9" s="1"/>
  <c r="U255" i="9"/>
  <c r="BT257" i="9" l="1"/>
  <c r="BT259" i="9" s="1"/>
  <c r="AW257" i="9"/>
  <c r="AW259" i="9" s="1"/>
  <c r="AZ257" i="9"/>
  <c r="AZ259" i="9" s="1"/>
  <c r="BS257" i="9"/>
  <c r="BS259" i="9" s="1"/>
  <c r="AY257" i="9"/>
  <c r="AY259" i="9" s="1"/>
  <c r="BP257" i="9"/>
  <c r="BP259" i="9" s="1"/>
  <c r="BK257" i="9"/>
  <c r="BK259" i="9" s="1"/>
  <c r="BW257" i="9"/>
  <c r="BW259" i="9" s="1"/>
  <c r="X257" i="9"/>
  <c r="X259" i="9" s="1"/>
  <c r="BO257" i="9"/>
  <c r="BO259" i="9" s="1"/>
  <c r="BF257" i="9"/>
  <c r="BF259" i="9" s="1"/>
  <c r="BI257" i="9"/>
  <c r="BI259" i="9" s="1"/>
  <c r="BY257" i="9"/>
  <c r="BY259" i="9" s="1"/>
  <c r="BE257" i="9"/>
  <c r="BE259" i="9" s="1"/>
  <c r="BL257" i="9"/>
  <c r="BL259" i="9" s="1"/>
  <c r="BZ257" i="9"/>
  <c r="BZ259" i="9" s="1"/>
  <c r="BU257" i="9"/>
  <c r="BU259" i="9" s="1"/>
  <c r="BR257" i="9"/>
  <c r="BR259" i="9" s="1"/>
  <c r="CC257" i="9"/>
  <c r="CC259" i="9" s="1"/>
  <c r="BG257" i="9"/>
  <c r="BG259" i="9" s="1"/>
  <c r="BB257" i="9"/>
  <c r="BB259" i="9" s="1"/>
  <c r="BM257" i="9"/>
  <c r="BM259" i="9" s="1"/>
  <c r="CA257" i="9"/>
  <c r="CA259" i="9" s="1"/>
  <c r="BA257" i="9"/>
  <c r="BA259" i="9" s="1"/>
  <c r="BX257" i="9"/>
  <c r="BX259" i="9" s="1"/>
  <c r="BJ257" i="9"/>
  <c r="BJ259" i="9" s="1"/>
  <c r="BD257" i="9"/>
  <c r="BD259" i="9" s="1"/>
  <c r="BN257" i="9"/>
  <c r="BN259" i="9" s="1"/>
  <c r="CB257" i="9"/>
  <c r="CB259" i="9" s="1"/>
  <c r="BV257" i="9"/>
  <c r="BV259" i="9" s="1"/>
  <c r="BC257" i="9"/>
  <c r="BC259" i="9" s="1"/>
  <c r="AX257" i="9"/>
  <c r="AX259" i="9" s="1"/>
  <c r="BQ257" i="9"/>
  <c r="BQ259" i="9" s="1"/>
  <c r="CD257" i="9"/>
  <c r="CD259" i="9" s="1"/>
  <c r="Y257" i="9"/>
  <c r="Y259" i="9" s="1"/>
  <c r="CD320" i="9"/>
  <c r="CD322" i="9" s="1"/>
  <c r="CB320" i="9"/>
  <c r="CB322" i="9" s="1"/>
  <c r="CA320" i="9"/>
  <c r="CA322" i="9" s="1"/>
  <c r="BW320" i="9"/>
  <c r="BW322" i="9" s="1"/>
  <c r="BU320" i="9"/>
  <c r="BU322" i="9" s="1"/>
  <c r="BT320" i="9"/>
  <c r="BT322" i="9" s="1"/>
  <c r="AB119" i="11"/>
  <c r="BO320" i="9"/>
  <c r="BO322" i="9" s="1"/>
  <c r="BM320" i="9"/>
  <c r="BM322" i="9" s="1"/>
  <c r="AR320" i="9"/>
  <c r="AR322" i="9" s="1"/>
  <c r="AT320" i="9"/>
  <c r="AT322" i="9" s="1"/>
  <c r="AV320" i="9"/>
  <c r="AV322" i="9" s="1"/>
  <c r="AV332" i="9" s="1"/>
  <c r="Z119" i="11"/>
  <c r="AS320" i="9"/>
  <c r="AS322" i="9" s="1"/>
  <c r="AP320" i="9"/>
  <c r="AP322" i="9" s="1"/>
  <c r="X119" i="11"/>
  <c r="X320" i="9"/>
  <c r="X322" i="9" s="1"/>
  <c r="Y119" i="11"/>
  <c r="AQ320" i="9"/>
  <c r="AQ322" i="9" s="1"/>
  <c r="AU320" i="9"/>
  <c r="AU322" i="9" s="1"/>
  <c r="BB320" i="9"/>
  <c r="BB322" i="9" s="1"/>
  <c r="BC320" i="9"/>
  <c r="BC322" i="9" s="1"/>
  <c r="BD320" i="9"/>
  <c r="BD322" i="9" s="1"/>
  <c r="AW320" i="9"/>
  <c r="AW322" i="9" s="1"/>
  <c r="BA320" i="9"/>
  <c r="BA322" i="9" s="1"/>
  <c r="AX320" i="9"/>
  <c r="AX322" i="9" s="1"/>
  <c r="AY320" i="9"/>
  <c r="AY322" i="9" s="1"/>
  <c r="BE320" i="9"/>
  <c r="BE322" i="9" s="1"/>
  <c r="AZ320" i="9"/>
  <c r="AZ322" i="9" s="1"/>
  <c r="BF320" i="9"/>
  <c r="BF322" i="9" s="1"/>
  <c r="BI320" i="9"/>
  <c r="BI322" i="9" s="1"/>
  <c r="AA119" i="11"/>
  <c r="BG320" i="9"/>
  <c r="BG322" i="9" s="1"/>
  <c r="BJ320" i="9"/>
  <c r="BJ322" i="9" s="1"/>
  <c r="BL320" i="9"/>
  <c r="BL322" i="9" s="1"/>
  <c r="BK320" i="9"/>
  <c r="BK322" i="9" s="1"/>
  <c r="BN320" i="9"/>
  <c r="BN322" i="9" s="1"/>
  <c r="BP320" i="9"/>
  <c r="BP322" i="9" s="1"/>
  <c r="BQ320" i="9"/>
  <c r="BQ322" i="9" s="1"/>
  <c r="BR320" i="9"/>
  <c r="BR322" i="9" s="1"/>
  <c r="BS320" i="9"/>
  <c r="BS322" i="9" s="1"/>
  <c r="BV320" i="9"/>
  <c r="BV322" i="9" s="1"/>
  <c r="BX320" i="9"/>
  <c r="BX322" i="9" s="1"/>
  <c r="BY320" i="9"/>
  <c r="BY322" i="9" s="1"/>
  <c r="BZ320" i="9"/>
  <c r="BZ322" i="9" s="1"/>
  <c r="CC320" i="9"/>
  <c r="CC322" i="9" s="1"/>
  <c r="X315" i="9"/>
  <c r="Y315" i="9" s="1"/>
  <c r="AB128" i="11"/>
  <c r="AB109" i="10"/>
  <c r="U128" i="11"/>
  <c r="U119" i="11"/>
  <c r="U109" i="10"/>
  <c r="Z257" i="9" l="1"/>
  <c r="Y320" i="9"/>
  <c r="CE328" i="9"/>
  <c r="CE332" i="9" s="1"/>
  <c r="AB123" i="11"/>
  <c r="BT332" i="9"/>
  <c r="BT329" i="9"/>
  <c r="U111" i="10"/>
  <c r="U112" i="10" s="1"/>
  <c r="U110" i="10"/>
  <c r="BX332" i="9"/>
  <c r="BX329" i="9"/>
  <c r="BL329" i="9"/>
  <c r="BL332" i="9"/>
  <c r="AY329" i="9"/>
  <c r="AY332" i="9"/>
  <c r="AQ332" i="9"/>
  <c r="AQ329" i="9"/>
  <c r="AS329" i="9"/>
  <c r="AS332" i="9"/>
  <c r="AB111" i="10"/>
  <c r="AB112" i="10" s="1"/>
  <c r="AB110" i="10"/>
  <c r="AB121" i="11"/>
  <c r="BV329" i="9"/>
  <c r="BV332" i="9"/>
  <c r="BJ332" i="9"/>
  <c r="BJ329" i="9"/>
  <c r="AX332" i="9"/>
  <c r="AX329" i="9"/>
  <c r="BS329" i="9"/>
  <c r="BS332" i="9"/>
  <c r="BG329" i="9"/>
  <c r="BG332" i="9"/>
  <c r="BA329" i="9"/>
  <c r="BA332" i="9"/>
  <c r="BR332" i="9"/>
  <c r="BR329" i="9"/>
  <c r="AW332" i="9"/>
  <c r="AW329" i="9"/>
  <c r="Z121" i="11"/>
  <c r="BU329" i="9"/>
  <c r="BU332" i="9"/>
  <c r="BQ332" i="9"/>
  <c r="BQ329" i="9"/>
  <c r="BI329" i="9"/>
  <c r="BI332" i="9"/>
  <c r="BD332" i="9"/>
  <c r="BD329" i="9"/>
  <c r="X323" i="9"/>
  <c r="X332" i="9"/>
  <c r="X334" i="9" s="1"/>
  <c r="X329" i="9"/>
  <c r="X336" i="9" s="1"/>
  <c r="X324" i="9"/>
  <c r="AT329" i="9"/>
  <c r="AT332" i="9"/>
  <c r="BW332" i="9"/>
  <c r="BW329" i="9"/>
  <c r="AR332" i="9"/>
  <c r="AR329" i="9"/>
  <c r="CA329" i="9"/>
  <c r="CA332" i="9"/>
  <c r="Z123" i="11"/>
  <c r="BZ329" i="9"/>
  <c r="BZ332" i="9"/>
  <c r="BN332" i="9"/>
  <c r="BN329" i="9"/>
  <c r="AZ332" i="9"/>
  <c r="AZ329" i="9"/>
  <c r="BB329" i="9"/>
  <c r="BB332" i="9"/>
  <c r="BM332" i="9"/>
  <c r="BM329" i="9"/>
  <c r="CB332" i="9"/>
  <c r="CB329" i="9"/>
  <c r="AV329" i="9"/>
  <c r="CC332" i="9"/>
  <c r="CC329" i="9"/>
  <c r="BP332" i="9"/>
  <c r="BP329" i="9"/>
  <c r="BF329" i="9"/>
  <c r="BF332" i="9"/>
  <c r="BC329" i="9"/>
  <c r="BC332" i="9"/>
  <c r="Z315" i="9"/>
  <c r="AA315" i="9" s="1"/>
  <c r="AB315" i="9" s="1"/>
  <c r="AC315" i="9" s="1"/>
  <c r="BY332" i="9"/>
  <c r="BY329" i="9"/>
  <c r="BK332" i="9"/>
  <c r="BK329" i="9"/>
  <c r="BE329" i="9"/>
  <c r="BE332" i="9"/>
  <c r="AU332" i="9"/>
  <c r="AU329" i="9"/>
  <c r="AP332" i="9"/>
  <c r="AP329" i="9"/>
  <c r="BO329" i="9"/>
  <c r="BO332" i="9"/>
  <c r="CD332" i="9"/>
  <c r="CD329" i="9"/>
  <c r="U328" i="9"/>
  <c r="Y322" i="9" l="1"/>
  <c r="Z320" i="9"/>
  <c r="Z322" i="9" s="1"/>
  <c r="Z332" i="9" s="1"/>
  <c r="Y324" i="9"/>
  <c r="AA257" i="9"/>
  <c r="Z259" i="9"/>
  <c r="CE327" i="9"/>
  <c r="AD315" i="9"/>
  <c r="AE315" i="9" s="1"/>
  <c r="AF315" i="9" s="1"/>
  <c r="AG315" i="9" s="1"/>
  <c r="AH315" i="9" s="1"/>
  <c r="AI315" i="9" s="1"/>
  <c r="U327" i="9"/>
  <c r="AA320" i="9" l="1"/>
  <c r="AA322" i="9" s="1"/>
  <c r="AA323" i="9" s="1"/>
  <c r="Z323" i="9"/>
  <c r="Z329" i="9"/>
  <c r="Z324" i="9"/>
  <c r="Y323" i="9"/>
  <c r="Y329" i="9"/>
  <c r="Y336" i="9" s="1"/>
  <c r="Y332" i="9"/>
  <c r="Y334" i="9" s="1"/>
  <c r="Z334" i="9" s="1"/>
  <c r="AA259" i="9"/>
  <c r="AB257" i="9"/>
  <c r="AC257" i="9" s="1"/>
  <c r="AB320" i="9"/>
  <c r="AB322" i="9" s="1"/>
  <c r="AB332" i="9" s="1"/>
  <c r="AJ315" i="9"/>
  <c r="AK315" i="9" s="1"/>
  <c r="AL315" i="9" s="1"/>
  <c r="AM315" i="9" s="1"/>
  <c r="AN315" i="9" s="1"/>
  <c r="AO315" i="9" s="1"/>
  <c r="AP315" i="9" s="1"/>
  <c r="AQ315" i="9" s="1"/>
  <c r="AA324" i="9" l="1"/>
  <c r="AA329" i="9"/>
  <c r="AA332" i="9"/>
  <c r="AA334" i="9" s="1"/>
  <c r="AB334" i="9" s="1"/>
  <c r="AA336" i="9"/>
  <c r="Z336" i="9"/>
  <c r="AC320" i="9"/>
  <c r="AD320" i="9" s="1"/>
  <c r="AD322" i="9" s="1"/>
  <c r="AB259" i="9"/>
  <c r="AB323" i="9"/>
  <c r="AB329" i="9"/>
  <c r="AB324" i="9"/>
  <c r="AD257" i="9"/>
  <c r="AE257" i="9" s="1"/>
  <c r="AE259" i="9" s="1"/>
  <c r="AC259" i="9"/>
  <c r="AR315" i="9"/>
  <c r="AS315" i="9" s="1"/>
  <c r="AB336" i="9" l="1"/>
  <c r="AC322" i="9"/>
  <c r="AC323" i="9" s="1"/>
  <c r="AE320" i="9"/>
  <c r="AE322" i="9" s="1"/>
  <c r="AF257" i="9"/>
  <c r="AG257" i="9" s="1"/>
  <c r="AG259" i="9" s="1"/>
  <c r="AD259" i="9"/>
  <c r="AT315" i="9"/>
  <c r="AD329" i="9"/>
  <c r="AD332" i="9"/>
  <c r="AC329" i="9" l="1"/>
  <c r="AC336" i="9" s="1"/>
  <c r="AC332" i="9"/>
  <c r="AC334" i="9" s="1"/>
  <c r="AD334" i="9" s="1"/>
  <c r="AF320" i="9"/>
  <c r="AF322" i="9" s="1"/>
  <c r="AF323" i="9" s="1"/>
  <c r="AD323" i="9"/>
  <c r="AC324" i="9"/>
  <c r="AD324" i="9" s="1"/>
  <c r="AF259" i="9"/>
  <c r="AH257" i="9"/>
  <c r="AU315" i="9"/>
  <c r="AV315" i="9" s="1"/>
  <c r="AW315" i="9" s="1"/>
  <c r="AE323" i="9"/>
  <c r="AE329" i="9"/>
  <c r="AE332" i="9"/>
  <c r="AG320" i="9" l="1"/>
  <c r="AD336" i="9"/>
  <c r="AE324" i="9"/>
  <c r="AF324" i="9" s="1"/>
  <c r="AH259" i="9"/>
  <c r="AI257" i="9"/>
  <c r="AX315" i="9"/>
  <c r="AG322" i="9"/>
  <c r="AH320" i="9"/>
  <c r="AE334" i="9"/>
  <c r="AF329" i="9"/>
  <c r="AF336" i="9" s="1"/>
  <c r="AF332" i="9"/>
  <c r="AE336" i="9"/>
  <c r="AJ257" i="9" l="1"/>
  <c r="AK257" i="9" s="1"/>
  <c r="AK259" i="9" s="1"/>
  <c r="AI259" i="9"/>
  <c r="AY315" i="9"/>
  <c r="AZ315" i="9" s="1"/>
  <c r="AF334" i="9"/>
  <c r="AH322" i="9"/>
  <c r="AI320" i="9"/>
  <c r="X121" i="11"/>
  <c r="AG323" i="9"/>
  <c r="AG324" i="9"/>
  <c r="AG332" i="9"/>
  <c r="AG329" i="9"/>
  <c r="AJ259" i="9" l="1"/>
  <c r="AL257" i="9"/>
  <c r="BA315" i="9"/>
  <c r="BB315" i="9" s="1"/>
  <c r="BC315" i="9" s="1"/>
  <c r="BD315" i="9" s="1"/>
  <c r="BE315" i="9" s="1"/>
  <c r="AH329" i="9"/>
  <c r="AH332" i="9"/>
  <c r="AH324" i="9"/>
  <c r="AH323" i="9"/>
  <c r="X123" i="11"/>
  <c r="AG334" i="9"/>
  <c r="AI322" i="9"/>
  <c r="AJ320" i="9"/>
  <c r="AG336" i="9"/>
  <c r="AM257" i="9" l="1"/>
  <c r="AL259" i="9"/>
  <c r="AJ322" i="9"/>
  <c r="AK320" i="9"/>
  <c r="AI332" i="9"/>
  <c r="AI329" i="9"/>
  <c r="AI324" i="9"/>
  <c r="AI323" i="9"/>
  <c r="BH257" i="9"/>
  <c r="AH334" i="9"/>
  <c r="AH336" i="9"/>
  <c r="BF315" i="9"/>
  <c r="AM259" i="9" l="1"/>
  <c r="AN257" i="9"/>
  <c r="AT261" i="9"/>
  <c r="AI336" i="9"/>
  <c r="AI334" i="9"/>
  <c r="AK322" i="9"/>
  <c r="AL320" i="9"/>
  <c r="AM320" i="9" s="1"/>
  <c r="BH259" i="9"/>
  <c r="AJ332" i="9"/>
  <c r="AJ324" i="9"/>
  <c r="AJ329" i="9"/>
  <c r="AJ323" i="9"/>
  <c r="BG315" i="9"/>
  <c r="AM322" i="9" l="1"/>
  <c r="AM329" i="9" s="1"/>
  <c r="AN320" i="9"/>
  <c r="AN259" i="9"/>
  <c r="AO257" i="9"/>
  <c r="AT304" i="9"/>
  <c r="AT361" i="9" s="1"/>
  <c r="AT303" i="9"/>
  <c r="AT393" i="9" s="1"/>
  <c r="AL322" i="9"/>
  <c r="BH320" i="9"/>
  <c r="AK332" i="9"/>
  <c r="AK329" i="9"/>
  <c r="AK324" i="9"/>
  <c r="AK323" i="9"/>
  <c r="AJ334" i="9"/>
  <c r="AJ336" i="9"/>
  <c r="BH315" i="9"/>
  <c r="AM332" i="9" l="1"/>
  <c r="AN322" i="9"/>
  <c r="AN329" i="9" s="1"/>
  <c r="AO320" i="9"/>
  <c r="AP257" i="9"/>
  <c r="AO259" i="9"/>
  <c r="AT302" i="9"/>
  <c r="AT290" i="9" s="1"/>
  <c r="AT306" i="9" s="1"/>
  <c r="AT375" i="9"/>
  <c r="AK334" i="9"/>
  <c r="AK336" i="9"/>
  <c r="BH322" i="9"/>
  <c r="AA121" i="11"/>
  <c r="AL332" i="9"/>
  <c r="AL329" i="9"/>
  <c r="AL324" i="9"/>
  <c r="AL323" i="9"/>
  <c r="AN323" i="9"/>
  <c r="AM323" i="9"/>
  <c r="AT407" i="9"/>
  <c r="BI315" i="9"/>
  <c r="U320" i="9"/>
  <c r="AN332" i="9" l="1"/>
  <c r="AO322" i="9"/>
  <c r="BV323" i="9" s="1"/>
  <c r="Y121" i="11"/>
  <c r="AQ257" i="9"/>
  <c r="AR257" i="9" s="1"/>
  <c r="AR259" i="9" s="1"/>
  <c r="AP259" i="9"/>
  <c r="BH332" i="9"/>
  <c r="BH329" i="9"/>
  <c r="AA123" i="11"/>
  <c r="BZ323" i="9"/>
  <c r="CB323" i="9"/>
  <c r="BS323" i="9"/>
  <c r="BK323" i="9"/>
  <c r="BL323" i="9"/>
  <c r="CC323" i="9"/>
  <c r="BT323" i="9"/>
  <c r="BI323" i="9"/>
  <c r="BP323" i="9"/>
  <c r="AM324" i="9"/>
  <c r="AL334" i="9"/>
  <c r="AM336" i="9"/>
  <c r="AL336" i="9"/>
  <c r="AN336" i="9"/>
  <c r="BJ315" i="9"/>
  <c r="U322" i="9"/>
  <c r="U121" i="11"/>
  <c r="CA323" i="9" l="1"/>
  <c r="BN323" i="9"/>
  <c r="BY323" i="9"/>
  <c r="CD323" i="9"/>
  <c r="BX323" i="9"/>
  <c r="BQ323" i="9"/>
  <c r="BW323" i="9"/>
  <c r="CE323" i="9"/>
  <c r="BR323" i="9"/>
  <c r="BU323" i="9"/>
  <c r="BO323" i="9"/>
  <c r="BH323" i="9"/>
  <c r="BJ323" i="9"/>
  <c r="BM323" i="9"/>
  <c r="AO329" i="9"/>
  <c r="BP336" i="9" s="1"/>
  <c r="AO332" i="9"/>
  <c r="AS323" i="9"/>
  <c r="BE323" i="9"/>
  <c r="AR323" i="9"/>
  <c r="BF323" i="9"/>
  <c r="AZ323" i="9"/>
  <c r="AO323" i="9"/>
  <c r="AX323" i="9"/>
  <c r="AT323" i="9"/>
  <c r="AW323" i="9"/>
  <c r="BB323" i="9"/>
  <c r="AU323" i="9"/>
  <c r="AP323" i="9"/>
  <c r="AY323" i="9"/>
  <c r="BG323" i="9"/>
  <c r="AQ323" i="9"/>
  <c r="AV323" i="9"/>
  <c r="BC323" i="9"/>
  <c r="BA323" i="9"/>
  <c r="BD323" i="9"/>
  <c r="Y123" i="11"/>
  <c r="AS261" i="9"/>
  <c r="AS263" i="9" s="1"/>
  <c r="AQ259" i="9"/>
  <c r="AS257" i="9"/>
  <c r="AN324" i="9"/>
  <c r="AM334" i="9"/>
  <c r="BK315" i="9"/>
  <c r="U329" i="9"/>
  <c r="U123" i="11"/>
  <c r="U332" i="9"/>
  <c r="BT336" i="9" l="1"/>
  <c r="BL336" i="9"/>
  <c r="BO336" i="9"/>
  <c r="BV336" i="9"/>
  <c r="BH336" i="9"/>
  <c r="CC336" i="9"/>
  <c r="BS336" i="9"/>
  <c r="CB336" i="9"/>
  <c r="BZ336" i="9"/>
  <c r="BN336" i="9"/>
  <c r="BR336" i="9"/>
  <c r="BY336" i="9"/>
  <c r="BU336" i="9"/>
  <c r="BJ336" i="9"/>
  <c r="BX336" i="9"/>
  <c r="BM336" i="9"/>
  <c r="CA336" i="9"/>
  <c r="BW336" i="9"/>
  <c r="CD336" i="9"/>
  <c r="BI336" i="9"/>
  <c r="BK336" i="9"/>
  <c r="BQ336" i="9"/>
  <c r="CE336" i="9"/>
  <c r="BP326" i="9"/>
  <c r="BK326" i="9"/>
  <c r="AM326" i="9"/>
  <c r="AU326" i="9"/>
  <c r="BX326" i="9"/>
  <c r="AJ326" i="9"/>
  <c r="AY326" i="9"/>
  <c r="AO326" i="9"/>
  <c r="BW326" i="9"/>
  <c r="AX326" i="9"/>
  <c r="U330" i="9"/>
  <c r="BJ326" i="9"/>
  <c r="BY326" i="9"/>
  <c r="BQ326" i="9"/>
  <c r="BZ326" i="9"/>
  <c r="Z326" i="9"/>
  <c r="BA326" i="9"/>
  <c r="BF326" i="9"/>
  <c r="AP326" i="9"/>
  <c r="BB326" i="9"/>
  <c r="CB326" i="9"/>
  <c r="CA326" i="9"/>
  <c r="CC326" i="9"/>
  <c r="AG326" i="9"/>
  <c r="AD326" i="9"/>
  <c r="AV326" i="9"/>
  <c r="AR326" i="9"/>
  <c r="BR326" i="9"/>
  <c r="BH326" i="9"/>
  <c r="AC326" i="9"/>
  <c r="AH326" i="9"/>
  <c r="BC326" i="9"/>
  <c r="BL326" i="9"/>
  <c r="AF326" i="9"/>
  <c r="CE326" i="9"/>
  <c r="BG326" i="9"/>
  <c r="AZ326" i="9"/>
  <c r="U326" i="9"/>
  <c r="AK326" i="9"/>
  <c r="BD326" i="9"/>
  <c r="BS326" i="9"/>
  <c r="AW326" i="9"/>
  <c r="BI326" i="9"/>
  <c r="BM326" i="9"/>
  <c r="BU326" i="9"/>
  <c r="CD326" i="9"/>
  <c r="X326" i="9"/>
  <c r="AT326" i="9"/>
  <c r="BT326" i="9"/>
  <c r="AL326" i="9"/>
  <c r="AA326" i="9"/>
  <c r="BE326" i="9"/>
  <c r="BO326" i="9"/>
  <c r="AQ326" i="9"/>
  <c r="AB326" i="9"/>
  <c r="AS326" i="9"/>
  <c r="Y326" i="9"/>
  <c r="BN326" i="9"/>
  <c r="BV326" i="9"/>
  <c r="AE326" i="9"/>
  <c r="AN326" i="9"/>
  <c r="AI326" i="9"/>
  <c r="BF336" i="9"/>
  <c r="BA336" i="9"/>
  <c r="AW336" i="9"/>
  <c r="AS336" i="9"/>
  <c r="BC336" i="9"/>
  <c r="AR336" i="9"/>
  <c r="AV336" i="9"/>
  <c r="AQ336" i="9"/>
  <c r="AZ336" i="9"/>
  <c r="AO336" i="9"/>
  <c r="BD336" i="9"/>
  <c r="AY336" i="9"/>
  <c r="BG336" i="9"/>
  <c r="BE336" i="9"/>
  <c r="AU336" i="9"/>
  <c r="AX336" i="9"/>
  <c r="AP336" i="9"/>
  <c r="AT336" i="9"/>
  <c r="BB336" i="9"/>
  <c r="AS304" i="9"/>
  <c r="AS361" i="9" s="1"/>
  <c r="AT363" i="9" s="1"/>
  <c r="AS303" i="9"/>
  <c r="AS302" i="9" s="1"/>
  <c r="AS290" i="9" s="1"/>
  <c r="AS306" i="9" s="1"/>
  <c r="AS259" i="9"/>
  <c r="AT257" i="9"/>
  <c r="AU257" i="9" s="1"/>
  <c r="AV257" i="9" s="1"/>
  <c r="AV259" i="9" s="1"/>
  <c r="AT263" i="9"/>
  <c r="AN334" i="9"/>
  <c r="AO324" i="9"/>
  <c r="BL315" i="9"/>
  <c r="U336" i="9"/>
  <c r="U257" i="9"/>
  <c r="AS375" i="9" l="1"/>
  <c r="AS377" i="9" s="1"/>
  <c r="AS363" i="9"/>
  <c r="X337" i="9"/>
  <c r="Y337" i="9" s="1"/>
  <c r="Z337" i="9" s="1"/>
  <c r="AA337" i="9" s="1"/>
  <c r="AS393" i="9"/>
  <c r="AT395" i="9" s="1"/>
  <c r="AU259" i="9"/>
  <c r="AS407" i="9"/>
  <c r="AT259" i="9"/>
  <c r="AU261" i="9" s="1"/>
  <c r="AS308" i="9"/>
  <c r="AT308" i="9"/>
  <c r="AP324" i="9"/>
  <c r="AO334" i="9"/>
  <c r="BM315" i="9"/>
  <c r="U259" i="9"/>
  <c r="AT377" i="9" l="1"/>
  <c r="AS395" i="9"/>
  <c r="AU303" i="9"/>
  <c r="AU304" i="9"/>
  <c r="AU361" i="9" s="1"/>
  <c r="Y114" i="10"/>
  <c r="Y121" i="10" s="1"/>
  <c r="AU263" i="9"/>
  <c r="Y36" i="12" s="1"/>
  <c r="AV261" i="9"/>
  <c r="AS410" i="9"/>
  <c r="AT410" i="9"/>
  <c r="AQ324" i="9"/>
  <c r="AP334" i="9"/>
  <c r="AB337" i="9"/>
  <c r="BN315" i="9"/>
  <c r="AU375" i="9" l="1"/>
  <c r="AU377" i="9" s="1"/>
  <c r="AU363" i="9"/>
  <c r="AU393" i="9"/>
  <c r="AU302" i="9"/>
  <c r="AU290" i="9" s="1"/>
  <c r="AU306" i="9" s="1"/>
  <c r="AU308" i="9" s="1"/>
  <c r="AV304" i="9"/>
  <c r="AV361" i="9" s="1"/>
  <c r="AV303" i="9"/>
  <c r="AV263" i="9"/>
  <c r="AW261" i="9"/>
  <c r="AQ334" i="9"/>
  <c r="AC337" i="9"/>
  <c r="AR324" i="9"/>
  <c r="BO315" i="9"/>
  <c r="AU407" i="9" l="1"/>
  <c r="AU410" i="9" s="1"/>
  <c r="AU395" i="9"/>
  <c r="AW303" i="9"/>
  <c r="AW304" i="9"/>
  <c r="AW361" i="9" s="1"/>
  <c r="AX261" i="9"/>
  <c r="AX263" i="9" s="1"/>
  <c r="AV393" i="9"/>
  <c r="AV302" i="9"/>
  <c r="AV290" i="9" s="1"/>
  <c r="AV306" i="9" s="1"/>
  <c r="AV308" i="9" s="1"/>
  <c r="AV375" i="9"/>
  <c r="AV377" i="9" s="1"/>
  <c r="AV363" i="9"/>
  <c r="AW263" i="9"/>
  <c r="AD337" i="9"/>
  <c r="AR334" i="9"/>
  <c r="AS324" i="9"/>
  <c r="BP315" i="9"/>
  <c r="AY261" i="9" l="1"/>
  <c r="AZ261" i="9" s="1"/>
  <c r="AZ303" i="9" s="1"/>
  <c r="AV407" i="9"/>
  <c r="AV410" i="9" s="1"/>
  <c r="AV395" i="9"/>
  <c r="AX303" i="9"/>
  <c r="AX304" i="9"/>
  <c r="AX361" i="9" s="1"/>
  <c r="AW375" i="9"/>
  <c r="AW377" i="9" s="1"/>
  <c r="AW363" i="9"/>
  <c r="AW393" i="9"/>
  <c r="AW302" i="9"/>
  <c r="AW290" i="9" s="1"/>
  <c r="AW306" i="9" s="1"/>
  <c r="AW308" i="9" s="1"/>
  <c r="AT324" i="9"/>
  <c r="AE337" i="9"/>
  <c r="AS334" i="9"/>
  <c r="BQ315" i="9"/>
  <c r="AZ393" i="9" l="1"/>
  <c r="AZ407" i="9" s="1"/>
  <c r="AY303" i="9"/>
  <c r="AY263" i="9"/>
  <c r="AZ263" i="9" s="1"/>
  <c r="AY304" i="9"/>
  <c r="AY361" i="9" s="1"/>
  <c r="AY375" i="9" s="1"/>
  <c r="AZ304" i="9"/>
  <c r="AZ361" i="9" s="1"/>
  <c r="AZ375" i="9" s="1"/>
  <c r="BA261" i="9"/>
  <c r="BB261" i="9" s="1"/>
  <c r="BB303" i="9" s="1"/>
  <c r="BB393" i="9" s="1"/>
  <c r="BB407" i="9" s="1"/>
  <c r="AX375" i="9"/>
  <c r="AX377" i="9" s="1"/>
  <c r="AX363" i="9"/>
  <c r="AX302" i="9"/>
  <c r="AX290" i="9" s="1"/>
  <c r="AX306" i="9" s="1"/>
  <c r="AX393" i="9"/>
  <c r="AW407" i="9"/>
  <c r="AW410" i="9" s="1"/>
  <c r="AW395" i="9"/>
  <c r="AT334" i="9"/>
  <c r="AF337" i="9"/>
  <c r="AU324" i="9"/>
  <c r="BR315" i="9"/>
  <c r="AY363" i="9" l="1"/>
  <c r="AY377" i="9"/>
  <c r="BC261" i="9"/>
  <c r="BC304" i="9" s="1"/>
  <c r="BC361" i="9" s="1"/>
  <c r="BC375" i="9" s="1"/>
  <c r="BA263" i="9"/>
  <c r="BB263" i="9" s="1"/>
  <c r="AY393" i="9"/>
  <c r="AY407" i="9" s="1"/>
  <c r="AY302" i="9"/>
  <c r="AY290" i="9" s="1"/>
  <c r="AY306" i="9" s="1"/>
  <c r="AY308" i="9" s="1"/>
  <c r="AZ363" i="9"/>
  <c r="BB304" i="9"/>
  <c r="BB361" i="9" s="1"/>
  <c r="BB375" i="9" s="1"/>
  <c r="BA303" i="9"/>
  <c r="BA304" i="9"/>
  <c r="BA361" i="9" s="1"/>
  <c r="BA375" i="9" s="1"/>
  <c r="BA377" i="9" s="1"/>
  <c r="AZ302" i="9"/>
  <c r="AZ290" i="9" s="1"/>
  <c r="AZ306" i="9" s="1"/>
  <c r="AX308" i="9"/>
  <c r="AZ377" i="9"/>
  <c r="AX407" i="9"/>
  <c r="AX410" i="9" s="1"/>
  <c r="AX395" i="9"/>
  <c r="AU334" i="9"/>
  <c r="AV324" i="9"/>
  <c r="AG337" i="9"/>
  <c r="BS315" i="9"/>
  <c r="AY395" i="9" l="1"/>
  <c r="BD261" i="9"/>
  <c r="BE261" i="9" s="1"/>
  <c r="BE304" i="9" s="1"/>
  <c r="BE361" i="9" s="1"/>
  <c r="BE375" i="9" s="1"/>
  <c r="BC363" i="9"/>
  <c r="BC263" i="9"/>
  <c r="BC303" i="9"/>
  <c r="BC393" i="9" s="1"/>
  <c r="BB302" i="9"/>
  <c r="BB290" i="9" s="1"/>
  <c r="BB306" i="9" s="1"/>
  <c r="BA363" i="9"/>
  <c r="BA302" i="9"/>
  <c r="BA290" i="9" s="1"/>
  <c r="BA306" i="9" s="1"/>
  <c r="BA308" i="9" s="1"/>
  <c r="BA393" i="9"/>
  <c r="AZ395" i="9"/>
  <c r="AZ308" i="9"/>
  <c r="BB377" i="9"/>
  <c r="AZ410" i="9"/>
  <c r="BB363" i="9"/>
  <c r="BC377" i="9"/>
  <c r="AY410" i="9"/>
  <c r="AW324" i="9"/>
  <c r="AV334" i="9"/>
  <c r="AH337" i="9"/>
  <c r="BT315" i="9"/>
  <c r="BF261" i="9" l="1"/>
  <c r="BF303" i="9" s="1"/>
  <c r="BF393" i="9" s="1"/>
  <c r="BF407" i="9" s="1"/>
  <c r="BD263" i="9"/>
  <c r="BD304" i="9"/>
  <c r="BD361" i="9" s="1"/>
  <c r="BC302" i="9"/>
  <c r="BC290" i="9" s="1"/>
  <c r="BC306" i="9" s="1"/>
  <c r="BC308" i="9" s="1"/>
  <c r="BE363" i="9"/>
  <c r="BD303" i="9"/>
  <c r="BD302" i="9" s="1"/>
  <c r="BD290" i="9" s="1"/>
  <c r="BD306" i="9" s="1"/>
  <c r="BE303" i="9"/>
  <c r="BE263" i="9"/>
  <c r="BB395" i="9"/>
  <c r="BA395" i="9"/>
  <c r="BA407" i="9"/>
  <c r="BD375" i="9"/>
  <c r="BD363" i="9"/>
  <c r="BB308" i="9"/>
  <c r="BC407" i="9"/>
  <c r="BC395" i="9"/>
  <c r="AX324" i="9"/>
  <c r="AW334" i="9"/>
  <c r="AI337" i="9"/>
  <c r="BU315" i="9"/>
  <c r="BF263" i="9" l="1"/>
  <c r="BG261" i="9"/>
  <c r="BH261" i="9" s="1"/>
  <c r="BH304" i="9" s="1"/>
  <c r="BH361" i="9" s="1"/>
  <c r="BH375" i="9" s="1"/>
  <c r="BD393" i="9"/>
  <c r="BD395" i="9" s="1"/>
  <c r="BF304" i="9"/>
  <c r="BF361" i="9" s="1"/>
  <c r="BF363" i="9" s="1"/>
  <c r="BE393" i="9"/>
  <c r="BE407" i="9" s="1"/>
  <c r="BE302" i="9"/>
  <c r="BE290" i="9" s="1"/>
  <c r="BE306" i="9" s="1"/>
  <c r="BE308" i="9" s="1"/>
  <c r="BD308" i="9"/>
  <c r="BD377" i="9"/>
  <c r="BE377" i="9"/>
  <c r="BA410" i="9"/>
  <c r="BB410" i="9"/>
  <c r="BC410" i="9"/>
  <c r="AJ337" i="9"/>
  <c r="AY324" i="9"/>
  <c r="AX334" i="9"/>
  <c r="BV315" i="9"/>
  <c r="BG263" i="9" l="1"/>
  <c r="BH263" i="9" s="1"/>
  <c r="BH303" i="9"/>
  <c r="BH302" i="9" s="1"/>
  <c r="BH290" i="9" s="1"/>
  <c r="BH306" i="9" s="1"/>
  <c r="BF375" i="9"/>
  <c r="BF377" i="9" s="1"/>
  <c r="BI261" i="9"/>
  <c r="BI303" i="9" s="1"/>
  <c r="BI393" i="9" s="1"/>
  <c r="BI407" i="9" s="1"/>
  <c r="BG304" i="9"/>
  <c r="BG361" i="9" s="1"/>
  <c r="BG375" i="9" s="1"/>
  <c r="BH377" i="9" s="1"/>
  <c r="BG303" i="9"/>
  <c r="BE395" i="9"/>
  <c r="BD407" i="9"/>
  <c r="BF410" i="9" s="1"/>
  <c r="BF302" i="9"/>
  <c r="BF290" i="9" s="1"/>
  <c r="BF306" i="9" s="1"/>
  <c r="BF308" i="9" s="1"/>
  <c r="BF395" i="9"/>
  <c r="BH393" i="9"/>
  <c r="BH407" i="9" s="1"/>
  <c r="BG302" i="9"/>
  <c r="BG290" i="9" s="1"/>
  <c r="BG306" i="9" s="1"/>
  <c r="BG363" i="9"/>
  <c r="BG377" i="9"/>
  <c r="BH363" i="9"/>
  <c r="BG393" i="9"/>
  <c r="AY334" i="9"/>
  <c r="AZ324" i="9"/>
  <c r="AK337" i="9"/>
  <c r="BW315" i="9"/>
  <c r="BD410" i="9" l="1"/>
  <c r="BH308" i="9"/>
  <c r="BI395" i="9"/>
  <c r="BJ261" i="9"/>
  <c r="BJ263" i="9" s="1"/>
  <c r="BE410" i="9"/>
  <c r="BI263" i="9"/>
  <c r="BI304" i="9"/>
  <c r="BI361" i="9" s="1"/>
  <c r="BI375" i="9" s="1"/>
  <c r="BI377" i="9" s="1"/>
  <c r="BG308" i="9"/>
  <c r="BG407" i="9"/>
  <c r="BI410" i="9" s="1"/>
  <c r="BH395" i="9"/>
  <c r="BG395" i="9"/>
  <c r="AL337" i="9"/>
  <c r="BA324" i="9"/>
  <c r="AZ334" i="9"/>
  <c r="BX315" i="9"/>
  <c r="BK261" i="9" l="1"/>
  <c r="BK304" i="9" s="1"/>
  <c r="BK361" i="9" s="1"/>
  <c r="BK375" i="9" s="1"/>
  <c r="BI363" i="9"/>
  <c r="BJ304" i="9"/>
  <c r="BJ361" i="9" s="1"/>
  <c r="BJ375" i="9" s="1"/>
  <c r="BJ377" i="9" s="1"/>
  <c r="BJ303" i="9"/>
  <c r="BI302" i="9"/>
  <c r="BI290" i="9" s="1"/>
  <c r="BI306" i="9" s="1"/>
  <c r="BI308" i="9" s="1"/>
  <c r="BG410" i="9"/>
  <c r="BH410" i="9"/>
  <c r="BJ393" i="9"/>
  <c r="BJ407" i="9" s="1"/>
  <c r="BK263" i="9"/>
  <c r="BB324" i="9"/>
  <c r="BC324" i="9" s="1"/>
  <c r="BD324" i="9" s="1"/>
  <c r="BE324" i="9" s="1"/>
  <c r="BF324" i="9" s="1"/>
  <c r="BG324" i="9" s="1"/>
  <c r="BA334" i="9"/>
  <c r="AM337" i="9"/>
  <c r="BY315" i="9"/>
  <c r="BK303" i="9" l="1"/>
  <c r="BK302" i="9" s="1"/>
  <c r="BK290" i="9" s="1"/>
  <c r="BK306" i="9" s="1"/>
  <c r="BL261" i="9"/>
  <c r="BM261" i="9" s="1"/>
  <c r="BM303" i="9" s="1"/>
  <c r="BM393" i="9" s="1"/>
  <c r="BM407" i="9" s="1"/>
  <c r="BJ363" i="9"/>
  <c r="BJ302" i="9"/>
  <c r="BJ290" i="9" s="1"/>
  <c r="BJ306" i="9" s="1"/>
  <c r="BJ308" i="9" s="1"/>
  <c r="BK363" i="9"/>
  <c r="BJ395" i="9"/>
  <c r="BK393" i="9"/>
  <c r="BK395" i="9" s="1"/>
  <c r="BL303" i="9"/>
  <c r="BL393" i="9" s="1"/>
  <c r="BK377" i="9"/>
  <c r="BJ410" i="9"/>
  <c r="BH324" i="9"/>
  <c r="BI324" i="9" s="1"/>
  <c r="BJ324" i="9" s="1"/>
  <c r="BB334" i="9"/>
  <c r="BC334" i="9" s="1"/>
  <c r="BD334" i="9" s="1"/>
  <c r="BE334" i="9" s="1"/>
  <c r="BF334" i="9" s="1"/>
  <c r="AN337" i="9"/>
  <c r="BZ315" i="9"/>
  <c r="BM395" i="9" l="1"/>
  <c r="BL263" i="9"/>
  <c r="BM263" i="9" s="1"/>
  <c r="BL304" i="9"/>
  <c r="BL361" i="9" s="1"/>
  <c r="BL375" i="9" s="1"/>
  <c r="BK407" i="9"/>
  <c r="BK410" i="9" s="1"/>
  <c r="BM304" i="9"/>
  <c r="BM361" i="9" s="1"/>
  <c r="BM375" i="9" s="1"/>
  <c r="BN261" i="9"/>
  <c r="BO261" i="9" s="1"/>
  <c r="BP261" i="9" s="1"/>
  <c r="BP303" i="9" s="1"/>
  <c r="BP393" i="9" s="1"/>
  <c r="BP407" i="9" s="1"/>
  <c r="BK308" i="9"/>
  <c r="BL363" i="9"/>
  <c r="BM363" i="9"/>
  <c r="BM377" i="9"/>
  <c r="BL377" i="9"/>
  <c r="BL407" i="9"/>
  <c r="BL395" i="9"/>
  <c r="BG334" i="9"/>
  <c r="BH334" i="9" s="1"/>
  <c r="BK324" i="9"/>
  <c r="AO337" i="9"/>
  <c r="CA315" i="9"/>
  <c r="BP304" i="9" l="1"/>
  <c r="BP361" i="9" s="1"/>
  <c r="BP375" i="9" s="1"/>
  <c r="BO304" i="9"/>
  <c r="BO361" i="9" s="1"/>
  <c r="BO303" i="9"/>
  <c r="BO393" i="9" s="1"/>
  <c r="BQ261" i="9"/>
  <c r="BR261" i="9" s="1"/>
  <c r="BR303" i="9" s="1"/>
  <c r="BN303" i="9"/>
  <c r="BN393" i="9" s="1"/>
  <c r="BP395" i="9" s="1"/>
  <c r="BN304" i="9"/>
  <c r="BN361" i="9" s="1"/>
  <c r="BN375" i="9" s="1"/>
  <c r="BN377" i="9" s="1"/>
  <c r="BN263" i="9"/>
  <c r="BO263" i="9" s="1"/>
  <c r="BP263" i="9" s="1"/>
  <c r="BM302" i="9"/>
  <c r="BM290" i="9" s="1"/>
  <c r="BM306" i="9" s="1"/>
  <c r="BM308" i="9" s="1"/>
  <c r="BL302" i="9"/>
  <c r="BL290" i="9" s="1"/>
  <c r="BL306" i="9" s="1"/>
  <c r="BL308" i="9" s="1"/>
  <c r="BO302" i="9"/>
  <c r="BO290" i="9" s="1"/>
  <c r="BO306" i="9" s="1"/>
  <c r="BP302" i="9"/>
  <c r="BP290" i="9" s="1"/>
  <c r="BP306" i="9" s="1"/>
  <c r="BP363" i="9"/>
  <c r="BO375" i="9"/>
  <c r="BP377" i="9" s="1"/>
  <c r="BL410" i="9"/>
  <c r="BM410" i="9"/>
  <c r="BI334" i="9"/>
  <c r="BJ334" i="9" s="1"/>
  <c r="BL324" i="9"/>
  <c r="BM324" i="9" s="1"/>
  <c r="BO407" i="9"/>
  <c r="AP337" i="9"/>
  <c r="CB315" i="9"/>
  <c r="BS261" i="9" l="1"/>
  <c r="BS304" i="9" s="1"/>
  <c r="BS361" i="9" s="1"/>
  <c r="BQ263" i="9"/>
  <c r="BR263" i="9" s="1"/>
  <c r="BQ303" i="9"/>
  <c r="BQ393" i="9" s="1"/>
  <c r="BQ407" i="9" s="1"/>
  <c r="BN302" i="9"/>
  <c r="BN290" i="9" s="1"/>
  <c r="BN306" i="9" s="1"/>
  <c r="BN308" i="9" s="1"/>
  <c r="BN363" i="9"/>
  <c r="BR304" i="9"/>
  <c r="BR361" i="9" s="1"/>
  <c r="BQ304" i="9"/>
  <c r="BQ361" i="9" s="1"/>
  <c r="BO363" i="9"/>
  <c r="BO377" i="9"/>
  <c r="BK334" i="9"/>
  <c r="BN395" i="9"/>
  <c r="BN407" i="9"/>
  <c r="BQ410" i="9" s="1"/>
  <c r="BR363" i="9"/>
  <c r="BO395" i="9"/>
  <c r="BT261" i="9"/>
  <c r="BU261" i="9" s="1"/>
  <c r="BN324" i="9"/>
  <c r="BR375" i="9"/>
  <c r="BR302" i="9"/>
  <c r="BR290" i="9" s="1"/>
  <c r="BR306" i="9" s="1"/>
  <c r="BR393" i="9"/>
  <c r="BR395" i="9"/>
  <c r="AQ337" i="9"/>
  <c r="BQ395" i="9"/>
  <c r="BL334" i="9"/>
  <c r="CC315" i="9"/>
  <c r="BS263" i="9" l="1"/>
  <c r="BP308" i="9"/>
  <c r="BQ375" i="9"/>
  <c r="BQ377" i="9" s="1"/>
  <c r="BQ363" i="9"/>
  <c r="BS303" i="9"/>
  <c r="BS302" i="9" s="1"/>
  <c r="BS290" i="9" s="1"/>
  <c r="BS306" i="9" s="1"/>
  <c r="BS308" i="9" s="1"/>
  <c r="BO308" i="9"/>
  <c r="BQ302" i="9"/>
  <c r="BQ290" i="9" s="1"/>
  <c r="BQ306" i="9" s="1"/>
  <c r="BQ308" i="9" s="1"/>
  <c r="BN410" i="9"/>
  <c r="BP410" i="9"/>
  <c r="BO410" i="9"/>
  <c r="BU304" i="9"/>
  <c r="BU361" i="9" s="1"/>
  <c r="BU375" i="9" s="1"/>
  <c r="BU303" i="9"/>
  <c r="BU393" i="9" s="1"/>
  <c r="BU407" i="9" s="1"/>
  <c r="BV261" i="9"/>
  <c r="BV304" i="9" s="1"/>
  <c r="BV361" i="9" s="1"/>
  <c r="BO324" i="9"/>
  <c r="BT263" i="9"/>
  <c r="BU263" i="9" s="1"/>
  <c r="BT303" i="9"/>
  <c r="BT393" i="9" s="1"/>
  <c r="BT407" i="9" s="1"/>
  <c r="BT304" i="9"/>
  <c r="BT361" i="9" s="1"/>
  <c r="BT375" i="9" s="1"/>
  <c r="BS393" i="9"/>
  <c r="BS375" i="9"/>
  <c r="BS363" i="9"/>
  <c r="BR377" i="9"/>
  <c r="BR407" i="9"/>
  <c r="BM334" i="9"/>
  <c r="BN334" i="9" s="1"/>
  <c r="AR337" i="9"/>
  <c r="CD315" i="9"/>
  <c r="BR308" i="9" l="1"/>
  <c r="BU302" i="9"/>
  <c r="BU290" i="9" s="1"/>
  <c r="BU306" i="9" s="1"/>
  <c r="BW261" i="9"/>
  <c r="BW303" i="9" s="1"/>
  <c r="BO334" i="9"/>
  <c r="BP334" i="9" s="1"/>
  <c r="BP324" i="9"/>
  <c r="BQ324" i="9" s="1"/>
  <c r="BR324" i="9" s="1"/>
  <c r="BS324" i="9" s="1"/>
  <c r="BV303" i="9"/>
  <c r="BV302" i="9" s="1"/>
  <c r="BV290" i="9" s="1"/>
  <c r="BV306" i="9" s="1"/>
  <c r="BT363" i="9"/>
  <c r="BT302" i="9"/>
  <c r="BT290" i="9" s="1"/>
  <c r="BT306" i="9" s="1"/>
  <c r="BV263" i="9"/>
  <c r="BV363" i="9"/>
  <c r="BU363" i="9"/>
  <c r="AS337" i="9"/>
  <c r="BR410" i="9"/>
  <c r="BS407" i="9"/>
  <c r="BU410" i="9" s="1"/>
  <c r="BT395" i="9"/>
  <c r="BU395" i="9"/>
  <c r="BS395" i="9"/>
  <c r="BV375" i="9"/>
  <c r="BS377" i="9"/>
  <c r="BT377" i="9"/>
  <c r="BU377" i="9"/>
  <c r="CE315" i="9"/>
  <c r="U316" i="9"/>
  <c r="U315" i="9"/>
  <c r="BU308" i="9" l="1"/>
  <c r="BX261" i="9"/>
  <c r="BY261" i="9" s="1"/>
  <c r="BV308" i="9"/>
  <c r="BW263" i="9"/>
  <c r="BW304" i="9"/>
  <c r="BW361" i="9" s="1"/>
  <c r="BW363" i="9" s="1"/>
  <c r="BV393" i="9"/>
  <c r="BV395" i="9" s="1"/>
  <c r="BT308" i="9"/>
  <c r="BT324" i="9"/>
  <c r="BU324" i="9" s="1"/>
  <c r="BW393" i="9"/>
  <c r="BV377" i="9"/>
  <c r="AT337" i="9"/>
  <c r="BT410" i="9"/>
  <c r="BQ334" i="9"/>
  <c r="BS410" i="9"/>
  <c r="BW302" i="9" l="1"/>
  <c r="BW290" i="9" s="1"/>
  <c r="BW306" i="9" s="1"/>
  <c r="BW308" i="9" s="1"/>
  <c r="BV407" i="9"/>
  <c r="BV410" i="9" s="1"/>
  <c r="BX303" i="9"/>
  <c r="BX263" i="9"/>
  <c r="BY263" i="9" s="1"/>
  <c r="BX304" i="9"/>
  <c r="BX361" i="9" s="1"/>
  <c r="BX375" i="9" s="1"/>
  <c r="BW375" i="9"/>
  <c r="BW377" i="9" s="1"/>
  <c r="BW395" i="9"/>
  <c r="BV324" i="9"/>
  <c r="BW324" i="9" s="1"/>
  <c r="BY304" i="9"/>
  <c r="BY361" i="9" s="1"/>
  <c r="BY303" i="9"/>
  <c r="BW407" i="9"/>
  <c r="BX393" i="9"/>
  <c r="BR334" i="9"/>
  <c r="BZ261" i="9"/>
  <c r="AU337" i="9"/>
  <c r="BX363" i="9" l="1"/>
  <c r="BW410" i="9"/>
  <c r="BX377" i="9"/>
  <c r="BX302" i="9"/>
  <c r="BX290" i="9" s="1"/>
  <c r="BX306" i="9" s="1"/>
  <c r="BX308" i="9" s="1"/>
  <c r="BX324" i="9"/>
  <c r="BY324" i="9" s="1"/>
  <c r="AV337" i="9"/>
  <c r="BZ303" i="9"/>
  <c r="BZ304" i="9"/>
  <c r="BZ361" i="9" s="1"/>
  <c r="BZ363" i="9" s="1"/>
  <c r="BS334" i="9"/>
  <c r="CA261" i="9"/>
  <c r="BZ263" i="9"/>
  <c r="BX407" i="9"/>
  <c r="BX395" i="9"/>
  <c r="BY302" i="9"/>
  <c r="BY290" i="9" s="1"/>
  <c r="BY306" i="9" s="1"/>
  <c r="BY393" i="9"/>
  <c r="BY375" i="9"/>
  <c r="BY363" i="9"/>
  <c r="Z114" i="10"/>
  <c r="BY308" i="9" l="1"/>
  <c r="CA304" i="9"/>
  <c r="CA303" i="9"/>
  <c r="BY407" i="9"/>
  <c r="BY410" i="9" s="1"/>
  <c r="CB261" i="9"/>
  <c r="BZ375" i="9"/>
  <c r="BY395" i="9"/>
  <c r="BZ393" i="9"/>
  <c r="BZ407" i="9" s="1"/>
  <c r="BZ302" i="9"/>
  <c r="BZ290" i="9" s="1"/>
  <c r="BZ306" i="9" s="1"/>
  <c r="BX410" i="9"/>
  <c r="BT334" i="9"/>
  <c r="BU334" i="9" s="1"/>
  <c r="CA263" i="9"/>
  <c r="AW337" i="9"/>
  <c r="BZ377" i="9"/>
  <c r="BY377" i="9"/>
  <c r="AA114" i="10"/>
  <c r="Z121" i="10"/>
  <c r="Y90" i="11"/>
  <c r="Z90" i="11"/>
  <c r="AA90" i="11"/>
  <c r="Y91" i="11"/>
  <c r="Z91" i="11"/>
  <c r="AA91" i="11"/>
  <c r="BZ324" i="9"/>
  <c r="AA25" i="12"/>
  <c r="X36" i="12"/>
  <c r="Z35" i="12"/>
  <c r="Y25" i="12"/>
  <c r="Y35" i="12"/>
  <c r="Y31" i="12" s="1"/>
  <c r="Y30" i="12" s="1"/>
  <c r="AA35" i="12"/>
  <c r="X25" i="12"/>
  <c r="X11" i="12" s="1"/>
  <c r="X35" i="12"/>
  <c r="Z25" i="12"/>
  <c r="AA36" i="12"/>
  <c r="Z36" i="12"/>
  <c r="CB263" i="9" l="1"/>
  <c r="BZ410" i="9"/>
  <c r="BZ308" i="9"/>
  <c r="BZ395" i="9"/>
  <c r="CA302" i="9"/>
  <c r="CA393" i="9"/>
  <c r="AX337" i="9"/>
  <c r="CA361" i="9"/>
  <c r="CB303" i="9"/>
  <c r="CB304" i="9"/>
  <c r="CC261" i="9"/>
  <c r="BV334" i="9"/>
  <c r="X31" i="12"/>
  <c r="X30" i="12" s="1"/>
  <c r="X28" i="12" s="1"/>
  <c r="AA31" i="12"/>
  <c r="AA30" i="12" s="1"/>
  <c r="Y84" i="11"/>
  <c r="Z31" i="12"/>
  <c r="Z30" i="12" s="1"/>
  <c r="CA324" i="9"/>
  <c r="AA121" i="10"/>
  <c r="AA84" i="11"/>
  <c r="AA94" i="11" s="1"/>
  <c r="AA129" i="11" s="1"/>
  <c r="AA127" i="11" s="1"/>
  <c r="Z84" i="11"/>
  <c r="Z94" i="11" s="1"/>
  <c r="Z129" i="11" s="1"/>
  <c r="Z127" i="11" s="1"/>
  <c r="CB361" i="9" l="1"/>
  <c r="CB363" i="9" s="1"/>
  <c r="CB393" i="9"/>
  <c r="CB302" i="9"/>
  <c r="CC263" i="9"/>
  <c r="CA375" i="9"/>
  <c r="CA363" i="9"/>
  <c r="AY337" i="9"/>
  <c r="CA407" i="9"/>
  <c r="CA395" i="9"/>
  <c r="CA290" i="9"/>
  <c r="BW334" i="9"/>
  <c r="CC303" i="9"/>
  <c r="CC304" i="9"/>
  <c r="CD261" i="9"/>
  <c r="Y94" i="11"/>
  <c r="CB324" i="9"/>
  <c r="CD304" i="9" l="1"/>
  <c r="CD303" i="9"/>
  <c r="CD263" i="9"/>
  <c r="CA377" i="9"/>
  <c r="CC361" i="9"/>
  <c r="CC302" i="9"/>
  <c r="CC393" i="9"/>
  <c r="CC395" i="9" s="1"/>
  <c r="AZ337" i="9"/>
  <c r="BX334" i="9"/>
  <c r="BY334" i="9" s="1"/>
  <c r="BZ334" i="9" s="1"/>
  <c r="CB290" i="9"/>
  <c r="CA306" i="9"/>
  <c r="CB407" i="9"/>
  <c r="CB410" i="9" s="1"/>
  <c r="CB395" i="9"/>
  <c r="CB375" i="9"/>
  <c r="CB377" i="9" s="1"/>
  <c r="CA410" i="9"/>
  <c r="CE261" i="9"/>
  <c r="CE263" i="9" s="1"/>
  <c r="Y129" i="11"/>
  <c r="CC324" i="9"/>
  <c r="AA16" i="12"/>
  <c r="AA11" i="12" s="1"/>
  <c r="AA28" i="12" s="1"/>
  <c r="Y16" i="12"/>
  <c r="Y11" i="12" s="1"/>
  <c r="Y28" i="12" s="1"/>
  <c r="Z16" i="12"/>
  <c r="Z11" i="12" s="1"/>
  <c r="Z28" i="12" s="1"/>
  <c r="U261" i="9"/>
  <c r="U263" i="9"/>
  <c r="AB25" i="12" l="1"/>
  <c r="AB36" i="12"/>
  <c r="AB35" i="12"/>
  <c r="BA337" i="9"/>
  <c r="CC407" i="9"/>
  <c r="CC290" i="9"/>
  <c r="CA308" i="9"/>
  <c r="AB114" i="10"/>
  <c r="CB306" i="9"/>
  <c r="CB308" i="9" s="1"/>
  <c r="CD302" i="9"/>
  <c r="CD393" i="9"/>
  <c r="AB90" i="11"/>
  <c r="CE304" i="9"/>
  <c r="CE303" i="9"/>
  <c r="CA334" i="9"/>
  <c r="CB334" i="9" s="1"/>
  <c r="CC334" i="9" s="1"/>
  <c r="CC375" i="9"/>
  <c r="CC377" i="9" s="1"/>
  <c r="CC363" i="9"/>
  <c r="CD361" i="9"/>
  <c r="CD324" i="9"/>
  <c r="Y127" i="11"/>
  <c r="U303" i="9"/>
  <c r="U90" i="11"/>
  <c r="U114" i="10"/>
  <c r="U25" i="12"/>
  <c r="U35" i="12"/>
  <c r="U304" i="9"/>
  <c r="U36" i="12"/>
  <c r="CD290" i="9" l="1"/>
  <c r="CC410" i="9"/>
  <c r="CD407" i="9"/>
  <c r="CD395" i="9"/>
  <c r="CD375" i="9"/>
  <c r="CD377" i="9" s="1"/>
  <c r="CE393" i="9"/>
  <c r="CE395" i="9" s="1"/>
  <c r="CE302" i="9"/>
  <c r="CC306" i="9"/>
  <c r="CC308" i="9" s="1"/>
  <c r="CD363" i="9"/>
  <c r="CE361" i="9"/>
  <c r="CE363" i="9" s="1"/>
  <c r="AB91" i="11"/>
  <c r="AB84" i="11" s="1"/>
  <c r="BB337" i="9"/>
  <c r="AB31" i="12"/>
  <c r="AB121" i="10"/>
  <c r="CE324" i="9"/>
  <c r="Y131" i="11"/>
  <c r="AA131" i="11"/>
  <c r="Z131" i="11"/>
  <c r="CD334" i="9"/>
  <c r="BU399" i="9"/>
  <c r="BJ399" i="9"/>
  <c r="AX399" i="9"/>
  <c r="AG399" i="9"/>
  <c r="Z399" i="9"/>
  <c r="AR399" i="9"/>
  <c r="BP399" i="9"/>
  <c r="BV367" i="9"/>
  <c r="BH367" i="9"/>
  <c r="AS367" i="9"/>
  <c r="AA367" i="9"/>
  <c r="AJ367" i="9"/>
  <c r="AY367" i="9"/>
  <c r="BO367" i="9"/>
  <c r="CC367" i="9"/>
  <c r="U302" i="9"/>
  <c r="BU367" i="9"/>
  <c r="BT399" i="9"/>
  <c r="BI399" i="9"/>
  <c r="AU399" i="9"/>
  <c r="AE399" i="9"/>
  <c r="AA399" i="9"/>
  <c r="AV399" i="9"/>
  <c r="BR399" i="9"/>
  <c r="BT367" i="9"/>
  <c r="BF367" i="9"/>
  <c r="AQ367" i="9"/>
  <c r="AC367" i="9"/>
  <c r="AH367" i="9"/>
  <c r="AZ367" i="9"/>
  <c r="BQ367" i="9"/>
  <c r="CD367" i="9"/>
  <c r="U363" i="9"/>
  <c r="U91" i="11"/>
  <c r="BS399" i="9"/>
  <c r="BH399" i="9"/>
  <c r="AT399" i="9"/>
  <c r="AF399" i="9"/>
  <c r="AH399" i="9"/>
  <c r="AW399" i="9"/>
  <c r="BV399" i="9"/>
  <c r="BS367" i="9"/>
  <c r="BD367" i="9"/>
  <c r="AR367" i="9"/>
  <c r="AB367" i="9"/>
  <c r="AK367" i="9"/>
  <c r="BA367" i="9"/>
  <c r="BY367" i="9"/>
  <c r="CD399" i="9"/>
  <c r="BQ399" i="9"/>
  <c r="BG399" i="9"/>
  <c r="AS399" i="9"/>
  <c r="AD399" i="9"/>
  <c r="AI399" i="9"/>
  <c r="AY399" i="9"/>
  <c r="BW399" i="9"/>
  <c r="BR367" i="9"/>
  <c r="BC367" i="9"/>
  <c r="AP367" i="9"/>
  <c r="X367" i="9"/>
  <c r="AL367" i="9"/>
  <c r="BE367" i="9"/>
  <c r="BW367" i="9"/>
  <c r="U361" i="9"/>
  <c r="U395" i="9"/>
  <c r="CC399" i="9"/>
  <c r="BO399" i="9"/>
  <c r="BF399" i="9"/>
  <c r="AQ399" i="9"/>
  <c r="Y399" i="9"/>
  <c r="AJ399" i="9"/>
  <c r="AZ399" i="9"/>
  <c r="BY399" i="9"/>
  <c r="BP367" i="9"/>
  <c r="BB367" i="9"/>
  <c r="AM367" i="9"/>
  <c r="AD367" i="9"/>
  <c r="AN367" i="9"/>
  <c r="BG367" i="9"/>
  <c r="BX367" i="9"/>
  <c r="CE367" i="9"/>
  <c r="CA399" i="9"/>
  <c r="BN399" i="9"/>
  <c r="BE399" i="9"/>
  <c r="AP399" i="9"/>
  <c r="AC399" i="9"/>
  <c r="AK399" i="9"/>
  <c r="BA399" i="9"/>
  <c r="CB399" i="9"/>
  <c r="BN367" i="9"/>
  <c r="AV367" i="9"/>
  <c r="AG367" i="9"/>
  <c r="AE367" i="9"/>
  <c r="AO367" i="9"/>
  <c r="BJ367" i="9"/>
  <c r="BZ399" i="9"/>
  <c r="BM399" i="9"/>
  <c r="BD399" i="9"/>
  <c r="AO399" i="9"/>
  <c r="AB399" i="9"/>
  <c r="AL399" i="9"/>
  <c r="BB399" i="9"/>
  <c r="U31" i="12"/>
  <c r="BK367" i="9"/>
  <c r="AU367" i="9"/>
  <c r="Y367" i="9"/>
  <c r="AF367" i="9"/>
  <c r="AW367" i="9"/>
  <c r="BL367" i="9"/>
  <c r="CA367" i="9"/>
  <c r="U393" i="9"/>
  <c r="BX399" i="9"/>
  <c r="BK399" i="9"/>
  <c r="BC399" i="9"/>
  <c r="AM399" i="9"/>
  <c r="X399" i="9"/>
  <c r="AN399" i="9"/>
  <c r="BL399" i="9"/>
  <c r="BZ367" i="9"/>
  <c r="BI367" i="9"/>
  <c r="AT367" i="9"/>
  <c r="Z367" i="9"/>
  <c r="AI367" i="9"/>
  <c r="AX367" i="9"/>
  <c r="BM367" i="9"/>
  <c r="CB367" i="9"/>
  <c r="U367" i="9" s="1"/>
  <c r="U84" i="11"/>
  <c r="U121" i="10"/>
  <c r="CE399" i="9" l="1"/>
  <c r="CE401" i="9" s="1"/>
  <c r="CE403" i="9" s="1"/>
  <c r="X369" i="9"/>
  <c r="Y369" i="9" s="1"/>
  <c r="Y371" i="9" s="1"/>
  <c r="CB401" i="9"/>
  <c r="CB403" i="9" s="1"/>
  <c r="BY401" i="9"/>
  <c r="BY403" i="9" s="1"/>
  <c r="BW401" i="9"/>
  <c r="BW403" i="9" s="1"/>
  <c r="BV401" i="9"/>
  <c r="BV403" i="9" s="1"/>
  <c r="BR401" i="9"/>
  <c r="BR403" i="9" s="1"/>
  <c r="BP401" i="9"/>
  <c r="BP403" i="9" s="1"/>
  <c r="BL401" i="9"/>
  <c r="BL403" i="9" s="1"/>
  <c r="BB401" i="9"/>
  <c r="BB403" i="9" s="1"/>
  <c r="BA401" i="9"/>
  <c r="BA403" i="9" s="1"/>
  <c r="AZ401" i="9"/>
  <c r="AZ403" i="9" s="1"/>
  <c r="AY401" i="9"/>
  <c r="AY403" i="9" s="1"/>
  <c r="X401" i="9"/>
  <c r="AX401" i="9"/>
  <c r="AX403" i="9" s="1"/>
  <c r="BC401" i="9"/>
  <c r="BC403" i="9" s="1"/>
  <c r="BD401" i="9"/>
  <c r="BD403" i="9" s="1"/>
  <c r="BE401" i="9"/>
  <c r="BE403" i="9" s="1"/>
  <c r="BF401" i="9"/>
  <c r="BF403" i="9" s="1"/>
  <c r="BG401" i="9"/>
  <c r="BG403" i="9" s="1"/>
  <c r="BI401" i="9"/>
  <c r="BI403" i="9" s="1"/>
  <c r="BJ401" i="9"/>
  <c r="BJ403" i="9" s="1"/>
  <c r="BK401" i="9"/>
  <c r="BK403" i="9" s="1"/>
  <c r="BM401" i="9"/>
  <c r="BM403" i="9" s="1"/>
  <c r="BN401" i="9"/>
  <c r="BN403" i="9" s="1"/>
  <c r="BO401" i="9"/>
  <c r="BO403" i="9" s="1"/>
  <c r="BQ401" i="9"/>
  <c r="BQ403" i="9" s="1"/>
  <c r="BS401" i="9"/>
  <c r="BS403" i="9" s="1"/>
  <c r="BT401" i="9"/>
  <c r="BT403" i="9" s="1"/>
  <c r="BU401" i="9"/>
  <c r="BU403" i="9" s="1"/>
  <c r="BX401" i="9"/>
  <c r="BX403" i="9" s="1"/>
  <c r="BZ401" i="9"/>
  <c r="BZ403" i="9" s="1"/>
  <c r="CA401" i="9"/>
  <c r="CA403" i="9" s="1"/>
  <c r="CC401" i="9"/>
  <c r="CC403" i="9" s="1"/>
  <c r="CD401" i="9"/>
  <c r="CD403" i="9" s="1"/>
  <c r="AB94" i="11"/>
  <c r="X364" i="9"/>
  <c r="Y364" i="9" s="1"/>
  <c r="CE290" i="9"/>
  <c r="CE407" i="9"/>
  <c r="CE410" i="9" s="1"/>
  <c r="CD410" i="9"/>
  <c r="CE375" i="9"/>
  <c r="CD306" i="9"/>
  <c r="CD308" i="9" s="1"/>
  <c r="AB30" i="12"/>
  <c r="BC337" i="9"/>
  <c r="X396" i="9"/>
  <c r="CE334" i="9"/>
  <c r="CF324" i="9"/>
  <c r="U399" i="9"/>
  <c r="BT414" i="9"/>
  <c r="BD414" i="9"/>
  <c r="AN414" i="9"/>
  <c r="X414" i="9"/>
  <c r="AM414" i="9"/>
  <c r="BC414" i="9"/>
  <c r="BQ414" i="9"/>
  <c r="U290" i="9"/>
  <c r="CA414" i="9"/>
  <c r="BF414" i="9"/>
  <c r="U94" i="11"/>
  <c r="BS414" i="9"/>
  <c r="BB414" i="9"/>
  <c r="AK414" i="9"/>
  <c r="Z414" i="9"/>
  <c r="AO414" i="9"/>
  <c r="BE414" i="9"/>
  <c r="BU414" i="9"/>
  <c r="U324" i="9"/>
  <c r="CC414" i="9"/>
  <c r="BP414" i="9"/>
  <c r="CB414" i="9"/>
  <c r="BR414" i="9"/>
  <c r="BA414" i="9"/>
  <c r="AI414" i="9"/>
  <c r="Y414" i="9"/>
  <c r="AP414" i="9"/>
  <c r="BG414" i="9"/>
  <c r="BI414" i="9"/>
  <c r="AZ414" i="9"/>
  <c r="BZ414" i="9"/>
  <c r="BM414" i="9"/>
  <c r="AX414" i="9"/>
  <c r="AH414" i="9"/>
  <c r="AE414" i="9"/>
  <c r="AR414" i="9"/>
  <c r="AQ414" i="9"/>
  <c r="BY414" i="9"/>
  <c r="BL414" i="9"/>
  <c r="AV414" i="9"/>
  <c r="AD414" i="9"/>
  <c r="AF414" i="9"/>
  <c r="AU414" i="9"/>
  <c r="BK414" i="9"/>
  <c r="U410" i="9"/>
  <c r="BN414" i="9"/>
  <c r="BV414" i="9"/>
  <c r="BX414" i="9"/>
  <c r="BJ414" i="9"/>
  <c r="AT414" i="9"/>
  <c r="AA414" i="9"/>
  <c r="AG414" i="9"/>
  <c r="AW414" i="9"/>
  <c r="U30" i="12"/>
  <c r="U407" i="9"/>
  <c r="AL414" i="9"/>
  <c r="BW414" i="9"/>
  <c r="BH414" i="9"/>
  <c r="AS414" i="9"/>
  <c r="AC414" i="9"/>
  <c r="AJ414" i="9"/>
  <c r="AY414" i="9"/>
  <c r="BO414" i="9"/>
  <c r="U375" i="9"/>
  <c r="AB414" i="9"/>
  <c r="CD414" i="9"/>
  <c r="CE414" i="9" l="1"/>
  <c r="X411" i="9"/>
  <c r="Y411" i="9" s="1"/>
  <c r="Z411" i="9" s="1"/>
  <c r="AA411" i="9" s="1"/>
  <c r="Y396" i="9"/>
  <c r="CC416" i="9"/>
  <c r="CC418" i="9" s="1"/>
  <c r="CA416" i="9"/>
  <c r="CA418" i="9" s="1"/>
  <c r="BU416" i="9"/>
  <c r="BU418" i="9" s="1"/>
  <c r="BQ416" i="9"/>
  <c r="BQ418" i="9" s="1"/>
  <c r="BP416" i="9"/>
  <c r="BP418" i="9" s="1"/>
  <c r="BO416" i="9"/>
  <c r="BO418" i="9" s="1"/>
  <c r="BN416" i="9"/>
  <c r="BN418" i="9" s="1"/>
  <c r="BK416" i="9"/>
  <c r="BK418" i="9" s="1"/>
  <c r="BI416" i="9"/>
  <c r="BI418" i="9" s="1"/>
  <c r="BG416" i="9"/>
  <c r="BG418" i="9" s="1"/>
  <c r="BE416" i="9"/>
  <c r="BE418" i="9" s="1"/>
  <c r="BC416" i="9"/>
  <c r="BC418" i="9" s="1"/>
  <c r="AZ416" i="9"/>
  <c r="AZ418" i="9" s="1"/>
  <c r="AY416" i="9"/>
  <c r="AY418" i="9" s="1"/>
  <c r="X416" i="9"/>
  <c r="X418" i="9" s="1"/>
  <c r="X420" i="9" s="1"/>
  <c r="AX416" i="9"/>
  <c r="AX418" i="9" s="1"/>
  <c r="BA416" i="9"/>
  <c r="BA418" i="9" s="1"/>
  <c r="BB416" i="9"/>
  <c r="BB418" i="9" s="1"/>
  <c r="BD416" i="9"/>
  <c r="BD418" i="9" s="1"/>
  <c r="BF416" i="9"/>
  <c r="BF418" i="9" s="1"/>
  <c r="BJ416" i="9"/>
  <c r="BJ418" i="9" s="1"/>
  <c r="BL416" i="9"/>
  <c r="BL418" i="9" s="1"/>
  <c r="BM416" i="9"/>
  <c r="BM418" i="9" s="1"/>
  <c r="BR416" i="9"/>
  <c r="BR418" i="9" s="1"/>
  <c r="BS416" i="9"/>
  <c r="BS418" i="9" s="1"/>
  <c r="BT416" i="9"/>
  <c r="BT418" i="9" s="1"/>
  <c r="BV416" i="9"/>
  <c r="BV418" i="9" s="1"/>
  <c r="BW416" i="9"/>
  <c r="BW418" i="9" s="1"/>
  <c r="BX416" i="9"/>
  <c r="BX418" i="9" s="1"/>
  <c r="BY416" i="9"/>
  <c r="BY418" i="9" s="1"/>
  <c r="BZ416" i="9"/>
  <c r="BZ418" i="9" s="1"/>
  <c r="CB416" i="9"/>
  <c r="CB418" i="9" s="1"/>
  <c r="CD416" i="9"/>
  <c r="CD418" i="9" s="1"/>
  <c r="CE416" i="9"/>
  <c r="CE418" i="9" s="1"/>
  <c r="CE306" i="9"/>
  <c r="X403" i="9"/>
  <c r="X405" i="9" s="1"/>
  <c r="X371" i="9"/>
  <c r="X373" i="9" s="1"/>
  <c r="Y373" i="9" s="1"/>
  <c r="AB129" i="11"/>
  <c r="CE377" i="9"/>
  <c r="BD337" i="9"/>
  <c r="Z364" i="9"/>
  <c r="AA364" i="9" s="1"/>
  <c r="AB364" i="9" s="1"/>
  <c r="AC364" i="9" s="1"/>
  <c r="Z369" i="9"/>
  <c r="Y401" i="9"/>
  <c r="AB16" i="12"/>
  <c r="CF334" i="9"/>
  <c r="U414" i="9"/>
  <c r="U16" i="12"/>
  <c r="BQ381" i="9"/>
  <c r="AW381" i="9"/>
  <c r="AD381" i="9"/>
  <c r="AJ381" i="9"/>
  <c r="AT381" i="9"/>
  <c r="BI381" i="9"/>
  <c r="BV381" i="9"/>
  <c r="CA381" i="9"/>
  <c r="U129" i="11"/>
  <c r="BM381" i="9"/>
  <c r="AV381" i="9"/>
  <c r="X381" i="9"/>
  <c r="AH381" i="9"/>
  <c r="AU381" i="9"/>
  <c r="BK381" i="9"/>
  <c r="BX381" i="9"/>
  <c r="BL381" i="9"/>
  <c r="CC381" i="9"/>
  <c r="BJ381" i="9"/>
  <c r="AR381" i="9"/>
  <c r="AB381" i="9"/>
  <c r="AK381" i="9"/>
  <c r="AX381" i="9"/>
  <c r="BZ381" i="9"/>
  <c r="CB381" i="9"/>
  <c r="BH381" i="9"/>
  <c r="AM381" i="9"/>
  <c r="AC381" i="9"/>
  <c r="AN381" i="9"/>
  <c r="AZ381" i="9"/>
  <c r="BN381" i="9"/>
  <c r="U377" i="9"/>
  <c r="U334" i="9"/>
  <c r="BY381" i="9"/>
  <c r="BF381" i="9"/>
  <c r="AL381" i="9"/>
  <c r="Z381" i="9"/>
  <c r="AO381" i="9"/>
  <c r="BB381" i="9"/>
  <c r="BO381" i="9"/>
  <c r="CD381" i="9"/>
  <c r="U306" i="9"/>
  <c r="BW381" i="9"/>
  <c r="BE381" i="9"/>
  <c r="AI381" i="9"/>
  <c r="AA381" i="9"/>
  <c r="AP381" i="9"/>
  <c r="BC381" i="9"/>
  <c r="BP381" i="9"/>
  <c r="BU381" i="9"/>
  <c r="BA381" i="9"/>
  <c r="AF381" i="9"/>
  <c r="Y381" i="9"/>
  <c r="AQ381" i="9"/>
  <c r="BD381" i="9"/>
  <c r="BR381" i="9"/>
  <c r="CE381" i="9"/>
  <c r="BS381" i="9"/>
  <c r="AY381" i="9"/>
  <c r="AE381" i="9"/>
  <c r="AG381" i="9"/>
  <c r="AS381" i="9"/>
  <c r="BG381" i="9"/>
  <c r="BT381" i="9"/>
  <c r="U381" i="9" s="1"/>
  <c r="AA369" i="9" l="1"/>
  <c r="AB369" i="9" s="1"/>
  <c r="AB371" i="9" s="1"/>
  <c r="Z396" i="9"/>
  <c r="X383" i="9"/>
  <c r="X385" i="9" s="1"/>
  <c r="X387" i="9" s="1"/>
  <c r="Z401" i="9"/>
  <c r="Z403" i="9" s="1"/>
  <c r="Y403" i="9"/>
  <c r="Y405" i="9" s="1"/>
  <c r="AD364" i="9"/>
  <c r="AE364" i="9" s="1"/>
  <c r="AF364" i="9" s="1"/>
  <c r="AG364" i="9" s="1"/>
  <c r="AH364" i="9" s="1"/>
  <c r="AI364" i="9" s="1"/>
  <c r="AJ364" i="9" s="1"/>
  <c r="AK364" i="9" s="1"/>
  <c r="AL364" i="9" s="1"/>
  <c r="AM364" i="9" s="1"/>
  <c r="AN364" i="9" s="1"/>
  <c r="AO364" i="9" s="1"/>
  <c r="AB411" i="9"/>
  <c r="AC411" i="9" s="1"/>
  <c r="AD411" i="9" s="1"/>
  <c r="Y416" i="9"/>
  <c r="BE337" i="9"/>
  <c r="X378" i="9"/>
  <c r="Y378" i="9" s="1"/>
  <c r="AB127" i="11"/>
  <c r="Z371" i="9"/>
  <c r="Z373" i="9" s="1"/>
  <c r="CE308" i="9"/>
  <c r="AB11" i="12"/>
  <c r="U127" i="11"/>
  <c r="U308" i="9"/>
  <c r="U11" i="12"/>
  <c r="AA371" i="9" l="1"/>
  <c r="AA373" i="9" s="1"/>
  <c r="AB373" i="9" s="1"/>
  <c r="Y418" i="9"/>
  <c r="Y420" i="9" s="1"/>
  <c r="AC369" i="9"/>
  <c r="AE411" i="9"/>
  <c r="AF411" i="9" s="1"/>
  <c r="AG411" i="9" s="1"/>
  <c r="Z378" i="9"/>
  <c r="AA378" i="9" s="1"/>
  <c r="AA396" i="9"/>
  <c r="Z405" i="9"/>
  <c r="Z416" i="9"/>
  <c r="AA416" i="9" s="1"/>
  <c r="AB131" i="11"/>
  <c r="Y383" i="9"/>
  <c r="AB28" i="12"/>
  <c r="BF337" i="9"/>
  <c r="AA401" i="9"/>
  <c r="AP364" i="9"/>
  <c r="U132" i="11"/>
  <c r="U131" i="11"/>
  <c r="U28" i="12"/>
  <c r="AC371" i="9" l="1"/>
  <c r="AC373" i="9" s="1"/>
  <c r="Y385" i="9"/>
  <c r="Y387" i="9" s="1"/>
  <c r="AB396" i="9"/>
  <c r="Z383" i="9"/>
  <c r="AB378" i="9"/>
  <c r="AD369" i="9"/>
  <c r="AA418" i="9"/>
  <c r="Z418" i="9"/>
  <c r="Z420" i="9" s="1"/>
  <c r="AB416" i="9"/>
  <c r="BG337" i="9"/>
  <c r="AQ364" i="9"/>
  <c r="AR364" i="9" s="1"/>
  <c r="AA403" i="9"/>
  <c r="AA405" i="9" s="1"/>
  <c r="AB401" i="9"/>
  <c r="AC401" i="9" s="1"/>
  <c r="AH411" i="9"/>
  <c r="AA383" i="9" l="1"/>
  <c r="Z385" i="9"/>
  <c r="Z387" i="9" s="1"/>
  <c r="AB418" i="9"/>
  <c r="AC378" i="9"/>
  <c r="AD378" i="9" s="1"/>
  <c r="AE378" i="9" s="1"/>
  <c r="AF378" i="9" s="1"/>
  <c r="AG378" i="9" s="1"/>
  <c r="AH378" i="9" s="1"/>
  <c r="AE369" i="9"/>
  <c r="AD371" i="9"/>
  <c r="AD373" i="9" s="1"/>
  <c r="AC396" i="9"/>
  <c r="AD396" i="9" s="1"/>
  <c r="AB403" i="9"/>
  <c r="AB405" i="9" s="1"/>
  <c r="AC416" i="9"/>
  <c r="AS364" i="9"/>
  <c r="AT364" i="9" s="1"/>
  <c r="AU364" i="9" s="1"/>
  <c r="BH337" i="9"/>
  <c r="AA420" i="9"/>
  <c r="AD401" i="9"/>
  <c r="AC403" i="9"/>
  <c r="AI411" i="9"/>
  <c r="AF369" i="9" l="1"/>
  <c r="AG369" i="9" s="1"/>
  <c r="AB383" i="9"/>
  <c r="AB385" i="9" s="1"/>
  <c r="AA385" i="9"/>
  <c r="AA387" i="9" s="1"/>
  <c r="AC418" i="9"/>
  <c r="AB420" i="9"/>
  <c r="AI378" i="9"/>
  <c r="AJ378" i="9" s="1"/>
  <c r="AK378" i="9" s="1"/>
  <c r="AE396" i="9"/>
  <c r="AF396" i="9" s="1"/>
  <c r="AE371" i="9"/>
  <c r="AE373" i="9" s="1"/>
  <c r="AD403" i="9"/>
  <c r="AD416" i="9"/>
  <c r="BI337" i="9"/>
  <c r="AE401" i="9"/>
  <c r="AC405" i="9"/>
  <c r="AJ411" i="9"/>
  <c r="AV364" i="9"/>
  <c r="AC383" i="9" l="1"/>
  <c r="AD383" i="9" s="1"/>
  <c r="AF371" i="9"/>
  <c r="AF373" i="9" s="1"/>
  <c r="AC420" i="9"/>
  <c r="AE403" i="9"/>
  <c r="AB387" i="9"/>
  <c r="AL378" i="9"/>
  <c r="AM378" i="9" s="1"/>
  <c r="AD405" i="9"/>
  <c r="AG371" i="9"/>
  <c r="AH369" i="9"/>
  <c r="AH371" i="9" s="1"/>
  <c r="AG396" i="9"/>
  <c r="AH396" i="9" s="1"/>
  <c r="BJ337" i="9"/>
  <c r="AD418" i="9"/>
  <c r="AE416" i="9"/>
  <c r="AF401" i="9"/>
  <c r="AW364" i="9"/>
  <c r="AK411" i="9"/>
  <c r="AC385" i="9" l="1"/>
  <c r="AC387" i="9" s="1"/>
  <c r="AG373" i="9"/>
  <c r="AH373" i="9" s="1"/>
  <c r="AD420" i="9"/>
  <c r="AE405" i="9"/>
  <c r="AI369" i="9"/>
  <c r="AI396" i="9"/>
  <c r="BK337" i="9"/>
  <c r="AF403" i="9"/>
  <c r="AG401" i="9"/>
  <c r="AG403" i="9" s="1"/>
  <c r="AE418" i="9"/>
  <c r="AF416" i="9"/>
  <c r="AD385" i="9"/>
  <c r="AE383" i="9"/>
  <c r="AL411" i="9"/>
  <c r="AN378" i="9"/>
  <c r="AX364" i="9"/>
  <c r="AF405" i="9" l="1"/>
  <c r="AG405" i="9" s="1"/>
  <c r="AE420" i="9"/>
  <c r="AD387" i="9"/>
  <c r="AJ396" i="9"/>
  <c r="AK396" i="9" s="1"/>
  <c r="AJ369" i="9"/>
  <c r="AI371" i="9"/>
  <c r="AI373" i="9" s="1"/>
  <c r="BL337" i="9"/>
  <c r="AH401" i="9"/>
  <c r="AF418" i="9"/>
  <c r="AG416" i="9"/>
  <c r="AH416" i="9" s="1"/>
  <c r="AH418" i="9" s="1"/>
  <c r="AF383" i="9"/>
  <c r="AE385" i="9"/>
  <c r="AY364" i="9"/>
  <c r="AO378" i="9"/>
  <c r="AM411" i="9"/>
  <c r="AF420" i="9" l="1"/>
  <c r="AE387" i="9"/>
  <c r="AL396" i="9"/>
  <c r="AM396" i="9" s="1"/>
  <c r="AK369" i="9"/>
  <c r="AJ371" i="9"/>
  <c r="AJ373" i="9" s="1"/>
  <c r="AH403" i="9"/>
  <c r="AH405" i="9" s="1"/>
  <c r="AI401" i="9"/>
  <c r="AI403" i="9" s="1"/>
  <c r="BM337" i="9"/>
  <c r="AF385" i="9"/>
  <c r="AG383" i="9"/>
  <c r="AG418" i="9"/>
  <c r="AI416" i="9"/>
  <c r="AI418" i="9" s="1"/>
  <c r="AN411" i="9"/>
  <c r="AZ364" i="9"/>
  <c r="AP378" i="9"/>
  <c r="AG420" i="9" l="1"/>
  <c r="AH420" i="9" s="1"/>
  <c r="AI420" i="9" s="1"/>
  <c r="AF387" i="9"/>
  <c r="AJ401" i="9"/>
  <c r="AJ403" i="9" s="1"/>
  <c r="AN396" i="9"/>
  <c r="AO396" i="9" s="1"/>
  <c r="AL369" i="9"/>
  <c r="AK371" i="9"/>
  <c r="AK373" i="9" s="1"/>
  <c r="BN337" i="9"/>
  <c r="AG385" i="9"/>
  <c r="AH383" i="9"/>
  <c r="AJ416" i="9"/>
  <c r="AI405" i="9"/>
  <c r="AQ378" i="9"/>
  <c r="BA364" i="9"/>
  <c r="AO411" i="9"/>
  <c r="AG387" i="9" l="1"/>
  <c r="AJ405" i="9"/>
  <c r="AK401" i="9"/>
  <c r="AK403" i="9" s="1"/>
  <c r="AL371" i="9"/>
  <c r="AL373" i="9" s="1"/>
  <c r="AM369" i="9"/>
  <c r="AJ418" i="9"/>
  <c r="AJ420" i="9" s="1"/>
  <c r="AK416" i="9"/>
  <c r="AK418" i="9" s="1"/>
  <c r="BO337" i="9"/>
  <c r="AH385" i="9"/>
  <c r="AI383" i="9"/>
  <c r="AJ383" i="9" s="1"/>
  <c r="AJ385" i="9" s="1"/>
  <c r="BB364" i="9"/>
  <c r="AP411" i="9"/>
  <c r="AP396" i="9"/>
  <c r="AR378" i="9"/>
  <c r="AH387" i="9" l="1"/>
  <c r="AK405" i="9"/>
  <c r="AL401" i="9"/>
  <c r="AM401" i="9" s="1"/>
  <c r="AM403" i="9" s="1"/>
  <c r="AK420" i="9"/>
  <c r="AK383" i="9"/>
  <c r="AM371" i="9"/>
  <c r="AM373" i="9" s="1"/>
  <c r="AN369" i="9"/>
  <c r="AL416" i="9"/>
  <c r="AL418" i="9" s="1"/>
  <c r="AI385" i="9"/>
  <c r="BP337" i="9"/>
  <c r="AS378" i="9"/>
  <c r="AQ411" i="9"/>
  <c r="BC364" i="9"/>
  <c r="AQ396" i="9"/>
  <c r="AI387" i="9" l="1"/>
  <c r="AJ387" i="9" s="1"/>
  <c r="AN401" i="9"/>
  <c r="AO401" i="9" s="1"/>
  <c r="AO403" i="9" s="1"/>
  <c r="AL403" i="9"/>
  <c r="AL405" i="9" s="1"/>
  <c r="AM405" i="9" s="1"/>
  <c r="AM416" i="9"/>
  <c r="AM418" i="9" s="1"/>
  <c r="AL420" i="9"/>
  <c r="AN371" i="9"/>
  <c r="AN373" i="9" s="1"/>
  <c r="AO369" i="9"/>
  <c r="AK385" i="9"/>
  <c r="AL383" i="9"/>
  <c r="BQ337" i="9"/>
  <c r="AT378" i="9"/>
  <c r="AR396" i="9"/>
  <c r="BD364" i="9"/>
  <c r="AR411" i="9"/>
  <c r="AK387" i="9" l="1"/>
  <c r="AN403" i="9"/>
  <c r="AN405" i="9" s="1"/>
  <c r="AO405" i="9" s="1"/>
  <c r="AP401" i="9"/>
  <c r="AQ401" i="9" s="1"/>
  <c r="AQ403" i="9" s="1"/>
  <c r="AM420" i="9"/>
  <c r="AN416" i="9"/>
  <c r="AN418" i="9" s="1"/>
  <c r="AL385" i="9"/>
  <c r="AM383" i="9"/>
  <c r="AP369" i="9"/>
  <c r="AO371" i="9"/>
  <c r="AO373" i="9" s="1"/>
  <c r="BR337" i="9"/>
  <c r="AS396" i="9"/>
  <c r="AS411" i="9"/>
  <c r="AU378" i="9"/>
  <c r="BE364" i="9"/>
  <c r="AL387" i="9" l="1"/>
  <c r="AP403" i="9"/>
  <c r="AP405" i="9" s="1"/>
  <c r="AQ405" i="9" s="1"/>
  <c r="AN420" i="9"/>
  <c r="AO416" i="9"/>
  <c r="AO418" i="9" s="1"/>
  <c r="AQ369" i="9"/>
  <c r="AP371" i="9"/>
  <c r="AP373" i="9" s="1"/>
  <c r="AN383" i="9"/>
  <c r="AM385" i="9"/>
  <c r="AR401" i="9"/>
  <c r="AS401" i="9" s="1"/>
  <c r="BS337" i="9"/>
  <c r="BH401" i="9"/>
  <c r="BH403" i="9" s="1"/>
  <c r="AT396" i="9"/>
  <c r="BF364" i="9"/>
  <c r="AT411" i="9"/>
  <c r="AV378" i="9"/>
  <c r="AM387" i="9" l="1"/>
  <c r="AS403" i="9"/>
  <c r="AT401" i="9"/>
  <c r="AU401" i="9" s="1"/>
  <c r="AO420" i="9"/>
  <c r="AP416" i="9"/>
  <c r="AP418" i="9" s="1"/>
  <c r="AN385" i="9"/>
  <c r="AN387" i="9" s="1"/>
  <c r="AO383" i="9"/>
  <c r="AO385" i="9" s="1"/>
  <c r="AR403" i="9"/>
  <c r="AQ371" i="9"/>
  <c r="AQ373" i="9" s="1"/>
  <c r="AR369" i="9"/>
  <c r="BT337" i="9"/>
  <c r="AU411" i="9"/>
  <c r="AW378" i="9"/>
  <c r="BG364" i="9"/>
  <c r="AU396" i="9"/>
  <c r="AU403" i="9" l="1"/>
  <c r="AV401" i="9"/>
  <c r="AW401" i="9" s="1"/>
  <c r="AW403" i="9" s="1"/>
  <c r="AT403" i="9"/>
  <c r="AP420" i="9"/>
  <c r="AO387" i="9"/>
  <c r="AQ416" i="9"/>
  <c r="AP383" i="9"/>
  <c r="AS369" i="9"/>
  <c r="AT369" i="9" s="1"/>
  <c r="AR371" i="9"/>
  <c r="AR405" i="9"/>
  <c r="AS405" i="9" s="1"/>
  <c r="BU337" i="9"/>
  <c r="AX378" i="9"/>
  <c r="BH416" i="9"/>
  <c r="AV396" i="9"/>
  <c r="BH364" i="9"/>
  <c r="AV411" i="9"/>
  <c r="U401" i="9"/>
  <c r="AT371" i="9" l="1"/>
  <c r="AU369" i="9"/>
  <c r="AV403" i="9"/>
  <c r="AQ418" i="9"/>
  <c r="AQ420" i="9" s="1"/>
  <c r="AR416" i="9"/>
  <c r="AP385" i="9"/>
  <c r="AP387" i="9" s="1"/>
  <c r="AQ383" i="9"/>
  <c r="AQ385" i="9" s="1"/>
  <c r="AT405" i="9"/>
  <c r="AU405" i="9" s="1"/>
  <c r="AR373" i="9"/>
  <c r="AS371" i="9"/>
  <c r="BV337" i="9"/>
  <c r="BH418" i="9"/>
  <c r="AW411" i="9"/>
  <c r="AY378" i="9"/>
  <c r="AW396" i="9"/>
  <c r="BI364" i="9"/>
  <c r="U403" i="9"/>
  <c r="AU371" i="9" l="1"/>
  <c r="AV369" i="9"/>
  <c r="AW369" i="9" s="1"/>
  <c r="AS416" i="9"/>
  <c r="AT416" i="9" s="1"/>
  <c r="AR418" i="9"/>
  <c r="AQ387" i="9"/>
  <c r="AR383" i="9"/>
  <c r="AS383" i="9" s="1"/>
  <c r="AS373" i="9"/>
  <c r="AT373" i="9" s="1"/>
  <c r="BW337" i="9"/>
  <c r="BJ364" i="9"/>
  <c r="AX396" i="9"/>
  <c r="AZ378" i="9"/>
  <c r="AV405" i="9"/>
  <c r="AX411" i="9"/>
  <c r="AW371" i="9" l="1"/>
  <c r="AX369" i="9"/>
  <c r="AT418" i="9"/>
  <c r="AU416" i="9"/>
  <c r="AV371" i="9"/>
  <c r="AS385" i="9"/>
  <c r="AT383" i="9"/>
  <c r="AU383" i="9" s="1"/>
  <c r="AR420" i="9"/>
  <c r="AS418" i="9"/>
  <c r="AR385" i="9"/>
  <c r="AU373" i="9"/>
  <c r="BX337" i="9"/>
  <c r="AY411" i="9"/>
  <c r="BA378" i="9"/>
  <c r="AY396" i="9"/>
  <c r="AW405" i="9"/>
  <c r="BK364" i="9"/>
  <c r="AX371" i="9" l="1"/>
  <c r="AY369" i="9"/>
  <c r="AU385" i="9"/>
  <c r="AV383" i="9"/>
  <c r="AW383" i="9" s="1"/>
  <c r="AU418" i="9"/>
  <c r="AV416" i="9"/>
  <c r="AW416" i="9" s="1"/>
  <c r="AW418" i="9" s="1"/>
  <c r="AV373" i="9"/>
  <c r="AW373" i="9" s="1"/>
  <c r="AT385" i="9"/>
  <c r="AS420" i="9"/>
  <c r="AT420" i="9" s="1"/>
  <c r="AR387" i="9"/>
  <c r="AS387" i="9" s="1"/>
  <c r="BY337" i="9"/>
  <c r="AX405" i="9"/>
  <c r="BB378" i="9"/>
  <c r="AZ396" i="9"/>
  <c r="AZ411" i="9"/>
  <c r="BL364" i="9"/>
  <c r="U416" i="9"/>
  <c r="AW385" i="9" l="1"/>
  <c r="AX383" i="9"/>
  <c r="AY371" i="9"/>
  <c r="AZ369" i="9"/>
  <c r="AV418" i="9"/>
  <c r="AV385" i="9"/>
  <c r="AT387" i="9"/>
  <c r="AU387" i="9" s="1"/>
  <c r="AU420" i="9"/>
  <c r="BZ337" i="9"/>
  <c r="BA411" i="9"/>
  <c r="BC378" i="9"/>
  <c r="AY405" i="9"/>
  <c r="BA396" i="9"/>
  <c r="BM364" i="9"/>
  <c r="AX373" i="9"/>
  <c r="U418" i="9"/>
  <c r="AZ371" i="9" l="1"/>
  <c r="BA369" i="9"/>
  <c r="AX385" i="9"/>
  <c r="AY383" i="9"/>
  <c r="AV387" i="9"/>
  <c r="AW387" i="9" s="1"/>
  <c r="AV420" i="9"/>
  <c r="AW420" i="9" s="1"/>
  <c r="CA337" i="9"/>
  <c r="BB396" i="9"/>
  <c r="BD378" i="9"/>
  <c r="AZ405" i="9"/>
  <c r="BN364" i="9"/>
  <c r="AY373" i="9"/>
  <c r="BB411" i="9"/>
  <c r="AX387" i="9" l="1"/>
  <c r="AY385" i="9"/>
  <c r="AZ383" i="9"/>
  <c r="BA371" i="9"/>
  <c r="BB369" i="9"/>
  <c r="CB337" i="9"/>
  <c r="AZ373" i="9"/>
  <c r="BO364" i="9"/>
  <c r="BA405" i="9"/>
  <c r="AX420" i="9"/>
  <c r="BE378" i="9"/>
  <c r="BC411" i="9"/>
  <c r="BC396" i="9"/>
  <c r="AY387" i="9" l="1"/>
  <c r="BB371" i="9"/>
  <c r="BC369" i="9"/>
  <c r="AZ385" i="9"/>
  <c r="BA383" i="9"/>
  <c r="CC337" i="9"/>
  <c r="BF378" i="9"/>
  <c r="AY420" i="9"/>
  <c r="BP364" i="9"/>
  <c r="BB405" i="9"/>
  <c r="BD396" i="9"/>
  <c r="BD411" i="9"/>
  <c r="BA373" i="9"/>
  <c r="AZ387" i="9" l="1"/>
  <c r="BA385" i="9"/>
  <c r="BB383" i="9"/>
  <c r="BC371" i="9"/>
  <c r="BD369" i="9"/>
  <c r="CD337" i="9"/>
  <c r="BB373" i="9"/>
  <c r="BE396" i="9"/>
  <c r="AZ420" i="9"/>
  <c r="BE411" i="9"/>
  <c r="BQ364" i="9"/>
  <c r="BC405" i="9"/>
  <c r="BG378" i="9"/>
  <c r="BD371" i="9" l="1"/>
  <c r="BE369" i="9"/>
  <c r="BB385" i="9"/>
  <c r="BC383" i="9"/>
  <c r="BA387" i="9"/>
  <c r="BB387" i="9" s="1"/>
  <c r="CE337" i="9"/>
  <c r="BD405" i="9"/>
  <c r="BA420" i="9"/>
  <c r="BF411" i="9"/>
  <c r="BF396" i="9"/>
  <c r="BR364" i="9"/>
  <c r="BH378" i="9"/>
  <c r="BC373" i="9"/>
  <c r="U338" i="9"/>
  <c r="U337" i="9"/>
  <c r="BC385" i="9" l="1"/>
  <c r="BD383" i="9"/>
  <c r="BE371" i="9"/>
  <c r="BF369" i="9"/>
  <c r="BD373" i="9"/>
  <c r="BI378" i="9"/>
  <c r="BG411" i="9"/>
  <c r="BS364" i="9"/>
  <c r="BG396" i="9"/>
  <c r="BB420" i="9"/>
  <c r="BE405" i="9"/>
  <c r="BF371" i="9" l="1"/>
  <c r="BG369" i="9"/>
  <c r="BD385" i="9"/>
  <c r="BE383" i="9"/>
  <c r="BC387" i="9"/>
  <c r="BF405" i="9"/>
  <c r="BC420" i="9"/>
  <c r="BT364" i="9"/>
  <c r="BH396" i="9"/>
  <c r="BJ378" i="9"/>
  <c r="BH411" i="9"/>
  <c r="BE373" i="9"/>
  <c r="BD387" i="9" l="1"/>
  <c r="BE385" i="9"/>
  <c r="BF383" i="9"/>
  <c r="BG371" i="9"/>
  <c r="BH369" i="9"/>
  <c r="BF373" i="9"/>
  <c r="BI396" i="9"/>
  <c r="BI411" i="9"/>
  <c r="BD420" i="9"/>
  <c r="BK378" i="9"/>
  <c r="BU364" i="9"/>
  <c r="BG405" i="9"/>
  <c r="BH371" i="9" l="1"/>
  <c r="BI369" i="9"/>
  <c r="BE387" i="9"/>
  <c r="BF385" i="9"/>
  <c r="BG383" i="9"/>
  <c r="BH405" i="9"/>
  <c r="BL378" i="9"/>
  <c r="BE420" i="9"/>
  <c r="BJ396" i="9"/>
  <c r="BV364" i="9"/>
  <c r="BJ411" i="9"/>
  <c r="BG373" i="9"/>
  <c r="BG385" i="9" l="1"/>
  <c r="BH383" i="9"/>
  <c r="BF387" i="9"/>
  <c r="BI371" i="9"/>
  <c r="BJ369" i="9"/>
  <c r="BH373" i="9"/>
  <c r="BK411" i="9"/>
  <c r="BF420" i="9"/>
  <c r="BW364" i="9"/>
  <c r="BM378" i="9"/>
  <c r="BK396" i="9"/>
  <c r="BI405" i="9"/>
  <c r="BJ371" i="9" l="1"/>
  <c r="BK369" i="9"/>
  <c r="BH385" i="9"/>
  <c r="BI383" i="9"/>
  <c r="BG387" i="9"/>
  <c r="BJ405" i="9"/>
  <c r="BX364" i="9"/>
  <c r="BL396" i="9"/>
  <c r="BL411" i="9"/>
  <c r="BN378" i="9"/>
  <c r="BG420" i="9"/>
  <c r="BI373" i="9"/>
  <c r="BH387" i="9" l="1"/>
  <c r="BI385" i="9"/>
  <c r="BJ383" i="9"/>
  <c r="BK371" i="9"/>
  <c r="BL369" i="9"/>
  <c r="BJ373" i="9"/>
  <c r="BO378" i="9"/>
  <c r="BM396" i="9"/>
  <c r="BM411" i="9"/>
  <c r="BH420" i="9"/>
  <c r="BY364" i="9"/>
  <c r="BK405" i="9"/>
  <c r="BJ385" i="9" l="1"/>
  <c r="BK383" i="9"/>
  <c r="BI387" i="9"/>
  <c r="BL371" i="9"/>
  <c r="BM369" i="9"/>
  <c r="BZ364" i="9"/>
  <c r="BN411" i="9"/>
  <c r="BI420" i="9"/>
  <c r="BP378" i="9"/>
  <c r="BL405" i="9"/>
  <c r="BN396" i="9"/>
  <c r="BK373" i="9"/>
  <c r="BK385" i="9" l="1"/>
  <c r="BL383" i="9"/>
  <c r="BM371" i="9"/>
  <c r="BN369" i="9"/>
  <c r="BJ387" i="9"/>
  <c r="BL373" i="9"/>
  <c r="BO396" i="9"/>
  <c r="BM405" i="9"/>
  <c r="BJ420" i="9"/>
  <c r="BQ378" i="9"/>
  <c r="BO411" i="9"/>
  <c r="CA364" i="9"/>
  <c r="BN371" i="9" l="1"/>
  <c r="BO369" i="9"/>
  <c r="BL385" i="9"/>
  <c r="BM383" i="9"/>
  <c r="BK387" i="9"/>
  <c r="CB364" i="9"/>
  <c r="BR378" i="9"/>
  <c r="BP411" i="9"/>
  <c r="BP396" i="9"/>
  <c r="BK420" i="9"/>
  <c r="BN405" i="9"/>
  <c r="BM373" i="9"/>
  <c r="BM385" i="9" l="1"/>
  <c r="BN383" i="9"/>
  <c r="BO371" i="9"/>
  <c r="BP369" i="9"/>
  <c r="BL387" i="9"/>
  <c r="BN373" i="9"/>
  <c r="BO405" i="9"/>
  <c r="BQ411" i="9"/>
  <c r="BL420" i="9"/>
  <c r="BS378" i="9"/>
  <c r="BQ396" i="9"/>
  <c r="CC364" i="9"/>
  <c r="BP371" i="9" l="1"/>
  <c r="BQ369" i="9"/>
  <c r="BN385" i="9"/>
  <c r="BO383" i="9"/>
  <c r="BM387" i="9"/>
  <c r="CD364" i="9"/>
  <c r="BT378" i="9"/>
  <c r="BM420" i="9"/>
  <c r="BR396" i="9"/>
  <c r="BP405" i="9"/>
  <c r="BR411" i="9"/>
  <c r="BO373" i="9"/>
  <c r="BO385" i="9" l="1"/>
  <c r="BP383" i="9"/>
  <c r="BN387" i="9"/>
  <c r="BQ371" i="9"/>
  <c r="BR369" i="9"/>
  <c r="BP373" i="9"/>
  <c r="BQ405" i="9"/>
  <c r="BN420" i="9"/>
  <c r="BS411" i="9"/>
  <c r="BU378" i="9"/>
  <c r="BS396" i="9"/>
  <c r="CE364" i="9"/>
  <c r="U365" i="9"/>
  <c r="U364" i="9"/>
  <c r="BR371" i="9" l="1"/>
  <c r="BS369" i="9"/>
  <c r="BP385" i="9"/>
  <c r="BQ383" i="9"/>
  <c r="BO387" i="9"/>
  <c r="BT411" i="9"/>
  <c r="BT396" i="9"/>
  <c r="BR405" i="9"/>
  <c r="BV378" i="9"/>
  <c r="BO420" i="9"/>
  <c r="BQ373" i="9"/>
  <c r="BQ385" i="9" l="1"/>
  <c r="BR383" i="9"/>
  <c r="BP387" i="9"/>
  <c r="BS371" i="9"/>
  <c r="BT369" i="9"/>
  <c r="BR373" i="9"/>
  <c r="BW378" i="9"/>
  <c r="BP420" i="9"/>
  <c r="BU396" i="9"/>
  <c r="BS405" i="9"/>
  <c r="BU411" i="9"/>
  <c r="BT371" i="9" l="1"/>
  <c r="BU369" i="9"/>
  <c r="BR385" i="9"/>
  <c r="BS383" i="9"/>
  <c r="BQ387" i="9"/>
  <c r="BV411" i="9"/>
  <c r="BQ420" i="9"/>
  <c r="BT405" i="9"/>
  <c r="BX378" i="9"/>
  <c r="BV396" i="9"/>
  <c r="BS373" i="9"/>
  <c r="BS385" i="9" l="1"/>
  <c r="BT383" i="9"/>
  <c r="BR387" i="9"/>
  <c r="BU371" i="9"/>
  <c r="BV369" i="9"/>
  <c r="BT373" i="9"/>
  <c r="BU405" i="9"/>
  <c r="BW396" i="9"/>
  <c r="BR420" i="9"/>
  <c r="BY378" i="9"/>
  <c r="BW411" i="9"/>
  <c r="BV371" i="9" l="1"/>
  <c r="BW369" i="9"/>
  <c r="BT385" i="9"/>
  <c r="BU383" i="9"/>
  <c r="BS387" i="9"/>
  <c r="BX411" i="9"/>
  <c r="BX396" i="9"/>
  <c r="BZ378" i="9"/>
  <c r="BS420" i="9"/>
  <c r="BV405" i="9"/>
  <c r="BU373" i="9"/>
  <c r="BU385" i="9" l="1"/>
  <c r="BV383" i="9"/>
  <c r="BT387" i="9"/>
  <c r="BW371" i="9"/>
  <c r="BX369" i="9"/>
  <c r="BV373" i="9"/>
  <c r="BW405" i="9"/>
  <c r="CA378" i="9"/>
  <c r="BT420" i="9"/>
  <c r="BY396" i="9"/>
  <c r="BY411" i="9"/>
  <c r="BX371" i="9" l="1"/>
  <c r="BY369" i="9"/>
  <c r="BV385" i="9"/>
  <c r="BW383" i="9"/>
  <c r="BU387" i="9"/>
  <c r="BZ411" i="9"/>
  <c r="BU420" i="9"/>
  <c r="BZ396" i="9"/>
  <c r="BX405" i="9"/>
  <c r="CB378" i="9"/>
  <c r="BW373" i="9"/>
  <c r="BW385" i="9" l="1"/>
  <c r="BX383" i="9"/>
  <c r="BV387" i="9"/>
  <c r="BY371" i="9"/>
  <c r="BZ369" i="9"/>
  <c r="BX373" i="9"/>
  <c r="BV420" i="9"/>
  <c r="CC378" i="9"/>
  <c r="BY405" i="9"/>
  <c r="CA396" i="9"/>
  <c r="CA411" i="9"/>
  <c r="BZ371" i="9" l="1"/>
  <c r="CA369" i="9"/>
  <c r="BX385" i="9"/>
  <c r="BY383" i="9"/>
  <c r="BW387" i="9"/>
  <c r="CB411" i="9"/>
  <c r="BZ405" i="9"/>
  <c r="CB396" i="9"/>
  <c r="BW420" i="9"/>
  <c r="CD378" i="9"/>
  <c r="BY373" i="9"/>
  <c r="BY385" i="9" l="1"/>
  <c r="BZ383" i="9"/>
  <c r="CA371" i="9"/>
  <c r="CB369" i="9"/>
  <c r="BX387" i="9"/>
  <c r="BZ373" i="9"/>
  <c r="CC396" i="9"/>
  <c r="CE378" i="9"/>
  <c r="BX420" i="9"/>
  <c r="CA405" i="9"/>
  <c r="CC411" i="9"/>
  <c r="U378" i="9"/>
  <c r="U379" i="9"/>
  <c r="CB371" i="9" l="1"/>
  <c r="CC369" i="9"/>
  <c r="BZ385" i="9"/>
  <c r="CA383" i="9"/>
  <c r="BY387" i="9"/>
  <c r="CD411" i="9"/>
  <c r="BY420" i="9"/>
  <c r="CB405" i="9"/>
  <c r="CD396" i="9"/>
  <c r="CA373" i="9"/>
  <c r="CA385" i="9" l="1"/>
  <c r="CB383" i="9"/>
  <c r="BZ387" i="9"/>
  <c r="CC371" i="9"/>
  <c r="CD369" i="9"/>
  <c r="CB373" i="9"/>
  <c r="CC405" i="9"/>
  <c r="CE396" i="9"/>
  <c r="BZ420" i="9"/>
  <c r="CE411" i="9"/>
  <c r="U397" i="9"/>
  <c r="U411" i="9"/>
  <c r="U412" i="9"/>
  <c r="U396" i="9"/>
  <c r="CD371" i="9" l="1"/>
  <c r="CE369" i="9"/>
  <c r="CB385" i="9"/>
  <c r="CC383" i="9"/>
  <c r="CA387" i="9"/>
  <c r="CD405" i="9"/>
  <c r="CA420" i="9"/>
  <c r="CC373" i="9"/>
  <c r="U369" i="9"/>
  <c r="CE371" i="9" l="1"/>
  <c r="CC385" i="9"/>
  <c r="CD383" i="9"/>
  <c r="CB387" i="9"/>
  <c r="CD373" i="9"/>
  <c r="CB420" i="9"/>
  <c r="CE405" i="9"/>
  <c r="U371" i="9"/>
  <c r="CD385" i="9" l="1"/>
  <c r="CE383" i="9"/>
  <c r="CC387" i="9"/>
  <c r="CE373" i="9"/>
  <c r="CF405" i="9"/>
  <c r="CC420" i="9"/>
  <c r="U383" i="9"/>
  <c r="U405" i="9"/>
  <c r="CE385" i="9" l="1"/>
  <c r="CD387" i="9"/>
  <c r="CD420" i="9"/>
  <c r="CF373" i="9"/>
  <c r="U373" i="9"/>
  <c r="U385" i="9"/>
  <c r="CE387" i="9" l="1"/>
  <c r="CE420" i="9"/>
  <c r="CF387" i="9" l="1"/>
  <c r="CF420" i="9"/>
  <c r="U387" i="9"/>
  <c r="U420" i="9"/>
  <c r="P347" i="9" l="1"/>
  <c r="P342" i="9" s="1"/>
  <c r="AP341" i="9" l="1"/>
  <c r="AP340" i="9" s="1"/>
  <c r="AE341" i="9"/>
  <c r="AE340" i="9" s="1"/>
  <c r="CD341" i="9"/>
  <c r="CD340" i="9" s="1"/>
  <c r="BQ341" i="9"/>
  <c r="BQ340" i="9" s="1"/>
  <c r="AI341" i="9"/>
  <c r="AI340" i="9" s="1"/>
  <c r="BS341" i="9"/>
  <c r="BS340" i="9" s="1"/>
  <c r="BE341" i="9"/>
  <c r="BE340" i="9" s="1"/>
  <c r="BC341" i="9"/>
  <c r="BC340" i="9" s="1"/>
  <c r="AC341" i="9"/>
  <c r="AC340" i="9" s="1"/>
  <c r="BA341" i="9"/>
  <c r="BA340" i="9" s="1"/>
  <c r="BO341" i="9"/>
  <c r="BO340" i="9" s="1"/>
  <c r="BR341" i="9"/>
  <c r="BR340" i="9" s="1"/>
  <c r="AQ341" i="9"/>
  <c r="AQ340" i="9" s="1"/>
  <c r="BM341" i="9"/>
  <c r="BM340" i="9" s="1"/>
  <c r="AK341" i="9"/>
  <c r="AK340" i="9" s="1"/>
  <c r="AA341" i="9"/>
  <c r="AA340" i="9" s="1"/>
  <c r="BN341" i="9"/>
  <c r="BN340" i="9" s="1"/>
  <c r="BY341" i="9"/>
  <c r="BY340" i="9" s="1"/>
  <c r="Y341" i="9"/>
  <c r="Y340" i="9" s="1"/>
  <c r="AS341" i="9"/>
  <c r="AS340" i="9" s="1"/>
  <c r="BZ341" i="9"/>
  <c r="BZ340" i="9" s="1"/>
  <c r="AD341" i="9"/>
  <c r="AD340" i="9" s="1"/>
  <c r="BH341" i="9"/>
  <c r="BH340" i="9" s="1"/>
  <c r="AW341" i="9"/>
  <c r="AW340" i="9" s="1"/>
  <c r="AG341" i="9"/>
  <c r="AG340" i="9" s="1"/>
  <c r="CC341" i="9"/>
  <c r="CC340" i="9" s="1"/>
  <c r="AT341" i="9"/>
  <c r="AT340" i="9" s="1"/>
  <c r="BX341" i="9"/>
  <c r="BX340" i="9" s="1"/>
  <c r="CB341" i="9"/>
  <c r="CB340" i="9" s="1"/>
  <c r="AL341" i="9"/>
  <c r="AL340" i="9" s="1"/>
  <c r="AO341" i="9"/>
  <c r="AO340" i="9" s="1"/>
  <c r="AM341" i="9"/>
  <c r="AM340" i="9" s="1"/>
  <c r="AV341" i="9"/>
  <c r="AV340" i="9" s="1"/>
  <c r="AB341" i="9"/>
  <c r="AB340" i="9" s="1"/>
  <c r="BD341" i="9"/>
  <c r="BD340" i="9" s="1"/>
  <c r="BK341" i="9"/>
  <c r="BK340" i="9" s="1"/>
  <c r="AN341" i="9"/>
  <c r="AN340" i="9" s="1"/>
  <c r="AX341" i="9"/>
  <c r="AX340" i="9" s="1"/>
  <c r="Z341" i="9"/>
  <c r="Z340" i="9" s="1"/>
  <c r="AR341" i="9"/>
  <c r="AR340" i="9" s="1"/>
  <c r="BP341" i="9"/>
  <c r="BP340" i="9" s="1"/>
  <c r="AZ341" i="9"/>
  <c r="AZ340" i="9" s="1"/>
  <c r="CE341" i="9"/>
  <c r="CE340" i="9" s="1"/>
  <c r="BJ341" i="9"/>
  <c r="BJ340" i="9" s="1"/>
  <c r="BI341" i="9"/>
  <c r="BI340" i="9" s="1"/>
  <c r="AF341" i="9"/>
  <c r="AF340" i="9" s="1"/>
  <c r="BT341" i="9"/>
  <c r="BT340" i="9" s="1"/>
  <c r="BW341" i="9"/>
  <c r="BW340" i="9" s="1"/>
  <c r="BF341" i="9"/>
  <c r="BF340" i="9" s="1"/>
  <c r="BG341" i="9"/>
  <c r="BG340" i="9" s="1"/>
  <c r="AH341" i="9"/>
  <c r="AH340" i="9" s="1"/>
  <c r="BB341" i="9"/>
  <c r="BB340" i="9" s="1"/>
  <c r="AU341" i="9"/>
  <c r="AU340" i="9" s="1"/>
  <c r="BU341" i="9"/>
  <c r="BU340" i="9" s="1"/>
  <c r="AY341" i="9"/>
  <c r="AY340" i="9" s="1"/>
  <c r="CA341" i="9"/>
  <c r="CA340" i="9" s="1"/>
  <c r="BL341" i="9"/>
  <c r="BL340" i="9" s="1"/>
  <c r="AJ341" i="9"/>
  <c r="AJ340" i="9" s="1"/>
  <c r="X341" i="9"/>
  <c r="X340" i="9" s="1"/>
  <c r="BV341" i="9"/>
  <c r="BV340" i="9" s="1"/>
  <c r="U340" i="9"/>
  <c r="U341" i="9" l="1"/>
</calcChain>
</file>

<file path=xl/sharedStrings.xml><?xml version="1.0" encoding="utf-8"?>
<sst xmlns="http://schemas.openxmlformats.org/spreadsheetml/2006/main" count="2025" uniqueCount="493">
  <si>
    <t>показатель</t>
  </si>
  <si>
    <t>ед.изм.</t>
  </si>
  <si>
    <t>значение</t>
  </si>
  <si>
    <t>итого</t>
  </si>
  <si>
    <t>*</t>
  </si>
  <si>
    <t>^</t>
  </si>
  <si>
    <t>месяц</t>
  </si>
  <si>
    <t>квартал</t>
  </si>
  <si>
    <t>старт моделирования</t>
  </si>
  <si>
    <t>минимальный период расчетов</t>
  </si>
  <si>
    <t>горизонт моделирования</t>
  </si>
  <si>
    <t>тип периода</t>
  </si>
  <si>
    <t>кол-во пер.</t>
  </si>
  <si>
    <t>год текущий</t>
  </si>
  <si>
    <t>год календарный</t>
  </si>
  <si>
    <t>распределение продаж</t>
  </si>
  <si>
    <t>%</t>
  </si>
  <si>
    <t>базовые процессы</t>
  </si>
  <si>
    <t>руб</t>
  </si>
  <si>
    <t>Базовый бизнес-процесс</t>
  </si>
  <si>
    <t>показатели</t>
  </si>
  <si>
    <t>пустая строка</t>
  </si>
  <si>
    <t>ФОТ производственного персонала</t>
  </si>
  <si>
    <t>Распределение продаж</t>
  </si>
  <si>
    <t>кол-во х</t>
  </si>
  <si>
    <t>Соцсборы</t>
  </si>
  <si>
    <t>Расчет потоков ключевых показателей</t>
  </si>
  <si>
    <t>Поток спроса и запусков производства</t>
  </si>
  <si>
    <t>Начальная дата старта запусков</t>
  </si>
  <si>
    <t>дата из списка</t>
  </si>
  <si>
    <t>номер периода</t>
  </si>
  <si>
    <t>номер соответствующего периода расчетов</t>
  </si>
  <si>
    <t>Задание потока запусков вручную</t>
  </si>
  <si>
    <t>Конечная дата старта запусков</t>
  </si>
  <si>
    <t>Задание потока запусков через прогрессии</t>
  </si>
  <si>
    <t>Максимальное кол-во запусков за период</t>
  </si>
  <si>
    <t>Кол-во запусков в 1-ый период</t>
  </si>
  <si>
    <t>Прирост запусков</t>
  </si>
  <si>
    <t>Частота прироста запусков</t>
  </si>
  <si>
    <t>кол-во периодов</t>
  </si>
  <si>
    <t>непрерывно(1)/дискретно(2)</t>
  </si>
  <si>
    <t>из списка 1/2</t>
  </si>
  <si>
    <t>Себестоимостные закупки и затраты</t>
  </si>
  <si>
    <t>Себестоимость</t>
  </si>
  <si>
    <t>Продажи</t>
  </si>
  <si>
    <t>Запасы и незавершенное производство</t>
  </si>
  <si>
    <t>Изготовление у подрядчиков</t>
  </si>
  <si>
    <t>Представительские расходы</t>
  </si>
  <si>
    <t>Расходы на рекламу</t>
  </si>
  <si>
    <t>операции</t>
  </si>
  <si>
    <t>начисление</t>
  </si>
  <si>
    <t>оплата</t>
  </si>
  <si>
    <t>учет</t>
  </si>
  <si>
    <t>метки</t>
  </si>
  <si>
    <t>BS</t>
  </si>
  <si>
    <t>PL</t>
  </si>
  <si>
    <t>CF</t>
  </si>
  <si>
    <t>PL(+)</t>
  </si>
  <si>
    <t>PL(-)</t>
  </si>
  <si>
    <t>BS(+)</t>
  </si>
  <si>
    <t>BS(-)</t>
  </si>
  <si>
    <t>CF(+)</t>
  </si>
  <si>
    <t>CF(-)</t>
  </si>
  <si>
    <t>Расходы на удержание клиентов</t>
  </si>
  <si>
    <t>расчет</t>
  </si>
  <si>
    <t>Информирование о продукте</t>
  </si>
  <si>
    <t>Информирование о ценах и условиях</t>
  </si>
  <si>
    <t>Формирование КП</t>
  </si>
  <si>
    <t>Подготовка договора</t>
  </si>
  <si>
    <t>Представительская деятельность</t>
  </si>
  <si>
    <t>ФОТ коммерческого персонала</t>
  </si>
  <si>
    <t>Затраты времени коммерческого персонала</t>
  </si>
  <si>
    <t>мин.</t>
  </si>
  <si>
    <t>кол-во часов</t>
  </si>
  <si>
    <t>Потребность в коммерческом персонале</t>
  </si>
  <si>
    <t>кол-во сотрудников</t>
  </si>
  <si>
    <t>Длительность рабочего дня сотрудника</t>
  </si>
  <si>
    <t>Количество рабочих дней в месяце</t>
  </si>
  <si>
    <t>кол-во дней</t>
  </si>
  <si>
    <t>Оклад менеджера по продажам</t>
  </si>
  <si>
    <t>руб.</t>
  </si>
  <si>
    <t>Ставка</t>
  </si>
  <si>
    <t>Индексация ФОТ</t>
  </si>
  <si>
    <t>Частота индексации ФОТ</t>
  </si>
  <si>
    <t>кол-во месяцев</t>
  </si>
  <si>
    <t>ФОТ управленческого персонала</t>
  </si>
  <si>
    <t>Объем продукции на одного сотрудника</t>
  </si>
  <si>
    <t>Генеральный директор</t>
  </si>
  <si>
    <t>Бухгалтерия</t>
  </si>
  <si>
    <t>номер мес.</t>
  </si>
  <si>
    <t>Номер периода включения в штатн. распис-е</t>
  </si>
  <si>
    <t>Топ-менеджеры</t>
  </si>
  <si>
    <t>Отдел кадров</t>
  </si>
  <si>
    <t>Прочие сотрудники</t>
  </si>
  <si>
    <t>Постоянные расходы</t>
  </si>
  <si>
    <t>Номер периода старта начисления расхода</t>
  </si>
  <si>
    <t>Объем продукции на одну единицу расхода</t>
  </si>
  <si>
    <t>Размер одной единицы расхода</t>
  </si>
  <si>
    <t>Индексация постоянных расходов</t>
  </si>
  <si>
    <t>Частота индексации</t>
  </si>
  <si>
    <t>Связь и Интернет</t>
  </si>
  <si>
    <t>кол-во ед.расх.</t>
  </si>
  <si>
    <t>Банковские расходы</t>
  </si>
  <si>
    <t>Система налогообложения и ставки налогов</t>
  </si>
  <si>
    <t>Система налогообложения</t>
  </si>
  <si>
    <t>ОСНО</t>
  </si>
  <si>
    <t>УСН(6%)</t>
  </si>
  <si>
    <t>УСН(15%)</t>
  </si>
  <si>
    <t>ТОСЭР</t>
  </si>
  <si>
    <t>Единое значение для всех периодов расчета</t>
  </si>
  <si>
    <t>вып.список</t>
  </si>
  <si>
    <t>Исключения вручную для каждого года</t>
  </si>
  <si>
    <t>Ставки налога на прибыль</t>
  </si>
  <si>
    <t>ограничения суммы НП на вычет соцсборов</t>
  </si>
  <si>
    <t>минимальный процент от дохода</t>
  </si>
  <si>
    <t>кол-во лет</t>
  </si>
  <si>
    <t>Первый льготный период для ставки 1</t>
  </si>
  <si>
    <t>Ставка 1 на первый льготный период</t>
  </si>
  <si>
    <t>Второй льготный период для ставки 2</t>
  </si>
  <si>
    <t>Ставка 2 на второй льготный период</t>
  </si>
  <si>
    <t>Ставки соцсборов</t>
  </si>
  <si>
    <t>Ставки земельного налога</t>
  </si>
  <si>
    <t>Ставки налога на имущество</t>
  </si>
  <si>
    <t>Ставки транспортного налога</t>
  </si>
  <si>
    <t>Ставки НДС</t>
  </si>
  <si>
    <t>Переменные расходы</t>
  </si>
  <si>
    <t>НДС начисленный</t>
  </si>
  <si>
    <t>ндс(+)</t>
  </si>
  <si>
    <t>ндс(-)</t>
  </si>
  <si>
    <t>ндс</t>
  </si>
  <si>
    <t>НДС к вычету</t>
  </si>
  <si>
    <t>НДС к оплате/возмещению</t>
  </si>
  <si>
    <t>EBITDA</t>
  </si>
  <si>
    <t>Себестоимость продаж</t>
  </si>
  <si>
    <t>Себестоимостные закупки и затраты без НДС</t>
  </si>
  <si>
    <t>Выручка</t>
  </si>
  <si>
    <t>Переменные расходы с НДС</t>
  </si>
  <si>
    <t>Постоянные расходы с НДС</t>
  </si>
  <si>
    <t>Индексация продаж</t>
  </si>
  <si>
    <t>Частота индексации продаж</t>
  </si>
  <si>
    <t>Индексация переменных расходов</t>
  </si>
  <si>
    <t>Частота индексации переменных расходов</t>
  </si>
  <si>
    <t>Индексация себест. закупок и затрат</t>
  </si>
  <si>
    <t>Частота индексации себест. закупок и затрат</t>
  </si>
  <si>
    <t>Промежуточный баланс начислений</t>
  </si>
  <si>
    <t>АКТИВЫ</t>
  </si>
  <si>
    <t>НДС</t>
  </si>
  <si>
    <t>ПАССИВЫ</t>
  </si>
  <si>
    <t>Дебиторская задолженность</t>
  </si>
  <si>
    <t>Кред. задолж-ть по запасам и незавершенке</t>
  </si>
  <si>
    <t>Кред. задолж-ть по ФОТ комм. перс-ла</t>
  </si>
  <si>
    <t>Кред. задолж-ть по перем. расх.</t>
  </si>
  <si>
    <t>Кред. задолж-ть по ФОТ упр. перс-ла</t>
  </si>
  <si>
    <t>Кред. задолж-ть по пост. расх.</t>
  </si>
  <si>
    <t>Задолж-ть перед бюджетом по соцсборам</t>
  </si>
  <si>
    <t>контроль</t>
  </si>
  <si>
    <t>Распределение поступлений ДС</t>
  </si>
  <si>
    <t>Оплата себест. закупок и затрат</t>
  </si>
  <si>
    <t>Выплата з/п коммерческого персонала</t>
  </si>
  <si>
    <t>Размер предоплаты</t>
  </si>
  <si>
    <t>Период оборачиваемости предоплаты (срок)</t>
  </si>
  <si>
    <t>расчет в количестве периодов</t>
  </si>
  <si>
    <t>Размер доплаты</t>
  </si>
  <si>
    <t>Период оборачиваемости доплат (срок)</t>
  </si>
  <si>
    <t>кол-во дней в периоде</t>
  </si>
  <si>
    <t>Оплата переменных расходов</t>
  </si>
  <si>
    <t>Выплата з/п управленческого персонала</t>
  </si>
  <si>
    <t>Оплата постоянных расходов</t>
  </si>
  <si>
    <t>Способ оплаты</t>
  </si>
  <si>
    <t>Количество оплачиваемых за раз периодов</t>
  </si>
  <si>
    <t>из вып. списка</t>
  </si>
  <si>
    <t>аванс-платеж</t>
  </si>
  <si>
    <t>ретро-платеж</t>
  </si>
  <si>
    <t>Финпоток по операционной деятельности</t>
  </si>
  <si>
    <t>Оплата соцсборов</t>
  </si>
  <si>
    <t>Денежные средства</t>
  </si>
  <si>
    <t>Собственный капитал</t>
  </si>
  <si>
    <t>Авансы полученные</t>
  </si>
  <si>
    <t>Авансы выданные по запасам и незавершенке</t>
  </si>
  <si>
    <t>Авансы выданные по постоянным расходам</t>
  </si>
  <si>
    <t>Авансы выданные по переменным расходам</t>
  </si>
  <si>
    <t>Операционный баланс</t>
  </si>
  <si>
    <t>Поток масштабирования производства</t>
  </si>
  <si>
    <t>Задание потока через производительность</t>
  </si>
  <si>
    <t>Производственная мощность 1 произв. линии</t>
  </si>
  <si>
    <t>Поток расширения торговой сети</t>
  </si>
  <si>
    <t>Задание потока вручную</t>
  </si>
  <si>
    <t>Капитальные затраты</t>
  </si>
  <si>
    <t>Запуск стартовых капитальных затрат</t>
  </si>
  <si>
    <t>Стартовые капитальные затраты</t>
  </si>
  <si>
    <t>Оформление юрлица</t>
  </si>
  <si>
    <t>Оборудование</t>
  </si>
  <si>
    <t>Капитальные затраты на 1 произв. линию</t>
  </si>
  <si>
    <t>Строительно-монтажные работы</t>
  </si>
  <si>
    <t>Разрешения, оформления и проектирование</t>
  </si>
  <si>
    <t>Доставка и установка оборудования</t>
  </si>
  <si>
    <t>Емкость оборота 1 торговой точки</t>
  </si>
  <si>
    <t>Индексация стартовых капзатрат</t>
  </si>
  <si>
    <t>Гарантийный платеж</t>
  </si>
  <si>
    <t>Торговое оборудование</t>
  </si>
  <si>
    <t>Кассовое оборудование</t>
  </si>
  <si>
    <t>Ремонтные работы</t>
  </si>
  <si>
    <t>Капзатраты на производственные мощности</t>
  </si>
  <si>
    <t>Индексация производственных капзатрат</t>
  </si>
  <si>
    <t>Частота индексации произв. капзатрат</t>
  </si>
  <si>
    <t>Частота индексации стартовых капзатрат</t>
  </si>
  <si>
    <t>Капзатраты на торговые мощности</t>
  </si>
  <si>
    <t>Индексация капзатрат на торговую сеть</t>
  </si>
  <si>
    <t>Частота индексации капзатрат на торговую сеть</t>
  </si>
  <si>
    <t>Капитальные затраты без НДС</t>
  </si>
  <si>
    <t>ввод в экспл-ю</t>
  </si>
  <si>
    <t>Амортизация стартовых капзатрат</t>
  </si>
  <si>
    <t>Амортизация производственных капзатрат</t>
  </si>
  <si>
    <t>Амортизация капзатрат на торговую сеть</t>
  </si>
  <si>
    <t>Незавершенные капзатраты</t>
  </si>
  <si>
    <t>Внеоборотные активы</t>
  </si>
  <si>
    <t>Налоги на внеоборотные активы</t>
  </si>
  <si>
    <t>земельный налог</t>
  </si>
  <si>
    <t>налог на имущество</t>
  </si>
  <si>
    <t>транспортный налог</t>
  </si>
  <si>
    <t>НДС к возмещению</t>
  </si>
  <si>
    <t>EBIT</t>
  </si>
  <si>
    <t>Финпоток по основной деятельности</t>
  </si>
  <si>
    <t>Баланс по основной деятельности</t>
  </si>
  <si>
    <t>Авансы выданные по капзатратам</t>
  </si>
  <si>
    <t>Кред. задолж-ть по капзатратам</t>
  </si>
  <si>
    <t>Задолж-ть по налогам на внеоб. активы</t>
  </si>
  <si>
    <t>Коэффициент наценки</t>
  </si>
  <si>
    <t>Аутсорсинг</t>
  </si>
  <si>
    <t>Прочие расходы</t>
  </si>
  <si>
    <t>Поступление ДС от продаж</t>
  </si>
  <si>
    <t>Оплата операционного НДС</t>
  </si>
  <si>
    <t>Календарный план-график капитальных затрат</t>
  </si>
  <si>
    <t>Капитальные затраты на 1 канал продаж</t>
  </si>
  <si>
    <t>Стартовый маркетинг и оформление</t>
  </si>
  <si>
    <t>Оплата капитальных затрат</t>
  </si>
  <si>
    <t>Ввод в эксплуатацию капзатрат</t>
  </si>
  <si>
    <t>Ввод в эксплуатацию капзатрат без НДС</t>
  </si>
  <si>
    <t>Амортизация капитальных затрат</t>
  </si>
  <si>
    <t>Возмещение НДС по капзатратам</t>
  </si>
  <si>
    <t>Финпоток до %% и налога на прибыль</t>
  </si>
  <si>
    <t>Налог на прибыль</t>
  </si>
  <si>
    <t>Чистая прибыль</t>
  </si>
  <si>
    <t>Оплата налога на прибыль</t>
  </si>
  <si>
    <t>Финпоток по осн. деят-сти нараст. итогом</t>
  </si>
  <si>
    <t>Свободный положительный поток</t>
  </si>
  <si>
    <t>Свободный отрицательный поток</t>
  </si>
  <si>
    <t>Свободный финансовый поток</t>
  </si>
  <si>
    <t>индикатор окупаемости</t>
  </si>
  <si>
    <t>Срок окупаемости (PBP)</t>
  </si>
  <si>
    <t>Неснижаемый остаток</t>
  </si>
  <si>
    <t>Через максимум от фикс и доли</t>
  </si>
  <si>
    <t>Фиксированная минимальная сумма</t>
  </si>
  <si>
    <t>Минимальная доля от продаж</t>
  </si>
  <si>
    <t>Вложения в капитал от Учредителей</t>
  </si>
  <si>
    <t>Приобретение оборудования в лизинг</t>
  </si>
  <si>
    <t>Авансовый платеж</t>
  </si>
  <si>
    <t>Аннуитетные платежи</t>
  </si>
  <si>
    <t>Тело</t>
  </si>
  <si>
    <t>Проценты</t>
  </si>
  <si>
    <t>Условия лизинга</t>
  </si>
  <si>
    <t>Стоимость оборудования, вкл. НДС</t>
  </si>
  <si>
    <t>Размер авансового платежа</t>
  </si>
  <si>
    <t>Номер месяца заключения договора лизинга</t>
  </si>
  <si>
    <t>Срок договора</t>
  </si>
  <si>
    <t>%г</t>
  </si>
  <si>
    <t>Срок 1 применения ставки 1</t>
  </si>
  <si>
    <t>Срок 2 применения ставки 2</t>
  </si>
  <si>
    <t>Ставка 1 по кредиту</t>
  </si>
  <si>
    <t>Ставка 2 по кредиту</t>
  </si>
  <si>
    <t>Задолженность по телу лизинга</t>
  </si>
  <si>
    <t>Оборудование в лизинг на баланс</t>
  </si>
  <si>
    <t>Капзатраты в лизинг</t>
  </si>
  <si>
    <t>Оборудование в лизинг</t>
  </si>
  <si>
    <t>Амортизация оборудования в лизинг</t>
  </si>
  <si>
    <t>Амортизация капзатрат в лизинг</t>
  </si>
  <si>
    <t>Оборудование приобретенное в лизинг</t>
  </si>
  <si>
    <t>Налоги на внеоборотные активы в лизинге</t>
  </si>
  <si>
    <t>Гранты, субсидии и т.п.</t>
  </si>
  <si>
    <t>Оценка стоимости бизнеса</t>
  </si>
  <si>
    <t>Ставка дисконтирования</t>
  </si>
  <si>
    <t>Параметры расчета капитализации</t>
  </si>
  <si>
    <t>Индексация постпрогнозного финпотока</t>
  </si>
  <si>
    <t>Ставка надежного проекта (ключевая ставка)</t>
  </si>
  <si>
    <t>Страновой риск</t>
  </si>
  <si>
    <t>Отраслевой риск</t>
  </si>
  <si>
    <t>Личное отношение к риску</t>
  </si>
  <si>
    <t>Коэффициенты дисконтирования</t>
  </si>
  <si>
    <t>NPV</t>
  </si>
  <si>
    <t>NPV(TV)</t>
  </si>
  <si>
    <t>Свободный финпоток с учетом TV</t>
  </si>
  <si>
    <t>IRR с учетом TV</t>
  </si>
  <si>
    <t>TV (терминальная стоимость)</t>
  </si>
  <si>
    <t>IRR на горизонте моделирования (без TV)</t>
  </si>
  <si>
    <t>NPV нарастающим итогом</t>
  </si>
  <si>
    <t>Дисконтированный срок окупаемости (DPBP)</t>
  </si>
  <si>
    <t>CashIn-продажа доли Инвестору</t>
  </si>
  <si>
    <t>Оценка стоимости 1 % бизнеса</t>
  </si>
  <si>
    <t>Номер месяца продажи доли</t>
  </si>
  <si>
    <t>Размер продаваемой доли</t>
  </si>
  <si>
    <t>Дисконт цены продажи к оценке стоимости</t>
  </si>
  <si>
    <t>Условия сделки</t>
  </si>
  <si>
    <t>Финпоток нарастающим итогом</t>
  </si>
  <si>
    <t>IRR для Инвестора (без TV)</t>
  </si>
  <si>
    <t>Финпоток с учетом вложений в капитал</t>
  </si>
  <si>
    <t>Финпоток Инвестора без учета TV</t>
  </si>
  <si>
    <t>Свободный финпоток Инвестора без учета TV</t>
  </si>
  <si>
    <t>IRR Инвестора без учета TV</t>
  </si>
  <si>
    <t>Финпоток Инвестора с учетом TV</t>
  </si>
  <si>
    <t>Свободный финпоток Инвестора с учетом TV</t>
  </si>
  <si>
    <t>IRR Инвестора с учетом TV</t>
  </si>
  <si>
    <t>Финпоток с учетом всех вложений в капитал</t>
  </si>
  <si>
    <t>IRR для Кредиторов</t>
  </si>
  <si>
    <t>Поступление кредитов</t>
  </si>
  <si>
    <t>Номер месяца заключ-я кредитного дог-ра</t>
  </si>
  <si>
    <t>Номер месяца поступления 1-ого транша</t>
  </si>
  <si>
    <t>1-ый транш</t>
  </si>
  <si>
    <t>Баллон</t>
  </si>
  <si>
    <t>Условия кредитного договора</t>
  </si>
  <si>
    <t>дифференциально(1)/аннуитет(2)</t>
  </si>
  <si>
    <t>2-ой транш</t>
  </si>
  <si>
    <t>Номер месяца поступления 2-ого транша</t>
  </si>
  <si>
    <t>3-ий транш</t>
  </si>
  <si>
    <t>Номер месяца поступления 3-его транша</t>
  </si>
  <si>
    <t>Каникулы на возврат тела кредита</t>
  </si>
  <si>
    <t>Платежи по кредиту</t>
  </si>
  <si>
    <t>Задолженность по телу кредита</t>
  </si>
  <si>
    <t>Ставка по кредиту</t>
  </si>
  <si>
    <t>годовая ставка по овердрафту</t>
  </si>
  <si>
    <t>овердрафт на начало пер.</t>
  </si>
  <si>
    <t>Поступления овердрафта</t>
  </si>
  <si>
    <t>Возвраты овердрафта</t>
  </si>
  <si>
    <t>поток овердрафта</t>
  </si>
  <si>
    <t>Остаток долга по овердрафту</t>
  </si>
  <si>
    <t>Начисление %% по овердрафту</t>
  </si>
  <si>
    <t>Оплата %% по овердрафту</t>
  </si>
  <si>
    <t>Овердрафт на покрытие кассового разрыва</t>
  </si>
  <si>
    <t>Остаточный кассовый разрыв</t>
  </si>
  <si>
    <t>Итоговый свободный финпоток</t>
  </si>
  <si>
    <t>Итоговый кассовый разрыв</t>
  </si>
  <si>
    <t>Итоговый свободный полож. финпоток</t>
  </si>
  <si>
    <t>Итоговый финпоток нарастающим итогом</t>
  </si>
  <si>
    <t>Итоговый финпоток</t>
  </si>
  <si>
    <t>Проценты по кредитам и овердрафту</t>
  </si>
  <si>
    <t>Прибыль до налога на прибыль (EBT)</t>
  </si>
  <si>
    <t>Финпоток с учетом кредита и несниж. остатка</t>
  </si>
  <si>
    <t>Финпоток до налога на прибыль</t>
  </si>
  <si>
    <t>Депозиты овернайт</t>
  </si>
  <si>
    <t>Начисление и поступление %% по депозитам</t>
  </si>
  <si>
    <t>Размещение резервов на депозитах</t>
  </si>
  <si>
    <t>Доля резервов от чистой прибыли</t>
  </si>
  <si>
    <t>Ставки по депозитам</t>
  </si>
  <si>
    <t>Доля вложений от чистой прибыли</t>
  </si>
  <si>
    <t>Начисление и поступление %% по займам</t>
  </si>
  <si>
    <t>Проценты по займам</t>
  </si>
  <si>
    <t>Прочие доходы (%% от депозитов и вложений)</t>
  </si>
  <si>
    <t>Резервы под займы третьим лицам</t>
  </si>
  <si>
    <t>Финпоток по инвестиционной деятельности</t>
  </si>
  <si>
    <t>Финпоток по финансовой деятельности</t>
  </si>
  <si>
    <t>Возврат тела кредитов</t>
  </si>
  <si>
    <t>Возвраты депозитов овернайт</t>
  </si>
  <si>
    <t>Размещения депозитов овернайт</t>
  </si>
  <si>
    <t>Дивиденды Учредителям</t>
  </si>
  <si>
    <t>Дивиденды Инвесторам</t>
  </si>
  <si>
    <t>ИТОГОВЫЕ РАСЧЕТЫ ФИНПОТОКОВ</t>
  </si>
  <si>
    <t>Финпоток по %%</t>
  </si>
  <si>
    <t>Оплата процентов по кредитам</t>
  </si>
  <si>
    <t>Оплата процентов по овердрафту</t>
  </si>
  <si>
    <t>Поступление %% по депозитам овернайт</t>
  </si>
  <si>
    <t>Поступление %% по депозитам (резервы)</t>
  </si>
  <si>
    <t>Поступление %% от займов третьим лицам</t>
  </si>
  <si>
    <t>Итоговый финпоток по основной деятельности</t>
  </si>
  <si>
    <t>Итоговый финпоток до выплаты дивидендов</t>
  </si>
  <si>
    <t>Финпоток до выплаты дивидендов накопит-но</t>
  </si>
  <si>
    <t>ИТОГОВЫЕ РАСЧЕТЫ IRR И NPV</t>
  </si>
  <si>
    <t>NPV по WACC</t>
  </si>
  <si>
    <t>Коэффициенты дисконтирования по WACC</t>
  </si>
  <si>
    <t>Ставка WACC</t>
  </si>
  <si>
    <t>Ставка лизинга</t>
  </si>
  <si>
    <t>Ставка дисконтирования Учредителя</t>
  </si>
  <si>
    <t>Ставка дисконтирования Инвестора</t>
  </si>
  <si>
    <t>Ставка по овердрафту</t>
  </si>
  <si>
    <t>Размер лизингового капитала</t>
  </si>
  <si>
    <t>Размер кпитала Учредителей</t>
  </si>
  <si>
    <t>Размер капитала Инвестора</t>
  </si>
  <si>
    <t>Размер овердрафта</t>
  </si>
  <si>
    <t>Ставка по грантам и субсидиям</t>
  </si>
  <si>
    <t>Размер грантов и субсидий</t>
  </si>
  <si>
    <t>Итоговый финпоток по осн. деят-сти накопит-но</t>
  </si>
  <si>
    <t>Итоговый свободный положительный поток</t>
  </si>
  <si>
    <t>Итоговый свободный отрицательный поток</t>
  </si>
  <si>
    <t>Итоговая оценка стоимости бизнеса</t>
  </si>
  <si>
    <t>Итоговый IRR с учетом TV</t>
  </si>
  <si>
    <t>Итоговый NPV нарастающим итогом</t>
  </si>
  <si>
    <t>Итоговый дисконт. срок окупаемости (DPBP)</t>
  </si>
  <si>
    <t>РАСЧЕТЫ ЭФФЕКТИВНОСТИ ДЛЯ ИНВЕСТОРА</t>
  </si>
  <si>
    <t>РАСЧЕТЫ ЭФФЕКТИВНОСТИ ДЛЯ УЧРЕДИТЕЛЯ</t>
  </si>
  <si>
    <t>Финпоток Учредителя без учета TV</t>
  </si>
  <si>
    <t>Свободный финпоток Учредителя без учета TV</t>
  </si>
  <si>
    <t>IRR Учредителя без учета TV</t>
  </si>
  <si>
    <t>Финпоток Учредителя с учетом TV</t>
  </si>
  <si>
    <t>Свободный финпоток Учредителя с учетом TV</t>
  </si>
  <si>
    <t>IRR Учредителя с учетом TV</t>
  </si>
  <si>
    <t>Валовая прибыль</t>
  </si>
  <si>
    <t>Соцсборы с ФОТ коммерческого персонала</t>
  </si>
  <si>
    <t>Соцсборы с ФОТ управленческого персонала</t>
  </si>
  <si>
    <t>Отчет о прибылях и убытках [о финрезультатах]</t>
  </si>
  <si>
    <t>Маржинальная прибыль</t>
  </si>
  <si>
    <t>Прочие доходы</t>
  </si>
  <si>
    <t>Начисление %% по кредитам и займам</t>
  </si>
  <si>
    <t>%% по кредитам</t>
  </si>
  <si>
    <t>%% по овердрафту</t>
  </si>
  <si>
    <t>Поток выплаты дивидендов</t>
  </si>
  <si>
    <t>Начисление дивидендов</t>
  </si>
  <si>
    <t>Резервы и финансовые вложения</t>
  </si>
  <si>
    <t>Нераспределенная прибыль</t>
  </si>
  <si>
    <t>Финпоток от продаж</t>
  </si>
  <si>
    <t>ИНВЕСТИЦИОННАЯ ДЕЯТЕЛЬНОСТЬ</t>
  </si>
  <si>
    <t>ФИНАНСОВАЯ ДЕЯТЕЛЬНОСТЬ</t>
  </si>
  <si>
    <t>Поступления по финансовой деятельности</t>
  </si>
  <si>
    <t>Списания по финансовой деятельности</t>
  </si>
  <si>
    <t>Выплаты дивидендов Учредителям</t>
  </si>
  <si>
    <t>ИТОГ ПО ОСНОВНОЙ ДЕЯТЕЛЬНОСТИ</t>
  </si>
  <si>
    <t>Поступление процентов от вложений</t>
  </si>
  <si>
    <t>Оплата %%</t>
  </si>
  <si>
    <t>Финпоток до оплаты налога на прибыль</t>
  </si>
  <si>
    <t>Кассовый разрыв</t>
  </si>
  <si>
    <t>Итоговый свободный финансовый поток (FCF)</t>
  </si>
  <si>
    <t>ИТОГОВЫЙ ДЕНЕЖНЫЙ ПОТОК</t>
  </si>
  <si>
    <t>Количество проданной продукции</t>
  </si>
  <si>
    <t>Средний чек</t>
  </si>
  <si>
    <t>Баланс-контроль</t>
  </si>
  <si>
    <t>Отчет о движении денежных средств</t>
  </si>
  <si>
    <t>Баланс</t>
  </si>
  <si>
    <t>Резервы</t>
  </si>
  <si>
    <t>Задолженность по лизинговым платежам</t>
  </si>
  <si>
    <t>Доля Учредителей в УК</t>
  </si>
  <si>
    <t>Доля Инвесторов в УК</t>
  </si>
  <si>
    <t>Задолженность по %% по овердрафту</t>
  </si>
  <si>
    <t>Задолженность по налогу на прибыль</t>
  </si>
  <si>
    <t>Задолженность по выплате дивидендов</t>
  </si>
  <si>
    <t>Изъятия из оборотных активов</t>
  </si>
  <si>
    <t>ИТОГОВЫЕ РАСЧЕТЫ БЕЗ ФИНАНСИРОВАНИЯ</t>
  </si>
  <si>
    <t>ЛИЗИНГ</t>
  </si>
  <si>
    <t>ИТОГОВЫЕ РАСЧЕТЫ С УЧЕТОМ ЛИЗИНГА</t>
  </si>
  <si>
    <t>ВЛОЖЕНИЯ В КАПИТАЛ</t>
  </si>
  <si>
    <t>КРЕДИТЫ И ЗАЙМЫ</t>
  </si>
  <si>
    <t>Источники финансирования проекта</t>
  </si>
  <si>
    <t>Выплаты дивидендов Инвесторам</t>
  </si>
  <si>
    <t>FCF(+)</t>
  </si>
  <si>
    <t>FCF(-)</t>
  </si>
  <si>
    <t>FCF</t>
  </si>
  <si>
    <t>IRR итоговый без учета TV</t>
  </si>
  <si>
    <t>Итоговый FCF с учетом TV</t>
  </si>
  <si>
    <t>Параметры расчета WACC</t>
  </si>
  <si>
    <t>Размер тела кредита</t>
  </si>
  <si>
    <t>Рентабельность продаж</t>
  </si>
  <si>
    <t>Маржа</t>
  </si>
  <si>
    <t>Операционная рентабельность</t>
  </si>
  <si>
    <t>Рентабельность по чистой прибыли</t>
  </si>
  <si>
    <t>Точка безубыточности по EBITDA в деньгах</t>
  </si>
  <si>
    <t>Точка безубыточности по EBITDA в кол-ве ГП</t>
  </si>
  <si>
    <t>Точка безубыточности по ЧП в деньгах</t>
  </si>
  <si>
    <t>Точка безубыточности по ЧП в кол-ве ГП</t>
  </si>
  <si>
    <t>сайт разработчика mngmnt.ru</t>
  </si>
  <si>
    <t>тн</t>
  </si>
  <si>
    <t>Единица измерения ГП (Металлопрокат+Сервис)</t>
  </si>
  <si>
    <t>B2C-Себестоимостные затраты на 1 тн</t>
  </si>
  <si>
    <t>Затраты времени комм. персонала на 1 тн</t>
  </si>
  <si>
    <t>Переменные расходы на 1 тн</t>
  </si>
  <si>
    <t>Процесс оплаты переменных расходов на 1 тн</t>
  </si>
  <si>
    <t>Металлопрокат</t>
  </si>
  <si>
    <t>Потребление эл.энергии прочих ресурсов</t>
  </si>
  <si>
    <t>Транспортные расходы</t>
  </si>
  <si>
    <t>B2B-Себестоимостные затраты на 1 тн</t>
  </si>
  <si>
    <t>B2C-Процесс оплаты себестоимости 1 тн</t>
  </si>
  <si>
    <t>B2C-Продажа 1 тн</t>
  </si>
  <si>
    <t>B2B-Процесс оплаты себестоимости 1 тн</t>
  </si>
  <si>
    <t>B2C-Себестоимость 1 тн</t>
  </si>
  <si>
    <t>B2B-Продажа 1 тн</t>
  </si>
  <si>
    <t>B2B-Себестоимость 1 тн</t>
  </si>
  <si>
    <t>B2C-Поступление ДС за продажу 1 тн</t>
  </si>
  <si>
    <t>B2B-Поступление ДС за продажу 1 тн</t>
  </si>
  <si>
    <t>Содержание и ремонты на площадке + ЖКХ</t>
  </si>
  <si>
    <t>Аренда</t>
  </si>
  <si>
    <t>Роялти по франшизе</t>
  </si>
  <si>
    <t>Подбор площадки под металлобазу</t>
  </si>
  <si>
    <t>Программное обеспечение</t>
  </si>
  <si>
    <t>Подбор и обучение персонала</t>
  </si>
  <si>
    <t>Контракты с поставщиками</t>
  </si>
  <si>
    <t>Пуско-наладочные работы и ввод в экспл.</t>
  </si>
  <si>
    <t>Металлопрокат для B2C</t>
  </si>
  <si>
    <t>Металлопрокат для B2B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</si>
</sst>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-419]mmmm\ yyyy;@"/>
    <numFmt numFmtId="165" formatCode="[$-409]mmm\-yy;@"/>
    <numFmt numFmtId="166" formatCode="dd/mm/yy;@"/>
    <numFmt numFmtId="167" formatCode="0.0%"/>
    <numFmt numFmtId="168" formatCode="#,##0.0"/>
  </numFmts>
  <fonts count="4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b/>
      <sz val="9"/>
      <color theme="5" tint="-0.499984740745262"/>
      <name val="Calibri"/>
      <family val="2"/>
      <charset val="204"/>
      <scheme val="minor"/>
    </font>
    <font>
      <sz val="11"/>
      <color theme="8" tint="-0.499984740745262"/>
      <name val="Calibri"/>
      <family val="2"/>
      <scheme val="minor"/>
    </font>
    <font>
      <sz val="11"/>
      <color theme="0" tint="-0.249977111117893"/>
      <name val="Calibri"/>
      <family val="2"/>
      <scheme val="minor"/>
    </font>
    <font>
      <sz val="8"/>
      <color theme="0" tint="-0.249977111117893"/>
      <name val="Calibri"/>
      <family val="2"/>
      <scheme val="minor"/>
    </font>
    <font>
      <b/>
      <sz val="8"/>
      <color theme="0" tint="-0.249977111117893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1"/>
      <color rgb="FFC00000"/>
      <name val="Calibri"/>
      <family val="2"/>
      <charset val="204"/>
      <scheme val="minor"/>
    </font>
    <font>
      <sz val="8"/>
      <color rgb="FFFF0000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sz val="8"/>
      <color theme="5" tint="-0.499984740745262"/>
      <name val="Calibri"/>
      <family val="2"/>
      <scheme val="minor"/>
    </font>
    <font>
      <b/>
      <sz val="10"/>
      <color rgb="FFC00000"/>
      <name val="Calibri"/>
      <family val="2"/>
      <charset val="204"/>
      <scheme val="minor"/>
    </font>
    <font>
      <sz val="9"/>
      <color theme="0" tint="-0.24997711111789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theme="5" tint="-0.499984740745262"/>
      <name val="Calibri"/>
      <family val="2"/>
      <scheme val="minor"/>
    </font>
    <font>
      <b/>
      <sz val="8"/>
      <color rgb="FFC00000"/>
      <name val="Calibri"/>
      <family val="2"/>
      <charset val="204"/>
      <scheme val="minor"/>
    </font>
    <font>
      <sz val="11"/>
      <color theme="9" tint="-0.499984740745262"/>
      <name val="Calibri"/>
      <family val="2"/>
      <scheme val="minor"/>
    </font>
    <font>
      <b/>
      <sz val="9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8"/>
      <color theme="8" tint="-0.499984740745262"/>
      <name val="Calibri"/>
      <family val="2"/>
      <scheme val="minor"/>
    </font>
    <font>
      <b/>
      <sz val="9"/>
      <color theme="8" tint="-0.499984740745262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8" tint="-0.499984740745262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0"/>
      <name val="Calibri"/>
      <family val="2"/>
      <scheme val="minor"/>
    </font>
    <font>
      <b/>
      <sz val="8"/>
      <color theme="0" tint="-0.249977111117893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theme="8" tint="-0.499984740745262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1" tint="0.499984740745262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/>
      <right/>
      <top/>
      <bottom style="dashed">
        <color auto="1"/>
      </bottom>
      <diagonal/>
    </border>
    <border>
      <left style="dashed">
        <color theme="1" tint="0.499984740745262"/>
      </left>
      <right style="dashed">
        <color theme="1" tint="0.499984740745262"/>
      </right>
      <top style="dashed">
        <color theme="1" tint="0.499984740745262"/>
      </top>
      <bottom style="dashed">
        <color theme="1" tint="0.499984740745262"/>
      </bottom>
      <diagonal/>
    </border>
    <border>
      <left/>
      <right style="dashed">
        <color theme="9" tint="-0.499984740745262"/>
      </right>
      <top style="dashed">
        <color theme="9" tint="-0.499984740745262"/>
      </top>
      <bottom style="dashed">
        <color theme="9" tint="-0.499984740745262"/>
      </bottom>
      <diagonal/>
    </border>
    <border>
      <left/>
      <right style="dashed">
        <color theme="8" tint="-0.499984740745262"/>
      </right>
      <top style="dashed">
        <color theme="8" tint="-0.499984740745262"/>
      </top>
      <bottom style="dashed">
        <color theme="8" tint="-0.499984740745262"/>
      </bottom>
      <diagonal/>
    </border>
    <border>
      <left style="dashed">
        <color theme="8" tint="-0.499984740745262"/>
      </left>
      <right style="dashed">
        <color theme="8" tint="-0.499984740745262"/>
      </right>
      <top style="dashed">
        <color theme="8" tint="-0.499984740745262"/>
      </top>
      <bottom/>
      <diagonal/>
    </border>
    <border>
      <left style="dashed">
        <color theme="8" tint="-0.499984740745262"/>
      </left>
      <right style="dashed">
        <color theme="8" tint="-0.499984740745262"/>
      </right>
      <top/>
      <bottom/>
      <diagonal/>
    </border>
    <border>
      <left/>
      <right/>
      <top/>
      <bottom style="thin">
        <color theme="1" tint="0.34998626667073579"/>
      </bottom>
      <diagonal/>
    </border>
    <border>
      <left/>
      <right/>
      <top style="thin">
        <color theme="1" tint="0.34998626667073579"/>
      </top>
      <bottom style="thin">
        <color theme="1" tint="0.34998626667073579"/>
      </bottom>
      <diagonal/>
    </border>
    <border>
      <left style="dashed">
        <color theme="8" tint="-0.499984740745262"/>
      </left>
      <right style="dashed">
        <color theme="8" tint="-0.499984740745262"/>
      </right>
      <top/>
      <bottom style="dashed">
        <color theme="8" tint="-0.499984740745262"/>
      </bottom>
      <diagonal/>
    </border>
    <border>
      <left/>
      <right/>
      <top style="dashed">
        <color theme="8" tint="-0.499984740745262"/>
      </top>
      <bottom style="dashed">
        <color theme="8" tint="-0.499984740745262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134">
    <xf numFmtId="0" fontId="0" fillId="0" borderId="0" xfId="0"/>
    <xf numFmtId="3" fontId="0" fillId="0" borderId="0" xfId="0" applyNumberFormat="1"/>
    <xf numFmtId="3" fontId="1" fillId="0" borderId="0" xfId="0" applyNumberFormat="1" applyFont="1"/>
    <xf numFmtId="3" fontId="1" fillId="0" borderId="1" xfId="0" applyNumberFormat="1" applyFont="1" applyBorder="1"/>
    <xf numFmtId="3" fontId="0" fillId="0" borderId="2" xfId="0" applyNumberFormat="1" applyBorder="1"/>
    <xf numFmtId="3" fontId="0" fillId="0" borderId="0" xfId="0" applyNumberFormat="1" applyAlignment="1">
      <alignment horizontal="right" indent="1"/>
    </xf>
    <xf numFmtId="3" fontId="1" fillId="0" borderId="1" xfId="0" applyNumberFormat="1" applyFont="1" applyBorder="1" applyAlignment="1">
      <alignment horizontal="right" indent="1"/>
    </xf>
    <xf numFmtId="3" fontId="0" fillId="0" borderId="2" xfId="0" applyNumberFormat="1" applyBorder="1" applyAlignment="1">
      <alignment horizontal="right" indent="1"/>
    </xf>
    <xf numFmtId="3" fontId="2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0" fillId="0" borderId="0" xfId="0" applyNumberFormat="1" applyAlignment="1">
      <alignment horizontal="left" indent="1"/>
    </xf>
    <xf numFmtId="3" fontId="1" fillId="0" borderId="1" xfId="0" applyNumberFormat="1" applyFont="1" applyBorder="1" applyAlignment="1">
      <alignment horizontal="left" indent="1"/>
    </xf>
    <xf numFmtId="3" fontId="0" fillId="0" borderId="2" xfId="0" applyNumberFormat="1" applyBorder="1" applyAlignment="1">
      <alignment horizontal="left" indent="1"/>
    </xf>
    <xf numFmtId="3" fontId="6" fillId="0" borderId="0" xfId="0" applyNumberFormat="1" applyFont="1"/>
    <xf numFmtId="3" fontId="7" fillId="0" borderId="0" xfId="0" applyNumberFormat="1" applyFont="1"/>
    <xf numFmtId="3" fontId="8" fillId="0" borderId="2" xfId="0" applyNumberFormat="1" applyFont="1" applyBorder="1" applyAlignment="1">
      <alignment horizontal="left" indent="1"/>
    </xf>
    <xf numFmtId="3" fontId="9" fillId="0" borderId="0" xfId="0" applyNumberFormat="1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3" fontId="4" fillId="2" borderId="3" xfId="0" applyNumberFormat="1" applyFont="1" applyFill="1" applyBorder="1" applyAlignment="1">
      <alignment horizontal="left" indent="1"/>
    </xf>
    <xf numFmtId="164" fontId="4" fillId="2" borderId="3" xfId="0" applyNumberFormat="1" applyFont="1" applyFill="1" applyBorder="1" applyAlignment="1">
      <alignment horizontal="left" indent="1"/>
    </xf>
    <xf numFmtId="3" fontId="5" fillId="0" borderId="0" xfId="0" applyNumberFormat="1" applyFont="1" applyAlignment="1">
      <alignment horizontal="left" indent="1"/>
    </xf>
    <xf numFmtId="165" fontId="1" fillId="0" borderId="1" xfId="0" applyNumberFormat="1" applyFont="1" applyBorder="1" applyAlignment="1">
      <alignment horizontal="right" indent="1"/>
    </xf>
    <xf numFmtId="3" fontId="7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left" indent="1"/>
    </xf>
    <xf numFmtId="3" fontId="6" fillId="0" borderId="0" xfId="0" applyNumberFormat="1" applyFont="1" applyAlignment="1">
      <alignment horizontal="right" indent="1"/>
    </xf>
    <xf numFmtId="166" fontId="0" fillId="0" borderId="0" xfId="0" applyNumberFormat="1" applyAlignment="1">
      <alignment horizontal="right" indent="1"/>
    </xf>
    <xf numFmtId="3" fontId="9" fillId="0" borderId="0" xfId="0" applyNumberFormat="1" applyFont="1"/>
    <xf numFmtId="165" fontId="11" fillId="0" borderId="1" xfId="0" applyNumberFormat="1" applyFont="1" applyBorder="1" applyAlignment="1">
      <alignment horizontal="right" indent="1"/>
    </xf>
    <xf numFmtId="3" fontId="13" fillId="0" borderId="0" xfId="0" applyNumberFormat="1" applyFont="1"/>
    <xf numFmtId="3" fontId="15" fillId="0" borderId="0" xfId="0" applyNumberFormat="1" applyFont="1"/>
    <xf numFmtId="3" fontId="12" fillId="0" borderId="0" xfId="0" applyNumberFormat="1" applyFont="1"/>
    <xf numFmtId="167" fontId="0" fillId="0" borderId="0" xfId="0" applyNumberFormat="1" applyAlignment="1">
      <alignment horizontal="right" indent="1"/>
    </xf>
    <xf numFmtId="168" fontId="0" fillId="0" borderId="0" xfId="0" applyNumberFormat="1" applyAlignment="1">
      <alignment horizontal="right" indent="1"/>
    </xf>
    <xf numFmtId="4" fontId="0" fillId="0" borderId="0" xfId="0" applyNumberFormat="1" applyAlignment="1">
      <alignment horizontal="right" indent="1"/>
    </xf>
    <xf numFmtId="3" fontId="0" fillId="0" borderId="0" xfId="0" applyNumberFormat="1" applyFill="1"/>
    <xf numFmtId="4" fontId="0" fillId="0" borderId="0" xfId="0" applyNumberFormat="1"/>
    <xf numFmtId="4" fontId="0" fillId="0" borderId="0" xfId="0" applyNumberFormat="1" applyFill="1"/>
    <xf numFmtId="3" fontId="17" fillId="0" borderId="0" xfId="0" applyNumberFormat="1" applyFont="1"/>
    <xf numFmtId="3" fontId="18" fillId="0" borderId="0" xfId="0" applyNumberFormat="1" applyFont="1" applyAlignment="1">
      <alignment horizontal="center" vertical="center"/>
    </xf>
    <xf numFmtId="3" fontId="19" fillId="0" borderId="0" xfId="0" applyNumberFormat="1" applyFont="1" applyAlignment="1">
      <alignment horizontal="center" vertical="center"/>
    </xf>
    <xf numFmtId="3" fontId="20" fillId="0" borderId="0" xfId="0" applyNumberFormat="1" applyFont="1" applyAlignment="1">
      <alignment horizontal="center" vertical="center"/>
    </xf>
    <xf numFmtId="4" fontId="9" fillId="0" borderId="0" xfId="0" applyNumberFormat="1" applyFont="1" applyAlignment="1">
      <alignment horizontal="right" indent="1"/>
    </xf>
    <xf numFmtId="4" fontId="9" fillId="0" borderId="0" xfId="0" applyNumberFormat="1" applyFont="1"/>
    <xf numFmtId="4" fontId="9" fillId="0" borderId="0" xfId="0" applyNumberFormat="1" applyFont="1" applyFill="1"/>
    <xf numFmtId="3" fontId="18" fillId="0" borderId="4" xfId="0" applyNumberFormat="1" applyFont="1" applyBorder="1" applyAlignment="1">
      <alignment horizontal="center" vertical="center"/>
    </xf>
    <xf numFmtId="3" fontId="19" fillId="0" borderId="4" xfId="0" applyNumberFormat="1" applyFont="1" applyBorder="1" applyAlignment="1">
      <alignment horizontal="center" vertical="center"/>
    </xf>
    <xf numFmtId="3" fontId="9" fillId="0" borderId="4" xfId="0" applyNumberFormat="1" applyFont="1" applyBorder="1" applyAlignment="1">
      <alignment horizontal="left" indent="1"/>
    </xf>
    <xf numFmtId="167" fontId="0" fillId="0" borderId="0" xfId="0" applyNumberFormat="1" applyFill="1"/>
    <xf numFmtId="168" fontId="0" fillId="0" borderId="0" xfId="0" applyNumberFormat="1" applyFill="1"/>
    <xf numFmtId="3" fontId="21" fillId="0" borderId="0" xfId="0" applyNumberFormat="1" applyFont="1"/>
    <xf numFmtId="3" fontId="22" fillId="0" borderId="0" xfId="0" applyNumberFormat="1" applyFont="1"/>
    <xf numFmtId="3" fontId="23" fillId="0" borderId="1" xfId="0" applyNumberFormat="1" applyFont="1" applyBorder="1"/>
    <xf numFmtId="3" fontId="24" fillId="0" borderId="2" xfId="0" applyNumberFormat="1" applyFont="1" applyBorder="1"/>
    <xf numFmtId="3" fontId="24" fillId="0" borderId="0" xfId="0" applyNumberFormat="1" applyFont="1"/>
    <xf numFmtId="3" fontId="25" fillId="0" borderId="0" xfId="0" applyNumberFormat="1" applyFont="1"/>
    <xf numFmtId="3" fontId="24" fillId="0" borderId="4" xfId="0" applyNumberFormat="1" applyFont="1" applyBorder="1"/>
    <xf numFmtId="3" fontId="26" fillId="0" borderId="0" xfId="0" applyNumberFormat="1" applyFont="1" applyAlignment="1">
      <alignment horizontal="center" vertical="center"/>
    </xf>
    <xf numFmtId="3" fontId="24" fillId="0" borderId="0" xfId="0" applyNumberFormat="1" applyFont="1" applyAlignment="1">
      <alignment horizontal="left" indent="1"/>
    </xf>
    <xf numFmtId="3" fontId="27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right" indent="1"/>
    </xf>
    <xf numFmtId="167" fontId="24" fillId="0" borderId="0" xfId="0" applyNumberFormat="1" applyFont="1" applyAlignment="1">
      <alignment horizontal="right" indent="1"/>
    </xf>
    <xf numFmtId="3" fontId="24" fillId="0" borderId="0" xfId="0" applyNumberFormat="1" applyFont="1" applyFill="1"/>
    <xf numFmtId="168" fontId="24" fillId="0" borderId="0" xfId="0" applyNumberFormat="1" applyFont="1" applyAlignment="1">
      <alignment horizontal="right" indent="1"/>
    </xf>
    <xf numFmtId="4" fontId="24" fillId="0" borderId="5" xfId="0" applyNumberFormat="1" applyFont="1" applyBorder="1" applyAlignment="1">
      <alignment horizontal="right" indent="1"/>
    </xf>
    <xf numFmtId="167" fontId="24" fillId="0" borderId="5" xfId="0" applyNumberFormat="1" applyFont="1" applyBorder="1" applyAlignment="1">
      <alignment horizontal="right" indent="1"/>
    </xf>
    <xf numFmtId="168" fontId="24" fillId="0" borderId="5" xfId="0" applyNumberFormat="1" applyFont="1" applyBorder="1" applyAlignment="1">
      <alignment horizontal="right" indent="1"/>
    </xf>
    <xf numFmtId="3" fontId="14" fillId="0" borderId="0" xfId="0" applyNumberFormat="1" applyFont="1" applyBorder="1"/>
    <xf numFmtId="3" fontId="15" fillId="0" borderId="0" xfId="0" applyNumberFormat="1" applyFont="1" applyBorder="1"/>
    <xf numFmtId="3" fontId="16" fillId="0" borderId="0" xfId="0" applyNumberFormat="1" applyFont="1" applyBorder="1"/>
    <xf numFmtId="3" fontId="1" fillId="0" borderId="0" xfId="0" applyNumberFormat="1" applyFont="1" applyBorder="1"/>
    <xf numFmtId="3" fontId="0" fillId="0" borderId="0" xfId="0" applyNumberFormat="1" applyBorder="1"/>
    <xf numFmtId="3" fontId="12" fillId="0" borderId="0" xfId="0" applyNumberFormat="1" applyFont="1" applyBorder="1"/>
    <xf numFmtId="3" fontId="21" fillId="0" borderId="0" xfId="0" applyNumberFormat="1" applyFont="1" applyAlignment="1">
      <alignment horizontal="left" indent="1"/>
    </xf>
    <xf numFmtId="168" fontId="0" fillId="0" borderId="0" xfId="0" applyNumberFormat="1"/>
    <xf numFmtId="3" fontId="28" fillId="0" borderId="0" xfId="0" applyNumberFormat="1" applyFont="1" applyAlignment="1">
      <alignment horizontal="left" indent="1"/>
    </xf>
    <xf numFmtId="3" fontId="9" fillId="0" borderId="0" xfId="0" applyNumberFormat="1" applyFont="1" applyBorder="1" applyAlignment="1">
      <alignment horizontal="left" indent="1"/>
    </xf>
    <xf numFmtId="3" fontId="2" fillId="0" borderId="0" xfId="0" applyNumberFormat="1" applyFont="1" applyFill="1" applyAlignment="1">
      <alignment horizontal="center" vertical="center"/>
    </xf>
    <xf numFmtId="3" fontId="30" fillId="0" borderId="0" xfId="0" applyNumberFormat="1" applyFont="1" applyFill="1" applyAlignment="1">
      <alignment horizontal="center" vertical="center"/>
    </xf>
    <xf numFmtId="164" fontId="31" fillId="0" borderId="6" xfId="0" applyNumberFormat="1" applyFont="1" applyFill="1" applyBorder="1" applyAlignment="1">
      <alignment horizontal="left" indent="1"/>
    </xf>
    <xf numFmtId="3" fontId="6" fillId="0" borderId="0" xfId="0" applyNumberFormat="1" applyFont="1" applyFill="1"/>
    <xf numFmtId="3" fontId="29" fillId="0" borderId="6" xfId="0" applyNumberFormat="1" applyFont="1" applyFill="1" applyBorder="1" applyAlignment="1">
      <alignment horizontal="left" indent="1"/>
    </xf>
    <xf numFmtId="1" fontId="0" fillId="0" borderId="0" xfId="0" applyNumberFormat="1" applyAlignment="1">
      <alignment horizontal="left"/>
    </xf>
    <xf numFmtId="3" fontId="2" fillId="3" borderId="0" xfId="0" applyNumberFormat="1" applyFont="1" applyFill="1" applyAlignment="1">
      <alignment horizontal="center" vertical="center"/>
    </xf>
    <xf numFmtId="3" fontId="0" fillId="3" borderId="0" xfId="0" applyNumberFormat="1" applyFill="1"/>
    <xf numFmtId="3" fontId="4" fillId="2" borderId="7" xfId="0" applyNumberFormat="1" applyFont="1" applyFill="1" applyBorder="1" applyAlignment="1">
      <alignment horizontal="left" indent="1"/>
    </xf>
    <xf numFmtId="164" fontId="4" fillId="2" borderId="7" xfId="0" applyNumberFormat="1" applyFont="1" applyFill="1" applyBorder="1" applyAlignment="1">
      <alignment horizontal="left" indent="1"/>
    </xf>
    <xf numFmtId="167" fontId="4" fillId="2" borderId="7" xfId="0" applyNumberFormat="1" applyFont="1" applyFill="1" applyBorder="1" applyAlignment="1">
      <alignment horizontal="left" indent="1"/>
    </xf>
    <xf numFmtId="1" fontId="4" fillId="2" borderId="7" xfId="0" applyNumberFormat="1" applyFont="1" applyFill="1" applyBorder="1" applyAlignment="1">
      <alignment horizontal="left" indent="1"/>
    </xf>
    <xf numFmtId="3" fontId="4" fillId="2" borderId="8" xfId="0" applyNumberFormat="1" applyFont="1" applyFill="1" applyBorder="1" applyAlignment="1">
      <alignment horizontal="right" indent="1"/>
    </xf>
    <xf numFmtId="3" fontId="32" fillId="0" borderId="0" xfId="0" applyNumberFormat="1" applyFont="1" applyAlignment="1">
      <alignment horizontal="center" vertical="center"/>
    </xf>
    <xf numFmtId="3" fontId="33" fillId="0" borderId="0" xfId="0" applyNumberFormat="1" applyFont="1" applyAlignment="1">
      <alignment horizontal="center" vertical="center"/>
    </xf>
    <xf numFmtId="3" fontId="33" fillId="0" borderId="0" xfId="0" applyNumberFormat="1" applyFont="1" applyFill="1" applyAlignment="1">
      <alignment horizontal="center" vertical="center"/>
    </xf>
    <xf numFmtId="0" fontId="4" fillId="2" borderId="7" xfId="0" applyNumberFormat="1" applyFont="1" applyFill="1" applyBorder="1" applyAlignment="1">
      <alignment horizontal="left" indent="1"/>
    </xf>
    <xf numFmtId="4" fontId="0" fillId="3" borderId="0" xfId="0" applyNumberFormat="1" applyFill="1"/>
    <xf numFmtId="167" fontId="0" fillId="3" borderId="0" xfId="0" applyNumberFormat="1" applyFill="1"/>
    <xf numFmtId="168" fontId="0" fillId="3" borderId="0" xfId="0" applyNumberFormat="1" applyFill="1"/>
    <xf numFmtId="4" fontId="4" fillId="2" borderId="9" xfId="0" applyNumberFormat="1" applyFont="1" applyFill="1" applyBorder="1" applyAlignment="1">
      <alignment horizontal="right" indent="1"/>
    </xf>
    <xf numFmtId="167" fontId="4" fillId="2" borderId="9" xfId="0" applyNumberFormat="1" applyFont="1" applyFill="1" applyBorder="1" applyAlignment="1">
      <alignment horizontal="right" indent="1"/>
    </xf>
    <xf numFmtId="168" fontId="4" fillId="2" borderId="9" xfId="0" applyNumberFormat="1" applyFont="1" applyFill="1" applyBorder="1" applyAlignment="1">
      <alignment horizontal="right" indent="1"/>
    </xf>
    <xf numFmtId="4" fontId="4" fillId="0" borderId="0" xfId="0" applyNumberFormat="1" applyFont="1" applyAlignment="1">
      <alignment horizontal="right" indent="1"/>
    </xf>
    <xf numFmtId="168" fontId="0" fillId="0" borderId="0" xfId="0" applyNumberFormat="1" applyAlignment="1">
      <alignment horizontal="left" indent="1"/>
    </xf>
    <xf numFmtId="167" fontId="0" fillId="0" borderId="0" xfId="0" applyNumberFormat="1" applyAlignment="1">
      <alignment horizontal="left" indent="1"/>
    </xf>
    <xf numFmtId="3" fontId="34" fillId="0" borderId="10" xfId="0" applyNumberFormat="1" applyFont="1" applyFill="1" applyBorder="1" applyAlignment="1">
      <alignment horizontal="left" indent="1"/>
    </xf>
    <xf numFmtId="164" fontId="34" fillId="0" borderId="11" xfId="0" applyNumberFormat="1" applyFont="1" applyFill="1" applyBorder="1" applyAlignment="1">
      <alignment horizontal="left" indent="1"/>
    </xf>
    <xf numFmtId="3" fontId="34" fillId="0" borderId="11" xfId="0" applyNumberFormat="1" applyFont="1" applyFill="1" applyBorder="1" applyAlignment="1">
      <alignment horizontal="left" indent="1"/>
    </xf>
    <xf numFmtId="3" fontId="4" fillId="2" borderId="9" xfId="0" applyNumberFormat="1" applyFont="1" applyFill="1" applyBorder="1" applyAlignment="1">
      <alignment horizontal="right" indent="1"/>
    </xf>
    <xf numFmtId="3" fontId="4" fillId="2" borderId="12" xfId="0" applyNumberFormat="1" applyFont="1" applyFill="1" applyBorder="1" applyAlignment="1">
      <alignment horizontal="right" indent="1"/>
    </xf>
    <xf numFmtId="167" fontId="0" fillId="0" borderId="0" xfId="0" applyNumberFormat="1"/>
    <xf numFmtId="3" fontId="0" fillId="0" borderId="0" xfId="0" applyNumberFormat="1" applyAlignment="1">
      <alignment horizontal="right" wrapText="1" indent="1"/>
    </xf>
    <xf numFmtId="1" fontId="0" fillId="0" borderId="0" xfId="0" applyNumberFormat="1" applyAlignment="1">
      <alignment horizontal="right" indent="1"/>
    </xf>
    <xf numFmtId="3" fontId="2" fillId="0" borderId="0" xfId="0" applyNumberFormat="1" applyFont="1" applyFill="1" applyBorder="1" applyAlignment="1">
      <alignment horizontal="center" vertical="center"/>
    </xf>
    <xf numFmtId="167" fontId="4" fillId="0" borderId="13" xfId="0" applyNumberFormat="1" applyFont="1" applyFill="1" applyBorder="1" applyAlignment="1">
      <alignment horizontal="left" indent="1"/>
    </xf>
    <xf numFmtId="3" fontId="0" fillId="4" borderId="0" xfId="0" applyNumberFormat="1" applyFill="1"/>
    <xf numFmtId="3" fontId="4" fillId="0" borderId="13" xfId="0" applyNumberFormat="1" applyFont="1" applyFill="1" applyBorder="1" applyAlignment="1">
      <alignment horizontal="left" indent="1"/>
    </xf>
    <xf numFmtId="167" fontId="35" fillId="5" borderId="13" xfId="0" applyNumberFormat="1" applyFont="1" applyFill="1" applyBorder="1" applyAlignment="1">
      <alignment horizontal="left" indent="1"/>
    </xf>
    <xf numFmtId="3" fontId="0" fillId="6" borderId="0" xfId="0" applyNumberFormat="1" applyFill="1"/>
    <xf numFmtId="3" fontId="0" fillId="7" borderId="0" xfId="0" applyNumberFormat="1" applyFill="1"/>
    <xf numFmtId="3" fontId="0" fillId="8" borderId="0" xfId="0" applyNumberFormat="1" applyFill="1"/>
    <xf numFmtId="3" fontId="0" fillId="9" borderId="0" xfId="0" applyNumberFormat="1" applyFill="1"/>
    <xf numFmtId="3" fontId="0" fillId="10" borderId="0" xfId="0" applyNumberFormat="1" applyFill="1"/>
    <xf numFmtId="164" fontId="0" fillId="0" borderId="0" xfId="0" applyNumberFormat="1" applyAlignment="1">
      <alignment horizontal="left" indent="1"/>
    </xf>
    <xf numFmtId="1" fontId="4" fillId="2" borderId="3" xfId="0" applyNumberFormat="1" applyFont="1" applyFill="1" applyBorder="1" applyAlignment="1">
      <alignment horizontal="left" indent="1"/>
    </xf>
    <xf numFmtId="0" fontId="0" fillId="11" borderId="0" xfId="0" applyFill="1"/>
    <xf numFmtId="1" fontId="12" fillId="0" borderId="0" xfId="0" applyNumberFormat="1" applyFont="1" applyAlignment="1">
      <alignment horizontal="right" indent="1"/>
    </xf>
    <xf numFmtId="0" fontId="8" fillId="11" borderId="0" xfId="0" applyFont="1" applyFill="1"/>
    <xf numFmtId="3" fontId="37" fillId="0" borderId="0" xfId="1" applyNumberFormat="1" applyFont="1"/>
    <xf numFmtId="3" fontId="38" fillId="0" borderId="0" xfId="0" applyNumberFormat="1" applyFont="1"/>
    <xf numFmtId="3" fontId="39" fillId="0" borderId="0" xfId="0" applyNumberFormat="1" applyFont="1"/>
    <xf numFmtId="3" fontId="1" fillId="0" borderId="0" xfId="0" applyNumberFormat="1" applyFont="1" applyAlignment="1">
      <alignment horizontal="left" indent="1"/>
    </xf>
    <xf numFmtId="3" fontId="40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right" indent="1"/>
    </xf>
    <xf numFmtId="3" fontId="41" fillId="0" borderId="0" xfId="0" applyNumberFormat="1" applyFont="1" applyAlignment="1">
      <alignment horizontal="left" indent="1"/>
    </xf>
    <xf numFmtId="3" fontId="2" fillId="0" borderId="0" xfId="0" applyNumberFormat="1" applyFont="1"/>
    <xf numFmtId="3" fontId="21" fillId="5" borderId="0" xfId="0" applyNumberFormat="1" applyFont="1" applyFill="1" applyAlignment="1">
      <alignment horizontal="left" indent="1"/>
    </xf>
  </cellXfs>
  <cellStyles count="2">
    <cellStyle name="Гиперссылка" xfId="1" builtinId="8"/>
    <cellStyle name="Обычный" xfId="0" builtinId="0"/>
  </cellStyles>
  <dxfs count="15038"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  <color rgb="FFC00000"/>
      </font>
      <fill>
        <patternFill>
          <bgColor theme="5" tint="0.39994506668294322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79998168889431442"/>
        </patternFill>
      </fill>
    </dxf>
    <dxf>
      <font>
        <color theme="0"/>
      </font>
      <border>
        <bottom/>
        <vertical/>
        <horizontal/>
      </border>
    </dxf>
    <dxf>
      <font>
        <color theme="0"/>
      </font>
      <border>
        <bottom/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ont>
        <b/>
        <i val="0"/>
      </font>
      <fill>
        <patternFill>
          <bgColor theme="0" tint="-0.14996795556505021"/>
        </patternFill>
      </fill>
      <border>
        <bottom style="thin">
          <color theme="1" tint="0.34998626667073579"/>
        </bottom>
        <vertical/>
        <horizontal/>
      </border>
    </dxf>
    <dxf>
      <border>
        <bottom style="thin">
          <color theme="0" tint="-0.499984740745262"/>
        </bottom>
        <vertical/>
        <horizontal/>
      </border>
    </dxf>
    <dxf>
      <font>
        <color theme="1" tint="0.34998626667073579"/>
      </font>
      <border>
        <bottom style="dashed">
          <color theme="0" tint="-0.24994659260841701"/>
        </bottom>
        <vertical/>
        <horizontal/>
      </border>
    </dxf>
    <dxf>
      <fill>
        <patternFill>
          <bgColor theme="5" tint="0.79998168889431442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Оценка 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стоимости</a:t>
            </a:r>
          </a:p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бизнеса (</a:t>
            </a:r>
            <a:r>
              <a:rPr lang="en-US" sz="1400"/>
              <a:t>EV)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Finance!$I$327</c:f>
              <c:strCache>
                <c:ptCount val="1"/>
                <c:pt idx="0">
                  <c:v>NPV(TV)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layout/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D76E-412D-8BD1-16474EB463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Finance!$U$327</c:f>
              <c:numCache>
                <c:formatCode>#,##0</c:formatCode>
                <c:ptCount val="1"/>
                <c:pt idx="0">
                  <c:v>203749142.40320191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ser>
          <c:idx val="1"/>
          <c:order val="1"/>
          <c:tx>
            <c:strRef>
              <c:f>Finance!$I$329</c:f>
              <c:strCache>
                <c:ptCount val="1"/>
                <c:pt idx="0">
                  <c:v>NPV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non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Finance!$U$329</c:f>
              <c:numCache>
                <c:formatCode>#,##0</c:formatCode>
                <c:ptCount val="1"/>
                <c:pt idx="0">
                  <c:v>74548103.004094273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PBP|DPBP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>
                <a:effectLst/>
              </a:rPr>
              <a:t>кол-во лет</a:t>
            </a:r>
            <a:endParaRPr lang="en-US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Finance!$I$316</c:f>
              <c:strCache>
                <c:ptCount val="1"/>
                <c:pt idx="0">
                  <c:v>Срок окупаемости (PBP)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Finance!$U$316</c:f>
              <c:numCache>
                <c:formatCode>#\ ##0.0</c:formatCode>
                <c:ptCount val="1"/>
                <c:pt idx="0">
                  <c:v>2.8333333333333335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1-4EB5-B56A-7B4F22088276}"/>
            </c:ext>
          </c:extLst>
        </c:ser>
        <c:ser>
          <c:idx val="1"/>
          <c:order val="1"/>
          <c:tx>
            <c:strRef>
              <c:f>Finance!$I$338</c:f>
              <c:strCache>
                <c:ptCount val="1"/>
                <c:pt idx="0">
                  <c:v>Итоговый дисконт. срок окупаемости (DPBP)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Finance!$U$338</c:f>
              <c:numCache>
                <c:formatCode>#,##0.00</c:formatCode>
                <c:ptCount val="1"/>
                <c:pt idx="0">
                  <c:v>3.1666666666666665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81-4EB5-B56A-7B4F2208827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8363888888888891E-2"/>
          <c:y val="0.82164351851851847"/>
          <c:w val="0.88443888888888889"/>
          <c:h val="0.154837962962962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0"/>
        <a:lstStyle/>
        <a:p>
          <a:pPr>
            <a:defRPr sz="8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положительный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FCF+)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Finance!$H$318</c:f>
              <c:strCache>
                <c:ptCount val="1"/>
                <c:pt idx="0">
                  <c:v>Итоговый свободный положительный поток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Finance!$X$318:$CE$318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164456.24900740269</c:v>
                </c:pt>
                <c:pt idx="19">
                  <c:v>1551450.3809706641</c:v>
                </c:pt>
                <c:pt idx="20">
                  <c:v>2285634.4421041058</c:v>
                </c:pt>
                <c:pt idx="21">
                  <c:v>2126928.1177230855</c:v>
                </c:pt>
                <c:pt idx="22">
                  <c:v>2882695.2435800461</c:v>
                </c:pt>
                <c:pt idx="23">
                  <c:v>3526557.414612249</c:v>
                </c:pt>
                <c:pt idx="24">
                  <c:v>2639088.1328576738</c:v>
                </c:pt>
                <c:pt idx="25">
                  <c:v>3527803.9302234091</c:v>
                </c:pt>
                <c:pt idx="26">
                  <c:v>4286941.8743939884</c:v>
                </c:pt>
                <c:pt idx="27">
                  <c:v>3588565.7055452336</c:v>
                </c:pt>
                <c:pt idx="28">
                  <c:v>4268665.8903404493</c:v>
                </c:pt>
                <c:pt idx="29">
                  <c:v>4633942.8098798292</c:v>
                </c:pt>
                <c:pt idx="30">
                  <c:v>4215604.8744801683</c:v>
                </c:pt>
                <c:pt idx="31">
                  <c:v>5439054.9369668067</c:v>
                </c:pt>
                <c:pt idx="32">
                  <c:v>6649973.6060439348</c:v>
                </c:pt>
                <c:pt idx="33">
                  <c:v>6453854.2546455506</c:v>
                </c:pt>
                <c:pt idx="34">
                  <c:v>6760569.6289665094</c:v>
                </c:pt>
                <c:pt idx="35">
                  <c:v>6782555.9237566283</c:v>
                </c:pt>
                <c:pt idx="36">
                  <c:v>6336635.4408995789</c:v>
                </c:pt>
                <c:pt idx="37">
                  <c:v>6625704.3877855195</c:v>
                </c:pt>
                <c:pt idx="38">
                  <c:v>6987959.5082955537</c:v>
                </c:pt>
                <c:pt idx="39">
                  <c:v>7245403.7455243832</c:v>
                </c:pt>
                <c:pt idx="40">
                  <c:v>7347104.9795287391</c:v>
                </c:pt>
                <c:pt idx="41">
                  <c:v>7210260.7924221316</c:v>
                </c:pt>
                <c:pt idx="42">
                  <c:v>7197288.306811613</c:v>
                </c:pt>
                <c:pt idx="43">
                  <c:v>7483261.1243192209</c:v>
                </c:pt>
                <c:pt idx="44">
                  <c:v>7826880.3008122547</c:v>
                </c:pt>
                <c:pt idx="45">
                  <c:v>7501418.6832614793</c:v>
                </c:pt>
                <c:pt idx="46">
                  <c:v>7752562.0650533671</c:v>
                </c:pt>
                <c:pt idx="47">
                  <c:v>7775410.929204301</c:v>
                </c:pt>
                <c:pt idx="48">
                  <c:v>7030778.0047744224</c:v>
                </c:pt>
                <c:pt idx="49">
                  <c:v>7278173.7161814338</c:v>
                </c:pt>
                <c:pt idx="50">
                  <c:v>7600943.6820735326</c:v>
                </c:pt>
                <c:pt idx="51">
                  <c:v>7227195.023580241</c:v>
                </c:pt>
                <c:pt idx="52">
                  <c:v>7333300.0543836607</c:v>
                </c:pt>
                <c:pt idx="53">
                  <c:v>7217371.5538408356</c:v>
                </c:pt>
                <c:pt idx="54">
                  <c:v>7018240.3757172544</c:v>
                </c:pt>
                <c:pt idx="55">
                  <c:v>7262374.7367022708</c:v>
                </c:pt>
                <c:pt idx="56">
                  <c:v>7647849.4481659532</c:v>
                </c:pt>
                <c:pt idx="57">
                  <c:v>7742301.5589328427</c:v>
                </c:pt>
                <c:pt idx="58">
                  <c:v>7887442.1348515227</c:v>
                </c:pt>
                <c:pt idx="59">
                  <c:v>7910848.7308747247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DE-401E-87F3-36CF0AE78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Свободный отрицательный финпоток (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FCF</a:t>
            </a: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-</a:t>
            </a:r>
            <a:r>
              <a:rPr lang="en-US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)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Finance!$X$320:$CE$320</c:f>
              <c:numCache>
                <c:formatCode>#,##0</c:formatCode>
                <c:ptCount val="60"/>
                <c:pt idx="0">
                  <c:v>-594000</c:v>
                </c:pt>
                <c:pt idx="1">
                  <c:v>-814000</c:v>
                </c:pt>
                <c:pt idx="2">
                  <c:v>-1025000</c:v>
                </c:pt>
                <c:pt idx="3">
                  <c:v>-2164000</c:v>
                </c:pt>
                <c:pt idx="4">
                  <c:v>-3595000</c:v>
                </c:pt>
                <c:pt idx="5">
                  <c:v>-3595000</c:v>
                </c:pt>
                <c:pt idx="6">
                  <c:v>-3671500</c:v>
                </c:pt>
                <c:pt idx="7">
                  <c:v>-8614500</c:v>
                </c:pt>
                <c:pt idx="8">
                  <c:v>-8614500</c:v>
                </c:pt>
                <c:pt idx="9">
                  <c:v>-11203500</c:v>
                </c:pt>
                <c:pt idx="10">
                  <c:v>-4084500</c:v>
                </c:pt>
                <c:pt idx="11">
                  <c:v>-2604500</c:v>
                </c:pt>
                <c:pt idx="12">
                  <c:v>-1943840.4159733355</c:v>
                </c:pt>
                <c:pt idx="13">
                  <c:v>-2031577.4254000038</c:v>
                </c:pt>
                <c:pt idx="14">
                  <c:v>-1064908.7412900031</c:v>
                </c:pt>
                <c:pt idx="15">
                  <c:v>-515486.86239039898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1-4386-995E-A21DC5D377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Кассовый разрыв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Finance!$H$320</c:f>
              <c:strCache>
                <c:ptCount val="1"/>
                <c:pt idx="0">
                  <c:v>Итоговый свободный отрицательный поток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solidFill>
                <a:srgbClr val="C00000"/>
              </a:solidFill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Finance!$U$320</c:f>
              <c:numCache>
                <c:formatCode>#,##0</c:formatCode>
                <c:ptCount val="1"/>
                <c:pt idx="0">
                  <c:v>-56135813.445053741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C-436A-98A6-54461B88326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solidFill>
        <a:srgbClr val="C00000"/>
      </a:solidFill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Продажи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Model!$H$73</c:f>
              <c:strCache>
                <c:ptCount val="1"/>
                <c:pt idx="0">
                  <c:v>Продажи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Model!$X$73:$CE$73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407599.43615999998</c:v>
                </c:pt>
                <c:pt idx="13">
                  <c:v>2627446.5037799999</c:v>
                </c:pt>
                <c:pt idx="14">
                  <c:v>5944832.1361799994</c:v>
                </c:pt>
                <c:pt idx="15">
                  <c:v>8496558.77238</c:v>
                </c:pt>
                <c:pt idx="16">
                  <c:v>11048285.408580001</c:v>
                </c:pt>
                <c:pt idx="17">
                  <c:v>13600012.044779999</c:v>
                </c:pt>
                <c:pt idx="18">
                  <c:v>16187607.431362078</c:v>
                </c:pt>
                <c:pt idx="19">
                  <c:v>18946496.574993961</c:v>
                </c:pt>
                <c:pt idx="20">
                  <c:v>21722806.17635436</c:v>
                </c:pt>
                <c:pt idx="21">
                  <c:v>24330670.798550762</c:v>
                </c:pt>
                <c:pt idx="22">
                  <c:v>26938535.420747161</c:v>
                </c:pt>
                <c:pt idx="23">
                  <c:v>29546400.04294356</c:v>
                </c:pt>
                <c:pt idx="24">
                  <c:v>32218415.925198309</c:v>
                </c:pt>
                <c:pt idx="25">
                  <c:v>35199809.671117105</c:v>
                </c:pt>
                <c:pt idx="26">
                  <c:v>38192133.775542475</c:v>
                </c:pt>
                <c:pt idx="27">
                  <c:v>40857371.419427209</c:v>
                </c:pt>
                <c:pt idx="28">
                  <c:v>43522609.063311934</c:v>
                </c:pt>
                <c:pt idx="29">
                  <c:v>46187846.707196645</c:v>
                </c:pt>
                <c:pt idx="30">
                  <c:v>48946745.190766558</c:v>
                </c:pt>
                <c:pt idx="31">
                  <c:v>52159098.439127378</c:v>
                </c:pt>
                <c:pt idx="32">
                  <c:v>54558285.571356855</c:v>
                </c:pt>
                <c:pt idx="33">
                  <c:v>55238877.494535349</c:v>
                </c:pt>
                <c:pt idx="34">
                  <c:v>55510813.227939516</c:v>
                </c:pt>
                <c:pt idx="35">
                  <c:v>55782748.961343676</c:v>
                </c:pt>
                <c:pt idx="36">
                  <c:v>56179122.486353584</c:v>
                </c:pt>
                <c:pt idx="37">
                  <c:v>57026379.907069214</c:v>
                </c:pt>
                <c:pt idx="38">
                  <c:v>57843724.397110395</c:v>
                </c:pt>
                <c:pt idx="39">
                  <c:v>58121642.71664945</c:v>
                </c:pt>
                <c:pt idx="40">
                  <c:v>58399561.036188506</c:v>
                </c:pt>
                <c:pt idx="41">
                  <c:v>58677479.355727561</c:v>
                </c:pt>
                <c:pt idx="42">
                  <c:v>59111921.272831008</c:v>
                </c:pt>
                <c:pt idx="43">
                  <c:v>59985155.400438219</c:v>
                </c:pt>
                <c:pt idx="44">
                  <c:v>60820481.469260305</c:v>
                </c:pt>
                <c:pt idx="45">
                  <c:v>61104513.991829216</c:v>
                </c:pt>
                <c:pt idx="46">
                  <c:v>61388546.514398128</c:v>
                </c:pt>
                <c:pt idx="47">
                  <c:v>61672579.036967047</c:v>
                </c:pt>
                <c:pt idx="48">
                  <c:v>62146572.510630049</c:v>
                </c:pt>
                <c:pt idx="49">
                  <c:v>63046516.247640446</c:v>
                </c:pt>
                <c:pt idx="50">
                  <c:v>63900219.489976622</c:v>
                </c:pt>
                <c:pt idx="51">
                  <c:v>64190500.728042051</c:v>
                </c:pt>
                <c:pt idx="52">
                  <c:v>64480781.966107488</c:v>
                </c:pt>
                <c:pt idx="53">
                  <c:v>64771063.204172909</c:v>
                </c:pt>
                <c:pt idx="54">
                  <c:v>65286138.23299621</c:v>
                </c:pt>
                <c:pt idx="55">
                  <c:v>66213544.156905755</c:v>
                </c:pt>
                <c:pt idx="56">
                  <c:v>67086028.870573312</c:v>
                </c:pt>
                <c:pt idx="57">
                  <c:v>67382696.29587619</c:v>
                </c:pt>
                <c:pt idx="58">
                  <c:v>67679363.721179053</c:v>
                </c:pt>
                <c:pt idx="59">
                  <c:v>67976031.146481916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17-4446-AD83-9EED7AB16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Кол-во проданной продукции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Model!$H$81</c:f>
              <c:strCache>
                <c:ptCount val="1"/>
                <c:pt idx="0">
                  <c:v>Количество проданной продукции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Model!$X$81:$CE$81</c:f>
              <c:numCache>
                <c:formatCode>#,##0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16</c:v>
                </c:pt>
                <c:pt idx="13">
                  <c:v>53</c:v>
                </c:pt>
                <c:pt idx="14">
                  <c:v>103</c:v>
                </c:pt>
                <c:pt idx="15">
                  <c:v>143</c:v>
                </c:pt>
                <c:pt idx="16">
                  <c:v>183</c:v>
                </c:pt>
                <c:pt idx="17">
                  <c:v>223</c:v>
                </c:pt>
                <c:pt idx="18">
                  <c:v>263</c:v>
                </c:pt>
                <c:pt idx="19">
                  <c:v>303</c:v>
                </c:pt>
                <c:pt idx="20">
                  <c:v>343</c:v>
                </c:pt>
                <c:pt idx="21">
                  <c:v>383</c:v>
                </c:pt>
                <c:pt idx="22">
                  <c:v>423</c:v>
                </c:pt>
                <c:pt idx="23">
                  <c:v>463</c:v>
                </c:pt>
                <c:pt idx="24">
                  <c:v>503</c:v>
                </c:pt>
                <c:pt idx="25">
                  <c:v>543</c:v>
                </c:pt>
                <c:pt idx="26">
                  <c:v>583</c:v>
                </c:pt>
                <c:pt idx="27">
                  <c:v>623</c:v>
                </c:pt>
                <c:pt idx="28">
                  <c:v>663</c:v>
                </c:pt>
                <c:pt idx="29">
                  <c:v>703</c:v>
                </c:pt>
                <c:pt idx="30">
                  <c:v>743</c:v>
                </c:pt>
                <c:pt idx="31">
                  <c:v>783</c:v>
                </c:pt>
                <c:pt idx="32">
                  <c:v>813</c:v>
                </c:pt>
                <c:pt idx="33">
                  <c:v>828</c:v>
                </c:pt>
                <c:pt idx="34">
                  <c:v>838</c:v>
                </c:pt>
                <c:pt idx="35">
                  <c:v>848</c:v>
                </c:pt>
                <c:pt idx="36">
                  <c:v>858</c:v>
                </c:pt>
                <c:pt idx="37">
                  <c:v>868</c:v>
                </c:pt>
                <c:pt idx="38">
                  <c:v>878</c:v>
                </c:pt>
                <c:pt idx="39">
                  <c:v>888</c:v>
                </c:pt>
                <c:pt idx="40">
                  <c:v>898</c:v>
                </c:pt>
                <c:pt idx="41">
                  <c:v>908</c:v>
                </c:pt>
                <c:pt idx="42">
                  <c:v>918</c:v>
                </c:pt>
                <c:pt idx="43">
                  <c:v>928</c:v>
                </c:pt>
                <c:pt idx="44">
                  <c:v>938</c:v>
                </c:pt>
                <c:pt idx="45">
                  <c:v>948</c:v>
                </c:pt>
                <c:pt idx="46">
                  <c:v>958</c:v>
                </c:pt>
                <c:pt idx="47">
                  <c:v>968</c:v>
                </c:pt>
                <c:pt idx="48">
                  <c:v>978</c:v>
                </c:pt>
                <c:pt idx="49">
                  <c:v>988</c:v>
                </c:pt>
                <c:pt idx="50">
                  <c:v>998</c:v>
                </c:pt>
                <c:pt idx="51">
                  <c:v>1008</c:v>
                </c:pt>
                <c:pt idx="52">
                  <c:v>1018</c:v>
                </c:pt>
                <c:pt idx="53">
                  <c:v>1028</c:v>
                </c:pt>
                <c:pt idx="54">
                  <c:v>1038</c:v>
                </c:pt>
                <c:pt idx="55">
                  <c:v>1048</c:v>
                </c:pt>
                <c:pt idx="56">
                  <c:v>1058</c:v>
                </c:pt>
                <c:pt idx="57">
                  <c:v>1068</c:v>
                </c:pt>
                <c:pt idx="58">
                  <c:v>1078</c:v>
                </c:pt>
                <c:pt idx="59">
                  <c:v>1088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30-4E67-8B6D-3A61BC24F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200">
                <a:effectLst/>
              </a:rPr>
              <a:t>EBITDA</a:t>
            </a:r>
            <a:endParaRPr lang="ru-RU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Model!$H$327</c:f>
              <c:strCache>
                <c:ptCount val="1"/>
                <c:pt idx="0">
                  <c:v>EBITDA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Model!$X$4:$CE$4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Model!$X$327:$CE$327</c:f>
              <c:numCache>
                <c:formatCode>#,##0</c:formatCode>
                <c:ptCount val="60"/>
                <c:pt idx="0">
                  <c:v>-702000</c:v>
                </c:pt>
                <c:pt idx="1">
                  <c:v>-923000</c:v>
                </c:pt>
                <c:pt idx="2">
                  <c:v>-1118000</c:v>
                </c:pt>
                <c:pt idx="3">
                  <c:v>-1118000</c:v>
                </c:pt>
                <c:pt idx="4">
                  <c:v>-1118000</c:v>
                </c:pt>
                <c:pt idx="5">
                  <c:v>-1118000</c:v>
                </c:pt>
                <c:pt idx="6">
                  <c:v>-1137500</c:v>
                </c:pt>
                <c:pt idx="7">
                  <c:v>-1137500</c:v>
                </c:pt>
                <c:pt idx="8">
                  <c:v>-1137500</c:v>
                </c:pt>
                <c:pt idx="9">
                  <c:v>-1137500</c:v>
                </c:pt>
                <c:pt idx="10">
                  <c:v>-1137500</c:v>
                </c:pt>
                <c:pt idx="11">
                  <c:v>-1137500</c:v>
                </c:pt>
                <c:pt idx="12">
                  <c:v>-1575303.92784</c:v>
                </c:pt>
                <c:pt idx="13">
                  <c:v>-1090549.80822</c:v>
                </c:pt>
                <c:pt idx="14">
                  <c:v>-241862.58582000062</c:v>
                </c:pt>
                <c:pt idx="15">
                  <c:v>3822.9116500001401</c:v>
                </c:pt>
                <c:pt idx="16">
                  <c:v>491261.9284833353</c:v>
                </c:pt>
                <c:pt idx="17">
                  <c:v>978700.94531666674</c:v>
                </c:pt>
                <c:pt idx="18">
                  <c:v>1302489.2710484006</c:v>
                </c:pt>
                <c:pt idx="19">
                  <c:v>1850005.3066216316</c:v>
                </c:pt>
                <c:pt idx="20">
                  <c:v>2403456.818571968</c:v>
                </c:pt>
                <c:pt idx="21">
                  <c:v>2697229.8661773019</c:v>
                </c:pt>
                <c:pt idx="22">
                  <c:v>3196478.014407631</c:v>
                </c:pt>
                <c:pt idx="23">
                  <c:v>3695726.1626379676</c:v>
                </c:pt>
                <c:pt idx="24">
                  <c:v>4077627.2096936814</c:v>
                </c:pt>
                <c:pt idx="25">
                  <c:v>4579963.1941050738</c:v>
                </c:pt>
                <c:pt idx="26">
                  <c:v>5196807.6911153905</c:v>
                </c:pt>
                <c:pt idx="27">
                  <c:v>5707432.3274181634</c:v>
                </c:pt>
                <c:pt idx="28">
                  <c:v>6108419.9771834351</c:v>
                </c:pt>
                <c:pt idx="29">
                  <c:v>6619741.2269486934</c:v>
                </c:pt>
                <c:pt idx="30">
                  <c:v>7008691.0177068412</c:v>
                </c:pt>
                <c:pt idx="31">
                  <c:v>7698505.9289297238</c:v>
                </c:pt>
                <c:pt idx="32">
                  <c:v>8213862.7049801722</c:v>
                </c:pt>
                <c:pt idx="33">
                  <c:v>8340001.0603751093</c:v>
                </c:pt>
                <c:pt idx="34">
                  <c:v>8354957.8421236724</c:v>
                </c:pt>
                <c:pt idx="35">
                  <c:v>8370397.6547365114</c:v>
                </c:pt>
                <c:pt idx="36">
                  <c:v>8216135.4233393818</c:v>
                </c:pt>
                <c:pt idx="37">
                  <c:v>8415116.93408335</c:v>
                </c:pt>
                <c:pt idx="38">
                  <c:v>8605487.0056632832</c:v>
                </c:pt>
                <c:pt idx="39">
                  <c:v>8619858.1537750587</c:v>
                </c:pt>
                <c:pt idx="40">
                  <c:v>8635461.0305907875</c:v>
                </c:pt>
                <c:pt idx="41">
                  <c:v>8651063.9074065089</c:v>
                </c:pt>
                <c:pt idx="42">
                  <c:v>8530922.7658047527</c:v>
                </c:pt>
                <c:pt idx="43">
                  <c:v>8736683.1007752046</c:v>
                </c:pt>
                <c:pt idx="44">
                  <c:v>8817656.8108650222</c:v>
                </c:pt>
                <c:pt idx="45">
                  <c:v>8832059.7809091061</c:v>
                </c:pt>
                <c:pt idx="46">
                  <c:v>8847820.9854405075</c:v>
                </c:pt>
                <c:pt idx="47">
                  <c:v>8863582.1899719015</c:v>
                </c:pt>
                <c:pt idx="48">
                  <c:v>8695020.972371839</c:v>
                </c:pt>
                <c:pt idx="49">
                  <c:v>8907765.1524579525</c:v>
                </c:pt>
                <c:pt idx="50">
                  <c:v>8974935.762079969</c:v>
                </c:pt>
                <c:pt idx="51">
                  <c:v>8989358.9213473126</c:v>
                </c:pt>
                <c:pt idx="52">
                  <c:v>9005273.3026764914</c:v>
                </c:pt>
                <c:pt idx="53">
                  <c:v>9021187.6840056628</c:v>
                </c:pt>
                <c:pt idx="54">
                  <c:v>8887912.9073588476</c:v>
                </c:pt>
                <c:pt idx="55">
                  <c:v>9107851.6169586331</c:v>
                </c:pt>
                <c:pt idx="56">
                  <c:v>9311218.4543693513</c:v>
                </c:pt>
                <c:pt idx="57">
                  <c:v>9208596.5447933748</c:v>
                </c:pt>
                <c:pt idx="58">
                  <c:v>9224658.5179371983</c:v>
                </c:pt>
                <c:pt idx="59">
                  <c:v>9240720.4910809994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3C-4152-A3AB-0D6A1F28B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>
                <a:effectLst/>
              </a:rPr>
              <a:t>Рентабельность</a:t>
            </a:r>
            <a:endParaRPr lang="en-US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PL!$I$40</c:f>
              <c:strCache>
                <c:ptCount val="1"/>
                <c:pt idx="0">
                  <c:v>Рентабельность продаж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PL!$U$40</c:f>
              <c:numCache>
                <c:formatCode>0.0%</c:formatCode>
                <c:ptCount val="1"/>
                <c:pt idx="0">
                  <c:v>0.33762909976919869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F2-4CEB-8B15-15682BB03581}"/>
            </c:ext>
          </c:extLst>
        </c:ser>
        <c:ser>
          <c:idx val="1"/>
          <c:order val="1"/>
          <c:tx>
            <c:strRef>
              <c:f>PL!$I$59</c:f>
              <c:strCache>
                <c:ptCount val="1"/>
                <c:pt idx="0">
                  <c:v>Маржа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PL!$U$59</c:f>
              <c:numCache>
                <c:formatCode>0.0%</c:formatCode>
                <c:ptCount val="1"/>
                <c:pt idx="0">
                  <c:v>0.20052525635940774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F2-4CEB-8B15-15682BB03581}"/>
            </c:ext>
          </c:extLst>
        </c:ser>
        <c:ser>
          <c:idx val="2"/>
          <c:order val="2"/>
          <c:tx>
            <c:strRef>
              <c:f>PL!$I$74</c:f>
              <c:strCache>
                <c:ptCount val="1"/>
                <c:pt idx="0">
                  <c:v>Операционная рентабельность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F1F2-4CEB-8B15-15682BB0358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PL!$U$74</c:f>
              <c:numCache>
                <c:formatCode>0.0%</c:formatCode>
                <c:ptCount val="1"/>
                <c:pt idx="0">
                  <c:v>0.15757493197679651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F2-4CEB-8B15-15682BB03581}"/>
            </c:ext>
          </c:extLst>
        </c:ser>
        <c:ser>
          <c:idx val="3"/>
          <c:order val="3"/>
          <c:tx>
            <c:strRef>
              <c:f>PL!$I$110</c:f>
              <c:strCache>
                <c:ptCount val="1"/>
                <c:pt idx="0">
                  <c:v>Рентабельность по чистой прибыли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F1F2-4CEB-8B15-15682BB0358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PL!$U$110</c:f>
              <c:numCache>
                <c:formatCode>0.0%</c:formatCode>
                <c:ptCount val="1"/>
                <c:pt idx="0">
                  <c:v>0.1152463687758111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F2-4CEB-8B15-15682BB0358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деньгах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PL!$I$75</c:f>
              <c:strCache>
                <c:ptCount val="1"/>
                <c:pt idx="0">
                  <c:v>Точка безубыточности по EBITDA в деньгах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PL!$U$75</c:f>
              <c:numCache>
                <c:formatCode>#,##0</c:formatCode>
                <c:ptCount val="1"/>
                <c:pt idx="0">
                  <c:v>398830555.94026756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AE-483C-8A5B-01F93172D857}"/>
            </c:ext>
          </c:extLst>
        </c:ser>
        <c:ser>
          <c:idx val="1"/>
          <c:order val="1"/>
          <c:tx>
            <c:strRef>
              <c:f>PL!$I$111</c:f>
              <c:strCache>
                <c:ptCount val="1"/>
                <c:pt idx="0">
                  <c:v>Точка безубыточности по ЧП в деньгах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PL!$U$111</c:f>
              <c:numCache>
                <c:formatCode>#,##0</c:formatCode>
                <c:ptCount val="1"/>
                <c:pt idx="0">
                  <c:v>791887526.66797936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AE-483C-8A5B-01F93172D8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Точка безубыточности в</a:t>
            </a:r>
            <a:r>
              <a:rPr lang="ru-RU" sz="1200" baseline="0">
                <a:effectLst/>
              </a:rPr>
              <a:t> кол-ве продукции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PL!$I$76</c:f>
              <c:strCache>
                <c:ptCount val="1"/>
                <c:pt idx="0">
                  <c:v>Точка безубыточности по EBITDA в кол-ве ГП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PL!$U$76</c:f>
              <c:numCache>
                <c:formatCode>#,##0</c:formatCode>
                <c:ptCount val="1"/>
                <c:pt idx="0">
                  <c:v>7437.0739640900201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E1-48BC-8BCC-ADF6186999E1}"/>
            </c:ext>
          </c:extLst>
        </c:ser>
        <c:ser>
          <c:idx val="1"/>
          <c:order val="1"/>
          <c:tx>
            <c:strRef>
              <c:f>PL!$I$112</c:f>
              <c:strCache>
                <c:ptCount val="1"/>
                <c:pt idx="0">
                  <c:v>Точка безубыточности по ЧП в кол-ве ГП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PL!$U$112</c:f>
              <c:numCache>
                <c:formatCode>#,##0</c:formatCode>
                <c:ptCount val="1"/>
                <c:pt idx="0">
                  <c:v>14766.486718114218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E1-48BC-8BCC-ADF6186999E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/>
              <a:t>Свободный финпоток (</a:t>
            </a:r>
            <a:r>
              <a:rPr lang="en-US"/>
              <a:t>FCF)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Finance!$X$322:$CE$322</c:f>
              <c:numCache>
                <c:formatCode>#,##0</c:formatCode>
                <c:ptCount val="60"/>
                <c:pt idx="0">
                  <c:v>-594000</c:v>
                </c:pt>
                <c:pt idx="1">
                  <c:v>-814000</c:v>
                </c:pt>
                <c:pt idx="2">
                  <c:v>-1025000</c:v>
                </c:pt>
                <c:pt idx="3">
                  <c:v>-2164000</c:v>
                </c:pt>
                <c:pt idx="4">
                  <c:v>-3595000</c:v>
                </c:pt>
                <c:pt idx="5">
                  <c:v>-3595000</c:v>
                </c:pt>
                <c:pt idx="6">
                  <c:v>-3671500</c:v>
                </c:pt>
                <c:pt idx="7">
                  <c:v>-8614500</c:v>
                </c:pt>
                <c:pt idx="8">
                  <c:v>-8614500</c:v>
                </c:pt>
                <c:pt idx="9">
                  <c:v>-11203500</c:v>
                </c:pt>
                <c:pt idx="10">
                  <c:v>-4084500</c:v>
                </c:pt>
                <c:pt idx="11">
                  <c:v>-2604500</c:v>
                </c:pt>
                <c:pt idx="12">
                  <c:v>-1943840.4159733355</c:v>
                </c:pt>
                <c:pt idx="13">
                  <c:v>-2031577.4254000038</c:v>
                </c:pt>
                <c:pt idx="14">
                  <c:v>-1064908.7412900031</c:v>
                </c:pt>
                <c:pt idx="15">
                  <c:v>-515486.86239039898</c:v>
                </c:pt>
                <c:pt idx="16">
                  <c:v>0</c:v>
                </c:pt>
                <c:pt idx="17">
                  <c:v>0</c:v>
                </c:pt>
                <c:pt idx="18">
                  <c:v>164456.24900740269</c:v>
                </c:pt>
                <c:pt idx="19">
                  <c:v>1551450.3809706641</c:v>
                </c:pt>
                <c:pt idx="20">
                  <c:v>2285634.4421041058</c:v>
                </c:pt>
                <c:pt idx="21">
                  <c:v>2126928.1177230855</c:v>
                </c:pt>
                <c:pt idx="22">
                  <c:v>2882695.2435800461</c:v>
                </c:pt>
                <c:pt idx="23">
                  <c:v>3526557.414612249</c:v>
                </c:pt>
                <c:pt idx="24">
                  <c:v>2639088.1328576738</c:v>
                </c:pt>
                <c:pt idx="25">
                  <c:v>3527803.9302234091</c:v>
                </c:pt>
                <c:pt idx="26">
                  <c:v>4286941.8743939884</c:v>
                </c:pt>
                <c:pt idx="27">
                  <c:v>3588565.7055452336</c:v>
                </c:pt>
                <c:pt idx="28">
                  <c:v>4268665.8903404493</c:v>
                </c:pt>
                <c:pt idx="29">
                  <c:v>4633942.8098798292</c:v>
                </c:pt>
                <c:pt idx="30">
                  <c:v>4215604.8744801683</c:v>
                </c:pt>
                <c:pt idx="31">
                  <c:v>5439054.9369668067</c:v>
                </c:pt>
                <c:pt idx="32">
                  <c:v>6649973.6060439348</c:v>
                </c:pt>
                <c:pt idx="33">
                  <c:v>6453854.2546455506</c:v>
                </c:pt>
                <c:pt idx="34">
                  <c:v>6760569.6289665094</c:v>
                </c:pt>
                <c:pt idx="35">
                  <c:v>6782555.9237566283</c:v>
                </c:pt>
                <c:pt idx="36">
                  <c:v>6336635.4408995789</c:v>
                </c:pt>
                <c:pt idx="37">
                  <c:v>6625704.3877855195</c:v>
                </c:pt>
                <c:pt idx="38">
                  <c:v>6987959.5082955537</c:v>
                </c:pt>
                <c:pt idx="39">
                  <c:v>7245403.7455243832</c:v>
                </c:pt>
                <c:pt idx="40">
                  <c:v>7347104.9795287391</c:v>
                </c:pt>
                <c:pt idx="41">
                  <c:v>7210260.7924221316</c:v>
                </c:pt>
                <c:pt idx="42">
                  <c:v>7197288.306811613</c:v>
                </c:pt>
                <c:pt idx="43">
                  <c:v>7483261.1243192209</c:v>
                </c:pt>
                <c:pt idx="44">
                  <c:v>7826880.3008122547</c:v>
                </c:pt>
                <c:pt idx="45">
                  <c:v>7501418.6832614793</c:v>
                </c:pt>
                <c:pt idx="46">
                  <c:v>7752562.0650533671</c:v>
                </c:pt>
                <c:pt idx="47">
                  <c:v>7775410.929204301</c:v>
                </c:pt>
                <c:pt idx="48">
                  <c:v>7030778.0047744224</c:v>
                </c:pt>
                <c:pt idx="49">
                  <c:v>7278173.7161814338</c:v>
                </c:pt>
                <c:pt idx="50">
                  <c:v>7600943.6820735326</c:v>
                </c:pt>
                <c:pt idx="51">
                  <c:v>7227195.023580241</c:v>
                </c:pt>
                <c:pt idx="52">
                  <c:v>7333300.0543836607</c:v>
                </c:pt>
                <c:pt idx="53">
                  <c:v>7217371.5538408356</c:v>
                </c:pt>
                <c:pt idx="54">
                  <c:v>7018240.3757172544</c:v>
                </c:pt>
                <c:pt idx="55">
                  <c:v>7262374.7367022708</c:v>
                </c:pt>
                <c:pt idx="56">
                  <c:v>7647849.4481659532</c:v>
                </c:pt>
                <c:pt idx="57">
                  <c:v>7742301.5589328427</c:v>
                </c:pt>
                <c:pt idx="58">
                  <c:v>7887442.1348515227</c:v>
                </c:pt>
                <c:pt idx="59">
                  <c:v>7910848.7308747247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68-4F17-BA6D-03931BD93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Структура собственного капитала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BS!$J$32</c:f>
              <c:strCache>
                <c:ptCount val="1"/>
                <c:pt idx="0">
                  <c:v>Доля Учредителей в УК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BS!$U$32</c:f>
              <c:numCache>
                <c:formatCode>#,##0</c:formatCode>
                <c:ptCount val="1"/>
                <c:pt idx="0">
                  <c:v>40000000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48-436F-9234-0C6E136A2DC8}"/>
            </c:ext>
          </c:extLst>
        </c:ser>
        <c:ser>
          <c:idx val="1"/>
          <c:order val="1"/>
          <c:tx>
            <c:strRef>
              <c:f>BS!$J$33</c:f>
              <c:strCache>
                <c:ptCount val="1"/>
                <c:pt idx="0">
                  <c:v>Доля Инвесторов в УК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BS!$U$33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48-436F-9234-0C6E136A2DC8}"/>
            </c:ext>
          </c:extLst>
        </c:ser>
        <c:ser>
          <c:idx val="2"/>
          <c:order val="2"/>
          <c:tx>
            <c:strRef>
              <c:f>BS!$J$34</c:f>
              <c:strCache>
                <c:ptCount val="1"/>
                <c:pt idx="0">
                  <c:v>Резервы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BS!$U$34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48-436F-9234-0C6E136A2DC8}"/>
            </c:ext>
          </c:extLst>
        </c:ser>
        <c:ser>
          <c:idx val="3"/>
          <c:order val="3"/>
          <c:tx>
            <c:strRef>
              <c:f>BS!$J$35</c:f>
              <c:strCache>
                <c:ptCount val="1"/>
                <c:pt idx="0">
                  <c:v>Задолженность по выплате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atMod val="103000"/>
                    <a:lumMod val="102000"/>
                    <a:tint val="94000"/>
                  </a:schemeClr>
                </a:gs>
                <a:gs pos="50000">
                  <a:schemeClr val="accent4">
                    <a:satMod val="110000"/>
                    <a:lumMod val="100000"/>
                    <a:shade val="100000"/>
                  </a:schemeClr>
                </a:gs>
                <a:gs pos="100000">
                  <a:schemeClr val="accent4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dLbl>
              <c:idx val="0"/>
              <c:numFmt formatCode="#,##0" sourceLinked="0"/>
              <c:spPr>
                <a:noFill/>
                <a:ln>
                  <a:noFill/>
                </a:ln>
                <a:effectLst/>
              </c:spPr>
              <c:txPr>
                <a:bodyPr rot="-5400000" spcFirstLastPara="1" vertOverflow="ellipsis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ru-RU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7C48-436F-9234-0C6E136A2D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BS!$U$35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C48-436F-9234-0C6E136A2DC8}"/>
            </c:ext>
          </c:extLst>
        </c:ser>
        <c:ser>
          <c:idx val="4"/>
          <c:order val="4"/>
          <c:tx>
            <c:strRef>
              <c:f>BS!$J$36</c:f>
              <c:strCache>
                <c:ptCount val="1"/>
                <c:pt idx="0">
                  <c:v>Нераспределенная прибыль</c:v>
                </c:pt>
              </c:strCache>
            </c:strRef>
          </c:tx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BS!$U$36</c:f>
              <c:numCache>
                <c:formatCode>#,##0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C48-436F-9234-0C6E136A2D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200">
                <a:effectLst/>
              </a:rPr>
              <a:t>Дивиденды</a:t>
            </a:r>
            <a:endParaRPr lang="en-US" sz="12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PL!$H$114</c:f>
              <c:strCache>
                <c:ptCount val="1"/>
                <c:pt idx="0">
                  <c:v>Начисление дивидендов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PL!$U$114</c:f>
              <c:numCache>
                <c:formatCode>#,##0</c:formatCode>
                <c:ptCount val="1"/>
                <c:pt idx="0">
                  <c:v>214594361.33538729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39-4A8A-BA0C-DBFB5A4831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FCF</a:t>
            </a:r>
            <a:r>
              <a:rPr lang="ru-RU"/>
              <a:t> нарастающим итогом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Finance!$X$323:$CE$323</c:f>
              <c:numCache>
                <c:formatCode>0</c:formatCode>
                <c:ptCount val="60"/>
                <c:pt idx="0">
                  <c:v>-594000</c:v>
                </c:pt>
                <c:pt idx="1">
                  <c:v>-1408000</c:v>
                </c:pt>
                <c:pt idx="2">
                  <c:v>-2433000</c:v>
                </c:pt>
                <c:pt idx="3">
                  <c:v>-4597000</c:v>
                </c:pt>
                <c:pt idx="4">
                  <c:v>-8192000</c:v>
                </c:pt>
                <c:pt idx="5">
                  <c:v>-11787000</c:v>
                </c:pt>
                <c:pt idx="6">
                  <c:v>-15458500</c:v>
                </c:pt>
                <c:pt idx="7">
                  <c:v>-24073000</c:v>
                </c:pt>
                <c:pt idx="8">
                  <c:v>-32687500</c:v>
                </c:pt>
                <c:pt idx="9">
                  <c:v>-43891000</c:v>
                </c:pt>
                <c:pt idx="10">
                  <c:v>-47975500</c:v>
                </c:pt>
                <c:pt idx="11">
                  <c:v>-50580000</c:v>
                </c:pt>
                <c:pt idx="12">
                  <c:v>-52523840.415973336</c:v>
                </c:pt>
                <c:pt idx="13">
                  <c:v>-54555417.841373339</c:v>
                </c:pt>
                <c:pt idx="14">
                  <c:v>-55620326.582663342</c:v>
                </c:pt>
                <c:pt idx="15">
                  <c:v>-56135813.445053741</c:v>
                </c:pt>
                <c:pt idx="16">
                  <c:v>-56135813.445053741</c:v>
                </c:pt>
                <c:pt idx="17">
                  <c:v>-56135813.445053741</c:v>
                </c:pt>
                <c:pt idx="18">
                  <c:v>-55971357.196046337</c:v>
                </c:pt>
                <c:pt idx="19">
                  <c:v>-54419906.815075673</c:v>
                </c:pt>
                <c:pt idx="20">
                  <c:v>-52134272.372971565</c:v>
                </c:pt>
                <c:pt idx="21">
                  <c:v>-50007344.25524848</c:v>
                </c:pt>
                <c:pt idx="22">
                  <c:v>-47124649.011668436</c:v>
                </c:pt>
                <c:pt idx="23">
                  <c:v>-43598091.597056188</c:v>
                </c:pt>
                <c:pt idx="24">
                  <c:v>-40959003.464198515</c:v>
                </c:pt>
                <c:pt idx="25">
                  <c:v>-37431199.533975109</c:v>
                </c:pt>
                <c:pt idx="26">
                  <c:v>-33144257.659581121</c:v>
                </c:pt>
                <c:pt idx="27">
                  <c:v>-29555691.954035886</c:v>
                </c:pt>
                <c:pt idx="28">
                  <c:v>-25287026.063695438</c:v>
                </c:pt>
                <c:pt idx="29">
                  <c:v>-20653083.25381561</c:v>
                </c:pt>
                <c:pt idx="30">
                  <c:v>-16437478.379335441</c:v>
                </c:pt>
                <c:pt idx="31">
                  <c:v>-10998423.442368634</c:v>
                </c:pt>
                <c:pt idx="32">
                  <c:v>-4348449.8363246992</c:v>
                </c:pt>
                <c:pt idx="33">
                  <c:v>2105404.4183208514</c:v>
                </c:pt>
                <c:pt idx="34">
                  <c:v>8865974.0472873598</c:v>
                </c:pt>
                <c:pt idx="35">
                  <c:v>15648529.971043989</c:v>
                </c:pt>
                <c:pt idx="36">
                  <c:v>21985165.41194357</c:v>
                </c:pt>
                <c:pt idx="37">
                  <c:v>28610869.79972909</c:v>
                </c:pt>
                <c:pt idx="38">
                  <c:v>35598829.308024645</c:v>
                </c:pt>
                <c:pt idx="39">
                  <c:v>42844233.053549029</c:v>
                </c:pt>
                <c:pt idx="40">
                  <c:v>50191338.033077769</c:v>
                </c:pt>
                <c:pt idx="41">
                  <c:v>57401598.8254999</c:v>
                </c:pt>
                <c:pt idx="42">
                  <c:v>64598887.132311516</c:v>
                </c:pt>
                <c:pt idx="43">
                  <c:v>72082148.256630734</c:v>
                </c:pt>
                <c:pt idx="44">
                  <c:v>79909028.557442993</c:v>
                </c:pt>
                <c:pt idx="45">
                  <c:v>87410447.240704477</c:v>
                </c:pt>
                <c:pt idx="46">
                  <c:v>95163009.30575785</c:v>
                </c:pt>
                <c:pt idx="47">
                  <c:v>102938420.23496215</c:v>
                </c:pt>
                <c:pt idx="48">
                  <c:v>109969198.23973657</c:v>
                </c:pt>
                <c:pt idx="49">
                  <c:v>117247371.955918</c:v>
                </c:pt>
                <c:pt idx="50">
                  <c:v>124848315.63799153</c:v>
                </c:pt>
                <c:pt idx="51">
                  <c:v>132075510.66157177</c:v>
                </c:pt>
                <c:pt idx="52">
                  <c:v>139408810.71595544</c:v>
                </c:pt>
                <c:pt idx="53">
                  <c:v>146626182.26979628</c:v>
                </c:pt>
                <c:pt idx="54">
                  <c:v>153644422.64551353</c:v>
                </c:pt>
                <c:pt idx="55">
                  <c:v>160906797.3822158</c:v>
                </c:pt>
                <c:pt idx="56">
                  <c:v>168554646.83038175</c:v>
                </c:pt>
                <c:pt idx="57">
                  <c:v>176296948.38931459</c:v>
                </c:pt>
                <c:pt idx="58">
                  <c:v>184184390.52416611</c:v>
                </c:pt>
                <c:pt idx="59">
                  <c:v>192095239.25504082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2-44D4-8838-6E41216B2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/>
              <a:t>Терминальная стоимость </a:t>
            </a:r>
          </a:p>
          <a:p>
            <a:pPr>
              <a:defRPr sz="1400"/>
            </a:pPr>
            <a:r>
              <a:rPr lang="ru-RU" sz="1400"/>
              <a:t>(</a:t>
            </a:r>
            <a:r>
              <a:rPr lang="en-US" sz="1400"/>
              <a:t>TV)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Finance!$I$328</c:f>
              <c:strCache>
                <c:ptCount val="1"/>
                <c:pt idx="0">
                  <c:v>TV (терминальная стоимость)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Finance!$U$328</c:f>
              <c:numCache>
                <c:formatCode>#,##0</c:formatCode>
                <c:ptCount val="1"/>
                <c:pt idx="0">
                  <c:v>550674470.41813302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6E-412D-8BD1-16474EB463D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u="none" strike="noStrike" baseline="0">
                <a:effectLst/>
              </a:rPr>
              <a:t>Свободный финпоток (</a:t>
            </a:r>
            <a:r>
              <a:rPr lang="en-US" sz="1400" b="1" i="0" u="none" strike="noStrike" baseline="0">
                <a:effectLst/>
              </a:rPr>
              <a:t>FCF)</a:t>
            </a:r>
            <a:endParaRPr lang="ru-RU" sz="1400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Finance!$H$322</c:f>
              <c:strCache>
                <c:ptCount val="1"/>
                <c:pt idx="0">
                  <c:v>Итоговый свободный финансовый поток (FCF)</c:v>
                </c:pt>
              </c:strCache>
            </c:strRef>
          </c:cat>
          <c:val>
            <c:numRef>
              <c:f>Finance!$U$322</c:f>
              <c:numCache>
                <c:formatCode>#,##0</c:formatCode>
                <c:ptCount val="1"/>
                <c:pt idx="0">
                  <c:v>192095239.25504082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E-4F25-A1A4-1CC76F1E620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стоимости</a:t>
            </a:r>
            <a:endParaRPr lang="ru-RU" sz="1400">
              <a:effectLst/>
            </a:endParaRPr>
          </a:p>
          <a:p>
            <a:pPr>
              <a:defRPr/>
            </a:pPr>
            <a:r>
              <a:rPr lang="ru-RU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бизнеса (</a:t>
            </a:r>
            <a:r>
              <a:rPr lang="en-US" sz="14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4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Finance!$U$326</c:f>
              <c:numCache>
                <c:formatCode>#,##0</c:formatCode>
                <c:ptCount val="1"/>
                <c:pt idx="0">
                  <c:v>278297245.40729618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D3-47BF-9D74-AA1D0DFA35C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ru-RU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Оценка стоимости бизнеса (</a:t>
            </a:r>
            <a:r>
              <a:rPr lang="en-US" sz="1600" b="1" i="0" baseline="0">
                <a:effectLst>
                  <a:outerShdw blurRad="50800" dist="38100" dir="5400000" algn="t" rotWithShape="0">
                    <a:srgbClr val="000000">
                      <a:alpha val="40000"/>
                    </a:srgbClr>
                  </a:outerShdw>
                </a:effectLst>
              </a:rPr>
              <a:t>EV)</a:t>
            </a:r>
            <a:endParaRPr lang="ru-RU" sz="1600"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282947304.02679777</c:v>
                </c:pt>
                <c:pt idx="1">
                  <c:v>287675060.30778062</c:v>
                </c:pt>
                <c:pt idx="2">
                  <c:v>292481812.49766332</c:v>
                </c:pt>
                <c:pt idx="3">
                  <c:v>297368880.53623384</c:v>
                </c:pt>
                <c:pt idx="4">
                  <c:v>302337606.41810632</c:v>
                </c:pt>
                <c:pt idx="5">
                  <c:v>307389354.56123459</c:v>
                </c:pt>
                <c:pt idx="6">
                  <c:v>312525512.18158245</c:v>
                </c:pt>
                <c:pt idx="7">
                  <c:v>317747489.6740554</c:v>
                </c:pt>
                <c:pt idx="8">
                  <c:v>323056720.99979639</c:v>
                </c:pt>
                <c:pt idx="9">
                  <c:v>328454664.07995331</c:v>
                </c:pt>
                <c:pt idx="10">
                  <c:v>333942801.19602567</c:v>
                </c:pt>
                <c:pt idx="11">
                  <c:v>339522639.39690131</c:v>
                </c:pt>
                <c:pt idx="12">
                  <c:v>345195710.91269326</c:v>
                </c:pt>
                <c:pt idx="13">
                  <c:v>350963573.57549232</c:v>
                </c:pt>
                <c:pt idx="14">
                  <c:v>356827811.24714923</c:v>
                </c:pt>
                <c:pt idx="15">
                  <c:v>362790034.25420523</c:v>
                </c:pt>
                <c:pt idx="16">
                  <c:v>368851879.83008981</c:v>
                </c:pt>
                <c:pt idx="17">
                  <c:v>375015012.56470615</c:v>
                </c:pt>
                <c:pt idx="18">
                  <c:v>381281124.86153054</c:v>
                </c:pt>
                <c:pt idx="19">
                  <c:v>387651937.40234762</c:v>
                </c:pt>
                <c:pt idx="20">
                  <c:v>394129199.61975163</c:v>
                </c:pt>
                <c:pt idx="21">
                  <c:v>400714690.17754298</c:v>
                </c:pt>
                <c:pt idx="22">
                  <c:v>407410217.45915133</c:v>
                </c:pt>
                <c:pt idx="23">
                  <c:v>414217620.06421959</c:v>
                </c:pt>
                <c:pt idx="24">
                  <c:v>421138767.3134858</c:v>
                </c:pt>
                <c:pt idx="25">
                  <c:v>428175559.76210064</c:v>
                </c:pt>
                <c:pt idx="26">
                  <c:v>435329929.72152203</c:v>
                </c:pt>
                <c:pt idx="27">
                  <c:v>442603841.79013044</c:v>
                </c:pt>
                <c:pt idx="28">
                  <c:v>449999293.39270949</c:v>
                </c:pt>
                <c:pt idx="29">
                  <c:v>457518315.32894152</c:v>
                </c:pt>
                <c:pt idx="30">
                  <c:v>465162972.33106726</c:v>
                </c:pt>
                <c:pt idx="31">
                  <c:v>472935363.63086402</c:v>
                </c:pt>
                <c:pt idx="32">
                  <c:v>480837623.53609699</c:v>
                </c:pt>
                <c:pt idx="33">
                  <c:v>488871922.01660246</c:v>
                </c:pt>
                <c:pt idx="34">
                  <c:v>497040465.30016458</c:v>
                </c:pt>
                <c:pt idx="35">
                  <c:v>505345496.47834796</c:v>
                </c:pt>
                <c:pt idx="36">
                  <c:v>513789296.12245274</c:v>
                </c:pt>
                <c:pt idx="37">
                  <c:v>522374182.90976268</c:v>
                </c:pt>
                <c:pt idx="38">
                  <c:v>531102514.26025689</c:v>
                </c:pt>
                <c:pt idx="39">
                  <c:v>539976686.98395908</c:v>
                </c:pt>
                <c:pt idx="40">
                  <c:v>548999137.93910563</c:v>
                </c:pt>
                <c:pt idx="41">
                  <c:v>558172344.70130861</c:v>
                </c:pt>
                <c:pt idx="42">
                  <c:v>567498826.24390209</c:v>
                </c:pt>
                <c:pt idx="43">
                  <c:v>576981143.62965417</c:v>
                </c:pt>
                <c:pt idx="44">
                  <c:v>586621900.71403825</c:v>
                </c:pt>
                <c:pt idx="45">
                  <c:v>596423744.860255</c:v>
                </c:pt>
                <c:pt idx="46">
                  <c:v>606389367.66620088</c:v>
                </c:pt>
                <c:pt idx="47">
                  <c:v>616521505.70358443</c:v>
                </c:pt>
                <c:pt idx="48">
                  <c:v>626822941.26939213</c:v>
                </c:pt>
                <c:pt idx="49">
                  <c:v>637296503.14991057</c:v>
                </c:pt>
                <c:pt idx="50">
                  <c:v>647945067.39751339</c:v>
                </c:pt>
                <c:pt idx="51">
                  <c:v>658771558.12043011</c:v>
                </c:pt>
                <c:pt idx="52">
                  <c:v>669778948.28570879</c:v>
                </c:pt>
                <c:pt idx="53">
                  <c:v>680970260.53559649</c:v>
                </c:pt>
                <c:pt idx="54">
                  <c:v>692348568.01756048</c:v>
                </c:pt>
                <c:pt idx="55">
                  <c:v>703916995.22817802</c:v>
                </c:pt>
                <c:pt idx="56">
                  <c:v>715678718.87112665</c:v>
                </c:pt>
                <c:pt idx="57">
                  <c:v>727636968.72951102</c:v>
                </c:pt>
                <c:pt idx="58">
                  <c:v>739795028.55276513</c:v>
                </c:pt>
                <c:pt idx="59">
                  <c:v>752156236.95837295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92F-41EA-932F-9C73BE1F5849}"/>
            </c:ext>
          </c:extLst>
        </c:ser>
        <c:ser>
          <c:idx val="0"/>
          <c:order val="1"/>
          <c:tx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Finance!$X$326:$CE$326</c:f>
              <c:numCache>
                <c:formatCode>#,##0</c:formatCode>
                <c:ptCount val="60"/>
                <c:pt idx="0">
                  <c:v>282947304.02679777</c:v>
                </c:pt>
                <c:pt idx="1">
                  <c:v>287675060.30778062</c:v>
                </c:pt>
                <c:pt idx="2">
                  <c:v>292481812.49766332</c:v>
                </c:pt>
                <c:pt idx="3">
                  <c:v>297368880.53623384</c:v>
                </c:pt>
                <c:pt idx="4">
                  <c:v>302337606.41810632</c:v>
                </c:pt>
                <c:pt idx="5">
                  <c:v>307389354.56123459</c:v>
                </c:pt>
                <c:pt idx="6">
                  <c:v>312525512.18158245</c:v>
                </c:pt>
                <c:pt idx="7">
                  <c:v>317747489.6740554</c:v>
                </c:pt>
                <c:pt idx="8">
                  <c:v>323056720.99979639</c:v>
                </c:pt>
                <c:pt idx="9">
                  <c:v>328454664.07995331</c:v>
                </c:pt>
                <c:pt idx="10">
                  <c:v>333942801.19602567</c:v>
                </c:pt>
                <c:pt idx="11">
                  <c:v>339522639.39690131</c:v>
                </c:pt>
                <c:pt idx="12">
                  <c:v>345195710.91269326</c:v>
                </c:pt>
                <c:pt idx="13">
                  <c:v>350963573.57549232</c:v>
                </c:pt>
                <c:pt idx="14">
                  <c:v>356827811.24714923</c:v>
                </c:pt>
                <c:pt idx="15">
                  <c:v>362790034.25420523</c:v>
                </c:pt>
                <c:pt idx="16">
                  <c:v>368851879.83008981</c:v>
                </c:pt>
                <c:pt idx="17">
                  <c:v>375015012.56470615</c:v>
                </c:pt>
                <c:pt idx="18">
                  <c:v>381281124.86153054</c:v>
                </c:pt>
                <c:pt idx="19">
                  <c:v>387651937.40234762</c:v>
                </c:pt>
                <c:pt idx="20">
                  <c:v>394129199.61975163</c:v>
                </c:pt>
                <c:pt idx="21">
                  <c:v>400714690.17754298</c:v>
                </c:pt>
                <c:pt idx="22">
                  <c:v>407410217.45915133</c:v>
                </c:pt>
                <c:pt idx="23">
                  <c:v>414217620.06421959</c:v>
                </c:pt>
                <c:pt idx="24">
                  <c:v>421138767.3134858</c:v>
                </c:pt>
                <c:pt idx="25">
                  <c:v>428175559.76210064</c:v>
                </c:pt>
                <c:pt idx="26">
                  <c:v>435329929.72152203</c:v>
                </c:pt>
                <c:pt idx="27">
                  <c:v>442603841.79013044</c:v>
                </c:pt>
                <c:pt idx="28">
                  <c:v>449999293.39270949</c:v>
                </c:pt>
                <c:pt idx="29">
                  <c:v>457518315.32894152</c:v>
                </c:pt>
                <c:pt idx="30">
                  <c:v>465162972.33106726</c:v>
                </c:pt>
                <c:pt idx="31">
                  <c:v>472935363.63086402</c:v>
                </c:pt>
                <c:pt idx="32">
                  <c:v>480837623.53609699</c:v>
                </c:pt>
                <c:pt idx="33">
                  <c:v>488871922.01660246</c:v>
                </c:pt>
                <c:pt idx="34">
                  <c:v>497040465.30016458</c:v>
                </c:pt>
                <c:pt idx="35">
                  <c:v>505345496.47834796</c:v>
                </c:pt>
                <c:pt idx="36">
                  <c:v>513789296.12245274</c:v>
                </c:pt>
                <c:pt idx="37">
                  <c:v>522374182.90976268</c:v>
                </c:pt>
                <c:pt idx="38">
                  <c:v>531102514.26025689</c:v>
                </c:pt>
                <c:pt idx="39">
                  <c:v>539976686.98395908</c:v>
                </c:pt>
                <c:pt idx="40">
                  <c:v>548999137.93910563</c:v>
                </c:pt>
                <c:pt idx="41">
                  <c:v>558172344.70130861</c:v>
                </c:pt>
                <c:pt idx="42">
                  <c:v>567498826.24390209</c:v>
                </c:pt>
                <c:pt idx="43">
                  <c:v>576981143.62965417</c:v>
                </c:pt>
                <c:pt idx="44">
                  <c:v>586621900.71403825</c:v>
                </c:pt>
                <c:pt idx="45">
                  <c:v>596423744.860255</c:v>
                </c:pt>
                <c:pt idx="46">
                  <c:v>606389367.66620088</c:v>
                </c:pt>
                <c:pt idx="47">
                  <c:v>616521505.70358443</c:v>
                </c:pt>
                <c:pt idx="48">
                  <c:v>626822941.26939213</c:v>
                </c:pt>
                <c:pt idx="49">
                  <c:v>637296503.14991057</c:v>
                </c:pt>
                <c:pt idx="50">
                  <c:v>647945067.39751339</c:v>
                </c:pt>
                <c:pt idx="51">
                  <c:v>658771558.12043011</c:v>
                </c:pt>
                <c:pt idx="52">
                  <c:v>669778948.28570879</c:v>
                </c:pt>
                <c:pt idx="53">
                  <c:v>680970260.53559649</c:v>
                </c:pt>
                <c:pt idx="54">
                  <c:v>692348568.01756048</c:v>
                </c:pt>
                <c:pt idx="55">
                  <c:v>703916995.22817802</c:v>
                </c:pt>
                <c:pt idx="56">
                  <c:v>715678718.87112665</c:v>
                </c:pt>
                <c:pt idx="57">
                  <c:v>727636968.72951102</c:v>
                </c:pt>
                <c:pt idx="58">
                  <c:v>739795028.55276513</c:v>
                </c:pt>
                <c:pt idx="59">
                  <c:v>752156236.95837295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F-41EA-932F-9C73BE1F5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NPV</a:t>
            </a:r>
            <a:endParaRPr lang="ru-RU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Finance!$H$329</c:f>
              <c:strCache>
                <c:ptCount val="1"/>
                <c:pt idx="0">
                  <c:v>Оценка стоимости бизнеса</c:v>
                </c:pt>
              </c:strCache>
            </c:strRef>
          </c:tx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cat>
            <c:numRef>
              <c:f>Finance!$X$4:$CE$4</c:f>
              <c:numCache>
                <c:formatCode>[$-409]mmm\-yy;@</c:formatCode>
                <c:ptCount val="60"/>
                <c:pt idx="0">
                  <c:v>45200</c:v>
                </c:pt>
                <c:pt idx="1">
                  <c:v>45231</c:v>
                </c:pt>
                <c:pt idx="2">
                  <c:v>45261</c:v>
                </c:pt>
                <c:pt idx="3">
                  <c:v>45292</c:v>
                </c:pt>
                <c:pt idx="4">
                  <c:v>45323</c:v>
                </c:pt>
                <c:pt idx="5">
                  <c:v>45352</c:v>
                </c:pt>
                <c:pt idx="6">
                  <c:v>45383</c:v>
                </c:pt>
                <c:pt idx="7">
                  <c:v>45413</c:v>
                </c:pt>
                <c:pt idx="8">
                  <c:v>45444</c:v>
                </c:pt>
                <c:pt idx="9">
                  <c:v>45474</c:v>
                </c:pt>
                <c:pt idx="10">
                  <c:v>45505</c:v>
                </c:pt>
                <c:pt idx="11">
                  <c:v>45536</c:v>
                </c:pt>
                <c:pt idx="12">
                  <c:v>45566</c:v>
                </c:pt>
                <c:pt idx="13">
                  <c:v>45597</c:v>
                </c:pt>
                <c:pt idx="14">
                  <c:v>45627</c:v>
                </c:pt>
                <c:pt idx="15">
                  <c:v>45658</c:v>
                </c:pt>
                <c:pt idx="16">
                  <c:v>45689</c:v>
                </c:pt>
                <c:pt idx="17">
                  <c:v>45717</c:v>
                </c:pt>
                <c:pt idx="18">
                  <c:v>45748</c:v>
                </c:pt>
                <c:pt idx="19">
                  <c:v>45778</c:v>
                </c:pt>
                <c:pt idx="20">
                  <c:v>45809</c:v>
                </c:pt>
                <c:pt idx="21">
                  <c:v>45839</c:v>
                </c:pt>
                <c:pt idx="22">
                  <c:v>45870</c:v>
                </c:pt>
                <c:pt idx="23">
                  <c:v>45901</c:v>
                </c:pt>
                <c:pt idx="24">
                  <c:v>45931</c:v>
                </c:pt>
                <c:pt idx="25">
                  <c:v>45962</c:v>
                </c:pt>
                <c:pt idx="26">
                  <c:v>45992</c:v>
                </c:pt>
                <c:pt idx="27">
                  <c:v>46023</c:v>
                </c:pt>
                <c:pt idx="28">
                  <c:v>46054</c:v>
                </c:pt>
                <c:pt idx="29">
                  <c:v>46082</c:v>
                </c:pt>
                <c:pt idx="30">
                  <c:v>46113</c:v>
                </c:pt>
                <c:pt idx="31">
                  <c:v>46143</c:v>
                </c:pt>
                <c:pt idx="32">
                  <c:v>46174</c:v>
                </c:pt>
                <c:pt idx="33">
                  <c:v>46204</c:v>
                </c:pt>
                <c:pt idx="34">
                  <c:v>46235</c:v>
                </c:pt>
                <c:pt idx="35">
                  <c:v>46266</c:v>
                </c:pt>
                <c:pt idx="36">
                  <c:v>46296</c:v>
                </c:pt>
                <c:pt idx="37">
                  <c:v>46327</c:v>
                </c:pt>
                <c:pt idx="38">
                  <c:v>46357</c:v>
                </c:pt>
                <c:pt idx="39">
                  <c:v>46388</c:v>
                </c:pt>
                <c:pt idx="40">
                  <c:v>46419</c:v>
                </c:pt>
                <c:pt idx="41">
                  <c:v>46447</c:v>
                </c:pt>
                <c:pt idx="42">
                  <c:v>46478</c:v>
                </c:pt>
                <c:pt idx="43">
                  <c:v>46508</c:v>
                </c:pt>
                <c:pt idx="44">
                  <c:v>46539</c:v>
                </c:pt>
                <c:pt idx="45">
                  <c:v>46569</c:v>
                </c:pt>
                <c:pt idx="46">
                  <c:v>46600</c:v>
                </c:pt>
                <c:pt idx="47">
                  <c:v>46631</c:v>
                </c:pt>
                <c:pt idx="48">
                  <c:v>46661</c:v>
                </c:pt>
                <c:pt idx="49">
                  <c:v>46692</c:v>
                </c:pt>
                <c:pt idx="50">
                  <c:v>46722</c:v>
                </c:pt>
                <c:pt idx="51">
                  <c:v>46753</c:v>
                </c:pt>
                <c:pt idx="52">
                  <c:v>46784</c:v>
                </c:pt>
                <c:pt idx="53">
                  <c:v>46813</c:v>
                </c:pt>
                <c:pt idx="54">
                  <c:v>46844</c:v>
                </c:pt>
                <c:pt idx="55">
                  <c:v>46874</c:v>
                </c:pt>
                <c:pt idx="56">
                  <c:v>46905</c:v>
                </c:pt>
                <c:pt idx="57">
                  <c:v>46935</c:v>
                </c:pt>
                <c:pt idx="58">
                  <c:v>46966</c:v>
                </c:pt>
                <c:pt idx="59">
                  <c:v>46997</c:v>
                </c:pt>
              </c:numCache>
            </c:numRef>
          </c:cat>
          <c:val>
            <c:numRef>
              <c:f>Finance!$X$329:$CE$329</c:f>
              <c:numCache>
                <c:formatCode>#,##0</c:formatCode>
                <c:ptCount val="60"/>
                <c:pt idx="0">
                  <c:v>-584237.98855591018</c:v>
                </c:pt>
                <c:pt idx="1">
                  <c:v>-787464.70938138582</c:v>
                </c:pt>
                <c:pt idx="2">
                  <c:v>-975290.30645198678</c:v>
                </c:pt>
                <c:pt idx="3">
                  <c:v>-2025212.7188810117</c:v>
                </c:pt>
                <c:pt idx="4">
                  <c:v>-3309143.7386576906</c:v>
                </c:pt>
                <c:pt idx="5">
                  <c:v>-3254760.0702285413</c:v>
                </c:pt>
                <c:pt idx="6">
                  <c:v>-3269391.7670286829</c:v>
                </c:pt>
                <c:pt idx="7">
                  <c:v>-7544958.4921045052</c:v>
                </c:pt>
                <c:pt idx="8">
                  <c:v>-7420961.9076851336</c:v>
                </c:pt>
                <c:pt idx="9">
                  <c:v>-9492643.9776835516</c:v>
                </c:pt>
                <c:pt idx="10">
                  <c:v>-3403891.6089670435</c:v>
                </c:pt>
                <c:pt idx="11">
                  <c:v>-2134836.0655737706</c:v>
                </c:pt>
                <c:pt idx="12">
                  <c:v>-1567126.7520863628</c:v>
                </c:pt>
                <c:pt idx="13">
                  <c:v>-1610943.2541974443</c:v>
                </c:pt>
                <c:pt idx="14">
                  <c:v>-830543.92054068507</c:v>
                </c:pt>
                <c:pt idx="15">
                  <c:v>-395431.40743049531</c:v>
                </c:pt>
                <c:pt idx="16">
                  <c:v>0</c:v>
                </c:pt>
                <c:pt idx="17">
                  <c:v>0</c:v>
                </c:pt>
                <c:pt idx="18">
                  <c:v>120036.68187193364</c:v>
                </c:pt>
                <c:pt idx="19">
                  <c:v>1113793.9108559226</c:v>
                </c:pt>
                <c:pt idx="20">
                  <c:v>1613901.6593018186</c:v>
                </c:pt>
                <c:pt idx="21">
                  <c:v>1477156.3180760888</c:v>
                </c:pt>
                <c:pt idx="22">
                  <c:v>1969136.0482815532</c:v>
                </c:pt>
                <c:pt idx="23">
                  <c:v>2369361.3374175285</c:v>
                </c:pt>
                <c:pt idx="24">
                  <c:v>1743964.2577826777</c:v>
                </c:pt>
                <c:pt idx="25">
                  <c:v>2292933.5730037824</c:v>
                </c:pt>
                <c:pt idx="26">
                  <c:v>2740551.5527687734</c:v>
                </c:pt>
                <c:pt idx="27">
                  <c:v>2256392.4135341709</c:v>
                </c:pt>
                <c:pt idx="28">
                  <c:v>2639910.7205022043</c:v>
                </c:pt>
                <c:pt idx="29">
                  <c:v>2818714.5217067655</c:v>
                </c:pt>
                <c:pt idx="30">
                  <c:v>2522107.936524264</c:v>
                </c:pt>
                <c:pt idx="31">
                  <c:v>3200593.8294736436</c:v>
                </c:pt>
                <c:pt idx="32">
                  <c:v>3848844.6951870429</c:v>
                </c:pt>
                <c:pt idx="33">
                  <c:v>3673947.6751275128</c:v>
                </c:pt>
                <c:pt idx="34">
                  <c:v>3785301.2711739526</c:v>
                </c:pt>
                <c:pt idx="35">
                  <c:v>3735200.261121321</c:v>
                </c:pt>
                <c:pt idx="36">
                  <c:v>3432278.9549362441</c:v>
                </c:pt>
                <c:pt idx="37">
                  <c:v>3529874.4469580194</c:v>
                </c:pt>
                <c:pt idx="38">
                  <c:v>3661684.571169998</c:v>
                </c:pt>
                <c:pt idx="39">
                  <c:v>3734190.6657222812</c:v>
                </c:pt>
                <c:pt idx="40">
                  <c:v>3724375.7525678864</c:v>
                </c:pt>
                <c:pt idx="41">
                  <c:v>3594939.3341461322</c:v>
                </c:pt>
                <c:pt idx="42">
                  <c:v>3529497.1858267123</c:v>
                </c:pt>
                <c:pt idx="43">
                  <c:v>3609426.3747695046</c:v>
                </c:pt>
                <c:pt idx="44">
                  <c:v>3713122.9250005297</c:v>
                </c:pt>
                <c:pt idx="45">
                  <c:v>3500236.4915696587</c:v>
                </c:pt>
                <c:pt idx="46">
                  <c:v>3557972.4556468478</c:v>
                </c:pt>
                <c:pt idx="47">
                  <c:v>3509813.4022719814</c:v>
                </c:pt>
                <c:pt idx="48">
                  <c:v>3121529.2596606035</c:v>
                </c:pt>
                <c:pt idx="49">
                  <c:v>3178262.6874584025</c:v>
                </c:pt>
                <c:pt idx="50">
                  <c:v>3264662.0765449987</c:v>
                </c:pt>
                <c:pt idx="51">
                  <c:v>3053119.7685920931</c:v>
                </c:pt>
                <c:pt idx="52">
                  <c:v>3047030.9795547416</c:v>
                </c:pt>
                <c:pt idx="53">
                  <c:v>2949577.5937925661</c:v>
                </c:pt>
                <c:pt idx="54">
                  <c:v>2821060.163034583</c:v>
                </c:pt>
                <c:pt idx="55">
                  <c:v>2871217.6265677903</c:v>
                </c:pt>
                <c:pt idx="56">
                  <c:v>2973925.8393367911</c:v>
                </c:pt>
                <c:pt idx="57">
                  <c:v>2961176.0940703256</c:v>
                </c:pt>
                <c:pt idx="58">
                  <c:v>2967110.2598955389</c:v>
                </c:pt>
                <c:pt idx="59">
                  <c:v>2927008.1167432815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D-4690-956D-C7D566443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1140208"/>
        <c:axId val="1194888112"/>
      </c:lineChart>
      <c:dateAx>
        <c:axId val="1101140208"/>
        <c:scaling>
          <c:orientation val="minMax"/>
        </c:scaling>
        <c:delete val="0"/>
        <c:axPos val="b"/>
        <c:numFmt formatCode="[$-409]mmm\-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94888112"/>
        <c:crosses val="autoZero"/>
        <c:auto val="1"/>
        <c:lblOffset val="100"/>
        <c:baseTimeUnit val="months"/>
      </c:dateAx>
      <c:valAx>
        <c:axId val="1194888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10114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sz="1400">
                <a:effectLst/>
              </a:rPr>
              <a:t>IRR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ru-RU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Finance!$H$324</c:f>
              <c:strCache>
                <c:ptCount val="1"/>
                <c:pt idx="0">
                  <c:v>IRR итоговый без учета TV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Finance!$H$326</c:f>
              <c:strCache>
                <c:ptCount val="1"/>
                <c:pt idx="0">
                  <c:v>Итоговая оценка стоимости бизнеса</c:v>
                </c:pt>
              </c:strCache>
            </c:strRef>
          </c:cat>
          <c:val>
            <c:numRef>
              <c:f>Finance!$U$324</c:f>
              <c:numCache>
                <c:formatCode>0.0%</c:formatCode>
                <c:ptCount val="1"/>
                <c:pt idx="0">
                  <c:v>0.74576424360275273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1F-44D3-9583-87F4AFD2D3CD}"/>
            </c:ext>
          </c:extLst>
        </c:ser>
        <c:ser>
          <c:idx val="1"/>
          <c:order val="1"/>
          <c:tx>
            <c:strRef>
              <c:f>Finance!$H$334</c:f>
              <c:strCache>
                <c:ptCount val="1"/>
                <c:pt idx="0">
                  <c:v>Итоговый IRR с учетом TV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Finance!$U$334</c:f>
              <c:numCache>
                <c:formatCode>0.0%</c:formatCode>
                <c:ptCount val="1"/>
                <c:pt idx="0">
                  <c:v>1.1317711472511292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1F-44D3-9583-87F4AFD2D3CD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31308288"/>
        <c:axId val="1331319104"/>
      </c:barChart>
      <c:catAx>
        <c:axId val="133130828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331319104"/>
        <c:crosses val="autoZero"/>
        <c:auto val="1"/>
        <c:lblAlgn val="ctr"/>
        <c:lblOffset val="100"/>
        <c:noMultiLvlLbl val="0"/>
      </c:catAx>
      <c:valAx>
        <c:axId val="1331319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1331308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ru-RU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04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mngmnt.ru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hyperlink" Target="https://mngmnt.ru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15240</xdr:colOff>
      <xdr:row>19</xdr:row>
      <xdr:rowOff>45720</xdr:rowOff>
    </xdr:from>
    <xdr:to>
      <xdr:col>21</xdr:col>
      <xdr:colOff>596040</xdr:colOff>
      <xdr:row>36</xdr:row>
      <xdr:rowOff>176760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3</xdr:col>
      <xdr:colOff>297180</xdr:colOff>
      <xdr:row>0</xdr:row>
      <xdr:rowOff>144780</xdr:rowOff>
    </xdr:from>
    <xdr:to>
      <xdr:col>10</xdr:col>
      <xdr:colOff>601980</xdr:colOff>
      <xdr:row>18</xdr:row>
      <xdr:rowOff>92940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11</xdr:col>
      <xdr:colOff>152400</xdr:colOff>
      <xdr:row>0</xdr:row>
      <xdr:rowOff>152400</xdr:rowOff>
    </xdr:from>
    <xdr:to>
      <xdr:col>18</xdr:col>
      <xdr:colOff>457200</xdr:colOff>
      <xdr:row>18</xdr:row>
      <xdr:rowOff>100560</xdr:rowOff>
    </xdr:to>
    <xdr:graphicFrame macro="">
      <xdr:nvGraphicFramePr>
        <xdr:cNvPr id="9" name="Диаграмма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19</xdr:col>
      <xdr:colOff>7620</xdr:colOff>
      <xdr:row>0</xdr:row>
      <xdr:rowOff>152400</xdr:rowOff>
    </xdr:from>
    <xdr:to>
      <xdr:col>21</xdr:col>
      <xdr:colOff>588420</xdr:colOff>
      <xdr:row>18</xdr:row>
      <xdr:rowOff>100560</xdr:rowOff>
    </xdr:to>
    <xdr:graphicFrame macro="">
      <xdr:nvGraphicFramePr>
        <xdr:cNvPr id="10" name="Диаграмма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0</xdr:col>
      <xdr:colOff>160020</xdr:colOff>
      <xdr:row>0</xdr:row>
      <xdr:rowOff>152400</xdr:rowOff>
    </xdr:from>
    <xdr:to>
      <xdr:col>3</xdr:col>
      <xdr:colOff>131220</xdr:colOff>
      <xdr:row>18</xdr:row>
      <xdr:rowOff>100560</xdr:rowOff>
    </xdr:to>
    <xdr:graphicFrame macro="">
      <xdr:nvGraphicFramePr>
        <xdr:cNvPr id="11" name="Диаграмма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0</xdr:col>
      <xdr:colOff>167640</xdr:colOff>
      <xdr:row>19</xdr:row>
      <xdr:rowOff>53340</xdr:rowOff>
    </xdr:from>
    <xdr:to>
      <xdr:col>3</xdr:col>
      <xdr:colOff>138840</xdr:colOff>
      <xdr:row>37</xdr:row>
      <xdr:rowOff>1500</xdr:rowOff>
    </xdr:to>
    <xdr:graphicFrame macro="">
      <xdr:nvGraphicFramePr>
        <xdr:cNvPr id="12" name="Диаграмма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3</xdr:col>
      <xdr:colOff>304800</xdr:colOff>
      <xdr:row>19</xdr:row>
      <xdr:rowOff>45720</xdr:rowOff>
    </xdr:from>
    <xdr:to>
      <xdr:col>11</xdr:col>
      <xdr:colOff>0</xdr:colOff>
      <xdr:row>36</xdr:row>
      <xdr:rowOff>176760</xdr:rowOff>
    </xdr:to>
    <xdr:graphicFrame macro="">
      <xdr:nvGraphicFramePr>
        <xdr:cNvPr id="14" name="Диаграмма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160020</xdr:colOff>
      <xdr:row>19</xdr:row>
      <xdr:rowOff>68580</xdr:rowOff>
    </xdr:from>
    <xdr:to>
      <xdr:col>18</xdr:col>
      <xdr:colOff>464820</xdr:colOff>
      <xdr:row>37</xdr:row>
      <xdr:rowOff>16740</xdr:rowOff>
    </xdr:to>
    <xdr:graphicFrame macro="">
      <xdr:nvGraphicFramePr>
        <xdr:cNvPr id="18" name="Диаграмма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0</xdr:col>
      <xdr:colOff>182880</xdr:colOff>
      <xdr:row>37</xdr:row>
      <xdr:rowOff>175260</xdr:rowOff>
    </xdr:from>
    <xdr:to>
      <xdr:col>3</xdr:col>
      <xdr:colOff>154080</xdr:colOff>
      <xdr:row>55</xdr:row>
      <xdr:rowOff>123420</xdr:rowOff>
    </xdr:to>
    <xdr:graphicFrame macro="">
      <xdr:nvGraphicFramePr>
        <xdr:cNvPr id="19" name="Диаграмма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19</xdr:col>
      <xdr:colOff>23586</xdr:colOff>
      <xdr:row>37</xdr:row>
      <xdr:rowOff>168003</xdr:rowOff>
    </xdr:from>
    <xdr:to>
      <xdr:col>21</xdr:col>
      <xdr:colOff>604386</xdr:colOff>
      <xdr:row>55</xdr:row>
      <xdr:rowOff>116163</xdr:rowOff>
    </xdr:to>
    <xdr:graphicFrame macro="">
      <xdr:nvGraphicFramePr>
        <xdr:cNvPr id="23" name="Диаграмма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3</xdr:col>
      <xdr:colOff>333828</xdr:colOff>
      <xdr:row>37</xdr:row>
      <xdr:rowOff>166915</xdr:rowOff>
    </xdr:from>
    <xdr:to>
      <xdr:col>9</xdr:col>
      <xdr:colOff>362857</xdr:colOff>
      <xdr:row>55</xdr:row>
      <xdr:rowOff>116527</xdr:rowOff>
    </xdr:to>
    <xdr:graphicFrame macro="">
      <xdr:nvGraphicFramePr>
        <xdr:cNvPr id="25" name="Диаграмма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12</xdr:col>
      <xdr:colOff>580571</xdr:colOff>
      <xdr:row>37</xdr:row>
      <xdr:rowOff>166915</xdr:rowOff>
    </xdr:from>
    <xdr:to>
      <xdr:col>18</xdr:col>
      <xdr:colOff>478971</xdr:colOff>
      <xdr:row>55</xdr:row>
      <xdr:rowOff>116527</xdr:rowOff>
    </xdr:to>
    <xdr:graphicFrame macro="">
      <xdr:nvGraphicFramePr>
        <xdr:cNvPr id="27" name="Диаграмма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9</xdr:col>
      <xdr:colOff>493485</xdr:colOff>
      <xdr:row>37</xdr:row>
      <xdr:rowOff>166915</xdr:rowOff>
    </xdr:from>
    <xdr:to>
      <xdr:col>12</xdr:col>
      <xdr:colOff>464685</xdr:colOff>
      <xdr:row>55</xdr:row>
      <xdr:rowOff>115075</xdr:rowOff>
    </xdr:to>
    <xdr:graphicFrame macro="">
      <xdr:nvGraphicFramePr>
        <xdr:cNvPr id="29" name="Диаграмма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0</xdr:col>
      <xdr:colOff>181429</xdr:colOff>
      <xdr:row>56</xdr:row>
      <xdr:rowOff>108857</xdr:rowOff>
    </xdr:from>
    <xdr:to>
      <xdr:col>7</xdr:col>
      <xdr:colOff>239486</xdr:colOff>
      <xdr:row>74</xdr:row>
      <xdr:rowOff>58469</xdr:rowOff>
    </xdr:to>
    <xdr:graphicFrame macro="">
      <xdr:nvGraphicFramePr>
        <xdr:cNvPr id="30" name="Диаграмма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7</xdr:col>
      <xdr:colOff>399143</xdr:colOff>
      <xdr:row>56</xdr:row>
      <xdr:rowOff>116114</xdr:rowOff>
    </xdr:from>
    <xdr:to>
      <xdr:col>14</xdr:col>
      <xdr:colOff>283029</xdr:colOff>
      <xdr:row>74</xdr:row>
      <xdr:rowOff>65726</xdr:rowOff>
    </xdr:to>
    <xdr:graphicFrame macro="">
      <xdr:nvGraphicFramePr>
        <xdr:cNvPr id="31" name="Диаграмма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14</xdr:col>
      <xdr:colOff>442685</xdr:colOff>
      <xdr:row>56</xdr:row>
      <xdr:rowOff>116114</xdr:rowOff>
    </xdr:from>
    <xdr:to>
      <xdr:col>21</xdr:col>
      <xdr:colOff>580572</xdr:colOff>
      <xdr:row>74</xdr:row>
      <xdr:rowOff>65726</xdr:rowOff>
    </xdr:to>
    <xdr:graphicFrame macro="">
      <xdr:nvGraphicFramePr>
        <xdr:cNvPr id="33" name="Диаграмма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0</xdr:col>
      <xdr:colOff>174170</xdr:colOff>
      <xdr:row>75</xdr:row>
      <xdr:rowOff>29028</xdr:rowOff>
    </xdr:from>
    <xdr:to>
      <xdr:col>4</xdr:col>
      <xdr:colOff>123371</xdr:colOff>
      <xdr:row>92</xdr:row>
      <xdr:rowOff>158616</xdr:rowOff>
    </xdr:to>
    <xdr:graphicFrame macro="">
      <xdr:nvGraphicFramePr>
        <xdr:cNvPr id="35" name="Диаграмма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4</xdr:col>
      <xdr:colOff>297543</xdr:colOff>
      <xdr:row>75</xdr:row>
      <xdr:rowOff>29028</xdr:rowOff>
    </xdr:from>
    <xdr:to>
      <xdr:col>8</xdr:col>
      <xdr:colOff>522514</xdr:colOff>
      <xdr:row>92</xdr:row>
      <xdr:rowOff>158616</xdr:rowOff>
    </xdr:to>
    <xdr:graphicFrame macro="">
      <xdr:nvGraphicFramePr>
        <xdr:cNvPr id="36" name="Диаграмма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9</xdr:col>
      <xdr:colOff>79828</xdr:colOff>
      <xdr:row>75</xdr:row>
      <xdr:rowOff>21771</xdr:rowOff>
    </xdr:from>
    <xdr:to>
      <xdr:col>13</xdr:col>
      <xdr:colOff>304799</xdr:colOff>
      <xdr:row>92</xdr:row>
      <xdr:rowOff>151359</xdr:rowOff>
    </xdr:to>
    <xdr:graphicFrame macro="">
      <xdr:nvGraphicFramePr>
        <xdr:cNvPr id="37" name="Диаграмма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13</xdr:col>
      <xdr:colOff>478971</xdr:colOff>
      <xdr:row>75</xdr:row>
      <xdr:rowOff>21772</xdr:rowOff>
    </xdr:from>
    <xdr:to>
      <xdr:col>18</xdr:col>
      <xdr:colOff>595086</xdr:colOff>
      <xdr:row>92</xdr:row>
      <xdr:rowOff>151360</xdr:rowOff>
    </xdr:to>
    <xdr:graphicFrame macro="">
      <xdr:nvGraphicFramePr>
        <xdr:cNvPr id="38" name="Диаграмма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19</xdr:col>
      <xdr:colOff>123371</xdr:colOff>
      <xdr:row>75</xdr:row>
      <xdr:rowOff>0</xdr:rowOff>
    </xdr:from>
    <xdr:to>
      <xdr:col>21</xdr:col>
      <xdr:colOff>595085</xdr:colOff>
      <xdr:row>92</xdr:row>
      <xdr:rowOff>129588</xdr:rowOff>
    </xdr:to>
    <xdr:graphicFrame macro="">
      <xdr:nvGraphicFramePr>
        <xdr:cNvPr id="39" name="Диаграмма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7621</xdr:rowOff>
    </xdr:from>
    <xdr:to>
      <xdr:col>9</xdr:col>
      <xdr:colOff>144395</xdr:colOff>
      <xdr:row>3</xdr:row>
      <xdr:rowOff>53340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621"/>
          <a:ext cx="875915" cy="289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144780</xdr:colOff>
      <xdr:row>3</xdr:row>
      <xdr:rowOff>4535</xdr:rowOff>
    </xdr:to>
    <xdr:pic>
      <xdr:nvPicPr>
        <xdr:cNvPr id="2" name="Рисунок 1">
          <a:hlinkClick xmlns:r="http://schemas.openxmlformats.org/officeDocument/2006/relationships" r:id="rId1" tooltip="перейти на сайт разработчика mngmnt.ru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20140" cy="3702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mngmnt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mngmnt.ru/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mngmnt.ru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mngmnt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mngmnt.ru/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mngmnt.ru/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mngmnt.ru/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mngmnt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hyperlink" Target="https://mngmnt.ru/" TargetMode="External"/><Relationship Id="rId1" Type="http://schemas.openxmlformats.org/officeDocument/2006/relationships/hyperlink" Target="https://mngmnt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21:A200"/>
  <sheetViews>
    <sheetView showGridLines="0" zoomScale="105" zoomScaleNormal="105" workbookViewId="0"/>
  </sheetViews>
  <sheetFormatPr defaultRowHeight="14.4" x14ac:dyDescent="0.3"/>
  <cols>
    <col min="1" max="1" width="8.88671875" style="124"/>
    <col min="2" max="2" width="8.88671875" style="122" customWidth="1"/>
    <col min="3" max="16384" width="8.88671875" style="122"/>
  </cols>
  <sheetData>
    <row r="21" spans="1:1" x14ac:dyDescent="0.3">
      <c r="A21" s="124">
        <f>ROW()</f>
        <v>21</v>
      </c>
    </row>
    <row r="22" spans="1:1" x14ac:dyDescent="0.3">
      <c r="A22" s="124">
        <f>ROW()</f>
        <v>22</v>
      </c>
    </row>
    <row r="23" spans="1:1" x14ac:dyDescent="0.3">
      <c r="A23" s="124">
        <f>ROW()</f>
        <v>23</v>
      </c>
    </row>
    <row r="24" spans="1:1" x14ac:dyDescent="0.3">
      <c r="A24" s="124">
        <f>ROW()</f>
        <v>24</v>
      </c>
    </row>
    <row r="25" spans="1:1" x14ac:dyDescent="0.3">
      <c r="A25" s="124">
        <f>ROW()</f>
        <v>25</v>
      </c>
    </row>
    <row r="26" spans="1:1" x14ac:dyDescent="0.3">
      <c r="A26" s="124">
        <f>ROW()</f>
        <v>26</v>
      </c>
    </row>
    <row r="27" spans="1:1" x14ac:dyDescent="0.3">
      <c r="A27" s="124">
        <f>ROW()</f>
        <v>27</v>
      </c>
    </row>
    <row r="28" spans="1:1" x14ac:dyDescent="0.3">
      <c r="A28" s="124">
        <f>ROW()</f>
        <v>28</v>
      </c>
    </row>
    <row r="29" spans="1:1" x14ac:dyDescent="0.3">
      <c r="A29" s="124">
        <f>ROW()</f>
        <v>29</v>
      </c>
    </row>
    <row r="30" spans="1:1" x14ac:dyDescent="0.3">
      <c r="A30" s="124">
        <f>ROW()</f>
        <v>30</v>
      </c>
    </row>
    <row r="31" spans="1:1" x14ac:dyDescent="0.3">
      <c r="A31" s="124">
        <f>ROW()</f>
        <v>31</v>
      </c>
    </row>
    <row r="32" spans="1:1" x14ac:dyDescent="0.3">
      <c r="A32" s="124">
        <f>ROW()</f>
        <v>32</v>
      </c>
    </row>
    <row r="33" spans="1:1" x14ac:dyDescent="0.3">
      <c r="A33" s="124">
        <f>ROW()</f>
        <v>33</v>
      </c>
    </row>
    <row r="34" spans="1:1" x14ac:dyDescent="0.3">
      <c r="A34" s="124">
        <f>ROW()</f>
        <v>34</v>
      </c>
    </row>
    <row r="35" spans="1:1" x14ac:dyDescent="0.3">
      <c r="A35" s="124">
        <f>ROW()</f>
        <v>35</v>
      </c>
    </row>
    <row r="36" spans="1:1" x14ac:dyDescent="0.3">
      <c r="A36" s="124">
        <f>ROW()</f>
        <v>36</v>
      </c>
    </row>
    <row r="37" spans="1:1" x14ac:dyDescent="0.3">
      <c r="A37" s="124">
        <f>ROW()</f>
        <v>37</v>
      </c>
    </row>
    <row r="38" spans="1:1" x14ac:dyDescent="0.3">
      <c r="A38" s="124">
        <f>ROW()</f>
        <v>38</v>
      </c>
    </row>
    <row r="39" spans="1:1" x14ac:dyDescent="0.3">
      <c r="A39" s="124">
        <f>ROW()</f>
        <v>39</v>
      </c>
    </row>
    <row r="40" spans="1:1" x14ac:dyDescent="0.3">
      <c r="A40" s="124">
        <f>ROW()</f>
        <v>40</v>
      </c>
    </row>
    <row r="41" spans="1:1" x14ac:dyDescent="0.3">
      <c r="A41" s="124">
        <f>ROW()</f>
        <v>41</v>
      </c>
    </row>
    <row r="42" spans="1:1" x14ac:dyDescent="0.3">
      <c r="A42" s="124">
        <f>ROW()</f>
        <v>42</v>
      </c>
    </row>
    <row r="43" spans="1:1" x14ac:dyDescent="0.3">
      <c r="A43" s="124">
        <f>ROW()</f>
        <v>43</v>
      </c>
    </row>
    <row r="44" spans="1:1" x14ac:dyDescent="0.3">
      <c r="A44" s="124">
        <f>ROW()</f>
        <v>44</v>
      </c>
    </row>
    <row r="45" spans="1:1" x14ac:dyDescent="0.3">
      <c r="A45" s="124">
        <f>ROW()</f>
        <v>45</v>
      </c>
    </row>
    <row r="46" spans="1:1" x14ac:dyDescent="0.3">
      <c r="A46" s="124">
        <f>ROW()</f>
        <v>46</v>
      </c>
    </row>
    <row r="47" spans="1:1" x14ac:dyDescent="0.3">
      <c r="A47" s="124">
        <f>ROW()</f>
        <v>47</v>
      </c>
    </row>
    <row r="48" spans="1:1" x14ac:dyDescent="0.3">
      <c r="A48" s="124">
        <f>ROW()</f>
        <v>48</v>
      </c>
    </row>
    <row r="49" spans="1:1" x14ac:dyDescent="0.3">
      <c r="A49" s="124">
        <f>ROW()</f>
        <v>49</v>
      </c>
    </row>
    <row r="50" spans="1:1" x14ac:dyDescent="0.3">
      <c r="A50" s="124">
        <f>ROW()</f>
        <v>50</v>
      </c>
    </row>
    <row r="51" spans="1:1" x14ac:dyDescent="0.3">
      <c r="A51" s="124">
        <f>ROW()</f>
        <v>51</v>
      </c>
    </row>
    <row r="52" spans="1:1" x14ac:dyDescent="0.3">
      <c r="A52" s="124">
        <f>ROW()</f>
        <v>52</v>
      </c>
    </row>
    <row r="53" spans="1:1" x14ac:dyDescent="0.3">
      <c r="A53" s="124">
        <f>ROW()</f>
        <v>53</v>
      </c>
    </row>
    <row r="54" spans="1:1" x14ac:dyDescent="0.3">
      <c r="A54" s="124">
        <f>ROW()</f>
        <v>54</v>
      </c>
    </row>
    <row r="55" spans="1:1" x14ac:dyDescent="0.3">
      <c r="A55" s="124">
        <f>ROW()</f>
        <v>55</v>
      </c>
    </row>
    <row r="56" spans="1:1" x14ac:dyDescent="0.3">
      <c r="A56" s="124">
        <f>ROW()</f>
        <v>56</v>
      </c>
    </row>
    <row r="57" spans="1:1" x14ac:dyDescent="0.3">
      <c r="A57" s="124">
        <f>ROW()</f>
        <v>57</v>
      </c>
    </row>
    <row r="58" spans="1:1" x14ac:dyDescent="0.3">
      <c r="A58" s="124">
        <f>ROW()</f>
        <v>58</v>
      </c>
    </row>
    <row r="59" spans="1:1" x14ac:dyDescent="0.3">
      <c r="A59" s="124">
        <f>ROW()</f>
        <v>59</v>
      </c>
    </row>
    <row r="60" spans="1:1" x14ac:dyDescent="0.3">
      <c r="A60" s="124">
        <f>ROW()</f>
        <v>60</v>
      </c>
    </row>
    <row r="61" spans="1:1" x14ac:dyDescent="0.3">
      <c r="A61" s="124">
        <f>ROW()</f>
        <v>61</v>
      </c>
    </row>
    <row r="62" spans="1:1" x14ac:dyDescent="0.3">
      <c r="A62" s="124">
        <f>ROW()</f>
        <v>62</v>
      </c>
    </row>
    <row r="63" spans="1:1" x14ac:dyDescent="0.3">
      <c r="A63" s="124">
        <f>ROW()</f>
        <v>63</v>
      </c>
    </row>
    <row r="64" spans="1:1" x14ac:dyDescent="0.3">
      <c r="A64" s="124">
        <f>ROW()</f>
        <v>64</v>
      </c>
    </row>
    <row r="65" spans="1:1" x14ac:dyDescent="0.3">
      <c r="A65" s="124">
        <f>ROW()</f>
        <v>65</v>
      </c>
    </row>
    <row r="66" spans="1:1" x14ac:dyDescent="0.3">
      <c r="A66" s="124">
        <f>ROW()</f>
        <v>66</v>
      </c>
    </row>
    <row r="67" spans="1:1" x14ac:dyDescent="0.3">
      <c r="A67" s="124">
        <f>ROW()</f>
        <v>67</v>
      </c>
    </row>
    <row r="68" spans="1:1" x14ac:dyDescent="0.3">
      <c r="A68" s="124">
        <f>ROW()</f>
        <v>68</v>
      </c>
    </row>
    <row r="69" spans="1:1" x14ac:dyDescent="0.3">
      <c r="A69" s="124">
        <f>ROW()</f>
        <v>69</v>
      </c>
    </row>
    <row r="70" spans="1:1" x14ac:dyDescent="0.3">
      <c r="A70" s="124">
        <f>ROW()</f>
        <v>70</v>
      </c>
    </row>
    <row r="71" spans="1:1" x14ac:dyDescent="0.3">
      <c r="A71" s="124">
        <f>ROW()</f>
        <v>71</v>
      </c>
    </row>
    <row r="72" spans="1:1" x14ac:dyDescent="0.3">
      <c r="A72" s="124">
        <f>ROW()</f>
        <v>72</v>
      </c>
    </row>
    <row r="73" spans="1:1" x14ac:dyDescent="0.3">
      <c r="A73" s="124">
        <f>ROW()</f>
        <v>73</v>
      </c>
    </row>
    <row r="74" spans="1:1" x14ac:dyDescent="0.3">
      <c r="A74" s="124">
        <f>ROW()</f>
        <v>74</v>
      </c>
    </row>
    <row r="75" spans="1:1" x14ac:dyDescent="0.3">
      <c r="A75" s="124">
        <f>ROW()</f>
        <v>75</v>
      </c>
    </row>
    <row r="76" spans="1:1" x14ac:dyDescent="0.3">
      <c r="A76" s="124">
        <f>ROW()</f>
        <v>76</v>
      </c>
    </row>
    <row r="77" spans="1:1" x14ac:dyDescent="0.3">
      <c r="A77" s="124">
        <f>ROW()</f>
        <v>77</v>
      </c>
    </row>
    <row r="78" spans="1:1" x14ac:dyDescent="0.3">
      <c r="A78" s="124">
        <f>ROW()</f>
        <v>78</v>
      </c>
    </row>
    <row r="79" spans="1:1" x14ac:dyDescent="0.3">
      <c r="A79" s="124">
        <f>ROW()</f>
        <v>79</v>
      </c>
    </row>
    <row r="80" spans="1:1" x14ac:dyDescent="0.3">
      <c r="A80" s="124">
        <f>ROW()</f>
        <v>80</v>
      </c>
    </row>
    <row r="81" spans="1:1" x14ac:dyDescent="0.3">
      <c r="A81" s="124">
        <f>ROW()</f>
        <v>81</v>
      </c>
    </row>
    <row r="82" spans="1:1" x14ac:dyDescent="0.3">
      <c r="A82" s="124">
        <f>ROW()</f>
        <v>82</v>
      </c>
    </row>
    <row r="83" spans="1:1" x14ac:dyDescent="0.3">
      <c r="A83" s="124">
        <f>ROW()</f>
        <v>83</v>
      </c>
    </row>
    <row r="84" spans="1:1" x14ac:dyDescent="0.3">
      <c r="A84" s="124">
        <f>ROW()</f>
        <v>84</v>
      </c>
    </row>
    <row r="85" spans="1:1" x14ac:dyDescent="0.3">
      <c r="A85" s="124">
        <f>ROW()</f>
        <v>85</v>
      </c>
    </row>
    <row r="86" spans="1:1" x14ac:dyDescent="0.3">
      <c r="A86" s="124">
        <f>ROW()</f>
        <v>86</v>
      </c>
    </row>
    <row r="87" spans="1:1" x14ac:dyDescent="0.3">
      <c r="A87" s="124">
        <f>ROW()</f>
        <v>87</v>
      </c>
    </row>
    <row r="88" spans="1:1" x14ac:dyDescent="0.3">
      <c r="A88" s="124">
        <f>ROW()</f>
        <v>88</v>
      </c>
    </row>
    <row r="89" spans="1:1" x14ac:dyDescent="0.3">
      <c r="A89" s="124">
        <f>ROW()</f>
        <v>89</v>
      </c>
    </row>
    <row r="90" spans="1:1" x14ac:dyDescent="0.3">
      <c r="A90" s="124">
        <f>ROW()</f>
        <v>90</v>
      </c>
    </row>
    <row r="91" spans="1:1" x14ac:dyDescent="0.3">
      <c r="A91" s="124">
        <f>ROW()</f>
        <v>91</v>
      </c>
    </row>
    <row r="92" spans="1:1" x14ac:dyDescent="0.3">
      <c r="A92" s="124">
        <f>ROW()</f>
        <v>92</v>
      </c>
    </row>
    <row r="93" spans="1:1" x14ac:dyDescent="0.3">
      <c r="A93" s="124">
        <f>ROW()</f>
        <v>93</v>
      </c>
    </row>
    <row r="94" spans="1:1" x14ac:dyDescent="0.3">
      <c r="A94" s="124">
        <f>ROW()</f>
        <v>94</v>
      </c>
    </row>
    <row r="95" spans="1:1" x14ac:dyDescent="0.3">
      <c r="A95" s="124">
        <f>ROW()</f>
        <v>95</v>
      </c>
    </row>
    <row r="96" spans="1:1" x14ac:dyDescent="0.3">
      <c r="A96" s="124">
        <f>ROW()</f>
        <v>96</v>
      </c>
    </row>
    <row r="97" spans="1:1" x14ac:dyDescent="0.3">
      <c r="A97" s="124">
        <f>ROW()</f>
        <v>97</v>
      </c>
    </row>
    <row r="98" spans="1:1" x14ac:dyDescent="0.3">
      <c r="A98" s="124">
        <f>ROW()</f>
        <v>98</v>
      </c>
    </row>
    <row r="99" spans="1:1" x14ac:dyDescent="0.3">
      <c r="A99" s="124">
        <f>ROW()</f>
        <v>99</v>
      </c>
    </row>
    <row r="100" spans="1:1" x14ac:dyDescent="0.3">
      <c r="A100" s="124">
        <f>ROW()</f>
        <v>100</v>
      </c>
    </row>
    <row r="101" spans="1:1" x14ac:dyDescent="0.3">
      <c r="A101" s="124">
        <f>ROW()</f>
        <v>101</v>
      </c>
    </row>
    <row r="102" spans="1:1" x14ac:dyDescent="0.3">
      <c r="A102" s="124">
        <f>ROW()</f>
        <v>102</v>
      </c>
    </row>
    <row r="103" spans="1:1" x14ac:dyDescent="0.3">
      <c r="A103" s="124">
        <f>ROW()</f>
        <v>103</v>
      </c>
    </row>
    <row r="104" spans="1:1" x14ac:dyDescent="0.3">
      <c r="A104" s="124">
        <f>ROW()</f>
        <v>104</v>
      </c>
    </row>
    <row r="105" spans="1:1" x14ac:dyDescent="0.3">
      <c r="A105" s="124">
        <f>ROW()</f>
        <v>105</v>
      </c>
    </row>
    <row r="106" spans="1:1" x14ac:dyDescent="0.3">
      <c r="A106" s="124">
        <f>ROW()</f>
        <v>106</v>
      </c>
    </row>
    <row r="107" spans="1:1" x14ac:dyDescent="0.3">
      <c r="A107" s="124">
        <f>ROW()</f>
        <v>107</v>
      </c>
    </row>
    <row r="108" spans="1:1" x14ac:dyDescent="0.3">
      <c r="A108" s="124">
        <f>ROW()</f>
        <v>108</v>
      </c>
    </row>
    <row r="109" spans="1:1" x14ac:dyDescent="0.3">
      <c r="A109" s="124">
        <f>ROW()</f>
        <v>109</v>
      </c>
    </row>
    <row r="110" spans="1:1" x14ac:dyDescent="0.3">
      <c r="A110" s="124">
        <f>ROW()</f>
        <v>110</v>
      </c>
    </row>
    <row r="111" spans="1:1" x14ac:dyDescent="0.3">
      <c r="A111" s="124">
        <f>ROW()</f>
        <v>111</v>
      </c>
    </row>
    <row r="112" spans="1:1" x14ac:dyDescent="0.3">
      <c r="A112" s="124">
        <f>ROW()</f>
        <v>112</v>
      </c>
    </row>
    <row r="113" spans="1:1" x14ac:dyDescent="0.3">
      <c r="A113" s="124">
        <f>ROW()</f>
        <v>113</v>
      </c>
    </row>
    <row r="114" spans="1:1" x14ac:dyDescent="0.3">
      <c r="A114" s="124">
        <f>ROW()</f>
        <v>114</v>
      </c>
    </row>
    <row r="115" spans="1:1" x14ac:dyDescent="0.3">
      <c r="A115" s="124">
        <f>ROW()</f>
        <v>115</v>
      </c>
    </row>
    <row r="116" spans="1:1" x14ac:dyDescent="0.3">
      <c r="A116" s="124">
        <f>ROW()</f>
        <v>116</v>
      </c>
    </row>
    <row r="117" spans="1:1" x14ac:dyDescent="0.3">
      <c r="A117" s="124">
        <f>ROW()</f>
        <v>117</v>
      </c>
    </row>
    <row r="118" spans="1:1" x14ac:dyDescent="0.3">
      <c r="A118" s="124">
        <f>ROW()</f>
        <v>118</v>
      </c>
    </row>
    <row r="119" spans="1:1" x14ac:dyDescent="0.3">
      <c r="A119" s="124">
        <f>ROW()</f>
        <v>119</v>
      </c>
    </row>
    <row r="120" spans="1:1" x14ac:dyDescent="0.3">
      <c r="A120" s="124">
        <f>ROW()</f>
        <v>120</v>
      </c>
    </row>
    <row r="121" spans="1:1" x14ac:dyDescent="0.3">
      <c r="A121" s="124">
        <f>ROW()</f>
        <v>121</v>
      </c>
    </row>
    <row r="122" spans="1:1" x14ac:dyDescent="0.3">
      <c r="A122" s="124">
        <f>ROW()</f>
        <v>122</v>
      </c>
    </row>
    <row r="123" spans="1:1" x14ac:dyDescent="0.3">
      <c r="A123" s="124">
        <f>ROW()</f>
        <v>123</v>
      </c>
    </row>
    <row r="124" spans="1:1" x14ac:dyDescent="0.3">
      <c r="A124" s="124">
        <f>ROW()</f>
        <v>124</v>
      </c>
    </row>
    <row r="125" spans="1:1" x14ac:dyDescent="0.3">
      <c r="A125" s="124">
        <f>ROW()</f>
        <v>125</v>
      </c>
    </row>
    <row r="126" spans="1:1" x14ac:dyDescent="0.3">
      <c r="A126" s="124">
        <f>ROW()</f>
        <v>126</v>
      </c>
    </row>
    <row r="127" spans="1:1" x14ac:dyDescent="0.3">
      <c r="A127" s="124">
        <f>ROW()</f>
        <v>127</v>
      </c>
    </row>
    <row r="128" spans="1:1" x14ac:dyDescent="0.3">
      <c r="A128" s="124">
        <f>ROW()</f>
        <v>128</v>
      </c>
    </row>
    <row r="129" spans="1:1" x14ac:dyDescent="0.3">
      <c r="A129" s="124">
        <f>ROW()</f>
        <v>129</v>
      </c>
    </row>
    <row r="130" spans="1:1" x14ac:dyDescent="0.3">
      <c r="A130" s="124">
        <f>ROW()</f>
        <v>130</v>
      </c>
    </row>
    <row r="131" spans="1:1" x14ac:dyDescent="0.3">
      <c r="A131" s="124">
        <f>ROW()</f>
        <v>131</v>
      </c>
    </row>
    <row r="132" spans="1:1" x14ac:dyDescent="0.3">
      <c r="A132" s="124">
        <f>ROW()</f>
        <v>132</v>
      </c>
    </row>
    <row r="133" spans="1:1" x14ac:dyDescent="0.3">
      <c r="A133" s="124">
        <f>ROW()</f>
        <v>133</v>
      </c>
    </row>
    <row r="134" spans="1:1" x14ac:dyDescent="0.3">
      <c r="A134" s="124">
        <f>ROW()</f>
        <v>134</v>
      </c>
    </row>
    <row r="135" spans="1:1" x14ac:dyDescent="0.3">
      <c r="A135" s="124">
        <f>ROW()</f>
        <v>135</v>
      </c>
    </row>
    <row r="136" spans="1:1" x14ac:dyDescent="0.3">
      <c r="A136" s="124">
        <f>ROW()</f>
        <v>136</v>
      </c>
    </row>
    <row r="137" spans="1:1" x14ac:dyDescent="0.3">
      <c r="A137" s="124">
        <f>ROW()</f>
        <v>137</v>
      </c>
    </row>
    <row r="138" spans="1:1" x14ac:dyDescent="0.3">
      <c r="A138" s="124">
        <f>ROW()</f>
        <v>138</v>
      </c>
    </row>
    <row r="139" spans="1:1" x14ac:dyDescent="0.3">
      <c r="A139" s="124">
        <f>ROW()</f>
        <v>139</v>
      </c>
    </row>
    <row r="140" spans="1:1" x14ac:dyDescent="0.3">
      <c r="A140" s="124">
        <f>ROW()</f>
        <v>140</v>
      </c>
    </row>
    <row r="141" spans="1:1" x14ac:dyDescent="0.3">
      <c r="A141" s="124">
        <f>ROW()</f>
        <v>141</v>
      </c>
    </row>
    <row r="142" spans="1:1" x14ac:dyDescent="0.3">
      <c r="A142" s="124">
        <f>ROW()</f>
        <v>142</v>
      </c>
    </row>
    <row r="143" spans="1:1" x14ac:dyDescent="0.3">
      <c r="A143" s="124">
        <f>ROW()</f>
        <v>143</v>
      </c>
    </row>
    <row r="144" spans="1:1" x14ac:dyDescent="0.3">
      <c r="A144" s="124">
        <f>ROW()</f>
        <v>144</v>
      </c>
    </row>
    <row r="145" spans="1:1" x14ac:dyDescent="0.3">
      <c r="A145" s="124">
        <f>ROW()</f>
        <v>145</v>
      </c>
    </row>
    <row r="146" spans="1:1" x14ac:dyDescent="0.3">
      <c r="A146" s="124">
        <f>ROW()</f>
        <v>146</v>
      </c>
    </row>
    <row r="147" spans="1:1" x14ac:dyDescent="0.3">
      <c r="A147" s="124">
        <f>ROW()</f>
        <v>147</v>
      </c>
    </row>
    <row r="148" spans="1:1" x14ac:dyDescent="0.3">
      <c r="A148" s="124">
        <f>ROW()</f>
        <v>148</v>
      </c>
    </row>
    <row r="149" spans="1:1" x14ac:dyDescent="0.3">
      <c r="A149" s="124">
        <f>ROW()</f>
        <v>149</v>
      </c>
    </row>
    <row r="150" spans="1:1" x14ac:dyDescent="0.3">
      <c r="A150" s="124">
        <f>ROW()</f>
        <v>150</v>
      </c>
    </row>
    <row r="151" spans="1:1" x14ac:dyDescent="0.3">
      <c r="A151" s="124">
        <f>ROW()</f>
        <v>151</v>
      </c>
    </row>
    <row r="152" spans="1:1" x14ac:dyDescent="0.3">
      <c r="A152" s="124">
        <f>ROW()</f>
        <v>152</v>
      </c>
    </row>
    <row r="153" spans="1:1" x14ac:dyDescent="0.3">
      <c r="A153" s="124">
        <f>ROW()</f>
        <v>153</v>
      </c>
    </row>
    <row r="154" spans="1:1" x14ac:dyDescent="0.3">
      <c r="A154" s="124">
        <f>ROW()</f>
        <v>154</v>
      </c>
    </row>
    <row r="155" spans="1:1" x14ac:dyDescent="0.3">
      <c r="A155" s="124">
        <f>ROW()</f>
        <v>155</v>
      </c>
    </row>
    <row r="156" spans="1:1" x14ac:dyDescent="0.3">
      <c r="A156" s="124">
        <f>ROW()</f>
        <v>156</v>
      </c>
    </row>
    <row r="157" spans="1:1" x14ac:dyDescent="0.3">
      <c r="A157" s="124">
        <f>ROW()</f>
        <v>157</v>
      </c>
    </row>
    <row r="158" spans="1:1" x14ac:dyDescent="0.3">
      <c r="A158" s="124">
        <f>ROW()</f>
        <v>158</v>
      </c>
    </row>
    <row r="159" spans="1:1" x14ac:dyDescent="0.3">
      <c r="A159" s="124">
        <f>ROW()</f>
        <v>159</v>
      </c>
    </row>
    <row r="160" spans="1:1" x14ac:dyDescent="0.3">
      <c r="A160" s="124">
        <f>ROW()</f>
        <v>160</v>
      </c>
    </row>
    <row r="161" spans="1:1" x14ac:dyDescent="0.3">
      <c r="A161" s="124">
        <f>ROW()</f>
        <v>161</v>
      </c>
    </row>
    <row r="162" spans="1:1" x14ac:dyDescent="0.3">
      <c r="A162" s="124">
        <f>ROW()</f>
        <v>162</v>
      </c>
    </row>
    <row r="163" spans="1:1" x14ac:dyDescent="0.3">
      <c r="A163" s="124">
        <f>ROW()</f>
        <v>163</v>
      </c>
    </row>
    <row r="164" spans="1:1" x14ac:dyDescent="0.3">
      <c r="A164" s="124">
        <f>ROW()</f>
        <v>164</v>
      </c>
    </row>
    <row r="165" spans="1:1" x14ac:dyDescent="0.3">
      <c r="A165" s="124">
        <f>ROW()</f>
        <v>165</v>
      </c>
    </row>
    <row r="166" spans="1:1" x14ac:dyDescent="0.3">
      <c r="A166" s="124">
        <f>ROW()</f>
        <v>166</v>
      </c>
    </row>
    <row r="167" spans="1:1" x14ac:dyDescent="0.3">
      <c r="A167" s="124">
        <f>ROW()</f>
        <v>167</v>
      </c>
    </row>
    <row r="168" spans="1:1" x14ac:dyDescent="0.3">
      <c r="A168" s="124">
        <f>ROW()</f>
        <v>168</v>
      </c>
    </row>
    <row r="169" spans="1:1" x14ac:dyDescent="0.3">
      <c r="A169" s="124">
        <f>ROW()</f>
        <v>169</v>
      </c>
    </row>
    <row r="170" spans="1:1" x14ac:dyDescent="0.3">
      <c r="A170" s="124">
        <f>ROW()</f>
        <v>170</v>
      </c>
    </row>
    <row r="171" spans="1:1" x14ac:dyDescent="0.3">
      <c r="A171" s="124">
        <f>ROW()</f>
        <v>171</v>
      </c>
    </row>
    <row r="172" spans="1:1" x14ac:dyDescent="0.3">
      <c r="A172" s="124">
        <f>ROW()</f>
        <v>172</v>
      </c>
    </row>
    <row r="173" spans="1:1" x14ac:dyDescent="0.3">
      <c r="A173" s="124">
        <f>ROW()</f>
        <v>173</v>
      </c>
    </row>
    <row r="174" spans="1:1" x14ac:dyDescent="0.3">
      <c r="A174" s="124">
        <f>ROW()</f>
        <v>174</v>
      </c>
    </row>
    <row r="175" spans="1:1" x14ac:dyDescent="0.3">
      <c r="A175" s="124">
        <f>ROW()</f>
        <v>175</v>
      </c>
    </row>
    <row r="176" spans="1:1" x14ac:dyDescent="0.3">
      <c r="A176" s="124">
        <f>ROW()</f>
        <v>176</v>
      </c>
    </row>
    <row r="177" spans="1:1" x14ac:dyDescent="0.3">
      <c r="A177" s="124">
        <f>ROW()</f>
        <v>177</v>
      </c>
    </row>
    <row r="178" spans="1:1" x14ac:dyDescent="0.3">
      <c r="A178" s="124">
        <f>ROW()</f>
        <v>178</v>
      </c>
    </row>
    <row r="179" spans="1:1" x14ac:dyDescent="0.3">
      <c r="A179" s="124">
        <f>ROW()</f>
        <v>179</v>
      </c>
    </row>
    <row r="180" spans="1:1" x14ac:dyDescent="0.3">
      <c r="A180" s="124">
        <f>ROW()</f>
        <v>180</v>
      </c>
    </row>
    <row r="181" spans="1:1" x14ac:dyDescent="0.3">
      <c r="A181" s="124">
        <f>ROW()</f>
        <v>181</v>
      </c>
    </row>
    <row r="182" spans="1:1" x14ac:dyDescent="0.3">
      <c r="A182" s="124">
        <f>ROW()</f>
        <v>182</v>
      </c>
    </row>
    <row r="183" spans="1:1" x14ac:dyDescent="0.3">
      <c r="A183" s="124">
        <f>ROW()</f>
        <v>183</v>
      </c>
    </row>
    <row r="184" spans="1:1" x14ac:dyDescent="0.3">
      <c r="A184" s="124">
        <f>ROW()</f>
        <v>184</v>
      </c>
    </row>
    <row r="185" spans="1:1" x14ac:dyDescent="0.3">
      <c r="A185" s="124">
        <f>ROW()</f>
        <v>185</v>
      </c>
    </row>
    <row r="186" spans="1:1" x14ac:dyDescent="0.3">
      <c r="A186" s="124">
        <f>ROW()</f>
        <v>186</v>
      </c>
    </row>
    <row r="187" spans="1:1" x14ac:dyDescent="0.3">
      <c r="A187" s="124">
        <f>ROW()</f>
        <v>187</v>
      </c>
    </row>
    <row r="188" spans="1:1" x14ac:dyDescent="0.3">
      <c r="A188" s="124">
        <f>ROW()</f>
        <v>188</v>
      </c>
    </row>
    <row r="189" spans="1:1" x14ac:dyDescent="0.3">
      <c r="A189" s="124">
        <f>ROW()</f>
        <v>189</v>
      </c>
    </row>
    <row r="190" spans="1:1" x14ac:dyDescent="0.3">
      <c r="A190" s="124">
        <f>ROW()</f>
        <v>190</v>
      </c>
    </row>
    <row r="191" spans="1:1" x14ac:dyDescent="0.3">
      <c r="A191" s="124">
        <f>ROW()</f>
        <v>191</v>
      </c>
    </row>
    <row r="192" spans="1:1" x14ac:dyDescent="0.3">
      <c r="A192" s="124">
        <f>ROW()</f>
        <v>192</v>
      </c>
    </row>
    <row r="193" spans="1:1" x14ac:dyDescent="0.3">
      <c r="A193" s="124">
        <f>ROW()</f>
        <v>193</v>
      </c>
    </row>
    <row r="194" spans="1:1" x14ac:dyDescent="0.3">
      <c r="A194" s="124">
        <f>ROW()</f>
        <v>194</v>
      </c>
    </row>
    <row r="195" spans="1:1" x14ac:dyDescent="0.3">
      <c r="A195" s="124">
        <f>ROW()</f>
        <v>195</v>
      </c>
    </row>
    <row r="196" spans="1:1" x14ac:dyDescent="0.3">
      <c r="A196" s="124">
        <f>ROW()</f>
        <v>196</v>
      </c>
    </row>
    <row r="197" spans="1:1" x14ac:dyDescent="0.3">
      <c r="A197" s="124">
        <f>ROW()</f>
        <v>197</v>
      </c>
    </row>
    <row r="198" spans="1:1" x14ac:dyDescent="0.3">
      <c r="A198" s="124">
        <f>ROW()</f>
        <v>198</v>
      </c>
    </row>
    <row r="199" spans="1:1" x14ac:dyDescent="0.3">
      <c r="A199" s="124">
        <f>ROW()</f>
        <v>199</v>
      </c>
    </row>
    <row r="200" spans="1:1" x14ac:dyDescent="0.3">
      <c r="A200" s="124">
        <f>ROW()</f>
        <v>200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</sheetPr>
  <dimension ref="A1:BE125"/>
  <sheetViews>
    <sheetView showGridLines="0" topLeftCell="Z1" workbookViewId="0">
      <pane ySplit="4" topLeftCell="A5" activePane="bottomLeft" state="frozen"/>
      <selection pane="bottomLeft" activeCell="Z1" sqref="Z1"/>
    </sheetView>
  </sheetViews>
  <sheetFormatPr defaultRowHeight="14.4" x14ac:dyDescent="0.3"/>
  <cols>
    <col min="1" max="1" width="2.33203125" style="13" bestFit="1" customWidth="1"/>
    <col min="2" max="7" width="1.77734375" style="1" customWidth="1"/>
    <col min="8" max="8" width="1.77734375" style="8" customWidth="1"/>
    <col min="9" max="9" width="31.109375" style="10" bestFit="1" customWidth="1"/>
    <col min="10" max="10" width="1.77734375" style="9" customWidth="1"/>
    <col min="11" max="11" width="1.77734375" style="16" customWidth="1"/>
    <col min="12" max="12" width="1.77734375" style="1" customWidth="1"/>
    <col min="13" max="13" width="22.77734375" style="10" bestFit="1" customWidth="1"/>
    <col min="14" max="14" width="1.77734375" style="8" customWidth="1"/>
    <col min="15" max="15" width="21.88671875" style="10" bestFit="1" customWidth="1"/>
    <col min="16" max="16" width="3.109375" style="9" bestFit="1" customWidth="1"/>
    <col min="17" max="17" width="1.77734375" style="16" customWidth="1"/>
    <col min="18" max="18" width="1.77734375" style="1" customWidth="1"/>
    <col min="19" max="19" width="1.77734375" style="8" customWidth="1"/>
    <col min="20" max="20" width="22.88671875" style="10" bestFit="1" customWidth="1"/>
    <col min="21" max="21" width="1.77734375" style="9" customWidth="1"/>
    <col min="22" max="22" width="1.77734375" style="16" customWidth="1"/>
    <col min="23" max="23" width="1.77734375" style="1" customWidth="1"/>
    <col min="24" max="24" width="1.77734375" style="8" customWidth="1"/>
    <col min="25" max="25" width="31.109375" style="10" bestFit="1" customWidth="1"/>
    <col min="26" max="26" width="1.77734375" style="9" customWidth="1"/>
    <col min="27" max="27" width="1.77734375" style="16" customWidth="1"/>
    <col min="28" max="28" width="1.77734375" style="1" customWidth="1"/>
    <col min="29" max="29" width="1.77734375" style="8" customWidth="1"/>
    <col min="30" max="30" width="20.6640625" style="10" bestFit="1" customWidth="1"/>
    <col min="31" max="31" width="1.77734375" style="9" customWidth="1"/>
    <col min="32" max="32" width="1.77734375" style="16" customWidth="1"/>
    <col min="33" max="33" width="1.77734375" style="1" customWidth="1"/>
    <col min="34" max="34" width="1.77734375" style="8" customWidth="1"/>
    <col min="35" max="35" width="13.5546875" style="10" bestFit="1" customWidth="1"/>
    <col min="36" max="36" width="1.77734375" style="9" customWidth="1"/>
    <col min="37" max="37" width="1.77734375" style="16" customWidth="1"/>
    <col min="38" max="38" width="1.77734375" style="1" customWidth="1"/>
    <col min="39" max="39" width="1.77734375" style="8" customWidth="1"/>
    <col min="40" max="40" width="26.5546875" style="10" bestFit="1" customWidth="1"/>
    <col min="41" max="41" width="1.77734375" style="9" customWidth="1"/>
    <col min="42" max="42" width="1.77734375" style="16" customWidth="1"/>
    <col min="43" max="43" width="1.77734375" style="1" customWidth="1"/>
    <col min="44" max="44" width="1.77734375" style="8" customWidth="1"/>
    <col min="45" max="45" width="15.77734375" style="10" bestFit="1" customWidth="1"/>
    <col min="46" max="46" width="1.77734375" style="9" customWidth="1"/>
    <col min="47" max="47" width="1.77734375" style="16" customWidth="1"/>
    <col min="48" max="48" width="1.77734375" style="1" customWidth="1"/>
    <col min="49" max="49" width="1.77734375" style="8" customWidth="1"/>
    <col min="50" max="50" width="31.77734375" style="10" bestFit="1" customWidth="1"/>
    <col min="51" max="51" width="1.77734375" style="9" customWidth="1"/>
    <col min="52" max="52" width="1.77734375" style="16" customWidth="1"/>
    <col min="53" max="53" width="1.77734375" style="1" customWidth="1"/>
    <col min="54" max="54" width="1.77734375" style="8" customWidth="1"/>
    <col min="55" max="55" width="32.88671875" style="10" bestFit="1" customWidth="1"/>
    <col min="56" max="56" width="1.77734375" style="9" customWidth="1"/>
    <col min="57" max="57" width="1.77734375" style="16" customWidth="1"/>
    <col min="58" max="58" width="1.77734375" style="1" customWidth="1"/>
    <col min="59" max="16384" width="8.88671875" style="1"/>
  </cols>
  <sheetData>
    <row r="1" spans="1:57" ht="12" customHeight="1" x14ac:dyDescent="0.3">
      <c r="I1" s="20">
        <f>COLUMN()</f>
        <v>9</v>
      </c>
      <c r="M1" s="20">
        <f>COLUMN()</f>
        <v>13</v>
      </c>
      <c r="O1" s="20">
        <f>COLUMN()</f>
        <v>15</v>
      </c>
      <c r="T1" s="20">
        <f>COLUMN()</f>
        <v>20</v>
      </c>
      <c r="Y1" s="20">
        <f>COLUMN()</f>
        <v>25</v>
      </c>
      <c r="AD1" s="20">
        <f>COLUMN()</f>
        <v>30</v>
      </c>
      <c r="AI1" s="20">
        <f>COLUMN()</f>
        <v>35</v>
      </c>
      <c r="AN1" s="20">
        <f>COLUMN()</f>
        <v>40</v>
      </c>
      <c r="AS1" s="20">
        <f>COLUMN()</f>
        <v>45</v>
      </c>
      <c r="AX1" s="20">
        <f>COLUMN()</f>
        <v>50</v>
      </c>
      <c r="BC1" s="20">
        <f>COLUMN()</f>
        <v>55</v>
      </c>
    </row>
    <row r="2" spans="1:57" ht="12" customHeight="1" x14ac:dyDescent="0.3">
      <c r="I2" s="20" t="str">
        <f>LEFT(ADDRESS(1,I1,4),(LEN(ADDRESS(1,I1,4))-1))</f>
        <v>I</v>
      </c>
      <c r="M2" s="20" t="str">
        <f>LEFT(ADDRESS(1,M1,4),(LEN(ADDRESS(1,M1,4))-1))</f>
        <v>M</v>
      </c>
      <c r="O2" s="20" t="str">
        <f>LEFT(ADDRESS(1,O1,4),(LEN(ADDRESS(1,O1,4))-1))</f>
        <v>O</v>
      </c>
      <c r="T2" s="20" t="str">
        <f>LEFT(ADDRESS(1,T1,4),(LEN(ADDRESS(1,T1,4))-1))</f>
        <v>T</v>
      </c>
      <c r="Y2" s="20" t="str">
        <f>LEFT(ADDRESS(1,Y1,4),(LEN(ADDRESS(1,Y1,4))-1))</f>
        <v>Y</v>
      </c>
      <c r="AD2" s="20" t="str">
        <f>LEFT(ADDRESS(1,AD1,4),(LEN(ADDRESS(1,AD1,4))-1))</f>
        <v>AD</v>
      </c>
      <c r="AI2" s="20" t="str">
        <f>LEFT(ADDRESS(1,AI1,4),(LEN(ADDRESS(1,AI1,4))-1))</f>
        <v>AI</v>
      </c>
      <c r="AN2" s="20" t="str">
        <f>LEFT(ADDRESS(1,AN1,4),(LEN(ADDRESS(1,AN1,4))-1))</f>
        <v>AN</v>
      </c>
      <c r="AS2" s="20" t="str">
        <f>LEFT(ADDRESS(1,AS1,4),(LEN(ADDRESS(1,AS1,4))-1))</f>
        <v>AS</v>
      </c>
      <c r="AX2" s="20" t="str">
        <f>LEFT(ADDRESS(1,AX1,4),(LEN(ADDRESS(1,AX1,4))-1))</f>
        <v>AX</v>
      </c>
      <c r="BC2" s="20" t="str">
        <f>LEFT(ADDRESS(1,BC1,4),(LEN(ADDRESS(1,BC1,4))-1))</f>
        <v>BC</v>
      </c>
    </row>
    <row r="3" spans="1:57" ht="12" customHeight="1" x14ac:dyDescent="0.3"/>
    <row r="4" spans="1:57" s="2" customFormat="1" x14ac:dyDescent="0.3">
      <c r="A4" s="14"/>
      <c r="H4" s="8"/>
      <c r="I4" s="11" t="s">
        <v>9</v>
      </c>
      <c r="J4" s="9"/>
      <c r="K4" s="17"/>
      <c r="M4" s="11" t="s">
        <v>164</v>
      </c>
      <c r="N4" s="8"/>
      <c r="O4" s="11" t="s">
        <v>8</v>
      </c>
      <c r="P4" s="9"/>
      <c r="Q4" s="17"/>
      <c r="S4" s="8"/>
      <c r="T4" s="11" t="s">
        <v>17</v>
      </c>
      <c r="U4" s="9"/>
      <c r="V4" s="17"/>
      <c r="X4" s="8"/>
      <c r="Y4" s="11" t="s">
        <v>40</v>
      </c>
      <c r="Z4" s="9"/>
      <c r="AA4" s="17"/>
      <c r="AC4" s="8"/>
      <c r="AD4" s="11" t="s">
        <v>49</v>
      </c>
      <c r="AE4" s="9"/>
      <c r="AF4" s="17"/>
      <c r="AH4" s="8"/>
      <c r="AI4" s="11" t="s">
        <v>53</v>
      </c>
      <c r="AJ4" s="9"/>
      <c r="AK4" s="17"/>
      <c r="AM4" s="8"/>
      <c r="AN4" s="11" t="s">
        <v>104</v>
      </c>
      <c r="AO4" s="9"/>
      <c r="AP4" s="17"/>
      <c r="AR4" s="8"/>
      <c r="AS4" s="11" t="s">
        <v>168</v>
      </c>
      <c r="AT4" s="9"/>
      <c r="AU4" s="17"/>
      <c r="AW4" s="8"/>
      <c r="AX4" s="11" t="str">
        <f>CapEx!$H$232</f>
        <v>Налоги на внеоборотные активы</v>
      </c>
      <c r="AY4" s="9"/>
      <c r="AZ4" s="17"/>
      <c r="BB4" s="8"/>
      <c r="BC4" s="11" t="s">
        <v>319</v>
      </c>
      <c r="BD4" s="9"/>
      <c r="BE4" s="17"/>
    </row>
    <row r="5" spans="1:57" x14ac:dyDescent="0.3">
      <c r="A5" s="13">
        <f>ROW()</f>
        <v>5</v>
      </c>
      <c r="I5" s="15" t="str">
        <f>"Lists!"&amp;I$2&amp;$A6&amp;":"&amp;I$2&amp;($A5+MAX(J:J))</f>
        <v>Lists!I6:I9</v>
      </c>
      <c r="M5" s="15" t="str">
        <f>"Lists!"&amp;M$2&amp;$A6&amp;":"&amp;M$2&amp;($A5+MAX(N:N))</f>
        <v>Lists!M6:M5</v>
      </c>
      <c r="O5" s="15" t="str">
        <f>"Lists!"&amp;O$2&amp;$A6&amp;":"&amp;O$2&amp;($A5+MAX(P:P))</f>
        <v>Lists!O6:O125</v>
      </c>
      <c r="T5" s="15" t="str">
        <f>"Lists!"&amp;T$2&amp;$A6&amp;":"&amp;T$2&amp;($A5+MAX(U:U))</f>
        <v>Lists!T6:T6</v>
      </c>
      <c r="Y5" s="15" t="str">
        <f>"Lists!"&amp;Y$2&amp;$A6&amp;":"&amp;Y$2&amp;($A5+MAX(Z:Z))</f>
        <v>Lists!Y6:Y7</v>
      </c>
      <c r="AD5" s="15" t="str">
        <f>"Lists!"&amp;AD$2&amp;$A6&amp;":"&amp;AD$2&amp;($A5+MAX(AE:AE))</f>
        <v>Lists!AD6:AD11</v>
      </c>
      <c r="AI5" s="15" t="str">
        <f>"Lists!"&amp;AI$2&amp;$A6&amp;":"&amp;AI$2&amp;($A5+MAX(AJ:AJ))</f>
        <v>Lists!AI6:AI20</v>
      </c>
      <c r="AN5" s="15" t="str">
        <f>"Lists!"&amp;AN$2&amp;$A6&amp;":"&amp;AN$2&amp;($A5+MAX(AO:AO))</f>
        <v>Lists!AN6:AN9</v>
      </c>
      <c r="AS5" s="15" t="str">
        <f>"Lists!"&amp;AS$2&amp;$A6&amp;":"&amp;AS$2&amp;($A5+MAX(AT:AT))</f>
        <v>Lists!AS6:AS7</v>
      </c>
      <c r="AX5" s="15" t="str">
        <f>"Lists!"&amp;AX$2&amp;$A6&amp;":"&amp;AX$2&amp;($A5+MAX(AY:AY))</f>
        <v>Lists!AX6:AX8</v>
      </c>
      <c r="BC5" s="15" t="str">
        <f>"Lists!"&amp;BC$2&amp;$A6&amp;":"&amp;BC$2&amp;($A5+MAX(BD:BD))</f>
        <v>Lists!BC6:BC7</v>
      </c>
    </row>
    <row r="6" spans="1:57" x14ac:dyDescent="0.3">
      <c r="A6" s="13">
        <f>ROW()</f>
        <v>6</v>
      </c>
      <c r="H6" s="8" t="s">
        <v>4</v>
      </c>
      <c r="I6" s="18" t="s">
        <v>6</v>
      </c>
      <c r="J6" s="9">
        <f>MAX(J$5:J5)+1</f>
        <v>1</v>
      </c>
      <c r="K6" s="16">
        <f>IF(AND(I6="",J6&lt;&gt;0),1,IF(COUNTIF(I:I,I6)&lt;&gt;1,1,0))</f>
        <v>0</v>
      </c>
      <c r="M6" s="18">
        <v>30</v>
      </c>
      <c r="O6" s="19">
        <v>44927</v>
      </c>
      <c r="P6" s="9">
        <f>MAX(P$5:P5)+1</f>
        <v>1</v>
      </c>
      <c r="Q6" s="16">
        <f t="shared" ref="Q6:Q29" si="0">IF(AND(O6="",P6&lt;&gt;0),1,IF(COUNTIF(O:O,O6)&lt;&gt;1,1,0))</f>
        <v>0</v>
      </c>
      <c r="S6" s="8" t="s">
        <v>4</v>
      </c>
      <c r="T6" s="18" t="s">
        <v>15</v>
      </c>
      <c r="U6" s="9">
        <f>MAX(U$5:U5)+1</f>
        <v>1</v>
      </c>
      <c r="V6" s="16">
        <f>IF(AND(T6="",U6&lt;&gt;0),1,IF(COUNTIF(T:T,T6)&lt;&gt;1,1,0))</f>
        <v>0</v>
      </c>
      <c r="X6" s="8" t="s">
        <v>4</v>
      </c>
      <c r="Y6" s="18">
        <v>1</v>
      </c>
      <c r="Z6" s="9">
        <f>MAX(Z$5:Z5)+1</f>
        <v>1</v>
      </c>
      <c r="AA6" s="16">
        <f>IF(AND(Y6="",Z6&lt;&gt;0),1,IF(COUNTIF(Y:Y,Y6)&lt;&gt;1,1,0))</f>
        <v>0</v>
      </c>
      <c r="AC6" s="8" t="s">
        <v>4</v>
      </c>
      <c r="AD6" s="18" t="s">
        <v>50</v>
      </c>
      <c r="AE6" s="9">
        <f>MAX(AE$5:AE5)+1</f>
        <v>1</v>
      </c>
      <c r="AF6" s="16">
        <f t="shared" ref="AF6:AF11" si="1">IF(AND(AD6="",AE6&lt;&gt;0),1,IF(COUNTIF(AD:AD,AD6)&lt;&gt;1,1,0))</f>
        <v>0</v>
      </c>
      <c r="AH6" s="8" t="s">
        <v>4</v>
      </c>
      <c r="AI6" s="18" t="s">
        <v>59</v>
      </c>
      <c r="AJ6" s="9">
        <f>MAX(AJ$5:AJ5)+1</f>
        <v>1</v>
      </c>
      <c r="AK6" s="16">
        <f t="shared" ref="AK6:AK14" si="2">IF(AND(AI6="",AJ6&lt;&gt;0),1,IF(COUNTIF(AI:AI,AI6)&lt;&gt;1,1,0))</f>
        <v>0</v>
      </c>
      <c r="AM6" s="8" t="s">
        <v>4</v>
      </c>
      <c r="AN6" s="18" t="s">
        <v>105</v>
      </c>
      <c r="AO6" s="9">
        <f>MAX(AO$5:AO5)+1</f>
        <v>1</v>
      </c>
      <c r="AP6" s="16">
        <f>IF(AND(AN6="",AO6&lt;&gt;0),1,IF(COUNTIF(AN:AN,AN6)&lt;&gt;1,1,0))</f>
        <v>0</v>
      </c>
      <c r="AR6" s="8" t="s">
        <v>4</v>
      </c>
      <c r="AS6" s="18" t="s">
        <v>171</v>
      </c>
      <c r="AT6" s="9">
        <f>MAX(AT$5:AT5)+1</f>
        <v>1</v>
      </c>
      <c r="AU6" s="16">
        <f>IF(AND(AS6="",AT6&lt;&gt;0),1,IF(COUNTIF(AS:AS,AS6)&lt;&gt;1,1,0))</f>
        <v>0</v>
      </c>
      <c r="AW6" s="8" t="s">
        <v>4</v>
      </c>
      <c r="AX6" s="18" t="s">
        <v>217</v>
      </c>
      <c r="AY6" s="9">
        <f>MAX(AY$5:AY5)+1</f>
        <v>1</v>
      </c>
      <c r="AZ6" s="16">
        <f>IF(AND(AX6="",AY6&lt;&gt;0),1,IF(COUNTIF(AX:AX,AX6)&lt;&gt;1,1,0))</f>
        <v>0</v>
      </c>
      <c r="BB6" s="8" t="s">
        <v>4</v>
      </c>
      <c r="BC6" s="18">
        <v>1</v>
      </c>
      <c r="BD6" s="9">
        <f>MAX(BD$5:BD5)+1</f>
        <v>1</v>
      </c>
      <c r="BE6" s="16">
        <f>IF(AND(BC6="",BD6&lt;&gt;0),1,IF(COUNTIF(BC:BC,BC6)&lt;&gt;1,1,0))</f>
        <v>0</v>
      </c>
    </row>
    <row r="7" spans="1:57" x14ac:dyDescent="0.3">
      <c r="A7" s="13">
        <f>ROW()</f>
        <v>7</v>
      </c>
      <c r="H7" s="8" t="s">
        <v>4</v>
      </c>
      <c r="I7" s="18" t="s">
        <v>7</v>
      </c>
      <c r="J7" s="9">
        <f>MAX(J$5:J6)+1</f>
        <v>2</v>
      </c>
      <c r="K7" s="16">
        <f>IF(AND(I7="",J7&lt;&gt;0),1,IF(COUNTIF(I:I,I7)&lt;&gt;1,1,0))</f>
        <v>0</v>
      </c>
      <c r="M7" s="18">
        <v>90</v>
      </c>
      <c r="O7" s="19">
        <f>EOMONTH(O6,0)+1</f>
        <v>44958</v>
      </c>
      <c r="P7" s="9">
        <f>MAX(P$5:P6)+1</f>
        <v>2</v>
      </c>
      <c r="Q7" s="16">
        <f t="shared" si="0"/>
        <v>0</v>
      </c>
      <c r="X7" s="8" t="s">
        <v>4</v>
      </c>
      <c r="Y7" s="18">
        <v>2</v>
      </c>
      <c r="Z7" s="9">
        <f>MAX(Z$5:Z6)+1</f>
        <v>2</v>
      </c>
      <c r="AA7" s="16">
        <f>IF(AND(Y7="",Z7&lt;&gt;0),1,IF(COUNTIF(Y:Y,Y7)&lt;&gt;1,1,0))</f>
        <v>0</v>
      </c>
      <c r="AC7" s="8" t="s">
        <v>4</v>
      </c>
      <c r="AD7" s="18" t="s">
        <v>51</v>
      </c>
      <c r="AE7" s="9">
        <f>MAX(AE$5:AE6)+1</f>
        <v>2</v>
      </c>
      <c r="AF7" s="16">
        <f t="shared" si="1"/>
        <v>0</v>
      </c>
      <c r="AH7" s="8" t="s">
        <v>4</v>
      </c>
      <c r="AI7" s="18" t="s">
        <v>60</v>
      </c>
      <c r="AJ7" s="9">
        <f>MAX(AJ$5:AJ6)+1</f>
        <v>2</v>
      </c>
      <c r="AK7" s="16">
        <f t="shared" si="2"/>
        <v>0</v>
      </c>
      <c r="AM7" s="8" t="s">
        <v>4</v>
      </c>
      <c r="AN7" s="18" t="s">
        <v>106</v>
      </c>
      <c r="AO7" s="9">
        <f>MAX(AO$5:AO6)+1</f>
        <v>2</v>
      </c>
      <c r="AP7" s="16">
        <f>IF(AND(AN7="",AO7&lt;&gt;0),1,IF(COUNTIF(AN:AN,AN7)&lt;&gt;1,1,0))</f>
        <v>0</v>
      </c>
      <c r="AR7" s="8" t="s">
        <v>4</v>
      </c>
      <c r="AS7" s="18" t="s">
        <v>172</v>
      </c>
      <c r="AT7" s="9">
        <f>MAX(AT$5:AT6)+1</f>
        <v>2</v>
      </c>
      <c r="AU7" s="16">
        <f>IF(AND(AS7="",AT7&lt;&gt;0),1,IF(COUNTIF(AS:AS,AS7)&lt;&gt;1,1,0))</f>
        <v>0</v>
      </c>
      <c r="AW7" s="8" t="s">
        <v>4</v>
      </c>
      <c r="AX7" s="18" t="s">
        <v>218</v>
      </c>
      <c r="AY7" s="9">
        <f>MAX(AY$5:AY6)+1</f>
        <v>2</v>
      </c>
      <c r="AZ7" s="16">
        <f>IF(AND(AX7="",AY7&lt;&gt;0),1,IF(COUNTIF(AX:AX,AX7)&lt;&gt;1,1,0))</f>
        <v>0</v>
      </c>
      <c r="BB7" s="8" t="s">
        <v>4</v>
      </c>
      <c r="BC7" s="18">
        <v>2</v>
      </c>
      <c r="BD7" s="9">
        <f>MAX(BD$5:BD6)+1</f>
        <v>2</v>
      </c>
      <c r="BE7" s="16">
        <f>IF(AND(BC7="",BD7&lt;&gt;0),1,IF(COUNTIF(BC:BC,BC7)&lt;&gt;1,1,0))</f>
        <v>0</v>
      </c>
    </row>
    <row r="8" spans="1:57" x14ac:dyDescent="0.3">
      <c r="A8" s="13">
        <f>ROW()</f>
        <v>8</v>
      </c>
      <c r="H8" s="8" t="s">
        <v>4</v>
      </c>
      <c r="I8" s="18" t="s">
        <v>13</v>
      </c>
      <c r="J8" s="9">
        <f>MAX(J$5:J7)+1</f>
        <v>3</v>
      </c>
      <c r="K8" s="16">
        <f>IF(AND(I8="",J8&lt;&gt;0),1,IF(COUNTIF(I:I,I8)&lt;&gt;1,1,0))</f>
        <v>0</v>
      </c>
      <c r="M8" s="18">
        <v>360</v>
      </c>
      <c r="O8" s="19">
        <f t="shared" ref="O8:O17" si="3">EOMONTH(O7,0)+1</f>
        <v>44986</v>
      </c>
      <c r="P8" s="9">
        <f>MAX(P$5:P7)+1</f>
        <v>3</v>
      </c>
      <c r="Q8" s="16">
        <f t="shared" si="0"/>
        <v>0</v>
      </c>
      <c r="Y8" s="125"/>
      <c r="AC8" s="8" t="s">
        <v>4</v>
      </c>
      <c r="AD8" s="18" t="s">
        <v>52</v>
      </c>
      <c r="AE8" s="9">
        <f>MAX(AE$5:AE7)+1</f>
        <v>3</v>
      </c>
      <c r="AF8" s="16">
        <f t="shared" si="1"/>
        <v>0</v>
      </c>
      <c r="AH8" s="8" t="s">
        <v>4</v>
      </c>
      <c r="AI8" s="18" t="s">
        <v>54</v>
      </c>
      <c r="AJ8" s="9">
        <f>MAX(AJ$5:AJ7)+1</f>
        <v>3</v>
      </c>
      <c r="AK8" s="16">
        <f t="shared" si="2"/>
        <v>0</v>
      </c>
      <c r="AM8" s="8" t="s">
        <v>4</v>
      </c>
      <c r="AN8" s="18" t="s">
        <v>107</v>
      </c>
      <c r="AO8" s="9">
        <f>MAX(AO$5:AO7)+1</f>
        <v>3</v>
      </c>
      <c r="AP8" s="16">
        <f>IF(AND(AN8="",AO8&lt;&gt;0),1,IF(COUNTIF(AN:AN,AN8)&lt;&gt;1,1,0))</f>
        <v>0</v>
      </c>
      <c r="AW8" s="8" t="s">
        <v>4</v>
      </c>
      <c r="AX8" s="18" t="s">
        <v>219</v>
      </c>
      <c r="AY8" s="9">
        <f>MAX(AY$5:AY7)+1</f>
        <v>3</v>
      </c>
      <c r="AZ8" s="16">
        <f>IF(AND(AX8="",AY8&lt;&gt;0),1,IF(COUNTIF(AX:AX,AX8)&lt;&gt;1,1,0))</f>
        <v>0</v>
      </c>
    </row>
    <row r="9" spans="1:57" x14ac:dyDescent="0.3">
      <c r="A9" s="13">
        <f>ROW()</f>
        <v>9</v>
      </c>
      <c r="H9" s="8" t="s">
        <v>4</v>
      </c>
      <c r="I9" s="18" t="s">
        <v>14</v>
      </c>
      <c r="J9" s="9">
        <f>MAX(J$5:J8)+1</f>
        <v>4</v>
      </c>
      <c r="K9" s="16">
        <f>IF(AND(I9="",J9&lt;&gt;0),1,IF(COUNTIF(I:I,I9)&lt;&gt;1,1,0))</f>
        <v>0</v>
      </c>
      <c r="M9" s="18">
        <v>360</v>
      </c>
      <c r="O9" s="19">
        <f t="shared" si="3"/>
        <v>45017</v>
      </c>
      <c r="P9" s="9">
        <f>MAX(P$5:P8)+1</f>
        <v>4</v>
      </c>
      <c r="Q9" s="16">
        <f t="shared" si="0"/>
        <v>0</v>
      </c>
      <c r="AC9" s="8" t="s">
        <v>4</v>
      </c>
      <c r="AD9" s="18" t="s">
        <v>64</v>
      </c>
      <c r="AE9" s="9">
        <f>MAX(AE$5:AE8)+1</f>
        <v>4</v>
      </c>
      <c r="AF9" s="16">
        <f t="shared" si="1"/>
        <v>0</v>
      </c>
      <c r="AH9" s="8" t="s">
        <v>4</v>
      </c>
      <c r="AI9" s="18" t="s">
        <v>61</v>
      </c>
      <c r="AJ9" s="9">
        <f>MAX(AJ$5:AJ8)+1</f>
        <v>4</v>
      </c>
      <c r="AK9" s="16">
        <f t="shared" si="2"/>
        <v>0</v>
      </c>
      <c r="AM9" s="8" t="s">
        <v>4</v>
      </c>
      <c r="AN9" s="18" t="s">
        <v>108</v>
      </c>
      <c r="AO9" s="9">
        <f>MAX(AO$5:AO8)+1</f>
        <v>4</v>
      </c>
      <c r="AP9" s="16">
        <f>IF(AND(AN9="",AO9&lt;&gt;0),1,IF(COUNTIF(AN:AN,AN9)&lt;&gt;1,1,0))</f>
        <v>0</v>
      </c>
    </row>
    <row r="10" spans="1:57" x14ac:dyDescent="0.3">
      <c r="A10" s="13">
        <f>ROW()</f>
        <v>10</v>
      </c>
      <c r="O10" s="19">
        <f t="shared" si="3"/>
        <v>45047</v>
      </c>
      <c r="P10" s="9">
        <f>MAX(P$5:P9)+1</f>
        <v>5</v>
      </c>
      <c r="Q10" s="16">
        <f t="shared" si="0"/>
        <v>0</v>
      </c>
      <c r="AC10" s="8" t="s">
        <v>4</v>
      </c>
      <c r="AD10" s="18" t="s">
        <v>155</v>
      </c>
      <c r="AE10" s="9">
        <f>MAX(AE$5:AE9)+1</f>
        <v>5</v>
      </c>
      <c r="AF10" s="16">
        <f t="shared" si="1"/>
        <v>0</v>
      </c>
      <c r="AH10" s="8" t="s">
        <v>4</v>
      </c>
      <c r="AI10" s="18" t="s">
        <v>62</v>
      </c>
      <c r="AJ10" s="9">
        <f>MAX(AJ$5:AJ9)+1</f>
        <v>5</v>
      </c>
      <c r="AK10" s="16">
        <f t="shared" si="2"/>
        <v>0</v>
      </c>
    </row>
    <row r="11" spans="1:57" x14ac:dyDescent="0.3">
      <c r="A11" s="13">
        <f>ROW()</f>
        <v>11</v>
      </c>
      <c r="O11" s="19">
        <f t="shared" si="3"/>
        <v>45078</v>
      </c>
      <c r="P11" s="9">
        <f>MAX(P$5:P10)+1</f>
        <v>6</v>
      </c>
      <c r="Q11" s="16">
        <f t="shared" si="0"/>
        <v>0</v>
      </c>
      <c r="AC11" s="8" t="s">
        <v>4</v>
      </c>
      <c r="AD11" s="18" t="s">
        <v>210</v>
      </c>
      <c r="AE11" s="9">
        <f>MAX(AE$5:AE10)+1</f>
        <v>6</v>
      </c>
      <c r="AF11" s="16">
        <f t="shared" si="1"/>
        <v>0</v>
      </c>
      <c r="AH11" s="8" t="s">
        <v>4</v>
      </c>
      <c r="AI11" s="18" t="s">
        <v>56</v>
      </c>
      <c r="AJ11" s="9">
        <f>MAX(AJ$5:AJ10)+1</f>
        <v>6</v>
      </c>
      <c r="AK11" s="16">
        <f t="shared" si="2"/>
        <v>0</v>
      </c>
    </row>
    <row r="12" spans="1:57" x14ac:dyDescent="0.3">
      <c r="A12" s="13">
        <f>ROW()</f>
        <v>12</v>
      </c>
      <c r="O12" s="19">
        <f t="shared" si="3"/>
        <v>45108</v>
      </c>
      <c r="P12" s="9">
        <f>MAX(P$5:P11)+1</f>
        <v>7</v>
      </c>
      <c r="Q12" s="16">
        <f t="shared" si="0"/>
        <v>0</v>
      </c>
      <c r="AH12" s="8" t="s">
        <v>4</v>
      </c>
      <c r="AI12" s="18" t="s">
        <v>57</v>
      </c>
      <c r="AJ12" s="9">
        <f>MAX(AJ$5:AJ11)+1</f>
        <v>7</v>
      </c>
      <c r="AK12" s="16">
        <f t="shared" si="2"/>
        <v>0</v>
      </c>
    </row>
    <row r="13" spans="1:57" x14ac:dyDescent="0.3">
      <c r="A13" s="13">
        <f>ROW()</f>
        <v>13</v>
      </c>
      <c r="O13" s="19">
        <f t="shared" si="3"/>
        <v>45139</v>
      </c>
      <c r="P13" s="9">
        <f>MAX(P$5:P12)+1</f>
        <v>8</v>
      </c>
      <c r="Q13" s="16">
        <f t="shared" si="0"/>
        <v>0</v>
      </c>
      <c r="AH13" s="8" t="s">
        <v>4</v>
      </c>
      <c r="AI13" s="18" t="s">
        <v>58</v>
      </c>
      <c r="AJ13" s="9">
        <f>MAX(AJ$5:AJ12)+1</f>
        <v>8</v>
      </c>
      <c r="AK13" s="16">
        <f t="shared" si="2"/>
        <v>0</v>
      </c>
    </row>
    <row r="14" spans="1:57" x14ac:dyDescent="0.3">
      <c r="A14" s="13">
        <f>ROW()</f>
        <v>14</v>
      </c>
      <c r="O14" s="19">
        <f t="shared" si="3"/>
        <v>45170</v>
      </c>
      <c r="P14" s="9">
        <f>MAX(P$5:P13)+1</f>
        <v>9</v>
      </c>
      <c r="Q14" s="16">
        <f t="shared" si="0"/>
        <v>0</v>
      </c>
      <c r="AH14" s="8" t="s">
        <v>4</v>
      </c>
      <c r="AI14" s="18" t="s">
        <v>55</v>
      </c>
      <c r="AJ14" s="9">
        <f>MAX(AJ$5:AJ13)+1</f>
        <v>9</v>
      </c>
      <c r="AK14" s="16">
        <f t="shared" si="2"/>
        <v>0</v>
      </c>
    </row>
    <row r="15" spans="1:57" x14ac:dyDescent="0.3">
      <c r="A15" s="13">
        <f>ROW()</f>
        <v>15</v>
      </c>
      <c r="O15" s="19">
        <f t="shared" si="3"/>
        <v>45200</v>
      </c>
      <c r="P15" s="9">
        <f>MAX(P$5:P14)+1</f>
        <v>10</v>
      </c>
      <c r="Q15" s="16">
        <f t="shared" si="0"/>
        <v>0</v>
      </c>
      <c r="AH15" s="8" t="s">
        <v>4</v>
      </c>
      <c r="AI15" s="18" t="s">
        <v>127</v>
      </c>
      <c r="AJ15" s="9">
        <f>MAX(AJ$5:AJ14)+1</f>
        <v>10</v>
      </c>
      <c r="AK15" s="16">
        <f t="shared" ref="AK15:AK20" si="4">IF(AND(AI15="",AJ15&lt;&gt;0),1,IF(COUNTIF(AI:AI,AI15)&lt;&gt;1,1,0))</f>
        <v>0</v>
      </c>
    </row>
    <row r="16" spans="1:57" x14ac:dyDescent="0.3">
      <c r="A16" s="13">
        <f>ROW()</f>
        <v>16</v>
      </c>
      <c r="O16" s="19">
        <f t="shared" si="3"/>
        <v>45231</v>
      </c>
      <c r="P16" s="9">
        <f>MAX(P$5:P15)+1</f>
        <v>11</v>
      </c>
      <c r="Q16" s="16">
        <f t="shared" si="0"/>
        <v>0</v>
      </c>
      <c r="AH16" s="8" t="s">
        <v>4</v>
      </c>
      <c r="AI16" s="18" t="s">
        <v>128</v>
      </c>
      <c r="AJ16" s="9">
        <f>MAX(AJ$5:AJ15)+1</f>
        <v>11</v>
      </c>
      <c r="AK16" s="16">
        <f t="shared" si="4"/>
        <v>0</v>
      </c>
    </row>
    <row r="17" spans="1:37" x14ac:dyDescent="0.3">
      <c r="A17" s="13">
        <f>ROW()</f>
        <v>17</v>
      </c>
      <c r="O17" s="19">
        <f t="shared" si="3"/>
        <v>45261</v>
      </c>
      <c r="P17" s="9">
        <f>MAX(P$5:P16)+1</f>
        <v>12</v>
      </c>
      <c r="Q17" s="16">
        <f t="shared" si="0"/>
        <v>0</v>
      </c>
      <c r="AH17" s="8" t="s">
        <v>4</v>
      </c>
      <c r="AI17" s="18" t="s">
        <v>129</v>
      </c>
      <c r="AJ17" s="9">
        <f>MAX(AJ$5:AJ16)+1</f>
        <v>12</v>
      </c>
      <c r="AK17" s="16">
        <f t="shared" si="4"/>
        <v>0</v>
      </c>
    </row>
    <row r="18" spans="1:37" x14ac:dyDescent="0.3">
      <c r="A18" s="13">
        <f>ROW()</f>
        <v>18</v>
      </c>
      <c r="O18" s="19">
        <f t="shared" ref="O18:O28" si="5">EOMONTH(O17,0)+1</f>
        <v>45292</v>
      </c>
      <c r="P18" s="9">
        <f>MAX(P$5:P17)+1</f>
        <v>13</v>
      </c>
      <c r="Q18" s="16">
        <f t="shared" si="0"/>
        <v>0</v>
      </c>
      <c r="AH18" s="8" t="s">
        <v>4</v>
      </c>
      <c r="AI18" s="18" t="s">
        <v>449</v>
      </c>
      <c r="AJ18" s="9">
        <f>MAX(AJ$5:AJ17)+1</f>
        <v>13</v>
      </c>
      <c r="AK18" s="16">
        <f t="shared" si="4"/>
        <v>0</v>
      </c>
    </row>
    <row r="19" spans="1:37" x14ac:dyDescent="0.3">
      <c r="A19" s="13">
        <f>ROW()</f>
        <v>19</v>
      </c>
      <c r="O19" s="19">
        <f t="shared" si="5"/>
        <v>45323</v>
      </c>
      <c r="P19" s="9">
        <f>MAX(P$5:P18)+1</f>
        <v>14</v>
      </c>
      <c r="Q19" s="16">
        <f t="shared" si="0"/>
        <v>0</v>
      </c>
      <c r="AH19" s="8" t="s">
        <v>4</v>
      </c>
      <c r="AI19" s="18" t="s">
        <v>450</v>
      </c>
      <c r="AJ19" s="9">
        <f>MAX(AJ$5:AJ18)+1</f>
        <v>14</v>
      </c>
      <c r="AK19" s="16">
        <f t="shared" si="4"/>
        <v>0</v>
      </c>
    </row>
    <row r="20" spans="1:37" x14ac:dyDescent="0.3">
      <c r="A20" s="13">
        <f>ROW()</f>
        <v>20</v>
      </c>
      <c r="O20" s="19">
        <f t="shared" si="5"/>
        <v>45352</v>
      </c>
      <c r="P20" s="9">
        <f>MAX(P$5:P19)+1</f>
        <v>15</v>
      </c>
      <c r="Q20" s="16">
        <f t="shared" si="0"/>
        <v>0</v>
      </c>
      <c r="AH20" s="8" t="s">
        <v>4</v>
      </c>
      <c r="AI20" s="18" t="s">
        <v>451</v>
      </c>
      <c r="AJ20" s="9">
        <f>MAX(AJ$5:AJ19)+1</f>
        <v>15</v>
      </c>
      <c r="AK20" s="16">
        <f t="shared" si="4"/>
        <v>0</v>
      </c>
    </row>
    <row r="21" spans="1:37" x14ac:dyDescent="0.3">
      <c r="A21" s="13">
        <f>ROW()</f>
        <v>21</v>
      </c>
      <c r="O21" s="19">
        <f t="shared" si="5"/>
        <v>45383</v>
      </c>
      <c r="P21" s="9">
        <f>MAX(P$5:P20)+1</f>
        <v>16</v>
      </c>
      <c r="Q21" s="16">
        <f t="shared" si="0"/>
        <v>0</v>
      </c>
    </row>
    <row r="22" spans="1:37" x14ac:dyDescent="0.3">
      <c r="A22" s="13">
        <f>ROW()</f>
        <v>22</v>
      </c>
      <c r="O22" s="19">
        <f t="shared" si="5"/>
        <v>45413</v>
      </c>
      <c r="P22" s="9">
        <f>MAX(P$5:P21)+1</f>
        <v>17</v>
      </c>
      <c r="Q22" s="16">
        <f t="shared" si="0"/>
        <v>0</v>
      </c>
    </row>
    <row r="23" spans="1:37" x14ac:dyDescent="0.3">
      <c r="A23" s="13">
        <f>ROW()</f>
        <v>23</v>
      </c>
      <c r="O23" s="19">
        <f t="shared" si="5"/>
        <v>45444</v>
      </c>
      <c r="P23" s="9">
        <f>MAX(P$5:P22)+1</f>
        <v>18</v>
      </c>
      <c r="Q23" s="16">
        <f t="shared" si="0"/>
        <v>0</v>
      </c>
    </row>
    <row r="24" spans="1:37" x14ac:dyDescent="0.3">
      <c r="A24" s="13">
        <f>ROW()</f>
        <v>24</v>
      </c>
      <c r="O24" s="19">
        <f t="shared" si="5"/>
        <v>45474</v>
      </c>
      <c r="P24" s="9">
        <f>MAX(P$5:P23)+1</f>
        <v>19</v>
      </c>
      <c r="Q24" s="16">
        <f t="shared" si="0"/>
        <v>0</v>
      </c>
    </row>
    <row r="25" spans="1:37" x14ac:dyDescent="0.3">
      <c r="A25" s="13">
        <f>ROW()</f>
        <v>25</v>
      </c>
      <c r="O25" s="19">
        <f t="shared" si="5"/>
        <v>45505</v>
      </c>
      <c r="P25" s="9">
        <f>MAX(P$5:P24)+1</f>
        <v>20</v>
      </c>
      <c r="Q25" s="16">
        <f t="shared" si="0"/>
        <v>0</v>
      </c>
    </row>
    <row r="26" spans="1:37" x14ac:dyDescent="0.3">
      <c r="A26" s="13">
        <f>ROW()</f>
        <v>26</v>
      </c>
      <c r="O26" s="19">
        <f t="shared" si="5"/>
        <v>45536</v>
      </c>
      <c r="P26" s="9">
        <f>MAX(P$5:P25)+1</f>
        <v>21</v>
      </c>
      <c r="Q26" s="16">
        <f t="shared" si="0"/>
        <v>0</v>
      </c>
    </row>
    <row r="27" spans="1:37" x14ac:dyDescent="0.3">
      <c r="A27" s="13">
        <f>ROW()</f>
        <v>27</v>
      </c>
      <c r="O27" s="19">
        <f t="shared" si="5"/>
        <v>45566</v>
      </c>
      <c r="P27" s="9">
        <f>MAX(P$5:P26)+1</f>
        <v>22</v>
      </c>
      <c r="Q27" s="16">
        <f t="shared" si="0"/>
        <v>0</v>
      </c>
    </row>
    <row r="28" spans="1:37" x14ac:dyDescent="0.3">
      <c r="A28" s="13">
        <f>ROW()</f>
        <v>28</v>
      </c>
      <c r="O28" s="19">
        <f t="shared" si="5"/>
        <v>45597</v>
      </c>
      <c r="P28" s="9">
        <f>MAX(P$5:P27)+1</f>
        <v>23</v>
      </c>
      <c r="Q28" s="16">
        <f t="shared" si="0"/>
        <v>0</v>
      </c>
    </row>
    <row r="29" spans="1:37" x14ac:dyDescent="0.3">
      <c r="A29" s="13">
        <f>ROW()</f>
        <v>29</v>
      </c>
      <c r="O29" s="19">
        <f t="shared" ref="O29:O92" si="6">EOMONTH(O28,0)+1</f>
        <v>45627</v>
      </c>
      <c r="P29" s="9">
        <f>MAX(P$5:P28)+1</f>
        <v>24</v>
      </c>
      <c r="Q29" s="16">
        <f t="shared" si="0"/>
        <v>0</v>
      </c>
    </row>
    <row r="30" spans="1:37" x14ac:dyDescent="0.3">
      <c r="A30" s="13">
        <f>ROW()</f>
        <v>30</v>
      </c>
      <c r="O30" s="19">
        <f t="shared" si="6"/>
        <v>45658</v>
      </c>
      <c r="P30" s="9">
        <f>MAX(P$5:P29)+1</f>
        <v>25</v>
      </c>
      <c r="Q30" s="16">
        <f t="shared" ref="Q30:Q91" si="7">IF(AND(O30="",P30&lt;&gt;0),1,IF(COUNTIF(O:O,O30)&lt;&gt;1,1,0))</f>
        <v>0</v>
      </c>
    </row>
    <row r="31" spans="1:37" x14ac:dyDescent="0.3">
      <c r="A31" s="13">
        <f>ROW()</f>
        <v>31</v>
      </c>
      <c r="O31" s="19">
        <f t="shared" si="6"/>
        <v>45689</v>
      </c>
      <c r="P31" s="9">
        <f>MAX(P$5:P30)+1</f>
        <v>26</v>
      </c>
      <c r="Q31" s="16">
        <f t="shared" si="7"/>
        <v>0</v>
      </c>
    </row>
    <row r="32" spans="1:37" x14ac:dyDescent="0.3">
      <c r="A32" s="13">
        <f>ROW()</f>
        <v>32</v>
      </c>
      <c r="O32" s="19">
        <f t="shared" si="6"/>
        <v>45717</v>
      </c>
      <c r="P32" s="9">
        <f>MAX(P$5:P31)+1</f>
        <v>27</v>
      </c>
      <c r="Q32" s="16">
        <f t="shared" si="7"/>
        <v>0</v>
      </c>
    </row>
    <row r="33" spans="1:17" x14ac:dyDescent="0.3">
      <c r="A33" s="13">
        <f>ROW()</f>
        <v>33</v>
      </c>
      <c r="O33" s="19">
        <f t="shared" si="6"/>
        <v>45748</v>
      </c>
      <c r="P33" s="9">
        <f>MAX(P$5:P32)+1</f>
        <v>28</v>
      </c>
      <c r="Q33" s="16">
        <f t="shared" si="7"/>
        <v>0</v>
      </c>
    </row>
    <row r="34" spans="1:17" x14ac:dyDescent="0.3">
      <c r="A34" s="13">
        <f>ROW()</f>
        <v>34</v>
      </c>
      <c r="O34" s="19">
        <f t="shared" si="6"/>
        <v>45778</v>
      </c>
      <c r="P34" s="9">
        <f>MAX(P$5:P33)+1</f>
        <v>29</v>
      </c>
      <c r="Q34" s="16">
        <f t="shared" si="7"/>
        <v>0</v>
      </c>
    </row>
    <row r="35" spans="1:17" x14ac:dyDescent="0.3">
      <c r="A35" s="13">
        <f>ROW()</f>
        <v>35</v>
      </c>
      <c r="O35" s="19">
        <f t="shared" si="6"/>
        <v>45809</v>
      </c>
      <c r="P35" s="9">
        <f>MAX(P$5:P34)+1</f>
        <v>30</v>
      </c>
      <c r="Q35" s="16">
        <f t="shared" si="7"/>
        <v>0</v>
      </c>
    </row>
    <row r="36" spans="1:17" x14ac:dyDescent="0.3">
      <c r="A36" s="13">
        <f>ROW()</f>
        <v>36</v>
      </c>
      <c r="O36" s="19">
        <f t="shared" si="6"/>
        <v>45839</v>
      </c>
      <c r="P36" s="9">
        <f>MAX(P$5:P35)+1</f>
        <v>31</v>
      </c>
      <c r="Q36" s="16">
        <f t="shared" si="7"/>
        <v>0</v>
      </c>
    </row>
    <row r="37" spans="1:17" x14ac:dyDescent="0.3">
      <c r="A37" s="13">
        <f>ROW()</f>
        <v>37</v>
      </c>
      <c r="O37" s="19">
        <f t="shared" si="6"/>
        <v>45870</v>
      </c>
      <c r="P37" s="9">
        <f>MAX(P$5:P36)+1</f>
        <v>32</v>
      </c>
      <c r="Q37" s="16">
        <f t="shared" si="7"/>
        <v>0</v>
      </c>
    </row>
    <row r="38" spans="1:17" x14ac:dyDescent="0.3">
      <c r="A38" s="13">
        <f>ROW()</f>
        <v>38</v>
      </c>
      <c r="O38" s="19">
        <f t="shared" si="6"/>
        <v>45901</v>
      </c>
      <c r="P38" s="9">
        <f>MAX(P$5:P37)+1</f>
        <v>33</v>
      </c>
      <c r="Q38" s="16">
        <f t="shared" si="7"/>
        <v>0</v>
      </c>
    </row>
    <row r="39" spans="1:17" x14ac:dyDescent="0.3">
      <c r="A39" s="13">
        <f>ROW()</f>
        <v>39</v>
      </c>
      <c r="O39" s="19">
        <f t="shared" si="6"/>
        <v>45931</v>
      </c>
      <c r="P39" s="9">
        <f>MAX(P$5:P38)+1</f>
        <v>34</v>
      </c>
      <c r="Q39" s="16">
        <f t="shared" si="7"/>
        <v>0</v>
      </c>
    </row>
    <row r="40" spans="1:17" x14ac:dyDescent="0.3">
      <c r="A40" s="13">
        <f>ROW()</f>
        <v>40</v>
      </c>
      <c r="O40" s="19">
        <f t="shared" si="6"/>
        <v>45962</v>
      </c>
      <c r="P40" s="9">
        <f>MAX(P$5:P39)+1</f>
        <v>35</v>
      </c>
      <c r="Q40" s="16">
        <f t="shared" si="7"/>
        <v>0</v>
      </c>
    </row>
    <row r="41" spans="1:17" x14ac:dyDescent="0.3">
      <c r="A41" s="13">
        <f>ROW()</f>
        <v>41</v>
      </c>
      <c r="O41" s="19">
        <f t="shared" si="6"/>
        <v>45992</v>
      </c>
      <c r="P41" s="9">
        <f>MAX(P$5:P40)+1</f>
        <v>36</v>
      </c>
      <c r="Q41" s="16">
        <f t="shared" si="7"/>
        <v>0</v>
      </c>
    </row>
    <row r="42" spans="1:17" x14ac:dyDescent="0.3">
      <c r="A42" s="13">
        <f>ROW()</f>
        <v>42</v>
      </c>
      <c r="O42" s="19">
        <f t="shared" si="6"/>
        <v>46023</v>
      </c>
      <c r="P42" s="9">
        <f>MAX(P$5:P41)+1</f>
        <v>37</v>
      </c>
      <c r="Q42" s="16">
        <f t="shared" si="7"/>
        <v>0</v>
      </c>
    </row>
    <row r="43" spans="1:17" x14ac:dyDescent="0.3">
      <c r="A43" s="13">
        <f>ROW()</f>
        <v>43</v>
      </c>
      <c r="O43" s="19">
        <f t="shared" si="6"/>
        <v>46054</v>
      </c>
      <c r="P43" s="9">
        <f>MAX(P$5:P42)+1</f>
        <v>38</v>
      </c>
      <c r="Q43" s="16">
        <f t="shared" si="7"/>
        <v>0</v>
      </c>
    </row>
    <row r="44" spans="1:17" x14ac:dyDescent="0.3">
      <c r="A44" s="13">
        <f>ROW()</f>
        <v>44</v>
      </c>
      <c r="O44" s="19">
        <f t="shared" si="6"/>
        <v>46082</v>
      </c>
      <c r="P44" s="9">
        <f>MAX(P$5:P43)+1</f>
        <v>39</v>
      </c>
      <c r="Q44" s="16">
        <f t="shared" si="7"/>
        <v>0</v>
      </c>
    </row>
    <row r="45" spans="1:17" x14ac:dyDescent="0.3">
      <c r="A45" s="13">
        <f>ROW()</f>
        <v>45</v>
      </c>
      <c r="O45" s="19">
        <f t="shared" si="6"/>
        <v>46113</v>
      </c>
      <c r="P45" s="9">
        <f>MAX(P$5:P44)+1</f>
        <v>40</v>
      </c>
      <c r="Q45" s="16">
        <f t="shared" si="7"/>
        <v>0</v>
      </c>
    </row>
    <row r="46" spans="1:17" x14ac:dyDescent="0.3">
      <c r="A46" s="13">
        <f>ROW()</f>
        <v>46</v>
      </c>
      <c r="O46" s="19">
        <f t="shared" si="6"/>
        <v>46143</v>
      </c>
      <c r="P46" s="9">
        <f>MAX(P$5:P45)+1</f>
        <v>41</v>
      </c>
      <c r="Q46" s="16">
        <f t="shared" si="7"/>
        <v>0</v>
      </c>
    </row>
    <row r="47" spans="1:17" x14ac:dyDescent="0.3">
      <c r="A47" s="13">
        <f>ROW()</f>
        <v>47</v>
      </c>
      <c r="O47" s="19">
        <f t="shared" si="6"/>
        <v>46174</v>
      </c>
      <c r="P47" s="9">
        <f>MAX(P$5:P46)+1</f>
        <v>42</v>
      </c>
      <c r="Q47" s="16">
        <f t="shared" si="7"/>
        <v>0</v>
      </c>
    </row>
    <row r="48" spans="1:17" x14ac:dyDescent="0.3">
      <c r="O48" s="19">
        <f t="shared" si="6"/>
        <v>46204</v>
      </c>
      <c r="P48" s="9">
        <f>MAX(P$5:P47)+1</f>
        <v>43</v>
      </c>
      <c r="Q48" s="16">
        <f t="shared" si="7"/>
        <v>0</v>
      </c>
    </row>
    <row r="49" spans="15:17" x14ac:dyDescent="0.3">
      <c r="O49" s="19">
        <f t="shared" si="6"/>
        <v>46235</v>
      </c>
      <c r="P49" s="9">
        <f>MAX(P$5:P48)+1</f>
        <v>44</v>
      </c>
      <c r="Q49" s="16">
        <f t="shared" si="7"/>
        <v>0</v>
      </c>
    </row>
    <row r="50" spans="15:17" x14ac:dyDescent="0.3">
      <c r="O50" s="19">
        <f t="shared" si="6"/>
        <v>46266</v>
      </c>
      <c r="P50" s="9">
        <f>MAX(P$5:P49)+1</f>
        <v>45</v>
      </c>
      <c r="Q50" s="16">
        <f t="shared" si="7"/>
        <v>0</v>
      </c>
    </row>
    <row r="51" spans="15:17" x14ac:dyDescent="0.3">
      <c r="O51" s="19">
        <f t="shared" si="6"/>
        <v>46296</v>
      </c>
      <c r="P51" s="9">
        <f>MAX(P$5:P50)+1</f>
        <v>46</v>
      </c>
      <c r="Q51" s="16">
        <f t="shared" si="7"/>
        <v>0</v>
      </c>
    </row>
    <row r="52" spans="15:17" x14ac:dyDescent="0.3">
      <c r="O52" s="19">
        <f t="shared" si="6"/>
        <v>46327</v>
      </c>
      <c r="P52" s="9">
        <f>MAX(P$5:P51)+1</f>
        <v>47</v>
      </c>
      <c r="Q52" s="16">
        <f t="shared" si="7"/>
        <v>0</v>
      </c>
    </row>
    <row r="53" spans="15:17" x14ac:dyDescent="0.3">
      <c r="O53" s="19">
        <f t="shared" si="6"/>
        <v>46357</v>
      </c>
      <c r="P53" s="9">
        <f>MAX(P$5:P52)+1</f>
        <v>48</v>
      </c>
      <c r="Q53" s="16">
        <f t="shared" si="7"/>
        <v>0</v>
      </c>
    </row>
    <row r="54" spans="15:17" x14ac:dyDescent="0.3">
      <c r="O54" s="19">
        <f t="shared" si="6"/>
        <v>46388</v>
      </c>
      <c r="P54" s="9">
        <f>MAX(P$5:P53)+1</f>
        <v>49</v>
      </c>
      <c r="Q54" s="16">
        <f t="shared" si="7"/>
        <v>0</v>
      </c>
    </row>
    <row r="55" spans="15:17" x14ac:dyDescent="0.3">
      <c r="O55" s="19">
        <f t="shared" si="6"/>
        <v>46419</v>
      </c>
      <c r="P55" s="9">
        <f>MAX(P$5:P54)+1</f>
        <v>50</v>
      </c>
      <c r="Q55" s="16">
        <f t="shared" si="7"/>
        <v>0</v>
      </c>
    </row>
    <row r="56" spans="15:17" x14ac:dyDescent="0.3">
      <c r="O56" s="19">
        <f t="shared" si="6"/>
        <v>46447</v>
      </c>
      <c r="P56" s="9">
        <f>MAX(P$5:P55)+1</f>
        <v>51</v>
      </c>
      <c r="Q56" s="16">
        <f t="shared" si="7"/>
        <v>0</v>
      </c>
    </row>
    <row r="57" spans="15:17" x14ac:dyDescent="0.3">
      <c r="O57" s="19">
        <f t="shared" si="6"/>
        <v>46478</v>
      </c>
      <c r="P57" s="9">
        <f>MAX(P$5:P56)+1</f>
        <v>52</v>
      </c>
      <c r="Q57" s="16">
        <f t="shared" si="7"/>
        <v>0</v>
      </c>
    </row>
    <row r="58" spans="15:17" x14ac:dyDescent="0.3">
      <c r="O58" s="19">
        <f t="shared" si="6"/>
        <v>46508</v>
      </c>
      <c r="P58" s="9">
        <f>MAX(P$5:P57)+1</f>
        <v>53</v>
      </c>
      <c r="Q58" s="16">
        <f t="shared" si="7"/>
        <v>0</v>
      </c>
    </row>
    <row r="59" spans="15:17" x14ac:dyDescent="0.3">
      <c r="O59" s="19">
        <f t="shared" si="6"/>
        <v>46539</v>
      </c>
      <c r="P59" s="9">
        <f>MAX(P$5:P58)+1</f>
        <v>54</v>
      </c>
      <c r="Q59" s="16">
        <f t="shared" si="7"/>
        <v>0</v>
      </c>
    </row>
    <row r="60" spans="15:17" x14ac:dyDescent="0.3">
      <c r="O60" s="19">
        <f t="shared" si="6"/>
        <v>46569</v>
      </c>
      <c r="P60" s="9">
        <f>MAX(P$5:P59)+1</f>
        <v>55</v>
      </c>
      <c r="Q60" s="16">
        <f t="shared" si="7"/>
        <v>0</v>
      </c>
    </row>
    <row r="61" spans="15:17" x14ac:dyDescent="0.3">
      <c r="O61" s="19">
        <f t="shared" si="6"/>
        <v>46600</v>
      </c>
      <c r="P61" s="9">
        <f>MAX(P$5:P60)+1</f>
        <v>56</v>
      </c>
      <c r="Q61" s="16">
        <f t="shared" si="7"/>
        <v>0</v>
      </c>
    </row>
    <row r="62" spans="15:17" x14ac:dyDescent="0.3">
      <c r="O62" s="19">
        <f t="shared" si="6"/>
        <v>46631</v>
      </c>
      <c r="P62" s="9">
        <f>MAX(P$5:P61)+1</f>
        <v>57</v>
      </c>
      <c r="Q62" s="16">
        <f t="shared" si="7"/>
        <v>0</v>
      </c>
    </row>
    <row r="63" spans="15:17" x14ac:dyDescent="0.3">
      <c r="O63" s="19">
        <f t="shared" si="6"/>
        <v>46661</v>
      </c>
      <c r="P63" s="9">
        <f>MAX(P$5:P62)+1</f>
        <v>58</v>
      </c>
      <c r="Q63" s="16">
        <f t="shared" si="7"/>
        <v>0</v>
      </c>
    </row>
    <row r="64" spans="15:17" x14ac:dyDescent="0.3">
      <c r="O64" s="19">
        <f t="shared" si="6"/>
        <v>46692</v>
      </c>
      <c r="P64" s="9">
        <f>MAX(P$5:P63)+1</f>
        <v>59</v>
      </c>
      <c r="Q64" s="16">
        <f t="shared" si="7"/>
        <v>0</v>
      </c>
    </row>
    <row r="65" spans="15:17" x14ac:dyDescent="0.3">
      <c r="O65" s="19">
        <f t="shared" si="6"/>
        <v>46722</v>
      </c>
      <c r="P65" s="9">
        <f>MAX(P$5:P64)+1</f>
        <v>60</v>
      </c>
      <c r="Q65" s="16">
        <f t="shared" si="7"/>
        <v>0</v>
      </c>
    </row>
    <row r="66" spans="15:17" x14ac:dyDescent="0.3">
      <c r="O66" s="19">
        <f t="shared" si="6"/>
        <v>46753</v>
      </c>
      <c r="P66" s="9">
        <f>MAX(P$5:P65)+1</f>
        <v>61</v>
      </c>
      <c r="Q66" s="16">
        <f t="shared" si="7"/>
        <v>0</v>
      </c>
    </row>
    <row r="67" spans="15:17" x14ac:dyDescent="0.3">
      <c r="O67" s="19">
        <f t="shared" si="6"/>
        <v>46784</v>
      </c>
      <c r="P67" s="9">
        <f>MAX(P$5:P66)+1</f>
        <v>62</v>
      </c>
      <c r="Q67" s="16">
        <f t="shared" si="7"/>
        <v>0</v>
      </c>
    </row>
    <row r="68" spans="15:17" x14ac:dyDescent="0.3">
      <c r="O68" s="19">
        <f t="shared" si="6"/>
        <v>46813</v>
      </c>
      <c r="P68" s="9">
        <f>MAX(P$5:P67)+1</f>
        <v>63</v>
      </c>
      <c r="Q68" s="16">
        <f t="shared" si="7"/>
        <v>0</v>
      </c>
    </row>
    <row r="69" spans="15:17" x14ac:dyDescent="0.3">
      <c r="O69" s="19">
        <f t="shared" si="6"/>
        <v>46844</v>
      </c>
      <c r="P69" s="9">
        <f>MAX(P$5:P68)+1</f>
        <v>64</v>
      </c>
      <c r="Q69" s="16">
        <f t="shared" si="7"/>
        <v>0</v>
      </c>
    </row>
    <row r="70" spans="15:17" x14ac:dyDescent="0.3">
      <c r="O70" s="19">
        <f t="shared" si="6"/>
        <v>46874</v>
      </c>
      <c r="P70" s="9">
        <f>MAX(P$5:P69)+1</f>
        <v>65</v>
      </c>
      <c r="Q70" s="16">
        <f t="shared" si="7"/>
        <v>0</v>
      </c>
    </row>
    <row r="71" spans="15:17" x14ac:dyDescent="0.3">
      <c r="O71" s="19">
        <f t="shared" si="6"/>
        <v>46905</v>
      </c>
      <c r="P71" s="9">
        <f>MAX(P$5:P70)+1</f>
        <v>66</v>
      </c>
      <c r="Q71" s="16">
        <f t="shared" si="7"/>
        <v>0</v>
      </c>
    </row>
    <row r="72" spans="15:17" x14ac:dyDescent="0.3">
      <c r="O72" s="19">
        <f t="shared" si="6"/>
        <v>46935</v>
      </c>
      <c r="P72" s="9">
        <f>MAX(P$5:P71)+1</f>
        <v>67</v>
      </c>
      <c r="Q72" s="16">
        <f t="shared" si="7"/>
        <v>0</v>
      </c>
    </row>
    <row r="73" spans="15:17" x14ac:dyDescent="0.3">
      <c r="O73" s="19">
        <f t="shared" si="6"/>
        <v>46966</v>
      </c>
      <c r="P73" s="9">
        <f>MAX(P$5:P72)+1</f>
        <v>68</v>
      </c>
      <c r="Q73" s="16">
        <f t="shared" si="7"/>
        <v>0</v>
      </c>
    </row>
    <row r="74" spans="15:17" x14ac:dyDescent="0.3">
      <c r="O74" s="19">
        <f t="shared" si="6"/>
        <v>46997</v>
      </c>
      <c r="P74" s="9">
        <f>MAX(P$5:P73)+1</f>
        <v>69</v>
      </c>
      <c r="Q74" s="16">
        <f t="shared" si="7"/>
        <v>0</v>
      </c>
    </row>
    <row r="75" spans="15:17" x14ac:dyDescent="0.3">
      <c r="O75" s="19">
        <f t="shared" si="6"/>
        <v>47027</v>
      </c>
      <c r="P75" s="9">
        <f>MAX(P$5:P74)+1</f>
        <v>70</v>
      </c>
      <c r="Q75" s="16">
        <f t="shared" si="7"/>
        <v>0</v>
      </c>
    </row>
    <row r="76" spans="15:17" x14ac:dyDescent="0.3">
      <c r="O76" s="19">
        <f t="shared" si="6"/>
        <v>47058</v>
      </c>
      <c r="P76" s="9">
        <f>MAX(P$5:P75)+1</f>
        <v>71</v>
      </c>
      <c r="Q76" s="16">
        <f t="shared" si="7"/>
        <v>0</v>
      </c>
    </row>
    <row r="77" spans="15:17" x14ac:dyDescent="0.3">
      <c r="O77" s="19">
        <f t="shared" si="6"/>
        <v>47088</v>
      </c>
      <c r="P77" s="9">
        <f>MAX(P$5:P76)+1</f>
        <v>72</v>
      </c>
      <c r="Q77" s="16">
        <f t="shared" si="7"/>
        <v>0</v>
      </c>
    </row>
    <row r="78" spans="15:17" x14ac:dyDescent="0.3">
      <c r="O78" s="19">
        <f t="shared" si="6"/>
        <v>47119</v>
      </c>
      <c r="P78" s="9">
        <f>MAX(P$5:P77)+1</f>
        <v>73</v>
      </c>
      <c r="Q78" s="16">
        <f t="shared" si="7"/>
        <v>0</v>
      </c>
    </row>
    <row r="79" spans="15:17" x14ac:dyDescent="0.3">
      <c r="O79" s="19">
        <f t="shared" si="6"/>
        <v>47150</v>
      </c>
      <c r="P79" s="9">
        <f>MAX(P$5:P78)+1</f>
        <v>74</v>
      </c>
      <c r="Q79" s="16">
        <f t="shared" si="7"/>
        <v>0</v>
      </c>
    </row>
    <row r="80" spans="15:17" x14ac:dyDescent="0.3">
      <c r="O80" s="19">
        <f t="shared" si="6"/>
        <v>47178</v>
      </c>
      <c r="P80" s="9">
        <f>MAX(P$5:P79)+1</f>
        <v>75</v>
      </c>
      <c r="Q80" s="16">
        <f t="shared" si="7"/>
        <v>0</v>
      </c>
    </row>
    <row r="81" spans="15:17" x14ac:dyDescent="0.3">
      <c r="O81" s="19">
        <f t="shared" si="6"/>
        <v>47209</v>
      </c>
      <c r="P81" s="9">
        <f>MAX(P$5:P80)+1</f>
        <v>76</v>
      </c>
      <c r="Q81" s="16">
        <f t="shared" si="7"/>
        <v>0</v>
      </c>
    </row>
    <row r="82" spans="15:17" x14ac:dyDescent="0.3">
      <c r="O82" s="19">
        <f t="shared" si="6"/>
        <v>47239</v>
      </c>
      <c r="P82" s="9">
        <f>MAX(P$5:P81)+1</f>
        <v>77</v>
      </c>
      <c r="Q82" s="16">
        <f t="shared" si="7"/>
        <v>0</v>
      </c>
    </row>
    <row r="83" spans="15:17" x14ac:dyDescent="0.3">
      <c r="O83" s="19">
        <f t="shared" si="6"/>
        <v>47270</v>
      </c>
      <c r="P83" s="9">
        <f>MAX(P$5:P82)+1</f>
        <v>78</v>
      </c>
      <c r="Q83" s="16">
        <f t="shared" si="7"/>
        <v>0</v>
      </c>
    </row>
    <row r="84" spans="15:17" x14ac:dyDescent="0.3">
      <c r="O84" s="19">
        <f t="shared" si="6"/>
        <v>47300</v>
      </c>
      <c r="P84" s="9">
        <f>MAX(P$5:P83)+1</f>
        <v>79</v>
      </c>
      <c r="Q84" s="16">
        <f t="shared" si="7"/>
        <v>0</v>
      </c>
    </row>
    <row r="85" spans="15:17" x14ac:dyDescent="0.3">
      <c r="O85" s="19">
        <f t="shared" si="6"/>
        <v>47331</v>
      </c>
      <c r="P85" s="9">
        <f>MAX(P$5:P84)+1</f>
        <v>80</v>
      </c>
      <c r="Q85" s="16">
        <f t="shared" si="7"/>
        <v>0</v>
      </c>
    </row>
    <row r="86" spans="15:17" x14ac:dyDescent="0.3">
      <c r="O86" s="19">
        <f t="shared" si="6"/>
        <v>47362</v>
      </c>
      <c r="P86" s="9">
        <f>MAX(P$5:P85)+1</f>
        <v>81</v>
      </c>
      <c r="Q86" s="16">
        <f t="shared" si="7"/>
        <v>0</v>
      </c>
    </row>
    <row r="87" spans="15:17" x14ac:dyDescent="0.3">
      <c r="O87" s="19">
        <f t="shared" si="6"/>
        <v>47392</v>
      </c>
      <c r="P87" s="9">
        <f>MAX(P$5:P86)+1</f>
        <v>82</v>
      </c>
      <c r="Q87" s="16">
        <f t="shared" si="7"/>
        <v>0</v>
      </c>
    </row>
    <row r="88" spans="15:17" x14ac:dyDescent="0.3">
      <c r="O88" s="19">
        <f t="shared" si="6"/>
        <v>47423</v>
      </c>
      <c r="P88" s="9">
        <f>MAX(P$5:P87)+1</f>
        <v>83</v>
      </c>
      <c r="Q88" s="16">
        <f t="shared" si="7"/>
        <v>0</v>
      </c>
    </row>
    <row r="89" spans="15:17" x14ac:dyDescent="0.3">
      <c r="O89" s="19">
        <f t="shared" si="6"/>
        <v>47453</v>
      </c>
      <c r="P89" s="9">
        <f>MAX(P$5:P88)+1</f>
        <v>84</v>
      </c>
      <c r="Q89" s="16">
        <f t="shared" si="7"/>
        <v>0</v>
      </c>
    </row>
    <row r="90" spans="15:17" x14ac:dyDescent="0.3">
      <c r="O90" s="19">
        <f t="shared" si="6"/>
        <v>47484</v>
      </c>
      <c r="P90" s="9">
        <f>MAX(P$5:P89)+1</f>
        <v>85</v>
      </c>
      <c r="Q90" s="16">
        <f t="shared" si="7"/>
        <v>0</v>
      </c>
    </row>
    <row r="91" spans="15:17" x14ac:dyDescent="0.3">
      <c r="O91" s="19">
        <f t="shared" si="6"/>
        <v>47515</v>
      </c>
      <c r="P91" s="9">
        <f>MAX(P$5:P90)+1</f>
        <v>86</v>
      </c>
      <c r="Q91" s="16">
        <f t="shared" si="7"/>
        <v>0</v>
      </c>
    </row>
    <row r="92" spans="15:17" x14ac:dyDescent="0.3">
      <c r="O92" s="19">
        <f t="shared" si="6"/>
        <v>47543</v>
      </c>
      <c r="P92" s="9">
        <f>MAX(P$5:P91)+1</f>
        <v>87</v>
      </c>
      <c r="Q92" s="16">
        <f t="shared" ref="Q92:Q112" si="8">IF(AND(O92="",P92&lt;&gt;0),1,IF(COUNTIF(O:O,O92)&lt;&gt;1,1,0))</f>
        <v>0</v>
      </c>
    </row>
    <row r="93" spans="15:17" x14ac:dyDescent="0.3">
      <c r="O93" s="19">
        <f t="shared" ref="O93:O125" si="9">EOMONTH(O92,0)+1</f>
        <v>47574</v>
      </c>
      <c r="P93" s="9">
        <f>MAX(P$5:P92)+1</f>
        <v>88</v>
      </c>
      <c r="Q93" s="16">
        <f t="shared" si="8"/>
        <v>0</v>
      </c>
    </row>
    <row r="94" spans="15:17" x14ac:dyDescent="0.3">
      <c r="O94" s="19">
        <f t="shared" si="9"/>
        <v>47604</v>
      </c>
      <c r="P94" s="9">
        <f>MAX(P$5:P93)+1</f>
        <v>89</v>
      </c>
      <c r="Q94" s="16">
        <f t="shared" si="8"/>
        <v>0</v>
      </c>
    </row>
    <row r="95" spans="15:17" x14ac:dyDescent="0.3">
      <c r="O95" s="19">
        <f t="shared" si="9"/>
        <v>47635</v>
      </c>
      <c r="P95" s="9">
        <f>MAX(P$5:P94)+1</f>
        <v>90</v>
      </c>
      <c r="Q95" s="16">
        <f t="shared" si="8"/>
        <v>0</v>
      </c>
    </row>
    <row r="96" spans="15:17" x14ac:dyDescent="0.3">
      <c r="O96" s="19">
        <f t="shared" si="9"/>
        <v>47665</v>
      </c>
      <c r="P96" s="9">
        <f>MAX(P$5:P95)+1</f>
        <v>91</v>
      </c>
      <c r="Q96" s="16">
        <f t="shared" si="8"/>
        <v>0</v>
      </c>
    </row>
    <row r="97" spans="15:17" x14ac:dyDescent="0.3">
      <c r="O97" s="19">
        <f t="shared" si="9"/>
        <v>47696</v>
      </c>
      <c r="P97" s="9">
        <f>MAX(P$5:P96)+1</f>
        <v>92</v>
      </c>
      <c r="Q97" s="16">
        <f t="shared" si="8"/>
        <v>0</v>
      </c>
    </row>
    <row r="98" spans="15:17" x14ac:dyDescent="0.3">
      <c r="O98" s="19">
        <f t="shared" si="9"/>
        <v>47727</v>
      </c>
      <c r="P98" s="9">
        <f>MAX(P$5:P97)+1</f>
        <v>93</v>
      </c>
      <c r="Q98" s="16">
        <f t="shared" si="8"/>
        <v>0</v>
      </c>
    </row>
    <row r="99" spans="15:17" x14ac:dyDescent="0.3">
      <c r="O99" s="19">
        <f t="shared" si="9"/>
        <v>47757</v>
      </c>
      <c r="P99" s="9">
        <f>MAX(P$5:P98)+1</f>
        <v>94</v>
      </c>
      <c r="Q99" s="16">
        <f t="shared" si="8"/>
        <v>0</v>
      </c>
    </row>
    <row r="100" spans="15:17" x14ac:dyDescent="0.3">
      <c r="O100" s="19">
        <f t="shared" si="9"/>
        <v>47788</v>
      </c>
      <c r="P100" s="9">
        <f>MAX(P$5:P99)+1</f>
        <v>95</v>
      </c>
      <c r="Q100" s="16">
        <f t="shared" si="8"/>
        <v>0</v>
      </c>
    </row>
    <row r="101" spans="15:17" x14ac:dyDescent="0.3">
      <c r="O101" s="19">
        <f t="shared" si="9"/>
        <v>47818</v>
      </c>
      <c r="P101" s="9">
        <f>MAX(P$5:P100)+1</f>
        <v>96</v>
      </c>
      <c r="Q101" s="16">
        <f t="shared" si="8"/>
        <v>0</v>
      </c>
    </row>
    <row r="102" spans="15:17" x14ac:dyDescent="0.3">
      <c r="O102" s="19">
        <f t="shared" si="9"/>
        <v>47849</v>
      </c>
      <c r="P102" s="9">
        <f>MAX(P$5:P101)+1</f>
        <v>97</v>
      </c>
      <c r="Q102" s="16">
        <f t="shared" si="8"/>
        <v>0</v>
      </c>
    </row>
    <row r="103" spans="15:17" x14ac:dyDescent="0.3">
      <c r="O103" s="19">
        <f t="shared" si="9"/>
        <v>47880</v>
      </c>
      <c r="P103" s="9">
        <f>MAX(P$5:P102)+1</f>
        <v>98</v>
      </c>
      <c r="Q103" s="16">
        <f t="shared" si="8"/>
        <v>0</v>
      </c>
    </row>
    <row r="104" spans="15:17" x14ac:dyDescent="0.3">
      <c r="O104" s="19">
        <f t="shared" si="9"/>
        <v>47908</v>
      </c>
      <c r="P104" s="9">
        <f>MAX(P$5:P103)+1</f>
        <v>99</v>
      </c>
      <c r="Q104" s="16">
        <f t="shared" si="8"/>
        <v>0</v>
      </c>
    </row>
    <row r="105" spans="15:17" x14ac:dyDescent="0.3">
      <c r="O105" s="19">
        <f t="shared" si="9"/>
        <v>47939</v>
      </c>
      <c r="P105" s="9">
        <f>MAX(P$5:P104)+1</f>
        <v>100</v>
      </c>
      <c r="Q105" s="16">
        <f t="shared" si="8"/>
        <v>0</v>
      </c>
    </row>
    <row r="106" spans="15:17" x14ac:dyDescent="0.3">
      <c r="O106" s="19">
        <f t="shared" si="9"/>
        <v>47969</v>
      </c>
      <c r="P106" s="9">
        <f>MAX(P$5:P105)+1</f>
        <v>101</v>
      </c>
      <c r="Q106" s="16">
        <f t="shared" si="8"/>
        <v>0</v>
      </c>
    </row>
    <row r="107" spans="15:17" x14ac:dyDescent="0.3">
      <c r="O107" s="19">
        <f t="shared" si="9"/>
        <v>48000</v>
      </c>
      <c r="P107" s="9">
        <f>MAX(P$5:P106)+1</f>
        <v>102</v>
      </c>
      <c r="Q107" s="16">
        <f t="shared" si="8"/>
        <v>0</v>
      </c>
    </row>
    <row r="108" spans="15:17" x14ac:dyDescent="0.3">
      <c r="O108" s="19">
        <f t="shared" si="9"/>
        <v>48030</v>
      </c>
      <c r="P108" s="9">
        <f>MAX(P$5:P107)+1</f>
        <v>103</v>
      </c>
      <c r="Q108" s="16">
        <f t="shared" si="8"/>
        <v>0</v>
      </c>
    </row>
    <row r="109" spans="15:17" x14ac:dyDescent="0.3">
      <c r="O109" s="19">
        <f t="shared" si="9"/>
        <v>48061</v>
      </c>
      <c r="P109" s="9">
        <f>MAX(P$5:P108)+1</f>
        <v>104</v>
      </c>
      <c r="Q109" s="16">
        <f t="shared" si="8"/>
        <v>0</v>
      </c>
    </row>
    <row r="110" spans="15:17" x14ac:dyDescent="0.3">
      <c r="O110" s="19">
        <f t="shared" si="9"/>
        <v>48092</v>
      </c>
      <c r="P110" s="9">
        <f>MAX(P$5:P109)+1</f>
        <v>105</v>
      </c>
      <c r="Q110" s="16">
        <f t="shared" si="8"/>
        <v>0</v>
      </c>
    </row>
    <row r="111" spans="15:17" x14ac:dyDescent="0.3">
      <c r="O111" s="19">
        <f t="shared" si="9"/>
        <v>48122</v>
      </c>
      <c r="P111" s="9">
        <f>MAX(P$5:P110)+1</f>
        <v>106</v>
      </c>
      <c r="Q111" s="16">
        <f t="shared" si="8"/>
        <v>0</v>
      </c>
    </row>
    <row r="112" spans="15:17" x14ac:dyDescent="0.3">
      <c r="O112" s="19">
        <f t="shared" si="9"/>
        <v>48153</v>
      </c>
      <c r="P112" s="9">
        <f>MAX(P$5:P111)+1</f>
        <v>107</v>
      </c>
      <c r="Q112" s="16">
        <f t="shared" si="8"/>
        <v>0</v>
      </c>
    </row>
    <row r="113" spans="15:17" x14ac:dyDescent="0.3">
      <c r="O113" s="19">
        <f t="shared" si="9"/>
        <v>48183</v>
      </c>
      <c r="P113" s="9">
        <f>MAX(P$5:P112)+1</f>
        <v>108</v>
      </c>
      <c r="Q113" s="16">
        <f t="shared" ref="Q113:Q123" si="10">IF(AND(O113="",P113&lt;&gt;0),1,IF(COUNTIF(O:O,O113)&lt;&gt;1,1,0))</f>
        <v>0</v>
      </c>
    </row>
    <row r="114" spans="15:17" x14ac:dyDescent="0.3">
      <c r="O114" s="19">
        <f t="shared" si="9"/>
        <v>48214</v>
      </c>
      <c r="P114" s="9">
        <f>MAX(P$5:P113)+1</f>
        <v>109</v>
      </c>
      <c r="Q114" s="16">
        <f t="shared" si="10"/>
        <v>0</v>
      </c>
    </row>
    <row r="115" spans="15:17" x14ac:dyDescent="0.3">
      <c r="O115" s="19">
        <f t="shared" si="9"/>
        <v>48245</v>
      </c>
      <c r="P115" s="9">
        <f>MAX(P$5:P114)+1</f>
        <v>110</v>
      </c>
      <c r="Q115" s="16">
        <f t="shared" si="10"/>
        <v>0</v>
      </c>
    </row>
    <row r="116" spans="15:17" x14ac:dyDescent="0.3">
      <c r="O116" s="19">
        <f t="shared" si="9"/>
        <v>48274</v>
      </c>
      <c r="P116" s="9">
        <f>MAX(P$5:P115)+1</f>
        <v>111</v>
      </c>
      <c r="Q116" s="16">
        <f t="shared" si="10"/>
        <v>0</v>
      </c>
    </row>
    <row r="117" spans="15:17" x14ac:dyDescent="0.3">
      <c r="O117" s="19">
        <f t="shared" si="9"/>
        <v>48305</v>
      </c>
      <c r="P117" s="9">
        <f>MAX(P$5:P116)+1</f>
        <v>112</v>
      </c>
      <c r="Q117" s="16">
        <f t="shared" si="10"/>
        <v>0</v>
      </c>
    </row>
    <row r="118" spans="15:17" x14ac:dyDescent="0.3">
      <c r="O118" s="19">
        <f t="shared" si="9"/>
        <v>48335</v>
      </c>
      <c r="P118" s="9">
        <f>MAX(P$5:P117)+1</f>
        <v>113</v>
      </c>
      <c r="Q118" s="16">
        <f t="shared" si="10"/>
        <v>0</v>
      </c>
    </row>
    <row r="119" spans="15:17" x14ac:dyDescent="0.3">
      <c r="O119" s="19">
        <f t="shared" si="9"/>
        <v>48366</v>
      </c>
      <c r="P119" s="9">
        <f>MAX(P$5:P118)+1</f>
        <v>114</v>
      </c>
      <c r="Q119" s="16">
        <f t="shared" si="10"/>
        <v>0</v>
      </c>
    </row>
    <row r="120" spans="15:17" x14ac:dyDescent="0.3">
      <c r="O120" s="19">
        <f t="shared" si="9"/>
        <v>48396</v>
      </c>
      <c r="P120" s="9">
        <f>MAX(P$5:P119)+1</f>
        <v>115</v>
      </c>
      <c r="Q120" s="16">
        <f t="shared" si="10"/>
        <v>0</v>
      </c>
    </row>
    <row r="121" spans="15:17" x14ac:dyDescent="0.3">
      <c r="O121" s="19">
        <f t="shared" si="9"/>
        <v>48427</v>
      </c>
      <c r="P121" s="9">
        <f>MAX(P$5:P120)+1</f>
        <v>116</v>
      </c>
      <c r="Q121" s="16">
        <f t="shared" si="10"/>
        <v>0</v>
      </c>
    </row>
    <row r="122" spans="15:17" x14ac:dyDescent="0.3">
      <c r="O122" s="19">
        <f t="shared" si="9"/>
        <v>48458</v>
      </c>
      <c r="P122" s="9">
        <f>MAX(P$5:P121)+1</f>
        <v>117</v>
      </c>
      <c r="Q122" s="16">
        <f t="shared" si="10"/>
        <v>0</v>
      </c>
    </row>
    <row r="123" spans="15:17" x14ac:dyDescent="0.3">
      <c r="O123" s="19">
        <f t="shared" si="9"/>
        <v>48488</v>
      </c>
      <c r="P123" s="9">
        <f>MAX(P$5:P122)+1</f>
        <v>118</v>
      </c>
      <c r="Q123" s="16">
        <f t="shared" si="10"/>
        <v>0</v>
      </c>
    </row>
    <row r="124" spans="15:17" x14ac:dyDescent="0.3">
      <c r="O124" s="19">
        <f t="shared" si="9"/>
        <v>48519</v>
      </c>
      <c r="P124" s="9">
        <f>MAX(P$5:P123)+1</f>
        <v>119</v>
      </c>
      <c r="Q124" s="16">
        <f>IF(AND(O124="",P124&lt;&gt;0),1,IF(COUNTIF(O:O,O124)&lt;&gt;1,1,0))</f>
        <v>0</v>
      </c>
    </row>
    <row r="125" spans="15:17" x14ac:dyDescent="0.3">
      <c r="O125" s="19">
        <f t="shared" si="9"/>
        <v>48549</v>
      </c>
      <c r="P125" s="9">
        <f>MAX(P$5:P124)+1</f>
        <v>120</v>
      </c>
      <c r="Q125" s="16">
        <f>IF(AND(O125="",P125&lt;&gt;0),1,IF(COUNTIF(O:O,O125)&lt;&gt;1,1,0))</f>
        <v>0</v>
      </c>
    </row>
  </sheetData>
  <conditionalFormatting sqref="K1:K1048576 Q1:Q1048576">
    <cfRule type="cellIs" dxfId="78" priority="14" operator="notEqual">
      <formula>0</formula>
    </cfRule>
  </conditionalFormatting>
  <conditionalFormatting sqref="A1:XFD7 A8:X8 Z8:XFD8 A9:XFD1048576">
    <cfRule type="cellIs" dxfId="77" priority="13" operator="equal">
      <formula>0</formula>
    </cfRule>
  </conditionalFormatting>
  <conditionalFormatting sqref="V1:V1048576">
    <cfRule type="cellIs" dxfId="76" priority="11" operator="notEqual">
      <formula>0</formula>
    </cfRule>
  </conditionalFormatting>
  <conditionalFormatting sqref="AA1:AA1048576">
    <cfRule type="cellIs" dxfId="75" priority="10" operator="notEqual">
      <formula>0</formula>
    </cfRule>
  </conditionalFormatting>
  <conditionalFormatting sqref="AF1:AF1048576">
    <cfRule type="cellIs" dxfId="74" priority="9" operator="notEqual">
      <formula>0</formula>
    </cfRule>
  </conditionalFormatting>
  <conditionalFormatting sqref="AK1:AK1048576">
    <cfRule type="cellIs" dxfId="73" priority="8" operator="notEqual">
      <formula>0</formula>
    </cfRule>
  </conditionalFormatting>
  <conditionalFormatting sqref="AP1:AP1048576">
    <cfRule type="cellIs" dxfId="72" priority="7" operator="notEqual">
      <formula>0</formula>
    </cfRule>
  </conditionalFormatting>
  <conditionalFormatting sqref="AU1:AU1048576">
    <cfRule type="cellIs" dxfId="71" priority="6" operator="notEqual">
      <formula>0</formula>
    </cfRule>
  </conditionalFormatting>
  <conditionalFormatting sqref="AZ1:AZ1048576">
    <cfRule type="cellIs" dxfId="70" priority="5" operator="notEqual">
      <formula>0</formula>
    </cfRule>
  </conditionalFormatting>
  <conditionalFormatting sqref="BE1:BE1048576">
    <cfRule type="cellIs" dxfId="69" priority="4" operator="notEqual">
      <formula>0</formula>
    </cfRule>
  </conditionalFormatting>
  <conditionalFormatting sqref="Y8">
    <cfRule type="expression" dxfId="68" priority="1">
      <formula>AND($H8&lt;&gt;"",$I8&lt;&gt;"",$J8&lt;&gt;"")</formula>
    </cfRule>
    <cfRule type="expression" dxfId="67" priority="2">
      <formula>AND($H8&lt;&gt;"",$I8&lt;&gt;"",$J8="")</formula>
    </cfRule>
    <cfRule type="expression" dxfId="66" priority="3">
      <formula>AND($H8&lt;&gt;"",$I8="",$J8="")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1:CF300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P18" sqref="P18"/>
    </sheetView>
  </sheetViews>
  <sheetFormatPr defaultRowHeight="14.4" x14ac:dyDescent="0.3"/>
  <cols>
    <col min="1" max="1" width="0.88671875" style="1" customWidth="1"/>
    <col min="2" max="2" width="1.77734375" style="13" customWidth="1"/>
    <col min="3" max="12" width="0.88671875" style="1" customWidth="1"/>
    <col min="13" max="13" width="0.88671875" style="29" customWidth="1"/>
    <col min="14" max="14" width="0.88671875" style="1" customWidth="1"/>
    <col min="15" max="15" width="0.88671875" style="8" customWidth="1"/>
    <col min="16" max="16" width="12.88671875" style="10" bestFit="1" customWidth="1"/>
    <col min="17" max="17" width="0.88671875" style="9" customWidth="1"/>
    <col min="18" max="20" width="0.33203125" style="1" customWidth="1"/>
    <col min="21" max="21" width="9.44140625" style="5" bestFit="1" customWidth="1"/>
    <col min="22" max="23" width="0.88671875" style="1" customWidth="1"/>
    <col min="24" max="84" width="10.33203125" style="5" customWidth="1"/>
    <col min="85" max="16384" width="8.88671875" style="1"/>
  </cols>
  <sheetData>
    <row r="1" spans="2:84" s="13" customFormat="1" ht="10.050000000000001" customHeight="1" x14ac:dyDescent="0.3">
      <c r="M1" s="2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3">
      <c r="M2" s="2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customHeight="1" x14ac:dyDescent="0.3">
      <c r="M3" s="2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69"/>
      <c r="I4" s="69"/>
      <c r="J4" s="69"/>
      <c r="M4" s="66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1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32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60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60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60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60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60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60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60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60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60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60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60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60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60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60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60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60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60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60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60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60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60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60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60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60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60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60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60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60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60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60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60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60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60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60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60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60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60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60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60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60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60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60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60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60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60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60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60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60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60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60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60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60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60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60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60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60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60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44562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70"/>
      <c r="I5" s="70"/>
      <c r="J5" s="70"/>
      <c r="M5" s="67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70"/>
      <c r="I6" s="70"/>
      <c r="J6" s="70"/>
      <c r="M6" s="67"/>
      <c r="O6" s="8" t="s">
        <v>4</v>
      </c>
      <c r="P6" s="18" t="s">
        <v>6</v>
      </c>
      <c r="Q6" s="9" t="s">
        <v>5</v>
      </c>
      <c r="U6" s="25">
        <f>X6</f>
        <v>1</v>
      </c>
      <c r="X6" s="25">
        <f>IF(OR($P$6="",$P$6=0,$P$7="",$P$7=0,$P$8="",$P$7&lt;1),"",
IF(X$8="","",
IF(X$8=1,EOMONTH($P$7,-1)+1,W7+1)))</f>
        <v>1</v>
      </c>
      <c r="Y6" s="25">
        <f t="shared" ref="Y6:AI6" si="0">IF(OR($P$6="",$P$6=0,$P$7="",$P$7=0,$P$8="",$P$7&lt;1),"",
IF(Y$8="","",
IF(Y$8=1,EOMONTH($P$7,-1)+1,X7+1)))</f>
        <v>32</v>
      </c>
      <c r="Z6" s="25">
        <f t="shared" si="0"/>
        <v>60</v>
      </c>
      <c r="AA6" s="25">
        <f t="shared" si="0"/>
        <v>60</v>
      </c>
      <c r="AB6" s="25">
        <f t="shared" si="0"/>
        <v>60</v>
      </c>
      <c r="AC6" s="25">
        <f t="shared" si="0"/>
        <v>60</v>
      </c>
      <c r="AD6" s="25">
        <f t="shared" si="0"/>
        <v>60</v>
      </c>
      <c r="AE6" s="25">
        <f t="shared" si="0"/>
        <v>60</v>
      </c>
      <c r="AF6" s="25">
        <f t="shared" si="0"/>
        <v>60</v>
      </c>
      <c r="AG6" s="25">
        <f t="shared" si="0"/>
        <v>60</v>
      </c>
      <c r="AH6" s="25">
        <f t="shared" si="0"/>
        <v>60</v>
      </c>
      <c r="AI6" s="25">
        <f t="shared" si="0"/>
        <v>60</v>
      </c>
      <c r="AJ6" s="25">
        <f t="shared" ref="AJ6" si="1">IF(OR($P$6="",$P$6=0,$P$7="",$P$7=0,$P$8="",$P$7&lt;1),"",
IF(AJ$8="","",
IF(AJ$8=1,EOMONTH($P$7,-1)+1,AI7+1)))</f>
        <v>60</v>
      </c>
      <c r="AK6" s="25">
        <f t="shared" ref="AK6" si="2">IF(OR($P$6="",$P$6=0,$P$7="",$P$7=0,$P$8="",$P$7&lt;1),"",
IF(AK$8="","",
IF(AK$8=1,EOMONTH($P$7,-1)+1,AJ7+1)))</f>
        <v>60</v>
      </c>
      <c r="AL6" s="25">
        <f t="shared" ref="AL6" si="3">IF(OR($P$6="",$P$6=0,$P$7="",$P$7=0,$P$8="",$P$7&lt;1),"",
IF(AL$8="","",
IF(AL$8=1,EOMONTH($P$7,-1)+1,AK7+1)))</f>
        <v>60</v>
      </c>
      <c r="AM6" s="25">
        <f t="shared" ref="AM6" si="4">IF(OR($P$6="",$P$6=0,$P$7="",$P$7=0,$P$8="",$P$7&lt;1),"",
IF(AM$8="","",
IF(AM$8=1,EOMONTH($P$7,-1)+1,AL7+1)))</f>
        <v>60</v>
      </c>
      <c r="AN6" s="25">
        <f t="shared" ref="AN6" si="5">IF(OR($P$6="",$P$6=0,$P$7="",$P$7=0,$P$8="",$P$7&lt;1),"",
IF(AN$8="","",
IF(AN$8=1,EOMONTH($P$7,-1)+1,AM7+1)))</f>
        <v>60</v>
      </c>
      <c r="AO6" s="25">
        <f t="shared" ref="AO6" si="6">IF(OR($P$6="",$P$6=0,$P$7="",$P$7=0,$P$8="",$P$7&lt;1),"",
IF(AO$8="","",
IF(AO$8=1,EOMONTH($P$7,-1)+1,AN7+1)))</f>
        <v>60</v>
      </c>
      <c r="AP6" s="25">
        <f t="shared" ref="AP6" si="7">IF(OR($P$6="",$P$6=0,$P$7="",$P$7=0,$P$8="",$P$7&lt;1),"",
IF(AP$8="","",
IF(AP$8=1,EOMONTH($P$7,-1)+1,AO7+1)))</f>
        <v>60</v>
      </c>
      <c r="AQ6" s="25">
        <f t="shared" ref="AQ6" si="8">IF(OR($P$6="",$P$6=0,$P$7="",$P$7=0,$P$8="",$P$7&lt;1),"",
IF(AQ$8="","",
IF(AQ$8=1,EOMONTH($P$7,-1)+1,AP7+1)))</f>
        <v>60</v>
      </c>
      <c r="AR6" s="25">
        <f t="shared" ref="AR6" si="9">IF(OR($P$6="",$P$6=0,$P$7="",$P$7=0,$P$8="",$P$7&lt;1),"",
IF(AR$8="","",
IF(AR$8=1,EOMONTH($P$7,-1)+1,AQ7+1)))</f>
        <v>60</v>
      </c>
      <c r="AS6" s="25">
        <f t="shared" ref="AS6" si="10">IF(OR($P$6="",$P$6=0,$P$7="",$P$7=0,$P$8="",$P$7&lt;1),"",
IF(AS$8="","",
IF(AS$8=1,EOMONTH($P$7,-1)+1,AR7+1)))</f>
        <v>60</v>
      </c>
      <c r="AT6" s="25">
        <f t="shared" ref="AT6" si="11">IF(OR($P$6="",$P$6=0,$P$7="",$P$7=0,$P$8="",$P$7&lt;1),"",
IF(AT$8="","",
IF(AT$8=1,EOMONTH($P$7,-1)+1,AS7+1)))</f>
        <v>60</v>
      </c>
      <c r="AU6" s="25">
        <f t="shared" ref="AU6" si="12">IF(OR($P$6="",$P$6=0,$P$7="",$P$7=0,$P$8="",$P$7&lt;1),"",
IF(AU$8="","",
IF(AU$8=1,EOMONTH($P$7,-1)+1,AT7+1)))</f>
        <v>60</v>
      </c>
      <c r="AV6" s="25">
        <f t="shared" ref="AV6" si="13">IF(OR($P$6="",$P$6=0,$P$7="",$P$7=0,$P$8="",$P$7&lt;1),"",
IF(AV$8="","",
IF(AV$8=1,EOMONTH($P$7,-1)+1,AU7+1)))</f>
        <v>60</v>
      </c>
      <c r="AW6" s="25">
        <f t="shared" ref="AW6" si="14">IF(OR($P$6="",$P$6=0,$P$7="",$P$7=0,$P$8="",$P$7&lt;1),"",
IF(AW$8="","",
IF(AW$8=1,EOMONTH($P$7,-1)+1,AV7+1)))</f>
        <v>60</v>
      </c>
      <c r="AX6" s="25">
        <f t="shared" ref="AX6" si="15">IF(OR($P$6="",$P$6=0,$P$7="",$P$7=0,$P$8="",$P$7&lt;1),"",
IF(AX$8="","",
IF(AX$8=1,EOMONTH($P$7,-1)+1,AW7+1)))</f>
        <v>60</v>
      </c>
      <c r="AY6" s="25">
        <f t="shared" ref="AY6" si="16">IF(OR($P$6="",$P$6=0,$P$7="",$P$7=0,$P$8="",$P$7&lt;1),"",
IF(AY$8="","",
IF(AY$8=1,EOMONTH($P$7,-1)+1,AX7+1)))</f>
        <v>60</v>
      </c>
      <c r="AZ6" s="25">
        <f t="shared" ref="AZ6" si="17">IF(OR($P$6="",$P$6=0,$P$7="",$P$7=0,$P$8="",$P$7&lt;1),"",
IF(AZ$8="","",
IF(AZ$8=1,EOMONTH($P$7,-1)+1,AY7+1)))</f>
        <v>60</v>
      </c>
      <c r="BA6" s="25">
        <f t="shared" ref="BA6" si="18">IF(OR($P$6="",$P$6=0,$P$7="",$P$7=0,$P$8="",$P$7&lt;1),"",
IF(BA$8="","",
IF(BA$8=1,EOMONTH($P$7,-1)+1,AZ7+1)))</f>
        <v>60</v>
      </c>
      <c r="BB6" s="25">
        <f t="shared" ref="BB6" si="19">IF(OR($P$6="",$P$6=0,$P$7="",$P$7=0,$P$8="",$P$7&lt;1),"",
IF(BB$8="","",
IF(BB$8=1,EOMONTH($P$7,-1)+1,BA7+1)))</f>
        <v>60</v>
      </c>
      <c r="BC6" s="25">
        <f t="shared" ref="BC6" si="20">IF(OR($P$6="",$P$6=0,$P$7="",$P$7=0,$P$8="",$P$7&lt;1),"",
IF(BC$8="","",
IF(BC$8=1,EOMONTH($P$7,-1)+1,BB7+1)))</f>
        <v>60</v>
      </c>
      <c r="BD6" s="25">
        <f t="shared" ref="BD6" si="21">IF(OR($P$6="",$P$6=0,$P$7="",$P$7=0,$P$8="",$P$7&lt;1),"",
IF(BD$8="","",
IF(BD$8=1,EOMONTH($P$7,-1)+1,BC7+1)))</f>
        <v>60</v>
      </c>
      <c r="BE6" s="25">
        <f t="shared" ref="BE6" si="22">IF(OR($P$6="",$P$6=0,$P$7="",$P$7=0,$P$8="",$P$7&lt;1),"",
IF(BE$8="","",
IF(BE$8=1,EOMONTH($P$7,-1)+1,BD7+1)))</f>
        <v>60</v>
      </c>
      <c r="BF6" s="25">
        <f t="shared" ref="BF6" si="23">IF(OR($P$6="",$P$6=0,$P$7="",$P$7=0,$P$8="",$P$7&lt;1),"",
IF(BF$8="","",
IF(BF$8=1,EOMONTH($P$7,-1)+1,BE7+1)))</f>
        <v>60</v>
      </c>
      <c r="BG6" s="25">
        <f t="shared" ref="BG6" si="24">IF(OR($P$6="",$P$6=0,$P$7="",$P$7=0,$P$8="",$P$7&lt;1),"",
IF(BG$8="","",
IF(BG$8=1,EOMONTH($P$7,-1)+1,BF7+1)))</f>
        <v>60</v>
      </c>
      <c r="BH6" s="25">
        <f t="shared" ref="BH6" si="25">IF(OR($P$6="",$P$6=0,$P$7="",$P$7=0,$P$8="",$P$7&lt;1),"",
IF(BH$8="","",
IF(BH$8=1,EOMONTH($P$7,-1)+1,BG7+1)))</f>
        <v>60</v>
      </c>
      <c r="BI6" s="25">
        <f t="shared" ref="BI6" si="26">IF(OR($P$6="",$P$6=0,$P$7="",$P$7=0,$P$8="",$P$7&lt;1),"",
IF(BI$8="","",
IF(BI$8=1,EOMONTH($P$7,-1)+1,BH7+1)))</f>
        <v>60</v>
      </c>
      <c r="BJ6" s="25">
        <f t="shared" ref="BJ6" si="27">IF(OR($P$6="",$P$6=0,$P$7="",$P$7=0,$P$8="",$P$7&lt;1),"",
IF(BJ$8="","",
IF(BJ$8=1,EOMONTH($P$7,-1)+1,BI7+1)))</f>
        <v>60</v>
      </c>
      <c r="BK6" s="25">
        <f t="shared" ref="BK6" si="28">IF(OR($P$6="",$P$6=0,$P$7="",$P$7=0,$P$8="",$P$7&lt;1),"",
IF(BK$8="","",
IF(BK$8=1,EOMONTH($P$7,-1)+1,BJ7+1)))</f>
        <v>60</v>
      </c>
      <c r="BL6" s="25">
        <f t="shared" ref="BL6" si="29">IF(OR($P$6="",$P$6=0,$P$7="",$P$7=0,$P$8="",$P$7&lt;1),"",
IF(BL$8="","",
IF(BL$8=1,EOMONTH($P$7,-1)+1,BK7+1)))</f>
        <v>60</v>
      </c>
      <c r="BM6" s="25">
        <f t="shared" ref="BM6" si="30">IF(OR($P$6="",$P$6=0,$P$7="",$P$7=0,$P$8="",$P$7&lt;1),"",
IF(BM$8="","",
IF(BM$8=1,EOMONTH($P$7,-1)+1,BL7+1)))</f>
        <v>60</v>
      </c>
      <c r="BN6" s="25">
        <f t="shared" ref="BN6" si="31">IF(OR($P$6="",$P$6=0,$P$7="",$P$7=0,$P$8="",$P$7&lt;1),"",
IF(BN$8="","",
IF(BN$8=1,EOMONTH($P$7,-1)+1,BM7+1)))</f>
        <v>60</v>
      </c>
      <c r="BO6" s="25">
        <f t="shared" ref="BO6" si="32">IF(OR($P$6="",$P$6=0,$P$7="",$P$7=0,$P$8="",$P$7&lt;1),"",
IF(BO$8="","",
IF(BO$8=1,EOMONTH($P$7,-1)+1,BN7+1)))</f>
        <v>60</v>
      </c>
      <c r="BP6" s="25">
        <f t="shared" ref="BP6" si="33">IF(OR($P$6="",$P$6=0,$P$7="",$P$7=0,$P$8="",$P$7&lt;1),"",
IF(BP$8="","",
IF(BP$8=1,EOMONTH($P$7,-1)+1,BO7+1)))</f>
        <v>60</v>
      </c>
      <c r="BQ6" s="25">
        <f t="shared" ref="BQ6" si="34">IF(OR($P$6="",$P$6=0,$P$7="",$P$7=0,$P$8="",$P$7&lt;1),"",
IF(BQ$8="","",
IF(BQ$8=1,EOMONTH($P$7,-1)+1,BP7+1)))</f>
        <v>60</v>
      </c>
      <c r="BR6" s="25">
        <f t="shared" ref="BR6" si="35">IF(OR($P$6="",$P$6=0,$P$7="",$P$7=0,$P$8="",$P$7&lt;1),"",
IF(BR$8="","",
IF(BR$8=1,EOMONTH($P$7,-1)+1,BQ7+1)))</f>
        <v>60</v>
      </c>
      <c r="BS6" s="25">
        <f t="shared" ref="BS6" si="36">IF(OR($P$6="",$P$6=0,$P$7="",$P$7=0,$P$8="",$P$7&lt;1),"",
IF(BS$8="","",
IF(BS$8=1,EOMONTH($P$7,-1)+1,BR7+1)))</f>
        <v>60</v>
      </c>
      <c r="BT6" s="25">
        <f t="shared" ref="BT6" si="37">IF(OR($P$6="",$P$6=0,$P$7="",$P$7=0,$P$8="",$P$7&lt;1),"",
IF(BT$8="","",
IF(BT$8=1,EOMONTH($P$7,-1)+1,BS7+1)))</f>
        <v>60</v>
      </c>
      <c r="BU6" s="25">
        <f t="shared" ref="BU6" si="38">IF(OR($P$6="",$P$6=0,$P$7="",$P$7=0,$P$8="",$P$7&lt;1),"",
IF(BU$8="","",
IF(BU$8=1,EOMONTH($P$7,-1)+1,BT7+1)))</f>
        <v>60</v>
      </c>
      <c r="BV6" s="25">
        <f t="shared" ref="BV6" si="39">IF(OR($P$6="",$P$6=0,$P$7="",$P$7=0,$P$8="",$P$7&lt;1),"",
IF(BV$8="","",
IF(BV$8=1,EOMONTH($P$7,-1)+1,BU7+1)))</f>
        <v>60</v>
      </c>
      <c r="BW6" s="25">
        <f t="shared" ref="BW6" si="40">IF(OR($P$6="",$P$6=0,$P$7="",$P$7=0,$P$8="",$P$7&lt;1),"",
IF(BW$8="","",
IF(BW$8=1,EOMONTH($P$7,-1)+1,BV7+1)))</f>
        <v>60</v>
      </c>
      <c r="BX6" s="25">
        <f t="shared" ref="BX6" si="41">IF(OR($P$6="",$P$6=0,$P$7="",$P$7=0,$P$8="",$P$7&lt;1),"",
IF(BX$8="","",
IF(BX$8=1,EOMONTH($P$7,-1)+1,BW7+1)))</f>
        <v>60</v>
      </c>
      <c r="BY6" s="25">
        <f t="shared" ref="BY6" si="42">IF(OR($P$6="",$P$6=0,$P$7="",$P$7=0,$P$8="",$P$7&lt;1),"",
IF(BY$8="","",
IF(BY$8=1,EOMONTH($P$7,-1)+1,BX7+1)))</f>
        <v>60</v>
      </c>
      <c r="BZ6" s="25">
        <f t="shared" ref="BZ6" si="43">IF(OR($P$6="",$P$6=0,$P$7="",$P$7=0,$P$8="",$P$7&lt;1),"",
IF(BZ$8="","",
IF(BZ$8=1,EOMONTH($P$7,-1)+1,BY7+1)))</f>
        <v>60</v>
      </c>
      <c r="CA6" s="25">
        <f t="shared" ref="CA6" si="44">IF(OR($P$6="",$P$6=0,$P$7="",$P$7=0,$P$8="",$P$7&lt;1),"",
IF(CA$8="","",
IF(CA$8=1,EOMONTH($P$7,-1)+1,BZ7+1)))</f>
        <v>60</v>
      </c>
      <c r="CB6" s="25">
        <f t="shared" ref="CB6" si="45">IF(OR($P$6="",$P$6=0,$P$7="",$P$7=0,$P$8="",$P$7&lt;1),"",
IF(CB$8="","",
IF(CB$8=1,EOMONTH($P$7,-1)+1,CA7+1)))</f>
        <v>60</v>
      </c>
      <c r="CC6" s="25">
        <f t="shared" ref="CC6" si="46">IF(OR($P$6="",$P$6=0,$P$7="",$P$7=0,$P$8="",$P$7&lt;1),"",
IF(CC$8="","",
IF(CC$8=1,EOMONTH($P$7,-1)+1,CB7+1)))</f>
        <v>60</v>
      </c>
      <c r="CD6" s="25">
        <f t="shared" ref="CD6" si="47">IF(OR($P$6="",$P$6=0,$P$7="",$P$7=0,$P$8="",$P$7&lt;1),"",
IF(CD$8="","",
IF(CD$8=1,EOMONTH($P$7,-1)+1,CC7+1)))</f>
        <v>60</v>
      </c>
      <c r="CE6" s="25">
        <f t="shared" ref="CE6" si="48">IF(OR($P$6="",$P$6=0,$P$7="",$P$7=0,$P$8="",$P$7&lt;1),"",
IF(CE$8="","",
IF(CE$8=1,EOMONTH($P$7,-1)+1,CD7+1)))</f>
        <v>44562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70"/>
      <c r="I7" s="70"/>
      <c r="J7" s="70"/>
      <c r="M7" s="67"/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44592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31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59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59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59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59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59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59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59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59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59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59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59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59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59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59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59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59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59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59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59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59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59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59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59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59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59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59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59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59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59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59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59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59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59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59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59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59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59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59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59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59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59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59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59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59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59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59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59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59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59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59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59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59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59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59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59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59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59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59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44592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70"/>
      <c r="I8" s="71"/>
      <c r="J8" s="71"/>
      <c r="K8" s="30"/>
      <c r="L8" s="30"/>
      <c r="M8" s="68"/>
      <c r="P8" s="18">
        <f>Model!$P$8</f>
        <v>60</v>
      </c>
      <c r="U8" s="5">
        <f ca="1">MAX(INDIRECT(ADDRESS($B8,X$2)&amp;":"&amp;ADDRESS($B8,MAX($2:$2))))</f>
        <v>60</v>
      </c>
      <c r="X8" s="5">
        <f>$P$8</f>
        <v>60</v>
      </c>
      <c r="Y8" s="5">
        <f>IF(OR(X8=1,X8=""),"",X8-1)</f>
        <v>59</v>
      </c>
      <c r="Z8" s="5">
        <f t="shared" ref="Z8:AI8" si="50">IF(OR(Y8=1,Y8=""),"",Y8-1)</f>
        <v>58</v>
      </c>
      <c r="AA8" s="5">
        <f t="shared" si="50"/>
        <v>57</v>
      </c>
      <c r="AB8" s="5">
        <f t="shared" si="50"/>
        <v>56</v>
      </c>
      <c r="AC8" s="5">
        <f t="shared" si="50"/>
        <v>55</v>
      </c>
      <c r="AD8" s="5">
        <f t="shared" si="50"/>
        <v>54</v>
      </c>
      <c r="AE8" s="5">
        <f t="shared" si="50"/>
        <v>53</v>
      </c>
      <c r="AF8" s="5">
        <f t="shared" si="50"/>
        <v>52</v>
      </c>
      <c r="AG8" s="5">
        <f t="shared" si="50"/>
        <v>51</v>
      </c>
      <c r="AH8" s="5">
        <f t="shared" si="50"/>
        <v>50</v>
      </c>
      <c r="AI8" s="5">
        <f t="shared" si="50"/>
        <v>49</v>
      </c>
      <c r="AJ8" s="5">
        <f t="shared" ref="AJ8" si="51">IF(OR(AI8=1,AI8=""),"",AI8-1)</f>
        <v>48</v>
      </c>
      <c r="AK8" s="5">
        <f t="shared" ref="AK8" si="52">IF(OR(AJ8=1,AJ8=""),"",AJ8-1)</f>
        <v>47</v>
      </c>
      <c r="AL8" s="5">
        <f t="shared" ref="AL8" si="53">IF(OR(AK8=1,AK8=""),"",AK8-1)</f>
        <v>46</v>
      </c>
      <c r="AM8" s="5">
        <f t="shared" ref="AM8" si="54">IF(OR(AL8=1,AL8=""),"",AL8-1)</f>
        <v>45</v>
      </c>
      <c r="AN8" s="5">
        <f t="shared" ref="AN8" si="55">IF(OR(AM8=1,AM8=""),"",AM8-1)</f>
        <v>44</v>
      </c>
      <c r="AO8" s="5">
        <f t="shared" ref="AO8" si="56">IF(OR(AN8=1,AN8=""),"",AN8-1)</f>
        <v>43</v>
      </c>
      <c r="AP8" s="5">
        <f t="shared" ref="AP8" si="57">IF(OR(AO8=1,AO8=""),"",AO8-1)</f>
        <v>42</v>
      </c>
      <c r="AQ8" s="5">
        <f t="shared" ref="AQ8" si="58">IF(OR(AP8=1,AP8=""),"",AP8-1)</f>
        <v>41</v>
      </c>
      <c r="AR8" s="5">
        <f t="shared" ref="AR8" si="59">IF(OR(AQ8=1,AQ8=""),"",AQ8-1)</f>
        <v>40</v>
      </c>
      <c r="AS8" s="5">
        <f t="shared" ref="AS8" si="60">IF(OR(AR8=1,AR8=""),"",AR8-1)</f>
        <v>39</v>
      </c>
      <c r="AT8" s="5">
        <f t="shared" ref="AT8" si="61">IF(OR(AS8=1,AS8=""),"",AS8-1)</f>
        <v>38</v>
      </c>
      <c r="AU8" s="5">
        <f t="shared" ref="AU8" si="62">IF(OR(AT8=1,AT8=""),"",AT8-1)</f>
        <v>37</v>
      </c>
      <c r="AV8" s="5">
        <f t="shared" ref="AV8" si="63">IF(OR(AU8=1,AU8=""),"",AU8-1)</f>
        <v>36</v>
      </c>
      <c r="AW8" s="5">
        <f t="shared" ref="AW8" si="64">IF(OR(AV8=1,AV8=""),"",AV8-1)</f>
        <v>35</v>
      </c>
      <c r="AX8" s="5">
        <f t="shared" ref="AX8" si="65">IF(OR(AW8=1,AW8=""),"",AW8-1)</f>
        <v>34</v>
      </c>
      <c r="AY8" s="5">
        <f t="shared" ref="AY8" si="66">IF(OR(AX8=1,AX8=""),"",AX8-1)</f>
        <v>33</v>
      </c>
      <c r="AZ8" s="5">
        <f t="shared" ref="AZ8" si="67">IF(OR(AY8=1,AY8=""),"",AY8-1)</f>
        <v>32</v>
      </c>
      <c r="BA8" s="5">
        <f t="shared" ref="BA8" si="68">IF(OR(AZ8=1,AZ8=""),"",AZ8-1)</f>
        <v>31</v>
      </c>
      <c r="BB8" s="5">
        <f t="shared" ref="BB8" si="69">IF(OR(BA8=1,BA8=""),"",BA8-1)</f>
        <v>30</v>
      </c>
      <c r="BC8" s="5">
        <f t="shared" ref="BC8" si="70">IF(OR(BB8=1,BB8=""),"",BB8-1)</f>
        <v>29</v>
      </c>
      <c r="BD8" s="5">
        <f t="shared" ref="BD8" si="71">IF(OR(BC8=1,BC8=""),"",BC8-1)</f>
        <v>28</v>
      </c>
      <c r="BE8" s="5">
        <f t="shared" ref="BE8" si="72">IF(OR(BD8=1,BD8=""),"",BD8-1)</f>
        <v>27</v>
      </c>
      <c r="BF8" s="5">
        <f t="shared" ref="BF8" si="73">IF(OR(BE8=1,BE8=""),"",BE8-1)</f>
        <v>26</v>
      </c>
      <c r="BG8" s="5">
        <f t="shared" ref="BG8" si="74">IF(OR(BF8=1,BF8=""),"",BF8-1)</f>
        <v>25</v>
      </c>
      <c r="BH8" s="5">
        <f t="shared" ref="BH8" si="75">IF(OR(BG8=1,BG8=""),"",BG8-1)</f>
        <v>24</v>
      </c>
      <c r="BI8" s="5">
        <f t="shared" ref="BI8" si="76">IF(OR(BH8=1,BH8=""),"",BH8-1)</f>
        <v>23</v>
      </c>
      <c r="BJ8" s="5">
        <f t="shared" ref="BJ8" si="77">IF(OR(BI8=1,BI8=""),"",BI8-1)</f>
        <v>22</v>
      </c>
      <c r="BK8" s="5">
        <f t="shared" ref="BK8" si="78">IF(OR(BJ8=1,BJ8=""),"",BJ8-1)</f>
        <v>21</v>
      </c>
      <c r="BL8" s="5">
        <f t="shared" ref="BL8" si="79">IF(OR(BK8=1,BK8=""),"",BK8-1)</f>
        <v>20</v>
      </c>
      <c r="BM8" s="5">
        <f t="shared" ref="BM8" si="80">IF(OR(BL8=1,BL8=""),"",BL8-1)</f>
        <v>19</v>
      </c>
      <c r="BN8" s="5">
        <f t="shared" ref="BN8" si="81">IF(OR(BM8=1,BM8=""),"",BM8-1)</f>
        <v>18</v>
      </c>
      <c r="BO8" s="5">
        <f t="shared" ref="BO8" si="82">IF(OR(BN8=1,BN8=""),"",BN8-1)</f>
        <v>17</v>
      </c>
      <c r="BP8" s="5">
        <f t="shared" ref="BP8" si="83">IF(OR(BO8=1,BO8=""),"",BO8-1)</f>
        <v>16</v>
      </c>
      <c r="BQ8" s="5">
        <f t="shared" ref="BQ8" si="84">IF(OR(BP8=1,BP8=""),"",BP8-1)</f>
        <v>15</v>
      </c>
      <c r="BR8" s="5">
        <f t="shared" ref="BR8" si="85">IF(OR(BQ8=1,BQ8=""),"",BQ8-1)</f>
        <v>14</v>
      </c>
      <c r="BS8" s="5">
        <f t="shared" ref="BS8" si="86">IF(OR(BR8=1,BR8=""),"",BR8-1)</f>
        <v>13</v>
      </c>
      <c r="BT8" s="5">
        <f t="shared" ref="BT8" si="87">IF(OR(BS8=1,BS8=""),"",BS8-1)</f>
        <v>12</v>
      </c>
      <c r="BU8" s="5">
        <f t="shared" ref="BU8" si="88">IF(OR(BT8=1,BT8=""),"",BT8-1)</f>
        <v>11</v>
      </c>
      <c r="BV8" s="5">
        <f t="shared" ref="BV8" si="89">IF(OR(BU8=1,BU8=""),"",BU8-1)</f>
        <v>10</v>
      </c>
      <c r="BW8" s="5">
        <f t="shared" ref="BW8" si="90">IF(OR(BV8=1,BV8=""),"",BV8-1)</f>
        <v>9</v>
      </c>
      <c r="BX8" s="5">
        <f t="shared" ref="BX8" si="91">IF(OR(BW8=1,BW8=""),"",BW8-1)</f>
        <v>8</v>
      </c>
      <c r="BY8" s="5">
        <f t="shared" ref="BY8" si="92">IF(OR(BX8=1,BX8=""),"",BX8-1)</f>
        <v>7</v>
      </c>
      <c r="BZ8" s="5">
        <f t="shared" ref="BZ8" si="93">IF(OR(BY8=1,BY8=""),"",BY8-1)</f>
        <v>6</v>
      </c>
      <c r="CA8" s="5">
        <f t="shared" ref="CA8" si="94">IF(OR(BZ8=1,BZ8=""),"",BZ8-1)</f>
        <v>5</v>
      </c>
      <c r="CB8" s="5">
        <f t="shared" ref="CB8" si="95">IF(OR(CA8=1,CA8=""),"",CA8-1)</f>
        <v>4</v>
      </c>
      <c r="CC8" s="5">
        <f t="shared" ref="CC8" si="96">IF(OR(CB8=1,CB8=""),"",CB8-1)</f>
        <v>3</v>
      </c>
      <c r="CD8" s="5">
        <f t="shared" ref="CD8" si="97">IF(OR(CC8=1,CC8=""),"",CC8-1)</f>
        <v>2</v>
      </c>
      <c r="CE8" s="5">
        <f t="shared" ref="CE8" si="98">IF(OR(CD8=1,CD8=""),"",CD8-1)</f>
        <v>1</v>
      </c>
      <c r="CF8" s="5" t="str">
        <f t="shared" ref="CF8" si="99">IF(OR(CE8=1,CE8=""),"",CE8-1)</f>
        <v/>
      </c>
    </row>
    <row r="9" spans="2:84" ht="3" customHeight="1" x14ac:dyDescent="0.3">
      <c r="B9" s="13">
        <f>ROW()</f>
        <v>9</v>
      </c>
      <c r="H9" s="70"/>
      <c r="I9" s="70"/>
      <c r="J9" s="70"/>
    </row>
    <row r="10" spans="2:84" x14ac:dyDescent="0.3">
      <c r="B10" s="13">
        <f>ROW()</f>
        <v>10</v>
      </c>
      <c r="H10" s="70"/>
      <c r="I10" s="70"/>
      <c r="J10" s="70"/>
      <c r="P10" s="125" t="s">
        <v>464</v>
      </c>
    </row>
    <row r="11" spans="2:84" s="53" customFormat="1" ht="12" x14ac:dyDescent="0.25">
      <c r="B11" s="50">
        <f>ROW()</f>
        <v>11</v>
      </c>
      <c r="O11" s="56"/>
      <c r="P11" s="57"/>
      <c r="Q11" s="58"/>
      <c r="U11" s="59"/>
      <c r="X11" s="63">
        <f t="shared" ref="X11:X27" ca="1" si="100">SUMIFS(INDIRECT("Prcsses!"&amp;ADDRESS($B11,$X$2)&amp;":"&amp;ADDRESS($B11,$X$2-1+$P$8)),INDIRECT("Prcsses!"&amp;ADDRESS($B$8,$X$2)&amp;":"&amp;ADDRESS($B$8,$X$2-1+$P$8)),X$8)</f>
        <v>0</v>
      </c>
      <c r="Y11" s="63">
        <f t="shared" ref="Y11:AN26" ca="1" si="101">SUMIFS(INDIRECT("Prcsses!"&amp;ADDRESS($B11,$X$2)&amp;":"&amp;ADDRESS($B11,$X$2-1+$P$8)),INDIRECT("Prcsses!"&amp;ADDRESS($B$8,$X$2)&amp;":"&amp;ADDRESS($B$8,$X$2-1+$P$8)),Y$8)</f>
        <v>0</v>
      </c>
      <c r="Z11" s="63">
        <f t="shared" ca="1" si="101"/>
        <v>0</v>
      </c>
      <c r="AA11" s="63">
        <f t="shared" ca="1" si="101"/>
        <v>0</v>
      </c>
      <c r="AB11" s="63">
        <f t="shared" ca="1" si="101"/>
        <v>0</v>
      </c>
      <c r="AC11" s="63">
        <f t="shared" ca="1" si="101"/>
        <v>0</v>
      </c>
      <c r="AD11" s="63">
        <f t="shared" ca="1" si="101"/>
        <v>0</v>
      </c>
      <c r="AE11" s="63">
        <f t="shared" ca="1" si="101"/>
        <v>0</v>
      </c>
      <c r="AF11" s="63">
        <f t="shared" ca="1" si="101"/>
        <v>0</v>
      </c>
      <c r="AG11" s="63">
        <f t="shared" ca="1" si="101"/>
        <v>0</v>
      </c>
      <c r="AH11" s="63">
        <f t="shared" ca="1" si="101"/>
        <v>0</v>
      </c>
      <c r="AI11" s="63">
        <f t="shared" ca="1" si="101"/>
        <v>0</v>
      </c>
      <c r="AJ11" s="63">
        <f t="shared" ca="1" si="101"/>
        <v>0</v>
      </c>
      <c r="AK11" s="63">
        <f t="shared" ca="1" si="101"/>
        <v>0</v>
      </c>
      <c r="AL11" s="63">
        <f t="shared" ca="1" si="101"/>
        <v>0</v>
      </c>
      <c r="AM11" s="63">
        <f t="shared" ca="1" si="101"/>
        <v>0</v>
      </c>
      <c r="AN11" s="63">
        <f t="shared" ca="1" si="101"/>
        <v>0</v>
      </c>
      <c r="AO11" s="63">
        <f t="shared" ref="AJ11:CF16" ca="1" si="102">SUMIFS(INDIRECT("Prcsses!"&amp;ADDRESS($B11,$X$2)&amp;":"&amp;ADDRESS($B11,$X$2-1+$P$8)),INDIRECT("Prcsses!"&amp;ADDRESS($B$8,$X$2)&amp;":"&amp;ADDRESS($B$8,$X$2-1+$P$8)),AO$8)</f>
        <v>0</v>
      </c>
      <c r="AP11" s="63">
        <f t="shared" ca="1" si="102"/>
        <v>0</v>
      </c>
      <c r="AQ11" s="63">
        <f t="shared" ca="1" si="102"/>
        <v>0</v>
      </c>
      <c r="AR11" s="63">
        <f t="shared" ca="1" si="102"/>
        <v>0</v>
      </c>
      <c r="AS11" s="63">
        <f t="shared" ca="1" si="102"/>
        <v>0</v>
      </c>
      <c r="AT11" s="63">
        <f t="shared" ca="1" si="102"/>
        <v>0</v>
      </c>
      <c r="AU11" s="63">
        <f t="shared" ca="1" si="102"/>
        <v>0</v>
      </c>
      <c r="AV11" s="63">
        <f t="shared" ca="1" si="102"/>
        <v>0</v>
      </c>
      <c r="AW11" s="63">
        <f t="shared" ca="1" si="102"/>
        <v>0</v>
      </c>
      <c r="AX11" s="63">
        <f t="shared" ca="1" si="102"/>
        <v>0</v>
      </c>
      <c r="AY11" s="63">
        <f t="shared" ca="1" si="102"/>
        <v>0</v>
      </c>
      <c r="AZ11" s="63">
        <f t="shared" ca="1" si="102"/>
        <v>0</v>
      </c>
      <c r="BA11" s="63">
        <f t="shared" ca="1" si="102"/>
        <v>0</v>
      </c>
      <c r="BB11" s="63">
        <f t="shared" ca="1" si="102"/>
        <v>0</v>
      </c>
      <c r="BC11" s="63">
        <f t="shared" ca="1" si="102"/>
        <v>0</v>
      </c>
      <c r="BD11" s="63">
        <f t="shared" ca="1" si="102"/>
        <v>0</v>
      </c>
      <c r="BE11" s="63">
        <f t="shared" ca="1" si="102"/>
        <v>0</v>
      </c>
      <c r="BF11" s="63">
        <f t="shared" ca="1" si="102"/>
        <v>0</v>
      </c>
      <c r="BG11" s="63">
        <f t="shared" ca="1" si="102"/>
        <v>0</v>
      </c>
      <c r="BH11" s="63">
        <f t="shared" ca="1" si="102"/>
        <v>0</v>
      </c>
      <c r="BI11" s="63">
        <f t="shared" ca="1" si="102"/>
        <v>0</v>
      </c>
      <c r="BJ11" s="63">
        <f t="shared" ca="1" si="102"/>
        <v>0</v>
      </c>
      <c r="BK11" s="63">
        <f t="shared" ca="1" si="102"/>
        <v>0</v>
      </c>
      <c r="BL11" s="63">
        <f t="shared" ca="1" si="102"/>
        <v>0</v>
      </c>
      <c r="BM11" s="63">
        <f t="shared" ca="1" si="102"/>
        <v>0</v>
      </c>
      <c r="BN11" s="63">
        <f t="shared" ca="1" si="102"/>
        <v>0</v>
      </c>
      <c r="BO11" s="63">
        <f t="shared" ca="1" si="102"/>
        <v>0</v>
      </c>
      <c r="BP11" s="63">
        <f t="shared" ca="1" si="102"/>
        <v>0</v>
      </c>
      <c r="BQ11" s="63">
        <f t="shared" ca="1" si="102"/>
        <v>0</v>
      </c>
      <c r="BR11" s="63">
        <f t="shared" ca="1" si="102"/>
        <v>0</v>
      </c>
      <c r="BS11" s="63">
        <f t="shared" ca="1" si="102"/>
        <v>0</v>
      </c>
      <c r="BT11" s="63">
        <f t="shared" ca="1" si="102"/>
        <v>0</v>
      </c>
      <c r="BU11" s="63">
        <f t="shared" ca="1" si="102"/>
        <v>0</v>
      </c>
      <c r="BV11" s="63">
        <f t="shared" ca="1" si="102"/>
        <v>0</v>
      </c>
      <c r="BW11" s="63">
        <f t="shared" ca="1" si="102"/>
        <v>0</v>
      </c>
      <c r="BX11" s="63">
        <f t="shared" ca="1" si="102"/>
        <v>0</v>
      </c>
      <c r="BY11" s="63">
        <f t="shared" ca="1" si="102"/>
        <v>0</v>
      </c>
      <c r="BZ11" s="63">
        <f t="shared" ca="1" si="102"/>
        <v>0</v>
      </c>
      <c r="CA11" s="63">
        <f t="shared" ca="1" si="102"/>
        <v>0</v>
      </c>
      <c r="CB11" s="63">
        <f t="shared" ca="1" si="102"/>
        <v>0</v>
      </c>
      <c r="CC11" s="63">
        <f t="shared" ca="1" si="102"/>
        <v>0</v>
      </c>
      <c r="CD11" s="63">
        <f t="shared" ca="1" si="102"/>
        <v>0</v>
      </c>
      <c r="CE11" s="63">
        <f t="shared" ca="1" si="102"/>
        <v>0</v>
      </c>
      <c r="CF11" s="63">
        <f t="shared" ca="1" si="102"/>
        <v>0</v>
      </c>
    </row>
    <row r="12" spans="2:84" s="53" customFormat="1" ht="12" x14ac:dyDescent="0.25">
      <c r="B12" s="50">
        <f>ROW()</f>
        <v>12</v>
      </c>
      <c r="O12" s="56"/>
      <c r="P12" s="57"/>
      <c r="Q12" s="58"/>
      <c r="U12" s="60"/>
      <c r="W12" s="61"/>
      <c r="X12" s="64">
        <f t="shared" ca="1" si="100"/>
        <v>0</v>
      </c>
      <c r="Y12" s="64">
        <f t="shared" ca="1" si="101"/>
        <v>0</v>
      </c>
      <c r="Z12" s="64">
        <f t="shared" ca="1" si="101"/>
        <v>0</v>
      </c>
      <c r="AA12" s="64">
        <f t="shared" ca="1" si="101"/>
        <v>0</v>
      </c>
      <c r="AB12" s="64">
        <f t="shared" ca="1" si="101"/>
        <v>0</v>
      </c>
      <c r="AC12" s="64">
        <f t="shared" ca="1" si="101"/>
        <v>0</v>
      </c>
      <c r="AD12" s="64">
        <f t="shared" ca="1" si="101"/>
        <v>0</v>
      </c>
      <c r="AE12" s="64">
        <f t="shared" ca="1" si="101"/>
        <v>0</v>
      </c>
      <c r="AF12" s="64">
        <f t="shared" ca="1" si="101"/>
        <v>0</v>
      </c>
      <c r="AG12" s="64">
        <f t="shared" ca="1" si="101"/>
        <v>0</v>
      </c>
      <c r="AH12" s="64">
        <f t="shared" ca="1" si="101"/>
        <v>0</v>
      </c>
      <c r="AI12" s="64">
        <f t="shared" ca="1" si="101"/>
        <v>0</v>
      </c>
      <c r="AJ12" s="64">
        <f t="shared" ca="1" si="102"/>
        <v>0</v>
      </c>
      <c r="AK12" s="64">
        <f t="shared" ca="1" si="102"/>
        <v>0</v>
      </c>
      <c r="AL12" s="64">
        <f t="shared" ca="1" si="102"/>
        <v>0</v>
      </c>
      <c r="AM12" s="64">
        <f t="shared" ca="1" si="102"/>
        <v>0</v>
      </c>
      <c r="AN12" s="64">
        <f t="shared" ca="1" si="102"/>
        <v>0</v>
      </c>
      <c r="AO12" s="64">
        <f t="shared" ca="1" si="102"/>
        <v>0</v>
      </c>
      <c r="AP12" s="64">
        <f t="shared" ca="1" si="102"/>
        <v>0</v>
      </c>
      <c r="AQ12" s="64">
        <f t="shared" ca="1" si="102"/>
        <v>0</v>
      </c>
      <c r="AR12" s="64">
        <f t="shared" ca="1" si="102"/>
        <v>0</v>
      </c>
      <c r="AS12" s="64">
        <f t="shared" ca="1" si="102"/>
        <v>0</v>
      </c>
      <c r="AT12" s="64">
        <f t="shared" ca="1" si="102"/>
        <v>0</v>
      </c>
      <c r="AU12" s="64">
        <f t="shared" ca="1" si="102"/>
        <v>0</v>
      </c>
      <c r="AV12" s="64">
        <f t="shared" ca="1" si="102"/>
        <v>0</v>
      </c>
      <c r="AW12" s="64">
        <f t="shared" ca="1" si="102"/>
        <v>0</v>
      </c>
      <c r="AX12" s="64">
        <f t="shared" ca="1" si="102"/>
        <v>0</v>
      </c>
      <c r="AY12" s="64">
        <f t="shared" ca="1" si="102"/>
        <v>0</v>
      </c>
      <c r="AZ12" s="64">
        <f t="shared" ca="1" si="102"/>
        <v>0</v>
      </c>
      <c r="BA12" s="64">
        <f t="shared" ca="1" si="102"/>
        <v>0</v>
      </c>
      <c r="BB12" s="64">
        <f t="shared" ca="1" si="102"/>
        <v>0</v>
      </c>
      <c r="BC12" s="64">
        <f t="shared" ca="1" si="102"/>
        <v>0</v>
      </c>
      <c r="BD12" s="64">
        <f t="shared" ca="1" si="102"/>
        <v>0</v>
      </c>
      <c r="BE12" s="64">
        <f t="shared" ca="1" si="102"/>
        <v>0</v>
      </c>
      <c r="BF12" s="64">
        <f t="shared" ca="1" si="102"/>
        <v>0</v>
      </c>
      <c r="BG12" s="64">
        <f t="shared" ca="1" si="102"/>
        <v>0</v>
      </c>
      <c r="BH12" s="64">
        <f t="shared" ca="1" si="102"/>
        <v>0</v>
      </c>
      <c r="BI12" s="64">
        <f t="shared" ca="1" si="102"/>
        <v>0</v>
      </c>
      <c r="BJ12" s="64">
        <f t="shared" ca="1" si="102"/>
        <v>0</v>
      </c>
      <c r="BK12" s="64">
        <f t="shared" ca="1" si="102"/>
        <v>0</v>
      </c>
      <c r="BL12" s="64">
        <f t="shared" ca="1" si="102"/>
        <v>0</v>
      </c>
      <c r="BM12" s="64">
        <f t="shared" ca="1" si="102"/>
        <v>0</v>
      </c>
      <c r="BN12" s="64">
        <f t="shared" ca="1" si="102"/>
        <v>0</v>
      </c>
      <c r="BO12" s="64">
        <f t="shared" ca="1" si="102"/>
        <v>0</v>
      </c>
      <c r="BP12" s="64">
        <f t="shared" ca="1" si="102"/>
        <v>0</v>
      </c>
      <c r="BQ12" s="64">
        <f t="shared" ca="1" si="102"/>
        <v>0</v>
      </c>
      <c r="BR12" s="64">
        <f t="shared" ca="1" si="102"/>
        <v>0</v>
      </c>
      <c r="BS12" s="64">
        <f t="shared" ca="1" si="102"/>
        <v>0</v>
      </c>
      <c r="BT12" s="64">
        <f t="shared" ca="1" si="102"/>
        <v>0</v>
      </c>
      <c r="BU12" s="64">
        <f t="shared" ca="1" si="102"/>
        <v>0</v>
      </c>
      <c r="BV12" s="64">
        <f t="shared" ca="1" si="102"/>
        <v>0</v>
      </c>
      <c r="BW12" s="64">
        <f t="shared" ca="1" si="102"/>
        <v>0</v>
      </c>
      <c r="BX12" s="64">
        <f t="shared" ca="1" si="102"/>
        <v>0</v>
      </c>
      <c r="BY12" s="64">
        <f t="shared" ca="1" si="102"/>
        <v>0</v>
      </c>
      <c r="BZ12" s="64">
        <f t="shared" ca="1" si="102"/>
        <v>0</v>
      </c>
      <c r="CA12" s="64">
        <f t="shared" ca="1" si="102"/>
        <v>0</v>
      </c>
      <c r="CB12" s="64">
        <f t="shared" ca="1" si="102"/>
        <v>0</v>
      </c>
      <c r="CC12" s="64">
        <f t="shared" ca="1" si="102"/>
        <v>0</v>
      </c>
      <c r="CD12" s="64">
        <f t="shared" ca="1" si="102"/>
        <v>0</v>
      </c>
      <c r="CE12" s="64">
        <f t="shared" ca="1" si="102"/>
        <v>0</v>
      </c>
      <c r="CF12" s="64">
        <f t="shared" ca="1" si="102"/>
        <v>0</v>
      </c>
    </row>
    <row r="13" spans="2:84" s="53" customFormat="1" ht="12" x14ac:dyDescent="0.25">
      <c r="B13" s="50">
        <f>ROW()</f>
        <v>13</v>
      </c>
      <c r="O13" s="56"/>
      <c r="P13" s="57"/>
      <c r="Q13" s="58"/>
      <c r="U13" s="62"/>
      <c r="W13" s="61"/>
      <c r="X13" s="65">
        <f t="shared" ca="1" si="100"/>
        <v>0</v>
      </c>
      <c r="Y13" s="65">
        <f t="shared" ca="1" si="101"/>
        <v>0</v>
      </c>
      <c r="Z13" s="65">
        <f t="shared" ca="1" si="101"/>
        <v>0</v>
      </c>
      <c r="AA13" s="65">
        <f t="shared" ca="1" si="101"/>
        <v>0</v>
      </c>
      <c r="AB13" s="65">
        <f t="shared" ca="1" si="101"/>
        <v>0</v>
      </c>
      <c r="AC13" s="65">
        <f t="shared" ca="1" si="101"/>
        <v>0</v>
      </c>
      <c r="AD13" s="65">
        <f t="shared" ca="1" si="101"/>
        <v>0</v>
      </c>
      <c r="AE13" s="65">
        <f t="shared" ca="1" si="101"/>
        <v>0</v>
      </c>
      <c r="AF13" s="65">
        <f t="shared" ca="1" si="101"/>
        <v>0</v>
      </c>
      <c r="AG13" s="65">
        <f t="shared" ca="1" si="101"/>
        <v>0</v>
      </c>
      <c r="AH13" s="65">
        <f t="shared" ca="1" si="101"/>
        <v>0</v>
      </c>
      <c r="AI13" s="65">
        <f t="shared" ca="1" si="101"/>
        <v>0</v>
      </c>
      <c r="AJ13" s="65">
        <f t="shared" ca="1" si="102"/>
        <v>0</v>
      </c>
      <c r="AK13" s="65">
        <f t="shared" ca="1" si="102"/>
        <v>0</v>
      </c>
      <c r="AL13" s="65">
        <f t="shared" ca="1" si="102"/>
        <v>0</v>
      </c>
      <c r="AM13" s="65">
        <f t="shared" ca="1" si="102"/>
        <v>0</v>
      </c>
      <c r="AN13" s="65">
        <f t="shared" ca="1" si="102"/>
        <v>0</v>
      </c>
      <c r="AO13" s="65">
        <f t="shared" ca="1" si="102"/>
        <v>0</v>
      </c>
      <c r="AP13" s="65">
        <f t="shared" ca="1" si="102"/>
        <v>0</v>
      </c>
      <c r="AQ13" s="65">
        <f t="shared" ca="1" si="102"/>
        <v>0</v>
      </c>
      <c r="AR13" s="65">
        <f t="shared" ca="1" si="102"/>
        <v>0</v>
      </c>
      <c r="AS13" s="65">
        <f t="shared" ca="1" si="102"/>
        <v>0</v>
      </c>
      <c r="AT13" s="65">
        <f t="shared" ca="1" si="102"/>
        <v>0</v>
      </c>
      <c r="AU13" s="65">
        <f t="shared" ca="1" si="102"/>
        <v>0</v>
      </c>
      <c r="AV13" s="65">
        <f t="shared" ca="1" si="102"/>
        <v>0</v>
      </c>
      <c r="AW13" s="65">
        <f t="shared" ca="1" si="102"/>
        <v>0</v>
      </c>
      <c r="AX13" s="65">
        <f t="shared" ca="1" si="102"/>
        <v>0</v>
      </c>
      <c r="AY13" s="65">
        <f t="shared" ca="1" si="102"/>
        <v>0</v>
      </c>
      <c r="AZ13" s="65">
        <f t="shared" ca="1" si="102"/>
        <v>0</v>
      </c>
      <c r="BA13" s="65">
        <f t="shared" ca="1" si="102"/>
        <v>0</v>
      </c>
      <c r="BB13" s="65">
        <f t="shared" ca="1" si="102"/>
        <v>0</v>
      </c>
      <c r="BC13" s="65">
        <f t="shared" ca="1" si="102"/>
        <v>0</v>
      </c>
      <c r="BD13" s="65">
        <f t="shared" ca="1" si="102"/>
        <v>0</v>
      </c>
      <c r="BE13" s="65">
        <f t="shared" ca="1" si="102"/>
        <v>0</v>
      </c>
      <c r="BF13" s="65">
        <f t="shared" ca="1" si="102"/>
        <v>0</v>
      </c>
      <c r="BG13" s="65">
        <f t="shared" ca="1" si="102"/>
        <v>0</v>
      </c>
      <c r="BH13" s="65">
        <f t="shared" ca="1" si="102"/>
        <v>0</v>
      </c>
      <c r="BI13" s="65">
        <f t="shared" ca="1" si="102"/>
        <v>0</v>
      </c>
      <c r="BJ13" s="65">
        <f t="shared" ca="1" si="102"/>
        <v>0</v>
      </c>
      <c r="BK13" s="65">
        <f t="shared" ca="1" si="102"/>
        <v>0</v>
      </c>
      <c r="BL13" s="65">
        <f t="shared" ca="1" si="102"/>
        <v>0</v>
      </c>
      <c r="BM13" s="65">
        <f t="shared" ca="1" si="102"/>
        <v>0</v>
      </c>
      <c r="BN13" s="65">
        <f t="shared" ca="1" si="102"/>
        <v>0</v>
      </c>
      <c r="BO13" s="65">
        <f t="shared" ca="1" si="102"/>
        <v>0</v>
      </c>
      <c r="BP13" s="65">
        <f t="shared" ca="1" si="102"/>
        <v>0</v>
      </c>
      <c r="BQ13" s="65">
        <f t="shared" ca="1" si="102"/>
        <v>0</v>
      </c>
      <c r="BR13" s="65">
        <f t="shared" ca="1" si="102"/>
        <v>0</v>
      </c>
      <c r="BS13" s="65">
        <f t="shared" ca="1" si="102"/>
        <v>0</v>
      </c>
      <c r="BT13" s="65">
        <f t="shared" ca="1" si="102"/>
        <v>0</v>
      </c>
      <c r="BU13" s="65">
        <f t="shared" ca="1" si="102"/>
        <v>0</v>
      </c>
      <c r="BV13" s="65">
        <f t="shared" ca="1" si="102"/>
        <v>0</v>
      </c>
      <c r="BW13" s="65">
        <f t="shared" ca="1" si="102"/>
        <v>0</v>
      </c>
      <c r="BX13" s="65">
        <f t="shared" ca="1" si="102"/>
        <v>0</v>
      </c>
      <c r="BY13" s="65">
        <f t="shared" ca="1" si="102"/>
        <v>0</v>
      </c>
      <c r="BZ13" s="65">
        <f t="shared" ca="1" si="102"/>
        <v>0</v>
      </c>
      <c r="CA13" s="65">
        <f t="shared" ca="1" si="102"/>
        <v>0</v>
      </c>
      <c r="CB13" s="65">
        <f t="shared" ca="1" si="102"/>
        <v>0</v>
      </c>
      <c r="CC13" s="65">
        <f t="shared" ca="1" si="102"/>
        <v>0</v>
      </c>
      <c r="CD13" s="65">
        <f t="shared" ca="1" si="102"/>
        <v>0</v>
      </c>
      <c r="CE13" s="65">
        <f t="shared" ca="1" si="102"/>
        <v>16260</v>
      </c>
      <c r="CF13" s="65">
        <f t="shared" ca="1" si="102"/>
        <v>0</v>
      </c>
    </row>
    <row r="14" spans="2:84" s="53" customFormat="1" ht="12" x14ac:dyDescent="0.25">
      <c r="B14" s="50">
        <f>ROW()</f>
        <v>14</v>
      </c>
      <c r="O14" s="56"/>
      <c r="P14" s="57"/>
      <c r="Q14" s="58"/>
      <c r="U14" s="62"/>
      <c r="W14" s="61"/>
      <c r="X14" s="65">
        <f t="shared" ca="1" si="100"/>
        <v>0</v>
      </c>
      <c r="Y14" s="65">
        <f ca="1">SUMIFS(INDIRECT("Prcsses!"&amp;ADDRESS($B14,$X$2)&amp;":"&amp;ADDRESS($B14,$X$2-1+$P$8)),INDIRECT("Prcsses!"&amp;ADDRESS($B$8,$X$2)&amp;":"&amp;ADDRESS($B$8,$X$2-1+$P$8)),Y$8)</f>
        <v>0</v>
      </c>
      <c r="Z14" s="65">
        <f t="shared" ca="1" si="101"/>
        <v>0</v>
      </c>
      <c r="AA14" s="65">
        <f t="shared" ca="1" si="101"/>
        <v>0</v>
      </c>
      <c r="AB14" s="65">
        <f t="shared" ca="1" si="101"/>
        <v>0</v>
      </c>
      <c r="AC14" s="65">
        <f t="shared" ca="1" si="101"/>
        <v>0</v>
      </c>
      <c r="AD14" s="65">
        <f t="shared" ca="1" si="101"/>
        <v>0</v>
      </c>
      <c r="AE14" s="65">
        <f t="shared" ca="1" si="101"/>
        <v>0</v>
      </c>
      <c r="AF14" s="65">
        <f t="shared" ca="1" si="101"/>
        <v>0</v>
      </c>
      <c r="AG14" s="65">
        <f t="shared" ca="1" si="101"/>
        <v>0</v>
      </c>
      <c r="AH14" s="65">
        <f t="shared" ca="1" si="101"/>
        <v>0</v>
      </c>
      <c r="AI14" s="65">
        <f t="shared" ca="1" si="101"/>
        <v>0</v>
      </c>
      <c r="AJ14" s="65">
        <f t="shared" ca="1" si="102"/>
        <v>0</v>
      </c>
      <c r="AK14" s="65">
        <f t="shared" ca="1" si="102"/>
        <v>0</v>
      </c>
      <c r="AL14" s="65">
        <f t="shared" ca="1" si="102"/>
        <v>0</v>
      </c>
      <c r="AM14" s="65">
        <f t="shared" ca="1" si="102"/>
        <v>0</v>
      </c>
      <c r="AN14" s="65">
        <f t="shared" ca="1" si="102"/>
        <v>0</v>
      </c>
      <c r="AO14" s="65">
        <f t="shared" ca="1" si="102"/>
        <v>0</v>
      </c>
      <c r="AP14" s="65">
        <f t="shared" ca="1" si="102"/>
        <v>0</v>
      </c>
      <c r="AQ14" s="65">
        <f t="shared" ca="1" si="102"/>
        <v>0</v>
      </c>
      <c r="AR14" s="65">
        <f t="shared" ca="1" si="102"/>
        <v>0</v>
      </c>
      <c r="AS14" s="65">
        <f t="shared" ca="1" si="102"/>
        <v>0</v>
      </c>
      <c r="AT14" s="65">
        <f t="shared" ca="1" si="102"/>
        <v>0</v>
      </c>
      <c r="AU14" s="65">
        <f t="shared" ca="1" si="102"/>
        <v>0</v>
      </c>
      <c r="AV14" s="65">
        <f t="shared" ca="1" si="102"/>
        <v>0</v>
      </c>
      <c r="AW14" s="65">
        <f t="shared" ca="1" si="102"/>
        <v>0</v>
      </c>
      <c r="AX14" s="65">
        <f t="shared" ca="1" si="102"/>
        <v>0</v>
      </c>
      <c r="AY14" s="65">
        <f t="shared" ca="1" si="102"/>
        <v>0</v>
      </c>
      <c r="AZ14" s="65">
        <f t="shared" ca="1" si="102"/>
        <v>0</v>
      </c>
      <c r="BA14" s="65">
        <f t="shared" ca="1" si="102"/>
        <v>0</v>
      </c>
      <c r="BB14" s="65">
        <f t="shared" ca="1" si="102"/>
        <v>0</v>
      </c>
      <c r="BC14" s="65">
        <f t="shared" ca="1" si="102"/>
        <v>0</v>
      </c>
      <c r="BD14" s="65">
        <f t="shared" ca="1" si="102"/>
        <v>0</v>
      </c>
      <c r="BE14" s="65">
        <f t="shared" ca="1" si="102"/>
        <v>0</v>
      </c>
      <c r="BF14" s="65">
        <f t="shared" ca="1" si="102"/>
        <v>0</v>
      </c>
      <c r="BG14" s="65">
        <f t="shared" ca="1" si="102"/>
        <v>0</v>
      </c>
      <c r="BH14" s="65">
        <f t="shared" ca="1" si="102"/>
        <v>0</v>
      </c>
      <c r="BI14" s="65">
        <f t="shared" ca="1" si="102"/>
        <v>0</v>
      </c>
      <c r="BJ14" s="65">
        <f t="shared" ca="1" si="102"/>
        <v>0</v>
      </c>
      <c r="BK14" s="65">
        <f t="shared" ca="1" si="102"/>
        <v>0</v>
      </c>
      <c r="BL14" s="65">
        <f t="shared" ca="1" si="102"/>
        <v>0</v>
      </c>
      <c r="BM14" s="65">
        <f t="shared" ca="1" si="102"/>
        <v>0</v>
      </c>
      <c r="BN14" s="65">
        <f t="shared" ca="1" si="102"/>
        <v>0</v>
      </c>
      <c r="BO14" s="65">
        <f t="shared" ca="1" si="102"/>
        <v>0</v>
      </c>
      <c r="BP14" s="65">
        <f t="shared" ca="1" si="102"/>
        <v>0</v>
      </c>
      <c r="BQ14" s="65">
        <f t="shared" ca="1" si="102"/>
        <v>0</v>
      </c>
      <c r="BR14" s="65">
        <f t="shared" ca="1" si="102"/>
        <v>0</v>
      </c>
      <c r="BS14" s="65">
        <f t="shared" ca="1" si="102"/>
        <v>0</v>
      </c>
      <c r="BT14" s="65">
        <f t="shared" ca="1" si="102"/>
        <v>0</v>
      </c>
      <c r="BU14" s="65">
        <f t="shared" ca="1" si="102"/>
        <v>0</v>
      </c>
      <c r="BV14" s="65">
        <f t="shared" ca="1" si="102"/>
        <v>0</v>
      </c>
      <c r="BW14" s="65">
        <f t="shared" ca="1" si="102"/>
        <v>0</v>
      </c>
      <c r="BX14" s="65">
        <f t="shared" ca="1" si="102"/>
        <v>0</v>
      </c>
      <c r="BY14" s="65">
        <f t="shared" ca="1" si="102"/>
        <v>0</v>
      </c>
      <c r="BZ14" s="65">
        <f t="shared" ca="1" si="102"/>
        <v>0</v>
      </c>
      <c r="CA14" s="65">
        <f t="shared" ca="1" si="102"/>
        <v>0</v>
      </c>
      <c r="CB14" s="65">
        <f t="shared" ca="1" si="102"/>
        <v>0</v>
      </c>
      <c r="CC14" s="65">
        <f t="shared" ca="1" si="102"/>
        <v>0</v>
      </c>
      <c r="CD14" s="65">
        <f t="shared" ca="1" si="102"/>
        <v>0</v>
      </c>
      <c r="CE14" s="65">
        <f t="shared" ca="1" si="102"/>
        <v>12000</v>
      </c>
      <c r="CF14" s="65">
        <f t="shared" ca="1" si="102"/>
        <v>0</v>
      </c>
    </row>
    <row r="15" spans="2:84" s="53" customFormat="1" ht="12" x14ac:dyDescent="0.25">
      <c r="B15" s="50">
        <f>ROW()</f>
        <v>15</v>
      </c>
      <c r="O15" s="56"/>
      <c r="P15" s="57"/>
      <c r="Q15" s="58"/>
      <c r="U15" s="62"/>
      <c r="W15" s="61"/>
      <c r="X15" s="65">
        <f t="shared" ca="1" si="100"/>
        <v>0</v>
      </c>
      <c r="Y15" s="65">
        <f t="shared" ca="1" si="101"/>
        <v>0</v>
      </c>
      <c r="Z15" s="65">
        <f t="shared" ca="1" si="101"/>
        <v>0</v>
      </c>
      <c r="AA15" s="65">
        <f t="shared" ca="1" si="101"/>
        <v>0</v>
      </c>
      <c r="AB15" s="65">
        <f t="shared" ca="1" si="101"/>
        <v>0</v>
      </c>
      <c r="AC15" s="65">
        <f t="shared" ca="1" si="101"/>
        <v>0</v>
      </c>
      <c r="AD15" s="65">
        <f t="shared" ca="1" si="101"/>
        <v>0</v>
      </c>
      <c r="AE15" s="65">
        <f t="shared" ca="1" si="101"/>
        <v>0</v>
      </c>
      <c r="AF15" s="65">
        <f t="shared" ca="1" si="101"/>
        <v>0</v>
      </c>
      <c r="AG15" s="65">
        <f t="shared" ca="1" si="101"/>
        <v>0</v>
      </c>
      <c r="AH15" s="65">
        <f t="shared" ca="1" si="101"/>
        <v>0</v>
      </c>
      <c r="AI15" s="65">
        <f t="shared" ca="1" si="101"/>
        <v>0</v>
      </c>
      <c r="AJ15" s="65">
        <f t="shared" ca="1" si="102"/>
        <v>0</v>
      </c>
      <c r="AK15" s="65">
        <f t="shared" ca="1" si="102"/>
        <v>0</v>
      </c>
      <c r="AL15" s="65">
        <f t="shared" ca="1" si="102"/>
        <v>0</v>
      </c>
      <c r="AM15" s="65">
        <f t="shared" ca="1" si="102"/>
        <v>0</v>
      </c>
      <c r="AN15" s="65">
        <f t="shared" ca="1" si="102"/>
        <v>0</v>
      </c>
      <c r="AO15" s="65">
        <f t="shared" ca="1" si="102"/>
        <v>0</v>
      </c>
      <c r="AP15" s="65">
        <f t="shared" ca="1" si="102"/>
        <v>0</v>
      </c>
      <c r="AQ15" s="65">
        <f t="shared" ca="1" si="102"/>
        <v>0</v>
      </c>
      <c r="AR15" s="65">
        <f t="shared" ca="1" si="102"/>
        <v>0</v>
      </c>
      <c r="AS15" s="65">
        <f t="shared" ca="1" si="102"/>
        <v>0</v>
      </c>
      <c r="AT15" s="65">
        <f t="shared" ca="1" si="102"/>
        <v>0</v>
      </c>
      <c r="AU15" s="65">
        <f t="shared" ca="1" si="102"/>
        <v>0</v>
      </c>
      <c r="AV15" s="65">
        <f t="shared" ca="1" si="102"/>
        <v>0</v>
      </c>
      <c r="AW15" s="65">
        <f t="shared" ca="1" si="102"/>
        <v>0</v>
      </c>
      <c r="AX15" s="65">
        <f t="shared" ca="1" si="102"/>
        <v>0</v>
      </c>
      <c r="AY15" s="65">
        <f t="shared" ca="1" si="102"/>
        <v>0</v>
      </c>
      <c r="AZ15" s="65">
        <f t="shared" ca="1" si="102"/>
        <v>0</v>
      </c>
      <c r="BA15" s="65">
        <f t="shared" ca="1" si="102"/>
        <v>0</v>
      </c>
      <c r="BB15" s="65">
        <f t="shared" ca="1" si="102"/>
        <v>0</v>
      </c>
      <c r="BC15" s="65">
        <f t="shared" ca="1" si="102"/>
        <v>0</v>
      </c>
      <c r="BD15" s="65">
        <f t="shared" ca="1" si="102"/>
        <v>0</v>
      </c>
      <c r="BE15" s="65">
        <f t="shared" ca="1" si="102"/>
        <v>0</v>
      </c>
      <c r="BF15" s="65">
        <f t="shared" ca="1" si="102"/>
        <v>0</v>
      </c>
      <c r="BG15" s="65">
        <f t="shared" ca="1" si="102"/>
        <v>0</v>
      </c>
      <c r="BH15" s="65">
        <f t="shared" ca="1" si="102"/>
        <v>0</v>
      </c>
      <c r="BI15" s="65">
        <f t="shared" ca="1" si="102"/>
        <v>0</v>
      </c>
      <c r="BJ15" s="65">
        <f t="shared" ca="1" si="102"/>
        <v>0</v>
      </c>
      <c r="BK15" s="65">
        <f t="shared" ca="1" si="102"/>
        <v>0</v>
      </c>
      <c r="BL15" s="65">
        <f t="shared" ca="1" si="102"/>
        <v>0</v>
      </c>
      <c r="BM15" s="65">
        <f t="shared" ca="1" si="102"/>
        <v>0</v>
      </c>
      <c r="BN15" s="65">
        <f t="shared" ca="1" si="102"/>
        <v>0</v>
      </c>
      <c r="BO15" s="65">
        <f t="shared" ca="1" si="102"/>
        <v>0</v>
      </c>
      <c r="BP15" s="65">
        <f t="shared" ca="1" si="102"/>
        <v>0</v>
      </c>
      <c r="BQ15" s="65">
        <f t="shared" ca="1" si="102"/>
        <v>0</v>
      </c>
      <c r="BR15" s="65">
        <f t="shared" ca="1" si="102"/>
        <v>0</v>
      </c>
      <c r="BS15" s="65">
        <f t="shared" ca="1" si="102"/>
        <v>0</v>
      </c>
      <c r="BT15" s="65">
        <f t="shared" ca="1" si="102"/>
        <v>0</v>
      </c>
      <c r="BU15" s="65">
        <f t="shared" ca="1" si="102"/>
        <v>0</v>
      </c>
      <c r="BV15" s="65">
        <f t="shared" ca="1" si="102"/>
        <v>0</v>
      </c>
      <c r="BW15" s="65">
        <f t="shared" ca="1" si="102"/>
        <v>0</v>
      </c>
      <c r="BX15" s="65">
        <f t="shared" ca="1" si="102"/>
        <v>0</v>
      </c>
      <c r="BY15" s="65">
        <f t="shared" ca="1" si="102"/>
        <v>0</v>
      </c>
      <c r="BZ15" s="65">
        <f t="shared" ca="1" si="102"/>
        <v>0</v>
      </c>
      <c r="CA15" s="65">
        <f t="shared" ca="1" si="102"/>
        <v>0</v>
      </c>
      <c r="CB15" s="65">
        <f t="shared" ca="1" si="102"/>
        <v>0</v>
      </c>
      <c r="CC15" s="65">
        <f t="shared" ca="1" si="102"/>
        <v>0</v>
      </c>
      <c r="CD15" s="65">
        <f t="shared" ca="1" si="102"/>
        <v>0</v>
      </c>
      <c r="CE15" s="65">
        <f t="shared" ca="1" si="102"/>
        <v>3000</v>
      </c>
      <c r="CF15" s="65">
        <f t="shared" ca="1" si="102"/>
        <v>0</v>
      </c>
    </row>
    <row r="16" spans="2:84" s="53" customFormat="1" ht="12" x14ac:dyDescent="0.25">
      <c r="B16" s="50">
        <f>ROW()</f>
        <v>16</v>
      </c>
      <c r="O16" s="56"/>
      <c r="P16" s="57"/>
      <c r="Q16" s="58"/>
      <c r="U16" s="62"/>
      <c r="W16" s="61"/>
      <c r="X16" s="65">
        <f t="shared" ca="1" si="100"/>
        <v>0</v>
      </c>
      <c r="Y16" s="65">
        <f t="shared" ca="1" si="101"/>
        <v>0</v>
      </c>
      <c r="Z16" s="65">
        <f t="shared" ca="1" si="101"/>
        <v>0</v>
      </c>
      <c r="AA16" s="65">
        <f t="shared" ca="1" si="101"/>
        <v>0</v>
      </c>
      <c r="AB16" s="65">
        <f t="shared" ca="1" si="101"/>
        <v>0</v>
      </c>
      <c r="AC16" s="65">
        <f t="shared" ca="1" si="101"/>
        <v>0</v>
      </c>
      <c r="AD16" s="65">
        <f t="shared" ca="1" si="101"/>
        <v>0</v>
      </c>
      <c r="AE16" s="65">
        <f t="shared" ca="1" si="101"/>
        <v>0</v>
      </c>
      <c r="AF16" s="65">
        <f t="shared" ca="1" si="101"/>
        <v>0</v>
      </c>
      <c r="AG16" s="65">
        <f t="shared" ca="1" si="101"/>
        <v>0</v>
      </c>
      <c r="AH16" s="65">
        <f t="shared" ca="1" si="101"/>
        <v>0</v>
      </c>
      <c r="AI16" s="65">
        <f t="shared" ca="1" si="101"/>
        <v>0</v>
      </c>
      <c r="AJ16" s="65">
        <f t="shared" ca="1" si="102"/>
        <v>0</v>
      </c>
      <c r="AK16" s="65">
        <f t="shared" ca="1" si="102"/>
        <v>0</v>
      </c>
      <c r="AL16" s="65">
        <f t="shared" ca="1" si="102"/>
        <v>0</v>
      </c>
      <c r="AM16" s="65">
        <f t="shared" ca="1" si="102"/>
        <v>0</v>
      </c>
      <c r="AN16" s="65">
        <f t="shared" ca="1" si="102"/>
        <v>0</v>
      </c>
      <c r="AO16" s="65">
        <f t="shared" ca="1" si="102"/>
        <v>0</v>
      </c>
      <c r="AP16" s="65">
        <f t="shared" ca="1" si="102"/>
        <v>0</v>
      </c>
      <c r="AQ16" s="65">
        <f t="shared" ca="1" si="102"/>
        <v>0</v>
      </c>
      <c r="AR16" s="65">
        <f t="shared" ca="1" si="102"/>
        <v>0</v>
      </c>
      <c r="AS16" s="65">
        <f t="shared" ca="1" si="102"/>
        <v>0</v>
      </c>
      <c r="AT16" s="65">
        <f t="shared" ca="1" si="102"/>
        <v>0</v>
      </c>
      <c r="AU16" s="65">
        <f t="shared" ca="1" si="102"/>
        <v>0</v>
      </c>
      <c r="AV16" s="65">
        <f t="shared" ca="1" si="102"/>
        <v>0</v>
      </c>
      <c r="AW16" s="65">
        <f t="shared" ca="1" si="102"/>
        <v>0</v>
      </c>
      <c r="AX16" s="65">
        <f t="shared" ca="1" si="102"/>
        <v>0</v>
      </c>
      <c r="AY16" s="65">
        <f t="shared" ref="AJ16:CF21" ca="1" si="103">SUMIFS(INDIRECT("Prcsses!"&amp;ADDRESS($B16,$X$2)&amp;":"&amp;ADDRESS($B16,$X$2-1+$P$8)),INDIRECT("Prcsses!"&amp;ADDRESS($B$8,$X$2)&amp;":"&amp;ADDRESS($B$8,$X$2-1+$P$8)),AY$8)</f>
        <v>0</v>
      </c>
      <c r="AZ16" s="65">
        <f t="shared" ca="1" si="103"/>
        <v>0</v>
      </c>
      <c r="BA16" s="65">
        <f t="shared" ca="1" si="103"/>
        <v>0</v>
      </c>
      <c r="BB16" s="65">
        <f t="shared" ca="1" si="103"/>
        <v>0</v>
      </c>
      <c r="BC16" s="65">
        <f t="shared" ca="1" si="103"/>
        <v>0</v>
      </c>
      <c r="BD16" s="65">
        <f t="shared" ca="1" si="103"/>
        <v>0</v>
      </c>
      <c r="BE16" s="65">
        <f t="shared" ca="1" si="103"/>
        <v>0</v>
      </c>
      <c r="BF16" s="65">
        <f t="shared" ca="1" si="103"/>
        <v>0</v>
      </c>
      <c r="BG16" s="65">
        <f t="shared" ca="1" si="103"/>
        <v>0</v>
      </c>
      <c r="BH16" s="65">
        <f t="shared" ca="1" si="103"/>
        <v>0</v>
      </c>
      <c r="BI16" s="65">
        <f t="shared" ca="1" si="103"/>
        <v>0</v>
      </c>
      <c r="BJ16" s="65">
        <f t="shared" ca="1" si="103"/>
        <v>0</v>
      </c>
      <c r="BK16" s="65">
        <f t="shared" ca="1" si="103"/>
        <v>0</v>
      </c>
      <c r="BL16" s="65">
        <f t="shared" ca="1" si="103"/>
        <v>0</v>
      </c>
      <c r="BM16" s="65">
        <f t="shared" ca="1" si="103"/>
        <v>0</v>
      </c>
      <c r="BN16" s="65">
        <f t="shared" ca="1" si="103"/>
        <v>0</v>
      </c>
      <c r="BO16" s="65">
        <f t="shared" ca="1" si="103"/>
        <v>0</v>
      </c>
      <c r="BP16" s="65">
        <f t="shared" ca="1" si="103"/>
        <v>0</v>
      </c>
      <c r="BQ16" s="65">
        <f t="shared" ca="1" si="103"/>
        <v>0</v>
      </c>
      <c r="BR16" s="65">
        <f t="shared" ca="1" si="103"/>
        <v>0</v>
      </c>
      <c r="BS16" s="65">
        <f t="shared" ca="1" si="103"/>
        <v>0</v>
      </c>
      <c r="BT16" s="65">
        <f t="shared" ca="1" si="103"/>
        <v>0</v>
      </c>
      <c r="BU16" s="65">
        <f t="shared" ca="1" si="103"/>
        <v>0</v>
      </c>
      <c r="BV16" s="65">
        <f t="shared" ca="1" si="103"/>
        <v>0</v>
      </c>
      <c r="BW16" s="65">
        <f t="shared" ca="1" si="103"/>
        <v>0</v>
      </c>
      <c r="BX16" s="65">
        <f t="shared" ca="1" si="103"/>
        <v>0</v>
      </c>
      <c r="BY16" s="65">
        <f t="shared" ca="1" si="103"/>
        <v>0</v>
      </c>
      <c r="BZ16" s="65">
        <f t="shared" ca="1" si="103"/>
        <v>0</v>
      </c>
      <c r="CA16" s="65">
        <f t="shared" ca="1" si="103"/>
        <v>0</v>
      </c>
      <c r="CB16" s="65">
        <f t="shared" ca="1" si="103"/>
        <v>0</v>
      </c>
      <c r="CC16" s="65">
        <f t="shared" ca="1" si="103"/>
        <v>0</v>
      </c>
      <c r="CD16" s="65">
        <f t="shared" ca="1" si="103"/>
        <v>0</v>
      </c>
      <c r="CE16" s="65">
        <f t="shared" ca="1" si="103"/>
        <v>200</v>
      </c>
      <c r="CF16" s="65">
        <f t="shared" ca="1" si="103"/>
        <v>0</v>
      </c>
    </row>
    <row r="17" spans="2:84" s="53" customFormat="1" ht="12" x14ac:dyDescent="0.25">
      <c r="B17" s="50">
        <f>ROW()</f>
        <v>17</v>
      </c>
      <c r="O17" s="56"/>
      <c r="P17" s="57"/>
      <c r="Q17" s="58"/>
      <c r="U17" s="62"/>
      <c r="W17" s="61"/>
      <c r="X17" s="65">
        <f t="shared" ca="1" si="100"/>
        <v>0</v>
      </c>
      <c r="Y17" s="65">
        <f t="shared" ca="1" si="101"/>
        <v>0</v>
      </c>
      <c r="Z17" s="65">
        <f t="shared" ca="1" si="101"/>
        <v>0</v>
      </c>
      <c r="AA17" s="65">
        <f t="shared" ca="1" si="101"/>
        <v>0</v>
      </c>
      <c r="AB17" s="65">
        <f t="shared" ca="1" si="101"/>
        <v>0</v>
      </c>
      <c r="AC17" s="65">
        <f t="shared" ca="1" si="101"/>
        <v>0</v>
      </c>
      <c r="AD17" s="65">
        <f t="shared" ca="1" si="101"/>
        <v>0</v>
      </c>
      <c r="AE17" s="65">
        <f t="shared" ca="1" si="101"/>
        <v>0</v>
      </c>
      <c r="AF17" s="65">
        <f t="shared" ca="1" si="101"/>
        <v>0</v>
      </c>
      <c r="AG17" s="65">
        <f t="shared" ca="1" si="101"/>
        <v>0</v>
      </c>
      <c r="AH17" s="65">
        <f t="shared" ca="1" si="101"/>
        <v>0</v>
      </c>
      <c r="AI17" s="65">
        <f t="shared" ca="1" si="101"/>
        <v>0</v>
      </c>
      <c r="AJ17" s="65">
        <f t="shared" ca="1" si="103"/>
        <v>0</v>
      </c>
      <c r="AK17" s="65">
        <f t="shared" ca="1" si="103"/>
        <v>0</v>
      </c>
      <c r="AL17" s="65">
        <f t="shared" ca="1" si="103"/>
        <v>0</v>
      </c>
      <c r="AM17" s="65">
        <f t="shared" ca="1" si="103"/>
        <v>0</v>
      </c>
      <c r="AN17" s="65">
        <f t="shared" ca="1" si="103"/>
        <v>0</v>
      </c>
      <c r="AO17" s="65">
        <f t="shared" ca="1" si="103"/>
        <v>0</v>
      </c>
      <c r="AP17" s="65">
        <f t="shared" ca="1" si="103"/>
        <v>0</v>
      </c>
      <c r="AQ17" s="65">
        <f t="shared" ca="1" si="103"/>
        <v>0</v>
      </c>
      <c r="AR17" s="65">
        <f t="shared" ca="1" si="103"/>
        <v>0</v>
      </c>
      <c r="AS17" s="65">
        <f t="shared" ca="1" si="103"/>
        <v>0</v>
      </c>
      <c r="AT17" s="65">
        <f t="shared" ca="1" si="103"/>
        <v>0</v>
      </c>
      <c r="AU17" s="65">
        <f t="shared" ca="1" si="103"/>
        <v>0</v>
      </c>
      <c r="AV17" s="65">
        <f t="shared" ca="1" si="103"/>
        <v>0</v>
      </c>
      <c r="AW17" s="65">
        <f t="shared" ca="1" si="103"/>
        <v>0</v>
      </c>
      <c r="AX17" s="65">
        <f t="shared" ca="1" si="103"/>
        <v>0</v>
      </c>
      <c r="AY17" s="65">
        <f t="shared" ca="1" si="103"/>
        <v>0</v>
      </c>
      <c r="AZ17" s="65">
        <f t="shared" ca="1" si="103"/>
        <v>0</v>
      </c>
      <c r="BA17" s="65">
        <f t="shared" ca="1" si="103"/>
        <v>0</v>
      </c>
      <c r="BB17" s="65">
        <f t="shared" ca="1" si="103"/>
        <v>0</v>
      </c>
      <c r="BC17" s="65">
        <f t="shared" ca="1" si="103"/>
        <v>0</v>
      </c>
      <c r="BD17" s="65">
        <f t="shared" ca="1" si="103"/>
        <v>0</v>
      </c>
      <c r="BE17" s="65">
        <f t="shared" ca="1" si="103"/>
        <v>0</v>
      </c>
      <c r="BF17" s="65">
        <f t="shared" ca="1" si="103"/>
        <v>0</v>
      </c>
      <c r="BG17" s="65">
        <f t="shared" ca="1" si="103"/>
        <v>0</v>
      </c>
      <c r="BH17" s="65">
        <f t="shared" ca="1" si="103"/>
        <v>0</v>
      </c>
      <c r="BI17" s="65">
        <f t="shared" ca="1" si="103"/>
        <v>0</v>
      </c>
      <c r="BJ17" s="65">
        <f t="shared" ca="1" si="103"/>
        <v>0</v>
      </c>
      <c r="BK17" s="65">
        <f t="shared" ca="1" si="103"/>
        <v>0</v>
      </c>
      <c r="BL17" s="65">
        <f t="shared" ca="1" si="103"/>
        <v>0</v>
      </c>
      <c r="BM17" s="65">
        <f t="shared" ca="1" si="103"/>
        <v>0</v>
      </c>
      <c r="BN17" s="65">
        <f t="shared" ca="1" si="103"/>
        <v>0</v>
      </c>
      <c r="BO17" s="65">
        <f t="shared" ca="1" si="103"/>
        <v>0</v>
      </c>
      <c r="BP17" s="65">
        <f t="shared" ca="1" si="103"/>
        <v>0</v>
      </c>
      <c r="BQ17" s="65">
        <f t="shared" ca="1" si="103"/>
        <v>0</v>
      </c>
      <c r="BR17" s="65">
        <f t="shared" ca="1" si="103"/>
        <v>0</v>
      </c>
      <c r="BS17" s="65">
        <f t="shared" ca="1" si="103"/>
        <v>0</v>
      </c>
      <c r="BT17" s="65">
        <f t="shared" ca="1" si="103"/>
        <v>0</v>
      </c>
      <c r="BU17" s="65">
        <f t="shared" ca="1" si="103"/>
        <v>0</v>
      </c>
      <c r="BV17" s="65">
        <f t="shared" ca="1" si="103"/>
        <v>0</v>
      </c>
      <c r="BW17" s="65">
        <f t="shared" ca="1" si="103"/>
        <v>0</v>
      </c>
      <c r="BX17" s="65">
        <f t="shared" ca="1" si="103"/>
        <v>0</v>
      </c>
      <c r="BY17" s="65">
        <f t="shared" ca="1" si="103"/>
        <v>0</v>
      </c>
      <c r="BZ17" s="65">
        <f t="shared" ca="1" si="103"/>
        <v>0</v>
      </c>
      <c r="CA17" s="65">
        <f t="shared" ca="1" si="103"/>
        <v>0</v>
      </c>
      <c r="CB17" s="65">
        <f t="shared" ca="1" si="103"/>
        <v>0</v>
      </c>
      <c r="CC17" s="65">
        <f t="shared" ca="1" si="103"/>
        <v>0</v>
      </c>
      <c r="CD17" s="65">
        <f t="shared" ca="1" si="103"/>
        <v>0</v>
      </c>
      <c r="CE17" s="65">
        <f t="shared" ca="1" si="103"/>
        <v>700</v>
      </c>
      <c r="CF17" s="65">
        <f t="shared" ca="1" si="103"/>
        <v>0</v>
      </c>
    </row>
    <row r="18" spans="2:84" s="53" customFormat="1" ht="12" x14ac:dyDescent="0.25">
      <c r="B18" s="50">
        <f>ROW()</f>
        <v>18</v>
      </c>
      <c r="O18" s="56"/>
      <c r="P18" s="57"/>
      <c r="Q18" s="58"/>
      <c r="U18" s="62"/>
      <c r="W18" s="61"/>
      <c r="X18" s="65">
        <f t="shared" ca="1" si="100"/>
        <v>0</v>
      </c>
      <c r="Y18" s="65">
        <f t="shared" ca="1" si="101"/>
        <v>0</v>
      </c>
      <c r="Z18" s="65">
        <f t="shared" ca="1" si="101"/>
        <v>0</v>
      </c>
      <c r="AA18" s="65">
        <f t="shared" ca="1" si="101"/>
        <v>0</v>
      </c>
      <c r="AB18" s="65">
        <f t="shared" ca="1" si="101"/>
        <v>0</v>
      </c>
      <c r="AC18" s="65">
        <f t="shared" ca="1" si="101"/>
        <v>0</v>
      </c>
      <c r="AD18" s="65">
        <f t="shared" ca="1" si="101"/>
        <v>0</v>
      </c>
      <c r="AE18" s="65">
        <f t="shared" ca="1" si="101"/>
        <v>0</v>
      </c>
      <c r="AF18" s="65">
        <f t="shared" ca="1" si="101"/>
        <v>0</v>
      </c>
      <c r="AG18" s="65">
        <f t="shared" ca="1" si="101"/>
        <v>0</v>
      </c>
      <c r="AH18" s="65">
        <f t="shared" ca="1" si="101"/>
        <v>0</v>
      </c>
      <c r="AI18" s="65">
        <f t="shared" ca="1" si="101"/>
        <v>0</v>
      </c>
      <c r="AJ18" s="65">
        <f t="shared" ca="1" si="103"/>
        <v>0</v>
      </c>
      <c r="AK18" s="65">
        <f t="shared" ca="1" si="103"/>
        <v>0</v>
      </c>
      <c r="AL18" s="65">
        <f t="shared" ca="1" si="103"/>
        <v>0</v>
      </c>
      <c r="AM18" s="65">
        <f t="shared" ca="1" si="103"/>
        <v>0</v>
      </c>
      <c r="AN18" s="65">
        <f t="shared" ca="1" si="103"/>
        <v>0</v>
      </c>
      <c r="AO18" s="65">
        <f t="shared" ca="1" si="103"/>
        <v>0</v>
      </c>
      <c r="AP18" s="65">
        <f t="shared" ca="1" si="103"/>
        <v>0</v>
      </c>
      <c r="AQ18" s="65">
        <f t="shared" ca="1" si="103"/>
        <v>0</v>
      </c>
      <c r="AR18" s="65">
        <f t="shared" ca="1" si="103"/>
        <v>0</v>
      </c>
      <c r="AS18" s="65">
        <f t="shared" ca="1" si="103"/>
        <v>0</v>
      </c>
      <c r="AT18" s="65">
        <f t="shared" ca="1" si="103"/>
        <v>0</v>
      </c>
      <c r="AU18" s="65">
        <f t="shared" ca="1" si="103"/>
        <v>0</v>
      </c>
      <c r="AV18" s="65">
        <f t="shared" ca="1" si="103"/>
        <v>0</v>
      </c>
      <c r="AW18" s="65">
        <f t="shared" ca="1" si="103"/>
        <v>0</v>
      </c>
      <c r="AX18" s="65">
        <f t="shared" ca="1" si="103"/>
        <v>0</v>
      </c>
      <c r="AY18" s="65">
        <f t="shared" ca="1" si="103"/>
        <v>0</v>
      </c>
      <c r="AZ18" s="65">
        <f t="shared" ca="1" si="103"/>
        <v>0</v>
      </c>
      <c r="BA18" s="65">
        <f t="shared" ca="1" si="103"/>
        <v>0</v>
      </c>
      <c r="BB18" s="65">
        <f t="shared" ca="1" si="103"/>
        <v>0</v>
      </c>
      <c r="BC18" s="65">
        <f t="shared" ca="1" si="103"/>
        <v>0</v>
      </c>
      <c r="BD18" s="65">
        <f t="shared" ca="1" si="103"/>
        <v>0</v>
      </c>
      <c r="BE18" s="65">
        <f t="shared" ca="1" si="103"/>
        <v>0</v>
      </c>
      <c r="BF18" s="65">
        <f t="shared" ca="1" si="103"/>
        <v>0</v>
      </c>
      <c r="BG18" s="65">
        <f t="shared" ca="1" si="103"/>
        <v>0</v>
      </c>
      <c r="BH18" s="65">
        <f t="shared" ca="1" si="103"/>
        <v>0</v>
      </c>
      <c r="BI18" s="65">
        <f t="shared" ca="1" si="103"/>
        <v>0</v>
      </c>
      <c r="BJ18" s="65">
        <f t="shared" ca="1" si="103"/>
        <v>0</v>
      </c>
      <c r="BK18" s="65">
        <f t="shared" ca="1" si="103"/>
        <v>0</v>
      </c>
      <c r="BL18" s="65">
        <f t="shared" ca="1" si="103"/>
        <v>0</v>
      </c>
      <c r="BM18" s="65">
        <f t="shared" ca="1" si="103"/>
        <v>0</v>
      </c>
      <c r="BN18" s="65">
        <f t="shared" ca="1" si="103"/>
        <v>0</v>
      </c>
      <c r="BO18" s="65">
        <f t="shared" ca="1" si="103"/>
        <v>0</v>
      </c>
      <c r="BP18" s="65">
        <f t="shared" ca="1" si="103"/>
        <v>0</v>
      </c>
      <c r="BQ18" s="65">
        <f t="shared" ca="1" si="103"/>
        <v>0</v>
      </c>
      <c r="BR18" s="65">
        <f t="shared" ca="1" si="103"/>
        <v>0</v>
      </c>
      <c r="BS18" s="65">
        <f t="shared" ca="1" si="103"/>
        <v>0</v>
      </c>
      <c r="BT18" s="65">
        <f t="shared" ca="1" si="103"/>
        <v>0</v>
      </c>
      <c r="BU18" s="65">
        <f t="shared" ca="1" si="103"/>
        <v>0</v>
      </c>
      <c r="BV18" s="65">
        <f t="shared" ca="1" si="103"/>
        <v>0</v>
      </c>
      <c r="BW18" s="65">
        <f t="shared" ca="1" si="103"/>
        <v>0</v>
      </c>
      <c r="BX18" s="65">
        <f t="shared" ca="1" si="103"/>
        <v>0</v>
      </c>
      <c r="BY18" s="65">
        <f t="shared" ca="1" si="103"/>
        <v>0</v>
      </c>
      <c r="BZ18" s="65">
        <f t="shared" ca="1" si="103"/>
        <v>0</v>
      </c>
      <c r="CA18" s="65">
        <f t="shared" ca="1" si="103"/>
        <v>0</v>
      </c>
      <c r="CB18" s="65">
        <f t="shared" ca="1" si="103"/>
        <v>0</v>
      </c>
      <c r="CC18" s="65">
        <f t="shared" ca="1" si="103"/>
        <v>0</v>
      </c>
      <c r="CD18" s="65">
        <f t="shared" ca="1" si="103"/>
        <v>0</v>
      </c>
      <c r="CE18" s="65">
        <f t="shared" ca="1" si="103"/>
        <v>210</v>
      </c>
      <c r="CF18" s="65">
        <f t="shared" ca="1" si="103"/>
        <v>0</v>
      </c>
    </row>
    <row r="19" spans="2:84" s="53" customFormat="1" ht="12" x14ac:dyDescent="0.25">
      <c r="B19" s="50">
        <f>ROW()</f>
        <v>19</v>
      </c>
      <c r="O19" s="56"/>
      <c r="P19" s="57"/>
      <c r="Q19" s="58"/>
      <c r="U19" s="62"/>
      <c r="W19" s="61"/>
      <c r="X19" s="65">
        <f t="shared" ca="1" si="100"/>
        <v>0</v>
      </c>
      <c r="Y19" s="65">
        <f t="shared" ca="1" si="101"/>
        <v>0</v>
      </c>
      <c r="Z19" s="65">
        <f t="shared" ca="1" si="101"/>
        <v>0</v>
      </c>
      <c r="AA19" s="65">
        <f t="shared" ca="1" si="101"/>
        <v>0</v>
      </c>
      <c r="AB19" s="65">
        <f t="shared" ca="1" si="101"/>
        <v>0</v>
      </c>
      <c r="AC19" s="65">
        <f t="shared" ca="1" si="101"/>
        <v>0</v>
      </c>
      <c r="AD19" s="65">
        <f t="shared" ca="1" si="101"/>
        <v>0</v>
      </c>
      <c r="AE19" s="65">
        <f t="shared" ca="1" si="101"/>
        <v>0</v>
      </c>
      <c r="AF19" s="65">
        <f t="shared" ca="1" si="101"/>
        <v>0</v>
      </c>
      <c r="AG19" s="65">
        <f t="shared" ca="1" si="101"/>
        <v>0</v>
      </c>
      <c r="AH19" s="65">
        <f t="shared" ca="1" si="101"/>
        <v>0</v>
      </c>
      <c r="AI19" s="65">
        <f t="shared" ca="1" si="101"/>
        <v>0</v>
      </c>
      <c r="AJ19" s="65">
        <f t="shared" ca="1" si="103"/>
        <v>0</v>
      </c>
      <c r="AK19" s="65">
        <f t="shared" ca="1" si="103"/>
        <v>0</v>
      </c>
      <c r="AL19" s="65">
        <f t="shared" ca="1" si="103"/>
        <v>0</v>
      </c>
      <c r="AM19" s="65">
        <f t="shared" ca="1" si="103"/>
        <v>0</v>
      </c>
      <c r="AN19" s="65">
        <f t="shared" ca="1" si="103"/>
        <v>0</v>
      </c>
      <c r="AO19" s="65">
        <f t="shared" ca="1" si="103"/>
        <v>0</v>
      </c>
      <c r="AP19" s="65">
        <f t="shared" ca="1" si="103"/>
        <v>0</v>
      </c>
      <c r="AQ19" s="65">
        <f t="shared" ca="1" si="103"/>
        <v>0</v>
      </c>
      <c r="AR19" s="65">
        <f t="shared" ca="1" si="103"/>
        <v>0</v>
      </c>
      <c r="AS19" s="65">
        <f t="shared" ca="1" si="103"/>
        <v>0</v>
      </c>
      <c r="AT19" s="65">
        <f t="shared" ca="1" si="103"/>
        <v>0</v>
      </c>
      <c r="AU19" s="65">
        <f t="shared" ca="1" si="103"/>
        <v>0</v>
      </c>
      <c r="AV19" s="65">
        <f t="shared" ca="1" si="103"/>
        <v>0</v>
      </c>
      <c r="AW19" s="65">
        <f t="shared" ca="1" si="103"/>
        <v>0</v>
      </c>
      <c r="AX19" s="65">
        <f t="shared" ca="1" si="103"/>
        <v>0</v>
      </c>
      <c r="AY19" s="65">
        <f t="shared" ca="1" si="103"/>
        <v>0</v>
      </c>
      <c r="AZ19" s="65">
        <f t="shared" ca="1" si="103"/>
        <v>0</v>
      </c>
      <c r="BA19" s="65">
        <f t="shared" ca="1" si="103"/>
        <v>0</v>
      </c>
      <c r="BB19" s="65">
        <f t="shared" ca="1" si="103"/>
        <v>0</v>
      </c>
      <c r="BC19" s="65">
        <f t="shared" ca="1" si="103"/>
        <v>0</v>
      </c>
      <c r="BD19" s="65">
        <f t="shared" ca="1" si="103"/>
        <v>0</v>
      </c>
      <c r="BE19" s="65">
        <f t="shared" ca="1" si="103"/>
        <v>0</v>
      </c>
      <c r="BF19" s="65">
        <f t="shared" ca="1" si="103"/>
        <v>0</v>
      </c>
      <c r="BG19" s="65">
        <f t="shared" ca="1" si="103"/>
        <v>0</v>
      </c>
      <c r="BH19" s="65">
        <f t="shared" ca="1" si="103"/>
        <v>0</v>
      </c>
      <c r="BI19" s="65">
        <f t="shared" ca="1" si="103"/>
        <v>0</v>
      </c>
      <c r="BJ19" s="65">
        <f t="shared" ca="1" si="103"/>
        <v>0</v>
      </c>
      <c r="BK19" s="65">
        <f t="shared" ca="1" si="103"/>
        <v>0</v>
      </c>
      <c r="BL19" s="65">
        <f t="shared" ca="1" si="103"/>
        <v>0</v>
      </c>
      <c r="BM19" s="65">
        <f t="shared" ca="1" si="103"/>
        <v>0</v>
      </c>
      <c r="BN19" s="65">
        <f t="shared" ca="1" si="103"/>
        <v>0</v>
      </c>
      <c r="BO19" s="65">
        <f t="shared" ca="1" si="103"/>
        <v>0</v>
      </c>
      <c r="BP19" s="65">
        <f t="shared" ca="1" si="103"/>
        <v>0</v>
      </c>
      <c r="BQ19" s="65">
        <f t="shared" ca="1" si="103"/>
        <v>0</v>
      </c>
      <c r="BR19" s="65">
        <f t="shared" ca="1" si="103"/>
        <v>0</v>
      </c>
      <c r="BS19" s="65">
        <f t="shared" ca="1" si="103"/>
        <v>0</v>
      </c>
      <c r="BT19" s="65">
        <f t="shared" ca="1" si="103"/>
        <v>0</v>
      </c>
      <c r="BU19" s="65">
        <f t="shared" ca="1" si="103"/>
        <v>0</v>
      </c>
      <c r="BV19" s="65">
        <f t="shared" ca="1" si="103"/>
        <v>0</v>
      </c>
      <c r="BW19" s="65">
        <f t="shared" ca="1" si="103"/>
        <v>0</v>
      </c>
      <c r="BX19" s="65">
        <f t="shared" ca="1" si="103"/>
        <v>0</v>
      </c>
      <c r="BY19" s="65">
        <f t="shared" ca="1" si="103"/>
        <v>0</v>
      </c>
      <c r="BZ19" s="65">
        <f t="shared" ca="1" si="103"/>
        <v>0</v>
      </c>
      <c r="CA19" s="65">
        <f t="shared" ca="1" si="103"/>
        <v>0</v>
      </c>
      <c r="CB19" s="65">
        <f t="shared" ca="1" si="103"/>
        <v>0</v>
      </c>
      <c r="CC19" s="65">
        <f t="shared" ca="1" si="103"/>
        <v>0</v>
      </c>
      <c r="CD19" s="65">
        <f t="shared" ca="1" si="103"/>
        <v>0</v>
      </c>
      <c r="CE19" s="65">
        <f t="shared" ca="1" si="103"/>
        <v>150</v>
      </c>
      <c r="CF19" s="65">
        <f t="shared" ca="1" si="103"/>
        <v>0</v>
      </c>
    </row>
    <row r="20" spans="2:84" s="53" customFormat="1" ht="12" x14ac:dyDescent="0.25">
      <c r="B20" s="50">
        <f>ROW()</f>
        <v>20</v>
      </c>
      <c r="O20" s="56"/>
      <c r="P20" s="57"/>
      <c r="Q20" s="58"/>
      <c r="U20" s="62"/>
      <c r="W20" s="61"/>
      <c r="X20" s="65">
        <f t="shared" ca="1" si="100"/>
        <v>0</v>
      </c>
      <c r="Y20" s="65">
        <f t="shared" ca="1" si="101"/>
        <v>0</v>
      </c>
      <c r="Z20" s="65">
        <f t="shared" ca="1" si="101"/>
        <v>0</v>
      </c>
      <c r="AA20" s="65">
        <f t="shared" ca="1" si="101"/>
        <v>0</v>
      </c>
      <c r="AB20" s="65">
        <f t="shared" ca="1" si="101"/>
        <v>0</v>
      </c>
      <c r="AC20" s="65">
        <f t="shared" ca="1" si="101"/>
        <v>0</v>
      </c>
      <c r="AD20" s="65">
        <f t="shared" ca="1" si="101"/>
        <v>0</v>
      </c>
      <c r="AE20" s="65">
        <f t="shared" ca="1" si="101"/>
        <v>0</v>
      </c>
      <c r="AF20" s="65">
        <f t="shared" ca="1" si="101"/>
        <v>0</v>
      </c>
      <c r="AG20" s="65">
        <f t="shared" ca="1" si="101"/>
        <v>0</v>
      </c>
      <c r="AH20" s="65">
        <f t="shared" ca="1" si="101"/>
        <v>0</v>
      </c>
      <c r="AI20" s="65">
        <f t="shared" ca="1" si="101"/>
        <v>0</v>
      </c>
      <c r="AJ20" s="65">
        <f t="shared" ca="1" si="103"/>
        <v>0</v>
      </c>
      <c r="AK20" s="65">
        <f t="shared" ca="1" si="103"/>
        <v>0</v>
      </c>
      <c r="AL20" s="65">
        <f t="shared" ca="1" si="103"/>
        <v>0</v>
      </c>
      <c r="AM20" s="65">
        <f t="shared" ca="1" si="103"/>
        <v>0</v>
      </c>
      <c r="AN20" s="65">
        <f t="shared" ca="1" si="103"/>
        <v>0</v>
      </c>
      <c r="AO20" s="65">
        <f t="shared" ca="1" si="103"/>
        <v>0</v>
      </c>
      <c r="AP20" s="65">
        <f t="shared" ca="1" si="103"/>
        <v>0</v>
      </c>
      <c r="AQ20" s="65">
        <f t="shared" ca="1" si="103"/>
        <v>0</v>
      </c>
      <c r="AR20" s="65">
        <f t="shared" ca="1" si="103"/>
        <v>0</v>
      </c>
      <c r="AS20" s="65">
        <f t="shared" ca="1" si="103"/>
        <v>0</v>
      </c>
      <c r="AT20" s="65">
        <f t="shared" ca="1" si="103"/>
        <v>0</v>
      </c>
      <c r="AU20" s="65">
        <f t="shared" ca="1" si="103"/>
        <v>0</v>
      </c>
      <c r="AV20" s="65">
        <f t="shared" ca="1" si="103"/>
        <v>0</v>
      </c>
      <c r="AW20" s="65">
        <f t="shared" ca="1" si="103"/>
        <v>0</v>
      </c>
      <c r="AX20" s="65">
        <f t="shared" ca="1" si="103"/>
        <v>0</v>
      </c>
      <c r="AY20" s="65">
        <f t="shared" ca="1" si="103"/>
        <v>0</v>
      </c>
      <c r="AZ20" s="65">
        <f t="shared" ca="1" si="103"/>
        <v>0</v>
      </c>
      <c r="BA20" s="65">
        <f t="shared" ca="1" si="103"/>
        <v>0</v>
      </c>
      <c r="BB20" s="65">
        <f t="shared" ca="1" si="103"/>
        <v>0</v>
      </c>
      <c r="BC20" s="65">
        <f t="shared" ca="1" si="103"/>
        <v>0</v>
      </c>
      <c r="BD20" s="65">
        <f t="shared" ca="1" si="103"/>
        <v>0</v>
      </c>
      <c r="BE20" s="65">
        <f t="shared" ca="1" si="103"/>
        <v>0</v>
      </c>
      <c r="BF20" s="65">
        <f t="shared" ca="1" si="103"/>
        <v>0</v>
      </c>
      <c r="BG20" s="65">
        <f t="shared" ca="1" si="103"/>
        <v>0</v>
      </c>
      <c r="BH20" s="65">
        <f t="shared" ca="1" si="103"/>
        <v>0</v>
      </c>
      <c r="BI20" s="65">
        <f t="shared" ca="1" si="103"/>
        <v>0</v>
      </c>
      <c r="BJ20" s="65">
        <f t="shared" ca="1" si="103"/>
        <v>0</v>
      </c>
      <c r="BK20" s="65">
        <f t="shared" ca="1" si="103"/>
        <v>0</v>
      </c>
      <c r="BL20" s="65">
        <f t="shared" ca="1" si="103"/>
        <v>0</v>
      </c>
      <c r="BM20" s="65">
        <f t="shared" ca="1" si="103"/>
        <v>0</v>
      </c>
      <c r="BN20" s="65">
        <f t="shared" ca="1" si="103"/>
        <v>0</v>
      </c>
      <c r="BO20" s="65">
        <f t="shared" ca="1" si="103"/>
        <v>0</v>
      </c>
      <c r="BP20" s="65">
        <f t="shared" ca="1" si="103"/>
        <v>0</v>
      </c>
      <c r="BQ20" s="65">
        <f t="shared" ca="1" si="103"/>
        <v>0</v>
      </c>
      <c r="BR20" s="65">
        <f t="shared" ca="1" si="103"/>
        <v>0</v>
      </c>
      <c r="BS20" s="65">
        <f t="shared" ca="1" si="103"/>
        <v>0</v>
      </c>
      <c r="BT20" s="65">
        <f t="shared" ca="1" si="103"/>
        <v>0</v>
      </c>
      <c r="BU20" s="65">
        <f t="shared" ca="1" si="103"/>
        <v>0</v>
      </c>
      <c r="BV20" s="65">
        <f t="shared" ca="1" si="103"/>
        <v>0</v>
      </c>
      <c r="BW20" s="65">
        <f t="shared" ca="1" si="103"/>
        <v>0</v>
      </c>
      <c r="BX20" s="65">
        <f t="shared" ca="1" si="103"/>
        <v>0</v>
      </c>
      <c r="BY20" s="65">
        <f t="shared" ca="1" si="103"/>
        <v>0</v>
      </c>
      <c r="BZ20" s="65">
        <f t="shared" ca="1" si="103"/>
        <v>0</v>
      </c>
      <c r="CA20" s="65">
        <f t="shared" ca="1" si="103"/>
        <v>0</v>
      </c>
      <c r="CB20" s="65">
        <f t="shared" ca="1" si="103"/>
        <v>0</v>
      </c>
      <c r="CC20" s="65">
        <f t="shared" ca="1" si="103"/>
        <v>0</v>
      </c>
      <c r="CD20" s="65">
        <f t="shared" ca="1" si="103"/>
        <v>0</v>
      </c>
      <c r="CE20" s="65">
        <f t="shared" ca="1" si="103"/>
        <v>0</v>
      </c>
      <c r="CF20" s="65">
        <f t="shared" ca="1" si="103"/>
        <v>0</v>
      </c>
    </row>
    <row r="21" spans="2:84" s="53" customFormat="1" ht="12" x14ac:dyDescent="0.25">
      <c r="B21" s="50">
        <f>ROW()</f>
        <v>21</v>
      </c>
      <c r="O21" s="56"/>
      <c r="P21" s="57"/>
      <c r="Q21" s="58"/>
      <c r="U21" s="62"/>
      <c r="W21" s="61"/>
      <c r="X21" s="65">
        <f t="shared" ca="1" si="100"/>
        <v>0</v>
      </c>
      <c r="Y21" s="65">
        <f t="shared" ca="1" si="101"/>
        <v>0</v>
      </c>
      <c r="Z21" s="65">
        <f t="shared" ca="1" si="101"/>
        <v>0</v>
      </c>
      <c r="AA21" s="65">
        <f t="shared" ca="1" si="101"/>
        <v>0</v>
      </c>
      <c r="AB21" s="65">
        <f t="shared" ca="1" si="101"/>
        <v>0</v>
      </c>
      <c r="AC21" s="65">
        <f t="shared" ca="1" si="101"/>
        <v>0</v>
      </c>
      <c r="AD21" s="65">
        <f t="shared" ca="1" si="101"/>
        <v>0</v>
      </c>
      <c r="AE21" s="65">
        <f t="shared" ca="1" si="101"/>
        <v>0</v>
      </c>
      <c r="AF21" s="65">
        <f t="shared" ca="1" si="101"/>
        <v>0</v>
      </c>
      <c r="AG21" s="65">
        <f t="shared" ca="1" si="101"/>
        <v>0</v>
      </c>
      <c r="AH21" s="65">
        <f t="shared" ca="1" si="101"/>
        <v>0</v>
      </c>
      <c r="AI21" s="65">
        <f t="shared" ca="1" si="101"/>
        <v>0</v>
      </c>
      <c r="AJ21" s="65">
        <f t="shared" ca="1" si="103"/>
        <v>0</v>
      </c>
      <c r="AK21" s="65">
        <f t="shared" ca="1" si="103"/>
        <v>0</v>
      </c>
      <c r="AL21" s="65">
        <f t="shared" ca="1" si="103"/>
        <v>0</v>
      </c>
      <c r="AM21" s="65">
        <f t="shared" ca="1" si="103"/>
        <v>0</v>
      </c>
      <c r="AN21" s="65">
        <f t="shared" ca="1" si="103"/>
        <v>0</v>
      </c>
      <c r="AO21" s="65">
        <f t="shared" ca="1" si="103"/>
        <v>0</v>
      </c>
      <c r="AP21" s="65">
        <f t="shared" ca="1" si="103"/>
        <v>0</v>
      </c>
      <c r="AQ21" s="65">
        <f t="shared" ca="1" si="103"/>
        <v>0</v>
      </c>
      <c r="AR21" s="65">
        <f t="shared" ca="1" si="103"/>
        <v>0</v>
      </c>
      <c r="AS21" s="65">
        <f t="shared" ca="1" si="103"/>
        <v>0</v>
      </c>
      <c r="AT21" s="65">
        <f t="shared" ca="1" si="103"/>
        <v>0</v>
      </c>
      <c r="AU21" s="65">
        <f t="shared" ca="1" si="103"/>
        <v>0</v>
      </c>
      <c r="AV21" s="65">
        <f t="shared" ca="1" si="103"/>
        <v>0</v>
      </c>
      <c r="AW21" s="65">
        <f t="shared" ca="1" si="103"/>
        <v>0</v>
      </c>
      <c r="AX21" s="65">
        <f t="shared" ca="1" si="103"/>
        <v>0</v>
      </c>
      <c r="AY21" s="65">
        <f t="shared" ca="1" si="103"/>
        <v>0</v>
      </c>
      <c r="AZ21" s="65">
        <f t="shared" ca="1" si="103"/>
        <v>0</v>
      </c>
      <c r="BA21" s="65">
        <f t="shared" ca="1" si="103"/>
        <v>0</v>
      </c>
      <c r="BB21" s="65">
        <f t="shared" ca="1" si="103"/>
        <v>0</v>
      </c>
      <c r="BC21" s="65">
        <f t="shared" ca="1" si="103"/>
        <v>0</v>
      </c>
      <c r="BD21" s="65">
        <f t="shared" ca="1" si="103"/>
        <v>0</v>
      </c>
      <c r="BE21" s="65">
        <f t="shared" ca="1" si="103"/>
        <v>0</v>
      </c>
      <c r="BF21" s="65">
        <f t="shared" ca="1" si="103"/>
        <v>0</v>
      </c>
      <c r="BG21" s="65">
        <f t="shared" ca="1" si="103"/>
        <v>0</v>
      </c>
      <c r="BH21" s="65">
        <f t="shared" ca="1" si="103"/>
        <v>0</v>
      </c>
      <c r="BI21" s="65">
        <f t="shared" ref="AJ21:CF26" ca="1" si="104">SUMIFS(INDIRECT("Prcsses!"&amp;ADDRESS($B21,$X$2)&amp;":"&amp;ADDRESS($B21,$X$2-1+$P$8)),INDIRECT("Prcsses!"&amp;ADDRESS($B$8,$X$2)&amp;":"&amp;ADDRESS($B$8,$X$2-1+$P$8)),BI$8)</f>
        <v>0</v>
      </c>
      <c r="BJ21" s="65">
        <f t="shared" ca="1" si="104"/>
        <v>0</v>
      </c>
      <c r="BK21" s="65">
        <f t="shared" ca="1" si="104"/>
        <v>0</v>
      </c>
      <c r="BL21" s="65">
        <f t="shared" ca="1" si="104"/>
        <v>0</v>
      </c>
      <c r="BM21" s="65">
        <f t="shared" ca="1" si="104"/>
        <v>0</v>
      </c>
      <c r="BN21" s="65">
        <f t="shared" ca="1" si="104"/>
        <v>0</v>
      </c>
      <c r="BO21" s="65">
        <f t="shared" ca="1" si="104"/>
        <v>0</v>
      </c>
      <c r="BP21" s="65">
        <f t="shared" ca="1" si="104"/>
        <v>0</v>
      </c>
      <c r="BQ21" s="65">
        <f t="shared" ca="1" si="104"/>
        <v>0</v>
      </c>
      <c r="BR21" s="65">
        <f t="shared" ca="1" si="104"/>
        <v>0</v>
      </c>
      <c r="BS21" s="65">
        <f t="shared" ca="1" si="104"/>
        <v>0</v>
      </c>
      <c r="BT21" s="65">
        <f t="shared" ca="1" si="104"/>
        <v>0</v>
      </c>
      <c r="BU21" s="65">
        <f t="shared" ca="1" si="104"/>
        <v>0</v>
      </c>
      <c r="BV21" s="65">
        <f t="shared" ca="1" si="104"/>
        <v>0</v>
      </c>
      <c r="BW21" s="65">
        <f t="shared" ca="1" si="104"/>
        <v>0</v>
      </c>
      <c r="BX21" s="65">
        <f t="shared" ca="1" si="104"/>
        <v>0</v>
      </c>
      <c r="BY21" s="65">
        <f t="shared" ca="1" si="104"/>
        <v>0</v>
      </c>
      <c r="BZ21" s="65">
        <f t="shared" ca="1" si="104"/>
        <v>0</v>
      </c>
      <c r="CA21" s="65">
        <f t="shared" ca="1" si="104"/>
        <v>0</v>
      </c>
      <c r="CB21" s="65">
        <f t="shared" ca="1" si="104"/>
        <v>0</v>
      </c>
      <c r="CC21" s="65">
        <f t="shared" ca="1" si="104"/>
        <v>0</v>
      </c>
      <c r="CD21" s="65">
        <f t="shared" ca="1" si="104"/>
        <v>0</v>
      </c>
      <c r="CE21" s="65">
        <f t="shared" ca="1" si="104"/>
        <v>0</v>
      </c>
      <c r="CF21" s="65">
        <f t="shared" ca="1" si="104"/>
        <v>0</v>
      </c>
    </row>
    <row r="22" spans="2:84" s="53" customFormat="1" ht="12" x14ac:dyDescent="0.25">
      <c r="B22" s="50">
        <f>ROW()</f>
        <v>22</v>
      </c>
      <c r="O22" s="56"/>
      <c r="P22" s="57"/>
      <c r="Q22" s="58"/>
      <c r="U22" s="62"/>
      <c r="W22" s="61"/>
      <c r="X22" s="65">
        <f t="shared" ca="1" si="100"/>
        <v>0</v>
      </c>
      <c r="Y22" s="65">
        <f t="shared" ca="1" si="101"/>
        <v>0</v>
      </c>
      <c r="Z22" s="65">
        <f t="shared" ca="1" si="101"/>
        <v>0</v>
      </c>
      <c r="AA22" s="65">
        <f t="shared" ca="1" si="101"/>
        <v>0</v>
      </c>
      <c r="AB22" s="65">
        <f t="shared" ca="1" si="101"/>
        <v>0</v>
      </c>
      <c r="AC22" s="65">
        <f t="shared" ca="1" si="101"/>
        <v>0</v>
      </c>
      <c r="AD22" s="65">
        <f t="shared" ca="1" si="101"/>
        <v>0</v>
      </c>
      <c r="AE22" s="65">
        <f t="shared" ca="1" si="101"/>
        <v>0</v>
      </c>
      <c r="AF22" s="65">
        <f t="shared" ca="1" si="101"/>
        <v>0</v>
      </c>
      <c r="AG22" s="65">
        <f t="shared" ca="1" si="101"/>
        <v>0</v>
      </c>
      <c r="AH22" s="65">
        <f t="shared" ca="1" si="101"/>
        <v>0</v>
      </c>
      <c r="AI22" s="65">
        <f t="shared" ca="1" si="101"/>
        <v>0</v>
      </c>
      <c r="AJ22" s="65">
        <f t="shared" ca="1" si="104"/>
        <v>0</v>
      </c>
      <c r="AK22" s="65">
        <f t="shared" ca="1" si="104"/>
        <v>0</v>
      </c>
      <c r="AL22" s="65">
        <f t="shared" ca="1" si="104"/>
        <v>0</v>
      </c>
      <c r="AM22" s="65">
        <f t="shared" ca="1" si="104"/>
        <v>0</v>
      </c>
      <c r="AN22" s="65">
        <f t="shared" ca="1" si="104"/>
        <v>0</v>
      </c>
      <c r="AO22" s="65">
        <f t="shared" ca="1" si="104"/>
        <v>0</v>
      </c>
      <c r="AP22" s="65">
        <f t="shared" ca="1" si="104"/>
        <v>0</v>
      </c>
      <c r="AQ22" s="65">
        <f t="shared" ca="1" si="104"/>
        <v>0</v>
      </c>
      <c r="AR22" s="65">
        <f t="shared" ca="1" si="104"/>
        <v>0</v>
      </c>
      <c r="AS22" s="65">
        <f t="shared" ca="1" si="104"/>
        <v>0</v>
      </c>
      <c r="AT22" s="65">
        <f t="shared" ca="1" si="104"/>
        <v>0</v>
      </c>
      <c r="AU22" s="65">
        <f t="shared" ca="1" si="104"/>
        <v>0</v>
      </c>
      <c r="AV22" s="65">
        <f t="shared" ca="1" si="104"/>
        <v>0</v>
      </c>
      <c r="AW22" s="65">
        <f t="shared" ca="1" si="104"/>
        <v>0</v>
      </c>
      <c r="AX22" s="65">
        <f t="shared" ca="1" si="104"/>
        <v>0</v>
      </c>
      <c r="AY22" s="65">
        <f t="shared" ca="1" si="104"/>
        <v>0</v>
      </c>
      <c r="AZ22" s="65">
        <f t="shared" ca="1" si="104"/>
        <v>0</v>
      </c>
      <c r="BA22" s="65">
        <f t="shared" ca="1" si="104"/>
        <v>0</v>
      </c>
      <c r="BB22" s="65">
        <f t="shared" ca="1" si="104"/>
        <v>0</v>
      </c>
      <c r="BC22" s="65">
        <f t="shared" ca="1" si="104"/>
        <v>0</v>
      </c>
      <c r="BD22" s="65">
        <f t="shared" ca="1" si="104"/>
        <v>0</v>
      </c>
      <c r="BE22" s="65">
        <f t="shared" ca="1" si="104"/>
        <v>0</v>
      </c>
      <c r="BF22" s="65">
        <f t="shared" ca="1" si="104"/>
        <v>0</v>
      </c>
      <c r="BG22" s="65">
        <f t="shared" ca="1" si="104"/>
        <v>0</v>
      </c>
      <c r="BH22" s="65">
        <f t="shared" ca="1" si="104"/>
        <v>0</v>
      </c>
      <c r="BI22" s="65">
        <f t="shared" ca="1" si="104"/>
        <v>0</v>
      </c>
      <c r="BJ22" s="65">
        <f t="shared" ca="1" si="104"/>
        <v>0</v>
      </c>
      <c r="BK22" s="65">
        <f t="shared" ca="1" si="104"/>
        <v>0</v>
      </c>
      <c r="BL22" s="65">
        <f t="shared" ca="1" si="104"/>
        <v>0</v>
      </c>
      <c r="BM22" s="65">
        <f t="shared" ca="1" si="104"/>
        <v>0</v>
      </c>
      <c r="BN22" s="65">
        <f t="shared" ca="1" si="104"/>
        <v>0</v>
      </c>
      <c r="BO22" s="65">
        <f t="shared" ca="1" si="104"/>
        <v>0</v>
      </c>
      <c r="BP22" s="65">
        <f t="shared" ca="1" si="104"/>
        <v>0</v>
      </c>
      <c r="BQ22" s="65">
        <f t="shared" ca="1" si="104"/>
        <v>0</v>
      </c>
      <c r="BR22" s="65">
        <f t="shared" ca="1" si="104"/>
        <v>0</v>
      </c>
      <c r="BS22" s="65">
        <f t="shared" ca="1" si="104"/>
        <v>0</v>
      </c>
      <c r="BT22" s="65">
        <f t="shared" ca="1" si="104"/>
        <v>0</v>
      </c>
      <c r="BU22" s="65">
        <f t="shared" ca="1" si="104"/>
        <v>0</v>
      </c>
      <c r="BV22" s="65">
        <f t="shared" ca="1" si="104"/>
        <v>0</v>
      </c>
      <c r="BW22" s="65">
        <f t="shared" ca="1" si="104"/>
        <v>0</v>
      </c>
      <c r="BX22" s="65">
        <f t="shared" ca="1" si="104"/>
        <v>0</v>
      </c>
      <c r="BY22" s="65">
        <f t="shared" ca="1" si="104"/>
        <v>0</v>
      </c>
      <c r="BZ22" s="65">
        <f t="shared" ca="1" si="104"/>
        <v>0</v>
      </c>
      <c r="CA22" s="65">
        <f t="shared" ca="1" si="104"/>
        <v>0</v>
      </c>
      <c r="CB22" s="65">
        <f t="shared" ca="1" si="104"/>
        <v>0</v>
      </c>
      <c r="CC22" s="65">
        <f t="shared" ca="1" si="104"/>
        <v>0</v>
      </c>
      <c r="CD22" s="65">
        <f t="shared" ca="1" si="104"/>
        <v>6640</v>
      </c>
      <c r="CE22" s="65">
        <f t="shared" ca="1" si="104"/>
        <v>42230</v>
      </c>
      <c r="CF22" s="65">
        <f t="shared" ca="1" si="104"/>
        <v>0</v>
      </c>
    </row>
    <row r="23" spans="2:84" s="53" customFormat="1" ht="12" x14ac:dyDescent="0.25">
      <c r="B23" s="50">
        <f>ROW()</f>
        <v>23</v>
      </c>
      <c r="O23" s="56"/>
      <c r="P23" s="57"/>
      <c r="Q23" s="58"/>
      <c r="U23" s="62"/>
      <c r="W23" s="61"/>
      <c r="X23" s="65">
        <f t="shared" ca="1" si="100"/>
        <v>0</v>
      </c>
      <c r="Y23" s="65">
        <f t="shared" ca="1" si="101"/>
        <v>0</v>
      </c>
      <c r="Z23" s="65">
        <f t="shared" ca="1" si="101"/>
        <v>0</v>
      </c>
      <c r="AA23" s="65">
        <f t="shared" ca="1" si="101"/>
        <v>0</v>
      </c>
      <c r="AB23" s="65">
        <f t="shared" ca="1" si="101"/>
        <v>0</v>
      </c>
      <c r="AC23" s="65">
        <f t="shared" ca="1" si="101"/>
        <v>0</v>
      </c>
      <c r="AD23" s="65">
        <f t="shared" ca="1" si="101"/>
        <v>0</v>
      </c>
      <c r="AE23" s="65">
        <f t="shared" ca="1" si="101"/>
        <v>0</v>
      </c>
      <c r="AF23" s="65">
        <f t="shared" ca="1" si="101"/>
        <v>0</v>
      </c>
      <c r="AG23" s="65">
        <f t="shared" ca="1" si="101"/>
        <v>0</v>
      </c>
      <c r="AH23" s="65">
        <f t="shared" ca="1" si="101"/>
        <v>0</v>
      </c>
      <c r="AI23" s="65">
        <f t="shared" ca="1" si="101"/>
        <v>0</v>
      </c>
      <c r="AJ23" s="65">
        <f t="shared" ca="1" si="104"/>
        <v>0</v>
      </c>
      <c r="AK23" s="65">
        <f t="shared" ca="1" si="104"/>
        <v>0</v>
      </c>
      <c r="AL23" s="65">
        <f t="shared" ca="1" si="104"/>
        <v>0</v>
      </c>
      <c r="AM23" s="65">
        <f t="shared" ca="1" si="104"/>
        <v>0</v>
      </c>
      <c r="AN23" s="65">
        <f t="shared" ca="1" si="104"/>
        <v>0</v>
      </c>
      <c r="AO23" s="65">
        <f t="shared" ca="1" si="104"/>
        <v>0</v>
      </c>
      <c r="AP23" s="65">
        <f t="shared" ca="1" si="104"/>
        <v>0</v>
      </c>
      <c r="AQ23" s="65">
        <f t="shared" ca="1" si="104"/>
        <v>0</v>
      </c>
      <c r="AR23" s="65">
        <f t="shared" ca="1" si="104"/>
        <v>0</v>
      </c>
      <c r="AS23" s="65">
        <f t="shared" ca="1" si="104"/>
        <v>0</v>
      </c>
      <c r="AT23" s="65">
        <f t="shared" ca="1" si="104"/>
        <v>0</v>
      </c>
      <c r="AU23" s="65">
        <f t="shared" ca="1" si="104"/>
        <v>0</v>
      </c>
      <c r="AV23" s="65">
        <f t="shared" ca="1" si="104"/>
        <v>0</v>
      </c>
      <c r="AW23" s="65">
        <f t="shared" ca="1" si="104"/>
        <v>0</v>
      </c>
      <c r="AX23" s="65">
        <f t="shared" ca="1" si="104"/>
        <v>0</v>
      </c>
      <c r="AY23" s="65">
        <f t="shared" ca="1" si="104"/>
        <v>0</v>
      </c>
      <c r="AZ23" s="65">
        <f t="shared" ca="1" si="104"/>
        <v>0</v>
      </c>
      <c r="BA23" s="65">
        <f t="shared" ca="1" si="104"/>
        <v>0</v>
      </c>
      <c r="BB23" s="65">
        <f t="shared" ca="1" si="104"/>
        <v>0</v>
      </c>
      <c r="BC23" s="65">
        <f t="shared" ca="1" si="104"/>
        <v>0</v>
      </c>
      <c r="BD23" s="65">
        <f t="shared" ca="1" si="104"/>
        <v>0</v>
      </c>
      <c r="BE23" s="65">
        <f t="shared" ca="1" si="104"/>
        <v>0</v>
      </c>
      <c r="BF23" s="65">
        <f t="shared" ca="1" si="104"/>
        <v>0</v>
      </c>
      <c r="BG23" s="65">
        <f t="shared" ca="1" si="104"/>
        <v>0</v>
      </c>
      <c r="BH23" s="65">
        <f t="shared" ca="1" si="104"/>
        <v>0</v>
      </c>
      <c r="BI23" s="65">
        <f t="shared" ca="1" si="104"/>
        <v>0</v>
      </c>
      <c r="BJ23" s="65">
        <f t="shared" ca="1" si="104"/>
        <v>0</v>
      </c>
      <c r="BK23" s="65">
        <f t="shared" ca="1" si="104"/>
        <v>0</v>
      </c>
      <c r="BL23" s="65">
        <f t="shared" ca="1" si="104"/>
        <v>0</v>
      </c>
      <c r="BM23" s="65">
        <f t="shared" ca="1" si="104"/>
        <v>0</v>
      </c>
      <c r="BN23" s="65">
        <f t="shared" ca="1" si="104"/>
        <v>0</v>
      </c>
      <c r="BO23" s="65">
        <f t="shared" ca="1" si="104"/>
        <v>0</v>
      </c>
      <c r="BP23" s="65">
        <f t="shared" ca="1" si="104"/>
        <v>0</v>
      </c>
      <c r="BQ23" s="65">
        <f t="shared" ca="1" si="104"/>
        <v>0</v>
      </c>
      <c r="BR23" s="65">
        <f t="shared" ca="1" si="104"/>
        <v>0</v>
      </c>
      <c r="BS23" s="65">
        <f t="shared" ca="1" si="104"/>
        <v>0</v>
      </c>
      <c r="BT23" s="65">
        <f t="shared" ca="1" si="104"/>
        <v>0</v>
      </c>
      <c r="BU23" s="65">
        <f t="shared" ca="1" si="104"/>
        <v>0</v>
      </c>
      <c r="BV23" s="65">
        <f t="shared" ca="1" si="104"/>
        <v>0</v>
      </c>
      <c r="BW23" s="65">
        <f t="shared" ca="1" si="104"/>
        <v>0</v>
      </c>
      <c r="BX23" s="65">
        <f t="shared" ca="1" si="104"/>
        <v>0</v>
      </c>
      <c r="BY23" s="65">
        <f t="shared" ca="1" si="104"/>
        <v>0</v>
      </c>
      <c r="BZ23" s="65">
        <f t="shared" ca="1" si="104"/>
        <v>0</v>
      </c>
      <c r="CA23" s="65">
        <f t="shared" ca="1" si="104"/>
        <v>0</v>
      </c>
      <c r="CB23" s="65">
        <f t="shared" ca="1" si="104"/>
        <v>0</v>
      </c>
      <c r="CC23" s="65">
        <f t="shared" ca="1" si="104"/>
        <v>0</v>
      </c>
      <c r="CD23" s="65">
        <f t="shared" ca="1" si="104"/>
        <v>0</v>
      </c>
      <c r="CE23" s="65">
        <f t="shared" ca="1" si="104"/>
        <v>42000</v>
      </c>
      <c r="CF23" s="65">
        <f t="shared" ca="1" si="104"/>
        <v>0</v>
      </c>
    </row>
    <row r="24" spans="2:84" s="53" customFormat="1" ht="12" x14ac:dyDescent="0.25">
      <c r="B24" s="50">
        <f>ROW()</f>
        <v>24</v>
      </c>
      <c r="O24" s="56"/>
      <c r="P24" s="57"/>
      <c r="Q24" s="58"/>
      <c r="U24" s="62"/>
      <c r="W24" s="61"/>
      <c r="X24" s="65">
        <f t="shared" ca="1" si="100"/>
        <v>0</v>
      </c>
      <c r="Y24" s="65">
        <f t="shared" ca="1" si="101"/>
        <v>0</v>
      </c>
      <c r="Z24" s="65">
        <f t="shared" ca="1" si="101"/>
        <v>0</v>
      </c>
      <c r="AA24" s="65">
        <f t="shared" ca="1" si="101"/>
        <v>0</v>
      </c>
      <c r="AB24" s="65">
        <f t="shared" ca="1" si="101"/>
        <v>0</v>
      </c>
      <c r="AC24" s="65">
        <f t="shared" ca="1" si="101"/>
        <v>0</v>
      </c>
      <c r="AD24" s="65">
        <f t="shared" ca="1" si="101"/>
        <v>0</v>
      </c>
      <c r="AE24" s="65">
        <f t="shared" ca="1" si="101"/>
        <v>0</v>
      </c>
      <c r="AF24" s="65">
        <f t="shared" ca="1" si="101"/>
        <v>0</v>
      </c>
      <c r="AG24" s="65">
        <f t="shared" ca="1" si="101"/>
        <v>0</v>
      </c>
      <c r="AH24" s="65">
        <f t="shared" ca="1" si="101"/>
        <v>0</v>
      </c>
      <c r="AI24" s="65">
        <f t="shared" ca="1" si="101"/>
        <v>0</v>
      </c>
      <c r="AJ24" s="65">
        <f t="shared" ca="1" si="104"/>
        <v>0</v>
      </c>
      <c r="AK24" s="65">
        <f t="shared" ca="1" si="104"/>
        <v>0</v>
      </c>
      <c r="AL24" s="65">
        <f t="shared" ca="1" si="104"/>
        <v>0</v>
      </c>
      <c r="AM24" s="65">
        <f t="shared" ca="1" si="104"/>
        <v>0</v>
      </c>
      <c r="AN24" s="65">
        <f t="shared" ca="1" si="104"/>
        <v>0</v>
      </c>
      <c r="AO24" s="65">
        <f t="shared" ca="1" si="104"/>
        <v>0</v>
      </c>
      <c r="AP24" s="65">
        <f t="shared" ca="1" si="104"/>
        <v>0</v>
      </c>
      <c r="AQ24" s="65">
        <f t="shared" ca="1" si="104"/>
        <v>0</v>
      </c>
      <c r="AR24" s="65">
        <f t="shared" ca="1" si="104"/>
        <v>0</v>
      </c>
      <c r="AS24" s="65">
        <f t="shared" ca="1" si="104"/>
        <v>0</v>
      </c>
      <c r="AT24" s="65">
        <f t="shared" ca="1" si="104"/>
        <v>0</v>
      </c>
      <c r="AU24" s="65">
        <f t="shared" ca="1" si="104"/>
        <v>0</v>
      </c>
      <c r="AV24" s="65">
        <f t="shared" ca="1" si="104"/>
        <v>0</v>
      </c>
      <c r="AW24" s="65">
        <f t="shared" ca="1" si="104"/>
        <v>0</v>
      </c>
      <c r="AX24" s="65">
        <f t="shared" ca="1" si="104"/>
        <v>0</v>
      </c>
      <c r="AY24" s="65">
        <f t="shared" ca="1" si="104"/>
        <v>0</v>
      </c>
      <c r="AZ24" s="65">
        <f t="shared" ca="1" si="104"/>
        <v>0</v>
      </c>
      <c r="BA24" s="65">
        <f t="shared" ca="1" si="104"/>
        <v>0</v>
      </c>
      <c r="BB24" s="65">
        <f t="shared" ca="1" si="104"/>
        <v>0</v>
      </c>
      <c r="BC24" s="65">
        <f t="shared" ca="1" si="104"/>
        <v>0</v>
      </c>
      <c r="BD24" s="65">
        <f t="shared" ca="1" si="104"/>
        <v>0</v>
      </c>
      <c r="BE24" s="65">
        <f t="shared" ca="1" si="104"/>
        <v>0</v>
      </c>
      <c r="BF24" s="65">
        <f t="shared" ca="1" si="104"/>
        <v>0</v>
      </c>
      <c r="BG24" s="65">
        <f t="shared" ca="1" si="104"/>
        <v>0</v>
      </c>
      <c r="BH24" s="65">
        <f t="shared" ca="1" si="104"/>
        <v>0</v>
      </c>
      <c r="BI24" s="65">
        <f t="shared" ca="1" si="104"/>
        <v>0</v>
      </c>
      <c r="BJ24" s="65">
        <f t="shared" ca="1" si="104"/>
        <v>0</v>
      </c>
      <c r="BK24" s="65">
        <f t="shared" ca="1" si="104"/>
        <v>0</v>
      </c>
      <c r="BL24" s="65">
        <f t="shared" ca="1" si="104"/>
        <v>0</v>
      </c>
      <c r="BM24" s="65">
        <f t="shared" ca="1" si="104"/>
        <v>0</v>
      </c>
      <c r="BN24" s="65">
        <f t="shared" ca="1" si="104"/>
        <v>0</v>
      </c>
      <c r="BO24" s="65">
        <f t="shared" ca="1" si="104"/>
        <v>0</v>
      </c>
      <c r="BP24" s="65">
        <f t="shared" ca="1" si="104"/>
        <v>0</v>
      </c>
      <c r="BQ24" s="65">
        <f t="shared" ca="1" si="104"/>
        <v>0</v>
      </c>
      <c r="BR24" s="65">
        <f t="shared" ca="1" si="104"/>
        <v>0</v>
      </c>
      <c r="BS24" s="65">
        <f t="shared" ca="1" si="104"/>
        <v>0</v>
      </c>
      <c r="BT24" s="65">
        <f t="shared" ca="1" si="104"/>
        <v>0</v>
      </c>
      <c r="BU24" s="65">
        <f t="shared" ca="1" si="104"/>
        <v>0</v>
      </c>
      <c r="BV24" s="65">
        <f t="shared" ca="1" si="104"/>
        <v>0</v>
      </c>
      <c r="BW24" s="65">
        <f t="shared" ca="1" si="104"/>
        <v>0</v>
      </c>
      <c r="BX24" s="65">
        <f t="shared" ca="1" si="104"/>
        <v>0</v>
      </c>
      <c r="BY24" s="65">
        <f t="shared" ca="1" si="104"/>
        <v>0</v>
      </c>
      <c r="BZ24" s="65">
        <f t="shared" ca="1" si="104"/>
        <v>0</v>
      </c>
      <c r="CA24" s="65">
        <f t="shared" ca="1" si="104"/>
        <v>0</v>
      </c>
      <c r="CB24" s="65">
        <f t="shared" ca="1" si="104"/>
        <v>0</v>
      </c>
      <c r="CC24" s="65">
        <f t="shared" ca="1" si="104"/>
        <v>0</v>
      </c>
      <c r="CD24" s="65">
        <f t="shared" ca="1" si="104"/>
        <v>5000</v>
      </c>
      <c r="CE24" s="65">
        <f t="shared" ca="1" si="104"/>
        <v>0</v>
      </c>
      <c r="CF24" s="65">
        <f t="shared" ca="1" si="104"/>
        <v>0</v>
      </c>
    </row>
    <row r="25" spans="2:84" s="53" customFormat="1" ht="12" x14ac:dyDescent="0.25">
      <c r="B25" s="50">
        <f>ROW()</f>
        <v>25</v>
      </c>
      <c r="O25" s="56"/>
      <c r="P25" s="57"/>
      <c r="Q25" s="58"/>
      <c r="U25" s="62"/>
      <c r="W25" s="61"/>
      <c r="X25" s="65">
        <f t="shared" ca="1" si="100"/>
        <v>0</v>
      </c>
      <c r="Y25" s="65">
        <f t="shared" ca="1" si="101"/>
        <v>0</v>
      </c>
      <c r="Z25" s="65">
        <f t="shared" ca="1" si="101"/>
        <v>0</v>
      </c>
      <c r="AA25" s="65">
        <f t="shared" ca="1" si="101"/>
        <v>0</v>
      </c>
      <c r="AB25" s="65">
        <f t="shared" ca="1" si="101"/>
        <v>0</v>
      </c>
      <c r="AC25" s="65">
        <f t="shared" ca="1" si="101"/>
        <v>0</v>
      </c>
      <c r="AD25" s="65">
        <f t="shared" ca="1" si="101"/>
        <v>0</v>
      </c>
      <c r="AE25" s="65">
        <f t="shared" ca="1" si="101"/>
        <v>0</v>
      </c>
      <c r="AF25" s="65">
        <f t="shared" ca="1" si="101"/>
        <v>0</v>
      </c>
      <c r="AG25" s="65">
        <f t="shared" ca="1" si="101"/>
        <v>0</v>
      </c>
      <c r="AH25" s="65">
        <f t="shared" ca="1" si="101"/>
        <v>0</v>
      </c>
      <c r="AI25" s="65">
        <f t="shared" ca="1" si="101"/>
        <v>0</v>
      </c>
      <c r="AJ25" s="65">
        <f t="shared" ca="1" si="104"/>
        <v>0</v>
      </c>
      <c r="AK25" s="65">
        <f t="shared" ca="1" si="104"/>
        <v>0</v>
      </c>
      <c r="AL25" s="65">
        <f t="shared" ca="1" si="104"/>
        <v>0</v>
      </c>
      <c r="AM25" s="65">
        <f t="shared" ca="1" si="104"/>
        <v>0</v>
      </c>
      <c r="AN25" s="65">
        <f t="shared" ca="1" si="104"/>
        <v>0</v>
      </c>
      <c r="AO25" s="65">
        <f t="shared" ca="1" si="104"/>
        <v>0</v>
      </c>
      <c r="AP25" s="65">
        <f t="shared" ca="1" si="104"/>
        <v>0</v>
      </c>
      <c r="AQ25" s="65">
        <f t="shared" ca="1" si="104"/>
        <v>0</v>
      </c>
      <c r="AR25" s="65">
        <f t="shared" ca="1" si="104"/>
        <v>0</v>
      </c>
      <c r="AS25" s="65">
        <f t="shared" ca="1" si="104"/>
        <v>0</v>
      </c>
      <c r="AT25" s="65">
        <f t="shared" ca="1" si="104"/>
        <v>0</v>
      </c>
      <c r="AU25" s="65">
        <f t="shared" ca="1" si="104"/>
        <v>0</v>
      </c>
      <c r="AV25" s="65">
        <f t="shared" ca="1" si="104"/>
        <v>0</v>
      </c>
      <c r="AW25" s="65">
        <f t="shared" ca="1" si="104"/>
        <v>0</v>
      </c>
      <c r="AX25" s="65">
        <f t="shared" ca="1" si="104"/>
        <v>0</v>
      </c>
      <c r="AY25" s="65">
        <f t="shared" ca="1" si="104"/>
        <v>0</v>
      </c>
      <c r="AZ25" s="65">
        <f t="shared" ca="1" si="104"/>
        <v>0</v>
      </c>
      <c r="BA25" s="65">
        <f t="shared" ca="1" si="104"/>
        <v>0</v>
      </c>
      <c r="BB25" s="65">
        <f t="shared" ca="1" si="104"/>
        <v>0</v>
      </c>
      <c r="BC25" s="65">
        <f t="shared" ca="1" si="104"/>
        <v>0</v>
      </c>
      <c r="BD25" s="65">
        <f t="shared" ca="1" si="104"/>
        <v>0</v>
      </c>
      <c r="BE25" s="65">
        <f t="shared" ca="1" si="104"/>
        <v>0</v>
      </c>
      <c r="BF25" s="65">
        <f t="shared" ca="1" si="104"/>
        <v>0</v>
      </c>
      <c r="BG25" s="65">
        <f t="shared" ca="1" si="104"/>
        <v>0</v>
      </c>
      <c r="BH25" s="65">
        <f t="shared" ca="1" si="104"/>
        <v>0</v>
      </c>
      <c r="BI25" s="65">
        <f t="shared" ca="1" si="104"/>
        <v>0</v>
      </c>
      <c r="BJ25" s="65">
        <f t="shared" ca="1" si="104"/>
        <v>0</v>
      </c>
      <c r="BK25" s="65">
        <f t="shared" ca="1" si="104"/>
        <v>0</v>
      </c>
      <c r="BL25" s="65">
        <f t="shared" ca="1" si="104"/>
        <v>0</v>
      </c>
      <c r="BM25" s="65">
        <f t="shared" ca="1" si="104"/>
        <v>0</v>
      </c>
      <c r="BN25" s="65">
        <f t="shared" ca="1" si="104"/>
        <v>0</v>
      </c>
      <c r="BO25" s="65">
        <f t="shared" ca="1" si="104"/>
        <v>0</v>
      </c>
      <c r="BP25" s="65">
        <f t="shared" ca="1" si="104"/>
        <v>0</v>
      </c>
      <c r="BQ25" s="65">
        <f t="shared" ca="1" si="104"/>
        <v>0</v>
      </c>
      <c r="BR25" s="65">
        <f t="shared" ca="1" si="104"/>
        <v>0</v>
      </c>
      <c r="BS25" s="65">
        <f t="shared" ca="1" si="104"/>
        <v>0</v>
      </c>
      <c r="BT25" s="65">
        <f t="shared" ca="1" si="104"/>
        <v>0</v>
      </c>
      <c r="BU25" s="65">
        <f t="shared" ca="1" si="104"/>
        <v>0</v>
      </c>
      <c r="BV25" s="65">
        <f t="shared" ca="1" si="104"/>
        <v>0</v>
      </c>
      <c r="BW25" s="65">
        <f t="shared" ca="1" si="104"/>
        <v>0</v>
      </c>
      <c r="BX25" s="65">
        <f t="shared" ca="1" si="104"/>
        <v>0</v>
      </c>
      <c r="BY25" s="65">
        <f t="shared" ca="1" si="104"/>
        <v>0</v>
      </c>
      <c r="BZ25" s="65">
        <f t="shared" ca="1" si="104"/>
        <v>0</v>
      </c>
      <c r="CA25" s="65">
        <f t="shared" ca="1" si="104"/>
        <v>0</v>
      </c>
      <c r="CB25" s="65">
        <f t="shared" ca="1" si="104"/>
        <v>0</v>
      </c>
      <c r="CC25" s="65">
        <f t="shared" ca="1" si="104"/>
        <v>0</v>
      </c>
      <c r="CD25" s="65">
        <f t="shared" ca="1" si="104"/>
        <v>500</v>
      </c>
      <c r="CE25" s="65">
        <f t="shared" ca="1" si="104"/>
        <v>0</v>
      </c>
      <c r="CF25" s="65">
        <f t="shared" ca="1" si="104"/>
        <v>0</v>
      </c>
    </row>
    <row r="26" spans="2:84" s="53" customFormat="1" ht="12" x14ac:dyDescent="0.25">
      <c r="B26" s="50">
        <f>ROW()</f>
        <v>26</v>
      </c>
      <c r="O26" s="56"/>
      <c r="P26" s="57"/>
      <c r="Q26" s="58"/>
      <c r="U26" s="62"/>
      <c r="W26" s="61"/>
      <c r="X26" s="65">
        <f t="shared" ca="1" si="100"/>
        <v>0</v>
      </c>
      <c r="Y26" s="65">
        <f t="shared" ca="1" si="101"/>
        <v>0</v>
      </c>
      <c r="Z26" s="65">
        <f t="shared" ca="1" si="101"/>
        <v>0</v>
      </c>
      <c r="AA26" s="65">
        <f t="shared" ca="1" si="101"/>
        <v>0</v>
      </c>
      <c r="AB26" s="65">
        <f t="shared" ca="1" si="101"/>
        <v>0</v>
      </c>
      <c r="AC26" s="65">
        <f t="shared" ca="1" si="101"/>
        <v>0</v>
      </c>
      <c r="AD26" s="65">
        <f t="shared" ca="1" si="101"/>
        <v>0</v>
      </c>
      <c r="AE26" s="65">
        <f t="shared" ca="1" si="101"/>
        <v>0</v>
      </c>
      <c r="AF26" s="65">
        <f t="shared" ca="1" si="101"/>
        <v>0</v>
      </c>
      <c r="AG26" s="65">
        <f t="shared" ca="1" si="101"/>
        <v>0</v>
      </c>
      <c r="AH26" s="65">
        <f t="shared" ca="1" si="101"/>
        <v>0</v>
      </c>
      <c r="AI26" s="65">
        <f t="shared" ca="1" si="101"/>
        <v>0</v>
      </c>
      <c r="AJ26" s="65">
        <f t="shared" ca="1" si="104"/>
        <v>0</v>
      </c>
      <c r="AK26" s="65">
        <f t="shared" ca="1" si="104"/>
        <v>0</v>
      </c>
      <c r="AL26" s="65">
        <f t="shared" ca="1" si="104"/>
        <v>0</v>
      </c>
      <c r="AM26" s="65">
        <f t="shared" ca="1" si="104"/>
        <v>0</v>
      </c>
      <c r="AN26" s="65">
        <f t="shared" ca="1" si="104"/>
        <v>0</v>
      </c>
      <c r="AO26" s="65">
        <f t="shared" ca="1" si="104"/>
        <v>0</v>
      </c>
      <c r="AP26" s="65">
        <f t="shared" ca="1" si="104"/>
        <v>0</v>
      </c>
      <c r="AQ26" s="65">
        <f t="shared" ca="1" si="104"/>
        <v>0</v>
      </c>
      <c r="AR26" s="65">
        <f t="shared" ca="1" si="104"/>
        <v>0</v>
      </c>
      <c r="AS26" s="65">
        <f t="shared" ca="1" si="104"/>
        <v>0</v>
      </c>
      <c r="AT26" s="65">
        <f t="shared" ca="1" si="104"/>
        <v>0</v>
      </c>
      <c r="AU26" s="65">
        <f t="shared" ca="1" si="104"/>
        <v>0</v>
      </c>
      <c r="AV26" s="65">
        <f t="shared" ca="1" si="104"/>
        <v>0</v>
      </c>
      <c r="AW26" s="65">
        <f t="shared" ca="1" si="104"/>
        <v>0</v>
      </c>
      <c r="AX26" s="65">
        <f t="shared" ca="1" si="104"/>
        <v>0</v>
      </c>
      <c r="AY26" s="65">
        <f t="shared" ca="1" si="104"/>
        <v>0</v>
      </c>
      <c r="AZ26" s="65">
        <f t="shared" ca="1" si="104"/>
        <v>0</v>
      </c>
      <c r="BA26" s="65">
        <f t="shared" ca="1" si="104"/>
        <v>0</v>
      </c>
      <c r="BB26" s="65">
        <f t="shared" ca="1" si="104"/>
        <v>0</v>
      </c>
      <c r="BC26" s="65">
        <f t="shared" ca="1" si="104"/>
        <v>0</v>
      </c>
      <c r="BD26" s="65">
        <f t="shared" ca="1" si="104"/>
        <v>0</v>
      </c>
      <c r="BE26" s="65">
        <f t="shared" ca="1" si="104"/>
        <v>0</v>
      </c>
      <c r="BF26" s="65">
        <f t="shared" ca="1" si="104"/>
        <v>0</v>
      </c>
      <c r="BG26" s="65">
        <f t="shared" ca="1" si="104"/>
        <v>0</v>
      </c>
      <c r="BH26" s="65">
        <f t="shared" ca="1" si="104"/>
        <v>0</v>
      </c>
      <c r="BI26" s="65">
        <f t="shared" ca="1" si="104"/>
        <v>0</v>
      </c>
      <c r="BJ26" s="65">
        <f t="shared" ca="1" si="104"/>
        <v>0</v>
      </c>
      <c r="BK26" s="65">
        <f t="shared" ca="1" si="104"/>
        <v>0</v>
      </c>
      <c r="BL26" s="65">
        <f t="shared" ca="1" si="104"/>
        <v>0</v>
      </c>
      <c r="BM26" s="65">
        <f t="shared" ca="1" si="104"/>
        <v>0</v>
      </c>
      <c r="BN26" s="65">
        <f t="shared" ca="1" si="104"/>
        <v>0</v>
      </c>
      <c r="BO26" s="65">
        <f t="shared" ca="1" si="104"/>
        <v>0</v>
      </c>
      <c r="BP26" s="65">
        <f t="shared" ca="1" si="104"/>
        <v>0</v>
      </c>
      <c r="BQ26" s="65">
        <f t="shared" ca="1" si="104"/>
        <v>0</v>
      </c>
      <c r="BR26" s="65">
        <f t="shared" ca="1" si="104"/>
        <v>0</v>
      </c>
      <c r="BS26" s="65">
        <f t="shared" ref="BS26:CF26" ca="1" si="105">SUMIFS(INDIRECT("Prcsses!"&amp;ADDRESS($B26,$X$2)&amp;":"&amp;ADDRESS($B26,$X$2-1+$P$8)),INDIRECT("Prcsses!"&amp;ADDRESS($B$8,$X$2)&amp;":"&amp;ADDRESS($B$8,$X$2-1+$P$8)),BS$8)</f>
        <v>0</v>
      </c>
      <c r="BT26" s="65">
        <f t="shared" ca="1" si="105"/>
        <v>0</v>
      </c>
      <c r="BU26" s="65">
        <f t="shared" ca="1" si="105"/>
        <v>0</v>
      </c>
      <c r="BV26" s="65">
        <f t="shared" ca="1" si="105"/>
        <v>0</v>
      </c>
      <c r="BW26" s="65">
        <f t="shared" ca="1" si="105"/>
        <v>0</v>
      </c>
      <c r="BX26" s="65">
        <f t="shared" ca="1" si="105"/>
        <v>0</v>
      </c>
      <c r="BY26" s="65">
        <f t="shared" ca="1" si="105"/>
        <v>0</v>
      </c>
      <c r="BZ26" s="65">
        <f t="shared" ca="1" si="105"/>
        <v>0</v>
      </c>
      <c r="CA26" s="65">
        <f t="shared" ca="1" si="105"/>
        <v>0</v>
      </c>
      <c r="CB26" s="65">
        <f t="shared" ca="1" si="105"/>
        <v>0</v>
      </c>
      <c r="CC26" s="65">
        <f t="shared" ca="1" si="105"/>
        <v>0</v>
      </c>
      <c r="CD26" s="65">
        <f t="shared" ca="1" si="105"/>
        <v>800</v>
      </c>
      <c r="CE26" s="65">
        <f t="shared" ca="1" si="105"/>
        <v>100</v>
      </c>
      <c r="CF26" s="65">
        <f t="shared" ca="1" si="105"/>
        <v>0</v>
      </c>
    </row>
    <row r="27" spans="2:84" s="53" customFormat="1" ht="12" x14ac:dyDescent="0.25">
      <c r="B27" s="50">
        <f>ROW()</f>
        <v>27</v>
      </c>
      <c r="O27" s="56"/>
      <c r="P27" s="57"/>
      <c r="Q27" s="58"/>
      <c r="U27" s="62"/>
      <c r="W27" s="61"/>
      <c r="X27" s="65">
        <f t="shared" ca="1" si="100"/>
        <v>0</v>
      </c>
      <c r="Y27" s="65">
        <f t="shared" ref="Y27:CF31" ca="1" si="106">SUMIFS(INDIRECT("Prcsses!"&amp;ADDRESS($B27,$X$2)&amp;":"&amp;ADDRESS($B27,$X$2-1+$P$8)),INDIRECT("Prcsses!"&amp;ADDRESS($B$8,$X$2)&amp;":"&amp;ADDRESS($B$8,$X$2-1+$P$8)),Y$8)</f>
        <v>0</v>
      </c>
      <c r="Z27" s="65">
        <f t="shared" ca="1" si="106"/>
        <v>0</v>
      </c>
      <c r="AA27" s="65">
        <f t="shared" ca="1" si="106"/>
        <v>0</v>
      </c>
      <c r="AB27" s="65">
        <f t="shared" ca="1" si="106"/>
        <v>0</v>
      </c>
      <c r="AC27" s="65">
        <f t="shared" ca="1" si="106"/>
        <v>0</v>
      </c>
      <c r="AD27" s="65">
        <f t="shared" ca="1" si="106"/>
        <v>0</v>
      </c>
      <c r="AE27" s="65">
        <f t="shared" ca="1" si="106"/>
        <v>0</v>
      </c>
      <c r="AF27" s="65">
        <f t="shared" ca="1" si="106"/>
        <v>0</v>
      </c>
      <c r="AG27" s="65">
        <f t="shared" ca="1" si="106"/>
        <v>0</v>
      </c>
      <c r="AH27" s="65">
        <f t="shared" ca="1" si="106"/>
        <v>0</v>
      </c>
      <c r="AI27" s="65">
        <f t="shared" ca="1" si="106"/>
        <v>0</v>
      </c>
      <c r="AJ27" s="65">
        <f t="shared" ca="1" si="106"/>
        <v>0</v>
      </c>
      <c r="AK27" s="65">
        <f t="shared" ca="1" si="106"/>
        <v>0</v>
      </c>
      <c r="AL27" s="65">
        <f t="shared" ca="1" si="106"/>
        <v>0</v>
      </c>
      <c r="AM27" s="65">
        <f t="shared" ca="1" si="106"/>
        <v>0</v>
      </c>
      <c r="AN27" s="65">
        <f t="shared" ca="1" si="106"/>
        <v>0</v>
      </c>
      <c r="AO27" s="65">
        <f t="shared" ca="1" si="106"/>
        <v>0</v>
      </c>
      <c r="AP27" s="65">
        <f t="shared" ca="1" si="106"/>
        <v>0</v>
      </c>
      <c r="AQ27" s="65">
        <f t="shared" ca="1" si="106"/>
        <v>0</v>
      </c>
      <c r="AR27" s="65">
        <f t="shared" ca="1" si="106"/>
        <v>0</v>
      </c>
      <c r="AS27" s="65">
        <f t="shared" ca="1" si="106"/>
        <v>0</v>
      </c>
      <c r="AT27" s="65">
        <f t="shared" ca="1" si="106"/>
        <v>0</v>
      </c>
      <c r="AU27" s="65">
        <f t="shared" ca="1" si="106"/>
        <v>0</v>
      </c>
      <c r="AV27" s="65">
        <f t="shared" ca="1" si="106"/>
        <v>0</v>
      </c>
      <c r="AW27" s="65">
        <f t="shared" ca="1" si="106"/>
        <v>0</v>
      </c>
      <c r="AX27" s="65">
        <f t="shared" ca="1" si="106"/>
        <v>0</v>
      </c>
      <c r="AY27" s="65">
        <f t="shared" ca="1" si="106"/>
        <v>0</v>
      </c>
      <c r="AZ27" s="65">
        <f t="shared" ca="1" si="106"/>
        <v>0</v>
      </c>
      <c r="BA27" s="65">
        <f t="shared" ca="1" si="106"/>
        <v>0</v>
      </c>
      <c r="BB27" s="65">
        <f t="shared" ca="1" si="106"/>
        <v>0</v>
      </c>
      <c r="BC27" s="65">
        <f t="shared" ca="1" si="106"/>
        <v>0</v>
      </c>
      <c r="BD27" s="65">
        <f t="shared" ca="1" si="106"/>
        <v>0</v>
      </c>
      <c r="BE27" s="65">
        <f t="shared" ca="1" si="106"/>
        <v>0</v>
      </c>
      <c r="BF27" s="65">
        <f t="shared" ca="1" si="106"/>
        <v>0</v>
      </c>
      <c r="BG27" s="65">
        <f t="shared" ca="1" si="106"/>
        <v>0</v>
      </c>
      <c r="BH27" s="65">
        <f t="shared" ca="1" si="106"/>
        <v>0</v>
      </c>
      <c r="BI27" s="65">
        <f t="shared" ca="1" si="106"/>
        <v>0</v>
      </c>
      <c r="BJ27" s="65">
        <f t="shared" ca="1" si="106"/>
        <v>0</v>
      </c>
      <c r="BK27" s="65">
        <f t="shared" ca="1" si="106"/>
        <v>0</v>
      </c>
      <c r="BL27" s="65">
        <f t="shared" ca="1" si="106"/>
        <v>0</v>
      </c>
      <c r="BM27" s="65">
        <f t="shared" ca="1" si="106"/>
        <v>0</v>
      </c>
      <c r="BN27" s="65">
        <f t="shared" ca="1" si="106"/>
        <v>0</v>
      </c>
      <c r="BO27" s="65">
        <f t="shared" ca="1" si="106"/>
        <v>0</v>
      </c>
      <c r="BP27" s="65">
        <f t="shared" ca="1" si="106"/>
        <v>0</v>
      </c>
      <c r="BQ27" s="65">
        <f t="shared" ca="1" si="106"/>
        <v>0</v>
      </c>
      <c r="BR27" s="65">
        <f t="shared" ca="1" si="106"/>
        <v>0</v>
      </c>
      <c r="BS27" s="65">
        <f t="shared" ca="1" si="106"/>
        <v>0</v>
      </c>
      <c r="BT27" s="65">
        <f t="shared" ca="1" si="106"/>
        <v>0</v>
      </c>
      <c r="BU27" s="65">
        <f t="shared" ca="1" si="106"/>
        <v>0</v>
      </c>
      <c r="BV27" s="65">
        <f t="shared" ca="1" si="106"/>
        <v>0</v>
      </c>
      <c r="BW27" s="65">
        <f t="shared" ca="1" si="106"/>
        <v>0</v>
      </c>
      <c r="BX27" s="65">
        <f t="shared" ca="1" si="106"/>
        <v>0</v>
      </c>
      <c r="BY27" s="65">
        <f t="shared" ca="1" si="106"/>
        <v>0</v>
      </c>
      <c r="BZ27" s="65">
        <f t="shared" ca="1" si="106"/>
        <v>0</v>
      </c>
      <c r="CA27" s="65">
        <f t="shared" ca="1" si="106"/>
        <v>0</v>
      </c>
      <c r="CB27" s="65">
        <f t="shared" ca="1" si="106"/>
        <v>0</v>
      </c>
      <c r="CC27" s="65">
        <f t="shared" ca="1" si="106"/>
        <v>0</v>
      </c>
      <c r="CD27" s="65">
        <f t="shared" ca="1" si="106"/>
        <v>240</v>
      </c>
      <c r="CE27" s="65">
        <f t="shared" ca="1" si="106"/>
        <v>30</v>
      </c>
      <c r="CF27" s="65">
        <f t="shared" ca="1" si="106"/>
        <v>0</v>
      </c>
    </row>
    <row r="28" spans="2:84" s="53" customFormat="1" ht="12" x14ac:dyDescent="0.25">
      <c r="B28" s="50">
        <f>ROW()</f>
        <v>28</v>
      </c>
      <c r="O28" s="56"/>
      <c r="P28" s="57"/>
      <c r="Q28" s="58"/>
      <c r="U28" s="62"/>
      <c r="W28" s="61"/>
      <c r="X28" s="65">
        <f t="shared" ref="X28:AI47" ca="1" si="107">SUMIFS(INDIRECT("Prcsses!"&amp;ADDRESS($B28,$X$2)&amp;":"&amp;ADDRESS($B28,$X$2-1+$P$8)),INDIRECT("Prcsses!"&amp;ADDRESS($B$8,$X$2)&amp;":"&amp;ADDRESS($B$8,$X$2-1+$P$8)),X$8)</f>
        <v>0</v>
      </c>
      <c r="Y28" s="65">
        <f t="shared" ca="1" si="107"/>
        <v>0</v>
      </c>
      <c r="Z28" s="65">
        <f t="shared" ca="1" si="107"/>
        <v>0</v>
      </c>
      <c r="AA28" s="65">
        <f t="shared" ca="1" si="107"/>
        <v>0</v>
      </c>
      <c r="AB28" s="65">
        <f t="shared" ca="1" si="107"/>
        <v>0</v>
      </c>
      <c r="AC28" s="65">
        <f t="shared" ca="1" si="107"/>
        <v>0</v>
      </c>
      <c r="AD28" s="65">
        <f t="shared" ca="1" si="107"/>
        <v>0</v>
      </c>
      <c r="AE28" s="65">
        <f t="shared" ca="1" si="107"/>
        <v>0</v>
      </c>
      <c r="AF28" s="65">
        <f t="shared" ca="1" si="107"/>
        <v>0</v>
      </c>
      <c r="AG28" s="65">
        <f t="shared" ca="1" si="107"/>
        <v>0</v>
      </c>
      <c r="AH28" s="65">
        <f t="shared" ca="1" si="107"/>
        <v>0</v>
      </c>
      <c r="AI28" s="65">
        <f t="shared" ca="1" si="107"/>
        <v>0</v>
      </c>
      <c r="AJ28" s="65">
        <f t="shared" ca="1" si="106"/>
        <v>0</v>
      </c>
      <c r="AK28" s="65">
        <f t="shared" ca="1" si="106"/>
        <v>0</v>
      </c>
      <c r="AL28" s="65">
        <f t="shared" ca="1" si="106"/>
        <v>0</v>
      </c>
      <c r="AM28" s="65">
        <f t="shared" ca="1" si="106"/>
        <v>0</v>
      </c>
      <c r="AN28" s="65">
        <f t="shared" ca="1" si="106"/>
        <v>0</v>
      </c>
      <c r="AO28" s="65">
        <f t="shared" ca="1" si="106"/>
        <v>0</v>
      </c>
      <c r="AP28" s="65">
        <f t="shared" ca="1" si="106"/>
        <v>0</v>
      </c>
      <c r="AQ28" s="65">
        <f t="shared" ca="1" si="106"/>
        <v>0</v>
      </c>
      <c r="AR28" s="65">
        <f t="shared" ca="1" si="106"/>
        <v>0</v>
      </c>
      <c r="AS28" s="65">
        <f t="shared" ca="1" si="106"/>
        <v>0</v>
      </c>
      <c r="AT28" s="65">
        <f t="shared" ca="1" si="106"/>
        <v>0</v>
      </c>
      <c r="AU28" s="65">
        <f t="shared" ca="1" si="106"/>
        <v>0</v>
      </c>
      <c r="AV28" s="65">
        <f t="shared" ca="1" si="106"/>
        <v>0</v>
      </c>
      <c r="AW28" s="65">
        <f t="shared" ca="1" si="106"/>
        <v>0</v>
      </c>
      <c r="AX28" s="65">
        <f t="shared" ca="1" si="106"/>
        <v>0</v>
      </c>
      <c r="AY28" s="65">
        <f t="shared" ca="1" si="106"/>
        <v>0</v>
      </c>
      <c r="AZ28" s="65">
        <f t="shared" ca="1" si="106"/>
        <v>0</v>
      </c>
      <c r="BA28" s="65">
        <f t="shared" ca="1" si="106"/>
        <v>0</v>
      </c>
      <c r="BB28" s="65">
        <f t="shared" ca="1" si="106"/>
        <v>0</v>
      </c>
      <c r="BC28" s="65">
        <f t="shared" ca="1" si="106"/>
        <v>0</v>
      </c>
      <c r="BD28" s="65">
        <f t="shared" ca="1" si="106"/>
        <v>0</v>
      </c>
      <c r="BE28" s="65">
        <f t="shared" ca="1" si="106"/>
        <v>0</v>
      </c>
      <c r="BF28" s="65">
        <f t="shared" ca="1" si="106"/>
        <v>0</v>
      </c>
      <c r="BG28" s="65">
        <f t="shared" ca="1" si="106"/>
        <v>0</v>
      </c>
      <c r="BH28" s="65">
        <f t="shared" ca="1" si="106"/>
        <v>0</v>
      </c>
      <c r="BI28" s="65">
        <f t="shared" ca="1" si="106"/>
        <v>0</v>
      </c>
      <c r="BJ28" s="65">
        <f t="shared" ca="1" si="106"/>
        <v>0</v>
      </c>
      <c r="BK28" s="65">
        <f t="shared" ca="1" si="106"/>
        <v>0</v>
      </c>
      <c r="BL28" s="65">
        <f t="shared" ca="1" si="106"/>
        <v>0</v>
      </c>
      <c r="BM28" s="65">
        <f t="shared" ca="1" si="106"/>
        <v>0</v>
      </c>
      <c r="BN28" s="65">
        <f t="shared" ca="1" si="106"/>
        <v>0</v>
      </c>
      <c r="BO28" s="65">
        <f t="shared" ca="1" si="106"/>
        <v>0</v>
      </c>
      <c r="BP28" s="65">
        <f t="shared" ca="1" si="106"/>
        <v>0</v>
      </c>
      <c r="BQ28" s="65">
        <f t="shared" ca="1" si="106"/>
        <v>0</v>
      </c>
      <c r="BR28" s="65">
        <f t="shared" ca="1" si="106"/>
        <v>0</v>
      </c>
      <c r="BS28" s="65">
        <f t="shared" ca="1" si="106"/>
        <v>0</v>
      </c>
      <c r="BT28" s="65">
        <f t="shared" ca="1" si="106"/>
        <v>0</v>
      </c>
      <c r="BU28" s="65">
        <f t="shared" ca="1" si="106"/>
        <v>0</v>
      </c>
      <c r="BV28" s="65">
        <f t="shared" ca="1" si="106"/>
        <v>0</v>
      </c>
      <c r="BW28" s="65">
        <f t="shared" ca="1" si="106"/>
        <v>0</v>
      </c>
      <c r="BX28" s="65">
        <f t="shared" ca="1" si="106"/>
        <v>0</v>
      </c>
      <c r="BY28" s="65">
        <f t="shared" ca="1" si="106"/>
        <v>0</v>
      </c>
      <c r="BZ28" s="65">
        <f t="shared" ca="1" si="106"/>
        <v>0</v>
      </c>
      <c r="CA28" s="65">
        <f t="shared" ca="1" si="106"/>
        <v>0</v>
      </c>
      <c r="CB28" s="65">
        <f t="shared" ca="1" si="106"/>
        <v>0</v>
      </c>
      <c r="CC28" s="65">
        <f t="shared" ca="1" si="106"/>
        <v>0</v>
      </c>
      <c r="CD28" s="65">
        <f t="shared" ca="1" si="106"/>
        <v>100</v>
      </c>
      <c r="CE28" s="65">
        <f t="shared" ca="1" si="106"/>
        <v>100</v>
      </c>
      <c r="CF28" s="65">
        <f t="shared" ca="1" si="106"/>
        <v>0</v>
      </c>
    </row>
    <row r="29" spans="2:84" s="53" customFormat="1" ht="12" x14ac:dyDescent="0.25">
      <c r="B29" s="50">
        <f>ROW()</f>
        <v>29</v>
      </c>
      <c r="O29" s="56"/>
      <c r="P29" s="57"/>
      <c r="Q29" s="58"/>
      <c r="U29" s="62"/>
      <c r="W29" s="61"/>
      <c r="X29" s="65">
        <f t="shared" ca="1" si="107"/>
        <v>0</v>
      </c>
      <c r="Y29" s="65">
        <f t="shared" ca="1" si="107"/>
        <v>0</v>
      </c>
      <c r="Z29" s="65">
        <f t="shared" ca="1" si="107"/>
        <v>0</v>
      </c>
      <c r="AA29" s="65">
        <f t="shared" ca="1" si="107"/>
        <v>0</v>
      </c>
      <c r="AB29" s="65">
        <f t="shared" ca="1" si="107"/>
        <v>0</v>
      </c>
      <c r="AC29" s="65">
        <f t="shared" ca="1" si="107"/>
        <v>0</v>
      </c>
      <c r="AD29" s="65">
        <f t="shared" ca="1" si="107"/>
        <v>0</v>
      </c>
      <c r="AE29" s="65">
        <f t="shared" ca="1" si="107"/>
        <v>0</v>
      </c>
      <c r="AF29" s="65">
        <f t="shared" ca="1" si="107"/>
        <v>0</v>
      </c>
      <c r="AG29" s="65">
        <f t="shared" ca="1" si="107"/>
        <v>0</v>
      </c>
      <c r="AH29" s="65">
        <f t="shared" ca="1" si="107"/>
        <v>0</v>
      </c>
      <c r="AI29" s="65">
        <f t="shared" ca="1" si="107"/>
        <v>0</v>
      </c>
      <c r="AJ29" s="65">
        <f t="shared" ca="1" si="106"/>
        <v>0</v>
      </c>
      <c r="AK29" s="65">
        <f t="shared" ca="1" si="106"/>
        <v>0</v>
      </c>
      <c r="AL29" s="65">
        <f t="shared" ca="1" si="106"/>
        <v>0</v>
      </c>
      <c r="AM29" s="65">
        <f t="shared" ca="1" si="106"/>
        <v>0</v>
      </c>
      <c r="AN29" s="65">
        <f t="shared" ca="1" si="106"/>
        <v>0</v>
      </c>
      <c r="AO29" s="65">
        <f t="shared" ca="1" si="106"/>
        <v>0</v>
      </c>
      <c r="AP29" s="65">
        <f t="shared" ca="1" si="106"/>
        <v>0</v>
      </c>
      <c r="AQ29" s="65">
        <f t="shared" ca="1" si="106"/>
        <v>0</v>
      </c>
      <c r="AR29" s="65">
        <f t="shared" ca="1" si="106"/>
        <v>0</v>
      </c>
      <c r="AS29" s="65">
        <f t="shared" ca="1" si="106"/>
        <v>0</v>
      </c>
      <c r="AT29" s="65">
        <f t="shared" ca="1" si="106"/>
        <v>0</v>
      </c>
      <c r="AU29" s="65">
        <f t="shared" ca="1" si="106"/>
        <v>0</v>
      </c>
      <c r="AV29" s="65">
        <f t="shared" ca="1" si="106"/>
        <v>0</v>
      </c>
      <c r="AW29" s="65">
        <f t="shared" ca="1" si="106"/>
        <v>0</v>
      </c>
      <c r="AX29" s="65">
        <f t="shared" ca="1" si="106"/>
        <v>0</v>
      </c>
      <c r="AY29" s="65">
        <f t="shared" ca="1" si="106"/>
        <v>0</v>
      </c>
      <c r="AZ29" s="65">
        <f t="shared" ca="1" si="106"/>
        <v>0</v>
      </c>
      <c r="BA29" s="65">
        <f t="shared" ca="1" si="106"/>
        <v>0</v>
      </c>
      <c r="BB29" s="65">
        <f t="shared" ca="1" si="106"/>
        <v>0</v>
      </c>
      <c r="BC29" s="65">
        <f t="shared" ca="1" si="106"/>
        <v>0</v>
      </c>
      <c r="BD29" s="65">
        <f t="shared" ca="1" si="106"/>
        <v>0</v>
      </c>
      <c r="BE29" s="65">
        <f t="shared" ca="1" si="106"/>
        <v>0</v>
      </c>
      <c r="BF29" s="65">
        <f t="shared" ca="1" si="106"/>
        <v>0</v>
      </c>
      <c r="BG29" s="65">
        <f t="shared" ca="1" si="106"/>
        <v>0</v>
      </c>
      <c r="BH29" s="65">
        <f t="shared" ca="1" si="106"/>
        <v>0</v>
      </c>
      <c r="BI29" s="65">
        <f t="shared" ca="1" si="106"/>
        <v>0</v>
      </c>
      <c r="BJ29" s="65">
        <f t="shared" ca="1" si="106"/>
        <v>0</v>
      </c>
      <c r="BK29" s="65">
        <f t="shared" ca="1" si="106"/>
        <v>0</v>
      </c>
      <c r="BL29" s="65">
        <f t="shared" ca="1" si="106"/>
        <v>0</v>
      </c>
      <c r="BM29" s="65">
        <f t="shared" ca="1" si="106"/>
        <v>0</v>
      </c>
      <c r="BN29" s="65">
        <f t="shared" ca="1" si="106"/>
        <v>0</v>
      </c>
      <c r="BO29" s="65">
        <f t="shared" ca="1" si="106"/>
        <v>0</v>
      </c>
      <c r="BP29" s="65">
        <f t="shared" ca="1" si="106"/>
        <v>0</v>
      </c>
      <c r="BQ29" s="65">
        <f t="shared" ca="1" si="106"/>
        <v>0</v>
      </c>
      <c r="BR29" s="65">
        <f t="shared" ca="1" si="106"/>
        <v>0</v>
      </c>
      <c r="BS29" s="65">
        <f t="shared" ca="1" si="106"/>
        <v>0</v>
      </c>
      <c r="BT29" s="65">
        <f t="shared" ca="1" si="106"/>
        <v>0</v>
      </c>
      <c r="BU29" s="65">
        <f t="shared" ca="1" si="106"/>
        <v>0</v>
      </c>
      <c r="BV29" s="65">
        <f t="shared" ca="1" si="106"/>
        <v>0</v>
      </c>
      <c r="BW29" s="65">
        <f t="shared" ca="1" si="106"/>
        <v>0</v>
      </c>
      <c r="BX29" s="65">
        <f t="shared" ca="1" si="106"/>
        <v>0</v>
      </c>
      <c r="BY29" s="65">
        <f t="shared" ca="1" si="106"/>
        <v>0</v>
      </c>
      <c r="BZ29" s="65">
        <f t="shared" ca="1" si="106"/>
        <v>0</v>
      </c>
      <c r="CA29" s="65">
        <f t="shared" ca="1" si="106"/>
        <v>0</v>
      </c>
      <c r="CB29" s="65">
        <f t="shared" ca="1" si="106"/>
        <v>0</v>
      </c>
      <c r="CC29" s="65">
        <f t="shared" ca="1" si="106"/>
        <v>0</v>
      </c>
      <c r="CD29" s="65">
        <f t="shared" ca="1" si="106"/>
        <v>0</v>
      </c>
      <c r="CE29" s="65">
        <f t="shared" ca="1" si="106"/>
        <v>0</v>
      </c>
      <c r="CF29" s="65">
        <f t="shared" ca="1" si="106"/>
        <v>0</v>
      </c>
    </row>
    <row r="30" spans="2:84" s="53" customFormat="1" ht="12" x14ac:dyDescent="0.25">
      <c r="B30" s="50">
        <f>ROW()</f>
        <v>30</v>
      </c>
      <c r="O30" s="56"/>
      <c r="P30" s="57"/>
      <c r="Q30" s="58"/>
      <c r="U30" s="62"/>
      <c r="W30" s="61"/>
      <c r="X30" s="65">
        <f t="shared" ca="1" si="107"/>
        <v>0</v>
      </c>
      <c r="Y30" s="65">
        <f t="shared" ca="1" si="107"/>
        <v>0</v>
      </c>
      <c r="Z30" s="65">
        <f t="shared" ca="1" si="107"/>
        <v>0</v>
      </c>
      <c r="AA30" s="65">
        <f t="shared" ca="1" si="107"/>
        <v>0</v>
      </c>
      <c r="AB30" s="65">
        <f t="shared" ca="1" si="107"/>
        <v>0</v>
      </c>
      <c r="AC30" s="65">
        <f t="shared" ca="1" si="107"/>
        <v>0</v>
      </c>
      <c r="AD30" s="65">
        <f t="shared" ca="1" si="107"/>
        <v>0</v>
      </c>
      <c r="AE30" s="65">
        <f t="shared" ca="1" si="107"/>
        <v>0</v>
      </c>
      <c r="AF30" s="65">
        <f t="shared" ca="1" si="107"/>
        <v>0</v>
      </c>
      <c r="AG30" s="65">
        <f t="shared" ca="1" si="107"/>
        <v>0</v>
      </c>
      <c r="AH30" s="65">
        <f t="shared" ca="1" si="107"/>
        <v>0</v>
      </c>
      <c r="AI30" s="65">
        <f t="shared" ca="1" si="107"/>
        <v>0</v>
      </c>
      <c r="AJ30" s="65">
        <f t="shared" ca="1" si="106"/>
        <v>0</v>
      </c>
      <c r="AK30" s="65">
        <f t="shared" ca="1" si="106"/>
        <v>0</v>
      </c>
      <c r="AL30" s="65">
        <f t="shared" ca="1" si="106"/>
        <v>0</v>
      </c>
      <c r="AM30" s="65">
        <f t="shared" ca="1" si="106"/>
        <v>0</v>
      </c>
      <c r="AN30" s="65">
        <f t="shared" ca="1" si="106"/>
        <v>0</v>
      </c>
      <c r="AO30" s="65">
        <f t="shared" ca="1" si="106"/>
        <v>0</v>
      </c>
      <c r="AP30" s="65">
        <f t="shared" ca="1" si="106"/>
        <v>0</v>
      </c>
      <c r="AQ30" s="65">
        <f t="shared" ca="1" si="106"/>
        <v>0</v>
      </c>
      <c r="AR30" s="65">
        <f t="shared" ca="1" si="106"/>
        <v>0</v>
      </c>
      <c r="AS30" s="65">
        <f t="shared" ca="1" si="106"/>
        <v>0</v>
      </c>
      <c r="AT30" s="65">
        <f t="shared" ca="1" si="106"/>
        <v>0</v>
      </c>
      <c r="AU30" s="65">
        <f t="shared" ca="1" si="106"/>
        <v>0</v>
      </c>
      <c r="AV30" s="65">
        <f t="shared" ca="1" si="106"/>
        <v>0</v>
      </c>
      <c r="AW30" s="65">
        <f t="shared" ca="1" si="106"/>
        <v>0</v>
      </c>
      <c r="AX30" s="65">
        <f t="shared" ca="1" si="106"/>
        <v>0</v>
      </c>
      <c r="AY30" s="65">
        <f t="shared" ca="1" si="106"/>
        <v>0</v>
      </c>
      <c r="AZ30" s="65">
        <f t="shared" ca="1" si="106"/>
        <v>0</v>
      </c>
      <c r="BA30" s="65">
        <f t="shared" ca="1" si="106"/>
        <v>0</v>
      </c>
      <c r="BB30" s="65">
        <f t="shared" ca="1" si="106"/>
        <v>0</v>
      </c>
      <c r="BC30" s="65">
        <f t="shared" ca="1" si="106"/>
        <v>0</v>
      </c>
      <c r="BD30" s="65">
        <f t="shared" ca="1" si="106"/>
        <v>0</v>
      </c>
      <c r="BE30" s="65">
        <f t="shared" ca="1" si="106"/>
        <v>0</v>
      </c>
      <c r="BF30" s="65">
        <f t="shared" ca="1" si="106"/>
        <v>0</v>
      </c>
      <c r="BG30" s="65">
        <f t="shared" ca="1" si="106"/>
        <v>0</v>
      </c>
      <c r="BH30" s="65">
        <f t="shared" ca="1" si="106"/>
        <v>0</v>
      </c>
      <c r="BI30" s="65">
        <f t="shared" ca="1" si="106"/>
        <v>0</v>
      </c>
      <c r="BJ30" s="65">
        <f t="shared" ca="1" si="106"/>
        <v>0</v>
      </c>
      <c r="BK30" s="65">
        <f t="shared" ca="1" si="106"/>
        <v>0</v>
      </c>
      <c r="BL30" s="65">
        <f t="shared" ca="1" si="106"/>
        <v>0</v>
      </c>
      <c r="BM30" s="65">
        <f t="shared" ca="1" si="106"/>
        <v>0</v>
      </c>
      <c r="BN30" s="65">
        <f t="shared" ca="1" si="106"/>
        <v>0</v>
      </c>
      <c r="BO30" s="65">
        <f t="shared" ca="1" si="106"/>
        <v>0</v>
      </c>
      <c r="BP30" s="65">
        <f t="shared" ca="1" si="106"/>
        <v>0</v>
      </c>
      <c r="BQ30" s="65">
        <f t="shared" ca="1" si="106"/>
        <v>0</v>
      </c>
      <c r="BR30" s="65">
        <f t="shared" ca="1" si="106"/>
        <v>0</v>
      </c>
      <c r="BS30" s="65">
        <f t="shared" ca="1" si="106"/>
        <v>0</v>
      </c>
      <c r="BT30" s="65">
        <f t="shared" ca="1" si="106"/>
        <v>0</v>
      </c>
      <c r="BU30" s="65">
        <f t="shared" ca="1" si="106"/>
        <v>0</v>
      </c>
      <c r="BV30" s="65">
        <f t="shared" ca="1" si="106"/>
        <v>0</v>
      </c>
      <c r="BW30" s="65">
        <f t="shared" ca="1" si="106"/>
        <v>0</v>
      </c>
      <c r="BX30" s="65">
        <f t="shared" ca="1" si="106"/>
        <v>0</v>
      </c>
      <c r="BY30" s="65">
        <f t="shared" ca="1" si="106"/>
        <v>0</v>
      </c>
      <c r="BZ30" s="65">
        <f t="shared" ca="1" si="106"/>
        <v>0</v>
      </c>
      <c r="CA30" s="65">
        <f t="shared" ca="1" si="106"/>
        <v>0</v>
      </c>
      <c r="CB30" s="65">
        <f t="shared" ca="1" si="106"/>
        <v>0</v>
      </c>
      <c r="CC30" s="65">
        <f t="shared" ca="1" si="106"/>
        <v>0</v>
      </c>
      <c r="CD30" s="65">
        <f t="shared" ca="1" si="106"/>
        <v>0</v>
      </c>
      <c r="CE30" s="65">
        <f t="shared" ca="1" si="106"/>
        <v>0</v>
      </c>
      <c r="CF30" s="65">
        <f t="shared" ca="1" si="106"/>
        <v>0</v>
      </c>
    </row>
    <row r="31" spans="2:84" s="53" customFormat="1" ht="12" x14ac:dyDescent="0.25">
      <c r="B31" s="50">
        <f>ROW()</f>
        <v>31</v>
      </c>
      <c r="O31" s="56"/>
      <c r="P31" s="57"/>
      <c r="Q31" s="58"/>
      <c r="U31" s="62"/>
      <c r="W31" s="61"/>
      <c r="X31" s="65">
        <f t="shared" ca="1" si="107"/>
        <v>0</v>
      </c>
      <c r="Y31" s="65">
        <f t="shared" ca="1" si="107"/>
        <v>0</v>
      </c>
      <c r="Z31" s="65">
        <f t="shared" ca="1" si="107"/>
        <v>0</v>
      </c>
      <c r="AA31" s="65">
        <f t="shared" ca="1" si="107"/>
        <v>0</v>
      </c>
      <c r="AB31" s="65">
        <f t="shared" ca="1" si="107"/>
        <v>0</v>
      </c>
      <c r="AC31" s="65">
        <f t="shared" ca="1" si="107"/>
        <v>0</v>
      </c>
      <c r="AD31" s="65">
        <f t="shared" ca="1" si="107"/>
        <v>0</v>
      </c>
      <c r="AE31" s="65">
        <f t="shared" ca="1" si="107"/>
        <v>0</v>
      </c>
      <c r="AF31" s="65">
        <f t="shared" ca="1" si="107"/>
        <v>0</v>
      </c>
      <c r="AG31" s="65">
        <f t="shared" ca="1" si="107"/>
        <v>0</v>
      </c>
      <c r="AH31" s="65">
        <f t="shared" ca="1" si="107"/>
        <v>0</v>
      </c>
      <c r="AI31" s="65">
        <f t="shared" ca="1" si="107"/>
        <v>0</v>
      </c>
      <c r="AJ31" s="65">
        <f t="shared" ca="1" si="106"/>
        <v>0</v>
      </c>
      <c r="AK31" s="65">
        <f t="shared" ca="1" si="106"/>
        <v>0</v>
      </c>
      <c r="AL31" s="65">
        <f t="shared" ca="1" si="106"/>
        <v>0</v>
      </c>
      <c r="AM31" s="65">
        <f t="shared" ca="1" si="106"/>
        <v>0</v>
      </c>
      <c r="AN31" s="65">
        <f t="shared" ca="1" si="106"/>
        <v>0</v>
      </c>
      <c r="AO31" s="65">
        <f t="shared" ca="1" si="106"/>
        <v>0</v>
      </c>
      <c r="AP31" s="65">
        <f t="shared" ca="1" si="106"/>
        <v>0</v>
      </c>
      <c r="AQ31" s="65">
        <f t="shared" ca="1" si="106"/>
        <v>0</v>
      </c>
      <c r="AR31" s="65">
        <f t="shared" ca="1" si="106"/>
        <v>0</v>
      </c>
      <c r="AS31" s="65">
        <f t="shared" ca="1" si="106"/>
        <v>0</v>
      </c>
      <c r="AT31" s="65">
        <f t="shared" ca="1" si="106"/>
        <v>0</v>
      </c>
      <c r="AU31" s="65">
        <f t="shared" ca="1" si="106"/>
        <v>0</v>
      </c>
      <c r="AV31" s="65">
        <f t="shared" ca="1" si="106"/>
        <v>0</v>
      </c>
      <c r="AW31" s="65">
        <f t="shared" ca="1" si="106"/>
        <v>0</v>
      </c>
      <c r="AX31" s="65">
        <f t="shared" ca="1" si="106"/>
        <v>0</v>
      </c>
      <c r="AY31" s="65">
        <f t="shared" ca="1" si="106"/>
        <v>0</v>
      </c>
      <c r="AZ31" s="65">
        <f t="shared" ca="1" si="106"/>
        <v>0</v>
      </c>
      <c r="BA31" s="65">
        <f t="shared" ca="1" si="106"/>
        <v>0</v>
      </c>
      <c r="BB31" s="65">
        <f t="shared" ca="1" si="106"/>
        <v>0</v>
      </c>
      <c r="BC31" s="65">
        <f t="shared" ca="1" si="106"/>
        <v>0</v>
      </c>
      <c r="BD31" s="65">
        <f t="shared" ca="1" si="106"/>
        <v>0</v>
      </c>
      <c r="BE31" s="65">
        <f t="shared" ca="1" si="106"/>
        <v>0</v>
      </c>
      <c r="BF31" s="65">
        <f t="shared" ca="1" si="106"/>
        <v>0</v>
      </c>
      <c r="BG31" s="65">
        <f t="shared" ca="1" si="106"/>
        <v>0</v>
      </c>
      <c r="BH31" s="65">
        <f t="shared" ca="1" si="106"/>
        <v>0</v>
      </c>
      <c r="BI31" s="65">
        <f t="shared" ca="1" si="106"/>
        <v>0</v>
      </c>
      <c r="BJ31" s="65">
        <f t="shared" ca="1" si="106"/>
        <v>0</v>
      </c>
      <c r="BK31" s="65">
        <f t="shared" ca="1" si="106"/>
        <v>0</v>
      </c>
      <c r="BL31" s="65">
        <f t="shared" ca="1" si="106"/>
        <v>0</v>
      </c>
      <c r="BM31" s="65">
        <f t="shared" ca="1" si="106"/>
        <v>0</v>
      </c>
      <c r="BN31" s="65">
        <f t="shared" ca="1" si="106"/>
        <v>0</v>
      </c>
      <c r="BO31" s="65">
        <f t="shared" ca="1" si="106"/>
        <v>0</v>
      </c>
      <c r="BP31" s="65">
        <f t="shared" ca="1" si="106"/>
        <v>0</v>
      </c>
      <c r="BQ31" s="65">
        <f t="shared" ca="1" si="106"/>
        <v>0</v>
      </c>
      <c r="BR31" s="65">
        <f t="shared" ca="1" si="106"/>
        <v>0</v>
      </c>
      <c r="BS31" s="65">
        <f t="shared" ca="1" si="106"/>
        <v>0</v>
      </c>
      <c r="BT31" s="65">
        <f t="shared" ca="1" si="106"/>
        <v>0</v>
      </c>
      <c r="BU31" s="65">
        <f t="shared" ca="1" si="106"/>
        <v>0</v>
      </c>
      <c r="BV31" s="65">
        <f t="shared" ca="1" si="106"/>
        <v>0</v>
      </c>
      <c r="BW31" s="65">
        <f t="shared" ca="1" si="106"/>
        <v>0</v>
      </c>
      <c r="BX31" s="65">
        <f t="shared" ca="1" si="106"/>
        <v>0</v>
      </c>
      <c r="BY31" s="65">
        <f t="shared" ca="1" si="106"/>
        <v>0</v>
      </c>
      <c r="BZ31" s="65">
        <f t="shared" ca="1" si="106"/>
        <v>0</v>
      </c>
      <c r="CA31" s="65">
        <f t="shared" ca="1" si="106"/>
        <v>0</v>
      </c>
      <c r="CB31" s="65">
        <f t="shared" ca="1" si="106"/>
        <v>0</v>
      </c>
      <c r="CC31" s="65">
        <f t="shared" ca="1" si="106"/>
        <v>0</v>
      </c>
      <c r="CD31" s="65">
        <f t="shared" ca="1" si="106"/>
        <v>5305</v>
      </c>
      <c r="CE31" s="65">
        <f t="shared" ref="AJ31:CF37" ca="1" si="108">SUMIFS(INDIRECT("Prcsses!"&amp;ADDRESS($B31,$X$2)&amp;":"&amp;ADDRESS($B31,$X$2-1+$P$8)),INDIRECT("Prcsses!"&amp;ADDRESS($B$8,$X$2)&amp;":"&amp;ADDRESS($B$8,$X$2-1+$P$8)),CE$8)</f>
        <v>10955</v>
      </c>
      <c r="CF31" s="65">
        <f t="shared" ca="1" si="108"/>
        <v>0</v>
      </c>
    </row>
    <row r="32" spans="2:84" s="53" customFormat="1" ht="12" x14ac:dyDescent="0.25">
      <c r="B32" s="50">
        <f>ROW()</f>
        <v>32</v>
      </c>
      <c r="O32" s="56"/>
      <c r="P32" s="57"/>
      <c r="Q32" s="58"/>
      <c r="U32" s="62"/>
      <c r="W32" s="61"/>
      <c r="X32" s="65">
        <f t="shared" ca="1" si="107"/>
        <v>0</v>
      </c>
      <c r="Y32" s="65">
        <f t="shared" ca="1" si="107"/>
        <v>0</v>
      </c>
      <c r="Z32" s="65">
        <f t="shared" ca="1" si="107"/>
        <v>0</v>
      </c>
      <c r="AA32" s="65">
        <f t="shared" ca="1" si="107"/>
        <v>0</v>
      </c>
      <c r="AB32" s="65">
        <f t="shared" ca="1" si="107"/>
        <v>0</v>
      </c>
      <c r="AC32" s="65">
        <f t="shared" ca="1" si="107"/>
        <v>0</v>
      </c>
      <c r="AD32" s="65">
        <f t="shared" ca="1" si="107"/>
        <v>0</v>
      </c>
      <c r="AE32" s="65">
        <f t="shared" ca="1" si="107"/>
        <v>0</v>
      </c>
      <c r="AF32" s="65">
        <f t="shared" ca="1" si="107"/>
        <v>0</v>
      </c>
      <c r="AG32" s="65">
        <f t="shared" ca="1" si="107"/>
        <v>0</v>
      </c>
      <c r="AH32" s="65">
        <f t="shared" ca="1" si="107"/>
        <v>0</v>
      </c>
      <c r="AI32" s="65">
        <f t="shared" ca="1" si="107"/>
        <v>0</v>
      </c>
      <c r="AJ32" s="65">
        <f t="shared" ca="1" si="108"/>
        <v>0</v>
      </c>
      <c r="AK32" s="65">
        <f t="shared" ca="1" si="108"/>
        <v>0</v>
      </c>
      <c r="AL32" s="65">
        <f t="shared" ca="1" si="108"/>
        <v>0</v>
      </c>
      <c r="AM32" s="65">
        <f t="shared" ca="1" si="108"/>
        <v>0</v>
      </c>
      <c r="AN32" s="65">
        <f t="shared" ca="1" si="108"/>
        <v>0</v>
      </c>
      <c r="AO32" s="65">
        <f t="shared" ca="1" si="108"/>
        <v>0</v>
      </c>
      <c r="AP32" s="65">
        <f t="shared" ca="1" si="108"/>
        <v>0</v>
      </c>
      <c r="AQ32" s="65">
        <f t="shared" ca="1" si="108"/>
        <v>0</v>
      </c>
      <c r="AR32" s="65">
        <f t="shared" ca="1" si="108"/>
        <v>0</v>
      </c>
      <c r="AS32" s="65">
        <f t="shared" ca="1" si="108"/>
        <v>0</v>
      </c>
      <c r="AT32" s="65">
        <f t="shared" ca="1" si="108"/>
        <v>0</v>
      </c>
      <c r="AU32" s="65">
        <f t="shared" ca="1" si="108"/>
        <v>0</v>
      </c>
      <c r="AV32" s="65">
        <f t="shared" ca="1" si="108"/>
        <v>0</v>
      </c>
      <c r="AW32" s="65">
        <f t="shared" ca="1" si="108"/>
        <v>0</v>
      </c>
      <c r="AX32" s="65">
        <f t="shared" ca="1" si="108"/>
        <v>0</v>
      </c>
      <c r="AY32" s="65">
        <f t="shared" ca="1" si="108"/>
        <v>0</v>
      </c>
      <c r="AZ32" s="65">
        <f t="shared" ca="1" si="108"/>
        <v>0</v>
      </c>
      <c r="BA32" s="65">
        <f t="shared" ca="1" si="108"/>
        <v>0</v>
      </c>
      <c r="BB32" s="65">
        <f t="shared" ca="1" si="108"/>
        <v>0</v>
      </c>
      <c r="BC32" s="65">
        <f t="shared" ca="1" si="108"/>
        <v>0</v>
      </c>
      <c r="BD32" s="65">
        <f t="shared" ca="1" si="108"/>
        <v>0</v>
      </c>
      <c r="BE32" s="65">
        <f t="shared" ca="1" si="108"/>
        <v>0</v>
      </c>
      <c r="BF32" s="65">
        <f t="shared" ca="1" si="108"/>
        <v>0</v>
      </c>
      <c r="BG32" s="65">
        <f t="shared" ca="1" si="108"/>
        <v>0</v>
      </c>
      <c r="BH32" s="65">
        <f t="shared" ca="1" si="108"/>
        <v>0</v>
      </c>
      <c r="BI32" s="65">
        <f t="shared" ca="1" si="108"/>
        <v>0</v>
      </c>
      <c r="BJ32" s="65">
        <f t="shared" ca="1" si="108"/>
        <v>0</v>
      </c>
      <c r="BK32" s="65">
        <f t="shared" ca="1" si="108"/>
        <v>0</v>
      </c>
      <c r="BL32" s="65">
        <f t="shared" ca="1" si="108"/>
        <v>0</v>
      </c>
      <c r="BM32" s="65">
        <f t="shared" ca="1" si="108"/>
        <v>0</v>
      </c>
      <c r="BN32" s="65">
        <f t="shared" ca="1" si="108"/>
        <v>0</v>
      </c>
      <c r="BO32" s="65">
        <f t="shared" ca="1" si="108"/>
        <v>0</v>
      </c>
      <c r="BP32" s="65">
        <f t="shared" ca="1" si="108"/>
        <v>0</v>
      </c>
      <c r="BQ32" s="65">
        <f t="shared" ca="1" si="108"/>
        <v>0</v>
      </c>
      <c r="BR32" s="65">
        <f t="shared" ca="1" si="108"/>
        <v>0</v>
      </c>
      <c r="BS32" s="65">
        <f t="shared" ca="1" si="108"/>
        <v>0</v>
      </c>
      <c r="BT32" s="65">
        <f t="shared" ca="1" si="108"/>
        <v>0</v>
      </c>
      <c r="BU32" s="65">
        <f t="shared" ca="1" si="108"/>
        <v>0</v>
      </c>
      <c r="BV32" s="65">
        <f t="shared" ca="1" si="108"/>
        <v>0</v>
      </c>
      <c r="BW32" s="65">
        <f t="shared" ca="1" si="108"/>
        <v>0</v>
      </c>
      <c r="BX32" s="65">
        <f t="shared" ca="1" si="108"/>
        <v>0</v>
      </c>
      <c r="BY32" s="65">
        <f t="shared" ca="1" si="108"/>
        <v>0</v>
      </c>
      <c r="BZ32" s="65">
        <f t="shared" ca="1" si="108"/>
        <v>0</v>
      </c>
      <c r="CA32" s="65">
        <f t="shared" ca="1" si="108"/>
        <v>0</v>
      </c>
      <c r="CB32" s="65">
        <f t="shared" ca="1" si="108"/>
        <v>0</v>
      </c>
      <c r="CC32" s="65">
        <f t="shared" ca="1" si="108"/>
        <v>0</v>
      </c>
      <c r="CD32" s="65">
        <f t="shared" ca="1" si="108"/>
        <v>3600</v>
      </c>
      <c r="CE32" s="65">
        <f t="shared" ca="1" si="108"/>
        <v>8400</v>
      </c>
      <c r="CF32" s="65">
        <f t="shared" ca="1" si="108"/>
        <v>0</v>
      </c>
    </row>
    <row r="33" spans="2:84" s="53" customFormat="1" ht="12" x14ac:dyDescent="0.25">
      <c r="B33" s="50">
        <f>ROW()</f>
        <v>33</v>
      </c>
      <c r="O33" s="56"/>
      <c r="P33" s="57"/>
      <c r="Q33" s="58"/>
      <c r="U33" s="62"/>
      <c r="W33" s="61"/>
      <c r="X33" s="65">
        <f t="shared" ca="1" si="107"/>
        <v>0</v>
      </c>
      <c r="Y33" s="65">
        <f t="shared" ca="1" si="107"/>
        <v>0</v>
      </c>
      <c r="Z33" s="65">
        <f t="shared" ca="1" si="107"/>
        <v>0</v>
      </c>
      <c r="AA33" s="65">
        <f t="shared" ca="1" si="107"/>
        <v>0</v>
      </c>
      <c r="AB33" s="65">
        <f t="shared" ca="1" si="107"/>
        <v>0</v>
      </c>
      <c r="AC33" s="65">
        <f t="shared" ca="1" si="107"/>
        <v>0</v>
      </c>
      <c r="AD33" s="65">
        <f t="shared" ca="1" si="107"/>
        <v>0</v>
      </c>
      <c r="AE33" s="65">
        <f t="shared" ca="1" si="107"/>
        <v>0</v>
      </c>
      <c r="AF33" s="65">
        <f t="shared" ca="1" si="107"/>
        <v>0</v>
      </c>
      <c r="AG33" s="65">
        <f t="shared" ca="1" si="107"/>
        <v>0</v>
      </c>
      <c r="AH33" s="65">
        <f t="shared" ca="1" si="107"/>
        <v>0</v>
      </c>
      <c r="AI33" s="65">
        <f t="shared" ca="1" si="107"/>
        <v>0</v>
      </c>
      <c r="AJ33" s="65">
        <f t="shared" ca="1" si="108"/>
        <v>0</v>
      </c>
      <c r="AK33" s="65">
        <f t="shared" ca="1" si="108"/>
        <v>0</v>
      </c>
      <c r="AL33" s="65">
        <f t="shared" ca="1" si="108"/>
        <v>0</v>
      </c>
      <c r="AM33" s="65">
        <f t="shared" ca="1" si="108"/>
        <v>0</v>
      </c>
      <c r="AN33" s="65">
        <f t="shared" ca="1" si="108"/>
        <v>0</v>
      </c>
      <c r="AO33" s="65">
        <f t="shared" ca="1" si="108"/>
        <v>0</v>
      </c>
      <c r="AP33" s="65">
        <f t="shared" ca="1" si="108"/>
        <v>0</v>
      </c>
      <c r="AQ33" s="65">
        <f t="shared" ca="1" si="108"/>
        <v>0</v>
      </c>
      <c r="AR33" s="65">
        <f t="shared" ca="1" si="108"/>
        <v>0</v>
      </c>
      <c r="AS33" s="65">
        <f t="shared" ca="1" si="108"/>
        <v>0</v>
      </c>
      <c r="AT33" s="65">
        <f t="shared" ca="1" si="108"/>
        <v>0</v>
      </c>
      <c r="AU33" s="65">
        <f t="shared" ca="1" si="108"/>
        <v>0</v>
      </c>
      <c r="AV33" s="65">
        <f t="shared" ca="1" si="108"/>
        <v>0</v>
      </c>
      <c r="AW33" s="65">
        <f t="shared" ca="1" si="108"/>
        <v>0</v>
      </c>
      <c r="AX33" s="65">
        <f t="shared" ca="1" si="108"/>
        <v>0</v>
      </c>
      <c r="AY33" s="65">
        <f t="shared" ca="1" si="108"/>
        <v>0</v>
      </c>
      <c r="AZ33" s="65">
        <f t="shared" ca="1" si="108"/>
        <v>0</v>
      </c>
      <c r="BA33" s="65">
        <f t="shared" ca="1" si="108"/>
        <v>0</v>
      </c>
      <c r="BB33" s="65">
        <f t="shared" ca="1" si="108"/>
        <v>0</v>
      </c>
      <c r="BC33" s="65">
        <f t="shared" ca="1" si="108"/>
        <v>0</v>
      </c>
      <c r="BD33" s="65">
        <f t="shared" ca="1" si="108"/>
        <v>0</v>
      </c>
      <c r="BE33" s="65">
        <f t="shared" ca="1" si="108"/>
        <v>0</v>
      </c>
      <c r="BF33" s="65">
        <f t="shared" ca="1" si="108"/>
        <v>0</v>
      </c>
      <c r="BG33" s="65">
        <f t="shared" ca="1" si="108"/>
        <v>0</v>
      </c>
      <c r="BH33" s="65">
        <f t="shared" ca="1" si="108"/>
        <v>0</v>
      </c>
      <c r="BI33" s="65">
        <f t="shared" ca="1" si="108"/>
        <v>0</v>
      </c>
      <c r="BJ33" s="65">
        <f t="shared" ca="1" si="108"/>
        <v>0</v>
      </c>
      <c r="BK33" s="65">
        <f t="shared" ca="1" si="108"/>
        <v>0</v>
      </c>
      <c r="BL33" s="65">
        <f t="shared" ca="1" si="108"/>
        <v>0</v>
      </c>
      <c r="BM33" s="65">
        <f t="shared" ca="1" si="108"/>
        <v>0</v>
      </c>
      <c r="BN33" s="65">
        <f t="shared" ca="1" si="108"/>
        <v>0</v>
      </c>
      <c r="BO33" s="65">
        <f t="shared" ca="1" si="108"/>
        <v>0</v>
      </c>
      <c r="BP33" s="65">
        <f t="shared" ca="1" si="108"/>
        <v>0</v>
      </c>
      <c r="BQ33" s="65">
        <f t="shared" ca="1" si="108"/>
        <v>0</v>
      </c>
      <c r="BR33" s="65">
        <f t="shared" ca="1" si="108"/>
        <v>0</v>
      </c>
      <c r="BS33" s="65">
        <f t="shared" ca="1" si="108"/>
        <v>0</v>
      </c>
      <c r="BT33" s="65">
        <f t="shared" ca="1" si="108"/>
        <v>0</v>
      </c>
      <c r="BU33" s="65">
        <f t="shared" ca="1" si="108"/>
        <v>0</v>
      </c>
      <c r="BV33" s="65">
        <f t="shared" ca="1" si="108"/>
        <v>0</v>
      </c>
      <c r="BW33" s="65">
        <f t="shared" ca="1" si="108"/>
        <v>0</v>
      </c>
      <c r="BX33" s="65">
        <f t="shared" ca="1" si="108"/>
        <v>0</v>
      </c>
      <c r="BY33" s="65">
        <f t="shared" ca="1" si="108"/>
        <v>0</v>
      </c>
      <c r="BZ33" s="65">
        <f t="shared" ca="1" si="108"/>
        <v>0</v>
      </c>
      <c r="CA33" s="65">
        <f t="shared" ca="1" si="108"/>
        <v>0</v>
      </c>
      <c r="CB33" s="65">
        <f t="shared" ca="1" si="108"/>
        <v>0</v>
      </c>
      <c r="CC33" s="65">
        <f t="shared" ca="1" si="108"/>
        <v>0</v>
      </c>
      <c r="CD33" s="65">
        <f t="shared" ca="1" si="108"/>
        <v>900</v>
      </c>
      <c r="CE33" s="65">
        <f t="shared" ca="1" si="108"/>
        <v>2100</v>
      </c>
      <c r="CF33" s="65">
        <f t="shared" ca="1" si="108"/>
        <v>0</v>
      </c>
    </row>
    <row r="34" spans="2:84" s="53" customFormat="1" ht="12" x14ac:dyDescent="0.25">
      <c r="B34" s="50">
        <f>ROW()</f>
        <v>34</v>
      </c>
      <c r="O34" s="56"/>
      <c r="P34" s="57"/>
      <c r="Q34" s="58"/>
      <c r="U34" s="62"/>
      <c r="W34" s="61"/>
      <c r="X34" s="65">
        <f t="shared" ca="1" si="107"/>
        <v>0</v>
      </c>
      <c r="Y34" s="65">
        <f t="shared" ca="1" si="107"/>
        <v>0</v>
      </c>
      <c r="Z34" s="65">
        <f t="shared" ca="1" si="107"/>
        <v>0</v>
      </c>
      <c r="AA34" s="65">
        <f t="shared" ca="1" si="107"/>
        <v>0</v>
      </c>
      <c r="AB34" s="65">
        <f t="shared" ca="1" si="107"/>
        <v>0</v>
      </c>
      <c r="AC34" s="65">
        <f t="shared" ca="1" si="107"/>
        <v>0</v>
      </c>
      <c r="AD34" s="65">
        <f t="shared" ca="1" si="107"/>
        <v>0</v>
      </c>
      <c r="AE34" s="65">
        <f t="shared" ca="1" si="107"/>
        <v>0</v>
      </c>
      <c r="AF34" s="65">
        <f t="shared" ca="1" si="107"/>
        <v>0</v>
      </c>
      <c r="AG34" s="65">
        <f t="shared" ca="1" si="107"/>
        <v>0</v>
      </c>
      <c r="AH34" s="65">
        <f t="shared" ca="1" si="107"/>
        <v>0</v>
      </c>
      <c r="AI34" s="65">
        <f t="shared" ca="1" si="107"/>
        <v>0</v>
      </c>
      <c r="AJ34" s="65">
        <f t="shared" ca="1" si="108"/>
        <v>0</v>
      </c>
      <c r="AK34" s="65">
        <f t="shared" ca="1" si="108"/>
        <v>0</v>
      </c>
      <c r="AL34" s="65">
        <f t="shared" ca="1" si="108"/>
        <v>0</v>
      </c>
      <c r="AM34" s="65">
        <f t="shared" ca="1" si="108"/>
        <v>0</v>
      </c>
      <c r="AN34" s="65">
        <f t="shared" ca="1" si="108"/>
        <v>0</v>
      </c>
      <c r="AO34" s="65">
        <f t="shared" ca="1" si="108"/>
        <v>0</v>
      </c>
      <c r="AP34" s="65">
        <f t="shared" ca="1" si="108"/>
        <v>0</v>
      </c>
      <c r="AQ34" s="65">
        <f t="shared" ca="1" si="108"/>
        <v>0</v>
      </c>
      <c r="AR34" s="65">
        <f t="shared" ca="1" si="108"/>
        <v>0</v>
      </c>
      <c r="AS34" s="65">
        <f t="shared" ca="1" si="108"/>
        <v>0</v>
      </c>
      <c r="AT34" s="65">
        <f t="shared" ca="1" si="108"/>
        <v>0</v>
      </c>
      <c r="AU34" s="65">
        <f t="shared" ca="1" si="108"/>
        <v>0</v>
      </c>
      <c r="AV34" s="65">
        <f t="shared" ca="1" si="108"/>
        <v>0</v>
      </c>
      <c r="AW34" s="65">
        <f t="shared" ca="1" si="108"/>
        <v>0</v>
      </c>
      <c r="AX34" s="65">
        <f t="shared" ca="1" si="108"/>
        <v>0</v>
      </c>
      <c r="AY34" s="65">
        <f t="shared" ca="1" si="108"/>
        <v>0</v>
      </c>
      <c r="AZ34" s="65">
        <f t="shared" ca="1" si="108"/>
        <v>0</v>
      </c>
      <c r="BA34" s="65">
        <f t="shared" ca="1" si="108"/>
        <v>0</v>
      </c>
      <c r="BB34" s="65">
        <f t="shared" ca="1" si="108"/>
        <v>0</v>
      </c>
      <c r="BC34" s="65">
        <f t="shared" ca="1" si="108"/>
        <v>0</v>
      </c>
      <c r="BD34" s="65">
        <f t="shared" ca="1" si="108"/>
        <v>0</v>
      </c>
      <c r="BE34" s="65">
        <f t="shared" ca="1" si="108"/>
        <v>0</v>
      </c>
      <c r="BF34" s="65">
        <f t="shared" ca="1" si="108"/>
        <v>0</v>
      </c>
      <c r="BG34" s="65">
        <f t="shared" ca="1" si="108"/>
        <v>0</v>
      </c>
      <c r="BH34" s="65">
        <f t="shared" ca="1" si="108"/>
        <v>0</v>
      </c>
      <c r="BI34" s="65">
        <f t="shared" ca="1" si="108"/>
        <v>0</v>
      </c>
      <c r="BJ34" s="65">
        <f t="shared" ca="1" si="108"/>
        <v>0</v>
      </c>
      <c r="BK34" s="65">
        <f t="shared" ca="1" si="108"/>
        <v>0</v>
      </c>
      <c r="BL34" s="65">
        <f t="shared" ca="1" si="108"/>
        <v>0</v>
      </c>
      <c r="BM34" s="65">
        <f t="shared" ca="1" si="108"/>
        <v>0</v>
      </c>
      <c r="BN34" s="65">
        <f t="shared" ca="1" si="108"/>
        <v>0</v>
      </c>
      <c r="BO34" s="65">
        <f t="shared" ca="1" si="108"/>
        <v>0</v>
      </c>
      <c r="BP34" s="65">
        <f t="shared" ca="1" si="108"/>
        <v>0</v>
      </c>
      <c r="BQ34" s="65">
        <f t="shared" ca="1" si="108"/>
        <v>0</v>
      </c>
      <c r="BR34" s="65">
        <f t="shared" ca="1" si="108"/>
        <v>0</v>
      </c>
      <c r="BS34" s="65">
        <f t="shared" ca="1" si="108"/>
        <v>0</v>
      </c>
      <c r="BT34" s="65">
        <f t="shared" ca="1" si="108"/>
        <v>0</v>
      </c>
      <c r="BU34" s="65">
        <f t="shared" ca="1" si="108"/>
        <v>0</v>
      </c>
      <c r="BV34" s="65">
        <f t="shared" ca="1" si="108"/>
        <v>0</v>
      </c>
      <c r="BW34" s="65">
        <f t="shared" ca="1" si="108"/>
        <v>0</v>
      </c>
      <c r="BX34" s="65">
        <f t="shared" ca="1" si="108"/>
        <v>0</v>
      </c>
      <c r="BY34" s="65">
        <f t="shared" ca="1" si="108"/>
        <v>0</v>
      </c>
      <c r="BZ34" s="65">
        <f t="shared" ca="1" si="108"/>
        <v>0</v>
      </c>
      <c r="CA34" s="65">
        <f t="shared" ca="1" si="108"/>
        <v>0</v>
      </c>
      <c r="CB34" s="65">
        <f t="shared" ca="1" si="108"/>
        <v>0</v>
      </c>
      <c r="CC34" s="65">
        <f t="shared" ca="1" si="108"/>
        <v>0</v>
      </c>
      <c r="CD34" s="65">
        <f t="shared" ca="1" si="108"/>
        <v>200</v>
      </c>
      <c r="CE34" s="65">
        <f t="shared" ca="1" si="108"/>
        <v>0</v>
      </c>
      <c r="CF34" s="65">
        <f t="shared" ca="1" si="108"/>
        <v>0</v>
      </c>
    </row>
    <row r="35" spans="2:84" s="53" customFormat="1" ht="12" x14ac:dyDescent="0.25">
      <c r="B35" s="50">
        <f>ROW()</f>
        <v>35</v>
      </c>
      <c r="O35" s="56"/>
      <c r="P35" s="57"/>
      <c r="Q35" s="58"/>
      <c r="U35" s="62"/>
      <c r="W35" s="61"/>
      <c r="X35" s="65">
        <f t="shared" ca="1" si="107"/>
        <v>0</v>
      </c>
      <c r="Y35" s="65">
        <f t="shared" ca="1" si="107"/>
        <v>0</v>
      </c>
      <c r="Z35" s="65">
        <f t="shared" ca="1" si="107"/>
        <v>0</v>
      </c>
      <c r="AA35" s="65">
        <f t="shared" ca="1" si="107"/>
        <v>0</v>
      </c>
      <c r="AB35" s="65">
        <f t="shared" ca="1" si="107"/>
        <v>0</v>
      </c>
      <c r="AC35" s="65">
        <f t="shared" ca="1" si="107"/>
        <v>0</v>
      </c>
      <c r="AD35" s="65">
        <f t="shared" ca="1" si="107"/>
        <v>0</v>
      </c>
      <c r="AE35" s="65">
        <f t="shared" ca="1" si="107"/>
        <v>0</v>
      </c>
      <c r="AF35" s="65">
        <f t="shared" ca="1" si="107"/>
        <v>0</v>
      </c>
      <c r="AG35" s="65">
        <f t="shared" ca="1" si="107"/>
        <v>0</v>
      </c>
      <c r="AH35" s="65">
        <f t="shared" ca="1" si="107"/>
        <v>0</v>
      </c>
      <c r="AI35" s="65">
        <f t="shared" ca="1" si="107"/>
        <v>0</v>
      </c>
      <c r="AJ35" s="65">
        <f t="shared" ca="1" si="108"/>
        <v>0</v>
      </c>
      <c r="AK35" s="65">
        <f t="shared" ca="1" si="108"/>
        <v>0</v>
      </c>
      <c r="AL35" s="65">
        <f t="shared" ca="1" si="108"/>
        <v>0</v>
      </c>
      <c r="AM35" s="65">
        <f t="shared" ca="1" si="108"/>
        <v>0</v>
      </c>
      <c r="AN35" s="65">
        <f t="shared" ca="1" si="108"/>
        <v>0</v>
      </c>
      <c r="AO35" s="65">
        <f t="shared" ca="1" si="108"/>
        <v>0</v>
      </c>
      <c r="AP35" s="65">
        <f t="shared" ca="1" si="108"/>
        <v>0</v>
      </c>
      <c r="AQ35" s="65">
        <f t="shared" ca="1" si="108"/>
        <v>0</v>
      </c>
      <c r="AR35" s="65">
        <f t="shared" ca="1" si="108"/>
        <v>0</v>
      </c>
      <c r="AS35" s="65">
        <f t="shared" ca="1" si="108"/>
        <v>0</v>
      </c>
      <c r="AT35" s="65">
        <f t="shared" ca="1" si="108"/>
        <v>0</v>
      </c>
      <c r="AU35" s="65">
        <f t="shared" ca="1" si="108"/>
        <v>0</v>
      </c>
      <c r="AV35" s="65">
        <f t="shared" ca="1" si="108"/>
        <v>0</v>
      </c>
      <c r="AW35" s="65">
        <f t="shared" ca="1" si="108"/>
        <v>0</v>
      </c>
      <c r="AX35" s="65">
        <f t="shared" ca="1" si="108"/>
        <v>0</v>
      </c>
      <c r="AY35" s="65">
        <f t="shared" ca="1" si="108"/>
        <v>0</v>
      </c>
      <c r="AZ35" s="65">
        <f t="shared" ca="1" si="108"/>
        <v>0</v>
      </c>
      <c r="BA35" s="65">
        <f t="shared" ca="1" si="108"/>
        <v>0</v>
      </c>
      <c r="BB35" s="65">
        <f t="shared" ca="1" si="108"/>
        <v>0</v>
      </c>
      <c r="BC35" s="65">
        <f t="shared" ca="1" si="108"/>
        <v>0</v>
      </c>
      <c r="BD35" s="65">
        <f t="shared" ca="1" si="108"/>
        <v>0</v>
      </c>
      <c r="BE35" s="65">
        <f t="shared" ca="1" si="108"/>
        <v>0</v>
      </c>
      <c r="BF35" s="65">
        <f t="shared" ca="1" si="108"/>
        <v>0</v>
      </c>
      <c r="BG35" s="65">
        <f t="shared" ca="1" si="108"/>
        <v>0</v>
      </c>
      <c r="BH35" s="65">
        <f t="shared" ca="1" si="108"/>
        <v>0</v>
      </c>
      <c r="BI35" s="65">
        <f t="shared" ca="1" si="108"/>
        <v>0</v>
      </c>
      <c r="BJ35" s="65">
        <f t="shared" ca="1" si="108"/>
        <v>0</v>
      </c>
      <c r="BK35" s="65">
        <f t="shared" ca="1" si="108"/>
        <v>0</v>
      </c>
      <c r="BL35" s="65">
        <f t="shared" ca="1" si="108"/>
        <v>0</v>
      </c>
      <c r="BM35" s="65">
        <f t="shared" ca="1" si="108"/>
        <v>0</v>
      </c>
      <c r="BN35" s="65">
        <f t="shared" ca="1" si="108"/>
        <v>0</v>
      </c>
      <c r="BO35" s="65">
        <f t="shared" ca="1" si="108"/>
        <v>0</v>
      </c>
      <c r="BP35" s="65">
        <f t="shared" ca="1" si="108"/>
        <v>0</v>
      </c>
      <c r="BQ35" s="65">
        <f t="shared" ca="1" si="108"/>
        <v>0</v>
      </c>
      <c r="BR35" s="65">
        <f t="shared" ca="1" si="108"/>
        <v>0</v>
      </c>
      <c r="BS35" s="65">
        <f t="shared" ca="1" si="108"/>
        <v>0</v>
      </c>
      <c r="BT35" s="65">
        <f t="shared" ca="1" si="108"/>
        <v>0</v>
      </c>
      <c r="BU35" s="65">
        <f t="shared" ca="1" si="108"/>
        <v>0</v>
      </c>
      <c r="BV35" s="65">
        <f t="shared" ca="1" si="108"/>
        <v>0</v>
      </c>
      <c r="BW35" s="65">
        <f t="shared" ca="1" si="108"/>
        <v>0</v>
      </c>
      <c r="BX35" s="65">
        <f t="shared" ca="1" si="108"/>
        <v>0</v>
      </c>
      <c r="BY35" s="65">
        <f t="shared" ca="1" si="108"/>
        <v>0</v>
      </c>
      <c r="BZ35" s="65">
        <f t="shared" ca="1" si="108"/>
        <v>0</v>
      </c>
      <c r="CA35" s="65">
        <f t="shared" ca="1" si="108"/>
        <v>0</v>
      </c>
      <c r="CB35" s="65">
        <f t="shared" ca="1" si="108"/>
        <v>0</v>
      </c>
      <c r="CC35" s="65">
        <f t="shared" ca="1" si="108"/>
        <v>0</v>
      </c>
      <c r="CD35" s="65">
        <f t="shared" ca="1" si="108"/>
        <v>350</v>
      </c>
      <c r="CE35" s="65">
        <f t="shared" ca="1" si="108"/>
        <v>350</v>
      </c>
      <c r="CF35" s="65">
        <f t="shared" ca="1" si="108"/>
        <v>0</v>
      </c>
    </row>
    <row r="36" spans="2:84" s="53" customFormat="1" ht="12" x14ac:dyDescent="0.25">
      <c r="B36" s="50">
        <f>ROW()</f>
        <v>36</v>
      </c>
      <c r="O36" s="56"/>
      <c r="P36" s="57"/>
      <c r="Q36" s="58"/>
      <c r="U36" s="62"/>
      <c r="W36" s="61"/>
      <c r="X36" s="65">
        <f t="shared" ca="1" si="107"/>
        <v>0</v>
      </c>
      <c r="Y36" s="65">
        <f t="shared" ca="1" si="107"/>
        <v>0</v>
      </c>
      <c r="Z36" s="65">
        <f t="shared" ca="1" si="107"/>
        <v>0</v>
      </c>
      <c r="AA36" s="65">
        <f t="shared" ca="1" si="107"/>
        <v>0</v>
      </c>
      <c r="AB36" s="65">
        <f t="shared" ca="1" si="107"/>
        <v>0</v>
      </c>
      <c r="AC36" s="65">
        <f t="shared" ca="1" si="107"/>
        <v>0</v>
      </c>
      <c r="AD36" s="65">
        <f t="shared" ca="1" si="107"/>
        <v>0</v>
      </c>
      <c r="AE36" s="65">
        <f t="shared" ca="1" si="107"/>
        <v>0</v>
      </c>
      <c r="AF36" s="65">
        <f t="shared" ca="1" si="107"/>
        <v>0</v>
      </c>
      <c r="AG36" s="65">
        <f t="shared" ca="1" si="107"/>
        <v>0</v>
      </c>
      <c r="AH36" s="65">
        <f t="shared" ca="1" si="107"/>
        <v>0</v>
      </c>
      <c r="AI36" s="65">
        <f t="shared" ca="1" si="107"/>
        <v>0</v>
      </c>
      <c r="AJ36" s="65">
        <f t="shared" ca="1" si="108"/>
        <v>0</v>
      </c>
      <c r="AK36" s="65">
        <f t="shared" ca="1" si="108"/>
        <v>0</v>
      </c>
      <c r="AL36" s="65">
        <f t="shared" ca="1" si="108"/>
        <v>0</v>
      </c>
      <c r="AM36" s="65">
        <f t="shared" ca="1" si="108"/>
        <v>0</v>
      </c>
      <c r="AN36" s="65">
        <f t="shared" ca="1" si="108"/>
        <v>0</v>
      </c>
      <c r="AO36" s="65">
        <f t="shared" ca="1" si="108"/>
        <v>0</v>
      </c>
      <c r="AP36" s="65">
        <f t="shared" ca="1" si="108"/>
        <v>0</v>
      </c>
      <c r="AQ36" s="65">
        <f t="shared" ca="1" si="108"/>
        <v>0</v>
      </c>
      <c r="AR36" s="65">
        <f t="shared" ca="1" si="108"/>
        <v>0</v>
      </c>
      <c r="AS36" s="65">
        <f t="shared" ca="1" si="108"/>
        <v>0</v>
      </c>
      <c r="AT36" s="65">
        <f t="shared" ca="1" si="108"/>
        <v>0</v>
      </c>
      <c r="AU36" s="65">
        <f t="shared" ca="1" si="108"/>
        <v>0</v>
      </c>
      <c r="AV36" s="65">
        <f t="shared" ca="1" si="108"/>
        <v>0</v>
      </c>
      <c r="AW36" s="65">
        <f t="shared" ca="1" si="108"/>
        <v>0</v>
      </c>
      <c r="AX36" s="65">
        <f t="shared" ca="1" si="108"/>
        <v>0</v>
      </c>
      <c r="AY36" s="65">
        <f t="shared" ca="1" si="108"/>
        <v>0</v>
      </c>
      <c r="AZ36" s="65">
        <f t="shared" ca="1" si="108"/>
        <v>0</v>
      </c>
      <c r="BA36" s="65">
        <f t="shared" ca="1" si="108"/>
        <v>0</v>
      </c>
      <c r="BB36" s="65">
        <f t="shared" ca="1" si="108"/>
        <v>0</v>
      </c>
      <c r="BC36" s="65">
        <f t="shared" ca="1" si="108"/>
        <v>0</v>
      </c>
      <c r="BD36" s="65">
        <f t="shared" ca="1" si="108"/>
        <v>0</v>
      </c>
      <c r="BE36" s="65">
        <f t="shared" ca="1" si="108"/>
        <v>0</v>
      </c>
      <c r="BF36" s="65">
        <f t="shared" ca="1" si="108"/>
        <v>0</v>
      </c>
      <c r="BG36" s="65">
        <f t="shared" ca="1" si="108"/>
        <v>0</v>
      </c>
      <c r="BH36" s="65">
        <f t="shared" ca="1" si="108"/>
        <v>0</v>
      </c>
      <c r="BI36" s="65">
        <f t="shared" ca="1" si="108"/>
        <v>0</v>
      </c>
      <c r="BJ36" s="65">
        <f t="shared" ca="1" si="108"/>
        <v>0</v>
      </c>
      <c r="BK36" s="65">
        <f t="shared" ca="1" si="108"/>
        <v>0</v>
      </c>
      <c r="BL36" s="65">
        <f t="shared" ca="1" si="108"/>
        <v>0</v>
      </c>
      <c r="BM36" s="65">
        <f t="shared" ca="1" si="108"/>
        <v>0</v>
      </c>
      <c r="BN36" s="65">
        <f t="shared" ca="1" si="108"/>
        <v>0</v>
      </c>
      <c r="BO36" s="65">
        <f t="shared" ca="1" si="108"/>
        <v>0</v>
      </c>
      <c r="BP36" s="65">
        <f t="shared" ca="1" si="108"/>
        <v>0</v>
      </c>
      <c r="BQ36" s="65">
        <f t="shared" ca="1" si="108"/>
        <v>0</v>
      </c>
      <c r="BR36" s="65">
        <f t="shared" ca="1" si="108"/>
        <v>0</v>
      </c>
      <c r="BS36" s="65">
        <f t="shared" ca="1" si="108"/>
        <v>0</v>
      </c>
      <c r="BT36" s="65">
        <f t="shared" ca="1" si="108"/>
        <v>0</v>
      </c>
      <c r="BU36" s="65">
        <f t="shared" ca="1" si="108"/>
        <v>0</v>
      </c>
      <c r="BV36" s="65">
        <f t="shared" ca="1" si="108"/>
        <v>0</v>
      </c>
      <c r="BW36" s="65">
        <f t="shared" ca="1" si="108"/>
        <v>0</v>
      </c>
      <c r="BX36" s="65">
        <f t="shared" ca="1" si="108"/>
        <v>0</v>
      </c>
      <c r="BY36" s="65">
        <f t="shared" ca="1" si="108"/>
        <v>0</v>
      </c>
      <c r="BZ36" s="65">
        <f t="shared" ca="1" si="108"/>
        <v>0</v>
      </c>
      <c r="CA36" s="65">
        <f t="shared" ca="1" si="108"/>
        <v>0</v>
      </c>
      <c r="CB36" s="65">
        <f t="shared" ca="1" si="108"/>
        <v>0</v>
      </c>
      <c r="CC36" s="65">
        <f t="shared" ca="1" si="108"/>
        <v>0</v>
      </c>
      <c r="CD36" s="65">
        <f t="shared" ca="1" si="108"/>
        <v>210</v>
      </c>
      <c r="CE36" s="65">
        <f t="shared" ca="1" si="108"/>
        <v>0</v>
      </c>
      <c r="CF36" s="65">
        <f t="shared" ca="1" si="108"/>
        <v>0</v>
      </c>
    </row>
    <row r="37" spans="2:84" s="53" customFormat="1" ht="12" x14ac:dyDescent="0.25">
      <c r="B37" s="50">
        <f>ROW()</f>
        <v>37</v>
      </c>
      <c r="O37" s="56"/>
      <c r="P37" s="57"/>
      <c r="Q37" s="58"/>
      <c r="U37" s="62"/>
      <c r="W37" s="61"/>
      <c r="X37" s="65">
        <f t="shared" ca="1" si="107"/>
        <v>0</v>
      </c>
      <c r="Y37" s="65">
        <f t="shared" ca="1" si="107"/>
        <v>0</v>
      </c>
      <c r="Z37" s="65">
        <f t="shared" ca="1" si="107"/>
        <v>0</v>
      </c>
      <c r="AA37" s="65">
        <f t="shared" ca="1" si="107"/>
        <v>0</v>
      </c>
      <c r="AB37" s="65">
        <f t="shared" ca="1" si="107"/>
        <v>0</v>
      </c>
      <c r="AC37" s="65">
        <f t="shared" ca="1" si="107"/>
        <v>0</v>
      </c>
      <c r="AD37" s="65">
        <f t="shared" ca="1" si="107"/>
        <v>0</v>
      </c>
      <c r="AE37" s="65">
        <f t="shared" ca="1" si="107"/>
        <v>0</v>
      </c>
      <c r="AF37" s="65">
        <f t="shared" ca="1" si="107"/>
        <v>0</v>
      </c>
      <c r="AG37" s="65">
        <f t="shared" ca="1" si="107"/>
        <v>0</v>
      </c>
      <c r="AH37" s="65">
        <f t="shared" ca="1" si="107"/>
        <v>0</v>
      </c>
      <c r="AI37" s="65">
        <f t="shared" ca="1" si="107"/>
        <v>0</v>
      </c>
      <c r="AJ37" s="65">
        <f t="shared" ca="1" si="108"/>
        <v>0</v>
      </c>
      <c r="AK37" s="65">
        <f t="shared" ca="1" si="108"/>
        <v>0</v>
      </c>
      <c r="AL37" s="65">
        <f t="shared" ca="1" si="108"/>
        <v>0</v>
      </c>
      <c r="AM37" s="65">
        <f t="shared" ca="1" si="108"/>
        <v>0</v>
      </c>
      <c r="AN37" s="65">
        <f t="shared" ca="1" si="108"/>
        <v>0</v>
      </c>
      <c r="AO37" s="65">
        <f t="shared" ca="1" si="108"/>
        <v>0</v>
      </c>
      <c r="AP37" s="65">
        <f t="shared" ca="1" si="108"/>
        <v>0</v>
      </c>
      <c r="AQ37" s="65">
        <f t="shared" ca="1" si="108"/>
        <v>0</v>
      </c>
      <c r="AR37" s="65">
        <f t="shared" ref="AJ37:CF42" ca="1" si="109">SUMIFS(INDIRECT("Prcsses!"&amp;ADDRESS($B37,$X$2)&amp;":"&amp;ADDRESS($B37,$X$2-1+$P$8)),INDIRECT("Prcsses!"&amp;ADDRESS($B$8,$X$2)&amp;":"&amp;ADDRESS($B$8,$X$2-1+$P$8)),AR$8)</f>
        <v>0</v>
      </c>
      <c r="AS37" s="65">
        <f t="shared" ca="1" si="109"/>
        <v>0</v>
      </c>
      <c r="AT37" s="65">
        <f t="shared" ca="1" si="109"/>
        <v>0</v>
      </c>
      <c r="AU37" s="65">
        <f t="shared" ca="1" si="109"/>
        <v>0</v>
      </c>
      <c r="AV37" s="65">
        <f t="shared" ca="1" si="109"/>
        <v>0</v>
      </c>
      <c r="AW37" s="65">
        <f t="shared" ca="1" si="109"/>
        <v>0</v>
      </c>
      <c r="AX37" s="65">
        <f t="shared" ca="1" si="109"/>
        <v>0</v>
      </c>
      <c r="AY37" s="65">
        <f t="shared" ca="1" si="109"/>
        <v>0</v>
      </c>
      <c r="AZ37" s="65">
        <f t="shared" ca="1" si="109"/>
        <v>0</v>
      </c>
      <c r="BA37" s="65">
        <f t="shared" ca="1" si="109"/>
        <v>0</v>
      </c>
      <c r="BB37" s="65">
        <f t="shared" ca="1" si="109"/>
        <v>0</v>
      </c>
      <c r="BC37" s="65">
        <f t="shared" ca="1" si="109"/>
        <v>0</v>
      </c>
      <c r="BD37" s="65">
        <f t="shared" ca="1" si="109"/>
        <v>0</v>
      </c>
      <c r="BE37" s="65">
        <f t="shared" ca="1" si="109"/>
        <v>0</v>
      </c>
      <c r="BF37" s="65">
        <f t="shared" ca="1" si="109"/>
        <v>0</v>
      </c>
      <c r="BG37" s="65">
        <f t="shared" ca="1" si="109"/>
        <v>0</v>
      </c>
      <c r="BH37" s="65">
        <f t="shared" ca="1" si="109"/>
        <v>0</v>
      </c>
      <c r="BI37" s="65">
        <f t="shared" ca="1" si="109"/>
        <v>0</v>
      </c>
      <c r="BJ37" s="65">
        <f t="shared" ca="1" si="109"/>
        <v>0</v>
      </c>
      <c r="BK37" s="65">
        <f t="shared" ca="1" si="109"/>
        <v>0</v>
      </c>
      <c r="BL37" s="65">
        <f t="shared" ca="1" si="109"/>
        <v>0</v>
      </c>
      <c r="BM37" s="65">
        <f t="shared" ca="1" si="109"/>
        <v>0</v>
      </c>
      <c r="BN37" s="65">
        <f t="shared" ca="1" si="109"/>
        <v>0</v>
      </c>
      <c r="BO37" s="65">
        <f t="shared" ca="1" si="109"/>
        <v>0</v>
      </c>
      <c r="BP37" s="65">
        <f t="shared" ca="1" si="109"/>
        <v>0</v>
      </c>
      <c r="BQ37" s="65">
        <f t="shared" ca="1" si="109"/>
        <v>0</v>
      </c>
      <c r="BR37" s="65">
        <f t="shared" ca="1" si="109"/>
        <v>0</v>
      </c>
      <c r="BS37" s="65">
        <f t="shared" ca="1" si="109"/>
        <v>0</v>
      </c>
      <c r="BT37" s="65">
        <f t="shared" ca="1" si="109"/>
        <v>0</v>
      </c>
      <c r="BU37" s="65">
        <f t="shared" ca="1" si="109"/>
        <v>0</v>
      </c>
      <c r="BV37" s="65">
        <f t="shared" ca="1" si="109"/>
        <v>0</v>
      </c>
      <c r="BW37" s="65">
        <f t="shared" ca="1" si="109"/>
        <v>0</v>
      </c>
      <c r="BX37" s="65">
        <f t="shared" ca="1" si="109"/>
        <v>0</v>
      </c>
      <c r="BY37" s="65">
        <f t="shared" ca="1" si="109"/>
        <v>0</v>
      </c>
      <c r="BZ37" s="65">
        <f t="shared" ca="1" si="109"/>
        <v>0</v>
      </c>
      <c r="CA37" s="65">
        <f t="shared" ca="1" si="109"/>
        <v>0</v>
      </c>
      <c r="CB37" s="65">
        <f t="shared" ca="1" si="109"/>
        <v>0</v>
      </c>
      <c r="CC37" s="65">
        <f t="shared" ca="1" si="109"/>
        <v>0</v>
      </c>
      <c r="CD37" s="65">
        <f t="shared" ca="1" si="109"/>
        <v>45</v>
      </c>
      <c r="CE37" s="65">
        <f t="shared" ca="1" si="109"/>
        <v>105</v>
      </c>
      <c r="CF37" s="65">
        <f t="shared" ca="1" si="109"/>
        <v>0</v>
      </c>
    </row>
    <row r="38" spans="2:84" s="53" customFormat="1" ht="12" x14ac:dyDescent="0.25">
      <c r="B38" s="50">
        <f>ROW()</f>
        <v>38</v>
      </c>
      <c r="O38" s="56"/>
      <c r="P38" s="57"/>
      <c r="Q38" s="58"/>
      <c r="U38" s="62"/>
      <c r="W38" s="61"/>
      <c r="X38" s="65">
        <f t="shared" ca="1" si="107"/>
        <v>0</v>
      </c>
      <c r="Y38" s="65">
        <f t="shared" ca="1" si="107"/>
        <v>0</v>
      </c>
      <c r="Z38" s="65">
        <f t="shared" ca="1" si="107"/>
        <v>0</v>
      </c>
      <c r="AA38" s="65">
        <f t="shared" ca="1" si="107"/>
        <v>0</v>
      </c>
      <c r="AB38" s="65">
        <f t="shared" ca="1" si="107"/>
        <v>0</v>
      </c>
      <c r="AC38" s="65">
        <f t="shared" ca="1" si="107"/>
        <v>0</v>
      </c>
      <c r="AD38" s="65">
        <f t="shared" ca="1" si="107"/>
        <v>0</v>
      </c>
      <c r="AE38" s="65">
        <f t="shared" ca="1" si="107"/>
        <v>0</v>
      </c>
      <c r="AF38" s="65">
        <f t="shared" ca="1" si="107"/>
        <v>0</v>
      </c>
      <c r="AG38" s="65">
        <f t="shared" ca="1" si="107"/>
        <v>0</v>
      </c>
      <c r="AH38" s="65">
        <f t="shared" ca="1" si="107"/>
        <v>0</v>
      </c>
      <c r="AI38" s="65">
        <f t="shared" ca="1" si="107"/>
        <v>0</v>
      </c>
      <c r="AJ38" s="65">
        <f t="shared" ca="1" si="109"/>
        <v>0</v>
      </c>
      <c r="AK38" s="65">
        <f t="shared" ca="1" si="109"/>
        <v>0</v>
      </c>
      <c r="AL38" s="65">
        <f t="shared" ca="1" si="109"/>
        <v>0</v>
      </c>
      <c r="AM38" s="65">
        <f t="shared" ca="1" si="109"/>
        <v>0</v>
      </c>
      <c r="AN38" s="65">
        <f t="shared" ca="1" si="109"/>
        <v>0</v>
      </c>
      <c r="AO38" s="65">
        <f t="shared" ca="1" si="109"/>
        <v>0</v>
      </c>
      <c r="AP38" s="65">
        <f t="shared" ca="1" si="109"/>
        <v>0</v>
      </c>
      <c r="AQ38" s="65">
        <f t="shared" ca="1" si="109"/>
        <v>0</v>
      </c>
      <c r="AR38" s="65">
        <f t="shared" ca="1" si="109"/>
        <v>0</v>
      </c>
      <c r="AS38" s="65">
        <f t="shared" ca="1" si="109"/>
        <v>0</v>
      </c>
      <c r="AT38" s="65">
        <f t="shared" ca="1" si="109"/>
        <v>0</v>
      </c>
      <c r="AU38" s="65">
        <f t="shared" ca="1" si="109"/>
        <v>0</v>
      </c>
      <c r="AV38" s="65">
        <f t="shared" ca="1" si="109"/>
        <v>0</v>
      </c>
      <c r="AW38" s="65">
        <f t="shared" ca="1" si="109"/>
        <v>0</v>
      </c>
      <c r="AX38" s="65">
        <f t="shared" ca="1" si="109"/>
        <v>0</v>
      </c>
      <c r="AY38" s="65">
        <f t="shared" ca="1" si="109"/>
        <v>0</v>
      </c>
      <c r="AZ38" s="65">
        <f t="shared" ca="1" si="109"/>
        <v>0</v>
      </c>
      <c r="BA38" s="65">
        <f t="shared" ca="1" si="109"/>
        <v>0</v>
      </c>
      <c r="BB38" s="65">
        <f t="shared" ca="1" si="109"/>
        <v>0</v>
      </c>
      <c r="BC38" s="65">
        <f t="shared" ca="1" si="109"/>
        <v>0</v>
      </c>
      <c r="BD38" s="65">
        <f t="shared" ca="1" si="109"/>
        <v>0</v>
      </c>
      <c r="BE38" s="65">
        <f t="shared" ca="1" si="109"/>
        <v>0</v>
      </c>
      <c r="BF38" s="65">
        <f t="shared" ca="1" si="109"/>
        <v>0</v>
      </c>
      <c r="BG38" s="65">
        <f t="shared" ca="1" si="109"/>
        <v>0</v>
      </c>
      <c r="BH38" s="65">
        <f t="shared" ca="1" si="109"/>
        <v>0</v>
      </c>
      <c r="BI38" s="65">
        <f t="shared" ca="1" si="109"/>
        <v>0</v>
      </c>
      <c r="BJ38" s="65">
        <f t="shared" ca="1" si="109"/>
        <v>0</v>
      </c>
      <c r="BK38" s="65">
        <f t="shared" ca="1" si="109"/>
        <v>0</v>
      </c>
      <c r="BL38" s="65">
        <f t="shared" ca="1" si="109"/>
        <v>0</v>
      </c>
      <c r="BM38" s="65">
        <f t="shared" ca="1" si="109"/>
        <v>0</v>
      </c>
      <c r="BN38" s="65">
        <f t="shared" ca="1" si="109"/>
        <v>0</v>
      </c>
      <c r="BO38" s="65">
        <f t="shared" ca="1" si="109"/>
        <v>0</v>
      </c>
      <c r="BP38" s="65">
        <f t="shared" ca="1" si="109"/>
        <v>0</v>
      </c>
      <c r="BQ38" s="65">
        <f t="shared" ca="1" si="109"/>
        <v>0</v>
      </c>
      <c r="BR38" s="65">
        <f t="shared" ca="1" si="109"/>
        <v>0</v>
      </c>
      <c r="BS38" s="65">
        <f t="shared" ca="1" si="109"/>
        <v>0</v>
      </c>
      <c r="BT38" s="65">
        <f t="shared" ca="1" si="109"/>
        <v>0</v>
      </c>
      <c r="BU38" s="65">
        <f t="shared" ca="1" si="109"/>
        <v>0</v>
      </c>
      <c r="BV38" s="65">
        <f t="shared" ca="1" si="109"/>
        <v>0</v>
      </c>
      <c r="BW38" s="65">
        <f t="shared" ca="1" si="109"/>
        <v>0</v>
      </c>
      <c r="BX38" s="65">
        <f t="shared" ca="1" si="109"/>
        <v>0</v>
      </c>
      <c r="BY38" s="65">
        <f t="shared" ca="1" si="109"/>
        <v>0</v>
      </c>
      <c r="BZ38" s="65">
        <f t="shared" ca="1" si="109"/>
        <v>0</v>
      </c>
      <c r="CA38" s="65">
        <f t="shared" ca="1" si="109"/>
        <v>0</v>
      </c>
      <c r="CB38" s="65">
        <f t="shared" ca="1" si="109"/>
        <v>0</v>
      </c>
      <c r="CC38" s="65">
        <f t="shared" ca="1" si="109"/>
        <v>0</v>
      </c>
      <c r="CD38" s="65">
        <f t="shared" ca="1" si="109"/>
        <v>0</v>
      </c>
      <c r="CE38" s="65">
        <f t="shared" ca="1" si="109"/>
        <v>0</v>
      </c>
      <c r="CF38" s="65">
        <f t="shared" ca="1" si="109"/>
        <v>0</v>
      </c>
    </row>
    <row r="39" spans="2:84" s="53" customFormat="1" ht="12" x14ac:dyDescent="0.25">
      <c r="B39" s="50">
        <f>ROW()</f>
        <v>39</v>
      </c>
      <c r="O39" s="56"/>
      <c r="P39" s="57"/>
      <c r="Q39" s="58"/>
      <c r="U39" s="62"/>
      <c r="W39" s="61"/>
      <c r="X39" s="65">
        <f t="shared" ca="1" si="107"/>
        <v>0</v>
      </c>
      <c r="Y39" s="65">
        <f t="shared" ca="1" si="107"/>
        <v>0</v>
      </c>
      <c r="Z39" s="65">
        <f t="shared" ca="1" si="107"/>
        <v>0</v>
      </c>
      <c r="AA39" s="65">
        <f t="shared" ca="1" si="107"/>
        <v>0</v>
      </c>
      <c r="AB39" s="65">
        <f t="shared" ca="1" si="107"/>
        <v>0</v>
      </c>
      <c r="AC39" s="65">
        <f t="shared" ca="1" si="107"/>
        <v>0</v>
      </c>
      <c r="AD39" s="65">
        <f t="shared" ca="1" si="107"/>
        <v>0</v>
      </c>
      <c r="AE39" s="65">
        <f t="shared" ca="1" si="107"/>
        <v>0</v>
      </c>
      <c r="AF39" s="65">
        <f t="shared" ca="1" si="107"/>
        <v>0</v>
      </c>
      <c r="AG39" s="65">
        <f t="shared" ca="1" si="107"/>
        <v>0</v>
      </c>
      <c r="AH39" s="65">
        <f t="shared" ca="1" si="107"/>
        <v>0</v>
      </c>
      <c r="AI39" s="65">
        <f t="shared" ca="1" si="107"/>
        <v>0</v>
      </c>
      <c r="AJ39" s="65">
        <f t="shared" ca="1" si="109"/>
        <v>0</v>
      </c>
      <c r="AK39" s="65">
        <f t="shared" ca="1" si="109"/>
        <v>0</v>
      </c>
      <c r="AL39" s="65">
        <f t="shared" ca="1" si="109"/>
        <v>0</v>
      </c>
      <c r="AM39" s="65">
        <f t="shared" ca="1" si="109"/>
        <v>0</v>
      </c>
      <c r="AN39" s="65">
        <f t="shared" ca="1" si="109"/>
        <v>0</v>
      </c>
      <c r="AO39" s="65">
        <f t="shared" ca="1" si="109"/>
        <v>0</v>
      </c>
      <c r="AP39" s="65">
        <f t="shared" ca="1" si="109"/>
        <v>0</v>
      </c>
      <c r="AQ39" s="65">
        <f t="shared" ca="1" si="109"/>
        <v>0</v>
      </c>
      <c r="AR39" s="65">
        <f t="shared" ca="1" si="109"/>
        <v>0</v>
      </c>
      <c r="AS39" s="65">
        <f t="shared" ca="1" si="109"/>
        <v>0</v>
      </c>
      <c r="AT39" s="65">
        <f t="shared" ca="1" si="109"/>
        <v>0</v>
      </c>
      <c r="AU39" s="65">
        <f t="shared" ca="1" si="109"/>
        <v>0</v>
      </c>
      <c r="AV39" s="65">
        <f t="shared" ca="1" si="109"/>
        <v>0</v>
      </c>
      <c r="AW39" s="65">
        <f t="shared" ca="1" si="109"/>
        <v>0</v>
      </c>
      <c r="AX39" s="65">
        <f t="shared" ca="1" si="109"/>
        <v>0</v>
      </c>
      <c r="AY39" s="65">
        <f t="shared" ca="1" si="109"/>
        <v>0</v>
      </c>
      <c r="AZ39" s="65">
        <f t="shared" ca="1" si="109"/>
        <v>0</v>
      </c>
      <c r="BA39" s="65">
        <f t="shared" ca="1" si="109"/>
        <v>0</v>
      </c>
      <c r="BB39" s="65">
        <f t="shared" ca="1" si="109"/>
        <v>0</v>
      </c>
      <c r="BC39" s="65">
        <f t="shared" ca="1" si="109"/>
        <v>0</v>
      </c>
      <c r="BD39" s="65">
        <f t="shared" ca="1" si="109"/>
        <v>0</v>
      </c>
      <c r="BE39" s="65">
        <f t="shared" ca="1" si="109"/>
        <v>0</v>
      </c>
      <c r="BF39" s="65">
        <f t="shared" ca="1" si="109"/>
        <v>0</v>
      </c>
      <c r="BG39" s="65">
        <f t="shared" ca="1" si="109"/>
        <v>0</v>
      </c>
      <c r="BH39" s="65">
        <f t="shared" ca="1" si="109"/>
        <v>0</v>
      </c>
      <c r="BI39" s="65">
        <f t="shared" ca="1" si="109"/>
        <v>0</v>
      </c>
      <c r="BJ39" s="65">
        <f t="shared" ca="1" si="109"/>
        <v>0</v>
      </c>
      <c r="BK39" s="65">
        <f t="shared" ca="1" si="109"/>
        <v>0</v>
      </c>
      <c r="BL39" s="65">
        <f t="shared" ca="1" si="109"/>
        <v>0</v>
      </c>
      <c r="BM39" s="65">
        <f t="shared" ca="1" si="109"/>
        <v>0</v>
      </c>
      <c r="BN39" s="65">
        <f t="shared" ca="1" si="109"/>
        <v>0</v>
      </c>
      <c r="BO39" s="65">
        <f t="shared" ca="1" si="109"/>
        <v>0</v>
      </c>
      <c r="BP39" s="65">
        <f t="shared" ca="1" si="109"/>
        <v>0</v>
      </c>
      <c r="BQ39" s="65">
        <f t="shared" ca="1" si="109"/>
        <v>0</v>
      </c>
      <c r="BR39" s="65">
        <f t="shared" ca="1" si="109"/>
        <v>0</v>
      </c>
      <c r="BS39" s="65">
        <f t="shared" ca="1" si="109"/>
        <v>0</v>
      </c>
      <c r="BT39" s="65">
        <f t="shared" ca="1" si="109"/>
        <v>0</v>
      </c>
      <c r="BU39" s="65">
        <f t="shared" ca="1" si="109"/>
        <v>0</v>
      </c>
      <c r="BV39" s="65">
        <f t="shared" ca="1" si="109"/>
        <v>0</v>
      </c>
      <c r="BW39" s="65">
        <f t="shared" ca="1" si="109"/>
        <v>0</v>
      </c>
      <c r="BX39" s="65">
        <f t="shared" ca="1" si="109"/>
        <v>0</v>
      </c>
      <c r="BY39" s="65">
        <f t="shared" ca="1" si="109"/>
        <v>0</v>
      </c>
      <c r="BZ39" s="65">
        <f t="shared" ca="1" si="109"/>
        <v>0</v>
      </c>
      <c r="CA39" s="65">
        <f t="shared" ca="1" si="109"/>
        <v>0</v>
      </c>
      <c r="CB39" s="65">
        <f t="shared" ca="1" si="109"/>
        <v>0</v>
      </c>
      <c r="CC39" s="65">
        <f t="shared" ca="1" si="109"/>
        <v>0</v>
      </c>
      <c r="CD39" s="65">
        <f t="shared" ca="1" si="109"/>
        <v>0</v>
      </c>
      <c r="CE39" s="65">
        <f t="shared" ca="1" si="109"/>
        <v>0</v>
      </c>
      <c r="CF39" s="65">
        <f t="shared" ca="1" si="109"/>
        <v>0</v>
      </c>
    </row>
    <row r="40" spans="2:84" s="53" customFormat="1" ht="12" x14ac:dyDescent="0.25">
      <c r="B40" s="50">
        <f>ROW()</f>
        <v>40</v>
      </c>
      <c r="O40" s="56"/>
      <c r="P40" s="57"/>
      <c r="Q40" s="58"/>
      <c r="U40" s="62"/>
      <c r="W40" s="61"/>
      <c r="X40" s="65">
        <f t="shared" ca="1" si="107"/>
        <v>0</v>
      </c>
      <c r="Y40" s="65">
        <f t="shared" ca="1" si="107"/>
        <v>0</v>
      </c>
      <c r="Z40" s="65">
        <f t="shared" ca="1" si="107"/>
        <v>0</v>
      </c>
      <c r="AA40" s="65">
        <f t="shared" ca="1" si="107"/>
        <v>0</v>
      </c>
      <c r="AB40" s="65">
        <f t="shared" ca="1" si="107"/>
        <v>0</v>
      </c>
      <c r="AC40" s="65">
        <f t="shared" ca="1" si="107"/>
        <v>0</v>
      </c>
      <c r="AD40" s="65">
        <f t="shared" ca="1" si="107"/>
        <v>0</v>
      </c>
      <c r="AE40" s="65">
        <f t="shared" ca="1" si="107"/>
        <v>0</v>
      </c>
      <c r="AF40" s="65">
        <f t="shared" ca="1" si="107"/>
        <v>0</v>
      </c>
      <c r="AG40" s="65">
        <f t="shared" ca="1" si="107"/>
        <v>0</v>
      </c>
      <c r="AH40" s="65">
        <f t="shared" ca="1" si="107"/>
        <v>0</v>
      </c>
      <c r="AI40" s="65">
        <f t="shared" ca="1" si="107"/>
        <v>0</v>
      </c>
      <c r="AJ40" s="65">
        <f t="shared" ca="1" si="109"/>
        <v>0</v>
      </c>
      <c r="AK40" s="65">
        <f t="shared" ca="1" si="109"/>
        <v>0</v>
      </c>
      <c r="AL40" s="65">
        <f t="shared" ca="1" si="109"/>
        <v>0</v>
      </c>
      <c r="AM40" s="65">
        <f t="shared" ca="1" si="109"/>
        <v>0</v>
      </c>
      <c r="AN40" s="65">
        <f t="shared" ca="1" si="109"/>
        <v>0</v>
      </c>
      <c r="AO40" s="65">
        <f t="shared" ca="1" si="109"/>
        <v>0</v>
      </c>
      <c r="AP40" s="65">
        <f t="shared" ca="1" si="109"/>
        <v>0</v>
      </c>
      <c r="AQ40" s="65">
        <f t="shared" ca="1" si="109"/>
        <v>0</v>
      </c>
      <c r="AR40" s="65">
        <f t="shared" ca="1" si="109"/>
        <v>0</v>
      </c>
      <c r="AS40" s="65">
        <f t="shared" ca="1" si="109"/>
        <v>0</v>
      </c>
      <c r="AT40" s="65">
        <f t="shared" ca="1" si="109"/>
        <v>0</v>
      </c>
      <c r="AU40" s="65">
        <f t="shared" ca="1" si="109"/>
        <v>0</v>
      </c>
      <c r="AV40" s="65">
        <f t="shared" ca="1" si="109"/>
        <v>0</v>
      </c>
      <c r="AW40" s="65">
        <f t="shared" ca="1" si="109"/>
        <v>0</v>
      </c>
      <c r="AX40" s="65">
        <f t="shared" ca="1" si="109"/>
        <v>0</v>
      </c>
      <c r="AY40" s="65">
        <f t="shared" ca="1" si="109"/>
        <v>0</v>
      </c>
      <c r="AZ40" s="65">
        <f t="shared" ca="1" si="109"/>
        <v>0</v>
      </c>
      <c r="BA40" s="65">
        <f t="shared" ca="1" si="109"/>
        <v>0</v>
      </c>
      <c r="BB40" s="65">
        <f t="shared" ca="1" si="109"/>
        <v>0</v>
      </c>
      <c r="BC40" s="65">
        <f t="shared" ca="1" si="109"/>
        <v>0</v>
      </c>
      <c r="BD40" s="65">
        <f t="shared" ca="1" si="109"/>
        <v>0</v>
      </c>
      <c r="BE40" s="65">
        <f t="shared" ca="1" si="109"/>
        <v>0</v>
      </c>
      <c r="BF40" s="65">
        <f t="shared" ca="1" si="109"/>
        <v>0</v>
      </c>
      <c r="BG40" s="65">
        <f t="shared" ca="1" si="109"/>
        <v>0</v>
      </c>
      <c r="BH40" s="65">
        <f t="shared" ca="1" si="109"/>
        <v>0</v>
      </c>
      <c r="BI40" s="65">
        <f t="shared" ca="1" si="109"/>
        <v>0</v>
      </c>
      <c r="BJ40" s="65">
        <f t="shared" ca="1" si="109"/>
        <v>0</v>
      </c>
      <c r="BK40" s="65">
        <f t="shared" ca="1" si="109"/>
        <v>0</v>
      </c>
      <c r="BL40" s="65">
        <f t="shared" ca="1" si="109"/>
        <v>0</v>
      </c>
      <c r="BM40" s="65">
        <f t="shared" ca="1" si="109"/>
        <v>0</v>
      </c>
      <c r="BN40" s="65">
        <f t="shared" ca="1" si="109"/>
        <v>0</v>
      </c>
      <c r="BO40" s="65">
        <f t="shared" ca="1" si="109"/>
        <v>0</v>
      </c>
      <c r="BP40" s="65">
        <f t="shared" ca="1" si="109"/>
        <v>0</v>
      </c>
      <c r="BQ40" s="65">
        <f t="shared" ca="1" si="109"/>
        <v>0</v>
      </c>
      <c r="BR40" s="65">
        <f t="shared" ca="1" si="109"/>
        <v>0</v>
      </c>
      <c r="BS40" s="65">
        <f t="shared" ca="1" si="109"/>
        <v>0</v>
      </c>
      <c r="BT40" s="65">
        <f t="shared" ca="1" si="109"/>
        <v>0</v>
      </c>
      <c r="BU40" s="65">
        <f t="shared" ca="1" si="109"/>
        <v>0</v>
      </c>
      <c r="BV40" s="65">
        <f t="shared" ca="1" si="109"/>
        <v>0</v>
      </c>
      <c r="BW40" s="65">
        <f t="shared" ca="1" si="109"/>
        <v>0</v>
      </c>
      <c r="BX40" s="65">
        <f t="shared" ca="1" si="109"/>
        <v>0</v>
      </c>
      <c r="BY40" s="65">
        <f t="shared" ca="1" si="109"/>
        <v>0</v>
      </c>
      <c r="BZ40" s="65">
        <f t="shared" ca="1" si="109"/>
        <v>0</v>
      </c>
      <c r="CA40" s="65">
        <f t="shared" ca="1" si="109"/>
        <v>0</v>
      </c>
      <c r="CB40" s="65">
        <f t="shared" ca="1" si="109"/>
        <v>0</v>
      </c>
      <c r="CC40" s="65">
        <f t="shared" ca="1" si="109"/>
        <v>2640</v>
      </c>
      <c r="CD40" s="65">
        <f t="shared" ca="1" si="109"/>
        <v>16630</v>
      </c>
      <c r="CE40" s="65">
        <f t="shared" ca="1" si="109"/>
        <v>29599.999999999996</v>
      </c>
      <c r="CF40" s="65">
        <f t="shared" ca="1" si="109"/>
        <v>0</v>
      </c>
    </row>
    <row r="41" spans="2:84" s="53" customFormat="1" ht="12" x14ac:dyDescent="0.25">
      <c r="B41" s="50">
        <f>ROW()</f>
        <v>41</v>
      </c>
      <c r="O41" s="56"/>
      <c r="P41" s="57"/>
      <c r="Q41" s="58"/>
      <c r="U41" s="62"/>
      <c r="W41" s="61"/>
      <c r="X41" s="65">
        <f t="shared" ca="1" si="107"/>
        <v>0</v>
      </c>
      <c r="Y41" s="65">
        <f t="shared" ca="1" si="107"/>
        <v>0</v>
      </c>
      <c r="Z41" s="65">
        <f t="shared" ca="1" si="107"/>
        <v>0</v>
      </c>
      <c r="AA41" s="65">
        <f t="shared" ca="1" si="107"/>
        <v>0</v>
      </c>
      <c r="AB41" s="65">
        <f t="shared" ca="1" si="107"/>
        <v>0</v>
      </c>
      <c r="AC41" s="65">
        <f t="shared" ca="1" si="107"/>
        <v>0</v>
      </c>
      <c r="AD41" s="65">
        <f t="shared" ca="1" si="107"/>
        <v>0</v>
      </c>
      <c r="AE41" s="65">
        <f t="shared" ca="1" si="107"/>
        <v>0</v>
      </c>
      <c r="AF41" s="65">
        <f t="shared" ca="1" si="107"/>
        <v>0</v>
      </c>
      <c r="AG41" s="65">
        <f t="shared" ca="1" si="107"/>
        <v>0</v>
      </c>
      <c r="AH41" s="65">
        <f t="shared" ca="1" si="107"/>
        <v>0</v>
      </c>
      <c r="AI41" s="65">
        <f t="shared" ca="1" si="107"/>
        <v>0</v>
      </c>
      <c r="AJ41" s="65">
        <f t="shared" ca="1" si="109"/>
        <v>0</v>
      </c>
      <c r="AK41" s="65">
        <f t="shared" ca="1" si="109"/>
        <v>0</v>
      </c>
      <c r="AL41" s="65">
        <f t="shared" ca="1" si="109"/>
        <v>0</v>
      </c>
      <c r="AM41" s="65">
        <f t="shared" ca="1" si="109"/>
        <v>0</v>
      </c>
      <c r="AN41" s="65">
        <f t="shared" ca="1" si="109"/>
        <v>0</v>
      </c>
      <c r="AO41" s="65">
        <f t="shared" ca="1" si="109"/>
        <v>0</v>
      </c>
      <c r="AP41" s="65">
        <f t="shared" ca="1" si="109"/>
        <v>0</v>
      </c>
      <c r="AQ41" s="65">
        <f t="shared" ca="1" si="109"/>
        <v>0</v>
      </c>
      <c r="AR41" s="65">
        <f t="shared" ca="1" si="109"/>
        <v>0</v>
      </c>
      <c r="AS41" s="65">
        <f t="shared" ca="1" si="109"/>
        <v>0</v>
      </c>
      <c r="AT41" s="65">
        <f t="shared" ca="1" si="109"/>
        <v>0</v>
      </c>
      <c r="AU41" s="65">
        <f t="shared" ca="1" si="109"/>
        <v>0</v>
      </c>
      <c r="AV41" s="65">
        <f t="shared" ca="1" si="109"/>
        <v>0</v>
      </c>
      <c r="AW41" s="65">
        <f t="shared" ca="1" si="109"/>
        <v>0</v>
      </c>
      <c r="AX41" s="65">
        <f t="shared" ca="1" si="109"/>
        <v>0</v>
      </c>
      <c r="AY41" s="65">
        <f t="shared" ca="1" si="109"/>
        <v>0</v>
      </c>
      <c r="AZ41" s="65">
        <f t="shared" ca="1" si="109"/>
        <v>0</v>
      </c>
      <c r="BA41" s="65">
        <f t="shared" ca="1" si="109"/>
        <v>0</v>
      </c>
      <c r="BB41" s="65">
        <f t="shared" ca="1" si="109"/>
        <v>0</v>
      </c>
      <c r="BC41" s="65">
        <f t="shared" ca="1" si="109"/>
        <v>0</v>
      </c>
      <c r="BD41" s="65">
        <f t="shared" ca="1" si="109"/>
        <v>0</v>
      </c>
      <c r="BE41" s="65">
        <f t="shared" ca="1" si="109"/>
        <v>0</v>
      </c>
      <c r="BF41" s="65">
        <f t="shared" ca="1" si="109"/>
        <v>0</v>
      </c>
      <c r="BG41" s="65">
        <f t="shared" ca="1" si="109"/>
        <v>0</v>
      </c>
      <c r="BH41" s="65">
        <f t="shared" ca="1" si="109"/>
        <v>0</v>
      </c>
      <c r="BI41" s="65">
        <f t="shared" ca="1" si="109"/>
        <v>0</v>
      </c>
      <c r="BJ41" s="65">
        <f t="shared" ca="1" si="109"/>
        <v>0</v>
      </c>
      <c r="BK41" s="65">
        <f t="shared" ca="1" si="109"/>
        <v>0</v>
      </c>
      <c r="BL41" s="65">
        <f t="shared" ca="1" si="109"/>
        <v>0</v>
      </c>
      <c r="BM41" s="65">
        <f t="shared" ca="1" si="109"/>
        <v>0</v>
      </c>
      <c r="BN41" s="65">
        <f t="shared" ca="1" si="109"/>
        <v>0</v>
      </c>
      <c r="BO41" s="65">
        <f t="shared" ca="1" si="109"/>
        <v>0</v>
      </c>
      <c r="BP41" s="65">
        <f t="shared" ca="1" si="109"/>
        <v>0</v>
      </c>
      <c r="BQ41" s="65">
        <f t="shared" ca="1" si="109"/>
        <v>0</v>
      </c>
      <c r="BR41" s="65">
        <f t="shared" ca="1" si="109"/>
        <v>0</v>
      </c>
      <c r="BS41" s="65">
        <f t="shared" ca="1" si="109"/>
        <v>0</v>
      </c>
      <c r="BT41" s="65">
        <f t="shared" ca="1" si="109"/>
        <v>0</v>
      </c>
      <c r="BU41" s="65">
        <f t="shared" ca="1" si="109"/>
        <v>0</v>
      </c>
      <c r="BV41" s="65">
        <f t="shared" ca="1" si="109"/>
        <v>0</v>
      </c>
      <c r="BW41" s="65">
        <f t="shared" ca="1" si="109"/>
        <v>0</v>
      </c>
      <c r="BX41" s="65">
        <f t="shared" ca="1" si="109"/>
        <v>0</v>
      </c>
      <c r="BY41" s="65">
        <f t="shared" ca="1" si="109"/>
        <v>0</v>
      </c>
      <c r="BZ41" s="65">
        <f t="shared" ca="1" si="109"/>
        <v>0</v>
      </c>
      <c r="CA41" s="65">
        <f t="shared" ca="1" si="109"/>
        <v>0</v>
      </c>
      <c r="CB41" s="65">
        <f t="shared" ca="1" si="109"/>
        <v>0</v>
      </c>
      <c r="CC41" s="65">
        <f t="shared" ca="1" si="109"/>
        <v>0</v>
      </c>
      <c r="CD41" s="65">
        <f t="shared" ca="1" si="109"/>
        <v>12600</v>
      </c>
      <c r="CE41" s="65">
        <f t="shared" ca="1" si="109"/>
        <v>29399.999999999996</v>
      </c>
      <c r="CF41" s="65">
        <f t="shared" ca="1" si="109"/>
        <v>0</v>
      </c>
    </row>
    <row r="42" spans="2:84" s="53" customFormat="1" ht="12" x14ac:dyDescent="0.25">
      <c r="B42" s="50">
        <f>ROW()</f>
        <v>42</v>
      </c>
      <c r="O42" s="56"/>
      <c r="P42" s="57"/>
      <c r="Q42" s="58"/>
      <c r="U42" s="62"/>
      <c r="W42" s="61"/>
      <c r="X42" s="65">
        <f t="shared" ca="1" si="107"/>
        <v>0</v>
      </c>
      <c r="Y42" s="65">
        <f t="shared" ca="1" si="107"/>
        <v>0</v>
      </c>
      <c r="Z42" s="65">
        <f t="shared" ca="1" si="107"/>
        <v>0</v>
      </c>
      <c r="AA42" s="65">
        <f t="shared" ca="1" si="107"/>
        <v>0</v>
      </c>
      <c r="AB42" s="65">
        <f t="shared" ca="1" si="107"/>
        <v>0</v>
      </c>
      <c r="AC42" s="65">
        <f t="shared" ca="1" si="107"/>
        <v>0</v>
      </c>
      <c r="AD42" s="65">
        <f t="shared" ca="1" si="107"/>
        <v>0</v>
      </c>
      <c r="AE42" s="65">
        <f t="shared" ca="1" si="107"/>
        <v>0</v>
      </c>
      <c r="AF42" s="65">
        <f t="shared" ca="1" si="107"/>
        <v>0</v>
      </c>
      <c r="AG42" s="65">
        <f t="shared" ca="1" si="107"/>
        <v>0</v>
      </c>
      <c r="AH42" s="65">
        <f t="shared" ca="1" si="107"/>
        <v>0</v>
      </c>
      <c r="AI42" s="65">
        <f t="shared" ca="1" si="107"/>
        <v>0</v>
      </c>
      <c r="AJ42" s="65">
        <f t="shared" ca="1" si="109"/>
        <v>0</v>
      </c>
      <c r="AK42" s="65">
        <f t="shared" ca="1" si="109"/>
        <v>0</v>
      </c>
      <c r="AL42" s="65">
        <f t="shared" ca="1" si="109"/>
        <v>0</v>
      </c>
      <c r="AM42" s="65">
        <f t="shared" ca="1" si="109"/>
        <v>0</v>
      </c>
      <c r="AN42" s="65">
        <f t="shared" ca="1" si="109"/>
        <v>0</v>
      </c>
      <c r="AO42" s="65">
        <f t="shared" ca="1" si="109"/>
        <v>0</v>
      </c>
      <c r="AP42" s="65">
        <f t="shared" ca="1" si="109"/>
        <v>0</v>
      </c>
      <c r="AQ42" s="65">
        <f t="shared" ca="1" si="109"/>
        <v>0</v>
      </c>
      <c r="AR42" s="65">
        <f t="shared" ca="1" si="109"/>
        <v>0</v>
      </c>
      <c r="AS42" s="65">
        <f t="shared" ca="1" si="109"/>
        <v>0</v>
      </c>
      <c r="AT42" s="65">
        <f t="shared" ca="1" si="109"/>
        <v>0</v>
      </c>
      <c r="AU42" s="65">
        <f t="shared" ca="1" si="109"/>
        <v>0</v>
      </c>
      <c r="AV42" s="65">
        <f t="shared" ca="1" si="109"/>
        <v>0</v>
      </c>
      <c r="AW42" s="65">
        <f t="shared" ca="1" si="109"/>
        <v>0</v>
      </c>
      <c r="AX42" s="65">
        <f t="shared" ca="1" si="109"/>
        <v>0</v>
      </c>
      <c r="AY42" s="65">
        <f t="shared" ca="1" si="109"/>
        <v>0</v>
      </c>
      <c r="AZ42" s="65">
        <f t="shared" ca="1" si="109"/>
        <v>0</v>
      </c>
      <c r="BA42" s="65">
        <f t="shared" ca="1" si="109"/>
        <v>0</v>
      </c>
      <c r="BB42" s="65">
        <f t="shared" ref="AJ42:CF47" ca="1" si="110">SUMIFS(INDIRECT("Prcsses!"&amp;ADDRESS($B42,$X$2)&amp;":"&amp;ADDRESS($B42,$X$2-1+$P$8)),INDIRECT("Prcsses!"&amp;ADDRESS($B$8,$X$2)&amp;":"&amp;ADDRESS($B$8,$X$2-1+$P$8)),BB$8)</f>
        <v>0</v>
      </c>
      <c r="BC42" s="65">
        <f t="shared" ca="1" si="110"/>
        <v>0</v>
      </c>
      <c r="BD42" s="65">
        <f t="shared" ca="1" si="110"/>
        <v>0</v>
      </c>
      <c r="BE42" s="65">
        <f t="shared" ca="1" si="110"/>
        <v>0</v>
      </c>
      <c r="BF42" s="65">
        <f t="shared" ca="1" si="110"/>
        <v>0</v>
      </c>
      <c r="BG42" s="65">
        <f t="shared" ca="1" si="110"/>
        <v>0</v>
      </c>
      <c r="BH42" s="65">
        <f t="shared" ca="1" si="110"/>
        <v>0</v>
      </c>
      <c r="BI42" s="65">
        <f t="shared" ca="1" si="110"/>
        <v>0</v>
      </c>
      <c r="BJ42" s="65">
        <f t="shared" ca="1" si="110"/>
        <v>0</v>
      </c>
      <c r="BK42" s="65">
        <f t="shared" ca="1" si="110"/>
        <v>0</v>
      </c>
      <c r="BL42" s="65">
        <f t="shared" ca="1" si="110"/>
        <v>0</v>
      </c>
      <c r="BM42" s="65">
        <f t="shared" ca="1" si="110"/>
        <v>0</v>
      </c>
      <c r="BN42" s="65">
        <f t="shared" ca="1" si="110"/>
        <v>0</v>
      </c>
      <c r="BO42" s="65">
        <f t="shared" ca="1" si="110"/>
        <v>0</v>
      </c>
      <c r="BP42" s="65">
        <f t="shared" ca="1" si="110"/>
        <v>0</v>
      </c>
      <c r="BQ42" s="65">
        <f t="shared" ca="1" si="110"/>
        <v>0</v>
      </c>
      <c r="BR42" s="65">
        <f t="shared" ca="1" si="110"/>
        <v>0</v>
      </c>
      <c r="BS42" s="65">
        <f t="shared" ca="1" si="110"/>
        <v>0</v>
      </c>
      <c r="BT42" s="65">
        <f t="shared" ca="1" si="110"/>
        <v>0</v>
      </c>
      <c r="BU42" s="65">
        <f t="shared" ca="1" si="110"/>
        <v>0</v>
      </c>
      <c r="BV42" s="65">
        <f t="shared" ca="1" si="110"/>
        <v>0</v>
      </c>
      <c r="BW42" s="65">
        <f t="shared" ca="1" si="110"/>
        <v>0</v>
      </c>
      <c r="BX42" s="65">
        <f t="shared" ca="1" si="110"/>
        <v>0</v>
      </c>
      <c r="BY42" s="65">
        <f t="shared" ca="1" si="110"/>
        <v>0</v>
      </c>
      <c r="BZ42" s="65">
        <f t="shared" ca="1" si="110"/>
        <v>0</v>
      </c>
      <c r="CA42" s="65">
        <f t="shared" ca="1" si="110"/>
        <v>0</v>
      </c>
      <c r="CB42" s="65">
        <f t="shared" ca="1" si="110"/>
        <v>0</v>
      </c>
      <c r="CC42" s="65">
        <f t="shared" ca="1" si="110"/>
        <v>1500</v>
      </c>
      <c r="CD42" s="65">
        <f t="shared" ca="1" si="110"/>
        <v>3500</v>
      </c>
      <c r="CE42" s="65">
        <f t="shared" ca="1" si="110"/>
        <v>0</v>
      </c>
      <c r="CF42" s="65">
        <f t="shared" ca="1" si="110"/>
        <v>0</v>
      </c>
    </row>
    <row r="43" spans="2:84" s="53" customFormat="1" ht="12" x14ac:dyDescent="0.25">
      <c r="B43" s="50">
        <f>ROW()</f>
        <v>43</v>
      </c>
      <c r="O43" s="56"/>
      <c r="P43" s="57"/>
      <c r="Q43" s="58"/>
      <c r="U43" s="62"/>
      <c r="W43" s="61"/>
      <c r="X43" s="65">
        <f t="shared" ca="1" si="107"/>
        <v>0</v>
      </c>
      <c r="Y43" s="65">
        <f t="shared" ca="1" si="107"/>
        <v>0</v>
      </c>
      <c r="Z43" s="65">
        <f t="shared" ca="1" si="107"/>
        <v>0</v>
      </c>
      <c r="AA43" s="65">
        <f t="shared" ca="1" si="107"/>
        <v>0</v>
      </c>
      <c r="AB43" s="65">
        <f t="shared" ca="1" si="107"/>
        <v>0</v>
      </c>
      <c r="AC43" s="65">
        <f t="shared" ca="1" si="107"/>
        <v>0</v>
      </c>
      <c r="AD43" s="65">
        <f t="shared" ca="1" si="107"/>
        <v>0</v>
      </c>
      <c r="AE43" s="65">
        <f t="shared" ca="1" si="107"/>
        <v>0</v>
      </c>
      <c r="AF43" s="65">
        <f t="shared" ca="1" si="107"/>
        <v>0</v>
      </c>
      <c r="AG43" s="65">
        <f t="shared" ca="1" si="107"/>
        <v>0</v>
      </c>
      <c r="AH43" s="65">
        <f t="shared" ca="1" si="107"/>
        <v>0</v>
      </c>
      <c r="AI43" s="65">
        <f t="shared" ca="1" si="107"/>
        <v>0</v>
      </c>
      <c r="AJ43" s="65">
        <f t="shared" ca="1" si="110"/>
        <v>0</v>
      </c>
      <c r="AK43" s="65">
        <f t="shared" ca="1" si="110"/>
        <v>0</v>
      </c>
      <c r="AL43" s="65">
        <f t="shared" ca="1" si="110"/>
        <v>0</v>
      </c>
      <c r="AM43" s="65">
        <f t="shared" ca="1" si="110"/>
        <v>0</v>
      </c>
      <c r="AN43" s="65">
        <f t="shared" ca="1" si="110"/>
        <v>0</v>
      </c>
      <c r="AO43" s="65">
        <f t="shared" ca="1" si="110"/>
        <v>0</v>
      </c>
      <c r="AP43" s="65">
        <f t="shared" ca="1" si="110"/>
        <v>0</v>
      </c>
      <c r="AQ43" s="65">
        <f t="shared" ca="1" si="110"/>
        <v>0</v>
      </c>
      <c r="AR43" s="65">
        <f t="shared" ca="1" si="110"/>
        <v>0</v>
      </c>
      <c r="AS43" s="65">
        <f t="shared" ca="1" si="110"/>
        <v>0</v>
      </c>
      <c r="AT43" s="65">
        <f t="shared" ca="1" si="110"/>
        <v>0</v>
      </c>
      <c r="AU43" s="65">
        <f t="shared" ca="1" si="110"/>
        <v>0</v>
      </c>
      <c r="AV43" s="65">
        <f t="shared" ca="1" si="110"/>
        <v>0</v>
      </c>
      <c r="AW43" s="65">
        <f t="shared" ca="1" si="110"/>
        <v>0</v>
      </c>
      <c r="AX43" s="65">
        <f t="shared" ca="1" si="110"/>
        <v>0</v>
      </c>
      <c r="AY43" s="65">
        <f t="shared" ca="1" si="110"/>
        <v>0</v>
      </c>
      <c r="AZ43" s="65">
        <f t="shared" ca="1" si="110"/>
        <v>0</v>
      </c>
      <c r="BA43" s="65">
        <f t="shared" ca="1" si="110"/>
        <v>0</v>
      </c>
      <c r="BB43" s="65">
        <f t="shared" ca="1" si="110"/>
        <v>0</v>
      </c>
      <c r="BC43" s="65">
        <f t="shared" ca="1" si="110"/>
        <v>0</v>
      </c>
      <c r="BD43" s="65">
        <f t="shared" ca="1" si="110"/>
        <v>0</v>
      </c>
      <c r="BE43" s="65">
        <f t="shared" ca="1" si="110"/>
        <v>0</v>
      </c>
      <c r="BF43" s="65">
        <f t="shared" ca="1" si="110"/>
        <v>0</v>
      </c>
      <c r="BG43" s="65">
        <f t="shared" ca="1" si="110"/>
        <v>0</v>
      </c>
      <c r="BH43" s="65">
        <f t="shared" ca="1" si="110"/>
        <v>0</v>
      </c>
      <c r="BI43" s="65">
        <f t="shared" ca="1" si="110"/>
        <v>0</v>
      </c>
      <c r="BJ43" s="65">
        <f t="shared" ca="1" si="110"/>
        <v>0</v>
      </c>
      <c r="BK43" s="65">
        <f t="shared" ca="1" si="110"/>
        <v>0</v>
      </c>
      <c r="BL43" s="65">
        <f t="shared" ca="1" si="110"/>
        <v>0</v>
      </c>
      <c r="BM43" s="65">
        <f t="shared" ca="1" si="110"/>
        <v>0</v>
      </c>
      <c r="BN43" s="65">
        <f t="shared" ca="1" si="110"/>
        <v>0</v>
      </c>
      <c r="BO43" s="65">
        <f t="shared" ca="1" si="110"/>
        <v>0</v>
      </c>
      <c r="BP43" s="65">
        <f t="shared" ca="1" si="110"/>
        <v>0</v>
      </c>
      <c r="BQ43" s="65">
        <f t="shared" ca="1" si="110"/>
        <v>0</v>
      </c>
      <c r="BR43" s="65">
        <f t="shared" ca="1" si="110"/>
        <v>0</v>
      </c>
      <c r="BS43" s="65">
        <f t="shared" ca="1" si="110"/>
        <v>0</v>
      </c>
      <c r="BT43" s="65">
        <f t="shared" ca="1" si="110"/>
        <v>0</v>
      </c>
      <c r="BU43" s="65">
        <f t="shared" ca="1" si="110"/>
        <v>0</v>
      </c>
      <c r="BV43" s="65">
        <f t="shared" ca="1" si="110"/>
        <v>0</v>
      </c>
      <c r="BW43" s="65">
        <f t="shared" ca="1" si="110"/>
        <v>0</v>
      </c>
      <c r="BX43" s="65">
        <f t="shared" ca="1" si="110"/>
        <v>0</v>
      </c>
      <c r="BY43" s="65">
        <f t="shared" ca="1" si="110"/>
        <v>0</v>
      </c>
      <c r="BZ43" s="65">
        <f t="shared" ca="1" si="110"/>
        <v>0</v>
      </c>
      <c r="CA43" s="65">
        <f t="shared" ca="1" si="110"/>
        <v>0</v>
      </c>
      <c r="CB43" s="65">
        <f t="shared" ca="1" si="110"/>
        <v>0</v>
      </c>
      <c r="CC43" s="65">
        <f t="shared" ca="1" si="110"/>
        <v>500</v>
      </c>
      <c r="CD43" s="65">
        <f t="shared" ca="1" si="110"/>
        <v>0</v>
      </c>
      <c r="CE43" s="65">
        <f t="shared" ca="1" si="110"/>
        <v>0</v>
      </c>
      <c r="CF43" s="65">
        <f t="shared" ca="1" si="110"/>
        <v>0</v>
      </c>
    </row>
    <row r="44" spans="2:84" s="53" customFormat="1" ht="12" x14ac:dyDescent="0.25">
      <c r="B44" s="50">
        <f>ROW()</f>
        <v>44</v>
      </c>
      <c r="O44" s="56"/>
      <c r="P44" s="57"/>
      <c r="Q44" s="58"/>
      <c r="U44" s="62"/>
      <c r="W44" s="61"/>
      <c r="X44" s="65">
        <f t="shared" ca="1" si="107"/>
        <v>0</v>
      </c>
      <c r="Y44" s="65">
        <f t="shared" ca="1" si="107"/>
        <v>0</v>
      </c>
      <c r="Z44" s="65">
        <f t="shared" ca="1" si="107"/>
        <v>0</v>
      </c>
      <c r="AA44" s="65">
        <f t="shared" ca="1" si="107"/>
        <v>0</v>
      </c>
      <c r="AB44" s="65">
        <f t="shared" ca="1" si="107"/>
        <v>0</v>
      </c>
      <c r="AC44" s="65">
        <f t="shared" ca="1" si="107"/>
        <v>0</v>
      </c>
      <c r="AD44" s="65">
        <f t="shared" ca="1" si="107"/>
        <v>0</v>
      </c>
      <c r="AE44" s="65">
        <f t="shared" ca="1" si="107"/>
        <v>0</v>
      </c>
      <c r="AF44" s="65">
        <f t="shared" ca="1" si="107"/>
        <v>0</v>
      </c>
      <c r="AG44" s="65">
        <f t="shared" ca="1" si="107"/>
        <v>0</v>
      </c>
      <c r="AH44" s="65">
        <f t="shared" ca="1" si="107"/>
        <v>0</v>
      </c>
      <c r="AI44" s="65">
        <f t="shared" ca="1" si="107"/>
        <v>0</v>
      </c>
      <c r="AJ44" s="65">
        <f t="shared" ca="1" si="110"/>
        <v>0</v>
      </c>
      <c r="AK44" s="65">
        <f t="shared" ca="1" si="110"/>
        <v>0</v>
      </c>
      <c r="AL44" s="65">
        <f t="shared" ca="1" si="110"/>
        <v>0</v>
      </c>
      <c r="AM44" s="65">
        <f t="shared" ca="1" si="110"/>
        <v>0</v>
      </c>
      <c r="AN44" s="65">
        <f t="shared" ca="1" si="110"/>
        <v>0</v>
      </c>
      <c r="AO44" s="65">
        <f t="shared" ca="1" si="110"/>
        <v>0</v>
      </c>
      <c r="AP44" s="65">
        <f t="shared" ca="1" si="110"/>
        <v>0</v>
      </c>
      <c r="AQ44" s="65">
        <f t="shared" ca="1" si="110"/>
        <v>0</v>
      </c>
      <c r="AR44" s="65">
        <f t="shared" ca="1" si="110"/>
        <v>0</v>
      </c>
      <c r="AS44" s="65">
        <f t="shared" ca="1" si="110"/>
        <v>0</v>
      </c>
      <c r="AT44" s="65">
        <f t="shared" ca="1" si="110"/>
        <v>0</v>
      </c>
      <c r="AU44" s="65">
        <f t="shared" ca="1" si="110"/>
        <v>0</v>
      </c>
      <c r="AV44" s="65">
        <f t="shared" ca="1" si="110"/>
        <v>0</v>
      </c>
      <c r="AW44" s="65">
        <f t="shared" ca="1" si="110"/>
        <v>0</v>
      </c>
      <c r="AX44" s="65">
        <f t="shared" ca="1" si="110"/>
        <v>0</v>
      </c>
      <c r="AY44" s="65">
        <f t="shared" ca="1" si="110"/>
        <v>0</v>
      </c>
      <c r="AZ44" s="65">
        <f t="shared" ca="1" si="110"/>
        <v>0</v>
      </c>
      <c r="BA44" s="65">
        <f t="shared" ca="1" si="110"/>
        <v>0</v>
      </c>
      <c r="BB44" s="65">
        <f t="shared" ca="1" si="110"/>
        <v>0</v>
      </c>
      <c r="BC44" s="65">
        <f t="shared" ca="1" si="110"/>
        <v>0</v>
      </c>
      <c r="BD44" s="65">
        <f t="shared" ca="1" si="110"/>
        <v>0</v>
      </c>
      <c r="BE44" s="65">
        <f t="shared" ca="1" si="110"/>
        <v>0</v>
      </c>
      <c r="BF44" s="65">
        <f t="shared" ca="1" si="110"/>
        <v>0</v>
      </c>
      <c r="BG44" s="65">
        <f t="shared" ca="1" si="110"/>
        <v>0</v>
      </c>
      <c r="BH44" s="65">
        <f t="shared" ca="1" si="110"/>
        <v>0</v>
      </c>
      <c r="BI44" s="65">
        <f t="shared" ca="1" si="110"/>
        <v>0</v>
      </c>
      <c r="BJ44" s="65">
        <f t="shared" ca="1" si="110"/>
        <v>0</v>
      </c>
      <c r="BK44" s="65">
        <f t="shared" ca="1" si="110"/>
        <v>0</v>
      </c>
      <c r="BL44" s="65">
        <f t="shared" ca="1" si="110"/>
        <v>0</v>
      </c>
      <c r="BM44" s="65">
        <f t="shared" ca="1" si="110"/>
        <v>0</v>
      </c>
      <c r="BN44" s="65">
        <f t="shared" ca="1" si="110"/>
        <v>0</v>
      </c>
      <c r="BO44" s="65">
        <f t="shared" ca="1" si="110"/>
        <v>0</v>
      </c>
      <c r="BP44" s="65">
        <f t="shared" ca="1" si="110"/>
        <v>0</v>
      </c>
      <c r="BQ44" s="65">
        <f t="shared" ca="1" si="110"/>
        <v>0</v>
      </c>
      <c r="BR44" s="65">
        <f t="shared" ca="1" si="110"/>
        <v>0</v>
      </c>
      <c r="BS44" s="65">
        <f t="shared" ca="1" si="110"/>
        <v>0</v>
      </c>
      <c r="BT44" s="65">
        <f t="shared" ca="1" si="110"/>
        <v>0</v>
      </c>
      <c r="BU44" s="65">
        <f t="shared" ca="1" si="110"/>
        <v>0</v>
      </c>
      <c r="BV44" s="65">
        <f t="shared" ca="1" si="110"/>
        <v>0</v>
      </c>
      <c r="BW44" s="65">
        <f t="shared" ca="1" si="110"/>
        <v>0</v>
      </c>
      <c r="BX44" s="65">
        <f t="shared" ca="1" si="110"/>
        <v>0</v>
      </c>
      <c r="BY44" s="65">
        <f t="shared" ca="1" si="110"/>
        <v>0</v>
      </c>
      <c r="BZ44" s="65">
        <f t="shared" ca="1" si="110"/>
        <v>0</v>
      </c>
      <c r="CA44" s="65">
        <f t="shared" ca="1" si="110"/>
        <v>0</v>
      </c>
      <c r="CB44" s="65">
        <f t="shared" ca="1" si="110"/>
        <v>0</v>
      </c>
      <c r="CC44" s="65">
        <f t="shared" ca="1" si="110"/>
        <v>400</v>
      </c>
      <c r="CD44" s="65">
        <f t="shared" ca="1" si="110"/>
        <v>400</v>
      </c>
      <c r="CE44" s="65">
        <f t="shared" ca="1" si="110"/>
        <v>100</v>
      </c>
      <c r="CF44" s="65">
        <f t="shared" ca="1" si="110"/>
        <v>0</v>
      </c>
    </row>
    <row r="45" spans="2:84" s="53" customFormat="1" ht="12" x14ac:dyDescent="0.25">
      <c r="B45" s="50">
        <f>ROW()</f>
        <v>45</v>
      </c>
      <c r="O45" s="56"/>
      <c r="P45" s="57"/>
      <c r="Q45" s="58"/>
      <c r="U45" s="62"/>
      <c r="W45" s="61"/>
      <c r="X45" s="65">
        <f t="shared" ca="1" si="107"/>
        <v>0</v>
      </c>
      <c r="Y45" s="65">
        <f t="shared" ca="1" si="107"/>
        <v>0</v>
      </c>
      <c r="Z45" s="65">
        <f t="shared" ca="1" si="107"/>
        <v>0</v>
      </c>
      <c r="AA45" s="65">
        <f t="shared" ca="1" si="107"/>
        <v>0</v>
      </c>
      <c r="AB45" s="65">
        <f t="shared" ca="1" si="107"/>
        <v>0</v>
      </c>
      <c r="AC45" s="65">
        <f t="shared" ca="1" si="107"/>
        <v>0</v>
      </c>
      <c r="AD45" s="65">
        <f t="shared" ca="1" si="107"/>
        <v>0</v>
      </c>
      <c r="AE45" s="65">
        <f t="shared" ca="1" si="107"/>
        <v>0</v>
      </c>
      <c r="AF45" s="65">
        <f t="shared" ca="1" si="107"/>
        <v>0</v>
      </c>
      <c r="AG45" s="65">
        <f t="shared" ca="1" si="107"/>
        <v>0</v>
      </c>
      <c r="AH45" s="65">
        <f t="shared" ca="1" si="107"/>
        <v>0</v>
      </c>
      <c r="AI45" s="65">
        <f t="shared" ca="1" si="107"/>
        <v>0</v>
      </c>
      <c r="AJ45" s="65">
        <f t="shared" ca="1" si="110"/>
        <v>0</v>
      </c>
      <c r="AK45" s="65">
        <f t="shared" ca="1" si="110"/>
        <v>0</v>
      </c>
      <c r="AL45" s="65">
        <f t="shared" ca="1" si="110"/>
        <v>0</v>
      </c>
      <c r="AM45" s="65">
        <f t="shared" ca="1" si="110"/>
        <v>0</v>
      </c>
      <c r="AN45" s="65">
        <f t="shared" ca="1" si="110"/>
        <v>0</v>
      </c>
      <c r="AO45" s="65">
        <f t="shared" ca="1" si="110"/>
        <v>0</v>
      </c>
      <c r="AP45" s="65">
        <f t="shared" ca="1" si="110"/>
        <v>0</v>
      </c>
      <c r="AQ45" s="65">
        <f t="shared" ca="1" si="110"/>
        <v>0</v>
      </c>
      <c r="AR45" s="65">
        <f t="shared" ca="1" si="110"/>
        <v>0</v>
      </c>
      <c r="AS45" s="65">
        <f t="shared" ca="1" si="110"/>
        <v>0</v>
      </c>
      <c r="AT45" s="65">
        <f t="shared" ca="1" si="110"/>
        <v>0</v>
      </c>
      <c r="AU45" s="65">
        <f t="shared" ca="1" si="110"/>
        <v>0</v>
      </c>
      <c r="AV45" s="65">
        <f t="shared" ca="1" si="110"/>
        <v>0</v>
      </c>
      <c r="AW45" s="65">
        <f t="shared" ca="1" si="110"/>
        <v>0</v>
      </c>
      <c r="AX45" s="65">
        <f t="shared" ca="1" si="110"/>
        <v>0</v>
      </c>
      <c r="AY45" s="65">
        <f t="shared" ca="1" si="110"/>
        <v>0</v>
      </c>
      <c r="AZ45" s="65">
        <f t="shared" ca="1" si="110"/>
        <v>0</v>
      </c>
      <c r="BA45" s="65">
        <f t="shared" ca="1" si="110"/>
        <v>0</v>
      </c>
      <c r="BB45" s="65">
        <f t="shared" ca="1" si="110"/>
        <v>0</v>
      </c>
      <c r="BC45" s="65">
        <f t="shared" ca="1" si="110"/>
        <v>0</v>
      </c>
      <c r="BD45" s="65">
        <f t="shared" ca="1" si="110"/>
        <v>0</v>
      </c>
      <c r="BE45" s="65">
        <f t="shared" ca="1" si="110"/>
        <v>0</v>
      </c>
      <c r="BF45" s="65">
        <f t="shared" ca="1" si="110"/>
        <v>0</v>
      </c>
      <c r="BG45" s="65">
        <f t="shared" ca="1" si="110"/>
        <v>0</v>
      </c>
      <c r="BH45" s="65">
        <f t="shared" ca="1" si="110"/>
        <v>0</v>
      </c>
      <c r="BI45" s="65">
        <f t="shared" ca="1" si="110"/>
        <v>0</v>
      </c>
      <c r="BJ45" s="65">
        <f t="shared" ca="1" si="110"/>
        <v>0</v>
      </c>
      <c r="BK45" s="65">
        <f t="shared" ca="1" si="110"/>
        <v>0</v>
      </c>
      <c r="BL45" s="65">
        <f t="shared" ca="1" si="110"/>
        <v>0</v>
      </c>
      <c r="BM45" s="65">
        <f t="shared" ca="1" si="110"/>
        <v>0</v>
      </c>
      <c r="BN45" s="65">
        <f t="shared" ca="1" si="110"/>
        <v>0</v>
      </c>
      <c r="BO45" s="65">
        <f t="shared" ca="1" si="110"/>
        <v>0</v>
      </c>
      <c r="BP45" s="65">
        <f t="shared" ca="1" si="110"/>
        <v>0</v>
      </c>
      <c r="BQ45" s="65">
        <f t="shared" ca="1" si="110"/>
        <v>0</v>
      </c>
      <c r="BR45" s="65">
        <f t="shared" ca="1" si="110"/>
        <v>0</v>
      </c>
      <c r="BS45" s="65">
        <f t="shared" ca="1" si="110"/>
        <v>0</v>
      </c>
      <c r="BT45" s="65">
        <f t="shared" ca="1" si="110"/>
        <v>0</v>
      </c>
      <c r="BU45" s="65">
        <f t="shared" ca="1" si="110"/>
        <v>0</v>
      </c>
      <c r="BV45" s="65">
        <f t="shared" ca="1" si="110"/>
        <v>0</v>
      </c>
      <c r="BW45" s="65">
        <f t="shared" ca="1" si="110"/>
        <v>0</v>
      </c>
      <c r="BX45" s="65">
        <f t="shared" ca="1" si="110"/>
        <v>0</v>
      </c>
      <c r="BY45" s="65">
        <f t="shared" ca="1" si="110"/>
        <v>0</v>
      </c>
      <c r="BZ45" s="65">
        <f t="shared" ca="1" si="110"/>
        <v>0</v>
      </c>
      <c r="CA45" s="65">
        <f t="shared" ca="1" si="110"/>
        <v>0</v>
      </c>
      <c r="CB45" s="65">
        <f t="shared" ca="1" si="110"/>
        <v>0</v>
      </c>
      <c r="CC45" s="65">
        <f t="shared" ca="1" si="110"/>
        <v>240</v>
      </c>
      <c r="CD45" s="65">
        <f t="shared" ca="1" si="110"/>
        <v>30</v>
      </c>
      <c r="CE45" s="65">
        <f t="shared" ca="1" si="110"/>
        <v>0</v>
      </c>
      <c r="CF45" s="65">
        <f t="shared" ca="1" si="110"/>
        <v>0</v>
      </c>
    </row>
    <row r="46" spans="2:84" s="53" customFormat="1" ht="12" x14ac:dyDescent="0.25">
      <c r="B46" s="50">
        <f>ROW()</f>
        <v>46</v>
      </c>
      <c r="O46" s="56"/>
      <c r="P46" s="57"/>
      <c r="Q46" s="58"/>
      <c r="U46" s="62"/>
      <c r="W46" s="61"/>
      <c r="X46" s="65">
        <f t="shared" ca="1" si="107"/>
        <v>0</v>
      </c>
      <c r="Y46" s="65">
        <f t="shared" ca="1" si="107"/>
        <v>0</v>
      </c>
      <c r="Z46" s="65">
        <f t="shared" ca="1" si="107"/>
        <v>0</v>
      </c>
      <c r="AA46" s="65">
        <f t="shared" ca="1" si="107"/>
        <v>0</v>
      </c>
      <c r="AB46" s="65">
        <f t="shared" ca="1" si="107"/>
        <v>0</v>
      </c>
      <c r="AC46" s="65">
        <f t="shared" ca="1" si="107"/>
        <v>0</v>
      </c>
      <c r="AD46" s="65">
        <f t="shared" ca="1" si="107"/>
        <v>0</v>
      </c>
      <c r="AE46" s="65">
        <f t="shared" ca="1" si="107"/>
        <v>0</v>
      </c>
      <c r="AF46" s="65">
        <f t="shared" ca="1" si="107"/>
        <v>0</v>
      </c>
      <c r="AG46" s="65">
        <f t="shared" ca="1" si="107"/>
        <v>0</v>
      </c>
      <c r="AH46" s="65">
        <f t="shared" ca="1" si="107"/>
        <v>0</v>
      </c>
      <c r="AI46" s="65">
        <f t="shared" ca="1" si="107"/>
        <v>0</v>
      </c>
      <c r="AJ46" s="65">
        <f t="shared" ca="1" si="110"/>
        <v>0</v>
      </c>
      <c r="AK46" s="65">
        <f t="shared" ca="1" si="110"/>
        <v>0</v>
      </c>
      <c r="AL46" s="65">
        <f t="shared" ca="1" si="110"/>
        <v>0</v>
      </c>
      <c r="AM46" s="65">
        <f t="shared" ca="1" si="110"/>
        <v>0</v>
      </c>
      <c r="AN46" s="65">
        <f t="shared" ca="1" si="110"/>
        <v>0</v>
      </c>
      <c r="AO46" s="65">
        <f t="shared" ca="1" si="110"/>
        <v>0</v>
      </c>
      <c r="AP46" s="65">
        <f t="shared" ca="1" si="110"/>
        <v>0</v>
      </c>
      <c r="AQ46" s="65">
        <f t="shared" ca="1" si="110"/>
        <v>0</v>
      </c>
      <c r="AR46" s="65">
        <f t="shared" ca="1" si="110"/>
        <v>0</v>
      </c>
      <c r="AS46" s="65">
        <f t="shared" ca="1" si="110"/>
        <v>0</v>
      </c>
      <c r="AT46" s="65">
        <f t="shared" ca="1" si="110"/>
        <v>0</v>
      </c>
      <c r="AU46" s="65">
        <f t="shared" ca="1" si="110"/>
        <v>0</v>
      </c>
      <c r="AV46" s="65">
        <f t="shared" ca="1" si="110"/>
        <v>0</v>
      </c>
      <c r="AW46" s="65">
        <f t="shared" ca="1" si="110"/>
        <v>0</v>
      </c>
      <c r="AX46" s="65">
        <f t="shared" ca="1" si="110"/>
        <v>0</v>
      </c>
      <c r="AY46" s="65">
        <f t="shared" ca="1" si="110"/>
        <v>0</v>
      </c>
      <c r="AZ46" s="65">
        <f t="shared" ca="1" si="110"/>
        <v>0</v>
      </c>
      <c r="BA46" s="65">
        <f t="shared" ca="1" si="110"/>
        <v>0</v>
      </c>
      <c r="BB46" s="65">
        <f t="shared" ca="1" si="110"/>
        <v>0</v>
      </c>
      <c r="BC46" s="65">
        <f t="shared" ca="1" si="110"/>
        <v>0</v>
      </c>
      <c r="BD46" s="65">
        <f t="shared" ca="1" si="110"/>
        <v>0</v>
      </c>
      <c r="BE46" s="65">
        <f t="shared" ca="1" si="110"/>
        <v>0</v>
      </c>
      <c r="BF46" s="65">
        <f t="shared" ca="1" si="110"/>
        <v>0</v>
      </c>
      <c r="BG46" s="65">
        <f t="shared" ca="1" si="110"/>
        <v>0</v>
      </c>
      <c r="BH46" s="65">
        <f t="shared" ca="1" si="110"/>
        <v>0</v>
      </c>
      <c r="BI46" s="65">
        <f t="shared" ca="1" si="110"/>
        <v>0</v>
      </c>
      <c r="BJ46" s="65">
        <f t="shared" ca="1" si="110"/>
        <v>0</v>
      </c>
      <c r="BK46" s="65">
        <f t="shared" ca="1" si="110"/>
        <v>0</v>
      </c>
      <c r="BL46" s="65">
        <f t="shared" ca="1" si="110"/>
        <v>0</v>
      </c>
      <c r="BM46" s="65">
        <f t="shared" ca="1" si="110"/>
        <v>0</v>
      </c>
      <c r="BN46" s="65">
        <f t="shared" ca="1" si="110"/>
        <v>0</v>
      </c>
      <c r="BO46" s="65">
        <f t="shared" ca="1" si="110"/>
        <v>0</v>
      </c>
      <c r="BP46" s="65">
        <f t="shared" ca="1" si="110"/>
        <v>0</v>
      </c>
      <c r="BQ46" s="65">
        <f t="shared" ca="1" si="110"/>
        <v>0</v>
      </c>
      <c r="BR46" s="65">
        <f t="shared" ca="1" si="110"/>
        <v>0</v>
      </c>
      <c r="BS46" s="65">
        <f t="shared" ca="1" si="110"/>
        <v>0</v>
      </c>
      <c r="BT46" s="65">
        <f t="shared" ca="1" si="110"/>
        <v>0</v>
      </c>
      <c r="BU46" s="65">
        <f t="shared" ca="1" si="110"/>
        <v>0</v>
      </c>
      <c r="BV46" s="65">
        <f t="shared" ca="1" si="110"/>
        <v>0</v>
      </c>
      <c r="BW46" s="65">
        <f t="shared" ca="1" si="110"/>
        <v>0</v>
      </c>
      <c r="BX46" s="65">
        <f t="shared" ca="1" si="110"/>
        <v>0</v>
      </c>
      <c r="BY46" s="65">
        <f t="shared" ca="1" si="110"/>
        <v>0</v>
      </c>
      <c r="BZ46" s="65">
        <f t="shared" ca="1" si="110"/>
        <v>0</v>
      </c>
      <c r="CA46" s="65">
        <f t="shared" ca="1" si="110"/>
        <v>0</v>
      </c>
      <c r="CB46" s="65">
        <f t="shared" ca="1" si="110"/>
        <v>0</v>
      </c>
      <c r="CC46" s="65">
        <f t="shared" ca="1" si="110"/>
        <v>0</v>
      </c>
      <c r="CD46" s="65">
        <f t="shared" ca="1" si="110"/>
        <v>100</v>
      </c>
      <c r="CE46" s="65">
        <f t="shared" ca="1" si="110"/>
        <v>100</v>
      </c>
      <c r="CF46" s="65">
        <f t="shared" ca="1" si="110"/>
        <v>0</v>
      </c>
    </row>
    <row r="47" spans="2:84" s="53" customFormat="1" ht="12" x14ac:dyDescent="0.25">
      <c r="B47" s="50">
        <f>ROW()</f>
        <v>47</v>
      </c>
      <c r="O47" s="56"/>
      <c r="P47" s="57"/>
      <c r="Q47" s="58"/>
      <c r="U47" s="62"/>
      <c r="W47" s="61"/>
      <c r="X47" s="65">
        <f t="shared" ca="1" si="107"/>
        <v>0</v>
      </c>
      <c r="Y47" s="65">
        <f t="shared" ca="1" si="107"/>
        <v>0</v>
      </c>
      <c r="Z47" s="65">
        <f t="shared" ca="1" si="107"/>
        <v>0</v>
      </c>
      <c r="AA47" s="65">
        <f t="shared" ca="1" si="107"/>
        <v>0</v>
      </c>
      <c r="AB47" s="65">
        <f t="shared" ca="1" si="107"/>
        <v>0</v>
      </c>
      <c r="AC47" s="65">
        <f t="shared" ca="1" si="107"/>
        <v>0</v>
      </c>
      <c r="AD47" s="65">
        <f t="shared" ca="1" si="107"/>
        <v>0</v>
      </c>
      <c r="AE47" s="65">
        <f t="shared" ca="1" si="107"/>
        <v>0</v>
      </c>
      <c r="AF47" s="65">
        <f t="shared" ref="Y47:AI68" ca="1" si="111">SUMIFS(INDIRECT("Prcsses!"&amp;ADDRESS($B47,$X$2)&amp;":"&amp;ADDRESS($B47,$X$2-1+$P$8)),INDIRECT("Prcsses!"&amp;ADDRESS($B$8,$X$2)&amp;":"&amp;ADDRESS($B$8,$X$2-1+$P$8)),AF$8)</f>
        <v>0</v>
      </c>
      <c r="AG47" s="65">
        <f t="shared" ca="1" si="111"/>
        <v>0</v>
      </c>
      <c r="AH47" s="65">
        <f t="shared" ca="1" si="111"/>
        <v>0</v>
      </c>
      <c r="AI47" s="65">
        <f t="shared" ca="1" si="111"/>
        <v>0</v>
      </c>
      <c r="AJ47" s="65">
        <f t="shared" ca="1" si="110"/>
        <v>0</v>
      </c>
      <c r="AK47" s="65">
        <f t="shared" ca="1" si="110"/>
        <v>0</v>
      </c>
      <c r="AL47" s="65">
        <f t="shared" ca="1" si="110"/>
        <v>0</v>
      </c>
      <c r="AM47" s="65">
        <f t="shared" ca="1" si="110"/>
        <v>0</v>
      </c>
      <c r="AN47" s="65">
        <f t="shared" ca="1" si="110"/>
        <v>0</v>
      </c>
      <c r="AO47" s="65">
        <f t="shared" ca="1" si="110"/>
        <v>0</v>
      </c>
      <c r="AP47" s="65">
        <f t="shared" ca="1" si="110"/>
        <v>0</v>
      </c>
      <c r="AQ47" s="65">
        <f t="shared" ca="1" si="110"/>
        <v>0</v>
      </c>
      <c r="AR47" s="65">
        <f t="shared" ca="1" si="110"/>
        <v>0</v>
      </c>
      <c r="AS47" s="65">
        <f t="shared" ca="1" si="110"/>
        <v>0</v>
      </c>
      <c r="AT47" s="65">
        <f t="shared" ca="1" si="110"/>
        <v>0</v>
      </c>
      <c r="AU47" s="65">
        <f t="shared" ca="1" si="110"/>
        <v>0</v>
      </c>
      <c r="AV47" s="65">
        <f t="shared" ca="1" si="110"/>
        <v>0</v>
      </c>
      <c r="AW47" s="65">
        <f t="shared" ca="1" si="110"/>
        <v>0</v>
      </c>
      <c r="AX47" s="65">
        <f t="shared" ca="1" si="110"/>
        <v>0</v>
      </c>
      <c r="AY47" s="65">
        <f t="shared" ca="1" si="110"/>
        <v>0</v>
      </c>
      <c r="AZ47" s="65">
        <f t="shared" ca="1" si="110"/>
        <v>0</v>
      </c>
      <c r="BA47" s="65">
        <f t="shared" ca="1" si="110"/>
        <v>0</v>
      </c>
      <c r="BB47" s="65">
        <f t="shared" ca="1" si="110"/>
        <v>0</v>
      </c>
      <c r="BC47" s="65">
        <f t="shared" ca="1" si="110"/>
        <v>0</v>
      </c>
      <c r="BD47" s="65">
        <f t="shared" ca="1" si="110"/>
        <v>0</v>
      </c>
      <c r="BE47" s="65">
        <f t="shared" ca="1" si="110"/>
        <v>0</v>
      </c>
      <c r="BF47" s="65">
        <f t="shared" ca="1" si="110"/>
        <v>0</v>
      </c>
      <c r="BG47" s="65">
        <f t="shared" ca="1" si="110"/>
        <v>0</v>
      </c>
      <c r="BH47" s="65">
        <f t="shared" ca="1" si="110"/>
        <v>0</v>
      </c>
      <c r="BI47" s="65">
        <f t="shared" ca="1" si="110"/>
        <v>0</v>
      </c>
      <c r="BJ47" s="65">
        <f t="shared" ca="1" si="110"/>
        <v>0</v>
      </c>
      <c r="BK47" s="65">
        <f t="shared" ca="1" si="110"/>
        <v>0</v>
      </c>
      <c r="BL47" s="65">
        <f t="shared" ref="AJ47:CF52" ca="1" si="112">SUMIFS(INDIRECT("Prcsses!"&amp;ADDRESS($B47,$X$2)&amp;":"&amp;ADDRESS($B47,$X$2-1+$P$8)),INDIRECT("Prcsses!"&amp;ADDRESS($B$8,$X$2)&amp;":"&amp;ADDRESS($B$8,$X$2-1+$P$8)),BL$8)</f>
        <v>0</v>
      </c>
      <c r="BM47" s="65">
        <f t="shared" ca="1" si="112"/>
        <v>0</v>
      </c>
      <c r="BN47" s="65">
        <f t="shared" ca="1" si="112"/>
        <v>0</v>
      </c>
      <c r="BO47" s="65">
        <f t="shared" ca="1" si="112"/>
        <v>0</v>
      </c>
      <c r="BP47" s="65">
        <f t="shared" ca="1" si="112"/>
        <v>0</v>
      </c>
      <c r="BQ47" s="65">
        <f t="shared" ca="1" si="112"/>
        <v>0</v>
      </c>
      <c r="BR47" s="65">
        <f t="shared" ca="1" si="112"/>
        <v>0</v>
      </c>
      <c r="BS47" s="65">
        <f t="shared" ca="1" si="112"/>
        <v>0</v>
      </c>
      <c r="BT47" s="65">
        <f t="shared" ca="1" si="112"/>
        <v>0</v>
      </c>
      <c r="BU47" s="65">
        <f t="shared" ca="1" si="112"/>
        <v>0</v>
      </c>
      <c r="BV47" s="65">
        <f t="shared" ca="1" si="112"/>
        <v>0</v>
      </c>
      <c r="BW47" s="65">
        <f t="shared" ca="1" si="112"/>
        <v>0</v>
      </c>
      <c r="BX47" s="65">
        <f t="shared" ca="1" si="112"/>
        <v>0</v>
      </c>
      <c r="BY47" s="65">
        <f t="shared" ca="1" si="112"/>
        <v>0</v>
      </c>
      <c r="BZ47" s="65">
        <f t="shared" ca="1" si="112"/>
        <v>0</v>
      </c>
      <c r="CA47" s="65">
        <f t="shared" ca="1" si="112"/>
        <v>0</v>
      </c>
      <c r="CB47" s="65">
        <f t="shared" ca="1" si="112"/>
        <v>0</v>
      </c>
      <c r="CC47" s="65">
        <f t="shared" ca="1" si="112"/>
        <v>0</v>
      </c>
      <c r="CD47" s="65">
        <f t="shared" ca="1" si="112"/>
        <v>0</v>
      </c>
      <c r="CE47" s="65">
        <f t="shared" ca="1" si="112"/>
        <v>0</v>
      </c>
      <c r="CF47" s="65">
        <f t="shared" ca="1" si="112"/>
        <v>0</v>
      </c>
    </row>
    <row r="48" spans="2:84" s="53" customFormat="1" ht="12" x14ac:dyDescent="0.25">
      <c r="B48" s="50">
        <f>ROW()</f>
        <v>48</v>
      </c>
      <c r="O48" s="56"/>
      <c r="P48" s="57"/>
      <c r="Q48" s="58"/>
      <c r="U48" s="62"/>
      <c r="W48" s="61"/>
      <c r="X48" s="65">
        <f t="shared" ref="X48:X111" ca="1" si="113">SUMIFS(INDIRECT("Prcsses!"&amp;ADDRESS($B48,$X$2)&amp;":"&amp;ADDRESS($B48,$X$2-1+$P$8)),INDIRECT("Prcsses!"&amp;ADDRESS($B$8,$X$2)&amp;":"&amp;ADDRESS($B$8,$X$2-1+$P$8)),X$8)</f>
        <v>0</v>
      </c>
      <c r="Y48" s="65">
        <f t="shared" ca="1" si="111"/>
        <v>0</v>
      </c>
      <c r="Z48" s="65">
        <f t="shared" ca="1" si="111"/>
        <v>0</v>
      </c>
      <c r="AA48" s="65">
        <f t="shared" ca="1" si="111"/>
        <v>0</v>
      </c>
      <c r="AB48" s="65">
        <f t="shared" ca="1" si="111"/>
        <v>0</v>
      </c>
      <c r="AC48" s="65">
        <f t="shared" ca="1" si="111"/>
        <v>0</v>
      </c>
      <c r="AD48" s="65">
        <f t="shared" ca="1" si="111"/>
        <v>0</v>
      </c>
      <c r="AE48" s="65">
        <f t="shared" ca="1" si="111"/>
        <v>0</v>
      </c>
      <c r="AF48" s="65">
        <f t="shared" ca="1" si="111"/>
        <v>0</v>
      </c>
      <c r="AG48" s="65">
        <f t="shared" ca="1" si="111"/>
        <v>0</v>
      </c>
      <c r="AH48" s="65">
        <f t="shared" ca="1" si="111"/>
        <v>0</v>
      </c>
      <c r="AI48" s="65">
        <f t="shared" ca="1" si="111"/>
        <v>0</v>
      </c>
      <c r="AJ48" s="65">
        <f t="shared" ca="1" si="112"/>
        <v>0</v>
      </c>
      <c r="AK48" s="65">
        <f t="shared" ca="1" si="112"/>
        <v>0</v>
      </c>
      <c r="AL48" s="65">
        <f t="shared" ca="1" si="112"/>
        <v>0</v>
      </c>
      <c r="AM48" s="65">
        <f t="shared" ca="1" si="112"/>
        <v>0</v>
      </c>
      <c r="AN48" s="65">
        <f t="shared" ca="1" si="112"/>
        <v>0</v>
      </c>
      <c r="AO48" s="65">
        <f t="shared" ca="1" si="112"/>
        <v>0</v>
      </c>
      <c r="AP48" s="65">
        <f t="shared" ca="1" si="112"/>
        <v>0</v>
      </c>
      <c r="AQ48" s="65">
        <f t="shared" ca="1" si="112"/>
        <v>0</v>
      </c>
      <c r="AR48" s="65">
        <f t="shared" ca="1" si="112"/>
        <v>0</v>
      </c>
      <c r="AS48" s="65">
        <f t="shared" ca="1" si="112"/>
        <v>0</v>
      </c>
      <c r="AT48" s="65">
        <f t="shared" ca="1" si="112"/>
        <v>0</v>
      </c>
      <c r="AU48" s="65">
        <f t="shared" ca="1" si="112"/>
        <v>0</v>
      </c>
      <c r="AV48" s="65">
        <f t="shared" ca="1" si="112"/>
        <v>0</v>
      </c>
      <c r="AW48" s="65">
        <f t="shared" ca="1" si="112"/>
        <v>0</v>
      </c>
      <c r="AX48" s="65">
        <f t="shared" ca="1" si="112"/>
        <v>0</v>
      </c>
      <c r="AY48" s="65">
        <f t="shared" ca="1" si="112"/>
        <v>0</v>
      </c>
      <c r="AZ48" s="65">
        <f t="shared" ca="1" si="112"/>
        <v>0</v>
      </c>
      <c r="BA48" s="65">
        <f t="shared" ca="1" si="112"/>
        <v>0</v>
      </c>
      <c r="BB48" s="65">
        <f t="shared" ca="1" si="112"/>
        <v>0</v>
      </c>
      <c r="BC48" s="65">
        <f t="shared" ca="1" si="112"/>
        <v>0</v>
      </c>
      <c r="BD48" s="65">
        <f t="shared" ca="1" si="112"/>
        <v>0</v>
      </c>
      <c r="BE48" s="65">
        <f t="shared" ca="1" si="112"/>
        <v>0</v>
      </c>
      <c r="BF48" s="65">
        <f t="shared" ca="1" si="112"/>
        <v>0</v>
      </c>
      <c r="BG48" s="65">
        <f t="shared" ca="1" si="112"/>
        <v>0</v>
      </c>
      <c r="BH48" s="65">
        <f t="shared" ca="1" si="112"/>
        <v>0</v>
      </c>
      <c r="BI48" s="65">
        <f t="shared" ca="1" si="112"/>
        <v>0</v>
      </c>
      <c r="BJ48" s="65">
        <f t="shared" ca="1" si="112"/>
        <v>0</v>
      </c>
      <c r="BK48" s="65">
        <f t="shared" ca="1" si="112"/>
        <v>0</v>
      </c>
      <c r="BL48" s="65">
        <f t="shared" ca="1" si="112"/>
        <v>0</v>
      </c>
      <c r="BM48" s="65">
        <f t="shared" ca="1" si="112"/>
        <v>0</v>
      </c>
      <c r="BN48" s="65">
        <f t="shared" ca="1" si="112"/>
        <v>0</v>
      </c>
      <c r="BO48" s="65">
        <f t="shared" ca="1" si="112"/>
        <v>0</v>
      </c>
      <c r="BP48" s="65">
        <f t="shared" ca="1" si="112"/>
        <v>0</v>
      </c>
      <c r="BQ48" s="65">
        <f t="shared" ca="1" si="112"/>
        <v>0</v>
      </c>
      <c r="BR48" s="65">
        <f t="shared" ca="1" si="112"/>
        <v>0</v>
      </c>
      <c r="BS48" s="65">
        <f t="shared" ca="1" si="112"/>
        <v>0</v>
      </c>
      <c r="BT48" s="65">
        <f t="shared" ca="1" si="112"/>
        <v>0</v>
      </c>
      <c r="BU48" s="65">
        <f t="shared" ca="1" si="112"/>
        <v>0</v>
      </c>
      <c r="BV48" s="65">
        <f t="shared" ca="1" si="112"/>
        <v>0</v>
      </c>
      <c r="BW48" s="65">
        <f t="shared" ca="1" si="112"/>
        <v>0</v>
      </c>
      <c r="BX48" s="65">
        <f t="shared" ca="1" si="112"/>
        <v>0</v>
      </c>
      <c r="BY48" s="65">
        <f t="shared" ca="1" si="112"/>
        <v>0</v>
      </c>
      <c r="BZ48" s="65">
        <f t="shared" ca="1" si="112"/>
        <v>0</v>
      </c>
      <c r="CA48" s="65">
        <f t="shared" ca="1" si="112"/>
        <v>0</v>
      </c>
      <c r="CB48" s="65">
        <f t="shared" ca="1" si="112"/>
        <v>0</v>
      </c>
      <c r="CC48" s="65">
        <f t="shared" ca="1" si="112"/>
        <v>0</v>
      </c>
      <c r="CD48" s="65">
        <f t="shared" ca="1" si="112"/>
        <v>0</v>
      </c>
      <c r="CE48" s="65">
        <f t="shared" ca="1" si="112"/>
        <v>0</v>
      </c>
      <c r="CF48" s="65">
        <f t="shared" ca="1" si="112"/>
        <v>0</v>
      </c>
    </row>
    <row r="49" spans="2:84" s="53" customFormat="1" ht="12" x14ac:dyDescent="0.25">
      <c r="B49" s="50">
        <f>ROW()</f>
        <v>49</v>
      </c>
      <c r="O49" s="56"/>
      <c r="P49" s="57"/>
      <c r="Q49" s="58"/>
      <c r="U49" s="62"/>
      <c r="W49" s="61"/>
      <c r="X49" s="65">
        <f t="shared" ca="1" si="113"/>
        <v>0</v>
      </c>
      <c r="Y49" s="65">
        <f t="shared" ca="1" si="111"/>
        <v>0</v>
      </c>
      <c r="Z49" s="65">
        <f t="shared" ca="1" si="111"/>
        <v>0</v>
      </c>
      <c r="AA49" s="65">
        <f t="shared" ca="1" si="111"/>
        <v>0</v>
      </c>
      <c r="AB49" s="65">
        <f t="shared" ca="1" si="111"/>
        <v>0</v>
      </c>
      <c r="AC49" s="65">
        <f t="shared" ca="1" si="111"/>
        <v>0</v>
      </c>
      <c r="AD49" s="65">
        <f t="shared" ca="1" si="111"/>
        <v>0</v>
      </c>
      <c r="AE49" s="65">
        <f t="shared" ca="1" si="111"/>
        <v>0</v>
      </c>
      <c r="AF49" s="65">
        <f t="shared" ca="1" si="111"/>
        <v>0</v>
      </c>
      <c r="AG49" s="65">
        <f t="shared" ca="1" si="111"/>
        <v>0</v>
      </c>
      <c r="AH49" s="65">
        <f t="shared" ca="1" si="111"/>
        <v>0</v>
      </c>
      <c r="AI49" s="65">
        <f t="shared" ca="1" si="111"/>
        <v>0</v>
      </c>
      <c r="AJ49" s="65">
        <f t="shared" ca="1" si="112"/>
        <v>0</v>
      </c>
      <c r="AK49" s="65">
        <f t="shared" ca="1" si="112"/>
        <v>0</v>
      </c>
      <c r="AL49" s="65">
        <f t="shared" ca="1" si="112"/>
        <v>0</v>
      </c>
      <c r="AM49" s="65">
        <f t="shared" ca="1" si="112"/>
        <v>0</v>
      </c>
      <c r="AN49" s="65">
        <f t="shared" ca="1" si="112"/>
        <v>0</v>
      </c>
      <c r="AO49" s="65">
        <f t="shared" ca="1" si="112"/>
        <v>0</v>
      </c>
      <c r="AP49" s="65">
        <f t="shared" ca="1" si="112"/>
        <v>0</v>
      </c>
      <c r="AQ49" s="65">
        <f t="shared" ca="1" si="112"/>
        <v>0</v>
      </c>
      <c r="AR49" s="65">
        <f t="shared" ca="1" si="112"/>
        <v>0</v>
      </c>
      <c r="AS49" s="65">
        <f t="shared" ca="1" si="112"/>
        <v>0</v>
      </c>
      <c r="AT49" s="65">
        <f t="shared" ca="1" si="112"/>
        <v>0</v>
      </c>
      <c r="AU49" s="65">
        <f t="shared" ca="1" si="112"/>
        <v>0</v>
      </c>
      <c r="AV49" s="65">
        <f t="shared" ca="1" si="112"/>
        <v>0</v>
      </c>
      <c r="AW49" s="65">
        <f t="shared" ca="1" si="112"/>
        <v>0</v>
      </c>
      <c r="AX49" s="65">
        <f t="shared" ca="1" si="112"/>
        <v>0</v>
      </c>
      <c r="AY49" s="65">
        <f t="shared" ca="1" si="112"/>
        <v>0</v>
      </c>
      <c r="AZ49" s="65">
        <f t="shared" ca="1" si="112"/>
        <v>0</v>
      </c>
      <c r="BA49" s="65">
        <f t="shared" ca="1" si="112"/>
        <v>0</v>
      </c>
      <c r="BB49" s="65">
        <f t="shared" ca="1" si="112"/>
        <v>0</v>
      </c>
      <c r="BC49" s="65">
        <f t="shared" ca="1" si="112"/>
        <v>0</v>
      </c>
      <c r="BD49" s="65">
        <f t="shared" ca="1" si="112"/>
        <v>0</v>
      </c>
      <c r="BE49" s="65">
        <f t="shared" ca="1" si="112"/>
        <v>0</v>
      </c>
      <c r="BF49" s="65">
        <f t="shared" ca="1" si="112"/>
        <v>0</v>
      </c>
      <c r="BG49" s="65">
        <f t="shared" ca="1" si="112"/>
        <v>0</v>
      </c>
      <c r="BH49" s="65">
        <f t="shared" ca="1" si="112"/>
        <v>0</v>
      </c>
      <c r="BI49" s="65">
        <f t="shared" ca="1" si="112"/>
        <v>0</v>
      </c>
      <c r="BJ49" s="65">
        <f t="shared" ca="1" si="112"/>
        <v>0</v>
      </c>
      <c r="BK49" s="65">
        <f t="shared" ca="1" si="112"/>
        <v>0</v>
      </c>
      <c r="BL49" s="65">
        <f t="shared" ca="1" si="112"/>
        <v>0</v>
      </c>
      <c r="BM49" s="65">
        <f t="shared" ca="1" si="112"/>
        <v>0</v>
      </c>
      <c r="BN49" s="65">
        <f t="shared" ca="1" si="112"/>
        <v>0</v>
      </c>
      <c r="BO49" s="65">
        <f t="shared" ca="1" si="112"/>
        <v>0</v>
      </c>
      <c r="BP49" s="65">
        <f t="shared" ca="1" si="112"/>
        <v>0</v>
      </c>
      <c r="BQ49" s="65">
        <f t="shared" ca="1" si="112"/>
        <v>0</v>
      </c>
      <c r="BR49" s="65">
        <f t="shared" ca="1" si="112"/>
        <v>0</v>
      </c>
      <c r="BS49" s="65">
        <f t="shared" ca="1" si="112"/>
        <v>0</v>
      </c>
      <c r="BT49" s="65">
        <f t="shared" ca="1" si="112"/>
        <v>0</v>
      </c>
      <c r="BU49" s="65">
        <f t="shared" ca="1" si="112"/>
        <v>0</v>
      </c>
      <c r="BV49" s="65">
        <f t="shared" ca="1" si="112"/>
        <v>0</v>
      </c>
      <c r="BW49" s="65">
        <f t="shared" ca="1" si="112"/>
        <v>0</v>
      </c>
      <c r="BX49" s="65">
        <f t="shared" ca="1" si="112"/>
        <v>0</v>
      </c>
      <c r="BY49" s="65">
        <f t="shared" ca="1" si="112"/>
        <v>0</v>
      </c>
      <c r="BZ49" s="65">
        <f t="shared" ca="1" si="112"/>
        <v>0</v>
      </c>
      <c r="CA49" s="65">
        <f t="shared" ca="1" si="112"/>
        <v>0</v>
      </c>
      <c r="CB49" s="65">
        <f t="shared" ca="1" si="112"/>
        <v>0</v>
      </c>
      <c r="CC49" s="65">
        <f t="shared" ca="1" si="112"/>
        <v>0</v>
      </c>
      <c r="CD49" s="65">
        <f t="shared" ca="1" si="112"/>
        <v>4878</v>
      </c>
      <c r="CE49" s="65">
        <f t="shared" ca="1" si="112"/>
        <v>19512</v>
      </c>
      <c r="CF49" s="65">
        <f t="shared" ca="1" si="112"/>
        <v>0</v>
      </c>
    </row>
    <row r="50" spans="2:84" s="53" customFormat="1" ht="12" x14ac:dyDescent="0.25">
      <c r="B50" s="50">
        <f>ROW()</f>
        <v>50</v>
      </c>
      <c r="O50" s="56"/>
      <c r="P50" s="57"/>
      <c r="Q50" s="58"/>
      <c r="U50" s="62"/>
      <c r="W50" s="61"/>
      <c r="X50" s="65">
        <f t="shared" ca="1" si="113"/>
        <v>0</v>
      </c>
      <c r="Y50" s="65">
        <f t="shared" ca="1" si="111"/>
        <v>0</v>
      </c>
      <c r="Z50" s="65">
        <f t="shared" ca="1" si="111"/>
        <v>0</v>
      </c>
      <c r="AA50" s="65">
        <f t="shared" ca="1" si="111"/>
        <v>0</v>
      </c>
      <c r="AB50" s="65">
        <f t="shared" ca="1" si="111"/>
        <v>0</v>
      </c>
      <c r="AC50" s="65">
        <f t="shared" ca="1" si="111"/>
        <v>0</v>
      </c>
      <c r="AD50" s="65">
        <f t="shared" ca="1" si="111"/>
        <v>0</v>
      </c>
      <c r="AE50" s="65">
        <f t="shared" ca="1" si="111"/>
        <v>0</v>
      </c>
      <c r="AF50" s="65">
        <f t="shared" ca="1" si="111"/>
        <v>0</v>
      </c>
      <c r="AG50" s="65">
        <f t="shared" ca="1" si="111"/>
        <v>0</v>
      </c>
      <c r="AH50" s="65">
        <f t="shared" ca="1" si="111"/>
        <v>0</v>
      </c>
      <c r="AI50" s="65">
        <f t="shared" ca="1" si="111"/>
        <v>0</v>
      </c>
      <c r="AJ50" s="65">
        <f t="shared" ca="1" si="112"/>
        <v>0</v>
      </c>
      <c r="AK50" s="65">
        <f t="shared" ca="1" si="112"/>
        <v>0</v>
      </c>
      <c r="AL50" s="65">
        <f t="shared" ca="1" si="112"/>
        <v>0</v>
      </c>
      <c r="AM50" s="65">
        <f t="shared" ca="1" si="112"/>
        <v>0</v>
      </c>
      <c r="AN50" s="65">
        <f t="shared" ca="1" si="112"/>
        <v>0</v>
      </c>
      <c r="AO50" s="65">
        <f t="shared" ca="1" si="112"/>
        <v>0</v>
      </c>
      <c r="AP50" s="65">
        <f t="shared" ca="1" si="112"/>
        <v>0</v>
      </c>
      <c r="AQ50" s="65">
        <f t="shared" ca="1" si="112"/>
        <v>0</v>
      </c>
      <c r="AR50" s="65">
        <f t="shared" ca="1" si="112"/>
        <v>0</v>
      </c>
      <c r="AS50" s="65">
        <f t="shared" ca="1" si="112"/>
        <v>0</v>
      </c>
      <c r="AT50" s="65">
        <f t="shared" ca="1" si="112"/>
        <v>0</v>
      </c>
      <c r="AU50" s="65">
        <f t="shared" ca="1" si="112"/>
        <v>0</v>
      </c>
      <c r="AV50" s="65">
        <f t="shared" ca="1" si="112"/>
        <v>0</v>
      </c>
      <c r="AW50" s="65">
        <f t="shared" ca="1" si="112"/>
        <v>0</v>
      </c>
      <c r="AX50" s="65">
        <f t="shared" ca="1" si="112"/>
        <v>0</v>
      </c>
      <c r="AY50" s="65">
        <f t="shared" ca="1" si="112"/>
        <v>0</v>
      </c>
      <c r="AZ50" s="65">
        <f t="shared" ca="1" si="112"/>
        <v>0</v>
      </c>
      <c r="BA50" s="65">
        <f t="shared" ca="1" si="112"/>
        <v>0</v>
      </c>
      <c r="BB50" s="65">
        <f t="shared" ca="1" si="112"/>
        <v>0</v>
      </c>
      <c r="BC50" s="65">
        <f t="shared" ca="1" si="112"/>
        <v>0</v>
      </c>
      <c r="BD50" s="65">
        <f t="shared" ca="1" si="112"/>
        <v>0</v>
      </c>
      <c r="BE50" s="65">
        <f t="shared" ca="1" si="112"/>
        <v>0</v>
      </c>
      <c r="BF50" s="65">
        <f t="shared" ca="1" si="112"/>
        <v>0</v>
      </c>
      <c r="BG50" s="65">
        <f t="shared" ca="1" si="112"/>
        <v>0</v>
      </c>
      <c r="BH50" s="65">
        <f t="shared" ca="1" si="112"/>
        <v>0</v>
      </c>
      <c r="BI50" s="65">
        <f t="shared" ca="1" si="112"/>
        <v>0</v>
      </c>
      <c r="BJ50" s="65">
        <f t="shared" ca="1" si="112"/>
        <v>0</v>
      </c>
      <c r="BK50" s="65">
        <f t="shared" ca="1" si="112"/>
        <v>0</v>
      </c>
      <c r="BL50" s="65">
        <f t="shared" ca="1" si="112"/>
        <v>0</v>
      </c>
      <c r="BM50" s="65">
        <f t="shared" ca="1" si="112"/>
        <v>0</v>
      </c>
      <c r="BN50" s="65">
        <f t="shared" ca="1" si="112"/>
        <v>0</v>
      </c>
      <c r="BO50" s="65">
        <f t="shared" ca="1" si="112"/>
        <v>0</v>
      </c>
      <c r="BP50" s="65">
        <f t="shared" ca="1" si="112"/>
        <v>0</v>
      </c>
      <c r="BQ50" s="65">
        <f t="shared" ca="1" si="112"/>
        <v>0</v>
      </c>
      <c r="BR50" s="65">
        <f t="shared" ca="1" si="112"/>
        <v>0</v>
      </c>
      <c r="BS50" s="65">
        <f t="shared" ca="1" si="112"/>
        <v>0</v>
      </c>
      <c r="BT50" s="65">
        <f t="shared" ca="1" si="112"/>
        <v>0</v>
      </c>
      <c r="BU50" s="65">
        <f t="shared" ca="1" si="112"/>
        <v>0</v>
      </c>
      <c r="BV50" s="65">
        <f t="shared" ca="1" si="112"/>
        <v>0</v>
      </c>
      <c r="BW50" s="65">
        <f t="shared" ca="1" si="112"/>
        <v>0</v>
      </c>
      <c r="BX50" s="65">
        <f t="shared" ca="1" si="112"/>
        <v>0</v>
      </c>
      <c r="BY50" s="65">
        <f t="shared" ca="1" si="112"/>
        <v>0</v>
      </c>
      <c r="BZ50" s="65">
        <f t="shared" ca="1" si="112"/>
        <v>0</v>
      </c>
      <c r="CA50" s="65">
        <f t="shared" ca="1" si="112"/>
        <v>0</v>
      </c>
      <c r="CB50" s="65">
        <f t="shared" ca="1" si="112"/>
        <v>0</v>
      </c>
      <c r="CC50" s="65">
        <f t="shared" ca="1" si="112"/>
        <v>0</v>
      </c>
      <c r="CD50" s="65">
        <f t="shared" ca="1" si="112"/>
        <v>0.2</v>
      </c>
      <c r="CE50" s="65">
        <f t="shared" ca="1" si="112"/>
        <v>0.8</v>
      </c>
      <c r="CF50" s="65">
        <f t="shared" ca="1" si="112"/>
        <v>0</v>
      </c>
    </row>
    <row r="51" spans="2:84" s="53" customFormat="1" ht="12" x14ac:dyDescent="0.25">
      <c r="B51" s="50">
        <f>ROW()</f>
        <v>51</v>
      </c>
      <c r="O51" s="56"/>
      <c r="P51" s="57"/>
      <c r="Q51" s="58"/>
      <c r="U51" s="62"/>
      <c r="W51" s="61"/>
      <c r="X51" s="65">
        <f t="shared" ca="1" si="113"/>
        <v>0</v>
      </c>
      <c r="Y51" s="65">
        <f t="shared" ca="1" si="111"/>
        <v>0</v>
      </c>
      <c r="Z51" s="65">
        <f t="shared" ca="1" si="111"/>
        <v>0</v>
      </c>
      <c r="AA51" s="65">
        <f t="shared" ca="1" si="111"/>
        <v>0</v>
      </c>
      <c r="AB51" s="65">
        <f t="shared" ca="1" si="111"/>
        <v>0</v>
      </c>
      <c r="AC51" s="65">
        <f t="shared" ca="1" si="111"/>
        <v>0</v>
      </c>
      <c r="AD51" s="65">
        <f t="shared" ca="1" si="111"/>
        <v>0</v>
      </c>
      <c r="AE51" s="65">
        <f t="shared" ca="1" si="111"/>
        <v>0</v>
      </c>
      <c r="AF51" s="65">
        <f t="shared" ca="1" si="111"/>
        <v>0</v>
      </c>
      <c r="AG51" s="65">
        <f t="shared" ca="1" si="111"/>
        <v>0</v>
      </c>
      <c r="AH51" s="65">
        <f t="shared" ca="1" si="111"/>
        <v>0</v>
      </c>
      <c r="AI51" s="65">
        <f t="shared" ca="1" si="111"/>
        <v>0</v>
      </c>
      <c r="AJ51" s="65">
        <f t="shared" ca="1" si="112"/>
        <v>0</v>
      </c>
      <c r="AK51" s="65">
        <f t="shared" ca="1" si="112"/>
        <v>0</v>
      </c>
      <c r="AL51" s="65">
        <f t="shared" ca="1" si="112"/>
        <v>0</v>
      </c>
      <c r="AM51" s="65">
        <f t="shared" ca="1" si="112"/>
        <v>0</v>
      </c>
      <c r="AN51" s="65">
        <f t="shared" ca="1" si="112"/>
        <v>0</v>
      </c>
      <c r="AO51" s="65">
        <f t="shared" ca="1" si="112"/>
        <v>0</v>
      </c>
      <c r="AP51" s="65">
        <f t="shared" ca="1" si="112"/>
        <v>0</v>
      </c>
      <c r="AQ51" s="65">
        <f t="shared" ca="1" si="112"/>
        <v>0</v>
      </c>
      <c r="AR51" s="65">
        <f t="shared" ca="1" si="112"/>
        <v>0</v>
      </c>
      <c r="AS51" s="65">
        <f t="shared" ca="1" si="112"/>
        <v>0</v>
      </c>
      <c r="AT51" s="65">
        <f t="shared" ca="1" si="112"/>
        <v>0</v>
      </c>
      <c r="AU51" s="65">
        <f t="shared" ca="1" si="112"/>
        <v>0</v>
      </c>
      <c r="AV51" s="65">
        <f t="shared" ca="1" si="112"/>
        <v>0</v>
      </c>
      <c r="AW51" s="65">
        <f t="shared" ca="1" si="112"/>
        <v>0</v>
      </c>
      <c r="AX51" s="65">
        <f t="shared" ca="1" si="112"/>
        <v>0</v>
      </c>
      <c r="AY51" s="65">
        <f t="shared" ca="1" si="112"/>
        <v>0</v>
      </c>
      <c r="AZ51" s="65">
        <f t="shared" ca="1" si="112"/>
        <v>0</v>
      </c>
      <c r="BA51" s="65">
        <f t="shared" ca="1" si="112"/>
        <v>0</v>
      </c>
      <c r="BB51" s="65">
        <f t="shared" ca="1" si="112"/>
        <v>0</v>
      </c>
      <c r="BC51" s="65">
        <f t="shared" ca="1" si="112"/>
        <v>0</v>
      </c>
      <c r="BD51" s="65">
        <f t="shared" ca="1" si="112"/>
        <v>0</v>
      </c>
      <c r="BE51" s="65">
        <f t="shared" ca="1" si="112"/>
        <v>0</v>
      </c>
      <c r="BF51" s="65">
        <f t="shared" ca="1" si="112"/>
        <v>0</v>
      </c>
      <c r="BG51" s="65">
        <f t="shared" ca="1" si="112"/>
        <v>0</v>
      </c>
      <c r="BH51" s="65">
        <f t="shared" ca="1" si="112"/>
        <v>0</v>
      </c>
      <c r="BI51" s="65">
        <f t="shared" ca="1" si="112"/>
        <v>0</v>
      </c>
      <c r="BJ51" s="65">
        <f t="shared" ca="1" si="112"/>
        <v>0</v>
      </c>
      <c r="BK51" s="65">
        <f t="shared" ca="1" si="112"/>
        <v>0</v>
      </c>
      <c r="BL51" s="65">
        <f t="shared" ca="1" si="112"/>
        <v>0</v>
      </c>
      <c r="BM51" s="65">
        <f t="shared" ca="1" si="112"/>
        <v>0</v>
      </c>
      <c r="BN51" s="65">
        <f t="shared" ca="1" si="112"/>
        <v>0</v>
      </c>
      <c r="BO51" s="65">
        <f t="shared" ca="1" si="112"/>
        <v>0</v>
      </c>
      <c r="BP51" s="65">
        <f t="shared" ca="1" si="112"/>
        <v>0</v>
      </c>
      <c r="BQ51" s="65">
        <f t="shared" ca="1" si="112"/>
        <v>0</v>
      </c>
      <c r="BR51" s="65">
        <f t="shared" ca="1" si="112"/>
        <v>0</v>
      </c>
      <c r="BS51" s="65">
        <f t="shared" ca="1" si="112"/>
        <v>0</v>
      </c>
      <c r="BT51" s="65">
        <f t="shared" ca="1" si="112"/>
        <v>0</v>
      </c>
      <c r="BU51" s="65">
        <f t="shared" ca="1" si="112"/>
        <v>0</v>
      </c>
      <c r="BV51" s="65">
        <f t="shared" ca="1" si="112"/>
        <v>0</v>
      </c>
      <c r="BW51" s="65">
        <f t="shared" ca="1" si="112"/>
        <v>0</v>
      </c>
      <c r="BX51" s="65">
        <f t="shared" ca="1" si="112"/>
        <v>0</v>
      </c>
      <c r="BY51" s="65">
        <f t="shared" ca="1" si="112"/>
        <v>0</v>
      </c>
      <c r="BZ51" s="65">
        <f t="shared" ca="1" si="112"/>
        <v>0</v>
      </c>
      <c r="CA51" s="65">
        <f t="shared" ca="1" si="112"/>
        <v>0</v>
      </c>
      <c r="CB51" s="65">
        <f t="shared" ca="1" si="112"/>
        <v>0</v>
      </c>
      <c r="CC51" s="65">
        <f t="shared" ca="1" si="112"/>
        <v>0</v>
      </c>
      <c r="CD51" s="65">
        <f t="shared" ca="1" si="112"/>
        <v>1.5</v>
      </c>
      <c r="CE51" s="65">
        <f t="shared" ca="1" si="112"/>
        <v>1.5</v>
      </c>
      <c r="CF51" s="65">
        <f t="shared" ca="1" si="112"/>
        <v>0</v>
      </c>
    </row>
    <row r="52" spans="2:84" s="53" customFormat="1" ht="12" x14ac:dyDescent="0.25">
      <c r="B52" s="50">
        <f>ROW()</f>
        <v>52</v>
      </c>
      <c r="O52" s="56"/>
      <c r="P52" s="57"/>
      <c r="Q52" s="58"/>
      <c r="U52" s="62"/>
      <c r="W52" s="61"/>
      <c r="X52" s="65">
        <f t="shared" ca="1" si="113"/>
        <v>0</v>
      </c>
      <c r="Y52" s="65">
        <f t="shared" ca="1" si="111"/>
        <v>0</v>
      </c>
      <c r="Z52" s="65">
        <f t="shared" ca="1" si="111"/>
        <v>0</v>
      </c>
      <c r="AA52" s="65">
        <f t="shared" ca="1" si="111"/>
        <v>0</v>
      </c>
      <c r="AB52" s="65">
        <f t="shared" ca="1" si="111"/>
        <v>0</v>
      </c>
      <c r="AC52" s="65">
        <f t="shared" ca="1" si="111"/>
        <v>0</v>
      </c>
      <c r="AD52" s="65">
        <f t="shared" ca="1" si="111"/>
        <v>0</v>
      </c>
      <c r="AE52" s="65">
        <f t="shared" ca="1" si="111"/>
        <v>0</v>
      </c>
      <c r="AF52" s="65">
        <f t="shared" ca="1" si="111"/>
        <v>0</v>
      </c>
      <c r="AG52" s="65">
        <f t="shared" ca="1" si="111"/>
        <v>0</v>
      </c>
      <c r="AH52" s="65">
        <f t="shared" ca="1" si="111"/>
        <v>0</v>
      </c>
      <c r="AI52" s="65">
        <f t="shared" ca="1" si="111"/>
        <v>0</v>
      </c>
      <c r="AJ52" s="65">
        <f t="shared" ca="1" si="112"/>
        <v>0</v>
      </c>
      <c r="AK52" s="65">
        <f t="shared" ca="1" si="112"/>
        <v>0</v>
      </c>
      <c r="AL52" s="65">
        <f t="shared" ca="1" si="112"/>
        <v>0</v>
      </c>
      <c r="AM52" s="65">
        <f t="shared" ca="1" si="112"/>
        <v>0</v>
      </c>
      <c r="AN52" s="65">
        <f t="shared" ca="1" si="112"/>
        <v>0</v>
      </c>
      <c r="AO52" s="65">
        <f t="shared" ca="1" si="112"/>
        <v>0</v>
      </c>
      <c r="AP52" s="65">
        <f t="shared" ca="1" si="112"/>
        <v>0</v>
      </c>
      <c r="AQ52" s="65">
        <f t="shared" ca="1" si="112"/>
        <v>0</v>
      </c>
      <c r="AR52" s="65">
        <f t="shared" ca="1" si="112"/>
        <v>0</v>
      </c>
      <c r="AS52" s="65">
        <f t="shared" ca="1" si="112"/>
        <v>0</v>
      </c>
      <c r="AT52" s="65">
        <f t="shared" ca="1" si="112"/>
        <v>0</v>
      </c>
      <c r="AU52" s="65">
        <f t="shared" ca="1" si="112"/>
        <v>0</v>
      </c>
      <c r="AV52" s="65">
        <f t="shared" ca="1" si="112"/>
        <v>0</v>
      </c>
      <c r="AW52" s="65">
        <f t="shared" ca="1" si="112"/>
        <v>0</v>
      </c>
      <c r="AX52" s="65">
        <f t="shared" ca="1" si="112"/>
        <v>0</v>
      </c>
      <c r="AY52" s="65">
        <f t="shared" ca="1" si="112"/>
        <v>0</v>
      </c>
      <c r="AZ52" s="65">
        <f t="shared" ca="1" si="112"/>
        <v>0</v>
      </c>
      <c r="BA52" s="65">
        <f t="shared" ca="1" si="112"/>
        <v>0</v>
      </c>
      <c r="BB52" s="65">
        <f t="shared" ca="1" si="112"/>
        <v>0</v>
      </c>
      <c r="BC52" s="65">
        <f t="shared" ca="1" si="112"/>
        <v>0</v>
      </c>
      <c r="BD52" s="65">
        <f t="shared" ca="1" si="112"/>
        <v>0</v>
      </c>
      <c r="BE52" s="65">
        <f t="shared" ca="1" si="112"/>
        <v>0</v>
      </c>
      <c r="BF52" s="65">
        <f t="shared" ca="1" si="112"/>
        <v>0</v>
      </c>
      <c r="BG52" s="65">
        <f t="shared" ca="1" si="112"/>
        <v>0</v>
      </c>
      <c r="BH52" s="65">
        <f t="shared" ca="1" si="112"/>
        <v>0</v>
      </c>
      <c r="BI52" s="65">
        <f t="shared" ca="1" si="112"/>
        <v>0</v>
      </c>
      <c r="BJ52" s="65">
        <f t="shared" ca="1" si="112"/>
        <v>0</v>
      </c>
      <c r="BK52" s="65">
        <f t="shared" ca="1" si="112"/>
        <v>0</v>
      </c>
      <c r="BL52" s="65">
        <f t="shared" ca="1" si="112"/>
        <v>0</v>
      </c>
      <c r="BM52" s="65">
        <f t="shared" ca="1" si="112"/>
        <v>0</v>
      </c>
      <c r="BN52" s="65">
        <f t="shared" ca="1" si="112"/>
        <v>0</v>
      </c>
      <c r="BO52" s="65">
        <f t="shared" ca="1" si="112"/>
        <v>0</v>
      </c>
      <c r="BP52" s="65">
        <f t="shared" ca="1" si="112"/>
        <v>0</v>
      </c>
      <c r="BQ52" s="65">
        <f t="shared" ca="1" si="112"/>
        <v>0</v>
      </c>
      <c r="BR52" s="65">
        <f t="shared" ca="1" si="112"/>
        <v>0</v>
      </c>
      <c r="BS52" s="65">
        <f t="shared" ca="1" si="112"/>
        <v>0</v>
      </c>
      <c r="BT52" s="65">
        <f t="shared" ca="1" si="112"/>
        <v>0</v>
      </c>
      <c r="BU52" s="65">
        <f t="shared" ca="1" si="112"/>
        <v>0</v>
      </c>
      <c r="BV52" s="65">
        <f t="shared" ref="AJ52:CF57" ca="1" si="114">SUMIFS(INDIRECT("Prcsses!"&amp;ADDRESS($B52,$X$2)&amp;":"&amp;ADDRESS($B52,$X$2-1+$P$8)),INDIRECT("Prcsses!"&amp;ADDRESS($B$8,$X$2)&amp;":"&amp;ADDRESS($B$8,$X$2-1+$P$8)),BV$8)</f>
        <v>0</v>
      </c>
      <c r="BW52" s="65">
        <f t="shared" ca="1" si="114"/>
        <v>0</v>
      </c>
      <c r="BX52" s="65">
        <f t="shared" ca="1" si="114"/>
        <v>0</v>
      </c>
      <c r="BY52" s="65">
        <f t="shared" ca="1" si="114"/>
        <v>0</v>
      </c>
      <c r="BZ52" s="65">
        <f t="shared" ca="1" si="114"/>
        <v>0</v>
      </c>
      <c r="CA52" s="65">
        <f t="shared" ca="1" si="114"/>
        <v>0</v>
      </c>
      <c r="CB52" s="65">
        <f t="shared" ca="1" si="114"/>
        <v>0</v>
      </c>
      <c r="CC52" s="65">
        <f t="shared" ca="1" si="114"/>
        <v>0</v>
      </c>
      <c r="CD52" s="65">
        <f t="shared" ca="1" si="114"/>
        <v>3252</v>
      </c>
      <c r="CE52" s="65">
        <f t="shared" ca="1" si="114"/>
        <v>13008</v>
      </c>
      <c r="CF52" s="65">
        <f t="shared" ca="1" si="114"/>
        <v>0</v>
      </c>
    </row>
    <row r="53" spans="2:84" s="53" customFormat="1" ht="12" x14ac:dyDescent="0.25">
      <c r="B53" s="50">
        <f>ROW()</f>
        <v>53</v>
      </c>
      <c r="O53" s="56"/>
      <c r="P53" s="57"/>
      <c r="Q53" s="58"/>
      <c r="U53" s="62"/>
      <c r="W53" s="61"/>
      <c r="X53" s="65">
        <f t="shared" ca="1" si="113"/>
        <v>0</v>
      </c>
      <c r="Y53" s="65">
        <f t="shared" ca="1" si="111"/>
        <v>0</v>
      </c>
      <c r="Z53" s="65">
        <f t="shared" ca="1" si="111"/>
        <v>0</v>
      </c>
      <c r="AA53" s="65">
        <f t="shared" ca="1" si="111"/>
        <v>0</v>
      </c>
      <c r="AB53" s="65">
        <f t="shared" ca="1" si="111"/>
        <v>0</v>
      </c>
      <c r="AC53" s="65">
        <f t="shared" ca="1" si="111"/>
        <v>0</v>
      </c>
      <c r="AD53" s="65">
        <f t="shared" ca="1" si="111"/>
        <v>0</v>
      </c>
      <c r="AE53" s="65">
        <f t="shared" ca="1" si="111"/>
        <v>0</v>
      </c>
      <c r="AF53" s="65">
        <f t="shared" ca="1" si="111"/>
        <v>0</v>
      </c>
      <c r="AG53" s="65">
        <f t="shared" ca="1" si="111"/>
        <v>0</v>
      </c>
      <c r="AH53" s="65">
        <f t="shared" ca="1" si="111"/>
        <v>0</v>
      </c>
      <c r="AI53" s="65">
        <f t="shared" ca="1" si="111"/>
        <v>0</v>
      </c>
      <c r="AJ53" s="65">
        <f t="shared" ca="1" si="114"/>
        <v>0</v>
      </c>
      <c r="AK53" s="65">
        <f t="shared" ca="1" si="114"/>
        <v>0</v>
      </c>
      <c r="AL53" s="65">
        <f t="shared" ca="1" si="114"/>
        <v>0</v>
      </c>
      <c r="AM53" s="65">
        <f t="shared" ca="1" si="114"/>
        <v>0</v>
      </c>
      <c r="AN53" s="65">
        <f t="shared" ca="1" si="114"/>
        <v>0</v>
      </c>
      <c r="AO53" s="65">
        <f t="shared" ca="1" si="114"/>
        <v>0</v>
      </c>
      <c r="AP53" s="65">
        <f t="shared" ca="1" si="114"/>
        <v>0</v>
      </c>
      <c r="AQ53" s="65">
        <f t="shared" ca="1" si="114"/>
        <v>0</v>
      </c>
      <c r="AR53" s="65">
        <f t="shared" ca="1" si="114"/>
        <v>0</v>
      </c>
      <c r="AS53" s="65">
        <f t="shared" ca="1" si="114"/>
        <v>0</v>
      </c>
      <c r="AT53" s="65">
        <f t="shared" ca="1" si="114"/>
        <v>0</v>
      </c>
      <c r="AU53" s="65">
        <f t="shared" ca="1" si="114"/>
        <v>0</v>
      </c>
      <c r="AV53" s="65">
        <f t="shared" ca="1" si="114"/>
        <v>0</v>
      </c>
      <c r="AW53" s="65">
        <f t="shared" ca="1" si="114"/>
        <v>0</v>
      </c>
      <c r="AX53" s="65">
        <f t="shared" ca="1" si="114"/>
        <v>0</v>
      </c>
      <c r="AY53" s="65">
        <f t="shared" ca="1" si="114"/>
        <v>0</v>
      </c>
      <c r="AZ53" s="65">
        <f t="shared" ca="1" si="114"/>
        <v>0</v>
      </c>
      <c r="BA53" s="65">
        <f t="shared" ca="1" si="114"/>
        <v>0</v>
      </c>
      <c r="BB53" s="65">
        <f t="shared" ca="1" si="114"/>
        <v>0</v>
      </c>
      <c r="BC53" s="65">
        <f t="shared" ca="1" si="114"/>
        <v>0</v>
      </c>
      <c r="BD53" s="65">
        <f t="shared" ca="1" si="114"/>
        <v>0</v>
      </c>
      <c r="BE53" s="65">
        <f t="shared" ca="1" si="114"/>
        <v>0</v>
      </c>
      <c r="BF53" s="65">
        <f t="shared" ca="1" si="114"/>
        <v>0</v>
      </c>
      <c r="BG53" s="65">
        <f t="shared" ca="1" si="114"/>
        <v>0</v>
      </c>
      <c r="BH53" s="65">
        <f t="shared" ca="1" si="114"/>
        <v>0</v>
      </c>
      <c r="BI53" s="65">
        <f t="shared" ca="1" si="114"/>
        <v>0</v>
      </c>
      <c r="BJ53" s="65">
        <f t="shared" ca="1" si="114"/>
        <v>0</v>
      </c>
      <c r="BK53" s="65">
        <f t="shared" ca="1" si="114"/>
        <v>0</v>
      </c>
      <c r="BL53" s="65">
        <f t="shared" ca="1" si="114"/>
        <v>0</v>
      </c>
      <c r="BM53" s="65">
        <f t="shared" ca="1" si="114"/>
        <v>0</v>
      </c>
      <c r="BN53" s="65">
        <f t="shared" ca="1" si="114"/>
        <v>0</v>
      </c>
      <c r="BO53" s="65">
        <f t="shared" ca="1" si="114"/>
        <v>0</v>
      </c>
      <c r="BP53" s="65">
        <f t="shared" ca="1" si="114"/>
        <v>0</v>
      </c>
      <c r="BQ53" s="65">
        <f t="shared" ca="1" si="114"/>
        <v>0</v>
      </c>
      <c r="BR53" s="65">
        <f t="shared" ca="1" si="114"/>
        <v>0</v>
      </c>
      <c r="BS53" s="65">
        <f t="shared" ca="1" si="114"/>
        <v>0</v>
      </c>
      <c r="BT53" s="65">
        <f t="shared" ca="1" si="114"/>
        <v>0</v>
      </c>
      <c r="BU53" s="65">
        <f t="shared" ca="1" si="114"/>
        <v>0</v>
      </c>
      <c r="BV53" s="65">
        <f t="shared" ca="1" si="114"/>
        <v>0</v>
      </c>
      <c r="BW53" s="65">
        <f t="shared" ca="1" si="114"/>
        <v>0</v>
      </c>
      <c r="BX53" s="65">
        <f t="shared" ca="1" si="114"/>
        <v>0</v>
      </c>
      <c r="BY53" s="65">
        <f t="shared" ca="1" si="114"/>
        <v>0</v>
      </c>
      <c r="BZ53" s="65">
        <f t="shared" ca="1" si="114"/>
        <v>0</v>
      </c>
      <c r="CA53" s="65">
        <f t="shared" ca="1" si="114"/>
        <v>0</v>
      </c>
      <c r="CB53" s="65">
        <f t="shared" ca="1" si="114"/>
        <v>0</v>
      </c>
      <c r="CC53" s="65">
        <f t="shared" ca="1" si="114"/>
        <v>0</v>
      </c>
      <c r="CD53" s="65">
        <f t="shared" ca="1" si="114"/>
        <v>2400</v>
      </c>
      <c r="CE53" s="65">
        <f t="shared" ca="1" si="114"/>
        <v>9600</v>
      </c>
      <c r="CF53" s="65">
        <f t="shared" ca="1" si="114"/>
        <v>0</v>
      </c>
    </row>
    <row r="54" spans="2:84" s="53" customFormat="1" ht="12" x14ac:dyDescent="0.25">
      <c r="B54" s="50">
        <f>ROW()</f>
        <v>54</v>
      </c>
      <c r="O54" s="56"/>
      <c r="P54" s="57"/>
      <c r="Q54" s="58"/>
      <c r="U54" s="62"/>
      <c r="W54" s="61"/>
      <c r="X54" s="65">
        <f t="shared" ca="1" si="113"/>
        <v>0</v>
      </c>
      <c r="Y54" s="65">
        <f t="shared" ca="1" si="111"/>
        <v>0</v>
      </c>
      <c r="Z54" s="65">
        <f t="shared" ca="1" si="111"/>
        <v>0</v>
      </c>
      <c r="AA54" s="65">
        <f t="shared" ca="1" si="111"/>
        <v>0</v>
      </c>
      <c r="AB54" s="65">
        <f t="shared" ca="1" si="111"/>
        <v>0</v>
      </c>
      <c r="AC54" s="65">
        <f t="shared" ca="1" si="111"/>
        <v>0</v>
      </c>
      <c r="AD54" s="65">
        <f t="shared" ca="1" si="111"/>
        <v>0</v>
      </c>
      <c r="AE54" s="65">
        <f t="shared" ca="1" si="111"/>
        <v>0</v>
      </c>
      <c r="AF54" s="65">
        <f t="shared" ca="1" si="111"/>
        <v>0</v>
      </c>
      <c r="AG54" s="65">
        <f t="shared" ca="1" si="111"/>
        <v>0</v>
      </c>
      <c r="AH54" s="65">
        <f t="shared" ca="1" si="111"/>
        <v>0</v>
      </c>
      <c r="AI54" s="65">
        <f t="shared" ca="1" si="111"/>
        <v>0</v>
      </c>
      <c r="AJ54" s="65">
        <f t="shared" ca="1" si="114"/>
        <v>0</v>
      </c>
      <c r="AK54" s="65">
        <f t="shared" ca="1" si="114"/>
        <v>0</v>
      </c>
      <c r="AL54" s="65">
        <f t="shared" ca="1" si="114"/>
        <v>0</v>
      </c>
      <c r="AM54" s="65">
        <f t="shared" ca="1" si="114"/>
        <v>0</v>
      </c>
      <c r="AN54" s="65">
        <f t="shared" ca="1" si="114"/>
        <v>0</v>
      </c>
      <c r="AO54" s="65">
        <f t="shared" ca="1" si="114"/>
        <v>0</v>
      </c>
      <c r="AP54" s="65">
        <f t="shared" ca="1" si="114"/>
        <v>0</v>
      </c>
      <c r="AQ54" s="65">
        <f t="shared" ca="1" si="114"/>
        <v>0</v>
      </c>
      <c r="AR54" s="65">
        <f t="shared" ca="1" si="114"/>
        <v>0</v>
      </c>
      <c r="AS54" s="65">
        <f t="shared" ca="1" si="114"/>
        <v>0</v>
      </c>
      <c r="AT54" s="65">
        <f t="shared" ca="1" si="114"/>
        <v>0</v>
      </c>
      <c r="AU54" s="65">
        <f t="shared" ca="1" si="114"/>
        <v>0</v>
      </c>
      <c r="AV54" s="65">
        <f t="shared" ca="1" si="114"/>
        <v>0</v>
      </c>
      <c r="AW54" s="65">
        <f t="shared" ca="1" si="114"/>
        <v>0</v>
      </c>
      <c r="AX54" s="65">
        <f t="shared" ca="1" si="114"/>
        <v>0</v>
      </c>
      <c r="AY54" s="65">
        <f t="shared" ca="1" si="114"/>
        <v>0</v>
      </c>
      <c r="AZ54" s="65">
        <f t="shared" ca="1" si="114"/>
        <v>0</v>
      </c>
      <c r="BA54" s="65">
        <f t="shared" ca="1" si="114"/>
        <v>0</v>
      </c>
      <c r="BB54" s="65">
        <f t="shared" ca="1" si="114"/>
        <v>0</v>
      </c>
      <c r="BC54" s="65">
        <f t="shared" ca="1" si="114"/>
        <v>0</v>
      </c>
      <c r="BD54" s="65">
        <f t="shared" ca="1" si="114"/>
        <v>0</v>
      </c>
      <c r="BE54" s="65">
        <f t="shared" ca="1" si="114"/>
        <v>0</v>
      </c>
      <c r="BF54" s="65">
        <f t="shared" ca="1" si="114"/>
        <v>0</v>
      </c>
      <c r="BG54" s="65">
        <f t="shared" ca="1" si="114"/>
        <v>0</v>
      </c>
      <c r="BH54" s="65">
        <f t="shared" ca="1" si="114"/>
        <v>0</v>
      </c>
      <c r="BI54" s="65">
        <f t="shared" ca="1" si="114"/>
        <v>0</v>
      </c>
      <c r="BJ54" s="65">
        <f t="shared" ca="1" si="114"/>
        <v>0</v>
      </c>
      <c r="BK54" s="65">
        <f t="shared" ca="1" si="114"/>
        <v>0</v>
      </c>
      <c r="BL54" s="65">
        <f t="shared" ca="1" si="114"/>
        <v>0</v>
      </c>
      <c r="BM54" s="65">
        <f t="shared" ca="1" si="114"/>
        <v>0</v>
      </c>
      <c r="BN54" s="65">
        <f t="shared" ca="1" si="114"/>
        <v>0</v>
      </c>
      <c r="BO54" s="65">
        <f t="shared" ca="1" si="114"/>
        <v>0</v>
      </c>
      <c r="BP54" s="65">
        <f t="shared" ca="1" si="114"/>
        <v>0</v>
      </c>
      <c r="BQ54" s="65">
        <f t="shared" ca="1" si="114"/>
        <v>0</v>
      </c>
      <c r="BR54" s="65">
        <f t="shared" ca="1" si="114"/>
        <v>0</v>
      </c>
      <c r="BS54" s="65">
        <f t="shared" ca="1" si="114"/>
        <v>0</v>
      </c>
      <c r="BT54" s="65">
        <f t="shared" ca="1" si="114"/>
        <v>0</v>
      </c>
      <c r="BU54" s="65">
        <f t="shared" ca="1" si="114"/>
        <v>0</v>
      </c>
      <c r="BV54" s="65">
        <f t="shared" ca="1" si="114"/>
        <v>0</v>
      </c>
      <c r="BW54" s="65">
        <f t="shared" ca="1" si="114"/>
        <v>0</v>
      </c>
      <c r="BX54" s="65">
        <f t="shared" ca="1" si="114"/>
        <v>0</v>
      </c>
      <c r="BY54" s="65">
        <f t="shared" ca="1" si="114"/>
        <v>0</v>
      </c>
      <c r="BZ54" s="65">
        <f t="shared" ca="1" si="114"/>
        <v>0</v>
      </c>
      <c r="CA54" s="65">
        <f t="shared" ca="1" si="114"/>
        <v>0</v>
      </c>
      <c r="CB54" s="65">
        <f t="shared" ca="1" si="114"/>
        <v>0</v>
      </c>
      <c r="CC54" s="65">
        <f t="shared" ca="1" si="114"/>
        <v>0</v>
      </c>
      <c r="CD54" s="65">
        <f t="shared" ca="1" si="114"/>
        <v>600</v>
      </c>
      <c r="CE54" s="65">
        <f t="shared" ca="1" si="114"/>
        <v>2400</v>
      </c>
      <c r="CF54" s="65">
        <f t="shared" ca="1" si="114"/>
        <v>0</v>
      </c>
    </row>
    <row r="55" spans="2:84" s="53" customFormat="1" ht="12" x14ac:dyDescent="0.25">
      <c r="B55" s="50">
        <f>ROW()</f>
        <v>55</v>
      </c>
      <c r="O55" s="56"/>
      <c r="P55" s="57"/>
      <c r="Q55" s="58"/>
      <c r="U55" s="62"/>
      <c r="W55" s="61"/>
      <c r="X55" s="65">
        <f t="shared" ca="1" si="113"/>
        <v>0</v>
      </c>
      <c r="Y55" s="65">
        <f t="shared" ca="1" si="111"/>
        <v>0</v>
      </c>
      <c r="Z55" s="65">
        <f t="shared" ca="1" si="111"/>
        <v>0</v>
      </c>
      <c r="AA55" s="65">
        <f t="shared" ca="1" si="111"/>
        <v>0</v>
      </c>
      <c r="AB55" s="65">
        <f t="shared" ca="1" si="111"/>
        <v>0</v>
      </c>
      <c r="AC55" s="65">
        <f t="shared" ca="1" si="111"/>
        <v>0</v>
      </c>
      <c r="AD55" s="65">
        <f t="shared" ca="1" si="111"/>
        <v>0</v>
      </c>
      <c r="AE55" s="65">
        <f t="shared" ca="1" si="111"/>
        <v>0</v>
      </c>
      <c r="AF55" s="65">
        <f t="shared" ca="1" si="111"/>
        <v>0</v>
      </c>
      <c r="AG55" s="65">
        <f t="shared" ca="1" si="111"/>
        <v>0</v>
      </c>
      <c r="AH55" s="65">
        <f t="shared" ca="1" si="111"/>
        <v>0</v>
      </c>
      <c r="AI55" s="65">
        <f t="shared" ca="1" si="111"/>
        <v>0</v>
      </c>
      <c r="AJ55" s="65">
        <f t="shared" ca="1" si="114"/>
        <v>0</v>
      </c>
      <c r="AK55" s="65">
        <f t="shared" ca="1" si="114"/>
        <v>0</v>
      </c>
      <c r="AL55" s="65">
        <f t="shared" ca="1" si="114"/>
        <v>0</v>
      </c>
      <c r="AM55" s="65">
        <f t="shared" ca="1" si="114"/>
        <v>0</v>
      </c>
      <c r="AN55" s="65">
        <f t="shared" ca="1" si="114"/>
        <v>0</v>
      </c>
      <c r="AO55" s="65">
        <f t="shared" ca="1" si="114"/>
        <v>0</v>
      </c>
      <c r="AP55" s="65">
        <f t="shared" ca="1" si="114"/>
        <v>0</v>
      </c>
      <c r="AQ55" s="65">
        <f t="shared" ca="1" si="114"/>
        <v>0</v>
      </c>
      <c r="AR55" s="65">
        <f t="shared" ca="1" si="114"/>
        <v>0</v>
      </c>
      <c r="AS55" s="65">
        <f t="shared" ca="1" si="114"/>
        <v>0</v>
      </c>
      <c r="AT55" s="65">
        <f t="shared" ca="1" si="114"/>
        <v>0</v>
      </c>
      <c r="AU55" s="65">
        <f t="shared" ca="1" si="114"/>
        <v>0</v>
      </c>
      <c r="AV55" s="65">
        <f t="shared" ca="1" si="114"/>
        <v>0</v>
      </c>
      <c r="AW55" s="65">
        <f t="shared" ca="1" si="114"/>
        <v>0</v>
      </c>
      <c r="AX55" s="65">
        <f t="shared" ca="1" si="114"/>
        <v>0</v>
      </c>
      <c r="AY55" s="65">
        <f t="shared" ca="1" si="114"/>
        <v>0</v>
      </c>
      <c r="AZ55" s="65">
        <f t="shared" ca="1" si="114"/>
        <v>0</v>
      </c>
      <c r="BA55" s="65">
        <f t="shared" ca="1" si="114"/>
        <v>0</v>
      </c>
      <c r="BB55" s="65">
        <f t="shared" ca="1" si="114"/>
        <v>0</v>
      </c>
      <c r="BC55" s="65">
        <f t="shared" ca="1" si="114"/>
        <v>0</v>
      </c>
      <c r="BD55" s="65">
        <f t="shared" ca="1" si="114"/>
        <v>0</v>
      </c>
      <c r="BE55" s="65">
        <f t="shared" ca="1" si="114"/>
        <v>0</v>
      </c>
      <c r="BF55" s="65">
        <f t="shared" ca="1" si="114"/>
        <v>0</v>
      </c>
      <c r="BG55" s="65">
        <f t="shared" ca="1" si="114"/>
        <v>0</v>
      </c>
      <c r="BH55" s="65">
        <f t="shared" ca="1" si="114"/>
        <v>0</v>
      </c>
      <c r="BI55" s="65">
        <f t="shared" ca="1" si="114"/>
        <v>0</v>
      </c>
      <c r="BJ55" s="65">
        <f t="shared" ca="1" si="114"/>
        <v>0</v>
      </c>
      <c r="BK55" s="65">
        <f t="shared" ca="1" si="114"/>
        <v>0</v>
      </c>
      <c r="BL55" s="65">
        <f t="shared" ca="1" si="114"/>
        <v>0</v>
      </c>
      <c r="BM55" s="65">
        <f t="shared" ca="1" si="114"/>
        <v>0</v>
      </c>
      <c r="BN55" s="65">
        <f t="shared" ca="1" si="114"/>
        <v>0</v>
      </c>
      <c r="BO55" s="65">
        <f t="shared" ca="1" si="114"/>
        <v>0</v>
      </c>
      <c r="BP55" s="65">
        <f t="shared" ca="1" si="114"/>
        <v>0</v>
      </c>
      <c r="BQ55" s="65">
        <f t="shared" ca="1" si="114"/>
        <v>0</v>
      </c>
      <c r="BR55" s="65">
        <f t="shared" ca="1" si="114"/>
        <v>0</v>
      </c>
      <c r="BS55" s="65">
        <f t="shared" ca="1" si="114"/>
        <v>0</v>
      </c>
      <c r="BT55" s="65">
        <f t="shared" ca="1" si="114"/>
        <v>0</v>
      </c>
      <c r="BU55" s="65">
        <f t="shared" ca="1" si="114"/>
        <v>0</v>
      </c>
      <c r="BV55" s="65">
        <f t="shared" ca="1" si="114"/>
        <v>0</v>
      </c>
      <c r="BW55" s="65">
        <f t="shared" ca="1" si="114"/>
        <v>0</v>
      </c>
      <c r="BX55" s="65">
        <f t="shared" ca="1" si="114"/>
        <v>0</v>
      </c>
      <c r="BY55" s="65">
        <f t="shared" ca="1" si="114"/>
        <v>0</v>
      </c>
      <c r="BZ55" s="65">
        <f t="shared" ca="1" si="114"/>
        <v>0</v>
      </c>
      <c r="CA55" s="65">
        <f t="shared" ca="1" si="114"/>
        <v>0</v>
      </c>
      <c r="CB55" s="65">
        <f t="shared" ca="1" si="114"/>
        <v>0</v>
      </c>
      <c r="CC55" s="65">
        <f t="shared" ca="1" si="114"/>
        <v>0</v>
      </c>
      <c r="CD55" s="65">
        <f t="shared" ca="1" si="114"/>
        <v>40</v>
      </c>
      <c r="CE55" s="65">
        <f t="shared" ca="1" si="114"/>
        <v>160</v>
      </c>
      <c r="CF55" s="65">
        <f t="shared" ca="1" si="114"/>
        <v>0</v>
      </c>
    </row>
    <row r="56" spans="2:84" s="53" customFormat="1" ht="12" x14ac:dyDescent="0.25">
      <c r="B56" s="50">
        <f>ROW()</f>
        <v>56</v>
      </c>
      <c r="O56" s="56"/>
      <c r="P56" s="57"/>
      <c r="Q56" s="58"/>
      <c r="U56" s="62"/>
      <c r="W56" s="61"/>
      <c r="X56" s="65">
        <f t="shared" ca="1" si="113"/>
        <v>0</v>
      </c>
      <c r="Y56" s="65">
        <f t="shared" ca="1" si="111"/>
        <v>0</v>
      </c>
      <c r="Z56" s="65">
        <f t="shared" ca="1" si="111"/>
        <v>0</v>
      </c>
      <c r="AA56" s="65">
        <f t="shared" ca="1" si="111"/>
        <v>0</v>
      </c>
      <c r="AB56" s="65">
        <f t="shared" ca="1" si="111"/>
        <v>0</v>
      </c>
      <c r="AC56" s="65">
        <f t="shared" ca="1" si="111"/>
        <v>0</v>
      </c>
      <c r="AD56" s="65">
        <f t="shared" ca="1" si="111"/>
        <v>0</v>
      </c>
      <c r="AE56" s="65">
        <f t="shared" ca="1" si="111"/>
        <v>0</v>
      </c>
      <c r="AF56" s="65">
        <f t="shared" ca="1" si="111"/>
        <v>0</v>
      </c>
      <c r="AG56" s="65">
        <f t="shared" ca="1" si="111"/>
        <v>0</v>
      </c>
      <c r="AH56" s="65">
        <f t="shared" ca="1" si="111"/>
        <v>0</v>
      </c>
      <c r="AI56" s="65">
        <f t="shared" ca="1" si="111"/>
        <v>0</v>
      </c>
      <c r="AJ56" s="65">
        <f t="shared" ca="1" si="114"/>
        <v>0</v>
      </c>
      <c r="AK56" s="65">
        <f t="shared" ca="1" si="114"/>
        <v>0</v>
      </c>
      <c r="AL56" s="65">
        <f t="shared" ca="1" si="114"/>
        <v>0</v>
      </c>
      <c r="AM56" s="65">
        <f t="shared" ca="1" si="114"/>
        <v>0</v>
      </c>
      <c r="AN56" s="65">
        <f t="shared" ca="1" si="114"/>
        <v>0</v>
      </c>
      <c r="AO56" s="65">
        <f t="shared" ca="1" si="114"/>
        <v>0</v>
      </c>
      <c r="AP56" s="65">
        <f t="shared" ca="1" si="114"/>
        <v>0</v>
      </c>
      <c r="AQ56" s="65">
        <f t="shared" ca="1" si="114"/>
        <v>0</v>
      </c>
      <c r="AR56" s="65">
        <f t="shared" ca="1" si="114"/>
        <v>0</v>
      </c>
      <c r="AS56" s="65">
        <f t="shared" ca="1" si="114"/>
        <v>0</v>
      </c>
      <c r="AT56" s="65">
        <f t="shared" ca="1" si="114"/>
        <v>0</v>
      </c>
      <c r="AU56" s="65">
        <f t="shared" ca="1" si="114"/>
        <v>0</v>
      </c>
      <c r="AV56" s="65">
        <f t="shared" ca="1" si="114"/>
        <v>0</v>
      </c>
      <c r="AW56" s="65">
        <f t="shared" ca="1" si="114"/>
        <v>0</v>
      </c>
      <c r="AX56" s="65">
        <f t="shared" ca="1" si="114"/>
        <v>0</v>
      </c>
      <c r="AY56" s="65">
        <f t="shared" ca="1" si="114"/>
        <v>0</v>
      </c>
      <c r="AZ56" s="65">
        <f t="shared" ca="1" si="114"/>
        <v>0</v>
      </c>
      <c r="BA56" s="65">
        <f t="shared" ca="1" si="114"/>
        <v>0</v>
      </c>
      <c r="BB56" s="65">
        <f t="shared" ca="1" si="114"/>
        <v>0</v>
      </c>
      <c r="BC56" s="65">
        <f t="shared" ca="1" si="114"/>
        <v>0</v>
      </c>
      <c r="BD56" s="65">
        <f t="shared" ca="1" si="114"/>
        <v>0</v>
      </c>
      <c r="BE56" s="65">
        <f t="shared" ca="1" si="114"/>
        <v>0</v>
      </c>
      <c r="BF56" s="65">
        <f t="shared" ca="1" si="114"/>
        <v>0</v>
      </c>
      <c r="BG56" s="65">
        <f t="shared" ca="1" si="114"/>
        <v>0</v>
      </c>
      <c r="BH56" s="65">
        <f t="shared" ca="1" si="114"/>
        <v>0</v>
      </c>
      <c r="BI56" s="65">
        <f t="shared" ca="1" si="114"/>
        <v>0</v>
      </c>
      <c r="BJ56" s="65">
        <f t="shared" ca="1" si="114"/>
        <v>0</v>
      </c>
      <c r="BK56" s="65">
        <f t="shared" ca="1" si="114"/>
        <v>0</v>
      </c>
      <c r="BL56" s="65">
        <f t="shared" ca="1" si="114"/>
        <v>0</v>
      </c>
      <c r="BM56" s="65">
        <f t="shared" ca="1" si="114"/>
        <v>0</v>
      </c>
      <c r="BN56" s="65">
        <f t="shared" ca="1" si="114"/>
        <v>0</v>
      </c>
      <c r="BO56" s="65">
        <f t="shared" ca="1" si="114"/>
        <v>0</v>
      </c>
      <c r="BP56" s="65">
        <f t="shared" ca="1" si="114"/>
        <v>0</v>
      </c>
      <c r="BQ56" s="65">
        <f t="shared" ca="1" si="114"/>
        <v>0</v>
      </c>
      <c r="BR56" s="65">
        <f t="shared" ca="1" si="114"/>
        <v>0</v>
      </c>
      <c r="BS56" s="65">
        <f t="shared" ca="1" si="114"/>
        <v>0</v>
      </c>
      <c r="BT56" s="65">
        <f t="shared" ca="1" si="114"/>
        <v>0</v>
      </c>
      <c r="BU56" s="65">
        <f t="shared" ca="1" si="114"/>
        <v>0</v>
      </c>
      <c r="BV56" s="65">
        <f t="shared" ca="1" si="114"/>
        <v>0</v>
      </c>
      <c r="BW56" s="65">
        <f t="shared" ca="1" si="114"/>
        <v>0</v>
      </c>
      <c r="BX56" s="65">
        <f t="shared" ca="1" si="114"/>
        <v>0</v>
      </c>
      <c r="BY56" s="65">
        <f t="shared" ca="1" si="114"/>
        <v>0</v>
      </c>
      <c r="BZ56" s="65">
        <f t="shared" ca="1" si="114"/>
        <v>0</v>
      </c>
      <c r="CA56" s="65">
        <f t="shared" ca="1" si="114"/>
        <v>0</v>
      </c>
      <c r="CB56" s="65">
        <f t="shared" ca="1" si="114"/>
        <v>0</v>
      </c>
      <c r="CC56" s="65">
        <f t="shared" ca="1" si="114"/>
        <v>0</v>
      </c>
      <c r="CD56" s="65">
        <f t="shared" ca="1" si="114"/>
        <v>140</v>
      </c>
      <c r="CE56" s="65">
        <f t="shared" ca="1" si="114"/>
        <v>560</v>
      </c>
      <c r="CF56" s="65">
        <f t="shared" ca="1" si="114"/>
        <v>0</v>
      </c>
    </row>
    <row r="57" spans="2:84" s="53" customFormat="1" ht="12" x14ac:dyDescent="0.25">
      <c r="B57" s="50">
        <f>ROW()</f>
        <v>57</v>
      </c>
      <c r="O57" s="56"/>
      <c r="P57" s="57"/>
      <c r="Q57" s="58"/>
      <c r="U57" s="62"/>
      <c r="W57" s="61"/>
      <c r="X57" s="65">
        <f t="shared" ca="1" si="113"/>
        <v>0</v>
      </c>
      <c r="Y57" s="65">
        <f t="shared" ca="1" si="111"/>
        <v>0</v>
      </c>
      <c r="Z57" s="65">
        <f t="shared" ca="1" si="111"/>
        <v>0</v>
      </c>
      <c r="AA57" s="65">
        <f t="shared" ca="1" si="111"/>
        <v>0</v>
      </c>
      <c r="AB57" s="65">
        <f t="shared" ca="1" si="111"/>
        <v>0</v>
      </c>
      <c r="AC57" s="65">
        <f t="shared" ca="1" si="111"/>
        <v>0</v>
      </c>
      <c r="AD57" s="65">
        <f t="shared" ca="1" si="111"/>
        <v>0</v>
      </c>
      <c r="AE57" s="65">
        <f t="shared" ca="1" si="111"/>
        <v>0</v>
      </c>
      <c r="AF57" s="65">
        <f t="shared" ca="1" si="111"/>
        <v>0</v>
      </c>
      <c r="AG57" s="65">
        <f t="shared" ca="1" si="111"/>
        <v>0</v>
      </c>
      <c r="AH57" s="65">
        <f t="shared" ca="1" si="111"/>
        <v>0</v>
      </c>
      <c r="AI57" s="65">
        <f t="shared" ca="1" si="111"/>
        <v>0</v>
      </c>
      <c r="AJ57" s="65">
        <f t="shared" ca="1" si="114"/>
        <v>0</v>
      </c>
      <c r="AK57" s="65">
        <f t="shared" ca="1" si="114"/>
        <v>0</v>
      </c>
      <c r="AL57" s="65">
        <f t="shared" ca="1" si="114"/>
        <v>0</v>
      </c>
      <c r="AM57" s="65">
        <f t="shared" ca="1" si="114"/>
        <v>0</v>
      </c>
      <c r="AN57" s="65">
        <f t="shared" ca="1" si="114"/>
        <v>0</v>
      </c>
      <c r="AO57" s="65">
        <f t="shared" ca="1" si="114"/>
        <v>0</v>
      </c>
      <c r="AP57" s="65">
        <f t="shared" ca="1" si="114"/>
        <v>0</v>
      </c>
      <c r="AQ57" s="65">
        <f t="shared" ca="1" si="114"/>
        <v>0</v>
      </c>
      <c r="AR57" s="65">
        <f t="shared" ca="1" si="114"/>
        <v>0</v>
      </c>
      <c r="AS57" s="65">
        <f t="shared" ca="1" si="114"/>
        <v>0</v>
      </c>
      <c r="AT57" s="65">
        <f t="shared" ca="1" si="114"/>
        <v>0</v>
      </c>
      <c r="AU57" s="65">
        <f t="shared" ca="1" si="114"/>
        <v>0</v>
      </c>
      <c r="AV57" s="65">
        <f t="shared" ca="1" si="114"/>
        <v>0</v>
      </c>
      <c r="AW57" s="65">
        <f t="shared" ca="1" si="114"/>
        <v>0</v>
      </c>
      <c r="AX57" s="65">
        <f t="shared" ca="1" si="114"/>
        <v>0</v>
      </c>
      <c r="AY57" s="65">
        <f t="shared" ca="1" si="114"/>
        <v>0</v>
      </c>
      <c r="AZ57" s="65">
        <f t="shared" ca="1" si="114"/>
        <v>0</v>
      </c>
      <c r="BA57" s="65">
        <f t="shared" ca="1" si="114"/>
        <v>0</v>
      </c>
      <c r="BB57" s="65">
        <f t="shared" ca="1" si="114"/>
        <v>0</v>
      </c>
      <c r="BC57" s="65">
        <f t="shared" ca="1" si="114"/>
        <v>0</v>
      </c>
      <c r="BD57" s="65">
        <f t="shared" ca="1" si="114"/>
        <v>0</v>
      </c>
      <c r="BE57" s="65">
        <f t="shared" ca="1" si="114"/>
        <v>0</v>
      </c>
      <c r="BF57" s="65">
        <f t="shared" ca="1" si="114"/>
        <v>0</v>
      </c>
      <c r="BG57" s="65">
        <f t="shared" ca="1" si="114"/>
        <v>0</v>
      </c>
      <c r="BH57" s="65">
        <f t="shared" ca="1" si="114"/>
        <v>0</v>
      </c>
      <c r="BI57" s="65">
        <f t="shared" ca="1" si="114"/>
        <v>0</v>
      </c>
      <c r="BJ57" s="65">
        <f t="shared" ca="1" si="114"/>
        <v>0</v>
      </c>
      <c r="BK57" s="65">
        <f t="shared" ca="1" si="114"/>
        <v>0</v>
      </c>
      <c r="BL57" s="65">
        <f t="shared" ca="1" si="114"/>
        <v>0</v>
      </c>
      <c r="BM57" s="65">
        <f t="shared" ca="1" si="114"/>
        <v>0</v>
      </c>
      <c r="BN57" s="65">
        <f t="shared" ca="1" si="114"/>
        <v>0</v>
      </c>
      <c r="BO57" s="65">
        <f t="shared" ca="1" si="114"/>
        <v>0</v>
      </c>
      <c r="BP57" s="65">
        <f t="shared" ca="1" si="114"/>
        <v>0</v>
      </c>
      <c r="BQ57" s="65">
        <f t="shared" ca="1" si="114"/>
        <v>0</v>
      </c>
      <c r="BR57" s="65">
        <f t="shared" ca="1" si="114"/>
        <v>0</v>
      </c>
      <c r="BS57" s="65">
        <f t="shared" ca="1" si="114"/>
        <v>0</v>
      </c>
      <c r="BT57" s="65">
        <f t="shared" ca="1" si="114"/>
        <v>0</v>
      </c>
      <c r="BU57" s="65">
        <f t="shared" ca="1" si="114"/>
        <v>0</v>
      </c>
      <c r="BV57" s="65">
        <f t="shared" ca="1" si="114"/>
        <v>0</v>
      </c>
      <c r="BW57" s="65">
        <f t="shared" ca="1" si="114"/>
        <v>0</v>
      </c>
      <c r="BX57" s="65">
        <f t="shared" ca="1" si="114"/>
        <v>0</v>
      </c>
      <c r="BY57" s="65">
        <f t="shared" ca="1" si="114"/>
        <v>0</v>
      </c>
      <c r="BZ57" s="65">
        <f t="shared" ca="1" si="114"/>
        <v>0</v>
      </c>
      <c r="CA57" s="65">
        <f t="shared" ca="1" si="114"/>
        <v>0</v>
      </c>
      <c r="CB57" s="65">
        <f t="shared" ca="1" si="114"/>
        <v>0</v>
      </c>
      <c r="CC57" s="65">
        <f t="shared" ca="1" si="114"/>
        <v>0</v>
      </c>
      <c r="CD57" s="65">
        <f t="shared" ca="1" si="114"/>
        <v>42</v>
      </c>
      <c r="CE57" s="65">
        <f t="shared" ca="1" si="114"/>
        <v>168</v>
      </c>
      <c r="CF57" s="65">
        <f t="shared" ref="AJ57:CF63" ca="1" si="115">SUMIFS(INDIRECT("Prcsses!"&amp;ADDRESS($B57,$X$2)&amp;":"&amp;ADDRESS($B57,$X$2-1+$P$8)),INDIRECT("Prcsses!"&amp;ADDRESS($B$8,$X$2)&amp;":"&amp;ADDRESS($B$8,$X$2-1+$P$8)),CF$8)</f>
        <v>0</v>
      </c>
    </row>
    <row r="58" spans="2:84" s="53" customFormat="1" ht="12" x14ac:dyDescent="0.25">
      <c r="B58" s="50">
        <f>ROW()</f>
        <v>58</v>
      </c>
      <c r="O58" s="56"/>
      <c r="P58" s="57"/>
      <c r="Q58" s="58"/>
      <c r="U58" s="62"/>
      <c r="W58" s="61"/>
      <c r="X58" s="65">
        <f t="shared" ca="1" si="113"/>
        <v>0</v>
      </c>
      <c r="Y58" s="65">
        <f t="shared" ca="1" si="111"/>
        <v>0</v>
      </c>
      <c r="Z58" s="65">
        <f t="shared" ca="1" si="111"/>
        <v>0</v>
      </c>
      <c r="AA58" s="65">
        <f t="shared" ca="1" si="111"/>
        <v>0</v>
      </c>
      <c r="AB58" s="65">
        <f t="shared" ca="1" si="111"/>
        <v>0</v>
      </c>
      <c r="AC58" s="65">
        <f t="shared" ca="1" si="111"/>
        <v>0</v>
      </c>
      <c r="AD58" s="65">
        <f t="shared" ca="1" si="111"/>
        <v>0</v>
      </c>
      <c r="AE58" s="65">
        <f t="shared" ca="1" si="111"/>
        <v>0</v>
      </c>
      <c r="AF58" s="65">
        <f t="shared" ca="1" si="111"/>
        <v>0</v>
      </c>
      <c r="AG58" s="65">
        <f t="shared" ca="1" si="111"/>
        <v>0</v>
      </c>
      <c r="AH58" s="65">
        <f t="shared" ca="1" si="111"/>
        <v>0</v>
      </c>
      <c r="AI58" s="65">
        <f t="shared" ca="1" si="111"/>
        <v>0</v>
      </c>
      <c r="AJ58" s="65">
        <f t="shared" ca="1" si="115"/>
        <v>0</v>
      </c>
      <c r="AK58" s="65">
        <f t="shared" ca="1" si="115"/>
        <v>0</v>
      </c>
      <c r="AL58" s="65">
        <f t="shared" ca="1" si="115"/>
        <v>0</v>
      </c>
      <c r="AM58" s="65">
        <f t="shared" ca="1" si="115"/>
        <v>0</v>
      </c>
      <c r="AN58" s="65">
        <f t="shared" ca="1" si="115"/>
        <v>0</v>
      </c>
      <c r="AO58" s="65">
        <f t="shared" ca="1" si="115"/>
        <v>0</v>
      </c>
      <c r="AP58" s="65">
        <f t="shared" ca="1" si="115"/>
        <v>0</v>
      </c>
      <c r="AQ58" s="65">
        <f t="shared" ca="1" si="115"/>
        <v>0</v>
      </c>
      <c r="AR58" s="65">
        <f t="shared" ca="1" si="115"/>
        <v>0</v>
      </c>
      <c r="AS58" s="65">
        <f t="shared" ca="1" si="115"/>
        <v>0</v>
      </c>
      <c r="AT58" s="65">
        <f t="shared" ca="1" si="115"/>
        <v>0</v>
      </c>
      <c r="AU58" s="65">
        <f t="shared" ca="1" si="115"/>
        <v>0</v>
      </c>
      <c r="AV58" s="65">
        <f t="shared" ca="1" si="115"/>
        <v>0</v>
      </c>
      <c r="AW58" s="65">
        <f t="shared" ca="1" si="115"/>
        <v>0</v>
      </c>
      <c r="AX58" s="65">
        <f t="shared" ca="1" si="115"/>
        <v>0</v>
      </c>
      <c r="AY58" s="65">
        <f t="shared" ca="1" si="115"/>
        <v>0</v>
      </c>
      <c r="AZ58" s="65">
        <f t="shared" ca="1" si="115"/>
        <v>0</v>
      </c>
      <c r="BA58" s="65">
        <f t="shared" ca="1" si="115"/>
        <v>0</v>
      </c>
      <c r="BB58" s="65">
        <f t="shared" ca="1" si="115"/>
        <v>0</v>
      </c>
      <c r="BC58" s="65">
        <f t="shared" ca="1" si="115"/>
        <v>0</v>
      </c>
      <c r="BD58" s="65">
        <f t="shared" ca="1" si="115"/>
        <v>0</v>
      </c>
      <c r="BE58" s="65">
        <f t="shared" ca="1" si="115"/>
        <v>0</v>
      </c>
      <c r="BF58" s="65">
        <f t="shared" ca="1" si="115"/>
        <v>0</v>
      </c>
      <c r="BG58" s="65">
        <f t="shared" ca="1" si="115"/>
        <v>0</v>
      </c>
      <c r="BH58" s="65">
        <f t="shared" ca="1" si="115"/>
        <v>0</v>
      </c>
      <c r="BI58" s="65">
        <f t="shared" ca="1" si="115"/>
        <v>0</v>
      </c>
      <c r="BJ58" s="65">
        <f t="shared" ca="1" si="115"/>
        <v>0</v>
      </c>
      <c r="BK58" s="65">
        <f t="shared" ca="1" si="115"/>
        <v>0</v>
      </c>
      <c r="BL58" s="65">
        <f t="shared" ca="1" si="115"/>
        <v>0</v>
      </c>
      <c r="BM58" s="65">
        <f t="shared" ca="1" si="115"/>
        <v>0</v>
      </c>
      <c r="BN58" s="65">
        <f t="shared" ca="1" si="115"/>
        <v>0</v>
      </c>
      <c r="BO58" s="65">
        <f t="shared" ca="1" si="115"/>
        <v>0</v>
      </c>
      <c r="BP58" s="65">
        <f t="shared" ca="1" si="115"/>
        <v>0</v>
      </c>
      <c r="BQ58" s="65">
        <f t="shared" ca="1" si="115"/>
        <v>0</v>
      </c>
      <c r="BR58" s="65">
        <f t="shared" ca="1" si="115"/>
        <v>0</v>
      </c>
      <c r="BS58" s="65">
        <f t="shared" ca="1" si="115"/>
        <v>0</v>
      </c>
      <c r="BT58" s="65">
        <f t="shared" ca="1" si="115"/>
        <v>0</v>
      </c>
      <c r="BU58" s="65">
        <f t="shared" ca="1" si="115"/>
        <v>0</v>
      </c>
      <c r="BV58" s="65">
        <f t="shared" ca="1" si="115"/>
        <v>0</v>
      </c>
      <c r="BW58" s="65">
        <f t="shared" ca="1" si="115"/>
        <v>0</v>
      </c>
      <c r="BX58" s="65">
        <f t="shared" ca="1" si="115"/>
        <v>0</v>
      </c>
      <c r="BY58" s="65">
        <f t="shared" ca="1" si="115"/>
        <v>0</v>
      </c>
      <c r="BZ58" s="65">
        <f t="shared" ca="1" si="115"/>
        <v>0</v>
      </c>
      <c r="CA58" s="65">
        <f t="shared" ca="1" si="115"/>
        <v>0</v>
      </c>
      <c r="CB58" s="65">
        <f t="shared" ca="1" si="115"/>
        <v>0</v>
      </c>
      <c r="CC58" s="65">
        <f t="shared" ca="1" si="115"/>
        <v>0</v>
      </c>
      <c r="CD58" s="65">
        <f t="shared" ca="1" si="115"/>
        <v>30</v>
      </c>
      <c r="CE58" s="65">
        <f t="shared" ca="1" si="115"/>
        <v>120</v>
      </c>
      <c r="CF58" s="65">
        <f t="shared" ca="1" si="115"/>
        <v>0</v>
      </c>
    </row>
    <row r="59" spans="2:84" s="53" customFormat="1" ht="12" x14ac:dyDescent="0.25">
      <c r="B59" s="50">
        <f>ROW()</f>
        <v>59</v>
      </c>
      <c r="O59" s="56"/>
      <c r="P59" s="57"/>
      <c r="Q59" s="58"/>
      <c r="U59" s="62"/>
      <c r="W59" s="61"/>
      <c r="X59" s="65">
        <f t="shared" ca="1" si="113"/>
        <v>0</v>
      </c>
      <c r="Y59" s="65">
        <f t="shared" ca="1" si="111"/>
        <v>0</v>
      </c>
      <c r="Z59" s="65">
        <f t="shared" ca="1" si="111"/>
        <v>0</v>
      </c>
      <c r="AA59" s="65">
        <f t="shared" ca="1" si="111"/>
        <v>0</v>
      </c>
      <c r="AB59" s="65">
        <f t="shared" ca="1" si="111"/>
        <v>0</v>
      </c>
      <c r="AC59" s="65">
        <f t="shared" ca="1" si="111"/>
        <v>0</v>
      </c>
      <c r="AD59" s="65">
        <f t="shared" ca="1" si="111"/>
        <v>0</v>
      </c>
      <c r="AE59" s="65">
        <f t="shared" ca="1" si="111"/>
        <v>0</v>
      </c>
      <c r="AF59" s="65">
        <f t="shared" ca="1" si="111"/>
        <v>0</v>
      </c>
      <c r="AG59" s="65">
        <f t="shared" ca="1" si="111"/>
        <v>0</v>
      </c>
      <c r="AH59" s="65">
        <f t="shared" ca="1" si="111"/>
        <v>0</v>
      </c>
      <c r="AI59" s="65">
        <f t="shared" ca="1" si="111"/>
        <v>0</v>
      </c>
      <c r="AJ59" s="65">
        <f t="shared" ca="1" si="115"/>
        <v>0</v>
      </c>
      <c r="AK59" s="65">
        <f t="shared" ca="1" si="115"/>
        <v>0</v>
      </c>
      <c r="AL59" s="65">
        <f t="shared" ca="1" si="115"/>
        <v>0</v>
      </c>
      <c r="AM59" s="65">
        <f t="shared" ca="1" si="115"/>
        <v>0</v>
      </c>
      <c r="AN59" s="65">
        <f t="shared" ca="1" si="115"/>
        <v>0</v>
      </c>
      <c r="AO59" s="65">
        <f t="shared" ca="1" si="115"/>
        <v>0</v>
      </c>
      <c r="AP59" s="65">
        <f t="shared" ca="1" si="115"/>
        <v>0</v>
      </c>
      <c r="AQ59" s="65">
        <f t="shared" ca="1" si="115"/>
        <v>0</v>
      </c>
      <c r="AR59" s="65">
        <f t="shared" ca="1" si="115"/>
        <v>0</v>
      </c>
      <c r="AS59" s="65">
        <f t="shared" ca="1" si="115"/>
        <v>0</v>
      </c>
      <c r="AT59" s="65">
        <f t="shared" ca="1" si="115"/>
        <v>0</v>
      </c>
      <c r="AU59" s="65">
        <f t="shared" ca="1" si="115"/>
        <v>0</v>
      </c>
      <c r="AV59" s="65">
        <f t="shared" ca="1" si="115"/>
        <v>0</v>
      </c>
      <c r="AW59" s="65">
        <f t="shared" ca="1" si="115"/>
        <v>0</v>
      </c>
      <c r="AX59" s="65">
        <f t="shared" ca="1" si="115"/>
        <v>0</v>
      </c>
      <c r="AY59" s="65">
        <f t="shared" ca="1" si="115"/>
        <v>0</v>
      </c>
      <c r="AZ59" s="65">
        <f t="shared" ca="1" si="115"/>
        <v>0</v>
      </c>
      <c r="BA59" s="65">
        <f t="shared" ca="1" si="115"/>
        <v>0</v>
      </c>
      <c r="BB59" s="65">
        <f t="shared" ca="1" si="115"/>
        <v>0</v>
      </c>
      <c r="BC59" s="65">
        <f t="shared" ca="1" si="115"/>
        <v>0</v>
      </c>
      <c r="BD59" s="65">
        <f t="shared" ca="1" si="115"/>
        <v>0</v>
      </c>
      <c r="BE59" s="65">
        <f t="shared" ca="1" si="115"/>
        <v>0</v>
      </c>
      <c r="BF59" s="65">
        <f t="shared" ca="1" si="115"/>
        <v>0</v>
      </c>
      <c r="BG59" s="65">
        <f t="shared" ca="1" si="115"/>
        <v>0</v>
      </c>
      <c r="BH59" s="65">
        <f t="shared" ca="1" si="115"/>
        <v>0</v>
      </c>
      <c r="BI59" s="65">
        <f t="shared" ca="1" si="115"/>
        <v>0</v>
      </c>
      <c r="BJ59" s="65">
        <f t="shared" ca="1" si="115"/>
        <v>0</v>
      </c>
      <c r="BK59" s="65">
        <f t="shared" ca="1" si="115"/>
        <v>0</v>
      </c>
      <c r="BL59" s="65">
        <f t="shared" ca="1" si="115"/>
        <v>0</v>
      </c>
      <c r="BM59" s="65">
        <f t="shared" ca="1" si="115"/>
        <v>0</v>
      </c>
      <c r="BN59" s="65">
        <f t="shared" ca="1" si="115"/>
        <v>0</v>
      </c>
      <c r="BO59" s="65">
        <f t="shared" ca="1" si="115"/>
        <v>0</v>
      </c>
      <c r="BP59" s="65">
        <f t="shared" ca="1" si="115"/>
        <v>0</v>
      </c>
      <c r="BQ59" s="65">
        <f t="shared" ca="1" si="115"/>
        <v>0</v>
      </c>
      <c r="BR59" s="65">
        <f t="shared" ca="1" si="115"/>
        <v>0</v>
      </c>
      <c r="BS59" s="65">
        <f t="shared" ca="1" si="115"/>
        <v>0</v>
      </c>
      <c r="BT59" s="65">
        <f t="shared" ca="1" si="115"/>
        <v>0</v>
      </c>
      <c r="BU59" s="65">
        <f t="shared" ca="1" si="115"/>
        <v>0</v>
      </c>
      <c r="BV59" s="65">
        <f t="shared" ca="1" si="115"/>
        <v>0</v>
      </c>
      <c r="BW59" s="65">
        <f t="shared" ca="1" si="115"/>
        <v>0</v>
      </c>
      <c r="BX59" s="65">
        <f t="shared" ca="1" si="115"/>
        <v>0</v>
      </c>
      <c r="BY59" s="65">
        <f t="shared" ca="1" si="115"/>
        <v>0</v>
      </c>
      <c r="BZ59" s="65">
        <f t="shared" ca="1" si="115"/>
        <v>0</v>
      </c>
      <c r="CA59" s="65">
        <f t="shared" ca="1" si="115"/>
        <v>0</v>
      </c>
      <c r="CB59" s="65">
        <f t="shared" ca="1" si="115"/>
        <v>0</v>
      </c>
      <c r="CC59" s="65">
        <f t="shared" ca="1" si="115"/>
        <v>0</v>
      </c>
      <c r="CD59" s="65">
        <f t="shared" ca="1" si="115"/>
        <v>0</v>
      </c>
      <c r="CE59" s="65">
        <f t="shared" ca="1" si="115"/>
        <v>0</v>
      </c>
      <c r="CF59" s="65">
        <f t="shared" ca="1" si="115"/>
        <v>0</v>
      </c>
    </row>
    <row r="60" spans="2:84" s="53" customFormat="1" ht="12" x14ac:dyDescent="0.25">
      <c r="B60" s="50">
        <f>ROW()</f>
        <v>60</v>
      </c>
      <c r="O60" s="56"/>
      <c r="P60" s="57"/>
      <c r="Q60" s="58"/>
      <c r="U60" s="62"/>
      <c r="W60" s="61"/>
      <c r="X60" s="65">
        <f t="shared" ca="1" si="113"/>
        <v>0</v>
      </c>
      <c r="Y60" s="65">
        <f t="shared" ca="1" si="111"/>
        <v>0</v>
      </c>
      <c r="Z60" s="65">
        <f t="shared" ca="1" si="111"/>
        <v>0</v>
      </c>
      <c r="AA60" s="65">
        <f t="shared" ca="1" si="111"/>
        <v>0</v>
      </c>
      <c r="AB60" s="65">
        <f t="shared" ca="1" si="111"/>
        <v>0</v>
      </c>
      <c r="AC60" s="65">
        <f t="shared" ca="1" si="111"/>
        <v>0</v>
      </c>
      <c r="AD60" s="65">
        <f t="shared" ca="1" si="111"/>
        <v>0</v>
      </c>
      <c r="AE60" s="65">
        <f t="shared" ca="1" si="111"/>
        <v>0</v>
      </c>
      <c r="AF60" s="65">
        <f t="shared" ca="1" si="111"/>
        <v>0</v>
      </c>
      <c r="AG60" s="65">
        <f t="shared" ca="1" si="111"/>
        <v>0</v>
      </c>
      <c r="AH60" s="65">
        <f t="shared" ca="1" si="111"/>
        <v>0</v>
      </c>
      <c r="AI60" s="65">
        <f t="shared" ca="1" si="111"/>
        <v>0</v>
      </c>
      <c r="AJ60" s="65">
        <f t="shared" ca="1" si="115"/>
        <v>0</v>
      </c>
      <c r="AK60" s="65">
        <f t="shared" ca="1" si="115"/>
        <v>0</v>
      </c>
      <c r="AL60" s="65">
        <f t="shared" ca="1" si="115"/>
        <v>0</v>
      </c>
      <c r="AM60" s="65">
        <f t="shared" ca="1" si="115"/>
        <v>0</v>
      </c>
      <c r="AN60" s="65">
        <f t="shared" ca="1" si="115"/>
        <v>0</v>
      </c>
      <c r="AO60" s="65">
        <f t="shared" ca="1" si="115"/>
        <v>0</v>
      </c>
      <c r="AP60" s="65">
        <f t="shared" ca="1" si="115"/>
        <v>0</v>
      </c>
      <c r="AQ60" s="65">
        <f t="shared" ca="1" si="115"/>
        <v>0</v>
      </c>
      <c r="AR60" s="65">
        <f t="shared" ca="1" si="115"/>
        <v>0</v>
      </c>
      <c r="AS60" s="65">
        <f t="shared" ca="1" si="115"/>
        <v>0</v>
      </c>
      <c r="AT60" s="65">
        <f t="shared" ca="1" si="115"/>
        <v>0</v>
      </c>
      <c r="AU60" s="65">
        <f t="shared" ca="1" si="115"/>
        <v>0</v>
      </c>
      <c r="AV60" s="65">
        <f t="shared" ca="1" si="115"/>
        <v>0</v>
      </c>
      <c r="AW60" s="65">
        <f t="shared" ca="1" si="115"/>
        <v>0</v>
      </c>
      <c r="AX60" s="65">
        <f t="shared" ca="1" si="115"/>
        <v>0</v>
      </c>
      <c r="AY60" s="65">
        <f t="shared" ca="1" si="115"/>
        <v>0</v>
      </c>
      <c r="AZ60" s="65">
        <f t="shared" ca="1" si="115"/>
        <v>0</v>
      </c>
      <c r="BA60" s="65">
        <f t="shared" ca="1" si="115"/>
        <v>0</v>
      </c>
      <c r="BB60" s="65">
        <f t="shared" ca="1" si="115"/>
        <v>0</v>
      </c>
      <c r="BC60" s="65">
        <f t="shared" ca="1" si="115"/>
        <v>0</v>
      </c>
      <c r="BD60" s="65">
        <f t="shared" ca="1" si="115"/>
        <v>0</v>
      </c>
      <c r="BE60" s="65">
        <f t="shared" ca="1" si="115"/>
        <v>0</v>
      </c>
      <c r="BF60" s="65">
        <f t="shared" ca="1" si="115"/>
        <v>0</v>
      </c>
      <c r="BG60" s="65">
        <f t="shared" ca="1" si="115"/>
        <v>0</v>
      </c>
      <c r="BH60" s="65">
        <f t="shared" ca="1" si="115"/>
        <v>0</v>
      </c>
      <c r="BI60" s="65">
        <f t="shared" ca="1" si="115"/>
        <v>0</v>
      </c>
      <c r="BJ60" s="65">
        <f t="shared" ca="1" si="115"/>
        <v>0</v>
      </c>
      <c r="BK60" s="65">
        <f t="shared" ca="1" si="115"/>
        <v>0</v>
      </c>
      <c r="BL60" s="65">
        <f t="shared" ca="1" si="115"/>
        <v>0</v>
      </c>
      <c r="BM60" s="65">
        <f t="shared" ca="1" si="115"/>
        <v>0</v>
      </c>
      <c r="BN60" s="65">
        <f t="shared" ca="1" si="115"/>
        <v>0</v>
      </c>
      <c r="BO60" s="65">
        <f t="shared" ca="1" si="115"/>
        <v>0</v>
      </c>
      <c r="BP60" s="65">
        <f t="shared" ca="1" si="115"/>
        <v>0</v>
      </c>
      <c r="BQ60" s="65">
        <f t="shared" ca="1" si="115"/>
        <v>0</v>
      </c>
      <c r="BR60" s="65">
        <f t="shared" ca="1" si="115"/>
        <v>0</v>
      </c>
      <c r="BS60" s="65">
        <f t="shared" ca="1" si="115"/>
        <v>0</v>
      </c>
      <c r="BT60" s="65">
        <f t="shared" ca="1" si="115"/>
        <v>0</v>
      </c>
      <c r="BU60" s="65">
        <f t="shared" ca="1" si="115"/>
        <v>0</v>
      </c>
      <c r="BV60" s="65">
        <f t="shared" ca="1" si="115"/>
        <v>0</v>
      </c>
      <c r="BW60" s="65">
        <f t="shared" ca="1" si="115"/>
        <v>0</v>
      </c>
      <c r="BX60" s="65">
        <f t="shared" ca="1" si="115"/>
        <v>0</v>
      </c>
      <c r="BY60" s="65">
        <f t="shared" ca="1" si="115"/>
        <v>0</v>
      </c>
      <c r="BZ60" s="65">
        <f t="shared" ca="1" si="115"/>
        <v>0</v>
      </c>
      <c r="CA60" s="65">
        <f t="shared" ca="1" si="115"/>
        <v>0</v>
      </c>
      <c r="CB60" s="65">
        <f t="shared" ca="1" si="115"/>
        <v>0</v>
      </c>
      <c r="CC60" s="65">
        <f t="shared" ca="1" si="115"/>
        <v>0</v>
      </c>
      <c r="CD60" s="65">
        <f t="shared" ca="1" si="115"/>
        <v>0</v>
      </c>
      <c r="CE60" s="65">
        <f t="shared" ca="1" si="115"/>
        <v>0</v>
      </c>
      <c r="CF60" s="65">
        <f t="shared" ca="1" si="115"/>
        <v>0</v>
      </c>
    </row>
    <row r="61" spans="2:84" s="53" customFormat="1" ht="12" x14ac:dyDescent="0.25">
      <c r="B61" s="50">
        <f>ROW()</f>
        <v>61</v>
      </c>
      <c r="O61" s="56"/>
      <c r="P61" s="57"/>
      <c r="Q61" s="58"/>
      <c r="U61" s="62"/>
      <c r="W61" s="61"/>
      <c r="X61" s="65">
        <f t="shared" ca="1" si="113"/>
        <v>0</v>
      </c>
      <c r="Y61" s="65">
        <f t="shared" ca="1" si="111"/>
        <v>0</v>
      </c>
      <c r="Z61" s="65">
        <f t="shared" ca="1" si="111"/>
        <v>0</v>
      </c>
      <c r="AA61" s="65">
        <f t="shared" ca="1" si="111"/>
        <v>0</v>
      </c>
      <c r="AB61" s="65">
        <f t="shared" ca="1" si="111"/>
        <v>0</v>
      </c>
      <c r="AC61" s="65">
        <f t="shared" ca="1" si="111"/>
        <v>0</v>
      </c>
      <c r="AD61" s="65">
        <f t="shared" ca="1" si="111"/>
        <v>0</v>
      </c>
      <c r="AE61" s="65">
        <f t="shared" ca="1" si="111"/>
        <v>0</v>
      </c>
      <c r="AF61" s="65">
        <f t="shared" ca="1" si="111"/>
        <v>0</v>
      </c>
      <c r="AG61" s="65">
        <f t="shared" ca="1" si="111"/>
        <v>0</v>
      </c>
      <c r="AH61" s="65">
        <f t="shared" ca="1" si="111"/>
        <v>0</v>
      </c>
      <c r="AI61" s="65">
        <f t="shared" ca="1" si="111"/>
        <v>0</v>
      </c>
      <c r="AJ61" s="65">
        <f t="shared" ca="1" si="115"/>
        <v>0</v>
      </c>
      <c r="AK61" s="65">
        <f t="shared" ca="1" si="115"/>
        <v>0</v>
      </c>
      <c r="AL61" s="65">
        <f t="shared" ca="1" si="115"/>
        <v>0</v>
      </c>
      <c r="AM61" s="65">
        <f t="shared" ca="1" si="115"/>
        <v>0</v>
      </c>
      <c r="AN61" s="65">
        <f t="shared" ca="1" si="115"/>
        <v>0</v>
      </c>
      <c r="AO61" s="65">
        <f t="shared" ca="1" si="115"/>
        <v>0</v>
      </c>
      <c r="AP61" s="65">
        <f t="shared" ca="1" si="115"/>
        <v>0</v>
      </c>
      <c r="AQ61" s="65">
        <f t="shared" ca="1" si="115"/>
        <v>0</v>
      </c>
      <c r="AR61" s="65">
        <f t="shared" ca="1" si="115"/>
        <v>0</v>
      </c>
      <c r="AS61" s="65">
        <f t="shared" ca="1" si="115"/>
        <v>0</v>
      </c>
      <c r="AT61" s="65">
        <f t="shared" ca="1" si="115"/>
        <v>0</v>
      </c>
      <c r="AU61" s="65">
        <f t="shared" ca="1" si="115"/>
        <v>0</v>
      </c>
      <c r="AV61" s="65">
        <f t="shared" ca="1" si="115"/>
        <v>0</v>
      </c>
      <c r="AW61" s="65">
        <f t="shared" ca="1" si="115"/>
        <v>0</v>
      </c>
      <c r="AX61" s="65">
        <f t="shared" ca="1" si="115"/>
        <v>0</v>
      </c>
      <c r="AY61" s="65">
        <f t="shared" ca="1" si="115"/>
        <v>0</v>
      </c>
      <c r="AZ61" s="65">
        <f t="shared" ca="1" si="115"/>
        <v>0</v>
      </c>
      <c r="BA61" s="65">
        <f t="shared" ca="1" si="115"/>
        <v>0</v>
      </c>
      <c r="BB61" s="65">
        <f t="shared" ca="1" si="115"/>
        <v>0</v>
      </c>
      <c r="BC61" s="65">
        <f t="shared" ca="1" si="115"/>
        <v>0</v>
      </c>
      <c r="BD61" s="65">
        <f t="shared" ca="1" si="115"/>
        <v>0</v>
      </c>
      <c r="BE61" s="65">
        <f t="shared" ca="1" si="115"/>
        <v>0</v>
      </c>
      <c r="BF61" s="65">
        <f t="shared" ca="1" si="115"/>
        <v>0</v>
      </c>
      <c r="BG61" s="65">
        <f t="shared" ca="1" si="115"/>
        <v>0</v>
      </c>
      <c r="BH61" s="65">
        <f t="shared" ca="1" si="115"/>
        <v>0</v>
      </c>
      <c r="BI61" s="65">
        <f t="shared" ca="1" si="115"/>
        <v>0</v>
      </c>
      <c r="BJ61" s="65">
        <f t="shared" ca="1" si="115"/>
        <v>0</v>
      </c>
      <c r="BK61" s="65">
        <f t="shared" ca="1" si="115"/>
        <v>0</v>
      </c>
      <c r="BL61" s="65">
        <f t="shared" ca="1" si="115"/>
        <v>0</v>
      </c>
      <c r="BM61" s="65">
        <f t="shared" ca="1" si="115"/>
        <v>0</v>
      </c>
      <c r="BN61" s="65">
        <f t="shared" ca="1" si="115"/>
        <v>0</v>
      </c>
      <c r="BO61" s="65">
        <f t="shared" ca="1" si="115"/>
        <v>0</v>
      </c>
      <c r="BP61" s="65">
        <f t="shared" ca="1" si="115"/>
        <v>0</v>
      </c>
      <c r="BQ61" s="65">
        <f t="shared" ca="1" si="115"/>
        <v>0</v>
      </c>
      <c r="BR61" s="65">
        <f t="shared" ca="1" si="115"/>
        <v>0</v>
      </c>
      <c r="BS61" s="65">
        <f t="shared" ca="1" si="115"/>
        <v>0</v>
      </c>
      <c r="BT61" s="65">
        <f t="shared" ca="1" si="115"/>
        <v>0</v>
      </c>
      <c r="BU61" s="65">
        <f t="shared" ca="1" si="115"/>
        <v>0</v>
      </c>
      <c r="BV61" s="65">
        <f t="shared" ca="1" si="115"/>
        <v>0</v>
      </c>
      <c r="BW61" s="65">
        <f t="shared" ca="1" si="115"/>
        <v>0</v>
      </c>
      <c r="BX61" s="65">
        <f t="shared" ca="1" si="115"/>
        <v>0</v>
      </c>
      <c r="BY61" s="65">
        <f t="shared" ca="1" si="115"/>
        <v>0</v>
      </c>
      <c r="BZ61" s="65">
        <f t="shared" ca="1" si="115"/>
        <v>0</v>
      </c>
      <c r="CA61" s="65">
        <f t="shared" ca="1" si="115"/>
        <v>0</v>
      </c>
      <c r="CB61" s="65">
        <f t="shared" ca="1" si="115"/>
        <v>0</v>
      </c>
      <c r="CC61" s="65">
        <f t="shared" ca="1" si="115"/>
        <v>36652.5</v>
      </c>
      <c r="CD61" s="65">
        <f t="shared" ca="1" si="115"/>
        <v>36652.5</v>
      </c>
      <c r="CE61" s="65">
        <f t="shared" ca="1" si="115"/>
        <v>0</v>
      </c>
      <c r="CF61" s="65">
        <f t="shared" ca="1" si="115"/>
        <v>0</v>
      </c>
    </row>
    <row r="62" spans="2:84" s="53" customFormat="1" ht="12" x14ac:dyDescent="0.25">
      <c r="B62" s="50">
        <f>ROW()</f>
        <v>62</v>
      </c>
      <c r="O62" s="56"/>
      <c r="P62" s="57"/>
      <c r="Q62" s="58"/>
      <c r="U62" s="62"/>
      <c r="W62" s="61"/>
      <c r="X62" s="65">
        <f t="shared" ca="1" si="113"/>
        <v>0</v>
      </c>
      <c r="Y62" s="65">
        <f t="shared" ca="1" si="111"/>
        <v>0</v>
      </c>
      <c r="Z62" s="65">
        <f t="shared" ca="1" si="111"/>
        <v>0</v>
      </c>
      <c r="AA62" s="65">
        <f t="shared" ca="1" si="111"/>
        <v>0</v>
      </c>
      <c r="AB62" s="65">
        <f t="shared" ca="1" si="111"/>
        <v>0</v>
      </c>
      <c r="AC62" s="65">
        <f t="shared" ca="1" si="111"/>
        <v>0</v>
      </c>
      <c r="AD62" s="65">
        <f t="shared" ca="1" si="111"/>
        <v>0</v>
      </c>
      <c r="AE62" s="65">
        <f t="shared" ca="1" si="111"/>
        <v>0</v>
      </c>
      <c r="AF62" s="65">
        <f t="shared" ca="1" si="111"/>
        <v>0</v>
      </c>
      <c r="AG62" s="65">
        <f t="shared" ca="1" si="111"/>
        <v>0</v>
      </c>
      <c r="AH62" s="65">
        <f t="shared" ca="1" si="111"/>
        <v>0</v>
      </c>
      <c r="AI62" s="65">
        <f t="shared" ca="1" si="111"/>
        <v>0</v>
      </c>
      <c r="AJ62" s="65">
        <f t="shared" ca="1" si="115"/>
        <v>0</v>
      </c>
      <c r="AK62" s="65">
        <f t="shared" ca="1" si="115"/>
        <v>0</v>
      </c>
      <c r="AL62" s="65">
        <f t="shared" ca="1" si="115"/>
        <v>0</v>
      </c>
      <c r="AM62" s="65">
        <f t="shared" ca="1" si="115"/>
        <v>0</v>
      </c>
      <c r="AN62" s="65">
        <f t="shared" ca="1" si="115"/>
        <v>0</v>
      </c>
      <c r="AO62" s="65">
        <f t="shared" ca="1" si="115"/>
        <v>0</v>
      </c>
      <c r="AP62" s="65">
        <f t="shared" ca="1" si="115"/>
        <v>0</v>
      </c>
      <c r="AQ62" s="65">
        <f t="shared" ca="1" si="115"/>
        <v>0</v>
      </c>
      <c r="AR62" s="65">
        <f t="shared" ca="1" si="115"/>
        <v>0</v>
      </c>
      <c r="AS62" s="65">
        <f t="shared" ca="1" si="115"/>
        <v>0</v>
      </c>
      <c r="AT62" s="65">
        <f t="shared" ca="1" si="115"/>
        <v>0</v>
      </c>
      <c r="AU62" s="65">
        <f t="shared" ca="1" si="115"/>
        <v>0</v>
      </c>
      <c r="AV62" s="65">
        <f t="shared" ca="1" si="115"/>
        <v>0</v>
      </c>
      <c r="AW62" s="65">
        <f t="shared" ca="1" si="115"/>
        <v>0</v>
      </c>
      <c r="AX62" s="65">
        <f t="shared" ca="1" si="115"/>
        <v>0</v>
      </c>
      <c r="AY62" s="65">
        <f t="shared" ca="1" si="115"/>
        <v>0</v>
      </c>
      <c r="AZ62" s="65">
        <f t="shared" ca="1" si="115"/>
        <v>0</v>
      </c>
      <c r="BA62" s="65">
        <f t="shared" ca="1" si="115"/>
        <v>0</v>
      </c>
      <c r="BB62" s="65">
        <f t="shared" ca="1" si="115"/>
        <v>0</v>
      </c>
      <c r="BC62" s="65">
        <f t="shared" ca="1" si="115"/>
        <v>0</v>
      </c>
      <c r="BD62" s="65">
        <f t="shared" ca="1" si="115"/>
        <v>0</v>
      </c>
      <c r="BE62" s="65">
        <f t="shared" ca="1" si="115"/>
        <v>0</v>
      </c>
      <c r="BF62" s="65">
        <f t="shared" ca="1" si="115"/>
        <v>0</v>
      </c>
      <c r="BG62" s="65">
        <f t="shared" ca="1" si="115"/>
        <v>0</v>
      </c>
      <c r="BH62" s="65">
        <f t="shared" ca="1" si="115"/>
        <v>0</v>
      </c>
      <c r="BI62" s="65">
        <f t="shared" ca="1" si="115"/>
        <v>0</v>
      </c>
      <c r="BJ62" s="65">
        <f t="shared" ca="1" si="115"/>
        <v>0</v>
      </c>
      <c r="BK62" s="65">
        <f t="shared" ca="1" si="115"/>
        <v>0</v>
      </c>
      <c r="BL62" s="65">
        <f t="shared" ca="1" si="115"/>
        <v>0</v>
      </c>
      <c r="BM62" s="65">
        <f t="shared" ca="1" si="115"/>
        <v>0</v>
      </c>
      <c r="BN62" s="65">
        <f t="shared" ca="1" si="115"/>
        <v>0</v>
      </c>
      <c r="BO62" s="65">
        <f t="shared" ca="1" si="115"/>
        <v>0</v>
      </c>
      <c r="BP62" s="65">
        <f t="shared" ca="1" si="115"/>
        <v>0</v>
      </c>
      <c r="BQ62" s="65">
        <f t="shared" ca="1" si="115"/>
        <v>0</v>
      </c>
      <c r="BR62" s="65">
        <f t="shared" ca="1" si="115"/>
        <v>0</v>
      </c>
      <c r="BS62" s="65">
        <f t="shared" ca="1" si="115"/>
        <v>0</v>
      </c>
      <c r="BT62" s="65">
        <f t="shared" ca="1" si="115"/>
        <v>0</v>
      </c>
      <c r="BU62" s="65">
        <f t="shared" ca="1" si="115"/>
        <v>0</v>
      </c>
      <c r="BV62" s="65">
        <f t="shared" ca="1" si="115"/>
        <v>0</v>
      </c>
      <c r="BW62" s="65">
        <f t="shared" ca="1" si="115"/>
        <v>0</v>
      </c>
      <c r="BX62" s="65">
        <f t="shared" ca="1" si="115"/>
        <v>0</v>
      </c>
      <c r="BY62" s="65">
        <f t="shared" ca="1" si="115"/>
        <v>0</v>
      </c>
      <c r="BZ62" s="65">
        <f t="shared" ca="1" si="115"/>
        <v>0</v>
      </c>
      <c r="CA62" s="65">
        <f t="shared" ca="1" si="115"/>
        <v>0</v>
      </c>
      <c r="CB62" s="65">
        <f t="shared" ca="1" si="115"/>
        <v>0</v>
      </c>
      <c r="CC62" s="65">
        <f t="shared" ca="1" si="115"/>
        <v>0.5</v>
      </c>
      <c r="CD62" s="65">
        <f t="shared" ca="1" si="115"/>
        <v>0.5</v>
      </c>
      <c r="CE62" s="65">
        <f t="shared" ca="1" si="115"/>
        <v>0</v>
      </c>
      <c r="CF62" s="65">
        <f t="shared" ca="1" si="115"/>
        <v>0</v>
      </c>
    </row>
    <row r="63" spans="2:84" s="53" customFormat="1" ht="12" x14ac:dyDescent="0.25">
      <c r="B63" s="50">
        <f>ROW()</f>
        <v>63</v>
      </c>
      <c r="O63" s="56"/>
      <c r="P63" s="57"/>
      <c r="Q63" s="58"/>
      <c r="U63" s="62"/>
      <c r="W63" s="61"/>
      <c r="X63" s="65">
        <f t="shared" ca="1" si="113"/>
        <v>0</v>
      </c>
      <c r="Y63" s="65">
        <f t="shared" ca="1" si="111"/>
        <v>0</v>
      </c>
      <c r="Z63" s="65">
        <f t="shared" ca="1" si="111"/>
        <v>0</v>
      </c>
      <c r="AA63" s="65">
        <f t="shared" ca="1" si="111"/>
        <v>0</v>
      </c>
      <c r="AB63" s="65">
        <f t="shared" ca="1" si="111"/>
        <v>0</v>
      </c>
      <c r="AC63" s="65">
        <f t="shared" ca="1" si="111"/>
        <v>0</v>
      </c>
      <c r="AD63" s="65">
        <f t="shared" ca="1" si="111"/>
        <v>0</v>
      </c>
      <c r="AE63" s="65">
        <f t="shared" ca="1" si="111"/>
        <v>0</v>
      </c>
      <c r="AF63" s="65">
        <f t="shared" ca="1" si="111"/>
        <v>0</v>
      </c>
      <c r="AG63" s="65">
        <f t="shared" ca="1" si="111"/>
        <v>0</v>
      </c>
      <c r="AH63" s="65">
        <f t="shared" ca="1" si="111"/>
        <v>0</v>
      </c>
      <c r="AI63" s="65">
        <f t="shared" ca="1" si="111"/>
        <v>0</v>
      </c>
      <c r="AJ63" s="65">
        <f t="shared" ca="1" si="115"/>
        <v>0</v>
      </c>
      <c r="AK63" s="65">
        <f t="shared" ca="1" si="115"/>
        <v>0</v>
      </c>
      <c r="AL63" s="65">
        <f t="shared" ca="1" si="115"/>
        <v>0</v>
      </c>
      <c r="AM63" s="65">
        <f t="shared" ca="1" si="115"/>
        <v>0</v>
      </c>
      <c r="AN63" s="65">
        <f t="shared" ca="1" si="115"/>
        <v>0</v>
      </c>
      <c r="AO63" s="65">
        <f t="shared" ca="1" si="115"/>
        <v>0</v>
      </c>
      <c r="AP63" s="65">
        <f t="shared" ca="1" si="115"/>
        <v>0</v>
      </c>
      <c r="AQ63" s="65">
        <f t="shared" ca="1" si="115"/>
        <v>0</v>
      </c>
      <c r="AR63" s="65">
        <f t="shared" ca="1" si="115"/>
        <v>0</v>
      </c>
      <c r="AS63" s="65">
        <f t="shared" ref="AJ63:CF68" ca="1" si="116">SUMIFS(INDIRECT("Prcsses!"&amp;ADDRESS($B63,$X$2)&amp;":"&amp;ADDRESS($B63,$X$2-1+$P$8)),INDIRECT("Prcsses!"&amp;ADDRESS($B$8,$X$2)&amp;":"&amp;ADDRESS($B$8,$X$2-1+$P$8)),AS$8)</f>
        <v>0</v>
      </c>
      <c r="AT63" s="65">
        <f t="shared" ca="1" si="116"/>
        <v>0</v>
      </c>
      <c r="AU63" s="65">
        <f t="shared" ca="1" si="116"/>
        <v>0</v>
      </c>
      <c r="AV63" s="65">
        <f t="shared" ca="1" si="116"/>
        <v>0</v>
      </c>
      <c r="AW63" s="65">
        <f t="shared" ca="1" si="116"/>
        <v>0</v>
      </c>
      <c r="AX63" s="65">
        <f t="shared" ca="1" si="116"/>
        <v>0</v>
      </c>
      <c r="AY63" s="65">
        <f t="shared" ca="1" si="116"/>
        <v>0</v>
      </c>
      <c r="AZ63" s="65">
        <f t="shared" ca="1" si="116"/>
        <v>0</v>
      </c>
      <c r="BA63" s="65">
        <f t="shared" ca="1" si="116"/>
        <v>0</v>
      </c>
      <c r="BB63" s="65">
        <f t="shared" ca="1" si="116"/>
        <v>0</v>
      </c>
      <c r="BC63" s="65">
        <f t="shared" ca="1" si="116"/>
        <v>0</v>
      </c>
      <c r="BD63" s="65">
        <f t="shared" ca="1" si="116"/>
        <v>0</v>
      </c>
      <c r="BE63" s="65">
        <f t="shared" ca="1" si="116"/>
        <v>0</v>
      </c>
      <c r="BF63" s="65">
        <f t="shared" ca="1" si="116"/>
        <v>0</v>
      </c>
      <c r="BG63" s="65">
        <f t="shared" ca="1" si="116"/>
        <v>0</v>
      </c>
      <c r="BH63" s="65">
        <f t="shared" ca="1" si="116"/>
        <v>0</v>
      </c>
      <c r="BI63" s="65">
        <f t="shared" ca="1" si="116"/>
        <v>0</v>
      </c>
      <c r="BJ63" s="65">
        <f t="shared" ca="1" si="116"/>
        <v>0</v>
      </c>
      <c r="BK63" s="65">
        <f t="shared" ca="1" si="116"/>
        <v>0</v>
      </c>
      <c r="BL63" s="65">
        <f t="shared" ca="1" si="116"/>
        <v>0</v>
      </c>
      <c r="BM63" s="65">
        <f t="shared" ca="1" si="116"/>
        <v>0</v>
      </c>
      <c r="BN63" s="65">
        <f t="shared" ca="1" si="116"/>
        <v>0</v>
      </c>
      <c r="BO63" s="65">
        <f t="shared" ca="1" si="116"/>
        <v>0</v>
      </c>
      <c r="BP63" s="65">
        <f t="shared" ca="1" si="116"/>
        <v>0</v>
      </c>
      <c r="BQ63" s="65">
        <f t="shared" ca="1" si="116"/>
        <v>0</v>
      </c>
      <c r="BR63" s="65">
        <f t="shared" ca="1" si="116"/>
        <v>0</v>
      </c>
      <c r="BS63" s="65">
        <f t="shared" ca="1" si="116"/>
        <v>0</v>
      </c>
      <c r="BT63" s="65">
        <f t="shared" ca="1" si="116"/>
        <v>0</v>
      </c>
      <c r="BU63" s="65">
        <f t="shared" ca="1" si="116"/>
        <v>0</v>
      </c>
      <c r="BV63" s="65">
        <f t="shared" ca="1" si="116"/>
        <v>0</v>
      </c>
      <c r="BW63" s="65">
        <f t="shared" ca="1" si="116"/>
        <v>0</v>
      </c>
      <c r="BX63" s="65">
        <f t="shared" ca="1" si="116"/>
        <v>0</v>
      </c>
      <c r="BY63" s="65">
        <f t="shared" ca="1" si="116"/>
        <v>0</v>
      </c>
      <c r="BZ63" s="65">
        <f t="shared" ca="1" si="116"/>
        <v>0</v>
      </c>
      <c r="CA63" s="65">
        <f t="shared" ca="1" si="116"/>
        <v>0</v>
      </c>
      <c r="CB63" s="65">
        <f t="shared" ca="1" si="116"/>
        <v>0</v>
      </c>
      <c r="CC63" s="65">
        <f t="shared" ca="1" si="116"/>
        <v>1.5</v>
      </c>
      <c r="CD63" s="65">
        <f t="shared" ca="1" si="116"/>
        <v>1.5</v>
      </c>
      <c r="CE63" s="65">
        <f t="shared" ca="1" si="116"/>
        <v>0</v>
      </c>
      <c r="CF63" s="65">
        <f t="shared" ca="1" si="116"/>
        <v>0</v>
      </c>
    </row>
    <row r="64" spans="2:84" s="53" customFormat="1" ht="12" x14ac:dyDescent="0.25">
      <c r="B64" s="50">
        <f>ROW()</f>
        <v>64</v>
      </c>
      <c r="O64" s="56"/>
      <c r="P64" s="57"/>
      <c r="Q64" s="58"/>
      <c r="U64" s="62"/>
      <c r="W64" s="61"/>
      <c r="X64" s="65">
        <f t="shared" ca="1" si="113"/>
        <v>0</v>
      </c>
      <c r="Y64" s="65">
        <f t="shared" ca="1" si="111"/>
        <v>0</v>
      </c>
      <c r="Z64" s="65">
        <f t="shared" ca="1" si="111"/>
        <v>0</v>
      </c>
      <c r="AA64" s="65">
        <f t="shared" ca="1" si="111"/>
        <v>0</v>
      </c>
      <c r="AB64" s="65">
        <f t="shared" ca="1" si="111"/>
        <v>0</v>
      </c>
      <c r="AC64" s="65">
        <f t="shared" ca="1" si="111"/>
        <v>0</v>
      </c>
      <c r="AD64" s="65">
        <f t="shared" ca="1" si="111"/>
        <v>0</v>
      </c>
      <c r="AE64" s="65">
        <f t="shared" ca="1" si="111"/>
        <v>0</v>
      </c>
      <c r="AF64" s="65">
        <f t="shared" ca="1" si="111"/>
        <v>0</v>
      </c>
      <c r="AG64" s="65">
        <f t="shared" ca="1" si="111"/>
        <v>0</v>
      </c>
      <c r="AH64" s="65">
        <f t="shared" ca="1" si="111"/>
        <v>0</v>
      </c>
      <c r="AI64" s="65">
        <f t="shared" ca="1" si="111"/>
        <v>0</v>
      </c>
      <c r="AJ64" s="65">
        <f t="shared" ca="1" si="116"/>
        <v>0</v>
      </c>
      <c r="AK64" s="65">
        <f t="shared" ca="1" si="116"/>
        <v>0</v>
      </c>
      <c r="AL64" s="65">
        <f t="shared" ca="1" si="116"/>
        <v>0</v>
      </c>
      <c r="AM64" s="65">
        <f t="shared" ca="1" si="116"/>
        <v>0</v>
      </c>
      <c r="AN64" s="65">
        <f t="shared" ca="1" si="116"/>
        <v>0</v>
      </c>
      <c r="AO64" s="65">
        <f t="shared" ca="1" si="116"/>
        <v>0</v>
      </c>
      <c r="AP64" s="65">
        <f t="shared" ca="1" si="116"/>
        <v>0</v>
      </c>
      <c r="AQ64" s="65">
        <f t="shared" ca="1" si="116"/>
        <v>0</v>
      </c>
      <c r="AR64" s="65">
        <f t="shared" ca="1" si="116"/>
        <v>0</v>
      </c>
      <c r="AS64" s="65">
        <f t="shared" ca="1" si="116"/>
        <v>0</v>
      </c>
      <c r="AT64" s="65">
        <f t="shared" ca="1" si="116"/>
        <v>0</v>
      </c>
      <c r="AU64" s="65">
        <f t="shared" ca="1" si="116"/>
        <v>0</v>
      </c>
      <c r="AV64" s="65">
        <f t="shared" ca="1" si="116"/>
        <v>0</v>
      </c>
      <c r="AW64" s="65">
        <f t="shared" ca="1" si="116"/>
        <v>0</v>
      </c>
      <c r="AX64" s="65">
        <f t="shared" ca="1" si="116"/>
        <v>0</v>
      </c>
      <c r="AY64" s="65">
        <f t="shared" ca="1" si="116"/>
        <v>0</v>
      </c>
      <c r="AZ64" s="65">
        <f t="shared" ca="1" si="116"/>
        <v>0</v>
      </c>
      <c r="BA64" s="65">
        <f t="shared" ca="1" si="116"/>
        <v>0</v>
      </c>
      <c r="BB64" s="65">
        <f t="shared" ca="1" si="116"/>
        <v>0</v>
      </c>
      <c r="BC64" s="65">
        <f t="shared" ca="1" si="116"/>
        <v>0</v>
      </c>
      <c r="BD64" s="65">
        <f t="shared" ca="1" si="116"/>
        <v>0</v>
      </c>
      <c r="BE64" s="65">
        <f t="shared" ca="1" si="116"/>
        <v>0</v>
      </c>
      <c r="BF64" s="65">
        <f t="shared" ca="1" si="116"/>
        <v>0</v>
      </c>
      <c r="BG64" s="65">
        <f t="shared" ca="1" si="116"/>
        <v>0</v>
      </c>
      <c r="BH64" s="65">
        <f t="shared" ca="1" si="116"/>
        <v>0</v>
      </c>
      <c r="BI64" s="65">
        <f t="shared" ca="1" si="116"/>
        <v>0</v>
      </c>
      <c r="BJ64" s="65">
        <f t="shared" ca="1" si="116"/>
        <v>0</v>
      </c>
      <c r="BK64" s="65">
        <f t="shared" ca="1" si="116"/>
        <v>0</v>
      </c>
      <c r="BL64" s="65">
        <f t="shared" ca="1" si="116"/>
        <v>0</v>
      </c>
      <c r="BM64" s="65">
        <f t="shared" ca="1" si="116"/>
        <v>0</v>
      </c>
      <c r="BN64" s="65">
        <f t="shared" ca="1" si="116"/>
        <v>0</v>
      </c>
      <c r="BO64" s="65">
        <f t="shared" ca="1" si="116"/>
        <v>0</v>
      </c>
      <c r="BP64" s="65">
        <f t="shared" ca="1" si="116"/>
        <v>0</v>
      </c>
      <c r="BQ64" s="65">
        <f t="shared" ca="1" si="116"/>
        <v>0</v>
      </c>
      <c r="BR64" s="65">
        <f t="shared" ca="1" si="116"/>
        <v>0</v>
      </c>
      <c r="BS64" s="65">
        <f t="shared" ca="1" si="116"/>
        <v>0</v>
      </c>
      <c r="BT64" s="65">
        <f t="shared" ca="1" si="116"/>
        <v>0</v>
      </c>
      <c r="BU64" s="65">
        <f t="shared" ca="1" si="116"/>
        <v>0</v>
      </c>
      <c r="BV64" s="65">
        <f t="shared" ca="1" si="116"/>
        <v>0</v>
      </c>
      <c r="BW64" s="65">
        <f t="shared" ca="1" si="116"/>
        <v>0</v>
      </c>
      <c r="BX64" s="65">
        <f t="shared" ca="1" si="116"/>
        <v>0</v>
      </c>
      <c r="BY64" s="65">
        <f t="shared" ca="1" si="116"/>
        <v>0</v>
      </c>
      <c r="BZ64" s="65">
        <f t="shared" ca="1" si="116"/>
        <v>0</v>
      </c>
      <c r="CA64" s="65">
        <f t="shared" ca="1" si="116"/>
        <v>0</v>
      </c>
      <c r="CB64" s="65">
        <f t="shared" ca="1" si="116"/>
        <v>0</v>
      </c>
      <c r="CC64" s="65">
        <f t="shared" ca="1" si="116"/>
        <v>24435</v>
      </c>
      <c r="CD64" s="65">
        <f t="shared" ca="1" si="116"/>
        <v>24435</v>
      </c>
      <c r="CE64" s="65">
        <f t="shared" ca="1" si="116"/>
        <v>0</v>
      </c>
      <c r="CF64" s="65">
        <f t="shared" ca="1" si="116"/>
        <v>0</v>
      </c>
    </row>
    <row r="65" spans="2:84" s="53" customFormat="1" ht="12" x14ac:dyDescent="0.25">
      <c r="B65" s="50">
        <f>ROW()</f>
        <v>65</v>
      </c>
      <c r="O65" s="56"/>
      <c r="P65" s="57"/>
      <c r="Q65" s="58"/>
      <c r="U65" s="62"/>
      <c r="W65" s="61"/>
      <c r="X65" s="65">
        <f t="shared" ca="1" si="113"/>
        <v>0</v>
      </c>
      <c r="Y65" s="65">
        <f t="shared" ca="1" si="111"/>
        <v>0</v>
      </c>
      <c r="Z65" s="65">
        <f t="shared" ca="1" si="111"/>
        <v>0</v>
      </c>
      <c r="AA65" s="65">
        <f t="shared" ca="1" si="111"/>
        <v>0</v>
      </c>
      <c r="AB65" s="65">
        <f t="shared" ca="1" si="111"/>
        <v>0</v>
      </c>
      <c r="AC65" s="65">
        <f t="shared" ca="1" si="111"/>
        <v>0</v>
      </c>
      <c r="AD65" s="65">
        <f t="shared" ca="1" si="111"/>
        <v>0</v>
      </c>
      <c r="AE65" s="65">
        <f t="shared" ca="1" si="111"/>
        <v>0</v>
      </c>
      <c r="AF65" s="65">
        <f t="shared" ca="1" si="111"/>
        <v>0</v>
      </c>
      <c r="AG65" s="65">
        <f t="shared" ca="1" si="111"/>
        <v>0</v>
      </c>
      <c r="AH65" s="65">
        <f t="shared" ca="1" si="111"/>
        <v>0</v>
      </c>
      <c r="AI65" s="65">
        <f t="shared" ca="1" si="111"/>
        <v>0</v>
      </c>
      <c r="AJ65" s="65">
        <f t="shared" ca="1" si="116"/>
        <v>0</v>
      </c>
      <c r="AK65" s="65">
        <f t="shared" ca="1" si="116"/>
        <v>0</v>
      </c>
      <c r="AL65" s="65">
        <f t="shared" ca="1" si="116"/>
        <v>0</v>
      </c>
      <c r="AM65" s="65">
        <f t="shared" ca="1" si="116"/>
        <v>0</v>
      </c>
      <c r="AN65" s="65">
        <f t="shared" ca="1" si="116"/>
        <v>0</v>
      </c>
      <c r="AO65" s="65">
        <f t="shared" ca="1" si="116"/>
        <v>0</v>
      </c>
      <c r="AP65" s="65">
        <f t="shared" ca="1" si="116"/>
        <v>0</v>
      </c>
      <c r="AQ65" s="65">
        <f t="shared" ca="1" si="116"/>
        <v>0</v>
      </c>
      <c r="AR65" s="65">
        <f t="shared" ca="1" si="116"/>
        <v>0</v>
      </c>
      <c r="AS65" s="65">
        <f t="shared" ca="1" si="116"/>
        <v>0</v>
      </c>
      <c r="AT65" s="65">
        <f t="shared" ca="1" si="116"/>
        <v>0</v>
      </c>
      <c r="AU65" s="65">
        <f t="shared" ca="1" si="116"/>
        <v>0</v>
      </c>
      <c r="AV65" s="65">
        <f t="shared" ca="1" si="116"/>
        <v>0</v>
      </c>
      <c r="AW65" s="65">
        <f t="shared" ca="1" si="116"/>
        <v>0</v>
      </c>
      <c r="AX65" s="65">
        <f t="shared" ca="1" si="116"/>
        <v>0</v>
      </c>
      <c r="AY65" s="65">
        <f t="shared" ca="1" si="116"/>
        <v>0</v>
      </c>
      <c r="AZ65" s="65">
        <f t="shared" ca="1" si="116"/>
        <v>0</v>
      </c>
      <c r="BA65" s="65">
        <f t="shared" ca="1" si="116"/>
        <v>0</v>
      </c>
      <c r="BB65" s="65">
        <f t="shared" ca="1" si="116"/>
        <v>0</v>
      </c>
      <c r="BC65" s="65">
        <f t="shared" ca="1" si="116"/>
        <v>0</v>
      </c>
      <c r="BD65" s="65">
        <f t="shared" ca="1" si="116"/>
        <v>0</v>
      </c>
      <c r="BE65" s="65">
        <f t="shared" ca="1" si="116"/>
        <v>0</v>
      </c>
      <c r="BF65" s="65">
        <f t="shared" ca="1" si="116"/>
        <v>0</v>
      </c>
      <c r="BG65" s="65">
        <f t="shared" ca="1" si="116"/>
        <v>0</v>
      </c>
      <c r="BH65" s="65">
        <f t="shared" ca="1" si="116"/>
        <v>0</v>
      </c>
      <c r="BI65" s="65">
        <f t="shared" ca="1" si="116"/>
        <v>0</v>
      </c>
      <c r="BJ65" s="65">
        <f t="shared" ca="1" si="116"/>
        <v>0</v>
      </c>
      <c r="BK65" s="65">
        <f t="shared" ca="1" si="116"/>
        <v>0</v>
      </c>
      <c r="BL65" s="65">
        <f t="shared" ca="1" si="116"/>
        <v>0</v>
      </c>
      <c r="BM65" s="65">
        <f t="shared" ca="1" si="116"/>
        <v>0</v>
      </c>
      <c r="BN65" s="65">
        <f t="shared" ca="1" si="116"/>
        <v>0</v>
      </c>
      <c r="BO65" s="65">
        <f t="shared" ca="1" si="116"/>
        <v>0</v>
      </c>
      <c r="BP65" s="65">
        <f t="shared" ca="1" si="116"/>
        <v>0</v>
      </c>
      <c r="BQ65" s="65">
        <f t="shared" ca="1" si="116"/>
        <v>0</v>
      </c>
      <c r="BR65" s="65">
        <f t="shared" ca="1" si="116"/>
        <v>0</v>
      </c>
      <c r="BS65" s="65">
        <f t="shared" ca="1" si="116"/>
        <v>0</v>
      </c>
      <c r="BT65" s="65">
        <f t="shared" ca="1" si="116"/>
        <v>0</v>
      </c>
      <c r="BU65" s="65">
        <f t="shared" ca="1" si="116"/>
        <v>0</v>
      </c>
      <c r="BV65" s="65">
        <f t="shared" ca="1" si="116"/>
        <v>0</v>
      </c>
      <c r="BW65" s="65">
        <f t="shared" ca="1" si="116"/>
        <v>0</v>
      </c>
      <c r="BX65" s="65">
        <f t="shared" ca="1" si="116"/>
        <v>0</v>
      </c>
      <c r="BY65" s="65">
        <f t="shared" ca="1" si="116"/>
        <v>0</v>
      </c>
      <c r="BZ65" s="65">
        <f t="shared" ca="1" si="116"/>
        <v>0</v>
      </c>
      <c r="CA65" s="65">
        <f t="shared" ca="1" si="116"/>
        <v>0</v>
      </c>
      <c r="CB65" s="65">
        <f t="shared" ca="1" si="116"/>
        <v>0</v>
      </c>
      <c r="CC65" s="65">
        <f t="shared" ca="1" si="116"/>
        <v>21000</v>
      </c>
      <c r="CD65" s="65">
        <f t="shared" ca="1" si="116"/>
        <v>21000</v>
      </c>
      <c r="CE65" s="65">
        <f t="shared" ca="1" si="116"/>
        <v>0</v>
      </c>
      <c r="CF65" s="65">
        <f t="shared" ca="1" si="116"/>
        <v>0</v>
      </c>
    </row>
    <row r="66" spans="2:84" s="53" customFormat="1" ht="12" x14ac:dyDescent="0.25">
      <c r="B66" s="50">
        <f>ROW()</f>
        <v>66</v>
      </c>
      <c r="O66" s="56"/>
      <c r="P66" s="57"/>
      <c r="Q66" s="58"/>
      <c r="U66" s="62"/>
      <c r="W66" s="61"/>
      <c r="X66" s="65">
        <f t="shared" ca="1" si="113"/>
        <v>0</v>
      </c>
      <c r="Y66" s="65">
        <f t="shared" ca="1" si="111"/>
        <v>0</v>
      </c>
      <c r="Z66" s="65">
        <f t="shared" ca="1" si="111"/>
        <v>0</v>
      </c>
      <c r="AA66" s="65">
        <f t="shared" ca="1" si="111"/>
        <v>0</v>
      </c>
      <c r="AB66" s="65">
        <f t="shared" ca="1" si="111"/>
        <v>0</v>
      </c>
      <c r="AC66" s="65">
        <f t="shared" ca="1" si="111"/>
        <v>0</v>
      </c>
      <c r="AD66" s="65">
        <f t="shared" ca="1" si="111"/>
        <v>0</v>
      </c>
      <c r="AE66" s="65">
        <f t="shared" ca="1" si="111"/>
        <v>0</v>
      </c>
      <c r="AF66" s="65">
        <f t="shared" ca="1" si="111"/>
        <v>0</v>
      </c>
      <c r="AG66" s="65">
        <f t="shared" ca="1" si="111"/>
        <v>0</v>
      </c>
      <c r="AH66" s="65">
        <f t="shared" ca="1" si="111"/>
        <v>0</v>
      </c>
      <c r="AI66" s="65">
        <f t="shared" ca="1" si="111"/>
        <v>0</v>
      </c>
      <c r="AJ66" s="65">
        <f t="shared" ca="1" si="116"/>
        <v>0</v>
      </c>
      <c r="AK66" s="65">
        <f t="shared" ca="1" si="116"/>
        <v>0</v>
      </c>
      <c r="AL66" s="65">
        <f t="shared" ca="1" si="116"/>
        <v>0</v>
      </c>
      <c r="AM66" s="65">
        <f t="shared" ca="1" si="116"/>
        <v>0</v>
      </c>
      <c r="AN66" s="65">
        <f t="shared" ca="1" si="116"/>
        <v>0</v>
      </c>
      <c r="AO66" s="65">
        <f t="shared" ca="1" si="116"/>
        <v>0</v>
      </c>
      <c r="AP66" s="65">
        <f t="shared" ca="1" si="116"/>
        <v>0</v>
      </c>
      <c r="AQ66" s="65">
        <f t="shared" ca="1" si="116"/>
        <v>0</v>
      </c>
      <c r="AR66" s="65">
        <f t="shared" ca="1" si="116"/>
        <v>0</v>
      </c>
      <c r="AS66" s="65">
        <f t="shared" ca="1" si="116"/>
        <v>0</v>
      </c>
      <c r="AT66" s="65">
        <f t="shared" ca="1" si="116"/>
        <v>0</v>
      </c>
      <c r="AU66" s="65">
        <f t="shared" ca="1" si="116"/>
        <v>0</v>
      </c>
      <c r="AV66" s="65">
        <f t="shared" ca="1" si="116"/>
        <v>0</v>
      </c>
      <c r="AW66" s="65">
        <f t="shared" ca="1" si="116"/>
        <v>0</v>
      </c>
      <c r="AX66" s="65">
        <f t="shared" ca="1" si="116"/>
        <v>0</v>
      </c>
      <c r="AY66" s="65">
        <f t="shared" ca="1" si="116"/>
        <v>0</v>
      </c>
      <c r="AZ66" s="65">
        <f t="shared" ca="1" si="116"/>
        <v>0</v>
      </c>
      <c r="BA66" s="65">
        <f t="shared" ca="1" si="116"/>
        <v>0</v>
      </c>
      <c r="BB66" s="65">
        <f t="shared" ca="1" si="116"/>
        <v>0</v>
      </c>
      <c r="BC66" s="65">
        <f t="shared" ca="1" si="116"/>
        <v>0</v>
      </c>
      <c r="BD66" s="65">
        <f t="shared" ca="1" si="116"/>
        <v>0</v>
      </c>
      <c r="BE66" s="65">
        <f t="shared" ca="1" si="116"/>
        <v>0</v>
      </c>
      <c r="BF66" s="65">
        <f t="shared" ca="1" si="116"/>
        <v>0</v>
      </c>
      <c r="BG66" s="65">
        <f t="shared" ca="1" si="116"/>
        <v>0</v>
      </c>
      <c r="BH66" s="65">
        <f t="shared" ca="1" si="116"/>
        <v>0</v>
      </c>
      <c r="BI66" s="65">
        <f t="shared" ca="1" si="116"/>
        <v>0</v>
      </c>
      <c r="BJ66" s="65">
        <f t="shared" ca="1" si="116"/>
        <v>0</v>
      </c>
      <c r="BK66" s="65">
        <f t="shared" ca="1" si="116"/>
        <v>0</v>
      </c>
      <c r="BL66" s="65">
        <f t="shared" ca="1" si="116"/>
        <v>0</v>
      </c>
      <c r="BM66" s="65">
        <f t="shared" ca="1" si="116"/>
        <v>0</v>
      </c>
      <c r="BN66" s="65">
        <f t="shared" ca="1" si="116"/>
        <v>0</v>
      </c>
      <c r="BO66" s="65">
        <f t="shared" ca="1" si="116"/>
        <v>0</v>
      </c>
      <c r="BP66" s="65">
        <f t="shared" ca="1" si="116"/>
        <v>0</v>
      </c>
      <c r="BQ66" s="65">
        <f t="shared" ca="1" si="116"/>
        <v>0</v>
      </c>
      <c r="BR66" s="65">
        <f t="shared" ca="1" si="116"/>
        <v>0</v>
      </c>
      <c r="BS66" s="65">
        <f t="shared" ca="1" si="116"/>
        <v>0</v>
      </c>
      <c r="BT66" s="65">
        <f t="shared" ca="1" si="116"/>
        <v>0</v>
      </c>
      <c r="BU66" s="65">
        <f t="shared" ca="1" si="116"/>
        <v>0</v>
      </c>
      <c r="BV66" s="65">
        <f t="shared" ca="1" si="116"/>
        <v>0</v>
      </c>
      <c r="BW66" s="65">
        <f t="shared" ca="1" si="116"/>
        <v>0</v>
      </c>
      <c r="BX66" s="65">
        <f t="shared" ca="1" si="116"/>
        <v>0</v>
      </c>
      <c r="BY66" s="65">
        <f t="shared" ca="1" si="116"/>
        <v>0</v>
      </c>
      <c r="BZ66" s="65">
        <f t="shared" ca="1" si="116"/>
        <v>0</v>
      </c>
      <c r="CA66" s="65">
        <f t="shared" ca="1" si="116"/>
        <v>0</v>
      </c>
      <c r="CB66" s="65">
        <f t="shared" ca="1" si="116"/>
        <v>0</v>
      </c>
      <c r="CC66" s="65">
        <f t="shared" ca="1" si="116"/>
        <v>2500</v>
      </c>
      <c r="CD66" s="65">
        <f t="shared" ca="1" si="116"/>
        <v>2500</v>
      </c>
      <c r="CE66" s="65">
        <f t="shared" ca="1" si="116"/>
        <v>0</v>
      </c>
      <c r="CF66" s="65">
        <f t="shared" ca="1" si="116"/>
        <v>0</v>
      </c>
    </row>
    <row r="67" spans="2:84" s="53" customFormat="1" ht="12" x14ac:dyDescent="0.25">
      <c r="B67" s="50">
        <f>ROW()</f>
        <v>67</v>
      </c>
      <c r="O67" s="56"/>
      <c r="P67" s="57"/>
      <c r="Q67" s="58"/>
      <c r="U67" s="62"/>
      <c r="W67" s="61"/>
      <c r="X67" s="65">
        <f t="shared" ca="1" si="113"/>
        <v>0</v>
      </c>
      <c r="Y67" s="65">
        <f t="shared" ca="1" si="111"/>
        <v>0</v>
      </c>
      <c r="Z67" s="65">
        <f t="shared" ca="1" si="111"/>
        <v>0</v>
      </c>
      <c r="AA67" s="65">
        <f t="shared" ca="1" si="111"/>
        <v>0</v>
      </c>
      <c r="AB67" s="65">
        <f t="shared" ca="1" si="111"/>
        <v>0</v>
      </c>
      <c r="AC67" s="65">
        <f t="shared" ca="1" si="111"/>
        <v>0</v>
      </c>
      <c r="AD67" s="65">
        <f t="shared" ca="1" si="111"/>
        <v>0</v>
      </c>
      <c r="AE67" s="65">
        <f t="shared" ca="1" si="111"/>
        <v>0</v>
      </c>
      <c r="AF67" s="65">
        <f t="shared" ca="1" si="111"/>
        <v>0</v>
      </c>
      <c r="AG67" s="65">
        <f t="shared" ca="1" si="111"/>
        <v>0</v>
      </c>
      <c r="AH67" s="65">
        <f t="shared" ca="1" si="111"/>
        <v>0</v>
      </c>
      <c r="AI67" s="65">
        <f t="shared" ca="1" si="111"/>
        <v>0</v>
      </c>
      <c r="AJ67" s="65">
        <f t="shared" ca="1" si="116"/>
        <v>0</v>
      </c>
      <c r="AK67" s="65">
        <f t="shared" ca="1" si="116"/>
        <v>0</v>
      </c>
      <c r="AL67" s="65">
        <f t="shared" ca="1" si="116"/>
        <v>0</v>
      </c>
      <c r="AM67" s="65">
        <f t="shared" ca="1" si="116"/>
        <v>0</v>
      </c>
      <c r="AN67" s="65">
        <f t="shared" ca="1" si="116"/>
        <v>0</v>
      </c>
      <c r="AO67" s="65">
        <f t="shared" ca="1" si="116"/>
        <v>0</v>
      </c>
      <c r="AP67" s="65">
        <f t="shared" ca="1" si="116"/>
        <v>0</v>
      </c>
      <c r="AQ67" s="65">
        <f t="shared" ca="1" si="116"/>
        <v>0</v>
      </c>
      <c r="AR67" s="65">
        <f t="shared" ca="1" si="116"/>
        <v>0</v>
      </c>
      <c r="AS67" s="65">
        <f t="shared" ca="1" si="116"/>
        <v>0</v>
      </c>
      <c r="AT67" s="65">
        <f t="shared" ca="1" si="116"/>
        <v>0</v>
      </c>
      <c r="AU67" s="65">
        <f t="shared" ca="1" si="116"/>
        <v>0</v>
      </c>
      <c r="AV67" s="65">
        <f t="shared" ca="1" si="116"/>
        <v>0</v>
      </c>
      <c r="AW67" s="65">
        <f t="shared" ca="1" si="116"/>
        <v>0</v>
      </c>
      <c r="AX67" s="65">
        <f t="shared" ca="1" si="116"/>
        <v>0</v>
      </c>
      <c r="AY67" s="65">
        <f t="shared" ca="1" si="116"/>
        <v>0</v>
      </c>
      <c r="AZ67" s="65">
        <f t="shared" ca="1" si="116"/>
        <v>0</v>
      </c>
      <c r="BA67" s="65">
        <f t="shared" ca="1" si="116"/>
        <v>0</v>
      </c>
      <c r="BB67" s="65">
        <f t="shared" ca="1" si="116"/>
        <v>0</v>
      </c>
      <c r="BC67" s="65">
        <f t="shared" ca="1" si="116"/>
        <v>0</v>
      </c>
      <c r="BD67" s="65">
        <f t="shared" ca="1" si="116"/>
        <v>0</v>
      </c>
      <c r="BE67" s="65">
        <f t="shared" ca="1" si="116"/>
        <v>0</v>
      </c>
      <c r="BF67" s="65">
        <f t="shared" ca="1" si="116"/>
        <v>0</v>
      </c>
      <c r="BG67" s="65">
        <f t="shared" ca="1" si="116"/>
        <v>0</v>
      </c>
      <c r="BH67" s="65">
        <f t="shared" ca="1" si="116"/>
        <v>0</v>
      </c>
      <c r="BI67" s="65">
        <f t="shared" ca="1" si="116"/>
        <v>0</v>
      </c>
      <c r="BJ67" s="65">
        <f t="shared" ca="1" si="116"/>
        <v>0</v>
      </c>
      <c r="BK67" s="65">
        <f t="shared" ca="1" si="116"/>
        <v>0</v>
      </c>
      <c r="BL67" s="65">
        <f t="shared" ca="1" si="116"/>
        <v>0</v>
      </c>
      <c r="BM67" s="65">
        <f t="shared" ca="1" si="116"/>
        <v>0</v>
      </c>
      <c r="BN67" s="65">
        <f t="shared" ca="1" si="116"/>
        <v>0</v>
      </c>
      <c r="BO67" s="65">
        <f t="shared" ca="1" si="116"/>
        <v>0</v>
      </c>
      <c r="BP67" s="65">
        <f t="shared" ca="1" si="116"/>
        <v>0</v>
      </c>
      <c r="BQ67" s="65">
        <f t="shared" ca="1" si="116"/>
        <v>0</v>
      </c>
      <c r="BR67" s="65">
        <f t="shared" ca="1" si="116"/>
        <v>0</v>
      </c>
      <c r="BS67" s="65">
        <f t="shared" ca="1" si="116"/>
        <v>0</v>
      </c>
      <c r="BT67" s="65">
        <f t="shared" ca="1" si="116"/>
        <v>0</v>
      </c>
      <c r="BU67" s="65">
        <f t="shared" ca="1" si="116"/>
        <v>0</v>
      </c>
      <c r="BV67" s="65">
        <f t="shared" ca="1" si="116"/>
        <v>0</v>
      </c>
      <c r="BW67" s="65">
        <f t="shared" ca="1" si="116"/>
        <v>0</v>
      </c>
      <c r="BX67" s="65">
        <f t="shared" ca="1" si="116"/>
        <v>0</v>
      </c>
      <c r="BY67" s="65">
        <f t="shared" ca="1" si="116"/>
        <v>0</v>
      </c>
      <c r="BZ67" s="65">
        <f t="shared" ca="1" si="116"/>
        <v>0</v>
      </c>
      <c r="CA67" s="65">
        <f t="shared" ca="1" si="116"/>
        <v>0</v>
      </c>
      <c r="CB67" s="65">
        <f t="shared" ca="1" si="116"/>
        <v>0</v>
      </c>
      <c r="CC67" s="65">
        <f t="shared" ca="1" si="116"/>
        <v>250</v>
      </c>
      <c r="CD67" s="65">
        <f t="shared" ca="1" si="116"/>
        <v>250</v>
      </c>
      <c r="CE67" s="65">
        <f t="shared" ca="1" si="116"/>
        <v>0</v>
      </c>
      <c r="CF67" s="65">
        <f t="shared" ca="1" si="116"/>
        <v>0</v>
      </c>
    </row>
    <row r="68" spans="2:84" s="53" customFormat="1" ht="12" x14ac:dyDescent="0.25">
      <c r="B68" s="50">
        <f>ROW()</f>
        <v>68</v>
      </c>
      <c r="O68" s="56"/>
      <c r="P68" s="57"/>
      <c r="Q68" s="58"/>
      <c r="U68" s="62"/>
      <c r="W68" s="61"/>
      <c r="X68" s="65">
        <f t="shared" ca="1" si="113"/>
        <v>0</v>
      </c>
      <c r="Y68" s="65">
        <f t="shared" ca="1" si="111"/>
        <v>0</v>
      </c>
      <c r="Z68" s="65">
        <f t="shared" ca="1" si="111"/>
        <v>0</v>
      </c>
      <c r="AA68" s="65">
        <f t="shared" ca="1" si="111"/>
        <v>0</v>
      </c>
      <c r="AB68" s="65">
        <f t="shared" ca="1" si="111"/>
        <v>0</v>
      </c>
      <c r="AC68" s="65">
        <f t="shared" ca="1" si="111"/>
        <v>0</v>
      </c>
      <c r="AD68" s="65">
        <f t="shared" ca="1" si="111"/>
        <v>0</v>
      </c>
      <c r="AE68" s="65">
        <f t="shared" ca="1" si="111"/>
        <v>0</v>
      </c>
      <c r="AF68" s="65">
        <f t="shared" ca="1" si="111"/>
        <v>0</v>
      </c>
      <c r="AG68" s="65">
        <f t="shared" ca="1" si="111"/>
        <v>0</v>
      </c>
      <c r="AH68" s="65">
        <f t="shared" ca="1" si="111"/>
        <v>0</v>
      </c>
      <c r="AI68" s="65">
        <f t="shared" ref="Y68:AI90" ca="1" si="117">SUMIFS(INDIRECT("Prcsses!"&amp;ADDRESS($B68,$X$2)&amp;":"&amp;ADDRESS($B68,$X$2-1+$P$8)),INDIRECT("Prcsses!"&amp;ADDRESS($B$8,$X$2)&amp;":"&amp;ADDRESS($B$8,$X$2-1+$P$8)),AI$8)</f>
        <v>0</v>
      </c>
      <c r="AJ68" s="65">
        <f t="shared" ca="1" si="116"/>
        <v>0</v>
      </c>
      <c r="AK68" s="65">
        <f t="shared" ca="1" si="116"/>
        <v>0</v>
      </c>
      <c r="AL68" s="65">
        <f t="shared" ca="1" si="116"/>
        <v>0</v>
      </c>
      <c r="AM68" s="65">
        <f t="shared" ca="1" si="116"/>
        <v>0</v>
      </c>
      <c r="AN68" s="65">
        <f t="shared" ca="1" si="116"/>
        <v>0</v>
      </c>
      <c r="AO68" s="65">
        <f t="shared" ca="1" si="116"/>
        <v>0</v>
      </c>
      <c r="AP68" s="65">
        <f t="shared" ca="1" si="116"/>
        <v>0</v>
      </c>
      <c r="AQ68" s="65">
        <f t="shared" ca="1" si="116"/>
        <v>0</v>
      </c>
      <c r="AR68" s="65">
        <f t="shared" ca="1" si="116"/>
        <v>0</v>
      </c>
      <c r="AS68" s="65">
        <f t="shared" ca="1" si="116"/>
        <v>0</v>
      </c>
      <c r="AT68" s="65">
        <f t="shared" ca="1" si="116"/>
        <v>0</v>
      </c>
      <c r="AU68" s="65">
        <f t="shared" ca="1" si="116"/>
        <v>0</v>
      </c>
      <c r="AV68" s="65">
        <f t="shared" ca="1" si="116"/>
        <v>0</v>
      </c>
      <c r="AW68" s="65">
        <f t="shared" ca="1" si="116"/>
        <v>0</v>
      </c>
      <c r="AX68" s="65">
        <f t="shared" ca="1" si="116"/>
        <v>0</v>
      </c>
      <c r="AY68" s="65">
        <f t="shared" ca="1" si="116"/>
        <v>0</v>
      </c>
      <c r="AZ68" s="65">
        <f t="shared" ca="1" si="116"/>
        <v>0</v>
      </c>
      <c r="BA68" s="65">
        <f t="shared" ca="1" si="116"/>
        <v>0</v>
      </c>
      <c r="BB68" s="65">
        <f t="shared" ca="1" si="116"/>
        <v>0</v>
      </c>
      <c r="BC68" s="65">
        <f t="shared" ref="AJ68:CF73" ca="1" si="118">SUMIFS(INDIRECT("Prcsses!"&amp;ADDRESS($B68,$X$2)&amp;":"&amp;ADDRESS($B68,$X$2-1+$P$8)),INDIRECT("Prcsses!"&amp;ADDRESS($B$8,$X$2)&amp;":"&amp;ADDRESS($B$8,$X$2-1+$P$8)),BC$8)</f>
        <v>0</v>
      </c>
      <c r="BD68" s="65">
        <f t="shared" ca="1" si="118"/>
        <v>0</v>
      </c>
      <c r="BE68" s="65">
        <f t="shared" ca="1" si="118"/>
        <v>0</v>
      </c>
      <c r="BF68" s="65">
        <f t="shared" ca="1" si="118"/>
        <v>0</v>
      </c>
      <c r="BG68" s="65">
        <f t="shared" ca="1" si="118"/>
        <v>0</v>
      </c>
      <c r="BH68" s="65">
        <f t="shared" ca="1" si="118"/>
        <v>0</v>
      </c>
      <c r="BI68" s="65">
        <f t="shared" ca="1" si="118"/>
        <v>0</v>
      </c>
      <c r="BJ68" s="65">
        <f t="shared" ca="1" si="118"/>
        <v>0</v>
      </c>
      <c r="BK68" s="65">
        <f t="shared" ca="1" si="118"/>
        <v>0</v>
      </c>
      <c r="BL68" s="65">
        <f t="shared" ca="1" si="118"/>
        <v>0</v>
      </c>
      <c r="BM68" s="65">
        <f t="shared" ca="1" si="118"/>
        <v>0</v>
      </c>
      <c r="BN68" s="65">
        <f t="shared" ca="1" si="118"/>
        <v>0</v>
      </c>
      <c r="BO68" s="65">
        <f t="shared" ca="1" si="118"/>
        <v>0</v>
      </c>
      <c r="BP68" s="65">
        <f t="shared" ca="1" si="118"/>
        <v>0</v>
      </c>
      <c r="BQ68" s="65">
        <f t="shared" ca="1" si="118"/>
        <v>0</v>
      </c>
      <c r="BR68" s="65">
        <f t="shared" ca="1" si="118"/>
        <v>0</v>
      </c>
      <c r="BS68" s="65">
        <f t="shared" ca="1" si="118"/>
        <v>0</v>
      </c>
      <c r="BT68" s="65">
        <f t="shared" ca="1" si="118"/>
        <v>0</v>
      </c>
      <c r="BU68" s="65">
        <f t="shared" ca="1" si="118"/>
        <v>0</v>
      </c>
      <c r="BV68" s="65">
        <f t="shared" ca="1" si="118"/>
        <v>0</v>
      </c>
      <c r="BW68" s="65">
        <f t="shared" ca="1" si="118"/>
        <v>0</v>
      </c>
      <c r="BX68" s="65">
        <f t="shared" ca="1" si="118"/>
        <v>0</v>
      </c>
      <c r="BY68" s="65">
        <f t="shared" ca="1" si="118"/>
        <v>0</v>
      </c>
      <c r="BZ68" s="65">
        <f t="shared" ca="1" si="118"/>
        <v>0</v>
      </c>
      <c r="CA68" s="65">
        <f t="shared" ca="1" si="118"/>
        <v>0</v>
      </c>
      <c r="CB68" s="65">
        <f t="shared" ca="1" si="118"/>
        <v>0</v>
      </c>
      <c r="CC68" s="65">
        <f t="shared" ca="1" si="118"/>
        <v>450</v>
      </c>
      <c r="CD68" s="65">
        <f t="shared" ca="1" si="118"/>
        <v>450</v>
      </c>
      <c r="CE68" s="65">
        <f t="shared" ca="1" si="118"/>
        <v>0</v>
      </c>
      <c r="CF68" s="65">
        <f t="shared" ca="1" si="118"/>
        <v>0</v>
      </c>
    </row>
    <row r="69" spans="2:84" s="53" customFormat="1" ht="12" x14ac:dyDescent="0.25">
      <c r="B69" s="50">
        <f>ROW()</f>
        <v>69</v>
      </c>
      <c r="O69" s="56"/>
      <c r="P69" s="57"/>
      <c r="Q69" s="58"/>
      <c r="U69" s="62"/>
      <c r="W69" s="61"/>
      <c r="X69" s="65">
        <f t="shared" ca="1" si="113"/>
        <v>0</v>
      </c>
      <c r="Y69" s="65">
        <f t="shared" ca="1" si="117"/>
        <v>0</v>
      </c>
      <c r="Z69" s="65">
        <f t="shared" ca="1" si="117"/>
        <v>0</v>
      </c>
      <c r="AA69" s="65">
        <f t="shared" ca="1" si="117"/>
        <v>0</v>
      </c>
      <c r="AB69" s="65">
        <f t="shared" ca="1" si="117"/>
        <v>0</v>
      </c>
      <c r="AC69" s="65">
        <f t="shared" ca="1" si="117"/>
        <v>0</v>
      </c>
      <c r="AD69" s="65">
        <f t="shared" ca="1" si="117"/>
        <v>0</v>
      </c>
      <c r="AE69" s="65">
        <f t="shared" ca="1" si="117"/>
        <v>0</v>
      </c>
      <c r="AF69" s="65">
        <f t="shared" ca="1" si="117"/>
        <v>0</v>
      </c>
      <c r="AG69" s="65">
        <f t="shared" ca="1" si="117"/>
        <v>0</v>
      </c>
      <c r="AH69" s="65">
        <f t="shared" ca="1" si="117"/>
        <v>0</v>
      </c>
      <c r="AI69" s="65">
        <f t="shared" ca="1" si="117"/>
        <v>0</v>
      </c>
      <c r="AJ69" s="65">
        <f t="shared" ca="1" si="118"/>
        <v>0</v>
      </c>
      <c r="AK69" s="65">
        <f t="shared" ca="1" si="118"/>
        <v>0</v>
      </c>
      <c r="AL69" s="65">
        <f t="shared" ca="1" si="118"/>
        <v>0</v>
      </c>
      <c r="AM69" s="65">
        <f t="shared" ca="1" si="118"/>
        <v>0</v>
      </c>
      <c r="AN69" s="65">
        <f t="shared" ca="1" si="118"/>
        <v>0</v>
      </c>
      <c r="AO69" s="65">
        <f t="shared" ca="1" si="118"/>
        <v>0</v>
      </c>
      <c r="AP69" s="65">
        <f t="shared" ca="1" si="118"/>
        <v>0</v>
      </c>
      <c r="AQ69" s="65">
        <f t="shared" ca="1" si="118"/>
        <v>0</v>
      </c>
      <c r="AR69" s="65">
        <f t="shared" ca="1" si="118"/>
        <v>0</v>
      </c>
      <c r="AS69" s="65">
        <f t="shared" ca="1" si="118"/>
        <v>0</v>
      </c>
      <c r="AT69" s="65">
        <f t="shared" ca="1" si="118"/>
        <v>0</v>
      </c>
      <c r="AU69" s="65">
        <f t="shared" ca="1" si="118"/>
        <v>0</v>
      </c>
      <c r="AV69" s="65">
        <f t="shared" ca="1" si="118"/>
        <v>0</v>
      </c>
      <c r="AW69" s="65">
        <f t="shared" ca="1" si="118"/>
        <v>0</v>
      </c>
      <c r="AX69" s="65">
        <f t="shared" ca="1" si="118"/>
        <v>0</v>
      </c>
      <c r="AY69" s="65">
        <f t="shared" ca="1" si="118"/>
        <v>0</v>
      </c>
      <c r="AZ69" s="65">
        <f t="shared" ca="1" si="118"/>
        <v>0</v>
      </c>
      <c r="BA69" s="65">
        <f t="shared" ca="1" si="118"/>
        <v>0</v>
      </c>
      <c r="BB69" s="65">
        <f t="shared" ca="1" si="118"/>
        <v>0</v>
      </c>
      <c r="BC69" s="65">
        <f t="shared" ca="1" si="118"/>
        <v>0</v>
      </c>
      <c r="BD69" s="65">
        <f t="shared" ca="1" si="118"/>
        <v>0</v>
      </c>
      <c r="BE69" s="65">
        <f t="shared" ca="1" si="118"/>
        <v>0</v>
      </c>
      <c r="BF69" s="65">
        <f t="shared" ca="1" si="118"/>
        <v>0</v>
      </c>
      <c r="BG69" s="65">
        <f t="shared" ca="1" si="118"/>
        <v>0</v>
      </c>
      <c r="BH69" s="65">
        <f t="shared" ca="1" si="118"/>
        <v>0</v>
      </c>
      <c r="BI69" s="65">
        <f t="shared" ca="1" si="118"/>
        <v>0</v>
      </c>
      <c r="BJ69" s="65">
        <f t="shared" ca="1" si="118"/>
        <v>0</v>
      </c>
      <c r="BK69" s="65">
        <f t="shared" ca="1" si="118"/>
        <v>0</v>
      </c>
      <c r="BL69" s="65">
        <f t="shared" ca="1" si="118"/>
        <v>0</v>
      </c>
      <c r="BM69" s="65">
        <f t="shared" ca="1" si="118"/>
        <v>0</v>
      </c>
      <c r="BN69" s="65">
        <f t="shared" ca="1" si="118"/>
        <v>0</v>
      </c>
      <c r="BO69" s="65">
        <f t="shared" ca="1" si="118"/>
        <v>0</v>
      </c>
      <c r="BP69" s="65">
        <f t="shared" ca="1" si="118"/>
        <v>0</v>
      </c>
      <c r="BQ69" s="65">
        <f t="shared" ca="1" si="118"/>
        <v>0</v>
      </c>
      <c r="BR69" s="65">
        <f t="shared" ca="1" si="118"/>
        <v>0</v>
      </c>
      <c r="BS69" s="65">
        <f t="shared" ca="1" si="118"/>
        <v>0</v>
      </c>
      <c r="BT69" s="65">
        <f t="shared" ca="1" si="118"/>
        <v>0</v>
      </c>
      <c r="BU69" s="65">
        <f t="shared" ca="1" si="118"/>
        <v>0</v>
      </c>
      <c r="BV69" s="65">
        <f t="shared" ca="1" si="118"/>
        <v>0</v>
      </c>
      <c r="BW69" s="65">
        <f t="shared" ca="1" si="118"/>
        <v>0</v>
      </c>
      <c r="BX69" s="65">
        <f t="shared" ca="1" si="118"/>
        <v>0</v>
      </c>
      <c r="BY69" s="65">
        <f t="shared" ca="1" si="118"/>
        <v>0</v>
      </c>
      <c r="BZ69" s="65">
        <f t="shared" ca="1" si="118"/>
        <v>0</v>
      </c>
      <c r="CA69" s="65">
        <f t="shared" ca="1" si="118"/>
        <v>0</v>
      </c>
      <c r="CB69" s="65">
        <f t="shared" ca="1" si="118"/>
        <v>0</v>
      </c>
      <c r="CC69" s="65">
        <f t="shared" ca="1" si="118"/>
        <v>135</v>
      </c>
      <c r="CD69" s="65">
        <f t="shared" ca="1" si="118"/>
        <v>135</v>
      </c>
      <c r="CE69" s="65">
        <f t="shared" ca="1" si="118"/>
        <v>0</v>
      </c>
      <c r="CF69" s="65">
        <f t="shared" ca="1" si="118"/>
        <v>0</v>
      </c>
    </row>
    <row r="70" spans="2:84" s="53" customFormat="1" ht="12" x14ac:dyDescent="0.25">
      <c r="B70" s="50">
        <f>ROW()</f>
        <v>70</v>
      </c>
      <c r="O70" s="56"/>
      <c r="P70" s="57"/>
      <c r="Q70" s="58"/>
      <c r="U70" s="62"/>
      <c r="W70" s="61"/>
      <c r="X70" s="65">
        <f t="shared" ca="1" si="113"/>
        <v>0</v>
      </c>
      <c r="Y70" s="65">
        <f t="shared" ca="1" si="117"/>
        <v>0</v>
      </c>
      <c r="Z70" s="65">
        <f t="shared" ca="1" si="117"/>
        <v>0</v>
      </c>
      <c r="AA70" s="65">
        <f t="shared" ca="1" si="117"/>
        <v>0</v>
      </c>
      <c r="AB70" s="65">
        <f t="shared" ca="1" si="117"/>
        <v>0</v>
      </c>
      <c r="AC70" s="65">
        <f t="shared" ca="1" si="117"/>
        <v>0</v>
      </c>
      <c r="AD70" s="65">
        <f t="shared" ca="1" si="117"/>
        <v>0</v>
      </c>
      <c r="AE70" s="65">
        <f t="shared" ca="1" si="117"/>
        <v>0</v>
      </c>
      <c r="AF70" s="65">
        <f t="shared" ca="1" si="117"/>
        <v>0</v>
      </c>
      <c r="AG70" s="65">
        <f t="shared" ca="1" si="117"/>
        <v>0</v>
      </c>
      <c r="AH70" s="65">
        <f t="shared" ca="1" si="117"/>
        <v>0</v>
      </c>
      <c r="AI70" s="65">
        <f t="shared" ca="1" si="117"/>
        <v>0</v>
      </c>
      <c r="AJ70" s="65">
        <f t="shared" ca="1" si="118"/>
        <v>0</v>
      </c>
      <c r="AK70" s="65">
        <f t="shared" ca="1" si="118"/>
        <v>0</v>
      </c>
      <c r="AL70" s="65">
        <f t="shared" ca="1" si="118"/>
        <v>0</v>
      </c>
      <c r="AM70" s="65">
        <f t="shared" ca="1" si="118"/>
        <v>0</v>
      </c>
      <c r="AN70" s="65">
        <f t="shared" ca="1" si="118"/>
        <v>0</v>
      </c>
      <c r="AO70" s="65">
        <f t="shared" ca="1" si="118"/>
        <v>0</v>
      </c>
      <c r="AP70" s="65">
        <f t="shared" ca="1" si="118"/>
        <v>0</v>
      </c>
      <c r="AQ70" s="65">
        <f t="shared" ca="1" si="118"/>
        <v>0</v>
      </c>
      <c r="AR70" s="65">
        <f t="shared" ca="1" si="118"/>
        <v>0</v>
      </c>
      <c r="AS70" s="65">
        <f t="shared" ca="1" si="118"/>
        <v>0</v>
      </c>
      <c r="AT70" s="65">
        <f t="shared" ca="1" si="118"/>
        <v>0</v>
      </c>
      <c r="AU70" s="65">
        <f t="shared" ca="1" si="118"/>
        <v>0</v>
      </c>
      <c r="AV70" s="65">
        <f t="shared" ca="1" si="118"/>
        <v>0</v>
      </c>
      <c r="AW70" s="65">
        <f t="shared" ca="1" si="118"/>
        <v>0</v>
      </c>
      <c r="AX70" s="65">
        <f t="shared" ca="1" si="118"/>
        <v>0</v>
      </c>
      <c r="AY70" s="65">
        <f t="shared" ca="1" si="118"/>
        <v>0</v>
      </c>
      <c r="AZ70" s="65">
        <f t="shared" ca="1" si="118"/>
        <v>0</v>
      </c>
      <c r="BA70" s="65">
        <f t="shared" ca="1" si="118"/>
        <v>0</v>
      </c>
      <c r="BB70" s="65">
        <f t="shared" ca="1" si="118"/>
        <v>0</v>
      </c>
      <c r="BC70" s="65">
        <f t="shared" ca="1" si="118"/>
        <v>0</v>
      </c>
      <c r="BD70" s="65">
        <f t="shared" ca="1" si="118"/>
        <v>0</v>
      </c>
      <c r="BE70" s="65">
        <f t="shared" ca="1" si="118"/>
        <v>0</v>
      </c>
      <c r="BF70" s="65">
        <f t="shared" ca="1" si="118"/>
        <v>0</v>
      </c>
      <c r="BG70" s="65">
        <f t="shared" ca="1" si="118"/>
        <v>0</v>
      </c>
      <c r="BH70" s="65">
        <f t="shared" ca="1" si="118"/>
        <v>0</v>
      </c>
      <c r="BI70" s="65">
        <f t="shared" ca="1" si="118"/>
        <v>0</v>
      </c>
      <c r="BJ70" s="65">
        <f t="shared" ca="1" si="118"/>
        <v>0</v>
      </c>
      <c r="BK70" s="65">
        <f t="shared" ca="1" si="118"/>
        <v>0</v>
      </c>
      <c r="BL70" s="65">
        <f t="shared" ca="1" si="118"/>
        <v>0</v>
      </c>
      <c r="BM70" s="65">
        <f t="shared" ca="1" si="118"/>
        <v>0</v>
      </c>
      <c r="BN70" s="65">
        <f t="shared" ca="1" si="118"/>
        <v>0</v>
      </c>
      <c r="BO70" s="65">
        <f t="shared" ca="1" si="118"/>
        <v>0</v>
      </c>
      <c r="BP70" s="65">
        <f t="shared" ca="1" si="118"/>
        <v>0</v>
      </c>
      <c r="BQ70" s="65">
        <f t="shared" ca="1" si="118"/>
        <v>0</v>
      </c>
      <c r="BR70" s="65">
        <f t="shared" ca="1" si="118"/>
        <v>0</v>
      </c>
      <c r="BS70" s="65">
        <f t="shared" ca="1" si="118"/>
        <v>0</v>
      </c>
      <c r="BT70" s="65">
        <f t="shared" ca="1" si="118"/>
        <v>0</v>
      </c>
      <c r="BU70" s="65">
        <f t="shared" ca="1" si="118"/>
        <v>0</v>
      </c>
      <c r="BV70" s="65">
        <f t="shared" ca="1" si="118"/>
        <v>0</v>
      </c>
      <c r="BW70" s="65">
        <f t="shared" ca="1" si="118"/>
        <v>0</v>
      </c>
      <c r="BX70" s="65">
        <f t="shared" ca="1" si="118"/>
        <v>0</v>
      </c>
      <c r="BY70" s="65">
        <f t="shared" ca="1" si="118"/>
        <v>0</v>
      </c>
      <c r="BZ70" s="65">
        <f t="shared" ca="1" si="118"/>
        <v>0</v>
      </c>
      <c r="CA70" s="65">
        <f t="shared" ca="1" si="118"/>
        <v>0</v>
      </c>
      <c r="CB70" s="65">
        <f t="shared" ca="1" si="118"/>
        <v>0</v>
      </c>
      <c r="CC70" s="65">
        <f t="shared" ca="1" si="118"/>
        <v>100</v>
      </c>
      <c r="CD70" s="65">
        <f t="shared" ca="1" si="118"/>
        <v>100</v>
      </c>
      <c r="CE70" s="65">
        <f t="shared" ca="1" si="118"/>
        <v>0</v>
      </c>
      <c r="CF70" s="65">
        <f t="shared" ca="1" si="118"/>
        <v>0</v>
      </c>
    </row>
    <row r="71" spans="2:84" s="53" customFormat="1" ht="12" x14ac:dyDescent="0.25">
      <c r="B71" s="50">
        <f>ROW()</f>
        <v>71</v>
      </c>
      <c r="O71" s="56"/>
      <c r="P71" s="57"/>
      <c r="Q71" s="58"/>
      <c r="U71" s="62"/>
      <c r="W71" s="61"/>
      <c r="X71" s="65">
        <f t="shared" ca="1" si="113"/>
        <v>0</v>
      </c>
      <c r="Y71" s="65">
        <f t="shared" ca="1" si="117"/>
        <v>0</v>
      </c>
      <c r="Z71" s="65">
        <f t="shared" ca="1" si="117"/>
        <v>0</v>
      </c>
      <c r="AA71" s="65">
        <f t="shared" ca="1" si="117"/>
        <v>0</v>
      </c>
      <c r="AB71" s="65">
        <f t="shared" ca="1" si="117"/>
        <v>0</v>
      </c>
      <c r="AC71" s="65">
        <f t="shared" ca="1" si="117"/>
        <v>0</v>
      </c>
      <c r="AD71" s="65">
        <f t="shared" ca="1" si="117"/>
        <v>0</v>
      </c>
      <c r="AE71" s="65">
        <f t="shared" ca="1" si="117"/>
        <v>0</v>
      </c>
      <c r="AF71" s="65">
        <f t="shared" ca="1" si="117"/>
        <v>0</v>
      </c>
      <c r="AG71" s="65">
        <f t="shared" ca="1" si="117"/>
        <v>0</v>
      </c>
      <c r="AH71" s="65">
        <f t="shared" ca="1" si="117"/>
        <v>0</v>
      </c>
      <c r="AI71" s="65">
        <f t="shared" ca="1" si="117"/>
        <v>0</v>
      </c>
      <c r="AJ71" s="65">
        <f t="shared" ca="1" si="118"/>
        <v>0</v>
      </c>
      <c r="AK71" s="65">
        <f t="shared" ca="1" si="118"/>
        <v>0</v>
      </c>
      <c r="AL71" s="65">
        <f t="shared" ca="1" si="118"/>
        <v>0</v>
      </c>
      <c r="AM71" s="65">
        <f t="shared" ca="1" si="118"/>
        <v>0</v>
      </c>
      <c r="AN71" s="65">
        <f t="shared" ca="1" si="118"/>
        <v>0</v>
      </c>
      <c r="AO71" s="65">
        <f t="shared" ca="1" si="118"/>
        <v>0</v>
      </c>
      <c r="AP71" s="65">
        <f t="shared" ca="1" si="118"/>
        <v>0</v>
      </c>
      <c r="AQ71" s="65">
        <f t="shared" ca="1" si="118"/>
        <v>0</v>
      </c>
      <c r="AR71" s="65">
        <f t="shared" ca="1" si="118"/>
        <v>0</v>
      </c>
      <c r="AS71" s="65">
        <f t="shared" ca="1" si="118"/>
        <v>0</v>
      </c>
      <c r="AT71" s="65">
        <f t="shared" ca="1" si="118"/>
        <v>0</v>
      </c>
      <c r="AU71" s="65">
        <f t="shared" ca="1" si="118"/>
        <v>0</v>
      </c>
      <c r="AV71" s="65">
        <f t="shared" ca="1" si="118"/>
        <v>0</v>
      </c>
      <c r="AW71" s="65">
        <f t="shared" ca="1" si="118"/>
        <v>0</v>
      </c>
      <c r="AX71" s="65">
        <f t="shared" ca="1" si="118"/>
        <v>0</v>
      </c>
      <c r="AY71" s="65">
        <f t="shared" ca="1" si="118"/>
        <v>0</v>
      </c>
      <c r="AZ71" s="65">
        <f t="shared" ca="1" si="118"/>
        <v>0</v>
      </c>
      <c r="BA71" s="65">
        <f t="shared" ca="1" si="118"/>
        <v>0</v>
      </c>
      <c r="BB71" s="65">
        <f t="shared" ca="1" si="118"/>
        <v>0</v>
      </c>
      <c r="BC71" s="65">
        <f t="shared" ca="1" si="118"/>
        <v>0</v>
      </c>
      <c r="BD71" s="65">
        <f t="shared" ca="1" si="118"/>
        <v>0</v>
      </c>
      <c r="BE71" s="65">
        <f t="shared" ca="1" si="118"/>
        <v>0</v>
      </c>
      <c r="BF71" s="65">
        <f t="shared" ca="1" si="118"/>
        <v>0</v>
      </c>
      <c r="BG71" s="65">
        <f t="shared" ca="1" si="118"/>
        <v>0</v>
      </c>
      <c r="BH71" s="65">
        <f t="shared" ca="1" si="118"/>
        <v>0</v>
      </c>
      <c r="BI71" s="65">
        <f t="shared" ca="1" si="118"/>
        <v>0</v>
      </c>
      <c r="BJ71" s="65">
        <f t="shared" ca="1" si="118"/>
        <v>0</v>
      </c>
      <c r="BK71" s="65">
        <f t="shared" ca="1" si="118"/>
        <v>0</v>
      </c>
      <c r="BL71" s="65">
        <f t="shared" ca="1" si="118"/>
        <v>0</v>
      </c>
      <c r="BM71" s="65">
        <f t="shared" ca="1" si="118"/>
        <v>0</v>
      </c>
      <c r="BN71" s="65">
        <f t="shared" ca="1" si="118"/>
        <v>0</v>
      </c>
      <c r="BO71" s="65">
        <f t="shared" ca="1" si="118"/>
        <v>0</v>
      </c>
      <c r="BP71" s="65">
        <f t="shared" ca="1" si="118"/>
        <v>0</v>
      </c>
      <c r="BQ71" s="65">
        <f t="shared" ca="1" si="118"/>
        <v>0</v>
      </c>
      <c r="BR71" s="65">
        <f t="shared" ca="1" si="118"/>
        <v>0</v>
      </c>
      <c r="BS71" s="65">
        <f t="shared" ca="1" si="118"/>
        <v>0</v>
      </c>
      <c r="BT71" s="65">
        <f t="shared" ca="1" si="118"/>
        <v>0</v>
      </c>
      <c r="BU71" s="65">
        <f t="shared" ca="1" si="118"/>
        <v>0</v>
      </c>
      <c r="BV71" s="65">
        <f t="shared" ca="1" si="118"/>
        <v>0</v>
      </c>
      <c r="BW71" s="65">
        <f t="shared" ca="1" si="118"/>
        <v>0</v>
      </c>
      <c r="BX71" s="65">
        <f t="shared" ca="1" si="118"/>
        <v>0</v>
      </c>
      <c r="BY71" s="65">
        <f t="shared" ca="1" si="118"/>
        <v>0</v>
      </c>
      <c r="BZ71" s="65">
        <f t="shared" ca="1" si="118"/>
        <v>0</v>
      </c>
      <c r="CA71" s="65">
        <f t="shared" ca="1" si="118"/>
        <v>0</v>
      </c>
      <c r="CB71" s="65">
        <f t="shared" ca="1" si="118"/>
        <v>0</v>
      </c>
      <c r="CC71" s="65">
        <f t="shared" ca="1" si="118"/>
        <v>0</v>
      </c>
      <c r="CD71" s="65">
        <f t="shared" ca="1" si="118"/>
        <v>0</v>
      </c>
      <c r="CE71" s="65">
        <f t="shared" ca="1" si="118"/>
        <v>0</v>
      </c>
      <c r="CF71" s="65">
        <f t="shared" ca="1" si="118"/>
        <v>0</v>
      </c>
    </row>
    <row r="72" spans="2:84" s="53" customFormat="1" ht="12" x14ac:dyDescent="0.25">
      <c r="B72" s="50">
        <f>ROW()</f>
        <v>72</v>
      </c>
      <c r="O72" s="56"/>
      <c r="P72" s="57"/>
      <c r="Q72" s="58"/>
      <c r="U72" s="62"/>
      <c r="W72" s="61"/>
      <c r="X72" s="65">
        <f t="shared" ca="1" si="113"/>
        <v>0</v>
      </c>
      <c r="Y72" s="65">
        <f t="shared" ca="1" si="117"/>
        <v>0</v>
      </c>
      <c r="Z72" s="65">
        <f t="shared" ca="1" si="117"/>
        <v>0</v>
      </c>
      <c r="AA72" s="65">
        <f t="shared" ca="1" si="117"/>
        <v>0</v>
      </c>
      <c r="AB72" s="65">
        <f t="shared" ca="1" si="117"/>
        <v>0</v>
      </c>
      <c r="AC72" s="65">
        <f t="shared" ca="1" si="117"/>
        <v>0</v>
      </c>
      <c r="AD72" s="65">
        <f t="shared" ca="1" si="117"/>
        <v>0</v>
      </c>
      <c r="AE72" s="65">
        <f t="shared" ca="1" si="117"/>
        <v>0</v>
      </c>
      <c r="AF72" s="65">
        <f t="shared" ca="1" si="117"/>
        <v>0</v>
      </c>
      <c r="AG72" s="65">
        <f t="shared" ca="1" si="117"/>
        <v>0</v>
      </c>
      <c r="AH72" s="65">
        <f t="shared" ca="1" si="117"/>
        <v>0</v>
      </c>
      <c r="AI72" s="65">
        <f t="shared" ca="1" si="117"/>
        <v>0</v>
      </c>
      <c r="AJ72" s="65">
        <f t="shared" ca="1" si="118"/>
        <v>0</v>
      </c>
      <c r="AK72" s="65">
        <f t="shared" ca="1" si="118"/>
        <v>0</v>
      </c>
      <c r="AL72" s="65">
        <f t="shared" ca="1" si="118"/>
        <v>0</v>
      </c>
      <c r="AM72" s="65">
        <f t="shared" ca="1" si="118"/>
        <v>0</v>
      </c>
      <c r="AN72" s="65">
        <f t="shared" ca="1" si="118"/>
        <v>0</v>
      </c>
      <c r="AO72" s="65">
        <f t="shared" ca="1" si="118"/>
        <v>0</v>
      </c>
      <c r="AP72" s="65">
        <f t="shared" ca="1" si="118"/>
        <v>0</v>
      </c>
      <c r="AQ72" s="65">
        <f t="shared" ca="1" si="118"/>
        <v>0</v>
      </c>
      <c r="AR72" s="65">
        <f t="shared" ca="1" si="118"/>
        <v>0</v>
      </c>
      <c r="AS72" s="65">
        <f t="shared" ca="1" si="118"/>
        <v>0</v>
      </c>
      <c r="AT72" s="65">
        <f t="shared" ca="1" si="118"/>
        <v>0</v>
      </c>
      <c r="AU72" s="65">
        <f t="shared" ca="1" si="118"/>
        <v>0</v>
      </c>
      <c r="AV72" s="65">
        <f t="shared" ca="1" si="118"/>
        <v>0</v>
      </c>
      <c r="AW72" s="65">
        <f t="shared" ca="1" si="118"/>
        <v>0</v>
      </c>
      <c r="AX72" s="65">
        <f t="shared" ca="1" si="118"/>
        <v>0</v>
      </c>
      <c r="AY72" s="65">
        <f t="shared" ca="1" si="118"/>
        <v>0</v>
      </c>
      <c r="AZ72" s="65">
        <f t="shared" ca="1" si="118"/>
        <v>0</v>
      </c>
      <c r="BA72" s="65">
        <f t="shared" ca="1" si="118"/>
        <v>0</v>
      </c>
      <c r="BB72" s="65">
        <f t="shared" ca="1" si="118"/>
        <v>0</v>
      </c>
      <c r="BC72" s="65">
        <f t="shared" ca="1" si="118"/>
        <v>0</v>
      </c>
      <c r="BD72" s="65">
        <f t="shared" ca="1" si="118"/>
        <v>0</v>
      </c>
      <c r="BE72" s="65">
        <f t="shared" ca="1" si="118"/>
        <v>0</v>
      </c>
      <c r="BF72" s="65">
        <f t="shared" ca="1" si="118"/>
        <v>0</v>
      </c>
      <c r="BG72" s="65">
        <f t="shared" ca="1" si="118"/>
        <v>0</v>
      </c>
      <c r="BH72" s="65">
        <f t="shared" ca="1" si="118"/>
        <v>0</v>
      </c>
      <c r="BI72" s="65">
        <f t="shared" ca="1" si="118"/>
        <v>0</v>
      </c>
      <c r="BJ72" s="65">
        <f t="shared" ca="1" si="118"/>
        <v>0</v>
      </c>
      <c r="BK72" s="65">
        <f t="shared" ca="1" si="118"/>
        <v>0</v>
      </c>
      <c r="BL72" s="65">
        <f t="shared" ca="1" si="118"/>
        <v>0</v>
      </c>
      <c r="BM72" s="65">
        <f t="shared" ca="1" si="118"/>
        <v>0</v>
      </c>
      <c r="BN72" s="65">
        <f t="shared" ca="1" si="118"/>
        <v>0</v>
      </c>
      <c r="BO72" s="65">
        <f t="shared" ca="1" si="118"/>
        <v>0</v>
      </c>
      <c r="BP72" s="65">
        <f t="shared" ca="1" si="118"/>
        <v>0</v>
      </c>
      <c r="BQ72" s="65">
        <f t="shared" ca="1" si="118"/>
        <v>0</v>
      </c>
      <c r="BR72" s="65">
        <f t="shared" ca="1" si="118"/>
        <v>0</v>
      </c>
      <c r="BS72" s="65">
        <f t="shared" ca="1" si="118"/>
        <v>0</v>
      </c>
      <c r="BT72" s="65">
        <f t="shared" ca="1" si="118"/>
        <v>0</v>
      </c>
      <c r="BU72" s="65">
        <f t="shared" ca="1" si="118"/>
        <v>0</v>
      </c>
      <c r="BV72" s="65">
        <f t="shared" ca="1" si="118"/>
        <v>0</v>
      </c>
      <c r="BW72" s="65">
        <f t="shared" ca="1" si="118"/>
        <v>0</v>
      </c>
      <c r="BX72" s="65">
        <f t="shared" ca="1" si="118"/>
        <v>0</v>
      </c>
      <c r="BY72" s="65">
        <f t="shared" ca="1" si="118"/>
        <v>0</v>
      </c>
      <c r="BZ72" s="65">
        <f t="shared" ca="1" si="118"/>
        <v>0</v>
      </c>
      <c r="CA72" s="65">
        <f t="shared" ca="1" si="118"/>
        <v>0</v>
      </c>
      <c r="CB72" s="65">
        <f t="shared" ca="1" si="118"/>
        <v>0</v>
      </c>
      <c r="CC72" s="65">
        <f t="shared" ca="1" si="118"/>
        <v>0</v>
      </c>
      <c r="CD72" s="65">
        <f t="shared" ca="1" si="118"/>
        <v>0</v>
      </c>
      <c r="CE72" s="65">
        <f t="shared" ca="1" si="118"/>
        <v>0</v>
      </c>
      <c r="CF72" s="65">
        <f t="shared" ca="1" si="118"/>
        <v>0</v>
      </c>
    </row>
    <row r="73" spans="2:84" s="53" customFormat="1" ht="12" x14ac:dyDescent="0.25">
      <c r="B73" s="50">
        <f>ROW()</f>
        <v>73</v>
      </c>
      <c r="O73" s="56"/>
      <c r="P73" s="57"/>
      <c r="Q73" s="58"/>
      <c r="U73" s="62"/>
      <c r="W73" s="61"/>
      <c r="X73" s="65">
        <f t="shared" ca="1" si="113"/>
        <v>0</v>
      </c>
      <c r="Y73" s="65">
        <f t="shared" ca="1" si="117"/>
        <v>0</v>
      </c>
      <c r="Z73" s="65">
        <f t="shared" ca="1" si="117"/>
        <v>0</v>
      </c>
      <c r="AA73" s="65">
        <f t="shared" ca="1" si="117"/>
        <v>0</v>
      </c>
      <c r="AB73" s="65">
        <f t="shared" ca="1" si="117"/>
        <v>0</v>
      </c>
      <c r="AC73" s="65">
        <f t="shared" ca="1" si="117"/>
        <v>0</v>
      </c>
      <c r="AD73" s="65">
        <f t="shared" ca="1" si="117"/>
        <v>0</v>
      </c>
      <c r="AE73" s="65">
        <f t="shared" ca="1" si="117"/>
        <v>0</v>
      </c>
      <c r="AF73" s="65">
        <f t="shared" ca="1" si="117"/>
        <v>0</v>
      </c>
      <c r="AG73" s="65">
        <f t="shared" ca="1" si="117"/>
        <v>0</v>
      </c>
      <c r="AH73" s="65">
        <f t="shared" ca="1" si="117"/>
        <v>0</v>
      </c>
      <c r="AI73" s="65">
        <f t="shared" ca="1" si="117"/>
        <v>0</v>
      </c>
      <c r="AJ73" s="65">
        <f t="shared" ca="1" si="118"/>
        <v>0</v>
      </c>
      <c r="AK73" s="65">
        <f t="shared" ca="1" si="118"/>
        <v>0</v>
      </c>
      <c r="AL73" s="65">
        <f t="shared" ca="1" si="118"/>
        <v>0</v>
      </c>
      <c r="AM73" s="65">
        <f t="shared" ca="1" si="118"/>
        <v>0</v>
      </c>
      <c r="AN73" s="65">
        <f t="shared" ca="1" si="118"/>
        <v>0</v>
      </c>
      <c r="AO73" s="65">
        <f t="shared" ca="1" si="118"/>
        <v>0</v>
      </c>
      <c r="AP73" s="65">
        <f t="shared" ca="1" si="118"/>
        <v>0</v>
      </c>
      <c r="AQ73" s="65">
        <f t="shared" ca="1" si="118"/>
        <v>0</v>
      </c>
      <c r="AR73" s="65">
        <f t="shared" ca="1" si="118"/>
        <v>0</v>
      </c>
      <c r="AS73" s="65">
        <f t="shared" ca="1" si="118"/>
        <v>0</v>
      </c>
      <c r="AT73" s="65">
        <f t="shared" ca="1" si="118"/>
        <v>0</v>
      </c>
      <c r="AU73" s="65">
        <f t="shared" ca="1" si="118"/>
        <v>0</v>
      </c>
      <c r="AV73" s="65">
        <f t="shared" ca="1" si="118"/>
        <v>0</v>
      </c>
      <c r="AW73" s="65">
        <f t="shared" ca="1" si="118"/>
        <v>0</v>
      </c>
      <c r="AX73" s="65">
        <f t="shared" ca="1" si="118"/>
        <v>0</v>
      </c>
      <c r="AY73" s="65">
        <f t="shared" ca="1" si="118"/>
        <v>0</v>
      </c>
      <c r="AZ73" s="65">
        <f t="shared" ca="1" si="118"/>
        <v>0</v>
      </c>
      <c r="BA73" s="65">
        <f t="shared" ca="1" si="118"/>
        <v>0</v>
      </c>
      <c r="BB73" s="65">
        <f t="shared" ca="1" si="118"/>
        <v>0</v>
      </c>
      <c r="BC73" s="65">
        <f t="shared" ca="1" si="118"/>
        <v>0</v>
      </c>
      <c r="BD73" s="65">
        <f t="shared" ca="1" si="118"/>
        <v>0</v>
      </c>
      <c r="BE73" s="65">
        <f t="shared" ca="1" si="118"/>
        <v>0</v>
      </c>
      <c r="BF73" s="65">
        <f t="shared" ca="1" si="118"/>
        <v>0</v>
      </c>
      <c r="BG73" s="65">
        <f t="shared" ca="1" si="118"/>
        <v>0</v>
      </c>
      <c r="BH73" s="65">
        <f t="shared" ca="1" si="118"/>
        <v>0</v>
      </c>
      <c r="BI73" s="65">
        <f t="shared" ca="1" si="118"/>
        <v>0</v>
      </c>
      <c r="BJ73" s="65">
        <f t="shared" ca="1" si="118"/>
        <v>0</v>
      </c>
      <c r="BK73" s="65">
        <f t="shared" ca="1" si="118"/>
        <v>0</v>
      </c>
      <c r="BL73" s="65">
        <f t="shared" ca="1" si="118"/>
        <v>0</v>
      </c>
      <c r="BM73" s="65">
        <f t="shared" ref="AJ73:CF78" ca="1" si="119">SUMIFS(INDIRECT("Prcsses!"&amp;ADDRESS($B73,$X$2)&amp;":"&amp;ADDRESS($B73,$X$2-1+$P$8)),INDIRECT("Prcsses!"&amp;ADDRESS($B$8,$X$2)&amp;":"&amp;ADDRESS($B$8,$X$2-1+$P$8)),BM$8)</f>
        <v>0</v>
      </c>
      <c r="BN73" s="65">
        <f t="shared" ca="1" si="119"/>
        <v>0</v>
      </c>
      <c r="BO73" s="65">
        <f t="shared" ca="1" si="119"/>
        <v>0</v>
      </c>
      <c r="BP73" s="65">
        <f t="shared" ca="1" si="119"/>
        <v>0</v>
      </c>
      <c r="BQ73" s="65">
        <f t="shared" ca="1" si="119"/>
        <v>0</v>
      </c>
      <c r="BR73" s="65">
        <f t="shared" ca="1" si="119"/>
        <v>0</v>
      </c>
      <c r="BS73" s="65">
        <f t="shared" ca="1" si="119"/>
        <v>0</v>
      </c>
      <c r="BT73" s="65">
        <f t="shared" ca="1" si="119"/>
        <v>0</v>
      </c>
      <c r="BU73" s="65">
        <f t="shared" ca="1" si="119"/>
        <v>0</v>
      </c>
      <c r="BV73" s="65">
        <f t="shared" ca="1" si="119"/>
        <v>0</v>
      </c>
      <c r="BW73" s="65">
        <f t="shared" ca="1" si="119"/>
        <v>0</v>
      </c>
      <c r="BX73" s="65">
        <f t="shared" ca="1" si="119"/>
        <v>0</v>
      </c>
      <c r="BY73" s="65">
        <f t="shared" ca="1" si="119"/>
        <v>0</v>
      </c>
      <c r="BZ73" s="65">
        <f t="shared" ca="1" si="119"/>
        <v>0</v>
      </c>
      <c r="CA73" s="65">
        <f t="shared" ca="1" si="119"/>
        <v>0</v>
      </c>
      <c r="CB73" s="65">
        <f t="shared" ca="1" si="119"/>
        <v>0</v>
      </c>
      <c r="CC73" s="65">
        <f t="shared" ca="1" si="119"/>
        <v>0</v>
      </c>
      <c r="CD73" s="65">
        <f t="shared" ca="1" si="119"/>
        <v>4878</v>
      </c>
      <c r="CE73" s="65">
        <f t="shared" ca="1" si="119"/>
        <v>19512</v>
      </c>
      <c r="CF73" s="65">
        <f t="shared" ca="1" si="119"/>
        <v>0</v>
      </c>
    </row>
    <row r="74" spans="2:84" s="53" customFormat="1" ht="12" x14ac:dyDescent="0.25">
      <c r="B74" s="50">
        <f>ROW()</f>
        <v>74</v>
      </c>
      <c r="O74" s="56"/>
      <c r="P74" s="57"/>
      <c r="Q74" s="58"/>
      <c r="U74" s="62"/>
      <c r="W74" s="61"/>
      <c r="X74" s="65">
        <f t="shared" ca="1" si="113"/>
        <v>0</v>
      </c>
      <c r="Y74" s="65">
        <f t="shared" ca="1" si="117"/>
        <v>0</v>
      </c>
      <c r="Z74" s="65">
        <f t="shared" ca="1" si="117"/>
        <v>0</v>
      </c>
      <c r="AA74" s="65">
        <f t="shared" ca="1" si="117"/>
        <v>0</v>
      </c>
      <c r="AB74" s="65">
        <f t="shared" ca="1" si="117"/>
        <v>0</v>
      </c>
      <c r="AC74" s="65">
        <f t="shared" ca="1" si="117"/>
        <v>0</v>
      </c>
      <c r="AD74" s="65">
        <f t="shared" ca="1" si="117"/>
        <v>0</v>
      </c>
      <c r="AE74" s="65">
        <f t="shared" ca="1" si="117"/>
        <v>0</v>
      </c>
      <c r="AF74" s="65">
        <f t="shared" ca="1" si="117"/>
        <v>0</v>
      </c>
      <c r="AG74" s="65">
        <f t="shared" ca="1" si="117"/>
        <v>0</v>
      </c>
      <c r="AH74" s="65">
        <f t="shared" ca="1" si="117"/>
        <v>0</v>
      </c>
      <c r="AI74" s="65">
        <f t="shared" ca="1" si="117"/>
        <v>0</v>
      </c>
      <c r="AJ74" s="65">
        <f t="shared" ca="1" si="119"/>
        <v>0</v>
      </c>
      <c r="AK74" s="65">
        <f t="shared" ca="1" si="119"/>
        <v>0</v>
      </c>
      <c r="AL74" s="65">
        <f t="shared" ca="1" si="119"/>
        <v>0</v>
      </c>
      <c r="AM74" s="65">
        <f t="shared" ca="1" si="119"/>
        <v>0</v>
      </c>
      <c r="AN74" s="65">
        <f t="shared" ca="1" si="119"/>
        <v>0</v>
      </c>
      <c r="AO74" s="65">
        <f t="shared" ca="1" si="119"/>
        <v>0</v>
      </c>
      <c r="AP74" s="65">
        <f t="shared" ca="1" si="119"/>
        <v>0</v>
      </c>
      <c r="AQ74" s="65">
        <f t="shared" ca="1" si="119"/>
        <v>0</v>
      </c>
      <c r="AR74" s="65">
        <f t="shared" ca="1" si="119"/>
        <v>0</v>
      </c>
      <c r="AS74" s="65">
        <f t="shared" ca="1" si="119"/>
        <v>0</v>
      </c>
      <c r="AT74" s="65">
        <f t="shared" ca="1" si="119"/>
        <v>0</v>
      </c>
      <c r="AU74" s="65">
        <f t="shared" ca="1" si="119"/>
        <v>0</v>
      </c>
      <c r="AV74" s="65">
        <f t="shared" ca="1" si="119"/>
        <v>0</v>
      </c>
      <c r="AW74" s="65">
        <f t="shared" ca="1" si="119"/>
        <v>0</v>
      </c>
      <c r="AX74" s="65">
        <f t="shared" ca="1" si="119"/>
        <v>0</v>
      </c>
      <c r="AY74" s="65">
        <f t="shared" ca="1" si="119"/>
        <v>0</v>
      </c>
      <c r="AZ74" s="65">
        <f t="shared" ca="1" si="119"/>
        <v>0</v>
      </c>
      <c r="BA74" s="65">
        <f t="shared" ca="1" si="119"/>
        <v>0</v>
      </c>
      <c r="BB74" s="65">
        <f t="shared" ca="1" si="119"/>
        <v>0</v>
      </c>
      <c r="BC74" s="65">
        <f t="shared" ca="1" si="119"/>
        <v>0</v>
      </c>
      <c r="BD74" s="65">
        <f t="shared" ca="1" si="119"/>
        <v>0</v>
      </c>
      <c r="BE74" s="65">
        <f t="shared" ca="1" si="119"/>
        <v>0</v>
      </c>
      <c r="BF74" s="65">
        <f t="shared" ca="1" si="119"/>
        <v>0</v>
      </c>
      <c r="BG74" s="65">
        <f t="shared" ca="1" si="119"/>
        <v>0</v>
      </c>
      <c r="BH74" s="65">
        <f t="shared" ca="1" si="119"/>
        <v>0</v>
      </c>
      <c r="BI74" s="65">
        <f t="shared" ca="1" si="119"/>
        <v>0</v>
      </c>
      <c r="BJ74" s="65">
        <f t="shared" ca="1" si="119"/>
        <v>0</v>
      </c>
      <c r="BK74" s="65">
        <f t="shared" ca="1" si="119"/>
        <v>0</v>
      </c>
      <c r="BL74" s="65">
        <f t="shared" ca="1" si="119"/>
        <v>0</v>
      </c>
      <c r="BM74" s="65">
        <f t="shared" ca="1" si="119"/>
        <v>0</v>
      </c>
      <c r="BN74" s="65">
        <f t="shared" ca="1" si="119"/>
        <v>0</v>
      </c>
      <c r="BO74" s="65">
        <f t="shared" ca="1" si="119"/>
        <v>0</v>
      </c>
      <c r="BP74" s="65">
        <f t="shared" ca="1" si="119"/>
        <v>0</v>
      </c>
      <c r="BQ74" s="65">
        <f t="shared" ca="1" si="119"/>
        <v>0</v>
      </c>
      <c r="BR74" s="65">
        <f t="shared" ca="1" si="119"/>
        <v>0</v>
      </c>
      <c r="BS74" s="65">
        <f t="shared" ca="1" si="119"/>
        <v>0</v>
      </c>
      <c r="BT74" s="65">
        <f t="shared" ca="1" si="119"/>
        <v>0</v>
      </c>
      <c r="BU74" s="65">
        <f t="shared" ca="1" si="119"/>
        <v>0</v>
      </c>
      <c r="BV74" s="65">
        <f t="shared" ca="1" si="119"/>
        <v>0</v>
      </c>
      <c r="BW74" s="65">
        <f t="shared" ca="1" si="119"/>
        <v>0</v>
      </c>
      <c r="BX74" s="65">
        <f t="shared" ca="1" si="119"/>
        <v>0</v>
      </c>
      <c r="BY74" s="65">
        <f t="shared" ca="1" si="119"/>
        <v>0</v>
      </c>
      <c r="BZ74" s="65">
        <f t="shared" ca="1" si="119"/>
        <v>0</v>
      </c>
      <c r="CA74" s="65">
        <f t="shared" ca="1" si="119"/>
        <v>0</v>
      </c>
      <c r="CB74" s="65">
        <f t="shared" ca="1" si="119"/>
        <v>0</v>
      </c>
      <c r="CC74" s="65">
        <f t="shared" ca="1" si="119"/>
        <v>0</v>
      </c>
      <c r="CD74" s="65">
        <f t="shared" ca="1" si="119"/>
        <v>0.2</v>
      </c>
      <c r="CE74" s="65">
        <f t="shared" ca="1" si="119"/>
        <v>0.8</v>
      </c>
      <c r="CF74" s="65">
        <f t="shared" ca="1" si="119"/>
        <v>0</v>
      </c>
    </row>
    <row r="75" spans="2:84" s="53" customFormat="1" ht="12" x14ac:dyDescent="0.25">
      <c r="B75" s="50">
        <f>ROW()</f>
        <v>75</v>
      </c>
      <c r="O75" s="56"/>
      <c r="P75" s="57"/>
      <c r="Q75" s="58"/>
      <c r="U75" s="62"/>
      <c r="W75" s="61"/>
      <c r="X75" s="65">
        <f t="shared" ca="1" si="113"/>
        <v>0</v>
      </c>
      <c r="Y75" s="65">
        <f t="shared" ca="1" si="117"/>
        <v>0</v>
      </c>
      <c r="Z75" s="65">
        <f t="shared" ca="1" si="117"/>
        <v>0</v>
      </c>
      <c r="AA75" s="65">
        <f t="shared" ca="1" si="117"/>
        <v>0</v>
      </c>
      <c r="AB75" s="65">
        <f t="shared" ca="1" si="117"/>
        <v>0</v>
      </c>
      <c r="AC75" s="65">
        <f t="shared" ca="1" si="117"/>
        <v>0</v>
      </c>
      <c r="AD75" s="65">
        <f t="shared" ca="1" si="117"/>
        <v>0</v>
      </c>
      <c r="AE75" s="65">
        <f t="shared" ca="1" si="117"/>
        <v>0</v>
      </c>
      <c r="AF75" s="65">
        <f t="shared" ca="1" si="117"/>
        <v>0</v>
      </c>
      <c r="AG75" s="65">
        <f t="shared" ca="1" si="117"/>
        <v>0</v>
      </c>
      <c r="AH75" s="65">
        <f t="shared" ca="1" si="117"/>
        <v>0</v>
      </c>
      <c r="AI75" s="65">
        <f t="shared" ca="1" si="117"/>
        <v>0</v>
      </c>
      <c r="AJ75" s="65">
        <f t="shared" ca="1" si="119"/>
        <v>0</v>
      </c>
      <c r="AK75" s="65">
        <f t="shared" ca="1" si="119"/>
        <v>0</v>
      </c>
      <c r="AL75" s="65">
        <f t="shared" ca="1" si="119"/>
        <v>0</v>
      </c>
      <c r="AM75" s="65">
        <f t="shared" ca="1" si="119"/>
        <v>0</v>
      </c>
      <c r="AN75" s="65">
        <f t="shared" ca="1" si="119"/>
        <v>0</v>
      </c>
      <c r="AO75" s="65">
        <f t="shared" ca="1" si="119"/>
        <v>0</v>
      </c>
      <c r="AP75" s="65">
        <f t="shared" ca="1" si="119"/>
        <v>0</v>
      </c>
      <c r="AQ75" s="65">
        <f t="shared" ca="1" si="119"/>
        <v>0</v>
      </c>
      <c r="AR75" s="65">
        <f t="shared" ca="1" si="119"/>
        <v>0</v>
      </c>
      <c r="AS75" s="65">
        <f t="shared" ca="1" si="119"/>
        <v>0</v>
      </c>
      <c r="AT75" s="65">
        <f t="shared" ca="1" si="119"/>
        <v>0</v>
      </c>
      <c r="AU75" s="65">
        <f t="shared" ca="1" si="119"/>
        <v>0</v>
      </c>
      <c r="AV75" s="65">
        <f t="shared" ca="1" si="119"/>
        <v>0</v>
      </c>
      <c r="AW75" s="65">
        <f t="shared" ca="1" si="119"/>
        <v>0</v>
      </c>
      <c r="AX75" s="65">
        <f t="shared" ca="1" si="119"/>
        <v>0</v>
      </c>
      <c r="AY75" s="65">
        <f t="shared" ca="1" si="119"/>
        <v>0</v>
      </c>
      <c r="AZ75" s="65">
        <f t="shared" ca="1" si="119"/>
        <v>0</v>
      </c>
      <c r="BA75" s="65">
        <f t="shared" ca="1" si="119"/>
        <v>0</v>
      </c>
      <c r="BB75" s="65">
        <f t="shared" ca="1" si="119"/>
        <v>0</v>
      </c>
      <c r="BC75" s="65">
        <f t="shared" ca="1" si="119"/>
        <v>0</v>
      </c>
      <c r="BD75" s="65">
        <f t="shared" ca="1" si="119"/>
        <v>0</v>
      </c>
      <c r="BE75" s="65">
        <f t="shared" ca="1" si="119"/>
        <v>0</v>
      </c>
      <c r="BF75" s="65">
        <f t="shared" ca="1" si="119"/>
        <v>0</v>
      </c>
      <c r="BG75" s="65">
        <f t="shared" ca="1" si="119"/>
        <v>0</v>
      </c>
      <c r="BH75" s="65">
        <f t="shared" ca="1" si="119"/>
        <v>0</v>
      </c>
      <c r="BI75" s="65">
        <f t="shared" ca="1" si="119"/>
        <v>0</v>
      </c>
      <c r="BJ75" s="65">
        <f t="shared" ca="1" si="119"/>
        <v>0</v>
      </c>
      <c r="BK75" s="65">
        <f t="shared" ca="1" si="119"/>
        <v>0</v>
      </c>
      <c r="BL75" s="65">
        <f t="shared" ca="1" si="119"/>
        <v>0</v>
      </c>
      <c r="BM75" s="65">
        <f t="shared" ca="1" si="119"/>
        <v>0</v>
      </c>
      <c r="BN75" s="65">
        <f t="shared" ca="1" si="119"/>
        <v>0</v>
      </c>
      <c r="BO75" s="65">
        <f t="shared" ca="1" si="119"/>
        <v>0</v>
      </c>
      <c r="BP75" s="65">
        <f t="shared" ca="1" si="119"/>
        <v>0</v>
      </c>
      <c r="BQ75" s="65">
        <f t="shared" ca="1" si="119"/>
        <v>0</v>
      </c>
      <c r="BR75" s="65">
        <f t="shared" ca="1" si="119"/>
        <v>0</v>
      </c>
      <c r="BS75" s="65">
        <f t="shared" ca="1" si="119"/>
        <v>0</v>
      </c>
      <c r="BT75" s="65">
        <f t="shared" ca="1" si="119"/>
        <v>0</v>
      </c>
      <c r="BU75" s="65">
        <f t="shared" ca="1" si="119"/>
        <v>0</v>
      </c>
      <c r="BV75" s="65">
        <f t="shared" ca="1" si="119"/>
        <v>0</v>
      </c>
      <c r="BW75" s="65">
        <f t="shared" ca="1" si="119"/>
        <v>0</v>
      </c>
      <c r="BX75" s="65">
        <f t="shared" ca="1" si="119"/>
        <v>0</v>
      </c>
      <c r="BY75" s="65">
        <f t="shared" ca="1" si="119"/>
        <v>0</v>
      </c>
      <c r="BZ75" s="65">
        <f t="shared" ca="1" si="119"/>
        <v>0</v>
      </c>
      <c r="CA75" s="65">
        <f t="shared" ca="1" si="119"/>
        <v>0</v>
      </c>
      <c r="CB75" s="65">
        <f t="shared" ca="1" si="119"/>
        <v>0</v>
      </c>
      <c r="CC75" s="65">
        <f t="shared" ca="1" si="119"/>
        <v>0</v>
      </c>
      <c r="CD75" s="65">
        <f t="shared" ca="1" si="119"/>
        <v>0</v>
      </c>
      <c r="CE75" s="65">
        <f t="shared" ca="1" si="119"/>
        <v>0</v>
      </c>
      <c r="CF75" s="65">
        <f t="shared" ca="1" si="119"/>
        <v>0</v>
      </c>
    </row>
    <row r="76" spans="2:84" s="53" customFormat="1" ht="12" x14ac:dyDescent="0.25">
      <c r="B76" s="50">
        <f>ROW()</f>
        <v>76</v>
      </c>
      <c r="O76" s="56"/>
      <c r="P76" s="57"/>
      <c r="Q76" s="58"/>
      <c r="U76" s="62"/>
      <c r="W76" s="61"/>
      <c r="X76" s="65">
        <f t="shared" ca="1" si="113"/>
        <v>0</v>
      </c>
      <c r="Y76" s="65">
        <f t="shared" ca="1" si="117"/>
        <v>0</v>
      </c>
      <c r="Z76" s="65">
        <f t="shared" ca="1" si="117"/>
        <v>0</v>
      </c>
      <c r="AA76" s="65">
        <f t="shared" ca="1" si="117"/>
        <v>0</v>
      </c>
      <c r="AB76" s="65">
        <f t="shared" ca="1" si="117"/>
        <v>0</v>
      </c>
      <c r="AC76" s="65">
        <f t="shared" ca="1" si="117"/>
        <v>0</v>
      </c>
      <c r="AD76" s="65">
        <f t="shared" ca="1" si="117"/>
        <v>0</v>
      </c>
      <c r="AE76" s="65">
        <f t="shared" ca="1" si="117"/>
        <v>0</v>
      </c>
      <c r="AF76" s="65">
        <f t="shared" ca="1" si="117"/>
        <v>0</v>
      </c>
      <c r="AG76" s="65">
        <f t="shared" ca="1" si="117"/>
        <v>0</v>
      </c>
      <c r="AH76" s="65">
        <f t="shared" ca="1" si="117"/>
        <v>0</v>
      </c>
      <c r="AI76" s="65">
        <f t="shared" ca="1" si="117"/>
        <v>0</v>
      </c>
      <c r="AJ76" s="65">
        <f t="shared" ca="1" si="119"/>
        <v>0</v>
      </c>
      <c r="AK76" s="65">
        <f t="shared" ca="1" si="119"/>
        <v>0</v>
      </c>
      <c r="AL76" s="65">
        <f t="shared" ca="1" si="119"/>
        <v>0</v>
      </c>
      <c r="AM76" s="65">
        <f t="shared" ca="1" si="119"/>
        <v>0</v>
      </c>
      <c r="AN76" s="65">
        <f t="shared" ca="1" si="119"/>
        <v>0</v>
      </c>
      <c r="AO76" s="65">
        <f t="shared" ca="1" si="119"/>
        <v>0</v>
      </c>
      <c r="AP76" s="65">
        <f t="shared" ca="1" si="119"/>
        <v>0</v>
      </c>
      <c r="AQ76" s="65">
        <f t="shared" ca="1" si="119"/>
        <v>0</v>
      </c>
      <c r="AR76" s="65">
        <f t="shared" ca="1" si="119"/>
        <v>0</v>
      </c>
      <c r="AS76" s="65">
        <f t="shared" ca="1" si="119"/>
        <v>0</v>
      </c>
      <c r="AT76" s="65">
        <f t="shared" ca="1" si="119"/>
        <v>0</v>
      </c>
      <c r="AU76" s="65">
        <f t="shared" ca="1" si="119"/>
        <v>0</v>
      </c>
      <c r="AV76" s="65">
        <f t="shared" ca="1" si="119"/>
        <v>0</v>
      </c>
      <c r="AW76" s="65">
        <f t="shared" ca="1" si="119"/>
        <v>0</v>
      </c>
      <c r="AX76" s="65">
        <f t="shared" ca="1" si="119"/>
        <v>0</v>
      </c>
      <c r="AY76" s="65">
        <f t="shared" ca="1" si="119"/>
        <v>0</v>
      </c>
      <c r="AZ76" s="65">
        <f t="shared" ca="1" si="119"/>
        <v>0</v>
      </c>
      <c r="BA76" s="65">
        <f t="shared" ca="1" si="119"/>
        <v>0</v>
      </c>
      <c r="BB76" s="65">
        <f t="shared" ca="1" si="119"/>
        <v>0</v>
      </c>
      <c r="BC76" s="65">
        <f t="shared" ca="1" si="119"/>
        <v>0</v>
      </c>
      <c r="BD76" s="65">
        <f t="shared" ca="1" si="119"/>
        <v>0</v>
      </c>
      <c r="BE76" s="65">
        <f t="shared" ca="1" si="119"/>
        <v>0</v>
      </c>
      <c r="BF76" s="65">
        <f t="shared" ca="1" si="119"/>
        <v>0</v>
      </c>
      <c r="BG76" s="65">
        <f t="shared" ca="1" si="119"/>
        <v>0</v>
      </c>
      <c r="BH76" s="65">
        <f t="shared" ca="1" si="119"/>
        <v>0</v>
      </c>
      <c r="BI76" s="65">
        <f t="shared" ca="1" si="119"/>
        <v>0</v>
      </c>
      <c r="BJ76" s="65">
        <f t="shared" ca="1" si="119"/>
        <v>0</v>
      </c>
      <c r="BK76" s="65">
        <f t="shared" ca="1" si="119"/>
        <v>0</v>
      </c>
      <c r="BL76" s="65">
        <f t="shared" ca="1" si="119"/>
        <v>0</v>
      </c>
      <c r="BM76" s="65">
        <f t="shared" ca="1" si="119"/>
        <v>0</v>
      </c>
      <c r="BN76" s="65">
        <f t="shared" ca="1" si="119"/>
        <v>0</v>
      </c>
      <c r="BO76" s="65">
        <f t="shared" ca="1" si="119"/>
        <v>0</v>
      </c>
      <c r="BP76" s="65">
        <f t="shared" ca="1" si="119"/>
        <v>0</v>
      </c>
      <c r="BQ76" s="65">
        <f t="shared" ca="1" si="119"/>
        <v>0</v>
      </c>
      <c r="BR76" s="65">
        <f t="shared" ca="1" si="119"/>
        <v>0</v>
      </c>
      <c r="BS76" s="65">
        <f t="shared" ca="1" si="119"/>
        <v>0</v>
      </c>
      <c r="BT76" s="65">
        <f t="shared" ca="1" si="119"/>
        <v>0</v>
      </c>
      <c r="BU76" s="65">
        <f t="shared" ca="1" si="119"/>
        <v>0</v>
      </c>
      <c r="BV76" s="65">
        <f t="shared" ca="1" si="119"/>
        <v>0</v>
      </c>
      <c r="BW76" s="65">
        <f t="shared" ca="1" si="119"/>
        <v>0</v>
      </c>
      <c r="BX76" s="65">
        <f t="shared" ca="1" si="119"/>
        <v>0</v>
      </c>
      <c r="BY76" s="65">
        <f t="shared" ca="1" si="119"/>
        <v>0</v>
      </c>
      <c r="BZ76" s="65">
        <f t="shared" ca="1" si="119"/>
        <v>0</v>
      </c>
      <c r="CA76" s="65">
        <f t="shared" ca="1" si="119"/>
        <v>0</v>
      </c>
      <c r="CB76" s="65">
        <f t="shared" ca="1" si="119"/>
        <v>3665.25</v>
      </c>
      <c r="CC76" s="65">
        <f t="shared" ca="1" si="119"/>
        <v>25656.75</v>
      </c>
      <c r="CD76" s="65">
        <f t="shared" ca="1" si="119"/>
        <v>29322</v>
      </c>
      <c r="CE76" s="65">
        <f t="shared" ca="1" si="119"/>
        <v>14661</v>
      </c>
      <c r="CF76" s="65">
        <f t="shared" ca="1" si="119"/>
        <v>0</v>
      </c>
    </row>
    <row r="77" spans="2:84" s="53" customFormat="1" ht="12" x14ac:dyDescent="0.25">
      <c r="B77" s="50">
        <f>ROW()</f>
        <v>77</v>
      </c>
      <c r="O77" s="56"/>
      <c r="P77" s="57"/>
      <c r="Q77" s="58"/>
      <c r="U77" s="62"/>
      <c r="W77" s="61"/>
      <c r="X77" s="65">
        <f t="shared" ca="1" si="113"/>
        <v>0</v>
      </c>
      <c r="Y77" s="65">
        <f t="shared" ca="1" si="117"/>
        <v>0</v>
      </c>
      <c r="Z77" s="65">
        <f t="shared" ca="1" si="117"/>
        <v>0</v>
      </c>
      <c r="AA77" s="65">
        <f t="shared" ca="1" si="117"/>
        <v>0</v>
      </c>
      <c r="AB77" s="65">
        <f t="shared" ca="1" si="117"/>
        <v>0</v>
      </c>
      <c r="AC77" s="65">
        <f t="shared" ca="1" si="117"/>
        <v>0</v>
      </c>
      <c r="AD77" s="65">
        <f t="shared" ca="1" si="117"/>
        <v>0</v>
      </c>
      <c r="AE77" s="65">
        <f t="shared" ca="1" si="117"/>
        <v>0</v>
      </c>
      <c r="AF77" s="65">
        <f t="shared" ca="1" si="117"/>
        <v>0</v>
      </c>
      <c r="AG77" s="65">
        <f t="shared" ca="1" si="117"/>
        <v>0</v>
      </c>
      <c r="AH77" s="65">
        <f t="shared" ca="1" si="117"/>
        <v>0</v>
      </c>
      <c r="AI77" s="65">
        <f t="shared" ca="1" si="117"/>
        <v>0</v>
      </c>
      <c r="AJ77" s="65">
        <f t="shared" ca="1" si="119"/>
        <v>0</v>
      </c>
      <c r="AK77" s="65">
        <f t="shared" ca="1" si="119"/>
        <v>0</v>
      </c>
      <c r="AL77" s="65">
        <f t="shared" ca="1" si="119"/>
        <v>0</v>
      </c>
      <c r="AM77" s="65">
        <f t="shared" ca="1" si="119"/>
        <v>0</v>
      </c>
      <c r="AN77" s="65">
        <f t="shared" ca="1" si="119"/>
        <v>0</v>
      </c>
      <c r="AO77" s="65">
        <f t="shared" ca="1" si="119"/>
        <v>0</v>
      </c>
      <c r="AP77" s="65">
        <f t="shared" ca="1" si="119"/>
        <v>0</v>
      </c>
      <c r="AQ77" s="65">
        <f t="shared" ca="1" si="119"/>
        <v>0</v>
      </c>
      <c r="AR77" s="65">
        <f t="shared" ca="1" si="119"/>
        <v>0</v>
      </c>
      <c r="AS77" s="65">
        <f t="shared" ca="1" si="119"/>
        <v>0</v>
      </c>
      <c r="AT77" s="65">
        <f t="shared" ca="1" si="119"/>
        <v>0</v>
      </c>
      <c r="AU77" s="65">
        <f t="shared" ca="1" si="119"/>
        <v>0</v>
      </c>
      <c r="AV77" s="65">
        <f t="shared" ca="1" si="119"/>
        <v>0</v>
      </c>
      <c r="AW77" s="65">
        <f t="shared" ca="1" si="119"/>
        <v>0</v>
      </c>
      <c r="AX77" s="65">
        <f t="shared" ca="1" si="119"/>
        <v>0</v>
      </c>
      <c r="AY77" s="65">
        <f t="shared" ca="1" si="119"/>
        <v>0</v>
      </c>
      <c r="AZ77" s="65">
        <f t="shared" ca="1" si="119"/>
        <v>0</v>
      </c>
      <c r="BA77" s="65">
        <f t="shared" ca="1" si="119"/>
        <v>0</v>
      </c>
      <c r="BB77" s="65">
        <f t="shared" ca="1" si="119"/>
        <v>0</v>
      </c>
      <c r="BC77" s="65">
        <f t="shared" ca="1" si="119"/>
        <v>0</v>
      </c>
      <c r="BD77" s="65">
        <f t="shared" ca="1" si="119"/>
        <v>0</v>
      </c>
      <c r="BE77" s="65">
        <f t="shared" ca="1" si="119"/>
        <v>0</v>
      </c>
      <c r="BF77" s="65">
        <f t="shared" ca="1" si="119"/>
        <v>0</v>
      </c>
      <c r="BG77" s="65">
        <f t="shared" ca="1" si="119"/>
        <v>0</v>
      </c>
      <c r="BH77" s="65">
        <f t="shared" ca="1" si="119"/>
        <v>0</v>
      </c>
      <c r="BI77" s="65">
        <f t="shared" ca="1" si="119"/>
        <v>0</v>
      </c>
      <c r="BJ77" s="65">
        <f t="shared" ca="1" si="119"/>
        <v>0</v>
      </c>
      <c r="BK77" s="65">
        <f t="shared" ca="1" si="119"/>
        <v>0</v>
      </c>
      <c r="BL77" s="65">
        <f t="shared" ca="1" si="119"/>
        <v>0</v>
      </c>
      <c r="BM77" s="65">
        <f t="shared" ca="1" si="119"/>
        <v>0</v>
      </c>
      <c r="BN77" s="65">
        <f t="shared" ca="1" si="119"/>
        <v>0</v>
      </c>
      <c r="BO77" s="65">
        <f t="shared" ca="1" si="119"/>
        <v>0</v>
      </c>
      <c r="BP77" s="65">
        <f t="shared" ca="1" si="119"/>
        <v>0</v>
      </c>
      <c r="BQ77" s="65">
        <f t="shared" ca="1" si="119"/>
        <v>0</v>
      </c>
      <c r="BR77" s="65">
        <f t="shared" ca="1" si="119"/>
        <v>0</v>
      </c>
      <c r="BS77" s="65">
        <f t="shared" ca="1" si="119"/>
        <v>0</v>
      </c>
      <c r="BT77" s="65">
        <f t="shared" ca="1" si="119"/>
        <v>0</v>
      </c>
      <c r="BU77" s="65">
        <f t="shared" ca="1" si="119"/>
        <v>0</v>
      </c>
      <c r="BV77" s="65">
        <f t="shared" ca="1" si="119"/>
        <v>0</v>
      </c>
      <c r="BW77" s="65">
        <f t="shared" ca="1" si="119"/>
        <v>0</v>
      </c>
      <c r="BX77" s="65">
        <f t="shared" ca="1" si="119"/>
        <v>0</v>
      </c>
      <c r="BY77" s="65">
        <f t="shared" ca="1" si="119"/>
        <v>0</v>
      </c>
      <c r="BZ77" s="65">
        <f t="shared" ca="1" si="119"/>
        <v>0</v>
      </c>
      <c r="CA77" s="65">
        <f t="shared" ca="1" si="119"/>
        <v>0</v>
      </c>
      <c r="CB77" s="65">
        <f t="shared" ca="1" si="119"/>
        <v>0.05</v>
      </c>
      <c r="CC77" s="65">
        <f t="shared" ca="1" si="119"/>
        <v>0.35</v>
      </c>
      <c r="CD77" s="65">
        <f t="shared" ca="1" si="119"/>
        <v>0.4</v>
      </c>
      <c r="CE77" s="65">
        <f t="shared" ca="1" si="119"/>
        <v>0.2</v>
      </c>
      <c r="CF77" s="65">
        <f t="shared" ca="1" si="119"/>
        <v>0</v>
      </c>
    </row>
    <row r="78" spans="2:84" s="53" customFormat="1" ht="12" x14ac:dyDescent="0.25">
      <c r="B78" s="50">
        <f>ROW()</f>
        <v>78</v>
      </c>
      <c r="O78" s="56"/>
      <c r="P78" s="57"/>
      <c r="Q78" s="58"/>
      <c r="U78" s="62"/>
      <c r="W78" s="61"/>
      <c r="X78" s="65">
        <f t="shared" ca="1" si="113"/>
        <v>0</v>
      </c>
      <c r="Y78" s="65">
        <f t="shared" ca="1" si="117"/>
        <v>0</v>
      </c>
      <c r="Z78" s="65">
        <f t="shared" ca="1" si="117"/>
        <v>0</v>
      </c>
      <c r="AA78" s="65">
        <f t="shared" ca="1" si="117"/>
        <v>0</v>
      </c>
      <c r="AB78" s="65">
        <f t="shared" ca="1" si="117"/>
        <v>0</v>
      </c>
      <c r="AC78" s="65">
        <f t="shared" ca="1" si="117"/>
        <v>0</v>
      </c>
      <c r="AD78" s="65">
        <f t="shared" ca="1" si="117"/>
        <v>0</v>
      </c>
      <c r="AE78" s="65">
        <f t="shared" ca="1" si="117"/>
        <v>0</v>
      </c>
      <c r="AF78" s="65">
        <f t="shared" ca="1" si="117"/>
        <v>0</v>
      </c>
      <c r="AG78" s="65">
        <f t="shared" ca="1" si="117"/>
        <v>0</v>
      </c>
      <c r="AH78" s="65">
        <f t="shared" ca="1" si="117"/>
        <v>0</v>
      </c>
      <c r="AI78" s="65">
        <f t="shared" ca="1" si="117"/>
        <v>0</v>
      </c>
      <c r="AJ78" s="65">
        <f t="shared" ca="1" si="119"/>
        <v>0</v>
      </c>
      <c r="AK78" s="65">
        <f t="shared" ca="1" si="119"/>
        <v>0</v>
      </c>
      <c r="AL78" s="65">
        <f t="shared" ca="1" si="119"/>
        <v>0</v>
      </c>
      <c r="AM78" s="65">
        <f t="shared" ca="1" si="119"/>
        <v>0</v>
      </c>
      <c r="AN78" s="65">
        <f t="shared" ca="1" si="119"/>
        <v>0</v>
      </c>
      <c r="AO78" s="65">
        <f t="shared" ca="1" si="119"/>
        <v>0</v>
      </c>
      <c r="AP78" s="65">
        <f t="shared" ca="1" si="119"/>
        <v>0</v>
      </c>
      <c r="AQ78" s="65">
        <f t="shared" ca="1" si="119"/>
        <v>0</v>
      </c>
      <c r="AR78" s="65">
        <f t="shared" ca="1" si="119"/>
        <v>0</v>
      </c>
      <c r="AS78" s="65">
        <f t="shared" ca="1" si="119"/>
        <v>0</v>
      </c>
      <c r="AT78" s="65">
        <f t="shared" ca="1" si="119"/>
        <v>0</v>
      </c>
      <c r="AU78" s="65">
        <f t="shared" ca="1" si="119"/>
        <v>0</v>
      </c>
      <c r="AV78" s="65">
        <f t="shared" ca="1" si="119"/>
        <v>0</v>
      </c>
      <c r="AW78" s="65">
        <f t="shared" ca="1" si="119"/>
        <v>0</v>
      </c>
      <c r="AX78" s="65">
        <f t="shared" ca="1" si="119"/>
        <v>0</v>
      </c>
      <c r="AY78" s="65">
        <f t="shared" ca="1" si="119"/>
        <v>0</v>
      </c>
      <c r="AZ78" s="65">
        <f t="shared" ca="1" si="119"/>
        <v>0</v>
      </c>
      <c r="BA78" s="65">
        <f t="shared" ca="1" si="119"/>
        <v>0</v>
      </c>
      <c r="BB78" s="65">
        <f t="shared" ca="1" si="119"/>
        <v>0</v>
      </c>
      <c r="BC78" s="65">
        <f t="shared" ca="1" si="119"/>
        <v>0</v>
      </c>
      <c r="BD78" s="65">
        <f t="shared" ca="1" si="119"/>
        <v>0</v>
      </c>
      <c r="BE78" s="65">
        <f t="shared" ca="1" si="119"/>
        <v>0</v>
      </c>
      <c r="BF78" s="65">
        <f t="shared" ca="1" si="119"/>
        <v>0</v>
      </c>
      <c r="BG78" s="65">
        <f t="shared" ca="1" si="119"/>
        <v>0</v>
      </c>
      <c r="BH78" s="65">
        <f t="shared" ca="1" si="119"/>
        <v>0</v>
      </c>
      <c r="BI78" s="65">
        <f t="shared" ca="1" si="119"/>
        <v>0</v>
      </c>
      <c r="BJ78" s="65">
        <f t="shared" ca="1" si="119"/>
        <v>0</v>
      </c>
      <c r="BK78" s="65">
        <f t="shared" ca="1" si="119"/>
        <v>0</v>
      </c>
      <c r="BL78" s="65">
        <f t="shared" ca="1" si="119"/>
        <v>0</v>
      </c>
      <c r="BM78" s="65">
        <f t="shared" ca="1" si="119"/>
        <v>0</v>
      </c>
      <c r="BN78" s="65">
        <f t="shared" ca="1" si="119"/>
        <v>0</v>
      </c>
      <c r="BO78" s="65">
        <f t="shared" ca="1" si="119"/>
        <v>0</v>
      </c>
      <c r="BP78" s="65">
        <f t="shared" ca="1" si="119"/>
        <v>0</v>
      </c>
      <c r="BQ78" s="65">
        <f t="shared" ca="1" si="119"/>
        <v>0</v>
      </c>
      <c r="BR78" s="65">
        <f t="shared" ca="1" si="119"/>
        <v>0</v>
      </c>
      <c r="BS78" s="65">
        <f t="shared" ca="1" si="119"/>
        <v>0</v>
      </c>
      <c r="BT78" s="65">
        <f t="shared" ca="1" si="119"/>
        <v>0</v>
      </c>
      <c r="BU78" s="65">
        <f t="shared" ca="1" si="119"/>
        <v>0</v>
      </c>
      <c r="BV78" s="65">
        <f t="shared" ca="1" si="119"/>
        <v>0</v>
      </c>
      <c r="BW78" s="65">
        <f t="shared" ref="AJ78:CF83" ca="1" si="120">SUMIFS(INDIRECT("Prcsses!"&amp;ADDRESS($B78,$X$2)&amp;":"&amp;ADDRESS($B78,$X$2-1+$P$8)),INDIRECT("Prcsses!"&amp;ADDRESS($B$8,$X$2)&amp;":"&amp;ADDRESS($B$8,$X$2-1+$P$8)),BW$8)</f>
        <v>0</v>
      </c>
      <c r="BX78" s="65">
        <f t="shared" ca="1" si="120"/>
        <v>0</v>
      </c>
      <c r="BY78" s="65">
        <f t="shared" ca="1" si="120"/>
        <v>0</v>
      </c>
      <c r="BZ78" s="65">
        <f t="shared" ca="1" si="120"/>
        <v>0</v>
      </c>
      <c r="CA78" s="65">
        <f t="shared" ca="1" si="120"/>
        <v>0</v>
      </c>
      <c r="CB78" s="65">
        <f t="shared" ca="1" si="120"/>
        <v>0</v>
      </c>
      <c r="CC78" s="65">
        <f t="shared" ca="1" si="120"/>
        <v>0</v>
      </c>
      <c r="CD78" s="65">
        <f t="shared" ca="1" si="120"/>
        <v>0</v>
      </c>
      <c r="CE78" s="65">
        <f t="shared" ca="1" si="120"/>
        <v>0</v>
      </c>
      <c r="CF78" s="65">
        <f t="shared" ca="1" si="120"/>
        <v>0</v>
      </c>
    </row>
    <row r="79" spans="2:84" s="53" customFormat="1" ht="12" x14ac:dyDescent="0.25">
      <c r="B79" s="50">
        <f>ROW()</f>
        <v>79</v>
      </c>
      <c r="O79" s="56"/>
      <c r="P79" s="57"/>
      <c r="Q79" s="58"/>
      <c r="U79" s="62"/>
      <c r="W79" s="61"/>
      <c r="X79" s="65">
        <f t="shared" ca="1" si="113"/>
        <v>0</v>
      </c>
      <c r="Y79" s="65">
        <f t="shared" ca="1" si="117"/>
        <v>0</v>
      </c>
      <c r="Z79" s="65">
        <f t="shared" ca="1" si="117"/>
        <v>0</v>
      </c>
      <c r="AA79" s="65">
        <f t="shared" ca="1" si="117"/>
        <v>0</v>
      </c>
      <c r="AB79" s="65">
        <f t="shared" ca="1" si="117"/>
        <v>0</v>
      </c>
      <c r="AC79" s="65">
        <f t="shared" ca="1" si="117"/>
        <v>0</v>
      </c>
      <c r="AD79" s="65">
        <f t="shared" ca="1" si="117"/>
        <v>0</v>
      </c>
      <c r="AE79" s="65">
        <f t="shared" ca="1" si="117"/>
        <v>0</v>
      </c>
      <c r="AF79" s="65">
        <f t="shared" ca="1" si="117"/>
        <v>0</v>
      </c>
      <c r="AG79" s="65">
        <f t="shared" ca="1" si="117"/>
        <v>0</v>
      </c>
      <c r="AH79" s="65">
        <f t="shared" ca="1" si="117"/>
        <v>0</v>
      </c>
      <c r="AI79" s="65">
        <f t="shared" ca="1" si="117"/>
        <v>0</v>
      </c>
      <c r="AJ79" s="65">
        <f t="shared" ca="1" si="120"/>
        <v>0</v>
      </c>
      <c r="AK79" s="65">
        <f t="shared" ca="1" si="120"/>
        <v>0</v>
      </c>
      <c r="AL79" s="65">
        <f t="shared" ca="1" si="120"/>
        <v>0</v>
      </c>
      <c r="AM79" s="65">
        <f t="shared" ca="1" si="120"/>
        <v>0</v>
      </c>
      <c r="AN79" s="65">
        <f t="shared" ca="1" si="120"/>
        <v>0</v>
      </c>
      <c r="AO79" s="65">
        <f t="shared" ca="1" si="120"/>
        <v>0</v>
      </c>
      <c r="AP79" s="65">
        <f t="shared" ca="1" si="120"/>
        <v>0</v>
      </c>
      <c r="AQ79" s="65">
        <f t="shared" ca="1" si="120"/>
        <v>0</v>
      </c>
      <c r="AR79" s="65">
        <f t="shared" ca="1" si="120"/>
        <v>0</v>
      </c>
      <c r="AS79" s="65">
        <f t="shared" ca="1" si="120"/>
        <v>0</v>
      </c>
      <c r="AT79" s="65">
        <f t="shared" ca="1" si="120"/>
        <v>0</v>
      </c>
      <c r="AU79" s="65">
        <f t="shared" ca="1" si="120"/>
        <v>0</v>
      </c>
      <c r="AV79" s="65">
        <f t="shared" ca="1" si="120"/>
        <v>0</v>
      </c>
      <c r="AW79" s="65">
        <f t="shared" ca="1" si="120"/>
        <v>0</v>
      </c>
      <c r="AX79" s="65">
        <f t="shared" ca="1" si="120"/>
        <v>0</v>
      </c>
      <c r="AY79" s="65">
        <f t="shared" ca="1" si="120"/>
        <v>0</v>
      </c>
      <c r="AZ79" s="65">
        <f t="shared" ca="1" si="120"/>
        <v>0</v>
      </c>
      <c r="BA79" s="65">
        <f t="shared" ca="1" si="120"/>
        <v>0</v>
      </c>
      <c r="BB79" s="65">
        <f t="shared" ca="1" si="120"/>
        <v>0</v>
      </c>
      <c r="BC79" s="65">
        <f t="shared" ca="1" si="120"/>
        <v>0</v>
      </c>
      <c r="BD79" s="65">
        <f t="shared" ca="1" si="120"/>
        <v>0</v>
      </c>
      <c r="BE79" s="65">
        <f t="shared" ca="1" si="120"/>
        <v>0</v>
      </c>
      <c r="BF79" s="65">
        <f t="shared" ca="1" si="120"/>
        <v>0</v>
      </c>
      <c r="BG79" s="65">
        <f t="shared" ca="1" si="120"/>
        <v>0</v>
      </c>
      <c r="BH79" s="65">
        <f t="shared" ca="1" si="120"/>
        <v>0</v>
      </c>
      <c r="BI79" s="65">
        <f t="shared" ca="1" si="120"/>
        <v>0</v>
      </c>
      <c r="BJ79" s="65">
        <f t="shared" ca="1" si="120"/>
        <v>0</v>
      </c>
      <c r="BK79" s="65">
        <f t="shared" ca="1" si="120"/>
        <v>0</v>
      </c>
      <c r="BL79" s="65">
        <f t="shared" ca="1" si="120"/>
        <v>0</v>
      </c>
      <c r="BM79" s="65">
        <f t="shared" ca="1" si="120"/>
        <v>0</v>
      </c>
      <c r="BN79" s="65">
        <f t="shared" ca="1" si="120"/>
        <v>0</v>
      </c>
      <c r="BO79" s="65">
        <f t="shared" ca="1" si="120"/>
        <v>0</v>
      </c>
      <c r="BP79" s="65">
        <f t="shared" ca="1" si="120"/>
        <v>0</v>
      </c>
      <c r="BQ79" s="65">
        <f t="shared" ca="1" si="120"/>
        <v>0</v>
      </c>
      <c r="BR79" s="65">
        <f t="shared" ca="1" si="120"/>
        <v>0</v>
      </c>
      <c r="BS79" s="65">
        <f t="shared" ca="1" si="120"/>
        <v>0</v>
      </c>
      <c r="BT79" s="65">
        <f t="shared" ca="1" si="120"/>
        <v>0</v>
      </c>
      <c r="BU79" s="65">
        <f t="shared" ca="1" si="120"/>
        <v>0</v>
      </c>
      <c r="BV79" s="65">
        <f t="shared" ca="1" si="120"/>
        <v>0</v>
      </c>
      <c r="BW79" s="65">
        <f t="shared" ca="1" si="120"/>
        <v>0</v>
      </c>
      <c r="BX79" s="65">
        <f t="shared" ca="1" si="120"/>
        <v>0</v>
      </c>
      <c r="BY79" s="65">
        <f t="shared" ca="1" si="120"/>
        <v>0</v>
      </c>
      <c r="BZ79" s="65">
        <f t="shared" ca="1" si="120"/>
        <v>0</v>
      </c>
      <c r="CA79" s="65">
        <f t="shared" ca="1" si="120"/>
        <v>0</v>
      </c>
      <c r="CB79" s="65">
        <f t="shared" ca="1" si="120"/>
        <v>14</v>
      </c>
      <c r="CC79" s="65">
        <f t="shared" ca="1" si="120"/>
        <v>5</v>
      </c>
      <c r="CD79" s="65">
        <f t="shared" ca="1" si="120"/>
        <v>5</v>
      </c>
      <c r="CE79" s="65">
        <f t="shared" ca="1" si="120"/>
        <v>52</v>
      </c>
      <c r="CF79" s="65">
        <f t="shared" ca="1" si="120"/>
        <v>0</v>
      </c>
    </row>
    <row r="80" spans="2:84" s="53" customFormat="1" ht="12" x14ac:dyDescent="0.25">
      <c r="B80" s="50">
        <f>ROW()</f>
        <v>80</v>
      </c>
      <c r="O80" s="56"/>
      <c r="P80" s="57"/>
      <c r="Q80" s="58"/>
      <c r="U80" s="62"/>
      <c r="W80" s="61"/>
      <c r="X80" s="65">
        <f t="shared" ca="1" si="113"/>
        <v>0</v>
      </c>
      <c r="Y80" s="65">
        <f t="shared" ca="1" si="117"/>
        <v>0</v>
      </c>
      <c r="Z80" s="65">
        <f t="shared" ca="1" si="117"/>
        <v>0</v>
      </c>
      <c r="AA80" s="65">
        <f t="shared" ca="1" si="117"/>
        <v>0</v>
      </c>
      <c r="AB80" s="65">
        <f t="shared" ca="1" si="117"/>
        <v>0</v>
      </c>
      <c r="AC80" s="65">
        <f t="shared" ca="1" si="117"/>
        <v>0</v>
      </c>
      <c r="AD80" s="65">
        <f t="shared" ca="1" si="117"/>
        <v>0</v>
      </c>
      <c r="AE80" s="65">
        <f t="shared" ca="1" si="117"/>
        <v>0</v>
      </c>
      <c r="AF80" s="65">
        <f t="shared" ca="1" si="117"/>
        <v>0</v>
      </c>
      <c r="AG80" s="65">
        <f t="shared" ca="1" si="117"/>
        <v>0</v>
      </c>
      <c r="AH80" s="65">
        <f t="shared" ca="1" si="117"/>
        <v>0</v>
      </c>
      <c r="AI80" s="65">
        <f t="shared" ca="1" si="117"/>
        <v>0</v>
      </c>
      <c r="AJ80" s="65">
        <f t="shared" ca="1" si="120"/>
        <v>0</v>
      </c>
      <c r="AK80" s="65">
        <f t="shared" ca="1" si="120"/>
        <v>0</v>
      </c>
      <c r="AL80" s="65">
        <f t="shared" ca="1" si="120"/>
        <v>0</v>
      </c>
      <c r="AM80" s="65">
        <f t="shared" ca="1" si="120"/>
        <v>0</v>
      </c>
      <c r="AN80" s="65">
        <f t="shared" ca="1" si="120"/>
        <v>0</v>
      </c>
      <c r="AO80" s="65">
        <f t="shared" ca="1" si="120"/>
        <v>0</v>
      </c>
      <c r="AP80" s="65">
        <f t="shared" ca="1" si="120"/>
        <v>0</v>
      </c>
      <c r="AQ80" s="65">
        <f t="shared" ca="1" si="120"/>
        <v>0</v>
      </c>
      <c r="AR80" s="65">
        <f t="shared" ca="1" si="120"/>
        <v>0</v>
      </c>
      <c r="AS80" s="65">
        <f t="shared" ca="1" si="120"/>
        <v>0</v>
      </c>
      <c r="AT80" s="65">
        <f t="shared" ca="1" si="120"/>
        <v>0</v>
      </c>
      <c r="AU80" s="65">
        <f t="shared" ca="1" si="120"/>
        <v>0</v>
      </c>
      <c r="AV80" s="65">
        <f t="shared" ca="1" si="120"/>
        <v>0</v>
      </c>
      <c r="AW80" s="65">
        <f t="shared" ca="1" si="120"/>
        <v>0</v>
      </c>
      <c r="AX80" s="65">
        <f t="shared" ca="1" si="120"/>
        <v>0</v>
      </c>
      <c r="AY80" s="65">
        <f t="shared" ca="1" si="120"/>
        <v>0</v>
      </c>
      <c r="AZ80" s="65">
        <f t="shared" ca="1" si="120"/>
        <v>0</v>
      </c>
      <c r="BA80" s="65">
        <f t="shared" ca="1" si="120"/>
        <v>0</v>
      </c>
      <c r="BB80" s="65">
        <f t="shared" ca="1" si="120"/>
        <v>0</v>
      </c>
      <c r="BC80" s="65">
        <f t="shared" ca="1" si="120"/>
        <v>0</v>
      </c>
      <c r="BD80" s="65">
        <f t="shared" ca="1" si="120"/>
        <v>0</v>
      </c>
      <c r="BE80" s="65">
        <f t="shared" ca="1" si="120"/>
        <v>0</v>
      </c>
      <c r="BF80" s="65">
        <f t="shared" ca="1" si="120"/>
        <v>0</v>
      </c>
      <c r="BG80" s="65">
        <f t="shared" ca="1" si="120"/>
        <v>0</v>
      </c>
      <c r="BH80" s="65">
        <f t="shared" ca="1" si="120"/>
        <v>0</v>
      </c>
      <c r="BI80" s="65">
        <f t="shared" ca="1" si="120"/>
        <v>0</v>
      </c>
      <c r="BJ80" s="65">
        <f t="shared" ca="1" si="120"/>
        <v>0</v>
      </c>
      <c r="BK80" s="65">
        <f t="shared" ca="1" si="120"/>
        <v>0</v>
      </c>
      <c r="BL80" s="65">
        <f t="shared" ca="1" si="120"/>
        <v>0</v>
      </c>
      <c r="BM80" s="65">
        <f t="shared" ca="1" si="120"/>
        <v>0</v>
      </c>
      <c r="BN80" s="65">
        <f t="shared" ca="1" si="120"/>
        <v>0</v>
      </c>
      <c r="BO80" s="65">
        <f t="shared" ca="1" si="120"/>
        <v>0</v>
      </c>
      <c r="BP80" s="65">
        <f t="shared" ca="1" si="120"/>
        <v>0</v>
      </c>
      <c r="BQ80" s="65">
        <f t="shared" ca="1" si="120"/>
        <v>0</v>
      </c>
      <c r="BR80" s="65">
        <f t="shared" ca="1" si="120"/>
        <v>0</v>
      </c>
      <c r="BS80" s="65">
        <f t="shared" ca="1" si="120"/>
        <v>0</v>
      </c>
      <c r="BT80" s="65">
        <f t="shared" ca="1" si="120"/>
        <v>0</v>
      </c>
      <c r="BU80" s="65">
        <f t="shared" ca="1" si="120"/>
        <v>0</v>
      </c>
      <c r="BV80" s="65">
        <f t="shared" ca="1" si="120"/>
        <v>0</v>
      </c>
      <c r="BW80" s="65">
        <f t="shared" ca="1" si="120"/>
        <v>0</v>
      </c>
      <c r="BX80" s="65">
        <f t="shared" ca="1" si="120"/>
        <v>0</v>
      </c>
      <c r="BY80" s="65">
        <f t="shared" ca="1" si="120"/>
        <v>0</v>
      </c>
      <c r="BZ80" s="65">
        <f t="shared" ca="1" si="120"/>
        <v>0</v>
      </c>
      <c r="CA80" s="65">
        <f t="shared" ca="1" si="120"/>
        <v>0</v>
      </c>
      <c r="CB80" s="65">
        <f t="shared" ca="1" si="120"/>
        <v>5</v>
      </c>
      <c r="CC80" s="65">
        <f t="shared" ca="1" si="120"/>
        <v>2</v>
      </c>
      <c r="CD80" s="65">
        <f t="shared" ca="1" si="120"/>
        <v>2</v>
      </c>
      <c r="CE80" s="65">
        <f t="shared" ca="1" si="120"/>
        <v>10</v>
      </c>
      <c r="CF80" s="65">
        <f t="shared" ca="1" si="120"/>
        <v>0</v>
      </c>
    </row>
    <row r="81" spans="2:84" s="53" customFormat="1" ht="12" x14ac:dyDescent="0.25">
      <c r="B81" s="50">
        <f>ROW()</f>
        <v>81</v>
      </c>
      <c r="O81" s="56"/>
      <c r="P81" s="57"/>
      <c r="Q81" s="58"/>
      <c r="U81" s="62"/>
      <c r="W81" s="61"/>
      <c r="X81" s="65">
        <f t="shared" ca="1" si="113"/>
        <v>0</v>
      </c>
      <c r="Y81" s="65">
        <f t="shared" ca="1" si="117"/>
        <v>0</v>
      </c>
      <c r="Z81" s="65">
        <f t="shared" ca="1" si="117"/>
        <v>0</v>
      </c>
      <c r="AA81" s="65">
        <f t="shared" ca="1" si="117"/>
        <v>0</v>
      </c>
      <c r="AB81" s="65">
        <f t="shared" ca="1" si="117"/>
        <v>0</v>
      </c>
      <c r="AC81" s="65">
        <f t="shared" ca="1" si="117"/>
        <v>0</v>
      </c>
      <c r="AD81" s="65">
        <f t="shared" ca="1" si="117"/>
        <v>0</v>
      </c>
      <c r="AE81" s="65">
        <f t="shared" ca="1" si="117"/>
        <v>0</v>
      </c>
      <c r="AF81" s="65">
        <f t="shared" ca="1" si="117"/>
        <v>0</v>
      </c>
      <c r="AG81" s="65">
        <f t="shared" ca="1" si="117"/>
        <v>0</v>
      </c>
      <c r="AH81" s="65">
        <f t="shared" ca="1" si="117"/>
        <v>0</v>
      </c>
      <c r="AI81" s="65">
        <f t="shared" ca="1" si="117"/>
        <v>0</v>
      </c>
      <c r="AJ81" s="65">
        <f t="shared" ca="1" si="120"/>
        <v>0</v>
      </c>
      <c r="AK81" s="65">
        <f t="shared" ca="1" si="120"/>
        <v>0</v>
      </c>
      <c r="AL81" s="65">
        <f t="shared" ca="1" si="120"/>
        <v>0</v>
      </c>
      <c r="AM81" s="65">
        <f t="shared" ca="1" si="120"/>
        <v>0</v>
      </c>
      <c r="AN81" s="65">
        <f t="shared" ca="1" si="120"/>
        <v>0</v>
      </c>
      <c r="AO81" s="65">
        <f t="shared" ca="1" si="120"/>
        <v>0</v>
      </c>
      <c r="AP81" s="65">
        <f t="shared" ca="1" si="120"/>
        <v>0</v>
      </c>
      <c r="AQ81" s="65">
        <f t="shared" ca="1" si="120"/>
        <v>0</v>
      </c>
      <c r="AR81" s="65">
        <f t="shared" ca="1" si="120"/>
        <v>0</v>
      </c>
      <c r="AS81" s="65">
        <f t="shared" ca="1" si="120"/>
        <v>0</v>
      </c>
      <c r="AT81" s="65">
        <f t="shared" ca="1" si="120"/>
        <v>0</v>
      </c>
      <c r="AU81" s="65">
        <f t="shared" ca="1" si="120"/>
        <v>0</v>
      </c>
      <c r="AV81" s="65">
        <f t="shared" ca="1" si="120"/>
        <v>0</v>
      </c>
      <c r="AW81" s="65">
        <f t="shared" ca="1" si="120"/>
        <v>0</v>
      </c>
      <c r="AX81" s="65">
        <f t="shared" ca="1" si="120"/>
        <v>0</v>
      </c>
      <c r="AY81" s="65">
        <f t="shared" ca="1" si="120"/>
        <v>0</v>
      </c>
      <c r="AZ81" s="65">
        <f t="shared" ca="1" si="120"/>
        <v>0</v>
      </c>
      <c r="BA81" s="65">
        <f t="shared" ca="1" si="120"/>
        <v>0</v>
      </c>
      <c r="BB81" s="65">
        <f t="shared" ca="1" si="120"/>
        <v>0</v>
      </c>
      <c r="BC81" s="65">
        <f t="shared" ca="1" si="120"/>
        <v>0</v>
      </c>
      <c r="BD81" s="65">
        <f t="shared" ca="1" si="120"/>
        <v>0</v>
      </c>
      <c r="BE81" s="65">
        <f t="shared" ca="1" si="120"/>
        <v>0</v>
      </c>
      <c r="BF81" s="65">
        <f t="shared" ca="1" si="120"/>
        <v>0</v>
      </c>
      <c r="BG81" s="65">
        <f t="shared" ca="1" si="120"/>
        <v>0</v>
      </c>
      <c r="BH81" s="65">
        <f t="shared" ca="1" si="120"/>
        <v>0</v>
      </c>
      <c r="BI81" s="65">
        <f t="shared" ca="1" si="120"/>
        <v>0</v>
      </c>
      <c r="BJ81" s="65">
        <f t="shared" ca="1" si="120"/>
        <v>0</v>
      </c>
      <c r="BK81" s="65">
        <f t="shared" ca="1" si="120"/>
        <v>0</v>
      </c>
      <c r="BL81" s="65">
        <f t="shared" ca="1" si="120"/>
        <v>0</v>
      </c>
      <c r="BM81" s="65">
        <f t="shared" ca="1" si="120"/>
        <v>0</v>
      </c>
      <c r="BN81" s="65">
        <f t="shared" ca="1" si="120"/>
        <v>0</v>
      </c>
      <c r="BO81" s="65">
        <f t="shared" ca="1" si="120"/>
        <v>0</v>
      </c>
      <c r="BP81" s="65">
        <f t="shared" ca="1" si="120"/>
        <v>0</v>
      </c>
      <c r="BQ81" s="65">
        <f t="shared" ca="1" si="120"/>
        <v>0</v>
      </c>
      <c r="BR81" s="65">
        <f t="shared" ca="1" si="120"/>
        <v>0</v>
      </c>
      <c r="BS81" s="65">
        <f t="shared" ca="1" si="120"/>
        <v>0</v>
      </c>
      <c r="BT81" s="65">
        <f t="shared" ca="1" si="120"/>
        <v>0</v>
      </c>
      <c r="BU81" s="65">
        <f t="shared" ca="1" si="120"/>
        <v>0</v>
      </c>
      <c r="BV81" s="65">
        <f t="shared" ca="1" si="120"/>
        <v>0</v>
      </c>
      <c r="BW81" s="65">
        <f t="shared" ca="1" si="120"/>
        <v>0</v>
      </c>
      <c r="BX81" s="65">
        <f t="shared" ca="1" si="120"/>
        <v>0</v>
      </c>
      <c r="BY81" s="65">
        <f t="shared" ca="1" si="120"/>
        <v>0</v>
      </c>
      <c r="BZ81" s="65">
        <f t="shared" ca="1" si="120"/>
        <v>0</v>
      </c>
      <c r="CA81" s="65">
        <f t="shared" ca="1" si="120"/>
        <v>0</v>
      </c>
      <c r="CB81" s="65">
        <f t="shared" ca="1" si="120"/>
        <v>2</v>
      </c>
      <c r="CC81" s="65">
        <f t="shared" ca="1" si="120"/>
        <v>1</v>
      </c>
      <c r="CD81" s="65">
        <f t="shared" ca="1" si="120"/>
        <v>1</v>
      </c>
      <c r="CE81" s="65">
        <f t="shared" ca="1" si="120"/>
        <v>7</v>
      </c>
      <c r="CF81" s="65">
        <f t="shared" ca="1" si="120"/>
        <v>0</v>
      </c>
    </row>
    <row r="82" spans="2:84" s="53" customFormat="1" ht="12" x14ac:dyDescent="0.25">
      <c r="B82" s="50">
        <f>ROW()</f>
        <v>82</v>
      </c>
      <c r="O82" s="56"/>
      <c r="P82" s="57"/>
      <c r="Q82" s="58"/>
      <c r="U82" s="62"/>
      <c r="W82" s="61"/>
      <c r="X82" s="65">
        <f t="shared" ca="1" si="113"/>
        <v>0</v>
      </c>
      <c r="Y82" s="65">
        <f t="shared" ca="1" si="117"/>
        <v>0</v>
      </c>
      <c r="Z82" s="65">
        <f t="shared" ca="1" si="117"/>
        <v>0</v>
      </c>
      <c r="AA82" s="65">
        <f t="shared" ca="1" si="117"/>
        <v>0</v>
      </c>
      <c r="AB82" s="65">
        <f t="shared" ca="1" si="117"/>
        <v>0</v>
      </c>
      <c r="AC82" s="65">
        <f t="shared" ca="1" si="117"/>
        <v>0</v>
      </c>
      <c r="AD82" s="65">
        <f t="shared" ca="1" si="117"/>
        <v>0</v>
      </c>
      <c r="AE82" s="65">
        <f t="shared" ca="1" si="117"/>
        <v>0</v>
      </c>
      <c r="AF82" s="65">
        <f t="shared" ca="1" si="117"/>
        <v>0</v>
      </c>
      <c r="AG82" s="65">
        <f t="shared" ca="1" si="117"/>
        <v>0</v>
      </c>
      <c r="AH82" s="65">
        <f t="shared" ca="1" si="117"/>
        <v>0</v>
      </c>
      <c r="AI82" s="65">
        <f t="shared" ca="1" si="117"/>
        <v>0</v>
      </c>
      <c r="AJ82" s="65">
        <f t="shared" ca="1" si="120"/>
        <v>0</v>
      </c>
      <c r="AK82" s="65">
        <f t="shared" ca="1" si="120"/>
        <v>0</v>
      </c>
      <c r="AL82" s="65">
        <f t="shared" ca="1" si="120"/>
        <v>0</v>
      </c>
      <c r="AM82" s="65">
        <f t="shared" ca="1" si="120"/>
        <v>0</v>
      </c>
      <c r="AN82" s="65">
        <f t="shared" ca="1" si="120"/>
        <v>0</v>
      </c>
      <c r="AO82" s="65">
        <f t="shared" ca="1" si="120"/>
        <v>0</v>
      </c>
      <c r="AP82" s="65">
        <f t="shared" ca="1" si="120"/>
        <v>0</v>
      </c>
      <c r="AQ82" s="65">
        <f t="shared" ca="1" si="120"/>
        <v>0</v>
      </c>
      <c r="AR82" s="65">
        <f t="shared" ca="1" si="120"/>
        <v>0</v>
      </c>
      <c r="AS82" s="65">
        <f t="shared" ca="1" si="120"/>
        <v>0</v>
      </c>
      <c r="AT82" s="65">
        <f t="shared" ca="1" si="120"/>
        <v>0</v>
      </c>
      <c r="AU82" s="65">
        <f t="shared" ca="1" si="120"/>
        <v>0</v>
      </c>
      <c r="AV82" s="65">
        <f t="shared" ca="1" si="120"/>
        <v>0</v>
      </c>
      <c r="AW82" s="65">
        <f t="shared" ca="1" si="120"/>
        <v>0</v>
      </c>
      <c r="AX82" s="65">
        <f t="shared" ca="1" si="120"/>
        <v>0</v>
      </c>
      <c r="AY82" s="65">
        <f t="shared" ca="1" si="120"/>
        <v>0</v>
      </c>
      <c r="AZ82" s="65">
        <f t="shared" ca="1" si="120"/>
        <v>0</v>
      </c>
      <c r="BA82" s="65">
        <f t="shared" ca="1" si="120"/>
        <v>0</v>
      </c>
      <c r="BB82" s="65">
        <f t="shared" ca="1" si="120"/>
        <v>0</v>
      </c>
      <c r="BC82" s="65">
        <f t="shared" ca="1" si="120"/>
        <v>0</v>
      </c>
      <c r="BD82" s="65">
        <f t="shared" ca="1" si="120"/>
        <v>0</v>
      </c>
      <c r="BE82" s="65">
        <f t="shared" ca="1" si="120"/>
        <v>0</v>
      </c>
      <c r="BF82" s="65">
        <f t="shared" ca="1" si="120"/>
        <v>0</v>
      </c>
      <c r="BG82" s="65">
        <f t="shared" ca="1" si="120"/>
        <v>0</v>
      </c>
      <c r="BH82" s="65">
        <f t="shared" ca="1" si="120"/>
        <v>0</v>
      </c>
      <c r="BI82" s="65">
        <f t="shared" ca="1" si="120"/>
        <v>0</v>
      </c>
      <c r="BJ82" s="65">
        <f t="shared" ca="1" si="120"/>
        <v>0</v>
      </c>
      <c r="BK82" s="65">
        <f t="shared" ca="1" si="120"/>
        <v>0</v>
      </c>
      <c r="BL82" s="65">
        <f t="shared" ca="1" si="120"/>
        <v>0</v>
      </c>
      <c r="BM82" s="65">
        <f t="shared" ca="1" si="120"/>
        <v>0</v>
      </c>
      <c r="BN82" s="65">
        <f t="shared" ca="1" si="120"/>
        <v>0</v>
      </c>
      <c r="BO82" s="65">
        <f t="shared" ca="1" si="120"/>
        <v>0</v>
      </c>
      <c r="BP82" s="65">
        <f t="shared" ca="1" si="120"/>
        <v>0</v>
      </c>
      <c r="BQ82" s="65">
        <f t="shared" ca="1" si="120"/>
        <v>0</v>
      </c>
      <c r="BR82" s="65">
        <f t="shared" ca="1" si="120"/>
        <v>0</v>
      </c>
      <c r="BS82" s="65">
        <f t="shared" ca="1" si="120"/>
        <v>0</v>
      </c>
      <c r="BT82" s="65">
        <f t="shared" ca="1" si="120"/>
        <v>0</v>
      </c>
      <c r="BU82" s="65">
        <f t="shared" ca="1" si="120"/>
        <v>0</v>
      </c>
      <c r="BV82" s="65">
        <f t="shared" ca="1" si="120"/>
        <v>0</v>
      </c>
      <c r="BW82" s="65">
        <f t="shared" ca="1" si="120"/>
        <v>0</v>
      </c>
      <c r="BX82" s="65">
        <f t="shared" ca="1" si="120"/>
        <v>0</v>
      </c>
      <c r="BY82" s="65">
        <f t="shared" ca="1" si="120"/>
        <v>0</v>
      </c>
      <c r="BZ82" s="65">
        <f t="shared" ca="1" si="120"/>
        <v>0</v>
      </c>
      <c r="CA82" s="65">
        <f t="shared" ca="1" si="120"/>
        <v>0</v>
      </c>
      <c r="CB82" s="65">
        <f t="shared" ca="1" si="120"/>
        <v>0</v>
      </c>
      <c r="CC82" s="65">
        <f t="shared" ca="1" si="120"/>
        <v>0</v>
      </c>
      <c r="CD82" s="65">
        <f t="shared" ca="1" si="120"/>
        <v>0</v>
      </c>
      <c r="CE82" s="65">
        <f t="shared" ca="1" si="120"/>
        <v>20</v>
      </c>
      <c r="CF82" s="65">
        <f t="shared" ca="1" si="120"/>
        <v>0</v>
      </c>
    </row>
    <row r="83" spans="2:84" s="53" customFormat="1" ht="12" x14ac:dyDescent="0.25">
      <c r="B83" s="50">
        <f>ROW()</f>
        <v>83</v>
      </c>
      <c r="O83" s="56"/>
      <c r="P83" s="57"/>
      <c r="Q83" s="58"/>
      <c r="U83" s="62"/>
      <c r="W83" s="61"/>
      <c r="X83" s="65">
        <f t="shared" ca="1" si="113"/>
        <v>0</v>
      </c>
      <c r="Y83" s="65">
        <f t="shared" ca="1" si="117"/>
        <v>0</v>
      </c>
      <c r="Z83" s="65">
        <f t="shared" ca="1" si="117"/>
        <v>0</v>
      </c>
      <c r="AA83" s="65">
        <f t="shared" ca="1" si="117"/>
        <v>0</v>
      </c>
      <c r="AB83" s="65">
        <f t="shared" ca="1" si="117"/>
        <v>0</v>
      </c>
      <c r="AC83" s="65">
        <f t="shared" ca="1" si="117"/>
        <v>0</v>
      </c>
      <c r="AD83" s="65">
        <f t="shared" ca="1" si="117"/>
        <v>0</v>
      </c>
      <c r="AE83" s="65">
        <f t="shared" ca="1" si="117"/>
        <v>0</v>
      </c>
      <c r="AF83" s="65">
        <f t="shared" ca="1" si="117"/>
        <v>0</v>
      </c>
      <c r="AG83" s="65">
        <f t="shared" ca="1" si="117"/>
        <v>0</v>
      </c>
      <c r="AH83" s="65">
        <f t="shared" ca="1" si="117"/>
        <v>0</v>
      </c>
      <c r="AI83" s="65">
        <f t="shared" ca="1" si="117"/>
        <v>0</v>
      </c>
      <c r="AJ83" s="65">
        <f t="shared" ca="1" si="120"/>
        <v>0</v>
      </c>
      <c r="AK83" s="65">
        <f t="shared" ca="1" si="120"/>
        <v>0</v>
      </c>
      <c r="AL83" s="65">
        <f t="shared" ca="1" si="120"/>
        <v>0</v>
      </c>
      <c r="AM83" s="65">
        <f t="shared" ca="1" si="120"/>
        <v>0</v>
      </c>
      <c r="AN83" s="65">
        <f t="shared" ca="1" si="120"/>
        <v>0</v>
      </c>
      <c r="AO83" s="65">
        <f t="shared" ca="1" si="120"/>
        <v>0</v>
      </c>
      <c r="AP83" s="65">
        <f t="shared" ca="1" si="120"/>
        <v>0</v>
      </c>
      <c r="AQ83" s="65">
        <f t="shared" ca="1" si="120"/>
        <v>0</v>
      </c>
      <c r="AR83" s="65">
        <f t="shared" ca="1" si="120"/>
        <v>0</v>
      </c>
      <c r="AS83" s="65">
        <f t="shared" ca="1" si="120"/>
        <v>0</v>
      </c>
      <c r="AT83" s="65">
        <f t="shared" ca="1" si="120"/>
        <v>0</v>
      </c>
      <c r="AU83" s="65">
        <f t="shared" ca="1" si="120"/>
        <v>0</v>
      </c>
      <c r="AV83" s="65">
        <f t="shared" ca="1" si="120"/>
        <v>0</v>
      </c>
      <c r="AW83" s="65">
        <f t="shared" ca="1" si="120"/>
        <v>0</v>
      </c>
      <c r="AX83" s="65">
        <f t="shared" ca="1" si="120"/>
        <v>0</v>
      </c>
      <c r="AY83" s="65">
        <f t="shared" ca="1" si="120"/>
        <v>0</v>
      </c>
      <c r="AZ83" s="65">
        <f t="shared" ca="1" si="120"/>
        <v>0</v>
      </c>
      <c r="BA83" s="65">
        <f t="shared" ca="1" si="120"/>
        <v>0</v>
      </c>
      <c r="BB83" s="65">
        <f t="shared" ca="1" si="120"/>
        <v>0</v>
      </c>
      <c r="BC83" s="65">
        <f t="shared" ca="1" si="120"/>
        <v>0</v>
      </c>
      <c r="BD83" s="65">
        <f t="shared" ca="1" si="120"/>
        <v>0</v>
      </c>
      <c r="BE83" s="65">
        <f t="shared" ca="1" si="120"/>
        <v>0</v>
      </c>
      <c r="BF83" s="65">
        <f t="shared" ca="1" si="120"/>
        <v>0</v>
      </c>
      <c r="BG83" s="65">
        <f t="shared" ca="1" si="120"/>
        <v>0</v>
      </c>
      <c r="BH83" s="65">
        <f t="shared" ca="1" si="120"/>
        <v>0</v>
      </c>
      <c r="BI83" s="65">
        <f t="shared" ca="1" si="120"/>
        <v>0</v>
      </c>
      <c r="BJ83" s="65">
        <f t="shared" ca="1" si="120"/>
        <v>0</v>
      </c>
      <c r="BK83" s="65">
        <f t="shared" ca="1" si="120"/>
        <v>0</v>
      </c>
      <c r="BL83" s="65">
        <f t="shared" ca="1" si="120"/>
        <v>0</v>
      </c>
      <c r="BM83" s="65">
        <f t="shared" ca="1" si="120"/>
        <v>0</v>
      </c>
      <c r="BN83" s="65">
        <f t="shared" ca="1" si="120"/>
        <v>0</v>
      </c>
      <c r="BO83" s="65">
        <f t="shared" ca="1" si="120"/>
        <v>0</v>
      </c>
      <c r="BP83" s="65">
        <f t="shared" ca="1" si="120"/>
        <v>0</v>
      </c>
      <c r="BQ83" s="65">
        <f t="shared" ca="1" si="120"/>
        <v>0</v>
      </c>
      <c r="BR83" s="65">
        <f t="shared" ca="1" si="120"/>
        <v>0</v>
      </c>
      <c r="BS83" s="65">
        <f t="shared" ca="1" si="120"/>
        <v>0</v>
      </c>
      <c r="BT83" s="65">
        <f t="shared" ca="1" si="120"/>
        <v>0</v>
      </c>
      <c r="BU83" s="65">
        <f t="shared" ca="1" si="120"/>
        <v>0</v>
      </c>
      <c r="BV83" s="65">
        <f t="shared" ca="1" si="120"/>
        <v>0</v>
      </c>
      <c r="BW83" s="65">
        <f t="shared" ca="1" si="120"/>
        <v>0</v>
      </c>
      <c r="BX83" s="65">
        <f t="shared" ca="1" si="120"/>
        <v>0</v>
      </c>
      <c r="BY83" s="65">
        <f t="shared" ca="1" si="120"/>
        <v>0</v>
      </c>
      <c r="BZ83" s="65">
        <f t="shared" ca="1" si="120"/>
        <v>0</v>
      </c>
      <c r="CA83" s="65">
        <f t="shared" ca="1" si="120"/>
        <v>0</v>
      </c>
      <c r="CB83" s="65">
        <f t="shared" ca="1" si="120"/>
        <v>0</v>
      </c>
      <c r="CC83" s="65">
        <f t="shared" ca="1" si="120"/>
        <v>0</v>
      </c>
      <c r="CD83" s="65">
        <f t="shared" ca="1" si="120"/>
        <v>0</v>
      </c>
      <c r="CE83" s="65">
        <f t="shared" ca="1" si="120"/>
        <v>10</v>
      </c>
      <c r="CF83" s="65">
        <f t="shared" ca="1" si="120"/>
        <v>0</v>
      </c>
    </row>
    <row r="84" spans="2:84" s="53" customFormat="1" ht="12" x14ac:dyDescent="0.25">
      <c r="B84" s="50">
        <f>ROW()</f>
        <v>84</v>
      </c>
      <c r="O84" s="56"/>
      <c r="P84" s="57"/>
      <c r="Q84" s="58"/>
      <c r="U84" s="62"/>
      <c r="W84" s="61"/>
      <c r="X84" s="65">
        <f t="shared" ca="1" si="113"/>
        <v>0</v>
      </c>
      <c r="Y84" s="65">
        <f t="shared" ca="1" si="117"/>
        <v>0</v>
      </c>
      <c r="Z84" s="65">
        <f t="shared" ca="1" si="117"/>
        <v>0</v>
      </c>
      <c r="AA84" s="65">
        <f t="shared" ca="1" si="117"/>
        <v>0</v>
      </c>
      <c r="AB84" s="65">
        <f t="shared" ca="1" si="117"/>
        <v>0</v>
      </c>
      <c r="AC84" s="65">
        <f t="shared" ca="1" si="117"/>
        <v>0</v>
      </c>
      <c r="AD84" s="65">
        <f t="shared" ca="1" si="117"/>
        <v>0</v>
      </c>
      <c r="AE84" s="65">
        <f t="shared" ca="1" si="117"/>
        <v>0</v>
      </c>
      <c r="AF84" s="65">
        <f t="shared" ca="1" si="117"/>
        <v>0</v>
      </c>
      <c r="AG84" s="65">
        <f t="shared" ca="1" si="117"/>
        <v>0</v>
      </c>
      <c r="AH84" s="65">
        <f t="shared" ca="1" si="117"/>
        <v>0</v>
      </c>
      <c r="AI84" s="65">
        <f t="shared" ca="1" si="117"/>
        <v>0</v>
      </c>
      <c r="AJ84" s="65">
        <f t="shared" ref="AJ84:CF89" ca="1" si="121">SUMIFS(INDIRECT("Prcsses!"&amp;ADDRESS($B84,$X$2)&amp;":"&amp;ADDRESS($B84,$X$2-1+$P$8)),INDIRECT("Prcsses!"&amp;ADDRESS($B$8,$X$2)&amp;":"&amp;ADDRESS($B$8,$X$2-1+$P$8)),AJ$8)</f>
        <v>0</v>
      </c>
      <c r="AK84" s="65">
        <f t="shared" ca="1" si="121"/>
        <v>0</v>
      </c>
      <c r="AL84" s="65">
        <f t="shared" ca="1" si="121"/>
        <v>0</v>
      </c>
      <c r="AM84" s="65">
        <f t="shared" ca="1" si="121"/>
        <v>0</v>
      </c>
      <c r="AN84" s="65">
        <f t="shared" ca="1" si="121"/>
        <v>0</v>
      </c>
      <c r="AO84" s="65">
        <f t="shared" ca="1" si="121"/>
        <v>0</v>
      </c>
      <c r="AP84" s="65">
        <f t="shared" ca="1" si="121"/>
        <v>0</v>
      </c>
      <c r="AQ84" s="65">
        <f t="shared" ca="1" si="121"/>
        <v>0</v>
      </c>
      <c r="AR84" s="65">
        <f t="shared" ca="1" si="121"/>
        <v>0</v>
      </c>
      <c r="AS84" s="65">
        <f t="shared" ca="1" si="121"/>
        <v>0</v>
      </c>
      <c r="AT84" s="65">
        <f t="shared" ca="1" si="121"/>
        <v>0</v>
      </c>
      <c r="AU84" s="65">
        <f t="shared" ca="1" si="121"/>
        <v>0</v>
      </c>
      <c r="AV84" s="65">
        <f t="shared" ca="1" si="121"/>
        <v>0</v>
      </c>
      <c r="AW84" s="65">
        <f t="shared" ca="1" si="121"/>
        <v>0</v>
      </c>
      <c r="AX84" s="65">
        <f t="shared" ca="1" si="121"/>
        <v>0</v>
      </c>
      <c r="AY84" s="65">
        <f t="shared" ca="1" si="121"/>
        <v>0</v>
      </c>
      <c r="AZ84" s="65">
        <f t="shared" ca="1" si="121"/>
        <v>0</v>
      </c>
      <c r="BA84" s="65">
        <f t="shared" ca="1" si="121"/>
        <v>0</v>
      </c>
      <c r="BB84" s="65">
        <f t="shared" ca="1" si="121"/>
        <v>0</v>
      </c>
      <c r="BC84" s="65">
        <f t="shared" ca="1" si="121"/>
        <v>0</v>
      </c>
      <c r="BD84" s="65">
        <f t="shared" ca="1" si="121"/>
        <v>0</v>
      </c>
      <c r="BE84" s="65">
        <f t="shared" ca="1" si="121"/>
        <v>0</v>
      </c>
      <c r="BF84" s="65">
        <f t="shared" ca="1" si="121"/>
        <v>0</v>
      </c>
      <c r="BG84" s="65">
        <f t="shared" ca="1" si="121"/>
        <v>0</v>
      </c>
      <c r="BH84" s="65">
        <f t="shared" ca="1" si="121"/>
        <v>0</v>
      </c>
      <c r="BI84" s="65">
        <f t="shared" ca="1" si="121"/>
        <v>0</v>
      </c>
      <c r="BJ84" s="65">
        <f t="shared" ca="1" si="121"/>
        <v>0</v>
      </c>
      <c r="BK84" s="65">
        <f t="shared" ca="1" si="121"/>
        <v>0</v>
      </c>
      <c r="BL84" s="65">
        <f t="shared" ca="1" si="121"/>
        <v>0</v>
      </c>
      <c r="BM84" s="65">
        <f t="shared" ca="1" si="121"/>
        <v>0</v>
      </c>
      <c r="BN84" s="65">
        <f t="shared" ca="1" si="121"/>
        <v>0</v>
      </c>
      <c r="BO84" s="65">
        <f t="shared" ca="1" si="121"/>
        <v>0</v>
      </c>
      <c r="BP84" s="65">
        <f t="shared" ca="1" si="121"/>
        <v>0</v>
      </c>
      <c r="BQ84" s="65">
        <f t="shared" ca="1" si="121"/>
        <v>0</v>
      </c>
      <c r="BR84" s="65">
        <f t="shared" ca="1" si="121"/>
        <v>0</v>
      </c>
      <c r="BS84" s="65">
        <f t="shared" ca="1" si="121"/>
        <v>0</v>
      </c>
      <c r="BT84" s="65">
        <f t="shared" ca="1" si="121"/>
        <v>0</v>
      </c>
      <c r="BU84" s="65">
        <f t="shared" ca="1" si="121"/>
        <v>0</v>
      </c>
      <c r="BV84" s="65">
        <f t="shared" ca="1" si="121"/>
        <v>0</v>
      </c>
      <c r="BW84" s="65">
        <f t="shared" ca="1" si="121"/>
        <v>0</v>
      </c>
      <c r="BX84" s="65">
        <f t="shared" ca="1" si="121"/>
        <v>0</v>
      </c>
      <c r="BY84" s="65">
        <f t="shared" ca="1" si="121"/>
        <v>0</v>
      </c>
      <c r="BZ84" s="65">
        <f t="shared" ca="1" si="121"/>
        <v>0</v>
      </c>
      <c r="CA84" s="65">
        <f t="shared" ca="1" si="121"/>
        <v>0</v>
      </c>
      <c r="CB84" s="65">
        <f t="shared" ca="1" si="121"/>
        <v>7</v>
      </c>
      <c r="CC84" s="65">
        <f t="shared" ca="1" si="121"/>
        <v>2</v>
      </c>
      <c r="CD84" s="65">
        <f t="shared" ca="1" si="121"/>
        <v>2</v>
      </c>
      <c r="CE84" s="65">
        <f t="shared" ca="1" si="121"/>
        <v>5</v>
      </c>
      <c r="CF84" s="65">
        <f t="shared" ca="1" si="121"/>
        <v>0</v>
      </c>
    </row>
    <row r="85" spans="2:84" s="53" customFormat="1" ht="12" x14ac:dyDescent="0.25">
      <c r="B85" s="50">
        <f>ROW()</f>
        <v>85</v>
      </c>
      <c r="O85" s="56"/>
      <c r="P85" s="57"/>
      <c r="Q85" s="58"/>
      <c r="U85" s="62"/>
      <c r="W85" s="61"/>
      <c r="X85" s="65">
        <f t="shared" ca="1" si="113"/>
        <v>0</v>
      </c>
      <c r="Y85" s="65">
        <f t="shared" ca="1" si="117"/>
        <v>0</v>
      </c>
      <c r="Z85" s="65">
        <f t="shared" ca="1" si="117"/>
        <v>0</v>
      </c>
      <c r="AA85" s="65">
        <f t="shared" ca="1" si="117"/>
        <v>0</v>
      </c>
      <c r="AB85" s="65">
        <f t="shared" ca="1" si="117"/>
        <v>0</v>
      </c>
      <c r="AC85" s="65">
        <f t="shared" ca="1" si="117"/>
        <v>0</v>
      </c>
      <c r="AD85" s="65">
        <f t="shared" ca="1" si="117"/>
        <v>0</v>
      </c>
      <c r="AE85" s="65">
        <f t="shared" ca="1" si="117"/>
        <v>0</v>
      </c>
      <c r="AF85" s="65">
        <f t="shared" ca="1" si="117"/>
        <v>0</v>
      </c>
      <c r="AG85" s="65">
        <f t="shared" ca="1" si="117"/>
        <v>0</v>
      </c>
      <c r="AH85" s="65">
        <f t="shared" ca="1" si="117"/>
        <v>0</v>
      </c>
      <c r="AI85" s="65">
        <f t="shared" ca="1" si="117"/>
        <v>0</v>
      </c>
      <c r="AJ85" s="65">
        <f t="shared" ca="1" si="121"/>
        <v>0</v>
      </c>
      <c r="AK85" s="65">
        <f t="shared" ca="1" si="121"/>
        <v>0</v>
      </c>
      <c r="AL85" s="65">
        <f t="shared" ca="1" si="121"/>
        <v>0</v>
      </c>
      <c r="AM85" s="65">
        <f t="shared" ca="1" si="121"/>
        <v>0</v>
      </c>
      <c r="AN85" s="65">
        <f t="shared" ca="1" si="121"/>
        <v>0</v>
      </c>
      <c r="AO85" s="65">
        <f t="shared" ca="1" si="121"/>
        <v>0</v>
      </c>
      <c r="AP85" s="65">
        <f t="shared" ca="1" si="121"/>
        <v>0</v>
      </c>
      <c r="AQ85" s="65">
        <f t="shared" ca="1" si="121"/>
        <v>0</v>
      </c>
      <c r="AR85" s="65">
        <f t="shared" ca="1" si="121"/>
        <v>0</v>
      </c>
      <c r="AS85" s="65">
        <f t="shared" ca="1" si="121"/>
        <v>0</v>
      </c>
      <c r="AT85" s="65">
        <f t="shared" ca="1" si="121"/>
        <v>0</v>
      </c>
      <c r="AU85" s="65">
        <f t="shared" ca="1" si="121"/>
        <v>0</v>
      </c>
      <c r="AV85" s="65">
        <f t="shared" ca="1" si="121"/>
        <v>0</v>
      </c>
      <c r="AW85" s="65">
        <f t="shared" ca="1" si="121"/>
        <v>0</v>
      </c>
      <c r="AX85" s="65">
        <f t="shared" ca="1" si="121"/>
        <v>0</v>
      </c>
      <c r="AY85" s="65">
        <f t="shared" ca="1" si="121"/>
        <v>0</v>
      </c>
      <c r="AZ85" s="65">
        <f t="shared" ca="1" si="121"/>
        <v>0</v>
      </c>
      <c r="BA85" s="65">
        <f t="shared" ca="1" si="121"/>
        <v>0</v>
      </c>
      <c r="BB85" s="65">
        <f t="shared" ca="1" si="121"/>
        <v>0</v>
      </c>
      <c r="BC85" s="65">
        <f t="shared" ca="1" si="121"/>
        <v>0</v>
      </c>
      <c r="BD85" s="65">
        <f t="shared" ca="1" si="121"/>
        <v>0</v>
      </c>
      <c r="BE85" s="65">
        <f t="shared" ca="1" si="121"/>
        <v>0</v>
      </c>
      <c r="BF85" s="65">
        <f t="shared" ca="1" si="121"/>
        <v>0</v>
      </c>
      <c r="BG85" s="65">
        <f t="shared" ca="1" si="121"/>
        <v>0</v>
      </c>
      <c r="BH85" s="65">
        <f t="shared" ca="1" si="121"/>
        <v>0</v>
      </c>
      <c r="BI85" s="65">
        <f t="shared" ca="1" si="121"/>
        <v>0</v>
      </c>
      <c r="BJ85" s="65">
        <f t="shared" ca="1" si="121"/>
        <v>0</v>
      </c>
      <c r="BK85" s="65">
        <f t="shared" ca="1" si="121"/>
        <v>0</v>
      </c>
      <c r="BL85" s="65">
        <f t="shared" ca="1" si="121"/>
        <v>0</v>
      </c>
      <c r="BM85" s="65">
        <f t="shared" ca="1" si="121"/>
        <v>0</v>
      </c>
      <c r="BN85" s="65">
        <f t="shared" ca="1" si="121"/>
        <v>0</v>
      </c>
      <c r="BO85" s="65">
        <f t="shared" ca="1" si="121"/>
        <v>0</v>
      </c>
      <c r="BP85" s="65">
        <f t="shared" ca="1" si="121"/>
        <v>0</v>
      </c>
      <c r="BQ85" s="65">
        <f t="shared" ca="1" si="121"/>
        <v>0</v>
      </c>
      <c r="BR85" s="65">
        <f t="shared" ca="1" si="121"/>
        <v>0</v>
      </c>
      <c r="BS85" s="65">
        <f t="shared" ca="1" si="121"/>
        <v>0</v>
      </c>
      <c r="BT85" s="65">
        <f t="shared" ca="1" si="121"/>
        <v>0</v>
      </c>
      <c r="BU85" s="65">
        <f t="shared" ca="1" si="121"/>
        <v>0</v>
      </c>
      <c r="BV85" s="65">
        <f t="shared" ca="1" si="121"/>
        <v>0</v>
      </c>
      <c r="BW85" s="65">
        <f t="shared" ca="1" si="121"/>
        <v>0</v>
      </c>
      <c r="BX85" s="65">
        <f t="shared" ca="1" si="121"/>
        <v>0</v>
      </c>
      <c r="BY85" s="65">
        <f t="shared" ca="1" si="121"/>
        <v>0</v>
      </c>
      <c r="BZ85" s="65">
        <f t="shared" ca="1" si="121"/>
        <v>0</v>
      </c>
      <c r="CA85" s="65">
        <f t="shared" ca="1" si="121"/>
        <v>0</v>
      </c>
      <c r="CB85" s="65">
        <f t="shared" ca="1" si="121"/>
        <v>0</v>
      </c>
      <c r="CC85" s="65">
        <f t="shared" ca="1" si="121"/>
        <v>0</v>
      </c>
      <c r="CD85" s="65">
        <f t="shared" ca="1" si="121"/>
        <v>0</v>
      </c>
      <c r="CE85" s="65">
        <f t="shared" ca="1" si="121"/>
        <v>0</v>
      </c>
      <c r="CF85" s="65">
        <f t="shared" ca="1" si="121"/>
        <v>0</v>
      </c>
    </row>
    <row r="86" spans="2:84" s="53" customFormat="1" ht="12" x14ac:dyDescent="0.25">
      <c r="B86" s="50">
        <f>ROW()</f>
        <v>86</v>
      </c>
      <c r="O86" s="56"/>
      <c r="P86" s="57"/>
      <c r="Q86" s="58"/>
      <c r="U86" s="62"/>
      <c r="W86" s="61"/>
      <c r="X86" s="65">
        <f t="shared" ca="1" si="113"/>
        <v>0</v>
      </c>
      <c r="Y86" s="65">
        <f t="shared" ca="1" si="117"/>
        <v>0</v>
      </c>
      <c r="Z86" s="65">
        <f t="shared" ca="1" si="117"/>
        <v>0</v>
      </c>
      <c r="AA86" s="65">
        <f t="shared" ca="1" si="117"/>
        <v>0</v>
      </c>
      <c r="AB86" s="65">
        <f t="shared" ca="1" si="117"/>
        <v>0</v>
      </c>
      <c r="AC86" s="65">
        <f t="shared" ca="1" si="117"/>
        <v>0</v>
      </c>
      <c r="AD86" s="65">
        <f t="shared" ca="1" si="117"/>
        <v>0</v>
      </c>
      <c r="AE86" s="65">
        <f t="shared" ca="1" si="117"/>
        <v>0</v>
      </c>
      <c r="AF86" s="65">
        <f t="shared" ca="1" si="117"/>
        <v>0</v>
      </c>
      <c r="AG86" s="65">
        <f t="shared" ca="1" si="117"/>
        <v>0</v>
      </c>
      <c r="AH86" s="65">
        <f t="shared" ca="1" si="117"/>
        <v>0</v>
      </c>
      <c r="AI86" s="65">
        <f t="shared" ca="1" si="117"/>
        <v>0</v>
      </c>
      <c r="AJ86" s="65">
        <f t="shared" ca="1" si="121"/>
        <v>0</v>
      </c>
      <c r="AK86" s="65">
        <f t="shared" ca="1" si="121"/>
        <v>0</v>
      </c>
      <c r="AL86" s="65">
        <f t="shared" ca="1" si="121"/>
        <v>0</v>
      </c>
      <c r="AM86" s="65">
        <f t="shared" ca="1" si="121"/>
        <v>0</v>
      </c>
      <c r="AN86" s="65">
        <f t="shared" ca="1" si="121"/>
        <v>0</v>
      </c>
      <c r="AO86" s="65">
        <f t="shared" ca="1" si="121"/>
        <v>0</v>
      </c>
      <c r="AP86" s="65">
        <f t="shared" ca="1" si="121"/>
        <v>0</v>
      </c>
      <c r="AQ86" s="65">
        <f t="shared" ca="1" si="121"/>
        <v>0</v>
      </c>
      <c r="AR86" s="65">
        <f t="shared" ca="1" si="121"/>
        <v>0</v>
      </c>
      <c r="AS86" s="65">
        <f t="shared" ca="1" si="121"/>
        <v>0</v>
      </c>
      <c r="AT86" s="65">
        <f t="shared" ca="1" si="121"/>
        <v>0</v>
      </c>
      <c r="AU86" s="65">
        <f t="shared" ca="1" si="121"/>
        <v>0</v>
      </c>
      <c r="AV86" s="65">
        <f t="shared" ca="1" si="121"/>
        <v>0</v>
      </c>
      <c r="AW86" s="65">
        <f t="shared" ca="1" si="121"/>
        <v>0</v>
      </c>
      <c r="AX86" s="65">
        <f t="shared" ca="1" si="121"/>
        <v>0</v>
      </c>
      <c r="AY86" s="65">
        <f t="shared" ca="1" si="121"/>
        <v>0</v>
      </c>
      <c r="AZ86" s="65">
        <f t="shared" ca="1" si="121"/>
        <v>0</v>
      </c>
      <c r="BA86" s="65">
        <f t="shared" ca="1" si="121"/>
        <v>0</v>
      </c>
      <c r="BB86" s="65">
        <f t="shared" ca="1" si="121"/>
        <v>0</v>
      </c>
      <c r="BC86" s="65">
        <f t="shared" ca="1" si="121"/>
        <v>0</v>
      </c>
      <c r="BD86" s="65">
        <f t="shared" ca="1" si="121"/>
        <v>0</v>
      </c>
      <c r="BE86" s="65">
        <f t="shared" ca="1" si="121"/>
        <v>0</v>
      </c>
      <c r="BF86" s="65">
        <f t="shared" ca="1" si="121"/>
        <v>0</v>
      </c>
      <c r="BG86" s="65">
        <f t="shared" ca="1" si="121"/>
        <v>0</v>
      </c>
      <c r="BH86" s="65">
        <f t="shared" ca="1" si="121"/>
        <v>0</v>
      </c>
      <c r="BI86" s="65">
        <f t="shared" ca="1" si="121"/>
        <v>0</v>
      </c>
      <c r="BJ86" s="65">
        <f t="shared" ca="1" si="121"/>
        <v>0</v>
      </c>
      <c r="BK86" s="65">
        <f t="shared" ca="1" si="121"/>
        <v>0</v>
      </c>
      <c r="BL86" s="65">
        <f t="shared" ca="1" si="121"/>
        <v>0</v>
      </c>
      <c r="BM86" s="65">
        <f t="shared" ca="1" si="121"/>
        <v>0</v>
      </c>
      <c r="BN86" s="65">
        <f t="shared" ca="1" si="121"/>
        <v>0</v>
      </c>
      <c r="BO86" s="65">
        <f t="shared" ca="1" si="121"/>
        <v>0</v>
      </c>
      <c r="BP86" s="65">
        <f t="shared" ca="1" si="121"/>
        <v>0</v>
      </c>
      <c r="BQ86" s="65">
        <f t="shared" ca="1" si="121"/>
        <v>0</v>
      </c>
      <c r="BR86" s="65">
        <f t="shared" ca="1" si="121"/>
        <v>0</v>
      </c>
      <c r="BS86" s="65">
        <f t="shared" ca="1" si="121"/>
        <v>0</v>
      </c>
      <c r="BT86" s="65">
        <f t="shared" ca="1" si="121"/>
        <v>0</v>
      </c>
      <c r="BU86" s="65">
        <f t="shared" ca="1" si="121"/>
        <v>0</v>
      </c>
      <c r="BV86" s="65">
        <f t="shared" ca="1" si="121"/>
        <v>0</v>
      </c>
      <c r="BW86" s="65">
        <f t="shared" ca="1" si="121"/>
        <v>0</v>
      </c>
      <c r="BX86" s="65">
        <f t="shared" ca="1" si="121"/>
        <v>0</v>
      </c>
      <c r="BY86" s="65">
        <f t="shared" ca="1" si="121"/>
        <v>0</v>
      </c>
      <c r="BZ86" s="65">
        <f t="shared" ca="1" si="121"/>
        <v>0</v>
      </c>
      <c r="CA86" s="65">
        <f t="shared" ca="1" si="121"/>
        <v>0</v>
      </c>
      <c r="CB86" s="65">
        <f t="shared" ca="1" si="121"/>
        <v>0</v>
      </c>
      <c r="CC86" s="65">
        <f t="shared" ca="1" si="121"/>
        <v>0</v>
      </c>
      <c r="CD86" s="65">
        <f t="shared" ca="1" si="121"/>
        <v>0</v>
      </c>
      <c r="CE86" s="65">
        <f t="shared" ca="1" si="121"/>
        <v>0</v>
      </c>
      <c r="CF86" s="65">
        <f t="shared" ca="1" si="121"/>
        <v>0</v>
      </c>
    </row>
    <row r="87" spans="2:84" s="53" customFormat="1" ht="12" x14ac:dyDescent="0.25">
      <c r="B87" s="50">
        <f>ROW()</f>
        <v>87</v>
      </c>
      <c r="O87" s="56"/>
      <c r="P87" s="57"/>
      <c r="Q87" s="58"/>
      <c r="U87" s="62"/>
      <c r="W87" s="61"/>
      <c r="X87" s="65">
        <f t="shared" ca="1" si="113"/>
        <v>0</v>
      </c>
      <c r="Y87" s="65">
        <f t="shared" ca="1" si="117"/>
        <v>0</v>
      </c>
      <c r="Z87" s="65">
        <f t="shared" ca="1" si="117"/>
        <v>0</v>
      </c>
      <c r="AA87" s="65">
        <f t="shared" ca="1" si="117"/>
        <v>0</v>
      </c>
      <c r="AB87" s="65">
        <f t="shared" ca="1" si="117"/>
        <v>0</v>
      </c>
      <c r="AC87" s="65">
        <f t="shared" ca="1" si="117"/>
        <v>0</v>
      </c>
      <c r="AD87" s="65">
        <f t="shared" ca="1" si="117"/>
        <v>0</v>
      </c>
      <c r="AE87" s="65">
        <f t="shared" ca="1" si="117"/>
        <v>0</v>
      </c>
      <c r="AF87" s="65">
        <f t="shared" ca="1" si="117"/>
        <v>0</v>
      </c>
      <c r="AG87" s="65">
        <f t="shared" ca="1" si="117"/>
        <v>0</v>
      </c>
      <c r="AH87" s="65">
        <f t="shared" ca="1" si="117"/>
        <v>0</v>
      </c>
      <c r="AI87" s="65">
        <f t="shared" ca="1" si="117"/>
        <v>0</v>
      </c>
      <c r="AJ87" s="65">
        <f t="shared" ca="1" si="121"/>
        <v>0</v>
      </c>
      <c r="AK87" s="65">
        <f t="shared" ca="1" si="121"/>
        <v>0</v>
      </c>
      <c r="AL87" s="65">
        <f t="shared" ca="1" si="121"/>
        <v>0</v>
      </c>
      <c r="AM87" s="65">
        <f t="shared" ca="1" si="121"/>
        <v>0</v>
      </c>
      <c r="AN87" s="65">
        <f t="shared" ca="1" si="121"/>
        <v>0</v>
      </c>
      <c r="AO87" s="65">
        <f t="shared" ca="1" si="121"/>
        <v>0</v>
      </c>
      <c r="AP87" s="65">
        <f t="shared" ca="1" si="121"/>
        <v>0</v>
      </c>
      <c r="AQ87" s="65">
        <f t="shared" ca="1" si="121"/>
        <v>0</v>
      </c>
      <c r="AR87" s="65">
        <f t="shared" ca="1" si="121"/>
        <v>0</v>
      </c>
      <c r="AS87" s="65">
        <f t="shared" ca="1" si="121"/>
        <v>0</v>
      </c>
      <c r="AT87" s="65">
        <f t="shared" ca="1" si="121"/>
        <v>0</v>
      </c>
      <c r="AU87" s="65">
        <f t="shared" ca="1" si="121"/>
        <v>0</v>
      </c>
      <c r="AV87" s="65">
        <f t="shared" ca="1" si="121"/>
        <v>0</v>
      </c>
      <c r="AW87" s="65">
        <f t="shared" ca="1" si="121"/>
        <v>0</v>
      </c>
      <c r="AX87" s="65">
        <f t="shared" ca="1" si="121"/>
        <v>0</v>
      </c>
      <c r="AY87" s="65">
        <f t="shared" ca="1" si="121"/>
        <v>0</v>
      </c>
      <c r="AZ87" s="65">
        <f t="shared" ca="1" si="121"/>
        <v>0</v>
      </c>
      <c r="BA87" s="65">
        <f t="shared" ca="1" si="121"/>
        <v>0</v>
      </c>
      <c r="BB87" s="65">
        <f t="shared" ca="1" si="121"/>
        <v>0</v>
      </c>
      <c r="BC87" s="65">
        <f t="shared" ca="1" si="121"/>
        <v>0</v>
      </c>
      <c r="BD87" s="65">
        <f t="shared" ca="1" si="121"/>
        <v>0</v>
      </c>
      <c r="BE87" s="65">
        <f t="shared" ca="1" si="121"/>
        <v>0</v>
      </c>
      <c r="BF87" s="65">
        <f t="shared" ca="1" si="121"/>
        <v>0</v>
      </c>
      <c r="BG87" s="65">
        <f t="shared" ca="1" si="121"/>
        <v>0</v>
      </c>
      <c r="BH87" s="65">
        <f t="shared" ca="1" si="121"/>
        <v>0</v>
      </c>
      <c r="BI87" s="65">
        <f t="shared" ca="1" si="121"/>
        <v>0</v>
      </c>
      <c r="BJ87" s="65">
        <f t="shared" ca="1" si="121"/>
        <v>0</v>
      </c>
      <c r="BK87" s="65">
        <f t="shared" ca="1" si="121"/>
        <v>0</v>
      </c>
      <c r="BL87" s="65">
        <f t="shared" ca="1" si="121"/>
        <v>0</v>
      </c>
      <c r="BM87" s="65">
        <f t="shared" ca="1" si="121"/>
        <v>0</v>
      </c>
      <c r="BN87" s="65">
        <f t="shared" ca="1" si="121"/>
        <v>0</v>
      </c>
      <c r="BO87" s="65">
        <f t="shared" ca="1" si="121"/>
        <v>0</v>
      </c>
      <c r="BP87" s="65">
        <f t="shared" ca="1" si="121"/>
        <v>0</v>
      </c>
      <c r="BQ87" s="65">
        <f t="shared" ca="1" si="121"/>
        <v>0</v>
      </c>
      <c r="BR87" s="65">
        <f t="shared" ca="1" si="121"/>
        <v>0</v>
      </c>
      <c r="BS87" s="65">
        <f t="shared" ca="1" si="121"/>
        <v>0</v>
      </c>
      <c r="BT87" s="65">
        <f t="shared" ca="1" si="121"/>
        <v>0</v>
      </c>
      <c r="BU87" s="65">
        <f t="shared" ca="1" si="121"/>
        <v>0</v>
      </c>
      <c r="BV87" s="65">
        <f t="shared" ca="1" si="121"/>
        <v>0</v>
      </c>
      <c r="BW87" s="65">
        <f t="shared" ca="1" si="121"/>
        <v>0</v>
      </c>
      <c r="BX87" s="65">
        <f t="shared" ca="1" si="121"/>
        <v>0</v>
      </c>
      <c r="BY87" s="65">
        <f t="shared" ca="1" si="121"/>
        <v>0</v>
      </c>
      <c r="BZ87" s="65">
        <f t="shared" ca="1" si="121"/>
        <v>0</v>
      </c>
      <c r="CA87" s="65">
        <f t="shared" ca="1" si="121"/>
        <v>0</v>
      </c>
      <c r="CB87" s="65">
        <f t="shared" ca="1" si="121"/>
        <v>50</v>
      </c>
      <c r="CC87" s="65">
        <f t="shared" ca="1" si="121"/>
        <v>150</v>
      </c>
      <c r="CD87" s="65">
        <f t="shared" ca="1" si="121"/>
        <v>200</v>
      </c>
      <c r="CE87" s="65">
        <f t="shared" ca="1" si="121"/>
        <v>5800</v>
      </c>
      <c r="CF87" s="65">
        <f t="shared" ca="1" si="121"/>
        <v>0</v>
      </c>
    </row>
    <row r="88" spans="2:84" s="53" customFormat="1" ht="12" x14ac:dyDescent="0.25">
      <c r="B88" s="50">
        <f>ROW()</f>
        <v>88</v>
      </c>
      <c r="O88" s="56"/>
      <c r="P88" s="57"/>
      <c r="Q88" s="58"/>
      <c r="U88" s="62"/>
      <c r="W88" s="61"/>
      <c r="X88" s="65">
        <f t="shared" ca="1" si="113"/>
        <v>0</v>
      </c>
      <c r="Y88" s="65">
        <f t="shared" ca="1" si="117"/>
        <v>0</v>
      </c>
      <c r="Z88" s="65">
        <f t="shared" ca="1" si="117"/>
        <v>0</v>
      </c>
      <c r="AA88" s="65">
        <f t="shared" ca="1" si="117"/>
        <v>0</v>
      </c>
      <c r="AB88" s="65">
        <f t="shared" ca="1" si="117"/>
        <v>0</v>
      </c>
      <c r="AC88" s="65">
        <f t="shared" ca="1" si="117"/>
        <v>0</v>
      </c>
      <c r="AD88" s="65">
        <f t="shared" ca="1" si="117"/>
        <v>0</v>
      </c>
      <c r="AE88" s="65">
        <f t="shared" ca="1" si="117"/>
        <v>0</v>
      </c>
      <c r="AF88" s="65">
        <f t="shared" ca="1" si="117"/>
        <v>0</v>
      </c>
      <c r="AG88" s="65">
        <f t="shared" ca="1" si="117"/>
        <v>0</v>
      </c>
      <c r="AH88" s="65">
        <f t="shared" ca="1" si="117"/>
        <v>0</v>
      </c>
      <c r="AI88" s="65">
        <f t="shared" ca="1" si="117"/>
        <v>0</v>
      </c>
      <c r="AJ88" s="65">
        <f t="shared" ca="1" si="121"/>
        <v>0</v>
      </c>
      <c r="AK88" s="65">
        <f t="shared" ca="1" si="121"/>
        <v>0</v>
      </c>
      <c r="AL88" s="65">
        <f t="shared" ca="1" si="121"/>
        <v>0</v>
      </c>
      <c r="AM88" s="65">
        <f t="shared" ca="1" si="121"/>
        <v>0</v>
      </c>
      <c r="AN88" s="65">
        <f t="shared" ca="1" si="121"/>
        <v>0</v>
      </c>
      <c r="AO88" s="65">
        <f t="shared" ca="1" si="121"/>
        <v>0</v>
      </c>
      <c r="AP88" s="65">
        <f t="shared" ca="1" si="121"/>
        <v>0</v>
      </c>
      <c r="AQ88" s="65">
        <f t="shared" ca="1" si="121"/>
        <v>0</v>
      </c>
      <c r="AR88" s="65">
        <f t="shared" ca="1" si="121"/>
        <v>0</v>
      </c>
      <c r="AS88" s="65">
        <f t="shared" ca="1" si="121"/>
        <v>0</v>
      </c>
      <c r="AT88" s="65">
        <f t="shared" ca="1" si="121"/>
        <v>0</v>
      </c>
      <c r="AU88" s="65">
        <f t="shared" ca="1" si="121"/>
        <v>0</v>
      </c>
      <c r="AV88" s="65">
        <f t="shared" ca="1" si="121"/>
        <v>0</v>
      </c>
      <c r="AW88" s="65">
        <f t="shared" ca="1" si="121"/>
        <v>0</v>
      </c>
      <c r="AX88" s="65">
        <f t="shared" ca="1" si="121"/>
        <v>0</v>
      </c>
      <c r="AY88" s="65">
        <f t="shared" ca="1" si="121"/>
        <v>0</v>
      </c>
      <c r="AZ88" s="65">
        <f t="shared" ca="1" si="121"/>
        <v>0</v>
      </c>
      <c r="BA88" s="65">
        <f t="shared" ca="1" si="121"/>
        <v>0</v>
      </c>
      <c r="BB88" s="65">
        <f t="shared" ca="1" si="121"/>
        <v>0</v>
      </c>
      <c r="BC88" s="65">
        <f t="shared" ca="1" si="121"/>
        <v>0</v>
      </c>
      <c r="BD88" s="65">
        <f t="shared" ca="1" si="121"/>
        <v>0</v>
      </c>
      <c r="BE88" s="65">
        <f t="shared" ca="1" si="121"/>
        <v>0</v>
      </c>
      <c r="BF88" s="65">
        <f t="shared" ca="1" si="121"/>
        <v>0</v>
      </c>
      <c r="BG88" s="65">
        <f t="shared" ca="1" si="121"/>
        <v>0</v>
      </c>
      <c r="BH88" s="65">
        <f t="shared" ca="1" si="121"/>
        <v>0</v>
      </c>
      <c r="BI88" s="65">
        <f t="shared" ca="1" si="121"/>
        <v>0</v>
      </c>
      <c r="BJ88" s="65">
        <f t="shared" ca="1" si="121"/>
        <v>0</v>
      </c>
      <c r="BK88" s="65">
        <f t="shared" ca="1" si="121"/>
        <v>0</v>
      </c>
      <c r="BL88" s="65">
        <f t="shared" ca="1" si="121"/>
        <v>0</v>
      </c>
      <c r="BM88" s="65">
        <f t="shared" ca="1" si="121"/>
        <v>0</v>
      </c>
      <c r="BN88" s="65">
        <f t="shared" ca="1" si="121"/>
        <v>0</v>
      </c>
      <c r="BO88" s="65">
        <f t="shared" ca="1" si="121"/>
        <v>0</v>
      </c>
      <c r="BP88" s="65">
        <f t="shared" ca="1" si="121"/>
        <v>0</v>
      </c>
      <c r="BQ88" s="65">
        <f t="shared" ca="1" si="121"/>
        <v>0</v>
      </c>
      <c r="BR88" s="65">
        <f t="shared" ca="1" si="121"/>
        <v>0</v>
      </c>
      <c r="BS88" s="65">
        <f t="shared" ca="1" si="121"/>
        <v>0</v>
      </c>
      <c r="BT88" s="65">
        <f t="shared" ca="1" si="121"/>
        <v>0</v>
      </c>
      <c r="BU88" s="65">
        <f t="shared" ca="1" si="121"/>
        <v>0</v>
      </c>
      <c r="BV88" s="65">
        <f t="shared" ca="1" si="121"/>
        <v>0</v>
      </c>
      <c r="BW88" s="65">
        <f t="shared" ca="1" si="121"/>
        <v>0</v>
      </c>
      <c r="BX88" s="65">
        <f t="shared" ca="1" si="121"/>
        <v>0</v>
      </c>
      <c r="BY88" s="65">
        <f t="shared" ca="1" si="121"/>
        <v>0</v>
      </c>
      <c r="BZ88" s="65">
        <f t="shared" ca="1" si="121"/>
        <v>0</v>
      </c>
      <c r="CA88" s="65">
        <f t="shared" ca="1" si="121"/>
        <v>0</v>
      </c>
      <c r="CB88" s="65">
        <f t="shared" ca="1" si="121"/>
        <v>0</v>
      </c>
      <c r="CC88" s="65">
        <f t="shared" ca="1" si="121"/>
        <v>0</v>
      </c>
      <c r="CD88" s="65">
        <f t="shared" ca="1" si="121"/>
        <v>0</v>
      </c>
      <c r="CE88" s="65">
        <f t="shared" ca="1" si="121"/>
        <v>150</v>
      </c>
      <c r="CF88" s="65">
        <f t="shared" ca="1" si="121"/>
        <v>0</v>
      </c>
    </row>
    <row r="89" spans="2:84" s="53" customFormat="1" ht="12" x14ac:dyDescent="0.25">
      <c r="B89" s="50">
        <f>ROW()</f>
        <v>89</v>
      </c>
      <c r="O89" s="56"/>
      <c r="P89" s="57"/>
      <c r="Q89" s="58"/>
      <c r="U89" s="62"/>
      <c r="W89" s="61"/>
      <c r="X89" s="65">
        <f t="shared" ca="1" si="113"/>
        <v>0</v>
      </c>
      <c r="Y89" s="65">
        <f t="shared" ca="1" si="117"/>
        <v>0</v>
      </c>
      <c r="Z89" s="65">
        <f t="shared" ca="1" si="117"/>
        <v>0</v>
      </c>
      <c r="AA89" s="65">
        <f t="shared" ca="1" si="117"/>
        <v>0</v>
      </c>
      <c r="AB89" s="65">
        <f t="shared" ca="1" si="117"/>
        <v>0</v>
      </c>
      <c r="AC89" s="65">
        <f t="shared" ca="1" si="117"/>
        <v>0</v>
      </c>
      <c r="AD89" s="65">
        <f t="shared" ca="1" si="117"/>
        <v>0</v>
      </c>
      <c r="AE89" s="65">
        <f t="shared" ca="1" si="117"/>
        <v>0</v>
      </c>
      <c r="AF89" s="65">
        <f t="shared" ca="1" si="117"/>
        <v>0</v>
      </c>
      <c r="AG89" s="65">
        <f t="shared" ca="1" si="117"/>
        <v>0</v>
      </c>
      <c r="AH89" s="65">
        <f t="shared" ca="1" si="117"/>
        <v>0</v>
      </c>
      <c r="AI89" s="65">
        <f t="shared" ca="1" si="117"/>
        <v>0</v>
      </c>
      <c r="AJ89" s="65">
        <f t="shared" ca="1" si="121"/>
        <v>0</v>
      </c>
      <c r="AK89" s="65">
        <f t="shared" ca="1" si="121"/>
        <v>0</v>
      </c>
      <c r="AL89" s="65">
        <f t="shared" ca="1" si="121"/>
        <v>0</v>
      </c>
      <c r="AM89" s="65">
        <f t="shared" ca="1" si="121"/>
        <v>0</v>
      </c>
      <c r="AN89" s="65">
        <f t="shared" ca="1" si="121"/>
        <v>0</v>
      </c>
      <c r="AO89" s="65">
        <f t="shared" ca="1" si="121"/>
        <v>0</v>
      </c>
      <c r="AP89" s="65">
        <f t="shared" ca="1" si="121"/>
        <v>0</v>
      </c>
      <c r="AQ89" s="65">
        <f t="shared" ca="1" si="121"/>
        <v>0</v>
      </c>
      <c r="AR89" s="65">
        <f t="shared" ca="1" si="121"/>
        <v>0</v>
      </c>
      <c r="AS89" s="65">
        <f t="shared" ca="1" si="121"/>
        <v>0</v>
      </c>
      <c r="AT89" s="65">
        <f t="shared" ref="AT89:CF89" ca="1" si="122">SUMIFS(INDIRECT("Prcsses!"&amp;ADDRESS($B89,$X$2)&amp;":"&amp;ADDRESS($B89,$X$2-1+$P$8)),INDIRECT("Prcsses!"&amp;ADDRESS($B$8,$X$2)&amp;":"&amp;ADDRESS($B$8,$X$2-1+$P$8)),AT$8)</f>
        <v>0</v>
      </c>
      <c r="AU89" s="65">
        <f t="shared" ca="1" si="122"/>
        <v>0</v>
      </c>
      <c r="AV89" s="65">
        <f t="shared" ca="1" si="122"/>
        <v>0</v>
      </c>
      <c r="AW89" s="65">
        <f t="shared" ca="1" si="122"/>
        <v>0</v>
      </c>
      <c r="AX89" s="65">
        <f t="shared" ca="1" si="122"/>
        <v>0</v>
      </c>
      <c r="AY89" s="65">
        <f t="shared" ca="1" si="122"/>
        <v>0</v>
      </c>
      <c r="AZ89" s="65">
        <f t="shared" ca="1" si="122"/>
        <v>0</v>
      </c>
      <c r="BA89" s="65">
        <f t="shared" ca="1" si="122"/>
        <v>0</v>
      </c>
      <c r="BB89" s="65">
        <f t="shared" ca="1" si="122"/>
        <v>0</v>
      </c>
      <c r="BC89" s="65">
        <f t="shared" ca="1" si="122"/>
        <v>0</v>
      </c>
      <c r="BD89" s="65">
        <f t="shared" ca="1" si="122"/>
        <v>0</v>
      </c>
      <c r="BE89" s="65">
        <f t="shared" ca="1" si="122"/>
        <v>0</v>
      </c>
      <c r="BF89" s="65">
        <f t="shared" ca="1" si="122"/>
        <v>0</v>
      </c>
      <c r="BG89" s="65">
        <f t="shared" ca="1" si="122"/>
        <v>0</v>
      </c>
      <c r="BH89" s="65">
        <f t="shared" ca="1" si="122"/>
        <v>0</v>
      </c>
      <c r="BI89" s="65">
        <f t="shared" ca="1" si="122"/>
        <v>0</v>
      </c>
      <c r="BJ89" s="65">
        <f t="shared" ca="1" si="122"/>
        <v>0</v>
      </c>
      <c r="BK89" s="65">
        <f t="shared" ca="1" si="122"/>
        <v>0</v>
      </c>
      <c r="BL89" s="65">
        <f t="shared" ca="1" si="122"/>
        <v>0</v>
      </c>
      <c r="BM89" s="65">
        <f t="shared" ca="1" si="122"/>
        <v>0</v>
      </c>
      <c r="BN89" s="65">
        <f t="shared" ca="1" si="122"/>
        <v>0</v>
      </c>
      <c r="BO89" s="65">
        <f t="shared" ca="1" si="122"/>
        <v>0</v>
      </c>
      <c r="BP89" s="65">
        <f t="shared" ca="1" si="122"/>
        <v>0</v>
      </c>
      <c r="BQ89" s="65">
        <f t="shared" ca="1" si="122"/>
        <v>0</v>
      </c>
      <c r="BR89" s="65">
        <f t="shared" ca="1" si="122"/>
        <v>0</v>
      </c>
      <c r="BS89" s="65">
        <f t="shared" ca="1" si="122"/>
        <v>0</v>
      </c>
      <c r="BT89" s="65">
        <f t="shared" ca="1" si="122"/>
        <v>0</v>
      </c>
      <c r="BU89" s="65">
        <f t="shared" ca="1" si="122"/>
        <v>0</v>
      </c>
      <c r="BV89" s="65">
        <f t="shared" ca="1" si="122"/>
        <v>0</v>
      </c>
      <c r="BW89" s="65">
        <f t="shared" ca="1" si="122"/>
        <v>0</v>
      </c>
      <c r="BX89" s="65">
        <f t="shared" ca="1" si="122"/>
        <v>0</v>
      </c>
      <c r="BY89" s="65">
        <f t="shared" ca="1" si="122"/>
        <v>0</v>
      </c>
      <c r="BZ89" s="65">
        <f t="shared" ca="1" si="122"/>
        <v>0</v>
      </c>
      <c r="CA89" s="65">
        <f t="shared" ca="1" si="122"/>
        <v>0</v>
      </c>
      <c r="CB89" s="65">
        <f t="shared" ca="1" si="122"/>
        <v>50</v>
      </c>
      <c r="CC89" s="65">
        <f t="shared" ca="1" si="122"/>
        <v>50</v>
      </c>
      <c r="CD89" s="65">
        <f t="shared" ca="1" si="122"/>
        <v>50</v>
      </c>
      <c r="CE89" s="65">
        <f t="shared" ca="1" si="122"/>
        <v>0</v>
      </c>
      <c r="CF89" s="65">
        <f t="shared" ca="1" si="122"/>
        <v>0</v>
      </c>
    </row>
    <row r="90" spans="2:84" s="53" customFormat="1" ht="12" x14ac:dyDescent="0.25">
      <c r="B90" s="50">
        <f>ROW()</f>
        <v>90</v>
      </c>
      <c r="O90" s="56"/>
      <c r="P90" s="57"/>
      <c r="Q90" s="58"/>
      <c r="U90" s="62"/>
      <c r="W90" s="61"/>
      <c r="X90" s="65">
        <f t="shared" ca="1" si="113"/>
        <v>0</v>
      </c>
      <c r="Y90" s="65">
        <f t="shared" ca="1" si="117"/>
        <v>0</v>
      </c>
      <c r="Z90" s="65">
        <f t="shared" ref="Y90:AI111" ca="1" si="123">SUMIFS(INDIRECT("Prcsses!"&amp;ADDRESS($B90,$X$2)&amp;":"&amp;ADDRESS($B90,$X$2-1+$P$8)),INDIRECT("Prcsses!"&amp;ADDRESS($B$8,$X$2)&amp;":"&amp;ADDRESS($B$8,$X$2-1+$P$8)),Z$8)</f>
        <v>0</v>
      </c>
      <c r="AA90" s="65">
        <f t="shared" ca="1" si="123"/>
        <v>0</v>
      </c>
      <c r="AB90" s="65">
        <f t="shared" ca="1" si="123"/>
        <v>0</v>
      </c>
      <c r="AC90" s="65">
        <f t="shared" ca="1" si="123"/>
        <v>0</v>
      </c>
      <c r="AD90" s="65">
        <f t="shared" ca="1" si="123"/>
        <v>0</v>
      </c>
      <c r="AE90" s="65">
        <f t="shared" ca="1" si="123"/>
        <v>0</v>
      </c>
      <c r="AF90" s="65">
        <f t="shared" ca="1" si="123"/>
        <v>0</v>
      </c>
      <c r="AG90" s="65">
        <f t="shared" ca="1" si="123"/>
        <v>0</v>
      </c>
      <c r="AH90" s="65">
        <f t="shared" ca="1" si="123"/>
        <v>0</v>
      </c>
      <c r="AI90" s="65">
        <f t="shared" ca="1" si="123"/>
        <v>0</v>
      </c>
      <c r="AJ90" s="65">
        <f t="shared" ref="AJ90:CF95" ca="1" si="124">SUMIFS(INDIRECT("Prcsses!"&amp;ADDRESS($B90,$X$2)&amp;":"&amp;ADDRESS($B90,$X$2-1+$P$8)),INDIRECT("Prcsses!"&amp;ADDRESS($B$8,$X$2)&amp;":"&amp;ADDRESS($B$8,$X$2-1+$P$8)),AJ$8)</f>
        <v>0</v>
      </c>
      <c r="AK90" s="65">
        <f t="shared" ca="1" si="124"/>
        <v>0</v>
      </c>
      <c r="AL90" s="65">
        <f t="shared" ca="1" si="124"/>
        <v>0</v>
      </c>
      <c r="AM90" s="65">
        <f t="shared" ca="1" si="124"/>
        <v>0</v>
      </c>
      <c r="AN90" s="65">
        <f t="shared" ca="1" si="124"/>
        <v>0</v>
      </c>
      <c r="AO90" s="65">
        <f t="shared" ca="1" si="124"/>
        <v>0</v>
      </c>
      <c r="AP90" s="65">
        <f t="shared" ca="1" si="124"/>
        <v>0</v>
      </c>
      <c r="AQ90" s="65">
        <f t="shared" ca="1" si="124"/>
        <v>0</v>
      </c>
      <c r="AR90" s="65">
        <f t="shared" ca="1" si="124"/>
        <v>0</v>
      </c>
      <c r="AS90" s="65">
        <f t="shared" ca="1" si="124"/>
        <v>0</v>
      </c>
      <c r="AT90" s="65">
        <f t="shared" ca="1" si="124"/>
        <v>0</v>
      </c>
      <c r="AU90" s="65">
        <f t="shared" ca="1" si="124"/>
        <v>0</v>
      </c>
      <c r="AV90" s="65">
        <f t="shared" ca="1" si="124"/>
        <v>0</v>
      </c>
      <c r="AW90" s="65">
        <f t="shared" ca="1" si="124"/>
        <v>0</v>
      </c>
      <c r="AX90" s="65">
        <f t="shared" ca="1" si="124"/>
        <v>0</v>
      </c>
      <c r="AY90" s="65">
        <f t="shared" ca="1" si="124"/>
        <v>0</v>
      </c>
      <c r="AZ90" s="65">
        <f t="shared" ca="1" si="124"/>
        <v>0</v>
      </c>
      <c r="BA90" s="65">
        <f t="shared" ca="1" si="124"/>
        <v>0</v>
      </c>
      <c r="BB90" s="65">
        <f t="shared" ca="1" si="124"/>
        <v>0</v>
      </c>
      <c r="BC90" s="65">
        <f t="shared" ca="1" si="124"/>
        <v>0</v>
      </c>
      <c r="BD90" s="65">
        <f t="shared" ca="1" si="124"/>
        <v>0</v>
      </c>
      <c r="BE90" s="65">
        <f t="shared" ca="1" si="124"/>
        <v>0</v>
      </c>
      <c r="BF90" s="65">
        <f t="shared" ca="1" si="124"/>
        <v>0</v>
      </c>
      <c r="BG90" s="65">
        <f t="shared" ca="1" si="124"/>
        <v>0</v>
      </c>
      <c r="BH90" s="65">
        <f t="shared" ca="1" si="124"/>
        <v>0</v>
      </c>
      <c r="BI90" s="65">
        <f t="shared" ca="1" si="124"/>
        <v>0</v>
      </c>
      <c r="BJ90" s="65">
        <f t="shared" ca="1" si="124"/>
        <v>0</v>
      </c>
      <c r="BK90" s="65">
        <f t="shared" ca="1" si="124"/>
        <v>0</v>
      </c>
      <c r="BL90" s="65">
        <f t="shared" ca="1" si="124"/>
        <v>0</v>
      </c>
      <c r="BM90" s="65">
        <f t="shared" ca="1" si="124"/>
        <v>0</v>
      </c>
      <c r="BN90" s="65">
        <f t="shared" ca="1" si="124"/>
        <v>0</v>
      </c>
      <c r="BO90" s="65">
        <f t="shared" ca="1" si="124"/>
        <v>0</v>
      </c>
      <c r="BP90" s="65">
        <f t="shared" ca="1" si="124"/>
        <v>0</v>
      </c>
      <c r="BQ90" s="65">
        <f t="shared" ca="1" si="124"/>
        <v>0</v>
      </c>
      <c r="BR90" s="65">
        <f t="shared" ca="1" si="124"/>
        <v>0</v>
      </c>
      <c r="BS90" s="65">
        <f t="shared" ca="1" si="124"/>
        <v>0</v>
      </c>
      <c r="BT90" s="65">
        <f t="shared" ca="1" si="124"/>
        <v>0</v>
      </c>
      <c r="BU90" s="65">
        <f t="shared" ca="1" si="124"/>
        <v>0</v>
      </c>
      <c r="BV90" s="65">
        <f t="shared" ca="1" si="124"/>
        <v>0</v>
      </c>
      <c r="BW90" s="65">
        <f t="shared" ca="1" si="124"/>
        <v>0</v>
      </c>
      <c r="BX90" s="65">
        <f t="shared" ca="1" si="124"/>
        <v>0</v>
      </c>
      <c r="BY90" s="65">
        <f t="shared" ca="1" si="124"/>
        <v>0</v>
      </c>
      <c r="BZ90" s="65">
        <f t="shared" ca="1" si="124"/>
        <v>0</v>
      </c>
      <c r="CA90" s="65">
        <f t="shared" ca="1" si="124"/>
        <v>0</v>
      </c>
      <c r="CB90" s="65">
        <f t="shared" ca="1" si="124"/>
        <v>0</v>
      </c>
      <c r="CC90" s="65">
        <f t="shared" ca="1" si="124"/>
        <v>50</v>
      </c>
      <c r="CD90" s="65">
        <f t="shared" ca="1" si="124"/>
        <v>100</v>
      </c>
      <c r="CE90" s="65">
        <f t="shared" ca="1" si="124"/>
        <v>500</v>
      </c>
      <c r="CF90" s="65">
        <f t="shared" ca="1" si="124"/>
        <v>0</v>
      </c>
    </row>
    <row r="91" spans="2:84" s="53" customFormat="1" ht="12" x14ac:dyDescent="0.25">
      <c r="B91" s="50">
        <f>ROW()</f>
        <v>91</v>
      </c>
      <c r="O91" s="56"/>
      <c r="P91" s="57"/>
      <c r="Q91" s="58"/>
      <c r="U91" s="62"/>
      <c r="W91" s="61"/>
      <c r="X91" s="65">
        <f t="shared" ca="1" si="113"/>
        <v>0</v>
      </c>
      <c r="Y91" s="65">
        <f t="shared" ca="1" si="123"/>
        <v>0</v>
      </c>
      <c r="Z91" s="65">
        <f t="shared" ca="1" si="123"/>
        <v>0</v>
      </c>
      <c r="AA91" s="65">
        <f t="shared" ca="1" si="123"/>
        <v>0</v>
      </c>
      <c r="AB91" s="65">
        <f t="shared" ca="1" si="123"/>
        <v>0</v>
      </c>
      <c r="AC91" s="65">
        <f t="shared" ca="1" si="123"/>
        <v>0</v>
      </c>
      <c r="AD91" s="65">
        <f t="shared" ca="1" si="123"/>
        <v>0</v>
      </c>
      <c r="AE91" s="65">
        <f t="shared" ca="1" si="123"/>
        <v>0</v>
      </c>
      <c r="AF91" s="65">
        <f t="shared" ca="1" si="123"/>
        <v>0</v>
      </c>
      <c r="AG91" s="65">
        <f t="shared" ca="1" si="123"/>
        <v>0</v>
      </c>
      <c r="AH91" s="65">
        <f t="shared" ca="1" si="123"/>
        <v>0</v>
      </c>
      <c r="AI91" s="65">
        <f t="shared" ca="1" si="123"/>
        <v>0</v>
      </c>
      <c r="AJ91" s="65">
        <f t="shared" ca="1" si="124"/>
        <v>0</v>
      </c>
      <c r="AK91" s="65">
        <f t="shared" ca="1" si="124"/>
        <v>0</v>
      </c>
      <c r="AL91" s="65">
        <f t="shared" ca="1" si="124"/>
        <v>0</v>
      </c>
      <c r="AM91" s="65">
        <f t="shared" ca="1" si="124"/>
        <v>0</v>
      </c>
      <c r="AN91" s="65">
        <f t="shared" ca="1" si="124"/>
        <v>0</v>
      </c>
      <c r="AO91" s="65">
        <f t="shared" ca="1" si="124"/>
        <v>0</v>
      </c>
      <c r="AP91" s="65">
        <f t="shared" ca="1" si="124"/>
        <v>0</v>
      </c>
      <c r="AQ91" s="65">
        <f t="shared" ca="1" si="124"/>
        <v>0</v>
      </c>
      <c r="AR91" s="65">
        <f t="shared" ca="1" si="124"/>
        <v>0</v>
      </c>
      <c r="AS91" s="65">
        <f t="shared" ca="1" si="124"/>
        <v>0</v>
      </c>
      <c r="AT91" s="65">
        <f t="shared" ca="1" si="124"/>
        <v>0</v>
      </c>
      <c r="AU91" s="65">
        <f t="shared" ca="1" si="124"/>
        <v>0</v>
      </c>
      <c r="AV91" s="65">
        <f t="shared" ca="1" si="124"/>
        <v>0</v>
      </c>
      <c r="AW91" s="65">
        <f t="shared" ca="1" si="124"/>
        <v>0</v>
      </c>
      <c r="AX91" s="65">
        <f t="shared" ca="1" si="124"/>
        <v>0</v>
      </c>
      <c r="AY91" s="65">
        <f t="shared" ca="1" si="124"/>
        <v>0</v>
      </c>
      <c r="AZ91" s="65">
        <f t="shared" ca="1" si="124"/>
        <v>0</v>
      </c>
      <c r="BA91" s="65">
        <f t="shared" ca="1" si="124"/>
        <v>0</v>
      </c>
      <c r="BB91" s="65">
        <f t="shared" ca="1" si="124"/>
        <v>0</v>
      </c>
      <c r="BC91" s="65">
        <f t="shared" ca="1" si="124"/>
        <v>0</v>
      </c>
      <c r="BD91" s="65">
        <f t="shared" ca="1" si="124"/>
        <v>0</v>
      </c>
      <c r="BE91" s="65">
        <f t="shared" ca="1" si="124"/>
        <v>0</v>
      </c>
      <c r="BF91" s="65">
        <f t="shared" ca="1" si="124"/>
        <v>0</v>
      </c>
      <c r="BG91" s="65">
        <f t="shared" ca="1" si="124"/>
        <v>0</v>
      </c>
      <c r="BH91" s="65">
        <f t="shared" ca="1" si="124"/>
        <v>0</v>
      </c>
      <c r="BI91" s="65">
        <f t="shared" ca="1" si="124"/>
        <v>0</v>
      </c>
      <c r="BJ91" s="65">
        <f t="shared" ca="1" si="124"/>
        <v>0</v>
      </c>
      <c r="BK91" s="65">
        <f t="shared" ca="1" si="124"/>
        <v>0</v>
      </c>
      <c r="BL91" s="65">
        <f t="shared" ca="1" si="124"/>
        <v>0</v>
      </c>
      <c r="BM91" s="65">
        <f t="shared" ca="1" si="124"/>
        <v>0</v>
      </c>
      <c r="BN91" s="65">
        <f t="shared" ca="1" si="124"/>
        <v>0</v>
      </c>
      <c r="BO91" s="65">
        <f t="shared" ca="1" si="124"/>
        <v>0</v>
      </c>
      <c r="BP91" s="65">
        <f t="shared" ca="1" si="124"/>
        <v>0</v>
      </c>
      <c r="BQ91" s="65">
        <f t="shared" ca="1" si="124"/>
        <v>0</v>
      </c>
      <c r="BR91" s="65">
        <f t="shared" ca="1" si="124"/>
        <v>0</v>
      </c>
      <c r="BS91" s="65">
        <f t="shared" ca="1" si="124"/>
        <v>0</v>
      </c>
      <c r="BT91" s="65">
        <f t="shared" ca="1" si="124"/>
        <v>0</v>
      </c>
      <c r="BU91" s="65">
        <f t="shared" ca="1" si="124"/>
        <v>0</v>
      </c>
      <c r="BV91" s="65">
        <f t="shared" ca="1" si="124"/>
        <v>0</v>
      </c>
      <c r="BW91" s="65">
        <f t="shared" ca="1" si="124"/>
        <v>0</v>
      </c>
      <c r="BX91" s="65">
        <f t="shared" ca="1" si="124"/>
        <v>0</v>
      </c>
      <c r="BY91" s="65">
        <f t="shared" ca="1" si="124"/>
        <v>0</v>
      </c>
      <c r="BZ91" s="65">
        <f t="shared" ca="1" si="124"/>
        <v>0</v>
      </c>
      <c r="CA91" s="65">
        <f t="shared" ca="1" si="124"/>
        <v>0</v>
      </c>
      <c r="CB91" s="65">
        <f t="shared" ca="1" si="124"/>
        <v>0</v>
      </c>
      <c r="CC91" s="65">
        <f t="shared" ca="1" si="124"/>
        <v>50</v>
      </c>
      <c r="CD91" s="65">
        <f t="shared" ca="1" si="124"/>
        <v>50</v>
      </c>
      <c r="CE91" s="65">
        <f t="shared" ca="1" si="124"/>
        <v>150</v>
      </c>
      <c r="CF91" s="65">
        <f t="shared" ca="1" si="124"/>
        <v>0</v>
      </c>
    </row>
    <row r="92" spans="2:84" s="53" customFormat="1" ht="12" x14ac:dyDescent="0.25">
      <c r="B92" s="50">
        <f>ROW()</f>
        <v>92</v>
      </c>
      <c r="O92" s="56"/>
      <c r="P92" s="57"/>
      <c r="Q92" s="58"/>
      <c r="U92" s="62"/>
      <c r="W92" s="61"/>
      <c r="X92" s="65">
        <f t="shared" ca="1" si="113"/>
        <v>0</v>
      </c>
      <c r="Y92" s="65">
        <f t="shared" ca="1" si="123"/>
        <v>0</v>
      </c>
      <c r="Z92" s="65">
        <f t="shared" ca="1" si="123"/>
        <v>0</v>
      </c>
      <c r="AA92" s="65">
        <f t="shared" ca="1" si="123"/>
        <v>0</v>
      </c>
      <c r="AB92" s="65">
        <f t="shared" ca="1" si="123"/>
        <v>0</v>
      </c>
      <c r="AC92" s="65">
        <f t="shared" ca="1" si="123"/>
        <v>0</v>
      </c>
      <c r="AD92" s="65">
        <f t="shared" ca="1" si="123"/>
        <v>0</v>
      </c>
      <c r="AE92" s="65">
        <f t="shared" ca="1" si="123"/>
        <v>0</v>
      </c>
      <c r="AF92" s="65">
        <f t="shared" ca="1" si="123"/>
        <v>0</v>
      </c>
      <c r="AG92" s="65">
        <f t="shared" ca="1" si="123"/>
        <v>0</v>
      </c>
      <c r="AH92" s="65">
        <f t="shared" ca="1" si="123"/>
        <v>0</v>
      </c>
      <c r="AI92" s="65">
        <f t="shared" ca="1" si="123"/>
        <v>0</v>
      </c>
      <c r="AJ92" s="65">
        <f t="shared" ca="1" si="124"/>
        <v>0</v>
      </c>
      <c r="AK92" s="65">
        <f t="shared" ca="1" si="124"/>
        <v>0</v>
      </c>
      <c r="AL92" s="65">
        <f t="shared" ca="1" si="124"/>
        <v>0</v>
      </c>
      <c r="AM92" s="65">
        <f t="shared" ca="1" si="124"/>
        <v>0</v>
      </c>
      <c r="AN92" s="65">
        <f t="shared" ca="1" si="124"/>
        <v>0</v>
      </c>
      <c r="AO92" s="65">
        <f t="shared" ca="1" si="124"/>
        <v>0</v>
      </c>
      <c r="AP92" s="65">
        <f t="shared" ca="1" si="124"/>
        <v>0</v>
      </c>
      <c r="AQ92" s="65">
        <f t="shared" ca="1" si="124"/>
        <v>0</v>
      </c>
      <c r="AR92" s="65">
        <f t="shared" ca="1" si="124"/>
        <v>0</v>
      </c>
      <c r="AS92" s="65">
        <f t="shared" ca="1" si="124"/>
        <v>0</v>
      </c>
      <c r="AT92" s="65">
        <f t="shared" ca="1" si="124"/>
        <v>0</v>
      </c>
      <c r="AU92" s="65">
        <f t="shared" ca="1" si="124"/>
        <v>0</v>
      </c>
      <c r="AV92" s="65">
        <f t="shared" ca="1" si="124"/>
        <v>0</v>
      </c>
      <c r="AW92" s="65">
        <f t="shared" ca="1" si="124"/>
        <v>0</v>
      </c>
      <c r="AX92" s="65">
        <f t="shared" ca="1" si="124"/>
        <v>0</v>
      </c>
      <c r="AY92" s="65">
        <f t="shared" ca="1" si="124"/>
        <v>0</v>
      </c>
      <c r="AZ92" s="65">
        <f t="shared" ca="1" si="124"/>
        <v>0</v>
      </c>
      <c r="BA92" s="65">
        <f t="shared" ca="1" si="124"/>
        <v>0</v>
      </c>
      <c r="BB92" s="65">
        <f t="shared" ca="1" si="124"/>
        <v>0</v>
      </c>
      <c r="BC92" s="65">
        <f t="shared" ca="1" si="124"/>
        <v>0</v>
      </c>
      <c r="BD92" s="65">
        <f t="shared" ca="1" si="124"/>
        <v>0</v>
      </c>
      <c r="BE92" s="65">
        <f t="shared" ca="1" si="124"/>
        <v>0</v>
      </c>
      <c r="BF92" s="65">
        <f t="shared" ca="1" si="124"/>
        <v>0</v>
      </c>
      <c r="BG92" s="65">
        <f t="shared" ca="1" si="124"/>
        <v>0</v>
      </c>
      <c r="BH92" s="65">
        <f t="shared" ca="1" si="124"/>
        <v>0</v>
      </c>
      <c r="BI92" s="65">
        <f t="shared" ca="1" si="124"/>
        <v>0</v>
      </c>
      <c r="BJ92" s="65">
        <f t="shared" ca="1" si="124"/>
        <v>0</v>
      </c>
      <c r="BK92" s="65">
        <f t="shared" ca="1" si="124"/>
        <v>0</v>
      </c>
      <c r="BL92" s="65">
        <f t="shared" ca="1" si="124"/>
        <v>0</v>
      </c>
      <c r="BM92" s="65">
        <f t="shared" ca="1" si="124"/>
        <v>0</v>
      </c>
      <c r="BN92" s="65">
        <f t="shared" ca="1" si="124"/>
        <v>0</v>
      </c>
      <c r="BO92" s="65">
        <f t="shared" ca="1" si="124"/>
        <v>0</v>
      </c>
      <c r="BP92" s="65">
        <f t="shared" ca="1" si="124"/>
        <v>0</v>
      </c>
      <c r="BQ92" s="65">
        <f t="shared" ca="1" si="124"/>
        <v>0</v>
      </c>
      <c r="BR92" s="65">
        <f t="shared" ca="1" si="124"/>
        <v>0</v>
      </c>
      <c r="BS92" s="65">
        <f t="shared" ca="1" si="124"/>
        <v>0</v>
      </c>
      <c r="BT92" s="65">
        <f t="shared" ca="1" si="124"/>
        <v>0</v>
      </c>
      <c r="BU92" s="65">
        <f t="shared" ca="1" si="124"/>
        <v>0</v>
      </c>
      <c r="BV92" s="65">
        <f t="shared" ca="1" si="124"/>
        <v>0</v>
      </c>
      <c r="BW92" s="65">
        <f t="shared" ca="1" si="124"/>
        <v>0</v>
      </c>
      <c r="BX92" s="65">
        <f t="shared" ca="1" si="124"/>
        <v>0</v>
      </c>
      <c r="BY92" s="65">
        <f t="shared" ca="1" si="124"/>
        <v>0</v>
      </c>
      <c r="BZ92" s="65">
        <f t="shared" ca="1" si="124"/>
        <v>0</v>
      </c>
      <c r="CA92" s="65">
        <f t="shared" ca="1" si="124"/>
        <v>0</v>
      </c>
      <c r="CB92" s="65">
        <f t="shared" ca="1" si="124"/>
        <v>0</v>
      </c>
      <c r="CC92" s="65">
        <f t="shared" ca="1" si="124"/>
        <v>0</v>
      </c>
      <c r="CD92" s="65">
        <f t="shared" ca="1" si="124"/>
        <v>0</v>
      </c>
      <c r="CE92" s="65">
        <f t="shared" ca="1" si="124"/>
        <v>5000</v>
      </c>
      <c r="CF92" s="65">
        <f t="shared" ca="1" si="124"/>
        <v>0</v>
      </c>
    </row>
    <row r="93" spans="2:84" s="53" customFormat="1" ht="12" x14ac:dyDescent="0.25">
      <c r="B93" s="50">
        <f>ROW()</f>
        <v>93</v>
      </c>
      <c r="O93" s="56"/>
      <c r="P93" s="57"/>
      <c r="Q93" s="58"/>
      <c r="U93" s="62"/>
      <c r="W93" s="61"/>
      <c r="X93" s="65">
        <f t="shared" ca="1" si="113"/>
        <v>0</v>
      </c>
      <c r="Y93" s="65">
        <f t="shared" ca="1" si="123"/>
        <v>0</v>
      </c>
      <c r="Z93" s="65">
        <f t="shared" ca="1" si="123"/>
        <v>0</v>
      </c>
      <c r="AA93" s="65">
        <f t="shared" ca="1" si="123"/>
        <v>0</v>
      </c>
      <c r="AB93" s="65">
        <f t="shared" ca="1" si="123"/>
        <v>0</v>
      </c>
      <c r="AC93" s="65">
        <f t="shared" ca="1" si="123"/>
        <v>0</v>
      </c>
      <c r="AD93" s="65">
        <f t="shared" ca="1" si="123"/>
        <v>0</v>
      </c>
      <c r="AE93" s="65">
        <f t="shared" ca="1" si="123"/>
        <v>0</v>
      </c>
      <c r="AF93" s="65">
        <f t="shared" ca="1" si="123"/>
        <v>0</v>
      </c>
      <c r="AG93" s="65">
        <f t="shared" ca="1" si="123"/>
        <v>0</v>
      </c>
      <c r="AH93" s="65">
        <f t="shared" ca="1" si="123"/>
        <v>0</v>
      </c>
      <c r="AI93" s="65">
        <f t="shared" ca="1" si="123"/>
        <v>0</v>
      </c>
      <c r="AJ93" s="65">
        <f t="shared" ca="1" si="124"/>
        <v>0</v>
      </c>
      <c r="AK93" s="65">
        <f t="shared" ca="1" si="124"/>
        <v>0</v>
      </c>
      <c r="AL93" s="65">
        <f t="shared" ca="1" si="124"/>
        <v>0</v>
      </c>
      <c r="AM93" s="65">
        <f t="shared" ca="1" si="124"/>
        <v>0</v>
      </c>
      <c r="AN93" s="65">
        <f t="shared" ca="1" si="124"/>
        <v>0</v>
      </c>
      <c r="AO93" s="65">
        <f t="shared" ca="1" si="124"/>
        <v>0</v>
      </c>
      <c r="AP93" s="65">
        <f t="shared" ca="1" si="124"/>
        <v>0</v>
      </c>
      <c r="AQ93" s="65">
        <f t="shared" ca="1" si="124"/>
        <v>0</v>
      </c>
      <c r="AR93" s="65">
        <f t="shared" ca="1" si="124"/>
        <v>0</v>
      </c>
      <c r="AS93" s="65">
        <f t="shared" ca="1" si="124"/>
        <v>0</v>
      </c>
      <c r="AT93" s="65">
        <f t="shared" ca="1" si="124"/>
        <v>0</v>
      </c>
      <c r="AU93" s="65">
        <f t="shared" ca="1" si="124"/>
        <v>0</v>
      </c>
      <c r="AV93" s="65">
        <f t="shared" ca="1" si="124"/>
        <v>0</v>
      </c>
      <c r="AW93" s="65">
        <f t="shared" ca="1" si="124"/>
        <v>0</v>
      </c>
      <c r="AX93" s="65">
        <f t="shared" ca="1" si="124"/>
        <v>0</v>
      </c>
      <c r="AY93" s="65">
        <f t="shared" ca="1" si="124"/>
        <v>0</v>
      </c>
      <c r="AZ93" s="65">
        <f t="shared" ca="1" si="124"/>
        <v>0</v>
      </c>
      <c r="BA93" s="65">
        <f t="shared" ca="1" si="124"/>
        <v>0</v>
      </c>
      <c r="BB93" s="65">
        <f t="shared" ca="1" si="124"/>
        <v>0</v>
      </c>
      <c r="BC93" s="65">
        <f t="shared" ca="1" si="124"/>
        <v>0</v>
      </c>
      <c r="BD93" s="65">
        <f t="shared" ca="1" si="124"/>
        <v>0</v>
      </c>
      <c r="BE93" s="65">
        <f t="shared" ca="1" si="124"/>
        <v>0</v>
      </c>
      <c r="BF93" s="65">
        <f t="shared" ca="1" si="124"/>
        <v>0</v>
      </c>
      <c r="BG93" s="65">
        <f t="shared" ca="1" si="124"/>
        <v>0</v>
      </c>
      <c r="BH93" s="65">
        <f t="shared" ca="1" si="124"/>
        <v>0</v>
      </c>
      <c r="BI93" s="65">
        <f t="shared" ca="1" si="124"/>
        <v>0</v>
      </c>
      <c r="BJ93" s="65">
        <f t="shared" ca="1" si="124"/>
        <v>0</v>
      </c>
      <c r="BK93" s="65">
        <f t="shared" ca="1" si="124"/>
        <v>0</v>
      </c>
      <c r="BL93" s="65">
        <f t="shared" ca="1" si="124"/>
        <v>0</v>
      </c>
      <c r="BM93" s="65">
        <f t="shared" ca="1" si="124"/>
        <v>0</v>
      </c>
      <c r="BN93" s="65">
        <f t="shared" ca="1" si="124"/>
        <v>0</v>
      </c>
      <c r="BO93" s="65">
        <f t="shared" ca="1" si="124"/>
        <v>0</v>
      </c>
      <c r="BP93" s="65">
        <f t="shared" ca="1" si="124"/>
        <v>0</v>
      </c>
      <c r="BQ93" s="65">
        <f t="shared" ca="1" si="124"/>
        <v>0</v>
      </c>
      <c r="BR93" s="65">
        <f t="shared" ca="1" si="124"/>
        <v>0</v>
      </c>
      <c r="BS93" s="65">
        <f t="shared" ca="1" si="124"/>
        <v>0</v>
      </c>
      <c r="BT93" s="65">
        <f t="shared" ca="1" si="124"/>
        <v>0</v>
      </c>
      <c r="BU93" s="65">
        <f t="shared" ca="1" si="124"/>
        <v>0</v>
      </c>
      <c r="BV93" s="65">
        <f t="shared" ca="1" si="124"/>
        <v>0</v>
      </c>
      <c r="BW93" s="65">
        <f t="shared" ca="1" si="124"/>
        <v>0</v>
      </c>
      <c r="BX93" s="65">
        <f t="shared" ca="1" si="124"/>
        <v>0</v>
      </c>
      <c r="BY93" s="65">
        <f t="shared" ca="1" si="124"/>
        <v>0</v>
      </c>
      <c r="BZ93" s="65">
        <f t="shared" ca="1" si="124"/>
        <v>0</v>
      </c>
      <c r="CA93" s="65">
        <f t="shared" ca="1" si="124"/>
        <v>0</v>
      </c>
      <c r="CB93" s="65">
        <f t="shared" ca="1" si="124"/>
        <v>0</v>
      </c>
      <c r="CC93" s="65">
        <f t="shared" ca="1" si="124"/>
        <v>0</v>
      </c>
      <c r="CD93" s="65">
        <f t="shared" ca="1" si="124"/>
        <v>0</v>
      </c>
      <c r="CE93" s="65">
        <f t="shared" ca="1" si="124"/>
        <v>0</v>
      </c>
      <c r="CF93" s="65">
        <f t="shared" ca="1" si="124"/>
        <v>0</v>
      </c>
    </row>
    <row r="94" spans="2:84" s="53" customFormat="1" ht="12" x14ac:dyDescent="0.25">
      <c r="B94" s="50">
        <f>ROW()</f>
        <v>94</v>
      </c>
      <c r="O94" s="56"/>
      <c r="P94" s="57"/>
      <c r="Q94" s="58"/>
      <c r="U94" s="62"/>
      <c r="W94" s="61"/>
      <c r="X94" s="65">
        <f t="shared" ca="1" si="113"/>
        <v>0</v>
      </c>
      <c r="Y94" s="65">
        <f t="shared" ca="1" si="123"/>
        <v>0</v>
      </c>
      <c r="Z94" s="65">
        <f t="shared" ca="1" si="123"/>
        <v>0</v>
      </c>
      <c r="AA94" s="65">
        <f t="shared" ca="1" si="123"/>
        <v>0</v>
      </c>
      <c r="AB94" s="65">
        <f t="shared" ca="1" si="123"/>
        <v>0</v>
      </c>
      <c r="AC94" s="65">
        <f t="shared" ca="1" si="123"/>
        <v>0</v>
      </c>
      <c r="AD94" s="65">
        <f t="shared" ca="1" si="123"/>
        <v>0</v>
      </c>
      <c r="AE94" s="65">
        <f t="shared" ca="1" si="123"/>
        <v>0</v>
      </c>
      <c r="AF94" s="65">
        <f t="shared" ca="1" si="123"/>
        <v>0</v>
      </c>
      <c r="AG94" s="65">
        <f t="shared" ca="1" si="123"/>
        <v>0</v>
      </c>
      <c r="AH94" s="65">
        <f t="shared" ca="1" si="123"/>
        <v>0</v>
      </c>
      <c r="AI94" s="65">
        <f t="shared" ca="1" si="123"/>
        <v>0</v>
      </c>
      <c r="AJ94" s="65">
        <f t="shared" ca="1" si="124"/>
        <v>0</v>
      </c>
      <c r="AK94" s="65">
        <f t="shared" ca="1" si="124"/>
        <v>0</v>
      </c>
      <c r="AL94" s="65">
        <f t="shared" ca="1" si="124"/>
        <v>0</v>
      </c>
      <c r="AM94" s="65">
        <f t="shared" ca="1" si="124"/>
        <v>0</v>
      </c>
      <c r="AN94" s="65">
        <f t="shared" ca="1" si="124"/>
        <v>0</v>
      </c>
      <c r="AO94" s="65">
        <f t="shared" ca="1" si="124"/>
        <v>0</v>
      </c>
      <c r="AP94" s="65">
        <f t="shared" ca="1" si="124"/>
        <v>0</v>
      </c>
      <c r="AQ94" s="65">
        <f t="shared" ca="1" si="124"/>
        <v>0</v>
      </c>
      <c r="AR94" s="65">
        <f t="shared" ca="1" si="124"/>
        <v>0</v>
      </c>
      <c r="AS94" s="65">
        <f t="shared" ca="1" si="124"/>
        <v>0</v>
      </c>
      <c r="AT94" s="65">
        <f t="shared" ca="1" si="124"/>
        <v>0</v>
      </c>
      <c r="AU94" s="65">
        <f t="shared" ca="1" si="124"/>
        <v>0</v>
      </c>
      <c r="AV94" s="65">
        <f t="shared" ca="1" si="124"/>
        <v>0</v>
      </c>
      <c r="AW94" s="65">
        <f t="shared" ca="1" si="124"/>
        <v>0</v>
      </c>
      <c r="AX94" s="65">
        <f t="shared" ca="1" si="124"/>
        <v>0</v>
      </c>
      <c r="AY94" s="65">
        <f t="shared" ca="1" si="124"/>
        <v>0</v>
      </c>
      <c r="AZ94" s="65">
        <f t="shared" ca="1" si="124"/>
        <v>0</v>
      </c>
      <c r="BA94" s="65">
        <f t="shared" ca="1" si="124"/>
        <v>0</v>
      </c>
      <c r="BB94" s="65">
        <f t="shared" ca="1" si="124"/>
        <v>0</v>
      </c>
      <c r="BC94" s="65">
        <f t="shared" ca="1" si="124"/>
        <v>0</v>
      </c>
      <c r="BD94" s="65">
        <f t="shared" ca="1" si="124"/>
        <v>0</v>
      </c>
      <c r="BE94" s="65">
        <f t="shared" ca="1" si="124"/>
        <v>0</v>
      </c>
      <c r="BF94" s="65">
        <f t="shared" ca="1" si="124"/>
        <v>0</v>
      </c>
      <c r="BG94" s="65">
        <f t="shared" ca="1" si="124"/>
        <v>0</v>
      </c>
      <c r="BH94" s="65">
        <f t="shared" ca="1" si="124"/>
        <v>0</v>
      </c>
      <c r="BI94" s="65">
        <f t="shared" ca="1" si="124"/>
        <v>0</v>
      </c>
      <c r="BJ94" s="65">
        <f t="shared" ca="1" si="124"/>
        <v>0</v>
      </c>
      <c r="BK94" s="65">
        <f t="shared" ca="1" si="124"/>
        <v>0</v>
      </c>
      <c r="BL94" s="65">
        <f t="shared" ca="1" si="124"/>
        <v>0</v>
      </c>
      <c r="BM94" s="65">
        <f t="shared" ca="1" si="124"/>
        <v>0</v>
      </c>
      <c r="BN94" s="65">
        <f t="shared" ca="1" si="124"/>
        <v>0</v>
      </c>
      <c r="BO94" s="65">
        <f t="shared" ca="1" si="124"/>
        <v>0</v>
      </c>
      <c r="BP94" s="65">
        <f t="shared" ca="1" si="124"/>
        <v>0</v>
      </c>
      <c r="BQ94" s="65">
        <f t="shared" ca="1" si="124"/>
        <v>0</v>
      </c>
      <c r="BR94" s="65">
        <f t="shared" ca="1" si="124"/>
        <v>0</v>
      </c>
      <c r="BS94" s="65">
        <f t="shared" ca="1" si="124"/>
        <v>0</v>
      </c>
      <c r="BT94" s="65">
        <f t="shared" ca="1" si="124"/>
        <v>0</v>
      </c>
      <c r="BU94" s="65">
        <f t="shared" ca="1" si="124"/>
        <v>0</v>
      </c>
      <c r="BV94" s="65">
        <f t="shared" ca="1" si="124"/>
        <v>0</v>
      </c>
      <c r="BW94" s="65">
        <f t="shared" ca="1" si="124"/>
        <v>0</v>
      </c>
      <c r="BX94" s="65">
        <f t="shared" ca="1" si="124"/>
        <v>0</v>
      </c>
      <c r="BY94" s="65">
        <f t="shared" ca="1" si="124"/>
        <v>0</v>
      </c>
      <c r="BZ94" s="65">
        <f t="shared" ca="1" si="124"/>
        <v>0</v>
      </c>
      <c r="CA94" s="65">
        <f t="shared" ca="1" si="124"/>
        <v>0</v>
      </c>
      <c r="CB94" s="65">
        <f t="shared" ca="1" si="124"/>
        <v>0</v>
      </c>
      <c r="CC94" s="65">
        <f t="shared" ca="1" si="124"/>
        <v>0</v>
      </c>
      <c r="CD94" s="65">
        <f t="shared" ca="1" si="124"/>
        <v>0</v>
      </c>
      <c r="CE94" s="65">
        <f t="shared" ca="1" si="124"/>
        <v>0</v>
      </c>
      <c r="CF94" s="65">
        <f t="shared" ca="1" si="124"/>
        <v>0</v>
      </c>
    </row>
    <row r="95" spans="2:84" s="53" customFormat="1" ht="12" x14ac:dyDescent="0.25">
      <c r="B95" s="50">
        <f>ROW()</f>
        <v>95</v>
      </c>
      <c r="O95" s="56"/>
      <c r="P95" s="57"/>
      <c r="Q95" s="58"/>
      <c r="U95" s="62"/>
      <c r="W95" s="61"/>
      <c r="X95" s="65">
        <f t="shared" ca="1" si="113"/>
        <v>0</v>
      </c>
      <c r="Y95" s="65">
        <f t="shared" ca="1" si="123"/>
        <v>0</v>
      </c>
      <c r="Z95" s="65">
        <f t="shared" ca="1" si="123"/>
        <v>0</v>
      </c>
      <c r="AA95" s="65">
        <f t="shared" ca="1" si="123"/>
        <v>0</v>
      </c>
      <c r="AB95" s="65">
        <f t="shared" ca="1" si="123"/>
        <v>0</v>
      </c>
      <c r="AC95" s="65">
        <f t="shared" ca="1" si="123"/>
        <v>0</v>
      </c>
      <c r="AD95" s="65">
        <f t="shared" ca="1" si="123"/>
        <v>0</v>
      </c>
      <c r="AE95" s="65">
        <f t="shared" ca="1" si="123"/>
        <v>0</v>
      </c>
      <c r="AF95" s="65">
        <f t="shared" ca="1" si="123"/>
        <v>0</v>
      </c>
      <c r="AG95" s="65">
        <f t="shared" ca="1" si="123"/>
        <v>0</v>
      </c>
      <c r="AH95" s="65">
        <f t="shared" ca="1" si="123"/>
        <v>0</v>
      </c>
      <c r="AI95" s="65">
        <f t="shared" ca="1" si="123"/>
        <v>0</v>
      </c>
      <c r="AJ95" s="65">
        <f t="shared" ca="1" si="124"/>
        <v>0</v>
      </c>
      <c r="AK95" s="65">
        <f t="shared" ca="1" si="124"/>
        <v>0</v>
      </c>
      <c r="AL95" s="65">
        <f t="shared" ca="1" si="124"/>
        <v>0</v>
      </c>
      <c r="AM95" s="65">
        <f t="shared" ca="1" si="124"/>
        <v>0</v>
      </c>
      <c r="AN95" s="65">
        <f t="shared" ca="1" si="124"/>
        <v>0</v>
      </c>
      <c r="AO95" s="65">
        <f t="shared" ca="1" si="124"/>
        <v>0</v>
      </c>
      <c r="AP95" s="65">
        <f t="shared" ca="1" si="124"/>
        <v>0</v>
      </c>
      <c r="AQ95" s="65">
        <f t="shared" ca="1" si="124"/>
        <v>0</v>
      </c>
      <c r="AR95" s="65">
        <f t="shared" ca="1" si="124"/>
        <v>0</v>
      </c>
      <c r="AS95" s="65">
        <f t="shared" ca="1" si="124"/>
        <v>0</v>
      </c>
      <c r="AT95" s="65">
        <f t="shared" ref="AJ95:CF100" ca="1" si="125">SUMIFS(INDIRECT("Prcsses!"&amp;ADDRESS($B95,$X$2)&amp;":"&amp;ADDRESS($B95,$X$2-1+$P$8)),INDIRECT("Prcsses!"&amp;ADDRESS($B$8,$X$2)&amp;":"&amp;ADDRESS($B$8,$X$2-1+$P$8)),AT$8)</f>
        <v>0</v>
      </c>
      <c r="AU95" s="65">
        <f t="shared" ca="1" si="125"/>
        <v>0</v>
      </c>
      <c r="AV95" s="65">
        <f t="shared" ca="1" si="125"/>
        <v>0</v>
      </c>
      <c r="AW95" s="65">
        <f t="shared" ca="1" si="125"/>
        <v>0</v>
      </c>
      <c r="AX95" s="65">
        <f t="shared" ca="1" si="125"/>
        <v>0</v>
      </c>
      <c r="AY95" s="65">
        <f t="shared" ca="1" si="125"/>
        <v>0</v>
      </c>
      <c r="AZ95" s="65">
        <f t="shared" ca="1" si="125"/>
        <v>0</v>
      </c>
      <c r="BA95" s="65">
        <f t="shared" ca="1" si="125"/>
        <v>0</v>
      </c>
      <c r="BB95" s="65">
        <f t="shared" ca="1" si="125"/>
        <v>0</v>
      </c>
      <c r="BC95" s="65">
        <f t="shared" ca="1" si="125"/>
        <v>0</v>
      </c>
      <c r="BD95" s="65">
        <f t="shared" ca="1" si="125"/>
        <v>0</v>
      </c>
      <c r="BE95" s="65">
        <f t="shared" ca="1" si="125"/>
        <v>0</v>
      </c>
      <c r="BF95" s="65">
        <f t="shared" ca="1" si="125"/>
        <v>0</v>
      </c>
      <c r="BG95" s="65">
        <f t="shared" ca="1" si="125"/>
        <v>0</v>
      </c>
      <c r="BH95" s="65">
        <f t="shared" ca="1" si="125"/>
        <v>0</v>
      </c>
      <c r="BI95" s="65">
        <f t="shared" ca="1" si="125"/>
        <v>0</v>
      </c>
      <c r="BJ95" s="65">
        <f t="shared" ca="1" si="125"/>
        <v>0</v>
      </c>
      <c r="BK95" s="65">
        <f t="shared" ca="1" si="125"/>
        <v>0</v>
      </c>
      <c r="BL95" s="65">
        <f t="shared" ca="1" si="125"/>
        <v>0</v>
      </c>
      <c r="BM95" s="65">
        <f t="shared" ca="1" si="125"/>
        <v>0</v>
      </c>
      <c r="BN95" s="65">
        <f t="shared" ca="1" si="125"/>
        <v>0</v>
      </c>
      <c r="BO95" s="65">
        <f t="shared" ca="1" si="125"/>
        <v>0</v>
      </c>
      <c r="BP95" s="65">
        <f t="shared" ca="1" si="125"/>
        <v>0</v>
      </c>
      <c r="BQ95" s="65">
        <f t="shared" ca="1" si="125"/>
        <v>0</v>
      </c>
      <c r="BR95" s="65">
        <f t="shared" ca="1" si="125"/>
        <v>0</v>
      </c>
      <c r="BS95" s="65">
        <f t="shared" ca="1" si="125"/>
        <v>0</v>
      </c>
      <c r="BT95" s="65">
        <f t="shared" ca="1" si="125"/>
        <v>0</v>
      </c>
      <c r="BU95" s="65">
        <f t="shared" ca="1" si="125"/>
        <v>0</v>
      </c>
      <c r="BV95" s="65">
        <f t="shared" ca="1" si="125"/>
        <v>0</v>
      </c>
      <c r="BW95" s="65">
        <f t="shared" ca="1" si="125"/>
        <v>0</v>
      </c>
      <c r="BX95" s="65">
        <f t="shared" ca="1" si="125"/>
        <v>0</v>
      </c>
      <c r="BY95" s="65">
        <f t="shared" ca="1" si="125"/>
        <v>0</v>
      </c>
      <c r="BZ95" s="65">
        <f t="shared" ca="1" si="125"/>
        <v>0</v>
      </c>
      <c r="CA95" s="65">
        <f t="shared" ca="1" si="125"/>
        <v>0</v>
      </c>
      <c r="CB95" s="65">
        <f t="shared" ca="1" si="125"/>
        <v>50</v>
      </c>
      <c r="CC95" s="65">
        <f t="shared" ca="1" si="125"/>
        <v>150</v>
      </c>
      <c r="CD95" s="65">
        <f t="shared" ca="1" si="125"/>
        <v>200</v>
      </c>
      <c r="CE95" s="65">
        <f t="shared" ca="1" si="125"/>
        <v>5800</v>
      </c>
      <c r="CF95" s="65">
        <f t="shared" ca="1" si="125"/>
        <v>0</v>
      </c>
    </row>
    <row r="96" spans="2:84" s="53" customFormat="1" ht="12" x14ac:dyDescent="0.25">
      <c r="B96" s="50">
        <f>ROW()</f>
        <v>96</v>
      </c>
      <c r="O96" s="56"/>
      <c r="P96" s="57"/>
      <c r="Q96" s="58"/>
      <c r="U96" s="62"/>
      <c r="W96" s="61"/>
      <c r="X96" s="65">
        <f t="shared" ca="1" si="113"/>
        <v>0</v>
      </c>
      <c r="Y96" s="65">
        <f t="shared" ca="1" si="123"/>
        <v>0</v>
      </c>
      <c r="Z96" s="65">
        <f t="shared" ca="1" si="123"/>
        <v>0</v>
      </c>
      <c r="AA96" s="65">
        <f t="shared" ca="1" si="123"/>
        <v>0</v>
      </c>
      <c r="AB96" s="65">
        <f t="shared" ca="1" si="123"/>
        <v>0</v>
      </c>
      <c r="AC96" s="65">
        <f t="shared" ca="1" si="123"/>
        <v>0</v>
      </c>
      <c r="AD96" s="65">
        <f t="shared" ca="1" si="123"/>
        <v>0</v>
      </c>
      <c r="AE96" s="65">
        <f t="shared" ca="1" si="123"/>
        <v>0</v>
      </c>
      <c r="AF96" s="65">
        <f t="shared" ca="1" si="123"/>
        <v>0</v>
      </c>
      <c r="AG96" s="65">
        <f t="shared" ca="1" si="123"/>
        <v>0</v>
      </c>
      <c r="AH96" s="65">
        <f t="shared" ca="1" si="123"/>
        <v>0</v>
      </c>
      <c r="AI96" s="65">
        <f t="shared" ca="1" si="123"/>
        <v>0</v>
      </c>
      <c r="AJ96" s="65">
        <f t="shared" ca="1" si="125"/>
        <v>0</v>
      </c>
      <c r="AK96" s="65">
        <f t="shared" ca="1" si="125"/>
        <v>0</v>
      </c>
      <c r="AL96" s="65">
        <f t="shared" ca="1" si="125"/>
        <v>0</v>
      </c>
      <c r="AM96" s="65">
        <f t="shared" ca="1" si="125"/>
        <v>0</v>
      </c>
      <c r="AN96" s="65">
        <f t="shared" ca="1" si="125"/>
        <v>0</v>
      </c>
      <c r="AO96" s="65">
        <f t="shared" ca="1" si="125"/>
        <v>0</v>
      </c>
      <c r="AP96" s="65">
        <f t="shared" ca="1" si="125"/>
        <v>0</v>
      </c>
      <c r="AQ96" s="65">
        <f t="shared" ca="1" si="125"/>
        <v>0</v>
      </c>
      <c r="AR96" s="65">
        <f t="shared" ca="1" si="125"/>
        <v>0</v>
      </c>
      <c r="AS96" s="65">
        <f t="shared" ca="1" si="125"/>
        <v>0</v>
      </c>
      <c r="AT96" s="65">
        <f t="shared" ca="1" si="125"/>
        <v>0</v>
      </c>
      <c r="AU96" s="65">
        <f t="shared" ca="1" si="125"/>
        <v>0</v>
      </c>
      <c r="AV96" s="65">
        <f t="shared" ca="1" si="125"/>
        <v>0</v>
      </c>
      <c r="AW96" s="65">
        <f t="shared" ca="1" si="125"/>
        <v>0</v>
      </c>
      <c r="AX96" s="65">
        <f t="shared" ca="1" si="125"/>
        <v>0</v>
      </c>
      <c r="AY96" s="65">
        <f t="shared" ca="1" si="125"/>
        <v>0</v>
      </c>
      <c r="AZ96" s="65">
        <f t="shared" ca="1" si="125"/>
        <v>0</v>
      </c>
      <c r="BA96" s="65">
        <f t="shared" ca="1" si="125"/>
        <v>0</v>
      </c>
      <c r="BB96" s="65">
        <f t="shared" ca="1" si="125"/>
        <v>0</v>
      </c>
      <c r="BC96" s="65">
        <f t="shared" ca="1" si="125"/>
        <v>0</v>
      </c>
      <c r="BD96" s="65">
        <f t="shared" ca="1" si="125"/>
        <v>0</v>
      </c>
      <c r="BE96" s="65">
        <f t="shared" ca="1" si="125"/>
        <v>0</v>
      </c>
      <c r="BF96" s="65">
        <f t="shared" ca="1" si="125"/>
        <v>0</v>
      </c>
      <c r="BG96" s="65">
        <f t="shared" ca="1" si="125"/>
        <v>0</v>
      </c>
      <c r="BH96" s="65">
        <f t="shared" ca="1" si="125"/>
        <v>0</v>
      </c>
      <c r="BI96" s="65">
        <f t="shared" ca="1" si="125"/>
        <v>0</v>
      </c>
      <c r="BJ96" s="65">
        <f t="shared" ca="1" si="125"/>
        <v>0</v>
      </c>
      <c r="BK96" s="65">
        <f t="shared" ca="1" si="125"/>
        <v>0</v>
      </c>
      <c r="BL96" s="65">
        <f t="shared" ca="1" si="125"/>
        <v>0</v>
      </c>
      <c r="BM96" s="65">
        <f t="shared" ca="1" si="125"/>
        <v>0</v>
      </c>
      <c r="BN96" s="65">
        <f t="shared" ca="1" si="125"/>
        <v>0</v>
      </c>
      <c r="BO96" s="65">
        <f t="shared" ca="1" si="125"/>
        <v>0</v>
      </c>
      <c r="BP96" s="65">
        <f t="shared" ca="1" si="125"/>
        <v>0</v>
      </c>
      <c r="BQ96" s="65">
        <f t="shared" ca="1" si="125"/>
        <v>0</v>
      </c>
      <c r="BR96" s="65">
        <f t="shared" ca="1" si="125"/>
        <v>0</v>
      </c>
      <c r="BS96" s="65">
        <f t="shared" ca="1" si="125"/>
        <v>0</v>
      </c>
      <c r="BT96" s="65">
        <f t="shared" ca="1" si="125"/>
        <v>0</v>
      </c>
      <c r="BU96" s="65">
        <f t="shared" ca="1" si="125"/>
        <v>0</v>
      </c>
      <c r="BV96" s="65">
        <f t="shared" ca="1" si="125"/>
        <v>0</v>
      </c>
      <c r="BW96" s="65">
        <f t="shared" ca="1" si="125"/>
        <v>0</v>
      </c>
      <c r="BX96" s="65">
        <f t="shared" ca="1" si="125"/>
        <v>0</v>
      </c>
      <c r="BY96" s="65">
        <f t="shared" ca="1" si="125"/>
        <v>0</v>
      </c>
      <c r="BZ96" s="65">
        <f t="shared" ca="1" si="125"/>
        <v>0</v>
      </c>
      <c r="CA96" s="65">
        <f t="shared" ca="1" si="125"/>
        <v>0</v>
      </c>
      <c r="CB96" s="65">
        <f t="shared" ca="1" si="125"/>
        <v>0</v>
      </c>
      <c r="CC96" s="65">
        <f t="shared" ca="1" si="125"/>
        <v>0</v>
      </c>
      <c r="CD96" s="65">
        <f t="shared" ca="1" si="125"/>
        <v>0</v>
      </c>
      <c r="CE96" s="65">
        <f t="shared" ca="1" si="125"/>
        <v>150</v>
      </c>
      <c r="CF96" s="65">
        <f t="shared" ca="1" si="125"/>
        <v>0</v>
      </c>
    </row>
    <row r="97" spans="2:84" s="53" customFormat="1" ht="12" x14ac:dyDescent="0.25">
      <c r="B97" s="50">
        <f>ROW()</f>
        <v>97</v>
      </c>
      <c r="O97" s="56"/>
      <c r="P97" s="57"/>
      <c r="Q97" s="58"/>
      <c r="U97" s="62"/>
      <c r="W97" s="61"/>
      <c r="X97" s="65">
        <f t="shared" ca="1" si="113"/>
        <v>0</v>
      </c>
      <c r="Y97" s="65">
        <f t="shared" ca="1" si="123"/>
        <v>0</v>
      </c>
      <c r="Z97" s="65">
        <f t="shared" ca="1" si="123"/>
        <v>0</v>
      </c>
      <c r="AA97" s="65">
        <f t="shared" ca="1" si="123"/>
        <v>0</v>
      </c>
      <c r="AB97" s="65">
        <f t="shared" ca="1" si="123"/>
        <v>0</v>
      </c>
      <c r="AC97" s="65">
        <f t="shared" ca="1" si="123"/>
        <v>0</v>
      </c>
      <c r="AD97" s="65">
        <f t="shared" ca="1" si="123"/>
        <v>0</v>
      </c>
      <c r="AE97" s="65">
        <f t="shared" ca="1" si="123"/>
        <v>0</v>
      </c>
      <c r="AF97" s="65">
        <f t="shared" ca="1" si="123"/>
        <v>0</v>
      </c>
      <c r="AG97" s="65">
        <f t="shared" ca="1" si="123"/>
        <v>0</v>
      </c>
      <c r="AH97" s="65">
        <f t="shared" ca="1" si="123"/>
        <v>0</v>
      </c>
      <c r="AI97" s="65">
        <f t="shared" ca="1" si="123"/>
        <v>0</v>
      </c>
      <c r="AJ97" s="65">
        <f t="shared" ca="1" si="125"/>
        <v>0</v>
      </c>
      <c r="AK97" s="65">
        <f t="shared" ca="1" si="125"/>
        <v>0</v>
      </c>
      <c r="AL97" s="65">
        <f t="shared" ca="1" si="125"/>
        <v>0</v>
      </c>
      <c r="AM97" s="65">
        <f t="shared" ca="1" si="125"/>
        <v>0</v>
      </c>
      <c r="AN97" s="65">
        <f t="shared" ca="1" si="125"/>
        <v>0</v>
      </c>
      <c r="AO97" s="65">
        <f t="shared" ca="1" si="125"/>
        <v>0</v>
      </c>
      <c r="AP97" s="65">
        <f t="shared" ca="1" si="125"/>
        <v>0</v>
      </c>
      <c r="AQ97" s="65">
        <f t="shared" ca="1" si="125"/>
        <v>0</v>
      </c>
      <c r="AR97" s="65">
        <f t="shared" ca="1" si="125"/>
        <v>0</v>
      </c>
      <c r="AS97" s="65">
        <f t="shared" ca="1" si="125"/>
        <v>0</v>
      </c>
      <c r="AT97" s="65">
        <f t="shared" ca="1" si="125"/>
        <v>0</v>
      </c>
      <c r="AU97" s="65">
        <f t="shared" ca="1" si="125"/>
        <v>0</v>
      </c>
      <c r="AV97" s="65">
        <f t="shared" ca="1" si="125"/>
        <v>0</v>
      </c>
      <c r="AW97" s="65">
        <f t="shared" ca="1" si="125"/>
        <v>0</v>
      </c>
      <c r="AX97" s="65">
        <f t="shared" ca="1" si="125"/>
        <v>0</v>
      </c>
      <c r="AY97" s="65">
        <f t="shared" ca="1" si="125"/>
        <v>0</v>
      </c>
      <c r="AZ97" s="65">
        <f t="shared" ca="1" si="125"/>
        <v>0</v>
      </c>
      <c r="BA97" s="65">
        <f t="shared" ca="1" si="125"/>
        <v>0</v>
      </c>
      <c r="BB97" s="65">
        <f t="shared" ca="1" si="125"/>
        <v>0</v>
      </c>
      <c r="BC97" s="65">
        <f t="shared" ca="1" si="125"/>
        <v>0</v>
      </c>
      <c r="BD97" s="65">
        <f t="shared" ca="1" si="125"/>
        <v>0</v>
      </c>
      <c r="BE97" s="65">
        <f t="shared" ca="1" si="125"/>
        <v>0</v>
      </c>
      <c r="BF97" s="65">
        <f t="shared" ca="1" si="125"/>
        <v>0</v>
      </c>
      <c r="BG97" s="65">
        <f t="shared" ca="1" si="125"/>
        <v>0</v>
      </c>
      <c r="BH97" s="65">
        <f t="shared" ca="1" si="125"/>
        <v>0</v>
      </c>
      <c r="BI97" s="65">
        <f t="shared" ca="1" si="125"/>
        <v>0</v>
      </c>
      <c r="BJ97" s="65">
        <f t="shared" ca="1" si="125"/>
        <v>0</v>
      </c>
      <c r="BK97" s="65">
        <f t="shared" ca="1" si="125"/>
        <v>0</v>
      </c>
      <c r="BL97" s="65">
        <f t="shared" ca="1" si="125"/>
        <v>0</v>
      </c>
      <c r="BM97" s="65">
        <f t="shared" ca="1" si="125"/>
        <v>0</v>
      </c>
      <c r="BN97" s="65">
        <f t="shared" ca="1" si="125"/>
        <v>0</v>
      </c>
      <c r="BO97" s="65">
        <f t="shared" ca="1" si="125"/>
        <v>0</v>
      </c>
      <c r="BP97" s="65">
        <f t="shared" ca="1" si="125"/>
        <v>0</v>
      </c>
      <c r="BQ97" s="65">
        <f t="shared" ca="1" si="125"/>
        <v>0</v>
      </c>
      <c r="BR97" s="65">
        <f t="shared" ca="1" si="125"/>
        <v>0</v>
      </c>
      <c r="BS97" s="65">
        <f t="shared" ca="1" si="125"/>
        <v>0</v>
      </c>
      <c r="BT97" s="65">
        <f t="shared" ca="1" si="125"/>
        <v>0</v>
      </c>
      <c r="BU97" s="65">
        <f t="shared" ca="1" si="125"/>
        <v>0</v>
      </c>
      <c r="BV97" s="65">
        <f t="shared" ca="1" si="125"/>
        <v>0</v>
      </c>
      <c r="BW97" s="65">
        <f t="shared" ca="1" si="125"/>
        <v>0</v>
      </c>
      <c r="BX97" s="65">
        <f t="shared" ca="1" si="125"/>
        <v>0</v>
      </c>
      <c r="BY97" s="65">
        <f t="shared" ca="1" si="125"/>
        <v>0</v>
      </c>
      <c r="BZ97" s="65">
        <f t="shared" ca="1" si="125"/>
        <v>0</v>
      </c>
      <c r="CA97" s="65">
        <f t="shared" ca="1" si="125"/>
        <v>0</v>
      </c>
      <c r="CB97" s="65">
        <f t="shared" ca="1" si="125"/>
        <v>50</v>
      </c>
      <c r="CC97" s="65">
        <f t="shared" ca="1" si="125"/>
        <v>50</v>
      </c>
      <c r="CD97" s="65">
        <f t="shared" ca="1" si="125"/>
        <v>50</v>
      </c>
      <c r="CE97" s="65">
        <f t="shared" ca="1" si="125"/>
        <v>0</v>
      </c>
      <c r="CF97" s="65">
        <f t="shared" ca="1" si="125"/>
        <v>0</v>
      </c>
    </row>
    <row r="98" spans="2:84" s="53" customFormat="1" ht="12" x14ac:dyDescent="0.25">
      <c r="B98" s="50">
        <f>ROW()</f>
        <v>98</v>
      </c>
      <c r="O98" s="56"/>
      <c r="P98" s="57"/>
      <c r="Q98" s="58"/>
      <c r="U98" s="62"/>
      <c r="W98" s="61"/>
      <c r="X98" s="65">
        <f t="shared" ca="1" si="113"/>
        <v>0</v>
      </c>
      <c r="Y98" s="65">
        <f t="shared" ca="1" si="123"/>
        <v>0</v>
      </c>
      <c r="Z98" s="65">
        <f t="shared" ca="1" si="123"/>
        <v>0</v>
      </c>
      <c r="AA98" s="65">
        <f t="shared" ca="1" si="123"/>
        <v>0</v>
      </c>
      <c r="AB98" s="65">
        <f t="shared" ca="1" si="123"/>
        <v>0</v>
      </c>
      <c r="AC98" s="65">
        <f t="shared" ca="1" si="123"/>
        <v>0</v>
      </c>
      <c r="AD98" s="65">
        <f t="shared" ca="1" si="123"/>
        <v>0</v>
      </c>
      <c r="AE98" s="65">
        <f t="shared" ca="1" si="123"/>
        <v>0</v>
      </c>
      <c r="AF98" s="65">
        <f t="shared" ca="1" si="123"/>
        <v>0</v>
      </c>
      <c r="AG98" s="65">
        <f t="shared" ca="1" si="123"/>
        <v>0</v>
      </c>
      <c r="AH98" s="65">
        <f t="shared" ca="1" si="123"/>
        <v>0</v>
      </c>
      <c r="AI98" s="65">
        <f t="shared" ca="1" si="123"/>
        <v>0</v>
      </c>
      <c r="AJ98" s="65">
        <f t="shared" ca="1" si="125"/>
        <v>0</v>
      </c>
      <c r="AK98" s="65">
        <f t="shared" ca="1" si="125"/>
        <v>0</v>
      </c>
      <c r="AL98" s="65">
        <f t="shared" ca="1" si="125"/>
        <v>0</v>
      </c>
      <c r="AM98" s="65">
        <f t="shared" ca="1" si="125"/>
        <v>0</v>
      </c>
      <c r="AN98" s="65">
        <f t="shared" ca="1" si="125"/>
        <v>0</v>
      </c>
      <c r="AO98" s="65">
        <f t="shared" ca="1" si="125"/>
        <v>0</v>
      </c>
      <c r="AP98" s="65">
        <f t="shared" ca="1" si="125"/>
        <v>0</v>
      </c>
      <c r="AQ98" s="65">
        <f t="shared" ca="1" si="125"/>
        <v>0</v>
      </c>
      <c r="AR98" s="65">
        <f t="shared" ca="1" si="125"/>
        <v>0</v>
      </c>
      <c r="AS98" s="65">
        <f t="shared" ca="1" si="125"/>
        <v>0</v>
      </c>
      <c r="AT98" s="65">
        <f t="shared" ca="1" si="125"/>
        <v>0</v>
      </c>
      <c r="AU98" s="65">
        <f t="shared" ca="1" si="125"/>
        <v>0</v>
      </c>
      <c r="AV98" s="65">
        <f t="shared" ca="1" si="125"/>
        <v>0</v>
      </c>
      <c r="AW98" s="65">
        <f t="shared" ca="1" si="125"/>
        <v>0</v>
      </c>
      <c r="AX98" s="65">
        <f t="shared" ca="1" si="125"/>
        <v>0</v>
      </c>
      <c r="AY98" s="65">
        <f t="shared" ca="1" si="125"/>
        <v>0</v>
      </c>
      <c r="AZ98" s="65">
        <f t="shared" ca="1" si="125"/>
        <v>0</v>
      </c>
      <c r="BA98" s="65">
        <f t="shared" ca="1" si="125"/>
        <v>0</v>
      </c>
      <c r="BB98" s="65">
        <f t="shared" ca="1" si="125"/>
        <v>0</v>
      </c>
      <c r="BC98" s="65">
        <f t="shared" ca="1" si="125"/>
        <v>0</v>
      </c>
      <c r="BD98" s="65">
        <f t="shared" ca="1" si="125"/>
        <v>0</v>
      </c>
      <c r="BE98" s="65">
        <f t="shared" ca="1" si="125"/>
        <v>0</v>
      </c>
      <c r="BF98" s="65">
        <f t="shared" ca="1" si="125"/>
        <v>0</v>
      </c>
      <c r="BG98" s="65">
        <f t="shared" ca="1" si="125"/>
        <v>0</v>
      </c>
      <c r="BH98" s="65">
        <f t="shared" ca="1" si="125"/>
        <v>0</v>
      </c>
      <c r="BI98" s="65">
        <f t="shared" ca="1" si="125"/>
        <v>0</v>
      </c>
      <c r="BJ98" s="65">
        <f t="shared" ca="1" si="125"/>
        <v>0</v>
      </c>
      <c r="BK98" s="65">
        <f t="shared" ca="1" si="125"/>
        <v>0</v>
      </c>
      <c r="BL98" s="65">
        <f t="shared" ca="1" si="125"/>
        <v>0</v>
      </c>
      <c r="BM98" s="65">
        <f t="shared" ca="1" si="125"/>
        <v>0</v>
      </c>
      <c r="BN98" s="65">
        <f t="shared" ca="1" si="125"/>
        <v>0</v>
      </c>
      <c r="BO98" s="65">
        <f t="shared" ca="1" si="125"/>
        <v>0</v>
      </c>
      <c r="BP98" s="65">
        <f t="shared" ca="1" si="125"/>
        <v>0</v>
      </c>
      <c r="BQ98" s="65">
        <f t="shared" ca="1" si="125"/>
        <v>0</v>
      </c>
      <c r="BR98" s="65">
        <f t="shared" ca="1" si="125"/>
        <v>0</v>
      </c>
      <c r="BS98" s="65">
        <f t="shared" ca="1" si="125"/>
        <v>0</v>
      </c>
      <c r="BT98" s="65">
        <f t="shared" ca="1" si="125"/>
        <v>0</v>
      </c>
      <c r="BU98" s="65">
        <f t="shared" ca="1" si="125"/>
        <v>0</v>
      </c>
      <c r="BV98" s="65">
        <f t="shared" ca="1" si="125"/>
        <v>0</v>
      </c>
      <c r="BW98" s="65">
        <f t="shared" ca="1" si="125"/>
        <v>0</v>
      </c>
      <c r="BX98" s="65">
        <f t="shared" ca="1" si="125"/>
        <v>0</v>
      </c>
      <c r="BY98" s="65">
        <f t="shared" ca="1" si="125"/>
        <v>0</v>
      </c>
      <c r="BZ98" s="65">
        <f t="shared" ca="1" si="125"/>
        <v>0</v>
      </c>
      <c r="CA98" s="65">
        <f t="shared" ca="1" si="125"/>
        <v>0</v>
      </c>
      <c r="CB98" s="65">
        <f t="shared" ca="1" si="125"/>
        <v>0</v>
      </c>
      <c r="CC98" s="65">
        <f t="shared" ca="1" si="125"/>
        <v>50</v>
      </c>
      <c r="CD98" s="65">
        <f t="shared" ca="1" si="125"/>
        <v>100</v>
      </c>
      <c r="CE98" s="65">
        <f t="shared" ca="1" si="125"/>
        <v>500</v>
      </c>
      <c r="CF98" s="65">
        <f t="shared" ca="1" si="125"/>
        <v>0</v>
      </c>
    </row>
    <row r="99" spans="2:84" s="53" customFormat="1" ht="12" x14ac:dyDescent="0.25">
      <c r="B99" s="50">
        <f>ROW()</f>
        <v>99</v>
      </c>
      <c r="O99" s="56"/>
      <c r="P99" s="57"/>
      <c r="Q99" s="58"/>
      <c r="U99" s="62"/>
      <c r="W99" s="61"/>
      <c r="X99" s="65">
        <f t="shared" ca="1" si="113"/>
        <v>0</v>
      </c>
      <c r="Y99" s="65">
        <f t="shared" ca="1" si="123"/>
        <v>0</v>
      </c>
      <c r="Z99" s="65">
        <f t="shared" ca="1" si="123"/>
        <v>0</v>
      </c>
      <c r="AA99" s="65">
        <f t="shared" ca="1" si="123"/>
        <v>0</v>
      </c>
      <c r="AB99" s="65">
        <f t="shared" ca="1" si="123"/>
        <v>0</v>
      </c>
      <c r="AC99" s="65">
        <f t="shared" ca="1" si="123"/>
        <v>0</v>
      </c>
      <c r="AD99" s="65">
        <f t="shared" ca="1" si="123"/>
        <v>0</v>
      </c>
      <c r="AE99" s="65">
        <f t="shared" ca="1" si="123"/>
        <v>0</v>
      </c>
      <c r="AF99" s="65">
        <f t="shared" ca="1" si="123"/>
        <v>0</v>
      </c>
      <c r="AG99" s="65">
        <f t="shared" ca="1" si="123"/>
        <v>0</v>
      </c>
      <c r="AH99" s="65">
        <f t="shared" ca="1" si="123"/>
        <v>0</v>
      </c>
      <c r="AI99" s="65">
        <f t="shared" ca="1" si="123"/>
        <v>0</v>
      </c>
      <c r="AJ99" s="65">
        <f t="shared" ca="1" si="125"/>
        <v>0</v>
      </c>
      <c r="AK99" s="65">
        <f t="shared" ca="1" si="125"/>
        <v>0</v>
      </c>
      <c r="AL99" s="65">
        <f t="shared" ca="1" si="125"/>
        <v>0</v>
      </c>
      <c r="AM99" s="65">
        <f t="shared" ca="1" si="125"/>
        <v>0</v>
      </c>
      <c r="AN99" s="65">
        <f t="shared" ca="1" si="125"/>
        <v>0</v>
      </c>
      <c r="AO99" s="65">
        <f t="shared" ca="1" si="125"/>
        <v>0</v>
      </c>
      <c r="AP99" s="65">
        <f t="shared" ca="1" si="125"/>
        <v>0</v>
      </c>
      <c r="AQ99" s="65">
        <f t="shared" ca="1" si="125"/>
        <v>0</v>
      </c>
      <c r="AR99" s="65">
        <f t="shared" ca="1" si="125"/>
        <v>0</v>
      </c>
      <c r="AS99" s="65">
        <f t="shared" ca="1" si="125"/>
        <v>0</v>
      </c>
      <c r="AT99" s="65">
        <f t="shared" ca="1" si="125"/>
        <v>0</v>
      </c>
      <c r="AU99" s="65">
        <f t="shared" ca="1" si="125"/>
        <v>0</v>
      </c>
      <c r="AV99" s="65">
        <f t="shared" ca="1" si="125"/>
        <v>0</v>
      </c>
      <c r="AW99" s="65">
        <f t="shared" ca="1" si="125"/>
        <v>0</v>
      </c>
      <c r="AX99" s="65">
        <f t="shared" ca="1" si="125"/>
        <v>0</v>
      </c>
      <c r="AY99" s="65">
        <f t="shared" ca="1" si="125"/>
        <v>0</v>
      </c>
      <c r="AZ99" s="65">
        <f t="shared" ca="1" si="125"/>
        <v>0</v>
      </c>
      <c r="BA99" s="65">
        <f t="shared" ca="1" si="125"/>
        <v>0</v>
      </c>
      <c r="BB99" s="65">
        <f t="shared" ca="1" si="125"/>
        <v>0</v>
      </c>
      <c r="BC99" s="65">
        <f t="shared" ca="1" si="125"/>
        <v>0</v>
      </c>
      <c r="BD99" s="65">
        <f t="shared" ca="1" si="125"/>
        <v>0</v>
      </c>
      <c r="BE99" s="65">
        <f t="shared" ca="1" si="125"/>
        <v>0</v>
      </c>
      <c r="BF99" s="65">
        <f t="shared" ca="1" si="125"/>
        <v>0</v>
      </c>
      <c r="BG99" s="65">
        <f t="shared" ca="1" si="125"/>
        <v>0</v>
      </c>
      <c r="BH99" s="65">
        <f t="shared" ca="1" si="125"/>
        <v>0</v>
      </c>
      <c r="BI99" s="65">
        <f t="shared" ca="1" si="125"/>
        <v>0</v>
      </c>
      <c r="BJ99" s="65">
        <f t="shared" ca="1" si="125"/>
        <v>0</v>
      </c>
      <c r="BK99" s="65">
        <f t="shared" ca="1" si="125"/>
        <v>0</v>
      </c>
      <c r="BL99" s="65">
        <f t="shared" ca="1" si="125"/>
        <v>0</v>
      </c>
      <c r="BM99" s="65">
        <f t="shared" ca="1" si="125"/>
        <v>0</v>
      </c>
      <c r="BN99" s="65">
        <f t="shared" ca="1" si="125"/>
        <v>0</v>
      </c>
      <c r="BO99" s="65">
        <f t="shared" ca="1" si="125"/>
        <v>0</v>
      </c>
      <c r="BP99" s="65">
        <f t="shared" ca="1" si="125"/>
        <v>0</v>
      </c>
      <c r="BQ99" s="65">
        <f t="shared" ca="1" si="125"/>
        <v>0</v>
      </c>
      <c r="BR99" s="65">
        <f t="shared" ca="1" si="125"/>
        <v>0</v>
      </c>
      <c r="BS99" s="65">
        <f t="shared" ca="1" si="125"/>
        <v>0</v>
      </c>
      <c r="BT99" s="65">
        <f t="shared" ca="1" si="125"/>
        <v>0</v>
      </c>
      <c r="BU99" s="65">
        <f t="shared" ca="1" si="125"/>
        <v>0</v>
      </c>
      <c r="BV99" s="65">
        <f t="shared" ca="1" si="125"/>
        <v>0</v>
      </c>
      <c r="BW99" s="65">
        <f t="shared" ca="1" si="125"/>
        <v>0</v>
      </c>
      <c r="BX99" s="65">
        <f t="shared" ca="1" si="125"/>
        <v>0</v>
      </c>
      <c r="BY99" s="65">
        <f t="shared" ca="1" si="125"/>
        <v>0</v>
      </c>
      <c r="BZ99" s="65">
        <f t="shared" ca="1" si="125"/>
        <v>0</v>
      </c>
      <c r="CA99" s="65">
        <f t="shared" ca="1" si="125"/>
        <v>0</v>
      </c>
      <c r="CB99" s="65">
        <f t="shared" ca="1" si="125"/>
        <v>0</v>
      </c>
      <c r="CC99" s="65">
        <f t="shared" ca="1" si="125"/>
        <v>50</v>
      </c>
      <c r="CD99" s="65">
        <f t="shared" ca="1" si="125"/>
        <v>50</v>
      </c>
      <c r="CE99" s="65">
        <f t="shared" ca="1" si="125"/>
        <v>150</v>
      </c>
      <c r="CF99" s="65">
        <f t="shared" ca="1" si="125"/>
        <v>0</v>
      </c>
    </row>
    <row r="100" spans="2:84" s="53" customFormat="1" ht="12" x14ac:dyDescent="0.25">
      <c r="B100" s="50">
        <f>ROW()</f>
        <v>100</v>
      </c>
      <c r="O100" s="56"/>
      <c r="P100" s="57"/>
      <c r="Q100" s="58"/>
      <c r="U100" s="62"/>
      <c r="W100" s="61"/>
      <c r="X100" s="65">
        <f t="shared" ca="1" si="113"/>
        <v>0</v>
      </c>
      <c r="Y100" s="65">
        <f t="shared" ca="1" si="123"/>
        <v>0</v>
      </c>
      <c r="Z100" s="65">
        <f t="shared" ca="1" si="123"/>
        <v>0</v>
      </c>
      <c r="AA100" s="65">
        <f t="shared" ca="1" si="123"/>
        <v>0</v>
      </c>
      <c r="AB100" s="65">
        <f t="shared" ca="1" si="123"/>
        <v>0</v>
      </c>
      <c r="AC100" s="65">
        <f t="shared" ca="1" si="123"/>
        <v>0</v>
      </c>
      <c r="AD100" s="65">
        <f t="shared" ca="1" si="123"/>
        <v>0</v>
      </c>
      <c r="AE100" s="65">
        <f t="shared" ca="1" si="123"/>
        <v>0</v>
      </c>
      <c r="AF100" s="65">
        <f t="shared" ca="1" si="123"/>
        <v>0</v>
      </c>
      <c r="AG100" s="65">
        <f t="shared" ca="1" si="123"/>
        <v>0</v>
      </c>
      <c r="AH100" s="65">
        <f t="shared" ca="1" si="123"/>
        <v>0</v>
      </c>
      <c r="AI100" s="65">
        <f t="shared" ca="1" si="123"/>
        <v>0</v>
      </c>
      <c r="AJ100" s="65">
        <f t="shared" ca="1" si="125"/>
        <v>0</v>
      </c>
      <c r="AK100" s="65">
        <f t="shared" ca="1" si="125"/>
        <v>0</v>
      </c>
      <c r="AL100" s="65">
        <f t="shared" ca="1" si="125"/>
        <v>0</v>
      </c>
      <c r="AM100" s="65">
        <f t="shared" ca="1" si="125"/>
        <v>0</v>
      </c>
      <c r="AN100" s="65">
        <f t="shared" ca="1" si="125"/>
        <v>0</v>
      </c>
      <c r="AO100" s="65">
        <f t="shared" ca="1" si="125"/>
        <v>0</v>
      </c>
      <c r="AP100" s="65">
        <f t="shared" ca="1" si="125"/>
        <v>0</v>
      </c>
      <c r="AQ100" s="65">
        <f t="shared" ca="1" si="125"/>
        <v>0</v>
      </c>
      <c r="AR100" s="65">
        <f t="shared" ca="1" si="125"/>
        <v>0</v>
      </c>
      <c r="AS100" s="65">
        <f t="shared" ca="1" si="125"/>
        <v>0</v>
      </c>
      <c r="AT100" s="65">
        <f t="shared" ca="1" si="125"/>
        <v>0</v>
      </c>
      <c r="AU100" s="65">
        <f t="shared" ca="1" si="125"/>
        <v>0</v>
      </c>
      <c r="AV100" s="65">
        <f t="shared" ca="1" si="125"/>
        <v>0</v>
      </c>
      <c r="AW100" s="65">
        <f t="shared" ca="1" si="125"/>
        <v>0</v>
      </c>
      <c r="AX100" s="65">
        <f t="shared" ca="1" si="125"/>
        <v>0</v>
      </c>
      <c r="AY100" s="65">
        <f t="shared" ca="1" si="125"/>
        <v>0</v>
      </c>
      <c r="AZ100" s="65">
        <f t="shared" ca="1" si="125"/>
        <v>0</v>
      </c>
      <c r="BA100" s="65">
        <f t="shared" ca="1" si="125"/>
        <v>0</v>
      </c>
      <c r="BB100" s="65">
        <f t="shared" ca="1" si="125"/>
        <v>0</v>
      </c>
      <c r="BC100" s="65">
        <f t="shared" ca="1" si="125"/>
        <v>0</v>
      </c>
      <c r="BD100" s="65">
        <f t="shared" ref="AJ100:CF105" ca="1" si="126">SUMIFS(INDIRECT("Prcsses!"&amp;ADDRESS($B100,$X$2)&amp;":"&amp;ADDRESS($B100,$X$2-1+$P$8)),INDIRECT("Prcsses!"&amp;ADDRESS($B$8,$X$2)&amp;":"&amp;ADDRESS($B$8,$X$2-1+$P$8)),BD$8)</f>
        <v>0</v>
      </c>
      <c r="BE100" s="65">
        <f t="shared" ca="1" si="126"/>
        <v>0</v>
      </c>
      <c r="BF100" s="65">
        <f t="shared" ca="1" si="126"/>
        <v>0</v>
      </c>
      <c r="BG100" s="65">
        <f t="shared" ca="1" si="126"/>
        <v>0</v>
      </c>
      <c r="BH100" s="65">
        <f t="shared" ca="1" si="126"/>
        <v>0</v>
      </c>
      <c r="BI100" s="65">
        <f t="shared" ca="1" si="126"/>
        <v>0</v>
      </c>
      <c r="BJ100" s="65">
        <f t="shared" ca="1" si="126"/>
        <v>0</v>
      </c>
      <c r="BK100" s="65">
        <f t="shared" ca="1" si="126"/>
        <v>0</v>
      </c>
      <c r="BL100" s="65">
        <f t="shared" ca="1" si="126"/>
        <v>0</v>
      </c>
      <c r="BM100" s="65">
        <f t="shared" ca="1" si="126"/>
        <v>0</v>
      </c>
      <c r="BN100" s="65">
        <f t="shared" ca="1" si="126"/>
        <v>0</v>
      </c>
      <c r="BO100" s="65">
        <f t="shared" ca="1" si="126"/>
        <v>0</v>
      </c>
      <c r="BP100" s="65">
        <f t="shared" ca="1" si="126"/>
        <v>0</v>
      </c>
      <c r="BQ100" s="65">
        <f t="shared" ca="1" si="126"/>
        <v>0</v>
      </c>
      <c r="BR100" s="65">
        <f t="shared" ca="1" si="126"/>
        <v>0</v>
      </c>
      <c r="BS100" s="65">
        <f t="shared" ca="1" si="126"/>
        <v>0</v>
      </c>
      <c r="BT100" s="65">
        <f t="shared" ca="1" si="126"/>
        <v>0</v>
      </c>
      <c r="BU100" s="65">
        <f t="shared" ca="1" si="126"/>
        <v>0</v>
      </c>
      <c r="BV100" s="65">
        <f t="shared" ca="1" si="126"/>
        <v>0</v>
      </c>
      <c r="BW100" s="65">
        <f t="shared" ca="1" si="126"/>
        <v>0</v>
      </c>
      <c r="BX100" s="65">
        <f t="shared" ca="1" si="126"/>
        <v>0</v>
      </c>
      <c r="BY100" s="65">
        <f t="shared" ca="1" si="126"/>
        <v>0</v>
      </c>
      <c r="BZ100" s="65">
        <f t="shared" ca="1" si="126"/>
        <v>0</v>
      </c>
      <c r="CA100" s="65">
        <f t="shared" ca="1" si="126"/>
        <v>0</v>
      </c>
      <c r="CB100" s="65">
        <f t="shared" ca="1" si="126"/>
        <v>0</v>
      </c>
      <c r="CC100" s="65">
        <f t="shared" ca="1" si="126"/>
        <v>0</v>
      </c>
      <c r="CD100" s="65">
        <f t="shared" ca="1" si="126"/>
        <v>0</v>
      </c>
      <c r="CE100" s="65">
        <f t="shared" ca="1" si="126"/>
        <v>5000</v>
      </c>
      <c r="CF100" s="65">
        <f t="shared" ca="1" si="126"/>
        <v>0</v>
      </c>
    </row>
    <row r="101" spans="2:84" s="53" customFormat="1" ht="12" x14ac:dyDescent="0.25">
      <c r="B101" s="50">
        <f>ROW()</f>
        <v>101</v>
      </c>
      <c r="O101" s="56"/>
      <c r="P101" s="57"/>
      <c r="Q101" s="58"/>
      <c r="U101" s="62"/>
      <c r="W101" s="61"/>
      <c r="X101" s="65">
        <f t="shared" ca="1" si="113"/>
        <v>0</v>
      </c>
      <c r="Y101" s="65">
        <f t="shared" ca="1" si="123"/>
        <v>0</v>
      </c>
      <c r="Z101" s="65">
        <f t="shared" ca="1" si="123"/>
        <v>0</v>
      </c>
      <c r="AA101" s="65">
        <f t="shared" ca="1" si="123"/>
        <v>0</v>
      </c>
      <c r="AB101" s="65">
        <f t="shared" ca="1" si="123"/>
        <v>0</v>
      </c>
      <c r="AC101" s="65">
        <f t="shared" ca="1" si="123"/>
        <v>0</v>
      </c>
      <c r="AD101" s="65">
        <f t="shared" ca="1" si="123"/>
        <v>0</v>
      </c>
      <c r="AE101" s="65">
        <f t="shared" ca="1" si="123"/>
        <v>0</v>
      </c>
      <c r="AF101" s="65">
        <f t="shared" ca="1" si="123"/>
        <v>0</v>
      </c>
      <c r="AG101" s="65">
        <f t="shared" ca="1" si="123"/>
        <v>0</v>
      </c>
      <c r="AH101" s="65">
        <f t="shared" ca="1" si="123"/>
        <v>0</v>
      </c>
      <c r="AI101" s="65">
        <f t="shared" ca="1" si="123"/>
        <v>0</v>
      </c>
      <c r="AJ101" s="65">
        <f t="shared" ca="1" si="126"/>
        <v>0</v>
      </c>
      <c r="AK101" s="65">
        <f t="shared" ca="1" si="126"/>
        <v>0</v>
      </c>
      <c r="AL101" s="65">
        <f t="shared" ca="1" si="126"/>
        <v>0</v>
      </c>
      <c r="AM101" s="65">
        <f t="shared" ca="1" si="126"/>
        <v>0</v>
      </c>
      <c r="AN101" s="65">
        <f t="shared" ca="1" si="126"/>
        <v>0</v>
      </c>
      <c r="AO101" s="65">
        <f t="shared" ca="1" si="126"/>
        <v>0</v>
      </c>
      <c r="AP101" s="65">
        <f t="shared" ca="1" si="126"/>
        <v>0</v>
      </c>
      <c r="AQ101" s="65">
        <f t="shared" ca="1" si="126"/>
        <v>0</v>
      </c>
      <c r="AR101" s="65">
        <f t="shared" ca="1" si="126"/>
        <v>0</v>
      </c>
      <c r="AS101" s="65">
        <f t="shared" ca="1" si="126"/>
        <v>0</v>
      </c>
      <c r="AT101" s="65">
        <f t="shared" ca="1" si="126"/>
        <v>0</v>
      </c>
      <c r="AU101" s="65">
        <f t="shared" ca="1" si="126"/>
        <v>0</v>
      </c>
      <c r="AV101" s="65">
        <f t="shared" ca="1" si="126"/>
        <v>0</v>
      </c>
      <c r="AW101" s="65">
        <f t="shared" ca="1" si="126"/>
        <v>0</v>
      </c>
      <c r="AX101" s="65">
        <f t="shared" ca="1" si="126"/>
        <v>0</v>
      </c>
      <c r="AY101" s="65">
        <f t="shared" ca="1" si="126"/>
        <v>0</v>
      </c>
      <c r="AZ101" s="65">
        <f t="shared" ca="1" si="126"/>
        <v>0</v>
      </c>
      <c r="BA101" s="65">
        <f t="shared" ca="1" si="126"/>
        <v>0</v>
      </c>
      <c r="BB101" s="65">
        <f t="shared" ca="1" si="126"/>
        <v>0</v>
      </c>
      <c r="BC101" s="65">
        <f t="shared" ca="1" si="126"/>
        <v>0</v>
      </c>
      <c r="BD101" s="65">
        <f t="shared" ca="1" si="126"/>
        <v>0</v>
      </c>
      <c r="BE101" s="65">
        <f t="shared" ca="1" si="126"/>
        <v>0</v>
      </c>
      <c r="BF101" s="65">
        <f t="shared" ca="1" si="126"/>
        <v>0</v>
      </c>
      <c r="BG101" s="65">
        <f t="shared" ca="1" si="126"/>
        <v>0</v>
      </c>
      <c r="BH101" s="65">
        <f t="shared" ca="1" si="126"/>
        <v>0</v>
      </c>
      <c r="BI101" s="65">
        <f t="shared" ca="1" si="126"/>
        <v>0</v>
      </c>
      <c r="BJ101" s="65">
        <f t="shared" ca="1" si="126"/>
        <v>0</v>
      </c>
      <c r="BK101" s="65">
        <f t="shared" ca="1" si="126"/>
        <v>0</v>
      </c>
      <c r="BL101" s="65">
        <f t="shared" ca="1" si="126"/>
        <v>0</v>
      </c>
      <c r="BM101" s="65">
        <f t="shared" ca="1" si="126"/>
        <v>0</v>
      </c>
      <c r="BN101" s="65">
        <f t="shared" ca="1" si="126"/>
        <v>0</v>
      </c>
      <c r="BO101" s="65">
        <f t="shared" ca="1" si="126"/>
        <v>0</v>
      </c>
      <c r="BP101" s="65">
        <f t="shared" ca="1" si="126"/>
        <v>0</v>
      </c>
      <c r="BQ101" s="65">
        <f t="shared" ca="1" si="126"/>
        <v>0</v>
      </c>
      <c r="BR101" s="65">
        <f t="shared" ca="1" si="126"/>
        <v>0</v>
      </c>
      <c r="BS101" s="65">
        <f t="shared" ca="1" si="126"/>
        <v>0</v>
      </c>
      <c r="BT101" s="65">
        <f t="shared" ca="1" si="126"/>
        <v>0</v>
      </c>
      <c r="BU101" s="65">
        <f t="shared" ca="1" si="126"/>
        <v>0</v>
      </c>
      <c r="BV101" s="65">
        <f t="shared" ca="1" si="126"/>
        <v>0</v>
      </c>
      <c r="BW101" s="65">
        <f t="shared" ca="1" si="126"/>
        <v>0</v>
      </c>
      <c r="BX101" s="65">
        <f t="shared" ca="1" si="126"/>
        <v>0</v>
      </c>
      <c r="BY101" s="65">
        <f t="shared" ca="1" si="126"/>
        <v>0</v>
      </c>
      <c r="BZ101" s="65">
        <f t="shared" ca="1" si="126"/>
        <v>0</v>
      </c>
      <c r="CA101" s="65">
        <f t="shared" ca="1" si="126"/>
        <v>0</v>
      </c>
      <c r="CB101" s="65">
        <f t="shared" ca="1" si="126"/>
        <v>0</v>
      </c>
      <c r="CC101" s="65">
        <f t="shared" ca="1" si="126"/>
        <v>0</v>
      </c>
      <c r="CD101" s="65">
        <f t="shared" ca="1" si="126"/>
        <v>0</v>
      </c>
      <c r="CE101" s="65">
        <f t="shared" ca="1" si="126"/>
        <v>0</v>
      </c>
      <c r="CF101" s="65">
        <f t="shared" ca="1" si="126"/>
        <v>0</v>
      </c>
    </row>
    <row r="102" spans="2:84" s="53" customFormat="1" ht="12" x14ac:dyDescent="0.25">
      <c r="B102" s="50">
        <f>ROW()</f>
        <v>102</v>
      </c>
      <c r="O102" s="56"/>
      <c r="P102" s="57"/>
      <c r="Q102" s="58"/>
      <c r="U102" s="62"/>
      <c r="W102" s="61"/>
      <c r="X102" s="65">
        <f t="shared" ca="1" si="113"/>
        <v>0</v>
      </c>
      <c r="Y102" s="65">
        <f t="shared" ca="1" si="123"/>
        <v>0</v>
      </c>
      <c r="Z102" s="65">
        <f t="shared" ca="1" si="123"/>
        <v>0</v>
      </c>
      <c r="AA102" s="65">
        <f t="shared" ca="1" si="123"/>
        <v>0</v>
      </c>
      <c r="AB102" s="65">
        <f t="shared" ca="1" si="123"/>
        <v>0</v>
      </c>
      <c r="AC102" s="65">
        <f t="shared" ca="1" si="123"/>
        <v>0</v>
      </c>
      <c r="AD102" s="65">
        <f t="shared" ca="1" si="123"/>
        <v>0</v>
      </c>
      <c r="AE102" s="65">
        <f t="shared" ca="1" si="123"/>
        <v>0</v>
      </c>
      <c r="AF102" s="65">
        <f t="shared" ca="1" si="123"/>
        <v>0</v>
      </c>
      <c r="AG102" s="65">
        <f t="shared" ca="1" si="123"/>
        <v>0</v>
      </c>
      <c r="AH102" s="65">
        <f t="shared" ca="1" si="123"/>
        <v>0</v>
      </c>
      <c r="AI102" s="65">
        <f t="shared" ca="1" si="123"/>
        <v>0</v>
      </c>
      <c r="AJ102" s="65">
        <f t="shared" ca="1" si="126"/>
        <v>0</v>
      </c>
      <c r="AK102" s="65">
        <f t="shared" ca="1" si="126"/>
        <v>0</v>
      </c>
      <c r="AL102" s="65">
        <f t="shared" ca="1" si="126"/>
        <v>0</v>
      </c>
      <c r="AM102" s="65">
        <f t="shared" ca="1" si="126"/>
        <v>0</v>
      </c>
      <c r="AN102" s="65">
        <f t="shared" ca="1" si="126"/>
        <v>0</v>
      </c>
      <c r="AO102" s="65">
        <f t="shared" ca="1" si="126"/>
        <v>0</v>
      </c>
      <c r="AP102" s="65">
        <f t="shared" ca="1" si="126"/>
        <v>0</v>
      </c>
      <c r="AQ102" s="65">
        <f t="shared" ca="1" si="126"/>
        <v>0</v>
      </c>
      <c r="AR102" s="65">
        <f t="shared" ca="1" si="126"/>
        <v>0</v>
      </c>
      <c r="AS102" s="65">
        <f t="shared" ca="1" si="126"/>
        <v>0</v>
      </c>
      <c r="AT102" s="65">
        <f t="shared" ca="1" si="126"/>
        <v>0</v>
      </c>
      <c r="AU102" s="65">
        <f t="shared" ca="1" si="126"/>
        <v>0</v>
      </c>
      <c r="AV102" s="65">
        <f t="shared" ca="1" si="126"/>
        <v>0</v>
      </c>
      <c r="AW102" s="65">
        <f t="shared" ca="1" si="126"/>
        <v>0</v>
      </c>
      <c r="AX102" s="65">
        <f t="shared" ca="1" si="126"/>
        <v>0</v>
      </c>
      <c r="AY102" s="65">
        <f t="shared" ca="1" si="126"/>
        <v>0</v>
      </c>
      <c r="AZ102" s="65">
        <f t="shared" ca="1" si="126"/>
        <v>0</v>
      </c>
      <c r="BA102" s="65">
        <f t="shared" ca="1" si="126"/>
        <v>0</v>
      </c>
      <c r="BB102" s="65">
        <f t="shared" ca="1" si="126"/>
        <v>0</v>
      </c>
      <c r="BC102" s="65">
        <f t="shared" ca="1" si="126"/>
        <v>0</v>
      </c>
      <c r="BD102" s="65">
        <f t="shared" ca="1" si="126"/>
        <v>0</v>
      </c>
      <c r="BE102" s="65">
        <f t="shared" ca="1" si="126"/>
        <v>0</v>
      </c>
      <c r="BF102" s="65">
        <f t="shared" ca="1" si="126"/>
        <v>0</v>
      </c>
      <c r="BG102" s="65">
        <f t="shared" ca="1" si="126"/>
        <v>0</v>
      </c>
      <c r="BH102" s="65">
        <f t="shared" ca="1" si="126"/>
        <v>0</v>
      </c>
      <c r="BI102" s="65">
        <f t="shared" ca="1" si="126"/>
        <v>0</v>
      </c>
      <c r="BJ102" s="65">
        <f t="shared" ca="1" si="126"/>
        <v>0</v>
      </c>
      <c r="BK102" s="65">
        <f t="shared" ca="1" si="126"/>
        <v>0</v>
      </c>
      <c r="BL102" s="65">
        <f t="shared" ca="1" si="126"/>
        <v>0</v>
      </c>
      <c r="BM102" s="65">
        <f t="shared" ca="1" si="126"/>
        <v>0</v>
      </c>
      <c r="BN102" s="65">
        <f t="shared" ca="1" si="126"/>
        <v>0</v>
      </c>
      <c r="BO102" s="65">
        <f t="shared" ca="1" si="126"/>
        <v>0</v>
      </c>
      <c r="BP102" s="65">
        <f t="shared" ca="1" si="126"/>
        <v>0</v>
      </c>
      <c r="BQ102" s="65">
        <f t="shared" ca="1" si="126"/>
        <v>0</v>
      </c>
      <c r="BR102" s="65">
        <f t="shared" ca="1" si="126"/>
        <v>0</v>
      </c>
      <c r="BS102" s="65">
        <f t="shared" ca="1" si="126"/>
        <v>0</v>
      </c>
      <c r="BT102" s="65">
        <f t="shared" ca="1" si="126"/>
        <v>0</v>
      </c>
      <c r="BU102" s="65">
        <f t="shared" ca="1" si="126"/>
        <v>0</v>
      </c>
      <c r="BV102" s="65">
        <f t="shared" ca="1" si="126"/>
        <v>0</v>
      </c>
      <c r="BW102" s="65">
        <f t="shared" ca="1" si="126"/>
        <v>0</v>
      </c>
      <c r="BX102" s="65">
        <f t="shared" ca="1" si="126"/>
        <v>0</v>
      </c>
      <c r="BY102" s="65">
        <f t="shared" ca="1" si="126"/>
        <v>0</v>
      </c>
      <c r="BZ102" s="65">
        <f t="shared" ca="1" si="126"/>
        <v>0</v>
      </c>
      <c r="CA102" s="65">
        <f t="shared" ca="1" si="126"/>
        <v>0</v>
      </c>
      <c r="CB102" s="65">
        <f t="shared" ca="1" si="126"/>
        <v>0</v>
      </c>
      <c r="CC102" s="65">
        <f t="shared" ca="1" si="126"/>
        <v>0</v>
      </c>
      <c r="CD102" s="65">
        <f t="shared" ca="1" si="126"/>
        <v>0</v>
      </c>
      <c r="CE102" s="65">
        <f t="shared" ca="1" si="126"/>
        <v>0</v>
      </c>
      <c r="CF102" s="65">
        <f t="shared" ca="1" si="126"/>
        <v>0</v>
      </c>
    </row>
    <row r="103" spans="2:84" s="53" customFormat="1" ht="12" x14ac:dyDescent="0.25">
      <c r="B103" s="50">
        <f>ROW()</f>
        <v>103</v>
      </c>
      <c r="O103" s="56"/>
      <c r="P103" s="57"/>
      <c r="Q103" s="58"/>
      <c r="U103" s="62"/>
      <c r="W103" s="61"/>
      <c r="X103" s="65">
        <f t="shared" ca="1" si="113"/>
        <v>0</v>
      </c>
      <c r="Y103" s="65">
        <f t="shared" ca="1" si="123"/>
        <v>0</v>
      </c>
      <c r="Z103" s="65">
        <f t="shared" ca="1" si="123"/>
        <v>0</v>
      </c>
      <c r="AA103" s="65">
        <f t="shared" ca="1" si="123"/>
        <v>0</v>
      </c>
      <c r="AB103" s="65">
        <f t="shared" ca="1" si="123"/>
        <v>0</v>
      </c>
      <c r="AC103" s="65">
        <f t="shared" ca="1" si="123"/>
        <v>0</v>
      </c>
      <c r="AD103" s="65">
        <f t="shared" ca="1" si="123"/>
        <v>0</v>
      </c>
      <c r="AE103" s="65">
        <f t="shared" ca="1" si="123"/>
        <v>0</v>
      </c>
      <c r="AF103" s="65">
        <f t="shared" ca="1" si="123"/>
        <v>0</v>
      </c>
      <c r="AG103" s="65">
        <f t="shared" ca="1" si="123"/>
        <v>0</v>
      </c>
      <c r="AH103" s="65">
        <f t="shared" ca="1" si="123"/>
        <v>0</v>
      </c>
      <c r="AI103" s="65">
        <f t="shared" ca="1" si="123"/>
        <v>0</v>
      </c>
      <c r="AJ103" s="65">
        <f t="shared" ca="1" si="126"/>
        <v>0</v>
      </c>
      <c r="AK103" s="65">
        <f t="shared" ca="1" si="126"/>
        <v>0</v>
      </c>
      <c r="AL103" s="65">
        <f t="shared" ca="1" si="126"/>
        <v>0</v>
      </c>
      <c r="AM103" s="65">
        <f t="shared" ca="1" si="126"/>
        <v>0</v>
      </c>
      <c r="AN103" s="65">
        <f t="shared" ca="1" si="126"/>
        <v>0</v>
      </c>
      <c r="AO103" s="65">
        <f t="shared" ca="1" si="126"/>
        <v>0</v>
      </c>
      <c r="AP103" s="65">
        <f t="shared" ca="1" si="126"/>
        <v>0</v>
      </c>
      <c r="AQ103" s="65">
        <f t="shared" ca="1" si="126"/>
        <v>0</v>
      </c>
      <c r="AR103" s="65">
        <f t="shared" ca="1" si="126"/>
        <v>0</v>
      </c>
      <c r="AS103" s="65">
        <f t="shared" ca="1" si="126"/>
        <v>0</v>
      </c>
      <c r="AT103" s="65">
        <f t="shared" ca="1" si="126"/>
        <v>0</v>
      </c>
      <c r="AU103" s="65">
        <f t="shared" ca="1" si="126"/>
        <v>0</v>
      </c>
      <c r="AV103" s="65">
        <f t="shared" ca="1" si="126"/>
        <v>0</v>
      </c>
      <c r="AW103" s="65">
        <f t="shared" ca="1" si="126"/>
        <v>0</v>
      </c>
      <c r="AX103" s="65">
        <f t="shared" ca="1" si="126"/>
        <v>0</v>
      </c>
      <c r="AY103" s="65">
        <f t="shared" ca="1" si="126"/>
        <v>0</v>
      </c>
      <c r="AZ103" s="65">
        <f t="shared" ca="1" si="126"/>
        <v>0</v>
      </c>
      <c r="BA103" s="65">
        <f t="shared" ca="1" si="126"/>
        <v>0</v>
      </c>
      <c r="BB103" s="65">
        <f t="shared" ca="1" si="126"/>
        <v>0</v>
      </c>
      <c r="BC103" s="65">
        <f t="shared" ca="1" si="126"/>
        <v>0</v>
      </c>
      <c r="BD103" s="65">
        <f t="shared" ca="1" si="126"/>
        <v>0</v>
      </c>
      <c r="BE103" s="65">
        <f t="shared" ca="1" si="126"/>
        <v>0</v>
      </c>
      <c r="BF103" s="65">
        <f t="shared" ca="1" si="126"/>
        <v>0</v>
      </c>
      <c r="BG103" s="65">
        <f t="shared" ca="1" si="126"/>
        <v>0</v>
      </c>
      <c r="BH103" s="65">
        <f t="shared" ca="1" si="126"/>
        <v>0</v>
      </c>
      <c r="BI103" s="65">
        <f t="shared" ca="1" si="126"/>
        <v>0</v>
      </c>
      <c r="BJ103" s="65">
        <f t="shared" ca="1" si="126"/>
        <v>0</v>
      </c>
      <c r="BK103" s="65">
        <f t="shared" ca="1" si="126"/>
        <v>0</v>
      </c>
      <c r="BL103" s="65">
        <f t="shared" ca="1" si="126"/>
        <v>0</v>
      </c>
      <c r="BM103" s="65">
        <f t="shared" ca="1" si="126"/>
        <v>0</v>
      </c>
      <c r="BN103" s="65">
        <f t="shared" ca="1" si="126"/>
        <v>0</v>
      </c>
      <c r="BO103" s="65">
        <f t="shared" ca="1" si="126"/>
        <v>0</v>
      </c>
      <c r="BP103" s="65">
        <f t="shared" ca="1" si="126"/>
        <v>0</v>
      </c>
      <c r="BQ103" s="65">
        <f t="shared" ca="1" si="126"/>
        <v>0</v>
      </c>
      <c r="BR103" s="65">
        <f t="shared" ca="1" si="126"/>
        <v>0</v>
      </c>
      <c r="BS103" s="65">
        <f t="shared" ca="1" si="126"/>
        <v>0</v>
      </c>
      <c r="BT103" s="65">
        <f t="shared" ca="1" si="126"/>
        <v>0</v>
      </c>
      <c r="BU103" s="65">
        <f t="shared" ca="1" si="126"/>
        <v>0</v>
      </c>
      <c r="BV103" s="65">
        <f t="shared" ca="1" si="126"/>
        <v>0</v>
      </c>
      <c r="BW103" s="65">
        <f t="shared" ca="1" si="126"/>
        <v>0</v>
      </c>
      <c r="BX103" s="65">
        <f t="shared" ca="1" si="126"/>
        <v>0</v>
      </c>
      <c r="BY103" s="65">
        <f t="shared" ca="1" si="126"/>
        <v>0</v>
      </c>
      <c r="BZ103" s="65">
        <f t="shared" ca="1" si="126"/>
        <v>0</v>
      </c>
      <c r="CA103" s="65">
        <f t="shared" ca="1" si="126"/>
        <v>25</v>
      </c>
      <c r="CB103" s="65">
        <f t="shared" ca="1" si="126"/>
        <v>50</v>
      </c>
      <c r="CC103" s="65">
        <f t="shared" ca="1" si="126"/>
        <v>100</v>
      </c>
      <c r="CD103" s="65">
        <f t="shared" ca="1" si="126"/>
        <v>5250</v>
      </c>
      <c r="CE103" s="65">
        <f t="shared" ca="1" si="126"/>
        <v>625</v>
      </c>
      <c r="CF103" s="65">
        <f t="shared" ca="1" si="126"/>
        <v>0</v>
      </c>
    </row>
    <row r="104" spans="2:84" s="53" customFormat="1" ht="12" x14ac:dyDescent="0.25">
      <c r="B104" s="50">
        <f>ROW()</f>
        <v>104</v>
      </c>
      <c r="O104" s="56"/>
      <c r="P104" s="57"/>
      <c r="Q104" s="58"/>
      <c r="U104" s="62"/>
      <c r="W104" s="61"/>
      <c r="X104" s="65">
        <f t="shared" ca="1" si="113"/>
        <v>0</v>
      </c>
      <c r="Y104" s="65">
        <f t="shared" ca="1" si="123"/>
        <v>0</v>
      </c>
      <c r="Z104" s="65">
        <f t="shared" ca="1" si="123"/>
        <v>0</v>
      </c>
      <c r="AA104" s="65">
        <f t="shared" ca="1" si="123"/>
        <v>0</v>
      </c>
      <c r="AB104" s="65">
        <f t="shared" ca="1" si="123"/>
        <v>0</v>
      </c>
      <c r="AC104" s="65">
        <f t="shared" ca="1" si="123"/>
        <v>0</v>
      </c>
      <c r="AD104" s="65">
        <f t="shared" ca="1" si="123"/>
        <v>0</v>
      </c>
      <c r="AE104" s="65">
        <f t="shared" ca="1" si="123"/>
        <v>0</v>
      </c>
      <c r="AF104" s="65">
        <f t="shared" ca="1" si="123"/>
        <v>0</v>
      </c>
      <c r="AG104" s="65">
        <f t="shared" ca="1" si="123"/>
        <v>0</v>
      </c>
      <c r="AH104" s="65">
        <f t="shared" ca="1" si="123"/>
        <v>0</v>
      </c>
      <c r="AI104" s="65">
        <f t="shared" ca="1" si="123"/>
        <v>0</v>
      </c>
      <c r="AJ104" s="65">
        <f t="shared" ca="1" si="126"/>
        <v>0</v>
      </c>
      <c r="AK104" s="65">
        <f t="shared" ca="1" si="126"/>
        <v>0</v>
      </c>
      <c r="AL104" s="65">
        <f t="shared" ca="1" si="126"/>
        <v>0</v>
      </c>
      <c r="AM104" s="65">
        <f t="shared" ca="1" si="126"/>
        <v>0</v>
      </c>
      <c r="AN104" s="65">
        <f t="shared" ca="1" si="126"/>
        <v>0</v>
      </c>
      <c r="AO104" s="65">
        <f t="shared" ca="1" si="126"/>
        <v>0</v>
      </c>
      <c r="AP104" s="65">
        <f t="shared" ca="1" si="126"/>
        <v>0</v>
      </c>
      <c r="AQ104" s="65">
        <f t="shared" ca="1" si="126"/>
        <v>0</v>
      </c>
      <c r="AR104" s="65">
        <f t="shared" ca="1" si="126"/>
        <v>0</v>
      </c>
      <c r="AS104" s="65">
        <f t="shared" ca="1" si="126"/>
        <v>0</v>
      </c>
      <c r="AT104" s="65">
        <f t="shared" ca="1" si="126"/>
        <v>0</v>
      </c>
      <c r="AU104" s="65">
        <f t="shared" ca="1" si="126"/>
        <v>0</v>
      </c>
      <c r="AV104" s="65">
        <f t="shared" ca="1" si="126"/>
        <v>0</v>
      </c>
      <c r="AW104" s="65">
        <f t="shared" ca="1" si="126"/>
        <v>0</v>
      </c>
      <c r="AX104" s="65">
        <f t="shared" ca="1" si="126"/>
        <v>0</v>
      </c>
      <c r="AY104" s="65">
        <f t="shared" ca="1" si="126"/>
        <v>0</v>
      </c>
      <c r="AZ104" s="65">
        <f t="shared" ca="1" si="126"/>
        <v>0</v>
      </c>
      <c r="BA104" s="65">
        <f t="shared" ca="1" si="126"/>
        <v>0</v>
      </c>
      <c r="BB104" s="65">
        <f t="shared" ca="1" si="126"/>
        <v>0</v>
      </c>
      <c r="BC104" s="65">
        <f t="shared" ca="1" si="126"/>
        <v>0</v>
      </c>
      <c r="BD104" s="65">
        <f t="shared" ca="1" si="126"/>
        <v>0</v>
      </c>
      <c r="BE104" s="65">
        <f t="shared" ca="1" si="126"/>
        <v>0</v>
      </c>
      <c r="BF104" s="65">
        <f t="shared" ca="1" si="126"/>
        <v>0</v>
      </c>
      <c r="BG104" s="65">
        <f t="shared" ca="1" si="126"/>
        <v>0</v>
      </c>
      <c r="BH104" s="65">
        <f t="shared" ca="1" si="126"/>
        <v>0</v>
      </c>
      <c r="BI104" s="65">
        <f t="shared" ca="1" si="126"/>
        <v>0</v>
      </c>
      <c r="BJ104" s="65">
        <f t="shared" ca="1" si="126"/>
        <v>0</v>
      </c>
      <c r="BK104" s="65">
        <f t="shared" ca="1" si="126"/>
        <v>0</v>
      </c>
      <c r="BL104" s="65">
        <f t="shared" ca="1" si="126"/>
        <v>0</v>
      </c>
      <c r="BM104" s="65">
        <f t="shared" ca="1" si="126"/>
        <v>0</v>
      </c>
      <c r="BN104" s="65">
        <f t="shared" ca="1" si="126"/>
        <v>0</v>
      </c>
      <c r="BO104" s="65">
        <f t="shared" ca="1" si="126"/>
        <v>0</v>
      </c>
      <c r="BP104" s="65">
        <f t="shared" ca="1" si="126"/>
        <v>0</v>
      </c>
      <c r="BQ104" s="65">
        <f t="shared" ca="1" si="126"/>
        <v>0</v>
      </c>
      <c r="BR104" s="65">
        <f t="shared" ca="1" si="126"/>
        <v>0</v>
      </c>
      <c r="BS104" s="65">
        <f t="shared" ca="1" si="126"/>
        <v>0</v>
      </c>
      <c r="BT104" s="65">
        <f t="shared" ca="1" si="126"/>
        <v>0</v>
      </c>
      <c r="BU104" s="65">
        <f t="shared" ca="1" si="126"/>
        <v>0</v>
      </c>
      <c r="BV104" s="65">
        <f t="shared" ca="1" si="126"/>
        <v>0</v>
      </c>
      <c r="BW104" s="65">
        <f t="shared" ca="1" si="126"/>
        <v>0</v>
      </c>
      <c r="BX104" s="65">
        <f t="shared" ca="1" si="126"/>
        <v>0</v>
      </c>
      <c r="BY104" s="65">
        <f t="shared" ca="1" si="126"/>
        <v>0</v>
      </c>
      <c r="BZ104" s="65">
        <f t="shared" ca="1" si="126"/>
        <v>0</v>
      </c>
      <c r="CA104" s="65">
        <f t="shared" ca="1" si="126"/>
        <v>0</v>
      </c>
      <c r="CB104" s="65">
        <f t="shared" ca="1" si="126"/>
        <v>0</v>
      </c>
      <c r="CC104" s="65">
        <f t="shared" ca="1" si="126"/>
        <v>0</v>
      </c>
      <c r="CD104" s="65">
        <f t="shared" ca="1" si="126"/>
        <v>75</v>
      </c>
      <c r="CE104" s="65">
        <f t="shared" ca="1" si="126"/>
        <v>75</v>
      </c>
      <c r="CF104" s="65">
        <f t="shared" ca="1" si="126"/>
        <v>0</v>
      </c>
    </row>
    <row r="105" spans="2:84" s="53" customFormat="1" ht="12" x14ac:dyDescent="0.25">
      <c r="B105" s="50">
        <f>ROW()</f>
        <v>105</v>
      </c>
      <c r="O105" s="56"/>
      <c r="P105" s="57"/>
      <c r="Q105" s="58"/>
      <c r="U105" s="62"/>
      <c r="W105" s="61"/>
      <c r="X105" s="65">
        <f t="shared" ca="1" si="113"/>
        <v>0</v>
      </c>
      <c r="Y105" s="65">
        <f t="shared" ca="1" si="123"/>
        <v>0</v>
      </c>
      <c r="Z105" s="65">
        <f t="shared" ca="1" si="123"/>
        <v>0</v>
      </c>
      <c r="AA105" s="65">
        <f t="shared" ca="1" si="123"/>
        <v>0</v>
      </c>
      <c r="AB105" s="65">
        <f t="shared" ca="1" si="123"/>
        <v>0</v>
      </c>
      <c r="AC105" s="65">
        <f t="shared" ca="1" si="123"/>
        <v>0</v>
      </c>
      <c r="AD105" s="65">
        <f t="shared" ca="1" si="123"/>
        <v>0</v>
      </c>
      <c r="AE105" s="65">
        <f t="shared" ca="1" si="123"/>
        <v>0</v>
      </c>
      <c r="AF105" s="65">
        <f t="shared" ca="1" si="123"/>
        <v>0</v>
      </c>
      <c r="AG105" s="65">
        <f t="shared" ca="1" si="123"/>
        <v>0</v>
      </c>
      <c r="AH105" s="65">
        <f t="shared" ca="1" si="123"/>
        <v>0</v>
      </c>
      <c r="AI105" s="65">
        <f t="shared" ca="1" si="123"/>
        <v>0</v>
      </c>
      <c r="AJ105" s="65">
        <f t="shared" ca="1" si="126"/>
        <v>0</v>
      </c>
      <c r="AK105" s="65">
        <f t="shared" ca="1" si="126"/>
        <v>0</v>
      </c>
      <c r="AL105" s="65">
        <f t="shared" ca="1" si="126"/>
        <v>0</v>
      </c>
      <c r="AM105" s="65">
        <f t="shared" ca="1" si="126"/>
        <v>0</v>
      </c>
      <c r="AN105" s="65">
        <f t="shared" ca="1" si="126"/>
        <v>0</v>
      </c>
      <c r="AO105" s="65">
        <f t="shared" ca="1" si="126"/>
        <v>0</v>
      </c>
      <c r="AP105" s="65">
        <f t="shared" ca="1" si="126"/>
        <v>0</v>
      </c>
      <c r="AQ105" s="65">
        <f t="shared" ca="1" si="126"/>
        <v>0</v>
      </c>
      <c r="AR105" s="65">
        <f t="shared" ca="1" si="126"/>
        <v>0</v>
      </c>
      <c r="AS105" s="65">
        <f t="shared" ca="1" si="126"/>
        <v>0</v>
      </c>
      <c r="AT105" s="65">
        <f t="shared" ca="1" si="126"/>
        <v>0</v>
      </c>
      <c r="AU105" s="65">
        <f t="shared" ca="1" si="126"/>
        <v>0</v>
      </c>
      <c r="AV105" s="65">
        <f t="shared" ca="1" si="126"/>
        <v>0</v>
      </c>
      <c r="AW105" s="65">
        <f t="shared" ca="1" si="126"/>
        <v>0</v>
      </c>
      <c r="AX105" s="65">
        <f t="shared" ca="1" si="126"/>
        <v>0</v>
      </c>
      <c r="AY105" s="65">
        <f t="shared" ca="1" si="126"/>
        <v>0</v>
      </c>
      <c r="AZ105" s="65">
        <f t="shared" ca="1" si="126"/>
        <v>0</v>
      </c>
      <c r="BA105" s="65">
        <f t="shared" ca="1" si="126"/>
        <v>0</v>
      </c>
      <c r="BB105" s="65">
        <f t="shared" ca="1" si="126"/>
        <v>0</v>
      </c>
      <c r="BC105" s="65">
        <f t="shared" ca="1" si="126"/>
        <v>0</v>
      </c>
      <c r="BD105" s="65">
        <f t="shared" ca="1" si="126"/>
        <v>0</v>
      </c>
      <c r="BE105" s="65">
        <f t="shared" ca="1" si="126"/>
        <v>0</v>
      </c>
      <c r="BF105" s="65">
        <f t="shared" ca="1" si="126"/>
        <v>0</v>
      </c>
      <c r="BG105" s="65">
        <f t="shared" ca="1" si="126"/>
        <v>0</v>
      </c>
      <c r="BH105" s="65">
        <f t="shared" ca="1" si="126"/>
        <v>0</v>
      </c>
      <c r="BI105" s="65">
        <f t="shared" ca="1" si="126"/>
        <v>0</v>
      </c>
      <c r="BJ105" s="65">
        <f t="shared" ca="1" si="126"/>
        <v>0</v>
      </c>
      <c r="BK105" s="65">
        <f t="shared" ca="1" si="126"/>
        <v>0</v>
      </c>
      <c r="BL105" s="65">
        <f t="shared" ca="1" si="126"/>
        <v>0</v>
      </c>
      <c r="BM105" s="65">
        <f t="shared" ca="1" si="126"/>
        <v>0</v>
      </c>
      <c r="BN105" s="65">
        <f t="shared" ref="AJ105:CF110" ca="1" si="127">SUMIFS(INDIRECT("Prcsses!"&amp;ADDRESS($B105,$X$2)&amp;":"&amp;ADDRESS($B105,$X$2-1+$P$8)),INDIRECT("Prcsses!"&amp;ADDRESS($B$8,$X$2)&amp;":"&amp;ADDRESS($B$8,$X$2-1+$P$8)),BN$8)</f>
        <v>0</v>
      </c>
      <c r="BO105" s="65">
        <f t="shared" ca="1" si="127"/>
        <v>0</v>
      </c>
      <c r="BP105" s="65">
        <f t="shared" ca="1" si="127"/>
        <v>0</v>
      </c>
      <c r="BQ105" s="65">
        <f t="shared" ca="1" si="127"/>
        <v>0</v>
      </c>
      <c r="BR105" s="65">
        <f t="shared" ca="1" si="127"/>
        <v>0</v>
      </c>
      <c r="BS105" s="65">
        <f t="shared" ca="1" si="127"/>
        <v>0</v>
      </c>
      <c r="BT105" s="65">
        <f t="shared" ca="1" si="127"/>
        <v>0</v>
      </c>
      <c r="BU105" s="65">
        <f t="shared" ca="1" si="127"/>
        <v>0</v>
      </c>
      <c r="BV105" s="65">
        <f t="shared" ca="1" si="127"/>
        <v>0</v>
      </c>
      <c r="BW105" s="65">
        <f t="shared" ca="1" si="127"/>
        <v>0</v>
      </c>
      <c r="BX105" s="65">
        <f t="shared" ca="1" si="127"/>
        <v>0</v>
      </c>
      <c r="BY105" s="65">
        <f t="shared" ca="1" si="127"/>
        <v>0</v>
      </c>
      <c r="BZ105" s="65">
        <f t="shared" ca="1" si="127"/>
        <v>0</v>
      </c>
      <c r="CA105" s="65">
        <f t="shared" ca="1" si="127"/>
        <v>25</v>
      </c>
      <c r="CB105" s="65">
        <f t="shared" ca="1" si="127"/>
        <v>50</v>
      </c>
      <c r="CC105" s="65">
        <f t="shared" ca="1" si="127"/>
        <v>50</v>
      </c>
      <c r="CD105" s="65">
        <f t="shared" ca="1" si="127"/>
        <v>25</v>
      </c>
      <c r="CE105" s="65">
        <f t="shared" ca="1" si="127"/>
        <v>0</v>
      </c>
      <c r="CF105" s="65">
        <f t="shared" ca="1" si="127"/>
        <v>0</v>
      </c>
    </row>
    <row r="106" spans="2:84" s="53" customFormat="1" ht="12" x14ac:dyDescent="0.25">
      <c r="B106" s="50">
        <f>ROW()</f>
        <v>106</v>
      </c>
      <c r="O106" s="56"/>
      <c r="P106" s="57"/>
      <c r="Q106" s="58"/>
      <c r="U106" s="62"/>
      <c r="W106" s="61"/>
      <c r="X106" s="65">
        <f t="shared" ca="1" si="113"/>
        <v>0</v>
      </c>
      <c r="Y106" s="65">
        <f t="shared" ca="1" si="123"/>
        <v>0</v>
      </c>
      <c r="Z106" s="65">
        <f t="shared" ca="1" si="123"/>
        <v>0</v>
      </c>
      <c r="AA106" s="65">
        <f t="shared" ca="1" si="123"/>
        <v>0</v>
      </c>
      <c r="AB106" s="65">
        <f t="shared" ca="1" si="123"/>
        <v>0</v>
      </c>
      <c r="AC106" s="65">
        <f t="shared" ca="1" si="123"/>
        <v>0</v>
      </c>
      <c r="AD106" s="65">
        <f t="shared" ca="1" si="123"/>
        <v>0</v>
      </c>
      <c r="AE106" s="65">
        <f t="shared" ca="1" si="123"/>
        <v>0</v>
      </c>
      <c r="AF106" s="65">
        <f t="shared" ca="1" si="123"/>
        <v>0</v>
      </c>
      <c r="AG106" s="65">
        <f t="shared" ca="1" si="123"/>
        <v>0</v>
      </c>
      <c r="AH106" s="65">
        <f t="shared" ca="1" si="123"/>
        <v>0</v>
      </c>
      <c r="AI106" s="65">
        <f t="shared" ca="1" si="123"/>
        <v>0</v>
      </c>
      <c r="AJ106" s="65">
        <f t="shared" ca="1" si="127"/>
        <v>0</v>
      </c>
      <c r="AK106" s="65">
        <f t="shared" ca="1" si="127"/>
        <v>0</v>
      </c>
      <c r="AL106" s="65">
        <f t="shared" ca="1" si="127"/>
        <v>0</v>
      </c>
      <c r="AM106" s="65">
        <f t="shared" ca="1" si="127"/>
        <v>0</v>
      </c>
      <c r="AN106" s="65">
        <f t="shared" ca="1" si="127"/>
        <v>0</v>
      </c>
      <c r="AO106" s="65">
        <f t="shared" ca="1" si="127"/>
        <v>0</v>
      </c>
      <c r="AP106" s="65">
        <f t="shared" ca="1" si="127"/>
        <v>0</v>
      </c>
      <c r="AQ106" s="65">
        <f t="shared" ca="1" si="127"/>
        <v>0</v>
      </c>
      <c r="AR106" s="65">
        <f t="shared" ca="1" si="127"/>
        <v>0</v>
      </c>
      <c r="AS106" s="65">
        <f t="shared" ca="1" si="127"/>
        <v>0</v>
      </c>
      <c r="AT106" s="65">
        <f t="shared" ca="1" si="127"/>
        <v>0</v>
      </c>
      <c r="AU106" s="65">
        <f t="shared" ca="1" si="127"/>
        <v>0</v>
      </c>
      <c r="AV106" s="65">
        <f t="shared" ca="1" si="127"/>
        <v>0</v>
      </c>
      <c r="AW106" s="65">
        <f t="shared" ca="1" si="127"/>
        <v>0</v>
      </c>
      <c r="AX106" s="65">
        <f t="shared" ca="1" si="127"/>
        <v>0</v>
      </c>
      <c r="AY106" s="65">
        <f t="shared" ca="1" si="127"/>
        <v>0</v>
      </c>
      <c r="AZ106" s="65">
        <f t="shared" ca="1" si="127"/>
        <v>0</v>
      </c>
      <c r="BA106" s="65">
        <f t="shared" ca="1" si="127"/>
        <v>0</v>
      </c>
      <c r="BB106" s="65">
        <f t="shared" ca="1" si="127"/>
        <v>0</v>
      </c>
      <c r="BC106" s="65">
        <f t="shared" ca="1" si="127"/>
        <v>0</v>
      </c>
      <c r="BD106" s="65">
        <f t="shared" ca="1" si="127"/>
        <v>0</v>
      </c>
      <c r="BE106" s="65">
        <f t="shared" ca="1" si="127"/>
        <v>0</v>
      </c>
      <c r="BF106" s="65">
        <f t="shared" ca="1" si="127"/>
        <v>0</v>
      </c>
      <c r="BG106" s="65">
        <f t="shared" ca="1" si="127"/>
        <v>0</v>
      </c>
      <c r="BH106" s="65">
        <f t="shared" ca="1" si="127"/>
        <v>0</v>
      </c>
      <c r="BI106" s="65">
        <f t="shared" ca="1" si="127"/>
        <v>0</v>
      </c>
      <c r="BJ106" s="65">
        <f t="shared" ca="1" si="127"/>
        <v>0</v>
      </c>
      <c r="BK106" s="65">
        <f t="shared" ca="1" si="127"/>
        <v>0</v>
      </c>
      <c r="BL106" s="65">
        <f t="shared" ca="1" si="127"/>
        <v>0</v>
      </c>
      <c r="BM106" s="65">
        <f t="shared" ca="1" si="127"/>
        <v>0</v>
      </c>
      <c r="BN106" s="65">
        <f t="shared" ca="1" si="127"/>
        <v>0</v>
      </c>
      <c r="BO106" s="65">
        <f t="shared" ca="1" si="127"/>
        <v>0</v>
      </c>
      <c r="BP106" s="65">
        <f t="shared" ca="1" si="127"/>
        <v>0</v>
      </c>
      <c r="BQ106" s="65">
        <f t="shared" ca="1" si="127"/>
        <v>0</v>
      </c>
      <c r="BR106" s="65">
        <f t="shared" ca="1" si="127"/>
        <v>0</v>
      </c>
      <c r="BS106" s="65">
        <f t="shared" ca="1" si="127"/>
        <v>0</v>
      </c>
      <c r="BT106" s="65">
        <f t="shared" ca="1" si="127"/>
        <v>0</v>
      </c>
      <c r="BU106" s="65">
        <f t="shared" ca="1" si="127"/>
        <v>0</v>
      </c>
      <c r="BV106" s="65">
        <f t="shared" ca="1" si="127"/>
        <v>0</v>
      </c>
      <c r="BW106" s="65">
        <f t="shared" ca="1" si="127"/>
        <v>0</v>
      </c>
      <c r="BX106" s="65">
        <f t="shared" ca="1" si="127"/>
        <v>0</v>
      </c>
      <c r="BY106" s="65">
        <f t="shared" ca="1" si="127"/>
        <v>0</v>
      </c>
      <c r="BZ106" s="65">
        <f t="shared" ca="1" si="127"/>
        <v>0</v>
      </c>
      <c r="CA106" s="65">
        <f t="shared" ca="1" si="127"/>
        <v>0</v>
      </c>
      <c r="CB106" s="65">
        <f t="shared" ca="1" si="127"/>
        <v>0</v>
      </c>
      <c r="CC106" s="65">
        <f t="shared" ca="1" si="127"/>
        <v>50</v>
      </c>
      <c r="CD106" s="65">
        <f t="shared" ca="1" si="127"/>
        <v>100</v>
      </c>
      <c r="CE106" s="65">
        <f t="shared" ca="1" si="127"/>
        <v>500</v>
      </c>
      <c r="CF106" s="65">
        <f t="shared" ca="1" si="127"/>
        <v>0</v>
      </c>
    </row>
    <row r="107" spans="2:84" s="53" customFormat="1" ht="12" x14ac:dyDescent="0.25">
      <c r="B107" s="50">
        <f>ROW()</f>
        <v>107</v>
      </c>
      <c r="O107" s="56"/>
      <c r="P107" s="57"/>
      <c r="Q107" s="58"/>
      <c r="U107" s="62"/>
      <c r="W107" s="61"/>
      <c r="X107" s="65">
        <f t="shared" ca="1" si="113"/>
        <v>0</v>
      </c>
      <c r="Y107" s="65">
        <f t="shared" ca="1" si="123"/>
        <v>0</v>
      </c>
      <c r="Z107" s="65">
        <f t="shared" ca="1" si="123"/>
        <v>0</v>
      </c>
      <c r="AA107" s="65">
        <f t="shared" ca="1" si="123"/>
        <v>0</v>
      </c>
      <c r="AB107" s="65">
        <f t="shared" ca="1" si="123"/>
        <v>0</v>
      </c>
      <c r="AC107" s="65">
        <f t="shared" ca="1" si="123"/>
        <v>0</v>
      </c>
      <c r="AD107" s="65">
        <f t="shared" ca="1" si="123"/>
        <v>0</v>
      </c>
      <c r="AE107" s="65">
        <f t="shared" ca="1" si="123"/>
        <v>0</v>
      </c>
      <c r="AF107" s="65">
        <f t="shared" ca="1" si="123"/>
        <v>0</v>
      </c>
      <c r="AG107" s="65">
        <f t="shared" ca="1" si="123"/>
        <v>0</v>
      </c>
      <c r="AH107" s="65">
        <f t="shared" ca="1" si="123"/>
        <v>0</v>
      </c>
      <c r="AI107" s="65">
        <f t="shared" ca="1" si="123"/>
        <v>0</v>
      </c>
      <c r="AJ107" s="65">
        <f t="shared" ca="1" si="127"/>
        <v>0</v>
      </c>
      <c r="AK107" s="65">
        <f t="shared" ca="1" si="127"/>
        <v>0</v>
      </c>
      <c r="AL107" s="65">
        <f t="shared" ca="1" si="127"/>
        <v>0</v>
      </c>
      <c r="AM107" s="65">
        <f t="shared" ca="1" si="127"/>
        <v>0</v>
      </c>
      <c r="AN107" s="65">
        <f t="shared" ca="1" si="127"/>
        <v>0</v>
      </c>
      <c r="AO107" s="65">
        <f t="shared" ca="1" si="127"/>
        <v>0</v>
      </c>
      <c r="AP107" s="65">
        <f t="shared" ca="1" si="127"/>
        <v>0</v>
      </c>
      <c r="AQ107" s="65">
        <f t="shared" ca="1" si="127"/>
        <v>0</v>
      </c>
      <c r="AR107" s="65">
        <f t="shared" ca="1" si="127"/>
        <v>0</v>
      </c>
      <c r="AS107" s="65">
        <f t="shared" ca="1" si="127"/>
        <v>0</v>
      </c>
      <c r="AT107" s="65">
        <f t="shared" ca="1" si="127"/>
        <v>0</v>
      </c>
      <c r="AU107" s="65">
        <f t="shared" ca="1" si="127"/>
        <v>0</v>
      </c>
      <c r="AV107" s="65">
        <f t="shared" ca="1" si="127"/>
        <v>0</v>
      </c>
      <c r="AW107" s="65">
        <f t="shared" ca="1" si="127"/>
        <v>0</v>
      </c>
      <c r="AX107" s="65">
        <f t="shared" ca="1" si="127"/>
        <v>0</v>
      </c>
      <c r="AY107" s="65">
        <f t="shared" ca="1" si="127"/>
        <v>0</v>
      </c>
      <c r="AZ107" s="65">
        <f t="shared" ca="1" si="127"/>
        <v>0</v>
      </c>
      <c r="BA107" s="65">
        <f t="shared" ca="1" si="127"/>
        <v>0</v>
      </c>
      <c r="BB107" s="65">
        <f t="shared" ca="1" si="127"/>
        <v>0</v>
      </c>
      <c r="BC107" s="65">
        <f t="shared" ca="1" si="127"/>
        <v>0</v>
      </c>
      <c r="BD107" s="65">
        <f t="shared" ca="1" si="127"/>
        <v>0</v>
      </c>
      <c r="BE107" s="65">
        <f t="shared" ca="1" si="127"/>
        <v>0</v>
      </c>
      <c r="BF107" s="65">
        <f t="shared" ca="1" si="127"/>
        <v>0</v>
      </c>
      <c r="BG107" s="65">
        <f t="shared" ca="1" si="127"/>
        <v>0</v>
      </c>
      <c r="BH107" s="65">
        <f t="shared" ca="1" si="127"/>
        <v>0</v>
      </c>
      <c r="BI107" s="65">
        <f t="shared" ca="1" si="127"/>
        <v>0</v>
      </c>
      <c r="BJ107" s="65">
        <f t="shared" ca="1" si="127"/>
        <v>0</v>
      </c>
      <c r="BK107" s="65">
        <f t="shared" ca="1" si="127"/>
        <v>0</v>
      </c>
      <c r="BL107" s="65">
        <f t="shared" ca="1" si="127"/>
        <v>0</v>
      </c>
      <c r="BM107" s="65">
        <f t="shared" ca="1" si="127"/>
        <v>0</v>
      </c>
      <c r="BN107" s="65">
        <f t="shared" ca="1" si="127"/>
        <v>0</v>
      </c>
      <c r="BO107" s="65">
        <f t="shared" ca="1" si="127"/>
        <v>0</v>
      </c>
      <c r="BP107" s="65">
        <f t="shared" ca="1" si="127"/>
        <v>0</v>
      </c>
      <c r="BQ107" s="65">
        <f t="shared" ca="1" si="127"/>
        <v>0</v>
      </c>
      <c r="BR107" s="65">
        <f t="shared" ca="1" si="127"/>
        <v>0</v>
      </c>
      <c r="BS107" s="65">
        <f t="shared" ca="1" si="127"/>
        <v>0</v>
      </c>
      <c r="BT107" s="65">
        <f t="shared" ca="1" si="127"/>
        <v>0</v>
      </c>
      <c r="BU107" s="65">
        <f t="shared" ca="1" si="127"/>
        <v>0</v>
      </c>
      <c r="BV107" s="65">
        <f t="shared" ca="1" si="127"/>
        <v>0</v>
      </c>
      <c r="BW107" s="65">
        <f t="shared" ca="1" si="127"/>
        <v>0</v>
      </c>
      <c r="BX107" s="65">
        <f t="shared" ca="1" si="127"/>
        <v>0</v>
      </c>
      <c r="BY107" s="65">
        <f t="shared" ca="1" si="127"/>
        <v>0</v>
      </c>
      <c r="BZ107" s="65">
        <f t="shared" ca="1" si="127"/>
        <v>0</v>
      </c>
      <c r="CA107" s="65">
        <f t="shared" ca="1" si="127"/>
        <v>0</v>
      </c>
      <c r="CB107" s="65">
        <f t="shared" ca="1" si="127"/>
        <v>0</v>
      </c>
      <c r="CC107" s="65">
        <f t="shared" ca="1" si="127"/>
        <v>0</v>
      </c>
      <c r="CD107" s="65">
        <f t="shared" ca="1" si="127"/>
        <v>50</v>
      </c>
      <c r="CE107" s="65">
        <f t="shared" ca="1" si="127"/>
        <v>50</v>
      </c>
      <c r="CF107" s="65">
        <f t="shared" ca="1" si="127"/>
        <v>0</v>
      </c>
    </row>
    <row r="108" spans="2:84" s="53" customFormat="1" ht="12" x14ac:dyDescent="0.25">
      <c r="B108" s="50">
        <f>ROW()</f>
        <v>108</v>
      </c>
      <c r="O108" s="56"/>
      <c r="P108" s="57"/>
      <c r="Q108" s="58"/>
      <c r="U108" s="62"/>
      <c r="W108" s="61"/>
      <c r="X108" s="65">
        <f t="shared" ca="1" si="113"/>
        <v>0</v>
      </c>
      <c r="Y108" s="65">
        <f t="shared" ca="1" si="123"/>
        <v>0</v>
      </c>
      <c r="Z108" s="65">
        <f t="shared" ca="1" si="123"/>
        <v>0</v>
      </c>
      <c r="AA108" s="65">
        <f t="shared" ca="1" si="123"/>
        <v>0</v>
      </c>
      <c r="AB108" s="65">
        <f t="shared" ca="1" si="123"/>
        <v>0</v>
      </c>
      <c r="AC108" s="65">
        <f t="shared" ca="1" si="123"/>
        <v>0</v>
      </c>
      <c r="AD108" s="65">
        <f t="shared" ca="1" si="123"/>
        <v>0</v>
      </c>
      <c r="AE108" s="65">
        <f t="shared" ca="1" si="123"/>
        <v>0</v>
      </c>
      <c r="AF108" s="65">
        <f t="shared" ca="1" si="123"/>
        <v>0</v>
      </c>
      <c r="AG108" s="65">
        <f t="shared" ca="1" si="123"/>
        <v>0</v>
      </c>
      <c r="AH108" s="65">
        <f t="shared" ca="1" si="123"/>
        <v>0</v>
      </c>
      <c r="AI108" s="65">
        <f t="shared" ca="1" si="123"/>
        <v>0</v>
      </c>
      <c r="AJ108" s="65">
        <f t="shared" ca="1" si="127"/>
        <v>0</v>
      </c>
      <c r="AK108" s="65">
        <f t="shared" ca="1" si="127"/>
        <v>0</v>
      </c>
      <c r="AL108" s="65">
        <f t="shared" ca="1" si="127"/>
        <v>0</v>
      </c>
      <c r="AM108" s="65">
        <f t="shared" ca="1" si="127"/>
        <v>0</v>
      </c>
      <c r="AN108" s="65">
        <f t="shared" ca="1" si="127"/>
        <v>0</v>
      </c>
      <c r="AO108" s="65">
        <f t="shared" ca="1" si="127"/>
        <v>0</v>
      </c>
      <c r="AP108" s="65">
        <f t="shared" ca="1" si="127"/>
        <v>0</v>
      </c>
      <c r="AQ108" s="65">
        <f t="shared" ca="1" si="127"/>
        <v>0</v>
      </c>
      <c r="AR108" s="65">
        <f t="shared" ca="1" si="127"/>
        <v>0</v>
      </c>
      <c r="AS108" s="65">
        <f t="shared" ca="1" si="127"/>
        <v>0</v>
      </c>
      <c r="AT108" s="65">
        <f t="shared" ca="1" si="127"/>
        <v>0</v>
      </c>
      <c r="AU108" s="65">
        <f t="shared" ca="1" si="127"/>
        <v>0</v>
      </c>
      <c r="AV108" s="65">
        <f t="shared" ca="1" si="127"/>
        <v>0</v>
      </c>
      <c r="AW108" s="65">
        <f t="shared" ca="1" si="127"/>
        <v>0</v>
      </c>
      <c r="AX108" s="65">
        <f t="shared" ca="1" si="127"/>
        <v>0</v>
      </c>
      <c r="AY108" s="65">
        <f t="shared" ca="1" si="127"/>
        <v>0</v>
      </c>
      <c r="AZ108" s="65">
        <f t="shared" ca="1" si="127"/>
        <v>0</v>
      </c>
      <c r="BA108" s="65">
        <f t="shared" ca="1" si="127"/>
        <v>0</v>
      </c>
      <c r="BB108" s="65">
        <f t="shared" ca="1" si="127"/>
        <v>0</v>
      </c>
      <c r="BC108" s="65">
        <f t="shared" ca="1" si="127"/>
        <v>0</v>
      </c>
      <c r="BD108" s="65">
        <f t="shared" ca="1" si="127"/>
        <v>0</v>
      </c>
      <c r="BE108" s="65">
        <f t="shared" ca="1" si="127"/>
        <v>0</v>
      </c>
      <c r="BF108" s="65">
        <f t="shared" ca="1" si="127"/>
        <v>0</v>
      </c>
      <c r="BG108" s="65">
        <f t="shared" ca="1" si="127"/>
        <v>0</v>
      </c>
      <c r="BH108" s="65">
        <f t="shared" ca="1" si="127"/>
        <v>0</v>
      </c>
      <c r="BI108" s="65">
        <f t="shared" ca="1" si="127"/>
        <v>0</v>
      </c>
      <c r="BJ108" s="65">
        <f t="shared" ca="1" si="127"/>
        <v>0</v>
      </c>
      <c r="BK108" s="65">
        <f t="shared" ca="1" si="127"/>
        <v>0</v>
      </c>
      <c r="BL108" s="65">
        <f t="shared" ca="1" si="127"/>
        <v>0</v>
      </c>
      <c r="BM108" s="65">
        <f t="shared" ca="1" si="127"/>
        <v>0</v>
      </c>
      <c r="BN108" s="65">
        <f t="shared" ca="1" si="127"/>
        <v>0</v>
      </c>
      <c r="BO108" s="65">
        <f t="shared" ca="1" si="127"/>
        <v>0</v>
      </c>
      <c r="BP108" s="65">
        <f t="shared" ca="1" si="127"/>
        <v>0</v>
      </c>
      <c r="BQ108" s="65">
        <f t="shared" ca="1" si="127"/>
        <v>0</v>
      </c>
      <c r="BR108" s="65">
        <f t="shared" ca="1" si="127"/>
        <v>0</v>
      </c>
      <c r="BS108" s="65">
        <f t="shared" ca="1" si="127"/>
        <v>0</v>
      </c>
      <c r="BT108" s="65">
        <f t="shared" ca="1" si="127"/>
        <v>0</v>
      </c>
      <c r="BU108" s="65">
        <f t="shared" ca="1" si="127"/>
        <v>0</v>
      </c>
      <c r="BV108" s="65">
        <f t="shared" ca="1" si="127"/>
        <v>0</v>
      </c>
      <c r="BW108" s="65">
        <f t="shared" ca="1" si="127"/>
        <v>0</v>
      </c>
      <c r="BX108" s="65">
        <f t="shared" ca="1" si="127"/>
        <v>0</v>
      </c>
      <c r="BY108" s="65">
        <f t="shared" ca="1" si="127"/>
        <v>0</v>
      </c>
      <c r="BZ108" s="65">
        <f t="shared" ca="1" si="127"/>
        <v>0</v>
      </c>
      <c r="CA108" s="65">
        <f t="shared" ca="1" si="127"/>
        <v>0</v>
      </c>
      <c r="CB108" s="65">
        <f t="shared" ca="1" si="127"/>
        <v>0</v>
      </c>
      <c r="CC108" s="65">
        <f t="shared" ca="1" si="127"/>
        <v>0</v>
      </c>
      <c r="CD108" s="65">
        <f t="shared" ca="1" si="127"/>
        <v>5000</v>
      </c>
      <c r="CE108" s="65">
        <f t="shared" ca="1" si="127"/>
        <v>0</v>
      </c>
      <c r="CF108" s="65">
        <f t="shared" ca="1" si="127"/>
        <v>0</v>
      </c>
    </row>
    <row r="109" spans="2:84" s="53" customFormat="1" ht="12" x14ac:dyDescent="0.25">
      <c r="B109" s="50">
        <f>ROW()</f>
        <v>109</v>
      </c>
      <c r="O109" s="56"/>
      <c r="P109" s="57"/>
      <c r="Q109" s="58"/>
      <c r="U109" s="62"/>
      <c r="W109" s="61"/>
      <c r="X109" s="65">
        <f t="shared" ca="1" si="113"/>
        <v>0</v>
      </c>
      <c r="Y109" s="65">
        <f t="shared" ca="1" si="123"/>
        <v>0</v>
      </c>
      <c r="Z109" s="65">
        <f t="shared" ca="1" si="123"/>
        <v>0</v>
      </c>
      <c r="AA109" s="65">
        <f t="shared" ca="1" si="123"/>
        <v>0</v>
      </c>
      <c r="AB109" s="65">
        <f t="shared" ca="1" si="123"/>
        <v>0</v>
      </c>
      <c r="AC109" s="65">
        <f t="shared" ca="1" si="123"/>
        <v>0</v>
      </c>
      <c r="AD109" s="65">
        <f t="shared" ca="1" si="123"/>
        <v>0</v>
      </c>
      <c r="AE109" s="65">
        <f t="shared" ca="1" si="123"/>
        <v>0</v>
      </c>
      <c r="AF109" s="65">
        <f t="shared" ca="1" si="123"/>
        <v>0</v>
      </c>
      <c r="AG109" s="65">
        <f t="shared" ca="1" si="123"/>
        <v>0</v>
      </c>
      <c r="AH109" s="65">
        <f t="shared" ca="1" si="123"/>
        <v>0</v>
      </c>
      <c r="AI109" s="65">
        <f t="shared" ca="1" si="123"/>
        <v>0</v>
      </c>
      <c r="AJ109" s="65">
        <f t="shared" ca="1" si="127"/>
        <v>0</v>
      </c>
      <c r="AK109" s="65">
        <f t="shared" ca="1" si="127"/>
        <v>0</v>
      </c>
      <c r="AL109" s="65">
        <f t="shared" ca="1" si="127"/>
        <v>0</v>
      </c>
      <c r="AM109" s="65">
        <f t="shared" ca="1" si="127"/>
        <v>0</v>
      </c>
      <c r="AN109" s="65">
        <f t="shared" ca="1" si="127"/>
        <v>0</v>
      </c>
      <c r="AO109" s="65">
        <f t="shared" ca="1" si="127"/>
        <v>0</v>
      </c>
      <c r="AP109" s="65">
        <f t="shared" ca="1" si="127"/>
        <v>0</v>
      </c>
      <c r="AQ109" s="65">
        <f t="shared" ca="1" si="127"/>
        <v>0</v>
      </c>
      <c r="AR109" s="65">
        <f t="shared" ca="1" si="127"/>
        <v>0</v>
      </c>
      <c r="AS109" s="65">
        <f t="shared" ca="1" si="127"/>
        <v>0</v>
      </c>
      <c r="AT109" s="65">
        <f t="shared" ca="1" si="127"/>
        <v>0</v>
      </c>
      <c r="AU109" s="65">
        <f t="shared" ca="1" si="127"/>
        <v>0</v>
      </c>
      <c r="AV109" s="65">
        <f t="shared" ca="1" si="127"/>
        <v>0</v>
      </c>
      <c r="AW109" s="65">
        <f t="shared" ca="1" si="127"/>
        <v>0</v>
      </c>
      <c r="AX109" s="65">
        <f t="shared" ca="1" si="127"/>
        <v>0</v>
      </c>
      <c r="AY109" s="65">
        <f t="shared" ca="1" si="127"/>
        <v>0</v>
      </c>
      <c r="AZ109" s="65">
        <f t="shared" ca="1" si="127"/>
        <v>0</v>
      </c>
      <c r="BA109" s="65">
        <f t="shared" ca="1" si="127"/>
        <v>0</v>
      </c>
      <c r="BB109" s="65">
        <f t="shared" ca="1" si="127"/>
        <v>0</v>
      </c>
      <c r="BC109" s="65">
        <f t="shared" ca="1" si="127"/>
        <v>0</v>
      </c>
      <c r="BD109" s="65">
        <f t="shared" ca="1" si="127"/>
        <v>0</v>
      </c>
      <c r="BE109" s="65">
        <f t="shared" ca="1" si="127"/>
        <v>0</v>
      </c>
      <c r="BF109" s="65">
        <f t="shared" ca="1" si="127"/>
        <v>0</v>
      </c>
      <c r="BG109" s="65">
        <f t="shared" ca="1" si="127"/>
        <v>0</v>
      </c>
      <c r="BH109" s="65">
        <f t="shared" ca="1" si="127"/>
        <v>0</v>
      </c>
      <c r="BI109" s="65">
        <f t="shared" ca="1" si="127"/>
        <v>0</v>
      </c>
      <c r="BJ109" s="65">
        <f t="shared" ca="1" si="127"/>
        <v>0</v>
      </c>
      <c r="BK109" s="65">
        <f t="shared" ca="1" si="127"/>
        <v>0</v>
      </c>
      <c r="BL109" s="65">
        <f t="shared" ca="1" si="127"/>
        <v>0</v>
      </c>
      <c r="BM109" s="65">
        <f t="shared" ca="1" si="127"/>
        <v>0</v>
      </c>
      <c r="BN109" s="65">
        <f t="shared" ca="1" si="127"/>
        <v>0</v>
      </c>
      <c r="BO109" s="65">
        <f t="shared" ca="1" si="127"/>
        <v>0</v>
      </c>
      <c r="BP109" s="65">
        <f t="shared" ca="1" si="127"/>
        <v>0</v>
      </c>
      <c r="BQ109" s="65">
        <f t="shared" ca="1" si="127"/>
        <v>0</v>
      </c>
      <c r="BR109" s="65">
        <f t="shared" ca="1" si="127"/>
        <v>0</v>
      </c>
      <c r="BS109" s="65">
        <f t="shared" ca="1" si="127"/>
        <v>0</v>
      </c>
      <c r="BT109" s="65">
        <f t="shared" ca="1" si="127"/>
        <v>0</v>
      </c>
      <c r="BU109" s="65">
        <f t="shared" ca="1" si="127"/>
        <v>0</v>
      </c>
      <c r="BV109" s="65">
        <f t="shared" ca="1" si="127"/>
        <v>0</v>
      </c>
      <c r="BW109" s="65">
        <f t="shared" ca="1" si="127"/>
        <v>0</v>
      </c>
      <c r="BX109" s="65">
        <f t="shared" ca="1" si="127"/>
        <v>0</v>
      </c>
      <c r="BY109" s="65">
        <f t="shared" ca="1" si="127"/>
        <v>0</v>
      </c>
      <c r="BZ109" s="65">
        <f t="shared" ca="1" si="127"/>
        <v>0</v>
      </c>
      <c r="CA109" s="65">
        <f t="shared" ca="1" si="127"/>
        <v>0</v>
      </c>
      <c r="CB109" s="65">
        <f t="shared" ca="1" si="127"/>
        <v>0</v>
      </c>
      <c r="CC109" s="65">
        <f t="shared" ca="1" si="127"/>
        <v>0</v>
      </c>
      <c r="CD109" s="65">
        <f t="shared" ca="1" si="127"/>
        <v>0</v>
      </c>
      <c r="CE109" s="65">
        <f t="shared" ca="1" si="127"/>
        <v>0</v>
      </c>
      <c r="CF109" s="65">
        <f t="shared" ca="1" si="127"/>
        <v>0</v>
      </c>
    </row>
    <row r="110" spans="2:84" s="53" customFormat="1" ht="12" x14ac:dyDescent="0.25">
      <c r="B110" s="50">
        <f>ROW()</f>
        <v>110</v>
      </c>
      <c r="O110" s="56"/>
      <c r="P110" s="57"/>
      <c r="Q110" s="58"/>
      <c r="U110" s="62"/>
      <c r="W110" s="61"/>
      <c r="X110" s="65">
        <f t="shared" ca="1" si="113"/>
        <v>0</v>
      </c>
      <c r="Y110" s="65">
        <f t="shared" ca="1" si="123"/>
        <v>0</v>
      </c>
      <c r="Z110" s="65">
        <f t="shared" ca="1" si="123"/>
        <v>0</v>
      </c>
      <c r="AA110" s="65">
        <f t="shared" ca="1" si="123"/>
        <v>0</v>
      </c>
      <c r="AB110" s="65">
        <f t="shared" ca="1" si="123"/>
        <v>0</v>
      </c>
      <c r="AC110" s="65">
        <f t="shared" ca="1" si="123"/>
        <v>0</v>
      </c>
      <c r="AD110" s="65">
        <f t="shared" ca="1" si="123"/>
        <v>0</v>
      </c>
      <c r="AE110" s="65">
        <f t="shared" ca="1" si="123"/>
        <v>0</v>
      </c>
      <c r="AF110" s="65">
        <f t="shared" ca="1" si="123"/>
        <v>0</v>
      </c>
      <c r="AG110" s="65">
        <f t="shared" ca="1" si="123"/>
        <v>0</v>
      </c>
      <c r="AH110" s="65">
        <f t="shared" ca="1" si="123"/>
        <v>0</v>
      </c>
      <c r="AI110" s="65">
        <f t="shared" ca="1" si="123"/>
        <v>0</v>
      </c>
      <c r="AJ110" s="65">
        <f t="shared" ca="1" si="127"/>
        <v>0</v>
      </c>
      <c r="AK110" s="65">
        <f t="shared" ca="1" si="127"/>
        <v>0</v>
      </c>
      <c r="AL110" s="65">
        <f t="shared" ca="1" si="127"/>
        <v>0</v>
      </c>
      <c r="AM110" s="65">
        <f t="shared" ca="1" si="127"/>
        <v>0</v>
      </c>
      <c r="AN110" s="65">
        <f t="shared" ca="1" si="127"/>
        <v>0</v>
      </c>
      <c r="AO110" s="65">
        <f t="shared" ca="1" si="127"/>
        <v>0</v>
      </c>
      <c r="AP110" s="65">
        <f t="shared" ca="1" si="127"/>
        <v>0</v>
      </c>
      <c r="AQ110" s="65">
        <f t="shared" ca="1" si="127"/>
        <v>0</v>
      </c>
      <c r="AR110" s="65">
        <f t="shared" ca="1" si="127"/>
        <v>0</v>
      </c>
      <c r="AS110" s="65">
        <f t="shared" ca="1" si="127"/>
        <v>0</v>
      </c>
      <c r="AT110" s="65">
        <f t="shared" ca="1" si="127"/>
        <v>0</v>
      </c>
      <c r="AU110" s="65">
        <f t="shared" ca="1" si="127"/>
        <v>0</v>
      </c>
      <c r="AV110" s="65">
        <f t="shared" ca="1" si="127"/>
        <v>0</v>
      </c>
      <c r="AW110" s="65">
        <f t="shared" ca="1" si="127"/>
        <v>0</v>
      </c>
      <c r="AX110" s="65">
        <f t="shared" ca="1" si="127"/>
        <v>0</v>
      </c>
      <c r="AY110" s="65">
        <f t="shared" ca="1" si="127"/>
        <v>0</v>
      </c>
      <c r="AZ110" s="65">
        <f t="shared" ca="1" si="127"/>
        <v>0</v>
      </c>
      <c r="BA110" s="65">
        <f t="shared" ca="1" si="127"/>
        <v>0</v>
      </c>
      <c r="BB110" s="65">
        <f t="shared" ca="1" si="127"/>
        <v>0</v>
      </c>
      <c r="BC110" s="65">
        <f t="shared" ca="1" si="127"/>
        <v>0</v>
      </c>
      <c r="BD110" s="65">
        <f t="shared" ca="1" si="127"/>
        <v>0</v>
      </c>
      <c r="BE110" s="65">
        <f t="shared" ca="1" si="127"/>
        <v>0</v>
      </c>
      <c r="BF110" s="65">
        <f t="shared" ca="1" si="127"/>
        <v>0</v>
      </c>
      <c r="BG110" s="65">
        <f t="shared" ca="1" si="127"/>
        <v>0</v>
      </c>
      <c r="BH110" s="65">
        <f t="shared" ca="1" si="127"/>
        <v>0</v>
      </c>
      <c r="BI110" s="65">
        <f t="shared" ca="1" si="127"/>
        <v>0</v>
      </c>
      <c r="BJ110" s="65">
        <f t="shared" ca="1" si="127"/>
        <v>0</v>
      </c>
      <c r="BK110" s="65">
        <f t="shared" ca="1" si="127"/>
        <v>0</v>
      </c>
      <c r="BL110" s="65">
        <f t="shared" ca="1" si="127"/>
        <v>0</v>
      </c>
      <c r="BM110" s="65">
        <f t="shared" ca="1" si="127"/>
        <v>0</v>
      </c>
      <c r="BN110" s="65">
        <f t="shared" ca="1" si="127"/>
        <v>0</v>
      </c>
      <c r="BO110" s="65">
        <f t="shared" ca="1" si="127"/>
        <v>0</v>
      </c>
      <c r="BP110" s="65">
        <f t="shared" ca="1" si="127"/>
        <v>0</v>
      </c>
      <c r="BQ110" s="65">
        <f t="shared" ca="1" si="127"/>
        <v>0</v>
      </c>
      <c r="BR110" s="65">
        <f t="shared" ca="1" si="127"/>
        <v>0</v>
      </c>
      <c r="BS110" s="65">
        <f t="shared" ca="1" si="127"/>
        <v>0</v>
      </c>
      <c r="BT110" s="65">
        <f t="shared" ca="1" si="127"/>
        <v>0</v>
      </c>
      <c r="BU110" s="65">
        <f t="shared" ca="1" si="127"/>
        <v>0</v>
      </c>
      <c r="BV110" s="65">
        <f t="shared" ca="1" si="127"/>
        <v>0</v>
      </c>
      <c r="BW110" s="65">
        <f t="shared" ca="1" si="127"/>
        <v>0</v>
      </c>
      <c r="BX110" s="65">
        <f t="shared" ref="BX110:CF110" ca="1" si="128">SUMIFS(INDIRECT("Prcsses!"&amp;ADDRESS($B110,$X$2)&amp;":"&amp;ADDRESS($B110,$X$2-1+$P$8)),INDIRECT("Prcsses!"&amp;ADDRESS($B$8,$X$2)&amp;":"&amp;ADDRESS($B$8,$X$2-1+$P$8)),BX$8)</f>
        <v>0</v>
      </c>
      <c r="BY110" s="65">
        <f t="shared" ca="1" si="128"/>
        <v>0</v>
      </c>
      <c r="BZ110" s="65">
        <f t="shared" ca="1" si="128"/>
        <v>0</v>
      </c>
      <c r="CA110" s="65">
        <f t="shared" ca="1" si="128"/>
        <v>0</v>
      </c>
      <c r="CB110" s="65">
        <f t="shared" ca="1" si="128"/>
        <v>0</v>
      </c>
      <c r="CC110" s="65">
        <f t="shared" ca="1" si="128"/>
        <v>0</v>
      </c>
      <c r="CD110" s="65">
        <f t="shared" ca="1" si="128"/>
        <v>0</v>
      </c>
      <c r="CE110" s="65">
        <f t="shared" ca="1" si="128"/>
        <v>0</v>
      </c>
      <c r="CF110" s="65">
        <f t="shared" ca="1" si="128"/>
        <v>0</v>
      </c>
    </row>
    <row r="111" spans="2:84" s="53" customFormat="1" ht="12" x14ac:dyDescent="0.25">
      <c r="B111" s="50">
        <f>ROW()</f>
        <v>111</v>
      </c>
      <c r="O111" s="56"/>
      <c r="P111" s="57"/>
      <c r="Q111" s="58"/>
      <c r="U111" s="62"/>
      <c r="W111" s="61"/>
      <c r="X111" s="65">
        <f t="shared" ca="1" si="113"/>
        <v>0</v>
      </c>
      <c r="Y111" s="65">
        <f t="shared" ca="1" si="123"/>
        <v>0</v>
      </c>
      <c r="Z111" s="65">
        <f t="shared" ca="1" si="123"/>
        <v>0</v>
      </c>
      <c r="AA111" s="65">
        <f t="shared" ca="1" si="123"/>
        <v>0</v>
      </c>
      <c r="AB111" s="65">
        <f t="shared" ca="1" si="123"/>
        <v>0</v>
      </c>
      <c r="AC111" s="65">
        <f t="shared" ref="Y111:AI132" ca="1" si="129">SUMIFS(INDIRECT("Prcsses!"&amp;ADDRESS($B111,$X$2)&amp;":"&amp;ADDRESS($B111,$X$2-1+$P$8)),INDIRECT("Prcsses!"&amp;ADDRESS($B$8,$X$2)&amp;":"&amp;ADDRESS($B$8,$X$2-1+$P$8)),AC$8)</f>
        <v>0</v>
      </c>
      <c r="AD111" s="65">
        <f t="shared" ca="1" si="129"/>
        <v>0</v>
      </c>
      <c r="AE111" s="65">
        <f t="shared" ca="1" si="129"/>
        <v>0</v>
      </c>
      <c r="AF111" s="65">
        <f t="shared" ca="1" si="129"/>
        <v>0</v>
      </c>
      <c r="AG111" s="65">
        <f t="shared" ca="1" si="129"/>
        <v>0</v>
      </c>
      <c r="AH111" s="65">
        <f t="shared" ca="1" si="129"/>
        <v>0</v>
      </c>
      <c r="AI111" s="65">
        <f t="shared" ca="1" si="129"/>
        <v>0</v>
      </c>
      <c r="AJ111" s="65">
        <f t="shared" ref="AJ111:CF116" ca="1" si="130">SUMIFS(INDIRECT("Prcsses!"&amp;ADDRESS($B111,$X$2)&amp;":"&amp;ADDRESS($B111,$X$2-1+$P$8)),INDIRECT("Prcsses!"&amp;ADDRESS($B$8,$X$2)&amp;":"&amp;ADDRESS($B$8,$X$2-1+$P$8)),AJ$8)</f>
        <v>0</v>
      </c>
      <c r="AK111" s="65">
        <f t="shared" ca="1" si="130"/>
        <v>0</v>
      </c>
      <c r="AL111" s="65">
        <f t="shared" ca="1" si="130"/>
        <v>0</v>
      </c>
      <c r="AM111" s="65">
        <f t="shared" ca="1" si="130"/>
        <v>0</v>
      </c>
      <c r="AN111" s="65">
        <f t="shared" ca="1" si="130"/>
        <v>0</v>
      </c>
      <c r="AO111" s="65">
        <f t="shared" ca="1" si="130"/>
        <v>0</v>
      </c>
      <c r="AP111" s="65">
        <f t="shared" ca="1" si="130"/>
        <v>0</v>
      </c>
      <c r="AQ111" s="65">
        <f t="shared" ca="1" si="130"/>
        <v>0</v>
      </c>
      <c r="AR111" s="65">
        <f t="shared" ca="1" si="130"/>
        <v>0</v>
      </c>
      <c r="AS111" s="65">
        <f t="shared" ca="1" si="130"/>
        <v>0</v>
      </c>
      <c r="AT111" s="65">
        <f t="shared" ca="1" si="130"/>
        <v>0</v>
      </c>
      <c r="AU111" s="65">
        <f t="shared" ca="1" si="130"/>
        <v>0</v>
      </c>
      <c r="AV111" s="65">
        <f t="shared" ca="1" si="130"/>
        <v>0</v>
      </c>
      <c r="AW111" s="65">
        <f t="shared" ca="1" si="130"/>
        <v>0</v>
      </c>
      <c r="AX111" s="65">
        <f t="shared" ca="1" si="130"/>
        <v>0</v>
      </c>
      <c r="AY111" s="65">
        <f t="shared" ca="1" si="130"/>
        <v>0</v>
      </c>
      <c r="AZ111" s="65">
        <f t="shared" ca="1" si="130"/>
        <v>0</v>
      </c>
      <c r="BA111" s="65">
        <f t="shared" ca="1" si="130"/>
        <v>0</v>
      </c>
      <c r="BB111" s="65">
        <f t="shared" ca="1" si="130"/>
        <v>0</v>
      </c>
      <c r="BC111" s="65">
        <f t="shared" ca="1" si="130"/>
        <v>0</v>
      </c>
      <c r="BD111" s="65">
        <f t="shared" ca="1" si="130"/>
        <v>0</v>
      </c>
      <c r="BE111" s="65">
        <f t="shared" ca="1" si="130"/>
        <v>0</v>
      </c>
      <c r="BF111" s="65">
        <f t="shared" ca="1" si="130"/>
        <v>0</v>
      </c>
      <c r="BG111" s="65">
        <f t="shared" ca="1" si="130"/>
        <v>0</v>
      </c>
      <c r="BH111" s="65">
        <f t="shared" ca="1" si="130"/>
        <v>0</v>
      </c>
      <c r="BI111" s="65">
        <f t="shared" ca="1" si="130"/>
        <v>0</v>
      </c>
      <c r="BJ111" s="65">
        <f t="shared" ca="1" si="130"/>
        <v>0</v>
      </c>
      <c r="BK111" s="65">
        <f t="shared" ca="1" si="130"/>
        <v>0</v>
      </c>
      <c r="BL111" s="65">
        <f t="shared" ca="1" si="130"/>
        <v>0</v>
      </c>
      <c r="BM111" s="65">
        <f t="shared" ca="1" si="130"/>
        <v>0</v>
      </c>
      <c r="BN111" s="65">
        <f t="shared" ca="1" si="130"/>
        <v>0</v>
      </c>
      <c r="BO111" s="65">
        <f t="shared" ca="1" si="130"/>
        <v>0</v>
      </c>
      <c r="BP111" s="65">
        <f t="shared" ca="1" si="130"/>
        <v>0</v>
      </c>
      <c r="BQ111" s="65">
        <f t="shared" ca="1" si="130"/>
        <v>0</v>
      </c>
      <c r="BR111" s="65">
        <f t="shared" ca="1" si="130"/>
        <v>0</v>
      </c>
      <c r="BS111" s="65">
        <f t="shared" ca="1" si="130"/>
        <v>0</v>
      </c>
      <c r="BT111" s="65">
        <f t="shared" ca="1" si="130"/>
        <v>490000</v>
      </c>
      <c r="BU111" s="65">
        <f t="shared" ca="1" si="130"/>
        <v>470000</v>
      </c>
      <c r="BV111" s="65">
        <f t="shared" ca="1" si="130"/>
        <v>20000</v>
      </c>
      <c r="BW111" s="65">
        <f t="shared" ca="1" si="130"/>
        <v>0</v>
      </c>
      <c r="BX111" s="65">
        <f t="shared" ca="1" si="130"/>
        <v>0</v>
      </c>
      <c r="BY111" s="65">
        <f t="shared" ca="1" si="130"/>
        <v>0</v>
      </c>
      <c r="BZ111" s="65">
        <f t="shared" ca="1" si="130"/>
        <v>0</v>
      </c>
      <c r="CA111" s="65">
        <f t="shared" ca="1" si="130"/>
        <v>0</v>
      </c>
      <c r="CB111" s="65">
        <f t="shared" ca="1" si="130"/>
        <v>0</v>
      </c>
      <c r="CC111" s="65">
        <f t="shared" ca="1" si="130"/>
        <v>50000</v>
      </c>
      <c r="CD111" s="65">
        <f t="shared" ca="1" si="130"/>
        <v>50000</v>
      </c>
      <c r="CE111" s="65">
        <f t="shared" ca="1" si="130"/>
        <v>70000</v>
      </c>
      <c r="CF111" s="65">
        <f t="shared" ca="1" si="130"/>
        <v>0</v>
      </c>
    </row>
    <row r="112" spans="2:84" s="53" customFormat="1" ht="12" x14ac:dyDescent="0.25">
      <c r="B112" s="50">
        <f>ROW()</f>
        <v>112</v>
      </c>
      <c r="O112" s="56"/>
      <c r="P112" s="57"/>
      <c r="Q112" s="58"/>
      <c r="U112" s="62"/>
      <c r="W112" s="61"/>
      <c r="X112" s="65">
        <f t="shared" ref="X112:X175" ca="1" si="131">SUMIFS(INDIRECT("Prcsses!"&amp;ADDRESS($B112,$X$2)&amp;":"&amp;ADDRESS($B112,$X$2-1+$P$8)),INDIRECT("Prcsses!"&amp;ADDRESS($B$8,$X$2)&amp;":"&amp;ADDRESS($B$8,$X$2-1+$P$8)),X$8)</f>
        <v>0</v>
      </c>
      <c r="Y112" s="65">
        <f t="shared" ca="1" si="129"/>
        <v>0</v>
      </c>
      <c r="Z112" s="65">
        <f t="shared" ca="1" si="129"/>
        <v>0</v>
      </c>
      <c r="AA112" s="65">
        <f t="shared" ca="1" si="129"/>
        <v>0</v>
      </c>
      <c r="AB112" s="65">
        <f t="shared" ca="1" si="129"/>
        <v>0</v>
      </c>
      <c r="AC112" s="65">
        <f t="shared" ca="1" si="129"/>
        <v>0</v>
      </c>
      <c r="AD112" s="65">
        <f t="shared" ca="1" si="129"/>
        <v>0</v>
      </c>
      <c r="AE112" s="65">
        <f t="shared" ca="1" si="129"/>
        <v>0</v>
      </c>
      <c r="AF112" s="65">
        <f t="shared" ca="1" si="129"/>
        <v>0</v>
      </c>
      <c r="AG112" s="65">
        <f t="shared" ca="1" si="129"/>
        <v>0</v>
      </c>
      <c r="AH112" s="65">
        <f t="shared" ca="1" si="129"/>
        <v>0</v>
      </c>
      <c r="AI112" s="65">
        <f t="shared" ca="1" si="129"/>
        <v>0</v>
      </c>
      <c r="AJ112" s="65">
        <f t="shared" ca="1" si="130"/>
        <v>0</v>
      </c>
      <c r="AK112" s="65">
        <f t="shared" ca="1" si="130"/>
        <v>0</v>
      </c>
      <c r="AL112" s="65">
        <f t="shared" ca="1" si="130"/>
        <v>0</v>
      </c>
      <c r="AM112" s="65">
        <f t="shared" ca="1" si="130"/>
        <v>0</v>
      </c>
      <c r="AN112" s="65">
        <f t="shared" ca="1" si="130"/>
        <v>0</v>
      </c>
      <c r="AO112" s="65">
        <f t="shared" ca="1" si="130"/>
        <v>0</v>
      </c>
      <c r="AP112" s="65">
        <f t="shared" ca="1" si="130"/>
        <v>0</v>
      </c>
      <c r="AQ112" s="65">
        <f t="shared" ca="1" si="130"/>
        <v>0</v>
      </c>
      <c r="AR112" s="65">
        <f t="shared" ca="1" si="130"/>
        <v>0</v>
      </c>
      <c r="AS112" s="65">
        <f t="shared" ca="1" si="130"/>
        <v>0</v>
      </c>
      <c r="AT112" s="65">
        <f t="shared" ca="1" si="130"/>
        <v>0</v>
      </c>
      <c r="AU112" s="65">
        <f t="shared" ca="1" si="130"/>
        <v>0</v>
      </c>
      <c r="AV112" s="65">
        <f t="shared" ca="1" si="130"/>
        <v>0</v>
      </c>
      <c r="AW112" s="65">
        <f t="shared" ca="1" si="130"/>
        <v>0</v>
      </c>
      <c r="AX112" s="65">
        <f t="shared" ca="1" si="130"/>
        <v>0</v>
      </c>
      <c r="AY112" s="65">
        <f t="shared" ca="1" si="130"/>
        <v>0</v>
      </c>
      <c r="AZ112" s="65">
        <f t="shared" ca="1" si="130"/>
        <v>0</v>
      </c>
      <c r="BA112" s="65">
        <f t="shared" ca="1" si="130"/>
        <v>0</v>
      </c>
      <c r="BB112" s="65">
        <f t="shared" ca="1" si="130"/>
        <v>0</v>
      </c>
      <c r="BC112" s="65">
        <f t="shared" ca="1" si="130"/>
        <v>0</v>
      </c>
      <c r="BD112" s="65">
        <f t="shared" ca="1" si="130"/>
        <v>0</v>
      </c>
      <c r="BE112" s="65">
        <f t="shared" ca="1" si="130"/>
        <v>0</v>
      </c>
      <c r="BF112" s="65">
        <f t="shared" ca="1" si="130"/>
        <v>0</v>
      </c>
      <c r="BG112" s="65">
        <f t="shared" ca="1" si="130"/>
        <v>0</v>
      </c>
      <c r="BH112" s="65">
        <f t="shared" ca="1" si="130"/>
        <v>0</v>
      </c>
      <c r="BI112" s="65">
        <f t="shared" ca="1" si="130"/>
        <v>0</v>
      </c>
      <c r="BJ112" s="65">
        <f t="shared" ca="1" si="130"/>
        <v>0</v>
      </c>
      <c r="BK112" s="65">
        <f t="shared" ca="1" si="130"/>
        <v>0</v>
      </c>
      <c r="BL112" s="65">
        <f t="shared" ca="1" si="130"/>
        <v>0</v>
      </c>
      <c r="BM112" s="65">
        <f t="shared" ca="1" si="130"/>
        <v>0</v>
      </c>
      <c r="BN112" s="65">
        <f t="shared" ca="1" si="130"/>
        <v>0</v>
      </c>
      <c r="BO112" s="65">
        <f t="shared" ca="1" si="130"/>
        <v>0</v>
      </c>
      <c r="BP112" s="65">
        <f t="shared" ca="1" si="130"/>
        <v>0</v>
      </c>
      <c r="BQ112" s="65">
        <f t="shared" ca="1" si="130"/>
        <v>0</v>
      </c>
      <c r="BR112" s="65">
        <f t="shared" ca="1" si="130"/>
        <v>0</v>
      </c>
      <c r="BS112" s="65">
        <f t="shared" ca="1" si="130"/>
        <v>0</v>
      </c>
      <c r="BT112" s="65">
        <f t="shared" ca="1" si="130"/>
        <v>0</v>
      </c>
      <c r="BU112" s="65">
        <f t="shared" ca="1" si="130"/>
        <v>0</v>
      </c>
      <c r="BV112" s="65">
        <f t="shared" ca="1" si="130"/>
        <v>0</v>
      </c>
      <c r="BW112" s="65">
        <f t="shared" ca="1" si="130"/>
        <v>0</v>
      </c>
      <c r="BX112" s="65">
        <f t="shared" ca="1" si="130"/>
        <v>0</v>
      </c>
      <c r="BY112" s="65">
        <f t="shared" ca="1" si="130"/>
        <v>0</v>
      </c>
      <c r="BZ112" s="65">
        <f t="shared" ca="1" si="130"/>
        <v>0</v>
      </c>
      <c r="CA112" s="65">
        <f t="shared" ca="1" si="130"/>
        <v>0</v>
      </c>
      <c r="CB112" s="65">
        <f t="shared" ca="1" si="130"/>
        <v>0</v>
      </c>
      <c r="CC112" s="65">
        <f t="shared" ca="1" si="130"/>
        <v>0</v>
      </c>
      <c r="CD112" s="65">
        <f t="shared" ca="1" si="130"/>
        <v>0</v>
      </c>
      <c r="CE112" s="65">
        <f t="shared" ca="1" si="130"/>
        <v>20000</v>
      </c>
      <c r="CF112" s="65">
        <f t="shared" ca="1" si="130"/>
        <v>0</v>
      </c>
    </row>
    <row r="113" spans="2:84" s="53" customFormat="1" ht="12" x14ac:dyDescent="0.25">
      <c r="B113" s="50">
        <f>ROW()</f>
        <v>113</v>
      </c>
      <c r="O113" s="56"/>
      <c r="P113" s="57"/>
      <c r="Q113" s="58"/>
      <c r="U113" s="62"/>
      <c r="W113" s="61"/>
      <c r="X113" s="65">
        <f t="shared" ca="1" si="131"/>
        <v>0</v>
      </c>
      <c r="Y113" s="65">
        <f t="shared" ca="1" si="129"/>
        <v>0</v>
      </c>
      <c r="Z113" s="65">
        <f t="shared" ca="1" si="129"/>
        <v>0</v>
      </c>
      <c r="AA113" s="65">
        <f t="shared" ca="1" si="129"/>
        <v>0</v>
      </c>
      <c r="AB113" s="65">
        <f t="shared" ca="1" si="129"/>
        <v>0</v>
      </c>
      <c r="AC113" s="65">
        <f t="shared" ca="1" si="129"/>
        <v>0</v>
      </c>
      <c r="AD113" s="65">
        <f t="shared" ca="1" si="129"/>
        <v>0</v>
      </c>
      <c r="AE113" s="65">
        <f t="shared" ca="1" si="129"/>
        <v>0</v>
      </c>
      <c r="AF113" s="65">
        <f t="shared" ca="1" si="129"/>
        <v>0</v>
      </c>
      <c r="AG113" s="65">
        <f t="shared" ca="1" si="129"/>
        <v>0</v>
      </c>
      <c r="AH113" s="65">
        <f t="shared" ca="1" si="129"/>
        <v>0</v>
      </c>
      <c r="AI113" s="65">
        <f t="shared" ca="1" si="129"/>
        <v>0</v>
      </c>
      <c r="AJ113" s="65">
        <f t="shared" ca="1" si="130"/>
        <v>0</v>
      </c>
      <c r="AK113" s="65">
        <f t="shared" ca="1" si="130"/>
        <v>0</v>
      </c>
      <c r="AL113" s="65">
        <f t="shared" ca="1" si="130"/>
        <v>0</v>
      </c>
      <c r="AM113" s="65">
        <f t="shared" ca="1" si="130"/>
        <v>0</v>
      </c>
      <c r="AN113" s="65">
        <f t="shared" ca="1" si="130"/>
        <v>0</v>
      </c>
      <c r="AO113" s="65">
        <f t="shared" ca="1" si="130"/>
        <v>0</v>
      </c>
      <c r="AP113" s="65">
        <f t="shared" ca="1" si="130"/>
        <v>0</v>
      </c>
      <c r="AQ113" s="65">
        <f t="shared" ca="1" si="130"/>
        <v>0</v>
      </c>
      <c r="AR113" s="65">
        <f t="shared" ca="1" si="130"/>
        <v>0</v>
      </c>
      <c r="AS113" s="65">
        <f t="shared" ca="1" si="130"/>
        <v>0</v>
      </c>
      <c r="AT113" s="65">
        <f t="shared" ca="1" si="130"/>
        <v>0</v>
      </c>
      <c r="AU113" s="65">
        <f t="shared" ca="1" si="130"/>
        <v>0</v>
      </c>
      <c r="AV113" s="65">
        <f t="shared" ca="1" si="130"/>
        <v>0</v>
      </c>
      <c r="AW113" s="65">
        <f t="shared" ca="1" si="130"/>
        <v>0</v>
      </c>
      <c r="AX113" s="65">
        <f t="shared" ca="1" si="130"/>
        <v>0</v>
      </c>
      <c r="AY113" s="65">
        <f t="shared" ca="1" si="130"/>
        <v>0</v>
      </c>
      <c r="AZ113" s="65">
        <f t="shared" ca="1" si="130"/>
        <v>0</v>
      </c>
      <c r="BA113" s="65">
        <f t="shared" ca="1" si="130"/>
        <v>0</v>
      </c>
      <c r="BB113" s="65">
        <f t="shared" ca="1" si="130"/>
        <v>0</v>
      </c>
      <c r="BC113" s="65">
        <f t="shared" ca="1" si="130"/>
        <v>0</v>
      </c>
      <c r="BD113" s="65">
        <f t="shared" ca="1" si="130"/>
        <v>0</v>
      </c>
      <c r="BE113" s="65">
        <f t="shared" ca="1" si="130"/>
        <v>0</v>
      </c>
      <c r="BF113" s="65">
        <f t="shared" ca="1" si="130"/>
        <v>0</v>
      </c>
      <c r="BG113" s="65">
        <f t="shared" ca="1" si="130"/>
        <v>0</v>
      </c>
      <c r="BH113" s="65">
        <f t="shared" ca="1" si="130"/>
        <v>0</v>
      </c>
      <c r="BI113" s="65">
        <f t="shared" ca="1" si="130"/>
        <v>0</v>
      </c>
      <c r="BJ113" s="65">
        <f t="shared" ca="1" si="130"/>
        <v>0</v>
      </c>
      <c r="BK113" s="65">
        <f t="shared" ca="1" si="130"/>
        <v>0</v>
      </c>
      <c r="BL113" s="65">
        <f t="shared" ca="1" si="130"/>
        <v>0</v>
      </c>
      <c r="BM113" s="65">
        <f t="shared" ca="1" si="130"/>
        <v>0</v>
      </c>
      <c r="BN113" s="65">
        <f t="shared" ca="1" si="130"/>
        <v>0</v>
      </c>
      <c r="BO113" s="65">
        <f t="shared" ca="1" si="130"/>
        <v>0</v>
      </c>
      <c r="BP113" s="65">
        <f t="shared" ca="1" si="130"/>
        <v>0</v>
      </c>
      <c r="BQ113" s="65">
        <f t="shared" ca="1" si="130"/>
        <v>0</v>
      </c>
      <c r="BR113" s="65">
        <f t="shared" ca="1" si="130"/>
        <v>0</v>
      </c>
      <c r="BS113" s="65">
        <f t="shared" ca="1" si="130"/>
        <v>0</v>
      </c>
      <c r="BT113" s="65">
        <f t="shared" ca="1" si="130"/>
        <v>0</v>
      </c>
      <c r="BU113" s="65">
        <f t="shared" ca="1" si="130"/>
        <v>0</v>
      </c>
      <c r="BV113" s="65">
        <f t="shared" ca="1" si="130"/>
        <v>0</v>
      </c>
      <c r="BW113" s="65">
        <f t="shared" ca="1" si="130"/>
        <v>0</v>
      </c>
      <c r="BX113" s="65">
        <f t="shared" ca="1" si="130"/>
        <v>0</v>
      </c>
      <c r="BY113" s="65">
        <f t="shared" ca="1" si="130"/>
        <v>0</v>
      </c>
      <c r="BZ113" s="65">
        <f t="shared" ca="1" si="130"/>
        <v>0</v>
      </c>
      <c r="CA113" s="65">
        <f t="shared" ca="1" si="130"/>
        <v>0</v>
      </c>
      <c r="CB113" s="65">
        <f t="shared" ca="1" si="130"/>
        <v>0</v>
      </c>
      <c r="CC113" s="65">
        <f t="shared" ca="1" si="130"/>
        <v>50000</v>
      </c>
      <c r="CD113" s="65">
        <f t="shared" ca="1" si="130"/>
        <v>50000</v>
      </c>
      <c r="CE113" s="65">
        <f t="shared" ca="1" si="130"/>
        <v>50000</v>
      </c>
      <c r="CF113" s="65">
        <f t="shared" ca="1" si="130"/>
        <v>0</v>
      </c>
    </row>
    <row r="114" spans="2:84" s="53" customFormat="1" ht="12" x14ac:dyDescent="0.25">
      <c r="B114" s="50">
        <f>ROW()</f>
        <v>114</v>
      </c>
      <c r="O114" s="56"/>
      <c r="P114" s="57"/>
      <c r="Q114" s="58"/>
      <c r="U114" s="62"/>
      <c r="W114" s="61"/>
      <c r="X114" s="65">
        <f t="shared" ca="1" si="131"/>
        <v>0</v>
      </c>
      <c r="Y114" s="65">
        <f t="shared" ca="1" si="129"/>
        <v>0</v>
      </c>
      <c r="Z114" s="65">
        <f t="shared" ca="1" si="129"/>
        <v>0</v>
      </c>
      <c r="AA114" s="65">
        <f t="shared" ca="1" si="129"/>
        <v>0</v>
      </c>
      <c r="AB114" s="65">
        <f t="shared" ca="1" si="129"/>
        <v>0</v>
      </c>
      <c r="AC114" s="65">
        <f t="shared" ca="1" si="129"/>
        <v>0</v>
      </c>
      <c r="AD114" s="65">
        <f t="shared" ca="1" si="129"/>
        <v>0</v>
      </c>
      <c r="AE114" s="65">
        <f t="shared" ca="1" si="129"/>
        <v>0</v>
      </c>
      <c r="AF114" s="65">
        <f t="shared" ca="1" si="129"/>
        <v>0</v>
      </c>
      <c r="AG114" s="65">
        <f t="shared" ca="1" si="129"/>
        <v>0</v>
      </c>
      <c r="AH114" s="65">
        <f t="shared" ca="1" si="129"/>
        <v>0</v>
      </c>
      <c r="AI114" s="65">
        <f t="shared" ca="1" si="129"/>
        <v>0</v>
      </c>
      <c r="AJ114" s="65">
        <f t="shared" ca="1" si="130"/>
        <v>0</v>
      </c>
      <c r="AK114" s="65">
        <f t="shared" ca="1" si="130"/>
        <v>0</v>
      </c>
      <c r="AL114" s="65">
        <f t="shared" ca="1" si="130"/>
        <v>0</v>
      </c>
      <c r="AM114" s="65">
        <f t="shared" ca="1" si="130"/>
        <v>0</v>
      </c>
      <c r="AN114" s="65">
        <f t="shared" ca="1" si="130"/>
        <v>0</v>
      </c>
      <c r="AO114" s="65">
        <f t="shared" ca="1" si="130"/>
        <v>0</v>
      </c>
      <c r="AP114" s="65">
        <f t="shared" ca="1" si="130"/>
        <v>0</v>
      </c>
      <c r="AQ114" s="65">
        <f t="shared" ca="1" si="130"/>
        <v>0</v>
      </c>
      <c r="AR114" s="65">
        <f t="shared" ca="1" si="130"/>
        <v>0</v>
      </c>
      <c r="AS114" s="65">
        <f t="shared" ca="1" si="130"/>
        <v>0</v>
      </c>
      <c r="AT114" s="65">
        <f t="shared" ca="1" si="130"/>
        <v>0</v>
      </c>
      <c r="AU114" s="65">
        <f t="shared" ca="1" si="130"/>
        <v>0</v>
      </c>
      <c r="AV114" s="65">
        <f t="shared" ca="1" si="130"/>
        <v>0</v>
      </c>
      <c r="AW114" s="65">
        <f t="shared" ca="1" si="130"/>
        <v>0</v>
      </c>
      <c r="AX114" s="65">
        <f t="shared" ca="1" si="130"/>
        <v>0</v>
      </c>
      <c r="AY114" s="65">
        <f t="shared" ca="1" si="130"/>
        <v>0</v>
      </c>
      <c r="AZ114" s="65">
        <f t="shared" ca="1" si="130"/>
        <v>0</v>
      </c>
      <c r="BA114" s="65">
        <f t="shared" ca="1" si="130"/>
        <v>0</v>
      </c>
      <c r="BB114" s="65">
        <f t="shared" ca="1" si="130"/>
        <v>0</v>
      </c>
      <c r="BC114" s="65">
        <f t="shared" ca="1" si="130"/>
        <v>0</v>
      </c>
      <c r="BD114" s="65">
        <f t="shared" ca="1" si="130"/>
        <v>0</v>
      </c>
      <c r="BE114" s="65">
        <f t="shared" ca="1" si="130"/>
        <v>0</v>
      </c>
      <c r="BF114" s="65">
        <f t="shared" ca="1" si="130"/>
        <v>0</v>
      </c>
      <c r="BG114" s="65">
        <f t="shared" ca="1" si="130"/>
        <v>0</v>
      </c>
      <c r="BH114" s="65">
        <f t="shared" ca="1" si="130"/>
        <v>0</v>
      </c>
      <c r="BI114" s="65">
        <f t="shared" ca="1" si="130"/>
        <v>0</v>
      </c>
      <c r="BJ114" s="65">
        <f t="shared" ca="1" si="130"/>
        <v>0</v>
      </c>
      <c r="BK114" s="65">
        <f t="shared" ca="1" si="130"/>
        <v>0</v>
      </c>
      <c r="BL114" s="65">
        <f t="shared" ca="1" si="130"/>
        <v>0</v>
      </c>
      <c r="BM114" s="65">
        <f t="shared" ca="1" si="130"/>
        <v>0</v>
      </c>
      <c r="BN114" s="65">
        <f t="shared" ca="1" si="130"/>
        <v>0</v>
      </c>
      <c r="BO114" s="65">
        <f t="shared" ca="1" si="130"/>
        <v>0</v>
      </c>
      <c r="BP114" s="65">
        <f t="shared" ca="1" si="130"/>
        <v>0</v>
      </c>
      <c r="BQ114" s="65">
        <f t="shared" ca="1" si="130"/>
        <v>0</v>
      </c>
      <c r="BR114" s="65">
        <f t="shared" ca="1" si="130"/>
        <v>0</v>
      </c>
      <c r="BS114" s="65">
        <f t="shared" ca="1" si="130"/>
        <v>0</v>
      </c>
      <c r="BT114" s="65">
        <f t="shared" ca="1" si="130"/>
        <v>90000</v>
      </c>
      <c r="BU114" s="65">
        <f t="shared" ca="1" si="130"/>
        <v>70000</v>
      </c>
      <c r="BV114" s="65">
        <f t="shared" ca="1" si="130"/>
        <v>20000</v>
      </c>
      <c r="BW114" s="65">
        <f t="shared" ca="1" si="130"/>
        <v>0</v>
      </c>
      <c r="BX114" s="65">
        <f t="shared" ca="1" si="130"/>
        <v>0</v>
      </c>
      <c r="BY114" s="65">
        <f t="shared" ca="1" si="130"/>
        <v>0</v>
      </c>
      <c r="BZ114" s="65">
        <f t="shared" ca="1" si="130"/>
        <v>0</v>
      </c>
      <c r="CA114" s="65">
        <f t="shared" ca="1" si="130"/>
        <v>0</v>
      </c>
      <c r="CB114" s="65">
        <f t="shared" ca="1" si="130"/>
        <v>0</v>
      </c>
      <c r="CC114" s="65">
        <f t="shared" ca="1" si="130"/>
        <v>0</v>
      </c>
      <c r="CD114" s="65">
        <f t="shared" ca="1" si="130"/>
        <v>0</v>
      </c>
      <c r="CE114" s="65">
        <f t="shared" ca="1" si="130"/>
        <v>0</v>
      </c>
      <c r="CF114" s="65">
        <f t="shared" ca="1" si="130"/>
        <v>0</v>
      </c>
    </row>
    <row r="115" spans="2:84" s="53" customFormat="1" ht="12" x14ac:dyDescent="0.25">
      <c r="B115" s="50">
        <f>ROW()</f>
        <v>115</v>
      </c>
      <c r="O115" s="56"/>
      <c r="P115" s="57"/>
      <c r="Q115" s="58"/>
      <c r="U115" s="62"/>
      <c r="W115" s="61"/>
      <c r="X115" s="65">
        <f t="shared" ca="1" si="131"/>
        <v>0</v>
      </c>
      <c r="Y115" s="65">
        <f t="shared" ca="1" si="129"/>
        <v>0</v>
      </c>
      <c r="Z115" s="65">
        <f t="shared" ca="1" si="129"/>
        <v>0</v>
      </c>
      <c r="AA115" s="65">
        <f t="shared" ca="1" si="129"/>
        <v>0</v>
      </c>
      <c r="AB115" s="65">
        <f t="shared" ca="1" si="129"/>
        <v>0</v>
      </c>
      <c r="AC115" s="65">
        <f t="shared" ca="1" si="129"/>
        <v>0</v>
      </c>
      <c r="AD115" s="65">
        <f t="shared" ca="1" si="129"/>
        <v>0</v>
      </c>
      <c r="AE115" s="65">
        <f t="shared" ca="1" si="129"/>
        <v>0</v>
      </c>
      <c r="AF115" s="65">
        <f t="shared" ca="1" si="129"/>
        <v>0</v>
      </c>
      <c r="AG115" s="65">
        <f t="shared" ca="1" si="129"/>
        <v>0</v>
      </c>
      <c r="AH115" s="65">
        <f t="shared" ca="1" si="129"/>
        <v>0</v>
      </c>
      <c r="AI115" s="65">
        <f t="shared" ca="1" si="129"/>
        <v>0</v>
      </c>
      <c r="AJ115" s="65">
        <f t="shared" ca="1" si="130"/>
        <v>0</v>
      </c>
      <c r="AK115" s="65">
        <f t="shared" ca="1" si="130"/>
        <v>0</v>
      </c>
      <c r="AL115" s="65">
        <f t="shared" ca="1" si="130"/>
        <v>0</v>
      </c>
      <c r="AM115" s="65">
        <f t="shared" ca="1" si="130"/>
        <v>0</v>
      </c>
      <c r="AN115" s="65">
        <f t="shared" ca="1" si="130"/>
        <v>0</v>
      </c>
      <c r="AO115" s="65">
        <f t="shared" ca="1" si="130"/>
        <v>0</v>
      </c>
      <c r="AP115" s="65">
        <f t="shared" ca="1" si="130"/>
        <v>0</v>
      </c>
      <c r="AQ115" s="65">
        <f t="shared" ca="1" si="130"/>
        <v>0</v>
      </c>
      <c r="AR115" s="65">
        <f t="shared" ca="1" si="130"/>
        <v>0</v>
      </c>
      <c r="AS115" s="65">
        <f t="shared" ca="1" si="130"/>
        <v>0</v>
      </c>
      <c r="AT115" s="65">
        <f t="shared" ca="1" si="130"/>
        <v>0</v>
      </c>
      <c r="AU115" s="65">
        <f t="shared" ca="1" si="130"/>
        <v>0</v>
      </c>
      <c r="AV115" s="65">
        <f t="shared" ca="1" si="130"/>
        <v>0</v>
      </c>
      <c r="AW115" s="65">
        <f t="shared" ca="1" si="130"/>
        <v>0</v>
      </c>
      <c r="AX115" s="65">
        <f t="shared" ca="1" si="130"/>
        <v>0</v>
      </c>
      <c r="AY115" s="65">
        <f t="shared" ca="1" si="130"/>
        <v>0</v>
      </c>
      <c r="AZ115" s="65">
        <f t="shared" ca="1" si="130"/>
        <v>0</v>
      </c>
      <c r="BA115" s="65">
        <f t="shared" ca="1" si="130"/>
        <v>0</v>
      </c>
      <c r="BB115" s="65">
        <f t="shared" ca="1" si="130"/>
        <v>0</v>
      </c>
      <c r="BC115" s="65">
        <f t="shared" ca="1" si="130"/>
        <v>0</v>
      </c>
      <c r="BD115" s="65">
        <f t="shared" ca="1" si="130"/>
        <v>0</v>
      </c>
      <c r="BE115" s="65">
        <f t="shared" ca="1" si="130"/>
        <v>0</v>
      </c>
      <c r="BF115" s="65">
        <f t="shared" ca="1" si="130"/>
        <v>0</v>
      </c>
      <c r="BG115" s="65">
        <f t="shared" ca="1" si="130"/>
        <v>0</v>
      </c>
      <c r="BH115" s="65">
        <f t="shared" ca="1" si="130"/>
        <v>0</v>
      </c>
      <c r="BI115" s="65">
        <f t="shared" ca="1" si="130"/>
        <v>0</v>
      </c>
      <c r="BJ115" s="65">
        <f t="shared" ca="1" si="130"/>
        <v>0</v>
      </c>
      <c r="BK115" s="65">
        <f t="shared" ca="1" si="130"/>
        <v>0</v>
      </c>
      <c r="BL115" s="65">
        <f t="shared" ca="1" si="130"/>
        <v>0</v>
      </c>
      <c r="BM115" s="65">
        <f t="shared" ca="1" si="130"/>
        <v>0</v>
      </c>
      <c r="BN115" s="65">
        <f t="shared" ca="1" si="130"/>
        <v>0</v>
      </c>
      <c r="BO115" s="65">
        <f t="shared" ca="1" si="130"/>
        <v>0</v>
      </c>
      <c r="BP115" s="65">
        <f t="shared" ca="1" si="130"/>
        <v>0</v>
      </c>
      <c r="BQ115" s="65">
        <f t="shared" ca="1" si="130"/>
        <v>0</v>
      </c>
      <c r="BR115" s="65">
        <f t="shared" ca="1" si="130"/>
        <v>0</v>
      </c>
      <c r="BS115" s="65">
        <f t="shared" ca="1" si="130"/>
        <v>0</v>
      </c>
      <c r="BT115" s="65">
        <f t="shared" ca="1" si="130"/>
        <v>300000</v>
      </c>
      <c r="BU115" s="65">
        <f t="shared" ca="1" si="130"/>
        <v>300000</v>
      </c>
      <c r="BV115" s="65">
        <f t="shared" ca="1" si="130"/>
        <v>0</v>
      </c>
      <c r="BW115" s="65">
        <f t="shared" ca="1" si="130"/>
        <v>0</v>
      </c>
      <c r="BX115" s="65">
        <f t="shared" ca="1" si="130"/>
        <v>0</v>
      </c>
      <c r="BY115" s="65">
        <f t="shared" ca="1" si="130"/>
        <v>0</v>
      </c>
      <c r="BZ115" s="65">
        <f t="shared" ca="1" si="130"/>
        <v>0</v>
      </c>
      <c r="CA115" s="65">
        <f t="shared" ca="1" si="130"/>
        <v>0</v>
      </c>
      <c r="CB115" s="65">
        <f t="shared" ca="1" si="130"/>
        <v>0</v>
      </c>
      <c r="CC115" s="65">
        <f t="shared" ca="1" si="130"/>
        <v>0</v>
      </c>
      <c r="CD115" s="65">
        <f t="shared" ca="1" si="130"/>
        <v>0</v>
      </c>
      <c r="CE115" s="65">
        <f t="shared" ca="1" si="130"/>
        <v>0</v>
      </c>
      <c r="CF115" s="65">
        <f t="shared" ca="1" si="130"/>
        <v>0</v>
      </c>
    </row>
    <row r="116" spans="2:84" s="53" customFormat="1" ht="12" x14ac:dyDescent="0.25">
      <c r="B116" s="50">
        <f>ROW()</f>
        <v>116</v>
      </c>
      <c r="O116" s="56"/>
      <c r="P116" s="57"/>
      <c r="Q116" s="58"/>
      <c r="U116" s="62"/>
      <c r="W116" s="61"/>
      <c r="X116" s="65">
        <f t="shared" ca="1" si="131"/>
        <v>0</v>
      </c>
      <c r="Y116" s="65">
        <f t="shared" ca="1" si="129"/>
        <v>0</v>
      </c>
      <c r="Z116" s="65">
        <f t="shared" ca="1" si="129"/>
        <v>0</v>
      </c>
      <c r="AA116" s="65">
        <f t="shared" ca="1" si="129"/>
        <v>0</v>
      </c>
      <c r="AB116" s="65">
        <f t="shared" ca="1" si="129"/>
        <v>0</v>
      </c>
      <c r="AC116" s="65">
        <f t="shared" ca="1" si="129"/>
        <v>0</v>
      </c>
      <c r="AD116" s="65">
        <f t="shared" ca="1" si="129"/>
        <v>0</v>
      </c>
      <c r="AE116" s="65">
        <f t="shared" ca="1" si="129"/>
        <v>0</v>
      </c>
      <c r="AF116" s="65">
        <f t="shared" ca="1" si="129"/>
        <v>0</v>
      </c>
      <c r="AG116" s="65">
        <f t="shared" ca="1" si="129"/>
        <v>0</v>
      </c>
      <c r="AH116" s="65">
        <f t="shared" ca="1" si="129"/>
        <v>0</v>
      </c>
      <c r="AI116" s="65">
        <f t="shared" ca="1" si="129"/>
        <v>0</v>
      </c>
      <c r="AJ116" s="65">
        <f t="shared" ca="1" si="130"/>
        <v>0</v>
      </c>
      <c r="AK116" s="65">
        <f t="shared" ca="1" si="130"/>
        <v>0</v>
      </c>
      <c r="AL116" s="65">
        <f t="shared" ca="1" si="130"/>
        <v>0</v>
      </c>
      <c r="AM116" s="65">
        <f t="shared" ca="1" si="130"/>
        <v>0</v>
      </c>
      <c r="AN116" s="65">
        <f t="shared" ca="1" si="130"/>
        <v>0</v>
      </c>
      <c r="AO116" s="65">
        <f t="shared" ca="1" si="130"/>
        <v>0</v>
      </c>
      <c r="AP116" s="65">
        <f t="shared" ca="1" si="130"/>
        <v>0</v>
      </c>
      <c r="AQ116" s="65">
        <f t="shared" ca="1" si="130"/>
        <v>0</v>
      </c>
      <c r="AR116" s="65">
        <f t="shared" ca="1" si="130"/>
        <v>0</v>
      </c>
      <c r="AS116" s="65">
        <f t="shared" ca="1" si="130"/>
        <v>0</v>
      </c>
      <c r="AT116" s="65">
        <f t="shared" ref="AJ116:CF121" ca="1" si="132">SUMIFS(INDIRECT("Prcsses!"&amp;ADDRESS($B116,$X$2)&amp;":"&amp;ADDRESS($B116,$X$2-1+$P$8)),INDIRECT("Prcsses!"&amp;ADDRESS($B$8,$X$2)&amp;":"&amp;ADDRESS($B$8,$X$2-1+$P$8)),AT$8)</f>
        <v>0</v>
      </c>
      <c r="AU116" s="65">
        <f t="shared" ca="1" si="132"/>
        <v>0</v>
      </c>
      <c r="AV116" s="65">
        <f t="shared" ca="1" si="132"/>
        <v>0</v>
      </c>
      <c r="AW116" s="65">
        <f t="shared" ca="1" si="132"/>
        <v>0</v>
      </c>
      <c r="AX116" s="65">
        <f t="shared" ca="1" si="132"/>
        <v>0</v>
      </c>
      <c r="AY116" s="65">
        <f t="shared" ca="1" si="132"/>
        <v>0</v>
      </c>
      <c r="AZ116" s="65">
        <f t="shared" ca="1" si="132"/>
        <v>0</v>
      </c>
      <c r="BA116" s="65">
        <f t="shared" ca="1" si="132"/>
        <v>0</v>
      </c>
      <c r="BB116" s="65">
        <f t="shared" ca="1" si="132"/>
        <v>0</v>
      </c>
      <c r="BC116" s="65">
        <f t="shared" ca="1" si="132"/>
        <v>0</v>
      </c>
      <c r="BD116" s="65">
        <f t="shared" ca="1" si="132"/>
        <v>0</v>
      </c>
      <c r="BE116" s="65">
        <f t="shared" ca="1" si="132"/>
        <v>0</v>
      </c>
      <c r="BF116" s="65">
        <f t="shared" ca="1" si="132"/>
        <v>0</v>
      </c>
      <c r="BG116" s="65">
        <f t="shared" ca="1" si="132"/>
        <v>0</v>
      </c>
      <c r="BH116" s="65">
        <f t="shared" ca="1" si="132"/>
        <v>0</v>
      </c>
      <c r="BI116" s="65">
        <f t="shared" ca="1" si="132"/>
        <v>0</v>
      </c>
      <c r="BJ116" s="65">
        <f t="shared" ca="1" si="132"/>
        <v>0</v>
      </c>
      <c r="BK116" s="65">
        <f t="shared" ca="1" si="132"/>
        <v>0</v>
      </c>
      <c r="BL116" s="65">
        <f t="shared" ca="1" si="132"/>
        <v>0</v>
      </c>
      <c r="BM116" s="65">
        <f t="shared" ca="1" si="132"/>
        <v>0</v>
      </c>
      <c r="BN116" s="65">
        <f t="shared" ca="1" si="132"/>
        <v>0</v>
      </c>
      <c r="BO116" s="65">
        <f t="shared" ca="1" si="132"/>
        <v>0</v>
      </c>
      <c r="BP116" s="65">
        <f t="shared" ca="1" si="132"/>
        <v>0</v>
      </c>
      <c r="BQ116" s="65">
        <f t="shared" ca="1" si="132"/>
        <v>0</v>
      </c>
      <c r="BR116" s="65">
        <f t="shared" ca="1" si="132"/>
        <v>0</v>
      </c>
      <c r="BS116" s="65">
        <f t="shared" ca="1" si="132"/>
        <v>0</v>
      </c>
      <c r="BT116" s="65">
        <f t="shared" ca="1" si="132"/>
        <v>100000</v>
      </c>
      <c r="BU116" s="65">
        <f t="shared" ca="1" si="132"/>
        <v>100000</v>
      </c>
      <c r="BV116" s="65">
        <f t="shared" ca="1" si="132"/>
        <v>0</v>
      </c>
      <c r="BW116" s="65">
        <f t="shared" ca="1" si="132"/>
        <v>0</v>
      </c>
      <c r="BX116" s="65">
        <f t="shared" ca="1" si="132"/>
        <v>0</v>
      </c>
      <c r="BY116" s="65">
        <f t="shared" ca="1" si="132"/>
        <v>0</v>
      </c>
      <c r="BZ116" s="65">
        <f t="shared" ca="1" si="132"/>
        <v>0</v>
      </c>
      <c r="CA116" s="65">
        <f t="shared" ca="1" si="132"/>
        <v>0</v>
      </c>
      <c r="CB116" s="65">
        <f t="shared" ca="1" si="132"/>
        <v>0</v>
      </c>
      <c r="CC116" s="65">
        <f t="shared" ca="1" si="132"/>
        <v>0</v>
      </c>
      <c r="CD116" s="65">
        <f t="shared" ca="1" si="132"/>
        <v>0</v>
      </c>
      <c r="CE116" s="65">
        <f t="shared" ca="1" si="132"/>
        <v>0</v>
      </c>
      <c r="CF116" s="65">
        <f t="shared" ca="1" si="132"/>
        <v>0</v>
      </c>
    </row>
    <row r="117" spans="2:84" s="53" customFormat="1" ht="12" x14ac:dyDescent="0.25">
      <c r="B117" s="50">
        <f>ROW()</f>
        <v>117</v>
      </c>
      <c r="O117" s="56"/>
      <c r="P117" s="57"/>
      <c r="Q117" s="58"/>
      <c r="U117" s="62"/>
      <c r="W117" s="61"/>
      <c r="X117" s="65">
        <f t="shared" ca="1" si="131"/>
        <v>0</v>
      </c>
      <c r="Y117" s="65">
        <f t="shared" ca="1" si="129"/>
        <v>0</v>
      </c>
      <c r="Z117" s="65">
        <f t="shared" ca="1" si="129"/>
        <v>0</v>
      </c>
      <c r="AA117" s="65">
        <f t="shared" ca="1" si="129"/>
        <v>0</v>
      </c>
      <c r="AB117" s="65">
        <f t="shared" ca="1" si="129"/>
        <v>0</v>
      </c>
      <c r="AC117" s="65">
        <f t="shared" ca="1" si="129"/>
        <v>0</v>
      </c>
      <c r="AD117" s="65">
        <f t="shared" ca="1" si="129"/>
        <v>0</v>
      </c>
      <c r="AE117" s="65">
        <f t="shared" ca="1" si="129"/>
        <v>0</v>
      </c>
      <c r="AF117" s="65">
        <f t="shared" ca="1" si="129"/>
        <v>0</v>
      </c>
      <c r="AG117" s="65">
        <f t="shared" ca="1" si="129"/>
        <v>0</v>
      </c>
      <c r="AH117" s="65">
        <f t="shared" ca="1" si="129"/>
        <v>0</v>
      </c>
      <c r="AI117" s="65">
        <f t="shared" ca="1" si="129"/>
        <v>0</v>
      </c>
      <c r="AJ117" s="65">
        <f t="shared" ca="1" si="132"/>
        <v>0</v>
      </c>
      <c r="AK117" s="65">
        <f t="shared" ca="1" si="132"/>
        <v>0</v>
      </c>
      <c r="AL117" s="65">
        <f t="shared" ca="1" si="132"/>
        <v>0</v>
      </c>
      <c r="AM117" s="65">
        <f t="shared" ca="1" si="132"/>
        <v>0</v>
      </c>
      <c r="AN117" s="65">
        <f t="shared" ca="1" si="132"/>
        <v>0</v>
      </c>
      <c r="AO117" s="65">
        <f t="shared" ca="1" si="132"/>
        <v>0</v>
      </c>
      <c r="AP117" s="65">
        <f t="shared" ca="1" si="132"/>
        <v>0</v>
      </c>
      <c r="AQ117" s="65">
        <f t="shared" ca="1" si="132"/>
        <v>0</v>
      </c>
      <c r="AR117" s="65">
        <f t="shared" ca="1" si="132"/>
        <v>0</v>
      </c>
      <c r="AS117" s="65">
        <f t="shared" ca="1" si="132"/>
        <v>0</v>
      </c>
      <c r="AT117" s="65">
        <f t="shared" ca="1" si="132"/>
        <v>0</v>
      </c>
      <c r="AU117" s="65">
        <f t="shared" ca="1" si="132"/>
        <v>0</v>
      </c>
      <c r="AV117" s="65">
        <f t="shared" ca="1" si="132"/>
        <v>0</v>
      </c>
      <c r="AW117" s="65">
        <f t="shared" ca="1" si="132"/>
        <v>0</v>
      </c>
      <c r="AX117" s="65">
        <f t="shared" ca="1" si="132"/>
        <v>0</v>
      </c>
      <c r="AY117" s="65">
        <f t="shared" ca="1" si="132"/>
        <v>0</v>
      </c>
      <c r="AZ117" s="65">
        <f t="shared" ca="1" si="132"/>
        <v>0</v>
      </c>
      <c r="BA117" s="65">
        <f t="shared" ca="1" si="132"/>
        <v>0</v>
      </c>
      <c r="BB117" s="65">
        <f t="shared" ca="1" si="132"/>
        <v>0</v>
      </c>
      <c r="BC117" s="65">
        <f t="shared" ca="1" si="132"/>
        <v>0</v>
      </c>
      <c r="BD117" s="65">
        <f t="shared" ca="1" si="132"/>
        <v>0</v>
      </c>
      <c r="BE117" s="65">
        <f t="shared" ca="1" si="132"/>
        <v>0</v>
      </c>
      <c r="BF117" s="65">
        <f t="shared" ca="1" si="132"/>
        <v>0</v>
      </c>
      <c r="BG117" s="65">
        <f t="shared" ca="1" si="132"/>
        <v>0</v>
      </c>
      <c r="BH117" s="65">
        <f t="shared" ca="1" si="132"/>
        <v>0</v>
      </c>
      <c r="BI117" s="65">
        <f t="shared" ca="1" si="132"/>
        <v>0</v>
      </c>
      <c r="BJ117" s="65">
        <f t="shared" ca="1" si="132"/>
        <v>0</v>
      </c>
      <c r="BK117" s="65">
        <f t="shared" ca="1" si="132"/>
        <v>0</v>
      </c>
      <c r="BL117" s="65">
        <f t="shared" ca="1" si="132"/>
        <v>0</v>
      </c>
      <c r="BM117" s="65">
        <f t="shared" ca="1" si="132"/>
        <v>0</v>
      </c>
      <c r="BN117" s="65">
        <f t="shared" ca="1" si="132"/>
        <v>0</v>
      </c>
      <c r="BO117" s="65">
        <f t="shared" ca="1" si="132"/>
        <v>0</v>
      </c>
      <c r="BP117" s="65">
        <f t="shared" ca="1" si="132"/>
        <v>0</v>
      </c>
      <c r="BQ117" s="65">
        <f t="shared" ca="1" si="132"/>
        <v>0</v>
      </c>
      <c r="BR117" s="65">
        <f t="shared" ca="1" si="132"/>
        <v>0</v>
      </c>
      <c r="BS117" s="65">
        <f t="shared" ca="1" si="132"/>
        <v>0</v>
      </c>
      <c r="BT117" s="65">
        <f t="shared" ca="1" si="132"/>
        <v>0</v>
      </c>
      <c r="BU117" s="65">
        <f t="shared" ca="1" si="132"/>
        <v>0</v>
      </c>
      <c r="BV117" s="65">
        <f t="shared" ca="1" si="132"/>
        <v>0</v>
      </c>
      <c r="BW117" s="65">
        <f t="shared" ca="1" si="132"/>
        <v>0</v>
      </c>
      <c r="BX117" s="65">
        <f t="shared" ca="1" si="132"/>
        <v>0</v>
      </c>
      <c r="BY117" s="65">
        <f t="shared" ca="1" si="132"/>
        <v>0</v>
      </c>
      <c r="BZ117" s="65">
        <f t="shared" ca="1" si="132"/>
        <v>0</v>
      </c>
      <c r="CA117" s="65">
        <f t="shared" ca="1" si="132"/>
        <v>0</v>
      </c>
      <c r="CB117" s="65">
        <f t="shared" ca="1" si="132"/>
        <v>0</v>
      </c>
      <c r="CC117" s="65">
        <f t="shared" ca="1" si="132"/>
        <v>0</v>
      </c>
      <c r="CD117" s="65">
        <f t="shared" ca="1" si="132"/>
        <v>0</v>
      </c>
      <c r="CE117" s="65">
        <f t="shared" ca="1" si="132"/>
        <v>0</v>
      </c>
      <c r="CF117" s="65">
        <f t="shared" ca="1" si="132"/>
        <v>0</v>
      </c>
    </row>
    <row r="118" spans="2:84" s="53" customFormat="1" ht="12" x14ac:dyDescent="0.25">
      <c r="B118" s="50">
        <f>ROW()</f>
        <v>118</v>
      </c>
      <c r="O118" s="56"/>
      <c r="P118" s="57"/>
      <c r="Q118" s="58"/>
      <c r="U118" s="62"/>
      <c r="W118" s="61"/>
      <c r="X118" s="65">
        <f t="shared" ca="1" si="131"/>
        <v>0</v>
      </c>
      <c r="Y118" s="65">
        <f t="shared" ca="1" si="129"/>
        <v>0</v>
      </c>
      <c r="Z118" s="65">
        <f t="shared" ca="1" si="129"/>
        <v>0</v>
      </c>
      <c r="AA118" s="65">
        <f t="shared" ca="1" si="129"/>
        <v>0</v>
      </c>
      <c r="AB118" s="65">
        <f t="shared" ca="1" si="129"/>
        <v>0</v>
      </c>
      <c r="AC118" s="65">
        <f t="shared" ca="1" si="129"/>
        <v>0</v>
      </c>
      <c r="AD118" s="65">
        <f t="shared" ca="1" si="129"/>
        <v>0</v>
      </c>
      <c r="AE118" s="65">
        <f t="shared" ca="1" si="129"/>
        <v>0</v>
      </c>
      <c r="AF118" s="65">
        <f t="shared" ca="1" si="129"/>
        <v>0</v>
      </c>
      <c r="AG118" s="65">
        <f t="shared" ca="1" si="129"/>
        <v>0</v>
      </c>
      <c r="AH118" s="65">
        <f t="shared" ca="1" si="129"/>
        <v>0</v>
      </c>
      <c r="AI118" s="65">
        <f t="shared" ca="1" si="129"/>
        <v>0</v>
      </c>
      <c r="AJ118" s="65">
        <f t="shared" ca="1" si="132"/>
        <v>0</v>
      </c>
      <c r="AK118" s="65">
        <f t="shared" ca="1" si="132"/>
        <v>0</v>
      </c>
      <c r="AL118" s="65">
        <f t="shared" ca="1" si="132"/>
        <v>0</v>
      </c>
      <c r="AM118" s="65">
        <f t="shared" ca="1" si="132"/>
        <v>0</v>
      </c>
      <c r="AN118" s="65">
        <f t="shared" ca="1" si="132"/>
        <v>0</v>
      </c>
      <c r="AO118" s="65">
        <f t="shared" ca="1" si="132"/>
        <v>0</v>
      </c>
      <c r="AP118" s="65">
        <f t="shared" ca="1" si="132"/>
        <v>0</v>
      </c>
      <c r="AQ118" s="65">
        <f t="shared" ca="1" si="132"/>
        <v>0</v>
      </c>
      <c r="AR118" s="65">
        <f t="shared" ca="1" si="132"/>
        <v>0</v>
      </c>
      <c r="AS118" s="65">
        <f t="shared" ca="1" si="132"/>
        <v>0</v>
      </c>
      <c r="AT118" s="65">
        <f t="shared" ca="1" si="132"/>
        <v>0</v>
      </c>
      <c r="AU118" s="65">
        <f t="shared" ca="1" si="132"/>
        <v>0</v>
      </c>
      <c r="AV118" s="65">
        <f t="shared" ca="1" si="132"/>
        <v>0</v>
      </c>
      <c r="AW118" s="65">
        <f t="shared" ca="1" si="132"/>
        <v>0</v>
      </c>
      <c r="AX118" s="65">
        <f t="shared" ca="1" si="132"/>
        <v>0</v>
      </c>
      <c r="AY118" s="65">
        <f t="shared" ca="1" si="132"/>
        <v>0</v>
      </c>
      <c r="AZ118" s="65">
        <f t="shared" ca="1" si="132"/>
        <v>0</v>
      </c>
      <c r="BA118" s="65">
        <f t="shared" ca="1" si="132"/>
        <v>0</v>
      </c>
      <c r="BB118" s="65">
        <f t="shared" ca="1" si="132"/>
        <v>0</v>
      </c>
      <c r="BC118" s="65">
        <f t="shared" ca="1" si="132"/>
        <v>0</v>
      </c>
      <c r="BD118" s="65">
        <f t="shared" ca="1" si="132"/>
        <v>0</v>
      </c>
      <c r="BE118" s="65">
        <f t="shared" ca="1" si="132"/>
        <v>0</v>
      </c>
      <c r="BF118" s="65">
        <f t="shared" ca="1" si="132"/>
        <v>0</v>
      </c>
      <c r="BG118" s="65">
        <f t="shared" ca="1" si="132"/>
        <v>0</v>
      </c>
      <c r="BH118" s="65">
        <f t="shared" ca="1" si="132"/>
        <v>0</v>
      </c>
      <c r="BI118" s="65">
        <f t="shared" ca="1" si="132"/>
        <v>0</v>
      </c>
      <c r="BJ118" s="65">
        <f t="shared" ca="1" si="132"/>
        <v>0</v>
      </c>
      <c r="BK118" s="65">
        <f t="shared" ca="1" si="132"/>
        <v>0</v>
      </c>
      <c r="BL118" s="65">
        <f t="shared" ca="1" si="132"/>
        <v>0</v>
      </c>
      <c r="BM118" s="65">
        <f t="shared" ca="1" si="132"/>
        <v>0</v>
      </c>
      <c r="BN118" s="65">
        <f t="shared" ca="1" si="132"/>
        <v>0</v>
      </c>
      <c r="BO118" s="65">
        <f t="shared" ca="1" si="132"/>
        <v>0</v>
      </c>
      <c r="BP118" s="65">
        <f t="shared" ca="1" si="132"/>
        <v>0</v>
      </c>
      <c r="BQ118" s="65">
        <f t="shared" ca="1" si="132"/>
        <v>0</v>
      </c>
      <c r="BR118" s="65">
        <f t="shared" ca="1" si="132"/>
        <v>0</v>
      </c>
      <c r="BS118" s="65">
        <f t="shared" ca="1" si="132"/>
        <v>0</v>
      </c>
      <c r="BT118" s="65">
        <f t="shared" ca="1" si="132"/>
        <v>0</v>
      </c>
      <c r="BU118" s="65">
        <f t="shared" ca="1" si="132"/>
        <v>0</v>
      </c>
      <c r="BV118" s="65">
        <f t="shared" ca="1" si="132"/>
        <v>0</v>
      </c>
      <c r="BW118" s="65">
        <f t="shared" ca="1" si="132"/>
        <v>0</v>
      </c>
      <c r="BX118" s="65">
        <f t="shared" ca="1" si="132"/>
        <v>0</v>
      </c>
      <c r="BY118" s="65">
        <f t="shared" ca="1" si="132"/>
        <v>0</v>
      </c>
      <c r="BZ118" s="65">
        <f t="shared" ca="1" si="132"/>
        <v>0</v>
      </c>
      <c r="CA118" s="65">
        <f t="shared" ca="1" si="132"/>
        <v>0</v>
      </c>
      <c r="CB118" s="65">
        <f t="shared" ca="1" si="132"/>
        <v>0</v>
      </c>
      <c r="CC118" s="65">
        <f t="shared" ca="1" si="132"/>
        <v>0</v>
      </c>
      <c r="CD118" s="65">
        <f t="shared" ca="1" si="132"/>
        <v>0</v>
      </c>
      <c r="CE118" s="65">
        <f t="shared" ca="1" si="132"/>
        <v>0</v>
      </c>
      <c r="CF118" s="65">
        <f t="shared" ca="1" si="132"/>
        <v>0</v>
      </c>
    </row>
    <row r="119" spans="2:84" s="53" customFormat="1" ht="12" x14ac:dyDescent="0.25">
      <c r="B119" s="50">
        <f>ROW()</f>
        <v>119</v>
      </c>
      <c r="O119" s="56"/>
      <c r="P119" s="57"/>
      <c r="Q119" s="58"/>
      <c r="U119" s="62"/>
      <c r="W119" s="61"/>
      <c r="X119" s="65">
        <f t="shared" ca="1" si="131"/>
        <v>0</v>
      </c>
      <c r="Y119" s="65">
        <f t="shared" ca="1" si="129"/>
        <v>0</v>
      </c>
      <c r="Z119" s="65">
        <f t="shared" ca="1" si="129"/>
        <v>0</v>
      </c>
      <c r="AA119" s="65">
        <f t="shared" ca="1" si="129"/>
        <v>0</v>
      </c>
      <c r="AB119" s="65">
        <f t="shared" ca="1" si="129"/>
        <v>0</v>
      </c>
      <c r="AC119" s="65">
        <f t="shared" ca="1" si="129"/>
        <v>0</v>
      </c>
      <c r="AD119" s="65">
        <f t="shared" ca="1" si="129"/>
        <v>0</v>
      </c>
      <c r="AE119" s="65">
        <f t="shared" ca="1" si="129"/>
        <v>0</v>
      </c>
      <c r="AF119" s="65">
        <f t="shared" ca="1" si="129"/>
        <v>0</v>
      </c>
      <c r="AG119" s="65">
        <f t="shared" ca="1" si="129"/>
        <v>0</v>
      </c>
      <c r="AH119" s="65">
        <f t="shared" ca="1" si="129"/>
        <v>0</v>
      </c>
      <c r="AI119" s="65">
        <f t="shared" ca="1" si="129"/>
        <v>0</v>
      </c>
      <c r="AJ119" s="65">
        <f t="shared" ca="1" si="132"/>
        <v>0</v>
      </c>
      <c r="AK119" s="65">
        <f t="shared" ca="1" si="132"/>
        <v>0</v>
      </c>
      <c r="AL119" s="65">
        <f t="shared" ca="1" si="132"/>
        <v>0</v>
      </c>
      <c r="AM119" s="65">
        <f t="shared" ca="1" si="132"/>
        <v>0</v>
      </c>
      <c r="AN119" s="65">
        <f t="shared" ca="1" si="132"/>
        <v>0</v>
      </c>
      <c r="AO119" s="65">
        <f t="shared" ca="1" si="132"/>
        <v>0</v>
      </c>
      <c r="AP119" s="65">
        <f t="shared" ca="1" si="132"/>
        <v>0</v>
      </c>
      <c r="AQ119" s="65">
        <f t="shared" ca="1" si="132"/>
        <v>0</v>
      </c>
      <c r="AR119" s="65">
        <f t="shared" ca="1" si="132"/>
        <v>0</v>
      </c>
      <c r="AS119" s="65">
        <f t="shared" ca="1" si="132"/>
        <v>0</v>
      </c>
      <c r="AT119" s="65">
        <f t="shared" ca="1" si="132"/>
        <v>0</v>
      </c>
      <c r="AU119" s="65">
        <f t="shared" ca="1" si="132"/>
        <v>0</v>
      </c>
      <c r="AV119" s="65">
        <f t="shared" ca="1" si="132"/>
        <v>0</v>
      </c>
      <c r="AW119" s="65">
        <f t="shared" ca="1" si="132"/>
        <v>0</v>
      </c>
      <c r="AX119" s="65">
        <f t="shared" ca="1" si="132"/>
        <v>0</v>
      </c>
      <c r="AY119" s="65">
        <f t="shared" ca="1" si="132"/>
        <v>0</v>
      </c>
      <c r="AZ119" s="65">
        <f t="shared" ca="1" si="132"/>
        <v>0</v>
      </c>
      <c r="BA119" s="65">
        <f t="shared" ca="1" si="132"/>
        <v>0</v>
      </c>
      <c r="BB119" s="65">
        <f t="shared" ca="1" si="132"/>
        <v>0</v>
      </c>
      <c r="BC119" s="65">
        <f t="shared" ca="1" si="132"/>
        <v>0</v>
      </c>
      <c r="BD119" s="65">
        <f t="shared" ca="1" si="132"/>
        <v>0</v>
      </c>
      <c r="BE119" s="65">
        <f t="shared" ca="1" si="132"/>
        <v>0</v>
      </c>
      <c r="BF119" s="65">
        <f t="shared" ca="1" si="132"/>
        <v>0</v>
      </c>
      <c r="BG119" s="65">
        <f t="shared" ca="1" si="132"/>
        <v>0</v>
      </c>
      <c r="BH119" s="65">
        <f t="shared" ca="1" si="132"/>
        <v>0</v>
      </c>
      <c r="BI119" s="65">
        <f t="shared" ca="1" si="132"/>
        <v>0</v>
      </c>
      <c r="BJ119" s="65">
        <f t="shared" ca="1" si="132"/>
        <v>0</v>
      </c>
      <c r="BK119" s="65">
        <f t="shared" ca="1" si="132"/>
        <v>0</v>
      </c>
      <c r="BL119" s="65">
        <f t="shared" ca="1" si="132"/>
        <v>0</v>
      </c>
      <c r="BM119" s="65">
        <f t="shared" ca="1" si="132"/>
        <v>0</v>
      </c>
      <c r="BN119" s="65">
        <f t="shared" ca="1" si="132"/>
        <v>0</v>
      </c>
      <c r="BO119" s="65">
        <f t="shared" ca="1" si="132"/>
        <v>0</v>
      </c>
      <c r="BP119" s="65">
        <f t="shared" ca="1" si="132"/>
        <v>0</v>
      </c>
      <c r="BQ119" s="65">
        <f t="shared" ca="1" si="132"/>
        <v>0</v>
      </c>
      <c r="BR119" s="65">
        <f t="shared" ca="1" si="132"/>
        <v>0</v>
      </c>
      <c r="BS119" s="65">
        <f t="shared" ca="1" si="132"/>
        <v>0</v>
      </c>
      <c r="BT119" s="65">
        <f t="shared" ca="1" si="132"/>
        <v>490000</v>
      </c>
      <c r="BU119" s="65">
        <f t="shared" ca="1" si="132"/>
        <v>470000</v>
      </c>
      <c r="BV119" s="65">
        <f t="shared" ca="1" si="132"/>
        <v>20000</v>
      </c>
      <c r="BW119" s="65">
        <f t="shared" ca="1" si="132"/>
        <v>0</v>
      </c>
      <c r="BX119" s="65">
        <f t="shared" ca="1" si="132"/>
        <v>0</v>
      </c>
      <c r="BY119" s="65">
        <f t="shared" ca="1" si="132"/>
        <v>0</v>
      </c>
      <c r="BZ119" s="65">
        <f t="shared" ca="1" si="132"/>
        <v>0</v>
      </c>
      <c r="CA119" s="65">
        <f t="shared" ca="1" si="132"/>
        <v>0</v>
      </c>
      <c r="CB119" s="65">
        <f t="shared" ca="1" si="132"/>
        <v>0</v>
      </c>
      <c r="CC119" s="65">
        <f t="shared" ca="1" si="132"/>
        <v>50000</v>
      </c>
      <c r="CD119" s="65">
        <f t="shared" ca="1" si="132"/>
        <v>50000</v>
      </c>
      <c r="CE119" s="65">
        <f t="shared" ca="1" si="132"/>
        <v>70000</v>
      </c>
      <c r="CF119" s="65">
        <f t="shared" ca="1" si="132"/>
        <v>0</v>
      </c>
    </row>
    <row r="120" spans="2:84" s="53" customFormat="1" ht="12" x14ac:dyDescent="0.25">
      <c r="B120" s="50">
        <f>ROW()</f>
        <v>120</v>
      </c>
      <c r="O120" s="56"/>
      <c r="P120" s="57"/>
      <c r="Q120" s="58"/>
      <c r="U120" s="62"/>
      <c r="W120" s="61"/>
      <c r="X120" s="65">
        <f t="shared" ca="1" si="131"/>
        <v>0</v>
      </c>
      <c r="Y120" s="65">
        <f t="shared" ca="1" si="129"/>
        <v>0</v>
      </c>
      <c r="Z120" s="65">
        <f t="shared" ca="1" si="129"/>
        <v>0</v>
      </c>
      <c r="AA120" s="65">
        <f t="shared" ca="1" si="129"/>
        <v>0</v>
      </c>
      <c r="AB120" s="65">
        <f t="shared" ca="1" si="129"/>
        <v>0</v>
      </c>
      <c r="AC120" s="65">
        <f t="shared" ca="1" si="129"/>
        <v>0</v>
      </c>
      <c r="AD120" s="65">
        <f t="shared" ca="1" si="129"/>
        <v>0</v>
      </c>
      <c r="AE120" s="65">
        <f t="shared" ca="1" si="129"/>
        <v>0</v>
      </c>
      <c r="AF120" s="65">
        <f t="shared" ca="1" si="129"/>
        <v>0</v>
      </c>
      <c r="AG120" s="65">
        <f t="shared" ca="1" si="129"/>
        <v>0</v>
      </c>
      <c r="AH120" s="65">
        <f t="shared" ca="1" si="129"/>
        <v>0</v>
      </c>
      <c r="AI120" s="65">
        <f t="shared" ca="1" si="129"/>
        <v>0</v>
      </c>
      <c r="AJ120" s="65">
        <f t="shared" ca="1" si="132"/>
        <v>0</v>
      </c>
      <c r="AK120" s="65">
        <f t="shared" ca="1" si="132"/>
        <v>0</v>
      </c>
      <c r="AL120" s="65">
        <f t="shared" ca="1" si="132"/>
        <v>0</v>
      </c>
      <c r="AM120" s="65">
        <f t="shared" ca="1" si="132"/>
        <v>0</v>
      </c>
      <c r="AN120" s="65">
        <f t="shared" ca="1" si="132"/>
        <v>0</v>
      </c>
      <c r="AO120" s="65">
        <f t="shared" ca="1" si="132"/>
        <v>0</v>
      </c>
      <c r="AP120" s="65">
        <f t="shared" ca="1" si="132"/>
        <v>0</v>
      </c>
      <c r="AQ120" s="65">
        <f t="shared" ca="1" si="132"/>
        <v>0</v>
      </c>
      <c r="AR120" s="65">
        <f t="shared" ca="1" si="132"/>
        <v>0</v>
      </c>
      <c r="AS120" s="65">
        <f t="shared" ca="1" si="132"/>
        <v>0</v>
      </c>
      <c r="AT120" s="65">
        <f t="shared" ca="1" si="132"/>
        <v>0</v>
      </c>
      <c r="AU120" s="65">
        <f t="shared" ca="1" si="132"/>
        <v>0</v>
      </c>
      <c r="AV120" s="65">
        <f t="shared" ca="1" si="132"/>
        <v>0</v>
      </c>
      <c r="AW120" s="65">
        <f t="shared" ca="1" si="132"/>
        <v>0</v>
      </c>
      <c r="AX120" s="65">
        <f t="shared" ca="1" si="132"/>
        <v>0</v>
      </c>
      <c r="AY120" s="65">
        <f t="shared" ca="1" si="132"/>
        <v>0</v>
      </c>
      <c r="AZ120" s="65">
        <f t="shared" ca="1" si="132"/>
        <v>0</v>
      </c>
      <c r="BA120" s="65">
        <f t="shared" ca="1" si="132"/>
        <v>0</v>
      </c>
      <c r="BB120" s="65">
        <f t="shared" ca="1" si="132"/>
        <v>0</v>
      </c>
      <c r="BC120" s="65">
        <f t="shared" ca="1" si="132"/>
        <v>0</v>
      </c>
      <c r="BD120" s="65">
        <f t="shared" ca="1" si="132"/>
        <v>0</v>
      </c>
      <c r="BE120" s="65">
        <f t="shared" ca="1" si="132"/>
        <v>0</v>
      </c>
      <c r="BF120" s="65">
        <f t="shared" ca="1" si="132"/>
        <v>0</v>
      </c>
      <c r="BG120" s="65">
        <f t="shared" ca="1" si="132"/>
        <v>0</v>
      </c>
      <c r="BH120" s="65">
        <f t="shared" ca="1" si="132"/>
        <v>0</v>
      </c>
      <c r="BI120" s="65">
        <f t="shared" ca="1" si="132"/>
        <v>0</v>
      </c>
      <c r="BJ120" s="65">
        <f t="shared" ca="1" si="132"/>
        <v>0</v>
      </c>
      <c r="BK120" s="65">
        <f t="shared" ca="1" si="132"/>
        <v>0</v>
      </c>
      <c r="BL120" s="65">
        <f t="shared" ca="1" si="132"/>
        <v>0</v>
      </c>
      <c r="BM120" s="65">
        <f t="shared" ca="1" si="132"/>
        <v>0</v>
      </c>
      <c r="BN120" s="65">
        <f t="shared" ca="1" si="132"/>
        <v>0</v>
      </c>
      <c r="BO120" s="65">
        <f t="shared" ca="1" si="132"/>
        <v>0</v>
      </c>
      <c r="BP120" s="65">
        <f t="shared" ca="1" si="132"/>
        <v>0</v>
      </c>
      <c r="BQ120" s="65">
        <f t="shared" ca="1" si="132"/>
        <v>0</v>
      </c>
      <c r="BR120" s="65">
        <f t="shared" ca="1" si="132"/>
        <v>0</v>
      </c>
      <c r="BS120" s="65">
        <f t="shared" ca="1" si="132"/>
        <v>0</v>
      </c>
      <c r="BT120" s="65">
        <f t="shared" ca="1" si="132"/>
        <v>0</v>
      </c>
      <c r="BU120" s="65">
        <f t="shared" ca="1" si="132"/>
        <v>0</v>
      </c>
      <c r="BV120" s="65">
        <f t="shared" ca="1" si="132"/>
        <v>0</v>
      </c>
      <c r="BW120" s="65">
        <f t="shared" ca="1" si="132"/>
        <v>0</v>
      </c>
      <c r="BX120" s="65">
        <f t="shared" ca="1" si="132"/>
        <v>0</v>
      </c>
      <c r="BY120" s="65">
        <f t="shared" ca="1" si="132"/>
        <v>0</v>
      </c>
      <c r="BZ120" s="65">
        <f t="shared" ca="1" si="132"/>
        <v>0</v>
      </c>
      <c r="CA120" s="65">
        <f t="shared" ca="1" si="132"/>
        <v>0</v>
      </c>
      <c r="CB120" s="65">
        <f t="shared" ca="1" si="132"/>
        <v>0</v>
      </c>
      <c r="CC120" s="65">
        <f t="shared" ca="1" si="132"/>
        <v>0</v>
      </c>
      <c r="CD120" s="65">
        <f t="shared" ca="1" si="132"/>
        <v>0</v>
      </c>
      <c r="CE120" s="65">
        <f t="shared" ca="1" si="132"/>
        <v>20000</v>
      </c>
      <c r="CF120" s="65">
        <f t="shared" ca="1" si="132"/>
        <v>0</v>
      </c>
    </row>
    <row r="121" spans="2:84" s="53" customFormat="1" ht="12" x14ac:dyDescent="0.25">
      <c r="B121" s="50">
        <f>ROW()</f>
        <v>121</v>
      </c>
      <c r="O121" s="56"/>
      <c r="P121" s="57"/>
      <c r="Q121" s="58"/>
      <c r="U121" s="62"/>
      <c r="W121" s="61"/>
      <c r="X121" s="65">
        <f t="shared" ca="1" si="131"/>
        <v>0</v>
      </c>
      <c r="Y121" s="65">
        <f t="shared" ca="1" si="129"/>
        <v>0</v>
      </c>
      <c r="Z121" s="65">
        <f t="shared" ca="1" si="129"/>
        <v>0</v>
      </c>
      <c r="AA121" s="65">
        <f t="shared" ca="1" si="129"/>
        <v>0</v>
      </c>
      <c r="AB121" s="65">
        <f t="shared" ca="1" si="129"/>
        <v>0</v>
      </c>
      <c r="AC121" s="65">
        <f t="shared" ca="1" si="129"/>
        <v>0</v>
      </c>
      <c r="AD121" s="65">
        <f t="shared" ca="1" si="129"/>
        <v>0</v>
      </c>
      <c r="AE121" s="65">
        <f t="shared" ca="1" si="129"/>
        <v>0</v>
      </c>
      <c r="AF121" s="65">
        <f t="shared" ca="1" si="129"/>
        <v>0</v>
      </c>
      <c r="AG121" s="65">
        <f t="shared" ca="1" si="129"/>
        <v>0</v>
      </c>
      <c r="AH121" s="65">
        <f t="shared" ca="1" si="129"/>
        <v>0</v>
      </c>
      <c r="AI121" s="65">
        <f t="shared" ca="1" si="129"/>
        <v>0</v>
      </c>
      <c r="AJ121" s="65">
        <f t="shared" ca="1" si="132"/>
        <v>0</v>
      </c>
      <c r="AK121" s="65">
        <f t="shared" ca="1" si="132"/>
        <v>0</v>
      </c>
      <c r="AL121" s="65">
        <f t="shared" ca="1" si="132"/>
        <v>0</v>
      </c>
      <c r="AM121" s="65">
        <f t="shared" ca="1" si="132"/>
        <v>0</v>
      </c>
      <c r="AN121" s="65">
        <f t="shared" ca="1" si="132"/>
        <v>0</v>
      </c>
      <c r="AO121" s="65">
        <f t="shared" ca="1" si="132"/>
        <v>0</v>
      </c>
      <c r="AP121" s="65">
        <f t="shared" ca="1" si="132"/>
        <v>0</v>
      </c>
      <c r="AQ121" s="65">
        <f t="shared" ca="1" si="132"/>
        <v>0</v>
      </c>
      <c r="AR121" s="65">
        <f t="shared" ca="1" si="132"/>
        <v>0</v>
      </c>
      <c r="AS121" s="65">
        <f t="shared" ca="1" si="132"/>
        <v>0</v>
      </c>
      <c r="AT121" s="65">
        <f t="shared" ca="1" si="132"/>
        <v>0</v>
      </c>
      <c r="AU121" s="65">
        <f t="shared" ca="1" si="132"/>
        <v>0</v>
      </c>
      <c r="AV121" s="65">
        <f t="shared" ca="1" si="132"/>
        <v>0</v>
      </c>
      <c r="AW121" s="65">
        <f t="shared" ca="1" si="132"/>
        <v>0</v>
      </c>
      <c r="AX121" s="65">
        <f t="shared" ca="1" si="132"/>
        <v>0</v>
      </c>
      <c r="AY121" s="65">
        <f t="shared" ca="1" si="132"/>
        <v>0</v>
      </c>
      <c r="AZ121" s="65">
        <f t="shared" ca="1" si="132"/>
        <v>0</v>
      </c>
      <c r="BA121" s="65">
        <f t="shared" ca="1" si="132"/>
        <v>0</v>
      </c>
      <c r="BB121" s="65">
        <f t="shared" ca="1" si="132"/>
        <v>0</v>
      </c>
      <c r="BC121" s="65">
        <f t="shared" ca="1" si="132"/>
        <v>0</v>
      </c>
      <c r="BD121" s="65">
        <f t="shared" ref="AJ121:CF126" ca="1" si="133">SUMIFS(INDIRECT("Prcsses!"&amp;ADDRESS($B121,$X$2)&amp;":"&amp;ADDRESS($B121,$X$2-1+$P$8)),INDIRECT("Prcsses!"&amp;ADDRESS($B$8,$X$2)&amp;":"&amp;ADDRESS($B$8,$X$2-1+$P$8)),BD$8)</f>
        <v>0</v>
      </c>
      <c r="BE121" s="65">
        <f t="shared" ca="1" si="133"/>
        <v>0</v>
      </c>
      <c r="BF121" s="65">
        <f t="shared" ca="1" si="133"/>
        <v>0</v>
      </c>
      <c r="BG121" s="65">
        <f t="shared" ca="1" si="133"/>
        <v>0</v>
      </c>
      <c r="BH121" s="65">
        <f t="shared" ca="1" si="133"/>
        <v>0</v>
      </c>
      <c r="BI121" s="65">
        <f t="shared" ca="1" si="133"/>
        <v>0</v>
      </c>
      <c r="BJ121" s="65">
        <f t="shared" ca="1" si="133"/>
        <v>0</v>
      </c>
      <c r="BK121" s="65">
        <f t="shared" ca="1" si="133"/>
        <v>0</v>
      </c>
      <c r="BL121" s="65">
        <f t="shared" ca="1" si="133"/>
        <v>0</v>
      </c>
      <c r="BM121" s="65">
        <f t="shared" ca="1" si="133"/>
        <v>0</v>
      </c>
      <c r="BN121" s="65">
        <f t="shared" ca="1" si="133"/>
        <v>0</v>
      </c>
      <c r="BO121" s="65">
        <f t="shared" ca="1" si="133"/>
        <v>0</v>
      </c>
      <c r="BP121" s="65">
        <f t="shared" ca="1" si="133"/>
        <v>0</v>
      </c>
      <c r="BQ121" s="65">
        <f t="shared" ca="1" si="133"/>
        <v>0</v>
      </c>
      <c r="BR121" s="65">
        <f t="shared" ca="1" si="133"/>
        <v>0</v>
      </c>
      <c r="BS121" s="65">
        <f t="shared" ca="1" si="133"/>
        <v>0</v>
      </c>
      <c r="BT121" s="65">
        <f t="shared" ca="1" si="133"/>
        <v>0</v>
      </c>
      <c r="BU121" s="65">
        <f t="shared" ca="1" si="133"/>
        <v>0</v>
      </c>
      <c r="BV121" s="65">
        <f t="shared" ca="1" si="133"/>
        <v>0</v>
      </c>
      <c r="BW121" s="65">
        <f t="shared" ca="1" si="133"/>
        <v>0</v>
      </c>
      <c r="BX121" s="65">
        <f t="shared" ca="1" si="133"/>
        <v>0</v>
      </c>
      <c r="BY121" s="65">
        <f t="shared" ca="1" si="133"/>
        <v>0</v>
      </c>
      <c r="BZ121" s="65">
        <f t="shared" ca="1" si="133"/>
        <v>0</v>
      </c>
      <c r="CA121" s="65">
        <f t="shared" ca="1" si="133"/>
        <v>0</v>
      </c>
      <c r="CB121" s="65">
        <f t="shared" ca="1" si="133"/>
        <v>0</v>
      </c>
      <c r="CC121" s="65">
        <f t="shared" ca="1" si="133"/>
        <v>50000</v>
      </c>
      <c r="CD121" s="65">
        <f t="shared" ca="1" si="133"/>
        <v>50000</v>
      </c>
      <c r="CE121" s="65">
        <f t="shared" ca="1" si="133"/>
        <v>50000</v>
      </c>
      <c r="CF121" s="65">
        <f t="shared" ca="1" si="133"/>
        <v>0</v>
      </c>
    </row>
    <row r="122" spans="2:84" s="53" customFormat="1" ht="12" x14ac:dyDescent="0.25">
      <c r="B122" s="50">
        <f>ROW()</f>
        <v>122</v>
      </c>
      <c r="O122" s="56"/>
      <c r="P122" s="57"/>
      <c r="Q122" s="58"/>
      <c r="U122" s="62"/>
      <c r="W122" s="61"/>
      <c r="X122" s="65">
        <f t="shared" ca="1" si="131"/>
        <v>0</v>
      </c>
      <c r="Y122" s="65">
        <f t="shared" ca="1" si="129"/>
        <v>0</v>
      </c>
      <c r="Z122" s="65">
        <f t="shared" ca="1" si="129"/>
        <v>0</v>
      </c>
      <c r="AA122" s="65">
        <f t="shared" ca="1" si="129"/>
        <v>0</v>
      </c>
      <c r="AB122" s="65">
        <f t="shared" ca="1" si="129"/>
        <v>0</v>
      </c>
      <c r="AC122" s="65">
        <f t="shared" ca="1" si="129"/>
        <v>0</v>
      </c>
      <c r="AD122" s="65">
        <f t="shared" ca="1" si="129"/>
        <v>0</v>
      </c>
      <c r="AE122" s="65">
        <f t="shared" ca="1" si="129"/>
        <v>0</v>
      </c>
      <c r="AF122" s="65">
        <f t="shared" ca="1" si="129"/>
        <v>0</v>
      </c>
      <c r="AG122" s="65">
        <f t="shared" ca="1" si="129"/>
        <v>0</v>
      </c>
      <c r="AH122" s="65">
        <f t="shared" ca="1" si="129"/>
        <v>0</v>
      </c>
      <c r="AI122" s="65">
        <f t="shared" ca="1" si="129"/>
        <v>0</v>
      </c>
      <c r="AJ122" s="65">
        <f t="shared" ca="1" si="133"/>
        <v>0</v>
      </c>
      <c r="AK122" s="65">
        <f t="shared" ca="1" si="133"/>
        <v>0</v>
      </c>
      <c r="AL122" s="65">
        <f t="shared" ca="1" si="133"/>
        <v>0</v>
      </c>
      <c r="AM122" s="65">
        <f t="shared" ca="1" si="133"/>
        <v>0</v>
      </c>
      <c r="AN122" s="65">
        <f t="shared" ca="1" si="133"/>
        <v>0</v>
      </c>
      <c r="AO122" s="65">
        <f t="shared" ca="1" si="133"/>
        <v>0</v>
      </c>
      <c r="AP122" s="65">
        <f t="shared" ca="1" si="133"/>
        <v>0</v>
      </c>
      <c r="AQ122" s="65">
        <f t="shared" ca="1" si="133"/>
        <v>0</v>
      </c>
      <c r="AR122" s="65">
        <f t="shared" ca="1" si="133"/>
        <v>0</v>
      </c>
      <c r="AS122" s="65">
        <f t="shared" ca="1" si="133"/>
        <v>0</v>
      </c>
      <c r="AT122" s="65">
        <f t="shared" ca="1" si="133"/>
        <v>0</v>
      </c>
      <c r="AU122" s="65">
        <f t="shared" ca="1" si="133"/>
        <v>0</v>
      </c>
      <c r="AV122" s="65">
        <f t="shared" ca="1" si="133"/>
        <v>0</v>
      </c>
      <c r="AW122" s="65">
        <f t="shared" ca="1" si="133"/>
        <v>0</v>
      </c>
      <c r="AX122" s="65">
        <f t="shared" ca="1" si="133"/>
        <v>0</v>
      </c>
      <c r="AY122" s="65">
        <f t="shared" ca="1" si="133"/>
        <v>0</v>
      </c>
      <c r="AZ122" s="65">
        <f t="shared" ca="1" si="133"/>
        <v>0</v>
      </c>
      <c r="BA122" s="65">
        <f t="shared" ca="1" si="133"/>
        <v>0</v>
      </c>
      <c r="BB122" s="65">
        <f t="shared" ca="1" si="133"/>
        <v>0</v>
      </c>
      <c r="BC122" s="65">
        <f t="shared" ca="1" si="133"/>
        <v>0</v>
      </c>
      <c r="BD122" s="65">
        <f t="shared" ca="1" si="133"/>
        <v>0</v>
      </c>
      <c r="BE122" s="65">
        <f t="shared" ca="1" si="133"/>
        <v>0</v>
      </c>
      <c r="BF122" s="65">
        <f t="shared" ca="1" si="133"/>
        <v>0</v>
      </c>
      <c r="BG122" s="65">
        <f t="shared" ca="1" si="133"/>
        <v>0</v>
      </c>
      <c r="BH122" s="65">
        <f t="shared" ca="1" si="133"/>
        <v>0</v>
      </c>
      <c r="BI122" s="65">
        <f t="shared" ca="1" si="133"/>
        <v>0</v>
      </c>
      <c r="BJ122" s="65">
        <f t="shared" ca="1" si="133"/>
        <v>0</v>
      </c>
      <c r="BK122" s="65">
        <f t="shared" ca="1" si="133"/>
        <v>0</v>
      </c>
      <c r="BL122" s="65">
        <f t="shared" ca="1" si="133"/>
        <v>0</v>
      </c>
      <c r="BM122" s="65">
        <f t="shared" ca="1" si="133"/>
        <v>0</v>
      </c>
      <c r="BN122" s="65">
        <f t="shared" ca="1" si="133"/>
        <v>0</v>
      </c>
      <c r="BO122" s="65">
        <f t="shared" ca="1" si="133"/>
        <v>0</v>
      </c>
      <c r="BP122" s="65">
        <f t="shared" ca="1" si="133"/>
        <v>0</v>
      </c>
      <c r="BQ122" s="65">
        <f t="shared" ca="1" si="133"/>
        <v>0</v>
      </c>
      <c r="BR122" s="65">
        <f t="shared" ca="1" si="133"/>
        <v>0</v>
      </c>
      <c r="BS122" s="65">
        <f t="shared" ca="1" si="133"/>
        <v>0</v>
      </c>
      <c r="BT122" s="65">
        <f t="shared" ca="1" si="133"/>
        <v>90000</v>
      </c>
      <c r="BU122" s="65">
        <f t="shared" ca="1" si="133"/>
        <v>70000</v>
      </c>
      <c r="BV122" s="65">
        <f t="shared" ca="1" si="133"/>
        <v>20000</v>
      </c>
      <c r="BW122" s="65">
        <f t="shared" ca="1" si="133"/>
        <v>0</v>
      </c>
      <c r="BX122" s="65">
        <f t="shared" ca="1" si="133"/>
        <v>0</v>
      </c>
      <c r="BY122" s="65">
        <f t="shared" ca="1" si="133"/>
        <v>0</v>
      </c>
      <c r="BZ122" s="65">
        <f t="shared" ca="1" si="133"/>
        <v>0</v>
      </c>
      <c r="CA122" s="65">
        <f t="shared" ca="1" si="133"/>
        <v>0</v>
      </c>
      <c r="CB122" s="65">
        <f t="shared" ca="1" si="133"/>
        <v>0</v>
      </c>
      <c r="CC122" s="65">
        <f t="shared" ca="1" si="133"/>
        <v>0</v>
      </c>
      <c r="CD122" s="65">
        <f t="shared" ca="1" si="133"/>
        <v>0</v>
      </c>
      <c r="CE122" s="65">
        <f t="shared" ca="1" si="133"/>
        <v>0</v>
      </c>
      <c r="CF122" s="65">
        <f t="shared" ca="1" si="133"/>
        <v>0</v>
      </c>
    </row>
    <row r="123" spans="2:84" s="53" customFormat="1" ht="12" x14ac:dyDescent="0.25">
      <c r="B123" s="50">
        <f>ROW()</f>
        <v>123</v>
      </c>
      <c r="O123" s="56"/>
      <c r="P123" s="57"/>
      <c r="Q123" s="58"/>
      <c r="U123" s="62"/>
      <c r="W123" s="61"/>
      <c r="X123" s="65">
        <f t="shared" ca="1" si="131"/>
        <v>0</v>
      </c>
      <c r="Y123" s="65">
        <f t="shared" ca="1" si="129"/>
        <v>0</v>
      </c>
      <c r="Z123" s="65">
        <f t="shared" ca="1" si="129"/>
        <v>0</v>
      </c>
      <c r="AA123" s="65">
        <f t="shared" ca="1" si="129"/>
        <v>0</v>
      </c>
      <c r="AB123" s="65">
        <f t="shared" ca="1" si="129"/>
        <v>0</v>
      </c>
      <c r="AC123" s="65">
        <f t="shared" ca="1" si="129"/>
        <v>0</v>
      </c>
      <c r="AD123" s="65">
        <f t="shared" ca="1" si="129"/>
        <v>0</v>
      </c>
      <c r="AE123" s="65">
        <f t="shared" ca="1" si="129"/>
        <v>0</v>
      </c>
      <c r="AF123" s="65">
        <f t="shared" ca="1" si="129"/>
        <v>0</v>
      </c>
      <c r="AG123" s="65">
        <f t="shared" ca="1" si="129"/>
        <v>0</v>
      </c>
      <c r="AH123" s="65">
        <f t="shared" ca="1" si="129"/>
        <v>0</v>
      </c>
      <c r="AI123" s="65">
        <f t="shared" ca="1" si="129"/>
        <v>0</v>
      </c>
      <c r="AJ123" s="65">
        <f t="shared" ca="1" si="133"/>
        <v>0</v>
      </c>
      <c r="AK123" s="65">
        <f t="shared" ca="1" si="133"/>
        <v>0</v>
      </c>
      <c r="AL123" s="65">
        <f t="shared" ca="1" si="133"/>
        <v>0</v>
      </c>
      <c r="AM123" s="65">
        <f t="shared" ca="1" si="133"/>
        <v>0</v>
      </c>
      <c r="AN123" s="65">
        <f t="shared" ca="1" si="133"/>
        <v>0</v>
      </c>
      <c r="AO123" s="65">
        <f t="shared" ca="1" si="133"/>
        <v>0</v>
      </c>
      <c r="AP123" s="65">
        <f t="shared" ca="1" si="133"/>
        <v>0</v>
      </c>
      <c r="AQ123" s="65">
        <f t="shared" ca="1" si="133"/>
        <v>0</v>
      </c>
      <c r="AR123" s="65">
        <f t="shared" ca="1" si="133"/>
        <v>0</v>
      </c>
      <c r="AS123" s="65">
        <f t="shared" ca="1" si="133"/>
        <v>0</v>
      </c>
      <c r="AT123" s="65">
        <f t="shared" ca="1" si="133"/>
        <v>0</v>
      </c>
      <c r="AU123" s="65">
        <f t="shared" ca="1" si="133"/>
        <v>0</v>
      </c>
      <c r="AV123" s="65">
        <f t="shared" ca="1" si="133"/>
        <v>0</v>
      </c>
      <c r="AW123" s="65">
        <f t="shared" ca="1" si="133"/>
        <v>0</v>
      </c>
      <c r="AX123" s="65">
        <f t="shared" ca="1" si="133"/>
        <v>0</v>
      </c>
      <c r="AY123" s="65">
        <f t="shared" ca="1" si="133"/>
        <v>0</v>
      </c>
      <c r="AZ123" s="65">
        <f t="shared" ca="1" si="133"/>
        <v>0</v>
      </c>
      <c r="BA123" s="65">
        <f t="shared" ca="1" si="133"/>
        <v>0</v>
      </c>
      <c r="BB123" s="65">
        <f t="shared" ca="1" si="133"/>
        <v>0</v>
      </c>
      <c r="BC123" s="65">
        <f t="shared" ca="1" si="133"/>
        <v>0</v>
      </c>
      <c r="BD123" s="65">
        <f t="shared" ca="1" si="133"/>
        <v>0</v>
      </c>
      <c r="BE123" s="65">
        <f t="shared" ca="1" si="133"/>
        <v>0</v>
      </c>
      <c r="BF123" s="65">
        <f t="shared" ca="1" si="133"/>
        <v>0</v>
      </c>
      <c r="BG123" s="65">
        <f t="shared" ca="1" si="133"/>
        <v>0</v>
      </c>
      <c r="BH123" s="65">
        <f t="shared" ca="1" si="133"/>
        <v>0</v>
      </c>
      <c r="BI123" s="65">
        <f t="shared" ca="1" si="133"/>
        <v>0</v>
      </c>
      <c r="BJ123" s="65">
        <f t="shared" ca="1" si="133"/>
        <v>0</v>
      </c>
      <c r="BK123" s="65">
        <f t="shared" ca="1" si="133"/>
        <v>0</v>
      </c>
      <c r="BL123" s="65">
        <f t="shared" ca="1" si="133"/>
        <v>0</v>
      </c>
      <c r="BM123" s="65">
        <f t="shared" ca="1" si="133"/>
        <v>0</v>
      </c>
      <c r="BN123" s="65">
        <f t="shared" ca="1" si="133"/>
        <v>0</v>
      </c>
      <c r="BO123" s="65">
        <f t="shared" ca="1" si="133"/>
        <v>0</v>
      </c>
      <c r="BP123" s="65">
        <f t="shared" ca="1" si="133"/>
        <v>0</v>
      </c>
      <c r="BQ123" s="65">
        <f t="shared" ca="1" si="133"/>
        <v>0</v>
      </c>
      <c r="BR123" s="65">
        <f t="shared" ca="1" si="133"/>
        <v>0</v>
      </c>
      <c r="BS123" s="65">
        <f t="shared" ca="1" si="133"/>
        <v>0</v>
      </c>
      <c r="BT123" s="65">
        <f t="shared" ca="1" si="133"/>
        <v>300000</v>
      </c>
      <c r="BU123" s="65">
        <f t="shared" ca="1" si="133"/>
        <v>300000</v>
      </c>
      <c r="BV123" s="65">
        <f t="shared" ca="1" si="133"/>
        <v>0</v>
      </c>
      <c r="BW123" s="65">
        <f t="shared" ca="1" si="133"/>
        <v>0</v>
      </c>
      <c r="BX123" s="65">
        <f t="shared" ca="1" si="133"/>
        <v>0</v>
      </c>
      <c r="BY123" s="65">
        <f t="shared" ca="1" si="133"/>
        <v>0</v>
      </c>
      <c r="BZ123" s="65">
        <f t="shared" ca="1" si="133"/>
        <v>0</v>
      </c>
      <c r="CA123" s="65">
        <f t="shared" ca="1" si="133"/>
        <v>0</v>
      </c>
      <c r="CB123" s="65">
        <f t="shared" ca="1" si="133"/>
        <v>0</v>
      </c>
      <c r="CC123" s="65">
        <f t="shared" ca="1" si="133"/>
        <v>0</v>
      </c>
      <c r="CD123" s="65">
        <f t="shared" ca="1" si="133"/>
        <v>0</v>
      </c>
      <c r="CE123" s="65">
        <f t="shared" ca="1" si="133"/>
        <v>0</v>
      </c>
      <c r="CF123" s="65">
        <f t="shared" ca="1" si="133"/>
        <v>0</v>
      </c>
    </row>
    <row r="124" spans="2:84" s="53" customFormat="1" ht="12" x14ac:dyDescent="0.25">
      <c r="B124" s="50">
        <f>ROW()</f>
        <v>124</v>
      </c>
      <c r="O124" s="56"/>
      <c r="P124" s="57"/>
      <c r="Q124" s="58"/>
      <c r="U124" s="62"/>
      <c r="W124" s="61"/>
      <c r="X124" s="65">
        <f t="shared" ca="1" si="131"/>
        <v>0</v>
      </c>
      <c r="Y124" s="65">
        <f t="shared" ca="1" si="129"/>
        <v>0</v>
      </c>
      <c r="Z124" s="65">
        <f t="shared" ca="1" si="129"/>
        <v>0</v>
      </c>
      <c r="AA124" s="65">
        <f t="shared" ca="1" si="129"/>
        <v>0</v>
      </c>
      <c r="AB124" s="65">
        <f t="shared" ca="1" si="129"/>
        <v>0</v>
      </c>
      <c r="AC124" s="65">
        <f t="shared" ca="1" si="129"/>
        <v>0</v>
      </c>
      <c r="AD124" s="65">
        <f t="shared" ca="1" si="129"/>
        <v>0</v>
      </c>
      <c r="AE124" s="65">
        <f t="shared" ca="1" si="129"/>
        <v>0</v>
      </c>
      <c r="AF124" s="65">
        <f t="shared" ca="1" si="129"/>
        <v>0</v>
      </c>
      <c r="AG124" s="65">
        <f t="shared" ca="1" si="129"/>
        <v>0</v>
      </c>
      <c r="AH124" s="65">
        <f t="shared" ca="1" si="129"/>
        <v>0</v>
      </c>
      <c r="AI124" s="65">
        <f t="shared" ca="1" si="129"/>
        <v>0</v>
      </c>
      <c r="AJ124" s="65">
        <f t="shared" ca="1" si="133"/>
        <v>0</v>
      </c>
      <c r="AK124" s="65">
        <f t="shared" ca="1" si="133"/>
        <v>0</v>
      </c>
      <c r="AL124" s="65">
        <f t="shared" ca="1" si="133"/>
        <v>0</v>
      </c>
      <c r="AM124" s="65">
        <f t="shared" ca="1" si="133"/>
        <v>0</v>
      </c>
      <c r="AN124" s="65">
        <f t="shared" ca="1" si="133"/>
        <v>0</v>
      </c>
      <c r="AO124" s="65">
        <f t="shared" ca="1" si="133"/>
        <v>0</v>
      </c>
      <c r="AP124" s="65">
        <f t="shared" ca="1" si="133"/>
        <v>0</v>
      </c>
      <c r="AQ124" s="65">
        <f t="shared" ca="1" si="133"/>
        <v>0</v>
      </c>
      <c r="AR124" s="65">
        <f t="shared" ca="1" si="133"/>
        <v>0</v>
      </c>
      <c r="AS124" s="65">
        <f t="shared" ca="1" si="133"/>
        <v>0</v>
      </c>
      <c r="AT124" s="65">
        <f t="shared" ca="1" si="133"/>
        <v>0</v>
      </c>
      <c r="AU124" s="65">
        <f t="shared" ca="1" si="133"/>
        <v>0</v>
      </c>
      <c r="AV124" s="65">
        <f t="shared" ca="1" si="133"/>
        <v>0</v>
      </c>
      <c r="AW124" s="65">
        <f t="shared" ca="1" si="133"/>
        <v>0</v>
      </c>
      <c r="AX124" s="65">
        <f t="shared" ca="1" si="133"/>
        <v>0</v>
      </c>
      <c r="AY124" s="65">
        <f t="shared" ca="1" si="133"/>
        <v>0</v>
      </c>
      <c r="AZ124" s="65">
        <f t="shared" ca="1" si="133"/>
        <v>0</v>
      </c>
      <c r="BA124" s="65">
        <f t="shared" ca="1" si="133"/>
        <v>0</v>
      </c>
      <c r="BB124" s="65">
        <f t="shared" ca="1" si="133"/>
        <v>0</v>
      </c>
      <c r="BC124" s="65">
        <f t="shared" ca="1" si="133"/>
        <v>0</v>
      </c>
      <c r="BD124" s="65">
        <f t="shared" ca="1" si="133"/>
        <v>0</v>
      </c>
      <c r="BE124" s="65">
        <f t="shared" ca="1" si="133"/>
        <v>0</v>
      </c>
      <c r="BF124" s="65">
        <f t="shared" ca="1" si="133"/>
        <v>0</v>
      </c>
      <c r="BG124" s="65">
        <f t="shared" ca="1" si="133"/>
        <v>0</v>
      </c>
      <c r="BH124" s="65">
        <f t="shared" ca="1" si="133"/>
        <v>0</v>
      </c>
      <c r="BI124" s="65">
        <f t="shared" ca="1" si="133"/>
        <v>0</v>
      </c>
      <c r="BJ124" s="65">
        <f t="shared" ca="1" si="133"/>
        <v>0</v>
      </c>
      <c r="BK124" s="65">
        <f t="shared" ca="1" si="133"/>
        <v>0</v>
      </c>
      <c r="BL124" s="65">
        <f t="shared" ca="1" si="133"/>
        <v>0</v>
      </c>
      <c r="BM124" s="65">
        <f t="shared" ca="1" si="133"/>
        <v>0</v>
      </c>
      <c r="BN124" s="65">
        <f t="shared" ca="1" si="133"/>
        <v>0</v>
      </c>
      <c r="BO124" s="65">
        <f t="shared" ca="1" si="133"/>
        <v>0</v>
      </c>
      <c r="BP124" s="65">
        <f t="shared" ca="1" si="133"/>
        <v>0</v>
      </c>
      <c r="BQ124" s="65">
        <f t="shared" ca="1" si="133"/>
        <v>0</v>
      </c>
      <c r="BR124" s="65">
        <f t="shared" ca="1" si="133"/>
        <v>0</v>
      </c>
      <c r="BS124" s="65">
        <f t="shared" ca="1" si="133"/>
        <v>0</v>
      </c>
      <c r="BT124" s="65">
        <f t="shared" ca="1" si="133"/>
        <v>100000</v>
      </c>
      <c r="BU124" s="65">
        <f t="shared" ca="1" si="133"/>
        <v>100000</v>
      </c>
      <c r="BV124" s="65">
        <f t="shared" ca="1" si="133"/>
        <v>0</v>
      </c>
      <c r="BW124" s="65">
        <f t="shared" ca="1" si="133"/>
        <v>0</v>
      </c>
      <c r="BX124" s="65">
        <f t="shared" ca="1" si="133"/>
        <v>0</v>
      </c>
      <c r="BY124" s="65">
        <f t="shared" ca="1" si="133"/>
        <v>0</v>
      </c>
      <c r="BZ124" s="65">
        <f t="shared" ca="1" si="133"/>
        <v>0</v>
      </c>
      <c r="CA124" s="65">
        <f t="shared" ca="1" si="133"/>
        <v>0</v>
      </c>
      <c r="CB124" s="65">
        <f t="shared" ca="1" si="133"/>
        <v>0</v>
      </c>
      <c r="CC124" s="65">
        <f t="shared" ca="1" si="133"/>
        <v>0</v>
      </c>
      <c r="CD124" s="65">
        <f t="shared" ca="1" si="133"/>
        <v>0</v>
      </c>
      <c r="CE124" s="65">
        <f t="shared" ca="1" si="133"/>
        <v>0</v>
      </c>
      <c r="CF124" s="65">
        <f t="shared" ca="1" si="133"/>
        <v>0</v>
      </c>
    </row>
    <row r="125" spans="2:84" s="53" customFormat="1" ht="12" x14ac:dyDescent="0.25">
      <c r="B125" s="50">
        <f>ROW()</f>
        <v>125</v>
      </c>
      <c r="O125" s="56"/>
      <c r="P125" s="57"/>
      <c r="Q125" s="58"/>
      <c r="U125" s="62"/>
      <c r="W125" s="61"/>
      <c r="X125" s="65">
        <f t="shared" ca="1" si="131"/>
        <v>0</v>
      </c>
      <c r="Y125" s="65">
        <f t="shared" ca="1" si="129"/>
        <v>0</v>
      </c>
      <c r="Z125" s="65">
        <f t="shared" ca="1" si="129"/>
        <v>0</v>
      </c>
      <c r="AA125" s="65">
        <f t="shared" ca="1" si="129"/>
        <v>0</v>
      </c>
      <c r="AB125" s="65">
        <f t="shared" ca="1" si="129"/>
        <v>0</v>
      </c>
      <c r="AC125" s="65">
        <f t="shared" ca="1" si="129"/>
        <v>0</v>
      </c>
      <c r="AD125" s="65">
        <f t="shared" ca="1" si="129"/>
        <v>0</v>
      </c>
      <c r="AE125" s="65">
        <f t="shared" ca="1" si="129"/>
        <v>0</v>
      </c>
      <c r="AF125" s="65">
        <f t="shared" ca="1" si="129"/>
        <v>0</v>
      </c>
      <c r="AG125" s="65">
        <f t="shared" ca="1" si="129"/>
        <v>0</v>
      </c>
      <c r="AH125" s="65">
        <f t="shared" ca="1" si="129"/>
        <v>0</v>
      </c>
      <c r="AI125" s="65">
        <f t="shared" ca="1" si="129"/>
        <v>0</v>
      </c>
      <c r="AJ125" s="65">
        <f t="shared" ca="1" si="133"/>
        <v>0</v>
      </c>
      <c r="AK125" s="65">
        <f t="shared" ca="1" si="133"/>
        <v>0</v>
      </c>
      <c r="AL125" s="65">
        <f t="shared" ca="1" si="133"/>
        <v>0</v>
      </c>
      <c r="AM125" s="65">
        <f t="shared" ca="1" si="133"/>
        <v>0</v>
      </c>
      <c r="AN125" s="65">
        <f t="shared" ca="1" si="133"/>
        <v>0</v>
      </c>
      <c r="AO125" s="65">
        <f t="shared" ca="1" si="133"/>
        <v>0</v>
      </c>
      <c r="AP125" s="65">
        <f t="shared" ca="1" si="133"/>
        <v>0</v>
      </c>
      <c r="AQ125" s="65">
        <f t="shared" ca="1" si="133"/>
        <v>0</v>
      </c>
      <c r="AR125" s="65">
        <f t="shared" ca="1" si="133"/>
        <v>0</v>
      </c>
      <c r="AS125" s="65">
        <f t="shared" ca="1" si="133"/>
        <v>0</v>
      </c>
      <c r="AT125" s="65">
        <f t="shared" ca="1" si="133"/>
        <v>0</v>
      </c>
      <c r="AU125" s="65">
        <f t="shared" ca="1" si="133"/>
        <v>0</v>
      </c>
      <c r="AV125" s="65">
        <f t="shared" ca="1" si="133"/>
        <v>0</v>
      </c>
      <c r="AW125" s="65">
        <f t="shared" ca="1" si="133"/>
        <v>0</v>
      </c>
      <c r="AX125" s="65">
        <f t="shared" ca="1" si="133"/>
        <v>0</v>
      </c>
      <c r="AY125" s="65">
        <f t="shared" ca="1" si="133"/>
        <v>0</v>
      </c>
      <c r="AZ125" s="65">
        <f t="shared" ca="1" si="133"/>
        <v>0</v>
      </c>
      <c r="BA125" s="65">
        <f t="shared" ca="1" si="133"/>
        <v>0</v>
      </c>
      <c r="BB125" s="65">
        <f t="shared" ca="1" si="133"/>
        <v>0</v>
      </c>
      <c r="BC125" s="65">
        <f t="shared" ca="1" si="133"/>
        <v>0</v>
      </c>
      <c r="BD125" s="65">
        <f t="shared" ca="1" si="133"/>
        <v>0</v>
      </c>
      <c r="BE125" s="65">
        <f t="shared" ca="1" si="133"/>
        <v>0</v>
      </c>
      <c r="BF125" s="65">
        <f t="shared" ca="1" si="133"/>
        <v>0</v>
      </c>
      <c r="BG125" s="65">
        <f t="shared" ca="1" si="133"/>
        <v>0</v>
      </c>
      <c r="BH125" s="65">
        <f t="shared" ca="1" si="133"/>
        <v>0</v>
      </c>
      <c r="BI125" s="65">
        <f t="shared" ca="1" si="133"/>
        <v>0</v>
      </c>
      <c r="BJ125" s="65">
        <f t="shared" ca="1" si="133"/>
        <v>0</v>
      </c>
      <c r="BK125" s="65">
        <f t="shared" ca="1" si="133"/>
        <v>0</v>
      </c>
      <c r="BL125" s="65">
        <f t="shared" ca="1" si="133"/>
        <v>0</v>
      </c>
      <c r="BM125" s="65">
        <f t="shared" ca="1" si="133"/>
        <v>0</v>
      </c>
      <c r="BN125" s="65">
        <f t="shared" ca="1" si="133"/>
        <v>0</v>
      </c>
      <c r="BO125" s="65">
        <f t="shared" ca="1" si="133"/>
        <v>0</v>
      </c>
      <c r="BP125" s="65">
        <f t="shared" ca="1" si="133"/>
        <v>0</v>
      </c>
      <c r="BQ125" s="65">
        <f t="shared" ca="1" si="133"/>
        <v>0</v>
      </c>
      <c r="BR125" s="65">
        <f t="shared" ca="1" si="133"/>
        <v>0</v>
      </c>
      <c r="BS125" s="65">
        <f t="shared" ca="1" si="133"/>
        <v>0</v>
      </c>
      <c r="BT125" s="65">
        <f t="shared" ca="1" si="133"/>
        <v>0</v>
      </c>
      <c r="BU125" s="65">
        <f t="shared" ca="1" si="133"/>
        <v>0</v>
      </c>
      <c r="BV125" s="65">
        <f t="shared" ca="1" si="133"/>
        <v>0</v>
      </c>
      <c r="BW125" s="65">
        <f t="shared" ca="1" si="133"/>
        <v>0</v>
      </c>
      <c r="BX125" s="65">
        <f t="shared" ca="1" si="133"/>
        <v>0</v>
      </c>
      <c r="BY125" s="65">
        <f t="shared" ca="1" si="133"/>
        <v>0</v>
      </c>
      <c r="BZ125" s="65">
        <f t="shared" ca="1" si="133"/>
        <v>0</v>
      </c>
      <c r="CA125" s="65">
        <f t="shared" ca="1" si="133"/>
        <v>0</v>
      </c>
      <c r="CB125" s="65">
        <f t="shared" ca="1" si="133"/>
        <v>0</v>
      </c>
      <c r="CC125" s="65">
        <f t="shared" ca="1" si="133"/>
        <v>0</v>
      </c>
      <c r="CD125" s="65">
        <f t="shared" ca="1" si="133"/>
        <v>0</v>
      </c>
      <c r="CE125" s="65">
        <f t="shared" ca="1" si="133"/>
        <v>0</v>
      </c>
      <c r="CF125" s="65">
        <f t="shared" ca="1" si="133"/>
        <v>0</v>
      </c>
    </row>
    <row r="126" spans="2:84" s="53" customFormat="1" ht="12" x14ac:dyDescent="0.25">
      <c r="B126" s="50">
        <f>ROW()</f>
        <v>126</v>
      </c>
      <c r="O126" s="56"/>
      <c r="P126" s="57"/>
      <c r="Q126" s="58"/>
      <c r="U126" s="62"/>
      <c r="W126" s="61"/>
      <c r="X126" s="65">
        <f t="shared" ca="1" si="131"/>
        <v>0</v>
      </c>
      <c r="Y126" s="65">
        <f t="shared" ca="1" si="129"/>
        <v>0</v>
      </c>
      <c r="Z126" s="65">
        <f t="shared" ca="1" si="129"/>
        <v>0</v>
      </c>
      <c r="AA126" s="65">
        <f t="shared" ca="1" si="129"/>
        <v>0</v>
      </c>
      <c r="AB126" s="65">
        <f t="shared" ca="1" si="129"/>
        <v>0</v>
      </c>
      <c r="AC126" s="65">
        <f t="shared" ca="1" si="129"/>
        <v>0</v>
      </c>
      <c r="AD126" s="65">
        <f t="shared" ca="1" si="129"/>
        <v>0</v>
      </c>
      <c r="AE126" s="65">
        <f t="shared" ca="1" si="129"/>
        <v>0</v>
      </c>
      <c r="AF126" s="65">
        <f t="shared" ca="1" si="129"/>
        <v>0</v>
      </c>
      <c r="AG126" s="65">
        <f t="shared" ca="1" si="129"/>
        <v>0</v>
      </c>
      <c r="AH126" s="65">
        <f t="shared" ca="1" si="129"/>
        <v>0</v>
      </c>
      <c r="AI126" s="65">
        <f t="shared" ca="1" si="129"/>
        <v>0</v>
      </c>
      <c r="AJ126" s="65">
        <f t="shared" ca="1" si="133"/>
        <v>0</v>
      </c>
      <c r="AK126" s="65">
        <f t="shared" ca="1" si="133"/>
        <v>0</v>
      </c>
      <c r="AL126" s="65">
        <f t="shared" ca="1" si="133"/>
        <v>0</v>
      </c>
      <c r="AM126" s="65">
        <f t="shared" ca="1" si="133"/>
        <v>0</v>
      </c>
      <c r="AN126" s="65">
        <f t="shared" ca="1" si="133"/>
        <v>0</v>
      </c>
      <c r="AO126" s="65">
        <f t="shared" ca="1" si="133"/>
        <v>0</v>
      </c>
      <c r="AP126" s="65">
        <f t="shared" ca="1" si="133"/>
        <v>0</v>
      </c>
      <c r="AQ126" s="65">
        <f t="shared" ca="1" si="133"/>
        <v>0</v>
      </c>
      <c r="AR126" s="65">
        <f t="shared" ca="1" si="133"/>
        <v>0</v>
      </c>
      <c r="AS126" s="65">
        <f t="shared" ca="1" si="133"/>
        <v>0</v>
      </c>
      <c r="AT126" s="65">
        <f t="shared" ca="1" si="133"/>
        <v>0</v>
      </c>
      <c r="AU126" s="65">
        <f t="shared" ca="1" si="133"/>
        <v>0</v>
      </c>
      <c r="AV126" s="65">
        <f t="shared" ca="1" si="133"/>
        <v>0</v>
      </c>
      <c r="AW126" s="65">
        <f t="shared" ca="1" si="133"/>
        <v>0</v>
      </c>
      <c r="AX126" s="65">
        <f t="shared" ca="1" si="133"/>
        <v>0</v>
      </c>
      <c r="AY126" s="65">
        <f t="shared" ca="1" si="133"/>
        <v>0</v>
      </c>
      <c r="AZ126" s="65">
        <f t="shared" ca="1" si="133"/>
        <v>0</v>
      </c>
      <c r="BA126" s="65">
        <f t="shared" ca="1" si="133"/>
        <v>0</v>
      </c>
      <c r="BB126" s="65">
        <f t="shared" ca="1" si="133"/>
        <v>0</v>
      </c>
      <c r="BC126" s="65">
        <f t="shared" ca="1" si="133"/>
        <v>0</v>
      </c>
      <c r="BD126" s="65">
        <f t="shared" ca="1" si="133"/>
        <v>0</v>
      </c>
      <c r="BE126" s="65">
        <f t="shared" ca="1" si="133"/>
        <v>0</v>
      </c>
      <c r="BF126" s="65">
        <f t="shared" ca="1" si="133"/>
        <v>0</v>
      </c>
      <c r="BG126" s="65">
        <f t="shared" ca="1" si="133"/>
        <v>0</v>
      </c>
      <c r="BH126" s="65">
        <f t="shared" ca="1" si="133"/>
        <v>0</v>
      </c>
      <c r="BI126" s="65">
        <f t="shared" ca="1" si="133"/>
        <v>0</v>
      </c>
      <c r="BJ126" s="65">
        <f t="shared" ca="1" si="133"/>
        <v>0</v>
      </c>
      <c r="BK126" s="65">
        <f t="shared" ca="1" si="133"/>
        <v>0</v>
      </c>
      <c r="BL126" s="65">
        <f t="shared" ca="1" si="133"/>
        <v>0</v>
      </c>
      <c r="BM126" s="65">
        <f t="shared" ca="1" si="133"/>
        <v>0</v>
      </c>
      <c r="BN126" s="65">
        <f t="shared" ref="AJ126:CF131" ca="1" si="134">SUMIFS(INDIRECT("Prcsses!"&amp;ADDRESS($B126,$X$2)&amp;":"&amp;ADDRESS($B126,$X$2-1+$P$8)),INDIRECT("Prcsses!"&amp;ADDRESS($B$8,$X$2)&amp;":"&amp;ADDRESS($B$8,$X$2-1+$P$8)),BN$8)</f>
        <v>0</v>
      </c>
      <c r="BO126" s="65">
        <f t="shared" ca="1" si="134"/>
        <v>0</v>
      </c>
      <c r="BP126" s="65">
        <f t="shared" ca="1" si="134"/>
        <v>0</v>
      </c>
      <c r="BQ126" s="65">
        <f t="shared" ca="1" si="134"/>
        <v>0</v>
      </c>
      <c r="BR126" s="65">
        <f t="shared" ca="1" si="134"/>
        <v>0</v>
      </c>
      <c r="BS126" s="65">
        <f t="shared" ca="1" si="134"/>
        <v>0</v>
      </c>
      <c r="BT126" s="65">
        <f t="shared" ca="1" si="134"/>
        <v>0</v>
      </c>
      <c r="BU126" s="65">
        <f t="shared" ca="1" si="134"/>
        <v>0</v>
      </c>
      <c r="BV126" s="65">
        <f t="shared" ca="1" si="134"/>
        <v>0</v>
      </c>
      <c r="BW126" s="65">
        <f t="shared" ca="1" si="134"/>
        <v>0</v>
      </c>
      <c r="BX126" s="65">
        <f t="shared" ca="1" si="134"/>
        <v>0</v>
      </c>
      <c r="BY126" s="65">
        <f t="shared" ca="1" si="134"/>
        <v>0</v>
      </c>
      <c r="BZ126" s="65">
        <f t="shared" ca="1" si="134"/>
        <v>0</v>
      </c>
      <c r="CA126" s="65">
        <f t="shared" ca="1" si="134"/>
        <v>0</v>
      </c>
      <c r="CB126" s="65">
        <f t="shared" ca="1" si="134"/>
        <v>0</v>
      </c>
      <c r="CC126" s="65">
        <f t="shared" ca="1" si="134"/>
        <v>0</v>
      </c>
      <c r="CD126" s="65">
        <f t="shared" ca="1" si="134"/>
        <v>0</v>
      </c>
      <c r="CE126" s="65">
        <f t="shared" ca="1" si="134"/>
        <v>0</v>
      </c>
      <c r="CF126" s="65">
        <f t="shared" ca="1" si="134"/>
        <v>0</v>
      </c>
    </row>
    <row r="127" spans="2:84" s="53" customFormat="1" ht="12" x14ac:dyDescent="0.25">
      <c r="B127" s="50">
        <f>ROW()</f>
        <v>127</v>
      </c>
      <c r="O127" s="56"/>
      <c r="P127" s="57"/>
      <c r="Q127" s="58"/>
      <c r="U127" s="62"/>
      <c r="W127" s="61"/>
      <c r="X127" s="65">
        <f t="shared" ca="1" si="131"/>
        <v>0</v>
      </c>
      <c r="Y127" s="65">
        <f t="shared" ca="1" si="129"/>
        <v>0</v>
      </c>
      <c r="Z127" s="65">
        <f t="shared" ca="1" si="129"/>
        <v>0</v>
      </c>
      <c r="AA127" s="65">
        <f t="shared" ca="1" si="129"/>
        <v>0</v>
      </c>
      <c r="AB127" s="65">
        <f t="shared" ca="1" si="129"/>
        <v>0</v>
      </c>
      <c r="AC127" s="65">
        <f t="shared" ca="1" si="129"/>
        <v>0</v>
      </c>
      <c r="AD127" s="65">
        <f t="shared" ca="1" si="129"/>
        <v>0</v>
      </c>
      <c r="AE127" s="65">
        <f t="shared" ca="1" si="129"/>
        <v>0</v>
      </c>
      <c r="AF127" s="65">
        <f t="shared" ca="1" si="129"/>
        <v>0</v>
      </c>
      <c r="AG127" s="65">
        <f t="shared" ca="1" si="129"/>
        <v>0</v>
      </c>
      <c r="AH127" s="65">
        <f t="shared" ca="1" si="129"/>
        <v>0</v>
      </c>
      <c r="AI127" s="65">
        <f t="shared" ca="1" si="129"/>
        <v>0</v>
      </c>
      <c r="AJ127" s="65">
        <f t="shared" ca="1" si="134"/>
        <v>0</v>
      </c>
      <c r="AK127" s="65">
        <f t="shared" ca="1" si="134"/>
        <v>0</v>
      </c>
      <c r="AL127" s="65">
        <f t="shared" ca="1" si="134"/>
        <v>0</v>
      </c>
      <c r="AM127" s="65">
        <f t="shared" ca="1" si="134"/>
        <v>0</v>
      </c>
      <c r="AN127" s="65">
        <f t="shared" ca="1" si="134"/>
        <v>0</v>
      </c>
      <c r="AO127" s="65">
        <f t="shared" ca="1" si="134"/>
        <v>0</v>
      </c>
      <c r="AP127" s="65">
        <f t="shared" ca="1" si="134"/>
        <v>0</v>
      </c>
      <c r="AQ127" s="65">
        <f t="shared" ca="1" si="134"/>
        <v>0</v>
      </c>
      <c r="AR127" s="65">
        <f t="shared" ca="1" si="134"/>
        <v>0</v>
      </c>
      <c r="AS127" s="65">
        <f t="shared" ca="1" si="134"/>
        <v>0</v>
      </c>
      <c r="AT127" s="65">
        <f t="shared" ca="1" si="134"/>
        <v>0</v>
      </c>
      <c r="AU127" s="65">
        <f t="shared" ca="1" si="134"/>
        <v>0</v>
      </c>
      <c r="AV127" s="65">
        <f t="shared" ca="1" si="134"/>
        <v>0</v>
      </c>
      <c r="AW127" s="65">
        <f t="shared" ca="1" si="134"/>
        <v>0</v>
      </c>
      <c r="AX127" s="65">
        <f t="shared" ca="1" si="134"/>
        <v>0</v>
      </c>
      <c r="AY127" s="65">
        <f t="shared" ca="1" si="134"/>
        <v>0</v>
      </c>
      <c r="AZ127" s="65">
        <f t="shared" ca="1" si="134"/>
        <v>0</v>
      </c>
      <c r="BA127" s="65">
        <f t="shared" ca="1" si="134"/>
        <v>0</v>
      </c>
      <c r="BB127" s="65">
        <f t="shared" ca="1" si="134"/>
        <v>0</v>
      </c>
      <c r="BC127" s="65">
        <f t="shared" ca="1" si="134"/>
        <v>0</v>
      </c>
      <c r="BD127" s="65">
        <f t="shared" ca="1" si="134"/>
        <v>0</v>
      </c>
      <c r="BE127" s="65">
        <f t="shared" ca="1" si="134"/>
        <v>0</v>
      </c>
      <c r="BF127" s="65">
        <f t="shared" ca="1" si="134"/>
        <v>0</v>
      </c>
      <c r="BG127" s="65">
        <f t="shared" ca="1" si="134"/>
        <v>0</v>
      </c>
      <c r="BH127" s="65">
        <f t="shared" ca="1" si="134"/>
        <v>0</v>
      </c>
      <c r="BI127" s="65">
        <f t="shared" ca="1" si="134"/>
        <v>0</v>
      </c>
      <c r="BJ127" s="65">
        <f t="shared" ca="1" si="134"/>
        <v>0</v>
      </c>
      <c r="BK127" s="65">
        <f t="shared" ca="1" si="134"/>
        <v>0</v>
      </c>
      <c r="BL127" s="65">
        <f t="shared" ca="1" si="134"/>
        <v>0</v>
      </c>
      <c r="BM127" s="65">
        <f t="shared" ca="1" si="134"/>
        <v>0</v>
      </c>
      <c r="BN127" s="65">
        <f t="shared" ca="1" si="134"/>
        <v>0</v>
      </c>
      <c r="BO127" s="65">
        <f t="shared" ca="1" si="134"/>
        <v>0</v>
      </c>
      <c r="BP127" s="65">
        <f t="shared" ca="1" si="134"/>
        <v>0</v>
      </c>
      <c r="BQ127" s="65">
        <f t="shared" ca="1" si="134"/>
        <v>0</v>
      </c>
      <c r="BR127" s="65">
        <f t="shared" ca="1" si="134"/>
        <v>0</v>
      </c>
      <c r="BS127" s="65">
        <f t="shared" ca="1" si="134"/>
        <v>0</v>
      </c>
      <c r="BT127" s="65">
        <f t="shared" ca="1" si="134"/>
        <v>1150000</v>
      </c>
      <c r="BU127" s="65">
        <f t="shared" ca="1" si="134"/>
        <v>0</v>
      </c>
      <c r="BV127" s="65">
        <f t="shared" ca="1" si="134"/>
        <v>0</v>
      </c>
      <c r="BW127" s="65">
        <f t="shared" ca="1" si="134"/>
        <v>0</v>
      </c>
      <c r="BX127" s="65">
        <f t="shared" ca="1" si="134"/>
        <v>0</v>
      </c>
      <c r="BY127" s="65">
        <f t="shared" ca="1" si="134"/>
        <v>0</v>
      </c>
      <c r="BZ127" s="65">
        <f t="shared" ca="1" si="134"/>
        <v>0</v>
      </c>
      <c r="CA127" s="65">
        <f t="shared" ca="1" si="134"/>
        <v>0</v>
      </c>
      <c r="CB127" s="65">
        <f t="shared" ca="1" si="134"/>
        <v>0</v>
      </c>
      <c r="CC127" s="65">
        <f t="shared" ca="1" si="134"/>
        <v>0</v>
      </c>
      <c r="CD127" s="65">
        <f t="shared" ca="1" si="134"/>
        <v>0</v>
      </c>
      <c r="CE127" s="65">
        <f t="shared" ca="1" si="134"/>
        <v>0</v>
      </c>
      <c r="CF127" s="65">
        <f t="shared" ca="1" si="134"/>
        <v>0</v>
      </c>
    </row>
    <row r="128" spans="2:84" s="53" customFormat="1" ht="12" x14ac:dyDescent="0.25">
      <c r="B128" s="50">
        <f>ROW()</f>
        <v>128</v>
      </c>
      <c r="O128" s="56"/>
      <c r="P128" s="57"/>
      <c r="Q128" s="58"/>
      <c r="U128" s="62"/>
      <c r="W128" s="61"/>
      <c r="X128" s="65">
        <f t="shared" ca="1" si="131"/>
        <v>0</v>
      </c>
      <c r="Y128" s="65">
        <f t="shared" ca="1" si="129"/>
        <v>0</v>
      </c>
      <c r="Z128" s="65">
        <f t="shared" ca="1" si="129"/>
        <v>0</v>
      </c>
      <c r="AA128" s="65">
        <f t="shared" ca="1" si="129"/>
        <v>0</v>
      </c>
      <c r="AB128" s="65">
        <f t="shared" ca="1" si="129"/>
        <v>0</v>
      </c>
      <c r="AC128" s="65">
        <f t="shared" ca="1" si="129"/>
        <v>0</v>
      </c>
      <c r="AD128" s="65">
        <f t="shared" ca="1" si="129"/>
        <v>0</v>
      </c>
      <c r="AE128" s="65">
        <f t="shared" ca="1" si="129"/>
        <v>0</v>
      </c>
      <c r="AF128" s="65">
        <f t="shared" ca="1" si="129"/>
        <v>0</v>
      </c>
      <c r="AG128" s="65">
        <f t="shared" ca="1" si="129"/>
        <v>0</v>
      </c>
      <c r="AH128" s="65">
        <f t="shared" ca="1" si="129"/>
        <v>0</v>
      </c>
      <c r="AI128" s="65">
        <f t="shared" ca="1" si="129"/>
        <v>0</v>
      </c>
      <c r="AJ128" s="65">
        <f t="shared" ca="1" si="134"/>
        <v>0</v>
      </c>
      <c r="AK128" s="65">
        <f t="shared" ca="1" si="134"/>
        <v>0</v>
      </c>
      <c r="AL128" s="65">
        <f t="shared" ca="1" si="134"/>
        <v>0</v>
      </c>
      <c r="AM128" s="65">
        <f t="shared" ca="1" si="134"/>
        <v>0</v>
      </c>
      <c r="AN128" s="65">
        <f t="shared" ca="1" si="134"/>
        <v>0</v>
      </c>
      <c r="AO128" s="65">
        <f t="shared" ca="1" si="134"/>
        <v>0</v>
      </c>
      <c r="AP128" s="65">
        <f t="shared" ca="1" si="134"/>
        <v>0</v>
      </c>
      <c r="AQ128" s="65">
        <f t="shared" ca="1" si="134"/>
        <v>0</v>
      </c>
      <c r="AR128" s="65">
        <f t="shared" ca="1" si="134"/>
        <v>0</v>
      </c>
      <c r="AS128" s="65">
        <f t="shared" ca="1" si="134"/>
        <v>0</v>
      </c>
      <c r="AT128" s="65">
        <f t="shared" ca="1" si="134"/>
        <v>0</v>
      </c>
      <c r="AU128" s="65">
        <f t="shared" ca="1" si="134"/>
        <v>0</v>
      </c>
      <c r="AV128" s="65">
        <f t="shared" ca="1" si="134"/>
        <v>0</v>
      </c>
      <c r="AW128" s="65">
        <f t="shared" ca="1" si="134"/>
        <v>0</v>
      </c>
      <c r="AX128" s="65">
        <f t="shared" ca="1" si="134"/>
        <v>0</v>
      </c>
      <c r="AY128" s="65">
        <f t="shared" ca="1" si="134"/>
        <v>0</v>
      </c>
      <c r="AZ128" s="65">
        <f t="shared" ca="1" si="134"/>
        <v>0</v>
      </c>
      <c r="BA128" s="65">
        <f t="shared" ca="1" si="134"/>
        <v>0</v>
      </c>
      <c r="BB128" s="65">
        <f t="shared" ca="1" si="134"/>
        <v>0</v>
      </c>
      <c r="BC128" s="65">
        <f t="shared" ca="1" si="134"/>
        <v>0</v>
      </c>
      <c r="BD128" s="65">
        <f t="shared" ca="1" si="134"/>
        <v>0</v>
      </c>
      <c r="BE128" s="65">
        <f t="shared" ca="1" si="134"/>
        <v>0</v>
      </c>
      <c r="BF128" s="65">
        <f t="shared" ca="1" si="134"/>
        <v>0</v>
      </c>
      <c r="BG128" s="65">
        <f t="shared" ca="1" si="134"/>
        <v>0</v>
      </c>
      <c r="BH128" s="65">
        <f t="shared" ca="1" si="134"/>
        <v>0</v>
      </c>
      <c r="BI128" s="65">
        <f t="shared" ca="1" si="134"/>
        <v>0</v>
      </c>
      <c r="BJ128" s="65">
        <f t="shared" ca="1" si="134"/>
        <v>0</v>
      </c>
      <c r="BK128" s="65">
        <f t="shared" ca="1" si="134"/>
        <v>0</v>
      </c>
      <c r="BL128" s="65">
        <f t="shared" ca="1" si="134"/>
        <v>0</v>
      </c>
      <c r="BM128" s="65">
        <f t="shared" ca="1" si="134"/>
        <v>0</v>
      </c>
      <c r="BN128" s="65">
        <f t="shared" ca="1" si="134"/>
        <v>0</v>
      </c>
      <c r="BO128" s="65">
        <f t="shared" ca="1" si="134"/>
        <v>0</v>
      </c>
      <c r="BP128" s="65">
        <f t="shared" ca="1" si="134"/>
        <v>0</v>
      </c>
      <c r="BQ128" s="65">
        <f t="shared" ca="1" si="134"/>
        <v>0</v>
      </c>
      <c r="BR128" s="65">
        <f t="shared" ca="1" si="134"/>
        <v>0</v>
      </c>
      <c r="BS128" s="65">
        <f t="shared" ca="1" si="134"/>
        <v>0</v>
      </c>
      <c r="BT128" s="65">
        <f t="shared" ca="1" si="134"/>
        <v>20000</v>
      </c>
      <c r="BU128" s="65">
        <f t="shared" ca="1" si="134"/>
        <v>0</v>
      </c>
      <c r="BV128" s="65">
        <f t="shared" ca="1" si="134"/>
        <v>0</v>
      </c>
      <c r="BW128" s="65">
        <f t="shared" ca="1" si="134"/>
        <v>0</v>
      </c>
      <c r="BX128" s="65">
        <f t="shared" ca="1" si="134"/>
        <v>0</v>
      </c>
      <c r="BY128" s="65">
        <f t="shared" ca="1" si="134"/>
        <v>0</v>
      </c>
      <c r="BZ128" s="65">
        <f t="shared" ca="1" si="134"/>
        <v>0</v>
      </c>
      <c r="CA128" s="65">
        <f t="shared" ca="1" si="134"/>
        <v>0</v>
      </c>
      <c r="CB128" s="65">
        <f t="shared" ca="1" si="134"/>
        <v>0</v>
      </c>
      <c r="CC128" s="65">
        <f t="shared" ca="1" si="134"/>
        <v>0</v>
      </c>
      <c r="CD128" s="65">
        <f t="shared" ca="1" si="134"/>
        <v>0</v>
      </c>
      <c r="CE128" s="65">
        <f t="shared" ca="1" si="134"/>
        <v>0</v>
      </c>
      <c r="CF128" s="65">
        <f t="shared" ca="1" si="134"/>
        <v>0</v>
      </c>
    </row>
    <row r="129" spans="2:84" s="53" customFormat="1" ht="12" x14ac:dyDescent="0.25">
      <c r="B129" s="50">
        <f>ROW()</f>
        <v>129</v>
      </c>
      <c r="O129" s="56"/>
      <c r="P129" s="57"/>
      <c r="Q129" s="58"/>
      <c r="U129" s="62"/>
      <c r="W129" s="61"/>
      <c r="X129" s="65">
        <f t="shared" ca="1" si="131"/>
        <v>0</v>
      </c>
      <c r="Y129" s="65">
        <f t="shared" ca="1" si="129"/>
        <v>0</v>
      </c>
      <c r="Z129" s="65">
        <f t="shared" ca="1" si="129"/>
        <v>0</v>
      </c>
      <c r="AA129" s="65">
        <f t="shared" ca="1" si="129"/>
        <v>0</v>
      </c>
      <c r="AB129" s="65">
        <f t="shared" ca="1" si="129"/>
        <v>0</v>
      </c>
      <c r="AC129" s="65">
        <f t="shared" ca="1" si="129"/>
        <v>0</v>
      </c>
      <c r="AD129" s="65">
        <f t="shared" ca="1" si="129"/>
        <v>0</v>
      </c>
      <c r="AE129" s="65">
        <f t="shared" ca="1" si="129"/>
        <v>0</v>
      </c>
      <c r="AF129" s="65">
        <f t="shared" ca="1" si="129"/>
        <v>0</v>
      </c>
      <c r="AG129" s="65">
        <f t="shared" ca="1" si="129"/>
        <v>0</v>
      </c>
      <c r="AH129" s="65">
        <f t="shared" ca="1" si="129"/>
        <v>0</v>
      </c>
      <c r="AI129" s="65">
        <f t="shared" ca="1" si="129"/>
        <v>0</v>
      </c>
      <c r="AJ129" s="65">
        <f t="shared" ca="1" si="134"/>
        <v>0</v>
      </c>
      <c r="AK129" s="65">
        <f t="shared" ca="1" si="134"/>
        <v>0</v>
      </c>
      <c r="AL129" s="65">
        <f t="shared" ca="1" si="134"/>
        <v>0</v>
      </c>
      <c r="AM129" s="65">
        <f t="shared" ca="1" si="134"/>
        <v>0</v>
      </c>
      <c r="AN129" s="65">
        <f t="shared" ca="1" si="134"/>
        <v>0</v>
      </c>
      <c r="AO129" s="65">
        <f t="shared" ca="1" si="134"/>
        <v>0</v>
      </c>
      <c r="AP129" s="65">
        <f t="shared" ca="1" si="134"/>
        <v>0</v>
      </c>
      <c r="AQ129" s="65">
        <f t="shared" ca="1" si="134"/>
        <v>0</v>
      </c>
      <c r="AR129" s="65">
        <f t="shared" ca="1" si="134"/>
        <v>0</v>
      </c>
      <c r="AS129" s="65">
        <f t="shared" ca="1" si="134"/>
        <v>0</v>
      </c>
      <c r="AT129" s="65">
        <f t="shared" ca="1" si="134"/>
        <v>0</v>
      </c>
      <c r="AU129" s="65">
        <f t="shared" ca="1" si="134"/>
        <v>0</v>
      </c>
      <c r="AV129" s="65">
        <f t="shared" ca="1" si="134"/>
        <v>0</v>
      </c>
      <c r="AW129" s="65">
        <f t="shared" ca="1" si="134"/>
        <v>0</v>
      </c>
      <c r="AX129" s="65">
        <f t="shared" ca="1" si="134"/>
        <v>0</v>
      </c>
      <c r="AY129" s="65">
        <f t="shared" ca="1" si="134"/>
        <v>0</v>
      </c>
      <c r="AZ129" s="65">
        <f t="shared" ca="1" si="134"/>
        <v>0</v>
      </c>
      <c r="BA129" s="65">
        <f t="shared" ca="1" si="134"/>
        <v>0</v>
      </c>
      <c r="BB129" s="65">
        <f t="shared" ca="1" si="134"/>
        <v>0</v>
      </c>
      <c r="BC129" s="65">
        <f t="shared" ca="1" si="134"/>
        <v>0</v>
      </c>
      <c r="BD129" s="65">
        <f t="shared" ca="1" si="134"/>
        <v>0</v>
      </c>
      <c r="BE129" s="65">
        <f t="shared" ca="1" si="134"/>
        <v>0</v>
      </c>
      <c r="BF129" s="65">
        <f t="shared" ca="1" si="134"/>
        <v>0</v>
      </c>
      <c r="BG129" s="65">
        <f t="shared" ca="1" si="134"/>
        <v>0</v>
      </c>
      <c r="BH129" s="65">
        <f t="shared" ca="1" si="134"/>
        <v>0</v>
      </c>
      <c r="BI129" s="65">
        <f t="shared" ca="1" si="134"/>
        <v>0</v>
      </c>
      <c r="BJ129" s="65">
        <f t="shared" ca="1" si="134"/>
        <v>0</v>
      </c>
      <c r="BK129" s="65">
        <f t="shared" ca="1" si="134"/>
        <v>0</v>
      </c>
      <c r="BL129" s="65">
        <f t="shared" ca="1" si="134"/>
        <v>0</v>
      </c>
      <c r="BM129" s="65">
        <f t="shared" ca="1" si="134"/>
        <v>0</v>
      </c>
      <c r="BN129" s="65">
        <f t="shared" ca="1" si="134"/>
        <v>0</v>
      </c>
      <c r="BO129" s="65">
        <f t="shared" ca="1" si="134"/>
        <v>0</v>
      </c>
      <c r="BP129" s="65">
        <f t="shared" ca="1" si="134"/>
        <v>0</v>
      </c>
      <c r="BQ129" s="65">
        <f t="shared" ca="1" si="134"/>
        <v>0</v>
      </c>
      <c r="BR129" s="65">
        <f t="shared" ca="1" si="134"/>
        <v>0</v>
      </c>
      <c r="BS129" s="65">
        <f t="shared" ca="1" si="134"/>
        <v>0</v>
      </c>
      <c r="BT129" s="65">
        <f t="shared" ca="1" si="134"/>
        <v>150000</v>
      </c>
      <c r="BU129" s="65">
        <f t="shared" ca="1" si="134"/>
        <v>0</v>
      </c>
      <c r="BV129" s="65">
        <f t="shared" ca="1" si="134"/>
        <v>0</v>
      </c>
      <c r="BW129" s="65">
        <f t="shared" ca="1" si="134"/>
        <v>0</v>
      </c>
      <c r="BX129" s="65">
        <f t="shared" ca="1" si="134"/>
        <v>0</v>
      </c>
      <c r="BY129" s="65">
        <f t="shared" ca="1" si="134"/>
        <v>0</v>
      </c>
      <c r="BZ129" s="65">
        <f t="shared" ca="1" si="134"/>
        <v>0</v>
      </c>
      <c r="CA129" s="65">
        <f t="shared" ca="1" si="134"/>
        <v>0</v>
      </c>
      <c r="CB129" s="65">
        <f t="shared" ca="1" si="134"/>
        <v>0</v>
      </c>
      <c r="CC129" s="65">
        <f t="shared" ca="1" si="134"/>
        <v>0</v>
      </c>
      <c r="CD129" s="65">
        <f t="shared" ca="1" si="134"/>
        <v>0</v>
      </c>
      <c r="CE129" s="65">
        <f t="shared" ca="1" si="134"/>
        <v>0</v>
      </c>
      <c r="CF129" s="65">
        <f t="shared" ca="1" si="134"/>
        <v>0</v>
      </c>
    </row>
    <row r="130" spans="2:84" s="53" customFormat="1" ht="12" x14ac:dyDescent="0.25">
      <c r="B130" s="50">
        <f>ROW()</f>
        <v>130</v>
      </c>
      <c r="O130" s="56"/>
      <c r="P130" s="57"/>
      <c r="Q130" s="58"/>
      <c r="U130" s="62"/>
      <c r="W130" s="61"/>
      <c r="X130" s="65">
        <f t="shared" ca="1" si="131"/>
        <v>0</v>
      </c>
      <c r="Y130" s="65">
        <f t="shared" ca="1" si="129"/>
        <v>0</v>
      </c>
      <c r="Z130" s="65">
        <f t="shared" ca="1" si="129"/>
        <v>0</v>
      </c>
      <c r="AA130" s="65">
        <f t="shared" ca="1" si="129"/>
        <v>0</v>
      </c>
      <c r="AB130" s="65">
        <f t="shared" ca="1" si="129"/>
        <v>0</v>
      </c>
      <c r="AC130" s="65">
        <f t="shared" ca="1" si="129"/>
        <v>0</v>
      </c>
      <c r="AD130" s="65">
        <f t="shared" ca="1" si="129"/>
        <v>0</v>
      </c>
      <c r="AE130" s="65">
        <f t="shared" ca="1" si="129"/>
        <v>0</v>
      </c>
      <c r="AF130" s="65">
        <f t="shared" ca="1" si="129"/>
        <v>0</v>
      </c>
      <c r="AG130" s="65">
        <f t="shared" ca="1" si="129"/>
        <v>0</v>
      </c>
      <c r="AH130" s="65">
        <f t="shared" ca="1" si="129"/>
        <v>0</v>
      </c>
      <c r="AI130" s="65">
        <f t="shared" ca="1" si="129"/>
        <v>0</v>
      </c>
      <c r="AJ130" s="65">
        <f t="shared" ca="1" si="134"/>
        <v>0</v>
      </c>
      <c r="AK130" s="65">
        <f t="shared" ca="1" si="134"/>
        <v>0</v>
      </c>
      <c r="AL130" s="65">
        <f t="shared" ca="1" si="134"/>
        <v>0</v>
      </c>
      <c r="AM130" s="65">
        <f t="shared" ca="1" si="134"/>
        <v>0</v>
      </c>
      <c r="AN130" s="65">
        <f t="shared" ca="1" si="134"/>
        <v>0</v>
      </c>
      <c r="AO130" s="65">
        <f t="shared" ca="1" si="134"/>
        <v>0</v>
      </c>
      <c r="AP130" s="65">
        <f t="shared" ca="1" si="134"/>
        <v>0</v>
      </c>
      <c r="AQ130" s="65">
        <f t="shared" ca="1" si="134"/>
        <v>0</v>
      </c>
      <c r="AR130" s="65">
        <f t="shared" ca="1" si="134"/>
        <v>0</v>
      </c>
      <c r="AS130" s="65">
        <f t="shared" ca="1" si="134"/>
        <v>0</v>
      </c>
      <c r="AT130" s="65">
        <f t="shared" ca="1" si="134"/>
        <v>0</v>
      </c>
      <c r="AU130" s="65">
        <f t="shared" ca="1" si="134"/>
        <v>0</v>
      </c>
      <c r="AV130" s="65">
        <f t="shared" ca="1" si="134"/>
        <v>0</v>
      </c>
      <c r="AW130" s="65">
        <f t="shared" ca="1" si="134"/>
        <v>0</v>
      </c>
      <c r="AX130" s="65">
        <f t="shared" ca="1" si="134"/>
        <v>0</v>
      </c>
      <c r="AY130" s="65">
        <f t="shared" ca="1" si="134"/>
        <v>0</v>
      </c>
      <c r="AZ130" s="65">
        <f t="shared" ca="1" si="134"/>
        <v>0</v>
      </c>
      <c r="BA130" s="65">
        <f t="shared" ca="1" si="134"/>
        <v>0</v>
      </c>
      <c r="BB130" s="65">
        <f t="shared" ca="1" si="134"/>
        <v>0</v>
      </c>
      <c r="BC130" s="65">
        <f t="shared" ca="1" si="134"/>
        <v>0</v>
      </c>
      <c r="BD130" s="65">
        <f t="shared" ca="1" si="134"/>
        <v>0</v>
      </c>
      <c r="BE130" s="65">
        <f t="shared" ca="1" si="134"/>
        <v>0</v>
      </c>
      <c r="BF130" s="65">
        <f t="shared" ca="1" si="134"/>
        <v>0</v>
      </c>
      <c r="BG130" s="65">
        <f t="shared" ca="1" si="134"/>
        <v>0</v>
      </c>
      <c r="BH130" s="65">
        <f t="shared" ca="1" si="134"/>
        <v>0</v>
      </c>
      <c r="BI130" s="65">
        <f t="shared" ca="1" si="134"/>
        <v>0</v>
      </c>
      <c r="BJ130" s="65">
        <f t="shared" ca="1" si="134"/>
        <v>0</v>
      </c>
      <c r="BK130" s="65">
        <f t="shared" ca="1" si="134"/>
        <v>0</v>
      </c>
      <c r="BL130" s="65">
        <f t="shared" ca="1" si="134"/>
        <v>0</v>
      </c>
      <c r="BM130" s="65">
        <f t="shared" ca="1" si="134"/>
        <v>0</v>
      </c>
      <c r="BN130" s="65">
        <f t="shared" ca="1" si="134"/>
        <v>0</v>
      </c>
      <c r="BO130" s="65">
        <f t="shared" ca="1" si="134"/>
        <v>0</v>
      </c>
      <c r="BP130" s="65">
        <f t="shared" ca="1" si="134"/>
        <v>0</v>
      </c>
      <c r="BQ130" s="65">
        <f t="shared" ca="1" si="134"/>
        <v>0</v>
      </c>
      <c r="BR130" s="65">
        <f t="shared" ca="1" si="134"/>
        <v>0</v>
      </c>
      <c r="BS130" s="65">
        <f t="shared" ca="1" si="134"/>
        <v>0</v>
      </c>
      <c r="BT130" s="65">
        <f t="shared" ca="1" si="134"/>
        <v>180000</v>
      </c>
      <c r="BU130" s="65">
        <f t="shared" ca="1" si="134"/>
        <v>0</v>
      </c>
      <c r="BV130" s="65">
        <f t="shared" ca="1" si="134"/>
        <v>0</v>
      </c>
      <c r="BW130" s="65">
        <f t="shared" ca="1" si="134"/>
        <v>0</v>
      </c>
      <c r="BX130" s="65">
        <f t="shared" ca="1" si="134"/>
        <v>0</v>
      </c>
      <c r="BY130" s="65">
        <f t="shared" ca="1" si="134"/>
        <v>0</v>
      </c>
      <c r="BZ130" s="65">
        <f t="shared" ca="1" si="134"/>
        <v>0</v>
      </c>
      <c r="CA130" s="65">
        <f t="shared" ca="1" si="134"/>
        <v>0</v>
      </c>
      <c r="CB130" s="65">
        <f t="shared" ca="1" si="134"/>
        <v>0</v>
      </c>
      <c r="CC130" s="65">
        <f t="shared" ca="1" si="134"/>
        <v>0</v>
      </c>
      <c r="CD130" s="65">
        <f t="shared" ca="1" si="134"/>
        <v>0</v>
      </c>
      <c r="CE130" s="65">
        <f t="shared" ca="1" si="134"/>
        <v>0</v>
      </c>
      <c r="CF130" s="65">
        <f t="shared" ca="1" si="134"/>
        <v>0</v>
      </c>
    </row>
    <row r="131" spans="2:84" s="53" customFormat="1" ht="12" x14ac:dyDescent="0.25">
      <c r="B131" s="50">
        <f>ROW()</f>
        <v>131</v>
      </c>
      <c r="O131" s="56"/>
      <c r="P131" s="57"/>
      <c r="Q131" s="58"/>
      <c r="U131" s="62"/>
      <c r="W131" s="61"/>
      <c r="X131" s="65">
        <f t="shared" ca="1" si="131"/>
        <v>0</v>
      </c>
      <c r="Y131" s="65">
        <f t="shared" ca="1" si="129"/>
        <v>0</v>
      </c>
      <c r="Z131" s="65">
        <f t="shared" ca="1" si="129"/>
        <v>0</v>
      </c>
      <c r="AA131" s="65">
        <f t="shared" ca="1" si="129"/>
        <v>0</v>
      </c>
      <c r="AB131" s="65">
        <f t="shared" ca="1" si="129"/>
        <v>0</v>
      </c>
      <c r="AC131" s="65">
        <f t="shared" ca="1" si="129"/>
        <v>0</v>
      </c>
      <c r="AD131" s="65">
        <f t="shared" ca="1" si="129"/>
        <v>0</v>
      </c>
      <c r="AE131" s="65">
        <f t="shared" ca="1" si="129"/>
        <v>0</v>
      </c>
      <c r="AF131" s="65">
        <f t="shared" ca="1" si="129"/>
        <v>0</v>
      </c>
      <c r="AG131" s="65">
        <f t="shared" ca="1" si="129"/>
        <v>0</v>
      </c>
      <c r="AH131" s="65">
        <f t="shared" ca="1" si="129"/>
        <v>0</v>
      </c>
      <c r="AI131" s="65">
        <f t="shared" ca="1" si="129"/>
        <v>0</v>
      </c>
      <c r="AJ131" s="65">
        <f t="shared" ca="1" si="134"/>
        <v>0</v>
      </c>
      <c r="AK131" s="65">
        <f t="shared" ca="1" si="134"/>
        <v>0</v>
      </c>
      <c r="AL131" s="65">
        <f t="shared" ca="1" si="134"/>
        <v>0</v>
      </c>
      <c r="AM131" s="65">
        <f t="shared" ca="1" si="134"/>
        <v>0</v>
      </c>
      <c r="AN131" s="65">
        <f t="shared" ca="1" si="134"/>
        <v>0</v>
      </c>
      <c r="AO131" s="65">
        <f t="shared" ca="1" si="134"/>
        <v>0</v>
      </c>
      <c r="AP131" s="65">
        <f t="shared" ca="1" si="134"/>
        <v>0</v>
      </c>
      <c r="AQ131" s="65">
        <f t="shared" ca="1" si="134"/>
        <v>0</v>
      </c>
      <c r="AR131" s="65">
        <f t="shared" ca="1" si="134"/>
        <v>0</v>
      </c>
      <c r="AS131" s="65">
        <f t="shared" ca="1" si="134"/>
        <v>0</v>
      </c>
      <c r="AT131" s="65">
        <f t="shared" ca="1" si="134"/>
        <v>0</v>
      </c>
      <c r="AU131" s="65">
        <f t="shared" ca="1" si="134"/>
        <v>0</v>
      </c>
      <c r="AV131" s="65">
        <f t="shared" ca="1" si="134"/>
        <v>0</v>
      </c>
      <c r="AW131" s="65">
        <f t="shared" ca="1" si="134"/>
        <v>0</v>
      </c>
      <c r="AX131" s="65">
        <f t="shared" ca="1" si="134"/>
        <v>0</v>
      </c>
      <c r="AY131" s="65">
        <f t="shared" ca="1" si="134"/>
        <v>0</v>
      </c>
      <c r="AZ131" s="65">
        <f t="shared" ca="1" si="134"/>
        <v>0</v>
      </c>
      <c r="BA131" s="65">
        <f t="shared" ca="1" si="134"/>
        <v>0</v>
      </c>
      <c r="BB131" s="65">
        <f t="shared" ca="1" si="134"/>
        <v>0</v>
      </c>
      <c r="BC131" s="65">
        <f t="shared" ca="1" si="134"/>
        <v>0</v>
      </c>
      <c r="BD131" s="65">
        <f t="shared" ca="1" si="134"/>
        <v>0</v>
      </c>
      <c r="BE131" s="65">
        <f t="shared" ca="1" si="134"/>
        <v>0</v>
      </c>
      <c r="BF131" s="65">
        <f t="shared" ca="1" si="134"/>
        <v>0</v>
      </c>
      <c r="BG131" s="65">
        <f t="shared" ca="1" si="134"/>
        <v>0</v>
      </c>
      <c r="BH131" s="65">
        <f t="shared" ca="1" si="134"/>
        <v>0</v>
      </c>
      <c r="BI131" s="65">
        <f t="shared" ca="1" si="134"/>
        <v>0</v>
      </c>
      <c r="BJ131" s="65">
        <f t="shared" ca="1" si="134"/>
        <v>0</v>
      </c>
      <c r="BK131" s="65">
        <f t="shared" ca="1" si="134"/>
        <v>0</v>
      </c>
      <c r="BL131" s="65">
        <f t="shared" ca="1" si="134"/>
        <v>0</v>
      </c>
      <c r="BM131" s="65">
        <f t="shared" ca="1" si="134"/>
        <v>0</v>
      </c>
      <c r="BN131" s="65">
        <f t="shared" ca="1" si="134"/>
        <v>0</v>
      </c>
      <c r="BO131" s="65">
        <f t="shared" ca="1" si="134"/>
        <v>0</v>
      </c>
      <c r="BP131" s="65">
        <f t="shared" ca="1" si="134"/>
        <v>0</v>
      </c>
      <c r="BQ131" s="65">
        <f t="shared" ca="1" si="134"/>
        <v>0</v>
      </c>
      <c r="BR131" s="65">
        <f t="shared" ca="1" si="134"/>
        <v>0</v>
      </c>
      <c r="BS131" s="65">
        <f t="shared" ca="1" si="134"/>
        <v>0</v>
      </c>
      <c r="BT131" s="65">
        <f t="shared" ca="1" si="134"/>
        <v>600000</v>
      </c>
      <c r="BU131" s="65">
        <f t="shared" ca="1" si="134"/>
        <v>0</v>
      </c>
      <c r="BV131" s="65">
        <f t="shared" ca="1" si="134"/>
        <v>0</v>
      </c>
      <c r="BW131" s="65">
        <f t="shared" ca="1" si="134"/>
        <v>0</v>
      </c>
      <c r="BX131" s="65">
        <f t="shared" ref="BX131:CF131" ca="1" si="135">SUMIFS(INDIRECT("Prcsses!"&amp;ADDRESS($B131,$X$2)&amp;":"&amp;ADDRESS($B131,$X$2-1+$P$8)),INDIRECT("Prcsses!"&amp;ADDRESS($B$8,$X$2)&amp;":"&amp;ADDRESS($B$8,$X$2-1+$P$8)),BX$8)</f>
        <v>0</v>
      </c>
      <c r="BY131" s="65">
        <f t="shared" ca="1" si="135"/>
        <v>0</v>
      </c>
      <c r="BZ131" s="65">
        <f t="shared" ca="1" si="135"/>
        <v>0</v>
      </c>
      <c r="CA131" s="65">
        <f t="shared" ca="1" si="135"/>
        <v>0</v>
      </c>
      <c r="CB131" s="65">
        <f t="shared" ca="1" si="135"/>
        <v>0</v>
      </c>
      <c r="CC131" s="65">
        <f t="shared" ca="1" si="135"/>
        <v>0</v>
      </c>
      <c r="CD131" s="65">
        <f t="shared" ca="1" si="135"/>
        <v>0</v>
      </c>
      <c r="CE131" s="65">
        <f t="shared" ca="1" si="135"/>
        <v>0</v>
      </c>
      <c r="CF131" s="65">
        <f t="shared" ca="1" si="135"/>
        <v>0</v>
      </c>
    </row>
    <row r="132" spans="2:84" s="53" customFormat="1" ht="12" x14ac:dyDescent="0.25">
      <c r="B132" s="50">
        <f>ROW()</f>
        <v>132</v>
      </c>
      <c r="O132" s="56"/>
      <c r="P132" s="57"/>
      <c r="Q132" s="58"/>
      <c r="U132" s="62"/>
      <c r="W132" s="61"/>
      <c r="X132" s="65">
        <f t="shared" ca="1" si="131"/>
        <v>0</v>
      </c>
      <c r="Y132" s="65">
        <f t="shared" ca="1" si="129"/>
        <v>0</v>
      </c>
      <c r="Z132" s="65">
        <f t="shared" ca="1" si="129"/>
        <v>0</v>
      </c>
      <c r="AA132" s="65">
        <f t="shared" ca="1" si="129"/>
        <v>0</v>
      </c>
      <c r="AB132" s="65">
        <f t="shared" ca="1" si="129"/>
        <v>0</v>
      </c>
      <c r="AC132" s="65">
        <f t="shared" ca="1" si="129"/>
        <v>0</v>
      </c>
      <c r="AD132" s="65">
        <f t="shared" ca="1" si="129"/>
        <v>0</v>
      </c>
      <c r="AE132" s="65">
        <f t="shared" ca="1" si="129"/>
        <v>0</v>
      </c>
      <c r="AF132" s="65">
        <f t="shared" ref="Y132:AI153" ca="1" si="136">SUMIFS(INDIRECT("Prcsses!"&amp;ADDRESS($B132,$X$2)&amp;":"&amp;ADDRESS($B132,$X$2-1+$P$8)),INDIRECT("Prcsses!"&amp;ADDRESS($B$8,$X$2)&amp;":"&amp;ADDRESS($B$8,$X$2-1+$P$8)),AF$8)</f>
        <v>0</v>
      </c>
      <c r="AG132" s="65">
        <f t="shared" ca="1" si="136"/>
        <v>0</v>
      </c>
      <c r="AH132" s="65">
        <f t="shared" ca="1" si="136"/>
        <v>0</v>
      </c>
      <c r="AI132" s="65">
        <f t="shared" ca="1" si="136"/>
        <v>0</v>
      </c>
      <c r="AJ132" s="65">
        <f t="shared" ref="AJ132:CF137" ca="1" si="137">SUMIFS(INDIRECT("Prcsses!"&amp;ADDRESS($B132,$X$2)&amp;":"&amp;ADDRESS($B132,$X$2-1+$P$8)),INDIRECT("Prcsses!"&amp;ADDRESS($B$8,$X$2)&amp;":"&amp;ADDRESS($B$8,$X$2-1+$P$8)),AJ$8)</f>
        <v>0</v>
      </c>
      <c r="AK132" s="65">
        <f t="shared" ca="1" si="137"/>
        <v>0</v>
      </c>
      <c r="AL132" s="65">
        <f t="shared" ca="1" si="137"/>
        <v>0</v>
      </c>
      <c r="AM132" s="65">
        <f t="shared" ca="1" si="137"/>
        <v>0</v>
      </c>
      <c r="AN132" s="65">
        <f t="shared" ca="1" si="137"/>
        <v>0</v>
      </c>
      <c r="AO132" s="65">
        <f t="shared" ca="1" si="137"/>
        <v>0</v>
      </c>
      <c r="AP132" s="65">
        <f t="shared" ca="1" si="137"/>
        <v>0</v>
      </c>
      <c r="AQ132" s="65">
        <f t="shared" ca="1" si="137"/>
        <v>0</v>
      </c>
      <c r="AR132" s="65">
        <f t="shared" ca="1" si="137"/>
        <v>0</v>
      </c>
      <c r="AS132" s="65">
        <f t="shared" ca="1" si="137"/>
        <v>0</v>
      </c>
      <c r="AT132" s="65">
        <f t="shared" ca="1" si="137"/>
        <v>0</v>
      </c>
      <c r="AU132" s="65">
        <f t="shared" ca="1" si="137"/>
        <v>0</v>
      </c>
      <c r="AV132" s="65">
        <f t="shared" ca="1" si="137"/>
        <v>0</v>
      </c>
      <c r="AW132" s="65">
        <f t="shared" ca="1" si="137"/>
        <v>0</v>
      </c>
      <c r="AX132" s="65">
        <f t="shared" ca="1" si="137"/>
        <v>0</v>
      </c>
      <c r="AY132" s="65">
        <f t="shared" ca="1" si="137"/>
        <v>0</v>
      </c>
      <c r="AZ132" s="65">
        <f t="shared" ca="1" si="137"/>
        <v>0</v>
      </c>
      <c r="BA132" s="65">
        <f t="shared" ca="1" si="137"/>
        <v>0</v>
      </c>
      <c r="BB132" s="65">
        <f t="shared" ca="1" si="137"/>
        <v>0</v>
      </c>
      <c r="BC132" s="65">
        <f t="shared" ca="1" si="137"/>
        <v>0</v>
      </c>
      <c r="BD132" s="65">
        <f t="shared" ca="1" si="137"/>
        <v>0</v>
      </c>
      <c r="BE132" s="65">
        <f t="shared" ca="1" si="137"/>
        <v>0</v>
      </c>
      <c r="BF132" s="65">
        <f t="shared" ca="1" si="137"/>
        <v>0</v>
      </c>
      <c r="BG132" s="65">
        <f t="shared" ca="1" si="137"/>
        <v>0</v>
      </c>
      <c r="BH132" s="65">
        <f t="shared" ca="1" si="137"/>
        <v>0</v>
      </c>
      <c r="BI132" s="65">
        <f t="shared" ca="1" si="137"/>
        <v>0</v>
      </c>
      <c r="BJ132" s="65">
        <f t="shared" ca="1" si="137"/>
        <v>0</v>
      </c>
      <c r="BK132" s="65">
        <f t="shared" ca="1" si="137"/>
        <v>0</v>
      </c>
      <c r="BL132" s="65">
        <f t="shared" ca="1" si="137"/>
        <v>0</v>
      </c>
      <c r="BM132" s="65">
        <f t="shared" ca="1" si="137"/>
        <v>0</v>
      </c>
      <c r="BN132" s="65">
        <f t="shared" ca="1" si="137"/>
        <v>0</v>
      </c>
      <c r="BO132" s="65">
        <f t="shared" ca="1" si="137"/>
        <v>0</v>
      </c>
      <c r="BP132" s="65">
        <f t="shared" ca="1" si="137"/>
        <v>0</v>
      </c>
      <c r="BQ132" s="65">
        <f t="shared" ca="1" si="137"/>
        <v>0</v>
      </c>
      <c r="BR132" s="65">
        <f t="shared" ca="1" si="137"/>
        <v>0</v>
      </c>
      <c r="BS132" s="65">
        <f t="shared" ca="1" si="137"/>
        <v>0</v>
      </c>
      <c r="BT132" s="65">
        <f t="shared" ca="1" si="137"/>
        <v>200000</v>
      </c>
      <c r="BU132" s="65">
        <f t="shared" ca="1" si="137"/>
        <v>0</v>
      </c>
      <c r="BV132" s="65">
        <f t="shared" ca="1" si="137"/>
        <v>0</v>
      </c>
      <c r="BW132" s="65">
        <f t="shared" ca="1" si="137"/>
        <v>0</v>
      </c>
      <c r="BX132" s="65">
        <f t="shared" ca="1" si="137"/>
        <v>0</v>
      </c>
      <c r="BY132" s="65">
        <f t="shared" ca="1" si="137"/>
        <v>0</v>
      </c>
      <c r="BZ132" s="65">
        <f t="shared" ca="1" si="137"/>
        <v>0</v>
      </c>
      <c r="CA132" s="65">
        <f t="shared" ca="1" si="137"/>
        <v>0</v>
      </c>
      <c r="CB132" s="65">
        <f t="shared" ca="1" si="137"/>
        <v>0</v>
      </c>
      <c r="CC132" s="65">
        <f t="shared" ca="1" si="137"/>
        <v>0</v>
      </c>
      <c r="CD132" s="65">
        <f t="shared" ca="1" si="137"/>
        <v>0</v>
      </c>
      <c r="CE132" s="65">
        <f t="shared" ca="1" si="137"/>
        <v>0</v>
      </c>
      <c r="CF132" s="65">
        <f t="shared" ca="1" si="137"/>
        <v>0</v>
      </c>
    </row>
    <row r="133" spans="2:84" s="53" customFormat="1" ht="12" x14ac:dyDescent="0.25">
      <c r="B133" s="50">
        <f>ROW()</f>
        <v>133</v>
      </c>
      <c r="O133" s="56"/>
      <c r="P133" s="57"/>
      <c r="Q133" s="58"/>
      <c r="U133" s="62"/>
      <c r="W133" s="61"/>
      <c r="X133" s="65">
        <f t="shared" ca="1" si="131"/>
        <v>0</v>
      </c>
      <c r="Y133" s="65">
        <f t="shared" ca="1" si="136"/>
        <v>0</v>
      </c>
      <c r="Z133" s="65">
        <f t="shared" ca="1" si="136"/>
        <v>0</v>
      </c>
      <c r="AA133" s="65">
        <f t="shared" ca="1" si="136"/>
        <v>0</v>
      </c>
      <c r="AB133" s="65">
        <f t="shared" ca="1" si="136"/>
        <v>0</v>
      </c>
      <c r="AC133" s="65">
        <f t="shared" ca="1" si="136"/>
        <v>0</v>
      </c>
      <c r="AD133" s="65">
        <f t="shared" ca="1" si="136"/>
        <v>0</v>
      </c>
      <c r="AE133" s="65">
        <f t="shared" ca="1" si="136"/>
        <v>0</v>
      </c>
      <c r="AF133" s="65">
        <f t="shared" ca="1" si="136"/>
        <v>0</v>
      </c>
      <c r="AG133" s="65">
        <f t="shared" ca="1" si="136"/>
        <v>0</v>
      </c>
      <c r="AH133" s="65">
        <f t="shared" ca="1" si="136"/>
        <v>0</v>
      </c>
      <c r="AI133" s="65">
        <f t="shared" ca="1" si="136"/>
        <v>0</v>
      </c>
      <c r="AJ133" s="65">
        <f t="shared" ca="1" si="137"/>
        <v>0</v>
      </c>
      <c r="AK133" s="65">
        <f t="shared" ca="1" si="137"/>
        <v>0</v>
      </c>
      <c r="AL133" s="65">
        <f t="shared" ca="1" si="137"/>
        <v>0</v>
      </c>
      <c r="AM133" s="65">
        <f t="shared" ca="1" si="137"/>
        <v>0</v>
      </c>
      <c r="AN133" s="65">
        <f t="shared" ca="1" si="137"/>
        <v>0</v>
      </c>
      <c r="AO133" s="65">
        <f t="shared" ca="1" si="137"/>
        <v>0</v>
      </c>
      <c r="AP133" s="65">
        <f t="shared" ca="1" si="137"/>
        <v>0</v>
      </c>
      <c r="AQ133" s="65">
        <f t="shared" ca="1" si="137"/>
        <v>0</v>
      </c>
      <c r="AR133" s="65">
        <f t="shared" ca="1" si="137"/>
        <v>0</v>
      </c>
      <c r="AS133" s="65">
        <f t="shared" ca="1" si="137"/>
        <v>0</v>
      </c>
      <c r="AT133" s="65">
        <f t="shared" ca="1" si="137"/>
        <v>0</v>
      </c>
      <c r="AU133" s="65">
        <f t="shared" ca="1" si="137"/>
        <v>0</v>
      </c>
      <c r="AV133" s="65">
        <f t="shared" ca="1" si="137"/>
        <v>0</v>
      </c>
      <c r="AW133" s="65">
        <f t="shared" ca="1" si="137"/>
        <v>0</v>
      </c>
      <c r="AX133" s="65">
        <f t="shared" ca="1" si="137"/>
        <v>0</v>
      </c>
      <c r="AY133" s="65">
        <f t="shared" ca="1" si="137"/>
        <v>0</v>
      </c>
      <c r="AZ133" s="65">
        <f t="shared" ca="1" si="137"/>
        <v>0</v>
      </c>
      <c r="BA133" s="65">
        <f t="shared" ca="1" si="137"/>
        <v>0</v>
      </c>
      <c r="BB133" s="65">
        <f t="shared" ca="1" si="137"/>
        <v>0</v>
      </c>
      <c r="BC133" s="65">
        <f t="shared" ca="1" si="137"/>
        <v>0</v>
      </c>
      <c r="BD133" s="65">
        <f t="shared" ca="1" si="137"/>
        <v>0</v>
      </c>
      <c r="BE133" s="65">
        <f t="shared" ca="1" si="137"/>
        <v>0</v>
      </c>
      <c r="BF133" s="65">
        <f t="shared" ca="1" si="137"/>
        <v>0</v>
      </c>
      <c r="BG133" s="65">
        <f t="shared" ca="1" si="137"/>
        <v>0</v>
      </c>
      <c r="BH133" s="65">
        <f t="shared" ca="1" si="137"/>
        <v>0</v>
      </c>
      <c r="BI133" s="65">
        <f t="shared" ca="1" si="137"/>
        <v>0</v>
      </c>
      <c r="BJ133" s="65">
        <f t="shared" ca="1" si="137"/>
        <v>0</v>
      </c>
      <c r="BK133" s="65">
        <f t="shared" ca="1" si="137"/>
        <v>0</v>
      </c>
      <c r="BL133" s="65">
        <f t="shared" ca="1" si="137"/>
        <v>0</v>
      </c>
      <c r="BM133" s="65">
        <f t="shared" ca="1" si="137"/>
        <v>0</v>
      </c>
      <c r="BN133" s="65">
        <f t="shared" ca="1" si="137"/>
        <v>0</v>
      </c>
      <c r="BO133" s="65">
        <f t="shared" ca="1" si="137"/>
        <v>0</v>
      </c>
      <c r="BP133" s="65">
        <f t="shared" ca="1" si="137"/>
        <v>0</v>
      </c>
      <c r="BQ133" s="65">
        <f t="shared" ca="1" si="137"/>
        <v>0</v>
      </c>
      <c r="BR133" s="65">
        <f t="shared" ca="1" si="137"/>
        <v>0</v>
      </c>
      <c r="BS133" s="65">
        <f t="shared" ca="1" si="137"/>
        <v>0</v>
      </c>
      <c r="BT133" s="65">
        <f t="shared" ca="1" si="137"/>
        <v>0</v>
      </c>
      <c r="BU133" s="65">
        <f t="shared" ca="1" si="137"/>
        <v>0</v>
      </c>
      <c r="BV133" s="65">
        <f t="shared" ca="1" si="137"/>
        <v>0</v>
      </c>
      <c r="BW133" s="65">
        <f t="shared" ca="1" si="137"/>
        <v>0</v>
      </c>
      <c r="BX133" s="65">
        <f t="shared" ca="1" si="137"/>
        <v>0</v>
      </c>
      <c r="BY133" s="65">
        <f t="shared" ca="1" si="137"/>
        <v>0</v>
      </c>
      <c r="BZ133" s="65">
        <f t="shared" ca="1" si="137"/>
        <v>0</v>
      </c>
      <c r="CA133" s="65">
        <f t="shared" ca="1" si="137"/>
        <v>0</v>
      </c>
      <c r="CB133" s="65">
        <f t="shared" ca="1" si="137"/>
        <v>0</v>
      </c>
      <c r="CC133" s="65">
        <f t="shared" ca="1" si="137"/>
        <v>0</v>
      </c>
      <c r="CD133" s="65">
        <f t="shared" ca="1" si="137"/>
        <v>0</v>
      </c>
      <c r="CE133" s="65">
        <f t="shared" ca="1" si="137"/>
        <v>0</v>
      </c>
      <c r="CF133" s="65">
        <f t="shared" ca="1" si="137"/>
        <v>0</v>
      </c>
    </row>
    <row r="134" spans="2:84" s="53" customFormat="1" ht="12" x14ac:dyDescent="0.25">
      <c r="B134" s="50">
        <f>ROW()</f>
        <v>134</v>
      </c>
      <c r="O134" s="56"/>
      <c r="P134" s="57"/>
      <c r="Q134" s="58"/>
      <c r="U134" s="62"/>
      <c r="W134" s="61"/>
      <c r="X134" s="65">
        <f t="shared" ca="1" si="131"/>
        <v>0</v>
      </c>
      <c r="Y134" s="65">
        <f t="shared" ca="1" si="136"/>
        <v>0</v>
      </c>
      <c r="Z134" s="65">
        <f t="shared" ca="1" si="136"/>
        <v>0</v>
      </c>
      <c r="AA134" s="65">
        <f t="shared" ca="1" si="136"/>
        <v>0</v>
      </c>
      <c r="AB134" s="65">
        <f t="shared" ca="1" si="136"/>
        <v>0</v>
      </c>
      <c r="AC134" s="65">
        <f t="shared" ca="1" si="136"/>
        <v>0</v>
      </c>
      <c r="AD134" s="65">
        <f t="shared" ca="1" si="136"/>
        <v>0</v>
      </c>
      <c r="AE134" s="65">
        <f t="shared" ca="1" si="136"/>
        <v>0</v>
      </c>
      <c r="AF134" s="65">
        <f t="shared" ca="1" si="136"/>
        <v>0</v>
      </c>
      <c r="AG134" s="65">
        <f t="shared" ca="1" si="136"/>
        <v>0</v>
      </c>
      <c r="AH134" s="65">
        <f t="shared" ca="1" si="136"/>
        <v>0</v>
      </c>
      <c r="AI134" s="65">
        <f t="shared" ca="1" si="136"/>
        <v>0</v>
      </c>
      <c r="AJ134" s="65">
        <f t="shared" ca="1" si="137"/>
        <v>0</v>
      </c>
      <c r="AK134" s="65">
        <f t="shared" ca="1" si="137"/>
        <v>0</v>
      </c>
      <c r="AL134" s="65">
        <f t="shared" ca="1" si="137"/>
        <v>0</v>
      </c>
      <c r="AM134" s="65">
        <f t="shared" ca="1" si="137"/>
        <v>0</v>
      </c>
      <c r="AN134" s="65">
        <f t="shared" ca="1" si="137"/>
        <v>0</v>
      </c>
      <c r="AO134" s="65">
        <f t="shared" ca="1" si="137"/>
        <v>0</v>
      </c>
      <c r="AP134" s="65">
        <f t="shared" ca="1" si="137"/>
        <v>0</v>
      </c>
      <c r="AQ134" s="65">
        <f t="shared" ca="1" si="137"/>
        <v>0</v>
      </c>
      <c r="AR134" s="65">
        <f t="shared" ca="1" si="137"/>
        <v>0</v>
      </c>
      <c r="AS134" s="65">
        <f t="shared" ca="1" si="137"/>
        <v>0</v>
      </c>
      <c r="AT134" s="65">
        <f t="shared" ca="1" si="137"/>
        <v>0</v>
      </c>
      <c r="AU134" s="65">
        <f t="shared" ca="1" si="137"/>
        <v>0</v>
      </c>
      <c r="AV134" s="65">
        <f t="shared" ca="1" si="137"/>
        <v>0</v>
      </c>
      <c r="AW134" s="65">
        <f t="shared" ca="1" si="137"/>
        <v>0</v>
      </c>
      <c r="AX134" s="65">
        <f t="shared" ca="1" si="137"/>
        <v>0</v>
      </c>
      <c r="AY134" s="65">
        <f t="shared" ca="1" si="137"/>
        <v>0</v>
      </c>
      <c r="AZ134" s="65">
        <f t="shared" ca="1" si="137"/>
        <v>0</v>
      </c>
      <c r="BA134" s="65">
        <f t="shared" ca="1" si="137"/>
        <v>0</v>
      </c>
      <c r="BB134" s="65">
        <f t="shared" ca="1" si="137"/>
        <v>0</v>
      </c>
      <c r="BC134" s="65">
        <f t="shared" ca="1" si="137"/>
        <v>0</v>
      </c>
      <c r="BD134" s="65">
        <f t="shared" ca="1" si="137"/>
        <v>0</v>
      </c>
      <c r="BE134" s="65">
        <f t="shared" ca="1" si="137"/>
        <v>0</v>
      </c>
      <c r="BF134" s="65">
        <f t="shared" ca="1" si="137"/>
        <v>0</v>
      </c>
      <c r="BG134" s="65">
        <f t="shared" ca="1" si="137"/>
        <v>0</v>
      </c>
      <c r="BH134" s="65">
        <f t="shared" ca="1" si="137"/>
        <v>0</v>
      </c>
      <c r="BI134" s="65">
        <f t="shared" ca="1" si="137"/>
        <v>0</v>
      </c>
      <c r="BJ134" s="65">
        <f t="shared" ca="1" si="137"/>
        <v>0</v>
      </c>
      <c r="BK134" s="65">
        <f t="shared" ca="1" si="137"/>
        <v>0</v>
      </c>
      <c r="BL134" s="65">
        <f t="shared" ca="1" si="137"/>
        <v>0</v>
      </c>
      <c r="BM134" s="65">
        <f t="shared" ca="1" si="137"/>
        <v>0</v>
      </c>
      <c r="BN134" s="65">
        <f t="shared" ca="1" si="137"/>
        <v>0</v>
      </c>
      <c r="BO134" s="65">
        <f t="shared" ca="1" si="137"/>
        <v>0</v>
      </c>
      <c r="BP134" s="65">
        <f t="shared" ca="1" si="137"/>
        <v>0</v>
      </c>
      <c r="BQ134" s="65">
        <f t="shared" ca="1" si="137"/>
        <v>0</v>
      </c>
      <c r="BR134" s="65">
        <f t="shared" ca="1" si="137"/>
        <v>0</v>
      </c>
      <c r="BS134" s="65">
        <f t="shared" ca="1" si="137"/>
        <v>0</v>
      </c>
      <c r="BT134" s="65">
        <f t="shared" ca="1" si="137"/>
        <v>0</v>
      </c>
      <c r="BU134" s="65">
        <f t="shared" ca="1" si="137"/>
        <v>0</v>
      </c>
      <c r="BV134" s="65">
        <f t="shared" ca="1" si="137"/>
        <v>0</v>
      </c>
      <c r="BW134" s="65">
        <f t="shared" ca="1" si="137"/>
        <v>0</v>
      </c>
      <c r="BX134" s="65">
        <f t="shared" ca="1" si="137"/>
        <v>0</v>
      </c>
      <c r="BY134" s="65">
        <f t="shared" ca="1" si="137"/>
        <v>0</v>
      </c>
      <c r="BZ134" s="65">
        <f t="shared" ca="1" si="137"/>
        <v>0</v>
      </c>
      <c r="CA134" s="65">
        <f t="shared" ca="1" si="137"/>
        <v>0</v>
      </c>
      <c r="CB134" s="65">
        <f t="shared" ca="1" si="137"/>
        <v>0</v>
      </c>
      <c r="CC134" s="65">
        <f t="shared" ca="1" si="137"/>
        <v>0</v>
      </c>
      <c r="CD134" s="65">
        <f t="shared" ca="1" si="137"/>
        <v>0</v>
      </c>
      <c r="CE134" s="65">
        <f t="shared" ca="1" si="137"/>
        <v>0</v>
      </c>
      <c r="CF134" s="65">
        <f t="shared" ca="1" si="137"/>
        <v>0</v>
      </c>
    </row>
    <row r="135" spans="2:84" s="53" customFormat="1" ht="12" x14ac:dyDescent="0.25">
      <c r="B135" s="50">
        <f>ROW()</f>
        <v>135</v>
      </c>
      <c r="O135" s="56"/>
      <c r="P135" s="57"/>
      <c r="Q135" s="58"/>
      <c r="U135" s="62"/>
      <c r="W135" s="61"/>
      <c r="X135" s="65">
        <f t="shared" ca="1" si="131"/>
        <v>0</v>
      </c>
      <c r="Y135" s="65">
        <f t="shared" ca="1" si="136"/>
        <v>0</v>
      </c>
      <c r="Z135" s="65">
        <f t="shared" ca="1" si="136"/>
        <v>0</v>
      </c>
      <c r="AA135" s="65">
        <f t="shared" ca="1" si="136"/>
        <v>0</v>
      </c>
      <c r="AB135" s="65">
        <f t="shared" ca="1" si="136"/>
        <v>0</v>
      </c>
      <c r="AC135" s="65">
        <f t="shared" ca="1" si="136"/>
        <v>0</v>
      </c>
      <c r="AD135" s="65">
        <f t="shared" ca="1" si="136"/>
        <v>0</v>
      </c>
      <c r="AE135" s="65">
        <f t="shared" ca="1" si="136"/>
        <v>0</v>
      </c>
      <c r="AF135" s="65">
        <f t="shared" ca="1" si="136"/>
        <v>0</v>
      </c>
      <c r="AG135" s="65">
        <f t="shared" ca="1" si="136"/>
        <v>0</v>
      </c>
      <c r="AH135" s="65">
        <f t="shared" ca="1" si="136"/>
        <v>0</v>
      </c>
      <c r="AI135" s="65">
        <f t="shared" ca="1" si="136"/>
        <v>0</v>
      </c>
      <c r="AJ135" s="65">
        <f t="shared" ca="1" si="137"/>
        <v>0</v>
      </c>
      <c r="AK135" s="65">
        <f t="shared" ca="1" si="137"/>
        <v>0</v>
      </c>
      <c r="AL135" s="65">
        <f t="shared" ca="1" si="137"/>
        <v>0</v>
      </c>
      <c r="AM135" s="65">
        <f t="shared" ca="1" si="137"/>
        <v>0</v>
      </c>
      <c r="AN135" s="65">
        <f t="shared" ca="1" si="137"/>
        <v>0</v>
      </c>
      <c r="AO135" s="65">
        <f t="shared" ca="1" si="137"/>
        <v>0</v>
      </c>
      <c r="AP135" s="65">
        <f t="shared" ca="1" si="137"/>
        <v>0</v>
      </c>
      <c r="AQ135" s="65">
        <f t="shared" ca="1" si="137"/>
        <v>0</v>
      </c>
      <c r="AR135" s="65">
        <f t="shared" ca="1" si="137"/>
        <v>0</v>
      </c>
      <c r="AS135" s="65">
        <f t="shared" ca="1" si="137"/>
        <v>0</v>
      </c>
      <c r="AT135" s="65">
        <f t="shared" ca="1" si="137"/>
        <v>0</v>
      </c>
      <c r="AU135" s="65">
        <f t="shared" ca="1" si="137"/>
        <v>0</v>
      </c>
      <c r="AV135" s="65">
        <f t="shared" ca="1" si="137"/>
        <v>0</v>
      </c>
      <c r="AW135" s="65">
        <f t="shared" ca="1" si="137"/>
        <v>0</v>
      </c>
      <c r="AX135" s="65">
        <f t="shared" ca="1" si="137"/>
        <v>0</v>
      </c>
      <c r="AY135" s="65">
        <f t="shared" ca="1" si="137"/>
        <v>0</v>
      </c>
      <c r="AZ135" s="65">
        <f t="shared" ca="1" si="137"/>
        <v>0</v>
      </c>
      <c r="BA135" s="65">
        <f t="shared" ca="1" si="137"/>
        <v>0</v>
      </c>
      <c r="BB135" s="65">
        <f t="shared" ca="1" si="137"/>
        <v>0</v>
      </c>
      <c r="BC135" s="65">
        <f t="shared" ca="1" si="137"/>
        <v>0</v>
      </c>
      <c r="BD135" s="65">
        <f t="shared" ca="1" si="137"/>
        <v>0</v>
      </c>
      <c r="BE135" s="65">
        <f t="shared" ca="1" si="137"/>
        <v>0</v>
      </c>
      <c r="BF135" s="65">
        <f t="shared" ca="1" si="137"/>
        <v>0</v>
      </c>
      <c r="BG135" s="65">
        <f t="shared" ca="1" si="137"/>
        <v>0</v>
      </c>
      <c r="BH135" s="65">
        <f t="shared" ca="1" si="137"/>
        <v>0</v>
      </c>
      <c r="BI135" s="65">
        <f t="shared" ca="1" si="137"/>
        <v>0</v>
      </c>
      <c r="BJ135" s="65">
        <f t="shared" ca="1" si="137"/>
        <v>0</v>
      </c>
      <c r="BK135" s="65">
        <f t="shared" ca="1" si="137"/>
        <v>0</v>
      </c>
      <c r="BL135" s="65">
        <f t="shared" ca="1" si="137"/>
        <v>0</v>
      </c>
      <c r="BM135" s="65">
        <f t="shared" ca="1" si="137"/>
        <v>0</v>
      </c>
      <c r="BN135" s="65">
        <f t="shared" ca="1" si="137"/>
        <v>0</v>
      </c>
      <c r="BO135" s="65">
        <f t="shared" ca="1" si="137"/>
        <v>0</v>
      </c>
      <c r="BP135" s="65">
        <f t="shared" ca="1" si="137"/>
        <v>0</v>
      </c>
      <c r="BQ135" s="65">
        <f t="shared" ca="1" si="137"/>
        <v>0</v>
      </c>
      <c r="BR135" s="65">
        <f t="shared" ca="1" si="137"/>
        <v>0</v>
      </c>
      <c r="BS135" s="65">
        <f t="shared" ca="1" si="137"/>
        <v>0</v>
      </c>
      <c r="BT135" s="65">
        <f t="shared" ca="1" si="137"/>
        <v>0</v>
      </c>
      <c r="BU135" s="65">
        <f t="shared" ca="1" si="137"/>
        <v>0</v>
      </c>
      <c r="BV135" s="65">
        <f t="shared" ca="1" si="137"/>
        <v>0</v>
      </c>
      <c r="BW135" s="65">
        <f t="shared" ca="1" si="137"/>
        <v>0</v>
      </c>
      <c r="BX135" s="65">
        <f t="shared" ca="1" si="137"/>
        <v>0</v>
      </c>
      <c r="BY135" s="65">
        <f t="shared" ca="1" si="137"/>
        <v>0</v>
      </c>
      <c r="BZ135" s="65">
        <f t="shared" ca="1" si="137"/>
        <v>0</v>
      </c>
      <c r="CA135" s="65">
        <f t="shared" ca="1" si="137"/>
        <v>0</v>
      </c>
      <c r="CB135" s="65">
        <f t="shared" ca="1" si="137"/>
        <v>0</v>
      </c>
      <c r="CC135" s="65">
        <f t="shared" ca="1" si="137"/>
        <v>0</v>
      </c>
      <c r="CD135" s="65">
        <f t="shared" ca="1" si="137"/>
        <v>0</v>
      </c>
      <c r="CE135" s="65">
        <f t="shared" ca="1" si="137"/>
        <v>0</v>
      </c>
      <c r="CF135" s="65">
        <f t="shared" ca="1" si="137"/>
        <v>0</v>
      </c>
    </row>
    <row r="136" spans="2:84" s="53" customFormat="1" ht="12" x14ac:dyDescent="0.25">
      <c r="B136" s="50">
        <f>ROW()</f>
        <v>136</v>
      </c>
      <c r="O136" s="56"/>
      <c r="P136" s="57"/>
      <c r="Q136" s="58"/>
      <c r="U136" s="62"/>
      <c r="W136" s="61"/>
      <c r="X136" s="65">
        <f t="shared" ca="1" si="131"/>
        <v>0</v>
      </c>
      <c r="Y136" s="65">
        <f t="shared" ca="1" si="136"/>
        <v>0</v>
      </c>
      <c r="Z136" s="65">
        <f t="shared" ca="1" si="136"/>
        <v>0</v>
      </c>
      <c r="AA136" s="65">
        <f t="shared" ca="1" si="136"/>
        <v>0</v>
      </c>
      <c r="AB136" s="65">
        <f t="shared" ca="1" si="136"/>
        <v>0</v>
      </c>
      <c r="AC136" s="65">
        <f t="shared" ca="1" si="136"/>
        <v>0</v>
      </c>
      <c r="AD136" s="65">
        <f t="shared" ca="1" si="136"/>
        <v>0</v>
      </c>
      <c r="AE136" s="65">
        <f t="shared" ca="1" si="136"/>
        <v>0</v>
      </c>
      <c r="AF136" s="65">
        <f t="shared" ca="1" si="136"/>
        <v>0</v>
      </c>
      <c r="AG136" s="65">
        <f t="shared" ca="1" si="136"/>
        <v>0</v>
      </c>
      <c r="AH136" s="65">
        <f t="shared" ca="1" si="136"/>
        <v>0</v>
      </c>
      <c r="AI136" s="65">
        <f t="shared" ca="1" si="136"/>
        <v>0</v>
      </c>
      <c r="AJ136" s="65">
        <f t="shared" ca="1" si="137"/>
        <v>0</v>
      </c>
      <c r="AK136" s="65">
        <f t="shared" ca="1" si="137"/>
        <v>0</v>
      </c>
      <c r="AL136" s="65">
        <f t="shared" ca="1" si="137"/>
        <v>0</v>
      </c>
      <c r="AM136" s="65">
        <f t="shared" ca="1" si="137"/>
        <v>0</v>
      </c>
      <c r="AN136" s="65">
        <f t="shared" ca="1" si="137"/>
        <v>0</v>
      </c>
      <c r="AO136" s="65">
        <f t="shared" ca="1" si="137"/>
        <v>0</v>
      </c>
      <c r="AP136" s="65">
        <f t="shared" ca="1" si="137"/>
        <v>0</v>
      </c>
      <c r="AQ136" s="65">
        <f t="shared" ca="1" si="137"/>
        <v>0</v>
      </c>
      <c r="AR136" s="65">
        <f t="shared" ca="1" si="137"/>
        <v>0</v>
      </c>
      <c r="AS136" s="65">
        <f t="shared" ca="1" si="137"/>
        <v>0</v>
      </c>
      <c r="AT136" s="65">
        <f t="shared" ca="1" si="137"/>
        <v>0</v>
      </c>
      <c r="AU136" s="65">
        <f t="shared" ca="1" si="137"/>
        <v>0</v>
      </c>
      <c r="AV136" s="65">
        <f t="shared" ca="1" si="137"/>
        <v>0</v>
      </c>
      <c r="AW136" s="65">
        <f t="shared" ca="1" si="137"/>
        <v>0</v>
      </c>
      <c r="AX136" s="65">
        <f t="shared" ca="1" si="137"/>
        <v>0</v>
      </c>
      <c r="AY136" s="65">
        <f t="shared" ca="1" si="137"/>
        <v>0</v>
      </c>
      <c r="AZ136" s="65">
        <f t="shared" ca="1" si="137"/>
        <v>0</v>
      </c>
      <c r="BA136" s="65">
        <f t="shared" ca="1" si="137"/>
        <v>0</v>
      </c>
      <c r="BB136" s="65">
        <f t="shared" ca="1" si="137"/>
        <v>0</v>
      </c>
      <c r="BC136" s="65">
        <f t="shared" ca="1" si="137"/>
        <v>0</v>
      </c>
      <c r="BD136" s="65">
        <f t="shared" ca="1" si="137"/>
        <v>0</v>
      </c>
      <c r="BE136" s="65">
        <f t="shared" ca="1" si="137"/>
        <v>0</v>
      </c>
      <c r="BF136" s="65">
        <f t="shared" ca="1" si="137"/>
        <v>0</v>
      </c>
      <c r="BG136" s="65">
        <f t="shared" ca="1" si="137"/>
        <v>0</v>
      </c>
      <c r="BH136" s="65">
        <f t="shared" ca="1" si="137"/>
        <v>0</v>
      </c>
      <c r="BI136" s="65">
        <f t="shared" ca="1" si="137"/>
        <v>0</v>
      </c>
      <c r="BJ136" s="65">
        <f t="shared" ca="1" si="137"/>
        <v>0</v>
      </c>
      <c r="BK136" s="65">
        <f t="shared" ca="1" si="137"/>
        <v>0</v>
      </c>
      <c r="BL136" s="65">
        <f t="shared" ca="1" si="137"/>
        <v>0</v>
      </c>
      <c r="BM136" s="65">
        <f t="shared" ca="1" si="137"/>
        <v>0</v>
      </c>
      <c r="BN136" s="65">
        <f t="shared" ca="1" si="137"/>
        <v>0</v>
      </c>
      <c r="BO136" s="65">
        <f t="shared" ca="1" si="137"/>
        <v>0</v>
      </c>
      <c r="BP136" s="65">
        <f t="shared" ca="1" si="137"/>
        <v>0</v>
      </c>
      <c r="BQ136" s="65">
        <f t="shared" ca="1" si="137"/>
        <v>0</v>
      </c>
      <c r="BR136" s="65">
        <f t="shared" ca="1" si="137"/>
        <v>0</v>
      </c>
      <c r="BS136" s="65">
        <f t="shared" ca="1" si="137"/>
        <v>8.3333333333333329E-2</v>
      </c>
      <c r="BT136" s="65">
        <f t="shared" ca="1" si="137"/>
        <v>8.3333333333333329E-2</v>
      </c>
      <c r="BU136" s="65">
        <f t="shared" ca="1" si="137"/>
        <v>8.3333333333333329E-2</v>
      </c>
      <c r="BV136" s="65">
        <f t="shared" ca="1" si="137"/>
        <v>8.3333333333333329E-2</v>
      </c>
      <c r="BW136" s="65">
        <f t="shared" ca="1" si="137"/>
        <v>8.3333333333333329E-2</v>
      </c>
      <c r="BX136" s="65">
        <f t="shared" ca="1" si="137"/>
        <v>8.3333333333333329E-2</v>
      </c>
      <c r="BY136" s="65">
        <f t="shared" ca="1" si="137"/>
        <v>8.3333333333333329E-2</v>
      </c>
      <c r="BZ136" s="65">
        <f t="shared" ca="1" si="137"/>
        <v>8.3333333333333329E-2</v>
      </c>
      <c r="CA136" s="65">
        <f t="shared" ca="1" si="137"/>
        <v>8.3333333333333329E-2</v>
      </c>
      <c r="CB136" s="65">
        <f t="shared" ca="1" si="137"/>
        <v>8.3333333333333329E-2</v>
      </c>
      <c r="CC136" s="65">
        <f t="shared" ca="1" si="137"/>
        <v>8.3333333333333329E-2</v>
      </c>
      <c r="CD136" s="65">
        <f t="shared" ca="1" si="137"/>
        <v>8.3333333333333329E-2</v>
      </c>
      <c r="CE136" s="65">
        <f t="shared" ca="1" si="137"/>
        <v>0</v>
      </c>
      <c r="CF136" s="65">
        <f t="shared" ca="1" si="137"/>
        <v>0</v>
      </c>
    </row>
    <row r="137" spans="2:84" s="53" customFormat="1" ht="12" x14ac:dyDescent="0.25">
      <c r="B137" s="50">
        <f>ROW()</f>
        <v>137</v>
      </c>
      <c r="O137" s="56"/>
      <c r="P137" s="57"/>
      <c r="Q137" s="58"/>
      <c r="U137" s="62"/>
      <c r="W137" s="61"/>
      <c r="X137" s="65">
        <f t="shared" ca="1" si="131"/>
        <v>0</v>
      </c>
      <c r="Y137" s="65">
        <f t="shared" ca="1" si="136"/>
        <v>0</v>
      </c>
      <c r="Z137" s="65">
        <f t="shared" ca="1" si="136"/>
        <v>0</v>
      </c>
      <c r="AA137" s="65">
        <f t="shared" ca="1" si="136"/>
        <v>0</v>
      </c>
      <c r="AB137" s="65">
        <f t="shared" ca="1" si="136"/>
        <v>0</v>
      </c>
      <c r="AC137" s="65">
        <f t="shared" ca="1" si="136"/>
        <v>0</v>
      </c>
      <c r="AD137" s="65">
        <f t="shared" ca="1" si="136"/>
        <v>0</v>
      </c>
      <c r="AE137" s="65">
        <f t="shared" ca="1" si="136"/>
        <v>0</v>
      </c>
      <c r="AF137" s="65">
        <f t="shared" ca="1" si="136"/>
        <v>0</v>
      </c>
      <c r="AG137" s="65">
        <f t="shared" ca="1" si="136"/>
        <v>0</v>
      </c>
      <c r="AH137" s="65">
        <f t="shared" ca="1" si="136"/>
        <v>0</v>
      </c>
      <c r="AI137" s="65">
        <f t="shared" ca="1" si="136"/>
        <v>0</v>
      </c>
      <c r="AJ137" s="65">
        <f t="shared" ca="1" si="137"/>
        <v>0</v>
      </c>
      <c r="AK137" s="65">
        <f t="shared" ca="1" si="137"/>
        <v>0</v>
      </c>
      <c r="AL137" s="65">
        <f t="shared" ca="1" si="137"/>
        <v>0</v>
      </c>
      <c r="AM137" s="65">
        <f t="shared" ca="1" si="137"/>
        <v>0</v>
      </c>
      <c r="AN137" s="65">
        <f t="shared" ca="1" si="137"/>
        <v>0</v>
      </c>
      <c r="AO137" s="65">
        <f t="shared" ca="1" si="137"/>
        <v>0</v>
      </c>
      <c r="AP137" s="65">
        <f t="shared" ca="1" si="137"/>
        <v>0</v>
      </c>
      <c r="AQ137" s="65">
        <f t="shared" ca="1" si="137"/>
        <v>0</v>
      </c>
      <c r="AR137" s="65">
        <f t="shared" ca="1" si="137"/>
        <v>0</v>
      </c>
      <c r="AS137" s="65">
        <f t="shared" ca="1" si="137"/>
        <v>0</v>
      </c>
      <c r="AT137" s="65">
        <f t="shared" ref="AJ137:CF142" ca="1" si="138">SUMIFS(INDIRECT("Prcsses!"&amp;ADDRESS($B137,$X$2)&amp;":"&amp;ADDRESS($B137,$X$2-1+$P$8)),INDIRECT("Prcsses!"&amp;ADDRESS($B$8,$X$2)&amp;":"&amp;ADDRESS($B$8,$X$2-1+$P$8)),AT$8)</f>
        <v>0</v>
      </c>
      <c r="AU137" s="65">
        <f t="shared" ca="1" si="138"/>
        <v>0</v>
      </c>
      <c r="AV137" s="65">
        <f t="shared" ca="1" si="138"/>
        <v>0</v>
      </c>
      <c r="AW137" s="65">
        <f t="shared" ca="1" si="138"/>
        <v>0</v>
      </c>
      <c r="AX137" s="65">
        <f t="shared" ca="1" si="138"/>
        <v>0</v>
      </c>
      <c r="AY137" s="65">
        <f t="shared" ca="1" si="138"/>
        <v>0</v>
      </c>
      <c r="AZ137" s="65">
        <f t="shared" ca="1" si="138"/>
        <v>0</v>
      </c>
      <c r="BA137" s="65">
        <f t="shared" ca="1" si="138"/>
        <v>0</v>
      </c>
      <c r="BB137" s="65">
        <f t="shared" ca="1" si="138"/>
        <v>0</v>
      </c>
      <c r="BC137" s="65">
        <f t="shared" ca="1" si="138"/>
        <v>0</v>
      </c>
      <c r="BD137" s="65">
        <f t="shared" ca="1" si="138"/>
        <v>0</v>
      </c>
      <c r="BE137" s="65">
        <f t="shared" ca="1" si="138"/>
        <v>0</v>
      </c>
      <c r="BF137" s="65">
        <f t="shared" ca="1" si="138"/>
        <v>0</v>
      </c>
      <c r="BG137" s="65">
        <f t="shared" ca="1" si="138"/>
        <v>0</v>
      </c>
      <c r="BH137" s="65">
        <f t="shared" ca="1" si="138"/>
        <v>0</v>
      </c>
      <c r="BI137" s="65">
        <f t="shared" ca="1" si="138"/>
        <v>0</v>
      </c>
      <c r="BJ137" s="65">
        <f t="shared" ca="1" si="138"/>
        <v>0</v>
      </c>
      <c r="BK137" s="65">
        <f t="shared" ca="1" si="138"/>
        <v>0</v>
      </c>
      <c r="BL137" s="65">
        <f t="shared" ca="1" si="138"/>
        <v>0</v>
      </c>
      <c r="BM137" s="65">
        <f t="shared" ca="1" si="138"/>
        <v>0</v>
      </c>
      <c r="BN137" s="65">
        <f t="shared" ca="1" si="138"/>
        <v>0</v>
      </c>
      <c r="BO137" s="65">
        <f t="shared" ca="1" si="138"/>
        <v>0</v>
      </c>
      <c r="BP137" s="65">
        <f t="shared" ca="1" si="138"/>
        <v>0</v>
      </c>
      <c r="BQ137" s="65">
        <f t="shared" ca="1" si="138"/>
        <v>0</v>
      </c>
      <c r="BR137" s="65">
        <f t="shared" ca="1" si="138"/>
        <v>0</v>
      </c>
      <c r="BS137" s="65">
        <f t="shared" ca="1" si="138"/>
        <v>8.3333333333333329E-2</v>
      </c>
      <c r="BT137" s="65">
        <f t="shared" ca="1" si="138"/>
        <v>8.3333333333333329E-2</v>
      </c>
      <c r="BU137" s="65">
        <f t="shared" ca="1" si="138"/>
        <v>8.3333333333333329E-2</v>
      </c>
      <c r="BV137" s="65">
        <f t="shared" ca="1" si="138"/>
        <v>8.3333333333333329E-2</v>
      </c>
      <c r="BW137" s="65">
        <f t="shared" ca="1" si="138"/>
        <v>8.3333333333333329E-2</v>
      </c>
      <c r="BX137" s="65">
        <f t="shared" ca="1" si="138"/>
        <v>8.3333333333333329E-2</v>
      </c>
      <c r="BY137" s="65">
        <f t="shared" ca="1" si="138"/>
        <v>8.3333333333333329E-2</v>
      </c>
      <c r="BZ137" s="65">
        <f t="shared" ca="1" si="138"/>
        <v>8.3333333333333329E-2</v>
      </c>
      <c r="CA137" s="65">
        <f t="shared" ca="1" si="138"/>
        <v>8.3333333333333329E-2</v>
      </c>
      <c r="CB137" s="65">
        <f t="shared" ca="1" si="138"/>
        <v>8.3333333333333329E-2</v>
      </c>
      <c r="CC137" s="65">
        <f t="shared" ca="1" si="138"/>
        <v>8.3333333333333329E-2</v>
      </c>
      <c r="CD137" s="65">
        <f t="shared" ca="1" si="138"/>
        <v>8.3333333333333329E-2</v>
      </c>
      <c r="CE137" s="65">
        <f t="shared" ca="1" si="138"/>
        <v>0</v>
      </c>
      <c r="CF137" s="65">
        <f t="shared" ca="1" si="138"/>
        <v>0</v>
      </c>
    </row>
    <row r="138" spans="2:84" s="53" customFormat="1" ht="12" x14ac:dyDescent="0.25">
      <c r="B138" s="50">
        <f>ROW()</f>
        <v>138</v>
      </c>
      <c r="O138" s="56"/>
      <c r="P138" s="57"/>
      <c r="Q138" s="58"/>
      <c r="U138" s="62"/>
      <c r="W138" s="61"/>
      <c r="X138" s="65">
        <f t="shared" ca="1" si="131"/>
        <v>0</v>
      </c>
      <c r="Y138" s="65">
        <f t="shared" ca="1" si="136"/>
        <v>0</v>
      </c>
      <c r="Z138" s="65">
        <f t="shared" ca="1" si="136"/>
        <v>0</v>
      </c>
      <c r="AA138" s="65">
        <f t="shared" ca="1" si="136"/>
        <v>0</v>
      </c>
      <c r="AB138" s="65">
        <f t="shared" ca="1" si="136"/>
        <v>0</v>
      </c>
      <c r="AC138" s="65">
        <f t="shared" ca="1" si="136"/>
        <v>0</v>
      </c>
      <c r="AD138" s="65">
        <f t="shared" ca="1" si="136"/>
        <v>0</v>
      </c>
      <c r="AE138" s="65">
        <f t="shared" ca="1" si="136"/>
        <v>0</v>
      </c>
      <c r="AF138" s="65">
        <f t="shared" ca="1" si="136"/>
        <v>0</v>
      </c>
      <c r="AG138" s="65">
        <f t="shared" ca="1" si="136"/>
        <v>0</v>
      </c>
      <c r="AH138" s="65">
        <f t="shared" ca="1" si="136"/>
        <v>0</v>
      </c>
      <c r="AI138" s="65">
        <f t="shared" ca="1" si="136"/>
        <v>0</v>
      </c>
      <c r="AJ138" s="65">
        <f t="shared" ca="1" si="138"/>
        <v>0</v>
      </c>
      <c r="AK138" s="65">
        <f t="shared" ca="1" si="138"/>
        <v>0</v>
      </c>
      <c r="AL138" s="65">
        <f t="shared" ca="1" si="138"/>
        <v>0</v>
      </c>
      <c r="AM138" s="65">
        <f t="shared" ca="1" si="138"/>
        <v>0</v>
      </c>
      <c r="AN138" s="65">
        <f t="shared" ca="1" si="138"/>
        <v>0</v>
      </c>
      <c r="AO138" s="65">
        <f t="shared" ca="1" si="138"/>
        <v>0</v>
      </c>
      <c r="AP138" s="65">
        <f t="shared" ca="1" si="138"/>
        <v>0</v>
      </c>
      <c r="AQ138" s="65">
        <f t="shared" ca="1" si="138"/>
        <v>0</v>
      </c>
      <c r="AR138" s="65">
        <f t="shared" ca="1" si="138"/>
        <v>0</v>
      </c>
      <c r="AS138" s="65">
        <f t="shared" ca="1" si="138"/>
        <v>0</v>
      </c>
      <c r="AT138" s="65">
        <f t="shared" ca="1" si="138"/>
        <v>0</v>
      </c>
      <c r="AU138" s="65">
        <f t="shared" ca="1" si="138"/>
        <v>0</v>
      </c>
      <c r="AV138" s="65">
        <f t="shared" ca="1" si="138"/>
        <v>0</v>
      </c>
      <c r="AW138" s="65">
        <f t="shared" ca="1" si="138"/>
        <v>0</v>
      </c>
      <c r="AX138" s="65">
        <f t="shared" ca="1" si="138"/>
        <v>0</v>
      </c>
      <c r="AY138" s="65">
        <f t="shared" ca="1" si="138"/>
        <v>0</v>
      </c>
      <c r="AZ138" s="65">
        <f t="shared" ca="1" si="138"/>
        <v>0</v>
      </c>
      <c r="BA138" s="65">
        <f t="shared" ca="1" si="138"/>
        <v>0</v>
      </c>
      <c r="BB138" s="65">
        <f t="shared" ca="1" si="138"/>
        <v>0</v>
      </c>
      <c r="BC138" s="65">
        <f t="shared" ca="1" si="138"/>
        <v>0</v>
      </c>
      <c r="BD138" s="65">
        <f t="shared" ca="1" si="138"/>
        <v>0</v>
      </c>
      <c r="BE138" s="65">
        <f t="shared" ca="1" si="138"/>
        <v>0</v>
      </c>
      <c r="BF138" s="65">
        <f t="shared" ca="1" si="138"/>
        <v>0</v>
      </c>
      <c r="BG138" s="65">
        <f t="shared" ca="1" si="138"/>
        <v>0</v>
      </c>
      <c r="BH138" s="65">
        <f t="shared" ca="1" si="138"/>
        <v>0</v>
      </c>
      <c r="BI138" s="65">
        <f t="shared" ca="1" si="138"/>
        <v>0</v>
      </c>
      <c r="BJ138" s="65">
        <f t="shared" ca="1" si="138"/>
        <v>0</v>
      </c>
      <c r="BK138" s="65">
        <f t="shared" ca="1" si="138"/>
        <v>0</v>
      </c>
      <c r="BL138" s="65">
        <f t="shared" ca="1" si="138"/>
        <v>0</v>
      </c>
      <c r="BM138" s="65">
        <f t="shared" ca="1" si="138"/>
        <v>0</v>
      </c>
      <c r="BN138" s="65">
        <f t="shared" ca="1" si="138"/>
        <v>0</v>
      </c>
      <c r="BO138" s="65">
        <f t="shared" ca="1" si="138"/>
        <v>0</v>
      </c>
      <c r="BP138" s="65">
        <f t="shared" ca="1" si="138"/>
        <v>0</v>
      </c>
      <c r="BQ138" s="65">
        <f t="shared" ca="1" si="138"/>
        <v>0</v>
      </c>
      <c r="BR138" s="65">
        <f t="shared" ca="1" si="138"/>
        <v>0</v>
      </c>
      <c r="BS138" s="65">
        <f t="shared" ca="1" si="138"/>
        <v>8.3333333333333329E-2</v>
      </c>
      <c r="BT138" s="65">
        <f t="shared" ca="1" si="138"/>
        <v>8.3333333333333329E-2</v>
      </c>
      <c r="BU138" s="65">
        <f t="shared" ca="1" si="138"/>
        <v>8.3333333333333329E-2</v>
      </c>
      <c r="BV138" s="65">
        <f t="shared" ca="1" si="138"/>
        <v>8.3333333333333329E-2</v>
      </c>
      <c r="BW138" s="65">
        <f t="shared" ca="1" si="138"/>
        <v>8.3333333333333329E-2</v>
      </c>
      <c r="BX138" s="65">
        <f t="shared" ca="1" si="138"/>
        <v>8.3333333333333329E-2</v>
      </c>
      <c r="BY138" s="65">
        <f t="shared" ca="1" si="138"/>
        <v>8.3333333333333329E-2</v>
      </c>
      <c r="BZ138" s="65">
        <f t="shared" ca="1" si="138"/>
        <v>8.3333333333333329E-2</v>
      </c>
      <c r="CA138" s="65">
        <f t="shared" ca="1" si="138"/>
        <v>8.3333333333333329E-2</v>
      </c>
      <c r="CB138" s="65">
        <f t="shared" ca="1" si="138"/>
        <v>8.3333333333333329E-2</v>
      </c>
      <c r="CC138" s="65">
        <f t="shared" ca="1" si="138"/>
        <v>8.3333333333333329E-2</v>
      </c>
      <c r="CD138" s="65">
        <f t="shared" ca="1" si="138"/>
        <v>8.3333333333333329E-2</v>
      </c>
      <c r="CE138" s="65">
        <f t="shared" ca="1" si="138"/>
        <v>0</v>
      </c>
      <c r="CF138" s="65">
        <f t="shared" ca="1" si="138"/>
        <v>0</v>
      </c>
    </row>
    <row r="139" spans="2:84" s="53" customFormat="1" ht="12" x14ac:dyDescent="0.25">
      <c r="B139" s="50">
        <f>ROW()</f>
        <v>139</v>
      </c>
      <c r="O139" s="56"/>
      <c r="P139" s="57"/>
      <c r="Q139" s="58"/>
      <c r="U139" s="62"/>
      <c r="W139" s="61"/>
      <c r="X139" s="65">
        <f t="shared" ca="1" si="131"/>
        <v>0</v>
      </c>
      <c r="Y139" s="65">
        <f t="shared" ca="1" si="136"/>
        <v>0</v>
      </c>
      <c r="Z139" s="65">
        <f t="shared" ca="1" si="136"/>
        <v>0</v>
      </c>
      <c r="AA139" s="65">
        <f t="shared" ca="1" si="136"/>
        <v>0</v>
      </c>
      <c r="AB139" s="65">
        <f t="shared" ca="1" si="136"/>
        <v>0</v>
      </c>
      <c r="AC139" s="65">
        <f t="shared" ca="1" si="136"/>
        <v>0</v>
      </c>
      <c r="AD139" s="65">
        <f t="shared" ca="1" si="136"/>
        <v>0</v>
      </c>
      <c r="AE139" s="65">
        <f t="shared" ca="1" si="136"/>
        <v>0</v>
      </c>
      <c r="AF139" s="65">
        <f t="shared" ca="1" si="136"/>
        <v>0</v>
      </c>
      <c r="AG139" s="65">
        <f t="shared" ca="1" si="136"/>
        <v>0</v>
      </c>
      <c r="AH139" s="65">
        <f t="shared" ca="1" si="136"/>
        <v>0</v>
      </c>
      <c r="AI139" s="65">
        <f t="shared" ca="1" si="136"/>
        <v>0</v>
      </c>
      <c r="AJ139" s="65">
        <f t="shared" ca="1" si="138"/>
        <v>0</v>
      </c>
      <c r="AK139" s="65">
        <f t="shared" ca="1" si="138"/>
        <v>0</v>
      </c>
      <c r="AL139" s="65">
        <f t="shared" ca="1" si="138"/>
        <v>0</v>
      </c>
      <c r="AM139" s="65">
        <f t="shared" ca="1" si="138"/>
        <v>0</v>
      </c>
      <c r="AN139" s="65">
        <f t="shared" ca="1" si="138"/>
        <v>0</v>
      </c>
      <c r="AO139" s="65">
        <f t="shared" ca="1" si="138"/>
        <v>0</v>
      </c>
      <c r="AP139" s="65">
        <f t="shared" ca="1" si="138"/>
        <v>0</v>
      </c>
      <c r="AQ139" s="65">
        <f t="shared" ca="1" si="138"/>
        <v>0</v>
      </c>
      <c r="AR139" s="65">
        <f t="shared" ca="1" si="138"/>
        <v>0</v>
      </c>
      <c r="AS139" s="65">
        <f t="shared" ca="1" si="138"/>
        <v>0</v>
      </c>
      <c r="AT139" s="65">
        <f t="shared" ca="1" si="138"/>
        <v>0</v>
      </c>
      <c r="AU139" s="65">
        <f t="shared" ca="1" si="138"/>
        <v>0</v>
      </c>
      <c r="AV139" s="65">
        <f t="shared" ca="1" si="138"/>
        <v>0</v>
      </c>
      <c r="AW139" s="65">
        <f t="shared" ca="1" si="138"/>
        <v>0</v>
      </c>
      <c r="AX139" s="65">
        <f t="shared" ca="1" si="138"/>
        <v>0</v>
      </c>
      <c r="AY139" s="65">
        <f t="shared" ca="1" si="138"/>
        <v>0</v>
      </c>
      <c r="AZ139" s="65">
        <f t="shared" ca="1" si="138"/>
        <v>0</v>
      </c>
      <c r="BA139" s="65">
        <f t="shared" ca="1" si="138"/>
        <v>0</v>
      </c>
      <c r="BB139" s="65">
        <f t="shared" ca="1" si="138"/>
        <v>0</v>
      </c>
      <c r="BC139" s="65">
        <f t="shared" ca="1" si="138"/>
        <v>0</v>
      </c>
      <c r="BD139" s="65">
        <f t="shared" ca="1" si="138"/>
        <v>0</v>
      </c>
      <c r="BE139" s="65">
        <f t="shared" ca="1" si="138"/>
        <v>0</v>
      </c>
      <c r="BF139" s="65">
        <f t="shared" ca="1" si="138"/>
        <v>0</v>
      </c>
      <c r="BG139" s="65">
        <f t="shared" ca="1" si="138"/>
        <v>0</v>
      </c>
      <c r="BH139" s="65">
        <f t="shared" ca="1" si="138"/>
        <v>0</v>
      </c>
      <c r="BI139" s="65">
        <f t="shared" ca="1" si="138"/>
        <v>0</v>
      </c>
      <c r="BJ139" s="65">
        <f t="shared" ca="1" si="138"/>
        <v>0</v>
      </c>
      <c r="BK139" s="65">
        <f t="shared" ca="1" si="138"/>
        <v>0</v>
      </c>
      <c r="BL139" s="65">
        <f t="shared" ca="1" si="138"/>
        <v>0</v>
      </c>
      <c r="BM139" s="65">
        <f t="shared" ca="1" si="138"/>
        <v>0</v>
      </c>
      <c r="BN139" s="65">
        <f t="shared" ca="1" si="138"/>
        <v>0</v>
      </c>
      <c r="BO139" s="65">
        <f t="shared" ca="1" si="138"/>
        <v>0</v>
      </c>
      <c r="BP139" s="65">
        <f t="shared" ca="1" si="138"/>
        <v>0</v>
      </c>
      <c r="BQ139" s="65">
        <f t="shared" ca="1" si="138"/>
        <v>0</v>
      </c>
      <c r="BR139" s="65">
        <f t="shared" ca="1" si="138"/>
        <v>0</v>
      </c>
      <c r="BS139" s="65">
        <f t="shared" ca="1" si="138"/>
        <v>8.3333333333333329E-2</v>
      </c>
      <c r="BT139" s="65">
        <f t="shared" ca="1" si="138"/>
        <v>8.3333333333333329E-2</v>
      </c>
      <c r="BU139" s="65">
        <f t="shared" ca="1" si="138"/>
        <v>8.3333333333333329E-2</v>
      </c>
      <c r="BV139" s="65">
        <f t="shared" ca="1" si="138"/>
        <v>8.3333333333333329E-2</v>
      </c>
      <c r="BW139" s="65">
        <f t="shared" ca="1" si="138"/>
        <v>8.3333333333333329E-2</v>
      </c>
      <c r="BX139" s="65">
        <f t="shared" ca="1" si="138"/>
        <v>8.3333333333333329E-2</v>
      </c>
      <c r="BY139" s="65">
        <f t="shared" ca="1" si="138"/>
        <v>8.3333333333333329E-2</v>
      </c>
      <c r="BZ139" s="65">
        <f t="shared" ca="1" si="138"/>
        <v>8.3333333333333329E-2</v>
      </c>
      <c r="CA139" s="65">
        <f t="shared" ca="1" si="138"/>
        <v>8.3333333333333329E-2</v>
      </c>
      <c r="CB139" s="65">
        <f t="shared" ca="1" si="138"/>
        <v>8.3333333333333329E-2</v>
      </c>
      <c r="CC139" s="65">
        <f t="shared" ca="1" si="138"/>
        <v>8.3333333333333329E-2</v>
      </c>
      <c r="CD139" s="65">
        <f t="shared" ca="1" si="138"/>
        <v>8.3333333333333329E-2</v>
      </c>
      <c r="CE139" s="65">
        <f t="shared" ca="1" si="138"/>
        <v>0</v>
      </c>
      <c r="CF139" s="65">
        <f t="shared" ca="1" si="138"/>
        <v>0</v>
      </c>
    </row>
    <row r="140" spans="2:84" s="53" customFormat="1" ht="12" x14ac:dyDescent="0.25">
      <c r="B140" s="50">
        <f>ROW()</f>
        <v>140</v>
      </c>
      <c r="O140" s="56"/>
      <c r="P140" s="57"/>
      <c r="Q140" s="58"/>
      <c r="U140" s="62"/>
      <c r="W140" s="61"/>
      <c r="X140" s="65">
        <f t="shared" ca="1" si="131"/>
        <v>0</v>
      </c>
      <c r="Y140" s="65">
        <f t="shared" ca="1" si="136"/>
        <v>0</v>
      </c>
      <c r="Z140" s="65">
        <f t="shared" ca="1" si="136"/>
        <v>0</v>
      </c>
      <c r="AA140" s="65">
        <f t="shared" ca="1" si="136"/>
        <v>0</v>
      </c>
      <c r="AB140" s="65">
        <f t="shared" ca="1" si="136"/>
        <v>0</v>
      </c>
      <c r="AC140" s="65">
        <f t="shared" ca="1" si="136"/>
        <v>0</v>
      </c>
      <c r="AD140" s="65">
        <f t="shared" ca="1" si="136"/>
        <v>0</v>
      </c>
      <c r="AE140" s="65">
        <f t="shared" ca="1" si="136"/>
        <v>0</v>
      </c>
      <c r="AF140" s="65">
        <f t="shared" ca="1" si="136"/>
        <v>0</v>
      </c>
      <c r="AG140" s="65">
        <f t="shared" ca="1" si="136"/>
        <v>0</v>
      </c>
      <c r="AH140" s="65">
        <f t="shared" ca="1" si="136"/>
        <v>0</v>
      </c>
      <c r="AI140" s="65">
        <f t="shared" ca="1" si="136"/>
        <v>0</v>
      </c>
      <c r="AJ140" s="65">
        <f t="shared" ca="1" si="138"/>
        <v>0</v>
      </c>
      <c r="AK140" s="65">
        <f t="shared" ca="1" si="138"/>
        <v>0</v>
      </c>
      <c r="AL140" s="65">
        <f t="shared" ca="1" si="138"/>
        <v>0</v>
      </c>
      <c r="AM140" s="65">
        <f t="shared" ca="1" si="138"/>
        <v>0</v>
      </c>
      <c r="AN140" s="65">
        <f t="shared" ca="1" si="138"/>
        <v>0</v>
      </c>
      <c r="AO140" s="65">
        <f t="shared" ca="1" si="138"/>
        <v>0</v>
      </c>
      <c r="AP140" s="65">
        <f t="shared" ca="1" si="138"/>
        <v>0</v>
      </c>
      <c r="AQ140" s="65">
        <f t="shared" ca="1" si="138"/>
        <v>0</v>
      </c>
      <c r="AR140" s="65">
        <f t="shared" ca="1" si="138"/>
        <v>0</v>
      </c>
      <c r="AS140" s="65">
        <f t="shared" ca="1" si="138"/>
        <v>0</v>
      </c>
      <c r="AT140" s="65">
        <f t="shared" ca="1" si="138"/>
        <v>0</v>
      </c>
      <c r="AU140" s="65">
        <f t="shared" ca="1" si="138"/>
        <v>0</v>
      </c>
      <c r="AV140" s="65">
        <f t="shared" ca="1" si="138"/>
        <v>0</v>
      </c>
      <c r="AW140" s="65">
        <f t="shared" ca="1" si="138"/>
        <v>0</v>
      </c>
      <c r="AX140" s="65">
        <f t="shared" ca="1" si="138"/>
        <v>0</v>
      </c>
      <c r="AY140" s="65">
        <f t="shared" ca="1" si="138"/>
        <v>0</v>
      </c>
      <c r="AZ140" s="65">
        <f t="shared" ca="1" si="138"/>
        <v>0</v>
      </c>
      <c r="BA140" s="65">
        <f t="shared" ca="1" si="138"/>
        <v>0</v>
      </c>
      <c r="BB140" s="65">
        <f t="shared" ca="1" si="138"/>
        <v>0</v>
      </c>
      <c r="BC140" s="65">
        <f t="shared" ca="1" si="138"/>
        <v>0</v>
      </c>
      <c r="BD140" s="65">
        <f t="shared" ca="1" si="138"/>
        <v>0</v>
      </c>
      <c r="BE140" s="65">
        <f t="shared" ca="1" si="138"/>
        <v>0</v>
      </c>
      <c r="BF140" s="65">
        <f t="shared" ca="1" si="138"/>
        <v>0</v>
      </c>
      <c r="BG140" s="65">
        <f t="shared" ca="1" si="138"/>
        <v>0</v>
      </c>
      <c r="BH140" s="65">
        <f t="shared" ca="1" si="138"/>
        <v>0</v>
      </c>
      <c r="BI140" s="65">
        <f t="shared" ca="1" si="138"/>
        <v>0</v>
      </c>
      <c r="BJ140" s="65">
        <f t="shared" ca="1" si="138"/>
        <v>0</v>
      </c>
      <c r="BK140" s="65">
        <f t="shared" ca="1" si="138"/>
        <v>0</v>
      </c>
      <c r="BL140" s="65">
        <f t="shared" ca="1" si="138"/>
        <v>0</v>
      </c>
      <c r="BM140" s="65">
        <f t="shared" ca="1" si="138"/>
        <v>0</v>
      </c>
      <c r="BN140" s="65">
        <f t="shared" ca="1" si="138"/>
        <v>0</v>
      </c>
      <c r="BO140" s="65">
        <f t="shared" ca="1" si="138"/>
        <v>0</v>
      </c>
      <c r="BP140" s="65">
        <f t="shared" ca="1" si="138"/>
        <v>0</v>
      </c>
      <c r="BQ140" s="65">
        <f t="shared" ca="1" si="138"/>
        <v>0</v>
      </c>
      <c r="BR140" s="65">
        <f t="shared" ca="1" si="138"/>
        <v>0</v>
      </c>
      <c r="BS140" s="65">
        <f t="shared" ca="1" si="138"/>
        <v>8.3333333333333329E-2</v>
      </c>
      <c r="BT140" s="65">
        <f t="shared" ca="1" si="138"/>
        <v>8.3333333333333329E-2</v>
      </c>
      <c r="BU140" s="65">
        <f t="shared" ca="1" si="138"/>
        <v>8.3333333333333329E-2</v>
      </c>
      <c r="BV140" s="65">
        <f t="shared" ca="1" si="138"/>
        <v>8.3333333333333329E-2</v>
      </c>
      <c r="BW140" s="65">
        <f t="shared" ca="1" si="138"/>
        <v>8.3333333333333329E-2</v>
      </c>
      <c r="BX140" s="65">
        <f t="shared" ca="1" si="138"/>
        <v>8.3333333333333329E-2</v>
      </c>
      <c r="BY140" s="65">
        <f t="shared" ca="1" si="138"/>
        <v>8.3333333333333329E-2</v>
      </c>
      <c r="BZ140" s="65">
        <f t="shared" ca="1" si="138"/>
        <v>8.3333333333333329E-2</v>
      </c>
      <c r="CA140" s="65">
        <f t="shared" ca="1" si="138"/>
        <v>8.3333333333333329E-2</v>
      </c>
      <c r="CB140" s="65">
        <f t="shared" ca="1" si="138"/>
        <v>8.3333333333333329E-2</v>
      </c>
      <c r="CC140" s="65">
        <f t="shared" ca="1" si="138"/>
        <v>8.3333333333333329E-2</v>
      </c>
      <c r="CD140" s="65">
        <f t="shared" ca="1" si="138"/>
        <v>8.3333333333333329E-2</v>
      </c>
      <c r="CE140" s="65">
        <f t="shared" ca="1" si="138"/>
        <v>0</v>
      </c>
      <c r="CF140" s="65">
        <f t="shared" ca="1" si="138"/>
        <v>0</v>
      </c>
    </row>
    <row r="141" spans="2:84" s="53" customFormat="1" ht="12" x14ac:dyDescent="0.25">
      <c r="B141" s="50">
        <f>ROW()</f>
        <v>141</v>
      </c>
      <c r="O141" s="56"/>
      <c r="P141" s="57"/>
      <c r="Q141" s="58"/>
      <c r="U141" s="62"/>
      <c r="W141" s="61"/>
      <c r="X141" s="65">
        <f t="shared" ca="1" si="131"/>
        <v>0</v>
      </c>
      <c r="Y141" s="65">
        <f t="shared" ca="1" si="136"/>
        <v>0</v>
      </c>
      <c r="Z141" s="65">
        <f t="shared" ca="1" si="136"/>
        <v>0</v>
      </c>
      <c r="AA141" s="65">
        <f t="shared" ca="1" si="136"/>
        <v>0</v>
      </c>
      <c r="AB141" s="65">
        <f t="shared" ca="1" si="136"/>
        <v>0</v>
      </c>
      <c r="AC141" s="65">
        <f t="shared" ca="1" si="136"/>
        <v>0</v>
      </c>
      <c r="AD141" s="65">
        <f t="shared" ca="1" si="136"/>
        <v>0</v>
      </c>
      <c r="AE141" s="65">
        <f t="shared" ca="1" si="136"/>
        <v>0</v>
      </c>
      <c r="AF141" s="65">
        <f t="shared" ca="1" si="136"/>
        <v>0</v>
      </c>
      <c r="AG141" s="65">
        <f t="shared" ca="1" si="136"/>
        <v>0</v>
      </c>
      <c r="AH141" s="65">
        <f t="shared" ca="1" si="136"/>
        <v>0</v>
      </c>
      <c r="AI141" s="65">
        <f t="shared" ca="1" si="136"/>
        <v>0</v>
      </c>
      <c r="AJ141" s="65">
        <f t="shared" ca="1" si="138"/>
        <v>0</v>
      </c>
      <c r="AK141" s="65">
        <f t="shared" ca="1" si="138"/>
        <v>0</v>
      </c>
      <c r="AL141" s="65">
        <f t="shared" ca="1" si="138"/>
        <v>0</v>
      </c>
      <c r="AM141" s="65">
        <f t="shared" ca="1" si="138"/>
        <v>0</v>
      </c>
      <c r="AN141" s="65">
        <f t="shared" ca="1" si="138"/>
        <v>0</v>
      </c>
      <c r="AO141" s="65">
        <f t="shared" ca="1" si="138"/>
        <v>0</v>
      </c>
      <c r="AP141" s="65">
        <f t="shared" ca="1" si="138"/>
        <v>0</v>
      </c>
      <c r="AQ141" s="65">
        <f t="shared" ca="1" si="138"/>
        <v>0</v>
      </c>
      <c r="AR141" s="65">
        <f t="shared" ca="1" si="138"/>
        <v>0</v>
      </c>
      <c r="AS141" s="65">
        <f t="shared" ca="1" si="138"/>
        <v>0</v>
      </c>
      <c r="AT141" s="65">
        <f t="shared" ca="1" si="138"/>
        <v>0</v>
      </c>
      <c r="AU141" s="65">
        <f t="shared" ca="1" si="138"/>
        <v>0</v>
      </c>
      <c r="AV141" s="65">
        <f t="shared" ca="1" si="138"/>
        <v>0</v>
      </c>
      <c r="AW141" s="65">
        <f t="shared" ca="1" si="138"/>
        <v>0</v>
      </c>
      <c r="AX141" s="65">
        <f t="shared" ca="1" si="138"/>
        <v>0</v>
      </c>
      <c r="AY141" s="65">
        <f t="shared" ca="1" si="138"/>
        <v>0</v>
      </c>
      <c r="AZ141" s="65">
        <f t="shared" ca="1" si="138"/>
        <v>0</v>
      </c>
      <c r="BA141" s="65">
        <f t="shared" ca="1" si="138"/>
        <v>0</v>
      </c>
      <c r="BB141" s="65">
        <f t="shared" ca="1" si="138"/>
        <v>0</v>
      </c>
      <c r="BC141" s="65">
        <f t="shared" ca="1" si="138"/>
        <v>0</v>
      </c>
      <c r="BD141" s="65">
        <f t="shared" ca="1" si="138"/>
        <v>0</v>
      </c>
      <c r="BE141" s="65">
        <f t="shared" ca="1" si="138"/>
        <v>0</v>
      </c>
      <c r="BF141" s="65">
        <f t="shared" ca="1" si="138"/>
        <v>0</v>
      </c>
      <c r="BG141" s="65">
        <f t="shared" ca="1" si="138"/>
        <v>0</v>
      </c>
      <c r="BH141" s="65">
        <f t="shared" ca="1" si="138"/>
        <v>0</v>
      </c>
      <c r="BI141" s="65">
        <f t="shared" ca="1" si="138"/>
        <v>0</v>
      </c>
      <c r="BJ141" s="65">
        <f t="shared" ca="1" si="138"/>
        <v>0</v>
      </c>
      <c r="BK141" s="65">
        <f t="shared" ca="1" si="138"/>
        <v>0</v>
      </c>
      <c r="BL141" s="65">
        <f t="shared" ca="1" si="138"/>
        <v>0</v>
      </c>
      <c r="BM141" s="65">
        <f t="shared" ca="1" si="138"/>
        <v>0</v>
      </c>
      <c r="BN141" s="65">
        <f t="shared" ca="1" si="138"/>
        <v>0</v>
      </c>
      <c r="BO141" s="65">
        <f t="shared" ca="1" si="138"/>
        <v>0</v>
      </c>
      <c r="BP141" s="65">
        <f t="shared" ca="1" si="138"/>
        <v>0</v>
      </c>
      <c r="BQ141" s="65">
        <f t="shared" ca="1" si="138"/>
        <v>0</v>
      </c>
      <c r="BR141" s="65">
        <f t="shared" ca="1" si="138"/>
        <v>0</v>
      </c>
      <c r="BS141" s="65">
        <f t="shared" ca="1" si="138"/>
        <v>0</v>
      </c>
      <c r="BT141" s="65">
        <f t="shared" ca="1" si="138"/>
        <v>0</v>
      </c>
      <c r="BU141" s="65">
        <f t="shared" ca="1" si="138"/>
        <v>0</v>
      </c>
      <c r="BV141" s="65">
        <f t="shared" ca="1" si="138"/>
        <v>0</v>
      </c>
      <c r="BW141" s="65">
        <f t="shared" ca="1" si="138"/>
        <v>0</v>
      </c>
      <c r="BX141" s="65">
        <f t="shared" ca="1" si="138"/>
        <v>0</v>
      </c>
      <c r="BY141" s="65">
        <f t="shared" ca="1" si="138"/>
        <v>0</v>
      </c>
      <c r="BZ141" s="65">
        <f t="shared" ca="1" si="138"/>
        <v>0</v>
      </c>
      <c r="CA141" s="65">
        <f t="shared" ca="1" si="138"/>
        <v>0</v>
      </c>
      <c r="CB141" s="65">
        <f t="shared" ca="1" si="138"/>
        <v>0</v>
      </c>
      <c r="CC141" s="65">
        <f t="shared" ca="1" si="138"/>
        <v>0</v>
      </c>
      <c r="CD141" s="65">
        <f t="shared" ca="1" si="138"/>
        <v>0</v>
      </c>
      <c r="CE141" s="65">
        <f t="shared" ca="1" si="138"/>
        <v>0</v>
      </c>
      <c r="CF141" s="65">
        <f t="shared" ca="1" si="138"/>
        <v>0</v>
      </c>
    </row>
    <row r="142" spans="2:84" s="53" customFormat="1" ht="12" x14ac:dyDescent="0.25">
      <c r="B142" s="50">
        <f>ROW()</f>
        <v>142</v>
      </c>
      <c r="O142" s="56"/>
      <c r="P142" s="57"/>
      <c r="Q142" s="58"/>
      <c r="U142" s="62"/>
      <c r="W142" s="61"/>
      <c r="X142" s="65">
        <f t="shared" ca="1" si="131"/>
        <v>0</v>
      </c>
      <c r="Y142" s="65">
        <f t="shared" ca="1" si="136"/>
        <v>0</v>
      </c>
      <c r="Z142" s="65">
        <f t="shared" ca="1" si="136"/>
        <v>0</v>
      </c>
      <c r="AA142" s="65">
        <f t="shared" ca="1" si="136"/>
        <v>0</v>
      </c>
      <c r="AB142" s="65">
        <f t="shared" ca="1" si="136"/>
        <v>0</v>
      </c>
      <c r="AC142" s="65">
        <f t="shared" ca="1" si="136"/>
        <v>0</v>
      </c>
      <c r="AD142" s="65">
        <f t="shared" ca="1" si="136"/>
        <v>0</v>
      </c>
      <c r="AE142" s="65">
        <f t="shared" ca="1" si="136"/>
        <v>0</v>
      </c>
      <c r="AF142" s="65">
        <f t="shared" ca="1" si="136"/>
        <v>0</v>
      </c>
      <c r="AG142" s="65">
        <f t="shared" ca="1" si="136"/>
        <v>0</v>
      </c>
      <c r="AH142" s="65">
        <f t="shared" ca="1" si="136"/>
        <v>0</v>
      </c>
      <c r="AI142" s="65">
        <f t="shared" ca="1" si="136"/>
        <v>0</v>
      </c>
      <c r="AJ142" s="65">
        <f t="shared" ca="1" si="138"/>
        <v>0</v>
      </c>
      <c r="AK142" s="65">
        <f t="shared" ca="1" si="138"/>
        <v>0</v>
      </c>
      <c r="AL142" s="65">
        <f t="shared" ca="1" si="138"/>
        <v>0</v>
      </c>
      <c r="AM142" s="65">
        <f t="shared" ca="1" si="138"/>
        <v>0</v>
      </c>
      <c r="AN142" s="65">
        <f t="shared" ca="1" si="138"/>
        <v>0</v>
      </c>
      <c r="AO142" s="65">
        <f t="shared" ca="1" si="138"/>
        <v>0</v>
      </c>
      <c r="AP142" s="65">
        <f t="shared" ca="1" si="138"/>
        <v>0</v>
      </c>
      <c r="AQ142" s="65">
        <f t="shared" ca="1" si="138"/>
        <v>0</v>
      </c>
      <c r="AR142" s="65">
        <f t="shared" ca="1" si="138"/>
        <v>0</v>
      </c>
      <c r="AS142" s="65">
        <f t="shared" ca="1" si="138"/>
        <v>0</v>
      </c>
      <c r="AT142" s="65">
        <f t="shared" ca="1" si="138"/>
        <v>0</v>
      </c>
      <c r="AU142" s="65">
        <f t="shared" ca="1" si="138"/>
        <v>0</v>
      </c>
      <c r="AV142" s="65">
        <f t="shared" ca="1" si="138"/>
        <v>0</v>
      </c>
      <c r="AW142" s="65">
        <f t="shared" ca="1" si="138"/>
        <v>0</v>
      </c>
      <c r="AX142" s="65">
        <f t="shared" ca="1" si="138"/>
        <v>0</v>
      </c>
      <c r="AY142" s="65">
        <f t="shared" ca="1" si="138"/>
        <v>0</v>
      </c>
      <c r="AZ142" s="65">
        <f t="shared" ca="1" si="138"/>
        <v>0</v>
      </c>
      <c r="BA142" s="65">
        <f t="shared" ca="1" si="138"/>
        <v>0</v>
      </c>
      <c r="BB142" s="65">
        <f t="shared" ca="1" si="138"/>
        <v>0</v>
      </c>
      <c r="BC142" s="65">
        <f t="shared" ca="1" si="138"/>
        <v>0</v>
      </c>
      <c r="BD142" s="65">
        <f t="shared" ref="AJ142:CF147" ca="1" si="139">SUMIFS(INDIRECT("Prcsses!"&amp;ADDRESS($B142,$X$2)&amp;":"&amp;ADDRESS($B142,$X$2-1+$P$8)),INDIRECT("Prcsses!"&amp;ADDRESS($B$8,$X$2)&amp;":"&amp;ADDRESS($B$8,$X$2-1+$P$8)),BD$8)</f>
        <v>0</v>
      </c>
      <c r="BE142" s="65">
        <f t="shared" ca="1" si="139"/>
        <v>0</v>
      </c>
      <c r="BF142" s="65">
        <f t="shared" ca="1" si="139"/>
        <v>0</v>
      </c>
      <c r="BG142" s="65">
        <f t="shared" ca="1" si="139"/>
        <v>0</v>
      </c>
      <c r="BH142" s="65">
        <f t="shared" ca="1" si="139"/>
        <v>0</v>
      </c>
      <c r="BI142" s="65">
        <f t="shared" ca="1" si="139"/>
        <v>0</v>
      </c>
      <c r="BJ142" s="65">
        <f t="shared" ca="1" si="139"/>
        <v>0</v>
      </c>
      <c r="BK142" s="65">
        <f t="shared" ca="1" si="139"/>
        <v>0</v>
      </c>
      <c r="BL142" s="65">
        <f t="shared" ca="1" si="139"/>
        <v>0</v>
      </c>
      <c r="BM142" s="65">
        <f t="shared" ca="1" si="139"/>
        <v>0</v>
      </c>
      <c r="BN142" s="65">
        <f t="shared" ca="1" si="139"/>
        <v>0</v>
      </c>
      <c r="BO142" s="65">
        <f t="shared" ca="1" si="139"/>
        <v>0</v>
      </c>
      <c r="BP142" s="65">
        <f t="shared" ca="1" si="139"/>
        <v>0</v>
      </c>
      <c r="BQ142" s="65">
        <f t="shared" ca="1" si="139"/>
        <v>0</v>
      </c>
      <c r="BR142" s="65">
        <f t="shared" ca="1" si="139"/>
        <v>0</v>
      </c>
      <c r="BS142" s="65">
        <f t="shared" ca="1" si="139"/>
        <v>0</v>
      </c>
      <c r="BT142" s="65">
        <f t="shared" ca="1" si="139"/>
        <v>0</v>
      </c>
      <c r="BU142" s="65">
        <f t="shared" ca="1" si="139"/>
        <v>0</v>
      </c>
      <c r="BV142" s="65">
        <f t="shared" ca="1" si="139"/>
        <v>0</v>
      </c>
      <c r="BW142" s="65">
        <f t="shared" ca="1" si="139"/>
        <v>0</v>
      </c>
      <c r="BX142" s="65">
        <f t="shared" ca="1" si="139"/>
        <v>0</v>
      </c>
      <c r="BY142" s="65">
        <f t="shared" ca="1" si="139"/>
        <v>0</v>
      </c>
      <c r="BZ142" s="65">
        <f t="shared" ca="1" si="139"/>
        <v>0</v>
      </c>
      <c r="CA142" s="65">
        <f t="shared" ca="1" si="139"/>
        <v>0</v>
      </c>
      <c r="CB142" s="65">
        <f t="shared" ca="1" si="139"/>
        <v>0</v>
      </c>
      <c r="CC142" s="65">
        <f t="shared" ca="1" si="139"/>
        <v>0</v>
      </c>
      <c r="CD142" s="65">
        <f t="shared" ca="1" si="139"/>
        <v>0</v>
      </c>
      <c r="CE142" s="65">
        <f t="shared" ca="1" si="139"/>
        <v>0</v>
      </c>
      <c r="CF142" s="65">
        <f t="shared" ca="1" si="139"/>
        <v>0</v>
      </c>
    </row>
    <row r="143" spans="2:84" s="53" customFormat="1" ht="12" x14ac:dyDescent="0.25">
      <c r="B143" s="50">
        <f>ROW()</f>
        <v>143</v>
      </c>
      <c r="O143" s="56"/>
      <c r="P143" s="57"/>
      <c r="Q143" s="58"/>
      <c r="U143" s="62"/>
      <c r="W143" s="61"/>
      <c r="X143" s="65">
        <f t="shared" ca="1" si="131"/>
        <v>0</v>
      </c>
      <c r="Y143" s="65">
        <f t="shared" ca="1" si="136"/>
        <v>0</v>
      </c>
      <c r="Z143" s="65">
        <f t="shared" ca="1" si="136"/>
        <v>0</v>
      </c>
      <c r="AA143" s="65">
        <f t="shared" ca="1" si="136"/>
        <v>0</v>
      </c>
      <c r="AB143" s="65">
        <f t="shared" ca="1" si="136"/>
        <v>0</v>
      </c>
      <c r="AC143" s="65">
        <f t="shared" ca="1" si="136"/>
        <v>0</v>
      </c>
      <c r="AD143" s="65">
        <f t="shared" ca="1" si="136"/>
        <v>0</v>
      </c>
      <c r="AE143" s="65">
        <f t="shared" ca="1" si="136"/>
        <v>0</v>
      </c>
      <c r="AF143" s="65">
        <f t="shared" ca="1" si="136"/>
        <v>0</v>
      </c>
      <c r="AG143" s="65">
        <f t="shared" ca="1" si="136"/>
        <v>0</v>
      </c>
      <c r="AH143" s="65">
        <f t="shared" ca="1" si="136"/>
        <v>0</v>
      </c>
      <c r="AI143" s="65">
        <f t="shared" ca="1" si="136"/>
        <v>0</v>
      </c>
      <c r="AJ143" s="65">
        <f t="shared" ca="1" si="139"/>
        <v>0</v>
      </c>
      <c r="AK143" s="65">
        <f t="shared" ca="1" si="139"/>
        <v>0</v>
      </c>
      <c r="AL143" s="65">
        <f t="shared" ca="1" si="139"/>
        <v>0</v>
      </c>
      <c r="AM143" s="65">
        <f t="shared" ca="1" si="139"/>
        <v>0</v>
      </c>
      <c r="AN143" s="65">
        <f t="shared" ca="1" si="139"/>
        <v>0</v>
      </c>
      <c r="AO143" s="65">
        <f t="shared" ca="1" si="139"/>
        <v>0</v>
      </c>
      <c r="AP143" s="65">
        <f t="shared" ca="1" si="139"/>
        <v>0</v>
      </c>
      <c r="AQ143" s="65">
        <f t="shared" ca="1" si="139"/>
        <v>0</v>
      </c>
      <c r="AR143" s="65">
        <f t="shared" ca="1" si="139"/>
        <v>0</v>
      </c>
      <c r="AS143" s="65">
        <f t="shared" ca="1" si="139"/>
        <v>0</v>
      </c>
      <c r="AT143" s="65">
        <f t="shared" ca="1" si="139"/>
        <v>0</v>
      </c>
      <c r="AU143" s="65">
        <f t="shared" ca="1" si="139"/>
        <v>0</v>
      </c>
      <c r="AV143" s="65">
        <f t="shared" ca="1" si="139"/>
        <v>0</v>
      </c>
      <c r="AW143" s="65">
        <f t="shared" ca="1" si="139"/>
        <v>0</v>
      </c>
      <c r="AX143" s="65">
        <f t="shared" ca="1" si="139"/>
        <v>0</v>
      </c>
      <c r="AY143" s="65">
        <f t="shared" ca="1" si="139"/>
        <v>0</v>
      </c>
      <c r="AZ143" s="65">
        <f t="shared" ca="1" si="139"/>
        <v>0</v>
      </c>
      <c r="BA143" s="65">
        <f t="shared" ca="1" si="139"/>
        <v>0</v>
      </c>
      <c r="BB143" s="65">
        <f t="shared" ca="1" si="139"/>
        <v>0</v>
      </c>
      <c r="BC143" s="65">
        <f t="shared" ca="1" si="139"/>
        <v>0</v>
      </c>
      <c r="BD143" s="65">
        <f t="shared" ca="1" si="139"/>
        <v>0</v>
      </c>
      <c r="BE143" s="65">
        <f t="shared" ca="1" si="139"/>
        <v>0</v>
      </c>
      <c r="BF143" s="65">
        <f t="shared" ca="1" si="139"/>
        <v>0</v>
      </c>
      <c r="BG143" s="65">
        <f t="shared" ca="1" si="139"/>
        <v>0</v>
      </c>
      <c r="BH143" s="65">
        <f t="shared" ca="1" si="139"/>
        <v>0</v>
      </c>
      <c r="BI143" s="65">
        <f t="shared" ca="1" si="139"/>
        <v>0</v>
      </c>
      <c r="BJ143" s="65">
        <f t="shared" ca="1" si="139"/>
        <v>0</v>
      </c>
      <c r="BK143" s="65">
        <f t="shared" ca="1" si="139"/>
        <v>0</v>
      </c>
      <c r="BL143" s="65">
        <f t="shared" ca="1" si="139"/>
        <v>0</v>
      </c>
      <c r="BM143" s="65">
        <f t="shared" ca="1" si="139"/>
        <v>0</v>
      </c>
      <c r="BN143" s="65">
        <f t="shared" ca="1" si="139"/>
        <v>0</v>
      </c>
      <c r="BO143" s="65">
        <f t="shared" ca="1" si="139"/>
        <v>0</v>
      </c>
      <c r="BP143" s="65">
        <f t="shared" ca="1" si="139"/>
        <v>0</v>
      </c>
      <c r="BQ143" s="65">
        <f t="shared" ca="1" si="139"/>
        <v>0</v>
      </c>
      <c r="BR143" s="65">
        <f t="shared" ca="1" si="139"/>
        <v>0</v>
      </c>
      <c r="BS143" s="65">
        <f t="shared" ca="1" si="139"/>
        <v>0</v>
      </c>
      <c r="BT143" s="65">
        <f t="shared" ca="1" si="139"/>
        <v>1000000</v>
      </c>
      <c r="BU143" s="65">
        <f t="shared" ca="1" si="139"/>
        <v>2500000</v>
      </c>
      <c r="BV143" s="65">
        <f t="shared" ca="1" si="139"/>
        <v>10000000</v>
      </c>
      <c r="BW143" s="65">
        <f t="shared" ca="1" si="139"/>
        <v>7500000</v>
      </c>
      <c r="BX143" s="65">
        <f t="shared" ca="1" si="139"/>
        <v>7500000</v>
      </c>
      <c r="BY143" s="65">
        <f t="shared" ca="1" si="139"/>
        <v>2500000</v>
      </c>
      <c r="BZ143" s="65">
        <f t="shared" ca="1" si="139"/>
        <v>2500000</v>
      </c>
      <c r="CA143" s="65">
        <f t="shared" ca="1" si="139"/>
        <v>2500000</v>
      </c>
      <c r="CB143" s="65">
        <f t="shared" ca="1" si="139"/>
        <v>1000000</v>
      </c>
      <c r="CC143" s="65">
        <f t="shared" ca="1" si="139"/>
        <v>0</v>
      </c>
      <c r="CD143" s="65">
        <f t="shared" ca="1" si="139"/>
        <v>0</v>
      </c>
      <c r="CE143" s="65">
        <f t="shared" ca="1" si="139"/>
        <v>0</v>
      </c>
      <c r="CF143" s="65">
        <f t="shared" ca="1" si="139"/>
        <v>0</v>
      </c>
    </row>
    <row r="144" spans="2:84" s="53" customFormat="1" ht="12" x14ac:dyDescent="0.25">
      <c r="B144" s="50">
        <f>ROW()</f>
        <v>144</v>
      </c>
      <c r="O144" s="56"/>
      <c r="P144" s="57"/>
      <c r="Q144" s="58"/>
      <c r="U144" s="62"/>
      <c r="W144" s="61"/>
      <c r="X144" s="65">
        <f t="shared" ca="1" si="131"/>
        <v>0</v>
      </c>
      <c r="Y144" s="65">
        <f t="shared" ca="1" si="136"/>
        <v>0</v>
      </c>
      <c r="Z144" s="65">
        <f t="shared" ca="1" si="136"/>
        <v>0</v>
      </c>
      <c r="AA144" s="65">
        <f t="shared" ca="1" si="136"/>
        <v>0</v>
      </c>
      <c r="AB144" s="65">
        <f t="shared" ca="1" si="136"/>
        <v>0</v>
      </c>
      <c r="AC144" s="65">
        <f t="shared" ca="1" si="136"/>
        <v>0</v>
      </c>
      <c r="AD144" s="65">
        <f t="shared" ca="1" si="136"/>
        <v>0</v>
      </c>
      <c r="AE144" s="65">
        <f t="shared" ca="1" si="136"/>
        <v>0</v>
      </c>
      <c r="AF144" s="65">
        <f t="shared" ca="1" si="136"/>
        <v>0</v>
      </c>
      <c r="AG144" s="65">
        <f t="shared" ca="1" si="136"/>
        <v>0</v>
      </c>
      <c r="AH144" s="65">
        <f t="shared" ca="1" si="136"/>
        <v>0</v>
      </c>
      <c r="AI144" s="65">
        <f t="shared" ca="1" si="136"/>
        <v>0</v>
      </c>
      <c r="AJ144" s="65">
        <f t="shared" ca="1" si="139"/>
        <v>0</v>
      </c>
      <c r="AK144" s="65">
        <f t="shared" ca="1" si="139"/>
        <v>0</v>
      </c>
      <c r="AL144" s="65">
        <f t="shared" ca="1" si="139"/>
        <v>0</v>
      </c>
      <c r="AM144" s="65">
        <f t="shared" ca="1" si="139"/>
        <v>0</v>
      </c>
      <c r="AN144" s="65">
        <f t="shared" ca="1" si="139"/>
        <v>0</v>
      </c>
      <c r="AO144" s="65">
        <f t="shared" ca="1" si="139"/>
        <v>0</v>
      </c>
      <c r="AP144" s="65">
        <f t="shared" ca="1" si="139"/>
        <v>0</v>
      </c>
      <c r="AQ144" s="65">
        <f t="shared" ca="1" si="139"/>
        <v>0</v>
      </c>
      <c r="AR144" s="65">
        <f t="shared" ca="1" si="139"/>
        <v>0</v>
      </c>
      <c r="AS144" s="65">
        <f t="shared" ca="1" si="139"/>
        <v>0</v>
      </c>
      <c r="AT144" s="65">
        <f t="shared" ca="1" si="139"/>
        <v>0</v>
      </c>
      <c r="AU144" s="65">
        <f t="shared" ca="1" si="139"/>
        <v>0</v>
      </c>
      <c r="AV144" s="65">
        <f t="shared" ca="1" si="139"/>
        <v>0</v>
      </c>
      <c r="AW144" s="65">
        <f t="shared" ca="1" si="139"/>
        <v>0</v>
      </c>
      <c r="AX144" s="65">
        <f t="shared" ca="1" si="139"/>
        <v>0</v>
      </c>
      <c r="AY144" s="65">
        <f t="shared" ca="1" si="139"/>
        <v>0</v>
      </c>
      <c r="AZ144" s="65">
        <f t="shared" ca="1" si="139"/>
        <v>0</v>
      </c>
      <c r="BA144" s="65">
        <f t="shared" ca="1" si="139"/>
        <v>0</v>
      </c>
      <c r="BB144" s="65">
        <f t="shared" ca="1" si="139"/>
        <v>0</v>
      </c>
      <c r="BC144" s="65">
        <f t="shared" ca="1" si="139"/>
        <v>0</v>
      </c>
      <c r="BD144" s="65">
        <f t="shared" ca="1" si="139"/>
        <v>0</v>
      </c>
      <c r="BE144" s="65">
        <f t="shared" ca="1" si="139"/>
        <v>0</v>
      </c>
      <c r="BF144" s="65">
        <f t="shared" ca="1" si="139"/>
        <v>0</v>
      </c>
      <c r="BG144" s="65">
        <f t="shared" ca="1" si="139"/>
        <v>0</v>
      </c>
      <c r="BH144" s="65">
        <f t="shared" ca="1" si="139"/>
        <v>0</v>
      </c>
      <c r="BI144" s="65">
        <f t="shared" ca="1" si="139"/>
        <v>0</v>
      </c>
      <c r="BJ144" s="65">
        <f t="shared" ca="1" si="139"/>
        <v>0</v>
      </c>
      <c r="BK144" s="65">
        <f t="shared" ca="1" si="139"/>
        <v>0</v>
      </c>
      <c r="BL144" s="65">
        <f t="shared" ca="1" si="139"/>
        <v>0</v>
      </c>
      <c r="BM144" s="65">
        <f t="shared" ca="1" si="139"/>
        <v>0</v>
      </c>
      <c r="BN144" s="65">
        <f t="shared" ca="1" si="139"/>
        <v>0</v>
      </c>
      <c r="BO144" s="65">
        <f t="shared" ca="1" si="139"/>
        <v>0</v>
      </c>
      <c r="BP144" s="65">
        <f t="shared" ca="1" si="139"/>
        <v>0</v>
      </c>
      <c r="BQ144" s="65">
        <f t="shared" ca="1" si="139"/>
        <v>0</v>
      </c>
      <c r="BR144" s="65">
        <f t="shared" ca="1" si="139"/>
        <v>0</v>
      </c>
      <c r="BS144" s="65">
        <f t="shared" ca="1" si="139"/>
        <v>0</v>
      </c>
      <c r="BT144" s="65">
        <f t="shared" ca="1" si="139"/>
        <v>0</v>
      </c>
      <c r="BU144" s="65">
        <f t="shared" ca="1" si="139"/>
        <v>0</v>
      </c>
      <c r="BV144" s="65">
        <f t="shared" ca="1" si="139"/>
        <v>0</v>
      </c>
      <c r="BW144" s="65">
        <f t="shared" ca="1" si="139"/>
        <v>0</v>
      </c>
      <c r="BX144" s="65">
        <f t="shared" ca="1" si="139"/>
        <v>0</v>
      </c>
      <c r="BY144" s="65">
        <f t="shared" ca="1" si="139"/>
        <v>0</v>
      </c>
      <c r="BZ144" s="65">
        <f t="shared" ca="1" si="139"/>
        <v>0</v>
      </c>
      <c r="CA144" s="65">
        <f t="shared" ca="1" si="139"/>
        <v>0</v>
      </c>
      <c r="CB144" s="65">
        <f t="shared" ca="1" si="139"/>
        <v>1000000</v>
      </c>
      <c r="CC144" s="65">
        <f t="shared" ca="1" si="139"/>
        <v>0</v>
      </c>
      <c r="CD144" s="65">
        <f t="shared" ca="1" si="139"/>
        <v>0</v>
      </c>
      <c r="CE144" s="65">
        <f t="shared" ca="1" si="139"/>
        <v>0</v>
      </c>
      <c r="CF144" s="65">
        <f t="shared" ca="1" si="139"/>
        <v>0</v>
      </c>
    </row>
    <row r="145" spans="2:84" s="53" customFormat="1" ht="12" x14ac:dyDescent="0.25">
      <c r="B145" s="50">
        <f>ROW()</f>
        <v>145</v>
      </c>
      <c r="O145" s="56"/>
      <c r="P145" s="57"/>
      <c r="Q145" s="58"/>
      <c r="U145" s="62"/>
      <c r="W145" s="61"/>
      <c r="X145" s="65">
        <f t="shared" ca="1" si="131"/>
        <v>0</v>
      </c>
      <c r="Y145" s="65">
        <f t="shared" ca="1" si="136"/>
        <v>0</v>
      </c>
      <c r="Z145" s="65">
        <f t="shared" ca="1" si="136"/>
        <v>0</v>
      </c>
      <c r="AA145" s="65">
        <f t="shared" ca="1" si="136"/>
        <v>0</v>
      </c>
      <c r="AB145" s="65">
        <f t="shared" ca="1" si="136"/>
        <v>0</v>
      </c>
      <c r="AC145" s="65">
        <f t="shared" ca="1" si="136"/>
        <v>0</v>
      </c>
      <c r="AD145" s="65">
        <f t="shared" ca="1" si="136"/>
        <v>0</v>
      </c>
      <c r="AE145" s="65">
        <f t="shared" ca="1" si="136"/>
        <v>0</v>
      </c>
      <c r="AF145" s="65">
        <f t="shared" ca="1" si="136"/>
        <v>0</v>
      </c>
      <c r="AG145" s="65">
        <f t="shared" ca="1" si="136"/>
        <v>0</v>
      </c>
      <c r="AH145" s="65">
        <f t="shared" ca="1" si="136"/>
        <v>0</v>
      </c>
      <c r="AI145" s="65">
        <f t="shared" ca="1" si="136"/>
        <v>0</v>
      </c>
      <c r="AJ145" s="65">
        <f t="shared" ca="1" si="139"/>
        <v>0</v>
      </c>
      <c r="AK145" s="65">
        <f t="shared" ca="1" si="139"/>
        <v>0</v>
      </c>
      <c r="AL145" s="65">
        <f t="shared" ca="1" si="139"/>
        <v>0</v>
      </c>
      <c r="AM145" s="65">
        <f t="shared" ca="1" si="139"/>
        <v>0</v>
      </c>
      <c r="AN145" s="65">
        <f t="shared" ca="1" si="139"/>
        <v>0</v>
      </c>
      <c r="AO145" s="65">
        <f t="shared" ca="1" si="139"/>
        <v>0</v>
      </c>
      <c r="AP145" s="65">
        <f t="shared" ca="1" si="139"/>
        <v>0</v>
      </c>
      <c r="AQ145" s="65">
        <f t="shared" ca="1" si="139"/>
        <v>0</v>
      </c>
      <c r="AR145" s="65">
        <f t="shared" ca="1" si="139"/>
        <v>0</v>
      </c>
      <c r="AS145" s="65">
        <f t="shared" ca="1" si="139"/>
        <v>0</v>
      </c>
      <c r="AT145" s="65">
        <f t="shared" ca="1" si="139"/>
        <v>0</v>
      </c>
      <c r="AU145" s="65">
        <f t="shared" ca="1" si="139"/>
        <v>0</v>
      </c>
      <c r="AV145" s="65">
        <f t="shared" ca="1" si="139"/>
        <v>0</v>
      </c>
      <c r="AW145" s="65">
        <f t="shared" ca="1" si="139"/>
        <v>0</v>
      </c>
      <c r="AX145" s="65">
        <f t="shared" ca="1" si="139"/>
        <v>0</v>
      </c>
      <c r="AY145" s="65">
        <f t="shared" ca="1" si="139"/>
        <v>0</v>
      </c>
      <c r="AZ145" s="65">
        <f t="shared" ca="1" si="139"/>
        <v>0</v>
      </c>
      <c r="BA145" s="65">
        <f t="shared" ca="1" si="139"/>
        <v>0</v>
      </c>
      <c r="BB145" s="65">
        <f t="shared" ca="1" si="139"/>
        <v>0</v>
      </c>
      <c r="BC145" s="65">
        <f t="shared" ca="1" si="139"/>
        <v>0</v>
      </c>
      <c r="BD145" s="65">
        <f t="shared" ca="1" si="139"/>
        <v>0</v>
      </c>
      <c r="BE145" s="65">
        <f t="shared" ca="1" si="139"/>
        <v>0</v>
      </c>
      <c r="BF145" s="65">
        <f t="shared" ca="1" si="139"/>
        <v>0</v>
      </c>
      <c r="BG145" s="65">
        <f t="shared" ca="1" si="139"/>
        <v>0</v>
      </c>
      <c r="BH145" s="65">
        <f t="shared" ca="1" si="139"/>
        <v>0</v>
      </c>
      <c r="BI145" s="65">
        <f t="shared" ca="1" si="139"/>
        <v>0</v>
      </c>
      <c r="BJ145" s="65">
        <f t="shared" ca="1" si="139"/>
        <v>0</v>
      </c>
      <c r="BK145" s="65">
        <f t="shared" ca="1" si="139"/>
        <v>0</v>
      </c>
      <c r="BL145" s="65">
        <f t="shared" ca="1" si="139"/>
        <v>0</v>
      </c>
      <c r="BM145" s="65">
        <f t="shared" ca="1" si="139"/>
        <v>0</v>
      </c>
      <c r="BN145" s="65">
        <f t="shared" ca="1" si="139"/>
        <v>0</v>
      </c>
      <c r="BO145" s="65">
        <f t="shared" ca="1" si="139"/>
        <v>0</v>
      </c>
      <c r="BP145" s="65">
        <f t="shared" ca="1" si="139"/>
        <v>0</v>
      </c>
      <c r="BQ145" s="65">
        <f t="shared" ca="1" si="139"/>
        <v>0</v>
      </c>
      <c r="BR145" s="65">
        <f t="shared" ca="1" si="139"/>
        <v>0</v>
      </c>
      <c r="BS145" s="65">
        <f t="shared" ca="1" si="139"/>
        <v>0</v>
      </c>
      <c r="BT145" s="65">
        <f t="shared" ca="1" si="139"/>
        <v>0</v>
      </c>
      <c r="BU145" s="65">
        <f t="shared" ca="1" si="139"/>
        <v>0</v>
      </c>
      <c r="BV145" s="65">
        <f t="shared" ca="1" si="139"/>
        <v>2500000</v>
      </c>
      <c r="BW145" s="65">
        <f t="shared" ca="1" si="139"/>
        <v>2500000</v>
      </c>
      <c r="BX145" s="65">
        <f t="shared" ca="1" si="139"/>
        <v>2500000</v>
      </c>
      <c r="BY145" s="65">
        <f t="shared" ca="1" si="139"/>
        <v>2500000</v>
      </c>
      <c r="BZ145" s="65">
        <f t="shared" ca="1" si="139"/>
        <v>2500000</v>
      </c>
      <c r="CA145" s="65">
        <f t="shared" ca="1" si="139"/>
        <v>2500000</v>
      </c>
      <c r="CB145" s="65">
        <f t="shared" ca="1" si="139"/>
        <v>0</v>
      </c>
      <c r="CC145" s="65">
        <f t="shared" ca="1" si="139"/>
        <v>0</v>
      </c>
      <c r="CD145" s="65">
        <f t="shared" ca="1" si="139"/>
        <v>0</v>
      </c>
      <c r="CE145" s="65">
        <f t="shared" ca="1" si="139"/>
        <v>0</v>
      </c>
      <c r="CF145" s="65">
        <f t="shared" ca="1" si="139"/>
        <v>0</v>
      </c>
    </row>
    <row r="146" spans="2:84" s="53" customFormat="1" ht="12" x14ac:dyDescent="0.25">
      <c r="B146" s="50">
        <f>ROW()</f>
        <v>146</v>
      </c>
      <c r="O146" s="56"/>
      <c r="P146" s="57"/>
      <c r="Q146" s="58"/>
      <c r="U146" s="62"/>
      <c r="W146" s="61"/>
      <c r="X146" s="65">
        <f t="shared" ca="1" si="131"/>
        <v>0</v>
      </c>
      <c r="Y146" s="65">
        <f t="shared" ca="1" si="136"/>
        <v>0</v>
      </c>
      <c r="Z146" s="65">
        <f t="shared" ca="1" si="136"/>
        <v>0</v>
      </c>
      <c r="AA146" s="65">
        <f t="shared" ca="1" si="136"/>
        <v>0</v>
      </c>
      <c r="AB146" s="65">
        <f t="shared" ca="1" si="136"/>
        <v>0</v>
      </c>
      <c r="AC146" s="65">
        <f t="shared" ca="1" si="136"/>
        <v>0</v>
      </c>
      <c r="AD146" s="65">
        <f t="shared" ca="1" si="136"/>
        <v>0</v>
      </c>
      <c r="AE146" s="65">
        <f t="shared" ca="1" si="136"/>
        <v>0</v>
      </c>
      <c r="AF146" s="65">
        <f t="shared" ca="1" si="136"/>
        <v>0</v>
      </c>
      <c r="AG146" s="65">
        <f t="shared" ca="1" si="136"/>
        <v>0</v>
      </c>
      <c r="AH146" s="65">
        <f t="shared" ca="1" si="136"/>
        <v>0</v>
      </c>
      <c r="AI146" s="65">
        <f t="shared" ca="1" si="136"/>
        <v>0</v>
      </c>
      <c r="AJ146" s="65">
        <f t="shared" ca="1" si="139"/>
        <v>0</v>
      </c>
      <c r="AK146" s="65">
        <f t="shared" ca="1" si="139"/>
        <v>0</v>
      </c>
      <c r="AL146" s="65">
        <f t="shared" ca="1" si="139"/>
        <v>0</v>
      </c>
      <c r="AM146" s="65">
        <f t="shared" ca="1" si="139"/>
        <v>0</v>
      </c>
      <c r="AN146" s="65">
        <f t="shared" ca="1" si="139"/>
        <v>0</v>
      </c>
      <c r="AO146" s="65">
        <f t="shared" ca="1" si="139"/>
        <v>0</v>
      </c>
      <c r="AP146" s="65">
        <f t="shared" ca="1" si="139"/>
        <v>0</v>
      </c>
      <c r="AQ146" s="65">
        <f t="shared" ca="1" si="139"/>
        <v>0</v>
      </c>
      <c r="AR146" s="65">
        <f t="shared" ca="1" si="139"/>
        <v>0</v>
      </c>
      <c r="AS146" s="65">
        <f t="shared" ca="1" si="139"/>
        <v>0</v>
      </c>
      <c r="AT146" s="65">
        <f t="shared" ca="1" si="139"/>
        <v>0</v>
      </c>
      <c r="AU146" s="65">
        <f t="shared" ca="1" si="139"/>
        <v>0</v>
      </c>
      <c r="AV146" s="65">
        <f t="shared" ca="1" si="139"/>
        <v>0</v>
      </c>
      <c r="AW146" s="65">
        <f t="shared" ca="1" si="139"/>
        <v>0</v>
      </c>
      <c r="AX146" s="65">
        <f t="shared" ca="1" si="139"/>
        <v>0</v>
      </c>
      <c r="AY146" s="65">
        <f t="shared" ca="1" si="139"/>
        <v>0</v>
      </c>
      <c r="AZ146" s="65">
        <f t="shared" ca="1" si="139"/>
        <v>0</v>
      </c>
      <c r="BA146" s="65">
        <f t="shared" ca="1" si="139"/>
        <v>0</v>
      </c>
      <c r="BB146" s="65">
        <f t="shared" ca="1" si="139"/>
        <v>0</v>
      </c>
      <c r="BC146" s="65">
        <f t="shared" ca="1" si="139"/>
        <v>0</v>
      </c>
      <c r="BD146" s="65">
        <f t="shared" ca="1" si="139"/>
        <v>0</v>
      </c>
      <c r="BE146" s="65">
        <f t="shared" ca="1" si="139"/>
        <v>0</v>
      </c>
      <c r="BF146" s="65">
        <f t="shared" ca="1" si="139"/>
        <v>0</v>
      </c>
      <c r="BG146" s="65">
        <f t="shared" ca="1" si="139"/>
        <v>0</v>
      </c>
      <c r="BH146" s="65">
        <f t="shared" ca="1" si="139"/>
        <v>0</v>
      </c>
      <c r="BI146" s="65">
        <f t="shared" ca="1" si="139"/>
        <v>0</v>
      </c>
      <c r="BJ146" s="65">
        <f t="shared" ca="1" si="139"/>
        <v>0</v>
      </c>
      <c r="BK146" s="65">
        <f t="shared" ca="1" si="139"/>
        <v>0</v>
      </c>
      <c r="BL146" s="65">
        <f t="shared" ca="1" si="139"/>
        <v>0</v>
      </c>
      <c r="BM146" s="65">
        <f t="shared" ca="1" si="139"/>
        <v>0</v>
      </c>
      <c r="BN146" s="65">
        <f t="shared" ca="1" si="139"/>
        <v>0</v>
      </c>
      <c r="BO146" s="65">
        <f t="shared" ca="1" si="139"/>
        <v>0</v>
      </c>
      <c r="BP146" s="65">
        <f t="shared" ca="1" si="139"/>
        <v>0</v>
      </c>
      <c r="BQ146" s="65">
        <f t="shared" ca="1" si="139"/>
        <v>0</v>
      </c>
      <c r="BR146" s="65">
        <f t="shared" ca="1" si="139"/>
        <v>0</v>
      </c>
      <c r="BS146" s="65">
        <f t="shared" ca="1" si="139"/>
        <v>0</v>
      </c>
      <c r="BT146" s="65">
        <f t="shared" ca="1" si="139"/>
        <v>0</v>
      </c>
      <c r="BU146" s="65">
        <f t="shared" ca="1" si="139"/>
        <v>0</v>
      </c>
      <c r="BV146" s="65">
        <f t="shared" ca="1" si="139"/>
        <v>5000000</v>
      </c>
      <c r="BW146" s="65">
        <f t="shared" ca="1" si="139"/>
        <v>5000000</v>
      </c>
      <c r="BX146" s="65">
        <f t="shared" ca="1" si="139"/>
        <v>5000000</v>
      </c>
      <c r="BY146" s="65">
        <f t="shared" ca="1" si="139"/>
        <v>0</v>
      </c>
      <c r="BZ146" s="65">
        <f t="shared" ca="1" si="139"/>
        <v>0</v>
      </c>
      <c r="CA146" s="65">
        <f t="shared" ca="1" si="139"/>
        <v>0</v>
      </c>
      <c r="CB146" s="65">
        <f t="shared" ca="1" si="139"/>
        <v>0</v>
      </c>
      <c r="CC146" s="65">
        <f t="shared" ca="1" si="139"/>
        <v>0</v>
      </c>
      <c r="CD146" s="65">
        <f t="shared" ca="1" si="139"/>
        <v>0</v>
      </c>
      <c r="CE146" s="65">
        <f t="shared" ca="1" si="139"/>
        <v>0</v>
      </c>
      <c r="CF146" s="65">
        <f t="shared" ca="1" si="139"/>
        <v>0</v>
      </c>
    </row>
    <row r="147" spans="2:84" s="53" customFormat="1" ht="12" x14ac:dyDescent="0.25">
      <c r="B147" s="50">
        <f>ROW()</f>
        <v>147</v>
      </c>
      <c r="O147" s="56"/>
      <c r="P147" s="57"/>
      <c r="Q147" s="58"/>
      <c r="U147" s="62"/>
      <c r="W147" s="61"/>
      <c r="X147" s="65">
        <f t="shared" ca="1" si="131"/>
        <v>0</v>
      </c>
      <c r="Y147" s="65">
        <f t="shared" ca="1" si="136"/>
        <v>0</v>
      </c>
      <c r="Z147" s="65">
        <f t="shared" ca="1" si="136"/>
        <v>0</v>
      </c>
      <c r="AA147" s="65">
        <f t="shared" ca="1" si="136"/>
        <v>0</v>
      </c>
      <c r="AB147" s="65">
        <f t="shared" ca="1" si="136"/>
        <v>0</v>
      </c>
      <c r="AC147" s="65">
        <f t="shared" ca="1" si="136"/>
        <v>0</v>
      </c>
      <c r="AD147" s="65">
        <f t="shared" ca="1" si="136"/>
        <v>0</v>
      </c>
      <c r="AE147" s="65">
        <f t="shared" ca="1" si="136"/>
        <v>0</v>
      </c>
      <c r="AF147" s="65">
        <f t="shared" ca="1" si="136"/>
        <v>0</v>
      </c>
      <c r="AG147" s="65">
        <f t="shared" ca="1" si="136"/>
        <v>0</v>
      </c>
      <c r="AH147" s="65">
        <f t="shared" ca="1" si="136"/>
        <v>0</v>
      </c>
      <c r="AI147" s="65">
        <f t="shared" ca="1" si="136"/>
        <v>0</v>
      </c>
      <c r="AJ147" s="65">
        <f t="shared" ca="1" si="139"/>
        <v>0</v>
      </c>
      <c r="AK147" s="65">
        <f t="shared" ca="1" si="139"/>
        <v>0</v>
      </c>
      <c r="AL147" s="65">
        <f t="shared" ca="1" si="139"/>
        <v>0</v>
      </c>
      <c r="AM147" s="65">
        <f t="shared" ca="1" si="139"/>
        <v>0</v>
      </c>
      <c r="AN147" s="65">
        <f t="shared" ca="1" si="139"/>
        <v>0</v>
      </c>
      <c r="AO147" s="65">
        <f t="shared" ca="1" si="139"/>
        <v>0</v>
      </c>
      <c r="AP147" s="65">
        <f t="shared" ca="1" si="139"/>
        <v>0</v>
      </c>
      <c r="AQ147" s="65">
        <f t="shared" ca="1" si="139"/>
        <v>0</v>
      </c>
      <c r="AR147" s="65">
        <f t="shared" ca="1" si="139"/>
        <v>0</v>
      </c>
      <c r="AS147" s="65">
        <f t="shared" ca="1" si="139"/>
        <v>0</v>
      </c>
      <c r="AT147" s="65">
        <f t="shared" ca="1" si="139"/>
        <v>0</v>
      </c>
      <c r="AU147" s="65">
        <f t="shared" ca="1" si="139"/>
        <v>0</v>
      </c>
      <c r="AV147" s="65">
        <f t="shared" ca="1" si="139"/>
        <v>0</v>
      </c>
      <c r="AW147" s="65">
        <f t="shared" ca="1" si="139"/>
        <v>0</v>
      </c>
      <c r="AX147" s="65">
        <f t="shared" ca="1" si="139"/>
        <v>0</v>
      </c>
      <c r="AY147" s="65">
        <f t="shared" ca="1" si="139"/>
        <v>0</v>
      </c>
      <c r="AZ147" s="65">
        <f t="shared" ca="1" si="139"/>
        <v>0</v>
      </c>
      <c r="BA147" s="65">
        <f t="shared" ca="1" si="139"/>
        <v>0</v>
      </c>
      <c r="BB147" s="65">
        <f t="shared" ca="1" si="139"/>
        <v>0</v>
      </c>
      <c r="BC147" s="65">
        <f t="shared" ca="1" si="139"/>
        <v>0</v>
      </c>
      <c r="BD147" s="65">
        <f t="shared" ca="1" si="139"/>
        <v>0</v>
      </c>
      <c r="BE147" s="65">
        <f t="shared" ca="1" si="139"/>
        <v>0</v>
      </c>
      <c r="BF147" s="65">
        <f t="shared" ca="1" si="139"/>
        <v>0</v>
      </c>
      <c r="BG147" s="65">
        <f t="shared" ca="1" si="139"/>
        <v>0</v>
      </c>
      <c r="BH147" s="65">
        <f t="shared" ca="1" si="139"/>
        <v>0</v>
      </c>
      <c r="BI147" s="65">
        <f t="shared" ca="1" si="139"/>
        <v>0</v>
      </c>
      <c r="BJ147" s="65">
        <f t="shared" ca="1" si="139"/>
        <v>0</v>
      </c>
      <c r="BK147" s="65">
        <f t="shared" ca="1" si="139"/>
        <v>0</v>
      </c>
      <c r="BL147" s="65">
        <f t="shared" ca="1" si="139"/>
        <v>0</v>
      </c>
      <c r="BM147" s="65">
        <f t="shared" ca="1" si="139"/>
        <v>0</v>
      </c>
      <c r="BN147" s="65">
        <f t="shared" ref="AJ147:CF152" ca="1" si="140">SUMIFS(INDIRECT("Prcsses!"&amp;ADDRESS($B147,$X$2)&amp;":"&amp;ADDRESS($B147,$X$2-1+$P$8)),INDIRECT("Prcsses!"&amp;ADDRESS($B$8,$X$2)&amp;":"&amp;ADDRESS($B$8,$X$2-1+$P$8)),BN$8)</f>
        <v>0</v>
      </c>
      <c r="BO147" s="65">
        <f t="shared" ca="1" si="140"/>
        <v>0</v>
      </c>
      <c r="BP147" s="65">
        <f t="shared" ca="1" si="140"/>
        <v>0</v>
      </c>
      <c r="BQ147" s="65">
        <f t="shared" ca="1" si="140"/>
        <v>0</v>
      </c>
      <c r="BR147" s="65">
        <f t="shared" ca="1" si="140"/>
        <v>0</v>
      </c>
      <c r="BS147" s="65">
        <f t="shared" ca="1" si="140"/>
        <v>0</v>
      </c>
      <c r="BT147" s="65">
        <f t="shared" ca="1" si="140"/>
        <v>0</v>
      </c>
      <c r="BU147" s="65">
        <f t="shared" ca="1" si="140"/>
        <v>2500000</v>
      </c>
      <c r="BV147" s="65">
        <f t="shared" ca="1" si="140"/>
        <v>2500000</v>
      </c>
      <c r="BW147" s="65">
        <f t="shared" ca="1" si="140"/>
        <v>0</v>
      </c>
      <c r="BX147" s="65">
        <f t="shared" ca="1" si="140"/>
        <v>0</v>
      </c>
      <c r="BY147" s="65">
        <f t="shared" ca="1" si="140"/>
        <v>0</v>
      </c>
      <c r="BZ147" s="65">
        <f t="shared" ca="1" si="140"/>
        <v>0</v>
      </c>
      <c r="CA147" s="65">
        <f t="shared" ca="1" si="140"/>
        <v>0</v>
      </c>
      <c r="CB147" s="65">
        <f t="shared" ca="1" si="140"/>
        <v>0</v>
      </c>
      <c r="CC147" s="65">
        <f t="shared" ca="1" si="140"/>
        <v>0</v>
      </c>
      <c r="CD147" s="65">
        <f t="shared" ca="1" si="140"/>
        <v>0</v>
      </c>
      <c r="CE147" s="65">
        <f t="shared" ca="1" si="140"/>
        <v>0</v>
      </c>
      <c r="CF147" s="65">
        <f t="shared" ca="1" si="140"/>
        <v>0</v>
      </c>
    </row>
    <row r="148" spans="2:84" s="53" customFormat="1" ht="12" x14ac:dyDescent="0.25">
      <c r="B148" s="50">
        <f>ROW()</f>
        <v>148</v>
      </c>
      <c r="O148" s="56"/>
      <c r="P148" s="57"/>
      <c r="Q148" s="58"/>
      <c r="U148" s="62"/>
      <c r="W148" s="61"/>
      <c r="X148" s="65">
        <f t="shared" ca="1" si="131"/>
        <v>0</v>
      </c>
      <c r="Y148" s="65">
        <f t="shared" ca="1" si="136"/>
        <v>0</v>
      </c>
      <c r="Z148" s="65">
        <f t="shared" ca="1" si="136"/>
        <v>0</v>
      </c>
      <c r="AA148" s="65">
        <f t="shared" ca="1" si="136"/>
        <v>0</v>
      </c>
      <c r="AB148" s="65">
        <f t="shared" ca="1" si="136"/>
        <v>0</v>
      </c>
      <c r="AC148" s="65">
        <f t="shared" ca="1" si="136"/>
        <v>0</v>
      </c>
      <c r="AD148" s="65">
        <f t="shared" ca="1" si="136"/>
        <v>0</v>
      </c>
      <c r="AE148" s="65">
        <f t="shared" ca="1" si="136"/>
        <v>0</v>
      </c>
      <c r="AF148" s="65">
        <f t="shared" ca="1" si="136"/>
        <v>0</v>
      </c>
      <c r="AG148" s="65">
        <f t="shared" ca="1" si="136"/>
        <v>0</v>
      </c>
      <c r="AH148" s="65">
        <f t="shared" ca="1" si="136"/>
        <v>0</v>
      </c>
      <c r="AI148" s="65">
        <f t="shared" ca="1" si="136"/>
        <v>0</v>
      </c>
      <c r="AJ148" s="65">
        <f t="shared" ca="1" si="140"/>
        <v>0</v>
      </c>
      <c r="AK148" s="65">
        <f t="shared" ca="1" si="140"/>
        <v>0</v>
      </c>
      <c r="AL148" s="65">
        <f t="shared" ca="1" si="140"/>
        <v>0</v>
      </c>
      <c r="AM148" s="65">
        <f t="shared" ca="1" si="140"/>
        <v>0</v>
      </c>
      <c r="AN148" s="65">
        <f t="shared" ca="1" si="140"/>
        <v>0</v>
      </c>
      <c r="AO148" s="65">
        <f t="shared" ca="1" si="140"/>
        <v>0</v>
      </c>
      <c r="AP148" s="65">
        <f t="shared" ca="1" si="140"/>
        <v>0</v>
      </c>
      <c r="AQ148" s="65">
        <f t="shared" ca="1" si="140"/>
        <v>0</v>
      </c>
      <c r="AR148" s="65">
        <f t="shared" ca="1" si="140"/>
        <v>0</v>
      </c>
      <c r="AS148" s="65">
        <f t="shared" ca="1" si="140"/>
        <v>0</v>
      </c>
      <c r="AT148" s="65">
        <f t="shared" ca="1" si="140"/>
        <v>0</v>
      </c>
      <c r="AU148" s="65">
        <f t="shared" ca="1" si="140"/>
        <v>0</v>
      </c>
      <c r="AV148" s="65">
        <f t="shared" ca="1" si="140"/>
        <v>0</v>
      </c>
      <c r="AW148" s="65">
        <f t="shared" ca="1" si="140"/>
        <v>0</v>
      </c>
      <c r="AX148" s="65">
        <f t="shared" ca="1" si="140"/>
        <v>0</v>
      </c>
      <c r="AY148" s="65">
        <f t="shared" ca="1" si="140"/>
        <v>0</v>
      </c>
      <c r="AZ148" s="65">
        <f t="shared" ca="1" si="140"/>
        <v>0</v>
      </c>
      <c r="BA148" s="65">
        <f t="shared" ca="1" si="140"/>
        <v>0</v>
      </c>
      <c r="BB148" s="65">
        <f t="shared" ca="1" si="140"/>
        <v>0</v>
      </c>
      <c r="BC148" s="65">
        <f t="shared" ca="1" si="140"/>
        <v>0</v>
      </c>
      <c r="BD148" s="65">
        <f t="shared" ca="1" si="140"/>
        <v>0</v>
      </c>
      <c r="BE148" s="65">
        <f t="shared" ca="1" si="140"/>
        <v>0</v>
      </c>
      <c r="BF148" s="65">
        <f t="shared" ca="1" si="140"/>
        <v>0</v>
      </c>
      <c r="BG148" s="65">
        <f t="shared" ca="1" si="140"/>
        <v>0</v>
      </c>
      <c r="BH148" s="65">
        <f t="shared" ca="1" si="140"/>
        <v>0</v>
      </c>
      <c r="BI148" s="65">
        <f t="shared" ca="1" si="140"/>
        <v>0</v>
      </c>
      <c r="BJ148" s="65">
        <f t="shared" ca="1" si="140"/>
        <v>0</v>
      </c>
      <c r="BK148" s="65">
        <f t="shared" ca="1" si="140"/>
        <v>0</v>
      </c>
      <c r="BL148" s="65">
        <f t="shared" ca="1" si="140"/>
        <v>0</v>
      </c>
      <c r="BM148" s="65">
        <f t="shared" ca="1" si="140"/>
        <v>0</v>
      </c>
      <c r="BN148" s="65">
        <f t="shared" ca="1" si="140"/>
        <v>0</v>
      </c>
      <c r="BO148" s="65">
        <f t="shared" ca="1" si="140"/>
        <v>0</v>
      </c>
      <c r="BP148" s="65">
        <f t="shared" ca="1" si="140"/>
        <v>0</v>
      </c>
      <c r="BQ148" s="65">
        <f t="shared" ca="1" si="140"/>
        <v>0</v>
      </c>
      <c r="BR148" s="65">
        <f t="shared" ca="1" si="140"/>
        <v>0</v>
      </c>
      <c r="BS148" s="65">
        <f t="shared" ca="1" si="140"/>
        <v>0</v>
      </c>
      <c r="BT148" s="65">
        <f t="shared" ca="1" si="140"/>
        <v>1000000</v>
      </c>
      <c r="BU148" s="65">
        <f t="shared" ca="1" si="140"/>
        <v>0</v>
      </c>
      <c r="BV148" s="65">
        <f t="shared" ca="1" si="140"/>
        <v>0</v>
      </c>
      <c r="BW148" s="65">
        <f t="shared" ca="1" si="140"/>
        <v>0</v>
      </c>
      <c r="BX148" s="65">
        <f t="shared" ca="1" si="140"/>
        <v>0</v>
      </c>
      <c r="BY148" s="65">
        <f t="shared" ca="1" si="140"/>
        <v>0</v>
      </c>
      <c r="BZ148" s="65">
        <f t="shared" ca="1" si="140"/>
        <v>0</v>
      </c>
      <c r="CA148" s="65">
        <f t="shared" ca="1" si="140"/>
        <v>0</v>
      </c>
      <c r="CB148" s="65">
        <f t="shared" ca="1" si="140"/>
        <v>0</v>
      </c>
      <c r="CC148" s="65">
        <f t="shared" ca="1" si="140"/>
        <v>0</v>
      </c>
      <c r="CD148" s="65">
        <f t="shared" ca="1" si="140"/>
        <v>0</v>
      </c>
      <c r="CE148" s="65">
        <f t="shared" ca="1" si="140"/>
        <v>0</v>
      </c>
      <c r="CF148" s="65">
        <f t="shared" ca="1" si="140"/>
        <v>0</v>
      </c>
    </row>
    <row r="149" spans="2:84" s="53" customFormat="1" ht="12" x14ac:dyDescent="0.25">
      <c r="B149" s="50">
        <f>ROW()</f>
        <v>149</v>
      </c>
      <c r="O149" s="56"/>
      <c r="P149" s="57"/>
      <c r="Q149" s="58"/>
      <c r="U149" s="62"/>
      <c r="W149" s="61"/>
      <c r="X149" s="65">
        <f t="shared" ca="1" si="131"/>
        <v>0</v>
      </c>
      <c r="Y149" s="65">
        <f t="shared" ca="1" si="136"/>
        <v>0</v>
      </c>
      <c r="Z149" s="65">
        <f t="shared" ca="1" si="136"/>
        <v>0</v>
      </c>
      <c r="AA149" s="65">
        <f t="shared" ca="1" si="136"/>
        <v>0</v>
      </c>
      <c r="AB149" s="65">
        <f t="shared" ca="1" si="136"/>
        <v>0</v>
      </c>
      <c r="AC149" s="65">
        <f t="shared" ca="1" si="136"/>
        <v>0</v>
      </c>
      <c r="AD149" s="65">
        <f t="shared" ca="1" si="136"/>
        <v>0</v>
      </c>
      <c r="AE149" s="65">
        <f t="shared" ca="1" si="136"/>
        <v>0</v>
      </c>
      <c r="AF149" s="65">
        <f t="shared" ca="1" si="136"/>
        <v>0</v>
      </c>
      <c r="AG149" s="65">
        <f t="shared" ca="1" si="136"/>
        <v>0</v>
      </c>
      <c r="AH149" s="65">
        <f t="shared" ca="1" si="136"/>
        <v>0</v>
      </c>
      <c r="AI149" s="65">
        <f t="shared" ca="1" si="136"/>
        <v>0</v>
      </c>
      <c r="AJ149" s="65">
        <f t="shared" ca="1" si="140"/>
        <v>0</v>
      </c>
      <c r="AK149" s="65">
        <f t="shared" ca="1" si="140"/>
        <v>0</v>
      </c>
      <c r="AL149" s="65">
        <f t="shared" ca="1" si="140"/>
        <v>0</v>
      </c>
      <c r="AM149" s="65">
        <f t="shared" ca="1" si="140"/>
        <v>0</v>
      </c>
      <c r="AN149" s="65">
        <f t="shared" ca="1" si="140"/>
        <v>0</v>
      </c>
      <c r="AO149" s="65">
        <f t="shared" ca="1" si="140"/>
        <v>0</v>
      </c>
      <c r="AP149" s="65">
        <f t="shared" ca="1" si="140"/>
        <v>0</v>
      </c>
      <c r="AQ149" s="65">
        <f t="shared" ca="1" si="140"/>
        <v>0</v>
      </c>
      <c r="AR149" s="65">
        <f t="shared" ca="1" si="140"/>
        <v>0</v>
      </c>
      <c r="AS149" s="65">
        <f t="shared" ca="1" si="140"/>
        <v>0</v>
      </c>
      <c r="AT149" s="65">
        <f t="shared" ca="1" si="140"/>
        <v>0</v>
      </c>
      <c r="AU149" s="65">
        <f t="shared" ca="1" si="140"/>
        <v>0</v>
      </c>
      <c r="AV149" s="65">
        <f t="shared" ca="1" si="140"/>
        <v>0</v>
      </c>
      <c r="AW149" s="65">
        <f t="shared" ca="1" si="140"/>
        <v>0</v>
      </c>
      <c r="AX149" s="65">
        <f t="shared" ca="1" si="140"/>
        <v>0</v>
      </c>
      <c r="AY149" s="65">
        <f t="shared" ca="1" si="140"/>
        <v>0</v>
      </c>
      <c r="AZ149" s="65">
        <f t="shared" ca="1" si="140"/>
        <v>0</v>
      </c>
      <c r="BA149" s="65">
        <f t="shared" ca="1" si="140"/>
        <v>0</v>
      </c>
      <c r="BB149" s="65">
        <f t="shared" ca="1" si="140"/>
        <v>0</v>
      </c>
      <c r="BC149" s="65">
        <f t="shared" ca="1" si="140"/>
        <v>0</v>
      </c>
      <c r="BD149" s="65">
        <f t="shared" ca="1" si="140"/>
        <v>0</v>
      </c>
      <c r="BE149" s="65">
        <f t="shared" ca="1" si="140"/>
        <v>0</v>
      </c>
      <c r="BF149" s="65">
        <f t="shared" ca="1" si="140"/>
        <v>0</v>
      </c>
      <c r="BG149" s="65">
        <f t="shared" ca="1" si="140"/>
        <v>0</v>
      </c>
      <c r="BH149" s="65">
        <f t="shared" ca="1" si="140"/>
        <v>0</v>
      </c>
      <c r="BI149" s="65">
        <f t="shared" ca="1" si="140"/>
        <v>0</v>
      </c>
      <c r="BJ149" s="65">
        <f t="shared" ca="1" si="140"/>
        <v>0</v>
      </c>
      <c r="BK149" s="65">
        <f t="shared" ca="1" si="140"/>
        <v>0</v>
      </c>
      <c r="BL149" s="65">
        <f t="shared" ca="1" si="140"/>
        <v>0</v>
      </c>
      <c r="BM149" s="65">
        <f t="shared" ca="1" si="140"/>
        <v>0</v>
      </c>
      <c r="BN149" s="65">
        <f t="shared" ca="1" si="140"/>
        <v>0</v>
      </c>
      <c r="BO149" s="65">
        <f t="shared" ca="1" si="140"/>
        <v>0</v>
      </c>
      <c r="BP149" s="65">
        <f t="shared" ca="1" si="140"/>
        <v>0</v>
      </c>
      <c r="BQ149" s="65">
        <f t="shared" ca="1" si="140"/>
        <v>0</v>
      </c>
      <c r="BR149" s="65">
        <f t="shared" ca="1" si="140"/>
        <v>0</v>
      </c>
      <c r="BS149" s="65">
        <f t="shared" ca="1" si="140"/>
        <v>0</v>
      </c>
      <c r="BT149" s="65">
        <f t="shared" ca="1" si="140"/>
        <v>0</v>
      </c>
      <c r="BU149" s="65">
        <f t="shared" ca="1" si="140"/>
        <v>0</v>
      </c>
      <c r="BV149" s="65">
        <f t="shared" ca="1" si="140"/>
        <v>0</v>
      </c>
      <c r="BW149" s="65">
        <f t="shared" ca="1" si="140"/>
        <v>0</v>
      </c>
      <c r="BX149" s="65">
        <f t="shared" ca="1" si="140"/>
        <v>0</v>
      </c>
      <c r="BY149" s="65">
        <f t="shared" ca="1" si="140"/>
        <v>0</v>
      </c>
      <c r="BZ149" s="65">
        <f t="shared" ca="1" si="140"/>
        <v>0</v>
      </c>
      <c r="CA149" s="65">
        <f t="shared" ca="1" si="140"/>
        <v>0</v>
      </c>
      <c r="CB149" s="65">
        <f t="shared" ca="1" si="140"/>
        <v>0</v>
      </c>
      <c r="CC149" s="65">
        <f t="shared" ca="1" si="140"/>
        <v>0</v>
      </c>
      <c r="CD149" s="65">
        <f t="shared" ca="1" si="140"/>
        <v>0</v>
      </c>
      <c r="CE149" s="65">
        <f t="shared" ca="1" si="140"/>
        <v>0</v>
      </c>
      <c r="CF149" s="65">
        <f t="shared" ca="1" si="140"/>
        <v>0</v>
      </c>
    </row>
    <row r="150" spans="2:84" s="53" customFormat="1" ht="12" x14ac:dyDescent="0.25">
      <c r="B150" s="50">
        <f>ROW()</f>
        <v>150</v>
      </c>
      <c r="O150" s="56"/>
      <c r="P150" s="57"/>
      <c r="Q150" s="58"/>
      <c r="U150" s="62"/>
      <c r="W150" s="61"/>
      <c r="X150" s="65">
        <f t="shared" ca="1" si="131"/>
        <v>0</v>
      </c>
      <c r="Y150" s="65">
        <f t="shared" ca="1" si="136"/>
        <v>0</v>
      </c>
      <c r="Z150" s="65">
        <f t="shared" ca="1" si="136"/>
        <v>0</v>
      </c>
      <c r="AA150" s="65">
        <f t="shared" ca="1" si="136"/>
        <v>0</v>
      </c>
      <c r="AB150" s="65">
        <f t="shared" ca="1" si="136"/>
        <v>0</v>
      </c>
      <c r="AC150" s="65">
        <f t="shared" ca="1" si="136"/>
        <v>0</v>
      </c>
      <c r="AD150" s="65">
        <f t="shared" ca="1" si="136"/>
        <v>0</v>
      </c>
      <c r="AE150" s="65">
        <f t="shared" ca="1" si="136"/>
        <v>0</v>
      </c>
      <c r="AF150" s="65">
        <f t="shared" ca="1" si="136"/>
        <v>0</v>
      </c>
      <c r="AG150" s="65">
        <f t="shared" ca="1" si="136"/>
        <v>0</v>
      </c>
      <c r="AH150" s="65">
        <f t="shared" ca="1" si="136"/>
        <v>0</v>
      </c>
      <c r="AI150" s="65">
        <f t="shared" ca="1" si="136"/>
        <v>0</v>
      </c>
      <c r="AJ150" s="65">
        <f t="shared" ca="1" si="140"/>
        <v>0</v>
      </c>
      <c r="AK150" s="65">
        <f t="shared" ca="1" si="140"/>
        <v>0</v>
      </c>
      <c r="AL150" s="65">
        <f t="shared" ca="1" si="140"/>
        <v>0</v>
      </c>
      <c r="AM150" s="65">
        <f t="shared" ca="1" si="140"/>
        <v>0</v>
      </c>
      <c r="AN150" s="65">
        <f t="shared" ca="1" si="140"/>
        <v>0</v>
      </c>
      <c r="AO150" s="65">
        <f t="shared" ca="1" si="140"/>
        <v>0</v>
      </c>
      <c r="AP150" s="65">
        <f t="shared" ca="1" si="140"/>
        <v>0</v>
      </c>
      <c r="AQ150" s="65">
        <f t="shared" ca="1" si="140"/>
        <v>0</v>
      </c>
      <c r="AR150" s="65">
        <f t="shared" ca="1" si="140"/>
        <v>0</v>
      </c>
      <c r="AS150" s="65">
        <f t="shared" ca="1" si="140"/>
        <v>0</v>
      </c>
      <c r="AT150" s="65">
        <f t="shared" ca="1" si="140"/>
        <v>0</v>
      </c>
      <c r="AU150" s="65">
        <f t="shared" ca="1" si="140"/>
        <v>0</v>
      </c>
      <c r="AV150" s="65">
        <f t="shared" ca="1" si="140"/>
        <v>0</v>
      </c>
      <c r="AW150" s="65">
        <f t="shared" ca="1" si="140"/>
        <v>0</v>
      </c>
      <c r="AX150" s="65">
        <f t="shared" ca="1" si="140"/>
        <v>0</v>
      </c>
      <c r="AY150" s="65">
        <f t="shared" ca="1" si="140"/>
        <v>0</v>
      </c>
      <c r="AZ150" s="65">
        <f t="shared" ca="1" si="140"/>
        <v>0</v>
      </c>
      <c r="BA150" s="65">
        <f t="shared" ca="1" si="140"/>
        <v>0</v>
      </c>
      <c r="BB150" s="65">
        <f t="shared" ca="1" si="140"/>
        <v>0</v>
      </c>
      <c r="BC150" s="65">
        <f t="shared" ca="1" si="140"/>
        <v>0</v>
      </c>
      <c r="BD150" s="65">
        <f t="shared" ca="1" si="140"/>
        <v>0</v>
      </c>
      <c r="BE150" s="65">
        <f t="shared" ca="1" si="140"/>
        <v>0</v>
      </c>
      <c r="BF150" s="65">
        <f t="shared" ca="1" si="140"/>
        <v>0</v>
      </c>
      <c r="BG150" s="65">
        <f t="shared" ca="1" si="140"/>
        <v>0</v>
      </c>
      <c r="BH150" s="65">
        <f t="shared" ca="1" si="140"/>
        <v>0</v>
      </c>
      <c r="BI150" s="65">
        <f t="shared" ca="1" si="140"/>
        <v>0</v>
      </c>
      <c r="BJ150" s="65">
        <f t="shared" ca="1" si="140"/>
        <v>0</v>
      </c>
      <c r="BK150" s="65">
        <f t="shared" ca="1" si="140"/>
        <v>0</v>
      </c>
      <c r="BL150" s="65">
        <f t="shared" ca="1" si="140"/>
        <v>0</v>
      </c>
      <c r="BM150" s="65">
        <f t="shared" ca="1" si="140"/>
        <v>0</v>
      </c>
      <c r="BN150" s="65">
        <f t="shared" ca="1" si="140"/>
        <v>0</v>
      </c>
      <c r="BO150" s="65">
        <f t="shared" ca="1" si="140"/>
        <v>0</v>
      </c>
      <c r="BP150" s="65">
        <f t="shared" ca="1" si="140"/>
        <v>0</v>
      </c>
      <c r="BQ150" s="65">
        <f t="shared" ca="1" si="140"/>
        <v>0</v>
      </c>
      <c r="BR150" s="65">
        <f t="shared" ca="1" si="140"/>
        <v>0</v>
      </c>
      <c r="BS150" s="65">
        <f t="shared" ca="1" si="140"/>
        <v>0</v>
      </c>
      <c r="BT150" s="65">
        <f t="shared" ca="1" si="140"/>
        <v>0</v>
      </c>
      <c r="BU150" s="65">
        <f t="shared" ca="1" si="140"/>
        <v>0</v>
      </c>
      <c r="BV150" s="65">
        <f t="shared" ca="1" si="140"/>
        <v>0</v>
      </c>
      <c r="BW150" s="65">
        <f t="shared" ca="1" si="140"/>
        <v>0</v>
      </c>
      <c r="BX150" s="65">
        <f t="shared" ca="1" si="140"/>
        <v>0</v>
      </c>
      <c r="BY150" s="65">
        <f t="shared" ca="1" si="140"/>
        <v>0</v>
      </c>
      <c r="BZ150" s="65">
        <f t="shared" ca="1" si="140"/>
        <v>0</v>
      </c>
      <c r="CA150" s="65">
        <f t="shared" ca="1" si="140"/>
        <v>0</v>
      </c>
      <c r="CB150" s="65">
        <f t="shared" ca="1" si="140"/>
        <v>0</v>
      </c>
      <c r="CC150" s="65">
        <f t="shared" ca="1" si="140"/>
        <v>0</v>
      </c>
      <c r="CD150" s="65">
        <f t="shared" ca="1" si="140"/>
        <v>0</v>
      </c>
      <c r="CE150" s="65">
        <f t="shared" ca="1" si="140"/>
        <v>0</v>
      </c>
      <c r="CF150" s="65">
        <f t="shared" ca="1" si="140"/>
        <v>0</v>
      </c>
    </row>
    <row r="151" spans="2:84" s="53" customFormat="1" ht="12" x14ac:dyDescent="0.25">
      <c r="B151" s="50">
        <f>ROW()</f>
        <v>151</v>
      </c>
      <c r="O151" s="56"/>
      <c r="P151" s="57"/>
      <c r="Q151" s="58"/>
      <c r="U151" s="62"/>
      <c r="W151" s="61"/>
      <c r="X151" s="65">
        <f t="shared" ca="1" si="131"/>
        <v>0</v>
      </c>
      <c r="Y151" s="65">
        <f t="shared" ca="1" si="136"/>
        <v>0</v>
      </c>
      <c r="Z151" s="65">
        <f t="shared" ca="1" si="136"/>
        <v>0</v>
      </c>
      <c r="AA151" s="65">
        <f t="shared" ca="1" si="136"/>
        <v>0</v>
      </c>
      <c r="AB151" s="65">
        <f t="shared" ca="1" si="136"/>
        <v>0</v>
      </c>
      <c r="AC151" s="65">
        <f t="shared" ca="1" si="136"/>
        <v>0</v>
      </c>
      <c r="AD151" s="65">
        <f t="shared" ca="1" si="136"/>
        <v>0</v>
      </c>
      <c r="AE151" s="65">
        <f t="shared" ca="1" si="136"/>
        <v>0</v>
      </c>
      <c r="AF151" s="65">
        <f t="shared" ca="1" si="136"/>
        <v>0</v>
      </c>
      <c r="AG151" s="65">
        <f t="shared" ca="1" si="136"/>
        <v>0</v>
      </c>
      <c r="AH151" s="65">
        <f t="shared" ca="1" si="136"/>
        <v>0</v>
      </c>
      <c r="AI151" s="65">
        <f t="shared" ca="1" si="136"/>
        <v>0</v>
      </c>
      <c r="AJ151" s="65">
        <f t="shared" ca="1" si="140"/>
        <v>0</v>
      </c>
      <c r="AK151" s="65">
        <f t="shared" ca="1" si="140"/>
        <v>0</v>
      </c>
      <c r="AL151" s="65">
        <f t="shared" ca="1" si="140"/>
        <v>0</v>
      </c>
      <c r="AM151" s="65">
        <f t="shared" ca="1" si="140"/>
        <v>0</v>
      </c>
      <c r="AN151" s="65">
        <f t="shared" ca="1" si="140"/>
        <v>0</v>
      </c>
      <c r="AO151" s="65">
        <f t="shared" ca="1" si="140"/>
        <v>0</v>
      </c>
      <c r="AP151" s="65">
        <f t="shared" ca="1" si="140"/>
        <v>0</v>
      </c>
      <c r="AQ151" s="65">
        <f t="shared" ca="1" si="140"/>
        <v>0</v>
      </c>
      <c r="AR151" s="65">
        <f t="shared" ca="1" si="140"/>
        <v>0</v>
      </c>
      <c r="AS151" s="65">
        <f t="shared" ca="1" si="140"/>
        <v>0</v>
      </c>
      <c r="AT151" s="65">
        <f t="shared" ca="1" si="140"/>
        <v>0</v>
      </c>
      <c r="AU151" s="65">
        <f t="shared" ca="1" si="140"/>
        <v>0</v>
      </c>
      <c r="AV151" s="65">
        <f t="shared" ca="1" si="140"/>
        <v>0</v>
      </c>
      <c r="AW151" s="65">
        <f t="shared" ca="1" si="140"/>
        <v>0</v>
      </c>
      <c r="AX151" s="65">
        <f t="shared" ca="1" si="140"/>
        <v>0</v>
      </c>
      <c r="AY151" s="65">
        <f t="shared" ca="1" si="140"/>
        <v>0</v>
      </c>
      <c r="AZ151" s="65">
        <f t="shared" ca="1" si="140"/>
        <v>0</v>
      </c>
      <c r="BA151" s="65">
        <f t="shared" ca="1" si="140"/>
        <v>0</v>
      </c>
      <c r="BB151" s="65">
        <f t="shared" ca="1" si="140"/>
        <v>0</v>
      </c>
      <c r="BC151" s="65">
        <f t="shared" ca="1" si="140"/>
        <v>0</v>
      </c>
      <c r="BD151" s="65">
        <f t="shared" ca="1" si="140"/>
        <v>0</v>
      </c>
      <c r="BE151" s="65">
        <f t="shared" ca="1" si="140"/>
        <v>0</v>
      </c>
      <c r="BF151" s="65">
        <f t="shared" ca="1" si="140"/>
        <v>0</v>
      </c>
      <c r="BG151" s="65">
        <f t="shared" ca="1" si="140"/>
        <v>0</v>
      </c>
      <c r="BH151" s="65">
        <f t="shared" ca="1" si="140"/>
        <v>0</v>
      </c>
      <c r="BI151" s="65">
        <f t="shared" ca="1" si="140"/>
        <v>0</v>
      </c>
      <c r="BJ151" s="65">
        <f t="shared" ca="1" si="140"/>
        <v>0</v>
      </c>
      <c r="BK151" s="65">
        <f t="shared" ca="1" si="140"/>
        <v>0</v>
      </c>
      <c r="BL151" s="65">
        <f t="shared" ca="1" si="140"/>
        <v>0</v>
      </c>
      <c r="BM151" s="65">
        <f t="shared" ca="1" si="140"/>
        <v>0</v>
      </c>
      <c r="BN151" s="65">
        <f t="shared" ca="1" si="140"/>
        <v>0</v>
      </c>
      <c r="BO151" s="65">
        <f t="shared" ca="1" si="140"/>
        <v>0</v>
      </c>
      <c r="BP151" s="65">
        <f t="shared" ca="1" si="140"/>
        <v>0</v>
      </c>
      <c r="BQ151" s="65">
        <f t="shared" ca="1" si="140"/>
        <v>0</v>
      </c>
      <c r="BR151" s="65">
        <f t="shared" ca="1" si="140"/>
        <v>0</v>
      </c>
      <c r="BS151" s="65">
        <f t="shared" ca="1" si="140"/>
        <v>0</v>
      </c>
      <c r="BT151" s="65">
        <f t="shared" ca="1" si="140"/>
        <v>1000000</v>
      </c>
      <c r="BU151" s="65">
        <f t="shared" ca="1" si="140"/>
        <v>2500000</v>
      </c>
      <c r="BV151" s="65">
        <f t="shared" ca="1" si="140"/>
        <v>10000000</v>
      </c>
      <c r="BW151" s="65">
        <f t="shared" ca="1" si="140"/>
        <v>7500000</v>
      </c>
      <c r="BX151" s="65">
        <f t="shared" ca="1" si="140"/>
        <v>7500000</v>
      </c>
      <c r="BY151" s="65">
        <f t="shared" ca="1" si="140"/>
        <v>2500000</v>
      </c>
      <c r="BZ151" s="65">
        <f t="shared" ca="1" si="140"/>
        <v>2500000</v>
      </c>
      <c r="CA151" s="65">
        <f t="shared" ca="1" si="140"/>
        <v>2500000</v>
      </c>
      <c r="CB151" s="65">
        <f t="shared" ca="1" si="140"/>
        <v>1000000</v>
      </c>
      <c r="CC151" s="65">
        <f t="shared" ca="1" si="140"/>
        <v>0</v>
      </c>
      <c r="CD151" s="65">
        <f t="shared" ca="1" si="140"/>
        <v>0</v>
      </c>
      <c r="CE151" s="65">
        <f t="shared" ca="1" si="140"/>
        <v>0</v>
      </c>
      <c r="CF151" s="65">
        <f t="shared" ca="1" si="140"/>
        <v>0</v>
      </c>
    </row>
    <row r="152" spans="2:84" s="53" customFormat="1" ht="12" x14ac:dyDescent="0.25">
      <c r="B152" s="50">
        <f>ROW()</f>
        <v>152</v>
      </c>
      <c r="O152" s="56"/>
      <c r="P152" s="57"/>
      <c r="Q152" s="58"/>
      <c r="U152" s="62"/>
      <c r="W152" s="61"/>
      <c r="X152" s="65">
        <f t="shared" ca="1" si="131"/>
        <v>0</v>
      </c>
      <c r="Y152" s="65">
        <f t="shared" ca="1" si="136"/>
        <v>0</v>
      </c>
      <c r="Z152" s="65">
        <f t="shared" ca="1" si="136"/>
        <v>0</v>
      </c>
      <c r="AA152" s="65">
        <f t="shared" ca="1" si="136"/>
        <v>0</v>
      </c>
      <c r="AB152" s="65">
        <f t="shared" ca="1" si="136"/>
        <v>0</v>
      </c>
      <c r="AC152" s="65">
        <f t="shared" ca="1" si="136"/>
        <v>0</v>
      </c>
      <c r="AD152" s="65">
        <f t="shared" ca="1" si="136"/>
        <v>0</v>
      </c>
      <c r="AE152" s="65">
        <f t="shared" ca="1" si="136"/>
        <v>0</v>
      </c>
      <c r="AF152" s="65">
        <f t="shared" ca="1" si="136"/>
        <v>0</v>
      </c>
      <c r="AG152" s="65">
        <f t="shared" ca="1" si="136"/>
        <v>0</v>
      </c>
      <c r="AH152" s="65">
        <f t="shared" ca="1" si="136"/>
        <v>0</v>
      </c>
      <c r="AI152" s="65">
        <f t="shared" ca="1" si="136"/>
        <v>0</v>
      </c>
      <c r="AJ152" s="65">
        <f t="shared" ca="1" si="140"/>
        <v>0</v>
      </c>
      <c r="AK152" s="65">
        <f t="shared" ca="1" si="140"/>
        <v>0</v>
      </c>
      <c r="AL152" s="65">
        <f t="shared" ca="1" si="140"/>
        <v>0</v>
      </c>
      <c r="AM152" s="65">
        <f t="shared" ca="1" si="140"/>
        <v>0</v>
      </c>
      <c r="AN152" s="65">
        <f t="shared" ca="1" si="140"/>
        <v>0</v>
      </c>
      <c r="AO152" s="65">
        <f t="shared" ca="1" si="140"/>
        <v>0</v>
      </c>
      <c r="AP152" s="65">
        <f t="shared" ca="1" si="140"/>
        <v>0</v>
      </c>
      <c r="AQ152" s="65">
        <f t="shared" ca="1" si="140"/>
        <v>0</v>
      </c>
      <c r="AR152" s="65">
        <f t="shared" ca="1" si="140"/>
        <v>0</v>
      </c>
      <c r="AS152" s="65">
        <f t="shared" ca="1" si="140"/>
        <v>0</v>
      </c>
      <c r="AT152" s="65">
        <f t="shared" ca="1" si="140"/>
        <v>0</v>
      </c>
      <c r="AU152" s="65">
        <f t="shared" ca="1" si="140"/>
        <v>0</v>
      </c>
      <c r="AV152" s="65">
        <f t="shared" ca="1" si="140"/>
        <v>0</v>
      </c>
      <c r="AW152" s="65">
        <f t="shared" ca="1" si="140"/>
        <v>0</v>
      </c>
      <c r="AX152" s="65">
        <f t="shared" ca="1" si="140"/>
        <v>0</v>
      </c>
      <c r="AY152" s="65">
        <f t="shared" ca="1" si="140"/>
        <v>0</v>
      </c>
      <c r="AZ152" s="65">
        <f t="shared" ca="1" si="140"/>
        <v>0</v>
      </c>
      <c r="BA152" s="65">
        <f t="shared" ca="1" si="140"/>
        <v>0</v>
      </c>
      <c r="BB152" s="65">
        <f t="shared" ca="1" si="140"/>
        <v>0</v>
      </c>
      <c r="BC152" s="65">
        <f t="shared" ca="1" si="140"/>
        <v>0</v>
      </c>
      <c r="BD152" s="65">
        <f t="shared" ca="1" si="140"/>
        <v>0</v>
      </c>
      <c r="BE152" s="65">
        <f t="shared" ca="1" si="140"/>
        <v>0</v>
      </c>
      <c r="BF152" s="65">
        <f t="shared" ca="1" si="140"/>
        <v>0</v>
      </c>
      <c r="BG152" s="65">
        <f t="shared" ca="1" si="140"/>
        <v>0</v>
      </c>
      <c r="BH152" s="65">
        <f t="shared" ca="1" si="140"/>
        <v>0</v>
      </c>
      <c r="BI152" s="65">
        <f t="shared" ca="1" si="140"/>
        <v>0</v>
      </c>
      <c r="BJ152" s="65">
        <f t="shared" ca="1" si="140"/>
        <v>0</v>
      </c>
      <c r="BK152" s="65">
        <f t="shared" ca="1" si="140"/>
        <v>0</v>
      </c>
      <c r="BL152" s="65">
        <f t="shared" ca="1" si="140"/>
        <v>0</v>
      </c>
      <c r="BM152" s="65">
        <f t="shared" ca="1" si="140"/>
        <v>0</v>
      </c>
      <c r="BN152" s="65">
        <f t="shared" ca="1" si="140"/>
        <v>0</v>
      </c>
      <c r="BO152" s="65">
        <f t="shared" ca="1" si="140"/>
        <v>0</v>
      </c>
      <c r="BP152" s="65">
        <f t="shared" ca="1" si="140"/>
        <v>0</v>
      </c>
      <c r="BQ152" s="65">
        <f t="shared" ca="1" si="140"/>
        <v>0</v>
      </c>
      <c r="BR152" s="65">
        <f t="shared" ca="1" si="140"/>
        <v>0</v>
      </c>
      <c r="BS152" s="65">
        <f t="shared" ca="1" si="140"/>
        <v>0</v>
      </c>
      <c r="BT152" s="65">
        <f t="shared" ca="1" si="140"/>
        <v>0</v>
      </c>
      <c r="BU152" s="65">
        <f t="shared" ca="1" si="140"/>
        <v>0</v>
      </c>
      <c r="BV152" s="65">
        <f t="shared" ca="1" si="140"/>
        <v>0</v>
      </c>
      <c r="BW152" s="65">
        <f t="shared" ca="1" si="140"/>
        <v>0</v>
      </c>
      <c r="BX152" s="65">
        <f t="shared" ref="BX152:CF152" ca="1" si="141">SUMIFS(INDIRECT("Prcsses!"&amp;ADDRESS($B152,$X$2)&amp;":"&amp;ADDRESS($B152,$X$2-1+$P$8)),INDIRECT("Prcsses!"&amp;ADDRESS($B$8,$X$2)&amp;":"&amp;ADDRESS($B$8,$X$2-1+$P$8)),BX$8)</f>
        <v>0</v>
      </c>
      <c r="BY152" s="65">
        <f t="shared" ca="1" si="141"/>
        <v>0</v>
      </c>
      <c r="BZ152" s="65">
        <f t="shared" ca="1" si="141"/>
        <v>0</v>
      </c>
      <c r="CA152" s="65">
        <f t="shared" ca="1" si="141"/>
        <v>0</v>
      </c>
      <c r="CB152" s="65">
        <f t="shared" ca="1" si="141"/>
        <v>1000000</v>
      </c>
      <c r="CC152" s="65">
        <f t="shared" ca="1" si="141"/>
        <v>0</v>
      </c>
      <c r="CD152" s="65">
        <f t="shared" ca="1" si="141"/>
        <v>0</v>
      </c>
      <c r="CE152" s="65">
        <f t="shared" ca="1" si="141"/>
        <v>0</v>
      </c>
      <c r="CF152" s="65">
        <f t="shared" ca="1" si="141"/>
        <v>0</v>
      </c>
    </row>
    <row r="153" spans="2:84" s="53" customFormat="1" ht="12" x14ac:dyDescent="0.25">
      <c r="B153" s="50">
        <f>ROW()</f>
        <v>153</v>
      </c>
      <c r="O153" s="56"/>
      <c r="P153" s="57"/>
      <c r="Q153" s="58"/>
      <c r="U153" s="62"/>
      <c r="W153" s="61"/>
      <c r="X153" s="65">
        <f t="shared" ca="1" si="131"/>
        <v>0</v>
      </c>
      <c r="Y153" s="65">
        <f t="shared" ca="1" si="136"/>
        <v>0</v>
      </c>
      <c r="Z153" s="65">
        <f t="shared" ca="1" si="136"/>
        <v>0</v>
      </c>
      <c r="AA153" s="65">
        <f t="shared" ca="1" si="136"/>
        <v>0</v>
      </c>
      <c r="AB153" s="65">
        <f t="shared" ca="1" si="136"/>
        <v>0</v>
      </c>
      <c r="AC153" s="65">
        <f t="shared" ca="1" si="136"/>
        <v>0</v>
      </c>
      <c r="AD153" s="65">
        <f t="shared" ca="1" si="136"/>
        <v>0</v>
      </c>
      <c r="AE153" s="65">
        <f t="shared" ca="1" si="136"/>
        <v>0</v>
      </c>
      <c r="AF153" s="65">
        <f t="shared" ca="1" si="136"/>
        <v>0</v>
      </c>
      <c r="AG153" s="65">
        <f t="shared" ca="1" si="136"/>
        <v>0</v>
      </c>
      <c r="AH153" s="65">
        <f t="shared" ca="1" si="136"/>
        <v>0</v>
      </c>
      <c r="AI153" s="65">
        <f t="shared" ref="Y153:AI175" ca="1" si="142">SUMIFS(INDIRECT("Prcsses!"&amp;ADDRESS($B153,$X$2)&amp;":"&amp;ADDRESS($B153,$X$2-1+$P$8)),INDIRECT("Prcsses!"&amp;ADDRESS($B$8,$X$2)&amp;":"&amp;ADDRESS($B$8,$X$2-1+$P$8)),AI$8)</f>
        <v>0</v>
      </c>
      <c r="AJ153" s="65">
        <f t="shared" ref="AJ153:CF158" ca="1" si="143">SUMIFS(INDIRECT("Prcsses!"&amp;ADDRESS($B153,$X$2)&amp;":"&amp;ADDRESS($B153,$X$2-1+$P$8)),INDIRECT("Prcsses!"&amp;ADDRESS($B$8,$X$2)&amp;":"&amp;ADDRESS($B$8,$X$2-1+$P$8)),AJ$8)</f>
        <v>0</v>
      </c>
      <c r="AK153" s="65">
        <f t="shared" ca="1" si="143"/>
        <v>0</v>
      </c>
      <c r="AL153" s="65">
        <f t="shared" ca="1" si="143"/>
        <v>0</v>
      </c>
      <c r="AM153" s="65">
        <f t="shared" ca="1" si="143"/>
        <v>0</v>
      </c>
      <c r="AN153" s="65">
        <f t="shared" ca="1" si="143"/>
        <v>0</v>
      </c>
      <c r="AO153" s="65">
        <f t="shared" ca="1" si="143"/>
        <v>0</v>
      </c>
      <c r="AP153" s="65">
        <f t="shared" ca="1" si="143"/>
        <v>0</v>
      </c>
      <c r="AQ153" s="65">
        <f t="shared" ca="1" si="143"/>
        <v>0</v>
      </c>
      <c r="AR153" s="65">
        <f t="shared" ca="1" si="143"/>
        <v>0</v>
      </c>
      <c r="AS153" s="65">
        <f t="shared" ca="1" si="143"/>
        <v>0</v>
      </c>
      <c r="AT153" s="65">
        <f t="shared" ca="1" si="143"/>
        <v>0</v>
      </c>
      <c r="AU153" s="65">
        <f t="shared" ca="1" si="143"/>
        <v>0</v>
      </c>
      <c r="AV153" s="65">
        <f t="shared" ca="1" si="143"/>
        <v>0</v>
      </c>
      <c r="AW153" s="65">
        <f t="shared" ca="1" si="143"/>
        <v>0</v>
      </c>
      <c r="AX153" s="65">
        <f t="shared" ca="1" si="143"/>
        <v>0</v>
      </c>
      <c r="AY153" s="65">
        <f t="shared" ca="1" si="143"/>
        <v>0</v>
      </c>
      <c r="AZ153" s="65">
        <f t="shared" ca="1" si="143"/>
        <v>0</v>
      </c>
      <c r="BA153" s="65">
        <f t="shared" ca="1" si="143"/>
        <v>0</v>
      </c>
      <c r="BB153" s="65">
        <f t="shared" ca="1" si="143"/>
        <v>0</v>
      </c>
      <c r="BC153" s="65">
        <f t="shared" ca="1" si="143"/>
        <v>0</v>
      </c>
      <c r="BD153" s="65">
        <f t="shared" ca="1" si="143"/>
        <v>0</v>
      </c>
      <c r="BE153" s="65">
        <f t="shared" ca="1" si="143"/>
        <v>0</v>
      </c>
      <c r="BF153" s="65">
        <f t="shared" ca="1" si="143"/>
        <v>0</v>
      </c>
      <c r="BG153" s="65">
        <f t="shared" ca="1" si="143"/>
        <v>0</v>
      </c>
      <c r="BH153" s="65">
        <f t="shared" ca="1" si="143"/>
        <v>0</v>
      </c>
      <c r="BI153" s="65">
        <f t="shared" ca="1" si="143"/>
        <v>0</v>
      </c>
      <c r="BJ153" s="65">
        <f t="shared" ca="1" si="143"/>
        <v>0</v>
      </c>
      <c r="BK153" s="65">
        <f t="shared" ca="1" si="143"/>
        <v>0</v>
      </c>
      <c r="BL153" s="65">
        <f t="shared" ca="1" si="143"/>
        <v>0</v>
      </c>
      <c r="BM153" s="65">
        <f t="shared" ca="1" si="143"/>
        <v>0</v>
      </c>
      <c r="BN153" s="65">
        <f t="shared" ca="1" si="143"/>
        <v>0</v>
      </c>
      <c r="BO153" s="65">
        <f t="shared" ca="1" si="143"/>
        <v>0</v>
      </c>
      <c r="BP153" s="65">
        <f t="shared" ca="1" si="143"/>
        <v>0</v>
      </c>
      <c r="BQ153" s="65">
        <f t="shared" ca="1" si="143"/>
        <v>0</v>
      </c>
      <c r="BR153" s="65">
        <f t="shared" ca="1" si="143"/>
        <v>0</v>
      </c>
      <c r="BS153" s="65">
        <f t="shared" ca="1" si="143"/>
        <v>0</v>
      </c>
      <c r="BT153" s="65">
        <f t="shared" ca="1" si="143"/>
        <v>0</v>
      </c>
      <c r="BU153" s="65">
        <f t="shared" ca="1" si="143"/>
        <v>0</v>
      </c>
      <c r="BV153" s="65">
        <f t="shared" ca="1" si="143"/>
        <v>2500000</v>
      </c>
      <c r="BW153" s="65">
        <f t="shared" ca="1" si="143"/>
        <v>2500000</v>
      </c>
      <c r="BX153" s="65">
        <f t="shared" ca="1" si="143"/>
        <v>2500000</v>
      </c>
      <c r="BY153" s="65">
        <f t="shared" ca="1" si="143"/>
        <v>2500000</v>
      </c>
      <c r="BZ153" s="65">
        <f t="shared" ca="1" si="143"/>
        <v>2500000</v>
      </c>
      <c r="CA153" s="65">
        <f t="shared" ca="1" si="143"/>
        <v>2500000</v>
      </c>
      <c r="CB153" s="65">
        <f t="shared" ca="1" si="143"/>
        <v>0</v>
      </c>
      <c r="CC153" s="65">
        <f t="shared" ca="1" si="143"/>
        <v>0</v>
      </c>
      <c r="CD153" s="65">
        <f t="shared" ca="1" si="143"/>
        <v>0</v>
      </c>
      <c r="CE153" s="65">
        <f t="shared" ca="1" si="143"/>
        <v>0</v>
      </c>
      <c r="CF153" s="65">
        <f t="shared" ca="1" si="143"/>
        <v>0</v>
      </c>
    </row>
    <row r="154" spans="2:84" s="53" customFormat="1" ht="12" x14ac:dyDescent="0.25">
      <c r="B154" s="50">
        <f>ROW()</f>
        <v>154</v>
      </c>
      <c r="O154" s="56"/>
      <c r="P154" s="57"/>
      <c r="Q154" s="58"/>
      <c r="U154" s="62"/>
      <c r="W154" s="61"/>
      <c r="X154" s="65">
        <f t="shared" ca="1" si="131"/>
        <v>0</v>
      </c>
      <c r="Y154" s="65">
        <f t="shared" ca="1" si="142"/>
        <v>0</v>
      </c>
      <c r="Z154" s="65">
        <f t="shared" ca="1" si="142"/>
        <v>0</v>
      </c>
      <c r="AA154" s="65">
        <f t="shared" ca="1" si="142"/>
        <v>0</v>
      </c>
      <c r="AB154" s="65">
        <f t="shared" ca="1" si="142"/>
        <v>0</v>
      </c>
      <c r="AC154" s="65">
        <f t="shared" ca="1" si="142"/>
        <v>0</v>
      </c>
      <c r="AD154" s="65">
        <f t="shared" ca="1" si="142"/>
        <v>0</v>
      </c>
      <c r="AE154" s="65">
        <f t="shared" ca="1" si="142"/>
        <v>0</v>
      </c>
      <c r="AF154" s="65">
        <f t="shared" ca="1" si="142"/>
        <v>0</v>
      </c>
      <c r="AG154" s="65">
        <f t="shared" ca="1" si="142"/>
        <v>0</v>
      </c>
      <c r="AH154" s="65">
        <f t="shared" ca="1" si="142"/>
        <v>0</v>
      </c>
      <c r="AI154" s="65">
        <f t="shared" ca="1" si="142"/>
        <v>0</v>
      </c>
      <c r="AJ154" s="65">
        <f t="shared" ca="1" si="143"/>
        <v>0</v>
      </c>
      <c r="AK154" s="65">
        <f t="shared" ca="1" si="143"/>
        <v>0</v>
      </c>
      <c r="AL154" s="65">
        <f t="shared" ca="1" si="143"/>
        <v>0</v>
      </c>
      <c r="AM154" s="65">
        <f t="shared" ca="1" si="143"/>
        <v>0</v>
      </c>
      <c r="AN154" s="65">
        <f t="shared" ca="1" si="143"/>
        <v>0</v>
      </c>
      <c r="AO154" s="65">
        <f t="shared" ca="1" si="143"/>
        <v>0</v>
      </c>
      <c r="AP154" s="65">
        <f t="shared" ca="1" si="143"/>
        <v>0</v>
      </c>
      <c r="AQ154" s="65">
        <f t="shared" ca="1" si="143"/>
        <v>0</v>
      </c>
      <c r="AR154" s="65">
        <f t="shared" ca="1" si="143"/>
        <v>0</v>
      </c>
      <c r="AS154" s="65">
        <f t="shared" ca="1" si="143"/>
        <v>0</v>
      </c>
      <c r="AT154" s="65">
        <f t="shared" ca="1" si="143"/>
        <v>0</v>
      </c>
      <c r="AU154" s="65">
        <f t="shared" ca="1" si="143"/>
        <v>0</v>
      </c>
      <c r="AV154" s="65">
        <f t="shared" ca="1" si="143"/>
        <v>0</v>
      </c>
      <c r="AW154" s="65">
        <f t="shared" ca="1" si="143"/>
        <v>0</v>
      </c>
      <c r="AX154" s="65">
        <f t="shared" ca="1" si="143"/>
        <v>0</v>
      </c>
      <c r="AY154" s="65">
        <f t="shared" ca="1" si="143"/>
        <v>0</v>
      </c>
      <c r="AZ154" s="65">
        <f t="shared" ca="1" si="143"/>
        <v>0</v>
      </c>
      <c r="BA154" s="65">
        <f t="shared" ca="1" si="143"/>
        <v>0</v>
      </c>
      <c r="BB154" s="65">
        <f t="shared" ca="1" si="143"/>
        <v>0</v>
      </c>
      <c r="BC154" s="65">
        <f t="shared" ca="1" si="143"/>
        <v>0</v>
      </c>
      <c r="BD154" s="65">
        <f t="shared" ca="1" si="143"/>
        <v>0</v>
      </c>
      <c r="BE154" s="65">
        <f t="shared" ca="1" si="143"/>
        <v>0</v>
      </c>
      <c r="BF154" s="65">
        <f t="shared" ca="1" si="143"/>
        <v>0</v>
      </c>
      <c r="BG154" s="65">
        <f t="shared" ca="1" si="143"/>
        <v>0</v>
      </c>
      <c r="BH154" s="65">
        <f t="shared" ca="1" si="143"/>
        <v>0</v>
      </c>
      <c r="BI154" s="65">
        <f t="shared" ca="1" si="143"/>
        <v>0</v>
      </c>
      <c r="BJ154" s="65">
        <f t="shared" ca="1" si="143"/>
        <v>0</v>
      </c>
      <c r="BK154" s="65">
        <f t="shared" ca="1" si="143"/>
        <v>0</v>
      </c>
      <c r="BL154" s="65">
        <f t="shared" ca="1" si="143"/>
        <v>0</v>
      </c>
      <c r="BM154" s="65">
        <f t="shared" ca="1" si="143"/>
        <v>0</v>
      </c>
      <c r="BN154" s="65">
        <f t="shared" ca="1" si="143"/>
        <v>0</v>
      </c>
      <c r="BO154" s="65">
        <f t="shared" ca="1" si="143"/>
        <v>0</v>
      </c>
      <c r="BP154" s="65">
        <f t="shared" ca="1" si="143"/>
        <v>0</v>
      </c>
      <c r="BQ154" s="65">
        <f t="shared" ca="1" si="143"/>
        <v>0</v>
      </c>
      <c r="BR154" s="65">
        <f t="shared" ca="1" si="143"/>
        <v>0</v>
      </c>
      <c r="BS154" s="65">
        <f t="shared" ca="1" si="143"/>
        <v>0</v>
      </c>
      <c r="BT154" s="65">
        <f t="shared" ca="1" si="143"/>
        <v>0</v>
      </c>
      <c r="BU154" s="65">
        <f t="shared" ca="1" si="143"/>
        <v>0</v>
      </c>
      <c r="BV154" s="65">
        <f t="shared" ca="1" si="143"/>
        <v>5000000</v>
      </c>
      <c r="BW154" s="65">
        <f t="shared" ca="1" si="143"/>
        <v>5000000</v>
      </c>
      <c r="BX154" s="65">
        <f t="shared" ca="1" si="143"/>
        <v>5000000</v>
      </c>
      <c r="BY154" s="65">
        <f t="shared" ca="1" si="143"/>
        <v>0</v>
      </c>
      <c r="BZ154" s="65">
        <f t="shared" ca="1" si="143"/>
        <v>0</v>
      </c>
      <c r="CA154" s="65">
        <f t="shared" ca="1" si="143"/>
        <v>0</v>
      </c>
      <c r="CB154" s="65">
        <f t="shared" ca="1" si="143"/>
        <v>0</v>
      </c>
      <c r="CC154" s="65">
        <f t="shared" ca="1" si="143"/>
        <v>0</v>
      </c>
      <c r="CD154" s="65">
        <f t="shared" ca="1" si="143"/>
        <v>0</v>
      </c>
      <c r="CE154" s="65">
        <f t="shared" ca="1" si="143"/>
        <v>0</v>
      </c>
      <c r="CF154" s="65">
        <f t="shared" ca="1" si="143"/>
        <v>0</v>
      </c>
    </row>
    <row r="155" spans="2:84" s="53" customFormat="1" ht="12" x14ac:dyDescent="0.25">
      <c r="B155" s="50">
        <f>ROW()</f>
        <v>155</v>
      </c>
      <c r="O155" s="56"/>
      <c r="P155" s="57"/>
      <c r="Q155" s="58"/>
      <c r="U155" s="62"/>
      <c r="W155" s="61"/>
      <c r="X155" s="65">
        <f t="shared" ca="1" si="131"/>
        <v>0</v>
      </c>
      <c r="Y155" s="65">
        <f t="shared" ca="1" si="142"/>
        <v>0</v>
      </c>
      <c r="Z155" s="65">
        <f t="shared" ca="1" si="142"/>
        <v>0</v>
      </c>
      <c r="AA155" s="65">
        <f t="shared" ca="1" si="142"/>
        <v>0</v>
      </c>
      <c r="AB155" s="65">
        <f t="shared" ca="1" si="142"/>
        <v>0</v>
      </c>
      <c r="AC155" s="65">
        <f t="shared" ca="1" si="142"/>
        <v>0</v>
      </c>
      <c r="AD155" s="65">
        <f t="shared" ca="1" si="142"/>
        <v>0</v>
      </c>
      <c r="AE155" s="65">
        <f t="shared" ca="1" si="142"/>
        <v>0</v>
      </c>
      <c r="AF155" s="65">
        <f t="shared" ca="1" si="142"/>
        <v>0</v>
      </c>
      <c r="AG155" s="65">
        <f t="shared" ca="1" si="142"/>
        <v>0</v>
      </c>
      <c r="AH155" s="65">
        <f t="shared" ca="1" si="142"/>
        <v>0</v>
      </c>
      <c r="AI155" s="65">
        <f t="shared" ca="1" si="142"/>
        <v>0</v>
      </c>
      <c r="AJ155" s="65">
        <f t="shared" ca="1" si="143"/>
        <v>0</v>
      </c>
      <c r="AK155" s="65">
        <f t="shared" ca="1" si="143"/>
        <v>0</v>
      </c>
      <c r="AL155" s="65">
        <f t="shared" ca="1" si="143"/>
        <v>0</v>
      </c>
      <c r="AM155" s="65">
        <f t="shared" ca="1" si="143"/>
        <v>0</v>
      </c>
      <c r="AN155" s="65">
        <f t="shared" ca="1" si="143"/>
        <v>0</v>
      </c>
      <c r="AO155" s="65">
        <f t="shared" ca="1" si="143"/>
        <v>0</v>
      </c>
      <c r="AP155" s="65">
        <f t="shared" ca="1" si="143"/>
        <v>0</v>
      </c>
      <c r="AQ155" s="65">
        <f t="shared" ca="1" si="143"/>
        <v>0</v>
      </c>
      <c r="AR155" s="65">
        <f t="shared" ca="1" si="143"/>
        <v>0</v>
      </c>
      <c r="AS155" s="65">
        <f t="shared" ca="1" si="143"/>
        <v>0</v>
      </c>
      <c r="AT155" s="65">
        <f t="shared" ca="1" si="143"/>
        <v>0</v>
      </c>
      <c r="AU155" s="65">
        <f t="shared" ca="1" si="143"/>
        <v>0</v>
      </c>
      <c r="AV155" s="65">
        <f t="shared" ca="1" si="143"/>
        <v>0</v>
      </c>
      <c r="AW155" s="65">
        <f t="shared" ca="1" si="143"/>
        <v>0</v>
      </c>
      <c r="AX155" s="65">
        <f t="shared" ca="1" si="143"/>
        <v>0</v>
      </c>
      <c r="AY155" s="65">
        <f t="shared" ca="1" si="143"/>
        <v>0</v>
      </c>
      <c r="AZ155" s="65">
        <f t="shared" ca="1" si="143"/>
        <v>0</v>
      </c>
      <c r="BA155" s="65">
        <f t="shared" ca="1" si="143"/>
        <v>0</v>
      </c>
      <c r="BB155" s="65">
        <f t="shared" ca="1" si="143"/>
        <v>0</v>
      </c>
      <c r="BC155" s="65">
        <f t="shared" ca="1" si="143"/>
        <v>0</v>
      </c>
      <c r="BD155" s="65">
        <f t="shared" ca="1" si="143"/>
        <v>0</v>
      </c>
      <c r="BE155" s="65">
        <f t="shared" ca="1" si="143"/>
        <v>0</v>
      </c>
      <c r="BF155" s="65">
        <f t="shared" ca="1" si="143"/>
        <v>0</v>
      </c>
      <c r="BG155" s="65">
        <f t="shared" ca="1" si="143"/>
        <v>0</v>
      </c>
      <c r="BH155" s="65">
        <f t="shared" ca="1" si="143"/>
        <v>0</v>
      </c>
      <c r="BI155" s="65">
        <f t="shared" ca="1" si="143"/>
        <v>0</v>
      </c>
      <c r="BJ155" s="65">
        <f t="shared" ca="1" si="143"/>
        <v>0</v>
      </c>
      <c r="BK155" s="65">
        <f t="shared" ca="1" si="143"/>
        <v>0</v>
      </c>
      <c r="BL155" s="65">
        <f t="shared" ca="1" si="143"/>
        <v>0</v>
      </c>
      <c r="BM155" s="65">
        <f t="shared" ca="1" si="143"/>
        <v>0</v>
      </c>
      <c r="BN155" s="65">
        <f t="shared" ca="1" si="143"/>
        <v>0</v>
      </c>
      <c r="BO155" s="65">
        <f t="shared" ca="1" si="143"/>
        <v>0</v>
      </c>
      <c r="BP155" s="65">
        <f t="shared" ca="1" si="143"/>
        <v>0</v>
      </c>
      <c r="BQ155" s="65">
        <f t="shared" ca="1" si="143"/>
        <v>0</v>
      </c>
      <c r="BR155" s="65">
        <f t="shared" ca="1" si="143"/>
        <v>0</v>
      </c>
      <c r="BS155" s="65">
        <f t="shared" ca="1" si="143"/>
        <v>0</v>
      </c>
      <c r="BT155" s="65">
        <f t="shared" ca="1" si="143"/>
        <v>0</v>
      </c>
      <c r="BU155" s="65">
        <f t="shared" ca="1" si="143"/>
        <v>2500000</v>
      </c>
      <c r="BV155" s="65">
        <f t="shared" ca="1" si="143"/>
        <v>2500000</v>
      </c>
      <c r="BW155" s="65">
        <f t="shared" ca="1" si="143"/>
        <v>0</v>
      </c>
      <c r="BX155" s="65">
        <f t="shared" ca="1" si="143"/>
        <v>0</v>
      </c>
      <c r="BY155" s="65">
        <f t="shared" ca="1" si="143"/>
        <v>0</v>
      </c>
      <c r="BZ155" s="65">
        <f t="shared" ca="1" si="143"/>
        <v>0</v>
      </c>
      <c r="CA155" s="65">
        <f t="shared" ca="1" si="143"/>
        <v>0</v>
      </c>
      <c r="CB155" s="65">
        <f t="shared" ca="1" si="143"/>
        <v>0</v>
      </c>
      <c r="CC155" s="65">
        <f t="shared" ca="1" si="143"/>
        <v>0</v>
      </c>
      <c r="CD155" s="65">
        <f t="shared" ca="1" si="143"/>
        <v>0</v>
      </c>
      <c r="CE155" s="65">
        <f t="shared" ca="1" si="143"/>
        <v>0</v>
      </c>
      <c r="CF155" s="65">
        <f t="shared" ca="1" si="143"/>
        <v>0</v>
      </c>
    </row>
    <row r="156" spans="2:84" s="53" customFormat="1" ht="12" x14ac:dyDescent="0.25">
      <c r="B156" s="50">
        <f>ROW()</f>
        <v>156</v>
      </c>
      <c r="O156" s="56"/>
      <c r="P156" s="57"/>
      <c r="Q156" s="58"/>
      <c r="U156" s="62"/>
      <c r="W156" s="61"/>
      <c r="X156" s="65">
        <f t="shared" ca="1" si="131"/>
        <v>0</v>
      </c>
      <c r="Y156" s="65">
        <f t="shared" ca="1" si="142"/>
        <v>0</v>
      </c>
      <c r="Z156" s="65">
        <f t="shared" ca="1" si="142"/>
        <v>0</v>
      </c>
      <c r="AA156" s="65">
        <f t="shared" ca="1" si="142"/>
        <v>0</v>
      </c>
      <c r="AB156" s="65">
        <f t="shared" ca="1" si="142"/>
        <v>0</v>
      </c>
      <c r="AC156" s="65">
        <f t="shared" ca="1" si="142"/>
        <v>0</v>
      </c>
      <c r="AD156" s="65">
        <f t="shared" ca="1" si="142"/>
        <v>0</v>
      </c>
      <c r="AE156" s="65">
        <f t="shared" ca="1" si="142"/>
        <v>0</v>
      </c>
      <c r="AF156" s="65">
        <f t="shared" ca="1" si="142"/>
        <v>0</v>
      </c>
      <c r="AG156" s="65">
        <f t="shared" ca="1" si="142"/>
        <v>0</v>
      </c>
      <c r="AH156" s="65">
        <f t="shared" ca="1" si="142"/>
        <v>0</v>
      </c>
      <c r="AI156" s="65">
        <f t="shared" ca="1" si="142"/>
        <v>0</v>
      </c>
      <c r="AJ156" s="65">
        <f t="shared" ca="1" si="143"/>
        <v>0</v>
      </c>
      <c r="AK156" s="65">
        <f t="shared" ca="1" si="143"/>
        <v>0</v>
      </c>
      <c r="AL156" s="65">
        <f t="shared" ca="1" si="143"/>
        <v>0</v>
      </c>
      <c r="AM156" s="65">
        <f t="shared" ca="1" si="143"/>
        <v>0</v>
      </c>
      <c r="AN156" s="65">
        <f t="shared" ca="1" si="143"/>
        <v>0</v>
      </c>
      <c r="AO156" s="65">
        <f t="shared" ca="1" si="143"/>
        <v>0</v>
      </c>
      <c r="AP156" s="65">
        <f t="shared" ca="1" si="143"/>
        <v>0</v>
      </c>
      <c r="AQ156" s="65">
        <f t="shared" ca="1" si="143"/>
        <v>0</v>
      </c>
      <c r="AR156" s="65">
        <f t="shared" ca="1" si="143"/>
        <v>0</v>
      </c>
      <c r="AS156" s="65">
        <f t="shared" ca="1" si="143"/>
        <v>0</v>
      </c>
      <c r="AT156" s="65">
        <f t="shared" ca="1" si="143"/>
        <v>0</v>
      </c>
      <c r="AU156" s="65">
        <f t="shared" ca="1" si="143"/>
        <v>0</v>
      </c>
      <c r="AV156" s="65">
        <f t="shared" ca="1" si="143"/>
        <v>0</v>
      </c>
      <c r="AW156" s="65">
        <f t="shared" ca="1" si="143"/>
        <v>0</v>
      </c>
      <c r="AX156" s="65">
        <f t="shared" ca="1" si="143"/>
        <v>0</v>
      </c>
      <c r="AY156" s="65">
        <f t="shared" ca="1" si="143"/>
        <v>0</v>
      </c>
      <c r="AZ156" s="65">
        <f t="shared" ca="1" si="143"/>
        <v>0</v>
      </c>
      <c r="BA156" s="65">
        <f t="shared" ca="1" si="143"/>
        <v>0</v>
      </c>
      <c r="BB156" s="65">
        <f t="shared" ca="1" si="143"/>
        <v>0</v>
      </c>
      <c r="BC156" s="65">
        <f t="shared" ca="1" si="143"/>
        <v>0</v>
      </c>
      <c r="BD156" s="65">
        <f t="shared" ca="1" si="143"/>
        <v>0</v>
      </c>
      <c r="BE156" s="65">
        <f t="shared" ca="1" si="143"/>
        <v>0</v>
      </c>
      <c r="BF156" s="65">
        <f t="shared" ca="1" si="143"/>
        <v>0</v>
      </c>
      <c r="BG156" s="65">
        <f t="shared" ca="1" si="143"/>
        <v>0</v>
      </c>
      <c r="BH156" s="65">
        <f t="shared" ca="1" si="143"/>
        <v>0</v>
      </c>
      <c r="BI156" s="65">
        <f t="shared" ca="1" si="143"/>
        <v>0</v>
      </c>
      <c r="BJ156" s="65">
        <f t="shared" ca="1" si="143"/>
        <v>0</v>
      </c>
      <c r="BK156" s="65">
        <f t="shared" ca="1" si="143"/>
        <v>0</v>
      </c>
      <c r="BL156" s="65">
        <f t="shared" ca="1" si="143"/>
        <v>0</v>
      </c>
      <c r="BM156" s="65">
        <f t="shared" ca="1" si="143"/>
        <v>0</v>
      </c>
      <c r="BN156" s="65">
        <f t="shared" ca="1" si="143"/>
        <v>0</v>
      </c>
      <c r="BO156" s="65">
        <f t="shared" ca="1" si="143"/>
        <v>0</v>
      </c>
      <c r="BP156" s="65">
        <f t="shared" ca="1" si="143"/>
        <v>0</v>
      </c>
      <c r="BQ156" s="65">
        <f t="shared" ca="1" si="143"/>
        <v>0</v>
      </c>
      <c r="BR156" s="65">
        <f t="shared" ca="1" si="143"/>
        <v>0</v>
      </c>
      <c r="BS156" s="65">
        <f t="shared" ca="1" si="143"/>
        <v>0</v>
      </c>
      <c r="BT156" s="65">
        <f t="shared" ca="1" si="143"/>
        <v>1000000</v>
      </c>
      <c r="BU156" s="65">
        <f t="shared" ca="1" si="143"/>
        <v>0</v>
      </c>
      <c r="BV156" s="65">
        <f t="shared" ca="1" si="143"/>
        <v>0</v>
      </c>
      <c r="BW156" s="65">
        <f t="shared" ca="1" si="143"/>
        <v>0</v>
      </c>
      <c r="BX156" s="65">
        <f t="shared" ca="1" si="143"/>
        <v>0</v>
      </c>
      <c r="BY156" s="65">
        <f t="shared" ca="1" si="143"/>
        <v>0</v>
      </c>
      <c r="BZ156" s="65">
        <f t="shared" ca="1" si="143"/>
        <v>0</v>
      </c>
      <c r="CA156" s="65">
        <f t="shared" ca="1" si="143"/>
        <v>0</v>
      </c>
      <c r="CB156" s="65">
        <f t="shared" ca="1" si="143"/>
        <v>0</v>
      </c>
      <c r="CC156" s="65">
        <f t="shared" ca="1" si="143"/>
        <v>0</v>
      </c>
      <c r="CD156" s="65">
        <f t="shared" ca="1" si="143"/>
        <v>0</v>
      </c>
      <c r="CE156" s="65">
        <f t="shared" ca="1" si="143"/>
        <v>0</v>
      </c>
      <c r="CF156" s="65">
        <f t="shared" ca="1" si="143"/>
        <v>0</v>
      </c>
    </row>
    <row r="157" spans="2:84" s="53" customFormat="1" ht="12" x14ac:dyDescent="0.25">
      <c r="B157" s="50">
        <f>ROW()</f>
        <v>157</v>
      </c>
      <c r="O157" s="56"/>
      <c r="P157" s="57"/>
      <c r="Q157" s="58"/>
      <c r="U157" s="62"/>
      <c r="W157" s="61"/>
      <c r="X157" s="65">
        <f t="shared" ca="1" si="131"/>
        <v>0</v>
      </c>
      <c r="Y157" s="65">
        <f t="shared" ca="1" si="142"/>
        <v>0</v>
      </c>
      <c r="Z157" s="65">
        <f t="shared" ca="1" si="142"/>
        <v>0</v>
      </c>
      <c r="AA157" s="65">
        <f t="shared" ca="1" si="142"/>
        <v>0</v>
      </c>
      <c r="AB157" s="65">
        <f t="shared" ca="1" si="142"/>
        <v>0</v>
      </c>
      <c r="AC157" s="65">
        <f t="shared" ca="1" si="142"/>
        <v>0</v>
      </c>
      <c r="AD157" s="65">
        <f t="shared" ca="1" si="142"/>
        <v>0</v>
      </c>
      <c r="AE157" s="65">
        <f t="shared" ca="1" si="142"/>
        <v>0</v>
      </c>
      <c r="AF157" s="65">
        <f t="shared" ca="1" si="142"/>
        <v>0</v>
      </c>
      <c r="AG157" s="65">
        <f t="shared" ca="1" si="142"/>
        <v>0</v>
      </c>
      <c r="AH157" s="65">
        <f t="shared" ca="1" si="142"/>
        <v>0</v>
      </c>
      <c r="AI157" s="65">
        <f t="shared" ca="1" si="142"/>
        <v>0</v>
      </c>
      <c r="AJ157" s="65">
        <f t="shared" ca="1" si="143"/>
        <v>0</v>
      </c>
      <c r="AK157" s="65">
        <f t="shared" ca="1" si="143"/>
        <v>0</v>
      </c>
      <c r="AL157" s="65">
        <f t="shared" ca="1" si="143"/>
        <v>0</v>
      </c>
      <c r="AM157" s="65">
        <f t="shared" ca="1" si="143"/>
        <v>0</v>
      </c>
      <c r="AN157" s="65">
        <f t="shared" ca="1" si="143"/>
        <v>0</v>
      </c>
      <c r="AO157" s="65">
        <f t="shared" ca="1" si="143"/>
        <v>0</v>
      </c>
      <c r="AP157" s="65">
        <f t="shared" ca="1" si="143"/>
        <v>0</v>
      </c>
      <c r="AQ157" s="65">
        <f t="shared" ca="1" si="143"/>
        <v>0</v>
      </c>
      <c r="AR157" s="65">
        <f t="shared" ca="1" si="143"/>
        <v>0</v>
      </c>
      <c r="AS157" s="65">
        <f t="shared" ca="1" si="143"/>
        <v>0</v>
      </c>
      <c r="AT157" s="65">
        <f t="shared" ca="1" si="143"/>
        <v>0</v>
      </c>
      <c r="AU157" s="65">
        <f t="shared" ca="1" si="143"/>
        <v>0</v>
      </c>
      <c r="AV157" s="65">
        <f t="shared" ca="1" si="143"/>
        <v>0</v>
      </c>
      <c r="AW157" s="65">
        <f t="shared" ca="1" si="143"/>
        <v>0</v>
      </c>
      <c r="AX157" s="65">
        <f t="shared" ca="1" si="143"/>
        <v>0</v>
      </c>
      <c r="AY157" s="65">
        <f t="shared" ca="1" si="143"/>
        <v>0</v>
      </c>
      <c r="AZ157" s="65">
        <f t="shared" ca="1" si="143"/>
        <v>0</v>
      </c>
      <c r="BA157" s="65">
        <f t="shared" ca="1" si="143"/>
        <v>0</v>
      </c>
      <c r="BB157" s="65">
        <f t="shared" ca="1" si="143"/>
        <v>0</v>
      </c>
      <c r="BC157" s="65">
        <f t="shared" ca="1" si="143"/>
        <v>0</v>
      </c>
      <c r="BD157" s="65">
        <f t="shared" ca="1" si="143"/>
        <v>0</v>
      </c>
      <c r="BE157" s="65">
        <f t="shared" ca="1" si="143"/>
        <v>0</v>
      </c>
      <c r="BF157" s="65">
        <f t="shared" ca="1" si="143"/>
        <v>0</v>
      </c>
      <c r="BG157" s="65">
        <f t="shared" ca="1" si="143"/>
        <v>0</v>
      </c>
      <c r="BH157" s="65">
        <f t="shared" ca="1" si="143"/>
        <v>0</v>
      </c>
      <c r="BI157" s="65">
        <f t="shared" ca="1" si="143"/>
        <v>0</v>
      </c>
      <c r="BJ157" s="65">
        <f t="shared" ca="1" si="143"/>
        <v>0</v>
      </c>
      <c r="BK157" s="65">
        <f t="shared" ca="1" si="143"/>
        <v>0</v>
      </c>
      <c r="BL157" s="65">
        <f t="shared" ca="1" si="143"/>
        <v>0</v>
      </c>
      <c r="BM157" s="65">
        <f t="shared" ca="1" si="143"/>
        <v>0</v>
      </c>
      <c r="BN157" s="65">
        <f t="shared" ca="1" si="143"/>
        <v>0</v>
      </c>
      <c r="BO157" s="65">
        <f t="shared" ca="1" si="143"/>
        <v>0</v>
      </c>
      <c r="BP157" s="65">
        <f t="shared" ca="1" si="143"/>
        <v>0</v>
      </c>
      <c r="BQ157" s="65">
        <f t="shared" ca="1" si="143"/>
        <v>0</v>
      </c>
      <c r="BR157" s="65">
        <f t="shared" ca="1" si="143"/>
        <v>0</v>
      </c>
      <c r="BS157" s="65">
        <f t="shared" ca="1" si="143"/>
        <v>0</v>
      </c>
      <c r="BT157" s="65">
        <f t="shared" ca="1" si="143"/>
        <v>0</v>
      </c>
      <c r="BU157" s="65">
        <f t="shared" ca="1" si="143"/>
        <v>0</v>
      </c>
      <c r="BV157" s="65">
        <f t="shared" ca="1" si="143"/>
        <v>0</v>
      </c>
      <c r="BW157" s="65">
        <f t="shared" ca="1" si="143"/>
        <v>0</v>
      </c>
      <c r="BX157" s="65">
        <f t="shared" ca="1" si="143"/>
        <v>0</v>
      </c>
      <c r="BY157" s="65">
        <f t="shared" ca="1" si="143"/>
        <v>0</v>
      </c>
      <c r="BZ157" s="65">
        <f t="shared" ca="1" si="143"/>
        <v>0</v>
      </c>
      <c r="CA157" s="65">
        <f t="shared" ca="1" si="143"/>
        <v>0</v>
      </c>
      <c r="CB157" s="65">
        <f t="shared" ca="1" si="143"/>
        <v>0</v>
      </c>
      <c r="CC157" s="65">
        <f t="shared" ca="1" si="143"/>
        <v>0</v>
      </c>
      <c r="CD157" s="65">
        <f t="shared" ca="1" si="143"/>
        <v>0</v>
      </c>
      <c r="CE157" s="65">
        <f t="shared" ca="1" si="143"/>
        <v>0</v>
      </c>
      <c r="CF157" s="65">
        <f t="shared" ca="1" si="143"/>
        <v>0</v>
      </c>
    </row>
    <row r="158" spans="2:84" s="53" customFormat="1" ht="12" x14ac:dyDescent="0.25">
      <c r="B158" s="50">
        <f>ROW()</f>
        <v>158</v>
      </c>
      <c r="O158" s="56"/>
      <c r="P158" s="57"/>
      <c r="Q158" s="58"/>
      <c r="U158" s="62"/>
      <c r="W158" s="61"/>
      <c r="X158" s="65">
        <f t="shared" ca="1" si="131"/>
        <v>0</v>
      </c>
      <c r="Y158" s="65">
        <f t="shared" ca="1" si="142"/>
        <v>0</v>
      </c>
      <c r="Z158" s="65">
        <f t="shared" ca="1" si="142"/>
        <v>0</v>
      </c>
      <c r="AA158" s="65">
        <f t="shared" ca="1" si="142"/>
        <v>0</v>
      </c>
      <c r="AB158" s="65">
        <f t="shared" ca="1" si="142"/>
        <v>0</v>
      </c>
      <c r="AC158" s="65">
        <f t="shared" ca="1" si="142"/>
        <v>0</v>
      </c>
      <c r="AD158" s="65">
        <f t="shared" ca="1" si="142"/>
        <v>0</v>
      </c>
      <c r="AE158" s="65">
        <f t="shared" ca="1" si="142"/>
        <v>0</v>
      </c>
      <c r="AF158" s="65">
        <f t="shared" ca="1" si="142"/>
        <v>0</v>
      </c>
      <c r="AG158" s="65">
        <f t="shared" ca="1" si="142"/>
        <v>0</v>
      </c>
      <c r="AH158" s="65">
        <f t="shared" ca="1" si="142"/>
        <v>0</v>
      </c>
      <c r="AI158" s="65">
        <f t="shared" ca="1" si="142"/>
        <v>0</v>
      </c>
      <c r="AJ158" s="65">
        <f t="shared" ca="1" si="143"/>
        <v>0</v>
      </c>
      <c r="AK158" s="65">
        <f t="shared" ca="1" si="143"/>
        <v>0</v>
      </c>
      <c r="AL158" s="65">
        <f t="shared" ca="1" si="143"/>
        <v>0</v>
      </c>
      <c r="AM158" s="65">
        <f t="shared" ca="1" si="143"/>
        <v>0</v>
      </c>
      <c r="AN158" s="65">
        <f t="shared" ca="1" si="143"/>
        <v>0</v>
      </c>
      <c r="AO158" s="65">
        <f t="shared" ca="1" si="143"/>
        <v>0</v>
      </c>
      <c r="AP158" s="65">
        <f t="shared" ca="1" si="143"/>
        <v>0</v>
      </c>
      <c r="AQ158" s="65">
        <f t="shared" ca="1" si="143"/>
        <v>0</v>
      </c>
      <c r="AR158" s="65">
        <f t="shared" ca="1" si="143"/>
        <v>0</v>
      </c>
      <c r="AS158" s="65">
        <f t="shared" ca="1" si="143"/>
        <v>0</v>
      </c>
      <c r="AT158" s="65">
        <f t="shared" ref="AJ158:CF163" ca="1" si="144">SUMIFS(INDIRECT("Prcsses!"&amp;ADDRESS($B158,$X$2)&amp;":"&amp;ADDRESS($B158,$X$2-1+$P$8)),INDIRECT("Prcsses!"&amp;ADDRESS($B$8,$X$2)&amp;":"&amp;ADDRESS($B$8,$X$2-1+$P$8)),AT$8)</f>
        <v>0</v>
      </c>
      <c r="AU158" s="65">
        <f t="shared" ca="1" si="144"/>
        <v>0</v>
      </c>
      <c r="AV158" s="65">
        <f t="shared" ca="1" si="144"/>
        <v>0</v>
      </c>
      <c r="AW158" s="65">
        <f t="shared" ca="1" si="144"/>
        <v>0</v>
      </c>
      <c r="AX158" s="65">
        <f t="shared" ca="1" si="144"/>
        <v>0</v>
      </c>
      <c r="AY158" s="65">
        <f t="shared" ca="1" si="144"/>
        <v>0</v>
      </c>
      <c r="AZ158" s="65">
        <f t="shared" ca="1" si="144"/>
        <v>0</v>
      </c>
      <c r="BA158" s="65">
        <f t="shared" ca="1" si="144"/>
        <v>0</v>
      </c>
      <c r="BB158" s="65">
        <f t="shared" ca="1" si="144"/>
        <v>0</v>
      </c>
      <c r="BC158" s="65">
        <f t="shared" ca="1" si="144"/>
        <v>0</v>
      </c>
      <c r="BD158" s="65">
        <f t="shared" ca="1" si="144"/>
        <v>0</v>
      </c>
      <c r="BE158" s="65">
        <f t="shared" ca="1" si="144"/>
        <v>0</v>
      </c>
      <c r="BF158" s="65">
        <f t="shared" ca="1" si="144"/>
        <v>0</v>
      </c>
      <c r="BG158" s="65">
        <f t="shared" ca="1" si="144"/>
        <v>0</v>
      </c>
      <c r="BH158" s="65">
        <f t="shared" ca="1" si="144"/>
        <v>0</v>
      </c>
      <c r="BI158" s="65">
        <f t="shared" ca="1" si="144"/>
        <v>0</v>
      </c>
      <c r="BJ158" s="65">
        <f t="shared" ca="1" si="144"/>
        <v>0</v>
      </c>
      <c r="BK158" s="65">
        <f t="shared" ca="1" si="144"/>
        <v>0</v>
      </c>
      <c r="BL158" s="65">
        <f t="shared" ca="1" si="144"/>
        <v>0</v>
      </c>
      <c r="BM158" s="65">
        <f t="shared" ca="1" si="144"/>
        <v>0</v>
      </c>
      <c r="BN158" s="65">
        <f t="shared" ca="1" si="144"/>
        <v>0</v>
      </c>
      <c r="BO158" s="65">
        <f t="shared" ca="1" si="144"/>
        <v>0</v>
      </c>
      <c r="BP158" s="65">
        <f t="shared" ca="1" si="144"/>
        <v>0</v>
      </c>
      <c r="BQ158" s="65">
        <f t="shared" ca="1" si="144"/>
        <v>0</v>
      </c>
      <c r="BR158" s="65">
        <f t="shared" ca="1" si="144"/>
        <v>0</v>
      </c>
      <c r="BS158" s="65">
        <f t="shared" ca="1" si="144"/>
        <v>0</v>
      </c>
      <c r="BT158" s="65">
        <f t="shared" ca="1" si="144"/>
        <v>0</v>
      </c>
      <c r="BU158" s="65">
        <f t="shared" ca="1" si="144"/>
        <v>0</v>
      </c>
      <c r="BV158" s="65">
        <f t="shared" ca="1" si="144"/>
        <v>0</v>
      </c>
      <c r="BW158" s="65">
        <f t="shared" ca="1" si="144"/>
        <v>0</v>
      </c>
      <c r="BX158" s="65">
        <f t="shared" ca="1" si="144"/>
        <v>0</v>
      </c>
      <c r="BY158" s="65">
        <f t="shared" ca="1" si="144"/>
        <v>0</v>
      </c>
      <c r="BZ158" s="65">
        <f t="shared" ca="1" si="144"/>
        <v>0</v>
      </c>
      <c r="CA158" s="65">
        <f t="shared" ca="1" si="144"/>
        <v>0</v>
      </c>
      <c r="CB158" s="65">
        <f t="shared" ca="1" si="144"/>
        <v>0</v>
      </c>
      <c r="CC158" s="65">
        <f t="shared" ca="1" si="144"/>
        <v>0</v>
      </c>
      <c r="CD158" s="65">
        <f t="shared" ca="1" si="144"/>
        <v>0</v>
      </c>
      <c r="CE158" s="65">
        <f t="shared" ca="1" si="144"/>
        <v>0</v>
      </c>
      <c r="CF158" s="65">
        <f t="shared" ca="1" si="144"/>
        <v>0</v>
      </c>
    </row>
    <row r="159" spans="2:84" s="53" customFormat="1" ht="12" x14ac:dyDescent="0.25">
      <c r="B159" s="50">
        <f>ROW()</f>
        <v>159</v>
      </c>
      <c r="O159" s="56"/>
      <c r="P159" s="57"/>
      <c r="Q159" s="58"/>
      <c r="U159" s="62"/>
      <c r="W159" s="61"/>
      <c r="X159" s="65">
        <f t="shared" ca="1" si="131"/>
        <v>0</v>
      </c>
      <c r="Y159" s="65">
        <f t="shared" ca="1" si="142"/>
        <v>0</v>
      </c>
      <c r="Z159" s="65">
        <f t="shared" ca="1" si="142"/>
        <v>0</v>
      </c>
      <c r="AA159" s="65">
        <f t="shared" ca="1" si="142"/>
        <v>0</v>
      </c>
      <c r="AB159" s="65">
        <f t="shared" ca="1" si="142"/>
        <v>0</v>
      </c>
      <c r="AC159" s="65">
        <f t="shared" ca="1" si="142"/>
        <v>0</v>
      </c>
      <c r="AD159" s="65">
        <f t="shared" ca="1" si="142"/>
        <v>0</v>
      </c>
      <c r="AE159" s="65">
        <f t="shared" ca="1" si="142"/>
        <v>0</v>
      </c>
      <c r="AF159" s="65">
        <f t="shared" ca="1" si="142"/>
        <v>0</v>
      </c>
      <c r="AG159" s="65">
        <f t="shared" ca="1" si="142"/>
        <v>0</v>
      </c>
      <c r="AH159" s="65">
        <f t="shared" ca="1" si="142"/>
        <v>0</v>
      </c>
      <c r="AI159" s="65">
        <f t="shared" ca="1" si="142"/>
        <v>0</v>
      </c>
      <c r="AJ159" s="65">
        <f t="shared" ca="1" si="144"/>
        <v>0</v>
      </c>
      <c r="AK159" s="65">
        <f t="shared" ca="1" si="144"/>
        <v>0</v>
      </c>
      <c r="AL159" s="65">
        <f t="shared" ca="1" si="144"/>
        <v>0</v>
      </c>
      <c r="AM159" s="65">
        <f t="shared" ca="1" si="144"/>
        <v>0</v>
      </c>
      <c r="AN159" s="65">
        <f t="shared" ca="1" si="144"/>
        <v>0</v>
      </c>
      <c r="AO159" s="65">
        <f t="shared" ca="1" si="144"/>
        <v>0</v>
      </c>
      <c r="AP159" s="65">
        <f t="shared" ca="1" si="144"/>
        <v>0</v>
      </c>
      <c r="AQ159" s="65">
        <f t="shared" ca="1" si="144"/>
        <v>0</v>
      </c>
      <c r="AR159" s="65">
        <f t="shared" ca="1" si="144"/>
        <v>0</v>
      </c>
      <c r="AS159" s="65">
        <f t="shared" ca="1" si="144"/>
        <v>0</v>
      </c>
      <c r="AT159" s="65">
        <f t="shared" ca="1" si="144"/>
        <v>0</v>
      </c>
      <c r="AU159" s="65">
        <f t="shared" ca="1" si="144"/>
        <v>0</v>
      </c>
      <c r="AV159" s="65">
        <f t="shared" ca="1" si="144"/>
        <v>0</v>
      </c>
      <c r="AW159" s="65">
        <f t="shared" ca="1" si="144"/>
        <v>0</v>
      </c>
      <c r="AX159" s="65">
        <f t="shared" ca="1" si="144"/>
        <v>0</v>
      </c>
      <c r="AY159" s="65">
        <f t="shared" ca="1" si="144"/>
        <v>0</v>
      </c>
      <c r="AZ159" s="65">
        <f t="shared" ca="1" si="144"/>
        <v>0</v>
      </c>
      <c r="BA159" s="65">
        <f t="shared" ca="1" si="144"/>
        <v>0</v>
      </c>
      <c r="BB159" s="65">
        <f t="shared" ca="1" si="144"/>
        <v>0</v>
      </c>
      <c r="BC159" s="65">
        <f t="shared" ca="1" si="144"/>
        <v>0</v>
      </c>
      <c r="BD159" s="65">
        <f t="shared" ca="1" si="144"/>
        <v>0</v>
      </c>
      <c r="BE159" s="65">
        <f t="shared" ca="1" si="144"/>
        <v>0</v>
      </c>
      <c r="BF159" s="65">
        <f t="shared" ca="1" si="144"/>
        <v>0</v>
      </c>
      <c r="BG159" s="65">
        <f t="shared" ca="1" si="144"/>
        <v>0</v>
      </c>
      <c r="BH159" s="65">
        <f t="shared" ca="1" si="144"/>
        <v>0</v>
      </c>
      <c r="BI159" s="65">
        <f t="shared" ca="1" si="144"/>
        <v>0</v>
      </c>
      <c r="BJ159" s="65">
        <f t="shared" ca="1" si="144"/>
        <v>0</v>
      </c>
      <c r="BK159" s="65">
        <f t="shared" ca="1" si="144"/>
        <v>0</v>
      </c>
      <c r="BL159" s="65">
        <f t="shared" ca="1" si="144"/>
        <v>0</v>
      </c>
      <c r="BM159" s="65">
        <f t="shared" ca="1" si="144"/>
        <v>0</v>
      </c>
      <c r="BN159" s="65">
        <f t="shared" ca="1" si="144"/>
        <v>0</v>
      </c>
      <c r="BO159" s="65">
        <f t="shared" ca="1" si="144"/>
        <v>0</v>
      </c>
      <c r="BP159" s="65">
        <f t="shared" ca="1" si="144"/>
        <v>0</v>
      </c>
      <c r="BQ159" s="65">
        <f t="shared" ca="1" si="144"/>
        <v>0</v>
      </c>
      <c r="BR159" s="65">
        <f t="shared" ca="1" si="144"/>
        <v>0</v>
      </c>
      <c r="BS159" s="65">
        <f t="shared" ca="1" si="144"/>
        <v>0</v>
      </c>
      <c r="BT159" s="65">
        <f t="shared" ca="1" si="144"/>
        <v>37000000</v>
      </c>
      <c r="BU159" s="65">
        <f t="shared" ca="1" si="144"/>
        <v>0</v>
      </c>
      <c r="BV159" s="65">
        <f t="shared" ca="1" si="144"/>
        <v>0</v>
      </c>
      <c r="BW159" s="65">
        <f t="shared" ca="1" si="144"/>
        <v>0</v>
      </c>
      <c r="BX159" s="65">
        <f t="shared" ca="1" si="144"/>
        <v>0</v>
      </c>
      <c r="BY159" s="65">
        <f t="shared" ca="1" si="144"/>
        <v>0</v>
      </c>
      <c r="BZ159" s="65">
        <f t="shared" ca="1" si="144"/>
        <v>0</v>
      </c>
      <c r="CA159" s="65">
        <f t="shared" ca="1" si="144"/>
        <v>0</v>
      </c>
      <c r="CB159" s="65">
        <f t="shared" ca="1" si="144"/>
        <v>0</v>
      </c>
      <c r="CC159" s="65">
        <f t="shared" ca="1" si="144"/>
        <v>0</v>
      </c>
      <c r="CD159" s="65">
        <f t="shared" ca="1" si="144"/>
        <v>0</v>
      </c>
      <c r="CE159" s="65">
        <f t="shared" ca="1" si="144"/>
        <v>0</v>
      </c>
      <c r="CF159" s="65">
        <f t="shared" ca="1" si="144"/>
        <v>0</v>
      </c>
    </row>
    <row r="160" spans="2:84" s="53" customFormat="1" ht="12" x14ac:dyDescent="0.25">
      <c r="B160" s="50">
        <f>ROW()</f>
        <v>160</v>
      </c>
      <c r="O160" s="56"/>
      <c r="P160" s="57"/>
      <c r="Q160" s="58"/>
      <c r="U160" s="62"/>
      <c r="W160" s="61"/>
      <c r="X160" s="65">
        <f t="shared" ca="1" si="131"/>
        <v>0</v>
      </c>
      <c r="Y160" s="65">
        <f t="shared" ca="1" si="142"/>
        <v>0</v>
      </c>
      <c r="Z160" s="65">
        <f t="shared" ca="1" si="142"/>
        <v>0</v>
      </c>
      <c r="AA160" s="65">
        <f t="shared" ca="1" si="142"/>
        <v>0</v>
      </c>
      <c r="AB160" s="65">
        <f t="shared" ca="1" si="142"/>
        <v>0</v>
      </c>
      <c r="AC160" s="65">
        <f t="shared" ca="1" si="142"/>
        <v>0</v>
      </c>
      <c r="AD160" s="65">
        <f t="shared" ca="1" si="142"/>
        <v>0</v>
      </c>
      <c r="AE160" s="65">
        <f t="shared" ca="1" si="142"/>
        <v>0</v>
      </c>
      <c r="AF160" s="65">
        <f t="shared" ca="1" si="142"/>
        <v>0</v>
      </c>
      <c r="AG160" s="65">
        <f t="shared" ca="1" si="142"/>
        <v>0</v>
      </c>
      <c r="AH160" s="65">
        <f t="shared" ca="1" si="142"/>
        <v>0</v>
      </c>
      <c r="AI160" s="65">
        <f t="shared" ca="1" si="142"/>
        <v>0</v>
      </c>
      <c r="AJ160" s="65">
        <f t="shared" ca="1" si="144"/>
        <v>0</v>
      </c>
      <c r="AK160" s="65">
        <f t="shared" ca="1" si="144"/>
        <v>0</v>
      </c>
      <c r="AL160" s="65">
        <f t="shared" ca="1" si="144"/>
        <v>0</v>
      </c>
      <c r="AM160" s="65">
        <f t="shared" ca="1" si="144"/>
        <v>0</v>
      </c>
      <c r="AN160" s="65">
        <f t="shared" ca="1" si="144"/>
        <v>0</v>
      </c>
      <c r="AO160" s="65">
        <f t="shared" ca="1" si="144"/>
        <v>0</v>
      </c>
      <c r="AP160" s="65">
        <f t="shared" ca="1" si="144"/>
        <v>0</v>
      </c>
      <c r="AQ160" s="65">
        <f t="shared" ca="1" si="144"/>
        <v>0</v>
      </c>
      <c r="AR160" s="65">
        <f t="shared" ca="1" si="144"/>
        <v>0</v>
      </c>
      <c r="AS160" s="65">
        <f t="shared" ca="1" si="144"/>
        <v>0</v>
      </c>
      <c r="AT160" s="65">
        <f t="shared" ca="1" si="144"/>
        <v>0</v>
      </c>
      <c r="AU160" s="65">
        <f t="shared" ca="1" si="144"/>
        <v>0</v>
      </c>
      <c r="AV160" s="65">
        <f t="shared" ca="1" si="144"/>
        <v>0</v>
      </c>
      <c r="AW160" s="65">
        <f t="shared" ca="1" si="144"/>
        <v>0</v>
      </c>
      <c r="AX160" s="65">
        <f t="shared" ca="1" si="144"/>
        <v>0</v>
      </c>
      <c r="AY160" s="65">
        <f t="shared" ca="1" si="144"/>
        <v>0</v>
      </c>
      <c r="AZ160" s="65">
        <f t="shared" ca="1" si="144"/>
        <v>0</v>
      </c>
      <c r="BA160" s="65">
        <f t="shared" ca="1" si="144"/>
        <v>0</v>
      </c>
      <c r="BB160" s="65">
        <f t="shared" ca="1" si="144"/>
        <v>0</v>
      </c>
      <c r="BC160" s="65">
        <f t="shared" ca="1" si="144"/>
        <v>0</v>
      </c>
      <c r="BD160" s="65">
        <f t="shared" ca="1" si="144"/>
        <v>0</v>
      </c>
      <c r="BE160" s="65">
        <f t="shared" ca="1" si="144"/>
        <v>0</v>
      </c>
      <c r="BF160" s="65">
        <f t="shared" ca="1" si="144"/>
        <v>0</v>
      </c>
      <c r="BG160" s="65">
        <f t="shared" ca="1" si="144"/>
        <v>0</v>
      </c>
      <c r="BH160" s="65">
        <f t="shared" ca="1" si="144"/>
        <v>0</v>
      </c>
      <c r="BI160" s="65">
        <f t="shared" ca="1" si="144"/>
        <v>0</v>
      </c>
      <c r="BJ160" s="65">
        <f t="shared" ca="1" si="144"/>
        <v>0</v>
      </c>
      <c r="BK160" s="65">
        <f t="shared" ca="1" si="144"/>
        <v>0</v>
      </c>
      <c r="BL160" s="65">
        <f t="shared" ca="1" si="144"/>
        <v>0</v>
      </c>
      <c r="BM160" s="65">
        <f t="shared" ca="1" si="144"/>
        <v>0</v>
      </c>
      <c r="BN160" s="65">
        <f t="shared" ca="1" si="144"/>
        <v>0</v>
      </c>
      <c r="BO160" s="65">
        <f t="shared" ca="1" si="144"/>
        <v>0</v>
      </c>
      <c r="BP160" s="65">
        <f t="shared" ca="1" si="144"/>
        <v>0</v>
      </c>
      <c r="BQ160" s="65">
        <f t="shared" ca="1" si="144"/>
        <v>0</v>
      </c>
      <c r="BR160" s="65">
        <f t="shared" ca="1" si="144"/>
        <v>0</v>
      </c>
      <c r="BS160" s="65">
        <f t="shared" ca="1" si="144"/>
        <v>0</v>
      </c>
      <c r="BT160" s="65">
        <f t="shared" ca="1" si="144"/>
        <v>1000000</v>
      </c>
      <c r="BU160" s="65">
        <f t="shared" ca="1" si="144"/>
        <v>0</v>
      </c>
      <c r="BV160" s="65">
        <f t="shared" ca="1" si="144"/>
        <v>0</v>
      </c>
      <c r="BW160" s="65">
        <f t="shared" ca="1" si="144"/>
        <v>0</v>
      </c>
      <c r="BX160" s="65">
        <f t="shared" ca="1" si="144"/>
        <v>0</v>
      </c>
      <c r="BY160" s="65">
        <f t="shared" ca="1" si="144"/>
        <v>0</v>
      </c>
      <c r="BZ160" s="65">
        <f t="shared" ca="1" si="144"/>
        <v>0</v>
      </c>
      <c r="CA160" s="65">
        <f t="shared" ca="1" si="144"/>
        <v>0</v>
      </c>
      <c r="CB160" s="65">
        <f t="shared" ca="1" si="144"/>
        <v>0</v>
      </c>
      <c r="CC160" s="65">
        <f t="shared" ca="1" si="144"/>
        <v>0</v>
      </c>
      <c r="CD160" s="65">
        <f t="shared" ca="1" si="144"/>
        <v>0</v>
      </c>
      <c r="CE160" s="65">
        <f t="shared" ca="1" si="144"/>
        <v>0</v>
      </c>
      <c r="CF160" s="65">
        <f t="shared" ca="1" si="144"/>
        <v>0</v>
      </c>
    </row>
    <row r="161" spans="2:84" s="53" customFormat="1" ht="12" x14ac:dyDescent="0.25">
      <c r="B161" s="50">
        <f>ROW()</f>
        <v>161</v>
      </c>
      <c r="O161" s="56"/>
      <c r="P161" s="57"/>
      <c r="Q161" s="58"/>
      <c r="U161" s="62"/>
      <c r="W161" s="61"/>
      <c r="X161" s="65">
        <f t="shared" ca="1" si="131"/>
        <v>0</v>
      </c>
      <c r="Y161" s="65">
        <f t="shared" ca="1" si="142"/>
        <v>0</v>
      </c>
      <c r="Z161" s="65">
        <f t="shared" ca="1" si="142"/>
        <v>0</v>
      </c>
      <c r="AA161" s="65">
        <f t="shared" ca="1" si="142"/>
        <v>0</v>
      </c>
      <c r="AB161" s="65">
        <f t="shared" ca="1" si="142"/>
        <v>0</v>
      </c>
      <c r="AC161" s="65">
        <f t="shared" ca="1" si="142"/>
        <v>0</v>
      </c>
      <c r="AD161" s="65">
        <f t="shared" ca="1" si="142"/>
        <v>0</v>
      </c>
      <c r="AE161" s="65">
        <f t="shared" ca="1" si="142"/>
        <v>0</v>
      </c>
      <c r="AF161" s="65">
        <f t="shared" ca="1" si="142"/>
        <v>0</v>
      </c>
      <c r="AG161" s="65">
        <f t="shared" ca="1" si="142"/>
        <v>0</v>
      </c>
      <c r="AH161" s="65">
        <f t="shared" ca="1" si="142"/>
        <v>0</v>
      </c>
      <c r="AI161" s="65">
        <f t="shared" ca="1" si="142"/>
        <v>0</v>
      </c>
      <c r="AJ161" s="65">
        <f t="shared" ca="1" si="144"/>
        <v>0</v>
      </c>
      <c r="AK161" s="65">
        <f t="shared" ca="1" si="144"/>
        <v>0</v>
      </c>
      <c r="AL161" s="65">
        <f t="shared" ca="1" si="144"/>
        <v>0</v>
      </c>
      <c r="AM161" s="65">
        <f t="shared" ca="1" si="144"/>
        <v>0</v>
      </c>
      <c r="AN161" s="65">
        <f t="shared" ca="1" si="144"/>
        <v>0</v>
      </c>
      <c r="AO161" s="65">
        <f t="shared" ca="1" si="144"/>
        <v>0</v>
      </c>
      <c r="AP161" s="65">
        <f t="shared" ca="1" si="144"/>
        <v>0</v>
      </c>
      <c r="AQ161" s="65">
        <f t="shared" ca="1" si="144"/>
        <v>0</v>
      </c>
      <c r="AR161" s="65">
        <f t="shared" ca="1" si="144"/>
        <v>0</v>
      </c>
      <c r="AS161" s="65">
        <f t="shared" ca="1" si="144"/>
        <v>0</v>
      </c>
      <c r="AT161" s="65">
        <f t="shared" ca="1" si="144"/>
        <v>0</v>
      </c>
      <c r="AU161" s="65">
        <f t="shared" ca="1" si="144"/>
        <v>0</v>
      </c>
      <c r="AV161" s="65">
        <f t="shared" ca="1" si="144"/>
        <v>0</v>
      </c>
      <c r="AW161" s="65">
        <f t="shared" ca="1" si="144"/>
        <v>0</v>
      </c>
      <c r="AX161" s="65">
        <f t="shared" ca="1" si="144"/>
        <v>0</v>
      </c>
      <c r="AY161" s="65">
        <f t="shared" ca="1" si="144"/>
        <v>0</v>
      </c>
      <c r="AZ161" s="65">
        <f t="shared" ca="1" si="144"/>
        <v>0</v>
      </c>
      <c r="BA161" s="65">
        <f t="shared" ca="1" si="144"/>
        <v>0</v>
      </c>
      <c r="BB161" s="65">
        <f t="shared" ca="1" si="144"/>
        <v>0</v>
      </c>
      <c r="BC161" s="65">
        <f t="shared" ca="1" si="144"/>
        <v>0</v>
      </c>
      <c r="BD161" s="65">
        <f t="shared" ca="1" si="144"/>
        <v>0</v>
      </c>
      <c r="BE161" s="65">
        <f t="shared" ca="1" si="144"/>
        <v>0</v>
      </c>
      <c r="BF161" s="65">
        <f t="shared" ca="1" si="144"/>
        <v>0</v>
      </c>
      <c r="BG161" s="65">
        <f t="shared" ca="1" si="144"/>
        <v>0</v>
      </c>
      <c r="BH161" s="65">
        <f t="shared" ca="1" si="144"/>
        <v>0</v>
      </c>
      <c r="BI161" s="65">
        <f t="shared" ca="1" si="144"/>
        <v>0</v>
      </c>
      <c r="BJ161" s="65">
        <f t="shared" ca="1" si="144"/>
        <v>0</v>
      </c>
      <c r="BK161" s="65">
        <f t="shared" ca="1" si="144"/>
        <v>0</v>
      </c>
      <c r="BL161" s="65">
        <f t="shared" ca="1" si="144"/>
        <v>0</v>
      </c>
      <c r="BM161" s="65">
        <f t="shared" ca="1" si="144"/>
        <v>0</v>
      </c>
      <c r="BN161" s="65">
        <f t="shared" ca="1" si="144"/>
        <v>0</v>
      </c>
      <c r="BO161" s="65">
        <f t="shared" ca="1" si="144"/>
        <v>0</v>
      </c>
      <c r="BP161" s="65">
        <f t="shared" ca="1" si="144"/>
        <v>0</v>
      </c>
      <c r="BQ161" s="65">
        <f t="shared" ca="1" si="144"/>
        <v>0</v>
      </c>
      <c r="BR161" s="65">
        <f t="shared" ca="1" si="144"/>
        <v>0</v>
      </c>
      <c r="BS161" s="65">
        <f t="shared" ca="1" si="144"/>
        <v>0</v>
      </c>
      <c r="BT161" s="65">
        <f t="shared" ca="1" si="144"/>
        <v>15000000</v>
      </c>
      <c r="BU161" s="65">
        <f t="shared" ca="1" si="144"/>
        <v>0</v>
      </c>
      <c r="BV161" s="65">
        <f t="shared" ca="1" si="144"/>
        <v>0</v>
      </c>
      <c r="BW161" s="65">
        <f t="shared" ca="1" si="144"/>
        <v>0</v>
      </c>
      <c r="BX161" s="65">
        <f t="shared" ca="1" si="144"/>
        <v>0</v>
      </c>
      <c r="BY161" s="65">
        <f t="shared" ca="1" si="144"/>
        <v>0</v>
      </c>
      <c r="BZ161" s="65">
        <f t="shared" ca="1" si="144"/>
        <v>0</v>
      </c>
      <c r="CA161" s="65">
        <f t="shared" ca="1" si="144"/>
        <v>0</v>
      </c>
      <c r="CB161" s="65">
        <f t="shared" ca="1" si="144"/>
        <v>0</v>
      </c>
      <c r="CC161" s="65">
        <f t="shared" ca="1" si="144"/>
        <v>0</v>
      </c>
      <c r="CD161" s="65">
        <f t="shared" ca="1" si="144"/>
        <v>0</v>
      </c>
      <c r="CE161" s="65">
        <f t="shared" ca="1" si="144"/>
        <v>0</v>
      </c>
      <c r="CF161" s="65">
        <f t="shared" ca="1" si="144"/>
        <v>0</v>
      </c>
    </row>
    <row r="162" spans="2:84" s="53" customFormat="1" ht="12" x14ac:dyDescent="0.25">
      <c r="B162" s="50">
        <f>ROW()</f>
        <v>162</v>
      </c>
      <c r="O162" s="56"/>
      <c r="P162" s="57"/>
      <c r="Q162" s="58"/>
      <c r="U162" s="62"/>
      <c r="W162" s="61"/>
      <c r="X162" s="65">
        <f t="shared" ca="1" si="131"/>
        <v>0</v>
      </c>
      <c r="Y162" s="65">
        <f t="shared" ca="1" si="142"/>
        <v>0</v>
      </c>
      <c r="Z162" s="65">
        <f t="shared" ca="1" si="142"/>
        <v>0</v>
      </c>
      <c r="AA162" s="65">
        <f t="shared" ca="1" si="142"/>
        <v>0</v>
      </c>
      <c r="AB162" s="65">
        <f t="shared" ca="1" si="142"/>
        <v>0</v>
      </c>
      <c r="AC162" s="65">
        <f t="shared" ca="1" si="142"/>
        <v>0</v>
      </c>
      <c r="AD162" s="65">
        <f t="shared" ca="1" si="142"/>
        <v>0</v>
      </c>
      <c r="AE162" s="65">
        <f t="shared" ca="1" si="142"/>
        <v>0</v>
      </c>
      <c r="AF162" s="65">
        <f t="shared" ca="1" si="142"/>
        <v>0</v>
      </c>
      <c r="AG162" s="65">
        <f t="shared" ca="1" si="142"/>
        <v>0</v>
      </c>
      <c r="AH162" s="65">
        <f t="shared" ca="1" si="142"/>
        <v>0</v>
      </c>
      <c r="AI162" s="65">
        <f t="shared" ca="1" si="142"/>
        <v>0</v>
      </c>
      <c r="AJ162" s="65">
        <f t="shared" ca="1" si="144"/>
        <v>0</v>
      </c>
      <c r="AK162" s="65">
        <f t="shared" ca="1" si="144"/>
        <v>0</v>
      </c>
      <c r="AL162" s="65">
        <f t="shared" ca="1" si="144"/>
        <v>0</v>
      </c>
      <c r="AM162" s="65">
        <f t="shared" ca="1" si="144"/>
        <v>0</v>
      </c>
      <c r="AN162" s="65">
        <f t="shared" ca="1" si="144"/>
        <v>0</v>
      </c>
      <c r="AO162" s="65">
        <f t="shared" ca="1" si="144"/>
        <v>0</v>
      </c>
      <c r="AP162" s="65">
        <f t="shared" ca="1" si="144"/>
        <v>0</v>
      </c>
      <c r="AQ162" s="65">
        <f t="shared" ca="1" si="144"/>
        <v>0</v>
      </c>
      <c r="AR162" s="65">
        <f t="shared" ca="1" si="144"/>
        <v>0</v>
      </c>
      <c r="AS162" s="65">
        <f t="shared" ca="1" si="144"/>
        <v>0</v>
      </c>
      <c r="AT162" s="65">
        <f t="shared" ca="1" si="144"/>
        <v>0</v>
      </c>
      <c r="AU162" s="65">
        <f t="shared" ca="1" si="144"/>
        <v>0</v>
      </c>
      <c r="AV162" s="65">
        <f t="shared" ca="1" si="144"/>
        <v>0</v>
      </c>
      <c r="AW162" s="65">
        <f t="shared" ca="1" si="144"/>
        <v>0</v>
      </c>
      <c r="AX162" s="65">
        <f t="shared" ca="1" si="144"/>
        <v>0</v>
      </c>
      <c r="AY162" s="65">
        <f t="shared" ca="1" si="144"/>
        <v>0</v>
      </c>
      <c r="AZ162" s="65">
        <f t="shared" ca="1" si="144"/>
        <v>0</v>
      </c>
      <c r="BA162" s="65">
        <f t="shared" ca="1" si="144"/>
        <v>0</v>
      </c>
      <c r="BB162" s="65">
        <f t="shared" ca="1" si="144"/>
        <v>0</v>
      </c>
      <c r="BC162" s="65">
        <f t="shared" ca="1" si="144"/>
        <v>0</v>
      </c>
      <c r="BD162" s="65">
        <f t="shared" ca="1" si="144"/>
        <v>0</v>
      </c>
      <c r="BE162" s="65">
        <f t="shared" ca="1" si="144"/>
        <v>0</v>
      </c>
      <c r="BF162" s="65">
        <f t="shared" ca="1" si="144"/>
        <v>0</v>
      </c>
      <c r="BG162" s="65">
        <f t="shared" ca="1" si="144"/>
        <v>0</v>
      </c>
      <c r="BH162" s="65">
        <f t="shared" ca="1" si="144"/>
        <v>0</v>
      </c>
      <c r="BI162" s="65">
        <f t="shared" ca="1" si="144"/>
        <v>0</v>
      </c>
      <c r="BJ162" s="65">
        <f t="shared" ca="1" si="144"/>
        <v>0</v>
      </c>
      <c r="BK162" s="65">
        <f t="shared" ca="1" si="144"/>
        <v>0</v>
      </c>
      <c r="BL162" s="65">
        <f t="shared" ca="1" si="144"/>
        <v>0</v>
      </c>
      <c r="BM162" s="65">
        <f t="shared" ca="1" si="144"/>
        <v>0</v>
      </c>
      <c r="BN162" s="65">
        <f t="shared" ca="1" si="144"/>
        <v>0</v>
      </c>
      <c r="BO162" s="65">
        <f t="shared" ca="1" si="144"/>
        <v>0</v>
      </c>
      <c r="BP162" s="65">
        <f t="shared" ca="1" si="144"/>
        <v>0</v>
      </c>
      <c r="BQ162" s="65">
        <f t="shared" ca="1" si="144"/>
        <v>0</v>
      </c>
      <c r="BR162" s="65">
        <f t="shared" ca="1" si="144"/>
        <v>0</v>
      </c>
      <c r="BS162" s="65">
        <f t="shared" ca="1" si="144"/>
        <v>0</v>
      </c>
      <c r="BT162" s="65">
        <f t="shared" ca="1" si="144"/>
        <v>15000000</v>
      </c>
      <c r="BU162" s="65">
        <f t="shared" ca="1" si="144"/>
        <v>0</v>
      </c>
      <c r="BV162" s="65">
        <f t="shared" ca="1" si="144"/>
        <v>0</v>
      </c>
      <c r="BW162" s="65">
        <f t="shared" ca="1" si="144"/>
        <v>0</v>
      </c>
      <c r="BX162" s="65">
        <f t="shared" ca="1" si="144"/>
        <v>0</v>
      </c>
      <c r="BY162" s="65">
        <f t="shared" ca="1" si="144"/>
        <v>0</v>
      </c>
      <c r="BZ162" s="65">
        <f t="shared" ca="1" si="144"/>
        <v>0</v>
      </c>
      <c r="CA162" s="65">
        <f t="shared" ca="1" si="144"/>
        <v>0</v>
      </c>
      <c r="CB162" s="65">
        <f t="shared" ca="1" si="144"/>
        <v>0</v>
      </c>
      <c r="CC162" s="65">
        <f t="shared" ca="1" si="144"/>
        <v>0</v>
      </c>
      <c r="CD162" s="65">
        <f t="shared" ca="1" si="144"/>
        <v>0</v>
      </c>
      <c r="CE162" s="65">
        <f t="shared" ca="1" si="144"/>
        <v>0</v>
      </c>
      <c r="CF162" s="65">
        <f t="shared" ca="1" si="144"/>
        <v>0</v>
      </c>
    </row>
    <row r="163" spans="2:84" s="53" customFormat="1" ht="12" x14ac:dyDescent="0.25">
      <c r="B163" s="50">
        <f>ROW()</f>
        <v>163</v>
      </c>
      <c r="O163" s="56"/>
      <c r="P163" s="57"/>
      <c r="Q163" s="58"/>
      <c r="U163" s="62"/>
      <c r="W163" s="61"/>
      <c r="X163" s="65">
        <f t="shared" ca="1" si="131"/>
        <v>0</v>
      </c>
      <c r="Y163" s="65">
        <f t="shared" ca="1" si="142"/>
        <v>0</v>
      </c>
      <c r="Z163" s="65">
        <f t="shared" ca="1" si="142"/>
        <v>0</v>
      </c>
      <c r="AA163" s="65">
        <f t="shared" ca="1" si="142"/>
        <v>0</v>
      </c>
      <c r="AB163" s="65">
        <f t="shared" ca="1" si="142"/>
        <v>0</v>
      </c>
      <c r="AC163" s="65">
        <f t="shared" ca="1" si="142"/>
        <v>0</v>
      </c>
      <c r="AD163" s="65">
        <f t="shared" ca="1" si="142"/>
        <v>0</v>
      </c>
      <c r="AE163" s="65">
        <f t="shared" ca="1" si="142"/>
        <v>0</v>
      </c>
      <c r="AF163" s="65">
        <f t="shared" ca="1" si="142"/>
        <v>0</v>
      </c>
      <c r="AG163" s="65">
        <f t="shared" ca="1" si="142"/>
        <v>0</v>
      </c>
      <c r="AH163" s="65">
        <f t="shared" ca="1" si="142"/>
        <v>0</v>
      </c>
      <c r="AI163" s="65">
        <f t="shared" ca="1" si="142"/>
        <v>0</v>
      </c>
      <c r="AJ163" s="65">
        <f t="shared" ca="1" si="144"/>
        <v>0</v>
      </c>
      <c r="AK163" s="65">
        <f t="shared" ca="1" si="144"/>
        <v>0</v>
      </c>
      <c r="AL163" s="65">
        <f t="shared" ca="1" si="144"/>
        <v>0</v>
      </c>
      <c r="AM163" s="65">
        <f t="shared" ca="1" si="144"/>
        <v>0</v>
      </c>
      <c r="AN163" s="65">
        <f t="shared" ca="1" si="144"/>
        <v>0</v>
      </c>
      <c r="AO163" s="65">
        <f t="shared" ca="1" si="144"/>
        <v>0</v>
      </c>
      <c r="AP163" s="65">
        <f t="shared" ca="1" si="144"/>
        <v>0</v>
      </c>
      <c r="AQ163" s="65">
        <f t="shared" ca="1" si="144"/>
        <v>0</v>
      </c>
      <c r="AR163" s="65">
        <f t="shared" ca="1" si="144"/>
        <v>0</v>
      </c>
      <c r="AS163" s="65">
        <f t="shared" ca="1" si="144"/>
        <v>0</v>
      </c>
      <c r="AT163" s="65">
        <f t="shared" ca="1" si="144"/>
        <v>0</v>
      </c>
      <c r="AU163" s="65">
        <f t="shared" ca="1" si="144"/>
        <v>0</v>
      </c>
      <c r="AV163" s="65">
        <f t="shared" ca="1" si="144"/>
        <v>0</v>
      </c>
      <c r="AW163" s="65">
        <f t="shared" ca="1" si="144"/>
        <v>0</v>
      </c>
      <c r="AX163" s="65">
        <f t="shared" ca="1" si="144"/>
        <v>0</v>
      </c>
      <c r="AY163" s="65">
        <f t="shared" ca="1" si="144"/>
        <v>0</v>
      </c>
      <c r="AZ163" s="65">
        <f t="shared" ca="1" si="144"/>
        <v>0</v>
      </c>
      <c r="BA163" s="65">
        <f t="shared" ca="1" si="144"/>
        <v>0</v>
      </c>
      <c r="BB163" s="65">
        <f t="shared" ca="1" si="144"/>
        <v>0</v>
      </c>
      <c r="BC163" s="65">
        <f t="shared" ca="1" si="144"/>
        <v>0</v>
      </c>
      <c r="BD163" s="65">
        <f t="shared" ref="AJ163:CF168" ca="1" si="145">SUMIFS(INDIRECT("Prcsses!"&amp;ADDRESS($B163,$X$2)&amp;":"&amp;ADDRESS($B163,$X$2-1+$P$8)),INDIRECT("Prcsses!"&amp;ADDRESS($B$8,$X$2)&amp;":"&amp;ADDRESS($B$8,$X$2-1+$P$8)),BD$8)</f>
        <v>0</v>
      </c>
      <c r="BE163" s="65">
        <f t="shared" ca="1" si="145"/>
        <v>0</v>
      </c>
      <c r="BF163" s="65">
        <f t="shared" ca="1" si="145"/>
        <v>0</v>
      </c>
      <c r="BG163" s="65">
        <f t="shared" ca="1" si="145"/>
        <v>0</v>
      </c>
      <c r="BH163" s="65">
        <f t="shared" ca="1" si="145"/>
        <v>0</v>
      </c>
      <c r="BI163" s="65">
        <f t="shared" ca="1" si="145"/>
        <v>0</v>
      </c>
      <c r="BJ163" s="65">
        <f t="shared" ca="1" si="145"/>
        <v>0</v>
      </c>
      <c r="BK163" s="65">
        <f t="shared" ca="1" si="145"/>
        <v>0</v>
      </c>
      <c r="BL163" s="65">
        <f t="shared" ca="1" si="145"/>
        <v>0</v>
      </c>
      <c r="BM163" s="65">
        <f t="shared" ca="1" si="145"/>
        <v>0</v>
      </c>
      <c r="BN163" s="65">
        <f t="shared" ca="1" si="145"/>
        <v>0</v>
      </c>
      <c r="BO163" s="65">
        <f t="shared" ca="1" si="145"/>
        <v>0</v>
      </c>
      <c r="BP163" s="65">
        <f t="shared" ca="1" si="145"/>
        <v>0</v>
      </c>
      <c r="BQ163" s="65">
        <f t="shared" ca="1" si="145"/>
        <v>0</v>
      </c>
      <c r="BR163" s="65">
        <f t="shared" ca="1" si="145"/>
        <v>0</v>
      </c>
      <c r="BS163" s="65">
        <f t="shared" ca="1" si="145"/>
        <v>0</v>
      </c>
      <c r="BT163" s="65">
        <f t="shared" ca="1" si="145"/>
        <v>5000000</v>
      </c>
      <c r="BU163" s="65">
        <f t="shared" ca="1" si="145"/>
        <v>0</v>
      </c>
      <c r="BV163" s="65">
        <f t="shared" ca="1" si="145"/>
        <v>0</v>
      </c>
      <c r="BW163" s="65">
        <f t="shared" ca="1" si="145"/>
        <v>0</v>
      </c>
      <c r="BX163" s="65">
        <f t="shared" ca="1" si="145"/>
        <v>0</v>
      </c>
      <c r="BY163" s="65">
        <f t="shared" ca="1" si="145"/>
        <v>0</v>
      </c>
      <c r="BZ163" s="65">
        <f t="shared" ca="1" si="145"/>
        <v>0</v>
      </c>
      <c r="CA163" s="65">
        <f t="shared" ca="1" si="145"/>
        <v>0</v>
      </c>
      <c r="CB163" s="65">
        <f t="shared" ca="1" si="145"/>
        <v>0</v>
      </c>
      <c r="CC163" s="65">
        <f t="shared" ca="1" si="145"/>
        <v>0</v>
      </c>
      <c r="CD163" s="65">
        <f t="shared" ca="1" si="145"/>
        <v>0</v>
      </c>
      <c r="CE163" s="65">
        <f t="shared" ca="1" si="145"/>
        <v>0</v>
      </c>
      <c r="CF163" s="65">
        <f t="shared" ca="1" si="145"/>
        <v>0</v>
      </c>
    </row>
    <row r="164" spans="2:84" s="53" customFormat="1" ht="12" x14ac:dyDescent="0.25">
      <c r="B164" s="50">
        <f>ROW()</f>
        <v>164</v>
      </c>
      <c r="O164" s="56"/>
      <c r="P164" s="57"/>
      <c r="Q164" s="58"/>
      <c r="U164" s="62"/>
      <c r="W164" s="61"/>
      <c r="X164" s="65">
        <f t="shared" ca="1" si="131"/>
        <v>0</v>
      </c>
      <c r="Y164" s="65">
        <f t="shared" ca="1" si="142"/>
        <v>0</v>
      </c>
      <c r="Z164" s="65">
        <f t="shared" ca="1" si="142"/>
        <v>0</v>
      </c>
      <c r="AA164" s="65">
        <f t="shared" ca="1" si="142"/>
        <v>0</v>
      </c>
      <c r="AB164" s="65">
        <f t="shared" ca="1" si="142"/>
        <v>0</v>
      </c>
      <c r="AC164" s="65">
        <f t="shared" ca="1" si="142"/>
        <v>0</v>
      </c>
      <c r="AD164" s="65">
        <f t="shared" ca="1" si="142"/>
        <v>0</v>
      </c>
      <c r="AE164" s="65">
        <f t="shared" ca="1" si="142"/>
        <v>0</v>
      </c>
      <c r="AF164" s="65">
        <f t="shared" ca="1" si="142"/>
        <v>0</v>
      </c>
      <c r="AG164" s="65">
        <f t="shared" ca="1" si="142"/>
        <v>0</v>
      </c>
      <c r="AH164" s="65">
        <f t="shared" ca="1" si="142"/>
        <v>0</v>
      </c>
      <c r="AI164" s="65">
        <f t="shared" ca="1" si="142"/>
        <v>0</v>
      </c>
      <c r="AJ164" s="65">
        <f t="shared" ca="1" si="145"/>
        <v>0</v>
      </c>
      <c r="AK164" s="65">
        <f t="shared" ca="1" si="145"/>
        <v>0</v>
      </c>
      <c r="AL164" s="65">
        <f t="shared" ca="1" si="145"/>
        <v>0</v>
      </c>
      <c r="AM164" s="65">
        <f t="shared" ca="1" si="145"/>
        <v>0</v>
      </c>
      <c r="AN164" s="65">
        <f t="shared" ca="1" si="145"/>
        <v>0</v>
      </c>
      <c r="AO164" s="65">
        <f t="shared" ca="1" si="145"/>
        <v>0</v>
      </c>
      <c r="AP164" s="65">
        <f t="shared" ca="1" si="145"/>
        <v>0</v>
      </c>
      <c r="AQ164" s="65">
        <f t="shared" ca="1" si="145"/>
        <v>0</v>
      </c>
      <c r="AR164" s="65">
        <f t="shared" ca="1" si="145"/>
        <v>0</v>
      </c>
      <c r="AS164" s="65">
        <f t="shared" ca="1" si="145"/>
        <v>0</v>
      </c>
      <c r="AT164" s="65">
        <f t="shared" ca="1" si="145"/>
        <v>0</v>
      </c>
      <c r="AU164" s="65">
        <f t="shared" ca="1" si="145"/>
        <v>0</v>
      </c>
      <c r="AV164" s="65">
        <f t="shared" ca="1" si="145"/>
        <v>0</v>
      </c>
      <c r="AW164" s="65">
        <f t="shared" ca="1" si="145"/>
        <v>0</v>
      </c>
      <c r="AX164" s="65">
        <f t="shared" ca="1" si="145"/>
        <v>0</v>
      </c>
      <c r="AY164" s="65">
        <f t="shared" ca="1" si="145"/>
        <v>0</v>
      </c>
      <c r="AZ164" s="65">
        <f t="shared" ca="1" si="145"/>
        <v>0</v>
      </c>
      <c r="BA164" s="65">
        <f t="shared" ca="1" si="145"/>
        <v>0</v>
      </c>
      <c r="BB164" s="65">
        <f t="shared" ca="1" si="145"/>
        <v>0</v>
      </c>
      <c r="BC164" s="65">
        <f t="shared" ca="1" si="145"/>
        <v>0</v>
      </c>
      <c r="BD164" s="65">
        <f t="shared" ca="1" si="145"/>
        <v>0</v>
      </c>
      <c r="BE164" s="65">
        <f t="shared" ca="1" si="145"/>
        <v>0</v>
      </c>
      <c r="BF164" s="65">
        <f t="shared" ca="1" si="145"/>
        <v>0</v>
      </c>
      <c r="BG164" s="65">
        <f t="shared" ca="1" si="145"/>
        <v>0</v>
      </c>
      <c r="BH164" s="65">
        <f t="shared" ca="1" si="145"/>
        <v>0</v>
      </c>
      <c r="BI164" s="65">
        <f t="shared" ca="1" si="145"/>
        <v>0</v>
      </c>
      <c r="BJ164" s="65">
        <f t="shared" ca="1" si="145"/>
        <v>0</v>
      </c>
      <c r="BK164" s="65">
        <f t="shared" ca="1" si="145"/>
        <v>0</v>
      </c>
      <c r="BL164" s="65">
        <f t="shared" ca="1" si="145"/>
        <v>0</v>
      </c>
      <c r="BM164" s="65">
        <f t="shared" ca="1" si="145"/>
        <v>0</v>
      </c>
      <c r="BN164" s="65">
        <f t="shared" ca="1" si="145"/>
        <v>0</v>
      </c>
      <c r="BO164" s="65">
        <f t="shared" ca="1" si="145"/>
        <v>0</v>
      </c>
      <c r="BP164" s="65">
        <f t="shared" ca="1" si="145"/>
        <v>0</v>
      </c>
      <c r="BQ164" s="65">
        <f t="shared" ca="1" si="145"/>
        <v>0</v>
      </c>
      <c r="BR164" s="65">
        <f t="shared" ca="1" si="145"/>
        <v>0</v>
      </c>
      <c r="BS164" s="65">
        <f t="shared" ca="1" si="145"/>
        <v>0</v>
      </c>
      <c r="BT164" s="65">
        <f t="shared" ca="1" si="145"/>
        <v>1000000</v>
      </c>
      <c r="BU164" s="65">
        <f t="shared" ca="1" si="145"/>
        <v>0</v>
      </c>
      <c r="BV164" s="65">
        <f t="shared" ca="1" si="145"/>
        <v>0</v>
      </c>
      <c r="BW164" s="65">
        <f t="shared" ca="1" si="145"/>
        <v>0</v>
      </c>
      <c r="BX164" s="65">
        <f t="shared" ca="1" si="145"/>
        <v>0</v>
      </c>
      <c r="BY164" s="65">
        <f t="shared" ca="1" si="145"/>
        <v>0</v>
      </c>
      <c r="BZ164" s="65">
        <f t="shared" ca="1" si="145"/>
        <v>0</v>
      </c>
      <c r="CA164" s="65">
        <f t="shared" ca="1" si="145"/>
        <v>0</v>
      </c>
      <c r="CB164" s="65">
        <f t="shared" ca="1" si="145"/>
        <v>0</v>
      </c>
      <c r="CC164" s="65">
        <f t="shared" ca="1" si="145"/>
        <v>0</v>
      </c>
      <c r="CD164" s="65">
        <f t="shared" ca="1" si="145"/>
        <v>0</v>
      </c>
      <c r="CE164" s="65">
        <f t="shared" ca="1" si="145"/>
        <v>0</v>
      </c>
      <c r="CF164" s="65">
        <f t="shared" ca="1" si="145"/>
        <v>0</v>
      </c>
    </row>
    <row r="165" spans="2:84" s="53" customFormat="1" ht="12" x14ac:dyDescent="0.25">
      <c r="B165" s="50">
        <f>ROW()</f>
        <v>165</v>
      </c>
      <c r="O165" s="56"/>
      <c r="P165" s="57"/>
      <c r="Q165" s="58"/>
      <c r="U165" s="62"/>
      <c r="W165" s="61"/>
      <c r="X165" s="65">
        <f t="shared" ca="1" si="131"/>
        <v>0</v>
      </c>
      <c r="Y165" s="65">
        <f t="shared" ca="1" si="142"/>
        <v>0</v>
      </c>
      <c r="Z165" s="65">
        <f t="shared" ca="1" si="142"/>
        <v>0</v>
      </c>
      <c r="AA165" s="65">
        <f t="shared" ca="1" si="142"/>
        <v>0</v>
      </c>
      <c r="AB165" s="65">
        <f t="shared" ca="1" si="142"/>
        <v>0</v>
      </c>
      <c r="AC165" s="65">
        <f t="shared" ca="1" si="142"/>
        <v>0</v>
      </c>
      <c r="AD165" s="65">
        <f t="shared" ca="1" si="142"/>
        <v>0</v>
      </c>
      <c r="AE165" s="65">
        <f t="shared" ca="1" si="142"/>
        <v>0</v>
      </c>
      <c r="AF165" s="65">
        <f t="shared" ca="1" si="142"/>
        <v>0</v>
      </c>
      <c r="AG165" s="65">
        <f t="shared" ca="1" si="142"/>
        <v>0</v>
      </c>
      <c r="AH165" s="65">
        <f t="shared" ca="1" si="142"/>
        <v>0</v>
      </c>
      <c r="AI165" s="65">
        <f t="shared" ca="1" si="142"/>
        <v>0</v>
      </c>
      <c r="AJ165" s="65">
        <f t="shared" ca="1" si="145"/>
        <v>0</v>
      </c>
      <c r="AK165" s="65">
        <f t="shared" ca="1" si="145"/>
        <v>0</v>
      </c>
      <c r="AL165" s="65">
        <f t="shared" ca="1" si="145"/>
        <v>0</v>
      </c>
      <c r="AM165" s="65">
        <f t="shared" ca="1" si="145"/>
        <v>0</v>
      </c>
      <c r="AN165" s="65">
        <f t="shared" ca="1" si="145"/>
        <v>0</v>
      </c>
      <c r="AO165" s="65">
        <f t="shared" ca="1" si="145"/>
        <v>0</v>
      </c>
      <c r="AP165" s="65">
        <f t="shared" ca="1" si="145"/>
        <v>0</v>
      </c>
      <c r="AQ165" s="65">
        <f t="shared" ca="1" si="145"/>
        <v>0</v>
      </c>
      <c r="AR165" s="65">
        <f t="shared" ca="1" si="145"/>
        <v>0</v>
      </c>
      <c r="AS165" s="65">
        <f t="shared" ca="1" si="145"/>
        <v>0</v>
      </c>
      <c r="AT165" s="65">
        <f t="shared" ca="1" si="145"/>
        <v>0</v>
      </c>
      <c r="AU165" s="65">
        <f t="shared" ca="1" si="145"/>
        <v>0</v>
      </c>
      <c r="AV165" s="65">
        <f t="shared" ca="1" si="145"/>
        <v>0</v>
      </c>
      <c r="AW165" s="65">
        <f t="shared" ca="1" si="145"/>
        <v>0</v>
      </c>
      <c r="AX165" s="65">
        <f t="shared" ca="1" si="145"/>
        <v>0</v>
      </c>
      <c r="AY165" s="65">
        <f t="shared" ca="1" si="145"/>
        <v>0</v>
      </c>
      <c r="AZ165" s="65">
        <f t="shared" ca="1" si="145"/>
        <v>0</v>
      </c>
      <c r="BA165" s="65">
        <f t="shared" ca="1" si="145"/>
        <v>0</v>
      </c>
      <c r="BB165" s="65">
        <f t="shared" ca="1" si="145"/>
        <v>0</v>
      </c>
      <c r="BC165" s="65">
        <f t="shared" ca="1" si="145"/>
        <v>0</v>
      </c>
      <c r="BD165" s="65">
        <f t="shared" ca="1" si="145"/>
        <v>0</v>
      </c>
      <c r="BE165" s="65">
        <f t="shared" ca="1" si="145"/>
        <v>0</v>
      </c>
      <c r="BF165" s="65">
        <f t="shared" ca="1" si="145"/>
        <v>0</v>
      </c>
      <c r="BG165" s="65">
        <f t="shared" ca="1" si="145"/>
        <v>0</v>
      </c>
      <c r="BH165" s="65">
        <f t="shared" ca="1" si="145"/>
        <v>0</v>
      </c>
      <c r="BI165" s="65">
        <f t="shared" ca="1" si="145"/>
        <v>0</v>
      </c>
      <c r="BJ165" s="65">
        <f t="shared" ca="1" si="145"/>
        <v>0</v>
      </c>
      <c r="BK165" s="65">
        <f t="shared" ca="1" si="145"/>
        <v>0</v>
      </c>
      <c r="BL165" s="65">
        <f t="shared" ca="1" si="145"/>
        <v>0</v>
      </c>
      <c r="BM165" s="65">
        <f t="shared" ca="1" si="145"/>
        <v>0</v>
      </c>
      <c r="BN165" s="65">
        <f t="shared" ca="1" si="145"/>
        <v>0</v>
      </c>
      <c r="BO165" s="65">
        <f t="shared" ca="1" si="145"/>
        <v>0</v>
      </c>
      <c r="BP165" s="65">
        <f t="shared" ca="1" si="145"/>
        <v>0</v>
      </c>
      <c r="BQ165" s="65">
        <f t="shared" ca="1" si="145"/>
        <v>0</v>
      </c>
      <c r="BR165" s="65">
        <f t="shared" ca="1" si="145"/>
        <v>0</v>
      </c>
      <c r="BS165" s="65">
        <f t="shared" ca="1" si="145"/>
        <v>0</v>
      </c>
      <c r="BT165" s="65">
        <f t="shared" ca="1" si="145"/>
        <v>0</v>
      </c>
      <c r="BU165" s="65">
        <f t="shared" ca="1" si="145"/>
        <v>0</v>
      </c>
      <c r="BV165" s="65">
        <f t="shared" ca="1" si="145"/>
        <v>0</v>
      </c>
      <c r="BW165" s="65">
        <f t="shared" ca="1" si="145"/>
        <v>0</v>
      </c>
      <c r="BX165" s="65">
        <f t="shared" ca="1" si="145"/>
        <v>0</v>
      </c>
      <c r="BY165" s="65">
        <f t="shared" ca="1" si="145"/>
        <v>0</v>
      </c>
      <c r="BZ165" s="65">
        <f t="shared" ca="1" si="145"/>
        <v>0</v>
      </c>
      <c r="CA165" s="65">
        <f t="shared" ca="1" si="145"/>
        <v>0</v>
      </c>
      <c r="CB165" s="65">
        <f t="shared" ca="1" si="145"/>
        <v>0</v>
      </c>
      <c r="CC165" s="65">
        <f t="shared" ca="1" si="145"/>
        <v>0</v>
      </c>
      <c r="CD165" s="65">
        <f t="shared" ca="1" si="145"/>
        <v>0</v>
      </c>
      <c r="CE165" s="65">
        <f t="shared" ca="1" si="145"/>
        <v>0</v>
      </c>
      <c r="CF165" s="65">
        <f t="shared" ca="1" si="145"/>
        <v>0</v>
      </c>
    </row>
    <row r="166" spans="2:84" s="53" customFormat="1" ht="12" x14ac:dyDescent="0.25">
      <c r="B166" s="50">
        <f>ROW()</f>
        <v>166</v>
      </c>
      <c r="O166" s="56"/>
      <c r="P166" s="57"/>
      <c r="Q166" s="58"/>
      <c r="U166" s="62"/>
      <c r="W166" s="61"/>
      <c r="X166" s="65">
        <f t="shared" ca="1" si="131"/>
        <v>0</v>
      </c>
      <c r="Y166" s="65">
        <f t="shared" ca="1" si="142"/>
        <v>0</v>
      </c>
      <c r="Z166" s="65">
        <f t="shared" ca="1" si="142"/>
        <v>0</v>
      </c>
      <c r="AA166" s="65">
        <f t="shared" ca="1" si="142"/>
        <v>0</v>
      </c>
      <c r="AB166" s="65">
        <f t="shared" ca="1" si="142"/>
        <v>0</v>
      </c>
      <c r="AC166" s="65">
        <f t="shared" ca="1" si="142"/>
        <v>0</v>
      </c>
      <c r="AD166" s="65">
        <f t="shared" ca="1" si="142"/>
        <v>0</v>
      </c>
      <c r="AE166" s="65">
        <f t="shared" ca="1" si="142"/>
        <v>0</v>
      </c>
      <c r="AF166" s="65">
        <f t="shared" ca="1" si="142"/>
        <v>0</v>
      </c>
      <c r="AG166" s="65">
        <f t="shared" ca="1" si="142"/>
        <v>0</v>
      </c>
      <c r="AH166" s="65">
        <f t="shared" ca="1" si="142"/>
        <v>0</v>
      </c>
      <c r="AI166" s="65">
        <f t="shared" ca="1" si="142"/>
        <v>0</v>
      </c>
      <c r="AJ166" s="65">
        <f t="shared" ca="1" si="145"/>
        <v>0</v>
      </c>
      <c r="AK166" s="65">
        <f t="shared" ca="1" si="145"/>
        <v>0</v>
      </c>
      <c r="AL166" s="65">
        <f t="shared" ca="1" si="145"/>
        <v>0</v>
      </c>
      <c r="AM166" s="65">
        <f t="shared" ca="1" si="145"/>
        <v>0</v>
      </c>
      <c r="AN166" s="65">
        <f t="shared" ca="1" si="145"/>
        <v>0</v>
      </c>
      <c r="AO166" s="65">
        <f t="shared" ca="1" si="145"/>
        <v>0</v>
      </c>
      <c r="AP166" s="65">
        <f t="shared" ca="1" si="145"/>
        <v>0</v>
      </c>
      <c r="AQ166" s="65">
        <f t="shared" ca="1" si="145"/>
        <v>0</v>
      </c>
      <c r="AR166" s="65">
        <f t="shared" ca="1" si="145"/>
        <v>0</v>
      </c>
      <c r="AS166" s="65">
        <f t="shared" ca="1" si="145"/>
        <v>0</v>
      </c>
      <c r="AT166" s="65">
        <f t="shared" ca="1" si="145"/>
        <v>0</v>
      </c>
      <c r="AU166" s="65">
        <f t="shared" ca="1" si="145"/>
        <v>0</v>
      </c>
      <c r="AV166" s="65">
        <f t="shared" ca="1" si="145"/>
        <v>0</v>
      </c>
      <c r="AW166" s="65">
        <f t="shared" ca="1" si="145"/>
        <v>0</v>
      </c>
      <c r="AX166" s="65">
        <f t="shared" ca="1" si="145"/>
        <v>0</v>
      </c>
      <c r="AY166" s="65">
        <f t="shared" ca="1" si="145"/>
        <v>0</v>
      </c>
      <c r="AZ166" s="65">
        <f t="shared" ca="1" si="145"/>
        <v>0</v>
      </c>
      <c r="BA166" s="65">
        <f t="shared" ca="1" si="145"/>
        <v>0</v>
      </c>
      <c r="BB166" s="65">
        <f t="shared" ca="1" si="145"/>
        <v>0</v>
      </c>
      <c r="BC166" s="65">
        <f t="shared" ca="1" si="145"/>
        <v>0</v>
      </c>
      <c r="BD166" s="65">
        <f t="shared" ca="1" si="145"/>
        <v>0</v>
      </c>
      <c r="BE166" s="65">
        <f t="shared" ca="1" si="145"/>
        <v>0</v>
      </c>
      <c r="BF166" s="65">
        <f t="shared" ca="1" si="145"/>
        <v>0</v>
      </c>
      <c r="BG166" s="65">
        <f t="shared" ca="1" si="145"/>
        <v>0</v>
      </c>
      <c r="BH166" s="65">
        <f t="shared" ca="1" si="145"/>
        <v>0</v>
      </c>
      <c r="BI166" s="65">
        <f t="shared" ca="1" si="145"/>
        <v>0</v>
      </c>
      <c r="BJ166" s="65">
        <f t="shared" ca="1" si="145"/>
        <v>0</v>
      </c>
      <c r="BK166" s="65">
        <f t="shared" ca="1" si="145"/>
        <v>0</v>
      </c>
      <c r="BL166" s="65">
        <f t="shared" ca="1" si="145"/>
        <v>0</v>
      </c>
      <c r="BM166" s="65">
        <f t="shared" ca="1" si="145"/>
        <v>0</v>
      </c>
      <c r="BN166" s="65">
        <f t="shared" ca="1" si="145"/>
        <v>0</v>
      </c>
      <c r="BO166" s="65">
        <f t="shared" ca="1" si="145"/>
        <v>0</v>
      </c>
      <c r="BP166" s="65">
        <f t="shared" ca="1" si="145"/>
        <v>0</v>
      </c>
      <c r="BQ166" s="65">
        <f t="shared" ca="1" si="145"/>
        <v>0</v>
      </c>
      <c r="BR166" s="65">
        <f t="shared" ca="1" si="145"/>
        <v>0</v>
      </c>
      <c r="BS166" s="65">
        <f t="shared" ca="1" si="145"/>
        <v>0</v>
      </c>
      <c r="BT166" s="65">
        <f t="shared" ca="1" si="145"/>
        <v>0</v>
      </c>
      <c r="BU166" s="65">
        <f t="shared" ca="1" si="145"/>
        <v>0</v>
      </c>
      <c r="BV166" s="65">
        <f t="shared" ca="1" si="145"/>
        <v>0</v>
      </c>
      <c r="BW166" s="65">
        <f t="shared" ca="1" si="145"/>
        <v>0</v>
      </c>
      <c r="BX166" s="65">
        <f t="shared" ca="1" si="145"/>
        <v>0</v>
      </c>
      <c r="BY166" s="65">
        <f t="shared" ca="1" si="145"/>
        <v>0</v>
      </c>
      <c r="BZ166" s="65">
        <f t="shared" ca="1" si="145"/>
        <v>0</v>
      </c>
      <c r="CA166" s="65">
        <f t="shared" ca="1" si="145"/>
        <v>0</v>
      </c>
      <c r="CB166" s="65">
        <f t="shared" ca="1" si="145"/>
        <v>0</v>
      </c>
      <c r="CC166" s="65">
        <f t="shared" ca="1" si="145"/>
        <v>0</v>
      </c>
      <c r="CD166" s="65">
        <f t="shared" ca="1" si="145"/>
        <v>0</v>
      </c>
      <c r="CE166" s="65">
        <f t="shared" ca="1" si="145"/>
        <v>0</v>
      </c>
      <c r="CF166" s="65">
        <f t="shared" ca="1" si="145"/>
        <v>0</v>
      </c>
    </row>
    <row r="167" spans="2:84" s="53" customFormat="1" ht="12" x14ac:dyDescent="0.25">
      <c r="B167" s="50">
        <f>ROW()</f>
        <v>167</v>
      </c>
      <c r="O167" s="56"/>
      <c r="P167" s="57"/>
      <c r="Q167" s="58"/>
      <c r="U167" s="62"/>
      <c r="W167" s="61"/>
      <c r="X167" s="65">
        <f t="shared" ca="1" si="131"/>
        <v>0</v>
      </c>
      <c r="Y167" s="65">
        <f t="shared" ca="1" si="142"/>
        <v>0</v>
      </c>
      <c r="Z167" s="65">
        <f t="shared" ca="1" si="142"/>
        <v>0</v>
      </c>
      <c r="AA167" s="65">
        <f t="shared" ca="1" si="142"/>
        <v>0</v>
      </c>
      <c r="AB167" s="65">
        <f t="shared" ca="1" si="142"/>
        <v>0</v>
      </c>
      <c r="AC167" s="65">
        <f t="shared" ca="1" si="142"/>
        <v>0</v>
      </c>
      <c r="AD167" s="65">
        <f t="shared" ca="1" si="142"/>
        <v>0</v>
      </c>
      <c r="AE167" s="65">
        <f t="shared" ca="1" si="142"/>
        <v>0</v>
      </c>
      <c r="AF167" s="65">
        <f t="shared" ca="1" si="142"/>
        <v>0</v>
      </c>
      <c r="AG167" s="65">
        <f t="shared" ca="1" si="142"/>
        <v>0</v>
      </c>
      <c r="AH167" s="65">
        <f t="shared" ca="1" si="142"/>
        <v>0</v>
      </c>
      <c r="AI167" s="65">
        <f t="shared" ca="1" si="142"/>
        <v>0</v>
      </c>
      <c r="AJ167" s="65">
        <f t="shared" ca="1" si="145"/>
        <v>0</v>
      </c>
      <c r="AK167" s="65">
        <f t="shared" ca="1" si="145"/>
        <v>0</v>
      </c>
      <c r="AL167" s="65">
        <f t="shared" ca="1" si="145"/>
        <v>0</v>
      </c>
      <c r="AM167" s="65">
        <f t="shared" ca="1" si="145"/>
        <v>0</v>
      </c>
      <c r="AN167" s="65">
        <f t="shared" ca="1" si="145"/>
        <v>0</v>
      </c>
      <c r="AO167" s="65">
        <f t="shared" ca="1" si="145"/>
        <v>0</v>
      </c>
      <c r="AP167" s="65">
        <f t="shared" ca="1" si="145"/>
        <v>0</v>
      </c>
      <c r="AQ167" s="65">
        <f t="shared" ca="1" si="145"/>
        <v>0</v>
      </c>
      <c r="AR167" s="65">
        <f t="shared" ca="1" si="145"/>
        <v>0</v>
      </c>
      <c r="AS167" s="65">
        <f t="shared" ca="1" si="145"/>
        <v>0</v>
      </c>
      <c r="AT167" s="65">
        <f t="shared" ca="1" si="145"/>
        <v>0</v>
      </c>
      <c r="AU167" s="65">
        <f t="shared" ca="1" si="145"/>
        <v>0</v>
      </c>
      <c r="AV167" s="65">
        <f t="shared" ca="1" si="145"/>
        <v>0</v>
      </c>
      <c r="AW167" s="65">
        <f t="shared" ca="1" si="145"/>
        <v>0</v>
      </c>
      <c r="AX167" s="65">
        <f t="shared" ca="1" si="145"/>
        <v>0</v>
      </c>
      <c r="AY167" s="65">
        <f t="shared" ca="1" si="145"/>
        <v>0</v>
      </c>
      <c r="AZ167" s="65">
        <f t="shared" ca="1" si="145"/>
        <v>0</v>
      </c>
      <c r="BA167" s="65">
        <f t="shared" ca="1" si="145"/>
        <v>0</v>
      </c>
      <c r="BB167" s="65">
        <f t="shared" ca="1" si="145"/>
        <v>0</v>
      </c>
      <c r="BC167" s="65">
        <f t="shared" ca="1" si="145"/>
        <v>0</v>
      </c>
      <c r="BD167" s="65">
        <f t="shared" ca="1" si="145"/>
        <v>0</v>
      </c>
      <c r="BE167" s="65">
        <f t="shared" ca="1" si="145"/>
        <v>0</v>
      </c>
      <c r="BF167" s="65">
        <f t="shared" ca="1" si="145"/>
        <v>0</v>
      </c>
      <c r="BG167" s="65">
        <f t="shared" ca="1" si="145"/>
        <v>0</v>
      </c>
      <c r="BH167" s="65">
        <f t="shared" ca="1" si="145"/>
        <v>0</v>
      </c>
      <c r="BI167" s="65">
        <f t="shared" ca="1" si="145"/>
        <v>0</v>
      </c>
      <c r="BJ167" s="65">
        <f t="shared" ca="1" si="145"/>
        <v>0</v>
      </c>
      <c r="BK167" s="65">
        <f t="shared" ca="1" si="145"/>
        <v>0</v>
      </c>
      <c r="BL167" s="65">
        <f t="shared" ca="1" si="145"/>
        <v>0</v>
      </c>
      <c r="BM167" s="65">
        <f t="shared" ca="1" si="145"/>
        <v>0</v>
      </c>
      <c r="BN167" s="65">
        <f t="shared" ca="1" si="145"/>
        <v>0</v>
      </c>
      <c r="BO167" s="65">
        <f t="shared" ca="1" si="145"/>
        <v>0</v>
      </c>
      <c r="BP167" s="65">
        <f t="shared" ca="1" si="145"/>
        <v>0</v>
      </c>
      <c r="BQ167" s="65">
        <f t="shared" ca="1" si="145"/>
        <v>0</v>
      </c>
      <c r="BR167" s="65">
        <f t="shared" ca="1" si="145"/>
        <v>0</v>
      </c>
      <c r="BS167" s="65">
        <f t="shared" ca="1" si="145"/>
        <v>0</v>
      </c>
      <c r="BT167" s="65">
        <f t="shared" ca="1" si="145"/>
        <v>0</v>
      </c>
      <c r="BU167" s="65">
        <f t="shared" ca="1" si="145"/>
        <v>0</v>
      </c>
      <c r="BV167" s="65">
        <f t="shared" ca="1" si="145"/>
        <v>0</v>
      </c>
      <c r="BW167" s="65">
        <f t="shared" ca="1" si="145"/>
        <v>0</v>
      </c>
      <c r="BX167" s="65">
        <f t="shared" ca="1" si="145"/>
        <v>0</v>
      </c>
      <c r="BY167" s="65">
        <f t="shared" ca="1" si="145"/>
        <v>0</v>
      </c>
      <c r="BZ167" s="65">
        <f t="shared" ca="1" si="145"/>
        <v>0</v>
      </c>
      <c r="CA167" s="65">
        <f t="shared" ca="1" si="145"/>
        <v>0</v>
      </c>
      <c r="CB167" s="65">
        <f t="shared" ca="1" si="145"/>
        <v>0</v>
      </c>
      <c r="CC167" s="65">
        <f t="shared" ca="1" si="145"/>
        <v>0</v>
      </c>
      <c r="CD167" s="65">
        <f t="shared" ca="1" si="145"/>
        <v>0</v>
      </c>
      <c r="CE167" s="65">
        <f t="shared" ca="1" si="145"/>
        <v>0</v>
      </c>
      <c r="CF167" s="65">
        <f t="shared" ca="1" si="145"/>
        <v>0</v>
      </c>
    </row>
    <row r="168" spans="2:84" s="53" customFormat="1" ht="12" x14ac:dyDescent="0.25">
      <c r="B168" s="50">
        <f>ROW()</f>
        <v>168</v>
      </c>
      <c r="O168" s="56"/>
      <c r="P168" s="57"/>
      <c r="Q168" s="58"/>
      <c r="U168" s="62"/>
      <c r="W168" s="61"/>
      <c r="X168" s="65">
        <f t="shared" ca="1" si="131"/>
        <v>8.3333333333333332E-3</v>
      </c>
      <c r="Y168" s="65">
        <f t="shared" ca="1" si="142"/>
        <v>8.3333333333333332E-3</v>
      </c>
      <c r="Z168" s="65">
        <f t="shared" ca="1" si="142"/>
        <v>8.3333333333333332E-3</v>
      </c>
      <c r="AA168" s="65">
        <f t="shared" ca="1" si="142"/>
        <v>8.3333333333333332E-3</v>
      </c>
      <c r="AB168" s="65">
        <f t="shared" ca="1" si="142"/>
        <v>8.3333333333333332E-3</v>
      </c>
      <c r="AC168" s="65">
        <f t="shared" ca="1" si="142"/>
        <v>8.3333333333333332E-3</v>
      </c>
      <c r="AD168" s="65">
        <f t="shared" ca="1" si="142"/>
        <v>8.3333333333333332E-3</v>
      </c>
      <c r="AE168" s="65">
        <f t="shared" ca="1" si="142"/>
        <v>8.3333333333333332E-3</v>
      </c>
      <c r="AF168" s="65">
        <f t="shared" ca="1" si="142"/>
        <v>8.3333333333333332E-3</v>
      </c>
      <c r="AG168" s="65">
        <f t="shared" ca="1" si="142"/>
        <v>8.3333333333333332E-3</v>
      </c>
      <c r="AH168" s="65">
        <f t="shared" ca="1" si="142"/>
        <v>8.3333333333333332E-3</v>
      </c>
      <c r="AI168" s="65">
        <f t="shared" ca="1" si="142"/>
        <v>8.3333333333333332E-3</v>
      </c>
      <c r="AJ168" s="65">
        <f t="shared" ca="1" si="145"/>
        <v>8.3333333333333332E-3</v>
      </c>
      <c r="AK168" s="65">
        <f t="shared" ca="1" si="145"/>
        <v>8.3333333333333332E-3</v>
      </c>
      <c r="AL168" s="65">
        <f t="shared" ca="1" si="145"/>
        <v>8.3333333333333332E-3</v>
      </c>
      <c r="AM168" s="65">
        <f t="shared" ca="1" si="145"/>
        <v>8.3333333333333332E-3</v>
      </c>
      <c r="AN168" s="65">
        <f t="shared" ca="1" si="145"/>
        <v>8.3333333333333332E-3</v>
      </c>
      <c r="AO168" s="65">
        <f t="shared" ca="1" si="145"/>
        <v>8.3333333333333332E-3</v>
      </c>
      <c r="AP168" s="65">
        <f t="shared" ca="1" si="145"/>
        <v>8.3333333333333332E-3</v>
      </c>
      <c r="AQ168" s="65">
        <f t="shared" ca="1" si="145"/>
        <v>8.3333333333333332E-3</v>
      </c>
      <c r="AR168" s="65">
        <f t="shared" ca="1" si="145"/>
        <v>8.3333333333333332E-3</v>
      </c>
      <c r="AS168" s="65">
        <f t="shared" ca="1" si="145"/>
        <v>8.3333333333333332E-3</v>
      </c>
      <c r="AT168" s="65">
        <f t="shared" ca="1" si="145"/>
        <v>8.3333333333333332E-3</v>
      </c>
      <c r="AU168" s="65">
        <f t="shared" ca="1" si="145"/>
        <v>8.3333333333333332E-3</v>
      </c>
      <c r="AV168" s="65">
        <f t="shared" ca="1" si="145"/>
        <v>8.3333333333333332E-3</v>
      </c>
      <c r="AW168" s="65">
        <f t="shared" ca="1" si="145"/>
        <v>8.3333333333333332E-3</v>
      </c>
      <c r="AX168" s="65">
        <f t="shared" ca="1" si="145"/>
        <v>8.3333333333333332E-3</v>
      </c>
      <c r="AY168" s="65">
        <f t="shared" ca="1" si="145"/>
        <v>8.3333333333333332E-3</v>
      </c>
      <c r="AZ168" s="65">
        <f t="shared" ca="1" si="145"/>
        <v>8.3333333333333332E-3</v>
      </c>
      <c r="BA168" s="65">
        <f t="shared" ca="1" si="145"/>
        <v>8.3333333333333332E-3</v>
      </c>
      <c r="BB168" s="65">
        <f t="shared" ca="1" si="145"/>
        <v>8.3333333333333332E-3</v>
      </c>
      <c r="BC168" s="65">
        <f t="shared" ca="1" si="145"/>
        <v>8.3333333333333332E-3</v>
      </c>
      <c r="BD168" s="65">
        <f t="shared" ca="1" si="145"/>
        <v>8.3333333333333332E-3</v>
      </c>
      <c r="BE168" s="65">
        <f t="shared" ca="1" si="145"/>
        <v>8.3333333333333332E-3</v>
      </c>
      <c r="BF168" s="65">
        <f t="shared" ca="1" si="145"/>
        <v>8.3333333333333332E-3</v>
      </c>
      <c r="BG168" s="65">
        <f t="shared" ca="1" si="145"/>
        <v>8.3333333333333332E-3</v>
      </c>
      <c r="BH168" s="65">
        <f t="shared" ca="1" si="145"/>
        <v>8.3333333333333332E-3</v>
      </c>
      <c r="BI168" s="65">
        <f t="shared" ca="1" si="145"/>
        <v>8.3333333333333332E-3</v>
      </c>
      <c r="BJ168" s="65">
        <f t="shared" ca="1" si="145"/>
        <v>8.3333333333333332E-3</v>
      </c>
      <c r="BK168" s="65">
        <f t="shared" ca="1" si="145"/>
        <v>8.3333333333333332E-3</v>
      </c>
      <c r="BL168" s="65">
        <f t="shared" ca="1" si="145"/>
        <v>8.3333333333333332E-3</v>
      </c>
      <c r="BM168" s="65">
        <f t="shared" ca="1" si="145"/>
        <v>8.3333333333333332E-3</v>
      </c>
      <c r="BN168" s="65">
        <f t="shared" ref="AJ168:CF173" ca="1" si="146">SUMIFS(INDIRECT("Prcsses!"&amp;ADDRESS($B168,$X$2)&amp;":"&amp;ADDRESS($B168,$X$2-1+$P$8)),INDIRECT("Prcsses!"&amp;ADDRESS($B$8,$X$2)&amp;":"&amp;ADDRESS($B$8,$X$2-1+$P$8)),BN$8)</f>
        <v>8.3333333333333332E-3</v>
      </c>
      <c r="BO168" s="65">
        <f t="shared" ca="1" si="146"/>
        <v>8.3333333333333332E-3</v>
      </c>
      <c r="BP168" s="65">
        <f t="shared" ca="1" si="146"/>
        <v>8.3333333333333332E-3</v>
      </c>
      <c r="BQ168" s="65">
        <f t="shared" ca="1" si="146"/>
        <v>8.3333333333333332E-3</v>
      </c>
      <c r="BR168" s="65">
        <f t="shared" ca="1" si="146"/>
        <v>8.3333333333333332E-3</v>
      </c>
      <c r="BS168" s="65">
        <f t="shared" ca="1" si="146"/>
        <v>8.3333333333333332E-3</v>
      </c>
      <c r="BT168" s="65">
        <f t="shared" ca="1" si="146"/>
        <v>8.3333333333333332E-3</v>
      </c>
      <c r="BU168" s="65">
        <f t="shared" ca="1" si="146"/>
        <v>8.3333333333333332E-3</v>
      </c>
      <c r="BV168" s="65">
        <f t="shared" ca="1" si="146"/>
        <v>8.3333333333333332E-3</v>
      </c>
      <c r="BW168" s="65">
        <f t="shared" ca="1" si="146"/>
        <v>8.3333333333333332E-3</v>
      </c>
      <c r="BX168" s="65">
        <f t="shared" ca="1" si="146"/>
        <v>8.3333333333333332E-3</v>
      </c>
      <c r="BY168" s="65">
        <f t="shared" ca="1" si="146"/>
        <v>8.3333333333333332E-3</v>
      </c>
      <c r="BZ168" s="65">
        <f t="shared" ca="1" si="146"/>
        <v>8.3333333333333332E-3</v>
      </c>
      <c r="CA168" s="65">
        <f t="shared" ca="1" si="146"/>
        <v>8.3333333333333332E-3</v>
      </c>
      <c r="CB168" s="65">
        <f t="shared" ca="1" si="146"/>
        <v>8.3333333333333332E-3</v>
      </c>
      <c r="CC168" s="65">
        <f t="shared" ca="1" si="146"/>
        <v>8.3333333333333332E-3</v>
      </c>
      <c r="CD168" s="65">
        <f t="shared" ca="1" si="146"/>
        <v>8.3333333333333332E-3</v>
      </c>
      <c r="CE168" s="65">
        <f t="shared" ca="1" si="146"/>
        <v>0</v>
      </c>
      <c r="CF168" s="65">
        <f t="shared" ca="1" si="146"/>
        <v>0</v>
      </c>
    </row>
    <row r="169" spans="2:84" s="53" customFormat="1" ht="12" x14ac:dyDescent="0.25">
      <c r="B169" s="50">
        <f>ROW()</f>
        <v>169</v>
      </c>
      <c r="O169" s="56"/>
      <c r="P169" s="57"/>
      <c r="Q169" s="58"/>
      <c r="U169" s="62"/>
      <c r="W169" s="61"/>
      <c r="X169" s="65">
        <f t="shared" ca="1" si="131"/>
        <v>8.3333333333333332E-3</v>
      </c>
      <c r="Y169" s="65">
        <f t="shared" ca="1" si="142"/>
        <v>8.3333333333333332E-3</v>
      </c>
      <c r="Z169" s="65">
        <f t="shared" ca="1" si="142"/>
        <v>8.3333333333333332E-3</v>
      </c>
      <c r="AA169" s="65">
        <f t="shared" ca="1" si="142"/>
        <v>8.3333333333333332E-3</v>
      </c>
      <c r="AB169" s="65">
        <f t="shared" ca="1" si="142"/>
        <v>8.3333333333333332E-3</v>
      </c>
      <c r="AC169" s="65">
        <f t="shared" ca="1" si="142"/>
        <v>8.3333333333333332E-3</v>
      </c>
      <c r="AD169" s="65">
        <f t="shared" ca="1" si="142"/>
        <v>8.3333333333333332E-3</v>
      </c>
      <c r="AE169" s="65">
        <f t="shared" ca="1" si="142"/>
        <v>8.3333333333333332E-3</v>
      </c>
      <c r="AF169" s="65">
        <f t="shared" ca="1" si="142"/>
        <v>8.3333333333333332E-3</v>
      </c>
      <c r="AG169" s="65">
        <f t="shared" ca="1" si="142"/>
        <v>8.3333333333333332E-3</v>
      </c>
      <c r="AH169" s="65">
        <f t="shared" ca="1" si="142"/>
        <v>8.3333333333333332E-3</v>
      </c>
      <c r="AI169" s="65">
        <f t="shared" ca="1" si="142"/>
        <v>8.3333333333333332E-3</v>
      </c>
      <c r="AJ169" s="65">
        <f t="shared" ca="1" si="146"/>
        <v>8.3333333333333332E-3</v>
      </c>
      <c r="AK169" s="65">
        <f t="shared" ca="1" si="146"/>
        <v>8.3333333333333332E-3</v>
      </c>
      <c r="AL169" s="65">
        <f t="shared" ca="1" si="146"/>
        <v>8.3333333333333332E-3</v>
      </c>
      <c r="AM169" s="65">
        <f t="shared" ca="1" si="146"/>
        <v>8.3333333333333332E-3</v>
      </c>
      <c r="AN169" s="65">
        <f t="shared" ca="1" si="146"/>
        <v>8.3333333333333332E-3</v>
      </c>
      <c r="AO169" s="65">
        <f t="shared" ca="1" si="146"/>
        <v>8.3333333333333332E-3</v>
      </c>
      <c r="AP169" s="65">
        <f t="shared" ca="1" si="146"/>
        <v>8.3333333333333332E-3</v>
      </c>
      <c r="AQ169" s="65">
        <f t="shared" ca="1" si="146"/>
        <v>8.3333333333333332E-3</v>
      </c>
      <c r="AR169" s="65">
        <f t="shared" ca="1" si="146"/>
        <v>8.3333333333333332E-3</v>
      </c>
      <c r="AS169" s="65">
        <f t="shared" ca="1" si="146"/>
        <v>8.3333333333333332E-3</v>
      </c>
      <c r="AT169" s="65">
        <f t="shared" ca="1" si="146"/>
        <v>8.3333333333333332E-3</v>
      </c>
      <c r="AU169" s="65">
        <f t="shared" ca="1" si="146"/>
        <v>8.3333333333333332E-3</v>
      </c>
      <c r="AV169" s="65">
        <f t="shared" ca="1" si="146"/>
        <v>8.3333333333333332E-3</v>
      </c>
      <c r="AW169" s="65">
        <f t="shared" ca="1" si="146"/>
        <v>8.3333333333333332E-3</v>
      </c>
      <c r="AX169" s="65">
        <f t="shared" ca="1" si="146"/>
        <v>8.3333333333333332E-3</v>
      </c>
      <c r="AY169" s="65">
        <f t="shared" ca="1" si="146"/>
        <v>8.3333333333333332E-3</v>
      </c>
      <c r="AZ169" s="65">
        <f t="shared" ca="1" si="146"/>
        <v>8.3333333333333332E-3</v>
      </c>
      <c r="BA169" s="65">
        <f t="shared" ca="1" si="146"/>
        <v>8.3333333333333332E-3</v>
      </c>
      <c r="BB169" s="65">
        <f t="shared" ca="1" si="146"/>
        <v>8.3333333333333332E-3</v>
      </c>
      <c r="BC169" s="65">
        <f t="shared" ca="1" si="146"/>
        <v>8.3333333333333332E-3</v>
      </c>
      <c r="BD169" s="65">
        <f t="shared" ca="1" si="146"/>
        <v>8.3333333333333332E-3</v>
      </c>
      <c r="BE169" s="65">
        <f t="shared" ca="1" si="146"/>
        <v>8.3333333333333332E-3</v>
      </c>
      <c r="BF169" s="65">
        <f t="shared" ca="1" si="146"/>
        <v>8.3333333333333332E-3</v>
      </c>
      <c r="BG169" s="65">
        <f t="shared" ca="1" si="146"/>
        <v>8.3333333333333332E-3</v>
      </c>
      <c r="BH169" s="65">
        <f t="shared" ca="1" si="146"/>
        <v>8.3333333333333332E-3</v>
      </c>
      <c r="BI169" s="65">
        <f t="shared" ca="1" si="146"/>
        <v>8.3333333333333332E-3</v>
      </c>
      <c r="BJ169" s="65">
        <f t="shared" ca="1" si="146"/>
        <v>8.3333333333333332E-3</v>
      </c>
      <c r="BK169" s="65">
        <f t="shared" ca="1" si="146"/>
        <v>8.3333333333333332E-3</v>
      </c>
      <c r="BL169" s="65">
        <f t="shared" ca="1" si="146"/>
        <v>8.3333333333333332E-3</v>
      </c>
      <c r="BM169" s="65">
        <f t="shared" ca="1" si="146"/>
        <v>8.3333333333333332E-3</v>
      </c>
      <c r="BN169" s="65">
        <f t="shared" ca="1" si="146"/>
        <v>8.3333333333333332E-3</v>
      </c>
      <c r="BO169" s="65">
        <f t="shared" ca="1" si="146"/>
        <v>8.3333333333333332E-3</v>
      </c>
      <c r="BP169" s="65">
        <f t="shared" ca="1" si="146"/>
        <v>8.3333333333333332E-3</v>
      </c>
      <c r="BQ169" s="65">
        <f t="shared" ca="1" si="146"/>
        <v>8.3333333333333332E-3</v>
      </c>
      <c r="BR169" s="65">
        <f t="shared" ca="1" si="146"/>
        <v>8.3333333333333332E-3</v>
      </c>
      <c r="BS169" s="65">
        <f t="shared" ca="1" si="146"/>
        <v>8.3333333333333332E-3</v>
      </c>
      <c r="BT169" s="65">
        <f t="shared" ca="1" si="146"/>
        <v>8.3333333333333332E-3</v>
      </c>
      <c r="BU169" s="65">
        <f t="shared" ca="1" si="146"/>
        <v>8.3333333333333332E-3</v>
      </c>
      <c r="BV169" s="65">
        <f t="shared" ca="1" si="146"/>
        <v>8.3333333333333332E-3</v>
      </c>
      <c r="BW169" s="65">
        <f t="shared" ca="1" si="146"/>
        <v>8.3333333333333332E-3</v>
      </c>
      <c r="BX169" s="65">
        <f t="shared" ca="1" si="146"/>
        <v>8.3333333333333332E-3</v>
      </c>
      <c r="BY169" s="65">
        <f t="shared" ca="1" si="146"/>
        <v>8.3333333333333332E-3</v>
      </c>
      <c r="BZ169" s="65">
        <f t="shared" ca="1" si="146"/>
        <v>8.3333333333333332E-3</v>
      </c>
      <c r="CA169" s="65">
        <f t="shared" ca="1" si="146"/>
        <v>8.3333333333333332E-3</v>
      </c>
      <c r="CB169" s="65">
        <f t="shared" ca="1" si="146"/>
        <v>8.3333333333333332E-3</v>
      </c>
      <c r="CC169" s="65">
        <f t="shared" ca="1" si="146"/>
        <v>8.3333333333333332E-3</v>
      </c>
      <c r="CD169" s="65">
        <f t="shared" ca="1" si="146"/>
        <v>8.3333333333333332E-3</v>
      </c>
      <c r="CE169" s="65">
        <f t="shared" ca="1" si="146"/>
        <v>0</v>
      </c>
      <c r="CF169" s="65">
        <f t="shared" ca="1" si="146"/>
        <v>0</v>
      </c>
    </row>
    <row r="170" spans="2:84" s="53" customFormat="1" ht="12" x14ac:dyDescent="0.25">
      <c r="B170" s="50">
        <f>ROW()</f>
        <v>170</v>
      </c>
      <c r="O170" s="56"/>
      <c r="P170" s="57"/>
      <c r="Q170" s="58"/>
      <c r="U170" s="62"/>
      <c r="W170" s="61"/>
      <c r="X170" s="65">
        <f t="shared" ca="1" si="131"/>
        <v>8.3333333333333332E-3</v>
      </c>
      <c r="Y170" s="65">
        <f t="shared" ca="1" si="142"/>
        <v>8.3333333333333332E-3</v>
      </c>
      <c r="Z170" s="65">
        <f t="shared" ca="1" si="142"/>
        <v>8.3333333333333332E-3</v>
      </c>
      <c r="AA170" s="65">
        <f t="shared" ca="1" si="142"/>
        <v>8.3333333333333332E-3</v>
      </c>
      <c r="AB170" s="65">
        <f t="shared" ca="1" si="142"/>
        <v>8.3333333333333332E-3</v>
      </c>
      <c r="AC170" s="65">
        <f t="shared" ca="1" si="142"/>
        <v>8.3333333333333332E-3</v>
      </c>
      <c r="AD170" s="65">
        <f t="shared" ca="1" si="142"/>
        <v>8.3333333333333332E-3</v>
      </c>
      <c r="AE170" s="65">
        <f t="shared" ca="1" si="142"/>
        <v>8.3333333333333332E-3</v>
      </c>
      <c r="AF170" s="65">
        <f t="shared" ca="1" si="142"/>
        <v>8.3333333333333332E-3</v>
      </c>
      <c r="AG170" s="65">
        <f t="shared" ca="1" si="142"/>
        <v>8.3333333333333332E-3</v>
      </c>
      <c r="AH170" s="65">
        <f t="shared" ca="1" si="142"/>
        <v>8.3333333333333332E-3</v>
      </c>
      <c r="AI170" s="65">
        <f t="shared" ca="1" si="142"/>
        <v>8.3333333333333332E-3</v>
      </c>
      <c r="AJ170" s="65">
        <f t="shared" ca="1" si="146"/>
        <v>8.3333333333333332E-3</v>
      </c>
      <c r="AK170" s="65">
        <f t="shared" ca="1" si="146"/>
        <v>8.3333333333333332E-3</v>
      </c>
      <c r="AL170" s="65">
        <f t="shared" ca="1" si="146"/>
        <v>8.3333333333333332E-3</v>
      </c>
      <c r="AM170" s="65">
        <f t="shared" ca="1" si="146"/>
        <v>8.3333333333333332E-3</v>
      </c>
      <c r="AN170" s="65">
        <f t="shared" ca="1" si="146"/>
        <v>8.3333333333333332E-3</v>
      </c>
      <c r="AO170" s="65">
        <f t="shared" ca="1" si="146"/>
        <v>8.3333333333333332E-3</v>
      </c>
      <c r="AP170" s="65">
        <f t="shared" ca="1" si="146"/>
        <v>8.3333333333333332E-3</v>
      </c>
      <c r="AQ170" s="65">
        <f t="shared" ca="1" si="146"/>
        <v>8.3333333333333332E-3</v>
      </c>
      <c r="AR170" s="65">
        <f t="shared" ca="1" si="146"/>
        <v>8.3333333333333332E-3</v>
      </c>
      <c r="AS170" s="65">
        <f t="shared" ca="1" si="146"/>
        <v>8.3333333333333332E-3</v>
      </c>
      <c r="AT170" s="65">
        <f t="shared" ca="1" si="146"/>
        <v>8.3333333333333332E-3</v>
      </c>
      <c r="AU170" s="65">
        <f t="shared" ca="1" si="146"/>
        <v>8.3333333333333332E-3</v>
      </c>
      <c r="AV170" s="65">
        <f t="shared" ca="1" si="146"/>
        <v>8.3333333333333332E-3</v>
      </c>
      <c r="AW170" s="65">
        <f t="shared" ca="1" si="146"/>
        <v>8.3333333333333332E-3</v>
      </c>
      <c r="AX170" s="65">
        <f t="shared" ca="1" si="146"/>
        <v>8.3333333333333332E-3</v>
      </c>
      <c r="AY170" s="65">
        <f t="shared" ca="1" si="146"/>
        <v>8.3333333333333332E-3</v>
      </c>
      <c r="AZ170" s="65">
        <f t="shared" ca="1" si="146"/>
        <v>8.3333333333333332E-3</v>
      </c>
      <c r="BA170" s="65">
        <f t="shared" ca="1" si="146"/>
        <v>8.3333333333333332E-3</v>
      </c>
      <c r="BB170" s="65">
        <f t="shared" ca="1" si="146"/>
        <v>8.3333333333333332E-3</v>
      </c>
      <c r="BC170" s="65">
        <f t="shared" ca="1" si="146"/>
        <v>8.3333333333333332E-3</v>
      </c>
      <c r="BD170" s="65">
        <f t="shared" ca="1" si="146"/>
        <v>8.3333333333333332E-3</v>
      </c>
      <c r="BE170" s="65">
        <f t="shared" ca="1" si="146"/>
        <v>8.3333333333333332E-3</v>
      </c>
      <c r="BF170" s="65">
        <f t="shared" ca="1" si="146"/>
        <v>8.3333333333333332E-3</v>
      </c>
      <c r="BG170" s="65">
        <f t="shared" ca="1" si="146"/>
        <v>8.3333333333333332E-3</v>
      </c>
      <c r="BH170" s="65">
        <f t="shared" ca="1" si="146"/>
        <v>8.3333333333333332E-3</v>
      </c>
      <c r="BI170" s="65">
        <f t="shared" ca="1" si="146"/>
        <v>8.3333333333333332E-3</v>
      </c>
      <c r="BJ170" s="65">
        <f t="shared" ca="1" si="146"/>
        <v>8.3333333333333332E-3</v>
      </c>
      <c r="BK170" s="65">
        <f t="shared" ca="1" si="146"/>
        <v>8.3333333333333332E-3</v>
      </c>
      <c r="BL170" s="65">
        <f t="shared" ca="1" si="146"/>
        <v>8.3333333333333332E-3</v>
      </c>
      <c r="BM170" s="65">
        <f t="shared" ca="1" si="146"/>
        <v>8.3333333333333332E-3</v>
      </c>
      <c r="BN170" s="65">
        <f t="shared" ca="1" si="146"/>
        <v>8.3333333333333332E-3</v>
      </c>
      <c r="BO170" s="65">
        <f t="shared" ca="1" si="146"/>
        <v>8.3333333333333332E-3</v>
      </c>
      <c r="BP170" s="65">
        <f t="shared" ca="1" si="146"/>
        <v>8.3333333333333332E-3</v>
      </c>
      <c r="BQ170" s="65">
        <f t="shared" ca="1" si="146"/>
        <v>8.3333333333333332E-3</v>
      </c>
      <c r="BR170" s="65">
        <f t="shared" ca="1" si="146"/>
        <v>8.3333333333333332E-3</v>
      </c>
      <c r="BS170" s="65">
        <f t="shared" ca="1" si="146"/>
        <v>8.3333333333333332E-3</v>
      </c>
      <c r="BT170" s="65">
        <f t="shared" ca="1" si="146"/>
        <v>8.3333333333333332E-3</v>
      </c>
      <c r="BU170" s="65">
        <f t="shared" ca="1" si="146"/>
        <v>8.3333333333333332E-3</v>
      </c>
      <c r="BV170" s="65">
        <f t="shared" ca="1" si="146"/>
        <v>8.3333333333333332E-3</v>
      </c>
      <c r="BW170" s="65">
        <f t="shared" ca="1" si="146"/>
        <v>8.3333333333333332E-3</v>
      </c>
      <c r="BX170" s="65">
        <f t="shared" ca="1" si="146"/>
        <v>8.3333333333333332E-3</v>
      </c>
      <c r="BY170" s="65">
        <f t="shared" ca="1" si="146"/>
        <v>8.3333333333333332E-3</v>
      </c>
      <c r="BZ170" s="65">
        <f t="shared" ca="1" si="146"/>
        <v>8.3333333333333332E-3</v>
      </c>
      <c r="CA170" s="65">
        <f t="shared" ca="1" si="146"/>
        <v>8.3333333333333332E-3</v>
      </c>
      <c r="CB170" s="65">
        <f t="shared" ca="1" si="146"/>
        <v>8.3333333333333332E-3</v>
      </c>
      <c r="CC170" s="65">
        <f t="shared" ca="1" si="146"/>
        <v>8.3333333333333332E-3</v>
      </c>
      <c r="CD170" s="65">
        <f t="shared" ca="1" si="146"/>
        <v>8.3333333333333332E-3</v>
      </c>
      <c r="CE170" s="65">
        <f t="shared" ca="1" si="146"/>
        <v>0</v>
      </c>
      <c r="CF170" s="65">
        <f t="shared" ca="1" si="146"/>
        <v>0</v>
      </c>
    </row>
    <row r="171" spans="2:84" s="53" customFormat="1" ht="12" x14ac:dyDescent="0.25">
      <c r="B171" s="50">
        <f>ROW()</f>
        <v>171</v>
      </c>
      <c r="O171" s="56"/>
      <c r="P171" s="57"/>
      <c r="Q171" s="58"/>
      <c r="U171" s="62"/>
      <c r="W171" s="61"/>
      <c r="X171" s="65">
        <f t="shared" ca="1" si="131"/>
        <v>8.3333333333333332E-3</v>
      </c>
      <c r="Y171" s="65">
        <f t="shared" ca="1" si="142"/>
        <v>8.3333333333333332E-3</v>
      </c>
      <c r="Z171" s="65">
        <f t="shared" ca="1" si="142"/>
        <v>8.3333333333333332E-3</v>
      </c>
      <c r="AA171" s="65">
        <f t="shared" ca="1" si="142"/>
        <v>8.3333333333333332E-3</v>
      </c>
      <c r="AB171" s="65">
        <f t="shared" ca="1" si="142"/>
        <v>8.3333333333333332E-3</v>
      </c>
      <c r="AC171" s="65">
        <f t="shared" ca="1" si="142"/>
        <v>8.3333333333333332E-3</v>
      </c>
      <c r="AD171" s="65">
        <f t="shared" ca="1" si="142"/>
        <v>8.3333333333333332E-3</v>
      </c>
      <c r="AE171" s="65">
        <f t="shared" ca="1" si="142"/>
        <v>8.3333333333333332E-3</v>
      </c>
      <c r="AF171" s="65">
        <f t="shared" ca="1" si="142"/>
        <v>8.3333333333333332E-3</v>
      </c>
      <c r="AG171" s="65">
        <f t="shared" ca="1" si="142"/>
        <v>8.3333333333333332E-3</v>
      </c>
      <c r="AH171" s="65">
        <f t="shared" ca="1" si="142"/>
        <v>8.3333333333333332E-3</v>
      </c>
      <c r="AI171" s="65">
        <f t="shared" ca="1" si="142"/>
        <v>8.3333333333333332E-3</v>
      </c>
      <c r="AJ171" s="65">
        <f t="shared" ca="1" si="146"/>
        <v>8.3333333333333332E-3</v>
      </c>
      <c r="AK171" s="65">
        <f t="shared" ca="1" si="146"/>
        <v>8.3333333333333332E-3</v>
      </c>
      <c r="AL171" s="65">
        <f t="shared" ca="1" si="146"/>
        <v>8.3333333333333332E-3</v>
      </c>
      <c r="AM171" s="65">
        <f t="shared" ca="1" si="146"/>
        <v>8.3333333333333332E-3</v>
      </c>
      <c r="AN171" s="65">
        <f t="shared" ca="1" si="146"/>
        <v>8.3333333333333332E-3</v>
      </c>
      <c r="AO171" s="65">
        <f t="shared" ca="1" si="146"/>
        <v>8.3333333333333332E-3</v>
      </c>
      <c r="AP171" s="65">
        <f t="shared" ca="1" si="146"/>
        <v>8.3333333333333332E-3</v>
      </c>
      <c r="AQ171" s="65">
        <f t="shared" ca="1" si="146"/>
        <v>8.3333333333333332E-3</v>
      </c>
      <c r="AR171" s="65">
        <f t="shared" ca="1" si="146"/>
        <v>8.3333333333333332E-3</v>
      </c>
      <c r="AS171" s="65">
        <f t="shared" ca="1" si="146"/>
        <v>8.3333333333333332E-3</v>
      </c>
      <c r="AT171" s="65">
        <f t="shared" ca="1" si="146"/>
        <v>8.3333333333333332E-3</v>
      </c>
      <c r="AU171" s="65">
        <f t="shared" ca="1" si="146"/>
        <v>8.3333333333333332E-3</v>
      </c>
      <c r="AV171" s="65">
        <f t="shared" ca="1" si="146"/>
        <v>8.3333333333333332E-3</v>
      </c>
      <c r="AW171" s="65">
        <f t="shared" ca="1" si="146"/>
        <v>8.3333333333333332E-3</v>
      </c>
      <c r="AX171" s="65">
        <f t="shared" ca="1" si="146"/>
        <v>8.3333333333333332E-3</v>
      </c>
      <c r="AY171" s="65">
        <f t="shared" ca="1" si="146"/>
        <v>8.3333333333333332E-3</v>
      </c>
      <c r="AZ171" s="65">
        <f t="shared" ca="1" si="146"/>
        <v>8.3333333333333332E-3</v>
      </c>
      <c r="BA171" s="65">
        <f t="shared" ca="1" si="146"/>
        <v>8.3333333333333332E-3</v>
      </c>
      <c r="BB171" s="65">
        <f t="shared" ca="1" si="146"/>
        <v>8.3333333333333332E-3</v>
      </c>
      <c r="BC171" s="65">
        <f t="shared" ca="1" si="146"/>
        <v>8.3333333333333332E-3</v>
      </c>
      <c r="BD171" s="65">
        <f t="shared" ca="1" si="146"/>
        <v>8.3333333333333332E-3</v>
      </c>
      <c r="BE171" s="65">
        <f t="shared" ca="1" si="146"/>
        <v>8.3333333333333332E-3</v>
      </c>
      <c r="BF171" s="65">
        <f t="shared" ca="1" si="146"/>
        <v>8.3333333333333332E-3</v>
      </c>
      <c r="BG171" s="65">
        <f t="shared" ca="1" si="146"/>
        <v>8.3333333333333332E-3</v>
      </c>
      <c r="BH171" s="65">
        <f t="shared" ca="1" si="146"/>
        <v>8.3333333333333332E-3</v>
      </c>
      <c r="BI171" s="65">
        <f t="shared" ca="1" si="146"/>
        <v>8.3333333333333332E-3</v>
      </c>
      <c r="BJ171" s="65">
        <f t="shared" ca="1" si="146"/>
        <v>8.3333333333333332E-3</v>
      </c>
      <c r="BK171" s="65">
        <f t="shared" ca="1" si="146"/>
        <v>8.3333333333333332E-3</v>
      </c>
      <c r="BL171" s="65">
        <f t="shared" ca="1" si="146"/>
        <v>8.3333333333333332E-3</v>
      </c>
      <c r="BM171" s="65">
        <f t="shared" ca="1" si="146"/>
        <v>8.3333333333333332E-3</v>
      </c>
      <c r="BN171" s="65">
        <f t="shared" ca="1" si="146"/>
        <v>8.3333333333333332E-3</v>
      </c>
      <c r="BO171" s="65">
        <f t="shared" ca="1" si="146"/>
        <v>8.3333333333333332E-3</v>
      </c>
      <c r="BP171" s="65">
        <f t="shared" ca="1" si="146"/>
        <v>8.3333333333333332E-3</v>
      </c>
      <c r="BQ171" s="65">
        <f t="shared" ca="1" si="146"/>
        <v>8.3333333333333332E-3</v>
      </c>
      <c r="BR171" s="65">
        <f t="shared" ca="1" si="146"/>
        <v>8.3333333333333332E-3</v>
      </c>
      <c r="BS171" s="65">
        <f t="shared" ca="1" si="146"/>
        <v>8.3333333333333332E-3</v>
      </c>
      <c r="BT171" s="65">
        <f t="shared" ca="1" si="146"/>
        <v>8.3333333333333332E-3</v>
      </c>
      <c r="BU171" s="65">
        <f t="shared" ca="1" si="146"/>
        <v>8.3333333333333332E-3</v>
      </c>
      <c r="BV171" s="65">
        <f t="shared" ca="1" si="146"/>
        <v>8.3333333333333332E-3</v>
      </c>
      <c r="BW171" s="65">
        <f t="shared" ca="1" si="146"/>
        <v>8.3333333333333332E-3</v>
      </c>
      <c r="BX171" s="65">
        <f t="shared" ca="1" si="146"/>
        <v>8.3333333333333332E-3</v>
      </c>
      <c r="BY171" s="65">
        <f t="shared" ca="1" si="146"/>
        <v>8.3333333333333332E-3</v>
      </c>
      <c r="BZ171" s="65">
        <f t="shared" ca="1" si="146"/>
        <v>8.3333333333333332E-3</v>
      </c>
      <c r="CA171" s="65">
        <f t="shared" ca="1" si="146"/>
        <v>8.3333333333333332E-3</v>
      </c>
      <c r="CB171" s="65">
        <f t="shared" ca="1" si="146"/>
        <v>8.3333333333333332E-3</v>
      </c>
      <c r="CC171" s="65">
        <f t="shared" ca="1" si="146"/>
        <v>8.3333333333333332E-3</v>
      </c>
      <c r="CD171" s="65">
        <f t="shared" ca="1" si="146"/>
        <v>8.3333333333333332E-3</v>
      </c>
      <c r="CE171" s="65">
        <f t="shared" ca="1" si="146"/>
        <v>0</v>
      </c>
      <c r="CF171" s="65">
        <f t="shared" ca="1" si="146"/>
        <v>0</v>
      </c>
    </row>
    <row r="172" spans="2:84" s="53" customFormat="1" ht="12" x14ac:dyDescent="0.25">
      <c r="B172" s="50">
        <f>ROW()</f>
        <v>172</v>
      </c>
      <c r="O172" s="56"/>
      <c r="P172" s="57"/>
      <c r="Q172" s="58"/>
      <c r="U172" s="62"/>
      <c r="W172" s="61"/>
      <c r="X172" s="65">
        <f t="shared" ca="1" si="131"/>
        <v>8.3333333333333332E-3</v>
      </c>
      <c r="Y172" s="65">
        <f t="shared" ca="1" si="142"/>
        <v>8.3333333333333332E-3</v>
      </c>
      <c r="Z172" s="65">
        <f t="shared" ca="1" si="142"/>
        <v>8.3333333333333332E-3</v>
      </c>
      <c r="AA172" s="65">
        <f t="shared" ca="1" si="142"/>
        <v>8.3333333333333332E-3</v>
      </c>
      <c r="AB172" s="65">
        <f t="shared" ca="1" si="142"/>
        <v>8.3333333333333332E-3</v>
      </c>
      <c r="AC172" s="65">
        <f t="shared" ca="1" si="142"/>
        <v>8.3333333333333332E-3</v>
      </c>
      <c r="AD172" s="65">
        <f t="shared" ca="1" si="142"/>
        <v>8.3333333333333332E-3</v>
      </c>
      <c r="AE172" s="65">
        <f t="shared" ca="1" si="142"/>
        <v>8.3333333333333332E-3</v>
      </c>
      <c r="AF172" s="65">
        <f t="shared" ca="1" si="142"/>
        <v>8.3333333333333332E-3</v>
      </c>
      <c r="AG172" s="65">
        <f t="shared" ca="1" si="142"/>
        <v>8.3333333333333332E-3</v>
      </c>
      <c r="AH172" s="65">
        <f t="shared" ca="1" si="142"/>
        <v>8.3333333333333332E-3</v>
      </c>
      <c r="AI172" s="65">
        <f t="shared" ca="1" si="142"/>
        <v>8.3333333333333332E-3</v>
      </c>
      <c r="AJ172" s="65">
        <f t="shared" ca="1" si="146"/>
        <v>8.3333333333333332E-3</v>
      </c>
      <c r="AK172" s="65">
        <f t="shared" ca="1" si="146"/>
        <v>8.3333333333333332E-3</v>
      </c>
      <c r="AL172" s="65">
        <f t="shared" ca="1" si="146"/>
        <v>8.3333333333333332E-3</v>
      </c>
      <c r="AM172" s="65">
        <f t="shared" ca="1" si="146"/>
        <v>8.3333333333333332E-3</v>
      </c>
      <c r="AN172" s="65">
        <f t="shared" ca="1" si="146"/>
        <v>8.3333333333333332E-3</v>
      </c>
      <c r="AO172" s="65">
        <f t="shared" ca="1" si="146"/>
        <v>8.3333333333333332E-3</v>
      </c>
      <c r="AP172" s="65">
        <f t="shared" ca="1" si="146"/>
        <v>8.3333333333333332E-3</v>
      </c>
      <c r="AQ172" s="65">
        <f t="shared" ca="1" si="146"/>
        <v>8.3333333333333332E-3</v>
      </c>
      <c r="AR172" s="65">
        <f t="shared" ca="1" si="146"/>
        <v>8.3333333333333332E-3</v>
      </c>
      <c r="AS172" s="65">
        <f t="shared" ca="1" si="146"/>
        <v>8.3333333333333332E-3</v>
      </c>
      <c r="AT172" s="65">
        <f t="shared" ca="1" si="146"/>
        <v>8.3333333333333332E-3</v>
      </c>
      <c r="AU172" s="65">
        <f t="shared" ca="1" si="146"/>
        <v>8.3333333333333332E-3</v>
      </c>
      <c r="AV172" s="65">
        <f t="shared" ca="1" si="146"/>
        <v>8.3333333333333332E-3</v>
      </c>
      <c r="AW172" s="65">
        <f t="shared" ca="1" si="146"/>
        <v>8.3333333333333332E-3</v>
      </c>
      <c r="AX172" s="65">
        <f t="shared" ca="1" si="146"/>
        <v>8.3333333333333332E-3</v>
      </c>
      <c r="AY172" s="65">
        <f t="shared" ca="1" si="146"/>
        <v>8.3333333333333332E-3</v>
      </c>
      <c r="AZ172" s="65">
        <f t="shared" ca="1" si="146"/>
        <v>8.3333333333333332E-3</v>
      </c>
      <c r="BA172" s="65">
        <f t="shared" ca="1" si="146"/>
        <v>8.3333333333333332E-3</v>
      </c>
      <c r="BB172" s="65">
        <f t="shared" ca="1" si="146"/>
        <v>8.3333333333333332E-3</v>
      </c>
      <c r="BC172" s="65">
        <f t="shared" ca="1" si="146"/>
        <v>8.3333333333333332E-3</v>
      </c>
      <c r="BD172" s="65">
        <f t="shared" ca="1" si="146"/>
        <v>8.3333333333333332E-3</v>
      </c>
      <c r="BE172" s="65">
        <f t="shared" ca="1" si="146"/>
        <v>8.3333333333333332E-3</v>
      </c>
      <c r="BF172" s="65">
        <f t="shared" ca="1" si="146"/>
        <v>8.3333333333333332E-3</v>
      </c>
      <c r="BG172" s="65">
        <f t="shared" ca="1" si="146"/>
        <v>8.3333333333333332E-3</v>
      </c>
      <c r="BH172" s="65">
        <f t="shared" ca="1" si="146"/>
        <v>8.3333333333333332E-3</v>
      </c>
      <c r="BI172" s="65">
        <f t="shared" ca="1" si="146"/>
        <v>8.3333333333333332E-3</v>
      </c>
      <c r="BJ172" s="65">
        <f t="shared" ca="1" si="146"/>
        <v>8.3333333333333332E-3</v>
      </c>
      <c r="BK172" s="65">
        <f t="shared" ca="1" si="146"/>
        <v>8.3333333333333332E-3</v>
      </c>
      <c r="BL172" s="65">
        <f t="shared" ca="1" si="146"/>
        <v>8.3333333333333332E-3</v>
      </c>
      <c r="BM172" s="65">
        <f t="shared" ca="1" si="146"/>
        <v>8.3333333333333332E-3</v>
      </c>
      <c r="BN172" s="65">
        <f t="shared" ca="1" si="146"/>
        <v>8.3333333333333332E-3</v>
      </c>
      <c r="BO172" s="65">
        <f t="shared" ca="1" si="146"/>
        <v>8.3333333333333332E-3</v>
      </c>
      <c r="BP172" s="65">
        <f t="shared" ca="1" si="146"/>
        <v>8.3333333333333332E-3</v>
      </c>
      <c r="BQ172" s="65">
        <f t="shared" ca="1" si="146"/>
        <v>8.3333333333333332E-3</v>
      </c>
      <c r="BR172" s="65">
        <f t="shared" ca="1" si="146"/>
        <v>8.3333333333333332E-3</v>
      </c>
      <c r="BS172" s="65">
        <f t="shared" ca="1" si="146"/>
        <v>8.3333333333333332E-3</v>
      </c>
      <c r="BT172" s="65">
        <f t="shared" ca="1" si="146"/>
        <v>8.3333333333333332E-3</v>
      </c>
      <c r="BU172" s="65">
        <f t="shared" ca="1" si="146"/>
        <v>8.3333333333333332E-3</v>
      </c>
      <c r="BV172" s="65">
        <f t="shared" ca="1" si="146"/>
        <v>8.3333333333333332E-3</v>
      </c>
      <c r="BW172" s="65">
        <f t="shared" ca="1" si="146"/>
        <v>8.3333333333333332E-3</v>
      </c>
      <c r="BX172" s="65">
        <f t="shared" ca="1" si="146"/>
        <v>8.3333333333333332E-3</v>
      </c>
      <c r="BY172" s="65">
        <f t="shared" ca="1" si="146"/>
        <v>8.3333333333333332E-3</v>
      </c>
      <c r="BZ172" s="65">
        <f t="shared" ca="1" si="146"/>
        <v>8.3333333333333332E-3</v>
      </c>
      <c r="CA172" s="65">
        <f t="shared" ca="1" si="146"/>
        <v>8.3333333333333332E-3</v>
      </c>
      <c r="CB172" s="65">
        <f t="shared" ca="1" si="146"/>
        <v>8.3333333333333332E-3</v>
      </c>
      <c r="CC172" s="65">
        <f t="shared" ca="1" si="146"/>
        <v>8.3333333333333332E-3</v>
      </c>
      <c r="CD172" s="65">
        <f t="shared" ca="1" si="146"/>
        <v>8.3333333333333332E-3</v>
      </c>
      <c r="CE172" s="65">
        <f t="shared" ca="1" si="146"/>
        <v>0</v>
      </c>
      <c r="CF172" s="65">
        <f t="shared" ca="1" si="146"/>
        <v>0</v>
      </c>
    </row>
    <row r="173" spans="2:84" s="53" customFormat="1" ht="12" x14ac:dyDescent="0.25">
      <c r="B173" s="50">
        <f>ROW()</f>
        <v>173</v>
      </c>
      <c r="O173" s="56"/>
      <c r="P173" s="57"/>
      <c r="Q173" s="58"/>
      <c r="U173" s="62"/>
      <c r="W173" s="61"/>
      <c r="X173" s="65">
        <f t="shared" ca="1" si="131"/>
        <v>0</v>
      </c>
      <c r="Y173" s="65">
        <f t="shared" ca="1" si="142"/>
        <v>0</v>
      </c>
      <c r="Z173" s="65">
        <f t="shared" ca="1" si="142"/>
        <v>0</v>
      </c>
      <c r="AA173" s="65">
        <f t="shared" ca="1" si="142"/>
        <v>0</v>
      </c>
      <c r="AB173" s="65">
        <f t="shared" ca="1" si="142"/>
        <v>0</v>
      </c>
      <c r="AC173" s="65">
        <f t="shared" ca="1" si="142"/>
        <v>0</v>
      </c>
      <c r="AD173" s="65">
        <f t="shared" ca="1" si="142"/>
        <v>0</v>
      </c>
      <c r="AE173" s="65">
        <f t="shared" ca="1" si="142"/>
        <v>0</v>
      </c>
      <c r="AF173" s="65">
        <f t="shared" ca="1" si="142"/>
        <v>0</v>
      </c>
      <c r="AG173" s="65">
        <f t="shared" ca="1" si="142"/>
        <v>0</v>
      </c>
      <c r="AH173" s="65">
        <f t="shared" ca="1" si="142"/>
        <v>0</v>
      </c>
      <c r="AI173" s="65">
        <f t="shared" ca="1" si="142"/>
        <v>0</v>
      </c>
      <c r="AJ173" s="65">
        <f t="shared" ca="1" si="146"/>
        <v>0</v>
      </c>
      <c r="AK173" s="65">
        <f t="shared" ca="1" si="146"/>
        <v>0</v>
      </c>
      <c r="AL173" s="65">
        <f t="shared" ca="1" si="146"/>
        <v>0</v>
      </c>
      <c r="AM173" s="65">
        <f t="shared" ca="1" si="146"/>
        <v>0</v>
      </c>
      <c r="AN173" s="65">
        <f t="shared" ca="1" si="146"/>
        <v>0</v>
      </c>
      <c r="AO173" s="65">
        <f t="shared" ca="1" si="146"/>
        <v>0</v>
      </c>
      <c r="AP173" s="65">
        <f t="shared" ca="1" si="146"/>
        <v>0</v>
      </c>
      <c r="AQ173" s="65">
        <f t="shared" ca="1" si="146"/>
        <v>0</v>
      </c>
      <c r="AR173" s="65">
        <f t="shared" ca="1" si="146"/>
        <v>0</v>
      </c>
      <c r="AS173" s="65">
        <f t="shared" ca="1" si="146"/>
        <v>0</v>
      </c>
      <c r="AT173" s="65">
        <f t="shared" ca="1" si="146"/>
        <v>0</v>
      </c>
      <c r="AU173" s="65">
        <f t="shared" ca="1" si="146"/>
        <v>0</v>
      </c>
      <c r="AV173" s="65">
        <f t="shared" ca="1" si="146"/>
        <v>0</v>
      </c>
      <c r="AW173" s="65">
        <f t="shared" ca="1" si="146"/>
        <v>0</v>
      </c>
      <c r="AX173" s="65">
        <f t="shared" ca="1" si="146"/>
        <v>0</v>
      </c>
      <c r="AY173" s="65">
        <f t="shared" ca="1" si="146"/>
        <v>0</v>
      </c>
      <c r="AZ173" s="65">
        <f t="shared" ca="1" si="146"/>
        <v>0</v>
      </c>
      <c r="BA173" s="65">
        <f t="shared" ca="1" si="146"/>
        <v>0</v>
      </c>
      <c r="BB173" s="65">
        <f t="shared" ca="1" si="146"/>
        <v>0</v>
      </c>
      <c r="BC173" s="65">
        <f t="shared" ca="1" si="146"/>
        <v>0</v>
      </c>
      <c r="BD173" s="65">
        <f t="shared" ca="1" si="146"/>
        <v>0</v>
      </c>
      <c r="BE173" s="65">
        <f t="shared" ca="1" si="146"/>
        <v>0</v>
      </c>
      <c r="BF173" s="65">
        <f t="shared" ca="1" si="146"/>
        <v>0</v>
      </c>
      <c r="BG173" s="65">
        <f t="shared" ca="1" si="146"/>
        <v>0</v>
      </c>
      <c r="BH173" s="65">
        <f t="shared" ca="1" si="146"/>
        <v>0</v>
      </c>
      <c r="BI173" s="65">
        <f t="shared" ca="1" si="146"/>
        <v>0</v>
      </c>
      <c r="BJ173" s="65">
        <f t="shared" ca="1" si="146"/>
        <v>0</v>
      </c>
      <c r="BK173" s="65">
        <f t="shared" ca="1" si="146"/>
        <v>0</v>
      </c>
      <c r="BL173" s="65">
        <f t="shared" ca="1" si="146"/>
        <v>0</v>
      </c>
      <c r="BM173" s="65">
        <f t="shared" ca="1" si="146"/>
        <v>0</v>
      </c>
      <c r="BN173" s="65">
        <f t="shared" ca="1" si="146"/>
        <v>0</v>
      </c>
      <c r="BO173" s="65">
        <f t="shared" ca="1" si="146"/>
        <v>0</v>
      </c>
      <c r="BP173" s="65">
        <f t="shared" ca="1" si="146"/>
        <v>0</v>
      </c>
      <c r="BQ173" s="65">
        <f t="shared" ca="1" si="146"/>
        <v>0</v>
      </c>
      <c r="BR173" s="65">
        <f t="shared" ca="1" si="146"/>
        <v>0</v>
      </c>
      <c r="BS173" s="65">
        <f t="shared" ca="1" si="146"/>
        <v>0</v>
      </c>
      <c r="BT173" s="65">
        <f t="shared" ca="1" si="146"/>
        <v>0</v>
      </c>
      <c r="BU173" s="65">
        <f t="shared" ca="1" si="146"/>
        <v>0</v>
      </c>
      <c r="BV173" s="65">
        <f t="shared" ca="1" si="146"/>
        <v>0</v>
      </c>
      <c r="BW173" s="65">
        <f t="shared" ca="1" si="146"/>
        <v>0</v>
      </c>
      <c r="BX173" s="65">
        <f t="shared" ref="AJ173:CF179" ca="1" si="147">SUMIFS(INDIRECT("Prcsses!"&amp;ADDRESS($B173,$X$2)&amp;":"&amp;ADDRESS($B173,$X$2-1+$P$8)),INDIRECT("Prcsses!"&amp;ADDRESS($B$8,$X$2)&amp;":"&amp;ADDRESS($B$8,$X$2-1+$P$8)),BX$8)</f>
        <v>0</v>
      </c>
      <c r="BY173" s="65">
        <f t="shared" ca="1" si="147"/>
        <v>0</v>
      </c>
      <c r="BZ173" s="65">
        <f t="shared" ca="1" si="147"/>
        <v>0</v>
      </c>
      <c r="CA173" s="65">
        <f t="shared" ca="1" si="147"/>
        <v>0</v>
      </c>
      <c r="CB173" s="65">
        <f t="shared" ca="1" si="147"/>
        <v>0</v>
      </c>
      <c r="CC173" s="65">
        <f t="shared" ca="1" si="147"/>
        <v>0</v>
      </c>
      <c r="CD173" s="65">
        <f t="shared" ca="1" si="147"/>
        <v>0</v>
      </c>
      <c r="CE173" s="65">
        <f t="shared" ca="1" si="147"/>
        <v>0</v>
      </c>
      <c r="CF173" s="65">
        <f t="shared" ca="1" si="147"/>
        <v>0</v>
      </c>
    </row>
    <row r="174" spans="2:84" s="53" customFormat="1" ht="12" x14ac:dyDescent="0.25">
      <c r="B174" s="50">
        <f>ROW()</f>
        <v>174</v>
      </c>
      <c r="O174" s="56"/>
      <c r="P174" s="57"/>
      <c r="Q174" s="58"/>
      <c r="U174" s="62"/>
      <c r="W174" s="61"/>
      <c r="X174" s="65">
        <f t="shared" ca="1" si="131"/>
        <v>0</v>
      </c>
      <c r="Y174" s="65">
        <f t="shared" ca="1" si="142"/>
        <v>0</v>
      </c>
      <c r="Z174" s="65">
        <f t="shared" ca="1" si="142"/>
        <v>0</v>
      </c>
      <c r="AA174" s="65">
        <f t="shared" ca="1" si="142"/>
        <v>0</v>
      </c>
      <c r="AB174" s="65">
        <f t="shared" ca="1" si="142"/>
        <v>0</v>
      </c>
      <c r="AC174" s="65">
        <f t="shared" ca="1" si="142"/>
        <v>0</v>
      </c>
      <c r="AD174" s="65">
        <f t="shared" ca="1" si="142"/>
        <v>0</v>
      </c>
      <c r="AE174" s="65">
        <f t="shared" ca="1" si="142"/>
        <v>0</v>
      </c>
      <c r="AF174" s="65">
        <f t="shared" ca="1" si="142"/>
        <v>0</v>
      </c>
      <c r="AG174" s="65">
        <f t="shared" ca="1" si="142"/>
        <v>0</v>
      </c>
      <c r="AH174" s="65">
        <f t="shared" ca="1" si="142"/>
        <v>0</v>
      </c>
      <c r="AI174" s="65">
        <f t="shared" ca="1" si="142"/>
        <v>0</v>
      </c>
      <c r="AJ174" s="65">
        <f t="shared" ca="1" si="147"/>
        <v>0</v>
      </c>
      <c r="AK174" s="65">
        <f t="shared" ca="1" si="147"/>
        <v>0</v>
      </c>
      <c r="AL174" s="65">
        <f t="shared" ca="1" si="147"/>
        <v>0</v>
      </c>
      <c r="AM174" s="65">
        <f t="shared" ca="1" si="147"/>
        <v>0</v>
      </c>
      <c r="AN174" s="65">
        <f t="shared" ca="1" si="147"/>
        <v>0</v>
      </c>
      <c r="AO174" s="65">
        <f t="shared" ca="1" si="147"/>
        <v>0</v>
      </c>
      <c r="AP174" s="65">
        <f t="shared" ca="1" si="147"/>
        <v>0</v>
      </c>
      <c r="AQ174" s="65">
        <f t="shared" ca="1" si="147"/>
        <v>0</v>
      </c>
      <c r="AR174" s="65">
        <f t="shared" ca="1" si="147"/>
        <v>0</v>
      </c>
      <c r="AS174" s="65">
        <f t="shared" ca="1" si="147"/>
        <v>0</v>
      </c>
      <c r="AT174" s="65">
        <f t="shared" ca="1" si="147"/>
        <v>0</v>
      </c>
      <c r="AU174" s="65">
        <f t="shared" ca="1" si="147"/>
        <v>0</v>
      </c>
      <c r="AV174" s="65">
        <f t="shared" ca="1" si="147"/>
        <v>0</v>
      </c>
      <c r="AW174" s="65">
        <f t="shared" ca="1" si="147"/>
        <v>0</v>
      </c>
      <c r="AX174" s="65">
        <f t="shared" ca="1" si="147"/>
        <v>0</v>
      </c>
      <c r="AY174" s="65">
        <f t="shared" ca="1" si="147"/>
        <v>0</v>
      </c>
      <c r="AZ174" s="65">
        <f t="shared" ca="1" si="147"/>
        <v>0</v>
      </c>
      <c r="BA174" s="65">
        <f t="shared" ca="1" si="147"/>
        <v>0</v>
      </c>
      <c r="BB174" s="65">
        <f t="shared" ca="1" si="147"/>
        <v>0</v>
      </c>
      <c r="BC174" s="65">
        <f t="shared" ca="1" si="147"/>
        <v>0</v>
      </c>
      <c r="BD174" s="65">
        <f t="shared" ca="1" si="147"/>
        <v>0</v>
      </c>
      <c r="BE174" s="65">
        <f t="shared" ca="1" si="147"/>
        <v>0</v>
      </c>
      <c r="BF174" s="65">
        <f t="shared" ca="1" si="147"/>
        <v>0</v>
      </c>
      <c r="BG174" s="65">
        <f t="shared" ca="1" si="147"/>
        <v>0</v>
      </c>
      <c r="BH174" s="65">
        <f t="shared" ca="1" si="147"/>
        <v>0</v>
      </c>
      <c r="BI174" s="65">
        <f t="shared" ca="1" si="147"/>
        <v>0</v>
      </c>
      <c r="BJ174" s="65">
        <f t="shared" ca="1" si="147"/>
        <v>0</v>
      </c>
      <c r="BK174" s="65">
        <f t="shared" ca="1" si="147"/>
        <v>0</v>
      </c>
      <c r="BL174" s="65">
        <f t="shared" ca="1" si="147"/>
        <v>0</v>
      </c>
      <c r="BM174" s="65">
        <f t="shared" ca="1" si="147"/>
        <v>0</v>
      </c>
      <c r="BN174" s="65">
        <f t="shared" ca="1" si="147"/>
        <v>0</v>
      </c>
      <c r="BO174" s="65">
        <f t="shared" ca="1" si="147"/>
        <v>0</v>
      </c>
      <c r="BP174" s="65">
        <f t="shared" ca="1" si="147"/>
        <v>0</v>
      </c>
      <c r="BQ174" s="65">
        <f t="shared" ca="1" si="147"/>
        <v>0</v>
      </c>
      <c r="BR174" s="65">
        <f t="shared" ca="1" si="147"/>
        <v>0</v>
      </c>
      <c r="BS174" s="65">
        <f t="shared" ca="1" si="147"/>
        <v>0</v>
      </c>
      <c r="BT174" s="65">
        <f t="shared" ca="1" si="147"/>
        <v>0</v>
      </c>
      <c r="BU174" s="65">
        <f t="shared" ca="1" si="147"/>
        <v>0</v>
      </c>
      <c r="BV174" s="65">
        <f t="shared" ca="1" si="147"/>
        <v>0</v>
      </c>
      <c r="BW174" s="65">
        <f t="shared" ca="1" si="147"/>
        <v>0</v>
      </c>
      <c r="BX174" s="65">
        <f t="shared" ca="1" si="147"/>
        <v>0</v>
      </c>
      <c r="BY174" s="65">
        <f t="shared" ca="1" si="147"/>
        <v>0</v>
      </c>
      <c r="BZ174" s="65">
        <f t="shared" ca="1" si="147"/>
        <v>0</v>
      </c>
      <c r="CA174" s="65">
        <f t="shared" ca="1" si="147"/>
        <v>0</v>
      </c>
      <c r="CB174" s="65">
        <f t="shared" ca="1" si="147"/>
        <v>0</v>
      </c>
      <c r="CC174" s="65">
        <f t="shared" ca="1" si="147"/>
        <v>0</v>
      </c>
      <c r="CD174" s="65">
        <f t="shared" ca="1" si="147"/>
        <v>0</v>
      </c>
      <c r="CE174" s="65">
        <f t="shared" ca="1" si="147"/>
        <v>0</v>
      </c>
      <c r="CF174" s="65">
        <f t="shared" ca="1" si="147"/>
        <v>0</v>
      </c>
    </row>
    <row r="175" spans="2:84" s="53" customFormat="1" ht="12" x14ac:dyDescent="0.25">
      <c r="B175" s="50">
        <f>ROW()</f>
        <v>175</v>
      </c>
      <c r="O175" s="56"/>
      <c r="P175" s="57"/>
      <c r="Q175" s="58"/>
      <c r="U175" s="62"/>
      <c r="W175" s="61"/>
      <c r="X175" s="65">
        <f t="shared" ca="1" si="131"/>
        <v>0</v>
      </c>
      <c r="Y175" s="65">
        <f t="shared" ca="1" si="142"/>
        <v>0</v>
      </c>
      <c r="Z175" s="65">
        <f t="shared" ref="Y175:AI196" ca="1" si="148">SUMIFS(INDIRECT("Prcsses!"&amp;ADDRESS($B175,$X$2)&amp;":"&amp;ADDRESS($B175,$X$2-1+$P$8)),INDIRECT("Prcsses!"&amp;ADDRESS($B$8,$X$2)&amp;":"&amp;ADDRESS($B$8,$X$2-1+$P$8)),Z$8)</f>
        <v>0</v>
      </c>
      <c r="AA175" s="65">
        <f t="shared" ca="1" si="148"/>
        <v>0</v>
      </c>
      <c r="AB175" s="65">
        <f t="shared" ca="1" si="148"/>
        <v>0</v>
      </c>
      <c r="AC175" s="65">
        <f t="shared" ca="1" si="148"/>
        <v>0</v>
      </c>
      <c r="AD175" s="65">
        <f t="shared" ca="1" si="148"/>
        <v>0</v>
      </c>
      <c r="AE175" s="65">
        <f t="shared" ca="1" si="148"/>
        <v>0</v>
      </c>
      <c r="AF175" s="65">
        <f t="shared" ca="1" si="148"/>
        <v>0</v>
      </c>
      <c r="AG175" s="65">
        <f t="shared" ca="1" si="148"/>
        <v>0</v>
      </c>
      <c r="AH175" s="65">
        <f t="shared" ca="1" si="148"/>
        <v>0</v>
      </c>
      <c r="AI175" s="65">
        <f t="shared" ca="1" si="148"/>
        <v>0</v>
      </c>
      <c r="AJ175" s="65">
        <f t="shared" ca="1" si="147"/>
        <v>0</v>
      </c>
      <c r="AK175" s="65">
        <f t="shared" ca="1" si="147"/>
        <v>0</v>
      </c>
      <c r="AL175" s="65">
        <f t="shared" ca="1" si="147"/>
        <v>0</v>
      </c>
      <c r="AM175" s="65">
        <f t="shared" ca="1" si="147"/>
        <v>0</v>
      </c>
      <c r="AN175" s="65">
        <f t="shared" ca="1" si="147"/>
        <v>0</v>
      </c>
      <c r="AO175" s="65">
        <f t="shared" ca="1" si="147"/>
        <v>0</v>
      </c>
      <c r="AP175" s="65">
        <f t="shared" ca="1" si="147"/>
        <v>0</v>
      </c>
      <c r="AQ175" s="65">
        <f t="shared" ca="1" si="147"/>
        <v>0</v>
      </c>
      <c r="AR175" s="65">
        <f t="shared" ca="1" si="147"/>
        <v>0</v>
      </c>
      <c r="AS175" s="65">
        <f t="shared" ca="1" si="147"/>
        <v>0</v>
      </c>
      <c r="AT175" s="65">
        <f t="shared" ca="1" si="147"/>
        <v>0</v>
      </c>
      <c r="AU175" s="65">
        <f t="shared" ca="1" si="147"/>
        <v>0</v>
      </c>
      <c r="AV175" s="65">
        <f t="shared" ca="1" si="147"/>
        <v>0</v>
      </c>
      <c r="AW175" s="65">
        <f t="shared" ca="1" si="147"/>
        <v>0</v>
      </c>
      <c r="AX175" s="65">
        <f t="shared" ca="1" si="147"/>
        <v>0</v>
      </c>
      <c r="AY175" s="65">
        <f t="shared" ca="1" si="147"/>
        <v>0</v>
      </c>
      <c r="AZ175" s="65">
        <f t="shared" ca="1" si="147"/>
        <v>0</v>
      </c>
      <c r="BA175" s="65">
        <f t="shared" ca="1" si="147"/>
        <v>0</v>
      </c>
      <c r="BB175" s="65">
        <f t="shared" ca="1" si="147"/>
        <v>0</v>
      </c>
      <c r="BC175" s="65">
        <f t="shared" ca="1" si="147"/>
        <v>0</v>
      </c>
      <c r="BD175" s="65">
        <f t="shared" ca="1" si="147"/>
        <v>0</v>
      </c>
      <c r="BE175" s="65">
        <f t="shared" ca="1" si="147"/>
        <v>0</v>
      </c>
      <c r="BF175" s="65">
        <f t="shared" ca="1" si="147"/>
        <v>0</v>
      </c>
      <c r="BG175" s="65">
        <f t="shared" ca="1" si="147"/>
        <v>0</v>
      </c>
      <c r="BH175" s="65">
        <f t="shared" ca="1" si="147"/>
        <v>0</v>
      </c>
      <c r="BI175" s="65">
        <f t="shared" ca="1" si="147"/>
        <v>0</v>
      </c>
      <c r="BJ175" s="65">
        <f t="shared" ca="1" si="147"/>
        <v>0</v>
      </c>
      <c r="BK175" s="65">
        <f t="shared" ca="1" si="147"/>
        <v>0</v>
      </c>
      <c r="BL175" s="65">
        <f t="shared" ca="1" si="147"/>
        <v>0</v>
      </c>
      <c r="BM175" s="65">
        <f t="shared" ca="1" si="147"/>
        <v>0</v>
      </c>
      <c r="BN175" s="65">
        <f t="shared" ca="1" si="147"/>
        <v>0</v>
      </c>
      <c r="BO175" s="65">
        <f t="shared" ca="1" si="147"/>
        <v>0</v>
      </c>
      <c r="BP175" s="65">
        <f t="shared" ca="1" si="147"/>
        <v>0</v>
      </c>
      <c r="BQ175" s="65">
        <f t="shared" ca="1" si="147"/>
        <v>0</v>
      </c>
      <c r="BR175" s="65">
        <f t="shared" ca="1" si="147"/>
        <v>0</v>
      </c>
      <c r="BS175" s="65">
        <f t="shared" ca="1" si="147"/>
        <v>0</v>
      </c>
      <c r="BT175" s="65">
        <f t="shared" ca="1" si="147"/>
        <v>0</v>
      </c>
      <c r="BU175" s="65">
        <f t="shared" ca="1" si="147"/>
        <v>0</v>
      </c>
      <c r="BV175" s="65">
        <f t="shared" ca="1" si="147"/>
        <v>0</v>
      </c>
      <c r="BW175" s="65">
        <f t="shared" ca="1" si="147"/>
        <v>0</v>
      </c>
      <c r="BX175" s="65">
        <f t="shared" ca="1" si="147"/>
        <v>0</v>
      </c>
      <c r="BY175" s="65">
        <f t="shared" ca="1" si="147"/>
        <v>0</v>
      </c>
      <c r="BZ175" s="65">
        <f t="shared" ca="1" si="147"/>
        <v>0</v>
      </c>
      <c r="CA175" s="65">
        <f t="shared" ca="1" si="147"/>
        <v>0</v>
      </c>
      <c r="CB175" s="65">
        <f t="shared" ca="1" si="147"/>
        <v>0</v>
      </c>
      <c r="CC175" s="65">
        <f t="shared" ca="1" si="147"/>
        <v>0</v>
      </c>
      <c r="CD175" s="65">
        <f t="shared" ca="1" si="147"/>
        <v>0</v>
      </c>
      <c r="CE175" s="65">
        <f t="shared" ca="1" si="147"/>
        <v>0</v>
      </c>
      <c r="CF175" s="65">
        <f t="shared" ca="1" si="147"/>
        <v>0</v>
      </c>
    </row>
    <row r="176" spans="2:84" s="53" customFormat="1" ht="12" x14ac:dyDescent="0.25">
      <c r="B176" s="50">
        <f>ROW()</f>
        <v>176</v>
      </c>
      <c r="O176" s="56"/>
      <c r="P176" s="57"/>
      <c r="Q176" s="58"/>
      <c r="U176" s="62"/>
      <c r="W176" s="61"/>
      <c r="X176" s="65">
        <f t="shared" ref="X176:X239" ca="1" si="149">SUMIFS(INDIRECT("Prcsses!"&amp;ADDRESS($B176,$X$2)&amp;":"&amp;ADDRESS($B176,$X$2-1+$P$8)),INDIRECT("Prcsses!"&amp;ADDRESS($B$8,$X$2)&amp;":"&amp;ADDRESS($B$8,$X$2-1+$P$8)),X$8)</f>
        <v>0</v>
      </c>
      <c r="Y176" s="65">
        <f t="shared" ca="1" si="148"/>
        <v>0</v>
      </c>
      <c r="Z176" s="65">
        <f t="shared" ca="1" si="148"/>
        <v>0</v>
      </c>
      <c r="AA176" s="65">
        <f t="shared" ca="1" si="148"/>
        <v>0</v>
      </c>
      <c r="AB176" s="65">
        <f t="shared" ca="1" si="148"/>
        <v>0</v>
      </c>
      <c r="AC176" s="65">
        <f t="shared" ca="1" si="148"/>
        <v>0</v>
      </c>
      <c r="AD176" s="65">
        <f t="shared" ca="1" si="148"/>
        <v>0</v>
      </c>
      <c r="AE176" s="65">
        <f t="shared" ca="1" si="148"/>
        <v>0</v>
      </c>
      <c r="AF176" s="65">
        <f t="shared" ca="1" si="148"/>
        <v>0</v>
      </c>
      <c r="AG176" s="65">
        <f t="shared" ca="1" si="148"/>
        <v>0</v>
      </c>
      <c r="AH176" s="65">
        <f t="shared" ca="1" si="148"/>
        <v>0</v>
      </c>
      <c r="AI176" s="65">
        <f t="shared" ca="1" si="148"/>
        <v>0</v>
      </c>
      <c r="AJ176" s="65">
        <f t="shared" ca="1" si="147"/>
        <v>0</v>
      </c>
      <c r="AK176" s="65">
        <f t="shared" ca="1" si="147"/>
        <v>0</v>
      </c>
      <c r="AL176" s="65">
        <f t="shared" ca="1" si="147"/>
        <v>0</v>
      </c>
      <c r="AM176" s="65">
        <f t="shared" ca="1" si="147"/>
        <v>0</v>
      </c>
      <c r="AN176" s="65">
        <f t="shared" ca="1" si="147"/>
        <v>0</v>
      </c>
      <c r="AO176" s="65">
        <f t="shared" ca="1" si="147"/>
        <v>0</v>
      </c>
      <c r="AP176" s="65">
        <f t="shared" ca="1" si="147"/>
        <v>0</v>
      </c>
      <c r="AQ176" s="65">
        <f t="shared" ca="1" si="147"/>
        <v>0</v>
      </c>
      <c r="AR176" s="65">
        <f t="shared" ca="1" si="147"/>
        <v>0</v>
      </c>
      <c r="AS176" s="65">
        <f t="shared" ca="1" si="147"/>
        <v>0</v>
      </c>
      <c r="AT176" s="65">
        <f t="shared" ca="1" si="147"/>
        <v>0</v>
      </c>
      <c r="AU176" s="65">
        <f t="shared" ca="1" si="147"/>
        <v>0</v>
      </c>
      <c r="AV176" s="65">
        <f t="shared" ca="1" si="147"/>
        <v>0</v>
      </c>
      <c r="AW176" s="65">
        <f t="shared" ca="1" si="147"/>
        <v>0</v>
      </c>
      <c r="AX176" s="65">
        <f t="shared" ca="1" si="147"/>
        <v>0</v>
      </c>
      <c r="AY176" s="65">
        <f t="shared" ca="1" si="147"/>
        <v>0</v>
      </c>
      <c r="AZ176" s="65">
        <f t="shared" ca="1" si="147"/>
        <v>0</v>
      </c>
      <c r="BA176" s="65">
        <f t="shared" ca="1" si="147"/>
        <v>0</v>
      </c>
      <c r="BB176" s="65">
        <f t="shared" ca="1" si="147"/>
        <v>0</v>
      </c>
      <c r="BC176" s="65">
        <f t="shared" ca="1" si="147"/>
        <v>0</v>
      </c>
      <c r="BD176" s="65">
        <f t="shared" ca="1" si="147"/>
        <v>0</v>
      </c>
      <c r="BE176" s="65">
        <f t="shared" ca="1" si="147"/>
        <v>0</v>
      </c>
      <c r="BF176" s="65">
        <f t="shared" ca="1" si="147"/>
        <v>0</v>
      </c>
      <c r="BG176" s="65">
        <f t="shared" ca="1" si="147"/>
        <v>0</v>
      </c>
      <c r="BH176" s="65">
        <f t="shared" ca="1" si="147"/>
        <v>0</v>
      </c>
      <c r="BI176" s="65">
        <f t="shared" ca="1" si="147"/>
        <v>0</v>
      </c>
      <c r="BJ176" s="65">
        <f t="shared" ca="1" si="147"/>
        <v>0</v>
      </c>
      <c r="BK176" s="65">
        <f t="shared" ca="1" si="147"/>
        <v>0</v>
      </c>
      <c r="BL176" s="65">
        <f t="shared" ca="1" si="147"/>
        <v>0</v>
      </c>
      <c r="BM176" s="65">
        <f t="shared" ca="1" si="147"/>
        <v>0</v>
      </c>
      <c r="BN176" s="65">
        <f t="shared" ca="1" si="147"/>
        <v>0</v>
      </c>
      <c r="BO176" s="65">
        <f t="shared" ca="1" si="147"/>
        <v>0</v>
      </c>
      <c r="BP176" s="65">
        <f t="shared" ca="1" si="147"/>
        <v>0</v>
      </c>
      <c r="BQ176" s="65">
        <f t="shared" ca="1" si="147"/>
        <v>0</v>
      </c>
      <c r="BR176" s="65">
        <f t="shared" ca="1" si="147"/>
        <v>0</v>
      </c>
      <c r="BS176" s="65">
        <f t="shared" ca="1" si="147"/>
        <v>0</v>
      </c>
      <c r="BT176" s="65">
        <f t="shared" ca="1" si="147"/>
        <v>0</v>
      </c>
      <c r="BU176" s="65">
        <f t="shared" ca="1" si="147"/>
        <v>0</v>
      </c>
      <c r="BV176" s="65">
        <f t="shared" ca="1" si="147"/>
        <v>0</v>
      </c>
      <c r="BW176" s="65">
        <f t="shared" ca="1" si="147"/>
        <v>0</v>
      </c>
      <c r="BX176" s="65">
        <f t="shared" ca="1" si="147"/>
        <v>0</v>
      </c>
      <c r="BY176" s="65">
        <f t="shared" ca="1" si="147"/>
        <v>0</v>
      </c>
      <c r="BZ176" s="65">
        <f t="shared" ca="1" si="147"/>
        <v>0</v>
      </c>
      <c r="CA176" s="65">
        <f t="shared" ca="1" si="147"/>
        <v>0</v>
      </c>
      <c r="CB176" s="65">
        <f t="shared" ca="1" si="147"/>
        <v>0</v>
      </c>
      <c r="CC176" s="65">
        <f t="shared" ca="1" si="147"/>
        <v>0</v>
      </c>
      <c r="CD176" s="65">
        <f t="shared" ca="1" si="147"/>
        <v>0</v>
      </c>
      <c r="CE176" s="65">
        <f t="shared" ca="1" si="147"/>
        <v>0</v>
      </c>
      <c r="CF176" s="65">
        <f t="shared" ca="1" si="147"/>
        <v>0</v>
      </c>
    </row>
    <row r="177" spans="2:84" s="53" customFormat="1" ht="12" x14ac:dyDescent="0.25">
      <c r="B177" s="50">
        <f>ROW()</f>
        <v>177</v>
      </c>
      <c r="O177" s="56"/>
      <c r="P177" s="57"/>
      <c r="Q177" s="58"/>
      <c r="U177" s="62"/>
      <c r="W177" s="61"/>
      <c r="X177" s="65">
        <f t="shared" ca="1" si="149"/>
        <v>0</v>
      </c>
      <c r="Y177" s="65">
        <f t="shared" ca="1" si="148"/>
        <v>0</v>
      </c>
      <c r="Z177" s="65">
        <f t="shared" ca="1" si="148"/>
        <v>0</v>
      </c>
      <c r="AA177" s="65">
        <f t="shared" ca="1" si="148"/>
        <v>0</v>
      </c>
      <c r="AB177" s="65">
        <f t="shared" ca="1" si="148"/>
        <v>0</v>
      </c>
      <c r="AC177" s="65">
        <f t="shared" ca="1" si="148"/>
        <v>0</v>
      </c>
      <c r="AD177" s="65">
        <f t="shared" ca="1" si="148"/>
        <v>0</v>
      </c>
      <c r="AE177" s="65">
        <f t="shared" ca="1" si="148"/>
        <v>0</v>
      </c>
      <c r="AF177" s="65">
        <f t="shared" ca="1" si="148"/>
        <v>0</v>
      </c>
      <c r="AG177" s="65">
        <f t="shared" ca="1" si="148"/>
        <v>0</v>
      </c>
      <c r="AH177" s="65">
        <f t="shared" ca="1" si="148"/>
        <v>0</v>
      </c>
      <c r="AI177" s="65">
        <f t="shared" ca="1" si="148"/>
        <v>0</v>
      </c>
      <c r="AJ177" s="65">
        <f t="shared" ca="1" si="147"/>
        <v>0</v>
      </c>
      <c r="AK177" s="65">
        <f t="shared" ca="1" si="147"/>
        <v>0</v>
      </c>
      <c r="AL177" s="65">
        <f t="shared" ca="1" si="147"/>
        <v>0</v>
      </c>
      <c r="AM177" s="65">
        <f t="shared" ca="1" si="147"/>
        <v>0</v>
      </c>
      <c r="AN177" s="65">
        <f t="shared" ca="1" si="147"/>
        <v>0</v>
      </c>
      <c r="AO177" s="65">
        <f t="shared" ca="1" si="147"/>
        <v>0</v>
      </c>
      <c r="AP177" s="65">
        <f t="shared" ca="1" si="147"/>
        <v>0</v>
      </c>
      <c r="AQ177" s="65">
        <f t="shared" ca="1" si="147"/>
        <v>0</v>
      </c>
      <c r="AR177" s="65">
        <f t="shared" ca="1" si="147"/>
        <v>0</v>
      </c>
      <c r="AS177" s="65">
        <f t="shared" ca="1" si="147"/>
        <v>0</v>
      </c>
      <c r="AT177" s="65">
        <f t="shared" ca="1" si="147"/>
        <v>0</v>
      </c>
      <c r="AU177" s="65">
        <f t="shared" ca="1" si="147"/>
        <v>0</v>
      </c>
      <c r="AV177" s="65">
        <f t="shared" ca="1" si="147"/>
        <v>0</v>
      </c>
      <c r="AW177" s="65">
        <f t="shared" ca="1" si="147"/>
        <v>0</v>
      </c>
      <c r="AX177" s="65">
        <f t="shared" ca="1" si="147"/>
        <v>0</v>
      </c>
      <c r="AY177" s="65">
        <f t="shared" ca="1" si="147"/>
        <v>0</v>
      </c>
      <c r="AZ177" s="65">
        <f t="shared" ca="1" si="147"/>
        <v>0</v>
      </c>
      <c r="BA177" s="65">
        <f t="shared" ca="1" si="147"/>
        <v>0</v>
      </c>
      <c r="BB177" s="65">
        <f t="shared" ca="1" si="147"/>
        <v>0</v>
      </c>
      <c r="BC177" s="65">
        <f t="shared" ca="1" si="147"/>
        <v>0</v>
      </c>
      <c r="BD177" s="65">
        <f t="shared" ca="1" si="147"/>
        <v>0</v>
      </c>
      <c r="BE177" s="65">
        <f t="shared" ca="1" si="147"/>
        <v>0</v>
      </c>
      <c r="BF177" s="65">
        <f t="shared" ca="1" si="147"/>
        <v>0</v>
      </c>
      <c r="BG177" s="65">
        <f t="shared" ca="1" si="147"/>
        <v>0</v>
      </c>
      <c r="BH177" s="65">
        <f t="shared" ca="1" si="147"/>
        <v>0</v>
      </c>
      <c r="BI177" s="65">
        <f t="shared" ca="1" si="147"/>
        <v>0</v>
      </c>
      <c r="BJ177" s="65">
        <f t="shared" ca="1" si="147"/>
        <v>0</v>
      </c>
      <c r="BK177" s="65">
        <f t="shared" ca="1" si="147"/>
        <v>0</v>
      </c>
      <c r="BL177" s="65">
        <f t="shared" ca="1" si="147"/>
        <v>0</v>
      </c>
      <c r="BM177" s="65">
        <f t="shared" ca="1" si="147"/>
        <v>0</v>
      </c>
      <c r="BN177" s="65">
        <f t="shared" ca="1" si="147"/>
        <v>0</v>
      </c>
      <c r="BO177" s="65">
        <f t="shared" ca="1" si="147"/>
        <v>0</v>
      </c>
      <c r="BP177" s="65">
        <f t="shared" ca="1" si="147"/>
        <v>0</v>
      </c>
      <c r="BQ177" s="65">
        <f t="shared" ca="1" si="147"/>
        <v>0</v>
      </c>
      <c r="BR177" s="65">
        <f t="shared" ca="1" si="147"/>
        <v>0</v>
      </c>
      <c r="BS177" s="65">
        <f t="shared" ca="1" si="147"/>
        <v>0</v>
      </c>
      <c r="BT177" s="65">
        <f t="shared" ca="1" si="147"/>
        <v>0</v>
      </c>
      <c r="BU177" s="65">
        <f t="shared" ca="1" si="147"/>
        <v>0</v>
      </c>
      <c r="BV177" s="65">
        <f t="shared" ca="1" si="147"/>
        <v>0</v>
      </c>
      <c r="BW177" s="65">
        <f t="shared" ca="1" si="147"/>
        <v>0</v>
      </c>
      <c r="BX177" s="65">
        <f t="shared" ca="1" si="147"/>
        <v>0</v>
      </c>
      <c r="BY177" s="65">
        <f t="shared" ca="1" si="147"/>
        <v>0</v>
      </c>
      <c r="BZ177" s="65">
        <f t="shared" ca="1" si="147"/>
        <v>0</v>
      </c>
      <c r="CA177" s="65">
        <f t="shared" ca="1" si="147"/>
        <v>0</v>
      </c>
      <c r="CB177" s="65">
        <f t="shared" ca="1" si="147"/>
        <v>0</v>
      </c>
      <c r="CC177" s="65">
        <f t="shared" ca="1" si="147"/>
        <v>0</v>
      </c>
      <c r="CD177" s="65">
        <f t="shared" ca="1" si="147"/>
        <v>0</v>
      </c>
      <c r="CE177" s="65">
        <f t="shared" ca="1" si="147"/>
        <v>0</v>
      </c>
      <c r="CF177" s="65">
        <f t="shared" ca="1" si="147"/>
        <v>0</v>
      </c>
    </row>
    <row r="178" spans="2:84" s="53" customFormat="1" ht="12" x14ac:dyDescent="0.25">
      <c r="B178" s="50">
        <f>ROW()</f>
        <v>178</v>
      </c>
      <c r="O178" s="56"/>
      <c r="P178" s="57"/>
      <c r="Q178" s="58"/>
      <c r="U178" s="62"/>
      <c r="W178" s="61"/>
      <c r="X178" s="65">
        <f t="shared" ca="1" si="149"/>
        <v>0</v>
      </c>
      <c r="Y178" s="65">
        <f t="shared" ca="1" si="148"/>
        <v>0</v>
      </c>
      <c r="Z178" s="65">
        <f t="shared" ca="1" si="148"/>
        <v>0</v>
      </c>
      <c r="AA178" s="65">
        <f t="shared" ca="1" si="148"/>
        <v>0</v>
      </c>
      <c r="AB178" s="65">
        <f t="shared" ca="1" si="148"/>
        <v>0</v>
      </c>
      <c r="AC178" s="65">
        <f t="shared" ca="1" si="148"/>
        <v>0</v>
      </c>
      <c r="AD178" s="65">
        <f t="shared" ca="1" si="148"/>
        <v>0</v>
      </c>
      <c r="AE178" s="65">
        <f t="shared" ca="1" si="148"/>
        <v>0</v>
      </c>
      <c r="AF178" s="65">
        <f t="shared" ca="1" si="148"/>
        <v>0</v>
      </c>
      <c r="AG178" s="65">
        <f t="shared" ca="1" si="148"/>
        <v>0</v>
      </c>
      <c r="AH178" s="65">
        <f t="shared" ca="1" si="148"/>
        <v>0</v>
      </c>
      <c r="AI178" s="65">
        <f t="shared" ca="1" si="148"/>
        <v>0</v>
      </c>
      <c r="AJ178" s="65">
        <f t="shared" ca="1" si="147"/>
        <v>0</v>
      </c>
      <c r="AK178" s="65">
        <f t="shared" ca="1" si="147"/>
        <v>0</v>
      </c>
      <c r="AL178" s="65">
        <f t="shared" ca="1" si="147"/>
        <v>0</v>
      </c>
      <c r="AM178" s="65">
        <f t="shared" ca="1" si="147"/>
        <v>0</v>
      </c>
      <c r="AN178" s="65">
        <f t="shared" ca="1" si="147"/>
        <v>0</v>
      </c>
      <c r="AO178" s="65">
        <f t="shared" ca="1" si="147"/>
        <v>0</v>
      </c>
      <c r="AP178" s="65">
        <f t="shared" ca="1" si="147"/>
        <v>0</v>
      </c>
      <c r="AQ178" s="65">
        <f t="shared" ca="1" si="147"/>
        <v>0</v>
      </c>
      <c r="AR178" s="65">
        <f t="shared" ca="1" si="147"/>
        <v>0</v>
      </c>
      <c r="AS178" s="65">
        <f t="shared" ca="1" si="147"/>
        <v>0</v>
      </c>
      <c r="AT178" s="65">
        <f t="shared" ca="1" si="147"/>
        <v>0</v>
      </c>
      <c r="AU178" s="65">
        <f t="shared" ca="1" si="147"/>
        <v>0</v>
      </c>
      <c r="AV178" s="65">
        <f t="shared" ca="1" si="147"/>
        <v>0</v>
      </c>
      <c r="AW178" s="65">
        <f t="shared" ca="1" si="147"/>
        <v>0</v>
      </c>
      <c r="AX178" s="65">
        <f t="shared" ca="1" si="147"/>
        <v>0</v>
      </c>
      <c r="AY178" s="65">
        <f t="shared" ca="1" si="147"/>
        <v>0</v>
      </c>
      <c r="AZ178" s="65">
        <f t="shared" ca="1" si="147"/>
        <v>0</v>
      </c>
      <c r="BA178" s="65">
        <f t="shared" ca="1" si="147"/>
        <v>0</v>
      </c>
      <c r="BB178" s="65">
        <f t="shared" ca="1" si="147"/>
        <v>0</v>
      </c>
      <c r="BC178" s="65">
        <f t="shared" ca="1" si="147"/>
        <v>0</v>
      </c>
      <c r="BD178" s="65">
        <f t="shared" ca="1" si="147"/>
        <v>0</v>
      </c>
      <c r="BE178" s="65">
        <f t="shared" ca="1" si="147"/>
        <v>0</v>
      </c>
      <c r="BF178" s="65">
        <f t="shared" ca="1" si="147"/>
        <v>0</v>
      </c>
      <c r="BG178" s="65">
        <f t="shared" ca="1" si="147"/>
        <v>0</v>
      </c>
      <c r="BH178" s="65">
        <f t="shared" ca="1" si="147"/>
        <v>0</v>
      </c>
      <c r="BI178" s="65">
        <f t="shared" ca="1" si="147"/>
        <v>0</v>
      </c>
      <c r="BJ178" s="65">
        <f t="shared" ca="1" si="147"/>
        <v>0</v>
      </c>
      <c r="BK178" s="65">
        <f t="shared" ca="1" si="147"/>
        <v>0</v>
      </c>
      <c r="BL178" s="65">
        <f t="shared" ca="1" si="147"/>
        <v>0</v>
      </c>
      <c r="BM178" s="65">
        <f t="shared" ca="1" si="147"/>
        <v>0</v>
      </c>
      <c r="BN178" s="65">
        <f t="shared" ca="1" si="147"/>
        <v>0</v>
      </c>
      <c r="BO178" s="65">
        <f t="shared" ca="1" si="147"/>
        <v>0</v>
      </c>
      <c r="BP178" s="65">
        <f t="shared" ca="1" si="147"/>
        <v>0</v>
      </c>
      <c r="BQ178" s="65">
        <f t="shared" ca="1" si="147"/>
        <v>0</v>
      </c>
      <c r="BR178" s="65">
        <f t="shared" ca="1" si="147"/>
        <v>0</v>
      </c>
      <c r="BS178" s="65">
        <f t="shared" ca="1" si="147"/>
        <v>0</v>
      </c>
      <c r="BT178" s="65">
        <f t="shared" ca="1" si="147"/>
        <v>0</v>
      </c>
      <c r="BU178" s="65">
        <f t="shared" ca="1" si="147"/>
        <v>0</v>
      </c>
      <c r="BV178" s="65">
        <f t="shared" ca="1" si="147"/>
        <v>0</v>
      </c>
      <c r="BW178" s="65">
        <f t="shared" ca="1" si="147"/>
        <v>0</v>
      </c>
      <c r="BX178" s="65">
        <f t="shared" ca="1" si="147"/>
        <v>0</v>
      </c>
      <c r="BY178" s="65">
        <f t="shared" ca="1" si="147"/>
        <v>0</v>
      </c>
      <c r="BZ178" s="65">
        <f t="shared" ca="1" si="147"/>
        <v>0</v>
      </c>
      <c r="CA178" s="65">
        <f t="shared" ca="1" si="147"/>
        <v>0</v>
      </c>
      <c r="CB178" s="65">
        <f t="shared" ca="1" si="147"/>
        <v>0</v>
      </c>
      <c r="CC178" s="65">
        <f t="shared" ca="1" si="147"/>
        <v>0</v>
      </c>
      <c r="CD178" s="65">
        <f t="shared" ca="1" si="147"/>
        <v>0</v>
      </c>
      <c r="CE178" s="65">
        <f t="shared" ca="1" si="147"/>
        <v>0</v>
      </c>
      <c r="CF178" s="65">
        <f t="shared" ca="1" si="147"/>
        <v>0</v>
      </c>
    </row>
    <row r="179" spans="2:84" s="53" customFormat="1" ht="12" x14ac:dyDescent="0.25">
      <c r="B179" s="50">
        <f>ROW()</f>
        <v>179</v>
      </c>
      <c r="O179" s="56"/>
      <c r="P179" s="57"/>
      <c r="Q179" s="58"/>
      <c r="U179" s="62"/>
      <c r="W179" s="61"/>
      <c r="X179" s="65">
        <f t="shared" ca="1" si="149"/>
        <v>0</v>
      </c>
      <c r="Y179" s="65">
        <f t="shared" ca="1" si="148"/>
        <v>0</v>
      </c>
      <c r="Z179" s="65">
        <f t="shared" ca="1" si="148"/>
        <v>0</v>
      </c>
      <c r="AA179" s="65">
        <f t="shared" ca="1" si="148"/>
        <v>0</v>
      </c>
      <c r="AB179" s="65">
        <f t="shared" ca="1" si="148"/>
        <v>0</v>
      </c>
      <c r="AC179" s="65">
        <f t="shared" ca="1" si="148"/>
        <v>0</v>
      </c>
      <c r="AD179" s="65">
        <f t="shared" ca="1" si="148"/>
        <v>0</v>
      </c>
      <c r="AE179" s="65">
        <f t="shared" ca="1" si="148"/>
        <v>0</v>
      </c>
      <c r="AF179" s="65">
        <f t="shared" ca="1" si="148"/>
        <v>0</v>
      </c>
      <c r="AG179" s="65">
        <f t="shared" ca="1" si="148"/>
        <v>0</v>
      </c>
      <c r="AH179" s="65">
        <f t="shared" ca="1" si="148"/>
        <v>0</v>
      </c>
      <c r="AI179" s="65">
        <f t="shared" ca="1" si="148"/>
        <v>0</v>
      </c>
      <c r="AJ179" s="65">
        <f t="shared" ca="1" si="147"/>
        <v>0</v>
      </c>
      <c r="AK179" s="65">
        <f t="shared" ref="AJ179:CF184" ca="1" si="150">SUMIFS(INDIRECT("Prcsses!"&amp;ADDRESS($B179,$X$2)&amp;":"&amp;ADDRESS($B179,$X$2-1+$P$8)),INDIRECT("Prcsses!"&amp;ADDRESS($B$8,$X$2)&amp;":"&amp;ADDRESS($B$8,$X$2-1+$P$8)),AK$8)</f>
        <v>0</v>
      </c>
      <c r="AL179" s="65">
        <f t="shared" ca="1" si="150"/>
        <v>0</v>
      </c>
      <c r="AM179" s="65">
        <f t="shared" ca="1" si="150"/>
        <v>0</v>
      </c>
      <c r="AN179" s="65">
        <f t="shared" ca="1" si="150"/>
        <v>0</v>
      </c>
      <c r="AO179" s="65">
        <f t="shared" ca="1" si="150"/>
        <v>0</v>
      </c>
      <c r="AP179" s="65">
        <f t="shared" ca="1" si="150"/>
        <v>0</v>
      </c>
      <c r="AQ179" s="65">
        <f t="shared" ca="1" si="150"/>
        <v>0</v>
      </c>
      <c r="AR179" s="65">
        <f t="shared" ca="1" si="150"/>
        <v>0</v>
      </c>
      <c r="AS179" s="65">
        <f t="shared" ca="1" si="150"/>
        <v>0</v>
      </c>
      <c r="AT179" s="65">
        <f t="shared" ca="1" si="150"/>
        <v>0</v>
      </c>
      <c r="AU179" s="65">
        <f t="shared" ca="1" si="150"/>
        <v>0</v>
      </c>
      <c r="AV179" s="65">
        <f t="shared" ca="1" si="150"/>
        <v>0</v>
      </c>
      <c r="AW179" s="65">
        <f t="shared" ca="1" si="150"/>
        <v>0</v>
      </c>
      <c r="AX179" s="65">
        <f t="shared" ca="1" si="150"/>
        <v>0</v>
      </c>
      <c r="AY179" s="65">
        <f t="shared" ca="1" si="150"/>
        <v>0</v>
      </c>
      <c r="AZ179" s="65">
        <f t="shared" ca="1" si="150"/>
        <v>0</v>
      </c>
      <c r="BA179" s="65">
        <f t="shared" ca="1" si="150"/>
        <v>0</v>
      </c>
      <c r="BB179" s="65">
        <f t="shared" ca="1" si="150"/>
        <v>0</v>
      </c>
      <c r="BC179" s="65">
        <f t="shared" ca="1" si="150"/>
        <v>0</v>
      </c>
      <c r="BD179" s="65">
        <f t="shared" ca="1" si="150"/>
        <v>0</v>
      </c>
      <c r="BE179" s="65">
        <f t="shared" ca="1" si="150"/>
        <v>0</v>
      </c>
      <c r="BF179" s="65">
        <f t="shared" ca="1" si="150"/>
        <v>0</v>
      </c>
      <c r="BG179" s="65">
        <f t="shared" ca="1" si="150"/>
        <v>0</v>
      </c>
      <c r="BH179" s="65">
        <f t="shared" ca="1" si="150"/>
        <v>0</v>
      </c>
      <c r="BI179" s="65">
        <f t="shared" ca="1" si="150"/>
        <v>0</v>
      </c>
      <c r="BJ179" s="65">
        <f t="shared" ca="1" si="150"/>
        <v>0</v>
      </c>
      <c r="BK179" s="65">
        <f t="shared" ca="1" si="150"/>
        <v>0</v>
      </c>
      <c r="BL179" s="65">
        <f t="shared" ca="1" si="150"/>
        <v>0</v>
      </c>
      <c r="BM179" s="65">
        <f t="shared" ca="1" si="150"/>
        <v>0</v>
      </c>
      <c r="BN179" s="65">
        <f t="shared" ca="1" si="150"/>
        <v>0</v>
      </c>
      <c r="BO179" s="65">
        <f t="shared" ca="1" si="150"/>
        <v>0</v>
      </c>
      <c r="BP179" s="65">
        <f t="shared" ca="1" si="150"/>
        <v>0</v>
      </c>
      <c r="BQ179" s="65">
        <f t="shared" ca="1" si="150"/>
        <v>0</v>
      </c>
      <c r="BR179" s="65">
        <f t="shared" ca="1" si="150"/>
        <v>0</v>
      </c>
      <c r="BS179" s="65">
        <f t="shared" ca="1" si="150"/>
        <v>0</v>
      </c>
      <c r="BT179" s="65">
        <f t="shared" ca="1" si="150"/>
        <v>0</v>
      </c>
      <c r="BU179" s="65">
        <f t="shared" ca="1" si="150"/>
        <v>0</v>
      </c>
      <c r="BV179" s="65">
        <f t="shared" ca="1" si="150"/>
        <v>0</v>
      </c>
      <c r="BW179" s="65">
        <f t="shared" ca="1" si="150"/>
        <v>0</v>
      </c>
      <c r="BX179" s="65">
        <f t="shared" ca="1" si="150"/>
        <v>0</v>
      </c>
      <c r="BY179" s="65">
        <f t="shared" ca="1" si="150"/>
        <v>0</v>
      </c>
      <c r="BZ179" s="65">
        <f t="shared" ca="1" si="150"/>
        <v>0</v>
      </c>
      <c r="CA179" s="65">
        <f t="shared" ca="1" si="150"/>
        <v>0</v>
      </c>
      <c r="CB179" s="65">
        <f t="shared" ca="1" si="150"/>
        <v>0</v>
      </c>
      <c r="CC179" s="65">
        <f t="shared" ca="1" si="150"/>
        <v>0</v>
      </c>
      <c r="CD179" s="65">
        <f t="shared" ca="1" si="150"/>
        <v>0</v>
      </c>
      <c r="CE179" s="65">
        <f t="shared" ca="1" si="150"/>
        <v>0</v>
      </c>
      <c r="CF179" s="65">
        <f t="shared" ca="1" si="150"/>
        <v>0</v>
      </c>
    </row>
    <row r="180" spans="2:84" s="53" customFormat="1" ht="12" x14ac:dyDescent="0.25">
      <c r="B180" s="50">
        <f>ROW()</f>
        <v>180</v>
      </c>
      <c r="O180" s="56"/>
      <c r="P180" s="57"/>
      <c r="Q180" s="58"/>
      <c r="U180" s="62"/>
      <c r="W180" s="61"/>
      <c r="X180" s="65">
        <f t="shared" ca="1" si="149"/>
        <v>0</v>
      </c>
      <c r="Y180" s="65">
        <f t="shared" ca="1" si="148"/>
        <v>0</v>
      </c>
      <c r="Z180" s="65">
        <f t="shared" ca="1" si="148"/>
        <v>0</v>
      </c>
      <c r="AA180" s="65">
        <f t="shared" ca="1" si="148"/>
        <v>0</v>
      </c>
      <c r="AB180" s="65">
        <f t="shared" ca="1" si="148"/>
        <v>0</v>
      </c>
      <c r="AC180" s="65">
        <f t="shared" ca="1" si="148"/>
        <v>0</v>
      </c>
      <c r="AD180" s="65">
        <f t="shared" ca="1" si="148"/>
        <v>0</v>
      </c>
      <c r="AE180" s="65">
        <f t="shared" ca="1" si="148"/>
        <v>0</v>
      </c>
      <c r="AF180" s="65">
        <f t="shared" ca="1" si="148"/>
        <v>0</v>
      </c>
      <c r="AG180" s="65">
        <f t="shared" ca="1" si="148"/>
        <v>0</v>
      </c>
      <c r="AH180" s="65">
        <f t="shared" ca="1" si="148"/>
        <v>0</v>
      </c>
      <c r="AI180" s="65">
        <f t="shared" ca="1" si="148"/>
        <v>0</v>
      </c>
      <c r="AJ180" s="65">
        <f t="shared" ca="1" si="150"/>
        <v>0</v>
      </c>
      <c r="AK180" s="65">
        <f t="shared" ca="1" si="150"/>
        <v>0</v>
      </c>
      <c r="AL180" s="65">
        <f t="shared" ca="1" si="150"/>
        <v>0</v>
      </c>
      <c r="AM180" s="65">
        <f t="shared" ca="1" si="150"/>
        <v>0</v>
      </c>
      <c r="AN180" s="65">
        <f t="shared" ca="1" si="150"/>
        <v>0</v>
      </c>
      <c r="AO180" s="65">
        <f t="shared" ca="1" si="150"/>
        <v>0</v>
      </c>
      <c r="AP180" s="65">
        <f t="shared" ca="1" si="150"/>
        <v>0</v>
      </c>
      <c r="AQ180" s="65">
        <f t="shared" ca="1" si="150"/>
        <v>0</v>
      </c>
      <c r="AR180" s="65">
        <f t="shared" ca="1" si="150"/>
        <v>0</v>
      </c>
      <c r="AS180" s="65">
        <f t="shared" ca="1" si="150"/>
        <v>0</v>
      </c>
      <c r="AT180" s="65">
        <f t="shared" ca="1" si="150"/>
        <v>0</v>
      </c>
      <c r="AU180" s="65">
        <f t="shared" ca="1" si="150"/>
        <v>0</v>
      </c>
      <c r="AV180" s="65">
        <f t="shared" ca="1" si="150"/>
        <v>0</v>
      </c>
      <c r="AW180" s="65">
        <f t="shared" ca="1" si="150"/>
        <v>0</v>
      </c>
      <c r="AX180" s="65">
        <f t="shared" ca="1" si="150"/>
        <v>0</v>
      </c>
      <c r="AY180" s="65">
        <f t="shared" ca="1" si="150"/>
        <v>0</v>
      </c>
      <c r="AZ180" s="65">
        <f t="shared" ca="1" si="150"/>
        <v>0</v>
      </c>
      <c r="BA180" s="65">
        <f t="shared" ca="1" si="150"/>
        <v>0</v>
      </c>
      <c r="BB180" s="65">
        <f t="shared" ca="1" si="150"/>
        <v>0</v>
      </c>
      <c r="BC180" s="65">
        <f t="shared" ca="1" si="150"/>
        <v>0</v>
      </c>
      <c r="BD180" s="65">
        <f t="shared" ca="1" si="150"/>
        <v>0</v>
      </c>
      <c r="BE180" s="65">
        <f t="shared" ca="1" si="150"/>
        <v>0</v>
      </c>
      <c r="BF180" s="65">
        <f t="shared" ca="1" si="150"/>
        <v>0</v>
      </c>
      <c r="BG180" s="65">
        <f t="shared" ca="1" si="150"/>
        <v>0</v>
      </c>
      <c r="BH180" s="65">
        <f t="shared" ca="1" si="150"/>
        <v>0</v>
      </c>
      <c r="BI180" s="65">
        <f t="shared" ca="1" si="150"/>
        <v>0</v>
      </c>
      <c r="BJ180" s="65">
        <f t="shared" ca="1" si="150"/>
        <v>0</v>
      </c>
      <c r="BK180" s="65">
        <f t="shared" ca="1" si="150"/>
        <v>0</v>
      </c>
      <c r="BL180" s="65">
        <f t="shared" ca="1" si="150"/>
        <v>0</v>
      </c>
      <c r="BM180" s="65">
        <f t="shared" ca="1" si="150"/>
        <v>0</v>
      </c>
      <c r="BN180" s="65">
        <f t="shared" ca="1" si="150"/>
        <v>0</v>
      </c>
      <c r="BO180" s="65">
        <f t="shared" ca="1" si="150"/>
        <v>0</v>
      </c>
      <c r="BP180" s="65">
        <f t="shared" ca="1" si="150"/>
        <v>0</v>
      </c>
      <c r="BQ180" s="65">
        <f t="shared" ca="1" si="150"/>
        <v>0</v>
      </c>
      <c r="BR180" s="65">
        <f t="shared" ca="1" si="150"/>
        <v>0</v>
      </c>
      <c r="BS180" s="65">
        <f t="shared" ca="1" si="150"/>
        <v>0</v>
      </c>
      <c r="BT180" s="65">
        <f t="shared" ca="1" si="150"/>
        <v>0</v>
      </c>
      <c r="BU180" s="65">
        <f t="shared" ca="1" si="150"/>
        <v>0</v>
      </c>
      <c r="BV180" s="65">
        <f t="shared" ca="1" si="150"/>
        <v>0</v>
      </c>
      <c r="BW180" s="65">
        <f t="shared" ca="1" si="150"/>
        <v>0</v>
      </c>
      <c r="BX180" s="65">
        <f t="shared" ca="1" si="150"/>
        <v>0</v>
      </c>
      <c r="BY180" s="65">
        <f t="shared" ca="1" si="150"/>
        <v>0</v>
      </c>
      <c r="BZ180" s="65">
        <f t="shared" ca="1" si="150"/>
        <v>0</v>
      </c>
      <c r="CA180" s="65">
        <f t="shared" ca="1" si="150"/>
        <v>0</v>
      </c>
      <c r="CB180" s="65">
        <f t="shared" ca="1" si="150"/>
        <v>0</v>
      </c>
      <c r="CC180" s="65">
        <f t="shared" ca="1" si="150"/>
        <v>0</v>
      </c>
      <c r="CD180" s="65">
        <f t="shared" ca="1" si="150"/>
        <v>0</v>
      </c>
      <c r="CE180" s="65">
        <f t="shared" ca="1" si="150"/>
        <v>0</v>
      </c>
      <c r="CF180" s="65">
        <f t="shared" ca="1" si="150"/>
        <v>0</v>
      </c>
    </row>
    <row r="181" spans="2:84" s="53" customFormat="1" ht="12" x14ac:dyDescent="0.25">
      <c r="B181" s="50">
        <f>ROW()</f>
        <v>181</v>
      </c>
      <c r="O181" s="56"/>
      <c r="P181" s="57"/>
      <c r="Q181" s="58"/>
      <c r="U181" s="62"/>
      <c r="W181" s="61"/>
      <c r="X181" s="65">
        <f t="shared" ca="1" si="149"/>
        <v>0</v>
      </c>
      <c r="Y181" s="65">
        <f t="shared" ca="1" si="148"/>
        <v>0</v>
      </c>
      <c r="Z181" s="65">
        <f t="shared" ca="1" si="148"/>
        <v>0</v>
      </c>
      <c r="AA181" s="65">
        <f t="shared" ca="1" si="148"/>
        <v>0</v>
      </c>
      <c r="AB181" s="65">
        <f t="shared" ca="1" si="148"/>
        <v>0</v>
      </c>
      <c r="AC181" s="65">
        <f t="shared" ca="1" si="148"/>
        <v>0</v>
      </c>
      <c r="AD181" s="65">
        <f t="shared" ca="1" si="148"/>
        <v>0</v>
      </c>
      <c r="AE181" s="65">
        <f t="shared" ca="1" si="148"/>
        <v>0</v>
      </c>
      <c r="AF181" s="65">
        <f t="shared" ca="1" si="148"/>
        <v>0</v>
      </c>
      <c r="AG181" s="65">
        <f t="shared" ca="1" si="148"/>
        <v>0</v>
      </c>
      <c r="AH181" s="65">
        <f t="shared" ca="1" si="148"/>
        <v>0</v>
      </c>
      <c r="AI181" s="65">
        <f t="shared" ca="1" si="148"/>
        <v>0</v>
      </c>
      <c r="AJ181" s="65">
        <f t="shared" ca="1" si="150"/>
        <v>0</v>
      </c>
      <c r="AK181" s="65">
        <f t="shared" ca="1" si="150"/>
        <v>0</v>
      </c>
      <c r="AL181" s="65">
        <f t="shared" ca="1" si="150"/>
        <v>0</v>
      </c>
      <c r="AM181" s="65">
        <f t="shared" ca="1" si="150"/>
        <v>0</v>
      </c>
      <c r="AN181" s="65">
        <f t="shared" ca="1" si="150"/>
        <v>0</v>
      </c>
      <c r="AO181" s="65">
        <f t="shared" ca="1" si="150"/>
        <v>0</v>
      </c>
      <c r="AP181" s="65">
        <f t="shared" ca="1" si="150"/>
        <v>0</v>
      </c>
      <c r="AQ181" s="65">
        <f t="shared" ca="1" si="150"/>
        <v>0</v>
      </c>
      <c r="AR181" s="65">
        <f t="shared" ca="1" si="150"/>
        <v>0</v>
      </c>
      <c r="AS181" s="65">
        <f t="shared" ca="1" si="150"/>
        <v>0</v>
      </c>
      <c r="AT181" s="65">
        <f t="shared" ca="1" si="150"/>
        <v>0</v>
      </c>
      <c r="AU181" s="65">
        <f t="shared" ca="1" si="150"/>
        <v>0</v>
      </c>
      <c r="AV181" s="65">
        <f t="shared" ca="1" si="150"/>
        <v>0</v>
      </c>
      <c r="AW181" s="65">
        <f t="shared" ca="1" si="150"/>
        <v>0</v>
      </c>
      <c r="AX181" s="65">
        <f t="shared" ca="1" si="150"/>
        <v>0</v>
      </c>
      <c r="AY181" s="65">
        <f t="shared" ca="1" si="150"/>
        <v>0</v>
      </c>
      <c r="AZ181" s="65">
        <f t="shared" ca="1" si="150"/>
        <v>0</v>
      </c>
      <c r="BA181" s="65">
        <f t="shared" ca="1" si="150"/>
        <v>0</v>
      </c>
      <c r="BB181" s="65">
        <f t="shared" ca="1" si="150"/>
        <v>0</v>
      </c>
      <c r="BC181" s="65">
        <f t="shared" ca="1" si="150"/>
        <v>0</v>
      </c>
      <c r="BD181" s="65">
        <f t="shared" ca="1" si="150"/>
        <v>0</v>
      </c>
      <c r="BE181" s="65">
        <f t="shared" ca="1" si="150"/>
        <v>0</v>
      </c>
      <c r="BF181" s="65">
        <f t="shared" ca="1" si="150"/>
        <v>0</v>
      </c>
      <c r="BG181" s="65">
        <f t="shared" ca="1" si="150"/>
        <v>0</v>
      </c>
      <c r="BH181" s="65">
        <f t="shared" ca="1" si="150"/>
        <v>0</v>
      </c>
      <c r="BI181" s="65">
        <f t="shared" ca="1" si="150"/>
        <v>0</v>
      </c>
      <c r="BJ181" s="65">
        <f t="shared" ca="1" si="150"/>
        <v>0</v>
      </c>
      <c r="BK181" s="65">
        <f t="shared" ca="1" si="150"/>
        <v>0</v>
      </c>
      <c r="BL181" s="65">
        <f t="shared" ca="1" si="150"/>
        <v>0</v>
      </c>
      <c r="BM181" s="65">
        <f t="shared" ca="1" si="150"/>
        <v>0</v>
      </c>
      <c r="BN181" s="65">
        <f t="shared" ca="1" si="150"/>
        <v>0</v>
      </c>
      <c r="BO181" s="65">
        <f t="shared" ca="1" si="150"/>
        <v>0</v>
      </c>
      <c r="BP181" s="65">
        <f t="shared" ca="1" si="150"/>
        <v>0</v>
      </c>
      <c r="BQ181" s="65">
        <f t="shared" ca="1" si="150"/>
        <v>0</v>
      </c>
      <c r="BR181" s="65">
        <f t="shared" ca="1" si="150"/>
        <v>0</v>
      </c>
      <c r="BS181" s="65">
        <f t="shared" ca="1" si="150"/>
        <v>0</v>
      </c>
      <c r="BT181" s="65">
        <f t="shared" ca="1" si="150"/>
        <v>0</v>
      </c>
      <c r="BU181" s="65">
        <f t="shared" ca="1" si="150"/>
        <v>0</v>
      </c>
      <c r="BV181" s="65">
        <f t="shared" ca="1" si="150"/>
        <v>0</v>
      </c>
      <c r="BW181" s="65">
        <f t="shared" ca="1" si="150"/>
        <v>0</v>
      </c>
      <c r="BX181" s="65">
        <f t="shared" ca="1" si="150"/>
        <v>0</v>
      </c>
      <c r="BY181" s="65">
        <f t="shared" ca="1" si="150"/>
        <v>0</v>
      </c>
      <c r="BZ181" s="65">
        <f t="shared" ca="1" si="150"/>
        <v>0</v>
      </c>
      <c r="CA181" s="65">
        <f t="shared" ca="1" si="150"/>
        <v>0</v>
      </c>
      <c r="CB181" s="65">
        <f t="shared" ca="1" si="150"/>
        <v>0</v>
      </c>
      <c r="CC181" s="65">
        <f t="shared" ca="1" si="150"/>
        <v>0</v>
      </c>
      <c r="CD181" s="65">
        <f t="shared" ca="1" si="150"/>
        <v>0</v>
      </c>
      <c r="CE181" s="65">
        <f t="shared" ca="1" si="150"/>
        <v>0</v>
      </c>
      <c r="CF181" s="65">
        <f t="shared" ca="1" si="150"/>
        <v>0</v>
      </c>
    </row>
    <row r="182" spans="2:84" s="53" customFormat="1" ht="12" x14ac:dyDescent="0.25">
      <c r="B182" s="50">
        <f>ROW()</f>
        <v>182</v>
      </c>
      <c r="O182" s="56"/>
      <c r="P182" s="57"/>
      <c r="Q182" s="58"/>
      <c r="U182" s="62"/>
      <c r="W182" s="61"/>
      <c r="X182" s="65">
        <f t="shared" ca="1" si="149"/>
        <v>0</v>
      </c>
      <c r="Y182" s="65">
        <f t="shared" ca="1" si="148"/>
        <v>0</v>
      </c>
      <c r="Z182" s="65">
        <f t="shared" ca="1" si="148"/>
        <v>0</v>
      </c>
      <c r="AA182" s="65">
        <f t="shared" ca="1" si="148"/>
        <v>0</v>
      </c>
      <c r="AB182" s="65">
        <f t="shared" ca="1" si="148"/>
        <v>0</v>
      </c>
      <c r="AC182" s="65">
        <f t="shared" ca="1" si="148"/>
        <v>0</v>
      </c>
      <c r="AD182" s="65">
        <f t="shared" ca="1" si="148"/>
        <v>0</v>
      </c>
      <c r="AE182" s="65">
        <f t="shared" ca="1" si="148"/>
        <v>0</v>
      </c>
      <c r="AF182" s="65">
        <f t="shared" ca="1" si="148"/>
        <v>0</v>
      </c>
      <c r="AG182" s="65">
        <f t="shared" ca="1" si="148"/>
        <v>0</v>
      </c>
      <c r="AH182" s="65">
        <f t="shared" ca="1" si="148"/>
        <v>0</v>
      </c>
      <c r="AI182" s="65">
        <f t="shared" ca="1" si="148"/>
        <v>0</v>
      </c>
      <c r="AJ182" s="65">
        <f t="shared" ca="1" si="150"/>
        <v>0</v>
      </c>
      <c r="AK182" s="65">
        <f t="shared" ca="1" si="150"/>
        <v>0</v>
      </c>
      <c r="AL182" s="65">
        <f t="shared" ca="1" si="150"/>
        <v>0</v>
      </c>
      <c r="AM182" s="65">
        <f t="shared" ca="1" si="150"/>
        <v>0</v>
      </c>
      <c r="AN182" s="65">
        <f t="shared" ca="1" si="150"/>
        <v>0</v>
      </c>
      <c r="AO182" s="65">
        <f t="shared" ca="1" si="150"/>
        <v>0</v>
      </c>
      <c r="AP182" s="65">
        <f t="shared" ca="1" si="150"/>
        <v>0</v>
      </c>
      <c r="AQ182" s="65">
        <f t="shared" ca="1" si="150"/>
        <v>0</v>
      </c>
      <c r="AR182" s="65">
        <f t="shared" ca="1" si="150"/>
        <v>0</v>
      </c>
      <c r="AS182" s="65">
        <f t="shared" ca="1" si="150"/>
        <v>0</v>
      </c>
      <c r="AT182" s="65">
        <f t="shared" ca="1" si="150"/>
        <v>0</v>
      </c>
      <c r="AU182" s="65">
        <f t="shared" ca="1" si="150"/>
        <v>0</v>
      </c>
      <c r="AV182" s="65">
        <f t="shared" ca="1" si="150"/>
        <v>0</v>
      </c>
      <c r="AW182" s="65">
        <f t="shared" ca="1" si="150"/>
        <v>0</v>
      </c>
      <c r="AX182" s="65">
        <f t="shared" ca="1" si="150"/>
        <v>0</v>
      </c>
      <c r="AY182" s="65">
        <f t="shared" ca="1" si="150"/>
        <v>0</v>
      </c>
      <c r="AZ182" s="65">
        <f t="shared" ca="1" si="150"/>
        <v>0</v>
      </c>
      <c r="BA182" s="65">
        <f t="shared" ca="1" si="150"/>
        <v>0</v>
      </c>
      <c r="BB182" s="65">
        <f t="shared" ca="1" si="150"/>
        <v>0</v>
      </c>
      <c r="BC182" s="65">
        <f t="shared" ca="1" si="150"/>
        <v>0</v>
      </c>
      <c r="BD182" s="65">
        <f t="shared" ca="1" si="150"/>
        <v>0</v>
      </c>
      <c r="BE182" s="65">
        <f t="shared" ca="1" si="150"/>
        <v>0</v>
      </c>
      <c r="BF182" s="65">
        <f t="shared" ca="1" si="150"/>
        <v>0</v>
      </c>
      <c r="BG182" s="65">
        <f t="shared" ca="1" si="150"/>
        <v>0</v>
      </c>
      <c r="BH182" s="65">
        <f t="shared" ca="1" si="150"/>
        <v>0</v>
      </c>
      <c r="BI182" s="65">
        <f t="shared" ca="1" si="150"/>
        <v>0</v>
      </c>
      <c r="BJ182" s="65">
        <f t="shared" ca="1" si="150"/>
        <v>0</v>
      </c>
      <c r="BK182" s="65">
        <f t="shared" ca="1" si="150"/>
        <v>0</v>
      </c>
      <c r="BL182" s="65">
        <f t="shared" ca="1" si="150"/>
        <v>0</v>
      </c>
      <c r="BM182" s="65">
        <f t="shared" ca="1" si="150"/>
        <v>0</v>
      </c>
      <c r="BN182" s="65">
        <f t="shared" ca="1" si="150"/>
        <v>0</v>
      </c>
      <c r="BO182" s="65">
        <f t="shared" ca="1" si="150"/>
        <v>0</v>
      </c>
      <c r="BP182" s="65">
        <f t="shared" ca="1" si="150"/>
        <v>0</v>
      </c>
      <c r="BQ182" s="65">
        <f t="shared" ca="1" si="150"/>
        <v>0</v>
      </c>
      <c r="BR182" s="65">
        <f t="shared" ca="1" si="150"/>
        <v>0</v>
      </c>
      <c r="BS182" s="65">
        <f t="shared" ca="1" si="150"/>
        <v>0</v>
      </c>
      <c r="BT182" s="65">
        <f t="shared" ca="1" si="150"/>
        <v>0</v>
      </c>
      <c r="BU182" s="65">
        <f t="shared" ca="1" si="150"/>
        <v>0</v>
      </c>
      <c r="BV182" s="65">
        <f t="shared" ca="1" si="150"/>
        <v>0</v>
      </c>
      <c r="BW182" s="65">
        <f t="shared" ca="1" si="150"/>
        <v>0</v>
      </c>
      <c r="BX182" s="65">
        <f t="shared" ca="1" si="150"/>
        <v>0</v>
      </c>
      <c r="BY182" s="65">
        <f t="shared" ca="1" si="150"/>
        <v>0</v>
      </c>
      <c r="BZ182" s="65">
        <f t="shared" ca="1" si="150"/>
        <v>0</v>
      </c>
      <c r="CA182" s="65">
        <f t="shared" ca="1" si="150"/>
        <v>0</v>
      </c>
      <c r="CB182" s="65">
        <f t="shared" ca="1" si="150"/>
        <v>0</v>
      </c>
      <c r="CC182" s="65">
        <f t="shared" ca="1" si="150"/>
        <v>0</v>
      </c>
      <c r="CD182" s="65">
        <f t="shared" ca="1" si="150"/>
        <v>0</v>
      </c>
      <c r="CE182" s="65">
        <f t="shared" ca="1" si="150"/>
        <v>0</v>
      </c>
      <c r="CF182" s="65">
        <f t="shared" ca="1" si="150"/>
        <v>0</v>
      </c>
    </row>
    <row r="183" spans="2:84" s="53" customFormat="1" ht="12" x14ac:dyDescent="0.25">
      <c r="B183" s="50">
        <f>ROW()</f>
        <v>183</v>
      </c>
      <c r="O183" s="56"/>
      <c r="P183" s="57"/>
      <c r="Q183" s="58"/>
      <c r="U183" s="62"/>
      <c r="W183" s="61"/>
      <c r="X183" s="65">
        <f t="shared" ca="1" si="149"/>
        <v>0</v>
      </c>
      <c r="Y183" s="65">
        <f t="shared" ca="1" si="148"/>
        <v>0</v>
      </c>
      <c r="Z183" s="65">
        <f t="shared" ca="1" si="148"/>
        <v>0</v>
      </c>
      <c r="AA183" s="65">
        <f t="shared" ca="1" si="148"/>
        <v>0</v>
      </c>
      <c r="AB183" s="65">
        <f t="shared" ca="1" si="148"/>
        <v>0</v>
      </c>
      <c r="AC183" s="65">
        <f t="shared" ca="1" si="148"/>
        <v>0</v>
      </c>
      <c r="AD183" s="65">
        <f t="shared" ca="1" si="148"/>
        <v>0</v>
      </c>
      <c r="AE183" s="65">
        <f t="shared" ca="1" si="148"/>
        <v>0</v>
      </c>
      <c r="AF183" s="65">
        <f t="shared" ca="1" si="148"/>
        <v>0</v>
      </c>
      <c r="AG183" s="65">
        <f t="shared" ca="1" si="148"/>
        <v>0</v>
      </c>
      <c r="AH183" s="65">
        <f t="shared" ca="1" si="148"/>
        <v>0</v>
      </c>
      <c r="AI183" s="65">
        <f t="shared" ca="1" si="148"/>
        <v>0</v>
      </c>
      <c r="AJ183" s="65">
        <f t="shared" ca="1" si="150"/>
        <v>0</v>
      </c>
      <c r="AK183" s="65">
        <f t="shared" ca="1" si="150"/>
        <v>0</v>
      </c>
      <c r="AL183" s="65">
        <f t="shared" ca="1" si="150"/>
        <v>0</v>
      </c>
      <c r="AM183" s="65">
        <f t="shared" ca="1" si="150"/>
        <v>0</v>
      </c>
      <c r="AN183" s="65">
        <f t="shared" ca="1" si="150"/>
        <v>0</v>
      </c>
      <c r="AO183" s="65">
        <f t="shared" ca="1" si="150"/>
        <v>0</v>
      </c>
      <c r="AP183" s="65">
        <f t="shared" ca="1" si="150"/>
        <v>0</v>
      </c>
      <c r="AQ183" s="65">
        <f t="shared" ca="1" si="150"/>
        <v>0</v>
      </c>
      <c r="AR183" s="65">
        <f t="shared" ca="1" si="150"/>
        <v>0</v>
      </c>
      <c r="AS183" s="65">
        <f t="shared" ca="1" si="150"/>
        <v>0</v>
      </c>
      <c r="AT183" s="65">
        <f t="shared" ca="1" si="150"/>
        <v>0</v>
      </c>
      <c r="AU183" s="65">
        <f t="shared" ca="1" si="150"/>
        <v>0</v>
      </c>
      <c r="AV183" s="65">
        <f t="shared" ca="1" si="150"/>
        <v>0</v>
      </c>
      <c r="AW183" s="65">
        <f t="shared" ca="1" si="150"/>
        <v>0</v>
      </c>
      <c r="AX183" s="65">
        <f t="shared" ca="1" si="150"/>
        <v>0</v>
      </c>
      <c r="AY183" s="65">
        <f t="shared" ca="1" si="150"/>
        <v>0</v>
      </c>
      <c r="AZ183" s="65">
        <f t="shared" ca="1" si="150"/>
        <v>0</v>
      </c>
      <c r="BA183" s="65">
        <f t="shared" ca="1" si="150"/>
        <v>0</v>
      </c>
      <c r="BB183" s="65">
        <f t="shared" ca="1" si="150"/>
        <v>0</v>
      </c>
      <c r="BC183" s="65">
        <f t="shared" ca="1" si="150"/>
        <v>0</v>
      </c>
      <c r="BD183" s="65">
        <f t="shared" ca="1" si="150"/>
        <v>0</v>
      </c>
      <c r="BE183" s="65">
        <f t="shared" ca="1" si="150"/>
        <v>0</v>
      </c>
      <c r="BF183" s="65">
        <f t="shared" ca="1" si="150"/>
        <v>0</v>
      </c>
      <c r="BG183" s="65">
        <f t="shared" ca="1" si="150"/>
        <v>0</v>
      </c>
      <c r="BH183" s="65">
        <f t="shared" ca="1" si="150"/>
        <v>0</v>
      </c>
      <c r="BI183" s="65">
        <f t="shared" ca="1" si="150"/>
        <v>0</v>
      </c>
      <c r="BJ183" s="65">
        <f t="shared" ca="1" si="150"/>
        <v>0</v>
      </c>
      <c r="BK183" s="65">
        <f t="shared" ca="1" si="150"/>
        <v>0</v>
      </c>
      <c r="BL183" s="65">
        <f t="shared" ca="1" si="150"/>
        <v>0</v>
      </c>
      <c r="BM183" s="65">
        <f t="shared" ca="1" si="150"/>
        <v>0</v>
      </c>
      <c r="BN183" s="65">
        <f t="shared" ca="1" si="150"/>
        <v>0</v>
      </c>
      <c r="BO183" s="65">
        <f t="shared" ca="1" si="150"/>
        <v>0</v>
      </c>
      <c r="BP183" s="65">
        <f t="shared" ca="1" si="150"/>
        <v>0</v>
      </c>
      <c r="BQ183" s="65">
        <f t="shared" ca="1" si="150"/>
        <v>0</v>
      </c>
      <c r="BR183" s="65">
        <f t="shared" ca="1" si="150"/>
        <v>0</v>
      </c>
      <c r="BS183" s="65">
        <f t="shared" ca="1" si="150"/>
        <v>0</v>
      </c>
      <c r="BT183" s="65">
        <f t="shared" ca="1" si="150"/>
        <v>0</v>
      </c>
      <c r="BU183" s="65">
        <f t="shared" ca="1" si="150"/>
        <v>0</v>
      </c>
      <c r="BV183" s="65">
        <f t="shared" ca="1" si="150"/>
        <v>0</v>
      </c>
      <c r="BW183" s="65">
        <f t="shared" ca="1" si="150"/>
        <v>0</v>
      </c>
      <c r="BX183" s="65">
        <f t="shared" ca="1" si="150"/>
        <v>0</v>
      </c>
      <c r="BY183" s="65">
        <f t="shared" ca="1" si="150"/>
        <v>0</v>
      </c>
      <c r="BZ183" s="65">
        <f t="shared" ca="1" si="150"/>
        <v>0</v>
      </c>
      <c r="CA183" s="65">
        <f t="shared" ca="1" si="150"/>
        <v>0</v>
      </c>
      <c r="CB183" s="65">
        <f t="shared" ca="1" si="150"/>
        <v>0</v>
      </c>
      <c r="CC183" s="65">
        <f t="shared" ca="1" si="150"/>
        <v>0</v>
      </c>
      <c r="CD183" s="65">
        <f t="shared" ca="1" si="150"/>
        <v>0</v>
      </c>
      <c r="CE183" s="65">
        <f t="shared" ca="1" si="150"/>
        <v>0</v>
      </c>
      <c r="CF183" s="65">
        <f t="shared" ca="1" si="150"/>
        <v>0</v>
      </c>
    </row>
    <row r="184" spans="2:84" s="53" customFormat="1" ht="12" x14ac:dyDescent="0.25">
      <c r="B184" s="50">
        <f>ROW()</f>
        <v>184</v>
      </c>
      <c r="O184" s="56"/>
      <c r="P184" s="57"/>
      <c r="Q184" s="58"/>
      <c r="U184" s="62"/>
      <c r="W184" s="61"/>
      <c r="X184" s="65">
        <f t="shared" ca="1" si="149"/>
        <v>0</v>
      </c>
      <c r="Y184" s="65">
        <f t="shared" ca="1" si="148"/>
        <v>0</v>
      </c>
      <c r="Z184" s="65">
        <f t="shared" ca="1" si="148"/>
        <v>0</v>
      </c>
      <c r="AA184" s="65">
        <f t="shared" ca="1" si="148"/>
        <v>0</v>
      </c>
      <c r="AB184" s="65">
        <f t="shared" ca="1" si="148"/>
        <v>0</v>
      </c>
      <c r="AC184" s="65">
        <f t="shared" ca="1" si="148"/>
        <v>0</v>
      </c>
      <c r="AD184" s="65">
        <f t="shared" ca="1" si="148"/>
        <v>0</v>
      </c>
      <c r="AE184" s="65">
        <f t="shared" ca="1" si="148"/>
        <v>0</v>
      </c>
      <c r="AF184" s="65">
        <f t="shared" ca="1" si="148"/>
        <v>0</v>
      </c>
      <c r="AG184" s="65">
        <f t="shared" ca="1" si="148"/>
        <v>0</v>
      </c>
      <c r="AH184" s="65">
        <f t="shared" ca="1" si="148"/>
        <v>0</v>
      </c>
      <c r="AI184" s="65">
        <f t="shared" ca="1" si="148"/>
        <v>0</v>
      </c>
      <c r="AJ184" s="65">
        <f t="shared" ca="1" si="150"/>
        <v>0</v>
      </c>
      <c r="AK184" s="65">
        <f t="shared" ca="1" si="150"/>
        <v>0</v>
      </c>
      <c r="AL184" s="65">
        <f t="shared" ca="1" si="150"/>
        <v>0</v>
      </c>
      <c r="AM184" s="65">
        <f t="shared" ca="1" si="150"/>
        <v>0</v>
      </c>
      <c r="AN184" s="65">
        <f t="shared" ca="1" si="150"/>
        <v>0</v>
      </c>
      <c r="AO184" s="65">
        <f t="shared" ca="1" si="150"/>
        <v>0</v>
      </c>
      <c r="AP184" s="65">
        <f t="shared" ca="1" si="150"/>
        <v>0</v>
      </c>
      <c r="AQ184" s="65">
        <f t="shared" ca="1" si="150"/>
        <v>0</v>
      </c>
      <c r="AR184" s="65">
        <f t="shared" ca="1" si="150"/>
        <v>0</v>
      </c>
      <c r="AS184" s="65">
        <f t="shared" ca="1" si="150"/>
        <v>0</v>
      </c>
      <c r="AT184" s="65">
        <f t="shared" ca="1" si="150"/>
        <v>0</v>
      </c>
      <c r="AU184" s="65">
        <f t="shared" ref="AJ184:CF189" ca="1" si="151">SUMIFS(INDIRECT("Prcsses!"&amp;ADDRESS($B184,$X$2)&amp;":"&amp;ADDRESS($B184,$X$2-1+$P$8)),INDIRECT("Prcsses!"&amp;ADDRESS($B$8,$X$2)&amp;":"&amp;ADDRESS($B$8,$X$2-1+$P$8)),AU$8)</f>
        <v>0</v>
      </c>
      <c r="AV184" s="65">
        <f t="shared" ca="1" si="151"/>
        <v>0</v>
      </c>
      <c r="AW184" s="65">
        <f t="shared" ca="1" si="151"/>
        <v>0</v>
      </c>
      <c r="AX184" s="65">
        <f t="shared" ca="1" si="151"/>
        <v>0</v>
      </c>
      <c r="AY184" s="65">
        <f t="shared" ca="1" si="151"/>
        <v>0</v>
      </c>
      <c r="AZ184" s="65">
        <f t="shared" ca="1" si="151"/>
        <v>0</v>
      </c>
      <c r="BA184" s="65">
        <f t="shared" ca="1" si="151"/>
        <v>0</v>
      </c>
      <c r="BB184" s="65">
        <f t="shared" ca="1" si="151"/>
        <v>0</v>
      </c>
      <c r="BC184" s="65">
        <f t="shared" ca="1" si="151"/>
        <v>0</v>
      </c>
      <c r="BD184" s="65">
        <f t="shared" ca="1" si="151"/>
        <v>0</v>
      </c>
      <c r="BE184" s="65">
        <f t="shared" ca="1" si="151"/>
        <v>0</v>
      </c>
      <c r="BF184" s="65">
        <f t="shared" ca="1" si="151"/>
        <v>0</v>
      </c>
      <c r="BG184" s="65">
        <f t="shared" ca="1" si="151"/>
        <v>0</v>
      </c>
      <c r="BH184" s="65">
        <f t="shared" ca="1" si="151"/>
        <v>0</v>
      </c>
      <c r="BI184" s="65">
        <f t="shared" ca="1" si="151"/>
        <v>0</v>
      </c>
      <c r="BJ184" s="65">
        <f t="shared" ca="1" si="151"/>
        <v>0</v>
      </c>
      <c r="BK184" s="65">
        <f t="shared" ca="1" si="151"/>
        <v>0</v>
      </c>
      <c r="BL184" s="65">
        <f t="shared" ca="1" si="151"/>
        <v>0</v>
      </c>
      <c r="BM184" s="65">
        <f t="shared" ca="1" si="151"/>
        <v>0</v>
      </c>
      <c r="BN184" s="65">
        <f t="shared" ca="1" si="151"/>
        <v>0</v>
      </c>
      <c r="BO184" s="65">
        <f t="shared" ca="1" si="151"/>
        <v>0</v>
      </c>
      <c r="BP184" s="65">
        <f t="shared" ca="1" si="151"/>
        <v>0</v>
      </c>
      <c r="BQ184" s="65">
        <f t="shared" ca="1" si="151"/>
        <v>0</v>
      </c>
      <c r="BR184" s="65">
        <f t="shared" ca="1" si="151"/>
        <v>0</v>
      </c>
      <c r="BS184" s="65">
        <f t="shared" ca="1" si="151"/>
        <v>0</v>
      </c>
      <c r="BT184" s="65">
        <f t="shared" ca="1" si="151"/>
        <v>0</v>
      </c>
      <c r="BU184" s="65">
        <f t="shared" ca="1" si="151"/>
        <v>0</v>
      </c>
      <c r="BV184" s="65">
        <f t="shared" ca="1" si="151"/>
        <v>0</v>
      </c>
      <c r="BW184" s="65">
        <f t="shared" ca="1" si="151"/>
        <v>0</v>
      </c>
      <c r="BX184" s="65">
        <f t="shared" ca="1" si="151"/>
        <v>0</v>
      </c>
      <c r="BY184" s="65">
        <f t="shared" ca="1" si="151"/>
        <v>0</v>
      </c>
      <c r="BZ184" s="65">
        <f t="shared" ca="1" si="151"/>
        <v>0</v>
      </c>
      <c r="CA184" s="65">
        <f t="shared" ca="1" si="151"/>
        <v>0</v>
      </c>
      <c r="CB184" s="65">
        <f t="shared" ca="1" si="151"/>
        <v>0</v>
      </c>
      <c r="CC184" s="65">
        <f t="shared" ca="1" si="151"/>
        <v>0</v>
      </c>
      <c r="CD184" s="65">
        <f t="shared" ca="1" si="151"/>
        <v>0</v>
      </c>
      <c r="CE184" s="65">
        <f t="shared" ca="1" si="151"/>
        <v>0</v>
      </c>
      <c r="CF184" s="65">
        <f t="shared" ca="1" si="151"/>
        <v>0</v>
      </c>
    </row>
    <row r="185" spans="2:84" s="53" customFormat="1" ht="12" x14ac:dyDescent="0.25">
      <c r="B185" s="50">
        <f>ROW()</f>
        <v>185</v>
      </c>
      <c r="O185" s="56"/>
      <c r="P185" s="57"/>
      <c r="Q185" s="58"/>
      <c r="U185" s="62"/>
      <c r="W185" s="61"/>
      <c r="X185" s="65">
        <f t="shared" ca="1" si="149"/>
        <v>0</v>
      </c>
      <c r="Y185" s="65">
        <f t="shared" ca="1" si="148"/>
        <v>0</v>
      </c>
      <c r="Z185" s="65">
        <f t="shared" ca="1" si="148"/>
        <v>0</v>
      </c>
      <c r="AA185" s="65">
        <f t="shared" ca="1" si="148"/>
        <v>0</v>
      </c>
      <c r="AB185" s="65">
        <f t="shared" ca="1" si="148"/>
        <v>0</v>
      </c>
      <c r="AC185" s="65">
        <f t="shared" ca="1" si="148"/>
        <v>0</v>
      </c>
      <c r="AD185" s="65">
        <f t="shared" ca="1" si="148"/>
        <v>0</v>
      </c>
      <c r="AE185" s="65">
        <f t="shared" ca="1" si="148"/>
        <v>0</v>
      </c>
      <c r="AF185" s="65">
        <f t="shared" ca="1" si="148"/>
        <v>0</v>
      </c>
      <c r="AG185" s="65">
        <f t="shared" ca="1" si="148"/>
        <v>0</v>
      </c>
      <c r="AH185" s="65">
        <f t="shared" ca="1" si="148"/>
        <v>0</v>
      </c>
      <c r="AI185" s="65">
        <f t="shared" ca="1" si="148"/>
        <v>0</v>
      </c>
      <c r="AJ185" s="65">
        <f t="shared" ca="1" si="151"/>
        <v>0</v>
      </c>
      <c r="AK185" s="65">
        <f t="shared" ca="1" si="151"/>
        <v>0</v>
      </c>
      <c r="AL185" s="65">
        <f t="shared" ca="1" si="151"/>
        <v>0</v>
      </c>
      <c r="AM185" s="65">
        <f t="shared" ca="1" si="151"/>
        <v>0</v>
      </c>
      <c r="AN185" s="65">
        <f t="shared" ca="1" si="151"/>
        <v>0</v>
      </c>
      <c r="AO185" s="65">
        <f t="shared" ca="1" si="151"/>
        <v>0</v>
      </c>
      <c r="AP185" s="65">
        <f t="shared" ca="1" si="151"/>
        <v>0</v>
      </c>
      <c r="AQ185" s="65">
        <f t="shared" ca="1" si="151"/>
        <v>0</v>
      </c>
      <c r="AR185" s="65">
        <f t="shared" ca="1" si="151"/>
        <v>0</v>
      </c>
      <c r="AS185" s="65">
        <f t="shared" ca="1" si="151"/>
        <v>0</v>
      </c>
      <c r="AT185" s="65">
        <f t="shared" ca="1" si="151"/>
        <v>0</v>
      </c>
      <c r="AU185" s="65">
        <f t="shared" ca="1" si="151"/>
        <v>0</v>
      </c>
      <c r="AV185" s="65">
        <f t="shared" ca="1" si="151"/>
        <v>0</v>
      </c>
      <c r="AW185" s="65">
        <f t="shared" ca="1" si="151"/>
        <v>0</v>
      </c>
      <c r="AX185" s="65">
        <f t="shared" ca="1" si="151"/>
        <v>0</v>
      </c>
      <c r="AY185" s="65">
        <f t="shared" ca="1" si="151"/>
        <v>0</v>
      </c>
      <c r="AZ185" s="65">
        <f t="shared" ca="1" si="151"/>
        <v>0</v>
      </c>
      <c r="BA185" s="65">
        <f t="shared" ca="1" si="151"/>
        <v>0</v>
      </c>
      <c r="BB185" s="65">
        <f t="shared" ca="1" si="151"/>
        <v>0</v>
      </c>
      <c r="BC185" s="65">
        <f t="shared" ca="1" si="151"/>
        <v>0</v>
      </c>
      <c r="BD185" s="65">
        <f t="shared" ca="1" si="151"/>
        <v>0</v>
      </c>
      <c r="BE185" s="65">
        <f t="shared" ca="1" si="151"/>
        <v>0</v>
      </c>
      <c r="BF185" s="65">
        <f t="shared" ca="1" si="151"/>
        <v>0</v>
      </c>
      <c r="BG185" s="65">
        <f t="shared" ca="1" si="151"/>
        <v>0</v>
      </c>
      <c r="BH185" s="65">
        <f t="shared" ca="1" si="151"/>
        <v>0</v>
      </c>
      <c r="BI185" s="65">
        <f t="shared" ca="1" si="151"/>
        <v>0</v>
      </c>
      <c r="BJ185" s="65">
        <f t="shared" ca="1" si="151"/>
        <v>0</v>
      </c>
      <c r="BK185" s="65">
        <f t="shared" ca="1" si="151"/>
        <v>0</v>
      </c>
      <c r="BL185" s="65">
        <f t="shared" ca="1" si="151"/>
        <v>0</v>
      </c>
      <c r="BM185" s="65">
        <f t="shared" ca="1" si="151"/>
        <v>0</v>
      </c>
      <c r="BN185" s="65">
        <f t="shared" ca="1" si="151"/>
        <v>0</v>
      </c>
      <c r="BO185" s="65">
        <f t="shared" ca="1" si="151"/>
        <v>0</v>
      </c>
      <c r="BP185" s="65">
        <f t="shared" ca="1" si="151"/>
        <v>0</v>
      </c>
      <c r="BQ185" s="65">
        <f t="shared" ca="1" si="151"/>
        <v>0</v>
      </c>
      <c r="BR185" s="65">
        <f t="shared" ca="1" si="151"/>
        <v>0</v>
      </c>
      <c r="BS185" s="65">
        <f t="shared" ca="1" si="151"/>
        <v>0</v>
      </c>
      <c r="BT185" s="65">
        <f t="shared" ca="1" si="151"/>
        <v>0</v>
      </c>
      <c r="BU185" s="65">
        <f t="shared" ca="1" si="151"/>
        <v>0</v>
      </c>
      <c r="BV185" s="65">
        <f t="shared" ca="1" si="151"/>
        <v>0</v>
      </c>
      <c r="BW185" s="65">
        <f t="shared" ca="1" si="151"/>
        <v>0</v>
      </c>
      <c r="BX185" s="65">
        <f t="shared" ca="1" si="151"/>
        <v>0</v>
      </c>
      <c r="BY185" s="65">
        <f t="shared" ca="1" si="151"/>
        <v>0</v>
      </c>
      <c r="BZ185" s="65">
        <f t="shared" ca="1" si="151"/>
        <v>0</v>
      </c>
      <c r="CA185" s="65">
        <f t="shared" ca="1" si="151"/>
        <v>0</v>
      </c>
      <c r="CB185" s="65">
        <f t="shared" ca="1" si="151"/>
        <v>0</v>
      </c>
      <c r="CC185" s="65">
        <f t="shared" ca="1" si="151"/>
        <v>0</v>
      </c>
      <c r="CD185" s="65">
        <f t="shared" ca="1" si="151"/>
        <v>0</v>
      </c>
      <c r="CE185" s="65">
        <f t="shared" ca="1" si="151"/>
        <v>0</v>
      </c>
      <c r="CF185" s="65">
        <f t="shared" ca="1" si="151"/>
        <v>0</v>
      </c>
    </row>
    <row r="186" spans="2:84" s="53" customFormat="1" ht="12" x14ac:dyDescent="0.25">
      <c r="B186" s="50">
        <f>ROW()</f>
        <v>186</v>
      </c>
      <c r="O186" s="56"/>
      <c r="P186" s="57"/>
      <c r="Q186" s="58"/>
      <c r="U186" s="62"/>
      <c r="W186" s="61"/>
      <c r="X186" s="65">
        <f t="shared" ca="1" si="149"/>
        <v>0</v>
      </c>
      <c r="Y186" s="65">
        <f t="shared" ca="1" si="148"/>
        <v>0</v>
      </c>
      <c r="Z186" s="65">
        <f t="shared" ca="1" si="148"/>
        <v>0</v>
      </c>
      <c r="AA186" s="65">
        <f t="shared" ca="1" si="148"/>
        <v>0</v>
      </c>
      <c r="AB186" s="65">
        <f t="shared" ca="1" si="148"/>
        <v>0</v>
      </c>
      <c r="AC186" s="65">
        <f t="shared" ca="1" si="148"/>
        <v>0</v>
      </c>
      <c r="AD186" s="65">
        <f t="shared" ca="1" si="148"/>
        <v>0</v>
      </c>
      <c r="AE186" s="65">
        <f t="shared" ca="1" si="148"/>
        <v>0</v>
      </c>
      <c r="AF186" s="65">
        <f t="shared" ca="1" si="148"/>
        <v>0</v>
      </c>
      <c r="AG186" s="65">
        <f t="shared" ca="1" si="148"/>
        <v>0</v>
      </c>
      <c r="AH186" s="65">
        <f t="shared" ca="1" si="148"/>
        <v>0</v>
      </c>
      <c r="AI186" s="65">
        <f t="shared" ca="1" si="148"/>
        <v>0</v>
      </c>
      <c r="AJ186" s="65">
        <f t="shared" ca="1" si="151"/>
        <v>0</v>
      </c>
      <c r="AK186" s="65">
        <f t="shared" ca="1" si="151"/>
        <v>0</v>
      </c>
      <c r="AL186" s="65">
        <f t="shared" ca="1" si="151"/>
        <v>0</v>
      </c>
      <c r="AM186" s="65">
        <f t="shared" ca="1" si="151"/>
        <v>0</v>
      </c>
      <c r="AN186" s="65">
        <f t="shared" ca="1" si="151"/>
        <v>0</v>
      </c>
      <c r="AO186" s="65">
        <f t="shared" ca="1" si="151"/>
        <v>0</v>
      </c>
      <c r="AP186" s="65">
        <f t="shared" ca="1" si="151"/>
        <v>0</v>
      </c>
      <c r="AQ186" s="65">
        <f t="shared" ca="1" si="151"/>
        <v>0</v>
      </c>
      <c r="AR186" s="65">
        <f t="shared" ca="1" si="151"/>
        <v>0</v>
      </c>
      <c r="AS186" s="65">
        <f t="shared" ca="1" si="151"/>
        <v>0</v>
      </c>
      <c r="AT186" s="65">
        <f t="shared" ca="1" si="151"/>
        <v>0</v>
      </c>
      <c r="AU186" s="65">
        <f t="shared" ca="1" si="151"/>
        <v>0</v>
      </c>
      <c r="AV186" s="65">
        <f t="shared" ca="1" si="151"/>
        <v>0</v>
      </c>
      <c r="AW186" s="65">
        <f t="shared" ca="1" si="151"/>
        <v>0</v>
      </c>
      <c r="AX186" s="65">
        <f t="shared" ca="1" si="151"/>
        <v>0</v>
      </c>
      <c r="AY186" s="65">
        <f t="shared" ca="1" si="151"/>
        <v>0</v>
      </c>
      <c r="AZ186" s="65">
        <f t="shared" ca="1" si="151"/>
        <v>0</v>
      </c>
      <c r="BA186" s="65">
        <f t="shared" ca="1" si="151"/>
        <v>0</v>
      </c>
      <c r="BB186" s="65">
        <f t="shared" ca="1" si="151"/>
        <v>0</v>
      </c>
      <c r="BC186" s="65">
        <f t="shared" ca="1" si="151"/>
        <v>0</v>
      </c>
      <c r="BD186" s="65">
        <f t="shared" ca="1" si="151"/>
        <v>0</v>
      </c>
      <c r="BE186" s="65">
        <f t="shared" ca="1" si="151"/>
        <v>0</v>
      </c>
      <c r="BF186" s="65">
        <f t="shared" ca="1" si="151"/>
        <v>0</v>
      </c>
      <c r="BG186" s="65">
        <f t="shared" ca="1" si="151"/>
        <v>0</v>
      </c>
      <c r="BH186" s="65">
        <f t="shared" ca="1" si="151"/>
        <v>0</v>
      </c>
      <c r="BI186" s="65">
        <f t="shared" ca="1" si="151"/>
        <v>0</v>
      </c>
      <c r="BJ186" s="65">
        <f t="shared" ca="1" si="151"/>
        <v>0</v>
      </c>
      <c r="BK186" s="65">
        <f t="shared" ca="1" si="151"/>
        <v>0</v>
      </c>
      <c r="BL186" s="65">
        <f t="shared" ca="1" si="151"/>
        <v>0</v>
      </c>
      <c r="BM186" s="65">
        <f t="shared" ca="1" si="151"/>
        <v>0</v>
      </c>
      <c r="BN186" s="65">
        <f t="shared" ca="1" si="151"/>
        <v>0</v>
      </c>
      <c r="BO186" s="65">
        <f t="shared" ca="1" si="151"/>
        <v>0</v>
      </c>
      <c r="BP186" s="65">
        <f t="shared" ca="1" si="151"/>
        <v>0</v>
      </c>
      <c r="BQ186" s="65">
        <f t="shared" ca="1" si="151"/>
        <v>0</v>
      </c>
      <c r="BR186" s="65">
        <f t="shared" ca="1" si="151"/>
        <v>0</v>
      </c>
      <c r="BS186" s="65">
        <f t="shared" ca="1" si="151"/>
        <v>0</v>
      </c>
      <c r="BT186" s="65">
        <f t="shared" ca="1" si="151"/>
        <v>0</v>
      </c>
      <c r="BU186" s="65">
        <f t="shared" ca="1" si="151"/>
        <v>0</v>
      </c>
      <c r="BV186" s="65">
        <f t="shared" ca="1" si="151"/>
        <v>0</v>
      </c>
      <c r="BW186" s="65">
        <f t="shared" ca="1" si="151"/>
        <v>0</v>
      </c>
      <c r="BX186" s="65">
        <f t="shared" ca="1" si="151"/>
        <v>0</v>
      </c>
      <c r="BY186" s="65">
        <f t="shared" ca="1" si="151"/>
        <v>0</v>
      </c>
      <c r="BZ186" s="65">
        <f t="shared" ca="1" si="151"/>
        <v>0</v>
      </c>
      <c r="CA186" s="65">
        <f t="shared" ca="1" si="151"/>
        <v>0</v>
      </c>
      <c r="CB186" s="65">
        <f t="shared" ca="1" si="151"/>
        <v>0</v>
      </c>
      <c r="CC186" s="65">
        <f t="shared" ca="1" si="151"/>
        <v>0</v>
      </c>
      <c r="CD186" s="65">
        <f t="shared" ca="1" si="151"/>
        <v>0</v>
      </c>
      <c r="CE186" s="65">
        <f t="shared" ca="1" si="151"/>
        <v>0</v>
      </c>
      <c r="CF186" s="65">
        <f t="shared" ca="1" si="151"/>
        <v>0</v>
      </c>
    </row>
    <row r="187" spans="2:84" s="53" customFormat="1" ht="12" x14ac:dyDescent="0.25">
      <c r="B187" s="50">
        <f>ROW()</f>
        <v>187</v>
      </c>
      <c r="O187" s="56"/>
      <c r="P187" s="57"/>
      <c r="Q187" s="58"/>
      <c r="U187" s="62"/>
      <c r="W187" s="61"/>
      <c r="X187" s="65">
        <f t="shared" ca="1" si="149"/>
        <v>0</v>
      </c>
      <c r="Y187" s="65">
        <f t="shared" ca="1" si="148"/>
        <v>0</v>
      </c>
      <c r="Z187" s="65">
        <f t="shared" ca="1" si="148"/>
        <v>0</v>
      </c>
      <c r="AA187" s="65">
        <f t="shared" ca="1" si="148"/>
        <v>0</v>
      </c>
      <c r="AB187" s="65">
        <f t="shared" ca="1" si="148"/>
        <v>0</v>
      </c>
      <c r="AC187" s="65">
        <f t="shared" ca="1" si="148"/>
        <v>0</v>
      </c>
      <c r="AD187" s="65">
        <f t="shared" ca="1" si="148"/>
        <v>0</v>
      </c>
      <c r="AE187" s="65">
        <f t="shared" ca="1" si="148"/>
        <v>0</v>
      </c>
      <c r="AF187" s="65">
        <f t="shared" ca="1" si="148"/>
        <v>0</v>
      </c>
      <c r="AG187" s="65">
        <f t="shared" ca="1" si="148"/>
        <v>0</v>
      </c>
      <c r="AH187" s="65">
        <f t="shared" ca="1" si="148"/>
        <v>0</v>
      </c>
      <c r="AI187" s="65">
        <f t="shared" ca="1" si="148"/>
        <v>0</v>
      </c>
      <c r="AJ187" s="65">
        <f t="shared" ca="1" si="151"/>
        <v>0</v>
      </c>
      <c r="AK187" s="65">
        <f t="shared" ca="1" si="151"/>
        <v>0</v>
      </c>
      <c r="AL187" s="65">
        <f t="shared" ca="1" si="151"/>
        <v>0</v>
      </c>
      <c r="AM187" s="65">
        <f t="shared" ca="1" si="151"/>
        <v>0</v>
      </c>
      <c r="AN187" s="65">
        <f t="shared" ca="1" si="151"/>
        <v>0</v>
      </c>
      <c r="AO187" s="65">
        <f t="shared" ca="1" si="151"/>
        <v>0</v>
      </c>
      <c r="AP187" s="65">
        <f t="shared" ca="1" si="151"/>
        <v>0</v>
      </c>
      <c r="AQ187" s="65">
        <f t="shared" ca="1" si="151"/>
        <v>0</v>
      </c>
      <c r="AR187" s="65">
        <f t="shared" ca="1" si="151"/>
        <v>0</v>
      </c>
      <c r="AS187" s="65">
        <f t="shared" ca="1" si="151"/>
        <v>0</v>
      </c>
      <c r="AT187" s="65">
        <f t="shared" ca="1" si="151"/>
        <v>0</v>
      </c>
      <c r="AU187" s="65">
        <f t="shared" ca="1" si="151"/>
        <v>0</v>
      </c>
      <c r="AV187" s="65">
        <f t="shared" ca="1" si="151"/>
        <v>0</v>
      </c>
      <c r="AW187" s="65">
        <f t="shared" ca="1" si="151"/>
        <v>0</v>
      </c>
      <c r="AX187" s="65">
        <f t="shared" ca="1" si="151"/>
        <v>0</v>
      </c>
      <c r="AY187" s="65">
        <f t="shared" ca="1" si="151"/>
        <v>0</v>
      </c>
      <c r="AZ187" s="65">
        <f t="shared" ca="1" si="151"/>
        <v>0</v>
      </c>
      <c r="BA187" s="65">
        <f t="shared" ca="1" si="151"/>
        <v>0</v>
      </c>
      <c r="BB187" s="65">
        <f t="shared" ca="1" si="151"/>
        <v>0</v>
      </c>
      <c r="BC187" s="65">
        <f t="shared" ca="1" si="151"/>
        <v>0</v>
      </c>
      <c r="BD187" s="65">
        <f t="shared" ca="1" si="151"/>
        <v>0</v>
      </c>
      <c r="BE187" s="65">
        <f t="shared" ca="1" si="151"/>
        <v>0</v>
      </c>
      <c r="BF187" s="65">
        <f t="shared" ca="1" si="151"/>
        <v>0</v>
      </c>
      <c r="BG187" s="65">
        <f t="shared" ca="1" si="151"/>
        <v>0</v>
      </c>
      <c r="BH187" s="65">
        <f t="shared" ca="1" si="151"/>
        <v>0</v>
      </c>
      <c r="BI187" s="65">
        <f t="shared" ca="1" si="151"/>
        <v>0</v>
      </c>
      <c r="BJ187" s="65">
        <f t="shared" ca="1" si="151"/>
        <v>0</v>
      </c>
      <c r="BK187" s="65">
        <f t="shared" ca="1" si="151"/>
        <v>0</v>
      </c>
      <c r="BL187" s="65">
        <f t="shared" ca="1" si="151"/>
        <v>0</v>
      </c>
      <c r="BM187" s="65">
        <f t="shared" ca="1" si="151"/>
        <v>0</v>
      </c>
      <c r="BN187" s="65">
        <f t="shared" ca="1" si="151"/>
        <v>0</v>
      </c>
      <c r="BO187" s="65">
        <f t="shared" ca="1" si="151"/>
        <v>0</v>
      </c>
      <c r="BP187" s="65">
        <f t="shared" ca="1" si="151"/>
        <v>0</v>
      </c>
      <c r="BQ187" s="65">
        <f t="shared" ca="1" si="151"/>
        <v>0</v>
      </c>
      <c r="BR187" s="65">
        <f t="shared" ca="1" si="151"/>
        <v>0</v>
      </c>
      <c r="BS187" s="65">
        <f t="shared" ca="1" si="151"/>
        <v>0</v>
      </c>
      <c r="BT187" s="65">
        <f t="shared" ca="1" si="151"/>
        <v>0</v>
      </c>
      <c r="BU187" s="65">
        <f t="shared" ca="1" si="151"/>
        <v>0</v>
      </c>
      <c r="BV187" s="65">
        <f t="shared" ca="1" si="151"/>
        <v>0</v>
      </c>
      <c r="BW187" s="65">
        <f t="shared" ca="1" si="151"/>
        <v>0</v>
      </c>
      <c r="BX187" s="65">
        <f t="shared" ca="1" si="151"/>
        <v>0</v>
      </c>
      <c r="BY187" s="65">
        <f t="shared" ca="1" si="151"/>
        <v>0</v>
      </c>
      <c r="BZ187" s="65">
        <f t="shared" ca="1" si="151"/>
        <v>0</v>
      </c>
      <c r="CA187" s="65">
        <f t="shared" ca="1" si="151"/>
        <v>0</v>
      </c>
      <c r="CB187" s="65">
        <f t="shared" ca="1" si="151"/>
        <v>0</v>
      </c>
      <c r="CC187" s="65">
        <f t="shared" ca="1" si="151"/>
        <v>0</v>
      </c>
      <c r="CD187" s="65">
        <f t="shared" ca="1" si="151"/>
        <v>0</v>
      </c>
      <c r="CE187" s="65">
        <f t="shared" ca="1" si="151"/>
        <v>0</v>
      </c>
      <c r="CF187" s="65">
        <f t="shared" ca="1" si="151"/>
        <v>0</v>
      </c>
    </row>
    <row r="188" spans="2:84" s="53" customFormat="1" ht="12" x14ac:dyDescent="0.25">
      <c r="B188" s="50">
        <f>ROW()</f>
        <v>188</v>
      </c>
      <c r="O188" s="56"/>
      <c r="P188" s="57"/>
      <c r="Q188" s="58"/>
      <c r="U188" s="62"/>
      <c r="W188" s="61"/>
      <c r="X188" s="65">
        <f t="shared" ca="1" si="149"/>
        <v>0</v>
      </c>
      <c r="Y188" s="65">
        <f t="shared" ca="1" si="148"/>
        <v>0</v>
      </c>
      <c r="Z188" s="65">
        <f t="shared" ca="1" si="148"/>
        <v>0</v>
      </c>
      <c r="AA188" s="65">
        <f t="shared" ca="1" si="148"/>
        <v>0</v>
      </c>
      <c r="AB188" s="65">
        <f t="shared" ca="1" si="148"/>
        <v>0</v>
      </c>
      <c r="AC188" s="65">
        <f t="shared" ca="1" si="148"/>
        <v>0</v>
      </c>
      <c r="AD188" s="65">
        <f t="shared" ca="1" si="148"/>
        <v>0</v>
      </c>
      <c r="AE188" s="65">
        <f t="shared" ca="1" si="148"/>
        <v>0</v>
      </c>
      <c r="AF188" s="65">
        <f t="shared" ca="1" si="148"/>
        <v>0</v>
      </c>
      <c r="AG188" s="65">
        <f t="shared" ca="1" si="148"/>
        <v>0</v>
      </c>
      <c r="AH188" s="65">
        <f t="shared" ca="1" si="148"/>
        <v>0</v>
      </c>
      <c r="AI188" s="65">
        <f t="shared" ca="1" si="148"/>
        <v>0</v>
      </c>
      <c r="AJ188" s="65">
        <f t="shared" ca="1" si="151"/>
        <v>0</v>
      </c>
      <c r="AK188" s="65">
        <f t="shared" ca="1" si="151"/>
        <v>0</v>
      </c>
      <c r="AL188" s="65">
        <f t="shared" ca="1" si="151"/>
        <v>0</v>
      </c>
      <c r="AM188" s="65">
        <f t="shared" ca="1" si="151"/>
        <v>0</v>
      </c>
      <c r="AN188" s="65">
        <f t="shared" ca="1" si="151"/>
        <v>0</v>
      </c>
      <c r="AO188" s="65">
        <f t="shared" ca="1" si="151"/>
        <v>0</v>
      </c>
      <c r="AP188" s="65">
        <f t="shared" ca="1" si="151"/>
        <v>0</v>
      </c>
      <c r="AQ188" s="65">
        <f t="shared" ca="1" si="151"/>
        <v>0</v>
      </c>
      <c r="AR188" s="65">
        <f t="shared" ca="1" si="151"/>
        <v>0</v>
      </c>
      <c r="AS188" s="65">
        <f t="shared" ca="1" si="151"/>
        <v>0</v>
      </c>
      <c r="AT188" s="65">
        <f t="shared" ca="1" si="151"/>
        <v>0</v>
      </c>
      <c r="AU188" s="65">
        <f t="shared" ca="1" si="151"/>
        <v>0</v>
      </c>
      <c r="AV188" s="65">
        <f t="shared" ca="1" si="151"/>
        <v>0</v>
      </c>
      <c r="AW188" s="65">
        <f t="shared" ca="1" si="151"/>
        <v>0</v>
      </c>
      <c r="AX188" s="65">
        <f t="shared" ca="1" si="151"/>
        <v>0</v>
      </c>
      <c r="AY188" s="65">
        <f t="shared" ca="1" si="151"/>
        <v>0</v>
      </c>
      <c r="AZ188" s="65">
        <f t="shared" ca="1" si="151"/>
        <v>0</v>
      </c>
      <c r="BA188" s="65">
        <f t="shared" ca="1" si="151"/>
        <v>0</v>
      </c>
      <c r="BB188" s="65">
        <f t="shared" ca="1" si="151"/>
        <v>0</v>
      </c>
      <c r="BC188" s="65">
        <f t="shared" ca="1" si="151"/>
        <v>0</v>
      </c>
      <c r="BD188" s="65">
        <f t="shared" ca="1" si="151"/>
        <v>0</v>
      </c>
      <c r="BE188" s="65">
        <f t="shared" ca="1" si="151"/>
        <v>0</v>
      </c>
      <c r="BF188" s="65">
        <f t="shared" ca="1" si="151"/>
        <v>0</v>
      </c>
      <c r="BG188" s="65">
        <f t="shared" ca="1" si="151"/>
        <v>0</v>
      </c>
      <c r="BH188" s="65">
        <f t="shared" ca="1" si="151"/>
        <v>0</v>
      </c>
      <c r="BI188" s="65">
        <f t="shared" ca="1" si="151"/>
        <v>0</v>
      </c>
      <c r="BJ188" s="65">
        <f t="shared" ca="1" si="151"/>
        <v>0</v>
      </c>
      <c r="BK188" s="65">
        <f t="shared" ca="1" si="151"/>
        <v>0</v>
      </c>
      <c r="BL188" s="65">
        <f t="shared" ca="1" si="151"/>
        <v>0</v>
      </c>
      <c r="BM188" s="65">
        <f t="shared" ca="1" si="151"/>
        <v>0</v>
      </c>
      <c r="BN188" s="65">
        <f t="shared" ca="1" si="151"/>
        <v>0</v>
      </c>
      <c r="BO188" s="65">
        <f t="shared" ca="1" si="151"/>
        <v>0</v>
      </c>
      <c r="BP188" s="65">
        <f t="shared" ca="1" si="151"/>
        <v>0</v>
      </c>
      <c r="BQ188" s="65">
        <f t="shared" ca="1" si="151"/>
        <v>0</v>
      </c>
      <c r="BR188" s="65">
        <f t="shared" ca="1" si="151"/>
        <v>0</v>
      </c>
      <c r="BS188" s="65">
        <f t="shared" ca="1" si="151"/>
        <v>0</v>
      </c>
      <c r="BT188" s="65">
        <f t="shared" ca="1" si="151"/>
        <v>0</v>
      </c>
      <c r="BU188" s="65">
        <f t="shared" ca="1" si="151"/>
        <v>0</v>
      </c>
      <c r="BV188" s="65">
        <f t="shared" ca="1" si="151"/>
        <v>0</v>
      </c>
      <c r="BW188" s="65">
        <f t="shared" ca="1" si="151"/>
        <v>0</v>
      </c>
      <c r="BX188" s="65">
        <f t="shared" ca="1" si="151"/>
        <v>0</v>
      </c>
      <c r="BY188" s="65">
        <f t="shared" ca="1" si="151"/>
        <v>0</v>
      </c>
      <c r="BZ188" s="65">
        <f t="shared" ca="1" si="151"/>
        <v>0</v>
      </c>
      <c r="CA188" s="65">
        <f t="shared" ca="1" si="151"/>
        <v>0</v>
      </c>
      <c r="CB188" s="65">
        <f t="shared" ca="1" si="151"/>
        <v>0</v>
      </c>
      <c r="CC188" s="65">
        <f t="shared" ca="1" si="151"/>
        <v>0</v>
      </c>
      <c r="CD188" s="65">
        <f t="shared" ca="1" si="151"/>
        <v>0</v>
      </c>
      <c r="CE188" s="65">
        <f t="shared" ca="1" si="151"/>
        <v>0</v>
      </c>
      <c r="CF188" s="65">
        <f t="shared" ca="1" si="151"/>
        <v>0</v>
      </c>
    </row>
    <row r="189" spans="2:84" s="53" customFormat="1" ht="12" x14ac:dyDescent="0.25">
      <c r="B189" s="50">
        <f>ROW()</f>
        <v>189</v>
      </c>
      <c r="O189" s="56"/>
      <c r="P189" s="57"/>
      <c r="Q189" s="58"/>
      <c r="U189" s="62"/>
      <c r="W189" s="61"/>
      <c r="X189" s="65">
        <f t="shared" ca="1" si="149"/>
        <v>0</v>
      </c>
      <c r="Y189" s="65">
        <f t="shared" ca="1" si="148"/>
        <v>0</v>
      </c>
      <c r="Z189" s="65">
        <f t="shared" ca="1" si="148"/>
        <v>0</v>
      </c>
      <c r="AA189" s="65">
        <f t="shared" ca="1" si="148"/>
        <v>0</v>
      </c>
      <c r="AB189" s="65">
        <f t="shared" ca="1" si="148"/>
        <v>0</v>
      </c>
      <c r="AC189" s="65">
        <f t="shared" ca="1" si="148"/>
        <v>0</v>
      </c>
      <c r="AD189" s="65">
        <f t="shared" ca="1" si="148"/>
        <v>0</v>
      </c>
      <c r="AE189" s="65">
        <f t="shared" ca="1" si="148"/>
        <v>0</v>
      </c>
      <c r="AF189" s="65">
        <f t="shared" ca="1" si="148"/>
        <v>0</v>
      </c>
      <c r="AG189" s="65">
        <f t="shared" ca="1" si="148"/>
        <v>0</v>
      </c>
      <c r="AH189" s="65">
        <f t="shared" ca="1" si="148"/>
        <v>0</v>
      </c>
      <c r="AI189" s="65">
        <f t="shared" ca="1" si="148"/>
        <v>0</v>
      </c>
      <c r="AJ189" s="65">
        <f t="shared" ca="1" si="151"/>
        <v>0</v>
      </c>
      <c r="AK189" s="65">
        <f t="shared" ca="1" si="151"/>
        <v>0</v>
      </c>
      <c r="AL189" s="65">
        <f t="shared" ca="1" si="151"/>
        <v>0</v>
      </c>
      <c r="AM189" s="65">
        <f t="shared" ca="1" si="151"/>
        <v>0</v>
      </c>
      <c r="AN189" s="65">
        <f t="shared" ca="1" si="151"/>
        <v>0</v>
      </c>
      <c r="AO189" s="65">
        <f t="shared" ca="1" si="151"/>
        <v>0</v>
      </c>
      <c r="AP189" s="65">
        <f t="shared" ca="1" si="151"/>
        <v>0</v>
      </c>
      <c r="AQ189" s="65">
        <f t="shared" ca="1" si="151"/>
        <v>0</v>
      </c>
      <c r="AR189" s="65">
        <f t="shared" ca="1" si="151"/>
        <v>0</v>
      </c>
      <c r="AS189" s="65">
        <f t="shared" ca="1" si="151"/>
        <v>0</v>
      </c>
      <c r="AT189" s="65">
        <f t="shared" ca="1" si="151"/>
        <v>0</v>
      </c>
      <c r="AU189" s="65">
        <f t="shared" ca="1" si="151"/>
        <v>0</v>
      </c>
      <c r="AV189" s="65">
        <f t="shared" ca="1" si="151"/>
        <v>0</v>
      </c>
      <c r="AW189" s="65">
        <f t="shared" ca="1" si="151"/>
        <v>0</v>
      </c>
      <c r="AX189" s="65">
        <f t="shared" ca="1" si="151"/>
        <v>0</v>
      </c>
      <c r="AY189" s="65">
        <f t="shared" ca="1" si="151"/>
        <v>0</v>
      </c>
      <c r="AZ189" s="65">
        <f t="shared" ca="1" si="151"/>
        <v>0</v>
      </c>
      <c r="BA189" s="65">
        <f t="shared" ca="1" si="151"/>
        <v>0</v>
      </c>
      <c r="BB189" s="65">
        <f t="shared" ca="1" si="151"/>
        <v>0</v>
      </c>
      <c r="BC189" s="65">
        <f t="shared" ca="1" si="151"/>
        <v>0</v>
      </c>
      <c r="BD189" s="65">
        <f t="shared" ca="1" si="151"/>
        <v>0</v>
      </c>
      <c r="BE189" s="65">
        <f t="shared" ref="AJ189:CF194" ca="1" si="152">SUMIFS(INDIRECT("Prcsses!"&amp;ADDRESS($B189,$X$2)&amp;":"&amp;ADDRESS($B189,$X$2-1+$P$8)),INDIRECT("Prcsses!"&amp;ADDRESS($B$8,$X$2)&amp;":"&amp;ADDRESS($B$8,$X$2-1+$P$8)),BE$8)</f>
        <v>0</v>
      </c>
      <c r="BF189" s="65">
        <f t="shared" ca="1" si="152"/>
        <v>0</v>
      </c>
      <c r="BG189" s="65">
        <f t="shared" ca="1" si="152"/>
        <v>0</v>
      </c>
      <c r="BH189" s="65">
        <f t="shared" ca="1" si="152"/>
        <v>0</v>
      </c>
      <c r="BI189" s="65">
        <f t="shared" ca="1" si="152"/>
        <v>0</v>
      </c>
      <c r="BJ189" s="65">
        <f t="shared" ca="1" si="152"/>
        <v>0</v>
      </c>
      <c r="BK189" s="65">
        <f t="shared" ca="1" si="152"/>
        <v>0</v>
      </c>
      <c r="BL189" s="65">
        <f t="shared" ca="1" si="152"/>
        <v>0</v>
      </c>
      <c r="BM189" s="65">
        <f t="shared" ca="1" si="152"/>
        <v>0</v>
      </c>
      <c r="BN189" s="65">
        <f t="shared" ca="1" si="152"/>
        <v>0</v>
      </c>
      <c r="BO189" s="65">
        <f t="shared" ca="1" si="152"/>
        <v>0</v>
      </c>
      <c r="BP189" s="65">
        <f t="shared" ca="1" si="152"/>
        <v>0</v>
      </c>
      <c r="BQ189" s="65">
        <f t="shared" ca="1" si="152"/>
        <v>0</v>
      </c>
      <c r="BR189" s="65">
        <f t="shared" ca="1" si="152"/>
        <v>0</v>
      </c>
      <c r="BS189" s="65">
        <f t="shared" ca="1" si="152"/>
        <v>0</v>
      </c>
      <c r="BT189" s="65">
        <f t="shared" ca="1" si="152"/>
        <v>0</v>
      </c>
      <c r="BU189" s="65">
        <f t="shared" ca="1" si="152"/>
        <v>0</v>
      </c>
      <c r="BV189" s="65">
        <f t="shared" ca="1" si="152"/>
        <v>0</v>
      </c>
      <c r="BW189" s="65">
        <f t="shared" ca="1" si="152"/>
        <v>0</v>
      </c>
      <c r="BX189" s="65">
        <f t="shared" ca="1" si="152"/>
        <v>0</v>
      </c>
      <c r="BY189" s="65">
        <f t="shared" ca="1" si="152"/>
        <v>0</v>
      </c>
      <c r="BZ189" s="65">
        <f t="shared" ca="1" si="152"/>
        <v>0</v>
      </c>
      <c r="CA189" s="65">
        <f t="shared" ca="1" si="152"/>
        <v>0</v>
      </c>
      <c r="CB189" s="65">
        <f t="shared" ca="1" si="152"/>
        <v>0</v>
      </c>
      <c r="CC189" s="65">
        <f t="shared" ca="1" si="152"/>
        <v>0</v>
      </c>
      <c r="CD189" s="65">
        <f t="shared" ca="1" si="152"/>
        <v>0</v>
      </c>
      <c r="CE189" s="65">
        <f t="shared" ca="1" si="152"/>
        <v>0</v>
      </c>
      <c r="CF189" s="65">
        <f t="shared" ca="1" si="152"/>
        <v>0</v>
      </c>
    </row>
    <row r="190" spans="2:84" s="53" customFormat="1" ht="12" x14ac:dyDescent="0.25">
      <c r="B190" s="50">
        <f>ROW()</f>
        <v>190</v>
      </c>
      <c r="O190" s="56"/>
      <c r="P190" s="57"/>
      <c r="Q190" s="58"/>
      <c r="U190" s="62"/>
      <c r="W190" s="61"/>
      <c r="X190" s="65">
        <f t="shared" ca="1" si="149"/>
        <v>0</v>
      </c>
      <c r="Y190" s="65">
        <f t="shared" ca="1" si="148"/>
        <v>0</v>
      </c>
      <c r="Z190" s="65">
        <f t="shared" ca="1" si="148"/>
        <v>0</v>
      </c>
      <c r="AA190" s="65">
        <f t="shared" ca="1" si="148"/>
        <v>0</v>
      </c>
      <c r="AB190" s="65">
        <f t="shared" ca="1" si="148"/>
        <v>0</v>
      </c>
      <c r="AC190" s="65">
        <f t="shared" ca="1" si="148"/>
        <v>0</v>
      </c>
      <c r="AD190" s="65">
        <f t="shared" ca="1" si="148"/>
        <v>0</v>
      </c>
      <c r="AE190" s="65">
        <f t="shared" ca="1" si="148"/>
        <v>0</v>
      </c>
      <c r="AF190" s="65">
        <f t="shared" ca="1" si="148"/>
        <v>0</v>
      </c>
      <c r="AG190" s="65">
        <f t="shared" ca="1" si="148"/>
        <v>0</v>
      </c>
      <c r="AH190" s="65">
        <f t="shared" ca="1" si="148"/>
        <v>0</v>
      </c>
      <c r="AI190" s="65">
        <f t="shared" ca="1" si="148"/>
        <v>0</v>
      </c>
      <c r="AJ190" s="65">
        <f t="shared" ca="1" si="152"/>
        <v>0</v>
      </c>
      <c r="AK190" s="65">
        <f t="shared" ca="1" si="152"/>
        <v>0</v>
      </c>
      <c r="AL190" s="65">
        <f t="shared" ca="1" si="152"/>
        <v>0</v>
      </c>
      <c r="AM190" s="65">
        <f t="shared" ca="1" si="152"/>
        <v>0</v>
      </c>
      <c r="AN190" s="65">
        <f t="shared" ca="1" si="152"/>
        <v>0</v>
      </c>
      <c r="AO190" s="65">
        <f t="shared" ca="1" si="152"/>
        <v>0</v>
      </c>
      <c r="AP190" s="65">
        <f t="shared" ca="1" si="152"/>
        <v>0</v>
      </c>
      <c r="AQ190" s="65">
        <f t="shared" ca="1" si="152"/>
        <v>0</v>
      </c>
      <c r="AR190" s="65">
        <f t="shared" ca="1" si="152"/>
        <v>0</v>
      </c>
      <c r="AS190" s="65">
        <f t="shared" ca="1" si="152"/>
        <v>0</v>
      </c>
      <c r="AT190" s="65">
        <f t="shared" ca="1" si="152"/>
        <v>0</v>
      </c>
      <c r="AU190" s="65">
        <f t="shared" ca="1" si="152"/>
        <v>0</v>
      </c>
      <c r="AV190" s="65">
        <f t="shared" ca="1" si="152"/>
        <v>0</v>
      </c>
      <c r="AW190" s="65">
        <f t="shared" ca="1" si="152"/>
        <v>0</v>
      </c>
      <c r="AX190" s="65">
        <f t="shared" ca="1" si="152"/>
        <v>0</v>
      </c>
      <c r="AY190" s="65">
        <f t="shared" ca="1" si="152"/>
        <v>0</v>
      </c>
      <c r="AZ190" s="65">
        <f t="shared" ca="1" si="152"/>
        <v>0</v>
      </c>
      <c r="BA190" s="65">
        <f t="shared" ca="1" si="152"/>
        <v>0</v>
      </c>
      <c r="BB190" s="65">
        <f t="shared" ca="1" si="152"/>
        <v>0</v>
      </c>
      <c r="BC190" s="65">
        <f t="shared" ca="1" si="152"/>
        <v>0</v>
      </c>
      <c r="BD190" s="65">
        <f t="shared" ca="1" si="152"/>
        <v>0</v>
      </c>
      <c r="BE190" s="65">
        <f t="shared" ca="1" si="152"/>
        <v>0</v>
      </c>
      <c r="BF190" s="65">
        <f t="shared" ca="1" si="152"/>
        <v>0</v>
      </c>
      <c r="BG190" s="65">
        <f t="shared" ca="1" si="152"/>
        <v>0</v>
      </c>
      <c r="BH190" s="65">
        <f t="shared" ca="1" si="152"/>
        <v>0</v>
      </c>
      <c r="BI190" s="65">
        <f t="shared" ca="1" si="152"/>
        <v>0</v>
      </c>
      <c r="BJ190" s="65">
        <f t="shared" ca="1" si="152"/>
        <v>0</v>
      </c>
      <c r="BK190" s="65">
        <f t="shared" ca="1" si="152"/>
        <v>0</v>
      </c>
      <c r="BL190" s="65">
        <f t="shared" ca="1" si="152"/>
        <v>0</v>
      </c>
      <c r="BM190" s="65">
        <f t="shared" ca="1" si="152"/>
        <v>0</v>
      </c>
      <c r="BN190" s="65">
        <f t="shared" ca="1" si="152"/>
        <v>0</v>
      </c>
      <c r="BO190" s="65">
        <f t="shared" ca="1" si="152"/>
        <v>0</v>
      </c>
      <c r="BP190" s="65">
        <f t="shared" ca="1" si="152"/>
        <v>0</v>
      </c>
      <c r="BQ190" s="65">
        <f t="shared" ca="1" si="152"/>
        <v>0</v>
      </c>
      <c r="BR190" s="65">
        <f t="shared" ca="1" si="152"/>
        <v>0</v>
      </c>
      <c r="BS190" s="65">
        <f t="shared" ca="1" si="152"/>
        <v>0</v>
      </c>
      <c r="BT190" s="65">
        <f t="shared" ca="1" si="152"/>
        <v>0</v>
      </c>
      <c r="BU190" s="65">
        <f t="shared" ca="1" si="152"/>
        <v>0</v>
      </c>
      <c r="BV190" s="65">
        <f t="shared" ca="1" si="152"/>
        <v>0</v>
      </c>
      <c r="BW190" s="65">
        <f t="shared" ca="1" si="152"/>
        <v>0</v>
      </c>
      <c r="BX190" s="65">
        <f t="shared" ca="1" si="152"/>
        <v>0</v>
      </c>
      <c r="BY190" s="65">
        <f t="shared" ca="1" si="152"/>
        <v>0</v>
      </c>
      <c r="BZ190" s="65">
        <f t="shared" ca="1" si="152"/>
        <v>0</v>
      </c>
      <c r="CA190" s="65">
        <f t="shared" ca="1" si="152"/>
        <v>0</v>
      </c>
      <c r="CB190" s="65">
        <f t="shared" ca="1" si="152"/>
        <v>0</v>
      </c>
      <c r="CC190" s="65">
        <f t="shared" ca="1" si="152"/>
        <v>0</v>
      </c>
      <c r="CD190" s="65">
        <f t="shared" ca="1" si="152"/>
        <v>0</v>
      </c>
      <c r="CE190" s="65">
        <f t="shared" ca="1" si="152"/>
        <v>0</v>
      </c>
      <c r="CF190" s="65">
        <f t="shared" ca="1" si="152"/>
        <v>0</v>
      </c>
    </row>
    <row r="191" spans="2:84" s="53" customFormat="1" ht="12" x14ac:dyDescent="0.25">
      <c r="B191" s="50">
        <f>ROW()</f>
        <v>191</v>
      </c>
      <c r="O191" s="56"/>
      <c r="P191" s="57"/>
      <c r="Q191" s="58"/>
      <c r="U191" s="62"/>
      <c r="W191" s="61"/>
      <c r="X191" s="65">
        <f t="shared" ca="1" si="149"/>
        <v>0</v>
      </c>
      <c r="Y191" s="65">
        <f t="shared" ca="1" si="148"/>
        <v>0</v>
      </c>
      <c r="Z191" s="65">
        <f t="shared" ca="1" si="148"/>
        <v>0</v>
      </c>
      <c r="AA191" s="65">
        <f t="shared" ca="1" si="148"/>
        <v>0</v>
      </c>
      <c r="AB191" s="65">
        <f t="shared" ca="1" si="148"/>
        <v>0</v>
      </c>
      <c r="AC191" s="65">
        <f t="shared" ca="1" si="148"/>
        <v>0</v>
      </c>
      <c r="AD191" s="65">
        <f t="shared" ca="1" si="148"/>
        <v>0</v>
      </c>
      <c r="AE191" s="65">
        <f t="shared" ca="1" si="148"/>
        <v>0</v>
      </c>
      <c r="AF191" s="65">
        <f t="shared" ca="1" si="148"/>
        <v>0</v>
      </c>
      <c r="AG191" s="65">
        <f t="shared" ca="1" si="148"/>
        <v>0</v>
      </c>
      <c r="AH191" s="65">
        <f t="shared" ca="1" si="148"/>
        <v>0</v>
      </c>
      <c r="AI191" s="65">
        <f t="shared" ca="1" si="148"/>
        <v>0</v>
      </c>
      <c r="AJ191" s="65">
        <f t="shared" ca="1" si="152"/>
        <v>0</v>
      </c>
      <c r="AK191" s="65">
        <f t="shared" ca="1" si="152"/>
        <v>0</v>
      </c>
      <c r="AL191" s="65">
        <f t="shared" ca="1" si="152"/>
        <v>0</v>
      </c>
      <c r="AM191" s="65">
        <f t="shared" ca="1" si="152"/>
        <v>0</v>
      </c>
      <c r="AN191" s="65">
        <f t="shared" ca="1" si="152"/>
        <v>0</v>
      </c>
      <c r="AO191" s="65">
        <f t="shared" ca="1" si="152"/>
        <v>0</v>
      </c>
      <c r="AP191" s="65">
        <f t="shared" ca="1" si="152"/>
        <v>0</v>
      </c>
      <c r="AQ191" s="65">
        <f t="shared" ca="1" si="152"/>
        <v>0</v>
      </c>
      <c r="AR191" s="65">
        <f t="shared" ca="1" si="152"/>
        <v>0</v>
      </c>
      <c r="AS191" s="65">
        <f t="shared" ca="1" si="152"/>
        <v>0</v>
      </c>
      <c r="AT191" s="65">
        <f t="shared" ca="1" si="152"/>
        <v>0</v>
      </c>
      <c r="AU191" s="65">
        <f t="shared" ca="1" si="152"/>
        <v>0</v>
      </c>
      <c r="AV191" s="65">
        <f t="shared" ca="1" si="152"/>
        <v>0</v>
      </c>
      <c r="AW191" s="65">
        <f t="shared" ca="1" si="152"/>
        <v>0</v>
      </c>
      <c r="AX191" s="65">
        <f t="shared" ca="1" si="152"/>
        <v>0</v>
      </c>
      <c r="AY191" s="65">
        <f t="shared" ca="1" si="152"/>
        <v>0</v>
      </c>
      <c r="AZ191" s="65">
        <f t="shared" ca="1" si="152"/>
        <v>0</v>
      </c>
      <c r="BA191" s="65">
        <f t="shared" ca="1" si="152"/>
        <v>0</v>
      </c>
      <c r="BB191" s="65">
        <f t="shared" ca="1" si="152"/>
        <v>0</v>
      </c>
      <c r="BC191" s="65">
        <f t="shared" ca="1" si="152"/>
        <v>0</v>
      </c>
      <c r="BD191" s="65">
        <f t="shared" ca="1" si="152"/>
        <v>0</v>
      </c>
      <c r="BE191" s="65">
        <f t="shared" ca="1" si="152"/>
        <v>0</v>
      </c>
      <c r="BF191" s="65">
        <f t="shared" ca="1" si="152"/>
        <v>0</v>
      </c>
      <c r="BG191" s="65">
        <f t="shared" ca="1" si="152"/>
        <v>0</v>
      </c>
      <c r="BH191" s="65">
        <f t="shared" ca="1" si="152"/>
        <v>0</v>
      </c>
      <c r="BI191" s="65">
        <f t="shared" ca="1" si="152"/>
        <v>0</v>
      </c>
      <c r="BJ191" s="65">
        <f t="shared" ca="1" si="152"/>
        <v>0</v>
      </c>
      <c r="BK191" s="65">
        <f t="shared" ca="1" si="152"/>
        <v>0</v>
      </c>
      <c r="BL191" s="65">
        <f t="shared" ca="1" si="152"/>
        <v>0</v>
      </c>
      <c r="BM191" s="65">
        <f t="shared" ca="1" si="152"/>
        <v>0</v>
      </c>
      <c r="BN191" s="65">
        <f t="shared" ca="1" si="152"/>
        <v>0</v>
      </c>
      <c r="BO191" s="65">
        <f t="shared" ca="1" si="152"/>
        <v>0</v>
      </c>
      <c r="BP191" s="65">
        <f t="shared" ca="1" si="152"/>
        <v>0</v>
      </c>
      <c r="BQ191" s="65">
        <f t="shared" ca="1" si="152"/>
        <v>0</v>
      </c>
      <c r="BR191" s="65">
        <f t="shared" ca="1" si="152"/>
        <v>0</v>
      </c>
      <c r="BS191" s="65">
        <f t="shared" ca="1" si="152"/>
        <v>0</v>
      </c>
      <c r="BT191" s="65">
        <f t="shared" ca="1" si="152"/>
        <v>0</v>
      </c>
      <c r="BU191" s="65">
        <f t="shared" ca="1" si="152"/>
        <v>0</v>
      </c>
      <c r="BV191" s="65">
        <f t="shared" ca="1" si="152"/>
        <v>0</v>
      </c>
      <c r="BW191" s="65">
        <f t="shared" ca="1" si="152"/>
        <v>0</v>
      </c>
      <c r="BX191" s="65">
        <f t="shared" ca="1" si="152"/>
        <v>0</v>
      </c>
      <c r="BY191" s="65">
        <f t="shared" ca="1" si="152"/>
        <v>0</v>
      </c>
      <c r="BZ191" s="65">
        <f t="shared" ca="1" si="152"/>
        <v>0</v>
      </c>
      <c r="CA191" s="65">
        <f t="shared" ca="1" si="152"/>
        <v>0</v>
      </c>
      <c r="CB191" s="65">
        <f t="shared" ca="1" si="152"/>
        <v>0</v>
      </c>
      <c r="CC191" s="65">
        <f t="shared" ca="1" si="152"/>
        <v>0</v>
      </c>
      <c r="CD191" s="65">
        <f t="shared" ca="1" si="152"/>
        <v>0</v>
      </c>
      <c r="CE191" s="65">
        <f t="shared" ca="1" si="152"/>
        <v>0</v>
      </c>
      <c r="CF191" s="65">
        <f t="shared" ca="1" si="152"/>
        <v>0</v>
      </c>
    </row>
    <row r="192" spans="2:84" s="53" customFormat="1" ht="12" x14ac:dyDescent="0.25">
      <c r="B192" s="50">
        <f>ROW()</f>
        <v>192</v>
      </c>
      <c r="O192" s="56"/>
      <c r="P192" s="57"/>
      <c r="Q192" s="58"/>
      <c r="U192" s="62"/>
      <c r="W192" s="61"/>
      <c r="X192" s="65">
        <f t="shared" ca="1" si="149"/>
        <v>0</v>
      </c>
      <c r="Y192" s="65">
        <f t="shared" ca="1" si="148"/>
        <v>0</v>
      </c>
      <c r="Z192" s="65">
        <f t="shared" ca="1" si="148"/>
        <v>0</v>
      </c>
      <c r="AA192" s="65">
        <f t="shared" ca="1" si="148"/>
        <v>0</v>
      </c>
      <c r="AB192" s="65">
        <f t="shared" ca="1" si="148"/>
        <v>0</v>
      </c>
      <c r="AC192" s="65">
        <f t="shared" ca="1" si="148"/>
        <v>0</v>
      </c>
      <c r="AD192" s="65">
        <f t="shared" ca="1" si="148"/>
        <v>0</v>
      </c>
      <c r="AE192" s="65">
        <f t="shared" ca="1" si="148"/>
        <v>0</v>
      </c>
      <c r="AF192" s="65">
        <f t="shared" ca="1" si="148"/>
        <v>0</v>
      </c>
      <c r="AG192" s="65">
        <f t="shared" ca="1" si="148"/>
        <v>0</v>
      </c>
      <c r="AH192" s="65">
        <f t="shared" ca="1" si="148"/>
        <v>0</v>
      </c>
      <c r="AI192" s="65">
        <f t="shared" ca="1" si="148"/>
        <v>0</v>
      </c>
      <c r="AJ192" s="65">
        <f t="shared" ca="1" si="152"/>
        <v>0</v>
      </c>
      <c r="AK192" s="65">
        <f t="shared" ca="1" si="152"/>
        <v>0</v>
      </c>
      <c r="AL192" s="65">
        <f t="shared" ca="1" si="152"/>
        <v>0</v>
      </c>
      <c r="AM192" s="65">
        <f t="shared" ca="1" si="152"/>
        <v>0</v>
      </c>
      <c r="AN192" s="65">
        <f t="shared" ca="1" si="152"/>
        <v>0</v>
      </c>
      <c r="AO192" s="65">
        <f t="shared" ca="1" si="152"/>
        <v>0</v>
      </c>
      <c r="AP192" s="65">
        <f t="shared" ca="1" si="152"/>
        <v>0</v>
      </c>
      <c r="AQ192" s="65">
        <f t="shared" ca="1" si="152"/>
        <v>0</v>
      </c>
      <c r="AR192" s="65">
        <f t="shared" ca="1" si="152"/>
        <v>0</v>
      </c>
      <c r="AS192" s="65">
        <f t="shared" ca="1" si="152"/>
        <v>0</v>
      </c>
      <c r="AT192" s="65">
        <f t="shared" ca="1" si="152"/>
        <v>0</v>
      </c>
      <c r="AU192" s="65">
        <f t="shared" ca="1" si="152"/>
        <v>0</v>
      </c>
      <c r="AV192" s="65">
        <f t="shared" ca="1" si="152"/>
        <v>0</v>
      </c>
      <c r="AW192" s="65">
        <f t="shared" ca="1" si="152"/>
        <v>0</v>
      </c>
      <c r="AX192" s="65">
        <f t="shared" ca="1" si="152"/>
        <v>0</v>
      </c>
      <c r="AY192" s="65">
        <f t="shared" ca="1" si="152"/>
        <v>0</v>
      </c>
      <c r="AZ192" s="65">
        <f t="shared" ca="1" si="152"/>
        <v>0</v>
      </c>
      <c r="BA192" s="65">
        <f t="shared" ca="1" si="152"/>
        <v>0</v>
      </c>
      <c r="BB192" s="65">
        <f t="shared" ca="1" si="152"/>
        <v>0</v>
      </c>
      <c r="BC192" s="65">
        <f t="shared" ca="1" si="152"/>
        <v>0</v>
      </c>
      <c r="BD192" s="65">
        <f t="shared" ca="1" si="152"/>
        <v>0</v>
      </c>
      <c r="BE192" s="65">
        <f t="shared" ca="1" si="152"/>
        <v>0</v>
      </c>
      <c r="BF192" s="65">
        <f t="shared" ca="1" si="152"/>
        <v>0</v>
      </c>
      <c r="BG192" s="65">
        <f t="shared" ca="1" si="152"/>
        <v>0</v>
      </c>
      <c r="BH192" s="65">
        <f t="shared" ca="1" si="152"/>
        <v>0</v>
      </c>
      <c r="BI192" s="65">
        <f t="shared" ca="1" si="152"/>
        <v>0</v>
      </c>
      <c r="BJ192" s="65">
        <f t="shared" ca="1" si="152"/>
        <v>0</v>
      </c>
      <c r="BK192" s="65">
        <f t="shared" ca="1" si="152"/>
        <v>0</v>
      </c>
      <c r="BL192" s="65">
        <f t="shared" ca="1" si="152"/>
        <v>0</v>
      </c>
      <c r="BM192" s="65">
        <f t="shared" ca="1" si="152"/>
        <v>0</v>
      </c>
      <c r="BN192" s="65">
        <f t="shared" ca="1" si="152"/>
        <v>0</v>
      </c>
      <c r="BO192" s="65">
        <f t="shared" ca="1" si="152"/>
        <v>0</v>
      </c>
      <c r="BP192" s="65">
        <f t="shared" ca="1" si="152"/>
        <v>0</v>
      </c>
      <c r="BQ192" s="65">
        <f t="shared" ca="1" si="152"/>
        <v>0</v>
      </c>
      <c r="BR192" s="65">
        <f t="shared" ca="1" si="152"/>
        <v>0</v>
      </c>
      <c r="BS192" s="65">
        <f t="shared" ca="1" si="152"/>
        <v>0</v>
      </c>
      <c r="BT192" s="65">
        <f t="shared" ca="1" si="152"/>
        <v>0</v>
      </c>
      <c r="BU192" s="65">
        <f t="shared" ca="1" si="152"/>
        <v>0</v>
      </c>
      <c r="BV192" s="65">
        <f t="shared" ca="1" si="152"/>
        <v>0</v>
      </c>
      <c r="BW192" s="65">
        <f t="shared" ca="1" si="152"/>
        <v>0</v>
      </c>
      <c r="BX192" s="65">
        <f t="shared" ca="1" si="152"/>
        <v>0</v>
      </c>
      <c r="BY192" s="65">
        <f t="shared" ca="1" si="152"/>
        <v>0</v>
      </c>
      <c r="BZ192" s="65">
        <f t="shared" ca="1" si="152"/>
        <v>0</v>
      </c>
      <c r="CA192" s="65">
        <f t="shared" ca="1" si="152"/>
        <v>0</v>
      </c>
      <c r="CB192" s="65">
        <f t="shared" ca="1" si="152"/>
        <v>0</v>
      </c>
      <c r="CC192" s="65">
        <f t="shared" ca="1" si="152"/>
        <v>0</v>
      </c>
      <c r="CD192" s="65">
        <f t="shared" ca="1" si="152"/>
        <v>0</v>
      </c>
      <c r="CE192" s="65">
        <f t="shared" ca="1" si="152"/>
        <v>0</v>
      </c>
      <c r="CF192" s="65">
        <f t="shared" ca="1" si="152"/>
        <v>0</v>
      </c>
    </row>
    <row r="193" spans="2:84" s="53" customFormat="1" ht="12" x14ac:dyDescent="0.25">
      <c r="B193" s="50">
        <f>ROW()</f>
        <v>193</v>
      </c>
      <c r="O193" s="56"/>
      <c r="P193" s="57"/>
      <c r="Q193" s="58"/>
      <c r="U193" s="62"/>
      <c r="W193" s="61"/>
      <c r="X193" s="65">
        <f t="shared" ca="1" si="149"/>
        <v>0</v>
      </c>
      <c r="Y193" s="65">
        <f t="shared" ca="1" si="148"/>
        <v>0</v>
      </c>
      <c r="Z193" s="65">
        <f t="shared" ca="1" si="148"/>
        <v>0</v>
      </c>
      <c r="AA193" s="65">
        <f t="shared" ca="1" si="148"/>
        <v>0</v>
      </c>
      <c r="AB193" s="65">
        <f t="shared" ca="1" si="148"/>
        <v>0</v>
      </c>
      <c r="AC193" s="65">
        <f t="shared" ca="1" si="148"/>
        <v>0</v>
      </c>
      <c r="AD193" s="65">
        <f t="shared" ca="1" si="148"/>
        <v>0</v>
      </c>
      <c r="AE193" s="65">
        <f t="shared" ca="1" si="148"/>
        <v>0</v>
      </c>
      <c r="AF193" s="65">
        <f t="shared" ca="1" si="148"/>
        <v>0</v>
      </c>
      <c r="AG193" s="65">
        <f t="shared" ca="1" si="148"/>
        <v>0</v>
      </c>
      <c r="AH193" s="65">
        <f t="shared" ca="1" si="148"/>
        <v>0</v>
      </c>
      <c r="AI193" s="65">
        <f t="shared" ca="1" si="148"/>
        <v>0</v>
      </c>
      <c r="AJ193" s="65">
        <f t="shared" ca="1" si="152"/>
        <v>0</v>
      </c>
      <c r="AK193" s="65">
        <f t="shared" ca="1" si="152"/>
        <v>0</v>
      </c>
      <c r="AL193" s="65">
        <f t="shared" ca="1" si="152"/>
        <v>0</v>
      </c>
      <c r="AM193" s="65">
        <f t="shared" ca="1" si="152"/>
        <v>0</v>
      </c>
      <c r="AN193" s="65">
        <f t="shared" ca="1" si="152"/>
        <v>0</v>
      </c>
      <c r="AO193" s="65">
        <f t="shared" ca="1" si="152"/>
        <v>0</v>
      </c>
      <c r="AP193" s="65">
        <f t="shared" ca="1" si="152"/>
        <v>0</v>
      </c>
      <c r="AQ193" s="65">
        <f t="shared" ca="1" si="152"/>
        <v>0</v>
      </c>
      <c r="AR193" s="65">
        <f t="shared" ca="1" si="152"/>
        <v>0</v>
      </c>
      <c r="AS193" s="65">
        <f t="shared" ca="1" si="152"/>
        <v>0</v>
      </c>
      <c r="AT193" s="65">
        <f t="shared" ca="1" si="152"/>
        <v>0</v>
      </c>
      <c r="AU193" s="65">
        <f t="shared" ca="1" si="152"/>
        <v>0</v>
      </c>
      <c r="AV193" s="65">
        <f t="shared" ca="1" si="152"/>
        <v>0</v>
      </c>
      <c r="AW193" s="65">
        <f t="shared" ca="1" si="152"/>
        <v>0</v>
      </c>
      <c r="AX193" s="65">
        <f t="shared" ca="1" si="152"/>
        <v>0</v>
      </c>
      <c r="AY193" s="65">
        <f t="shared" ca="1" si="152"/>
        <v>0</v>
      </c>
      <c r="AZ193" s="65">
        <f t="shared" ca="1" si="152"/>
        <v>0</v>
      </c>
      <c r="BA193" s="65">
        <f t="shared" ca="1" si="152"/>
        <v>0</v>
      </c>
      <c r="BB193" s="65">
        <f t="shared" ca="1" si="152"/>
        <v>0</v>
      </c>
      <c r="BC193" s="65">
        <f t="shared" ca="1" si="152"/>
        <v>0</v>
      </c>
      <c r="BD193" s="65">
        <f t="shared" ca="1" si="152"/>
        <v>0</v>
      </c>
      <c r="BE193" s="65">
        <f t="shared" ca="1" si="152"/>
        <v>0</v>
      </c>
      <c r="BF193" s="65">
        <f t="shared" ca="1" si="152"/>
        <v>0</v>
      </c>
      <c r="BG193" s="65">
        <f t="shared" ca="1" si="152"/>
        <v>0</v>
      </c>
      <c r="BH193" s="65">
        <f t="shared" ca="1" si="152"/>
        <v>0</v>
      </c>
      <c r="BI193" s="65">
        <f t="shared" ca="1" si="152"/>
        <v>0</v>
      </c>
      <c r="BJ193" s="65">
        <f t="shared" ca="1" si="152"/>
        <v>0</v>
      </c>
      <c r="BK193" s="65">
        <f t="shared" ca="1" si="152"/>
        <v>0</v>
      </c>
      <c r="BL193" s="65">
        <f t="shared" ca="1" si="152"/>
        <v>0</v>
      </c>
      <c r="BM193" s="65">
        <f t="shared" ca="1" si="152"/>
        <v>0</v>
      </c>
      <c r="BN193" s="65">
        <f t="shared" ca="1" si="152"/>
        <v>0</v>
      </c>
      <c r="BO193" s="65">
        <f t="shared" ca="1" si="152"/>
        <v>0</v>
      </c>
      <c r="BP193" s="65">
        <f t="shared" ca="1" si="152"/>
        <v>0</v>
      </c>
      <c r="BQ193" s="65">
        <f t="shared" ca="1" si="152"/>
        <v>0</v>
      </c>
      <c r="BR193" s="65">
        <f t="shared" ca="1" si="152"/>
        <v>0</v>
      </c>
      <c r="BS193" s="65">
        <f t="shared" ca="1" si="152"/>
        <v>0</v>
      </c>
      <c r="BT193" s="65">
        <f t="shared" ca="1" si="152"/>
        <v>0</v>
      </c>
      <c r="BU193" s="65">
        <f t="shared" ca="1" si="152"/>
        <v>0</v>
      </c>
      <c r="BV193" s="65">
        <f t="shared" ca="1" si="152"/>
        <v>0</v>
      </c>
      <c r="BW193" s="65">
        <f t="shared" ca="1" si="152"/>
        <v>0</v>
      </c>
      <c r="BX193" s="65">
        <f t="shared" ca="1" si="152"/>
        <v>0</v>
      </c>
      <c r="BY193" s="65">
        <f t="shared" ca="1" si="152"/>
        <v>0</v>
      </c>
      <c r="BZ193" s="65">
        <f t="shared" ca="1" si="152"/>
        <v>0</v>
      </c>
      <c r="CA193" s="65">
        <f t="shared" ca="1" si="152"/>
        <v>0</v>
      </c>
      <c r="CB193" s="65">
        <f t="shared" ca="1" si="152"/>
        <v>0</v>
      </c>
      <c r="CC193" s="65">
        <f t="shared" ca="1" si="152"/>
        <v>0</v>
      </c>
      <c r="CD193" s="65">
        <f t="shared" ca="1" si="152"/>
        <v>0</v>
      </c>
      <c r="CE193" s="65">
        <f t="shared" ca="1" si="152"/>
        <v>0</v>
      </c>
      <c r="CF193" s="65">
        <f t="shared" ca="1" si="152"/>
        <v>0</v>
      </c>
    </row>
    <row r="194" spans="2:84" s="53" customFormat="1" ht="12" x14ac:dyDescent="0.25">
      <c r="B194" s="50">
        <f>ROW()</f>
        <v>194</v>
      </c>
      <c r="O194" s="56"/>
      <c r="P194" s="57"/>
      <c r="Q194" s="58"/>
      <c r="U194" s="62"/>
      <c r="W194" s="61"/>
      <c r="X194" s="65">
        <f t="shared" ca="1" si="149"/>
        <v>0</v>
      </c>
      <c r="Y194" s="65">
        <f t="shared" ca="1" si="148"/>
        <v>0</v>
      </c>
      <c r="Z194" s="65">
        <f t="shared" ca="1" si="148"/>
        <v>0</v>
      </c>
      <c r="AA194" s="65">
        <f t="shared" ca="1" si="148"/>
        <v>0</v>
      </c>
      <c r="AB194" s="65">
        <f t="shared" ca="1" si="148"/>
        <v>0</v>
      </c>
      <c r="AC194" s="65">
        <f t="shared" ca="1" si="148"/>
        <v>0</v>
      </c>
      <c r="AD194" s="65">
        <f t="shared" ca="1" si="148"/>
        <v>0</v>
      </c>
      <c r="AE194" s="65">
        <f t="shared" ca="1" si="148"/>
        <v>0</v>
      </c>
      <c r="AF194" s="65">
        <f t="shared" ca="1" si="148"/>
        <v>0</v>
      </c>
      <c r="AG194" s="65">
        <f t="shared" ca="1" si="148"/>
        <v>0</v>
      </c>
      <c r="AH194" s="65">
        <f t="shared" ca="1" si="148"/>
        <v>0</v>
      </c>
      <c r="AI194" s="65">
        <f t="shared" ca="1" si="148"/>
        <v>0</v>
      </c>
      <c r="AJ194" s="65">
        <f t="shared" ca="1" si="152"/>
        <v>0</v>
      </c>
      <c r="AK194" s="65">
        <f t="shared" ca="1" si="152"/>
        <v>0</v>
      </c>
      <c r="AL194" s="65">
        <f t="shared" ca="1" si="152"/>
        <v>0</v>
      </c>
      <c r="AM194" s="65">
        <f t="shared" ca="1" si="152"/>
        <v>0</v>
      </c>
      <c r="AN194" s="65">
        <f t="shared" ca="1" si="152"/>
        <v>0</v>
      </c>
      <c r="AO194" s="65">
        <f t="shared" ca="1" si="152"/>
        <v>0</v>
      </c>
      <c r="AP194" s="65">
        <f t="shared" ca="1" si="152"/>
        <v>0</v>
      </c>
      <c r="AQ194" s="65">
        <f t="shared" ca="1" si="152"/>
        <v>0</v>
      </c>
      <c r="AR194" s="65">
        <f t="shared" ca="1" si="152"/>
        <v>0</v>
      </c>
      <c r="AS194" s="65">
        <f t="shared" ca="1" si="152"/>
        <v>0</v>
      </c>
      <c r="AT194" s="65">
        <f t="shared" ca="1" si="152"/>
        <v>0</v>
      </c>
      <c r="AU194" s="65">
        <f t="shared" ca="1" si="152"/>
        <v>0</v>
      </c>
      <c r="AV194" s="65">
        <f t="shared" ca="1" si="152"/>
        <v>0</v>
      </c>
      <c r="AW194" s="65">
        <f t="shared" ca="1" si="152"/>
        <v>0</v>
      </c>
      <c r="AX194" s="65">
        <f t="shared" ca="1" si="152"/>
        <v>0</v>
      </c>
      <c r="AY194" s="65">
        <f t="shared" ca="1" si="152"/>
        <v>0</v>
      </c>
      <c r="AZ194" s="65">
        <f t="shared" ca="1" si="152"/>
        <v>0</v>
      </c>
      <c r="BA194" s="65">
        <f t="shared" ca="1" si="152"/>
        <v>0</v>
      </c>
      <c r="BB194" s="65">
        <f t="shared" ca="1" si="152"/>
        <v>0</v>
      </c>
      <c r="BC194" s="65">
        <f t="shared" ca="1" si="152"/>
        <v>0</v>
      </c>
      <c r="BD194" s="65">
        <f t="shared" ca="1" si="152"/>
        <v>0</v>
      </c>
      <c r="BE194" s="65">
        <f t="shared" ca="1" si="152"/>
        <v>0</v>
      </c>
      <c r="BF194" s="65">
        <f t="shared" ca="1" si="152"/>
        <v>0</v>
      </c>
      <c r="BG194" s="65">
        <f t="shared" ca="1" si="152"/>
        <v>0</v>
      </c>
      <c r="BH194" s="65">
        <f t="shared" ca="1" si="152"/>
        <v>0</v>
      </c>
      <c r="BI194" s="65">
        <f t="shared" ca="1" si="152"/>
        <v>0</v>
      </c>
      <c r="BJ194" s="65">
        <f t="shared" ca="1" si="152"/>
        <v>0</v>
      </c>
      <c r="BK194" s="65">
        <f t="shared" ca="1" si="152"/>
        <v>0</v>
      </c>
      <c r="BL194" s="65">
        <f t="shared" ca="1" si="152"/>
        <v>0</v>
      </c>
      <c r="BM194" s="65">
        <f t="shared" ca="1" si="152"/>
        <v>0</v>
      </c>
      <c r="BN194" s="65">
        <f t="shared" ca="1" si="152"/>
        <v>0</v>
      </c>
      <c r="BO194" s="65">
        <f t="shared" ref="AJ194:CF199" ca="1" si="153">SUMIFS(INDIRECT("Prcsses!"&amp;ADDRESS($B194,$X$2)&amp;":"&amp;ADDRESS($B194,$X$2-1+$P$8)),INDIRECT("Prcsses!"&amp;ADDRESS($B$8,$X$2)&amp;":"&amp;ADDRESS($B$8,$X$2-1+$P$8)),BO$8)</f>
        <v>0</v>
      </c>
      <c r="BP194" s="65">
        <f t="shared" ca="1" si="153"/>
        <v>0</v>
      </c>
      <c r="BQ194" s="65">
        <f t="shared" ca="1" si="153"/>
        <v>0</v>
      </c>
      <c r="BR194" s="65">
        <f t="shared" ca="1" si="153"/>
        <v>0</v>
      </c>
      <c r="BS194" s="65">
        <f t="shared" ca="1" si="153"/>
        <v>0</v>
      </c>
      <c r="BT194" s="65">
        <f t="shared" ca="1" si="153"/>
        <v>0</v>
      </c>
      <c r="BU194" s="65">
        <f t="shared" ca="1" si="153"/>
        <v>0</v>
      </c>
      <c r="BV194" s="65">
        <f t="shared" ca="1" si="153"/>
        <v>0</v>
      </c>
      <c r="BW194" s="65">
        <f t="shared" ca="1" si="153"/>
        <v>0</v>
      </c>
      <c r="BX194" s="65">
        <f t="shared" ca="1" si="153"/>
        <v>0</v>
      </c>
      <c r="BY194" s="65">
        <f t="shared" ca="1" si="153"/>
        <v>0</v>
      </c>
      <c r="BZ194" s="65">
        <f t="shared" ca="1" si="153"/>
        <v>0</v>
      </c>
      <c r="CA194" s="65">
        <f t="shared" ca="1" si="153"/>
        <v>0</v>
      </c>
      <c r="CB194" s="65">
        <f t="shared" ca="1" si="153"/>
        <v>0</v>
      </c>
      <c r="CC194" s="65">
        <f t="shared" ca="1" si="153"/>
        <v>0</v>
      </c>
      <c r="CD194" s="65">
        <f t="shared" ca="1" si="153"/>
        <v>0</v>
      </c>
      <c r="CE194" s="65">
        <f t="shared" ca="1" si="153"/>
        <v>0</v>
      </c>
      <c r="CF194" s="65">
        <f t="shared" ca="1" si="153"/>
        <v>0</v>
      </c>
    </row>
    <row r="195" spans="2:84" s="53" customFormat="1" ht="12" x14ac:dyDescent="0.25">
      <c r="B195" s="50">
        <f>ROW()</f>
        <v>195</v>
      </c>
      <c r="O195" s="56"/>
      <c r="P195" s="57"/>
      <c r="Q195" s="58"/>
      <c r="U195" s="62"/>
      <c r="W195" s="61"/>
      <c r="X195" s="65">
        <f t="shared" ca="1" si="149"/>
        <v>0</v>
      </c>
      <c r="Y195" s="65">
        <f t="shared" ca="1" si="148"/>
        <v>0</v>
      </c>
      <c r="Z195" s="65">
        <f t="shared" ca="1" si="148"/>
        <v>0</v>
      </c>
      <c r="AA195" s="65">
        <f t="shared" ca="1" si="148"/>
        <v>0</v>
      </c>
      <c r="AB195" s="65">
        <f t="shared" ca="1" si="148"/>
        <v>0</v>
      </c>
      <c r="AC195" s="65">
        <f t="shared" ca="1" si="148"/>
        <v>0</v>
      </c>
      <c r="AD195" s="65">
        <f t="shared" ca="1" si="148"/>
        <v>0</v>
      </c>
      <c r="AE195" s="65">
        <f t="shared" ca="1" si="148"/>
        <v>0</v>
      </c>
      <c r="AF195" s="65">
        <f t="shared" ca="1" si="148"/>
        <v>0</v>
      </c>
      <c r="AG195" s="65">
        <f t="shared" ca="1" si="148"/>
        <v>0</v>
      </c>
      <c r="AH195" s="65">
        <f t="shared" ca="1" si="148"/>
        <v>0</v>
      </c>
      <c r="AI195" s="65">
        <f t="shared" ca="1" si="148"/>
        <v>0</v>
      </c>
      <c r="AJ195" s="65">
        <f t="shared" ca="1" si="153"/>
        <v>0</v>
      </c>
      <c r="AK195" s="65">
        <f t="shared" ca="1" si="153"/>
        <v>0</v>
      </c>
      <c r="AL195" s="65">
        <f t="shared" ca="1" si="153"/>
        <v>0</v>
      </c>
      <c r="AM195" s="65">
        <f t="shared" ca="1" si="153"/>
        <v>0</v>
      </c>
      <c r="AN195" s="65">
        <f t="shared" ca="1" si="153"/>
        <v>0</v>
      </c>
      <c r="AO195" s="65">
        <f t="shared" ca="1" si="153"/>
        <v>0</v>
      </c>
      <c r="AP195" s="65">
        <f t="shared" ca="1" si="153"/>
        <v>0</v>
      </c>
      <c r="AQ195" s="65">
        <f t="shared" ca="1" si="153"/>
        <v>0</v>
      </c>
      <c r="AR195" s="65">
        <f t="shared" ca="1" si="153"/>
        <v>0</v>
      </c>
      <c r="AS195" s="65">
        <f t="shared" ca="1" si="153"/>
        <v>0</v>
      </c>
      <c r="AT195" s="65">
        <f t="shared" ca="1" si="153"/>
        <v>0</v>
      </c>
      <c r="AU195" s="65">
        <f t="shared" ca="1" si="153"/>
        <v>0</v>
      </c>
      <c r="AV195" s="65">
        <f t="shared" ca="1" si="153"/>
        <v>0</v>
      </c>
      <c r="AW195" s="65">
        <f t="shared" ca="1" si="153"/>
        <v>0</v>
      </c>
      <c r="AX195" s="65">
        <f t="shared" ca="1" si="153"/>
        <v>0</v>
      </c>
      <c r="AY195" s="65">
        <f t="shared" ca="1" si="153"/>
        <v>0</v>
      </c>
      <c r="AZ195" s="65">
        <f t="shared" ca="1" si="153"/>
        <v>0</v>
      </c>
      <c r="BA195" s="65">
        <f t="shared" ca="1" si="153"/>
        <v>0</v>
      </c>
      <c r="BB195" s="65">
        <f t="shared" ca="1" si="153"/>
        <v>0</v>
      </c>
      <c r="BC195" s="65">
        <f t="shared" ca="1" si="153"/>
        <v>0</v>
      </c>
      <c r="BD195" s="65">
        <f t="shared" ca="1" si="153"/>
        <v>0</v>
      </c>
      <c r="BE195" s="65">
        <f t="shared" ca="1" si="153"/>
        <v>0</v>
      </c>
      <c r="BF195" s="65">
        <f t="shared" ca="1" si="153"/>
        <v>0</v>
      </c>
      <c r="BG195" s="65">
        <f t="shared" ca="1" si="153"/>
        <v>0</v>
      </c>
      <c r="BH195" s="65">
        <f t="shared" ca="1" si="153"/>
        <v>0</v>
      </c>
      <c r="BI195" s="65">
        <f t="shared" ca="1" si="153"/>
        <v>0</v>
      </c>
      <c r="BJ195" s="65">
        <f t="shared" ca="1" si="153"/>
        <v>0</v>
      </c>
      <c r="BK195" s="65">
        <f t="shared" ca="1" si="153"/>
        <v>0</v>
      </c>
      <c r="BL195" s="65">
        <f t="shared" ca="1" si="153"/>
        <v>0</v>
      </c>
      <c r="BM195" s="65">
        <f t="shared" ca="1" si="153"/>
        <v>0</v>
      </c>
      <c r="BN195" s="65">
        <f t="shared" ca="1" si="153"/>
        <v>0</v>
      </c>
      <c r="BO195" s="65">
        <f t="shared" ca="1" si="153"/>
        <v>0</v>
      </c>
      <c r="BP195" s="65">
        <f t="shared" ca="1" si="153"/>
        <v>0</v>
      </c>
      <c r="BQ195" s="65">
        <f t="shared" ca="1" si="153"/>
        <v>0</v>
      </c>
      <c r="BR195" s="65">
        <f t="shared" ca="1" si="153"/>
        <v>0</v>
      </c>
      <c r="BS195" s="65">
        <f t="shared" ca="1" si="153"/>
        <v>0</v>
      </c>
      <c r="BT195" s="65">
        <f t="shared" ca="1" si="153"/>
        <v>0</v>
      </c>
      <c r="BU195" s="65">
        <f t="shared" ca="1" si="153"/>
        <v>0</v>
      </c>
      <c r="BV195" s="65">
        <f t="shared" ca="1" si="153"/>
        <v>0</v>
      </c>
      <c r="BW195" s="65">
        <f t="shared" ca="1" si="153"/>
        <v>0</v>
      </c>
      <c r="BX195" s="65">
        <f t="shared" ca="1" si="153"/>
        <v>0</v>
      </c>
      <c r="BY195" s="65">
        <f t="shared" ca="1" si="153"/>
        <v>0</v>
      </c>
      <c r="BZ195" s="65">
        <f t="shared" ca="1" si="153"/>
        <v>0</v>
      </c>
      <c r="CA195" s="65">
        <f t="shared" ca="1" si="153"/>
        <v>0</v>
      </c>
      <c r="CB195" s="65">
        <f t="shared" ca="1" si="153"/>
        <v>0</v>
      </c>
      <c r="CC195" s="65">
        <f t="shared" ca="1" si="153"/>
        <v>0</v>
      </c>
      <c r="CD195" s="65">
        <f t="shared" ca="1" si="153"/>
        <v>0</v>
      </c>
      <c r="CE195" s="65">
        <f t="shared" ca="1" si="153"/>
        <v>0</v>
      </c>
      <c r="CF195" s="65">
        <f t="shared" ca="1" si="153"/>
        <v>0</v>
      </c>
    </row>
    <row r="196" spans="2:84" s="53" customFormat="1" ht="12" x14ac:dyDescent="0.25">
      <c r="B196" s="50">
        <f>ROW()</f>
        <v>196</v>
      </c>
      <c r="O196" s="56"/>
      <c r="P196" s="57"/>
      <c r="Q196" s="58"/>
      <c r="U196" s="62"/>
      <c r="W196" s="61"/>
      <c r="X196" s="65">
        <f t="shared" ca="1" si="149"/>
        <v>0</v>
      </c>
      <c r="Y196" s="65">
        <f t="shared" ca="1" si="148"/>
        <v>0</v>
      </c>
      <c r="Z196" s="65">
        <f t="shared" ca="1" si="148"/>
        <v>0</v>
      </c>
      <c r="AA196" s="65">
        <f t="shared" ca="1" si="148"/>
        <v>0</v>
      </c>
      <c r="AB196" s="65">
        <f t="shared" ca="1" si="148"/>
        <v>0</v>
      </c>
      <c r="AC196" s="65">
        <f t="shared" ref="Y196:AI217" ca="1" si="154">SUMIFS(INDIRECT("Prcsses!"&amp;ADDRESS($B196,$X$2)&amp;":"&amp;ADDRESS($B196,$X$2-1+$P$8)),INDIRECT("Prcsses!"&amp;ADDRESS($B$8,$X$2)&amp;":"&amp;ADDRESS($B$8,$X$2-1+$P$8)),AC$8)</f>
        <v>0</v>
      </c>
      <c r="AD196" s="65">
        <f t="shared" ca="1" si="154"/>
        <v>0</v>
      </c>
      <c r="AE196" s="65">
        <f t="shared" ca="1" si="154"/>
        <v>0</v>
      </c>
      <c r="AF196" s="65">
        <f t="shared" ca="1" si="154"/>
        <v>0</v>
      </c>
      <c r="AG196" s="65">
        <f t="shared" ca="1" si="154"/>
        <v>0</v>
      </c>
      <c r="AH196" s="65">
        <f t="shared" ca="1" si="154"/>
        <v>0</v>
      </c>
      <c r="AI196" s="65">
        <f t="shared" ca="1" si="154"/>
        <v>0</v>
      </c>
      <c r="AJ196" s="65">
        <f t="shared" ca="1" si="153"/>
        <v>0</v>
      </c>
      <c r="AK196" s="65">
        <f t="shared" ca="1" si="153"/>
        <v>0</v>
      </c>
      <c r="AL196" s="65">
        <f t="shared" ca="1" si="153"/>
        <v>0</v>
      </c>
      <c r="AM196" s="65">
        <f t="shared" ca="1" si="153"/>
        <v>0</v>
      </c>
      <c r="AN196" s="65">
        <f t="shared" ca="1" si="153"/>
        <v>0</v>
      </c>
      <c r="AO196" s="65">
        <f t="shared" ca="1" si="153"/>
        <v>0</v>
      </c>
      <c r="AP196" s="65">
        <f t="shared" ca="1" si="153"/>
        <v>0</v>
      </c>
      <c r="AQ196" s="65">
        <f t="shared" ca="1" si="153"/>
        <v>0</v>
      </c>
      <c r="AR196" s="65">
        <f t="shared" ca="1" si="153"/>
        <v>0</v>
      </c>
      <c r="AS196" s="65">
        <f t="shared" ca="1" si="153"/>
        <v>0</v>
      </c>
      <c r="AT196" s="65">
        <f t="shared" ca="1" si="153"/>
        <v>0</v>
      </c>
      <c r="AU196" s="65">
        <f t="shared" ca="1" si="153"/>
        <v>0</v>
      </c>
      <c r="AV196" s="65">
        <f t="shared" ca="1" si="153"/>
        <v>0</v>
      </c>
      <c r="AW196" s="65">
        <f t="shared" ca="1" si="153"/>
        <v>0</v>
      </c>
      <c r="AX196" s="65">
        <f t="shared" ca="1" si="153"/>
        <v>0</v>
      </c>
      <c r="AY196" s="65">
        <f t="shared" ca="1" si="153"/>
        <v>0</v>
      </c>
      <c r="AZ196" s="65">
        <f t="shared" ca="1" si="153"/>
        <v>0</v>
      </c>
      <c r="BA196" s="65">
        <f t="shared" ca="1" si="153"/>
        <v>0</v>
      </c>
      <c r="BB196" s="65">
        <f t="shared" ca="1" si="153"/>
        <v>0</v>
      </c>
      <c r="BC196" s="65">
        <f t="shared" ca="1" si="153"/>
        <v>0</v>
      </c>
      <c r="BD196" s="65">
        <f t="shared" ca="1" si="153"/>
        <v>0</v>
      </c>
      <c r="BE196" s="65">
        <f t="shared" ca="1" si="153"/>
        <v>0</v>
      </c>
      <c r="BF196" s="65">
        <f t="shared" ca="1" si="153"/>
        <v>0</v>
      </c>
      <c r="BG196" s="65">
        <f t="shared" ca="1" si="153"/>
        <v>0</v>
      </c>
      <c r="BH196" s="65">
        <f t="shared" ca="1" si="153"/>
        <v>0</v>
      </c>
      <c r="BI196" s="65">
        <f t="shared" ca="1" si="153"/>
        <v>0</v>
      </c>
      <c r="BJ196" s="65">
        <f t="shared" ca="1" si="153"/>
        <v>0</v>
      </c>
      <c r="BK196" s="65">
        <f t="shared" ca="1" si="153"/>
        <v>0</v>
      </c>
      <c r="BL196" s="65">
        <f t="shared" ca="1" si="153"/>
        <v>0</v>
      </c>
      <c r="BM196" s="65">
        <f t="shared" ca="1" si="153"/>
        <v>0</v>
      </c>
      <c r="BN196" s="65">
        <f t="shared" ca="1" si="153"/>
        <v>0</v>
      </c>
      <c r="BO196" s="65">
        <f t="shared" ca="1" si="153"/>
        <v>0</v>
      </c>
      <c r="BP196" s="65">
        <f t="shared" ca="1" si="153"/>
        <v>0</v>
      </c>
      <c r="BQ196" s="65">
        <f t="shared" ca="1" si="153"/>
        <v>0</v>
      </c>
      <c r="BR196" s="65">
        <f t="shared" ca="1" si="153"/>
        <v>0</v>
      </c>
      <c r="BS196" s="65">
        <f t="shared" ca="1" si="153"/>
        <v>0</v>
      </c>
      <c r="BT196" s="65">
        <f t="shared" ca="1" si="153"/>
        <v>0</v>
      </c>
      <c r="BU196" s="65">
        <f t="shared" ca="1" si="153"/>
        <v>0</v>
      </c>
      <c r="BV196" s="65">
        <f t="shared" ca="1" si="153"/>
        <v>0</v>
      </c>
      <c r="BW196" s="65">
        <f t="shared" ca="1" si="153"/>
        <v>0</v>
      </c>
      <c r="BX196" s="65">
        <f t="shared" ca="1" si="153"/>
        <v>0</v>
      </c>
      <c r="BY196" s="65">
        <f t="shared" ca="1" si="153"/>
        <v>0</v>
      </c>
      <c r="BZ196" s="65">
        <f t="shared" ca="1" si="153"/>
        <v>0</v>
      </c>
      <c r="CA196" s="65">
        <f t="shared" ca="1" si="153"/>
        <v>0</v>
      </c>
      <c r="CB196" s="65">
        <f t="shared" ca="1" si="153"/>
        <v>0</v>
      </c>
      <c r="CC196" s="65">
        <f t="shared" ca="1" si="153"/>
        <v>0</v>
      </c>
      <c r="CD196" s="65">
        <f t="shared" ca="1" si="153"/>
        <v>0</v>
      </c>
      <c r="CE196" s="65">
        <f t="shared" ca="1" si="153"/>
        <v>0</v>
      </c>
      <c r="CF196" s="65">
        <f t="shared" ca="1" si="153"/>
        <v>0</v>
      </c>
    </row>
    <row r="197" spans="2:84" s="53" customFormat="1" ht="12" x14ac:dyDescent="0.25">
      <c r="B197" s="50">
        <f>ROW()</f>
        <v>197</v>
      </c>
      <c r="O197" s="56"/>
      <c r="P197" s="57"/>
      <c r="Q197" s="58"/>
      <c r="U197" s="62"/>
      <c r="W197" s="61"/>
      <c r="X197" s="65">
        <f t="shared" ca="1" si="149"/>
        <v>0</v>
      </c>
      <c r="Y197" s="65">
        <f t="shared" ca="1" si="154"/>
        <v>0</v>
      </c>
      <c r="Z197" s="65">
        <f t="shared" ca="1" si="154"/>
        <v>0</v>
      </c>
      <c r="AA197" s="65">
        <f t="shared" ca="1" si="154"/>
        <v>0</v>
      </c>
      <c r="AB197" s="65">
        <f t="shared" ca="1" si="154"/>
        <v>0</v>
      </c>
      <c r="AC197" s="65">
        <f t="shared" ca="1" si="154"/>
        <v>0</v>
      </c>
      <c r="AD197" s="65">
        <f t="shared" ca="1" si="154"/>
        <v>0</v>
      </c>
      <c r="AE197" s="65">
        <f t="shared" ca="1" si="154"/>
        <v>0</v>
      </c>
      <c r="AF197" s="65">
        <f t="shared" ca="1" si="154"/>
        <v>0</v>
      </c>
      <c r="AG197" s="65">
        <f t="shared" ca="1" si="154"/>
        <v>0</v>
      </c>
      <c r="AH197" s="65">
        <f t="shared" ca="1" si="154"/>
        <v>0</v>
      </c>
      <c r="AI197" s="65">
        <f t="shared" ca="1" si="154"/>
        <v>0</v>
      </c>
      <c r="AJ197" s="65">
        <f t="shared" ca="1" si="153"/>
        <v>0</v>
      </c>
      <c r="AK197" s="65">
        <f t="shared" ca="1" si="153"/>
        <v>0</v>
      </c>
      <c r="AL197" s="65">
        <f t="shared" ca="1" si="153"/>
        <v>0</v>
      </c>
      <c r="AM197" s="65">
        <f t="shared" ca="1" si="153"/>
        <v>0</v>
      </c>
      <c r="AN197" s="65">
        <f t="shared" ca="1" si="153"/>
        <v>0</v>
      </c>
      <c r="AO197" s="65">
        <f t="shared" ca="1" si="153"/>
        <v>0</v>
      </c>
      <c r="AP197" s="65">
        <f t="shared" ca="1" si="153"/>
        <v>0</v>
      </c>
      <c r="AQ197" s="65">
        <f t="shared" ca="1" si="153"/>
        <v>0</v>
      </c>
      <c r="AR197" s="65">
        <f t="shared" ca="1" si="153"/>
        <v>0</v>
      </c>
      <c r="AS197" s="65">
        <f t="shared" ca="1" si="153"/>
        <v>0</v>
      </c>
      <c r="AT197" s="65">
        <f t="shared" ca="1" si="153"/>
        <v>0</v>
      </c>
      <c r="AU197" s="65">
        <f t="shared" ca="1" si="153"/>
        <v>0</v>
      </c>
      <c r="AV197" s="65">
        <f t="shared" ca="1" si="153"/>
        <v>0</v>
      </c>
      <c r="AW197" s="65">
        <f t="shared" ca="1" si="153"/>
        <v>0</v>
      </c>
      <c r="AX197" s="65">
        <f t="shared" ca="1" si="153"/>
        <v>0</v>
      </c>
      <c r="AY197" s="65">
        <f t="shared" ca="1" si="153"/>
        <v>0</v>
      </c>
      <c r="AZ197" s="65">
        <f t="shared" ca="1" si="153"/>
        <v>0</v>
      </c>
      <c r="BA197" s="65">
        <f t="shared" ca="1" si="153"/>
        <v>0</v>
      </c>
      <c r="BB197" s="65">
        <f t="shared" ca="1" si="153"/>
        <v>0</v>
      </c>
      <c r="BC197" s="65">
        <f t="shared" ca="1" si="153"/>
        <v>0</v>
      </c>
      <c r="BD197" s="65">
        <f t="shared" ca="1" si="153"/>
        <v>0</v>
      </c>
      <c r="BE197" s="65">
        <f t="shared" ca="1" si="153"/>
        <v>0</v>
      </c>
      <c r="BF197" s="65">
        <f t="shared" ca="1" si="153"/>
        <v>0</v>
      </c>
      <c r="BG197" s="65">
        <f t="shared" ca="1" si="153"/>
        <v>0</v>
      </c>
      <c r="BH197" s="65">
        <f t="shared" ca="1" si="153"/>
        <v>0</v>
      </c>
      <c r="BI197" s="65">
        <f t="shared" ca="1" si="153"/>
        <v>0</v>
      </c>
      <c r="BJ197" s="65">
        <f t="shared" ca="1" si="153"/>
        <v>0</v>
      </c>
      <c r="BK197" s="65">
        <f t="shared" ca="1" si="153"/>
        <v>0</v>
      </c>
      <c r="BL197" s="65">
        <f t="shared" ca="1" si="153"/>
        <v>0</v>
      </c>
      <c r="BM197" s="65">
        <f t="shared" ca="1" si="153"/>
        <v>0</v>
      </c>
      <c r="BN197" s="65">
        <f t="shared" ca="1" si="153"/>
        <v>0</v>
      </c>
      <c r="BO197" s="65">
        <f t="shared" ca="1" si="153"/>
        <v>0</v>
      </c>
      <c r="BP197" s="65">
        <f t="shared" ca="1" si="153"/>
        <v>0</v>
      </c>
      <c r="BQ197" s="65">
        <f t="shared" ca="1" si="153"/>
        <v>0</v>
      </c>
      <c r="BR197" s="65">
        <f t="shared" ca="1" si="153"/>
        <v>0</v>
      </c>
      <c r="BS197" s="65">
        <f t="shared" ca="1" si="153"/>
        <v>0</v>
      </c>
      <c r="BT197" s="65">
        <f t="shared" ca="1" si="153"/>
        <v>0</v>
      </c>
      <c r="BU197" s="65">
        <f t="shared" ca="1" si="153"/>
        <v>0</v>
      </c>
      <c r="BV197" s="65">
        <f t="shared" ca="1" si="153"/>
        <v>0</v>
      </c>
      <c r="BW197" s="65">
        <f t="shared" ca="1" si="153"/>
        <v>0</v>
      </c>
      <c r="BX197" s="65">
        <f t="shared" ca="1" si="153"/>
        <v>0</v>
      </c>
      <c r="BY197" s="65">
        <f t="shared" ca="1" si="153"/>
        <v>0</v>
      </c>
      <c r="BZ197" s="65">
        <f t="shared" ca="1" si="153"/>
        <v>0</v>
      </c>
      <c r="CA197" s="65">
        <f t="shared" ca="1" si="153"/>
        <v>0</v>
      </c>
      <c r="CB197" s="65">
        <f t="shared" ca="1" si="153"/>
        <v>0</v>
      </c>
      <c r="CC197" s="65">
        <f t="shared" ca="1" si="153"/>
        <v>0</v>
      </c>
      <c r="CD197" s="65">
        <f t="shared" ca="1" si="153"/>
        <v>0</v>
      </c>
      <c r="CE197" s="65">
        <f t="shared" ca="1" si="153"/>
        <v>0</v>
      </c>
      <c r="CF197" s="65">
        <f t="shared" ca="1" si="153"/>
        <v>0</v>
      </c>
    </row>
    <row r="198" spans="2:84" s="53" customFormat="1" ht="12" x14ac:dyDescent="0.25">
      <c r="B198" s="50">
        <f>ROW()</f>
        <v>198</v>
      </c>
      <c r="O198" s="56"/>
      <c r="P198" s="57"/>
      <c r="Q198" s="58"/>
      <c r="U198" s="62"/>
      <c r="W198" s="61"/>
      <c r="X198" s="65">
        <f t="shared" ca="1" si="149"/>
        <v>0</v>
      </c>
      <c r="Y198" s="65">
        <f t="shared" ca="1" si="154"/>
        <v>0</v>
      </c>
      <c r="Z198" s="65">
        <f t="shared" ca="1" si="154"/>
        <v>0</v>
      </c>
      <c r="AA198" s="65">
        <f t="shared" ca="1" si="154"/>
        <v>0</v>
      </c>
      <c r="AB198" s="65">
        <f t="shared" ca="1" si="154"/>
        <v>0</v>
      </c>
      <c r="AC198" s="65">
        <f t="shared" ca="1" si="154"/>
        <v>0</v>
      </c>
      <c r="AD198" s="65">
        <f t="shared" ca="1" si="154"/>
        <v>0</v>
      </c>
      <c r="AE198" s="65">
        <f t="shared" ca="1" si="154"/>
        <v>0</v>
      </c>
      <c r="AF198" s="65">
        <f t="shared" ca="1" si="154"/>
        <v>0</v>
      </c>
      <c r="AG198" s="65">
        <f t="shared" ca="1" si="154"/>
        <v>0</v>
      </c>
      <c r="AH198" s="65">
        <f t="shared" ca="1" si="154"/>
        <v>0</v>
      </c>
      <c r="AI198" s="65">
        <f t="shared" ca="1" si="154"/>
        <v>0</v>
      </c>
      <c r="AJ198" s="65">
        <f t="shared" ca="1" si="153"/>
        <v>0</v>
      </c>
      <c r="AK198" s="65">
        <f t="shared" ca="1" si="153"/>
        <v>0</v>
      </c>
      <c r="AL198" s="65">
        <f t="shared" ca="1" si="153"/>
        <v>0</v>
      </c>
      <c r="AM198" s="65">
        <f t="shared" ca="1" si="153"/>
        <v>0</v>
      </c>
      <c r="AN198" s="65">
        <f t="shared" ca="1" si="153"/>
        <v>0</v>
      </c>
      <c r="AO198" s="65">
        <f t="shared" ca="1" si="153"/>
        <v>0</v>
      </c>
      <c r="AP198" s="65">
        <f t="shared" ca="1" si="153"/>
        <v>0</v>
      </c>
      <c r="AQ198" s="65">
        <f t="shared" ca="1" si="153"/>
        <v>0</v>
      </c>
      <c r="AR198" s="65">
        <f t="shared" ca="1" si="153"/>
        <v>0</v>
      </c>
      <c r="AS198" s="65">
        <f t="shared" ca="1" si="153"/>
        <v>0</v>
      </c>
      <c r="AT198" s="65">
        <f t="shared" ca="1" si="153"/>
        <v>0</v>
      </c>
      <c r="AU198" s="65">
        <f t="shared" ca="1" si="153"/>
        <v>0</v>
      </c>
      <c r="AV198" s="65">
        <f t="shared" ca="1" si="153"/>
        <v>0</v>
      </c>
      <c r="AW198" s="65">
        <f t="shared" ca="1" si="153"/>
        <v>0</v>
      </c>
      <c r="AX198" s="65">
        <f t="shared" ca="1" si="153"/>
        <v>0</v>
      </c>
      <c r="AY198" s="65">
        <f t="shared" ca="1" si="153"/>
        <v>0</v>
      </c>
      <c r="AZ198" s="65">
        <f t="shared" ca="1" si="153"/>
        <v>0</v>
      </c>
      <c r="BA198" s="65">
        <f t="shared" ca="1" si="153"/>
        <v>0</v>
      </c>
      <c r="BB198" s="65">
        <f t="shared" ca="1" si="153"/>
        <v>0</v>
      </c>
      <c r="BC198" s="65">
        <f t="shared" ca="1" si="153"/>
        <v>0</v>
      </c>
      <c r="BD198" s="65">
        <f t="shared" ca="1" si="153"/>
        <v>0</v>
      </c>
      <c r="BE198" s="65">
        <f t="shared" ca="1" si="153"/>
        <v>0</v>
      </c>
      <c r="BF198" s="65">
        <f t="shared" ca="1" si="153"/>
        <v>0</v>
      </c>
      <c r="BG198" s="65">
        <f t="shared" ca="1" si="153"/>
        <v>0</v>
      </c>
      <c r="BH198" s="65">
        <f t="shared" ca="1" si="153"/>
        <v>0</v>
      </c>
      <c r="BI198" s="65">
        <f t="shared" ca="1" si="153"/>
        <v>0</v>
      </c>
      <c r="BJ198" s="65">
        <f t="shared" ca="1" si="153"/>
        <v>0</v>
      </c>
      <c r="BK198" s="65">
        <f t="shared" ca="1" si="153"/>
        <v>0</v>
      </c>
      <c r="BL198" s="65">
        <f t="shared" ca="1" si="153"/>
        <v>0</v>
      </c>
      <c r="BM198" s="65">
        <f t="shared" ca="1" si="153"/>
        <v>0</v>
      </c>
      <c r="BN198" s="65">
        <f t="shared" ca="1" si="153"/>
        <v>0</v>
      </c>
      <c r="BO198" s="65">
        <f t="shared" ca="1" si="153"/>
        <v>0</v>
      </c>
      <c r="BP198" s="65">
        <f t="shared" ca="1" si="153"/>
        <v>0</v>
      </c>
      <c r="BQ198" s="65">
        <f t="shared" ca="1" si="153"/>
        <v>0</v>
      </c>
      <c r="BR198" s="65">
        <f t="shared" ca="1" si="153"/>
        <v>0</v>
      </c>
      <c r="BS198" s="65">
        <f t="shared" ca="1" si="153"/>
        <v>0</v>
      </c>
      <c r="BT198" s="65">
        <f t="shared" ca="1" si="153"/>
        <v>0</v>
      </c>
      <c r="BU198" s="65">
        <f t="shared" ca="1" si="153"/>
        <v>0</v>
      </c>
      <c r="BV198" s="65">
        <f t="shared" ca="1" si="153"/>
        <v>0</v>
      </c>
      <c r="BW198" s="65">
        <f t="shared" ca="1" si="153"/>
        <v>0</v>
      </c>
      <c r="BX198" s="65">
        <f t="shared" ca="1" si="153"/>
        <v>0</v>
      </c>
      <c r="BY198" s="65">
        <f t="shared" ca="1" si="153"/>
        <v>0</v>
      </c>
      <c r="BZ198" s="65">
        <f t="shared" ca="1" si="153"/>
        <v>0</v>
      </c>
      <c r="CA198" s="65">
        <f t="shared" ca="1" si="153"/>
        <v>0</v>
      </c>
      <c r="CB198" s="65">
        <f t="shared" ca="1" si="153"/>
        <v>0</v>
      </c>
      <c r="CC198" s="65">
        <f t="shared" ca="1" si="153"/>
        <v>0</v>
      </c>
      <c r="CD198" s="65">
        <f t="shared" ca="1" si="153"/>
        <v>0</v>
      </c>
      <c r="CE198" s="65">
        <f t="shared" ca="1" si="153"/>
        <v>0</v>
      </c>
      <c r="CF198" s="65">
        <f t="shared" ca="1" si="153"/>
        <v>0</v>
      </c>
    </row>
    <row r="199" spans="2:84" s="53" customFormat="1" ht="12" x14ac:dyDescent="0.25">
      <c r="B199" s="50">
        <f>ROW()</f>
        <v>199</v>
      </c>
      <c r="O199" s="56"/>
      <c r="P199" s="57"/>
      <c r="Q199" s="58"/>
      <c r="U199" s="62"/>
      <c r="W199" s="61"/>
      <c r="X199" s="65">
        <f t="shared" ca="1" si="149"/>
        <v>0</v>
      </c>
      <c r="Y199" s="65">
        <f t="shared" ca="1" si="154"/>
        <v>0</v>
      </c>
      <c r="Z199" s="65">
        <f t="shared" ca="1" si="154"/>
        <v>0</v>
      </c>
      <c r="AA199" s="65">
        <f t="shared" ca="1" si="154"/>
        <v>0</v>
      </c>
      <c r="AB199" s="65">
        <f t="shared" ca="1" si="154"/>
        <v>0</v>
      </c>
      <c r="AC199" s="65">
        <f t="shared" ca="1" si="154"/>
        <v>0</v>
      </c>
      <c r="AD199" s="65">
        <f t="shared" ca="1" si="154"/>
        <v>0</v>
      </c>
      <c r="AE199" s="65">
        <f t="shared" ca="1" si="154"/>
        <v>0</v>
      </c>
      <c r="AF199" s="65">
        <f t="shared" ca="1" si="154"/>
        <v>0</v>
      </c>
      <c r="AG199" s="65">
        <f t="shared" ca="1" si="154"/>
        <v>0</v>
      </c>
      <c r="AH199" s="65">
        <f t="shared" ca="1" si="154"/>
        <v>0</v>
      </c>
      <c r="AI199" s="65">
        <f t="shared" ca="1" si="154"/>
        <v>0</v>
      </c>
      <c r="AJ199" s="65">
        <f t="shared" ca="1" si="153"/>
        <v>0</v>
      </c>
      <c r="AK199" s="65">
        <f t="shared" ca="1" si="153"/>
        <v>0</v>
      </c>
      <c r="AL199" s="65">
        <f t="shared" ca="1" si="153"/>
        <v>0</v>
      </c>
      <c r="AM199" s="65">
        <f t="shared" ca="1" si="153"/>
        <v>0</v>
      </c>
      <c r="AN199" s="65">
        <f t="shared" ca="1" si="153"/>
        <v>0</v>
      </c>
      <c r="AO199" s="65">
        <f t="shared" ca="1" si="153"/>
        <v>0</v>
      </c>
      <c r="AP199" s="65">
        <f t="shared" ca="1" si="153"/>
        <v>0</v>
      </c>
      <c r="AQ199" s="65">
        <f t="shared" ca="1" si="153"/>
        <v>0</v>
      </c>
      <c r="AR199" s="65">
        <f t="shared" ca="1" si="153"/>
        <v>0</v>
      </c>
      <c r="AS199" s="65">
        <f t="shared" ca="1" si="153"/>
        <v>0</v>
      </c>
      <c r="AT199" s="65">
        <f t="shared" ca="1" si="153"/>
        <v>0</v>
      </c>
      <c r="AU199" s="65">
        <f t="shared" ca="1" si="153"/>
        <v>0</v>
      </c>
      <c r="AV199" s="65">
        <f t="shared" ca="1" si="153"/>
        <v>0</v>
      </c>
      <c r="AW199" s="65">
        <f t="shared" ca="1" si="153"/>
        <v>0</v>
      </c>
      <c r="AX199" s="65">
        <f t="shared" ca="1" si="153"/>
        <v>0</v>
      </c>
      <c r="AY199" s="65">
        <f t="shared" ca="1" si="153"/>
        <v>0</v>
      </c>
      <c r="AZ199" s="65">
        <f t="shared" ca="1" si="153"/>
        <v>0</v>
      </c>
      <c r="BA199" s="65">
        <f t="shared" ca="1" si="153"/>
        <v>0</v>
      </c>
      <c r="BB199" s="65">
        <f t="shared" ca="1" si="153"/>
        <v>0</v>
      </c>
      <c r="BC199" s="65">
        <f t="shared" ca="1" si="153"/>
        <v>0</v>
      </c>
      <c r="BD199" s="65">
        <f t="shared" ca="1" si="153"/>
        <v>0</v>
      </c>
      <c r="BE199" s="65">
        <f t="shared" ca="1" si="153"/>
        <v>0</v>
      </c>
      <c r="BF199" s="65">
        <f t="shared" ca="1" si="153"/>
        <v>0</v>
      </c>
      <c r="BG199" s="65">
        <f t="shared" ca="1" si="153"/>
        <v>0</v>
      </c>
      <c r="BH199" s="65">
        <f t="shared" ca="1" si="153"/>
        <v>0</v>
      </c>
      <c r="BI199" s="65">
        <f t="shared" ca="1" si="153"/>
        <v>0</v>
      </c>
      <c r="BJ199" s="65">
        <f t="shared" ca="1" si="153"/>
        <v>0</v>
      </c>
      <c r="BK199" s="65">
        <f t="shared" ca="1" si="153"/>
        <v>0</v>
      </c>
      <c r="BL199" s="65">
        <f t="shared" ca="1" si="153"/>
        <v>0</v>
      </c>
      <c r="BM199" s="65">
        <f t="shared" ca="1" si="153"/>
        <v>0</v>
      </c>
      <c r="BN199" s="65">
        <f t="shared" ca="1" si="153"/>
        <v>0</v>
      </c>
      <c r="BO199" s="65">
        <f t="shared" ca="1" si="153"/>
        <v>0</v>
      </c>
      <c r="BP199" s="65">
        <f t="shared" ca="1" si="153"/>
        <v>0</v>
      </c>
      <c r="BQ199" s="65">
        <f t="shared" ca="1" si="153"/>
        <v>0</v>
      </c>
      <c r="BR199" s="65">
        <f t="shared" ca="1" si="153"/>
        <v>0</v>
      </c>
      <c r="BS199" s="65">
        <f t="shared" ca="1" si="153"/>
        <v>0</v>
      </c>
      <c r="BT199" s="65">
        <f t="shared" ca="1" si="153"/>
        <v>0</v>
      </c>
      <c r="BU199" s="65">
        <f t="shared" ca="1" si="153"/>
        <v>0</v>
      </c>
      <c r="BV199" s="65">
        <f t="shared" ca="1" si="153"/>
        <v>0</v>
      </c>
      <c r="BW199" s="65">
        <f t="shared" ca="1" si="153"/>
        <v>0</v>
      </c>
      <c r="BX199" s="65">
        <f t="shared" ca="1" si="153"/>
        <v>0</v>
      </c>
      <c r="BY199" s="65">
        <f t="shared" ref="AJ199:CF205" ca="1" si="155">SUMIFS(INDIRECT("Prcsses!"&amp;ADDRESS($B199,$X$2)&amp;":"&amp;ADDRESS($B199,$X$2-1+$P$8)),INDIRECT("Prcsses!"&amp;ADDRESS($B$8,$X$2)&amp;":"&amp;ADDRESS($B$8,$X$2-1+$P$8)),BY$8)</f>
        <v>0</v>
      </c>
      <c r="BZ199" s="65">
        <f t="shared" ca="1" si="155"/>
        <v>0</v>
      </c>
      <c r="CA199" s="65">
        <f t="shared" ca="1" si="155"/>
        <v>0</v>
      </c>
      <c r="CB199" s="65">
        <f t="shared" ca="1" si="155"/>
        <v>0</v>
      </c>
      <c r="CC199" s="65">
        <f t="shared" ca="1" si="155"/>
        <v>0</v>
      </c>
      <c r="CD199" s="65">
        <f t="shared" ca="1" si="155"/>
        <v>0</v>
      </c>
      <c r="CE199" s="65">
        <f t="shared" ca="1" si="155"/>
        <v>0</v>
      </c>
      <c r="CF199" s="65">
        <f t="shared" ca="1" si="155"/>
        <v>0</v>
      </c>
    </row>
    <row r="200" spans="2:84" s="53" customFormat="1" ht="12" x14ac:dyDescent="0.25">
      <c r="B200" s="50">
        <f>ROW()</f>
        <v>200</v>
      </c>
      <c r="O200" s="56"/>
      <c r="P200" s="57"/>
      <c r="Q200" s="58"/>
      <c r="U200" s="62"/>
      <c r="W200" s="61"/>
      <c r="X200" s="65">
        <f t="shared" ca="1" si="149"/>
        <v>1.1904761904761904E-2</v>
      </c>
      <c r="Y200" s="65">
        <f t="shared" ca="1" si="154"/>
        <v>1.1904761904761904E-2</v>
      </c>
      <c r="Z200" s="65">
        <f t="shared" ca="1" si="154"/>
        <v>1.1904761904761904E-2</v>
      </c>
      <c r="AA200" s="65">
        <f t="shared" ca="1" si="154"/>
        <v>1.1904761904761904E-2</v>
      </c>
      <c r="AB200" s="65">
        <f t="shared" ca="1" si="154"/>
        <v>1.1904761904761904E-2</v>
      </c>
      <c r="AC200" s="65">
        <f t="shared" ca="1" si="154"/>
        <v>1.1904761904761904E-2</v>
      </c>
      <c r="AD200" s="65">
        <f t="shared" ca="1" si="154"/>
        <v>1.1904761904761904E-2</v>
      </c>
      <c r="AE200" s="65">
        <f t="shared" ca="1" si="154"/>
        <v>1.1904761904761904E-2</v>
      </c>
      <c r="AF200" s="65">
        <f t="shared" ca="1" si="154"/>
        <v>1.1904761904761904E-2</v>
      </c>
      <c r="AG200" s="65">
        <f t="shared" ca="1" si="154"/>
        <v>1.1904761904761904E-2</v>
      </c>
      <c r="AH200" s="65">
        <f t="shared" ca="1" si="154"/>
        <v>1.1904761904761904E-2</v>
      </c>
      <c r="AI200" s="65">
        <f t="shared" ca="1" si="154"/>
        <v>1.1904761904761904E-2</v>
      </c>
      <c r="AJ200" s="65">
        <f t="shared" ca="1" si="155"/>
        <v>1.1904761904761904E-2</v>
      </c>
      <c r="AK200" s="65">
        <f t="shared" ca="1" si="155"/>
        <v>1.1904761904761904E-2</v>
      </c>
      <c r="AL200" s="65">
        <f t="shared" ca="1" si="155"/>
        <v>1.1904761904761904E-2</v>
      </c>
      <c r="AM200" s="65">
        <f t="shared" ca="1" si="155"/>
        <v>1.1904761904761904E-2</v>
      </c>
      <c r="AN200" s="65">
        <f t="shared" ca="1" si="155"/>
        <v>1.1904761904761904E-2</v>
      </c>
      <c r="AO200" s="65">
        <f t="shared" ca="1" si="155"/>
        <v>1.1904761904761904E-2</v>
      </c>
      <c r="AP200" s="65">
        <f t="shared" ca="1" si="155"/>
        <v>1.1904761904761904E-2</v>
      </c>
      <c r="AQ200" s="65">
        <f t="shared" ca="1" si="155"/>
        <v>1.1904761904761904E-2</v>
      </c>
      <c r="AR200" s="65">
        <f t="shared" ca="1" si="155"/>
        <v>1.1904761904761904E-2</v>
      </c>
      <c r="AS200" s="65">
        <f t="shared" ca="1" si="155"/>
        <v>1.1904761904761904E-2</v>
      </c>
      <c r="AT200" s="65">
        <f t="shared" ca="1" si="155"/>
        <v>1.1904761904761904E-2</v>
      </c>
      <c r="AU200" s="65">
        <f t="shared" ca="1" si="155"/>
        <v>1.1904761904761904E-2</v>
      </c>
      <c r="AV200" s="65">
        <f t="shared" ca="1" si="155"/>
        <v>1.1904761904761904E-2</v>
      </c>
      <c r="AW200" s="65">
        <f t="shared" ca="1" si="155"/>
        <v>1.1904761904761904E-2</v>
      </c>
      <c r="AX200" s="65">
        <f t="shared" ca="1" si="155"/>
        <v>1.1904761904761904E-2</v>
      </c>
      <c r="AY200" s="65">
        <f t="shared" ca="1" si="155"/>
        <v>1.1904761904761904E-2</v>
      </c>
      <c r="AZ200" s="65">
        <f t="shared" ca="1" si="155"/>
        <v>1.1904761904761904E-2</v>
      </c>
      <c r="BA200" s="65">
        <f t="shared" ca="1" si="155"/>
        <v>1.1904761904761904E-2</v>
      </c>
      <c r="BB200" s="65">
        <f t="shared" ca="1" si="155"/>
        <v>1.1904761904761904E-2</v>
      </c>
      <c r="BC200" s="65">
        <f t="shared" ca="1" si="155"/>
        <v>1.1904761904761904E-2</v>
      </c>
      <c r="BD200" s="65">
        <f t="shared" ca="1" si="155"/>
        <v>1.1904761904761904E-2</v>
      </c>
      <c r="BE200" s="65">
        <f t="shared" ca="1" si="155"/>
        <v>1.1904761904761904E-2</v>
      </c>
      <c r="BF200" s="65">
        <f t="shared" ca="1" si="155"/>
        <v>1.1904761904761904E-2</v>
      </c>
      <c r="BG200" s="65">
        <f t="shared" ca="1" si="155"/>
        <v>1.1904761904761904E-2</v>
      </c>
      <c r="BH200" s="65">
        <f t="shared" ca="1" si="155"/>
        <v>1.1904761904761904E-2</v>
      </c>
      <c r="BI200" s="65">
        <f t="shared" ca="1" si="155"/>
        <v>1.1904761904761904E-2</v>
      </c>
      <c r="BJ200" s="65">
        <f t="shared" ca="1" si="155"/>
        <v>1.1904761904761904E-2</v>
      </c>
      <c r="BK200" s="65">
        <f t="shared" ca="1" si="155"/>
        <v>1.1904761904761904E-2</v>
      </c>
      <c r="BL200" s="65">
        <f t="shared" ca="1" si="155"/>
        <v>1.1904761904761904E-2</v>
      </c>
      <c r="BM200" s="65">
        <f t="shared" ca="1" si="155"/>
        <v>1.1904761904761904E-2</v>
      </c>
      <c r="BN200" s="65">
        <f t="shared" ca="1" si="155"/>
        <v>1.1904761904761904E-2</v>
      </c>
      <c r="BO200" s="65">
        <f t="shared" ca="1" si="155"/>
        <v>1.1904761904761904E-2</v>
      </c>
      <c r="BP200" s="65">
        <f t="shared" ca="1" si="155"/>
        <v>1.1904761904761904E-2</v>
      </c>
      <c r="BQ200" s="65">
        <f t="shared" ca="1" si="155"/>
        <v>1.1904761904761904E-2</v>
      </c>
      <c r="BR200" s="65">
        <f t="shared" ca="1" si="155"/>
        <v>1.1904761904761904E-2</v>
      </c>
      <c r="BS200" s="65">
        <f t="shared" ca="1" si="155"/>
        <v>1.1904761904761904E-2</v>
      </c>
      <c r="BT200" s="65">
        <f t="shared" ca="1" si="155"/>
        <v>1.1904761904761904E-2</v>
      </c>
      <c r="BU200" s="65">
        <f t="shared" ca="1" si="155"/>
        <v>1.1904761904761904E-2</v>
      </c>
      <c r="BV200" s="65">
        <f t="shared" ca="1" si="155"/>
        <v>1.1904761904761904E-2</v>
      </c>
      <c r="BW200" s="65">
        <f t="shared" ca="1" si="155"/>
        <v>1.1904761904761904E-2</v>
      </c>
      <c r="BX200" s="65">
        <f t="shared" ca="1" si="155"/>
        <v>1.1904761904761904E-2</v>
      </c>
      <c r="BY200" s="65">
        <f t="shared" ca="1" si="155"/>
        <v>1.1904761904761904E-2</v>
      </c>
      <c r="BZ200" s="65">
        <f t="shared" ca="1" si="155"/>
        <v>1.1904761904761904E-2</v>
      </c>
      <c r="CA200" s="65">
        <f t="shared" ca="1" si="155"/>
        <v>1.1904761904761904E-2</v>
      </c>
      <c r="CB200" s="65">
        <f t="shared" ca="1" si="155"/>
        <v>1.1904761904761904E-2</v>
      </c>
      <c r="CC200" s="65">
        <f t="shared" ca="1" si="155"/>
        <v>1.1904761904761904E-2</v>
      </c>
      <c r="CD200" s="65">
        <f t="shared" ca="1" si="155"/>
        <v>1.1904761904761904E-2</v>
      </c>
      <c r="CE200" s="65">
        <f t="shared" ca="1" si="155"/>
        <v>0</v>
      </c>
      <c r="CF200" s="65">
        <f t="shared" ca="1" si="155"/>
        <v>0</v>
      </c>
    </row>
    <row r="201" spans="2:84" s="53" customFormat="1" ht="12" x14ac:dyDescent="0.25">
      <c r="B201" s="50">
        <f>ROW()</f>
        <v>201</v>
      </c>
      <c r="O201" s="56"/>
      <c r="P201" s="57"/>
      <c r="Q201" s="58"/>
      <c r="U201" s="62"/>
      <c r="W201" s="61"/>
      <c r="X201" s="65">
        <f t="shared" ca="1" si="149"/>
        <v>1.1904761904761904E-2</v>
      </c>
      <c r="Y201" s="65">
        <f t="shared" ca="1" si="154"/>
        <v>1.1904761904761904E-2</v>
      </c>
      <c r="Z201" s="65">
        <f t="shared" ca="1" si="154"/>
        <v>1.1904761904761904E-2</v>
      </c>
      <c r="AA201" s="65">
        <f t="shared" ca="1" si="154"/>
        <v>1.1904761904761904E-2</v>
      </c>
      <c r="AB201" s="65">
        <f t="shared" ca="1" si="154"/>
        <v>1.1904761904761904E-2</v>
      </c>
      <c r="AC201" s="65">
        <f t="shared" ca="1" si="154"/>
        <v>1.1904761904761904E-2</v>
      </c>
      <c r="AD201" s="65">
        <f t="shared" ca="1" si="154"/>
        <v>1.1904761904761904E-2</v>
      </c>
      <c r="AE201" s="65">
        <f t="shared" ca="1" si="154"/>
        <v>1.1904761904761904E-2</v>
      </c>
      <c r="AF201" s="65">
        <f t="shared" ca="1" si="154"/>
        <v>1.1904761904761904E-2</v>
      </c>
      <c r="AG201" s="65">
        <f t="shared" ca="1" si="154"/>
        <v>1.1904761904761904E-2</v>
      </c>
      <c r="AH201" s="65">
        <f t="shared" ca="1" si="154"/>
        <v>1.1904761904761904E-2</v>
      </c>
      <c r="AI201" s="65">
        <f t="shared" ca="1" si="154"/>
        <v>1.1904761904761904E-2</v>
      </c>
      <c r="AJ201" s="65">
        <f t="shared" ca="1" si="155"/>
        <v>1.1904761904761904E-2</v>
      </c>
      <c r="AK201" s="65">
        <f t="shared" ca="1" si="155"/>
        <v>1.1904761904761904E-2</v>
      </c>
      <c r="AL201" s="65">
        <f t="shared" ca="1" si="155"/>
        <v>1.1904761904761904E-2</v>
      </c>
      <c r="AM201" s="65">
        <f t="shared" ca="1" si="155"/>
        <v>1.1904761904761904E-2</v>
      </c>
      <c r="AN201" s="65">
        <f t="shared" ca="1" si="155"/>
        <v>1.1904761904761904E-2</v>
      </c>
      <c r="AO201" s="65">
        <f t="shared" ca="1" si="155"/>
        <v>1.1904761904761904E-2</v>
      </c>
      <c r="AP201" s="65">
        <f t="shared" ca="1" si="155"/>
        <v>1.1904761904761904E-2</v>
      </c>
      <c r="AQ201" s="65">
        <f t="shared" ca="1" si="155"/>
        <v>1.1904761904761904E-2</v>
      </c>
      <c r="AR201" s="65">
        <f t="shared" ca="1" si="155"/>
        <v>1.1904761904761904E-2</v>
      </c>
      <c r="AS201" s="65">
        <f t="shared" ca="1" si="155"/>
        <v>1.1904761904761904E-2</v>
      </c>
      <c r="AT201" s="65">
        <f t="shared" ca="1" si="155"/>
        <v>1.1904761904761904E-2</v>
      </c>
      <c r="AU201" s="65">
        <f t="shared" ca="1" si="155"/>
        <v>1.1904761904761904E-2</v>
      </c>
      <c r="AV201" s="65">
        <f t="shared" ca="1" si="155"/>
        <v>1.1904761904761904E-2</v>
      </c>
      <c r="AW201" s="65">
        <f t="shared" ca="1" si="155"/>
        <v>1.1904761904761904E-2</v>
      </c>
      <c r="AX201" s="65">
        <f t="shared" ca="1" si="155"/>
        <v>1.1904761904761904E-2</v>
      </c>
      <c r="AY201" s="65">
        <f t="shared" ca="1" si="155"/>
        <v>1.1904761904761904E-2</v>
      </c>
      <c r="AZ201" s="65">
        <f t="shared" ca="1" si="155"/>
        <v>1.1904761904761904E-2</v>
      </c>
      <c r="BA201" s="65">
        <f t="shared" ca="1" si="155"/>
        <v>1.1904761904761904E-2</v>
      </c>
      <c r="BB201" s="65">
        <f t="shared" ca="1" si="155"/>
        <v>1.1904761904761904E-2</v>
      </c>
      <c r="BC201" s="65">
        <f t="shared" ca="1" si="155"/>
        <v>1.1904761904761904E-2</v>
      </c>
      <c r="BD201" s="65">
        <f t="shared" ca="1" si="155"/>
        <v>1.1904761904761904E-2</v>
      </c>
      <c r="BE201" s="65">
        <f t="shared" ca="1" si="155"/>
        <v>1.1904761904761904E-2</v>
      </c>
      <c r="BF201" s="65">
        <f t="shared" ca="1" si="155"/>
        <v>1.1904761904761904E-2</v>
      </c>
      <c r="BG201" s="65">
        <f t="shared" ca="1" si="155"/>
        <v>1.1904761904761904E-2</v>
      </c>
      <c r="BH201" s="65">
        <f t="shared" ca="1" si="155"/>
        <v>1.1904761904761904E-2</v>
      </c>
      <c r="BI201" s="65">
        <f t="shared" ca="1" si="155"/>
        <v>1.1904761904761904E-2</v>
      </c>
      <c r="BJ201" s="65">
        <f t="shared" ca="1" si="155"/>
        <v>1.1904761904761904E-2</v>
      </c>
      <c r="BK201" s="65">
        <f t="shared" ca="1" si="155"/>
        <v>1.1904761904761904E-2</v>
      </c>
      <c r="BL201" s="65">
        <f t="shared" ca="1" si="155"/>
        <v>1.1904761904761904E-2</v>
      </c>
      <c r="BM201" s="65">
        <f t="shared" ca="1" si="155"/>
        <v>1.1904761904761904E-2</v>
      </c>
      <c r="BN201" s="65">
        <f t="shared" ca="1" si="155"/>
        <v>1.1904761904761904E-2</v>
      </c>
      <c r="BO201" s="65">
        <f t="shared" ca="1" si="155"/>
        <v>1.1904761904761904E-2</v>
      </c>
      <c r="BP201" s="65">
        <f t="shared" ca="1" si="155"/>
        <v>1.1904761904761904E-2</v>
      </c>
      <c r="BQ201" s="65">
        <f t="shared" ca="1" si="155"/>
        <v>1.1904761904761904E-2</v>
      </c>
      <c r="BR201" s="65">
        <f t="shared" ca="1" si="155"/>
        <v>1.1904761904761904E-2</v>
      </c>
      <c r="BS201" s="65">
        <f t="shared" ca="1" si="155"/>
        <v>1.1904761904761904E-2</v>
      </c>
      <c r="BT201" s="65">
        <f t="shared" ca="1" si="155"/>
        <v>1.1904761904761904E-2</v>
      </c>
      <c r="BU201" s="65">
        <f t="shared" ca="1" si="155"/>
        <v>1.1904761904761904E-2</v>
      </c>
      <c r="BV201" s="65">
        <f t="shared" ca="1" si="155"/>
        <v>1.1904761904761904E-2</v>
      </c>
      <c r="BW201" s="65">
        <f t="shared" ca="1" si="155"/>
        <v>1.1904761904761904E-2</v>
      </c>
      <c r="BX201" s="65">
        <f t="shared" ca="1" si="155"/>
        <v>1.1904761904761904E-2</v>
      </c>
      <c r="BY201" s="65">
        <f t="shared" ca="1" si="155"/>
        <v>1.1904761904761904E-2</v>
      </c>
      <c r="BZ201" s="65">
        <f t="shared" ca="1" si="155"/>
        <v>1.1904761904761904E-2</v>
      </c>
      <c r="CA201" s="65">
        <f t="shared" ca="1" si="155"/>
        <v>1.1904761904761904E-2</v>
      </c>
      <c r="CB201" s="65">
        <f t="shared" ca="1" si="155"/>
        <v>1.1904761904761904E-2</v>
      </c>
      <c r="CC201" s="65">
        <f t="shared" ca="1" si="155"/>
        <v>1.1904761904761904E-2</v>
      </c>
      <c r="CD201" s="65">
        <f t="shared" ca="1" si="155"/>
        <v>1.1904761904761904E-2</v>
      </c>
      <c r="CE201" s="65">
        <f t="shared" ca="1" si="155"/>
        <v>0</v>
      </c>
      <c r="CF201" s="65">
        <f t="shared" ca="1" si="155"/>
        <v>0</v>
      </c>
    </row>
    <row r="202" spans="2:84" s="53" customFormat="1" ht="12" x14ac:dyDescent="0.25">
      <c r="B202" s="50">
        <f>ROW()</f>
        <v>202</v>
      </c>
      <c r="O202" s="56"/>
      <c r="P202" s="57"/>
      <c r="Q202" s="58"/>
      <c r="U202" s="62"/>
      <c r="W202" s="61"/>
      <c r="X202" s="65">
        <f t="shared" ca="1" si="149"/>
        <v>1.1904761904761904E-2</v>
      </c>
      <c r="Y202" s="65">
        <f t="shared" ca="1" si="154"/>
        <v>1.1904761904761904E-2</v>
      </c>
      <c r="Z202" s="65">
        <f t="shared" ca="1" si="154"/>
        <v>1.1904761904761904E-2</v>
      </c>
      <c r="AA202" s="65">
        <f t="shared" ca="1" si="154"/>
        <v>1.1904761904761904E-2</v>
      </c>
      <c r="AB202" s="65">
        <f t="shared" ca="1" si="154"/>
        <v>1.1904761904761904E-2</v>
      </c>
      <c r="AC202" s="65">
        <f t="shared" ca="1" si="154"/>
        <v>1.1904761904761904E-2</v>
      </c>
      <c r="AD202" s="65">
        <f t="shared" ca="1" si="154"/>
        <v>1.1904761904761904E-2</v>
      </c>
      <c r="AE202" s="65">
        <f t="shared" ca="1" si="154"/>
        <v>1.1904761904761904E-2</v>
      </c>
      <c r="AF202" s="65">
        <f t="shared" ca="1" si="154"/>
        <v>1.1904761904761904E-2</v>
      </c>
      <c r="AG202" s="65">
        <f t="shared" ca="1" si="154"/>
        <v>1.1904761904761904E-2</v>
      </c>
      <c r="AH202" s="65">
        <f t="shared" ca="1" si="154"/>
        <v>1.1904761904761904E-2</v>
      </c>
      <c r="AI202" s="65">
        <f t="shared" ca="1" si="154"/>
        <v>1.1904761904761904E-2</v>
      </c>
      <c r="AJ202" s="65">
        <f t="shared" ca="1" si="155"/>
        <v>1.1904761904761904E-2</v>
      </c>
      <c r="AK202" s="65">
        <f t="shared" ca="1" si="155"/>
        <v>1.1904761904761904E-2</v>
      </c>
      <c r="AL202" s="65">
        <f t="shared" ca="1" si="155"/>
        <v>1.1904761904761904E-2</v>
      </c>
      <c r="AM202" s="65">
        <f t="shared" ca="1" si="155"/>
        <v>1.1904761904761904E-2</v>
      </c>
      <c r="AN202" s="65">
        <f t="shared" ca="1" si="155"/>
        <v>1.1904761904761904E-2</v>
      </c>
      <c r="AO202" s="65">
        <f t="shared" ca="1" si="155"/>
        <v>1.1904761904761904E-2</v>
      </c>
      <c r="AP202" s="65">
        <f t="shared" ca="1" si="155"/>
        <v>1.1904761904761904E-2</v>
      </c>
      <c r="AQ202" s="65">
        <f t="shared" ca="1" si="155"/>
        <v>1.1904761904761904E-2</v>
      </c>
      <c r="AR202" s="65">
        <f t="shared" ca="1" si="155"/>
        <v>1.1904761904761904E-2</v>
      </c>
      <c r="AS202" s="65">
        <f t="shared" ca="1" si="155"/>
        <v>1.1904761904761904E-2</v>
      </c>
      <c r="AT202" s="65">
        <f t="shared" ca="1" si="155"/>
        <v>1.1904761904761904E-2</v>
      </c>
      <c r="AU202" s="65">
        <f t="shared" ca="1" si="155"/>
        <v>1.1904761904761904E-2</v>
      </c>
      <c r="AV202" s="65">
        <f t="shared" ca="1" si="155"/>
        <v>1.1904761904761904E-2</v>
      </c>
      <c r="AW202" s="65">
        <f t="shared" ca="1" si="155"/>
        <v>1.1904761904761904E-2</v>
      </c>
      <c r="AX202" s="65">
        <f t="shared" ca="1" si="155"/>
        <v>1.1904761904761904E-2</v>
      </c>
      <c r="AY202" s="65">
        <f t="shared" ca="1" si="155"/>
        <v>1.1904761904761904E-2</v>
      </c>
      <c r="AZ202" s="65">
        <f t="shared" ca="1" si="155"/>
        <v>1.1904761904761904E-2</v>
      </c>
      <c r="BA202" s="65">
        <f t="shared" ca="1" si="155"/>
        <v>1.1904761904761904E-2</v>
      </c>
      <c r="BB202" s="65">
        <f t="shared" ca="1" si="155"/>
        <v>1.1904761904761904E-2</v>
      </c>
      <c r="BC202" s="65">
        <f t="shared" ca="1" si="155"/>
        <v>1.1904761904761904E-2</v>
      </c>
      <c r="BD202" s="65">
        <f t="shared" ca="1" si="155"/>
        <v>1.1904761904761904E-2</v>
      </c>
      <c r="BE202" s="65">
        <f t="shared" ca="1" si="155"/>
        <v>1.1904761904761904E-2</v>
      </c>
      <c r="BF202" s="65">
        <f t="shared" ca="1" si="155"/>
        <v>1.1904761904761904E-2</v>
      </c>
      <c r="BG202" s="65">
        <f t="shared" ca="1" si="155"/>
        <v>1.1904761904761904E-2</v>
      </c>
      <c r="BH202" s="65">
        <f t="shared" ca="1" si="155"/>
        <v>1.1904761904761904E-2</v>
      </c>
      <c r="BI202" s="65">
        <f t="shared" ca="1" si="155"/>
        <v>1.1904761904761904E-2</v>
      </c>
      <c r="BJ202" s="65">
        <f t="shared" ca="1" si="155"/>
        <v>1.1904761904761904E-2</v>
      </c>
      <c r="BK202" s="65">
        <f t="shared" ca="1" si="155"/>
        <v>1.1904761904761904E-2</v>
      </c>
      <c r="BL202" s="65">
        <f t="shared" ca="1" si="155"/>
        <v>1.1904761904761904E-2</v>
      </c>
      <c r="BM202" s="65">
        <f t="shared" ca="1" si="155"/>
        <v>1.1904761904761904E-2</v>
      </c>
      <c r="BN202" s="65">
        <f t="shared" ca="1" si="155"/>
        <v>1.1904761904761904E-2</v>
      </c>
      <c r="BO202" s="65">
        <f t="shared" ca="1" si="155"/>
        <v>1.1904761904761904E-2</v>
      </c>
      <c r="BP202" s="65">
        <f t="shared" ca="1" si="155"/>
        <v>1.1904761904761904E-2</v>
      </c>
      <c r="BQ202" s="65">
        <f t="shared" ca="1" si="155"/>
        <v>1.1904761904761904E-2</v>
      </c>
      <c r="BR202" s="65">
        <f t="shared" ca="1" si="155"/>
        <v>1.1904761904761904E-2</v>
      </c>
      <c r="BS202" s="65">
        <f t="shared" ca="1" si="155"/>
        <v>1.1904761904761904E-2</v>
      </c>
      <c r="BT202" s="65">
        <f t="shared" ca="1" si="155"/>
        <v>1.1904761904761904E-2</v>
      </c>
      <c r="BU202" s="65">
        <f t="shared" ca="1" si="155"/>
        <v>1.1904761904761904E-2</v>
      </c>
      <c r="BV202" s="65">
        <f t="shared" ca="1" si="155"/>
        <v>1.1904761904761904E-2</v>
      </c>
      <c r="BW202" s="65">
        <f t="shared" ca="1" si="155"/>
        <v>1.1904761904761904E-2</v>
      </c>
      <c r="BX202" s="65">
        <f t="shared" ca="1" si="155"/>
        <v>1.1904761904761904E-2</v>
      </c>
      <c r="BY202" s="65">
        <f t="shared" ca="1" si="155"/>
        <v>1.1904761904761904E-2</v>
      </c>
      <c r="BZ202" s="65">
        <f t="shared" ca="1" si="155"/>
        <v>1.1904761904761904E-2</v>
      </c>
      <c r="CA202" s="65">
        <f t="shared" ca="1" si="155"/>
        <v>1.1904761904761904E-2</v>
      </c>
      <c r="CB202" s="65">
        <f t="shared" ca="1" si="155"/>
        <v>1.1904761904761904E-2</v>
      </c>
      <c r="CC202" s="65">
        <f t="shared" ca="1" si="155"/>
        <v>1.1904761904761904E-2</v>
      </c>
      <c r="CD202" s="65">
        <f t="shared" ca="1" si="155"/>
        <v>1.1904761904761904E-2</v>
      </c>
      <c r="CE202" s="65">
        <f t="shared" ca="1" si="155"/>
        <v>0</v>
      </c>
      <c r="CF202" s="65">
        <f t="shared" ca="1" si="155"/>
        <v>0</v>
      </c>
    </row>
    <row r="203" spans="2:84" s="53" customFormat="1" ht="12" x14ac:dyDescent="0.25">
      <c r="B203" s="50">
        <f>ROW()</f>
        <v>203</v>
      </c>
      <c r="O203" s="56"/>
      <c r="P203" s="57"/>
      <c r="Q203" s="58"/>
      <c r="U203" s="62"/>
      <c r="W203" s="61"/>
      <c r="X203" s="65">
        <f t="shared" ca="1" si="149"/>
        <v>1.1904761904761904E-2</v>
      </c>
      <c r="Y203" s="65">
        <f t="shared" ca="1" si="154"/>
        <v>1.1904761904761904E-2</v>
      </c>
      <c r="Z203" s="65">
        <f t="shared" ca="1" si="154"/>
        <v>1.1904761904761904E-2</v>
      </c>
      <c r="AA203" s="65">
        <f t="shared" ca="1" si="154"/>
        <v>1.1904761904761904E-2</v>
      </c>
      <c r="AB203" s="65">
        <f t="shared" ca="1" si="154"/>
        <v>1.1904761904761904E-2</v>
      </c>
      <c r="AC203" s="65">
        <f t="shared" ca="1" si="154"/>
        <v>1.1904761904761904E-2</v>
      </c>
      <c r="AD203" s="65">
        <f t="shared" ca="1" si="154"/>
        <v>1.1904761904761904E-2</v>
      </c>
      <c r="AE203" s="65">
        <f t="shared" ca="1" si="154"/>
        <v>1.1904761904761904E-2</v>
      </c>
      <c r="AF203" s="65">
        <f t="shared" ca="1" si="154"/>
        <v>1.1904761904761904E-2</v>
      </c>
      <c r="AG203" s="65">
        <f t="shared" ca="1" si="154"/>
        <v>1.1904761904761904E-2</v>
      </c>
      <c r="AH203" s="65">
        <f t="shared" ca="1" si="154"/>
        <v>1.1904761904761904E-2</v>
      </c>
      <c r="AI203" s="65">
        <f t="shared" ca="1" si="154"/>
        <v>1.1904761904761904E-2</v>
      </c>
      <c r="AJ203" s="65">
        <f t="shared" ca="1" si="155"/>
        <v>1.1904761904761904E-2</v>
      </c>
      <c r="AK203" s="65">
        <f t="shared" ca="1" si="155"/>
        <v>1.1904761904761904E-2</v>
      </c>
      <c r="AL203" s="65">
        <f t="shared" ca="1" si="155"/>
        <v>1.1904761904761904E-2</v>
      </c>
      <c r="AM203" s="65">
        <f t="shared" ca="1" si="155"/>
        <v>1.1904761904761904E-2</v>
      </c>
      <c r="AN203" s="65">
        <f t="shared" ca="1" si="155"/>
        <v>1.1904761904761904E-2</v>
      </c>
      <c r="AO203" s="65">
        <f t="shared" ca="1" si="155"/>
        <v>1.1904761904761904E-2</v>
      </c>
      <c r="AP203" s="65">
        <f t="shared" ca="1" si="155"/>
        <v>1.1904761904761904E-2</v>
      </c>
      <c r="AQ203" s="65">
        <f t="shared" ca="1" si="155"/>
        <v>1.1904761904761904E-2</v>
      </c>
      <c r="AR203" s="65">
        <f t="shared" ca="1" si="155"/>
        <v>1.1904761904761904E-2</v>
      </c>
      <c r="AS203" s="65">
        <f t="shared" ca="1" si="155"/>
        <v>1.1904761904761904E-2</v>
      </c>
      <c r="AT203" s="65">
        <f t="shared" ca="1" si="155"/>
        <v>1.1904761904761904E-2</v>
      </c>
      <c r="AU203" s="65">
        <f t="shared" ca="1" si="155"/>
        <v>1.1904761904761904E-2</v>
      </c>
      <c r="AV203" s="65">
        <f t="shared" ca="1" si="155"/>
        <v>1.1904761904761904E-2</v>
      </c>
      <c r="AW203" s="65">
        <f t="shared" ca="1" si="155"/>
        <v>1.1904761904761904E-2</v>
      </c>
      <c r="AX203" s="65">
        <f t="shared" ca="1" si="155"/>
        <v>1.1904761904761904E-2</v>
      </c>
      <c r="AY203" s="65">
        <f t="shared" ca="1" si="155"/>
        <v>1.1904761904761904E-2</v>
      </c>
      <c r="AZ203" s="65">
        <f t="shared" ca="1" si="155"/>
        <v>1.1904761904761904E-2</v>
      </c>
      <c r="BA203" s="65">
        <f t="shared" ca="1" si="155"/>
        <v>1.1904761904761904E-2</v>
      </c>
      <c r="BB203" s="65">
        <f t="shared" ca="1" si="155"/>
        <v>1.1904761904761904E-2</v>
      </c>
      <c r="BC203" s="65">
        <f t="shared" ca="1" si="155"/>
        <v>1.1904761904761904E-2</v>
      </c>
      <c r="BD203" s="65">
        <f t="shared" ca="1" si="155"/>
        <v>1.1904761904761904E-2</v>
      </c>
      <c r="BE203" s="65">
        <f t="shared" ca="1" si="155"/>
        <v>1.1904761904761904E-2</v>
      </c>
      <c r="BF203" s="65">
        <f t="shared" ca="1" si="155"/>
        <v>1.1904761904761904E-2</v>
      </c>
      <c r="BG203" s="65">
        <f t="shared" ca="1" si="155"/>
        <v>1.1904761904761904E-2</v>
      </c>
      <c r="BH203" s="65">
        <f t="shared" ca="1" si="155"/>
        <v>1.1904761904761904E-2</v>
      </c>
      <c r="BI203" s="65">
        <f t="shared" ca="1" si="155"/>
        <v>1.1904761904761904E-2</v>
      </c>
      <c r="BJ203" s="65">
        <f t="shared" ca="1" si="155"/>
        <v>1.1904761904761904E-2</v>
      </c>
      <c r="BK203" s="65">
        <f t="shared" ca="1" si="155"/>
        <v>1.1904761904761904E-2</v>
      </c>
      <c r="BL203" s="65">
        <f t="shared" ca="1" si="155"/>
        <v>1.1904761904761904E-2</v>
      </c>
      <c r="BM203" s="65">
        <f t="shared" ca="1" si="155"/>
        <v>1.1904761904761904E-2</v>
      </c>
      <c r="BN203" s="65">
        <f t="shared" ca="1" si="155"/>
        <v>1.1904761904761904E-2</v>
      </c>
      <c r="BO203" s="65">
        <f t="shared" ca="1" si="155"/>
        <v>1.1904761904761904E-2</v>
      </c>
      <c r="BP203" s="65">
        <f t="shared" ca="1" si="155"/>
        <v>1.1904761904761904E-2</v>
      </c>
      <c r="BQ203" s="65">
        <f t="shared" ca="1" si="155"/>
        <v>1.1904761904761904E-2</v>
      </c>
      <c r="BR203" s="65">
        <f t="shared" ca="1" si="155"/>
        <v>1.1904761904761904E-2</v>
      </c>
      <c r="BS203" s="65">
        <f t="shared" ca="1" si="155"/>
        <v>1.1904761904761904E-2</v>
      </c>
      <c r="BT203" s="65">
        <f t="shared" ca="1" si="155"/>
        <v>1.1904761904761904E-2</v>
      </c>
      <c r="BU203" s="65">
        <f t="shared" ca="1" si="155"/>
        <v>1.1904761904761904E-2</v>
      </c>
      <c r="BV203" s="65">
        <f t="shared" ca="1" si="155"/>
        <v>1.1904761904761904E-2</v>
      </c>
      <c r="BW203" s="65">
        <f t="shared" ca="1" si="155"/>
        <v>1.1904761904761904E-2</v>
      </c>
      <c r="BX203" s="65">
        <f t="shared" ca="1" si="155"/>
        <v>1.1904761904761904E-2</v>
      </c>
      <c r="BY203" s="65">
        <f t="shared" ca="1" si="155"/>
        <v>1.1904761904761904E-2</v>
      </c>
      <c r="BZ203" s="65">
        <f t="shared" ca="1" si="155"/>
        <v>1.1904761904761904E-2</v>
      </c>
      <c r="CA203" s="65">
        <f t="shared" ca="1" si="155"/>
        <v>1.1904761904761904E-2</v>
      </c>
      <c r="CB203" s="65">
        <f t="shared" ca="1" si="155"/>
        <v>1.1904761904761904E-2</v>
      </c>
      <c r="CC203" s="65">
        <f t="shared" ca="1" si="155"/>
        <v>1.1904761904761904E-2</v>
      </c>
      <c r="CD203" s="65">
        <f t="shared" ca="1" si="155"/>
        <v>1.1904761904761904E-2</v>
      </c>
      <c r="CE203" s="65">
        <f t="shared" ca="1" si="155"/>
        <v>0</v>
      </c>
      <c r="CF203" s="65">
        <f t="shared" ca="1" si="155"/>
        <v>0</v>
      </c>
    </row>
    <row r="204" spans="2:84" s="53" customFormat="1" ht="12" x14ac:dyDescent="0.25">
      <c r="B204" s="50">
        <f>ROW()</f>
        <v>204</v>
      </c>
      <c r="O204" s="56"/>
      <c r="P204" s="57"/>
      <c r="Q204" s="58"/>
      <c r="U204" s="62"/>
      <c r="W204" s="61"/>
      <c r="X204" s="65">
        <f t="shared" ca="1" si="149"/>
        <v>1.1904761904761904E-2</v>
      </c>
      <c r="Y204" s="65">
        <f t="shared" ca="1" si="154"/>
        <v>1.1904761904761904E-2</v>
      </c>
      <c r="Z204" s="65">
        <f t="shared" ca="1" si="154"/>
        <v>1.1904761904761904E-2</v>
      </c>
      <c r="AA204" s="65">
        <f t="shared" ca="1" si="154"/>
        <v>1.1904761904761904E-2</v>
      </c>
      <c r="AB204" s="65">
        <f t="shared" ca="1" si="154"/>
        <v>1.1904761904761904E-2</v>
      </c>
      <c r="AC204" s="65">
        <f t="shared" ca="1" si="154"/>
        <v>1.1904761904761904E-2</v>
      </c>
      <c r="AD204" s="65">
        <f t="shared" ca="1" si="154"/>
        <v>1.1904761904761904E-2</v>
      </c>
      <c r="AE204" s="65">
        <f t="shared" ca="1" si="154"/>
        <v>1.1904761904761904E-2</v>
      </c>
      <c r="AF204" s="65">
        <f t="shared" ca="1" si="154"/>
        <v>1.1904761904761904E-2</v>
      </c>
      <c r="AG204" s="65">
        <f t="shared" ca="1" si="154"/>
        <v>1.1904761904761904E-2</v>
      </c>
      <c r="AH204" s="65">
        <f t="shared" ca="1" si="154"/>
        <v>1.1904761904761904E-2</v>
      </c>
      <c r="AI204" s="65">
        <f t="shared" ca="1" si="154"/>
        <v>1.1904761904761904E-2</v>
      </c>
      <c r="AJ204" s="65">
        <f t="shared" ca="1" si="155"/>
        <v>1.1904761904761904E-2</v>
      </c>
      <c r="AK204" s="65">
        <f t="shared" ca="1" si="155"/>
        <v>1.1904761904761904E-2</v>
      </c>
      <c r="AL204" s="65">
        <f t="shared" ca="1" si="155"/>
        <v>1.1904761904761904E-2</v>
      </c>
      <c r="AM204" s="65">
        <f t="shared" ca="1" si="155"/>
        <v>1.1904761904761904E-2</v>
      </c>
      <c r="AN204" s="65">
        <f t="shared" ca="1" si="155"/>
        <v>1.1904761904761904E-2</v>
      </c>
      <c r="AO204" s="65">
        <f t="shared" ca="1" si="155"/>
        <v>1.1904761904761904E-2</v>
      </c>
      <c r="AP204" s="65">
        <f t="shared" ca="1" si="155"/>
        <v>1.1904761904761904E-2</v>
      </c>
      <c r="AQ204" s="65">
        <f t="shared" ca="1" si="155"/>
        <v>1.1904761904761904E-2</v>
      </c>
      <c r="AR204" s="65">
        <f t="shared" ca="1" si="155"/>
        <v>1.1904761904761904E-2</v>
      </c>
      <c r="AS204" s="65">
        <f t="shared" ca="1" si="155"/>
        <v>1.1904761904761904E-2</v>
      </c>
      <c r="AT204" s="65">
        <f t="shared" ca="1" si="155"/>
        <v>1.1904761904761904E-2</v>
      </c>
      <c r="AU204" s="65">
        <f t="shared" ca="1" si="155"/>
        <v>1.1904761904761904E-2</v>
      </c>
      <c r="AV204" s="65">
        <f t="shared" ca="1" si="155"/>
        <v>1.1904761904761904E-2</v>
      </c>
      <c r="AW204" s="65">
        <f t="shared" ca="1" si="155"/>
        <v>1.1904761904761904E-2</v>
      </c>
      <c r="AX204" s="65">
        <f t="shared" ca="1" si="155"/>
        <v>1.1904761904761904E-2</v>
      </c>
      <c r="AY204" s="65">
        <f t="shared" ca="1" si="155"/>
        <v>1.1904761904761904E-2</v>
      </c>
      <c r="AZ204" s="65">
        <f t="shared" ca="1" si="155"/>
        <v>1.1904761904761904E-2</v>
      </c>
      <c r="BA204" s="65">
        <f t="shared" ca="1" si="155"/>
        <v>1.1904761904761904E-2</v>
      </c>
      <c r="BB204" s="65">
        <f t="shared" ca="1" si="155"/>
        <v>1.1904761904761904E-2</v>
      </c>
      <c r="BC204" s="65">
        <f t="shared" ca="1" si="155"/>
        <v>1.1904761904761904E-2</v>
      </c>
      <c r="BD204" s="65">
        <f t="shared" ca="1" si="155"/>
        <v>1.1904761904761904E-2</v>
      </c>
      <c r="BE204" s="65">
        <f t="shared" ca="1" si="155"/>
        <v>1.1904761904761904E-2</v>
      </c>
      <c r="BF204" s="65">
        <f t="shared" ca="1" si="155"/>
        <v>1.1904761904761904E-2</v>
      </c>
      <c r="BG204" s="65">
        <f t="shared" ca="1" si="155"/>
        <v>1.1904761904761904E-2</v>
      </c>
      <c r="BH204" s="65">
        <f t="shared" ca="1" si="155"/>
        <v>1.1904761904761904E-2</v>
      </c>
      <c r="BI204" s="65">
        <f t="shared" ca="1" si="155"/>
        <v>1.1904761904761904E-2</v>
      </c>
      <c r="BJ204" s="65">
        <f t="shared" ca="1" si="155"/>
        <v>1.1904761904761904E-2</v>
      </c>
      <c r="BK204" s="65">
        <f t="shared" ca="1" si="155"/>
        <v>1.1904761904761904E-2</v>
      </c>
      <c r="BL204" s="65">
        <f t="shared" ca="1" si="155"/>
        <v>1.1904761904761904E-2</v>
      </c>
      <c r="BM204" s="65">
        <f t="shared" ca="1" si="155"/>
        <v>1.1904761904761904E-2</v>
      </c>
      <c r="BN204" s="65">
        <f t="shared" ca="1" si="155"/>
        <v>1.1904761904761904E-2</v>
      </c>
      <c r="BO204" s="65">
        <f t="shared" ca="1" si="155"/>
        <v>1.1904761904761904E-2</v>
      </c>
      <c r="BP204" s="65">
        <f t="shared" ca="1" si="155"/>
        <v>1.1904761904761904E-2</v>
      </c>
      <c r="BQ204" s="65">
        <f t="shared" ca="1" si="155"/>
        <v>1.1904761904761904E-2</v>
      </c>
      <c r="BR204" s="65">
        <f t="shared" ca="1" si="155"/>
        <v>1.1904761904761904E-2</v>
      </c>
      <c r="BS204" s="65">
        <f t="shared" ca="1" si="155"/>
        <v>1.1904761904761904E-2</v>
      </c>
      <c r="BT204" s="65">
        <f t="shared" ca="1" si="155"/>
        <v>1.1904761904761904E-2</v>
      </c>
      <c r="BU204" s="65">
        <f t="shared" ca="1" si="155"/>
        <v>1.1904761904761904E-2</v>
      </c>
      <c r="BV204" s="65">
        <f t="shared" ca="1" si="155"/>
        <v>1.1904761904761904E-2</v>
      </c>
      <c r="BW204" s="65">
        <f t="shared" ca="1" si="155"/>
        <v>1.1904761904761904E-2</v>
      </c>
      <c r="BX204" s="65">
        <f t="shared" ca="1" si="155"/>
        <v>1.1904761904761904E-2</v>
      </c>
      <c r="BY204" s="65">
        <f t="shared" ca="1" si="155"/>
        <v>1.1904761904761904E-2</v>
      </c>
      <c r="BZ204" s="65">
        <f t="shared" ca="1" si="155"/>
        <v>1.1904761904761904E-2</v>
      </c>
      <c r="CA204" s="65">
        <f t="shared" ca="1" si="155"/>
        <v>1.1904761904761904E-2</v>
      </c>
      <c r="CB204" s="65">
        <f t="shared" ca="1" si="155"/>
        <v>1.1904761904761904E-2</v>
      </c>
      <c r="CC204" s="65">
        <f t="shared" ca="1" si="155"/>
        <v>1.1904761904761904E-2</v>
      </c>
      <c r="CD204" s="65">
        <f t="shared" ca="1" si="155"/>
        <v>1.1904761904761904E-2</v>
      </c>
      <c r="CE204" s="65">
        <f t="shared" ca="1" si="155"/>
        <v>0</v>
      </c>
      <c r="CF204" s="65">
        <f t="shared" ca="1" si="155"/>
        <v>0</v>
      </c>
    </row>
    <row r="205" spans="2:84" s="53" customFormat="1" ht="12" x14ac:dyDescent="0.25">
      <c r="B205" s="50">
        <f>ROW()</f>
        <v>205</v>
      </c>
      <c r="O205" s="56"/>
      <c r="P205" s="57"/>
      <c r="Q205" s="58"/>
      <c r="U205" s="62"/>
      <c r="W205" s="61"/>
      <c r="X205" s="65">
        <f t="shared" ca="1" si="149"/>
        <v>0</v>
      </c>
      <c r="Y205" s="65">
        <f t="shared" ca="1" si="154"/>
        <v>0</v>
      </c>
      <c r="Z205" s="65">
        <f t="shared" ca="1" si="154"/>
        <v>0</v>
      </c>
      <c r="AA205" s="65">
        <f t="shared" ca="1" si="154"/>
        <v>0</v>
      </c>
      <c r="AB205" s="65">
        <f t="shared" ca="1" si="154"/>
        <v>0</v>
      </c>
      <c r="AC205" s="65">
        <f t="shared" ca="1" si="154"/>
        <v>0</v>
      </c>
      <c r="AD205" s="65">
        <f t="shared" ca="1" si="154"/>
        <v>0</v>
      </c>
      <c r="AE205" s="65">
        <f t="shared" ca="1" si="154"/>
        <v>0</v>
      </c>
      <c r="AF205" s="65">
        <f t="shared" ca="1" si="154"/>
        <v>0</v>
      </c>
      <c r="AG205" s="65">
        <f t="shared" ca="1" si="154"/>
        <v>0</v>
      </c>
      <c r="AH205" s="65">
        <f t="shared" ca="1" si="154"/>
        <v>0</v>
      </c>
      <c r="AI205" s="65">
        <f t="shared" ca="1" si="154"/>
        <v>0</v>
      </c>
      <c r="AJ205" s="65">
        <f t="shared" ca="1" si="155"/>
        <v>0</v>
      </c>
      <c r="AK205" s="65">
        <f t="shared" ca="1" si="155"/>
        <v>0</v>
      </c>
      <c r="AL205" s="65">
        <f t="shared" ref="AJ205:CF210" ca="1" si="156">SUMIFS(INDIRECT("Prcsses!"&amp;ADDRESS($B205,$X$2)&amp;":"&amp;ADDRESS($B205,$X$2-1+$P$8)),INDIRECT("Prcsses!"&amp;ADDRESS($B$8,$X$2)&amp;":"&amp;ADDRESS($B$8,$X$2-1+$P$8)),AL$8)</f>
        <v>0</v>
      </c>
      <c r="AM205" s="65">
        <f t="shared" ca="1" si="156"/>
        <v>0</v>
      </c>
      <c r="AN205" s="65">
        <f t="shared" ca="1" si="156"/>
        <v>0</v>
      </c>
      <c r="AO205" s="65">
        <f t="shared" ca="1" si="156"/>
        <v>0</v>
      </c>
      <c r="AP205" s="65">
        <f t="shared" ca="1" si="156"/>
        <v>0</v>
      </c>
      <c r="AQ205" s="65">
        <f t="shared" ca="1" si="156"/>
        <v>0</v>
      </c>
      <c r="AR205" s="65">
        <f t="shared" ca="1" si="156"/>
        <v>0</v>
      </c>
      <c r="AS205" s="65">
        <f t="shared" ca="1" si="156"/>
        <v>0</v>
      </c>
      <c r="AT205" s="65">
        <f t="shared" ca="1" si="156"/>
        <v>0</v>
      </c>
      <c r="AU205" s="65">
        <f t="shared" ca="1" si="156"/>
        <v>0</v>
      </c>
      <c r="AV205" s="65">
        <f t="shared" ca="1" si="156"/>
        <v>0</v>
      </c>
      <c r="AW205" s="65">
        <f t="shared" ca="1" si="156"/>
        <v>0</v>
      </c>
      <c r="AX205" s="65">
        <f t="shared" ca="1" si="156"/>
        <v>0</v>
      </c>
      <c r="AY205" s="65">
        <f t="shared" ca="1" si="156"/>
        <v>0</v>
      </c>
      <c r="AZ205" s="65">
        <f t="shared" ca="1" si="156"/>
        <v>0</v>
      </c>
      <c r="BA205" s="65">
        <f t="shared" ca="1" si="156"/>
        <v>0</v>
      </c>
      <c r="BB205" s="65">
        <f t="shared" ca="1" si="156"/>
        <v>0</v>
      </c>
      <c r="BC205" s="65">
        <f t="shared" ca="1" si="156"/>
        <v>0</v>
      </c>
      <c r="BD205" s="65">
        <f t="shared" ca="1" si="156"/>
        <v>0</v>
      </c>
      <c r="BE205" s="65">
        <f t="shared" ca="1" si="156"/>
        <v>0</v>
      </c>
      <c r="BF205" s="65">
        <f t="shared" ca="1" si="156"/>
        <v>0</v>
      </c>
      <c r="BG205" s="65">
        <f t="shared" ca="1" si="156"/>
        <v>0</v>
      </c>
      <c r="BH205" s="65">
        <f t="shared" ca="1" si="156"/>
        <v>0</v>
      </c>
      <c r="BI205" s="65">
        <f t="shared" ca="1" si="156"/>
        <v>0</v>
      </c>
      <c r="BJ205" s="65">
        <f t="shared" ca="1" si="156"/>
        <v>0</v>
      </c>
      <c r="BK205" s="65">
        <f t="shared" ca="1" si="156"/>
        <v>0</v>
      </c>
      <c r="BL205" s="65">
        <f t="shared" ca="1" si="156"/>
        <v>0</v>
      </c>
      <c r="BM205" s="65">
        <f t="shared" ca="1" si="156"/>
        <v>0</v>
      </c>
      <c r="BN205" s="65">
        <f t="shared" ca="1" si="156"/>
        <v>0</v>
      </c>
      <c r="BO205" s="65">
        <f t="shared" ca="1" si="156"/>
        <v>0</v>
      </c>
      <c r="BP205" s="65">
        <f t="shared" ca="1" si="156"/>
        <v>0</v>
      </c>
      <c r="BQ205" s="65">
        <f t="shared" ca="1" si="156"/>
        <v>0</v>
      </c>
      <c r="BR205" s="65">
        <f t="shared" ca="1" si="156"/>
        <v>0</v>
      </c>
      <c r="BS205" s="65">
        <f t="shared" ca="1" si="156"/>
        <v>0</v>
      </c>
      <c r="BT205" s="65">
        <f t="shared" ca="1" si="156"/>
        <v>0</v>
      </c>
      <c r="BU205" s="65">
        <f t="shared" ca="1" si="156"/>
        <v>0</v>
      </c>
      <c r="BV205" s="65">
        <f t="shared" ca="1" si="156"/>
        <v>0</v>
      </c>
      <c r="BW205" s="65">
        <f t="shared" ca="1" si="156"/>
        <v>0</v>
      </c>
      <c r="BX205" s="65">
        <f t="shared" ca="1" si="156"/>
        <v>0</v>
      </c>
      <c r="BY205" s="65">
        <f t="shared" ca="1" si="156"/>
        <v>0</v>
      </c>
      <c r="BZ205" s="65">
        <f t="shared" ca="1" si="156"/>
        <v>0</v>
      </c>
      <c r="CA205" s="65">
        <f t="shared" ca="1" si="156"/>
        <v>0</v>
      </c>
      <c r="CB205" s="65">
        <f t="shared" ca="1" si="156"/>
        <v>0</v>
      </c>
      <c r="CC205" s="65">
        <f t="shared" ca="1" si="156"/>
        <v>0</v>
      </c>
      <c r="CD205" s="65">
        <f t="shared" ca="1" si="156"/>
        <v>0</v>
      </c>
      <c r="CE205" s="65">
        <f t="shared" ca="1" si="156"/>
        <v>0</v>
      </c>
      <c r="CF205" s="65">
        <f t="shared" ca="1" si="156"/>
        <v>0</v>
      </c>
    </row>
    <row r="206" spans="2:84" s="53" customFormat="1" ht="12" x14ac:dyDescent="0.25">
      <c r="B206" s="50">
        <f>ROW()</f>
        <v>206</v>
      </c>
      <c r="O206" s="56"/>
      <c r="P206" s="57"/>
      <c r="Q206" s="58"/>
      <c r="U206" s="62"/>
      <c r="W206" s="61"/>
      <c r="X206" s="65">
        <f t="shared" ca="1" si="149"/>
        <v>0</v>
      </c>
      <c r="Y206" s="65">
        <f t="shared" ca="1" si="154"/>
        <v>0</v>
      </c>
      <c r="Z206" s="65">
        <f t="shared" ca="1" si="154"/>
        <v>0</v>
      </c>
      <c r="AA206" s="65">
        <f t="shared" ca="1" si="154"/>
        <v>0</v>
      </c>
      <c r="AB206" s="65">
        <f t="shared" ca="1" si="154"/>
        <v>0</v>
      </c>
      <c r="AC206" s="65">
        <f t="shared" ca="1" si="154"/>
        <v>0</v>
      </c>
      <c r="AD206" s="65">
        <f t="shared" ca="1" si="154"/>
        <v>0</v>
      </c>
      <c r="AE206" s="65">
        <f t="shared" ca="1" si="154"/>
        <v>0</v>
      </c>
      <c r="AF206" s="65">
        <f t="shared" ca="1" si="154"/>
        <v>0</v>
      </c>
      <c r="AG206" s="65">
        <f t="shared" ca="1" si="154"/>
        <v>0</v>
      </c>
      <c r="AH206" s="65">
        <f t="shared" ca="1" si="154"/>
        <v>0</v>
      </c>
      <c r="AI206" s="65">
        <f t="shared" ca="1" si="154"/>
        <v>0</v>
      </c>
      <c r="AJ206" s="65">
        <f t="shared" ca="1" si="156"/>
        <v>0</v>
      </c>
      <c r="AK206" s="65">
        <f t="shared" ca="1" si="156"/>
        <v>0</v>
      </c>
      <c r="AL206" s="65">
        <f t="shared" ca="1" si="156"/>
        <v>0</v>
      </c>
      <c r="AM206" s="65">
        <f t="shared" ca="1" si="156"/>
        <v>0</v>
      </c>
      <c r="AN206" s="65">
        <f t="shared" ca="1" si="156"/>
        <v>0</v>
      </c>
      <c r="AO206" s="65">
        <f t="shared" ca="1" si="156"/>
        <v>0</v>
      </c>
      <c r="AP206" s="65">
        <f t="shared" ca="1" si="156"/>
        <v>0</v>
      </c>
      <c r="AQ206" s="65">
        <f t="shared" ca="1" si="156"/>
        <v>0</v>
      </c>
      <c r="AR206" s="65">
        <f t="shared" ca="1" si="156"/>
        <v>0</v>
      </c>
      <c r="AS206" s="65">
        <f t="shared" ca="1" si="156"/>
        <v>0</v>
      </c>
      <c r="AT206" s="65">
        <f t="shared" ca="1" si="156"/>
        <v>0</v>
      </c>
      <c r="AU206" s="65">
        <f t="shared" ca="1" si="156"/>
        <v>0</v>
      </c>
      <c r="AV206" s="65">
        <f t="shared" ca="1" si="156"/>
        <v>0</v>
      </c>
      <c r="AW206" s="65">
        <f t="shared" ca="1" si="156"/>
        <v>0</v>
      </c>
      <c r="AX206" s="65">
        <f t="shared" ca="1" si="156"/>
        <v>0</v>
      </c>
      <c r="AY206" s="65">
        <f t="shared" ca="1" si="156"/>
        <v>0</v>
      </c>
      <c r="AZ206" s="65">
        <f t="shared" ca="1" si="156"/>
        <v>0</v>
      </c>
      <c r="BA206" s="65">
        <f t="shared" ca="1" si="156"/>
        <v>0</v>
      </c>
      <c r="BB206" s="65">
        <f t="shared" ca="1" si="156"/>
        <v>0</v>
      </c>
      <c r="BC206" s="65">
        <f t="shared" ca="1" si="156"/>
        <v>0</v>
      </c>
      <c r="BD206" s="65">
        <f t="shared" ca="1" si="156"/>
        <v>0</v>
      </c>
      <c r="BE206" s="65">
        <f t="shared" ca="1" si="156"/>
        <v>0</v>
      </c>
      <c r="BF206" s="65">
        <f t="shared" ca="1" si="156"/>
        <v>0</v>
      </c>
      <c r="BG206" s="65">
        <f t="shared" ca="1" si="156"/>
        <v>0</v>
      </c>
      <c r="BH206" s="65">
        <f t="shared" ca="1" si="156"/>
        <v>0</v>
      </c>
      <c r="BI206" s="65">
        <f t="shared" ca="1" si="156"/>
        <v>0</v>
      </c>
      <c r="BJ206" s="65">
        <f t="shared" ca="1" si="156"/>
        <v>0</v>
      </c>
      <c r="BK206" s="65">
        <f t="shared" ca="1" si="156"/>
        <v>0</v>
      </c>
      <c r="BL206" s="65">
        <f t="shared" ca="1" si="156"/>
        <v>0</v>
      </c>
      <c r="BM206" s="65">
        <f t="shared" ca="1" si="156"/>
        <v>0</v>
      </c>
      <c r="BN206" s="65">
        <f t="shared" ca="1" si="156"/>
        <v>0</v>
      </c>
      <c r="BO206" s="65">
        <f t="shared" ca="1" si="156"/>
        <v>0</v>
      </c>
      <c r="BP206" s="65">
        <f t="shared" ca="1" si="156"/>
        <v>0</v>
      </c>
      <c r="BQ206" s="65">
        <f t="shared" ca="1" si="156"/>
        <v>0</v>
      </c>
      <c r="BR206" s="65">
        <f t="shared" ca="1" si="156"/>
        <v>0</v>
      </c>
      <c r="BS206" s="65">
        <f t="shared" ca="1" si="156"/>
        <v>0</v>
      </c>
      <c r="BT206" s="65">
        <f t="shared" ca="1" si="156"/>
        <v>0</v>
      </c>
      <c r="BU206" s="65">
        <f t="shared" ca="1" si="156"/>
        <v>0</v>
      </c>
      <c r="BV206" s="65">
        <f t="shared" ca="1" si="156"/>
        <v>0</v>
      </c>
      <c r="BW206" s="65">
        <f t="shared" ca="1" si="156"/>
        <v>0</v>
      </c>
      <c r="BX206" s="65">
        <f t="shared" ca="1" si="156"/>
        <v>0</v>
      </c>
      <c r="BY206" s="65">
        <f t="shared" ca="1" si="156"/>
        <v>0</v>
      </c>
      <c r="BZ206" s="65">
        <f t="shared" ca="1" si="156"/>
        <v>0</v>
      </c>
      <c r="CA206" s="65">
        <f t="shared" ca="1" si="156"/>
        <v>0</v>
      </c>
      <c r="CB206" s="65">
        <f t="shared" ca="1" si="156"/>
        <v>0</v>
      </c>
      <c r="CC206" s="65">
        <f t="shared" ca="1" si="156"/>
        <v>0</v>
      </c>
      <c r="CD206" s="65">
        <f t="shared" ca="1" si="156"/>
        <v>0</v>
      </c>
      <c r="CE206" s="65">
        <f t="shared" ca="1" si="156"/>
        <v>0</v>
      </c>
      <c r="CF206" s="65">
        <f t="shared" ca="1" si="156"/>
        <v>0</v>
      </c>
    </row>
    <row r="207" spans="2:84" s="53" customFormat="1" ht="12" x14ac:dyDescent="0.25">
      <c r="B207" s="50">
        <f>ROW()</f>
        <v>207</v>
      </c>
      <c r="O207" s="56"/>
      <c r="P207" s="57"/>
      <c r="Q207" s="58"/>
      <c r="U207" s="62"/>
      <c r="W207" s="61"/>
      <c r="X207" s="65">
        <f t="shared" ca="1" si="149"/>
        <v>0</v>
      </c>
      <c r="Y207" s="65">
        <f t="shared" ca="1" si="154"/>
        <v>0</v>
      </c>
      <c r="Z207" s="65">
        <f t="shared" ca="1" si="154"/>
        <v>0</v>
      </c>
      <c r="AA207" s="65">
        <f t="shared" ca="1" si="154"/>
        <v>0</v>
      </c>
      <c r="AB207" s="65">
        <f t="shared" ca="1" si="154"/>
        <v>0</v>
      </c>
      <c r="AC207" s="65">
        <f t="shared" ca="1" si="154"/>
        <v>0</v>
      </c>
      <c r="AD207" s="65">
        <f t="shared" ca="1" si="154"/>
        <v>0</v>
      </c>
      <c r="AE207" s="65">
        <f t="shared" ca="1" si="154"/>
        <v>0</v>
      </c>
      <c r="AF207" s="65">
        <f t="shared" ca="1" si="154"/>
        <v>0</v>
      </c>
      <c r="AG207" s="65">
        <f t="shared" ca="1" si="154"/>
        <v>0</v>
      </c>
      <c r="AH207" s="65">
        <f t="shared" ca="1" si="154"/>
        <v>0</v>
      </c>
      <c r="AI207" s="65">
        <f t="shared" ca="1" si="154"/>
        <v>0</v>
      </c>
      <c r="AJ207" s="65">
        <f t="shared" ca="1" si="156"/>
        <v>0</v>
      </c>
      <c r="AK207" s="65">
        <f t="shared" ca="1" si="156"/>
        <v>0</v>
      </c>
      <c r="AL207" s="65">
        <f t="shared" ca="1" si="156"/>
        <v>0</v>
      </c>
      <c r="AM207" s="65">
        <f t="shared" ca="1" si="156"/>
        <v>0</v>
      </c>
      <c r="AN207" s="65">
        <f t="shared" ca="1" si="156"/>
        <v>0</v>
      </c>
      <c r="AO207" s="65">
        <f t="shared" ca="1" si="156"/>
        <v>0</v>
      </c>
      <c r="AP207" s="65">
        <f t="shared" ca="1" si="156"/>
        <v>0</v>
      </c>
      <c r="AQ207" s="65">
        <f t="shared" ca="1" si="156"/>
        <v>0</v>
      </c>
      <c r="AR207" s="65">
        <f t="shared" ca="1" si="156"/>
        <v>0</v>
      </c>
      <c r="AS207" s="65">
        <f t="shared" ca="1" si="156"/>
        <v>0</v>
      </c>
      <c r="AT207" s="65">
        <f t="shared" ca="1" si="156"/>
        <v>0</v>
      </c>
      <c r="AU207" s="65">
        <f t="shared" ca="1" si="156"/>
        <v>0</v>
      </c>
      <c r="AV207" s="65">
        <f t="shared" ca="1" si="156"/>
        <v>0</v>
      </c>
      <c r="AW207" s="65">
        <f t="shared" ca="1" si="156"/>
        <v>0</v>
      </c>
      <c r="AX207" s="65">
        <f t="shared" ca="1" si="156"/>
        <v>0</v>
      </c>
      <c r="AY207" s="65">
        <f t="shared" ca="1" si="156"/>
        <v>0</v>
      </c>
      <c r="AZ207" s="65">
        <f t="shared" ca="1" si="156"/>
        <v>0</v>
      </c>
      <c r="BA207" s="65">
        <f t="shared" ca="1" si="156"/>
        <v>0</v>
      </c>
      <c r="BB207" s="65">
        <f t="shared" ca="1" si="156"/>
        <v>0</v>
      </c>
      <c r="BC207" s="65">
        <f t="shared" ca="1" si="156"/>
        <v>0</v>
      </c>
      <c r="BD207" s="65">
        <f t="shared" ca="1" si="156"/>
        <v>0</v>
      </c>
      <c r="BE207" s="65">
        <f t="shared" ca="1" si="156"/>
        <v>0</v>
      </c>
      <c r="BF207" s="65">
        <f t="shared" ca="1" si="156"/>
        <v>0</v>
      </c>
      <c r="BG207" s="65">
        <f t="shared" ca="1" si="156"/>
        <v>0</v>
      </c>
      <c r="BH207" s="65">
        <f t="shared" ca="1" si="156"/>
        <v>0</v>
      </c>
      <c r="BI207" s="65">
        <f t="shared" ca="1" si="156"/>
        <v>0</v>
      </c>
      <c r="BJ207" s="65">
        <f t="shared" ca="1" si="156"/>
        <v>0</v>
      </c>
      <c r="BK207" s="65">
        <f t="shared" ca="1" si="156"/>
        <v>0</v>
      </c>
      <c r="BL207" s="65">
        <f t="shared" ca="1" si="156"/>
        <v>0</v>
      </c>
      <c r="BM207" s="65">
        <f t="shared" ca="1" si="156"/>
        <v>0</v>
      </c>
      <c r="BN207" s="65">
        <f t="shared" ca="1" si="156"/>
        <v>0</v>
      </c>
      <c r="BO207" s="65">
        <f t="shared" ca="1" si="156"/>
        <v>0</v>
      </c>
      <c r="BP207" s="65">
        <f t="shared" ca="1" si="156"/>
        <v>0</v>
      </c>
      <c r="BQ207" s="65">
        <f t="shared" ca="1" si="156"/>
        <v>0</v>
      </c>
      <c r="BR207" s="65">
        <f t="shared" ca="1" si="156"/>
        <v>0</v>
      </c>
      <c r="BS207" s="65">
        <f t="shared" ca="1" si="156"/>
        <v>0</v>
      </c>
      <c r="BT207" s="65">
        <f t="shared" ca="1" si="156"/>
        <v>0</v>
      </c>
      <c r="BU207" s="65">
        <f t="shared" ca="1" si="156"/>
        <v>0</v>
      </c>
      <c r="BV207" s="65">
        <f t="shared" ca="1" si="156"/>
        <v>0</v>
      </c>
      <c r="BW207" s="65">
        <f t="shared" ca="1" si="156"/>
        <v>0</v>
      </c>
      <c r="BX207" s="65">
        <f t="shared" ca="1" si="156"/>
        <v>0</v>
      </c>
      <c r="BY207" s="65">
        <f t="shared" ca="1" si="156"/>
        <v>0</v>
      </c>
      <c r="BZ207" s="65">
        <f t="shared" ca="1" si="156"/>
        <v>0</v>
      </c>
      <c r="CA207" s="65">
        <f t="shared" ca="1" si="156"/>
        <v>0</v>
      </c>
      <c r="CB207" s="65">
        <f t="shared" ca="1" si="156"/>
        <v>0</v>
      </c>
      <c r="CC207" s="65">
        <f t="shared" ca="1" si="156"/>
        <v>0</v>
      </c>
      <c r="CD207" s="65">
        <f t="shared" ca="1" si="156"/>
        <v>0</v>
      </c>
      <c r="CE207" s="65">
        <f t="shared" ca="1" si="156"/>
        <v>0</v>
      </c>
      <c r="CF207" s="65">
        <f t="shared" ca="1" si="156"/>
        <v>0</v>
      </c>
    </row>
    <row r="208" spans="2:84" s="53" customFormat="1" ht="12" x14ac:dyDescent="0.25">
      <c r="B208" s="50">
        <f>ROW()</f>
        <v>208</v>
      </c>
      <c r="O208" s="56"/>
      <c r="P208" s="57"/>
      <c r="Q208" s="58"/>
      <c r="U208" s="62"/>
      <c r="W208" s="61"/>
      <c r="X208" s="65">
        <f t="shared" ca="1" si="149"/>
        <v>8.3333333333333332E-3</v>
      </c>
      <c r="Y208" s="65">
        <f t="shared" ca="1" si="154"/>
        <v>8.3333333333333332E-3</v>
      </c>
      <c r="Z208" s="65">
        <f t="shared" ca="1" si="154"/>
        <v>8.3333333333333332E-3</v>
      </c>
      <c r="AA208" s="65">
        <f t="shared" ca="1" si="154"/>
        <v>8.3333333333333332E-3</v>
      </c>
      <c r="AB208" s="65">
        <f t="shared" ca="1" si="154"/>
        <v>8.3333333333333332E-3</v>
      </c>
      <c r="AC208" s="65">
        <f t="shared" ca="1" si="154"/>
        <v>8.3333333333333332E-3</v>
      </c>
      <c r="AD208" s="65">
        <f t="shared" ca="1" si="154"/>
        <v>8.3333333333333332E-3</v>
      </c>
      <c r="AE208" s="65">
        <f t="shared" ca="1" si="154"/>
        <v>8.3333333333333332E-3</v>
      </c>
      <c r="AF208" s="65">
        <f t="shared" ca="1" si="154"/>
        <v>8.3333333333333332E-3</v>
      </c>
      <c r="AG208" s="65">
        <f t="shared" ca="1" si="154"/>
        <v>8.3333333333333332E-3</v>
      </c>
      <c r="AH208" s="65">
        <f t="shared" ca="1" si="154"/>
        <v>8.3333333333333332E-3</v>
      </c>
      <c r="AI208" s="65">
        <f t="shared" ca="1" si="154"/>
        <v>8.3333333333333332E-3</v>
      </c>
      <c r="AJ208" s="65">
        <f t="shared" ca="1" si="156"/>
        <v>8.3333333333333332E-3</v>
      </c>
      <c r="AK208" s="65">
        <f t="shared" ca="1" si="156"/>
        <v>8.3333333333333332E-3</v>
      </c>
      <c r="AL208" s="65">
        <f t="shared" ca="1" si="156"/>
        <v>8.3333333333333332E-3</v>
      </c>
      <c r="AM208" s="65">
        <f t="shared" ca="1" si="156"/>
        <v>8.3333333333333332E-3</v>
      </c>
      <c r="AN208" s="65">
        <f t="shared" ca="1" si="156"/>
        <v>8.3333333333333332E-3</v>
      </c>
      <c r="AO208" s="65">
        <f t="shared" ca="1" si="156"/>
        <v>8.3333333333333332E-3</v>
      </c>
      <c r="AP208" s="65">
        <f t="shared" ca="1" si="156"/>
        <v>8.3333333333333332E-3</v>
      </c>
      <c r="AQ208" s="65">
        <f t="shared" ca="1" si="156"/>
        <v>8.3333333333333332E-3</v>
      </c>
      <c r="AR208" s="65">
        <f t="shared" ca="1" si="156"/>
        <v>8.3333333333333332E-3</v>
      </c>
      <c r="AS208" s="65">
        <f t="shared" ca="1" si="156"/>
        <v>8.3333333333333332E-3</v>
      </c>
      <c r="AT208" s="65">
        <f t="shared" ca="1" si="156"/>
        <v>8.3333333333333332E-3</v>
      </c>
      <c r="AU208" s="65">
        <f t="shared" ca="1" si="156"/>
        <v>8.3333333333333332E-3</v>
      </c>
      <c r="AV208" s="65">
        <f t="shared" ca="1" si="156"/>
        <v>8.3333333333333332E-3</v>
      </c>
      <c r="AW208" s="65">
        <f t="shared" ca="1" si="156"/>
        <v>8.3333333333333332E-3</v>
      </c>
      <c r="AX208" s="65">
        <f t="shared" ca="1" si="156"/>
        <v>8.3333333333333332E-3</v>
      </c>
      <c r="AY208" s="65">
        <f t="shared" ca="1" si="156"/>
        <v>8.3333333333333332E-3</v>
      </c>
      <c r="AZ208" s="65">
        <f t="shared" ca="1" si="156"/>
        <v>8.3333333333333332E-3</v>
      </c>
      <c r="BA208" s="65">
        <f t="shared" ca="1" si="156"/>
        <v>8.3333333333333332E-3</v>
      </c>
      <c r="BB208" s="65">
        <f t="shared" ca="1" si="156"/>
        <v>8.3333333333333332E-3</v>
      </c>
      <c r="BC208" s="65">
        <f t="shared" ca="1" si="156"/>
        <v>8.3333333333333332E-3</v>
      </c>
      <c r="BD208" s="65">
        <f t="shared" ca="1" si="156"/>
        <v>8.3333333333333332E-3</v>
      </c>
      <c r="BE208" s="65">
        <f t="shared" ca="1" si="156"/>
        <v>8.3333333333333332E-3</v>
      </c>
      <c r="BF208" s="65">
        <f t="shared" ca="1" si="156"/>
        <v>8.3333333333333332E-3</v>
      </c>
      <c r="BG208" s="65">
        <f t="shared" ca="1" si="156"/>
        <v>8.3333333333333332E-3</v>
      </c>
      <c r="BH208" s="65">
        <f t="shared" ca="1" si="156"/>
        <v>8.3333333333333332E-3</v>
      </c>
      <c r="BI208" s="65">
        <f t="shared" ca="1" si="156"/>
        <v>8.3333333333333332E-3</v>
      </c>
      <c r="BJ208" s="65">
        <f t="shared" ca="1" si="156"/>
        <v>8.3333333333333332E-3</v>
      </c>
      <c r="BK208" s="65">
        <f t="shared" ca="1" si="156"/>
        <v>8.3333333333333332E-3</v>
      </c>
      <c r="BL208" s="65">
        <f t="shared" ca="1" si="156"/>
        <v>8.3333333333333332E-3</v>
      </c>
      <c r="BM208" s="65">
        <f t="shared" ca="1" si="156"/>
        <v>8.3333333333333332E-3</v>
      </c>
      <c r="BN208" s="65">
        <f t="shared" ca="1" si="156"/>
        <v>8.3333333333333332E-3</v>
      </c>
      <c r="BO208" s="65">
        <f t="shared" ca="1" si="156"/>
        <v>8.3333333333333332E-3</v>
      </c>
      <c r="BP208" s="65">
        <f t="shared" ca="1" si="156"/>
        <v>8.3333333333333332E-3</v>
      </c>
      <c r="BQ208" s="65">
        <f t="shared" ca="1" si="156"/>
        <v>8.3333333333333332E-3</v>
      </c>
      <c r="BR208" s="65">
        <f t="shared" ca="1" si="156"/>
        <v>8.3333333333333332E-3</v>
      </c>
      <c r="BS208" s="65">
        <f t="shared" ca="1" si="156"/>
        <v>8.3333333333333332E-3</v>
      </c>
      <c r="BT208" s="65">
        <f t="shared" ca="1" si="156"/>
        <v>8.3333333333333332E-3</v>
      </c>
      <c r="BU208" s="65">
        <f t="shared" ca="1" si="156"/>
        <v>8.3333333333333332E-3</v>
      </c>
      <c r="BV208" s="65">
        <f t="shared" ca="1" si="156"/>
        <v>8.3333333333333332E-3</v>
      </c>
      <c r="BW208" s="65">
        <f t="shared" ca="1" si="156"/>
        <v>8.3333333333333332E-3</v>
      </c>
      <c r="BX208" s="65">
        <f t="shared" ca="1" si="156"/>
        <v>8.3333333333333332E-3</v>
      </c>
      <c r="BY208" s="65">
        <f t="shared" ca="1" si="156"/>
        <v>8.3333333333333332E-3</v>
      </c>
      <c r="BZ208" s="65">
        <f t="shared" ca="1" si="156"/>
        <v>8.3333333333333332E-3</v>
      </c>
      <c r="CA208" s="65">
        <f t="shared" ca="1" si="156"/>
        <v>8.3333333333333332E-3</v>
      </c>
      <c r="CB208" s="65">
        <f t="shared" ca="1" si="156"/>
        <v>8.3333333333333332E-3</v>
      </c>
      <c r="CC208" s="65">
        <f t="shared" ca="1" si="156"/>
        <v>8.3333333333333332E-3</v>
      </c>
      <c r="CD208" s="65">
        <f t="shared" ca="1" si="156"/>
        <v>8.3333333333333332E-3</v>
      </c>
      <c r="CE208" s="65">
        <f t="shared" ca="1" si="156"/>
        <v>0</v>
      </c>
      <c r="CF208" s="65">
        <f t="shared" ca="1" si="156"/>
        <v>0</v>
      </c>
    </row>
    <row r="209" spans="2:84" s="53" customFormat="1" ht="12" x14ac:dyDescent="0.25">
      <c r="B209" s="50">
        <f>ROW()</f>
        <v>209</v>
      </c>
      <c r="O209" s="56"/>
      <c r="P209" s="57"/>
      <c r="Q209" s="58"/>
      <c r="U209" s="62"/>
      <c r="W209" s="61"/>
      <c r="X209" s="65">
        <f t="shared" ca="1" si="149"/>
        <v>0</v>
      </c>
      <c r="Y209" s="65">
        <f t="shared" ca="1" si="154"/>
        <v>0</v>
      </c>
      <c r="Z209" s="65">
        <f t="shared" ca="1" si="154"/>
        <v>0</v>
      </c>
      <c r="AA209" s="65">
        <f t="shared" ca="1" si="154"/>
        <v>0</v>
      </c>
      <c r="AB209" s="65">
        <f t="shared" ca="1" si="154"/>
        <v>0</v>
      </c>
      <c r="AC209" s="65">
        <f t="shared" ca="1" si="154"/>
        <v>0</v>
      </c>
      <c r="AD209" s="65">
        <f t="shared" ca="1" si="154"/>
        <v>0</v>
      </c>
      <c r="AE209" s="65">
        <f t="shared" ca="1" si="154"/>
        <v>0</v>
      </c>
      <c r="AF209" s="65">
        <f t="shared" ca="1" si="154"/>
        <v>0</v>
      </c>
      <c r="AG209" s="65">
        <f t="shared" ca="1" si="154"/>
        <v>0</v>
      </c>
      <c r="AH209" s="65">
        <f t="shared" ca="1" si="154"/>
        <v>0</v>
      </c>
      <c r="AI209" s="65">
        <f t="shared" ca="1" si="154"/>
        <v>0</v>
      </c>
      <c r="AJ209" s="65">
        <f t="shared" ca="1" si="156"/>
        <v>0</v>
      </c>
      <c r="AK209" s="65">
        <f t="shared" ca="1" si="156"/>
        <v>0</v>
      </c>
      <c r="AL209" s="65">
        <f t="shared" ca="1" si="156"/>
        <v>0</v>
      </c>
      <c r="AM209" s="65">
        <f t="shared" ca="1" si="156"/>
        <v>0</v>
      </c>
      <c r="AN209" s="65">
        <f t="shared" ca="1" si="156"/>
        <v>0</v>
      </c>
      <c r="AO209" s="65">
        <f t="shared" ca="1" si="156"/>
        <v>0</v>
      </c>
      <c r="AP209" s="65">
        <f t="shared" ca="1" si="156"/>
        <v>0</v>
      </c>
      <c r="AQ209" s="65">
        <f t="shared" ca="1" si="156"/>
        <v>0</v>
      </c>
      <c r="AR209" s="65">
        <f t="shared" ca="1" si="156"/>
        <v>0</v>
      </c>
      <c r="AS209" s="65">
        <f t="shared" ca="1" si="156"/>
        <v>0</v>
      </c>
      <c r="AT209" s="65">
        <f t="shared" ca="1" si="156"/>
        <v>0</v>
      </c>
      <c r="AU209" s="65">
        <f t="shared" ca="1" si="156"/>
        <v>0</v>
      </c>
      <c r="AV209" s="65">
        <f t="shared" ca="1" si="156"/>
        <v>0</v>
      </c>
      <c r="AW209" s="65">
        <f t="shared" ca="1" si="156"/>
        <v>0</v>
      </c>
      <c r="AX209" s="65">
        <f t="shared" ca="1" si="156"/>
        <v>0</v>
      </c>
      <c r="AY209" s="65">
        <f t="shared" ca="1" si="156"/>
        <v>0</v>
      </c>
      <c r="AZ209" s="65">
        <f t="shared" ca="1" si="156"/>
        <v>0</v>
      </c>
      <c r="BA209" s="65">
        <f t="shared" ca="1" si="156"/>
        <v>0</v>
      </c>
      <c r="BB209" s="65">
        <f t="shared" ca="1" si="156"/>
        <v>0</v>
      </c>
      <c r="BC209" s="65">
        <f t="shared" ca="1" si="156"/>
        <v>0</v>
      </c>
      <c r="BD209" s="65">
        <f t="shared" ca="1" si="156"/>
        <v>0</v>
      </c>
      <c r="BE209" s="65">
        <f t="shared" ca="1" si="156"/>
        <v>0</v>
      </c>
      <c r="BF209" s="65">
        <f t="shared" ca="1" si="156"/>
        <v>0</v>
      </c>
      <c r="BG209" s="65">
        <f t="shared" ca="1" si="156"/>
        <v>0</v>
      </c>
      <c r="BH209" s="65">
        <f t="shared" ca="1" si="156"/>
        <v>0</v>
      </c>
      <c r="BI209" s="65">
        <f t="shared" ca="1" si="156"/>
        <v>0</v>
      </c>
      <c r="BJ209" s="65">
        <f t="shared" ca="1" si="156"/>
        <v>0</v>
      </c>
      <c r="BK209" s="65">
        <f t="shared" ca="1" si="156"/>
        <v>0</v>
      </c>
      <c r="BL209" s="65">
        <f t="shared" ca="1" si="156"/>
        <v>0</v>
      </c>
      <c r="BM209" s="65">
        <f t="shared" ca="1" si="156"/>
        <v>0</v>
      </c>
      <c r="BN209" s="65">
        <f t="shared" ca="1" si="156"/>
        <v>0</v>
      </c>
      <c r="BO209" s="65">
        <f t="shared" ca="1" si="156"/>
        <v>0</v>
      </c>
      <c r="BP209" s="65">
        <f t="shared" ca="1" si="156"/>
        <v>0</v>
      </c>
      <c r="BQ209" s="65">
        <f t="shared" ca="1" si="156"/>
        <v>0</v>
      </c>
      <c r="BR209" s="65">
        <f t="shared" ca="1" si="156"/>
        <v>0</v>
      </c>
      <c r="BS209" s="65">
        <f t="shared" ca="1" si="156"/>
        <v>0</v>
      </c>
      <c r="BT209" s="65">
        <f t="shared" ca="1" si="156"/>
        <v>0</v>
      </c>
      <c r="BU209" s="65">
        <f t="shared" ca="1" si="156"/>
        <v>0</v>
      </c>
      <c r="BV209" s="65">
        <f t="shared" ca="1" si="156"/>
        <v>0</v>
      </c>
      <c r="BW209" s="65">
        <f t="shared" ca="1" si="156"/>
        <v>0</v>
      </c>
      <c r="BX209" s="65">
        <f t="shared" ca="1" si="156"/>
        <v>0</v>
      </c>
      <c r="BY209" s="65">
        <f t="shared" ca="1" si="156"/>
        <v>0</v>
      </c>
      <c r="BZ209" s="65">
        <f t="shared" ca="1" si="156"/>
        <v>0</v>
      </c>
      <c r="CA209" s="65">
        <f t="shared" ca="1" si="156"/>
        <v>0</v>
      </c>
      <c r="CB209" s="65">
        <f t="shared" ca="1" si="156"/>
        <v>0</v>
      </c>
      <c r="CC209" s="65">
        <f t="shared" ca="1" si="156"/>
        <v>0</v>
      </c>
      <c r="CD209" s="65">
        <f t="shared" ca="1" si="156"/>
        <v>0</v>
      </c>
      <c r="CE209" s="65">
        <f t="shared" ca="1" si="156"/>
        <v>0</v>
      </c>
      <c r="CF209" s="65">
        <f t="shared" ca="1" si="156"/>
        <v>0</v>
      </c>
    </row>
    <row r="210" spans="2:84" s="53" customFormat="1" ht="12" x14ac:dyDescent="0.25">
      <c r="B210" s="50">
        <f>ROW()</f>
        <v>210</v>
      </c>
      <c r="O210" s="56"/>
      <c r="P210" s="57"/>
      <c r="Q210" s="58"/>
      <c r="U210" s="62"/>
      <c r="W210" s="61"/>
      <c r="X210" s="65">
        <f t="shared" ca="1" si="149"/>
        <v>0</v>
      </c>
      <c r="Y210" s="65">
        <f t="shared" ca="1" si="154"/>
        <v>0</v>
      </c>
      <c r="Z210" s="65">
        <f t="shared" ca="1" si="154"/>
        <v>0</v>
      </c>
      <c r="AA210" s="65">
        <f t="shared" ca="1" si="154"/>
        <v>0</v>
      </c>
      <c r="AB210" s="65">
        <f t="shared" ca="1" si="154"/>
        <v>0</v>
      </c>
      <c r="AC210" s="65">
        <f t="shared" ca="1" si="154"/>
        <v>0</v>
      </c>
      <c r="AD210" s="65">
        <f t="shared" ca="1" si="154"/>
        <v>0</v>
      </c>
      <c r="AE210" s="65">
        <f t="shared" ca="1" si="154"/>
        <v>0</v>
      </c>
      <c r="AF210" s="65">
        <f t="shared" ca="1" si="154"/>
        <v>0</v>
      </c>
      <c r="AG210" s="65">
        <f t="shared" ca="1" si="154"/>
        <v>0</v>
      </c>
      <c r="AH210" s="65">
        <f t="shared" ca="1" si="154"/>
        <v>0</v>
      </c>
      <c r="AI210" s="65">
        <f t="shared" ca="1" si="154"/>
        <v>0</v>
      </c>
      <c r="AJ210" s="65">
        <f t="shared" ca="1" si="156"/>
        <v>0</v>
      </c>
      <c r="AK210" s="65">
        <f t="shared" ca="1" si="156"/>
        <v>0</v>
      </c>
      <c r="AL210" s="65">
        <f t="shared" ca="1" si="156"/>
        <v>0</v>
      </c>
      <c r="AM210" s="65">
        <f t="shared" ca="1" si="156"/>
        <v>0</v>
      </c>
      <c r="AN210" s="65">
        <f t="shared" ca="1" si="156"/>
        <v>0</v>
      </c>
      <c r="AO210" s="65">
        <f t="shared" ca="1" si="156"/>
        <v>0</v>
      </c>
      <c r="AP210" s="65">
        <f t="shared" ca="1" si="156"/>
        <v>0</v>
      </c>
      <c r="AQ210" s="65">
        <f t="shared" ca="1" si="156"/>
        <v>0</v>
      </c>
      <c r="AR210" s="65">
        <f t="shared" ca="1" si="156"/>
        <v>0</v>
      </c>
      <c r="AS210" s="65">
        <f t="shared" ca="1" si="156"/>
        <v>0</v>
      </c>
      <c r="AT210" s="65">
        <f t="shared" ca="1" si="156"/>
        <v>0</v>
      </c>
      <c r="AU210" s="65">
        <f t="shared" ca="1" si="156"/>
        <v>0</v>
      </c>
      <c r="AV210" s="65">
        <f t="shared" ref="AJ210:CF215" ca="1" si="157">SUMIFS(INDIRECT("Prcsses!"&amp;ADDRESS($B210,$X$2)&amp;":"&amp;ADDRESS($B210,$X$2-1+$P$8)),INDIRECT("Prcsses!"&amp;ADDRESS($B$8,$X$2)&amp;":"&amp;ADDRESS($B$8,$X$2-1+$P$8)),AV$8)</f>
        <v>0</v>
      </c>
      <c r="AW210" s="65">
        <f t="shared" ca="1" si="157"/>
        <v>0</v>
      </c>
      <c r="AX210" s="65">
        <f t="shared" ca="1" si="157"/>
        <v>0</v>
      </c>
      <c r="AY210" s="65">
        <f t="shared" ca="1" si="157"/>
        <v>0</v>
      </c>
      <c r="AZ210" s="65">
        <f t="shared" ca="1" si="157"/>
        <v>0</v>
      </c>
      <c r="BA210" s="65">
        <f t="shared" ca="1" si="157"/>
        <v>0</v>
      </c>
      <c r="BB210" s="65">
        <f t="shared" ca="1" si="157"/>
        <v>0</v>
      </c>
      <c r="BC210" s="65">
        <f t="shared" ca="1" si="157"/>
        <v>0</v>
      </c>
      <c r="BD210" s="65">
        <f t="shared" ca="1" si="157"/>
        <v>0</v>
      </c>
      <c r="BE210" s="65">
        <f t="shared" ca="1" si="157"/>
        <v>0</v>
      </c>
      <c r="BF210" s="65">
        <f t="shared" ca="1" si="157"/>
        <v>0</v>
      </c>
      <c r="BG210" s="65">
        <f t="shared" ca="1" si="157"/>
        <v>0</v>
      </c>
      <c r="BH210" s="65">
        <f t="shared" ca="1" si="157"/>
        <v>0</v>
      </c>
      <c r="BI210" s="65">
        <f t="shared" ca="1" si="157"/>
        <v>0</v>
      </c>
      <c r="BJ210" s="65">
        <f t="shared" ca="1" si="157"/>
        <v>0</v>
      </c>
      <c r="BK210" s="65">
        <f t="shared" ca="1" si="157"/>
        <v>0</v>
      </c>
      <c r="BL210" s="65">
        <f t="shared" ca="1" si="157"/>
        <v>0</v>
      </c>
      <c r="BM210" s="65">
        <f t="shared" ca="1" si="157"/>
        <v>0</v>
      </c>
      <c r="BN210" s="65">
        <f t="shared" ca="1" si="157"/>
        <v>0</v>
      </c>
      <c r="BO210" s="65">
        <f t="shared" ca="1" si="157"/>
        <v>0</v>
      </c>
      <c r="BP210" s="65">
        <f t="shared" ca="1" si="157"/>
        <v>0</v>
      </c>
      <c r="BQ210" s="65">
        <f t="shared" ca="1" si="157"/>
        <v>0</v>
      </c>
      <c r="BR210" s="65">
        <f t="shared" ca="1" si="157"/>
        <v>0</v>
      </c>
      <c r="BS210" s="65">
        <f t="shared" ca="1" si="157"/>
        <v>0</v>
      </c>
      <c r="BT210" s="65">
        <f t="shared" ca="1" si="157"/>
        <v>0</v>
      </c>
      <c r="BU210" s="65">
        <f t="shared" ca="1" si="157"/>
        <v>0</v>
      </c>
      <c r="BV210" s="65">
        <f t="shared" ca="1" si="157"/>
        <v>0</v>
      </c>
      <c r="BW210" s="65">
        <f t="shared" ca="1" si="157"/>
        <v>0</v>
      </c>
      <c r="BX210" s="65">
        <f t="shared" ca="1" si="157"/>
        <v>0</v>
      </c>
      <c r="BY210" s="65">
        <f t="shared" ca="1" si="157"/>
        <v>0</v>
      </c>
      <c r="BZ210" s="65">
        <f t="shared" ca="1" si="157"/>
        <v>0</v>
      </c>
      <c r="CA210" s="65">
        <f t="shared" ca="1" si="157"/>
        <v>0</v>
      </c>
      <c r="CB210" s="65">
        <f t="shared" ca="1" si="157"/>
        <v>0</v>
      </c>
      <c r="CC210" s="65">
        <f t="shared" ca="1" si="157"/>
        <v>0</v>
      </c>
      <c r="CD210" s="65">
        <f t="shared" ca="1" si="157"/>
        <v>0</v>
      </c>
      <c r="CE210" s="65">
        <f t="shared" ca="1" si="157"/>
        <v>0</v>
      </c>
      <c r="CF210" s="65">
        <f t="shared" ca="1" si="157"/>
        <v>0</v>
      </c>
    </row>
    <row r="211" spans="2:84" s="53" customFormat="1" ht="12" x14ac:dyDescent="0.25">
      <c r="B211" s="50">
        <f>ROW()</f>
        <v>211</v>
      </c>
      <c r="O211" s="56"/>
      <c r="P211" s="57"/>
      <c r="Q211" s="58"/>
      <c r="U211" s="62"/>
      <c r="W211" s="61"/>
      <c r="X211" s="65">
        <f t="shared" ca="1" si="149"/>
        <v>0</v>
      </c>
      <c r="Y211" s="65">
        <f t="shared" ca="1" si="154"/>
        <v>0</v>
      </c>
      <c r="Z211" s="65">
        <f t="shared" ca="1" si="154"/>
        <v>0</v>
      </c>
      <c r="AA211" s="65">
        <f t="shared" ca="1" si="154"/>
        <v>0</v>
      </c>
      <c r="AB211" s="65">
        <f t="shared" ca="1" si="154"/>
        <v>0</v>
      </c>
      <c r="AC211" s="65">
        <f t="shared" ca="1" si="154"/>
        <v>0</v>
      </c>
      <c r="AD211" s="65">
        <f t="shared" ca="1" si="154"/>
        <v>0</v>
      </c>
      <c r="AE211" s="65">
        <f t="shared" ca="1" si="154"/>
        <v>0</v>
      </c>
      <c r="AF211" s="65">
        <f t="shared" ca="1" si="154"/>
        <v>0</v>
      </c>
      <c r="AG211" s="65">
        <f t="shared" ca="1" si="154"/>
        <v>0</v>
      </c>
      <c r="AH211" s="65">
        <f t="shared" ca="1" si="154"/>
        <v>0</v>
      </c>
      <c r="AI211" s="65">
        <f t="shared" ca="1" si="154"/>
        <v>0</v>
      </c>
      <c r="AJ211" s="65">
        <f t="shared" ca="1" si="157"/>
        <v>0</v>
      </c>
      <c r="AK211" s="65">
        <f t="shared" ca="1" si="157"/>
        <v>0</v>
      </c>
      <c r="AL211" s="65">
        <f t="shared" ca="1" si="157"/>
        <v>0</v>
      </c>
      <c r="AM211" s="65">
        <f t="shared" ca="1" si="157"/>
        <v>0</v>
      </c>
      <c r="AN211" s="65">
        <f t="shared" ca="1" si="157"/>
        <v>0</v>
      </c>
      <c r="AO211" s="65">
        <f t="shared" ca="1" si="157"/>
        <v>0</v>
      </c>
      <c r="AP211" s="65">
        <f t="shared" ca="1" si="157"/>
        <v>0</v>
      </c>
      <c r="AQ211" s="65">
        <f t="shared" ca="1" si="157"/>
        <v>0</v>
      </c>
      <c r="AR211" s="65">
        <f t="shared" ca="1" si="157"/>
        <v>0</v>
      </c>
      <c r="AS211" s="65">
        <f t="shared" ca="1" si="157"/>
        <v>0</v>
      </c>
      <c r="AT211" s="65">
        <f t="shared" ca="1" si="157"/>
        <v>0</v>
      </c>
      <c r="AU211" s="65">
        <f t="shared" ca="1" si="157"/>
        <v>0</v>
      </c>
      <c r="AV211" s="65">
        <f t="shared" ca="1" si="157"/>
        <v>0</v>
      </c>
      <c r="AW211" s="65">
        <f t="shared" ca="1" si="157"/>
        <v>0</v>
      </c>
      <c r="AX211" s="65">
        <f t="shared" ca="1" si="157"/>
        <v>0</v>
      </c>
      <c r="AY211" s="65">
        <f t="shared" ca="1" si="157"/>
        <v>0</v>
      </c>
      <c r="AZ211" s="65">
        <f t="shared" ca="1" si="157"/>
        <v>0</v>
      </c>
      <c r="BA211" s="65">
        <f t="shared" ca="1" si="157"/>
        <v>0</v>
      </c>
      <c r="BB211" s="65">
        <f t="shared" ca="1" si="157"/>
        <v>0</v>
      </c>
      <c r="BC211" s="65">
        <f t="shared" ca="1" si="157"/>
        <v>0</v>
      </c>
      <c r="BD211" s="65">
        <f t="shared" ca="1" si="157"/>
        <v>0</v>
      </c>
      <c r="BE211" s="65">
        <f t="shared" ca="1" si="157"/>
        <v>0</v>
      </c>
      <c r="BF211" s="65">
        <f t="shared" ca="1" si="157"/>
        <v>0</v>
      </c>
      <c r="BG211" s="65">
        <f t="shared" ca="1" si="157"/>
        <v>0</v>
      </c>
      <c r="BH211" s="65">
        <f t="shared" ca="1" si="157"/>
        <v>0</v>
      </c>
      <c r="BI211" s="65">
        <f t="shared" ca="1" si="157"/>
        <v>0</v>
      </c>
      <c r="BJ211" s="65">
        <f t="shared" ca="1" si="157"/>
        <v>0</v>
      </c>
      <c r="BK211" s="65">
        <f t="shared" ca="1" si="157"/>
        <v>0</v>
      </c>
      <c r="BL211" s="65">
        <f t="shared" ca="1" si="157"/>
        <v>0</v>
      </c>
      <c r="BM211" s="65">
        <f t="shared" ca="1" si="157"/>
        <v>0</v>
      </c>
      <c r="BN211" s="65">
        <f t="shared" ca="1" si="157"/>
        <v>0</v>
      </c>
      <c r="BO211" s="65">
        <f t="shared" ca="1" si="157"/>
        <v>0</v>
      </c>
      <c r="BP211" s="65">
        <f t="shared" ca="1" si="157"/>
        <v>0</v>
      </c>
      <c r="BQ211" s="65">
        <f t="shared" ca="1" si="157"/>
        <v>0</v>
      </c>
      <c r="BR211" s="65">
        <f t="shared" ca="1" si="157"/>
        <v>0</v>
      </c>
      <c r="BS211" s="65">
        <f t="shared" ca="1" si="157"/>
        <v>0</v>
      </c>
      <c r="BT211" s="65">
        <f t="shared" ca="1" si="157"/>
        <v>0</v>
      </c>
      <c r="BU211" s="65">
        <f t="shared" ca="1" si="157"/>
        <v>0</v>
      </c>
      <c r="BV211" s="65">
        <f t="shared" ca="1" si="157"/>
        <v>0</v>
      </c>
      <c r="BW211" s="65">
        <f t="shared" ca="1" si="157"/>
        <v>0</v>
      </c>
      <c r="BX211" s="65">
        <f t="shared" ca="1" si="157"/>
        <v>0</v>
      </c>
      <c r="BY211" s="65">
        <f t="shared" ca="1" si="157"/>
        <v>0</v>
      </c>
      <c r="BZ211" s="65">
        <f t="shared" ca="1" si="157"/>
        <v>0</v>
      </c>
      <c r="CA211" s="65">
        <f t="shared" ca="1" si="157"/>
        <v>0</v>
      </c>
      <c r="CB211" s="65">
        <f t="shared" ca="1" si="157"/>
        <v>0</v>
      </c>
      <c r="CC211" s="65">
        <f t="shared" ca="1" si="157"/>
        <v>0</v>
      </c>
      <c r="CD211" s="65">
        <f t="shared" ca="1" si="157"/>
        <v>0</v>
      </c>
      <c r="CE211" s="65">
        <f t="shared" ca="1" si="157"/>
        <v>0</v>
      </c>
      <c r="CF211" s="65">
        <f t="shared" ca="1" si="157"/>
        <v>0</v>
      </c>
    </row>
    <row r="212" spans="2:84" s="53" customFormat="1" ht="12" x14ac:dyDescent="0.25">
      <c r="B212" s="50">
        <f>ROW()</f>
        <v>212</v>
      </c>
      <c r="O212" s="56"/>
      <c r="P212" s="57"/>
      <c r="Q212" s="58"/>
      <c r="U212" s="62"/>
      <c r="W212" s="61"/>
      <c r="X212" s="65">
        <f t="shared" ca="1" si="149"/>
        <v>0</v>
      </c>
      <c r="Y212" s="65">
        <f t="shared" ca="1" si="154"/>
        <v>0</v>
      </c>
      <c r="Z212" s="65">
        <f t="shared" ca="1" si="154"/>
        <v>0</v>
      </c>
      <c r="AA212" s="65">
        <f t="shared" ca="1" si="154"/>
        <v>0</v>
      </c>
      <c r="AB212" s="65">
        <f t="shared" ca="1" si="154"/>
        <v>0</v>
      </c>
      <c r="AC212" s="65">
        <f t="shared" ca="1" si="154"/>
        <v>0</v>
      </c>
      <c r="AD212" s="65">
        <f t="shared" ca="1" si="154"/>
        <v>0</v>
      </c>
      <c r="AE212" s="65">
        <f t="shared" ca="1" si="154"/>
        <v>0</v>
      </c>
      <c r="AF212" s="65">
        <f t="shared" ca="1" si="154"/>
        <v>0</v>
      </c>
      <c r="AG212" s="65">
        <f t="shared" ca="1" si="154"/>
        <v>0</v>
      </c>
      <c r="AH212" s="65">
        <f t="shared" ca="1" si="154"/>
        <v>0</v>
      </c>
      <c r="AI212" s="65">
        <f t="shared" ca="1" si="154"/>
        <v>0</v>
      </c>
      <c r="AJ212" s="65">
        <f t="shared" ca="1" si="157"/>
        <v>0</v>
      </c>
      <c r="AK212" s="65">
        <f t="shared" ca="1" si="157"/>
        <v>0</v>
      </c>
      <c r="AL212" s="65">
        <f t="shared" ca="1" si="157"/>
        <v>0</v>
      </c>
      <c r="AM212" s="65">
        <f t="shared" ca="1" si="157"/>
        <v>0</v>
      </c>
      <c r="AN212" s="65">
        <f t="shared" ca="1" si="157"/>
        <v>0</v>
      </c>
      <c r="AO212" s="65">
        <f t="shared" ca="1" si="157"/>
        <v>0</v>
      </c>
      <c r="AP212" s="65">
        <f t="shared" ca="1" si="157"/>
        <v>0</v>
      </c>
      <c r="AQ212" s="65">
        <f t="shared" ca="1" si="157"/>
        <v>0</v>
      </c>
      <c r="AR212" s="65">
        <f t="shared" ca="1" si="157"/>
        <v>0</v>
      </c>
      <c r="AS212" s="65">
        <f t="shared" ca="1" si="157"/>
        <v>0</v>
      </c>
      <c r="AT212" s="65">
        <f t="shared" ca="1" si="157"/>
        <v>0</v>
      </c>
      <c r="AU212" s="65">
        <f t="shared" ca="1" si="157"/>
        <v>0</v>
      </c>
      <c r="AV212" s="65">
        <f t="shared" ca="1" si="157"/>
        <v>0</v>
      </c>
      <c r="AW212" s="65">
        <f t="shared" ca="1" si="157"/>
        <v>0</v>
      </c>
      <c r="AX212" s="65">
        <f t="shared" ca="1" si="157"/>
        <v>0</v>
      </c>
      <c r="AY212" s="65">
        <f t="shared" ca="1" si="157"/>
        <v>0</v>
      </c>
      <c r="AZ212" s="65">
        <f t="shared" ca="1" si="157"/>
        <v>0</v>
      </c>
      <c r="BA212" s="65">
        <f t="shared" ca="1" si="157"/>
        <v>0</v>
      </c>
      <c r="BB212" s="65">
        <f t="shared" ca="1" si="157"/>
        <v>0</v>
      </c>
      <c r="BC212" s="65">
        <f t="shared" ca="1" si="157"/>
        <v>0</v>
      </c>
      <c r="BD212" s="65">
        <f t="shared" ca="1" si="157"/>
        <v>0</v>
      </c>
      <c r="BE212" s="65">
        <f t="shared" ca="1" si="157"/>
        <v>0</v>
      </c>
      <c r="BF212" s="65">
        <f t="shared" ca="1" si="157"/>
        <v>0</v>
      </c>
      <c r="BG212" s="65">
        <f t="shared" ca="1" si="157"/>
        <v>0</v>
      </c>
      <c r="BH212" s="65">
        <f t="shared" ca="1" si="157"/>
        <v>0</v>
      </c>
      <c r="BI212" s="65">
        <f t="shared" ca="1" si="157"/>
        <v>0</v>
      </c>
      <c r="BJ212" s="65">
        <f t="shared" ca="1" si="157"/>
        <v>0</v>
      </c>
      <c r="BK212" s="65">
        <f t="shared" ca="1" si="157"/>
        <v>0</v>
      </c>
      <c r="BL212" s="65">
        <f t="shared" ca="1" si="157"/>
        <v>0</v>
      </c>
      <c r="BM212" s="65">
        <f t="shared" ca="1" si="157"/>
        <v>0</v>
      </c>
      <c r="BN212" s="65">
        <f t="shared" ca="1" si="157"/>
        <v>0</v>
      </c>
      <c r="BO212" s="65">
        <f t="shared" ca="1" si="157"/>
        <v>0</v>
      </c>
      <c r="BP212" s="65">
        <f t="shared" ca="1" si="157"/>
        <v>0</v>
      </c>
      <c r="BQ212" s="65">
        <f t="shared" ca="1" si="157"/>
        <v>0</v>
      </c>
      <c r="BR212" s="65">
        <f t="shared" ca="1" si="157"/>
        <v>0</v>
      </c>
      <c r="BS212" s="65">
        <f t="shared" ca="1" si="157"/>
        <v>0</v>
      </c>
      <c r="BT212" s="65">
        <f t="shared" ca="1" si="157"/>
        <v>0</v>
      </c>
      <c r="BU212" s="65">
        <f t="shared" ca="1" si="157"/>
        <v>0</v>
      </c>
      <c r="BV212" s="65">
        <f t="shared" ca="1" si="157"/>
        <v>0</v>
      </c>
      <c r="BW212" s="65">
        <f t="shared" ca="1" si="157"/>
        <v>0</v>
      </c>
      <c r="BX212" s="65">
        <f t="shared" ca="1" si="157"/>
        <v>0</v>
      </c>
      <c r="BY212" s="65">
        <f t="shared" ca="1" si="157"/>
        <v>0</v>
      </c>
      <c r="BZ212" s="65">
        <f t="shared" ca="1" si="157"/>
        <v>0</v>
      </c>
      <c r="CA212" s="65">
        <f t="shared" ca="1" si="157"/>
        <v>0</v>
      </c>
      <c r="CB212" s="65">
        <f t="shared" ca="1" si="157"/>
        <v>0</v>
      </c>
      <c r="CC212" s="65">
        <f t="shared" ca="1" si="157"/>
        <v>0</v>
      </c>
      <c r="CD212" s="65">
        <f t="shared" ca="1" si="157"/>
        <v>0</v>
      </c>
      <c r="CE212" s="65">
        <f t="shared" ca="1" si="157"/>
        <v>0</v>
      </c>
      <c r="CF212" s="65">
        <f t="shared" ca="1" si="157"/>
        <v>0</v>
      </c>
    </row>
    <row r="213" spans="2:84" s="53" customFormat="1" ht="12" x14ac:dyDescent="0.25">
      <c r="B213" s="50">
        <f>ROW()</f>
        <v>213</v>
      </c>
      <c r="O213" s="56"/>
      <c r="P213" s="57"/>
      <c r="Q213" s="58"/>
      <c r="U213" s="62"/>
      <c r="W213" s="61"/>
      <c r="X213" s="65">
        <f t="shared" ca="1" si="149"/>
        <v>0</v>
      </c>
      <c r="Y213" s="65">
        <f t="shared" ca="1" si="154"/>
        <v>0</v>
      </c>
      <c r="Z213" s="65">
        <f t="shared" ca="1" si="154"/>
        <v>0</v>
      </c>
      <c r="AA213" s="65">
        <f t="shared" ca="1" si="154"/>
        <v>0</v>
      </c>
      <c r="AB213" s="65">
        <f t="shared" ca="1" si="154"/>
        <v>0</v>
      </c>
      <c r="AC213" s="65">
        <f t="shared" ca="1" si="154"/>
        <v>0</v>
      </c>
      <c r="AD213" s="65">
        <f t="shared" ca="1" si="154"/>
        <v>0</v>
      </c>
      <c r="AE213" s="65">
        <f t="shared" ca="1" si="154"/>
        <v>0</v>
      </c>
      <c r="AF213" s="65">
        <f t="shared" ca="1" si="154"/>
        <v>0</v>
      </c>
      <c r="AG213" s="65">
        <f t="shared" ca="1" si="154"/>
        <v>0</v>
      </c>
      <c r="AH213" s="65">
        <f t="shared" ca="1" si="154"/>
        <v>0</v>
      </c>
      <c r="AI213" s="65">
        <f t="shared" ca="1" si="154"/>
        <v>0</v>
      </c>
      <c r="AJ213" s="65">
        <f t="shared" ca="1" si="157"/>
        <v>0</v>
      </c>
      <c r="AK213" s="65">
        <f t="shared" ca="1" si="157"/>
        <v>0</v>
      </c>
      <c r="AL213" s="65">
        <f t="shared" ca="1" si="157"/>
        <v>0</v>
      </c>
      <c r="AM213" s="65">
        <f t="shared" ca="1" si="157"/>
        <v>0</v>
      </c>
      <c r="AN213" s="65">
        <f t="shared" ca="1" si="157"/>
        <v>0</v>
      </c>
      <c r="AO213" s="65">
        <f t="shared" ca="1" si="157"/>
        <v>0</v>
      </c>
      <c r="AP213" s="65">
        <f t="shared" ca="1" si="157"/>
        <v>0</v>
      </c>
      <c r="AQ213" s="65">
        <f t="shared" ca="1" si="157"/>
        <v>0</v>
      </c>
      <c r="AR213" s="65">
        <f t="shared" ca="1" si="157"/>
        <v>0</v>
      </c>
      <c r="AS213" s="65">
        <f t="shared" ca="1" si="157"/>
        <v>0</v>
      </c>
      <c r="AT213" s="65">
        <f t="shared" ca="1" si="157"/>
        <v>0</v>
      </c>
      <c r="AU213" s="65">
        <f t="shared" ca="1" si="157"/>
        <v>0</v>
      </c>
      <c r="AV213" s="65">
        <f t="shared" ca="1" si="157"/>
        <v>0</v>
      </c>
      <c r="AW213" s="65">
        <f t="shared" ca="1" si="157"/>
        <v>0</v>
      </c>
      <c r="AX213" s="65">
        <f t="shared" ca="1" si="157"/>
        <v>0</v>
      </c>
      <c r="AY213" s="65">
        <f t="shared" ca="1" si="157"/>
        <v>0</v>
      </c>
      <c r="AZ213" s="65">
        <f t="shared" ca="1" si="157"/>
        <v>0</v>
      </c>
      <c r="BA213" s="65">
        <f t="shared" ca="1" si="157"/>
        <v>0</v>
      </c>
      <c r="BB213" s="65">
        <f t="shared" ca="1" si="157"/>
        <v>0</v>
      </c>
      <c r="BC213" s="65">
        <f t="shared" ca="1" si="157"/>
        <v>0</v>
      </c>
      <c r="BD213" s="65">
        <f t="shared" ca="1" si="157"/>
        <v>0</v>
      </c>
      <c r="BE213" s="65">
        <f t="shared" ca="1" si="157"/>
        <v>0</v>
      </c>
      <c r="BF213" s="65">
        <f t="shared" ca="1" si="157"/>
        <v>0</v>
      </c>
      <c r="BG213" s="65">
        <f t="shared" ca="1" si="157"/>
        <v>0</v>
      </c>
      <c r="BH213" s="65">
        <f t="shared" ca="1" si="157"/>
        <v>0</v>
      </c>
      <c r="BI213" s="65">
        <f t="shared" ca="1" si="157"/>
        <v>0</v>
      </c>
      <c r="BJ213" s="65">
        <f t="shared" ca="1" si="157"/>
        <v>0</v>
      </c>
      <c r="BK213" s="65">
        <f t="shared" ca="1" si="157"/>
        <v>0</v>
      </c>
      <c r="BL213" s="65">
        <f t="shared" ca="1" si="157"/>
        <v>0</v>
      </c>
      <c r="BM213" s="65">
        <f t="shared" ca="1" si="157"/>
        <v>0</v>
      </c>
      <c r="BN213" s="65">
        <f t="shared" ca="1" si="157"/>
        <v>0</v>
      </c>
      <c r="BO213" s="65">
        <f t="shared" ca="1" si="157"/>
        <v>0</v>
      </c>
      <c r="BP213" s="65">
        <f t="shared" ca="1" si="157"/>
        <v>0</v>
      </c>
      <c r="BQ213" s="65">
        <f t="shared" ca="1" si="157"/>
        <v>0</v>
      </c>
      <c r="BR213" s="65">
        <f t="shared" ca="1" si="157"/>
        <v>0</v>
      </c>
      <c r="BS213" s="65">
        <f t="shared" ca="1" si="157"/>
        <v>0</v>
      </c>
      <c r="BT213" s="65">
        <f t="shared" ca="1" si="157"/>
        <v>0</v>
      </c>
      <c r="BU213" s="65">
        <f t="shared" ca="1" si="157"/>
        <v>0</v>
      </c>
      <c r="BV213" s="65">
        <f t="shared" ca="1" si="157"/>
        <v>0</v>
      </c>
      <c r="BW213" s="65">
        <f t="shared" ca="1" si="157"/>
        <v>0</v>
      </c>
      <c r="BX213" s="65">
        <f t="shared" ca="1" si="157"/>
        <v>0</v>
      </c>
      <c r="BY213" s="65">
        <f t="shared" ca="1" si="157"/>
        <v>0</v>
      </c>
      <c r="BZ213" s="65">
        <f t="shared" ca="1" si="157"/>
        <v>0</v>
      </c>
      <c r="CA213" s="65">
        <f t="shared" ca="1" si="157"/>
        <v>0</v>
      </c>
      <c r="CB213" s="65">
        <f t="shared" ca="1" si="157"/>
        <v>0</v>
      </c>
      <c r="CC213" s="65">
        <f t="shared" ca="1" si="157"/>
        <v>0</v>
      </c>
      <c r="CD213" s="65">
        <f t="shared" ca="1" si="157"/>
        <v>0</v>
      </c>
      <c r="CE213" s="65">
        <f t="shared" ca="1" si="157"/>
        <v>0</v>
      </c>
      <c r="CF213" s="65">
        <f t="shared" ca="1" si="157"/>
        <v>0</v>
      </c>
    </row>
    <row r="214" spans="2:84" s="53" customFormat="1" ht="12" x14ac:dyDescent="0.25">
      <c r="B214" s="50">
        <f>ROW()</f>
        <v>214</v>
      </c>
      <c r="O214" s="56"/>
      <c r="P214" s="57"/>
      <c r="Q214" s="58"/>
      <c r="U214" s="62"/>
      <c r="W214" s="61"/>
      <c r="X214" s="65">
        <f t="shared" ca="1" si="149"/>
        <v>0</v>
      </c>
      <c r="Y214" s="65">
        <f t="shared" ca="1" si="154"/>
        <v>0</v>
      </c>
      <c r="Z214" s="65">
        <f t="shared" ca="1" si="154"/>
        <v>0</v>
      </c>
      <c r="AA214" s="65">
        <f t="shared" ca="1" si="154"/>
        <v>0</v>
      </c>
      <c r="AB214" s="65">
        <f t="shared" ca="1" si="154"/>
        <v>0</v>
      </c>
      <c r="AC214" s="65">
        <f t="shared" ca="1" si="154"/>
        <v>0</v>
      </c>
      <c r="AD214" s="65">
        <f t="shared" ca="1" si="154"/>
        <v>0</v>
      </c>
      <c r="AE214" s="65">
        <f t="shared" ca="1" si="154"/>
        <v>0</v>
      </c>
      <c r="AF214" s="65">
        <f t="shared" ca="1" si="154"/>
        <v>0</v>
      </c>
      <c r="AG214" s="65">
        <f t="shared" ca="1" si="154"/>
        <v>0</v>
      </c>
      <c r="AH214" s="65">
        <f t="shared" ca="1" si="154"/>
        <v>0</v>
      </c>
      <c r="AI214" s="65">
        <f t="shared" ca="1" si="154"/>
        <v>0</v>
      </c>
      <c r="AJ214" s="65">
        <f t="shared" ca="1" si="157"/>
        <v>0</v>
      </c>
      <c r="AK214" s="65">
        <f t="shared" ca="1" si="157"/>
        <v>0</v>
      </c>
      <c r="AL214" s="65">
        <f t="shared" ca="1" si="157"/>
        <v>0</v>
      </c>
      <c r="AM214" s="65">
        <f t="shared" ca="1" si="157"/>
        <v>0</v>
      </c>
      <c r="AN214" s="65">
        <f t="shared" ca="1" si="157"/>
        <v>0</v>
      </c>
      <c r="AO214" s="65">
        <f t="shared" ca="1" si="157"/>
        <v>0</v>
      </c>
      <c r="AP214" s="65">
        <f t="shared" ca="1" si="157"/>
        <v>0</v>
      </c>
      <c r="AQ214" s="65">
        <f t="shared" ca="1" si="157"/>
        <v>0</v>
      </c>
      <c r="AR214" s="65">
        <f t="shared" ca="1" si="157"/>
        <v>0</v>
      </c>
      <c r="AS214" s="65">
        <f t="shared" ca="1" si="157"/>
        <v>0</v>
      </c>
      <c r="AT214" s="65">
        <f t="shared" ca="1" si="157"/>
        <v>0</v>
      </c>
      <c r="AU214" s="65">
        <f t="shared" ca="1" si="157"/>
        <v>0</v>
      </c>
      <c r="AV214" s="65">
        <f t="shared" ca="1" si="157"/>
        <v>0</v>
      </c>
      <c r="AW214" s="65">
        <f t="shared" ca="1" si="157"/>
        <v>0</v>
      </c>
      <c r="AX214" s="65">
        <f t="shared" ca="1" si="157"/>
        <v>0</v>
      </c>
      <c r="AY214" s="65">
        <f t="shared" ca="1" si="157"/>
        <v>0</v>
      </c>
      <c r="AZ214" s="65">
        <f t="shared" ca="1" si="157"/>
        <v>0</v>
      </c>
      <c r="BA214" s="65">
        <f t="shared" ca="1" si="157"/>
        <v>0</v>
      </c>
      <c r="BB214" s="65">
        <f t="shared" ca="1" si="157"/>
        <v>0</v>
      </c>
      <c r="BC214" s="65">
        <f t="shared" ca="1" si="157"/>
        <v>0</v>
      </c>
      <c r="BD214" s="65">
        <f t="shared" ca="1" si="157"/>
        <v>0</v>
      </c>
      <c r="BE214" s="65">
        <f t="shared" ca="1" si="157"/>
        <v>0</v>
      </c>
      <c r="BF214" s="65">
        <f t="shared" ca="1" si="157"/>
        <v>0</v>
      </c>
      <c r="BG214" s="65">
        <f t="shared" ca="1" si="157"/>
        <v>0</v>
      </c>
      <c r="BH214" s="65">
        <f t="shared" ca="1" si="157"/>
        <v>0</v>
      </c>
      <c r="BI214" s="65">
        <f t="shared" ca="1" si="157"/>
        <v>0</v>
      </c>
      <c r="BJ214" s="65">
        <f t="shared" ca="1" si="157"/>
        <v>0</v>
      </c>
      <c r="BK214" s="65">
        <f t="shared" ca="1" si="157"/>
        <v>0</v>
      </c>
      <c r="BL214" s="65">
        <f t="shared" ca="1" si="157"/>
        <v>0</v>
      </c>
      <c r="BM214" s="65">
        <f t="shared" ca="1" si="157"/>
        <v>0</v>
      </c>
      <c r="BN214" s="65">
        <f t="shared" ca="1" si="157"/>
        <v>0</v>
      </c>
      <c r="BO214" s="65">
        <f t="shared" ca="1" si="157"/>
        <v>0</v>
      </c>
      <c r="BP214" s="65">
        <f t="shared" ca="1" si="157"/>
        <v>0</v>
      </c>
      <c r="BQ214" s="65">
        <f t="shared" ca="1" si="157"/>
        <v>0</v>
      </c>
      <c r="BR214" s="65">
        <f t="shared" ca="1" si="157"/>
        <v>0</v>
      </c>
      <c r="BS214" s="65">
        <f t="shared" ca="1" si="157"/>
        <v>0</v>
      </c>
      <c r="BT214" s="65">
        <f t="shared" ca="1" si="157"/>
        <v>0</v>
      </c>
      <c r="BU214" s="65">
        <f t="shared" ca="1" si="157"/>
        <v>0</v>
      </c>
      <c r="BV214" s="65">
        <f t="shared" ca="1" si="157"/>
        <v>0</v>
      </c>
      <c r="BW214" s="65">
        <f t="shared" ca="1" si="157"/>
        <v>0</v>
      </c>
      <c r="BX214" s="65">
        <f t="shared" ca="1" si="157"/>
        <v>0</v>
      </c>
      <c r="BY214" s="65">
        <f t="shared" ca="1" si="157"/>
        <v>0</v>
      </c>
      <c r="BZ214" s="65">
        <f t="shared" ca="1" si="157"/>
        <v>0</v>
      </c>
      <c r="CA214" s="65">
        <f t="shared" ca="1" si="157"/>
        <v>0</v>
      </c>
      <c r="CB214" s="65">
        <f t="shared" ca="1" si="157"/>
        <v>0</v>
      </c>
      <c r="CC214" s="65">
        <f t="shared" ca="1" si="157"/>
        <v>0</v>
      </c>
      <c r="CD214" s="65">
        <f t="shared" ca="1" si="157"/>
        <v>0</v>
      </c>
      <c r="CE214" s="65">
        <f t="shared" ca="1" si="157"/>
        <v>0</v>
      </c>
      <c r="CF214" s="65">
        <f t="shared" ca="1" si="157"/>
        <v>0</v>
      </c>
    </row>
    <row r="215" spans="2:84" s="53" customFormat="1" ht="12" x14ac:dyDescent="0.25">
      <c r="B215" s="50">
        <f>ROW()</f>
        <v>215</v>
      </c>
      <c r="O215" s="56"/>
      <c r="P215" s="57"/>
      <c r="Q215" s="58"/>
      <c r="U215" s="62"/>
      <c r="W215" s="61"/>
      <c r="X215" s="65">
        <f t="shared" ca="1" si="149"/>
        <v>0</v>
      </c>
      <c r="Y215" s="65">
        <f t="shared" ca="1" si="154"/>
        <v>0</v>
      </c>
      <c r="Z215" s="65">
        <f t="shared" ca="1" si="154"/>
        <v>0</v>
      </c>
      <c r="AA215" s="65">
        <f t="shared" ca="1" si="154"/>
        <v>0</v>
      </c>
      <c r="AB215" s="65">
        <f t="shared" ca="1" si="154"/>
        <v>0</v>
      </c>
      <c r="AC215" s="65">
        <f t="shared" ca="1" si="154"/>
        <v>0</v>
      </c>
      <c r="AD215" s="65">
        <f t="shared" ca="1" si="154"/>
        <v>0</v>
      </c>
      <c r="AE215" s="65">
        <f t="shared" ca="1" si="154"/>
        <v>0</v>
      </c>
      <c r="AF215" s="65">
        <f t="shared" ca="1" si="154"/>
        <v>0</v>
      </c>
      <c r="AG215" s="65">
        <f t="shared" ca="1" si="154"/>
        <v>0</v>
      </c>
      <c r="AH215" s="65">
        <f t="shared" ca="1" si="154"/>
        <v>0</v>
      </c>
      <c r="AI215" s="65">
        <f t="shared" ca="1" si="154"/>
        <v>0</v>
      </c>
      <c r="AJ215" s="65">
        <f t="shared" ca="1" si="157"/>
        <v>0</v>
      </c>
      <c r="AK215" s="65">
        <f t="shared" ca="1" si="157"/>
        <v>0</v>
      </c>
      <c r="AL215" s="65">
        <f t="shared" ca="1" si="157"/>
        <v>0</v>
      </c>
      <c r="AM215" s="65">
        <f t="shared" ca="1" si="157"/>
        <v>0</v>
      </c>
      <c r="AN215" s="65">
        <f t="shared" ca="1" si="157"/>
        <v>0</v>
      </c>
      <c r="AO215" s="65">
        <f t="shared" ca="1" si="157"/>
        <v>0</v>
      </c>
      <c r="AP215" s="65">
        <f t="shared" ca="1" si="157"/>
        <v>0</v>
      </c>
      <c r="AQ215" s="65">
        <f t="shared" ca="1" si="157"/>
        <v>0</v>
      </c>
      <c r="AR215" s="65">
        <f t="shared" ca="1" si="157"/>
        <v>0</v>
      </c>
      <c r="AS215" s="65">
        <f t="shared" ca="1" si="157"/>
        <v>0</v>
      </c>
      <c r="AT215" s="65">
        <f t="shared" ca="1" si="157"/>
        <v>0</v>
      </c>
      <c r="AU215" s="65">
        <f t="shared" ca="1" si="157"/>
        <v>0</v>
      </c>
      <c r="AV215" s="65">
        <f t="shared" ca="1" si="157"/>
        <v>0</v>
      </c>
      <c r="AW215" s="65">
        <f t="shared" ca="1" si="157"/>
        <v>0</v>
      </c>
      <c r="AX215" s="65">
        <f t="shared" ca="1" si="157"/>
        <v>0</v>
      </c>
      <c r="AY215" s="65">
        <f t="shared" ca="1" si="157"/>
        <v>0</v>
      </c>
      <c r="AZ215" s="65">
        <f t="shared" ca="1" si="157"/>
        <v>0</v>
      </c>
      <c r="BA215" s="65">
        <f t="shared" ca="1" si="157"/>
        <v>0</v>
      </c>
      <c r="BB215" s="65">
        <f t="shared" ca="1" si="157"/>
        <v>0</v>
      </c>
      <c r="BC215" s="65">
        <f t="shared" ca="1" si="157"/>
        <v>0</v>
      </c>
      <c r="BD215" s="65">
        <f t="shared" ca="1" si="157"/>
        <v>0</v>
      </c>
      <c r="BE215" s="65">
        <f t="shared" ca="1" si="157"/>
        <v>0</v>
      </c>
      <c r="BF215" s="65">
        <f t="shared" ref="AJ215:CF220" ca="1" si="158">SUMIFS(INDIRECT("Prcsses!"&amp;ADDRESS($B215,$X$2)&amp;":"&amp;ADDRESS($B215,$X$2-1+$P$8)),INDIRECT("Prcsses!"&amp;ADDRESS($B$8,$X$2)&amp;":"&amp;ADDRESS($B$8,$X$2-1+$P$8)),BF$8)</f>
        <v>0</v>
      </c>
      <c r="BG215" s="65">
        <f t="shared" ca="1" si="158"/>
        <v>0</v>
      </c>
      <c r="BH215" s="65">
        <f t="shared" ca="1" si="158"/>
        <v>0</v>
      </c>
      <c r="BI215" s="65">
        <f t="shared" ca="1" si="158"/>
        <v>0</v>
      </c>
      <c r="BJ215" s="65">
        <f t="shared" ca="1" si="158"/>
        <v>0</v>
      </c>
      <c r="BK215" s="65">
        <f t="shared" ca="1" si="158"/>
        <v>0</v>
      </c>
      <c r="BL215" s="65">
        <f t="shared" ca="1" si="158"/>
        <v>0</v>
      </c>
      <c r="BM215" s="65">
        <f t="shared" ca="1" si="158"/>
        <v>0</v>
      </c>
      <c r="BN215" s="65">
        <f t="shared" ca="1" si="158"/>
        <v>0</v>
      </c>
      <c r="BO215" s="65">
        <f t="shared" ca="1" si="158"/>
        <v>0</v>
      </c>
      <c r="BP215" s="65">
        <f t="shared" ca="1" si="158"/>
        <v>0</v>
      </c>
      <c r="BQ215" s="65">
        <f t="shared" ca="1" si="158"/>
        <v>0</v>
      </c>
      <c r="BR215" s="65">
        <f t="shared" ca="1" si="158"/>
        <v>0</v>
      </c>
      <c r="BS215" s="65">
        <f t="shared" ca="1" si="158"/>
        <v>0</v>
      </c>
      <c r="BT215" s="65">
        <f t="shared" ca="1" si="158"/>
        <v>0</v>
      </c>
      <c r="BU215" s="65">
        <f t="shared" ca="1" si="158"/>
        <v>0</v>
      </c>
      <c r="BV215" s="65">
        <f t="shared" ca="1" si="158"/>
        <v>0</v>
      </c>
      <c r="BW215" s="65">
        <f t="shared" ca="1" si="158"/>
        <v>0</v>
      </c>
      <c r="BX215" s="65">
        <f t="shared" ca="1" si="158"/>
        <v>0</v>
      </c>
      <c r="BY215" s="65">
        <f t="shared" ca="1" si="158"/>
        <v>0</v>
      </c>
      <c r="BZ215" s="65">
        <f t="shared" ca="1" si="158"/>
        <v>0</v>
      </c>
      <c r="CA215" s="65">
        <f t="shared" ca="1" si="158"/>
        <v>0</v>
      </c>
      <c r="CB215" s="65">
        <f t="shared" ca="1" si="158"/>
        <v>0</v>
      </c>
      <c r="CC215" s="65">
        <f t="shared" ca="1" si="158"/>
        <v>0</v>
      </c>
      <c r="CD215" s="65">
        <f t="shared" ca="1" si="158"/>
        <v>0</v>
      </c>
      <c r="CE215" s="65">
        <f t="shared" ca="1" si="158"/>
        <v>0</v>
      </c>
      <c r="CF215" s="65">
        <f t="shared" ca="1" si="158"/>
        <v>0</v>
      </c>
    </row>
    <row r="216" spans="2:84" s="53" customFormat="1" ht="12" x14ac:dyDescent="0.25">
      <c r="B216" s="50">
        <f>ROW()</f>
        <v>216</v>
      </c>
      <c r="O216" s="56"/>
      <c r="P216" s="57"/>
      <c r="Q216" s="58"/>
      <c r="U216" s="62"/>
      <c r="W216" s="61"/>
      <c r="X216" s="65">
        <f t="shared" ca="1" si="149"/>
        <v>0</v>
      </c>
      <c r="Y216" s="65">
        <f t="shared" ca="1" si="154"/>
        <v>0</v>
      </c>
      <c r="Z216" s="65">
        <f t="shared" ca="1" si="154"/>
        <v>0</v>
      </c>
      <c r="AA216" s="65">
        <f t="shared" ca="1" si="154"/>
        <v>0</v>
      </c>
      <c r="AB216" s="65">
        <f t="shared" ca="1" si="154"/>
        <v>0</v>
      </c>
      <c r="AC216" s="65">
        <f t="shared" ca="1" si="154"/>
        <v>0</v>
      </c>
      <c r="AD216" s="65">
        <f t="shared" ca="1" si="154"/>
        <v>0</v>
      </c>
      <c r="AE216" s="65">
        <f t="shared" ca="1" si="154"/>
        <v>0</v>
      </c>
      <c r="AF216" s="65">
        <f t="shared" ca="1" si="154"/>
        <v>0</v>
      </c>
      <c r="AG216" s="65">
        <f t="shared" ca="1" si="154"/>
        <v>0</v>
      </c>
      <c r="AH216" s="65">
        <f t="shared" ca="1" si="154"/>
        <v>0</v>
      </c>
      <c r="AI216" s="65">
        <f t="shared" ca="1" si="154"/>
        <v>0</v>
      </c>
      <c r="AJ216" s="65">
        <f t="shared" ca="1" si="158"/>
        <v>0</v>
      </c>
      <c r="AK216" s="65">
        <f t="shared" ca="1" si="158"/>
        <v>0</v>
      </c>
      <c r="AL216" s="65">
        <f t="shared" ca="1" si="158"/>
        <v>0</v>
      </c>
      <c r="AM216" s="65">
        <f t="shared" ca="1" si="158"/>
        <v>0</v>
      </c>
      <c r="AN216" s="65">
        <f t="shared" ca="1" si="158"/>
        <v>0</v>
      </c>
      <c r="AO216" s="65">
        <f t="shared" ca="1" si="158"/>
        <v>0</v>
      </c>
      <c r="AP216" s="65">
        <f t="shared" ca="1" si="158"/>
        <v>0</v>
      </c>
      <c r="AQ216" s="65">
        <f t="shared" ca="1" si="158"/>
        <v>0</v>
      </c>
      <c r="AR216" s="65">
        <f t="shared" ca="1" si="158"/>
        <v>0</v>
      </c>
      <c r="AS216" s="65">
        <f t="shared" ca="1" si="158"/>
        <v>0</v>
      </c>
      <c r="AT216" s="65">
        <f t="shared" ca="1" si="158"/>
        <v>0</v>
      </c>
      <c r="AU216" s="65">
        <f t="shared" ca="1" si="158"/>
        <v>0</v>
      </c>
      <c r="AV216" s="65">
        <f t="shared" ca="1" si="158"/>
        <v>0</v>
      </c>
      <c r="AW216" s="65">
        <f t="shared" ca="1" si="158"/>
        <v>0</v>
      </c>
      <c r="AX216" s="65">
        <f t="shared" ca="1" si="158"/>
        <v>0</v>
      </c>
      <c r="AY216" s="65">
        <f t="shared" ca="1" si="158"/>
        <v>0</v>
      </c>
      <c r="AZ216" s="65">
        <f t="shared" ca="1" si="158"/>
        <v>0</v>
      </c>
      <c r="BA216" s="65">
        <f t="shared" ca="1" si="158"/>
        <v>0</v>
      </c>
      <c r="BB216" s="65">
        <f t="shared" ca="1" si="158"/>
        <v>0</v>
      </c>
      <c r="BC216" s="65">
        <f t="shared" ca="1" si="158"/>
        <v>0</v>
      </c>
      <c r="BD216" s="65">
        <f t="shared" ca="1" si="158"/>
        <v>0</v>
      </c>
      <c r="BE216" s="65">
        <f t="shared" ca="1" si="158"/>
        <v>0</v>
      </c>
      <c r="BF216" s="65">
        <f t="shared" ca="1" si="158"/>
        <v>0</v>
      </c>
      <c r="BG216" s="65">
        <f t="shared" ca="1" si="158"/>
        <v>0</v>
      </c>
      <c r="BH216" s="65">
        <f t="shared" ca="1" si="158"/>
        <v>0</v>
      </c>
      <c r="BI216" s="65">
        <f t="shared" ca="1" si="158"/>
        <v>0</v>
      </c>
      <c r="BJ216" s="65">
        <f t="shared" ca="1" si="158"/>
        <v>0</v>
      </c>
      <c r="BK216" s="65">
        <f t="shared" ca="1" si="158"/>
        <v>0</v>
      </c>
      <c r="BL216" s="65">
        <f t="shared" ca="1" si="158"/>
        <v>0</v>
      </c>
      <c r="BM216" s="65">
        <f t="shared" ca="1" si="158"/>
        <v>0</v>
      </c>
      <c r="BN216" s="65">
        <f t="shared" ca="1" si="158"/>
        <v>0</v>
      </c>
      <c r="BO216" s="65">
        <f t="shared" ca="1" si="158"/>
        <v>0</v>
      </c>
      <c r="BP216" s="65">
        <f t="shared" ca="1" si="158"/>
        <v>0</v>
      </c>
      <c r="BQ216" s="65">
        <f t="shared" ca="1" si="158"/>
        <v>0</v>
      </c>
      <c r="BR216" s="65">
        <f t="shared" ca="1" si="158"/>
        <v>0</v>
      </c>
      <c r="BS216" s="65">
        <f t="shared" ca="1" si="158"/>
        <v>0</v>
      </c>
      <c r="BT216" s="65">
        <f t="shared" ca="1" si="158"/>
        <v>0</v>
      </c>
      <c r="BU216" s="65">
        <f t="shared" ca="1" si="158"/>
        <v>0</v>
      </c>
      <c r="BV216" s="65">
        <f t="shared" ca="1" si="158"/>
        <v>0</v>
      </c>
      <c r="BW216" s="65">
        <f t="shared" ca="1" si="158"/>
        <v>0</v>
      </c>
      <c r="BX216" s="65">
        <f t="shared" ca="1" si="158"/>
        <v>0</v>
      </c>
      <c r="BY216" s="65">
        <f t="shared" ca="1" si="158"/>
        <v>0</v>
      </c>
      <c r="BZ216" s="65">
        <f t="shared" ca="1" si="158"/>
        <v>0</v>
      </c>
      <c r="CA216" s="65">
        <f t="shared" ca="1" si="158"/>
        <v>0</v>
      </c>
      <c r="CB216" s="65">
        <f t="shared" ca="1" si="158"/>
        <v>0</v>
      </c>
      <c r="CC216" s="65">
        <f t="shared" ca="1" si="158"/>
        <v>0</v>
      </c>
      <c r="CD216" s="65">
        <f t="shared" ca="1" si="158"/>
        <v>0</v>
      </c>
      <c r="CE216" s="65">
        <f t="shared" ca="1" si="158"/>
        <v>0</v>
      </c>
      <c r="CF216" s="65">
        <f t="shared" ca="1" si="158"/>
        <v>0</v>
      </c>
    </row>
    <row r="217" spans="2:84" s="53" customFormat="1" ht="12" x14ac:dyDescent="0.25">
      <c r="B217" s="50">
        <f>ROW()</f>
        <v>217</v>
      </c>
      <c r="O217" s="56"/>
      <c r="P217" s="57"/>
      <c r="Q217" s="58"/>
      <c r="U217" s="62"/>
      <c r="W217" s="61"/>
      <c r="X217" s="65">
        <f t="shared" ca="1" si="149"/>
        <v>0</v>
      </c>
      <c r="Y217" s="65">
        <f t="shared" ca="1" si="154"/>
        <v>0</v>
      </c>
      <c r="Z217" s="65">
        <f t="shared" ca="1" si="154"/>
        <v>0</v>
      </c>
      <c r="AA217" s="65">
        <f t="shared" ca="1" si="154"/>
        <v>0</v>
      </c>
      <c r="AB217" s="65">
        <f t="shared" ca="1" si="154"/>
        <v>0</v>
      </c>
      <c r="AC217" s="65">
        <f t="shared" ca="1" si="154"/>
        <v>0</v>
      </c>
      <c r="AD217" s="65">
        <f t="shared" ca="1" si="154"/>
        <v>0</v>
      </c>
      <c r="AE217" s="65">
        <f t="shared" ca="1" si="154"/>
        <v>0</v>
      </c>
      <c r="AF217" s="65">
        <f t="shared" ref="Y217:AI238" ca="1" si="159">SUMIFS(INDIRECT("Prcsses!"&amp;ADDRESS($B217,$X$2)&amp;":"&amp;ADDRESS($B217,$X$2-1+$P$8)),INDIRECT("Prcsses!"&amp;ADDRESS($B$8,$X$2)&amp;":"&amp;ADDRESS($B$8,$X$2-1+$P$8)),AF$8)</f>
        <v>0</v>
      </c>
      <c r="AG217" s="65">
        <f t="shared" ca="1" si="159"/>
        <v>0</v>
      </c>
      <c r="AH217" s="65">
        <f t="shared" ca="1" si="159"/>
        <v>0</v>
      </c>
      <c r="AI217" s="65">
        <f t="shared" ca="1" si="159"/>
        <v>0</v>
      </c>
      <c r="AJ217" s="65">
        <f t="shared" ca="1" si="158"/>
        <v>0</v>
      </c>
      <c r="AK217" s="65">
        <f t="shared" ca="1" si="158"/>
        <v>0</v>
      </c>
      <c r="AL217" s="65">
        <f t="shared" ca="1" si="158"/>
        <v>0</v>
      </c>
      <c r="AM217" s="65">
        <f t="shared" ca="1" si="158"/>
        <v>0</v>
      </c>
      <c r="AN217" s="65">
        <f t="shared" ca="1" si="158"/>
        <v>0</v>
      </c>
      <c r="AO217" s="65">
        <f t="shared" ca="1" si="158"/>
        <v>0</v>
      </c>
      <c r="AP217" s="65">
        <f t="shared" ca="1" si="158"/>
        <v>0</v>
      </c>
      <c r="AQ217" s="65">
        <f t="shared" ca="1" si="158"/>
        <v>0</v>
      </c>
      <c r="AR217" s="65">
        <f t="shared" ca="1" si="158"/>
        <v>0</v>
      </c>
      <c r="AS217" s="65">
        <f t="shared" ca="1" si="158"/>
        <v>0</v>
      </c>
      <c r="AT217" s="65">
        <f t="shared" ca="1" si="158"/>
        <v>0</v>
      </c>
      <c r="AU217" s="65">
        <f t="shared" ca="1" si="158"/>
        <v>0</v>
      </c>
      <c r="AV217" s="65">
        <f t="shared" ca="1" si="158"/>
        <v>0</v>
      </c>
      <c r="AW217" s="65">
        <f t="shared" ca="1" si="158"/>
        <v>0</v>
      </c>
      <c r="AX217" s="65">
        <f t="shared" ca="1" si="158"/>
        <v>0</v>
      </c>
      <c r="AY217" s="65">
        <f t="shared" ca="1" si="158"/>
        <v>0</v>
      </c>
      <c r="AZ217" s="65">
        <f t="shared" ca="1" si="158"/>
        <v>0</v>
      </c>
      <c r="BA217" s="65">
        <f t="shared" ca="1" si="158"/>
        <v>0</v>
      </c>
      <c r="BB217" s="65">
        <f t="shared" ca="1" si="158"/>
        <v>0</v>
      </c>
      <c r="BC217" s="65">
        <f t="shared" ca="1" si="158"/>
        <v>0</v>
      </c>
      <c r="BD217" s="65">
        <f t="shared" ca="1" si="158"/>
        <v>0</v>
      </c>
      <c r="BE217" s="65">
        <f t="shared" ca="1" si="158"/>
        <v>0</v>
      </c>
      <c r="BF217" s="65">
        <f t="shared" ca="1" si="158"/>
        <v>0</v>
      </c>
      <c r="BG217" s="65">
        <f t="shared" ca="1" si="158"/>
        <v>0</v>
      </c>
      <c r="BH217" s="65">
        <f t="shared" ca="1" si="158"/>
        <v>0</v>
      </c>
      <c r="BI217" s="65">
        <f t="shared" ca="1" si="158"/>
        <v>0</v>
      </c>
      <c r="BJ217" s="65">
        <f t="shared" ca="1" si="158"/>
        <v>0</v>
      </c>
      <c r="BK217" s="65">
        <f t="shared" ca="1" si="158"/>
        <v>0</v>
      </c>
      <c r="BL217" s="65">
        <f t="shared" ca="1" si="158"/>
        <v>0</v>
      </c>
      <c r="BM217" s="65">
        <f t="shared" ca="1" si="158"/>
        <v>0</v>
      </c>
      <c r="BN217" s="65">
        <f t="shared" ca="1" si="158"/>
        <v>0</v>
      </c>
      <c r="BO217" s="65">
        <f t="shared" ca="1" si="158"/>
        <v>0</v>
      </c>
      <c r="BP217" s="65">
        <f t="shared" ca="1" si="158"/>
        <v>0</v>
      </c>
      <c r="BQ217" s="65">
        <f t="shared" ca="1" si="158"/>
        <v>0</v>
      </c>
      <c r="BR217" s="65">
        <f t="shared" ca="1" si="158"/>
        <v>0</v>
      </c>
      <c r="BS217" s="65">
        <f t="shared" ca="1" si="158"/>
        <v>0</v>
      </c>
      <c r="BT217" s="65">
        <f t="shared" ca="1" si="158"/>
        <v>0</v>
      </c>
      <c r="BU217" s="65">
        <f t="shared" ca="1" si="158"/>
        <v>0</v>
      </c>
      <c r="BV217" s="65">
        <f t="shared" ca="1" si="158"/>
        <v>0</v>
      </c>
      <c r="BW217" s="65">
        <f t="shared" ca="1" si="158"/>
        <v>0</v>
      </c>
      <c r="BX217" s="65">
        <f t="shared" ca="1" si="158"/>
        <v>0</v>
      </c>
      <c r="BY217" s="65">
        <f t="shared" ca="1" si="158"/>
        <v>0</v>
      </c>
      <c r="BZ217" s="65">
        <f t="shared" ca="1" si="158"/>
        <v>0</v>
      </c>
      <c r="CA217" s="65">
        <f t="shared" ca="1" si="158"/>
        <v>0</v>
      </c>
      <c r="CB217" s="65">
        <f t="shared" ca="1" si="158"/>
        <v>0</v>
      </c>
      <c r="CC217" s="65">
        <f t="shared" ca="1" si="158"/>
        <v>0</v>
      </c>
      <c r="CD217" s="65">
        <f t="shared" ca="1" si="158"/>
        <v>0</v>
      </c>
      <c r="CE217" s="65">
        <f t="shared" ca="1" si="158"/>
        <v>0</v>
      </c>
      <c r="CF217" s="65">
        <f t="shared" ca="1" si="158"/>
        <v>0</v>
      </c>
    </row>
    <row r="218" spans="2:84" s="53" customFormat="1" ht="12" x14ac:dyDescent="0.25">
      <c r="B218" s="50">
        <f>ROW()</f>
        <v>218</v>
      </c>
      <c r="O218" s="56"/>
      <c r="P218" s="57"/>
      <c r="Q218" s="58"/>
      <c r="U218" s="62"/>
      <c r="W218" s="61"/>
      <c r="X218" s="65">
        <f t="shared" ca="1" si="149"/>
        <v>0</v>
      </c>
      <c r="Y218" s="65">
        <f t="shared" ca="1" si="159"/>
        <v>0</v>
      </c>
      <c r="Z218" s="65">
        <f t="shared" ca="1" si="159"/>
        <v>0</v>
      </c>
      <c r="AA218" s="65">
        <f t="shared" ca="1" si="159"/>
        <v>0</v>
      </c>
      <c r="AB218" s="65">
        <f t="shared" ca="1" si="159"/>
        <v>0</v>
      </c>
      <c r="AC218" s="65">
        <f t="shared" ca="1" si="159"/>
        <v>0</v>
      </c>
      <c r="AD218" s="65">
        <f t="shared" ca="1" si="159"/>
        <v>0</v>
      </c>
      <c r="AE218" s="65">
        <f t="shared" ca="1" si="159"/>
        <v>0</v>
      </c>
      <c r="AF218" s="65">
        <f t="shared" ca="1" si="159"/>
        <v>0</v>
      </c>
      <c r="AG218" s="65">
        <f t="shared" ca="1" si="159"/>
        <v>0</v>
      </c>
      <c r="AH218" s="65">
        <f t="shared" ca="1" si="159"/>
        <v>0</v>
      </c>
      <c r="AI218" s="65">
        <f t="shared" ca="1" si="159"/>
        <v>0</v>
      </c>
      <c r="AJ218" s="65">
        <f t="shared" ca="1" si="158"/>
        <v>0</v>
      </c>
      <c r="AK218" s="65">
        <f t="shared" ca="1" si="158"/>
        <v>0</v>
      </c>
      <c r="AL218" s="65">
        <f t="shared" ca="1" si="158"/>
        <v>0</v>
      </c>
      <c r="AM218" s="65">
        <f t="shared" ca="1" si="158"/>
        <v>0</v>
      </c>
      <c r="AN218" s="65">
        <f t="shared" ca="1" si="158"/>
        <v>0</v>
      </c>
      <c r="AO218" s="65">
        <f t="shared" ca="1" si="158"/>
        <v>0</v>
      </c>
      <c r="AP218" s="65">
        <f t="shared" ca="1" si="158"/>
        <v>0</v>
      </c>
      <c r="AQ218" s="65">
        <f t="shared" ca="1" si="158"/>
        <v>0</v>
      </c>
      <c r="AR218" s="65">
        <f t="shared" ca="1" si="158"/>
        <v>0</v>
      </c>
      <c r="AS218" s="65">
        <f t="shared" ca="1" si="158"/>
        <v>0</v>
      </c>
      <c r="AT218" s="65">
        <f t="shared" ca="1" si="158"/>
        <v>0</v>
      </c>
      <c r="AU218" s="65">
        <f t="shared" ca="1" si="158"/>
        <v>0</v>
      </c>
      <c r="AV218" s="65">
        <f t="shared" ca="1" si="158"/>
        <v>0</v>
      </c>
      <c r="AW218" s="65">
        <f t="shared" ca="1" si="158"/>
        <v>0</v>
      </c>
      <c r="AX218" s="65">
        <f t="shared" ca="1" si="158"/>
        <v>0</v>
      </c>
      <c r="AY218" s="65">
        <f t="shared" ca="1" si="158"/>
        <v>0</v>
      </c>
      <c r="AZ218" s="65">
        <f t="shared" ca="1" si="158"/>
        <v>0</v>
      </c>
      <c r="BA218" s="65">
        <f t="shared" ca="1" si="158"/>
        <v>0</v>
      </c>
      <c r="BB218" s="65">
        <f t="shared" ca="1" si="158"/>
        <v>0</v>
      </c>
      <c r="BC218" s="65">
        <f t="shared" ca="1" si="158"/>
        <v>0</v>
      </c>
      <c r="BD218" s="65">
        <f t="shared" ca="1" si="158"/>
        <v>0</v>
      </c>
      <c r="BE218" s="65">
        <f t="shared" ca="1" si="158"/>
        <v>0</v>
      </c>
      <c r="BF218" s="65">
        <f t="shared" ca="1" si="158"/>
        <v>0</v>
      </c>
      <c r="BG218" s="65">
        <f t="shared" ca="1" si="158"/>
        <v>0</v>
      </c>
      <c r="BH218" s="65">
        <f t="shared" ca="1" si="158"/>
        <v>0</v>
      </c>
      <c r="BI218" s="65">
        <f t="shared" ca="1" si="158"/>
        <v>0</v>
      </c>
      <c r="BJ218" s="65">
        <f t="shared" ca="1" si="158"/>
        <v>0</v>
      </c>
      <c r="BK218" s="65">
        <f t="shared" ca="1" si="158"/>
        <v>0</v>
      </c>
      <c r="BL218" s="65">
        <f t="shared" ca="1" si="158"/>
        <v>0</v>
      </c>
      <c r="BM218" s="65">
        <f t="shared" ca="1" si="158"/>
        <v>0</v>
      </c>
      <c r="BN218" s="65">
        <f t="shared" ca="1" si="158"/>
        <v>0</v>
      </c>
      <c r="BO218" s="65">
        <f t="shared" ca="1" si="158"/>
        <v>0</v>
      </c>
      <c r="BP218" s="65">
        <f t="shared" ca="1" si="158"/>
        <v>0</v>
      </c>
      <c r="BQ218" s="65">
        <f t="shared" ca="1" si="158"/>
        <v>0</v>
      </c>
      <c r="BR218" s="65">
        <f t="shared" ca="1" si="158"/>
        <v>0</v>
      </c>
      <c r="BS218" s="65">
        <f t="shared" ca="1" si="158"/>
        <v>0</v>
      </c>
      <c r="BT218" s="65">
        <f t="shared" ca="1" si="158"/>
        <v>0</v>
      </c>
      <c r="BU218" s="65">
        <f t="shared" ca="1" si="158"/>
        <v>0</v>
      </c>
      <c r="BV218" s="65">
        <f t="shared" ca="1" si="158"/>
        <v>0</v>
      </c>
      <c r="BW218" s="65">
        <f t="shared" ca="1" si="158"/>
        <v>0</v>
      </c>
      <c r="BX218" s="65">
        <f t="shared" ca="1" si="158"/>
        <v>0</v>
      </c>
      <c r="BY218" s="65">
        <f t="shared" ca="1" si="158"/>
        <v>0</v>
      </c>
      <c r="BZ218" s="65">
        <f t="shared" ca="1" si="158"/>
        <v>0</v>
      </c>
      <c r="CA218" s="65">
        <f t="shared" ca="1" si="158"/>
        <v>0</v>
      </c>
      <c r="CB218" s="65">
        <f t="shared" ca="1" si="158"/>
        <v>0</v>
      </c>
      <c r="CC218" s="65">
        <f t="shared" ca="1" si="158"/>
        <v>0</v>
      </c>
      <c r="CD218" s="65">
        <f t="shared" ca="1" si="158"/>
        <v>0</v>
      </c>
      <c r="CE218" s="65">
        <f t="shared" ca="1" si="158"/>
        <v>0</v>
      </c>
      <c r="CF218" s="65">
        <f t="shared" ca="1" si="158"/>
        <v>0</v>
      </c>
    </row>
    <row r="219" spans="2:84" s="53" customFormat="1" ht="12" x14ac:dyDescent="0.25">
      <c r="B219" s="50">
        <f>ROW()</f>
        <v>219</v>
      </c>
      <c r="O219" s="56"/>
      <c r="P219" s="57"/>
      <c r="Q219" s="58"/>
      <c r="U219" s="62"/>
      <c r="W219" s="61"/>
      <c r="X219" s="65">
        <f t="shared" ca="1" si="149"/>
        <v>0</v>
      </c>
      <c r="Y219" s="65">
        <f t="shared" ca="1" si="159"/>
        <v>0</v>
      </c>
      <c r="Z219" s="65">
        <f t="shared" ca="1" si="159"/>
        <v>0</v>
      </c>
      <c r="AA219" s="65">
        <f t="shared" ca="1" si="159"/>
        <v>0</v>
      </c>
      <c r="AB219" s="65">
        <f t="shared" ca="1" si="159"/>
        <v>0</v>
      </c>
      <c r="AC219" s="65">
        <f t="shared" ca="1" si="159"/>
        <v>0</v>
      </c>
      <c r="AD219" s="65">
        <f t="shared" ca="1" si="159"/>
        <v>0</v>
      </c>
      <c r="AE219" s="65">
        <f t="shared" ca="1" si="159"/>
        <v>0</v>
      </c>
      <c r="AF219" s="65">
        <f t="shared" ca="1" si="159"/>
        <v>0</v>
      </c>
      <c r="AG219" s="65">
        <f t="shared" ca="1" si="159"/>
        <v>0</v>
      </c>
      <c r="AH219" s="65">
        <f t="shared" ca="1" si="159"/>
        <v>0</v>
      </c>
      <c r="AI219" s="65">
        <f t="shared" ca="1" si="159"/>
        <v>0</v>
      </c>
      <c r="AJ219" s="65">
        <f t="shared" ca="1" si="158"/>
        <v>0</v>
      </c>
      <c r="AK219" s="65">
        <f t="shared" ca="1" si="158"/>
        <v>0</v>
      </c>
      <c r="AL219" s="65">
        <f t="shared" ca="1" si="158"/>
        <v>0</v>
      </c>
      <c r="AM219" s="65">
        <f t="shared" ca="1" si="158"/>
        <v>0</v>
      </c>
      <c r="AN219" s="65">
        <f t="shared" ca="1" si="158"/>
        <v>0</v>
      </c>
      <c r="AO219" s="65">
        <f t="shared" ca="1" si="158"/>
        <v>0</v>
      </c>
      <c r="AP219" s="65">
        <f t="shared" ca="1" si="158"/>
        <v>0</v>
      </c>
      <c r="AQ219" s="65">
        <f t="shared" ca="1" si="158"/>
        <v>0</v>
      </c>
      <c r="AR219" s="65">
        <f t="shared" ca="1" si="158"/>
        <v>0</v>
      </c>
      <c r="AS219" s="65">
        <f t="shared" ca="1" si="158"/>
        <v>0</v>
      </c>
      <c r="AT219" s="65">
        <f t="shared" ca="1" si="158"/>
        <v>0</v>
      </c>
      <c r="AU219" s="65">
        <f t="shared" ca="1" si="158"/>
        <v>0</v>
      </c>
      <c r="AV219" s="65">
        <f t="shared" ca="1" si="158"/>
        <v>0</v>
      </c>
      <c r="AW219" s="65">
        <f t="shared" ca="1" si="158"/>
        <v>0</v>
      </c>
      <c r="AX219" s="65">
        <f t="shared" ca="1" si="158"/>
        <v>0</v>
      </c>
      <c r="AY219" s="65">
        <f t="shared" ca="1" si="158"/>
        <v>0</v>
      </c>
      <c r="AZ219" s="65">
        <f t="shared" ca="1" si="158"/>
        <v>0</v>
      </c>
      <c r="BA219" s="65">
        <f t="shared" ca="1" si="158"/>
        <v>0</v>
      </c>
      <c r="BB219" s="65">
        <f t="shared" ca="1" si="158"/>
        <v>0</v>
      </c>
      <c r="BC219" s="65">
        <f t="shared" ca="1" si="158"/>
        <v>0</v>
      </c>
      <c r="BD219" s="65">
        <f t="shared" ca="1" si="158"/>
        <v>0</v>
      </c>
      <c r="BE219" s="65">
        <f t="shared" ca="1" si="158"/>
        <v>0</v>
      </c>
      <c r="BF219" s="65">
        <f t="shared" ca="1" si="158"/>
        <v>0</v>
      </c>
      <c r="BG219" s="65">
        <f t="shared" ca="1" si="158"/>
        <v>0</v>
      </c>
      <c r="BH219" s="65">
        <f t="shared" ca="1" si="158"/>
        <v>0</v>
      </c>
      <c r="BI219" s="65">
        <f t="shared" ca="1" si="158"/>
        <v>0</v>
      </c>
      <c r="BJ219" s="65">
        <f t="shared" ca="1" si="158"/>
        <v>0</v>
      </c>
      <c r="BK219" s="65">
        <f t="shared" ca="1" si="158"/>
        <v>0</v>
      </c>
      <c r="BL219" s="65">
        <f t="shared" ca="1" si="158"/>
        <v>0</v>
      </c>
      <c r="BM219" s="65">
        <f t="shared" ca="1" si="158"/>
        <v>0</v>
      </c>
      <c r="BN219" s="65">
        <f t="shared" ca="1" si="158"/>
        <v>0</v>
      </c>
      <c r="BO219" s="65">
        <f t="shared" ca="1" si="158"/>
        <v>0</v>
      </c>
      <c r="BP219" s="65">
        <f t="shared" ca="1" si="158"/>
        <v>0</v>
      </c>
      <c r="BQ219" s="65">
        <f t="shared" ca="1" si="158"/>
        <v>0</v>
      </c>
      <c r="BR219" s="65">
        <f t="shared" ca="1" si="158"/>
        <v>0</v>
      </c>
      <c r="BS219" s="65">
        <f t="shared" ca="1" si="158"/>
        <v>0</v>
      </c>
      <c r="BT219" s="65">
        <f t="shared" ca="1" si="158"/>
        <v>0</v>
      </c>
      <c r="BU219" s="65">
        <f t="shared" ca="1" si="158"/>
        <v>0</v>
      </c>
      <c r="BV219" s="65">
        <f t="shared" ca="1" si="158"/>
        <v>0</v>
      </c>
      <c r="BW219" s="65">
        <f t="shared" ca="1" si="158"/>
        <v>0</v>
      </c>
      <c r="BX219" s="65">
        <f t="shared" ca="1" si="158"/>
        <v>0</v>
      </c>
      <c r="BY219" s="65">
        <f t="shared" ca="1" si="158"/>
        <v>0</v>
      </c>
      <c r="BZ219" s="65">
        <f t="shared" ca="1" si="158"/>
        <v>0</v>
      </c>
      <c r="CA219" s="65">
        <f t="shared" ca="1" si="158"/>
        <v>0</v>
      </c>
      <c r="CB219" s="65">
        <f t="shared" ca="1" si="158"/>
        <v>0</v>
      </c>
      <c r="CC219" s="65">
        <f t="shared" ca="1" si="158"/>
        <v>0</v>
      </c>
      <c r="CD219" s="65">
        <f t="shared" ca="1" si="158"/>
        <v>0</v>
      </c>
      <c r="CE219" s="65">
        <f t="shared" ca="1" si="158"/>
        <v>0</v>
      </c>
      <c r="CF219" s="65">
        <f t="shared" ca="1" si="158"/>
        <v>0</v>
      </c>
    </row>
    <row r="220" spans="2:84" s="53" customFormat="1" ht="12" x14ac:dyDescent="0.25">
      <c r="B220" s="50">
        <f>ROW()</f>
        <v>220</v>
      </c>
      <c r="O220" s="56"/>
      <c r="P220" s="57"/>
      <c r="Q220" s="58"/>
      <c r="U220" s="62"/>
      <c r="W220" s="61"/>
      <c r="X220" s="65">
        <f t="shared" ca="1" si="149"/>
        <v>0</v>
      </c>
      <c r="Y220" s="65">
        <f t="shared" ca="1" si="159"/>
        <v>0</v>
      </c>
      <c r="Z220" s="65">
        <f t="shared" ca="1" si="159"/>
        <v>0</v>
      </c>
      <c r="AA220" s="65">
        <f t="shared" ca="1" si="159"/>
        <v>0</v>
      </c>
      <c r="AB220" s="65">
        <f t="shared" ca="1" si="159"/>
        <v>0</v>
      </c>
      <c r="AC220" s="65">
        <f t="shared" ca="1" si="159"/>
        <v>0</v>
      </c>
      <c r="AD220" s="65">
        <f t="shared" ca="1" si="159"/>
        <v>0</v>
      </c>
      <c r="AE220" s="65">
        <f t="shared" ca="1" si="159"/>
        <v>0</v>
      </c>
      <c r="AF220" s="65">
        <f t="shared" ca="1" si="159"/>
        <v>0</v>
      </c>
      <c r="AG220" s="65">
        <f t="shared" ca="1" si="159"/>
        <v>0</v>
      </c>
      <c r="AH220" s="65">
        <f t="shared" ca="1" si="159"/>
        <v>0</v>
      </c>
      <c r="AI220" s="65">
        <f t="shared" ca="1" si="159"/>
        <v>0</v>
      </c>
      <c r="AJ220" s="65">
        <f t="shared" ca="1" si="158"/>
        <v>0</v>
      </c>
      <c r="AK220" s="65">
        <f t="shared" ca="1" si="158"/>
        <v>0</v>
      </c>
      <c r="AL220" s="65">
        <f t="shared" ca="1" si="158"/>
        <v>0</v>
      </c>
      <c r="AM220" s="65">
        <f t="shared" ca="1" si="158"/>
        <v>0</v>
      </c>
      <c r="AN220" s="65">
        <f t="shared" ca="1" si="158"/>
        <v>0</v>
      </c>
      <c r="AO220" s="65">
        <f t="shared" ca="1" si="158"/>
        <v>0</v>
      </c>
      <c r="AP220" s="65">
        <f t="shared" ca="1" si="158"/>
        <v>0</v>
      </c>
      <c r="AQ220" s="65">
        <f t="shared" ca="1" si="158"/>
        <v>0</v>
      </c>
      <c r="AR220" s="65">
        <f t="shared" ca="1" si="158"/>
        <v>0</v>
      </c>
      <c r="AS220" s="65">
        <f t="shared" ca="1" si="158"/>
        <v>0</v>
      </c>
      <c r="AT220" s="65">
        <f t="shared" ca="1" si="158"/>
        <v>0</v>
      </c>
      <c r="AU220" s="65">
        <f t="shared" ca="1" si="158"/>
        <v>0</v>
      </c>
      <c r="AV220" s="65">
        <f t="shared" ca="1" si="158"/>
        <v>0</v>
      </c>
      <c r="AW220" s="65">
        <f t="shared" ca="1" si="158"/>
        <v>0</v>
      </c>
      <c r="AX220" s="65">
        <f t="shared" ca="1" si="158"/>
        <v>0</v>
      </c>
      <c r="AY220" s="65">
        <f t="shared" ca="1" si="158"/>
        <v>0</v>
      </c>
      <c r="AZ220" s="65">
        <f t="shared" ca="1" si="158"/>
        <v>0</v>
      </c>
      <c r="BA220" s="65">
        <f t="shared" ca="1" si="158"/>
        <v>0</v>
      </c>
      <c r="BB220" s="65">
        <f t="shared" ca="1" si="158"/>
        <v>0</v>
      </c>
      <c r="BC220" s="65">
        <f t="shared" ca="1" si="158"/>
        <v>0</v>
      </c>
      <c r="BD220" s="65">
        <f t="shared" ca="1" si="158"/>
        <v>0</v>
      </c>
      <c r="BE220" s="65">
        <f t="shared" ca="1" si="158"/>
        <v>0</v>
      </c>
      <c r="BF220" s="65">
        <f t="shared" ca="1" si="158"/>
        <v>0</v>
      </c>
      <c r="BG220" s="65">
        <f t="shared" ca="1" si="158"/>
        <v>0</v>
      </c>
      <c r="BH220" s="65">
        <f t="shared" ca="1" si="158"/>
        <v>0</v>
      </c>
      <c r="BI220" s="65">
        <f t="shared" ca="1" si="158"/>
        <v>0</v>
      </c>
      <c r="BJ220" s="65">
        <f t="shared" ca="1" si="158"/>
        <v>0</v>
      </c>
      <c r="BK220" s="65">
        <f t="shared" ca="1" si="158"/>
        <v>0</v>
      </c>
      <c r="BL220" s="65">
        <f t="shared" ca="1" si="158"/>
        <v>0</v>
      </c>
      <c r="BM220" s="65">
        <f t="shared" ca="1" si="158"/>
        <v>0</v>
      </c>
      <c r="BN220" s="65">
        <f t="shared" ca="1" si="158"/>
        <v>0</v>
      </c>
      <c r="BO220" s="65">
        <f t="shared" ca="1" si="158"/>
        <v>0</v>
      </c>
      <c r="BP220" s="65">
        <f t="shared" ref="AJ220:CF225" ca="1" si="160">SUMIFS(INDIRECT("Prcsses!"&amp;ADDRESS($B220,$X$2)&amp;":"&amp;ADDRESS($B220,$X$2-1+$P$8)),INDIRECT("Prcsses!"&amp;ADDRESS($B$8,$X$2)&amp;":"&amp;ADDRESS($B$8,$X$2-1+$P$8)),BP$8)</f>
        <v>0</v>
      </c>
      <c r="BQ220" s="65">
        <f t="shared" ca="1" si="160"/>
        <v>0</v>
      </c>
      <c r="BR220" s="65">
        <f t="shared" ca="1" si="160"/>
        <v>0</v>
      </c>
      <c r="BS220" s="65">
        <f t="shared" ca="1" si="160"/>
        <v>0</v>
      </c>
      <c r="BT220" s="65">
        <f t="shared" ca="1" si="160"/>
        <v>0</v>
      </c>
      <c r="BU220" s="65">
        <f t="shared" ca="1" si="160"/>
        <v>0</v>
      </c>
      <c r="BV220" s="65">
        <f t="shared" ca="1" si="160"/>
        <v>0</v>
      </c>
      <c r="BW220" s="65">
        <f t="shared" ca="1" si="160"/>
        <v>0</v>
      </c>
      <c r="BX220" s="65">
        <f t="shared" ca="1" si="160"/>
        <v>0</v>
      </c>
      <c r="BY220" s="65">
        <f t="shared" ca="1" si="160"/>
        <v>0</v>
      </c>
      <c r="BZ220" s="65">
        <f t="shared" ca="1" si="160"/>
        <v>0</v>
      </c>
      <c r="CA220" s="65">
        <f t="shared" ca="1" si="160"/>
        <v>0</v>
      </c>
      <c r="CB220" s="65">
        <f t="shared" ca="1" si="160"/>
        <v>0</v>
      </c>
      <c r="CC220" s="65">
        <f t="shared" ca="1" si="160"/>
        <v>0</v>
      </c>
      <c r="CD220" s="65">
        <f t="shared" ca="1" si="160"/>
        <v>0</v>
      </c>
      <c r="CE220" s="65">
        <f t="shared" ca="1" si="160"/>
        <v>0</v>
      </c>
      <c r="CF220" s="65">
        <f t="shared" ca="1" si="160"/>
        <v>0</v>
      </c>
    </row>
    <row r="221" spans="2:84" s="53" customFormat="1" ht="12" x14ac:dyDescent="0.25">
      <c r="B221" s="50">
        <f>ROW()</f>
        <v>221</v>
      </c>
      <c r="O221" s="56"/>
      <c r="P221" s="57"/>
      <c r="Q221" s="58"/>
      <c r="U221" s="62"/>
      <c r="W221" s="61"/>
      <c r="X221" s="65">
        <f t="shared" ca="1" si="149"/>
        <v>0</v>
      </c>
      <c r="Y221" s="65">
        <f t="shared" ca="1" si="159"/>
        <v>0</v>
      </c>
      <c r="Z221" s="65">
        <f t="shared" ca="1" si="159"/>
        <v>0</v>
      </c>
      <c r="AA221" s="65">
        <f t="shared" ca="1" si="159"/>
        <v>0</v>
      </c>
      <c r="AB221" s="65">
        <f t="shared" ca="1" si="159"/>
        <v>0</v>
      </c>
      <c r="AC221" s="65">
        <f t="shared" ca="1" si="159"/>
        <v>0</v>
      </c>
      <c r="AD221" s="65">
        <f t="shared" ca="1" si="159"/>
        <v>0</v>
      </c>
      <c r="AE221" s="65">
        <f t="shared" ca="1" si="159"/>
        <v>0</v>
      </c>
      <c r="AF221" s="65">
        <f t="shared" ca="1" si="159"/>
        <v>0</v>
      </c>
      <c r="AG221" s="65">
        <f t="shared" ca="1" si="159"/>
        <v>0</v>
      </c>
      <c r="AH221" s="65">
        <f t="shared" ca="1" si="159"/>
        <v>0</v>
      </c>
      <c r="AI221" s="65">
        <f t="shared" ca="1" si="159"/>
        <v>0</v>
      </c>
      <c r="AJ221" s="65">
        <f t="shared" ca="1" si="160"/>
        <v>0</v>
      </c>
      <c r="AK221" s="65">
        <f t="shared" ca="1" si="160"/>
        <v>0</v>
      </c>
      <c r="AL221" s="65">
        <f t="shared" ca="1" si="160"/>
        <v>0</v>
      </c>
      <c r="AM221" s="65">
        <f t="shared" ca="1" si="160"/>
        <v>0</v>
      </c>
      <c r="AN221" s="65">
        <f t="shared" ca="1" si="160"/>
        <v>0</v>
      </c>
      <c r="AO221" s="65">
        <f t="shared" ca="1" si="160"/>
        <v>0</v>
      </c>
      <c r="AP221" s="65">
        <f t="shared" ca="1" si="160"/>
        <v>0</v>
      </c>
      <c r="AQ221" s="65">
        <f t="shared" ca="1" si="160"/>
        <v>0</v>
      </c>
      <c r="AR221" s="65">
        <f t="shared" ca="1" si="160"/>
        <v>0</v>
      </c>
      <c r="AS221" s="65">
        <f t="shared" ca="1" si="160"/>
        <v>0</v>
      </c>
      <c r="AT221" s="65">
        <f t="shared" ca="1" si="160"/>
        <v>0</v>
      </c>
      <c r="AU221" s="65">
        <f t="shared" ca="1" si="160"/>
        <v>0</v>
      </c>
      <c r="AV221" s="65">
        <f t="shared" ca="1" si="160"/>
        <v>0</v>
      </c>
      <c r="AW221" s="65">
        <f t="shared" ca="1" si="160"/>
        <v>0</v>
      </c>
      <c r="AX221" s="65">
        <f t="shared" ca="1" si="160"/>
        <v>0</v>
      </c>
      <c r="AY221" s="65">
        <f t="shared" ca="1" si="160"/>
        <v>0</v>
      </c>
      <c r="AZ221" s="65">
        <f t="shared" ca="1" si="160"/>
        <v>0</v>
      </c>
      <c r="BA221" s="65">
        <f t="shared" ca="1" si="160"/>
        <v>0</v>
      </c>
      <c r="BB221" s="65">
        <f t="shared" ca="1" si="160"/>
        <v>0</v>
      </c>
      <c r="BC221" s="65">
        <f t="shared" ca="1" si="160"/>
        <v>0</v>
      </c>
      <c r="BD221" s="65">
        <f t="shared" ca="1" si="160"/>
        <v>0</v>
      </c>
      <c r="BE221" s="65">
        <f t="shared" ca="1" si="160"/>
        <v>0</v>
      </c>
      <c r="BF221" s="65">
        <f t="shared" ca="1" si="160"/>
        <v>0</v>
      </c>
      <c r="BG221" s="65">
        <f t="shared" ca="1" si="160"/>
        <v>0</v>
      </c>
      <c r="BH221" s="65">
        <f t="shared" ca="1" si="160"/>
        <v>0</v>
      </c>
      <c r="BI221" s="65">
        <f t="shared" ca="1" si="160"/>
        <v>0</v>
      </c>
      <c r="BJ221" s="65">
        <f t="shared" ca="1" si="160"/>
        <v>0</v>
      </c>
      <c r="BK221" s="65">
        <f t="shared" ca="1" si="160"/>
        <v>0</v>
      </c>
      <c r="BL221" s="65">
        <f t="shared" ca="1" si="160"/>
        <v>0</v>
      </c>
      <c r="BM221" s="65">
        <f t="shared" ca="1" si="160"/>
        <v>0</v>
      </c>
      <c r="BN221" s="65">
        <f t="shared" ca="1" si="160"/>
        <v>0</v>
      </c>
      <c r="BO221" s="65">
        <f t="shared" ca="1" si="160"/>
        <v>0</v>
      </c>
      <c r="BP221" s="65">
        <f t="shared" ca="1" si="160"/>
        <v>0</v>
      </c>
      <c r="BQ221" s="65">
        <f t="shared" ca="1" si="160"/>
        <v>0</v>
      </c>
      <c r="BR221" s="65">
        <f t="shared" ca="1" si="160"/>
        <v>0</v>
      </c>
      <c r="BS221" s="65">
        <f t="shared" ca="1" si="160"/>
        <v>0</v>
      </c>
      <c r="BT221" s="65">
        <f t="shared" ca="1" si="160"/>
        <v>0</v>
      </c>
      <c r="BU221" s="65">
        <f t="shared" ca="1" si="160"/>
        <v>0</v>
      </c>
      <c r="BV221" s="65">
        <f t="shared" ca="1" si="160"/>
        <v>0</v>
      </c>
      <c r="BW221" s="65">
        <f t="shared" ca="1" si="160"/>
        <v>0</v>
      </c>
      <c r="BX221" s="65">
        <f t="shared" ca="1" si="160"/>
        <v>0</v>
      </c>
      <c r="BY221" s="65">
        <f t="shared" ca="1" si="160"/>
        <v>0</v>
      </c>
      <c r="BZ221" s="65">
        <f t="shared" ca="1" si="160"/>
        <v>0</v>
      </c>
      <c r="CA221" s="65">
        <f t="shared" ca="1" si="160"/>
        <v>0</v>
      </c>
      <c r="CB221" s="65">
        <f t="shared" ca="1" si="160"/>
        <v>0</v>
      </c>
      <c r="CC221" s="65">
        <f t="shared" ca="1" si="160"/>
        <v>0</v>
      </c>
      <c r="CD221" s="65">
        <f t="shared" ca="1" si="160"/>
        <v>0</v>
      </c>
      <c r="CE221" s="65">
        <f t="shared" ca="1" si="160"/>
        <v>0</v>
      </c>
      <c r="CF221" s="65">
        <f t="shared" ca="1" si="160"/>
        <v>0</v>
      </c>
    </row>
    <row r="222" spans="2:84" s="53" customFormat="1" ht="12" x14ac:dyDescent="0.25">
      <c r="B222" s="50">
        <f>ROW()</f>
        <v>222</v>
      </c>
      <c r="O222" s="56"/>
      <c r="P222" s="57"/>
      <c r="Q222" s="58"/>
      <c r="U222" s="62"/>
      <c r="W222" s="61"/>
      <c r="X222" s="65">
        <f t="shared" ca="1" si="149"/>
        <v>0</v>
      </c>
      <c r="Y222" s="65">
        <f t="shared" ca="1" si="159"/>
        <v>0</v>
      </c>
      <c r="Z222" s="65">
        <f t="shared" ca="1" si="159"/>
        <v>0</v>
      </c>
      <c r="AA222" s="65">
        <f t="shared" ca="1" si="159"/>
        <v>0</v>
      </c>
      <c r="AB222" s="65">
        <f t="shared" ca="1" si="159"/>
        <v>0</v>
      </c>
      <c r="AC222" s="65">
        <f t="shared" ca="1" si="159"/>
        <v>0</v>
      </c>
      <c r="AD222" s="65">
        <f t="shared" ca="1" si="159"/>
        <v>0</v>
      </c>
      <c r="AE222" s="65">
        <f t="shared" ca="1" si="159"/>
        <v>0</v>
      </c>
      <c r="AF222" s="65">
        <f t="shared" ca="1" si="159"/>
        <v>0</v>
      </c>
      <c r="AG222" s="65">
        <f t="shared" ca="1" si="159"/>
        <v>0</v>
      </c>
      <c r="AH222" s="65">
        <f t="shared" ca="1" si="159"/>
        <v>0</v>
      </c>
      <c r="AI222" s="65">
        <f t="shared" ca="1" si="159"/>
        <v>0</v>
      </c>
      <c r="AJ222" s="65">
        <f t="shared" ca="1" si="160"/>
        <v>0</v>
      </c>
      <c r="AK222" s="65">
        <f t="shared" ca="1" si="160"/>
        <v>0</v>
      </c>
      <c r="AL222" s="65">
        <f t="shared" ca="1" si="160"/>
        <v>0</v>
      </c>
      <c r="AM222" s="65">
        <f t="shared" ca="1" si="160"/>
        <v>0</v>
      </c>
      <c r="AN222" s="65">
        <f t="shared" ca="1" si="160"/>
        <v>0</v>
      </c>
      <c r="AO222" s="65">
        <f t="shared" ca="1" si="160"/>
        <v>0</v>
      </c>
      <c r="AP222" s="65">
        <f t="shared" ca="1" si="160"/>
        <v>0</v>
      </c>
      <c r="AQ222" s="65">
        <f t="shared" ca="1" si="160"/>
        <v>0</v>
      </c>
      <c r="AR222" s="65">
        <f t="shared" ca="1" si="160"/>
        <v>0</v>
      </c>
      <c r="AS222" s="65">
        <f t="shared" ca="1" si="160"/>
        <v>0</v>
      </c>
      <c r="AT222" s="65">
        <f t="shared" ca="1" si="160"/>
        <v>0</v>
      </c>
      <c r="AU222" s="65">
        <f t="shared" ca="1" si="160"/>
        <v>0</v>
      </c>
      <c r="AV222" s="65">
        <f t="shared" ca="1" si="160"/>
        <v>0</v>
      </c>
      <c r="AW222" s="65">
        <f t="shared" ca="1" si="160"/>
        <v>0</v>
      </c>
      <c r="AX222" s="65">
        <f t="shared" ca="1" si="160"/>
        <v>0</v>
      </c>
      <c r="AY222" s="65">
        <f t="shared" ca="1" si="160"/>
        <v>0</v>
      </c>
      <c r="AZ222" s="65">
        <f t="shared" ca="1" si="160"/>
        <v>0</v>
      </c>
      <c r="BA222" s="65">
        <f t="shared" ca="1" si="160"/>
        <v>0</v>
      </c>
      <c r="BB222" s="65">
        <f t="shared" ca="1" si="160"/>
        <v>0</v>
      </c>
      <c r="BC222" s="65">
        <f t="shared" ca="1" si="160"/>
        <v>0</v>
      </c>
      <c r="BD222" s="65">
        <f t="shared" ca="1" si="160"/>
        <v>0</v>
      </c>
      <c r="BE222" s="65">
        <f t="shared" ca="1" si="160"/>
        <v>0</v>
      </c>
      <c r="BF222" s="65">
        <f t="shared" ca="1" si="160"/>
        <v>0</v>
      </c>
      <c r="BG222" s="65">
        <f t="shared" ca="1" si="160"/>
        <v>0</v>
      </c>
      <c r="BH222" s="65">
        <f t="shared" ca="1" si="160"/>
        <v>0</v>
      </c>
      <c r="BI222" s="65">
        <f t="shared" ca="1" si="160"/>
        <v>0</v>
      </c>
      <c r="BJ222" s="65">
        <f t="shared" ca="1" si="160"/>
        <v>0</v>
      </c>
      <c r="BK222" s="65">
        <f t="shared" ca="1" si="160"/>
        <v>0</v>
      </c>
      <c r="BL222" s="65">
        <f t="shared" ca="1" si="160"/>
        <v>0</v>
      </c>
      <c r="BM222" s="65">
        <f t="shared" ca="1" si="160"/>
        <v>0</v>
      </c>
      <c r="BN222" s="65">
        <f t="shared" ca="1" si="160"/>
        <v>0</v>
      </c>
      <c r="BO222" s="65">
        <f t="shared" ca="1" si="160"/>
        <v>0</v>
      </c>
      <c r="BP222" s="65">
        <f t="shared" ca="1" si="160"/>
        <v>0</v>
      </c>
      <c r="BQ222" s="65">
        <f t="shared" ca="1" si="160"/>
        <v>0</v>
      </c>
      <c r="BR222" s="65">
        <f t="shared" ca="1" si="160"/>
        <v>0</v>
      </c>
      <c r="BS222" s="65">
        <f t="shared" ca="1" si="160"/>
        <v>0</v>
      </c>
      <c r="BT222" s="65">
        <f t="shared" ca="1" si="160"/>
        <v>0</v>
      </c>
      <c r="BU222" s="65">
        <f t="shared" ca="1" si="160"/>
        <v>0</v>
      </c>
      <c r="BV222" s="65">
        <f t="shared" ca="1" si="160"/>
        <v>0</v>
      </c>
      <c r="BW222" s="65">
        <f t="shared" ca="1" si="160"/>
        <v>0</v>
      </c>
      <c r="BX222" s="65">
        <f t="shared" ca="1" si="160"/>
        <v>0</v>
      </c>
      <c r="BY222" s="65">
        <f t="shared" ca="1" si="160"/>
        <v>0</v>
      </c>
      <c r="BZ222" s="65">
        <f t="shared" ca="1" si="160"/>
        <v>0</v>
      </c>
      <c r="CA222" s="65">
        <f t="shared" ca="1" si="160"/>
        <v>0</v>
      </c>
      <c r="CB222" s="65">
        <f t="shared" ca="1" si="160"/>
        <v>0</v>
      </c>
      <c r="CC222" s="65">
        <f t="shared" ca="1" si="160"/>
        <v>0</v>
      </c>
      <c r="CD222" s="65">
        <f t="shared" ca="1" si="160"/>
        <v>0</v>
      </c>
      <c r="CE222" s="65">
        <f t="shared" ca="1" si="160"/>
        <v>0</v>
      </c>
      <c r="CF222" s="65">
        <f t="shared" ca="1" si="160"/>
        <v>0</v>
      </c>
    </row>
    <row r="223" spans="2:84" s="53" customFormat="1" ht="12" x14ac:dyDescent="0.25">
      <c r="B223" s="50">
        <f>ROW()</f>
        <v>223</v>
      </c>
      <c r="O223" s="56"/>
      <c r="P223" s="57"/>
      <c r="Q223" s="58"/>
      <c r="U223" s="62"/>
      <c r="W223" s="61"/>
      <c r="X223" s="65">
        <f t="shared" ca="1" si="149"/>
        <v>0</v>
      </c>
      <c r="Y223" s="65">
        <f t="shared" ca="1" si="159"/>
        <v>0</v>
      </c>
      <c r="Z223" s="65">
        <f t="shared" ca="1" si="159"/>
        <v>0</v>
      </c>
      <c r="AA223" s="65">
        <f t="shared" ca="1" si="159"/>
        <v>0</v>
      </c>
      <c r="AB223" s="65">
        <f t="shared" ca="1" si="159"/>
        <v>0</v>
      </c>
      <c r="AC223" s="65">
        <f t="shared" ca="1" si="159"/>
        <v>0</v>
      </c>
      <c r="AD223" s="65">
        <f t="shared" ca="1" si="159"/>
        <v>0</v>
      </c>
      <c r="AE223" s="65">
        <f t="shared" ca="1" si="159"/>
        <v>0</v>
      </c>
      <c r="AF223" s="65">
        <f t="shared" ca="1" si="159"/>
        <v>0</v>
      </c>
      <c r="AG223" s="65">
        <f t="shared" ca="1" si="159"/>
        <v>0</v>
      </c>
      <c r="AH223" s="65">
        <f t="shared" ca="1" si="159"/>
        <v>0</v>
      </c>
      <c r="AI223" s="65">
        <f t="shared" ca="1" si="159"/>
        <v>0</v>
      </c>
      <c r="AJ223" s="65">
        <f t="shared" ca="1" si="160"/>
        <v>0</v>
      </c>
      <c r="AK223" s="65">
        <f t="shared" ca="1" si="160"/>
        <v>0</v>
      </c>
      <c r="AL223" s="65">
        <f t="shared" ca="1" si="160"/>
        <v>0</v>
      </c>
      <c r="AM223" s="65">
        <f t="shared" ca="1" si="160"/>
        <v>0</v>
      </c>
      <c r="AN223" s="65">
        <f t="shared" ca="1" si="160"/>
        <v>0</v>
      </c>
      <c r="AO223" s="65">
        <f t="shared" ca="1" si="160"/>
        <v>0</v>
      </c>
      <c r="AP223" s="65">
        <f t="shared" ca="1" si="160"/>
        <v>0</v>
      </c>
      <c r="AQ223" s="65">
        <f t="shared" ca="1" si="160"/>
        <v>0</v>
      </c>
      <c r="AR223" s="65">
        <f t="shared" ca="1" si="160"/>
        <v>0</v>
      </c>
      <c r="AS223" s="65">
        <f t="shared" ca="1" si="160"/>
        <v>0</v>
      </c>
      <c r="AT223" s="65">
        <f t="shared" ca="1" si="160"/>
        <v>0</v>
      </c>
      <c r="AU223" s="65">
        <f t="shared" ca="1" si="160"/>
        <v>0</v>
      </c>
      <c r="AV223" s="65">
        <f t="shared" ca="1" si="160"/>
        <v>0</v>
      </c>
      <c r="AW223" s="65">
        <f t="shared" ca="1" si="160"/>
        <v>0</v>
      </c>
      <c r="AX223" s="65">
        <f t="shared" ca="1" si="160"/>
        <v>0</v>
      </c>
      <c r="AY223" s="65">
        <f t="shared" ca="1" si="160"/>
        <v>0</v>
      </c>
      <c r="AZ223" s="65">
        <f t="shared" ca="1" si="160"/>
        <v>0</v>
      </c>
      <c r="BA223" s="65">
        <f t="shared" ca="1" si="160"/>
        <v>0</v>
      </c>
      <c r="BB223" s="65">
        <f t="shared" ca="1" si="160"/>
        <v>0</v>
      </c>
      <c r="BC223" s="65">
        <f t="shared" ca="1" si="160"/>
        <v>0</v>
      </c>
      <c r="BD223" s="65">
        <f t="shared" ca="1" si="160"/>
        <v>0</v>
      </c>
      <c r="BE223" s="65">
        <f t="shared" ca="1" si="160"/>
        <v>0</v>
      </c>
      <c r="BF223" s="65">
        <f t="shared" ca="1" si="160"/>
        <v>0</v>
      </c>
      <c r="BG223" s="65">
        <f t="shared" ca="1" si="160"/>
        <v>0</v>
      </c>
      <c r="BH223" s="65">
        <f t="shared" ca="1" si="160"/>
        <v>0</v>
      </c>
      <c r="BI223" s="65">
        <f t="shared" ca="1" si="160"/>
        <v>0</v>
      </c>
      <c r="BJ223" s="65">
        <f t="shared" ca="1" si="160"/>
        <v>0</v>
      </c>
      <c r="BK223" s="65">
        <f t="shared" ca="1" si="160"/>
        <v>0</v>
      </c>
      <c r="BL223" s="65">
        <f t="shared" ca="1" si="160"/>
        <v>0</v>
      </c>
      <c r="BM223" s="65">
        <f t="shared" ca="1" si="160"/>
        <v>0</v>
      </c>
      <c r="BN223" s="65">
        <f t="shared" ca="1" si="160"/>
        <v>0</v>
      </c>
      <c r="BO223" s="65">
        <f t="shared" ca="1" si="160"/>
        <v>0</v>
      </c>
      <c r="BP223" s="65">
        <f t="shared" ca="1" si="160"/>
        <v>0</v>
      </c>
      <c r="BQ223" s="65">
        <f t="shared" ca="1" si="160"/>
        <v>0</v>
      </c>
      <c r="BR223" s="65">
        <f t="shared" ca="1" si="160"/>
        <v>0</v>
      </c>
      <c r="BS223" s="65">
        <f t="shared" ca="1" si="160"/>
        <v>0</v>
      </c>
      <c r="BT223" s="65">
        <f t="shared" ca="1" si="160"/>
        <v>0</v>
      </c>
      <c r="BU223" s="65">
        <f t="shared" ca="1" si="160"/>
        <v>0</v>
      </c>
      <c r="BV223" s="65">
        <f t="shared" ca="1" si="160"/>
        <v>0</v>
      </c>
      <c r="BW223" s="65">
        <f t="shared" ca="1" si="160"/>
        <v>0</v>
      </c>
      <c r="BX223" s="65">
        <f t="shared" ca="1" si="160"/>
        <v>0</v>
      </c>
      <c r="BY223" s="65">
        <f t="shared" ca="1" si="160"/>
        <v>0</v>
      </c>
      <c r="BZ223" s="65">
        <f t="shared" ca="1" si="160"/>
        <v>0</v>
      </c>
      <c r="CA223" s="65">
        <f t="shared" ca="1" si="160"/>
        <v>0</v>
      </c>
      <c r="CB223" s="65">
        <f t="shared" ca="1" si="160"/>
        <v>0</v>
      </c>
      <c r="CC223" s="65">
        <f t="shared" ca="1" si="160"/>
        <v>0</v>
      </c>
      <c r="CD223" s="65">
        <f t="shared" ca="1" si="160"/>
        <v>0</v>
      </c>
      <c r="CE223" s="65">
        <f t="shared" ca="1" si="160"/>
        <v>0</v>
      </c>
      <c r="CF223" s="65">
        <f t="shared" ca="1" si="160"/>
        <v>0</v>
      </c>
    </row>
    <row r="224" spans="2:84" s="53" customFormat="1" ht="12" x14ac:dyDescent="0.25">
      <c r="B224" s="50">
        <f>ROW()</f>
        <v>224</v>
      </c>
      <c r="O224" s="56"/>
      <c r="P224" s="57"/>
      <c r="Q224" s="58"/>
      <c r="U224" s="62"/>
      <c r="W224" s="61"/>
      <c r="X224" s="65">
        <f t="shared" ca="1" si="149"/>
        <v>0</v>
      </c>
      <c r="Y224" s="65">
        <f t="shared" ca="1" si="159"/>
        <v>0</v>
      </c>
      <c r="Z224" s="65">
        <f t="shared" ca="1" si="159"/>
        <v>0</v>
      </c>
      <c r="AA224" s="65">
        <f t="shared" ca="1" si="159"/>
        <v>0</v>
      </c>
      <c r="AB224" s="65">
        <f t="shared" ca="1" si="159"/>
        <v>0</v>
      </c>
      <c r="AC224" s="65">
        <f t="shared" ca="1" si="159"/>
        <v>0</v>
      </c>
      <c r="AD224" s="65">
        <f t="shared" ca="1" si="159"/>
        <v>0</v>
      </c>
      <c r="AE224" s="65">
        <f t="shared" ca="1" si="159"/>
        <v>0</v>
      </c>
      <c r="AF224" s="65">
        <f t="shared" ca="1" si="159"/>
        <v>0</v>
      </c>
      <c r="AG224" s="65">
        <f t="shared" ca="1" si="159"/>
        <v>0</v>
      </c>
      <c r="AH224" s="65">
        <f t="shared" ca="1" si="159"/>
        <v>0</v>
      </c>
      <c r="AI224" s="65">
        <f t="shared" ca="1" si="159"/>
        <v>0</v>
      </c>
      <c r="AJ224" s="65">
        <f t="shared" ca="1" si="160"/>
        <v>0</v>
      </c>
      <c r="AK224" s="65">
        <f t="shared" ca="1" si="160"/>
        <v>0</v>
      </c>
      <c r="AL224" s="65">
        <f t="shared" ca="1" si="160"/>
        <v>0</v>
      </c>
      <c r="AM224" s="65">
        <f t="shared" ca="1" si="160"/>
        <v>0</v>
      </c>
      <c r="AN224" s="65">
        <f t="shared" ca="1" si="160"/>
        <v>0</v>
      </c>
      <c r="AO224" s="65">
        <f t="shared" ca="1" si="160"/>
        <v>0</v>
      </c>
      <c r="AP224" s="65">
        <f t="shared" ca="1" si="160"/>
        <v>0</v>
      </c>
      <c r="AQ224" s="65">
        <f t="shared" ca="1" si="160"/>
        <v>0</v>
      </c>
      <c r="AR224" s="65">
        <f t="shared" ca="1" si="160"/>
        <v>0</v>
      </c>
      <c r="AS224" s="65">
        <f t="shared" ca="1" si="160"/>
        <v>0</v>
      </c>
      <c r="AT224" s="65">
        <f t="shared" ca="1" si="160"/>
        <v>0</v>
      </c>
      <c r="AU224" s="65">
        <f t="shared" ca="1" si="160"/>
        <v>0</v>
      </c>
      <c r="AV224" s="65">
        <f t="shared" ca="1" si="160"/>
        <v>0</v>
      </c>
      <c r="AW224" s="65">
        <f t="shared" ca="1" si="160"/>
        <v>0</v>
      </c>
      <c r="AX224" s="65">
        <f t="shared" ca="1" si="160"/>
        <v>0</v>
      </c>
      <c r="AY224" s="65">
        <f t="shared" ca="1" si="160"/>
        <v>0</v>
      </c>
      <c r="AZ224" s="65">
        <f t="shared" ca="1" si="160"/>
        <v>0</v>
      </c>
      <c r="BA224" s="65">
        <f t="shared" ca="1" si="160"/>
        <v>0</v>
      </c>
      <c r="BB224" s="65">
        <f t="shared" ca="1" si="160"/>
        <v>0</v>
      </c>
      <c r="BC224" s="65">
        <f t="shared" ca="1" si="160"/>
        <v>0</v>
      </c>
      <c r="BD224" s="65">
        <f t="shared" ca="1" si="160"/>
        <v>0</v>
      </c>
      <c r="BE224" s="65">
        <f t="shared" ca="1" si="160"/>
        <v>0</v>
      </c>
      <c r="BF224" s="65">
        <f t="shared" ca="1" si="160"/>
        <v>0</v>
      </c>
      <c r="BG224" s="65">
        <f t="shared" ca="1" si="160"/>
        <v>0</v>
      </c>
      <c r="BH224" s="65">
        <f t="shared" ca="1" si="160"/>
        <v>0</v>
      </c>
      <c r="BI224" s="65">
        <f t="shared" ca="1" si="160"/>
        <v>0</v>
      </c>
      <c r="BJ224" s="65">
        <f t="shared" ca="1" si="160"/>
        <v>0</v>
      </c>
      <c r="BK224" s="65">
        <f t="shared" ca="1" si="160"/>
        <v>0</v>
      </c>
      <c r="BL224" s="65">
        <f t="shared" ca="1" si="160"/>
        <v>0</v>
      </c>
      <c r="BM224" s="65">
        <f t="shared" ca="1" si="160"/>
        <v>0</v>
      </c>
      <c r="BN224" s="65">
        <f t="shared" ca="1" si="160"/>
        <v>0</v>
      </c>
      <c r="BO224" s="65">
        <f t="shared" ca="1" si="160"/>
        <v>0</v>
      </c>
      <c r="BP224" s="65">
        <f t="shared" ca="1" si="160"/>
        <v>0</v>
      </c>
      <c r="BQ224" s="65">
        <f t="shared" ca="1" si="160"/>
        <v>0</v>
      </c>
      <c r="BR224" s="65">
        <f t="shared" ca="1" si="160"/>
        <v>0</v>
      </c>
      <c r="BS224" s="65">
        <f t="shared" ca="1" si="160"/>
        <v>0</v>
      </c>
      <c r="BT224" s="65">
        <f t="shared" ca="1" si="160"/>
        <v>0</v>
      </c>
      <c r="BU224" s="65">
        <f t="shared" ca="1" si="160"/>
        <v>0</v>
      </c>
      <c r="BV224" s="65">
        <f t="shared" ca="1" si="160"/>
        <v>0</v>
      </c>
      <c r="BW224" s="65">
        <f t="shared" ca="1" si="160"/>
        <v>0</v>
      </c>
      <c r="BX224" s="65">
        <f t="shared" ca="1" si="160"/>
        <v>0</v>
      </c>
      <c r="BY224" s="65">
        <f t="shared" ca="1" si="160"/>
        <v>0</v>
      </c>
      <c r="BZ224" s="65">
        <f t="shared" ca="1" si="160"/>
        <v>0</v>
      </c>
      <c r="CA224" s="65">
        <f t="shared" ca="1" si="160"/>
        <v>0</v>
      </c>
      <c r="CB224" s="65">
        <f t="shared" ca="1" si="160"/>
        <v>0</v>
      </c>
      <c r="CC224" s="65">
        <f t="shared" ca="1" si="160"/>
        <v>0</v>
      </c>
      <c r="CD224" s="65">
        <f t="shared" ca="1" si="160"/>
        <v>0</v>
      </c>
      <c r="CE224" s="65">
        <f t="shared" ca="1" si="160"/>
        <v>0</v>
      </c>
      <c r="CF224" s="65">
        <f t="shared" ca="1" si="160"/>
        <v>0</v>
      </c>
    </row>
    <row r="225" spans="2:84" s="53" customFormat="1" ht="12" x14ac:dyDescent="0.25">
      <c r="B225" s="50">
        <f>ROW()</f>
        <v>225</v>
      </c>
      <c r="O225" s="56"/>
      <c r="P225" s="57"/>
      <c r="Q225" s="58"/>
      <c r="U225" s="62"/>
      <c r="W225" s="61"/>
      <c r="X225" s="65">
        <f t="shared" ca="1" si="149"/>
        <v>0</v>
      </c>
      <c r="Y225" s="65">
        <f t="shared" ca="1" si="159"/>
        <v>0</v>
      </c>
      <c r="Z225" s="65">
        <f t="shared" ca="1" si="159"/>
        <v>0</v>
      </c>
      <c r="AA225" s="65">
        <f t="shared" ca="1" si="159"/>
        <v>0</v>
      </c>
      <c r="AB225" s="65">
        <f t="shared" ca="1" si="159"/>
        <v>0</v>
      </c>
      <c r="AC225" s="65">
        <f t="shared" ca="1" si="159"/>
        <v>0</v>
      </c>
      <c r="AD225" s="65">
        <f t="shared" ca="1" si="159"/>
        <v>0</v>
      </c>
      <c r="AE225" s="65">
        <f t="shared" ca="1" si="159"/>
        <v>0</v>
      </c>
      <c r="AF225" s="65">
        <f t="shared" ca="1" si="159"/>
        <v>0</v>
      </c>
      <c r="AG225" s="65">
        <f t="shared" ca="1" si="159"/>
        <v>0</v>
      </c>
      <c r="AH225" s="65">
        <f t="shared" ca="1" si="159"/>
        <v>0</v>
      </c>
      <c r="AI225" s="65">
        <f t="shared" ca="1" si="159"/>
        <v>0</v>
      </c>
      <c r="AJ225" s="65">
        <f t="shared" ca="1" si="160"/>
        <v>0</v>
      </c>
      <c r="AK225" s="65">
        <f t="shared" ca="1" si="160"/>
        <v>0</v>
      </c>
      <c r="AL225" s="65">
        <f t="shared" ca="1" si="160"/>
        <v>0</v>
      </c>
      <c r="AM225" s="65">
        <f t="shared" ca="1" si="160"/>
        <v>0</v>
      </c>
      <c r="AN225" s="65">
        <f t="shared" ca="1" si="160"/>
        <v>0</v>
      </c>
      <c r="AO225" s="65">
        <f t="shared" ca="1" si="160"/>
        <v>0</v>
      </c>
      <c r="AP225" s="65">
        <f t="shared" ca="1" si="160"/>
        <v>0</v>
      </c>
      <c r="AQ225" s="65">
        <f t="shared" ca="1" si="160"/>
        <v>0</v>
      </c>
      <c r="AR225" s="65">
        <f t="shared" ca="1" si="160"/>
        <v>0</v>
      </c>
      <c r="AS225" s="65">
        <f t="shared" ca="1" si="160"/>
        <v>0</v>
      </c>
      <c r="AT225" s="65">
        <f t="shared" ca="1" si="160"/>
        <v>0</v>
      </c>
      <c r="AU225" s="65">
        <f t="shared" ca="1" si="160"/>
        <v>0</v>
      </c>
      <c r="AV225" s="65">
        <f t="shared" ca="1" si="160"/>
        <v>0</v>
      </c>
      <c r="AW225" s="65">
        <f t="shared" ca="1" si="160"/>
        <v>0</v>
      </c>
      <c r="AX225" s="65">
        <f t="shared" ca="1" si="160"/>
        <v>0</v>
      </c>
      <c r="AY225" s="65">
        <f t="shared" ca="1" si="160"/>
        <v>0</v>
      </c>
      <c r="AZ225" s="65">
        <f t="shared" ca="1" si="160"/>
        <v>0</v>
      </c>
      <c r="BA225" s="65">
        <f t="shared" ca="1" si="160"/>
        <v>0</v>
      </c>
      <c r="BB225" s="65">
        <f t="shared" ca="1" si="160"/>
        <v>0</v>
      </c>
      <c r="BC225" s="65">
        <f t="shared" ca="1" si="160"/>
        <v>0</v>
      </c>
      <c r="BD225" s="65">
        <f t="shared" ca="1" si="160"/>
        <v>0</v>
      </c>
      <c r="BE225" s="65">
        <f t="shared" ca="1" si="160"/>
        <v>0</v>
      </c>
      <c r="BF225" s="65">
        <f t="shared" ca="1" si="160"/>
        <v>0</v>
      </c>
      <c r="BG225" s="65">
        <f t="shared" ca="1" si="160"/>
        <v>0</v>
      </c>
      <c r="BH225" s="65">
        <f t="shared" ca="1" si="160"/>
        <v>0</v>
      </c>
      <c r="BI225" s="65">
        <f t="shared" ca="1" si="160"/>
        <v>0</v>
      </c>
      <c r="BJ225" s="65">
        <f t="shared" ca="1" si="160"/>
        <v>0</v>
      </c>
      <c r="BK225" s="65">
        <f t="shared" ca="1" si="160"/>
        <v>0</v>
      </c>
      <c r="BL225" s="65">
        <f t="shared" ca="1" si="160"/>
        <v>0</v>
      </c>
      <c r="BM225" s="65">
        <f t="shared" ca="1" si="160"/>
        <v>0</v>
      </c>
      <c r="BN225" s="65">
        <f t="shared" ca="1" si="160"/>
        <v>0</v>
      </c>
      <c r="BO225" s="65">
        <f t="shared" ca="1" si="160"/>
        <v>0</v>
      </c>
      <c r="BP225" s="65">
        <f t="shared" ca="1" si="160"/>
        <v>0</v>
      </c>
      <c r="BQ225" s="65">
        <f t="shared" ca="1" si="160"/>
        <v>0</v>
      </c>
      <c r="BR225" s="65">
        <f t="shared" ca="1" si="160"/>
        <v>0</v>
      </c>
      <c r="BS225" s="65">
        <f t="shared" ca="1" si="160"/>
        <v>0</v>
      </c>
      <c r="BT225" s="65">
        <f t="shared" ca="1" si="160"/>
        <v>0</v>
      </c>
      <c r="BU225" s="65">
        <f t="shared" ca="1" si="160"/>
        <v>0</v>
      </c>
      <c r="BV225" s="65">
        <f t="shared" ca="1" si="160"/>
        <v>0</v>
      </c>
      <c r="BW225" s="65">
        <f t="shared" ca="1" si="160"/>
        <v>0</v>
      </c>
      <c r="BX225" s="65">
        <f t="shared" ca="1" si="160"/>
        <v>0</v>
      </c>
      <c r="BY225" s="65">
        <f t="shared" ca="1" si="160"/>
        <v>0</v>
      </c>
      <c r="BZ225" s="65">
        <f t="shared" ref="AJ225:CF231" ca="1" si="161">SUMIFS(INDIRECT("Prcsses!"&amp;ADDRESS($B225,$X$2)&amp;":"&amp;ADDRESS($B225,$X$2-1+$P$8)),INDIRECT("Prcsses!"&amp;ADDRESS($B$8,$X$2)&amp;":"&amp;ADDRESS($B$8,$X$2-1+$P$8)),BZ$8)</f>
        <v>0</v>
      </c>
      <c r="CA225" s="65">
        <f t="shared" ca="1" si="161"/>
        <v>0</v>
      </c>
      <c r="CB225" s="65">
        <f t="shared" ca="1" si="161"/>
        <v>0</v>
      </c>
      <c r="CC225" s="65">
        <f t="shared" ca="1" si="161"/>
        <v>0</v>
      </c>
      <c r="CD225" s="65">
        <f t="shared" ca="1" si="161"/>
        <v>0</v>
      </c>
      <c r="CE225" s="65">
        <f t="shared" ca="1" si="161"/>
        <v>0</v>
      </c>
      <c r="CF225" s="65">
        <f t="shared" ca="1" si="161"/>
        <v>0</v>
      </c>
    </row>
    <row r="226" spans="2:84" s="53" customFormat="1" ht="12" x14ac:dyDescent="0.25">
      <c r="B226" s="50">
        <f>ROW()</f>
        <v>226</v>
      </c>
      <c r="O226" s="56"/>
      <c r="P226" s="57"/>
      <c r="Q226" s="58"/>
      <c r="U226" s="62"/>
      <c r="W226" s="61"/>
      <c r="X226" s="65">
        <f t="shared" ca="1" si="149"/>
        <v>0</v>
      </c>
      <c r="Y226" s="65">
        <f t="shared" ca="1" si="159"/>
        <v>0</v>
      </c>
      <c r="Z226" s="65">
        <f t="shared" ca="1" si="159"/>
        <v>0</v>
      </c>
      <c r="AA226" s="65">
        <f t="shared" ca="1" si="159"/>
        <v>0</v>
      </c>
      <c r="AB226" s="65">
        <f t="shared" ca="1" si="159"/>
        <v>0</v>
      </c>
      <c r="AC226" s="65">
        <f t="shared" ca="1" si="159"/>
        <v>0</v>
      </c>
      <c r="AD226" s="65">
        <f t="shared" ca="1" si="159"/>
        <v>0</v>
      </c>
      <c r="AE226" s="65">
        <f t="shared" ca="1" si="159"/>
        <v>0</v>
      </c>
      <c r="AF226" s="65">
        <f t="shared" ca="1" si="159"/>
        <v>0</v>
      </c>
      <c r="AG226" s="65">
        <f t="shared" ca="1" si="159"/>
        <v>0</v>
      </c>
      <c r="AH226" s="65">
        <f t="shared" ca="1" si="159"/>
        <v>0</v>
      </c>
      <c r="AI226" s="65">
        <f t="shared" ca="1" si="159"/>
        <v>0</v>
      </c>
      <c r="AJ226" s="65">
        <f t="shared" ca="1" si="161"/>
        <v>0</v>
      </c>
      <c r="AK226" s="65">
        <f t="shared" ca="1" si="161"/>
        <v>0</v>
      </c>
      <c r="AL226" s="65">
        <f t="shared" ca="1" si="161"/>
        <v>0</v>
      </c>
      <c r="AM226" s="65">
        <f t="shared" ca="1" si="161"/>
        <v>0</v>
      </c>
      <c r="AN226" s="65">
        <f t="shared" ca="1" si="161"/>
        <v>0</v>
      </c>
      <c r="AO226" s="65">
        <f t="shared" ca="1" si="161"/>
        <v>0</v>
      </c>
      <c r="AP226" s="65">
        <f t="shared" ca="1" si="161"/>
        <v>0</v>
      </c>
      <c r="AQ226" s="65">
        <f t="shared" ca="1" si="161"/>
        <v>0</v>
      </c>
      <c r="AR226" s="65">
        <f t="shared" ca="1" si="161"/>
        <v>0</v>
      </c>
      <c r="AS226" s="65">
        <f t="shared" ca="1" si="161"/>
        <v>0</v>
      </c>
      <c r="AT226" s="65">
        <f t="shared" ca="1" si="161"/>
        <v>0</v>
      </c>
      <c r="AU226" s="65">
        <f t="shared" ca="1" si="161"/>
        <v>0</v>
      </c>
      <c r="AV226" s="65">
        <f t="shared" ca="1" si="161"/>
        <v>0</v>
      </c>
      <c r="AW226" s="65">
        <f t="shared" ca="1" si="161"/>
        <v>0</v>
      </c>
      <c r="AX226" s="65">
        <f t="shared" ca="1" si="161"/>
        <v>0</v>
      </c>
      <c r="AY226" s="65">
        <f t="shared" ca="1" si="161"/>
        <v>0</v>
      </c>
      <c r="AZ226" s="65">
        <f t="shared" ca="1" si="161"/>
        <v>0</v>
      </c>
      <c r="BA226" s="65">
        <f t="shared" ca="1" si="161"/>
        <v>0</v>
      </c>
      <c r="BB226" s="65">
        <f t="shared" ca="1" si="161"/>
        <v>0</v>
      </c>
      <c r="BC226" s="65">
        <f t="shared" ca="1" si="161"/>
        <v>0</v>
      </c>
      <c r="BD226" s="65">
        <f t="shared" ca="1" si="161"/>
        <v>0</v>
      </c>
      <c r="BE226" s="65">
        <f t="shared" ca="1" si="161"/>
        <v>0</v>
      </c>
      <c r="BF226" s="65">
        <f t="shared" ca="1" si="161"/>
        <v>0</v>
      </c>
      <c r="BG226" s="65">
        <f t="shared" ca="1" si="161"/>
        <v>0</v>
      </c>
      <c r="BH226" s="65">
        <f t="shared" ca="1" si="161"/>
        <v>0</v>
      </c>
      <c r="BI226" s="65">
        <f t="shared" ca="1" si="161"/>
        <v>0</v>
      </c>
      <c r="BJ226" s="65">
        <f t="shared" ca="1" si="161"/>
        <v>0</v>
      </c>
      <c r="BK226" s="65">
        <f t="shared" ca="1" si="161"/>
        <v>0</v>
      </c>
      <c r="BL226" s="65">
        <f t="shared" ca="1" si="161"/>
        <v>0</v>
      </c>
      <c r="BM226" s="65">
        <f t="shared" ca="1" si="161"/>
        <v>0</v>
      </c>
      <c r="BN226" s="65">
        <f t="shared" ca="1" si="161"/>
        <v>0</v>
      </c>
      <c r="BO226" s="65">
        <f t="shared" ca="1" si="161"/>
        <v>0</v>
      </c>
      <c r="BP226" s="65">
        <f t="shared" ca="1" si="161"/>
        <v>0</v>
      </c>
      <c r="BQ226" s="65">
        <f t="shared" ca="1" si="161"/>
        <v>0</v>
      </c>
      <c r="BR226" s="65">
        <f t="shared" ca="1" si="161"/>
        <v>0</v>
      </c>
      <c r="BS226" s="65">
        <f t="shared" ca="1" si="161"/>
        <v>0</v>
      </c>
      <c r="BT226" s="65">
        <f t="shared" ca="1" si="161"/>
        <v>0</v>
      </c>
      <c r="BU226" s="65">
        <f t="shared" ca="1" si="161"/>
        <v>0</v>
      </c>
      <c r="BV226" s="65">
        <f t="shared" ca="1" si="161"/>
        <v>0</v>
      </c>
      <c r="BW226" s="65">
        <f t="shared" ca="1" si="161"/>
        <v>0</v>
      </c>
      <c r="BX226" s="65">
        <f t="shared" ca="1" si="161"/>
        <v>0</v>
      </c>
      <c r="BY226" s="65">
        <f t="shared" ca="1" si="161"/>
        <v>0</v>
      </c>
      <c r="BZ226" s="65">
        <f t="shared" ca="1" si="161"/>
        <v>0</v>
      </c>
      <c r="CA226" s="65">
        <f t="shared" ca="1" si="161"/>
        <v>0</v>
      </c>
      <c r="CB226" s="65">
        <f t="shared" ca="1" si="161"/>
        <v>0</v>
      </c>
      <c r="CC226" s="65">
        <f t="shared" ca="1" si="161"/>
        <v>0</v>
      </c>
      <c r="CD226" s="65">
        <f t="shared" ca="1" si="161"/>
        <v>0</v>
      </c>
      <c r="CE226" s="65">
        <f t="shared" ca="1" si="161"/>
        <v>0</v>
      </c>
      <c r="CF226" s="65">
        <f t="shared" ca="1" si="161"/>
        <v>0</v>
      </c>
    </row>
    <row r="227" spans="2:84" s="53" customFormat="1" ht="12" x14ac:dyDescent="0.25">
      <c r="B227" s="50">
        <f>ROW()</f>
        <v>227</v>
      </c>
      <c r="O227" s="56"/>
      <c r="P227" s="57"/>
      <c r="Q227" s="58"/>
      <c r="U227" s="62"/>
      <c r="W227" s="61"/>
      <c r="X227" s="65">
        <f t="shared" ca="1" si="149"/>
        <v>0</v>
      </c>
      <c r="Y227" s="65">
        <f t="shared" ca="1" si="159"/>
        <v>0</v>
      </c>
      <c r="Z227" s="65">
        <f t="shared" ca="1" si="159"/>
        <v>0</v>
      </c>
      <c r="AA227" s="65">
        <f t="shared" ca="1" si="159"/>
        <v>0</v>
      </c>
      <c r="AB227" s="65">
        <f t="shared" ca="1" si="159"/>
        <v>0</v>
      </c>
      <c r="AC227" s="65">
        <f t="shared" ca="1" si="159"/>
        <v>0</v>
      </c>
      <c r="AD227" s="65">
        <f t="shared" ca="1" si="159"/>
        <v>0</v>
      </c>
      <c r="AE227" s="65">
        <f t="shared" ca="1" si="159"/>
        <v>0</v>
      </c>
      <c r="AF227" s="65">
        <f t="shared" ca="1" si="159"/>
        <v>0</v>
      </c>
      <c r="AG227" s="65">
        <f t="shared" ca="1" si="159"/>
        <v>0</v>
      </c>
      <c r="AH227" s="65">
        <f t="shared" ca="1" si="159"/>
        <v>0</v>
      </c>
      <c r="AI227" s="65">
        <f t="shared" ca="1" si="159"/>
        <v>0</v>
      </c>
      <c r="AJ227" s="65">
        <f t="shared" ca="1" si="161"/>
        <v>0</v>
      </c>
      <c r="AK227" s="65">
        <f t="shared" ca="1" si="161"/>
        <v>0</v>
      </c>
      <c r="AL227" s="65">
        <f t="shared" ca="1" si="161"/>
        <v>0</v>
      </c>
      <c r="AM227" s="65">
        <f t="shared" ca="1" si="161"/>
        <v>0</v>
      </c>
      <c r="AN227" s="65">
        <f t="shared" ca="1" si="161"/>
        <v>0</v>
      </c>
      <c r="AO227" s="65">
        <f t="shared" ca="1" si="161"/>
        <v>0</v>
      </c>
      <c r="AP227" s="65">
        <f t="shared" ca="1" si="161"/>
        <v>0</v>
      </c>
      <c r="AQ227" s="65">
        <f t="shared" ca="1" si="161"/>
        <v>0</v>
      </c>
      <c r="AR227" s="65">
        <f t="shared" ca="1" si="161"/>
        <v>0</v>
      </c>
      <c r="AS227" s="65">
        <f t="shared" ca="1" si="161"/>
        <v>0</v>
      </c>
      <c r="AT227" s="65">
        <f t="shared" ca="1" si="161"/>
        <v>0</v>
      </c>
      <c r="AU227" s="65">
        <f t="shared" ca="1" si="161"/>
        <v>0</v>
      </c>
      <c r="AV227" s="65">
        <f t="shared" ca="1" si="161"/>
        <v>0</v>
      </c>
      <c r="AW227" s="65">
        <f t="shared" ca="1" si="161"/>
        <v>0</v>
      </c>
      <c r="AX227" s="65">
        <f t="shared" ca="1" si="161"/>
        <v>0</v>
      </c>
      <c r="AY227" s="65">
        <f t="shared" ca="1" si="161"/>
        <v>0</v>
      </c>
      <c r="AZ227" s="65">
        <f t="shared" ca="1" si="161"/>
        <v>0</v>
      </c>
      <c r="BA227" s="65">
        <f t="shared" ca="1" si="161"/>
        <v>0</v>
      </c>
      <c r="BB227" s="65">
        <f t="shared" ca="1" si="161"/>
        <v>0</v>
      </c>
      <c r="BC227" s="65">
        <f t="shared" ca="1" si="161"/>
        <v>0</v>
      </c>
      <c r="BD227" s="65">
        <f t="shared" ca="1" si="161"/>
        <v>0</v>
      </c>
      <c r="BE227" s="65">
        <f t="shared" ca="1" si="161"/>
        <v>0</v>
      </c>
      <c r="BF227" s="65">
        <f t="shared" ca="1" si="161"/>
        <v>0</v>
      </c>
      <c r="BG227" s="65">
        <f t="shared" ca="1" si="161"/>
        <v>0</v>
      </c>
      <c r="BH227" s="65">
        <f t="shared" ca="1" si="161"/>
        <v>0</v>
      </c>
      <c r="BI227" s="65">
        <f t="shared" ca="1" si="161"/>
        <v>0</v>
      </c>
      <c r="BJ227" s="65">
        <f t="shared" ca="1" si="161"/>
        <v>0</v>
      </c>
      <c r="BK227" s="65">
        <f t="shared" ca="1" si="161"/>
        <v>0</v>
      </c>
      <c r="BL227" s="65">
        <f t="shared" ca="1" si="161"/>
        <v>0</v>
      </c>
      <c r="BM227" s="65">
        <f t="shared" ca="1" si="161"/>
        <v>0</v>
      </c>
      <c r="BN227" s="65">
        <f t="shared" ca="1" si="161"/>
        <v>0</v>
      </c>
      <c r="BO227" s="65">
        <f t="shared" ca="1" si="161"/>
        <v>0</v>
      </c>
      <c r="BP227" s="65">
        <f t="shared" ca="1" si="161"/>
        <v>0</v>
      </c>
      <c r="BQ227" s="65">
        <f t="shared" ca="1" si="161"/>
        <v>0</v>
      </c>
      <c r="BR227" s="65">
        <f t="shared" ca="1" si="161"/>
        <v>0</v>
      </c>
      <c r="BS227" s="65">
        <f t="shared" ca="1" si="161"/>
        <v>0</v>
      </c>
      <c r="BT227" s="65">
        <f t="shared" ca="1" si="161"/>
        <v>0</v>
      </c>
      <c r="BU227" s="65">
        <f t="shared" ca="1" si="161"/>
        <v>0</v>
      </c>
      <c r="BV227" s="65">
        <f t="shared" ca="1" si="161"/>
        <v>0</v>
      </c>
      <c r="BW227" s="65">
        <f t="shared" ca="1" si="161"/>
        <v>0</v>
      </c>
      <c r="BX227" s="65">
        <f t="shared" ca="1" si="161"/>
        <v>0</v>
      </c>
      <c r="BY227" s="65">
        <f t="shared" ca="1" si="161"/>
        <v>0</v>
      </c>
      <c r="BZ227" s="65">
        <f t="shared" ca="1" si="161"/>
        <v>0</v>
      </c>
      <c r="CA227" s="65">
        <f t="shared" ca="1" si="161"/>
        <v>0</v>
      </c>
      <c r="CB227" s="65">
        <f t="shared" ca="1" si="161"/>
        <v>0</v>
      </c>
      <c r="CC227" s="65">
        <f t="shared" ca="1" si="161"/>
        <v>0</v>
      </c>
      <c r="CD227" s="65">
        <f t="shared" ca="1" si="161"/>
        <v>0</v>
      </c>
      <c r="CE227" s="65">
        <f t="shared" ca="1" si="161"/>
        <v>0</v>
      </c>
      <c r="CF227" s="65">
        <f t="shared" ca="1" si="161"/>
        <v>0</v>
      </c>
    </row>
    <row r="228" spans="2:84" s="53" customFormat="1" ht="12" x14ac:dyDescent="0.25">
      <c r="B228" s="50">
        <f>ROW()</f>
        <v>228</v>
      </c>
      <c r="O228" s="56"/>
      <c r="P228" s="57"/>
      <c r="Q228" s="58"/>
      <c r="U228" s="62"/>
      <c r="W228" s="61"/>
      <c r="X228" s="65">
        <f t="shared" ca="1" si="149"/>
        <v>0</v>
      </c>
      <c r="Y228" s="65">
        <f t="shared" ca="1" si="159"/>
        <v>0</v>
      </c>
      <c r="Z228" s="65">
        <f t="shared" ca="1" si="159"/>
        <v>0</v>
      </c>
      <c r="AA228" s="65">
        <f t="shared" ca="1" si="159"/>
        <v>0</v>
      </c>
      <c r="AB228" s="65">
        <f t="shared" ca="1" si="159"/>
        <v>0</v>
      </c>
      <c r="AC228" s="65">
        <f t="shared" ca="1" si="159"/>
        <v>0</v>
      </c>
      <c r="AD228" s="65">
        <f t="shared" ca="1" si="159"/>
        <v>0</v>
      </c>
      <c r="AE228" s="65">
        <f t="shared" ca="1" si="159"/>
        <v>0</v>
      </c>
      <c r="AF228" s="65">
        <f t="shared" ca="1" si="159"/>
        <v>0</v>
      </c>
      <c r="AG228" s="65">
        <f t="shared" ca="1" si="159"/>
        <v>0</v>
      </c>
      <c r="AH228" s="65">
        <f t="shared" ca="1" si="159"/>
        <v>0</v>
      </c>
      <c r="AI228" s="65">
        <f t="shared" ca="1" si="159"/>
        <v>0</v>
      </c>
      <c r="AJ228" s="65">
        <f t="shared" ca="1" si="161"/>
        <v>0</v>
      </c>
      <c r="AK228" s="65">
        <f t="shared" ca="1" si="161"/>
        <v>0</v>
      </c>
      <c r="AL228" s="65">
        <f t="shared" ca="1" si="161"/>
        <v>0</v>
      </c>
      <c r="AM228" s="65">
        <f t="shared" ca="1" si="161"/>
        <v>0</v>
      </c>
      <c r="AN228" s="65">
        <f t="shared" ca="1" si="161"/>
        <v>0</v>
      </c>
      <c r="AO228" s="65">
        <f t="shared" ca="1" si="161"/>
        <v>0</v>
      </c>
      <c r="AP228" s="65">
        <f t="shared" ca="1" si="161"/>
        <v>0</v>
      </c>
      <c r="AQ228" s="65">
        <f t="shared" ca="1" si="161"/>
        <v>0</v>
      </c>
      <c r="AR228" s="65">
        <f t="shared" ca="1" si="161"/>
        <v>0</v>
      </c>
      <c r="AS228" s="65">
        <f t="shared" ca="1" si="161"/>
        <v>0</v>
      </c>
      <c r="AT228" s="65">
        <f t="shared" ca="1" si="161"/>
        <v>0</v>
      </c>
      <c r="AU228" s="65">
        <f t="shared" ca="1" si="161"/>
        <v>0</v>
      </c>
      <c r="AV228" s="65">
        <f t="shared" ca="1" si="161"/>
        <v>0</v>
      </c>
      <c r="AW228" s="65">
        <f t="shared" ca="1" si="161"/>
        <v>0</v>
      </c>
      <c r="AX228" s="65">
        <f t="shared" ca="1" si="161"/>
        <v>0</v>
      </c>
      <c r="AY228" s="65">
        <f t="shared" ca="1" si="161"/>
        <v>0</v>
      </c>
      <c r="AZ228" s="65">
        <f t="shared" ca="1" si="161"/>
        <v>0</v>
      </c>
      <c r="BA228" s="65">
        <f t="shared" ca="1" si="161"/>
        <v>0</v>
      </c>
      <c r="BB228" s="65">
        <f t="shared" ca="1" si="161"/>
        <v>0</v>
      </c>
      <c r="BC228" s="65">
        <f t="shared" ca="1" si="161"/>
        <v>0</v>
      </c>
      <c r="BD228" s="65">
        <f t="shared" ca="1" si="161"/>
        <v>0</v>
      </c>
      <c r="BE228" s="65">
        <f t="shared" ca="1" si="161"/>
        <v>0</v>
      </c>
      <c r="BF228" s="65">
        <f t="shared" ca="1" si="161"/>
        <v>0</v>
      </c>
      <c r="BG228" s="65">
        <f t="shared" ca="1" si="161"/>
        <v>0</v>
      </c>
      <c r="BH228" s="65">
        <f t="shared" ca="1" si="161"/>
        <v>0</v>
      </c>
      <c r="BI228" s="65">
        <f t="shared" ca="1" si="161"/>
        <v>0</v>
      </c>
      <c r="BJ228" s="65">
        <f t="shared" ca="1" si="161"/>
        <v>0</v>
      </c>
      <c r="BK228" s="65">
        <f t="shared" ca="1" si="161"/>
        <v>0</v>
      </c>
      <c r="BL228" s="65">
        <f t="shared" ca="1" si="161"/>
        <v>0</v>
      </c>
      <c r="BM228" s="65">
        <f t="shared" ca="1" si="161"/>
        <v>0</v>
      </c>
      <c r="BN228" s="65">
        <f t="shared" ca="1" si="161"/>
        <v>0</v>
      </c>
      <c r="BO228" s="65">
        <f t="shared" ca="1" si="161"/>
        <v>0</v>
      </c>
      <c r="BP228" s="65">
        <f t="shared" ca="1" si="161"/>
        <v>0</v>
      </c>
      <c r="BQ228" s="65">
        <f t="shared" ca="1" si="161"/>
        <v>0</v>
      </c>
      <c r="BR228" s="65">
        <f t="shared" ca="1" si="161"/>
        <v>0</v>
      </c>
      <c r="BS228" s="65">
        <f t="shared" ca="1" si="161"/>
        <v>0</v>
      </c>
      <c r="BT228" s="65">
        <f t="shared" ca="1" si="161"/>
        <v>0</v>
      </c>
      <c r="BU228" s="65">
        <f t="shared" ca="1" si="161"/>
        <v>0</v>
      </c>
      <c r="BV228" s="65">
        <f t="shared" ca="1" si="161"/>
        <v>0</v>
      </c>
      <c r="BW228" s="65">
        <f t="shared" ca="1" si="161"/>
        <v>0</v>
      </c>
      <c r="BX228" s="65">
        <f t="shared" ca="1" si="161"/>
        <v>0</v>
      </c>
      <c r="BY228" s="65">
        <f t="shared" ca="1" si="161"/>
        <v>0</v>
      </c>
      <c r="BZ228" s="65">
        <f t="shared" ca="1" si="161"/>
        <v>0</v>
      </c>
      <c r="CA228" s="65">
        <f t="shared" ca="1" si="161"/>
        <v>0</v>
      </c>
      <c r="CB228" s="65">
        <f t="shared" ca="1" si="161"/>
        <v>0</v>
      </c>
      <c r="CC228" s="65">
        <f t="shared" ca="1" si="161"/>
        <v>0</v>
      </c>
      <c r="CD228" s="65">
        <f t="shared" ca="1" si="161"/>
        <v>0</v>
      </c>
      <c r="CE228" s="65">
        <f t="shared" ca="1" si="161"/>
        <v>0</v>
      </c>
      <c r="CF228" s="65">
        <f t="shared" ca="1" si="161"/>
        <v>0</v>
      </c>
    </row>
    <row r="229" spans="2:84" s="53" customFormat="1" ht="12" x14ac:dyDescent="0.25">
      <c r="B229" s="50">
        <f>ROW()</f>
        <v>229</v>
      </c>
      <c r="O229" s="56"/>
      <c r="P229" s="57"/>
      <c r="Q229" s="58"/>
      <c r="U229" s="62"/>
      <c r="W229" s="61"/>
      <c r="X229" s="65">
        <f t="shared" ca="1" si="149"/>
        <v>0</v>
      </c>
      <c r="Y229" s="65">
        <f t="shared" ca="1" si="159"/>
        <v>0</v>
      </c>
      <c r="Z229" s="65">
        <f t="shared" ca="1" si="159"/>
        <v>0</v>
      </c>
      <c r="AA229" s="65">
        <f t="shared" ca="1" si="159"/>
        <v>0</v>
      </c>
      <c r="AB229" s="65">
        <f t="shared" ca="1" si="159"/>
        <v>0</v>
      </c>
      <c r="AC229" s="65">
        <f t="shared" ca="1" si="159"/>
        <v>0</v>
      </c>
      <c r="AD229" s="65">
        <f t="shared" ca="1" si="159"/>
        <v>0</v>
      </c>
      <c r="AE229" s="65">
        <f t="shared" ca="1" si="159"/>
        <v>0</v>
      </c>
      <c r="AF229" s="65">
        <f t="shared" ca="1" si="159"/>
        <v>0</v>
      </c>
      <c r="AG229" s="65">
        <f t="shared" ca="1" si="159"/>
        <v>0</v>
      </c>
      <c r="AH229" s="65">
        <f t="shared" ca="1" si="159"/>
        <v>0</v>
      </c>
      <c r="AI229" s="65">
        <f t="shared" ca="1" si="159"/>
        <v>0</v>
      </c>
      <c r="AJ229" s="65">
        <f t="shared" ca="1" si="161"/>
        <v>0</v>
      </c>
      <c r="AK229" s="65">
        <f t="shared" ca="1" si="161"/>
        <v>0</v>
      </c>
      <c r="AL229" s="65">
        <f t="shared" ca="1" si="161"/>
        <v>0</v>
      </c>
      <c r="AM229" s="65">
        <f t="shared" ca="1" si="161"/>
        <v>0</v>
      </c>
      <c r="AN229" s="65">
        <f t="shared" ca="1" si="161"/>
        <v>0</v>
      </c>
      <c r="AO229" s="65">
        <f t="shared" ca="1" si="161"/>
        <v>0</v>
      </c>
      <c r="AP229" s="65">
        <f t="shared" ca="1" si="161"/>
        <v>0</v>
      </c>
      <c r="AQ229" s="65">
        <f t="shared" ca="1" si="161"/>
        <v>0</v>
      </c>
      <c r="AR229" s="65">
        <f t="shared" ca="1" si="161"/>
        <v>0</v>
      </c>
      <c r="AS229" s="65">
        <f t="shared" ca="1" si="161"/>
        <v>0</v>
      </c>
      <c r="AT229" s="65">
        <f t="shared" ca="1" si="161"/>
        <v>0</v>
      </c>
      <c r="AU229" s="65">
        <f t="shared" ca="1" si="161"/>
        <v>0</v>
      </c>
      <c r="AV229" s="65">
        <f t="shared" ca="1" si="161"/>
        <v>0</v>
      </c>
      <c r="AW229" s="65">
        <f t="shared" ca="1" si="161"/>
        <v>0</v>
      </c>
      <c r="AX229" s="65">
        <f t="shared" ca="1" si="161"/>
        <v>0</v>
      </c>
      <c r="AY229" s="65">
        <f t="shared" ca="1" si="161"/>
        <v>0</v>
      </c>
      <c r="AZ229" s="65">
        <f t="shared" ca="1" si="161"/>
        <v>0</v>
      </c>
      <c r="BA229" s="65">
        <f t="shared" ca="1" si="161"/>
        <v>0</v>
      </c>
      <c r="BB229" s="65">
        <f t="shared" ca="1" si="161"/>
        <v>0</v>
      </c>
      <c r="BC229" s="65">
        <f t="shared" ca="1" si="161"/>
        <v>0</v>
      </c>
      <c r="BD229" s="65">
        <f t="shared" ca="1" si="161"/>
        <v>0</v>
      </c>
      <c r="BE229" s="65">
        <f t="shared" ca="1" si="161"/>
        <v>0</v>
      </c>
      <c r="BF229" s="65">
        <f t="shared" ca="1" si="161"/>
        <v>0</v>
      </c>
      <c r="BG229" s="65">
        <f t="shared" ca="1" si="161"/>
        <v>0</v>
      </c>
      <c r="BH229" s="65">
        <f t="shared" ca="1" si="161"/>
        <v>0</v>
      </c>
      <c r="BI229" s="65">
        <f t="shared" ca="1" si="161"/>
        <v>0</v>
      </c>
      <c r="BJ229" s="65">
        <f t="shared" ca="1" si="161"/>
        <v>0</v>
      </c>
      <c r="BK229" s="65">
        <f t="shared" ca="1" si="161"/>
        <v>0</v>
      </c>
      <c r="BL229" s="65">
        <f t="shared" ca="1" si="161"/>
        <v>0</v>
      </c>
      <c r="BM229" s="65">
        <f t="shared" ca="1" si="161"/>
        <v>0</v>
      </c>
      <c r="BN229" s="65">
        <f t="shared" ca="1" si="161"/>
        <v>0</v>
      </c>
      <c r="BO229" s="65">
        <f t="shared" ca="1" si="161"/>
        <v>0</v>
      </c>
      <c r="BP229" s="65">
        <f t="shared" ca="1" si="161"/>
        <v>0</v>
      </c>
      <c r="BQ229" s="65">
        <f t="shared" ca="1" si="161"/>
        <v>0</v>
      </c>
      <c r="BR229" s="65">
        <f t="shared" ca="1" si="161"/>
        <v>0</v>
      </c>
      <c r="BS229" s="65">
        <f t="shared" ca="1" si="161"/>
        <v>0</v>
      </c>
      <c r="BT229" s="65">
        <f t="shared" ca="1" si="161"/>
        <v>0</v>
      </c>
      <c r="BU229" s="65">
        <f t="shared" ca="1" si="161"/>
        <v>0</v>
      </c>
      <c r="BV229" s="65">
        <f t="shared" ca="1" si="161"/>
        <v>0</v>
      </c>
      <c r="BW229" s="65">
        <f t="shared" ca="1" si="161"/>
        <v>0</v>
      </c>
      <c r="BX229" s="65">
        <f t="shared" ca="1" si="161"/>
        <v>0</v>
      </c>
      <c r="BY229" s="65">
        <f t="shared" ca="1" si="161"/>
        <v>0</v>
      </c>
      <c r="BZ229" s="65">
        <f t="shared" ca="1" si="161"/>
        <v>0</v>
      </c>
      <c r="CA229" s="65">
        <f t="shared" ca="1" si="161"/>
        <v>0</v>
      </c>
      <c r="CB229" s="65">
        <f t="shared" ca="1" si="161"/>
        <v>0</v>
      </c>
      <c r="CC229" s="65">
        <f t="shared" ca="1" si="161"/>
        <v>0</v>
      </c>
      <c r="CD229" s="65">
        <f t="shared" ca="1" si="161"/>
        <v>0</v>
      </c>
      <c r="CE229" s="65">
        <f t="shared" ca="1" si="161"/>
        <v>0</v>
      </c>
      <c r="CF229" s="65">
        <f t="shared" ca="1" si="161"/>
        <v>0</v>
      </c>
    </row>
    <row r="230" spans="2:84" s="53" customFormat="1" ht="12" x14ac:dyDescent="0.25">
      <c r="B230" s="50">
        <f>ROW()</f>
        <v>230</v>
      </c>
      <c r="O230" s="56"/>
      <c r="P230" s="57"/>
      <c r="Q230" s="58"/>
      <c r="U230" s="62"/>
      <c r="W230" s="61"/>
      <c r="X230" s="65">
        <f t="shared" ca="1" si="149"/>
        <v>0</v>
      </c>
      <c r="Y230" s="65">
        <f t="shared" ca="1" si="159"/>
        <v>0</v>
      </c>
      <c r="Z230" s="65">
        <f t="shared" ca="1" si="159"/>
        <v>0</v>
      </c>
      <c r="AA230" s="65">
        <f t="shared" ca="1" si="159"/>
        <v>0</v>
      </c>
      <c r="AB230" s="65">
        <f t="shared" ca="1" si="159"/>
        <v>0</v>
      </c>
      <c r="AC230" s="65">
        <f t="shared" ca="1" si="159"/>
        <v>0</v>
      </c>
      <c r="AD230" s="65">
        <f t="shared" ca="1" si="159"/>
        <v>0</v>
      </c>
      <c r="AE230" s="65">
        <f t="shared" ca="1" si="159"/>
        <v>0</v>
      </c>
      <c r="AF230" s="65">
        <f t="shared" ca="1" si="159"/>
        <v>0</v>
      </c>
      <c r="AG230" s="65">
        <f t="shared" ca="1" si="159"/>
        <v>0</v>
      </c>
      <c r="AH230" s="65">
        <f t="shared" ca="1" si="159"/>
        <v>0</v>
      </c>
      <c r="AI230" s="65">
        <f t="shared" ca="1" si="159"/>
        <v>0</v>
      </c>
      <c r="AJ230" s="65">
        <f t="shared" ca="1" si="161"/>
        <v>0</v>
      </c>
      <c r="AK230" s="65">
        <f t="shared" ca="1" si="161"/>
        <v>0</v>
      </c>
      <c r="AL230" s="65">
        <f t="shared" ca="1" si="161"/>
        <v>0</v>
      </c>
      <c r="AM230" s="65">
        <f t="shared" ca="1" si="161"/>
        <v>0</v>
      </c>
      <c r="AN230" s="65">
        <f t="shared" ca="1" si="161"/>
        <v>0</v>
      </c>
      <c r="AO230" s="65">
        <f t="shared" ca="1" si="161"/>
        <v>0</v>
      </c>
      <c r="AP230" s="65">
        <f t="shared" ca="1" si="161"/>
        <v>0</v>
      </c>
      <c r="AQ230" s="65">
        <f t="shared" ca="1" si="161"/>
        <v>0</v>
      </c>
      <c r="AR230" s="65">
        <f t="shared" ca="1" si="161"/>
        <v>0</v>
      </c>
      <c r="AS230" s="65">
        <f t="shared" ca="1" si="161"/>
        <v>0</v>
      </c>
      <c r="AT230" s="65">
        <f t="shared" ca="1" si="161"/>
        <v>0</v>
      </c>
      <c r="AU230" s="65">
        <f t="shared" ca="1" si="161"/>
        <v>0</v>
      </c>
      <c r="AV230" s="65">
        <f t="shared" ca="1" si="161"/>
        <v>0</v>
      </c>
      <c r="AW230" s="65">
        <f t="shared" ca="1" si="161"/>
        <v>0</v>
      </c>
      <c r="AX230" s="65">
        <f t="shared" ca="1" si="161"/>
        <v>0</v>
      </c>
      <c r="AY230" s="65">
        <f t="shared" ca="1" si="161"/>
        <v>0</v>
      </c>
      <c r="AZ230" s="65">
        <f t="shared" ca="1" si="161"/>
        <v>0</v>
      </c>
      <c r="BA230" s="65">
        <f t="shared" ca="1" si="161"/>
        <v>0</v>
      </c>
      <c r="BB230" s="65">
        <f t="shared" ca="1" si="161"/>
        <v>0</v>
      </c>
      <c r="BC230" s="65">
        <f t="shared" ca="1" si="161"/>
        <v>0</v>
      </c>
      <c r="BD230" s="65">
        <f t="shared" ca="1" si="161"/>
        <v>0</v>
      </c>
      <c r="BE230" s="65">
        <f t="shared" ca="1" si="161"/>
        <v>0</v>
      </c>
      <c r="BF230" s="65">
        <f t="shared" ca="1" si="161"/>
        <v>0</v>
      </c>
      <c r="BG230" s="65">
        <f t="shared" ca="1" si="161"/>
        <v>0</v>
      </c>
      <c r="BH230" s="65">
        <f t="shared" ca="1" si="161"/>
        <v>0</v>
      </c>
      <c r="BI230" s="65">
        <f t="shared" ca="1" si="161"/>
        <v>0</v>
      </c>
      <c r="BJ230" s="65">
        <f t="shared" ca="1" si="161"/>
        <v>0</v>
      </c>
      <c r="BK230" s="65">
        <f t="shared" ca="1" si="161"/>
        <v>0</v>
      </c>
      <c r="BL230" s="65">
        <f t="shared" ca="1" si="161"/>
        <v>0</v>
      </c>
      <c r="BM230" s="65">
        <f t="shared" ca="1" si="161"/>
        <v>0</v>
      </c>
      <c r="BN230" s="65">
        <f t="shared" ca="1" si="161"/>
        <v>0</v>
      </c>
      <c r="BO230" s="65">
        <f t="shared" ca="1" si="161"/>
        <v>0</v>
      </c>
      <c r="BP230" s="65">
        <f t="shared" ca="1" si="161"/>
        <v>0</v>
      </c>
      <c r="BQ230" s="65">
        <f t="shared" ca="1" si="161"/>
        <v>0</v>
      </c>
      <c r="BR230" s="65">
        <f t="shared" ca="1" si="161"/>
        <v>0</v>
      </c>
      <c r="BS230" s="65">
        <f t="shared" ca="1" si="161"/>
        <v>0</v>
      </c>
      <c r="BT230" s="65">
        <f t="shared" ca="1" si="161"/>
        <v>0</v>
      </c>
      <c r="BU230" s="65">
        <f t="shared" ca="1" si="161"/>
        <v>0</v>
      </c>
      <c r="BV230" s="65">
        <f t="shared" ca="1" si="161"/>
        <v>0</v>
      </c>
      <c r="BW230" s="65">
        <f t="shared" ca="1" si="161"/>
        <v>0</v>
      </c>
      <c r="BX230" s="65">
        <f t="shared" ca="1" si="161"/>
        <v>0</v>
      </c>
      <c r="BY230" s="65">
        <f t="shared" ca="1" si="161"/>
        <v>0</v>
      </c>
      <c r="BZ230" s="65">
        <f t="shared" ca="1" si="161"/>
        <v>0</v>
      </c>
      <c r="CA230" s="65">
        <f t="shared" ca="1" si="161"/>
        <v>0</v>
      </c>
      <c r="CB230" s="65">
        <f t="shared" ca="1" si="161"/>
        <v>0</v>
      </c>
      <c r="CC230" s="65">
        <f t="shared" ca="1" si="161"/>
        <v>0</v>
      </c>
      <c r="CD230" s="65">
        <f t="shared" ca="1" si="161"/>
        <v>0</v>
      </c>
      <c r="CE230" s="65">
        <f t="shared" ca="1" si="161"/>
        <v>0</v>
      </c>
      <c r="CF230" s="65">
        <f t="shared" ca="1" si="161"/>
        <v>0</v>
      </c>
    </row>
    <row r="231" spans="2:84" s="53" customFormat="1" ht="12" x14ac:dyDescent="0.25">
      <c r="B231" s="50">
        <f>ROW()</f>
        <v>231</v>
      </c>
      <c r="O231" s="56"/>
      <c r="P231" s="57"/>
      <c r="Q231" s="58"/>
      <c r="U231" s="62"/>
      <c r="W231" s="61"/>
      <c r="X231" s="65">
        <f t="shared" ca="1" si="149"/>
        <v>0</v>
      </c>
      <c r="Y231" s="65">
        <f t="shared" ca="1" si="159"/>
        <v>0</v>
      </c>
      <c r="Z231" s="65">
        <f t="shared" ca="1" si="159"/>
        <v>0</v>
      </c>
      <c r="AA231" s="65">
        <f t="shared" ca="1" si="159"/>
        <v>0</v>
      </c>
      <c r="AB231" s="65">
        <f t="shared" ca="1" si="159"/>
        <v>0</v>
      </c>
      <c r="AC231" s="65">
        <f t="shared" ca="1" si="159"/>
        <v>0</v>
      </c>
      <c r="AD231" s="65">
        <f t="shared" ca="1" si="159"/>
        <v>0</v>
      </c>
      <c r="AE231" s="65">
        <f t="shared" ca="1" si="159"/>
        <v>0</v>
      </c>
      <c r="AF231" s="65">
        <f t="shared" ca="1" si="159"/>
        <v>0</v>
      </c>
      <c r="AG231" s="65">
        <f t="shared" ca="1" si="159"/>
        <v>0</v>
      </c>
      <c r="AH231" s="65">
        <f t="shared" ca="1" si="159"/>
        <v>0</v>
      </c>
      <c r="AI231" s="65">
        <f t="shared" ca="1" si="159"/>
        <v>0</v>
      </c>
      <c r="AJ231" s="65">
        <f t="shared" ca="1" si="161"/>
        <v>0</v>
      </c>
      <c r="AK231" s="65">
        <f t="shared" ca="1" si="161"/>
        <v>0</v>
      </c>
      <c r="AL231" s="65">
        <f t="shared" ca="1" si="161"/>
        <v>0</v>
      </c>
      <c r="AM231" s="65">
        <f t="shared" ref="AJ231:CF236" ca="1" si="162">SUMIFS(INDIRECT("Prcsses!"&amp;ADDRESS($B231,$X$2)&amp;":"&amp;ADDRESS($B231,$X$2-1+$P$8)),INDIRECT("Prcsses!"&amp;ADDRESS($B$8,$X$2)&amp;":"&amp;ADDRESS($B$8,$X$2-1+$P$8)),AM$8)</f>
        <v>0</v>
      </c>
      <c r="AN231" s="65">
        <f t="shared" ca="1" si="162"/>
        <v>0</v>
      </c>
      <c r="AO231" s="65">
        <f t="shared" ca="1" si="162"/>
        <v>0</v>
      </c>
      <c r="AP231" s="65">
        <f t="shared" ca="1" si="162"/>
        <v>0</v>
      </c>
      <c r="AQ231" s="65">
        <f t="shared" ca="1" si="162"/>
        <v>0</v>
      </c>
      <c r="AR231" s="65">
        <f t="shared" ca="1" si="162"/>
        <v>0</v>
      </c>
      <c r="AS231" s="65">
        <f t="shared" ca="1" si="162"/>
        <v>0</v>
      </c>
      <c r="AT231" s="65">
        <f t="shared" ca="1" si="162"/>
        <v>0</v>
      </c>
      <c r="AU231" s="65">
        <f t="shared" ca="1" si="162"/>
        <v>0</v>
      </c>
      <c r="AV231" s="65">
        <f t="shared" ca="1" si="162"/>
        <v>0</v>
      </c>
      <c r="AW231" s="65">
        <f t="shared" ca="1" si="162"/>
        <v>0</v>
      </c>
      <c r="AX231" s="65">
        <f t="shared" ca="1" si="162"/>
        <v>0</v>
      </c>
      <c r="AY231" s="65">
        <f t="shared" ca="1" si="162"/>
        <v>0</v>
      </c>
      <c r="AZ231" s="65">
        <f t="shared" ca="1" si="162"/>
        <v>0</v>
      </c>
      <c r="BA231" s="65">
        <f t="shared" ca="1" si="162"/>
        <v>0</v>
      </c>
      <c r="BB231" s="65">
        <f t="shared" ca="1" si="162"/>
        <v>0</v>
      </c>
      <c r="BC231" s="65">
        <f t="shared" ca="1" si="162"/>
        <v>0</v>
      </c>
      <c r="BD231" s="65">
        <f t="shared" ca="1" si="162"/>
        <v>0</v>
      </c>
      <c r="BE231" s="65">
        <f t="shared" ca="1" si="162"/>
        <v>0</v>
      </c>
      <c r="BF231" s="65">
        <f t="shared" ca="1" si="162"/>
        <v>0</v>
      </c>
      <c r="BG231" s="65">
        <f t="shared" ca="1" si="162"/>
        <v>0</v>
      </c>
      <c r="BH231" s="65">
        <f t="shared" ca="1" si="162"/>
        <v>0</v>
      </c>
      <c r="BI231" s="65">
        <f t="shared" ca="1" si="162"/>
        <v>0</v>
      </c>
      <c r="BJ231" s="65">
        <f t="shared" ca="1" si="162"/>
        <v>0</v>
      </c>
      <c r="BK231" s="65">
        <f t="shared" ca="1" si="162"/>
        <v>0</v>
      </c>
      <c r="BL231" s="65">
        <f t="shared" ca="1" si="162"/>
        <v>0</v>
      </c>
      <c r="BM231" s="65">
        <f t="shared" ca="1" si="162"/>
        <v>0</v>
      </c>
      <c r="BN231" s="65">
        <f t="shared" ca="1" si="162"/>
        <v>0</v>
      </c>
      <c r="BO231" s="65">
        <f t="shared" ca="1" si="162"/>
        <v>0</v>
      </c>
      <c r="BP231" s="65">
        <f t="shared" ca="1" si="162"/>
        <v>0</v>
      </c>
      <c r="BQ231" s="65">
        <f t="shared" ca="1" si="162"/>
        <v>0</v>
      </c>
      <c r="BR231" s="65">
        <f t="shared" ca="1" si="162"/>
        <v>0</v>
      </c>
      <c r="BS231" s="65">
        <f t="shared" ca="1" si="162"/>
        <v>0</v>
      </c>
      <c r="BT231" s="65">
        <f t="shared" ca="1" si="162"/>
        <v>0</v>
      </c>
      <c r="BU231" s="65">
        <f t="shared" ca="1" si="162"/>
        <v>0</v>
      </c>
      <c r="BV231" s="65">
        <f t="shared" ca="1" si="162"/>
        <v>0</v>
      </c>
      <c r="BW231" s="65">
        <f t="shared" ca="1" si="162"/>
        <v>0</v>
      </c>
      <c r="BX231" s="65">
        <f t="shared" ca="1" si="162"/>
        <v>0</v>
      </c>
      <c r="BY231" s="65">
        <f t="shared" ca="1" si="162"/>
        <v>0</v>
      </c>
      <c r="BZ231" s="65">
        <f t="shared" ca="1" si="162"/>
        <v>0</v>
      </c>
      <c r="CA231" s="65">
        <f t="shared" ca="1" si="162"/>
        <v>0</v>
      </c>
      <c r="CB231" s="65">
        <f t="shared" ca="1" si="162"/>
        <v>0</v>
      </c>
      <c r="CC231" s="65">
        <f t="shared" ca="1" si="162"/>
        <v>0</v>
      </c>
      <c r="CD231" s="65">
        <f t="shared" ca="1" si="162"/>
        <v>0</v>
      </c>
      <c r="CE231" s="65">
        <f t="shared" ca="1" si="162"/>
        <v>0</v>
      </c>
      <c r="CF231" s="65">
        <f t="shared" ca="1" si="162"/>
        <v>0</v>
      </c>
    </row>
    <row r="232" spans="2:84" s="53" customFormat="1" ht="12" x14ac:dyDescent="0.25">
      <c r="B232" s="50">
        <f>ROW()</f>
        <v>232</v>
      </c>
      <c r="O232" s="56"/>
      <c r="P232" s="57"/>
      <c r="Q232" s="58"/>
      <c r="U232" s="62"/>
      <c r="W232" s="61"/>
      <c r="X232" s="65">
        <f t="shared" ca="1" si="149"/>
        <v>0</v>
      </c>
      <c r="Y232" s="65">
        <f t="shared" ca="1" si="159"/>
        <v>0</v>
      </c>
      <c r="Z232" s="65">
        <f t="shared" ca="1" si="159"/>
        <v>0</v>
      </c>
      <c r="AA232" s="65">
        <f t="shared" ca="1" si="159"/>
        <v>0</v>
      </c>
      <c r="AB232" s="65">
        <f t="shared" ca="1" si="159"/>
        <v>0</v>
      </c>
      <c r="AC232" s="65">
        <f t="shared" ca="1" si="159"/>
        <v>0</v>
      </c>
      <c r="AD232" s="65">
        <f t="shared" ca="1" si="159"/>
        <v>0</v>
      </c>
      <c r="AE232" s="65">
        <f t="shared" ca="1" si="159"/>
        <v>0</v>
      </c>
      <c r="AF232" s="65">
        <f t="shared" ca="1" si="159"/>
        <v>0</v>
      </c>
      <c r="AG232" s="65">
        <f t="shared" ca="1" si="159"/>
        <v>0</v>
      </c>
      <c r="AH232" s="65">
        <f t="shared" ca="1" si="159"/>
        <v>0</v>
      </c>
      <c r="AI232" s="65">
        <f t="shared" ca="1" si="159"/>
        <v>0</v>
      </c>
      <c r="AJ232" s="65">
        <f t="shared" ca="1" si="162"/>
        <v>0</v>
      </c>
      <c r="AK232" s="65">
        <f t="shared" ca="1" si="162"/>
        <v>0</v>
      </c>
      <c r="AL232" s="65">
        <f t="shared" ca="1" si="162"/>
        <v>0</v>
      </c>
      <c r="AM232" s="65">
        <f t="shared" ca="1" si="162"/>
        <v>0</v>
      </c>
      <c r="AN232" s="65">
        <f t="shared" ca="1" si="162"/>
        <v>0</v>
      </c>
      <c r="AO232" s="65">
        <f t="shared" ca="1" si="162"/>
        <v>0</v>
      </c>
      <c r="AP232" s="65">
        <f t="shared" ca="1" si="162"/>
        <v>0</v>
      </c>
      <c r="AQ232" s="65">
        <f t="shared" ca="1" si="162"/>
        <v>0</v>
      </c>
      <c r="AR232" s="65">
        <f t="shared" ca="1" si="162"/>
        <v>0</v>
      </c>
      <c r="AS232" s="65">
        <f t="shared" ca="1" si="162"/>
        <v>0</v>
      </c>
      <c r="AT232" s="65">
        <f t="shared" ca="1" si="162"/>
        <v>0</v>
      </c>
      <c r="AU232" s="65">
        <f t="shared" ca="1" si="162"/>
        <v>0</v>
      </c>
      <c r="AV232" s="65">
        <f t="shared" ca="1" si="162"/>
        <v>0</v>
      </c>
      <c r="AW232" s="65">
        <f t="shared" ca="1" si="162"/>
        <v>0</v>
      </c>
      <c r="AX232" s="65">
        <f t="shared" ca="1" si="162"/>
        <v>0</v>
      </c>
      <c r="AY232" s="65">
        <f t="shared" ca="1" si="162"/>
        <v>0</v>
      </c>
      <c r="AZ232" s="65">
        <f t="shared" ca="1" si="162"/>
        <v>0</v>
      </c>
      <c r="BA232" s="65">
        <f t="shared" ca="1" si="162"/>
        <v>0</v>
      </c>
      <c r="BB232" s="65">
        <f t="shared" ca="1" si="162"/>
        <v>0</v>
      </c>
      <c r="BC232" s="65">
        <f t="shared" ca="1" si="162"/>
        <v>0</v>
      </c>
      <c r="BD232" s="65">
        <f t="shared" ca="1" si="162"/>
        <v>0</v>
      </c>
      <c r="BE232" s="65">
        <f t="shared" ca="1" si="162"/>
        <v>0</v>
      </c>
      <c r="BF232" s="65">
        <f t="shared" ca="1" si="162"/>
        <v>0</v>
      </c>
      <c r="BG232" s="65">
        <f t="shared" ca="1" si="162"/>
        <v>0</v>
      </c>
      <c r="BH232" s="65">
        <f t="shared" ca="1" si="162"/>
        <v>0</v>
      </c>
      <c r="BI232" s="65">
        <f t="shared" ca="1" si="162"/>
        <v>0</v>
      </c>
      <c r="BJ232" s="65">
        <f t="shared" ca="1" si="162"/>
        <v>0</v>
      </c>
      <c r="BK232" s="65">
        <f t="shared" ca="1" si="162"/>
        <v>0</v>
      </c>
      <c r="BL232" s="65">
        <f t="shared" ca="1" si="162"/>
        <v>0</v>
      </c>
      <c r="BM232" s="65">
        <f t="shared" ca="1" si="162"/>
        <v>0</v>
      </c>
      <c r="BN232" s="65">
        <f t="shared" ca="1" si="162"/>
        <v>0</v>
      </c>
      <c r="BO232" s="65">
        <f t="shared" ca="1" si="162"/>
        <v>0</v>
      </c>
      <c r="BP232" s="65">
        <f t="shared" ca="1" si="162"/>
        <v>0</v>
      </c>
      <c r="BQ232" s="65">
        <f t="shared" ca="1" si="162"/>
        <v>0</v>
      </c>
      <c r="BR232" s="65">
        <f t="shared" ca="1" si="162"/>
        <v>0</v>
      </c>
      <c r="BS232" s="65">
        <f t="shared" ca="1" si="162"/>
        <v>0</v>
      </c>
      <c r="BT232" s="65">
        <f t="shared" ca="1" si="162"/>
        <v>0</v>
      </c>
      <c r="BU232" s="65">
        <f t="shared" ca="1" si="162"/>
        <v>0</v>
      </c>
      <c r="BV232" s="65">
        <f t="shared" ca="1" si="162"/>
        <v>0</v>
      </c>
      <c r="BW232" s="65">
        <f t="shared" ca="1" si="162"/>
        <v>0</v>
      </c>
      <c r="BX232" s="65">
        <f t="shared" ca="1" si="162"/>
        <v>0</v>
      </c>
      <c r="BY232" s="65">
        <f t="shared" ca="1" si="162"/>
        <v>0</v>
      </c>
      <c r="BZ232" s="65">
        <f t="shared" ca="1" si="162"/>
        <v>0</v>
      </c>
      <c r="CA232" s="65">
        <f t="shared" ca="1" si="162"/>
        <v>0</v>
      </c>
      <c r="CB232" s="65">
        <f t="shared" ca="1" si="162"/>
        <v>0</v>
      </c>
      <c r="CC232" s="65">
        <f t="shared" ca="1" si="162"/>
        <v>0</v>
      </c>
      <c r="CD232" s="65">
        <f t="shared" ca="1" si="162"/>
        <v>0</v>
      </c>
      <c r="CE232" s="65">
        <f t="shared" ca="1" si="162"/>
        <v>0</v>
      </c>
      <c r="CF232" s="65">
        <f t="shared" ca="1" si="162"/>
        <v>0</v>
      </c>
    </row>
    <row r="233" spans="2:84" s="53" customFormat="1" ht="12" x14ac:dyDescent="0.25">
      <c r="B233" s="50">
        <f>ROW()</f>
        <v>233</v>
      </c>
      <c r="O233" s="56"/>
      <c r="P233" s="57"/>
      <c r="Q233" s="58"/>
      <c r="U233" s="62"/>
      <c r="W233" s="61"/>
      <c r="X233" s="65">
        <f t="shared" ca="1" si="149"/>
        <v>0</v>
      </c>
      <c r="Y233" s="65">
        <f t="shared" ca="1" si="159"/>
        <v>0</v>
      </c>
      <c r="Z233" s="65">
        <f t="shared" ca="1" si="159"/>
        <v>0</v>
      </c>
      <c r="AA233" s="65">
        <f t="shared" ca="1" si="159"/>
        <v>0</v>
      </c>
      <c r="AB233" s="65">
        <f t="shared" ca="1" si="159"/>
        <v>0</v>
      </c>
      <c r="AC233" s="65">
        <f t="shared" ca="1" si="159"/>
        <v>0</v>
      </c>
      <c r="AD233" s="65">
        <f t="shared" ca="1" si="159"/>
        <v>0</v>
      </c>
      <c r="AE233" s="65">
        <f t="shared" ca="1" si="159"/>
        <v>0</v>
      </c>
      <c r="AF233" s="65">
        <f t="shared" ca="1" si="159"/>
        <v>0</v>
      </c>
      <c r="AG233" s="65">
        <f t="shared" ca="1" si="159"/>
        <v>0</v>
      </c>
      <c r="AH233" s="65">
        <f t="shared" ca="1" si="159"/>
        <v>0</v>
      </c>
      <c r="AI233" s="65">
        <f t="shared" ca="1" si="159"/>
        <v>0</v>
      </c>
      <c r="AJ233" s="65">
        <f t="shared" ca="1" si="162"/>
        <v>0</v>
      </c>
      <c r="AK233" s="65">
        <f t="shared" ca="1" si="162"/>
        <v>0</v>
      </c>
      <c r="AL233" s="65">
        <f t="shared" ca="1" si="162"/>
        <v>0</v>
      </c>
      <c r="AM233" s="65">
        <f t="shared" ca="1" si="162"/>
        <v>0</v>
      </c>
      <c r="AN233" s="65">
        <f t="shared" ca="1" si="162"/>
        <v>0</v>
      </c>
      <c r="AO233" s="65">
        <f t="shared" ca="1" si="162"/>
        <v>0</v>
      </c>
      <c r="AP233" s="65">
        <f t="shared" ca="1" si="162"/>
        <v>0</v>
      </c>
      <c r="AQ233" s="65">
        <f t="shared" ca="1" si="162"/>
        <v>0</v>
      </c>
      <c r="AR233" s="65">
        <f t="shared" ca="1" si="162"/>
        <v>0</v>
      </c>
      <c r="AS233" s="65">
        <f t="shared" ca="1" si="162"/>
        <v>0</v>
      </c>
      <c r="AT233" s="65">
        <f t="shared" ca="1" si="162"/>
        <v>0</v>
      </c>
      <c r="AU233" s="65">
        <f t="shared" ca="1" si="162"/>
        <v>0</v>
      </c>
      <c r="AV233" s="65">
        <f t="shared" ca="1" si="162"/>
        <v>0</v>
      </c>
      <c r="AW233" s="65">
        <f t="shared" ca="1" si="162"/>
        <v>0</v>
      </c>
      <c r="AX233" s="65">
        <f t="shared" ca="1" si="162"/>
        <v>0</v>
      </c>
      <c r="AY233" s="65">
        <f t="shared" ca="1" si="162"/>
        <v>0</v>
      </c>
      <c r="AZ233" s="65">
        <f t="shared" ca="1" si="162"/>
        <v>0</v>
      </c>
      <c r="BA233" s="65">
        <f t="shared" ca="1" si="162"/>
        <v>0</v>
      </c>
      <c r="BB233" s="65">
        <f t="shared" ca="1" si="162"/>
        <v>0</v>
      </c>
      <c r="BC233" s="65">
        <f t="shared" ca="1" si="162"/>
        <v>0</v>
      </c>
      <c r="BD233" s="65">
        <f t="shared" ca="1" si="162"/>
        <v>0</v>
      </c>
      <c r="BE233" s="65">
        <f t="shared" ca="1" si="162"/>
        <v>0</v>
      </c>
      <c r="BF233" s="65">
        <f t="shared" ca="1" si="162"/>
        <v>0</v>
      </c>
      <c r="BG233" s="65">
        <f t="shared" ca="1" si="162"/>
        <v>0</v>
      </c>
      <c r="BH233" s="65">
        <f t="shared" ca="1" si="162"/>
        <v>0</v>
      </c>
      <c r="BI233" s="65">
        <f t="shared" ca="1" si="162"/>
        <v>0</v>
      </c>
      <c r="BJ233" s="65">
        <f t="shared" ca="1" si="162"/>
        <v>0</v>
      </c>
      <c r="BK233" s="65">
        <f t="shared" ca="1" si="162"/>
        <v>0</v>
      </c>
      <c r="BL233" s="65">
        <f t="shared" ca="1" si="162"/>
        <v>0</v>
      </c>
      <c r="BM233" s="65">
        <f t="shared" ca="1" si="162"/>
        <v>0</v>
      </c>
      <c r="BN233" s="65">
        <f t="shared" ca="1" si="162"/>
        <v>0</v>
      </c>
      <c r="BO233" s="65">
        <f t="shared" ca="1" si="162"/>
        <v>0</v>
      </c>
      <c r="BP233" s="65">
        <f t="shared" ca="1" si="162"/>
        <v>0</v>
      </c>
      <c r="BQ233" s="65">
        <f t="shared" ca="1" si="162"/>
        <v>0</v>
      </c>
      <c r="BR233" s="65">
        <f t="shared" ca="1" si="162"/>
        <v>0</v>
      </c>
      <c r="BS233" s="65">
        <f t="shared" ca="1" si="162"/>
        <v>0</v>
      </c>
      <c r="BT233" s="65">
        <f t="shared" ca="1" si="162"/>
        <v>0</v>
      </c>
      <c r="BU233" s="65">
        <f t="shared" ca="1" si="162"/>
        <v>0</v>
      </c>
      <c r="BV233" s="65">
        <f t="shared" ca="1" si="162"/>
        <v>0</v>
      </c>
      <c r="BW233" s="65">
        <f t="shared" ca="1" si="162"/>
        <v>0</v>
      </c>
      <c r="BX233" s="65">
        <f t="shared" ca="1" si="162"/>
        <v>0</v>
      </c>
      <c r="BY233" s="65">
        <f t="shared" ca="1" si="162"/>
        <v>0</v>
      </c>
      <c r="BZ233" s="65">
        <f t="shared" ca="1" si="162"/>
        <v>0</v>
      </c>
      <c r="CA233" s="65">
        <f t="shared" ca="1" si="162"/>
        <v>0</v>
      </c>
      <c r="CB233" s="65">
        <f t="shared" ca="1" si="162"/>
        <v>0</v>
      </c>
      <c r="CC233" s="65">
        <f t="shared" ca="1" si="162"/>
        <v>0</v>
      </c>
      <c r="CD233" s="65">
        <f t="shared" ca="1" si="162"/>
        <v>0</v>
      </c>
      <c r="CE233" s="65">
        <f t="shared" ca="1" si="162"/>
        <v>0</v>
      </c>
      <c r="CF233" s="65">
        <f t="shared" ca="1" si="162"/>
        <v>0</v>
      </c>
    </row>
    <row r="234" spans="2:84" s="53" customFormat="1" ht="12" x14ac:dyDescent="0.25">
      <c r="B234" s="50">
        <f>ROW()</f>
        <v>234</v>
      </c>
      <c r="O234" s="56"/>
      <c r="P234" s="57"/>
      <c r="Q234" s="58"/>
      <c r="U234" s="62"/>
      <c r="W234" s="61"/>
      <c r="X234" s="65">
        <f t="shared" ca="1" si="149"/>
        <v>0</v>
      </c>
      <c r="Y234" s="65">
        <f t="shared" ca="1" si="159"/>
        <v>0</v>
      </c>
      <c r="Z234" s="65">
        <f t="shared" ca="1" si="159"/>
        <v>0</v>
      </c>
      <c r="AA234" s="65">
        <f t="shared" ca="1" si="159"/>
        <v>0</v>
      </c>
      <c r="AB234" s="65">
        <f t="shared" ca="1" si="159"/>
        <v>0</v>
      </c>
      <c r="AC234" s="65">
        <f t="shared" ca="1" si="159"/>
        <v>0</v>
      </c>
      <c r="AD234" s="65">
        <f t="shared" ca="1" si="159"/>
        <v>0</v>
      </c>
      <c r="AE234" s="65">
        <f t="shared" ca="1" si="159"/>
        <v>0</v>
      </c>
      <c r="AF234" s="65">
        <f t="shared" ca="1" si="159"/>
        <v>0</v>
      </c>
      <c r="AG234" s="65">
        <f t="shared" ca="1" si="159"/>
        <v>0</v>
      </c>
      <c r="AH234" s="65">
        <f t="shared" ca="1" si="159"/>
        <v>0</v>
      </c>
      <c r="AI234" s="65">
        <f t="shared" ca="1" si="159"/>
        <v>0</v>
      </c>
      <c r="AJ234" s="65">
        <f t="shared" ca="1" si="162"/>
        <v>0</v>
      </c>
      <c r="AK234" s="65">
        <f t="shared" ca="1" si="162"/>
        <v>0</v>
      </c>
      <c r="AL234" s="65">
        <f t="shared" ca="1" si="162"/>
        <v>0</v>
      </c>
      <c r="AM234" s="65">
        <f t="shared" ca="1" si="162"/>
        <v>0</v>
      </c>
      <c r="AN234" s="65">
        <f t="shared" ca="1" si="162"/>
        <v>0</v>
      </c>
      <c r="AO234" s="65">
        <f t="shared" ca="1" si="162"/>
        <v>0</v>
      </c>
      <c r="AP234" s="65">
        <f t="shared" ca="1" si="162"/>
        <v>0</v>
      </c>
      <c r="AQ234" s="65">
        <f t="shared" ca="1" si="162"/>
        <v>0</v>
      </c>
      <c r="AR234" s="65">
        <f t="shared" ca="1" si="162"/>
        <v>0</v>
      </c>
      <c r="AS234" s="65">
        <f t="shared" ca="1" si="162"/>
        <v>0</v>
      </c>
      <c r="AT234" s="65">
        <f t="shared" ca="1" si="162"/>
        <v>0</v>
      </c>
      <c r="AU234" s="65">
        <f t="shared" ca="1" si="162"/>
        <v>0</v>
      </c>
      <c r="AV234" s="65">
        <f t="shared" ca="1" si="162"/>
        <v>0</v>
      </c>
      <c r="AW234" s="65">
        <f t="shared" ca="1" si="162"/>
        <v>0</v>
      </c>
      <c r="AX234" s="65">
        <f t="shared" ca="1" si="162"/>
        <v>0</v>
      </c>
      <c r="AY234" s="65">
        <f t="shared" ca="1" si="162"/>
        <v>0</v>
      </c>
      <c r="AZ234" s="65">
        <f t="shared" ca="1" si="162"/>
        <v>0</v>
      </c>
      <c r="BA234" s="65">
        <f t="shared" ca="1" si="162"/>
        <v>0</v>
      </c>
      <c r="BB234" s="65">
        <f t="shared" ca="1" si="162"/>
        <v>0</v>
      </c>
      <c r="BC234" s="65">
        <f t="shared" ca="1" si="162"/>
        <v>0</v>
      </c>
      <c r="BD234" s="65">
        <f t="shared" ca="1" si="162"/>
        <v>0</v>
      </c>
      <c r="BE234" s="65">
        <f t="shared" ca="1" si="162"/>
        <v>0</v>
      </c>
      <c r="BF234" s="65">
        <f t="shared" ca="1" si="162"/>
        <v>0</v>
      </c>
      <c r="BG234" s="65">
        <f t="shared" ca="1" si="162"/>
        <v>0</v>
      </c>
      <c r="BH234" s="65">
        <f t="shared" ca="1" si="162"/>
        <v>0</v>
      </c>
      <c r="BI234" s="65">
        <f t="shared" ca="1" si="162"/>
        <v>0</v>
      </c>
      <c r="BJ234" s="65">
        <f t="shared" ca="1" si="162"/>
        <v>0</v>
      </c>
      <c r="BK234" s="65">
        <f t="shared" ca="1" si="162"/>
        <v>0</v>
      </c>
      <c r="BL234" s="65">
        <f t="shared" ca="1" si="162"/>
        <v>0</v>
      </c>
      <c r="BM234" s="65">
        <f t="shared" ca="1" si="162"/>
        <v>0</v>
      </c>
      <c r="BN234" s="65">
        <f t="shared" ca="1" si="162"/>
        <v>0</v>
      </c>
      <c r="BO234" s="65">
        <f t="shared" ca="1" si="162"/>
        <v>0</v>
      </c>
      <c r="BP234" s="65">
        <f t="shared" ca="1" si="162"/>
        <v>0</v>
      </c>
      <c r="BQ234" s="65">
        <f t="shared" ca="1" si="162"/>
        <v>0</v>
      </c>
      <c r="BR234" s="65">
        <f t="shared" ca="1" si="162"/>
        <v>0</v>
      </c>
      <c r="BS234" s="65">
        <f t="shared" ca="1" si="162"/>
        <v>0</v>
      </c>
      <c r="BT234" s="65">
        <f t="shared" ca="1" si="162"/>
        <v>0</v>
      </c>
      <c r="BU234" s="65">
        <f t="shared" ca="1" si="162"/>
        <v>0</v>
      </c>
      <c r="BV234" s="65">
        <f t="shared" ca="1" si="162"/>
        <v>0</v>
      </c>
      <c r="BW234" s="65">
        <f t="shared" ca="1" si="162"/>
        <v>0</v>
      </c>
      <c r="BX234" s="65">
        <f t="shared" ca="1" si="162"/>
        <v>0</v>
      </c>
      <c r="BY234" s="65">
        <f t="shared" ca="1" si="162"/>
        <v>0</v>
      </c>
      <c r="BZ234" s="65">
        <f t="shared" ca="1" si="162"/>
        <v>0</v>
      </c>
      <c r="CA234" s="65">
        <f t="shared" ca="1" si="162"/>
        <v>0</v>
      </c>
      <c r="CB234" s="65">
        <f t="shared" ca="1" si="162"/>
        <v>0</v>
      </c>
      <c r="CC234" s="65">
        <f t="shared" ca="1" si="162"/>
        <v>0</v>
      </c>
      <c r="CD234" s="65">
        <f t="shared" ca="1" si="162"/>
        <v>0</v>
      </c>
      <c r="CE234" s="65">
        <f t="shared" ca="1" si="162"/>
        <v>0</v>
      </c>
      <c r="CF234" s="65">
        <f t="shared" ca="1" si="162"/>
        <v>0</v>
      </c>
    </row>
    <row r="235" spans="2:84" s="53" customFormat="1" ht="12" x14ac:dyDescent="0.25">
      <c r="B235" s="50">
        <f>ROW()</f>
        <v>235</v>
      </c>
      <c r="O235" s="56"/>
      <c r="P235" s="57"/>
      <c r="Q235" s="58"/>
      <c r="U235" s="62"/>
      <c r="W235" s="61"/>
      <c r="X235" s="65">
        <f t="shared" ca="1" si="149"/>
        <v>0</v>
      </c>
      <c r="Y235" s="65">
        <f t="shared" ca="1" si="159"/>
        <v>0</v>
      </c>
      <c r="Z235" s="65">
        <f t="shared" ca="1" si="159"/>
        <v>0</v>
      </c>
      <c r="AA235" s="65">
        <f t="shared" ca="1" si="159"/>
        <v>0</v>
      </c>
      <c r="AB235" s="65">
        <f t="shared" ca="1" si="159"/>
        <v>0</v>
      </c>
      <c r="AC235" s="65">
        <f t="shared" ca="1" si="159"/>
        <v>0</v>
      </c>
      <c r="AD235" s="65">
        <f t="shared" ca="1" si="159"/>
        <v>0</v>
      </c>
      <c r="AE235" s="65">
        <f t="shared" ca="1" si="159"/>
        <v>0</v>
      </c>
      <c r="AF235" s="65">
        <f t="shared" ca="1" si="159"/>
        <v>0</v>
      </c>
      <c r="AG235" s="65">
        <f t="shared" ca="1" si="159"/>
        <v>0</v>
      </c>
      <c r="AH235" s="65">
        <f t="shared" ca="1" si="159"/>
        <v>0</v>
      </c>
      <c r="AI235" s="65">
        <f t="shared" ca="1" si="159"/>
        <v>0</v>
      </c>
      <c r="AJ235" s="65">
        <f t="shared" ca="1" si="162"/>
        <v>0</v>
      </c>
      <c r="AK235" s="65">
        <f t="shared" ca="1" si="162"/>
        <v>0</v>
      </c>
      <c r="AL235" s="65">
        <f t="shared" ca="1" si="162"/>
        <v>0</v>
      </c>
      <c r="AM235" s="65">
        <f t="shared" ca="1" si="162"/>
        <v>0</v>
      </c>
      <c r="AN235" s="65">
        <f t="shared" ca="1" si="162"/>
        <v>0</v>
      </c>
      <c r="AO235" s="65">
        <f t="shared" ca="1" si="162"/>
        <v>0</v>
      </c>
      <c r="AP235" s="65">
        <f t="shared" ca="1" si="162"/>
        <v>0</v>
      </c>
      <c r="AQ235" s="65">
        <f t="shared" ca="1" si="162"/>
        <v>0</v>
      </c>
      <c r="AR235" s="65">
        <f t="shared" ca="1" si="162"/>
        <v>0</v>
      </c>
      <c r="AS235" s="65">
        <f t="shared" ca="1" si="162"/>
        <v>0</v>
      </c>
      <c r="AT235" s="65">
        <f t="shared" ca="1" si="162"/>
        <v>0</v>
      </c>
      <c r="AU235" s="65">
        <f t="shared" ca="1" si="162"/>
        <v>0</v>
      </c>
      <c r="AV235" s="65">
        <f t="shared" ca="1" si="162"/>
        <v>0</v>
      </c>
      <c r="AW235" s="65">
        <f t="shared" ca="1" si="162"/>
        <v>0</v>
      </c>
      <c r="AX235" s="65">
        <f t="shared" ca="1" si="162"/>
        <v>0</v>
      </c>
      <c r="AY235" s="65">
        <f t="shared" ca="1" si="162"/>
        <v>0</v>
      </c>
      <c r="AZ235" s="65">
        <f t="shared" ca="1" si="162"/>
        <v>0</v>
      </c>
      <c r="BA235" s="65">
        <f t="shared" ca="1" si="162"/>
        <v>0</v>
      </c>
      <c r="BB235" s="65">
        <f t="shared" ca="1" si="162"/>
        <v>0</v>
      </c>
      <c r="BC235" s="65">
        <f t="shared" ca="1" si="162"/>
        <v>0</v>
      </c>
      <c r="BD235" s="65">
        <f t="shared" ca="1" si="162"/>
        <v>0</v>
      </c>
      <c r="BE235" s="65">
        <f t="shared" ca="1" si="162"/>
        <v>0</v>
      </c>
      <c r="BF235" s="65">
        <f t="shared" ca="1" si="162"/>
        <v>0</v>
      </c>
      <c r="BG235" s="65">
        <f t="shared" ca="1" si="162"/>
        <v>0</v>
      </c>
      <c r="BH235" s="65">
        <f t="shared" ca="1" si="162"/>
        <v>0</v>
      </c>
      <c r="BI235" s="65">
        <f t="shared" ca="1" si="162"/>
        <v>0</v>
      </c>
      <c r="BJ235" s="65">
        <f t="shared" ca="1" si="162"/>
        <v>0</v>
      </c>
      <c r="BK235" s="65">
        <f t="shared" ca="1" si="162"/>
        <v>0</v>
      </c>
      <c r="BL235" s="65">
        <f t="shared" ca="1" si="162"/>
        <v>0</v>
      </c>
      <c r="BM235" s="65">
        <f t="shared" ca="1" si="162"/>
        <v>0</v>
      </c>
      <c r="BN235" s="65">
        <f t="shared" ca="1" si="162"/>
        <v>0</v>
      </c>
      <c r="BO235" s="65">
        <f t="shared" ca="1" si="162"/>
        <v>0</v>
      </c>
      <c r="BP235" s="65">
        <f t="shared" ca="1" si="162"/>
        <v>0</v>
      </c>
      <c r="BQ235" s="65">
        <f t="shared" ca="1" si="162"/>
        <v>0</v>
      </c>
      <c r="BR235" s="65">
        <f t="shared" ca="1" si="162"/>
        <v>0</v>
      </c>
      <c r="BS235" s="65">
        <f t="shared" ca="1" si="162"/>
        <v>0</v>
      </c>
      <c r="BT235" s="65">
        <f t="shared" ca="1" si="162"/>
        <v>0</v>
      </c>
      <c r="BU235" s="65">
        <f t="shared" ca="1" si="162"/>
        <v>0</v>
      </c>
      <c r="BV235" s="65">
        <f t="shared" ca="1" si="162"/>
        <v>0</v>
      </c>
      <c r="BW235" s="65">
        <f t="shared" ca="1" si="162"/>
        <v>0</v>
      </c>
      <c r="BX235" s="65">
        <f t="shared" ca="1" si="162"/>
        <v>0</v>
      </c>
      <c r="BY235" s="65">
        <f t="shared" ca="1" si="162"/>
        <v>0</v>
      </c>
      <c r="BZ235" s="65">
        <f t="shared" ca="1" si="162"/>
        <v>0</v>
      </c>
      <c r="CA235" s="65">
        <f t="shared" ca="1" si="162"/>
        <v>0</v>
      </c>
      <c r="CB235" s="65">
        <f t="shared" ca="1" si="162"/>
        <v>0</v>
      </c>
      <c r="CC235" s="65">
        <f t="shared" ca="1" si="162"/>
        <v>0</v>
      </c>
      <c r="CD235" s="65">
        <f t="shared" ca="1" si="162"/>
        <v>0</v>
      </c>
      <c r="CE235" s="65">
        <f t="shared" ca="1" si="162"/>
        <v>0</v>
      </c>
      <c r="CF235" s="65">
        <f t="shared" ca="1" si="162"/>
        <v>0</v>
      </c>
    </row>
    <row r="236" spans="2:84" s="53" customFormat="1" ht="12" x14ac:dyDescent="0.25">
      <c r="B236" s="50">
        <f>ROW()</f>
        <v>236</v>
      </c>
      <c r="O236" s="56"/>
      <c r="P236" s="57"/>
      <c r="Q236" s="58"/>
      <c r="U236" s="62"/>
      <c r="W236" s="61"/>
      <c r="X236" s="65">
        <f t="shared" ca="1" si="149"/>
        <v>0</v>
      </c>
      <c r="Y236" s="65">
        <f t="shared" ca="1" si="159"/>
        <v>0</v>
      </c>
      <c r="Z236" s="65">
        <f t="shared" ca="1" si="159"/>
        <v>0</v>
      </c>
      <c r="AA236" s="65">
        <f t="shared" ca="1" si="159"/>
        <v>0</v>
      </c>
      <c r="AB236" s="65">
        <f t="shared" ca="1" si="159"/>
        <v>0</v>
      </c>
      <c r="AC236" s="65">
        <f t="shared" ca="1" si="159"/>
        <v>0</v>
      </c>
      <c r="AD236" s="65">
        <f t="shared" ca="1" si="159"/>
        <v>0</v>
      </c>
      <c r="AE236" s="65">
        <f t="shared" ca="1" si="159"/>
        <v>0</v>
      </c>
      <c r="AF236" s="65">
        <f t="shared" ca="1" si="159"/>
        <v>0</v>
      </c>
      <c r="AG236" s="65">
        <f t="shared" ca="1" si="159"/>
        <v>0</v>
      </c>
      <c r="AH236" s="65">
        <f t="shared" ca="1" si="159"/>
        <v>0</v>
      </c>
      <c r="AI236" s="65">
        <f t="shared" ca="1" si="159"/>
        <v>0</v>
      </c>
      <c r="AJ236" s="65">
        <f t="shared" ca="1" si="162"/>
        <v>0</v>
      </c>
      <c r="AK236" s="65">
        <f t="shared" ca="1" si="162"/>
        <v>0</v>
      </c>
      <c r="AL236" s="65">
        <f t="shared" ca="1" si="162"/>
        <v>0</v>
      </c>
      <c r="AM236" s="65">
        <f t="shared" ca="1" si="162"/>
        <v>0</v>
      </c>
      <c r="AN236" s="65">
        <f t="shared" ca="1" si="162"/>
        <v>0</v>
      </c>
      <c r="AO236" s="65">
        <f t="shared" ca="1" si="162"/>
        <v>0</v>
      </c>
      <c r="AP236" s="65">
        <f t="shared" ca="1" si="162"/>
        <v>0</v>
      </c>
      <c r="AQ236" s="65">
        <f t="shared" ca="1" si="162"/>
        <v>0</v>
      </c>
      <c r="AR236" s="65">
        <f t="shared" ca="1" si="162"/>
        <v>0</v>
      </c>
      <c r="AS236" s="65">
        <f t="shared" ca="1" si="162"/>
        <v>0</v>
      </c>
      <c r="AT236" s="65">
        <f t="shared" ca="1" si="162"/>
        <v>0</v>
      </c>
      <c r="AU236" s="65">
        <f t="shared" ca="1" si="162"/>
        <v>0</v>
      </c>
      <c r="AV236" s="65">
        <f t="shared" ca="1" si="162"/>
        <v>0</v>
      </c>
      <c r="AW236" s="65">
        <f t="shared" ref="AJ236:CF241" ca="1" si="163">SUMIFS(INDIRECT("Prcsses!"&amp;ADDRESS($B236,$X$2)&amp;":"&amp;ADDRESS($B236,$X$2-1+$P$8)),INDIRECT("Prcsses!"&amp;ADDRESS($B$8,$X$2)&amp;":"&amp;ADDRESS($B$8,$X$2-1+$P$8)),AW$8)</f>
        <v>0</v>
      </c>
      <c r="AX236" s="65">
        <f t="shared" ca="1" si="163"/>
        <v>0</v>
      </c>
      <c r="AY236" s="65">
        <f t="shared" ca="1" si="163"/>
        <v>0</v>
      </c>
      <c r="AZ236" s="65">
        <f t="shared" ca="1" si="163"/>
        <v>0</v>
      </c>
      <c r="BA236" s="65">
        <f t="shared" ca="1" si="163"/>
        <v>0</v>
      </c>
      <c r="BB236" s="65">
        <f t="shared" ca="1" si="163"/>
        <v>0</v>
      </c>
      <c r="BC236" s="65">
        <f t="shared" ca="1" si="163"/>
        <v>0</v>
      </c>
      <c r="BD236" s="65">
        <f t="shared" ca="1" si="163"/>
        <v>0</v>
      </c>
      <c r="BE236" s="65">
        <f t="shared" ca="1" si="163"/>
        <v>0</v>
      </c>
      <c r="BF236" s="65">
        <f t="shared" ca="1" si="163"/>
        <v>0</v>
      </c>
      <c r="BG236" s="65">
        <f t="shared" ca="1" si="163"/>
        <v>0</v>
      </c>
      <c r="BH236" s="65">
        <f t="shared" ca="1" si="163"/>
        <v>0</v>
      </c>
      <c r="BI236" s="65">
        <f t="shared" ca="1" si="163"/>
        <v>0</v>
      </c>
      <c r="BJ236" s="65">
        <f t="shared" ca="1" si="163"/>
        <v>0</v>
      </c>
      <c r="BK236" s="65">
        <f t="shared" ca="1" si="163"/>
        <v>0</v>
      </c>
      <c r="BL236" s="65">
        <f t="shared" ca="1" si="163"/>
        <v>0</v>
      </c>
      <c r="BM236" s="65">
        <f t="shared" ca="1" si="163"/>
        <v>0</v>
      </c>
      <c r="BN236" s="65">
        <f t="shared" ca="1" si="163"/>
        <v>0</v>
      </c>
      <c r="BO236" s="65">
        <f t="shared" ca="1" si="163"/>
        <v>0</v>
      </c>
      <c r="BP236" s="65">
        <f t="shared" ca="1" si="163"/>
        <v>0</v>
      </c>
      <c r="BQ236" s="65">
        <f t="shared" ca="1" si="163"/>
        <v>0</v>
      </c>
      <c r="BR236" s="65">
        <f t="shared" ca="1" si="163"/>
        <v>0</v>
      </c>
      <c r="BS236" s="65">
        <f t="shared" ca="1" si="163"/>
        <v>0</v>
      </c>
      <c r="BT236" s="65">
        <f t="shared" ca="1" si="163"/>
        <v>0</v>
      </c>
      <c r="BU236" s="65">
        <f t="shared" ca="1" si="163"/>
        <v>0</v>
      </c>
      <c r="BV236" s="65">
        <f t="shared" ca="1" si="163"/>
        <v>0</v>
      </c>
      <c r="BW236" s="65">
        <f t="shared" ca="1" si="163"/>
        <v>0</v>
      </c>
      <c r="BX236" s="65">
        <f t="shared" ca="1" si="163"/>
        <v>0</v>
      </c>
      <c r="BY236" s="65">
        <f t="shared" ca="1" si="163"/>
        <v>0</v>
      </c>
      <c r="BZ236" s="65">
        <f t="shared" ca="1" si="163"/>
        <v>0</v>
      </c>
      <c r="CA236" s="65">
        <f t="shared" ca="1" si="163"/>
        <v>0</v>
      </c>
      <c r="CB236" s="65">
        <f t="shared" ca="1" si="163"/>
        <v>0</v>
      </c>
      <c r="CC236" s="65">
        <f t="shared" ca="1" si="163"/>
        <v>0</v>
      </c>
      <c r="CD236" s="65">
        <f t="shared" ca="1" si="163"/>
        <v>0</v>
      </c>
      <c r="CE236" s="65">
        <f t="shared" ca="1" si="163"/>
        <v>0</v>
      </c>
      <c r="CF236" s="65">
        <f t="shared" ca="1" si="163"/>
        <v>0</v>
      </c>
    </row>
    <row r="237" spans="2:84" s="53" customFormat="1" ht="12" x14ac:dyDescent="0.25">
      <c r="B237" s="50">
        <f>ROW()</f>
        <v>237</v>
      </c>
      <c r="O237" s="56"/>
      <c r="P237" s="57"/>
      <c r="Q237" s="58"/>
      <c r="U237" s="62"/>
      <c r="W237" s="61"/>
      <c r="X237" s="65">
        <f t="shared" ca="1" si="149"/>
        <v>0</v>
      </c>
      <c r="Y237" s="65">
        <f t="shared" ca="1" si="159"/>
        <v>0</v>
      </c>
      <c r="Z237" s="65">
        <f t="shared" ca="1" si="159"/>
        <v>0</v>
      </c>
      <c r="AA237" s="65">
        <f t="shared" ca="1" si="159"/>
        <v>0</v>
      </c>
      <c r="AB237" s="65">
        <f t="shared" ca="1" si="159"/>
        <v>0</v>
      </c>
      <c r="AC237" s="65">
        <f t="shared" ca="1" si="159"/>
        <v>0</v>
      </c>
      <c r="AD237" s="65">
        <f t="shared" ca="1" si="159"/>
        <v>0</v>
      </c>
      <c r="AE237" s="65">
        <f t="shared" ca="1" si="159"/>
        <v>0</v>
      </c>
      <c r="AF237" s="65">
        <f t="shared" ca="1" si="159"/>
        <v>0</v>
      </c>
      <c r="AG237" s="65">
        <f t="shared" ca="1" si="159"/>
        <v>0</v>
      </c>
      <c r="AH237" s="65">
        <f t="shared" ca="1" si="159"/>
        <v>0</v>
      </c>
      <c r="AI237" s="65">
        <f t="shared" ca="1" si="159"/>
        <v>0</v>
      </c>
      <c r="AJ237" s="65">
        <f t="shared" ca="1" si="163"/>
        <v>0</v>
      </c>
      <c r="AK237" s="65">
        <f t="shared" ca="1" si="163"/>
        <v>0</v>
      </c>
      <c r="AL237" s="65">
        <f t="shared" ca="1" si="163"/>
        <v>0</v>
      </c>
      <c r="AM237" s="65">
        <f t="shared" ca="1" si="163"/>
        <v>0</v>
      </c>
      <c r="AN237" s="65">
        <f t="shared" ca="1" si="163"/>
        <v>0</v>
      </c>
      <c r="AO237" s="65">
        <f t="shared" ca="1" si="163"/>
        <v>0</v>
      </c>
      <c r="AP237" s="65">
        <f t="shared" ca="1" si="163"/>
        <v>0</v>
      </c>
      <c r="AQ237" s="65">
        <f t="shared" ca="1" si="163"/>
        <v>0</v>
      </c>
      <c r="AR237" s="65">
        <f t="shared" ca="1" si="163"/>
        <v>0</v>
      </c>
      <c r="AS237" s="65">
        <f t="shared" ca="1" si="163"/>
        <v>0</v>
      </c>
      <c r="AT237" s="65">
        <f t="shared" ca="1" si="163"/>
        <v>0</v>
      </c>
      <c r="AU237" s="65">
        <f t="shared" ca="1" si="163"/>
        <v>0</v>
      </c>
      <c r="AV237" s="65">
        <f t="shared" ca="1" si="163"/>
        <v>0</v>
      </c>
      <c r="AW237" s="65">
        <f t="shared" ca="1" si="163"/>
        <v>0</v>
      </c>
      <c r="AX237" s="65">
        <f t="shared" ca="1" si="163"/>
        <v>0</v>
      </c>
      <c r="AY237" s="65">
        <f t="shared" ca="1" si="163"/>
        <v>0</v>
      </c>
      <c r="AZ237" s="65">
        <f t="shared" ca="1" si="163"/>
        <v>0</v>
      </c>
      <c r="BA237" s="65">
        <f t="shared" ca="1" si="163"/>
        <v>0</v>
      </c>
      <c r="BB237" s="65">
        <f t="shared" ca="1" si="163"/>
        <v>0</v>
      </c>
      <c r="BC237" s="65">
        <f t="shared" ca="1" si="163"/>
        <v>0</v>
      </c>
      <c r="BD237" s="65">
        <f t="shared" ca="1" si="163"/>
        <v>0</v>
      </c>
      <c r="BE237" s="65">
        <f t="shared" ca="1" si="163"/>
        <v>0</v>
      </c>
      <c r="BF237" s="65">
        <f t="shared" ca="1" si="163"/>
        <v>0</v>
      </c>
      <c r="BG237" s="65">
        <f t="shared" ca="1" si="163"/>
        <v>0</v>
      </c>
      <c r="BH237" s="65">
        <f t="shared" ca="1" si="163"/>
        <v>0</v>
      </c>
      <c r="BI237" s="65">
        <f t="shared" ca="1" si="163"/>
        <v>0</v>
      </c>
      <c r="BJ237" s="65">
        <f t="shared" ca="1" si="163"/>
        <v>0</v>
      </c>
      <c r="BK237" s="65">
        <f t="shared" ca="1" si="163"/>
        <v>0</v>
      </c>
      <c r="BL237" s="65">
        <f t="shared" ca="1" si="163"/>
        <v>0</v>
      </c>
      <c r="BM237" s="65">
        <f t="shared" ca="1" si="163"/>
        <v>0</v>
      </c>
      <c r="BN237" s="65">
        <f t="shared" ca="1" si="163"/>
        <v>0</v>
      </c>
      <c r="BO237" s="65">
        <f t="shared" ca="1" si="163"/>
        <v>0</v>
      </c>
      <c r="BP237" s="65">
        <f t="shared" ca="1" si="163"/>
        <v>0</v>
      </c>
      <c r="BQ237" s="65">
        <f t="shared" ca="1" si="163"/>
        <v>0</v>
      </c>
      <c r="BR237" s="65">
        <f t="shared" ca="1" si="163"/>
        <v>0</v>
      </c>
      <c r="BS237" s="65">
        <f t="shared" ca="1" si="163"/>
        <v>0</v>
      </c>
      <c r="BT237" s="65">
        <f t="shared" ca="1" si="163"/>
        <v>0</v>
      </c>
      <c r="BU237" s="65">
        <f t="shared" ca="1" si="163"/>
        <v>0</v>
      </c>
      <c r="BV237" s="65">
        <f t="shared" ca="1" si="163"/>
        <v>0</v>
      </c>
      <c r="BW237" s="65">
        <f t="shared" ca="1" si="163"/>
        <v>0</v>
      </c>
      <c r="BX237" s="65">
        <f t="shared" ca="1" si="163"/>
        <v>0</v>
      </c>
      <c r="BY237" s="65">
        <f t="shared" ca="1" si="163"/>
        <v>0</v>
      </c>
      <c r="BZ237" s="65">
        <f t="shared" ca="1" si="163"/>
        <v>0</v>
      </c>
      <c r="CA237" s="65">
        <f t="shared" ca="1" si="163"/>
        <v>0</v>
      </c>
      <c r="CB237" s="65">
        <f t="shared" ca="1" si="163"/>
        <v>0</v>
      </c>
      <c r="CC237" s="65">
        <f t="shared" ca="1" si="163"/>
        <v>0</v>
      </c>
      <c r="CD237" s="65">
        <f t="shared" ca="1" si="163"/>
        <v>0</v>
      </c>
      <c r="CE237" s="65">
        <f t="shared" ca="1" si="163"/>
        <v>0</v>
      </c>
      <c r="CF237" s="65">
        <f t="shared" ca="1" si="163"/>
        <v>0</v>
      </c>
    </row>
    <row r="238" spans="2:84" s="53" customFormat="1" ht="12" x14ac:dyDescent="0.25">
      <c r="B238" s="50">
        <f>ROW()</f>
        <v>238</v>
      </c>
      <c r="O238" s="56"/>
      <c r="P238" s="57"/>
      <c r="Q238" s="58"/>
      <c r="U238" s="62"/>
      <c r="W238" s="61"/>
      <c r="X238" s="65">
        <f t="shared" ca="1" si="149"/>
        <v>0</v>
      </c>
      <c r="Y238" s="65">
        <f t="shared" ca="1" si="159"/>
        <v>0</v>
      </c>
      <c r="Z238" s="65">
        <f t="shared" ca="1" si="159"/>
        <v>0</v>
      </c>
      <c r="AA238" s="65">
        <f t="shared" ca="1" si="159"/>
        <v>0</v>
      </c>
      <c r="AB238" s="65">
        <f t="shared" ca="1" si="159"/>
        <v>0</v>
      </c>
      <c r="AC238" s="65">
        <f t="shared" ca="1" si="159"/>
        <v>0</v>
      </c>
      <c r="AD238" s="65">
        <f t="shared" ca="1" si="159"/>
        <v>0</v>
      </c>
      <c r="AE238" s="65">
        <f t="shared" ca="1" si="159"/>
        <v>0</v>
      </c>
      <c r="AF238" s="65">
        <f t="shared" ca="1" si="159"/>
        <v>0</v>
      </c>
      <c r="AG238" s="65">
        <f t="shared" ca="1" si="159"/>
        <v>0</v>
      </c>
      <c r="AH238" s="65">
        <f t="shared" ca="1" si="159"/>
        <v>0</v>
      </c>
      <c r="AI238" s="65">
        <f t="shared" ref="Y238:AI260" ca="1" si="164">SUMIFS(INDIRECT("Prcsses!"&amp;ADDRESS($B238,$X$2)&amp;":"&amp;ADDRESS($B238,$X$2-1+$P$8)),INDIRECT("Prcsses!"&amp;ADDRESS($B$8,$X$2)&amp;":"&amp;ADDRESS($B$8,$X$2-1+$P$8)),AI$8)</f>
        <v>0</v>
      </c>
      <c r="AJ238" s="65">
        <f t="shared" ca="1" si="163"/>
        <v>0</v>
      </c>
      <c r="AK238" s="65">
        <f t="shared" ca="1" si="163"/>
        <v>0</v>
      </c>
      <c r="AL238" s="65">
        <f t="shared" ca="1" si="163"/>
        <v>0</v>
      </c>
      <c r="AM238" s="65">
        <f t="shared" ca="1" si="163"/>
        <v>0</v>
      </c>
      <c r="AN238" s="65">
        <f t="shared" ca="1" si="163"/>
        <v>0</v>
      </c>
      <c r="AO238" s="65">
        <f t="shared" ca="1" si="163"/>
        <v>0</v>
      </c>
      <c r="AP238" s="65">
        <f t="shared" ca="1" si="163"/>
        <v>0</v>
      </c>
      <c r="AQ238" s="65">
        <f t="shared" ca="1" si="163"/>
        <v>0</v>
      </c>
      <c r="AR238" s="65">
        <f t="shared" ca="1" si="163"/>
        <v>0</v>
      </c>
      <c r="AS238" s="65">
        <f t="shared" ca="1" si="163"/>
        <v>0</v>
      </c>
      <c r="AT238" s="65">
        <f t="shared" ca="1" si="163"/>
        <v>0</v>
      </c>
      <c r="AU238" s="65">
        <f t="shared" ca="1" si="163"/>
        <v>0</v>
      </c>
      <c r="AV238" s="65">
        <f t="shared" ca="1" si="163"/>
        <v>0</v>
      </c>
      <c r="AW238" s="65">
        <f t="shared" ca="1" si="163"/>
        <v>0</v>
      </c>
      <c r="AX238" s="65">
        <f t="shared" ca="1" si="163"/>
        <v>0</v>
      </c>
      <c r="AY238" s="65">
        <f t="shared" ca="1" si="163"/>
        <v>0</v>
      </c>
      <c r="AZ238" s="65">
        <f t="shared" ca="1" si="163"/>
        <v>0</v>
      </c>
      <c r="BA238" s="65">
        <f t="shared" ca="1" si="163"/>
        <v>0</v>
      </c>
      <c r="BB238" s="65">
        <f t="shared" ca="1" si="163"/>
        <v>0</v>
      </c>
      <c r="BC238" s="65">
        <f t="shared" ca="1" si="163"/>
        <v>0</v>
      </c>
      <c r="BD238" s="65">
        <f t="shared" ca="1" si="163"/>
        <v>0</v>
      </c>
      <c r="BE238" s="65">
        <f t="shared" ca="1" si="163"/>
        <v>0</v>
      </c>
      <c r="BF238" s="65">
        <f t="shared" ca="1" si="163"/>
        <v>0</v>
      </c>
      <c r="BG238" s="65">
        <f t="shared" ca="1" si="163"/>
        <v>0</v>
      </c>
      <c r="BH238" s="65">
        <f t="shared" ca="1" si="163"/>
        <v>0</v>
      </c>
      <c r="BI238" s="65">
        <f t="shared" ca="1" si="163"/>
        <v>0</v>
      </c>
      <c r="BJ238" s="65">
        <f t="shared" ca="1" si="163"/>
        <v>0</v>
      </c>
      <c r="BK238" s="65">
        <f t="shared" ca="1" si="163"/>
        <v>0</v>
      </c>
      <c r="BL238" s="65">
        <f t="shared" ca="1" si="163"/>
        <v>0</v>
      </c>
      <c r="BM238" s="65">
        <f t="shared" ca="1" si="163"/>
        <v>0</v>
      </c>
      <c r="BN238" s="65">
        <f t="shared" ca="1" si="163"/>
        <v>0</v>
      </c>
      <c r="BO238" s="65">
        <f t="shared" ca="1" si="163"/>
        <v>0</v>
      </c>
      <c r="BP238" s="65">
        <f t="shared" ca="1" si="163"/>
        <v>0</v>
      </c>
      <c r="BQ238" s="65">
        <f t="shared" ca="1" si="163"/>
        <v>0</v>
      </c>
      <c r="BR238" s="65">
        <f t="shared" ca="1" si="163"/>
        <v>0</v>
      </c>
      <c r="BS238" s="65">
        <f t="shared" ca="1" si="163"/>
        <v>0</v>
      </c>
      <c r="BT238" s="65">
        <f t="shared" ca="1" si="163"/>
        <v>0</v>
      </c>
      <c r="BU238" s="65">
        <f t="shared" ca="1" si="163"/>
        <v>0</v>
      </c>
      <c r="BV238" s="65">
        <f t="shared" ca="1" si="163"/>
        <v>0</v>
      </c>
      <c r="BW238" s="65">
        <f t="shared" ca="1" si="163"/>
        <v>0</v>
      </c>
      <c r="BX238" s="65">
        <f t="shared" ca="1" si="163"/>
        <v>0</v>
      </c>
      <c r="BY238" s="65">
        <f t="shared" ca="1" si="163"/>
        <v>0</v>
      </c>
      <c r="BZ238" s="65">
        <f t="shared" ca="1" si="163"/>
        <v>0</v>
      </c>
      <c r="CA238" s="65">
        <f t="shared" ca="1" si="163"/>
        <v>0</v>
      </c>
      <c r="CB238" s="65">
        <f t="shared" ca="1" si="163"/>
        <v>0</v>
      </c>
      <c r="CC238" s="65">
        <f t="shared" ca="1" si="163"/>
        <v>0</v>
      </c>
      <c r="CD238" s="65">
        <f t="shared" ca="1" si="163"/>
        <v>0</v>
      </c>
      <c r="CE238" s="65">
        <f t="shared" ca="1" si="163"/>
        <v>0</v>
      </c>
      <c r="CF238" s="65">
        <f t="shared" ca="1" si="163"/>
        <v>0</v>
      </c>
    </row>
    <row r="239" spans="2:84" s="53" customFormat="1" ht="12" x14ac:dyDescent="0.25">
      <c r="B239" s="50">
        <f>ROW()</f>
        <v>239</v>
      </c>
      <c r="O239" s="56"/>
      <c r="P239" s="57"/>
      <c r="Q239" s="58"/>
      <c r="U239" s="62"/>
      <c r="W239" s="61"/>
      <c r="X239" s="65">
        <f t="shared" ca="1" si="149"/>
        <v>0</v>
      </c>
      <c r="Y239" s="65">
        <f t="shared" ca="1" si="164"/>
        <v>0</v>
      </c>
      <c r="Z239" s="65">
        <f t="shared" ca="1" si="164"/>
        <v>0</v>
      </c>
      <c r="AA239" s="65">
        <f t="shared" ca="1" si="164"/>
        <v>0</v>
      </c>
      <c r="AB239" s="65">
        <f t="shared" ca="1" si="164"/>
        <v>0</v>
      </c>
      <c r="AC239" s="65">
        <f t="shared" ca="1" si="164"/>
        <v>0</v>
      </c>
      <c r="AD239" s="65">
        <f t="shared" ca="1" si="164"/>
        <v>0</v>
      </c>
      <c r="AE239" s="65">
        <f t="shared" ca="1" si="164"/>
        <v>0</v>
      </c>
      <c r="AF239" s="65">
        <f t="shared" ca="1" si="164"/>
        <v>0</v>
      </c>
      <c r="AG239" s="65">
        <f t="shared" ca="1" si="164"/>
        <v>0</v>
      </c>
      <c r="AH239" s="65">
        <f t="shared" ca="1" si="164"/>
        <v>0</v>
      </c>
      <c r="AI239" s="65">
        <f t="shared" ca="1" si="164"/>
        <v>0</v>
      </c>
      <c r="AJ239" s="65">
        <f t="shared" ca="1" si="163"/>
        <v>0</v>
      </c>
      <c r="AK239" s="65">
        <f t="shared" ca="1" si="163"/>
        <v>0</v>
      </c>
      <c r="AL239" s="65">
        <f t="shared" ca="1" si="163"/>
        <v>0</v>
      </c>
      <c r="AM239" s="65">
        <f t="shared" ca="1" si="163"/>
        <v>0</v>
      </c>
      <c r="AN239" s="65">
        <f t="shared" ca="1" si="163"/>
        <v>0</v>
      </c>
      <c r="AO239" s="65">
        <f t="shared" ca="1" si="163"/>
        <v>0</v>
      </c>
      <c r="AP239" s="65">
        <f t="shared" ca="1" si="163"/>
        <v>0</v>
      </c>
      <c r="AQ239" s="65">
        <f t="shared" ca="1" si="163"/>
        <v>0</v>
      </c>
      <c r="AR239" s="65">
        <f t="shared" ca="1" si="163"/>
        <v>0</v>
      </c>
      <c r="AS239" s="65">
        <f t="shared" ca="1" si="163"/>
        <v>0</v>
      </c>
      <c r="AT239" s="65">
        <f t="shared" ca="1" si="163"/>
        <v>0</v>
      </c>
      <c r="AU239" s="65">
        <f t="shared" ca="1" si="163"/>
        <v>0</v>
      </c>
      <c r="AV239" s="65">
        <f t="shared" ca="1" si="163"/>
        <v>0</v>
      </c>
      <c r="AW239" s="65">
        <f t="shared" ca="1" si="163"/>
        <v>0</v>
      </c>
      <c r="AX239" s="65">
        <f t="shared" ca="1" si="163"/>
        <v>0</v>
      </c>
      <c r="AY239" s="65">
        <f t="shared" ca="1" si="163"/>
        <v>0</v>
      </c>
      <c r="AZ239" s="65">
        <f t="shared" ca="1" si="163"/>
        <v>0</v>
      </c>
      <c r="BA239" s="65">
        <f t="shared" ca="1" si="163"/>
        <v>0</v>
      </c>
      <c r="BB239" s="65">
        <f t="shared" ca="1" si="163"/>
        <v>0</v>
      </c>
      <c r="BC239" s="65">
        <f t="shared" ca="1" si="163"/>
        <v>0</v>
      </c>
      <c r="BD239" s="65">
        <f t="shared" ca="1" si="163"/>
        <v>0</v>
      </c>
      <c r="BE239" s="65">
        <f t="shared" ca="1" si="163"/>
        <v>0</v>
      </c>
      <c r="BF239" s="65">
        <f t="shared" ca="1" si="163"/>
        <v>0</v>
      </c>
      <c r="BG239" s="65">
        <f t="shared" ca="1" si="163"/>
        <v>0</v>
      </c>
      <c r="BH239" s="65">
        <f t="shared" ca="1" si="163"/>
        <v>0</v>
      </c>
      <c r="BI239" s="65">
        <f t="shared" ca="1" si="163"/>
        <v>0</v>
      </c>
      <c r="BJ239" s="65">
        <f t="shared" ca="1" si="163"/>
        <v>0</v>
      </c>
      <c r="BK239" s="65">
        <f t="shared" ca="1" si="163"/>
        <v>0</v>
      </c>
      <c r="BL239" s="65">
        <f t="shared" ca="1" si="163"/>
        <v>0</v>
      </c>
      <c r="BM239" s="65">
        <f t="shared" ca="1" si="163"/>
        <v>0</v>
      </c>
      <c r="BN239" s="65">
        <f t="shared" ca="1" si="163"/>
        <v>0</v>
      </c>
      <c r="BO239" s="65">
        <f t="shared" ca="1" si="163"/>
        <v>0</v>
      </c>
      <c r="BP239" s="65">
        <f t="shared" ca="1" si="163"/>
        <v>0</v>
      </c>
      <c r="BQ239" s="65">
        <f t="shared" ca="1" si="163"/>
        <v>0</v>
      </c>
      <c r="BR239" s="65">
        <f t="shared" ca="1" si="163"/>
        <v>0</v>
      </c>
      <c r="BS239" s="65">
        <f t="shared" ca="1" si="163"/>
        <v>0</v>
      </c>
      <c r="BT239" s="65">
        <f t="shared" ca="1" si="163"/>
        <v>0</v>
      </c>
      <c r="BU239" s="65">
        <f t="shared" ca="1" si="163"/>
        <v>0</v>
      </c>
      <c r="BV239" s="65">
        <f t="shared" ca="1" si="163"/>
        <v>0</v>
      </c>
      <c r="BW239" s="65">
        <f t="shared" ca="1" si="163"/>
        <v>0</v>
      </c>
      <c r="BX239" s="65">
        <f t="shared" ca="1" si="163"/>
        <v>0</v>
      </c>
      <c r="BY239" s="65">
        <f t="shared" ca="1" si="163"/>
        <v>0</v>
      </c>
      <c r="BZ239" s="65">
        <f t="shared" ca="1" si="163"/>
        <v>0</v>
      </c>
      <c r="CA239" s="65">
        <f t="shared" ca="1" si="163"/>
        <v>0</v>
      </c>
      <c r="CB239" s="65">
        <f t="shared" ca="1" si="163"/>
        <v>0</v>
      </c>
      <c r="CC239" s="65">
        <f t="shared" ca="1" si="163"/>
        <v>0</v>
      </c>
      <c r="CD239" s="65">
        <f t="shared" ca="1" si="163"/>
        <v>0</v>
      </c>
      <c r="CE239" s="65">
        <f t="shared" ca="1" si="163"/>
        <v>0</v>
      </c>
      <c r="CF239" s="65">
        <f t="shared" ca="1" si="163"/>
        <v>0</v>
      </c>
    </row>
    <row r="240" spans="2:84" s="53" customFormat="1" ht="12" x14ac:dyDescent="0.25">
      <c r="B240" s="50">
        <f>ROW()</f>
        <v>240</v>
      </c>
      <c r="O240" s="56"/>
      <c r="P240" s="57"/>
      <c r="Q240" s="58"/>
      <c r="U240" s="62"/>
      <c r="W240" s="61"/>
      <c r="X240" s="65">
        <f t="shared" ref="X240:X300" ca="1" si="165">SUMIFS(INDIRECT("Prcsses!"&amp;ADDRESS($B240,$X$2)&amp;":"&amp;ADDRESS($B240,$X$2-1+$P$8)),INDIRECT("Prcsses!"&amp;ADDRESS($B$8,$X$2)&amp;":"&amp;ADDRESS($B$8,$X$2-1+$P$8)),X$8)</f>
        <v>0</v>
      </c>
      <c r="Y240" s="65">
        <f t="shared" ca="1" si="164"/>
        <v>0</v>
      </c>
      <c r="Z240" s="65">
        <f t="shared" ca="1" si="164"/>
        <v>0</v>
      </c>
      <c r="AA240" s="65">
        <f t="shared" ca="1" si="164"/>
        <v>0</v>
      </c>
      <c r="AB240" s="65">
        <f t="shared" ca="1" si="164"/>
        <v>0</v>
      </c>
      <c r="AC240" s="65">
        <f t="shared" ca="1" si="164"/>
        <v>0</v>
      </c>
      <c r="AD240" s="65">
        <f t="shared" ca="1" si="164"/>
        <v>0</v>
      </c>
      <c r="AE240" s="65">
        <f t="shared" ca="1" si="164"/>
        <v>0</v>
      </c>
      <c r="AF240" s="65">
        <f t="shared" ca="1" si="164"/>
        <v>0</v>
      </c>
      <c r="AG240" s="65">
        <f t="shared" ca="1" si="164"/>
        <v>0</v>
      </c>
      <c r="AH240" s="65">
        <f t="shared" ca="1" si="164"/>
        <v>0</v>
      </c>
      <c r="AI240" s="65">
        <f t="shared" ca="1" si="164"/>
        <v>0</v>
      </c>
      <c r="AJ240" s="65">
        <f t="shared" ca="1" si="163"/>
        <v>0</v>
      </c>
      <c r="AK240" s="65">
        <f t="shared" ca="1" si="163"/>
        <v>0</v>
      </c>
      <c r="AL240" s="65">
        <f t="shared" ca="1" si="163"/>
        <v>0</v>
      </c>
      <c r="AM240" s="65">
        <f t="shared" ca="1" si="163"/>
        <v>0</v>
      </c>
      <c r="AN240" s="65">
        <f t="shared" ca="1" si="163"/>
        <v>0</v>
      </c>
      <c r="AO240" s="65">
        <f t="shared" ca="1" si="163"/>
        <v>0</v>
      </c>
      <c r="AP240" s="65">
        <f t="shared" ca="1" si="163"/>
        <v>0</v>
      </c>
      <c r="AQ240" s="65">
        <f t="shared" ca="1" si="163"/>
        <v>0</v>
      </c>
      <c r="AR240" s="65">
        <f t="shared" ca="1" si="163"/>
        <v>0</v>
      </c>
      <c r="AS240" s="65">
        <f t="shared" ca="1" si="163"/>
        <v>0</v>
      </c>
      <c r="AT240" s="65">
        <f t="shared" ca="1" si="163"/>
        <v>0</v>
      </c>
      <c r="AU240" s="65">
        <f t="shared" ca="1" si="163"/>
        <v>0</v>
      </c>
      <c r="AV240" s="65">
        <f t="shared" ca="1" si="163"/>
        <v>0</v>
      </c>
      <c r="AW240" s="65">
        <f t="shared" ca="1" si="163"/>
        <v>0</v>
      </c>
      <c r="AX240" s="65">
        <f t="shared" ca="1" si="163"/>
        <v>0</v>
      </c>
      <c r="AY240" s="65">
        <f t="shared" ca="1" si="163"/>
        <v>0</v>
      </c>
      <c r="AZ240" s="65">
        <f t="shared" ca="1" si="163"/>
        <v>0</v>
      </c>
      <c r="BA240" s="65">
        <f t="shared" ca="1" si="163"/>
        <v>0</v>
      </c>
      <c r="BB240" s="65">
        <f t="shared" ca="1" si="163"/>
        <v>0</v>
      </c>
      <c r="BC240" s="65">
        <f t="shared" ca="1" si="163"/>
        <v>0</v>
      </c>
      <c r="BD240" s="65">
        <f t="shared" ca="1" si="163"/>
        <v>0</v>
      </c>
      <c r="BE240" s="65">
        <f t="shared" ca="1" si="163"/>
        <v>0</v>
      </c>
      <c r="BF240" s="65">
        <f t="shared" ca="1" si="163"/>
        <v>0</v>
      </c>
      <c r="BG240" s="65">
        <f t="shared" ca="1" si="163"/>
        <v>0</v>
      </c>
      <c r="BH240" s="65">
        <f t="shared" ca="1" si="163"/>
        <v>0</v>
      </c>
      <c r="BI240" s="65">
        <f t="shared" ca="1" si="163"/>
        <v>0</v>
      </c>
      <c r="BJ240" s="65">
        <f t="shared" ca="1" si="163"/>
        <v>0</v>
      </c>
      <c r="BK240" s="65">
        <f t="shared" ca="1" si="163"/>
        <v>0</v>
      </c>
      <c r="BL240" s="65">
        <f t="shared" ca="1" si="163"/>
        <v>0</v>
      </c>
      <c r="BM240" s="65">
        <f t="shared" ca="1" si="163"/>
        <v>0</v>
      </c>
      <c r="BN240" s="65">
        <f t="shared" ca="1" si="163"/>
        <v>0</v>
      </c>
      <c r="BO240" s="65">
        <f t="shared" ca="1" si="163"/>
        <v>0</v>
      </c>
      <c r="BP240" s="65">
        <f t="shared" ca="1" si="163"/>
        <v>0</v>
      </c>
      <c r="BQ240" s="65">
        <f t="shared" ca="1" si="163"/>
        <v>0</v>
      </c>
      <c r="BR240" s="65">
        <f t="shared" ca="1" si="163"/>
        <v>0</v>
      </c>
      <c r="BS240" s="65">
        <f t="shared" ca="1" si="163"/>
        <v>0</v>
      </c>
      <c r="BT240" s="65">
        <f t="shared" ca="1" si="163"/>
        <v>0</v>
      </c>
      <c r="BU240" s="65">
        <f t="shared" ca="1" si="163"/>
        <v>0</v>
      </c>
      <c r="BV240" s="65">
        <f t="shared" ca="1" si="163"/>
        <v>0</v>
      </c>
      <c r="BW240" s="65">
        <f t="shared" ca="1" si="163"/>
        <v>0</v>
      </c>
      <c r="BX240" s="65">
        <f t="shared" ca="1" si="163"/>
        <v>0</v>
      </c>
      <c r="BY240" s="65">
        <f t="shared" ca="1" si="163"/>
        <v>0</v>
      </c>
      <c r="BZ240" s="65">
        <f t="shared" ca="1" si="163"/>
        <v>0</v>
      </c>
      <c r="CA240" s="65">
        <f t="shared" ca="1" si="163"/>
        <v>0</v>
      </c>
      <c r="CB240" s="65">
        <f t="shared" ca="1" si="163"/>
        <v>0</v>
      </c>
      <c r="CC240" s="65">
        <f t="shared" ca="1" si="163"/>
        <v>0</v>
      </c>
      <c r="CD240" s="65">
        <f t="shared" ca="1" si="163"/>
        <v>0</v>
      </c>
      <c r="CE240" s="65">
        <f t="shared" ca="1" si="163"/>
        <v>0</v>
      </c>
      <c r="CF240" s="65">
        <f t="shared" ca="1" si="163"/>
        <v>0</v>
      </c>
    </row>
    <row r="241" spans="2:84" s="53" customFormat="1" ht="12" x14ac:dyDescent="0.25">
      <c r="B241" s="50">
        <f>ROW()</f>
        <v>241</v>
      </c>
      <c r="O241" s="56"/>
      <c r="P241" s="57"/>
      <c r="Q241" s="58"/>
      <c r="U241" s="62"/>
      <c r="W241" s="61"/>
      <c r="X241" s="65">
        <f t="shared" ca="1" si="165"/>
        <v>0</v>
      </c>
      <c r="Y241" s="65">
        <f t="shared" ca="1" si="164"/>
        <v>0</v>
      </c>
      <c r="Z241" s="65">
        <f t="shared" ca="1" si="164"/>
        <v>0</v>
      </c>
      <c r="AA241" s="65">
        <f t="shared" ca="1" si="164"/>
        <v>0</v>
      </c>
      <c r="AB241" s="65">
        <f t="shared" ca="1" si="164"/>
        <v>0</v>
      </c>
      <c r="AC241" s="65">
        <f t="shared" ca="1" si="164"/>
        <v>0</v>
      </c>
      <c r="AD241" s="65">
        <f t="shared" ca="1" si="164"/>
        <v>0</v>
      </c>
      <c r="AE241" s="65">
        <f t="shared" ca="1" si="164"/>
        <v>0</v>
      </c>
      <c r="AF241" s="65">
        <f t="shared" ca="1" si="164"/>
        <v>0</v>
      </c>
      <c r="AG241" s="65">
        <f t="shared" ca="1" si="164"/>
        <v>0</v>
      </c>
      <c r="AH241" s="65">
        <f t="shared" ca="1" si="164"/>
        <v>0</v>
      </c>
      <c r="AI241" s="65">
        <f t="shared" ca="1" si="164"/>
        <v>0</v>
      </c>
      <c r="AJ241" s="65">
        <f t="shared" ca="1" si="163"/>
        <v>0</v>
      </c>
      <c r="AK241" s="65">
        <f t="shared" ca="1" si="163"/>
        <v>0</v>
      </c>
      <c r="AL241" s="65">
        <f t="shared" ca="1" si="163"/>
        <v>0</v>
      </c>
      <c r="AM241" s="65">
        <f t="shared" ca="1" si="163"/>
        <v>0</v>
      </c>
      <c r="AN241" s="65">
        <f t="shared" ca="1" si="163"/>
        <v>0</v>
      </c>
      <c r="AO241" s="65">
        <f t="shared" ca="1" si="163"/>
        <v>0</v>
      </c>
      <c r="AP241" s="65">
        <f t="shared" ca="1" si="163"/>
        <v>0</v>
      </c>
      <c r="AQ241" s="65">
        <f t="shared" ca="1" si="163"/>
        <v>0</v>
      </c>
      <c r="AR241" s="65">
        <f t="shared" ca="1" si="163"/>
        <v>0</v>
      </c>
      <c r="AS241" s="65">
        <f t="shared" ca="1" si="163"/>
        <v>0</v>
      </c>
      <c r="AT241" s="65">
        <f t="shared" ca="1" si="163"/>
        <v>0</v>
      </c>
      <c r="AU241" s="65">
        <f t="shared" ca="1" si="163"/>
        <v>0</v>
      </c>
      <c r="AV241" s="65">
        <f t="shared" ca="1" si="163"/>
        <v>0</v>
      </c>
      <c r="AW241" s="65">
        <f t="shared" ca="1" si="163"/>
        <v>0</v>
      </c>
      <c r="AX241" s="65">
        <f t="shared" ca="1" si="163"/>
        <v>0</v>
      </c>
      <c r="AY241" s="65">
        <f t="shared" ca="1" si="163"/>
        <v>0</v>
      </c>
      <c r="AZ241" s="65">
        <f t="shared" ca="1" si="163"/>
        <v>0</v>
      </c>
      <c r="BA241" s="65">
        <f t="shared" ca="1" si="163"/>
        <v>0</v>
      </c>
      <c r="BB241" s="65">
        <f t="shared" ca="1" si="163"/>
        <v>0</v>
      </c>
      <c r="BC241" s="65">
        <f t="shared" ca="1" si="163"/>
        <v>0</v>
      </c>
      <c r="BD241" s="65">
        <f t="shared" ca="1" si="163"/>
        <v>0</v>
      </c>
      <c r="BE241" s="65">
        <f t="shared" ca="1" si="163"/>
        <v>0</v>
      </c>
      <c r="BF241" s="65">
        <f t="shared" ca="1" si="163"/>
        <v>0</v>
      </c>
      <c r="BG241" s="65">
        <f t="shared" ref="AJ241:CF246" ca="1" si="166">SUMIFS(INDIRECT("Prcsses!"&amp;ADDRESS($B241,$X$2)&amp;":"&amp;ADDRESS($B241,$X$2-1+$P$8)),INDIRECT("Prcsses!"&amp;ADDRESS($B$8,$X$2)&amp;":"&amp;ADDRESS($B$8,$X$2-1+$P$8)),BG$8)</f>
        <v>0</v>
      </c>
      <c r="BH241" s="65">
        <f t="shared" ca="1" si="166"/>
        <v>0</v>
      </c>
      <c r="BI241" s="65">
        <f t="shared" ca="1" si="166"/>
        <v>0</v>
      </c>
      <c r="BJ241" s="65">
        <f t="shared" ca="1" si="166"/>
        <v>0</v>
      </c>
      <c r="BK241" s="65">
        <f t="shared" ca="1" si="166"/>
        <v>0</v>
      </c>
      <c r="BL241" s="65">
        <f t="shared" ca="1" si="166"/>
        <v>0</v>
      </c>
      <c r="BM241" s="65">
        <f t="shared" ca="1" si="166"/>
        <v>0</v>
      </c>
      <c r="BN241" s="65">
        <f t="shared" ca="1" si="166"/>
        <v>0</v>
      </c>
      <c r="BO241" s="65">
        <f t="shared" ca="1" si="166"/>
        <v>0</v>
      </c>
      <c r="BP241" s="65">
        <f t="shared" ca="1" si="166"/>
        <v>0</v>
      </c>
      <c r="BQ241" s="65">
        <f t="shared" ca="1" si="166"/>
        <v>0</v>
      </c>
      <c r="BR241" s="65">
        <f t="shared" ca="1" si="166"/>
        <v>0</v>
      </c>
      <c r="BS241" s="65">
        <f t="shared" ca="1" si="166"/>
        <v>0</v>
      </c>
      <c r="BT241" s="65">
        <f t="shared" ca="1" si="166"/>
        <v>0</v>
      </c>
      <c r="BU241" s="65">
        <f t="shared" ca="1" si="166"/>
        <v>0</v>
      </c>
      <c r="BV241" s="65">
        <f t="shared" ca="1" si="166"/>
        <v>0</v>
      </c>
      <c r="BW241" s="65">
        <f t="shared" ca="1" si="166"/>
        <v>0</v>
      </c>
      <c r="BX241" s="65">
        <f t="shared" ca="1" si="166"/>
        <v>0</v>
      </c>
      <c r="BY241" s="65">
        <f t="shared" ca="1" si="166"/>
        <v>0</v>
      </c>
      <c r="BZ241" s="65">
        <f t="shared" ca="1" si="166"/>
        <v>0</v>
      </c>
      <c r="CA241" s="65">
        <f t="shared" ca="1" si="166"/>
        <v>0</v>
      </c>
      <c r="CB241" s="65">
        <f t="shared" ca="1" si="166"/>
        <v>0</v>
      </c>
      <c r="CC241" s="65">
        <f t="shared" ca="1" si="166"/>
        <v>0</v>
      </c>
      <c r="CD241" s="65">
        <f t="shared" ca="1" si="166"/>
        <v>0</v>
      </c>
      <c r="CE241" s="65">
        <f t="shared" ca="1" si="166"/>
        <v>0</v>
      </c>
      <c r="CF241" s="65">
        <f t="shared" ca="1" si="166"/>
        <v>0</v>
      </c>
    </row>
    <row r="242" spans="2:84" s="53" customFormat="1" ht="12" x14ac:dyDescent="0.25">
      <c r="B242" s="50">
        <f>ROW()</f>
        <v>242</v>
      </c>
      <c r="O242" s="56"/>
      <c r="P242" s="57"/>
      <c r="Q242" s="58"/>
      <c r="U242" s="62"/>
      <c r="W242" s="61"/>
      <c r="X242" s="65">
        <f t="shared" ca="1" si="165"/>
        <v>0</v>
      </c>
      <c r="Y242" s="65">
        <f t="shared" ca="1" si="164"/>
        <v>0</v>
      </c>
      <c r="Z242" s="65">
        <f t="shared" ca="1" si="164"/>
        <v>0</v>
      </c>
      <c r="AA242" s="65">
        <f t="shared" ca="1" si="164"/>
        <v>0</v>
      </c>
      <c r="AB242" s="65">
        <f t="shared" ca="1" si="164"/>
        <v>0</v>
      </c>
      <c r="AC242" s="65">
        <f t="shared" ca="1" si="164"/>
        <v>0</v>
      </c>
      <c r="AD242" s="65">
        <f t="shared" ca="1" si="164"/>
        <v>0</v>
      </c>
      <c r="AE242" s="65">
        <f t="shared" ca="1" si="164"/>
        <v>0</v>
      </c>
      <c r="AF242" s="65">
        <f t="shared" ca="1" si="164"/>
        <v>0</v>
      </c>
      <c r="AG242" s="65">
        <f t="shared" ca="1" si="164"/>
        <v>0</v>
      </c>
      <c r="AH242" s="65">
        <f t="shared" ca="1" si="164"/>
        <v>0</v>
      </c>
      <c r="AI242" s="65">
        <f t="shared" ca="1" si="164"/>
        <v>0</v>
      </c>
      <c r="AJ242" s="65">
        <f t="shared" ca="1" si="166"/>
        <v>0</v>
      </c>
      <c r="AK242" s="65">
        <f t="shared" ca="1" si="166"/>
        <v>0</v>
      </c>
      <c r="AL242" s="65">
        <f t="shared" ca="1" si="166"/>
        <v>0</v>
      </c>
      <c r="AM242" s="65">
        <f t="shared" ca="1" si="166"/>
        <v>0</v>
      </c>
      <c r="AN242" s="65">
        <f t="shared" ca="1" si="166"/>
        <v>0</v>
      </c>
      <c r="AO242" s="65">
        <f t="shared" ca="1" si="166"/>
        <v>0</v>
      </c>
      <c r="AP242" s="65">
        <f t="shared" ca="1" si="166"/>
        <v>0</v>
      </c>
      <c r="AQ242" s="65">
        <f t="shared" ca="1" si="166"/>
        <v>0</v>
      </c>
      <c r="AR242" s="65">
        <f t="shared" ca="1" si="166"/>
        <v>0</v>
      </c>
      <c r="AS242" s="65">
        <f t="shared" ca="1" si="166"/>
        <v>0</v>
      </c>
      <c r="AT242" s="65">
        <f t="shared" ca="1" si="166"/>
        <v>0</v>
      </c>
      <c r="AU242" s="65">
        <f t="shared" ca="1" si="166"/>
        <v>0</v>
      </c>
      <c r="AV242" s="65">
        <f t="shared" ca="1" si="166"/>
        <v>0</v>
      </c>
      <c r="AW242" s="65">
        <f t="shared" ca="1" si="166"/>
        <v>0</v>
      </c>
      <c r="AX242" s="65">
        <f t="shared" ca="1" si="166"/>
        <v>0</v>
      </c>
      <c r="AY242" s="65">
        <f t="shared" ca="1" si="166"/>
        <v>0</v>
      </c>
      <c r="AZ242" s="65">
        <f t="shared" ca="1" si="166"/>
        <v>0</v>
      </c>
      <c r="BA242" s="65">
        <f t="shared" ca="1" si="166"/>
        <v>0</v>
      </c>
      <c r="BB242" s="65">
        <f t="shared" ca="1" si="166"/>
        <v>0</v>
      </c>
      <c r="BC242" s="65">
        <f t="shared" ca="1" si="166"/>
        <v>0</v>
      </c>
      <c r="BD242" s="65">
        <f t="shared" ca="1" si="166"/>
        <v>0</v>
      </c>
      <c r="BE242" s="65">
        <f t="shared" ca="1" si="166"/>
        <v>0</v>
      </c>
      <c r="BF242" s="65">
        <f t="shared" ca="1" si="166"/>
        <v>0</v>
      </c>
      <c r="BG242" s="65">
        <f t="shared" ca="1" si="166"/>
        <v>0</v>
      </c>
      <c r="BH242" s="65">
        <f t="shared" ca="1" si="166"/>
        <v>0</v>
      </c>
      <c r="BI242" s="65">
        <f t="shared" ca="1" si="166"/>
        <v>0</v>
      </c>
      <c r="BJ242" s="65">
        <f t="shared" ca="1" si="166"/>
        <v>0</v>
      </c>
      <c r="BK242" s="65">
        <f t="shared" ca="1" si="166"/>
        <v>0</v>
      </c>
      <c r="BL242" s="65">
        <f t="shared" ca="1" si="166"/>
        <v>0</v>
      </c>
      <c r="BM242" s="65">
        <f t="shared" ca="1" si="166"/>
        <v>0</v>
      </c>
      <c r="BN242" s="65">
        <f t="shared" ca="1" si="166"/>
        <v>0</v>
      </c>
      <c r="BO242" s="65">
        <f t="shared" ca="1" si="166"/>
        <v>0</v>
      </c>
      <c r="BP242" s="65">
        <f t="shared" ca="1" si="166"/>
        <v>0</v>
      </c>
      <c r="BQ242" s="65">
        <f t="shared" ca="1" si="166"/>
        <v>0</v>
      </c>
      <c r="BR242" s="65">
        <f t="shared" ca="1" si="166"/>
        <v>0</v>
      </c>
      <c r="BS242" s="65">
        <f t="shared" ca="1" si="166"/>
        <v>0</v>
      </c>
      <c r="BT242" s="65">
        <f t="shared" ca="1" si="166"/>
        <v>0</v>
      </c>
      <c r="BU242" s="65">
        <f t="shared" ca="1" si="166"/>
        <v>0</v>
      </c>
      <c r="BV242" s="65">
        <f t="shared" ca="1" si="166"/>
        <v>0</v>
      </c>
      <c r="BW242" s="65">
        <f t="shared" ca="1" si="166"/>
        <v>0</v>
      </c>
      <c r="BX242" s="65">
        <f t="shared" ca="1" si="166"/>
        <v>0</v>
      </c>
      <c r="BY242" s="65">
        <f t="shared" ca="1" si="166"/>
        <v>0</v>
      </c>
      <c r="BZ242" s="65">
        <f t="shared" ca="1" si="166"/>
        <v>0</v>
      </c>
      <c r="CA242" s="65">
        <f t="shared" ca="1" si="166"/>
        <v>0</v>
      </c>
      <c r="CB242" s="65">
        <f t="shared" ca="1" si="166"/>
        <v>0</v>
      </c>
      <c r="CC242" s="65">
        <f t="shared" ca="1" si="166"/>
        <v>0</v>
      </c>
      <c r="CD242" s="65">
        <f t="shared" ca="1" si="166"/>
        <v>0</v>
      </c>
      <c r="CE242" s="65">
        <f t="shared" ca="1" si="166"/>
        <v>0</v>
      </c>
      <c r="CF242" s="65">
        <f t="shared" ca="1" si="166"/>
        <v>0</v>
      </c>
    </row>
    <row r="243" spans="2:84" s="53" customFormat="1" ht="12" x14ac:dyDescent="0.25">
      <c r="B243" s="50">
        <f>ROW()</f>
        <v>243</v>
      </c>
      <c r="O243" s="56"/>
      <c r="P243" s="57"/>
      <c r="Q243" s="58"/>
      <c r="U243" s="62"/>
      <c r="W243" s="61"/>
      <c r="X243" s="65">
        <f t="shared" ca="1" si="165"/>
        <v>0</v>
      </c>
      <c r="Y243" s="65">
        <f t="shared" ca="1" si="164"/>
        <v>0</v>
      </c>
      <c r="Z243" s="65">
        <f t="shared" ca="1" si="164"/>
        <v>0</v>
      </c>
      <c r="AA243" s="65">
        <f t="shared" ca="1" si="164"/>
        <v>0</v>
      </c>
      <c r="AB243" s="65">
        <f t="shared" ca="1" si="164"/>
        <v>0</v>
      </c>
      <c r="AC243" s="65">
        <f t="shared" ca="1" si="164"/>
        <v>0</v>
      </c>
      <c r="AD243" s="65">
        <f t="shared" ca="1" si="164"/>
        <v>0</v>
      </c>
      <c r="AE243" s="65">
        <f t="shared" ca="1" si="164"/>
        <v>0</v>
      </c>
      <c r="AF243" s="65">
        <f t="shared" ca="1" si="164"/>
        <v>0</v>
      </c>
      <c r="AG243" s="65">
        <f t="shared" ca="1" si="164"/>
        <v>0</v>
      </c>
      <c r="AH243" s="65">
        <f t="shared" ca="1" si="164"/>
        <v>0</v>
      </c>
      <c r="AI243" s="65">
        <f t="shared" ca="1" si="164"/>
        <v>0</v>
      </c>
      <c r="AJ243" s="65">
        <f t="shared" ca="1" si="166"/>
        <v>0</v>
      </c>
      <c r="AK243" s="65">
        <f t="shared" ca="1" si="166"/>
        <v>0</v>
      </c>
      <c r="AL243" s="65">
        <f t="shared" ca="1" si="166"/>
        <v>0</v>
      </c>
      <c r="AM243" s="65">
        <f t="shared" ca="1" si="166"/>
        <v>0</v>
      </c>
      <c r="AN243" s="65">
        <f t="shared" ca="1" si="166"/>
        <v>0</v>
      </c>
      <c r="AO243" s="65">
        <f t="shared" ca="1" si="166"/>
        <v>0</v>
      </c>
      <c r="AP243" s="65">
        <f t="shared" ca="1" si="166"/>
        <v>0</v>
      </c>
      <c r="AQ243" s="65">
        <f t="shared" ca="1" si="166"/>
        <v>0</v>
      </c>
      <c r="AR243" s="65">
        <f t="shared" ca="1" si="166"/>
        <v>0</v>
      </c>
      <c r="AS243" s="65">
        <f t="shared" ca="1" si="166"/>
        <v>0</v>
      </c>
      <c r="AT243" s="65">
        <f t="shared" ca="1" si="166"/>
        <v>0</v>
      </c>
      <c r="AU243" s="65">
        <f t="shared" ca="1" si="166"/>
        <v>0</v>
      </c>
      <c r="AV243" s="65">
        <f t="shared" ca="1" si="166"/>
        <v>0</v>
      </c>
      <c r="AW243" s="65">
        <f t="shared" ca="1" si="166"/>
        <v>0</v>
      </c>
      <c r="AX243" s="65">
        <f t="shared" ca="1" si="166"/>
        <v>0</v>
      </c>
      <c r="AY243" s="65">
        <f t="shared" ca="1" si="166"/>
        <v>0</v>
      </c>
      <c r="AZ243" s="65">
        <f t="shared" ca="1" si="166"/>
        <v>0</v>
      </c>
      <c r="BA243" s="65">
        <f t="shared" ca="1" si="166"/>
        <v>0</v>
      </c>
      <c r="BB243" s="65">
        <f t="shared" ca="1" si="166"/>
        <v>0</v>
      </c>
      <c r="BC243" s="65">
        <f t="shared" ca="1" si="166"/>
        <v>0</v>
      </c>
      <c r="BD243" s="65">
        <f t="shared" ca="1" si="166"/>
        <v>0</v>
      </c>
      <c r="BE243" s="65">
        <f t="shared" ca="1" si="166"/>
        <v>0</v>
      </c>
      <c r="BF243" s="65">
        <f t="shared" ca="1" si="166"/>
        <v>0</v>
      </c>
      <c r="BG243" s="65">
        <f t="shared" ca="1" si="166"/>
        <v>0</v>
      </c>
      <c r="BH243" s="65">
        <f t="shared" ca="1" si="166"/>
        <v>0</v>
      </c>
      <c r="BI243" s="65">
        <f t="shared" ca="1" si="166"/>
        <v>0</v>
      </c>
      <c r="BJ243" s="65">
        <f t="shared" ca="1" si="166"/>
        <v>0</v>
      </c>
      <c r="BK243" s="65">
        <f t="shared" ca="1" si="166"/>
        <v>0</v>
      </c>
      <c r="BL243" s="65">
        <f t="shared" ca="1" si="166"/>
        <v>0</v>
      </c>
      <c r="BM243" s="65">
        <f t="shared" ca="1" si="166"/>
        <v>0</v>
      </c>
      <c r="BN243" s="65">
        <f t="shared" ca="1" si="166"/>
        <v>0</v>
      </c>
      <c r="BO243" s="65">
        <f t="shared" ca="1" si="166"/>
        <v>0</v>
      </c>
      <c r="BP243" s="65">
        <f t="shared" ca="1" si="166"/>
        <v>0</v>
      </c>
      <c r="BQ243" s="65">
        <f t="shared" ca="1" si="166"/>
        <v>0</v>
      </c>
      <c r="BR243" s="65">
        <f t="shared" ca="1" si="166"/>
        <v>0</v>
      </c>
      <c r="BS243" s="65">
        <f t="shared" ca="1" si="166"/>
        <v>0</v>
      </c>
      <c r="BT243" s="65">
        <f t="shared" ca="1" si="166"/>
        <v>0</v>
      </c>
      <c r="BU243" s="65">
        <f t="shared" ca="1" si="166"/>
        <v>0</v>
      </c>
      <c r="BV243" s="65">
        <f t="shared" ca="1" si="166"/>
        <v>0</v>
      </c>
      <c r="BW243" s="65">
        <f t="shared" ca="1" si="166"/>
        <v>0</v>
      </c>
      <c r="BX243" s="65">
        <f t="shared" ca="1" si="166"/>
        <v>0</v>
      </c>
      <c r="BY243" s="65">
        <f t="shared" ca="1" si="166"/>
        <v>0</v>
      </c>
      <c r="BZ243" s="65">
        <f t="shared" ca="1" si="166"/>
        <v>0</v>
      </c>
      <c r="CA243" s="65">
        <f t="shared" ca="1" si="166"/>
        <v>0</v>
      </c>
      <c r="CB243" s="65">
        <f t="shared" ca="1" si="166"/>
        <v>0</v>
      </c>
      <c r="CC243" s="65">
        <f t="shared" ca="1" si="166"/>
        <v>0</v>
      </c>
      <c r="CD243" s="65">
        <f t="shared" ca="1" si="166"/>
        <v>0</v>
      </c>
      <c r="CE243" s="65">
        <f t="shared" ca="1" si="166"/>
        <v>0</v>
      </c>
      <c r="CF243" s="65">
        <f t="shared" ca="1" si="166"/>
        <v>0</v>
      </c>
    </row>
    <row r="244" spans="2:84" s="53" customFormat="1" ht="12" x14ac:dyDescent="0.25">
      <c r="B244" s="50">
        <f>ROW()</f>
        <v>244</v>
      </c>
      <c r="O244" s="56"/>
      <c r="P244" s="57"/>
      <c r="Q244" s="58"/>
      <c r="U244" s="62"/>
      <c r="W244" s="61"/>
      <c r="X244" s="65">
        <f t="shared" ca="1" si="165"/>
        <v>0</v>
      </c>
      <c r="Y244" s="65">
        <f t="shared" ca="1" si="164"/>
        <v>0</v>
      </c>
      <c r="Z244" s="65">
        <f t="shared" ca="1" si="164"/>
        <v>0</v>
      </c>
      <c r="AA244" s="65">
        <f t="shared" ca="1" si="164"/>
        <v>0</v>
      </c>
      <c r="AB244" s="65">
        <f t="shared" ca="1" si="164"/>
        <v>0</v>
      </c>
      <c r="AC244" s="65">
        <f t="shared" ca="1" si="164"/>
        <v>0</v>
      </c>
      <c r="AD244" s="65">
        <f t="shared" ca="1" si="164"/>
        <v>0</v>
      </c>
      <c r="AE244" s="65">
        <f t="shared" ca="1" si="164"/>
        <v>0</v>
      </c>
      <c r="AF244" s="65">
        <f t="shared" ca="1" si="164"/>
        <v>0</v>
      </c>
      <c r="AG244" s="65">
        <f t="shared" ca="1" si="164"/>
        <v>0</v>
      </c>
      <c r="AH244" s="65">
        <f t="shared" ca="1" si="164"/>
        <v>0</v>
      </c>
      <c r="AI244" s="65">
        <f t="shared" ca="1" si="164"/>
        <v>0</v>
      </c>
      <c r="AJ244" s="65">
        <f t="shared" ca="1" si="166"/>
        <v>0</v>
      </c>
      <c r="AK244" s="65">
        <f t="shared" ca="1" si="166"/>
        <v>0</v>
      </c>
      <c r="AL244" s="65">
        <f t="shared" ca="1" si="166"/>
        <v>0</v>
      </c>
      <c r="AM244" s="65">
        <f t="shared" ca="1" si="166"/>
        <v>0</v>
      </c>
      <c r="AN244" s="65">
        <f t="shared" ca="1" si="166"/>
        <v>0</v>
      </c>
      <c r="AO244" s="65">
        <f t="shared" ca="1" si="166"/>
        <v>0</v>
      </c>
      <c r="AP244" s="65">
        <f t="shared" ca="1" si="166"/>
        <v>0</v>
      </c>
      <c r="AQ244" s="65">
        <f t="shared" ca="1" si="166"/>
        <v>0</v>
      </c>
      <c r="AR244" s="65">
        <f t="shared" ca="1" si="166"/>
        <v>0</v>
      </c>
      <c r="AS244" s="65">
        <f t="shared" ca="1" si="166"/>
        <v>0</v>
      </c>
      <c r="AT244" s="65">
        <f t="shared" ca="1" si="166"/>
        <v>0</v>
      </c>
      <c r="AU244" s="65">
        <f t="shared" ca="1" si="166"/>
        <v>0</v>
      </c>
      <c r="AV244" s="65">
        <f t="shared" ca="1" si="166"/>
        <v>0</v>
      </c>
      <c r="AW244" s="65">
        <f t="shared" ca="1" si="166"/>
        <v>0</v>
      </c>
      <c r="AX244" s="65">
        <f t="shared" ca="1" si="166"/>
        <v>0</v>
      </c>
      <c r="AY244" s="65">
        <f t="shared" ca="1" si="166"/>
        <v>0</v>
      </c>
      <c r="AZ244" s="65">
        <f t="shared" ca="1" si="166"/>
        <v>0</v>
      </c>
      <c r="BA244" s="65">
        <f t="shared" ca="1" si="166"/>
        <v>0</v>
      </c>
      <c r="BB244" s="65">
        <f t="shared" ca="1" si="166"/>
        <v>0</v>
      </c>
      <c r="BC244" s="65">
        <f t="shared" ca="1" si="166"/>
        <v>0</v>
      </c>
      <c r="BD244" s="65">
        <f t="shared" ca="1" si="166"/>
        <v>0</v>
      </c>
      <c r="BE244" s="65">
        <f t="shared" ca="1" si="166"/>
        <v>0</v>
      </c>
      <c r="BF244" s="65">
        <f t="shared" ca="1" si="166"/>
        <v>0</v>
      </c>
      <c r="BG244" s="65">
        <f t="shared" ca="1" si="166"/>
        <v>0</v>
      </c>
      <c r="BH244" s="65">
        <f t="shared" ca="1" si="166"/>
        <v>0</v>
      </c>
      <c r="BI244" s="65">
        <f t="shared" ca="1" si="166"/>
        <v>0</v>
      </c>
      <c r="BJ244" s="65">
        <f t="shared" ca="1" si="166"/>
        <v>0</v>
      </c>
      <c r="BK244" s="65">
        <f t="shared" ca="1" si="166"/>
        <v>0</v>
      </c>
      <c r="BL244" s="65">
        <f t="shared" ca="1" si="166"/>
        <v>0</v>
      </c>
      <c r="BM244" s="65">
        <f t="shared" ca="1" si="166"/>
        <v>0</v>
      </c>
      <c r="BN244" s="65">
        <f t="shared" ca="1" si="166"/>
        <v>0</v>
      </c>
      <c r="BO244" s="65">
        <f t="shared" ca="1" si="166"/>
        <v>0</v>
      </c>
      <c r="BP244" s="65">
        <f t="shared" ca="1" si="166"/>
        <v>0</v>
      </c>
      <c r="BQ244" s="65">
        <f t="shared" ca="1" si="166"/>
        <v>0</v>
      </c>
      <c r="BR244" s="65">
        <f t="shared" ca="1" si="166"/>
        <v>0</v>
      </c>
      <c r="BS244" s="65">
        <f t="shared" ca="1" si="166"/>
        <v>0</v>
      </c>
      <c r="BT244" s="65">
        <f t="shared" ca="1" si="166"/>
        <v>0</v>
      </c>
      <c r="BU244" s="65">
        <f t="shared" ca="1" si="166"/>
        <v>0</v>
      </c>
      <c r="BV244" s="65">
        <f t="shared" ca="1" si="166"/>
        <v>0</v>
      </c>
      <c r="BW244" s="65">
        <f t="shared" ca="1" si="166"/>
        <v>0</v>
      </c>
      <c r="BX244" s="65">
        <f t="shared" ca="1" si="166"/>
        <v>0</v>
      </c>
      <c r="BY244" s="65">
        <f t="shared" ca="1" si="166"/>
        <v>0</v>
      </c>
      <c r="BZ244" s="65">
        <f t="shared" ca="1" si="166"/>
        <v>0</v>
      </c>
      <c r="CA244" s="65">
        <f t="shared" ca="1" si="166"/>
        <v>0</v>
      </c>
      <c r="CB244" s="65">
        <f t="shared" ca="1" si="166"/>
        <v>0</v>
      </c>
      <c r="CC244" s="65">
        <f t="shared" ca="1" si="166"/>
        <v>0</v>
      </c>
      <c r="CD244" s="65">
        <f t="shared" ca="1" si="166"/>
        <v>0</v>
      </c>
      <c r="CE244" s="65">
        <f t="shared" ca="1" si="166"/>
        <v>0</v>
      </c>
      <c r="CF244" s="65">
        <f t="shared" ca="1" si="166"/>
        <v>0</v>
      </c>
    </row>
    <row r="245" spans="2:84" s="53" customFormat="1" ht="12" x14ac:dyDescent="0.25">
      <c r="B245" s="50">
        <f>ROW()</f>
        <v>245</v>
      </c>
      <c r="O245" s="56"/>
      <c r="P245" s="57"/>
      <c r="Q245" s="58"/>
      <c r="U245" s="62"/>
      <c r="W245" s="61"/>
      <c r="X245" s="65">
        <f t="shared" ca="1" si="165"/>
        <v>0</v>
      </c>
      <c r="Y245" s="65">
        <f t="shared" ca="1" si="164"/>
        <v>0</v>
      </c>
      <c r="Z245" s="65">
        <f t="shared" ca="1" si="164"/>
        <v>0</v>
      </c>
      <c r="AA245" s="65">
        <f t="shared" ca="1" si="164"/>
        <v>0</v>
      </c>
      <c r="AB245" s="65">
        <f t="shared" ca="1" si="164"/>
        <v>0</v>
      </c>
      <c r="AC245" s="65">
        <f t="shared" ca="1" si="164"/>
        <v>0</v>
      </c>
      <c r="AD245" s="65">
        <f t="shared" ca="1" si="164"/>
        <v>0</v>
      </c>
      <c r="AE245" s="65">
        <f t="shared" ca="1" si="164"/>
        <v>0</v>
      </c>
      <c r="AF245" s="65">
        <f t="shared" ca="1" si="164"/>
        <v>0</v>
      </c>
      <c r="AG245" s="65">
        <f t="shared" ca="1" si="164"/>
        <v>0</v>
      </c>
      <c r="AH245" s="65">
        <f t="shared" ca="1" si="164"/>
        <v>0</v>
      </c>
      <c r="AI245" s="65">
        <f t="shared" ca="1" si="164"/>
        <v>0</v>
      </c>
      <c r="AJ245" s="65">
        <f t="shared" ca="1" si="166"/>
        <v>0</v>
      </c>
      <c r="AK245" s="65">
        <f t="shared" ca="1" si="166"/>
        <v>0</v>
      </c>
      <c r="AL245" s="65">
        <f t="shared" ca="1" si="166"/>
        <v>0</v>
      </c>
      <c r="AM245" s="65">
        <f t="shared" ca="1" si="166"/>
        <v>0</v>
      </c>
      <c r="AN245" s="65">
        <f t="shared" ca="1" si="166"/>
        <v>0</v>
      </c>
      <c r="AO245" s="65">
        <f t="shared" ca="1" si="166"/>
        <v>0</v>
      </c>
      <c r="AP245" s="65">
        <f t="shared" ca="1" si="166"/>
        <v>0</v>
      </c>
      <c r="AQ245" s="65">
        <f t="shared" ca="1" si="166"/>
        <v>0</v>
      </c>
      <c r="AR245" s="65">
        <f t="shared" ca="1" si="166"/>
        <v>0</v>
      </c>
      <c r="AS245" s="65">
        <f t="shared" ca="1" si="166"/>
        <v>0</v>
      </c>
      <c r="AT245" s="65">
        <f t="shared" ca="1" si="166"/>
        <v>0</v>
      </c>
      <c r="AU245" s="65">
        <f t="shared" ca="1" si="166"/>
        <v>0</v>
      </c>
      <c r="AV245" s="65">
        <f t="shared" ca="1" si="166"/>
        <v>0</v>
      </c>
      <c r="AW245" s="65">
        <f t="shared" ca="1" si="166"/>
        <v>0</v>
      </c>
      <c r="AX245" s="65">
        <f t="shared" ca="1" si="166"/>
        <v>0</v>
      </c>
      <c r="AY245" s="65">
        <f t="shared" ca="1" si="166"/>
        <v>0</v>
      </c>
      <c r="AZ245" s="65">
        <f t="shared" ca="1" si="166"/>
        <v>0</v>
      </c>
      <c r="BA245" s="65">
        <f t="shared" ca="1" si="166"/>
        <v>0</v>
      </c>
      <c r="BB245" s="65">
        <f t="shared" ca="1" si="166"/>
        <v>0</v>
      </c>
      <c r="BC245" s="65">
        <f t="shared" ca="1" si="166"/>
        <v>0</v>
      </c>
      <c r="BD245" s="65">
        <f t="shared" ca="1" si="166"/>
        <v>0</v>
      </c>
      <c r="BE245" s="65">
        <f t="shared" ca="1" si="166"/>
        <v>0</v>
      </c>
      <c r="BF245" s="65">
        <f t="shared" ca="1" si="166"/>
        <v>0</v>
      </c>
      <c r="BG245" s="65">
        <f t="shared" ca="1" si="166"/>
        <v>0</v>
      </c>
      <c r="BH245" s="65">
        <f t="shared" ca="1" si="166"/>
        <v>0</v>
      </c>
      <c r="BI245" s="65">
        <f t="shared" ca="1" si="166"/>
        <v>0</v>
      </c>
      <c r="BJ245" s="65">
        <f t="shared" ca="1" si="166"/>
        <v>0</v>
      </c>
      <c r="BK245" s="65">
        <f t="shared" ca="1" si="166"/>
        <v>0</v>
      </c>
      <c r="BL245" s="65">
        <f t="shared" ca="1" si="166"/>
        <v>0</v>
      </c>
      <c r="BM245" s="65">
        <f t="shared" ca="1" si="166"/>
        <v>0</v>
      </c>
      <c r="BN245" s="65">
        <f t="shared" ca="1" si="166"/>
        <v>0</v>
      </c>
      <c r="BO245" s="65">
        <f t="shared" ca="1" si="166"/>
        <v>0</v>
      </c>
      <c r="BP245" s="65">
        <f t="shared" ca="1" si="166"/>
        <v>0</v>
      </c>
      <c r="BQ245" s="65">
        <f t="shared" ca="1" si="166"/>
        <v>0</v>
      </c>
      <c r="BR245" s="65">
        <f t="shared" ca="1" si="166"/>
        <v>0</v>
      </c>
      <c r="BS245" s="65">
        <f t="shared" ca="1" si="166"/>
        <v>0</v>
      </c>
      <c r="BT245" s="65">
        <f t="shared" ca="1" si="166"/>
        <v>0</v>
      </c>
      <c r="BU245" s="65">
        <f t="shared" ca="1" si="166"/>
        <v>0</v>
      </c>
      <c r="BV245" s="65">
        <f t="shared" ca="1" si="166"/>
        <v>0</v>
      </c>
      <c r="BW245" s="65">
        <f t="shared" ca="1" si="166"/>
        <v>0</v>
      </c>
      <c r="BX245" s="65">
        <f t="shared" ca="1" si="166"/>
        <v>0</v>
      </c>
      <c r="BY245" s="65">
        <f t="shared" ca="1" si="166"/>
        <v>0</v>
      </c>
      <c r="BZ245" s="65">
        <f t="shared" ca="1" si="166"/>
        <v>0</v>
      </c>
      <c r="CA245" s="65">
        <f t="shared" ca="1" si="166"/>
        <v>0</v>
      </c>
      <c r="CB245" s="65">
        <f t="shared" ca="1" si="166"/>
        <v>0</v>
      </c>
      <c r="CC245" s="65">
        <f t="shared" ca="1" si="166"/>
        <v>0</v>
      </c>
      <c r="CD245" s="65">
        <f t="shared" ca="1" si="166"/>
        <v>0</v>
      </c>
      <c r="CE245" s="65">
        <f t="shared" ca="1" si="166"/>
        <v>0</v>
      </c>
      <c r="CF245" s="65">
        <f t="shared" ca="1" si="166"/>
        <v>0</v>
      </c>
    </row>
    <row r="246" spans="2:84" s="53" customFormat="1" ht="12" x14ac:dyDescent="0.25">
      <c r="B246" s="50">
        <f>ROW()</f>
        <v>246</v>
      </c>
      <c r="O246" s="56"/>
      <c r="P246" s="57"/>
      <c r="Q246" s="58"/>
      <c r="U246" s="62"/>
      <c r="W246" s="61"/>
      <c r="X246" s="65">
        <f t="shared" ca="1" si="165"/>
        <v>0</v>
      </c>
      <c r="Y246" s="65">
        <f t="shared" ca="1" si="164"/>
        <v>0</v>
      </c>
      <c r="Z246" s="65">
        <f t="shared" ca="1" si="164"/>
        <v>0</v>
      </c>
      <c r="AA246" s="65">
        <f t="shared" ca="1" si="164"/>
        <v>0</v>
      </c>
      <c r="AB246" s="65">
        <f t="shared" ca="1" si="164"/>
        <v>0</v>
      </c>
      <c r="AC246" s="65">
        <f t="shared" ca="1" si="164"/>
        <v>0</v>
      </c>
      <c r="AD246" s="65">
        <f t="shared" ca="1" si="164"/>
        <v>0</v>
      </c>
      <c r="AE246" s="65">
        <f t="shared" ca="1" si="164"/>
        <v>0</v>
      </c>
      <c r="AF246" s="65">
        <f t="shared" ca="1" si="164"/>
        <v>0</v>
      </c>
      <c r="AG246" s="65">
        <f t="shared" ca="1" si="164"/>
        <v>0</v>
      </c>
      <c r="AH246" s="65">
        <f t="shared" ca="1" si="164"/>
        <v>0</v>
      </c>
      <c r="AI246" s="65">
        <f t="shared" ca="1" si="164"/>
        <v>0</v>
      </c>
      <c r="AJ246" s="65">
        <f t="shared" ca="1" si="166"/>
        <v>0</v>
      </c>
      <c r="AK246" s="65">
        <f t="shared" ca="1" si="166"/>
        <v>0</v>
      </c>
      <c r="AL246" s="65">
        <f t="shared" ca="1" si="166"/>
        <v>0</v>
      </c>
      <c r="AM246" s="65">
        <f t="shared" ca="1" si="166"/>
        <v>0</v>
      </c>
      <c r="AN246" s="65">
        <f t="shared" ca="1" si="166"/>
        <v>0</v>
      </c>
      <c r="AO246" s="65">
        <f t="shared" ca="1" si="166"/>
        <v>0</v>
      </c>
      <c r="AP246" s="65">
        <f t="shared" ca="1" si="166"/>
        <v>0</v>
      </c>
      <c r="AQ246" s="65">
        <f t="shared" ca="1" si="166"/>
        <v>0</v>
      </c>
      <c r="AR246" s="65">
        <f t="shared" ca="1" si="166"/>
        <v>0</v>
      </c>
      <c r="AS246" s="65">
        <f t="shared" ca="1" si="166"/>
        <v>0</v>
      </c>
      <c r="AT246" s="65">
        <f t="shared" ca="1" si="166"/>
        <v>0</v>
      </c>
      <c r="AU246" s="65">
        <f t="shared" ca="1" si="166"/>
        <v>0</v>
      </c>
      <c r="AV246" s="65">
        <f t="shared" ca="1" si="166"/>
        <v>0</v>
      </c>
      <c r="AW246" s="65">
        <f t="shared" ca="1" si="166"/>
        <v>0</v>
      </c>
      <c r="AX246" s="65">
        <f t="shared" ca="1" si="166"/>
        <v>0</v>
      </c>
      <c r="AY246" s="65">
        <f t="shared" ca="1" si="166"/>
        <v>0</v>
      </c>
      <c r="AZ246" s="65">
        <f t="shared" ca="1" si="166"/>
        <v>0</v>
      </c>
      <c r="BA246" s="65">
        <f t="shared" ca="1" si="166"/>
        <v>0</v>
      </c>
      <c r="BB246" s="65">
        <f t="shared" ca="1" si="166"/>
        <v>0</v>
      </c>
      <c r="BC246" s="65">
        <f t="shared" ca="1" si="166"/>
        <v>0</v>
      </c>
      <c r="BD246" s="65">
        <f t="shared" ca="1" si="166"/>
        <v>0</v>
      </c>
      <c r="BE246" s="65">
        <f t="shared" ca="1" si="166"/>
        <v>0</v>
      </c>
      <c r="BF246" s="65">
        <f t="shared" ca="1" si="166"/>
        <v>0</v>
      </c>
      <c r="BG246" s="65">
        <f t="shared" ca="1" si="166"/>
        <v>0</v>
      </c>
      <c r="BH246" s="65">
        <f t="shared" ca="1" si="166"/>
        <v>0</v>
      </c>
      <c r="BI246" s="65">
        <f t="shared" ca="1" si="166"/>
        <v>0</v>
      </c>
      <c r="BJ246" s="65">
        <f t="shared" ca="1" si="166"/>
        <v>0</v>
      </c>
      <c r="BK246" s="65">
        <f t="shared" ca="1" si="166"/>
        <v>0</v>
      </c>
      <c r="BL246" s="65">
        <f t="shared" ca="1" si="166"/>
        <v>0</v>
      </c>
      <c r="BM246" s="65">
        <f t="shared" ca="1" si="166"/>
        <v>0</v>
      </c>
      <c r="BN246" s="65">
        <f t="shared" ca="1" si="166"/>
        <v>0</v>
      </c>
      <c r="BO246" s="65">
        <f t="shared" ca="1" si="166"/>
        <v>0</v>
      </c>
      <c r="BP246" s="65">
        <f t="shared" ca="1" si="166"/>
        <v>0</v>
      </c>
      <c r="BQ246" s="65">
        <f t="shared" ref="AJ246:CF251" ca="1" si="167">SUMIFS(INDIRECT("Prcsses!"&amp;ADDRESS($B246,$X$2)&amp;":"&amp;ADDRESS($B246,$X$2-1+$P$8)),INDIRECT("Prcsses!"&amp;ADDRESS($B$8,$X$2)&amp;":"&amp;ADDRESS($B$8,$X$2-1+$P$8)),BQ$8)</f>
        <v>0</v>
      </c>
      <c r="BR246" s="65">
        <f t="shared" ca="1" si="167"/>
        <v>0</v>
      </c>
      <c r="BS246" s="65">
        <f t="shared" ca="1" si="167"/>
        <v>0</v>
      </c>
      <c r="BT246" s="65">
        <f t="shared" ca="1" si="167"/>
        <v>0</v>
      </c>
      <c r="BU246" s="65">
        <f t="shared" ca="1" si="167"/>
        <v>0</v>
      </c>
      <c r="BV246" s="65">
        <f t="shared" ca="1" si="167"/>
        <v>0</v>
      </c>
      <c r="BW246" s="65">
        <f t="shared" ca="1" si="167"/>
        <v>0</v>
      </c>
      <c r="BX246" s="65">
        <f t="shared" ca="1" si="167"/>
        <v>0</v>
      </c>
      <c r="BY246" s="65">
        <f t="shared" ca="1" si="167"/>
        <v>0</v>
      </c>
      <c r="BZ246" s="65">
        <f t="shared" ca="1" si="167"/>
        <v>0</v>
      </c>
      <c r="CA246" s="65">
        <f t="shared" ca="1" si="167"/>
        <v>0</v>
      </c>
      <c r="CB246" s="65">
        <f t="shared" ca="1" si="167"/>
        <v>0</v>
      </c>
      <c r="CC246" s="65">
        <f t="shared" ca="1" si="167"/>
        <v>0</v>
      </c>
      <c r="CD246" s="65">
        <f t="shared" ca="1" si="167"/>
        <v>0</v>
      </c>
      <c r="CE246" s="65">
        <f t="shared" ca="1" si="167"/>
        <v>0</v>
      </c>
      <c r="CF246" s="65">
        <f t="shared" ca="1" si="167"/>
        <v>0</v>
      </c>
    </row>
    <row r="247" spans="2:84" s="53" customFormat="1" ht="12" x14ac:dyDescent="0.25">
      <c r="B247" s="50">
        <f>ROW()</f>
        <v>247</v>
      </c>
      <c r="O247" s="56"/>
      <c r="P247" s="57"/>
      <c r="Q247" s="58"/>
      <c r="U247" s="62"/>
      <c r="W247" s="61"/>
      <c r="X247" s="65">
        <f t="shared" ca="1" si="165"/>
        <v>0</v>
      </c>
      <c r="Y247" s="65">
        <f t="shared" ca="1" si="164"/>
        <v>0</v>
      </c>
      <c r="Z247" s="65">
        <f t="shared" ca="1" si="164"/>
        <v>0</v>
      </c>
      <c r="AA247" s="65">
        <f t="shared" ca="1" si="164"/>
        <v>0</v>
      </c>
      <c r="AB247" s="65">
        <f t="shared" ca="1" si="164"/>
        <v>0</v>
      </c>
      <c r="AC247" s="65">
        <f t="shared" ca="1" si="164"/>
        <v>0</v>
      </c>
      <c r="AD247" s="65">
        <f t="shared" ca="1" si="164"/>
        <v>0</v>
      </c>
      <c r="AE247" s="65">
        <f t="shared" ca="1" si="164"/>
        <v>0</v>
      </c>
      <c r="AF247" s="65">
        <f t="shared" ca="1" si="164"/>
        <v>0</v>
      </c>
      <c r="AG247" s="65">
        <f t="shared" ca="1" si="164"/>
        <v>0</v>
      </c>
      <c r="AH247" s="65">
        <f t="shared" ca="1" si="164"/>
        <v>0</v>
      </c>
      <c r="AI247" s="65">
        <f t="shared" ca="1" si="164"/>
        <v>0</v>
      </c>
      <c r="AJ247" s="65">
        <f t="shared" ca="1" si="167"/>
        <v>0</v>
      </c>
      <c r="AK247" s="65">
        <f t="shared" ca="1" si="167"/>
        <v>0</v>
      </c>
      <c r="AL247" s="65">
        <f t="shared" ca="1" si="167"/>
        <v>0</v>
      </c>
      <c r="AM247" s="65">
        <f t="shared" ca="1" si="167"/>
        <v>0</v>
      </c>
      <c r="AN247" s="65">
        <f t="shared" ca="1" si="167"/>
        <v>0</v>
      </c>
      <c r="AO247" s="65">
        <f t="shared" ca="1" si="167"/>
        <v>0</v>
      </c>
      <c r="AP247" s="65">
        <f t="shared" ca="1" si="167"/>
        <v>0</v>
      </c>
      <c r="AQ247" s="65">
        <f t="shared" ca="1" si="167"/>
        <v>0</v>
      </c>
      <c r="AR247" s="65">
        <f t="shared" ca="1" si="167"/>
        <v>0</v>
      </c>
      <c r="AS247" s="65">
        <f t="shared" ca="1" si="167"/>
        <v>0</v>
      </c>
      <c r="AT247" s="65">
        <f t="shared" ca="1" si="167"/>
        <v>0</v>
      </c>
      <c r="AU247" s="65">
        <f t="shared" ca="1" si="167"/>
        <v>0</v>
      </c>
      <c r="AV247" s="65">
        <f t="shared" ca="1" si="167"/>
        <v>0</v>
      </c>
      <c r="AW247" s="65">
        <f t="shared" ca="1" si="167"/>
        <v>0</v>
      </c>
      <c r="AX247" s="65">
        <f t="shared" ca="1" si="167"/>
        <v>0</v>
      </c>
      <c r="AY247" s="65">
        <f t="shared" ca="1" si="167"/>
        <v>0</v>
      </c>
      <c r="AZ247" s="65">
        <f t="shared" ca="1" si="167"/>
        <v>0</v>
      </c>
      <c r="BA247" s="65">
        <f t="shared" ca="1" si="167"/>
        <v>0</v>
      </c>
      <c r="BB247" s="65">
        <f t="shared" ca="1" si="167"/>
        <v>0</v>
      </c>
      <c r="BC247" s="65">
        <f t="shared" ca="1" si="167"/>
        <v>0</v>
      </c>
      <c r="BD247" s="65">
        <f t="shared" ca="1" si="167"/>
        <v>0</v>
      </c>
      <c r="BE247" s="65">
        <f t="shared" ca="1" si="167"/>
        <v>0</v>
      </c>
      <c r="BF247" s="65">
        <f t="shared" ca="1" si="167"/>
        <v>0</v>
      </c>
      <c r="BG247" s="65">
        <f t="shared" ca="1" si="167"/>
        <v>0</v>
      </c>
      <c r="BH247" s="65">
        <f t="shared" ca="1" si="167"/>
        <v>0</v>
      </c>
      <c r="BI247" s="65">
        <f t="shared" ca="1" si="167"/>
        <v>0</v>
      </c>
      <c r="BJ247" s="65">
        <f t="shared" ca="1" si="167"/>
        <v>0</v>
      </c>
      <c r="BK247" s="65">
        <f t="shared" ca="1" si="167"/>
        <v>0</v>
      </c>
      <c r="BL247" s="65">
        <f t="shared" ca="1" si="167"/>
        <v>0</v>
      </c>
      <c r="BM247" s="65">
        <f t="shared" ca="1" si="167"/>
        <v>0</v>
      </c>
      <c r="BN247" s="65">
        <f t="shared" ca="1" si="167"/>
        <v>0</v>
      </c>
      <c r="BO247" s="65">
        <f t="shared" ca="1" si="167"/>
        <v>0</v>
      </c>
      <c r="BP247" s="65">
        <f t="shared" ca="1" si="167"/>
        <v>0</v>
      </c>
      <c r="BQ247" s="65">
        <f t="shared" ca="1" si="167"/>
        <v>0</v>
      </c>
      <c r="BR247" s="65">
        <f t="shared" ca="1" si="167"/>
        <v>0</v>
      </c>
      <c r="BS247" s="65">
        <f t="shared" ca="1" si="167"/>
        <v>0</v>
      </c>
      <c r="BT247" s="65">
        <f t="shared" ca="1" si="167"/>
        <v>0</v>
      </c>
      <c r="BU247" s="65">
        <f t="shared" ca="1" si="167"/>
        <v>0</v>
      </c>
      <c r="BV247" s="65">
        <f t="shared" ca="1" si="167"/>
        <v>0</v>
      </c>
      <c r="BW247" s="65">
        <f t="shared" ca="1" si="167"/>
        <v>0</v>
      </c>
      <c r="BX247" s="65">
        <f t="shared" ca="1" si="167"/>
        <v>0</v>
      </c>
      <c r="BY247" s="65">
        <f t="shared" ca="1" si="167"/>
        <v>0</v>
      </c>
      <c r="BZ247" s="65">
        <f t="shared" ca="1" si="167"/>
        <v>0</v>
      </c>
      <c r="CA247" s="65">
        <f t="shared" ca="1" si="167"/>
        <v>0</v>
      </c>
      <c r="CB247" s="65">
        <f t="shared" ca="1" si="167"/>
        <v>0</v>
      </c>
      <c r="CC247" s="65">
        <f t="shared" ca="1" si="167"/>
        <v>0</v>
      </c>
      <c r="CD247" s="65">
        <f t="shared" ca="1" si="167"/>
        <v>0</v>
      </c>
      <c r="CE247" s="65">
        <f t="shared" ca="1" si="167"/>
        <v>0</v>
      </c>
      <c r="CF247" s="65">
        <f t="shared" ca="1" si="167"/>
        <v>0</v>
      </c>
    </row>
    <row r="248" spans="2:84" s="53" customFormat="1" ht="12" x14ac:dyDescent="0.25">
      <c r="B248" s="50">
        <f>ROW()</f>
        <v>248</v>
      </c>
      <c r="O248" s="56"/>
      <c r="P248" s="57"/>
      <c r="Q248" s="58"/>
      <c r="U248" s="62"/>
      <c r="W248" s="61"/>
      <c r="X248" s="65">
        <f t="shared" ca="1" si="165"/>
        <v>0</v>
      </c>
      <c r="Y248" s="65">
        <f t="shared" ca="1" si="164"/>
        <v>0</v>
      </c>
      <c r="Z248" s="65">
        <f t="shared" ca="1" si="164"/>
        <v>0</v>
      </c>
      <c r="AA248" s="65">
        <f t="shared" ca="1" si="164"/>
        <v>0</v>
      </c>
      <c r="AB248" s="65">
        <f t="shared" ca="1" si="164"/>
        <v>0</v>
      </c>
      <c r="AC248" s="65">
        <f t="shared" ca="1" si="164"/>
        <v>0</v>
      </c>
      <c r="AD248" s="65">
        <f t="shared" ca="1" si="164"/>
        <v>0</v>
      </c>
      <c r="AE248" s="65">
        <f t="shared" ca="1" si="164"/>
        <v>0</v>
      </c>
      <c r="AF248" s="65">
        <f t="shared" ca="1" si="164"/>
        <v>0</v>
      </c>
      <c r="AG248" s="65">
        <f t="shared" ca="1" si="164"/>
        <v>0</v>
      </c>
      <c r="AH248" s="65">
        <f t="shared" ca="1" si="164"/>
        <v>0</v>
      </c>
      <c r="AI248" s="65">
        <f t="shared" ca="1" si="164"/>
        <v>0</v>
      </c>
      <c r="AJ248" s="65">
        <f t="shared" ca="1" si="167"/>
        <v>0</v>
      </c>
      <c r="AK248" s="65">
        <f t="shared" ca="1" si="167"/>
        <v>0</v>
      </c>
      <c r="AL248" s="65">
        <f t="shared" ca="1" si="167"/>
        <v>0</v>
      </c>
      <c r="AM248" s="65">
        <f t="shared" ca="1" si="167"/>
        <v>0</v>
      </c>
      <c r="AN248" s="65">
        <f t="shared" ca="1" si="167"/>
        <v>0</v>
      </c>
      <c r="AO248" s="65">
        <f t="shared" ca="1" si="167"/>
        <v>0</v>
      </c>
      <c r="AP248" s="65">
        <f t="shared" ca="1" si="167"/>
        <v>0</v>
      </c>
      <c r="AQ248" s="65">
        <f t="shared" ca="1" si="167"/>
        <v>0</v>
      </c>
      <c r="AR248" s="65">
        <f t="shared" ca="1" si="167"/>
        <v>0</v>
      </c>
      <c r="AS248" s="65">
        <f t="shared" ca="1" si="167"/>
        <v>0</v>
      </c>
      <c r="AT248" s="65">
        <f t="shared" ca="1" si="167"/>
        <v>0</v>
      </c>
      <c r="AU248" s="65">
        <f t="shared" ca="1" si="167"/>
        <v>0</v>
      </c>
      <c r="AV248" s="65">
        <f t="shared" ca="1" si="167"/>
        <v>0</v>
      </c>
      <c r="AW248" s="65">
        <f t="shared" ca="1" si="167"/>
        <v>0</v>
      </c>
      <c r="AX248" s="65">
        <f t="shared" ca="1" si="167"/>
        <v>0</v>
      </c>
      <c r="AY248" s="65">
        <f t="shared" ca="1" si="167"/>
        <v>0</v>
      </c>
      <c r="AZ248" s="65">
        <f t="shared" ca="1" si="167"/>
        <v>0</v>
      </c>
      <c r="BA248" s="65">
        <f t="shared" ca="1" si="167"/>
        <v>0</v>
      </c>
      <c r="BB248" s="65">
        <f t="shared" ca="1" si="167"/>
        <v>0</v>
      </c>
      <c r="BC248" s="65">
        <f t="shared" ca="1" si="167"/>
        <v>0</v>
      </c>
      <c r="BD248" s="65">
        <f t="shared" ca="1" si="167"/>
        <v>0</v>
      </c>
      <c r="BE248" s="65">
        <f t="shared" ca="1" si="167"/>
        <v>0</v>
      </c>
      <c r="BF248" s="65">
        <f t="shared" ca="1" si="167"/>
        <v>0</v>
      </c>
      <c r="BG248" s="65">
        <f t="shared" ca="1" si="167"/>
        <v>0</v>
      </c>
      <c r="BH248" s="65">
        <f t="shared" ca="1" si="167"/>
        <v>0</v>
      </c>
      <c r="BI248" s="65">
        <f t="shared" ca="1" si="167"/>
        <v>0</v>
      </c>
      <c r="BJ248" s="65">
        <f t="shared" ca="1" si="167"/>
        <v>0</v>
      </c>
      <c r="BK248" s="65">
        <f t="shared" ca="1" si="167"/>
        <v>0</v>
      </c>
      <c r="BL248" s="65">
        <f t="shared" ca="1" si="167"/>
        <v>0</v>
      </c>
      <c r="BM248" s="65">
        <f t="shared" ca="1" si="167"/>
        <v>0</v>
      </c>
      <c r="BN248" s="65">
        <f t="shared" ca="1" si="167"/>
        <v>0</v>
      </c>
      <c r="BO248" s="65">
        <f t="shared" ca="1" si="167"/>
        <v>0</v>
      </c>
      <c r="BP248" s="65">
        <f t="shared" ca="1" si="167"/>
        <v>0</v>
      </c>
      <c r="BQ248" s="65">
        <f t="shared" ca="1" si="167"/>
        <v>0</v>
      </c>
      <c r="BR248" s="65">
        <f t="shared" ca="1" si="167"/>
        <v>0</v>
      </c>
      <c r="BS248" s="65">
        <f t="shared" ca="1" si="167"/>
        <v>0</v>
      </c>
      <c r="BT248" s="65">
        <f t="shared" ca="1" si="167"/>
        <v>0</v>
      </c>
      <c r="BU248" s="65">
        <f t="shared" ca="1" si="167"/>
        <v>0</v>
      </c>
      <c r="BV248" s="65">
        <f t="shared" ca="1" si="167"/>
        <v>0</v>
      </c>
      <c r="BW248" s="65">
        <f t="shared" ca="1" si="167"/>
        <v>0</v>
      </c>
      <c r="BX248" s="65">
        <f t="shared" ca="1" si="167"/>
        <v>0</v>
      </c>
      <c r="BY248" s="65">
        <f t="shared" ca="1" si="167"/>
        <v>0</v>
      </c>
      <c r="BZ248" s="65">
        <f t="shared" ca="1" si="167"/>
        <v>0</v>
      </c>
      <c r="CA248" s="65">
        <f t="shared" ca="1" si="167"/>
        <v>0</v>
      </c>
      <c r="CB248" s="65">
        <f t="shared" ca="1" si="167"/>
        <v>0</v>
      </c>
      <c r="CC248" s="65">
        <f t="shared" ca="1" si="167"/>
        <v>0</v>
      </c>
      <c r="CD248" s="65">
        <f t="shared" ca="1" si="167"/>
        <v>0</v>
      </c>
      <c r="CE248" s="65">
        <f t="shared" ca="1" si="167"/>
        <v>0</v>
      </c>
      <c r="CF248" s="65">
        <f t="shared" ca="1" si="167"/>
        <v>0</v>
      </c>
    </row>
    <row r="249" spans="2:84" s="53" customFormat="1" ht="12" x14ac:dyDescent="0.25">
      <c r="B249" s="50">
        <f>ROW()</f>
        <v>249</v>
      </c>
      <c r="O249" s="56"/>
      <c r="P249" s="57"/>
      <c r="Q249" s="58"/>
      <c r="U249" s="62"/>
      <c r="W249" s="61"/>
      <c r="X249" s="65">
        <f t="shared" ca="1" si="165"/>
        <v>0</v>
      </c>
      <c r="Y249" s="65">
        <f t="shared" ca="1" si="164"/>
        <v>0</v>
      </c>
      <c r="Z249" s="65">
        <f t="shared" ca="1" si="164"/>
        <v>0</v>
      </c>
      <c r="AA249" s="65">
        <f t="shared" ca="1" si="164"/>
        <v>0</v>
      </c>
      <c r="AB249" s="65">
        <f t="shared" ca="1" si="164"/>
        <v>0</v>
      </c>
      <c r="AC249" s="65">
        <f t="shared" ca="1" si="164"/>
        <v>0</v>
      </c>
      <c r="AD249" s="65">
        <f t="shared" ca="1" si="164"/>
        <v>0</v>
      </c>
      <c r="AE249" s="65">
        <f t="shared" ca="1" si="164"/>
        <v>0</v>
      </c>
      <c r="AF249" s="65">
        <f t="shared" ca="1" si="164"/>
        <v>0</v>
      </c>
      <c r="AG249" s="65">
        <f t="shared" ca="1" si="164"/>
        <v>0</v>
      </c>
      <c r="AH249" s="65">
        <f t="shared" ca="1" si="164"/>
        <v>0</v>
      </c>
      <c r="AI249" s="65">
        <f t="shared" ca="1" si="164"/>
        <v>0</v>
      </c>
      <c r="AJ249" s="65">
        <f t="shared" ca="1" si="167"/>
        <v>0</v>
      </c>
      <c r="AK249" s="65">
        <f t="shared" ca="1" si="167"/>
        <v>0</v>
      </c>
      <c r="AL249" s="65">
        <f t="shared" ca="1" si="167"/>
        <v>0</v>
      </c>
      <c r="AM249" s="65">
        <f t="shared" ca="1" si="167"/>
        <v>0</v>
      </c>
      <c r="AN249" s="65">
        <f t="shared" ca="1" si="167"/>
        <v>0</v>
      </c>
      <c r="AO249" s="65">
        <f t="shared" ca="1" si="167"/>
        <v>0</v>
      </c>
      <c r="AP249" s="65">
        <f t="shared" ca="1" si="167"/>
        <v>0</v>
      </c>
      <c r="AQ249" s="65">
        <f t="shared" ca="1" si="167"/>
        <v>0</v>
      </c>
      <c r="AR249" s="65">
        <f t="shared" ca="1" si="167"/>
        <v>0</v>
      </c>
      <c r="AS249" s="65">
        <f t="shared" ca="1" si="167"/>
        <v>0</v>
      </c>
      <c r="AT249" s="65">
        <f t="shared" ca="1" si="167"/>
        <v>0</v>
      </c>
      <c r="AU249" s="65">
        <f t="shared" ca="1" si="167"/>
        <v>0</v>
      </c>
      <c r="AV249" s="65">
        <f t="shared" ca="1" si="167"/>
        <v>0</v>
      </c>
      <c r="AW249" s="65">
        <f t="shared" ca="1" si="167"/>
        <v>0</v>
      </c>
      <c r="AX249" s="65">
        <f t="shared" ca="1" si="167"/>
        <v>0</v>
      </c>
      <c r="AY249" s="65">
        <f t="shared" ca="1" si="167"/>
        <v>0</v>
      </c>
      <c r="AZ249" s="65">
        <f t="shared" ca="1" si="167"/>
        <v>0</v>
      </c>
      <c r="BA249" s="65">
        <f t="shared" ca="1" si="167"/>
        <v>0</v>
      </c>
      <c r="BB249" s="65">
        <f t="shared" ca="1" si="167"/>
        <v>0</v>
      </c>
      <c r="BC249" s="65">
        <f t="shared" ca="1" si="167"/>
        <v>0</v>
      </c>
      <c r="BD249" s="65">
        <f t="shared" ca="1" si="167"/>
        <v>0</v>
      </c>
      <c r="BE249" s="65">
        <f t="shared" ca="1" si="167"/>
        <v>0</v>
      </c>
      <c r="BF249" s="65">
        <f t="shared" ca="1" si="167"/>
        <v>0</v>
      </c>
      <c r="BG249" s="65">
        <f t="shared" ca="1" si="167"/>
        <v>0</v>
      </c>
      <c r="BH249" s="65">
        <f t="shared" ca="1" si="167"/>
        <v>0</v>
      </c>
      <c r="BI249" s="65">
        <f t="shared" ca="1" si="167"/>
        <v>0</v>
      </c>
      <c r="BJ249" s="65">
        <f t="shared" ca="1" si="167"/>
        <v>0</v>
      </c>
      <c r="BK249" s="65">
        <f t="shared" ca="1" si="167"/>
        <v>0</v>
      </c>
      <c r="BL249" s="65">
        <f t="shared" ca="1" si="167"/>
        <v>0</v>
      </c>
      <c r="BM249" s="65">
        <f t="shared" ca="1" si="167"/>
        <v>0</v>
      </c>
      <c r="BN249" s="65">
        <f t="shared" ca="1" si="167"/>
        <v>0</v>
      </c>
      <c r="BO249" s="65">
        <f t="shared" ca="1" si="167"/>
        <v>0</v>
      </c>
      <c r="BP249" s="65">
        <f t="shared" ca="1" si="167"/>
        <v>0</v>
      </c>
      <c r="BQ249" s="65">
        <f t="shared" ca="1" si="167"/>
        <v>0</v>
      </c>
      <c r="BR249" s="65">
        <f t="shared" ca="1" si="167"/>
        <v>0</v>
      </c>
      <c r="BS249" s="65">
        <f t="shared" ca="1" si="167"/>
        <v>0</v>
      </c>
      <c r="BT249" s="65">
        <f t="shared" ca="1" si="167"/>
        <v>0</v>
      </c>
      <c r="BU249" s="65">
        <f t="shared" ca="1" si="167"/>
        <v>0</v>
      </c>
      <c r="BV249" s="65">
        <f t="shared" ca="1" si="167"/>
        <v>0</v>
      </c>
      <c r="BW249" s="65">
        <f t="shared" ca="1" si="167"/>
        <v>0</v>
      </c>
      <c r="BX249" s="65">
        <f t="shared" ca="1" si="167"/>
        <v>0</v>
      </c>
      <c r="BY249" s="65">
        <f t="shared" ca="1" si="167"/>
        <v>0</v>
      </c>
      <c r="BZ249" s="65">
        <f t="shared" ca="1" si="167"/>
        <v>0</v>
      </c>
      <c r="CA249" s="65">
        <f t="shared" ca="1" si="167"/>
        <v>0</v>
      </c>
      <c r="CB249" s="65">
        <f t="shared" ca="1" si="167"/>
        <v>0</v>
      </c>
      <c r="CC249" s="65">
        <f t="shared" ca="1" si="167"/>
        <v>0</v>
      </c>
      <c r="CD249" s="65">
        <f t="shared" ca="1" si="167"/>
        <v>0</v>
      </c>
      <c r="CE249" s="65">
        <f t="shared" ca="1" si="167"/>
        <v>0</v>
      </c>
      <c r="CF249" s="65">
        <f t="shared" ca="1" si="167"/>
        <v>0</v>
      </c>
    </row>
    <row r="250" spans="2:84" s="53" customFormat="1" ht="12" x14ac:dyDescent="0.25">
      <c r="B250" s="50">
        <f>ROW()</f>
        <v>250</v>
      </c>
      <c r="O250" s="56"/>
      <c r="P250" s="57"/>
      <c r="Q250" s="58"/>
      <c r="U250" s="62"/>
      <c r="W250" s="61"/>
      <c r="X250" s="65">
        <f t="shared" ca="1" si="165"/>
        <v>0</v>
      </c>
      <c r="Y250" s="65">
        <f t="shared" ca="1" si="164"/>
        <v>0</v>
      </c>
      <c r="Z250" s="65">
        <f t="shared" ca="1" si="164"/>
        <v>0</v>
      </c>
      <c r="AA250" s="65">
        <f t="shared" ca="1" si="164"/>
        <v>0</v>
      </c>
      <c r="AB250" s="65">
        <f t="shared" ca="1" si="164"/>
        <v>0</v>
      </c>
      <c r="AC250" s="65">
        <f t="shared" ca="1" si="164"/>
        <v>0</v>
      </c>
      <c r="AD250" s="65">
        <f t="shared" ca="1" si="164"/>
        <v>0</v>
      </c>
      <c r="AE250" s="65">
        <f t="shared" ca="1" si="164"/>
        <v>0</v>
      </c>
      <c r="AF250" s="65">
        <f t="shared" ca="1" si="164"/>
        <v>0</v>
      </c>
      <c r="AG250" s="65">
        <f t="shared" ca="1" si="164"/>
        <v>0</v>
      </c>
      <c r="AH250" s="65">
        <f t="shared" ca="1" si="164"/>
        <v>0</v>
      </c>
      <c r="AI250" s="65">
        <f t="shared" ca="1" si="164"/>
        <v>0</v>
      </c>
      <c r="AJ250" s="65">
        <f t="shared" ca="1" si="167"/>
        <v>0</v>
      </c>
      <c r="AK250" s="65">
        <f t="shared" ca="1" si="167"/>
        <v>0</v>
      </c>
      <c r="AL250" s="65">
        <f t="shared" ca="1" si="167"/>
        <v>0</v>
      </c>
      <c r="AM250" s="65">
        <f t="shared" ca="1" si="167"/>
        <v>0</v>
      </c>
      <c r="AN250" s="65">
        <f t="shared" ca="1" si="167"/>
        <v>0</v>
      </c>
      <c r="AO250" s="65">
        <f t="shared" ca="1" si="167"/>
        <v>0</v>
      </c>
      <c r="AP250" s="65">
        <f t="shared" ca="1" si="167"/>
        <v>0</v>
      </c>
      <c r="AQ250" s="65">
        <f t="shared" ca="1" si="167"/>
        <v>0</v>
      </c>
      <c r="AR250" s="65">
        <f t="shared" ca="1" si="167"/>
        <v>0</v>
      </c>
      <c r="AS250" s="65">
        <f t="shared" ca="1" si="167"/>
        <v>0</v>
      </c>
      <c r="AT250" s="65">
        <f t="shared" ca="1" si="167"/>
        <v>0</v>
      </c>
      <c r="AU250" s="65">
        <f t="shared" ca="1" si="167"/>
        <v>0</v>
      </c>
      <c r="AV250" s="65">
        <f t="shared" ca="1" si="167"/>
        <v>0</v>
      </c>
      <c r="AW250" s="65">
        <f t="shared" ca="1" si="167"/>
        <v>0</v>
      </c>
      <c r="AX250" s="65">
        <f t="shared" ca="1" si="167"/>
        <v>0</v>
      </c>
      <c r="AY250" s="65">
        <f t="shared" ca="1" si="167"/>
        <v>0</v>
      </c>
      <c r="AZ250" s="65">
        <f t="shared" ca="1" si="167"/>
        <v>0</v>
      </c>
      <c r="BA250" s="65">
        <f t="shared" ca="1" si="167"/>
        <v>0</v>
      </c>
      <c r="BB250" s="65">
        <f t="shared" ca="1" si="167"/>
        <v>0</v>
      </c>
      <c r="BC250" s="65">
        <f t="shared" ca="1" si="167"/>
        <v>0</v>
      </c>
      <c r="BD250" s="65">
        <f t="shared" ca="1" si="167"/>
        <v>0</v>
      </c>
      <c r="BE250" s="65">
        <f t="shared" ca="1" si="167"/>
        <v>0</v>
      </c>
      <c r="BF250" s="65">
        <f t="shared" ca="1" si="167"/>
        <v>0</v>
      </c>
      <c r="BG250" s="65">
        <f t="shared" ca="1" si="167"/>
        <v>0</v>
      </c>
      <c r="BH250" s="65">
        <f t="shared" ca="1" si="167"/>
        <v>0</v>
      </c>
      <c r="BI250" s="65">
        <f t="shared" ca="1" si="167"/>
        <v>0</v>
      </c>
      <c r="BJ250" s="65">
        <f t="shared" ca="1" si="167"/>
        <v>0</v>
      </c>
      <c r="BK250" s="65">
        <f t="shared" ca="1" si="167"/>
        <v>0</v>
      </c>
      <c r="BL250" s="65">
        <f t="shared" ca="1" si="167"/>
        <v>0</v>
      </c>
      <c r="BM250" s="65">
        <f t="shared" ca="1" si="167"/>
        <v>0</v>
      </c>
      <c r="BN250" s="65">
        <f t="shared" ca="1" si="167"/>
        <v>0</v>
      </c>
      <c r="BO250" s="65">
        <f t="shared" ca="1" si="167"/>
        <v>0</v>
      </c>
      <c r="BP250" s="65">
        <f t="shared" ca="1" si="167"/>
        <v>0</v>
      </c>
      <c r="BQ250" s="65">
        <f t="shared" ca="1" si="167"/>
        <v>0</v>
      </c>
      <c r="BR250" s="65">
        <f t="shared" ca="1" si="167"/>
        <v>0</v>
      </c>
      <c r="BS250" s="65">
        <f t="shared" ca="1" si="167"/>
        <v>0</v>
      </c>
      <c r="BT250" s="65">
        <f t="shared" ca="1" si="167"/>
        <v>0</v>
      </c>
      <c r="BU250" s="65">
        <f t="shared" ca="1" si="167"/>
        <v>0</v>
      </c>
      <c r="BV250" s="65">
        <f t="shared" ca="1" si="167"/>
        <v>0</v>
      </c>
      <c r="BW250" s="65">
        <f t="shared" ca="1" si="167"/>
        <v>0</v>
      </c>
      <c r="BX250" s="65">
        <f t="shared" ca="1" si="167"/>
        <v>0</v>
      </c>
      <c r="BY250" s="65">
        <f t="shared" ca="1" si="167"/>
        <v>0</v>
      </c>
      <c r="BZ250" s="65">
        <f t="shared" ca="1" si="167"/>
        <v>0</v>
      </c>
      <c r="CA250" s="65">
        <f t="shared" ca="1" si="167"/>
        <v>0</v>
      </c>
      <c r="CB250" s="65">
        <f t="shared" ca="1" si="167"/>
        <v>0</v>
      </c>
      <c r="CC250" s="65">
        <f t="shared" ca="1" si="167"/>
        <v>0</v>
      </c>
      <c r="CD250" s="65">
        <f t="shared" ca="1" si="167"/>
        <v>0</v>
      </c>
      <c r="CE250" s="65">
        <f t="shared" ca="1" si="167"/>
        <v>0</v>
      </c>
      <c r="CF250" s="65">
        <f t="shared" ca="1" si="167"/>
        <v>0</v>
      </c>
    </row>
    <row r="251" spans="2:84" s="53" customFormat="1" ht="12" x14ac:dyDescent="0.25">
      <c r="B251" s="50">
        <f>ROW()</f>
        <v>251</v>
      </c>
      <c r="O251" s="56"/>
      <c r="P251" s="57"/>
      <c r="Q251" s="58"/>
      <c r="U251" s="62"/>
      <c r="W251" s="61"/>
      <c r="X251" s="65">
        <f t="shared" ca="1" si="165"/>
        <v>0</v>
      </c>
      <c r="Y251" s="65">
        <f t="shared" ca="1" si="164"/>
        <v>0</v>
      </c>
      <c r="Z251" s="65">
        <f t="shared" ca="1" si="164"/>
        <v>0</v>
      </c>
      <c r="AA251" s="65">
        <f t="shared" ca="1" si="164"/>
        <v>0</v>
      </c>
      <c r="AB251" s="65">
        <f t="shared" ca="1" si="164"/>
        <v>0</v>
      </c>
      <c r="AC251" s="65">
        <f t="shared" ca="1" si="164"/>
        <v>0</v>
      </c>
      <c r="AD251" s="65">
        <f t="shared" ca="1" si="164"/>
        <v>0</v>
      </c>
      <c r="AE251" s="65">
        <f t="shared" ca="1" si="164"/>
        <v>0</v>
      </c>
      <c r="AF251" s="65">
        <f t="shared" ca="1" si="164"/>
        <v>0</v>
      </c>
      <c r="AG251" s="65">
        <f t="shared" ca="1" si="164"/>
        <v>0</v>
      </c>
      <c r="AH251" s="65">
        <f t="shared" ca="1" si="164"/>
        <v>0</v>
      </c>
      <c r="AI251" s="65">
        <f t="shared" ca="1" si="164"/>
        <v>0</v>
      </c>
      <c r="AJ251" s="65">
        <f t="shared" ca="1" si="167"/>
        <v>0</v>
      </c>
      <c r="AK251" s="65">
        <f t="shared" ca="1" si="167"/>
        <v>0</v>
      </c>
      <c r="AL251" s="65">
        <f t="shared" ca="1" si="167"/>
        <v>0</v>
      </c>
      <c r="AM251" s="65">
        <f t="shared" ca="1" si="167"/>
        <v>0</v>
      </c>
      <c r="AN251" s="65">
        <f t="shared" ca="1" si="167"/>
        <v>0</v>
      </c>
      <c r="AO251" s="65">
        <f t="shared" ca="1" si="167"/>
        <v>0</v>
      </c>
      <c r="AP251" s="65">
        <f t="shared" ca="1" si="167"/>
        <v>0</v>
      </c>
      <c r="AQ251" s="65">
        <f t="shared" ca="1" si="167"/>
        <v>0</v>
      </c>
      <c r="AR251" s="65">
        <f t="shared" ca="1" si="167"/>
        <v>0</v>
      </c>
      <c r="AS251" s="65">
        <f t="shared" ca="1" si="167"/>
        <v>0</v>
      </c>
      <c r="AT251" s="65">
        <f t="shared" ca="1" si="167"/>
        <v>0</v>
      </c>
      <c r="AU251" s="65">
        <f t="shared" ca="1" si="167"/>
        <v>0</v>
      </c>
      <c r="AV251" s="65">
        <f t="shared" ca="1" si="167"/>
        <v>0</v>
      </c>
      <c r="AW251" s="65">
        <f t="shared" ca="1" si="167"/>
        <v>0</v>
      </c>
      <c r="AX251" s="65">
        <f t="shared" ca="1" si="167"/>
        <v>0</v>
      </c>
      <c r="AY251" s="65">
        <f t="shared" ca="1" si="167"/>
        <v>0</v>
      </c>
      <c r="AZ251" s="65">
        <f t="shared" ca="1" si="167"/>
        <v>0</v>
      </c>
      <c r="BA251" s="65">
        <f t="shared" ca="1" si="167"/>
        <v>0</v>
      </c>
      <c r="BB251" s="65">
        <f t="shared" ca="1" si="167"/>
        <v>0</v>
      </c>
      <c r="BC251" s="65">
        <f t="shared" ca="1" si="167"/>
        <v>0</v>
      </c>
      <c r="BD251" s="65">
        <f t="shared" ca="1" si="167"/>
        <v>0</v>
      </c>
      <c r="BE251" s="65">
        <f t="shared" ca="1" si="167"/>
        <v>0</v>
      </c>
      <c r="BF251" s="65">
        <f t="shared" ca="1" si="167"/>
        <v>0</v>
      </c>
      <c r="BG251" s="65">
        <f t="shared" ca="1" si="167"/>
        <v>0</v>
      </c>
      <c r="BH251" s="65">
        <f t="shared" ca="1" si="167"/>
        <v>0</v>
      </c>
      <c r="BI251" s="65">
        <f t="shared" ca="1" si="167"/>
        <v>0</v>
      </c>
      <c r="BJ251" s="65">
        <f t="shared" ca="1" si="167"/>
        <v>0</v>
      </c>
      <c r="BK251" s="65">
        <f t="shared" ca="1" si="167"/>
        <v>0</v>
      </c>
      <c r="BL251" s="65">
        <f t="shared" ca="1" si="167"/>
        <v>0</v>
      </c>
      <c r="BM251" s="65">
        <f t="shared" ca="1" si="167"/>
        <v>0</v>
      </c>
      <c r="BN251" s="65">
        <f t="shared" ca="1" si="167"/>
        <v>0</v>
      </c>
      <c r="BO251" s="65">
        <f t="shared" ca="1" si="167"/>
        <v>0</v>
      </c>
      <c r="BP251" s="65">
        <f t="shared" ca="1" si="167"/>
        <v>0</v>
      </c>
      <c r="BQ251" s="65">
        <f t="shared" ca="1" si="167"/>
        <v>0</v>
      </c>
      <c r="BR251" s="65">
        <f t="shared" ca="1" si="167"/>
        <v>0</v>
      </c>
      <c r="BS251" s="65">
        <f t="shared" ca="1" si="167"/>
        <v>0</v>
      </c>
      <c r="BT251" s="65">
        <f t="shared" ca="1" si="167"/>
        <v>0</v>
      </c>
      <c r="BU251" s="65">
        <f t="shared" ca="1" si="167"/>
        <v>0</v>
      </c>
      <c r="BV251" s="65">
        <f t="shared" ca="1" si="167"/>
        <v>0</v>
      </c>
      <c r="BW251" s="65">
        <f t="shared" ca="1" si="167"/>
        <v>0</v>
      </c>
      <c r="BX251" s="65">
        <f t="shared" ca="1" si="167"/>
        <v>0</v>
      </c>
      <c r="BY251" s="65">
        <f t="shared" ca="1" si="167"/>
        <v>0</v>
      </c>
      <c r="BZ251" s="65">
        <f t="shared" ca="1" si="167"/>
        <v>0</v>
      </c>
      <c r="CA251" s="65">
        <f t="shared" ref="AJ251:CF257" ca="1" si="168">SUMIFS(INDIRECT("Prcsses!"&amp;ADDRESS($B251,$X$2)&amp;":"&amp;ADDRESS($B251,$X$2-1+$P$8)),INDIRECT("Prcsses!"&amp;ADDRESS($B$8,$X$2)&amp;":"&amp;ADDRESS($B$8,$X$2-1+$P$8)),CA$8)</f>
        <v>0</v>
      </c>
      <c r="CB251" s="65">
        <f t="shared" ca="1" si="168"/>
        <v>0</v>
      </c>
      <c r="CC251" s="65">
        <f t="shared" ca="1" si="168"/>
        <v>0</v>
      </c>
      <c r="CD251" s="65">
        <f t="shared" ca="1" si="168"/>
        <v>0</v>
      </c>
      <c r="CE251" s="65">
        <f t="shared" ca="1" si="168"/>
        <v>0</v>
      </c>
      <c r="CF251" s="65">
        <f t="shared" ca="1" si="168"/>
        <v>0</v>
      </c>
    </row>
    <row r="252" spans="2:84" s="53" customFormat="1" ht="12" x14ac:dyDescent="0.25">
      <c r="B252" s="50">
        <f>ROW()</f>
        <v>252</v>
      </c>
      <c r="O252" s="56"/>
      <c r="P252" s="57"/>
      <c r="Q252" s="58"/>
      <c r="U252" s="62"/>
      <c r="W252" s="61"/>
      <c r="X252" s="65">
        <f t="shared" ca="1" si="165"/>
        <v>0</v>
      </c>
      <c r="Y252" s="65">
        <f t="shared" ca="1" si="164"/>
        <v>0</v>
      </c>
      <c r="Z252" s="65">
        <f t="shared" ca="1" si="164"/>
        <v>0</v>
      </c>
      <c r="AA252" s="65">
        <f t="shared" ca="1" si="164"/>
        <v>0</v>
      </c>
      <c r="AB252" s="65">
        <f t="shared" ca="1" si="164"/>
        <v>0</v>
      </c>
      <c r="AC252" s="65">
        <f t="shared" ca="1" si="164"/>
        <v>0</v>
      </c>
      <c r="AD252" s="65">
        <f t="shared" ca="1" si="164"/>
        <v>0</v>
      </c>
      <c r="AE252" s="65">
        <f t="shared" ca="1" si="164"/>
        <v>0</v>
      </c>
      <c r="AF252" s="65">
        <f t="shared" ca="1" si="164"/>
        <v>0</v>
      </c>
      <c r="AG252" s="65">
        <f t="shared" ca="1" si="164"/>
        <v>0</v>
      </c>
      <c r="AH252" s="65">
        <f t="shared" ca="1" si="164"/>
        <v>0</v>
      </c>
      <c r="AI252" s="65">
        <f t="shared" ca="1" si="164"/>
        <v>0</v>
      </c>
      <c r="AJ252" s="65">
        <f t="shared" ca="1" si="168"/>
        <v>0</v>
      </c>
      <c r="AK252" s="65">
        <f t="shared" ca="1" si="168"/>
        <v>0</v>
      </c>
      <c r="AL252" s="65">
        <f t="shared" ca="1" si="168"/>
        <v>0</v>
      </c>
      <c r="AM252" s="65">
        <f t="shared" ca="1" si="168"/>
        <v>0</v>
      </c>
      <c r="AN252" s="65">
        <f t="shared" ca="1" si="168"/>
        <v>0</v>
      </c>
      <c r="AO252" s="65">
        <f t="shared" ca="1" si="168"/>
        <v>0</v>
      </c>
      <c r="AP252" s="65">
        <f t="shared" ca="1" si="168"/>
        <v>0</v>
      </c>
      <c r="AQ252" s="65">
        <f t="shared" ca="1" si="168"/>
        <v>0</v>
      </c>
      <c r="AR252" s="65">
        <f t="shared" ca="1" si="168"/>
        <v>0</v>
      </c>
      <c r="AS252" s="65">
        <f t="shared" ca="1" si="168"/>
        <v>0</v>
      </c>
      <c r="AT252" s="65">
        <f t="shared" ca="1" si="168"/>
        <v>0</v>
      </c>
      <c r="AU252" s="65">
        <f t="shared" ca="1" si="168"/>
        <v>0</v>
      </c>
      <c r="AV252" s="65">
        <f t="shared" ca="1" si="168"/>
        <v>0</v>
      </c>
      <c r="AW252" s="65">
        <f t="shared" ca="1" si="168"/>
        <v>0</v>
      </c>
      <c r="AX252" s="65">
        <f t="shared" ca="1" si="168"/>
        <v>0</v>
      </c>
      <c r="AY252" s="65">
        <f t="shared" ca="1" si="168"/>
        <v>0</v>
      </c>
      <c r="AZ252" s="65">
        <f t="shared" ca="1" si="168"/>
        <v>0</v>
      </c>
      <c r="BA252" s="65">
        <f t="shared" ca="1" si="168"/>
        <v>0</v>
      </c>
      <c r="BB252" s="65">
        <f t="shared" ca="1" si="168"/>
        <v>0</v>
      </c>
      <c r="BC252" s="65">
        <f t="shared" ca="1" si="168"/>
        <v>0</v>
      </c>
      <c r="BD252" s="65">
        <f t="shared" ca="1" si="168"/>
        <v>0</v>
      </c>
      <c r="BE252" s="65">
        <f t="shared" ca="1" si="168"/>
        <v>0</v>
      </c>
      <c r="BF252" s="65">
        <f t="shared" ca="1" si="168"/>
        <v>0</v>
      </c>
      <c r="BG252" s="65">
        <f t="shared" ca="1" si="168"/>
        <v>0</v>
      </c>
      <c r="BH252" s="65">
        <f t="shared" ca="1" si="168"/>
        <v>0</v>
      </c>
      <c r="BI252" s="65">
        <f t="shared" ca="1" si="168"/>
        <v>0</v>
      </c>
      <c r="BJ252" s="65">
        <f t="shared" ca="1" si="168"/>
        <v>0</v>
      </c>
      <c r="BK252" s="65">
        <f t="shared" ca="1" si="168"/>
        <v>0</v>
      </c>
      <c r="BL252" s="65">
        <f t="shared" ca="1" si="168"/>
        <v>0</v>
      </c>
      <c r="BM252" s="65">
        <f t="shared" ca="1" si="168"/>
        <v>0</v>
      </c>
      <c r="BN252" s="65">
        <f t="shared" ca="1" si="168"/>
        <v>0</v>
      </c>
      <c r="BO252" s="65">
        <f t="shared" ca="1" si="168"/>
        <v>0</v>
      </c>
      <c r="BP252" s="65">
        <f t="shared" ca="1" si="168"/>
        <v>0</v>
      </c>
      <c r="BQ252" s="65">
        <f t="shared" ca="1" si="168"/>
        <v>0</v>
      </c>
      <c r="BR252" s="65">
        <f t="shared" ca="1" si="168"/>
        <v>0</v>
      </c>
      <c r="BS252" s="65">
        <f t="shared" ca="1" si="168"/>
        <v>0</v>
      </c>
      <c r="BT252" s="65">
        <f t="shared" ca="1" si="168"/>
        <v>0</v>
      </c>
      <c r="BU252" s="65">
        <f t="shared" ca="1" si="168"/>
        <v>0</v>
      </c>
      <c r="BV252" s="65">
        <f t="shared" ca="1" si="168"/>
        <v>0</v>
      </c>
      <c r="BW252" s="65">
        <f t="shared" ca="1" si="168"/>
        <v>0</v>
      </c>
      <c r="BX252" s="65">
        <f t="shared" ca="1" si="168"/>
        <v>0</v>
      </c>
      <c r="BY252" s="65">
        <f t="shared" ca="1" si="168"/>
        <v>0</v>
      </c>
      <c r="BZ252" s="65">
        <f t="shared" ca="1" si="168"/>
        <v>0</v>
      </c>
      <c r="CA252" s="65">
        <f t="shared" ca="1" si="168"/>
        <v>0</v>
      </c>
      <c r="CB252" s="65">
        <f t="shared" ca="1" si="168"/>
        <v>0</v>
      </c>
      <c r="CC252" s="65">
        <f t="shared" ca="1" si="168"/>
        <v>0</v>
      </c>
      <c r="CD252" s="65">
        <f t="shared" ca="1" si="168"/>
        <v>0</v>
      </c>
      <c r="CE252" s="65">
        <f t="shared" ca="1" si="168"/>
        <v>0</v>
      </c>
      <c r="CF252" s="65">
        <f t="shared" ca="1" si="168"/>
        <v>0</v>
      </c>
    </row>
    <row r="253" spans="2:84" s="53" customFormat="1" ht="12" x14ac:dyDescent="0.25">
      <c r="B253" s="50">
        <f>ROW()</f>
        <v>253</v>
      </c>
      <c r="O253" s="56"/>
      <c r="P253" s="57"/>
      <c r="Q253" s="58"/>
      <c r="U253" s="62"/>
      <c r="W253" s="61"/>
      <c r="X253" s="65">
        <f t="shared" ca="1" si="165"/>
        <v>0</v>
      </c>
      <c r="Y253" s="65">
        <f t="shared" ca="1" si="164"/>
        <v>0</v>
      </c>
      <c r="Z253" s="65">
        <f t="shared" ca="1" si="164"/>
        <v>0</v>
      </c>
      <c r="AA253" s="65">
        <f t="shared" ca="1" si="164"/>
        <v>0</v>
      </c>
      <c r="AB253" s="65">
        <f t="shared" ca="1" si="164"/>
        <v>0</v>
      </c>
      <c r="AC253" s="65">
        <f t="shared" ca="1" si="164"/>
        <v>0</v>
      </c>
      <c r="AD253" s="65">
        <f t="shared" ca="1" si="164"/>
        <v>0</v>
      </c>
      <c r="AE253" s="65">
        <f t="shared" ca="1" si="164"/>
        <v>0</v>
      </c>
      <c r="AF253" s="65">
        <f t="shared" ca="1" si="164"/>
        <v>0</v>
      </c>
      <c r="AG253" s="65">
        <f t="shared" ca="1" si="164"/>
        <v>0</v>
      </c>
      <c r="AH253" s="65">
        <f t="shared" ca="1" si="164"/>
        <v>0</v>
      </c>
      <c r="AI253" s="65">
        <f t="shared" ca="1" si="164"/>
        <v>0</v>
      </c>
      <c r="AJ253" s="65">
        <f t="shared" ca="1" si="168"/>
        <v>0</v>
      </c>
      <c r="AK253" s="65">
        <f t="shared" ca="1" si="168"/>
        <v>0</v>
      </c>
      <c r="AL253" s="65">
        <f t="shared" ca="1" si="168"/>
        <v>0</v>
      </c>
      <c r="AM253" s="65">
        <f t="shared" ca="1" si="168"/>
        <v>0</v>
      </c>
      <c r="AN253" s="65">
        <f t="shared" ca="1" si="168"/>
        <v>0</v>
      </c>
      <c r="AO253" s="65">
        <f t="shared" ca="1" si="168"/>
        <v>0</v>
      </c>
      <c r="AP253" s="65">
        <f t="shared" ca="1" si="168"/>
        <v>0</v>
      </c>
      <c r="AQ253" s="65">
        <f t="shared" ca="1" si="168"/>
        <v>0</v>
      </c>
      <c r="AR253" s="65">
        <f t="shared" ca="1" si="168"/>
        <v>0</v>
      </c>
      <c r="AS253" s="65">
        <f t="shared" ca="1" si="168"/>
        <v>0</v>
      </c>
      <c r="AT253" s="65">
        <f t="shared" ca="1" si="168"/>
        <v>0</v>
      </c>
      <c r="AU253" s="65">
        <f t="shared" ca="1" si="168"/>
        <v>0</v>
      </c>
      <c r="AV253" s="65">
        <f t="shared" ca="1" si="168"/>
        <v>0</v>
      </c>
      <c r="AW253" s="65">
        <f t="shared" ca="1" si="168"/>
        <v>0</v>
      </c>
      <c r="AX253" s="65">
        <f t="shared" ca="1" si="168"/>
        <v>0</v>
      </c>
      <c r="AY253" s="65">
        <f t="shared" ca="1" si="168"/>
        <v>0</v>
      </c>
      <c r="AZ253" s="65">
        <f t="shared" ca="1" si="168"/>
        <v>0</v>
      </c>
      <c r="BA253" s="65">
        <f t="shared" ca="1" si="168"/>
        <v>0</v>
      </c>
      <c r="BB253" s="65">
        <f t="shared" ca="1" si="168"/>
        <v>0</v>
      </c>
      <c r="BC253" s="65">
        <f t="shared" ca="1" si="168"/>
        <v>0</v>
      </c>
      <c r="BD253" s="65">
        <f t="shared" ca="1" si="168"/>
        <v>0</v>
      </c>
      <c r="BE253" s="65">
        <f t="shared" ca="1" si="168"/>
        <v>0</v>
      </c>
      <c r="BF253" s="65">
        <f t="shared" ca="1" si="168"/>
        <v>0</v>
      </c>
      <c r="BG253" s="65">
        <f t="shared" ca="1" si="168"/>
        <v>0</v>
      </c>
      <c r="BH253" s="65">
        <f t="shared" ca="1" si="168"/>
        <v>0</v>
      </c>
      <c r="BI253" s="65">
        <f t="shared" ca="1" si="168"/>
        <v>0</v>
      </c>
      <c r="BJ253" s="65">
        <f t="shared" ca="1" si="168"/>
        <v>0</v>
      </c>
      <c r="BK253" s="65">
        <f t="shared" ca="1" si="168"/>
        <v>0</v>
      </c>
      <c r="BL253" s="65">
        <f t="shared" ca="1" si="168"/>
        <v>0</v>
      </c>
      <c r="BM253" s="65">
        <f t="shared" ca="1" si="168"/>
        <v>0</v>
      </c>
      <c r="BN253" s="65">
        <f t="shared" ca="1" si="168"/>
        <v>0</v>
      </c>
      <c r="BO253" s="65">
        <f t="shared" ca="1" si="168"/>
        <v>0</v>
      </c>
      <c r="BP253" s="65">
        <f t="shared" ca="1" si="168"/>
        <v>0</v>
      </c>
      <c r="BQ253" s="65">
        <f t="shared" ca="1" si="168"/>
        <v>0</v>
      </c>
      <c r="BR253" s="65">
        <f t="shared" ca="1" si="168"/>
        <v>0</v>
      </c>
      <c r="BS253" s="65">
        <f t="shared" ca="1" si="168"/>
        <v>0</v>
      </c>
      <c r="BT253" s="65">
        <f t="shared" ca="1" si="168"/>
        <v>0</v>
      </c>
      <c r="BU253" s="65">
        <f t="shared" ca="1" si="168"/>
        <v>0</v>
      </c>
      <c r="BV253" s="65">
        <f t="shared" ca="1" si="168"/>
        <v>0</v>
      </c>
      <c r="BW253" s="65">
        <f t="shared" ca="1" si="168"/>
        <v>0</v>
      </c>
      <c r="BX253" s="65">
        <f t="shared" ca="1" si="168"/>
        <v>0</v>
      </c>
      <c r="BY253" s="65">
        <f t="shared" ca="1" si="168"/>
        <v>0</v>
      </c>
      <c r="BZ253" s="65">
        <f t="shared" ca="1" si="168"/>
        <v>0</v>
      </c>
      <c r="CA253" s="65">
        <f t="shared" ca="1" si="168"/>
        <v>0</v>
      </c>
      <c r="CB253" s="65">
        <f t="shared" ca="1" si="168"/>
        <v>0</v>
      </c>
      <c r="CC253" s="65">
        <f t="shared" ca="1" si="168"/>
        <v>0</v>
      </c>
      <c r="CD253" s="65">
        <f t="shared" ca="1" si="168"/>
        <v>0</v>
      </c>
      <c r="CE253" s="65">
        <f t="shared" ca="1" si="168"/>
        <v>0</v>
      </c>
      <c r="CF253" s="65">
        <f t="shared" ca="1" si="168"/>
        <v>0</v>
      </c>
    </row>
    <row r="254" spans="2:84" s="53" customFormat="1" ht="12" x14ac:dyDescent="0.25">
      <c r="B254" s="50">
        <f>ROW()</f>
        <v>254</v>
      </c>
      <c r="O254" s="56"/>
      <c r="P254" s="57"/>
      <c r="Q254" s="58"/>
      <c r="U254" s="62"/>
      <c r="W254" s="61"/>
      <c r="X254" s="65">
        <f t="shared" ca="1" si="165"/>
        <v>0</v>
      </c>
      <c r="Y254" s="65">
        <f t="shared" ca="1" si="164"/>
        <v>0</v>
      </c>
      <c r="Z254" s="65">
        <f t="shared" ca="1" si="164"/>
        <v>0</v>
      </c>
      <c r="AA254" s="65">
        <f t="shared" ca="1" si="164"/>
        <v>0</v>
      </c>
      <c r="AB254" s="65">
        <f t="shared" ca="1" si="164"/>
        <v>0</v>
      </c>
      <c r="AC254" s="65">
        <f t="shared" ca="1" si="164"/>
        <v>0</v>
      </c>
      <c r="AD254" s="65">
        <f t="shared" ca="1" si="164"/>
        <v>0</v>
      </c>
      <c r="AE254" s="65">
        <f t="shared" ca="1" si="164"/>
        <v>0</v>
      </c>
      <c r="AF254" s="65">
        <f t="shared" ca="1" si="164"/>
        <v>0</v>
      </c>
      <c r="AG254" s="65">
        <f t="shared" ca="1" si="164"/>
        <v>0</v>
      </c>
      <c r="AH254" s="65">
        <f t="shared" ca="1" si="164"/>
        <v>0</v>
      </c>
      <c r="AI254" s="65">
        <f t="shared" ca="1" si="164"/>
        <v>0</v>
      </c>
      <c r="AJ254" s="65">
        <f t="shared" ca="1" si="168"/>
        <v>0</v>
      </c>
      <c r="AK254" s="65">
        <f t="shared" ca="1" si="168"/>
        <v>0</v>
      </c>
      <c r="AL254" s="65">
        <f t="shared" ca="1" si="168"/>
        <v>0</v>
      </c>
      <c r="AM254" s="65">
        <f t="shared" ca="1" si="168"/>
        <v>0</v>
      </c>
      <c r="AN254" s="65">
        <f t="shared" ca="1" si="168"/>
        <v>0</v>
      </c>
      <c r="AO254" s="65">
        <f t="shared" ca="1" si="168"/>
        <v>0</v>
      </c>
      <c r="AP254" s="65">
        <f t="shared" ca="1" si="168"/>
        <v>0</v>
      </c>
      <c r="AQ254" s="65">
        <f t="shared" ca="1" si="168"/>
        <v>0</v>
      </c>
      <c r="AR254" s="65">
        <f t="shared" ca="1" si="168"/>
        <v>0</v>
      </c>
      <c r="AS254" s="65">
        <f t="shared" ca="1" si="168"/>
        <v>0</v>
      </c>
      <c r="AT254" s="65">
        <f t="shared" ca="1" si="168"/>
        <v>0</v>
      </c>
      <c r="AU254" s="65">
        <f t="shared" ca="1" si="168"/>
        <v>0</v>
      </c>
      <c r="AV254" s="65">
        <f t="shared" ca="1" si="168"/>
        <v>0</v>
      </c>
      <c r="AW254" s="65">
        <f t="shared" ca="1" si="168"/>
        <v>0</v>
      </c>
      <c r="AX254" s="65">
        <f t="shared" ca="1" si="168"/>
        <v>0</v>
      </c>
      <c r="AY254" s="65">
        <f t="shared" ca="1" si="168"/>
        <v>0</v>
      </c>
      <c r="AZ254" s="65">
        <f t="shared" ca="1" si="168"/>
        <v>0</v>
      </c>
      <c r="BA254" s="65">
        <f t="shared" ca="1" si="168"/>
        <v>0</v>
      </c>
      <c r="BB254" s="65">
        <f t="shared" ca="1" si="168"/>
        <v>0</v>
      </c>
      <c r="BC254" s="65">
        <f t="shared" ca="1" si="168"/>
        <v>0</v>
      </c>
      <c r="BD254" s="65">
        <f t="shared" ca="1" si="168"/>
        <v>0</v>
      </c>
      <c r="BE254" s="65">
        <f t="shared" ca="1" si="168"/>
        <v>0</v>
      </c>
      <c r="BF254" s="65">
        <f t="shared" ca="1" si="168"/>
        <v>0</v>
      </c>
      <c r="BG254" s="65">
        <f t="shared" ca="1" si="168"/>
        <v>0</v>
      </c>
      <c r="BH254" s="65">
        <f t="shared" ca="1" si="168"/>
        <v>0</v>
      </c>
      <c r="BI254" s="65">
        <f t="shared" ca="1" si="168"/>
        <v>0</v>
      </c>
      <c r="BJ254" s="65">
        <f t="shared" ca="1" si="168"/>
        <v>0</v>
      </c>
      <c r="BK254" s="65">
        <f t="shared" ca="1" si="168"/>
        <v>0</v>
      </c>
      <c r="BL254" s="65">
        <f t="shared" ca="1" si="168"/>
        <v>0</v>
      </c>
      <c r="BM254" s="65">
        <f t="shared" ca="1" si="168"/>
        <v>0</v>
      </c>
      <c r="BN254" s="65">
        <f t="shared" ca="1" si="168"/>
        <v>0</v>
      </c>
      <c r="BO254" s="65">
        <f t="shared" ca="1" si="168"/>
        <v>0</v>
      </c>
      <c r="BP254" s="65">
        <f t="shared" ca="1" si="168"/>
        <v>0</v>
      </c>
      <c r="BQ254" s="65">
        <f t="shared" ca="1" si="168"/>
        <v>0</v>
      </c>
      <c r="BR254" s="65">
        <f t="shared" ca="1" si="168"/>
        <v>0</v>
      </c>
      <c r="BS254" s="65">
        <f t="shared" ca="1" si="168"/>
        <v>0</v>
      </c>
      <c r="BT254" s="65">
        <f t="shared" ca="1" si="168"/>
        <v>0</v>
      </c>
      <c r="BU254" s="65">
        <f t="shared" ca="1" si="168"/>
        <v>0</v>
      </c>
      <c r="BV254" s="65">
        <f t="shared" ca="1" si="168"/>
        <v>0</v>
      </c>
      <c r="BW254" s="65">
        <f t="shared" ca="1" si="168"/>
        <v>0</v>
      </c>
      <c r="BX254" s="65">
        <f t="shared" ca="1" si="168"/>
        <v>0</v>
      </c>
      <c r="BY254" s="65">
        <f t="shared" ca="1" si="168"/>
        <v>0</v>
      </c>
      <c r="BZ254" s="65">
        <f t="shared" ca="1" si="168"/>
        <v>0</v>
      </c>
      <c r="CA254" s="65">
        <f t="shared" ca="1" si="168"/>
        <v>0</v>
      </c>
      <c r="CB254" s="65">
        <f t="shared" ca="1" si="168"/>
        <v>0</v>
      </c>
      <c r="CC254" s="65">
        <f t="shared" ca="1" si="168"/>
        <v>0</v>
      </c>
      <c r="CD254" s="65">
        <f t="shared" ca="1" si="168"/>
        <v>0</v>
      </c>
      <c r="CE254" s="65">
        <f t="shared" ca="1" si="168"/>
        <v>0</v>
      </c>
      <c r="CF254" s="65">
        <f t="shared" ca="1" si="168"/>
        <v>0</v>
      </c>
    </row>
    <row r="255" spans="2:84" s="53" customFormat="1" ht="12" x14ac:dyDescent="0.25">
      <c r="B255" s="50">
        <f>ROW()</f>
        <v>255</v>
      </c>
      <c r="O255" s="56"/>
      <c r="P255" s="57"/>
      <c r="Q255" s="58"/>
      <c r="U255" s="62"/>
      <c r="W255" s="61"/>
      <c r="X255" s="65">
        <f t="shared" ca="1" si="165"/>
        <v>0</v>
      </c>
      <c r="Y255" s="65">
        <f t="shared" ca="1" si="164"/>
        <v>0</v>
      </c>
      <c r="Z255" s="65">
        <f t="shared" ca="1" si="164"/>
        <v>0</v>
      </c>
      <c r="AA255" s="65">
        <f t="shared" ca="1" si="164"/>
        <v>0</v>
      </c>
      <c r="AB255" s="65">
        <f t="shared" ca="1" si="164"/>
        <v>0</v>
      </c>
      <c r="AC255" s="65">
        <f t="shared" ca="1" si="164"/>
        <v>0</v>
      </c>
      <c r="AD255" s="65">
        <f t="shared" ca="1" si="164"/>
        <v>0</v>
      </c>
      <c r="AE255" s="65">
        <f t="shared" ca="1" si="164"/>
        <v>0</v>
      </c>
      <c r="AF255" s="65">
        <f t="shared" ca="1" si="164"/>
        <v>0</v>
      </c>
      <c r="AG255" s="65">
        <f t="shared" ca="1" si="164"/>
        <v>0</v>
      </c>
      <c r="AH255" s="65">
        <f t="shared" ca="1" si="164"/>
        <v>0</v>
      </c>
      <c r="AI255" s="65">
        <f t="shared" ca="1" si="164"/>
        <v>0</v>
      </c>
      <c r="AJ255" s="65">
        <f t="shared" ca="1" si="168"/>
        <v>0</v>
      </c>
      <c r="AK255" s="65">
        <f t="shared" ca="1" si="168"/>
        <v>0</v>
      </c>
      <c r="AL255" s="65">
        <f t="shared" ca="1" si="168"/>
        <v>0</v>
      </c>
      <c r="AM255" s="65">
        <f t="shared" ca="1" si="168"/>
        <v>0</v>
      </c>
      <c r="AN255" s="65">
        <f t="shared" ca="1" si="168"/>
        <v>0</v>
      </c>
      <c r="AO255" s="65">
        <f t="shared" ca="1" si="168"/>
        <v>0</v>
      </c>
      <c r="AP255" s="65">
        <f t="shared" ca="1" si="168"/>
        <v>0</v>
      </c>
      <c r="AQ255" s="65">
        <f t="shared" ca="1" si="168"/>
        <v>0</v>
      </c>
      <c r="AR255" s="65">
        <f t="shared" ca="1" si="168"/>
        <v>0</v>
      </c>
      <c r="AS255" s="65">
        <f t="shared" ca="1" si="168"/>
        <v>0</v>
      </c>
      <c r="AT255" s="65">
        <f t="shared" ca="1" si="168"/>
        <v>0</v>
      </c>
      <c r="AU255" s="65">
        <f t="shared" ca="1" si="168"/>
        <v>0</v>
      </c>
      <c r="AV255" s="65">
        <f t="shared" ca="1" si="168"/>
        <v>0</v>
      </c>
      <c r="AW255" s="65">
        <f t="shared" ca="1" si="168"/>
        <v>0</v>
      </c>
      <c r="AX255" s="65">
        <f t="shared" ca="1" si="168"/>
        <v>0</v>
      </c>
      <c r="AY255" s="65">
        <f t="shared" ca="1" si="168"/>
        <v>0</v>
      </c>
      <c r="AZ255" s="65">
        <f t="shared" ca="1" si="168"/>
        <v>0</v>
      </c>
      <c r="BA255" s="65">
        <f t="shared" ca="1" si="168"/>
        <v>0</v>
      </c>
      <c r="BB255" s="65">
        <f t="shared" ca="1" si="168"/>
        <v>0</v>
      </c>
      <c r="BC255" s="65">
        <f t="shared" ca="1" si="168"/>
        <v>0</v>
      </c>
      <c r="BD255" s="65">
        <f t="shared" ca="1" si="168"/>
        <v>0</v>
      </c>
      <c r="BE255" s="65">
        <f t="shared" ca="1" si="168"/>
        <v>0</v>
      </c>
      <c r="BF255" s="65">
        <f t="shared" ca="1" si="168"/>
        <v>0</v>
      </c>
      <c r="BG255" s="65">
        <f t="shared" ca="1" si="168"/>
        <v>0</v>
      </c>
      <c r="BH255" s="65">
        <f t="shared" ca="1" si="168"/>
        <v>0</v>
      </c>
      <c r="BI255" s="65">
        <f t="shared" ca="1" si="168"/>
        <v>0</v>
      </c>
      <c r="BJ255" s="65">
        <f t="shared" ca="1" si="168"/>
        <v>0</v>
      </c>
      <c r="BK255" s="65">
        <f t="shared" ca="1" si="168"/>
        <v>0</v>
      </c>
      <c r="BL255" s="65">
        <f t="shared" ca="1" si="168"/>
        <v>0</v>
      </c>
      <c r="BM255" s="65">
        <f t="shared" ca="1" si="168"/>
        <v>0</v>
      </c>
      <c r="BN255" s="65">
        <f t="shared" ca="1" si="168"/>
        <v>0</v>
      </c>
      <c r="BO255" s="65">
        <f t="shared" ca="1" si="168"/>
        <v>0</v>
      </c>
      <c r="BP255" s="65">
        <f t="shared" ca="1" si="168"/>
        <v>0</v>
      </c>
      <c r="BQ255" s="65">
        <f t="shared" ca="1" si="168"/>
        <v>0</v>
      </c>
      <c r="BR255" s="65">
        <f t="shared" ca="1" si="168"/>
        <v>0</v>
      </c>
      <c r="BS255" s="65">
        <f t="shared" ca="1" si="168"/>
        <v>0</v>
      </c>
      <c r="BT255" s="65">
        <f t="shared" ca="1" si="168"/>
        <v>0</v>
      </c>
      <c r="BU255" s="65">
        <f t="shared" ca="1" si="168"/>
        <v>0</v>
      </c>
      <c r="BV255" s="65">
        <f t="shared" ca="1" si="168"/>
        <v>0</v>
      </c>
      <c r="BW255" s="65">
        <f t="shared" ca="1" si="168"/>
        <v>0</v>
      </c>
      <c r="BX255" s="65">
        <f t="shared" ca="1" si="168"/>
        <v>0</v>
      </c>
      <c r="BY255" s="65">
        <f t="shared" ca="1" si="168"/>
        <v>0</v>
      </c>
      <c r="BZ255" s="65">
        <f t="shared" ca="1" si="168"/>
        <v>0</v>
      </c>
      <c r="CA255" s="65">
        <f t="shared" ca="1" si="168"/>
        <v>0</v>
      </c>
      <c r="CB255" s="65">
        <f t="shared" ca="1" si="168"/>
        <v>0</v>
      </c>
      <c r="CC255" s="65">
        <f t="shared" ca="1" si="168"/>
        <v>0</v>
      </c>
      <c r="CD255" s="65">
        <f t="shared" ca="1" si="168"/>
        <v>0</v>
      </c>
      <c r="CE255" s="65">
        <f t="shared" ca="1" si="168"/>
        <v>0</v>
      </c>
      <c r="CF255" s="65">
        <f t="shared" ca="1" si="168"/>
        <v>0</v>
      </c>
    </row>
    <row r="256" spans="2:84" s="53" customFormat="1" ht="12" x14ac:dyDescent="0.25">
      <c r="B256" s="50">
        <f>ROW()</f>
        <v>256</v>
      </c>
      <c r="O256" s="56"/>
      <c r="P256" s="57"/>
      <c r="Q256" s="58"/>
      <c r="U256" s="62"/>
      <c r="W256" s="61"/>
      <c r="X256" s="65">
        <f t="shared" ca="1" si="165"/>
        <v>0</v>
      </c>
      <c r="Y256" s="65">
        <f t="shared" ca="1" si="164"/>
        <v>0</v>
      </c>
      <c r="Z256" s="65">
        <f t="shared" ca="1" si="164"/>
        <v>0</v>
      </c>
      <c r="AA256" s="65">
        <f t="shared" ca="1" si="164"/>
        <v>0</v>
      </c>
      <c r="AB256" s="65">
        <f t="shared" ca="1" si="164"/>
        <v>0</v>
      </c>
      <c r="AC256" s="65">
        <f t="shared" ca="1" si="164"/>
        <v>0</v>
      </c>
      <c r="AD256" s="65">
        <f t="shared" ca="1" si="164"/>
        <v>0</v>
      </c>
      <c r="AE256" s="65">
        <f t="shared" ca="1" si="164"/>
        <v>0</v>
      </c>
      <c r="AF256" s="65">
        <f t="shared" ca="1" si="164"/>
        <v>0</v>
      </c>
      <c r="AG256" s="65">
        <f t="shared" ca="1" si="164"/>
        <v>0</v>
      </c>
      <c r="AH256" s="65">
        <f t="shared" ca="1" si="164"/>
        <v>0</v>
      </c>
      <c r="AI256" s="65">
        <f t="shared" ca="1" si="164"/>
        <v>0</v>
      </c>
      <c r="AJ256" s="65">
        <f t="shared" ca="1" si="168"/>
        <v>0</v>
      </c>
      <c r="AK256" s="65">
        <f t="shared" ca="1" si="168"/>
        <v>0</v>
      </c>
      <c r="AL256" s="65">
        <f t="shared" ca="1" si="168"/>
        <v>0</v>
      </c>
      <c r="AM256" s="65">
        <f t="shared" ca="1" si="168"/>
        <v>0</v>
      </c>
      <c r="AN256" s="65">
        <f t="shared" ca="1" si="168"/>
        <v>0</v>
      </c>
      <c r="AO256" s="65">
        <f t="shared" ca="1" si="168"/>
        <v>0</v>
      </c>
      <c r="AP256" s="65">
        <f t="shared" ca="1" si="168"/>
        <v>0</v>
      </c>
      <c r="AQ256" s="65">
        <f t="shared" ca="1" si="168"/>
        <v>0</v>
      </c>
      <c r="AR256" s="65">
        <f t="shared" ca="1" si="168"/>
        <v>0</v>
      </c>
      <c r="AS256" s="65">
        <f t="shared" ca="1" si="168"/>
        <v>0</v>
      </c>
      <c r="AT256" s="65">
        <f t="shared" ca="1" si="168"/>
        <v>0</v>
      </c>
      <c r="AU256" s="65">
        <f t="shared" ca="1" si="168"/>
        <v>0</v>
      </c>
      <c r="AV256" s="65">
        <f t="shared" ca="1" si="168"/>
        <v>0</v>
      </c>
      <c r="AW256" s="65">
        <f t="shared" ca="1" si="168"/>
        <v>0</v>
      </c>
      <c r="AX256" s="65">
        <f t="shared" ca="1" si="168"/>
        <v>0</v>
      </c>
      <c r="AY256" s="65">
        <f t="shared" ca="1" si="168"/>
        <v>0</v>
      </c>
      <c r="AZ256" s="65">
        <f t="shared" ca="1" si="168"/>
        <v>0</v>
      </c>
      <c r="BA256" s="65">
        <f t="shared" ca="1" si="168"/>
        <v>0</v>
      </c>
      <c r="BB256" s="65">
        <f t="shared" ca="1" si="168"/>
        <v>0</v>
      </c>
      <c r="BC256" s="65">
        <f t="shared" ca="1" si="168"/>
        <v>0</v>
      </c>
      <c r="BD256" s="65">
        <f t="shared" ca="1" si="168"/>
        <v>0</v>
      </c>
      <c r="BE256" s="65">
        <f t="shared" ca="1" si="168"/>
        <v>0</v>
      </c>
      <c r="BF256" s="65">
        <f t="shared" ca="1" si="168"/>
        <v>0</v>
      </c>
      <c r="BG256" s="65">
        <f t="shared" ca="1" si="168"/>
        <v>0</v>
      </c>
      <c r="BH256" s="65">
        <f t="shared" ca="1" si="168"/>
        <v>0</v>
      </c>
      <c r="BI256" s="65">
        <f t="shared" ca="1" si="168"/>
        <v>0</v>
      </c>
      <c r="BJ256" s="65">
        <f t="shared" ca="1" si="168"/>
        <v>0</v>
      </c>
      <c r="BK256" s="65">
        <f t="shared" ca="1" si="168"/>
        <v>0</v>
      </c>
      <c r="BL256" s="65">
        <f t="shared" ca="1" si="168"/>
        <v>0</v>
      </c>
      <c r="BM256" s="65">
        <f t="shared" ca="1" si="168"/>
        <v>0</v>
      </c>
      <c r="BN256" s="65">
        <f t="shared" ca="1" si="168"/>
        <v>0</v>
      </c>
      <c r="BO256" s="65">
        <f t="shared" ca="1" si="168"/>
        <v>0</v>
      </c>
      <c r="BP256" s="65">
        <f t="shared" ca="1" si="168"/>
        <v>0</v>
      </c>
      <c r="BQ256" s="65">
        <f t="shared" ca="1" si="168"/>
        <v>0</v>
      </c>
      <c r="BR256" s="65">
        <f t="shared" ca="1" si="168"/>
        <v>0</v>
      </c>
      <c r="BS256" s="65">
        <f t="shared" ca="1" si="168"/>
        <v>0</v>
      </c>
      <c r="BT256" s="65">
        <f t="shared" ca="1" si="168"/>
        <v>0</v>
      </c>
      <c r="BU256" s="65">
        <f t="shared" ca="1" si="168"/>
        <v>0</v>
      </c>
      <c r="BV256" s="65">
        <f t="shared" ca="1" si="168"/>
        <v>0</v>
      </c>
      <c r="BW256" s="65">
        <f t="shared" ca="1" si="168"/>
        <v>0</v>
      </c>
      <c r="BX256" s="65">
        <f t="shared" ca="1" si="168"/>
        <v>0</v>
      </c>
      <c r="BY256" s="65">
        <f t="shared" ca="1" si="168"/>
        <v>0</v>
      </c>
      <c r="BZ256" s="65">
        <f t="shared" ca="1" si="168"/>
        <v>0</v>
      </c>
      <c r="CA256" s="65">
        <f t="shared" ca="1" si="168"/>
        <v>0</v>
      </c>
      <c r="CB256" s="65">
        <f t="shared" ca="1" si="168"/>
        <v>0</v>
      </c>
      <c r="CC256" s="65">
        <f t="shared" ca="1" si="168"/>
        <v>0</v>
      </c>
      <c r="CD256" s="65">
        <f t="shared" ca="1" si="168"/>
        <v>0</v>
      </c>
      <c r="CE256" s="65">
        <f t="shared" ca="1" si="168"/>
        <v>0</v>
      </c>
      <c r="CF256" s="65">
        <f t="shared" ca="1" si="168"/>
        <v>0</v>
      </c>
    </row>
    <row r="257" spans="2:84" s="53" customFormat="1" ht="12" x14ac:dyDescent="0.25">
      <c r="B257" s="50">
        <f>ROW()</f>
        <v>257</v>
      </c>
      <c r="O257" s="56"/>
      <c r="P257" s="57"/>
      <c r="Q257" s="58"/>
      <c r="U257" s="62"/>
      <c r="W257" s="61"/>
      <c r="X257" s="65">
        <f t="shared" ca="1" si="165"/>
        <v>0</v>
      </c>
      <c r="Y257" s="65">
        <f t="shared" ca="1" si="164"/>
        <v>0</v>
      </c>
      <c r="Z257" s="65">
        <f t="shared" ca="1" si="164"/>
        <v>0</v>
      </c>
      <c r="AA257" s="65">
        <f t="shared" ca="1" si="164"/>
        <v>0</v>
      </c>
      <c r="AB257" s="65">
        <f t="shared" ca="1" si="164"/>
        <v>0</v>
      </c>
      <c r="AC257" s="65">
        <f t="shared" ca="1" si="164"/>
        <v>0</v>
      </c>
      <c r="AD257" s="65">
        <f t="shared" ca="1" si="164"/>
        <v>0</v>
      </c>
      <c r="AE257" s="65">
        <f t="shared" ca="1" si="164"/>
        <v>0</v>
      </c>
      <c r="AF257" s="65">
        <f t="shared" ca="1" si="164"/>
        <v>0</v>
      </c>
      <c r="AG257" s="65">
        <f t="shared" ca="1" si="164"/>
        <v>0</v>
      </c>
      <c r="AH257" s="65">
        <f t="shared" ca="1" si="164"/>
        <v>0</v>
      </c>
      <c r="AI257" s="65">
        <f t="shared" ca="1" si="164"/>
        <v>0</v>
      </c>
      <c r="AJ257" s="65">
        <f t="shared" ca="1" si="168"/>
        <v>0</v>
      </c>
      <c r="AK257" s="65">
        <f t="shared" ca="1" si="168"/>
        <v>0</v>
      </c>
      <c r="AL257" s="65">
        <f t="shared" ca="1" si="168"/>
        <v>0</v>
      </c>
      <c r="AM257" s="65">
        <f t="shared" ca="1" si="168"/>
        <v>0</v>
      </c>
      <c r="AN257" s="65">
        <f t="shared" ref="AJ257:CF262" ca="1" si="169">SUMIFS(INDIRECT("Prcsses!"&amp;ADDRESS($B257,$X$2)&amp;":"&amp;ADDRESS($B257,$X$2-1+$P$8)),INDIRECT("Prcsses!"&amp;ADDRESS($B$8,$X$2)&amp;":"&amp;ADDRESS($B$8,$X$2-1+$P$8)),AN$8)</f>
        <v>0</v>
      </c>
      <c r="AO257" s="65">
        <f t="shared" ca="1" si="169"/>
        <v>0</v>
      </c>
      <c r="AP257" s="65">
        <f t="shared" ca="1" si="169"/>
        <v>0</v>
      </c>
      <c r="AQ257" s="65">
        <f t="shared" ca="1" si="169"/>
        <v>0</v>
      </c>
      <c r="AR257" s="65">
        <f t="shared" ca="1" si="169"/>
        <v>0</v>
      </c>
      <c r="AS257" s="65">
        <f t="shared" ca="1" si="169"/>
        <v>0</v>
      </c>
      <c r="AT257" s="65">
        <f t="shared" ca="1" si="169"/>
        <v>0</v>
      </c>
      <c r="AU257" s="65">
        <f t="shared" ca="1" si="169"/>
        <v>0</v>
      </c>
      <c r="AV257" s="65">
        <f t="shared" ca="1" si="169"/>
        <v>0</v>
      </c>
      <c r="AW257" s="65">
        <f t="shared" ca="1" si="169"/>
        <v>0</v>
      </c>
      <c r="AX257" s="65">
        <f t="shared" ca="1" si="169"/>
        <v>0</v>
      </c>
      <c r="AY257" s="65">
        <f t="shared" ca="1" si="169"/>
        <v>0</v>
      </c>
      <c r="AZ257" s="65">
        <f t="shared" ca="1" si="169"/>
        <v>0</v>
      </c>
      <c r="BA257" s="65">
        <f t="shared" ca="1" si="169"/>
        <v>0</v>
      </c>
      <c r="BB257" s="65">
        <f t="shared" ca="1" si="169"/>
        <v>0</v>
      </c>
      <c r="BC257" s="65">
        <f t="shared" ca="1" si="169"/>
        <v>0</v>
      </c>
      <c r="BD257" s="65">
        <f t="shared" ca="1" si="169"/>
        <v>0</v>
      </c>
      <c r="BE257" s="65">
        <f t="shared" ca="1" si="169"/>
        <v>0</v>
      </c>
      <c r="BF257" s="65">
        <f t="shared" ca="1" si="169"/>
        <v>0</v>
      </c>
      <c r="BG257" s="65">
        <f t="shared" ca="1" si="169"/>
        <v>0</v>
      </c>
      <c r="BH257" s="65">
        <f t="shared" ca="1" si="169"/>
        <v>0</v>
      </c>
      <c r="BI257" s="65">
        <f t="shared" ca="1" si="169"/>
        <v>0</v>
      </c>
      <c r="BJ257" s="65">
        <f t="shared" ca="1" si="169"/>
        <v>0</v>
      </c>
      <c r="BK257" s="65">
        <f t="shared" ca="1" si="169"/>
        <v>0</v>
      </c>
      <c r="BL257" s="65">
        <f t="shared" ca="1" si="169"/>
        <v>0</v>
      </c>
      <c r="BM257" s="65">
        <f t="shared" ca="1" si="169"/>
        <v>0</v>
      </c>
      <c r="BN257" s="65">
        <f t="shared" ca="1" si="169"/>
        <v>0</v>
      </c>
      <c r="BO257" s="65">
        <f t="shared" ca="1" si="169"/>
        <v>0</v>
      </c>
      <c r="BP257" s="65">
        <f t="shared" ca="1" si="169"/>
        <v>0</v>
      </c>
      <c r="BQ257" s="65">
        <f t="shared" ca="1" si="169"/>
        <v>0</v>
      </c>
      <c r="BR257" s="65">
        <f t="shared" ca="1" si="169"/>
        <v>0</v>
      </c>
      <c r="BS257" s="65">
        <f t="shared" ca="1" si="169"/>
        <v>0</v>
      </c>
      <c r="BT257" s="65">
        <f t="shared" ca="1" si="169"/>
        <v>0</v>
      </c>
      <c r="BU257" s="65">
        <f t="shared" ca="1" si="169"/>
        <v>0</v>
      </c>
      <c r="BV257" s="65">
        <f t="shared" ca="1" si="169"/>
        <v>0</v>
      </c>
      <c r="BW257" s="65">
        <f t="shared" ca="1" si="169"/>
        <v>0</v>
      </c>
      <c r="BX257" s="65">
        <f t="shared" ca="1" si="169"/>
        <v>0</v>
      </c>
      <c r="BY257" s="65">
        <f t="shared" ca="1" si="169"/>
        <v>0</v>
      </c>
      <c r="BZ257" s="65">
        <f t="shared" ca="1" si="169"/>
        <v>0</v>
      </c>
      <c r="CA257" s="65">
        <f t="shared" ca="1" si="169"/>
        <v>0</v>
      </c>
      <c r="CB257" s="65">
        <f t="shared" ca="1" si="169"/>
        <v>0</v>
      </c>
      <c r="CC257" s="65">
        <f t="shared" ca="1" si="169"/>
        <v>0</v>
      </c>
      <c r="CD257" s="65">
        <f t="shared" ca="1" si="169"/>
        <v>0</v>
      </c>
      <c r="CE257" s="65">
        <f t="shared" ca="1" si="169"/>
        <v>0</v>
      </c>
      <c r="CF257" s="65">
        <f t="shared" ca="1" si="169"/>
        <v>0</v>
      </c>
    </row>
    <row r="258" spans="2:84" s="53" customFormat="1" ht="12" x14ac:dyDescent="0.25">
      <c r="B258" s="50">
        <f>ROW()</f>
        <v>258</v>
      </c>
      <c r="O258" s="56"/>
      <c r="P258" s="57"/>
      <c r="Q258" s="58"/>
      <c r="U258" s="62"/>
      <c r="W258" s="61"/>
      <c r="X258" s="65">
        <f t="shared" ca="1" si="165"/>
        <v>0</v>
      </c>
      <c r="Y258" s="65">
        <f t="shared" ca="1" si="164"/>
        <v>0</v>
      </c>
      <c r="Z258" s="65">
        <f t="shared" ca="1" si="164"/>
        <v>0</v>
      </c>
      <c r="AA258" s="65">
        <f t="shared" ca="1" si="164"/>
        <v>0</v>
      </c>
      <c r="AB258" s="65">
        <f t="shared" ca="1" si="164"/>
        <v>0</v>
      </c>
      <c r="AC258" s="65">
        <f t="shared" ca="1" si="164"/>
        <v>0</v>
      </c>
      <c r="AD258" s="65">
        <f t="shared" ca="1" si="164"/>
        <v>0</v>
      </c>
      <c r="AE258" s="65">
        <f t="shared" ca="1" si="164"/>
        <v>0</v>
      </c>
      <c r="AF258" s="65">
        <f t="shared" ca="1" si="164"/>
        <v>0</v>
      </c>
      <c r="AG258" s="65">
        <f t="shared" ca="1" si="164"/>
        <v>0</v>
      </c>
      <c r="AH258" s="65">
        <f t="shared" ca="1" si="164"/>
        <v>0</v>
      </c>
      <c r="AI258" s="65">
        <f t="shared" ca="1" si="164"/>
        <v>0</v>
      </c>
      <c r="AJ258" s="65">
        <f t="shared" ca="1" si="169"/>
        <v>0</v>
      </c>
      <c r="AK258" s="65">
        <f t="shared" ca="1" si="169"/>
        <v>0</v>
      </c>
      <c r="AL258" s="65">
        <f t="shared" ca="1" si="169"/>
        <v>0</v>
      </c>
      <c r="AM258" s="65">
        <f t="shared" ca="1" si="169"/>
        <v>0</v>
      </c>
      <c r="AN258" s="65">
        <f t="shared" ca="1" si="169"/>
        <v>0</v>
      </c>
      <c r="AO258" s="65">
        <f t="shared" ca="1" si="169"/>
        <v>0</v>
      </c>
      <c r="AP258" s="65">
        <f t="shared" ca="1" si="169"/>
        <v>0</v>
      </c>
      <c r="AQ258" s="65">
        <f t="shared" ca="1" si="169"/>
        <v>0</v>
      </c>
      <c r="AR258" s="65">
        <f t="shared" ca="1" si="169"/>
        <v>0</v>
      </c>
      <c r="AS258" s="65">
        <f t="shared" ca="1" si="169"/>
        <v>0</v>
      </c>
      <c r="AT258" s="65">
        <f t="shared" ca="1" si="169"/>
        <v>0</v>
      </c>
      <c r="AU258" s="65">
        <f t="shared" ca="1" si="169"/>
        <v>0</v>
      </c>
      <c r="AV258" s="65">
        <f t="shared" ca="1" si="169"/>
        <v>0</v>
      </c>
      <c r="AW258" s="65">
        <f t="shared" ca="1" si="169"/>
        <v>0</v>
      </c>
      <c r="AX258" s="65">
        <f t="shared" ca="1" si="169"/>
        <v>0</v>
      </c>
      <c r="AY258" s="65">
        <f t="shared" ca="1" si="169"/>
        <v>0</v>
      </c>
      <c r="AZ258" s="65">
        <f t="shared" ca="1" si="169"/>
        <v>0</v>
      </c>
      <c r="BA258" s="65">
        <f t="shared" ca="1" si="169"/>
        <v>0</v>
      </c>
      <c r="BB258" s="65">
        <f t="shared" ca="1" si="169"/>
        <v>0</v>
      </c>
      <c r="BC258" s="65">
        <f t="shared" ca="1" si="169"/>
        <v>0</v>
      </c>
      <c r="BD258" s="65">
        <f t="shared" ca="1" si="169"/>
        <v>0</v>
      </c>
      <c r="BE258" s="65">
        <f t="shared" ca="1" si="169"/>
        <v>0</v>
      </c>
      <c r="BF258" s="65">
        <f t="shared" ca="1" si="169"/>
        <v>0</v>
      </c>
      <c r="BG258" s="65">
        <f t="shared" ca="1" si="169"/>
        <v>0</v>
      </c>
      <c r="BH258" s="65">
        <f t="shared" ca="1" si="169"/>
        <v>0</v>
      </c>
      <c r="BI258" s="65">
        <f t="shared" ca="1" si="169"/>
        <v>0</v>
      </c>
      <c r="BJ258" s="65">
        <f t="shared" ca="1" si="169"/>
        <v>0</v>
      </c>
      <c r="BK258" s="65">
        <f t="shared" ca="1" si="169"/>
        <v>0</v>
      </c>
      <c r="BL258" s="65">
        <f t="shared" ca="1" si="169"/>
        <v>0</v>
      </c>
      <c r="BM258" s="65">
        <f t="shared" ca="1" si="169"/>
        <v>0</v>
      </c>
      <c r="BN258" s="65">
        <f t="shared" ca="1" si="169"/>
        <v>0</v>
      </c>
      <c r="BO258" s="65">
        <f t="shared" ca="1" si="169"/>
        <v>0</v>
      </c>
      <c r="BP258" s="65">
        <f t="shared" ca="1" si="169"/>
        <v>0</v>
      </c>
      <c r="BQ258" s="65">
        <f t="shared" ca="1" si="169"/>
        <v>0</v>
      </c>
      <c r="BR258" s="65">
        <f t="shared" ca="1" si="169"/>
        <v>0</v>
      </c>
      <c r="BS258" s="65">
        <f t="shared" ca="1" si="169"/>
        <v>0</v>
      </c>
      <c r="BT258" s="65">
        <f t="shared" ca="1" si="169"/>
        <v>0</v>
      </c>
      <c r="BU258" s="65">
        <f t="shared" ca="1" si="169"/>
        <v>0</v>
      </c>
      <c r="BV258" s="65">
        <f t="shared" ca="1" si="169"/>
        <v>0</v>
      </c>
      <c r="BW258" s="65">
        <f t="shared" ca="1" si="169"/>
        <v>0</v>
      </c>
      <c r="BX258" s="65">
        <f t="shared" ca="1" si="169"/>
        <v>0</v>
      </c>
      <c r="BY258" s="65">
        <f t="shared" ca="1" si="169"/>
        <v>0</v>
      </c>
      <c r="BZ258" s="65">
        <f t="shared" ca="1" si="169"/>
        <v>0</v>
      </c>
      <c r="CA258" s="65">
        <f t="shared" ca="1" si="169"/>
        <v>0</v>
      </c>
      <c r="CB258" s="65">
        <f t="shared" ca="1" si="169"/>
        <v>0</v>
      </c>
      <c r="CC258" s="65">
        <f t="shared" ca="1" si="169"/>
        <v>0</v>
      </c>
      <c r="CD258" s="65">
        <f t="shared" ca="1" si="169"/>
        <v>0</v>
      </c>
      <c r="CE258" s="65">
        <f t="shared" ca="1" si="169"/>
        <v>0</v>
      </c>
      <c r="CF258" s="65">
        <f t="shared" ca="1" si="169"/>
        <v>0</v>
      </c>
    </row>
    <row r="259" spans="2:84" s="53" customFormat="1" ht="12" x14ac:dyDescent="0.25">
      <c r="B259" s="50">
        <f>ROW()</f>
        <v>259</v>
      </c>
      <c r="O259" s="56"/>
      <c r="P259" s="57"/>
      <c r="Q259" s="58"/>
      <c r="U259" s="62"/>
      <c r="W259" s="61"/>
      <c r="X259" s="65">
        <f t="shared" ca="1" si="165"/>
        <v>0</v>
      </c>
      <c r="Y259" s="65">
        <f t="shared" ca="1" si="164"/>
        <v>0</v>
      </c>
      <c r="Z259" s="65">
        <f t="shared" ca="1" si="164"/>
        <v>0</v>
      </c>
      <c r="AA259" s="65">
        <f t="shared" ca="1" si="164"/>
        <v>0</v>
      </c>
      <c r="AB259" s="65">
        <f t="shared" ca="1" si="164"/>
        <v>0</v>
      </c>
      <c r="AC259" s="65">
        <f t="shared" ca="1" si="164"/>
        <v>0</v>
      </c>
      <c r="AD259" s="65">
        <f t="shared" ca="1" si="164"/>
        <v>0</v>
      </c>
      <c r="AE259" s="65">
        <f t="shared" ca="1" si="164"/>
        <v>0</v>
      </c>
      <c r="AF259" s="65">
        <f t="shared" ca="1" si="164"/>
        <v>0</v>
      </c>
      <c r="AG259" s="65">
        <f t="shared" ca="1" si="164"/>
        <v>0</v>
      </c>
      <c r="AH259" s="65">
        <f t="shared" ca="1" si="164"/>
        <v>0</v>
      </c>
      <c r="AI259" s="65">
        <f t="shared" ca="1" si="164"/>
        <v>0</v>
      </c>
      <c r="AJ259" s="65">
        <f t="shared" ca="1" si="169"/>
        <v>0</v>
      </c>
      <c r="AK259" s="65">
        <f t="shared" ca="1" si="169"/>
        <v>0</v>
      </c>
      <c r="AL259" s="65">
        <f t="shared" ca="1" si="169"/>
        <v>0</v>
      </c>
      <c r="AM259" s="65">
        <f t="shared" ca="1" si="169"/>
        <v>0</v>
      </c>
      <c r="AN259" s="65">
        <f t="shared" ca="1" si="169"/>
        <v>0</v>
      </c>
      <c r="AO259" s="65">
        <f t="shared" ca="1" si="169"/>
        <v>0</v>
      </c>
      <c r="AP259" s="65">
        <f t="shared" ca="1" si="169"/>
        <v>0</v>
      </c>
      <c r="AQ259" s="65">
        <f t="shared" ca="1" si="169"/>
        <v>0</v>
      </c>
      <c r="AR259" s="65">
        <f t="shared" ca="1" si="169"/>
        <v>0</v>
      </c>
      <c r="AS259" s="65">
        <f t="shared" ca="1" si="169"/>
        <v>0</v>
      </c>
      <c r="AT259" s="65">
        <f t="shared" ca="1" si="169"/>
        <v>0</v>
      </c>
      <c r="AU259" s="65">
        <f t="shared" ca="1" si="169"/>
        <v>0</v>
      </c>
      <c r="AV259" s="65">
        <f t="shared" ca="1" si="169"/>
        <v>0</v>
      </c>
      <c r="AW259" s="65">
        <f t="shared" ca="1" si="169"/>
        <v>0</v>
      </c>
      <c r="AX259" s="65">
        <f t="shared" ca="1" si="169"/>
        <v>0</v>
      </c>
      <c r="AY259" s="65">
        <f t="shared" ca="1" si="169"/>
        <v>0</v>
      </c>
      <c r="AZ259" s="65">
        <f t="shared" ca="1" si="169"/>
        <v>0</v>
      </c>
      <c r="BA259" s="65">
        <f t="shared" ca="1" si="169"/>
        <v>0</v>
      </c>
      <c r="BB259" s="65">
        <f t="shared" ca="1" si="169"/>
        <v>0</v>
      </c>
      <c r="BC259" s="65">
        <f t="shared" ca="1" si="169"/>
        <v>0</v>
      </c>
      <c r="BD259" s="65">
        <f t="shared" ca="1" si="169"/>
        <v>0</v>
      </c>
      <c r="BE259" s="65">
        <f t="shared" ca="1" si="169"/>
        <v>0</v>
      </c>
      <c r="BF259" s="65">
        <f t="shared" ca="1" si="169"/>
        <v>0</v>
      </c>
      <c r="BG259" s="65">
        <f t="shared" ca="1" si="169"/>
        <v>0</v>
      </c>
      <c r="BH259" s="65">
        <f t="shared" ca="1" si="169"/>
        <v>0</v>
      </c>
      <c r="BI259" s="65">
        <f t="shared" ca="1" si="169"/>
        <v>0</v>
      </c>
      <c r="BJ259" s="65">
        <f t="shared" ca="1" si="169"/>
        <v>0</v>
      </c>
      <c r="BK259" s="65">
        <f t="shared" ca="1" si="169"/>
        <v>0</v>
      </c>
      <c r="BL259" s="65">
        <f t="shared" ca="1" si="169"/>
        <v>0</v>
      </c>
      <c r="BM259" s="65">
        <f t="shared" ca="1" si="169"/>
        <v>0</v>
      </c>
      <c r="BN259" s="65">
        <f t="shared" ca="1" si="169"/>
        <v>0</v>
      </c>
      <c r="BO259" s="65">
        <f t="shared" ca="1" si="169"/>
        <v>0</v>
      </c>
      <c r="BP259" s="65">
        <f t="shared" ca="1" si="169"/>
        <v>0</v>
      </c>
      <c r="BQ259" s="65">
        <f t="shared" ca="1" si="169"/>
        <v>0</v>
      </c>
      <c r="BR259" s="65">
        <f t="shared" ca="1" si="169"/>
        <v>0</v>
      </c>
      <c r="BS259" s="65">
        <f t="shared" ca="1" si="169"/>
        <v>0</v>
      </c>
      <c r="BT259" s="65">
        <f t="shared" ca="1" si="169"/>
        <v>0</v>
      </c>
      <c r="BU259" s="65">
        <f t="shared" ca="1" si="169"/>
        <v>0</v>
      </c>
      <c r="BV259" s="65">
        <f t="shared" ca="1" si="169"/>
        <v>0</v>
      </c>
      <c r="BW259" s="65">
        <f t="shared" ca="1" si="169"/>
        <v>0</v>
      </c>
      <c r="BX259" s="65">
        <f t="shared" ca="1" si="169"/>
        <v>0</v>
      </c>
      <c r="BY259" s="65">
        <f t="shared" ca="1" si="169"/>
        <v>0</v>
      </c>
      <c r="BZ259" s="65">
        <f t="shared" ca="1" si="169"/>
        <v>0</v>
      </c>
      <c r="CA259" s="65">
        <f t="shared" ca="1" si="169"/>
        <v>0</v>
      </c>
      <c r="CB259" s="65">
        <f t="shared" ca="1" si="169"/>
        <v>0</v>
      </c>
      <c r="CC259" s="65">
        <f t="shared" ca="1" si="169"/>
        <v>0</v>
      </c>
      <c r="CD259" s="65">
        <f t="shared" ca="1" si="169"/>
        <v>0</v>
      </c>
      <c r="CE259" s="65">
        <f t="shared" ca="1" si="169"/>
        <v>0</v>
      </c>
      <c r="CF259" s="65">
        <f t="shared" ca="1" si="169"/>
        <v>0</v>
      </c>
    </row>
    <row r="260" spans="2:84" s="53" customFormat="1" ht="12" x14ac:dyDescent="0.25">
      <c r="B260" s="50">
        <f>ROW()</f>
        <v>260</v>
      </c>
      <c r="O260" s="56"/>
      <c r="P260" s="57"/>
      <c r="Q260" s="58"/>
      <c r="U260" s="62"/>
      <c r="W260" s="61"/>
      <c r="X260" s="65">
        <f t="shared" ca="1" si="165"/>
        <v>0</v>
      </c>
      <c r="Y260" s="65">
        <f t="shared" ca="1" si="164"/>
        <v>0</v>
      </c>
      <c r="Z260" s="65">
        <f t="shared" ref="Y260:AI281" ca="1" si="170">SUMIFS(INDIRECT("Prcsses!"&amp;ADDRESS($B260,$X$2)&amp;":"&amp;ADDRESS($B260,$X$2-1+$P$8)),INDIRECT("Prcsses!"&amp;ADDRESS($B$8,$X$2)&amp;":"&amp;ADDRESS($B$8,$X$2-1+$P$8)),Z$8)</f>
        <v>0</v>
      </c>
      <c r="AA260" s="65">
        <f t="shared" ca="1" si="170"/>
        <v>0</v>
      </c>
      <c r="AB260" s="65">
        <f t="shared" ca="1" si="170"/>
        <v>0</v>
      </c>
      <c r="AC260" s="65">
        <f t="shared" ca="1" si="170"/>
        <v>0</v>
      </c>
      <c r="AD260" s="65">
        <f t="shared" ca="1" si="170"/>
        <v>0</v>
      </c>
      <c r="AE260" s="65">
        <f t="shared" ca="1" si="170"/>
        <v>0</v>
      </c>
      <c r="AF260" s="65">
        <f t="shared" ca="1" si="170"/>
        <v>0</v>
      </c>
      <c r="AG260" s="65">
        <f t="shared" ca="1" si="170"/>
        <v>0</v>
      </c>
      <c r="AH260" s="65">
        <f t="shared" ca="1" si="170"/>
        <v>0</v>
      </c>
      <c r="AI260" s="65">
        <f t="shared" ca="1" si="170"/>
        <v>0</v>
      </c>
      <c r="AJ260" s="65">
        <f t="shared" ca="1" si="169"/>
        <v>0</v>
      </c>
      <c r="AK260" s="65">
        <f t="shared" ca="1" si="169"/>
        <v>0</v>
      </c>
      <c r="AL260" s="65">
        <f t="shared" ca="1" si="169"/>
        <v>0</v>
      </c>
      <c r="AM260" s="65">
        <f t="shared" ca="1" si="169"/>
        <v>0</v>
      </c>
      <c r="AN260" s="65">
        <f t="shared" ca="1" si="169"/>
        <v>0</v>
      </c>
      <c r="AO260" s="65">
        <f t="shared" ca="1" si="169"/>
        <v>0</v>
      </c>
      <c r="AP260" s="65">
        <f t="shared" ca="1" si="169"/>
        <v>0</v>
      </c>
      <c r="AQ260" s="65">
        <f t="shared" ca="1" si="169"/>
        <v>0</v>
      </c>
      <c r="AR260" s="65">
        <f t="shared" ca="1" si="169"/>
        <v>0</v>
      </c>
      <c r="AS260" s="65">
        <f t="shared" ca="1" si="169"/>
        <v>0</v>
      </c>
      <c r="AT260" s="65">
        <f t="shared" ca="1" si="169"/>
        <v>0</v>
      </c>
      <c r="AU260" s="65">
        <f t="shared" ca="1" si="169"/>
        <v>0</v>
      </c>
      <c r="AV260" s="65">
        <f t="shared" ca="1" si="169"/>
        <v>0</v>
      </c>
      <c r="AW260" s="65">
        <f t="shared" ca="1" si="169"/>
        <v>0</v>
      </c>
      <c r="AX260" s="65">
        <f t="shared" ca="1" si="169"/>
        <v>0</v>
      </c>
      <c r="AY260" s="65">
        <f t="shared" ca="1" si="169"/>
        <v>0</v>
      </c>
      <c r="AZ260" s="65">
        <f t="shared" ca="1" si="169"/>
        <v>0</v>
      </c>
      <c r="BA260" s="65">
        <f t="shared" ca="1" si="169"/>
        <v>0</v>
      </c>
      <c r="BB260" s="65">
        <f t="shared" ca="1" si="169"/>
        <v>0</v>
      </c>
      <c r="BC260" s="65">
        <f t="shared" ca="1" si="169"/>
        <v>0</v>
      </c>
      <c r="BD260" s="65">
        <f t="shared" ca="1" si="169"/>
        <v>0</v>
      </c>
      <c r="BE260" s="65">
        <f t="shared" ca="1" si="169"/>
        <v>0</v>
      </c>
      <c r="BF260" s="65">
        <f t="shared" ca="1" si="169"/>
        <v>0</v>
      </c>
      <c r="BG260" s="65">
        <f t="shared" ca="1" si="169"/>
        <v>0</v>
      </c>
      <c r="BH260" s="65">
        <f t="shared" ca="1" si="169"/>
        <v>0</v>
      </c>
      <c r="BI260" s="65">
        <f t="shared" ca="1" si="169"/>
        <v>0</v>
      </c>
      <c r="BJ260" s="65">
        <f t="shared" ca="1" si="169"/>
        <v>0</v>
      </c>
      <c r="BK260" s="65">
        <f t="shared" ca="1" si="169"/>
        <v>0</v>
      </c>
      <c r="BL260" s="65">
        <f t="shared" ca="1" si="169"/>
        <v>0</v>
      </c>
      <c r="BM260" s="65">
        <f t="shared" ca="1" si="169"/>
        <v>0</v>
      </c>
      <c r="BN260" s="65">
        <f t="shared" ca="1" si="169"/>
        <v>0</v>
      </c>
      <c r="BO260" s="65">
        <f t="shared" ca="1" si="169"/>
        <v>0</v>
      </c>
      <c r="BP260" s="65">
        <f t="shared" ca="1" si="169"/>
        <v>0</v>
      </c>
      <c r="BQ260" s="65">
        <f t="shared" ca="1" si="169"/>
        <v>0</v>
      </c>
      <c r="BR260" s="65">
        <f t="shared" ca="1" si="169"/>
        <v>0</v>
      </c>
      <c r="BS260" s="65">
        <f t="shared" ca="1" si="169"/>
        <v>0</v>
      </c>
      <c r="BT260" s="65">
        <f t="shared" ca="1" si="169"/>
        <v>0</v>
      </c>
      <c r="BU260" s="65">
        <f t="shared" ca="1" si="169"/>
        <v>0</v>
      </c>
      <c r="BV260" s="65">
        <f t="shared" ca="1" si="169"/>
        <v>0</v>
      </c>
      <c r="BW260" s="65">
        <f t="shared" ca="1" si="169"/>
        <v>0</v>
      </c>
      <c r="BX260" s="65">
        <f t="shared" ca="1" si="169"/>
        <v>0</v>
      </c>
      <c r="BY260" s="65">
        <f t="shared" ca="1" si="169"/>
        <v>0</v>
      </c>
      <c r="BZ260" s="65">
        <f t="shared" ca="1" si="169"/>
        <v>0</v>
      </c>
      <c r="CA260" s="65">
        <f t="shared" ca="1" si="169"/>
        <v>0</v>
      </c>
      <c r="CB260" s="65">
        <f t="shared" ca="1" si="169"/>
        <v>0</v>
      </c>
      <c r="CC260" s="65">
        <f t="shared" ca="1" si="169"/>
        <v>0</v>
      </c>
      <c r="CD260" s="65">
        <f t="shared" ca="1" si="169"/>
        <v>0</v>
      </c>
      <c r="CE260" s="65">
        <f t="shared" ca="1" si="169"/>
        <v>0</v>
      </c>
      <c r="CF260" s="65">
        <f t="shared" ca="1" si="169"/>
        <v>0</v>
      </c>
    </row>
    <row r="261" spans="2:84" s="53" customFormat="1" ht="12" x14ac:dyDescent="0.25">
      <c r="B261" s="50">
        <f>ROW()</f>
        <v>261</v>
      </c>
      <c r="O261" s="56"/>
      <c r="P261" s="57"/>
      <c r="Q261" s="58"/>
      <c r="U261" s="62"/>
      <c r="W261" s="61"/>
      <c r="X261" s="65">
        <f t="shared" ca="1" si="165"/>
        <v>0</v>
      </c>
      <c r="Y261" s="65">
        <f t="shared" ca="1" si="170"/>
        <v>0</v>
      </c>
      <c r="Z261" s="65">
        <f t="shared" ca="1" si="170"/>
        <v>0</v>
      </c>
      <c r="AA261" s="65">
        <f t="shared" ca="1" si="170"/>
        <v>0</v>
      </c>
      <c r="AB261" s="65">
        <f t="shared" ca="1" si="170"/>
        <v>0</v>
      </c>
      <c r="AC261" s="65">
        <f t="shared" ca="1" si="170"/>
        <v>0</v>
      </c>
      <c r="AD261" s="65">
        <f t="shared" ca="1" si="170"/>
        <v>0</v>
      </c>
      <c r="AE261" s="65">
        <f t="shared" ca="1" si="170"/>
        <v>0</v>
      </c>
      <c r="AF261" s="65">
        <f t="shared" ca="1" si="170"/>
        <v>0</v>
      </c>
      <c r="AG261" s="65">
        <f t="shared" ca="1" si="170"/>
        <v>0</v>
      </c>
      <c r="AH261" s="65">
        <f t="shared" ca="1" si="170"/>
        <v>0</v>
      </c>
      <c r="AI261" s="65">
        <f t="shared" ca="1" si="170"/>
        <v>0</v>
      </c>
      <c r="AJ261" s="65">
        <f t="shared" ca="1" si="169"/>
        <v>0</v>
      </c>
      <c r="AK261" s="65">
        <f t="shared" ca="1" si="169"/>
        <v>0</v>
      </c>
      <c r="AL261" s="65">
        <f t="shared" ca="1" si="169"/>
        <v>0</v>
      </c>
      <c r="AM261" s="65">
        <f t="shared" ca="1" si="169"/>
        <v>0</v>
      </c>
      <c r="AN261" s="65">
        <f t="shared" ca="1" si="169"/>
        <v>0</v>
      </c>
      <c r="AO261" s="65">
        <f t="shared" ca="1" si="169"/>
        <v>0</v>
      </c>
      <c r="AP261" s="65">
        <f t="shared" ca="1" si="169"/>
        <v>0</v>
      </c>
      <c r="AQ261" s="65">
        <f t="shared" ca="1" si="169"/>
        <v>0</v>
      </c>
      <c r="AR261" s="65">
        <f t="shared" ca="1" si="169"/>
        <v>0</v>
      </c>
      <c r="AS261" s="65">
        <f t="shared" ca="1" si="169"/>
        <v>0</v>
      </c>
      <c r="AT261" s="65">
        <f t="shared" ca="1" si="169"/>
        <v>0</v>
      </c>
      <c r="AU261" s="65">
        <f t="shared" ca="1" si="169"/>
        <v>0</v>
      </c>
      <c r="AV261" s="65">
        <f t="shared" ca="1" si="169"/>
        <v>0</v>
      </c>
      <c r="AW261" s="65">
        <f t="shared" ca="1" si="169"/>
        <v>0</v>
      </c>
      <c r="AX261" s="65">
        <f t="shared" ca="1" si="169"/>
        <v>0</v>
      </c>
      <c r="AY261" s="65">
        <f t="shared" ca="1" si="169"/>
        <v>0</v>
      </c>
      <c r="AZ261" s="65">
        <f t="shared" ca="1" si="169"/>
        <v>0</v>
      </c>
      <c r="BA261" s="65">
        <f t="shared" ca="1" si="169"/>
        <v>0</v>
      </c>
      <c r="BB261" s="65">
        <f t="shared" ca="1" si="169"/>
        <v>0</v>
      </c>
      <c r="BC261" s="65">
        <f t="shared" ca="1" si="169"/>
        <v>0</v>
      </c>
      <c r="BD261" s="65">
        <f t="shared" ca="1" si="169"/>
        <v>0</v>
      </c>
      <c r="BE261" s="65">
        <f t="shared" ca="1" si="169"/>
        <v>0</v>
      </c>
      <c r="BF261" s="65">
        <f t="shared" ca="1" si="169"/>
        <v>0</v>
      </c>
      <c r="BG261" s="65">
        <f t="shared" ca="1" si="169"/>
        <v>0</v>
      </c>
      <c r="BH261" s="65">
        <f t="shared" ca="1" si="169"/>
        <v>0</v>
      </c>
      <c r="BI261" s="65">
        <f t="shared" ca="1" si="169"/>
        <v>0</v>
      </c>
      <c r="BJ261" s="65">
        <f t="shared" ca="1" si="169"/>
        <v>0</v>
      </c>
      <c r="BK261" s="65">
        <f t="shared" ca="1" si="169"/>
        <v>0</v>
      </c>
      <c r="BL261" s="65">
        <f t="shared" ca="1" si="169"/>
        <v>0</v>
      </c>
      <c r="BM261" s="65">
        <f t="shared" ca="1" si="169"/>
        <v>0</v>
      </c>
      <c r="BN261" s="65">
        <f t="shared" ca="1" si="169"/>
        <v>0</v>
      </c>
      <c r="BO261" s="65">
        <f t="shared" ca="1" si="169"/>
        <v>0</v>
      </c>
      <c r="BP261" s="65">
        <f t="shared" ca="1" si="169"/>
        <v>0</v>
      </c>
      <c r="BQ261" s="65">
        <f t="shared" ca="1" si="169"/>
        <v>0</v>
      </c>
      <c r="BR261" s="65">
        <f t="shared" ca="1" si="169"/>
        <v>0</v>
      </c>
      <c r="BS261" s="65">
        <f t="shared" ca="1" si="169"/>
        <v>0</v>
      </c>
      <c r="BT261" s="65">
        <f t="shared" ca="1" si="169"/>
        <v>0</v>
      </c>
      <c r="BU261" s="65">
        <f t="shared" ca="1" si="169"/>
        <v>0</v>
      </c>
      <c r="BV261" s="65">
        <f t="shared" ca="1" si="169"/>
        <v>0</v>
      </c>
      <c r="BW261" s="65">
        <f t="shared" ca="1" si="169"/>
        <v>0</v>
      </c>
      <c r="BX261" s="65">
        <f t="shared" ca="1" si="169"/>
        <v>0</v>
      </c>
      <c r="BY261" s="65">
        <f t="shared" ca="1" si="169"/>
        <v>0</v>
      </c>
      <c r="BZ261" s="65">
        <f t="shared" ca="1" si="169"/>
        <v>0</v>
      </c>
      <c r="CA261" s="65">
        <f t="shared" ca="1" si="169"/>
        <v>0</v>
      </c>
      <c r="CB261" s="65">
        <f t="shared" ca="1" si="169"/>
        <v>0</v>
      </c>
      <c r="CC261" s="65">
        <f t="shared" ca="1" si="169"/>
        <v>0</v>
      </c>
      <c r="CD261" s="65">
        <f t="shared" ca="1" si="169"/>
        <v>0</v>
      </c>
      <c r="CE261" s="65">
        <f t="shared" ca="1" si="169"/>
        <v>0</v>
      </c>
      <c r="CF261" s="65">
        <f t="shared" ca="1" si="169"/>
        <v>0</v>
      </c>
    </row>
    <row r="262" spans="2:84" s="53" customFormat="1" ht="12" x14ac:dyDescent="0.25">
      <c r="B262" s="50">
        <f>ROW()</f>
        <v>262</v>
      </c>
      <c r="O262" s="56"/>
      <c r="P262" s="57"/>
      <c r="Q262" s="58"/>
      <c r="U262" s="62"/>
      <c r="W262" s="61"/>
      <c r="X262" s="65">
        <f t="shared" ca="1" si="165"/>
        <v>0</v>
      </c>
      <c r="Y262" s="65">
        <f t="shared" ca="1" si="170"/>
        <v>0</v>
      </c>
      <c r="Z262" s="65">
        <f t="shared" ca="1" si="170"/>
        <v>0</v>
      </c>
      <c r="AA262" s="65">
        <f t="shared" ca="1" si="170"/>
        <v>0</v>
      </c>
      <c r="AB262" s="65">
        <f t="shared" ca="1" si="170"/>
        <v>0</v>
      </c>
      <c r="AC262" s="65">
        <f t="shared" ca="1" si="170"/>
        <v>0</v>
      </c>
      <c r="AD262" s="65">
        <f t="shared" ca="1" si="170"/>
        <v>0</v>
      </c>
      <c r="AE262" s="65">
        <f t="shared" ca="1" si="170"/>
        <v>0</v>
      </c>
      <c r="AF262" s="65">
        <f t="shared" ca="1" si="170"/>
        <v>0</v>
      </c>
      <c r="AG262" s="65">
        <f t="shared" ca="1" si="170"/>
        <v>0</v>
      </c>
      <c r="AH262" s="65">
        <f t="shared" ca="1" si="170"/>
        <v>0</v>
      </c>
      <c r="AI262" s="65">
        <f t="shared" ca="1" si="170"/>
        <v>0</v>
      </c>
      <c r="AJ262" s="65">
        <f t="shared" ca="1" si="169"/>
        <v>0</v>
      </c>
      <c r="AK262" s="65">
        <f t="shared" ca="1" si="169"/>
        <v>0</v>
      </c>
      <c r="AL262" s="65">
        <f t="shared" ca="1" si="169"/>
        <v>0</v>
      </c>
      <c r="AM262" s="65">
        <f t="shared" ca="1" si="169"/>
        <v>0</v>
      </c>
      <c r="AN262" s="65">
        <f t="shared" ca="1" si="169"/>
        <v>0</v>
      </c>
      <c r="AO262" s="65">
        <f t="shared" ca="1" si="169"/>
        <v>0</v>
      </c>
      <c r="AP262" s="65">
        <f t="shared" ca="1" si="169"/>
        <v>0</v>
      </c>
      <c r="AQ262" s="65">
        <f t="shared" ca="1" si="169"/>
        <v>0</v>
      </c>
      <c r="AR262" s="65">
        <f t="shared" ca="1" si="169"/>
        <v>0</v>
      </c>
      <c r="AS262" s="65">
        <f t="shared" ca="1" si="169"/>
        <v>0</v>
      </c>
      <c r="AT262" s="65">
        <f t="shared" ca="1" si="169"/>
        <v>0</v>
      </c>
      <c r="AU262" s="65">
        <f t="shared" ca="1" si="169"/>
        <v>0</v>
      </c>
      <c r="AV262" s="65">
        <f t="shared" ca="1" si="169"/>
        <v>0</v>
      </c>
      <c r="AW262" s="65">
        <f t="shared" ca="1" si="169"/>
        <v>0</v>
      </c>
      <c r="AX262" s="65">
        <f t="shared" ref="AJ262:CF267" ca="1" si="171">SUMIFS(INDIRECT("Prcsses!"&amp;ADDRESS($B262,$X$2)&amp;":"&amp;ADDRESS($B262,$X$2-1+$P$8)),INDIRECT("Prcsses!"&amp;ADDRESS($B$8,$X$2)&amp;":"&amp;ADDRESS($B$8,$X$2-1+$P$8)),AX$8)</f>
        <v>0</v>
      </c>
      <c r="AY262" s="65">
        <f t="shared" ca="1" si="171"/>
        <v>0</v>
      </c>
      <c r="AZ262" s="65">
        <f t="shared" ca="1" si="171"/>
        <v>0</v>
      </c>
      <c r="BA262" s="65">
        <f t="shared" ca="1" si="171"/>
        <v>0</v>
      </c>
      <c r="BB262" s="65">
        <f t="shared" ca="1" si="171"/>
        <v>0</v>
      </c>
      <c r="BC262" s="65">
        <f t="shared" ca="1" si="171"/>
        <v>0</v>
      </c>
      <c r="BD262" s="65">
        <f t="shared" ca="1" si="171"/>
        <v>0</v>
      </c>
      <c r="BE262" s="65">
        <f t="shared" ca="1" si="171"/>
        <v>0</v>
      </c>
      <c r="BF262" s="65">
        <f t="shared" ca="1" si="171"/>
        <v>0</v>
      </c>
      <c r="BG262" s="65">
        <f t="shared" ca="1" si="171"/>
        <v>0</v>
      </c>
      <c r="BH262" s="65">
        <f t="shared" ca="1" si="171"/>
        <v>0</v>
      </c>
      <c r="BI262" s="65">
        <f t="shared" ca="1" si="171"/>
        <v>0</v>
      </c>
      <c r="BJ262" s="65">
        <f t="shared" ca="1" si="171"/>
        <v>0</v>
      </c>
      <c r="BK262" s="65">
        <f t="shared" ca="1" si="171"/>
        <v>0</v>
      </c>
      <c r="BL262" s="65">
        <f t="shared" ca="1" si="171"/>
        <v>0</v>
      </c>
      <c r="BM262" s="65">
        <f t="shared" ca="1" si="171"/>
        <v>0</v>
      </c>
      <c r="BN262" s="65">
        <f t="shared" ca="1" si="171"/>
        <v>0</v>
      </c>
      <c r="BO262" s="65">
        <f t="shared" ca="1" si="171"/>
        <v>0</v>
      </c>
      <c r="BP262" s="65">
        <f t="shared" ca="1" si="171"/>
        <v>0</v>
      </c>
      <c r="BQ262" s="65">
        <f t="shared" ca="1" si="171"/>
        <v>0</v>
      </c>
      <c r="BR262" s="65">
        <f t="shared" ca="1" si="171"/>
        <v>0</v>
      </c>
      <c r="BS262" s="65">
        <f t="shared" ca="1" si="171"/>
        <v>0</v>
      </c>
      <c r="BT262" s="65">
        <f t="shared" ca="1" si="171"/>
        <v>0</v>
      </c>
      <c r="BU262" s="65">
        <f t="shared" ca="1" si="171"/>
        <v>0</v>
      </c>
      <c r="BV262" s="65">
        <f t="shared" ca="1" si="171"/>
        <v>0</v>
      </c>
      <c r="BW262" s="65">
        <f t="shared" ca="1" si="171"/>
        <v>0</v>
      </c>
      <c r="BX262" s="65">
        <f t="shared" ca="1" si="171"/>
        <v>0</v>
      </c>
      <c r="BY262" s="65">
        <f t="shared" ca="1" si="171"/>
        <v>0</v>
      </c>
      <c r="BZ262" s="65">
        <f t="shared" ca="1" si="171"/>
        <v>0</v>
      </c>
      <c r="CA262" s="65">
        <f t="shared" ca="1" si="171"/>
        <v>0</v>
      </c>
      <c r="CB262" s="65">
        <f t="shared" ca="1" si="171"/>
        <v>0</v>
      </c>
      <c r="CC262" s="65">
        <f t="shared" ca="1" si="171"/>
        <v>0</v>
      </c>
      <c r="CD262" s="65">
        <f t="shared" ca="1" si="171"/>
        <v>0</v>
      </c>
      <c r="CE262" s="65">
        <f t="shared" ca="1" si="171"/>
        <v>0</v>
      </c>
      <c r="CF262" s="65">
        <f t="shared" ca="1" si="171"/>
        <v>0</v>
      </c>
    </row>
    <row r="263" spans="2:84" s="53" customFormat="1" ht="12" x14ac:dyDescent="0.25">
      <c r="B263" s="50">
        <f>ROW()</f>
        <v>263</v>
      </c>
      <c r="O263" s="56"/>
      <c r="P263" s="57"/>
      <c r="Q263" s="58"/>
      <c r="U263" s="62"/>
      <c r="W263" s="61"/>
      <c r="X263" s="65">
        <f t="shared" ca="1" si="165"/>
        <v>0</v>
      </c>
      <c r="Y263" s="65">
        <f t="shared" ca="1" si="170"/>
        <v>0</v>
      </c>
      <c r="Z263" s="65">
        <f t="shared" ca="1" si="170"/>
        <v>0</v>
      </c>
      <c r="AA263" s="65">
        <f t="shared" ca="1" si="170"/>
        <v>0</v>
      </c>
      <c r="AB263" s="65">
        <f t="shared" ca="1" si="170"/>
        <v>0</v>
      </c>
      <c r="AC263" s="65">
        <f t="shared" ca="1" si="170"/>
        <v>0</v>
      </c>
      <c r="AD263" s="65">
        <f t="shared" ca="1" si="170"/>
        <v>0</v>
      </c>
      <c r="AE263" s="65">
        <f t="shared" ca="1" si="170"/>
        <v>0</v>
      </c>
      <c r="AF263" s="65">
        <f t="shared" ca="1" si="170"/>
        <v>0</v>
      </c>
      <c r="AG263" s="65">
        <f t="shared" ca="1" si="170"/>
        <v>0</v>
      </c>
      <c r="AH263" s="65">
        <f t="shared" ca="1" si="170"/>
        <v>0</v>
      </c>
      <c r="AI263" s="65">
        <f t="shared" ca="1" si="170"/>
        <v>0</v>
      </c>
      <c r="AJ263" s="65">
        <f t="shared" ca="1" si="171"/>
        <v>0</v>
      </c>
      <c r="AK263" s="65">
        <f t="shared" ca="1" si="171"/>
        <v>0</v>
      </c>
      <c r="AL263" s="65">
        <f t="shared" ca="1" si="171"/>
        <v>0</v>
      </c>
      <c r="AM263" s="65">
        <f t="shared" ca="1" si="171"/>
        <v>0</v>
      </c>
      <c r="AN263" s="65">
        <f t="shared" ca="1" si="171"/>
        <v>0</v>
      </c>
      <c r="AO263" s="65">
        <f t="shared" ca="1" si="171"/>
        <v>0</v>
      </c>
      <c r="AP263" s="65">
        <f t="shared" ca="1" si="171"/>
        <v>0</v>
      </c>
      <c r="AQ263" s="65">
        <f t="shared" ca="1" si="171"/>
        <v>0</v>
      </c>
      <c r="AR263" s="65">
        <f t="shared" ca="1" si="171"/>
        <v>0</v>
      </c>
      <c r="AS263" s="65">
        <f t="shared" ca="1" si="171"/>
        <v>0</v>
      </c>
      <c r="AT263" s="65">
        <f t="shared" ca="1" si="171"/>
        <v>0</v>
      </c>
      <c r="AU263" s="65">
        <f t="shared" ca="1" si="171"/>
        <v>0</v>
      </c>
      <c r="AV263" s="65">
        <f t="shared" ca="1" si="171"/>
        <v>0</v>
      </c>
      <c r="AW263" s="65">
        <f t="shared" ca="1" si="171"/>
        <v>0</v>
      </c>
      <c r="AX263" s="65">
        <f t="shared" ca="1" si="171"/>
        <v>0</v>
      </c>
      <c r="AY263" s="65">
        <f t="shared" ca="1" si="171"/>
        <v>0</v>
      </c>
      <c r="AZ263" s="65">
        <f t="shared" ca="1" si="171"/>
        <v>0</v>
      </c>
      <c r="BA263" s="65">
        <f t="shared" ca="1" si="171"/>
        <v>0</v>
      </c>
      <c r="BB263" s="65">
        <f t="shared" ca="1" si="171"/>
        <v>0</v>
      </c>
      <c r="BC263" s="65">
        <f t="shared" ca="1" si="171"/>
        <v>0</v>
      </c>
      <c r="BD263" s="65">
        <f t="shared" ca="1" si="171"/>
        <v>0</v>
      </c>
      <c r="BE263" s="65">
        <f t="shared" ca="1" si="171"/>
        <v>0</v>
      </c>
      <c r="BF263" s="65">
        <f t="shared" ca="1" si="171"/>
        <v>0</v>
      </c>
      <c r="BG263" s="65">
        <f t="shared" ca="1" si="171"/>
        <v>0</v>
      </c>
      <c r="BH263" s="65">
        <f t="shared" ca="1" si="171"/>
        <v>0</v>
      </c>
      <c r="BI263" s="65">
        <f t="shared" ca="1" si="171"/>
        <v>0</v>
      </c>
      <c r="BJ263" s="65">
        <f t="shared" ca="1" si="171"/>
        <v>0</v>
      </c>
      <c r="BK263" s="65">
        <f t="shared" ca="1" si="171"/>
        <v>0</v>
      </c>
      <c r="BL263" s="65">
        <f t="shared" ca="1" si="171"/>
        <v>0</v>
      </c>
      <c r="BM263" s="65">
        <f t="shared" ca="1" si="171"/>
        <v>0</v>
      </c>
      <c r="BN263" s="65">
        <f t="shared" ca="1" si="171"/>
        <v>0</v>
      </c>
      <c r="BO263" s="65">
        <f t="shared" ca="1" si="171"/>
        <v>0</v>
      </c>
      <c r="BP263" s="65">
        <f t="shared" ca="1" si="171"/>
        <v>0</v>
      </c>
      <c r="BQ263" s="65">
        <f t="shared" ca="1" si="171"/>
        <v>0</v>
      </c>
      <c r="BR263" s="65">
        <f t="shared" ca="1" si="171"/>
        <v>0</v>
      </c>
      <c r="BS263" s="65">
        <f t="shared" ca="1" si="171"/>
        <v>0</v>
      </c>
      <c r="BT263" s="65">
        <f t="shared" ca="1" si="171"/>
        <v>0</v>
      </c>
      <c r="BU263" s="65">
        <f t="shared" ca="1" si="171"/>
        <v>0</v>
      </c>
      <c r="BV263" s="65">
        <f t="shared" ca="1" si="171"/>
        <v>0</v>
      </c>
      <c r="BW263" s="65">
        <f t="shared" ca="1" si="171"/>
        <v>0</v>
      </c>
      <c r="BX263" s="65">
        <f t="shared" ca="1" si="171"/>
        <v>0</v>
      </c>
      <c r="BY263" s="65">
        <f t="shared" ca="1" si="171"/>
        <v>0</v>
      </c>
      <c r="BZ263" s="65">
        <f t="shared" ca="1" si="171"/>
        <v>0</v>
      </c>
      <c r="CA263" s="65">
        <f t="shared" ca="1" si="171"/>
        <v>0</v>
      </c>
      <c r="CB263" s="65">
        <f t="shared" ca="1" si="171"/>
        <v>0</v>
      </c>
      <c r="CC263" s="65">
        <f t="shared" ca="1" si="171"/>
        <v>0</v>
      </c>
      <c r="CD263" s="65">
        <f t="shared" ca="1" si="171"/>
        <v>0</v>
      </c>
      <c r="CE263" s="65">
        <f t="shared" ca="1" si="171"/>
        <v>0</v>
      </c>
      <c r="CF263" s="65">
        <f t="shared" ca="1" si="171"/>
        <v>0</v>
      </c>
    </row>
    <row r="264" spans="2:84" s="53" customFormat="1" ht="12" x14ac:dyDescent="0.25">
      <c r="B264" s="50">
        <f>ROW()</f>
        <v>264</v>
      </c>
      <c r="O264" s="56"/>
      <c r="P264" s="57"/>
      <c r="Q264" s="58"/>
      <c r="U264" s="62"/>
      <c r="W264" s="61"/>
      <c r="X264" s="65">
        <f t="shared" ca="1" si="165"/>
        <v>0</v>
      </c>
      <c r="Y264" s="65">
        <f t="shared" ca="1" si="170"/>
        <v>0</v>
      </c>
      <c r="Z264" s="65">
        <f t="shared" ca="1" si="170"/>
        <v>0</v>
      </c>
      <c r="AA264" s="65">
        <f t="shared" ca="1" si="170"/>
        <v>0</v>
      </c>
      <c r="AB264" s="65">
        <f t="shared" ca="1" si="170"/>
        <v>0</v>
      </c>
      <c r="AC264" s="65">
        <f t="shared" ca="1" si="170"/>
        <v>0</v>
      </c>
      <c r="AD264" s="65">
        <f t="shared" ca="1" si="170"/>
        <v>0</v>
      </c>
      <c r="AE264" s="65">
        <f t="shared" ca="1" si="170"/>
        <v>0</v>
      </c>
      <c r="AF264" s="65">
        <f t="shared" ca="1" si="170"/>
        <v>0</v>
      </c>
      <c r="AG264" s="65">
        <f t="shared" ca="1" si="170"/>
        <v>0</v>
      </c>
      <c r="AH264" s="65">
        <f t="shared" ca="1" si="170"/>
        <v>0</v>
      </c>
      <c r="AI264" s="65">
        <f t="shared" ca="1" si="170"/>
        <v>0</v>
      </c>
      <c r="AJ264" s="65">
        <f t="shared" ca="1" si="171"/>
        <v>0</v>
      </c>
      <c r="AK264" s="65">
        <f t="shared" ca="1" si="171"/>
        <v>0</v>
      </c>
      <c r="AL264" s="65">
        <f t="shared" ca="1" si="171"/>
        <v>0</v>
      </c>
      <c r="AM264" s="65">
        <f t="shared" ca="1" si="171"/>
        <v>0</v>
      </c>
      <c r="AN264" s="65">
        <f t="shared" ca="1" si="171"/>
        <v>0</v>
      </c>
      <c r="AO264" s="65">
        <f t="shared" ca="1" si="171"/>
        <v>0</v>
      </c>
      <c r="AP264" s="65">
        <f t="shared" ca="1" si="171"/>
        <v>0</v>
      </c>
      <c r="AQ264" s="65">
        <f t="shared" ca="1" si="171"/>
        <v>0</v>
      </c>
      <c r="AR264" s="65">
        <f t="shared" ca="1" si="171"/>
        <v>0</v>
      </c>
      <c r="AS264" s="65">
        <f t="shared" ca="1" si="171"/>
        <v>0</v>
      </c>
      <c r="AT264" s="65">
        <f t="shared" ca="1" si="171"/>
        <v>0</v>
      </c>
      <c r="AU264" s="65">
        <f t="shared" ca="1" si="171"/>
        <v>0</v>
      </c>
      <c r="AV264" s="65">
        <f t="shared" ca="1" si="171"/>
        <v>0</v>
      </c>
      <c r="AW264" s="65">
        <f t="shared" ca="1" si="171"/>
        <v>0</v>
      </c>
      <c r="AX264" s="65">
        <f t="shared" ca="1" si="171"/>
        <v>0</v>
      </c>
      <c r="AY264" s="65">
        <f t="shared" ca="1" si="171"/>
        <v>0</v>
      </c>
      <c r="AZ264" s="65">
        <f t="shared" ca="1" si="171"/>
        <v>0</v>
      </c>
      <c r="BA264" s="65">
        <f t="shared" ca="1" si="171"/>
        <v>0</v>
      </c>
      <c r="BB264" s="65">
        <f t="shared" ca="1" si="171"/>
        <v>0</v>
      </c>
      <c r="BC264" s="65">
        <f t="shared" ca="1" si="171"/>
        <v>0</v>
      </c>
      <c r="BD264" s="65">
        <f t="shared" ca="1" si="171"/>
        <v>0</v>
      </c>
      <c r="BE264" s="65">
        <f t="shared" ca="1" si="171"/>
        <v>0</v>
      </c>
      <c r="BF264" s="65">
        <f t="shared" ca="1" si="171"/>
        <v>0</v>
      </c>
      <c r="BG264" s="65">
        <f t="shared" ca="1" si="171"/>
        <v>0</v>
      </c>
      <c r="BH264" s="65">
        <f t="shared" ca="1" si="171"/>
        <v>0</v>
      </c>
      <c r="BI264" s="65">
        <f t="shared" ca="1" si="171"/>
        <v>0</v>
      </c>
      <c r="BJ264" s="65">
        <f t="shared" ca="1" si="171"/>
        <v>0</v>
      </c>
      <c r="BK264" s="65">
        <f t="shared" ca="1" si="171"/>
        <v>0</v>
      </c>
      <c r="BL264" s="65">
        <f t="shared" ca="1" si="171"/>
        <v>0</v>
      </c>
      <c r="BM264" s="65">
        <f t="shared" ca="1" si="171"/>
        <v>0</v>
      </c>
      <c r="BN264" s="65">
        <f t="shared" ca="1" si="171"/>
        <v>0</v>
      </c>
      <c r="BO264" s="65">
        <f t="shared" ca="1" si="171"/>
        <v>0</v>
      </c>
      <c r="BP264" s="65">
        <f t="shared" ca="1" si="171"/>
        <v>0</v>
      </c>
      <c r="BQ264" s="65">
        <f t="shared" ca="1" si="171"/>
        <v>0</v>
      </c>
      <c r="BR264" s="65">
        <f t="shared" ca="1" si="171"/>
        <v>0</v>
      </c>
      <c r="BS264" s="65">
        <f t="shared" ca="1" si="171"/>
        <v>0</v>
      </c>
      <c r="BT264" s="65">
        <f t="shared" ca="1" si="171"/>
        <v>0</v>
      </c>
      <c r="BU264" s="65">
        <f t="shared" ca="1" si="171"/>
        <v>0</v>
      </c>
      <c r="BV264" s="65">
        <f t="shared" ca="1" si="171"/>
        <v>0</v>
      </c>
      <c r="BW264" s="65">
        <f t="shared" ca="1" si="171"/>
        <v>0</v>
      </c>
      <c r="BX264" s="65">
        <f t="shared" ca="1" si="171"/>
        <v>0</v>
      </c>
      <c r="BY264" s="65">
        <f t="shared" ca="1" si="171"/>
        <v>0</v>
      </c>
      <c r="BZ264" s="65">
        <f t="shared" ca="1" si="171"/>
        <v>0</v>
      </c>
      <c r="CA264" s="65">
        <f t="shared" ca="1" si="171"/>
        <v>0</v>
      </c>
      <c r="CB264" s="65">
        <f t="shared" ca="1" si="171"/>
        <v>0</v>
      </c>
      <c r="CC264" s="65">
        <f t="shared" ca="1" si="171"/>
        <v>0</v>
      </c>
      <c r="CD264" s="65">
        <f t="shared" ca="1" si="171"/>
        <v>0</v>
      </c>
      <c r="CE264" s="65">
        <f t="shared" ca="1" si="171"/>
        <v>0</v>
      </c>
      <c r="CF264" s="65">
        <f t="shared" ca="1" si="171"/>
        <v>0</v>
      </c>
    </row>
    <row r="265" spans="2:84" s="53" customFormat="1" ht="12" x14ac:dyDescent="0.25">
      <c r="B265" s="50">
        <f>ROW()</f>
        <v>265</v>
      </c>
      <c r="O265" s="56"/>
      <c r="P265" s="57"/>
      <c r="Q265" s="58"/>
      <c r="U265" s="62"/>
      <c r="W265" s="61"/>
      <c r="X265" s="65">
        <f t="shared" ca="1" si="165"/>
        <v>0</v>
      </c>
      <c r="Y265" s="65">
        <f t="shared" ca="1" si="170"/>
        <v>0</v>
      </c>
      <c r="Z265" s="65">
        <f t="shared" ca="1" si="170"/>
        <v>0</v>
      </c>
      <c r="AA265" s="65">
        <f t="shared" ca="1" si="170"/>
        <v>0</v>
      </c>
      <c r="AB265" s="65">
        <f t="shared" ca="1" si="170"/>
        <v>0</v>
      </c>
      <c r="AC265" s="65">
        <f t="shared" ca="1" si="170"/>
        <v>0</v>
      </c>
      <c r="AD265" s="65">
        <f t="shared" ca="1" si="170"/>
        <v>0</v>
      </c>
      <c r="AE265" s="65">
        <f t="shared" ca="1" si="170"/>
        <v>0</v>
      </c>
      <c r="AF265" s="65">
        <f t="shared" ca="1" si="170"/>
        <v>0</v>
      </c>
      <c r="AG265" s="65">
        <f t="shared" ca="1" si="170"/>
        <v>0</v>
      </c>
      <c r="AH265" s="65">
        <f t="shared" ca="1" si="170"/>
        <v>0</v>
      </c>
      <c r="AI265" s="65">
        <f t="shared" ca="1" si="170"/>
        <v>0</v>
      </c>
      <c r="AJ265" s="65">
        <f t="shared" ca="1" si="171"/>
        <v>0</v>
      </c>
      <c r="AK265" s="65">
        <f t="shared" ca="1" si="171"/>
        <v>0</v>
      </c>
      <c r="AL265" s="65">
        <f t="shared" ca="1" si="171"/>
        <v>0</v>
      </c>
      <c r="AM265" s="65">
        <f t="shared" ca="1" si="171"/>
        <v>0</v>
      </c>
      <c r="AN265" s="65">
        <f t="shared" ca="1" si="171"/>
        <v>0</v>
      </c>
      <c r="AO265" s="65">
        <f t="shared" ca="1" si="171"/>
        <v>0</v>
      </c>
      <c r="AP265" s="65">
        <f t="shared" ca="1" si="171"/>
        <v>0</v>
      </c>
      <c r="AQ265" s="65">
        <f t="shared" ca="1" si="171"/>
        <v>0</v>
      </c>
      <c r="AR265" s="65">
        <f t="shared" ca="1" si="171"/>
        <v>0</v>
      </c>
      <c r="AS265" s="65">
        <f t="shared" ca="1" si="171"/>
        <v>0</v>
      </c>
      <c r="AT265" s="65">
        <f t="shared" ca="1" si="171"/>
        <v>0</v>
      </c>
      <c r="AU265" s="65">
        <f t="shared" ca="1" si="171"/>
        <v>0</v>
      </c>
      <c r="AV265" s="65">
        <f t="shared" ca="1" si="171"/>
        <v>0</v>
      </c>
      <c r="AW265" s="65">
        <f t="shared" ca="1" si="171"/>
        <v>0</v>
      </c>
      <c r="AX265" s="65">
        <f t="shared" ca="1" si="171"/>
        <v>0</v>
      </c>
      <c r="AY265" s="65">
        <f t="shared" ca="1" si="171"/>
        <v>0</v>
      </c>
      <c r="AZ265" s="65">
        <f t="shared" ca="1" si="171"/>
        <v>0</v>
      </c>
      <c r="BA265" s="65">
        <f t="shared" ca="1" si="171"/>
        <v>0</v>
      </c>
      <c r="BB265" s="65">
        <f t="shared" ca="1" si="171"/>
        <v>0</v>
      </c>
      <c r="BC265" s="65">
        <f t="shared" ca="1" si="171"/>
        <v>0</v>
      </c>
      <c r="BD265" s="65">
        <f t="shared" ca="1" si="171"/>
        <v>0</v>
      </c>
      <c r="BE265" s="65">
        <f t="shared" ca="1" si="171"/>
        <v>0</v>
      </c>
      <c r="BF265" s="65">
        <f t="shared" ca="1" si="171"/>
        <v>0</v>
      </c>
      <c r="BG265" s="65">
        <f t="shared" ca="1" si="171"/>
        <v>0</v>
      </c>
      <c r="BH265" s="65">
        <f t="shared" ca="1" si="171"/>
        <v>0</v>
      </c>
      <c r="BI265" s="65">
        <f t="shared" ca="1" si="171"/>
        <v>0</v>
      </c>
      <c r="BJ265" s="65">
        <f t="shared" ca="1" si="171"/>
        <v>0</v>
      </c>
      <c r="BK265" s="65">
        <f t="shared" ca="1" si="171"/>
        <v>0</v>
      </c>
      <c r="BL265" s="65">
        <f t="shared" ca="1" si="171"/>
        <v>0</v>
      </c>
      <c r="BM265" s="65">
        <f t="shared" ca="1" si="171"/>
        <v>0</v>
      </c>
      <c r="BN265" s="65">
        <f t="shared" ca="1" si="171"/>
        <v>0</v>
      </c>
      <c r="BO265" s="65">
        <f t="shared" ca="1" si="171"/>
        <v>0</v>
      </c>
      <c r="BP265" s="65">
        <f t="shared" ca="1" si="171"/>
        <v>0</v>
      </c>
      <c r="BQ265" s="65">
        <f t="shared" ca="1" si="171"/>
        <v>0</v>
      </c>
      <c r="BR265" s="65">
        <f t="shared" ca="1" si="171"/>
        <v>0</v>
      </c>
      <c r="BS265" s="65">
        <f t="shared" ca="1" si="171"/>
        <v>0</v>
      </c>
      <c r="BT265" s="65">
        <f t="shared" ca="1" si="171"/>
        <v>0</v>
      </c>
      <c r="BU265" s="65">
        <f t="shared" ca="1" si="171"/>
        <v>0</v>
      </c>
      <c r="BV265" s="65">
        <f t="shared" ca="1" si="171"/>
        <v>0</v>
      </c>
      <c r="BW265" s="65">
        <f t="shared" ca="1" si="171"/>
        <v>0</v>
      </c>
      <c r="BX265" s="65">
        <f t="shared" ca="1" si="171"/>
        <v>0</v>
      </c>
      <c r="BY265" s="65">
        <f t="shared" ca="1" si="171"/>
        <v>0</v>
      </c>
      <c r="BZ265" s="65">
        <f t="shared" ca="1" si="171"/>
        <v>0</v>
      </c>
      <c r="CA265" s="65">
        <f t="shared" ca="1" si="171"/>
        <v>0</v>
      </c>
      <c r="CB265" s="65">
        <f t="shared" ca="1" si="171"/>
        <v>0</v>
      </c>
      <c r="CC265" s="65">
        <f t="shared" ca="1" si="171"/>
        <v>0</v>
      </c>
      <c r="CD265" s="65">
        <f t="shared" ca="1" si="171"/>
        <v>0</v>
      </c>
      <c r="CE265" s="65">
        <f t="shared" ca="1" si="171"/>
        <v>0</v>
      </c>
      <c r="CF265" s="65">
        <f t="shared" ca="1" si="171"/>
        <v>0</v>
      </c>
    </row>
    <row r="266" spans="2:84" s="53" customFormat="1" ht="12" x14ac:dyDescent="0.25">
      <c r="B266" s="50">
        <f>ROW()</f>
        <v>266</v>
      </c>
      <c r="O266" s="56"/>
      <c r="P266" s="57"/>
      <c r="Q266" s="58"/>
      <c r="U266" s="62"/>
      <c r="W266" s="61"/>
      <c r="X266" s="65">
        <f t="shared" ca="1" si="165"/>
        <v>0</v>
      </c>
      <c r="Y266" s="65">
        <f t="shared" ca="1" si="170"/>
        <v>0</v>
      </c>
      <c r="Z266" s="65">
        <f t="shared" ca="1" si="170"/>
        <v>0</v>
      </c>
      <c r="AA266" s="65">
        <f t="shared" ca="1" si="170"/>
        <v>0</v>
      </c>
      <c r="AB266" s="65">
        <f t="shared" ca="1" si="170"/>
        <v>0</v>
      </c>
      <c r="AC266" s="65">
        <f t="shared" ca="1" si="170"/>
        <v>0</v>
      </c>
      <c r="AD266" s="65">
        <f t="shared" ca="1" si="170"/>
        <v>0</v>
      </c>
      <c r="AE266" s="65">
        <f t="shared" ca="1" si="170"/>
        <v>0</v>
      </c>
      <c r="AF266" s="65">
        <f t="shared" ca="1" si="170"/>
        <v>0</v>
      </c>
      <c r="AG266" s="65">
        <f t="shared" ca="1" si="170"/>
        <v>0</v>
      </c>
      <c r="AH266" s="65">
        <f t="shared" ca="1" si="170"/>
        <v>0</v>
      </c>
      <c r="AI266" s="65">
        <f t="shared" ca="1" si="170"/>
        <v>0</v>
      </c>
      <c r="AJ266" s="65">
        <f t="shared" ca="1" si="171"/>
        <v>0</v>
      </c>
      <c r="AK266" s="65">
        <f t="shared" ca="1" si="171"/>
        <v>0</v>
      </c>
      <c r="AL266" s="65">
        <f t="shared" ca="1" si="171"/>
        <v>0</v>
      </c>
      <c r="AM266" s="65">
        <f t="shared" ca="1" si="171"/>
        <v>0</v>
      </c>
      <c r="AN266" s="65">
        <f t="shared" ca="1" si="171"/>
        <v>0</v>
      </c>
      <c r="AO266" s="65">
        <f t="shared" ca="1" si="171"/>
        <v>0</v>
      </c>
      <c r="AP266" s="65">
        <f t="shared" ca="1" si="171"/>
        <v>0</v>
      </c>
      <c r="AQ266" s="65">
        <f t="shared" ca="1" si="171"/>
        <v>0</v>
      </c>
      <c r="AR266" s="65">
        <f t="shared" ca="1" si="171"/>
        <v>0</v>
      </c>
      <c r="AS266" s="65">
        <f t="shared" ca="1" si="171"/>
        <v>0</v>
      </c>
      <c r="AT266" s="65">
        <f t="shared" ca="1" si="171"/>
        <v>0</v>
      </c>
      <c r="AU266" s="65">
        <f t="shared" ca="1" si="171"/>
        <v>0</v>
      </c>
      <c r="AV266" s="65">
        <f t="shared" ca="1" si="171"/>
        <v>0</v>
      </c>
      <c r="AW266" s="65">
        <f t="shared" ca="1" si="171"/>
        <v>0</v>
      </c>
      <c r="AX266" s="65">
        <f t="shared" ca="1" si="171"/>
        <v>0</v>
      </c>
      <c r="AY266" s="65">
        <f t="shared" ca="1" si="171"/>
        <v>0</v>
      </c>
      <c r="AZ266" s="65">
        <f t="shared" ca="1" si="171"/>
        <v>0</v>
      </c>
      <c r="BA266" s="65">
        <f t="shared" ca="1" si="171"/>
        <v>0</v>
      </c>
      <c r="BB266" s="65">
        <f t="shared" ca="1" si="171"/>
        <v>0</v>
      </c>
      <c r="BC266" s="65">
        <f t="shared" ca="1" si="171"/>
        <v>0</v>
      </c>
      <c r="BD266" s="65">
        <f t="shared" ca="1" si="171"/>
        <v>0</v>
      </c>
      <c r="BE266" s="65">
        <f t="shared" ca="1" si="171"/>
        <v>0</v>
      </c>
      <c r="BF266" s="65">
        <f t="shared" ca="1" si="171"/>
        <v>0</v>
      </c>
      <c r="BG266" s="65">
        <f t="shared" ca="1" si="171"/>
        <v>0</v>
      </c>
      <c r="BH266" s="65">
        <f t="shared" ca="1" si="171"/>
        <v>0</v>
      </c>
      <c r="BI266" s="65">
        <f t="shared" ca="1" si="171"/>
        <v>0</v>
      </c>
      <c r="BJ266" s="65">
        <f t="shared" ca="1" si="171"/>
        <v>0</v>
      </c>
      <c r="BK266" s="65">
        <f t="shared" ca="1" si="171"/>
        <v>0</v>
      </c>
      <c r="BL266" s="65">
        <f t="shared" ca="1" si="171"/>
        <v>0</v>
      </c>
      <c r="BM266" s="65">
        <f t="shared" ca="1" si="171"/>
        <v>0</v>
      </c>
      <c r="BN266" s="65">
        <f t="shared" ca="1" si="171"/>
        <v>0</v>
      </c>
      <c r="BO266" s="65">
        <f t="shared" ca="1" si="171"/>
        <v>0</v>
      </c>
      <c r="BP266" s="65">
        <f t="shared" ca="1" si="171"/>
        <v>0</v>
      </c>
      <c r="BQ266" s="65">
        <f t="shared" ca="1" si="171"/>
        <v>0</v>
      </c>
      <c r="BR266" s="65">
        <f t="shared" ca="1" si="171"/>
        <v>0</v>
      </c>
      <c r="BS266" s="65">
        <f t="shared" ca="1" si="171"/>
        <v>0</v>
      </c>
      <c r="BT266" s="65">
        <f t="shared" ca="1" si="171"/>
        <v>0</v>
      </c>
      <c r="BU266" s="65">
        <f t="shared" ca="1" si="171"/>
        <v>0</v>
      </c>
      <c r="BV266" s="65">
        <f t="shared" ca="1" si="171"/>
        <v>0</v>
      </c>
      <c r="BW266" s="65">
        <f t="shared" ca="1" si="171"/>
        <v>0</v>
      </c>
      <c r="BX266" s="65">
        <f t="shared" ca="1" si="171"/>
        <v>0</v>
      </c>
      <c r="BY266" s="65">
        <f t="shared" ca="1" si="171"/>
        <v>0</v>
      </c>
      <c r="BZ266" s="65">
        <f t="shared" ca="1" si="171"/>
        <v>0</v>
      </c>
      <c r="CA266" s="65">
        <f t="shared" ca="1" si="171"/>
        <v>0</v>
      </c>
      <c r="CB266" s="65">
        <f t="shared" ca="1" si="171"/>
        <v>0</v>
      </c>
      <c r="CC266" s="65">
        <f t="shared" ca="1" si="171"/>
        <v>0</v>
      </c>
      <c r="CD266" s="65">
        <f t="shared" ca="1" si="171"/>
        <v>0</v>
      </c>
      <c r="CE266" s="65">
        <f t="shared" ca="1" si="171"/>
        <v>0</v>
      </c>
      <c r="CF266" s="65">
        <f t="shared" ca="1" si="171"/>
        <v>0</v>
      </c>
    </row>
    <row r="267" spans="2:84" s="53" customFormat="1" ht="12" x14ac:dyDescent="0.25">
      <c r="B267" s="50">
        <f>ROW()</f>
        <v>267</v>
      </c>
      <c r="O267" s="56"/>
      <c r="P267" s="57"/>
      <c r="Q267" s="58"/>
      <c r="U267" s="62"/>
      <c r="W267" s="61"/>
      <c r="X267" s="65">
        <f t="shared" ca="1" si="165"/>
        <v>0</v>
      </c>
      <c r="Y267" s="65">
        <f t="shared" ca="1" si="170"/>
        <v>0</v>
      </c>
      <c r="Z267" s="65">
        <f t="shared" ca="1" si="170"/>
        <v>0</v>
      </c>
      <c r="AA267" s="65">
        <f t="shared" ca="1" si="170"/>
        <v>0</v>
      </c>
      <c r="AB267" s="65">
        <f t="shared" ca="1" si="170"/>
        <v>0</v>
      </c>
      <c r="AC267" s="65">
        <f t="shared" ca="1" si="170"/>
        <v>0</v>
      </c>
      <c r="AD267" s="65">
        <f t="shared" ca="1" si="170"/>
        <v>0</v>
      </c>
      <c r="AE267" s="65">
        <f t="shared" ca="1" si="170"/>
        <v>0</v>
      </c>
      <c r="AF267" s="65">
        <f t="shared" ca="1" si="170"/>
        <v>0</v>
      </c>
      <c r="AG267" s="65">
        <f t="shared" ca="1" si="170"/>
        <v>0</v>
      </c>
      <c r="AH267" s="65">
        <f t="shared" ca="1" si="170"/>
        <v>0</v>
      </c>
      <c r="AI267" s="65">
        <f t="shared" ca="1" si="170"/>
        <v>0</v>
      </c>
      <c r="AJ267" s="65">
        <f t="shared" ca="1" si="171"/>
        <v>0</v>
      </c>
      <c r="AK267" s="65">
        <f t="shared" ca="1" si="171"/>
        <v>0</v>
      </c>
      <c r="AL267" s="65">
        <f t="shared" ca="1" si="171"/>
        <v>0</v>
      </c>
      <c r="AM267" s="65">
        <f t="shared" ca="1" si="171"/>
        <v>0</v>
      </c>
      <c r="AN267" s="65">
        <f t="shared" ca="1" si="171"/>
        <v>0</v>
      </c>
      <c r="AO267" s="65">
        <f t="shared" ca="1" si="171"/>
        <v>0</v>
      </c>
      <c r="AP267" s="65">
        <f t="shared" ca="1" si="171"/>
        <v>0</v>
      </c>
      <c r="AQ267" s="65">
        <f t="shared" ca="1" si="171"/>
        <v>0</v>
      </c>
      <c r="AR267" s="65">
        <f t="shared" ca="1" si="171"/>
        <v>0</v>
      </c>
      <c r="AS267" s="65">
        <f t="shared" ca="1" si="171"/>
        <v>0</v>
      </c>
      <c r="AT267" s="65">
        <f t="shared" ca="1" si="171"/>
        <v>0</v>
      </c>
      <c r="AU267" s="65">
        <f t="shared" ca="1" si="171"/>
        <v>0</v>
      </c>
      <c r="AV267" s="65">
        <f t="shared" ca="1" si="171"/>
        <v>0</v>
      </c>
      <c r="AW267" s="65">
        <f t="shared" ca="1" si="171"/>
        <v>0</v>
      </c>
      <c r="AX267" s="65">
        <f t="shared" ca="1" si="171"/>
        <v>0</v>
      </c>
      <c r="AY267" s="65">
        <f t="shared" ca="1" si="171"/>
        <v>0</v>
      </c>
      <c r="AZ267" s="65">
        <f t="shared" ca="1" si="171"/>
        <v>0</v>
      </c>
      <c r="BA267" s="65">
        <f t="shared" ca="1" si="171"/>
        <v>0</v>
      </c>
      <c r="BB267" s="65">
        <f t="shared" ca="1" si="171"/>
        <v>0</v>
      </c>
      <c r="BC267" s="65">
        <f t="shared" ca="1" si="171"/>
        <v>0</v>
      </c>
      <c r="BD267" s="65">
        <f t="shared" ca="1" si="171"/>
        <v>0</v>
      </c>
      <c r="BE267" s="65">
        <f t="shared" ca="1" si="171"/>
        <v>0</v>
      </c>
      <c r="BF267" s="65">
        <f t="shared" ca="1" si="171"/>
        <v>0</v>
      </c>
      <c r="BG267" s="65">
        <f t="shared" ca="1" si="171"/>
        <v>0</v>
      </c>
      <c r="BH267" s="65">
        <f t="shared" ref="AJ267:CF272" ca="1" si="172">SUMIFS(INDIRECT("Prcsses!"&amp;ADDRESS($B267,$X$2)&amp;":"&amp;ADDRESS($B267,$X$2-1+$P$8)),INDIRECT("Prcsses!"&amp;ADDRESS($B$8,$X$2)&amp;":"&amp;ADDRESS($B$8,$X$2-1+$P$8)),BH$8)</f>
        <v>0</v>
      </c>
      <c r="BI267" s="65">
        <f t="shared" ca="1" si="172"/>
        <v>0</v>
      </c>
      <c r="BJ267" s="65">
        <f t="shared" ca="1" si="172"/>
        <v>0</v>
      </c>
      <c r="BK267" s="65">
        <f t="shared" ca="1" si="172"/>
        <v>0</v>
      </c>
      <c r="BL267" s="65">
        <f t="shared" ca="1" si="172"/>
        <v>0</v>
      </c>
      <c r="BM267" s="65">
        <f t="shared" ca="1" si="172"/>
        <v>0</v>
      </c>
      <c r="BN267" s="65">
        <f t="shared" ca="1" si="172"/>
        <v>0</v>
      </c>
      <c r="BO267" s="65">
        <f t="shared" ca="1" si="172"/>
        <v>0</v>
      </c>
      <c r="BP267" s="65">
        <f t="shared" ca="1" si="172"/>
        <v>0</v>
      </c>
      <c r="BQ267" s="65">
        <f t="shared" ca="1" si="172"/>
        <v>0</v>
      </c>
      <c r="BR267" s="65">
        <f t="shared" ca="1" si="172"/>
        <v>0</v>
      </c>
      <c r="BS267" s="65">
        <f t="shared" ca="1" si="172"/>
        <v>0</v>
      </c>
      <c r="BT267" s="65">
        <f t="shared" ca="1" si="172"/>
        <v>0</v>
      </c>
      <c r="BU267" s="65">
        <f t="shared" ca="1" si="172"/>
        <v>0</v>
      </c>
      <c r="BV267" s="65">
        <f t="shared" ca="1" si="172"/>
        <v>0</v>
      </c>
      <c r="BW267" s="65">
        <f t="shared" ca="1" si="172"/>
        <v>0</v>
      </c>
      <c r="BX267" s="65">
        <f t="shared" ca="1" si="172"/>
        <v>0</v>
      </c>
      <c r="BY267" s="65">
        <f t="shared" ca="1" si="172"/>
        <v>0</v>
      </c>
      <c r="BZ267" s="65">
        <f t="shared" ca="1" si="172"/>
        <v>0</v>
      </c>
      <c r="CA267" s="65">
        <f t="shared" ca="1" si="172"/>
        <v>0</v>
      </c>
      <c r="CB267" s="65">
        <f t="shared" ca="1" si="172"/>
        <v>0</v>
      </c>
      <c r="CC267" s="65">
        <f t="shared" ca="1" si="172"/>
        <v>0</v>
      </c>
      <c r="CD267" s="65">
        <f t="shared" ca="1" si="172"/>
        <v>0</v>
      </c>
      <c r="CE267" s="65">
        <f t="shared" ca="1" si="172"/>
        <v>0</v>
      </c>
      <c r="CF267" s="65">
        <f t="shared" ca="1" si="172"/>
        <v>0</v>
      </c>
    </row>
    <row r="268" spans="2:84" s="53" customFormat="1" ht="12" x14ac:dyDescent="0.25">
      <c r="B268" s="50">
        <f>ROW()</f>
        <v>268</v>
      </c>
      <c r="O268" s="56"/>
      <c r="P268" s="57"/>
      <c r="Q268" s="58"/>
      <c r="U268" s="62"/>
      <c r="W268" s="61"/>
      <c r="X268" s="65">
        <f t="shared" ca="1" si="165"/>
        <v>0</v>
      </c>
      <c r="Y268" s="65">
        <f t="shared" ca="1" si="170"/>
        <v>0</v>
      </c>
      <c r="Z268" s="65">
        <f t="shared" ca="1" si="170"/>
        <v>0</v>
      </c>
      <c r="AA268" s="65">
        <f t="shared" ca="1" si="170"/>
        <v>0</v>
      </c>
      <c r="AB268" s="65">
        <f t="shared" ca="1" si="170"/>
        <v>0</v>
      </c>
      <c r="AC268" s="65">
        <f t="shared" ca="1" si="170"/>
        <v>0</v>
      </c>
      <c r="AD268" s="65">
        <f t="shared" ca="1" si="170"/>
        <v>0</v>
      </c>
      <c r="AE268" s="65">
        <f t="shared" ca="1" si="170"/>
        <v>0</v>
      </c>
      <c r="AF268" s="65">
        <f t="shared" ca="1" si="170"/>
        <v>0</v>
      </c>
      <c r="AG268" s="65">
        <f t="shared" ca="1" si="170"/>
        <v>0</v>
      </c>
      <c r="AH268" s="65">
        <f t="shared" ca="1" si="170"/>
        <v>0</v>
      </c>
      <c r="AI268" s="65">
        <f t="shared" ca="1" si="170"/>
        <v>0</v>
      </c>
      <c r="AJ268" s="65">
        <f t="shared" ca="1" si="172"/>
        <v>0</v>
      </c>
      <c r="AK268" s="65">
        <f t="shared" ca="1" si="172"/>
        <v>0</v>
      </c>
      <c r="AL268" s="65">
        <f t="shared" ca="1" si="172"/>
        <v>0</v>
      </c>
      <c r="AM268" s="65">
        <f t="shared" ca="1" si="172"/>
        <v>0</v>
      </c>
      <c r="AN268" s="65">
        <f t="shared" ca="1" si="172"/>
        <v>0</v>
      </c>
      <c r="AO268" s="65">
        <f t="shared" ca="1" si="172"/>
        <v>0</v>
      </c>
      <c r="AP268" s="65">
        <f t="shared" ca="1" si="172"/>
        <v>0</v>
      </c>
      <c r="AQ268" s="65">
        <f t="shared" ca="1" si="172"/>
        <v>0</v>
      </c>
      <c r="AR268" s="65">
        <f t="shared" ca="1" si="172"/>
        <v>0</v>
      </c>
      <c r="AS268" s="65">
        <f t="shared" ca="1" si="172"/>
        <v>0</v>
      </c>
      <c r="AT268" s="65">
        <f t="shared" ca="1" si="172"/>
        <v>0</v>
      </c>
      <c r="AU268" s="65">
        <f t="shared" ca="1" si="172"/>
        <v>0</v>
      </c>
      <c r="AV268" s="65">
        <f t="shared" ca="1" si="172"/>
        <v>0</v>
      </c>
      <c r="AW268" s="65">
        <f t="shared" ca="1" si="172"/>
        <v>0</v>
      </c>
      <c r="AX268" s="65">
        <f t="shared" ca="1" si="172"/>
        <v>0</v>
      </c>
      <c r="AY268" s="65">
        <f t="shared" ca="1" si="172"/>
        <v>0</v>
      </c>
      <c r="AZ268" s="65">
        <f t="shared" ca="1" si="172"/>
        <v>0</v>
      </c>
      <c r="BA268" s="65">
        <f t="shared" ca="1" si="172"/>
        <v>0</v>
      </c>
      <c r="BB268" s="65">
        <f t="shared" ca="1" si="172"/>
        <v>0</v>
      </c>
      <c r="BC268" s="65">
        <f t="shared" ca="1" si="172"/>
        <v>0</v>
      </c>
      <c r="BD268" s="65">
        <f t="shared" ca="1" si="172"/>
        <v>0</v>
      </c>
      <c r="BE268" s="65">
        <f t="shared" ca="1" si="172"/>
        <v>0</v>
      </c>
      <c r="BF268" s="65">
        <f t="shared" ca="1" si="172"/>
        <v>0</v>
      </c>
      <c r="BG268" s="65">
        <f t="shared" ca="1" si="172"/>
        <v>0</v>
      </c>
      <c r="BH268" s="65">
        <f t="shared" ca="1" si="172"/>
        <v>0</v>
      </c>
      <c r="BI268" s="65">
        <f t="shared" ca="1" si="172"/>
        <v>0</v>
      </c>
      <c r="BJ268" s="65">
        <f t="shared" ca="1" si="172"/>
        <v>0</v>
      </c>
      <c r="BK268" s="65">
        <f t="shared" ca="1" si="172"/>
        <v>0</v>
      </c>
      <c r="BL268" s="65">
        <f t="shared" ca="1" si="172"/>
        <v>0</v>
      </c>
      <c r="BM268" s="65">
        <f t="shared" ca="1" si="172"/>
        <v>0</v>
      </c>
      <c r="BN268" s="65">
        <f t="shared" ca="1" si="172"/>
        <v>0</v>
      </c>
      <c r="BO268" s="65">
        <f t="shared" ca="1" si="172"/>
        <v>0</v>
      </c>
      <c r="BP268" s="65">
        <f t="shared" ca="1" si="172"/>
        <v>0</v>
      </c>
      <c r="BQ268" s="65">
        <f t="shared" ca="1" si="172"/>
        <v>0</v>
      </c>
      <c r="BR268" s="65">
        <f t="shared" ca="1" si="172"/>
        <v>0</v>
      </c>
      <c r="BS268" s="65">
        <f t="shared" ca="1" si="172"/>
        <v>0</v>
      </c>
      <c r="BT268" s="65">
        <f t="shared" ca="1" si="172"/>
        <v>0</v>
      </c>
      <c r="BU268" s="65">
        <f t="shared" ca="1" si="172"/>
        <v>0</v>
      </c>
      <c r="BV268" s="65">
        <f t="shared" ca="1" si="172"/>
        <v>0</v>
      </c>
      <c r="BW268" s="65">
        <f t="shared" ca="1" si="172"/>
        <v>0</v>
      </c>
      <c r="BX268" s="65">
        <f t="shared" ca="1" si="172"/>
        <v>0</v>
      </c>
      <c r="BY268" s="65">
        <f t="shared" ca="1" si="172"/>
        <v>0</v>
      </c>
      <c r="BZ268" s="65">
        <f t="shared" ca="1" si="172"/>
        <v>0</v>
      </c>
      <c r="CA268" s="65">
        <f t="shared" ca="1" si="172"/>
        <v>0</v>
      </c>
      <c r="CB268" s="65">
        <f t="shared" ca="1" si="172"/>
        <v>0</v>
      </c>
      <c r="CC268" s="65">
        <f t="shared" ca="1" si="172"/>
        <v>0</v>
      </c>
      <c r="CD268" s="65">
        <f t="shared" ca="1" si="172"/>
        <v>0</v>
      </c>
      <c r="CE268" s="65">
        <f t="shared" ca="1" si="172"/>
        <v>0</v>
      </c>
      <c r="CF268" s="65">
        <f t="shared" ca="1" si="172"/>
        <v>0</v>
      </c>
    </row>
    <row r="269" spans="2:84" s="53" customFormat="1" ht="12" x14ac:dyDescent="0.25">
      <c r="B269" s="50">
        <f>ROW()</f>
        <v>269</v>
      </c>
      <c r="O269" s="56"/>
      <c r="P269" s="57"/>
      <c r="Q269" s="58"/>
      <c r="U269" s="62"/>
      <c r="W269" s="61"/>
      <c r="X269" s="65">
        <f t="shared" ca="1" si="165"/>
        <v>0</v>
      </c>
      <c r="Y269" s="65">
        <f t="shared" ca="1" si="170"/>
        <v>0</v>
      </c>
      <c r="Z269" s="65">
        <f t="shared" ca="1" si="170"/>
        <v>0</v>
      </c>
      <c r="AA269" s="65">
        <f t="shared" ca="1" si="170"/>
        <v>0</v>
      </c>
      <c r="AB269" s="65">
        <f t="shared" ca="1" si="170"/>
        <v>0</v>
      </c>
      <c r="AC269" s="65">
        <f t="shared" ca="1" si="170"/>
        <v>0</v>
      </c>
      <c r="AD269" s="65">
        <f t="shared" ca="1" si="170"/>
        <v>0</v>
      </c>
      <c r="AE269" s="65">
        <f t="shared" ca="1" si="170"/>
        <v>0</v>
      </c>
      <c r="AF269" s="65">
        <f t="shared" ca="1" si="170"/>
        <v>0</v>
      </c>
      <c r="AG269" s="65">
        <f t="shared" ca="1" si="170"/>
        <v>0</v>
      </c>
      <c r="AH269" s="65">
        <f t="shared" ca="1" si="170"/>
        <v>0</v>
      </c>
      <c r="AI269" s="65">
        <f t="shared" ca="1" si="170"/>
        <v>0</v>
      </c>
      <c r="AJ269" s="65">
        <f t="shared" ca="1" si="172"/>
        <v>0</v>
      </c>
      <c r="AK269" s="65">
        <f t="shared" ca="1" si="172"/>
        <v>0</v>
      </c>
      <c r="AL269" s="65">
        <f t="shared" ca="1" si="172"/>
        <v>0</v>
      </c>
      <c r="AM269" s="65">
        <f t="shared" ca="1" si="172"/>
        <v>0</v>
      </c>
      <c r="AN269" s="65">
        <f t="shared" ca="1" si="172"/>
        <v>0</v>
      </c>
      <c r="AO269" s="65">
        <f t="shared" ca="1" si="172"/>
        <v>0</v>
      </c>
      <c r="AP269" s="65">
        <f t="shared" ca="1" si="172"/>
        <v>0</v>
      </c>
      <c r="AQ269" s="65">
        <f t="shared" ca="1" si="172"/>
        <v>0</v>
      </c>
      <c r="AR269" s="65">
        <f t="shared" ca="1" si="172"/>
        <v>0</v>
      </c>
      <c r="AS269" s="65">
        <f t="shared" ca="1" si="172"/>
        <v>0</v>
      </c>
      <c r="AT269" s="65">
        <f t="shared" ca="1" si="172"/>
        <v>0</v>
      </c>
      <c r="AU269" s="65">
        <f t="shared" ca="1" si="172"/>
        <v>0</v>
      </c>
      <c r="AV269" s="65">
        <f t="shared" ca="1" si="172"/>
        <v>0</v>
      </c>
      <c r="AW269" s="65">
        <f t="shared" ca="1" si="172"/>
        <v>0</v>
      </c>
      <c r="AX269" s="65">
        <f t="shared" ca="1" si="172"/>
        <v>0</v>
      </c>
      <c r="AY269" s="65">
        <f t="shared" ca="1" si="172"/>
        <v>0</v>
      </c>
      <c r="AZ269" s="65">
        <f t="shared" ca="1" si="172"/>
        <v>0</v>
      </c>
      <c r="BA269" s="65">
        <f t="shared" ca="1" si="172"/>
        <v>0</v>
      </c>
      <c r="BB269" s="65">
        <f t="shared" ca="1" si="172"/>
        <v>0</v>
      </c>
      <c r="BC269" s="65">
        <f t="shared" ca="1" si="172"/>
        <v>0</v>
      </c>
      <c r="BD269" s="65">
        <f t="shared" ca="1" si="172"/>
        <v>0</v>
      </c>
      <c r="BE269" s="65">
        <f t="shared" ca="1" si="172"/>
        <v>0</v>
      </c>
      <c r="BF269" s="65">
        <f t="shared" ca="1" si="172"/>
        <v>0</v>
      </c>
      <c r="BG269" s="65">
        <f t="shared" ca="1" si="172"/>
        <v>0</v>
      </c>
      <c r="BH269" s="65">
        <f t="shared" ca="1" si="172"/>
        <v>0</v>
      </c>
      <c r="BI269" s="65">
        <f t="shared" ca="1" si="172"/>
        <v>0</v>
      </c>
      <c r="BJ269" s="65">
        <f t="shared" ca="1" si="172"/>
        <v>0</v>
      </c>
      <c r="BK269" s="65">
        <f t="shared" ca="1" si="172"/>
        <v>0</v>
      </c>
      <c r="BL269" s="65">
        <f t="shared" ca="1" si="172"/>
        <v>0</v>
      </c>
      <c r="BM269" s="65">
        <f t="shared" ca="1" si="172"/>
        <v>0</v>
      </c>
      <c r="BN269" s="65">
        <f t="shared" ca="1" si="172"/>
        <v>0</v>
      </c>
      <c r="BO269" s="65">
        <f t="shared" ca="1" si="172"/>
        <v>0</v>
      </c>
      <c r="BP269" s="65">
        <f t="shared" ca="1" si="172"/>
        <v>0</v>
      </c>
      <c r="BQ269" s="65">
        <f t="shared" ca="1" si="172"/>
        <v>0</v>
      </c>
      <c r="BR269" s="65">
        <f t="shared" ca="1" si="172"/>
        <v>0</v>
      </c>
      <c r="BS269" s="65">
        <f t="shared" ca="1" si="172"/>
        <v>0</v>
      </c>
      <c r="BT269" s="65">
        <f t="shared" ca="1" si="172"/>
        <v>0</v>
      </c>
      <c r="BU269" s="65">
        <f t="shared" ca="1" si="172"/>
        <v>0</v>
      </c>
      <c r="BV269" s="65">
        <f t="shared" ca="1" si="172"/>
        <v>0</v>
      </c>
      <c r="BW269" s="65">
        <f t="shared" ca="1" si="172"/>
        <v>0</v>
      </c>
      <c r="BX269" s="65">
        <f t="shared" ca="1" si="172"/>
        <v>0</v>
      </c>
      <c r="BY269" s="65">
        <f t="shared" ca="1" si="172"/>
        <v>0</v>
      </c>
      <c r="BZ269" s="65">
        <f t="shared" ca="1" si="172"/>
        <v>0</v>
      </c>
      <c r="CA269" s="65">
        <f t="shared" ca="1" si="172"/>
        <v>0</v>
      </c>
      <c r="CB269" s="65">
        <f t="shared" ca="1" si="172"/>
        <v>0</v>
      </c>
      <c r="CC269" s="65">
        <f t="shared" ca="1" si="172"/>
        <v>0</v>
      </c>
      <c r="CD269" s="65">
        <f t="shared" ca="1" si="172"/>
        <v>0</v>
      </c>
      <c r="CE269" s="65">
        <f t="shared" ca="1" si="172"/>
        <v>0</v>
      </c>
      <c r="CF269" s="65">
        <f t="shared" ca="1" si="172"/>
        <v>0</v>
      </c>
    </row>
    <row r="270" spans="2:84" s="53" customFormat="1" ht="12" x14ac:dyDescent="0.25">
      <c r="B270" s="50">
        <f>ROW()</f>
        <v>270</v>
      </c>
      <c r="O270" s="56"/>
      <c r="P270" s="57"/>
      <c r="Q270" s="58"/>
      <c r="U270" s="62"/>
      <c r="W270" s="61"/>
      <c r="X270" s="65">
        <f t="shared" ca="1" si="165"/>
        <v>0</v>
      </c>
      <c r="Y270" s="65">
        <f t="shared" ca="1" si="170"/>
        <v>0</v>
      </c>
      <c r="Z270" s="65">
        <f t="shared" ca="1" si="170"/>
        <v>0</v>
      </c>
      <c r="AA270" s="65">
        <f t="shared" ca="1" si="170"/>
        <v>0</v>
      </c>
      <c r="AB270" s="65">
        <f t="shared" ca="1" si="170"/>
        <v>0</v>
      </c>
      <c r="AC270" s="65">
        <f t="shared" ca="1" si="170"/>
        <v>0</v>
      </c>
      <c r="AD270" s="65">
        <f t="shared" ca="1" si="170"/>
        <v>0</v>
      </c>
      <c r="AE270" s="65">
        <f t="shared" ca="1" si="170"/>
        <v>0</v>
      </c>
      <c r="AF270" s="65">
        <f t="shared" ca="1" si="170"/>
        <v>0</v>
      </c>
      <c r="AG270" s="65">
        <f t="shared" ca="1" si="170"/>
        <v>0</v>
      </c>
      <c r="AH270" s="65">
        <f t="shared" ca="1" si="170"/>
        <v>0</v>
      </c>
      <c r="AI270" s="65">
        <f t="shared" ca="1" si="170"/>
        <v>0</v>
      </c>
      <c r="AJ270" s="65">
        <f t="shared" ca="1" si="172"/>
        <v>0</v>
      </c>
      <c r="AK270" s="65">
        <f t="shared" ca="1" si="172"/>
        <v>0</v>
      </c>
      <c r="AL270" s="65">
        <f t="shared" ca="1" si="172"/>
        <v>0</v>
      </c>
      <c r="AM270" s="65">
        <f t="shared" ca="1" si="172"/>
        <v>0</v>
      </c>
      <c r="AN270" s="65">
        <f t="shared" ca="1" si="172"/>
        <v>0</v>
      </c>
      <c r="AO270" s="65">
        <f t="shared" ca="1" si="172"/>
        <v>0</v>
      </c>
      <c r="AP270" s="65">
        <f t="shared" ca="1" si="172"/>
        <v>0</v>
      </c>
      <c r="AQ270" s="65">
        <f t="shared" ca="1" si="172"/>
        <v>0</v>
      </c>
      <c r="AR270" s="65">
        <f t="shared" ca="1" si="172"/>
        <v>0</v>
      </c>
      <c r="AS270" s="65">
        <f t="shared" ca="1" si="172"/>
        <v>0</v>
      </c>
      <c r="AT270" s="65">
        <f t="shared" ca="1" si="172"/>
        <v>0</v>
      </c>
      <c r="AU270" s="65">
        <f t="shared" ca="1" si="172"/>
        <v>0</v>
      </c>
      <c r="AV270" s="65">
        <f t="shared" ca="1" si="172"/>
        <v>0</v>
      </c>
      <c r="AW270" s="65">
        <f t="shared" ca="1" si="172"/>
        <v>0</v>
      </c>
      <c r="AX270" s="65">
        <f t="shared" ca="1" si="172"/>
        <v>0</v>
      </c>
      <c r="AY270" s="65">
        <f t="shared" ca="1" si="172"/>
        <v>0</v>
      </c>
      <c r="AZ270" s="65">
        <f t="shared" ca="1" si="172"/>
        <v>0</v>
      </c>
      <c r="BA270" s="65">
        <f t="shared" ca="1" si="172"/>
        <v>0</v>
      </c>
      <c r="BB270" s="65">
        <f t="shared" ca="1" si="172"/>
        <v>0</v>
      </c>
      <c r="BC270" s="65">
        <f t="shared" ca="1" si="172"/>
        <v>0</v>
      </c>
      <c r="BD270" s="65">
        <f t="shared" ca="1" si="172"/>
        <v>0</v>
      </c>
      <c r="BE270" s="65">
        <f t="shared" ca="1" si="172"/>
        <v>0</v>
      </c>
      <c r="BF270" s="65">
        <f t="shared" ca="1" si="172"/>
        <v>0</v>
      </c>
      <c r="BG270" s="65">
        <f t="shared" ca="1" si="172"/>
        <v>0</v>
      </c>
      <c r="BH270" s="65">
        <f t="shared" ca="1" si="172"/>
        <v>0</v>
      </c>
      <c r="BI270" s="65">
        <f t="shared" ca="1" si="172"/>
        <v>0</v>
      </c>
      <c r="BJ270" s="65">
        <f t="shared" ca="1" si="172"/>
        <v>0</v>
      </c>
      <c r="BK270" s="65">
        <f t="shared" ca="1" si="172"/>
        <v>0</v>
      </c>
      <c r="BL270" s="65">
        <f t="shared" ca="1" si="172"/>
        <v>0</v>
      </c>
      <c r="BM270" s="65">
        <f t="shared" ca="1" si="172"/>
        <v>0</v>
      </c>
      <c r="BN270" s="65">
        <f t="shared" ca="1" si="172"/>
        <v>0</v>
      </c>
      <c r="BO270" s="65">
        <f t="shared" ca="1" si="172"/>
        <v>0</v>
      </c>
      <c r="BP270" s="65">
        <f t="shared" ca="1" si="172"/>
        <v>0</v>
      </c>
      <c r="BQ270" s="65">
        <f t="shared" ca="1" si="172"/>
        <v>0</v>
      </c>
      <c r="BR270" s="65">
        <f t="shared" ca="1" si="172"/>
        <v>0</v>
      </c>
      <c r="BS270" s="65">
        <f t="shared" ca="1" si="172"/>
        <v>0</v>
      </c>
      <c r="BT270" s="65">
        <f t="shared" ca="1" si="172"/>
        <v>0</v>
      </c>
      <c r="BU270" s="65">
        <f t="shared" ca="1" si="172"/>
        <v>0</v>
      </c>
      <c r="BV270" s="65">
        <f t="shared" ca="1" si="172"/>
        <v>0</v>
      </c>
      <c r="BW270" s="65">
        <f t="shared" ca="1" si="172"/>
        <v>0</v>
      </c>
      <c r="BX270" s="65">
        <f t="shared" ca="1" si="172"/>
        <v>0</v>
      </c>
      <c r="BY270" s="65">
        <f t="shared" ca="1" si="172"/>
        <v>0</v>
      </c>
      <c r="BZ270" s="65">
        <f t="shared" ca="1" si="172"/>
        <v>0</v>
      </c>
      <c r="CA270" s="65">
        <f t="shared" ca="1" si="172"/>
        <v>0</v>
      </c>
      <c r="CB270" s="65">
        <f t="shared" ca="1" si="172"/>
        <v>0</v>
      </c>
      <c r="CC270" s="65">
        <f t="shared" ca="1" si="172"/>
        <v>0</v>
      </c>
      <c r="CD270" s="65">
        <f t="shared" ca="1" si="172"/>
        <v>0</v>
      </c>
      <c r="CE270" s="65">
        <f t="shared" ca="1" si="172"/>
        <v>0</v>
      </c>
      <c r="CF270" s="65">
        <f t="shared" ca="1" si="172"/>
        <v>0</v>
      </c>
    </row>
    <row r="271" spans="2:84" s="53" customFormat="1" ht="12" x14ac:dyDescent="0.25">
      <c r="B271" s="50">
        <f>ROW()</f>
        <v>271</v>
      </c>
      <c r="O271" s="56"/>
      <c r="P271" s="57"/>
      <c r="Q271" s="58"/>
      <c r="U271" s="62"/>
      <c r="W271" s="61"/>
      <c r="X271" s="65">
        <f t="shared" ca="1" si="165"/>
        <v>0</v>
      </c>
      <c r="Y271" s="65">
        <f t="shared" ca="1" si="170"/>
        <v>0</v>
      </c>
      <c r="Z271" s="65">
        <f t="shared" ca="1" si="170"/>
        <v>0</v>
      </c>
      <c r="AA271" s="65">
        <f t="shared" ca="1" si="170"/>
        <v>0</v>
      </c>
      <c r="AB271" s="65">
        <f t="shared" ca="1" si="170"/>
        <v>0</v>
      </c>
      <c r="AC271" s="65">
        <f t="shared" ca="1" si="170"/>
        <v>0</v>
      </c>
      <c r="AD271" s="65">
        <f t="shared" ca="1" si="170"/>
        <v>0</v>
      </c>
      <c r="AE271" s="65">
        <f t="shared" ca="1" si="170"/>
        <v>0</v>
      </c>
      <c r="AF271" s="65">
        <f t="shared" ca="1" si="170"/>
        <v>0</v>
      </c>
      <c r="AG271" s="65">
        <f t="shared" ca="1" si="170"/>
        <v>0</v>
      </c>
      <c r="AH271" s="65">
        <f t="shared" ca="1" si="170"/>
        <v>0</v>
      </c>
      <c r="AI271" s="65">
        <f t="shared" ca="1" si="170"/>
        <v>0</v>
      </c>
      <c r="AJ271" s="65">
        <f t="shared" ca="1" si="172"/>
        <v>0</v>
      </c>
      <c r="AK271" s="65">
        <f t="shared" ca="1" si="172"/>
        <v>0</v>
      </c>
      <c r="AL271" s="65">
        <f t="shared" ca="1" si="172"/>
        <v>0</v>
      </c>
      <c r="AM271" s="65">
        <f t="shared" ca="1" si="172"/>
        <v>0</v>
      </c>
      <c r="AN271" s="65">
        <f t="shared" ca="1" si="172"/>
        <v>0</v>
      </c>
      <c r="AO271" s="65">
        <f t="shared" ca="1" si="172"/>
        <v>0</v>
      </c>
      <c r="AP271" s="65">
        <f t="shared" ca="1" si="172"/>
        <v>0</v>
      </c>
      <c r="AQ271" s="65">
        <f t="shared" ca="1" si="172"/>
        <v>0</v>
      </c>
      <c r="AR271" s="65">
        <f t="shared" ca="1" si="172"/>
        <v>0</v>
      </c>
      <c r="AS271" s="65">
        <f t="shared" ca="1" si="172"/>
        <v>0</v>
      </c>
      <c r="AT271" s="65">
        <f t="shared" ca="1" si="172"/>
        <v>0</v>
      </c>
      <c r="AU271" s="65">
        <f t="shared" ca="1" si="172"/>
        <v>0</v>
      </c>
      <c r="AV271" s="65">
        <f t="shared" ca="1" si="172"/>
        <v>0</v>
      </c>
      <c r="AW271" s="65">
        <f t="shared" ca="1" si="172"/>
        <v>0</v>
      </c>
      <c r="AX271" s="65">
        <f t="shared" ca="1" si="172"/>
        <v>0</v>
      </c>
      <c r="AY271" s="65">
        <f t="shared" ca="1" si="172"/>
        <v>0</v>
      </c>
      <c r="AZ271" s="65">
        <f t="shared" ca="1" si="172"/>
        <v>0</v>
      </c>
      <c r="BA271" s="65">
        <f t="shared" ca="1" si="172"/>
        <v>0</v>
      </c>
      <c r="BB271" s="65">
        <f t="shared" ca="1" si="172"/>
        <v>0</v>
      </c>
      <c r="BC271" s="65">
        <f t="shared" ca="1" si="172"/>
        <v>0</v>
      </c>
      <c r="BD271" s="65">
        <f t="shared" ca="1" si="172"/>
        <v>0</v>
      </c>
      <c r="BE271" s="65">
        <f t="shared" ca="1" si="172"/>
        <v>0</v>
      </c>
      <c r="BF271" s="65">
        <f t="shared" ca="1" si="172"/>
        <v>0</v>
      </c>
      <c r="BG271" s="65">
        <f t="shared" ca="1" si="172"/>
        <v>0</v>
      </c>
      <c r="BH271" s="65">
        <f t="shared" ca="1" si="172"/>
        <v>0</v>
      </c>
      <c r="BI271" s="65">
        <f t="shared" ca="1" si="172"/>
        <v>0</v>
      </c>
      <c r="BJ271" s="65">
        <f t="shared" ca="1" si="172"/>
        <v>0</v>
      </c>
      <c r="BK271" s="65">
        <f t="shared" ca="1" si="172"/>
        <v>0</v>
      </c>
      <c r="BL271" s="65">
        <f t="shared" ca="1" si="172"/>
        <v>0</v>
      </c>
      <c r="BM271" s="65">
        <f t="shared" ca="1" si="172"/>
        <v>0</v>
      </c>
      <c r="BN271" s="65">
        <f t="shared" ca="1" si="172"/>
        <v>0</v>
      </c>
      <c r="BO271" s="65">
        <f t="shared" ca="1" si="172"/>
        <v>0</v>
      </c>
      <c r="BP271" s="65">
        <f t="shared" ca="1" si="172"/>
        <v>0</v>
      </c>
      <c r="BQ271" s="65">
        <f t="shared" ca="1" si="172"/>
        <v>0</v>
      </c>
      <c r="BR271" s="65">
        <f t="shared" ca="1" si="172"/>
        <v>0</v>
      </c>
      <c r="BS271" s="65">
        <f t="shared" ca="1" si="172"/>
        <v>0</v>
      </c>
      <c r="BT271" s="65">
        <f t="shared" ca="1" si="172"/>
        <v>0</v>
      </c>
      <c r="BU271" s="65">
        <f t="shared" ca="1" si="172"/>
        <v>0</v>
      </c>
      <c r="BV271" s="65">
        <f t="shared" ca="1" si="172"/>
        <v>0</v>
      </c>
      <c r="BW271" s="65">
        <f t="shared" ca="1" si="172"/>
        <v>0</v>
      </c>
      <c r="BX271" s="65">
        <f t="shared" ca="1" si="172"/>
        <v>0</v>
      </c>
      <c r="BY271" s="65">
        <f t="shared" ca="1" si="172"/>
        <v>0</v>
      </c>
      <c r="BZ271" s="65">
        <f t="shared" ca="1" si="172"/>
        <v>0</v>
      </c>
      <c r="CA271" s="65">
        <f t="shared" ca="1" si="172"/>
        <v>0</v>
      </c>
      <c r="CB271" s="65">
        <f t="shared" ca="1" si="172"/>
        <v>0</v>
      </c>
      <c r="CC271" s="65">
        <f t="shared" ca="1" si="172"/>
        <v>0</v>
      </c>
      <c r="CD271" s="65">
        <f t="shared" ca="1" si="172"/>
        <v>0</v>
      </c>
      <c r="CE271" s="65">
        <f t="shared" ca="1" si="172"/>
        <v>0</v>
      </c>
      <c r="CF271" s="65">
        <f t="shared" ca="1" si="172"/>
        <v>0</v>
      </c>
    </row>
    <row r="272" spans="2:84" s="53" customFormat="1" ht="12" x14ac:dyDescent="0.25">
      <c r="B272" s="50">
        <f>ROW()</f>
        <v>272</v>
      </c>
      <c r="O272" s="56"/>
      <c r="P272" s="57"/>
      <c r="Q272" s="58"/>
      <c r="U272" s="62"/>
      <c r="W272" s="61"/>
      <c r="X272" s="65">
        <f t="shared" ca="1" si="165"/>
        <v>0</v>
      </c>
      <c r="Y272" s="65">
        <f t="shared" ca="1" si="170"/>
        <v>0</v>
      </c>
      <c r="Z272" s="65">
        <f t="shared" ca="1" si="170"/>
        <v>0</v>
      </c>
      <c r="AA272" s="65">
        <f t="shared" ca="1" si="170"/>
        <v>0</v>
      </c>
      <c r="AB272" s="65">
        <f t="shared" ca="1" si="170"/>
        <v>0</v>
      </c>
      <c r="AC272" s="65">
        <f t="shared" ca="1" si="170"/>
        <v>0</v>
      </c>
      <c r="AD272" s="65">
        <f t="shared" ca="1" si="170"/>
        <v>0</v>
      </c>
      <c r="AE272" s="65">
        <f t="shared" ca="1" si="170"/>
        <v>0</v>
      </c>
      <c r="AF272" s="65">
        <f t="shared" ca="1" si="170"/>
        <v>0</v>
      </c>
      <c r="AG272" s="65">
        <f t="shared" ca="1" si="170"/>
        <v>0</v>
      </c>
      <c r="AH272" s="65">
        <f t="shared" ca="1" si="170"/>
        <v>0</v>
      </c>
      <c r="AI272" s="65">
        <f t="shared" ca="1" si="170"/>
        <v>0</v>
      </c>
      <c r="AJ272" s="65">
        <f t="shared" ca="1" si="172"/>
        <v>0</v>
      </c>
      <c r="AK272" s="65">
        <f t="shared" ca="1" si="172"/>
        <v>0</v>
      </c>
      <c r="AL272" s="65">
        <f t="shared" ca="1" si="172"/>
        <v>0</v>
      </c>
      <c r="AM272" s="65">
        <f t="shared" ca="1" si="172"/>
        <v>0</v>
      </c>
      <c r="AN272" s="65">
        <f t="shared" ca="1" si="172"/>
        <v>0</v>
      </c>
      <c r="AO272" s="65">
        <f t="shared" ca="1" si="172"/>
        <v>0</v>
      </c>
      <c r="AP272" s="65">
        <f t="shared" ca="1" si="172"/>
        <v>0</v>
      </c>
      <c r="AQ272" s="65">
        <f t="shared" ca="1" si="172"/>
        <v>0</v>
      </c>
      <c r="AR272" s="65">
        <f t="shared" ca="1" si="172"/>
        <v>0</v>
      </c>
      <c r="AS272" s="65">
        <f t="shared" ca="1" si="172"/>
        <v>0</v>
      </c>
      <c r="AT272" s="65">
        <f t="shared" ca="1" si="172"/>
        <v>0</v>
      </c>
      <c r="AU272" s="65">
        <f t="shared" ca="1" si="172"/>
        <v>0</v>
      </c>
      <c r="AV272" s="65">
        <f t="shared" ca="1" si="172"/>
        <v>0</v>
      </c>
      <c r="AW272" s="65">
        <f t="shared" ca="1" si="172"/>
        <v>0</v>
      </c>
      <c r="AX272" s="65">
        <f t="shared" ca="1" si="172"/>
        <v>0</v>
      </c>
      <c r="AY272" s="65">
        <f t="shared" ca="1" si="172"/>
        <v>0</v>
      </c>
      <c r="AZ272" s="65">
        <f t="shared" ca="1" si="172"/>
        <v>0</v>
      </c>
      <c r="BA272" s="65">
        <f t="shared" ca="1" si="172"/>
        <v>0</v>
      </c>
      <c r="BB272" s="65">
        <f t="shared" ca="1" si="172"/>
        <v>0</v>
      </c>
      <c r="BC272" s="65">
        <f t="shared" ca="1" si="172"/>
        <v>0</v>
      </c>
      <c r="BD272" s="65">
        <f t="shared" ca="1" si="172"/>
        <v>0</v>
      </c>
      <c r="BE272" s="65">
        <f t="shared" ca="1" si="172"/>
        <v>0</v>
      </c>
      <c r="BF272" s="65">
        <f t="shared" ca="1" si="172"/>
        <v>0</v>
      </c>
      <c r="BG272" s="65">
        <f t="shared" ca="1" si="172"/>
        <v>0</v>
      </c>
      <c r="BH272" s="65">
        <f t="shared" ca="1" si="172"/>
        <v>0</v>
      </c>
      <c r="BI272" s="65">
        <f t="shared" ca="1" si="172"/>
        <v>0</v>
      </c>
      <c r="BJ272" s="65">
        <f t="shared" ca="1" si="172"/>
        <v>0</v>
      </c>
      <c r="BK272" s="65">
        <f t="shared" ca="1" si="172"/>
        <v>0</v>
      </c>
      <c r="BL272" s="65">
        <f t="shared" ca="1" si="172"/>
        <v>0</v>
      </c>
      <c r="BM272" s="65">
        <f t="shared" ca="1" si="172"/>
        <v>0</v>
      </c>
      <c r="BN272" s="65">
        <f t="shared" ca="1" si="172"/>
        <v>0</v>
      </c>
      <c r="BO272" s="65">
        <f t="shared" ca="1" si="172"/>
        <v>0</v>
      </c>
      <c r="BP272" s="65">
        <f t="shared" ca="1" si="172"/>
        <v>0</v>
      </c>
      <c r="BQ272" s="65">
        <f t="shared" ca="1" si="172"/>
        <v>0</v>
      </c>
      <c r="BR272" s="65">
        <f t="shared" ref="AJ272:CF277" ca="1" si="173">SUMIFS(INDIRECT("Prcsses!"&amp;ADDRESS($B272,$X$2)&amp;":"&amp;ADDRESS($B272,$X$2-1+$P$8)),INDIRECT("Prcsses!"&amp;ADDRESS($B$8,$X$2)&amp;":"&amp;ADDRESS($B$8,$X$2-1+$P$8)),BR$8)</f>
        <v>0</v>
      </c>
      <c r="BS272" s="65">
        <f t="shared" ca="1" si="173"/>
        <v>0</v>
      </c>
      <c r="BT272" s="65">
        <f t="shared" ca="1" si="173"/>
        <v>0</v>
      </c>
      <c r="BU272" s="65">
        <f t="shared" ca="1" si="173"/>
        <v>0</v>
      </c>
      <c r="BV272" s="65">
        <f t="shared" ca="1" si="173"/>
        <v>0</v>
      </c>
      <c r="BW272" s="65">
        <f t="shared" ca="1" si="173"/>
        <v>0</v>
      </c>
      <c r="BX272" s="65">
        <f t="shared" ca="1" si="173"/>
        <v>0</v>
      </c>
      <c r="BY272" s="65">
        <f t="shared" ca="1" si="173"/>
        <v>0</v>
      </c>
      <c r="BZ272" s="65">
        <f t="shared" ca="1" si="173"/>
        <v>0</v>
      </c>
      <c r="CA272" s="65">
        <f t="shared" ca="1" si="173"/>
        <v>0</v>
      </c>
      <c r="CB272" s="65">
        <f t="shared" ca="1" si="173"/>
        <v>0</v>
      </c>
      <c r="CC272" s="65">
        <f t="shared" ca="1" si="173"/>
        <v>0</v>
      </c>
      <c r="CD272" s="65">
        <f t="shared" ca="1" si="173"/>
        <v>0</v>
      </c>
      <c r="CE272" s="65">
        <f t="shared" ca="1" si="173"/>
        <v>0</v>
      </c>
      <c r="CF272" s="65">
        <f t="shared" ca="1" si="173"/>
        <v>0</v>
      </c>
    </row>
    <row r="273" spans="2:84" s="53" customFormat="1" ht="12" x14ac:dyDescent="0.25">
      <c r="B273" s="50">
        <f>ROW()</f>
        <v>273</v>
      </c>
      <c r="O273" s="56"/>
      <c r="P273" s="57"/>
      <c r="Q273" s="58"/>
      <c r="U273" s="62"/>
      <c r="W273" s="61"/>
      <c r="X273" s="65">
        <f t="shared" ca="1" si="165"/>
        <v>0</v>
      </c>
      <c r="Y273" s="65">
        <f t="shared" ca="1" si="170"/>
        <v>0</v>
      </c>
      <c r="Z273" s="65">
        <f t="shared" ca="1" si="170"/>
        <v>0</v>
      </c>
      <c r="AA273" s="65">
        <f t="shared" ca="1" si="170"/>
        <v>0</v>
      </c>
      <c r="AB273" s="65">
        <f t="shared" ca="1" si="170"/>
        <v>0</v>
      </c>
      <c r="AC273" s="65">
        <f t="shared" ca="1" si="170"/>
        <v>0</v>
      </c>
      <c r="AD273" s="65">
        <f t="shared" ca="1" si="170"/>
        <v>0</v>
      </c>
      <c r="AE273" s="65">
        <f t="shared" ca="1" si="170"/>
        <v>0</v>
      </c>
      <c r="AF273" s="65">
        <f t="shared" ca="1" si="170"/>
        <v>0</v>
      </c>
      <c r="AG273" s="65">
        <f t="shared" ca="1" si="170"/>
        <v>0</v>
      </c>
      <c r="AH273" s="65">
        <f t="shared" ca="1" si="170"/>
        <v>0</v>
      </c>
      <c r="AI273" s="65">
        <f t="shared" ca="1" si="170"/>
        <v>0</v>
      </c>
      <c r="AJ273" s="65">
        <f t="shared" ca="1" si="173"/>
        <v>0</v>
      </c>
      <c r="AK273" s="65">
        <f t="shared" ca="1" si="173"/>
        <v>0</v>
      </c>
      <c r="AL273" s="65">
        <f t="shared" ca="1" si="173"/>
        <v>0</v>
      </c>
      <c r="AM273" s="65">
        <f t="shared" ca="1" si="173"/>
        <v>0</v>
      </c>
      <c r="AN273" s="65">
        <f t="shared" ca="1" si="173"/>
        <v>0</v>
      </c>
      <c r="AO273" s="65">
        <f t="shared" ca="1" si="173"/>
        <v>0</v>
      </c>
      <c r="AP273" s="65">
        <f t="shared" ca="1" si="173"/>
        <v>0</v>
      </c>
      <c r="AQ273" s="65">
        <f t="shared" ca="1" si="173"/>
        <v>0</v>
      </c>
      <c r="AR273" s="65">
        <f t="shared" ca="1" si="173"/>
        <v>0</v>
      </c>
      <c r="AS273" s="65">
        <f t="shared" ca="1" si="173"/>
        <v>0</v>
      </c>
      <c r="AT273" s="65">
        <f t="shared" ca="1" si="173"/>
        <v>0</v>
      </c>
      <c r="AU273" s="65">
        <f t="shared" ca="1" si="173"/>
        <v>0</v>
      </c>
      <c r="AV273" s="65">
        <f t="shared" ca="1" si="173"/>
        <v>0</v>
      </c>
      <c r="AW273" s="65">
        <f t="shared" ca="1" si="173"/>
        <v>0</v>
      </c>
      <c r="AX273" s="65">
        <f t="shared" ca="1" si="173"/>
        <v>0</v>
      </c>
      <c r="AY273" s="65">
        <f t="shared" ca="1" si="173"/>
        <v>0</v>
      </c>
      <c r="AZ273" s="65">
        <f t="shared" ca="1" si="173"/>
        <v>0</v>
      </c>
      <c r="BA273" s="65">
        <f t="shared" ca="1" si="173"/>
        <v>0</v>
      </c>
      <c r="BB273" s="65">
        <f t="shared" ca="1" si="173"/>
        <v>0</v>
      </c>
      <c r="BC273" s="65">
        <f t="shared" ca="1" si="173"/>
        <v>0</v>
      </c>
      <c r="BD273" s="65">
        <f t="shared" ca="1" si="173"/>
        <v>0</v>
      </c>
      <c r="BE273" s="65">
        <f t="shared" ca="1" si="173"/>
        <v>0</v>
      </c>
      <c r="BF273" s="65">
        <f t="shared" ca="1" si="173"/>
        <v>0</v>
      </c>
      <c r="BG273" s="65">
        <f t="shared" ca="1" si="173"/>
        <v>0</v>
      </c>
      <c r="BH273" s="65">
        <f t="shared" ca="1" si="173"/>
        <v>0</v>
      </c>
      <c r="BI273" s="65">
        <f t="shared" ca="1" si="173"/>
        <v>0</v>
      </c>
      <c r="BJ273" s="65">
        <f t="shared" ca="1" si="173"/>
        <v>0</v>
      </c>
      <c r="BK273" s="65">
        <f t="shared" ca="1" si="173"/>
        <v>0</v>
      </c>
      <c r="BL273" s="65">
        <f t="shared" ca="1" si="173"/>
        <v>0</v>
      </c>
      <c r="BM273" s="65">
        <f t="shared" ca="1" si="173"/>
        <v>0</v>
      </c>
      <c r="BN273" s="65">
        <f t="shared" ca="1" si="173"/>
        <v>0</v>
      </c>
      <c r="BO273" s="65">
        <f t="shared" ca="1" si="173"/>
        <v>0</v>
      </c>
      <c r="BP273" s="65">
        <f t="shared" ca="1" si="173"/>
        <v>0</v>
      </c>
      <c r="BQ273" s="65">
        <f t="shared" ca="1" si="173"/>
        <v>0</v>
      </c>
      <c r="BR273" s="65">
        <f t="shared" ca="1" si="173"/>
        <v>0</v>
      </c>
      <c r="BS273" s="65">
        <f t="shared" ca="1" si="173"/>
        <v>0</v>
      </c>
      <c r="BT273" s="65">
        <f t="shared" ca="1" si="173"/>
        <v>0</v>
      </c>
      <c r="BU273" s="65">
        <f t="shared" ca="1" si="173"/>
        <v>0</v>
      </c>
      <c r="BV273" s="65">
        <f t="shared" ca="1" si="173"/>
        <v>0</v>
      </c>
      <c r="BW273" s="65">
        <f t="shared" ca="1" si="173"/>
        <v>0</v>
      </c>
      <c r="BX273" s="65">
        <f t="shared" ca="1" si="173"/>
        <v>0</v>
      </c>
      <c r="BY273" s="65">
        <f t="shared" ca="1" si="173"/>
        <v>0</v>
      </c>
      <c r="BZ273" s="65">
        <f t="shared" ca="1" si="173"/>
        <v>0</v>
      </c>
      <c r="CA273" s="65">
        <f t="shared" ca="1" si="173"/>
        <v>0</v>
      </c>
      <c r="CB273" s="65">
        <f t="shared" ca="1" si="173"/>
        <v>0</v>
      </c>
      <c r="CC273" s="65">
        <f t="shared" ca="1" si="173"/>
        <v>0</v>
      </c>
      <c r="CD273" s="65">
        <f t="shared" ca="1" si="173"/>
        <v>0</v>
      </c>
      <c r="CE273" s="65">
        <f t="shared" ca="1" si="173"/>
        <v>0</v>
      </c>
      <c r="CF273" s="65">
        <f t="shared" ca="1" si="173"/>
        <v>0</v>
      </c>
    </row>
    <row r="274" spans="2:84" s="53" customFormat="1" ht="12" x14ac:dyDescent="0.25">
      <c r="B274" s="50">
        <f>ROW()</f>
        <v>274</v>
      </c>
      <c r="O274" s="56"/>
      <c r="P274" s="57"/>
      <c r="Q274" s="58"/>
      <c r="U274" s="62"/>
      <c r="W274" s="61"/>
      <c r="X274" s="65">
        <f t="shared" ca="1" si="165"/>
        <v>0</v>
      </c>
      <c r="Y274" s="65">
        <f t="shared" ca="1" si="170"/>
        <v>0</v>
      </c>
      <c r="Z274" s="65">
        <f t="shared" ca="1" si="170"/>
        <v>0</v>
      </c>
      <c r="AA274" s="65">
        <f t="shared" ca="1" si="170"/>
        <v>0</v>
      </c>
      <c r="AB274" s="65">
        <f t="shared" ca="1" si="170"/>
        <v>0</v>
      </c>
      <c r="AC274" s="65">
        <f t="shared" ca="1" si="170"/>
        <v>0</v>
      </c>
      <c r="AD274" s="65">
        <f t="shared" ca="1" si="170"/>
        <v>0</v>
      </c>
      <c r="AE274" s="65">
        <f t="shared" ca="1" si="170"/>
        <v>0</v>
      </c>
      <c r="AF274" s="65">
        <f t="shared" ca="1" si="170"/>
        <v>0</v>
      </c>
      <c r="AG274" s="65">
        <f t="shared" ca="1" si="170"/>
        <v>0</v>
      </c>
      <c r="AH274" s="65">
        <f t="shared" ca="1" si="170"/>
        <v>0</v>
      </c>
      <c r="AI274" s="65">
        <f t="shared" ca="1" si="170"/>
        <v>0</v>
      </c>
      <c r="AJ274" s="65">
        <f t="shared" ca="1" si="173"/>
        <v>0</v>
      </c>
      <c r="AK274" s="65">
        <f t="shared" ca="1" si="173"/>
        <v>0</v>
      </c>
      <c r="AL274" s="65">
        <f t="shared" ca="1" si="173"/>
        <v>0</v>
      </c>
      <c r="AM274" s="65">
        <f t="shared" ca="1" si="173"/>
        <v>0</v>
      </c>
      <c r="AN274" s="65">
        <f t="shared" ca="1" si="173"/>
        <v>0</v>
      </c>
      <c r="AO274" s="65">
        <f t="shared" ca="1" si="173"/>
        <v>0</v>
      </c>
      <c r="AP274" s="65">
        <f t="shared" ca="1" si="173"/>
        <v>0</v>
      </c>
      <c r="AQ274" s="65">
        <f t="shared" ca="1" si="173"/>
        <v>0</v>
      </c>
      <c r="AR274" s="65">
        <f t="shared" ca="1" si="173"/>
        <v>0</v>
      </c>
      <c r="AS274" s="65">
        <f t="shared" ca="1" si="173"/>
        <v>0</v>
      </c>
      <c r="AT274" s="65">
        <f t="shared" ca="1" si="173"/>
        <v>0</v>
      </c>
      <c r="AU274" s="65">
        <f t="shared" ca="1" si="173"/>
        <v>0</v>
      </c>
      <c r="AV274" s="65">
        <f t="shared" ca="1" si="173"/>
        <v>0</v>
      </c>
      <c r="AW274" s="65">
        <f t="shared" ca="1" si="173"/>
        <v>0</v>
      </c>
      <c r="AX274" s="65">
        <f t="shared" ca="1" si="173"/>
        <v>0</v>
      </c>
      <c r="AY274" s="65">
        <f t="shared" ca="1" si="173"/>
        <v>0</v>
      </c>
      <c r="AZ274" s="65">
        <f t="shared" ca="1" si="173"/>
        <v>0</v>
      </c>
      <c r="BA274" s="65">
        <f t="shared" ca="1" si="173"/>
        <v>0</v>
      </c>
      <c r="BB274" s="65">
        <f t="shared" ca="1" si="173"/>
        <v>0</v>
      </c>
      <c r="BC274" s="65">
        <f t="shared" ca="1" si="173"/>
        <v>0</v>
      </c>
      <c r="BD274" s="65">
        <f t="shared" ca="1" si="173"/>
        <v>0</v>
      </c>
      <c r="BE274" s="65">
        <f t="shared" ca="1" si="173"/>
        <v>0</v>
      </c>
      <c r="BF274" s="65">
        <f t="shared" ca="1" si="173"/>
        <v>0</v>
      </c>
      <c r="BG274" s="65">
        <f t="shared" ca="1" si="173"/>
        <v>0</v>
      </c>
      <c r="BH274" s="65">
        <f t="shared" ca="1" si="173"/>
        <v>0</v>
      </c>
      <c r="BI274" s="65">
        <f t="shared" ca="1" si="173"/>
        <v>0</v>
      </c>
      <c r="BJ274" s="65">
        <f t="shared" ca="1" si="173"/>
        <v>0</v>
      </c>
      <c r="BK274" s="65">
        <f t="shared" ca="1" si="173"/>
        <v>0</v>
      </c>
      <c r="BL274" s="65">
        <f t="shared" ca="1" si="173"/>
        <v>0</v>
      </c>
      <c r="BM274" s="65">
        <f t="shared" ca="1" si="173"/>
        <v>0</v>
      </c>
      <c r="BN274" s="65">
        <f t="shared" ca="1" si="173"/>
        <v>0</v>
      </c>
      <c r="BO274" s="65">
        <f t="shared" ca="1" si="173"/>
        <v>0</v>
      </c>
      <c r="BP274" s="65">
        <f t="shared" ca="1" si="173"/>
        <v>0</v>
      </c>
      <c r="BQ274" s="65">
        <f t="shared" ca="1" si="173"/>
        <v>0</v>
      </c>
      <c r="BR274" s="65">
        <f t="shared" ca="1" si="173"/>
        <v>0</v>
      </c>
      <c r="BS274" s="65">
        <f t="shared" ca="1" si="173"/>
        <v>0</v>
      </c>
      <c r="BT274" s="65">
        <f t="shared" ca="1" si="173"/>
        <v>0</v>
      </c>
      <c r="BU274" s="65">
        <f t="shared" ca="1" si="173"/>
        <v>0</v>
      </c>
      <c r="BV274" s="65">
        <f t="shared" ca="1" si="173"/>
        <v>0</v>
      </c>
      <c r="BW274" s="65">
        <f t="shared" ca="1" si="173"/>
        <v>0</v>
      </c>
      <c r="BX274" s="65">
        <f t="shared" ca="1" si="173"/>
        <v>0</v>
      </c>
      <c r="BY274" s="65">
        <f t="shared" ca="1" si="173"/>
        <v>0</v>
      </c>
      <c r="BZ274" s="65">
        <f t="shared" ca="1" si="173"/>
        <v>0</v>
      </c>
      <c r="CA274" s="65">
        <f t="shared" ca="1" si="173"/>
        <v>0</v>
      </c>
      <c r="CB274" s="65">
        <f t="shared" ca="1" si="173"/>
        <v>0</v>
      </c>
      <c r="CC274" s="65">
        <f t="shared" ca="1" si="173"/>
        <v>0</v>
      </c>
      <c r="CD274" s="65">
        <f t="shared" ca="1" si="173"/>
        <v>0</v>
      </c>
      <c r="CE274" s="65">
        <f t="shared" ca="1" si="173"/>
        <v>0</v>
      </c>
      <c r="CF274" s="65">
        <f t="shared" ca="1" si="173"/>
        <v>0</v>
      </c>
    </row>
    <row r="275" spans="2:84" s="53" customFormat="1" ht="12" x14ac:dyDescent="0.25">
      <c r="B275" s="50">
        <f>ROW()</f>
        <v>275</v>
      </c>
      <c r="O275" s="56"/>
      <c r="P275" s="57"/>
      <c r="Q275" s="58"/>
      <c r="U275" s="62"/>
      <c r="W275" s="61"/>
      <c r="X275" s="65">
        <f t="shared" ca="1" si="165"/>
        <v>0</v>
      </c>
      <c r="Y275" s="65">
        <f t="shared" ca="1" si="170"/>
        <v>0</v>
      </c>
      <c r="Z275" s="65">
        <f t="shared" ca="1" si="170"/>
        <v>0</v>
      </c>
      <c r="AA275" s="65">
        <f t="shared" ca="1" si="170"/>
        <v>0</v>
      </c>
      <c r="AB275" s="65">
        <f t="shared" ca="1" si="170"/>
        <v>0</v>
      </c>
      <c r="AC275" s="65">
        <f t="shared" ca="1" si="170"/>
        <v>0</v>
      </c>
      <c r="AD275" s="65">
        <f t="shared" ca="1" si="170"/>
        <v>0</v>
      </c>
      <c r="AE275" s="65">
        <f t="shared" ca="1" si="170"/>
        <v>0</v>
      </c>
      <c r="AF275" s="65">
        <f t="shared" ca="1" si="170"/>
        <v>0</v>
      </c>
      <c r="AG275" s="65">
        <f t="shared" ca="1" si="170"/>
        <v>0</v>
      </c>
      <c r="AH275" s="65">
        <f t="shared" ca="1" si="170"/>
        <v>0</v>
      </c>
      <c r="AI275" s="65">
        <f t="shared" ca="1" si="170"/>
        <v>0</v>
      </c>
      <c r="AJ275" s="65">
        <f t="shared" ca="1" si="173"/>
        <v>0</v>
      </c>
      <c r="AK275" s="65">
        <f t="shared" ca="1" si="173"/>
        <v>0</v>
      </c>
      <c r="AL275" s="65">
        <f t="shared" ca="1" si="173"/>
        <v>0</v>
      </c>
      <c r="AM275" s="65">
        <f t="shared" ca="1" si="173"/>
        <v>0</v>
      </c>
      <c r="AN275" s="65">
        <f t="shared" ca="1" si="173"/>
        <v>0</v>
      </c>
      <c r="AO275" s="65">
        <f t="shared" ca="1" si="173"/>
        <v>0</v>
      </c>
      <c r="AP275" s="65">
        <f t="shared" ca="1" si="173"/>
        <v>0</v>
      </c>
      <c r="AQ275" s="65">
        <f t="shared" ca="1" si="173"/>
        <v>0</v>
      </c>
      <c r="AR275" s="65">
        <f t="shared" ca="1" si="173"/>
        <v>0</v>
      </c>
      <c r="AS275" s="65">
        <f t="shared" ca="1" si="173"/>
        <v>0</v>
      </c>
      <c r="AT275" s="65">
        <f t="shared" ca="1" si="173"/>
        <v>0</v>
      </c>
      <c r="AU275" s="65">
        <f t="shared" ca="1" si="173"/>
        <v>0</v>
      </c>
      <c r="AV275" s="65">
        <f t="shared" ca="1" si="173"/>
        <v>0</v>
      </c>
      <c r="AW275" s="65">
        <f t="shared" ca="1" si="173"/>
        <v>0</v>
      </c>
      <c r="AX275" s="65">
        <f t="shared" ca="1" si="173"/>
        <v>0</v>
      </c>
      <c r="AY275" s="65">
        <f t="shared" ca="1" si="173"/>
        <v>0</v>
      </c>
      <c r="AZ275" s="65">
        <f t="shared" ca="1" si="173"/>
        <v>0</v>
      </c>
      <c r="BA275" s="65">
        <f t="shared" ca="1" si="173"/>
        <v>0</v>
      </c>
      <c r="BB275" s="65">
        <f t="shared" ca="1" si="173"/>
        <v>0</v>
      </c>
      <c r="BC275" s="65">
        <f t="shared" ca="1" si="173"/>
        <v>0</v>
      </c>
      <c r="BD275" s="65">
        <f t="shared" ca="1" si="173"/>
        <v>0</v>
      </c>
      <c r="BE275" s="65">
        <f t="shared" ca="1" si="173"/>
        <v>0</v>
      </c>
      <c r="BF275" s="65">
        <f t="shared" ca="1" si="173"/>
        <v>0</v>
      </c>
      <c r="BG275" s="65">
        <f t="shared" ca="1" si="173"/>
        <v>0</v>
      </c>
      <c r="BH275" s="65">
        <f t="shared" ca="1" si="173"/>
        <v>0</v>
      </c>
      <c r="BI275" s="65">
        <f t="shared" ca="1" si="173"/>
        <v>0</v>
      </c>
      <c r="BJ275" s="65">
        <f t="shared" ca="1" si="173"/>
        <v>0</v>
      </c>
      <c r="BK275" s="65">
        <f t="shared" ca="1" si="173"/>
        <v>0</v>
      </c>
      <c r="BL275" s="65">
        <f t="shared" ca="1" si="173"/>
        <v>0</v>
      </c>
      <c r="BM275" s="65">
        <f t="shared" ca="1" si="173"/>
        <v>0</v>
      </c>
      <c r="BN275" s="65">
        <f t="shared" ca="1" si="173"/>
        <v>0</v>
      </c>
      <c r="BO275" s="65">
        <f t="shared" ca="1" si="173"/>
        <v>0</v>
      </c>
      <c r="BP275" s="65">
        <f t="shared" ca="1" si="173"/>
        <v>0</v>
      </c>
      <c r="BQ275" s="65">
        <f t="shared" ca="1" si="173"/>
        <v>0</v>
      </c>
      <c r="BR275" s="65">
        <f t="shared" ca="1" si="173"/>
        <v>0</v>
      </c>
      <c r="BS275" s="65">
        <f t="shared" ca="1" si="173"/>
        <v>0</v>
      </c>
      <c r="BT275" s="65">
        <f t="shared" ca="1" si="173"/>
        <v>0</v>
      </c>
      <c r="BU275" s="65">
        <f t="shared" ca="1" si="173"/>
        <v>0</v>
      </c>
      <c r="BV275" s="65">
        <f t="shared" ca="1" si="173"/>
        <v>0</v>
      </c>
      <c r="BW275" s="65">
        <f t="shared" ca="1" si="173"/>
        <v>0</v>
      </c>
      <c r="BX275" s="65">
        <f t="shared" ca="1" si="173"/>
        <v>0</v>
      </c>
      <c r="BY275" s="65">
        <f t="shared" ca="1" si="173"/>
        <v>0</v>
      </c>
      <c r="BZ275" s="65">
        <f t="shared" ca="1" si="173"/>
        <v>0</v>
      </c>
      <c r="CA275" s="65">
        <f t="shared" ca="1" si="173"/>
        <v>0</v>
      </c>
      <c r="CB275" s="65">
        <f t="shared" ca="1" si="173"/>
        <v>0</v>
      </c>
      <c r="CC275" s="65">
        <f t="shared" ca="1" si="173"/>
        <v>0</v>
      </c>
      <c r="CD275" s="65">
        <f t="shared" ca="1" si="173"/>
        <v>0</v>
      </c>
      <c r="CE275" s="65">
        <f t="shared" ca="1" si="173"/>
        <v>0</v>
      </c>
      <c r="CF275" s="65">
        <f t="shared" ca="1" si="173"/>
        <v>0</v>
      </c>
    </row>
    <row r="276" spans="2:84" s="53" customFormat="1" ht="12" x14ac:dyDescent="0.25">
      <c r="B276" s="50">
        <f>ROW()</f>
        <v>276</v>
      </c>
      <c r="O276" s="56"/>
      <c r="P276" s="57"/>
      <c r="Q276" s="58"/>
      <c r="U276" s="62"/>
      <c r="W276" s="61"/>
      <c r="X276" s="65">
        <f t="shared" ca="1" si="165"/>
        <v>0</v>
      </c>
      <c r="Y276" s="65">
        <f t="shared" ca="1" si="170"/>
        <v>0</v>
      </c>
      <c r="Z276" s="65">
        <f t="shared" ca="1" si="170"/>
        <v>0</v>
      </c>
      <c r="AA276" s="65">
        <f t="shared" ca="1" si="170"/>
        <v>0</v>
      </c>
      <c r="AB276" s="65">
        <f t="shared" ca="1" si="170"/>
        <v>0</v>
      </c>
      <c r="AC276" s="65">
        <f t="shared" ca="1" si="170"/>
        <v>0</v>
      </c>
      <c r="AD276" s="65">
        <f t="shared" ca="1" si="170"/>
        <v>0</v>
      </c>
      <c r="AE276" s="65">
        <f t="shared" ca="1" si="170"/>
        <v>0</v>
      </c>
      <c r="AF276" s="65">
        <f t="shared" ca="1" si="170"/>
        <v>0</v>
      </c>
      <c r="AG276" s="65">
        <f t="shared" ca="1" si="170"/>
        <v>0</v>
      </c>
      <c r="AH276" s="65">
        <f t="shared" ca="1" si="170"/>
        <v>0</v>
      </c>
      <c r="AI276" s="65">
        <f t="shared" ca="1" si="170"/>
        <v>0</v>
      </c>
      <c r="AJ276" s="65">
        <f t="shared" ca="1" si="173"/>
        <v>0</v>
      </c>
      <c r="AK276" s="65">
        <f t="shared" ca="1" si="173"/>
        <v>0</v>
      </c>
      <c r="AL276" s="65">
        <f t="shared" ca="1" si="173"/>
        <v>0</v>
      </c>
      <c r="AM276" s="65">
        <f t="shared" ca="1" si="173"/>
        <v>0</v>
      </c>
      <c r="AN276" s="65">
        <f t="shared" ca="1" si="173"/>
        <v>0</v>
      </c>
      <c r="AO276" s="65">
        <f t="shared" ca="1" si="173"/>
        <v>0</v>
      </c>
      <c r="AP276" s="65">
        <f t="shared" ca="1" si="173"/>
        <v>0</v>
      </c>
      <c r="AQ276" s="65">
        <f t="shared" ca="1" si="173"/>
        <v>0</v>
      </c>
      <c r="AR276" s="65">
        <f t="shared" ca="1" si="173"/>
        <v>0</v>
      </c>
      <c r="AS276" s="65">
        <f t="shared" ca="1" si="173"/>
        <v>0</v>
      </c>
      <c r="AT276" s="65">
        <f t="shared" ca="1" si="173"/>
        <v>0</v>
      </c>
      <c r="AU276" s="65">
        <f t="shared" ca="1" si="173"/>
        <v>0</v>
      </c>
      <c r="AV276" s="65">
        <f t="shared" ca="1" si="173"/>
        <v>0</v>
      </c>
      <c r="AW276" s="65">
        <f t="shared" ca="1" si="173"/>
        <v>0</v>
      </c>
      <c r="AX276" s="65">
        <f t="shared" ca="1" si="173"/>
        <v>0</v>
      </c>
      <c r="AY276" s="65">
        <f t="shared" ca="1" si="173"/>
        <v>0</v>
      </c>
      <c r="AZ276" s="65">
        <f t="shared" ca="1" si="173"/>
        <v>0</v>
      </c>
      <c r="BA276" s="65">
        <f t="shared" ca="1" si="173"/>
        <v>0</v>
      </c>
      <c r="BB276" s="65">
        <f t="shared" ca="1" si="173"/>
        <v>0</v>
      </c>
      <c r="BC276" s="65">
        <f t="shared" ca="1" si="173"/>
        <v>0</v>
      </c>
      <c r="BD276" s="65">
        <f t="shared" ca="1" si="173"/>
        <v>0</v>
      </c>
      <c r="BE276" s="65">
        <f t="shared" ca="1" si="173"/>
        <v>0</v>
      </c>
      <c r="BF276" s="65">
        <f t="shared" ca="1" si="173"/>
        <v>0</v>
      </c>
      <c r="BG276" s="65">
        <f t="shared" ca="1" si="173"/>
        <v>0</v>
      </c>
      <c r="BH276" s="65">
        <f t="shared" ca="1" si="173"/>
        <v>0</v>
      </c>
      <c r="BI276" s="65">
        <f t="shared" ca="1" si="173"/>
        <v>0</v>
      </c>
      <c r="BJ276" s="65">
        <f t="shared" ca="1" si="173"/>
        <v>0</v>
      </c>
      <c r="BK276" s="65">
        <f t="shared" ca="1" si="173"/>
        <v>0</v>
      </c>
      <c r="BL276" s="65">
        <f t="shared" ca="1" si="173"/>
        <v>0</v>
      </c>
      <c r="BM276" s="65">
        <f t="shared" ca="1" si="173"/>
        <v>0</v>
      </c>
      <c r="BN276" s="65">
        <f t="shared" ca="1" si="173"/>
        <v>0</v>
      </c>
      <c r="BO276" s="65">
        <f t="shared" ca="1" si="173"/>
        <v>0</v>
      </c>
      <c r="BP276" s="65">
        <f t="shared" ca="1" si="173"/>
        <v>0</v>
      </c>
      <c r="BQ276" s="65">
        <f t="shared" ca="1" si="173"/>
        <v>0</v>
      </c>
      <c r="BR276" s="65">
        <f t="shared" ca="1" si="173"/>
        <v>0</v>
      </c>
      <c r="BS276" s="65">
        <f t="shared" ca="1" si="173"/>
        <v>0</v>
      </c>
      <c r="BT276" s="65">
        <f t="shared" ca="1" si="173"/>
        <v>0</v>
      </c>
      <c r="BU276" s="65">
        <f t="shared" ca="1" si="173"/>
        <v>0</v>
      </c>
      <c r="BV276" s="65">
        <f t="shared" ca="1" si="173"/>
        <v>0</v>
      </c>
      <c r="BW276" s="65">
        <f t="shared" ca="1" si="173"/>
        <v>0</v>
      </c>
      <c r="BX276" s="65">
        <f t="shared" ca="1" si="173"/>
        <v>0</v>
      </c>
      <c r="BY276" s="65">
        <f t="shared" ca="1" si="173"/>
        <v>0</v>
      </c>
      <c r="BZ276" s="65">
        <f t="shared" ca="1" si="173"/>
        <v>0</v>
      </c>
      <c r="CA276" s="65">
        <f t="shared" ca="1" si="173"/>
        <v>0</v>
      </c>
      <c r="CB276" s="65">
        <f t="shared" ca="1" si="173"/>
        <v>0</v>
      </c>
      <c r="CC276" s="65">
        <f t="shared" ca="1" si="173"/>
        <v>0</v>
      </c>
      <c r="CD276" s="65">
        <f t="shared" ca="1" si="173"/>
        <v>0</v>
      </c>
      <c r="CE276" s="65">
        <f t="shared" ca="1" si="173"/>
        <v>0</v>
      </c>
      <c r="CF276" s="65">
        <f t="shared" ca="1" si="173"/>
        <v>0</v>
      </c>
    </row>
    <row r="277" spans="2:84" s="53" customFormat="1" ht="12" x14ac:dyDescent="0.25">
      <c r="B277" s="50">
        <f>ROW()</f>
        <v>277</v>
      </c>
      <c r="O277" s="56"/>
      <c r="P277" s="57"/>
      <c r="Q277" s="58"/>
      <c r="U277" s="62"/>
      <c r="W277" s="61"/>
      <c r="X277" s="65">
        <f t="shared" ca="1" si="165"/>
        <v>0</v>
      </c>
      <c r="Y277" s="65">
        <f t="shared" ca="1" si="170"/>
        <v>0</v>
      </c>
      <c r="Z277" s="65">
        <f t="shared" ca="1" si="170"/>
        <v>0</v>
      </c>
      <c r="AA277" s="65">
        <f t="shared" ca="1" si="170"/>
        <v>0</v>
      </c>
      <c r="AB277" s="65">
        <f t="shared" ca="1" si="170"/>
        <v>0</v>
      </c>
      <c r="AC277" s="65">
        <f t="shared" ca="1" si="170"/>
        <v>0</v>
      </c>
      <c r="AD277" s="65">
        <f t="shared" ca="1" si="170"/>
        <v>0</v>
      </c>
      <c r="AE277" s="65">
        <f t="shared" ca="1" si="170"/>
        <v>0</v>
      </c>
      <c r="AF277" s="65">
        <f t="shared" ca="1" si="170"/>
        <v>0</v>
      </c>
      <c r="AG277" s="65">
        <f t="shared" ca="1" si="170"/>
        <v>0</v>
      </c>
      <c r="AH277" s="65">
        <f t="shared" ca="1" si="170"/>
        <v>0</v>
      </c>
      <c r="AI277" s="65">
        <f t="shared" ca="1" si="170"/>
        <v>0</v>
      </c>
      <c r="AJ277" s="65">
        <f t="shared" ca="1" si="173"/>
        <v>0</v>
      </c>
      <c r="AK277" s="65">
        <f t="shared" ca="1" si="173"/>
        <v>0</v>
      </c>
      <c r="AL277" s="65">
        <f t="shared" ca="1" si="173"/>
        <v>0</v>
      </c>
      <c r="AM277" s="65">
        <f t="shared" ca="1" si="173"/>
        <v>0</v>
      </c>
      <c r="AN277" s="65">
        <f t="shared" ca="1" si="173"/>
        <v>0</v>
      </c>
      <c r="AO277" s="65">
        <f t="shared" ca="1" si="173"/>
        <v>0</v>
      </c>
      <c r="AP277" s="65">
        <f t="shared" ca="1" si="173"/>
        <v>0</v>
      </c>
      <c r="AQ277" s="65">
        <f t="shared" ca="1" si="173"/>
        <v>0</v>
      </c>
      <c r="AR277" s="65">
        <f t="shared" ca="1" si="173"/>
        <v>0</v>
      </c>
      <c r="AS277" s="65">
        <f t="shared" ca="1" si="173"/>
        <v>0</v>
      </c>
      <c r="AT277" s="65">
        <f t="shared" ca="1" si="173"/>
        <v>0</v>
      </c>
      <c r="AU277" s="65">
        <f t="shared" ca="1" si="173"/>
        <v>0</v>
      </c>
      <c r="AV277" s="65">
        <f t="shared" ca="1" si="173"/>
        <v>0</v>
      </c>
      <c r="AW277" s="65">
        <f t="shared" ca="1" si="173"/>
        <v>0</v>
      </c>
      <c r="AX277" s="65">
        <f t="shared" ca="1" si="173"/>
        <v>0</v>
      </c>
      <c r="AY277" s="65">
        <f t="shared" ca="1" si="173"/>
        <v>0</v>
      </c>
      <c r="AZ277" s="65">
        <f t="shared" ca="1" si="173"/>
        <v>0</v>
      </c>
      <c r="BA277" s="65">
        <f t="shared" ca="1" si="173"/>
        <v>0</v>
      </c>
      <c r="BB277" s="65">
        <f t="shared" ca="1" si="173"/>
        <v>0</v>
      </c>
      <c r="BC277" s="65">
        <f t="shared" ca="1" si="173"/>
        <v>0</v>
      </c>
      <c r="BD277" s="65">
        <f t="shared" ca="1" si="173"/>
        <v>0</v>
      </c>
      <c r="BE277" s="65">
        <f t="shared" ca="1" si="173"/>
        <v>0</v>
      </c>
      <c r="BF277" s="65">
        <f t="shared" ca="1" si="173"/>
        <v>0</v>
      </c>
      <c r="BG277" s="65">
        <f t="shared" ca="1" si="173"/>
        <v>0</v>
      </c>
      <c r="BH277" s="65">
        <f t="shared" ca="1" si="173"/>
        <v>0</v>
      </c>
      <c r="BI277" s="65">
        <f t="shared" ca="1" si="173"/>
        <v>0</v>
      </c>
      <c r="BJ277" s="65">
        <f t="shared" ca="1" si="173"/>
        <v>0</v>
      </c>
      <c r="BK277" s="65">
        <f t="shared" ca="1" si="173"/>
        <v>0</v>
      </c>
      <c r="BL277" s="65">
        <f t="shared" ca="1" si="173"/>
        <v>0</v>
      </c>
      <c r="BM277" s="65">
        <f t="shared" ca="1" si="173"/>
        <v>0</v>
      </c>
      <c r="BN277" s="65">
        <f t="shared" ca="1" si="173"/>
        <v>0</v>
      </c>
      <c r="BO277" s="65">
        <f t="shared" ca="1" si="173"/>
        <v>0</v>
      </c>
      <c r="BP277" s="65">
        <f t="shared" ca="1" si="173"/>
        <v>0</v>
      </c>
      <c r="BQ277" s="65">
        <f t="shared" ca="1" si="173"/>
        <v>0</v>
      </c>
      <c r="BR277" s="65">
        <f t="shared" ca="1" si="173"/>
        <v>0</v>
      </c>
      <c r="BS277" s="65">
        <f t="shared" ca="1" si="173"/>
        <v>0</v>
      </c>
      <c r="BT277" s="65">
        <f t="shared" ca="1" si="173"/>
        <v>0</v>
      </c>
      <c r="BU277" s="65">
        <f t="shared" ca="1" si="173"/>
        <v>0</v>
      </c>
      <c r="BV277" s="65">
        <f t="shared" ca="1" si="173"/>
        <v>0</v>
      </c>
      <c r="BW277" s="65">
        <f t="shared" ca="1" si="173"/>
        <v>0</v>
      </c>
      <c r="BX277" s="65">
        <f t="shared" ca="1" si="173"/>
        <v>0</v>
      </c>
      <c r="BY277" s="65">
        <f t="shared" ca="1" si="173"/>
        <v>0</v>
      </c>
      <c r="BZ277" s="65">
        <f t="shared" ca="1" si="173"/>
        <v>0</v>
      </c>
      <c r="CA277" s="65">
        <f t="shared" ca="1" si="173"/>
        <v>0</v>
      </c>
      <c r="CB277" s="65">
        <f t="shared" ref="AJ277:CF283" ca="1" si="174">SUMIFS(INDIRECT("Prcsses!"&amp;ADDRESS($B277,$X$2)&amp;":"&amp;ADDRESS($B277,$X$2-1+$P$8)),INDIRECT("Prcsses!"&amp;ADDRESS($B$8,$X$2)&amp;":"&amp;ADDRESS($B$8,$X$2-1+$P$8)),CB$8)</f>
        <v>0</v>
      </c>
      <c r="CC277" s="65">
        <f t="shared" ca="1" si="174"/>
        <v>0</v>
      </c>
      <c r="CD277" s="65">
        <f t="shared" ca="1" si="174"/>
        <v>0</v>
      </c>
      <c r="CE277" s="65">
        <f t="shared" ca="1" si="174"/>
        <v>0</v>
      </c>
      <c r="CF277" s="65">
        <f t="shared" ca="1" si="174"/>
        <v>0</v>
      </c>
    </row>
    <row r="278" spans="2:84" s="53" customFormat="1" ht="12" x14ac:dyDescent="0.25">
      <c r="B278" s="50">
        <f>ROW()</f>
        <v>278</v>
      </c>
      <c r="O278" s="56"/>
      <c r="P278" s="57"/>
      <c r="Q278" s="58"/>
      <c r="U278" s="62"/>
      <c r="W278" s="61"/>
      <c r="X278" s="65">
        <f t="shared" ca="1" si="165"/>
        <v>0</v>
      </c>
      <c r="Y278" s="65">
        <f t="shared" ca="1" si="170"/>
        <v>0</v>
      </c>
      <c r="Z278" s="65">
        <f t="shared" ca="1" si="170"/>
        <v>0</v>
      </c>
      <c r="AA278" s="65">
        <f t="shared" ca="1" si="170"/>
        <v>0</v>
      </c>
      <c r="AB278" s="65">
        <f t="shared" ca="1" si="170"/>
        <v>0</v>
      </c>
      <c r="AC278" s="65">
        <f t="shared" ca="1" si="170"/>
        <v>0</v>
      </c>
      <c r="AD278" s="65">
        <f t="shared" ca="1" si="170"/>
        <v>0</v>
      </c>
      <c r="AE278" s="65">
        <f t="shared" ca="1" si="170"/>
        <v>0</v>
      </c>
      <c r="AF278" s="65">
        <f t="shared" ca="1" si="170"/>
        <v>0</v>
      </c>
      <c r="AG278" s="65">
        <f t="shared" ca="1" si="170"/>
        <v>0</v>
      </c>
      <c r="AH278" s="65">
        <f t="shared" ca="1" si="170"/>
        <v>0</v>
      </c>
      <c r="AI278" s="65">
        <f t="shared" ca="1" si="170"/>
        <v>0</v>
      </c>
      <c r="AJ278" s="65">
        <f t="shared" ca="1" si="174"/>
        <v>0</v>
      </c>
      <c r="AK278" s="65">
        <f t="shared" ca="1" si="174"/>
        <v>0</v>
      </c>
      <c r="AL278" s="65">
        <f t="shared" ca="1" si="174"/>
        <v>0</v>
      </c>
      <c r="AM278" s="65">
        <f t="shared" ca="1" si="174"/>
        <v>0</v>
      </c>
      <c r="AN278" s="65">
        <f t="shared" ca="1" si="174"/>
        <v>0</v>
      </c>
      <c r="AO278" s="65">
        <f t="shared" ca="1" si="174"/>
        <v>0</v>
      </c>
      <c r="AP278" s="65">
        <f t="shared" ca="1" si="174"/>
        <v>0</v>
      </c>
      <c r="AQ278" s="65">
        <f t="shared" ca="1" si="174"/>
        <v>0</v>
      </c>
      <c r="AR278" s="65">
        <f t="shared" ca="1" si="174"/>
        <v>0</v>
      </c>
      <c r="AS278" s="65">
        <f t="shared" ca="1" si="174"/>
        <v>0</v>
      </c>
      <c r="AT278" s="65">
        <f t="shared" ca="1" si="174"/>
        <v>0</v>
      </c>
      <c r="AU278" s="65">
        <f t="shared" ca="1" si="174"/>
        <v>0</v>
      </c>
      <c r="AV278" s="65">
        <f t="shared" ca="1" si="174"/>
        <v>0</v>
      </c>
      <c r="AW278" s="65">
        <f t="shared" ca="1" si="174"/>
        <v>0</v>
      </c>
      <c r="AX278" s="65">
        <f t="shared" ca="1" si="174"/>
        <v>0</v>
      </c>
      <c r="AY278" s="65">
        <f t="shared" ca="1" si="174"/>
        <v>0</v>
      </c>
      <c r="AZ278" s="65">
        <f t="shared" ca="1" si="174"/>
        <v>0</v>
      </c>
      <c r="BA278" s="65">
        <f t="shared" ca="1" si="174"/>
        <v>0</v>
      </c>
      <c r="BB278" s="65">
        <f t="shared" ca="1" si="174"/>
        <v>0</v>
      </c>
      <c r="BC278" s="65">
        <f t="shared" ca="1" si="174"/>
        <v>0</v>
      </c>
      <c r="BD278" s="65">
        <f t="shared" ca="1" si="174"/>
        <v>0</v>
      </c>
      <c r="BE278" s="65">
        <f t="shared" ca="1" si="174"/>
        <v>0</v>
      </c>
      <c r="BF278" s="65">
        <f t="shared" ca="1" si="174"/>
        <v>0</v>
      </c>
      <c r="BG278" s="65">
        <f t="shared" ca="1" si="174"/>
        <v>0</v>
      </c>
      <c r="BH278" s="65">
        <f t="shared" ca="1" si="174"/>
        <v>0</v>
      </c>
      <c r="BI278" s="65">
        <f t="shared" ca="1" si="174"/>
        <v>0</v>
      </c>
      <c r="BJ278" s="65">
        <f t="shared" ca="1" si="174"/>
        <v>0</v>
      </c>
      <c r="BK278" s="65">
        <f t="shared" ca="1" si="174"/>
        <v>0</v>
      </c>
      <c r="BL278" s="65">
        <f t="shared" ca="1" si="174"/>
        <v>0</v>
      </c>
      <c r="BM278" s="65">
        <f t="shared" ca="1" si="174"/>
        <v>0</v>
      </c>
      <c r="BN278" s="65">
        <f t="shared" ca="1" si="174"/>
        <v>0</v>
      </c>
      <c r="BO278" s="65">
        <f t="shared" ca="1" si="174"/>
        <v>0</v>
      </c>
      <c r="BP278" s="65">
        <f t="shared" ca="1" si="174"/>
        <v>0</v>
      </c>
      <c r="BQ278" s="65">
        <f t="shared" ca="1" si="174"/>
        <v>0</v>
      </c>
      <c r="BR278" s="65">
        <f t="shared" ca="1" si="174"/>
        <v>0</v>
      </c>
      <c r="BS278" s="65">
        <f t="shared" ca="1" si="174"/>
        <v>0</v>
      </c>
      <c r="BT278" s="65">
        <f t="shared" ca="1" si="174"/>
        <v>0</v>
      </c>
      <c r="BU278" s="65">
        <f t="shared" ca="1" si="174"/>
        <v>0</v>
      </c>
      <c r="BV278" s="65">
        <f t="shared" ca="1" si="174"/>
        <v>0</v>
      </c>
      <c r="BW278" s="65">
        <f t="shared" ca="1" si="174"/>
        <v>0</v>
      </c>
      <c r="BX278" s="65">
        <f t="shared" ca="1" si="174"/>
        <v>0</v>
      </c>
      <c r="BY278" s="65">
        <f t="shared" ca="1" si="174"/>
        <v>0</v>
      </c>
      <c r="BZ278" s="65">
        <f t="shared" ca="1" si="174"/>
        <v>0</v>
      </c>
      <c r="CA278" s="65">
        <f t="shared" ca="1" si="174"/>
        <v>0</v>
      </c>
      <c r="CB278" s="65">
        <f t="shared" ca="1" si="174"/>
        <v>0</v>
      </c>
      <c r="CC278" s="65">
        <f t="shared" ca="1" si="174"/>
        <v>0</v>
      </c>
      <c r="CD278" s="65">
        <f t="shared" ca="1" si="174"/>
        <v>0</v>
      </c>
      <c r="CE278" s="65">
        <f t="shared" ca="1" si="174"/>
        <v>0</v>
      </c>
      <c r="CF278" s="65">
        <f t="shared" ca="1" si="174"/>
        <v>0</v>
      </c>
    </row>
    <row r="279" spans="2:84" s="53" customFormat="1" ht="12" x14ac:dyDescent="0.25">
      <c r="B279" s="50">
        <f>ROW()</f>
        <v>279</v>
      </c>
      <c r="O279" s="56"/>
      <c r="P279" s="57"/>
      <c r="Q279" s="58"/>
      <c r="U279" s="62"/>
      <c r="W279" s="61"/>
      <c r="X279" s="65">
        <f t="shared" ca="1" si="165"/>
        <v>0</v>
      </c>
      <c r="Y279" s="65">
        <f t="shared" ca="1" si="170"/>
        <v>0</v>
      </c>
      <c r="Z279" s="65">
        <f t="shared" ca="1" si="170"/>
        <v>0</v>
      </c>
      <c r="AA279" s="65">
        <f t="shared" ca="1" si="170"/>
        <v>0</v>
      </c>
      <c r="AB279" s="65">
        <f t="shared" ca="1" si="170"/>
        <v>0</v>
      </c>
      <c r="AC279" s="65">
        <f t="shared" ca="1" si="170"/>
        <v>0</v>
      </c>
      <c r="AD279" s="65">
        <f t="shared" ca="1" si="170"/>
        <v>0</v>
      </c>
      <c r="AE279" s="65">
        <f t="shared" ca="1" si="170"/>
        <v>0</v>
      </c>
      <c r="AF279" s="65">
        <f t="shared" ca="1" si="170"/>
        <v>0</v>
      </c>
      <c r="AG279" s="65">
        <f t="shared" ca="1" si="170"/>
        <v>0</v>
      </c>
      <c r="AH279" s="65">
        <f t="shared" ca="1" si="170"/>
        <v>0</v>
      </c>
      <c r="AI279" s="65">
        <f t="shared" ca="1" si="170"/>
        <v>0</v>
      </c>
      <c r="AJ279" s="65">
        <f t="shared" ca="1" si="174"/>
        <v>0</v>
      </c>
      <c r="AK279" s="65">
        <f t="shared" ca="1" si="174"/>
        <v>0</v>
      </c>
      <c r="AL279" s="65">
        <f t="shared" ca="1" si="174"/>
        <v>0</v>
      </c>
      <c r="AM279" s="65">
        <f t="shared" ca="1" si="174"/>
        <v>0</v>
      </c>
      <c r="AN279" s="65">
        <f t="shared" ca="1" si="174"/>
        <v>0</v>
      </c>
      <c r="AO279" s="65">
        <f t="shared" ca="1" si="174"/>
        <v>0</v>
      </c>
      <c r="AP279" s="65">
        <f t="shared" ca="1" si="174"/>
        <v>0</v>
      </c>
      <c r="AQ279" s="65">
        <f t="shared" ca="1" si="174"/>
        <v>0</v>
      </c>
      <c r="AR279" s="65">
        <f t="shared" ca="1" si="174"/>
        <v>0</v>
      </c>
      <c r="AS279" s="65">
        <f t="shared" ca="1" si="174"/>
        <v>0</v>
      </c>
      <c r="AT279" s="65">
        <f t="shared" ca="1" si="174"/>
        <v>0</v>
      </c>
      <c r="AU279" s="65">
        <f t="shared" ca="1" si="174"/>
        <v>0</v>
      </c>
      <c r="AV279" s="65">
        <f t="shared" ca="1" si="174"/>
        <v>0</v>
      </c>
      <c r="AW279" s="65">
        <f t="shared" ca="1" si="174"/>
        <v>0</v>
      </c>
      <c r="AX279" s="65">
        <f t="shared" ca="1" si="174"/>
        <v>0</v>
      </c>
      <c r="AY279" s="65">
        <f t="shared" ca="1" si="174"/>
        <v>0</v>
      </c>
      <c r="AZ279" s="65">
        <f t="shared" ca="1" si="174"/>
        <v>0</v>
      </c>
      <c r="BA279" s="65">
        <f t="shared" ca="1" si="174"/>
        <v>0</v>
      </c>
      <c r="BB279" s="65">
        <f t="shared" ca="1" si="174"/>
        <v>0</v>
      </c>
      <c r="BC279" s="65">
        <f t="shared" ca="1" si="174"/>
        <v>0</v>
      </c>
      <c r="BD279" s="65">
        <f t="shared" ca="1" si="174"/>
        <v>0</v>
      </c>
      <c r="BE279" s="65">
        <f t="shared" ca="1" si="174"/>
        <v>0</v>
      </c>
      <c r="BF279" s="65">
        <f t="shared" ca="1" si="174"/>
        <v>0</v>
      </c>
      <c r="BG279" s="65">
        <f t="shared" ca="1" si="174"/>
        <v>0</v>
      </c>
      <c r="BH279" s="65">
        <f t="shared" ca="1" si="174"/>
        <v>0</v>
      </c>
      <c r="BI279" s="65">
        <f t="shared" ca="1" si="174"/>
        <v>0</v>
      </c>
      <c r="BJ279" s="65">
        <f t="shared" ca="1" si="174"/>
        <v>0</v>
      </c>
      <c r="BK279" s="65">
        <f t="shared" ca="1" si="174"/>
        <v>0</v>
      </c>
      <c r="BL279" s="65">
        <f t="shared" ca="1" si="174"/>
        <v>0</v>
      </c>
      <c r="BM279" s="65">
        <f t="shared" ca="1" si="174"/>
        <v>0</v>
      </c>
      <c r="BN279" s="65">
        <f t="shared" ca="1" si="174"/>
        <v>0</v>
      </c>
      <c r="BO279" s="65">
        <f t="shared" ca="1" si="174"/>
        <v>0</v>
      </c>
      <c r="BP279" s="65">
        <f t="shared" ca="1" si="174"/>
        <v>0</v>
      </c>
      <c r="BQ279" s="65">
        <f t="shared" ca="1" si="174"/>
        <v>0</v>
      </c>
      <c r="BR279" s="65">
        <f t="shared" ca="1" si="174"/>
        <v>0</v>
      </c>
      <c r="BS279" s="65">
        <f t="shared" ca="1" si="174"/>
        <v>0</v>
      </c>
      <c r="BT279" s="65">
        <f t="shared" ca="1" si="174"/>
        <v>0</v>
      </c>
      <c r="BU279" s="65">
        <f t="shared" ca="1" si="174"/>
        <v>0</v>
      </c>
      <c r="BV279" s="65">
        <f t="shared" ca="1" si="174"/>
        <v>0</v>
      </c>
      <c r="BW279" s="65">
        <f t="shared" ca="1" si="174"/>
        <v>0</v>
      </c>
      <c r="BX279" s="65">
        <f t="shared" ca="1" si="174"/>
        <v>0</v>
      </c>
      <c r="BY279" s="65">
        <f t="shared" ca="1" si="174"/>
        <v>0</v>
      </c>
      <c r="BZ279" s="65">
        <f t="shared" ca="1" si="174"/>
        <v>0</v>
      </c>
      <c r="CA279" s="65">
        <f t="shared" ca="1" si="174"/>
        <v>0</v>
      </c>
      <c r="CB279" s="65">
        <f t="shared" ca="1" si="174"/>
        <v>0</v>
      </c>
      <c r="CC279" s="65">
        <f t="shared" ca="1" si="174"/>
        <v>0</v>
      </c>
      <c r="CD279" s="65">
        <f t="shared" ca="1" si="174"/>
        <v>0</v>
      </c>
      <c r="CE279" s="65">
        <f t="shared" ca="1" si="174"/>
        <v>0</v>
      </c>
      <c r="CF279" s="65">
        <f t="shared" ca="1" si="174"/>
        <v>0</v>
      </c>
    </row>
    <row r="280" spans="2:84" s="53" customFormat="1" ht="12" x14ac:dyDescent="0.25">
      <c r="B280" s="50">
        <f>ROW()</f>
        <v>280</v>
      </c>
      <c r="O280" s="56"/>
      <c r="P280" s="57"/>
      <c r="Q280" s="58"/>
      <c r="U280" s="62"/>
      <c r="W280" s="61"/>
      <c r="X280" s="65">
        <f t="shared" ca="1" si="165"/>
        <v>0</v>
      </c>
      <c r="Y280" s="65">
        <f t="shared" ca="1" si="170"/>
        <v>0</v>
      </c>
      <c r="Z280" s="65">
        <f t="shared" ca="1" si="170"/>
        <v>0</v>
      </c>
      <c r="AA280" s="65">
        <f t="shared" ca="1" si="170"/>
        <v>0</v>
      </c>
      <c r="AB280" s="65">
        <f t="shared" ca="1" si="170"/>
        <v>0</v>
      </c>
      <c r="AC280" s="65">
        <f t="shared" ca="1" si="170"/>
        <v>0</v>
      </c>
      <c r="AD280" s="65">
        <f t="shared" ca="1" si="170"/>
        <v>0</v>
      </c>
      <c r="AE280" s="65">
        <f t="shared" ca="1" si="170"/>
        <v>0</v>
      </c>
      <c r="AF280" s="65">
        <f t="shared" ca="1" si="170"/>
        <v>0</v>
      </c>
      <c r="AG280" s="65">
        <f t="shared" ca="1" si="170"/>
        <v>0</v>
      </c>
      <c r="AH280" s="65">
        <f t="shared" ca="1" si="170"/>
        <v>0</v>
      </c>
      <c r="AI280" s="65">
        <f t="shared" ca="1" si="170"/>
        <v>0</v>
      </c>
      <c r="AJ280" s="65">
        <f t="shared" ca="1" si="174"/>
        <v>0</v>
      </c>
      <c r="AK280" s="65">
        <f t="shared" ca="1" si="174"/>
        <v>0</v>
      </c>
      <c r="AL280" s="65">
        <f t="shared" ca="1" si="174"/>
        <v>0</v>
      </c>
      <c r="AM280" s="65">
        <f t="shared" ca="1" si="174"/>
        <v>0</v>
      </c>
      <c r="AN280" s="65">
        <f t="shared" ca="1" si="174"/>
        <v>0</v>
      </c>
      <c r="AO280" s="65">
        <f t="shared" ca="1" si="174"/>
        <v>0</v>
      </c>
      <c r="AP280" s="65">
        <f t="shared" ca="1" si="174"/>
        <v>0</v>
      </c>
      <c r="AQ280" s="65">
        <f t="shared" ca="1" si="174"/>
        <v>0</v>
      </c>
      <c r="AR280" s="65">
        <f t="shared" ca="1" si="174"/>
        <v>0</v>
      </c>
      <c r="AS280" s="65">
        <f t="shared" ca="1" si="174"/>
        <v>0</v>
      </c>
      <c r="AT280" s="65">
        <f t="shared" ca="1" si="174"/>
        <v>0</v>
      </c>
      <c r="AU280" s="65">
        <f t="shared" ca="1" si="174"/>
        <v>0</v>
      </c>
      <c r="AV280" s="65">
        <f t="shared" ca="1" si="174"/>
        <v>0</v>
      </c>
      <c r="AW280" s="65">
        <f t="shared" ca="1" si="174"/>
        <v>0</v>
      </c>
      <c r="AX280" s="65">
        <f t="shared" ca="1" si="174"/>
        <v>0</v>
      </c>
      <c r="AY280" s="65">
        <f t="shared" ca="1" si="174"/>
        <v>0</v>
      </c>
      <c r="AZ280" s="65">
        <f t="shared" ca="1" si="174"/>
        <v>0</v>
      </c>
      <c r="BA280" s="65">
        <f t="shared" ca="1" si="174"/>
        <v>0</v>
      </c>
      <c r="BB280" s="65">
        <f t="shared" ca="1" si="174"/>
        <v>0</v>
      </c>
      <c r="BC280" s="65">
        <f t="shared" ca="1" si="174"/>
        <v>0</v>
      </c>
      <c r="BD280" s="65">
        <f t="shared" ca="1" si="174"/>
        <v>0</v>
      </c>
      <c r="BE280" s="65">
        <f t="shared" ca="1" si="174"/>
        <v>0</v>
      </c>
      <c r="BF280" s="65">
        <f t="shared" ca="1" si="174"/>
        <v>0</v>
      </c>
      <c r="BG280" s="65">
        <f t="shared" ca="1" si="174"/>
        <v>0</v>
      </c>
      <c r="BH280" s="65">
        <f t="shared" ca="1" si="174"/>
        <v>0</v>
      </c>
      <c r="BI280" s="65">
        <f t="shared" ca="1" si="174"/>
        <v>0</v>
      </c>
      <c r="BJ280" s="65">
        <f t="shared" ca="1" si="174"/>
        <v>0</v>
      </c>
      <c r="BK280" s="65">
        <f t="shared" ca="1" si="174"/>
        <v>0</v>
      </c>
      <c r="BL280" s="65">
        <f t="shared" ca="1" si="174"/>
        <v>0</v>
      </c>
      <c r="BM280" s="65">
        <f t="shared" ca="1" si="174"/>
        <v>0</v>
      </c>
      <c r="BN280" s="65">
        <f t="shared" ca="1" si="174"/>
        <v>0</v>
      </c>
      <c r="BO280" s="65">
        <f t="shared" ca="1" si="174"/>
        <v>0</v>
      </c>
      <c r="BP280" s="65">
        <f t="shared" ca="1" si="174"/>
        <v>0</v>
      </c>
      <c r="BQ280" s="65">
        <f t="shared" ca="1" si="174"/>
        <v>0</v>
      </c>
      <c r="BR280" s="65">
        <f t="shared" ca="1" si="174"/>
        <v>0</v>
      </c>
      <c r="BS280" s="65">
        <f t="shared" ca="1" si="174"/>
        <v>0</v>
      </c>
      <c r="BT280" s="65">
        <f t="shared" ca="1" si="174"/>
        <v>0</v>
      </c>
      <c r="BU280" s="65">
        <f t="shared" ca="1" si="174"/>
        <v>0</v>
      </c>
      <c r="BV280" s="65">
        <f t="shared" ca="1" si="174"/>
        <v>0</v>
      </c>
      <c r="BW280" s="65">
        <f t="shared" ca="1" si="174"/>
        <v>0</v>
      </c>
      <c r="BX280" s="65">
        <f t="shared" ca="1" si="174"/>
        <v>0</v>
      </c>
      <c r="BY280" s="65">
        <f t="shared" ca="1" si="174"/>
        <v>0</v>
      </c>
      <c r="BZ280" s="65">
        <f t="shared" ca="1" si="174"/>
        <v>0</v>
      </c>
      <c r="CA280" s="65">
        <f t="shared" ca="1" si="174"/>
        <v>0</v>
      </c>
      <c r="CB280" s="65">
        <f t="shared" ca="1" si="174"/>
        <v>0</v>
      </c>
      <c r="CC280" s="65">
        <f t="shared" ca="1" si="174"/>
        <v>0</v>
      </c>
      <c r="CD280" s="65">
        <f t="shared" ca="1" si="174"/>
        <v>0</v>
      </c>
      <c r="CE280" s="65">
        <f t="shared" ca="1" si="174"/>
        <v>0</v>
      </c>
      <c r="CF280" s="65">
        <f t="shared" ca="1" si="174"/>
        <v>0</v>
      </c>
    </row>
    <row r="281" spans="2:84" s="53" customFormat="1" ht="12" x14ac:dyDescent="0.25">
      <c r="B281" s="50">
        <f>ROW()</f>
        <v>281</v>
      </c>
      <c r="O281" s="56"/>
      <c r="P281" s="57"/>
      <c r="Q281" s="58"/>
      <c r="U281" s="62"/>
      <c r="W281" s="61"/>
      <c r="X281" s="65">
        <f t="shared" ca="1" si="165"/>
        <v>0</v>
      </c>
      <c r="Y281" s="65">
        <f t="shared" ca="1" si="170"/>
        <v>0</v>
      </c>
      <c r="Z281" s="65">
        <f t="shared" ca="1" si="170"/>
        <v>0</v>
      </c>
      <c r="AA281" s="65">
        <f t="shared" ca="1" si="170"/>
        <v>0</v>
      </c>
      <c r="AB281" s="65">
        <f t="shared" ca="1" si="170"/>
        <v>0</v>
      </c>
      <c r="AC281" s="65">
        <f t="shared" ref="Y281:AN300" ca="1" si="175">SUMIFS(INDIRECT("Prcsses!"&amp;ADDRESS($B281,$X$2)&amp;":"&amp;ADDRESS($B281,$X$2-1+$P$8)),INDIRECT("Prcsses!"&amp;ADDRESS($B$8,$X$2)&amp;":"&amp;ADDRESS($B$8,$X$2-1+$P$8)),AC$8)</f>
        <v>0</v>
      </c>
      <c r="AD281" s="65">
        <f t="shared" ca="1" si="175"/>
        <v>0</v>
      </c>
      <c r="AE281" s="65">
        <f t="shared" ca="1" si="175"/>
        <v>0</v>
      </c>
      <c r="AF281" s="65">
        <f t="shared" ca="1" si="175"/>
        <v>0</v>
      </c>
      <c r="AG281" s="65">
        <f t="shared" ca="1" si="175"/>
        <v>0</v>
      </c>
      <c r="AH281" s="65">
        <f t="shared" ca="1" si="175"/>
        <v>0</v>
      </c>
      <c r="AI281" s="65">
        <f t="shared" ca="1" si="175"/>
        <v>0</v>
      </c>
      <c r="AJ281" s="65">
        <f t="shared" ca="1" si="175"/>
        <v>0</v>
      </c>
      <c r="AK281" s="65">
        <f t="shared" ca="1" si="175"/>
        <v>0</v>
      </c>
      <c r="AL281" s="65">
        <f t="shared" ca="1" si="175"/>
        <v>0</v>
      </c>
      <c r="AM281" s="65">
        <f t="shared" ca="1" si="175"/>
        <v>0</v>
      </c>
      <c r="AN281" s="65">
        <f t="shared" ca="1" si="175"/>
        <v>0</v>
      </c>
      <c r="AO281" s="65">
        <f t="shared" ca="1" si="174"/>
        <v>0</v>
      </c>
      <c r="AP281" s="65">
        <f t="shared" ca="1" si="174"/>
        <v>0</v>
      </c>
      <c r="AQ281" s="65">
        <f t="shared" ca="1" si="174"/>
        <v>0</v>
      </c>
      <c r="AR281" s="65">
        <f t="shared" ca="1" si="174"/>
        <v>0</v>
      </c>
      <c r="AS281" s="65">
        <f t="shared" ca="1" si="174"/>
        <v>0</v>
      </c>
      <c r="AT281" s="65">
        <f t="shared" ca="1" si="174"/>
        <v>0</v>
      </c>
      <c r="AU281" s="65">
        <f t="shared" ca="1" si="174"/>
        <v>0</v>
      </c>
      <c r="AV281" s="65">
        <f t="shared" ca="1" si="174"/>
        <v>0</v>
      </c>
      <c r="AW281" s="65">
        <f t="shared" ca="1" si="174"/>
        <v>0</v>
      </c>
      <c r="AX281" s="65">
        <f t="shared" ca="1" si="174"/>
        <v>0</v>
      </c>
      <c r="AY281" s="65">
        <f t="shared" ca="1" si="174"/>
        <v>0</v>
      </c>
      <c r="AZ281" s="65">
        <f t="shared" ca="1" si="174"/>
        <v>0</v>
      </c>
      <c r="BA281" s="65">
        <f t="shared" ca="1" si="174"/>
        <v>0</v>
      </c>
      <c r="BB281" s="65">
        <f t="shared" ca="1" si="174"/>
        <v>0</v>
      </c>
      <c r="BC281" s="65">
        <f t="shared" ca="1" si="174"/>
        <v>0</v>
      </c>
      <c r="BD281" s="65">
        <f t="shared" ca="1" si="174"/>
        <v>0</v>
      </c>
      <c r="BE281" s="65">
        <f t="shared" ca="1" si="174"/>
        <v>0</v>
      </c>
      <c r="BF281" s="65">
        <f t="shared" ca="1" si="174"/>
        <v>0</v>
      </c>
      <c r="BG281" s="65">
        <f t="shared" ca="1" si="174"/>
        <v>0</v>
      </c>
      <c r="BH281" s="65">
        <f t="shared" ca="1" si="174"/>
        <v>0</v>
      </c>
      <c r="BI281" s="65">
        <f t="shared" ca="1" si="174"/>
        <v>0</v>
      </c>
      <c r="BJ281" s="65">
        <f t="shared" ca="1" si="174"/>
        <v>0</v>
      </c>
      <c r="BK281" s="65">
        <f t="shared" ca="1" si="174"/>
        <v>0</v>
      </c>
      <c r="BL281" s="65">
        <f t="shared" ca="1" si="174"/>
        <v>0</v>
      </c>
      <c r="BM281" s="65">
        <f t="shared" ca="1" si="174"/>
        <v>0</v>
      </c>
      <c r="BN281" s="65">
        <f t="shared" ca="1" si="174"/>
        <v>0</v>
      </c>
      <c r="BO281" s="65">
        <f t="shared" ca="1" si="174"/>
        <v>0</v>
      </c>
      <c r="BP281" s="65">
        <f t="shared" ca="1" si="174"/>
        <v>0</v>
      </c>
      <c r="BQ281" s="65">
        <f t="shared" ca="1" si="174"/>
        <v>0</v>
      </c>
      <c r="BR281" s="65">
        <f t="shared" ca="1" si="174"/>
        <v>0</v>
      </c>
      <c r="BS281" s="65">
        <f t="shared" ca="1" si="174"/>
        <v>0</v>
      </c>
      <c r="BT281" s="65">
        <f t="shared" ca="1" si="174"/>
        <v>0</v>
      </c>
      <c r="BU281" s="65">
        <f t="shared" ca="1" si="174"/>
        <v>0</v>
      </c>
      <c r="BV281" s="65">
        <f t="shared" ca="1" si="174"/>
        <v>0</v>
      </c>
      <c r="BW281" s="65">
        <f t="shared" ca="1" si="174"/>
        <v>0</v>
      </c>
      <c r="BX281" s="65">
        <f t="shared" ca="1" si="174"/>
        <v>0</v>
      </c>
      <c r="BY281" s="65">
        <f t="shared" ca="1" si="174"/>
        <v>0</v>
      </c>
      <c r="BZ281" s="65">
        <f t="shared" ca="1" si="174"/>
        <v>0</v>
      </c>
      <c r="CA281" s="65">
        <f t="shared" ca="1" si="174"/>
        <v>0</v>
      </c>
      <c r="CB281" s="65">
        <f t="shared" ca="1" si="174"/>
        <v>0</v>
      </c>
      <c r="CC281" s="65">
        <f t="shared" ca="1" si="174"/>
        <v>0</v>
      </c>
      <c r="CD281" s="65">
        <f t="shared" ca="1" si="174"/>
        <v>0</v>
      </c>
      <c r="CE281" s="65">
        <f t="shared" ca="1" si="174"/>
        <v>0</v>
      </c>
      <c r="CF281" s="65">
        <f t="shared" ca="1" si="174"/>
        <v>0</v>
      </c>
    </row>
    <row r="282" spans="2:84" s="53" customFormat="1" ht="12" x14ac:dyDescent="0.25">
      <c r="B282" s="50">
        <f>ROW()</f>
        <v>282</v>
      </c>
      <c r="O282" s="56"/>
      <c r="P282" s="57"/>
      <c r="Q282" s="58"/>
      <c r="U282" s="62"/>
      <c r="W282" s="61"/>
      <c r="X282" s="65">
        <f t="shared" ca="1" si="165"/>
        <v>0</v>
      </c>
      <c r="Y282" s="65">
        <f t="shared" ca="1" si="175"/>
        <v>0</v>
      </c>
      <c r="Z282" s="65">
        <f t="shared" ca="1" si="175"/>
        <v>0</v>
      </c>
      <c r="AA282" s="65">
        <f t="shared" ca="1" si="175"/>
        <v>0</v>
      </c>
      <c r="AB282" s="65">
        <f t="shared" ca="1" si="175"/>
        <v>0</v>
      </c>
      <c r="AC282" s="65">
        <f t="shared" ca="1" si="175"/>
        <v>0</v>
      </c>
      <c r="AD282" s="65">
        <f t="shared" ca="1" si="175"/>
        <v>0</v>
      </c>
      <c r="AE282" s="65">
        <f t="shared" ca="1" si="175"/>
        <v>0</v>
      </c>
      <c r="AF282" s="65">
        <f t="shared" ca="1" si="175"/>
        <v>0</v>
      </c>
      <c r="AG282" s="65">
        <f t="shared" ca="1" si="175"/>
        <v>0</v>
      </c>
      <c r="AH282" s="65">
        <f t="shared" ca="1" si="175"/>
        <v>0</v>
      </c>
      <c r="AI282" s="65">
        <f t="shared" ca="1" si="175"/>
        <v>0</v>
      </c>
      <c r="AJ282" s="65">
        <f t="shared" ca="1" si="174"/>
        <v>0</v>
      </c>
      <c r="AK282" s="65">
        <f t="shared" ca="1" si="174"/>
        <v>0</v>
      </c>
      <c r="AL282" s="65">
        <f t="shared" ca="1" si="174"/>
        <v>0</v>
      </c>
      <c r="AM282" s="65">
        <f t="shared" ca="1" si="174"/>
        <v>0</v>
      </c>
      <c r="AN282" s="65">
        <f t="shared" ca="1" si="174"/>
        <v>0</v>
      </c>
      <c r="AO282" s="65">
        <f t="shared" ca="1" si="174"/>
        <v>0</v>
      </c>
      <c r="AP282" s="65">
        <f t="shared" ca="1" si="174"/>
        <v>0</v>
      </c>
      <c r="AQ282" s="65">
        <f t="shared" ca="1" si="174"/>
        <v>0</v>
      </c>
      <c r="AR282" s="65">
        <f t="shared" ca="1" si="174"/>
        <v>0</v>
      </c>
      <c r="AS282" s="65">
        <f t="shared" ca="1" si="174"/>
        <v>0</v>
      </c>
      <c r="AT282" s="65">
        <f t="shared" ca="1" si="174"/>
        <v>0</v>
      </c>
      <c r="AU282" s="65">
        <f t="shared" ca="1" si="174"/>
        <v>0</v>
      </c>
      <c r="AV282" s="65">
        <f t="shared" ca="1" si="174"/>
        <v>0</v>
      </c>
      <c r="AW282" s="65">
        <f t="shared" ca="1" si="174"/>
        <v>0</v>
      </c>
      <c r="AX282" s="65">
        <f t="shared" ca="1" si="174"/>
        <v>0</v>
      </c>
      <c r="AY282" s="65">
        <f t="shared" ca="1" si="174"/>
        <v>0</v>
      </c>
      <c r="AZ282" s="65">
        <f t="shared" ca="1" si="174"/>
        <v>0</v>
      </c>
      <c r="BA282" s="65">
        <f t="shared" ca="1" si="174"/>
        <v>0</v>
      </c>
      <c r="BB282" s="65">
        <f t="shared" ca="1" si="174"/>
        <v>0</v>
      </c>
      <c r="BC282" s="65">
        <f t="shared" ca="1" si="174"/>
        <v>0</v>
      </c>
      <c r="BD282" s="65">
        <f t="shared" ca="1" si="174"/>
        <v>0</v>
      </c>
      <c r="BE282" s="65">
        <f t="shared" ca="1" si="174"/>
        <v>0</v>
      </c>
      <c r="BF282" s="65">
        <f t="shared" ca="1" si="174"/>
        <v>0</v>
      </c>
      <c r="BG282" s="65">
        <f t="shared" ca="1" si="174"/>
        <v>0</v>
      </c>
      <c r="BH282" s="65">
        <f t="shared" ca="1" si="174"/>
        <v>0</v>
      </c>
      <c r="BI282" s="65">
        <f t="shared" ca="1" si="174"/>
        <v>0</v>
      </c>
      <c r="BJ282" s="65">
        <f t="shared" ca="1" si="174"/>
        <v>0</v>
      </c>
      <c r="BK282" s="65">
        <f t="shared" ca="1" si="174"/>
        <v>0</v>
      </c>
      <c r="BL282" s="65">
        <f t="shared" ca="1" si="174"/>
        <v>0</v>
      </c>
      <c r="BM282" s="65">
        <f t="shared" ca="1" si="174"/>
        <v>0</v>
      </c>
      <c r="BN282" s="65">
        <f t="shared" ca="1" si="174"/>
        <v>0</v>
      </c>
      <c r="BO282" s="65">
        <f t="shared" ca="1" si="174"/>
        <v>0</v>
      </c>
      <c r="BP282" s="65">
        <f t="shared" ca="1" si="174"/>
        <v>0</v>
      </c>
      <c r="BQ282" s="65">
        <f t="shared" ca="1" si="174"/>
        <v>0</v>
      </c>
      <c r="BR282" s="65">
        <f t="shared" ca="1" si="174"/>
        <v>0</v>
      </c>
      <c r="BS282" s="65">
        <f t="shared" ca="1" si="174"/>
        <v>0</v>
      </c>
      <c r="BT282" s="65">
        <f t="shared" ca="1" si="174"/>
        <v>0</v>
      </c>
      <c r="BU282" s="65">
        <f t="shared" ca="1" si="174"/>
        <v>0</v>
      </c>
      <c r="BV282" s="65">
        <f t="shared" ca="1" si="174"/>
        <v>0</v>
      </c>
      <c r="BW282" s="65">
        <f t="shared" ca="1" si="174"/>
        <v>0</v>
      </c>
      <c r="BX282" s="65">
        <f t="shared" ca="1" si="174"/>
        <v>0</v>
      </c>
      <c r="BY282" s="65">
        <f t="shared" ca="1" si="174"/>
        <v>0</v>
      </c>
      <c r="BZ282" s="65">
        <f t="shared" ca="1" si="174"/>
        <v>0</v>
      </c>
      <c r="CA282" s="65">
        <f t="shared" ca="1" si="174"/>
        <v>0</v>
      </c>
      <c r="CB282" s="65">
        <f t="shared" ca="1" si="174"/>
        <v>0</v>
      </c>
      <c r="CC282" s="65">
        <f t="shared" ca="1" si="174"/>
        <v>0</v>
      </c>
      <c r="CD282" s="65">
        <f t="shared" ca="1" si="174"/>
        <v>0</v>
      </c>
      <c r="CE282" s="65">
        <f t="shared" ca="1" si="174"/>
        <v>0</v>
      </c>
      <c r="CF282" s="65">
        <f t="shared" ca="1" si="174"/>
        <v>0</v>
      </c>
    </row>
    <row r="283" spans="2:84" s="53" customFormat="1" ht="12" x14ac:dyDescent="0.25">
      <c r="B283" s="50">
        <f>ROW()</f>
        <v>283</v>
      </c>
      <c r="O283" s="56"/>
      <c r="P283" s="57"/>
      <c r="Q283" s="58"/>
      <c r="U283" s="62"/>
      <c r="W283" s="61"/>
      <c r="X283" s="65">
        <f t="shared" ca="1" si="165"/>
        <v>0</v>
      </c>
      <c r="Y283" s="65">
        <f t="shared" ca="1" si="175"/>
        <v>0</v>
      </c>
      <c r="Z283" s="65">
        <f t="shared" ca="1" si="175"/>
        <v>0</v>
      </c>
      <c r="AA283" s="65">
        <f t="shared" ca="1" si="175"/>
        <v>0</v>
      </c>
      <c r="AB283" s="65">
        <f t="shared" ca="1" si="175"/>
        <v>0</v>
      </c>
      <c r="AC283" s="65">
        <f t="shared" ca="1" si="175"/>
        <v>0</v>
      </c>
      <c r="AD283" s="65">
        <f t="shared" ca="1" si="175"/>
        <v>0</v>
      </c>
      <c r="AE283" s="65">
        <f t="shared" ca="1" si="175"/>
        <v>0</v>
      </c>
      <c r="AF283" s="65">
        <f t="shared" ca="1" si="175"/>
        <v>0</v>
      </c>
      <c r="AG283" s="65">
        <f t="shared" ca="1" si="175"/>
        <v>0</v>
      </c>
      <c r="AH283" s="65">
        <f t="shared" ca="1" si="175"/>
        <v>0</v>
      </c>
      <c r="AI283" s="65">
        <f t="shared" ca="1" si="175"/>
        <v>0</v>
      </c>
      <c r="AJ283" s="65">
        <f t="shared" ca="1" si="174"/>
        <v>0</v>
      </c>
      <c r="AK283" s="65">
        <f t="shared" ca="1" si="174"/>
        <v>0</v>
      </c>
      <c r="AL283" s="65">
        <f t="shared" ca="1" si="174"/>
        <v>0</v>
      </c>
      <c r="AM283" s="65">
        <f t="shared" ca="1" si="174"/>
        <v>0</v>
      </c>
      <c r="AN283" s="65">
        <f t="shared" ca="1" si="174"/>
        <v>0</v>
      </c>
      <c r="AO283" s="65">
        <f t="shared" ca="1" si="174"/>
        <v>0</v>
      </c>
      <c r="AP283" s="65">
        <f t="shared" ca="1" si="174"/>
        <v>0</v>
      </c>
      <c r="AQ283" s="65">
        <f t="shared" ca="1" si="174"/>
        <v>0</v>
      </c>
      <c r="AR283" s="65">
        <f t="shared" ca="1" si="174"/>
        <v>0</v>
      </c>
      <c r="AS283" s="65">
        <f t="shared" ca="1" si="174"/>
        <v>0</v>
      </c>
      <c r="AT283" s="65">
        <f t="shared" ref="AJ283:CF288" ca="1" si="176">SUMIFS(INDIRECT("Prcsses!"&amp;ADDRESS($B283,$X$2)&amp;":"&amp;ADDRESS($B283,$X$2-1+$P$8)),INDIRECT("Prcsses!"&amp;ADDRESS($B$8,$X$2)&amp;":"&amp;ADDRESS($B$8,$X$2-1+$P$8)),AT$8)</f>
        <v>0</v>
      </c>
      <c r="AU283" s="65">
        <f t="shared" ca="1" si="176"/>
        <v>0</v>
      </c>
      <c r="AV283" s="65">
        <f t="shared" ca="1" si="176"/>
        <v>0</v>
      </c>
      <c r="AW283" s="65">
        <f t="shared" ca="1" si="176"/>
        <v>0</v>
      </c>
      <c r="AX283" s="65">
        <f t="shared" ca="1" si="176"/>
        <v>0</v>
      </c>
      <c r="AY283" s="65">
        <f t="shared" ca="1" si="176"/>
        <v>0</v>
      </c>
      <c r="AZ283" s="65">
        <f t="shared" ca="1" si="176"/>
        <v>0</v>
      </c>
      <c r="BA283" s="65">
        <f t="shared" ca="1" si="176"/>
        <v>0</v>
      </c>
      <c r="BB283" s="65">
        <f t="shared" ca="1" si="176"/>
        <v>0</v>
      </c>
      <c r="BC283" s="65">
        <f t="shared" ca="1" si="176"/>
        <v>0</v>
      </c>
      <c r="BD283" s="65">
        <f t="shared" ca="1" si="176"/>
        <v>0</v>
      </c>
      <c r="BE283" s="65">
        <f t="shared" ca="1" si="176"/>
        <v>0</v>
      </c>
      <c r="BF283" s="65">
        <f t="shared" ca="1" si="176"/>
        <v>0</v>
      </c>
      <c r="BG283" s="65">
        <f t="shared" ca="1" si="176"/>
        <v>0</v>
      </c>
      <c r="BH283" s="65">
        <f t="shared" ca="1" si="176"/>
        <v>0</v>
      </c>
      <c r="BI283" s="65">
        <f t="shared" ca="1" si="176"/>
        <v>0</v>
      </c>
      <c r="BJ283" s="65">
        <f t="shared" ca="1" si="176"/>
        <v>0</v>
      </c>
      <c r="BK283" s="65">
        <f t="shared" ca="1" si="176"/>
        <v>0</v>
      </c>
      <c r="BL283" s="65">
        <f t="shared" ca="1" si="176"/>
        <v>0</v>
      </c>
      <c r="BM283" s="65">
        <f t="shared" ca="1" si="176"/>
        <v>0</v>
      </c>
      <c r="BN283" s="65">
        <f t="shared" ca="1" si="176"/>
        <v>0</v>
      </c>
      <c r="BO283" s="65">
        <f t="shared" ca="1" si="176"/>
        <v>0</v>
      </c>
      <c r="BP283" s="65">
        <f t="shared" ca="1" si="176"/>
        <v>0</v>
      </c>
      <c r="BQ283" s="65">
        <f t="shared" ca="1" si="176"/>
        <v>0</v>
      </c>
      <c r="BR283" s="65">
        <f t="shared" ca="1" si="176"/>
        <v>0</v>
      </c>
      <c r="BS283" s="65">
        <f t="shared" ca="1" si="176"/>
        <v>0</v>
      </c>
      <c r="BT283" s="65">
        <f t="shared" ca="1" si="176"/>
        <v>0</v>
      </c>
      <c r="BU283" s="65">
        <f t="shared" ca="1" si="176"/>
        <v>0</v>
      </c>
      <c r="BV283" s="65">
        <f t="shared" ca="1" si="176"/>
        <v>0</v>
      </c>
      <c r="BW283" s="65">
        <f t="shared" ca="1" si="176"/>
        <v>0</v>
      </c>
      <c r="BX283" s="65">
        <f t="shared" ca="1" si="176"/>
        <v>0</v>
      </c>
      <c r="BY283" s="65">
        <f t="shared" ca="1" si="176"/>
        <v>0</v>
      </c>
      <c r="BZ283" s="65">
        <f t="shared" ca="1" si="176"/>
        <v>0</v>
      </c>
      <c r="CA283" s="65">
        <f t="shared" ca="1" si="176"/>
        <v>0</v>
      </c>
      <c r="CB283" s="65">
        <f t="shared" ca="1" si="176"/>
        <v>0</v>
      </c>
      <c r="CC283" s="65">
        <f t="shared" ca="1" si="176"/>
        <v>0</v>
      </c>
      <c r="CD283" s="65">
        <f t="shared" ca="1" si="176"/>
        <v>0</v>
      </c>
      <c r="CE283" s="65">
        <f t="shared" ca="1" si="176"/>
        <v>0</v>
      </c>
      <c r="CF283" s="65">
        <f t="shared" ca="1" si="176"/>
        <v>0</v>
      </c>
    </row>
    <row r="284" spans="2:84" s="53" customFormat="1" ht="12" x14ac:dyDescent="0.25">
      <c r="B284" s="50">
        <f>ROW()</f>
        <v>284</v>
      </c>
      <c r="O284" s="56"/>
      <c r="P284" s="57"/>
      <c r="Q284" s="58"/>
      <c r="U284" s="62"/>
      <c r="W284" s="61"/>
      <c r="X284" s="65">
        <f t="shared" ca="1" si="165"/>
        <v>0</v>
      </c>
      <c r="Y284" s="65">
        <f t="shared" ca="1" si="175"/>
        <v>0</v>
      </c>
      <c r="Z284" s="65">
        <f t="shared" ca="1" si="175"/>
        <v>0</v>
      </c>
      <c r="AA284" s="65">
        <f t="shared" ca="1" si="175"/>
        <v>0</v>
      </c>
      <c r="AB284" s="65">
        <f t="shared" ca="1" si="175"/>
        <v>0</v>
      </c>
      <c r="AC284" s="65">
        <f t="shared" ca="1" si="175"/>
        <v>0</v>
      </c>
      <c r="AD284" s="65">
        <f t="shared" ca="1" si="175"/>
        <v>0</v>
      </c>
      <c r="AE284" s="65">
        <f t="shared" ca="1" si="175"/>
        <v>0</v>
      </c>
      <c r="AF284" s="65">
        <f t="shared" ca="1" si="175"/>
        <v>0</v>
      </c>
      <c r="AG284" s="65">
        <f t="shared" ca="1" si="175"/>
        <v>0</v>
      </c>
      <c r="AH284" s="65">
        <f t="shared" ca="1" si="175"/>
        <v>0</v>
      </c>
      <c r="AI284" s="65">
        <f t="shared" ca="1" si="175"/>
        <v>0</v>
      </c>
      <c r="AJ284" s="65">
        <f t="shared" ca="1" si="176"/>
        <v>0</v>
      </c>
      <c r="AK284" s="65">
        <f t="shared" ca="1" si="176"/>
        <v>0</v>
      </c>
      <c r="AL284" s="65">
        <f t="shared" ca="1" si="176"/>
        <v>0</v>
      </c>
      <c r="AM284" s="65">
        <f t="shared" ca="1" si="176"/>
        <v>0</v>
      </c>
      <c r="AN284" s="65">
        <f t="shared" ca="1" si="176"/>
        <v>0</v>
      </c>
      <c r="AO284" s="65">
        <f t="shared" ca="1" si="176"/>
        <v>0</v>
      </c>
      <c r="AP284" s="65">
        <f t="shared" ca="1" si="176"/>
        <v>0</v>
      </c>
      <c r="AQ284" s="65">
        <f t="shared" ca="1" si="176"/>
        <v>0</v>
      </c>
      <c r="AR284" s="65">
        <f t="shared" ca="1" si="176"/>
        <v>0</v>
      </c>
      <c r="AS284" s="65">
        <f t="shared" ca="1" si="176"/>
        <v>0</v>
      </c>
      <c r="AT284" s="65">
        <f t="shared" ca="1" si="176"/>
        <v>0</v>
      </c>
      <c r="AU284" s="65">
        <f t="shared" ca="1" si="176"/>
        <v>0</v>
      </c>
      <c r="AV284" s="65">
        <f t="shared" ca="1" si="176"/>
        <v>0</v>
      </c>
      <c r="AW284" s="65">
        <f t="shared" ca="1" si="176"/>
        <v>0</v>
      </c>
      <c r="AX284" s="65">
        <f t="shared" ca="1" si="176"/>
        <v>0</v>
      </c>
      <c r="AY284" s="65">
        <f t="shared" ca="1" si="176"/>
        <v>0</v>
      </c>
      <c r="AZ284" s="65">
        <f t="shared" ca="1" si="176"/>
        <v>0</v>
      </c>
      <c r="BA284" s="65">
        <f t="shared" ca="1" si="176"/>
        <v>0</v>
      </c>
      <c r="BB284" s="65">
        <f t="shared" ca="1" si="176"/>
        <v>0</v>
      </c>
      <c r="BC284" s="65">
        <f t="shared" ca="1" si="176"/>
        <v>0</v>
      </c>
      <c r="BD284" s="65">
        <f t="shared" ca="1" si="176"/>
        <v>0</v>
      </c>
      <c r="BE284" s="65">
        <f t="shared" ca="1" si="176"/>
        <v>0</v>
      </c>
      <c r="BF284" s="65">
        <f t="shared" ca="1" si="176"/>
        <v>0</v>
      </c>
      <c r="BG284" s="65">
        <f t="shared" ca="1" si="176"/>
        <v>0</v>
      </c>
      <c r="BH284" s="65">
        <f t="shared" ca="1" si="176"/>
        <v>0</v>
      </c>
      <c r="BI284" s="65">
        <f t="shared" ca="1" si="176"/>
        <v>0</v>
      </c>
      <c r="BJ284" s="65">
        <f t="shared" ca="1" si="176"/>
        <v>0</v>
      </c>
      <c r="BK284" s="65">
        <f t="shared" ca="1" si="176"/>
        <v>0</v>
      </c>
      <c r="BL284" s="65">
        <f t="shared" ca="1" si="176"/>
        <v>0</v>
      </c>
      <c r="BM284" s="65">
        <f t="shared" ca="1" si="176"/>
        <v>0</v>
      </c>
      <c r="BN284" s="65">
        <f t="shared" ca="1" si="176"/>
        <v>0</v>
      </c>
      <c r="BO284" s="65">
        <f t="shared" ca="1" si="176"/>
        <v>0</v>
      </c>
      <c r="BP284" s="65">
        <f t="shared" ca="1" si="176"/>
        <v>0</v>
      </c>
      <c r="BQ284" s="65">
        <f t="shared" ca="1" si="176"/>
        <v>0</v>
      </c>
      <c r="BR284" s="65">
        <f t="shared" ca="1" si="176"/>
        <v>0</v>
      </c>
      <c r="BS284" s="65">
        <f t="shared" ca="1" si="176"/>
        <v>0</v>
      </c>
      <c r="BT284" s="65">
        <f t="shared" ca="1" si="176"/>
        <v>0</v>
      </c>
      <c r="BU284" s="65">
        <f t="shared" ca="1" si="176"/>
        <v>0</v>
      </c>
      <c r="BV284" s="65">
        <f t="shared" ca="1" si="176"/>
        <v>0</v>
      </c>
      <c r="BW284" s="65">
        <f t="shared" ca="1" si="176"/>
        <v>0</v>
      </c>
      <c r="BX284" s="65">
        <f t="shared" ca="1" si="176"/>
        <v>0</v>
      </c>
      <c r="BY284" s="65">
        <f t="shared" ca="1" si="176"/>
        <v>0</v>
      </c>
      <c r="BZ284" s="65">
        <f t="shared" ca="1" si="176"/>
        <v>0</v>
      </c>
      <c r="CA284" s="65">
        <f t="shared" ca="1" si="176"/>
        <v>0</v>
      </c>
      <c r="CB284" s="65">
        <f t="shared" ca="1" si="176"/>
        <v>0</v>
      </c>
      <c r="CC284" s="65">
        <f t="shared" ca="1" si="176"/>
        <v>0</v>
      </c>
      <c r="CD284" s="65">
        <f t="shared" ca="1" si="176"/>
        <v>0</v>
      </c>
      <c r="CE284" s="65">
        <f t="shared" ca="1" si="176"/>
        <v>0</v>
      </c>
      <c r="CF284" s="65">
        <f t="shared" ca="1" si="176"/>
        <v>0</v>
      </c>
    </row>
    <row r="285" spans="2:84" s="53" customFormat="1" ht="12" x14ac:dyDescent="0.25">
      <c r="B285" s="50">
        <f>ROW()</f>
        <v>285</v>
      </c>
      <c r="O285" s="56"/>
      <c r="P285" s="57"/>
      <c r="Q285" s="58"/>
      <c r="U285" s="62"/>
      <c r="W285" s="61"/>
      <c r="X285" s="65">
        <f t="shared" ca="1" si="165"/>
        <v>0</v>
      </c>
      <c r="Y285" s="65">
        <f t="shared" ca="1" si="175"/>
        <v>0</v>
      </c>
      <c r="Z285" s="65">
        <f t="shared" ca="1" si="175"/>
        <v>0</v>
      </c>
      <c r="AA285" s="65">
        <f t="shared" ca="1" si="175"/>
        <v>0</v>
      </c>
      <c r="AB285" s="65">
        <f t="shared" ca="1" si="175"/>
        <v>0</v>
      </c>
      <c r="AC285" s="65">
        <f t="shared" ca="1" si="175"/>
        <v>0</v>
      </c>
      <c r="AD285" s="65">
        <f t="shared" ca="1" si="175"/>
        <v>0</v>
      </c>
      <c r="AE285" s="65">
        <f t="shared" ca="1" si="175"/>
        <v>0</v>
      </c>
      <c r="AF285" s="65">
        <f t="shared" ca="1" si="175"/>
        <v>0</v>
      </c>
      <c r="AG285" s="65">
        <f t="shared" ca="1" si="175"/>
        <v>0</v>
      </c>
      <c r="AH285" s="65">
        <f t="shared" ca="1" si="175"/>
        <v>0</v>
      </c>
      <c r="AI285" s="65">
        <f t="shared" ca="1" si="175"/>
        <v>0</v>
      </c>
      <c r="AJ285" s="65">
        <f t="shared" ca="1" si="176"/>
        <v>0</v>
      </c>
      <c r="AK285" s="65">
        <f t="shared" ca="1" si="176"/>
        <v>0</v>
      </c>
      <c r="AL285" s="65">
        <f t="shared" ca="1" si="176"/>
        <v>0</v>
      </c>
      <c r="AM285" s="65">
        <f t="shared" ca="1" si="176"/>
        <v>0</v>
      </c>
      <c r="AN285" s="65">
        <f t="shared" ca="1" si="176"/>
        <v>0</v>
      </c>
      <c r="AO285" s="65">
        <f t="shared" ca="1" si="176"/>
        <v>0</v>
      </c>
      <c r="AP285" s="65">
        <f t="shared" ca="1" si="176"/>
        <v>0</v>
      </c>
      <c r="AQ285" s="65">
        <f t="shared" ca="1" si="176"/>
        <v>0</v>
      </c>
      <c r="AR285" s="65">
        <f t="shared" ca="1" si="176"/>
        <v>0</v>
      </c>
      <c r="AS285" s="65">
        <f t="shared" ca="1" si="176"/>
        <v>0</v>
      </c>
      <c r="AT285" s="65">
        <f t="shared" ca="1" si="176"/>
        <v>0</v>
      </c>
      <c r="AU285" s="65">
        <f t="shared" ca="1" si="176"/>
        <v>0</v>
      </c>
      <c r="AV285" s="65">
        <f t="shared" ca="1" si="176"/>
        <v>0</v>
      </c>
      <c r="AW285" s="65">
        <f t="shared" ca="1" si="176"/>
        <v>0</v>
      </c>
      <c r="AX285" s="65">
        <f t="shared" ca="1" si="176"/>
        <v>0</v>
      </c>
      <c r="AY285" s="65">
        <f t="shared" ca="1" si="176"/>
        <v>0</v>
      </c>
      <c r="AZ285" s="65">
        <f t="shared" ca="1" si="176"/>
        <v>0</v>
      </c>
      <c r="BA285" s="65">
        <f t="shared" ca="1" si="176"/>
        <v>0</v>
      </c>
      <c r="BB285" s="65">
        <f t="shared" ca="1" si="176"/>
        <v>0</v>
      </c>
      <c r="BC285" s="65">
        <f t="shared" ca="1" si="176"/>
        <v>0</v>
      </c>
      <c r="BD285" s="65">
        <f t="shared" ca="1" si="176"/>
        <v>0</v>
      </c>
      <c r="BE285" s="65">
        <f t="shared" ca="1" si="176"/>
        <v>0</v>
      </c>
      <c r="BF285" s="65">
        <f t="shared" ca="1" si="176"/>
        <v>0</v>
      </c>
      <c r="BG285" s="65">
        <f t="shared" ca="1" si="176"/>
        <v>0</v>
      </c>
      <c r="BH285" s="65">
        <f t="shared" ca="1" si="176"/>
        <v>0</v>
      </c>
      <c r="BI285" s="65">
        <f t="shared" ca="1" si="176"/>
        <v>0</v>
      </c>
      <c r="BJ285" s="65">
        <f t="shared" ca="1" si="176"/>
        <v>0</v>
      </c>
      <c r="BK285" s="65">
        <f t="shared" ca="1" si="176"/>
        <v>0</v>
      </c>
      <c r="BL285" s="65">
        <f t="shared" ca="1" si="176"/>
        <v>0</v>
      </c>
      <c r="BM285" s="65">
        <f t="shared" ca="1" si="176"/>
        <v>0</v>
      </c>
      <c r="BN285" s="65">
        <f t="shared" ca="1" si="176"/>
        <v>0</v>
      </c>
      <c r="BO285" s="65">
        <f t="shared" ca="1" si="176"/>
        <v>0</v>
      </c>
      <c r="BP285" s="65">
        <f t="shared" ca="1" si="176"/>
        <v>0</v>
      </c>
      <c r="BQ285" s="65">
        <f t="shared" ca="1" si="176"/>
        <v>0</v>
      </c>
      <c r="BR285" s="65">
        <f t="shared" ca="1" si="176"/>
        <v>0</v>
      </c>
      <c r="BS285" s="65">
        <f t="shared" ca="1" si="176"/>
        <v>0</v>
      </c>
      <c r="BT285" s="65">
        <f t="shared" ca="1" si="176"/>
        <v>0</v>
      </c>
      <c r="BU285" s="65">
        <f t="shared" ca="1" si="176"/>
        <v>0</v>
      </c>
      <c r="BV285" s="65">
        <f t="shared" ca="1" si="176"/>
        <v>0</v>
      </c>
      <c r="BW285" s="65">
        <f t="shared" ca="1" si="176"/>
        <v>0</v>
      </c>
      <c r="BX285" s="65">
        <f t="shared" ca="1" si="176"/>
        <v>0</v>
      </c>
      <c r="BY285" s="65">
        <f t="shared" ca="1" si="176"/>
        <v>0</v>
      </c>
      <c r="BZ285" s="65">
        <f t="shared" ca="1" si="176"/>
        <v>0</v>
      </c>
      <c r="CA285" s="65">
        <f t="shared" ca="1" si="176"/>
        <v>0</v>
      </c>
      <c r="CB285" s="65">
        <f t="shared" ca="1" si="176"/>
        <v>0</v>
      </c>
      <c r="CC285" s="65">
        <f t="shared" ca="1" si="176"/>
        <v>0</v>
      </c>
      <c r="CD285" s="65">
        <f t="shared" ca="1" si="176"/>
        <v>0</v>
      </c>
      <c r="CE285" s="65">
        <f t="shared" ca="1" si="176"/>
        <v>0</v>
      </c>
      <c r="CF285" s="65">
        <f t="shared" ca="1" si="176"/>
        <v>0</v>
      </c>
    </row>
    <row r="286" spans="2:84" s="53" customFormat="1" ht="12" x14ac:dyDescent="0.25">
      <c r="B286" s="50">
        <f>ROW()</f>
        <v>286</v>
      </c>
      <c r="O286" s="56"/>
      <c r="P286" s="57"/>
      <c r="Q286" s="58"/>
      <c r="U286" s="62"/>
      <c r="W286" s="61"/>
      <c r="X286" s="65">
        <f t="shared" ca="1" si="165"/>
        <v>0</v>
      </c>
      <c r="Y286" s="65">
        <f t="shared" ca="1" si="175"/>
        <v>0</v>
      </c>
      <c r="Z286" s="65">
        <f t="shared" ca="1" si="175"/>
        <v>0</v>
      </c>
      <c r="AA286" s="65">
        <f t="shared" ca="1" si="175"/>
        <v>0</v>
      </c>
      <c r="AB286" s="65">
        <f t="shared" ca="1" si="175"/>
        <v>0</v>
      </c>
      <c r="AC286" s="65">
        <f t="shared" ca="1" si="175"/>
        <v>0</v>
      </c>
      <c r="AD286" s="65">
        <f t="shared" ca="1" si="175"/>
        <v>0</v>
      </c>
      <c r="AE286" s="65">
        <f t="shared" ca="1" si="175"/>
        <v>0</v>
      </c>
      <c r="AF286" s="65">
        <f t="shared" ca="1" si="175"/>
        <v>0</v>
      </c>
      <c r="AG286" s="65">
        <f t="shared" ca="1" si="175"/>
        <v>0</v>
      </c>
      <c r="AH286" s="65">
        <f t="shared" ca="1" si="175"/>
        <v>0</v>
      </c>
      <c r="AI286" s="65">
        <f t="shared" ca="1" si="175"/>
        <v>0</v>
      </c>
      <c r="AJ286" s="65">
        <f t="shared" ca="1" si="176"/>
        <v>0</v>
      </c>
      <c r="AK286" s="65">
        <f t="shared" ca="1" si="176"/>
        <v>0</v>
      </c>
      <c r="AL286" s="65">
        <f t="shared" ca="1" si="176"/>
        <v>0</v>
      </c>
      <c r="AM286" s="65">
        <f t="shared" ca="1" si="176"/>
        <v>0</v>
      </c>
      <c r="AN286" s="65">
        <f t="shared" ca="1" si="176"/>
        <v>0</v>
      </c>
      <c r="AO286" s="65">
        <f t="shared" ca="1" si="176"/>
        <v>0</v>
      </c>
      <c r="AP286" s="65">
        <f t="shared" ca="1" si="176"/>
        <v>0</v>
      </c>
      <c r="AQ286" s="65">
        <f t="shared" ca="1" si="176"/>
        <v>0</v>
      </c>
      <c r="AR286" s="65">
        <f t="shared" ca="1" si="176"/>
        <v>0</v>
      </c>
      <c r="AS286" s="65">
        <f t="shared" ca="1" si="176"/>
        <v>0</v>
      </c>
      <c r="AT286" s="65">
        <f t="shared" ca="1" si="176"/>
        <v>0</v>
      </c>
      <c r="AU286" s="65">
        <f t="shared" ca="1" si="176"/>
        <v>0</v>
      </c>
      <c r="AV286" s="65">
        <f t="shared" ca="1" si="176"/>
        <v>0</v>
      </c>
      <c r="AW286" s="65">
        <f t="shared" ca="1" si="176"/>
        <v>0</v>
      </c>
      <c r="AX286" s="65">
        <f t="shared" ca="1" si="176"/>
        <v>0</v>
      </c>
      <c r="AY286" s="65">
        <f t="shared" ca="1" si="176"/>
        <v>0</v>
      </c>
      <c r="AZ286" s="65">
        <f t="shared" ca="1" si="176"/>
        <v>0</v>
      </c>
      <c r="BA286" s="65">
        <f t="shared" ca="1" si="176"/>
        <v>0</v>
      </c>
      <c r="BB286" s="65">
        <f t="shared" ca="1" si="176"/>
        <v>0</v>
      </c>
      <c r="BC286" s="65">
        <f t="shared" ca="1" si="176"/>
        <v>0</v>
      </c>
      <c r="BD286" s="65">
        <f t="shared" ca="1" si="176"/>
        <v>0</v>
      </c>
      <c r="BE286" s="65">
        <f t="shared" ca="1" si="176"/>
        <v>0</v>
      </c>
      <c r="BF286" s="65">
        <f t="shared" ca="1" si="176"/>
        <v>0</v>
      </c>
      <c r="BG286" s="65">
        <f t="shared" ca="1" si="176"/>
        <v>0</v>
      </c>
      <c r="BH286" s="65">
        <f t="shared" ca="1" si="176"/>
        <v>0</v>
      </c>
      <c r="BI286" s="65">
        <f t="shared" ca="1" si="176"/>
        <v>0</v>
      </c>
      <c r="BJ286" s="65">
        <f t="shared" ca="1" si="176"/>
        <v>0</v>
      </c>
      <c r="BK286" s="65">
        <f t="shared" ca="1" si="176"/>
        <v>0</v>
      </c>
      <c r="BL286" s="65">
        <f t="shared" ca="1" si="176"/>
        <v>0</v>
      </c>
      <c r="BM286" s="65">
        <f t="shared" ca="1" si="176"/>
        <v>0</v>
      </c>
      <c r="BN286" s="65">
        <f t="shared" ca="1" si="176"/>
        <v>0</v>
      </c>
      <c r="BO286" s="65">
        <f t="shared" ca="1" si="176"/>
        <v>0</v>
      </c>
      <c r="BP286" s="65">
        <f t="shared" ca="1" si="176"/>
        <v>0</v>
      </c>
      <c r="BQ286" s="65">
        <f t="shared" ca="1" si="176"/>
        <v>0</v>
      </c>
      <c r="BR286" s="65">
        <f t="shared" ca="1" si="176"/>
        <v>0</v>
      </c>
      <c r="BS286" s="65">
        <f t="shared" ca="1" si="176"/>
        <v>0</v>
      </c>
      <c r="BT286" s="65">
        <f t="shared" ca="1" si="176"/>
        <v>0</v>
      </c>
      <c r="BU286" s="65">
        <f t="shared" ca="1" si="176"/>
        <v>0</v>
      </c>
      <c r="BV286" s="65">
        <f t="shared" ca="1" si="176"/>
        <v>0</v>
      </c>
      <c r="BW286" s="65">
        <f t="shared" ca="1" si="176"/>
        <v>0</v>
      </c>
      <c r="BX286" s="65">
        <f t="shared" ca="1" si="176"/>
        <v>0</v>
      </c>
      <c r="BY286" s="65">
        <f t="shared" ca="1" si="176"/>
        <v>0</v>
      </c>
      <c r="BZ286" s="65">
        <f t="shared" ca="1" si="176"/>
        <v>0</v>
      </c>
      <c r="CA286" s="65">
        <f t="shared" ca="1" si="176"/>
        <v>0</v>
      </c>
      <c r="CB286" s="65">
        <f t="shared" ca="1" si="176"/>
        <v>0</v>
      </c>
      <c r="CC286" s="65">
        <f t="shared" ca="1" si="176"/>
        <v>0</v>
      </c>
      <c r="CD286" s="65">
        <f t="shared" ca="1" si="176"/>
        <v>0</v>
      </c>
      <c r="CE286" s="65">
        <f t="shared" ca="1" si="176"/>
        <v>0</v>
      </c>
      <c r="CF286" s="65">
        <f t="shared" ca="1" si="176"/>
        <v>0</v>
      </c>
    </row>
    <row r="287" spans="2:84" s="53" customFormat="1" ht="12" x14ac:dyDescent="0.25">
      <c r="B287" s="50">
        <f>ROW()</f>
        <v>287</v>
      </c>
      <c r="O287" s="56"/>
      <c r="P287" s="57"/>
      <c r="Q287" s="58"/>
      <c r="U287" s="62"/>
      <c r="W287" s="61"/>
      <c r="X287" s="65">
        <f t="shared" ca="1" si="165"/>
        <v>0</v>
      </c>
      <c r="Y287" s="65">
        <f t="shared" ca="1" si="175"/>
        <v>0</v>
      </c>
      <c r="Z287" s="65">
        <f t="shared" ca="1" si="175"/>
        <v>0</v>
      </c>
      <c r="AA287" s="65">
        <f t="shared" ca="1" si="175"/>
        <v>0</v>
      </c>
      <c r="AB287" s="65">
        <f t="shared" ca="1" si="175"/>
        <v>0</v>
      </c>
      <c r="AC287" s="65">
        <f t="shared" ca="1" si="175"/>
        <v>0</v>
      </c>
      <c r="AD287" s="65">
        <f t="shared" ca="1" si="175"/>
        <v>0</v>
      </c>
      <c r="AE287" s="65">
        <f t="shared" ca="1" si="175"/>
        <v>0</v>
      </c>
      <c r="AF287" s="65">
        <f t="shared" ca="1" si="175"/>
        <v>0</v>
      </c>
      <c r="AG287" s="65">
        <f t="shared" ca="1" si="175"/>
        <v>0</v>
      </c>
      <c r="AH287" s="65">
        <f t="shared" ca="1" si="175"/>
        <v>0</v>
      </c>
      <c r="AI287" s="65">
        <f t="shared" ca="1" si="175"/>
        <v>0</v>
      </c>
      <c r="AJ287" s="65">
        <f t="shared" ca="1" si="176"/>
        <v>0</v>
      </c>
      <c r="AK287" s="65">
        <f t="shared" ca="1" si="176"/>
        <v>0</v>
      </c>
      <c r="AL287" s="65">
        <f t="shared" ca="1" si="176"/>
        <v>0</v>
      </c>
      <c r="AM287" s="65">
        <f t="shared" ca="1" si="176"/>
        <v>0</v>
      </c>
      <c r="AN287" s="65">
        <f t="shared" ca="1" si="176"/>
        <v>0</v>
      </c>
      <c r="AO287" s="65">
        <f t="shared" ca="1" si="176"/>
        <v>0</v>
      </c>
      <c r="AP287" s="65">
        <f t="shared" ca="1" si="176"/>
        <v>0</v>
      </c>
      <c r="AQ287" s="65">
        <f t="shared" ca="1" si="176"/>
        <v>0</v>
      </c>
      <c r="AR287" s="65">
        <f t="shared" ca="1" si="176"/>
        <v>0</v>
      </c>
      <c r="AS287" s="65">
        <f t="shared" ca="1" si="176"/>
        <v>0</v>
      </c>
      <c r="AT287" s="65">
        <f t="shared" ca="1" si="176"/>
        <v>0</v>
      </c>
      <c r="AU287" s="65">
        <f t="shared" ca="1" si="176"/>
        <v>0</v>
      </c>
      <c r="AV287" s="65">
        <f t="shared" ca="1" si="176"/>
        <v>0</v>
      </c>
      <c r="AW287" s="65">
        <f t="shared" ca="1" si="176"/>
        <v>0</v>
      </c>
      <c r="AX287" s="65">
        <f t="shared" ca="1" si="176"/>
        <v>0</v>
      </c>
      <c r="AY287" s="65">
        <f t="shared" ca="1" si="176"/>
        <v>0</v>
      </c>
      <c r="AZ287" s="65">
        <f t="shared" ca="1" si="176"/>
        <v>0</v>
      </c>
      <c r="BA287" s="65">
        <f t="shared" ca="1" si="176"/>
        <v>0</v>
      </c>
      <c r="BB287" s="65">
        <f t="shared" ca="1" si="176"/>
        <v>0</v>
      </c>
      <c r="BC287" s="65">
        <f t="shared" ca="1" si="176"/>
        <v>0</v>
      </c>
      <c r="BD287" s="65">
        <f t="shared" ca="1" si="176"/>
        <v>0</v>
      </c>
      <c r="BE287" s="65">
        <f t="shared" ca="1" si="176"/>
        <v>0</v>
      </c>
      <c r="BF287" s="65">
        <f t="shared" ca="1" si="176"/>
        <v>0</v>
      </c>
      <c r="BG287" s="65">
        <f t="shared" ca="1" si="176"/>
        <v>0</v>
      </c>
      <c r="BH287" s="65">
        <f t="shared" ca="1" si="176"/>
        <v>0</v>
      </c>
      <c r="BI287" s="65">
        <f t="shared" ca="1" si="176"/>
        <v>0</v>
      </c>
      <c r="BJ287" s="65">
        <f t="shared" ca="1" si="176"/>
        <v>0</v>
      </c>
      <c r="BK287" s="65">
        <f t="shared" ca="1" si="176"/>
        <v>0</v>
      </c>
      <c r="BL287" s="65">
        <f t="shared" ca="1" si="176"/>
        <v>0</v>
      </c>
      <c r="BM287" s="65">
        <f t="shared" ca="1" si="176"/>
        <v>0</v>
      </c>
      <c r="BN287" s="65">
        <f t="shared" ca="1" si="176"/>
        <v>0</v>
      </c>
      <c r="BO287" s="65">
        <f t="shared" ca="1" si="176"/>
        <v>0</v>
      </c>
      <c r="BP287" s="65">
        <f t="shared" ca="1" si="176"/>
        <v>0</v>
      </c>
      <c r="BQ287" s="65">
        <f t="shared" ca="1" si="176"/>
        <v>0</v>
      </c>
      <c r="BR287" s="65">
        <f t="shared" ca="1" si="176"/>
        <v>0</v>
      </c>
      <c r="BS287" s="65">
        <f t="shared" ca="1" si="176"/>
        <v>0</v>
      </c>
      <c r="BT287" s="65">
        <f t="shared" ca="1" si="176"/>
        <v>0</v>
      </c>
      <c r="BU287" s="65">
        <f t="shared" ca="1" si="176"/>
        <v>0</v>
      </c>
      <c r="BV287" s="65">
        <f t="shared" ca="1" si="176"/>
        <v>0</v>
      </c>
      <c r="BW287" s="65">
        <f t="shared" ca="1" si="176"/>
        <v>0</v>
      </c>
      <c r="BX287" s="65">
        <f t="shared" ca="1" si="176"/>
        <v>0</v>
      </c>
      <c r="BY287" s="65">
        <f t="shared" ca="1" si="176"/>
        <v>0</v>
      </c>
      <c r="BZ287" s="65">
        <f t="shared" ca="1" si="176"/>
        <v>0</v>
      </c>
      <c r="CA287" s="65">
        <f t="shared" ca="1" si="176"/>
        <v>0</v>
      </c>
      <c r="CB287" s="65">
        <f t="shared" ca="1" si="176"/>
        <v>0</v>
      </c>
      <c r="CC287" s="65">
        <f t="shared" ca="1" si="176"/>
        <v>0</v>
      </c>
      <c r="CD287" s="65">
        <f t="shared" ca="1" si="176"/>
        <v>0</v>
      </c>
      <c r="CE287" s="65">
        <f t="shared" ca="1" si="176"/>
        <v>0</v>
      </c>
      <c r="CF287" s="65">
        <f t="shared" ca="1" si="176"/>
        <v>0</v>
      </c>
    </row>
    <row r="288" spans="2:84" s="53" customFormat="1" ht="12" x14ac:dyDescent="0.25">
      <c r="B288" s="50">
        <f>ROW()</f>
        <v>288</v>
      </c>
      <c r="O288" s="56"/>
      <c r="P288" s="57"/>
      <c r="Q288" s="58"/>
      <c r="U288" s="62"/>
      <c r="W288" s="61"/>
      <c r="X288" s="65">
        <f t="shared" ca="1" si="165"/>
        <v>0</v>
      </c>
      <c r="Y288" s="65">
        <f t="shared" ca="1" si="175"/>
        <v>0</v>
      </c>
      <c r="Z288" s="65">
        <f t="shared" ca="1" si="175"/>
        <v>0</v>
      </c>
      <c r="AA288" s="65">
        <f t="shared" ca="1" si="175"/>
        <v>0</v>
      </c>
      <c r="AB288" s="65">
        <f t="shared" ca="1" si="175"/>
        <v>0</v>
      </c>
      <c r="AC288" s="65">
        <f t="shared" ca="1" si="175"/>
        <v>0</v>
      </c>
      <c r="AD288" s="65">
        <f t="shared" ca="1" si="175"/>
        <v>0</v>
      </c>
      <c r="AE288" s="65">
        <f t="shared" ca="1" si="175"/>
        <v>0</v>
      </c>
      <c r="AF288" s="65">
        <f t="shared" ca="1" si="175"/>
        <v>0</v>
      </c>
      <c r="AG288" s="65">
        <f t="shared" ca="1" si="175"/>
        <v>0</v>
      </c>
      <c r="AH288" s="65">
        <f t="shared" ca="1" si="175"/>
        <v>0</v>
      </c>
      <c r="AI288" s="65">
        <f t="shared" ca="1" si="175"/>
        <v>0</v>
      </c>
      <c r="AJ288" s="65">
        <f t="shared" ca="1" si="176"/>
        <v>0</v>
      </c>
      <c r="AK288" s="65">
        <f t="shared" ca="1" si="176"/>
        <v>0</v>
      </c>
      <c r="AL288" s="65">
        <f t="shared" ca="1" si="176"/>
        <v>0</v>
      </c>
      <c r="AM288" s="65">
        <f t="shared" ca="1" si="176"/>
        <v>0</v>
      </c>
      <c r="AN288" s="65">
        <f t="shared" ca="1" si="176"/>
        <v>0</v>
      </c>
      <c r="AO288" s="65">
        <f t="shared" ca="1" si="176"/>
        <v>0</v>
      </c>
      <c r="AP288" s="65">
        <f t="shared" ca="1" si="176"/>
        <v>0</v>
      </c>
      <c r="AQ288" s="65">
        <f t="shared" ca="1" si="176"/>
        <v>0</v>
      </c>
      <c r="AR288" s="65">
        <f t="shared" ca="1" si="176"/>
        <v>0</v>
      </c>
      <c r="AS288" s="65">
        <f t="shared" ca="1" si="176"/>
        <v>0</v>
      </c>
      <c r="AT288" s="65">
        <f t="shared" ca="1" si="176"/>
        <v>0</v>
      </c>
      <c r="AU288" s="65">
        <f t="shared" ca="1" si="176"/>
        <v>0</v>
      </c>
      <c r="AV288" s="65">
        <f t="shared" ca="1" si="176"/>
        <v>0</v>
      </c>
      <c r="AW288" s="65">
        <f t="shared" ca="1" si="176"/>
        <v>0</v>
      </c>
      <c r="AX288" s="65">
        <f t="shared" ca="1" si="176"/>
        <v>0</v>
      </c>
      <c r="AY288" s="65">
        <f t="shared" ca="1" si="176"/>
        <v>0</v>
      </c>
      <c r="AZ288" s="65">
        <f t="shared" ca="1" si="176"/>
        <v>0</v>
      </c>
      <c r="BA288" s="65">
        <f t="shared" ca="1" si="176"/>
        <v>0</v>
      </c>
      <c r="BB288" s="65">
        <f t="shared" ca="1" si="176"/>
        <v>0</v>
      </c>
      <c r="BC288" s="65">
        <f t="shared" ca="1" si="176"/>
        <v>0</v>
      </c>
      <c r="BD288" s="65">
        <f t="shared" ref="AJ288:CF293" ca="1" si="177">SUMIFS(INDIRECT("Prcsses!"&amp;ADDRESS($B288,$X$2)&amp;":"&amp;ADDRESS($B288,$X$2-1+$P$8)),INDIRECT("Prcsses!"&amp;ADDRESS($B$8,$X$2)&amp;":"&amp;ADDRESS($B$8,$X$2-1+$P$8)),BD$8)</f>
        <v>0</v>
      </c>
      <c r="BE288" s="65">
        <f t="shared" ca="1" si="177"/>
        <v>0</v>
      </c>
      <c r="BF288" s="65">
        <f t="shared" ca="1" si="177"/>
        <v>0</v>
      </c>
      <c r="BG288" s="65">
        <f t="shared" ca="1" si="177"/>
        <v>0</v>
      </c>
      <c r="BH288" s="65">
        <f t="shared" ca="1" si="177"/>
        <v>0</v>
      </c>
      <c r="BI288" s="65">
        <f t="shared" ca="1" si="177"/>
        <v>0</v>
      </c>
      <c r="BJ288" s="65">
        <f t="shared" ca="1" si="177"/>
        <v>0</v>
      </c>
      <c r="BK288" s="65">
        <f t="shared" ca="1" si="177"/>
        <v>0</v>
      </c>
      <c r="BL288" s="65">
        <f t="shared" ca="1" si="177"/>
        <v>0</v>
      </c>
      <c r="BM288" s="65">
        <f t="shared" ca="1" si="177"/>
        <v>0</v>
      </c>
      <c r="BN288" s="65">
        <f t="shared" ca="1" si="177"/>
        <v>0</v>
      </c>
      <c r="BO288" s="65">
        <f t="shared" ca="1" si="177"/>
        <v>0</v>
      </c>
      <c r="BP288" s="65">
        <f t="shared" ca="1" si="177"/>
        <v>0</v>
      </c>
      <c r="BQ288" s="65">
        <f t="shared" ca="1" si="177"/>
        <v>0</v>
      </c>
      <c r="BR288" s="65">
        <f t="shared" ca="1" si="177"/>
        <v>0</v>
      </c>
      <c r="BS288" s="65">
        <f t="shared" ca="1" si="177"/>
        <v>0</v>
      </c>
      <c r="BT288" s="65">
        <f t="shared" ca="1" si="177"/>
        <v>0</v>
      </c>
      <c r="BU288" s="65">
        <f t="shared" ca="1" si="177"/>
        <v>0</v>
      </c>
      <c r="BV288" s="65">
        <f t="shared" ca="1" si="177"/>
        <v>0</v>
      </c>
      <c r="BW288" s="65">
        <f t="shared" ca="1" si="177"/>
        <v>0</v>
      </c>
      <c r="BX288" s="65">
        <f t="shared" ca="1" si="177"/>
        <v>0</v>
      </c>
      <c r="BY288" s="65">
        <f t="shared" ca="1" si="177"/>
        <v>0</v>
      </c>
      <c r="BZ288" s="65">
        <f t="shared" ca="1" si="177"/>
        <v>0</v>
      </c>
      <c r="CA288" s="65">
        <f t="shared" ca="1" si="177"/>
        <v>0</v>
      </c>
      <c r="CB288" s="65">
        <f t="shared" ca="1" si="177"/>
        <v>0</v>
      </c>
      <c r="CC288" s="65">
        <f t="shared" ca="1" si="177"/>
        <v>0</v>
      </c>
      <c r="CD288" s="65">
        <f t="shared" ca="1" si="177"/>
        <v>0</v>
      </c>
      <c r="CE288" s="65">
        <f t="shared" ca="1" si="177"/>
        <v>0</v>
      </c>
      <c r="CF288" s="65">
        <f t="shared" ca="1" si="177"/>
        <v>0</v>
      </c>
    </row>
    <row r="289" spans="2:84" s="53" customFormat="1" ht="12" x14ac:dyDescent="0.25">
      <c r="B289" s="50">
        <f>ROW()</f>
        <v>289</v>
      </c>
      <c r="O289" s="56"/>
      <c r="P289" s="57"/>
      <c r="Q289" s="58"/>
      <c r="U289" s="62"/>
      <c r="W289" s="61"/>
      <c r="X289" s="65">
        <f t="shared" ca="1" si="165"/>
        <v>0</v>
      </c>
      <c r="Y289" s="65">
        <f t="shared" ca="1" si="175"/>
        <v>0</v>
      </c>
      <c r="Z289" s="65">
        <f t="shared" ca="1" si="175"/>
        <v>0</v>
      </c>
      <c r="AA289" s="65">
        <f t="shared" ca="1" si="175"/>
        <v>0</v>
      </c>
      <c r="AB289" s="65">
        <f t="shared" ca="1" si="175"/>
        <v>0</v>
      </c>
      <c r="AC289" s="65">
        <f t="shared" ca="1" si="175"/>
        <v>0</v>
      </c>
      <c r="AD289" s="65">
        <f t="shared" ca="1" si="175"/>
        <v>0</v>
      </c>
      <c r="AE289" s="65">
        <f t="shared" ca="1" si="175"/>
        <v>0</v>
      </c>
      <c r="AF289" s="65">
        <f t="shared" ca="1" si="175"/>
        <v>0</v>
      </c>
      <c r="AG289" s="65">
        <f t="shared" ca="1" si="175"/>
        <v>0</v>
      </c>
      <c r="AH289" s="65">
        <f t="shared" ca="1" si="175"/>
        <v>0</v>
      </c>
      <c r="AI289" s="65">
        <f t="shared" ca="1" si="175"/>
        <v>0</v>
      </c>
      <c r="AJ289" s="65">
        <f t="shared" ca="1" si="177"/>
        <v>0</v>
      </c>
      <c r="AK289" s="65">
        <f t="shared" ca="1" si="177"/>
        <v>0</v>
      </c>
      <c r="AL289" s="65">
        <f t="shared" ca="1" si="177"/>
        <v>0</v>
      </c>
      <c r="AM289" s="65">
        <f t="shared" ca="1" si="177"/>
        <v>0</v>
      </c>
      <c r="AN289" s="65">
        <f t="shared" ca="1" si="177"/>
        <v>0</v>
      </c>
      <c r="AO289" s="65">
        <f t="shared" ca="1" si="177"/>
        <v>0</v>
      </c>
      <c r="AP289" s="65">
        <f t="shared" ca="1" si="177"/>
        <v>0</v>
      </c>
      <c r="AQ289" s="65">
        <f t="shared" ca="1" si="177"/>
        <v>0</v>
      </c>
      <c r="AR289" s="65">
        <f t="shared" ca="1" si="177"/>
        <v>0</v>
      </c>
      <c r="AS289" s="65">
        <f t="shared" ca="1" si="177"/>
        <v>0</v>
      </c>
      <c r="AT289" s="65">
        <f t="shared" ca="1" si="177"/>
        <v>0</v>
      </c>
      <c r="AU289" s="65">
        <f t="shared" ca="1" si="177"/>
        <v>0</v>
      </c>
      <c r="AV289" s="65">
        <f t="shared" ca="1" si="177"/>
        <v>0</v>
      </c>
      <c r="AW289" s="65">
        <f t="shared" ca="1" si="177"/>
        <v>0</v>
      </c>
      <c r="AX289" s="65">
        <f t="shared" ca="1" si="177"/>
        <v>0</v>
      </c>
      <c r="AY289" s="65">
        <f t="shared" ca="1" si="177"/>
        <v>0</v>
      </c>
      <c r="AZ289" s="65">
        <f t="shared" ca="1" si="177"/>
        <v>0</v>
      </c>
      <c r="BA289" s="65">
        <f t="shared" ca="1" si="177"/>
        <v>0</v>
      </c>
      <c r="BB289" s="65">
        <f t="shared" ca="1" si="177"/>
        <v>0</v>
      </c>
      <c r="BC289" s="65">
        <f t="shared" ca="1" si="177"/>
        <v>0</v>
      </c>
      <c r="BD289" s="65">
        <f t="shared" ca="1" si="177"/>
        <v>0</v>
      </c>
      <c r="BE289" s="65">
        <f t="shared" ca="1" si="177"/>
        <v>0</v>
      </c>
      <c r="BF289" s="65">
        <f t="shared" ca="1" si="177"/>
        <v>0</v>
      </c>
      <c r="BG289" s="65">
        <f t="shared" ca="1" si="177"/>
        <v>0</v>
      </c>
      <c r="BH289" s="65">
        <f t="shared" ca="1" si="177"/>
        <v>0</v>
      </c>
      <c r="BI289" s="65">
        <f t="shared" ca="1" si="177"/>
        <v>0</v>
      </c>
      <c r="BJ289" s="65">
        <f t="shared" ca="1" si="177"/>
        <v>0</v>
      </c>
      <c r="BK289" s="65">
        <f t="shared" ca="1" si="177"/>
        <v>0</v>
      </c>
      <c r="BL289" s="65">
        <f t="shared" ca="1" si="177"/>
        <v>0</v>
      </c>
      <c r="BM289" s="65">
        <f t="shared" ca="1" si="177"/>
        <v>0</v>
      </c>
      <c r="BN289" s="65">
        <f t="shared" ca="1" si="177"/>
        <v>0</v>
      </c>
      <c r="BO289" s="65">
        <f t="shared" ca="1" si="177"/>
        <v>0</v>
      </c>
      <c r="BP289" s="65">
        <f t="shared" ca="1" si="177"/>
        <v>0</v>
      </c>
      <c r="BQ289" s="65">
        <f t="shared" ca="1" si="177"/>
        <v>0</v>
      </c>
      <c r="BR289" s="65">
        <f t="shared" ca="1" si="177"/>
        <v>0</v>
      </c>
      <c r="BS289" s="65">
        <f t="shared" ca="1" si="177"/>
        <v>0</v>
      </c>
      <c r="BT289" s="65">
        <f t="shared" ca="1" si="177"/>
        <v>0</v>
      </c>
      <c r="BU289" s="65">
        <f t="shared" ca="1" si="177"/>
        <v>0</v>
      </c>
      <c r="BV289" s="65">
        <f t="shared" ca="1" si="177"/>
        <v>0</v>
      </c>
      <c r="BW289" s="65">
        <f t="shared" ca="1" si="177"/>
        <v>0</v>
      </c>
      <c r="BX289" s="65">
        <f t="shared" ca="1" si="177"/>
        <v>0</v>
      </c>
      <c r="BY289" s="65">
        <f t="shared" ca="1" si="177"/>
        <v>0</v>
      </c>
      <c r="BZ289" s="65">
        <f t="shared" ca="1" si="177"/>
        <v>0</v>
      </c>
      <c r="CA289" s="65">
        <f t="shared" ca="1" si="177"/>
        <v>0</v>
      </c>
      <c r="CB289" s="65">
        <f t="shared" ca="1" si="177"/>
        <v>0</v>
      </c>
      <c r="CC289" s="65">
        <f t="shared" ca="1" si="177"/>
        <v>0</v>
      </c>
      <c r="CD289" s="65">
        <f t="shared" ca="1" si="177"/>
        <v>0</v>
      </c>
      <c r="CE289" s="65">
        <f t="shared" ca="1" si="177"/>
        <v>0</v>
      </c>
      <c r="CF289" s="65">
        <f t="shared" ca="1" si="177"/>
        <v>0</v>
      </c>
    </row>
    <row r="290" spans="2:84" s="53" customFormat="1" ht="12" x14ac:dyDescent="0.25">
      <c r="B290" s="50">
        <f>ROW()</f>
        <v>290</v>
      </c>
      <c r="O290" s="56"/>
      <c r="P290" s="57"/>
      <c r="Q290" s="58"/>
      <c r="U290" s="62"/>
      <c r="W290" s="61"/>
      <c r="X290" s="65">
        <f t="shared" ca="1" si="165"/>
        <v>0</v>
      </c>
      <c r="Y290" s="65">
        <f t="shared" ca="1" si="175"/>
        <v>0</v>
      </c>
      <c r="Z290" s="65">
        <f t="shared" ca="1" si="175"/>
        <v>0</v>
      </c>
      <c r="AA290" s="65">
        <f t="shared" ca="1" si="175"/>
        <v>0</v>
      </c>
      <c r="AB290" s="65">
        <f t="shared" ca="1" si="175"/>
        <v>0</v>
      </c>
      <c r="AC290" s="65">
        <f t="shared" ca="1" si="175"/>
        <v>0</v>
      </c>
      <c r="AD290" s="65">
        <f t="shared" ca="1" si="175"/>
        <v>0</v>
      </c>
      <c r="AE290" s="65">
        <f t="shared" ca="1" si="175"/>
        <v>0</v>
      </c>
      <c r="AF290" s="65">
        <f t="shared" ca="1" si="175"/>
        <v>0</v>
      </c>
      <c r="AG290" s="65">
        <f t="shared" ca="1" si="175"/>
        <v>0</v>
      </c>
      <c r="AH290" s="65">
        <f t="shared" ca="1" si="175"/>
        <v>0</v>
      </c>
      <c r="AI290" s="65">
        <f t="shared" ca="1" si="175"/>
        <v>0</v>
      </c>
      <c r="AJ290" s="65">
        <f t="shared" ca="1" si="177"/>
        <v>0</v>
      </c>
      <c r="AK290" s="65">
        <f t="shared" ca="1" si="177"/>
        <v>0</v>
      </c>
      <c r="AL290" s="65">
        <f t="shared" ca="1" si="177"/>
        <v>0</v>
      </c>
      <c r="AM290" s="65">
        <f t="shared" ca="1" si="177"/>
        <v>0</v>
      </c>
      <c r="AN290" s="65">
        <f t="shared" ca="1" si="177"/>
        <v>0</v>
      </c>
      <c r="AO290" s="65">
        <f t="shared" ca="1" si="177"/>
        <v>0</v>
      </c>
      <c r="AP290" s="65">
        <f t="shared" ca="1" si="177"/>
        <v>0</v>
      </c>
      <c r="AQ290" s="65">
        <f t="shared" ca="1" si="177"/>
        <v>0</v>
      </c>
      <c r="AR290" s="65">
        <f t="shared" ca="1" si="177"/>
        <v>0</v>
      </c>
      <c r="AS290" s="65">
        <f t="shared" ca="1" si="177"/>
        <v>0</v>
      </c>
      <c r="AT290" s="65">
        <f t="shared" ca="1" si="177"/>
        <v>0</v>
      </c>
      <c r="AU290" s="65">
        <f t="shared" ca="1" si="177"/>
        <v>0</v>
      </c>
      <c r="AV290" s="65">
        <f t="shared" ca="1" si="177"/>
        <v>0</v>
      </c>
      <c r="AW290" s="65">
        <f t="shared" ca="1" si="177"/>
        <v>0</v>
      </c>
      <c r="AX290" s="65">
        <f t="shared" ca="1" si="177"/>
        <v>0</v>
      </c>
      <c r="AY290" s="65">
        <f t="shared" ca="1" si="177"/>
        <v>0</v>
      </c>
      <c r="AZ290" s="65">
        <f t="shared" ca="1" si="177"/>
        <v>0</v>
      </c>
      <c r="BA290" s="65">
        <f t="shared" ca="1" si="177"/>
        <v>0</v>
      </c>
      <c r="BB290" s="65">
        <f t="shared" ca="1" si="177"/>
        <v>0</v>
      </c>
      <c r="BC290" s="65">
        <f t="shared" ca="1" si="177"/>
        <v>0</v>
      </c>
      <c r="BD290" s="65">
        <f t="shared" ca="1" si="177"/>
        <v>0</v>
      </c>
      <c r="BE290" s="65">
        <f t="shared" ca="1" si="177"/>
        <v>0</v>
      </c>
      <c r="BF290" s="65">
        <f t="shared" ca="1" si="177"/>
        <v>0</v>
      </c>
      <c r="BG290" s="65">
        <f t="shared" ca="1" si="177"/>
        <v>0</v>
      </c>
      <c r="BH290" s="65">
        <f t="shared" ca="1" si="177"/>
        <v>0</v>
      </c>
      <c r="BI290" s="65">
        <f t="shared" ca="1" si="177"/>
        <v>0</v>
      </c>
      <c r="BJ290" s="65">
        <f t="shared" ca="1" si="177"/>
        <v>0</v>
      </c>
      <c r="BK290" s="65">
        <f t="shared" ca="1" si="177"/>
        <v>0</v>
      </c>
      <c r="BL290" s="65">
        <f t="shared" ca="1" si="177"/>
        <v>0</v>
      </c>
      <c r="BM290" s="65">
        <f t="shared" ca="1" si="177"/>
        <v>0</v>
      </c>
      <c r="BN290" s="65">
        <f t="shared" ca="1" si="177"/>
        <v>0</v>
      </c>
      <c r="BO290" s="65">
        <f t="shared" ca="1" si="177"/>
        <v>0</v>
      </c>
      <c r="BP290" s="65">
        <f t="shared" ca="1" si="177"/>
        <v>0</v>
      </c>
      <c r="BQ290" s="65">
        <f t="shared" ca="1" si="177"/>
        <v>0</v>
      </c>
      <c r="BR290" s="65">
        <f t="shared" ca="1" si="177"/>
        <v>0</v>
      </c>
      <c r="BS290" s="65">
        <f t="shared" ca="1" si="177"/>
        <v>0</v>
      </c>
      <c r="BT290" s="65">
        <f t="shared" ca="1" si="177"/>
        <v>0</v>
      </c>
      <c r="BU290" s="65">
        <f t="shared" ca="1" si="177"/>
        <v>0</v>
      </c>
      <c r="BV290" s="65">
        <f t="shared" ca="1" si="177"/>
        <v>0</v>
      </c>
      <c r="BW290" s="65">
        <f t="shared" ca="1" si="177"/>
        <v>0</v>
      </c>
      <c r="BX290" s="65">
        <f t="shared" ca="1" si="177"/>
        <v>0</v>
      </c>
      <c r="BY290" s="65">
        <f t="shared" ca="1" si="177"/>
        <v>0</v>
      </c>
      <c r="BZ290" s="65">
        <f t="shared" ca="1" si="177"/>
        <v>0</v>
      </c>
      <c r="CA290" s="65">
        <f t="shared" ca="1" si="177"/>
        <v>0</v>
      </c>
      <c r="CB290" s="65">
        <f t="shared" ca="1" si="177"/>
        <v>0</v>
      </c>
      <c r="CC290" s="65">
        <f t="shared" ca="1" si="177"/>
        <v>0</v>
      </c>
      <c r="CD290" s="65">
        <f t="shared" ca="1" si="177"/>
        <v>0</v>
      </c>
      <c r="CE290" s="65">
        <f t="shared" ca="1" si="177"/>
        <v>0</v>
      </c>
      <c r="CF290" s="65">
        <f t="shared" ca="1" si="177"/>
        <v>0</v>
      </c>
    </row>
    <row r="291" spans="2:84" s="53" customFormat="1" ht="12" x14ac:dyDescent="0.25">
      <c r="B291" s="50">
        <f>ROW()</f>
        <v>291</v>
      </c>
      <c r="O291" s="56"/>
      <c r="P291" s="57"/>
      <c r="Q291" s="58"/>
      <c r="U291" s="62"/>
      <c r="W291" s="61"/>
      <c r="X291" s="65">
        <f t="shared" ca="1" si="165"/>
        <v>0</v>
      </c>
      <c r="Y291" s="65">
        <f t="shared" ca="1" si="175"/>
        <v>0</v>
      </c>
      <c r="Z291" s="65">
        <f t="shared" ca="1" si="175"/>
        <v>0</v>
      </c>
      <c r="AA291" s="65">
        <f t="shared" ca="1" si="175"/>
        <v>0</v>
      </c>
      <c r="AB291" s="65">
        <f t="shared" ca="1" si="175"/>
        <v>0</v>
      </c>
      <c r="AC291" s="65">
        <f t="shared" ca="1" si="175"/>
        <v>0</v>
      </c>
      <c r="AD291" s="65">
        <f t="shared" ca="1" si="175"/>
        <v>0</v>
      </c>
      <c r="AE291" s="65">
        <f t="shared" ca="1" si="175"/>
        <v>0</v>
      </c>
      <c r="AF291" s="65">
        <f t="shared" ca="1" si="175"/>
        <v>0</v>
      </c>
      <c r="AG291" s="65">
        <f t="shared" ca="1" si="175"/>
        <v>0</v>
      </c>
      <c r="AH291" s="65">
        <f t="shared" ca="1" si="175"/>
        <v>0</v>
      </c>
      <c r="AI291" s="65">
        <f t="shared" ca="1" si="175"/>
        <v>0</v>
      </c>
      <c r="AJ291" s="65">
        <f t="shared" ca="1" si="177"/>
        <v>0</v>
      </c>
      <c r="AK291" s="65">
        <f t="shared" ca="1" si="177"/>
        <v>0</v>
      </c>
      <c r="AL291" s="65">
        <f t="shared" ca="1" si="177"/>
        <v>0</v>
      </c>
      <c r="AM291" s="65">
        <f t="shared" ca="1" si="177"/>
        <v>0</v>
      </c>
      <c r="AN291" s="65">
        <f t="shared" ca="1" si="177"/>
        <v>0</v>
      </c>
      <c r="AO291" s="65">
        <f t="shared" ca="1" si="177"/>
        <v>0</v>
      </c>
      <c r="AP291" s="65">
        <f t="shared" ca="1" si="177"/>
        <v>0</v>
      </c>
      <c r="AQ291" s="65">
        <f t="shared" ca="1" si="177"/>
        <v>0</v>
      </c>
      <c r="AR291" s="65">
        <f t="shared" ca="1" si="177"/>
        <v>0</v>
      </c>
      <c r="AS291" s="65">
        <f t="shared" ca="1" si="177"/>
        <v>0</v>
      </c>
      <c r="AT291" s="65">
        <f t="shared" ca="1" si="177"/>
        <v>0</v>
      </c>
      <c r="AU291" s="65">
        <f t="shared" ca="1" si="177"/>
        <v>0</v>
      </c>
      <c r="AV291" s="65">
        <f t="shared" ca="1" si="177"/>
        <v>0</v>
      </c>
      <c r="AW291" s="65">
        <f t="shared" ca="1" si="177"/>
        <v>0</v>
      </c>
      <c r="AX291" s="65">
        <f t="shared" ca="1" si="177"/>
        <v>0</v>
      </c>
      <c r="AY291" s="65">
        <f t="shared" ca="1" si="177"/>
        <v>0</v>
      </c>
      <c r="AZ291" s="65">
        <f t="shared" ca="1" si="177"/>
        <v>0</v>
      </c>
      <c r="BA291" s="65">
        <f t="shared" ca="1" si="177"/>
        <v>0</v>
      </c>
      <c r="BB291" s="65">
        <f t="shared" ca="1" si="177"/>
        <v>0</v>
      </c>
      <c r="BC291" s="65">
        <f t="shared" ca="1" si="177"/>
        <v>0</v>
      </c>
      <c r="BD291" s="65">
        <f t="shared" ca="1" si="177"/>
        <v>0</v>
      </c>
      <c r="BE291" s="65">
        <f t="shared" ca="1" si="177"/>
        <v>0</v>
      </c>
      <c r="BF291" s="65">
        <f t="shared" ca="1" si="177"/>
        <v>0</v>
      </c>
      <c r="BG291" s="65">
        <f t="shared" ca="1" si="177"/>
        <v>0</v>
      </c>
      <c r="BH291" s="65">
        <f t="shared" ca="1" si="177"/>
        <v>0</v>
      </c>
      <c r="BI291" s="65">
        <f t="shared" ca="1" si="177"/>
        <v>0</v>
      </c>
      <c r="BJ291" s="65">
        <f t="shared" ca="1" si="177"/>
        <v>0</v>
      </c>
      <c r="BK291" s="65">
        <f t="shared" ca="1" si="177"/>
        <v>0</v>
      </c>
      <c r="BL291" s="65">
        <f t="shared" ca="1" si="177"/>
        <v>0</v>
      </c>
      <c r="BM291" s="65">
        <f t="shared" ca="1" si="177"/>
        <v>0</v>
      </c>
      <c r="BN291" s="65">
        <f t="shared" ca="1" si="177"/>
        <v>0</v>
      </c>
      <c r="BO291" s="65">
        <f t="shared" ca="1" si="177"/>
        <v>0</v>
      </c>
      <c r="BP291" s="65">
        <f t="shared" ca="1" si="177"/>
        <v>0</v>
      </c>
      <c r="BQ291" s="65">
        <f t="shared" ca="1" si="177"/>
        <v>0</v>
      </c>
      <c r="BR291" s="65">
        <f t="shared" ca="1" si="177"/>
        <v>0</v>
      </c>
      <c r="BS291" s="65">
        <f t="shared" ca="1" si="177"/>
        <v>0</v>
      </c>
      <c r="BT291" s="65">
        <f t="shared" ca="1" si="177"/>
        <v>0</v>
      </c>
      <c r="BU291" s="65">
        <f t="shared" ca="1" si="177"/>
        <v>0</v>
      </c>
      <c r="BV291" s="65">
        <f t="shared" ca="1" si="177"/>
        <v>0</v>
      </c>
      <c r="BW291" s="65">
        <f t="shared" ca="1" si="177"/>
        <v>0</v>
      </c>
      <c r="BX291" s="65">
        <f t="shared" ca="1" si="177"/>
        <v>0</v>
      </c>
      <c r="BY291" s="65">
        <f t="shared" ca="1" si="177"/>
        <v>0</v>
      </c>
      <c r="BZ291" s="65">
        <f t="shared" ca="1" si="177"/>
        <v>0</v>
      </c>
      <c r="CA291" s="65">
        <f t="shared" ca="1" si="177"/>
        <v>0</v>
      </c>
      <c r="CB291" s="65">
        <f t="shared" ca="1" si="177"/>
        <v>0</v>
      </c>
      <c r="CC291" s="65">
        <f t="shared" ca="1" si="177"/>
        <v>0</v>
      </c>
      <c r="CD291" s="65">
        <f t="shared" ca="1" si="177"/>
        <v>0</v>
      </c>
      <c r="CE291" s="65">
        <f t="shared" ca="1" si="177"/>
        <v>0</v>
      </c>
      <c r="CF291" s="65">
        <f t="shared" ca="1" si="177"/>
        <v>0</v>
      </c>
    </row>
    <row r="292" spans="2:84" s="53" customFormat="1" ht="12" x14ac:dyDescent="0.25">
      <c r="B292" s="50">
        <f>ROW()</f>
        <v>292</v>
      </c>
      <c r="O292" s="56"/>
      <c r="P292" s="57"/>
      <c r="Q292" s="58"/>
      <c r="U292" s="62"/>
      <c r="W292" s="61"/>
      <c r="X292" s="65">
        <f t="shared" ca="1" si="165"/>
        <v>0</v>
      </c>
      <c r="Y292" s="65">
        <f t="shared" ca="1" si="175"/>
        <v>0</v>
      </c>
      <c r="Z292" s="65">
        <f t="shared" ca="1" si="175"/>
        <v>0</v>
      </c>
      <c r="AA292" s="65">
        <f t="shared" ca="1" si="175"/>
        <v>0</v>
      </c>
      <c r="AB292" s="65">
        <f t="shared" ca="1" si="175"/>
        <v>0</v>
      </c>
      <c r="AC292" s="65">
        <f t="shared" ca="1" si="175"/>
        <v>0</v>
      </c>
      <c r="AD292" s="65">
        <f t="shared" ca="1" si="175"/>
        <v>0</v>
      </c>
      <c r="AE292" s="65">
        <f t="shared" ca="1" si="175"/>
        <v>0</v>
      </c>
      <c r="AF292" s="65">
        <f t="shared" ca="1" si="175"/>
        <v>0</v>
      </c>
      <c r="AG292" s="65">
        <f t="shared" ca="1" si="175"/>
        <v>0</v>
      </c>
      <c r="AH292" s="65">
        <f t="shared" ca="1" si="175"/>
        <v>0</v>
      </c>
      <c r="AI292" s="65">
        <f t="shared" ca="1" si="175"/>
        <v>0</v>
      </c>
      <c r="AJ292" s="65">
        <f t="shared" ca="1" si="177"/>
        <v>0</v>
      </c>
      <c r="AK292" s="65">
        <f t="shared" ca="1" si="177"/>
        <v>0</v>
      </c>
      <c r="AL292" s="65">
        <f t="shared" ca="1" si="177"/>
        <v>0</v>
      </c>
      <c r="AM292" s="65">
        <f t="shared" ca="1" si="177"/>
        <v>0</v>
      </c>
      <c r="AN292" s="65">
        <f t="shared" ca="1" si="177"/>
        <v>0</v>
      </c>
      <c r="AO292" s="65">
        <f t="shared" ca="1" si="177"/>
        <v>0</v>
      </c>
      <c r="AP292" s="65">
        <f t="shared" ca="1" si="177"/>
        <v>0</v>
      </c>
      <c r="AQ292" s="65">
        <f t="shared" ca="1" si="177"/>
        <v>0</v>
      </c>
      <c r="AR292" s="65">
        <f t="shared" ca="1" si="177"/>
        <v>0</v>
      </c>
      <c r="AS292" s="65">
        <f t="shared" ca="1" si="177"/>
        <v>0</v>
      </c>
      <c r="AT292" s="65">
        <f t="shared" ca="1" si="177"/>
        <v>0</v>
      </c>
      <c r="AU292" s="65">
        <f t="shared" ca="1" si="177"/>
        <v>0</v>
      </c>
      <c r="AV292" s="65">
        <f t="shared" ca="1" si="177"/>
        <v>0</v>
      </c>
      <c r="AW292" s="65">
        <f t="shared" ca="1" si="177"/>
        <v>0</v>
      </c>
      <c r="AX292" s="65">
        <f t="shared" ca="1" si="177"/>
        <v>0</v>
      </c>
      <c r="AY292" s="65">
        <f t="shared" ca="1" si="177"/>
        <v>0</v>
      </c>
      <c r="AZ292" s="65">
        <f t="shared" ca="1" si="177"/>
        <v>0</v>
      </c>
      <c r="BA292" s="65">
        <f t="shared" ca="1" si="177"/>
        <v>0</v>
      </c>
      <c r="BB292" s="65">
        <f t="shared" ca="1" si="177"/>
        <v>0</v>
      </c>
      <c r="BC292" s="65">
        <f t="shared" ca="1" si="177"/>
        <v>0</v>
      </c>
      <c r="BD292" s="65">
        <f t="shared" ca="1" si="177"/>
        <v>0</v>
      </c>
      <c r="BE292" s="65">
        <f t="shared" ca="1" si="177"/>
        <v>0</v>
      </c>
      <c r="BF292" s="65">
        <f t="shared" ca="1" si="177"/>
        <v>0</v>
      </c>
      <c r="BG292" s="65">
        <f t="shared" ca="1" si="177"/>
        <v>0</v>
      </c>
      <c r="BH292" s="65">
        <f t="shared" ca="1" si="177"/>
        <v>0</v>
      </c>
      <c r="BI292" s="65">
        <f t="shared" ca="1" si="177"/>
        <v>0</v>
      </c>
      <c r="BJ292" s="65">
        <f t="shared" ca="1" si="177"/>
        <v>0</v>
      </c>
      <c r="BK292" s="65">
        <f t="shared" ca="1" si="177"/>
        <v>0</v>
      </c>
      <c r="BL292" s="65">
        <f t="shared" ca="1" si="177"/>
        <v>0</v>
      </c>
      <c r="BM292" s="65">
        <f t="shared" ca="1" si="177"/>
        <v>0</v>
      </c>
      <c r="BN292" s="65">
        <f t="shared" ca="1" si="177"/>
        <v>0</v>
      </c>
      <c r="BO292" s="65">
        <f t="shared" ca="1" si="177"/>
        <v>0</v>
      </c>
      <c r="BP292" s="65">
        <f t="shared" ca="1" si="177"/>
        <v>0</v>
      </c>
      <c r="BQ292" s="65">
        <f t="shared" ca="1" si="177"/>
        <v>0</v>
      </c>
      <c r="BR292" s="65">
        <f t="shared" ca="1" si="177"/>
        <v>0</v>
      </c>
      <c r="BS292" s="65">
        <f t="shared" ca="1" si="177"/>
        <v>0</v>
      </c>
      <c r="BT292" s="65">
        <f t="shared" ca="1" si="177"/>
        <v>0</v>
      </c>
      <c r="BU292" s="65">
        <f t="shared" ca="1" si="177"/>
        <v>0</v>
      </c>
      <c r="BV292" s="65">
        <f t="shared" ca="1" si="177"/>
        <v>0</v>
      </c>
      <c r="BW292" s="65">
        <f t="shared" ca="1" si="177"/>
        <v>0</v>
      </c>
      <c r="BX292" s="65">
        <f t="shared" ca="1" si="177"/>
        <v>0</v>
      </c>
      <c r="BY292" s="65">
        <f t="shared" ca="1" si="177"/>
        <v>0</v>
      </c>
      <c r="BZ292" s="65">
        <f t="shared" ca="1" si="177"/>
        <v>0</v>
      </c>
      <c r="CA292" s="65">
        <f t="shared" ca="1" si="177"/>
        <v>0</v>
      </c>
      <c r="CB292" s="65">
        <f t="shared" ca="1" si="177"/>
        <v>0</v>
      </c>
      <c r="CC292" s="65">
        <f t="shared" ca="1" si="177"/>
        <v>0</v>
      </c>
      <c r="CD292" s="65">
        <f t="shared" ca="1" si="177"/>
        <v>0</v>
      </c>
      <c r="CE292" s="65">
        <f t="shared" ca="1" si="177"/>
        <v>0</v>
      </c>
      <c r="CF292" s="65">
        <f t="shared" ca="1" si="177"/>
        <v>0</v>
      </c>
    </row>
    <row r="293" spans="2:84" s="53" customFormat="1" ht="12" x14ac:dyDescent="0.25">
      <c r="B293" s="50">
        <f>ROW()</f>
        <v>293</v>
      </c>
      <c r="O293" s="56"/>
      <c r="P293" s="57"/>
      <c r="Q293" s="58"/>
      <c r="U293" s="62"/>
      <c r="W293" s="61"/>
      <c r="X293" s="65">
        <f t="shared" ca="1" si="165"/>
        <v>0</v>
      </c>
      <c r="Y293" s="65">
        <f t="shared" ca="1" si="175"/>
        <v>0</v>
      </c>
      <c r="Z293" s="65">
        <f t="shared" ca="1" si="175"/>
        <v>0</v>
      </c>
      <c r="AA293" s="65">
        <f t="shared" ca="1" si="175"/>
        <v>0</v>
      </c>
      <c r="AB293" s="65">
        <f t="shared" ca="1" si="175"/>
        <v>0</v>
      </c>
      <c r="AC293" s="65">
        <f t="shared" ca="1" si="175"/>
        <v>0</v>
      </c>
      <c r="AD293" s="65">
        <f t="shared" ca="1" si="175"/>
        <v>0</v>
      </c>
      <c r="AE293" s="65">
        <f t="shared" ca="1" si="175"/>
        <v>0</v>
      </c>
      <c r="AF293" s="65">
        <f t="shared" ca="1" si="175"/>
        <v>0</v>
      </c>
      <c r="AG293" s="65">
        <f t="shared" ca="1" si="175"/>
        <v>0</v>
      </c>
      <c r="AH293" s="65">
        <f t="shared" ca="1" si="175"/>
        <v>0</v>
      </c>
      <c r="AI293" s="65">
        <f t="shared" ca="1" si="175"/>
        <v>0</v>
      </c>
      <c r="AJ293" s="65">
        <f t="shared" ca="1" si="177"/>
        <v>0</v>
      </c>
      <c r="AK293" s="65">
        <f t="shared" ca="1" si="177"/>
        <v>0</v>
      </c>
      <c r="AL293" s="65">
        <f t="shared" ca="1" si="177"/>
        <v>0</v>
      </c>
      <c r="AM293" s="65">
        <f t="shared" ca="1" si="177"/>
        <v>0</v>
      </c>
      <c r="AN293" s="65">
        <f t="shared" ca="1" si="177"/>
        <v>0</v>
      </c>
      <c r="AO293" s="65">
        <f t="shared" ca="1" si="177"/>
        <v>0</v>
      </c>
      <c r="AP293" s="65">
        <f t="shared" ca="1" si="177"/>
        <v>0</v>
      </c>
      <c r="AQ293" s="65">
        <f t="shared" ca="1" si="177"/>
        <v>0</v>
      </c>
      <c r="AR293" s="65">
        <f t="shared" ca="1" si="177"/>
        <v>0</v>
      </c>
      <c r="AS293" s="65">
        <f t="shared" ca="1" si="177"/>
        <v>0</v>
      </c>
      <c r="AT293" s="65">
        <f t="shared" ca="1" si="177"/>
        <v>0</v>
      </c>
      <c r="AU293" s="65">
        <f t="shared" ca="1" si="177"/>
        <v>0</v>
      </c>
      <c r="AV293" s="65">
        <f t="shared" ca="1" si="177"/>
        <v>0</v>
      </c>
      <c r="AW293" s="65">
        <f t="shared" ca="1" si="177"/>
        <v>0</v>
      </c>
      <c r="AX293" s="65">
        <f t="shared" ca="1" si="177"/>
        <v>0</v>
      </c>
      <c r="AY293" s="65">
        <f t="shared" ca="1" si="177"/>
        <v>0</v>
      </c>
      <c r="AZ293" s="65">
        <f t="shared" ca="1" si="177"/>
        <v>0</v>
      </c>
      <c r="BA293" s="65">
        <f t="shared" ca="1" si="177"/>
        <v>0</v>
      </c>
      <c r="BB293" s="65">
        <f t="shared" ca="1" si="177"/>
        <v>0</v>
      </c>
      <c r="BC293" s="65">
        <f t="shared" ca="1" si="177"/>
        <v>0</v>
      </c>
      <c r="BD293" s="65">
        <f t="shared" ca="1" si="177"/>
        <v>0</v>
      </c>
      <c r="BE293" s="65">
        <f t="shared" ca="1" si="177"/>
        <v>0</v>
      </c>
      <c r="BF293" s="65">
        <f t="shared" ca="1" si="177"/>
        <v>0</v>
      </c>
      <c r="BG293" s="65">
        <f t="shared" ca="1" si="177"/>
        <v>0</v>
      </c>
      <c r="BH293" s="65">
        <f t="shared" ca="1" si="177"/>
        <v>0</v>
      </c>
      <c r="BI293" s="65">
        <f t="shared" ca="1" si="177"/>
        <v>0</v>
      </c>
      <c r="BJ293" s="65">
        <f t="shared" ca="1" si="177"/>
        <v>0</v>
      </c>
      <c r="BK293" s="65">
        <f t="shared" ca="1" si="177"/>
        <v>0</v>
      </c>
      <c r="BL293" s="65">
        <f t="shared" ca="1" si="177"/>
        <v>0</v>
      </c>
      <c r="BM293" s="65">
        <f t="shared" ca="1" si="177"/>
        <v>0</v>
      </c>
      <c r="BN293" s="65">
        <f t="shared" ref="AJ293:CF298" ca="1" si="178">SUMIFS(INDIRECT("Prcsses!"&amp;ADDRESS($B293,$X$2)&amp;":"&amp;ADDRESS($B293,$X$2-1+$P$8)),INDIRECT("Prcsses!"&amp;ADDRESS($B$8,$X$2)&amp;":"&amp;ADDRESS($B$8,$X$2-1+$P$8)),BN$8)</f>
        <v>0</v>
      </c>
      <c r="BO293" s="65">
        <f t="shared" ca="1" si="178"/>
        <v>0</v>
      </c>
      <c r="BP293" s="65">
        <f t="shared" ca="1" si="178"/>
        <v>0</v>
      </c>
      <c r="BQ293" s="65">
        <f t="shared" ca="1" si="178"/>
        <v>0</v>
      </c>
      <c r="BR293" s="65">
        <f t="shared" ca="1" si="178"/>
        <v>0</v>
      </c>
      <c r="BS293" s="65">
        <f t="shared" ca="1" si="178"/>
        <v>0</v>
      </c>
      <c r="BT293" s="65">
        <f t="shared" ca="1" si="178"/>
        <v>0</v>
      </c>
      <c r="BU293" s="65">
        <f t="shared" ca="1" si="178"/>
        <v>0</v>
      </c>
      <c r="BV293" s="65">
        <f t="shared" ca="1" si="178"/>
        <v>0</v>
      </c>
      <c r="BW293" s="65">
        <f t="shared" ca="1" si="178"/>
        <v>0</v>
      </c>
      <c r="BX293" s="65">
        <f t="shared" ca="1" si="178"/>
        <v>0</v>
      </c>
      <c r="BY293" s="65">
        <f t="shared" ca="1" si="178"/>
        <v>0</v>
      </c>
      <c r="BZ293" s="65">
        <f t="shared" ca="1" si="178"/>
        <v>0</v>
      </c>
      <c r="CA293" s="65">
        <f t="shared" ca="1" si="178"/>
        <v>0</v>
      </c>
      <c r="CB293" s="65">
        <f t="shared" ca="1" si="178"/>
        <v>0</v>
      </c>
      <c r="CC293" s="65">
        <f t="shared" ca="1" si="178"/>
        <v>0</v>
      </c>
      <c r="CD293" s="65">
        <f t="shared" ca="1" si="178"/>
        <v>0</v>
      </c>
      <c r="CE293" s="65">
        <f t="shared" ca="1" si="178"/>
        <v>0</v>
      </c>
      <c r="CF293" s="65">
        <f t="shared" ca="1" si="178"/>
        <v>0</v>
      </c>
    </row>
    <row r="294" spans="2:84" s="53" customFormat="1" ht="12" x14ac:dyDescent="0.25">
      <c r="B294" s="50">
        <f>ROW()</f>
        <v>294</v>
      </c>
      <c r="O294" s="56"/>
      <c r="P294" s="57"/>
      <c r="Q294" s="58"/>
      <c r="U294" s="62"/>
      <c r="W294" s="61"/>
      <c r="X294" s="65">
        <f t="shared" ca="1" si="165"/>
        <v>0</v>
      </c>
      <c r="Y294" s="65">
        <f t="shared" ca="1" si="175"/>
        <v>0</v>
      </c>
      <c r="Z294" s="65">
        <f t="shared" ca="1" si="175"/>
        <v>0</v>
      </c>
      <c r="AA294" s="65">
        <f t="shared" ca="1" si="175"/>
        <v>0</v>
      </c>
      <c r="AB294" s="65">
        <f t="shared" ca="1" si="175"/>
        <v>0</v>
      </c>
      <c r="AC294" s="65">
        <f t="shared" ca="1" si="175"/>
        <v>0</v>
      </c>
      <c r="AD294" s="65">
        <f t="shared" ca="1" si="175"/>
        <v>0</v>
      </c>
      <c r="AE294" s="65">
        <f t="shared" ca="1" si="175"/>
        <v>0</v>
      </c>
      <c r="AF294" s="65">
        <f t="shared" ca="1" si="175"/>
        <v>0</v>
      </c>
      <c r="AG294" s="65">
        <f t="shared" ca="1" si="175"/>
        <v>0</v>
      </c>
      <c r="AH294" s="65">
        <f t="shared" ca="1" si="175"/>
        <v>0</v>
      </c>
      <c r="AI294" s="65">
        <f t="shared" ca="1" si="175"/>
        <v>0</v>
      </c>
      <c r="AJ294" s="65">
        <f t="shared" ca="1" si="178"/>
        <v>0</v>
      </c>
      <c r="AK294" s="65">
        <f t="shared" ca="1" si="178"/>
        <v>0</v>
      </c>
      <c r="AL294" s="65">
        <f t="shared" ca="1" si="178"/>
        <v>0</v>
      </c>
      <c r="AM294" s="65">
        <f t="shared" ca="1" si="178"/>
        <v>0</v>
      </c>
      <c r="AN294" s="65">
        <f t="shared" ca="1" si="178"/>
        <v>0</v>
      </c>
      <c r="AO294" s="65">
        <f t="shared" ca="1" si="178"/>
        <v>0</v>
      </c>
      <c r="AP294" s="65">
        <f t="shared" ca="1" si="178"/>
        <v>0</v>
      </c>
      <c r="AQ294" s="65">
        <f t="shared" ca="1" si="178"/>
        <v>0</v>
      </c>
      <c r="AR294" s="65">
        <f t="shared" ca="1" si="178"/>
        <v>0</v>
      </c>
      <c r="AS294" s="65">
        <f t="shared" ca="1" si="178"/>
        <v>0</v>
      </c>
      <c r="AT294" s="65">
        <f t="shared" ca="1" si="178"/>
        <v>0</v>
      </c>
      <c r="AU294" s="65">
        <f t="shared" ca="1" si="178"/>
        <v>0</v>
      </c>
      <c r="AV294" s="65">
        <f t="shared" ca="1" si="178"/>
        <v>0</v>
      </c>
      <c r="AW294" s="65">
        <f t="shared" ca="1" si="178"/>
        <v>0</v>
      </c>
      <c r="AX294" s="65">
        <f t="shared" ca="1" si="178"/>
        <v>0</v>
      </c>
      <c r="AY294" s="65">
        <f t="shared" ca="1" si="178"/>
        <v>0</v>
      </c>
      <c r="AZ294" s="65">
        <f t="shared" ca="1" si="178"/>
        <v>0</v>
      </c>
      <c r="BA294" s="65">
        <f t="shared" ca="1" si="178"/>
        <v>0</v>
      </c>
      <c r="BB294" s="65">
        <f t="shared" ca="1" si="178"/>
        <v>0</v>
      </c>
      <c r="BC294" s="65">
        <f t="shared" ca="1" si="178"/>
        <v>0</v>
      </c>
      <c r="BD294" s="65">
        <f t="shared" ca="1" si="178"/>
        <v>0</v>
      </c>
      <c r="BE294" s="65">
        <f t="shared" ca="1" si="178"/>
        <v>0</v>
      </c>
      <c r="BF294" s="65">
        <f t="shared" ca="1" si="178"/>
        <v>0</v>
      </c>
      <c r="BG294" s="65">
        <f t="shared" ca="1" si="178"/>
        <v>0</v>
      </c>
      <c r="BH294" s="65">
        <f t="shared" ca="1" si="178"/>
        <v>0</v>
      </c>
      <c r="BI294" s="65">
        <f t="shared" ca="1" si="178"/>
        <v>0</v>
      </c>
      <c r="BJ294" s="65">
        <f t="shared" ca="1" si="178"/>
        <v>0</v>
      </c>
      <c r="BK294" s="65">
        <f t="shared" ca="1" si="178"/>
        <v>0</v>
      </c>
      <c r="BL294" s="65">
        <f t="shared" ca="1" si="178"/>
        <v>0</v>
      </c>
      <c r="BM294" s="65">
        <f t="shared" ca="1" si="178"/>
        <v>0</v>
      </c>
      <c r="BN294" s="65">
        <f t="shared" ca="1" si="178"/>
        <v>0</v>
      </c>
      <c r="BO294" s="65">
        <f t="shared" ca="1" si="178"/>
        <v>0</v>
      </c>
      <c r="BP294" s="65">
        <f t="shared" ca="1" si="178"/>
        <v>0</v>
      </c>
      <c r="BQ294" s="65">
        <f t="shared" ca="1" si="178"/>
        <v>0</v>
      </c>
      <c r="BR294" s="65">
        <f t="shared" ca="1" si="178"/>
        <v>0</v>
      </c>
      <c r="BS294" s="65">
        <f t="shared" ca="1" si="178"/>
        <v>0</v>
      </c>
      <c r="BT294" s="65">
        <f t="shared" ca="1" si="178"/>
        <v>0</v>
      </c>
      <c r="BU294" s="65">
        <f t="shared" ca="1" si="178"/>
        <v>0</v>
      </c>
      <c r="BV294" s="65">
        <f t="shared" ca="1" si="178"/>
        <v>0</v>
      </c>
      <c r="BW294" s="65">
        <f t="shared" ca="1" si="178"/>
        <v>0</v>
      </c>
      <c r="BX294" s="65">
        <f t="shared" ca="1" si="178"/>
        <v>0</v>
      </c>
      <c r="BY294" s="65">
        <f t="shared" ca="1" si="178"/>
        <v>0</v>
      </c>
      <c r="BZ294" s="65">
        <f t="shared" ca="1" si="178"/>
        <v>0</v>
      </c>
      <c r="CA294" s="65">
        <f t="shared" ca="1" si="178"/>
        <v>0</v>
      </c>
      <c r="CB294" s="65">
        <f t="shared" ca="1" si="178"/>
        <v>0</v>
      </c>
      <c r="CC294" s="65">
        <f t="shared" ca="1" si="178"/>
        <v>0</v>
      </c>
      <c r="CD294" s="65">
        <f t="shared" ca="1" si="178"/>
        <v>0</v>
      </c>
      <c r="CE294" s="65">
        <f t="shared" ca="1" si="178"/>
        <v>0</v>
      </c>
      <c r="CF294" s="65">
        <f t="shared" ca="1" si="178"/>
        <v>0</v>
      </c>
    </row>
    <row r="295" spans="2:84" s="53" customFormat="1" ht="12" x14ac:dyDescent="0.25">
      <c r="B295" s="50">
        <f>ROW()</f>
        <v>295</v>
      </c>
      <c r="O295" s="56"/>
      <c r="P295" s="57"/>
      <c r="Q295" s="58"/>
      <c r="U295" s="62"/>
      <c r="W295" s="61"/>
      <c r="X295" s="65">
        <f t="shared" ca="1" si="165"/>
        <v>0</v>
      </c>
      <c r="Y295" s="65">
        <f t="shared" ca="1" si="175"/>
        <v>0</v>
      </c>
      <c r="Z295" s="65">
        <f t="shared" ca="1" si="175"/>
        <v>0</v>
      </c>
      <c r="AA295" s="65">
        <f t="shared" ca="1" si="175"/>
        <v>0</v>
      </c>
      <c r="AB295" s="65">
        <f t="shared" ca="1" si="175"/>
        <v>0</v>
      </c>
      <c r="AC295" s="65">
        <f t="shared" ca="1" si="175"/>
        <v>0</v>
      </c>
      <c r="AD295" s="65">
        <f t="shared" ca="1" si="175"/>
        <v>0</v>
      </c>
      <c r="AE295" s="65">
        <f t="shared" ca="1" si="175"/>
        <v>0</v>
      </c>
      <c r="AF295" s="65">
        <f t="shared" ca="1" si="175"/>
        <v>0</v>
      </c>
      <c r="AG295" s="65">
        <f t="shared" ca="1" si="175"/>
        <v>0</v>
      </c>
      <c r="AH295" s="65">
        <f t="shared" ca="1" si="175"/>
        <v>0</v>
      </c>
      <c r="AI295" s="65">
        <f t="shared" ca="1" si="175"/>
        <v>0</v>
      </c>
      <c r="AJ295" s="65">
        <f t="shared" ca="1" si="178"/>
        <v>0</v>
      </c>
      <c r="AK295" s="65">
        <f t="shared" ca="1" si="178"/>
        <v>0</v>
      </c>
      <c r="AL295" s="65">
        <f t="shared" ca="1" si="178"/>
        <v>0</v>
      </c>
      <c r="AM295" s="65">
        <f t="shared" ca="1" si="178"/>
        <v>0</v>
      </c>
      <c r="AN295" s="65">
        <f t="shared" ca="1" si="178"/>
        <v>0</v>
      </c>
      <c r="AO295" s="65">
        <f t="shared" ca="1" si="178"/>
        <v>0</v>
      </c>
      <c r="AP295" s="65">
        <f t="shared" ca="1" si="178"/>
        <v>0</v>
      </c>
      <c r="AQ295" s="65">
        <f t="shared" ca="1" si="178"/>
        <v>0</v>
      </c>
      <c r="AR295" s="65">
        <f t="shared" ca="1" si="178"/>
        <v>0</v>
      </c>
      <c r="AS295" s="65">
        <f t="shared" ca="1" si="178"/>
        <v>0</v>
      </c>
      <c r="AT295" s="65">
        <f t="shared" ca="1" si="178"/>
        <v>0</v>
      </c>
      <c r="AU295" s="65">
        <f t="shared" ca="1" si="178"/>
        <v>0</v>
      </c>
      <c r="AV295" s="65">
        <f t="shared" ca="1" si="178"/>
        <v>0</v>
      </c>
      <c r="AW295" s="65">
        <f t="shared" ca="1" si="178"/>
        <v>0</v>
      </c>
      <c r="AX295" s="65">
        <f t="shared" ca="1" si="178"/>
        <v>0</v>
      </c>
      <c r="AY295" s="65">
        <f t="shared" ca="1" si="178"/>
        <v>0</v>
      </c>
      <c r="AZ295" s="65">
        <f t="shared" ca="1" si="178"/>
        <v>0</v>
      </c>
      <c r="BA295" s="65">
        <f t="shared" ca="1" si="178"/>
        <v>0</v>
      </c>
      <c r="BB295" s="65">
        <f t="shared" ca="1" si="178"/>
        <v>0</v>
      </c>
      <c r="BC295" s="65">
        <f t="shared" ca="1" si="178"/>
        <v>0</v>
      </c>
      <c r="BD295" s="65">
        <f t="shared" ca="1" si="178"/>
        <v>0</v>
      </c>
      <c r="BE295" s="65">
        <f t="shared" ca="1" si="178"/>
        <v>0</v>
      </c>
      <c r="BF295" s="65">
        <f t="shared" ca="1" si="178"/>
        <v>0</v>
      </c>
      <c r="BG295" s="65">
        <f t="shared" ca="1" si="178"/>
        <v>0</v>
      </c>
      <c r="BH295" s="65">
        <f t="shared" ca="1" si="178"/>
        <v>0</v>
      </c>
      <c r="BI295" s="65">
        <f t="shared" ca="1" si="178"/>
        <v>0</v>
      </c>
      <c r="BJ295" s="65">
        <f t="shared" ca="1" si="178"/>
        <v>0</v>
      </c>
      <c r="BK295" s="65">
        <f t="shared" ca="1" si="178"/>
        <v>0</v>
      </c>
      <c r="BL295" s="65">
        <f t="shared" ca="1" si="178"/>
        <v>0</v>
      </c>
      <c r="BM295" s="65">
        <f t="shared" ca="1" si="178"/>
        <v>0</v>
      </c>
      <c r="BN295" s="65">
        <f t="shared" ca="1" si="178"/>
        <v>0</v>
      </c>
      <c r="BO295" s="65">
        <f t="shared" ca="1" si="178"/>
        <v>0</v>
      </c>
      <c r="BP295" s="65">
        <f t="shared" ca="1" si="178"/>
        <v>0</v>
      </c>
      <c r="BQ295" s="65">
        <f t="shared" ca="1" si="178"/>
        <v>0</v>
      </c>
      <c r="BR295" s="65">
        <f t="shared" ca="1" si="178"/>
        <v>0</v>
      </c>
      <c r="BS295" s="65">
        <f t="shared" ca="1" si="178"/>
        <v>0</v>
      </c>
      <c r="BT295" s="65">
        <f t="shared" ca="1" si="178"/>
        <v>0</v>
      </c>
      <c r="BU295" s="65">
        <f t="shared" ca="1" si="178"/>
        <v>0</v>
      </c>
      <c r="BV295" s="65">
        <f t="shared" ca="1" si="178"/>
        <v>0</v>
      </c>
      <c r="BW295" s="65">
        <f t="shared" ca="1" si="178"/>
        <v>0</v>
      </c>
      <c r="BX295" s="65">
        <f t="shared" ca="1" si="178"/>
        <v>0</v>
      </c>
      <c r="BY295" s="65">
        <f t="shared" ca="1" si="178"/>
        <v>0</v>
      </c>
      <c r="BZ295" s="65">
        <f t="shared" ca="1" si="178"/>
        <v>0</v>
      </c>
      <c r="CA295" s="65">
        <f t="shared" ca="1" si="178"/>
        <v>0</v>
      </c>
      <c r="CB295" s="65">
        <f t="shared" ca="1" si="178"/>
        <v>0</v>
      </c>
      <c r="CC295" s="65">
        <f t="shared" ca="1" si="178"/>
        <v>0</v>
      </c>
      <c r="CD295" s="65">
        <f t="shared" ca="1" si="178"/>
        <v>0</v>
      </c>
      <c r="CE295" s="65">
        <f t="shared" ca="1" si="178"/>
        <v>0</v>
      </c>
      <c r="CF295" s="65">
        <f t="shared" ca="1" si="178"/>
        <v>0</v>
      </c>
    </row>
    <row r="296" spans="2:84" s="53" customFormat="1" ht="12" x14ac:dyDescent="0.25">
      <c r="B296" s="50">
        <f>ROW()</f>
        <v>296</v>
      </c>
      <c r="O296" s="56"/>
      <c r="P296" s="57"/>
      <c r="Q296" s="58"/>
      <c r="U296" s="62"/>
      <c r="W296" s="61"/>
      <c r="X296" s="65">
        <f t="shared" ca="1" si="165"/>
        <v>0</v>
      </c>
      <c r="Y296" s="65">
        <f t="shared" ca="1" si="175"/>
        <v>0</v>
      </c>
      <c r="Z296" s="65">
        <f t="shared" ca="1" si="175"/>
        <v>0</v>
      </c>
      <c r="AA296" s="65">
        <f t="shared" ca="1" si="175"/>
        <v>0</v>
      </c>
      <c r="AB296" s="65">
        <f t="shared" ca="1" si="175"/>
        <v>0</v>
      </c>
      <c r="AC296" s="65">
        <f t="shared" ca="1" si="175"/>
        <v>0</v>
      </c>
      <c r="AD296" s="65">
        <f t="shared" ca="1" si="175"/>
        <v>0</v>
      </c>
      <c r="AE296" s="65">
        <f t="shared" ca="1" si="175"/>
        <v>0</v>
      </c>
      <c r="AF296" s="65">
        <f t="shared" ca="1" si="175"/>
        <v>0</v>
      </c>
      <c r="AG296" s="65">
        <f t="shared" ca="1" si="175"/>
        <v>0</v>
      </c>
      <c r="AH296" s="65">
        <f t="shared" ca="1" si="175"/>
        <v>0</v>
      </c>
      <c r="AI296" s="65">
        <f t="shared" ca="1" si="175"/>
        <v>0</v>
      </c>
      <c r="AJ296" s="65">
        <f t="shared" ca="1" si="178"/>
        <v>0</v>
      </c>
      <c r="AK296" s="65">
        <f t="shared" ca="1" si="178"/>
        <v>0</v>
      </c>
      <c r="AL296" s="65">
        <f t="shared" ca="1" si="178"/>
        <v>0</v>
      </c>
      <c r="AM296" s="65">
        <f t="shared" ca="1" si="178"/>
        <v>0</v>
      </c>
      <c r="AN296" s="65">
        <f t="shared" ca="1" si="178"/>
        <v>0</v>
      </c>
      <c r="AO296" s="65">
        <f t="shared" ca="1" si="178"/>
        <v>0</v>
      </c>
      <c r="AP296" s="65">
        <f t="shared" ca="1" si="178"/>
        <v>0</v>
      </c>
      <c r="AQ296" s="65">
        <f t="shared" ca="1" si="178"/>
        <v>0</v>
      </c>
      <c r="AR296" s="65">
        <f t="shared" ca="1" si="178"/>
        <v>0</v>
      </c>
      <c r="AS296" s="65">
        <f t="shared" ca="1" si="178"/>
        <v>0</v>
      </c>
      <c r="AT296" s="65">
        <f t="shared" ca="1" si="178"/>
        <v>0</v>
      </c>
      <c r="AU296" s="65">
        <f t="shared" ca="1" si="178"/>
        <v>0</v>
      </c>
      <c r="AV296" s="65">
        <f t="shared" ca="1" si="178"/>
        <v>0</v>
      </c>
      <c r="AW296" s="65">
        <f t="shared" ca="1" si="178"/>
        <v>0</v>
      </c>
      <c r="AX296" s="65">
        <f t="shared" ca="1" si="178"/>
        <v>0</v>
      </c>
      <c r="AY296" s="65">
        <f t="shared" ca="1" si="178"/>
        <v>0</v>
      </c>
      <c r="AZ296" s="65">
        <f t="shared" ca="1" si="178"/>
        <v>0</v>
      </c>
      <c r="BA296" s="65">
        <f t="shared" ca="1" si="178"/>
        <v>0</v>
      </c>
      <c r="BB296" s="65">
        <f t="shared" ca="1" si="178"/>
        <v>0</v>
      </c>
      <c r="BC296" s="65">
        <f t="shared" ca="1" si="178"/>
        <v>0</v>
      </c>
      <c r="BD296" s="65">
        <f t="shared" ca="1" si="178"/>
        <v>0</v>
      </c>
      <c r="BE296" s="65">
        <f t="shared" ca="1" si="178"/>
        <v>0</v>
      </c>
      <c r="BF296" s="65">
        <f t="shared" ca="1" si="178"/>
        <v>0</v>
      </c>
      <c r="BG296" s="65">
        <f t="shared" ca="1" si="178"/>
        <v>0</v>
      </c>
      <c r="BH296" s="65">
        <f t="shared" ca="1" si="178"/>
        <v>0</v>
      </c>
      <c r="BI296" s="65">
        <f t="shared" ca="1" si="178"/>
        <v>0</v>
      </c>
      <c r="BJ296" s="65">
        <f t="shared" ca="1" si="178"/>
        <v>0</v>
      </c>
      <c r="BK296" s="65">
        <f t="shared" ca="1" si="178"/>
        <v>0</v>
      </c>
      <c r="BL296" s="65">
        <f t="shared" ca="1" si="178"/>
        <v>0</v>
      </c>
      <c r="BM296" s="65">
        <f t="shared" ca="1" si="178"/>
        <v>0</v>
      </c>
      <c r="BN296" s="65">
        <f t="shared" ca="1" si="178"/>
        <v>0</v>
      </c>
      <c r="BO296" s="65">
        <f t="shared" ca="1" si="178"/>
        <v>0</v>
      </c>
      <c r="BP296" s="65">
        <f t="shared" ca="1" si="178"/>
        <v>0</v>
      </c>
      <c r="BQ296" s="65">
        <f t="shared" ca="1" si="178"/>
        <v>0</v>
      </c>
      <c r="BR296" s="65">
        <f t="shared" ca="1" si="178"/>
        <v>0</v>
      </c>
      <c r="BS296" s="65">
        <f t="shared" ca="1" si="178"/>
        <v>0</v>
      </c>
      <c r="BT296" s="65">
        <f t="shared" ca="1" si="178"/>
        <v>0</v>
      </c>
      <c r="BU296" s="65">
        <f t="shared" ca="1" si="178"/>
        <v>0</v>
      </c>
      <c r="BV296" s="65">
        <f t="shared" ca="1" si="178"/>
        <v>0</v>
      </c>
      <c r="BW296" s="65">
        <f t="shared" ca="1" si="178"/>
        <v>0</v>
      </c>
      <c r="BX296" s="65">
        <f t="shared" ca="1" si="178"/>
        <v>0</v>
      </c>
      <c r="BY296" s="65">
        <f t="shared" ca="1" si="178"/>
        <v>0</v>
      </c>
      <c r="BZ296" s="65">
        <f t="shared" ca="1" si="178"/>
        <v>0</v>
      </c>
      <c r="CA296" s="65">
        <f t="shared" ca="1" si="178"/>
        <v>0</v>
      </c>
      <c r="CB296" s="65">
        <f t="shared" ca="1" si="178"/>
        <v>0</v>
      </c>
      <c r="CC296" s="65">
        <f t="shared" ca="1" si="178"/>
        <v>0</v>
      </c>
      <c r="CD296" s="65">
        <f t="shared" ca="1" si="178"/>
        <v>0</v>
      </c>
      <c r="CE296" s="65">
        <f t="shared" ca="1" si="178"/>
        <v>0</v>
      </c>
      <c r="CF296" s="65">
        <f t="shared" ca="1" si="178"/>
        <v>0</v>
      </c>
    </row>
    <row r="297" spans="2:84" s="53" customFormat="1" ht="12" x14ac:dyDescent="0.25">
      <c r="B297" s="50">
        <f>ROW()</f>
        <v>297</v>
      </c>
      <c r="O297" s="56"/>
      <c r="P297" s="57"/>
      <c r="Q297" s="58"/>
      <c r="U297" s="62"/>
      <c r="W297" s="61"/>
      <c r="X297" s="65">
        <f t="shared" ca="1" si="165"/>
        <v>0</v>
      </c>
      <c r="Y297" s="65">
        <f t="shared" ca="1" si="175"/>
        <v>0</v>
      </c>
      <c r="Z297" s="65">
        <f t="shared" ca="1" si="175"/>
        <v>0</v>
      </c>
      <c r="AA297" s="65">
        <f t="shared" ca="1" si="175"/>
        <v>0</v>
      </c>
      <c r="AB297" s="65">
        <f t="shared" ca="1" si="175"/>
        <v>0</v>
      </c>
      <c r="AC297" s="65">
        <f t="shared" ca="1" si="175"/>
        <v>0</v>
      </c>
      <c r="AD297" s="65">
        <f t="shared" ca="1" si="175"/>
        <v>0</v>
      </c>
      <c r="AE297" s="65">
        <f t="shared" ca="1" si="175"/>
        <v>0</v>
      </c>
      <c r="AF297" s="65">
        <f t="shared" ca="1" si="175"/>
        <v>0</v>
      </c>
      <c r="AG297" s="65">
        <f t="shared" ca="1" si="175"/>
        <v>0</v>
      </c>
      <c r="AH297" s="65">
        <f t="shared" ca="1" si="175"/>
        <v>0</v>
      </c>
      <c r="AI297" s="65">
        <f t="shared" ca="1" si="175"/>
        <v>0</v>
      </c>
      <c r="AJ297" s="65">
        <f t="shared" ca="1" si="178"/>
        <v>0</v>
      </c>
      <c r="AK297" s="65">
        <f t="shared" ca="1" si="178"/>
        <v>0</v>
      </c>
      <c r="AL297" s="65">
        <f t="shared" ca="1" si="178"/>
        <v>0</v>
      </c>
      <c r="AM297" s="65">
        <f t="shared" ca="1" si="178"/>
        <v>0</v>
      </c>
      <c r="AN297" s="65">
        <f t="shared" ca="1" si="178"/>
        <v>0</v>
      </c>
      <c r="AO297" s="65">
        <f t="shared" ca="1" si="178"/>
        <v>0</v>
      </c>
      <c r="AP297" s="65">
        <f t="shared" ca="1" si="178"/>
        <v>0</v>
      </c>
      <c r="AQ297" s="65">
        <f t="shared" ca="1" si="178"/>
        <v>0</v>
      </c>
      <c r="AR297" s="65">
        <f t="shared" ca="1" si="178"/>
        <v>0</v>
      </c>
      <c r="AS297" s="65">
        <f t="shared" ca="1" si="178"/>
        <v>0</v>
      </c>
      <c r="AT297" s="65">
        <f t="shared" ca="1" si="178"/>
        <v>0</v>
      </c>
      <c r="AU297" s="65">
        <f t="shared" ca="1" si="178"/>
        <v>0</v>
      </c>
      <c r="AV297" s="65">
        <f t="shared" ca="1" si="178"/>
        <v>0</v>
      </c>
      <c r="AW297" s="65">
        <f t="shared" ca="1" si="178"/>
        <v>0</v>
      </c>
      <c r="AX297" s="65">
        <f t="shared" ca="1" si="178"/>
        <v>0</v>
      </c>
      <c r="AY297" s="65">
        <f t="shared" ca="1" si="178"/>
        <v>0</v>
      </c>
      <c r="AZ297" s="65">
        <f t="shared" ca="1" si="178"/>
        <v>0</v>
      </c>
      <c r="BA297" s="65">
        <f t="shared" ca="1" si="178"/>
        <v>0</v>
      </c>
      <c r="BB297" s="65">
        <f t="shared" ca="1" si="178"/>
        <v>0</v>
      </c>
      <c r="BC297" s="65">
        <f t="shared" ca="1" si="178"/>
        <v>0</v>
      </c>
      <c r="BD297" s="65">
        <f t="shared" ca="1" si="178"/>
        <v>0</v>
      </c>
      <c r="BE297" s="65">
        <f t="shared" ca="1" si="178"/>
        <v>0</v>
      </c>
      <c r="BF297" s="65">
        <f t="shared" ca="1" si="178"/>
        <v>0</v>
      </c>
      <c r="BG297" s="65">
        <f t="shared" ca="1" si="178"/>
        <v>0</v>
      </c>
      <c r="BH297" s="65">
        <f t="shared" ca="1" si="178"/>
        <v>0</v>
      </c>
      <c r="BI297" s="65">
        <f t="shared" ca="1" si="178"/>
        <v>0</v>
      </c>
      <c r="BJ297" s="65">
        <f t="shared" ca="1" si="178"/>
        <v>0</v>
      </c>
      <c r="BK297" s="65">
        <f t="shared" ca="1" si="178"/>
        <v>0</v>
      </c>
      <c r="BL297" s="65">
        <f t="shared" ca="1" si="178"/>
        <v>0</v>
      </c>
      <c r="BM297" s="65">
        <f t="shared" ca="1" si="178"/>
        <v>0</v>
      </c>
      <c r="BN297" s="65">
        <f t="shared" ca="1" si="178"/>
        <v>0</v>
      </c>
      <c r="BO297" s="65">
        <f t="shared" ca="1" si="178"/>
        <v>0</v>
      </c>
      <c r="BP297" s="65">
        <f t="shared" ca="1" si="178"/>
        <v>0</v>
      </c>
      <c r="BQ297" s="65">
        <f t="shared" ca="1" si="178"/>
        <v>0</v>
      </c>
      <c r="BR297" s="65">
        <f t="shared" ca="1" si="178"/>
        <v>0</v>
      </c>
      <c r="BS297" s="65">
        <f t="shared" ca="1" si="178"/>
        <v>0</v>
      </c>
      <c r="BT297" s="65">
        <f t="shared" ca="1" si="178"/>
        <v>0</v>
      </c>
      <c r="BU297" s="65">
        <f t="shared" ca="1" si="178"/>
        <v>0</v>
      </c>
      <c r="BV297" s="65">
        <f t="shared" ca="1" si="178"/>
        <v>0</v>
      </c>
      <c r="BW297" s="65">
        <f t="shared" ca="1" si="178"/>
        <v>0</v>
      </c>
      <c r="BX297" s="65">
        <f t="shared" ca="1" si="178"/>
        <v>0</v>
      </c>
      <c r="BY297" s="65">
        <f t="shared" ca="1" si="178"/>
        <v>0</v>
      </c>
      <c r="BZ297" s="65">
        <f t="shared" ca="1" si="178"/>
        <v>0</v>
      </c>
      <c r="CA297" s="65">
        <f t="shared" ca="1" si="178"/>
        <v>0</v>
      </c>
      <c r="CB297" s="65">
        <f t="shared" ca="1" si="178"/>
        <v>0</v>
      </c>
      <c r="CC297" s="65">
        <f t="shared" ca="1" si="178"/>
        <v>0</v>
      </c>
      <c r="CD297" s="65">
        <f t="shared" ca="1" si="178"/>
        <v>0</v>
      </c>
      <c r="CE297" s="65">
        <f t="shared" ca="1" si="178"/>
        <v>0</v>
      </c>
      <c r="CF297" s="65">
        <f t="shared" ca="1" si="178"/>
        <v>0</v>
      </c>
    </row>
    <row r="298" spans="2:84" s="53" customFormat="1" ht="12" x14ac:dyDescent="0.25">
      <c r="B298" s="50">
        <f>ROW()</f>
        <v>298</v>
      </c>
      <c r="O298" s="56"/>
      <c r="P298" s="57"/>
      <c r="Q298" s="58"/>
      <c r="U298" s="62"/>
      <c r="W298" s="61"/>
      <c r="X298" s="65">
        <f t="shared" ca="1" si="165"/>
        <v>0</v>
      </c>
      <c r="Y298" s="65">
        <f t="shared" ca="1" si="175"/>
        <v>0</v>
      </c>
      <c r="Z298" s="65">
        <f t="shared" ca="1" si="175"/>
        <v>0</v>
      </c>
      <c r="AA298" s="65">
        <f t="shared" ca="1" si="175"/>
        <v>0</v>
      </c>
      <c r="AB298" s="65">
        <f t="shared" ca="1" si="175"/>
        <v>0</v>
      </c>
      <c r="AC298" s="65">
        <f t="shared" ca="1" si="175"/>
        <v>0</v>
      </c>
      <c r="AD298" s="65">
        <f t="shared" ca="1" si="175"/>
        <v>0</v>
      </c>
      <c r="AE298" s="65">
        <f t="shared" ca="1" si="175"/>
        <v>0</v>
      </c>
      <c r="AF298" s="65">
        <f t="shared" ca="1" si="175"/>
        <v>0</v>
      </c>
      <c r="AG298" s="65">
        <f t="shared" ca="1" si="175"/>
        <v>0</v>
      </c>
      <c r="AH298" s="65">
        <f t="shared" ca="1" si="175"/>
        <v>0</v>
      </c>
      <c r="AI298" s="65">
        <f t="shared" ca="1" si="175"/>
        <v>0</v>
      </c>
      <c r="AJ298" s="65">
        <f t="shared" ca="1" si="178"/>
        <v>0</v>
      </c>
      <c r="AK298" s="65">
        <f t="shared" ca="1" si="178"/>
        <v>0</v>
      </c>
      <c r="AL298" s="65">
        <f t="shared" ca="1" si="178"/>
        <v>0</v>
      </c>
      <c r="AM298" s="65">
        <f t="shared" ca="1" si="178"/>
        <v>0</v>
      </c>
      <c r="AN298" s="65">
        <f t="shared" ca="1" si="178"/>
        <v>0</v>
      </c>
      <c r="AO298" s="65">
        <f t="shared" ca="1" si="178"/>
        <v>0</v>
      </c>
      <c r="AP298" s="65">
        <f t="shared" ca="1" si="178"/>
        <v>0</v>
      </c>
      <c r="AQ298" s="65">
        <f t="shared" ca="1" si="178"/>
        <v>0</v>
      </c>
      <c r="AR298" s="65">
        <f t="shared" ca="1" si="178"/>
        <v>0</v>
      </c>
      <c r="AS298" s="65">
        <f t="shared" ca="1" si="178"/>
        <v>0</v>
      </c>
      <c r="AT298" s="65">
        <f t="shared" ca="1" si="178"/>
        <v>0</v>
      </c>
      <c r="AU298" s="65">
        <f t="shared" ca="1" si="178"/>
        <v>0</v>
      </c>
      <c r="AV298" s="65">
        <f t="shared" ca="1" si="178"/>
        <v>0</v>
      </c>
      <c r="AW298" s="65">
        <f t="shared" ca="1" si="178"/>
        <v>0</v>
      </c>
      <c r="AX298" s="65">
        <f t="shared" ca="1" si="178"/>
        <v>0</v>
      </c>
      <c r="AY298" s="65">
        <f t="shared" ca="1" si="178"/>
        <v>0</v>
      </c>
      <c r="AZ298" s="65">
        <f t="shared" ca="1" si="178"/>
        <v>0</v>
      </c>
      <c r="BA298" s="65">
        <f t="shared" ca="1" si="178"/>
        <v>0</v>
      </c>
      <c r="BB298" s="65">
        <f t="shared" ca="1" si="178"/>
        <v>0</v>
      </c>
      <c r="BC298" s="65">
        <f t="shared" ca="1" si="178"/>
        <v>0</v>
      </c>
      <c r="BD298" s="65">
        <f t="shared" ca="1" si="178"/>
        <v>0</v>
      </c>
      <c r="BE298" s="65">
        <f t="shared" ca="1" si="178"/>
        <v>0</v>
      </c>
      <c r="BF298" s="65">
        <f t="shared" ca="1" si="178"/>
        <v>0</v>
      </c>
      <c r="BG298" s="65">
        <f t="shared" ca="1" si="178"/>
        <v>0</v>
      </c>
      <c r="BH298" s="65">
        <f t="shared" ca="1" si="178"/>
        <v>0</v>
      </c>
      <c r="BI298" s="65">
        <f t="shared" ca="1" si="178"/>
        <v>0</v>
      </c>
      <c r="BJ298" s="65">
        <f t="shared" ca="1" si="178"/>
        <v>0</v>
      </c>
      <c r="BK298" s="65">
        <f t="shared" ca="1" si="178"/>
        <v>0</v>
      </c>
      <c r="BL298" s="65">
        <f t="shared" ca="1" si="178"/>
        <v>0</v>
      </c>
      <c r="BM298" s="65">
        <f t="shared" ca="1" si="178"/>
        <v>0</v>
      </c>
      <c r="BN298" s="65">
        <f t="shared" ca="1" si="178"/>
        <v>0</v>
      </c>
      <c r="BO298" s="65">
        <f t="shared" ca="1" si="178"/>
        <v>0</v>
      </c>
      <c r="BP298" s="65">
        <f t="shared" ca="1" si="178"/>
        <v>0</v>
      </c>
      <c r="BQ298" s="65">
        <f t="shared" ca="1" si="178"/>
        <v>0</v>
      </c>
      <c r="BR298" s="65">
        <f t="shared" ca="1" si="178"/>
        <v>0</v>
      </c>
      <c r="BS298" s="65">
        <f t="shared" ca="1" si="178"/>
        <v>0</v>
      </c>
      <c r="BT298" s="65">
        <f t="shared" ca="1" si="178"/>
        <v>0</v>
      </c>
      <c r="BU298" s="65">
        <f t="shared" ca="1" si="178"/>
        <v>0</v>
      </c>
      <c r="BV298" s="65">
        <f t="shared" ca="1" si="178"/>
        <v>0</v>
      </c>
      <c r="BW298" s="65">
        <f t="shared" ca="1" si="178"/>
        <v>0</v>
      </c>
      <c r="BX298" s="65">
        <f t="shared" ref="AJ298:CF300" ca="1" si="179">SUMIFS(INDIRECT("Prcsses!"&amp;ADDRESS($B298,$X$2)&amp;":"&amp;ADDRESS($B298,$X$2-1+$P$8)),INDIRECT("Prcsses!"&amp;ADDRESS($B$8,$X$2)&amp;":"&amp;ADDRESS($B$8,$X$2-1+$P$8)),BX$8)</f>
        <v>0</v>
      </c>
      <c r="BY298" s="65">
        <f t="shared" ca="1" si="179"/>
        <v>0</v>
      </c>
      <c r="BZ298" s="65">
        <f t="shared" ca="1" si="179"/>
        <v>0</v>
      </c>
      <c r="CA298" s="65">
        <f t="shared" ca="1" si="179"/>
        <v>0</v>
      </c>
      <c r="CB298" s="65">
        <f t="shared" ca="1" si="179"/>
        <v>0</v>
      </c>
      <c r="CC298" s="65">
        <f t="shared" ca="1" si="179"/>
        <v>0</v>
      </c>
      <c r="CD298" s="65">
        <f t="shared" ca="1" si="179"/>
        <v>0</v>
      </c>
      <c r="CE298" s="65">
        <f t="shared" ca="1" si="179"/>
        <v>0</v>
      </c>
      <c r="CF298" s="65">
        <f t="shared" ca="1" si="179"/>
        <v>0</v>
      </c>
    </row>
    <row r="299" spans="2:84" s="53" customFormat="1" ht="12" x14ac:dyDescent="0.25">
      <c r="B299" s="50">
        <f>ROW()</f>
        <v>299</v>
      </c>
      <c r="O299" s="56"/>
      <c r="P299" s="57"/>
      <c r="Q299" s="58"/>
      <c r="U299" s="62"/>
      <c r="W299" s="61"/>
      <c r="X299" s="65">
        <f t="shared" ca="1" si="165"/>
        <v>0</v>
      </c>
      <c r="Y299" s="65">
        <f t="shared" ca="1" si="175"/>
        <v>0</v>
      </c>
      <c r="Z299" s="65">
        <f t="shared" ca="1" si="175"/>
        <v>0</v>
      </c>
      <c r="AA299" s="65">
        <f t="shared" ca="1" si="175"/>
        <v>0</v>
      </c>
      <c r="AB299" s="65">
        <f t="shared" ca="1" si="175"/>
        <v>0</v>
      </c>
      <c r="AC299" s="65">
        <f t="shared" ca="1" si="175"/>
        <v>0</v>
      </c>
      <c r="AD299" s="65">
        <f t="shared" ca="1" si="175"/>
        <v>0</v>
      </c>
      <c r="AE299" s="65">
        <f t="shared" ca="1" si="175"/>
        <v>0</v>
      </c>
      <c r="AF299" s="65">
        <f t="shared" ca="1" si="175"/>
        <v>0</v>
      </c>
      <c r="AG299" s="65">
        <f t="shared" ca="1" si="175"/>
        <v>0</v>
      </c>
      <c r="AH299" s="65">
        <f t="shared" ca="1" si="175"/>
        <v>0</v>
      </c>
      <c r="AI299" s="65">
        <f t="shared" ca="1" si="175"/>
        <v>0</v>
      </c>
      <c r="AJ299" s="65">
        <f t="shared" ca="1" si="179"/>
        <v>0</v>
      </c>
      <c r="AK299" s="65">
        <f t="shared" ca="1" si="179"/>
        <v>0</v>
      </c>
      <c r="AL299" s="65">
        <f t="shared" ca="1" si="179"/>
        <v>0</v>
      </c>
      <c r="AM299" s="65">
        <f t="shared" ca="1" si="179"/>
        <v>0</v>
      </c>
      <c r="AN299" s="65">
        <f t="shared" ca="1" si="179"/>
        <v>0</v>
      </c>
      <c r="AO299" s="65">
        <f t="shared" ca="1" si="179"/>
        <v>0</v>
      </c>
      <c r="AP299" s="65">
        <f t="shared" ca="1" si="179"/>
        <v>0</v>
      </c>
      <c r="AQ299" s="65">
        <f t="shared" ca="1" si="179"/>
        <v>0</v>
      </c>
      <c r="AR299" s="65">
        <f t="shared" ca="1" si="179"/>
        <v>0</v>
      </c>
      <c r="AS299" s="65">
        <f t="shared" ca="1" si="179"/>
        <v>0</v>
      </c>
      <c r="AT299" s="65">
        <f t="shared" ca="1" si="179"/>
        <v>0</v>
      </c>
      <c r="AU299" s="65">
        <f t="shared" ca="1" si="179"/>
        <v>0</v>
      </c>
      <c r="AV299" s="65">
        <f t="shared" ca="1" si="179"/>
        <v>0</v>
      </c>
      <c r="AW299" s="65">
        <f t="shared" ca="1" si="179"/>
        <v>0</v>
      </c>
      <c r="AX299" s="65">
        <f t="shared" ca="1" si="179"/>
        <v>0</v>
      </c>
      <c r="AY299" s="65">
        <f t="shared" ca="1" si="179"/>
        <v>0</v>
      </c>
      <c r="AZ299" s="65">
        <f t="shared" ca="1" si="179"/>
        <v>0</v>
      </c>
      <c r="BA299" s="65">
        <f t="shared" ca="1" si="179"/>
        <v>0</v>
      </c>
      <c r="BB299" s="65">
        <f t="shared" ca="1" si="179"/>
        <v>0</v>
      </c>
      <c r="BC299" s="65">
        <f t="shared" ca="1" si="179"/>
        <v>0</v>
      </c>
      <c r="BD299" s="65">
        <f t="shared" ca="1" si="179"/>
        <v>0</v>
      </c>
      <c r="BE299" s="65">
        <f t="shared" ca="1" si="179"/>
        <v>0</v>
      </c>
      <c r="BF299" s="65">
        <f t="shared" ca="1" si="179"/>
        <v>0</v>
      </c>
      <c r="BG299" s="65">
        <f t="shared" ca="1" si="179"/>
        <v>0</v>
      </c>
      <c r="BH299" s="65">
        <f t="shared" ca="1" si="179"/>
        <v>0</v>
      </c>
      <c r="BI299" s="65">
        <f t="shared" ca="1" si="179"/>
        <v>0</v>
      </c>
      <c r="BJ299" s="65">
        <f t="shared" ca="1" si="179"/>
        <v>0</v>
      </c>
      <c r="BK299" s="65">
        <f t="shared" ca="1" si="179"/>
        <v>0</v>
      </c>
      <c r="BL299" s="65">
        <f t="shared" ca="1" si="179"/>
        <v>0</v>
      </c>
      <c r="BM299" s="65">
        <f t="shared" ca="1" si="179"/>
        <v>0</v>
      </c>
      <c r="BN299" s="65">
        <f t="shared" ca="1" si="179"/>
        <v>0</v>
      </c>
      <c r="BO299" s="65">
        <f t="shared" ca="1" si="179"/>
        <v>0</v>
      </c>
      <c r="BP299" s="65">
        <f t="shared" ca="1" si="179"/>
        <v>0</v>
      </c>
      <c r="BQ299" s="65">
        <f t="shared" ca="1" si="179"/>
        <v>0</v>
      </c>
      <c r="BR299" s="65">
        <f t="shared" ca="1" si="179"/>
        <v>0</v>
      </c>
      <c r="BS299" s="65">
        <f t="shared" ca="1" si="179"/>
        <v>0</v>
      </c>
      <c r="BT299" s="65">
        <f t="shared" ca="1" si="179"/>
        <v>0</v>
      </c>
      <c r="BU299" s="65">
        <f t="shared" ca="1" si="179"/>
        <v>0</v>
      </c>
      <c r="BV299" s="65">
        <f t="shared" ca="1" si="179"/>
        <v>0</v>
      </c>
      <c r="BW299" s="65">
        <f t="shared" ca="1" si="179"/>
        <v>0</v>
      </c>
      <c r="BX299" s="65">
        <f t="shared" ca="1" si="179"/>
        <v>0</v>
      </c>
      <c r="BY299" s="65">
        <f t="shared" ca="1" si="179"/>
        <v>0</v>
      </c>
      <c r="BZ299" s="65">
        <f t="shared" ca="1" si="179"/>
        <v>0</v>
      </c>
      <c r="CA299" s="65">
        <f t="shared" ca="1" si="179"/>
        <v>0</v>
      </c>
      <c r="CB299" s="65">
        <f t="shared" ca="1" si="179"/>
        <v>0</v>
      </c>
      <c r="CC299" s="65">
        <f t="shared" ca="1" si="179"/>
        <v>0</v>
      </c>
      <c r="CD299" s="65">
        <f t="shared" ca="1" si="179"/>
        <v>0</v>
      </c>
      <c r="CE299" s="65">
        <f t="shared" ca="1" si="179"/>
        <v>0</v>
      </c>
      <c r="CF299" s="65">
        <f t="shared" ca="1" si="179"/>
        <v>0</v>
      </c>
    </row>
    <row r="300" spans="2:84" s="53" customFormat="1" ht="12" x14ac:dyDescent="0.25">
      <c r="B300" s="50">
        <f>ROW()</f>
        <v>300</v>
      </c>
      <c r="O300" s="56"/>
      <c r="P300" s="57"/>
      <c r="Q300" s="58"/>
      <c r="U300" s="62"/>
      <c r="W300" s="61"/>
      <c r="X300" s="65">
        <f t="shared" ca="1" si="165"/>
        <v>0</v>
      </c>
      <c r="Y300" s="65">
        <f t="shared" ca="1" si="175"/>
        <v>0</v>
      </c>
      <c r="Z300" s="65">
        <f t="shared" ca="1" si="175"/>
        <v>0</v>
      </c>
      <c r="AA300" s="65">
        <f t="shared" ca="1" si="175"/>
        <v>0</v>
      </c>
      <c r="AB300" s="65">
        <f t="shared" ca="1" si="175"/>
        <v>0</v>
      </c>
      <c r="AC300" s="65">
        <f t="shared" ca="1" si="175"/>
        <v>0</v>
      </c>
      <c r="AD300" s="65">
        <f t="shared" ca="1" si="175"/>
        <v>0</v>
      </c>
      <c r="AE300" s="65">
        <f t="shared" ca="1" si="175"/>
        <v>0</v>
      </c>
      <c r="AF300" s="65">
        <f t="shared" ca="1" si="175"/>
        <v>0</v>
      </c>
      <c r="AG300" s="65">
        <f t="shared" ca="1" si="175"/>
        <v>0</v>
      </c>
      <c r="AH300" s="65">
        <f t="shared" ca="1" si="175"/>
        <v>0</v>
      </c>
      <c r="AI300" s="65">
        <f t="shared" ca="1" si="175"/>
        <v>0</v>
      </c>
      <c r="AJ300" s="65">
        <f t="shared" ca="1" si="179"/>
        <v>0</v>
      </c>
      <c r="AK300" s="65">
        <f t="shared" ca="1" si="179"/>
        <v>0</v>
      </c>
      <c r="AL300" s="65">
        <f t="shared" ca="1" si="179"/>
        <v>0</v>
      </c>
      <c r="AM300" s="65">
        <f t="shared" ca="1" si="179"/>
        <v>0</v>
      </c>
      <c r="AN300" s="65">
        <f t="shared" ca="1" si="179"/>
        <v>0</v>
      </c>
      <c r="AO300" s="65">
        <f t="shared" ca="1" si="179"/>
        <v>0</v>
      </c>
      <c r="AP300" s="65">
        <f t="shared" ca="1" si="179"/>
        <v>0</v>
      </c>
      <c r="AQ300" s="65">
        <f t="shared" ca="1" si="179"/>
        <v>0</v>
      </c>
      <c r="AR300" s="65">
        <f t="shared" ca="1" si="179"/>
        <v>0</v>
      </c>
      <c r="AS300" s="65">
        <f t="shared" ca="1" si="179"/>
        <v>0</v>
      </c>
      <c r="AT300" s="65">
        <f t="shared" ca="1" si="179"/>
        <v>0</v>
      </c>
      <c r="AU300" s="65">
        <f t="shared" ca="1" si="179"/>
        <v>0</v>
      </c>
      <c r="AV300" s="65">
        <f t="shared" ca="1" si="179"/>
        <v>0</v>
      </c>
      <c r="AW300" s="65">
        <f t="shared" ca="1" si="179"/>
        <v>0</v>
      </c>
      <c r="AX300" s="65">
        <f t="shared" ca="1" si="179"/>
        <v>0</v>
      </c>
      <c r="AY300" s="65">
        <f t="shared" ca="1" si="179"/>
        <v>0</v>
      </c>
      <c r="AZ300" s="65">
        <f t="shared" ca="1" si="179"/>
        <v>0</v>
      </c>
      <c r="BA300" s="65">
        <f t="shared" ca="1" si="179"/>
        <v>0</v>
      </c>
      <c r="BB300" s="65">
        <f t="shared" ca="1" si="179"/>
        <v>0</v>
      </c>
      <c r="BC300" s="65">
        <f t="shared" ca="1" si="179"/>
        <v>0</v>
      </c>
      <c r="BD300" s="65">
        <f t="shared" ca="1" si="179"/>
        <v>0</v>
      </c>
      <c r="BE300" s="65">
        <f t="shared" ca="1" si="179"/>
        <v>0</v>
      </c>
      <c r="BF300" s="65">
        <f t="shared" ca="1" si="179"/>
        <v>0</v>
      </c>
      <c r="BG300" s="65">
        <f t="shared" ca="1" si="179"/>
        <v>0</v>
      </c>
      <c r="BH300" s="65">
        <f t="shared" ca="1" si="179"/>
        <v>0</v>
      </c>
      <c r="BI300" s="65">
        <f t="shared" ca="1" si="179"/>
        <v>0</v>
      </c>
      <c r="BJ300" s="65">
        <f t="shared" ca="1" si="179"/>
        <v>0</v>
      </c>
      <c r="BK300" s="65">
        <f t="shared" ca="1" si="179"/>
        <v>0</v>
      </c>
      <c r="BL300" s="65">
        <f t="shared" ca="1" si="179"/>
        <v>0</v>
      </c>
      <c r="BM300" s="65">
        <f t="shared" ca="1" si="179"/>
        <v>0</v>
      </c>
      <c r="BN300" s="65">
        <f t="shared" ca="1" si="179"/>
        <v>0</v>
      </c>
      <c r="BO300" s="65">
        <f t="shared" ca="1" si="179"/>
        <v>0</v>
      </c>
      <c r="BP300" s="65">
        <f t="shared" ca="1" si="179"/>
        <v>0</v>
      </c>
      <c r="BQ300" s="65">
        <f t="shared" ca="1" si="179"/>
        <v>0</v>
      </c>
      <c r="BR300" s="65">
        <f t="shared" ca="1" si="179"/>
        <v>0</v>
      </c>
      <c r="BS300" s="65">
        <f t="shared" ca="1" si="179"/>
        <v>0</v>
      </c>
      <c r="BT300" s="65">
        <f t="shared" ca="1" si="179"/>
        <v>0</v>
      </c>
      <c r="BU300" s="65">
        <f t="shared" ca="1" si="179"/>
        <v>0</v>
      </c>
      <c r="BV300" s="65">
        <f t="shared" ca="1" si="179"/>
        <v>0</v>
      </c>
      <c r="BW300" s="65">
        <f t="shared" ca="1" si="179"/>
        <v>0</v>
      </c>
      <c r="BX300" s="65">
        <f t="shared" ca="1" si="179"/>
        <v>0</v>
      </c>
      <c r="BY300" s="65">
        <f t="shared" ca="1" si="179"/>
        <v>0</v>
      </c>
      <c r="BZ300" s="65">
        <f t="shared" ca="1" si="179"/>
        <v>0</v>
      </c>
      <c r="CA300" s="65">
        <f t="shared" ca="1" si="179"/>
        <v>0</v>
      </c>
      <c r="CB300" s="65">
        <f t="shared" ca="1" si="179"/>
        <v>0</v>
      </c>
      <c r="CC300" s="65">
        <f t="shared" ca="1" si="179"/>
        <v>0</v>
      </c>
      <c r="CD300" s="65">
        <f t="shared" ca="1" si="179"/>
        <v>0</v>
      </c>
      <c r="CE300" s="65">
        <f t="shared" ca="1" si="179"/>
        <v>0</v>
      </c>
      <c r="CF300" s="65">
        <f t="shared" ca="1" si="179"/>
        <v>0</v>
      </c>
    </row>
  </sheetData>
  <conditionalFormatting sqref="X4:Z4">
    <cfRule type="containsBlanks" dxfId="65" priority="66">
      <formula>LEN(TRIM(X4))=0</formula>
    </cfRule>
  </conditionalFormatting>
  <conditionalFormatting sqref="X1:Z1">
    <cfRule type="containsBlanks" dxfId="64" priority="65">
      <formula>LEN(TRIM(X1))=0</formula>
    </cfRule>
  </conditionalFormatting>
  <conditionalFormatting sqref="H6:J6">
    <cfRule type="expression" dxfId="63" priority="62">
      <formula>AND($H6&lt;&gt;"",$I6&lt;&gt;"",$J6&lt;&gt;"")</formula>
    </cfRule>
    <cfRule type="expression" dxfId="62" priority="63">
      <formula>AND($H6&lt;&gt;"",$I6&lt;&gt;"",$J6="")</formula>
    </cfRule>
    <cfRule type="expression" dxfId="61" priority="64">
      <formula>AND($H6&lt;&gt;"",$I6="",$J6="")</formula>
    </cfRule>
  </conditionalFormatting>
  <conditionalFormatting sqref="X6:Z6 U6">
    <cfRule type="expression" dxfId="60" priority="59">
      <formula>AND($H6&lt;&gt;"",$I6&lt;&gt;"",$J6&lt;&gt;"")</formula>
    </cfRule>
    <cfRule type="expression" dxfId="59" priority="60">
      <formula>AND($H6&lt;&gt;"",$I6&lt;&gt;"",$J6="")</formula>
    </cfRule>
    <cfRule type="expression" dxfId="58" priority="61">
      <formula>AND($H6&lt;&gt;"",$I6="",$J6="")</formula>
    </cfRule>
  </conditionalFormatting>
  <conditionalFormatting sqref="H6">
    <cfRule type="expression" dxfId="57" priority="58">
      <formula>AND($H6&lt;&gt;"",$I6&lt;&gt;"")</formula>
    </cfRule>
  </conditionalFormatting>
  <conditionalFormatting sqref="I6">
    <cfRule type="expression" dxfId="56" priority="57">
      <formula>AND($I6&lt;&gt;"",$J6&lt;&gt;"")</formula>
    </cfRule>
  </conditionalFormatting>
  <conditionalFormatting sqref="H7:J10">
    <cfRule type="expression" dxfId="55" priority="54">
      <formula>AND($H7&lt;&gt;"",$I7&lt;&gt;"",$J7&lt;&gt;"")</formula>
    </cfRule>
    <cfRule type="expression" dxfId="54" priority="55">
      <formula>AND($H7&lt;&gt;"",$I7&lt;&gt;"",$J7="")</formula>
    </cfRule>
    <cfRule type="expression" dxfId="53" priority="56">
      <formula>AND($H7&lt;&gt;"",$I7="",$J7="")</formula>
    </cfRule>
  </conditionalFormatting>
  <conditionalFormatting sqref="X7:Z7 U7:U10 X9:Z10 X8:AI8">
    <cfRule type="expression" dxfId="52" priority="51">
      <formula>AND($H7&lt;&gt;"",$I7&lt;&gt;"",$J7&lt;&gt;"")</formula>
    </cfRule>
    <cfRule type="expression" dxfId="51" priority="52">
      <formula>AND($H7&lt;&gt;"",$I7&lt;&gt;"",$J7="")</formula>
    </cfRule>
    <cfRule type="expression" dxfId="50" priority="53">
      <formula>AND($H7&lt;&gt;"",$I7="",$J7="")</formula>
    </cfRule>
  </conditionalFormatting>
  <conditionalFormatting sqref="H7:H10">
    <cfRule type="expression" dxfId="49" priority="50">
      <formula>AND($H7&lt;&gt;"",$I7&lt;&gt;"")</formula>
    </cfRule>
  </conditionalFormatting>
  <conditionalFormatting sqref="I7:I10">
    <cfRule type="expression" dxfId="48" priority="49">
      <formula>AND($I7&lt;&gt;"",$J7&lt;&gt;"")</formula>
    </cfRule>
  </conditionalFormatting>
  <conditionalFormatting sqref="A6:A13">
    <cfRule type="containsBlanks" dxfId="47" priority="48">
      <formula>LEN(TRIM(A6))=0</formula>
    </cfRule>
  </conditionalFormatting>
  <conditionalFormatting sqref="AA4:AB4">
    <cfRule type="containsBlanks" dxfId="46" priority="47">
      <formula>LEN(TRIM(AA4))=0</formula>
    </cfRule>
  </conditionalFormatting>
  <conditionalFormatting sqref="AA1:AB1">
    <cfRule type="containsBlanks" dxfId="45" priority="46">
      <formula>LEN(TRIM(AA1))=0</formula>
    </cfRule>
  </conditionalFormatting>
  <conditionalFormatting sqref="AA6:AB6">
    <cfRule type="expression" dxfId="44" priority="43">
      <formula>AND($H6&lt;&gt;"",$I6&lt;&gt;"",$J6&lt;&gt;"")</formula>
    </cfRule>
    <cfRule type="expression" dxfId="43" priority="44">
      <formula>AND($H6&lt;&gt;"",$I6&lt;&gt;"",$J6="")</formula>
    </cfRule>
    <cfRule type="expression" dxfId="42" priority="45">
      <formula>AND($H6&lt;&gt;"",$I6="",$J6="")</formula>
    </cfRule>
  </conditionalFormatting>
  <conditionalFormatting sqref="AA7:AB7 AA9:AB10">
    <cfRule type="expression" dxfId="41" priority="40">
      <formula>AND($H7&lt;&gt;"",$I7&lt;&gt;"",$J7&lt;&gt;"")</formula>
    </cfRule>
    <cfRule type="expression" dxfId="40" priority="41">
      <formula>AND($H7&lt;&gt;"",$I7&lt;&gt;"",$J7="")</formula>
    </cfRule>
    <cfRule type="expression" dxfId="39" priority="42">
      <formula>AND($H7&lt;&gt;"",$I7="",$J7="")</formula>
    </cfRule>
  </conditionalFormatting>
  <conditionalFormatting sqref="AC4:AD4">
    <cfRule type="containsBlanks" dxfId="38" priority="39">
      <formula>LEN(TRIM(AC4))=0</formula>
    </cfRule>
  </conditionalFormatting>
  <conditionalFormatting sqref="AC1:AD1">
    <cfRule type="containsBlanks" dxfId="37" priority="38">
      <formula>LEN(TRIM(AC1))=0</formula>
    </cfRule>
  </conditionalFormatting>
  <conditionalFormatting sqref="AC6:AD6">
    <cfRule type="expression" dxfId="36" priority="35">
      <formula>AND($H6&lt;&gt;"",$I6&lt;&gt;"",$J6&lt;&gt;"")</formula>
    </cfRule>
    <cfRule type="expression" dxfId="35" priority="36">
      <formula>AND($H6&lt;&gt;"",$I6&lt;&gt;"",$J6="")</formula>
    </cfRule>
    <cfRule type="expression" dxfId="34" priority="37">
      <formula>AND($H6&lt;&gt;"",$I6="",$J6="")</formula>
    </cfRule>
  </conditionalFormatting>
  <conditionalFormatting sqref="AC7:AD7 AC9:AD10">
    <cfRule type="expression" dxfId="33" priority="32">
      <formula>AND($H7&lt;&gt;"",$I7&lt;&gt;"",$J7&lt;&gt;"")</formula>
    </cfRule>
    <cfRule type="expression" dxfId="32" priority="33">
      <formula>AND($H7&lt;&gt;"",$I7&lt;&gt;"",$J7="")</formula>
    </cfRule>
    <cfRule type="expression" dxfId="31" priority="34">
      <formula>AND($H7&lt;&gt;"",$I7="",$J7="")</formula>
    </cfRule>
  </conditionalFormatting>
  <conditionalFormatting sqref="AE4:AH4">
    <cfRule type="containsBlanks" dxfId="30" priority="31">
      <formula>LEN(TRIM(AE4))=0</formula>
    </cfRule>
  </conditionalFormatting>
  <conditionalFormatting sqref="AE1:AH1">
    <cfRule type="containsBlanks" dxfId="29" priority="30">
      <formula>LEN(TRIM(AE1))=0</formula>
    </cfRule>
  </conditionalFormatting>
  <conditionalFormatting sqref="AE6:AH6">
    <cfRule type="expression" dxfId="28" priority="27">
      <formula>AND($H6&lt;&gt;"",$I6&lt;&gt;"",$J6&lt;&gt;"")</formula>
    </cfRule>
    <cfRule type="expression" dxfId="27" priority="28">
      <formula>AND($H6&lt;&gt;"",$I6&lt;&gt;"",$J6="")</formula>
    </cfRule>
    <cfRule type="expression" dxfId="26" priority="29">
      <formula>AND($H6&lt;&gt;"",$I6="",$J6="")</formula>
    </cfRule>
  </conditionalFormatting>
  <conditionalFormatting sqref="AE7:AH7 AE9:AH10">
    <cfRule type="expression" dxfId="25" priority="24">
      <formula>AND($H7&lt;&gt;"",$I7&lt;&gt;"",$J7&lt;&gt;"")</formula>
    </cfRule>
    <cfRule type="expression" dxfId="24" priority="25">
      <formula>AND($H7&lt;&gt;"",$I7&lt;&gt;"",$J7="")</formula>
    </cfRule>
    <cfRule type="expression" dxfId="23" priority="26">
      <formula>AND($H7&lt;&gt;"",$I7="",$J7="")</formula>
    </cfRule>
  </conditionalFormatting>
  <conditionalFormatting sqref="AI4">
    <cfRule type="containsBlanks" dxfId="22" priority="23">
      <formula>LEN(TRIM(AI4))=0</formula>
    </cfRule>
  </conditionalFormatting>
  <conditionalFormatting sqref="AI1">
    <cfRule type="containsBlanks" dxfId="21" priority="22">
      <formula>LEN(TRIM(AI1))=0</formula>
    </cfRule>
  </conditionalFormatting>
  <conditionalFormatting sqref="AI6">
    <cfRule type="expression" dxfId="20" priority="19">
      <formula>AND($H6&lt;&gt;"",$I6&lt;&gt;"",$J6&lt;&gt;"")</formula>
    </cfRule>
    <cfRule type="expression" dxfId="19" priority="20">
      <formula>AND($H6&lt;&gt;"",$I6&lt;&gt;"",$J6="")</formula>
    </cfRule>
    <cfRule type="expression" dxfId="18" priority="21">
      <formula>AND($H6&lt;&gt;"",$I6="",$J6="")</formula>
    </cfRule>
  </conditionalFormatting>
  <conditionalFormatting sqref="AI7 AI9:AI10">
    <cfRule type="expression" dxfId="17" priority="16">
      <formula>AND($H7&lt;&gt;"",$I7&lt;&gt;"",$J7&lt;&gt;"")</formula>
    </cfRule>
    <cfRule type="expression" dxfId="16" priority="17">
      <formula>AND($H7&lt;&gt;"",$I7&lt;&gt;"",$J7="")</formula>
    </cfRule>
    <cfRule type="expression" dxfId="15" priority="18">
      <formula>AND($H7&lt;&gt;"",$I7="",$J7="")</formula>
    </cfRule>
  </conditionalFormatting>
  <conditionalFormatting sqref="A14:A300">
    <cfRule type="containsBlanks" dxfId="14" priority="15">
      <formula>LEN(TRIM(A14))=0</formula>
    </cfRule>
  </conditionalFormatting>
  <conditionalFormatting sqref="AJ8:CF8">
    <cfRule type="expression" dxfId="13" priority="12">
      <formula>AND($H8&lt;&gt;"",$I8&lt;&gt;"",$J8&lt;&gt;"")</formula>
    </cfRule>
    <cfRule type="expression" dxfId="12" priority="13">
      <formula>AND($H8&lt;&gt;"",$I8&lt;&gt;"",$J8="")</formula>
    </cfRule>
    <cfRule type="expression" dxfId="11" priority="14">
      <formula>AND($H8&lt;&gt;"",$I8="",$J8="")</formula>
    </cfRule>
  </conditionalFormatting>
  <conditionalFormatting sqref="AJ4:CF4">
    <cfRule type="containsBlanks" dxfId="10" priority="11">
      <formula>LEN(TRIM(AJ4))=0</formula>
    </cfRule>
  </conditionalFormatting>
  <conditionalFormatting sqref="AJ1:CF1">
    <cfRule type="containsBlanks" dxfId="9" priority="10">
      <formula>LEN(TRIM(AJ1))=0</formula>
    </cfRule>
  </conditionalFormatting>
  <conditionalFormatting sqref="AJ6:CF6">
    <cfRule type="expression" dxfId="8" priority="7">
      <formula>AND($H6&lt;&gt;"",$I6&lt;&gt;"",$J6&lt;&gt;"")</formula>
    </cfRule>
    <cfRule type="expression" dxfId="7" priority="8">
      <formula>AND($H6&lt;&gt;"",$I6&lt;&gt;"",$J6="")</formula>
    </cfRule>
    <cfRule type="expression" dxfId="6" priority="9">
      <formula>AND($H6&lt;&gt;"",$I6="",$J6="")</formula>
    </cfRule>
  </conditionalFormatting>
  <conditionalFormatting sqref="AJ7:CF7 AJ9:CF10">
    <cfRule type="expression" dxfId="5" priority="4">
      <formula>AND($H7&lt;&gt;"",$I7&lt;&gt;"",$J7&lt;&gt;"")</formula>
    </cfRule>
    <cfRule type="expression" dxfId="4" priority="5">
      <formula>AND($H7&lt;&gt;"",$I7&lt;&gt;"",$J7="")</formula>
    </cfRule>
    <cfRule type="expression" dxfId="3" priority="6">
      <formula>AND($H7&lt;&gt;"",$I7="",$J7="")</formula>
    </cfRule>
  </conditionalFormatting>
  <conditionalFormatting sqref="P10">
    <cfRule type="expression" dxfId="2" priority="1">
      <formula>AND($H10&lt;&gt;"",$I10&lt;&gt;"",$J10&lt;&gt;"")</formula>
    </cfRule>
    <cfRule type="expression" dxfId="1" priority="2">
      <formula>AND($H10&lt;&gt;"",$I10&lt;&gt;"",$J10="")</formula>
    </cfRule>
    <cfRule type="expression" dxfId="0" priority="3">
      <formula>AND($H10&lt;&gt;"",$I10="",$J10="")</formula>
    </cfRule>
  </conditionalFormatting>
  <hyperlinks>
    <hyperlink ref="P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54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 activeCell="B9" sqref="B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433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45200</v>
      </c>
      <c r="X6" s="25">
        <f ca="1">IF(AND(X$1&gt;1,W7=""),"",IF(OR($P$6="",$P$6=0,$P$7="",$P$7=0,$P$7&lt;1,W7+1&gt;Model!$U$7),"",
IF(X$1=1,EOMONTH($P$7,-1)+1,W7+1)))</f>
        <v>45200</v>
      </c>
      <c r="Y6" s="25">
        <f ca="1">IF(AND(Y$1&gt;1,X7=""),"",IF(OR($P$6="",$P$6=0,$P$7="",$P$7=0,$P$7&lt;1,X7+1&gt;Model!$U$7),"",
IF(Y$1=1,EOMONTH($P$7,-1)+1,X7+1)))</f>
        <v>45566</v>
      </c>
      <c r="Z6" s="25">
        <f ca="1">IF(AND(Z$1&gt;1,Y7=""),"",IF(OR($P$6="",$P$6=0,$P$7="",$P$7=0,$P$7&lt;1,Y7+1&gt;Model!$U$7),"",
IF(Z$1=1,EOMONTH($P$7,-1)+1,Y7+1)))</f>
        <v>45931</v>
      </c>
      <c r="AA6" s="25">
        <f ca="1">IF(AND(AA$1&gt;1,Z7=""),"",IF(OR($P$6="",$P$6=0,$P$7="",$P$7=0,$P$7&lt;1,Z7+1&gt;Model!$U$7),"",
IF(AA$1=1,EOMONTH($P$7,-1)+1,Z7+1)))</f>
        <v>46296</v>
      </c>
      <c r="AB6" s="25">
        <f ca="1">IF(AND(AB$1&gt;1,AA7=""),"",IF(OR($P$6="",$P$6=0,$P$7="",$P$7=0,$P$7&lt;1,AA7+1&gt;Model!$U$7),"",
IF(AB$1=1,EOMONTH($P$7,-1)+1,AA7+1)))</f>
        <v>46661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45200</v>
      </c>
      <c r="U7" s="25">
        <f ca="1">MAX(INDIRECT(ADDRESS($B7,X$2)&amp;":"&amp;ADDRESS($B7,MAX($2:$2))))</f>
        <v>47026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45565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45930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46295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46660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47026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H11" s="1" t="s">
        <v>145</v>
      </c>
      <c r="M11" s="53" t="s">
        <v>18</v>
      </c>
      <c r="P11" s="72"/>
      <c r="U11" s="5">
        <f t="shared" ref="U11" ca="1" si="0">INDIRECT(ADDRESS($B11,$X$2-1+$P$8))</f>
        <v>82709374.331767604</v>
      </c>
      <c r="X11" s="5">
        <f ca="1">IF(X$4="",0,SUM(X12:X26))</f>
        <v>38250000</v>
      </c>
      <c r="Y11" s="5">
        <f t="shared" ref="Y11:CF11" ca="1" si="1">IF(Y$4="",0,SUM(Y12:Y26))</f>
        <v>56732609.878480017</v>
      </c>
      <c r="Z11" s="5">
        <f t="shared" ca="1" si="1"/>
        <v>72497252.662191719</v>
      </c>
      <c r="AA11" s="5">
        <f t="shared" ca="1" si="1"/>
        <v>78413623.858109862</v>
      </c>
      <c r="AB11" s="5">
        <f t="shared" ca="1" si="1"/>
        <v>82709374.331767604</v>
      </c>
      <c r="AC11" s="5">
        <f t="shared" ca="1" si="1"/>
        <v>0</v>
      </c>
      <c r="AD11" s="5">
        <f t="shared" ca="1" si="1"/>
        <v>0</v>
      </c>
      <c r="AE11" s="5">
        <f t="shared" ca="1" si="1"/>
        <v>0</v>
      </c>
      <c r="AF11" s="5">
        <f t="shared" ca="1" si="1"/>
        <v>0</v>
      </c>
      <c r="AG11" s="5">
        <f t="shared" ca="1" si="1"/>
        <v>0</v>
      </c>
      <c r="AH11" s="5">
        <f t="shared" ca="1" si="1"/>
        <v>0</v>
      </c>
      <c r="AI11" s="5">
        <f t="shared" ca="1" si="1"/>
        <v>0</v>
      </c>
      <c r="AJ11" s="5">
        <f t="shared" ca="1" si="1"/>
        <v>0</v>
      </c>
      <c r="AK11" s="5">
        <f t="shared" ca="1" si="1"/>
        <v>0</v>
      </c>
      <c r="AL11" s="5">
        <f t="shared" ca="1" si="1"/>
        <v>0</v>
      </c>
      <c r="AM11" s="5">
        <f t="shared" ca="1" si="1"/>
        <v>0</v>
      </c>
      <c r="AN11" s="5">
        <f t="shared" ca="1" si="1"/>
        <v>0</v>
      </c>
      <c r="AO11" s="5">
        <f t="shared" ca="1" si="1"/>
        <v>0</v>
      </c>
      <c r="AP11" s="5">
        <f t="shared" ca="1" si="1"/>
        <v>0</v>
      </c>
      <c r="AQ11" s="5">
        <f t="shared" ca="1" si="1"/>
        <v>0</v>
      </c>
      <c r="AR11" s="5">
        <f t="shared" ca="1" si="1"/>
        <v>0</v>
      </c>
      <c r="AS11" s="5">
        <f t="shared" ca="1" si="1"/>
        <v>0</v>
      </c>
      <c r="AT11" s="5">
        <f t="shared" ca="1" si="1"/>
        <v>0</v>
      </c>
      <c r="AU11" s="5">
        <f t="shared" ca="1" si="1"/>
        <v>0</v>
      </c>
      <c r="AV11" s="5">
        <f t="shared" ca="1" si="1"/>
        <v>0</v>
      </c>
      <c r="AW11" s="5">
        <f t="shared" ca="1" si="1"/>
        <v>0</v>
      </c>
      <c r="AX11" s="5">
        <f t="shared" ca="1" si="1"/>
        <v>0</v>
      </c>
      <c r="AY11" s="5">
        <f t="shared" ca="1" si="1"/>
        <v>0</v>
      </c>
      <c r="AZ11" s="5">
        <f t="shared" ca="1" si="1"/>
        <v>0</v>
      </c>
      <c r="BA11" s="5">
        <f t="shared" ca="1" si="1"/>
        <v>0</v>
      </c>
      <c r="BB11" s="5">
        <f t="shared" ca="1" si="1"/>
        <v>0</v>
      </c>
      <c r="BC11" s="5">
        <f t="shared" ca="1" si="1"/>
        <v>0</v>
      </c>
      <c r="BD11" s="5">
        <f t="shared" ca="1" si="1"/>
        <v>0</v>
      </c>
      <c r="BE11" s="5">
        <f t="shared" ca="1" si="1"/>
        <v>0</v>
      </c>
      <c r="BF11" s="5">
        <f t="shared" ca="1" si="1"/>
        <v>0</v>
      </c>
      <c r="BG11" s="5">
        <f t="shared" ca="1" si="1"/>
        <v>0</v>
      </c>
      <c r="BH11" s="5">
        <f t="shared" ca="1" si="1"/>
        <v>0</v>
      </c>
      <c r="BI11" s="5">
        <f t="shared" ca="1" si="1"/>
        <v>0</v>
      </c>
      <c r="BJ11" s="5">
        <f t="shared" ca="1" si="1"/>
        <v>0</v>
      </c>
      <c r="BK11" s="5">
        <f t="shared" ca="1" si="1"/>
        <v>0</v>
      </c>
      <c r="BL11" s="5">
        <f t="shared" ca="1" si="1"/>
        <v>0</v>
      </c>
      <c r="BM11" s="5">
        <f t="shared" ca="1" si="1"/>
        <v>0</v>
      </c>
      <c r="BN11" s="5">
        <f t="shared" ca="1" si="1"/>
        <v>0</v>
      </c>
      <c r="BO11" s="5">
        <f t="shared" ca="1" si="1"/>
        <v>0</v>
      </c>
      <c r="BP11" s="5">
        <f t="shared" ca="1" si="1"/>
        <v>0</v>
      </c>
      <c r="BQ11" s="5">
        <f t="shared" ca="1" si="1"/>
        <v>0</v>
      </c>
      <c r="BR11" s="5">
        <f t="shared" ca="1" si="1"/>
        <v>0</v>
      </c>
      <c r="BS11" s="5">
        <f t="shared" ca="1" si="1"/>
        <v>0</v>
      </c>
      <c r="BT11" s="5">
        <f t="shared" ca="1" si="1"/>
        <v>0</v>
      </c>
      <c r="BU11" s="5">
        <f t="shared" ca="1" si="1"/>
        <v>0</v>
      </c>
      <c r="BV11" s="5">
        <f t="shared" ca="1" si="1"/>
        <v>0</v>
      </c>
      <c r="BW11" s="5">
        <f t="shared" ca="1" si="1"/>
        <v>0</v>
      </c>
      <c r="BX11" s="5">
        <f t="shared" ca="1" si="1"/>
        <v>0</v>
      </c>
      <c r="BY11" s="5">
        <f t="shared" ca="1" si="1"/>
        <v>0</v>
      </c>
      <c r="BZ11" s="5">
        <f t="shared" ca="1" si="1"/>
        <v>0</v>
      </c>
      <c r="CA11" s="5">
        <f t="shared" ca="1" si="1"/>
        <v>0</v>
      </c>
      <c r="CB11" s="5">
        <f t="shared" ca="1" si="1"/>
        <v>0</v>
      </c>
      <c r="CC11" s="5">
        <f t="shared" ca="1" si="1"/>
        <v>0</v>
      </c>
      <c r="CD11" s="5">
        <f t="shared" ca="1" si="1"/>
        <v>0</v>
      </c>
      <c r="CE11" s="5">
        <f t="shared" ca="1" si="1"/>
        <v>0</v>
      </c>
      <c r="CF11" s="5">
        <f t="shared" ca="1" si="1"/>
        <v>0</v>
      </c>
    </row>
    <row r="12" spans="2:84" x14ac:dyDescent="0.3">
      <c r="B12" s="13">
        <f>ROW()</f>
        <v>12</v>
      </c>
      <c r="H12" s="1" t="str">
        <f>$H$11</f>
        <v>АКТИВЫ</v>
      </c>
      <c r="I12" s="1" t="str">
        <f>CapEx!J309</f>
        <v>Незавершенные капзатраты</v>
      </c>
      <c r="M12" s="53" t="s">
        <v>18</v>
      </c>
      <c r="U12" s="5">
        <f ca="1">INDIRECT(ADDRESS($B12,$X$2-1+$P$8))</f>
        <v>0</v>
      </c>
      <c r="X12" s="5">
        <f ca="1">IF(X$4="",0,SUMIFS(CapEx!94:94,CapEx!$4:$4,"&lt;="&amp;X$7)-SUMIFS(CapEx!140:140,CapEx!$4:$4,"&lt;="&amp;X$7))</f>
        <v>0</v>
      </c>
      <c r="Y12" s="5">
        <f ca="1">IF(Y$4="",0,SUMIFS(CapEx!94:94,CapEx!$4:$4,"&lt;="&amp;Y$7)-SUMIFS(CapEx!140:140,CapEx!$4:$4,"&lt;="&amp;Y$7))</f>
        <v>0</v>
      </c>
      <c r="Z12" s="5">
        <f ca="1">IF(Z$4="",0,SUMIFS(CapEx!94:94,CapEx!$4:$4,"&lt;="&amp;Z$7)-SUMIFS(CapEx!140:140,CapEx!$4:$4,"&lt;="&amp;Z$7))</f>
        <v>0</v>
      </c>
      <c r="AA12" s="5">
        <f ca="1">IF(AA$4="",0,SUMIFS(CapEx!94:94,CapEx!$4:$4,"&lt;="&amp;AA$7)-SUMIFS(CapEx!140:140,CapEx!$4:$4,"&lt;="&amp;AA$7))</f>
        <v>0</v>
      </c>
      <c r="AB12" s="5">
        <f ca="1">IF(AB$4="",0,SUMIFS(CapEx!94:94,CapEx!$4:$4,"&lt;="&amp;AB$7)-SUMIFS(CapEx!140:140,CapEx!$4:$4,"&lt;="&amp;AB$7))</f>
        <v>0</v>
      </c>
      <c r="AC12" s="5">
        <f ca="1">IF(AC$4="",0,SUMIFS(CapEx!94:94,CapEx!$4:$4,"&lt;="&amp;AC$7)-SUMIFS(CapEx!140:140,CapEx!$4:$4,"&lt;="&amp;AC$7))</f>
        <v>0</v>
      </c>
      <c r="AD12" s="5">
        <f ca="1">IF(AD$4="",0,SUMIFS(CapEx!94:94,CapEx!$4:$4,"&lt;="&amp;AD$7)-SUMIFS(CapEx!140:140,CapEx!$4:$4,"&lt;="&amp;AD$7))</f>
        <v>0</v>
      </c>
      <c r="AE12" s="5">
        <f ca="1">IF(AE$4="",0,SUMIFS(CapEx!94:94,CapEx!$4:$4,"&lt;="&amp;AE$7)-SUMIFS(CapEx!140:140,CapEx!$4:$4,"&lt;="&amp;AE$7))</f>
        <v>0</v>
      </c>
      <c r="AF12" s="5">
        <f ca="1">IF(AF$4="",0,SUMIFS(CapEx!94:94,CapEx!$4:$4,"&lt;="&amp;AF$7)-SUMIFS(CapEx!140:140,CapEx!$4:$4,"&lt;="&amp;AF$7))</f>
        <v>0</v>
      </c>
      <c r="AG12" s="5">
        <f ca="1">IF(AG$4="",0,SUMIFS(CapEx!94:94,CapEx!$4:$4,"&lt;="&amp;AG$7)-SUMIFS(CapEx!140:140,CapEx!$4:$4,"&lt;="&amp;AG$7))</f>
        <v>0</v>
      </c>
      <c r="AH12" s="5">
        <f ca="1">IF(AH$4="",0,SUMIFS(CapEx!94:94,CapEx!$4:$4,"&lt;="&amp;AH$7)-SUMIFS(CapEx!140:140,CapEx!$4:$4,"&lt;="&amp;AH$7))</f>
        <v>0</v>
      </c>
      <c r="AI12" s="5">
        <f ca="1">IF(AI$4="",0,SUMIFS(CapEx!94:94,CapEx!$4:$4,"&lt;="&amp;AI$7)-SUMIFS(CapEx!140:140,CapEx!$4:$4,"&lt;="&amp;AI$7))</f>
        <v>0</v>
      </c>
      <c r="AJ12" s="5">
        <f ca="1">IF(AJ$4="",0,SUMIFS(CapEx!94:94,CapEx!$4:$4,"&lt;="&amp;AJ$7)-SUMIFS(CapEx!140:140,CapEx!$4:$4,"&lt;="&amp;AJ$7))</f>
        <v>0</v>
      </c>
      <c r="AK12" s="5">
        <f ca="1">IF(AK$4="",0,SUMIFS(CapEx!94:94,CapEx!$4:$4,"&lt;="&amp;AK$7)-SUMIFS(CapEx!140:140,CapEx!$4:$4,"&lt;="&amp;AK$7))</f>
        <v>0</v>
      </c>
      <c r="AL12" s="5">
        <f ca="1">IF(AL$4="",0,SUMIFS(CapEx!94:94,CapEx!$4:$4,"&lt;="&amp;AL$7)-SUMIFS(CapEx!140:140,CapEx!$4:$4,"&lt;="&amp;AL$7))</f>
        <v>0</v>
      </c>
      <c r="AM12" s="5">
        <f ca="1">IF(AM$4="",0,SUMIFS(CapEx!94:94,CapEx!$4:$4,"&lt;="&amp;AM$7)-SUMIFS(CapEx!140:140,CapEx!$4:$4,"&lt;="&amp;AM$7))</f>
        <v>0</v>
      </c>
      <c r="AN12" s="5">
        <f ca="1">IF(AN$4="",0,SUMIFS(CapEx!94:94,CapEx!$4:$4,"&lt;="&amp;AN$7)-SUMIFS(CapEx!140:140,CapEx!$4:$4,"&lt;="&amp;AN$7))</f>
        <v>0</v>
      </c>
      <c r="AO12" s="5">
        <f ca="1">IF(AO$4="",0,SUMIFS(CapEx!94:94,CapEx!$4:$4,"&lt;="&amp;AO$7)-SUMIFS(CapEx!140:140,CapEx!$4:$4,"&lt;="&amp;AO$7))</f>
        <v>0</v>
      </c>
      <c r="AP12" s="5">
        <f ca="1">IF(AP$4="",0,SUMIFS(CapEx!94:94,CapEx!$4:$4,"&lt;="&amp;AP$7)-SUMIFS(CapEx!140:140,CapEx!$4:$4,"&lt;="&amp;AP$7))</f>
        <v>0</v>
      </c>
      <c r="AQ12" s="5">
        <f ca="1">IF(AQ$4="",0,SUMIFS(CapEx!94:94,CapEx!$4:$4,"&lt;="&amp;AQ$7)-SUMIFS(CapEx!140:140,CapEx!$4:$4,"&lt;="&amp;AQ$7))</f>
        <v>0</v>
      </c>
      <c r="AR12" s="5">
        <f ca="1">IF(AR$4="",0,SUMIFS(CapEx!94:94,CapEx!$4:$4,"&lt;="&amp;AR$7)-SUMIFS(CapEx!140:140,CapEx!$4:$4,"&lt;="&amp;AR$7))</f>
        <v>0</v>
      </c>
      <c r="AS12" s="5">
        <f ca="1">IF(AS$4="",0,SUMIFS(CapEx!94:94,CapEx!$4:$4,"&lt;="&amp;AS$7)-SUMIFS(CapEx!140:140,CapEx!$4:$4,"&lt;="&amp;AS$7))</f>
        <v>0</v>
      </c>
      <c r="AT12" s="5">
        <f ca="1">IF(AT$4="",0,SUMIFS(CapEx!94:94,CapEx!$4:$4,"&lt;="&amp;AT$7)-SUMIFS(CapEx!140:140,CapEx!$4:$4,"&lt;="&amp;AT$7))</f>
        <v>0</v>
      </c>
      <c r="AU12" s="5">
        <f ca="1">IF(AU$4="",0,SUMIFS(CapEx!94:94,CapEx!$4:$4,"&lt;="&amp;AU$7)-SUMIFS(CapEx!140:140,CapEx!$4:$4,"&lt;="&amp;AU$7))</f>
        <v>0</v>
      </c>
      <c r="AV12" s="5">
        <f ca="1">IF(AV$4="",0,SUMIFS(CapEx!94:94,CapEx!$4:$4,"&lt;="&amp;AV$7)-SUMIFS(CapEx!140:140,CapEx!$4:$4,"&lt;="&amp;AV$7))</f>
        <v>0</v>
      </c>
      <c r="AW12" s="5">
        <f ca="1">IF(AW$4="",0,SUMIFS(CapEx!94:94,CapEx!$4:$4,"&lt;="&amp;AW$7)-SUMIFS(CapEx!140:140,CapEx!$4:$4,"&lt;="&amp;AW$7))</f>
        <v>0</v>
      </c>
      <c r="AX12" s="5">
        <f ca="1">IF(AX$4="",0,SUMIFS(CapEx!94:94,CapEx!$4:$4,"&lt;="&amp;AX$7)-SUMIFS(CapEx!140:140,CapEx!$4:$4,"&lt;="&amp;AX$7))</f>
        <v>0</v>
      </c>
      <c r="AY12" s="5">
        <f ca="1">IF(AY$4="",0,SUMIFS(CapEx!94:94,CapEx!$4:$4,"&lt;="&amp;AY$7)-SUMIFS(CapEx!140:140,CapEx!$4:$4,"&lt;="&amp;AY$7))</f>
        <v>0</v>
      </c>
      <c r="AZ12" s="5">
        <f ca="1">IF(AZ$4="",0,SUMIFS(CapEx!94:94,CapEx!$4:$4,"&lt;="&amp;AZ$7)-SUMIFS(CapEx!140:140,CapEx!$4:$4,"&lt;="&amp;AZ$7))</f>
        <v>0</v>
      </c>
      <c r="BA12" s="5">
        <f ca="1">IF(BA$4="",0,SUMIFS(CapEx!94:94,CapEx!$4:$4,"&lt;="&amp;BA$7)-SUMIFS(CapEx!140:140,CapEx!$4:$4,"&lt;="&amp;BA$7))</f>
        <v>0</v>
      </c>
      <c r="BB12" s="5">
        <f ca="1">IF(BB$4="",0,SUMIFS(CapEx!94:94,CapEx!$4:$4,"&lt;="&amp;BB$7)-SUMIFS(CapEx!140:140,CapEx!$4:$4,"&lt;="&amp;BB$7))</f>
        <v>0</v>
      </c>
      <c r="BC12" s="5">
        <f ca="1">IF(BC$4="",0,SUMIFS(CapEx!94:94,CapEx!$4:$4,"&lt;="&amp;BC$7)-SUMIFS(CapEx!140:140,CapEx!$4:$4,"&lt;="&amp;BC$7))</f>
        <v>0</v>
      </c>
      <c r="BD12" s="5">
        <f ca="1">IF(BD$4="",0,SUMIFS(CapEx!94:94,CapEx!$4:$4,"&lt;="&amp;BD$7)-SUMIFS(CapEx!140:140,CapEx!$4:$4,"&lt;="&amp;BD$7))</f>
        <v>0</v>
      </c>
      <c r="BE12" s="5">
        <f ca="1">IF(BE$4="",0,SUMIFS(CapEx!94:94,CapEx!$4:$4,"&lt;="&amp;BE$7)-SUMIFS(CapEx!140:140,CapEx!$4:$4,"&lt;="&amp;BE$7))</f>
        <v>0</v>
      </c>
      <c r="BF12" s="5">
        <f ca="1">IF(BF$4="",0,SUMIFS(CapEx!94:94,CapEx!$4:$4,"&lt;="&amp;BF$7)-SUMIFS(CapEx!140:140,CapEx!$4:$4,"&lt;="&amp;BF$7))</f>
        <v>0</v>
      </c>
      <c r="BG12" s="5">
        <f ca="1">IF(BG$4="",0,SUMIFS(CapEx!94:94,CapEx!$4:$4,"&lt;="&amp;BG$7)-SUMIFS(CapEx!140:140,CapEx!$4:$4,"&lt;="&amp;BG$7))</f>
        <v>0</v>
      </c>
      <c r="BH12" s="5">
        <f ca="1">IF(BH$4="",0,SUMIFS(CapEx!94:94,CapEx!$4:$4,"&lt;="&amp;BH$7)-SUMIFS(CapEx!140:140,CapEx!$4:$4,"&lt;="&amp;BH$7))</f>
        <v>0</v>
      </c>
      <c r="BI12" s="5">
        <f ca="1">IF(BI$4="",0,SUMIFS(CapEx!94:94,CapEx!$4:$4,"&lt;="&amp;BI$7)-SUMIFS(CapEx!140:140,CapEx!$4:$4,"&lt;="&amp;BI$7))</f>
        <v>0</v>
      </c>
      <c r="BJ12" s="5">
        <f ca="1">IF(BJ$4="",0,SUMIFS(CapEx!94:94,CapEx!$4:$4,"&lt;="&amp;BJ$7)-SUMIFS(CapEx!140:140,CapEx!$4:$4,"&lt;="&amp;BJ$7))</f>
        <v>0</v>
      </c>
      <c r="BK12" s="5">
        <f ca="1">IF(BK$4="",0,SUMIFS(CapEx!94:94,CapEx!$4:$4,"&lt;="&amp;BK$7)-SUMIFS(CapEx!140:140,CapEx!$4:$4,"&lt;="&amp;BK$7))</f>
        <v>0</v>
      </c>
      <c r="BL12" s="5">
        <f ca="1">IF(BL$4="",0,SUMIFS(CapEx!94:94,CapEx!$4:$4,"&lt;="&amp;BL$7)-SUMIFS(CapEx!140:140,CapEx!$4:$4,"&lt;="&amp;BL$7))</f>
        <v>0</v>
      </c>
      <c r="BM12" s="5">
        <f ca="1">IF(BM$4="",0,SUMIFS(CapEx!94:94,CapEx!$4:$4,"&lt;="&amp;BM$7)-SUMIFS(CapEx!140:140,CapEx!$4:$4,"&lt;="&amp;BM$7))</f>
        <v>0</v>
      </c>
      <c r="BN12" s="5">
        <f ca="1">IF(BN$4="",0,SUMIFS(CapEx!94:94,CapEx!$4:$4,"&lt;="&amp;BN$7)-SUMIFS(CapEx!140:140,CapEx!$4:$4,"&lt;="&amp;BN$7))</f>
        <v>0</v>
      </c>
      <c r="BO12" s="5">
        <f ca="1">IF(BO$4="",0,SUMIFS(CapEx!94:94,CapEx!$4:$4,"&lt;="&amp;BO$7)-SUMIFS(CapEx!140:140,CapEx!$4:$4,"&lt;="&amp;BO$7))</f>
        <v>0</v>
      </c>
      <c r="BP12" s="5">
        <f ca="1">IF(BP$4="",0,SUMIFS(CapEx!94:94,CapEx!$4:$4,"&lt;="&amp;BP$7)-SUMIFS(CapEx!140:140,CapEx!$4:$4,"&lt;="&amp;BP$7))</f>
        <v>0</v>
      </c>
      <c r="BQ12" s="5">
        <f ca="1">IF(BQ$4="",0,SUMIFS(CapEx!94:94,CapEx!$4:$4,"&lt;="&amp;BQ$7)-SUMIFS(CapEx!140:140,CapEx!$4:$4,"&lt;="&amp;BQ$7))</f>
        <v>0</v>
      </c>
      <c r="BR12" s="5">
        <f ca="1">IF(BR$4="",0,SUMIFS(CapEx!94:94,CapEx!$4:$4,"&lt;="&amp;BR$7)-SUMIFS(CapEx!140:140,CapEx!$4:$4,"&lt;="&amp;BR$7))</f>
        <v>0</v>
      </c>
      <c r="BS12" s="5">
        <f ca="1">IF(BS$4="",0,SUMIFS(CapEx!94:94,CapEx!$4:$4,"&lt;="&amp;BS$7)-SUMIFS(CapEx!140:140,CapEx!$4:$4,"&lt;="&amp;BS$7))</f>
        <v>0</v>
      </c>
      <c r="BT12" s="5">
        <f ca="1">IF(BT$4="",0,SUMIFS(CapEx!94:94,CapEx!$4:$4,"&lt;="&amp;BT$7)-SUMIFS(CapEx!140:140,CapEx!$4:$4,"&lt;="&amp;BT$7))</f>
        <v>0</v>
      </c>
      <c r="BU12" s="5">
        <f ca="1">IF(BU$4="",0,SUMIFS(CapEx!94:94,CapEx!$4:$4,"&lt;="&amp;BU$7)-SUMIFS(CapEx!140:140,CapEx!$4:$4,"&lt;="&amp;BU$7))</f>
        <v>0</v>
      </c>
      <c r="BV12" s="5">
        <f ca="1">IF(BV$4="",0,SUMIFS(CapEx!94:94,CapEx!$4:$4,"&lt;="&amp;BV$7)-SUMIFS(CapEx!140:140,CapEx!$4:$4,"&lt;="&amp;BV$7))</f>
        <v>0</v>
      </c>
      <c r="BW12" s="5">
        <f ca="1">IF(BW$4="",0,SUMIFS(CapEx!94:94,CapEx!$4:$4,"&lt;="&amp;BW$7)-SUMIFS(CapEx!140:140,CapEx!$4:$4,"&lt;="&amp;BW$7))</f>
        <v>0</v>
      </c>
      <c r="BX12" s="5">
        <f ca="1">IF(BX$4="",0,SUMIFS(CapEx!94:94,CapEx!$4:$4,"&lt;="&amp;BX$7)-SUMIFS(CapEx!140:140,CapEx!$4:$4,"&lt;="&amp;BX$7))</f>
        <v>0</v>
      </c>
      <c r="BY12" s="5">
        <f ca="1">IF(BY$4="",0,SUMIFS(CapEx!94:94,CapEx!$4:$4,"&lt;="&amp;BY$7)-SUMIFS(CapEx!140:140,CapEx!$4:$4,"&lt;="&amp;BY$7))</f>
        <v>0</v>
      </c>
      <c r="BZ12" s="5">
        <f ca="1">IF(BZ$4="",0,SUMIFS(CapEx!94:94,CapEx!$4:$4,"&lt;="&amp;BZ$7)-SUMIFS(CapEx!140:140,CapEx!$4:$4,"&lt;="&amp;BZ$7))</f>
        <v>0</v>
      </c>
      <c r="CA12" s="5">
        <f ca="1">IF(CA$4="",0,SUMIFS(CapEx!94:94,CapEx!$4:$4,"&lt;="&amp;CA$7)-SUMIFS(CapEx!140:140,CapEx!$4:$4,"&lt;="&amp;CA$7))</f>
        <v>0</v>
      </c>
      <c r="CB12" s="5">
        <f ca="1">IF(CB$4="",0,SUMIFS(CapEx!94:94,CapEx!$4:$4,"&lt;="&amp;CB$7)-SUMIFS(CapEx!140:140,CapEx!$4:$4,"&lt;="&amp;CB$7))</f>
        <v>0</v>
      </c>
      <c r="CC12" s="5">
        <f ca="1">IF(CC$4="",0,SUMIFS(CapEx!94:94,CapEx!$4:$4,"&lt;="&amp;CC$7)-SUMIFS(CapEx!140:140,CapEx!$4:$4,"&lt;="&amp;CC$7))</f>
        <v>0</v>
      </c>
      <c r="CD12" s="5">
        <f ca="1">IF(CD$4="",0,SUMIFS(CapEx!94:94,CapEx!$4:$4,"&lt;="&amp;CD$7)-SUMIFS(CapEx!140:140,CapEx!$4:$4,"&lt;="&amp;CD$7))</f>
        <v>0</v>
      </c>
      <c r="CE12" s="5">
        <f ca="1">IF(CE$4="",0,SUMIFS(CapEx!94:94,CapEx!$4:$4,"&lt;="&amp;CE$7)-SUMIFS(CapEx!140:140,CapEx!$4:$4,"&lt;="&amp;CE$7))</f>
        <v>0</v>
      </c>
      <c r="CF12" s="5">
        <f ca="1">IF(CF$4="",0,SUMIFS(CapEx!94:94,CapEx!$4:$4,"&lt;="&amp;CF$7)-SUMIFS(CapEx!140:140,CapEx!$4:$4,"&lt;="&amp;CF$7))</f>
        <v>0</v>
      </c>
    </row>
    <row r="13" spans="2:84" x14ac:dyDescent="0.3">
      <c r="B13" s="13">
        <f>ROW()</f>
        <v>13</v>
      </c>
      <c r="H13" s="1" t="str">
        <f t="shared" ref="H13:H24" si="2">$H$11</f>
        <v>АКТИВЫ</v>
      </c>
      <c r="I13" s="1" t="str">
        <f>CapEx!J310</f>
        <v>Внеоборотные активы</v>
      </c>
      <c r="M13" s="53" t="s">
        <v>18</v>
      </c>
      <c r="U13" s="5">
        <f t="shared" ref="U13:U25" ca="1" si="3">INDIRECT(ADDRESS($B13,$X$2-1+$P$8))</f>
        <v>22199999.999999989</v>
      </c>
      <c r="X13" s="5">
        <f ca="1">IF(X$4="",0,SUMIFS(CapEx!140:140,CapEx!$4:$4,"&lt;="&amp;X$7)-SUMIFS(CapEx!163:163,CapEx!$4:$4,"&lt;="&amp;X$7))</f>
        <v>38150000</v>
      </c>
      <c r="Y13" s="5">
        <f ca="1">IF(Y$4="",0,SUMIFS(CapEx!140:140,CapEx!$4:$4,"&lt;="&amp;Y$7)-SUMIFS(CapEx!163:163,CapEx!$4:$4,"&lt;="&amp;Y$7))</f>
        <v>33300000</v>
      </c>
      <c r="Z13" s="5">
        <f ca="1">IF(Z$4="",0,SUMIFS(CapEx!140:140,CapEx!$4:$4,"&lt;="&amp;Z$7)-SUMIFS(CapEx!163:163,CapEx!$4:$4,"&lt;="&amp;Z$7))</f>
        <v>29600000.000000004</v>
      </c>
      <c r="AA13" s="5">
        <f ca="1">IF(AA$4="",0,SUMIFS(CapEx!140:140,CapEx!$4:$4,"&lt;="&amp;AA$7)-SUMIFS(CapEx!163:163,CapEx!$4:$4,"&lt;="&amp;AA$7))</f>
        <v>25899999.999999996</v>
      </c>
      <c r="AB13" s="5">
        <f ca="1">IF(AB$4="",0,SUMIFS(CapEx!140:140,CapEx!$4:$4,"&lt;="&amp;AB$7)-SUMIFS(CapEx!163:163,CapEx!$4:$4,"&lt;="&amp;AB$7))</f>
        <v>22199999.999999989</v>
      </c>
      <c r="AC13" s="5">
        <f ca="1">IF(AC$4="",0,SUMIFS(CapEx!140:140,CapEx!$4:$4,"&lt;="&amp;AC$7)-SUMIFS(CapEx!163:163,CapEx!$4:$4,"&lt;="&amp;AC$7))</f>
        <v>0</v>
      </c>
      <c r="AD13" s="5">
        <f ca="1">IF(AD$4="",0,SUMIFS(CapEx!140:140,CapEx!$4:$4,"&lt;="&amp;AD$7)-SUMIFS(CapEx!163:163,CapEx!$4:$4,"&lt;="&amp;AD$7))</f>
        <v>0</v>
      </c>
      <c r="AE13" s="5">
        <f ca="1">IF(AE$4="",0,SUMIFS(CapEx!140:140,CapEx!$4:$4,"&lt;="&amp;AE$7)-SUMIFS(CapEx!163:163,CapEx!$4:$4,"&lt;="&amp;AE$7))</f>
        <v>0</v>
      </c>
      <c r="AF13" s="5">
        <f ca="1">IF(AF$4="",0,SUMIFS(CapEx!140:140,CapEx!$4:$4,"&lt;="&amp;AF$7)-SUMIFS(CapEx!163:163,CapEx!$4:$4,"&lt;="&amp;AF$7))</f>
        <v>0</v>
      </c>
      <c r="AG13" s="5">
        <f ca="1">IF(AG$4="",0,SUMIFS(CapEx!140:140,CapEx!$4:$4,"&lt;="&amp;AG$7)-SUMIFS(CapEx!163:163,CapEx!$4:$4,"&lt;="&amp;AG$7))</f>
        <v>0</v>
      </c>
      <c r="AH13" s="5">
        <f ca="1">IF(AH$4="",0,SUMIFS(CapEx!140:140,CapEx!$4:$4,"&lt;="&amp;AH$7)-SUMIFS(CapEx!163:163,CapEx!$4:$4,"&lt;="&amp;AH$7))</f>
        <v>0</v>
      </c>
      <c r="AI13" s="5">
        <f ca="1">IF(AI$4="",0,SUMIFS(CapEx!140:140,CapEx!$4:$4,"&lt;="&amp;AI$7)-SUMIFS(CapEx!163:163,CapEx!$4:$4,"&lt;="&amp;AI$7))</f>
        <v>0</v>
      </c>
      <c r="AJ13" s="5">
        <f ca="1">IF(AJ$4="",0,SUMIFS(CapEx!140:140,CapEx!$4:$4,"&lt;="&amp;AJ$7)-SUMIFS(CapEx!163:163,CapEx!$4:$4,"&lt;="&amp;AJ$7))</f>
        <v>0</v>
      </c>
      <c r="AK13" s="5">
        <f ca="1">IF(AK$4="",0,SUMIFS(CapEx!140:140,CapEx!$4:$4,"&lt;="&amp;AK$7)-SUMIFS(CapEx!163:163,CapEx!$4:$4,"&lt;="&amp;AK$7))</f>
        <v>0</v>
      </c>
      <c r="AL13" s="5">
        <f ca="1">IF(AL$4="",0,SUMIFS(CapEx!140:140,CapEx!$4:$4,"&lt;="&amp;AL$7)-SUMIFS(CapEx!163:163,CapEx!$4:$4,"&lt;="&amp;AL$7))</f>
        <v>0</v>
      </c>
      <c r="AM13" s="5">
        <f ca="1">IF(AM$4="",0,SUMIFS(CapEx!140:140,CapEx!$4:$4,"&lt;="&amp;AM$7)-SUMIFS(CapEx!163:163,CapEx!$4:$4,"&lt;="&amp;AM$7))</f>
        <v>0</v>
      </c>
      <c r="AN13" s="5">
        <f ca="1">IF(AN$4="",0,SUMIFS(CapEx!140:140,CapEx!$4:$4,"&lt;="&amp;AN$7)-SUMIFS(CapEx!163:163,CapEx!$4:$4,"&lt;="&amp;AN$7))</f>
        <v>0</v>
      </c>
      <c r="AO13" s="5">
        <f ca="1">IF(AO$4="",0,SUMIFS(CapEx!140:140,CapEx!$4:$4,"&lt;="&amp;AO$7)-SUMIFS(CapEx!163:163,CapEx!$4:$4,"&lt;="&amp;AO$7))</f>
        <v>0</v>
      </c>
      <c r="AP13" s="5">
        <f ca="1">IF(AP$4="",0,SUMIFS(CapEx!140:140,CapEx!$4:$4,"&lt;="&amp;AP$7)-SUMIFS(CapEx!163:163,CapEx!$4:$4,"&lt;="&amp;AP$7))</f>
        <v>0</v>
      </c>
      <c r="AQ13" s="5">
        <f ca="1">IF(AQ$4="",0,SUMIFS(CapEx!140:140,CapEx!$4:$4,"&lt;="&amp;AQ$7)-SUMIFS(CapEx!163:163,CapEx!$4:$4,"&lt;="&amp;AQ$7))</f>
        <v>0</v>
      </c>
      <c r="AR13" s="5">
        <f ca="1">IF(AR$4="",0,SUMIFS(CapEx!140:140,CapEx!$4:$4,"&lt;="&amp;AR$7)-SUMIFS(CapEx!163:163,CapEx!$4:$4,"&lt;="&amp;AR$7))</f>
        <v>0</v>
      </c>
      <c r="AS13" s="5">
        <f ca="1">IF(AS$4="",0,SUMIFS(CapEx!140:140,CapEx!$4:$4,"&lt;="&amp;AS$7)-SUMIFS(CapEx!163:163,CapEx!$4:$4,"&lt;="&amp;AS$7))</f>
        <v>0</v>
      </c>
      <c r="AT13" s="5">
        <f ca="1">IF(AT$4="",0,SUMIFS(CapEx!140:140,CapEx!$4:$4,"&lt;="&amp;AT$7)-SUMIFS(CapEx!163:163,CapEx!$4:$4,"&lt;="&amp;AT$7))</f>
        <v>0</v>
      </c>
      <c r="AU13" s="5">
        <f ca="1">IF(AU$4="",0,SUMIFS(CapEx!140:140,CapEx!$4:$4,"&lt;="&amp;AU$7)-SUMIFS(CapEx!163:163,CapEx!$4:$4,"&lt;="&amp;AU$7))</f>
        <v>0</v>
      </c>
      <c r="AV13" s="5">
        <f ca="1">IF(AV$4="",0,SUMIFS(CapEx!140:140,CapEx!$4:$4,"&lt;="&amp;AV$7)-SUMIFS(CapEx!163:163,CapEx!$4:$4,"&lt;="&amp;AV$7))</f>
        <v>0</v>
      </c>
      <c r="AW13" s="5">
        <f ca="1">IF(AW$4="",0,SUMIFS(CapEx!140:140,CapEx!$4:$4,"&lt;="&amp;AW$7)-SUMIFS(CapEx!163:163,CapEx!$4:$4,"&lt;="&amp;AW$7))</f>
        <v>0</v>
      </c>
      <c r="AX13" s="5">
        <f ca="1">IF(AX$4="",0,SUMIFS(CapEx!140:140,CapEx!$4:$4,"&lt;="&amp;AX$7)-SUMIFS(CapEx!163:163,CapEx!$4:$4,"&lt;="&amp;AX$7))</f>
        <v>0</v>
      </c>
      <c r="AY13" s="5">
        <f ca="1">IF(AY$4="",0,SUMIFS(CapEx!140:140,CapEx!$4:$4,"&lt;="&amp;AY$7)-SUMIFS(CapEx!163:163,CapEx!$4:$4,"&lt;="&amp;AY$7))</f>
        <v>0</v>
      </c>
      <c r="AZ13" s="5">
        <f ca="1">IF(AZ$4="",0,SUMIFS(CapEx!140:140,CapEx!$4:$4,"&lt;="&amp;AZ$7)-SUMIFS(CapEx!163:163,CapEx!$4:$4,"&lt;="&amp;AZ$7))</f>
        <v>0</v>
      </c>
      <c r="BA13" s="5">
        <f ca="1">IF(BA$4="",0,SUMIFS(CapEx!140:140,CapEx!$4:$4,"&lt;="&amp;BA$7)-SUMIFS(CapEx!163:163,CapEx!$4:$4,"&lt;="&amp;BA$7))</f>
        <v>0</v>
      </c>
      <c r="BB13" s="5">
        <f ca="1">IF(BB$4="",0,SUMIFS(CapEx!140:140,CapEx!$4:$4,"&lt;="&amp;BB$7)-SUMIFS(CapEx!163:163,CapEx!$4:$4,"&lt;="&amp;BB$7))</f>
        <v>0</v>
      </c>
      <c r="BC13" s="5">
        <f ca="1">IF(BC$4="",0,SUMIFS(CapEx!140:140,CapEx!$4:$4,"&lt;="&amp;BC$7)-SUMIFS(CapEx!163:163,CapEx!$4:$4,"&lt;="&amp;BC$7))</f>
        <v>0</v>
      </c>
      <c r="BD13" s="5">
        <f ca="1">IF(BD$4="",0,SUMIFS(CapEx!140:140,CapEx!$4:$4,"&lt;="&amp;BD$7)-SUMIFS(CapEx!163:163,CapEx!$4:$4,"&lt;="&amp;BD$7))</f>
        <v>0</v>
      </c>
      <c r="BE13" s="5">
        <f ca="1">IF(BE$4="",0,SUMIFS(CapEx!140:140,CapEx!$4:$4,"&lt;="&amp;BE$7)-SUMIFS(CapEx!163:163,CapEx!$4:$4,"&lt;="&amp;BE$7))</f>
        <v>0</v>
      </c>
      <c r="BF13" s="5">
        <f ca="1">IF(BF$4="",0,SUMIFS(CapEx!140:140,CapEx!$4:$4,"&lt;="&amp;BF$7)-SUMIFS(CapEx!163:163,CapEx!$4:$4,"&lt;="&amp;BF$7))</f>
        <v>0</v>
      </c>
      <c r="BG13" s="5">
        <f ca="1">IF(BG$4="",0,SUMIFS(CapEx!140:140,CapEx!$4:$4,"&lt;="&amp;BG$7)-SUMIFS(CapEx!163:163,CapEx!$4:$4,"&lt;="&amp;BG$7))</f>
        <v>0</v>
      </c>
      <c r="BH13" s="5">
        <f ca="1">IF(BH$4="",0,SUMIFS(CapEx!140:140,CapEx!$4:$4,"&lt;="&amp;BH$7)-SUMIFS(CapEx!163:163,CapEx!$4:$4,"&lt;="&amp;BH$7))</f>
        <v>0</v>
      </c>
      <c r="BI13" s="5">
        <f ca="1">IF(BI$4="",0,SUMIFS(CapEx!140:140,CapEx!$4:$4,"&lt;="&amp;BI$7)-SUMIFS(CapEx!163:163,CapEx!$4:$4,"&lt;="&amp;BI$7))</f>
        <v>0</v>
      </c>
      <c r="BJ13" s="5">
        <f ca="1">IF(BJ$4="",0,SUMIFS(CapEx!140:140,CapEx!$4:$4,"&lt;="&amp;BJ$7)-SUMIFS(CapEx!163:163,CapEx!$4:$4,"&lt;="&amp;BJ$7))</f>
        <v>0</v>
      </c>
      <c r="BK13" s="5">
        <f ca="1">IF(BK$4="",0,SUMIFS(CapEx!140:140,CapEx!$4:$4,"&lt;="&amp;BK$7)-SUMIFS(CapEx!163:163,CapEx!$4:$4,"&lt;="&amp;BK$7))</f>
        <v>0</v>
      </c>
      <c r="BL13" s="5">
        <f ca="1">IF(BL$4="",0,SUMIFS(CapEx!140:140,CapEx!$4:$4,"&lt;="&amp;BL$7)-SUMIFS(CapEx!163:163,CapEx!$4:$4,"&lt;="&amp;BL$7))</f>
        <v>0</v>
      </c>
      <c r="BM13" s="5">
        <f ca="1">IF(BM$4="",0,SUMIFS(CapEx!140:140,CapEx!$4:$4,"&lt;="&amp;BM$7)-SUMIFS(CapEx!163:163,CapEx!$4:$4,"&lt;="&amp;BM$7))</f>
        <v>0</v>
      </c>
      <c r="BN13" s="5">
        <f ca="1">IF(BN$4="",0,SUMIFS(CapEx!140:140,CapEx!$4:$4,"&lt;="&amp;BN$7)-SUMIFS(CapEx!163:163,CapEx!$4:$4,"&lt;="&amp;BN$7))</f>
        <v>0</v>
      </c>
      <c r="BO13" s="5">
        <f ca="1">IF(BO$4="",0,SUMIFS(CapEx!140:140,CapEx!$4:$4,"&lt;="&amp;BO$7)-SUMIFS(CapEx!163:163,CapEx!$4:$4,"&lt;="&amp;BO$7))</f>
        <v>0</v>
      </c>
      <c r="BP13" s="5">
        <f ca="1">IF(BP$4="",0,SUMIFS(CapEx!140:140,CapEx!$4:$4,"&lt;="&amp;BP$7)-SUMIFS(CapEx!163:163,CapEx!$4:$4,"&lt;="&amp;BP$7))</f>
        <v>0</v>
      </c>
      <c r="BQ13" s="5">
        <f ca="1">IF(BQ$4="",0,SUMIFS(CapEx!140:140,CapEx!$4:$4,"&lt;="&amp;BQ$7)-SUMIFS(CapEx!163:163,CapEx!$4:$4,"&lt;="&amp;BQ$7))</f>
        <v>0</v>
      </c>
      <c r="BR13" s="5">
        <f ca="1">IF(BR$4="",0,SUMIFS(CapEx!140:140,CapEx!$4:$4,"&lt;="&amp;BR$7)-SUMIFS(CapEx!163:163,CapEx!$4:$4,"&lt;="&amp;BR$7))</f>
        <v>0</v>
      </c>
      <c r="BS13" s="5">
        <f ca="1">IF(BS$4="",0,SUMIFS(CapEx!140:140,CapEx!$4:$4,"&lt;="&amp;BS$7)-SUMIFS(CapEx!163:163,CapEx!$4:$4,"&lt;="&amp;BS$7))</f>
        <v>0</v>
      </c>
      <c r="BT13" s="5">
        <f ca="1">IF(BT$4="",0,SUMIFS(CapEx!140:140,CapEx!$4:$4,"&lt;="&amp;BT$7)-SUMIFS(CapEx!163:163,CapEx!$4:$4,"&lt;="&amp;BT$7))</f>
        <v>0</v>
      </c>
      <c r="BU13" s="5">
        <f ca="1">IF(BU$4="",0,SUMIFS(CapEx!140:140,CapEx!$4:$4,"&lt;="&amp;BU$7)-SUMIFS(CapEx!163:163,CapEx!$4:$4,"&lt;="&amp;BU$7))</f>
        <v>0</v>
      </c>
      <c r="BV13" s="5">
        <f ca="1">IF(BV$4="",0,SUMIFS(CapEx!140:140,CapEx!$4:$4,"&lt;="&amp;BV$7)-SUMIFS(CapEx!163:163,CapEx!$4:$4,"&lt;="&amp;BV$7))</f>
        <v>0</v>
      </c>
      <c r="BW13" s="5">
        <f ca="1">IF(BW$4="",0,SUMIFS(CapEx!140:140,CapEx!$4:$4,"&lt;="&amp;BW$7)-SUMIFS(CapEx!163:163,CapEx!$4:$4,"&lt;="&amp;BW$7))</f>
        <v>0</v>
      </c>
      <c r="BX13" s="5">
        <f ca="1">IF(BX$4="",0,SUMIFS(CapEx!140:140,CapEx!$4:$4,"&lt;="&amp;BX$7)-SUMIFS(CapEx!163:163,CapEx!$4:$4,"&lt;="&amp;BX$7))</f>
        <v>0</v>
      </c>
      <c r="BY13" s="5">
        <f ca="1">IF(BY$4="",0,SUMIFS(CapEx!140:140,CapEx!$4:$4,"&lt;="&amp;BY$7)-SUMIFS(CapEx!163:163,CapEx!$4:$4,"&lt;="&amp;BY$7))</f>
        <v>0</v>
      </c>
      <c r="BZ13" s="5">
        <f ca="1">IF(BZ$4="",0,SUMIFS(CapEx!140:140,CapEx!$4:$4,"&lt;="&amp;BZ$7)-SUMIFS(CapEx!163:163,CapEx!$4:$4,"&lt;="&amp;BZ$7))</f>
        <v>0</v>
      </c>
      <c r="CA13" s="5">
        <f ca="1">IF(CA$4="",0,SUMIFS(CapEx!140:140,CapEx!$4:$4,"&lt;="&amp;CA$7)-SUMIFS(CapEx!163:163,CapEx!$4:$4,"&lt;="&amp;CA$7))</f>
        <v>0</v>
      </c>
      <c r="CB13" s="5">
        <f ca="1">IF(CB$4="",0,SUMIFS(CapEx!140:140,CapEx!$4:$4,"&lt;="&amp;CB$7)-SUMIFS(CapEx!163:163,CapEx!$4:$4,"&lt;="&amp;CB$7))</f>
        <v>0</v>
      </c>
      <c r="CC13" s="5">
        <f ca="1">IF(CC$4="",0,SUMIFS(CapEx!140:140,CapEx!$4:$4,"&lt;="&amp;CC$7)-SUMIFS(CapEx!163:163,CapEx!$4:$4,"&lt;="&amp;CC$7))</f>
        <v>0</v>
      </c>
      <c r="CD13" s="5">
        <f ca="1">IF(CD$4="",0,SUMIFS(CapEx!140:140,CapEx!$4:$4,"&lt;="&amp;CD$7)-SUMIFS(CapEx!163:163,CapEx!$4:$4,"&lt;="&amp;CD$7))</f>
        <v>0</v>
      </c>
      <c r="CE13" s="5">
        <f ca="1">IF(CE$4="",0,SUMIFS(CapEx!140:140,CapEx!$4:$4,"&lt;="&amp;CE$7)-SUMIFS(CapEx!163:163,CapEx!$4:$4,"&lt;="&amp;CE$7))</f>
        <v>0</v>
      </c>
      <c r="CF13" s="5">
        <f ca="1">IF(CF$4="",0,SUMIFS(CapEx!140:140,CapEx!$4:$4,"&lt;="&amp;CF$7)-SUMIFS(CapEx!163:163,CapEx!$4:$4,"&lt;="&amp;CF$7))</f>
        <v>0</v>
      </c>
    </row>
    <row r="14" spans="2:84" x14ac:dyDescent="0.3">
      <c r="B14" s="13">
        <f>ROW()</f>
        <v>14</v>
      </c>
      <c r="H14" s="1" t="str">
        <f t="shared" si="2"/>
        <v>АКТИВЫ</v>
      </c>
      <c r="I14" s="1" t="str">
        <f>CapEx!J311</f>
        <v>Авансы выданные по капзатратам</v>
      </c>
      <c r="M14" s="53" t="s">
        <v>18</v>
      </c>
      <c r="U14" s="5">
        <f t="shared" ca="1" si="3"/>
        <v>0</v>
      </c>
      <c r="X14" s="5">
        <f ca="1">IF(X$4="",0,IF(SUMIFS(CapEx!71:71,CapEx!$4:$4,"&lt;="&amp;X$7)-SUMIFS(CapEx!24:24,CapEx!$4:$4,"&lt;="&amp;X$7)&gt;0,SUMIFS(CapEx!71:71,CapEx!$4:$4,"&lt;="&amp;X$7)-SUMIFS(CapEx!24:24,CapEx!$4:$4,"&lt;="&amp;X$7),0))</f>
        <v>0</v>
      </c>
      <c r="Y14" s="5">
        <f ca="1">IF(Y$4="",0,IF(SUMIFS(CapEx!71:71,CapEx!$4:$4,"&lt;="&amp;Y$7)-SUMIFS(CapEx!24:24,CapEx!$4:$4,"&lt;="&amp;Y$7)&gt;0,SUMIFS(CapEx!71:71,CapEx!$4:$4,"&lt;="&amp;Y$7)-SUMIFS(CapEx!24:24,CapEx!$4:$4,"&lt;="&amp;Y$7),0))</f>
        <v>0</v>
      </c>
      <c r="Z14" s="5">
        <f ca="1">IF(Z$4="",0,IF(SUMIFS(CapEx!71:71,CapEx!$4:$4,"&lt;="&amp;Z$7)-SUMIFS(CapEx!24:24,CapEx!$4:$4,"&lt;="&amp;Z$7)&gt;0,SUMIFS(CapEx!71:71,CapEx!$4:$4,"&lt;="&amp;Z$7)-SUMIFS(CapEx!24:24,CapEx!$4:$4,"&lt;="&amp;Z$7),0))</f>
        <v>0</v>
      </c>
      <c r="AA14" s="5">
        <f ca="1">IF(AA$4="",0,IF(SUMIFS(CapEx!71:71,CapEx!$4:$4,"&lt;="&amp;AA$7)-SUMIFS(CapEx!24:24,CapEx!$4:$4,"&lt;="&amp;AA$7)&gt;0,SUMIFS(CapEx!71:71,CapEx!$4:$4,"&lt;="&amp;AA$7)-SUMIFS(CapEx!24:24,CapEx!$4:$4,"&lt;="&amp;AA$7),0))</f>
        <v>0</v>
      </c>
      <c r="AB14" s="5">
        <f ca="1">IF(AB$4="",0,IF(SUMIFS(CapEx!71:71,CapEx!$4:$4,"&lt;="&amp;AB$7)-SUMIFS(CapEx!24:24,CapEx!$4:$4,"&lt;="&amp;AB$7)&gt;0,SUMIFS(CapEx!71:71,CapEx!$4:$4,"&lt;="&amp;AB$7)-SUMIFS(CapEx!24:24,CapEx!$4:$4,"&lt;="&amp;AB$7),0))</f>
        <v>0</v>
      </c>
      <c r="AC14" s="5">
        <f ca="1">IF(AC$4="",0,IF(SUMIFS(CapEx!71:71,CapEx!$4:$4,"&lt;="&amp;AC$7)-SUMIFS(CapEx!24:24,CapEx!$4:$4,"&lt;="&amp;AC$7)&gt;0,SUMIFS(CapEx!71:71,CapEx!$4:$4,"&lt;="&amp;AC$7)-SUMIFS(CapEx!24:24,CapEx!$4:$4,"&lt;="&amp;AC$7),0))</f>
        <v>0</v>
      </c>
      <c r="AD14" s="5">
        <f ca="1">IF(AD$4="",0,IF(SUMIFS(CapEx!71:71,CapEx!$4:$4,"&lt;="&amp;AD$7)-SUMIFS(CapEx!24:24,CapEx!$4:$4,"&lt;="&amp;AD$7)&gt;0,SUMIFS(CapEx!71:71,CapEx!$4:$4,"&lt;="&amp;AD$7)-SUMIFS(CapEx!24:24,CapEx!$4:$4,"&lt;="&amp;AD$7),0))</f>
        <v>0</v>
      </c>
      <c r="AE14" s="5">
        <f ca="1">IF(AE$4="",0,IF(SUMIFS(CapEx!71:71,CapEx!$4:$4,"&lt;="&amp;AE$7)-SUMIFS(CapEx!24:24,CapEx!$4:$4,"&lt;="&amp;AE$7)&gt;0,SUMIFS(CapEx!71:71,CapEx!$4:$4,"&lt;="&amp;AE$7)-SUMIFS(CapEx!24:24,CapEx!$4:$4,"&lt;="&amp;AE$7),0))</f>
        <v>0</v>
      </c>
      <c r="AF14" s="5">
        <f ca="1">IF(AF$4="",0,IF(SUMIFS(CapEx!71:71,CapEx!$4:$4,"&lt;="&amp;AF$7)-SUMIFS(CapEx!24:24,CapEx!$4:$4,"&lt;="&amp;AF$7)&gt;0,SUMIFS(CapEx!71:71,CapEx!$4:$4,"&lt;="&amp;AF$7)-SUMIFS(CapEx!24:24,CapEx!$4:$4,"&lt;="&amp;AF$7),0))</f>
        <v>0</v>
      </c>
      <c r="AG14" s="5">
        <f ca="1">IF(AG$4="",0,IF(SUMIFS(CapEx!71:71,CapEx!$4:$4,"&lt;="&amp;AG$7)-SUMIFS(CapEx!24:24,CapEx!$4:$4,"&lt;="&amp;AG$7)&gt;0,SUMIFS(CapEx!71:71,CapEx!$4:$4,"&lt;="&amp;AG$7)-SUMIFS(CapEx!24:24,CapEx!$4:$4,"&lt;="&amp;AG$7),0))</f>
        <v>0</v>
      </c>
      <c r="AH14" s="5">
        <f ca="1">IF(AH$4="",0,IF(SUMIFS(CapEx!71:71,CapEx!$4:$4,"&lt;="&amp;AH$7)-SUMIFS(CapEx!24:24,CapEx!$4:$4,"&lt;="&amp;AH$7)&gt;0,SUMIFS(CapEx!71:71,CapEx!$4:$4,"&lt;="&amp;AH$7)-SUMIFS(CapEx!24:24,CapEx!$4:$4,"&lt;="&amp;AH$7),0))</f>
        <v>0</v>
      </c>
      <c r="AI14" s="5">
        <f ca="1">IF(AI$4="",0,IF(SUMIFS(CapEx!71:71,CapEx!$4:$4,"&lt;="&amp;AI$7)-SUMIFS(CapEx!24:24,CapEx!$4:$4,"&lt;="&amp;AI$7)&gt;0,SUMIFS(CapEx!71:71,CapEx!$4:$4,"&lt;="&amp;AI$7)-SUMIFS(CapEx!24:24,CapEx!$4:$4,"&lt;="&amp;AI$7),0))</f>
        <v>0</v>
      </c>
      <c r="AJ14" s="5">
        <f ca="1">IF(AJ$4="",0,IF(SUMIFS(CapEx!71:71,CapEx!$4:$4,"&lt;="&amp;AJ$7)-SUMIFS(CapEx!24:24,CapEx!$4:$4,"&lt;="&amp;AJ$7)&gt;0,SUMIFS(CapEx!71:71,CapEx!$4:$4,"&lt;="&amp;AJ$7)-SUMIFS(CapEx!24:24,CapEx!$4:$4,"&lt;="&amp;AJ$7),0))</f>
        <v>0</v>
      </c>
      <c r="AK14" s="5">
        <f ca="1">IF(AK$4="",0,IF(SUMIFS(CapEx!71:71,CapEx!$4:$4,"&lt;="&amp;AK$7)-SUMIFS(CapEx!24:24,CapEx!$4:$4,"&lt;="&amp;AK$7)&gt;0,SUMIFS(CapEx!71:71,CapEx!$4:$4,"&lt;="&amp;AK$7)-SUMIFS(CapEx!24:24,CapEx!$4:$4,"&lt;="&amp;AK$7),0))</f>
        <v>0</v>
      </c>
      <c r="AL14" s="5">
        <f ca="1">IF(AL$4="",0,IF(SUMIFS(CapEx!71:71,CapEx!$4:$4,"&lt;="&amp;AL$7)-SUMIFS(CapEx!24:24,CapEx!$4:$4,"&lt;="&amp;AL$7)&gt;0,SUMIFS(CapEx!71:71,CapEx!$4:$4,"&lt;="&amp;AL$7)-SUMIFS(CapEx!24:24,CapEx!$4:$4,"&lt;="&amp;AL$7),0))</f>
        <v>0</v>
      </c>
      <c r="AM14" s="5">
        <f ca="1">IF(AM$4="",0,IF(SUMIFS(CapEx!71:71,CapEx!$4:$4,"&lt;="&amp;AM$7)-SUMIFS(CapEx!24:24,CapEx!$4:$4,"&lt;="&amp;AM$7)&gt;0,SUMIFS(CapEx!71:71,CapEx!$4:$4,"&lt;="&amp;AM$7)-SUMIFS(CapEx!24:24,CapEx!$4:$4,"&lt;="&amp;AM$7),0))</f>
        <v>0</v>
      </c>
      <c r="AN14" s="5">
        <f ca="1">IF(AN$4="",0,IF(SUMIFS(CapEx!71:71,CapEx!$4:$4,"&lt;="&amp;AN$7)-SUMIFS(CapEx!24:24,CapEx!$4:$4,"&lt;="&amp;AN$7)&gt;0,SUMIFS(CapEx!71:71,CapEx!$4:$4,"&lt;="&amp;AN$7)-SUMIFS(CapEx!24:24,CapEx!$4:$4,"&lt;="&amp;AN$7),0))</f>
        <v>0</v>
      </c>
      <c r="AO14" s="5">
        <f ca="1">IF(AO$4="",0,IF(SUMIFS(CapEx!71:71,CapEx!$4:$4,"&lt;="&amp;AO$7)-SUMIFS(CapEx!24:24,CapEx!$4:$4,"&lt;="&amp;AO$7)&gt;0,SUMIFS(CapEx!71:71,CapEx!$4:$4,"&lt;="&amp;AO$7)-SUMIFS(CapEx!24:24,CapEx!$4:$4,"&lt;="&amp;AO$7),0))</f>
        <v>0</v>
      </c>
      <c r="AP14" s="5">
        <f ca="1">IF(AP$4="",0,IF(SUMIFS(CapEx!71:71,CapEx!$4:$4,"&lt;="&amp;AP$7)-SUMIFS(CapEx!24:24,CapEx!$4:$4,"&lt;="&amp;AP$7)&gt;0,SUMIFS(CapEx!71:71,CapEx!$4:$4,"&lt;="&amp;AP$7)-SUMIFS(CapEx!24:24,CapEx!$4:$4,"&lt;="&amp;AP$7),0))</f>
        <v>0</v>
      </c>
      <c r="AQ14" s="5">
        <f ca="1">IF(AQ$4="",0,IF(SUMIFS(CapEx!71:71,CapEx!$4:$4,"&lt;="&amp;AQ$7)-SUMIFS(CapEx!24:24,CapEx!$4:$4,"&lt;="&amp;AQ$7)&gt;0,SUMIFS(CapEx!71:71,CapEx!$4:$4,"&lt;="&amp;AQ$7)-SUMIFS(CapEx!24:24,CapEx!$4:$4,"&lt;="&amp;AQ$7),0))</f>
        <v>0</v>
      </c>
      <c r="AR14" s="5">
        <f ca="1">IF(AR$4="",0,IF(SUMIFS(CapEx!71:71,CapEx!$4:$4,"&lt;="&amp;AR$7)-SUMIFS(CapEx!24:24,CapEx!$4:$4,"&lt;="&amp;AR$7)&gt;0,SUMIFS(CapEx!71:71,CapEx!$4:$4,"&lt;="&amp;AR$7)-SUMIFS(CapEx!24:24,CapEx!$4:$4,"&lt;="&amp;AR$7),0))</f>
        <v>0</v>
      </c>
      <c r="AS14" s="5">
        <f ca="1">IF(AS$4="",0,IF(SUMIFS(CapEx!71:71,CapEx!$4:$4,"&lt;="&amp;AS$7)-SUMIFS(CapEx!24:24,CapEx!$4:$4,"&lt;="&amp;AS$7)&gt;0,SUMIFS(CapEx!71:71,CapEx!$4:$4,"&lt;="&amp;AS$7)-SUMIFS(CapEx!24:24,CapEx!$4:$4,"&lt;="&amp;AS$7),0))</f>
        <v>0</v>
      </c>
      <c r="AT14" s="5">
        <f ca="1">IF(AT$4="",0,IF(SUMIFS(CapEx!71:71,CapEx!$4:$4,"&lt;="&amp;AT$7)-SUMIFS(CapEx!24:24,CapEx!$4:$4,"&lt;="&amp;AT$7)&gt;0,SUMIFS(CapEx!71:71,CapEx!$4:$4,"&lt;="&amp;AT$7)-SUMIFS(CapEx!24:24,CapEx!$4:$4,"&lt;="&amp;AT$7),0))</f>
        <v>0</v>
      </c>
      <c r="AU14" s="5">
        <f ca="1">IF(AU$4="",0,IF(SUMIFS(CapEx!71:71,CapEx!$4:$4,"&lt;="&amp;AU$7)-SUMIFS(CapEx!24:24,CapEx!$4:$4,"&lt;="&amp;AU$7)&gt;0,SUMIFS(CapEx!71:71,CapEx!$4:$4,"&lt;="&amp;AU$7)-SUMIFS(CapEx!24:24,CapEx!$4:$4,"&lt;="&amp;AU$7),0))</f>
        <v>0</v>
      </c>
      <c r="AV14" s="5">
        <f ca="1">IF(AV$4="",0,IF(SUMIFS(CapEx!71:71,CapEx!$4:$4,"&lt;="&amp;AV$7)-SUMIFS(CapEx!24:24,CapEx!$4:$4,"&lt;="&amp;AV$7)&gt;0,SUMIFS(CapEx!71:71,CapEx!$4:$4,"&lt;="&amp;AV$7)-SUMIFS(CapEx!24:24,CapEx!$4:$4,"&lt;="&amp;AV$7),0))</f>
        <v>0</v>
      </c>
      <c r="AW14" s="5">
        <f ca="1">IF(AW$4="",0,IF(SUMIFS(CapEx!71:71,CapEx!$4:$4,"&lt;="&amp;AW$7)-SUMIFS(CapEx!24:24,CapEx!$4:$4,"&lt;="&amp;AW$7)&gt;0,SUMIFS(CapEx!71:71,CapEx!$4:$4,"&lt;="&amp;AW$7)-SUMIFS(CapEx!24:24,CapEx!$4:$4,"&lt;="&amp;AW$7),0))</f>
        <v>0</v>
      </c>
      <c r="AX14" s="5">
        <f ca="1">IF(AX$4="",0,IF(SUMIFS(CapEx!71:71,CapEx!$4:$4,"&lt;="&amp;AX$7)-SUMIFS(CapEx!24:24,CapEx!$4:$4,"&lt;="&amp;AX$7)&gt;0,SUMIFS(CapEx!71:71,CapEx!$4:$4,"&lt;="&amp;AX$7)-SUMIFS(CapEx!24:24,CapEx!$4:$4,"&lt;="&amp;AX$7),0))</f>
        <v>0</v>
      </c>
      <c r="AY14" s="5">
        <f ca="1">IF(AY$4="",0,IF(SUMIFS(CapEx!71:71,CapEx!$4:$4,"&lt;="&amp;AY$7)-SUMIFS(CapEx!24:24,CapEx!$4:$4,"&lt;="&amp;AY$7)&gt;0,SUMIFS(CapEx!71:71,CapEx!$4:$4,"&lt;="&amp;AY$7)-SUMIFS(CapEx!24:24,CapEx!$4:$4,"&lt;="&amp;AY$7),0))</f>
        <v>0</v>
      </c>
      <c r="AZ14" s="5">
        <f ca="1">IF(AZ$4="",0,IF(SUMIFS(CapEx!71:71,CapEx!$4:$4,"&lt;="&amp;AZ$7)-SUMIFS(CapEx!24:24,CapEx!$4:$4,"&lt;="&amp;AZ$7)&gt;0,SUMIFS(CapEx!71:71,CapEx!$4:$4,"&lt;="&amp;AZ$7)-SUMIFS(CapEx!24:24,CapEx!$4:$4,"&lt;="&amp;AZ$7),0))</f>
        <v>0</v>
      </c>
      <c r="BA14" s="5">
        <f ca="1">IF(BA$4="",0,IF(SUMIFS(CapEx!71:71,CapEx!$4:$4,"&lt;="&amp;BA$7)-SUMIFS(CapEx!24:24,CapEx!$4:$4,"&lt;="&amp;BA$7)&gt;0,SUMIFS(CapEx!71:71,CapEx!$4:$4,"&lt;="&amp;BA$7)-SUMIFS(CapEx!24:24,CapEx!$4:$4,"&lt;="&amp;BA$7),0))</f>
        <v>0</v>
      </c>
      <c r="BB14" s="5">
        <f ca="1">IF(BB$4="",0,IF(SUMIFS(CapEx!71:71,CapEx!$4:$4,"&lt;="&amp;BB$7)-SUMIFS(CapEx!24:24,CapEx!$4:$4,"&lt;="&amp;BB$7)&gt;0,SUMIFS(CapEx!71:71,CapEx!$4:$4,"&lt;="&amp;BB$7)-SUMIFS(CapEx!24:24,CapEx!$4:$4,"&lt;="&amp;BB$7),0))</f>
        <v>0</v>
      </c>
      <c r="BC14" s="5">
        <f ca="1">IF(BC$4="",0,IF(SUMIFS(CapEx!71:71,CapEx!$4:$4,"&lt;="&amp;BC$7)-SUMIFS(CapEx!24:24,CapEx!$4:$4,"&lt;="&amp;BC$7)&gt;0,SUMIFS(CapEx!71:71,CapEx!$4:$4,"&lt;="&amp;BC$7)-SUMIFS(CapEx!24:24,CapEx!$4:$4,"&lt;="&amp;BC$7),0))</f>
        <v>0</v>
      </c>
      <c r="BD14" s="5">
        <f ca="1">IF(BD$4="",0,IF(SUMIFS(CapEx!71:71,CapEx!$4:$4,"&lt;="&amp;BD$7)-SUMIFS(CapEx!24:24,CapEx!$4:$4,"&lt;="&amp;BD$7)&gt;0,SUMIFS(CapEx!71:71,CapEx!$4:$4,"&lt;="&amp;BD$7)-SUMIFS(CapEx!24:24,CapEx!$4:$4,"&lt;="&amp;BD$7),0))</f>
        <v>0</v>
      </c>
      <c r="BE14" s="5">
        <f ca="1">IF(BE$4="",0,IF(SUMIFS(CapEx!71:71,CapEx!$4:$4,"&lt;="&amp;BE$7)-SUMIFS(CapEx!24:24,CapEx!$4:$4,"&lt;="&amp;BE$7)&gt;0,SUMIFS(CapEx!71:71,CapEx!$4:$4,"&lt;="&amp;BE$7)-SUMIFS(CapEx!24:24,CapEx!$4:$4,"&lt;="&amp;BE$7),0))</f>
        <v>0</v>
      </c>
      <c r="BF14" s="5">
        <f ca="1">IF(BF$4="",0,IF(SUMIFS(CapEx!71:71,CapEx!$4:$4,"&lt;="&amp;BF$7)-SUMIFS(CapEx!24:24,CapEx!$4:$4,"&lt;="&amp;BF$7)&gt;0,SUMIFS(CapEx!71:71,CapEx!$4:$4,"&lt;="&amp;BF$7)-SUMIFS(CapEx!24:24,CapEx!$4:$4,"&lt;="&amp;BF$7),0))</f>
        <v>0</v>
      </c>
      <c r="BG14" s="5">
        <f ca="1">IF(BG$4="",0,IF(SUMIFS(CapEx!71:71,CapEx!$4:$4,"&lt;="&amp;BG$7)-SUMIFS(CapEx!24:24,CapEx!$4:$4,"&lt;="&amp;BG$7)&gt;0,SUMIFS(CapEx!71:71,CapEx!$4:$4,"&lt;="&amp;BG$7)-SUMIFS(CapEx!24:24,CapEx!$4:$4,"&lt;="&amp;BG$7),0))</f>
        <v>0</v>
      </c>
      <c r="BH14" s="5">
        <f ca="1">IF(BH$4="",0,IF(SUMIFS(CapEx!71:71,CapEx!$4:$4,"&lt;="&amp;BH$7)-SUMIFS(CapEx!24:24,CapEx!$4:$4,"&lt;="&amp;BH$7)&gt;0,SUMIFS(CapEx!71:71,CapEx!$4:$4,"&lt;="&amp;BH$7)-SUMIFS(CapEx!24:24,CapEx!$4:$4,"&lt;="&amp;BH$7),0))</f>
        <v>0</v>
      </c>
      <c r="BI14" s="5">
        <f ca="1">IF(BI$4="",0,IF(SUMIFS(CapEx!71:71,CapEx!$4:$4,"&lt;="&amp;BI$7)-SUMIFS(CapEx!24:24,CapEx!$4:$4,"&lt;="&amp;BI$7)&gt;0,SUMIFS(CapEx!71:71,CapEx!$4:$4,"&lt;="&amp;BI$7)-SUMIFS(CapEx!24:24,CapEx!$4:$4,"&lt;="&amp;BI$7),0))</f>
        <v>0</v>
      </c>
      <c r="BJ14" s="5">
        <f ca="1">IF(BJ$4="",0,IF(SUMIFS(CapEx!71:71,CapEx!$4:$4,"&lt;="&amp;BJ$7)-SUMIFS(CapEx!24:24,CapEx!$4:$4,"&lt;="&amp;BJ$7)&gt;0,SUMIFS(CapEx!71:71,CapEx!$4:$4,"&lt;="&amp;BJ$7)-SUMIFS(CapEx!24:24,CapEx!$4:$4,"&lt;="&amp;BJ$7),0))</f>
        <v>0</v>
      </c>
      <c r="BK14" s="5">
        <f ca="1">IF(BK$4="",0,IF(SUMIFS(CapEx!71:71,CapEx!$4:$4,"&lt;="&amp;BK$7)-SUMIFS(CapEx!24:24,CapEx!$4:$4,"&lt;="&amp;BK$7)&gt;0,SUMIFS(CapEx!71:71,CapEx!$4:$4,"&lt;="&amp;BK$7)-SUMIFS(CapEx!24:24,CapEx!$4:$4,"&lt;="&amp;BK$7),0))</f>
        <v>0</v>
      </c>
      <c r="BL14" s="5">
        <f ca="1">IF(BL$4="",0,IF(SUMIFS(CapEx!71:71,CapEx!$4:$4,"&lt;="&amp;BL$7)-SUMIFS(CapEx!24:24,CapEx!$4:$4,"&lt;="&amp;BL$7)&gt;0,SUMIFS(CapEx!71:71,CapEx!$4:$4,"&lt;="&amp;BL$7)-SUMIFS(CapEx!24:24,CapEx!$4:$4,"&lt;="&amp;BL$7),0))</f>
        <v>0</v>
      </c>
      <c r="BM14" s="5">
        <f ca="1">IF(BM$4="",0,IF(SUMIFS(CapEx!71:71,CapEx!$4:$4,"&lt;="&amp;BM$7)-SUMIFS(CapEx!24:24,CapEx!$4:$4,"&lt;="&amp;BM$7)&gt;0,SUMIFS(CapEx!71:71,CapEx!$4:$4,"&lt;="&amp;BM$7)-SUMIFS(CapEx!24:24,CapEx!$4:$4,"&lt;="&amp;BM$7),0))</f>
        <v>0</v>
      </c>
      <c r="BN14" s="5">
        <f ca="1">IF(BN$4="",0,IF(SUMIFS(CapEx!71:71,CapEx!$4:$4,"&lt;="&amp;BN$7)-SUMIFS(CapEx!24:24,CapEx!$4:$4,"&lt;="&amp;BN$7)&gt;0,SUMIFS(CapEx!71:71,CapEx!$4:$4,"&lt;="&amp;BN$7)-SUMIFS(CapEx!24:24,CapEx!$4:$4,"&lt;="&amp;BN$7),0))</f>
        <v>0</v>
      </c>
      <c r="BO14" s="5">
        <f ca="1">IF(BO$4="",0,IF(SUMIFS(CapEx!71:71,CapEx!$4:$4,"&lt;="&amp;BO$7)-SUMIFS(CapEx!24:24,CapEx!$4:$4,"&lt;="&amp;BO$7)&gt;0,SUMIFS(CapEx!71:71,CapEx!$4:$4,"&lt;="&amp;BO$7)-SUMIFS(CapEx!24:24,CapEx!$4:$4,"&lt;="&amp;BO$7),0))</f>
        <v>0</v>
      </c>
      <c r="BP14" s="5">
        <f ca="1">IF(BP$4="",0,IF(SUMIFS(CapEx!71:71,CapEx!$4:$4,"&lt;="&amp;BP$7)-SUMIFS(CapEx!24:24,CapEx!$4:$4,"&lt;="&amp;BP$7)&gt;0,SUMIFS(CapEx!71:71,CapEx!$4:$4,"&lt;="&amp;BP$7)-SUMIFS(CapEx!24:24,CapEx!$4:$4,"&lt;="&amp;BP$7),0))</f>
        <v>0</v>
      </c>
      <c r="BQ14" s="5">
        <f ca="1">IF(BQ$4="",0,IF(SUMIFS(CapEx!71:71,CapEx!$4:$4,"&lt;="&amp;BQ$7)-SUMIFS(CapEx!24:24,CapEx!$4:$4,"&lt;="&amp;BQ$7)&gt;0,SUMIFS(CapEx!71:71,CapEx!$4:$4,"&lt;="&amp;BQ$7)-SUMIFS(CapEx!24:24,CapEx!$4:$4,"&lt;="&amp;BQ$7),0))</f>
        <v>0</v>
      </c>
      <c r="BR14" s="5">
        <f ca="1">IF(BR$4="",0,IF(SUMIFS(CapEx!71:71,CapEx!$4:$4,"&lt;="&amp;BR$7)-SUMIFS(CapEx!24:24,CapEx!$4:$4,"&lt;="&amp;BR$7)&gt;0,SUMIFS(CapEx!71:71,CapEx!$4:$4,"&lt;="&amp;BR$7)-SUMIFS(CapEx!24:24,CapEx!$4:$4,"&lt;="&amp;BR$7),0))</f>
        <v>0</v>
      </c>
      <c r="BS14" s="5">
        <f ca="1">IF(BS$4="",0,IF(SUMIFS(CapEx!71:71,CapEx!$4:$4,"&lt;="&amp;BS$7)-SUMIFS(CapEx!24:24,CapEx!$4:$4,"&lt;="&amp;BS$7)&gt;0,SUMIFS(CapEx!71:71,CapEx!$4:$4,"&lt;="&amp;BS$7)-SUMIFS(CapEx!24:24,CapEx!$4:$4,"&lt;="&amp;BS$7),0))</f>
        <v>0</v>
      </c>
      <c r="BT14" s="5">
        <f ca="1">IF(BT$4="",0,IF(SUMIFS(CapEx!71:71,CapEx!$4:$4,"&lt;="&amp;BT$7)-SUMIFS(CapEx!24:24,CapEx!$4:$4,"&lt;="&amp;BT$7)&gt;0,SUMIFS(CapEx!71:71,CapEx!$4:$4,"&lt;="&amp;BT$7)-SUMIFS(CapEx!24:24,CapEx!$4:$4,"&lt;="&amp;BT$7),0))</f>
        <v>0</v>
      </c>
      <c r="BU14" s="5">
        <f ca="1">IF(BU$4="",0,IF(SUMIFS(CapEx!71:71,CapEx!$4:$4,"&lt;="&amp;BU$7)-SUMIFS(CapEx!24:24,CapEx!$4:$4,"&lt;="&amp;BU$7)&gt;0,SUMIFS(CapEx!71:71,CapEx!$4:$4,"&lt;="&amp;BU$7)-SUMIFS(CapEx!24:24,CapEx!$4:$4,"&lt;="&amp;BU$7),0))</f>
        <v>0</v>
      </c>
      <c r="BV14" s="5">
        <f ca="1">IF(BV$4="",0,IF(SUMIFS(CapEx!71:71,CapEx!$4:$4,"&lt;="&amp;BV$7)-SUMIFS(CapEx!24:24,CapEx!$4:$4,"&lt;="&amp;BV$7)&gt;0,SUMIFS(CapEx!71:71,CapEx!$4:$4,"&lt;="&amp;BV$7)-SUMIFS(CapEx!24:24,CapEx!$4:$4,"&lt;="&amp;BV$7),0))</f>
        <v>0</v>
      </c>
      <c r="BW14" s="5">
        <f ca="1">IF(BW$4="",0,IF(SUMIFS(CapEx!71:71,CapEx!$4:$4,"&lt;="&amp;BW$7)-SUMIFS(CapEx!24:24,CapEx!$4:$4,"&lt;="&amp;BW$7)&gt;0,SUMIFS(CapEx!71:71,CapEx!$4:$4,"&lt;="&amp;BW$7)-SUMIFS(CapEx!24:24,CapEx!$4:$4,"&lt;="&amp;BW$7),0))</f>
        <v>0</v>
      </c>
      <c r="BX14" s="5">
        <f ca="1">IF(BX$4="",0,IF(SUMIFS(CapEx!71:71,CapEx!$4:$4,"&lt;="&amp;BX$7)-SUMIFS(CapEx!24:24,CapEx!$4:$4,"&lt;="&amp;BX$7)&gt;0,SUMIFS(CapEx!71:71,CapEx!$4:$4,"&lt;="&amp;BX$7)-SUMIFS(CapEx!24:24,CapEx!$4:$4,"&lt;="&amp;BX$7),0))</f>
        <v>0</v>
      </c>
      <c r="BY14" s="5">
        <f ca="1">IF(BY$4="",0,IF(SUMIFS(CapEx!71:71,CapEx!$4:$4,"&lt;="&amp;BY$7)-SUMIFS(CapEx!24:24,CapEx!$4:$4,"&lt;="&amp;BY$7)&gt;0,SUMIFS(CapEx!71:71,CapEx!$4:$4,"&lt;="&amp;BY$7)-SUMIFS(CapEx!24:24,CapEx!$4:$4,"&lt;="&amp;BY$7),0))</f>
        <v>0</v>
      </c>
      <c r="BZ14" s="5">
        <f ca="1">IF(BZ$4="",0,IF(SUMIFS(CapEx!71:71,CapEx!$4:$4,"&lt;="&amp;BZ$7)-SUMIFS(CapEx!24:24,CapEx!$4:$4,"&lt;="&amp;BZ$7)&gt;0,SUMIFS(CapEx!71:71,CapEx!$4:$4,"&lt;="&amp;BZ$7)-SUMIFS(CapEx!24:24,CapEx!$4:$4,"&lt;="&amp;BZ$7),0))</f>
        <v>0</v>
      </c>
      <c r="CA14" s="5">
        <f ca="1">IF(CA$4="",0,IF(SUMIFS(CapEx!71:71,CapEx!$4:$4,"&lt;="&amp;CA$7)-SUMIFS(CapEx!24:24,CapEx!$4:$4,"&lt;="&amp;CA$7)&gt;0,SUMIFS(CapEx!71:71,CapEx!$4:$4,"&lt;="&amp;CA$7)-SUMIFS(CapEx!24:24,CapEx!$4:$4,"&lt;="&amp;CA$7),0))</f>
        <v>0</v>
      </c>
      <c r="CB14" s="5">
        <f ca="1">IF(CB$4="",0,IF(SUMIFS(CapEx!71:71,CapEx!$4:$4,"&lt;="&amp;CB$7)-SUMIFS(CapEx!24:24,CapEx!$4:$4,"&lt;="&amp;CB$7)&gt;0,SUMIFS(CapEx!71:71,CapEx!$4:$4,"&lt;="&amp;CB$7)-SUMIFS(CapEx!24:24,CapEx!$4:$4,"&lt;="&amp;CB$7),0))</f>
        <v>0</v>
      </c>
      <c r="CC14" s="5">
        <f ca="1">IF(CC$4="",0,IF(SUMIFS(CapEx!71:71,CapEx!$4:$4,"&lt;="&amp;CC$7)-SUMIFS(CapEx!24:24,CapEx!$4:$4,"&lt;="&amp;CC$7)&gt;0,SUMIFS(CapEx!71:71,CapEx!$4:$4,"&lt;="&amp;CC$7)-SUMIFS(CapEx!24:24,CapEx!$4:$4,"&lt;="&amp;CC$7),0))</f>
        <v>0</v>
      </c>
      <c r="CD14" s="5">
        <f ca="1">IF(CD$4="",0,IF(SUMIFS(CapEx!71:71,CapEx!$4:$4,"&lt;="&amp;CD$7)-SUMIFS(CapEx!24:24,CapEx!$4:$4,"&lt;="&amp;CD$7)&gt;0,SUMIFS(CapEx!71:71,CapEx!$4:$4,"&lt;="&amp;CD$7)-SUMIFS(CapEx!24:24,CapEx!$4:$4,"&lt;="&amp;CD$7),0))</f>
        <v>0</v>
      </c>
      <c r="CE14" s="5">
        <f ca="1">IF(CE$4="",0,IF(SUMIFS(CapEx!71:71,CapEx!$4:$4,"&lt;="&amp;CE$7)-SUMIFS(CapEx!24:24,CapEx!$4:$4,"&lt;="&amp;CE$7)&gt;0,SUMIFS(CapEx!71:71,CapEx!$4:$4,"&lt;="&amp;CE$7)-SUMIFS(CapEx!24:24,CapEx!$4:$4,"&lt;="&amp;CE$7),0))</f>
        <v>0</v>
      </c>
      <c r="CF14" s="5">
        <f ca="1">IF(CF$4="",0,IF(SUMIFS(CapEx!71:71,CapEx!$4:$4,"&lt;="&amp;CF$7)-SUMIFS(CapEx!24:24,CapEx!$4:$4,"&lt;="&amp;CF$7)&gt;0,SUMIFS(CapEx!71:71,CapEx!$4:$4,"&lt;="&amp;CF$7)-SUMIFS(CapEx!24:24,CapEx!$4:$4,"&lt;="&amp;CF$7),0))</f>
        <v>0</v>
      </c>
    </row>
    <row r="15" spans="2:84" x14ac:dyDescent="0.3">
      <c r="B15" s="13">
        <f>ROW()</f>
        <v>15</v>
      </c>
      <c r="H15" s="1" t="str">
        <f t="shared" si="2"/>
        <v>АКТИВЫ</v>
      </c>
      <c r="I15" s="1" t="str">
        <f>Finance!H59</f>
        <v>Оборудование приобретенное в лизинг</v>
      </c>
      <c r="M15" s="53" t="s">
        <v>18</v>
      </c>
      <c r="U15" s="5">
        <f t="shared" ca="1" si="3"/>
        <v>0</v>
      </c>
      <c r="X15" s="5">
        <f ca="1">IF(X$4="",0,SUMIFS(Finance!55:55,Finance!$4:$4,"&lt;="&amp;X$7)-SUMIFS(Finance!57:57,Finance!$4:$4,"&lt;="&amp;X$7))</f>
        <v>0</v>
      </c>
      <c r="Y15" s="5">
        <f ca="1">IF(Y$4="",0,SUMIFS(Finance!55:55,Finance!$4:$4,"&lt;="&amp;Y$7)-SUMIFS(Finance!57:57,Finance!$4:$4,"&lt;="&amp;Y$7))</f>
        <v>0</v>
      </c>
      <c r="Z15" s="5">
        <f ca="1">IF(Z$4="",0,SUMIFS(Finance!55:55,Finance!$4:$4,"&lt;="&amp;Z$7)-SUMIFS(Finance!57:57,Finance!$4:$4,"&lt;="&amp;Z$7))</f>
        <v>0</v>
      </c>
      <c r="AA15" s="5">
        <f ca="1">IF(AA$4="",0,SUMIFS(Finance!55:55,Finance!$4:$4,"&lt;="&amp;AA$7)-SUMIFS(Finance!57:57,Finance!$4:$4,"&lt;="&amp;AA$7))</f>
        <v>0</v>
      </c>
      <c r="AB15" s="5">
        <f ca="1">IF(AB$4="",0,SUMIFS(Finance!55:55,Finance!$4:$4,"&lt;="&amp;AB$7)-SUMIFS(Finance!57:57,Finance!$4:$4,"&lt;="&amp;AB$7))</f>
        <v>0</v>
      </c>
      <c r="AC15" s="5">
        <f ca="1">IF(AC$4="",0,SUMIFS(Finance!55:55,Finance!$4:$4,"&lt;="&amp;AC$7)-SUMIFS(Finance!57:57,Finance!$4:$4,"&lt;="&amp;AC$7))</f>
        <v>0</v>
      </c>
      <c r="AD15" s="5">
        <f ca="1">IF(AD$4="",0,SUMIFS(Finance!55:55,Finance!$4:$4,"&lt;="&amp;AD$7)-SUMIFS(Finance!57:57,Finance!$4:$4,"&lt;="&amp;AD$7))</f>
        <v>0</v>
      </c>
      <c r="AE15" s="5">
        <f ca="1">IF(AE$4="",0,SUMIFS(Finance!55:55,Finance!$4:$4,"&lt;="&amp;AE$7)-SUMIFS(Finance!57:57,Finance!$4:$4,"&lt;="&amp;AE$7))</f>
        <v>0</v>
      </c>
      <c r="AF15" s="5">
        <f ca="1">IF(AF$4="",0,SUMIFS(Finance!55:55,Finance!$4:$4,"&lt;="&amp;AF$7)-SUMIFS(Finance!57:57,Finance!$4:$4,"&lt;="&amp;AF$7))</f>
        <v>0</v>
      </c>
      <c r="AG15" s="5">
        <f ca="1">IF(AG$4="",0,SUMIFS(Finance!55:55,Finance!$4:$4,"&lt;="&amp;AG$7)-SUMIFS(Finance!57:57,Finance!$4:$4,"&lt;="&amp;AG$7))</f>
        <v>0</v>
      </c>
      <c r="AH15" s="5">
        <f ca="1">IF(AH$4="",0,SUMIFS(Finance!55:55,Finance!$4:$4,"&lt;="&amp;AH$7)-SUMIFS(Finance!57:57,Finance!$4:$4,"&lt;="&amp;AH$7))</f>
        <v>0</v>
      </c>
      <c r="AI15" s="5">
        <f ca="1">IF(AI$4="",0,SUMIFS(Finance!55:55,Finance!$4:$4,"&lt;="&amp;AI$7)-SUMIFS(Finance!57:57,Finance!$4:$4,"&lt;="&amp;AI$7))</f>
        <v>0</v>
      </c>
      <c r="AJ15" s="5">
        <f ca="1">IF(AJ$4="",0,SUMIFS(Finance!55:55,Finance!$4:$4,"&lt;="&amp;AJ$7)-SUMIFS(Finance!57:57,Finance!$4:$4,"&lt;="&amp;AJ$7))</f>
        <v>0</v>
      </c>
      <c r="AK15" s="5">
        <f ca="1">IF(AK$4="",0,SUMIFS(Finance!55:55,Finance!$4:$4,"&lt;="&amp;AK$7)-SUMIFS(Finance!57:57,Finance!$4:$4,"&lt;="&amp;AK$7))</f>
        <v>0</v>
      </c>
      <c r="AL15" s="5">
        <f ca="1">IF(AL$4="",0,SUMIFS(Finance!55:55,Finance!$4:$4,"&lt;="&amp;AL$7)-SUMIFS(Finance!57:57,Finance!$4:$4,"&lt;="&amp;AL$7))</f>
        <v>0</v>
      </c>
      <c r="AM15" s="5">
        <f ca="1">IF(AM$4="",0,SUMIFS(Finance!55:55,Finance!$4:$4,"&lt;="&amp;AM$7)-SUMIFS(Finance!57:57,Finance!$4:$4,"&lt;="&amp;AM$7))</f>
        <v>0</v>
      </c>
      <c r="AN15" s="5">
        <f ca="1">IF(AN$4="",0,SUMIFS(Finance!55:55,Finance!$4:$4,"&lt;="&amp;AN$7)-SUMIFS(Finance!57:57,Finance!$4:$4,"&lt;="&amp;AN$7))</f>
        <v>0</v>
      </c>
      <c r="AO15" s="5">
        <f ca="1">IF(AO$4="",0,SUMIFS(Finance!55:55,Finance!$4:$4,"&lt;="&amp;AO$7)-SUMIFS(Finance!57:57,Finance!$4:$4,"&lt;="&amp;AO$7))</f>
        <v>0</v>
      </c>
      <c r="AP15" s="5">
        <f ca="1">IF(AP$4="",0,SUMIFS(Finance!55:55,Finance!$4:$4,"&lt;="&amp;AP$7)-SUMIFS(Finance!57:57,Finance!$4:$4,"&lt;="&amp;AP$7))</f>
        <v>0</v>
      </c>
      <c r="AQ15" s="5">
        <f ca="1">IF(AQ$4="",0,SUMIFS(Finance!55:55,Finance!$4:$4,"&lt;="&amp;AQ$7)-SUMIFS(Finance!57:57,Finance!$4:$4,"&lt;="&amp;AQ$7))</f>
        <v>0</v>
      </c>
      <c r="AR15" s="5">
        <f ca="1">IF(AR$4="",0,SUMIFS(Finance!55:55,Finance!$4:$4,"&lt;="&amp;AR$7)-SUMIFS(Finance!57:57,Finance!$4:$4,"&lt;="&amp;AR$7))</f>
        <v>0</v>
      </c>
      <c r="AS15" s="5">
        <f ca="1">IF(AS$4="",0,SUMIFS(Finance!55:55,Finance!$4:$4,"&lt;="&amp;AS$7)-SUMIFS(Finance!57:57,Finance!$4:$4,"&lt;="&amp;AS$7))</f>
        <v>0</v>
      </c>
      <c r="AT15" s="5">
        <f ca="1">IF(AT$4="",0,SUMIFS(Finance!55:55,Finance!$4:$4,"&lt;="&amp;AT$7)-SUMIFS(Finance!57:57,Finance!$4:$4,"&lt;="&amp;AT$7))</f>
        <v>0</v>
      </c>
      <c r="AU15" s="5">
        <f ca="1">IF(AU$4="",0,SUMIFS(Finance!55:55,Finance!$4:$4,"&lt;="&amp;AU$7)-SUMIFS(Finance!57:57,Finance!$4:$4,"&lt;="&amp;AU$7))</f>
        <v>0</v>
      </c>
      <c r="AV15" s="5">
        <f ca="1">IF(AV$4="",0,SUMIFS(Finance!55:55,Finance!$4:$4,"&lt;="&amp;AV$7)-SUMIFS(Finance!57:57,Finance!$4:$4,"&lt;="&amp;AV$7))</f>
        <v>0</v>
      </c>
      <c r="AW15" s="5">
        <f ca="1">IF(AW$4="",0,SUMIFS(Finance!55:55,Finance!$4:$4,"&lt;="&amp;AW$7)-SUMIFS(Finance!57:57,Finance!$4:$4,"&lt;="&amp;AW$7))</f>
        <v>0</v>
      </c>
      <c r="AX15" s="5">
        <f ca="1">IF(AX$4="",0,SUMIFS(Finance!55:55,Finance!$4:$4,"&lt;="&amp;AX$7)-SUMIFS(Finance!57:57,Finance!$4:$4,"&lt;="&amp;AX$7))</f>
        <v>0</v>
      </c>
      <c r="AY15" s="5">
        <f ca="1">IF(AY$4="",0,SUMIFS(Finance!55:55,Finance!$4:$4,"&lt;="&amp;AY$7)-SUMIFS(Finance!57:57,Finance!$4:$4,"&lt;="&amp;AY$7))</f>
        <v>0</v>
      </c>
      <c r="AZ15" s="5">
        <f ca="1">IF(AZ$4="",0,SUMIFS(Finance!55:55,Finance!$4:$4,"&lt;="&amp;AZ$7)-SUMIFS(Finance!57:57,Finance!$4:$4,"&lt;="&amp;AZ$7))</f>
        <v>0</v>
      </c>
      <c r="BA15" s="5">
        <f ca="1">IF(BA$4="",0,SUMIFS(Finance!55:55,Finance!$4:$4,"&lt;="&amp;BA$7)-SUMIFS(Finance!57:57,Finance!$4:$4,"&lt;="&amp;BA$7))</f>
        <v>0</v>
      </c>
      <c r="BB15" s="5">
        <f ca="1">IF(BB$4="",0,SUMIFS(Finance!55:55,Finance!$4:$4,"&lt;="&amp;BB$7)-SUMIFS(Finance!57:57,Finance!$4:$4,"&lt;="&amp;BB$7))</f>
        <v>0</v>
      </c>
      <c r="BC15" s="5">
        <f ca="1">IF(BC$4="",0,SUMIFS(Finance!55:55,Finance!$4:$4,"&lt;="&amp;BC$7)-SUMIFS(Finance!57:57,Finance!$4:$4,"&lt;="&amp;BC$7))</f>
        <v>0</v>
      </c>
      <c r="BD15" s="5">
        <f ca="1">IF(BD$4="",0,SUMIFS(Finance!55:55,Finance!$4:$4,"&lt;="&amp;BD$7)-SUMIFS(Finance!57:57,Finance!$4:$4,"&lt;="&amp;BD$7))</f>
        <v>0</v>
      </c>
      <c r="BE15" s="5">
        <f ca="1">IF(BE$4="",0,SUMIFS(Finance!55:55,Finance!$4:$4,"&lt;="&amp;BE$7)-SUMIFS(Finance!57:57,Finance!$4:$4,"&lt;="&amp;BE$7))</f>
        <v>0</v>
      </c>
      <c r="BF15" s="5">
        <f ca="1">IF(BF$4="",0,SUMIFS(Finance!55:55,Finance!$4:$4,"&lt;="&amp;BF$7)-SUMIFS(Finance!57:57,Finance!$4:$4,"&lt;="&amp;BF$7))</f>
        <v>0</v>
      </c>
      <c r="BG15" s="5">
        <f ca="1">IF(BG$4="",0,SUMIFS(Finance!55:55,Finance!$4:$4,"&lt;="&amp;BG$7)-SUMIFS(Finance!57:57,Finance!$4:$4,"&lt;="&amp;BG$7))</f>
        <v>0</v>
      </c>
      <c r="BH15" s="5">
        <f ca="1">IF(BH$4="",0,SUMIFS(Finance!55:55,Finance!$4:$4,"&lt;="&amp;BH$7)-SUMIFS(Finance!57:57,Finance!$4:$4,"&lt;="&amp;BH$7))</f>
        <v>0</v>
      </c>
      <c r="BI15" s="5">
        <f ca="1">IF(BI$4="",0,SUMIFS(Finance!55:55,Finance!$4:$4,"&lt;="&amp;BI$7)-SUMIFS(Finance!57:57,Finance!$4:$4,"&lt;="&amp;BI$7))</f>
        <v>0</v>
      </c>
      <c r="BJ15" s="5">
        <f ca="1">IF(BJ$4="",0,SUMIFS(Finance!55:55,Finance!$4:$4,"&lt;="&amp;BJ$7)-SUMIFS(Finance!57:57,Finance!$4:$4,"&lt;="&amp;BJ$7))</f>
        <v>0</v>
      </c>
      <c r="BK15" s="5">
        <f ca="1">IF(BK$4="",0,SUMIFS(Finance!55:55,Finance!$4:$4,"&lt;="&amp;BK$7)-SUMIFS(Finance!57:57,Finance!$4:$4,"&lt;="&amp;BK$7))</f>
        <v>0</v>
      </c>
      <c r="BL15" s="5">
        <f ca="1">IF(BL$4="",0,SUMIFS(Finance!55:55,Finance!$4:$4,"&lt;="&amp;BL$7)-SUMIFS(Finance!57:57,Finance!$4:$4,"&lt;="&amp;BL$7))</f>
        <v>0</v>
      </c>
      <c r="BM15" s="5">
        <f ca="1">IF(BM$4="",0,SUMIFS(Finance!55:55,Finance!$4:$4,"&lt;="&amp;BM$7)-SUMIFS(Finance!57:57,Finance!$4:$4,"&lt;="&amp;BM$7))</f>
        <v>0</v>
      </c>
      <c r="BN15" s="5">
        <f ca="1">IF(BN$4="",0,SUMIFS(Finance!55:55,Finance!$4:$4,"&lt;="&amp;BN$7)-SUMIFS(Finance!57:57,Finance!$4:$4,"&lt;="&amp;BN$7))</f>
        <v>0</v>
      </c>
      <c r="BO15" s="5">
        <f ca="1">IF(BO$4="",0,SUMIFS(Finance!55:55,Finance!$4:$4,"&lt;="&amp;BO$7)-SUMIFS(Finance!57:57,Finance!$4:$4,"&lt;="&amp;BO$7))</f>
        <v>0</v>
      </c>
      <c r="BP15" s="5">
        <f ca="1">IF(BP$4="",0,SUMIFS(Finance!55:55,Finance!$4:$4,"&lt;="&amp;BP$7)-SUMIFS(Finance!57:57,Finance!$4:$4,"&lt;="&amp;BP$7))</f>
        <v>0</v>
      </c>
      <c r="BQ15" s="5">
        <f ca="1">IF(BQ$4="",0,SUMIFS(Finance!55:55,Finance!$4:$4,"&lt;="&amp;BQ$7)-SUMIFS(Finance!57:57,Finance!$4:$4,"&lt;="&amp;BQ$7))</f>
        <v>0</v>
      </c>
      <c r="BR15" s="5">
        <f ca="1">IF(BR$4="",0,SUMIFS(Finance!55:55,Finance!$4:$4,"&lt;="&amp;BR$7)-SUMIFS(Finance!57:57,Finance!$4:$4,"&lt;="&amp;BR$7))</f>
        <v>0</v>
      </c>
      <c r="BS15" s="5">
        <f ca="1">IF(BS$4="",0,SUMIFS(Finance!55:55,Finance!$4:$4,"&lt;="&amp;BS$7)-SUMIFS(Finance!57:57,Finance!$4:$4,"&lt;="&amp;BS$7))</f>
        <v>0</v>
      </c>
      <c r="BT15" s="5">
        <f ca="1">IF(BT$4="",0,SUMIFS(Finance!55:55,Finance!$4:$4,"&lt;="&amp;BT$7)-SUMIFS(Finance!57:57,Finance!$4:$4,"&lt;="&amp;BT$7))</f>
        <v>0</v>
      </c>
      <c r="BU15" s="5">
        <f ca="1">IF(BU$4="",0,SUMIFS(Finance!55:55,Finance!$4:$4,"&lt;="&amp;BU$7)-SUMIFS(Finance!57:57,Finance!$4:$4,"&lt;="&amp;BU$7))</f>
        <v>0</v>
      </c>
      <c r="BV15" s="5">
        <f ca="1">IF(BV$4="",0,SUMIFS(Finance!55:55,Finance!$4:$4,"&lt;="&amp;BV$7)-SUMIFS(Finance!57:57,Finance!$4:$4,"&lt;="&amp;BV$7))</f>
        <v>0</v>
      </c>
      <c r="BW15" s="5">
        <f ca="1">IF(BW$4="",0,SUMIFS(Finance!55:55,Finance!$4:$4,"&lt;="&amp;BW$7)-SUMIFS(Finance!57:57,Finance!$4:$4,"&lt;="&amp;BW$7))</f>
        <v>0</v>
      </c>
      <c r="BX15" s="5">
        <f ca="1">IF(BX$4="",0,SUMIFS(Finance!55:55,Finance!$4:$4,"&lt;="&amp;BX$7)-SUMIFS(Finance!57:57,Finance!$4:$4,"&lt;="&amp;BX$7))</f>
        <v>0</v>
      </c>
      <c r="BY15" s="5">
        <f ca="1">IF(BY$4="",0,SUMIFS(Finance!55:55,Finance!$4:$4,"&lt;="&amp;BY$7)-SUMIFS(Finance!57:57,Finance!$4:$4,"&lt;="&amp;BY$7))</f>
        <v>0</v>
      </c>
      <c r="BZ15" s="5">
        <f ca="1">IF(BZ$4="",0,SUMIFS(Finance!55:55,Finance!$4:$4,"&lt;="&amp;BZ$7)-SUMIFS(Finance!57:57,Finance!$4:$4,"&lt;="&amp;BZ$7))</f>
        <v>0</v>
      </c>
      <c r="CA15" s="5">
        <f ca="1">IF(CA$4="",0,SUMIFS(Finance!55:55,Finance!$4:$4,"&lt;="&amp;CA$7)-SUMIFS(Finance!57:57,Finance!$4:$4,"&lt;="&amp;CA$7))</f>
        <v>0</v>
      </c>
      <c r="CB15" s="5">
        <f ca="1">IF(CB$4="",0,SUMIFS(Finance!55:55,Finance!$4:$4,"&lt;="&amp;CB$7)-SUMIFS(Finance!57:57,Finance!$4:$4,"&lt;="&amp;CB$7))</f>
        <v>0</v>
      </c>
      <c r="CC15" s="5">
        <f ca="1">IF(CC$4="",0,SUMIFS(Finance!55:55,Finance!$4:$4,"&lt;="&amp;CC$7)-SUMIFS(Finance!57:57,Finance!$4:$4,"&lt;="&amp;CC$7))</f>
        <v>0</v>
      </c>
      <c r="CD15" s="5">
        <f ca="1">IF(CD$4="",0,SUMIFS(Finance!55:55,Finance!$4:$4,"&lt;="&amp;CD$7)-SUMIFS(Finance!57:57,Finance!$4:$4,"&lt;="&amp;CD$7))</f>
        <v>0</v>
      </c>
      <c r="CE15" s="5">
        <f ca="1">IF(CE$4="",0,SUMIFS(Finance!55:55,Finance!$4:$4,"&lt;="&amp;CE$7)-SUMIFS(Finance!57:57,Finance!$4:$4,"&lt;="&amp;CE$7))</f>
        <v>0</v>
      </c>
      <c r="CF15" s="5">
        <f ca="1">IF(CF$4="",0,SUMIFS(Finance!55:55,Finance!$4:$4,"&lt;="&amp;CF$7)-SUMIFS(Finance!57:57,Finance!$4:$4,"&lt;="&amp;CF$7))</f>
        <v>0</v>
      </c>
    </row>
    <row r="16" spans="2:84" x14ac:dyDescent="0.3">
      <c r="B16" s="13">
        <f>ROW()</f>
        <v>16</v>
      </c>
      <c r="H16" s="1" t="str">
        <f t="shared" si="2"/>
        <v>АКТИВЫ</v>
      </c>
      <c r="I16" s="1" t="str">
        <f>CapEx!J312</f>
        <v>Денежные средства</v>
      </c>
      <c r="M16" s="53" t="s">
        <v>18</v>
      </c>
      <c r="U16" s="5">
        <f t="shared" ca="1" si="3"/>
        <v>17500877.919653546</v>
      </c>
      <c r="X16" s="5">
        <f ca="1">IF(X$4="",0,SUMIFS(Finance!306:306,Finance!$4:$4,"&lt;="&amp;X$7))</f>
        <v>100000</v>
      </c>
      <c r="Y16" s="5">
        <f ca="1">IF(Y$4="",0,SUMIFS(Finance!306:306,Finance!$4:$4,"&lt;="&amp;Y$7))</f>
        <v>99999.999999999534</v>
      </c>
      <c r="Z16" s="5">
        <f ca="1">IF(Z$4="",0,SUMIFS(Finance!306:306,Finance!$4:$4,"&lt;="&amp;Z$7))</f>
        <v>4104994.0351733826</v>
      </c>
      <c r="AA16" s="5">
        <f ca="1">IF(AA$4="",0,SUMIFS(Finance!306:306,Finance!$4:$4,"&lt;="&amp;AA$7))</f>
        <v>11823092.494858298</v>
      </c>
      <c r="AB16" s="5">
        <f ca="1">IF(AB$4="",0,SUMIFS(Finance!306:306,Finance!$4:$4,"&lt;="&amp;AB$7))</f>
        <v>17500877.919653546</v>
      </c>
      <c r="AC16" s="5">
        <f ca="1">IF(AC$4="",0,SUMIFS(Finance!306:306,Finance!$4:$4,"&lt;="&amp;AC$7))</f>
        <v>0</v>
      </c>
      <c r="AD16" s="5">
        <f ca="1">IF(AD$4="",0,SUMIFS(Finance!306:306,Finance!$4:$4,"&lt;="&amp;AD$7))</f>
        <v>0</v>
      </c>
      <c r="AE16" s="5">
        <f ca="1">IF(AE$4="",0,SUMIFS(Finance!306:306,Finance!$4:$4,"&lt;="&amp;AE$7))</f>
        <v>0</v>
      </c>
      <c r="AF16" s="5">
        <f ca="1">IF(AF$4="",0,SUMIFS(Finance!306:306,Finance!$4:$4,"&lt;="&amp;AF$7))</f>
        <v>0</v>
      </c>
      <c r="AG16" s="5">
        <f ca="1">IF(AG$4="",0,SUMIFS(Finance!306:306,Finance!$4:$4,"&lt;="&amp;AG$7))</f>
        <v>0</v>
      </c>
      <c r="AH16" s="5">
        <f ca="1">IF(AH$4="",0,SUMIFS(Finance!306:306,Finance!$4:$4,"&lt;="&amp;AH$7))</f>
        <v>0</v>
      </c>
      <c r="AI16" s="5">
        <f ca="1">IF(AI$4="",0,SUMIFS(Finance!306:306,Finance!$4:$4,"&lt;="&amp;AI$7))</f>
        <v>0</v>
      </c>
      <c r="AJ16" s="5">
        <f ca="1">IF(AJ$4="",0,SUMIFS(Finance!306:306,Finance!$4:$4,"&lt;="&amp;AJ$7))</f>
        <v>0</v>
      </c>
      <c r="AK16" s="5">
        <f ca="1">IF(AK$4="",0,SUMIFS(Finance!306:306,Finance!$4:$4,"&lt;="&amp;AK$7))</f>
        <v>0</v>
      </c>
      <c r="AL16" s="5">
        <f ca="1">IF(AL$4="",0,SUMIFS(Finance!306:306,Finance!$4:$4,"&lt;="&amp;AL$7))</f>
        <v>0</v>
      </c>
      <c r="AM16" s="5">
        <f ca="1">IF(AM$4="",0,SUMIFS(Finance!306:306,Finance!$4:$4,"&lt;="&amp;AM$7))</f>
        <v>0</v>
      </c>
      <c r="AN16" s="5">
        <f ca="1">IF(AN$4="",0,SUMIFS(Finance!306:306,Finance!$4:$4,"&lt;="&amp;AN$7))</f>
        <v>0</v>
      </c>
      <c r="AO16" s="5">
        <f ca="1">IF(AO$4="",0,SUMIFS(Finance!306:306,Finance!$4:$4,"&lt;="&amp;AO$7))</f>
        <v>0</v>
      </c>
      <c r="AP16" s="5">
        <f ca="1">IF(AP$4="",0,SUMIFS(Finance!306:306,Finance!$4:$4,"&lt;="&amp;AP$7))</f>
        <v>0</v>
      </c>
      <c r="AQ16" s="5">
        <f ca="1">IF(AQ$4="",0,SUMIFS(Finance!306:306,Finance!$4:$4,"&lt;="&amp;AQ$7))</f>
        <v>0</v>
      </c>
      <c r="AR16" s="5">
        <f ca="1">IF(AR$4="",0,SUMIFS(Finance!306:306,Finance!$4:$4,"&lt;="&amp;AR$7))</f>
        <v>0</v>
      </c>
      <c r="AS16" s="5">
        <f ca="1">IF(AS$4="",0,SUMIFS(Finance!306:306,Finance!$4:$4,"&lt;="&amp;AS$7))</f>
        <v>0</v>
      </c>
      <c r="AT16" s="5">
        <f ca="1">IF(AT$4="",0,SUMIFS(Finance!306:306,Finance!$4:$4,"&lt;="&amp;AT$7))</f>
        <v>0</v>
      </c>
      <c r="AU16" s="5">
        <f ca="1">IF(AU$4="",0,SUMIFS(Finance!306:306,Finance!$4:$4,"&lt;="&amp;AU$7))</f>
        <v>0</v>
      </c>
      <c r="AV16" s="5">
        <f ca="1">IF(AV$4="",0,SUMIFS(Finance!306:306,Finance!$4:$4,"&lt;="&amp;AV$7))</f>
        <v>0</v>
      </c>
      <c r="AW16" s="5">
        <f ca="1">IF(AW$4="",0,SUMIFS(Finance!306:306,Finance!$4:$4,"&lt;="&amp;AW$7))</f>
        <v>0</v>
      </c>
      <c r="AX16" s="5">
        <f ca="1">IF(AX$4="",0,SUMIFS(Finance!306:306,Finance!$4:$4,"&lt;="&amp;AX$7))</f>
        <v>0</v>
      </c>
      <c r="AY16" s="5">
        <f ca="1">IF(AY$4="",0,SUMIFS(Finance!306:306,Finance!$4:$4,"&lt;="&amp;AY$7))</f>
        <v>0</v>
      </c>
      <c r="AZ16" s="5">
        <f ca="1">IF(AZ$4="",0,SUMIFS(Finance!306:306,Finance!$4:$4,"&lt;="&amp;AZ$7))</f>
        <v>0</v>
      </c>
      <c r="BA16" s="5">
        <f ca="1">IF(BA$4="",0,SUMIFS(Finance!306:306,Finance!$4:$4,"&lt;="&amp;BA$7))</f>
        <v>0</v>
      </c>
      <c r="BB16" s="5">
        <f ca="1">IF(BB$4="",0,SUMIFS(Finance!306:306,Finance!$4:$4,"&lt;="&amp;BB$7))</f>
        <v>0</v>
      </c>
      <c r="BC16" s="5">
        <f ca="1">IF(BC$4="",0,SUMIFS(Finance!306:306,Finance!$4:$4,"&lt;="&amp;BC$7))</f>
        <v>0</v>
      </c>
      <c r="BD16" s="5">
        <f ca="1">IF(BD$4="",0,SUMIFS(Finance!306:306,Finance!$4:$4,"&lt;="&amp;BD$7))</f>
        <v>0</v>
      </c>
      <c r="BE16" s="5">
        <f ca="1">IF(BE$4="",0,SUMIFS(Finance!306:306,Finance!$4:$4,"&lt;="&amp;BE$7))</f>
        <v>0</v>
      </c>
      <c r="BF16" s="5">
        <f ca="1">IF(BF$4="",0,SUMIFS(Finance!306:306,Finance!$4:$4,"&lt;="&amp;BF$7))</f>
        <v>0</v>
      </c>
      <c r="BG16" s="5">
        <f ca="1">IF(BG$4="",0,SUMIFS(Finance!306:306,Finance!$4:$4,"&lt;="&amp;BG$7))</f>
        <v>0</v>
      </c>
      <c r="BH16" s="5">
        <f ca="1">IF(BH$4="",0,SUMIFS(Finance!306:306,Finance!$4:$4,"&lt;="&amp;BH$7))</f>
        <v>0</v>
      </c>
      <c r="BI16" s="5">
        <f ca="1">IF(BI$4="",0,SUMIFS(Finance!306:306,Finance!$4:$4,"&lt;="&amp;BI$7))</f>
        <v>0</v>
      </c>
      <c r="BJ16" s="5">
        <f ca="1">IF(BJ$4="",0,SUMIFS(Finance!306:306,Finance!$4:$4,"&lt;="&amp;BJ$7))</f>
        <v>0</v>
      </c>
      <c r="BK16" s="5">
        <f ca="1">IF(BK$4="",0,SUMIFS(Finance!306:306,Finance!$4:$4,"&lt;="&amp;BK$7))</f>
        <v>0</v>
      </c>
      <c r="BL16" s="5">
        <f ca="1">IF(BL$4="",0,SUMIFS(Finance!306:306,Finance!$4:$4,"&lt;="&amp;BL$7))</f>
        <v>0</v>
      </c>
      <c r="BM16" s="5">
        <f ca="1">IF(BM$4="",0,SUMIFS(Finance!306:306,Finance!$4:$4,"&lt;="&amp;BM$7))</f>
        <v>0</v>
      </c>
      <c r="BN16" s="5">
        <f ca="1">IF(BN$4="",0,SUMIFS(Finance!306:306,Finance!$4:$4,"&lt;="&amp;BN$7))</f>
        <v>0</v>
      </c>
      <c r="BO16" s="5">
        <f ca="1">IF(BO$4="",0,SUMIFS(Finance!306:306,Finance!$4:$4,"&lt;="&amp;BO$7))</f>
        <v>0</v>
      </c>
      <c r="BP16" s="5">
        <f ca="1">IF(BP$4="",0,SUMIFS(Finance!306:306,Finance!$4:$4,"&lt;="&amp;BP$7))</f>
        <v>0</v>
      </c>
      <c r="BQ16" s="5">
        <f ca="1">IF(BQ$4="",0,SUMIFS(Finance!306:306,Finance!$4:$4,"&lt;="&amp;BQ$7))</f>
        <v>0</v>
      </c>
      <c r="BR16" s="5">
        <f ca="1">IF(BR$4="",0,SUMIFS(Finance!306:306,Finance!$4:$4,"&lt;="&amp;BR$7))</f>
        <v>0</v>
      </c>
      <c r="BS16" s="5">
        <f ca="1">IF(BS$4="",0,SUMIFS(Finance!306:306,Finance!$4:$4,"&lt;="&amp;BS$7))</f>
        <v>0</v>
      </c>
      <c r="BT16" s="5">
        <f ca="1">IF(BT$4="",0,SUMIFS(Finance!306:306,Finance!$4:$4,"&lt;="&amp;BT$7))</f>
        <v>0</v>
      </c>
      <c r="BU16" s="5">
        <f ca="1">IF(BU$4="",0,SUMIFS(Finance!306:306,Finance!$4:$4,"&lt;="&amp;BU$7))</f>
        <v>0</v>
      </c>
      <c r="BV16" s="5">
        <f ca="1">IF(BV$4="",0,SUMIFS(Finance!306:306,Finance!$4:$4,"&lt;="&amp;BV$7))</f>
        <v>0</v>
      </c>
      <c r="BW16" s="5">
        <f ca="1">IF(BW$4="",0,SUMIFS(Finance!306:306,Finance!$4:$4,"&lt;="&amp;BW$7))</f>
        <v>0</v>
      </c>
      <c r="BX16" s="5">
        <f ca="1">IF(BX$4="",0,SUMIFS(Finance!306:306,Finance!$4:$4,"&lt;="&amp;BX$7))</f>
        <v>0</v>
      </c>
      <c r="BY16" s="5">
        <f ca="1">IF(BY$4="",0,SUMIFS(Finance!306:306,Finance!$4:$4,"&lt;="&amp;BY$7))</f>
        <v>0</v>
      </c>
      <c r="BZ16" s="5">
        <f ca="1">IF(BZ$4="",0,SUMIFS(Finance!306:306,Finance!$4:$4,"&lt;="&amp;BZ$7))</f>
        <v>0</v>
      </c>
      <c r="CA16" s="5">
        <f ca="1">IF(CA$4="",0,SUMIFS(Finance!306:306,Finance!$4:$4,"&lt;="&amp;CA$7))</f>
        <v>0</v>
      </c>
      <c r="CB16" s="5">
        <f ca="1">IF(CB$4="",0,SUMIFS(Finance!306:306,Finance!$4:$4,"&lt;="&amp;CB$7))</f>
        <v>0</v>
      </c>
      <c r="CC16" s="5">
        <f ca="1">IF(CC$4="",0,SUMIFS(Finance!306:306,Finance!$4:$4,"&lt;="&amp;CC$7))</f>
        <v>0</v>
      </c>
      <c r="CD16" s="5">
        <f ca="1">IF(CD$4="",0,SUMIFS(Finance!306:306,Finance!$4:$4,"&lt;="&amp;CD$7))</f>
        <v>0</v>
      </c>
      <c r="CE16" s="5">
        <f ca="1">IF(CE$4="",0,SUMIFS(Finance!306:306,Finance!$4:$4,"&lt;="&amp;CE$7))</f>
        <v>0</v>
      </c>
      <c r="CF16" s="5">
        <f ca="1">IF(CF$4="",0,SUMIFS(Finance!306:306,Finance!$4:$4,"&lt;="&amp;CF$7))</f>
        <v>0</v>
      </c>
    </row>
    <row r="17" spans="2:84" x14ac:dyDescent="0.3">
      <c r="B17" s="13">
        <f>ROW()</f>
        <v>17</v>
      </c>
      <c r="H17" s="1" t="str">
        <f t="shared" si="2"/>
        <v>АКТИВЫ</v>
      </c>
      <c r="I17" s="1" t="str">
        <f>Finance!H231</f>
        <v>Размещение резервов на депозитах</v>
      </c>
      <c r="M17" s="53" t="s">
        <v>18</v>
      </c>
      <c r="U17" s="5">
        <f t="shared" ca="1" si="3"/>
        <v>0</v>
      </c>
      <c r="X17" s="5">
        <f ca="1">IF(X$4="",0,SUMIFS(Finance!231:231,Finance!$4:$4,"&lt;="&amp;X$7))</f>
        <v>0</v>
      </c>
      <c r="Y17" s="5">
        <f ca="1">IF(Y$4="",0,SUMIFS(Finance!231:231,Finance!$4:$4,"&lt;="&amp;Y$7))</f>
        <v>0</v>
      </c>
      <c r="Z17" s="5">
        <f ca="1">IF(Z$4="",0,SUMIFS(Finance!231:231,Finance!$4:$4,"&lt;="&amp;Z$7))</f>
        <v>0</v>
      </c>
      <c r="AA17" s="5">
        <f ca="1">IF(AA$4="",0,SUMIFS(Finance!231:231,Finance!$4:$4,"&lt;="&amp;AA$7))</f>
        <v>0</v>
      </c>
      <c r="AB17" s="5">
        <f ca="1">IF(AB$4="",0,SUMIFS(Finance!231:231,Finance!$4:$4,"&lt;="&amp;AB$7))</f>
        <v>0</v>
      </c>
      <c r="AC17" s="5">
        <f ca="1">IF(AC$4="",0,SUMIFS(Finance!231:231,Finance!$4:$4,"&lt;="&amp;AC$7))</f>
        <v>0</v>
      </c>
      <c r="AD17" s="5">
        <f ca="1">IF(AD$4="",0,SUMIFS(Finance!231:231,Finance!$4:$4,"&lt;="&amp;AD$7))</f>
        <v>0</v>
      </c>
      <c r="AE17" s="5">
        <f ca="1">IF(AE$4="",0,SUMIFS(Finance!231:231,Finance!$4:$4,"&lt;="&amp;AE$7))</f>
        <v>0</v>
      </c>
      <c r="AF17" s="5">
        <f ca="1">IF(AF$4="",0,SUMIFS(Finance!231:231,Finance!$4:$4,"&lt;="&amp;AF$7))</f>
        <v>0</v>
      </c>
      <c r="AG17" s="5">
        <f ca="1">IF(AG$4="",0,SUMIFS(Finance!231:231,Finance!$4:$4,"&lt;="&amp;AG$7))</f>
        <v>0</v>
      </c>
      <c r="AH17" s="5">
        <f ca="1">IF(AH$4="",0,SUMIFS(Finance!231:231,Finance!$4:$4,"&lt;="&amp;AH$7))</f>
        <v>0</v>
      </c>
      <c r="AI17" s="5">
        <f ca="1">IF(AI$4="",0,SUMIFS(Finance!231:231,Finance!$4:$4,"&lt;="&amp;AI$7))</f>
        <v>0</v>
      </c>
      <c r="AJ17" s="5">
        <f ca="1">IF(AJ$4="",0,SUMIFS(Finance!231:231,Finance!$4:$4,"&lt;="&amp;AJ$7))</f>
        <v>0</v>
      </c>
      <c r="AK17" s="5">
        <f ca="1">IF(AK$4="",0,SUMIFS(Finance!231:231,Finance!$4:$4,"&lt;="&amp;AK$7))</f>
        <v>0</v>
      </c>
      <c r="AL17" s="5">
        <f ca="1">IF(AL$4="",0,SUMIFS(Finance!231:231,Finance!$4:$4,"&lt;="&amp;AL$7))</f>
        <v>0</v>
      </c>
      <c r="AM17" s="5">
        <f ca="1">IF(AM$4="",0,SUMIFS(Finance!231:231,Finance!$4:$4,"&lt;="&amp;AM$7))</f>
        <v>0</v>
      </c>
      <c r="AN17" s="5">
        <f ca="1">IF(AN$4="",0,SUMIFS(Finance!231:231,Finance!$4:$4,"&lt;="&amp;AN$7))</f>
        <v>0</v>
      </c>
      <c r="AO17" s="5">
        <f ca="1">IF(AO$4="",0,SUMIFS(Finance!231:231,Finance!$4:$4,"&lt;="&amp;AO$7))</f>
        <v>0</v>
      </c>
      <c r="AP17" s="5">
        <f ca="1">IF(AP$4="",0,SUMIFS(Finance!231:231,Finance!$4:$4,"&lt;="&amp;AP$7))</f>
        <v>0</v>
      </c>
      <c r="AQ17" s="5">
        <f ca="1">IF(AQ$4="",0,SUMIFS(Finance!231:231,Finance!$4:$4,"&lt;="&amp;AQ$7))</f>
        <v>0</v>
      </c>
      <c r="AR17" s="5">
        <f ca="1">IF(AR$4="",0,SUMIFS(Finance!231:231,Finance!$4:$4,"&lt;="&amp;AR$7))</f>
        <v>0</v>
      </c>
      <c r="AS17" s="5">
        <f ca="1">IF(AS$4="",0,SUMIFS(Finance!231:231,Finance!$4:$4,"&lt;="&amp;AS$7))</f>
        <v>0</v>
      </c>
      <c r="AT17" s="5">
        <f ca="1">IF(AT$4="",0,SUMIFS(Finance!231:231,Finance!$4:$4,"&lt;="&amp;AT$7))</f>
        <v>0</v>
      </c>
      <c r="AU17" s="5">
        <f ca="1">IF(AU$4="",0,SUMIFS(Finance!231:231,Finance!$4:$4,"&lt;="&amp;AU$7))</f>
        <v>0</v>
      </c>
      <c r="AV17" s="5">
        <f ca="1">IF(AV$4="",0,SUMIFS(Finance!231:231,Finance!$4:$4,"&lt;="&amp;AV$7))</f>
        <v>0</v>
      </c>
      <c r="AW17" s="5">
        <f ca="1">IF(AW$4="",0,SUMIFS(Finance!231:231,Finance!$4:$4,"&lt;="&amp;AW$7))</f>
        <v>0</v>
      </c>
      <c r="AX17" s="5">
        <f ca="1">IF(AX$4="",0,SUMIFS(Finance!231:231,Finance!$4:$4,"&lt;="&amp;AX$7))</f>
        <v>0</v>
      </c>
      <c r="AY17" s="5">
        <f ca="1">IF(AY$4="",0,SUMIFS(Finance!231:231,Finance!$4:$4,"&lt;="&amp;AY$7))</f>
        <v>0</v>
      </c>
      <c r="AZ17" s="5">
        <f ca="1">IF(AZ$4="",0,SUMIFS(Finance!231:231,Finance!$4:$4,"&lt;="&amp;AZ$7))</f>
        <v>0</v>
      </c>
      <c r="BA17" s="5">
        <f ca="1">IF(BA$4="",0,SUMIFS(Finance!231:231,Finance!$4:$4,"&lt;="&amp;BA$7))</f>
        <v>0</v>
      </c>
      <c r="BB17" s="5">
        <f ca="1">IF(BB$4="",0,SUMIFS(Finance!231:231,Finance!$4:$4,"&lt;="&amp;BB$7))</f>
        <v>0</v>
      </c>
      <c r="BC17" s="5">
        <f ca="1">IF(BC$4="",0,SUMIFS(Finance!231:231,Finance!$4:$4,"&lt;="&amp;BC$7))</f>
        <v>0</v>
      </c>
      <c r="BD17" s="5">
        <f ca="1">IF(BD$4="",0,SUMIFS(Finance!231:231,Finance!$4:$4,"&lt;="&amp;BD$7))</f>
        <v>0</v>
      </c>
      <c r="BE17" s="5">
        <f ca="1">IF(BE$4="",0,SUMIFS(Finance!231:231,Finance!$4:$4,"&lt;="&amp;BE$7))</f>
        <v>0</v>
      </c>
      <c r="BF17" s="5">
        <f ca="1">IF(BF$4="",0,SUMIFS(Finance!231:231,Finance!$4:$4,"&lt;="&amp;BF$7))</f>
        <v>0</v>
      </c>
      <c r="BG17" s="5">
        <f ca="1">IF(BG$4="",0,SUMIFS(Finance!231:231,Finance!$4:$4,"&lt;="&amp;BG$7))</f>
        <v>0</v>
      </c>
      <c r="BH17" s="5">
        <f ca="1">IF(BH$4="",0,SUMIFS(Finance!231:231,Finance!$4:$4,"&lt;="&amp;BH$7))</f>
        <v>0</v>
      </c>
      <c r="BI17" s="5">
        <f ca="1">IF(BI$4="",0,SUMIFS(Finance!231:231,Finance!$4:$4,"&lt;="&amp;BI$7))</f>
        <v>0</v>
      </c>
      <c r="BJ17" s="5">
        <f ca="1">IF(BJ$4="",0,SUMIFS(Finance!231:231,Finance!$4:$4,"&lt;="&amp;BJ$7))</f>
        <v>0</v>
      </c>
      <c r="BK17" s="5">
        <f ca="1">IF(BK$4="",0,SUMIFS(Finance!231:231,Finance!$4:$4,"&lt;="&amp;BK$7))</f>
        <v>0</v>
      </c>
      <c r="BL17" s="5">
        <f ca="1">IF(BL$4="",0,SUMIFS(Finance!231:231,Finance!$4:$4,"&lt;="&amp;BL$7))</f>
        <v>0</v>
      </c>
      <c r="BM17" s="5">
        <f ca="1">IF(BM$4="",0,SUMIFS(Finance!231:231,Finance!$4:$4,"&lt;="&amp;BM$7))</f>
        <v>0</v>
      </c>
      <c r="BN17" s="5">
        <f ca="1">IF(BN$4="",0,SUMIFS(Finance!231:231,Finance!$4:$4,"&lt;="&amp;BN$7))</f>
        <v>0</v>
      </c>
      <c r="BO17" s="5">
        <f ca="1">IF(BO$4="",0,SUMIFS(Finance!231:231,Finance!$4:$4,"&lt;="&amp;BO$7))</f>
        <v>0</v>
      </c>
      <c r="BP17" s="5">
        <f ca="1">IF(BP$4="",0,SUMIFS(Finance!231:231,Finance!$4:$4,"&lt;="&amp;BP$7))</f>
        <v>0</v>
      </c>
      <c r="BQ17" s="5">
        <f ca="1">IF(BQ$4="",0,SUMIFS(Finance!231:231,Finance!$4:$4,"&lt;="&amp;BQ$7))</f>
        <v>0</v>
      </c>
      <c r="BR17" s="5">
        <f ca="1">IF(BR$4="",0,SUMIFS(Finance!231:231,Finance!$4:$4,"&lt;="&amp;BR$7))</f>
        <v>0</v>
      </c>
      <c r="BS17" s="5">
        <f ca="1">IF(BS$4="",0,SUMIFS(Finance!231:231,Finance!$4:$4,"&lt;="&amp;BS$7))</f>
        <v>0</v>
      </c>
      <c r="BT17" s="5">
        <f ca="1">IF(BT$4="",0,SUMIFS(Finance!231:231,Finance!$4:$4,"&lt;="&amp;BT$7))</f>
        <v>0</v>
      </c>
      <c r="BU17" s="5">
        <f ca="1">IF(BU$4="",0,SUMIFS(Finance!231:231,Finance!$4:$4,"&lt;="&amp;BU$7))</f>
        <v>0</v>
      </c>
      <c r="BV17" s="5">
        <f ca="1">IF(BV$4="",0,SUMIFS(Finance!231:231,Finance!$4:$4,"&lt;="&amp;BV$7))</f>
        <v>0</v>
      </c>
      <c r="BW17" s="5">
        <f ca="1">IF(BW$4="",0,SUMIFS(Finance!231:231,Finance!$4:$4,"&lt;="&amp;BW$7))</f>
        <v>0</v>
      </c>
      <c r="BX17" s="5">
        <f ca="1">IF(BX$4="",0,SUMIFS(Finance!231:231,Finance!$4:$4,"&lt;="&amp;BX$7))</f>
        <v>0</v>
      </c>
      <c r="BY17" s="5">
        <f ca="1">IF(BY$4="",0,SUMIFS(Finance!231:231,Finance!$4:$4,"&lt;="&amp;BY$7))</f>
        <v>0</v>
      </c>
      <c r="BZ17" s="5">
        <f ca="1">IF(BZ$4="",0,SUMIFS(Finance!231:231,Finance!$4:$4,"&lt;="&amp;BZ$7))</f>
        <v>0</v>
      </c>
      <c r="CA17" s="5">
        <f ca="1">IF(CA$4="",0,SUMIFS(Finance!231:231,Finance!$4:$4,"&lt;="&amp;CA$7))</f>
        <v>0</v>
      </c>
      <c r="CB17" s="5">
        <f ca="1">IF(CB$4="",0,SUMIFS(Finance!231:231,Finance!$4:$4,"&lt;="&amp;CB$7))</f>
        <v>0</v>
      </c>
      <c r="CC17" s="5">
        <f ca="1">IF(CC$4="",0,SUMIFS(Finance!231:231,Finance!$4:$4,"&lt;="&amp;CC$7))</f>
        <v>0</v>
      </c>
      <c r="CD17" s="5">
        <f ca="1">IF(CD$4="",0,SUMIFS(Finance!231:231,Finance!$4:$4,"&lt;="&amp;CD$7))</f>
        <v>0</v>
      </c>
      <c r="CE17" s="5">
        <f ca="1">IF(CE$4="",0,SUMIFS(Finance!231:231,Finance!$4:$4,"&lt;="&amp;CE$7))</f>
        <v>0</v>
      </c>
      <c r="CF17" s="5">
        <f ca="1">IF(CF$4="",0,SUMIFS(Finance!231:231,Finance!$4:$4,"&lt;="&amp;CF$7))</f>
        <v>0</v>
      </c>
    </row>
    <row r="18" spans="2:84" x14ac:dyDescent="0.3">
      <c r="B18" s="13">
        <f>ROW()</f>
        <v>18</v>
      </c>
      <c r="H18" s="1" t="str">
        <f t="shared" si="2"/>
        <v>АКТИВЫ</v>
      </c>
      <c r="I18" s="1" t="str">
        <f>Finance!H236</f>
        <v>Резервы под займы третьим лицам</v>
      </c>
      <c r="M18" s="53" t="s">
        <v>18</v>
      </c>
      <c r="U18" s="5">
        <f t="shared" ca="1" si="3"/>
        <v>0</v>
      </c>
      <c r="X18" s="5">
        <f ca="1">IF(X$4="",0,SUMIFS(Finance!236:236,Finance!$4:$4,"&lt;="&amp;X$7))</f>
        <v>0</v>
      </c>
      <c r="Y18" s="5">
        <f ca="1">IF(Y$4="",0,SUMIFS(Finance!236:236,Finance!$4:$4,"&lt;="&amp;Y$7))</f>
        <v>0</v>
      </c>
      <c r="Z18" s="5">
        <f ca="1">IF(Z$4="",0,SUMIFS(Finance!236:236,Finance!$4:$4,"&lt;="&amp;Z$7))</f>
        <v>0</v>
      </c>
      <c r="AA18" s="5">
        <f ca="1">IF(AA$4="",0,SUMIFS(Finance!236:236,Finance!$4:$4,"&lt;="&amp;AA$7))</f>
        <v>0</v>
      </c>
      <c r="AB18" s="5">
        <f ca="1">IF(AB$4="",0,SUMIFS(Finance!236:236,Finance!$4:$4,"&lt;="&amp;AB$7))</f>
        <v>0</v>
      </c>
      <c r="AC18" s="5">
        <f ca="1">IF(AC$4="",0,SUMIFS(Finance!236:236,Finance!$4:$4,"&lt;="&amp;AC$7))</f>
        <v>0</v>
      </c>
      <c r="AD18" s="5">
        <f ca="1">IF(AD$4="",0,SUMIFS(Finance!236:236,Finance!$4:$4,"&lt;="&amp;AD$7))</f>
        <v>0</v>
      </c>
      <c r="AE18" s="5">
        <f ca="1">IF(AE$4="",0,SUMIFS(Finance!236:236,Finance!$4:$4,"&lt;="&amp;AE$7))</f>
        <v>0</v>
      </c>
      <c r="AF18" s="5">
        <f ca="1">IF(AF$4="",0,SUMIFS(Finance!236:236,Finance!$4:$4,"&lt;="&amp;AF$7))</f>
        <v>0</v>
      </c>
      <c r="AG18" s="5">
        <f ca="1">IF(AG$4="",0,SUMIFS(Finance!236:236,Finance!$4:$4,"&lt;="&amp;AG$7))</f>
        <v>0</v>
      </c>
      <c r="AH18" s="5">
        <f ca="1">IF(AH$4="",0,SUMIFS(Finance!236:236,Finance!$4:$4,"&lt;="&amp;AH$7))</f>
        <v>0</v>
      </c>
      <c r="AI18" s="5">
        <f ca="1">IF(AI$4="",0,SUMIFS(Finance!236:236,Finance!$4:$4,"&lt;="&amp;AI$7))</f>
        <v>0</v>
      </c>
      <c r="AJ18" s="5">
        <f ca="1">IF(AJ$4="",0,SUMIFS(Finance!236:236,Finance!$4:$4,"&lt;="&amp;AJ$7))</f>
        <v>0</v>
      </c>
      <c r="AK18" s="5">
        <f ca="1">IF(AK$4="",0,SUMIFS(Finance!236:236,Finance!$4:$4,"&lt;="&amp;AK$7))</f>
        <v>0</v>
      </c>
      <c r="AL18" s="5">
        <f ca="1">IF(AL$4="",0,SUMIFS(Finance!236:236,Finance!$4:$4,"&lt;="&amp;AL$7))</f>
        <v>0</v>
      </c>
      <c r="AM18" s="5">
        <f ca="1">IF(AM$4="",0,SUMIFS(Finance!236:236,Finance!$4:$4,"&lt;="&amp;AM$7))</f>
        <v>0</v>
      </c>
      <c r="AN18" s="5">
        <f ca="1">IF(AN$4="",0,SUMIFS(Finance!236:236,Finance!$4:$4,"&lt;="&amp;AN$7))</f>
        <v>0</v>
      </c>
      <c r="AO18" s="5">
        <f ca="1">IF(AO$4="",0,SUMIFS(Finance!236:236,Finance!$4:$4,"&lt;="&amp;AO$7))</f>
        <v>0</v>
      </c>
      <c r="AP18" s="5">
        <f ca="1">IF(AP$4="",0,SUMIFS(Finance!236:236,Finance!$4:$4,"&lt;="&amp;AP$7))</f>
        <v>0</v>
      </c>
      <c r="AQ18" s="5">
        <f ca="1">IF(AQ$4="",0,SUMIFS(Finance!236:236,Finance!$4:$4,"&lt;="&amp;AQ$7))</f>
        <v>0</v>
      </c>
      <c r="AR18" s="5">
        <f ca="1">IF(AR$4="",0,SUMIFS(Finance!236:236,Finance!$4:$4,"&lt;="&amp;AR$7))</f>
        <v>0</v>
      </c>
      <c r="AS18" s="5">
        <f ca="1">IF(AS$4="",0,SUMIFS(Finance!236:236,Finance!$4:$4,"&lt;="&amp;AS$7))</f>
        <v>0</v>
      </c>
      <c r="AT18" s="5">
        <f ca="1">IF(AT$4="",0,SUMIFS(Finance!236:236,Finance!$4:$4,"&lt;="&amp;AT$7))</f>
        <v>0</v>
      </c>
      <c r="AU18" s="5">
        <f ca="1">IF(AU$4="",0,SUMIFS(Finance!236:236,Finance!$4:$4,"&lt;="&amp;AU$7))</f>
        <v>0</v>
      </c>
      <c r="AV18" s="5">
        <f ca="1">IF(AV$4="",0,SUMIFS(Finance!236:236,Finance!$4:$4,"&lt;="&amp;AV$7))</f>
        <v>0</v>
      </c>
      <c r="AW18" s="5">
        <f ca="1">IF(AW$4="",0,SUMIFS(Finance!236:236,Finance!$4:$4,"&lt;="&amp;AW$7))</f>
        <v>0</v>
      </c>
      <c r="AX18" s="5">
        <f ca="1">IF(AX$4="",0,SUMIFS(Finance!236:236,Finance!$4:$4,"&lt;="&amp;AX$7))</f>
        <v>0</v>
      </c>
      <c r="AY18" s="5">
        <f ca="1">IF(AY$4="",0,SUMIFS(Finance!236:236,Finance!$4:$4,"&lt;="&amp;AY$7))</f>
        <v>0</v>
      </c>
      <c r="AZ18" s="5">
        <f ca="1">IF(AZ$4="",0,SUMIFS(Finance!236:236,Finance!$4:$4,"&lt;="&amp;AZ$7))</f>
        <v>0</v>
      </c>
      <c r="BA18" s="5">
        <f ca="1">IF(BA$4="",0,SUMIFS(Finance!236:236,Finance!$4:$4,"&lt;="&amp;BA$7))</f>
        <v>0</v>
      </c>
      <c r="BB18" s="5">
        <f ca="1">IF(BB$4="",0,SUMIFS(Finance!236:236,Finance!$4:$4,"&lt;="&amp;BB$7))</f>
        <v>0</v>
      </c>
      <c r="BC18" s="5">
        <f ca="1">IF(BC$4="",0,SUMIFS(Finance!236:236,Finance!$4:$4,"&lt;="&amp;BC$7))</f>
        <v>0</v>
      </c>
      <c r="BD18" s="5">
        <f ca="1">IF(BD$4="",0,SUMIFS(Finance!236:236,Finance!$4:$4,"&lt;="&amp;BD$7))</f>
        <v>0</v>
      </c>
      <c r="BE18" s="5">
        <f ca="1">IF(BE$4="",0,SUMIFS(Finance!236:236,Finance!$4:$4,"&lt;="&amp;BE$7))</f>
        <v>0</v>
      </c>
      <c r="BF18" s="5">
        <f ca="1">IF(BF$4="",0,SUMIFS(Finance!236:236,Finance!$4:$4,"&lt;="&amp;BF$7))</f>
        <v>0</v>
      </c>
      <c r="BG18" s="5">
        <f ca="1">IF(BG$4="",0,SUMIFS(Finance!236:236,Finance!$4:$4,"&lt;="&amp;BG$7))</f>
        <v>0</v>
      </c>
      <c r="BH18" s="5">
        <f ca="1">IF(BH$4="",0,SUMIFS(Finance!236:236,Finance!$4:$4,"&lt;="&amp;BH$7))</f>
        <v>0</v>
      </c>
      <c r="BI18" s="5">
        <f ca="1">IF(BI$4="",0,SUMIFS(Finance!236:236,Finance!$4:$4,"&lt;="&amp;BI$7))</f>
        <v>0</v>
      </c>
      <c r="BJ18" s="5">
        <f ca="1">IF(BJ$4="",0,SUMIFS(Finance!236:236,Finance!$4:$4,"&lt;="&amp;BJ$7))</f>
        <v>0</v>
      </c>
      <c r="BK18" s="5">
        <f ca="1">IF(BK$4="",0,SUMIFS(Finance!236:236,Finance!$4:$4,"&lt;="&amp;BK$7))</f>
        <v>0</v>
      </c>
      <c r="BL18" s="5">
        <f ca="1">IF(BL$4="",0,SUMIFS(Finance!236:236,Finance!$4:$4,"&lt;="&amp;BL$7))</f>
        <v>0</v>
      </c>
      <c r="BM18" s="5">
        <f ca="1">IF(BM$4="",0,SUMIFS(Finance!236:236,Finance!$4:$4,"&lt;="&amp;BM$7))</f>
        <v>0</v>
      </c>
      <c r="BN18" s="5">
        <f ca="1">IF(BN$4="",0,SUMIFS(Finance!236:236,Finance!$4:$4,"&lt;="&amp;BN$7))</f>
        <v>0</v>
      </c>
      <c r="BO18" s="5">
        <f ca="1">IF(BO$4="",0,SUMIFS(Finance!236:236,Finance!$4:$4,"&lt;="&amp;BO$7))</f>
        <v>0</v>
      </c>
      <c r="BP18" s="5">
        <f ca="1">IF(BP$4="",0,SUMIFS(Finance!236:236,Finance!$4:$4,"&lt;="&amp;BP$7))</f>
        <v>0</v>
      </c>
      <c r="BQ18" s="5">
        <f ca="1">IF(BQ$4="",0,SUMIFS(Finance!236:236,Finance!$4:$4,"&lt;="&amp;BQ$7))</f>
        <v>0</v>
      </c>
      <c r="BR18" s="5">
        <f ca="1">IF(BR$4="",0,SUMIFS(Finance!236:236,Finance!$4:$4,"&lt;="&amp;BR$7))</f>
        <v>0</v>
      </c>
      <c r="BS18" s="5">
        <f ca="1">IF(BS$4="",0,SUMIFS(Finance!236:236,Finance!$4:$4,"&lt;="&amp;BS$7))</f>
        <v>0</v>
      </c>
      <c r="BT18" s="5">
        <f ca="1">IF(BT$4="",0,SUMIFS(Finance!236:236,Finance!$4:$4,"&lt;="&amp;BT$7))</f>
        <v>0</v>
      </c>
      <c r="BU18" s="5">
        <f ca="1">IF(BU$4="",0,SUMIFS(Finance!236:236,Finance!$4:$4,"&lt;="&amp;BU$7))</f>
        <v>0</v>
      </c>
      <c r="BV18" s="5">
        <f ca="1">IF(BV$4="",0,SUMIFS(Finance!236:236,Finance!$4:$4,"&lt;="&amp;BV$7))</f>
        <v>0</v>
      </c>
      <c r="BW18" s="5">
        <f ca="1">IF(BW$4="",0,SUMIFS(Finance!236:236,Finance!$4:$4,"&lt;="&amp;BW$7))</f>
        <v>0</v>
      </c>
      <c r="BX18" s="5">
        <f ca="1">IF(BX$4="",0,SUMIFS(Finance!236:236,Finance!$4:$4,"&lt;="&amp;BX$7))</f>
        <v>0</v>
      </c>
      <c r="BY18" s="5">
        <f ca="1">IF(BY$4="",0,SUMIFS(Finance!236:236,Finance!$4:$4,"&lt;="&amp;BY$7))</f>
        <v>0</v>
      </c>
      <c r="BZ18" s="5">
        <f ca="1">IF(BZ$4="",0,SUMIFS(Finance!236:236,Finance!$4:$4,"&lt;="&amp;BZ$7))</f>
        <v>0</v>
      </c>
      <c r="CA18" s="5">
        <f ca="1">IF(CA$4="",0,SUMIFS(Finance!236:236,Finance!$4:$4,"&lt;="&amp;CA$7))</f>
        <v>0</v>
      </c>
      <c r="CB18" s="5">
        <f ca="1">IF(CB$4="",0,SUMIFS(Finance!236:236,Finance!$4:$4,"&lt;="&amp;CB$7))</f>
        <v>0</v>
      </c>
      <c r="CC18" s="5">
        <f ca="1">IF(CC$4="",0,SUMIFS(Finance!236:236,Finance!$4:$4,"&lt;="&amp;CC$7))</f>
        <v>0</v>
      </c>
      <c r="CD18" s="5">
        <f ca="1">IF(CD$4="",0,SUMIFS(Finance!236:236,Finance!$4:$4,"&lt;="&amp;CD$7))</f>
        <v>0</v>
      </c>
      <c r="CE18" s="5">
        <f ca="1">IF(CE$4="",0,SUMIFS(Finance!236:236,Finance!$4:$4,"&lt;="&amp;CE$7))</f>
        <v>0</v>
      </c>
      <c r="CF18" s="5">
        <f ca="1">IF(CF$4="",0,SUMIFS(Finance!236:236,Finance!$4:$4,"&lt;="&amp;CF$7))</f>
        <v>0</v>
      </c>
    </row>
    <row r="19" spans="2:84" x14ac:dyDescent="0.3">
      <c r="B19" s="13">
        <f>ROW()</f>
        <v>19</v>
      </c>
      <c r="H19" s="1" t="str">
        <f t="shared" si="2"/>
        <v>АКТИВЫ</v>
      </c>
      <c r="I19" s="1" t="str">
        <f>CapEx!J313</f>
        <v>Запасы и незавершенное производство</v>
      </c>
      <c r="M19" s="53" t="s">
        <v>18</v>
      </c>
      <c r="U19" s="5">
        <f t="shared" ca="1" si="3"/>
        <v>42680754.763345003</v>
      </c>
      <c r="X19" s="5">
        <f ca="1">IF(X$4="",0,SUMIFS(Model!103:103,Model!$4:$4,"&lt;="&amp;X$7)-SUMIFS(Model!125:125,Model!$4:$4,"&lt;="&amp;X$7))</f>
        <v>0</v>
      </c>
      <c r="Y19" s="5">
        <f ca="1">IF(Y$4="",0,SUMIFS(Model!103:103,Model!$4:$4,"&lt;="&amp;Y$7)-SUMIFS(Model!125:125,Model!$4:$4,"&lt;="&amp;Y$7))</f>
        <v>23332609.878480017</v>
      </c>
      <c r="Z19" s="5">
        <f ca="1">IF(Z$4="",0,SUMIFS(Model!103:103,Model!$4:$4,"&lt;="&amp;Z$7)-SUMIFS(Model!125:125,Model!$4:$4,"&lt;="&amp;Z$7))</f>
        <v>38792258.627018332</v>
      </c>
      <c r="AA19" s="5">
        <f ca="1">IF(AA$4="",0,SUMIFS(Model!103:103,Model!$4:$4,"&lt;="&amp;AA$7)-SUMIFS(Model!125:125,Model!$4:$4,"&lt;="&amp;AA$7))</f>
        <v>40690531.363251567</v>
      </c>
      <c r="AB19" s="5">
        <f ca="1">IF(AB$4="",0,SUMIFS(Model!103:103,Model!$4:$4,"&lt;="&amp;AB$7)-SUMIFS(Model!125:125,Model!$4:$4,"&lt;="&amp;AB$7))</f>
        <v>42680754.763345003</v>
      </c>
      <c r="AC19" s="5">
        <f ca="1">IF(AC$4="",0,SUMIFS(Model!103:103,Model!$4:$4,"&lt;="&amp;AC$7)-SUMIFS(Model!125:125,Model!$4:$4,"&lt;="&amp;AC$7))</f>
        <v>0</v>
      </c>
      <c r="AD19" s="5">
        <f ca="1">IF(AD$4="",0,SUMIFS(Model!103:103,Model!$4:$4,"&lt;="&amp;AD$7)-SUMIFS(Model!125:125,Model!$4:$4,"&lt;="&amp;AD$7))</f>
        <v>0</v>
      </c>
      <c r="AE19" s="5">
        <f ca="1">IF(AE$4="",0,SUMIFS(Model!103:103,Model!$4:$4,"&lt;="&amp;AE$7)-SUMIFS(Model!125:125,Model!$4:$4,"&lt;="&amp;AE$7))</f>
        <v>0</v>
      </c>
      <c r="AF19" s="5">
        <f ca="1">IF(AF$4="",0,SUMIFS(Model!103:103,Model!$4:$4,"&lt;="&amp;AF$7)-SUMIFS(Model!125:125,Model!$4:$4,"&lt;="&amp;AF$7))</f>
        <v>0</v>
      </c>
      <c r="AG19" s="5">
        <f ca="1">IF(AG$4="",0,SUMIFS(Model!103:103,Model!$4:$4,"&lt;="&amp;AG$7)-SUMIFS(Model!125:125,Model!$4:$4,"&lt;="&amp;AG$7))</f>
        <v>0</v>
      </c>
      <c r="AH19" s="5">
        <f ca="1">IF(AH$4="",0,SUMIFS(Model!103:103,Model!$4:$4,"&lt;="&amp;AH$7)-SUMIFS(Model!125:125,Model!$4:$4,"&lt;="&amp;AH$7))</f>
        <v>0</v>
      </c>
      <c r="AI19" s="5">
        <f ca="1">IF(AI$4="",0,SUMIFS(Model!103:103,Model!$4:$4,"&lt;="&amp;AI$7)-SUMIFS(Model!125:125,Model!$4:$4,"&lt;="&amp;AI$7))</f>
        <v>0</v>
      </c>
      <c r="AJ19" s="5">
        <f ca="1">IF(AJ$4="",0,SUMIFS(Model!103:103,Model!$4:$4,"&lt;="&amp;AJ$7)-SUMIFS(Model!125:125,Model!$4:$4,"&lt;="&amp;AJ$7))</f>
        <v>0</v>
      </c>
      <c r="AK19" s="5">
        <f ca="1">IF(AK$4="",0,SUMIFS(Model!103:103,Model!$4:$4,"&lt;="&amp;AK$7)-SUMIFS(Model!125:125,Model!$4:$4,"&lt;="&amp;AK$7))</f>
        <v>0</v>
      </c>
      <c r="AL19" s="5">
        <f ca="1">IF(AL$4="",0,SUMIFS(Model!103:103,Model!$4:$4,"&lt;="&amp;AL$7)-SUMIFS(Model!125:125,Model!$4:$4,"&lt;="&amp;AL$7))</f>
        <v>0</v>
      </c>
      <c r="AM19" s="5">
        <f ca="1">IF(AM$4="",0,SUMIFS(Model!103:103,Model!$4:$4,"&lt;="&amp;AM$7)-SUMIFS(Model!125:125,Model!$4:$4,"&lt;="&amp;AM$7))</f>
        <v>0</v>
      </c>
      <c r="AN19" s="5">
        <f ca="1">IF(AN$4="",0,SUMIFS(Model!103:103,Model!$4:$4,"&lt;="&amp;AN$7)-SUMIFS(Model!125:125,Model!$4:$4,"&lt;="&amp;AN$7))</f>
        <v>0</v>
      </c>
      <c r="AO19" s="5">
        <f ca="1">IF(AO$4="",0,SUMIFS(Model!103:103,Model!$4:$4,"&lt;="&amp;AO$7)-SUMIFS(Model!125:125,Model!$4:$4,"&lt;="&amp;AO$7))</f>
        <v>0</v>
      </c>
      <c r="AP19" s="5">
        <f ca="1">IF(AP$4="",0,SUMIFS(Model!103:103,Model!$4:$4,"&lt;="&amp;AP$7)-SUMIFS(Model!125:125,Model!$4:$4,"&lt;="&amp;AP$7))</f>
        <v>0</v>
      </c>
      <c r="AQ19" s="5">
        <f ca="1">IF(AQ$4="",0,SUMIFS(Model!103:103,Model!$4:$4,"&lt;="&amp;AQ$7)-SUMIFS(Model!125:125,Model!$4:$4,"&lt;="&amp;AQ$7))</f>
        <v>0</v>
      </c>
      <c r="AR19" s="5">
        <f ca="1">IF(AR$4="",0,SUMIFS(Model!103:103,Model!$4:$4,"&lt;="&amp;AR$7)-SUMIFS(Model!125:125,Model!$4:$4,"&lt;="&amp;AR$7))</f>
        <v>0</v>
      </c>
      <c r="AS19" s="5">
        <f ca="1">IF(AS$4="",0,SUMIFS(Model!103:103,Model!$4:$4,"&lt;="&amp;AS$7)-SUMIFS(Model!125:125,Model!$4:$4,"&lt;="&amp;AS$7))</f>
        <v>0</v>
      </c>
      <c r="AT19" s="5">
        <f ca="1">IF(AT$4="",0,SUMIFS(Model!103:103,Model!$4:$4,"&lt;="&amp;AT$7)-SUMIFS(Model!125:125,Model!$4:$4,"&lt;="&amp;AT$7))</f>
        <v>0</v>
      </c>
      <c r="AU19" s="5">
        <f ca="1">IF(AU$4="",0,SUMIFS(Model!103:103,Model!$4:$4,"&lt;="&amp;AU$7)-SUMIFS(Model!125:125,Model!$4:$4,"&lt;="&amp;AU$7))</f>
        <v>0</v>
      </c>
      <c r="AV19" s="5">
        <f ca="1">IF(AV$4="",0,SUMIFS(Model!103:103,Model!$4:$4,"&lt;="&amp;AV$7)-SUMIFS(Model!125:125,Model!$4:$4,"&lt;="&amp;AV$7))</f>
        <v>0</v>
      </c>
      <c r="AW19" s="5">
        <f ca="1">IF(AW$4="",0,SUMIFS(Model!103:103,Model!$4:$4,"&lt;="&amp;AW$7)-SUMIFS(Model!125:125,Model!$4:$4,"&lt;="&amp;AW$7))</f>
        <v>0</v>
      </c>
      <c r="AX19" s="5">
        <f ca="1">IF(AX$4="",0,SUMIFS(Model!103:103,Model!$4:$4,"&lt;="&amp;AX$7)-SUMIFS(Model!125:125,Model!$4:$4,"&lt;="&amp;AX$7))</f>
        <v>0</v>
      </c>
      <c r="AY19" s="5">
        <f ca="1">IF(AY$4="",0,SUMIFS(Model!103:103,Model!$4:$4,"&lt;="&amp;AY$7)-SUMIFS(Model!125:125,Model!$4:$4,"&lt;="&amp;AY$7))</f>
        <v>0</v>
      </c>
      <c r="AZ19" s="5">
        <f ca="1">IF(AZ$4="",0,SUMIFS(Model!103:103,Model!$4:$4,"&lt;="&amp;AZ$7)-SUMIFS(Model!125:125,Model!$4:$4,"&lt;="&amp;AZ$7))</f>
        <v>0</v>
      </c>
      <c r="BA19" s="5">
        <f ca="1">IF(BA$4="",0,SUMIFS(Model!103:103,Model!$4:$4,"&lt;="&amp;BA$7)-SUMIFS(Model!125:125,Model!$4:$4,"&lt;="&amp;BA$7))</f>
        <v>0</v>
      </c>
      <c r="BB19" s="5">
        <f ca="1">IF(BB$4="",0,SUMIFS(Model!103:103,Model!$4:$4,"&lt;="&amp;BB$7)-SUMIFS(Model!125:125,Model!$4:$4,"&lt;="&amp;BB$7))</f>
        <v>0</v>
      </c>
      <c r="BC19" s="5">
        <f ca="1">IF(BC$4="",0,SUMIFS(Model!103:103,Model!$4:$4,"&lt;="&amp;BC$7)-SUMIFS(Model!125:125,Model!$4:$4,"&lt;="&amp;BC$7))</f>
        <v>0</v>
      </c>
      <c r="BD19" s="5">
        <f ca="1">IF(BD$4="",0,SUMIFS(Model!103:103,Model!$4:$4,"&lt;="&amp;BD$7)-SUMIFS(Model!125:125,Model!$4:$4,"&lt;="&amp;BD$7))</f>
        <v>0</v>
      </c>
      <c r="BE19" s="5">
        <f ca="1">IF(BE$4="",0,SUMIFS(Model!103:103,Model!$4:$4,"&lt;="&amp;BE$7)-SUMIFS(Model!125:125,Model!$4:$4,"&lt;="&amp;BE$7))</f>
        <v>0</v>
      </c>
      <c r="BF19" s="5">
        <f ca="1">IF(BF$4="",0,SUMIFS(Model!103:103,Model!$4:$4,"&lt;="&amp;BF$7)-SUMIFS(Model!125:125,Model!$4:$4,"&lt;="&amp;BF$7))</f>
        <v>0</v>
      </c>
      <c r="BG19" s="5">
        <f ca="1">IF(BG$4="",0,SUMIFS(Model!103:103,Model!$4:$4,"&lt;="&amp;BG$7)-SUMIFS(Model!125:125,Model!$4:$4,"&lt;="&amp;BG$7))</f>
        <v>0</v>
      </c>
      <c r="BH19" s="5">
        <f ca="1">IF(BH$4="",0,SUMIFS(Model!103:103,Model!$4:$4,"&lt;="&amp;BH$7)-SUMIFS(Model!125:125,Model!$4:$4,"&lt;="&amp;BH$7))</f>
        <v>0</v>
      </c>
      <c r="BI19" s="5">
        <f ca="1">IF(BI$4="",0,SUMIFS(Model!103:103,Model!$4:$4,"&lt;="&amp;BI$7)-SUMIFS(Model!125:125,Model!$4:$4,"&lt;="&amp;BI$7))</f>
        <v>0</v>
      </c>
      <c r="BJ19" s="5">
        <f ca="1">IF(BJ$4="",0,SUMIFS(Model!103:103,Model!$4:$4,"&lt;="&amp;BJ$7)-SUMIFS(Model!125:125,Model!$4:$4,"&lt;="&amp;BJ$7))</f>
        <v>0</v>
      </c>
      <c r="BK19" s="5">
        <f ca="1">IF(BK$4="",0,SUMIFS(Model!103:103,Model!$4:$4,"&lt;="&amp;BK$7)-SUMIFS(Model!125:125,Model!$4:$4,"&lt;="&amp;BK$7))</f>
        <v>0</v>
      </c>
      <c r="BL19" s="5">
        <f ca="1">IF(BL$4="",0,SUMIFS(Model!103:103,Model!$4:$4,"&lt;="&amp;BL$7)-SUMIFS(Model!125:125,Model!$4:$4,"&lt;="&amp;BL$7))</f>
        <v>0</v>
      </c>
      <c r="BM19" s="5">
        <f ca="1">IF(BM$4="",0,SUMIFS(Model!103:103,Model!$4:$4,"&lt;="&amp;BM$7)-SUMIFS(Model!125:125,Model!$4:$4,"&lt;="&amp;BM$7))</f>
        <v>0</v>
      </c>
      <c r="BN19" s="5">
        <f ca="1">IF(BN$4="",0,SUMIFS(Model!103:103,Model!$4:$4,"&lt;="&amp;BN$7)-SUMIFS(Model!125:125,Model!$4:$4,"&lt;="&amp;BN$7))</f>
        <v>0</v>
      </c>
      <c r="BO19" s="5">
        <f ca="1">IF(BO$4="",0,SUMIFS(Model!103:103,Model!$4:$4,"&lt;="&amp;BO$7)-SUMIFS(Model!125:125,Model!$4:$4,"&lt;="&amp;BO$7))</f>
        <v>0</v>
      </c>
      <c r="BP19" s="5">
        <f ca="1">IF(BP$4="",0,SUMIFS(Model!103:103,Model!$4:$4,"&lt;="&amp;BP$7)-SUMIFS(Model!125:125,Model!$4:$4,"&lt;="&amp;BP$7))</f>
        <v>0</v>
      </c>
      <c r="BQ19" s="5">
        <f ca="1">IF(BQ$4="",0,SUMIFS(Model!103:103,Model!$4:$4,"&lt;="&amp;BQ$7)-SUMIFS(Model!125:125,Model!$4:$4,"&lt;="&amp;BQ$7))</f>
        <v>0</v>
      </c>
      <c r="BR19" s="5">
        <f ca="1">IF(BR$4="",0,SUMIFS(Model!103:103,Model!$4:$4,"&lt;="&amp;BR$7)-SUMIFS(Model!125:125,Model!$4:$4,"&lt;="&amp;BR$7))</f>
        <v>0</v>
      </c>
      <c r="BS19" s="5">
        <f ca="1">IF(BS$4="",0,SUMIFS(Model!103:103,Model!$4:$4,"&lt;="&amp;BS$7)-SUMIFS(Model!125:125,Model!$4:$4,"&lt;="&amp;BS$7))</f>
        <v>0</v>
      </c>
      <c r="BT19" s="5">
        <f ca="1">IF(BT$4="",0,SUMIFS(Model!103:103,Model!$4:$4,"&lt;="&amp;BT$7)-SUMIFS(Model!125:125,Model!$4:$4,"&lt;="&amp;BT$7))</f>
        <v>0</v>
      </c>
      <c r="BU19" s="5">
        <f ca="1">IF(BU$4="",0,SUMIFS(Model!103:103,Model!$4:$4,"&lt;="&amp;BU$7)-SUMIFS(Model!125:125,Model!$4:$4,"&lt;="&amp;BU$7))</f>
        <v>0</v>
      </c>
      <c r="BV19" s="5">
        <f ca="1">IF(BV$4="",0,SUMIFS(Model!103:103,Model!$4:$4,"&lt;="&amp;BV$7)-SUMIFS(Model!125:125,Model!$4:$4,"&lt;="&amp;BV$7))</f>
        <v>0</v>
      </c>
      <c r="BW19" s="5">
        <f ca="1">IF(BW$4="",0,SUMIFS(Model!103:103,Model!$4:$4,"&lt;="&amp;BW$7)-SUMIFS(Model!125:125,Model!$4:$4,"&lt;="&amp;BW$7))</f>
        <v>0</v>
      </c>
      <c r="BX19" s="5">
        <f ca="1">IF(BX$4="",0,SUMIFS(Model!103:103,Model!$4:$4,"&lt;="&amp;BX$7)-SUMIFS(Model!125:125,Model!$4:$4,"&lt;="&amp;BX$7))</f>
        <v>0</v>
      </c>
      <c r="BY19" s="5">
        <f ca="1">IF(BY$4="",0,SUMIFS(Model!103:103,Model!$4:$4,"&lt;="&amp;BY$7)-SUMIFS(Model!125:125,Model!$4:$4,"&lt;="&amp;BY$7))</f>
        <v>0</v>
      </c>
      <c r="BZ19" s="5">
        <f ca="1">IF(BZ$4="",0,SUMIFS(Model!103:103,Model!$4:$4,"&lt;="&amp;BZ$7)-SUMIFS(Model!125:125,Model!$4:$4,"&lt;="&amp;BZ$7))</f>
        <v>0</v>
      </c>
      <c r="CA19" s="5">
        <f ca="1">IF(CA$4="",0,SUMIFS(Model!103:103,Model!$4:$4,"&lt;="&amp;CA$7)-SUMIFS(Model!125:125,Model!$4:$4,"&lt;="&amp;CA$7))</f>
        <v>0</v>
      </c>
      <c r="CB19" s="5">
        <f ca="1">IF(CB$4="",0,SUMIFS(Model!103:103,Model!$4:$4,"&lt;="&amp;CB$7)-SUMIFS(Model!125:125,Model!$4:$4,"&lt;="&amp;CB$7))</f>
        <v>0</v>
      </c>
      <c r="CC19" s="5">
        <f ca="1">IF(CC$4="",0,SUMIFS(Model!103:103,Model!$4:$4,"&lt;="&amp;CC$7)-SUMIFS(Model!125:125,Model!$4:$4,"&lt;="&amp;CC$7))</f>
        <v>0</v>
      </c>
      <c r="CD19" s="5">
        <f ca="1">IF(CD$4="",0,SUMIFS(Model!103:103,Model!$4:$4,"&lt;="&amp;CD$7)-SUMIFS(Model!125:125,Model!$4:$4,"&lt;="&amp;CD$7))</f>
        <v>0</v>
      </c>
      <c r="CE19" s="5">
        <f ca="1">IF(CE$4="",0,SUMIFS(Model!103:103,Model!$4:$4,"&lt;="&amp;CE$7)-SUMIFS(Model!125:125,Model!$4:$4,"&lt;="&amp;CE$7))</f>
        <v>0</v>
      </c>
      <c r="CF19" s="5">
        <f ca="1">IF(CF$4="",0,SUMIFS(Model!103:103,Model!$4:$4,"&lt;="&amp;CF$7)-SUMIFS(Model!125:125,Model!$4:$4,"&lt;="&amp;CF$7))</f>
        <v>0</v>
      </c>
    </row>
    <row r="20" spans="2:84" x14ac:dyDescent="0.3">
      <c r="B20" s="13">
        <f>ROW()</f>
        <v>20</v>
      </c>
      <c r="H20" s="1" t="str">
        <f t="shared" si="2"/>
        <v>АКТИВЫ</v>
      </c>
      <c r="I20" s="1" t="str">
        <f>CapEx!J314</f>
        <v>Авансы выданные по запасам и незавершенке</v>
      </c>
      <c r="M20" s="53" t="s">
        <v>18</v>
      </c>
      <c r="U20" s="5">
        <f t="shared" ca="1" si="3"/>
        <v>0</v>
      </c>
      <c r="X20" s="5">
        <f ca="1">IF(X$4="",0,IF(SUMIFS(Model!37:37,Model!$4:$4,"&lt;="&amp;X$7)-SUMIFS(Model!348:348,Model!$4:$4,"&lt;="&amp;X$7)&lt;=0,-(SUMIFS(Model!37:37,Model!$4:$4,"&lt;="&amp;X$7)-SUMIFS(Model!348:348,Model!$4:$4,"&lt;="&amp;X$7)),0))</f>
        <v>0</v>
      </c>
      <c r="Y20" s="5">
        <f ca="1">IF(Y$4="",0,IF(SUMIFS(Model!37:37,Model!$4:$4,"&lt;="&amp;Y$7)-SUMIFS(Model!348:348,Model!$4:$4,"&lt;="&amp;Y$7)&lt;=0,-(SUMIFS(Model!37:37,Model!$4:$4,"&lt;="&amp;Y$7)-SUMIFS(Model!348:348,Model!$4:$4,"&lt;="&amp;Y$7)),0))</f>
        <v>0</v>
      </c>
      <c r="Z20" s="5">
        <f ca="1">IF(Z$4="",0,IF(SUMIFS(Model!37:37,Model!$4:$4,"&lt;="&amp;Z$7)-SUMIFS(Model!348:348,Model!$4:$4,"&lt;="&amp;Z$7)&lt;=0,-(SUMIFS(Model!37:37,Model!$4:$4,"&lt;="&amp;Z$7)-SUMIFS(Model!348:348,Model!$4:$4,"&lt;="&amp;Z$7)),0))</f>
        <v>0</v>
      </c>
      <c r="AA20" s="5">
        <f ca="1">IF(AA$4="",0,IF(SUMIFS(Model!37:37,Model!$4:$4,"&lt;="&amp;AA$7)-SUMIFS(Model!348:348,Model!$4:$4,"&lt;="&amp;AA$7)&lt;=0,-(SUMIFS(Model!37:37,Model!$4:$4,"&lt;="&amp;AA$7)-SUMIFS(Model!348:348,Model!$4:$4,"&lt;="&amp;AA$7)),0))</f>
        <v>0</v>
      </c>
      <c r="AB20" s="5">
        <f ca="1">IF(AB$4="",0,IF(SUMIFS(Model!37:37,Model!$4:$4,"&lt;="&amp;AB$7)-SUMIFS(Model!348:348,Model!$4:$4,"&lt;="&amp;AB$7)&lt;=0,-(SUMIFS(Model!37:37,Model!$4:$4,"&lt;="&amp;AB$7)-SUMIFS(Model!348:348,Model!$4:$4,"&lt;="&amp;AB$7)),0))</f>
        <v>0</v>
      </c>
      <c r="AC20" s="5">
        <f ca="1">IF(AC$4="",0,IF(SUMIFS(Model!37:37,Model!$4:$4,"&lt;="&amp;AC$7)-SUMIFS(Model!348:348,Model!$4:$4,"&lt;="&amp;AC$7)&lt;=0,-(SUMIFS(Model!37:37,Model!$4:$4,"&lt;="&amp;AC$7)-SUMIFS(Model!348:348,Model!$4:$4,"&lt;="&amp;AC$7)),0))</f>
        <v>0</v>
      </c>
      <c r="AD20" s="5">
        <f ca="1">IF(AD$4="",0,IF(SUMIFS(Model!37:37,Model!$4:$4,"&lt;="&amp;AD$7)-SUMIFS(Model!348:348,Model!$4:$4,"&lt;="&amp;AD$7)&lt;=0,-(SUMIFS(Model!37:37,Model!$4:$4,"&lt;="&amp;AD$7)-SUMIFS(Model!348:348,Model!$4:$4,"&lt;="&amp;AD$7)),0))</f>
        <v>0</v>
      </c>
      <c r="AE20" s="5">
        <f ca="1">IF(AE$4="",0,IF(SUMIFS(Model!37:37,Model!$4:$4,"&lt;="&amp;AE$7)-SUMIFS(Model!348:348,Model!$4:$4,"&lt;="&amp;AE$7)&lt;=0,-(SUMIFS(Model!37:37,Model!$4:$4,"&lt;="&amp;AE$7)-SUMIFS(Model!348:348,Model!$4:$4,"&lt;="&amp;AE$7)),0))</f>
        <v>0</v>
      </c>
      <c r="AF20" s="5">
        <f ca="1">IF(AF$4="",0,IF(SUMIFS(Model!37:37,Model!$4:$4,"&lt;="&amp;AF$7)-SUMIFS(Model!348:348,Model!$4:$4,"&lt;="&amp;AF$7)&lt;=0,-(SUMIFS(Model!37:37,Model!$4:$4,"&lt;="&amp;AF$7)-SUMIFS(Model!348:348,Model!$4:$4,"&lt;="&amp;AF$7)),0))</f>
        <v>0</v>
      </c>
      <c r="AG20" s="5">
        <f ca="1">IF(AG$4="",0,IF(SUMIFS(Model!37:37,Model!$4:$4,"&lt;="&amp;AG$7)-SUMIFS(Model!348:348,Model!$4:$4,"&lt;="&amp;AG$7)&lt;=0,-(SUMIFS(Model!37:37,Model!$4:$4,"&lt;="&amp;AG$7)-SUMIFS(Model!348:348,Model!$4:$4,"&lt;="&amp;AG$7)),0))</f>
        <v>0</v>
      </c>
      <c r="AH20" s="5">
        <f ca="1">IF(AH$4="",0,IF(SUMIFS(Model!37:37,Model!$4:$4,"&lt;="&amp;AH$7)-SUMIFS(Model!348:348,Model!$4:$4,"&lt;="&amp;AH$7)&lt;=0,-(SUMIFS(Model!37:37,Model!$4:$4,"&lt;="&amp;AH$7)-SUMIFS(Model!348:348,Model!$4:$4,"&lt;="&amp;AH$7)),0))</f>
        <v>0</v>
      </c>
      <c r="AI20" s="5">
        <f ca="1">IF(AI$4="",0,IF(SUMIFS(Model!37:37,Model!$4:$4,"&lt;="&amp;AI$7)-SUMIFS(Model!348:348,Model!$4:$4,"&lt;="&amp;AI$7)&lt;=0,-(SUMIFS(Model!37:37,Model!$4:$4,"&lt;="&amp;AI$7)-SUMIFS(Model!348:348,Model!$4:$4,"&lt;="&amp;AI$7)),0))</f>
        <v>0</v>
      </c>
      <c r="AJ20" s="5">
        <f ca="1">IF(AJ$4="",0,IF(SUMIFS(Model!37:37,Model!$4:$4,"&lt;="&amp;AJ$7)-SUMIFS(Model!348:348,Model!$4:$4,"&lt;="&amp;AJ$7)&lt;=0,-(SUMIFS(Model!37:37,Model!$4:$4,"&lt;="&amp;AJ$7)-SUMIFS(Model!348:348,Model!$4:$4,"&lt;="&amp;AJ$7)),0))</f>
        <v>0</v>
      </c>
      <c r="AK20" s="5">
        <f ca="1">IF(AK$4="",0,IF(SUMIFS(Model!37:37,Model!$4:$4,"&lt;="&amp;AK$7)-SUMIFS(Model!348:348,Model!$4:$4,"&lt;="&amp;AK$7)&lt;=0,-(SUMIFS(Model!37:37,Model!$4:$4,"&lt;="&amp;AK$7)-SUMIFS(Model!348:348,Model!$4:$4,"&lt;="&amp;AK$7)),0))</f>
        <v>0</v>
      </c>
      <c r="AL20" s="5">
        <f ca="1">IF(AL$4="",0,IF(SUMIFS(Model!37:37,Model!$4:$4,"&lt;="&amp;AL$7)-SUMIFS(Model!348:348,Model!$4:$4,"&lt;="&amp;AL$7)&lt;=0,-(SUMIFS(Model!37:37,Model!$4:$4,"&lt;="&amp;AL$7)-SUMIFS(Model!348:348,Model!$4:$4,"&lt;="&amp;AL$7)),0))</f>
        <v>0</v>
      </c>
      <c r="AM20" s="5">
        <f ca="1">IF(AM$4="",0,IF(SUMIFS(Model!37:37,Model!$4:$4,"&lt;="&amp;AM$7)-SUMIFS(Model!348:348,Model!$4:$4,"&lt;="&amp;AM$7)&lt;=0,-(SUMIFS(Model!37:37,Model!$4:$4,"&lt;="&amp;AM$7)-SUMIFS(Model!348:348,Model!$4:$4,"&lt;="&amp;AM$7)),0))</f>
        <v>0</v>
      </c>
      <c r="AN20" s="5">
        <f ca="1">IF(AN$4="",0,IF(SUMIFS(Model!37:37,Model!$4:$4,"&lt;="&amp;AN$7)-SUMIFS(Model!348:348,Model!$4:$4,"&lt;="&amp;AN$7)&lt;=0,-(SUMIFS(Model!37:37,Model!$4:$4,"&lt;="&amp;AN$7)-SUMIFS(Model!348:348,Model!$4:$4,"&lt;="&amp;AN$7)),0))</f>
        <v>0</v>
      </c>
      <c r="AO20" s="5">
        <f ca="1">IF(AO$4="",0,IF(SUMIFS(Model!37:37,Model!$4:$4,"&lt;="&amp;AO$7)-SUMIFS(Model!348:348,Model!$4:$4,"&lt;="&amp;AO$7)&lt;=0,-(SUMIFS(Model!37:37,Model!$4:$4,"&lt;="&amp;AO$7)-SUMIFS(Model!348:348,Model!$4:$4,"&lt;="&amp;AO$7)),0))</f>
        <v>0</v>
      </c>
      <c r="AP20" s="5">
        <f ca="1">IF(AP$4="",0,IF(SUMIFS(Model!37:37,Model!$4:$4,"&lt;="&amp;AP$7)-SUMIFS(Model!348:348,Model!$4:$4,"&lt;="&amp;AP$7)&lt;=0,-(SUMIFS(Model!37:37,Model!$4:$4,"&lt;="&amp;AP$7)-SUMIFS(Model!348:348,Model!$4:$4,"&lt;="&amp;AP$7)),0))</f>
        <v>0</v>
      </c>
      <c r="AQ20" s="5">
        <f ca="1">IF(AQ$4="",0,IF(SUMIFS(Model!37:37,Model!$4:$4,"&lt;="&amp;AQ$7)-SUMIFS(Model!348:348,Model!$4:$4,"&lt;="&amp;AQ$7)&lt;=0,-(SUMIFS(Model!37:37,Model!$4:$4,"&lt;="&amp;AQ$7)-SUMIFS(Model!348:348,Model!$4:$4,"&lt;="&amp;AQ$7)),0))</f>
        <v>0</v>
      </c>
      <c r="AR20" s="5">
        <f ca="1">IF(AR$4="",0,IF(SUMIFS(Model!37:37,Model!$4:$4,"&lt;="&amp;AR$7)-SUMIFS(Model!348:348,Model!$4:$4,"&lt;="&amp;AR$7)&lt;=0,-(SUMIFS(Model!37:37,Model!$4:$4,"&lt;="&amp;AR$7)-SUMIFS(Model!348:348,Model!$4:$4,"&lt;="&amp;AR$7)),0))</f>
        <v>0</v>
      </c>
      <c r="AS20" s="5">
        <f ca="1">IF(AS$4="",0,IF(SUMIFS(Model!37:37,Model!$4:$4,"&lt;="&amp;AS$7)-SUMIFS(Model!348:348,Model!$4:$4,"&lt;="&amp;AS$7)&lt;=0,-(SUMIFS(Model!37:37,Model!$4:$4,"&lt;="&amp;AS$7)-SUMIFS(Model!348:348,Model!$4:$4,"&lt;="&amp;AS$7)),0))</f>
        <v>0</v>
      </c>
      <c r="AT20" s="5">
        <f ca="1">IF(AT$4="",0,IF(SUMIFS(Model!37:37,Model!$4:$4,"&lt;="&amp;AT$7)-SUMIFS(Model!348:348,Model!$4:$4,"&lt;="&amp;AT$7)&lt;=0,-(SUMIFS(Model!37:37,Model!$4:$4,"&lt;="&amp;AT$7)-SUMIFS(Model!348:348,Model!$4:$4,"&lt;="&amp;AT$7)),0))</f>
        <v>0</v>
      </c>
      <c r="AU20" s="5">
        <f ca="1">IF(AU$4="",0,IF(SUMIFS(Model!37:37,Model!$4:$4,"&lt;="&amp;AU$7)-SUMIFS(Model!348:348,Model!$4:$4,"&lt;="&amp;AU$7)&lt;=0,-(SUMIFS(Model!37:37,Model!$4:$4,"&lt;="&amp;AU$7)-SUMIFS(Model!348:348,Model!$4:$4,"&lt;="&amp;AU$7)),0))</f>
        <v>0</v>
      </c>
      <c r="AV20" s="5">
        <f ca="1">IF(AV$4="",0,IF(SUMIFS(Model!37:37,Model!$4:$4,"&lt;="&amp;AV$7)-SUMIFS(Model!348:348,Model!$4:$4,"&lt;="&amp;AV$7)&lt;=0,-(SUMIFS(Model!37:37,Model!$4:$4,"&lt;="&amp;AV$7)-SUMIFS(Model!348:348,Model!$4:$4,"&lt;="&amp;AV$7)),0))</f>
        <v>0</v>
      </c>
      <c r="AW20" s="5">
        <f ca="1">IF(AW$4="",0,IF(SUMIFS(Model!37:37,Model!$4:$4,"&lt;="&amp;AW$7)-SUMIFS(Model!348:348,Model!$4:$4,"&lt;="&amp;AW$7)&lt;=0,-(SUMIFS(Model!37:37,Model!$4:$4,"&lt;="&amp;AW$7)-SUMIFS(Model!348:348,Model!$4:$4,"&lt;="&amp;AW$7)),0))</f>
        <v>0</v>
      </c>
      <c r="AX20" s="5">
        <f ca="1">IF(AX$4="",0,IF(SUMIFS(Model!37:37,Model!$4:$4,"&lt;="&amp;AX$7)-SUMIFS(Model!348:348,Model!$4:$4,"&lt;="&amp;AX$7)&lt;=0,-(SUMIFS(Model!37:37,Model!$4:$4,"&lt;="&amp;AX$7)-SUMIFS(Model!348:348,Model!$4:$4,"&lt;="&amp;AX$7)),0))</f>
        <v>0</v>
      </c>
      <c r="AY20" s="5">
        <f ca="1">IF(AY$4="",0,IF(SUMIFS(Model!37:37,Model!$4:$4,"&lt;="&amp;AY$7)-SUMIFS(Model!348:348,Model!$4:$4,"&lt;="&amp;AY$7)&lt;=0,-(SUMIFS(Model!37:37,Model!$4:$4,"&lt;="&amp;AY$7)-SUMIFS(Model!348:348,Model!$4:$4,"&lt;="&amp;AY$7)),0))</f>
        <v>0</v>
      </c>
      <c r="AZ20" s="5">
        <f ca="1">IF(AZ$4="",0,IF(SUMIFS(Model!37:37,Model!$4:$4,"&lt;="&amp;AZ$7)-SUMIFS(Model!348:348,Model!$4:$4,"&lt;="&amp;AZ$7)&lt;=0,-(SUMIFS(Model!37:37,Model!$4:$4,"&lt;="&amp;AZ$7)-SUMIFS(Model!348:348,Model!$4:$4,"&lt;="&amp;AZ$7)),0))</f>
        <v>0</v>
      </c>
      <c r="BA20" s="5">
        <f ca="1">IF(BA$4="",0,IF(SUMIFS(Model!37:37,Model!$4:$4,"&lt;="&amp;BA$7)-SUMIFS(Model!348:348,Model!$4:$4,"&lt;="&amp;BA$7)&lt;=0,-(SUMIFS(Model!37:37,Model!$4:$4,"&lt;="&amp;BA$7)-SUMIFS(Model!348:348,Model!$4:$4,"&lt;="&amp;BA$7)),0))</f>
        <v>0</v>
      </c>
      <c r="BB20" s="5">
        <f ca="1">IF(BB$4="",0,IF(SUMIFS(Model!37:37,Model!$4:$4,"&lt;="&amp;BB$7)-SUMIFS(Model!348:348,Model!$4:$4,"&lt;="&amp;BB$7)&lt;=0,-(SUMIFS(Model!37:37,Model!$4:$4,"&lt;="&amp;BB$7)-SUMIFS(Model!348:348,Model!$4:$4,"&lt;="&amp;BB$7)),0))</f>
        <v>0</v>
      </c>
      <c r="BC20" s="5">
        <f ca="1">IF(BC$4="",0,IF(SUMIFS(Model!37:37,Model!$4:$4,"&lt;="&amp;BC$7)-SUMIFS(Model!348:348,Model!$4:$4,"&lt;="&amp;BC$7)&lt;=0,-(SUMIFS(Model!37:37,Model!$4:$4,"&lt;="&amp;BC$7)-SUMIFS(Model!348:348,Model!$4:$4,"&lt;="&amp;BC$7)),0))</f>
        <v>0</v>
      </c>
      <c r="BD20" s="5">
        <f ca="1">IF(BD$4="",0,IF(SUMIFS(Model!37:37,Model!$4:$4,"&lt;="&amp;BD$7)-SUMIFS(Model!348:348,Model!$4:$4,"&lt;="&amp;BD$7)&lt;=0,-(SUMIFS(Model!37:37,Model!$4:$4,"&lt;="&amp;BD$7)-SUMIFS(Model!348:348,Model!$4:$4,"&lt;="&amp;BD$7)),0))</f>
        <v>0</v>
      </c>
      <c r="BE20" s="5">
        <f ca="1">IF(BE$4="",0,IF(SUMIFS(Model!37:37,Model!$4:$4,"&lt;="&amp;BE$7)-SUMIFS(Model!348:348,Model!$4:$4,"&lt;="&amp;BE$7)&lt;=0,-(SUMIFS(Model!37:37,Model!$4:$4,"&lt;="&amp;BE$7)-SUMIFS(Model!348:348,Model!$4:$4,"&lt;="&amp;BE$7)),0))</f>
        <v>0</v>
      </c>
      <c r="BF20" s="5">
        <f ca="1">IF(BF$4="",0,IF(SUMIFS(Model!37:37,Model!$4:$4,"&lt;="&amp;BF$7)-SUMIFS(Model!348:348,Model!$4:$4,"&lt;="&amp;BF$7)&lt;=0,-(SUMIFS(Model!37:37,Model!$4:$4,"&lt;="&amp;BF$7)-SUMIFS(Model!348:348,Model!$4:$4,"&lt;="&amp;BF$7)),0))</f>
        <v>0</v>
      </c>
      <c r="BG20" s="5">
        <f ca="1">IF(BG$4="",0,IF(SUMIFS(Model!37:37,Model!$4:$4,"&lt;="&amp;BG$7)-SUMIFS(Model!348:348,Model!$4:$4,"&lt;="&amp;BG$7)&lt;=0,-(SUMIFS(Model!37:37,Model!$4:$4,"&lt;="&amp;BG$7)-SUMIFS(Model!348:348,Model!$4:$4,"&lt;="&amp;BG$7)),0))</f>
        <v>0</v>
      </c>
      <c r="BH20" s="5">
        <f ca="1">IF(BH$4="",0,IF(SUMIFS(Model!37:37,Model!$4:$4,"&lt;="&amp;BH$7)-SUMIFS(Model!348:348,Model!$4:$4,"&lt;="&amp;BH$7)&lt;=0,-(SUMIFS(Model!37:37,Model!$4:$4,"&lt;="&amp;BH$7)-SUMIFS(Model!348:348,Model!$4:$4,"&lt;="&amp;BH$7)),0))</f>
        <v>0</v>
      </c>
      <c r="BI20" s="5">
        <f ca="1">IF(BI$4="",0,IF(SUMIFS(Model!37:37,Model!$4:$4,"&lt;="&amp;BI$7)-SUMIFS(Model!348:348,Model!$4:$4,"&lt;="&amp;BI$7)&lt;=0,-(SUMIFS(Model!37:37,Model!$4:$4,"&lt;="&amp;BI$7)-SUMIFS(Model!348:348,Model!$4:$4,"&lt;="&amp;BI$7)),0))</f>
        <v>0</v>
      </c>
      <c r="BJ20" s="5">
        <f ca="1">IF(BJ$4="",0,IF(SUMIFS(Model!37:37,Model!$4:$4,"&lt;="&amp;BJ$7)-SUMIFS(Model!348:348,Model!$4:$4,"&lt;="&amp;BJ$7)&lt;=0,-(SUMIFS(Model!37:37,Model!$4:$4,"&lt;="&amp;BJ$7)-SUMIFS(Model!348:348,Model!$4:$4,"&lt;="&amp;BJ$7)),0))</f>
        <v>0</v>
      </c>
      <c r="BK20" s="5">
        <f ca="1">IF(BK$4="",0,IF(SUMIFS(Model!37:37,Model!$4:$4,"&lt;="&amp;BK$7)-SUMIFS(Model!348:348,Model!$4:$4,"&lt;="&amp;BK$7)&lt;=0,-(SUMIFS(Model!37:37,Model!$4:$4,"&lt;="&amp;BK$7)-SUMIFS(Model!348:348,Model!$4:$4,"&lt;="&amp;BK$7)),0))</f>
        <v>0</v>
      </c>
      <c r="BL20" s="5">
        <f ca="1">IF(BL$4="",0,IF(SUMIFS(Model!37:37,Model!$4:$4,"&lt;="&amp;BL$7)-SUMIFS(Model!348:348,Model!$4:$4,"&lt;="&amp;BL$7)&lt;=0,-(SUMIFS(Model!37:37,Model!$4:$4,"&lt;="&amp;BL$7)-SUMIFS(Model!348:348,Model!$4:$4,"&lt;="&amp;BL$7)),0))</f>
        <v>0</v>
      </c>
      <c r="BM20" s="5">
        <f ca="1">IF(BM$4="",0,IF(SUMIFS(Model!37:37,Model!$4:$4,"&lt;="&amp;BM$7)-SUMIFS(Model!348:348,Model!$4:$4,"&lt;="&amp;BM$7)&lt;=0,-(SUMIFS(Model!37:37,Model!$4:$4,"&lt;="&amp;BM$7)-SUMIFS(Model!348:348,Model!$4:$4,"&lt;="&amp;BM$7)),0))</f>
        <v>0</v>
      </c>
      <c r="BN20" s="5">
        <f ca="1">IF(BN$4="",0,IF(SUMIFS(Model!37:37,Model!$4:$4,"&lt;="&amp;BN$7)-SUMIFS(Model!348:348,Model!$4:$4,"&lt;="&amp;BN$7)&lt;=0,-(SUMIFS(Model!37:37,Model!$4:$4,"&lt;="&amp;BN$7)-SUMIFS(Model!348:348,Model!$4:$4,"&lt;="&amp;BN$7)),0))</f>
        <v>0</v>
      </c>
      <c r="BO20" s="5">
        <f ca="1">IF(BO$4="",0,IF(SUMIFS(Model!37:37,Model!$4:$4,"&lt;="&amp;BO$7)-SUMIFS(Model!348:348,Model!$4:$4,"&lt;="&amp;BO$7)&lt;=0,-(SUMIFS(Model!37:37,Model!$4:$4,"&lt;="&amp;BO$7)-SUMIFS(Model!348:348,Model!$4:$4,"&lt;="&amp;BO$7)),0))</f>
        <v>0</v>
      </c>
      <c r="BP20" s="5">
        <f ca="1">IF(BP$4="",0,IF(SUMIFS(Model!37:37,Model!$4:$4,"&lt;="&amp;BP$7)-SUMIFS(Model!348:348,Model!$4:$4,"&lt;="&amp;BP$7)&lt;=0,-(SUMIFS(Model!37:37,Model!$4:$4,"&lt;="&amp;BP$7)-SUMIFS(Model!348:348,Model!$4:$4,"&lt;="&amp;BP$7)),0))</f>
        <v>0</v>
      </c>
      <c r="BQ20" s="5">
        <f ca="1">IF(BQ$4="",0,IF(SUMIFS(Model!37:37,Model!$4:$4,"&lt;="&amp;BQ$7)-SUMIFS(Model!348:348,Model!$4:$4,"&lt;="&amp;BQ$7)&lt;=0,-(SUMIFS(Model!37:37,Model!$4:$4,"&lt;="&amp;BQ$7)-SUMIFS(Model!348:348,Model!$4:$4,"&lt;="&amp;BQ$7)),0))</f>
        <v>0</v>
      </c>
      <c r="BR20" s="5">
        <f ca="1">IF(BR$4="",0,IF(SUMIFS(Model!37:37,Model!$4:$4,"&lt;="&amp;BR$7)-SUMIFS(Model!348:348,Model!$4:$4,"&lt;="&amp;BR$7)&lt;=0,-(SUMIFS(Model!37:37,Model!$4:$4,"&lt;="&amp;BR$7)-SUMIFS(Model!348:348,Model!$4:$4,"&lt;="&amp;BR$7)),0))</f>
        <v>0</v>
      </c>
      <c r="BS20" s="5">
        <f ca="1">IF(BS$4="",0,IF(SUMIFS(Model!37:37,Model!$4:$4,"&lt;="&amp;BS$7)-SUMIFS(Model!348:348,Model!$4:$4,"&lt;="&amp;BS$7)&lt;=0,-(SUMIFS(Model!37:37,Model!$4:$4,"&lt;="&amp;BS$7)-SUMIFS(Model!348:348,Model!$4:$4,"&lt;="&amp;BS$7)),0))</f>
        <v>0</v>
      </c>
      <c r="BT20" s="5">
        <f ca="1">IF(BT$4="",0,IF(SUMIFS(Model!37:37,Model!$4:$4,"&lt;="&amp;BT$7)-SUMIFS(Model!348:348,Model!$4:$4,"&lt;="&amp;BT$7)&lt;=0,-(SUMIFS(Model!37:37,Model!$4:$4,"&lt;="&amp;BT$7)-SUMIFS(Model!348:348,Model!$4:$4,"&lt;="&amp;BT$7)),0))</f>
        <v>0</v>
      </c>
      <c r="BU20" s="5">
        <f ca="1">IF(BU$4="",0,IF(SUMIFS(Model!37:37,Model!$4:$4,"&lt;="&amp;BU$7)-SUMIFS(Model!348:348,Model!$4:$4,"&lt;="&amp;BU$7)&lt;=0,-(SUMIFS(Model!37:37,Model!$4:$4,"&lt;="&amp;BU$7)-SUMIFS(Model!348:348,Model!$4:$4,"&lt;="&amp;BU$7)),0))</f>
        <v>0</v>
      </c>
      <c r="BV20" s="5">
        <f ca="1">IF(BV$4="",0,IF(SUMIFS(Model!37:37,Model!$4:$4,"&lt;="&amp;BV$7)-SUMIFS(Model!348:348,Model!$4:$4,"&lt;="&amp;BV$7)&lt;=0,-(SUMIFS(Model!37:37,Model!$4:$4,"&lt;="&amp;BV$7)-SUMIFS(Model!348:348,Model!$4:$4,"&lt;="&amp;BV$7)),0))</f>
        <v>0</v>
      </c>
      <c r="BW20" s="5">
        <f ca="1">IF(BW$4="",0,IF(SUMIFS(Model!37:37,Model!$4:$4,"&lt;="&amp;BW$7)-SUMIFS(Model!348:348,Model!$4:$4,"&lt;="&amp;BW$7)&lt;=0,-(SUMIFS(Model!37:37,Model!$4:$4,"&lt;="&amp;BW$7)-SUMIFS(Model!348:348,Model!$4:$4,"&lt;="&amp;BW$7)),0))</f>
        <v>0</v>
      </c>
      <c r="BX20" s="5">
        <f ca="1">IF(BX$4="",0,IF(SUMIFS(Model!37:37,Model!$4:$4,"&lt;="&amp;BX$7)-SUMIFS(Model!348:348,Model!$4:$4,"&lt;="&amp;BX$7)&lt;=0,-(SUMIFS(Model!37:37,Model!$4:$4,"&lt;="&amp;BX$7)-SUMIFS(Model!348:348,Model!$4:$4,"&lt;="&amp;BX$7)),0))</f>
        <v>0</v>
      </c>
      <c r="BY20" s="5">
        <f ca="1">IF(BY$4="",0,IF(SUMIFS(Model!37:37,Model!$4:$4,"&lt;="&amp;BY$7)-SUMIFS(Model!348:348,Model!$4:$4,"&lt;="&amp;BY$7)&lt;=0,-(SUMIFS(Model!37:37,Model!$4:$4,"&lt;="&amp;BY$7)-SUMIFS(Model!348:348,Model!$4:$4,"&lt;="&amp;BY$7)),0))</f>
        <v>0</v>
      </c>
      <c r="BZ20" s="5">
        <f ca="1">IF(BZ$4="",0,IF(SUMIFS(Model!37:37,Model!$4:$4,"&lt;="&amp;BZ$7)-SUMIFS(Model!348:348,Model!$4:$4,"&lt;="&amp;BZ$7)&lt;=0,-(SUMIFS(Model!37:37,Model!$4:$4,"&lt;="&amp;BZ$7)-SUMIFS(Model!348:348,Model!$4:$4,"&lt;="&amp;BZ$7)),0))</f>
        <v>0</v>
      </c>
      <c r="CA20" s="5">
        <f ca="1">IF(CA$4="",0,IF(SUMIFS(Model!37:37,Model!$4:$4,"&lt;="&amp;CA$7)-SUMIFS(Model!348:348,Model!$4:$4,"&lt;="&amp;CA$7)&lt;=0,-(SUMIFS(Model!37:37,Model!$4:$4,"&lt;="&amp;CA$7)-SUMIFS(Model!348:348,Model!$4:$4,"&lt;="&amp;CA$7)),0))</f>
        <v>0</v>
      </c>
      <c r="CB20" s="5">
        <f ca="1">IF(CB$4="",0,IF(SUMIFS(Model!37:37,Model!$4:$4,"&lt;="&amp;CB$7)-SUMIFS(Model!348:348,Model!$4:$4,"&lt;="&amp;CB$7)&lt;=0,-(SUMIFS(Model!37:37,Model!$4:$4,"&lt;="&amp;CB$7)-SUMIFS(Model!348:348,Model!$4:$4,"&lt;="&amp;CB$7)),0))</f>
        <v>0</v>
      </c>
      <c r="CC20" s="5">
        <f ca="1">IF(CC$4="",0,IF(SUMIFS(Model!37:37,Model!$4:$4,"&lt;="&amp;CC$7)-SUMIFS(Model!348:348,Model!$4:$4,"&lt;="&amp;CC$7)&lt;=0,-(SUMIFS(Model!37:37,Model!$4:$4,"&lt;="&amp;CC$7)-SUMIFS(Model!348:348,Model!$4:$4,"&lt;="&amp;CC$7)),0))</f>
        <v>0</v>
      </c>
      <c r="CD20" s="5">
        <f ca="1">IF(CD$4="",0,IF(SUMIFS(Model!37:37,Model!$4:$4,"&lt;="&amp;CD$7)-SUMIFS(Model!348:348,Model!$4:$4,"&lt;="&amp;CD$7)&lt;=0,-(SUMIFS(Model!37:37,Model!$4:$4,"&lt;="&amp;CD$7)-SUMIFS(Model!348:348,Model!$4:$4,"&lt;="&amp;CD$7)),0))</f>
        <v>0</v>
      </c>
      <c r="CE20" s="5">
        <f ca="1">IF(CE$4="",0,IF(SUMIFS(Model!37:37,Model!$4:$4,"&lt;="&amp;CE$7)-SUMIFS(Model!348:348,Model!$4:$4,"&lt;="&amp;CE$7)&lt;=0,-(SUMIFS(Model!37:37,Model!$4:$4,"&lt;="&amp;CE$7)-SUMIFS(Model!348:348,Model!$4:$4,"&lt;="&amp;CE$7)),0))</f>
        <v>0</v>
      </c>
      <c r="CF20" s="5">
        <f ca="1">IF(CF$4="",0,IF(SUMIFS(Model!37:37,Model!$4:$4,"&lt;="&amp;CF$7)-SUMIFS(Model!348:348,Model!$4:$4,"&lt;="&amp;CF$7)&lt;=0,-(SUMIFS(Model!37:37,Model!$4:$4,"&lt;="&amp;CF$7)-SUMIFS(Model!348:348,Model!$4:$4,"&lt;="&amp;CF$7)),0))</f>
        <v>0</v>
      </c>
    </row>
    <row r="21" spans="2:84" x14ac:dyDescent="0.3">
      <c r="B21" s="13">
        <f>ROW()</f>
        <v>21</v>
      </c>
      <c r="H21" s="1" t="str">
        <f t="shared" si="2"/>
        <v>АКТИВЫ</v>
      </c>
      <c r="I21" s="1" t="str">
        <f>CapEx!J315</f>
        <v>Авансы выданные по переменным расходам</v>
      </c>
      <c r="M21" s="53" t="s">
        <v>18</v>
      </c>
      <c r="U21" s="5">
        <f t="shared" ca="1" si="3"/>
        <v>0</v>
      </c>
      <c r="X21" s="5">
        <f ca="1">IF(X$4="",0,IF(SUMIFS(Model!172:172,Model!$4:$4,"&lt;="&amp;X$7)-SUMIFS(Model!374:374,Model!$4:$4,"&lt;="&amp;X$7)&lt;=0,-(SUMIFS(Model!172:172,Model!$4:$4,"&lt;="&amp;X$7)-SUMIFS(Model!374:374,Model!$4:$4,"&lt;="&amp;X$7)),0))</f>
        <v>0</v>
      </c>
      <c r="Y21" s="5">
        <f ca="1">IF(Y$4="",0,IF(SUMIFS(Model!172:172,Model!$4:$4,"&lt;="&amp;Y$7)-SUMIFS(Model!374:374,Model!$4:$4,"&lt;="&amp;Y$7)&lt;=0,-(SUMIFS(Model!172:172,Model!$4:$4,"&lt;="&amp;Y$7)-SUMIFS(Model!374:374,Model!$4:$4,"&lt;="&amp;Y$7)),0))</f>
        <v>0</v>
      </c>
      <c r="Z21" s="5">
        <f ca="1">IF(Z$4="",0,IF(SUMIFS(Model!172:172,Model!$4:$4,"&lt;="&amp;Z$7)-SUMIFS(Model!374:374,Model!$4:$4,"&lt;="&amp;Z$7)&lt;=0,-(SUMIFS(Model!172:172,Model!$4:$4,"&lt;="&amp;Z$7)-SUMIFS(Model!374:374,Model!$4:$4,"&lt;="&amp;Z$7)),0))</f>
        <v>0</v>
      </c>
      <c r="AA21" s="5">
        <f ca="1">IF(AA$4="",0,IF(SUMIFS(Model!172:172,Model!$4:$4,"&lt;="&amp;AA$7)-SUMIFS(Model!374:374,Model!$4:$4,"&lt;="&amp;AA$7)&lt;=0,-(SUMIFS(Model!172:172,Model!$4:$4,"&lt;="&amp;AA$7)-SUMIFS(Model!374:374,Model!$4:$4,"&lt;="&amp;AA$7)),0))</f>
        <v>0</v>
      </c>
      <c r="AB21" s="5">
        <f ca="1">IF(AB$4="",0,IF(SUMIFS(Model!172:172,Model!$4:$4,"&lt;="&amp;AB$7)-SUMIFS(Model!374:374,Model!$4:$4,"&lt;="&amp;AB$7)&lt;=0,-(SUMIFS(Model!172:172,Model!$4:$4,"&lt;="&amp;AB$7)-SUMIFS(Model!374:374,Model!$4:$4,"&lt;="&amp;AB$7)),0))</f>
        <v>0</v>
      </c>
      <c r="AC21" s="5">
        <f ca="1">IF(AC$4="",0,IF(SUMIFS(Model!172:172,Model!$4:$4,"&lt;="&amp;AC$7)-SUMIFS(Model!374:374,Model!$4:$4,"&lt;="&amp;AC$7)&lt;=0,-(SUMIFS(Model!172:172,Model!$4:$4,"&lt;="&amp;AC$7)-SUMIFS(Model!374:374,Model!$4:$4,"&lt;="&amp;AC$7)),0))</f>
        <v>0</v>
      </c>
      <c r="AD21" s="5">
        <f ca="1">IF(AD$4="",0,IF(SUMIFS(Model!172:172,Model!$4:$4,"&lt;="&amp;AD$7)-SUMIFS(Model!374:374,Model!$4:$4,"&lt;="&amp;AD$7)&lt;=0,-(SUMIFS(Model!172:172,Model!$4:$4,"&lt;="&amp;AD$7)-SUMIFS(Model!374:374,Model!$4:$4,"&lt;="&amp;AD$7)),0))</f>
        <v>0</v>
      </c>
      <c r="AE21" s="5">
        <f ca="1">IF(AE$4="",0,IF(SUMIFS(Model!172:172,Model!$4:$4,"&lt;="&amp;AE$7)-SUMIFS(Model!374:374,Model!$4:$4,"&lt;="&amp;AE$7)&lt;=0,-(SUMIFS(Model!172:172,Model!$4:$4,"&lt;="&amp;AE$7)-SUMIFS(Model!374:374,Model!$4:$4,"&lt;="&amp;AE$7)),0))</f>
        <v>0</v>
      </c>
      <c r="AF21" s="5">
        <f ca="1">IF(AF$4="",0,IF(SUMIFS(Model!172:172,Model!$4:$4,"&lt;="&amp;AF$7)-SUMIFS(Model!374:374,Model!$4:$4,"&lt;="&amp;AF$7)&lt;=0,-(SUMIFS(Model!172:172,Model!$4:$4,"&lt;="&amp;AF$7)-SUMIFS(Model!374:374,Model!$4:$4,"&lt;="&amp;AF$7)),0))</f>
        <v>0</v>
      </c>
      <c r="AG21" s="5">
        <f ca="1">IF(AG$4="",0,IF(SUMIFS(Model!172:172,Model!$4:$4,"&lt;="&amp;AG$7)-SUMIFS(Model!374:374,Model!$4:$4,"&lt;="&amp;AG$7)&lt;=0,-(SUMIFS(Model!172:172,Model!$4:$4,"&lt;="&amp;AG$7)-SUMIFS(Model!374:374,Model!$4:$4,"&lt;="&amp;AG$7)),0))</f>
        <v>0</v>
      </c>
      <c r="AH21" s="5">
        <f ca="1">IF(AH$4="",0,IF(SUMIFS(Model!172:172,Model!$4:$4,"&lt;="&amp;AH$7)-SUMIFS(Model!374:374,Model!$4:$4,"&lt;="&amp;AH$7)&lt;=0,-(SUMIFS(Model!172:172,Model!$4:$4,"&lt;="&amp;AH$7)-SUMIFS(Model!374:374,Model!$4:$4,"&lt;="&amp;AH$7)),0))</f>
        <v>0</v>
      </c>
      <c r="AI21" s="5">
        <f ca="1">IF(AI$4="",0,IF(SUMIFS(Model!172:172,Model!$4:$4,"&lt;="&amp;AI$7)-SUMIFS(Model!374:374,Model!$4:$4,"&lt;="&amp;AI$7)&lt;=0,-(SUMIFS(Model!172:172,Model!$4:$4,"&lt;="&amp;AI$7)-SUMIFS(Model!374:374,Model!$4:$4,"&lt;="&amp;AI$7)),0))</f>
        <v>0</v>
      </c>
      <c r="AJ21" s="5">
        <f ca="1">IF(AJ$4="",0,IF(SUMIFS(Model!172:172,Model!$4:$4,"&lt;="&amp;AJ$7)-SUMIFS(Model!374:374,Model!$4:$4,"&lt;="&amp;AJ$7)&lt;=0,-(SUMIFS(Model!172:172,Model!$4:$4,"&lt;="&amp;AJ$7)-SUMIFS(Model!374:374,Model!$4:$4,"&lt;="&amp;AJ$7)),0))</f>
        <v>0</v>
      </c>
      <c r="AK21" s="5">
        <f ca="1">IF(AK$4="",0,IF(SUMIFS(Model!172:172,Model!$4:$4,"&lt;="&amp;AK$7)-SUMIFS(Model!374:374,Model!$4:$4,"&lt;="&amp;AK$7)&lt;=0,-(SUMIFS(Model!172:172,Model!$4:$4,"&lt;="&amp;AK$7)-SUMIFS(Model!374:374,Model!$4:$4,"&lt;="&amp;AK$7)),0))</f>
        <v>0</v>
      </c>
      <c r="AL21" s="5">
        <f ca="1">IF(AL$4="",0,IF(SUMIFS(Model!172:172,Model!$4:$4,"&lt;="&amp;AL$7)-SUMIFS(Model!374:374,Model!$4:$4,"&lt;="&amp;AL$7)&lt;=0,-(SUMIFS(Model!172:172,Model!$4:$4,"&lt;="&amp;AL$7)-SUMIFS(Model!374:374,Model!$4:$4,"&lt;="&amp;AL$7)),0))</f>
        <v>0</v>
      </c>
      <c r="AM21" s="5">
        <f ca="1">IF(AM$4="",0,IF(SUMIFS(Model!172:172,Model!$4:$4,"&lt;="&amp;AM$7)-SUMIFS(Model!374:374,Model!$4:$4,"&lt;="&amp;AM$7)&lt;=0,-(SUMIFS(Model!172:172,Model!$4:$4,"&lt;="&amp;AM$7)-SUMIFS(Model!374:374,Model!$4:$4,"&lt;="&amp;AM$7)),0))</f>
        <v>0</v>
      </c>
      <c r="AN21" s="5">
        <f ca="1">IF(AN$4="",0,IF(SUMIFS(Model!172:172,Model!$4:$4,"&lt;="&amp;AN$7)-SUMIFS(Model!374:374,Model!$4:$4,"&lt;="&amp;AN$7)&lt;=0,-(SUMIFS(Model!172:172,Model!$4:$4,"&lt;="&amp;AN$7)-SUMIFS(Model!374:374,Model!$4:$4,"&lt;="&amp;AN$7)),0))</f>
        <v>0</v>
      </c>
      <c r="AO21" s="5">
        <f ca="1">IF(AO$4="",0,IF(SUMIFS(Model!172:172,Model!$4:$4,"&lt;="&amp;AO$7)-SUMIFS(Model!374:374,Model!$4:$4,"&lt;="&amp;AO$7)&lt;=0,-(SUMIFS(Model!172:172,Model!$4:$4,"&lt;="&amp;AO$7)-SUMIFS(Model!374:374,Model!$4:$4,"&lt;="&amp;AO$7)),0))</f>
        <v>0</v>
      </c>
      <c r="AP21" s="5">
        <f ca="1">IF(AP$4="",0,IF(SUMIFS(Model!172:172,Model!$4:$4,"&lt;="&amp;AP$7)-SUMIFS(Model!374:374,Model!$4:$4,"&lt;="&amp;AP$7)&lt;=0,-(SUMIFS(Model!172:172,Model!$4:$4,"&lt;="&amp;AP$7)-SUMIFS(Model!374:374,Model!$4:$4,"&lt;="&amp;AP$7)),0))</f>
        <v>0</v>
      </c>
      <c r="AQ21" s="5">
        <f ca="1">IF(AQ$4="",0,IF(SUMIFS(Model!172:172,Model!$4:$4,"&lt;="&amp;AQ$7)-SUMIFS(Model!374:374,Model!$4:$4,"&lt;="&amp;AQ$7)&lt;=0,-(SUMIFS(Model!172:172,Model!$4:$4,"&lt;="&amp;AQ$7)-SUMIFS(Model!374:374,Model!$4:$4,"&lt;="&amp;AQ$7)),0))</f>
        <v>0</v>
      </c>
      <c r="AR21" s="5">
        <f ca="1">IF(AR$4="",0,IF(SUMIFS(Model!172:172,Model!$4:$4,"&lt;="&amp;AR$7)-SUMIFS(Model!374:374,Model!$4:$4,"&lt;="&amp;AR$7)&lt;=0,-(SUMIFS(Model!172:172,Model!$4:$4,"&lt;="&amp;AR$7)-SUMIFS(Model!374:374,Model!$4:$4,"&lt;="&amp;AR$7)),0))</f>
        <v>0</v>
      </c>
      <c r="AS21" s="5">
        <f ca="1">IF(AS$4="",0,IF(SUMIFS(Model!172:172,Model!$4:$4,"&lt;="&amp;AS$7)-SUMIFS(Model!374:374,Model!$4:$4,"&lt;="&amp;AS$7)&lt;=0,-(SUMIFS(Model!172:172,Model!$4:$4,"&lt;="&amp;AS$7)-SUMIFS(Model!374:374,Model!$4:$4,"&lt;="&amp;AS$7)),0))</f>
        <v>0</v>
      </c>
      <c r="AT21" s="5">
        <f ca="1">IF(AT$4="",0,IF(SUMIFS(Model!172:172,Model!$4:$4,"&lt;="&amp;AT$7)-SUMIFS(Model!374:374,Model!$4:$4,"&lt;="&amp;AT$7)&lt;=0,-(SUMIFS(Model!172:172,Model!$4:$4,"&lt;="&amp;AT$7)-SUMIFS(Model!374:374,Model!$4:$4,"&lt;="&amp;AT$7)),0))</f>
        <v>0</v>
      </c>
      <c r="AU21" s="5">
        <f ca="1">IF(AU$4="",0,IF(SUMIFS(Model!172:172,Model!$4:$4,"&lt;="&amp;AU$7)-SUMIFS(Model!374:374,Model!$4:$4,"&lt;="&amp;AU$7)&lt;=0,-(SUMIFS(Model!172:172,Model!$4:$4,"&lt;="&amp;AU$7)-SUMIFS(Model!374:374,Model!$4:$4,"&lt;="&amp;AU$7)),0))</f>
        <v>0</v>
      </c>
      <c r="AV21" s="5">
        <f ca="1">IF(AV$4="",0,IF(SUMIFS(Model!172:172,Model!$4:$4,"&lt;="&amp;AV$7)-SUMIFS(Model!374:374,Model!$4:$4,"&lt;="&amp;AV$7)&lt;=0,-(SUMIFS(Model!172:172,Model!$4:$4,"&lt;="&amp;AV$7)-SUMIFS(Model!374:374,Model!$4:$4,"&lt;="&amp;AV$7)),0))</f>
        <v>0</v>
      </c>
      <c r="AW21" s="5">
        <f ca="1">IF(AW$4="",0,IF(SUMIFS(Model!172:172,Model!$4:$4,"&lt;="&amp;AW$7)-SUMIFS(Model!374:374,Model!$4:$4,"&lt;="&amp;AW$7)&lt;=0,-(SUMIFS(Model!172:172,Model!$4:$4,"&lt;="&amp;AW$7)-SUMIFS(Model!374:374,Model!$4:$4,"&lt;="&amp;AW$7)),0))</f>
        <v>0</v>
      </c>
      <c r="AX21" s="5">
        <f ca="1">IF(AX$4="",0,IF(SUMIFS(Model!172:172,Model!$4:$4,"&lt;="&amp;AX$7)-SUMIFS(Model!374:374,Model!$4:$4,"&lt;="&amp;AX$7)&lt;=0,-(SUMIFS(Model!172:172,Model!$4:$4,"&lt;="&amp;AX$7)-SUMIFS(Model!374:374,Model!$4:$4,"&lt;="&amp;AX$7)),0))</f>
        <v>0</v>
      </c>
      <c r="AY21" s="5">
        <f ca="1">IF(AY$4="",0,IF(SUMIFS(Model!172:172,Model!$4:$4,"&lt;="&amp;AY$7)-SUMIFS(Model!374:374,Model!$4:$4,"&lt;="&amp;AY$7)&lt;=0,-(SUMIFS(Model!172:172,Model!$4:$4,"&lt;="&amp;AY$7)-SUMIFS(Model!374:374,Model!$4:$4,"&lt;="&amp;AY$7)),0))</f>
        <v>0</v>
      </c>
      <c r="AZ21" s="5">
        <f ca="1">IF(AZ$4="",0,IF(SUMIFS(Model!172:172,Model!$4:$4,"&lt;="&amp;AZ$7)-SUMIFS(Model!374:374,Model!$4:$4,"&lt;="&amp;AZ$7)&lt;=0,-(SUMIFS(Model!172:172,Model!$4:$4,"&lt;="&amp;AZ$7)-SUMIFS(Model!374:374,Model!$4:$4,"&lt;="&amp;AZ$7)),0))</f>
        <v>0</v>
      </c>
      <c r="BA21" s="5">
        <f ca="1">IF(BA$4="",0,IF(SUMIFS(Model!172:172,Model!$4:$4,"&lt;="&amp;BA$7)-SUMIFS(Model!374:374,Model!$4:$4,"&lt;="&amp;BA$7)&lt;=0,-(SUMIFS(Model!172:172,Model!$4:$4,"&lt;="&amp;BA$7)-SUMIFS(Model!374:374,Model!$4:$4,"&lt;="&amp;BA$7)),0))</f>
        <v>0</v>
      </c>
      <c r="BB21" s="5">
        <f ca="1">IF(BB$4="",0,IF(SUMIFS(Model!172:172,Model!$4:$4,"&lt;="&amp;BB$7)-SUMIFS(Model!374:374,Model!$4:$4,"&lt;="&amp;BB$7)&lt;=0,-(SUMIFS(Model!172:172,Model!$4:$4,"&lt;="&amp;BB$7)-SUMIFS(Model!374:374,Model!$4:$4,"&lt;="&amp;BB$7)),0))</f>
        <v>0</v>
      </c>
      <c r="BC21" s="5">
        <f ca="1">IF(BC$4="",0,IF(SUMIFS(Model!172:172,Model!$4:$4,"&lt;="&amp;BC$7)-SUMIFS(Model!374:374,Model!$4:$4,"&lt;="&amp;BC$7)&lt;=0,-(SUMIFS(Model!172:172,Model!$4:$4,"&lt;="&amp;BC$7)-SUMIFS(Model!374:374,Model!$4:$4,"&lt;="&amp;BC$7)),0))</f>
        <v>0</v>
      </c>
      <c r="BD21" s="5">
        <f ca="1">IF(BD$4="",0,IF(SUMIFS(Model!172:172,Model!$4:$4,"&lt;="&amp;BD$7)-SUMIFS(Model!374:374,Model!$4:$4,"&lt;="&amp;BD$7)&lt;=0,-(SUMIFS(Model!172:172,Model!$4:$4,"&lt;="&amp;BD$7)-SUMIFS(Model!374:374,Model!$4:$4,"&lt;="&amp;BD$7)),0))</f>
        <v>0</v>
      </c>
      <c r="BE21" s="5">
        <f ca="1">IF(BE$4="",0,IF(SUMIFS(Model!172:172,Model!$4:$4,"&lt;="&amp;BE$7)-SUMIFS(Model!374:374,Model!$4:$4,"&lt;="&amp;BE$7)&lt;=0,-(SUMIFS(Model!172:172,Model!$4:$4,"&lt;="&amp;BE$7)-SUMIFS(Model!374:374,Model!$4:$4,"&lt;="&amp;BE$7)),0))</f>
        <v>0</v>
      </c>
      <c r="BF21" s="5">
        <f ca="1">IF(BF$4="",0,IF(SUMIFS(Model!172:172,Model!$4:$4,"&lt;="&amp;BF$7)-SUMIFS(Model!374:374,Model!$4:$4,"&lt;="&amp;BF$7)&lt;=0,-(SUMIFS(Model!172:172,Model!$4:$4,"&lt;="&amp;BF$7)-SUMIFS(Model!374:374,Model!$4:$4,"&lt;="&amp;BF$7)),0))</f>
        <v>0</v>
      </c>
      <c r="BG21" s="5">
        <f ca="1">IF(BG$4="",0,IF(SUMIFS(Model!172:172,Model!$4:$4,"&lt;="&amp;BG$7)-SUMIFS(Model!374:374,Model!$4:$4,"&lt;="&amp;BG$7)&lt;=0,-(SUMIFS(Model!172:172,Model!$4:$4,"&lt;="&amp;BG$7)-SUMIFS(Model!374:374,Model!$4:$4,"&lt;="&amp;BG$7)),0))</f>
        <v>0</v>
      </c>
      <c r="BH21" s="5">
        <f ca="1">IF(BH$4="",0,IF(SUMIFS(Model!172:172,Model!$4:$4,"&lt;="&amp;BH$7)-SUMIFS(Model!374:374,Model!$4:$4,"&lt;="&amp;BH$7)&lt;=0,-(SUMIFS(Model!172:172,Model!$4:$4,"&lt;="&amp;BH$7)-SUMIFS(Model!374:374,Model!$4:$4,"&lt;="&amp;BH$7)),0))</f>
        <v>0</v>
      </c>
      <c r="BI21" s="5">
        <f ca="1">IF(BI$4="",0,IF(SUMIFS(Model!172:172,Model!$4:$4,"&lt;="&amp;BI$7)-SUMIFS(Model!374:374,Model!$4:$4,"&lt;="&amp;BI$7)&lt;=0,-(SUMIFS(Model!172:172,Model!$4:$4,"&lt;="&amp;BI$7)-SUMIFS(Model!374:374,Model!$4:$4,"&lt;="&amp;BI$7)),0))</f>
        <v>0</v>
      </c>
      <c r="BJ21" s="5">
        <f ca="1">IF(BJ$4="",0,IF(SUMIFS(Model!172:172,Model!$4:$4,"&lt;="&amp;BJ$7)-SUMIFS(Model!374:374,Model!$4:$4,"&lt;="&amp;BJ$7)&lt;=0,-(SUMIFS(Model!172:172,Model!$4:$4,"&lt;="&amp;BJ$7)-SUMIFS(Model!374:374,Model!$4:$4,"&lt;="&amp;BJ$7)),0))</f>
        <v>0</v>
      </c>
      <c r="BK21" s="5">
        <f ca="1">IF(BK$4="",0,IF(SUMIFS(Model!172:172,Model!$4:$4,"&lt;="&amp;BK$7)-SUMIFS(Model!374:374,Model!$4:$4,"&lt;="&amp;BK$7)&lt;=0,-(SUMIFS(Model!172:172,Model!$4:$4,"&lt;="&amp;BK$7)-SUMIFS(Model!374:374,Model!$4:$4,"&lt;="&amp;BK$7)),0))</f>
        <v>0</v>
      </c>
      <c r="BL21" s="5">
        <f ca="1">IF(BL$4="",0,IF(SUMIFS(Model!172:172,Model!$4:$4,"&lt;="&amp;BL$7)-SUMIFS(Model!374:374,Model!$4:$4,"&lt;="&amp;BL$7)&lt;=0,-(SUMIFS(Model!172:172,Model!$4:$4,"&lt;="&amp;BL$7)-SUMIFS(Model!374:374,Model!$4:$4,"&lt;="&amp;BL$7)),0))</f>
        <v>0</v>
      </c>
      <c r="BM21" s="5">
        <f ca="1">IF(BM$4="",0,IF(SUMIFS(Model!172:172,Model!$4:$4,"&lt;="&amp;BM$7)-SUMIFS(Model!374:374,Model!$4:$4,"&lt;="&amp;BM$7)&lt;=0,-(SUMIFS(Model!172:172,Model!$4:$4,"&lt;="&amp;BM$7)-SUMIFS(Model!374:374,Model!$4:$4,"&lt;="&amp;BM$7)),0))</f>
        <v>0</v>
      </c>
      <c r="BN21" s="5">
        <f ca="1">IF(BN$4="",0,IF(SUMIFS(Model!172:172,Model!$4:$4,"&lt;="&amp;BN$7)-SUMIFS(Model!374:374,Model!$4:$4,"&lt;="&amp;BN$7)&lt;=0,-(SUMIFS(Model!172:172,Model!$4:$4,"&lt;="&amp;BN$7)-SUMIFS(Model!374:374,Model!$4:$4,"&lt;="&amp;BN$7)),0))</f>
        <v>0</v>
      </c>
      <c r="BO21" s="5">
        <f ca="1">IF(BO$4="",0,IF(SUMIFS(Model!172:172,Model!$4:$4,"&lt;="&amp;BO$7)-SUMIFS(Model!374:374,Model!$4:$4,"&lt;="&amp;BO$7)&lt;=0,-(SUMIFS(Model!172:172,Model!$4:$4,"&lt;="&amp;BO$7)-SUMIFS(Model!374:374,Model!$4:$4,"&lt;="&amp;BO$7)),0))</f>
        <v>0</v>
      </c>
      <c r="BP21" s="5">
        <f ca="1">IF(BP$4="",0,IF(SUMIFS(Model!172:172,Model!$4:$4,"&lt;="&amp;BP$7)-SUMIFS(Model!374:374,Model!$4:$4,"&lt;="&amp;BP$7)&lt;=0,-(SUMIFS(Model!172:172,Model!$4:$4,"&lt;="&amp;BP$7)-SUMIFS(Model!374:374,Model!$4:$4,"&lt;="&amp;BP$7)),0))</f>
        <v>0</v>
      </c>
      <c r="BQ21" s="5">
        <f ca="1">IF(BQ$4="",0,IF(SUMIFS(Model!172:172,Model!$4:$4,"&lt;="&amp;BQ$7)-SUMIFS(Model!374:374,Model!$4:$4,"&lt;="&amp;BQ$7)&lt;=0,-(SUMIFS(Model!172:172,Model!$4:$4,"&lt;="&amp;BQ$7)-SUMIFS(Model!374:374,Model!$4:$4,"&lt;="&amp;BQ$7)),0))</f>
        <v>0</v>
      </c>
      <c r="BR21" s="5">
        <f ca="1">IF(BR$4="",0,IF(SUMIFS(Model!172:172,Model!$4:$4,"&lt;="&amp;BR$7)-SUMIFS(Model!374:374,Model!$4:$4,"&lt;="&amp;BR$7)&lt;=0,-(SUMIFS(Model!172:172,Model!$4:$4,"&lt;="&amp;BR$7)-SUMIFS(Model!374:374,Model!$4:$4,"&lt;="&amp;BR$7)),0))</f>
        <v>0</v>
      </c>
      <c r="BS21" s="5">
        <f ca="1">IF(BS$4="",0,IF(SUMIFS(Model!172:172,Model!$4:$4,"&lt;="&amp;BS$7)-SUMIFS(Model!374:374,Model!$4:$4,"&lt;="&amp;BS$7)&lt;=0,-(SUMIFS(Model!172:172,Model!$4:$4,"&lt;="&amp;BS$7)-SUMIFS(Model!374:374,Model!$4:$4,"&lt;="&amp;BS$7)),0))</f>
        <v>0</v>
      </c>
      <c r="BT21" s="5">
        <f ca="1">IF(BT$4="",0,IF(SUMIFS(Model!172:172,Model!$4:$4,"&lt;="&amp;BT$7)-SUMIFS(Model!374:374,Model!$4:$4,"&lt;="&amp;BT$7)&lt;=0,-(SUMIFS(Model!172:172,Model!$4:$4,"&lt;="&amp;BT$7)-SUMIFS(Model!374:374,Model!$4:$4,"&lt;="&amp;BT$7)),0))</f>
        <v>0</v>
      </c>
      <c r="BU21" s="5">
        <f ca="1">IF(BU$4="",0,IF(SUMIFS(Model!172:172,Model!$4:$4,"&lt;="&amp;BU$7)-SUMIFS(Model!374:374,Model!$4:$4,"&lt;="&amp;BU$7)&lt;=0,-(SUMIFS(Model!172:172,Model!$4:$4,"&lt;="&amp;BU$7)-SUMIFS(Model!374:374,Model!$4:$4,"&lt;="&amp;BU$7)),0))</f>
        <v>0</v>
      </c>
      <c r="BV21" s="5">
        <f ca="1">IF(BV$4="",0,IF(SUMIFS(Model!172:172,Model!$4:$4,"&lt;="&amp;BV$7)-SUMIFS(Model!374:374,Model!$4:$4,"&lt;="&amp;BV$7)&lt;=0,-(SUMIFS(Model!172:172,Model!$4:$4,"&lt;="&amp;BV$7)-SUMIFS(Model!374:374,Model!$4:$4,"&lt;="&amp;BV$7)),0))</f>
        <v>0</v>
      </c>
      <c r="BW21" s="5">
        <f ca="1">IF(BW$4="",0,IF(SUMIFS(Model!172:172,Model!$4:$4,"&lt;="&amp;BW$7)-SUMIFS(Model!374:374,Model!$4:$4,"&lt;="&amp;BW$7)&lt;=0,-(SUMIFS(Model!172:172,Model!$4:$4,"&lt;="&amp;BW$7)-SUMIFS(Model!374:374,Model!$4:$4,"&lt;="&amp;BW$7)),0))</f>
        <v>0</v>
      </c>
      <c r="BX21" s="5">
        <f ca="1">IF(BX$4="",0,IF(SUMIFS(Model!172:172,Model!$4:$4,"&lt;="&amp;BX$7)-SUMIFS(Model!374:374,Model!$4:$4,"&lt;="&amp;BX$7)&lt;=0,-(SUMIFS(Model!172:172,Model!$4:$4,"&lt;="&amp;BX$7)-SUMIFS(Model!374:374,Model!$4:$4,"&lt;="&amp;BX$7)),0))</f>
        <v>0</v>
      </c>
      <c r="BY21" s="5">
        <f ca="1">IF(BY$4="",0,IF(SUMIFS(Model!172:172,Model!$4:$4,"&lt;="&amp;BY$7)-SUMIFS(Model!374:374,Model!$4:$4,"&lt;="&amp;BY$7)&lt;=0,-(SUMIFS(Model!172:172,Model!$4:$4,"&lt;="&amp;BY$7)-SUMIFS(Model!374:374,Model!$4:$4,"&lt;="&amp;BY$7)),0))</f>
        <v>0</v>
      </c>
      <c r="BZ21" s="5">
        <f ca="1">IF(BZ$4="",0,IF(SUMIFS(Model!172:172,Model!$4:$4,"&lt;="&amp;BZ$7)-SUMIFS(Model!374:374,Model!$4:$4,"&lt;="&amp;BZ$7)&lt;=0,-(SUMIFS(Model!172:172,Model!$4:$4,"&lt;="&amp;BZ$7)-SUMIFS(Model!374:374,Model!$4:$4,"&lt;="&amp;BZ$7)),0))</f>
        <v>0</v>
      </c>
      <c r="CA21" s="5">
        <f ca="1">IF(CA$4="",0,IF(SUMIFS(Model!172:172,Model!$4:$4,"&lt;="&amp;CA$7)-SUMIFS(Model!374:374,Model!$4:$4,"&lt;="&amp;CA$7)&lt;=0,-(SUMIFS(Model!172:172,Model!$4:$4,"&lt;="&amp;CA$7)-SUMIFS(Model!374:374,Model!$4:$4,"&lt;="&amp;CA$7)),0))</f>
        <v>0</v>
      </c>
      <c r="CB21" s="5">
        <f ca="1">IF(CB$4="",0,IF(SUMIFS(Model!172:172,Model!$4:$4,"&lt;="&amp;CB$7)-SUMIFS(Model!374:374,Model!$4:$4,"&lt;="&amp;CB$7)&lt;=0,-(SUMIFS(Model!172:172,Model!$4:$4,"&lt;="&amp;CB$7)-SUMIFS(Model!374:374,Model!$4:$4,"&lt;="&amp;CB$7)),0))</f>
        <v>0</v>
      </c>
      <c r="CC21" s="5">
        <f ca="1">IF(CC$4="",0,IF(SUMIFS(Model!172:172,Model!$4:$4,"&lt;="&amp;CC$7)-SUMIFS(Model!374:374,Model!$4:$4,"&lt;="&amp;CC$7)&lt;=0,-(SUMIFS(Model!172:172,Model!$4:$4,"&lt;="&amp;CC$7)-SUMIFS(Model!374:374,Model!$4:$4,"&lt;="&amp;CC$7)),0))</f>
        <v>0</v>
      </c>
      <c r="CD21" s="5">
        <f ca="1">IF(CD$4="",0,IF(SUMIFS(Model!172:172,Model!$4:$4,"&lt;="&amp;CD$7)-SUMIFS(Model!374:374,Model!$4:$4,"&lt;="&amp;CD$7)&lt;=0,-(SUMIFS(Model!172:172,Model!$4:$4,"&lt;="&amp;CD$7)-SUMIFS(Model!374:374,Model!$4:$4,"&lt;="&amp;CD$7)),0))</f>
        <v>0</v>
      </c>
      <c r="CE21" s="5">
        <f ca="1">IF(CE$4="",0,IF(SUMIFS(Model!172:172,Model!$4:$4,"&lt;="&amp;CE$7)-SUMIFS(Model!374:374,Model!$4:$4,"&lt;="&amp;CE$7)&lt;=0,-(SUMIFS(Model!172:172,Model!$4:$4,"&lt;="&amp;CE$7)-SUMIFS(Model!374:374,Model!$4:$4,"&lt;="&amp;CE$7)),0))</f>
        <v>0</v>
      </c>
      <c r="CF21" s="5">
        <f ca="1">IF(CF$4="",0,IF(SUMIFS(Model!172:172,Model!$4:$4,"&lt;="&amp;CF$7)-SUMIFS(Model!374:374,Model!$4:$4,"&lt;="&amp;CF$7)&lt;=0,-(SUMIFS(Model!172:172,Model!$4:$4,"&lt;="&amp;CF$7)-SUMIFS(Model!374:374,Model!$4:$4,"&lt;="&amp;CF$7)),0))</f>
        <v>0</v>
      </c>
    </row>
    <row r="22" spans="2:84" x14ac:dyDescent="0.3">
      <c r="B22" s="13">
        <f>ROW()</f>
        <v>22</v>
      </c>
      <c r="H22" s="1" t="str">
        <f t="shared" si="2"/>
        <v>АКТИВЫ</v>
      </c>
      <c r="I22" s="1" t="str">
        <f>CapEx!J316</f>
        <v>Авансы выданные по постоянным расходам</v>
      </c>
      <c r="M22" s="53" t="s">
        <v>18</v>
      </c>
      <c r="U22" s="5">
        <f t="shared" ca="1" si="3"/>
        <v>0</v>
      </c>
      <c r="X22" s="5">
        <f ca="1">IF(X$4="",0,IF(SUMIFS(Model!233:233,Model!$4:$4,"&lt;="&amp;X$7)-SUMIFS(Model!390:390,Model!$4:$4,"&lt;="&amp;X$7)&lt;=0,-(SUMIFS(Model!233:233,Model!$4:$4,"&lt;="&amp;X$7)-SUMIFS(Model!390:390,Model!$4:$4,"&lt;="&amp;X$7)),0))</f>
        <v>0</v>
      </c>
      <c r="Y22" s="5">
        <f ca="1">IF(Y$4="",0,IF(SUMIFS(Model!233:233,Model!$4:$4,"&lt;="&amp;Y$7)-SUMIFS(Model!390:390,Model!$4:$4,"&lt;="&amp;Y$7)&lt;=0,-(SUMIFS(Model!233:233,Model!$4:$4,"&lt;="&amp;Y$7)-SUMIFS(Model!390:390,Model!$4:$4,"&lt;="&amp;Y$7)),0))</f>
        <v>0</v>
      </c>
      <c r="Z22" s="5">
        <f ca="1">IF(Z$4="",0,IF(SUMIFS(Model!233:233,Model!$4:$4,"&lt;="&amp;Z$7)-SUMIFS(Model!390:390,Model!$4:$4,"&lt;="&amp;Z$7)&lt;=0,-(SUMIFS(Model!233:233,Model!$4:$4,"&lt;="&amp;Z$7)-SUMIFS(Model!390:390,Model!$4:$4,"&lt;="&amp;Z$7)),0))</f>
        <v>0</v>
      </c>
      <c r="AA22" s="5">
        <f ca="1">IF(AA$4="",0,IF(SUMIFS(Model!233:233,Model!$4:$4,"&lt;="&amp;AA$7)-SUMIFS(Model!390:390,Model!$4:$4,"&lt;="&amp;AA$7)&lt;=0,-(SUMIFS(Model!233:233,Model!$4:$4,"&lt;="&amp;AA$7)-SUMIFS(Model!390:390,Model!$4:$4,"&lt;="&amp;AA$7)),0))</f>
        <v>0</v>
      </c>
      <c r="AB22" s="5">
        <f ca="1">IF(AB$4="",0,IF(SUMIFS(Model!233:233,Model!$4:$4,"&lt;="&amp;AB$7)-SUMIFS(Model!390:390,Model!$4:$4,"&lt;="&amp;AB$7)&lt;=0,-(SUMIFS(Model!233:233,Model!$4:$4,"&lt;="&amp;AB$7)-SUMIFS(Model!390:390,Model!$4:$4,"&lt;="&amp;AB$7)),0))</f>
        <v>0</v>
      </c>
      <c r="AC22" s="5">
        <f ca="1">IF(AC$4="",0,IF(SUMIFS(Model!233:233,Model!$4:$4,"&lt;="&amp;AC$7)-SUMIFS(Model!390:390,Model!$4:$4,"&lt;="&amp;AC$7)&lt;=0,-(SUMIFS(Model!233:233,Model!$4:$4,"&lt;="&amp;AC$7)-SUMIFS(Model!390:390,Model!$4:$4,"&lt;="&amp;AC$7)),0))</f>
        <v>0</v>
      </c>
      <c r="AD22" s="5">
        <f ca="1">IF(AD$4="",0,IF(SUMIFS(Model!233:233,Model!$4:$4,"&lt;="&amp;AD$7)-SUMIFS(Model!390:390,Model!$4:$4,"&lt;="&amp;AD$7)&lt;=0,-(SUMIFS(Model!233:233,Model!$4:$4,"&lt;="&amp;AD$7)-SUMIFS(Model!390:390,Model!$4:$4,"&lt;="&amp;AD$7)),0))</f>
        <v>0</v>
      </c>
      <c r="AE22" s="5">
        <f ca="1">IF(AE$4="",0,IF(SUMIFS(Model!233:233,Model!$4:$4,"&lt;="&amp;AE$7)-SUMIFS(Model!390:390,Model!$4:$4,"&lt;="&amp;AE$7)&lt;=0,-(SUMIFS(Model!233:233,Model!$4:$4,"&lt;="&amp;AE$7)-SUMIFS(Model!390:390,Model!$4:$4,"&lt;="&amp;AE$7)),0))</f>
        <v>0</v>
      </c>
      <c r="AF22" s="5">
        <f ca="1">IF(AF$4="",0,IF(SUMIFS(Model!233:233,Model!$4:$4,"&lt;="&amp;AF$7)-SUMIFS(Model!390:390,Model!$4:$4,"&lt;="&amp;AF$7)&lt;=0,-(SUMIFS(Model!233:233,Model!$4:$4,"&lt;="&amp;AF$7)-SUMIFS(Model!390:390,Model!$4:$4,"&lt;="&amp;AF$7)),0))</f>
        <v>0</v>
      </c>
      <c r="AG22" s="5">
        <f ca="1">IF(AG$4="",0,IF(SUMIFS(Model!233:233,Model!$4:$4,"&lt;="&amp;AG$7)-SUMIFS(Model!390:390,Model!$4:$4,"&lt;="&amp;AG$7)&lt;=0,-(SUMIFS(Model!233:233,Model!$4:$4,"&lt;="&amp;AG$7)-SUMIFS(Model!390:390,Model!$4:$4,"&lt;="&amp;AG$7)),0))</f>
        <v>0</v>
      </c>
      <c r="AH22" s="5">
        <f ca="1">IF(AH$4="",0,IF(SUMIFS(Model!233:233,Model!$4:$4,"&lt;="&amp;AH$7)-SUMIFS(Model!390:390,Model!$4:$4,"&lt;="&amp;AH$7)&lt;=0,-(SUMIFS(Model!233:233,Model!$4:$4,"&lt;="&amp;AH$7)-SUMIFS(Model!390:390,Model!$4:$4,"&lt;="&amp;AH$7)),0))</f>
        <v>0</v>
      </c>
      <c r="AI22" s="5">
        <f ca="1">IF(AI$4="",0,IF(SUMIFS(Model!233:233,Model!$4:$4,"&lt;="&amp;AI$7)-SUMIFS(Model!390:390,Model!$4:$4,"&lt;="&amp;AI$7)&lt;=0,-(SUMIFS(Model!233:233,Model!$4:$4,"&lt;="&amp;AI$7)-SUMIFS(Model!390:390,Model!$4:$4,"&lt;="&amp;AI$7)),0))</f>
        <v>0</v>
      </c>
      <c r="AJ22" s="5">
        <f ca="1">IF(AJ$4="",0,IF(SUMIFS(Model!233:233,Model!$4:$4,"&lt;="&amp;AJ$7)-SUMIFS(Model!390:390,Model!$4:$4,"&lt;="&amp;AJ$7)&lt;=0,-(SUMIFS(Model!233:233,Model!$4:$4,"&lt;="&amp;AJ$7)-SUMIFS(Model!390:390,Model!$4:$4,"&lt;="&amp;AJ$7)),0))</f>
        <v>0</v>
      </c>
      <c r="AK22" s="5">
        <f ca="1">IF(AK$4="",0,IF(SUMIFS(Model!233:233,Model!$4:$4,"&lt;="&amp;AK$7)-SUMIFS(Model!390:390,Model!$4:$4,"&lt;="&amp;AK$7)&lt;=0,-(SUMIFS(Model!233:233,Model!$4:$4,"&lt;="&amp;AK$7)-SUMIFS(Model!390:390,Model!$4:$4,"&lt;="&amp;AK$7)),0))</f>
        <v>0</v>
      </c>
      <c r="AL22" s="5">
        <f ca="1">IF(AL$4="",0,IF(SUMIFS(Model!233:233,Model!$4:$4,"&lt;="&amp;AL$7)-SUMIFS(Model!390:390,Model!$4:$4,"&lt;="&amp;AL$7)&lt;=0,-(SUMIFS(Model!233:233,Model!$4:$4,"&lt;="&amp;AL$7)-SUMIFS(Model!390:390,Model!$4:$4,"&lt;="&amp;AL$7)),0))</f>
        <v>0</v>
      </c>
      <c r="AM22" s="5">
        <f ca="1">IF(AM$4="",0,IF(SUMIFS(Model!233:233,Model!$4:$4,"&lt;="&amp;AM$7)-SUMIFS(Model!390:390,Model!$4:$4,"&lt;="&amp;AM$7)&lt;=0,-(SUMIFS(Model!233:233,Model!$4:$4,"&lt;="&amp;AM$7)-SUMIFS(Model!390:390,Model!$4:$4,"&lt;="&amp;AM$7)),0))</f>
        <v>0</v>
      </c>
      <c r="AN22" s="5">
        <f ca="1">IF(AN$4="",0,IF(SUMIFS(Model!233:233,Model!$4:$4,"&lt;="&amp;AN$7)-SUMIFS(Model!390:390,Model!$4:$4,"&lt;="&amp;AN$7)&lt;=0,-(SUMIFS(Model!233:233,Model!$4:$4,"&lt;="&amp;AN$7)-SUMIFS(Model!390:390,Model!$4:$4,"&lt;="&amp;AN$7)),0))</f>
        <v>0</v>
      </c>
      <c r="AO22" s="5">
        <f ca="1">IF(AO$4="",0,IF(SUMIFS(Model!233:233,Model!$4:$4,"&lt;="&amp;AO$7)-SUMIFS(Model!390:390,Model!$4:$4,"&lt;="&amp;AO$7)&lt;=0,-(SUMIFS(Model!233:233,Model!$4:$4,"&lt;="&amp;AO$7)-SUMIFS(Model!390:390,Model!$4:$4,"&lt;="&amp;AO$7)),0))</f>
        <v>0</v>
      </c>
      <c r="AP22" s="5">
        <f ca="1">IF(AP$4="",0,IF(SUMIFS(Model!233:233,Model!$4:$4,"&lt;="&amp;AP$7)-SUMIFS(Model!390:390,Model!$4:$4,"&lt;="&amp;AP$7)&lt;=0,-(SUMIFS(Model!233:233,Model!$4:$4,"&lt;="&amp;AP$7)-SUMIFS(Model!390:390,Model!$4:$4,"&lt;="&amp;AP$7)),0))</f>
        <v>0</v>
      </c>
      <c r="AQ22" s="5">
        <f ca="1">IF(AQ$4="",0,IF(SUMIFS(Model!233:233,Model!$4:$4,"&lt;="&amp;AQ$7)-SUMIFS(Model!390:390,Model!$4:$4,"&lt;="&amp;AQ$7)&lt;=0,-(SUMIFS(Model!233:233,Model!$4:$4,"&lt;="&amp;AQ$7)-SUMIFS(Model!390:390,Model!$4:$4,"&lt;="&amp;AQ$7)),0))</f>
        <v>0</v>
      </c>
      <c r="AR22" s="5">
        <f ca="1">IF(AR$4="",0,IF(SUMIFS(Model!233:233,Model!$4:$4,"&lt;="&amp;AR$7)-SUMIFS(Model!390:390,Model!$4:$4,"&lt;="&amp;AR$7)&lt;=0,-(SUMIFS(Model!233:233,Model!$4:$4,"&lt;="&amp;AR$7)-SUMIFS(Model!390:390,Model!$4:$4,"&lt;="&amp;AR$7)),0))</f>
        <v>0</v>
      </c>
      <c r="AS22" s="5">
        <f ca="1">IF(AS$4="",0,IF(SUMIFS(Model!233:233,Model!$4:$4,"&lt;="&amp;AS$7)-SUMIFS(Model!390:390,Model!$4:$4,"&lt;="&amp;AS$7)&lt;=0,-(SUMIFS(Model!233:233,Model!$4:$4,"&lt;="&amp;AS$7)-SUMIFS(Model!390:390,Model!$4:$4,"&lt;="&amp;AS$7)),0))</f>
        <v>0</v>
      </c>
      <c r="AT22" s="5">
        <f ca="1">IF(AT$4="",0,IF(SUMIFS(Model!233:233,Model!$4:$4,"&lt;="&amp;AT$7)-SUMIFS(Model!390:390,Model!$4:$4,"&lt;="&amp;AT$7)&lt;=0,-(SUMIFS(Model!233:233,Model!$4:$4,"&lt;="&amp;AT$7)-SUMIFS(Model!390:390,Model!$4:$4,"&lt;="&amp;AT$7)),0))</f>
        <v>0</v>
      </c>
      <c r="AU22" s="5">
        <f ca="1">IF(AU$4="",0,IF(SUMIFS(Model!233:233,Model!$4:$4,"&lt;="&amp;AU$7)-SUMIFS(Model!390:390,Model!$4:$4,"&lt;="&amp;AU$7)&lt;=0,-(SUMIFS(Model!233:233,Model!$4:$4,"&lt;="&amp;AU$7)-SUMIFS(Model!390:390,Model!$4:$4,"&lt;="&amp;AU$7)),0))</f>
        <v>0</v>
      </c>
      <c r="AV22" s="5">
        <f ca="1">IF(AV$4="",0,IF(SUMIFS(Model!233:233,Model!$4:$4,"&lt;="&amp;AV$7)-SUMIFS(Model!390:390,Model!$4:$4,"&lt;="&amp;AV$7)&lt;=0,-(SUMIFS(Model!233:233,Model!$4:$4,"&lt;="&amp;AV$7)-SUMIFS(Model!390:390,Model!$4:$4,"&lt;="&amp;AV$7)),0))</f>
        <v>0</v>
      </c>
      <c r="AW22" s="5">
        <f ca="1">IF(AW$4="",0,IF(SUMIFS(Model!233:233,Model!$4:$4,"&lt;="&amp;AW$7)-SUMIFS(Model!390:390,Model!$4:$4,"&lt;="&amp;AW$7)&lt;=0,-(SUMIFS(Model!233:233,Model!$4:$4,"&lt;="&amp;AW$7)-SUMIFS(Model!390:390,Model!$4:$4,"&lt;="&amp;AW$7)),0))</f>
        <v>0</v>
      </c>
      <c r="AX22" s="5">
        <f ca="1">IF(AX$4="",0,IF(SUMIFS(Model!233:233,Model!$4:$4,"&lt;="&amp;AX$7)-SUMIFS(Model!390:390,Model!$4:$4,"&lt;="&amp;AX$7)&lt;=0,-(SUMIFS(Model!233:233,Model!$4:$4,"&lt;="&amp;AX$7)-SUMIFS(Model!390:390,Model!$4:$4,"&lt;="&amp;AX$7)),0))</f>
        <v>0</v>
      </c>
      <c r="AY22" s="5">
        <f ca="1">IF(AY$4="",0,IF(SUMIFS(Model!233:233,Model!$4:$4,"&lt;="&amp;AY$7)-SUMIFS(Model!390:390,Model!$4:$4,"&lt;="&amp;AY$7)&lt;=0,-(SUMIFS(Model!233:233,Model!$4:$4,"&lt;="&amp;AY$7)-SUMIFS(Model!390:390,Model!$4:$4,"&lt;="&amp;AY$7)),0))</f>
        <v>0</v>
      </c>
      <c r="AZ22" s="5">
        <f ca="1">IF(AZ$4="",0,IF(SUMIFS(Model!233:233,Model!$4:$4,"&lt;="&amp;AZ$7)-SUMIFS(Model!390:390,Model!$4:$4,"&lt;="&amp;AZ$7)&lt;=0,-(SUMIFS(Model!233:233,Model!$4:$4,"&lt;="&amp;AZ$7)-SUMIFS(Model!390:390,Model!$4:$4,"&lt;="&amp;AZ$7)),0))</f>
        <v>0</v>
      </c>
      <c r="BA22" s="5">
        <f ca="1">IF(BA$4="",0,IF(SUMIFS(Model!233:233,Model!$4:$4,"&lt;="&amp;BA$7)-SUMIFS(Model!390:390,Model!$4:$4,"&lt;="&amp;BA$7)&lt;=0,-(SUMIFS(Model!233:233,Model!$4:$4,"&lt;="&amp;BA$7)-SUMIFS(Model!390:390,Model!$4:$4,"&lt;="&amp;BA$7)),0))</f>
        <v>0</v>
      </c>
      <c r="BB22" s="5">
        <f ca="1">IF(BB$4="",0,IF(SUMIFS(Model!233:233,Model!$4:$4,"&lt;="&amp;BB$7)-SUMIFS(Model!390:390,Model!$4:$4,"&lt;="&amp;BB$7)&lt;=0,-(SUMIFS(Model!233:233,Model!$4:$4,"&lt;="&amp;BB$7)-SUMIFS(Model!390:390,Model!$4:$4,"&lt;="&amp;BB$7)),0))</f>
        <v>0</v>
      </c>
      <c r="BC22" s="5">
        <f ca="1">IF(BC$4="",0,IF(SUMIFS(Model!233:233,Model!$4:$4,"&lt;="&amp;BC$7)-SUMIFS(Model!390:390,Model!$4:$4,"&lt;="&amp;BC$7)&lt;=0,-(SUMIFS(Model!233:233,Model!$4:$4,"&lt;="&amp;BC$7)-SUMIFS(Model!390:390,Model!$4:$4,"&lt;="&amp;BC$7)),0))</f>
        <v>0</v>
      </c>
      <c r="BD22" s="5">
        <f ca="1">IF(BD$4="",0,IF(SUMIFS(Model!233:233,Model!$4:$4,"&lt;="&amp;BD$7)-SUMIFS(Model!390:390,Model!$4:$4,"&lt;="&amp;BD$7)&lt;=0,-(SUMIFS(Model!233:233,Model!$4:$4,"&lt;="&amp;BD$7)-SUMIFS(Model!390:390,Model!$4:$4,"&lt;="&amp;BD$7)),0))</f>
        <v>0</v>
      </c>
      <c r="BE22" s="5">
        <f ca="1">IF(BE$4="",0,IF(SUMIFS(Model!233:233,Model!$4:$4,"&lt;="&amp;BE$7)-SUMIFS(Model!390:390,Model!$4:$4,"&lt;="&amp;BE$7)&lt;=0,-(SUMIFS(Model!233:233,Model!$4:$4,"&lt;="&amp;BE$7)-SUMIFS(Model!390:390,Model!$4:$4,"&lt;="&amp;BE$7)),0))</f>
        <v>0</v>
      </c>
      <c r="BF22" s="5">
        <f ca="1">IF(BF$4="",0,IF(SUMIFS(Model!233:233,Model!$4:$4,"&lt;="&amp;BF$7)-SUMIFS(Model!390:390,Model!$4:$4,"&lt;="&amp;BF$7)&lt;=0,-(SUMIFS(Model!233:233,Model!$4:$4,"&lt;="&amp;BF$7)-SUMIFS(Model!390:390,Model!$4:$4,"&lt;="&amp;BF$7)),0))</f>
        <v>0</v>
      </c>
      <c r="BG22" s="5">
        <f ca="1">IF(BG$4="",0,IF(SUMIFS(Model!233:233,Model!$4:$4,"&lt;="&amp;BG$7)-SUMIFS(Model!390:390,Model!$4:$4,"&lt;="&amp;BG$7)&lt;=0,-(SUMIFS(Model!233:233,Model!$4:$4,"&lt;="&amp;BG$7)-SUMIFS(Model!390:390,Model!$4:$4,"&lt;="&amp;BG$7)),0))</f>
        <v>0</v>
      </c>
      <c r="BH22" s="5">
        <f ca="1">IF(BH$4="",0,IF(SUMIFS(Model!233:233,Model!$4:$4,"&lt;="&amp;BH$7)-SUMIFS(Model!390:390,Model!$4:$4,"&lt;="&amp;BH$7)&lt;=0,-(SUMIFS(Model!233:233,Model!$4:$4,"&lt;="&amp;BH$7)-SUMIFS(Model!390:390,Model!$4:$4,"&lt;="&amp;BH$7)),0))</f>
        <v>0</v>
      </c>
      <c r="BI22" s="5">
        <f ca="1">IF(BI$4="",0,IF(SUMIFS(Model!233:233,Model!$4:$4,"&lt;="&amp;BI$7)-SUMIFS(Model!390:390,Model!$4:$4,"&lt;="&amp;BI$7)&lt;=0,-(SUMIFS(Model!233:233,Model!$4:$4,"&lt;="&amp;BI$7)-SUMIFS(Model!390:390,Model!$4:$4,"&lt;="&amp;BI$7)),0))</f>
        <v>0</v>
      </c>
      <c r="BJ22" s="5">
        <f ca="1">IF(BJ$4="",0,IF(SUMIFS(Model!233:233,Model!$4:$4,"&lt;="&amp;BJ$7)-SUMIFS(Model!390:390,Model!$4:$4,"&lt;="&amp;BJ$7)&lt;=0,-(SUMIFS(Model!233:233,Model!$4:$4,"&lt;="&amp;BJ$7)-SUMIFS(Model!390:390,Model!$4:$4,"&lt;="&amp;BJ$7)),0))</f>
        <v>0</v>
      </c>
      <c r="BK22" s="5">
        <f ca="1">IF(BK$4="",0,IF(SUMIFS(Model!233:233,Model!$4:$4,"&lt;="&amp;BK$7)-SUMIFS(Model!390:390,Model!$4:$4,"&lt;="&amp;BK$7)&lt;=0,-(SUMIFS(Model!233:233,Model!$4:$4,"&lt;="&amp;BK$7)-SUMIFS(Model!390:390,Model!$4:$4,"&lt;="&amp;BK$7)),0))</f>
        <v>0</v>
      </c>
      <c r="BL22" s="5">
        <f ca="1">IF(BL$4="",0,IF(SUMIFS(Model!233:233,Model!$4:$4,"&lt;="&amp;BL$7)-SUMIFS(Model!390:390,Model!$4:$4,"&lt;="&amp;BL$7)&lt;=0,-(SUMIFS(Model!233:233,Model!$4:$4,"&lt;="&amp;BL$7)-SUMIFS(Model!390:390,Model!$4:$4,"&lt;="&amp;BL$7)),0))</f>
        <v>0</v>
      </c>
      <c r="BM22" s="5">
        <f ca="1">IF(BM$4="",0,IF(SUMIFS(Model!233:233,Model!$4:$4,"&lt;="&amp;BM$7)-SUMIFS(Model!390:390,Model!$4:$4,"&lt;="&amp;BM$7)&lt;=0,-(SUMIFS(Model!233:233,Model!$4:$4,"&lt;="&amp;BM$7)-SUMIFS(Model!390:390,Model!$4:$4,"&lt;="&amp;BM$7)),0))</f>
        <v>0</v>
      </c>
      <c r="BN22" s="5">
        <f ca="1">IF(BN$4="",0,IF(SUMIFS(Model!233:233,Model!$4:$4,"&lt;="&amp;BN$7)-SUMIFS(Model!390:390,Model!$4:$4,"&lt;="&amp;BN$7)&lt;=0,-(SUMIFS(Model!233:233,Model!$4:$4,"&lt;="&amp;BN$7)-SUMIFS(Model!390:390,Model!$4:$4,"&lt;="&amp;BN$7)),0))</f>
        <v>0</v>
      </c>
      <c r="BO22" s="5">
        <f ca="1">IF(BO$4="",0,IF(SUMIFS(Model!233:233,Model!$4:$4,"&lt;="&amp;BO$7)-SUMIFS(Model!390:390,Model!$4:$4,"&lt;="&amp;BO$7)&lt;=0,-(SUMIFS(Model!233:233,Model!$4:$4,"&lt;="&amp;BO$7)-SUMIFS(Model!390:390,Model!$4:$4,"&lt;="&amp;BO$7)),0))</f>
        <v>0</v>
      </c>
      <c r="BP22" s="5">
        <f ca="1">IF(BP$4="",0,IF(SUMIFS(Model!233:233,Model!$4:$4,"&lt;="&amp;BP$7)-SUMIFS(Model!390:390,Model!$4:$4,"&lt;="&amp;BP$7)&lt;=0,-(SUMIFS(Model!233:233,Model!$4:$4,"&lt;="&amp;BP$7)-SUMIFS(Model!390:390,Model!$4:$4,"&lt;="&amp;BP$7)),0))</f>
        <v>0</v>
      </c>
      <c r="BQ22" s="5">
        <f ca="1">IF(BQ$4="",0,IF(SUMIFS(Model!233:233,Model!$4:$4,"&lt;="&amp;BQ$7)-SUMIFS(Model!390:390,Model!$4:$4,"&lt;="&amp;BQ$7)&lt;=0,-(SUMIFS(Model!233:233,Model!$4:$4,"&lt;="&amp;BQ$7)-SUMIFS(Model!390:390,Model!$4:$4,"&lt;="&amp;BQ$7)),0))</f>
        <v>0</v>
      </c>
      <c r="BR22" s="5">
        <f ca="1">IF(BR$4="",0,IF(SUMIFS(Model!233:233,Model!$4:$4,"&lt;="&amp;BR$7)-SUMIFS(Model!390:390,Model!$4:$4,"&lt;="&amp;BR$7)&lt;=0,-(SUMIFS(Model!233:233,Model!$4:$4,"&lt;="&amp;BR$7)-SUMIFS(Model!390:390,Model!$4:$4,"&lt;="&amp;BR$7)),0))</f>
        <v>0</v>
      </c>
      <c r="BS22" s="5">
        <f ca="1">IF(BS$4="",0,IF(SUMIFS(Model!233:233,Model!$4:$4,"&lt;="&amp;BS$7)-SUMIFS(Model!390:390,Model!$4:$4,"&lt;="&amp;BS$7)&lt;=0,-(SUMIFS(Model!233:233,Model!$4:$4,"&lt;="&amp;BS$7)-SUMIFS(Model!390:390,Model!$4:$4,"&lt;="&amp;BS$7)),0))</f>
        <v>0</v>
      </c>
      <c r="BT22" s="5">
        <f ca="1">IF(BT$4="",0,IF(SUMIFS(Model!233:233,Model!$4:$4,"&lt;="&amp;BT$7)-SUMIFS(Model!390:390,Model!$4:$4,"&lt;="&amp;BT$7)&lt;=0,-(SUMIFS(Model!233:233,Model!$4:$4,"&lt;="&amp;BT$7)-SUMIFS(Model!390:390,Model!$4:$4,"&lt;="&amp;BT$7)),0))</f>
        <v>0</v>
      </c>
      <c r="BU22" s="5">
        <f ca="1">IF(BU$4="",0,IF(SUMIFS(Model!233:233,Model!$4:$4,"&lt;="&amp;BU$7)-SUMIFS(Model!390:390,Model!$4:$4,"&lt;="&amp;BU$7)&lt;=0,-(SUMIFS(Model!233:233,Model!$4:$4,"&lt;="&amp;BU$7)-SUMIFS(Model!390:390,Model!$4:$4,"&lt;="&amp;BU$7)),0))</f>
        <v>0</v>
      </c>
      <c r="BV22" s="5">
        <f ca="1">IF(BV$4="",0,IF(SUMIFS(Model!233:233,Model!$4:$4,"&lt;="&amp;BV$7)-SUMIFS(Model!390:390,Model!$4:$4,"&lt;="&amp;BV$7)&lt;=0,-(SUMIFS(Model!233:233,Model!$4:$4,"&lt;="&amp;BV$7)-SUMIFS(Model!390:390,Model!$4:$4,"&lt;="&amp;BV$7)),0))</f>
        <v>0</v>
      </c>
      <c r="BW22" s="5">
        <f ca="1">IF(BW$4="",0,IF(SUMIFS(Model!233:233,Model!$4:$4,"&lt;="&amp;BW$7)-SUMIFS(Model!390:390,Model!$4:$4,"&lt;="&amp;BW$7)&lt;=0,-(SUMIFS(Model!233:233,Model!$4:$4,"&lt;="&amp;BW$7)-SUMIFS(Model!390:390,Model!$4:$4,"&lt;="&amp;BW$7)),0))</f>
        <v>0</v>
      </c>
      <c r="BX22" s="5">
        <f ca="1">IF(BX$4="",0,IF(SUMIFS(Model!233:233,Model!$4:$4,"&lt;="&amp;BX$7)-SUMIFS(Model!390:390,Model!$4:$4,"&lt;="&amp;BX$7)&lt;=0,-(SUMIFS(Model!233:233,Model!$4:$4,"&lt;="&amp;BX$7)-SUMIFS(Model!390:390,Model!$4:$4,"&lt;="&amp;BX$7)),0))</f>
        <v>0</v>
      </c>
      <c r="BY22" s="5">
        <f ca="1">IF(BY$4="",0,IF(SUMIFS(Model!233:233,Model!$4:$4,"&lt;="&amp;BY$7)-SUMIFS(Model!390:390,Model!$4:$4,"&lt;="&amp;BY$7)&lt;=0,-(SUMIFS(Model!233:233,Model!$4:$4,"&lt;="&amp;BY$7)-SUMIFS(Model!390:390,Model!$4:$4,"&lt;="&amp;BY$7)),0))</f>
        <v>0</v>
      </c>
      <c r="BZ22" s="5">
        <f ca="1">IF(BZ$4="",0,IF(SUMIFS(Model!233:233,Model!$4:$4,"&lt;="&amp;BZ$7)-SUMIFS(Model!390:390,Model!$4:$4,"&lt;="&amp;BZ$7)&lt;=0,-(SUMIFS(Model!233:233,Model!$4:$4,"&lt;="&amp;BZ$7)-SUMIFS(Model!390:390,Model!$4:$4,"&lt;="&amp;BZ$7)),0))</f>
        <v>0</v>
      </c>
      <c r="CA22" s="5">
        <f ca="1">IF(CA$4="",0,IF(SUMIFS(Model!233:233,Model!$4:$4,"&lt;="&amp;CA$7)-SUMIFS(Model!390:390,Model!$4:$4,"&lt;="&amp;CA$7)&lt;=0,-(SUMIFS(Model!233:233,Model!$4:$4,"&lt;="&amp;CA$7)-SUMIFS(Model!390:390,Model!$4:$4,"&lt;="&amp;CA$7)),0))</f>
        <v>0</v>
      </c>
      <c r="CB22" s="5">
        <f ca="1">IF(CB$4="",0,IF(SUMIFS(Model!233:233,Model!$4:$4,"&lt;="&amp;CB$7)-SUMIFS(Model!390:390,Model!$4:$4,"&lt;="&amp;CB$7)&lt;=0,-(SUMIFS(Model!233:233,Model!$4:$4,"&lt;="&amp;CB$7)-SUMIFS(Model!390:390,Model!$4:$4,"&lt;="&amp;CB$7)),0))</f>
        <v>0</v>
      </c>
      <c r="CC22" s="5">
        <f ca="1">IF(CC$4="",0,IF(SUMIFS(Model!233:233,Model!$4:$4,"&lt;="&amp;CC$7)-SUMIFS(Model!390:390,Model!$4:$4,"&lt;="&amp;CC$7)&lt;=0,-(SUMIFS(Model!233:233,Model!$4:$4,"&lt;="&amp;CC$7)-SUMIFS(Model!390:390,Model!$4:$4,"&lt;="&amp;CC$7)),0))</f>
        <v>0</v>
      </c>
      <c r="CD22" s="5">
        <f ca="1">IF(CD$4="",0,IF(SUMIFS(Model!233:233,Model!$4:$4,"&lt;="&amp;CD$7)-SUMIFS(Model!390:390,Model!$4:$4,"&lt;="&amp;CD$7)&lt;=0,-(SUMIFS(Model!233:233,Model!$4:$4,"&lt;="&amp;CD$7)-SUMIFS(Model!390:390,Model!$4:$4,"&lt;="&amp;CD$7)),0))</f>
        <v>0</v>
      </c>
      <c r="CE22" s="5">
        <f ca="1">IF(CE$4="",0,IF(SUMIFS(Model!233:233,Model!$4:$4,"&lt;="&amp;CE$7)-SUMIFS(Model!390:390,Model!$4:$4,"&lt;="&amp;CE$7)&lt;=0,-(SUMIFS(Model!233:233,Model!$4:$4,"&lt;="&amp;CE$7)-SUMIFS(Model!390:390,Model!$4:$4,"&lt;="&amp;CE$7)),0))</f>
        <v>0</v>
      </c>
      <c r="CF22" s="5">
        <f ca="1">IF(CF$4="",0,IF(SUMIFS(Model!233:233,Model!$4:$4,"&lt;="&amp;CF$7)-SUMIFS(Model!390:390,Model!$4:$4,"&lt;="&amp;CF$7)&lt;=0,-(SUMIFS(Model!233:233,Model!$4:$4,"&lt;="&amp;CF$7)-SUMIFS(Model!390:390,Model!$4:$4,"&lt;="&amp;CF$7)),0))</f>
        <v>0</v>
      </c>
    </row>
    <row r="23" spans="2:84" x14ac:dyDescent="0.3">
      <c r="B23" s="13">
        <f>ROW()</f>
        <v>23</v>
      </c>
      <c r="H23" s="1" t="str">
        <f t="shared" si="2"/>
        <v>АКТИВЫ</v>
      </c>
      <c r="I23" s="1" t="str">
        <f>CapEx!J317</f>
        <v>Дебиторская задолженность</v>
      </c>
      <c r="M23" s="53" t="s">
        <v>18</v>
      </c>
      <c r="U23" s="5">
        <f t="shared" ca="1" si="3"/>
        <v>0</v>
      </c>
      <c r="X23" s="5">
        <f ca="1">IF(X$4="",0,IF(SUMIFS(Model!73:73,Model!$4:$4,"&lt;="&amp;X$7)-SUMIFS(Model!344:344,Model!$4:$4,"&lt;="&amp;X$7)&gt;0,(SUMIFS(Model!73:73,Model!$4:$4,"&lt;="&amp;X$7)-SUMIFS(Model!344:344,Model!$4:$4,"&lt;="&amp;X$7)),0))</f>
        <v>0</v>
      </c>
      <c r="Y23" s="5">
        <f ca="1">IF(Y$4="",0,IF(SUMIFS(Model!73:73,Model!$4:$4,"&lt;="&amp;Y$7)-SUMIFS(Model!344:344,Model!$4:$4,"&lt;="&amp;Y$7)&gt;0,(SUMIFS(Model!73:73,Model!$4:$4,"&lt;="&amp;Y$7)-SUMIFS(Model!344:344,Model!$4:$4,"&lt;="&amp;Y$7)),0))</f>
        <v>0</v>
      </c>
      <c r="Z23" s="5">
        <f ca="1">IF(Z$4="",0,IF(SUMIFS(Model!73:73,Model!$4:$4,"&lt;="&amp;Z$7)-SUMIFS(Model!344:344,Model!$4:$4,"&lt;="&amp;Z$7)&gt;0,(SUMIFS(Model!73:73,Model!$4:$4,"&lt;="&amp;Z$7)-SUMIFS(Model!344:344,Model!$4:$4,"&lt;="&amp;Z$7)),0))</f>
        <v>0</v>
      </c>
      <c r="AA23" s="5">
        <f ca="1">IF(AA$4="",0,IF(SUMIFS(Model!73:73,Model!$4:$4,"&lt;="&amp;AA$7)-SUMIFS(Model!344:344,Model!$4:$4,"&lt;="&amp;AA$7)&gt;0,(SUMIFS(Model!73:73,Model!$4:$4,"&lt;="&amp;AA$7)-SUMIFS(Model!344:344,Model!$4:$4,"&lt;="&amp;AA$7)),0))</f>
        <v>0</v>
      </c>
      <c r="AB23" s="5">
        <f ca="1">IF(AB$4="",0,IF(SUMIFS(Model!73:73,Model!$4:$4,"&lt;="&amp;AB$7)-SUMIFS(Model!344:344,Model!$4:$4,"&lt;="&amp;AB$7)&gt;0,(SUMIFS(Model!73:73,Model!$4:$4,"&lt;="&amp;AB$7)-SUMIFS(Model!344:344,Model!$4:$4,"&lt;="&amp;AB$7)),0))</f>
        <v>0</v>
      </c>
      <c r="AC23" s="5">
        <f ca="1">IF(AC$4="",0,IF(SUMIFS(Model!73:73,Model!$4:$4,"&lt;="&amp;AC$7)-SUMIFS(Model!344:344,Model!$4:$4,"&lt;="&amp;AC$7)&gt;0,(SUMIFS(Model!73:73,Model!$4:$4,"&lt;="&amp;AC$7)-SUMIFS(Model!344:344,Model!$4:$4,"&lt;="&amp;AC$7)),0))</f>
        <v>0</v>
      </c>
      <c r="AD23" s="5">
        <f ca="1">IF(AD$4="",0,IF(SUMIFS(Model!73:73,Model!$4:$4,"&lt;="&amp;AD$7)-SUMIFS(Model!344:344,Model!$4:$4,"&lt;="&amp;AD$7)&gt;0,(SUMIFS(Model!73:73,Model!$4:$4,"&lt;="&amp;AD$7)-SUMIFS(Model!344:344,Model!$4:$4,"&lt;="&amp;AD$7)),0))</f>
        <v>0</v>
      </c>
      <c r="AE23" s="5">
        <f ca="1">IF(AE$4="",0,IF(SUMIFS(Model!73:73,Model!$4:$4,"&lt;="&amp;AE$7)-SUMIFS(Model!344:344,Model!$4:$4,"&lt;="&amp;AE$7)&gt;0,(SUMIFS(Model!73:73,Model!$4:$4,"&lt;="&amp;AE$7)-SUMIFS(Model!344:344,Model!$4:$4,"&lt;="&amp;AE$7)),0))</f>
        <v>0</v>
      </c>
      <c r="AF23" s="5">
        <f ca="1">IF(AF$4="",0,IF(SUMIFS(Model!73:73,Model!$4:$4,"&lt;="&amp;AF$7)-SUMIFS(Model!344:344,Model!$4:$4,"&lt;="&amp;AF$7)&gt;0,(SUMIFS(Model!73:73,Model!$4:$4,"&lt;="&amp;AF$7)-SUMIFS(Model!344:344,Model!$4:$4,"&lt;="&amp;AF$7)),0))</f>
        <v>0</v>
      </c>
      <c r="AG23" s="5">
        <f ca="1">IF(AG$4="",0,IF(SUMIFS(Model!73:73,Model!$4:$4,"&lt;="&amp;AG$7)-SUMIFS(Model!344:344,Model!$4:$4,"&lt;="&amp;AG$7)&gt;0,(SUMIFS(Model!73:73,Model!$4:$4,"&lt;="&amp;AG$7)-SUMIFS(Model!344:344,Model!$4:$4,"&lt;="&amp;AG$7)),0))</f>
        <v>0</v>
      </c>
      <c r="AH23" s="5">
        <f ca="1">IF(AH$4="",0,IF(SUMIFS(Model!73:73,Model!$4:$4,"&lt;="&amp;AH$7)-SUMIFS(Model!344:344,Model!$4:$4,"&lt;="&amp;AH$7)&gt;0,(SUMIFS(Model!73:73,Model!$4:$4,"&lt;="&amp;AH$7)-SUMIFS(Model!344:344,Model!$4:$4,"&lt;="&amp;AH$7)),0))</f>
        <v>0</v>
      </c>
      <c r="AI23" s="5">
        <f ca="1">IF(AI$4="",0,IF(SUMIFS(Model!73:73,Model!$4:$4,"&lt;="&amp;AI$7)-SUMIFS(Model!344:344,Model!$4:$4,"&lt;="&amp;AI$7)&gt;0,(SUMIFS(Model!73:73,Model!$4:$4,"&lt;="&amp;AI$7)-SUMIFS(Model!344:344,Model!$4:$4,"&lt;="&amp;AI$7)),0))</f>
        <v>0</v>
      </c>
      <c r="AJ23" s="5">
        <f ca="1">IF(AJ$4="",0,IF(SUMIFS(Model!73:73,Model!$4:$4,"&lt;="&amp;AJ$7)-SUMIFS(Model!344:344,Model!$4:$4,"&lt;="&amp;AJ$7)&gt;0,(SUMIFS(Model!73:73,Model!$4:$4,"&lt;="&amp;AJ$7)-SUMIFS(Model!344:344,Model!$4:$4,"&lt;="&amp;AJ$7)),0))</f>
        <v>0</v>
      </c>
      <c r="AK23" s="5">
        <f ca="1">IF(AK$4="",0,IF(SUMIFS(Model!73:73,Model!$4:$4,"&lt;="&amp;AK$7)-SUMIFS(Model!344:344,Model!$4:$4,"&lt;="&amp;AK$7)&gt;0,(SUMIFS(Model!73:73,Model!$4:$4,"&lt;="&amp;AK$7)-SUMIFS(Model!344:344,Model!$4:$4,"&lt;="&amp;AK$7)),0))</f>
        <v>0</v>
      </c>
      <c r="AL23" s="5">
        <f ca="1">IF(AL$4="",0,IF(SUMIFS(Model!73:73,Model!$4:$4,"&lt;="&amp;AL$7)-SUMIFS(Model!344:344,Model!$4:$4,"&lt;="&amp;AL$7)&gt;0,(SUMIFS(Model!73:73,Model!$4:$4,"&lt;="&amp;AL$7)-SUMIFS(Model!344:344,Model!$4:$4,"&lt;="&amp;AL$7)),0))</f>
        <v>0</v>
      </c>
      <c r="AM23" s="5">
        <f ca="1">IF(AM$4="",0,IF(SUMIFS(Model!73:73,Model!$4:$4,"&lt;="&amp;AM$7)-SUMIFS(Model!344:344,Model!$4:$4,"&lt;="&amp;AM$7)&gt;0,(SUMIFS(Model!73:73,Model!$4:$4,"&lt;="&amp;AM$7)-SUMIFS(Model!344:344,Model!$4:$4,"&lt;="&amp;AM$7)),0))</f>
        <v>0</v>
      </c>
      <c r="AN23" s="5">
        <f ca="1">IF(AN$4="",0,IF(SUMIFS(Model!73:73,Model!$4:$4,"&lt;="&amp;AN$7)-SUMIFS(Model!344:344,Model!$4:$4,"&lt;="&amp;AN$7)&gt;0,(SUMIFS(Model!73:73,Model!$4:$4,"&lt;="&amp;AN$7)-SUMIFS(Model!344:344,Model!$4:$4,"&lt;="&amp;AN$7)),0))</f>
        <v>0</v>
      </c>
      <c r="AO23" s="5">
        <f ca="1">IF(AO$4="",0,IF(SUMIFS(Model!73:73,Model!$4:$4,"&lt;="&amp;AO$7)-SUMIFS(Model!344:344,Model!$4:$4,"&lt;="&amp;AO$7)&gt;0,(SUMIFS(Model!73:73,Model!$4:$4,"&lt;="&amp;AO$7)-SUMIFS(Model!344:344,Model!$4:$4,"&lt;="&amp;AO$7)),0))</f>
        <v>0</v>
      </c>
      <c r="AP23" s="5">
        <f ca="1">IF(AP$4="",0,IF(SUMIFS(Model!73:73,Model!$4:$4,"&lt;="&amp;AP$7)-SUMIFS(Model!344:344,Model!$4:$4,"&lt;="&amp;AP$7)&gt;0,(SUMIFS(Model!73:73,Model!$4:$4,"&lt;="&amp;AP$7)-SUMIFS(Model!344:344,Model!$4:$4,"&lt;="&amp;AP$7)),0))</f>
        <v>0</v>
      </c>
      <c r="AQ23" s="5">
        <f ca="1">IF(AQ$4="",0,IF(SUMIFS(Model!73:73,Model!$4:$4,"&lt;="&amp;AQ$7)-SUMIFS(Model!344:344,Model!$4:$4,"&lt;="&amp;AQ$7)&gt;0,(SUMIFS(Model!73:73,Model!$4:$4,"&lt;="&amp;AQ$7)-SUMIFS(Model!344:344,Model!$4:$4,"&lt;="&amp;AQ$7)),0))</f>
        <v>0</v>
      </c>
      <c r="AR23" s="5">
        <f ca="1">IF(AR$4="",0,IF(SUMIFS(Model!73:73,Model!$4:$4,"&lt;="&amp;AR$7)-SUMIFS(Model!344:344,Model!$4:$4,"&lt;="&amp;AR$7)&gt;0,(SUMIFS(Model!73:73,Model!$4:$4,"&lt;="&amp;AR$7)-SUMIFS(Model!344:344,Model!$4:$4,"&lt;="&amp;AR$7)),0))</f>
        <v>0</v>
      </c>
      <c r="AS23" s="5">
        <f ca="1">IF(AS$4="",0,IF(SUMIFS(Model!73:73,Model!$4:$4,"&lt;="&amp;AS$7)-SUMIFS(Model!344:344,Model!$4:$4,"&lt;="&amp;AS$7)&gt;0,(SUMIFS(Model!73:73,Model!$4:$4,"&lt;="&amp;AS$7)-SUMIFS(Model!344:344,Model!$4:$4,"&lt;="&amp;AS$7)),0))</f>
        <v>0</v>
      </c>
      <c r="AT23" s="5">
        <f ca="1">IF(AT$4="",0,IF(SUMIFS(Model!73:73,Model!$4:$4,"&lt;="&amp;AT$7)-SUMIFS(Model!344:344,Model!$4:$4,"&lt;="&amp;AT$7)&gt;0,(SUMIFS(Model!73:73,Model!$4:$4,"&lt;="&amp;AT$7)-SUMIFS(Model!344:344,Model!$4:$4,"&lt;="&amp;AT$7)),0))</f>
        <v>0</v>
      </c>
      <c r="AU23" s="5">
        <f ca="1">IF(AU$4="",0,IF(SUMIFS(Model!73:73,Model!$4:$4,"&lt;="&amp;AU$7)-SUMIFS(Model!344:344,Model!$4:$4,"&lt;="&amp;AU$7)&gt;0,(SUMIFS(Model!73:73,Model!$4:$4,"&lt;="&amp;AU$7)-SUMIFS(Model!344:344,Model!$4:$4,"&lt;="&amp;AU$7)),0))</f>
        <v>0</v>
      </c>
      <c r="AV23" s="5">
        <f ca="1">IF(AV$4="",0,IF(SUMIFS(Model!73:73,Model!$4:$4,"&lt;="&amp;AV$7)-SUMIFS(Model!344:344,Model!$4:$4,"&lt;="&amp;AV$7)&gt;0,(SUMIFS(Model!73:73,Model!$4:$4,"&lt;="&amp;AV$7)-SUMIFS(Model!344:344,Model!$4:$4,"&lt;="&amp;AV$7)),0))</f>
        <v>0</v>
      </c>
      <c r="AW23" s="5">
        <f ca="1">IF(AW$4="",0,IF(SUMIFS(Model!73:73,Model!$4:$4,"&lt;="&amp;AW$7)-SUMIFS(Model!344:344,Model!$4:$4,"&lt;="&amp;AW$7)&gt;0,(SUMIFS(Model!73:73,Model!$4:$4,"&lt;="&amp;AW$7)-SUMIFS(Model!344:344,Model!$4:$4,"&lt;="&amp;AW$7)),0))</f>
        <v>0</v>
      </c>
      <c r="AX23" s="5">
        <f ca="1">IF(AX$4="",0,IF(SUMIFS(Model!73:73,Model!$4:$4,"&lt;="&amp;AX$7)-SUMIFS(Model!344:344,Model!$4:$4,"&lt;="&amp;AX$7)&gt;0,(SUMIFS(Model!73:73,Model!$4:$4,"&lt;="&amp;AX$7)-SUMIFS(Model!344:344,Model!$4:$4,"&lt;="&amp;AX$7)),0))</f>
        <v>0</v>
      </c>
      <c r="AY23" s="5">
        <f ca="1">IF(AY$4="",0,IF(SUMIFS(Model!73:73,Model!$4:$4,"&lt;="&amp;AY$7)-SUMIFS(Model!344:344,Model!$4:$4,"&lt;="&amp;AY$7)&gt;0,(SUMIFS(Model!73:73,Model!$4:$4,"&lt;="&amp;AY$7)-SUMIFS(Model!344:344,Model!$4:$4,"&lt;="&amp;AY$7)),0))</f>
        <v>0</v>
      </c>
      <c r="AZ23" s="5">
        <f ca="1">IF(AZ$4="",0,IF(SUMIFS(Model!73:73,Model!$4:$4,"&lt;="&amp;AZ$7)-SUMIFS(Model!344:344,Model!$4:$4,"&lt;="&amp;AZ$7)&gt;0,(SUMIFS(Model!73:73,Model!$4:$4,"&lt;="&amp;AZ$7)-SUMIFS(Model!344:344,Model!$4:$4,"&lt;="&amp;AZ$7)),0))</f>
        <v>0</v>
      </c>
      <c r="BA23" s="5">
        <f ca="1">IF(BA$4="",0,IF(SUMIFS(Model!73:73,Model!$4:$4,"&lt;="&amp;BA$7)-SUMIFS(Model!344:344,Model!$4:$4,"&lt;="&amp;BA$7)&gt;0,(SUMIFS(Model!73:73,Model!$4:$4,"&lt;="&amp;BA$7)-SUMIFS(Model!344:344,Model!$4:$4,"&lt;="&amp;BA$7)),0))</f>
        <v>0</v>
      </c>
      <c r="BB23" s="5">
        <f ca="1">IF(BB$4="",0,IF(SUMIFS(Model!73:73,Model!$4:$4,"&lt;="&amp;BB$7)-SUMIFS(Model!344:344,Model!$4:$4,"&lt;="&amp;BB$7)&gt;0,(SUMIFS(Model!73:73,Model!$4:$4,"&lt;="&amp;BB$7)-SUMIFS(Model!344:344,Model!$4:$4,"&lt;="&amp;BB$7)),0))</f>
        <v>0</v>
      </c>
      <c r="BC23" s="5">
        <f ca="1">IF(BC$4="",0,IF(SUMIFS(Model!73:73,Model!$4:$4,"&lt;="&amp;BC$7)-SUMIFS(Model!344:344,Model!$4:$4,"&lt;="&amp;BC$7)&gt;0,(SUMIFS(Model!73:73,Model!$4:$4,"&lt;="&amp;BC$7)-SUMIFS(Model!344:344,Model!$4:$4,"&lt;="&amp;BC$7)),0))</f>
        <v>0</v>
      </c>
      <c r="BD23" s="5">
        <f ca="1">IF(BD$4="",0,IF(SUMIFS(Model!73:73,Model!$4:$4,"&lt;="&amp;BD$7)-SUMIFS(Model!344:344,Model!$4:$4,"&lt;="&amp;BD$7)&gt;0,(SUMIFS(Model!73:73,Model!$4:$4,"&lt;="&amp;BD$7)-SUMIFS(Model!344:344,Model!$4:$4,"&lt;="&amp;BD$7)),0))</f>
        <v>0</v>
      </c>
      <c r="BE23" s="5">
        <f ca="1">IF(BE$4="",0,IF(SUMIFS(Model!73:73,Model!$4:$4,"&lt;="&amp;BE$7)-SUMIFS(Model!344:344,Model!$4:$4,"&lt;="&amp;BE$7)&gt;0,(SUMIFS(Model!73:73,Model!$4:$4,"&lt;="&amp;BE$7)-SUMIFS(Model!344:344,Model!$4:$4,"&lt;="&amp;BE$7)),0))</f>
        <v>0</v>
      </c>
      <c r="BF23" s="5">
        <f ca="1">IF(BF$4="",0,IF(SUMIFS(Model!73:73,Model!$4:$4,"&lt;="&amp;BF$7)-SUMIFS(Model!344:344,Model!$4:$4,"&lt;="&amp;BF$7)&gt;0,(SUMIFS(Model!73:73,Model!$4:$4,"&lt;="&amp;BF$7)-SUMIFS(Model!344:344,Model!$4:$4,"&lt;="&amp;BF$7)),0))</f>
        <v>0</v>
      </c>
      <c r="BG23" s="5">
        <f ca="1">IF(BG$4="",0,IF(SUMIFS(Model!73:73,Model!$4:$4,"&lt;="&amp;BG$7)-SUMIFS(Model!344:344,Model!$4:$4,"&lt;="&amp;BG$7)&gt;0,(SUMIFS(Model!73:73,Model!$4:$4,"&lt;="&amp;BG$7)-SUMIFS(Model!344:344,Model!$4:$4,"&lt;="&amp;BG$7)),0))</f>
        <v>0</v>
      </c>
      <c r="BH23" s="5">
        <f ca="1">IF(BH$4="",0,IF(SUMIFS(Model!73:73,Model!$4:$4,"&lt;="&amp;BH$7)-SUMIFS(Model!344:344,Model!$4:$4,"&lt;="&amp;BH$7)&gt;0,(SUMIFS(Model!73:73,Model!$4:$4,"&lt;="&amp;BH$7)-SUMIFS(Model!344:344,Model!$4:$4,"&lt;="&amp;BH$7)),0))</f>
        <v>0</v>
      </c>
      <c r="BI23" s="5">
        <f ca="1">IF(BI$4="",0,IF(SUMIFS(Model!73:73,Model!$4:$4,"&lt;="&amp;BI$7)-SUMIFS(Model!344:344,Model!$4:$4,"&lt;="&amp;BI$7)&gt;0,(SUMIFS(Model!73:73,Model!$4:$4,"&lt;="&amp;BI$7)-SUMIFS(Model!344:344,Model!$4:$4,"&lt;="&amp;BI$7)),0))</f>
        <v>0</v>
      </c>
      <c r="BJ23" s="5">
        <f ca="1">IF(BJ$4="",0,IF(SUMIFS(Model!73:73,Model!$4:$4,"&lt;="&amp;BJ$7)-SUMIFS(Model!344:344,Model!$4:$4,"&lt;="&amp;BJ$7)&gt;0,(SUMIFS(Model!73:73,Model!$4:$4,"&lt;="&amp;BJ$7)-SUMIFS(Model!344:344,Model!$4:$4,"&lt;="&amp;BJ$7)),0))</f>
        <v>0</v>
      </c>
      <c r="BK23" s="5">
        <f ca="1">IF(BK$4="",0,IF(SUMIFS(Model!73:73,Model!$4:$4,"&lt;="&amp;BK$7)-SUMIFS(Model!344:344,Model!$4:$4,"&lt;="&amp;BK$7)&gt;0,(SUMIFS(Model!73:73,Model!$4:$4,"&lt;="&amp;BK$7)-SUMIFS(Model!344:344,Model!$4:$4,"&lt;="&amp;BK$7)),0))</f>
        <v>0</v>
      </c>
      <c r="BL23" s="5">
        <f ca="1">IF(BL$4="",0,IF(SUMIFS(Model!73:73,Model!$4:$4,"&lt;="&amp;BL$7)-SUMIFS(Model!344:344,Model!$4:$4,"&lt;="&amp;BL$7)&gt;0,(SUMIFS(Model!73:73,Model!$4:$4,"&lt;="&amp;BL$7)-SUMIFS(Model!344:344,Model!$4:$4,"&lt;="&amp;BL$7)),0))</f>
        <v>0</v>
      </c>
      <c r="BM23" s="5">
        <f ca="1">IF(BM$4="",0,IF(SUMIFS(Model!73:73,Model!$4:$4,"&lt;="&amp;BM$7)-SUMIFS(Model!344:344,Model!$4:$4,"&lt;="&amp;BM$7)&gt;0,(SUMIFS(Model!73:73,Model!$4:$4,"&lt;="&amp;BM$7)-SUMIFS(Model!344:344,Model!$4:$4,"&lt;="&amp;BM$7)),0))</f>
        <v>0</v>
      </c>
      <c r="BN23" s="5">
        <f ca="1">IF(BN$4="",0,IF(SUMIFS(Model!73:73,Model!$4:$4,"&lt;="&amp;BN$7)-SUMIFS(Model!344:344,Model!$4:$4,"&lt;="&amp;BN$7)&gt;0,(SUMIFS(Model!73:73,Model!$4:$4,"&lt;="&amp;BN$7)-SUMIFS(Model!344:344,Model!$4:$4,"&lt;="&amp;BN$7)),0))</f>
        <v>0</v>
      </c>
      <c r="BO23" s="5">
        <f ca="1">IF(BO$4="",0,IF(SUMIFS(Model!73:73,Model!$4:$4,"&lt;="&amp;BO$7)-SUMIFS(Model!344:344,Model!$4:$4,"&lt;="&amp;BO$7)&gt;0,(SUMIFS(Model!73:73,Model!$4:$4,"&lt;="&amp;BO$7)-SUMIFS(Model!344:344,Model!$4:$4,"&lt;="&amp;BO$7)),0))</f>
        <v>0</v>
      </c>
      <c r="BP23" s="5">
        <f ca="1">IF(BP$4="",0,IF(SUMIFS(Model!73:73,Model!$4:$4,"&lt;="&amp;BP$7)-SUMIFS(Model!344:344,Model!$4:$4,"&lt;="&amp;BP$7)&gt;0,(SUMIFS(Model!73:73,Model!$4:$4,"&lt;="&amp;BP$7)-SUMIFS(Model!344:344,Model!$4:$4,"&lt;="&amp;BP$7)),0))</f>
        <v>0</v>
      </c>
      <c r="BQ23" s="5">
        <f ca="1">IF(BQ$4="",0,IF(SUMIFS(Model!73:73,Model!$4:$4,"&lt;="&amp;BQ$7)-SUMIFS(Model!344:344,Model!$4:$4,"&lt;="&amp;BQ$7)&gt;0,(SUMIFS(Model!73:73,Model!$4:$4,"&lt;="&amp;BQ$7)-SUMIFS(Model!344:344,Model!$4:$4,"&lt;="&amp;BQ$7)),0))</f>
        <v>0</v>
      </c>
      <c r="BR23" s="5">
        <f ca="1">IF(BR$4="",0,IF(SUMIFS(Model!73:73,Model!$4:$4,"&lt;="&amp;BR$7)-SUMIFS(Model!344:344,Model!$4:$4,"&lt;="&amp;BR$7)&gt;0,(SUMIFS(Model!73:73,Model!$4:$4,"&lt;="&amp;BR$7)-SUMIFS(Model!344:344,Model!$4:$4,"&lt;="&amp;BR$7)),0))</f>
        <v>0</v>
      </c>
      <c r="BS23" s="5">
        <f ca="1">IF(BS$4="",0,IF(SUMIFS(Model!73:73,Model!$4:$4,"&lt;="&amp;BS$7)-SUMIFS(Model!344:344,Model!$4:$4,"&lt;="&amp;BS$7)&gt;0,(SUMIFS(Model!73:73,Model!$4:$4,"&lt;="&amp;BS$7)-SUMIFS(Model!344:344,Model!$4:$4,"&lt;="&amp;BS$7)),0))</f>
        <v>0</v>
      </c>
      <c r="BT23" s="5">
        <f ca="1">IF(BT$4="",0,IF(SUMIFS(Model!73:73,Model!$4:$4,"&lt;="&amp;BT$7)-SUMIFS(Model!344:344,Model!$4:$4,"&lt;="&amp;BT$7)&gt;0,(SUMIFS(Model!73:73,Model!$4:$4,"&lt;="&amp;BT$7)-SUMIFS(Model!344:344,Model!$4:$4,"&lt;="&amp;BT$7)),0))</f>
        <v>0</v>
      </c>
      <c r="BU23" s="5">
        <f ca="1">IF(BU$4="",0,IF(SUMIFS(Model!73:73,Model!$4:$4,"&lt;="&amp;BU$7)-SUMIFS(Model!344:344,Model!$4:$4,"&lt;="&amp;BU$7)&gt;0,(SUMIFS(Model!73:73,Model!$4:$4,"&lt;="&amp;BU$7)-SUMIFS(Model!344:344,Model!$4:$4,"&lt;="&amp;BU$7)),0))</f>
        <v>0</v>
      </c>
      <c r="BV23" s="5">
        <f ca="1">IF(BV$4="",0,IF(SUMIFS(Model!73:73,Model!$4:$4,"&lt;="&amp;BV$7)-SUMIFS(Model!344:344,Model!$4:$4,"&lt;="&amp;BV$7)&gt;0,(SUMIFS(Model!73:73,Model!$4:$4,"&lt;="&amp;BV$7)-SUMIFS(Model!344:344,Model!$4:$4,"&lt;="&amp;BV$7)),0))</f>
        <v>0</v>
      </c>
      <c r="BW23" s="5">
        <f ca="1">IF(BW$4="",0,IF(SUMIFS(Model!73:73,Model!$4:$4,"&lt;="&amp;BW$7)-SUMIFS(Model!344:344,Model!$4:$4,"&lt;="&amp;BW$7)&gt;0,(SUMIFS(Model!73:73,Model!$4:$4,"&lt;="&amp;BW$7)-SUMIFS(Model!344:344,Model!$4:$4,"&lt;="&amp;BW$7)),0))</f>
        <v>0</v>
      </c>
      <c r="BX23" s="5">
        <f ca="1">IF(BX$4="",0,IF(SUMIFS(Model!73:73,Model!$4:$4,"&lt;="&amp;BX$7)-SUMIFS(Model!344:344,Model!$4:$4,"&lt;="&amp;BX$7)&gt;0,(SUMIFS(Model!73:73,Model!$4:$4,"&lt;="&amp;BX$7)-SUMIFS(Model!344:344,Model!$4:$4,"&lt;="&amp;BX$7)),0))</f>
        <v>0</v>
      </c>
      <c r="BY23" s="5">
        <f ca="1">IF(BY$4="",0,IF(SUMIFS(Model!73:73,Model!$4:$4,"&lt;="&amp;BY$7)-SUMIFS(Model!344:344,Model!$4:$4,"&lt;="&amp;BY$7)&gt;0,(SUMIFS(Model!73:73,Model!$4:$4,"&lt;="&amp;BY$7)-SUMIFS(Model!344:344,Model!$4:$4,"&lt;="&amp;BY$7)),0))</f>
        <v>0</v>
      </c>
      <c r="BZ23" s="5">
        <f ca="1">IF(BZ$4="",0,IF(SUMIFS(Model!73:73,Model!$4:$4,"&lt;="&amp;BZ$7)-SUMIFS(Model!344:344,Model!$4:$4,"&lt;="&amp;BZ$7)&gt;0,(SUMIFS(Model!73:73,Model!$4:$4,"&lt;="&amp;BZ$7)-SUMIFS(Model!344:344,Model!$4:$4,"&lt;="&amp;BZ$7)),0))</f>
        <v>0</v>
      </c>
      <c r="CA23" s="5">
        <f ca="1">IF(CA$4="",0,IF(SUMIFS(Model!73:73,Model!$4:$4,"&lt;="&amp;CA$7)-SUMIFS(Model!344:344,Model!$4:$4,"&lt;="&amp;CA$7)&gt;0,(SUMIFS(Model!73:73,Model!$4:$4,"&lt;="&amp;CA$7)-SUMIFS(Model!344:344,Model!$4:$4,"&lt;="&amp;CA$7)),0))</f>
        <v>0</v>
      </c>
      <c r="CB23" s="5">
        <f ca="1">IF(CB$4="",0,IF(SUMIFS(Model!73:73,Model!$4:$4,"&lt;="&amp;CB$7)-SUMIFS(Model!344:344,Model!$4:$4,"&lt;="&amp;CB$7)&gt;0,(SUMIFS(Model!73:73,Model!$4:$4,"&lt;="&amp;CB$7)-SUMIFS(Model!344:344,Model!$4:$4,"&lt;="&amp;CB$7)),0))</f>
        <v>0</v>
      </c>
      <c r="CC23" s="5">
        <f ca="1">IF(CC$4="",0,IF(SUMIFS(Model!73:73,Model!$4:$4,"&lt;="&amp;CC$7)-SUMIFS(Model!344:344,Model!$4:$4,"&lt;="&amp;CC$7)&gt;0,(SUMIFS(Model!73:73,Model!$4:$4,"&lt;="&amp;CC$7)-SUMIFS(Model!344:344,Model!$4:$4,"&lt;="&amp;CC$7)),0))</f>
        <v>0</v>
      </c>
      <c r="CD23" s="5">
        <f ca="1">IF(CD$4="",0,IF(SUMIFS(Model!73:73,Model!$4:$4,"&lt;="&amp;CD$7)-SUMIFS(Model!344:344,Model!$4:$4,"&lt;="&amp;CD$7)&gt;0,(SUMIFS(Model!73:73,Model!$4:$4,"&lt;="&amp;CD$7)-SUMIFS(Model!344:344,Model!$4:$4,"&lt;="&amp;CD$7)),0))</f>
        <v>0</v>
      </c>
      <c r="CE23" s="5">
        <f ca="1">IF(CE$4="",0,IF(SUMIFS(Model!73:73,Model!$4:$4,"&lt;="&amp;CE$7)-SUMIFS(Model!344:344,Model!$4:$4,"&lt;="&amp;CE$7)&gt;0,(SUMIFS(Model!73:73,Model!$4:$4,"&lt;="&amp;CE$7)-SUMIFS(Model!344:344,Model!$4:$4,"&lt;="&amp;CE$7)),0))</f>
        <v>0</v>
      </c>
      <c r="CF23" s="5">
        <f ca="1">IF(CF$4="",0,IF(SUMIFS(Model!73:73,Model!$4:$4,"&lt;="&amp;CF$7)-SUMIFS(Model!344:344,Model!$4:$4,"&lt;="&amp;CF$7)&gt;0,(SUMIFS(Model!73:73,Model!$4:$4,"&lt;="&amp;CF$7)-SUMIFS(Model!344:344,Model!$4:$4,"&lt;="&amp;CF$7)),0))</f>
        <v>0</v>
      </c>
    </row>
    <row r="24" spans="2:84" x14ac:dyDescent="0.3">
      <c r="B24" s="13">
        <f>ROW()</f>
        <v>24</v>
      </c>
      <c r="H24" s="1" t="str">
        <f t="shared" si="2"/>
        <v>АКТИВЫ</v>
      </c>
      <c r="I24" s="1" t="str">
        <f>CapEx!J318</f>
        <v>НДС</v>
      </c>
      <c r="M24" s="53" t="s">
        <v>18</v>
      </c>
      <c r="U24" s="5">
        <f t="shared" ca="1" si="3"/>
        <v>327741.64876906574</v>
      </c>
      <c r="X24" s="5">
        <f ca="1">IF(X$4="",0,IF(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&lt;=0,-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24" s="5">
        <f ca="1">IF(Y$4="",0,IF(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&lt;=0,-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,0))</f>
        <v>0</v>
      </c>
      <c r="Z24" s="5">
        <f ca="1">IF(Z$4="",0,IF(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&lt;=0,-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,0))</f>
        <v>0</v>
      </c>
      <c r="AA24" s="5">
        <f ca="1">IF(AA$4="",0,IF(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&lt;=0,-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,0))</f>
        <v>0</v>
      </c>
      <c r="AB24" s="5">
        <f ca="1">IF(AB$4="",0,IF(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&lt;=0,-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,0))</f>
        <v>327741.64876906574</v>
      </c>
      <c r="AC24" s="5">
        <f ca="1">IF(AC$4="",0,IF(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&lt;=0,-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24" s="5">
        <f ca="1">IF(AD$4="",0,IF(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&lt;=0,-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24" s="5">
        <f ca="1">IF(AE$4="",0,IF(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&lt;=0,-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24" s="5">
        <f ca="1">IF(AF$4="",0,IF(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&lt;=0,-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24" s="5">
        <f ca="1">IF(AG$4="",0,IF(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&lt;=0,-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24" s="5">
        <f ca="1">IF(AH$4="",0,IF(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&lt;=0,-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24" s="5">
        <f ca="1">IF(AI$4="",0,IF(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&lt;=0,-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24" s="5">
        <f ca="1">IF(AJ$4="",0,IF(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&lt;=0,-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24" s="5">
        <f ca="1">IF(AK$4="",0,IF(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&lt;=0,-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24" s="5">
        <f ca="1">IF(AL$4="",0,IF(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&lt;=0,-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24" s="5">
        <f ca="1">IF(AM$4="",0,IF(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&lt;=0,-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24" s="5">
        <f ca="1">IF(AN$4="",0,IF(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&lt;=0,-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24" s="5">
        <f ca="1">IF(AO$4="",0,IF(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&lt;=0,-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24" s="5">
        <f ca="1">IF(AP$4="",0,IF(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&lt;=0,-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24" s="5">
        <f ca="1">IF(AQ$4="",0,IF(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&lt;=0,-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24" s="5">
        <f ca="1">IF(AR$4="",0,IF(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&lt;=0,-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24" s="5">
        <f ca="1">IF(AS$4="",0,IF(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&lt;=0,-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24" s="5">
        <f ca="1">IF(AT$4="",0,IF(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&lt;=0,-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24" s="5">
        <f ca="1">IF(AU$4="",0,IF(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&lt;=0,-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24" s="5">
        <f ca="1">IF(AV$4="",0,IF(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&lt;=0,-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24" s="5">
        <f ca="1">IF(AW$4="",0,IF(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&lt;=0,-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24" s="5">
        <f ca="1">IF(AX$4="",0,IF(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&lt;=0,-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24" s="5">
        <f ca="1">IF(AY$4="",0,IF(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&lt;=0,-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24" s="5">
        <f ca="1">IF(AZ$4="",0,IF(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&lt;=0,-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24" s="5">
        <f ca="1">IF(BA$4="",0,IF(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&lt;=0,-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24" s="5">
        <f ca="1">IF(BB$4="",0,IF(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&lt;=0,-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24" s="5">
        <f ca="1">IF(BC$4="",0,IF(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&lt;=0,-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24" s="5">
        <f ca="1">IF(BD$4="",0,IF(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&lt;=0,-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24" s="5">
        <f ca="1">IF(BE$4="",0,IF(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&lt;=0,-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24" s="5">
        <f ca="1">IF(BF$4="",0,IF(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&lt;=0,-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24" s="5">
        <f ca="1">IF(BG$4="",0,IF(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&lt;=0,-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24" s="5">
        <f ca="1">IF(BH$4="",0,IF(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&lt;=0,-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24" s="5">
        <f ca="1">IF(BI$4="",0,IF(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&lt;=0,-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24" s="5">
        <f ca="1">IF(BJ$4="",0,IF(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&lt;=0,-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24" s="5">
        <f ca="1">IF(BK$4="",0,IF(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&lt;=0,-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24" s="5">
        <f ca="1">IF(BL$4="",0,IF(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&lt;=0,-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24" s="5">
        <f ca="1">IF(BM$4="",0,IF(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&lt;=0,-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24" s="5">
        <f ca="1">IF(BN$4="",0,IF(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&lt;=0,-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24" s="5">
        <f ca="1">IF(BO$4="",0,IF(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&lt;=0,-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24" s="5">
        <f ca="1">IF(BP$4="",0,IF(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&lt;=0,-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24" s="5">
        <f ca="1">IF(BQ$4="",0,IF(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&lt;=0,-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24" s="5">
        <f ca="1">IF(BR$4="",0,IF(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&lt;=0,-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24" s="5">
        <f ca="1">IF(BS$4="",0,IF(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&lt;=0,-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24" s="5">
        <f ca="1">IF(BT$4="",0,IF(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&lt;=0,-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24" s="5">
        <f ca="1">IF(BU$4="",0,IF(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&lt;=0,-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24" s="5">
        <f ca="1">IF(BV$4="",0,IF(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&lt;=0,-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24" s="5">
        <f ca="1">IF(BW$4="",0,IF(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&lt;=0,-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24" s="5">
        <f ca="1">IF(BX$4="",0,IF(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&lt;=0,-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24" s="5">
        <f ca="1">IF(BY$4="",0,IF(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&lt;=0,-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24" s="5">
        <f ca="1">IF(BZ$4="",0,IF(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&lt;=0,-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24" s="5">
        <f ca="1">IF(CA$4="",0,IF(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&lt;=0,-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24" s="5">
        <f ca="1">IF(CB$4="",0,IF(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&lt;=0,-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24" s="5">
        <f ca="1">IF(CC$4="",0,IF(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&lt;=0,-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24" s="5">
        <f ca="1">IF(CD$4="",0,IF(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&lt;=0,-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24" s="5">
        <f ca="1">IF(CE$4="",0,IF(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&lt;=0,-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24" s="5">
        <f ca="1">IF(CF$4="",0,IF(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&lt;=0,-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25" spans="2:84" x14ac:dyDescent="0.3">
      <c r="B25" s="13">
        <f>ROW()</f>
        <v>25</v>
      </c>
      <c r="H25" s="1" t="str">
        <f>$H$11</f>
        <v>АКТИВЫ</v>
      </c>
      <c r="I25" s="1" t="s">
        <v>441</v>
      </c>
      <c r="M25" s="53" t="s">
        <v>18</v>
      </c>
      <c r="U25" s="5">
        <f t="shared" ca="1" si="3"/>
        <v>0</v>
      </c>
      <c r="X25" s="5">
        <f ca="1">IF(X$4="",0,IF(SUMIFS(Finance!263:263,Finance!$4:$4,"&lt;="&amp;X$7)-SUMIFS(Finance!261:261,Finance!$4:$4,"&lt;="&amp;X$7)&lt;=0,-(SUMIFS(Finance!263:263,Finance!$4:$4,"&lt;="&amp;X$7)-SUMIFS(Finance!261:261,Finance!$4:$4,"&lt;="&amp;X$7)),0))</f>
        <v>0</v>
      </c>
      <c r="Y25" s="5">
        <f ca="1">IF(Y$4="",0,IF(SUMIFS(Finance!263:263,Finance!$4:$4,"&lt;="&amp;Y$7)-SUMIFS(Finance!261:261,Finance!$4:$4,"&lt;="&amp;Y$7)&lt;=0,-(SUMIFS(Finance!263:263,Finance!$4:$4,"&lt;="&amp;Y$7)-SUMIFS(Finance!261:261,Finance!$4:$4,"&lt;="&amp;Y$7)),0))</f>
        <v>0</v>
      </c>
      <c r="Z25" s="5">
        <f ca="1">IF(Z$4="",0,IF(SUMIFS(Finance!263:263,Finance!$4:$4,"&lt;="&amp;Z$7)-SUMIFS(Finance!261:261,Finance!$4:$4,"&lt;="&amp;Z$7)&lt;=0,-(SUMIFS(Finance!263:263,Finance!$4:$4,"&lt;="&amp;Z$7)-SUMIFS(Finance!261:261,Finance!$4:$4,"&lt;="&amp;Z$7)),0))</f>
        <v>0</v>
      </c>
      <c r="AA25" s="5">
        <f ca="1">IF(AA$4="",0,IF(SUMIFS(Finance!263:263,Finance!$4:$4,"&lt;="&amp;AA$7)-SUMIFS(Finance!261:261,Finance!$4:$4,"&lt;="&amp;AA$7)&lt;=0,-(SUMIFS(Finance!263:263,Finance!$4:$4,"&lt;="&amp;AA$7)-SUMIFS(Finance!261:261,Finance!$4:$4,"&lt;="&amp;AA$7)),0))</f>
        <v>0</v>
      </c>
      <c r="AB25" s="5">
        <f ca="1">IF(AB$4="",0,IF(SUMIFS(Finance!263:263,Finance!$4:$4,"&lt;="&amp;AB$7)-SUMIFS(Finance!261:261,Finance!$4:$4,"&lt;="&amp;AB$7)&lt;=0,-(SUMIFS(Finance!263:263,Finance!$4:$4,"&lt;="&amp;AB$7)-SUMIFS(Finance!261:261,Finance!$4:$4,"&lt;="&amp;AB$7)),0))</f>
        <v>0</v>
      </c>
      <c r="AC25" s="5">
        <f ca="1">IF(AC$4="",0,IF(SUMIFS(Finance!263:263,Finance!$4:$4,"&lt;="&amp;AC$7)-SUMIFS(Finance!261:261,Finance!$4:$4,"&lt;="&amp;AC$7)&lt;=0,-(SUMIFS(Finance!263:263,Finance!$4:$4,"&lt;="&amp;AC$7)-SUMIFS(Finance!261:261,Finance!$4:$4,"&lt;="&amp;AC$7)),0))</f>
        <v>0</v>
      </c>
      <c r="AD25" s="5">
        <f ca="1">IF(AD$4="",0,IF(SUMIFS(Finance!263:263,Finance!$4:$4,"&lt;="&amp;AD$7)-SUMIFS(Finance!261:261,Finance!$4:$4,"&lt;="&amp;AD$7)&lt;=0,-(SUMIFS(Finance!263:263,Finance!$4:$4,"&lt;="&amp;AD$7)-SUMIFS(Finance!261:261,Finance!$4:$4,"&lt;="&amp;AD$7)),0))</f>
        <v>0</v>
      </c>
      <c r="AE25" s="5">
        <f ca="1">IF(AE$4="",0,IF(SUMIFS(Finance!263:263,Finance!$4:$4,"&lt;="&amp;AE$7)-SUMIFS(Finance!261:261,Finance!$4:$4,"&lt;="&amp;AE$7)&lt;=0,-(SUMIFS(Finance!263:263,Finance!$4:$4,"&lt;="&amp;AE$7)-SUMIFS(Finance!261:261,Finance!$4:$4,"&lt;="&amp;AE$7)),0))</f>
        <v>0</v>
      </c>
      <c r="AF25" s="5">
        <f ca="1">IF(AF$4="",0,IF(SUMIFS(Finance!263:263,Finance!$4:$4,"&lt;="&amp;AF$7)-SUMIFS(Finance!261:261,Finance!$4:$4,"&lt;="&amp;AF$7)&lt;=0,-(SUMIFS(Finance!263:263,Finance!$4:$4,"&lt;="&amp;AF$7)-SUMIFS(Finance!261:261,Finance!$4:$4,"&lt;="&amp;AF$7)),0))</f>
        <v>0</v>
      </c>
      <c r="AG25" s="5">
        <f ca="1">IF(AG$4="",0,IF(SUMIFS(Finance!263:263,Finance!$4:$4,"&lt;="&amp;AG$7)-SUMIFS(Finance!261:261,Finance!$4:$4,"&lt;="&amp;AG$7)&lt;=0,-(SUMIFS(Finance!263:263,Finance!$4:$4,"&lt;="&amp;AG$7)-SUMIFS(Finance!261:261,Finance!$4:$4,"&lt;="&amp;AG$7)),0))</f>
        <v>0</v>
      </c>
      <c r="AH25" s="5">
        <f ca="1">IF(AH$4="",0,IF(SUMIFS(Finance!263:263,Finance!$4:$4,"&lt;="&amp;AH$7)-SUMIFS(Finance!261:261,Finance!$4:$4,"&lt;="&amp;AH$7)&lt;=0,-(SUMIFS(Finance!263:263,Finance!$4:$4,"&lt;="&amp;AH$7)-SUMIFS(Finance!261:261,Finance!$4:$4,"&lt;="&amp;AH$7)),0))</f>
        <v>0</v>
      </c>
      <c r="AI25" s="5">
        <f ca="1">IF(AI$4="",0,IF(SUMIFS(Finance!263:263,Finance!$4:$4,"&lt;="&amp;AI$7)-SUMIFS(Finance!261:261,Finance!$4:$4,"&lt;="&amp;AI$7)&lt;=0,-(SUMIFS(Finance!263:263,Finance!$4:$4,"&lt;="&amp;AI$7)-SUMIFS(Finance!261:261,Finance!$4:$4,"&lt;="&amp;AI$7)),0))</f>
        <v>0</v>
      </c>
      <c r="AJ25" s="5">
        <f ca="1">IF(AJ$4="",0,IF(SUMIFS(Finance!263:263,Finance!$4:$4,"&lt;="&amp;AJ$7)-SUMIFS(Finance!261:261,Finance!$4:$4,"&lt;="&amp;AJ$7)&lt;=0,-(SUMIFS(Finance!263:263,Finance!$4:$4,"&lt;="&amp;AJ$7)-SUMIFS(Finance!261:261,Finance!$4:$4,"&lt;="&amp;AJ$7)),0))</f>
        <v>0</v>
      </c>
      <c r="AK25" s="5">
        <f ca="1">IF(AK$4="",0,IF(SUMIFS(Finance!263:263,Finance!$4:$4,"&lt;="&amp;AK$7)-SUMIFS(Finance!261:261,Finance!$4:$4,"&lt;="&amp;AK$7)&lt;=0,-(SUMIFS(Finance!263:263,Finance!$4:$4,"&lt;="&amp;AK$7)-SUMIFS(Finance!261:261,Finance!$4:$4,"&lt;="&amp;AK$7)),0))</f>
        <v>0</v>
      </c>
      <c r="AL25" s="5">
        <f ca="1">IF(AL$4="",0,IF(SUMIFS(Finance!263:263,Finance!$4:$4,"&lt;="&amp;AL$7)-SUMIFS(Finance!261:261,Finance!$4:$4,"&lt;="&amp;AL$7)&lt;=0,-(SUMIFS(Finance!263:263,Finance!$4:$4,"&lt;="&amp;AL$7)-SUMIFS(Finance!261:261,Finance!$4:$4,"&lt;="&amp;AL$7)),0))</f>
        <v>0</v>
      </c>
      <c r="AM25" s="5">
        <f ca="1">IF(AM$4="",0,IF(SUMIFS(Finance!263:263,Finance!$4:$4,"&lt;="&amp;AM$7)-SUMIFS(Finance!261:261,Finance!$4:$4,"&lt;="&amp;AM$7)&lt;=0,-(SUMIFS(Finance!263:263,Finance!$4:$4,"&lt;="&amp;AM$7)-SUMIFS(Finance!261:261,Finance!$4:$4,"&lt;="&amp;AM$7)),0))</f>
        <v>0</v>
      </c>
      <c r="AN25" s="5">
        <f ca="1">IF(AN$4="",0,IF(SUMIFS(Finance!263:263,Finance!$4:$4,"&lt;="&amp;AN$7)-SUMIFS(Finance!261:261,Finance!$4:$4,"&lt;="&amp;AN$7)&lt;=0,-(SUMIFS(Finance!263:263,Finance!$4:$4,"&lt;="&amp;AN$7)-SUMIFS(Finance!261:261,Finance!$4:$4,"&lt;="&amp;AN$7)),0))</f>
        <v>0</v>
      </c>
      <c r="AO25" s="5">
        <f ca="1">IF(AO$4="",0,IF(SUMIFS(Finance!263:263,Finance!$4:$4,"&lt;="&amp;AO$7)-SUMIFS(Finance!261:261,Finance!$4:$4,"&lt;="&amp;AO$7)&lt;=0,-(SUMIFS(Finance!263:263,Finance!$4:$4,"&lt;="&amp;AO$7)-SUMIFS(Finance!261:261,Finance!$4:$4,"&lt;="&amp;AO$7)),0))</f>
        <v>0</v>
      </c>
      <c r="AP25" s="5">
        <f ca="1">IF(AP$4="",0,IF(SUMIFS(Finance!263:263,Finance!$4:$4,"&lt;="&amp;AP$7)-SUMIFS(Finance!261:261,Finance!$4:$4,"&lt;="&amp;AP$7)&lt;=0,-(SUMIFS(Finance!263:263,Finance!$4:$4,"&lt;="&amp;AP$7)-SUMIFS(Finance!261:261,Finance!$4:$4,"&lt;="&amp;AP$7)),0))</f>
        <v>0</v>
      </c>
      <c r="AQ25" s="5">
        <f ca="1">IF(AQ$4="",0,IF(SUMIFS(Finance!263:263,Finance!$4:$4,"&lt;="&amp;AQ$7)-SUMIFS(Finance!261:261,Finance!$4:$4,"&lt;="&amp;AQ$7)&lt;=0,-(SUMIFS(Finance!263:263,Finance!$4:$4,"&lt;="&amp;AQ$7)-SUMIFS(Finance!261:261,Finance!$4:$4,"&lt;="&amp;AQ$7)),0))</f>
        <v>0</v>
      </c>
      <c r="AR25" s="5">
        <f ca="1">IF(AR$4="",0,IF(SUMIFS(Finance!263:263,Finance!$4:$4,"&lt;="&amp;AR$7)-SUMIFS(Finance!261:261,Finance!$4:$4,"&lt;="&amp;AR$7)&lt;=0,-(SUMIFS(Finance!263:263,Finance!$4:$4,"&lt;="&amp;AR$7)-SUMIFS(Finance!261:261,Finance!$4:$4,"&lt;="&amp;AR$7)),0))</f>
        <v>0</v>
      </c>
      <c r="AS25" s="5">
        <f ca="1">IF(AS$4="",0,IF(SUMIFS(Finance!263:263,Finance!$4:$4,"&lt;="&amp;AS$7)-SUMIFS(Finance!261:261,Finance!$4:$4,"&lt;="&amp;AS$7)&lt;=0,-(SUMIFS(Finance!263:263,Finance!$4:$4,"&lt;="&amp;AS$7)-SUMIFS(Finance!261:261,Finance!$4:$4,"&lt;="&amp;AS$7)),0))</f>
        <v>0</v>
      </c>
      <c r="AT25" s="5">
        <f ca="1">IF(AT$4="",0,IF(SUMIFS(Finance!263:263,Finance!$4:$4,"&lt;="&amp;AT$7)-SUMIFS(Finance!261:261,Finance!$4:$4,"&lt;="&amp;AT$7)&lt;=0,-(SUMIFS(Finance!263:263,Finance!$4:$4,"&lt;="&amp;AT$7)-SUMIFS(Finance!261:261,Finance!$4:$4,"&lt;="&amp;AT$7)),0))</f>
        <v>0</v>
      </c>
      <c r="AU25" s="5">
        <f ca="1">IF(AU$4="",0,IF(SUMIFS(Finance!263:263,Finance!$4:$4,"&lt;="&amp;AU$7)-SUMIFS(Finance!261:261,Finance!$4:$4,"&lt;="&amp;AU$7)&lt;=0,-(SUMIFS(Finance!263:263,Finance!$4:$4,"&lt;="&amp;AU$7)-SUMIFS(Finance!261:261,Finance!$4:$4,"&lt;="&amp;AU$7)),0))</f>
        <v>0</v>
      </c>
      <c r="AV25" s="5">
        <f ca="1">IF(AV$4="",0,IF(SUMIFS(Finance!263:263,Finance!$4:$4,"&lt;="&amp;AV$7)-SUMIFS(Finance!261:261,Finance!$4:$4,"&lt;="&amp;AV$7)&lt;=0,-(SUMIFS(Finance!263:263,Finance!$4:$4,"&lt;="&amp;AV$7)-SUMIFS(Finance!261:261,Finance!$4:$4,"&lt;="&amp;AV$7)),0))</f>
        <v>0</v>
      </c>
      <c r="AW25" s="5">
        <f ca="1">IF(AW$4="",0,IF(SUMIFS(Finance!263:263,Finance!$4:$4,"&lt;="&amp;AW$7)-SUMIFS(Finance!261:261,Finance!$4:$4,"&lt;="&amp;AW$7)&lt;=0,-(SUMIFS(Finance!263:263,Finance!$4:$4,"&lt;="&amp;AW$7)-SUMIFS(Finance!261:261,Finance!$4:$4,"&lt;="&amp;AW$7)),0))</f>
        <v>0</v>
      </c>
      <c r="AX25" s="5">
        <f ca="1">IF(AX$4="",0,IF(SUMIFS(Finance!263:263,Finance!$4:$4,"&lt;="&amp;AX$7)-SUMIFS(Finance!261:261,Finance!$4:$4,"&lt;="&amp;AX$7)&lt;=0,-(SUMIFS(Finance!263:263,Finance!$4:$4,"&lt;="&amp;AX$7)-SUMIFS(Finance!261:261,Finance!$4:$4,"&lt;="&amp;AX$7)),0))</f>
        <v>0</v>
      </c>
      <c r="AY25" s="5">
        <f ca="1">IF(AY$4="",0,IF(SUMIFS(Finance!263:263,Finance!$4:$4,"&lt;="&amp;AY$7)-SUMIFS(Finance!261:261,Finance!$4:$4,"&lt;="&amp;AY$7)&lt;=0,-(SUMIFS(Finance!263:263,Finance!$4:$4,"&lt;="&amp;AY$7)-SUMIFS(Finance!261:261,Finance!$4:$4,"&lt;="&amp;AY$7)),0))</f>
        <v>0</v>
      </c>
      <c r="AZ25" s="5">
        <f ca="1">IF(AZ$4="",0,IF(SUMIFS(Finance!263:263,Finance!$4:$4,"&lt;="&amp;AZ$7)-SUMIFS(Finance!261:261,Finance!$4:$4,"&lt;="&amp;AZ$7)&lt;=0,-(SUMIFS(Finance!263:263,Finance!$4:$4,"&lt;="&amp;AZ$7)-SUMIFS(Finance!261:261,Finance!$4:$4,"&lt;="&amp;AZ$7)),0))</f>
        <v>0</v>
      </c>
      <c r="BA25" s="5">
        <f ca="1">IF(BA$4="",0,IF(SUMIFS(Finance!263:263,Finance!$4:$4,"&lt;="&amp;BA$7)-SUMIFS(Finance!261:261,Finance!$4:$4,"&lt;="&amp;BA$7)&lt;=0,-(SUMIFS(Finance!263:263,Finance!$4:$4,"&lt;="&amp;BA$7)-SUMIFS(Finance!261:261,Finance!$4:$4,"&lt;="&amp;BA$7)),0))</f>
        <v>0</v>
      </c>
      <c r="BB25" s="5">
        <f ca="1">IF(BB$4="",0,IF(SUMIFS(Finance!263:263,Finance!$4:$4,"&lt;="&amp;BB$7)-SUMIFS(Finance!261:261,Finance!$4:$4,"&lt;="&amp;BB$7)&lt;=0,-(SUMIFS(Finance!263:263,Finance!$4:$4,"&lt;="&amp;BB$7)-SUMIFS(Finance!261:261,Finance!$4:$4,"&lt;="&amp;BB$7)),0))</f>
        <v>0</v>
      </c>
      <c r="BC25" s="5">
        <f ca="1">IF(BC$4="",0,IF(SUMIFS(Finance!263:263,Finance!$4:$4,"&lt;="&amp;BC$7)-SUMIFS(Finance!261:261,Finance!$4:$4,"&lt;="&amp;BC$7)&lt;=0,-(SUMIFS(Finance!263:263,Finance!$4:$4,"&lt;="&amp;BC$7)-SUMIFS(Finance!261:261,Finance!$4:$4,"&lt;="&amp;BC$7)),0))</f>
        <v>0</v>
      </c>
      <c r="BD25" s="5">
        <f ca="1">IF(BD$4="",0,IF(SUMIFS(Finance!263:263,Finance!$4:$4,"&lt;="&amp;BD$7)-SUMIFS(Finance!261:261,Finance!$4:$4,"&lt;="&amp;BD$7)&lt;=0,-(SUMIFS(Finance!263:263,Finance!$4:$4,"&lt;="&amp;BD$7)-SUMIFS(Finance!261:261,Finance!$4:$4,"&lt;="&amp;BD$7)),0))</f>
        <v>0</v>
      </c>
      <c r="BE25" s="5">
        <f ca="1">IF(BE$4="",0,IF(SUMIFS(Finance!263:263,Finance!$4:$4,"&lt;="&amp;BE$7)-SUMIFS(Finance!261:261,Finance!$4:$4,"&lt;="&amp;BE$7)&lt;=0,-(SUMIFS(Finance!263:263,Finance!$4:$4,"&lt;="&amp;BE$7)-SUMIFS(Finance!261:261,Finance!$4:$4,"&lt;="&amp;BE$7)),0))</f>
        <v>0</v>
      </c>
      <c r="BF25" s="5">
        <f ca="1">IF(BF$4="",0,IF(SUMIFS(Finance!263:263,Finance!$4:$4,"&lt;="&amp;BF$7)-SUMIFS(Finance!261:261,Finance!$4:$4,"&lt;="&amp;BF$7)&lt;=0,-(SUMIFS(Finance!263:263,Finance!$4:$4,"&lt;="&amp;BF$7)-SUMIFS(Finance!261:261,Finance!$4:$4,"&lt;="&amp;BF$7)),0))</f>
        <v>0</v>
      </c>
      <c r="BG25" s="5">
        <f ca="1">IF(BG$4="",0,IF(SUMIFS(Finance!263:263,Finance!$4:$4,"&lt;="&amp;BG$7)-SUMIFS(Finance!261:261,Finance!$4:$4,"&lt;="&amp;BG$7)&lt;=0,-(SUMIFS(Finance!263:263,Finance!$4:$4,"&lt;="&amp;BG$7)-SUMIFS(Finance!261:261,Finance!$4:$4,"&lt;="&amp;BG$7)),0))</f>
        <v>0</v>
      </c>
      <c r="BH25" s="5">
        <f ca="1">IF(BH$4="",0,IF(SUMIFS(Finance!263:263,Finance!$4:$4,"&lt;="&amp;BH$7)-SUMIFS(Finance!261:261,Finance!$4:$4,"&lt;="&amp;BH$7)&lt;=0,-(SUMIFS(Finance!263:263,Finance!$4:$4,"&lt;="&amp;BH$7)-SUMIFS(Finance!261:261,Finance!$4:$4,"&lt;="&amp;BH$7)),0))</f>
        <v>0</v>
      </c>
      <c r="BI25" s="5">
        <f ca="1">IF(BI$4="",0,IF(SUMIFS(Finance!263:263,Finance!$4:$4,"&lt;="&amp;BI$7)-SUMIFS(Finance!261:261,Finance!$4:$4,"&lt;="&amp;BI$7)&lt;=0,-(SUMIFS(Finance!263:263,Finance!$4:$4,"&lt;="&amp;BI$7)-SUMIFS(Finance!261:261,Finance!$4:$4,"&lt;="&amp;BI$7)),0))</f>
        <v>0</v>
      </c>
      <c r="BJ25" s="5">
        <f ca="1">IF(BJ$4="",0,IF(SUMIFS(Finance!263:263,Finance!$4:$4,"&lt;="&amp;BJ$7)-SUMIFS(Finance!261:261,Finance!$4:$4,"&lt;="&amp;BJ$7)&lt;=0,-(SUMIFS(Finance!263:263,Finance!$4:$4,"&lt;="&amp;BJ$7)-SUMIFS(Finance!261:261,Finance!$4:$4,"&lt;="&amp;BJ$7)),0))</f>
        <v>0</v>
      </c>
      <c r="BK25" s="5">
        <f ca="1">IF(BK$4="",0,IF(SUMIFS(Finance!263:263,Finance!$4:$4,"&lt;="&amp;BK$7)-SUMIFS(Finance!261:261,Finance!$4:$4,"&lt;="&amp;BK$7)&lt;=0,-(SUMIFS(Finance!263:263,Finance!$4:$4,"&lt;="&amp;BK$7)-SUMIFS(Finance!261:261,Finance!$4:$4,"&lt;="&amp;BK$7)),0))</f>
        <v>0</v>
      </c>
      <c r="BL25" s="5">
        <f ca="1">IF(BL$4="",0,IF(SUMIFS(Finance!263:263,Finance!$4:$4,"&lt;="&amp;BL$7)-SUMIFS(Finance!261:261,Finance!$4:$4,"&lt;="&amp;BL$7)&lt;=0,-(SUMIFS(Finance!263:263,Finance!$4:$4,"&lt;="&amp;BL$7)-SUMIFS(Finance!261:261,Finance!$4:$4,"&lt;="&amp;BL$7)),0))</f>
        <v>0</v>
      </c>
      <c r="BM25" s="5">
        <f ca="1">IF(BM$4="",0,IF(SUMIFS(Finance!263:263,Finance!$4:$4,"&lt;="&amp;BM$7)-SUMIFS(Finance!261:261,Finance!$4:$4,"&lt;="&amp;BM$7)&lt;=0,-(SUMIFS(Finance!263:263,Finance!$4:$4,"&lt;="&amp;BM$7)-SUMIFS(Finance!261:261,Finance!$4:$4,"&lt;="&amp;BM$7)),0))</f>
        <v>0</v>
      </c>
      <c r="BN25" s="5">
        <f ca="1">IF(BN$4="",0,IF(SUMIFS(Finance!263:263,Finance!$4:$4,"&lt;="&amp;BN$7)-SUMIFS(Finance!261:261,Finance!$4:$4,"&lt;="&amp;BN$7)&lt;=0,-(SUMIFS(Finance!263:263,Finance!$4:$4,"&lt;="&amp;BN$7)-SUMIFS(Finance!261:261,Finance!$4:$4,"&lt;="&amp;BN$7)),0))</f>
        <v>0</v>
      </c>
      <c r="BO25" s="5">
        <f ca="1">IF(BO$4="",0,IF(SUMIFS(Finance!263:263,Finance!$4:$4,"&lt;="&amp;BO$7)-SUMIFS(Finance!261:261,Finance!$4:$4,"&lt;="&amp;BO$7)&lt;=0,-(SUMIFS(Finance!263:263,Finance!$4:$4,"&lt;="&amp;BO$7)-SUMIFS(Finance!261:261,Finance!$4:$4,"&lt;="&amp;BO$7)),0))</f>
        <v>0</v>
      </c>
      <c r="BP25" s="5">
        <f ca="1">IF(BP$4="",0,IF(SUMIFS(Finance!263:263,Finance!$4:$4,"&lt;="&amp;BP$7)-SUMIFS(Finance!261:261,Finance!$4:$4,"&lt;="&amp;BP$7)&lt;=0,-(SUMIFS(Finance!263:263,Finance!$4:$4,"&lt;="&amp;BP$7)-SUMIFS(Finance!261:261,Finance!$4:$4,"&lt;="&amp;BP$7)),0))</f>
        <v>0</v>
      </c>
      <c r="BQ25" s="5">
        <f ca="1">IF(BQ$4="",0,IF(SUMIFS(Finance!263:263,Finance!$4:$4,"&lt;="&amp;BQ$7)-SUMIFS(Finance!261:261,Finance!$4:$4,"&lt;="&amp;BQ$7)&lt;=0,-(SUMIFS(Finance!263:263,Finance!$4:$4,"&lt;="&amp;BQ$7)-SUMIFS(Finance!261:261,Finance!$4:$4,"&lt;="&amp;BQ$7)),0))</f>
        <v>0</v>
      </c>
      <c r="BR25" s="5">
        <f ca="1">IF(BR$4="",0,IF(SUMIFS(Finance!263:263,Finance!$4:$4,"&lt;="&amp;BR$7)-SUMIFS(Finance!261:261,Finance!$4:$4,"&lt;="&amp;BR$7)&lt;=0,-(SUMIFS(Finance!263:263,Finance!$4:$4,"&lt;="&amp;BR$7)-SUMIFS(Finance!261:261,Finance!$4:$4,"&lt;="&amp;BR$7)),0))</f>
        <v>0</v>
      </c>
      <c r="BS25" s="5">
        <f ca="1">IF(BS$4="",0,IF(SUMIFS(Finance!263:263,Finance!$4:$4,"&lt;="&amp;BS$7)-SUMIFS(Finance!261:261,Finance!$4:$4,"&lt;="&amp;BS$7)&lt;=0,-(SUMIFS(Finance!263:263,Finance!$4:$4,"&lt;="&amp;BS$7)-SUMIFS(Finance!261:261,Finance!$4:$4,"&lt;="&amp;BS$7)),0))</f>
        <v>0</v>
      </c>
      <c r="BT25" s="5">
        <f ca="1">IF(BT$4="",0,IF(SUMIFS(Finance!263:263,Finance!$4:$4,"&lt;="&amp;BT$7)-SUMIFS(Finance!261:261,Finance!$4:$4,"&lt;="&amp;BT$7)&lt;=0,-(SUMIFS(Finance!263:263,Finance!$4:$4,"&lt;="&amp;BT$7)-SUMIFS(Finance!261:261,Finance!$4:$4,"&lt;="&amp;BT$7)),0))</f>
        <v>0</v>
      </c>
      <c r="BU25" s="5">
        <f ca="1">IF(BU$4="",0,IF(SUMIFS(Finance!263:263,Finance!$4:$4,"&lt;="&amp;BU$7)-SUMIFS(Finance!261:261,Finance!$4:$4,"&lt;="&amp;BU$7)&lt;=0,-(SUMIFS(Finance!263:263,Finance!$4:$4,"&lt;="&amp;BU$7)-SUMIFS(Finance!261:261,Finance!$4:$4,"&lt;="&amp;BU$7)),0))</f>
        <v>0</v>
      </c>
      <c r="BV25" s="5">
        <f ca="1">IF(BV$4="",0,IF(SUMIFS(Finance!263:263,Finance!$4:$4,"&lt;="&amp;BV$7)-SUMIFS(Finance!261:261,Finance!$4:$4,"&lt;="&amp;BV$7)&lt;=0,-(SUMIFS(Finance!263:263,Finance!$4:$4,"&lt;="&amp;BV$7)-SUMIFS(Finance!261:261,Finance!$4:$4,"&lt;="&amp;BV$7)),0))</f>
        <v>0</v>
      </c>
      <c r="BW25" s="5">
        <f ca="1">IF(BW$4="",0,IF(SUMIFS(Finance!263:263,Finance!$4:$4,"&lt;="&amp;BW$7)-SUMIFS(Finance!261:261,Finance!$4:$4,"&lt;="&amp;BW$7)&lt;=0,-(SUMIFS(Finance!263:263,Finance!$4:$4,"&lt;="&amp;BW$7)-SUMIFS(Finance!261:261,Finance!$4:$4,"&lt;="&amp;BW$7)),0))</f>
        <v>0</v>
      </c>
      <c r="BX25" s="5">
        <f ca="1">IF(BX$4="",0,IF(SUMIFS(Finance!263:263,Finance!$4:$4,"&lt;="&amp;BX$7)-SUMIFS(Finance!261:261,Finance!$4:$4,"&lt;="&amp;BX$7)&lt;=0,-(SUMIFS(Finance!263:263,Finance!$4:$4,"&lt;="&amp;BX$7)-SUMIFS(Finance!261:261,Finance!$4:$4,"&lt;="&amp;BX$7)),0))</f>
        <v>0</v>
      </c>
      <c r="BY25" s="5">
        <f ca="1">IF(BY$4="",0,IF(SUMIFS(Finance!263:263,Finance!$4:$4,"&lt;="&amp;BY$7)-SUMIFS(Finance!261:261,Finance!$4:$4,"&lt;="&amp;BY$7)&lt;=0,-(SUMIFS(Finance!263:263,Finance!$4:$4,"&lt;="&amp;BY$7)-SUMIFS(Finance!261:261,Finance!$4:$4,"&lt;="&amp;BY$7)),0))</f>
        <v>0</v>
      </c>
      <c r="BZ25" s="5">
        <f ca="1">IF(BZ$4="",0,IF(SUMIFS(Finance!263:263,Finance!$4:$4,"&lt;="&amp;BZ$7)-SUMIFS(Finance!261:261,Finance!$4:$4,"&lt;="&amp;BZ$7)&lt;=0,-(SUMIFS(Finance!263:263,Finance!$4:$4,"&lt;="&amp;BZ$7)-SUMIFS(Finance!261:261,Finance!$4:$4,"&lt;="&amp;BZ$7)),0))</f>
        <v>0</v>
      </c>
      <c r="CA25" s="5">
        <f ca="1">IF(CA$4="",0,IF(SUMIFS(Finance!263:263,Finance!$4:$4,"&lt;="&amp;CA$7)-SUMIFS(Finance!261:261,Finance!$4:$4,"&lt;="&amp;CA$7)&lt;=0,-(SUMIFS(Finance!263:263,Finance!$4:$4,"&lt;="&amp;CA$7)-SUMIFS(Finance!261:261,Finance!$4:$4,"&lt;="&amp;CA$7)),0))</f>
        <v>0</v>
      </c>
      <c r="CB25" s="5">
        <f ca="1">IF(CB$4="",0,IF(SUMIFS(Finance!263:263,Finance!$4:$4,"&lt;="&amp;CB$7)-SUMIFS(Finance!261:261,Finance!$4:$4,"&lt;="&amp;CB$7)&lt;=0,-(SUMIFS(Finance!263:263,Finance!$4:$4,"&lt;="&amp;CB$7)-SUMIFS(Finance!261:261,Finance!$4:$4,"&lt;="&amp;CB$7)),0))</f>
        <v>0</v>
      </c>
      <c r="CC25" s="5">
        <f ca="1">IF(CC$4="",0,IF(SUMIFS(Finance!263:263,Finance!$4:$4,"&lt;="&amp;CC$7)-SUMIFS(Finance!261:261,Finance!$4:$4,"&lt;="&amp;CC$7)&lt;=0,-(SUMIFS(Finance!263:263,Finance!$4:$4,"&lt;="&amp;CC$7)-SUMIFS(Finance!261:261,Finance!$4:$4,"&lt;="&amp;CC$7)),0))</f>
        <v>0</v>
      </c>
      <c r="CD25" s="5">
        <f ca="1">IF(CD$4="",0,IF(SUMIFS(Finance!263:263,Finance!$4:$4,"&lt;="&amp;CD$7)-SUMIFS(Finance!261:261,Finance!$4:$4,"&lt;="&amp;CD$7)&lt;=0,-(SUMIFS(Finance!263:263,Finance!$4:$4,"&lt;="&amp;CD$7)-SUMIFS(Finance!261:261,Finance!$4:$4,"&lt;="&amp;CD$7)),0))</f>
        <v>0</v>
      </c>
      <c r="CE25" s="5">
        <f ca="1">IF(CE$4="",0,IF(SUMIFS(Finance!263:263,Finance!$4:$4,"&lt;="&amp;CE$7)-SUMIFS(Finance!261:261,Finance!$4:$4,"&lt;="&amp;CE$7)&lt;=0,-(SUMIFS(Finance!263:263,Finance!$4:$4,"&lt;="&amp;CE$7)-SUMIFS(Finance!261:261,Finance!$4:$4,"&lt;="&amp;CE$7)),0))</f>
        <v>0</v>
      </c>
      <c r="CF25" s="5">
        <f ca="1">IF(CF$4="",0,IF(SUMIFS(Finance!263:263,Finance!$4:$4,"&lt;="&amp;CF$7)-SUMIFS(Finance!261:261,Finance!$4:$4,"&lt;="&amp;CF$7)&lt;=0,-(SUMIFS(Finance!263:263,Finance!$4:$4,"&lt;="&amp;CF$7)-SUMIFS(Finance!261:261,Finance!$4:$4,"&lt;="&amp;CF$7)),0))</f>
        <v>0</v>
      </c>
    </row>
    <row r="26" spans="2:84" s="26" customFormat="1" ht="12" x14ac:dyDescent="0.25">
      <c r="B26" s="13"/>
      <c r="M26" s="55"/>
      <c r="N26" s="44" t="s">
        <v>21</v>
      </c>
      <c r="O26" s="45"/>
      <c r="P26" s="46"/>
      <c r="Q26" s="89"/>
      <c r="U26" s="41"/>
      <c r="V26" s="42"/>
      <c r="W26" s="43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</row>
    <row r="27" spans="2:84" x14ac:dyDescent="0.3">
      <c r="B27" s="13">
        <f>ROW()</f>
        <v>27</v>
      </c>
    </row>
    <row r="28" spans="2:84" x14ac:dyDescent="0.3">
      <c r="B28" s="13">
        <f>ROW()</f>
        <v>28</v>
      </c>
      <c r="H28" s="1" t="s">
        <v>431</v>
      </c>
      <c r="M28" s="53" t="s">
        <v>18</v>
      </c>
      <c r="P28" s="72"/>
      <c r="U28" s="5">
        <f t="shared" ref="U28" ca="1" si="4">SUM(INDIRECT(ADDRESS($B28,$X$2)&amp;":"&amp;ADDRESS($B28,$X$2-1+$P$8)))</f>
        <v>0</v>
      </c>
      <c r="X28" s="5">
        <f ca="1">IF(ABS(X11-X30)&lt;0.001,0,X11-X30)</f>
        <v>0</v>
      </c>
      <c r="Y28" s="5">
        <f t="shared" ref="Y28:CF28" ca="1" si="5">IF(ABS(Y11-Y30)&lt;0.001,0,Y11-Y30)</f>
        <v>0</v>
      </c>
      <c r="Z28" s="5">
        <f t="shared" ca="1" si="5"/>
        <v>0</v>
      </c>
      <c r="AA28" s="5">
        <f t="shared" ca="1" si="5"/>
        <v>0</v>
      </c>
      <c r="AB28" s="5">
        <f t="shared" ca="1" si="5"/>
        <v>0</v>
      </c>
      <c r="AC28" s="5">
        <f t="shared" ca="1" si="5"/>
        <v>0</v>
      </c>
      <c r="AD28" s="5">
        <f t="shared" ca="1" si="5"/>
        <v>0</v>
      </c>
      <c r="AE28" s="5">
        <f t="shared" ca="1" si="5"/>
        <v>0</v>
      </c>
      <c r="AF28" s="5">
        <f t="shared" ca="1" si="5"/>
        <v>0</v>
      </c>
      <c r="AG28" s="5">
        <f t="shared" ca="1" si="5"/>
        <v>0</v>
      </c>
      <c r="AH28" s="5">
        <f t="shared" ca="1" si="5"/>
        <v>0</v>
      </c>
      <c r="AI28" s="5">
        <f t="shared" ca="1" si="5"/>
        <v>0</v>
      </c>
      <c r="AJ28" s="5">
        <f t="shared" ca="1" si="5"/>
        <v>0</v>
      </c>
      <c r="AK28" s="5">
        <f t="shared" ca="1" si="5"/>
        <v>0</v>
      </c>
      <c r="AL28" s="5">
        <f t="shared" ca="1" si="5"/>
        <v>0</v>
      </c>
      <c r="AM28" s="5">
        <f t="shared" ca="1" si="5"/>
        <v>0</v>
      </c>
      <c r="AN28" s="5">
        <f t="shared" ca="1" si="5"/>
        <v>0</v>
      </c>
      <c r="AO28" s="5">
        <f t="shared" ca="1" si="5"/>
        <v>0</v>
      </c>
      <c r="AP28" s="5">
        <f t="shared" ca="1" si="5"/>
        <v>0</v>
      </c>
      <c r="AQ28" s="5">
        <f t="shared" ca="1" si="5"/>
        <v>0</v>
      </c>
      <c r="AR28" s="5">
        <f t="shared" ca="1" si="5"/>
        <v>0</v>
      </c>
      <c r="AS28" s="5">
        <f t="shared" ca="1" si="5"/>
        <v>0</v>
      </c>
      <c r="AT28" s="5">
        <f t="shared" ca="1" si="5"/>
        <v>0</v>
      </c>
      <c r="AU28" s="5">
        <f t="shared" ca="1" si="5"/>
        <v>0</v>
      </c>
      <c r="AV28" s="5">
        <f t="shared" ca="1" si="5"/>
        <v>0</v>
      </c>
      <c r="AW28" s="5">
        <f t="shared" ca="1" si="5"/>
        <v>0</v>
      </c>
      <c r="AX28" s="5">
        <f t="shared" ca="1" si="5"/>
        <v>0</v>
      </c>
      <c r="AY28" s="5">
        <f t="shared" ca="1" si="5"/>
        <v>0</v>
      </c>
      <c r="AZ28" s="5">
        <f t="shared" ca="1" si="5"/>
        <v>0</v>
      </c>
      <c r="BA28" s="5">
        <f t="shared" ca="1" si="5"/>
        <v>0</v>
      </c>
      <c r="BB28" s="5">
        <f t="shared" ca="1" si="5"/>
        <v>0</v>
      </c>
      <c r="BC28" s="5">
        <f t="shared" ca="1" si="5"/>
        <v>0</v>
      </c>
      <c r="BD28" s="5">
        <f t="shared" ca="1" si="5"/>
        <v>0</v>
      </c>
      <c r="BE28" s="5">
        <f t="shared" ca="1" si="5"/>
        <v>0</v>
      </c>
      <c r="BF28" s="5">
        <f t="shared" ca="1" si="5"/>
        <v>0</v>
      </c>
      <c r="BG28" s="5">
        <f t="shared" ca="1" si="5"/>
        <v>0</v>
      </c>
      <c r="BH28" s="5">
        <f t="shared" ca="1" si="5"/>
        <v>0</v>
      </c>
      <c r="BI28" s="5">
        <f t="shared" ca="1" si="5"/>
        <v>0</v>
      </c>
      <c r="BJ28" s="5">
        <f t="shared" ca="1" si="5"/>
        <v>0</v>
      </c>
      <c r="BK28" s="5">
        <f t="shared" ca="1" si="5"/>
        <v>0</v>
      </c>
      <c r="BL28" s="5">
        <f t="shared" ca="1" si="5"/>
        <v>0</v>
      </c>
      <c r="BM28" s="5">
        <f t="shared" ca="1" si="5"/>
        <v>0</v>
      </c>
      <c r="BN28" s="5">
        <f t="shared" ca="1" si="5"/>
        <v>0</v>
      </c>
      <c r="BO28" s="5">
        <f t="shared" ca="1" si="5"/>
        <v>0</v>
      </c>
      <c r="BP28" s="5">
        <f t="shared" ca="1" si="5"/>
        <v>0</v>
      </c>
      <c r="BQ28" s="5">
        <f t="shared" ca="1" si="5"/>
        <v>0</v>
      </c>
      <c r="BR28" s="5">
        <f t="shared" ca="1" si="5"/>
        <v>0</v>
      </c>
      <c r="BS28" s="5">
        <f t="shared" ca="1" si="5"/>
        <v>0</v>
      </c>
      <c r="BT28" s="5">
        <f t="shared" ca="1" si="5"/>
        <v>0</v>
      </c>
      <c r="BU28" s="5">
        <f t="shared" ca="1" si="5"/>
        <v>0</v>
      </c>
      <c r="BV28" s="5">
        <f t="shared" ca="1" si="5"/>
        <v>0</v>
      </c>
      <c r="BW28" s="5">
        <f t="shared" ca="1" si="5"/>
        <v>0</v>
      </c>
      <c r="BX28" s="5">
        <f t="shared" ca="1" si="5"/>
        <v>0</v>
      </c>
      <c r="BY28" s="5">
        <f t="shared" ca="1" si="5"/>
        <v>0</v>
      </c>
      <c r="BZ28" s="5">
        <f t="shared" ca="1" si="5"/>
        <v>0</v>
      </c>
      <c r="CA28" s="5">
        <f t="shared" ca="1" si="5"/>
        <v>0</v>
      </c>
      <c r="CB28" s="5">
        <f t="shared" ca="1" si="5"/>
        <v>0</v>
      </c>
      <c r="CC28" s="5">
        <f t="shared" ca="1" si="5"/>
        <v>0</v>
      </c>
      <c r="CD28" s="5">
        <f t="shared" ca="1" si="5"/>
        <v>0</v>
      </c>
      <c r="CE28" s="5">
        <f t="shared" ca="1" si="5"/>
        <v>0</v>
      </c>
      <c r="CF28" s="5">
        <f t="shared" ca="1" si="5"/>
        <v>0</v>
      </c>
    </row>
    <row r="29" spans="2:84" x14ac:dyDescent="0.3">
      <c r="B29" s="13">
        <f>ROW()</f>
        <v>29</v>
      </c>
    </row>
    <row r="30" spans="2:84" x14ac:dyDescent="0.3">
      <c r="B30" s="13">
        <f>ROW()</f>
        <v>30</v>
      </c>
      <c r="H30" s="1" t="s">
        <v>147</v>
      </c>
      <c r="M30" s="53" t="s">
        <v>18</v>
      </c>
      <c r="P30" s="72"/>
      <c r="U30" s="5">
        <f t="shared" ref="U30:U52" ca="1" si="6">INDIRECT(ADDRESS($B30,$X$2-1+$P$8))</f>
        <v>82709374.331767112</v>
      </c>
      <c r="X30" s="5">
        <f ca="1">IF(X$4="",0,X31+SUM(X37:X53))</f>
        <v>38250000</v>
      </c>
      <c r="Y30" s="5">
        <f t="shared" ref="Y30:CF30" ca="1" si="7">IF(Y$4="",0,Y31+SUM(Y37:Y53))</f>
        <v>56732609.87847998</v>
      </c>
      <c r="Z30" s="5">
        <f t="shared" ca="1" si="7"/>
        <v>72497252.662191659</v>
      </c>
      <c r="AA30" s="5">
        <f t="shared" ca="1" si="7"/>
        <v>78413623.858109623</v>
      </c>
      <c r="AB30" s="5">
        <f t="shared" ca="1" si="7"/>
        <v>82709374.331767112</v>
      </c>
      <c r="AC30" s="5">
        <f t="shared" ca="1" si="7"/>
        <v>0</v>
      </c>
      <c r="AD30" s="5">
        <f t="shared" ca="1" si="7"/>
        <v>0</v>
      </c>
      <c r="AE30" s="5">
        <f t="shared" ca="1" si="7"/>
        <v>0</v>
      </c>
      <c r="AF30" s="5">
        <f t="shared" ca="1" si="7"/>
        <v>0</v>
      </c>
      <c r="AG30" s="5">
        <f t="shared" ca="1" si="7"/>
        <v>0</v>
      </c>
      <c r="AH30" s="5">
        <f t="shared" ca="1" si="7"/>
        <v>0</v>
      </c>
      <c r="AI30" s="5">
        <f t="shared" ca="1" si="7"/>
        <v>0</v>
      </c>
      <c r="AJ30" s="5">
        <f t="shared" ca="1" si="7"/>
        <v>0</v>
      </c>
      <c r="AK30" s="5">
        <f t="shared" ca="1" si="7"/>
        <v>0</v>
      </c>
      <c r="AL30" s="5">
        <f t="shared" ca="1" si="7"/>
        <v>0</v>
      </c>
      <c r="AM30" s="5">
        <f t="shared" ca="1" si="7"/>
        <v>0</v>
      </c>
      <c r="AN30" s="5">
        <f t="shared" ca="1" si="7"/>
        <v>0</v>
      </c>
      <c r="AO30" s="5">
        <f t="shared" ca="1" si="7"/>
        <v>0</v>
      </c>
      <c r="AP30" s="5">
        <f t="shared" ca="1" si="7"/>
        <v>0</v>
      </c>
      <c r="AQ30" s="5">
        <f t="shared" ca="1" si="7"/>
        <v>0</v>
      </c>
      <c r="AR30" s="5">
        <f t="shared" ca="1" si="7"/>
        <v>0</v>
      </c>
      <c r="AS30" s="5">
        <f t="shared" ca="1" si="7"/>
        <v>0</v>
      </c>
      <c r="AT30" s="5">
        <f t="shared" ca="1" si="7"/>
        <v>0</v>
      </c>
      <c r="AU30" s="5">
        <f t="shared" ca="1" si="7"/>
        <v>0</v>
      </c>
      <c r="AV30" s="5">
        <f t="shared" ca="1" si="7"/>
        <v>0</v>
      </c>
      <c r="AW30" s="5">
        <f t="shared" ca="1" si="7"/>
        <v>0</v>
      </c>
      <c r="AX30" s="5">
        <f t="shared" ca="1" si="7"/>
        <v>0</v>
      </c>
      <c r="AY30" s="5">
        <f t="shared" ca="1" si="7"/>
        <v>0</v>
      </c>
      <c r="AZ30" s="5">
        <f t="shared" ca="1" si="7"/>
        <v>0</v>
      </c>
      <c r="BA30" s="5">
        <f t="shared" ca="1" si="7"/>
        <v>0</v>
      </c>
      <c r="BB30" s="5">
        <f t="shared" ca="1" si="7"/>
        <v>0</v>
      </c>
      <c r="BC30" s="5">
        <f t="shared" ca="1" si="7"/>
        <v>0</v>
      </c>
      <c r="BD30" s="5">
        <f t="shared" ca="1" si="7"/>
        <v>0</v>
      </c>
      <c r="BE30" s="5">
        <f t="shared" ca="1" si="7"/>
        <v>0</v>
      </c>
      <c r="BF30" s="5">
        <f t="shared" ca="1" si="7"/>
        <v>0</v>
      </c>
      <c r="BG30" s="5">
        <f t="shared" ca="1" si="7"/>
        <v>0</v>
      </c>
      <c r="BH30" s="5">
        <f t="shared" ca="1" si="7"/>
        <v>0</v>
      </c>
      <c r="BI30" s="5">
        <f t="shared" ca="1" si="7"/>
        <v>0</v>
      </c>
      <c r="BJ30" s="5">
        <f t="shared" ca="1" si="7"/>
        <v>0</v>
      </c>
      <c r="BK30" s="5">
        <f t="shared" ca="1" si="7"/>
        <v>0</v>
      </c>
      <c r="BL30" s="5">
        <f t="shared" ca="1" si="7"/>
        <v>0</v>
      </c>
      <c r="BM30" s="5">
        <f t="shared" ca="1" si="7"/>
        <v>0</v>
      </c>
      <c r="BN30" s="5">
        <f t="shared" ca="1" si="7"/>
        <v>0</v>
      </c>
      <c r="BO30" s="5">
        <f t="shared" ca="1" si="7"/>
        <v>0</v>
      </c>
      <c r="BP30" s="5">
        <f t="shared" ca="1" si="7"/>
        <v>0</v>
      </c>
      <c r="BQ30" s="5">
        <f t="shared" ca="1" si="7"/>
        <v>0</v>
      </c>
      <c r="BR30" s="5">
        <f t="shared" ca="1" si="7"/>
        <v>0</v>
      </c>
      <c r="BS30" s="5">
        <f t="shared" ca="1" si="7"/>
        <v>0</v>
      </c>
      <c r="BT30" s="5">
        <f t="shared" ca="1" si="7"/>
        <v>0</v>
      </c>
      <c r="BU30" s="5">
        <f t="shared" ca="1" si="7"/>
        <v>0</v>
      </c>
      <c r="BV30" s="5">
        <f t="shared" ca="1" si="7"/>
        <v>0</v>
      </c>
      <c r="BW30" s="5">
        <f t="shared" ca="1" si="7"/>
        <v>0</v>
      </c>
      <c r="BX30" s="5">
        <f t="shared" ca="1" si="7"/>
        <v>0</v>
      </c>
      <c r="BY30" s="5">
        <f t="shared" ca="1" si="7"/>
        <v>0</v>
      </c>
      <c r="BZ30" s="5">
        <f t="shared" ca="1" si="7"/>
        <v>0</v>
      </c>
      <c r="CA30" s="5">
        <f t="shared" ca="1" si="7"/>
        <v>0</v>
      </c>
      <c r="CB30" s="5">
        <f t="shared" ca="1" si="7"/>
        <v>0</v>
      </c>
      <c r="CC30" s="5">
        <f t="shared" ca="1" si="7"/>
        <v>0</v>
      </c>
      <c r="CD30" s="5">
        <f t="shared" ca="1" si="7"/>
        <v>0</v>
      </c>
      <c r="CE30" s="5">
        <f t="shared" ca="1" si="7"/>
        <v>0</v>
      </c>
      <c r="CF30" s="5">
        <f t="shared" ca="1" si="7"/>
        <v>0</v>
      </c>
    </row>
    <row r="31" spans="2:84" x14ac:dyDescent="0.3">
      <c r="B31" s="13">
        <f>ROW()</f>
        <v>31</v>
      </c>
      <c r="H31" s="1" t="str">
        <f>$H$30</f>
        <v>ПАССИВЫ</v>
      </c>
      <c r="I31" s="1" t="str">
        <f>CapEx!J320</f>
        <v>Собственный капитал</v>
      </c>
      <c r="M31" s="53" t="s">
        <v>18</v>
      </c>
      <c r="U31" s="5">
        <f t="shared" ca="1" si="6"/>
        <v>40000000</v>
      </c>
      <c r="X31" s="5">
        <f ca="1">IF(X$4="",0,SUM(X32:X36))</f>
        <v>26782701.666666664</v>
      </c>
      <c r="Y31" s="5">
        <f t="shared" ref="Y31:CF31" ca="1" si="8">IF(Y$4="",0,SUM(Y32:Y36))</f>
        <v>30871273.094774153</v>
      </c>
      <c r="Z31" s="5">
        <f t="shared" ca="1" si="8"/>
        <v>40000000</v>
      </c>
      <c r="AA31" s="5">
        <f t="shared" ca="1" si="8"/>
        <v>40000000</v>
      </c>
      <c r="AB31" s="5">
        <f t="shared" ca="1" si="8"/>
        <v>40000000</v>
      </c>
      <c r="AC31" s="5">
        <f t="shared" ca="1" si="8"/>
        <v>0</v>
      </c>
      <c r="AD31" s="5">
        <f t="shared" ca="1" si="8"/>
        <v>0</v>
      </c>
      <c r="AE31" s="5">
        <f t="shared" ca="1" si="8"/>
        <v>0</v>
      </c>
      <c r="AF31" s="5">
        <f t="shared" ca="1" si="8"/>
        <v>0</v>
      </c>
      <c r="AG31" s="5">
        <f t="shared" ca="1" si="8"/>
        <v>0</v>
      </c>
      <c r="AH31" s="5">
        <f t="shared" ca="1" si="8"/>
        <v>0</v>
      </c>
      <c r="AI31" s="5">
        <f t="shared" ca="1" si="8"/>
        <v>0</v>
      </c>
      <c r="AJ31" s="5">
        <f t="shared" ca="1" si="8"/>
        <v>0</v>
      </c>
      <c r="AK31" s="5">
        <f t="shared" ca="1" si="8"/>
        <v>0</v>
      </c>
      <c r="AL31" s="5">
        <f t="shared" ca="1" si="8"/>
        <v>0</v>
      </c>
      <c r="AM31" s="5">
        <f t="shared" ca="1" si="8"/>
        <v>0</v>
      </c>
      <c r="AN31" s="5">
        <f t="shared" ca="1" si="8"/>
        <v>0</v>
      </c>
      <c r="AO31" s="5">
        <f t="shared" ca="1" si="8"/>
        <v>0</v>
      </c>
      <c r="AP31" s="5">
        <f t="shared" ca="1" si="8"/>
        <v>0</v>
      </c>
      <c r="AQ31" s="5">
        <f t="shared" ca="1" si="8"/>
        <v>0</v>
      </c>
      <c r="AR31" s="5">
        <f t="shared" ca="1" si="8"/>
        <v>0</v>
      </c>
      <c r="AS31" s="5">
        <f t="shared" ca="1" si="8"/>
        <v>0</v>
      </c>
      <c r="AT31" s="5">
        <f t="shared" ca="1" si="8"/>
        <v>0</v>
      </c>
      <c r="AU31" s="5">
        <f t="shared" ca="1" si="8"/>
        <v>0</v>
      </c>
      <c r="AV31" s="5">
        <f t="shared" ca="1" si="8"/>
        <v>0</v>
      </c>
      <c r="AW31" s="5">
        <f t="shared" ca="1" si="8"/>
        <v>0</v>
      </c>
      <c r="AX31" s="5">
        <f t="shared" ca="1" si="8"/>
        <v>0</v>
      </c>
      <c r="AY31" s="5">
        <f t="shared" ca="1" si="8"/>
        <v>0</v>
      </c>
      <c r="AZ31" s="5">
        <f t="shared" ca="1" si="8"/>
        <v>0</v>
      </c>
      <c r="BA31" s="5">
        <f t="shared" ca="1" si="8"/>
        <v>0</v>
      </c>
      <c r="BB31" s="5">
        <f t="shared" ca="1" si="8"/>
        <v>0</v>
      </c>
      <c r="BC31" s="5">
        <f t="shared" ca="1" si="8"/>
        <v>0</v>
      </c>
      <c r="BD31" s="5">
        <f t="shared" ca="1" si="8"/>
        <v>0</v>
      </c>
      <c r="BE31" s="5">
        <f t="shared" ca="1" si="8"/>
        <v>0</v>
      </c>
      <c r="BF31" s="5">
        <f t="shared" ca="1" si="8"/>
        <v>0</v>
      </c>
      <c r="BG31" s="5">
        <f t="shared" ca="1" si="8"/>
        <v>0</v>
      </c>
      <c r="BH31" s="5">
        <f t="shared" ca="1" si="8"/>
        <v>0</v>
      </c>
      <c r="BI31" s="5">
        <f t="shared" ca="1" si="8"/>
        <v>0</v>
      </c>
      <c r="BJ31" s="5">
        <f t="shared" ca="1" si="8"/>
        <v>0</v>
      </c>
      <c r="BK31" s="5">
        <f t="shared" ca="1" si="8"/>
        <v>0</v>
      </c>
      <c r="BL31" s="5">
        <f t="shared" ca="1" si="8"/>
        <v>0</v>
      </c>
      <c r="BM31" s="5">
        <f t="shared" ca="1" si="8"/>
        <v>0</v>
      </c>
      <c r="BN31" s="5">
        <f t="shared" ca="1" si="8"/>
        <v>0</v>
      </c>
      <c r="BO31" s="5">
        <f t="shared" ca="1" si="8"/>
        <v>0</v>
      </c>
      <c r="BP31" s="5">
        <f t="shared" ca="1" si="8"/>
        <v>0</v>
      </c>
      <c r="BQ31" s="5">
        <f t="shared" ca="1" si="8"/>
        <v>0</v>
      </c>
      <c r="BR31" s="5">
        <f t="shared" ca="1" si="8"/>
        <v>0</v>
      </c>
      <c r="BS31" s="5">
        <f t="shared" ca="1" si="8"/>
        <v>0</v>
      </c>
      <c r="BT31" s="5">
        <f t="shared" ca="1" si="8"/>
        <v>0</v>
      </c>
      <c r="BU31" s="5">
        <f t="shared" ca="1" si="8"/>
        <v>0</v>
      </c>
      <c r="BV31" s="5">
        <f t="shared" ca="1" si="8"/>
        <v>0</v>
      </c>
      <c r="BW31" s="5">
        <f t="shared" ca="1" si="8"/>
        <v>0</v>
      </c>
      <c r="BX31" s="5">
        <f t="shared" ca="1" si="8"/>
        <v>0</v>
      </c>
      <c r="BY31" s="5">
        <f t="shared" ca="1" si="8"/>
        <v>0</v>
      </c>
      <c r="BZ31" s="5">
        <f t="shared" ca="1" si="8"/>
        <v>0</v>
      </c>
      <c r="CA31" s="5">
        <f t="shared" ca="1" si="8"/>
        <v>0</v>
      </c>
      <c r="CB31" s="5">
        <f t="shared" ca="1" si="8"/>
        <v>0</v>
      </c>
      <c r="CC31" s="5">
        <f t="shared" ca="1" si="8"/>
        <v>0</v>
      </c>
      <c r="CD31" s="5">
        <f t="shared" ca="1" si="8"/>
        <v>0</v>
      </c>
      <c r="CE31" s="5">
        <f t="shared" ca="1" si="8"/>
        <v>0</v>
      </c>
      <c r="CF31" s="5">
        <f t="shared" ca="1" si="8"/>
        <v>0</v>
      </c>
    </row>
    <row r="32" spans="2:84" x14ac:dyDescent="0.3">
      <c r="B32" s="13">
        <f>ROW()</f>
        <v>32</v>
      </c>
      <c r="H32" s="1" t="str">
        <f t="shared" ref="H32:H52" si="9">$H$30</f>
        <v>ПАССИВЫ</v>
      </c>
      <c r="I32" s="1" t="str">
        <f>$I$31</f>
        <v>Собственный капитал</v>
      </c>
      <c r="J32" s="1" t="s">
        <v>436</v>
      </c>
      <c r="M32" s="53" t="s">
        <v>18</v>
      </c>
      <c r="U32" s="5">
        <f t="shared" ca="1" si="6"/>
        <v>40000000</v>
      </c>
      <c r="X32" s="5">
        <f ca="1">IF(X$4="",0,SUMIFS(Finance!120:120,Finance!$4:$4,"&lt;="&amp;X$7))</f>
        <v>40000000</v>
      </c>
      <c r="Y32" s="5">
        <f ca="1">IF(Y$4="",0,SUMIFS(Finance!120:120,Finance!$4:$4,"&lt;="&amp;Y$7))</f>
        <v>40000000</v>
      </c>
      <c r="Z32" s="5">
        <f ca="1">IF(Z$4="",0,SUMIFS(Finance!120:120,Finance!$4:$4,"&lt;="&amp;Z$7))</f>
        <v>40000000</v>
      </c>
      <c r="AA32" s="5">
        <f ca="1">IF(AA$4="",0,SUMIFS(Finance!120:120,Finance!$4:$4,"&lt;="&amp;AA$7))</f>
        <v>40000000</v>
      </c>
      <c r="AB32" s="5">
        <f ca="1">IF(AB$4="",0,SUMIFS(Finance!120:120,Finance!$4:$4,"&lt;="&amp;AB$7))</f>
        <v>40000000</v>
      </c>
      <c r="AC32" s="5">
        <f ca="1">IF(AC$4="",0,SUMIFS(Finance!120:120,Finance!$4:$4,"&lt;="&amp;AC$7))</f>
        <v>0</v>
      </c>
      <c r="AD32" s="5">
        <f ca="1">IF(AD$4="",0,SUMIFS(Finance!120:120,Finance!$4:$4,"&lt;="&amp;AD$7))</f>
        <v>0</v>
      </c>
      <c r="AE32" s="5">
        <f ca="1">IF(AE$4="",0,SUMIFS(Finance!120:120,Finance!$4:$4,"&lt;="&amp;AE$7))</f>
        <v>0</v>
      </c>
      <c r="AF32" s="5">
        <f ca="1">IF(AF$4="",0,SUMIFS(Finance!120:120,Finance!$4:$4,"&lt;="&amp;AF$7))</f>
        <v>0</v>
      </c>
      <c r="AG32" s="5">
        <f ca="1">IF(AG$4="",0,SUMIFS(Finance!120:120,Finance!$4:$4,"&lt;="&amp;AG$7))</f>
        <v>0</v>
      </c>
      <c r="AH32" s="5">
        <f ca="1">IF(AH$4="",0,SUMIFS(Finance!120:120,Finance!$4:$4,"&lt;="&amp;AH$7))</f>
        <v>0</v>
      </c>
      <c r="AI32" s="5">
        <f ca="1">IF(AI$4="",0,SUMIFS(Finance!120:120,Finance!$4:$4,"&lt;="&amp;AI$7))</f>
        <v>0</v>
      </c>
      <c r="AJ32" s="5">
        <f ca="1">IF(AJ$4="",0,SUMIFS(Finance!120:120,Finance!$4:$4,"&lt;="&amp;AJ$7))</f>
        <v>0</v>
      </c>
      <c r="AK32" s="5">
        <f ca="1">IF(AK$4="",0,SUMIFS(Finance!120:120,Finance!$4:$4,"&lt;="&amp;AK$7))</f>
        <v>0</v>
      </c>
      <c r="AL32" s="5">
        <f ca="1">IF(AL$4="",0,SUMIFS(Finance!120:120,Finance!$4:$4,"&lt;="&amp;AL$7))</f>
        <v>0</v>
      </c>
      <c r="AM32" s="5">
        <f ca="1">IF(AM$4="",0,SUMIFS(Finance!120:120,Finance!$4:$4,"&lt;="&amp;AM$7))</f>
        <v>0</v>
      </c>
      <c r="AN32" s="5">
        <f ca="1">IF(AN$4="",0,SUMIFS(Finance!120:120,Finance!$4:$4,"&lt;="&amp;AN$7))</f>
        <v>0</v>
      </c>
      <c r="AO32" s="5">
        <f ca="1">IF(AO$4="",0,SUMIFS(Finance!120:120,Finance!$4:$4,"&lt;="&amp;AO$7))</f>
        <v>0</v>
      </c>
      <c r="AP32" s="5">
        <f ca="1">IF(AP$4="",0,SUMIFS(Finance!120:120,Finance!$4:$4,"&lt;="&amp;AP$7))</f>
        <v>0</v>
      </c>
      <c r="AQ32" s="5">
        <f ca="1">IF(AQ$4="",0,SUMIFS(Finance!120:120,Finance!$4:$4,"&lt;="&amp;AQ$7))</f>
        <v>0</v>
      </c>
      <c r="AR32" s="5">
        <f ca="1">IF(AR$4="",0,SUMIFS(Finance!120:120,Finance!$4:$4,"&lt;="&amp;AR$7))</f>
        <v>0</v>
      </c>
      <c r="AS32" s="5">
        <f ca="1">IF(AS$4="",0,SUMIFS(Finance!120:120,Finance!$4:$4,"&lt;="&amp;AS$7))</f>
        <v>0</v>
      </c>
      <c r="AT32" s="5">
        <f ca="1">IF(AT$4="",0,SUMIFS(Finance!120:120,Finance!$4:$4,"&lt;="&amp;AT$7))</f>
        <v>0</v>
      </c>
      <c r="AU32" s="5">
        <f ca="1">IF(AU$4="",0,SUMIFS(Finance!120:120,Finance!$4:$4,"&lt;="&amp;AU$7))</f>
        <v>0</v>
      </c>
      <c r="AV32" s="5">
        <f ca="1">IF(AV$4="",0,SUMIFS(Finance!120:120,Finance!$4:$4,"&lt;="&amp;AV$7))</f>
        <v>0</v>
      </c>
      <c r="AW32" s="5">
        <f ca="1">IF(AW$4="",0,SUMIFS(Finance!120:120,Finance!$4:$4,"&lt;="&amp;AW$7))</f>
        <v>0</v>
      </c>
      <c r="AX32" s="5">
        <f ca="1">IF(AX$4="",0,SUMIFS(Finance!120:120,Finance!$4:$4,"&lt;="&amp;AX$7))</f>
        <v>0</v>
      </c>
      <c r="AY32" s="5">
        <f ca="1">IF(AY$4="",0,SUMIFS(Finance!120:120,Finance!$4:$4,"&lt;="&amp;AY$7))</f>
        <v>0</v>
      </c>
      <c r="AZ32" s="5">
        <f ca="1">IF(AZ$4="",0,SUMIFS(Finance!120:120,Finance!$4:$4,"&lt;="&amp;AZ$7))</f>
        <v>0</v>
      </c>
      <c r="BA32" s="5">
        <f ca="1">IF(BA$4="",0,SUMIFS(Finance!120:120,Finance!$4:$4,"&lt;="&amp;BA$7))</f>
        <v>0</v>
      </c>
      <c r="BB32" s="5">
        <f ca="1">IF(BB$4="",0,SUMIFS(Finance!120:120,Finance!$4:$4,"&lt;="&amp;BB$7))</f>
        <v>0</v>
      </c>
      <c r="BC32" s="5">
        <f ca="1">IF(BC$4="",0,SUMIFS(Finance!120:120,Finance!$4:$4,"&lt;="&amp;BC$7))</f>
        <v>0</v>
      </c>
      <c r="BD32" s="5">
        <f ca="1">IF(BD$4="",0,SUMIFS(Finance!120:120,Finance!$4:$4,"&lt;="&amp;BD$7))</f>
        <v>0</v>
      </c>
      <c r="BE32" s="5">
        <f ca="1">IF(BE$4="",0,SUMIFS(Finance!120:120,Finance!$4:$4,"&lt;="&amp;BE$7))</f>
        <v>0</v>
      </c>
      <c r="BF32" s="5">
        <f ca="1">IF(BF$4="",0,SUMIFS(Finance!120:120,Finance!$4:$4,"&lt;="&amp;BF$7))</f>
        <v>0</v>
      </c>
      <c r="BG32" s="5">
        <f ca="1">IF(BG$4="",0,SUMIFS(Finance!120:120,Finance!$4:$4,"&lt;="&amp;BG$7))</f>
        <v>0</v>
      </c>
      <c r="BH32" s="5">
        <f ca="1">IF(BH$4="",0,SUMIFS(Finance!120:120,Finance!$4:$4,"&lt;="&amp;BH$7))</f>
        <v>0</v>
      </c>
      <c r="BI32" s="5">
        <f ca="1">IF(BI$4="",0,SUMIFS(Finance!120:120,Finance!$4:$4,"&lt;="&amp;BI$7))</f>
        <v>0</v>
      </c>
      <c r="BJ32" s="5">
        <f ca="1">IF(BJ$4="",0,SUMIFS(Finance!120:120,Finance!$4:$4,"&lt;="&amp;BJ$7))</f>
        <v>0</v>
      </c>
      <c r="BK32" s="5">
        <f ca="1">IF(BK$4="",0,SUMIFS(Finance!120:120,Finance!$4:$4,"&lt;="&amp;BK$7))</f>
        <v>0</v>
      </c>
      <c r="BL32" s="5">
        <f ca="1">IF(BL$4="",0,SUMIFS(Finance!120:120,Finance!$4:$4,"&lt;="&amp;BL$7))</f>
        <v>0</v>
      </c>
      <c r="BM32" s="5">
        <f ca="1">IF(BM$4="",0,SUMIFS(Finance!120:120,Finance!$4:$4,"&lt;="&amp;BM$7))</f>
        <v>0</v>
      </c>
      <c r="BN32" s="5">
        <f ca="1">IF(BN$4="",0,SUMIFS(Finance!120:120,Finance!$4:$4,"&lt;="&amp;BN$7))</f>
        <v>0</v>
      </c>
      <c r="BO32" s="5">
        <f ca="1">IF(BO$4="",0,SUMIFS(Finance!120:120,Finance!$4:$4,"&lt;="&amp;BO$7))</f>
        <v>0</v>
      </c>
      <c r="BP32" s="5">
        <f ca="1">IF(BP$4="",0,SUMIFS(Finance!120:120,Finance!$4:$4,"&lt;="&amp;BP$7))</f>
        <v>0</v>
      </c>
      <c r="BQ32" s="5">
        <f ca="1">IF(BQ$4="",0,SUMIFS(Finance!120:120,Finance!$4:$4,"&lt;="&amp;BQ$7))</f>
        <v>0</v>
      </c>
      <c r="BR32" s="5">
        <f ca="1">IF(BR$4="",0,SUMIFS(Finance!120:120,Finance!$4:$4,"&lt;="&amp;BR$7))</f>
        <v>0</v>
      </c>
      <c r="BS32" s="5">
        <f ca="1">IF(BS$4="",0,SUMIFS(Finance!120:120,Finance!$4:$4,"&lt;="&amp;BS$7))</f>
        <v>0</v>
      </c>
      <c r="BT32" s="5">
        <f ca="1">IF(BT$4="",0,SUMIFS(Finance!120:120,Finance!$4:$4,"&lt;="&amp;BT$7))</f>
        <v>0</v>
      </c>
      <c r="BU32" s="5">
        <f ca="1">IF(BU$4="",0,SUMIFS(Finance!120:120,Finance!$4:$4,"&lt;="&amp;BU$7))</f>
        <v>0</v>
      </c>
      <c r="BV32" s="5">
        <f ca="1">IF(BV$4="",0,SUMIFS(Finance!120:120,Finance!$4:$4,"&lt;="&amp;BV$7))</f>
        <v>0</v>
      </c>
      <c r="BW32" s="5">
        <f ca="1">IF(BW$4="",0,SUMIFS(Finance!120:120,Finance!$4:$4,"&lt;="&amp;BW$7))</f>
        <v>0</v>
      </c>
      <c r="BX32" s="5">
        <f ca="1">IF(BX$4="",0,SUMIFS(Finance!120:120,Finance!$4:$4,"&lt;="&amp;BX$7))</f>
        <v>0</v>
      </c>
      <c r="BY32" s="5">
        <f ca="1">IF(BY$4="",0,SUMIFS(Finance!120:120,Finance!$4:$4,"&lt;="&amp;BY$7))</f>
        <v>0</v>
      </c>
      <c r="BZ32" s="5">
        <f ca="1">IF(BZ$4="",0,SUMIFS(Finance!120:120,Finance!$4:$4,"&lt;="&amp;BZ$7))</f>
        <v>0</v>
      </c>
      <c r="CA32" s="5">
        <f ca="1">IF(CA$4="",0,SUMIFS(Finance!120:120,Finance!$4:$4,"&lt;="&amp;CA$7))</f>
        <v>0</v>
      </c>
      <c r="CB32" s="5">
        <f ca="1">IF(CB$4="",0,SUMIFS(Finance!120:120,Finance!$4:$4,"&lt;="&amp;CB$7))</f>
        <v>0</v>
      </c>
      <c r="CC32" s="5">
        <f ca="1">IF(CC$4="",0,SUMIFS(Finance!120:120,Finance!$4:$4,"&lt;="&amp;CC$7))</f>
        <v>0</v>
      </c>
      <c r="CD32" s="5">
        <f ca="1">IF(CD$4="",0,SUMIFS(Finance!120:120,Finance!$4:$4,"&lt;="&amp;CD$7))</f>
        <v>0</v>
      </c>
      <c r="CE32" s="5">
        <f ca="1">IF(CE$4="",0,SUMIFS(Finance!120:120,Finance!$4:$4,"&lt;="&amp;CE$7))</f>
        <v>0</v>
      </c>
      <c r="CF32" s="5">
        <f ca="1">IF(CF$4="",0,SUMIFS(Finance!120:120,Finance!$4:$4,"&lt;="&amp;CF$7))</f>
        <v>0</v>
      </c>
    </row>
    <row r="33" spans="2:84" x14ac:dyDescent="0.3">
      <c r="B33" s="13">
        <f>ROW()</f>
        <v>33</v>
      </c>
      <c r="H33" s="1" t="str">
        <f t="shared" si="9"/>
        <v>ПАССИВЫ</v>
      </c>
      <c r="I33" s="1" t="str">
        <f>$I$31</f>
        <v>Собственный капитал</v>
      </c>
      <c r="J33" s="1" t="s">
        <v>437</v>
      </c>
      <c r="M33" s="53" t="s">
        <v>18</v>
      </c>
      <c r="U33" s="5">
        <f t="shared" ca="1" si="6"/>
        <v>0</v>
      </c>
      <c r="X33" s="5">
        <f ca="1">IF(X$4="",0,SUMIFS(Finance!138:138,Finance!$4:$4,"&lt;="&amp;X$7))</f>
        <v>0</v>
      </c>
      <c r="Y33" s="5">
        <f ca="1">IF(Y$4="",0,SUMIFS(Finance!138:138,Finance!$4:$4,"&lt;="&amp;Y$7))</f>
        <v>0</v>
      </c>
      <c r="Z33" s="5">
        <f ca="1">IF(Z$4="",0,SUMIFS(Finance!138:138,Finance!$4:$4,"&lt;="&amp;Z$7))</f>
        <v>0</v>
      </c>
      <c r="AA33" s="5">
        <f ca="1">IF(AA$4="",0,SUMIFS(Finance!138:138,Finance!$4:$4,"&lt;="&amp;AA$7))</f>
        <v>0</v>
      </c>
      <c r="AB33" s="5">
        <f ca="1">IF(AB$4="",0,SUMIFS(Finance!138:138,Finance!$4:$4,"&lt;="&amp;AB$7))</f>
        <v>0</v>
      </c>
      <c r="AC33" s="5">
        <f ca="1">IF(AC$4="",0,SUMIFS(Finance!138:138,Finance!$4:$4,"&lt;="&amp;AC$7))</f>
        <v>0</v>
      </c>
      <c r="AD33" s="5">
        <f ca="1">IF(AD$4="",0,SUMIFS(Finance!138:138,Finance!$4:$4,"&lt;="&amp;AD$7))</f>
        <v>0</v>
      </c>
      <c r="AE33" s="5">
        <f ca="1">IF(AE$4="",0,SUMIFS(Finance!138:138,Finance!$4:$4,"&lt;="&amp;AE$7))</f>
        <v>0</v>
      </c>
      <c r="AF33" s="5">
        <f ca="1">IF(AF$4="",0,SUMIFS(Finance!138:138,Finance!$4:$4,"&lt;="&amp;AF$7))</f>
        <v>0</v>
      </c>
      <c r="AG33" s="5">
        <f ca="1">IF(AG$4="",0,SUMIFS(Finance!138:138,Finance!$4:$4,"&lt;="&amp;AG$7))</f>
        <v>0</v>
      </c>
      <c r="AH33" s="5">
        <f ca="1">IF(AH$4="",0,SUMIFS(Finance!138:138,Finance!$4:$4,"&lt;="&amp;AH$7))</f>
        <v>0</v>
      </c>
      <c r="AI33" s="5">
        <f ca="1">IF(AI$4="",0,SUMIFS(Finance!138:138,Finance!$4:$4,"&lt;="&amp;AI$7))</f>
        <v>0</v>
      </c>
      <c r="AJ33" s="5">
        <f ca="1">IF(AJ$4="",0,SUMIFS(Finance!138:138,Finance!$4:$4,"&lt;="&amp;AJ$7))</f>
        <v>0</v>
      </c>
      <c r="AK33" s="5">
        <f ca="1">IF(AK$4="",0,SUMIFS(Finance!138:138,Finance!$4:$4,"&lt;="&amp;AK$7))</f>
        <v>0</v>
      </c>
      <c r="AL33" s="5">
        <f ca="1">IF(AL$4="",0,SUMIFS(Finance!138:138,Finance!$4:$4,"&lt;="&amp;AL$7))</f>
        <v>0</v>
      </c>
      <c r="AM33" s="5">
        <f ca="1">IF(AM$4="",0,SUMIFS(Finance!138:138,Finance!$4:$4,"&lt;="&amp;AM$7))</f>
        <v>0</v>
      </c>
      <c r="AN33" s="5">
        <f ca="1">IF(AN$4="",0,SUMIFS(Finance!138:138,Finance!$4:$4,"&lt;="&amp;AN$7))</f>
        <v>0</v>
      </c>
      <c r="AO33" s="5">
        <f ca="1">IF(AO$4="",0,SUMIFS(Finance!138:138,Finance!$4:$4,"&lt;="&amp;AO$7))</f>
        <v>0</v>
      </c>
      <c r="AP33" s="5">
        <f ca="1">IF(AP$4="",0,SUMIFS(Finance!138:138,Finance!$4:$4,"&lt;="&amp;AP$7))</f>
        <v>0</v>
      </c>
      <c r="AQ33" s="5">
        <f ca="1">IF(AQ$4="",0,SUMIFS(Finance!138:138,Finance!$4:$4,"&lt;="&amp;AQ$7))</f>
        <v>0</v>
      </c>
      <c r="AR33" s="5">
        <f ca="1">IF(AR$4="",0,SUMIFS(Finance!138:138,Finance!$4:$4,"&lt;="&amp;AR$7))</f>
        <v>0</v>
      </c>
      <c r="AS33" s="5">
        <f ca="1">IF(AS$4="",0,SUMIFS(Finance!138:138,Finance!$4:$4,"&lt;="&amp;AS$7))</f>
        <v>0</v>
      </c>
      <c r="AT33" s="5">
        <f ca="1">IF(AT$4="",0,SUMIFS(Finance!138:138,Finance!$4:$4,"&lt;="&amp;AT$7))</f>
        <v>0</v>
      </c>
      <c r="AU33" s="5">
        <f ca="1">IF(AU$4="",0,SUMIFS(Finance!138:138,Finance!$4:$4,"&lt;="&amp;AU$7))</f>
        <v>0</v>
      </c>
      <c r="AV33" s="5">
        <f ca="1">IF(AV$4="",0,SUMIFS(Finance!138:138,Finance!$4:$4,"&lt;="&amp;AV$7))</f>
        <v>0</v>
      </c>
      <c r="AW33" s="5">
        <f ca="1">IF(AW$4="",0,SUMIFS(Finance!138:138,Finance!$4:$4,"&lt;="&amp;AW$7))</f>
        <v>0</v>
      </c>
      <c r="AX33" s="5">
        <f ca="1">IF(AX$4="",0,SUMIFS(Finance!138:138,Finance!$4:$4,"&lt;="&amp;AX$7))</f>
        <v>0</v>
      </c>
      <c r="AY33" s="5">
        <f ca="1">IF(AY$4="",0,SUMIFS(Finance!138:138,Finance!$4:$4,"&lt;="&amp;AY$7))</f>
        <v>0</v>
      </c>
      <c r="AZ33" s="5">
        <f ca="1">IF(AZ$4="",0,SUMIFS(Finance!138:138,Finance!$4:$4,"&lt;="&amp;AZ$7))</f>
        <v>0</v>
      </c>
      <c r="BA33" s="5">
        <f ca="1">IF(BA$4="",0,SUMIFS(Finance!138:138,Finance!$4:$4,"&lt;="&amp;BA$7))</f>
        <v>0</v>
      </c>
      <c r="BB33" s="5">
        <f ca="1">IF(BB$4="",0,SUMIFS(Finance!138:138,Finance!$4:$4,"&lt;="&amp;BB$7))</f>
        <v>0</v>
      </c>
      <c r="BC33" s="5">
        <f ca="1">IF(BC$4="",0,SUMIFS(Finance!138:138,Finance!$4:$4,"&lt;="&amp;BC$7))</f>
        <v>0</v>
      </c>
      <c r="BD33" s="5">
        <f ca="1">IF(BD$4="",0,SUMIFS(Finance!138:138,Finance!$4:$4,"&lt;="&amp;BD$7))</f>
        <v>0</v>
      </c>
      <c r="BE33" s="5">
        <f ca="1">IF(BE$4="",0,SUMIFS(Finance!138:138,Finance!$4:$4,"&lt;="&amp;BE$7))</f>
        <v>0</v>
      </c>
      <c r="BF33" s="5">
        <f ca="1">IF(BF$4="",0,SUMIFS(Finance!138:138,Finance!$4:$4,"&lt;="&amp;BF$7))</f>
        <v>0</v>
      </c>
      <c r="BG33" s="5">
        <f ca="1">IF(BG$4="",0,SUMIFS(Finance!138:138,Finance!$4:$4,"&lt;="&amp;BG$7))</f>
        <v>0</v>
      </c>
      <c r="BH33" s="5">
        <f ca="1">IF(BH$4="",0,SUMIFS(Finance!138:138,Finance!$4:$4,"&lt;="&amp;BH$7))</f>
        <v>0</v>
      </c>
      <c r="BI33" s="5">
        <f ca="1">IF(BI$4="",0,SUMIFS(Finance!138:138,Finance!$4:$4,"&lt;="&amp;BI$7))</f>
        <v>0</v>
      </c>
      <c r="BJ33" s="5">
        <f ca="1">IF(BJ$4="",0,SUMIFS(Finance!138:138,Finance!$4:$4,"&lt;="&amp;BJ$7))</f>
        <v>0</v>
      </c>
      <c r="BK33" s="5">
        <f ca="1">IF(BK$4="",0,SUMIFS(Finance!138:138,Finance!$4:$4,"&lt;="&amp;BK$7))</f>
        <v>0</v>
      </c>
      <c r="BL33" s="5">
        <f ca="1">IF(BL$4="",0,SUMIFS(Finance!138:138,Finance!$4:$4,"&lt;="&amp;BL$7))</f>
        <v>0</v>
      </c>
      <c r="BM33" s="5">
        <f ca="1">IF(BM$4="",0,SUMIFS(Finance!138:138,Finance!$4:$4,"&lt;="&amp;BM$7))</f>
        <v>0</v>
      </c>
      <c r="BN33" s="5">
        <f ca="1">IF(BN$4="",0,SUMIFS(Finance!138:138,Finance!$4:$4,"&lt;="&amp;BN$7))</f>
        <v>0</v>
      </c>
      <c r="BO33" s="5">
        <f ca="1">IF(BO$4="",0,SUMIFS(Finance!138:138,Finance!$4:$4,"&lt;="&amp;BO$7))</f>
        <v>0</v>
      </c>
      <c r="BP33" s="5">
        <f ca="1">IF(BP$4="",0,SUMIFS(Finance!138:138,Finance!$4:$4,"&lt;="&amp;BP$7))</f>
        <v>0</v>
      </c>
      <c r="BQ33" s="5">
        <f ca="1">IF(BQ$4="",0,SUMIFS(Finance!138:138,Finance!$4:$4,"&lt;="&amp;BQ$7))</f>
        <v>0</v>
      </c>
      <c r="BR33" s="5">
        <f ca="1">IF(BR$4="",0,SUMIFS(Finance!138:138,Finance!$4:$4,"&lt;="&amp;BR$7))</f>
        <v>0</v>
      </c>
      <c r="BS33" s="5">
        <f ca="1">IF(BS$4="",0,SUMIFS(Finance!138:138,Finance!$4:$4,"&lt;="&amp;BS$7))</f>
        <v>0</v>
      </c>
      <c r="BT33" s="5">
        <f ca="1">IF(BT$4="",0,SUMIFS(Finance!138:138,Finance!$4:$4,"&lt;="&amp;BT$7))</f>
        <v>0</v>
      </c>
      <c r="BU33" s="5">
        <f ca="1">IF(BU$4="",0,SUMIFS(Finance!138:138,Finance!$4:$4,"&lt;="&amp;BU$7))</f>
        <v>0</v>
      </c>
      <c r="BV33" s="5">
        <f ca="1">IF(BV$4="",0,SUMIFS(Finance!138:138,Finance!$4:$4,"&lt;="&amp;BV$7))</f>
        <v>0</v>
      </c>
      <c r="BW33" s="5">
        <f ca="1">IF(BW$4="",0,SUMIFS(Finance!138:138,Finance!$4:$4,"&lt;="&amp;BW$7))</f>
        <v>0</v>
      </c>
      <c r="BX33" s="5">
        <f ca="1">IF(BX$4="",0,SUMIFS(Finance!138:138,Finance!$4:$4,"&lt;="&amp;BX$7))</f>
        <v>0</v>
      </c>
      <c r="BY33" s="5">
        <f ca="1">IF(BY$4="",0,SUMIFS(Finance!138:138,Finance!$4:$4,"&lt;="&amp;BY$7))</f>
        <v>0</v>
      </c>
      <c r="BZ33" s="5">
        <f ca="1">IF(BZ$4="",0,SUMIFS(Finance!138:138,Finance!$4:$4,"&lt;="&amp;BZ$7))</f>
        <v>0</v>
      </c>
      <c r="CA33" s="5">
        <f ca="1">IF(CA$4="",0,SUMIFS(Finance!138:138,Finance!$4:$4,"&lt;="&amp;CA$7))</f>
        <v>0</v>
      </c>
      <c r="CB33" s="5">
        <f ca="1">IF(CB$4="",0,SUMIFS(Finance!138:138,Finance!$4:$4,"&lt;="&amp;CB$7))</f>
        <v>0</v>
      </c>
      <c r="CC33" s="5">
        <f ca="1">IF(CC$4="",0,SUMIFS(Finance!138:138,Finance!$4:$4,"&lt;="&amp;CC$7))</f>
        <v>0</v>
      </c>
      <c r="CD33" s="5">
        <f ca="1">IF(CD$4="",0,SUMIFS(Finance!138:138,Finance!$4:$4,"&lt;="&amp;CD$7))</f>
        <v>0</v>
      </c>
      <c r="CE33" s="5">
        <f ca="1">IF(CE$4="",0,SUMIFS(Finance!138:138,Finance!$4:$4,"&lt;="&amp;CE$7))</f>
        <v>0</v>
      </c>
      <c r="CF33" s="5">
        <f ca="1">IF(CF$4="",0,SUMIFS(Finance!138:138,Finance!$4:$4,"&lt;="&amp;CF$7))</f>
        <v>0</v>
      </c>
    </row>
    <row r="34" spans="2:84" x14ac:dyDescent="0.3">
      <c r="B34" s="13">
        <f>ROW()</f>
        <v>34</v>
      </c>
      <c r="H34" s="1" t="str">
        <f t="shared" si="9"/>
        <v>ПАССИВЫ</v>
      </c>
      <c r="I34" s="1" t="str">
        <f>$I$31</f>
        <v>Собственный капитал</v>
      </c>
      <c r="J34" s="1" t="s">
        <v>434</v>
      </c>
      <c r="M34" s="53" t="s">
        <v>18</v>
      </c>
      <c r="U34" s="5">
        <f t="shared" ca="1" si="6"/>
        <v>0</v>
      </c>
      <c r="X34" s="5">
        <f ca="1">IF(X$4="",0,SUMIFS(Finance!231:231,Finance!$4:$4,"&lt;="&amp;X$7)+SUMIFS(Finance!236:236,Finance!$4:$4,"&lt;="&amp;X$7))</f>
        <v>0</v>
      </c>
      <c r="Y34" s="5">
        <f ca="1">IF(Y$4="",0,SUMIFS(Finance!231:231,Finance!$4:$4,"&lt;="&amp;Y$7)+SUMIFS(Finance!236:236,Finance!$4:$4,"&lt;="&amp;Y$7))</f>
        <v>0</v>
      </c>
      <c r="Z34" s="5">
        <f ca="1">IF(Z$4="",0,SUMIFS(Finance!231:231,Finance!$4:$4,"&lt;="&amp;Z$7)+SUMIFS(Finance!236:236,Finance!$4:$4,"&lt;="&amp;Z$7))</f>
        <v>0</v>
      </c>
      <c r="AA34" s="5">
        <f ca="1">IF(AA$4="",0,SUMIFS(Finance!231:231,Finance!$4:$4,"&lt;="&amp;AA$7)+SUMIFS(Finance!236:236,Finance!$4:$4,"&lt;="&amp;AA$7))</f>
        <v>0</v>
      </c>
      <c r="AB34" s="5">
        <f ca="1">IF(AB$4="",0,SUMIFS(Finance!231:231,Finance!$4:$4,"&lt;="&amp;AB$7)+SUMIFS(Finance!236:236,Finance!$4:$4,"&lt;="&amp;AB$7))</f>
        <v>0</v>
      </c>
      <c r="AC34" s="5">
        <f ca="1">IF(AC$4="",0,SUMIFS(Finance!231:231,Finance!$4:$4,"&lt;="&amp;AC$7)+SUMIFS(Finance!236:236,Finance!$4:$4,"&lt;="&amp;AC$7))</f>
        <v>0</v>
      </c>
      <c r="AD34" s="5">
        <f ca="1">IF(AD$4="",0,SUMIFS(Finance!231:231,Finance!$4:$4,"&lt;="&amp;AD$7)+SUMIFS(Finance!236:236,Finance!$4:$4,"&lt;="&amp;AD$7))</f>
        <v>0</v>
      </c>
      <c r="AE34" s="5">
        <f ca="1">IF(AE$4="",0,SUMIFS(Finance!231:231,Finance!$4:$4,"&lt;="&amp;AE$7)+SUMIFS(Finance!236:236,Finance!$4:$4,"&lt;="&amp;AE$7))</f>
        <v>0</v>
      </c>
      <c r="AF34" s="5">
        <f ca="1">IF(AF$4="",0,SUMIFS(Finance!231:231,Finance!$4:$4,"&lt;="&amp;AF$7)+SUMIFS(Finance!236:236,Finance!$4:$4,"&lt;="&amp;AF$7))</f>
        <v>0</v>
      </c>
      <c r="AG34" s="5">
        <f ca="1">IF(AG$4="",0,SUMIFS(Finance!231:231,Finance!$4:$4,"&lt;="&amp;AG$7)+SUMIFS(Finance!236:236,Finance!$4:$4,"&lt;="&amp;AG$7))</f>
        <v>0</v>
      </c>
      <c r="AH34" s="5">
        <f ca="1">IF(AH$4="",0,SUMIFS(Finance!231:231,Finance!$4:$4,"&lt;="&amp;AH$7)+SUMIFS(Finance!236:236,Finance!$4:$4,"&lt;="&amp;AH$7))</f>
        <v>0</v>
      </c>
      <c r="AI34" s="5">
        <f ca="1">IF(AI$4="",0,SUMIFS(Finance!231:231,Finance!$4:$4,"&lt;="&amp;AI$7)+SUMIFS(Finance!236:236,Finance!$4:$4,"&lt;="&amp;AI$7))</f>
        <v>0</v>
      </c>
      <c r="AJ34" s="5">
        <f ca="1">IF(AJ$4="",0,SUMIFS(Finance!231:231,Finance!$4:$4,"&lt;="&amp;AJ$7)+SUMIFS(Finance!236:236,Finance!$4:$4,"&lt;="&amp;AJ$7))</f>
        <v>0</v>
      </c>
      <c r="AK34" s="5">
        <f ca="1">IF(AK$4="",0,SUMIFS(Finance!231:231,Finance!$4:$4,"&lt;="&amp;AK$7)+SUMIFS(Finance!236:236,Finance!$4:$4,"&lt;="&amp;AK$7))</f>
        <v>0</v>
      </c>
      <c r="AL34" s="5">
        <f ca="1">IF(AL$4="",0,SUMIFS(Finance!231:231,Finance!$4:$4,"&lt;="&amp;AL$7)+SUMIFS(Finance!236:236,Finance!$4:$4,"&lt;="&amp;AL$7))</f>
        <v>0</v>
      </c>
      <c r="AM34" s="5">
        <f ca="1">IF(AM$4="",0,SUMIFS(Finance!231:231,Finance!$4:$4,"&lt;="&amp;AM$7)+SUMIFS(Finance!236:236,Finance!$4:$4,"&lt;="&amp;AM$7))</f>
        <v>0</v>
      </c>
      <c r="AN34" s="5">
        <f ca="1">IF(AN$4="",0,SUMIFS(Finance!231:231,Finance!$4:$4,"&lt;="&amp;AN$7)+SUMIFS(Finance!236:236,Finance!$4:$4,"&lt;="&amp;AN$7))</f>
        <v>0</v>
      </c>
      <c r="AO34" s="5">
        <f ca="1">IF(AO$4="",0,SUMIFS(Finance!231:231,Finance!$4:$4,"&lt;="&amp;AO$7)+SUMIFS(Finance!236:236,Finance!$4:$4,"&lt;="&amp;AO$7))</f>
        <v>0</v>
      </c>
      <c r="AP34" s="5">
        <f ca="1">IF(AP$4="",0,SUMIFS(Finance!231:231,Finance!$4:$4,"&lt;="&amp;AP$7)+SUMIFS(Finance!236:236,Finance!$4:$4,"&lt;="&amp;AP$7))</f>
        <v>0</v>
      </c>
      <c r="AQ34" s="5">
        <f ca="1">IF(AQ$4="",0,SUMIFS(Finance!231:231,Finance!$4:$4,"&lt;="&amp;AQ$7)+SUMIFS(Finance!236:236,Finance!$4:$4,"&lt;="&amp;AQ$7))</f>
        <v>0</v>
      </c>
      <c r="AR34" s="5">
        <f ca="1">IF(AR$4="",0,SUMIFS(Finance!231:231,Finance!$4:$4,"&lt;="&amp;AR$7)+SUMIFS(Finance!236:236,Finance!$4:$4,"&lt;="&amp;AR$7))</f>
        <v>0</v>
      </c>
      <c r="AS34" s="5">
        <f ca="1">IF(AS$4="",0,SUMIFS(Finance!231:231,Finance!$4:$4,"&lt;="&amp;AS$7)+SUMIFS(Finance!236:236,Finance!$4:$4,"&lt;="&amp;AS$7))</f>
        <v>0</v>
      </c>
      <c r="AT34" s="5">
        <f ca="1">IF(AT$4="",0,SUMIFS(Finance!231:231,Finance!$4:$4,"&lt;="&amp;AT$7)+SUMIFS(Finance!236:236,Finance!$4:$4,"&lt;="&amp;AT$7))</f>
        <v>0</v>
      </c>
      <c r="AU34" s="5">
        <f ca="1">IF(AU$4="",0,SUMIFS(Finance!231:231,Finance!$4:$4,"&lt;="&amp;AU$7)+SUMIFS(Finance!236:236,Finance!$4:$4,"&lt;="&amp;AU$7))</f>
        <v>0</v>
      </c>
      <c r="AV34" s="5">
        <f ca="1">IF(AV$4="",0,SUMIFS(Finance!231:231,Finance!$4:$4,"&lt;="&amp;AV$7)+SUMIFS(Finance!236:236,Finance!$4:$4,"&lt;="&amp;AV$7))</f>
        <v>0</v>
      </c>
      <c r="AW34" s="5">
        <f ca="1">IF(AW$4="",0,SUMIFS(Finance!231:231,Finance!$4:$4,"&lt;="&amp;AW$7)+SUMIFS(Finance!236:236,Finance!$4:$4,"&lt;="&amp;AW$7))</f>
        <v>0</v>
      </c>
      <c r="AX34" s="5">
        <f ca="1">IF(AX$4="",0,SUMIFS(Finance!231:231,Finance!$4:$4,"&lt;="&amp;AX$7)+SUMIFS(Finance!236:236,Finance!$4:$4,"&lt;="&amp;AX$7))</f>
        <v>0</v>
      </c>
      <c r="AY34" s="5">
        <f ca="1">IF(AY$4="",0,SUMIFS(Finance!231:231,Finance!$4:$4,"&lt;="&amp;AY$7)+SUMIFS(Finance!236:236,Finance!$4:$4,"&lt;="&amp;AY$7))</f>
        <v>0</v>
      </c>
      <c r="AZ34" s="5">
        <f ca="1">IF(AZ$4="",0,SUMIFS(Finance!231:231,Finance!$4:$4,"&lt;="&amp;AZ$7)+SUMIFS(Finance!236:236,Finance!$4:$4,"&lt;="&amp;AZ$7))</f>
        <v>0</v>
      </c>
      <c r="BA34" s="5">
        <f ca="1">IF(BA$4="",0,SUMIFS(Finance!231:231,Finance!$4:$4,"&lt;="&amp;BA$7)+SUMIFS(Finance!236:236,Finance!$4:$4,"&lt;="&amp;BA$7))</f>
        <v>0</v>
      </c>
      <c r="BB34" s="5">
        <f ca="1">IF(BB$4="",0,SUMIFS(Finance!231:231,Finance!$4:$4,"&lt;="&amp;BB$7)+SUMIFS(Finance!236:236,Finance!$4:$4,"&lt;="&amp;BB$7))</f>
        <v>0</v>
      </c>
      <c r="BC34" s="5">
        <f ca="1">IF(BC$4="",0,SUMIFS(Finance!231:231,Finance!$4:$4,"&lt;="&amp;BC$7)+SUMIFS(Finance!236:236,Finance!$4:$4,"&lt;="&amp;BC$7))</f>
        <v>0</v>
      </c>
      <c r="BD34" s="5">
        <f ca="1">IF(BD$4="",0,SUMIFS(Finance!231:231,Finance!$4:$4,"&lt;="&amp;BD$7)+SUMIFS(Finance!236:236,Finance!$4:$4,"&lt;="&amp;BD$7))</f>
        <v>0</v>
      </c>
      <c r="BE34" s="5">
        <f ca="1">IF(BE$4="",0,SUMIFS(Finance!231:231,Finance!$4:$4,"&lt;="&amp;BE$7)+SUMIFS(Finance!236:236,Finance!$4:$4,"&lt;="&amp;BE$7))</f>
        <v>0</v>
      </c>
      <c r="BF34" s="5">
        <f ca="1">IF(BF$4="",0,SUMIFS(Finance!231:231,Finance!$4:$4,"&lt;="&amp;BF$7)+SUMIFS(Finance!236:236,Finance!$4:$4,"&lt;="&amp;BF$7))</f>
        <v>0</v>
      </c>
      <c r="BG34" s="5">
        <f ca="1">IF(BG$4="",0,SUMIFS(Finance!231:231,Finance!$4:$4,"&lt;="&amp;BG$7)+SUMIFS(Finance!236:236,Finance!$4:$4,"&lt;="&amp;BG$7))</f>
        <v>0</v>
      </c>
      <c r="BH34" s="5">
        <f ca="1">IF(BH$4="",0,SUMIFS(Finance!231:231,Finance!$4:$4,"&lt;="&amp;BH$7)+SUMIFS(Finance!236:236,Finance!$4:$4,"&lt;="&amp;BH$7))</f>
        <v>0</v>
      </c>
      <c r="BI34" s="5">
        <f ca="1">IF(BI$4="",0,SUMIFS(Finance!231:231,Finance!$4:$4,"&lt;="&amp;BI$7)+SUMIFS(Finance!236:236,Finance!$4:$4,"&lt;="&amp;BI$7))</f>
        <v>0</v>
      </c>
      <c r="BJ34" s="5">
        <f ca="1">IF(BJ$4="",0,SUMIFS(Finance!231:231,Finance!$4:$4,"&lt;="&amp;BJ$7)+SUMIFS(Finance!236:236,Finance!$4:$4,"&lt;="&amp;BJ$7))</f>
        <v>0</v>
      </c>
      <c r="BK34" s="5">
        <f ca="1">IF(BK$4="",0,SUMIFS(Finance!231:231,Finance!$4:$4,"&lt;="&amp;BK$7)+SUMIFS(Finance!236:236,Finance!$4:$4,"&lt;="&amp;BK$7))</f>
        <v>0</v>
      </c>
      <c r="BL34" s="5">
        <f ca="1">IF(BL$4="",0,SUMIFS(Finance!231:231,Finance!$4:$4,"&lt;="&amp;BL$7)+SUMIFS(Finance!236:236,Finance!$4:$4,"&lt;="&amp;BL$7))</f>
        <v>0</v>
      </c>
      <c r="BM34" s="5">
        <f ca="1">IF(BM$4="",0,SUMIFS(Finance!231:231,Finance!$4:$4,"&lt;="&amp;BM$7)+SUMIFS(Finance!236:236,Finance!$4:$4,"&lt;="&amp;BM$7))</f>
        <v>0</v>
      </c>
      <c r="BN34" s="5">
        <f ca="1">IF(BN$4="",0,SUMIFS(Finance!231:231,Finance!$4:$4,"&lt;="&amp;BN$7)+SUMIFS(Finance!236:236,Finance!$4:$4,"&lt;="&amp;BN$7))</f>
        <v>0</v>
      </c>
      <c r="BO34" s="5">
        <f ca="1">IF(BO$4="",0,SUMIFS(Finance!231:231,Finance!$4:$4,"&lt;="&amp;BO$7)+SUMIFS(Finance!236:236,Finance!$4:$4,"&lt;="&amp;BO$7))</f>
        <v>0</v>
      </c>
      <c r="BP34" s="5">
        <f ca="1">IF(BP$4="",0,SUMIFS(Finance!231:231,Finance!$4:$4,"&lt;="&amp;BP$7)+SUMIFS(Finance!236:236,Finance!$4:$4,"&lt;="&amp;BP$7))</f>
        <v>0</v>
      </c>
      <c r="BQ34" s="5">
        <f ca="1">IF(BQ$4="",0,SUMIFS(Finance!231:231,Finance!$4:$4,"&lt;="&amp;BQ$7)+SUMIFS(Finance!236:236,Finance!$4:$4,"&lt;="&amp;BQ$7))</f>
        <v>0</v>
      </c>
      <c r="BR34" s="5">
        <f ca="1">IF(BR$4="",0,SUMIFS(Finance!231:231,Finance!$4:$4,"&lt;="&amp;BR$7)+SUMIFS(Finance!236:236,Finance!$4:$4,"&lt;="&amp;BR$7))</f>
        <v>0</v>
      </c>
      <c r="BS34" s="5">
        <f ca="1">IF(BS$4="",0,SUMIFS(Finance!231:231,Finance!$4:$4,"&lt;="&amp;BS$7)+SUMIFS(Finance!236:236,Finance!$4:$4,"&lt;="&amp;BS$7))</f>
        <v>0</v>
      </c>
      <c r="BT34" s="5">
        <f ca="1">IF(BT$4="",0,SUMIFS(Finance!231:231,Finance!$4:$4,"&lt;="&amp;BT$7)+SUMIFS(Finance!236:236,Finance!$4:$4,"&lt;="&amp;BT$7))</f>
        <v>0</v>
      </c>
      <c r="BU34" s="5">
        <f ca="1">IF(BU$4="",0,SUMIFS(Finance!231:231,Finance!$4:$4,"&lt;="&amp;BU$7)+SUMIFS(Finance!236:236,Finance!$4:$4,"&lt;="&amp;BU$7))</f>
        <v>0</v>
      </c>
      <c r="BV34" s="5">
        <f ca="1">IF(BV$4="",0,SUMIFS(Finance!231:231,Finance!$4:$4,"&lt;="&amp;BV$7)+SUMIFS(Finance!236:236,Finance!$4:$4,"&lt;="&amp;BV$7))</f>
        <v>0</v>
      </c>
      <c r="BW34" s="5">
        <f ca="1">IF(BW$4="",0,SUMIFS(Finance!231:231,Finance!$4:$4,"&lt;="&amp;BW$7)+SUMIFS(Finance!236:236,Finance!$4:$4,"&lt;="&amp;BW$7))</f>
        <v>0</v>
      </c>
      <c r="BX34" s="5">
        <f ca="1">IF(BX$4="",0,SUMIFS(Finance!231:231,Finance!$4:$4,"&lt;="&amp;BX$7)+SUMIFS(Finance!236:236,Finance!$4:$4,"&lt;="&amp;BX$7))</f>
        <v>0</v>
      </c>
      <c r="BY34" s="5">
        <f ca="1">IF(BY$4="",0,SUMIFS(Finance!231:231,Finance!$4:$4,"&lt;="&amp;BY$7)+SUMIFS(Finance!236:236,Finance!$4:$4,"&lt;="&amp;BY$7))</f>
        <v>0</v>
      </c>
      <c r="BZ34" s="5">
        <f ca="1">IF(BZ$4="",0,SUMIFS(Finance!231:231,Finance!$4:$4,"&lt;="&amp;BZ$7)+SUMIFS(Finance!236:236,Finance!$4:$4,"&lt;="&amp;BZ$7))</f>
        <v>0</v>
      </c>
      <c r="CA34" s="5">
        <f ca="1">IF(CA$4="",0,SUMIFS(Finance!231:231,Finance!$4:$4,"&lt;="&amp;CA$7)+SUMIFS(Finance!236:236,Finance!$4:$4,"&lt;="&amp;CA$7))</f>
        <v>0</v>
      </c>
      <c r="CB34" s="5">
        <f ca="1">IF(CB$4="",0,SUMIFS(Finance!231:231,Finance!$4:$4,"&lt;="&amp;CB$7)+SUMIFS(Finance!236:236,Finance!$4:$4,"&lt;="&amp;CB$7))</f>
        <v>0</v>
      </c>
      <c r="CC34" s="5">
        <f ca="1">IF(CC$4="",0,SUMIFS(Finance!231:231,Finance!$4:$4,"&lt;="&amp;CC$7)+SUMIFS(Finance!236:236,Finance!$4:$4,"&lt;="&amp;CC$7))</f>
        <v>0</v>
      </c>
      <c r="CD34" s="5">
        <f ca="1">IF(CD$4="",0,SUMIFS(Finance!231:231,Finance!$4:$4,"&lt;="&amp;CD$7)+SUMIFS(Finance!236:236,Finance!$4:$4,"&lt;="&amp;CD$7))</f>
        <v>0</v>
      </c>
      <c r="CE34" s="5">
        <f ca="1">IF(CE$4="",0,SUMIFS(Finance!231:231,Finance!$4:$4,"&lt;="&amp;CE$7)+SUMIFS(Finance!236:236,Finance!$4:$4,"&lt;="&amp;CE$7))</f>
        <v>0</v>
      </c>
      <c r="CF34" s="5">
        <f ca="1">IF(CF$4="",0,SUMIFS(Finance!231:231,Finance!$4:$4,"&lt;="&amp;CF$7)+SUMIFS(Finance!236:236,Finance!$4:$4,"&lt;="&amp;CF$7))</f>
        <v>0</v>
      </c>
    </row>
    <row r="35" spans="2:84" x14ac:dyDescent="0.3">
      <c r="B35" s="13">
        <f>ROW()</f>
        <v>35</v>
      </c>
      <c r="H35" s="1" t="str">
        <f t="shared" si="9"/>
        <v>ПАССИВЫ</v>
      </c>
      <c r="I35" s="1" t="str">
        <f>$I$31</f>
        <v>Собственный капитал</v>
      </c>
      <c r="J35" s="1" t="s">
        <v>440</v>
      </c>
      <c r="M35" s="53" t="s">
        <v>18</v>
      </c>
      <c r="U35" s="5">
        <f t="shared" ca="1" si="6"/>
        <v>0</v>
      </c>
      <c r="X35" s="5">
        <f ca="1">IF(X$4="",0,IF(SUMIFS(Finance!263:263,Finance!$4:$4,"&lt;="&amp;X$7)-SUMIFS(Finance!261:261,Finance!$4:$4,"&lt;="&amp;X$7)&gt;0,(SUMIFS(Finance!263:263,Finance!$4:$4,"&lt;="&amp;X$7)-SUMIFS(Finance!261:261,Finance!$4:$4,"&lt;="&amp;X$7)),0))</f>
        <v>0</v>
      </c>
      <c r="Y35" s="5">
        <f ca="1">IF(Y$4="",0,IF(SUMIFS(Finance!263:263,Finance!$4:$4,"&lt;="&amp;Y$7)-SUMIFS(Finance!261:261,Finance!$4:$4,"&lt;="&amp;Y$7)&gt;0,(SUMIFS(Finance!263:263,Finance!$4:$4,"&lt;="&amp;Y$7)-SUMIFS(Finance!261:261,Finance!$4:$4,"&lt;="&amp;Y$7)),0))</f>
        <v>0</v>
      </c>
      <c r="Z35" s="5">
        <f ca="1">IF(Z$4="",0,IF(SUMIFS(Finance!263:263,Finance!$4:$4,"&lt;="&amp;Z$7)-SUMIFS(Finance!261:261,Finance!$4:$4,"&lt;="&amp;Z$7)&gt;0,(SUMIFS(Finance!263:263,Finance!$4:$4,"&lt;="&amp;Z$7)-SUMIFS(Finance!261:261,Finance!$4:$4,"&lt;="&amp;Z$7)),0))</f>
        <v>0</v>
      </c>
      <c r="AA35" s="5">
        <f ca="1">IF(AA$4="",0,IF(SUMIFS(Finance!263:263,Finance!$4:$4,"&lt;="&amp;AA$7)-SUMIFS(Finance!261:261,Finance!$4:$4,"&lt;="&amp;AA$7)&gt;0,(SUMIFS(Finance!263:263,Finance!$4:$4,"&lt;="&amp;AA$7)-SUMIFS(Finance!261:261,Finance!$4:$4,"&lt;="&amp;AA$7)),0))</f>
        <v>0</v>
      </c>
      <c r="AB35" s="5">
        <f ca="1">IF(AB$4="",0,IF(SUMIFS(Finance!263:263,Finance!$4:$4,"&lt;="&amp;AB$7)-SUMIFS(Finance!261:261,Finance!$4:$4,"&lt;="&amp;AB$7)&gt;0,(SUMIFS(Finance!263:263,Finance!$4:$4,"&lt;="&amp;AB$7)-SUMIFS(Finance!261:261,Finance!$4:$4,"&lt;="&amp;AB$7)),0))</f>
        <v>0</v>
      </c>
      <c r="AC35" s="5">
        <f ca="1">IF(AC$4="",0,IF(SUMIFS(Finance!263:263,Finance!$4:$4,"&lt;="&amp;AC$7)-SUMIFS(Finance!261:261,Finance!$4:$4,"&lt;="&amp;AC$7)&gt;0,(SUMIFS(Finance!263:263,Finance!$4:$4,"&lt;="&amp;AC$7)-SUMIFS(Finance!261:261,Finance!$4:$4,"&lt;="&amp;AC$7)),0))</f>
        <v>0</v>
      </c>
      <c r="AD35" s="5">
        <f ca="1">IF(AD$4="",0,IF(SUMIFS(Finance!263:263,Finance!$4:$4,"&lt;="&amp;AD$7)-SUMIFS(Finance!261:261,Finance!$4:$4,"&lt;="&amp;AD$7)&gt;0,(SUMIFS(Finance!263:263,Finance!$4:$4,"&lt;="&amp;AD$7)-SUMIFS(Finance!261:261,Finance!$4:$4,"&lt;="&amp;AD$7)),0))</f>
        <v>0</v>
      </c>
      <c r="AE35" s="5">
        <f ca="1">IF(AE$4="",0,IF(SUMIFS(Finance!263:263,Finance!$4:$4,"&lt;="&amp;AE$7)-SUMIFS(Finance!261:261,Finance!$4:$4,"&lt;="&amp;AE$7)&gt;0,(SUMIFS(Finance!263:263,Finance!$4:$4,"&lt;="&amp;AE$7)-SUMIFS(Finance!261:261,Finance!$4:$4,"&lt;="&amp;AE$7)),0))</f>
        <v>0</v>
      </c>
      <c r="AF35" s="5">
        <f ca="1">IF(AF$4="",0,IF(SUMIFS(Finance!263:263,Finance!$4:$4,"&lt;="&amp;AF$7)-SUMIFS(Finance!261:261,Finance!$4:$4,"&lt;="&amp;AF$7)&gt;0,(SUMIFS(Finance!263:263,Finance!$4:$4,"&lt;="&amp;AF$7)-SUMIFS(Finance!261:261,Finance!$4:$4,"&lt;="&amp;AF$7)),0))</f>
        <v>0</v>
      </c>
      <c r="AG35" s="5">
        <f ca="1">IF(AG$4="",0,IF(SUMIFS(Finance!263:263,Finance!$4:$4,"&lt;="&amp;AG$7)-SUMIFS(Finance!261:261,Finance!$4:$4,"&lt;="&amp;AG$7)&gt;0,(SUMIFS(Finance!263:263,Finance!$4:$4,"&lt;="&amp;AG$7)-SUMIFS(Finance!261:261,Finance!$4:$4,"&lt;="&amp;AG$7)),0))</f>
        <v>0</v>
      </c>
      <c r="AH35" s="5">
        <f ca="1">IF(AH$4="",0,IF(SUMIFS(Finance!263:263,Finance!$4:$4,"&lt;="&amp;AH$7)-SUMIFS(Finance!261:261,Finance!$4:$4,"&lt;="&amp;AH$7)&gt;0,(SUMIFS(Finance!263:263,Finance!$4:$4,"&lt;="&amp;AH$7)-SUMIFS(Finance!261:261,Finance!$4:$4,"&lt;="&amp;AH$7)),0))</f>
        <v>0</v>
      </c>
      <c r="AI35" s="5">
        <f ca="1">IF(AI$4="",0,IF(SUMIFS(Finance!263:263,Finance!$4:$4,"&lt;="&amp;AI$7)-SUMIFS(Finance!261:261,Finance!$4:$4,"&lt;="&amp;AI$7)&gt;0,(SUMIFS(Finance!263:263,Finance!$4:$4,"&lt;="&amp;AI$7)-SUMIFS(Finance!261:261,Finance!$4:$4,"&lt;="&amp;AI$7)),0))</f>
        <v>0</v>
      </c>
      <c r="AJ35" s="5">
        <f ca="1">IF(AJ$4="",0,IF(SUMIFS(Finance!263:263,Finance!$4:$4,"&lt;="&amp;AJ$7)-SUMIFS(Finance!261:261,Finance!$4:$4,"&lt;="&amp;AJ$7)&gt;0,(SUMIFS(Finance!263:263,Finance!$4:$4,"&lt;="&amp;AJ$7)-SUMIFS(Finance!261:261,Finance!$4:$4,"&lt;="&amp;AJ$7)),0))</f>
        <v>0</v>
      </c>
      <c r="AK35" s="5">
        <f ca="1">IF(AK$4="",0,IF(SUMIFS(Finance!263:263,Finance!$4:$4,"&lt;="&amp;AK$7)-SUMIFS(Finance!261:261,Finance!$4:$4,"&lt;="&amp;AK$7)&gt;0,(SUMIFS(Finance!263:263,Finance!$4:$4,"&lt;="&amp;AK$7)-SUMIFS(Finance!261:261,Finance!$4:$4,"&lt;="&amp;AK$7)),0))</f>
        <v>0</v>
      </c>
      <c r="AL35" s="5">
        <f ca="1">IF(AL$4="",0,IF(SUMIFS(Finance!263:263,Finance!$4:$4,"&lt;="&amp;AL$7)-SUMIFS(Finance!261:261,Finance!$4:$4,"&lt;="&amp;AL$7)&gt;0,(SUMIFS(Finance!263:263,Finance!$4:$4,"&lt;="&amp;AL$7)-SUMIFS(Finance!261:261,Finance!$4:$4,"&lt;="&amp;AL$7)),0))</f>
        <v>0</v>
      </c>
      <c r="AM35" s="5">
        <f ca="1">IF(AM$4="",0,IF(SUMIFS(Finance!263:263,Finance!$4:$4,"&lt;="&amp;AM$7)-SUMIFS(Finance!261:261,Finance!$4:$4,"&lt;="&amp;AM$7)&gt;0,(SUMIFS(Finance!263:263,Finance!$4:$4,"&lt;="&amp;AM$7)-SUMIFS(Finance!261:261,Finance!$4:$4,"&lt;="&amp;AM$7)),0))</f>
        <v>0</v>
      </c>
      <c r="AN35" s="5">
        <f ca="1">IF(AN$4="",0,IF(SUMIFS(Finance!263:263,Finance!$4:$4,"&lt;="&amp;AN$7)-SUMIFS(Finance!261:261,Finance!$4:$4,"&lt;="&amp;AN$7)&gt;0,(SUMIFS(Finance!263:263,Finance!$4:$4,"&lt;="&amp;AN$7)-SUMIFS(Finance!261:261,Finance!$4:$4,"&lt;="&amp;AN$7)),0))</f>
        <v>0</v>
      </c>
      <c r="AO35" s="5">
        <f ca="1">IF(AO$4="",0,IF(SUMIFS(Finance!263:263,Finance!$4:$4,"&lt;="&amp;AO$7)-SUMIFS(Finance!261:261,Finance!$4:$4,"&lt;="&amp;AO$7)&gt;0,(SUMIFS(Finance!263:263,Finance!$4:$4,"&lt;="&amp;AO$7)-SUMIFS(Finance!261:261,Finance!$4:$4,"&lt;="&amp;AO$7)),0))</f>
        <v>0</v>
      </c>
      <c r="AP35" s="5">
        <f ca="1">IF(AP$4="",0,IF(SUMIFS(Finance!263:263,Finance!$4:$4,"&lt;="&amp;AP$7)-SUMIFS(Finance!261:261,Finance!$4:$4,"&lt;="&amp;AP$7)&gt;0,(SUMIFS(Finance!263:263,Finance!$4:$4,"&lt;="&amp;AP$7)-SUMIFS(Finance!261:261,Finance!$4:$4,"&lt;="&amp;AP$7)),0))</f>
        <v>0</v>
      </c>
      <c r="AQ35" s="5">
        <f ca="1">IF(AQ$4="",0,IF(SUMIFS(Finance!263:263,Finance!$4:$4,"&lt;="&amp;AQ$7)-SUMIFS(Finance!261:261,Finance!$4:$4,"&lt;="&amp;AQ$7)&gt;0,(SUMIFS(Finance!263:263,Finance!$4:$4,"&lt;="&amp;AQ$7)-SUMIFS(Finance!261:261,Finance!$4:$4,"&lt;="&amp;AQ$7)),0))</f>
        <v>0</v>
      </c>
      <c r="AR35" s="5">
        <f ca="1">IF(AR$4="",0,IF(SUMIFS(Finance!263:263,Finance!$4:$4,"&lt;="&amp;AR$7)-SUMIFS(Finance!261:261,Finance!$4:$4,"&lt;="&amp;AR$7)&gt;0,(SUMIFS(Finance!263:263,Finance!$4:$4,"&lt;="&amp;AR$7)-SUMIFS(Finance!261:261,Finance!$4:$4,"&lt;="&amp;AR$7)),0))</f>
        <v>0</v>
      </c>
      <c r="AS35" s="5">
        <f ca="1">IF(AS$4="",0,IF(SUMIFS(Finance!263:263,Finance!$4:$4,"&lt;="&amp;AS$7)-SUMIFS(Finance!261:261,Finance!$4:$4,"&lt;="&amp;AS$7)&gt;0,(SUMIFS(Finance!263:263,Finance!$4:$4,"&lt;="&amp;AS$7)-SUMIFS(Finance!261:261,Finance!$4:$4,"&lt;="&amp;AS$7)),0))</f>
        <v>0</v>
      </c>
      <c r="AT35" s="5">
        <f ca="1">IF(AT$4="",0,IF(SUMIFS(Finance!263:263,Finance!$4:$4,"&lt;="&amp;AT$7)-SUMIFS(Finance!261:261,Finance!$4:$4,"&lt;="&amp;AT$7)&gt;0,(SUMIFS(Finance!263:263,Finance!$4:$4,"&lt;="&amp;AT$7)-SUMIFS(Finance!261:261,Finance!$4:$4,"&lt;="&amp;AT$7)),0))</f>
        <v>0</v>
      </c>
      <c r="AU35" s="5">
        <f ca="1">IF(AU$4="",0,IF(SUMIFS(Finance!263:263,Finance!$4:$4,"&lt;="&amp;AU$7)-SUMIFS(Finance!261:261,Finance!$4:$4,"&lt;="&amp;AU$7)&gt;0,(SUMIFS(Finance!263:263,Finance!$4:$4,"&lt;="&amp;AU$7)-SUMIFS(Finance!261:261,Finance!$4:$4,"&lt;="&amp;AU$7)),0))</f>
        <v>0</v>
      </c>
      <c r="AV35" s="5">
        <f ca="1">IF(AV$4="",0,IF(SUMIFS(Finance!263:263,Finance!$4:$4,"&lt;="&amp;AV$7)-SUMIFS(Finance!261:261,Finance!$4:$4,"&lt;="&amp;AV$7)&gt;0,(SUMIFS(Finance!263:263,Finance!$4:$4,"&lt;="&amp;AV$7)-SUMIFS(Finance!261:261,Finance!$4:$4,"&lt;="&amp;AV$7)),0))</f>
        <v>0</v>
      </c>
      <c r="AW35" s="5">
        <f ca="1">IF(AW$4="",0,IF(SUMIFS(Finance!263:263,Finance!$4:$4,"&lt;="&amp;AW$7)-SUMIFS(Finance!261:261,Finance!$4:$4,"&lt;="&amp;AW$7)&gt;0,(SUMIFS(Finance!263:263,Finance!$4:$4,"&lt;="&amp;AW$7)-SUMIFS(Finance!261:261,Finance!$4:$4,"&lt;="&amp;AW$7)),0))</f>
        <v>0</v>
      </c>
      <c r="AX35" s="5">
        <f ca="1">IF(AX$4="",0,IF(SUMIFS(Finance!263:263,Finance!$4:$4,"&lt;="&amp;AX$7)-SUMIFS(Finance!261:261,Finance!$4:$4,"&lt;="&amp;AX$7)&gt;0,(SUMIFS(Finance!263:263,Finance!$4:$4,"&lt;="&amp;AX$7)-SUMIFS(Finance!261:261,Finance!$4:$4,"&lt;="&amp;AX$7)),0))</f>
        <v>0</v>
      </c>
      <c r="AY35" s="5">
        <f ca="1">IF(AY$4="",0,IF(SUMIFS(Finance!263:263,Finance!$4:$4,"&lt;="&amp;AY$7)-SUMIFS(Finance!261:261,Finance!$4:$4,"&lt;="&amp;AY$7)&gt;0,(SUMIFS(Finance!263:263,Finance!$4:$4,"&lt;="&amp;AY$7)-SUMIFS(Finance!261:261,Finance!$4:$4,"&lt;="&amp;AY$7)),0))</f>
        <v>0</v>
      </c>
      <c r="AZ35" s="5">
        <f ca="1">IF(AZ$4="",0,IF(SUMIFS(Finance!263:263,Finance!$4:$4,"&lt;="&amp;AZ$7)-SUMIFS(Finance!261:261,Finance!$4:$4,"&lt;="&amp;AZ$7)&gt;0,(SUMIFS(Finance!263:263,Finance!$4:$4,"&lt;="&amp;AZ$7)-SUMIFS(Finance!261:261,Finance!$4:$4,"&lt;="&amp;AZ$7)),0))</f>
        <v>0</v>
      </c>
      <c r="BA35" s="5">
        <f ca="1">IF(BA$4="",0,IF(SUMIFS(Finance!263:263,Finance!$4:$4,"&lt;="&amp;BA$7)-SUMIFS(Finance!261:261,Finance!$4:$4,"&lt;="&amp;BA$7)&gt;0,(SUMIFS(Finance!263:263,Finance!$4:$4,"&lt;="&amp;BA$7)-SUMIFS(Finance!261:261,Finance!$4:$4,"&lt;="&amp;BA$7)),0))</f>
        <v>0</v>
      </c>
      <c r="BB35" s="5">
        <f ca="1">IF(BB$4="",0,IF(SUMIFS(Finance!263:263,Finance!$4:$4,"&lt;="&amp;BB$7)-SUMIFS(Finance!261:261,Finance!$4:$4,"&lt;="&amp;BB$7)&gt;0,(SUMIFS(Finance!263:263,Finance!$4:$4,"&lt;="&amp;BB$7)-SUMIFS(Finance!261:261,Finance!$4:$4,"&lt;="&amp;BB$7)),0))</f>
        <v>0</v>
      </c>
      <c r="BC35" s="5">
        <f ca="1">IF(BC$4="",0,IF(SUMIFS(Finance!263:263,Finance!$4:$4,"&lt;="&amp;BC$7)-SUMIFS(Finance!261:261,Finance!$4:$4,"&lt;="&amp;BC$7)&gt;0,(SUMIFS(Finance!263:263,Finance!$4:$4,"&lt;="&amp;BC$7)-SUMIFS(Finance!261:261,Finance!$4:$4,"&lt;="&amp;BC$7)),0))</f>
        <v>0</v>
      </c>
      <c r="BD35" s="5">
        <f ca="1">IF(BD$4="",0,IF(SUMIFS(Finance!263:263,Finance!$4:$4,"&lt;="&amp;BD$7)-SUMIFS(Finance!261:261,Finance!$4:$4,"&lt;="&amp;BD$7)&gt;0,(SUMIFS(Finance!263:263,Finance!$4:$4,"&lt;="&amp;BD$7)-SUMIFS(Finance!261:261,Finance!$4:$4,"&lt;="&amp;BD$7)),0))</f>
        <v>0</v>
      </c>
      <c r="BE35" s="5">
        <f ca="1">IF(BE$4="",0,IF(SUMIFS(Finance!263:263,Finance!$4:$4,"&lt;="&amp;BE$7)-SUMIFS(Finance!261:261,Finance!$4:$4,"&lt;="&amp;BE$7)&gt;0,(SUMIFS(Finance!263:263,Finance!$4:$4,"&lt;="&amp;BE$7)-SUMIFS(Finance!261:261,Finance!$4:$4,"&lt;="&amp;BE$7)),0))</f>
        <v>0</v>
      </c>
      <c r="BF35" s="5">
        <f ca="1">IF(BF$4="",0,IF(SUMIFS(Finance!263:263,Finance!$4:$4,"&lt;="&amp;BF$7)-SUMIFS(Finance!261:261,Finance!$4:$4,"&lt;="&amp;BF$7)&gt;0,(SUMIFS(Finance!263:263,Finance!$4:$4,"&lt;="&amp;BF$7)-SUMIFS(Finance!261:261,Finance!$4:$4,"&lt;="&amp;BF$7)),0))</f>
        <v>0</v>
      </c>
      <c r="BG35" s="5">
        <f ca="1">IF(BG$4="",0,IF(SUMIFS(Finance!263:263,Finance!$4:$4,"&lt;="&amp;BG$7)-SUMIFS(Finance!261:261,Finance!$4:$4,"&lt;="&amp;BG$7)&gt;0,(SUMIFS(Finance!263:263,Finance!$4:$4,"&lt;="&amp;BG$7)-SUMIFS(Finance!261:261,Finance!$4:$4,"&lt;="&amp;BG$7)),0))</f>
        <v>0</v>
      </c>
      <c r="BH35" s="5">
        <f ca="1">IF(BH$4="",0,IF(SUMIFS(Finance!263:263,Finance!$4:$4,"&lt;="&amp;BH$7)-SUMIFS(Finance!261:261,Finance!$4:$4,"&lt;="&amp;BH$7)&gt;0,(SUMIFS(Finance!263:263,Finance!$4:$4,"&lt;="&amp;BH$7)-SUMIFS(Finance!261:261,Finance!$4:$4,"&lt;="&amp;BH$7)),0))</f>
        <v>0</v>
      </c>
      <c r="BI35" s="5">
        <f ca="1">IF(BI$4="",0,IF(SUMIFS(Finance!263:263,Finance!$4:$4,"&lt;="&amp;BI$7)-SUMIFS(Finance!261:261,Finance!$4:$4,"&lt;="&amp;BI$7)&gt;0,(SUMIFS(Finance!263:263,Finance!$4:$4,"&lt;="&amp;BI$7)-SUMIFS(Finance!261:261,Finance!$4:$4,"&lt;="&amp;BI$7)),0))</f>
        <v>0</v>
      </c>
      <c r="BJ35" s="5">
        <f ca="1">IF(BJ$4="",0,IF(SUMIFS(Finance!263:263,Finance!$4:$4,"&lt;="&amp;BJ$7)-SUMIFS(Finance!261:261,Finance!$4:$4,"&lt;="&amp;BJ$7)&gt;0,(SUMIFS(Finance!263:263,Finance!$4:$4,"&lt;="&amp;BJ$7)-SUMIFS(Finance!261:261,Finance!$4:$4,"&lt;="&amp;BJ$7)),0))</f>
        <v>0</v>
      </c>
      <c r="BK35" s="5">
        <f ca="1">IF(BK$4="",0,IF(SUMIFS(Finance!263:263,Finance!$4:$4,"&lt;="&amp;BK$7)-SUMIFS(Finance!261:261,Finance!$4:$4,"&lt;="&amp;BK$7)&gt;0,(SUMIFS(Finance!263:263,Finance!$4:$4,"&lt;="&amp;BK$7)-SUMIFS(Finance!261:261,Finance!$4:$4,"&lt;="&amp;BK$7)),0))</f>
        <v>0</v>
      </c>
      <c r="BL35" s="5">
        <f ca="1">IF(BL$4="",0,IF(SUMIFS(Finance!263:263,Finance!$4:$4,"&lt;="&amp;BL$7)-SUMIFS(Finance!261:261,Finance!$4:$4,"&lt;="&amp;BL$7)&gt;0,(SUMIFS(Finance!263:263,Finance!$4:$4,"&lt;="&amp;BL$7)-SUMIFS(Finance!261:261,Finance!$4:$4,"&lt;="&amp;BL$7)),0))</f>
        <v>0</v>
      </c>
      <c r="BM35" s="5">
        <f ca="1">IF(BM$4="",0,IF(SUMIFS(Finance!263:263,Finance!$4:$4,"&lt;="&amp;BM$7)-SUMIFS(Finance!261:261,Finance!$4:$4,"&lt;="&amp;BM$7)&gt;0,(SUMIFS(Finance!263:263,Finance!$4:$4,"&lt;="&amp;BM$7)-SUMIFS(Finance!261:261,Finance!$4:$4,"&lt;="&amp;BM$7)),0))</f>
        <v>0</v>
      </c>
      <c r="BN35" s="5">
        <f ca="1">IF(BN$4="",0,IF(SUMIFS(Finance!263:263,Finance!$4:$4,"&lt;="&amp;BN$7)-SUMIFS(Finance!261:261,Finance!$4:$4,"&lt;="&amp;BN$7)&gt;0,(SUMIFS(Finance!263:263,Finance!$4:$4,"&lt;="&amp;BN$7)-SUMIFS(Finance!261:261,Finance!$4:$4,"&lt;="&amp;BN$7)),0))</f>
        <v>0</v>
      </c>
      <c r="BO35" s="5">
        <f ca="1">IF(BO$4="",0,IF(SUMIFS(Finance!263:263,Finance!$4:$4,"&lt;="&amp;BO$7)-SUMIFS(Finance!261:261,Finance!$4:$4,"&lt;="&amp;BO$7)&gt;0,(SUMIFS(Finance!263:263,Finance!$4:$4,"&lt;="&amp;BO$7)-SUMIFS(Finance!261:261,Finance!$4:$4,"&lt;="&amp;BO$7)),0))</f>
        <v>0</v>
      </c>
      <c r="BP35" s="5">
        <f ca="1">IF(BP$4="",0,IF(SUMIFS(Finance!263:263,Finance!$4:$4,"&lt;="&amp;BP$7)-SUMIFS(Finance!261:261,Finance!$4:$4,"&lt;="&amp;BP$7)&gt;0,(SUMIFS(Finance!263:263,Finance!$4:$4,"&lt;="&amp;BP$7)-SUMIFS(Finance!261:261,Finance!$4:$4,"&lt;="&amp;BP$7)),0))</f>
        <v>0</v>
      </c>
      <c r="BQ35" s="5">
        <f ca="1">IF(BQ$4="",0,IF(SUMIFS(Finance!263:263,Finance!$4:$4,"&lt;="&amp;BQ$7)-SUMIFS(Finance!261:261,Finance!$4:$4,"&lt;="&amp;BQ$7)&gt;0,(SUMIFS(Finance!263:263,Finance!$4:$4,"&lt;="&amp;BQ$7)-SUMIFS(Finance!261:261,Finance!$4:$4,"&lt;="&amp;BQ$7)),0))</f>
        <v>0</v>
      </c>
      <c r="BR35" s="5">
        <f ca="1">IF(BR$4="",0,IF(SUMIFS(Finance!263:263,Finance!$4:$4,"&lt;="&amp;BR$7)-SUMIFS(Finance!261:261,Finance!$4:$4,"&lt;="&amp;BR$7)&gt;0,(SUMIFS(Finance!263:263,Finance!$4:$4,"&lt;="&amp;BR$7)-SUMIFS(Finance!261:261,Finance!$4:$4,"&lt;="&amp;BR$7)),0))</f>
        <v>0</v>
      </c>
      <c r="BS35" s="5">
        <f ca="1">IF(BS$4="",0,IF(SUMIFS(Finance!263:263,Finance!$4:$4,"&lt;="&amp;BS$7)-SUMIFS(Finance!261:261,Finance!$4:$4,"&lt;="&amp;BS$7)&gt;0,(SUMIFS(Finance!263:263,Finance!$4:$4,"&lt;="&amp;BS$7)-SUMIFS(Finance!261:261,Finance!$4:$4,"&lt;="&amp;BS$7)),0))</f>
        <v>0</v>
      </c>
      <c r="BT35" s="5">
        <f ca="1">IF(BT$4="",0,IF(SUMIFS(Finance!263:263,Finance!$4:$4,"&lt;="&amp;BT$7)-SUMIFS(Finance!261:261,Finance!$4:$4,"&lt;="&amp;BT$7)&gt;0,(SUMIFS(Finance!263:263,Finance!$4:$4,"&lt;="&amp;BT$7)-SUMIFS(Finance!261:261,Finance!$4:$4,"&lt;="&amp;BT$7)),0))</f>
        <v>0</v>
      </c>
      <c r="BU35" s="5">
        <f ca="1">IF(BU$4="",0,IF(SUMIFS(Finance!263:263,Finance!$4:$4,"&lt;="&amp;BU$7)-SUMIFS(Finance!261:261,Finance!$4:$4,"&lt;="&amp;BU$7)&gt;0,(SUMIFS(Finance!263:263,Finance!$4:$4,"&lt;="&amp;BU$7)-SUMIFS(Finance!261:261,Finance!$4:$4,"&lt;="&amp;BU$7)),0))</f>
        <v>0</v>
      </c>
      <c r="BV35" s="5">
        <f ca="1">IF(BV$4="",0,IF(SUMIFS(Finance!263:263,Finance!$4:$4,"&lt;="&amp;BV$7)-SUMIFS(Finance!261:261,Finance!$4:$4,"&lt;="&amp;BV$7)&gt;0,(SUMIFS(Finance!263:263,Finance!$4:$4,"&lt;="&amp;BV$7)-SUMIFS(Finance!261:261,Finance!$4:$4,"&lt;="&amp;BV$7)),0))</f>
        <v>0</v>
      </c>
      <c r="BW35" s="5">
        <f ca="1">IF(BW$4="",0,IF(SUMIFS(Finance!263:263,Finance!$4:$4,"&lt;="&amp;BW$7)-SUMIFS(Finance!261:261,Finance!$4:$4,"&lt;="&amp;BW$7)&gt;0,(SUMIFS(Finance!263:263,Finance!$4:$4,"&lt;="&amp;BW$7)-SUMIFS(Finance!261:261,Finance!$4:$4,"&lt;="&amp;BW$7)),0))</f>
        <v>0</v>
      </c>
      <c r="BX35" s="5">
        <f ca="1">IF(BX$4="",0,IF(SUMIFS(Finance!263:263,Finance!$4:$4,"&lt;="&amp;BX$7)-SUMIFS(Finance!261:261,Finance!$4:$4,"&lt;="&amp;BX$7)&gt;0,(SUMIFS(Finance!263:263,Finance!$4:$4,"&lt;="&amp;BX$7)-SUMIFS(Finance!261:261,Finance!$4:$4,"&lt;="&amp;BX$7)),0))</f>
        <v>0</v>
      </c>
      <c r="BY35" s="5">
        <f ca="1">IF(BY$4="",0,IF(SUMIFS(Finance!263:263,Finance!$4:$4,"&lt;="&amp;BY$7)-SUMIFS(Finance!261:261,Finance!$4:$4,"&lt;="&amp;BY$7)&gt;0,(SUMIFS(Finance!263:263,Finance!$4:$4,"&lt;="&amp;BY$7)-SUMIFS(Finance!261:261,Finance!$4:$4,"&lt;="&amp;BY$7)),0))</f>
        <v>0</v>
      </c>
      <c r="BZ35" s="5">
        <f ca="1">IF(BZ$4="",0,IF(SUMIFS(Finance!263:263,Finance!$4:$4,"&lt;="&amp;BZ$7)-SUMIFS(Finance!261:261,Finance!$4:$4,"&lt;="&amp;BZ$7)&gt;0,(SUMIFS(Finance!263:263,Finance!$4:$4,"&lt;="&amp;BZ$7)-SUMIFS(Finance!261:261,Finance!$4:$4,"&lt;="&amp;BZ$7)),0))</f>
        <v>0</v>
      </c>
      <c r="CA35" s="5">
        <f ca="1">IF(CA$4="",0,IF(SUMIFS(Finance!263:263,Finance!$4:$4,"&lt;="&amp;CA$7)-SUMIFS(Finance!261:261,Finance!$4:$4,"&lt;="&amp;CA$7)&gt;0,(SUMIFS(Finance!263:263,Finance!$4:$4,"&lt;="&amp;CA$7)-SUMIFS(Finance!261:261,Finance!$4:$4,"&lt;="&amp;CA$7)),0))</f>
        <v>0</v>
      </c>
      <c r="CB35" s="5">
        <f ca="1">IF(CB$4="",0,IF(SUMIFS(Finance!263:263,Finance!$4:$4,"&lt;="&amp;CB$7)-SUMIFS(Finance!261:261,Finance!$4:$4,"&lt;="&amp;CB$7)&gt;0,(SUMIFS(Finance!263:263,Finance!$4:$4,"&lt;="&amp;CB$7)-SUMIFS(Finance!261:261,Finance!$4:$4,"&lt;="&amp;CB$7)),0))</f>
        <v>0</v>
      </c>
      <c r="CC35" s="5">
        <f ca="1">IF(CC$4="",0,IF(SUMIFS(Finance!263:263,Finance!$4:$4,"&lt;="&amp;CC$7)-SUMIFS(Finance!261:261,Finance!$4:$4,"&lt;="&amp;CC$7)&gt;0,(SUMIFS(Finance!263:263,Finance!$4:$4,"&lt;="&amp;CC$7)-SUMIFS(Finance!261:261,Finance!$4:$4,"&lt;="&amp;CC$7)),0))</f>
        <v>0</v>
      </c>
      <c r="CD35" s="5">
        <f ca="1">IF(CD$4="",0,IF(SUMIFS(Finance!263:263,Finance!$4:$4,"&lt;="&amp;CD$7)-SUMIFS(Finance!261:261,Finance!$4:$4,"&lt;="&amp;CD$7)&gt;0,(SUMIFS(Finance!263:263,Finance!$4:$4,"&lt;="&amp;CD$7)-SUMIFS(Finance!261:261,Finance!$4:$4,"&lt;="&amp;CD$7)),0))</f>
        <v>0</v>
      </c>
      <c r="CE35" s="5">
        <f ca="1">IF(CE$4="",0,IF(SUMIFS(Finance!263:263,Finance!$4:$4,"&lt;="&amp;CE$7)-SUMIFS(Finance!261:261,Finance!$4:$4,"&lt;="&amp;CE$7)&gt;0,(SUMIFS(Finance!263:263,Finance!$4:$4,"&lt;="&amp;CE$7)-SUMIFS(Finance!261:261,Finance!$4:$4,"&lt;="&amp;CE$7)),0))</f>
        <v>0</v>
      </c>
      <c r="CF35" s="5">
        <f ca="1">IF(CF$4="",0,IF(SUMIFS(Finance!263:263,Finance!$4:$4,"&lt;="&amp;CF$7)-SUMIFS(Finance!261:261,Finance!$4:$4,"&lt;="&amp;CF$7)&gt;0,(SUMIFS(Finance!263:263,Finance!$4:$4,"&lt;="&amp;CF$7)-SUMIFS(Finance!261:261,Finance!$4:$4,"&lt;="&amp;CF$7)),0))</f>
        <v>0</v>
      </c>
    </row>
    <row r="36" spans="2:84" x14ac:dyDescent="0.3">
      <c r="B36" s="13">
        <f>ROW()</f>
        <v>36</v>
      </c>
      <c r="H36" s="1" t="str">
        <f t="shared" si="9"/>
        <v>ПАССИВЫ</v>
      </c>
      <c r="I36" s="1" t="str">
        <f>$I$31</f>
        <v>Собственный капитал</v>
      </c>
      <c r="J36" s="1" t="str">
        <f>PL!H121</f>
        <v>Нераспределенная прибыль</v>
      </c>
      <c r="M36" s="53" t="s">
        <v>18</v>
      </c>
      <c r="U36" s="5">
        <f t="shared" ca="1" si="6"/>
        <v>0</v>
      </c>
      <c r="X36" s="5">
        <f ca="1">IF(X$4="",0,SUMIFS(Finance!247:247,Finance!$4:$4,"&lt;="&amp;X$7)-SUMIFS(Finance!263:263,Finance!$4:$4,"&lt;="&amp;X$7)-X34)</f>
        <v>-13217298.333333334</v>
      </c>
      <c r="Y36" s="5">
        <f ca="1">IF(Y$4="",0,SUMIFS(Finance!247:247,Finance!$4:$4,"&lt;="&amp;Y$7)-SUMIFS(Finance!263:263,Finance!$4:$4,"&lt;="&amp;Y$7)-Y34)</f>
        <v>-9128726.9052258469</v>
      </c>
      <c r="Z36" s="5">
        <f ca="1">IF(Z$4="",0,SUMIFS(Finance!247:247,Finance!$4:$4,"&lt;="&amp;Z$7)-SUMIFS(Finance!263:263,Finance!$4:$4,"&lt;="&amp;Z$7)-Z34)</f>
        <v>0</v>
      </c>
      <c r="AA36" s="5">
        <f ca="1">IF(AA$4="",0,SUMIFS(Finance!247:247,Finance!$4:$4,"&lt;="&amp;AA$7)-SUMIFS(Finance!263:263,Finance!$4:$4,"&lt;="&amp;AA$7)-AA34)</f>
        <v>0</v>
      </c>
      <c r="AB36" s="5">
        <f ca="1">IF(AB$4="",0,SUMIFS(Finance!247:247,Finance!$4:$4,"&lt;="&amp;AB$7)-SUMIFS(Finance!263:263,Finance!$4:$4,"&lt;="&amp;AB$7)-AB34)</f>
        <v>0</v>
      </c>
      <c r="AC36" s="5">
        <f ca="1">IF(AC$4="",0,SUMIFS(Finance!247:247,Finance!$4:$4,"&lt;="&amp;AC$7)-SUMIFS(Finance!263:263,Finance!$4:$4,"&lt;="&amp;AC$7)-AC34)</f>
        <v>0</v>
      </c>
      <c r="AD36" s="5">
        <f ca="1">IF(AD$4="",0,SUMIFS(Finance!247:247,Finance!$4:$4,"&lt;="&amp;AD$7)-SUMIFS(Finance!263:263,Finance!$4:$4,"&lt;="&amp;AD$7)-AD34)</f>
        <v>0</v>
      </c>
      <c r="AE36" s="5">
        <f ca="1">IF(AE$4="",0,SUMIFS(Finance!247:247,Finance!$4:$4,"&lt;="&amp;AE$7)-SUMIFS(Finance!263:263,Finance!$4:$4,"&lt;="&amp;AE$7)-AE34)</f>
        <v>0</v>
      </c>
      <c r="AF36" s="5">
        <f ca="1">IF(AF$4="",0,SUMIFS(Finance!247:247,Finance!$4:$4,"&lt;="&amp;AF$7)-SUMIFS(Finance!263:263,Finance!$4:$4,"&lt;="&amp;AF$7)-AF34)</f>
        <v>0</v>
      </c>
      <c r="AG36" s="5">
        <f ca="1">IF(AG$4="",0,SUMIFS(Finance!247:247,Finance!$4:$4,"&lt;="&amp;AG$7)-SUMIFS(Finance!263:263,Finance!$4:$4,"&lt;="&amp;AG$7)-AG34)</f>
        <v>0</v>
      </c>
      <c r="AH36" s="5">
        <f ca="1">IF(AH$4="",0,SUMIFS(Finance!247:247,Finance!$4:$4,"&lt;="&amp;AH$7)-SUMIFS(Finance!263:263,Finance!$4:$4,"&lt;="&amp;AH$7)-AH34)</f>
        <v>0</v>
      </c>
      <c r="AI36" s="5">
        <f ca="1">IF(AI$4="",0,SUMIFS(Finance!247:247,Finance!$4:$4,"&lt;="&amp;AI$7)-SUMIFS(Finance!263:263,Finance!$4:$4,"&lt;="&amp;AI$7)-AI34)</f>
        <v>0</v>
      </c>
      <c r="AJ36" s="5">
        <f ca="1">IF(AJ$4="",0,SUMIFS(Finance!247:247,Finance!$4:$4,"&lt;="&amp;AJ$7)-SUMIFS(Finance!263:263,Finance!$4:$4,"&lt;="&amp;AJ$7)-AJ34)</f>
        <v>0</v>
      </c>
      <c r="AK36" s="5">
        <f ca="1">IF(AK$4="",0,SUMIFS(Finance!247:247,Finance!$4:$4,"&lt;="&amp;AK$7)-SUMIFS(Finance!263:263,Finance!$4:$4,"&lt;="&amp;AK$7)-AK34)</f>
        <v>0</v>
      </c>
      <c r="AL36" s="5">
        <f ca="1">IF(AL$4="",0,SUMIFS(Finance!247:247,Finance!$4:$4,"&lt;="&amp;AL$7)-SUMIFS(Finance!263:263,Finance!$4:$4,"&lt;="&amp;AL$7)-AL34)</f>
        <v>0</v>
      </c>
      <c r="AM36" s="5">
        <f ca="1">IF(AM$4="",0,SUMIFS(Finance!247:247,Finance!$4:$4,"&lt;="&amp;AM$7)-SUMIFS(Finance!263:263,Finance!$4:$4,"&lt;="&amp;AM$7)-AM34)</f>
        <v>0</v>
      </c>
      <c r="AN36" s="5">
        <f ca="1">IF(AN$4="",0,SUMIFS(Finance!247:247,Finance!$4:$4,"&lt;="&amp;AN$7)-SUMIFS(Finance!263:263,Finance!$4:$4,"&lt;="&amp;AN$7)-AN34)</f>
        <v>0</v>
      </c>
      <c r="AO36" s="5">
        <f ca="1">IF(AO$4="",0,SUMIFS(Finance!247:247,Finance!$4:$4,"&lt;="&amp;AO$7)-SUMIFS(Finance!263:263,Finance!$4:$4,"&lt;="&amp;AO$7)-AO34)</f>
        <v>0</v>
      </c>
      <c r="AP36" s="5">
        <f ca="1">IF(AP$4="",0,SUMIFS(Finance!247:247,Finance!$4:$4,"&lt;="&amp;AP$7)-SUMIFS(Finance!263:263,Finance!$4:$4,"&lt;="&amp;AP$7)-AP34)</f>
        <v>0</v>
      </c>
      <c r="AQ36" s="5">
        <f ca="1">IF(AQ$4="",0,SUMIFS(Finance!247:247,Finance!$4:$4,"&lt;="&amp;AQ$7)-SUMIFS(Finance!263:263,Finance!$4:$4,"&lt;="&amp;AQ$7)-AQ34)</f>
        <v>0</v>
      </c>
      <c r="AR36" s="5">
        <f ca="1">IF(AR$4="",0,SUMIFS(Finance!247:247,Finance!$4:$4,"&lt;="&amp;AR$7)-SUMIFS(Finance!263:263,Finance!$4:$4,"&lt;="&amp;AR$7)-AR34)</f>
        <v>0</v>
      </c>
      <c r="AS36" s="5">
        <f ca="1">IF(AS$4="",0,SUMIFS(Finance!247:247,Finance!$4:$4,"&lt;="&amp;AS$7)-SUMIFS(Finance!263:263,Finance!$4:$4,"&lt;="&amp;AS$7)-AS34)</f>
        <v>0</v>
      </c>
      <c r="AT36" s="5">
        <f ca="1">IF(AT$4="",0,SUMIFS(Finance!247:247,Finance!$4:$4,"&lt;="&amp;AT$7)-SUMIFS(Finance!263:263,Finance!$4:$4,"&lt;="&amp;AT$7)-AT34)</f>
        <v>0</v>
      </c>
      <c r="AU36" s="5">
        <f ca="1">IF(AU$4="",0,SUMIFS(Finance!247:247,Finance!$4:$4,"&lt;="&amp;AU$7)-SUMIFS(Finance!263:263,Finance!$4:$4,"&lt;="&amp;AU$7)-AU34)</f>
        <v>0</v>
      </c>
      <c r="AV36" s="5">
        <f ca="1">IF(AV$4="",0,SUMIFS(Finance!247:247,Finance!$4:$4,"&lt;="&amp;AV$7)-SUMIFS(Finance!263:263,Finance!$4:$4,"&lt;="&amp;AV$7)-AV34)</f>
        <v>0</v>
      </c>
      <c r="AW36" s="5">
        <f ca="1">IF(AW$4="",0,SUMIFS(Finance!247:247,Finance!$4:$4,"&lt;="&amp;AW$7)-SUMIFS(Finance!263:263,Finance!$4:$4,"&lt;="&amp;AW$7)-AW34)</f>
        <v>0</v>
      </c>
      <c r="AX36" s="5">
        <f ca="1">IF(AX$4="",0,SUMIFS(Finance!247:247,Finance!$4:$4,"&lt;="&amp;AX$7)-SUMIFS(Finance!263:263,Finance!$4:$4,"&lt;="&amp;AX$7)-AX34)</f>
        <v>0</v>
      </c>
      <c r="AY36" s="5">
        <f ca="1">IF(AY$4="",0,SUMIFS(Finance!247:247,Finance!$4:$4,"&lt;="&amp;AY$7)-SUMIFS(Finance!263:263,Finance!$4:$4,"&lt;="&amp;AY$7)-AY34)</f>
        <v>0</v>
      </c>
      <c r="AZ36" s="5">
        <f ca="1">IF(AZ$4="",0,SUMIFS(Finance!247:247,Finance!$4:$4,"&lt;="&amp;AZ$7)-SUMIFS(Finance!263:263,Finance!$4:$4,"&lt;="&amp;AZ$7)-AZ34)</f>
        <v>0</v>
      </c>
      <c r="BA36" s="5">
        <f ca="1">IF(BA$4="",0,SUMIFS(Finance!247:247,Finance!$4:$4,"&lt;="&amp;BA$7)-SUMIFS(Finance!263:263,Finance!$4:$4,"&lt;="&amp;BA$7)-BA34)</f>
        <v>0</v>
      </c>
      <c r="BB36" s="5">
        <f ca="1">IF(BB$4="",0,SUMIFS(Finance!247:247,Finance!$4:$4,"&lt;="&amp;BB$7)-SUMIFS(Finance!263:263,Finance!$4:$4,"&lt;="&amp;BB$7)-BB34)</f>
        <v>0</v>
      </c>
      <c r="BC36" s="5">
        <f ca="1">IF(BC$4="",0,SUMIFS(Finance!247:247,Finance!$4:$4,"&lt;="&amp;BC$7)-SUMIFS(Finance!263:263,Finance!$4:$4,"&lt;="&amp;BC$7)-BC34)</f>
        <v>0</v>
      </c>
      <c r="BD36" s="5">
        <f ca="1">IF(BD$4="",0,SUMIFS(Finance!247:247,Finance!$4:$4,"&lt;="&amp;BD$7)-SUMIFS(Finance!263:263,Finance!$4:$4,"&lt;="&amp;BD$7)-BD34)</f>
        <v>0</v>
      </c>
      <c r="BE36" s="5">
        <f ca="1">IF(BE$4="",0,SUMIFS(Finance!247:247,Finance!$4:$4,"&lt;="&amp;BE$7)-SUMIFS(Finance!263:263,Finance!$4:$4,"&lt;="&amp;BE$7)-BE34)</f>
        <v>0</v>
      </c>
      <c r="BF36" s="5">
        <f ca="1">IF(BF$4="",0,SUMIFS(Finance!247:247,Finance!$4:$4,"&lt;="&amp;BF$7)-SUMIFS(Finance!263:263,Finance!$4:$4,"&lt;="&amp;BF$7)-BF34)</f>
        <v>0</v>
      </c>
      <c r="BG36" s="5">
        <f ca="1">IF(BG$4="",0,SUMIFS(Finance!247:247,Finance!$4:$4,"&lt;="&amp;BG$7)-SUMIFS(Finance!263:263,Finance!$4:$4,"&lt;="&amp;BG$7)-BG34)</f>
        <v>0</v>
      </c>
      <c r="BH36" s="5">
        <f ca="1">IF(BH$4="",0,SUMIFS(Finance!247:247,Finance!$4:$4,"&lt;="&amp;BH$7)-SUMIFS(Finance!263:263,Finance!$4:$4,"&lt;="&amp;BH$7)-BH34)</f>
        <v>0</v>
      </c>
      <c r="BI36" s="5">
        <f ca="1">IF(BI$4="",0,SUMIFS(Finance!247:247,Finance!$4:$4,"&lt;="&amp;BI$7)-SUMIFS(Finance!263:263,Finance!$4:$4,"&lt;="&amp;BI$7)-BI34)</f>
        <v>0</v>
      </c>
      <c r="BJ36" s="5">
        <f ca="1">IF(BJ$4="",0,SUMIFS(Finance!247:247,Finance!$4:$4,"&lt;="&amp;BJ$7)-SUMIFS(Finance!263:263,Finance!$4:$4,"&lt;="&amp;BJ$7)-BJ34)</f>
        <v>0</v>
      </c>
      <c r="BK36" s="5">
        <f ca="1">IF(BK$4="",0,SUMIFS(Finance!247:247,Finance!$4:$4,"&lt;="&amp;BK$7)-SUMIFS(Finance!263:263,Finance!$4:$4,"&lt;="&amp;BK$7)-BK34)</f>
        <v>0</v>
      </c>
      <c r="BL36" s="5">
        <f ca="1">IF(BL$4="",0,SUMIFS(Finance!247:247,Finance!$4:$4,"&lt;="&amp;BL$7)-SUMIFS(Finance!263:263,Finance!$4:$4,"&lt;="&amp;BL$7)-BL34)</f>
        <v>0</v>
      </c>
      <c r="BM36" s="5">
        <f ca="1">IF(BM$4="",0,SUMIFS(Finance!247:247,Finance!$4:$4,"&lt;="&amp;BM$7)-SUMIFS(Finance!263:263,Finance!$4:$4,"&lt;="&amp;BM$7)-BM34)</f>
        <v>0</v>
      </c>
      <c r="BN36" s="5">
        <f ca="1">IF(BN$4="",0,SUMIFS(Finance!247:247,Finance!$4:$4,"&lt;="&amp;BN$7)-SUMIFS(Finance!263:263,Finance!$4:$4,"&lt;="&amp;BN$7)-BN34)</f>
        <v>0</v>
      </c>
      <c r="BO36" s="5">
        <f ca="1">IF(BO$4="",0,SUMIFS(Finance!247:247,Finance!$4:$4,"&lt;="&amp;BO$7)-SUMIFS(Finance!263:263,Finance!$4:$4,"&lt;="&amp;BO$7)-BO34)</f>
        <v>0</v>
      </c>
      <c r="BP36" s="5">
        <f ca="1">IF(BP$4="",0,SUMIFS(Finance!247:247,Finance!$4:$4,"&lt;="&amp;BP$7)-SUMIFS(Finance!263:263,Finance!$4:$4,"&lt;="&amp;BP$7)-BP34)</f>
        <v>0</v>
      </c>
      <c r="BQ36" s="5">
        <f ca="1">IF(BQ$4="",0,SUMIFS(Finance!247:247,Finance!$4:$4,"&lt;="&amp;BQ$7)-SUMIFS(Finance!263:263,Finance!$4:$4,"&lt;="&amp;BQ$7)-BQ34)</f>
        <v>0</v>
      </c>
      <c r="BR36" s="5">
        <f ca="1">IF(BR$4="",0,SUMIFS(Finance!247:247,Finance!$4:$4,"&lt;="&amp;BR$7)-SUMIFS(Finance!263:263,Finance!$4:$4,"&lt;="&amp;BR$7)-BR34)</f>
        <v>0</v>
      </c>
      <c r="BS36" s="5">
        <f ca="1">IF(BS$4="",0,SUMIFS(Finance!247:247,Finance!$4:$4,"&lt;="&amp;BS$7)-SUMIFS(Finance!263:263,Finance!$4:$4,"&lt;="&amp;BS$7)-BS34)</f>
        <v>0</v>
      </c>
      <c r="BT36" s="5">
        <f ca="1">IF(BT$4="",0,SUMIFS(Finance!247:247,Finance!$4:$4,"&lt;="&amp;BT$7)-SUMIFS(Finance!263:263,Finance!$4:$4,"&lt;="&amp;BT$7)-BT34)</f>
        <v>0</v>
      </c>
      <c r="BU36" s="5">
        <f ca="1">IF(BU$4="",0,SUMIFS(Finance!247:247,Finance!$4:$4,"&lt;="&amp;BU$7)-SUMIFS(Finance!263:263,Finance!$4:$4,"&lt;="&amp;BU$7)-BU34)</f>
        <v>0</v>
      </c>
      <c r="BV36" s="5">
        <f ca="1">IF(BV$4="",0,SUMIFS(Finance!247:247,Finance!$4:$4,"&lt;="&amp;BV$7)-SUMIFS(Finance!263:263,Finance!$4:$4,"&lt;="&amp;BV$7)-BV34)</f>
        <v>0</v>
      </c>
      <c r="BW36" s="5">
        <f ca="1">IF(BW$4="",0,SUMIFS(Finance!247:247,Finance!$4:$4,"&lt;="&amp;BW$7)-SUMIFS(Finance!263:263,Finance!$4:$4,"&lt;="&amp;BW$7)-BW34)</f>
        <v>0</v>
      </c>
      <c r="BX36" s="5">
        <f ca="1">IF(BX$4="",0,SUMIFS(Finance!247:247,Finance!$4:$4,"&lt;="&amp;BX$7)-SUMIFS(Finance!263:263,Finance!$4:$4,"&lt;="&amp;BX$7)-BX34)</f>
        <v>0</v>
      </c>
      <c r="BY36" s="5">
        <f ca="1">IF(BY$4="",0,SUMIFS(Finance!247:247,Finance!$4:$4,"&lt;="&amp;BY$7)-SUMIFS(Finance!263:263,Finance!$4:$4,"&lt;="&amp;BY$7)-BY34)</f>
        <v>0</v>
      </c>
      <c r="BZ36" s="5">
        <f ca="1">IF(BZ$4="",0,SUMIFS(Finance!247:247,Finance!$4:$4,"&lt;="&amp;BZ$7)-SUMIFS(Finance!263:263,Finance!$4:$4,"&lt;="&amp;BZ$7)-BZ34)</f>
        <v>0</v>
      </c>
      <c r="CA36" s="5">
        <f ca="1">IF(CA$4="",0,SUMIFS(Finance!247:247,Finance!$4:$4,"&lt;="&amp;CA$7)-SUMIFS(Finance!263:263,Finance!$4:$4,"&lt;="&amp;CA$7)-CA34)</f>
        <v>0</v>
      </c>
      <c r="CB36" s="5">
        <f ca="1">IF(CB$4="",0,SUMIFS(Finance!247:247,Finance!$4:$4,"&lt;="&amp;CB$7)-SUMIFS(Finance!263:263,Finance!$4:$4,"&lt;="&amp;CB$7)-CB34)</f>
        <v>0</v>
      </c>
      <c r="CC36" s="5">
        <f ca="1">IF(CC$4="",0,SUMIFS(Finance!247:247,Finance!$4:$4,"&lt;="&amp;CC$7)-SUMIFS(Finance!263:263,Finance!$4:$4,"&lt;="&amp;CC$7)-CC34)</f>
        <v>0</v>
      </c>
      <c r="CD36" s="5">
        <f ca="1">IF(CD$4="",0,SUMIFS(Finance!247:247,Finance!$4:$4,"&lt;="&amp;CD$7)-SUMIFS(Finance!263:263,Finance!$4:$4,"&lt;="&amp;CD$7)-CD34)</f>
        <v>0</v>
      </c>
      <c r="CE36" s="5">
        <f ca="1">IF(CE$4="",0,SUMIFS(Finance!247:247,Finance!$4:$4,"&lt;="&amp;CE$7)-SUMIFS(Finance!263:263,Finance!$4:$4,"&lt;="&amp;CE$7)-CE34)</f>
        <v>0</v>
      </c>
      <c r="CF36" s="5">
        <f ca="1">IF(CF$4="",0,SUMIFS(Finance!247:247,Finance!$4:$4,"&lt;="&amp;CF$7)-SUMIFS(Finance!263:263,Finance!$4:$4,"&lt;="&amp;CF$7)-CF34)</f>
        <v>0</v>
      </c>
    </row>
    <row r="37" spans="2:84" x14ac:dyDescent="0.3">
      <c r="B37" s="13">
        <f>ROW()</f>
        <v>37</v>
      </c>
      <c r="H37" s="1" t="str">
        <f t="shared" si="9"/>
        <v>ПАССИВЫ</v>
      </c>
      <c r="I37" s="1" t="str">
        <f>Finance!H122</f>
        <v>Гранты, субсидии и т.п.</v>
      </c>
      <c r="M37" s="53" t="s">
        <v>18</v>
      </c>
      <c r="U37" s="5">
        <f t="shared" ca="1" si="6"/>
        <v>0</v>
      </c>
      <c r="X37" s="5">
        <f ca="1">IF(X$4="",0,SUMIFS(Finance!122:122,Finance!$4:$4,"&lt;="&amp;X$7))</f>
        <v>0</v>
      </c>
      <c r="Y37" s="5">
        <f ca="1">IF(Y$4="",0,SUMIFS(Finance!122:122,Finance!$4:$4,"&lt;="&amp;Y$7))</f>
        <v>0</v>
      </c>
      <c r="Z37" s="5">
        <f ca="1">IF(Z$4="",0,SUMIFS(Finance!122:122,Finance!$4:$4,"&lt;="&amp;Z$7))</f>
        <v>0</v>
      </c>
      <c r="AA37" s="5">
        <f ca="1">IF(AA$4="",0,SUMIFS(Finance!122:122,Finance!$4:$4,"&lt;="&amp;AA$7))</f>
        <v>0</v>
      </c>
      <c r="AB37" s="5">
        <f ca="1">IF(AB$4="",0,SUMIFS(Finance!122:122,Finance!$4:$4,"&lt;="&amp;AB$7))</f>
        <v>0</v>
      </c>
      <c r="AC37" s="5">
        <f ca="1">IF(AC$4="",0,SUMIFS(Finance!122:122,Finance!$4:$4,"&lt;="&amp;AC$7))</f>
        <v>0</v>
      </c>
      <c r="AD37" s="5">
        <f ca="1">IF(AD$4="",0,SUMIFS(Finance!122:122,Finance!$4:$4,"&lt;="&amp;AD$7))</f>
        <v>0</v>
      </c>
      <c r="AE37" s="5">
        <f ca="1">IF(AE$4="",0,SUMIFS(Finance!122:122,Finance!$4:$4,"&lt;="&amp;AE$7))</f>
        <v>0</v>
      </c>
      <c r="AF37" s="5">
        <f ca="1">IF(AF$4="",0,SUMIFS(Finance!122:122,Finance!$4:$4,"&lt;="&amp;AF$7))</f>
        <v>0</v>
      </c>
      <c r="AG37" s="5">
        <f ca="1">IF(AG$4="",0,SUMIFS(Finance!122:122,Finance!$4:$4,"&lt;="&amp;AG$7))</f>
        <v>0</v>
      </c>
      <c r="AH37" s="5">
        <f ca="1">IF(AH$4="",0,SUMIFS(Finance!122:122,Finance!$4:$4,"&lt;="&amp;AH$7))</f>
        <v>0</v>
      </c>
      <c r="AI37" s="5">
        <f ca="1">IF(AI$4="",0,SUMIFS(Finance!122:122,Finance!$4:$4,"&lt;="&amp;AI$7))</f>
        <v>0</v>
      </c>
      <c r="AJ37" s="5">
        <f ca="1">IF(AJ$4="",0,SUMIFS(Finance!122:122,Finance!$4:$4,"&lt;="&amp;AJ$7))</f>
        <v>0</v>
      </c>
      <c r="AK37" s="5">
        <f ca="1">IF(AK$4="",0,SUMIFS(Finance!122:122,Finance!$4:$4,"&lt;="&amp;AK$7))</f>
        <v>0</v>
      </c>
      <c r="AL37" s="5">
        <f ca="1">IF(AL$4="",0,SUMIFS(Finance!122:122,Finance!$4:$4,"&lt;="&amp;AL$7))</f>
        <v>0</v>
      </c>
      <c r="AM37" s="5">
        <f ca="1">IF(AM$4="",0,SUMIFS(Finance!122:122,Finance!$4:$4,"&lt;="&amp;AM$7))</f>
        <v>0</v>
      </c>
      <c r="AN37" s="5">
        <f ca="1">IF(AN$4="",0,SUMIFS(Finance!122:122,Finance!$4:$4,"&lt;="&amp;AN$7))</f>
        <v>0</v>
      </c>
      <c r="AO37" s="5">
        <f ca="1">IF(AO$4="",0,SUMIFS(Finance!122:122,Finance!$4:$4,"&lt;="&amp;AO$7))</f>
        <v>0</v>
      </c>
      <c r="AP37" s="5">
        <f ca="1">IF(AP$4="",0,SUMIFS(Finance!122:122,Finance!$4:$4,"&lt;="&amp;AP$7))</f>
        <v>0</v>
      </c>
      <c r="AQ37" s="5">
        <f ca="1">IF(AQ$4="",0,SUMIFS(Finance!122:122,Finance!$4:$4,"&lt;="&amp;AQ$7))</f>
        <v>0</v>
      </c>
      <c r="AR37" s="5">
        <f ca="1">IF(AR$4="",0,SUMIFS(Finance!122:122,Finance!$4:$4,"&lt;="&amp;AR$7))</f>
        <v>0</v>
      </c>
      <c r="AS37" s="5">
        <f ca="1">IF(AS$4="",0,SUMIFS(Finance!122:122,Finance!$4:$4,"&lt;="&amp;AS$7))</f>
        <v>0</v>
      </c>
      <c r="AT37" s="5">
        <f ca="1">IF(AT$4="",0,SUMIFS(Finance!122:122,Finance!$4:$4,"&lt;="&amp;AT$7))</f>
        <v>0</v>
      </c>
      <c r="AU37" s="5">
        <f ca="1">IF(AU$4="",0,SUMIFS(Finance!122:122,Finance!$4:$4,"&lt;="&amp;AU$7))</f>
        <v>0</v>
      </c>
      <c r="AV37" s="5">
        <f ca="1">IF(AV$4="",0,SUMIFS(Finance!122:122,Finance!$4:$4,"&lt;="&amp;AV$7))</f>
        <v>0</v>
      </c>
      <c r="AW37" s="5">
        <f ca="1">IF(AW$4="",0,SUMIFS(Finance!122:122,Finance!$4:$4,"&lt;="&amp;AW$7))</f>
        <v>0</v>
      </c>
      <c r="AX37" s="5">
        <f ca="1">IF(AX$4="",0,SUMIFS(Finance!122:122,Finance!$4:$4,"&lt;="&amp;AX$7))</f>
        <v>0</v>
      </c>
      <c r="AY37" s="5">
        <f ca="1">IF(AY$4="",0,SUMIFS(Finance!122:122,Finance!$4:$4,"&lt;="&amp;AY$7))</f>
        <v>0</v>
      </c>
      <c r="AZ37" s="5">
        <f ca="1">IF(AZ$4="",0,SUMIFS(Finance!122:122,Finance!$4:$4,"&lt;="&amp;AZ$7))</f>
        <v>0</v>
      </c>
      <c r="BA37" s="5">
        <f ca="1">IF(BA$4="",0,SUMIFS(Finance!122:122,Finance!$4:$4,"&lt;="&amp;BA$7))</f>
        <v>0</v>
      </c>
      <c r="BB37" s="5">
        <f ca="1">IF(BB$4="",0,SUMIFS(Finance!122:122,Finance!$4:$4,"&lt;="&amp;BB$7))</f>
        <v>0</v>
      </c>
      <c r="BC37" s="5">
        <f ca="1">IF(BC$4="",0,SUMIFS(Finance!122:122,Finance!$4:$4,"&lt;="&amp;BC$7))</f>
        <v>0</v>
      </c>
      <c r="BD37" s="5">
        <f ca="1">IF(BD$4="",0,SUMIFS(Finance!122:122,Finance!$4:$4,"&lt;="&amp;BD$7))</f>
        <v>0</v>
      </c>
      <c r="BE37" s="5">
        <f ca="1">IF(BE$4="",0,SUMIFS(Finance!122:122,Finance!$4:$4,"&lt;="&amp;BE$7))</f>
        <v>0</v>
      </c>
      <c r="BF37" s="5">
        <f ca="1">IF(BF$4="",0,SUMIFS(Finance!122:122,Finance!$4:$4,"&lt;="&amp;BF$7))</f>
        <v>0</v>
      </c>
      <c r="BG37" s="5">
        <f ca="1">IF(BG$4="",0,SUMIFS(Finance!122:122,Finance!$4:$4,"&lt;="&amp;BG$7))</f>
        <v>0</v>
      </c>
      <c r="BH37" s="5">
        <f ca="1">IF(BH$4="",0,SUMIFS(Finance!122:122,Finance!$4:$4,"&lt;="&amp;BH$7))</f>
        <v>0</v>
      </c>
      <c r="BI37" s="5">
        <f ca="1">IF(BI$4="",0,SUMIFS(Finance!122:122,Finance!$4:$4,"&lt;="&amp;BI$7))</f>
        <v>0</v>
      </c>
      <c r="BJ37" s="5">
        <f ca="1">IF(BJ$4="",0,SUMIFS(Finance!122:122,Finance!$4:$4,"&lt;="&amp;BJ$7))</f>
        <v>0</v>
      </c>
      <c r="BK37" s="5">
        <f ca="1">IF(BK$4="",0,SUMIFS(Finance!122:122,Finance!$4:$4,"&lt;="&amp;BK$7))</f>
        <v>0</v>
      </c>
      <c r="BL37" s="5">
        <f ca="1">IF(BL$4="",0,SUMIFS(Finance!122:122,Finance!$4:$4,"&lt;="&amp;BL$7))</f>
        <v>0</v>
      </c>
      <c r="BM37" s="5">
        <f ca="1">IF(BM$4="",0,SUMIFS(Finance!122:122,Finance!$4:$4,"&lt;="&amp;BM$7))</f>
        <v>0</v>
      </c>
      <c r="BN37" s="5">
        <f ca="1">IF(BN$4="",0,SUMIFS(Finance!122:122,Finance!$4:$4,"&lt;="&amp;BN$7))</f>
        <v>0</v>
      </c>
      <c r="BO37" s="5">
        <f ca="1">IF(BO$4="",0,SUMIFS(Finance!122:122,Finance!$4:$4,"&lt;="&amp;BO$7))</f>
        <v>0</v>
      </c>
      <c r="BP37" s="5">
        <f ca="1">IF(BP$4="",0,SUMIFS(Finance!122:122,Finance!$4:$4,"&lt;="&amp;BP$7))</f>
        <v>0</v>
      </c>
      <c r="BQ37" s="5">
        <f ca="1">IF(BQ$4="",0,SUMIFS(Finance!122:122,Finance!$4:$4,"&lt;="&amp;BQ$7))</f>
        <v>0</v>
      </c>
      <c r="BR37" s="5">
        <f ca="1">IF(BR$4="",0,SUMIFS(Finance!122:122,Finance!$4:$4,"&lt;="&amp;BR$7))</f>
        <v>0</v>
      </c>
      <c r="BS37" s="5">
        <f ca="1">IF(BS$4="",0,SUMIFS(Finance!122:122,Finance!$4:$4,"&lt;="&amp;BS$7))</f>
        <v>0</v>
      </c>
      <c r="BT37" s="5">
        <f ca="1">IF(BT$4="",0,SUMIFS(Finance!122:122,Finance!$4:$4,"&lt;="&amp;BT$7))</f>
        <v>0</v>
      </c>
      <c r="BU37" s="5">
        <f ca="1">IF(BU$4="",0,SUMIFS(Finance!122:122,Finance!$4:$4,"&lt;="&amp;BU$7))</f>
        <v>0</v>
      </c>
      <c r="BV37" s="5">
        <f ca="1">IF(BV$4="",0,SUMIFS(Finance!122:122,Finance!$4:$4,"&lt;="&amp;BV$7))</f>
        <v>0</v>
      </c>
      <c r="BW37" s="5">
        <f ca="1">IF(BW$4="",0,SUMIFS(Finance!122:122,Finance!$4:$4,"&lt;="&amp;BW$7))</f>
        <v>0</v>
      </c>
      <c r="BX37" s="5">
        <f ca="1">IF(BX$4="",0,SUMIFS(Finance!122:122,Finance!$4:$4,"&lt;="&amp;BX$7))</f>
        <v>0</v>
      </c>
      <c r="BY37" s="5">
        <f ca="1">IF(BY$4="",0,SUMIFS(Finance!122:122,Finance!$4:$4,"&lt;="&amp;BY$7))</f>
        <v>0</v>
      </c>
      <c r="BZ37" s="5">
        <f ca="1">IF(BZ$4="",0,SUMIFS(Finance!122:122,Finance!$4:$4,"&lt;="&amp;BZ$7))</f>
        <v>0</v>
      </c>
      <c r="CA37" s="5">
        <f ca="1">IF(CA$4="",0,SUMIFS(Finance!122:122,Finance!$4:$4,"&lt;="&amp;CA$7))</f>
        <v>0</v>
      </c>
      <c r="CB37" s="5">
        <f ca="1">IF(CB$4="",0,SUMIFS(Finance!122:122,Finance!$4:$4,"&lt;="&amp;CB$7))</f>
        <v>0</v>
      </c>
      <c r="CC37" s="5">
        <f ca="1">IF(CC$4="",0,SUMIFS(Finance!122:122,Finance!$4:$4,"&lt;="&amp;CC$7))</f>
        <v>0</v>
      </c>
      <c r="CD37" s="5">
        <f ca="1">IF(CD$4="",0,SUMIFS(Finance!122:122,Finance!$4:$4,"&lt;="&amp;CD$7))</f>
        <v>0</v>
      </c>
      <c r="CE37" s="5">
        <f ca="1">IF(CE$4="",0,SUMIFS(Finance!122:122,Finance!$4:$4,"&lt;="&amp;CE$7))</f>
        <v>0</v>
      </c>
      <c r="CF37" s="5">
        <f ca="1">IF(CF$4="",0,SUMIFS(Finance!122:122,Finance!$4:$4,"&lt;="&amp;CF$7))</f>
        <v>0</v>
      </c>
    </row>
    <row r="38" spans="2:84" x14ac:dyDescent="0.3">
      <c r="B38" s="13">
        <f>ROW()</f>
        <v>38</v>
      </c>
      <c r="H38" s="1" t="str">
        <f t="shared" si="9"/>
        <v>ПАССИВЫ</v>
      </c>
      <c r="I38" s="1" t="str">
        <f>Finance!I165</f>
        <v>Задолженность по телу кредита</v>
      </c>
      <c r="M38" s="53" t="s">
        <v>18</v>
      </c>
      <c r="U38" s="5">
        <f t="shared" ca="1" si="6"/>
        <v>0</v>
      </c>
      <c r="X38" s="5">
        <f ca="1">IF(X$4="",0,SUMIFS(Finance!161:161,Finance!$4:$4,"&lt;="&amp;X$7)-SUMIFS(Finance!163:163,Finance!$4:$4,"&lt;="&amp;X$7))</f>
        <v>0</v>
      </c>
      <c r="Y38" s="5">
        <f ca="1">IF(Y$4="",0,SUMIFS(Finance!161:161,Finance!$4:$4,"&lt;="&amp;Y$7)-SUMIFS(Finance!163:163,Finance!$4:$4,"&lt;="&amp;Y$7))</f>
        <v>0</v>
      </c>
      <c r="Z38" s="5">
        <f ca="1">IF(Z$4="",0,SUMIFS(Finance!161:161,Finance!$4:$4,"&lt;="&amp;Z$7)-SUMIFS(Finance!163:163,Finance!$4:$4,"&lt;="&amp;Z$7))</f>
        <v>0</v>
      </c>
      <c r="AA38" s="5">
        <f ca="1">IF(AA$4="",0,SUMIFS(Finance!161:161,Finance!$4:$4,"&lt;="&amp;AA$7)-SUMIFS(Finance!163:163,Finance!$4:$4,"&lt;="&amp;AA$7))</f>
        <v>0</v>
      </c>
      <c r="AB38" s="5">
        <f ca="1">IF(AB$4="",0,SUMIFS(Finance!161:161,Finance!$4:$4,"&lt;="&amp;AB$7)-SUMIFS(Finance!163:163,Finance!$4:$4,"&lt;="&amp;AB$7))</f>
        <v>0</v>
      </c>
      <c r="AC38" s="5">
        <f ca="1">IF(AC$4="",0,SUMIFS(Finance!161:161,Finance!$4:$4,"&lt;="&amp;AC$7)-SUMIFS(Finance!163:163,Finance!$4:$4,"&lt;="&amp;AC$7))</f>
        <v>0</v>
      </c>
      <c r="AD38" s="5">
        <f ca="1">IF(AD$4="",0,SUMIFS(Finance!161:161,Finance!$4:$4,"&lt;="&amp;AD$7)-SUMIFS(Finance!163:163,Finance!$4:$4,"&lt;="&amp;AD$7))</f>
        <v>0</v>
      </c>
      <c r="AE38" s="5">
        <f ca="1">IF(AE$4="",0,SUMIFS(Finance!161:161,Finance!$4:$4,"&lt;="&amp;AE$7)-SUMIFS(Finance!163:163,Finance!$4:$4,"&lt;="&amp;AE$7))</f>
        <v>0</v>
      </c>
      <c r="AF38" s="5">
        <f ca="1">IF(AF$4="",0,SUMIFS(Finance!161:161,Finance!$4:$4,"&lt;="&amp;AF$7)-SUMIFS(Finance!163:163,Finance!$4:$4,"&lt;="&amp;AF$7))</f>
        <v>0</v>
      </c>
      <c r="AG38" s="5">
        <f ca="1">IF(AG$4="",0,SUMIFS(Finance!161:161,Finance!$4:$4,"&lt;="&amp;AG$7)-SUMIFS(Finance!163:163,Finance!$4:$4,"&lt;="&amp;AG$7))</f>
        <v>0</v>
      </c>
      <c r="AH38" s="5">
        <f ca="1">IF(AH$4="",0,SUMIFS(Finance!161:161,Finance!$4:$4,"&lt;="&amp;AH$7)-SUMIFS(Finance!163:163,Finance!$4:$4,"&lt;="&amp;AH$7))</f>
        <v>0</v>
      </c>
      <c r="AI38" s="5">
        <f ca="1">IF(AI$4="",0,SUMIFS(Finance!161:161,Finance!$4:$4,"&lt;="&amp;AI$7)-SUMIFS(Finance!163:163,Finance!$4:$4,"&lt;="&amp;AI$7))</f>
        <v>0</v>
      </c>
      <c r="AJ38" s="5">
        <f ca="1">IF(AJ$4="",0,SUMIFS(Finance!161:161,Finance!$4:$4,"&lt;="&amp;AJ$7)-SUMIFS(Finance!163:163,Finance!$4:$4,"&lt;="&amp;AJ$7))</f>
        <v>0</v>
      </c>
      <c r="AK38" s="5">
        <f ca="1">IF(AK$4="",0,SUMIFS(Finance!161:161,Finance!$4:$4,"&lt;="&amp;AK$7)-SUMIFS(Finance!163:163,Finance!$4:$4,"&lt;="&amp;AK$7))</f>
        <v>0</v>
      </c>
      <c r="AL38" s="5">
        <f ca="1">IF(AL$4="",0,SUMIFS(Finance!161:161,Finance!$4:$4,"&lt;="&amp;AL$7)-SUMIFS(Finance!163:163,Finance!$4:$4,"&lt;="&amp;AL$7))</f>
        <v>0</v>
      </c>
      <c r="AM38" s="5">
        <f ca="1">IF(AM$4="",0,SUMIFS(Finance!161:161,Finance!$4:$4,"&lt;="&amp;AM$7)-SUMIFS(Finance!163:163,Finance!$4:$4,"&lt;="&amp;AM$7))</f>
        <v>0</v>
      </c>
      <c r="AN38" s="5">
        <f ca="1">IF(AN$4="",0,SUMIFS(Finance!161:161,Finance!$4:$4,"&lt;="&amp;AN$7)-SUMIFS(Finance!163:163,Finance!$4:$4,"&lt;="&amp;AN$7))</f>
        <v>0</v>
      </c>
      <c r="AO38" s="5">
        <f ca="1">IF(AO$4="",0,SUMIFS(Finance!161:161,Finance!$4:$4,"&lt;="&amp;AO$7)-SUMIFS(Finance!163:163,Finance!$4:$4,"&lt;="&amp;AO$7))</f>
        <v>0</v>
      </c>
      <c r="AP38" s="5">
        <f ca="1">IF(AP$4="",0,SUMIFS(Finance!161:161,Finance!$4:$4,"&lt;="&amp;AP$7)-SUMIFS(Finance!163:163,Finance!$4:$4,"&lt;="&amp;AP$7))</f>
        <v>0</v>
      </c>
      <c r="AQ38" s="5">
        <f ca="1">IF(AQ$4="",0,SUMIFS(Finance!161:161,Finance!$4:$4,"&lt;="&amp;AQ$7)-SUMIFS(Finance!163:163,Finance!$4:$4,"&lt;="&amp;AQ$7))</f>
        <v>0</v>
      </c>
      <c r="AR38" s="5">
        <f ca="1">IF(AR$4="",0,SUMIFS(Finance!161:161,Finance!$4:$4,"&lt;="&amp;AR$7)-SUMIFS(Finance!163:163,Finance!$4:$4,"&lt;="&amp;AR$7))</f>
        <v>0</v>
      </c>
      <c r="AS38" s="5">
        <f ca="1">IF(AS$4="",0,SUMIFS(Finance!161:161,Finance!$4:$4,"&lt;="&amp;AS$7)-SUMIFS(Finance!163:163,Finance!$4:$4,"&lt;="&amp;AS$7))</f>
        <v>0</v>
      </c>
      <c r="AT38" s="5">
        <f ca="1">IF(AT$4="",0,SUMIFS(Finance!161:161,Finance!$4:$4,"&lt;="&amp;AT$7)-SUMIFS(Finance!163:163,Finance!$4:$4,"&lt;="&amp;AT$7))</f>
        <v>0</v>
      </c>
      <c r="AU38" s="5">
        <f ca="1">IF(AU$4="",0,SUMIFS(Finance!161:161,Finance!$4:$4,"&lt;="&amp;AU$7)-SUMIFS(Finance!163:163,Finance!$4:$4,"&lt;="&amp;AU$7))</f>
        <v>0</v>
      </c>
      <c r="AV38" s="5">
        <f ca="1">IF(AV$4="",0,SUMIFS(Finance!161:161,Finance!$4:$4,"&lt;="&amp;AV$7)-SUMIFS(Finance!163:163,Finance!$4:$4,"&lt;="&amp;AV$7))</f>
        <v>0</v>
      </c>
      <c r="AW38" s="5">
        <f ca="1">IF(AW$4="",0,SUMIFS(Finance!161:161,Finance!$4:$4,"&lt;="&amp;AW$7)-SUMIFS(Finance!163:163,Finance!$4:$4,"&lt;="&amp;AW$7))</f>
        <v>0</v>
      </c>
      <c r="AX38" s="5">
        <f ca="1">IF(AX$4="",0,SUMIFS(Finance!161:161,Finance!$4:$4,"&lt;="&amp;AX$7)-SUMIFS(Finance!163:163,Finance!$4:$4,"&lt;="&amp;AX$7))</f>
        <v>0</v>
      </c>
      <c r="AY38" s="5">
        <f ca="1">IF(AY$4="",0,SUMIFS(Finance!161:161,Finance!$4:$4,"&lt;="&amp;AY$7)-SUMIFS(Finance!163:163,Finance!$4:$4,"&lt;="&amp;AY$7))</f>
        <v>0</v>
      </c>
      <c r="AZ38" s="5">
        <f ca="1">IF(AZ$4="",0,SUMIFS(Finance!161:161,Finance!$4:$4,"&lt;="&amp;AZ$7)-SUMIFS(Finance!163:163,Finance!$4:$4,"&lt;="&amp;AZ$7))</f>
        <v>0</v>
      </c>
      <c r="BA38" s="5">
        <f ca="1">IF(BA$4="",0,SUMIFS(Finance!161:161,Finance!$4:$4,"&lt;="&amp;BA$7)-SUMIFS(Finance!163:163,Finance!$4:$4,"&lt;="&amp;BA$7))</f>
        <v>0</v>
      </c>
      <c r="BB38" s="5">
        <f ca="1">IF(BB$4="",0,SUMIFS(Finance!161:161,Finance!$4:$4,"&lt;="&amp;BB$7)-SUMIFS(Finance!163:163,Finance!$4:$4,"&lt;="&amp;BB$7))</f>
        <v>0</v>
      </c>
      <c r="BC38" s="5">
        <f ca="1">IF(BC$4="",0,SUMIFS(Finance!161:161,Finance!$4:$4,"&lt;="&amp;BC$7)-SUMIFS(Finance!163:163,Finance!$4:$4,"&lt;="&amp;BC$7))</f>
        <v>0</v>
      </c>
      <c r="BD38" s="5">
        <f ca="1">IF(BD$4="",0,SUMIFS(Finance!161:161,Finance!$4:$4,"&lt;="&amp;BD$7)-SUMIFS(Finance!163:163,Finance!$4:$4,"&lt;="&amp;BD$7))</f>
        <v>0</v>
      </c>
      <c r="BE38" s="5">
        <f ca="1">IF(BE$4="",0,SUMIFS(Finance!161:161,Finance!$4:$4,"&lt;="&amp;BE$7)-SUMIFS(Finance!163:163,Finance!$4:$4,"&lt;="&amp;BE$7))</f>
        <v>0</v>
      </c>
      <c r="BF38" s="5">
        <f ca="1">IF(BF$4="",0,SUMIFS(Finance!161:161,Finance!$4:$4,"&lt;="&amp;BF$7)-SUMIFS(Finance!163:163,Finance!$4:$4,"&lt;="&amp;BF$7))</f>
        <v>0</v>
      </c>
      <c r="BG38" s="5">
        <f ca="1">IF(BG$4="",0,SUMIFS(Finance!161:161,Finance!$4:$4,"&lt;="&amp;BG$7)-SUMIFS(Finance!163:163,Finance!$4:$4,"&lt;="&amp;BG$7))</f>
        <v>0</v>
      </c>
      <c r="BH38" s="5">
        <f ca="1">IF(BH$4="",0,SUMIFS(Finance!161:161,Finance!$4:$4,"&lt;="&amp;BH$7)-SUMIFS(Finance!163:163,Finance!$4:$4,"&lt;="&amp;BH$7))</f>
        <v>0</v>
      </c>
      <c r="BI38" s="5">
        <f ca="1">IF(BI$4="",0,SUMIFS(Finance!161:161,Finance!$4:$4,"&lt;="&amp;BI$7)-SUMIFS(Finance!163:163,Finance!$4:$4,"&lt;="&amp;BI$7))</f>
        <v>0</v>
      </c>
      <c r="BJ38" s="5">
        <f ca="1">IF(BJ$4="",0,SUMIFS(Finance!161:161,Finance!$4:$4,"&lt;="&amp;BJ$7)-SUMIFS(Finance!163:163,Finance!$4:$4,"&lt;="&amp;BJ$7))</f>
        <v>0</v>
      </c>
      <c r="BK38" s="5">
        <f ca="1">IF(BK$4="",0,SUMIFS(Finance!161:161,Finance!$4:$4,"&lt;="&amp;BK$7)-SUMIFS(Finance!163:163,Finance!$4:$4,"&lt;="&amp;BK$7))</f>
        <v>0</v>
      </c>
      <c r="BL38" s="5">
        <f ca="1">IF(BL$4="",0,SUMIFS(Finance!161:161,Finance!$4:$4,"&lt;="&amp;BL$7)-SUMIFS(Finance!163:163,Finance!$4:$4,"&lt;="&amp;BL$7))</f>
        <v>0</v>
      </c>
      <c r="BM38" s="5">
        <f ca="1">IF(BM$4="",0,SUMIFS(Finance!161:161,Finance!$4:$4,"&lt;="&amp;BM$7)-SUMIFS(Finance!163:163,Finance!$4:$4,"&lt;="&amp;BM$7))</f>
        <v>0</v>
      </c>
      <c r="BN38" s="5">
        <f ca="1">IF(BN$4="",0,SUMIFS(Finance!161:161,Finance!$4:$4,"&lt;="&amp;BN$7)-SUMIFS(Finance!163:163,Finance!$4:$4,"&lt;="&amp;BN$7))</f>
        <v>0</v>
      </c>
      <c r="BO38" s="5">
        <f ca="1">IF(BO$4="",0,SUMIFS(Finance!161:161,Finance!$4:$4,"&lt;="&amp;BO$7)-SUMIFS(Finance!163:163,Finance!$4:$4,"&lt;="&amp;BO$7))</f>
        <v>0</v>
      </c>
      <c r="BP38" s="5">
        <f ca="1">IF(BP$4="",0,SUMIFS(Finance!161:161,Finance!$4:$4,"&lt;="&amp;BP$7)-SUMIFS(Finance!163:163,Finance!$4:$4,"&lt;="&amp;BP$7))</f>
        <v>0</v>
      </c>
      <c r="BQ38" s="5">
        <f ca="1">IF(BQ$4="",0,SUMIFS(Finance!161:161,Finance!$4:$4,"&lt;="&amp;BQ$7)-SUMIFS(Finance!163:163,Finance!$4:$4,"&lt;="&amp;BQ$7))</f>
        <v>0</v>
      </c>
      <c r="BR38" s="5">
        <f ca="1">IF(BR$4="",0,SUMIFS(Finance!161:161,Finance!$4:$4,"&lt;="&amp;BR$7)-SUMIFS(Finance!163:163,Finance!$4:$4,"&lt;="&amp;BR$7))</f>
        <v>0</v>
      </c>
      <c r="BS38" s="5">
        <f ca="1">IF(BS$4="",0,SUMIFS(Finance!161:161,Finance!$4:$4,"&lt;="&amp;BS$7)-SUMIFS(Finance!163:163,Finance!$4:$4,"&lt;="&amp;BS$7))</f>
        <v>0</v>
      </c>
      <c r="BT38" s="5">
        <f ca="1">IF(BT$4="",0,SUMIFS(Finance!161:161,Finance!$4:$4,"&lt;="&amp;BT$7)-SUMIFS(Finance!163:163,Finance!$4:$4,"&lt;="&amp;BT$7))</f>
        <v>0</v>
      </c>
      <c r="BU38" s="5">
        <f ca="1">IF(BU$4="",0,SUMIFS(Finance!161:161,Finance!$4:$4,"&lt;="&amp;BU$7)-SUMIFS(Finance!163:163,Finance!$4:$4,"&lt;="&amp;BU$7))</f>
        <v>0</v>
      </c>
      <c r="BV38" s="5">
        <f ca="1">IF(BV$4="",0,SUMIFS(Finance!161:161,Finance!$4:$4,"&lt;="&amp;BV$7)-SUMIFS(Finance!163:163,Finance!$4:$4,"&lt;="&amp;BV$7))</f>
        <v>0</v>
      </c>
      <c r="BW38" s="5">
        <f ca="1">IF(BW$4="",0,SUMIFS(Finance!161:161,Finance!$4:$4,"&lt;="&amp;BW$7)-SUMIFS(Finance!163:163,Finance!$4:$4,"&lt;="&amp;BW$7))</f>
        <v>0</v>
      </c>
      <c r="BX38" s="5">
        <f ca="1">IF(BX$4="",0,SUMIFS(Finance!161:161,Finance!$4:$4,"&lt;="&amp;BX$7)-SUMIFS(Finance!163:163,Finance!$4:$4,"&lt;="&amp;BX$7))</f>
        <v>0</v>
      </c>
      <c r="BY38" s="5">
        <f ca="1">IF(BY$4="",0,SUMIFS(Finance!161:161,Finance!$4:$4,"&lt;="&amp;BY$7)-SUMIFS(Finance!163:163,Finance!$4:$4,"&lt;="&amp;BY$7))</f>
        <v>0</v>
      </c>
      <c r="BZ38" s="5">
        <f ca="1">IF(BZ$4="",0,SUMIFS(Finance!161:161,Finance!$4:$4,"&lt;="&amp;BZ$7)-SUMIFS(Finance!163:163,Finance!$4:$4,"&lt;="&amp;BZ$7))</f>
        <v>0</v>
      </c>
      <c r="CA38" s="5">
        <f ca="1">IF(CA$4="",0,SUMIFS(Finance!161:161,Finance!$4:$4,"&lt;="&amp;CA$7)-SUMIFS(Finance!163:163,Finance!$4:$4,"&lt;="&amp;CA$7))</f>
        <v>0</v>
      </c>
      <c r="CB38" s="5">
        <f ca="1">IF(CB$4="",0,SUMIFS(Finance!161:161,Finance!$4:$4,"&lt;="&amp;CB$7)-SUMIFS(Finance!163:163,Finance!$4:$4,"&lt;="&amp;CB$7))</f>
        <v>0</v>
      </c>
      <c r="CC38" s="5">
        <f ca="1">IF(CC$4="",0,SUMIFS(Finance!161:161,Finance!$4:$4,"&lt;="&amp;CC$7)-SUMIFS(Finance!163:163,Finance!$4:$4,"&lt;="&amp;CC$7))</f>
        <v>0</v>
      </c>
      <c r="CD38" s="5">
        <f ca="1">IF(CD$4="",0,SUMIFS(Finance!161:161,Finance!$4:$4,"&lt;="&amp;CD$7)-SUMIFS(Finance!163:163,Finance!$4:$4,"&lt;="&amp;CD$7))</f>
        <v>0</v>
      </c>
      <c r="CE38" s="5">
        <f ca="1">IF(CE$4="",0,SUMIFS(Finance!161:161,Finance!$4:$4,"&lt;="&amp;CE$7)-SUMIFS(Finance!163:163,Finance!$4:$4,"&lt;="&amp;CE$7))</f>
        <v>0</v>
      </c>
      <c r="CF38" s="5">
        <f ca="1">IF(CF$4="",0,SUMIFS(Finance!161:161,Finance!$4:$4,"&lt;="&amp;CF$7)-SUMIFS(Finance!163:163,Finance!$4:$4,"&lt;="&amp;CF$7))</f>
        <v>0</v>
      </c>
    </row>
    <row r="39" spans="2:84" x14ac:dyDescent="0.3">
      <c r="B39" s="13">
        <f>ROW()</f>
        <v>39</v>
      </c>
      <c r="H39" s="1" t="str">
        <f t="shared" si="9"/>
        <v>ПАССИВЫ</v>
      </c>
      <c r="I39" s="1" t="str">
        <f>Finance!I213</f>
        <v>Остаток долга по овердрафту</v>
      </c>
      <c r="M39" s="53" t="s">
        <v>18</v>
      </c>
      <c r="U39" s="5">
        <f t="shared" ca="1" si="6"/>
        <v>0</v>
      </c>
      <c r="X39" s="5">
        <f ca="1">IF(X$4="",0,SUMIFS(Finance!210:210,Finance!$4:$4,"&lt;="&amp;X$7)-SUMIFS(Finance!211:211,Finance!$4:$4,"&lt;="&amp;X$7))</f>
        <v>10680000</v>
      </c>
      <c r="Y39" s="5">
        <f ca="1">IF(Y$4="",0,SUMIFS(Finance!210:210,Finance!$4:$4,"&lt;="&amp;Y$7)-SUMIFS(Finance!211:211,Finance!$4:$4,"&lt;="&amp;Y$7))</f>
        <v>3698091.5970561802</v>
      </c>
      <c r="Z39" s="5">
        <f ca="1">IF(Z$4="",0,SUMIFS(Finance!210:210,Finance!$4:$4,"&lt;="&amp;Z$7)-SUMIFS(Finance!211:211,Finance!$4:$4,"&lt;="&amp;Z$7))</f>
        <v>0</v>
      </c>
      <c r="AA39" s="5">
        <f ca="1">IF(AA$4="",0,SUMIFS(Finance!210:210,Finance!$4:$4,"&lt;="&amp;AA$7)-SUMIFS(Finance!211:211,Finance!$4:$4,"&lt;="&amp;AA$7))</f>
        <v>0</v>
      </c>
      <c r="AB39" s="5">
        <f ca="1">IF(AB$4="",0,SUMIFS(Finance!210:210,Finance!$4:$4,"&lt;="&amp;AB$7)-SUMIFS(Finance!211:211,Finance!$4:$4,"&lt;="&amp;AB$7))</f>
        <v>0</v>
      </c>
      <c r="AC39" s="5">
        <f ca="1">IF(AC$4="",0,SUMIFS(Finance!210:210,Finance!$4:$4,"&lt;="&amp;AC$7)-SUMIFS(Finance!211:211,Finance!$4:$4,"&lt;="&amp;AC$7))</f>
        <v>0</v>
      </c>
      <c r="AD39" s="5">
        <f ca="1">IF(AD$4="",0,SUMIFS(Finance!210:210,Finance!$4:$4,"&lt;="&amp;AD$7)-SUMIFS(Finance!211:211,Finance!$4:$4,"&lt;="&amp;AD$7))</f>
        <v>0</v>
      </c>
      <c r="AE39" s="5">
        <f ca="1">IF(AE$4="",0,SUMIFS(Finance!210:210,Finance!$4:$4,"&lt;="&amp;AE$7)-SUMIFS(Finance!211:211,Finance!$4:$4,"&lt;="&amp;AE$7))</f>
        <v>0</v>
      </c>
      <c r="AF39" s="5">
        <f ca="1">IF(AF$4="",0,SUMIFS(Finance!210:210,Finance!$4:$4,"&lt;="&amp;AF$7)-SUMIFS(Finance!211:211,Finance!$4:$4,"&lt;="&amp;AF$7))</f>
        <v>0</v>
      </c>
      <c r="AG39" s="5">
        <f ca="1">IF(AG$4="",0,SUMIFS(Finance!210:210,Finance!$4:$4,"&lt;="&amp;AG$7)-SUMIFS(Finance!211:211,Finance!$4:$4,"&lt;="&amp;AG$7))</f>
        <v>0</v>
      </c>
      <c r="AH39" s="5">
        <f ca="1">IF(AH$4="",0,SUMIFS(Finance!210:210,Finance!$4:$4,"&lt;="&amp;AH$7)-SUMIFS(Finance!211:211,Finance!$4:$4,"&lt;="&amp;AH$7))</f>
        <v>0</v>
      </c>
      <c r="AI39" s="5">
        <f ca="1">IF(AI$4="",0,SUMIFS(Finance!210:210,Finance!$4:$4,"&lt;="&amp;AI$7)-SUMIFS(Finance!211:211,Finance!$4:$4,"&lt;="&amp;AI$7))</f>
        <v>0</v>
      </c>
      <c r="AJ39" s="5">
        <f ca="1">IF(AJ$4="",0,SUMIFS(Finance!210:210,Finance!$4:$4,"&lt;="&amp;AJ$7)-SUMIFS(Finance!211:211,Finance!$4:$4,"&lt;="&amp;AJ$7))</f>
        <v>0</v>
      </c>
      <c r="AK39" s="5">
        <f ca="1">IF(AK$4="",0,SUMIFS(Finance!210:210,Finance!$4:$4,"&lt;="&amp;AK$7)-SUMIFS(Finance!211:211,Finance!$4:$4,"&lt;="&amp;AK$7))</f>
        <v>0</v>
      </c>
      <c r="AL39" s="5">
        <f ca="1">IF(AL$4="",0,SUMIFS(Finance!210:210,Finance!$4:$4,"&lt;="&amp;AL$7)-SUMIFS(Finance!211:211,Finance!$4:$4,"&lt;="&amp;AL$7))</f>
        <v>0</v>
      </c>
      <c r="AM39" s="5">
        <f ca="1">IF(AM$4="",0,SUMIFS(Finance!210:210,Finance!$4:$4,"&lt;="&amp;AM$7)-SUMIFS(Finance!211:211,Finance!$4:$4,"&lt;="&amp;AM$7))</f>
        <v>0</v>
      </c>
      <c r="AN39" s="5">
        <f ca="1">IF(AN$4="",0,SUMIFS(Finance!210:210,Finance!$4:$4,"&lt;="&amp;AN$7)-SUMIFS(Finance!211:211,Finance!$4:$4,"&lt;="&amp;AN$7))</f>
        <v>0</v>
      </c>
      <c r="AO39" s="5">
        <f ca="1">IF(AO$4="",0,SUMIFS(Finance!210:210,Finance!$4:$4,"&lt;="&amp;AO$7)-SUMIFS(Finance!211:211,Finance!$4:$4,"&lt;="&amp;AO$7))</f>
        <v>0</v>
      </c>
      <c r="AP39" s="5">
        <f ca="1">IF(AP$4="",0,SUMIFS(Finance!210:210,Finance!$4:$4,"&lt;="&amp;AP$7)-SUMIFS(Finance!211:211,Finance!$4:$4,"&lt;="&amp;AP$7))</f>
        <v>0</v>
      </c>
      <c r="AQ39" s="5">
        <f ca="1">IF(AQ$4="",0,SUMIFS(Finance!210:210,Finance!$4:$4,"&lt;="&amp;AQ$7)-SUMIFS(Finance!211:211,Finance!$4:$4,"&lt;="&amp;AQ$7))</f>
        <v>0</v>
      </c>
      <c r="AR39" s="5">
        <f ca="1">IF(AR$4="",0,SUMIFS(Finance!210:210,Finance!$4:$4,"&lt;="&amp;AR$7)-SUMIFS(Finance!211:211,Finance!$4:$4,"&lt;="&amp;AR$7))</f>
        <v>0</v>
      </c>
      <c r="AS39" s="5">
        <f ca="1">IF(AS$4="",0,SUMIFS(Finance!210:210,Finance!$4:$4,"&lt;="&amp;AS$7)-SUMIFS(Finance!211:211,Finance!$4:$4,"&lt;="&amp;AS$7))</f>
        <v>0</v>
      </c>
      <c r="AT39" s="5">
        <f ca="1">IF(AT$4="",0,SUMIFS(Finance!210:210,Finance!$4:$4,"&lt;="&amp;AT$7)-SUMIFS(Finance!211:211,Finance!$4:$4,"&lt;="&amp;AT$7))</f>
        <v>0</v>
      </c>
      <c r="AU39" s="5">
        <f ca="1">IF(AU$4="",0,SUMIFS(Finance!210:210,Finance!$4:$4,"&lt;="&amp;AU$7)-SUMIFS(Finance!211:211,Finance!$4:$4,"&lt;="&amp;AU$7))</f>
        <v>0</v>
      </c>
      <c r="AV39" s="5">
        <f ca="1">IF(AV$4="",0,SUMIFS(Finance!210:210,Finance!$4:$4,"&lt;="&amp;AV$7)-SUMIFS(Finance!211:211,Finance!$4:$4,"&lt;="&amp;AV$7))</f>
        <v>0</v>
      </c>
      <c r="AW39" s="5">
        <f ca="1">IF(AW$4="",0,SUMIFS(Finance!210:210,Finance!$4:$4,"&lt;="&amp;AW$7)-SUMIFS(Finance!211:211,Finance!$4:$4,"&lt;="&amp;AW$7))</f>
        <v>0</v>
      </c>
      <c r="AX39" s="5">
        <f ca="1">IF(AX$4="",0,SUMIFS(Finance!210:210,Finance!$4:$4,"&lt;="&amp;AX$7)-SUMIFS(Finance!211:211,Finance!$4:$4,"&lt;="&amp;AX$7))</f>
        <v>0</v>
      </c>
      <c r="AY39" s="5">
        <f ca="1">IF(AY$4="",0,SUMIFS(Finance!210:210,Finance!$4:$4,"&lt;="&amp;AY$7)-SUMIFS(Finance!211:211,Finance!$4:$4,"&lt;="&amp;AY$7))</f>
        <v>0</v>
      </c>
      <c r="AZ39" s="5">
        <f ca="1">IF(AZ$4="",0,SUMIFS(Finance!210:210,Finance!$4:$4,"&lt;="&amp;AZ$7)-SUMIFS(Finance!211:211,Finance!$4:$4,"&lt;="&amp;AZ$7))</f>
        <v>0</v>
      </c>
      <c r="BA39" s="5">
        <f ca="1">IF(BA$4="",0,SUMIFS(Finance!210:210,Finance!$4:$4,"&lt;="&amp;BA$7)-SUMIFS(Finance!211:211,Finance!$4:$4,"&lt;="&amp;BA$7))</f>
        <v>0</v>
      </c>
      <c r="BB39" s="5">
        <f ca="1">IF(BB$4="",0,SUMIFS(Finance!210:210,Finance!$4:$4,"&lt;="&amp;BB$7)-SUMIFS(Finance!211:211,Finance!$4:$4,"&lt;="&amp;BB$7))</f>
        <v>0</v>
      </c>
      <c r="BC39" s="5">
        <f ca="1">IF(BC$4="",0,SUMIFS(Finance!210:210,Finance!$4:$4,"&lt;="&amp;BC$7)-SUMIFS(Finance!211:211,Finance!$4:$4,"&lt;="&amp;BC$7))</f>
        <v>0</v>
      </c>
      <c r="BD39" s="5">
        <f ca="1">IF(BD$4="",0,SUMIFS(Finance!210:210,Finance!$4:$4,"&lt;="&amp;BD$7)-SUMIFS(Finance!211:211,Finance!$4:$4,"&lt;="&amp;BD$7))</f>
        <v>0</v>
      </c>
      <c r="BE39" s="5">
        <f ca="1">IF(BE$4="",0,SUMIFS(Finance!210:210,Finance!$4:$4,"&lt;="&amp;BE$7)-SUMIFS(Finance!211:211,Finance!$4:$4,"&lt;="&amp;BE$7))</f>
        <v>0</v>
      </c>
      <c r="BF39" s="5">
        <f ca="1">IF(BF$4="",0,SUMIFS(Finance!210:210,Finance!$4:$4,"&lt;="&amp;BF$7)-SUMIFS(Finance!211:211,Finance!$4:$4,"&lt;="&amp;BF$7))</f>
        <v>0</v>
      </c>
      <c r="BG39" s="5">
        <f ca="1">IF(BG$4="",0,SUMIFS(Finance!210:210,Finance!$4:$4,"&lt;="&amp;BG$7)-SUMIFS(Finance!211:211,Finance!$4:$4,"&lt;="&amp;BG$7))</f>
        <v>0</v>
      </c>
      <c r="BH39" s="5">
        <f ca="1">IF(BH$4="",0,SUMIFS(Finance!210:210,Finance!$4:$4,"&lt;="&amp;BH$7)-SUMIFS(Finance!211:211,Finance!$4:$4,"&lt;="&amp;BH$7))</f>
        <v>0</v>
      </c>
      <c r="BI39" s="5">
        <f ca="1">IF(BI$4="",0,SUMIFS(Finance!210:210,Finance!$4:$4,"&lt;="&amp;BI$7)-SUMIFS(Finance!211:211,Finance!$4:$4,"&lt;="&amp;BI$7))</f>
        <v>0</v>
      </c>
      <c r="BJ39" s="5">
        <f ca="1">IF(BJ$4="",0,SUMIFS(Finance!210:210,Finance!$4:$4,"&lt;="&amp;BJ$7)-SUMIFS(Finance!211:211,Finance!$4:$4,"&lt;="&amp;BJ$7))</f>
        <v>0</v>
      </c>
      <c r="BK39" s="5">
        <f ca="1">IF(BK$4="",0,SUMIFS(Finance!210:210,Finance!$4:$4,"&lt;="&amp;BK$7)-SUMIFS(Finance!211:211,Finance!$4:$4,"&lt;="&amp;BK$7))</f>
        <v>0</v>
      </c>
      <c r="BL39" s="5">
        <f ca="1">IF(BL$4="",0,SUMIFS(Finance!210:210,Finance!$4:$4,"&lt;="&amp;BL$7)-SUMIFS(Finance!211:211,Finance!$4:$4,"&lt;="&amp;BL$7))</f>
        <v>0</v>
      </c>
      <c r="BM39" s="5">
        <f ca="1">IF(BM$4="",0,SUMIFS(Finance!210:210,Finance!$4:$4,"&lt;="&amp;BM$7)-SUMIFS(Finance!211:211,Finance!$4:$4,"&lt;="&amp;BM$7))</f>
        <v>0</v>
      </c>
      <c r="BN39" s="5">
        <f ca="1">IF(BN$4="",0,SUMIFS(Finance!210:210,Finance!$4:$4,"&lt;="&amp;BN$7)-SUMIFS(Finance!211:211,Finance!$4:$4,"&lt;="&amp;BN$7))</f>
        <v>0</v>
      </c>
      <c r="BO39" s="5">
        <f ca="1">IF(BO$4="",0,SUMIFS(Finance!210:210,Finance!$4:$4,"&lt;="&amp;BO$7)-SUMIFS(Finance!211:211,Finance!$4:$4,"&lt;="&amp;BO$7))</f>
        <v>0</v>
      </c>
      <c r="BP39" s="5">
        <f ca="1">IF(BP$4="",0,SUMIFS(Finance!210:210,Finance!$4:$4,"&lt;="&amp;BP$7)-SUMIFS(Finance!211:211,Finance!$4:$4,"&lt;="&amp;BP$7))</f>
        <v>0</v>
      </c>
      <c r="BQ39" s="5">
        <f ca="1">IF(BQ$4="",0,SUMIFS(Finance!210:210,Finance!$4:$4,"&lt;="&amp;BQ$7)-SUMIFS(Finance!211:211,Finance!$4:$4,"&lt;="&amp;BQ$7))</f>
        <v>0</v>
      </c>
      <c r="BR39" s="5">
        <f ca="1">IF(BR$4="",0,SUMIFS(Finance!210:210,Finance!$4:$4,"&lt;="&amp;BR$7)-SUMIFS(Finance!211:211,Finance!$4:$4,"&lt;="&amp;BR$7))</f>
        <v>0</v>
      </c>
      <c r="BS39" s="5">
        <f ca="1">IF(BS$4="",0,SUMIFS(Finance!210:210,Finance!$4:$4,"&lt;="&amp;BS$7)-SUMIFS(Finance!211:211,Finance!$4:$4,"&lt;="&amp;BS$7))</f>
        <v>0</v>
      </c>
      <c r="BT39" s="5">
        <f ca="1">IF(BT$4="",0,SUMIFS(Finance!210:210,Finance!$4:$4,"&lt;="&amp;BT$7)-SUMIFS(Finance!211:211,Finance!$4:$4,"&lt;="&amp;BT$7))</f>
        <v>0</v>
      </c>
      <c r="BU39" s="5">
        <f ca="1">IF(BU$4="",0,SUMIFS(Finance!210:210,Finance!$4:$4,"&lt;="&amp;BU$7)-SUMIFS(Finance!211:211,Finance!$4:$4,"&lt;="&amp;BU$7))</f>
        <v>0</v>
      </c>
      <c r="BV39" s="5">
        <f ca="1">IF(BV$4="",0,SUMIFS(Finance!210:210,Finance!$4:$4,"&lt;="&amp;BV$7)-SUMIFS(Finance!211:211,Finance!$4:$4,"&lt;="&amp;BV$7))</f>
        <v>0</v>
      </c>
      <c r="BW39" s="5">
        <f ca="1">IF(BW$4="",0,SUMIFS(Finance!210:210,Finance!$4:$4,"&lt;="&amp;BW$7)-SUMIFS(Finance!211:211,Finance!$4:$4,"&lt;="&amp;BW$7))</f>
        <v>0</v>
      </c>
      <c r="BX39" s="5">
        <f ca="1">IF(BX$4="",0,SUMIFS(Finance!210:210,Finance!$4:$4,"&lt;="&amp;BX$7)-SUMIFS(Finance!211:211,Finance!$4:$4,"&lt;="&amp;BX$7))</f>
        <v>0</v>
      </c>
      <c r="BY39" s="5">
        <f ca="1">IF(BY$4="",0,SUMIFS(Finance!210:210,Finance!$4:$4,"&lt;="&amp;BY$7)-SUMIFS(Finance!211:211,Finance!$4:$4,"&lt;="&amp;BY$7))</f>
        <v>0</v>
      </c>
      <c r="BZ39" s="5">
        <f ca="1">IF(BZ$4="",0,SUMIFS(Finance!210:210,Finance!$4:$4,"&lt;="&amp;BZ$7)-SUMIFS(Finance!211:211,Finance!$4:$4,"&lt;="&amp;BZ$7))</f>
        <v>0</v>
      </c>
      <c r="CA39" s="5">
        <f ca="1">IF(CA$4="",0,SUMIFS(Finance!210:210,Finance!$4:$4,"&lt;="&amp;CA$7)-SUMIFS(Finance!211:211,Finance!$4:$4,"&lt;="&amp;CA$7))</f>
        <v>0</v>
      </c>
      <c r="CB39" s="5">
        <f ca="1">IF(CB$4="",0,SUMIFS(Finance!210:210,Finance!$4:$4,"&lt;="&amp;CB$7)-SUMIFS(Finance!211:211,Finance!$4:$4,"&lt;="&amp;CB$7))</f>
        <v>0</v>
      </c>
      <c r="CC39" s="5">
        <f ca="1">IF(CC$4="",0,SUMIFS(Finance!210:210,Finance!$4:$4,"&lt;="&amp;CC$7)-SUMIFS(Finance!211:211,Finance!$4:$4,"&lt;="&amp;CC$7))</f>
        <v>0</v>
      </c>
      <c r="CD39" s="5">
        <f ca="1">IF(CD$4="",0,SUMIFS(Finance!210:210,Finance!$4:$4,"&lt;="&amp;CD$7)-SUMIFS(Finance!211:211,Finance!$4:$4,"&lt;="&amp;CD$7))</f>
        <v>0</v>
      </c>
      <c r="CE39" s="5">
        <f ca="1">IF(CE$4="",0,SUMIFS(Finance!210:210,Finance!$4:$4,"&lt;="&amp;CE$7)-SUMIFS(Finance!211:211,Finance!$4:$4,"&lt;="&amp;CE$7))</f>
        <v>0</v>
      </c>
      <c r="CF39" s="5">
        <f ca="1">IF(CF$4="",0,SUMIFS(Finance!210:210,Finance!$4:$4,"&lt;="&amp;CF$7)-SUMIFS(Finance!211:211,Finance!$4:$4,"&lt;="&amp;CF$7))</f>
        <v>0</v>
      </c>
    </row>
    <row r="40" spans="2:84" x14ac:dyDescent="0.3">
      <c r="B40" s="13">
        <f>ROW()</f>
        <v>40</v>
      </c>
      <c r="H40" s="1" t="str">
        <f t="shared" si="9"/>
        <v>ПАССИВЫ</v>
      </c>
      <c r="I40" s="1" t="s">
        <v>438</v>
      </c>
      <c r="M40" s="53" t="s">
        <v>18</v>
      </c>
      <c r="U40" s="5">
        <f t="shared" ca="1" si="6"/>
        <v>0</v>
      </c>
      <c r="X40" s="5">
        <f ca="1">IF(X$4="",0,SUMIFS(Finance!214:214,Finance!$4:$4,"&lt;="&amp;X$7)-SUMIFS(Finance!215:215,Finance!$4:$4,"&lt;="&amp;X$7))</f>
        <v>227465</v>
      </c>
      <c r="Y40" s="5">
        <f ca="1">IF(Y$4="",0,SUMIFS(Finance!214:214,Finance!$4:$4,"&lt;="&amp;Y$7)-SUMIFS(Finance!215:215,Finance!$4:$4,"&lt;="&amp;Y$7))</f>
        <v>0</v>
      </c>
      <c r="Z40" s="5">
        <f ca="1">IF(Z$4="",0,SUMIFS(Finance!214:214,Finance!$4:$4,"&lt;="&amp;Z$7)-SUMIFS(Finance!215:215,Finance!$4:$4,"&lt;="&amp;Z$7))</f>
        <v>0</v>
      </c>
      <c r="AA40" s="5">
        <f ca="1">IF(AA$4="",0,SUMIFS(Finance!214:214,Finance!$4:$4,"&lt;="&amp;AA$7)-SUMIFS(Finance!215:215,Finance!$4:$4,"&lt;="&amp;AA$7))</f>
        <v>0</v>
      </c>
      <c r="AB40" s="5">
        <f ca="1">IF(AB$4="",0,SUMIFS(Finance!214:214,Finance!$4:$4,"&lt;="&amp;AB$7)-SUMIFS(Finance!215:215,Finance!$4:$4,"&lt;="&amp;AB$7))</f>
        <v>0</v>
      </c>
      <c r="AC40" s="5">
        <f ca="1">IF(AC$4="",0,SUMIFS(Finance!214:214,Finance!$4:$4,"&lt;="&amp;AC$7)-SUMIFS(Finance!215:215,Finance!$4:$4,"&lt;="&amp;AC$7))</f>
        <v>0</v>
      </c>
      <c r="AD40" s="5">
        <f ca="1">IF(AD$4="",0,SUMIFS(Finance!214:214,Finance!$4:$4,"&lt;="&amp;AD$7)-SUMIFS(Finance!215:215,Finance!$4:$4,"&lt;="&amp;AD$7))</f>
        <v>0</v>
      </c>
      <c r="AE40" s="5">
        <f ca="1">IF(AE$4="",0,SUMIFS(Finance!214:214,Finance!$4:$4,"&lt;="&amp;AE$7)-SUMIFS(Finance!215:215,Finance!$4:$4,"&lt;="&amp;AE$7))</f>
        <v>0</v>
      </c>
      <c r="AF40" s="5">
        <f ca="1">IF(AF$4="",0,SUMIFS(Finance!214:214,Finance!$4:$4,"&lt;="&amp;AF$7)-SUMIFS(Finance!215:215,Finance!$4:$4,"&lt;="&amp;AF$7))</f>
        <v>0</v>
      </c>
      <c r="AG40" s="5">
        <f ca="1">IF(AG$4="",0,SUMIFS(Finance!214:214,Finance!$4:$4,"&lt;="&amp;AG$7)-SUMIFS(Finance!215:215,Finance!$4:$4,"&lt;="&amp;AG$7))</f>
        <v>0</v>
      </c>
      <c r="AH40" s="5">
        <f ca="1">IF(AH$4="",0,SUMIFS(Finance!214:214,Finance!$4:$4,"&lt;="&amp;AH$7)-SUMIFS(Finance!215:215,Finance!$4:$4,"&lt;="&amp;AH$7))</f>
        <v>0</v>
      </c>
      <c r="AI40" s="5">
        <f ca="1">IF(AI$4="",0,SUMIFS(Finance!214:214,Finance!$4:$4,"&lt;="&amp;AI$7)-SUMIFS(Finance!215:215,Finance!$4:$4,"&lt;="&amp;AI$7))</f>
        <v>0</v>
      </c>
      <c r="AJ40" s="5">
        <f ca="1">IF(AJ$4="",0,SUMIFS(Finance!214:214,Finance!$4:$4,"&lt;="&amp;AJ$7)-SUMIFS(Finance!215:215,Finance!$4:$4,"&lt;="&amp;AJ$7))</f>
        <v>0</v>
      </c>
      <c r="AK40" s="5">
        <f ca="1">IF(AK$4="",0,SUMIFS(Finance!214:214,Finance!$4:$4,"&lt;="&amp;AK$7)-SUMIFS(Finance!215:215,Finance!$4:$4,"&lt;="&amp;AK$7))</f>
        <v>0</v>
      </c>
      <c r="AL40" s="5">
        <f ca="1">IF(AL$4="",0,SUMIFS(Finance!214:214,Finance!$4:$4,"&lt;="&amp;AL$7)-SUMIFS(Finance!215:215,Finance!$4:$4,"&lt;="&amp;AL$7))</f>
        <v>0</v>
      </c>
      <c r="AM40" s="5">
        <f ca="1">IF(AM$4="",0,SUMIFS(Finance!214:214,Finance!$4:$4,"&lt;="&amp;AM$7)-SUMIFS(Finance!215:215,Finance!$4:$4,"&lt;="&amp;AM$7))</f>
        <v>0</v>
      </c>
      <c r="AN40" s="5">
        <f ca="1">IF(AN$4="",0,SUMIFS(Finance!214:214,Finance!$4:$4,"&lt;="&amp;AN$7)-SUMIFS(Finance!215:215,Finance!$4:$4,"&lt;="&amp;AN$7))</f>
        <v>0</v>
      </c>
      <c r="AO40" s="5">
        <f ca="1">IF(AO$4="",0,SUMIFS(Finance!214:214,Finance!$4:$4,"&lt;="&amp;AO$7)-SUMIFS(Finance!215:215,Finance!$4:$4,"&lt;="&amp;AO$7))</f>
        <v>0</v>
      </c>
      <c r="AP40" s="5">
        <f ca="1">IF(AP$4="",0,SUMIFS(Finance!214:214,Finance!$4:$4,"&lt;="&amp;AP$7)-SUMIFS(Finance!215:215,Finance!$4:$4,"&lt;="&amp;AP$7))</f>
        <v>0</v>
      </c>
      <c r="AQ40" s="5">
        <f ca="1">IF(AQ$4="",0,SUMIFS(Finance!214:214,Finance!$4:$4,"&lt;="&amp;AQ$7)-SUMIFS(Finance!215:215,Finance!$4:$4,"&lt;="&amp;AQ$7))</f>
        <v>0</v>
      </c>
      <c r="AR40" s="5">
        <f ca="1">IF(AR$4="",0,SUMIFS(Finance!214:214,Finance!$4:$4,"&lt;="&amp;AR$7)-SUMIFS(Finance!215:215,Finance!$4:$4,"&lt;="&amp;AR$7))</f>
        <v>0</v>
      </c>
      <c r="AS40" s="5">
        <f ca="1">IF(AS$4="",0,SUMIFS(Finance!214:214,Finance!$4:$4,"&lt;="&amp;AS$7)-SUMIFS(Finance!215:215,Finance!$4:$4,"&lt;="&amp;AS$7))</f>
        <v>0</v>
      </c>
      <c r="AT40" s="5">
        <f ca="1">IF(AT$4="",0,SUMIFS(Finance!214:214,Finance!$4:$4,"&lt;="&amp;AT$7)-SUMIFS(Finance!215:215,Finance!$4:$4,"&lt;="&amp;AT$7))</f>
        <v>0</v>
      </c>
      <c r="AU40" s="5">
        <f ca="1">IF(AU$4="",0,SUMIFS(Finance!214:214,Finance!$4:$4,"&lt;="&amp;AU$7)-SUMIFS(Finance!215:215,Finance!$4:$4,"&lt;="&amp;AU$7))</f>
        <v>0</v>
      </c>
      <c r="AV40" s="5">
        <f ca="1">IF(AV$4="",0,SUMIFS(Finance!214:214,Finance!$4:$4,"&lt;="&amp;AV$7)-SUMIFS(Finance!215:215,Finance!$4:$4,"&lt;="&amp;AV$7))</f>
        <v>0</v>
      </c>
      <c r="AW40" s="5">
        <f ca="1">IF(AW$4="",0,SUMIFS(Finance!214:214,Finance!$4:$4,"&lt;="&amp;AW$7)-SUMIFS(Finance!215:215,Finance!$4:$4,"&lt;="&amp;AW$7))</f>
        <v>0</v>
      </c>
      <c r="AX40" s="5">
        <f ca="1">IF(AX$4="",0,SUMIFS(Finance!214:214,Finance!$4:$4,"&lt;="&amp;AX$7)-SUMIFS(Finance!215:215,Finance!$4:$4,"&lt;="&amp;AX$7))</f>
        <v>0</v>
      </c>
      <c r="AY40" s="5">
        <f ca="1">IF(AY$4="",0,SUMIFS(Finance!214:214,Finance!$4:$4,"&lt;="&amp;AY$7)-SUMIFS(Finance!215:215,Finance!$4:$4,"&lt;="&amp;AY$7))</f>
        <v>0</v>
      </c>
      <c r="AZ40" s="5">
        <f ca="1">IF(AZ$4="",0,SUMIFS(Finance!214:214,Finance!$4:$4,"&lt;="&amp;AZ$7)-SUMIFS(Finance!215:215,Finance!$4:$4,"&lt;="&amp;AZ$7))</f>
        <v>0</v>
      </c>
      <c r="BA40" s="5">
        <f ca="1">IF(BA$4="",0,SUMIFS(Finance!214:214,Finance!$4:$4,"&lt;="&amp;BA$7)-SUMIFS(Finance!215:215,Finance!$4:$4,"&lt;="&amp;BA$7))</f>
        <v>0</v>
      </c>
      <c r="BB40" s="5">
        <f ca="1">IF(BB$4="",0,SUMIFS(Finance!214:214,Finance!$4:$4,"&lt;="&amp;BB$7)-SUMIFS(Finance!215:215,Finance!$4:$4,"&lt;="&amp;BB$7))</f>
        <v>0</v>
      </c>
      <c r="BC40" s="5">
        <f ca="1">IF(BC$4="",0,SUMIFS(Finance!214:214,Finance!$4:$4,"&lt;="&amp;BC$7)-SUMIFS(Finance!215:215,Finance!$4:$4,"&lt;="&amp;BC$7))</f>
        <v>0</v>
      </c>
      <c r="BD40" s="5">
        <f ca="1">IF(BD$4="",0,SUMIFS(Finance!214:214,Finance!$4:$4,"&lt;="&amp;BD$7)-SUMIFS(Finance!215:215,Finance!$4:$4,"&lt;="&amp;BD$7))</f>
        <v>0</v>
      </c>
      <c r="BE40" s="5">
        <f ca="1">IF(BE$4="",0,SUMIFS(Finance!214:214,Finance!$4:$4,"&lt;="&amp;BE$7)-SUMIFS(Finance!215:215,Finance!$4:$4,"&lt;="&amp;BE$7))</f>
        <v>0</v>
      </c>
      <c r="BF40" s="5">
        <f ca="1">IF(BF$4="",0,SUMIFS(Finance!214:214,Finance!$4:$4,"&lt;="&amp;BF$7)-SUMIFS(Finance!215:215,Finance!$4:$4,"&lt;="&amp;BF$7))</f>
        <v>0</v>
      </c>
      <c r="BG40" s="5">
        <f ca="1">IF(BG$4="",0,SUMIFS(Finance!214:214,Finance!$4:$4,"&lt;="&amp;BG$7)-SUMIFS(Finance!215:215,Finance!$4:$4,"&lt;="&amp;BG$7))</f>
        <v>0</v>
      </c>
      <c r="BH40" s="5">
        <f ca="1">IF(BH$4="",0,SUMIFS(Finance!214:214,Finance!$4:$4,"&lt;="&amp;BH$7)-SUMIFS(Finance!215:215,Finance!$4:$4,"&lt;="&amp;BH$7))</f>
        <v>0</v>
      </c>
      <c r="BI40" s="5">
        <f ca="1">IF(BI$4="",0,SUMIFS(Finance!214:214,Finance!$4:$4,"&lt;="&amp;BI$7)-SUMIFS(Finance!215:215,Finance!$4:$4,"&lt;="&amp;BI$7))</f>
        <v>0</v>
      </c>
      <c r="BJ40" s="5">
        <f ca="1">IF(BJ$4="",0,SUMIFS(Finance!214:214,Finance!$4:$4,"&lt;="&amp;BJ$7)-SUMIFS(Finance!215:215,Finance!$4:$4,"&lt;="&amp;BJ$7))</f>
        <v>0</v>
      </c>
      <c r="BK40" s="5">
        <f ca="1">IF(BK$4="",0,SUMIFS(Finance!214:214,Finance!$4:$4,"&lt;="&amp;BK$7)-SUMIFS(Finance!215:215,Finance!$4:$4,"&lt;="&amp;BK$7))</f>
        <v>0</v>
      </c>
      <c r="BL40" s="5">
        <f ca="1">IF(BL$4="",0,SUMIFS(Finance!214:214,Finance!$4:$4,"&lt;="&amp;BL$7)-SUMIFS(Finance!215:215,Finance!$4:$4,"&lt;="&amp;BL$7))</f>
        <v>0</v>
      </c>
      <c r="BM40" s="5">
        <f ca="1">IF(BM$4="",0,SUMIFS(Finance!214:214,Finance!$4:$4,"&lt;="&amp;BM$7)-SUMIFS(Finance!215:215,Finance!$4:$4,"&lt;="&amp;BM$7))</f>
        <v>0</v>
      </c>
      <c r="BN40" s="5">
        <f ca="1">IF(BN$4="",0,SUMIFS(Finance!214:214,Finance!$4:$4,"&lt;="&amp;BN$7)-SUMIFS(Finance!215:215,Finance!$4:$4,"&lt;="&amp;BN$7))</f>
        <v>0</v>
      </c>
      <c r="BO40" s="5">
        <f ca="1">IF(BO$4="",0,SUMIFS(Finance!214:214,Finance!$4:$4,"&lt;="&amp;BO$7)-SUMIFS(Finance!215:215,Finance!$4:$4,"&lt;="&amp;BO$7))</f>
        <v>0</v>
      </c>
      <c r="BP40" s="5">
        <f ca="1">IF(BP$4="",0,SUMIFS(Finance!214:214,Finance!$4:$4,"&lt;="&amp;BP$7)-SUMIFS(Finance!215:215,Finance!$4:$4,"&lt;="&amp;BP$7))</f>
        <v>0</v>
      </c>
      <c r="BQ40" s="5">
        <f ca="1">IF(BQ$4="",0,SUMIFS(Finance!214:214,Finance!$4:$4,"&lt;="&amp;BQ$7)-SUMIFS(Finance!215:215,Finance!$4:$4,"&lt;="&amp;BQ$7))</f>
        <v>0</v>
      </c>
      <c r="BR40" s="5">
        <f ca="1">IF(BR$4="",0,SUMIFS(Finance!214:214,Finance!$4:$4,"&lt;="&amp;BR$7)-SUMIFS(Finance!215:215,Finance!$4:$4,"&lt;="&amp;BR$7))</f>
        <v>0</v>
      </c>
      <c r="BS40" s="5">
        <f ca="1">IF(BS$4="",0,SUMIFS(Finance!214:214,Finance!$4:$4,"&lt;="&amp;BS$7)-SUMIFS(Finance!215:215,Finance!$4:$4,"&lt;="&amp;BS$7))</f>
        <v>0</v>
      </c>
      <c r="BT40" s="5">
        <f ca="1">IF(BT$4="",0,SUMIFS(Finance!214:214,Finance!$4:$4,"&lt;="&amp;BT$7)-SUMIFS(Finance!215:215,Finance!$4:$4,"&lt;="&amp;BT$7))</f>
        <v>0</v>
      </c>
      <c r="BU40" s="5">
        <f ca="1">IF(BU$4="",0,SUMIFS(Finance!214:214,Finance!$4:$4,"&lt;="&amp;BU$7)-SUMIFS(Finance!215:215,Finance!$4:$4,"&lt;="&amp;BU$7))</f>
        <v>0</v>
      </c>
      <c r="BV40" s="5">
        <f ca="1">IF(BV$4="",0,SUMIFS(Finance!214:214,Finance!$4:$4,"&lt;="&amp;BV$7)-SUMIFS(Finance!215:215,Finance!$4:$4,"&lt;="&amp;BV$7))</f>
        <v>0</v>
      </c>
      <c r="BW40" s="5">
        <f ca="1">IF(BW$4="",0,SUMIFS(Finance!214:214,Finance!$4:$4,"&lt;="&amp;BW$7)-SUMIFS(Finance!215:215,Finance!$4:$4,"&lt;="&amp;BW$7))</f>
        <v>0</v>
      </c>
      <c r="BX40" s="5">
        <f ca="1">IF(BX$4="",0,SUMIFS(Finance!214:214,Finance!$4:$4,"&lt;="&amp;BX$7)-SUMIFS(Finance!215:215,Finance!$4:$4,"&lt;="&amp;BX$7))</f>
        <v>0</v>
      </c>
      <c r="BY40" s="5">
        <f ca="1">IF(BY$4="",0,SUMIFS(Finance!214:214,Finance!$4:$4,"&lt;="&amp;BY$7)-SUMIFS(Finance!215:215,Finance!$4:$4,"&lt;="&amp;BY$7))</f>
        <v>0</v>
      </c>
      <c r="BZ40" s="5">
        <f ca="1">IF(BZ$4="",0,SUMIFS(Finance!214:214,Finance!$4:$4,"&lt;="&amp;BZ$7)-SUMIFS(Finance!215:215,Finance!$4:$4,"&lt;="&amp;BZ$7))</f>
        <v>0</v>
      </c>
      <c r="CA40" s="5">
        <f ca="1">IF(CA$4="",0,SUMIFS(Finance!214:214,Finance!$4:$4,"&lt;="&amp;CA$7)-SUMIFS(Finance!215:215,Finance!$4:$4,"&lt;="&amp;CA$7))</f>
        <v>0</v>
      </c>
      <c r="CB40" s="5">
        <f ca="1">IF(CB$4="",0,SUMIFS(Finance!214:214,Finance!$4:$4,"&lt;="&amp;CB$7)-SUMIFS(Finance!215:215,Finance!$4:$4,"&lt;="&amp;CB$7))</f>
        <v>0</v>
      </c>
      <c r="CC40" s="5">
        <f ca="1">IF(CC$4="",0,SUMIFS(Finance!214:214,Finance!$4:$4,"&lt;="&amp;CC$7)-SUMIFS(Finance!215:215,Finance!$4:$4,"&lt;="&amp;CC$7))</f>
        <v>0</v>
      </c>
      <c r="CD40" s="5">
        <f ca="1">IF(CD$4="",0,SUMIFS(Finance!214:214,Finance!$4:$4,"&lt;="&amp;CD$7)-SUMIFS(Finance!215:215,Finance!$4:$4,"&lt;="&amp;CD$7))</f>
        <v>0</v>
      </c>
      <c r="CE40" s="5">
        <f ca="1">IF(CE$4="",0,SUMIFS(Finance!214:214,Finance!$4:$4,"&lt;="&amp;CE$7)-SUMIFS(Finance!215:215,Finance!$4:$4,"&lt;="&amp;CE$7))</f>
        <v>0</v>
      </c>
      <c r="CF40" s="5">
        <f ca="1">IF(CF$4="",0,SUMIFS(Finance!214:214,Finance!$4:$4,"&lt;="&amp;CF$7)-SUMIFS(Finance!215:215,Finance!$4:$4,"&lt;="&amp;CF$7))</f>
        <v>0</v>
      </c>
    </row>
    <row r="41" spans="2:84" x14ac:dyDescent="0.3">
      <c r="B41" s="13">
        <f>ROW()</f>
        <v>41</v>
      </c>
      <c r="H41" s="1" t="str">
        <f t="shared" si="9"/>
        <v>ПАССИВЫ</v>
      </c>
      <c r="I41" s="1" t="str">
        <f>CapEx!J321</f>
        <v>Авансы полученные</v>
      </c>
      <c r="M41" s="53" t="s">
        <v>18</v>
      </c>
      <c r="U41" s="5">
        <f t="shared" ca="1" si="6"/>
        <v>13374665.197925568</v>
      </c>
      <c r="X41" s="5">
        <f ca="1">IF(X$4="",0,IF(SUMIFS(Model!73:73,Model!$4:$4,"&lt;="&amp;X$7)-SUMIFS(Model!344:344,Model!$4:$4,"&lt;="&amp;X$7)&lt;=0,-(SUMIFS(Model!73:73,Model!$4:$4,"&lt;="&amp;X$7)-SUMIFS(Model!344:344,Model!$4:$4,"&lt;="&amp;X$7)),0))</f>
        <v>0</v>
      </c>
      <c r="Y41" s="5">
        <f ca="1">IF(Y$4="",0,IF(SUMIFS(Model!73:73,Model!$4:$4,"&lt;="&amp;Y$7)-SUMIFS(Model!344:344,Model!$4:$4,"&lt;="&amp;Y$7)&lt;=0,-(SUMIFS(Model!73:73,Model!$4:$4,"&lt;="&amp;Y$7)-SUMIFS(Model!344:344,Model!$4:$4,"&lt;="&amp;Y$7)),0))</f>
        <v>7433783.1941057742</v>
      </c>
      <c r="Z41" s="5">
        <f ca="1">IF(Z$4="",0,IF(SUMIFS(Model!73:73,Model!$4:$4,"&lt;="&amp;Z$7)-SUMIFS(Model!344:344,Model!$4:$4,"&lt;="&amp;Z$7)&lt;=0,-(SUMIFS(Model!73:73,Model!$4:$4,"&lt;="&amp;Z$7)-SUMIFS(Model!344:344,Model!$4:$4,"&lt;="&amp;Z$7)),0))</f>
        <v>12259685.693230033</v>
      </c>
      <c r="AA41" s="5">
        <f ca="1">IF(AA$4="",0,IF(SUMIFS(Model!73:73,Model!$4:$4,"&lt;="&amp;AA$7)-SUMIFS(Model!344:344,Model!$4:$4,"&lt;="&amp;AA$7)&lt;=0,-(SUMIFS(Model!73:73,Model!$4:$4,"&lt;="&amp;AA$7)-SUMIFS(Model!344:344,Model!$4:$4,"&lt;="&amp;AA$7)),0))</f>
        <v>12805045.551607609</v>
      </c>
      <c r="AB41" s="5">
        <f ca="1">IF(AB$4="",0,IF(SUMIFS(Model!73:73,Model!$4:$4,"&lt;="&amp;AB$7)-SUMIFS(Model!344:344,Model!$4:$4,"&lt;="&amp;AB$7)&lt;=0,-(SUMIFS(Model!73:73,Model!$4:$4,"&lt;="&amp;AB$7)-SUMIFS(Model!344:344,Model!$4:$4,"&lt;="&amp;AB$7)),0))</f>
        <v>13374665.197925568</v>
      </c>
      <c r="AC41" s="5">
        <f ca="1">IF(AC$4="",0,IF(SUMIFS(Model!73:73,Model!$4:$4,"&lt;="&amp;AC$7)-SUMIFS(Model!344:344,Model!$4:$4,"&lt;="&amp;AC$7)&lt;=0,-(SUMIFS(Model!73:73,Model!$4:$4,"&lt;="&amp;AC$7)-SUMIFS(Model!344:344,Model!$4:$4,"&lt;="&amp;AC$7)),0))</f>
        <v>0</v>
      </c>
      <c r="AD41" s="5">
        <f ca="1">IF(AD$4="",0,IF(SUMIFS(Model!73:73,Model!$4:$4,"&lt;="&amp;AD$7)-SUMIFS(Model!344:344,Model!$4:$4,"&lt;="&amp;AD$7)&lt;=0,-(SUMIFS(Model!73:73,Model!$4:$4,"&lt;="&amp;AD$7)-SUMIFS(Model!344:344,Model!$4:$4,"&lt;="&amp;AD$7)),0))</f>
        <v>0</v>
      </c>
      <c r="AE41" s="5">
        <f ca="1">IF(AE$4="",0,IF(SUMIFS(Model!73:73,Model!$4:$4,"&lt;="&amp;AE$7)-SUMIFS(Model!344:344,Model!$4:$4,"&lt;="&amp;AE$7)&lt;=0,-(SUMIFS(Model!73:73,Model!$4:$4,"&lt;="&amp;AE$7)-SUMIFS(Model!344:344,Model!$4:$4,"&lt;="&amp;AE$7)),0))</f>
        <v>0</v>
      </c>
      <c r="AF41" s="5">
        <f ca="1">IF(AF$4="",0,IF(SUMIFS(Model!73:73,Model!$4:$4,"&lt;="&amp;AF$7)-SUMIFS(Model!344:344,Model!$4:$4,"&lt;="&amp;AF$7)&lt;=0,-(SUMIFS(Model!73:73,Model!$4:$4,"&lt;="&amp;AF$7)-SUMIFS(Model!344:344,Model!$4:$4,"&lt;="&amp;AF$7)),0))</f>
        <v>0</v>
      </c>
      <c r="AG41" s="5">
        <f ca="1">IF(AG$4="",0,IF(SUMIFS(Model!73:73,Model!$4:$4,"&lt;="&amp;AG$7)-SUMIFS(Model!344:344,Model!$4:$4,"&lt;="&amp;AG$7)&lt;=0,-(SUMIFS(Model!73:73,Model!$4:$4,"&lt;="&amp;AG$7)-SUMIFS(Model!344:344,Model!$4:$4,"&lt;="&amp;AG$7)),0))</f>
        <v>0</v>
      </c>
      <c r="AH41" s="5">
        <f ca="1">IF(AH$4="",0,IF(SUMIFS(Model!73:73,Model!$4:$4,"&lt;="&amp;AH$7)-SUMIFS(Model!344:344,Model!$4:$4,"&lt;="&amp;AH$7)&lt;=0,-(SUMIFS(Model!73:73,Model!$4:$4,"&lt;="&amp;AH$7)-SUMIFS(Model!344:344,Model!$4:$4,"&lt;="&amp;AH$7)),0))</f>
        <v>0</v>
      </c>
      <c r="AI41" s="5">
        <f ca="1">IF(AI$4="",0,IF(SUMIFS(Model!73:73,Model!$4:$4,"&lt;="&amp;AI$7)-SUMIFS(Model!344:344,Model!$4:$4,"&lt;="&amp;AI$7)&lt;=0,-(SUMIFS(Model!73:73,Model!$4:$4,"&lt;="&amp;AI$7)-SUMIFS(Model!344:344,Model!$4:$4,"&lt;="&amp;AI$7)),0))</f>
        <v>0</v>
      </c>
      <c r="AJ41" s="5">
        <f ca="1">IF(AJ$4="",0,IF(SUMIFS(Model!73:73,Model!$4:$4,"&lt;="&amp;AJ$7)-SUMIFS(Model!344:344,Model!$4:$4,"&lt;="&amp;AJ$7)&lt;=0,-(SUMIFS(Model!73:73,Model!$4:$4,"&lt;="&amp;AJ$7)-SUMIFS(Model!344:344,Model!$4:$4,"&lt;="&amp;AJ$7)),0))</f>
        <v>0</v>
      </c>
      <c r="AK41" s="5">
        <f ca="1">IF(AK$4="",0,IF(SUMIFS(Model!73:73,Model!$4:$4,"&lt;="&amp;AK$7)-SUMIFS(Model!344:344,Model!$4:$4,"&lt;="&amp;AK$7)&lt;=0,-(SUMIFS(Model!73:73,Model!$4:$4,"&lt;="&amp;AK$7)-SUMIFS(Model!344:344,Model!$4:$4,"&lt;="&amp;AK$7)),0))</f>
        <v>0</v>
      </c>
      <c r="AL41" s="5">
        <f ca="1">IF(AL$4="",0,IF(SUMIFS(Model!73:73,Model!$4:$4,"&lt;="&amp;AL$7)-SUMIFS(Model!344:344,Model!$4:$4,"&lt;="&amp;AL$7)&lt;=0,-(SUMIFS(Model!73:73,Model!$4:$4,"&lt;="&amp;AL$7)-SUMIFS(Model!344:344,Model!$4:$4,"&lt;="&amp;AL$7)),0))</f>
        <v>0</v>
      </c>
      <c r="AM41" s="5">
        <f ca="1">IF(AM$4="",0,IF(SUMIFS(Model!73:73,Model!$4:$4,"&lt;="&amp;AM$7)-SUMIFS(Model!344:344,Model!$4:$4,"&lt;="&amp;AM$7)&lt;=0,-(SUMIFS(Model!73:73,Model!$4:$4,"&lt;="&amp;AM$7)-SUMIFS(Model!344:344,Model!$4:$4,"&lt;="&amp;AM$7)),0))</f>
        <v>0</v>
      </c>
      <c r="AN41" s="5">
        <f ca="1">IF(AN$4="",0,IF(SUMIFS(Model!73:73,Model!$4:$4,"&lt;="&amp;AN$7)-SUMIFS(Model!344:344,Model!$4:$4,"&lt;="&amp;AN$7)&lt;=0,-(SUMIFS(Model!73:73,Model!$4:$4,"&lt;="&amp;AN$7)-SUMIFS(Model!344:344,Model!$4:$4,"&lt;="&amp;AN$7)),0))</f>
        <v>0</v>
      </c>
      <c r="AO41" s="5">
        <f ca="1">IF(AO$4="",0,IF(SUMIFS(Model!73:73,Model!$4:$4,"&lt;="&amp;AO$7)-SUMIFS(Model!344:344,Model!$4:$4,"&lt;="&amp;AO$7)&lt;=0,-(SUMIFS(Model!73:73,Model!$4:$4,"&lt;="&amp;AO$7)-SUMIFS(Model!344:344,Model!$4:$4,"&lt;="&amp;AO$7)),0))</f>
        <v>0</v>
      </c>
      <c r="AP41" s="5">
        <f ca="1">IF(AP$4="",0,IF(SUMIFS(Model!73:73,Model!$4:$4,"&lt;="&amp;AP$7)-SUMIFS(Model!344:344,Model!$4:$4,"&lt;="&amp;AP$7)&lt;=0,-(SUMIFS(Model!73:73,Model!$4:$4,"&lt;="&amp;AP$7)-SUMIFS(Model!344:344,Model!$4:$4,"&lt;="&amp;AP$7)),0))</f>
        <v>0</v>
      </c>
      <c r="AQ41" s="5">
        <f ca="1">IF(AQ$4="",0,IF(SUMIFS(Model!73:73,Model!$4:$4,"&lt;="&amp;AQ$7)-SUMIFS(Model!344:344,Model!$4:$4,"&lt;="&amp;AQ$7)&lt;=0,-(SUMIFS(Model!73:73,Model!$4:$4,"&lt;="&amp;AQ$7)-SUMIFS(Model!344:344,Model!$4:$4,"&lt;="&amp;AQ$7)),0))</f>
        <v>0</v>
      </c>
      <c r="AR41" s="5">
        <f ca="1">IF(AR$4="",0,IF(SUMIFS(Model!73:73,Model!$4:$4,"&lt;="&amp;AR$7)-SUMIFS(Model!344:344,Model!$4:$4,"&lt;="&amp;AR$7)&lt;=0,-(SUMIFS(Model!73:73,Model!$4:$4,"&lt;="&amp;AR$7)-SUMIFS(Model!344:344,Model!$4:$4,"&lt;="&amp;AR$7)),0))</f>
        <v>0</v>
      </c>
      <c r="AS41" s="5">
        <f ca="1">IF(AS$4="",0,IF(SUMIFS(Model!73:73,Model!$4:$4,"&lt;="&amp;AS$7)-SUMIFS(Model!344:344,Model!$4:$4,"&lt;="&amp;AS$7)&lt;=0,-(SUMIFS(Model!73:73,Model!$4:$4,"&lt;="&amp;AS$7)-SUMIFS(Model!344:344,Model!$4:$4,"&lt;="&amp;AS$7)),0))</f>
        <v>0</v>
      </c>
      <c r="AT41" s="5">
        <f ca="1">IF(AT$4="",0,IF(SUMIFS(Model!73:73,Model!$4:$4,"&lt;="&amp;AT$7)-SUMIFS(Model!344:344,Model!$4:$4,"&lt;="&amp;AT$7)&lt;=0,-(SUMIFS(Model!73:73,Model!$4:$4,"&lt;="&amp;AT$7)-SUMIFS(Model!344:344,Model!$4:$4,"&lt;="&amp;AT$7)),0))</f>
        <v>0</v>
      </c>
      <c r="AU41" s="5">
        <f ca="1">IF(AU$4="",0,IF(SUMIFS(Model!73:73,Model!$4:$4,"&lt;="&amp;AU$7)-SUMIFS(Model!344:344,Model!$4:$4,"&lt;="&amp;AU$7)&lt;=0,-(SUMIFS(Model!73:73,Model!$4:$4,"&lt;="&amp;AU$7)-SUMIFS(Model!344:344,Model!$4:$4,"&lt;="&amp;AU$7)),0))</f>
        <v>0</v>
      </c>
      <c r="AV41" s="5">
        <f ca="1">IF(AV$4="",0,IF(SUMIFS(Model!73:73,Model!$4:$4,"&lt;="&amp;AV$7)-SUMIFS(Model!344:344,Model!$4:$4,"&lt;="&amp;AV$7)&lt;=0,-(SUMIFS(Model!73:73,Model!$4:$4,"&lt;="&amp;AV$7)-SUMIFS(Model!344:344,Model!$4:$4,"&lt;="&amp;AV$7)),0))</f>
        <v>0</v>
      </c>
      <c r="AW41" s="5">
        <f ca="1">IF(AW$4="",0,IF(SUMIFS(Model!73:73,Model!$4:$4,"&lt;="&amp;AW$7)-SUMIFS(Model!344:344,Model!$4:$4,"&lt;="&amp;AW$7)&lt;=0,-(SUMIFS(Model!73:73,Model!$4:$4,"&lt;="&amp;AW$7)-SUMIFS(Model!344:344,Model!$4:$4,"&lt;="&amp;AW$7)),0))</f>
        <v>0</v>
      </c>
      <c r="AX41" s="5">
        <f ca="1">IF(AX$4="",0,IF(SUMIFS(Model!73:73,Model!$4:$4,"&lt;="&amp;AX$7)-SUMIFS(Model!344:344,Model!$4:$4,"&lt;="&amp;AX$7)&lt;=0,-(SUMIFS(Model!73:73,Model!$4:$4,"&lt;="&amp;AX$7)-SUMIFS(Model!344:344,Model!$4:$4,"&lt;="&amp;AX$7)),0))</f>
        <v>0</v>
      </c>
      <c r="AY41" s="5">
        <f ca="1">IF(AY$4="",0,IF(SUMIFS(Model!73:73,Model!$4:$4,"&lt;="&amp;AY$7)-SUMIFS(Model!344:344,Model!$4:$4,"&lt;="&amp;AY$7)&lt;=0,-(SUMIFS(Model!73:73,Model!$4:$4,"&lt;="&amp;AY$7)-SUMIFS(Model!344:344,Model!$4:$4,"&lt;="&amp;AY$7)),0))</f>
        <v>0</v>
      </c>
      <c r="AZ41" s="5">
        <f ca="1">IF(AZ$4="",0,IF(SUMIFS(Model!73:73,Model!$4:$4,"&lt;="&amp;AZ$7)-SUMIFS(Model!344:344,Model!$4:$4,"&lt;="&amp;AZ$7)&lt;=0,-(SUMIFS(Model!73:73,Model!$4:$4,"&lt;="&amp;AZ$7)-SUMIFS(Model!344:344,Model!$4:$4,"&lt;="&amp;AZ$7)),0))</f>
        <v>0</v>
      </c>
      <c r="BA41" s="5">
        <f ca="1">IF(BA$4="",0,IF(SUMIFS(Model!73:73,Model!$4:$4,"&lt;="&amp;BA$7)-SUMIFS(Model!344:344,Model!$4:$4,"&lt;="&amp;BA$7)&lt;=0,-(SUMIFS(Model!73:73,Model!$4:$4,"&lt;="&amp;BA$7)-SUMIFS(Model!344:344,Model!$4:$4,"&lt;="&amp;BA$7)),0))</f>
        <v>0</v>
      </c>
      <c r="BB41" s="5">
        <f ca="1">IF(BB$4="",0,IF(SUMIFS(Model!73:73,Model!$4:$4,"&lt;="&amp;BB$7)-SUMIFS(Model!344:344,Model!$4:$4,"&lt;="&amp;BB$7)&lt;=0,-(SUMIFS(Model!73:73,Model!$4:$4,"&lt;="&amp;BB$7)-SUMIFS(Model!344:344,Model!$4:$4,"&lt;="&amp;BB$7)),0))</f>
        <v>0</v>
      </c>
      <c r="BC41" s="5">
        <f ca="1">IF(BC$4="",0,IF(SUMIFS(Model!73:73,Model!$4:$4,"&lt;="&amp;BC$7)-SUMIFS(Model!344:344,Model!$4:$4,"&lt;="&amp;BC$7)&lt;=0,-(SUMIFS(Model!73:73,Model!$4:$4,"&lt;="&amp;BC$7)-SUMIFS(Model!344:344,Model!$4:$4,"&lt;="&amp;BC$7)),0))</f>
        <v>0</v>
      </c>
      <c r="BD41" s="5">
        <f ca="1">IF(BD$4="",0,IF(SUMIFS(Model!73:73,Model!$4:$4,"&lt;="&amp;BD$7)-SUMIFS(Model!344:344,Model!$4:$4,"&lt;="&amp;BD$7)&lt;=0,-(SUMIFS(Model!73:73,Model!$4:$4,"&lt;="&amp;BD$7)-SUMIFS(Model!344:344,Model!$4:$4,"&lt;="&amp;BD$7)),0))</f>
        <v>0</v>
      </c>
      <c r="BE41" s="5">
        <f ca="1">IF(BE$4="",0,IF(SUMIFS(Model!73:73,Model!$4:$4,"&lt;="&amp;BE$7)-SUMIFS(Model!344:344,Model!$4:$4,"&lt;="&amp;BE$7)&lt;=0,-(SUMIFS(Model!73:73,Model!$4:$4,"&lt;="&amp;BE$7)-SUMIFS(Model!344:344,Model!$4:$4,"&lt;="&amp;BE$7)),0))</f>
        <v>0</v>
      </c>
      <c r="BF41" s="5">
        <f ca="1">IF(BF$4="",0,IF(SUMIFS(Model!73:73,Model!$4:$4,"&lt;="&amp;BF$7)-SUMIFS(Model!344:344,Model!$4:$4,"&lt;="&amp;BF$7)&lt;=0,-(SUMIFS(Model!73:73,Model!$4:$4,"&lt;="&amp;BF$7)-SUMIFS(Model!344:344,Model!$4:$4,"&lt;="&amp;BF$7)),0))</f>
        <v>0</v>
      </c>
      <c r="BG41" s="5">
        <f ca="1">IF(BG$4="",0,IF(SUMIFS(Model!73:73,Model!$4:$4,"&lt;="&amp;BG$7)-SUMIFS(Model!344:344,Model!$4:$4,"&lt;="&amp;BG$7)&lt;=0,-(SUMIFS(Model!73:73,Model!$4:$4,"&lt;="&amp;BG$7)-SUMIFS(Model!344:344,Model!$4:$4,"&lt;="&amp;BG$7)),0))</f>
        <v>0</v>
      </c>
      <c r="BH41" s="5">
        <f ca="1">IF(BH$4="",0,IF(SUMIFS(Model!73:73,Model!$4:$4,"&lt;="&amp;BH$7)-SUMIFS(Model!344:344,Model!$4:$4,"&lt;="&amp;BH$7)&lt;=0,-(SUMIFS(Model!73:73,Model!$4:$4,"&lt;="&amp;BH$7)-SUMIFS(Model!344:344,Model!$4:$4,"&lt;="&amp;BH$7)),0))</f>
        <v>0</v>
      </c>
      <c r="BI41" s="5">
        <f ca="1">IF(BI$4="",0,IF(SUMIFS(Model!73:73,Model!$4:$4,"&lt;="&amp;BI$7)-SUMIFS(Model!344:344,Model!$4:$4,"&lt;="&amp;BI$7)&lt;=0,-(SUMIFS(Model!73:73,Model!$4:$4,"&lt;="&amp;BI$7)-SUMIFS(Model!344:344,Model!$4:$4,"&lt;="&amp;BI$7)),0))</f>
        <v>0</v>
      </c>
      <c r="BJ41" s="5">
        <f ca="1">IF(BJ$4="",0,IF(SUMIFS(Model!73:73,Model!$4:$4,"&lt;="&amp;BJ$7)-SUMIFS(Model!344:344,Model!$4:$4,"&lt;="&amp;BJ$7)&lt;=0,-(SUMIFS(Model!73:73,Model!$4:$4,"&lt;="&amp;BJ$7)-SUMIFS(Model!344:344,Model!$4:$4,"&lt;="&amp;BJ$7)),0))</f>
        <v>0</v>
      </c>
      <c r="BK41" s="5">
        <f ca="1">IF(BK$4="",0,IF(SUMIFS(Model!73:73,Model!$4:$4,"&lt;="&amp;BK$7)-SUMIFS(Model!344:344,Model!$4:$4,"&lt;="&amp;BK$7)&lt;=0,-(SUMIFS(Model!73:73,Model!$4:$4,"&lt;="&amp;BK$7)-SUMIFS(Model!344:344,Model!$4:$4,"&lt;="&amp;BK$7)),0))</f>
        <v>0</v>
      </c>
      <c r="BL41" s="5">
        <f ca="1">IF(BL$4="",0,IF(SUMIFS(Model!73:73,Model!$4:$4,"&lt;="&amp;BL$7)-SUMIFS(Model!344:344,Model!$4:$4,"&lt;="&amp;BL$7)&lt;=0,-(SUMIFS(Model!73:73,Model!$4:$4,"&lt;="&amp;BL$7)-SUMIFS(Model!344:344,Model!$4:$4,"&lt;="&amp;BL$7)),0))</f>
        <v>0</v>
      </c>
      <c r="BM41" s="5">
        <f ca="1">IF(BM$4="",0,IF(SUMIFS(Model!73:73,Model!$4:$4,"&lt;="&amp;BM$7)-SUMIFS(Model!344:344,Model!$4:$4,"&lt;="&amp;BM$7)&lt;=0,-(SUMIFS(Model!73:73,Model!$4:$4,"&lt;="&amp;BM$7)-SUMIFS(Model!344:344,Model!$4:$4,"&lt;="&amp;BM$7)),0))</f>
        <v>0</v>
      </c>
      <c r="BN41" s="5">
        <f ca="1">IF(BN$4="",0,IF(SUMIFS(Model!73:73,Model!$4:$4,"&lt;="&amp;BN$7)-SUMIFS(Model!344:344,Model!$4:$4,"&lt;="&amp;BN$7)&lt;=0,-(SUMIFS(Model!73:73,Model!$4:$4,"&lt;="&amp;BN$7)-SUMIFS(Model!344:344,Model!$4:$4,"&lt;="&amp;BN$7)),0))</f>
        <v>0</v>
      </c>
      <c r="BO41" s="5">
        <f ca="1">IF(BO$4="",0,IF(SUMIFS(Model!73:73,Model!$4:$4,"&lt;="&amp;BO$7)-SUMIFS(Model!344:344,Model!$4:$4,"&lt;="&amp;BO$7)&lt;=0,-(SUMIFS(Model!73:73,Model!$4:$4,"&lt;="&amp;BO$7)-SUMIFS(Model!344:344,Model!$4:$4,"&lt;="&amp;BO$7)),0))</f>
        <v>0</v>
      </c>
      <c r="BP41" s="5">
        <f ca="1">IF(BP$4="",0,IF(SUMIFS(Model!73:73,Model!$4:$4,"&lt;="&amp;BP$7)-SUMIFS(Model!344:344,Model!$4:$4,"&lt;="&amp;BP$7)&lt;=0,-(SUMIFS(Model!73:73,Model!$4:$4,"&lt;="&amp;BP$7)-SUMIFS(Model!344:344,Model!$4:$4,"&lt;="&amp;BP$7)),0))</f>
        <v>0</v>
      </c>
      <c r="BQ41" s="5">
        <f ca="1">IF(BQ$4="",0,IF(SUMIFS(Model!73:73,Model!$4:$4,"&lt;="&amp;BQ$7)-SUMIFS(Model!344:344,Model!$4:$4,"&lt;="&amp;BQ$7)&lt;=0,-(SUMIFS(Model!73:73,Model!$4:$4,"&lt;="&amp;BQ$7)-SUMIFS(Model!344:344,Model!$4:$4,"&lt;="&amp;BQ$7)),0))</f>
        <v>0</v>
      </c>
      <c r="BR41" s="5">
        <f ca="1">IF(BR$4="",0,IF(SUMIFS(Model!73:73,Model!$4:$4,"&lt;="&amp;BR$7)-SUMIFS(Model!344:344,Model!$4:$4,"&lt;="&amp;BR$7)&lt;=0,-(SUMIFS(Model!73:73,Model!$4:$4,"&lt;="&amp;BR$7)-SUMIFS(Model!344:344,Model!$4:$4,"&lt;="&amp;BR$7)),0))</f>
        <v>0</v>
      </c>
      <c r="BS41" s="5">
        <f ca="1">IF(BS$4="",0,IF(SUMIFS(Model!73:73,Model!$4:$4,"&lt;="&amp;BS$7)-SUMIFS(Model!344:344,Model!$4:$4,"&lt;="&amp;BS$7)&lt;=0,-(SUMIFS(Model!73:73,Model!$4:$4,"&lt;="&amp;BS$7)-SUMIFS(Model!344:344,Model!$4:$4,"&lt;="&amp;BS$7)),0))</f>
        <v>0</v>
      </c>
      <c r="BT41" s="5">
        <f ca="1">IF(BT$4="",0,IF(SUMIFS(Model!73:73,Model!$4:$4,"&lt;="&amp;BT$7)-SUMIFS(Model!344:344,Model!$4:$4,"&lt;="&amp;BT$7)&lt;=0,-(SUMIFS(Model!73:73,Model!$4:$4,"&lt;="&amp;BT$7)-SUMIFS(Model!344:344,Model!$4:$4,"&lt;="&amp;BT$7)),0))</f>
        <v>0</v>
      </c>
      <c r="BU41" s="5">
        <f ca="1">IF(BU$4="",0,IF(SUMIFS(Model!73:73,Model!$4:$4,"&lt;="&amp;BU$7)-SUMIFS(Model!344:344,Model!$4:$4,"&lt;="&amp;BU$7)&lt;=0,-(SUMIFS(Model!73:73,Model!$4:$4,"&lt;="&amp;BU$7)-SUMIFS(Model!344:344,Model!$4:$4,"&lt;="&amp;BU$7)),0))</f>
        <v>0</v>
      </c>
      <c r="BV41" s="5">
        <f ca="1">IF(BV$4="",0,IF(SUMIFS(Model!73:73,Model!$4:$4,"&lt;="&amp;BV$7)-SUMIFS(Model!344:344,Model!$4:$4,"&lt;="&amp;BV$7)&lt;=0,-(SUMIFS(Model!73:73,Model!$4:$4,"&lt;="&amp;BV$7)-SUMIFS(Model!344:344,Model!$4:$4,"&lt;="&amp;BV$7)),0))</f>
        <v>0</v>
      </c>
      <c r="BW41" s="5">
        <f ca="1">IF(BW$4="",0,IF(SUMIFS(Model!73:73,Model!$4:$4,"&lt;="&amp;BW$7)-SUMIFS(Model!344:344,Model!$4:$4,"&lt;="&amp;BW$7)&lt;=0,-(SUMIFS(Model!73:73,Model!$4:$4,"&lt;="&amp;BW$7)-SUMIFS(Model!344:344,Model!$4:$4,"&lt;="&amp;BW$7)),0))</f>
        <v>0</v>
      </c>
      <c r="BX41" s="5">
        <f ca="1">IF(BX$4="",0,IF(SUMIFS(Model!73:73,Model!$4:$4,"&lt;="&amp;BX$7)-SUMIFS(Model!344:344,Model!$4:$4,"&lt;="&amp;BX$7)&lt;=0,-(SUMIFS(Model!73:73,Model!$4:$4,"&lt;="&amp;BX$7)-SUMIFS(Model!344:344,Model!$4:$4,"&lt;="&amp;BX$7)),0))</f>
        <v>0</v>
      </c>
      <c r="BY41" s="5">
        <f ca="1">IF(BY$4="",0,IF(SUMIFS(Model!73:73,Model!$4:$4,"&lt;="&amp;BY$7)-SUMIFS(Model!344:344,Model!$4:$4,"&lt;="&amp;BY$7)&lt;=0,-(SUMIFS(Model!73:73,Model!$4:$4,"&lt;="&amp;BY$7)-SUMIFS(Model!344:344,Model!$4:$4,"&lt;="&amp;BY$7)),0))</f>
        <v>0</v>
      </c>
      <c r="BZ41" s="5">
        <f ca="1">IF(BZ$4="",0,IF(SUMIFS(Model!73:73,Model!$4:$4,"&lt;="&amp;BZ$7)-SUMIFS(Model!344:344,Model!$4:$4,"&lt;="&amp;BZ$7)&lt;=0,-(SUMIFS(Model!73:73,Model!$4:$4,"&lt;="&amp;BZ$7)-SUMIFS(Model!344:344,Model!$4:$4,"&lt;="&amp;BZ$7)),0))</f>
        <v>0</v>
      </c>
      <c r="CA41" s="5">
        <f ca="1">IF(CA$4="",0,IF(SUMIFS(Model!73:73,Model!$4:$4,"&lt;="&amp;CA$7)-SUMIFS(Model!344:344,Model!$4:$4,"&lt;="&amp;CA$7)&lt;=0,-(SUMIFS(Model!73:73,Model!$4:$4,"&lt;="&amp;CA$7)-SUMIFS(Model!344:344,Model!$4:$4,"&lt;="&amp;CA$7)),0))</f>
        <v>0</v>
      </c>
      <c r="CB41" s="5">
        <f ca="1">IF(CB$4="",0,IF(SUMIFS(Model!73:73,Model!$4:$4,"&lt;="&amp;CB$7)-SUMIFS(Model!344:344,Model!$4:$4,"&lt;="&amp;CB$7)&lt;=0,-(SUMIFS(Model!73:73,Model!$4:$4,"&lt;="&amp;CB$7)-SUMIFS(Model!344:344,Model!$4:$4,"&lt;="&amp;CB$7)),0))</f>
        <v>0</v>
      </c>
      <c r="CC41" s="5">
        <f ca="1">IF(CC$4="",0,IF(SUMIFS(Model!73:73,Model!$4:$4,"&lt;="&amp;CC$7)-SUMIFS(Model!344:344,Model!$4:$4,"&lt;="&amp;CC$7)&lt;=0,-(SUMIFS(Model!73:73,Model!$4:$4,"&lt;="&amp;CC$7)-SUMIFS(Model!344:344,Model!$4:$4,"&lt;="&amp;CC$7)),0))</f>
        <v>0</v>
      </c>
      <c r="CD41" s="5">
        <f ca="1">IF(CD$4="",0,IF(SUMIFS(Model!73:73,Model!$4:$4,"&lt;="&amp;CD$7)-SUMIFS(Model!344:344,Model!$4:$4,"&lt;="&amp;CD$7)&lt;=0,-(SUMIFS(Model!73:73,Model!$4:$4,"&lt;="&amp;CD$7)-SUMIFS(Model!344:344,Model!$4:$4,"&lt;="&amp;CD$7)),0))</f>
        <v>0</v>
      </c>
      <c r="CE41" s="5">
        <f ca="1">IF(CE$4="",0,IF(SUMIFS(Model!73:73,Model!$4:$4,"&lt;="&amp;CE$7)-SUMIFS(Model!344:344,Model!$4:$4,"&lt;="&amp;CE$7)&lt;=0,-(SUMIFS(Model!73:73,Model!$4:$4,"&lt;="&amp;CE$7)-SUMIFS(Model!344:344,Model!$4:$4,"&lt;="&amp;CE$7)),0))</f>
        <v>0</v>
      </c>
      <c r="CF41" s="5">
        <f ca="1">IF(CF$4="",0,IF(SUMIFS(Model!73:73,Model!$4:$4,"&lt;="&amp;CF$7)-SUMIFS(Model!344:344,Model!$4:$4,"&lt;="&amp;CF$7)&lt;=0,-(SUMIFS(Model!73:73,Model!$4:$4,"&lt;="&amp;CF$7)-SUMIFS(Model!344:344,Model!$4:$4,"&lt;="&amp;CF$7)),0))</f>
        <v>0</v>
      </c>
    </row>
    <row r="42" spans="2:84" x14ac:dyDescent="0.3">
      <c r="B42" s="13">
        <f>ROW()</f>
        <v>42</v>
      </c>
      <c r="H42" s="1" t="str">
        <f t="shared" si="9"/>
        <v>ПАССИВЫ</v>
      </c>
      <c r="I42" s="1" t="str">
        <f>CapEx!J322</f>
        <v>Кред. задолж-ть по капзатратам</v>
      </c>
      <c r="M42" s="53" t="s">
        <v>18</v>
      </c>
      <c r="U42" s="5">
        <f t="shared" ca="1" si="6"/>
        <v>0</v>
      </c>
      <c r="X42" s="5">
        <f ca="1">IF(X$4="",0,IF(SUMIFS(CapEx!71:71,CapEx!$4:$4,"&lt;="&amp;X$7)-SUMIFS(CapEx!24:24,CapEx!$4:$4,"&lt;="&amp;X$7)&lt;=0,-(SUMIFS(CapEx!71:71,CapEx!$4:$4,"&lt;="&amp;X$7)-SUMIFS(CapEx!24:24,CapEx!$4:$4,"&lt;="&amp;X$7)),0))</f>
        <v>0</v>
      </c>
      <c r="Y42" s="5">
        <f ca="1">IF(Y$4="",0,IF(SUMIFS(CapEx!71:71,CapEx!$4:$4,"&lt;="&amp;Y$7)-SUMIFS(CapEx!24:24,CapEx!$4:$4,"&lt;="&amp;Y$7)&lt;=0,-(SUMIFS(CapEx!71:71,CapEx!$4:$4,"&lt;="&amp;Y$7)-SUMIFS(CapEx!24:24,CapEx!$4:$4,"&lt;="&amp;Y$7)),0))</f>
        <v>0</v>
      </c>
      <c r="Z42" s="5">
        <f ca="1">IF(Z$4="",0,IF(SUMIFS(CapEx!71:71,CapEx!$4:$4,"&lt;="&amp;Z$7)-SUMIFS(CapEx!24:24,CapEx!$4:$4,"&lt;="&amp;Z$7)&lt;=0,-(SUMIFS(CapEx!71:71,CapEx!$4:$4,"&lt;="&amp;Z$7)-SUMIFS(CapEx!24:24,CapEx!$4:$4,"&lt;="&amp;Z$7)),0))</f>
        <v>0</v>
      </c>
      <c r="AA42" s="5">
        <f ca="1">IF(AA$4="",0,IF(SUMIFS(CapEx!71:71,CapEx!$4:$4,"&lt;="&amp;AA$7)-SUMIFS(CapEx!24:24,CapEx!$4:$4,"&lt;="&amp;AA$7)&lt;=0,-(SUMIFS(CapEx!71:71,CapEx!$4:$4,"&lt;="&amp;AA$7)-SUMIFS(CapEx!24:24,CapEx!$4:$4,"&lt;="&amp;AA$7)),0))</f>
        <v>0</v>
      </c>
      <c r="AB42" s="5">
        <f ca="1">IF(AB$4="",0,IF(SUMIFS(CapEx!71:71,CapEx!$4:$4,"&lt;="&amp;AB$7)-SUMIFS(CapEx!24:24,CapEx!$4:$4,"&lt;="&amp;AB$7)&lt;=0,-(SUMIFS(CapEx!71:71,CapEx!$4:$4,"&lt;="&amp;AB$7)-SUMIFS(CapEx!24:24,CapEx!$4:$4,"&lt;="&amp;AB$7)),0))</f>
        <v>0</v>
      </c>
      <c r="AC42" s="5">
        <f ca="1">IF(AC$4="",0,IF(SUMIFS(CapEx!71:71,CapEx!$4:$4,"&lt;="&amp;AC$7)-SUMIFS(CapEx!24:24,CapEx!$4:$4,"&lt;="&amp;AC$7)&lt;=0,-(SUMIFS(CapEx!71:71,CapEx!$4:$4,"&lt;="&amp;AC$7)-SUMIFS(CapEx!24:24,CapEx!$4:$4,"&lt;="&amp;AC$7)),0))</f>
        <v>0</v>
      </c>
      <c r="AD42" s="5">
        <f ca="1">IF(AD$4="",0,IF(SUMIFS(CapEx!71:71,CapEx!$4:$4,"&lt;="&amp;AD$7)-SUMIFS(CapEx!24:24,CapEx!$4:$4,"&lt;="&amp;AD$7)&lt;=0,-(SUMIFS(CapEx!71:71,CapEx!$4:$4,"&lt;="&amp;AD$7)-SUMIFS(CapEx!24:24,CapEx!$4:$4,"&lt;="&amp;AD$7)),0))</f>
        <v>0</v>
      </c>
      <c r="AE42" s="5">
        <f ca="1">IF(AE$4="",0,IF(SUMIFS(CapEx!71:71,CapEx!$4:$4,"&lt;="&amp;AE$7)-SUMIFS(CapEx!24:24,CapEx!$4:$4,"&lt;="&amp;AE$7)&lt;=0,-(SUMIFS(CapEx!71:71,CapEx!$4:$4,"&lt;="&amp;AE$7)-SUMIFS(CapEx!24:24,CapEx!$4:$4,"&lt;="&amp;AE$7)),0))</f>
        <v>0</v>
      </c>
      <c r="AF42" s="5">
        <f ca="1">IF(AF$4="",0,IF(SUMIFS(CapEx!71:71,CapEx!$4:$4,"&lt;="&amp;AF$7)-SUMIFS(CapEx!24:24,CapEx!$4:$4,"&lt;="&amp;AF$7)&lt;=0,-(SUMIFS(CapEx!71:71,CapEx!$4:$4,"&lt;="&amp;AF$7)-SUMIFS(CapEx!24:24,CapEx!$4:$4,"&lt;="&amp;AF$7)),0))</f>
        <v>0</v>
      </c>
      <c r="AG42" s="5">
        <f ca="1">IF(AG$4="",0,IF(SUMIFS(CapEx!71:71,CapEx!$4:$4,"&lt;="&amp;AG$7)-SUMIFS(CapEx!24:24,CapEx!$4:$4,"&lt;="&amp;AG$7)&lt;=0,-(SUMIFS(CapEx!71:71,CapEx!$4:$4,"&lt;="&amp;AG$7)-SUMIFS(CapEx!24:24,CapEx!$4:$4,"&lt;="&amp;AG$7)),0))</f>
        <v>0</v>
      </c>
      <c r="AH42" s="5">
        <f ca="1">IF(AH$4="",0,IF(SUMIFS(CapEx!71:71,CapEx!$4:$4,"&lt;="&amp;AH$7)-SUMIFS(CapEx!24:24,CapEx!$4:$4,"&lt;="&amp;AH$7)&lt;=0,-(SUMIFS(CapEx!71:71,CapEx!$4:$4,"&lt;="&amp;AH$7)-SUMIFS(CapEx!24:24,CapEx!$4:$4,"&lt;="&amp;AH$7)),0))</f>
        <v>0</v>
      </c>
      <c r="AI42" s="5">
        <f ca="1">IF(AI$4="",0,IF(SUMIFS(CapEx!71:71,CapEx!$4:$4,"&lt;="&amp;AI$7)-SUMIFS(CapEx!24:24,CapEx!$4:$4,"&lt;="&amp;AI$7)&lt;=0,-(SUMIFS(CapEx!71:71,CapEx!$4:$4,"&lt;="&amp;AI$7)-SUMIFS(CapEx!24:24,CapEx!$4:$4,"&lt;="&amp;AI$7)),0))</f>
        <v>0</v>
      </c>
      <c r="AJ42" s="5">
        <f ca="1">IF(AJ$4="",0,IF(SUMIFS(CapEx!71:71,CapEx!$4:$4,"&lt;="&amp;AJ$7)-SUMIFS(CapEx!24:24,CapEx!$4:$4,"&lt;="&amp;AJ$7)&lt;=0,-(SUMIFS(CapEx!71:71,CapEx!$4:$4,"&lt;="&amp;AJ$7)-SUMIFS(CapEx!24:24,CapEx!$4:$4,"&lt;="&amp;AJ$7)),0))</f>
        <v>0</v>
      </c>
      <c r="AK42" s="5">
        <f ca="1">IF(AK$4="",0,IF(SUMIFS(CapEx!71:71,CapEx!$4:$4,"&lt;="&amp;AK$7)-SUMIFS(CapEx!24:24,CapEx!$4:$4,"&lt;="&amp;AK$7)&lt;=0,-(SUMIFS(CapEx!71:71,CapEx!$4:$4,"&lt;="&amp;AK$7)-SUMIFS(CapEx!24:24,CapEx!$4:$4,"&lt;="&amp;AK$7)),0))</f>
        <v>0</v>
      </c>
      <c r="AL42" s="5">
        <f ca="1">IF(AL$4="",0,IF(SUMIFS(CapEx!71:71,CapEx!$4:$4,"&lt;="&amp;AL$7)-SUMIFS(CapEx!24:24,CapEx!$4:$4,"&lt;="&amp;AL$7)&lt;=0,-(SUMIFS(CapEx!71:71,CapEx!$4:$4,"&lt;="&amp;AL$7)-SUMIFS(CapEx!24:24,CapEx!$4:$4,"&lt;="&amp;AL$7)),0))</f>
        <v>0</v>
      </c>
      <c r="AM42" s="5">
        <f ca="1">IF(AM$4="",0,IF(SUMIFS(CapEx!71:71,CapEx!$4:$4,"&lt;="&amp;AM$7)-SUMIFS(CapEx!24:24,CapEx!$4:$4,"&lt;="&amp;AM$7)&lt;=0,-(SUMIFS(CapEx!71:71,CapEx!$4:$4,"&lt;="&amp;AM$7)-SUMIFS(CapEx!24:24,CapEx!$4:$4,"&lt;="&amp;AM$7)),0))</f>
        <v>0</v>
      </c>
      <c r="AN42" s="5">
        <f ca="1">IF(AN$4="",0,IF(SUMIFS(CapEx!71:71,CapEx!$4:$4,"&lt;="&amp;AN$7)-SUMIFS(CapEx!24:24,CapEx!$4:$4,"&lt;="&amp;AN$7)&lt;=0,-(SUMIFS(CapEx!71:71,CapEx!$4:$4,"&lt;="&amp;AN$7)-SUMIFS(CapEx!24:24,CapEx!$4:$4,"&lt;="&amp;AN$7)),0))</f>
        <v>0</v>
      </c>
      <c r="AO42" s="5">
        <f ca="1">IF(AO$4="",0,IF(SUMIFS(CapEx!71:71,CapEx!$4:$4,"&lt;="&amp;AO$7)-SUMIFS(CapEx!24:24,CapEx!$4:$4,"&lt;="&amp;AO$7)&lt;=0,-(SUMIFS(CapEx!71:71,CapEx!$4:$4,"&lt;="&amp;AO$7)-SUMIFS(CapEx!24:24,CapEx!$4:$4,"&lt;="&amp;AO$7)),0))</f>
        <v>0</v>
      </c>
      <c r="AP42" s="5">
        <f ca="1">IF(AP$4="",0,IF(SUMIFS(CapEx!71:71,CapEx!$4:$4,"&lt;="&amp;AP$7)-SUMIFS(CapEx!24:24,CapEx!$4:$4,"&lt;="&amp;AP$7)&lt;=0,-(SUMIFS(CapEx!71:71,CapEx!$4:$4,"&lt;="&amp;AP$7)-SUMIFS(CapEx!24:24,CapEx!$4:$4,"&lt;="&amp;AP$7)),0))</f>
        <v>0</v>
      </c>
      <c r="AQ42" s="5">
        <f ca="1">IF(AQ$4="",0,IF(SUMIFS(CapEx!71:71,CapEx!$4:$4,"&lt;="&amp;AQ$7)-SUMIFS(CapEx!24:24,CapEx!$4:$4,"&lt;="&amp;AQ$7)&lt;=0,-(SUMIFS(CapEx!71:71,CapEx!$4:$4,"&lt;="&amp;AQ$7)-SUMIFS(CapEx!24:24,CapEx!$4:$4,"&lt;="&amp;AQ$7)),0))</f>
        <v>0</v>
      </c>
      <c r="AR42" s="5">
        <f ca="1">IF(AR$4="",0,IF(SUMIFS(CapEx!71:71,CapEx!$4:$4,"&lt;="&amp;AR$7)-SUMIFS(CapEx!24:24,CapEx!$4:$4,"&lt;="&amp;AR$7)&lt;=0,-(SUMIFS(CapEx!71:71,CapEx!$4:$4,"&lt;="&amp;AR$7)-SUMIFS(CapEx!24:24,CapEx!$4:$4,"&lt;="&amp;AR$7)),0))</f>
        <v>0</v>
      </c>
      <c r="AS42" s="5">
        <f ca="1">IF(AS$4="",0,IF(SUMIFS(CapEx!71:71,CapEx!$4:$4,"&lt;="&amp;AS$7)-SUMIFS(CapEx!24:24,CapEx!$4:$4,"&lt;="&amp;AS$7)&lt;=0,-(SUMIFS(CapEx!71:71,CapEx!$4:$4,"&lt;="&amp;AS$7)-SUMIFS(CapEx!24:24,CapEx!$4:$4,"&lt;="&amp;AS$7)),0))</f>
        <v>0</v>
      </c>
      <c r="AT42" s="5">
        <f ca="1">IF(AT$4="",0,IF(SUMIFS(CapEx!71:71,CapEx!$4:$4,"&lt;="&amp;AT$7)-SUMIFS(CapEx!24:24,CapEx!$4:$4,"&lt;="&amp;AT$7)&lt;=0,-(SUMIFS(CapEx!71:71,CapEx!$4:$4,"&lt;="&amp;AT$7)-SUMIFS(CapEx!24:24,CapEx!$4:$4,"&lt;="&amp;AT$7)),0))</f>
        <v>0</v>
      </c>
      <c r="AU42" s="5">
        <f ca="1">IF(AU$4="",0,IF(SUMIFS(CapEx!71:71,CapEx!$4:$4,"&lt;="&amp;AU$7)-SUMIFS(CapEx!24:24,CapEx!$4:$4,"&lt;="&amp;AU$7)&lt;=0,-(SUMIFS(CapEx!71:71,CapEx!$4:$4,"&lt;="&amp;AU$7)-SUMIFS(CapEx!24:24,CapEx!$4:$4,"&lt;="&amp;AU$7)),0))</f>
        <v>0</v>
      </c>
      <c r="AV42" s="5">
        <f ca="1">IF(AV$4="",0,IF(SUMIFS(CapEx!71:71,CapEx!$4:$4,"&lt;="&amp;AV$7)-SUMIFS(CapEx!24:24,CapEx!$4:$4,"&lt;="&amp;AV$7)&lt;=0,-(SUMIFS(CapEx!71:71,CapEx!$4:$4,"&lt;="&amp;AV$7)-SUMIFS(CapEx!24:24,CapEx!$4:$4,"&lt;="&amp;AV$7)),0))</f>
        <v>0</v>
      </c>
      <c r="AW42" s="5">
        <f ca="1">IF(AW$4="",0,IF(SUMIFS(CapEx!71:71,CapEx!$4:$4,"&lt;="&amp;AW$7)-SUMIFS(CapEx!24:24,CapEx!$4:$4,"&lt;="&amp;AW$7)&lt;=0,-(SUMIFS(CapEx!71:71,CapEx!$4:$4,"&lt;="&amp;AW$7)-SUMIFS(CapEx!24:24,CapEx!$4:$4,"&lt;="&amp;AW$7)),0))</f>
        <v>0</v>
      </c>
      <c r="AX42" s="5">
        <f ca="1">IF(AX$4="",0,IF(SUMIFS(CapEx!71:71,CapEx!$4:$4,"&lt;="&amp;AX$7)-SUMIFS(CapEx!24:24,CapEx!$4:$4,"&lt;="&amp;AX$7)&lt;=0,-(SUMIFS(CapEx!71:71,CapEx!$4:$4,"&lt;="&amp;AX$7)-SUMIFS(CapEx!24:24,CapEx!$4:$4,"&lt;="&amp;AX$7)),0))</f>
        <v>0</v>
      </c>
      <c r="AY42" s="5">
        <f ca="1">IF(AY$4="",0,IF(SUMIFS(CapEx!71:71,CapEx!$4:$4,"&lt;="&amp;AY$7)-SUMIFS(CapEx!24:24,CapEx!$4:$4,"&lt;="&amp;AY$7)&lt;=0,-(SUMIFS(CapEx!71:71,CapEx!$4:$4,"&lt;="&amp;AY$7)-SUMIFS(CapEx!24:24,CapEx!$4:$4,"&lt;="&amp;AY$7)),0))</f>
        <v>0</v>
      </c>
      <c r="AZ42" s="5">
        <f ca="1">IF(AZ$4="",0,IF(SUMIFS(CapEx!71:71,CapEx!$4:$4,"&lt;="&amp;AZ$7)-SUMIFS(CapEx!24:24,CapEx!$4:$4,"&lt;="&amp;AZ$7)&lt;=0,-(SUMIFS(CapEx!71:71,CapEx!$4:$4,"&lt;="&amp;AZ$7)-SUMIFS(CapEx!24:24,CapEx!$4:$4,"&lt;="&amp;AZ$7)),0))</f>
        <v>0</v>
      </c>
      <c r="BA42" s="5">
        <f ca="1">IF(BA$4="",0,IF(SUMIFS(CapEx!71:71,CapEx!$4:$4,"&lt;="&amp;BA$7)-SUMIFS(CapEx!24:24,CapEx!$4:$4,"&lt;="&amp;BA$7)&lt;=0,-(SUMIFS(CapEx!71:71,CapEx!$4:$4,"&lt;="&amp;BA$7)-SUMIFS(CapEx!24:24,CapEx!$4:$4,"&lt;="&amp;BA$7)),0))</f>
        <v>0</v>
      </c>
      <c r="BB42" s="5">
        <f ca="1">IF(BB$4="",0,IF(SUMIFS(CapEx!71:71,CapEx!$4:$4,"&lt;="&amp;BB$7)-SUMIFS(CapEx!24:24,CapEx!$4:$4,"&lt;="&amp;BB$7)&lt;=0,-(SUMIFS(CapEx!71:71,CapEx!$4:$4,"&lt;="&amp;BB$7)-SUMIFS(CapEx!24:24,CapEx!$4:$4,"&lt;="&amp;BB$7)),0))</f>
        <v>0</v>
      </c>
      <c r="BC42" s="5">
        <f ca="1">IF(BC$4="",0,IF(SUMIFS(CapEx!71:71,CapEx!$4:$4,"&lt;="&amp;BC$7)-SUMIFS(CapEx!24:24,CapEx!$4:$4,"&lt;="&amp;BC$7)&lt;=0,-(SUMIFS(CapEx!71:71,CapEx!$4:$4,"&lt;="&amp;BC$7)-SUMIFS(CapEx!24:24,CapEx!$4:$4,"&lt;="&amp;BC$7)),0))</f>
        <v>0</v>
      </c>
      <c r="BD42" s="5">
        <f ca="1">IF(BD$4="",0,IF(SUMIFS(CapEx!71:71,CapEx!$4:$4,"&lt;="&amp;BD$7)-SUMIFS(CapEx!24:24,CapEx!$4:$4,"&lt;="&amp;BD$7)&lt;=0,-(SUMIFS(CapEx!71:71,CapEx!$4:$4,"&lt;="&amp;BD$7)-SUMIFS(CapEx!24:24,CapEx!$4:$4,"&lt;="&amp;BD$7)),0))</f>
        <v>0</v>
      </c>
      <c r="BE42" s="5">
        <f ca="1">IF(BE$4="",0,IF(SUMIFS(CapEx!71:71,CapEx!$4:$4,"&lt;="&amp;BE$7)-SUMIFS(CapEx!24:24,CapEx!$4:$4,"&lt;="&amp;BE$7)&lt;=0,-(SUMIFS(CapEx!71:71,CapEx!$4:$4,"&lt;="&amp;BE$7)-SUMIFS(CapEx!24:24,CapEx!$4:$4,"&lt;="&amp;BE$7)),0))</f>
        <v>0</v>
      </c>
      <c r="BF42" s="5">
        <f ca="1">IF(BF$4="",0,IF(SUMIFS(CapEx!71:71,CapEx!$4:$4,"&lt;="&amp;BF$7)-SUMIFS(CapEx!24:24,CapEx!$4:$4,"&lt;="&amp;BF$7)&lt;=0,-(SUMIFS(CapEx!71:71,CapEx!$4:$4,"&lt;="&amp;BF$7)-SUMIFS(CapEx!24:24,CapEx!$4:$4,"&lt;="&amp;BF$7)),0))</f>
        <v>0</v>
      </c>
      <c r="BG42" s="5">
        <f ca="1">IF(BG$4="",0,IF(SUMIFS(CapEx!71:71,CapEx!$4:$4,"&lt;="&amp;BG$7)-SUMIFS(CapEx!24:24,CapEx!$4:$4,"&lt;="&amp;BG$7)&lt;=0,-(SUMIFS(CapEx!71:71,CapEx!$4:$4,"&lt;="&amp;BG$7)-SUMIFS(CapEx!24:24,CapEx!$4:$4,"&lt;="&amp;BG$7)),0))</f>
        <v>0</v>
      </c>
      <c r="BH42" s="5">
        <f ca="1">IF(BH$4="",0,IF(SUMIFS(CapEx!71:71,CapEx!$4:$4,"&lt;="&amp;BH$7)-SUMIFS(CapEx!24:24,CapEx!$4:$4,"&lt;="&amp;BH$7)&lt;=0,-(SUMIFS(CapEx!71:71,CapEx!$4:$4,"&lt;="&amp;BH$7)-SUMIFS(CapEx!24:24,CapEx!$4:$4,"&lt;="&amp;BH$7)),0))</f>
        <v>0</v>
      </c>
      <c r="BI42" s="5">
        <f ca="1">IF(BI$4="",0,IF(SUMIFS(CapEx!71:71,CapEx!$4:$4,"&lt;="&amp;BI$7)-SUMIFS(CapEx!24:24,CapEx!$4:$4,"&lt;="&amp;BI$7)&lt;=0,-(SUMIFS(CapEx!71:71,CapEx!$4:$4,"&lt;="&amp;BI$7)-SUMIFS(CapEx!24:24,CapEx!$4:$4,"&lt;="&amp;BI$7)),0))</f>
        <v>0</v>
      </c>
      <c r="BJ42" s="5">
        <f ca="1">IF(BJ$4="",0,IF(SUMIFS(CapEx!71:71,CapEx!$4:$4,"&lt;="&amp;BJ$7)-SUMIFS(CapEx!24:24,CapEx!$4:$4,"&lt;="&amp;BJ$7)&lt;=0,-(SUMIFS(CapEx!71:71,CapEx!$4:$4,"&lt;="&amp;BJ$7)-SUMIFS(CapEx!24:24,CapEx!$4:$4,"&lt;="&amp;BJ$7)),0))</f>
        <v>0</v>
      </c>
      <c r="BK42" s="5">
        <f ca="1">IF(BK$4="",0,IF(SUMIFS(CapEx!71:71,CapEx!$4:$4,"&lt;="&amp;BK$7)-SUMIFS(CapEx!24:24,CapEx!$4:$4,"&lt;="&amp;BK$7)&lt;=0,-(SUMIFS(CapEx!71:71,CapEx!$4:$4,"&lt;="&amp;BK$7)-SUMIFS(CapEx!24:24,CapEx!$4:$4,"&lt;="&amp;BK$7)),0))</f>
        <v>0</v>
      </c>
      <c r="BL42" s="5">
        <f ca="1">IF(BL$4="",0,IF(SUMIFS(CapEx!71:71,CapEx!$4:$4,"&lt;="&amp;BL$7)-SUMIFS(CapEx!24:24,CapEx!$4:$4,"&lt;="&amp;BL$7)&lt;=0,-(SUMIFS(CapEx!71:71,CapEx!$4:$4,"&lt;="&amp;BL$7)-SUMIFS(CapEx!24:24,CapEx!$4:$4,"&lt;="&amp;BL$7)),0))</f>
        <v>0</v>
      </c>
      <c r="BM42" s="5">
        <f ca="1">IF(BM$4="",0,IF(SUMIFS(CapEx!71:71,CapEx!$4:$4,"&lt;="&amp;BM$7)-SUMIFS(CapEx!24:24,CapEx!$4:$4,"&lt;="&amp;BM$7)&lt;=0,-(SUMIFS(CapEx!71:71,CapEx!$4:$4,"&lt;="&amp;BM$7)-SUMIFS(CapEx!24:24,CapEx!$4:$4,"&lt;="&amp;BM$7)),0))</f>
        <v>0</v>
      </c>
      <c r="BN42" s="5">
        <f ca="1">IF(BN$4="",0,IF(SUMIFS(CapEx!71:71,CapEx!$4:$4,"&lt;="&amp;BN$7)-SUMIFS(CapEx!24:24,CapEx!$4:$4,"&lt;="&amp;BN$7)&lt;=0,-(SUMIFS(CapEx!71:71,CapEx!$4:$4,"&lt;="&amp;BN$7)-SUMIFS(CapEx!24:24,CapEx!$4:$4,"&lt;="&amp;BN$7)),0))</f>
        <v>0</v>
      </c>
      <c r="BO42" s="5">
        <f ca="1">IF(BO$4="",0,IF(SUMIFS(CapEx!71:71,CapEx!$4:$4,"&lt;="&amp;BO$7)-SUMIFS(CapEx!24:24,CapEx!$4:$4,"&lt;="&amp;BO$7)&lt;=0,-(SUMIFS(CapEx!71:71,CapEx!$4:$4,"&lt;="&amp;BO$7)-SUMIFS(CapEx!24:24,CapEx!$4:$4,"&lt;="&amp;BO$7)),0))</f>
        <v>0</v>
      </c>
      <c r="BP42" s="5">
        <f ca="1">IF(BP$4="",0,IF(SUMIFS(CapEx!71:71,CapEx!$4:$4,"&lt;="&amp;BP$7)-SUMIFS(CapEx!24:24,CapEx!$4:$4,"&lt;="&amp;BP$7)&lt;=0,-(SUMIFS(CapEx!71:71,CapEx!$4:$4,"&lt;="&amp;BP$7)-SUMIFS(CapEx!24:24,CapEx!$4:$4,"&lt;="&amp;BP$7)),0))</f>
        <v>0</v>
      </c>
      <c r="BQ42" s="5">
        <f ca="1">IF(BQ$4="",0,IF(SUMIFS(CapEx!71:71,CapEx!$4:$4,"&lt;="&amp;BQ$7)-SUMIFS(CapEx!24:24,CapEx!$4:$4,"&lt;="&amp;BQ$7)&lt;=0,-(SUMIFS(CapEx!71:71,CapEx!$4:$4,"&lt;="&amp;BQ$7)-SUMIFS(CapEx!24:24,CapEx!$4:$4,"&lt;="&amp;BQ$7)),0))</f>
        <v>0</v>
      </c>
      <c r="BR42" s="5">
        <f ca="1">IF(BR$4="",0,IF(SUMIFS(CapEx!71:71,CapEx!$4:$4,"&lt;="&amp;BR$7)-SUMIFS(CapEx!24:24,CapEx!$4:$4,"&lt;="&amp;BR$7)&lt;=0,-(SUMIFS(CapEx!71:71,CapEx!$4:$4,"&lt;="&amp;BR$7)-SUMIFS(CapEx!24:24,CapEx!$4:$4,"&lt;="&amp;BR$7)),0))</f>
        <v>0</v>
      </c>
      <c r="BS42" s="5">
        <f ca="1">IF(BS$4="",0,IF(SUMIFS(CapEx!71:71,CapEx!$4:$4,"&lt;="&amp;BS$7)-SUMIFS(CapEx!24:24,CapEx!$4:$4,"&lt;="&amp;BS$7)&lt;=0,-(SUMIFS(CapEx!71:71,CapEx!$4:$4,"&lt;="&amp;BS$7)-SUMIFS(CapEx!24:24,CapEx!$4:$4,"&lt;="&amp;BS$7)),0))</f>
        <v>0</v>
      </c>
      <c r="BT42" s="5">
        <f ca="1">IF(BT$4="",0,IF(SUMIFS(CapEx!71:71,CapEx!$4:$4,"&lt;="&amp;BT$7)-SUMIFS(CapEx!24:24,CapEx!$4:$4,"&lt;="&amp;BT$7)&lt;=0,-(SUMIFS(CapEx!71:71,CapEx!$4:$4,"&lt;="&amp;BT$7)-SUMIFS(CapEx!24:24,CapEx!$4:$4,"&lt;="&amp;BT$7)),0))</f>
        <v>0</v>
      </c>
      <c r="BU42" s="5">
        <f ca="1">IF(BU$4="",0,IF(SUMIFS(CapEx!71:71,CapEx!$4:$4,"&lt;="&amp;BU$7)-SUMIFS(CapEx!24:24,CapEx!$4:$4,"&lt;="&amp;BU$7)&lt;=0,-(SUMIFS(CapEx!71:71,CapEx!$4:$4,"&lt;="&amp;BU$7)-SUMIFS(CapEx!24:24,CapEx!$4:$4,"&lt;="&amp;BU$7)),0))</f>
        <v>0</v>
      </c>
      <c r="BV42" s="5">
        <f ca="1">IF(BV$4="",0,IF(SUMIFS(CapEx!71:71,CapEx!$4:$4,"&lt;="&amp;BV$7)-SUMIFS(CapEx!24:24,CapEx!$4:$4,"&lt;="&amp;BV$7)&lt;=0,-(SUMIFS(CapEx!71:71,CapEx!$4:$4,"&lt;="&amp;BV$7)-SUMIFS(CapEx!24:24,CapEx!$4:$4,"&lt;="&amp;BV$7)),0))</f>
        <v>0</v>
      </c>
      <c r="BW42" s="5">
        <f ca="1">IF(BW$4="",0,IF(SUMIFS(CapEx!71:71,CapEx!$4:$4,"&lt;="&amp;BW$7)-SUMIFS(CapEx!24:24,CapEx!$4:$4,"&lt;="&amp;BW$7)&lt;=0,-(SUMIFS(CapEx!71:71,CapEx!$4:$4,"&lt;="&amp;BW$7)-SUMIFS(CapEx!24:24,CapEx!$4:$4,"&lt;="&amp;BW$7)),0))</f>
        <v>0</v>
      </c>
      <c r="BX42" s="5">
        <f ca="1">IF(BX$4="",0,IF(SUMIFS(CapEx!71:71,CapEx!$4:$4,"&lt;="&amp;BX$7)-SUMIFS(CapEx!24:24,CapEx!$4:$4,"&lt;="&amp;BX$7)&lt;=0,-(SUMIFS(CapEx!71:71,CapEx!$4:$4,"&lt;="&amp;BX$7)-SUMIFS(CapEx!24:24,CapEx!$4:$4,"&lt;="&amp;BX$7)),0))</f>
        <v>0</v>
      </c>
      <c r="BY42" s="5">
        <f ca="1">IF(BY$4="",0,IF(SUMIFS(CapEx!71:71,CapEx!$4:$4,"&lt;="&amp;BY$7)-SUMIFS(CapEx!24:24,CapEx!$4:$4,"&lt;="&amp;BY$7)&lt;=0,-(SUMIFS(CapEx!71:71,CapEx!$4:$4,"&lt;="&amp;BY$7)-SUMIFS(CapEx!24:24,CapEx!$4:$4,"&lt;="&amp;BY$7)),0))</f>
        <v>0</v>
      </c>
      <c r="BZ42" s="5">
        <f ca="1">IF(BZ$4="",0,IF(SUMIFS(CapEx!71:71,CapEx!$4:$4,"&lt;="&amp;BZ$7)-SUMIFS(CapEx!24:24,CapEx!$4:$4,"&lt;="&amp;BZ$7)&lt;=0,-(SUMIFS(CapEx!71:71,CapEx!$4:$4,"&lt;="&amp;BZ$7)-SUMIFS(CapEx!24:24,CapEx!$4:$4,"&lt;="&amp;BZ$7)),0))</f>
        <v>0</v>
      </c>
      <c r="CA42" s="5">
        <f ca="1">IF(CA$4="",0,IF(SUMIFS(CapEx!71:71,CapEx!$4:$4,"&lt;="&amp;CA$7)-SUMIFS(CapEx!24:24,CapEx!$4:$4,"&lt;="&amp;CA$7)&lt;=0,-(SUMIFS(CapEx!71:71,CapEx!$4:$4,"&lt;="&amp;CA$7)-SUMIFS(CapEx!24:24,CapEx!$4:$4,"&lt;="&amp;CA$7)),0))</f>
        <v>0</v>
      </c>
      <c r="CB42" s="5">
        <f ca="1">IF(CB$4="",0,IF(SUMIFS(CapEx!71:71,CapEx!$4:$4,"&lt;="&amp;CB$7)-SUMIFS(CapEx!24:24,CapEx!$4:$4,"&lt;="&amp;CB$7)&lt;=0,-(SUMIFS(CapEx!71:71,CapEx!$4:$4,"&lt;="&amp;CB$7)-SUMIFS(CapEx!24:24,CapEx!$4:$4,"&lt;="&amp;CB$7)),0))</f>
        <v>0</v>
      </c>
      <c r="CC42" s="5">
        <f ca="1">IF(CC$4="",0,IF(SUMIFS(CapEx!71:71,CapEx!$4:$4,"&lt;="&amp;CC$7)-SUMIFS(CapEx!24:24,CapEx!$4:$4,"&lt;="&amp;CC$7)&lt;=0,-(SUMIFS(CapEx!71:71,CapEx!$4:$4,"&lt;="&amp;CC$7)-SUMIFS(CapEx!24:24,CapEx!$4:$4,"&lt;="&amp;CC$7)),0))</f>
        <v>0</v>
      </c>
      <c r="CD42" s="5">
        <f ca="1">IF(CD$4="",0,IF(SUMIFS(CapEx!71:71,CapEx!$4:$4,"&lt;="&amp;CD$7)-SUMIFS(CapEx!24:24,CapEx!$4:$4,"&lt;="&amp;CD$7)&lt;=0,-(SUMIFS(CapEx!71:71,CapEx!$4:$4,"&lt;="&amp;CD$7)-SUMIFS(CapEx!24:24,CapEx!$4:$4,"&lt;="&amp;CD$7)),0))</f>
        <v>0</v>
      </c>
      <c r="CE42" s="5">
        <f ca="1">IF(CE$4="",0,IF(SUMIFS(CapEx!71:71,CapEx!$4:$4,"&lt;="&amp;CE$7)-SUMIFS(CapEx!24:24,CapEx!$4:$4,"&lt;="&amp;CE$7)&lt;=0,-(SUMIFS(CapEx!71:71,CapEx!$4:$4,"&lt;="&amp;CE$7)-SUMIFS(CapEx!24:24,CapEx!$4:$4,"&lt;="&amp;CE$7)),0))</f>
        <v>0</v>
      </c>
      <c r="CF42" s="5">
        <f ca="1">IF(CF$4="",0,IF(SUMIFS(CapEx!71:71,CapEx!$4:$4,"&lt;="&amp;CF$7)-SUMIFS(CapEx!24:24,CapEx!$4:$4,"&lt;="&amp;CF$7)&lt;=0,-(SUMIFS(CapEx!71:71,CapEx!$4:$4,"&lt;="&amp;CF$7)-SUMIFS(CapEx!24:24,CapEx!$4:$4,"&lt;="&amp;CF$7)),0))</f>
        <v>0</v>
      </c>
    </row>
    <row r="43" spans="2:84" x14ac:dyDescent="0.3">
      <c r="B43" s="13">
        <f>ROW()</f>
        <v>43</v>
      </c>
      <c r="H43" s="1" t="str">
        <f t="shared" si="9"/>
        <v>ПАССИВЫ</v>
      </c>
      <c r="I43" s="1" t="s">
        <v>435</v>
      </c>
      <c r="M43" s="53" t="s">
        <v>18</v>
      </c>
      <c r="U43" s="5">
        <f t="shared" ca="1" si="6"/>
        <v>0</v>
      </c>
      <c r="X43" s="5">
        <f ca="1">IF(X$4="",0,SUMIFS(Finance!55:55,Finance!$4:$4,"&lt;="&amp;X$7)+SUMIFS(Finance!67:67,Finance!$4:$4,"&lt;="&amp;X$7)-SUMIFS(Finance!40:40,Finance!$4:$4,"&lt;="&amp;X$7)-SUMIFS(Finance!41:41,Finance!$4:$4,"&lt;="&amp;X$7))</f>
        <v>0</v>
      </c>
      <c r="Y43" s="5">
        <f ca="1">IF(Y$4="",0,SUMIFS(Finance!55:55,Finance!$4:$4,"&lt;="&amp;Y$7)+SUMIFS(Finance!67:67,Finance!$4:$4,"&lt;="&amp;Y$7)-SUMIFS(Finance!40:40,Finance!$4:$4,"&lt;="&amp;Y$7)-SUMIFS(Finance!41:41,Finance!$4:$4,"&lt;="&amp;Y$7))</f>
        <v>0</v>
      </c>
      <c r="Z43" s="5">
        <f ca="1">IF(Z$4="",0,SUMIFS(Finance!55:55,Finance!$4:$4,"&lt;="&amp;Z$7)+SUMIFS(Finance!67:67,Finance!$4:$4,"&lt;="&amp;Z$7)-SUMIFS(Finance!40:40,Finance!$4:$4,"&lt;="&amp;Z$7)-SUMIFS(Finance!41:41,Finance!$4:$4,"&lt;="&amp;Z$7))</f>
        <v>0</v>
      </c>
      <c r="AA43" s="5">
        <f ca="1">IF(AA$4="",0,SUMIFS(Finance!55:55,Finance!$4:$4,"&lt;="&amp;AA$7)+SUMIFS(Finance!67:67,Finance!$4:$4,"&lt;="&amp;AA$7)-SUMIFS(Finance!40:40,Finance!$4:$4,"&lt;="&amp;AA$7)-SUMIFS(Finance!41:41,Finance!$4:$4,"&lt;="&amp;AA$7))</f>
        <v>0</v>
      </c>
      <c r="AB43" s="5">
        <f ca="1">IF(AB$4="",0,SUMIFS(Finance!55:55,Finance!$4:$4,"&lt;="&amp;AB$7)+SUMIFS(Finance!67:67,Finance!$4:$4,"&lt;="&amp;AB$7)-SUMIFS(Finance!40:40,Finance!$4:$4,"&lt;="&amp;AB$7)-SUMIFS(Finance!41:41,Finance!$4:$4,"&lt;="&amp;AB$7))</f>
        <v>0</v>
      </c>
      <c r="AC43" s="5">
        <f ca="1">IF(AC$4="",0,SUMIFS(Finance!55:55,Finance!$4:$4,"&lt;="&amp;AC$7)+SUMIFS(Finance!67:67,Finance!$4:$4,"&lt;="&amp;AC$7)-SUMIFS(Finance!40:40,Finance!$4:$4,"&lt;="&amp;AC$7)-SUMIFS(Finance!41:41,Finance!$4:$4,"&lt;="&amp;AC$7))</f>
        <v>0</v>
      </c>
      <c r="AD43" s="5">
        <f ca="1">IF(AD$4="",0,SUMIFS(Finance!55:55,Finance!$4:$4,"&lt;="&amp;AD$7)+SUMIFS(Finance!67:67,Finance!$4:$4,"&lt;="&amp;AD$7)-SUMIFS(Finance!40:40,Finance!$4:$4,"&lt;="&amp;AD$7)-SUMIFS(Finance!41:41,Finance!$4:$4,"&lt;="&amp;AD$7))</f>
        <v>0</v>
      </c>
      <c r="AE43" s="5">
        <f ca="1">IF(AE$4="",0,SUMIFS(Finance!55:55,Finance!$4:$4,"&lt;="&amp;AE$7)+SUMIFS(Finance!67:67,Finance!$4:$4,"&lt;="&amp;AE$7)-SUMIFS(Finance!40:40,Finance!$4:$4,"&lt;="&amp;AE$7)-SUMIFS(Finance!41:41,Finance!$4:$4,"&lt;="&amp;AE$7))</f>
        <v>0</v>
      </c>
      <c r="AF43" s="5">
        <f ca="1">IF(AF$4="",0,SUMIFS(Finance!55:55,Finance!$4:$4,"&lt;="&amp;AF$7)+SUMIFS(Finance!67:67,Finance!$4:$4,"&lt;="&amp;AF$7)-SUMIFS(Finance!40:40,Finance!$4:$4,"&lt;="&amp;AF$7)-SUMIFS(Finance!41:41,Finance!$4:$4,"&lt;="&amp;AF$7))</f>
        <v>0</v>
      </c>
      <c r="AG43" s="5">
        <f ca="1">IF(AG$4="",0,SUMIFS(Finance!55:55,Finance!$4:$4,"&lt;="&amp;AG$7)+SUMIFS(Finance!67:67,Finance!$4:$4,"&lt;="&amp;AG$7)-SUMIFS(Finance!40:40,Finance!$4:$4,"&lt;="&amp;AG$7)-SUMIFS(Finance!41:41,Finance!$4:$4,"&lt;="&amp;AG$7))</f>
        <v>0</v>
      </c>
      <c r="AH43" s="5">
        <f ca="1">IF(AH$4="",0,SUMIFS(Finance!55:55,Finance!$4:$4,"&lt;="&amp;AH$7)+SUMIFS(Finance!67:67,Finance!$4:$4,"&lt;="&amp;AH$7)-SUMIFS(Finance!40:40,Finance!$4:$4,"&lt;="&amp;AH$7)-SUMIFS(Finance!41:41,Finance!$4:$4,"&lt;="&amp;AH$7))</f>
        <v>0</v>
      </c>
      <c r="AI43" s="5">
        <f ca="1">IF(AI$4="",0,SUMIFS(Finance!55:55,Finance!$4:$4,"&lt;="&amp;AI$7)+SUMIFS(Finance!67:67,Finance!$4:$4,"&lt;="&amp;AI$7)-SUMIFS(Finance!40:40,Finance!$4:$4,"&lt;="&amp;AI$7)-SUMIFS(Finance!41:41,Finance!$4:$4,"&lt;="&amp;AI$7))</f>
        <v>0</v>
      </c>
      <c r="AJ43" s="5">
        <f ca="1">IF(AJ$4="",0,SUMIFS(Finance!55:55,Finance!$4:$4,"&lt;="&amp;AJ$7)+SUMIFS(Finance!67:67,Finance!$4:$4,"&lt;="&amp;AJ$7)-SUMIFS(Finance!40:40,Finance!$4:$4,"&lt;="&amp;AJ$7)-SUMIFS(Finance!41:41,Finance!$4:$4,"&lt;="&amp;AJ$7))</f>
        <v>0</v>
      </c>
      <c r="AK43" s="5">
        <f ca="1">IF(AK$4="",0,SUMIFS(Finance!55:55,Finance!$4:$4,"&lt;="&amp;AK$7)+SUMIFS(Finance!67:67,Finance!$4:$4,"&lt;="&amp;AK$7)-SUMIFS(Finance!40:40,Finance!$4:$4,"&lt;="&amp;AK$7)-SUMIFS(Finance!41:41,Finance!$4:$4,"&lt;="&amp;AK$7))</f>
        <v>0</v>
      </c>
      <c r="AL43" s="5">
        <f ca="1">IF(AL$4="",0,SUMIFS(Finance!55:55,Finance!$4:$4,"&lt;="&amp;AL$7)+SUMIFS(Finance!67:67,Finance!$4:$4,"&lt;="&amp;AL$7)-SUMIFS(Finance!40:40,Finance!$4:$4,"&lt;="&amp;AL$7)-SUMIFS(Finance!41:41,Finance!$4:$4,"&lt;="&amp;AL$7))</f>
        <v>0</v>
      </c>
      <c r="AM43" s="5">
        <f ca="1">IF(AM$4="",0,SUMIFS(Finance!55:55,Finance!$4:$4,"&lt;="&amp;AM$7)+SUMIFS(Finance!67:67,Finance!$4:$4,"&lt;="&amp;AM$7)-SUMIFS(Finance!40:40,Finance!$4:$4,"&lt;="&amp;AM$7)-SUMIFS(Finance!41:41,Finance!$4:$4,"&lt;="&amp;AM$7))</f>
        <v>0</v>
      </c>
      <c r="AN43" s="5">
        <f ca="1">IF(AN$4="",0,SUMIFS(Finance!55:55,Finance!$4:$4,"&lt;="&amp;AN$7)+SUMIFS(Finance!67:67,Finance!$4:$4,"&lt;="&amp;AN$7)-SUMIFS(Finance!40:40,Finance!$4:$4,"&lt;="&amp;AN$7)-SUMIFS(Finance!41:41,Finance!$4:$4,"&lt;="&amp;AN$7))</f>
        <v>0</v>
      </c>
      <c r="AO43" s="5">
        <f ca="1">IF(AO$4="",0,SUMIFS(Finance!55:55,Finance!$4:$4,"&lt;="&amp;AO$7)+SUMIFS(Finance!67:67,Finance!$4:$4,"&lt;="&amp;AO$7)-SUMIFS(Finance!40:40,Finance!$4:$4,"&lt;="&amp;AO$7)-SUMIFS(Finance!41:41,Finance!$4:$4,"&lt;="&amp;AO$7))</f>
        <v>0</v>
      </c>
      <c r="AP43" s="5">
        <f ca="1">IF(AP$4="",0,SUMIFS(Finance!55:55,Finance!$4:$4,"&lt;="&amp;AP$7)+SUMIFS(Finance!67:67,Finance!$4:$4,"&lt;="&amp;AP$7)-SUMIFS(Finance!40:40,Finance!$4:$4,"&lt;="&amp;AP$7)-SUMIFS(Finance!41:41,Finance!$4:$4,"&lt;="&amp;AP$7))</f>
        <v>0</v>
      </c>
      <c r="AQ43" s="5">
        <f ca="1">IF(AQ$4="",0,SUMIFS(Finance!55:55,Finance!$4:$4,"&lt;="&amp;AQ$7)+SUMIFS(Finance!67:67,Finance!$4:$4,"&lt;="&amp;AQ$7)-SUMIFS(Finance!40:40,Finance!$4:$4,"&lt;="&amp;AQ$7)-SUMIFS(Finance!41:41,Finance!$4:$4,"&lt;="&amp;AQ$7))</f>
        <v>0</v>
      </c>
      <c r="AR43" s="5">
        <f ca="1">IF(AR$4="",0,SUMIFS(Finance!55:55,Finance!$4:$4,"&lt;="&amp;AR$7)+SUMIFS(Finance!67:67,Finance!$4:$4,"&lt;="&amp;AR$7)-SUMIFS(Finance!40:40,Finance!$4:$4,"&lt;="&amp;AR$7)-SUMIFS(Finance!41:41,Finance!$4:$4,"&lt;="&amp;AR$7))</f>
        <v>0</v>
      </c>
      <c r="AS43" s="5">
        <f ca="1">IF(AS$4="",0,SUMIFS(Finance!55:55,Finance!$4:$4,"&lt;="&amp;AS$7)+SUMIFS(Finance!67:67,Finance!$4:$4,"&lt;="&amp;AS$7)-SUMIFS(Finance!40:40,Finance!$4:$4,"&lt;="&amp;AS$7)-SUMIFS(Finance!41:41,Finance!$4:$4,"&lt;="&amp;AS$7))</f>
        <v>0</v>
      </c>
      <c r="AT43" s="5">
        <f ca="1">IF(AT$4="",0,SUMIFS(Finance!55:55,Finance!$4:$4,"&lt;="&amp;AT$7)+SUMIFS(Finance!67:67,Finance!$4:$4,"&lt;="&amp;AT$7)-SUMIFS(Finance!40:40,Finance!$4:$4,"&lt;="&amp;AT$7)-SUMIFS(Finance!41:41,Finance!$4:$4,"&lt;="&amp;AT$7))</f>
        <v>0</v>
      </c>
      <c r="AU43" s="5">
        <f ca="1">IF(AU$4="",0,SUMIFS(Finance!55:55,Finance!$4:$4,"&lt;="&amp;AU$7)+SUMIFS(Finance!67:67,Finance!$4:$4,"&lt;="&amp;AU$7)-SUMIFS(Finance!40:40,Finance!$4:$4,"&lt;="&amp;AU$7)-SUMIFS(Finance!41:41,Finance!$4:$4,"&lt;="&amp;AU$7))</f>
        <v>0</v>
      </c>
      <c r="AV43" s="5">
        <f ca="1">IF(AV$4="",0,SUMIFS(Finance!55:55,Finance!$4:$4,"&lt;="&amp;AV$7)+SUMIFS(Finance!67:67,Finance!$4:$4,"&lt;="&amp;AV$7)-SUMIFS(Finance!40:40,Finance!$4:$4,"&lt;="&amp;AV$7)-SUMIFS(Finance!41:41,Finance!$4:$4,"&lt;="&amp;AV$7))</f>
        <v>0</v>
      </c>
      <c r="AW43" s="5">
        <f ca="1">IF(AW$4="",0,SUMIFS(Finance!55:55,Finance!$4:$4,"&lt;="&amp;AW$7)+SUMIFS(Finance!67:67,Finance!$4:$4,"&lt;="&amp;AW$7)-SUMIFS(Finance!40:40,Finance!$4:$4,"&lt;="&amp;AW$7)-SUMIFS(Finance!41:41,Finance!$4:$4,"&lt;="&amp;AW$7))</f>
        <v>0</v>
      </c>
      <c r="AX43" s="5">
        <f ca="1">IF(AX$4="",0,SUMIFS(Finance!55:55,Finance!$4:$4,"&lt;="&amp;AX$7)+SUMIFS(Finance!67:67,Finance!$4:$4,"&lt;="&amp;AX$7)-SUMIFS(Finance!40:40,Finance!$4:$4,"&lt;="&amp;AX$7)-SUMIFS(Finance!41:41,Finance!$4:$4,"&lt;="&amp;AX$7))</f>
        <v>0</v>
      </c>
      <c r="AY43" s="5">
        <f ca="1">IF(AY$4="",0,SUMIFS(Finance!55:55,Finance!$4:$4,"&lt;="&amp;AY$7)+SUMIFS(Finance!67:67,Finance!$4:$4,"&lt;="&amp;AY$7)-SUMIFS(Finance!40:40,Finance!$4:$4,"&lt;="&amp;AY$7)-SUMIFS(Finance!41:41,Finance!$4:$4,"&lt;="&amp;AY$7))</f>
        <v>0</v>
      </c>
      <c r="AZ43" s="5">
        <f ca="1">IF(AZ$4="",0,SUMIFS(Finance!55:55,Finance!$4:$4,"&lt;="&amp;AZ$7)+SUMIFS(Finance!67:67,Finance!$4:$4,"&lt;="&amp;AZ$7)-SUMIFS(Finance!40:40,Finance!$4:$4,"&lt;="&amp;AZ$7)-SUMIFS(Finance!41:41,Finance!$4:$4,"&lt;="&amp;AZ$7))</f>
        <v>0</v>
      </c>
      <c r="BA43" s="5">
        <f ca="1">IF(BA$4="",0,SUMIFS(Finance!55:55,Finance!$4:$4,"&lt;="&amp;BA$7)+SUMIFS(Finance!67:67,Finance!$4:$4,"&lt;="&amp;BA$7)-SUMIFS(Finance!40:40,Finance!$4:$4,"&lt;="&amp;BA$7)-SUMIFS(Finance!41:41,Finance!$4:$4,"&lt;="&amp;BA$7))</f>
        <v>0</v>
      </c>
      <c r="BB43" s="5">
        <f ca="1">IF(BB$4="",0,SUMIFS(Finance!55:55,Finance!$4:$4,"&lt;="&amp;BB$7)+SUMIFS(Finance!67:67,Finance!$4:$4,"&lt;="&amp;BB$7)-SUMIFS(Finance!40:40,Finance!$4:$4,"&lt;="&amp;BB$7)-SUMIFS(Finance!41:41,Finance!$4:$4,"&lt;="&amp;BB$7))</f>
        <v>0</v>
      </c>
      <c r="BC43" s="5">
        <f ca="1">IF(BC$4="",0,SUMIFS(Finance!55:55,Finance!$4:$4,"&lt;="&amp;BC$7)+SUMIFS(Finance!67:67,Finance!$4:$4,"&lt;="&amp;BC$7)-SUMIFS(Finance!40:40,Finance!$4:$4,"&lt;="&amp;BC$7)-SUMIFS(Finance!41:41,Finance!$4:$4,"&lt;="&amp;BC$7))</f>
        <v>0</v>
      </c>
      <c r="BD43" s="5">
        <f ca="1">IF(BD$4="",0,SUMIFS(Finance!55:55,Finance!$4:$4,"&lt;="&amp;BD$7)+SUMIFS(Finance!67:67,Finance!$4:$4,"&lt;="&amp;BD$7)-SUMIFS(Finance!40:40,Finance!$4:$4,"&lt;="&amp;BD$7)-SUMIFS(Finance!41:41,Finance!$4:$4,"&lt;="&amp;BD$7))</f>
        <v>0</v>
      </c>
      <c r="BE43" s="5">
        <f ca="1">IF(BE$4="",0,SUMIFS(Finance!55:55,Finance!$4:$4,"&lt;="&amp;BE$7)+SUMIFS(Finance!67:67,Finance!$4:$4,"&lt;="&amp;BE$7)-SUMIFS(Finance!40:40,Finance!$4:$4,"&lt;="&amp;BE$7)-SUMIFS(Finance!41:41,Finance!$4:$4,"&lt;="&amp;BE$7))</f>
        <v>0</v>
      </c>
      <c r="BF43" s="5">
        <f ca="1">IF(BF$4="",0,SUMIFS(Finance!55:55,Finance!$4:$4,"&lt;="&amp;BF$7)+SUMIFS(Finance!67:67,Finance!$4:$4,"&lt;="&amp;BF$7)-SUMIFS(Finance!40:40,Finance!$4:$4,"&lt;="&amp;BF$7)-SUMIFS(Finance!41:41,Finance!$4:$4,"&lt;="&amp;BF$7))</f>
        <v>0</v>
      </c>
      <c r="BG43" s="5">
        <f ca="1">IF(BG$4="",0,SUMIFS(Finance!55:55,Finance!$4:$4,"&lt;="&amp;BG$7)+SUMIFS(Finance!67:67,Finance!$4:$4,"&lt;="&amp;BG$7)-SUMIFS(Finance!40:40,Finance!$4:$4,"&lt;="&amp;BG$7)-SUMIFS(Finance!41:41,Finance!$4:$4,"&lt;="&amp;BG$7))</f>
        <v>0</v>
      </c>
      <c r="BH43" s="5">
        <f ca="1">IF(BH$4="",0,SUMIFS(Finance!55:55,Finance!$4:$4,"&lt;="&amp;BH$7)+SUMIFS(Finance!67:67,Finance!$4:$4,"&lt;="&amp;BH$7)-SUMIFS(Finance!40:40,Finance!$4:$4,"&lt;="&amp;BH$7)-SUMIFS(Finance!41:41,Finance!$4:$4,"&lt;="&amp;BH$7))</f>
        <v>0</v>
      </c>
      <c r="BI43" s="5">
        <f ca="1">IF(BI$4="",0,SUMIFS(Finance!55:55,Finance!$4:$4,"&lt;="&amp;BI$7)+SUMIFS(Finance!67:67,Finance!$4:$4,"&lt;="&amp;BI$7)-SUMIFS(Finance!40:40,Finance!$4:$4,"&lt;="&amp;BI$7)-SUMIFS(Finance!41:41,Finance!$4:$4,"&lt;="&amp;BI$7))</f>
        <v>0</v>
      </c>
      <c r="BJ43" s="5">
        <f ca="1">IF(BJ$4="",0,SUMIFS(Finance!55:55,Finance!$4:$4,"&lt;="&amp;BJ$7)+SUMIFS(Finance!67:67,Finance!$4:$4,"&lt;="&amp;BJ$7)-SUMIFS(Finance!40:40,Finance!$4:$4,"&lt;="&amp;BJ$7)-SUMIFS(Finance!41:41,Finance!$4:$4,"&lt;="&amp;BJ$7))</f>
        <v>0</v>
      </c>
      <c r="BK43" s="5">
        <f ca="1">IF(BK$4="",0,SUMIFS(Finance!55:55,Finance!$4:$4,"&lt;="&amp;BK$7)+SUMIFS(Finance!67:67,Finance!$4:$4,"&lt;="&amp;BK$7)-SUMIFS(Finance!40:40,Finance!$4:$4,"&lt;="&amp;BK$7)-SUMIFS(Finance!41:41,Finance!$4:$4,"&lt;="&amp;BK$7))</f>
        <v>0</v>
      </c>
      <c r="BL43" s="5">
        <f ca="1">IF(BL$4="",0,SUMIFS(Finance!55:55,Finance!$4:$4,"&lt;="&amp;BL$7)+SUMIFS(Finance!67:67,Finance!$4:$4,"&lt;="&amp;BL$7)-SUMIFS(Finance!40:40,Finance!$4:$4,"&lt;="&amp;BL$7)-SUMIFS(Finance!41:41,Finance!$4:$4,"&lt;="&amp;BL$7))</f>
        <v>0</v>
      </c>
      <c r="BM43" s="5">
        <f ca="1">IF(BM$4="",0,SUMIFS(Finance!55:55,Finance!$4:$4,"&lt;="&amp;BM$7)+SUMIFS(Finance!67:67,Finance!$4:$4,"&lt;="&amp;BM$7)-SUMIFS(Finance!40:40,Finance!$4:$4,"&lt;="&amp;BM$7)-SUMIFS(Finance!41:41,Finance!$4:$4,"&lt;="&amp;BM$7))</f>
        <v>0</v>
      </c>
      <c r="BN43" s="5">
        <f ca="1">IF(BN$4="",0,SUMIFS(Finance!55:55,Finance!$4:$4,"&lt;="&amp;BN$7)+SUMIFS(Finance!67:67,Finance!$4:$4,"&lt;="&amp;BN$7)-SUMIFS(Finance!40:40,Finance!$4:$4,"&lt;="&amp;BN$7)-SUMIFS(Finance!41:41,Finance!$4:$4,"&lt;="&amp;BN$7))</f>
        <v>0</v>
      </c>
      <c r="BO43" s="5">
        <f ca="1">IF(BO$4="",0,SUMIFS(Finance!55:55,Finance!$4:$4,"&lt;="&amp;BO$7)+SUMIFS(Finance!67:67,Finance!$4:$4,"&lt;="&amp;BO$7)-SUMIFS(Finance!40:40,Finance!$4:$4,"&lt;="&amp;BO$7)-SUMIFS(Finance!41:41,Finance!$4:$4,"&lt;="&amp;BO$7))</f>
        <v>0</v>
      </c>
      <c r="BP43" s="5">
        <f ca="1">IF(BP$4="",0,SUMIFS(Finance!55:55,Finance!$4:$4,"&lt;="&amp;BP$7)+SUMIFS(Finance!67:67,Finance!$4:$4,"&lt;="&amp;BP$7)-SUMIFS(Finance!40:40,Finance!$4:$4,"&lt;="&amp;BP$7)-SUMIFS(Finance!41:41,Finance!$4:$4,"&lt;="&amp;BP$7))</f>
        <v>0</v>
      </c>
      <c r="BQ43" s="5">
        <f ca="1">IF(BQ$4="",0,SUMIFS(Finance!55:55,Finance!$4:$4,"&lt;="&amp;BQ$7)+SUMIFS(Finance!67:67,Finance!$4:$4,"&lt;="&amp;BQ$7)-SUMIFS(Finance!40:40,Finance!$4:$4,"&lt;="&amp;BQ$7)-SUMIFS(Finance!41:41,Finance!$4:$4,"&lt;="&amp;BQ$7))</f>
        <v>0</v>
      </c>
      <c r="BR43" s="5">
        <f ca="1">IF(BR$4="",0,SUMIFS(Finance!55:55,Finance!$4:$4,"&lt;="&amp;BR$7)+SUMIFS(Finance!67:67,Finance!$4:$4,"&lt;="&amp;BR$7)-SUMIFS(Finance!40:40,Finance!$4:$4,"&lt;="&amp;BR$7)-SUMIFS(Finance!41:41,Finance!$4:$4,"&lt;="&amp;BR$7))</f>
        <v>0</v>
      </c>
      <c r="BS43" s="5">
        <f ca="1">IF(BS$4="",0,SUMIFS(Finance!55:55,Finance!$4:$4,"&lt;="&amp;BS$7)+SUMIFS(Finance!67:67,Finance!$4:$4,"&lt;="&amp;BS$7)-SUMIFS(Finance!40:40,Finance!$4:$4,"&lt;="&amp;BS$7)-SUMIFS(Finance!41:41,Finance!$4:$4,"&lt;="&amp;BS$7))</f>
        <v>0</v>
      </c>
      <c r="BT43" s="5">
        <f ca="1">IF(BT$4="",0,SUMIFS(Finance!55:55,Finance!$4:$4,"&lt;="&amp;BT$7)+SUMIFS(Finance!67:67,Finance!$4:$4,"&lt;="&amp;BT$7)-SUMIFS(Finance!40:40,Finance!$4:$4,"&lt;="&amp;BT$7)-SUMIFS(Finance!41:41,Finance!$4:$4,"&lt;="&amp;BT$7))</f>
        <v>0</v>
      </c>
      <c r="BU43" s="5">
        <f ca="1">IF(BU$4="",0,SUMIFS(Finance!55:55,Finance!$4:$4,"&lt;="&amp;BU$7)+SUMIFS(Finance!67:67,Finance!$4:$4,"&lt;="&amp;BU$7)-SUMIFS(Finance!40:40,Finance!$4:$4,"&lt;="&amp;BU$7)-SUMIFS(Finance!41:41,Finance!$4:$4,"&lt;="&amp;BU$7))</f>
        <v>0</v>
      </c>
      <c r="BV43" s="5">
        <f ca="1">IF(BV$4="",0,SUMIFS(Finance!55:55,Finance!$4:$4,"&lt;="&amp;BV$7)+SUMIFS(Finance!67:67,Finance!$4:$4,"&lt;="&amp;BV$7)-SUMIFS(Finance!40:40,Finance!$4:$4,"&lt;="&amp;BV$7)-SUMIFS(Finance!41:41,Finance!$4:$4,"&lt;="&amp;BV$7))</f>
        <v>0</v>
      </c>
      <c r="BW43" s="5">
        <f ca="1">IF(BW$4="",0,SUMIFS(Finance!55:55,Finance!$4:$4,"&lt;="&amp;BW$7)+SUMIFS(Finance!67:67,Finance!$4:$4,"&lt;="&amp;BW$7)-SUMIFS(Finance!40:40,Finance!$4:$4,"&lt;="&amp;BW$7)-SUMIFS(Finance!41:41,Finance!$4:$4,"&lt;="&amp;BW$7))</f>
        <v>0</v>
      </c>
      <c r="BX43" s="5">
        <f ca="1">IF(BX$4="",0,SUMIFS(Finance!55:55,Finance!$4:$4,"&lt;="&amp;BX$7)+SUMIFS(Finance!67:67,Finance!$4:$4,"&lt;="&amp;BX$7)-SUMIFS(Finance!40:40,Finance!$4:$4,"&lt;="&amp;BX$7)-SUMIFS(Finance!41:41,Finance!$4:$4,"&lt;="&amp;BX$7))</f>
        <v>0</v>
      </c>
      <c r="BY43" s="5">
        <f ca="1">IF(BY$4="",0,SUMIFS(Finance!55:55,Finance!$4:$4,"&lt;="&amp;BY$7)+SUMIFS(Finance!67:67,Finance!$4:$4,"&lt;="&amp;BY$7)-SUMIFS(Finance!40:40,Finance!$4:$4,"&lt;="&amp;BY$7)-SUMIFS(Finance!41:41,Finance!$4:$4,"&lt;="&amp;BY$7))</f>
        <v>0</v>
      </c>
      <c r="BZ43" s="5">
        <f ca="1">IF(BZ$4="",0,SUMIFS(Finance!55:55,Finance!$4:$4,"&lt;="&amp;BZ$7)+SUMIFS(Finance!67:67,Finance!$4:$4,"&lt;="&amp;BZ$7)-SUMIFS(Finance!40:40,Finance!$4:$4,"&lt;="&amp;BZ$7)-SUMIFS(Finance!41:41,Finance!$4:$4,"&lt;="&amp;BZ$7))</f>
        <v>0</v>
      </c>
      <c r="CA43" s="5">
        <f ca="1">IF(CA$4="",0,SUMIFS(Finance!55:55,Finance!$4:$4,"&lt;="&amp;CA$7)+SUMIFS(Finance!67:67,Finance!$4:$4,"&lt;="&amp;CA$7)-SUMIFS(Finance!40:40,Finance!$4:$4,"&lt;="&amp;CA$7)-SUMIFS(Finance!41:41,Finance!$4:$4,"&lt;="&amp;CA$7))</f>
        <v>0</v>
      </c>
      <c r="CB43" s="5">
        <f ca="1">IF(CB$4="",0,SUMIFS(Finance!55:55,Finance!$4:$4,"&lt;="&amp;CB$7)+SUMIFS(Finance!67:67,Finance!$4:$4,"&lt;="&amp;CB$7)-SUMIFS(Finance!40:40,Finance!$4:$4,"&lt;="&amp;CB$7)-SUMIFS(Finance!41:41,Finance!$4:$4,"&lt;="&amp;CB$7))</f>
        <v>0</v>
      </c>
      <c r="CC43" s="5">
        <f ca="1">IF(CC$4="",0,SUMIFS(Finance!55:55,Finance!$4:$4,"&lt;="&amp;CC$7)+SUMIFS(Finance!67:67,Finance!$4:$4,"&lt;="&amp;CC$7)-SUMIFS(Finance!40:40,Finance!$4:$4,"&lt;="&amp;CC$7)-SUMIFS(Finance!41:41,Finance!$4:$4,"&lt;="&amp;CC$7))</f>
        <v>0</v>
      </c>
      <c r="CD43" s="5">
        <f ca="1">IF(CD$4="",0,SUMIFS(Finance!55:55,Finance!$4:$4,"&lt;="&amp;CD$7)+SUMIFS(Finance!67:67,Finance!$4:$4,"&lt;="&amp;CD$7)-SUMIFS(Finance!40:40,Finance!$4:$4,"&lt;="&amp;CD$7)-SUMIFS(Finance!41:41,Finance!$4:$4,"&lt;="&amp;CD$7))</f>
        <v>0</v>
      </c>
      <c r="CE43" s="5">
        <f ca="1">IF(CE$4="",0,SUMIFS(Finance!55:55,Finance!$4:$4,"&lt;="&amp;CE$7)+SUMIFS(Finance!67:67,Finance!$4:$4,"&lt;="&amp;CE$7)-SUMIFS(Finance!40:40,Finance!$4:$4,"&lt;="&amp;CE$7)-SUMIFS(Finance!41:41,Finance!$4:$4,"&lt;="&amp;CE$7))</f>
        <v>0</v>
      </c>
      <c r="CF43" s="5">
        <f ca="1">IF(CF$4="",0,SUMIFS(Finance!55:55,Finance!$4:$4,"&lt;="&amp;CF$7)+SUMIFS(Finance!67:67,Finance!$4:$4,"&lt;="&amp;CF$7)-SUMIFS(Finance!40:40,Finance!$4:$4,"&lt;="&amp;CF$7)-SUMIFS(Finance!41:41,Finance!$4:$4,"&lt;="&amp;CF$7))</f>
        <v>0</v>
      </c>
    </row>
    <row r="44" spans="2:84" x14ac:dyDescent="0.3">
      <c r="B44" s="13">
        <f>ROW()</f>
        <v>44</v>
      </c>
      <c r="H44" s="1" t="str">
        <f t="shared" si="9"/>
        <v>ПАССИВЫ</v>
      </c>
      <c r="I44" s="1" t="str">
        <f>CapEx!J323</f>
        <v>Кред. задолж-ть по запасам и незавершенке</v>
      </c>
      <c r="M44" s="53" t="s">
        <v>18</v>
      </c>
      <c r="U44" s="5">
        <f t="shared" ca="1" si="6"/>
        <v>14056021.49122262</v>
      </c>
      <c r="X44" s="5">
        <f ca="1">IF(X$4="",0,IF(SUMIFS(Model!37:37,Model!$4:$4,"&lt;="&amp;X$7)-SUMIFS(Model!348:348,Model!$4:$4,"&lt;="&amp;X$7)&gt;0,(SUMIFS(Model!37:37,Model!$4:$4,"&lt;="&amp;X$7)-SUMIFS(Model!348:348,Model!$4:$4,"&lt;="&amp;X$7)),0))</f>
        <v>0</v>
      </c>
      <c r="Y44" s="5">
        <f ca="1">IF(Y$4="",0,IF(SUMIFS(Model!37:37,Model!$4:$4,"&lt;="&amp;Y$7)-SUMIFS(Model!348:348,Model!$4:$4,"&lt;="&amp;Y$7)&gt;0,(SUMIFS(Model!37:37,Model!$4:$4,"&lt;="&amp;Y$7)-SUMIFS(Model!348:348,Model!$4:$4,"&lt;="&amp;Y$7)),0))</f>
        <v>6805579.9644000232</v>
      </c>
      <c r="Z44" s="5">
        <f ca="1">IF(Z$4="",0,IF(SUMIFS(Model!37:37,Model!$4:$4,"&lt;="&amp;Z$7)-SUMIFS(Model!348:348,Model!$4:$4,"&lt;="&amp;Z$7)&gt;0,(SUMIFS(Model!37:37,Model!$4:$4,"&lt;="&amp;Z$7)-SUMIFS(Model!348:348,Model!$4:$4,"&lt;="&amp;Z$7)),0))</f>
        <v>11579875.48416245</v>
      </c>
      <c r="AA44" s="5">
        <f ca="1">IF(AA$4="",0,IF(SUMIFS(Model!37:37,Model!$4:$4,"&lt;="&amp;AA$7)-SUMIFS(Model!348:348,Model!$4:$4,"&lt;="&amp;AA$7)&gt;0,(SUMIFS(Model!37:37,Model!$4:$4,"&lt;="&amp;AA$7)-SUMIFS(Model!348:348,Model!$4:$4,"&lt;="&amp;AA$7)),0))</f>
        <v>12778955.749747992</v>
      </c>
      <c r="AB44" s="5">
        <f ca="1">IF(AB$4="",0,IF(SUMIFS(Model!37:37,Model!$4:$4,"&lt;="&amp;AB$7)-SUMIFS(Model!348:348,Model!$4:$4,"&lt;="&amp;AB$7)&gt;0,(SUMIFS(Model!37:37,Model!$4:$4,"&lt;="&amp;AB$7)-SUMIFS(Model!348:348,Model!$4:$4,"&lt;="&amp;AB$7)),0))</f>
        <v>14056021.49122262</v>
      </c>
      <c r="AC44" s="5">
        <f ca="1">IF(AC$4="",0,IF(SUMIFS(Model!37:37,Model!$4:$4,"&lt;="&amp;AC$7)-SUMIFS(Model!348:348,Model!$4:$4,"&lt;="&amp;AC$7)&gt;0,(SUMIFS(Model!37:37,Model!$4:$4,"&lt;="&amp;AC$7)-SUMIFS(Model!348:348,Model!$4:$4,"&lt;="&amp;AC$7)),0))</f>
        <v>0</v>
      </c>
      <c r="AD44" s="5">
        <f ca="1">IF(AD$4="",0,IF(SUMIFS(Model!37:37,Model!$4:$4,"&lt;="&amp;AD$7)-SUMIFS(Model!348:348,Model!$4:$4,"&lt;="&amp;AD$7)&gt;0,(SUMIFS(Model!37:37,Model!$4:$4,"&lt;="&amp;AD$7)-SUMIFS(Model!348:348,Model!$4:$4,"&lt;="&amp;AD$7)),0))</f>
        <v>0</v>
      </c>
      <c r="AE44" s="5">
        <f ca="1">IF(AE$4="",0,IF(SUMIFS(Model!37:37,Model!$4:$4,"&lt;="&amp;AE$7)-SUMIFS(Model!348:348,Model!$4:$4,"&lt;="&amp;AE$7)&gt;0,(SUMIFS(Model!37:37,Model!$4:$4,"&lt;="&amp;AE$7)-SUMIFS(Model!348:348,Model!$4:$4,"&lt;="&amp;AE$7)),0))</f>
        <v>0</v>
      </c>
      <c r="AF44" s="5">
        <f ca="1">IF(AF$4="",0,IF(SUMIFS(Model!37:37,Model!$4:$4,"&lt;="&amp;AF$7)-SUMIFS(Model!348:348,Model!$4:$4,"&lt;="&amp;AF$7)&gt;0,(SUMIFS(Model!37:37,Model!$4:$4,"&lt;="&amp;AF$7)-SUMIFS(Model!348:348,Model!$4:$4,"&lt;="&amp;AF$7)),0))</f>
        <v>0</v>
      </c>
      <c r="AG44" s="5">
        <f ca="1">IF(AG$4="",0,IF(SUMIFS(Model!37:37,Model!$4:$4,"&lt;="&amp;AG$7)-SUMIFS(Model!348:348,Model!$4:$4,"&lt;="&amp;AG$7)&gt;0,(SUMIFS(Model!37:37,Model!$4:$4,"&lt;="&amp;AG$7)-SUMIFS(Model!348:348,Model!$4:$4,"&lt;="&amp;AG$7)),0))</f>
        <v>0</v>
      </c>
      <c r="AH44" s="5">
        <f ca="1">IF(AH$4="",0,IF(SUMIFS(Model!37:37,Model!$4:$4,"&lt;="&amp;AH$7)-SUMIFS(Model!348:348,Model!$4:$4,"&lt;="&amp;AH$7)&gt;0,(SUMIFS(Model!37:37,Model!$4:$4,"&lt;="&amp;AH$7)-SUMIFS(Model!348:348,Model!$4:$4,"&lt;="&amp;AH$7)),0))</f>
        <v>0</v>
      </c>
      <c r="AI44" s="5">
        <f ca="1">IF(AI$4="",0,IF(SUMIFS(Model!37:37,Model!$4:$4,"&lt;="&amp;AI$7)-SUMIFS(Model!348:348,Model!$4:$4,"&lt;="&amp;AI$7)&gt;0,(SUMIFS(Model!37:37,Model!$4:$4,"&lt;="&amp;AI$7)-SUMIFS(Model!348:348,Model!$4:$4,"&lt;="&amp;AI$7)),0))</f>
        <v>0</v>
      </c>
      <c r="AJ44" s="5">
        <f ca="1">IF(AJ$4="",0,IF(SUMIFS(Model!37:37,Model!$4:$4,"&lt;="&amp;AJ$7)-SUMIFS(Model!348:348,Model!$4:$4,"&lt;="&amp;AJ$7)&gt;0,(SUMIFS(Model!37:37,Model!$4:$4,"&lt;="&amp;AJ$7)-SUMIFS(Model!348:348,Model!$4:$4,"&lt;="&amp;AJ$7)),0))</f>
        <v>0</v>
      </c>
      <c r="AK44" s="5">
        <f ca="1">IF(AK$4="",0,IF(SUMIFS(Model!37:37,Model!$4:$4,"&lt;="&amp;AK$7)-SUMIFS(Model!348:348,Model!$4:$4,"&lt;="&amp;AK$7)&gt;0,(SUMIFS(Model!37:37,Model!$4:$4,"&lt;="&amp;AK$7)-SUMIFS(Model!348:348,Model!$4:$4,"&lt;="&amp;AK$7)),0))</f>
        <v>0</v>
      </c>
      <c r="AL44" s="5">
        <f ca="1">IF(AL$4="",0,IF(SUMIFS(Model!37:37,Model!$4:$4,"&lt;="&amp;AL$7)-SUMIFS(Model!348:348,Model!$4:$4,"&lt;="&amp;AL$7)&gt;0,(SUMIFS(Model!37:37,Model!$4:$4,"&lt;="&amp;AL$7)-SUMIFS(Model!348:348,Model!$4:$4,"&lt;="&amp;AL$7)),0))</f>
        <v>0</v>
      </c>
      <c r="AM44" s="5">
        <f ca="1">IF(AM$4="",0,IF(SUMIFS(Model!37:37,Model!$4:$4,"&lt;="&amp;AM$7)-SUMIFS(Model!348:348,Model!$4:$4,"&lt;="&amp;AM$7)&gt;0,(SUMIFS(Model!37:37,Model!$4:$4,"&lt;="&amp;AM$7)-SUMIFS(Model!348:348,Model!$4:$4,"&lt;="&amp;AM$7)),0))</f>
        <v>0</v>
      </c>
      <c r="AN44" s="5">
        <f ca="1">IF(AN$4="",0,IF(SUMIFS(Model!37:37,Model!$4:$4,"&lt;="&amp;AN$7)-SUMIFS(Model!348:348,Model!$4:$4,"&lt;="&amp;AN$7)&gt;0,(SUMIFS(Model!37:37,Model!$4:$4,"&lt;="&amp;AN$7)-SUMIFS(Model!348:348,Model!$4:$4,"&lt;="&amp;AN$7)),0))</f>
        <v>0</v>
      </c>
      <c r="AO44" s="5">
        <f ca="1">IF(AO$4="",0,IF(SUMIFS(Model!37:37,Model!$4:$4,"&lt;="&amp;AO$7)-SUMIFS(Model!348:348,Model!$4:$4,"&lt;="&amp;AO$7)&gt;0,(SUMIFS(Model!37:37,Model!$4:$4,"&lt;="&amp;AO$7)-SUMIFS(Model!348:348,Model!$4:$4,"&lt;="&amp;AO$7)),0))</f>
        <v>0</v>
      </c>
      <c r="AP44" s="5">
        <f ca="1">IF(AP$4="",0,IF(SUMIFS(Model!37:37,Model!$4:$4,"&lt;="&amp;AP$7)-SUMIFS(Model!348:348,Model!$4:$4,"&lt;="&amp;AP$7)&gt;0,(SUMIFS(Model!37:37,Model!$4:$4,"&lt;="&amp;AP$7)-SUMIFS(Model!348:348,Model!$4:$4,"&lt;="&amp;AP$7)),0))</f>
        <v>0</v>
      </c>
      <c r="AQ44" s="5">
        <f ca="1">IF(AQ$4="",0,IF(SUMIFS(Model!37:37,Model!$4:$4,"&lt;="&amp;AQ$7)-SUMIFS(Model!348:348,Model!$4:$4,"&lt;="&amp;AQ$7)&gt;0,(SUMIFS(Model!37:37,Model!$4:$4,"&lt;="&amp;AQ$7)-SUMIFS(Model!348:348,Model!$4:$4,"&lt;="&amp;AQ$7)),0))</f>
        <v>0</v>
      </c>
      <c r="AR44" s="5">
        <f ca="1">IF(AR$4="",0,IF(SUMIFS(Model!37:37,Model!$4:$4,"&lt;="&amp;AR$7)-SUMIFS(Model!348:348,Model!$4:$4,"&lt;="&amp;AR$7)&gt;0,(SUMIFS(Model!37:37,Model!$4:$4,"&lt;="&amp;AR$7)-SUMIFS(Model!348:348,Model!$4:$4,"&lt;="&amp;AR$7)),0))</f>
        <v>0</v>
      </c>
      <c r="AS44" s="5">
        <f ca="1">IF(AS$4="",0,IF(SUMIFS(Model!37:37,Model!$4:$4,"&lt;="&amp;AS$7)-SUMIFS(Model!348:348,Model!$4:$4,"&lt;="&amp;AS$7)&gt;0,(SUMIFS(Model!37:37,Model!$4:$4,"&lt;="&amp;AS$7)-SUMIFS(Model!348:348,Model!$4:$4,"&lt;="&amp;AS$7)),0))</f>
        <v>0</v>
      </c>
      <c r="AT44" s="5">
        <f ca="1">IF(AT$4="",0,IF(SUMIFS(Model!37:37,Model!$4:$4,"&lt;="&amp;AT$7)-SUMIFS(Model!348:348,Model!$4:$4,"&lt;="&amp;AT$7)&gt;0,(SUMIFS(Model!37:37,Model!$4:$4,"&lt;="&amp;AT$7)-SUMIFS(Model!348:348,Model!$4:$4,"&lt;="&amp;AT$7)),0))</f>
        <v>0</v>
      </c>
      <c r="AU44" s="5">
        <f ca="1">IF(AU$4="",0,IF(SUMIFS(Model!37:37,Model!$4:$4,"&lt;="&amp;AU$7)-SUMIFS(Model!348:348,Model!$4:$4,"&lt;="&amp;AU$7)&gt;0,(SUMIFS(Model!37:37,Model!$4:$4,"&lt;="&amp;AU$7)-SUMIFS(Model!348:348,Model!$4:$4,"&lt;="&amp;AU$7)),0))</f>
        <v>0</v>
      </c>
      <c r="AV44" s="5">
        <f ca="1">IF(AV$4="",0,IF(SUMIFS(Model!37:37,Model!$4:$4,"&lt;="&amp;AV$7)-SUMIFS(Model!348:348,Model!$4:$4,"&lt;="&amp;AV$7)&gt;0,(SUMIFS(Model!37:37,Model!$4:$4,"&lt;="&amp;AV$7)-SUMIFS(Model!348:348,Model!$4:$4,"&lt;="&amp;AV$7)),0))</f>
        <v>0</v>
      </c>
      <c r="AW44" s="5">
        <f ca="1">IF(AW$4="",0,IF(SUMIFS(Model!37:37,Model!$4:$4,"&lt;="&amp;AW$7)-SUMIFS(Model!348:348,Model!$4:$4,"&lt;="&amp;AW$7)&gt;0,(SUMIFS(Model!37:37,Model!$4:$4,"&lt;="&amp;AW$7)-SUMIFS(Model!348:348,Model!$4:$4,"&lt;="&amp;AW$7)),0))</f>
        <v>0</v>
      </c>
      <c r="AX44" s="5">
        <f ca="1">IF(AX$4="",0,IF(SUMIFS(Model!37:37,Model!$4:$4,"&lt;="&amp;AX$7)-SUMIFS(Model!348:348,Model!$4:$4,"&lt;="&amp;AX$7)&gt;0,(SUMIFS(Model!37:37,Model!$4:$4,"&lt;="&amp;AX$7)-SUMIFS(Model!348:348,Model!$4:$4,"&lt;="&amp;AX$7)),0))</f>
        <v>0</v>
      </c>
      <c r="AY44" s="5">
        <f ca="1">IF(AY$4="",0,IF(SUMIFS(Model!37:37,Model!$4:$4,"&lt;="&amp;AY$7)-SUMIFS(Model!348:348,Model!$4:$4,"&lt;="&amp;AY$7)&gt;0,(SUMIFS(Model!37:37,Model!$4:$4,"&lt;="&amp;AY$7)-SUMIFS(Model!348:348,Model!$4:$4,"&lt;="&amp;AY$7)),0))</f>
        <v>0</v>
      </c>
      <c r="AZ44" s="5">
        <f ca="1">IF(AZ$4="",0,IF(SUMIFS(Model!37:37,Model!$4:$4,"&lt;="&amp;AZ$7)-SUMIFS(Model!348:348,Model!$4:$4,"&lt;="&amp;AZ$7)&gt;0,(SUMIFS(Model!37:37,Model!$4:$4,"&lt;="&amp;AZ$7)-SUMIFS(Model!348:348,Model!$4:$4,"&lt;="&amp;AZ$7)),0))</f>
        <v>0</v>
      </c>
      <c r="BA44" s="5">
        <f ca="1">IF(BA$4="",0,IF(SUMIFS(Model!37:37,Model!$4:$4,"&lt;="&amp;BA$7)-SUMIFS(Model!348:348,Model!$4:$4,"&lt;="&amp;BA$7)&gt;0,(SUMIFS(Model!37:37,Model!$4:$4,"&lt;="&amp;BA$7)-SUMIFS(Model!348:348,Model!$4:$4,"&lt;="&amp;BA$7)),0))</f>
        <v>0</v>
      </c>
      <c r="BB44" s="5">
        <f ca="1">IF(BB$4="",0,IF(SUMIFS(Model!37:37,Model!$4:$4,"&lt;="&amp;BB$7)-SUMIFS(Model!348:348,Model!$4:$4,"&lt;="&amp;BB$7)&gt;0,(SUMIFS(Model!37:37,Model!$4:$4,"&lt;="&amp;BB$7)-SUMIFS(Model!348:348,Model!$4:$4,"&lt;="&amp;BB$7)),0))</f>
        <v>0</v>
      </c>
      <c r="BC44" s="5">
        <f ca="1">IF(BC$4="",0,IF(SUMIFS(Model!37:37,Model!$4:$4,"&lt;="&amp;BC$7)-SUMIFS(Model!348:348,Model!$4:$4,"&lt;="&amp;BC$7)&gt;0,(SUMIFS(Model!37:37,Model!$4:$4,"&lt;="&amp;BC$7)-SUMIFS(Model!348:348,Model!$4:$4,"&lt;="&amp;BC$7)),0))</f>
        <v>0</v>
      </c>
      <c r="BD44" s="5">
        <f ca="1">IF(BD$4="",0,IF(SUMIFS(Model!37:37,Model!$4:$4,"&lt;="&amp;BD$7)-SUMIFS(Model!348:348,Model!$4:$4,"&lt;="&amp;BD$7)&gt;0,(SUMIFS(Model!37:37,Model!$4:$4,"&lt;="&amp;BD$7)-SUMIFS(Model!348:348,Model!$4:$4,"&lt;="&amp;BD$7)),0))</f>
        <v>0</v>
      </c>
      <c r="BE44" s="5">
        <f ca="1">IF(BE$4="",0,IF(SUMIFS(Model!37:37,Model!$4:$4,"&lt;="&amp;BE$7)-SUMIFS(Model!348:348,Model!$4:$4,"&lt;="&amp;BE$7)&gt;0,(SUMIFS(Model!37:37,Model!$4:$4,"&lt;="&amp;BE$7)-SUMIFS(Model!348:348,Model!$4:$4,"&lt;="&amp;BE$7)),0))</f>
        <v>0</v>
      </c>
      <c r="BF44" s="5">
        <f ca="1">IF(BF$4="",0,IF(SUMIFS(Model!37:37,Model!$4:$4,"&lt;="&amp;BF$7)-SUMIFS(Model!348:348,Model!$4:$4,"&lt;="&amp;BF$7)&gt;0,(SUMIFS(Model!37:37,Model!$4:$4,"&lt;="&amp;BF$7)-SUMIFS(Model!348:348,Model!$4:$4,"&lt;="&amp;BF$7)),0))</f>
        <v>0</v>
      </c>
      <c r="BG44" s="5">
        <f ca="1">IF(BG$4="",0,IF(SUMIFS(Model!37:37,Model!$4:$4,"&lt;="&amp;BG$7)-SUMIFS(Model!348:348,Model!$4:$4,"&lt;="&amp;BG$7)&gt;0,(SUMIFS(Model!37:37,Model!$4:$4,"&lt;="&amp;BG$7)-SUMIFS(Model!348:348,Model!$4:$4,"&lt;="&amp;BG$7)),0))</f>
        <v>0</v>
      </c>
      <c r="BH44" s="5">
        <f ca="1">IF(BH$4="",0,IF(SUMIFS(Model!37:37,Model!$4:$4,"&lt;="&amp;BH$7)-SUMIFS(Model!348:348,Model!$4:$4,"&lt;="&amp;BH$7)&gt;0,(SUMIFS(Model!37:37,Model!$4:$4,"&lt;="&amp;BH$7)-SUMIFS(Model!348:348,Model!$4:$4,"&lt;="&amp;BH$7)),0))</f>
        <v>0</v>
      </c>
      <c r="BI44" s="5">
        <f ca="1">IF(BI$4="",0,IF(SUMIFS(Model!37:37,Model!$4:$4,"&lt;="&amp;BI$7)-SUMIFS(Model!348:348,Model!$4:$4,"&lt;="&amp;BI$7)&gt;0,(SUMIFS(Model!37:37,Model!$4:$4,"&lt;="&amp;BI$7)-SUMIFS(Model!348:348,Model!$4:$4,"&lt;="&amp;BI$7)),0))</f>
        <v>0</v>
      </c>
      <c r="BJ44" s="5">
        <f ca="1">IF(BJ$4="",0,IF(SUMIFS(Model!37:37,Model!$4:$4,"&lt;="&amp;BJ$7)-SUMIFS(Model!348:348,Model!$4:$4,"&lt;="&amp;BJ$7)&gt;0,(SUMIFS(Model!37:37,Model!$4:$4,"&lt;="&amp;BJ$7)-SUMIFS(Model!348:348,Model!$4:$4,"&lt;="&amp;BJ$7)),0))</f>
        <v>0</v>
      </c>
      <c r="BK44" s="5">
        <f ca="1">IF(BK$4="",0,IF(SUMIFS(Model!37:37,Model!$4:$4,"&lt;="&amp;BK$7)-SUMIFS(Model!348:348,Model!$4:$4,"&lt;="&amp;BK$7)&gt;0,(SUMIFS(Model!37:37,Model!$4:$4,"&lt;="&amp;BK$7)-SUMIFS(Model!348:348,Model!$4:$4,"&lt;="&amp;BK$7)),0))</f>
        <v>0</v>
      </c>
      <c r="BL44" s="5">
        <f ca="1">IF(BL$4="",0,IF(SUMIFS(Model!37:37,Model!$4:$4,"&lt;="&amp;BL$7)-SUMIFS(Model!348:348,Model!$4:$4,"&lt;="&amp;BL$7)&gt;0,(SUMIFS(Model!37:37,Model!$4:$4,"&lt;="&amp;BL$7)-SUMIFS(Model!348:348,Model!$4:$4,"&lt;="&amp;BL$7)),0))</f>
        <v>0</v>
      </c>
      <c r="BM44" s="5">
        <f ca="1">IF(BM$4="",0,IF(SUMIFS(Model!37:37,Model!$4:$4,"&lt;="&amp;BM$7)-SUMIFS(Model!348:348,Model!$4:$4,"&lt;="&amp;BM$7)&gt;0,(SUMIFS(Model!37:37,Model!$4:$4,"&lt;="&amp;BM$7)-SUMIFS(Model!348:348,Model!$4:$4,"&lt;="&amp;BM$7)),0))</f>
        <v>0</v>
      </c>
      <c r="BN44" s="5">
        <f ca="1">IF(BN$4="",0,IF(SUMIFS(Model!37:37,Model!$4:$4,"&lt;="&amp;BN$7)-SUMIFS(Model!348:348,Model!$4:$4,"&lt;="&amp;BN$7)&gt;0,(SUMIFS(Model!37:37,Model!$4:$4,"&lt;="&amp;BN$7)-SUMIFS(Model!348:348,Model!$4:$4,"&lt;="&amp;BN$7)),0))</f>
        <v>0</v>
      </c>
      <c r="BO44" s="5">
        <f ca="1">IF(BO$4="",0,IF(SUMIFS(Model!37:37,Model!$4:$4,"&lt;="&amp;BO$7)-SUMIFS(Model!348:348,Model!$4:$4,"&lt;="&amp;BO$7)&gt;0,(SUMIFS(Model!37:37,Model!$4:$4,"&lt;="&amp;BO$7)-SUMIFS(Model!348:348,Model!$4:$4,"&lt;="&amp;BO$7)),0))</f>
        <v>0</v>
      </c>
      <c r="BP44" s="5">
        <f ca="1">IF(BP$4="",0,IF(SUMIFS(Model!37:37,Model!$4:$4,"&lt;="&amp;BP$7)-SUMIFS(Model!348:348,Model!$4:$4,"&lt;="&amp;BP$7)&gt;0,(SUMIFS(Model!37:37,Model!$4:$4,"&lt;="&amp;BP$7)-SUMIFS(Model!348:348,Model!$4:$4,"&lt;="&amp;BP$7)),0))</f>
        <v>0</v>
      </c>
      <c r="BQ44" s="5">
        <f ca="1">IF(BQ$4="",0,IF(SUMIFS(Model!37:37,Model!$4:$4,"&lt;="&amp;BQ$7)-SUMIFS(Model!348:348,Model!$4:$4,"&lt;="&amp;BQ$7)&gt;0,(SUMIFS(Model!37:37,Model!$4:$4,"&lt;="&amp;BQ$7)-SUMIFS(Model!348:348,Model!$4:$4,"&lt;="&amp;BQ$7)),0))</f>
        <v>0</v>
      </c>
      <c r="BR44" s="5">
        <f ca="1">IF(BR$4="",0,IF(SUMIFS(Model!37:37,Model!$4:$4,"&lt;="&amp;BR$7)-SUMIFS(Model!348:348,Model!$4:$4,"&lt;="&amp;BR$7)&gt;0,(SUMIFS(Model!37:37,Model!$4:$4,"&lt;="&amp;BR$7)-SUMIFS(Model!348:348,Model!$4:$4,"&lt;="&amp;BR$7)),0))</f>
        <v>0</v>
      </c>
      <c r="BS44" s="5">
        <f ca="1">IF(BS$4="",0,IF(SUMIFS(Model!37:37,Model!$4:$4,"&lt;="&amp;BS$7)-SUMIFS(Model!348:348,Model!$4:$4,"&lt;="&amp;BS$7)&gt;0,(SUMIFS(Model!37:37,Model!$4:$4,"&lt;="&amp;BS$7)-SUMIFS(Model!348:348,Model!$4:$4,"&lt;="&amp;BS$7)),0))</f>
        <v>0</v>
      </c>
      <c r="BT44" s="5">
        <f ca="1">IF(BT$4="",0,IF(SUMIFS(Model!37:37,Model!$4:$4,"&lt;="&amp;BT$7)-SUMIFS(Model!348:348,Model!$4:$4,"&lt;="&amp;BT$7)&gt;0,(SUMIFS(Model!37:37,Model!$4:$4,"&lt;="&amp;BT$7)-SUMIFS(Model!348:348,Model!$4:$4,"&lt;="&amp;BT$7)),0))</f>
        <v>0</v>
      </c>
      <c r="BU44" s="5">
        <f ca="1">IF(BU$4="",0,IF(SUMIFS(Model!37:37,Model!$4:$4,"&lt;="&amp;BU$7)-SUMIFS(Model!348:348,Model!$4:$4,"&lt;="&amp;BU$7)&gt;0,(SUMIFS(Model!37:37,Model!$4:$4,"&lt;="&amp;BU$7)-SUMIFS(Model!348:348,Model!$4:$4,"&lt;="&amp;BU$7)),0))</f>
        <v>0</v>
      </c>
      <c r="BV44" s="5">
        <f ca="1">IF(BV$4="",0,IF(SUMIFS(Model!37:37,Model!$4:$4,"&lt;="&amp;BV$7)-SUMIFS(Model!348:348,Model!$4:$4,"&lt;="&amp;BV$7)&gt;0,(SUMIFS(Model!37:37,Model!$4:$4,"&lt;="&amp;BV$7)-SUMIFS(Model!348:348,Model!$4:$4,"&lt;="&amp;BV$7)),0))</f>
        <v>0</v>
      </c>
      <c r="BW44" s="5">
        <f ca="1">IF(BW$4="",0,IF(SUMIFS(Model!37:37,Model!$4:$4,"&lt;="&amp;BW$7)-SUMIFS(Model!348:348,Model!$4:$4,"&lt;="&amp;BW$7)&gt;0,(SUMIFS(Model!37:37,Model!$4:$4,"&lt;="&amp;BW$7)-SUMIFS(Model!348:348,Model!$4:$4,"&lt;="&amp;BW$7)),0))</f>
        <v>0</v>
      </c>
      <c r="BX44" s="5">
        <f ca="1">IF(BX$4="",0,IF(SUMIFS(Model!37:37,Model!$4:$4,"&lt;="&amp;BX$7)-SUMIFS(Model!348:348,Model!$4:$4,"&lt;="&amp;BX$7)&gt;0,(SUMIFS(Model!37:37,Model!$4:$4,"&lt;="&amp;BX$7)-SUMIFS(Model!348:348,Model!$4:$4,"&lt;="&amp;BX$7)),0))</f>
        <v>0</v>
      </c>
      <c r="BY44" s="5">
        <f ca="1">IF(BY$4="",0,IF(SUMIFS(Model!37:37,Model!$4:$4,"&lt;="&amp;BY$7)-SUMIFS(Model!348:348,Model!$4:$4,"&lt;="&amp;BY$7)&gt;0,(SUMIFS(Model!37:37,Model!$4:$4,"&lt;="&amp;BY$7)-SUMIFS(Model!348:348,Model!$4:$4,"&lt;="&amp;BY$7)),0))</f>
        <v>0</v>
      </c>
      <c r="BZ44" s="5">
        <f ca="1">IF(BZ$4="",0,IF(SUMIFS(Model!37:37,Model!$4:$4,"&lt;="&amp;BZ$7)-SUMIFS(Model!348:348,Model!$4:$4,"&lt;="&amp;BZ$7)&gt;0,(SUMIFS(Model!37:37,Model!$4:$4,"&lt;="&amp;BZ$7)-SUMIFS(Model!348:348,Model!$4:$4,"&lt;="&amp;BZ$7)),0))</f>
        <v>0</v>
      </c>
      <c r="CA44" s="5">
        <f ca="1">IF(CA$4="",0,IF(SUMIFS(Model!37:37,Model!$4:$4,"&lt;="&amp;CA$7)-SUMIFS(Model!348:348,Model!$4:$4,"&lt;="&amp;CA$7)&gt;0,(SUMIFS(Model!37:37,Model!$4:$4,"&lt;="&amp;CA$7)-SUMIFS(Model!348:348,Model!$4:$4,"&lt;="&amp;CA$7)),0))</f>
        <v>0</v>
      </c>
      <c r="CB44" s="5">
        <f ca="1">IF(CB$4="",0,IF(SUMIFS(Model!37:37,Model!$4:$4,"&lt;="&amp;CB$7)-SUMIFS(Model!348:348,Model!$4:$4,"&lt;="&amp;CB$7)&gt;0,(SUMIFS(Model!37:37,Model!$4:$4,"&lt;="&amp;CB$7)-SUMIFS(Model!348:348,Model!$4:$4,"&lt;="&amp;CB$7)),0))</f>
        <v>0</v>
      </c>
      <c r="CC44" s="5">
        <f ca="1">IF(CC$4="",0,IF(SUMIFS(Model!37:37,Model!$4:$4,"&lt;="&amp;CC$7)-SUMIFS(Model!348:348,Model!$4:$4,"&lt;="&amp;CC$7)&gt;0,(SUMIFS(Model!37:37,Model!$4:$4,"&lt;="&amp;CC$7)-SUMIFS(Model!348:348,Model!$4:$4,"&lt;="&amp;CC$7)),0))</f>
        <v>0</v>
      </c>
      <c r="CD44" s="5">
        <f ca="1">IF(CD$4="",0,IF(SUMIFS(Model!37:37,Model!$4:$4,"&lt;="&amp;CD$7)-SUMIFS(Model!348:348,Model!$4:$4,"&lt;="&amp;CD$7)&gt;0,(SUMIFS(Model!37:37,Model!$4:$4,"&lt;="&amp;CD$7)-SUMIFS(Model!348:348,Model!$4:$4,"&lt;="&amp;CD$7)),0))</f>
        <v>0</v>
      </c>
      <c r="CE44" s="5">
        <f ca="1">IF(CE$4="",0,IF(SUMIFS(Model!37:37,Model!$4:$4,"&lt;="&amp;CE$7)-SUMIFS(Model!348:348,Model!$4:$4,"&lt;="&amp;CE$7)&gt;0,(SUMIFS(Model!37:37,Model!$4:$4,"&lt;="&amp;CE$7)-SUMIFS(Model!348:348,Model!$4:$4,"&lt;="&amp;CE$7)),0))</f>
        <v>0</v>
      </c>
      <c r="CF44" s="5">
        <f ca="1">IF(CF$4="",0,IF(SUMIFS(Model!37:37,Model!$4:$4,"&lt;="&amp;CF$7)-SUMIFS(Model!348:348,Model!$4:$4,"&lt;="&amp;CF$7)&gt;0,(SUMIFS(Model!37:37,Model!$4:$4,"&lt;="&amp;CF$7)-SUMIFS(Model!348:348,Model!$4:$4,"&lt;="&amp;CF$7)),0))</f>
        <v>0</v>
      </c>
    </row>
    <row r="45" spans="2:84" x14ac:dyDescent="0.3">
      <c r="B45" s="13">
        <f>ROW()</f>
        <v>45</v>
      </c>
      <c r="H45" s="1" t="str">
        <f t="shared" si="9"/>
        <v>ПАССИВЫ</v>
      </c>
      <c r="I45" s="1" t="str">
        <f>CapEx!J324</f>
        <v>Кред. задолж-ть по ФОТ комм. перс-ла</v>
      </c>
      <c r="M45" s="53" t="s">
        <v>18</v>
      </c>
      <c r="U45" s="5">
        <f t="shared" ca="1" si="6"/>
        <v>567256.44023999572</v>
      </c>
      <c r="X45" s="5">
        <f ca="1">IF(X$4="",0,SUMIFS(Model!161:161,Model!$4:$4,"&lt;="&amp;X$7)-SUMIFS(Model!366:366,Model!$4:$4,"&lt;="&amp;X$7))</f>
        <v>0</v>
      </c>
      <c r="Y45" s="5">
        <f ca="1">IF(Y$4="",0,SUMIFS(Model!161:161,Model!$4:$4,"&lt;="&amp;Y$7)-SUMIFS(Model!366:366,Model!$4:$4,"&lt;="&amp;Y$7))</f>
        <v>230720</v>
      </c>
      <c r="Z45" s="5">
        <f ca="1">IF(Z$4="",0,SUMIFS(Model!161:161,Model!$4:$4,"&lt;="&amp;Z$7)-SUMIFS(Model!366:366,Model!$4:$4,"&lt;="&amp;Z$7))</f>
        <v>415872.80000000075</v>
      </c>
      <c r="AA45" s="5">
        <f ca="1">IF(AA$4="",0,SUMIFS(Model!161:161,Model!$4:$4,"&lt;="&amp;AA$7)-SUMIFS(Model!366:366,Model!$4:$4,"&lt;="&amp;AA$7))</f>
        <v>489541.6959999986</v>
      </c>
      <c r="AB45" s="5">
        <f ca="1">IF(AB$4="",0,SUMIFS(Model!161:161,Model!$4:$4,"&lt;="&amp;AB$7)-SUMIFS(Model!366:366,Model!$4:$4,"&lt;="&amp;AB$7))</f>
        <v>567256.44023999572</v>
      </c>
      <c r="AC45" s="5">
        <f ca="1">IF(AC$4="",0,SUMIFS(Model!161:161,Model!$4:$4,"&lt;="&amp;AC$7)-SUMIFS(Model!366:366,Model!$4:$4,"&lt;="&amp;AC$7))</f>
        <v>0</v>
      </c>
      <c r="AD45" s="5">
        <f ca="1">IF(AD$4="",0,SUMIFS(Model!161:161,Model!$4:$4,"&lt;="&amp;AD$7)-SUMIFS(Model!366:366,Model!$4:$4,"&lt;="&amp;AD$7))</f>
        <v>0</v>
      </c>
      <c r="AE45" s="5">
        <f ca="1">IF(AE$4="",0,SUMIFS(Model!161:161,Model!$4:$4,"&lt;="&amp;AE$7)-SUMIFS(Model!366:366,Model!$4:$4,"&lt;="&amp;AE$7))</f>
        <v>0</v>
      </c>
      <c r="AF45" s="5">
        <f ca="1">IF(AF$4="",0,SUMIFS(Model!161:161,Model!$4:$4,"&lt;="&amp;AF$7)-SUMIFS(Model!366:366,Model!$4:$4,"&lt;="&amp;AF$7))</f>
        <v>0</v>
      </c>
      <c r="AG45" s="5">
        <f ca="1">IF(AG$4="",0,SUMIFS(Model!161:161,Model!$4:$4,"&lt;="&amp;AG$7)-SUMIFS(Model!366:366,Model!$4:$4,"&lt;="&amp;AG$7))</f>
        <v>0</v>
      </c>
      <c r="AH45" s="5">
        <f ca="1">IF(AH$4="",0,SUMIFS(Model!161:161,Model!$4:$4,"&lt;="&amp;AH$7)-SUMIFS(Model!366:366,Model!$4:$4,"&lt;="&amp;AH$7))</f>
        <v>0</v>
      </c>
      <c r="AI45" s="5">
        <f ca="1">IF(AI$4="",0,SUMIFS(Model!161:161,Model!$4:$4,"&lt;="&amp;AI$7)-SUMIFS(Model!366:366,Model!$4:$4,"&lt;="&amp;AI$7))</f>
        <v>0</v>
      </c>
      <c r="AJ45" s="5">
        <f ca="1">IF(AJ$4="",0,SUMIFS(Model!161:161,Model!$4:$4,"&lt;="&amp;AJ$7)-SUMIFS(Model!366:366,Model!$4:$4,"&lt;="&amp;AJ$7))</f>
        <v>0</v>
      </c>
      <c r="AK45" s="5">
        <f ca="1">IF(AK$4="",0,SUMIFS(Model!161:161,Model!$4:$4,"&lt;="&amp;AK$7)-SUMIFS(Model!366:366,Model!$4:$4,"&lt;="&amp;AK$7))</f>
        <v>0</v>
      </c>
      <c r="AL45" s="5">
        <f ca="1">IF(AL$4="",0,SUMIFS(Model!161:161,Model!$4:$4,"&lt;="&amp;AL$7)-SUMIFS(Model!366:366,Model!$4:$4,"&lt;="&amp;AL$7))</f>
        <v>0</v>
      </c>
      <c r="AM45" s="5">
        <f ca="1">IF(AM$4="",0,SUMIFS(Model!161:161,Model!$4:$4,"&lt;="&amp;AM$7)-SUMIFS(Model!366:366,Model!$4:$4,"&lt;="&amp;AM$7))</f>
        <v>0</v>
      </c>
      <c r="AN45" s="5">
        <f ca="1">IF(AN$4="",0,SUMIFS(Model!161:161,Model!$4:$4,"&lt;="&amp;AN$7)-SUMIFS(Model!366:366,Model!$4:$4,"&lt;="&amp;AN$7))</f>
        <v>0</v>
      </c>
      <c r="AO45" s="5">
        <f ca="1">IF(AO$4="",0,SUMIFS(Model!161:161,Model!$4:$4,"&lt;="&amp;AO$7)-SUMIFS(Model!366:366,Model!$4:$4,"&lt;="&amp;AO$7))</f>
        <v>0</v>
      </c>
      <c r="AP45" s="5">
        <f ca="1">IF(AP$4="",0,SUMIFS(Model!161:161,Model!$4:$4,"&lt;="&amp;AP$7)-SUMIFS(Model!366:366,Model!$4:$4,"&lt;="&amp;AP$7))</f>
        <v>0</v>
      </c>
      <c r="AQ45" s="5">
        <f ca="1">IF(AQ$4="",0,SUMIFS(Model!161:161,Model!$4:$4,"&lt;="&amp;AQ$7)-SUMIFS(Model!366:366,Model!$4:$4,"&lt;="&amp;AQ$7))</f>
        <v>0</v>
      </c>
      <c r="AR45" s="5">
        <f ca="1">IF(AR$4="",0,SUMIFS(Model!161:161,Model!$4:$4,"&lt;="&amp;AR$7)-SUMIFS(Model!366:366,Model!$4:$4,"&lt;="&amp;AR$7))</f>
        <v>0</v>
      </c>
      <c r="AS45" s="5">
        <f ca="1">IF(AS$4="",0,SUMIFS(Model!161:161,Model!$4:$4,"&lt;="&amp;AS$7)-SUMIFS(Model!366:366,Model!$4:$4,"&lt;="&amp;AS$7))</f>
        <v>0</v>
      </c>
      <c r="AT45" s="5">
        <f ca="1">IF(AT$4="",0,SUMIFS(Model!161:161,Model!$4:$4,"&lt;="&amp;AT$7)-SUMIFS(Model!366:366,Model!$4:$4,"&lt;="&amp;AT$7))</f>
        <v>0</v>
      </c>
      <c r="AU45" s="5">
        <f ca="1">IF(AU$4="",0,SUMIFS(Model!161:161,Model!$4:$4,"&lt;="&amp;AU$7)-SUMIFS(Model!366:366,Model!$4:$4,"&lt;="&amp;AU$7))</f>
        <v>0</v>
      </c>
      <c r="AV45" s="5">
        <f ca="1">IF(AV$4="",0,SUMIFS(Model!161:161,Model!$4:$4,"&lt;="&amp;AV$7)-SUMIFS(Model!366:366,Model!$4:$4,"&lt;="&amp;AV$7))</f>
        <v>0</v>
      </c>
      <c r="AW45" s="5">
        <f ca="1">IF(AW$4="",0,SUMIFS(Model!161:161,Model!$4:$4,"&lt;="&amp;AW$7)-SUMIFS(Model!366:366,Model!$4:$4,"&lt;="&amp;AW$7))</f>
        <v>0</v>
      </c>
      <c r="AX45" s="5">
        <f ca="1">IF(AX$4="",0,SUMIFS(Model!161:161,Model!$4:$4,"&lt;="&amp;AX$7)-SUMIFS(Model!366:366,Model!$4:$4,"&lt;="&amp;AX$7))</f>
        <v>0</v>
      </c>
      <c r="AY45" s="5">
        <f ca="1">IF(AY$4="",0,SUMIFS(Model!161:161,Model!$4:$4,"&lt;="&amp;AY$7)-SUMIFS(Model!366:366,Model!$4:$4,"&lt;="&amp;AY$7))</f>
        <v>0</v>
      </c>
      <c r="AZ45" s="5">
        <f ca="1">IF(AZ$4="",0,SUMIFS(Model!161:161,Model!$4:$4,"&lt;="&amp;AZ$7)-SUMIFS(Model!366:366,Model!$4:$4,"&lt;="&amp;AZ$7))</f>
        <v>0</v>
      </c>
      <c r="BA45" s="5">
        <f ca="1">IF(BA$4="",0,SUMIFS(Model!161:161,Model!$4:$4,"&lt;="&amp;BA$7)-SUMIFS(Model!366:366,Model!$4:$4,"&lt;="&amp;BA$7))</f>
        <v>0</v>
      </c>
      <c r="BB45" s="5">
        <f ca="1">IF(BB$4="",0,SUMIFS(Model!161:161,Model!$4:$4,"&lt;="&amp;BB$7)-SUMIFS(Model!366:366,Model!$4:$4,"&lt;="&amp;BB$7))</f>
        <v>0</v>
      </c>
      <c r="BC45" s="5">
        <f ca="1">IF(BC$4="",0,SUMIFS(Model!161:161,Model!$4:$4,"&lt;="&amp;BC$7)-SUMIFS(Model!366:366,Model!$4:$4,"&lt;="&amp;BC$7))</f>
        <v>0</v>
      </c>
      <c r="BD45" s="5">
        <f ca="1">IF(BD$4="",0,SUMIFS(Model!161:161,Model!$4:$4,"&lt;="&amp;BD$7)-SUMIFS(Model!366:366,Model!$4:$4,"&lt;="&amp;BD$7))</f>
        <v>0</v>
      </c>
      <c r="BE45" s="5">
        <f ca="1">IF(BE$4="",0,SUMIFS(Model!161:161,Model!$4:$4,"&lt;="&amp;BE$7)-SUMIFS(Model!366:366,Model!$4:$4,"&lt;="&amp;BE$7))</f>
        <v>0</v>
      </c>
      <c r="BF45" s="5">
        <f ca="1">IF(BF$4="",0,SUMIFS(Model!161:161,Model!$4:$4,"&lt;="&amp;BF$7)-SUMIFS(Model!366:366,Model!$4:$4,"&lt;="&amp;BF$7))</f>
        <v>0</v>
      </c>
      <c r="BG45" s="5">
        <f ca="1">IF(BG$4="",0,SUMIFS(Model!161:161,Model!$4:$4,"&lt;="&amp;BG$7)-SUMIFS(Model!366:366,Model!$4:$4,"&lt;="&amp;BG$7))</f>
        <v>0</v>
      </c>
      <c r="BH45" s="5">
        <f ca="1">IF(BH$4="",0,SUMIFS(Model!161:161,Model!$4:$4,"&lt;="&amp;BH$7)-SUMIFS(Model!366:366,Model!$4:$4,"&lt;="&amp;BH$7))</f>
        <v>0</v>
      </c>
      <c r="BI45" s="5">
        <f ca="1">IF(BI$4="",0,SUMIFS(Model!161:161,Model!$4:$4,"&lt;="&amp;BI$7)-SUMIFS(Model!366:366,Model!$4:$4,"&lt;="&amp;BI$7))</f>
        <v>0</v>
      </c>
      <c r="BJ45" s="5">
        <f ca="1">IF(BJ$4="",0,SUMIFS(Model!161:161,Model!$4:$4,"&lt;="&amp;BJ$7)-SUMIFS(Model!366:366,Model!$4:$4,"&lt;="&amp;BJ$7))</f>
        <v>0</v>
      </c>
      <c r="BK45" s="5">
        <f ca="1">IF(BK$4="",0,SUMIFS(Model!161:161,Model!$4:$4,"&lt;="&amp;BK$7)-SUMIFS(Model!366:366,Model!$4:$4,"&lt;="&amp;BK$7))</f>
        <v>0</v>
      </c>
      <c r="BL45" s="5">
        <f ca="1">IF(BL$4="",0,SUMIFS(Model!161:161,Model!$4:$4,"&lt;="&amp;BL$7)-SUMIFS(Model!366:366,Model!$4:$4,"&lt;="&amp;BL$7))</f>
        <v>0</v>
      </c>
      <c r="BM45" s="5">
        <f ca="1">IF(BM$4="",0,SUMIFS(Model!161:161,Model!$4:$4,"&lt;="&amp;BM$7)-SUMIFS(Model!366:366,Model!$4:$4,"&lt;="&amp;BM$7))</f>
        <v>0</v>
      </c>
      <c r="BN45" s="5">
        <f ca="1">IF(BN$4="",0,SUMIFS(Model!161:161,Model!$4:$4,"&lt;="&amp;BN$7)-SUMIFS(Model!366:366,Model!$4:$4,"&lt;="&amp;BN$7))</f>
        <v>0</v>
      </c>
      <c r="BO45" s="5">
        <f ca="1">IF(BO$4="",0,SUMIFS(Model!161:161,Model!$4:$4,"&lt;="&amp;BO$7)-SUMIFS(Model!366:366,Model!$4:$4,"&lt;="&amp;BO$7))</f>
        <v>0</v>
      </c>
      <c r="BP45" s="5">
        <f ca="1">IF(BP$4="",0,SUMIFS(Model!161:161,Model!$4:$4,"&lt;="&amp;BP$7)-SUMIFS(Model!366:366,Model!$4:$4,"&lt;="&amp;BP$7))</f>
        <v>0</v>
      </c>
      <c r="BQ45" s="5">
        <f ca="1">IF(BQ$4="",0,SUMIFS(Model!161:161,Model!$4:$4,"&lt;="&amp;BQ$7)-SUMIFS(Model!366:366,Model!$4:$4,"&lt;="&amp;BQ$7))</f>
        <v>0</v>
      </c>
      <c r="BR45" s="5">
        <f ca="1">IF(BR$4="",0,SUMIFS(Model!161:161,Model!$4:$4,"&lt;="&amp;BR$7)-SUMIFS(Model!366:366,Model!$4:$4,"&lt;="&amp;BR$7))</f>
        <v>0</v>
      </c>
      <c r="BS45" s="5">
        <f ca="1">IF(BS$4="",0,SUMIFS(Model!161:161,Model!$4:$4,"&lt;="&amp;BS$7)-SUMIFS(Model!366:366,Model!$4:$4,"&lt;="&amp;BS$7))</f>
        <v>0</v>
      </c>
      <c r="BT45" s="5">
        <f ca="1">IF(BT$4="",0,SUMIFS(Model!161:161,Model!$4:$4,"&lt;="&amp;BT$7)-SUMIFS(Model!366:366,Model!$4:$4,"&lt;="&amp;BT$7))</f>
        <v>0</v>
      </c>
      <c r="BU45" s="5">
        <f ca="1">IF(BU$4="",0,SUMIFS(Model!161:161,Model!$4:$4,"&lt;="&amp;BU$7)-SUMIFS(Model!366:366,Model!$4:$4,"&lt;="&amp;BU$7))</f>
        <v>0</v>
      </c>
      <c r="BV45" s="5">
        <f ca="1">IF(BV$4="",0,SUMIFS(Model!161:161,Model!$4:$4,"&lt;="&amp;BV$7)-SUMIFS(Model!366:366,Model!$4:$4,"&lt;="&amp;BV$7))</f>
        <v>0</v>
      </c>
      <c r="BW45" s="5">
        <f ca="1">IF(BW$4="",0,SUMIFS(Model!161:161,Model!$4:$4,"&lt;="&amp;BW$7)-SUMIFS(Model!366:366,Model!$4:$4,"&lt;="&amp;BW$7))</f>
        <v>0</v>
      </c>
      <c r="BX45" s="5">
        <f ca="1">IF(BX$4="",0,SUMIFS(Model!161:161,Model!$4:$4,"&lt;="&amp;BX$7)-SUMIFS(Model!366:366,Model!$4:$4,"&lt;="&amp;BX$7))</f>
        <v>0</v>
      </c>
      <c r="BY45" s="5">
        <f ca="1">IF(BY$4="",0,SUMIFS(Model!161:161,Model!$4:$4,"&lt;="&amp;BY$7)-SUMIFS(Model!366:366,Model!$4:$4,"&lt;="&amp;BY$7))</f>
        <v>0</v>
      </c>
      <c r="BZ45" s="5">
        <f ca="1">IF(BZ$4="",0,SUMIFS(Model!161:161,Model!$4:$4,"&lt;="&amp;BZ$7)-SUMIFS(Model!366:366,Model!$4:$4,"&lt;="&amp;BZ$7))</f>
        <v>0</v>
      </c>
      <c r="CA45" s="5">
        <f ca="1">IF(CA$4="",0,SUMIFS(Model!161:161,Model!$4:$4,"&lt;="&amp;CA$7)-SUMIFS(Model!366:366,Model!$4:$4,"&lt;="&amp;CA$7))</f>
        <v>0</v>
      </c>
      <c r="CB45" s="5">
        <f ca="1">IF(CB$4="",0,SUMIFS(Model!161:161,Model!$4:$4,"&lt;="&amp;CB$7)-SUMIFS(Model!366:366,Model!$4:$4,"&lt;="&amp;CB$7))</f>
        <v>0</v>
      </c>
      <c r="CC45" s="5">
        <f ca="1">IF(CC$4="",0,SUMIFS(Model!161:161,Model!$4:$4,"&lt;="&amp;CC$7)-SUMIFS(Model!366:366,Model!$4:$4,"&lt;="&amp;CC$7))</f>
        <v>0</v>
      </c>
      <c r="CD45" s="5">
        <f ca="1">IF(CD$4="",0,SUMIFS(Model!161:161,Model!$4:$4,"&lt;="&amp;CD$7)-SUMIFS(Model!366:366,Model!$4:$4,"&lt;="&amp;CD$7))</f>
        <v>0</v>
      </c>
      <c r="CE45" s="5">
        <f ca="1">IF(CE$4="",0,SUMIFS(Model!161:161,Model!$4:$4,"&lt;="&amp;CE$7)-SUMIFS(Model!366:366,Model!$4:$4,"&lt;="&amp;CE$7))</f>
        <v>0</v>
      </c>
      <c r="CF45" s="5">
        <f ca="1">IF(CF$4="",0,SUMIFS(Model!161:161,Model!$4:$4,"&lt;="&amp;CF$7)-SUMIFS(Model!366:366,Model!$4:$4,"&lt;="&amp;CF$7))</f>
        <v>0</v>
      </c>
    </row>
    <row r="46" spans="2:84" x14ac:dyDescent="0.3">
      <c r="B46" s="13">
        <f>ROW()</f>
        <v>46</v>
      </c>
      <c r="H46" s="1" t="str">
        <f t="shared" si="9"/>
        <v>ПАССИВЫ</v>
      </c>
      <c r="I46" s="1" t="str">
        <f>CapEx!J325</f>
        <v>Кред. задолж-ть по перем. расх.</v>
      </c>
      <c r="M46" s="53" t="s">
        <v>18</v>
      </c>
      <c r="U46" s="5">
        <f t="shared" ca="1" si="6"/>
        <v>13657286.935155123</v>
      </c>
      <c r="X46" s="5">
        <f ca="1">IF(X$4="",0,IF(SUMIFS(Model!172:172,Model!$4:$4,"&lt;="&amp;X$7)-SUMIFS(Model!374:374,Model!$4:$4,"&lt;="&amp;X$7)&gt;0,(SUMIFS(Model!172:172,Model!$4:$4,"&lt;="&amp;X$7)-SUMIFS(Model!374:374,Model!$4:$4,"&lt;="&amp;X$7)),0))</f>
        <v>0</v>
      </c>
      <c r="Y46" s="5">
        <f ca="1">IF(Y$4="",0,IF(SUMIFS(Model!172:172,Model!$4:$4,"&lt;="&amp;Y$7)-SUMIFS(Model!374:374,Model!$4:$4,"&lt;="&amp;Y$7)&gt;0,(SUMIFS(Model!172:172,Model!$4:$4,"&lt;="&amp;Y$7)-SUMIFS(Model!374:374,Model!$4:$4,"&lt;="&amp;Y$7)),0))</f>
        <v>3375481.4434999973</v>
      </c>
      <c r="Z46" s="5">
        <f ca="1">IF(Z$4="",0,IF(SUMIFS(Model!172:172,Model!$4:$4,"&lt;="&amp;Z$7)-SUMIFS(Model!374:374,Model!$4:$4,"&lt;="&amp;Z$7)&gt;0,(SUMIFS(Model!172:172,Model!$4:$4,"&lt;="&amp;Z$7)-SUMIFS(Model!374:374,Model!$4:$4,"&lt;="&amp;Z$7)),0))</f>
        <v>7058003.3957647383</v>
      </c>
      <c r="AA46" s="5">
        <f ca="1">IF(AA$4="",0,IF(SUMIFS(Model!172:172,Model!$4:$4,"&lt;="&amp;AA$7)-SUMIFS(Model!374:374,Model!$4:$4,"&lt;="&amp;AA$7)&gt;0,(SUMIFS(Model!172:172,Model!$4:$4,"&lt;="&amp;AA$7)-SUMIFS(Model!374:374,Model!$4:$4,"&lt;="&amp;AA$7)),0))</f>
        <v>10103356.338553816</v>
      </c>
      <c r="AB46" s="5">
        <f ca="1">IF(AB$4="",0,IF(SUMIFS(Model!172:172,Model!$4:$4,"&lt;="&amp;AB$7)-SUMIFS(Model!374:374,Model!$4:$4,"&lt;="&amp;AB$7)&gt;0,(SUMIFS(Model!172:172,Model!$4:$4,"&lt;="&amp;AB$7)-SUMIFS(Model!374:374,Model!$4:$4,"&lt;="&amp;AB$7)),0))</f>
        <v>13657286.935155123</v>
      </c>
      <c r="AC46" s="5">
        <f ca="1">IF(AC$4="",0,IF(SUMIFS(Model!172:172,Model!$4:$4,"&lt;="&amp;AC$7)-SUMIFS(Model!374:374,Model!$4:$4,"&lt;="&amp;AC$7)&gt;0,(SUMIFS(Model!172:172,Model!$4:$4,"&lt;="&amp;AC$7)-SUMIFS(Model!374:374,Model!$4:$4,"&lt;="&amp;AC$7)),0))</f>
        <v>0</v>
      </c>
      <c r="AD46" s="5">
        <f ca="1">IF(AD$4="",0,IF(SUMIFS(Model!172:172,Model!$4:$4,"&lt;="&amp;AD$7)-SUMIFS(Model!374:374,Model!$4:$4,"&lt;="&amp;AD$7)&gt;0,(SUMIFS(Model!172:172,Model!$4:$4,"&lt;="&amp;AD$7)-SUMIFS(Model!374:374,Model!$4:$4,"&lt;="&amp;AD$7)),0))</f>
        <v>0</v>
      </c>
      <c r="AE46" s="5">
        <f ca="1">IF(AE$4="",0,IF(SUMIFS(Model!172:172,Model!$4:$4,"&lt;="&amp;AE$7)-SUMIFS(Model!374:374,Model!$4:$4,"&lt;="&amp;AE$7)&gt;0,(SUMIFS(Model!172:172,Model!$4:$4,"&lt;="&amp;AE$7)-SUMIFS(Model!374:374,Model!$4:$4,"&lt;="&amp;AE$7)),0))</f>
        <v>0</v>
      </c>
      <c r="AF46" s="5">
        <f ca="1">IF(AF$4="",0,IF(SUMIFS(Model!172:172,Model!$4:$4,"&lt;="&amp;AF$7)-SUMIFS(Model!374:374,Model!$4:$4,"&lt;="&amp;AF$7)&gt;0,(SUMIFS(Model!172:172,Model!$4:$4,"&lt;="&amp;AF$7)-SUMIFS(Model!374:374,Model!$4:$4,"&lt;="&amp;AF$7)),0))</f>
        <v>0</v>
      </c>
      <c r="AG46" s="5">
        <f ca="1">IF(AG$4="",0,IF(SUMIFS(Model!172:172,Model!$4:$4,"&lt;="&amp;AG$7)-SUMIFS(Model!374:374,Model!$4:$4,"&lt;="&amp;AG$7)&gt;0,(SUMIFS(Model!172:172,Model!$4:$4,"&lt;="&amp;AG$7)-SUMIFS(Model!374:374,Model!$4:$4,"&lt;="&amp;AG$7)),0))</f>
        <v>0</v>
      </c>
      <c r="AH46" s="5">
        <f ca="1">IF(AH$4="",0,IF(SUMIFS(Model!172:172,Model!$4:$4,"&lt;="&amp;AH$7)-SUMIFS(Model!374:374,Model!$4:$4,"&lt;="&amp;AH$7)&gt;0,(SUMIFS(Model!172:172,Model!$4:$4,"&lt;="&amp;AH$7)-SUMIFS(Model!374:374,Model!$4:$4,"&lt;="&amp;AH$7)),0))</f>
        <v>0</v>
      </c>
      <c r="AI46" s="5">
        <f ca="1">IF(AI$4="",0,IF(SUMIFS(Model!172:172,Model!$4:$4,"&lt;="&amp;AI$7)-SUMIFS(Model!374:374,Model!$4:$4,"&lt;="&amp;AI$7)&gt;0,(SUMIFS(Model!172:172,Model!$4:$4,"&lt;="&amp;AI$7)-SUMIFS(Model!374:374,Model!$4:$4,"&lt;="&amp;AI$7)),0))</f>
        <v>0</v>
      </c>
      <c r="AJ46" s="5">
        <f ca="1">IF(AJ$4="",0,IF(SUMIFS(Model!172:172,Model!$4:$4,"&lt;="&amp;AJ$7)-SUMIFS(Model!374:374,Model!$4:$4,"&lt;="&amp;AJ$7)&gt;0,(SUMIFS(Model!172:172,Model!$4:$4,"&lt;="&amp;AJ$7)-SUMIFS(Model!374:374,Model!$4:$4,"&lt;="&amp;AJ$7)),0))</f>
        <v>0</v>
      </c>
      <c r="AK46" s="5">
        <f ca="1">IF(AK$4="",0,IF(SUMIFS(Model!172:172,Model!$4:$4,"&lt;="&amp;AK$7)-SUMIFS(Model!374:374,Model!$4:$4,"&lt;="&amp;AK$7)&gt;0,(SUMIFS(Model!172:172,Model!$4:$4,"&lt;="&amp;AK$7)-SUMIFS(Model!374:374,Model!$4:$4,"&lt;="&amp;AK$7)),0))</f>
        <v>0</v>
      </c>
      <c r="AL46" s="5">
        <f ca="1">IF(AL$4="",0,IF(SUMIFS(Model!172:172,Model!$4:$4,"&lt;="&amp;AL$7)-SUMIFS(Model!374:374,Model!$4:$4,"&lt;="&amp;AL$7)&gt;0,(SUMIFS(Model!172:172,Model!$4:$4,"&lt;="&amp;AL$7)-SUMIFS(Model!374:374,Model!$4:$4,"&lt;="&amp;AL$7)),0))</f>
        <v>0</v>
      </c>
      <c r="AM46" s="5">
        <f ca="1">IF(AM$4="",0,IF(SUMIFS(Model!172:172,Model!$4:$4,"&lt;="&amp;AM$7)-SUMIFS(Model!374:374,Model!$4:$4,"&lt;="&amp;AM$7)&gt;0,(SUMIFS(Model!172:172,Model!$4:$4,"&lt;="&amp;AM$7)-SUMIFS(Model!374:374,Model!$4:$4,"&lt;="&amp;AM$7)),0))</f>
        <v>0</v>
      </c>
      <c r="AN46" s="5">
        <f ca="1">IF(AN$4="",0,IF(SUMIFS(Model!172:172,Model!$4:$4,"&lt;="&amp;AN$7)-SUMIFS(Model!374:374,Model!$4:$4,"&lt;="&amp;AN$7)&gt;0,(SUMIFS(Model!172:172,Model!$4:$4,"&lt;="&amp;AN$7)-SUMIFS(Model!374:374,Model!$4:$4,"&lt;="&amp;AN$7)),0))</f>
        <v>0</v>
      </c>
      <c r="AO46" s="5">
        <f ca="1">IF(AO$4="",0,IF(SUMIFS(Model!172:172,Model!$4:$4,"&lt;="&amp;AO$7)-SUMIFS(Model!374:374,Model!$4:$4,"&lt;="&amp;AO$7)&gt;0,(SUMIFS(Model!172:172,Model!$4:$4,"&lt;="&amp;AO$7)-SUMIFS(Model!374:374,Model!$4:$4,"&lt;="&amp;AO$7)),0))</f>
        <v>0</v>
      </c>
      <c r="AP46" s="5">
        <f ca="1">IF(AP$4="",0,IF(SUMIFS(Model!172:172,Model!$4:$4,"&lt;="&amp;AP$7)-SUMIFS(Model!374:374,Model!$4:$4,"&lt;="&amp;AP$7)&gt;0,(SUMIFS(Model!172:172,Model!$4:$4,"&lt;="&amp;AP$7)-SUMIFS(Model!374:374,Model!$4:$4,"&lt;="&amp;AP$7)),0))</f>
        <v>0</v>
      </c>
      <c r="AQ46" s="5">
        <f ca="1">IF(AQ$4="",0,IF(SUMIFS(Model!172:172,Model!$4:$4,"&lt;="&amp;AQ$7)-SUMIFS(Model!374:374,Model!$4:$4,"&lt;="&amp;AQ$7)&gt;0,(SUMIFS(Model!172:172,Model!$4:$4,"&lt;="&amp;AQ$7)-SUMIFS(Model!374:374,Model!$4:$4,"&lt;="&amp;AQ$7)),0))</f>
        <v>0</v>
      </c>
      <c r="AR46" s="5">
        <f ca="1">IF(AR$4="",0,IF(SUMIFS(Model!172:172,Model!$4:$4,"&lt;="&amp;AR$7)-SUMIFS(Model!374:374,Model!$4:$4,"&lt;="&amp;AR$7)&gt;0,(SUMIFS(Model!172:172,Model!$4:$4,"&lt;="&amp;AR$7)-SUMIFS(Model!374:374,Model!$4:$4,"&lt;="&amp;AR$7)),0))</f>
        <v>0</v>
      </c>
      <c r="AS46" s="5">
        <f ca="1">IF(AS$4="",0,IF(SUMIFS(Model!172:172,Model!$4:$4,"&lt;="&amp;AS$7)-SUMIFS(Model!374:374,Model!$4:$4,"&lt;="&amp;AS$7)&gt;0,(SUMIFS(Model!172:172,Model!$4:$4,"&lt;="&amp;AS$7)-SUMIFS(Model!374:374,Model!$4:$4,"&lt;="&amp;AS$7)),0))</f>
        <v>0</v>
      </c>
      <c r="AT46" s="5">
        <f ca="1">IF(AT$4="",0,IF(SUMIFS(Model!172:172,Model!$4:$4,"&lt;="&amp;AT$7)-SUMIFS(Model!374:374,Model!$4:$4,"&lt;="&amp;AT$7)&gt;0,(SUMIFS(Model!172:172,Model!$4:$4,"&lt;="&amp;AT$7)-SUMIFS(Model!374:374,Model!$4:$4,"&lt;="&amp;AT$7)),0))</f>
        <v>0</v>
      </c>
      <c r="AU46" s="5">
        <f ca="1">IF(AU$4="",0,IF(SUMIFS(Model!172:172,Model!$4:$4,"&lt;="&amp;AU$7)-SUMIFS(Model!374:374,Model!$4:$4,"&lt;="&amp;AU$7)&gt;0,(SUMIFS(Model!172:172,Model!$4:$4,"&lt;="&amp;AU$7)-SUMIFS(Model!374:374,Model!$4:$4,"&lt;="&amp;AU$7)),0))</f>
        <v>0</v>
      </c>
      <c r="AV46" s="5">
        <f ca="1">IF(AV$4="",0,IF(SUMIFS(Model!172:172,Model!$4:$4,"&lt;="&amp;AV$7)-SUMIFS(Model!374:374,Model!$4:$4,"&lt;="&amp;AV$7)&gt;0,(SUMIFS(Model!172:172,Model!$4:$4,"&lt;="&amp;AV$7)-SUMIFS(Model!374:374,Model!$4:$4,"&lt;="&amp;AV$7)),0))</f>
        <v>0</v>
      </c>
      <c r="AW46" s="5">
        <f ca="1">IF(AW$4="",0,IF(SUMIFS(Model!172:172,Model!$4:$4,"&lt;="&amp;AW$7)-SUMIFS(Model!374:374,Model!$4:$4,"&lt;="&amp;AW$7)&gt;0,(SUMIFS(Model!172:172,Model!$4:$4,"&lt;="&amp;AW$7)-SUMIFS(Model!374:374,Model!$4:$4,"&lt;="&amp;AW$7)),0))</f>
        <v>0</v>
      </c>
      <c r="AX46" s="5">
        <f ca="1">IF(AX$4="",0,IF(SUMIFS(Model!172:172,Model!$4:$4,"&lt;="&amp;AX$7)-SUMIFS(Model!374:374,Model!$4:$4,"&lt;="&amp;AX$7)&gt;0,(SUMIFS(Model!172:172,Model!$4:$4,"&lt;="&amp;AX$7)-SUMIFS(Model!374:374,Model!$4:$4,"&lt;="&amp;AX$7)),0))</f>
        <v>0</v>
      </c>
      <c r="AY46" s="5">
        <f ca="1">IF(AY$4="",0,IF(SUMIFS(Model!172:172,Model!$4:$4,"&lt;="&amp;AY$7)-SUMIFS(Model!374:374,Model!$4:$4,"&lt;="&amp;AY$7)&gt;0,(SUMIFS(Model!172:172,Model!$4:$4,"&lt;="&amp;AY$7)-SUMIFS(Model!374:374,Model!$4:$4,"&lt;="&amp;AY$7)),0))</f>
        <v>0</v>
      </c>
      <c r="AZ46" s="5">
        <f ca="1">IF(AZ$4="",0,IF(SUMIFS(Model!172:172,Model!$4:$4,"&lt;="&amp;AZ$7)-SUMIFS(Model!374:374,Model!$4:$4,"&lt;="&amp;AZ$7)&gt;0,(SUMIFS(Model!172:172,Model!$4:$4,"&lt;="&amp;AZ$7)-SUMIFS(Model!374:374,Model!$4:$4,"&lt;="&amp;AZ$7)),0))</f>
        <v>0</v>
      </c>
      <c r="BA46" s="5">
        <f ca="1">IF(BA$4="",0,IF(SUMIFS(Model!172:172,Model!$4:$4,"&lt;="&amp;BA$7)-SUMIFS(Model!374:374,Model!$4:$4,"&lt;="&amp;BA$7)&gt;0,(SUMIFS(Model!172:172,Model!$4:$4,"&lt;="&amp;BA$7)-SUMIFS(Model!374:374,Model!$4:$4,"&lt;="&amp;BA$7)),0))</f>
        <v>0</v>
      </c>
      <c r="BB46" s="5">
        <f ca="1">IF(BB$4="",0,IF(SUMIFS(Model!172:172,Model!$4:$4,"&lt;="&amp;BB$7)-SUMIFS(Model!374:374,Model!$4:$4,"&lt;="&amp;BB$7)&gt;0,(SUMIFS(Model!172:172,Model!$4:$4,"&lt;="&amp;BB$7)-SUMIFS(Model!374:374,Model!$4:$4,"&lt;="&amp;BB$7)),0))</f>
        <v>0</v>
      </c>
      <c r="BC46" s="5">
        <f ca="1">IF(BC$4="",0,IF(SUMIFS(Model!172:172,Model!$4:$4,"&lt;="&amp;BC$7)-SUMIFS(Model!374:374,Model!$4:$4,"&lt;="&amp;BC$7)&gt;0,(SUMIFS(Model!172:172,Model!$4:$4,"&lt;="&amp;BC$7)-SUMIFS(Model!374:374,Model!$4:$4,"&lt;="&amp;BC$7)),0))</f>
        <v>0</v>
      </c>
      <c r="BD46" s="5">
        <f ca="1">IF(BD$4="",0,IF(SUMIFS(Model!172:172,Model!$4:$4,"&lt;="&amp;BD$7)-SUMIFS(Model!374:374,Model!$4:$4,"&lt;="&amp;BD$7)&gt;0,(SUMIFS(Model!172:172,Model!$4:$4,"&lt;="&amp;BD$7)-SUMIFS(Model!374:374,Model!$4:$4,"&lt;="&amp;BD$7)),0))</f>
        <v>0</v>
      </c>
      <c r="BE46" s="5">
        <f ca="1">IF(BE$4="",0,IF(SUMIFS(Model!172:172,Model!$4:$4,"&lt;="&amp;BE$7)-SUMIFS(Model!374:374,Model!$4:$4,"&lt;="&amp;BE$7)&gt;0,(SUMIFS(Model!172:172,Model!$4:$4,"&lt;="&amp;BE$7)-SUMIFS(Model!374:374,Model!$4:$4,"&lt;="&amp;BE$7)),0))</f>
        <v>0</v>
      </c>
      <c r="BF46" s="5">
        <f ca="1">IF(BF$4="",0,IF(SUMIFS(Model!172:172,Model!$4:$4,"&lt;="&amp;BF$7)-SUMIFS(Model!374:374,Model!$4:$4,"&lt;="&amp;BF$7)&gt;0,(SUMIFS(Model!172:172,Model!$4:$4,"&lt;="&amp;BF$7)-SUMIFS(Model!374:374,Model!$4:$4,"&lt;="&amp;BF$7)),0))</f>
        <v>0</v>
      </c>
      <c r="BG46" s="5">
        <f ca="1">IF(BG$4="",0,IF(SUMIFS(Model!172:172,Model!$4:$4,"&lt;="&amp;BG$7)-SUMIFS(Model!374:374,Model!$4:$4,"&lt;="&amp;BG$7)&gt;0,(SUMIFS(Model!172:172,Model!$4:$4,"&lt;="&amp;BG$7)-SUMIFS(Model!374:374,Model!$4:$4,"&lt;="&amp;BG$7)),0))</f>
        <v>0</v>
      </c>
      <c r="BH46" s="5">
        <f ca="1">IF(BH$4="",0,IF(SUMIFS(Model!172:172,Model!$4:$4,"&lt;="&amp;BH$7)-SUMIFS(Model!374:374,Model!$4:$4,"&lt;="&amp;BH$7)&gt;0,(SUMIFS(Model!172:172,Model!$4:$4,"&lt;="&amp;BH$7)-SUMIFS(Model!374:374,Model!$4:$4,"&lt;="&amp;BH$7)),0))</f>
        <v>0</v>
      </c>
      <c r="BI46" s="5">
        <f ca="1">IF(BI$4="",0,IF(SUMIFS(Model!172:172,Model!$4:$4,"&lt;="&amp;BI$7)-SUMIFS(Model!374:374,Model!$4:$4,"&lt;="&amp;BI$7)&gt;0,(SUMIFS(Model!172:172,Model!$4:$4,"&lt;="&amp;BI$7)-SUMIFS(Model!374:374,Model!$4:$4,"&lt;="&amp;BI$7)),0))</f>
        <v>0</v>
      </c>
      <c r="BJ46" s="5">
        <f ca="1">IF(BJ$4="",0,IF(SUMIFS(Model!172:172,Model!$4:$4,"&lt;="&amp;BJ$7)-SUMIFS(Model!374:374,Model!$4:$4,"&lt;="&amp;BJ$7)&gt;0,(SUMIFS(Model!172:172,Model!$4:$4,"&lt;="&amp;BJ$7)-SUMIFS(Model!374:374,Model!$4:$4,"&lt;="&amp;BJ$7)),0))</f>
        <v>0</v>
      </c>
      <c r="BK46" s="5">
        <f ca="1">IF(BK$4="",0,IF(SUMIFS(Model!172:172,Model!$4:$4,"&lt;="&amp;BK$7)-SUMIFS(Model!374:374,Model!$4:$4,"&lt;="&amp;BK$7)&gt;0,(SUMIFS(Model!172:172,Model!$4:$4,"&lt;="&amp;BK$7)-SUMIFS(Model!374:374,Model!$4:$4,"&lt;="&amp;BK$7)),0))</f>
        <v>0</v>
      </c>
      <c r="BL46" s="5">
        <f ca="1">IF(BL$4="",0,IF(SUMIFS(Model!172:172,Model!$4:$4,"&lt;="&amp;BL$7)-SUMIFS(Model!374:374,Model!$4:$4,"&lt;="&amp;BL$7)&gt;0,(SUMIFS(Model!172:172,Model!$4:$4,"&lt;="&amp;BL$7)-SUMIFS(Model!374:374,Model!$4:$4,"&lt;="&amp;BL$7)),0))</f>
        <v>0</v>
      </c>
      <c r="BM46" s="5">
        <f ca="1">IF(BM$4="",0,IF(SUMIFS(Model!172:172,Model!$4:$4,"&lt;="&amp;BM$7)-SUMIFS(Model!374:374,Model!$4:$4,"&lt;="&amp;BM$7)&gt;0,(SUMIFS(Model!172:172,Model!$4:$4,"&lt;="&amp;BM$7)-SUMIFS(Model!374:374,Model!$4:$4,"&lt;="&amp;BM$7)),0))</f>
        <v>0</v>
      </c>
      <c r="BN46" s="5">
        <f ca="1">IF(BN$4="",0,IF(SUMIFS(Model!172:172,Model!$4:$4,"&lt;="&amp;BN$7)-SUMIFS(Model!374:374,Model!$4:$4,"&lt;="&amp;BN$7)&gt;0,(SUMIFS(Model!172:172,Model!$4:$4,"&lt;="&amp;BN$7)-SUMIFS(Model!374:374,Model!$4:$4,"&lt;="&amp;BN$7)),0))</f>
        <v>0</v>
      </c>
      <c r="BO46" s="5">
        <f ca="1">IF(BO$4="",0,IF(SUMIFS(Model!172:172,Model!$4:$4,"&lt;="&amp;BO$7)-SUMIFS(Model!374:374,Model!$4:$4,"&lt;="&amp;BO$7)&gt;0,(SUMIFS(Model!172:172,Model!$4:$4,"&lt;="&amp;BO$7)-SUMIFS(Model!374:374,Model!$4:$4,"&lt;="&amp;BO$7)),0))</f>
        <v>0</v>
      </c>
      <c r="BP46" s="5">
        <f ca="1">IF(BP$4="",0,IF(SUMIFS(Model!172:172,Model!$4:$4,"&lt;="&amp;BP$7)-SUMIFS(Model!374:374,Model!$4:$4,"&lt;="&amp;BP$7)&gt;0,(SUMIFS(Model!172:172,Model!$4:$4,"&lt;="&amp;BP$7)-SUMIFS(Model!374:374,Model!$4:$4,"&lt;="&amp;BP$7)),0))</f>
        <v>0</v>
      </c>
      <c r="BQ46" s="5">
        <f ca="1">IF(BQ$4="",0,IF(SUMIFS(Model!172:172,Model!$4:$4,"&lt;="&amp;BQ$7)-SUMIFS(Model!374:374,Model!$4:$4,"&lt;="&amp;BQ$7)&gt;0,(SUMIFS(Model!172:172,Model!$4:$4,"&lt;="&amp;BQ$7)-SUMIFS(Model!374:374,Model!$4:$4,"&lt;="&amp;BQ$7)),0))</f>
        <v>0</v>
      </c>
      <c r="BR46" s="5">
        <f ca="1">IF(BR$4="",0,IF(SUMIFS(Model!172:172,Model!$4:$4,"&lt;="&amp;BR$7)-SUMIFS(Model!374:374,Model!$4:$4,"&lt;="&amp;BR$7)&gt;0,(SUMIFS(Model!172:172,Model!$4:$4,"&lt;="&amp;BR$7)-SUMIFS(Model!374:374,Model!$4:$4,"&lt;="&amp;BR$7)),0))</f>
        <v>0</v>
      </c>
      <c r="BS46" s="5">
        <f ca="1">IF(BS$4="",0,IF(SUMIFS(Model!172:172,Model!$4:$4,"&lt;="&amp;BS$7)-SUMIFS(Model!374:374,Model!$4:$4,"&lt;="&amp;BS$7)&gt;0,(SUMIFS(Model!172:172,Model!$4:$4,"&lt;="&amp;BS$7)-SUMIFS(Model!374:374,Model!$4:$4,"&lt;="&amp;BS$7)),0))</f>
        <v>0</v>
      </c>
      <c r="BT46" s="5">
        <f ca="1">IF(BT$4="",0,IF(SUMIFS(Model!172:172,Model!$4:$4,"&lt;="&amp;BT$7)-SUMIFS(Model!374:374,Model!$4:$4,"&lt;="&amp;BT$7)&gt;0,(SUMIFS(Model!172:172,Model!$4:$4,"&lt;="&amp;BT$7)-SUMIFS(Model!374:374,Model!$4:$4,"&lt;="&amp;BT$7)),0))</f>
        <v>0</v>
      </c>
      <c r="BU46" s="5">
        <f ca="1">IF(BU$4="",0,IF(SUMIFS(Model!172:172,Model!$4:$4,"&lt;="&amp;BU$7)-SUMIFS(Model!374:374,Model!$4:$4,"&lt;="&amp;BU$7)&gt;0,(SUMIFS(Model!172:172,Model!$4:$4,"&lt;="&amp;BU$7)-SUMIFS(Model!374:374,Model!$4:$4,"&lt;="&amp;BU$7)),0))</f>
        <v>0</v>
      </c>
      <c r="BV46" s="5">
        <f ca="1">IF(BV$4="",0,IF(SUMIFS(Model!172:172,Model!$4:$4,"&lt;="&amp;BV$7)-SUMIFS(Model!374:374,Model!$4:$4,"&lt;="&amp;BV$7)&gt;0,(SUMIFS(Model!172:172,Model!$4:$4,"&lt;="&amp;BV$7)-SUMIFS(Model!374:374,Model!$4:$4,"&lt;="&amp;BV$7)),0))</f>
        <v>0</v>
      </c>
      <c r="BW46" s="5">
        <f ca="1">IF(BW$4="",0,IF(SUMIFS(Model!172:172,Model!$4:$4,"&lt;="&amp;BW$7)-SUMIFS(Model!374:374,Model!$4:$4,"&lt;="&amp;BW$7)&gt;0,(SUMIFS(Model!172:172,Model!$4:$4,"&lt;="&amp;BW$7)-SUMIFS(Model!374:374,Model!$4:$4,"&lt;="&amp;BW$7)),0))</f>
        <v>0</v>
      </c>
      <c r="BX46" s="5">
        <f ca="1">IF(BX$4="",0,IF(SUMIFS(Model!172:172,Model!$4:$4,"&lt;="&amp;BX$7)-SUMIFS(Model!374:374,Model!$4:$4,"&lt;="&amp;BX$7)&gt;0,(SUMIFS(Model!172:172,Model!$4:$4,"&lt;="&amp;BX$7)-SUMIFS(Model!374:374,Model!$4:$4,"&lt;="&amp;BX$7)),0))</f>
        <v>0</v>
      </c>
      <c r="BY46" s="5">
        <f ca="1">IF(BY$4="",0,IF(SUMIFS(Model!172:172,Model!$4:$4,"&lt;="&amp;BY$7)-SUMIFS(Model!374:374,Model!$4:$4,"&lt;="&amp;BY$7)&gt;0,(SUMIFS(Model!172:172,Model!$4:$4,"&lt;="&amp;BY$7)-SUMIFS(Model!374:374,Model!$4:$4,"&lt;="&amp;BY$7)),0))</f>
        <v>0</v>
      </c>
      <c r="BZ46" s="5">
        <f ca="1">IF(BZ$4="",0,IF(SUMIFS(Model!172:172,Model!$4:$4,"&lt;="&amp;BZ$7)-SUMIFS(Model!374:374,Model!$4:$4,"&lt;="&amp;BZ$7)&gt;0,(SUMIFS(Model!172:172,Model!$4:$4,"&lt;="&amp;BZ$7)-SUMIFS(Model!374:374,Model!$4:$4,"&lt;="&amp;BZ$7)),0))</f>
        <v>0</v>
      </c>
      <c r="CA46" s="5">
        <f ca="1">IF(CA$4="",0,IF(SUMIFS(Model!172:172,Model!$4:$4,"&lt;="&amp;CA$7)-SUMIFS(Model!374:374,Model!$4:$4,"&lt;="&amp;CA$7)&gt;0,(SUMIFS(Model!172:172,Model!$4:$4,"&lt;="&amp;CA$7)-SUMIFS(Model!374:374,Model!$4:$4,"&lt;="&amp;CA$7)),0))</f>
        <v>0</v>
      </c>
      <c r="CB46" s="5">
        <f ca="1">IF(CB$4="",0,IF(SUMIFS(Model!172:172,Model!$4:$4,"&lt;="&amp;CB$7)-SUMIFS(Model!374:374,Model!$4:$4,"&lt;="&amp;CB$7)&gt;0,(SUMIFS(Model!172:172,Model!$4:$4,"&lt;="&amp;CB$7)-SUMIFS(Model!374:374,Model!$4:$4,"&lt;="&amp;CB$7)),0))</f>
        <v>0</v>
      </c>
      <c r="CC46" s="5">
        <f ca="1">IF(CC$4="",0,IF(SUMIFS(Model!172:172,Model!$4:$4,"&lt;="&amp;CC$7)-SUMIFS(Model!374:374,Model!$4:$4,"&lt;="&amp;CC$7)&gt;0,(SUMIFS(Model!172:172,Model!$4:$4,"&lt;="&amp;CC$7)-SUMIFS(Model!374:374,Model!$4:$4,"&lt;="&amp;CC$7)),0))</f>
        <v>0</v>
      </c>
      <c r="CD46" s="5">
        <f ca="1">IF(CD$4="",0,IF(SUMIFS(Model!172:172,Model!$4:$4,"&lt;="&amp;CD$7)-SUMIFS(Model!374:374,Model!$4:$4,"&lt;="&amp;CD$7)&gt;0,(SUMIFS(Model!172:172,Model!$4:$4,"&lt;="&amp;CD$7)-SUMIFS(Model!374:374,Model!$4:$4,"&lt;="&amp;CD$7)),0))</f>
        <v>0</v>
      </c>
      <c r="CE46" s="5">
        <f ca="1">IF(CE$4="",0,IF(SUMIFS(Model!172:172,Model!$4:$4,"&lt;="&amp;CE$7)-SUMIFS(Model!374:374,Model!$4:$4,"&lt;="&amp;CE$7)&gt;0,(SUMIFS(Model!172:172,Model!$4:$4,"&lt;="&amp;CE$7)-SUMIFS(Model!374:374,Model!$4:$4,"&lt;="&amp;CE$7)),0))</f>
        <v>0</v>
      </c>
      <c r="CF46" s="5">
        <f ca="1">IF(CF$4="",0,IF(SUMIFS(Model!172:172,Model!$4:$4,"&lt;="&amp;CF$7)-SUMIFS(Model!374:374,Model!$4:$4,"&lt;="&amp;CF$7)&gt;0,(SUMIFS(Model!172:172,Model!$4:$4,"&lt;="&amp;CF$7)-SUMIFS(Model!374:374,Model!$4:$4,"&lt;="&amp;CF$7)),0))</f>
        <v>0</v>
      </c>
    </row>
    <row r="47" spans="2:84" x14ac:dyDescent="0.3">
      <c r="B47" s="13">
        <f>ROW()</f>
        <v>47</v>
      </c>
      <c r="H47" s="1" t="str">
        <f t="shared" si="9"/>
        <v>ПАССИВЫ</v>
      </c>
      <c r="I47" s="1" t="str">
        <f>CapEx!J326</f>
        <v>Кред. задолж-ть по ФОТ упр. перс-ла</v>
      </c>
      <c r="M47" s="53" t="s">
        <v>18</v>
      </c>
      <c r="U47" s="5">
        <f t="shared" ca="1" si="6"/>
        <v>512033.81767854095</v>
      </c>
      <c r="X47" s="5">
        <f ca="1">IF(X$4="",0,SUMIFS(Model!196:196,Model!$4:$4,"&lt;="&amp;X$7)-SUMIFS(Model!382:382,Model!$4:$4,"&lt;="&amp;X$7))</f>
        <v>307500</v>
      </c>
      <c r="Y47" s="5">
        <f ca="1">IF(Y$4="",0,SUMIFS(Model!196:196,Model!$4:$4,"&lt;="&amp;Y$7)-SUMIFS(Model!382:382,Model!$4:$4,"&lt;="&amp;Y$7))</f>
        <v>360758.359375</v>
      </c>
      <c r="Z47" s="5">
        <f ca="1">IF(Z$4="",0,SUMIFS(Model!196:196,Model!$4:$4,"&lt;="&amp;Z$7)-SUMIFS(Model!382:382,Model!$4:$4,"&lt;="&amp;Z$7))</f>
        <v>418621.03876953572</v>
      </c>
      <c r="AA47" s="5">
        <f ca="1">IF(AA$4="",0,SUMIFS(Model!196:196,Model!$4:$4,"&lt;="&amp;AA$7)-SUMIFS(Model!382:382,Model!$4:$4,"&lt;="&amp;AA$7))</f>
        <v>439813.72885724157</v>
      </c>
      <c r="AB47" s="5">
        <f ca="1">IF(AB$4="",0,SUMIFS(Model!196:196,Model!$4:$4,"&lt;="&amp;AB$7)-SUMIFS(Model!382:382,Model!$4:$4,"&lt;="&amp;AB$7))</f>
        <v>512033.81767854095</v>
      </c>
      <c r="AC47" s="5">
        <f ca="1">IF(AC$4="",0,SUMIFS(Model!196:196,Model!$4:$4,"&lt;="&amp;AC$7)-SUMIFS(Model!382:382,Model!$4:$4,"&lt;="&amp;AC$7))</f>
        <v>0</v>
      </c>
      <c r="AD47" s="5">
        <f ca="1">IF(AD$4="",0,SUMIFS(Model!196:196,Model!$4:$4,"&lt;="&amp;AD$7)-SUMIFS(Model!382:382,Model!$4:$4,"&lt;="&amp;AD$7))</f>
        <v>0</v>
      </c>
      <c r="AE47" s="5">
        <f ca="1">IF(AE$4="",0,SUMIFS(Model!196:196,Model!$4:$4,"&lt;="&amp;AE$7)-SUMIFS(Model!382:382,Model!$4:$4,"&lt;="&amp;AE$7))</f>
        <v>0</v>
      </c>
      <c r="AF47" s="5">
        <f ca="1">IF(AF$4="",0,SUMIFS(Model!196:196,Model!$4:$4,"&lt;="&amp;AF$7)-SUMIFS(Model!382:382,Model!$4:$4,"&lt;="&amp;AF$7))</f>
        <v>0</v>
      </c>
      <c r="AG47" s="5">
        <f ca="1">IF(AG$4="",0,SUMIFS(Model!196:196,Model!$4:$4,"&lt;="&amp;AG$7)-SUMIFS(Model!382:382,Model!$4:$4,"&lt;="&amp;AG$7))</f>
        <v>0</v>
      </c>
      <c r="AH47" s="5">
        <f ca="1">IF(AH$4="",0,SUMIFS(Model!196:196,Model!$4:$4,"&lt;="&amp;AH$7)-SUMIFS(Model!382:382,Model!$4:$4,"&lt;="&amp;AH$7))</f>
        <v>0</v>
      </c>
      <c r="AI47" s="5">
        <f ca="1">IF(AI$4="",0,SUMIFS(Model!196:196,Model!$4:$4,"&lt;="&amp;AI$7)-SUMIFS(Model!382:382,Model!$4:$4,"&lt;="&amp;AI$7))</f>
        <v>0</v>
      </c>
      <c r="AJ47" s="5">
        <f ca="1">IF(AJ$4="",0,SUMIFS(Model!196:196,Model!$4:$4,"&lt;="&amp;AJ$7)-SUMIFS(Model!382:382,Model!$4:$4,"&lt;="&amp;AJ$7))</f>
        <v>0</v>
      </c>
      <c r="AK47" s="5">
        <f ca="1">IF(AK$4="",0,SUMIFS(Model!196:196,Model!$4:$4,"&lt;="&amp;AK$7)-SUMIFS(Model!382:382,Model!$4:$4,"&lt;="&amp;AK$7))</f>
        <v>0</v>
      </c>
      <c r="AL47" s="5">
        <f ca="1">IF(AL$4="",0,SUMIFS(Model!196:196,Model!$4:$4,"&lt;="&amp;AL$7)-SUMIFS(Model!382:382,Model!$4:$4,"&lt;="&amp;AL$7))</f>
        <v>0</v>
      </c>
      <c r="AM47" s="5">
        <f ca="1">IF(AM$4="",0,SUMIFS(Model!196:196,Model!$4:$4,"&lt;="&amp;AM$7)-SUMIFS(Model!382:382,Model!$4:$4,"&lt;="&amp;AM$7))</f>
        <v>0</v>
      </c>
      <c r="AN47" s="5">
        <f ca="1">IF(AN$4="",0,SUMIFS(Model!196:196,Model!$4:$4,"&lt;="&amp;AN$7)-SUMIFS(Model!382:382,Model!$4:$4,"&lt;="&amp;AN$7))</f>
        <v>0</v>
      </c>
      <c r="AO47" s="5">
        <f ca="1">IF(AO$4="",0,SUMIFS(Model!196:196,Model!$4:$4,"&lt;="&amp;AO$7)-SUMIFS(Model!382:382,Model!$4:$4,"&lt;="&amp;AO$7))</f>
        <v>0</v>
      </c>
      <c r="AP47" s="5">
        <f ca="1">IF(AP$4="",0,SUMIFS(Model!196:196,Model!$4:$4,"&lt;="&amp;AP$7)-SUMIFS(Model!382:382,Model!$4:$4,"&lt;="&amp;AP$7))</f>
        <v>0</v>
      </c>
      <c r="AQ47" s="5">
        <f ca="1">IF(AQ$4="",0,SUMIFS(Model!196:196,Model!$4:$4,"&lt;="&amp;AQ$7)-SUMIFS(Model!382:382,Model!$4:$4,"&lt;="&amp;AQ$7))</f>
        <v>0</v>
      </c>
      <c r="AR47" s="5">
        <f ca="1">IF(AR$4="",0,SUMIFS(Model!196:196,Model!$4:$4,"&lt;="&amp;AR$7)-SUMIFS(Model!382:382,Model!$4:$4,"&lt;="&amp;AR$7))</f>
        <v>0</v>
      </c>
      <c r="AS47" s="5">
        <f ca="1">IF(AS$4="",0,SUMIFS(Model!196:196,Model!$4:$4,"&lt;="&amp;AS$7)-SUMIFS(Model!382:382,Model!$4:$4,"&lt;="&amp;AS$7))</f>
        <v>0</v>
      </c>
      <c r="AT47" s="5">
        <f ca="1">IF(AT$4="",0,SUMIFS(Model!196:196,Model!$4:$4,"&lt;="&amp;AT$7)-SUMIFS(Model!382:382,Model!$4:$4,"&lt;="&amp;AT$7))</f>
        <v>0</v>
      </c>
      <c r="AU47" s="5">
        <f ca="1">IF(AU$4="",0,SUMIFS(Model!196:196,Model!$4:$4,"&lt;="&amp;AU$7)-SUMIFS(Model!382:382,Model!$4:$4,"&lt;="&amp;AU$7))</f>
        <v>0</v>
      </c>
      <c r="AV47" s="5">
        <f ca="1">IF(AV$4="",0,SUMIFS(Model!196:196,Model!$4:$4,"&lt;="&amp;AV$7)-SUMIFS(Model!382:382,Model!$4:$4,"&lt;="&amp;AV$7))</f>
        <v>0</v>
      </c>
      <c r="AW47" s="5">
        <f ca="1">IF(AW$4="",0,SUMIFS(Model!196:196,Model!$4:$4,"&lt;="&amp;AW$7)-SUMIFS(Model!382:382,Model!$4:$4,"&lt;="&amp;AW$7))</f>
        <v>0</v>
      </c>
      <c r="AX47" s="5">
        <f ca="1">IF(AX$4="",0,SUMIFS(Model!196:196,Model!$4:$4,"&lt;="&amp;AX$7)-SUMIFS(Model!382:382,Model!$4:$4,"&lt;="&amp;AX$7))</f>
        <v>0</v>
      </c>
      <c r="AY47" s="5">
        <f ca="1">IF(AY$4="",0,SUMIFS(Model!196:196,Model!$4:$4,"&lt;="&amp;AY$7)-SUMIFS(Model!382:382,Model!$4:$4,"&lt;="&amp;AY$7))</f>
        <v>0</v>
      </c>
      <c r="AZ47" s="5">
        <f ca="1">IF(AZ$4="",0,SUMIFS(Model!196:196,Model!$4:$4,"&lt;="&amp;AZ$7)-SUMIFS(Model!382:382,Model!$4:$4,"&lt;="&amp;AZ$7))</f>
        <v>0</v>
      </c>
      <c r="BA47" s="5">
        <f ca="1">IF(BA$4="",0,SUMIFS(Model!196:196,Model!$4:$4,"&lt;="&amp;BA$7)-SUMIFS(Model!382:382,Model!$4:$4,"&lt;="&amp;BA$7))</f>
        <v>0</v>
      </c>
      <c r="BB47" s="5">
        <f ca="1">IF(BB$4="",0,SUMIFS(Model!196:196,Model!$4:$4,"&lt;="&amp;BB$7)-SUMIFS(Model!382:382,Model!$4:$4,"&lt;="&amp;BB$7))</f>
        <v>0</v>
      </c>
      <c r="BC47" s="5">
        <f ca="1">IF(BC$4="",0,SUMIFS(Model!196:196,Model!$4:$4,"&lt;="&amp;BC$7)-SUMIFS(Model!382:382,Model!$4:$4,"&lt;="&amp;BC$7))</f>
        <v>0</v>
      </c>
      <c r="BD47" s="5">
        <f ca="1">IF(BD$4="",0,SUMIFS(Model!196:196,Model!$4:$4,"&lt;="&amp;BD$7)-SUMIFS(Model!382:382,Model!$4:$4,"&lt;="&amp;BD$7))</f>
        <v>0</v>
      </c>
      <c r="BE47" s="5">
        <f ca="1">IF(BE$4="",0,SUMIFS(Model!196:196,Model!$4:$4,"&lt;="&amp;BE$7)-SUMIFS(Model!382:382,Model!$4:$4,"&lt;="&amp;BE$7))</f>
        <v>0</v>
      </c>
      <c r="BF47" s="5">
        <f ca="1">IF(BF$4="",0,SUMIFS(Model!196:196,Model!$4:$4,"&lt;="&amp;BF$7)-SUMIFS(Model!382:382,Model!$4:$4,"&lt;="&amp;BF$7))</f>
        <v>0</v>
      </c>
      <c r="BG47" s="5">
        <f ca="1">IF(BG$4="",0,SUMIFS(Model!196:196,Model!$4:$4,"&lt;="&amp;BG$7)-SUMIFS(Model!382:382,Model!$4:$4,"&lt;="&amp;BG$7))</f>
        <v>0</v>
      </c>
      <c r="BH47" s="5">
        <f ca="1">IF(BH$4="",0,SUMIFS(Model!196:196,Model!$4:$4,"&lt;="&amp;BH$7)-SUMIFS(Model!382:382,Model!$4:$4,"&lt;="&amp;BH$7))</f>
        <v>0</v>
      </c>
      <c r="BI47" s="5">
        <f ca="1">IF(BI$4="",0,SUMIFS(Model!196:196,Model!$4:$4,"&lt;="&amp;BI$7)-SUMIFS(Model!382:382,Model!$4:$4,"&lt;="&amp;BI$7))</f>
        <v>0</v>
      </c>
      <c r="BJ47" s="5">
        <f ca="1">IF(BJ$4="",0,SUMIFS(Model!196:196,Model!$4:$4,"&lt;="&amp;BJ$7)-SUMIFS(Model!382:382,Model!$4:$4,"&lt;="&amp;BJ$7))</f>
        <v>0</v>
      </c>
      <c r="BK47" s="5">
        <f ca="1">IF(BK$4="",0,SUMIFS(Model!196:196,Model!$4:$4,"&lt;="&amp;BK$7)-SUMIFS(Model!382:382,Model!$4:$4,"&lt;="&amp;BK$7))</f>
        <v>0</v>
      </c>
      <c r="BL47" s="5">
        <f ca="1">IF(BL$4="",0,SUMIFS(Model!196:196,Model!$4:$4,"&lt;="&amp;BL$7)-SUMIFS(Model!382:382,Model!$4:$4,"&lt;="&amp;BL$7))</f>
        <v>0</v>
      </c>
      <c r="BM47" s="5">
        <f ca="1">IF(BM$4="",0,SUMIFS(Model!196:196,Model!$4:$4,"&lt;="&amp;BM$7)-SUMIFS(Model!382:382,Model!$4:$4,"&lt;="&amp;BM$7))</f>
        <v>0</v>
      </c>
      <c r="BN47" s="5">
        <f ca="1">IF(BN$4="",0,SUMIFS(Model!196:196,Model!$4:$4,"&lt;="&amp;BN$7)-SUMIFS(Model!382:382,Model!$4:$4,"&lt;="&amp;BN$7))</f>
        <v>0</v>
      </c>
      <c r="BO47" s="5">
        <f ca="1">IF(BO$4="",0,SUMIFS(Model!196:196,Model!$4:$4,"&lt;="&amp;BO$7)-SUMIFS(Model!382:382,Model!$4:$4,"&lt;="&amp;BO$7))</f>
        <v>0</v>
      </c>
      <c r="BP47" s="5">
        <f ca="1">IF(BP$4="",0,SUMIFS(Model!196:196,Model!$4:$4,"&lt;="&amp;BP$7)-SUMIFS(Model!382:382,Model!$4:$4,"&lt;="&amp;BP$7))</f>
        <v>0</v>
      </c>
      <c r="BQ47" s="5">
        <f ca="1">IF(BQ$4="",0,SUMIFS(Model!196:196,Model!$4:$4,"&lt;="&amp;BQ$7)-SUMIFS(Model!382:382,Model!$4:$4,"&lt;="&amp;BQ$7))</f>
        <v>0</v>
      </c>
      <c r="BR47" s="5">
        <f ca="1">IF(BR$4="",0,SUMIFS(Model!196:196,Model!$4:$4,"&lt;="&amp;BR$7)-SUMIFS(Model!382:382,Model!$4:$4,"&lt;="&amp;BR$7))</f>
        <v>0</v>
      </c>
      <c r="BS47" s="5">
        <f ca="1">IF(BS$4="",0,SUMIFS(Model!196:196,Model!$4:$4,"&lt;="&amp;BS$7)-SUMIFS(Model!382:382,Model!$4:$4,"&lt;="&amp;BS$7))</f>
        <v>0</v>
      </c>
      <c r="BT47" s="5">
        <f ca="1">IF(BT$4="",0,SUMIFS(Model!196:196,Model!$4:$4,"&lt;="&amp;BT$7)-SUMIFS(Model!382:382,Model!$4:$4,"&lt;="&amp;BT$7))</f>
        <v>0</v>
      </c>
      <c r="BU47" s="5">
        <f ca="1">IF(BU$4="",0,SUMIFS(Model!196:196,Model!$4:$4,"&lt;="&amp;BU$7)-SUMIFS(Model!382:382,Model!$4:$4,"&lt;="&amp;BU$7))</f>
        <v>0</v>
      </c>
      <c r="BV47" s="5">
        <f ca="1">IF(BV$4="",0,SUMIFS(Model!196:196,Model!$4:$4,"&lt;="&amp;BV$7)-SUMIFS(Model!382:382,Model!$4:$4,"&lt;="&amp;BV$7))</f>
        <v>0</v>
      </c>
      <c r="BW47" s="5">
        <f ca="1">IF(BW$4="",0,SUMIFS(Model!196:196,Model!$4:$4,"&lt;="&amp;BW$7)-SUMIFS(Model!382:382,Model!$4:$4,"&lt;="&amp;BW$7))</f>
        <v>0</v>
      </c>
      <c r="BX47" s="5">
        <f ca="1">IF(BX$4="",0,SUMIFS(Model!196:196,Model!$4:$4,"&lt;="&amp;BX$7)-SUMIFS(Model!382:382,Model!$4:$4,"&lt;="&amp;BX$7))</f>
        <v>0</v>
      </c>
      <c r="BY47" s="5">
        <f ca="1">IF(BY$4="",0,SUMIFS(Model!196:196,Model!$4:$4,"&lt;="&amp;BY$7)-SUMIFS(Model!382:382,Model!$4:$4,"&lt;="&amp;BY$7))</f>
        <v>0</v>
      </c>
      <c r="BZ47" s="5">
        <f ca="1">IF(BZ$4="",0,SUMIFS(Model!196:196,Model!$4:$4,"&lt;="&amp;BZ$7)-SUMIFS(Model!382:382,Model!$4:$4,"&lt;="&amp;BZ$7))</f>
        <v>0</v>
      </c>
      <c r="CA47" s="5">
        <f ca="1">IF(CA$4="",0,SUMIFS(Model!196:196,Model!$4:$4,"&lt;="&amp;CA$7)-SUMIFS(Model!382:382,Model!$4:$4,"&lt;="&amp;CA$7))</f>
        <v>0</v>
      </c>
      <c r="CB47" s="5">
        <f ca="1">IF(CB$4="",0,SUMIFS(Model!196:196,Model!$4:$4,"&lt;="&amp;CB$7)-SUMIFS(Model!382:382,Model!$4:$4,"&lt;="&amp;CB$7))</f>
        <v>0</v>
      </c>
      <c r="CC47" s="5">
        <f ca="1">IF(CC$4="",0,SUMIFS(Model!196:196,Model!$4:$4,"&lt;="&amp;CC$7)-SUMIFS(Model!382:382,Model!$4:$4,"&lt;="&amp;CC$7))</f>
        <v>0</v>
      </c>
      <c r="CD47" s="5">
        <f ca="1">IF(CD$4="",0,SUMIFS(Model!196:196,Model!$4:$4,"&lt;="&amp;CD$7)-SUMIFS(Model!382:382,Model!$4:$4,"&lt;="&amp;CD$7))</f>
        <v>0</v>
      </c>
      <c r="CE47" s="5">
        <f ca="1">IF(CE$4="",0,SUMIFS(Model!196:196,Model!$4:$4,"&lt;="&amp;CE$7)-SUMIFS(Model!382:382,Model!$4:$4,"&lt;="&amp;CE$7))</f>
        <v>0</v>
      </c>
      <c r="CF47" s="5">
        <f ca="1">IF(CF$4="",0,SUMIFS(Model!196:196,Model!$4:$4,"&lt;="&amp;CF$7)-SUMIFS(Model!382:382,Model!$4:$4,"&lt;="&amp;CF$7))</f>
        <v>0</v>
      </c>
    </row>
    <row r="48" spans="2:84" x14ac:dyDescent="0.3">
      <c r="B48" s="13">
        <f>ROW()</f>
        <v>48</v>
      </c>
      <c r="H48" s="1" t="str">
        <f t="shared" si="9"/>
        <v>ПАССИВЫ</v>
      </c>
      <c r="I48" s="1" t="str">
        <f>CapEx!J327</f>
        <v>Кред. задолж-ть по пост. расх.</v>
      </c>
      <c r="M48" s="53" t="s">
        <v>18</v>
      </c>
      <c r="U48" s="5">
        <f t="shared" ca="1" si="6"/>
        <v>1.4901161193847656E-8</v>
      </c>
      <c r="X48" s="5">
        <f ca="1">IF(X$4="",0,IF(SUMIFS(Model!233:233,Model!$4:$4,"&lt;="&amp;X$7)-SUMIFS(Model!390:390,Model!$4:$4,"&lt;="&amp;X$7)&gt;0,(SUMIFS(Model!233:233,Model!$4:$4,"&lt;="&amp;X$7)-SUMIFS(Model!390:390,Model!$4:$4,"&lt;="&amp;X$7)),0))</f>
        <v>0</v>
      </c>
      <c r="Y48" s="5">
        <f ca="1">IF(Y$4="",0,IF(SUMIFS(Model!233:233,Model!$4:$4,"&lt;="&amp;Y$7)-SUMIFS(Model!390:390,Model!$4:$4,"&lt;="&amp;Y$7)&gt;0,(SUMIFS(Model!233:233,Model!$4:$4,"&lt;="&amp;Y$7)-SUMIFS(Model!390:390,Model!$4:$4,"&lt;="&amp;Y$7)),0))</f>
        <v>0</v>
      </c>
      <c r="Z48" s="5">
        <f ca="1">IF(Z$4="",0,IF(SUMIFS(Model!233:233,Model!$4:$4,"&lt;="&amp;Z$7)-SUMIFS(Model!390:390,Model!$4:$4,"&lt;="&amp;Z$7)&gt;0,(SUMIFS(Model!233:233,Model!$4:$4,"&lt;="&amp;Z$7)-SUMIFS(Model!390:390,Model!$4:$4,"&lt;="&amp;Z$7)),0))</f>
        <v>0</v>
      </c>
      <c r="AA48" s="5">
        <f ca="1">IF(AA$4="",0,IF(SUMIFS(Model!233:233,Model!$4:$4,"&lt;="&amp;AA$7)-SUMIFS(Model!390:390,Model!$4:$4,"&lt;="&amp;AA$7)&gt;0,(SUMIFS(Model!233:233,Model!$4:$4,"&lt;="&amp;AA$7)-SUMIFS(Model!390:390,Model!$4:$4,"&lt;="&amp;AA$7)),0))</f>
        <v>0</v>
      </c>
      <c r="AB48" s="5">
        <f ca="1">IF(AB$4="",0,IF(SUMIFS(Model!233:233,Model!$4:$4,"&lt;="&amp;AB$7)-SUMIFS(Model!390:390,Model!$4:$4,"&lt;="&amp;AB$7)&gt;0,(SUMIFS(Model!233:233,Model!$4:$4,"&lt;="&amp;AB$7)-SUMIFS(Model!390:390,Model!$4:$4,"&lt;="&amp;AB$7)),0))</f>
        <v>1.4901161193847656E-8</v>
      </c>
      <c r="AC48" s="5">
        <f ca="1">IF(AC$4="",0,IF(SUMIFS(Model!233:233,Model!$4:$4,"&lt;="&amp;AC$7)-SUMIFS(Model!390:390,Model!$4:$4,"&lt;="&amp;AC$7)&gt;0,(SUMIFS(Model!233:233,Model!$4:$4,"&lt;="&amp;AC$7)-SUMIFS(Model!390:390,Model!$4:$4,"&lt;="&amp;AC$7)),0))</f>
        <v>0</v>
      </c>
      <c r="AD48" s="5">
        <f ca="1">IF(AD$4="",0,IF(SUMIFS(Model!233:233,Model!$4:$4,"&lt;="&amp;AD$7)-SUMIFS(Model!390:390,Model!$4:$4,"&lt;="&amp;AD$7)&gt;0,(SUMIFS(Model!233:233,Model!$4:$4,"&lt;="&amp;AD$7)-SUMIFS(Model!390:390,Model!$4:$4,"&lt;="&amp;AD$7)),0))</f>
        <v>0</v>
      </c>
      <c r="AE48" s="5">
        <f ca="1">IF(AE$4="",0,IF(SUMIFS(Model!233:233,Model!$4:$4,"&lt;="&amp;AE$7)-SUMIFS(Model!390:390,Model!$4:$4,"&lt;="&amp;AE$7)&gt;0,(SUMIFS(Model!233:233,Model!$4:$4,"&lt;="&amp;AE$7)-SUMIFS(Model!390:390,Model!$4:$4,"&lt;="&amp;AE$7)),0))</f>
        <v>0</v>
      </c>
      <c r="AF48" s="5">
        <f ca="1">IF(AF$4="",0,IF(SUMIFS(Model!233:233,Model!$4:$4,"&lt;="&amp;AF$7)-SUMIFS(Model!390:390,Model!$4:$4,"&lt;="&amp;AF$7)&gt;0,(SUMIFS(Model!233:233,Model!$4:$4,"&lt;="&amp;AF$7)-SUMIFS(Model!390:390,Model!$4:$4,"&lt;="&amp;AF$7)),0))</f>
        <v>0</v>
      </c>
      <c r="AG48" s="5">
        <f ca="1">IF(AG$4="",0,IF(SUMIFS(Model!233:233,Model!$4:$4,"&lt;="&amp;AG$7)-SUMIFS(Model!390:390,Model!$4:$4,"&lt;="&amp;AG$7)&gt;0,(SUMIFS(Model!233:233,Model!$4:$4,"&lt;="&amp;AG$7)-SUMIFS(Model!390:390,Model!$4:$4,"&lt;="&amp;AG$7)),0))</f>
        <v>0</v>
      </c>
      <c r="AH48" s="5">
        <f ca="1">IF(AH$4="",0,IF(SUMIFS(Model!233:233,Model!$4:$4,"&lt;="&amp;AH$7)-SUMIFS(Model!390:390,Model!$4:$4,"&lt;="&amp;AH$7)&gt;0,(SUMIFS(Model!233:233,Model!$4:$4,"&lt;="&amp;AH$7)-SUMIFS(Model!390:390,Model!$4:$4,"&lt;="&amp;AH$7)),0))</f>
        <v>0</v>
      </c>
      <c r="AI48" s="5">
        <f ca="1">IF(AI$4="",0,IF(SUMIFS(Model!233:233,Model!$4:$4,"&lt;="&amp;AI$7)-SUMIFS(Model!390:390,Model!$4:$4,"&lt;="&amp;AI$7)&gt;0,(SUMIFS(Model!233:233,Model!$4:$4,"&lt;="&amp;AI$7)-SUMIFS(Model!390:390,Model!$4:$4,"&lt;="&amp;AI$7)),0))</f>
        <v>0</v>
      </c>
      <c r="AJ48" s="5">
        <f ca="1">IF(AJ$4="",0,IF(SUMIFS(Model!233:233,Model!$4:$4,"&lt;="&amp;AJ$7)-SUMIFS(Model!390:390,Model!$4:$4,"&lt;="&amp;AJ$7)&gt;0,(SUMIFS(Model!233:233,Model!$4:$4,"&lt;="&amp;AJ$7)-SUMIFS(Model!390:390,Model!$4:$4,"&lt;="&amp;AJ$7)),0))</f>
        <v>0</v>
      </c>
      <c r="AK48" s="5">
        <f ca="1">IF(AK$4="",0,IF(SUMIFS(Model!233:233,Model!$4:$4,"&lt;="&amp;AK$7)-SUMIFS(Model!390:390,Model!$4:$4,"&lt;="&amp;AK$7)&gt;0,(SUMIFS(Model!233:233,Model!$4:$4,"&lt;="&amp;AK$7)-SUMIFS(Model!390:390,Model!$4:$4,"&lt;="&amp;AK$7)),0))</f>
        <v>0</v>
      </c>
      <c r="AL48" s="5">
        <f ca="1">IF(AL$4="",0,IF(SUMIFS(Model!233:233,Model!$4:$4,"&lt;="&amp;AL$7)-SUMIFS(Model!390:390,Model!$4:$4,"&lt;="&amp;AL$7)&gt;0,(SUMIFS(Model!233:233,Model!$4:$4,"&lt;="&amp;AL$7)-SUMIFS(Model!390:390,Model!$4:$4,"&lt;="&amp;AL$7)),0))</f>
        <v>0</v>
      </c>
      <c r="AM48" s="5">
        <f ca="1">IF(AM$4="",0,IF(SUMIFS(Model!233:233,Model!$4:$4,"&lt;="&amp;AM$7)-SUMIFS(Model!390:390,Model!$4:$4,"&lt;="&amp;AM$7)&gt;0,(SUMIFS(Model!233:233,Model!$4:$4,"&lt;="&amp;AM$7)-SUMIFS(Model!390:390,Model!$4:$4,"&lt;="&amp;AM$7)),0))</f>
        <v>0</v>
      </c>
      <c r="AN48" s="5">
        <f ca="1">IF(AN$4="",0,IF(SUMIFS(Model!233:233,Model!$4:$4,"&lt;="&amp;AN$7)-SUMIFS(Model!390:390,Model!$4:$4,"&lt;="&amp;AN$7)&gt;0,(SUMIFS(Model!233:233,Model!$4:$4,"&lt;="&amp;AN$7)-SUMIFS(Model!390:390,Model!$4:$4,"&lt;="&amp;AN$7)),0))</f>
        <v>0</v>
      </c>
      <c r="AO48" s="5">
        <f ca="1">IF(AO$4="",0,IF(SUMIFS(Model!233:233,Model!$4:$4,"&lt;="&amp;AO$7)-SUMIFS(Model!390:390,Model!$4:$4,"&lt;="&amp;AO$7)&gt;0,(SUMIFS(Model!233:233,Model!$4:$4,"&lt;="&amp;AO$7)-SUMIFS(Model!390:390,Model!$4:$4,"&lt;="&amp;AO$7)),0))</f>
        <v>0</v>
      </c>
      <c r="AP48" s="5">
        <f ca="1">IF(AP$4="",0,IF(SUMIFS(Model!233:233,Model!$4:$4,"&lt;="&amp;AP$7)-SUMIFS(Model!390:390,Model!$4:$4,"&lt;="&amp;AP$7)&gt;0,(SUMIFS(Model!233:233,Model!$4:$4,"&lt;="&amp;AP$7)-SUMIFS(Model!390:390,Model!$4:$4,"&lt;="&amp;AP$7)),0))</f>
        <v>0</v>
      </c>
      <c r="AQ48" s="5">
        <f ca="1">IF(AQ$4="",0,IF(SUMIFS(Model!233:233,Model!$4:$4,"&lt;="&amp;AQ$7)-SUMIFS(Model!390:390,Model!$4:$4,"&lt;="&amp;AQ$7)&gt;0,(SUMIFS(Model!233:233,Model!$4:$4,"&lt;="&amp;AQ$7)-SUMIFS(Model!390:390,Model!$4:$4,"&lt;="&amp;AQ$7)),0))</f>
        <v>0</v>
      </c>
      <c r="AR48" s="5">
        <f ca="1">IF(AR$4="",0,IF(SUMIFS(Model!233:233,Model!$4:$4,"&lt;="&amp;AR$7)-SUMIFS(Model!390:390,Model!$4:$4,"&lt;="&amp;AR$7)&gt;0,(SUMIFS(Model!233:233,Model!$4:$4,"&lt;="&amp;AR$7)-SUMIFS(Model!390:390,Model!$4:$4,"&lt;="&amp;AR$7)),0))</f>
        <v>0</v>
      </c>
      <c r="AS48" s="5">
        <f ca="1">IF(AS$4="",0,IF(SUMIFS(Model!233:233,Model!$4:$4,"&lt;="&amp;AS$7)-SUMIFS(Model!390:390,Model!$4:$4,"&lt;="&amp;AS$7)&gt;0,(SUMIFS(Model!233:233,Model!$4:$4,"&lt;="&amp;AS$7)-SUMIFS(Model!390:390,Model!$4:$4,"&lt;="&amp;AS$7)),0))</f>
        <v>0</v>
      </c>
      <c r="AT48" s="5">
        <f ca="1">IF(AT$4="",0,IF(SUMIFS(Model!233:233,Model!$4:$4,"&lt;="&amp;AT$7)-SUMIFS(Model!390:390,Model!$4:$4,"&lt;="&amp;AT$7)&gt;0,(SUMIFS(Model!233:233,Model!$4:$4,"&lt;="&amp;AT$7)-SUMIFS(Model!390:390,Model!$4:$4,"&lt;="&amp;AT$7)),0))</f>
        <v>0</v>
      </c>
      <c r="AU48" s="5">
        <f ca="1">IF(AU$4="",0,IF(SUMIFS(Model!233:233,Model!$4:$4,"&lt;="&amp;AU$7)-SUMIFS(Model!390:390,Model!$4:$4,"&lt;="&amp;AU$7)&gt;0,(SUMIFS(Model!233:233,Model!$4:$4,"&lt;="&amp;AU$7)-SUMIFS(Model!390:390,Model!$4:$4,"&lt;="&amp;AU$7)),0))</f>
        <v>0</v>
      </c>
      <c r="AV48" s="5">
        <f ca="1">IF(AV$4="",0,IF(SUMIFS(Model!233:233,Model!$4:$4,"&lt;="&amp;AV$7)-SUMIFS(Model!390:390,Model!$4:$4,"&lt;="&amp;AV$7)&gt;0,(SUMIFS(Model!233:233,Model!$4:$4,"&lt;="&amp;AV$7)-SUMIFS(Model!390:390,Model!$4:$4,"&lt;="&amp;AV$7)),0))</f>
        <v>0</v>
      </c>
      <c r="AW48" s="5">
        <f ca="1">IF(AW$4="",0,IF(SUMIFS(Model!233:233,Model!$4:$4,"&lt;="&amp;AW$7)-SUMIFS(Model!390:390,Model!$4:$4,"&lt;="&amp;AW$7)&gt;0,(SUMIFS(Model!233:233,Model!$4:$4,"&lt;="&amp;AW$7)-SUMIFS(Model!390:390,Model!$4:$4,"&lt;="&amp;AW$7)),0))</f>
        <v>0</v>
      </c>
      <c r="AX48" s="5">
        <f ca="1">IF(AX$4="",0,IF(SUMIFS(Model!233:233,Model!$4:$4,"&lt;="&amp;AX$7)-SUMIFS(Model!390:390,Model!$4:$4,"&lt;="&amp;AX$7)&gt;0,(SUMIFS(Model!233:233,Model!$4:$4,"&lt;="&amp;AX$7)-SUMIFS(Model!390:390,Model!$4:$4,"&lt;="&amp;AX$7)),0))</f>
        <v>0</v>
      </c>
      <c r="AY48" s="5">
        <f ca="1">IF(AY$4="",0,IF(SUMIFS(Model!233:233,Model!$4:$4,"&lt;="&amp;AY$7)-SUMIFS(Model!390:390,Model!$4:$4,"&lt;="&amp;AY$7)&gt;0,(SUMIFS(Model!233:233,Model!$4:$4,"&lt;="&amp;AY$7)-SUMIFS(Model!390:390,Model!$4:$4,"&lt;="&amp;AY$7)),0))</f>
        <v>0</v>
      </c>
      <c r="AZ48" s="5">
        <f ca="1">IF(AZ$4="",0,IF(SUMIFS(Model!233:233,Model!$4:$4,"&lt;="&amp;AZ$7)-SUMIFS(Model!390:390,Model!$4:$4,"&lt;="&amp;AZ$7)&gt;0,(SUMIFS(Model!233:233,Model!$4:$4,"&lt;="&amp;AZ$7)-SUMIFS(Model!390:390,Model!$4:$4,"&lt;="&amp;AZ$7)),0))</f>
        <v>0</v>
      </c>
      <c r="BA48" s="5">
        <f ca="1">IF(BA$4="",0,IF(SUMIFS(Model!233:233,Model!$4:$4,"&lt;="&amp;BA$7)-SUMIFS(Model!390:390,Model!$4:$4,"&lt;="&amp;BA$7)&gt;0,(SUMIFS(Model!233:233,Model!$4:$4,"&lt;="&amp;BA$7)-SUMIFS(Model!390:390,Model!$4:$4,"&lt;="&amp;BA$7)),0))</f>
        <v>0</v>
      </c>
      <c r="BB48" s="5">
        <f ca="1">IF(BB$4="",0,IF(SUMIFS(Model!233:233,Model!$4:$4,"&lt;="&amp;BB$7)-SUMIFS(Model!390:390,Model!$4:$4,"&lt;="&amp;BB$7)&gt;0,(SUMIFS(Model!233:233,Model!$4:$4,"&lt;="&amp;BB$7)-SUMIFS(Model!390:390,Model!$4:$4,"&lt;="&amp;BB$7)),0))</f>
        <v>0</v>
      </c>
      <c r="BC48" s="5">
        <f ca="1">IF(BC$4="",0,IF(SUMIFS(Model!233:233,Model!$4:$4,"&lt;="&amp;BC$7)-SUMIFS(Model!390:390,Model!$4:$4,"&lt;="&amp;BC$7)&gt;0,(SUMIFS(Model!233:233,Model!$4:$4,"&lt;="&amp;BC$7)-SUMIFS(Model!390:390,Model!$4:$4,"&lt;="&amp;BC$7)),0))</f>
        <v>0</v>
      </c>
      <c r="BD48" s="5">
        <f ca="1">IF(BD$4="",0,IF(SUMIFS(Model!233:233,Model!$4:$4,"&lt;="&amp;BD$7)-SUMIFS(Model!390:390,Model!$4:$4,"&lt;="&amp;BD$7)&gt;0,(SUMIFS(Model!233:233,Model!$4:$4,"&lt;="&amp;BD$7)-SUMIFS(Model!390:390,Model!$4:$4,"&lt;="&amp;BD$7)),0))</f>
        <v>0</v>
      </c>
      <c r="BE48" s="5">
        <f ca="1">IF(BE$4="",0,IF(SUMIFS(Model!233:233,Model!$4:$4,"&lt;="&amp;BE$7)-SUMIFS(Model!390:390,Model!$4:$4,"&lt;="&amp;BE$7)&gt;0,(SUMIFS(Model!233:233,Model!$4:$4,"&lt;="&amp;BE$7)-SUMIFS(Model!390:390,Model!$4:$4,"&lt;="&amp;BE$7)),0))</f>
        <v>0</v>
      </c>
      <c r="BF48" s="5">
        <f ca="1">IF(BF$4="",0,IF(SUMIFS(Model!233:233,Model!$4:$4,"&lt;="&amp;BF$7)-SUMIFS(Model!390:390,Model!$4:$4,"&lt;="&amp;BF$7)&gt;0,(SUMIFS(Model!233:233,Model!$4:$4,"&lt;="&amp;BF$7)-SUMIFS(Model!390:390,Model!$4:$4,"&lt;="&amp;BF$7)),0))</f>
        <v>0</v>
      </c>
      <c r="BG48" s="5">
        <f ca="1">IF(BG$4="",0,IF(SUMIFS(Model!233:233,Model!$4:$4,"&lt;="&amp;BG$7)-SUMIFS(Model!390:390,Model!$4:$4,"&lt;="&amp;BG$7)&gt;0,(SUMIFS(Model!233:233,Model!$4:$4,"&lt;="&amp;BG$7)-SUMIFS(Model!390:390,Model!$4:$4,"&lt;="&amp;BG$7)),0))</f>
        <v>0</v>
      </c>
      <c r="BH48" s="5">
        <f ca="1">IF(BH$4="",0,IF(SUMIFS(Model!233:233,Model!$4:$4,"&lt;="&amp;BH$7)-SUMIFS(Model!390:390,Model!$4:$4,"&lt;="&amp;BH$7)&gt;0,(SUMIFS(Model!233:233,Model!$4:$4,"&lt;="&amp;BH$7)-SUMIFS(Model!390:390,Model!$4:$4,"&lt;="&amp;BH$7)),0))</f>
        <v>0</v>
      </c>
      <c r="BI48" s="5">
        <f ca="1">IF(BI$4="",0,IF(SUMIFS(Model!233:233,Model!$4:$4,"&lt;="&amp;BI$7)-SUMIFS(Model!390:390,Model!$4:$4,"&lt;="&amp;BI$7)&gt;0,(SUMIFS(Model!233:233,Model!$4:$4,"&lt;="&amp;BI$7)-SUMIFS(Model!390:390,Model!$4:$4,"&lt;="&amp;BI$7)),0))</f>
        <v>0</v>
      </c>
      <c r="BJ48" s="5">
        <f ca="1">IF(BJ$4="",0,IF(SUMIFS(Model!233:233,Model!$4:$4,"&lt;="&amp;BJ$7)-SUMIFS(Model!390:390,Model!$4:$4,"&lt;="&amp;BJ$7)&gt;0,(SUMIFS(Model!233:233,Model!$4:$4,"&lt;="&amp;BJ$7)-SUMIFS(Model!390:390,Model!$4:$4,"&lt;="&amp;BJ$7)),0))</f>
        <v>0</v>
      </c>
      <c r="BK48" s="5">
        <f ca="1">IF(BK$4="",0,IF(SUMIFS(Model!233:233,Model!$4:$4,"&lt;="&amp;BK$7)-SUMIFS(Model!390:390,Model!$4:$4,"&lt;="&amp;BK$7)&gt;0,(SUMIFS(Model!233:233,Model!$4:$4,"&lt;="&amp;BK$7)-SUMIFS(Model!390:390,Model!$4:$4,"&lt;="&amp;BK$7)),0))</f>
        <v>0</v>
      </c>
      <c r="BL48" s="5">
        <f ca="1">IF(BL$4="",0,IF(SUMIFS(Model!233:233,Model!$4:$4,"&lt;="&amp;BL$7)-SUMIFS(Model!390:390,Model!$4:$4,"&lt;="&amp;BL$7)&gt;0,(SUMIFS(Model!233:233,Model!$4:$4,"&lt;="&amp;BL$7)-SUMIFS(Model!390:390,Model!$4:$4,"&lt;="&amp;BL$7)),0))</f>
        <v>0</v>
      </c>
      <c r="BM48" s="5">
        <f ca="1">IF(BM$4="",0,IF(SUMIFS(Model!233:233,Model!$4:$4,"&lt;="&amp;BM$7)-SUMIFS(Model!390:390,Model!$4:$4,"&lt;="&amp;BM$7)&gt;0,(SUMIFS(Model!233:233,Model!$4:$4,"&lt;="&amp;BM$7)-SUMIFS(Model!390:390,Model!$4:$4,"&lt;="&amp;BM$7)),0))</f>
        <v>0</v>
      </c>
      <c r="BN48" s="5">
        <f ca="1">IF(BN$4="",0,IF(SUMIFS(Model!233:233,Model!$4:$4,"&lt;="&amp;BN$7)-SUMIFS(Model!390:390,Model!$4:$4,"&lt;="&amp;BN$7)&gt;0,(SUMIFS(Model!233:233,Model!$4:$4,"&lt;="&amp;BN$7)-SUMIFS(Model!390:390,Model!$4:$4,"&lt;="&amp;BN$7)),0))</f>
        <v>0</v>
      </c>
      <c r="BO48" s="5">
        <f ca="1">IF(BO$4="",0,IF(SUMIFS(Model!233:233,Model!$4:$4,"&lt;="&amp;BO$7)-SUMIFS(Model!390:390,Model!$4:$4,"&lt;="&amp;BO$7)&gt;0,(SUMIFS(Model!233:233,Model!$4:$4,"&lt;="&amp;BO$7)-SUMIFS(Model!390:390,Model!$4:$4,"&lt;="&amp;BO$7)),0))</f>
        <v>0</v>
      </c>
      <c r="BP48" s="5">
        <f ca="1">IF(BP$4="",0,IF(SUMIFS(Model!233:233,Model!$4:$4,"&lt;="&amp;BP$7)-SUMIFS(Model!390:390,Model!$4:$4,"&lt;="&amp;BP$7)&gt;0,(SUMIFS(Model!233:233,Model!$4:$4,"&lt;="&amp;BP$7)-SUMIFS(Model!390:390,Model!$4:$4,"&lt;="&amp;BP$7)),0))</f>
        <v>0</v>
      </c>
      <c r="BQ48" s="5">
        <f ca="1">IF(BQ$4="",0,IF(SUMIFS(Model!233:233,Model!$4:$4,"&lt;="&amp;BQ$7)-SUMIFS(Model!390:390,Model!$4:$4,"&lt;="&amp;BQ$7)&gt;0,(SUMIFS(Model!233:233,Model!$4:$4,"&lt;="&amp;BQ$7)-SUMIFS(Model!390:390,Model!$4:$4,"&lt;="&amp;BQ$7)),0))</f>
        <v>0</v>
      </c>
      <c r="BR48" s="5">
        <f ca="1">IF(BR$4="",0,IF(SUMIFS(Model!233:233,Model!$4:$4,"&lt;="&amp;BR$7)-SUMIFS(Model!390:390,Model!$4:$4,"&lt;="&amp;BR$7)&gt;0,(SUMIFS(Model!233:233,Model!$4:$4,"&lt;="&amp;BR$7)-SUMIFS(Model!390:390,Model!$4:$4,"&lt;="&amp;BR$7)),0))</f>
        <v>0</v>
      </c>
      <c r="BS48" s="5">
        <f ca="1">IF(BS$4="",0,IF(SUMIFS(Model!233:233,Model!$4:$4,"&lt;="&amp;BS$7)-SUMIFS(Model!390:390,Model!$4:$4,"&lt;="&amp;BS$7)&gt;0,(SUMIFS(Model!233:233,Model!$4:$4,"&lt;="&amp;BS$7)-SUMIFS(Model!390:390,Model!$4:$4,"&lt;="&amp;BS$7)),0))</f>
        <v>0</v>
      </c>
      <c r="BT48" s="5">
        <f ca="1">IF(BT$4="",0,IF(SUMIFS(Model!233:233,Model!$4:$4,"&lt;="&amp;BT$7)-SUMIFS(Model!390:390,Model!$4:$4,"&lt;="&amp;BT$7)&gt;0,(SUMIFS(Model!233:233,Model!$4:$4,"&lt;="&amp;BT$7)-SUMIFS(Model!390:390,Model!$4:$4,"&lt;="&amp;BT$7)),0))</f>
        <v>0</v>
      </c>
      <c r="BU48" s="5">
        <f ca="1">IF(BU$4="",0,IF(SUMIFS(Model!233:233,Model!$4:$4,"&lt;="&amp;BU$7)-SUMIFS(Model!390:390,Model!$4:$4,"&lt;="&amp;BU$7)&gt;0,(SUMIFS(Model!233:233,Model!$4:$4,"&lt;="&amp;BU$7)-SUMIFS(Model!390:390,Model!$4:$4,"&lt;="&amp;BU$7)),0))</f>
        <v>0</v>
      </c>
      <c r="BV48" s="5">
        <f ca="1">IF(BV$4="",0,IF(SUMIFS(Model!233:233,Model!$4:$4,"&lt;="&amp;BV$7)-SUMIFS(Model!390:390,Model!$4:$4,"&lt;="&amp;BV$7)&gt;0,(SUMIFS(Model!233:233,Model!$4:$4,"&lt;="&amp;BV$7)-SUMIFS(Model!390:390,Model!$4:$4,"&lt;="&amp;BV$7)),0))</f>
        <v>0</v>
      </c>
      <c r="BW48" s="5">
        <f ca="1">IF(BW$4="",0,IF(SUMIFS(Model!233:233,Model!$4:$4,"&lt;="&amp;BW$7)-SUMIFS(Model!390:390,Model!$4:$4,"&lt;="&amp;BW$7)&gt;0,(SUMIFS(Model!233:233,Model!$4:$4,"&lt;="&amp;BW$7)-SUMIFS(Model!390:390,Model!$4:$4,"&lt;="&amp;BW$7)),0))</f>
        <v>0</v>
      </c>
      <c r="BX48" s="5">
        <f ca="1">IF(BX$4="",0,IF(SUMIFS(Model!233:233,Model!$4:$4,"&lt;="&amp;BX$7)-SUMIFS(Model!390:390,Model!$4:$4,"&lt;="&amp;BX$7)&gt;0,(SUMIFS(Model!233:233,Model!$4:$4,"&lt;="&amp;BX$7)-SUMIFS(Model!390:390,Model!$4:$4,"&lt;="&amp;BX$7)),0))</f>
        <v>0</v>
      </c>
      <c r="BY48" s="5">
        <f ca="1">IF(BY$4="",0,IF(SUMIFS(Model!233:233,Model!$4:$4,"&lt;="&amp;BY$7)-SUMIFS(Model!390:390,Model!$4:$4,"&lt;="&amp;BY$7)&gt;0,(SUMIFS(Model!233:233,Model!$4:$4,"&lt;="&amp;BY$7)-SUMIFS(Model!390:390,Model!$4:$4,"&lt;="&amp;BY$7)),0))</f>
        <v>0</v>
      </c>
      <c r="BZ48" s="5">
        <f ca="1">IF(BZ$4="",0,IF(SUMIFS(Model!233:233,Model!$4:$4,"&lt;="&amp;BZ$7)-SUMIFS(Model!390:390,Model!$4:$4,"&lt;="&amp;BZ$7)&gt;0,(SUMIFS(Model!233:233,Model!$4:$4,"&lt;="&amp;BZ$7)-SUMIFS(Model!390:390,Model!$4:$4,"&lt;="&amp;BZ$7)),0))</f>
        <v>0</v>
      </c>
      <c r="CA48" s="5">
        <f ca="1">IF(CA$4="",0,IF(SUMIFS(Model!233:233,Model!$4:$4,"&lt;="&amp;CA$7)-SUMIFS(Model!390:390,Model!$4:$4,"&lt;="&amp;CA$7)&gt;0,(SUMIFS(Model!233:233,Model!$4:$4,"&lt;="&amp;CA$7)-SUMIFS(Model!390:390,Model!$4:$4,"&lt;="&amp;CA$7)),0))</f>
        <v>0</v>
      </c>
      <c r="CB48" s="5">
        <f ca="1">IF(CB$4="",0,IF(SUMIFS(Model!233:233,Model!$4:$4,"&lt;="&amp;CB$7)-SUMIFS(Model!390:390,Model!$4:$4,"&lt;="&amp;CB$7)&gt;0,(SUMIFS(Model!233:233,Model!$4:$4,"&lt;="&amp;CB$7)-SUMIFS(Model!390:390,Model!$4:$4,"&lt;="&amp;CB$7)),0))</f>
        <v>0</v>
      </c>
      <c r="CC48" s="5">
        <f ca="1">IF(CC$4="",0,IF(SUMIFS(Model!233:233,Model!$4:$4,"&lt;="&amp;CC$7)-SUMIFS(Model!390:390,Model!$4:$4,"&lt;="&amp;CC$7)&gt;0,(SUMIFS(Model!233:233,Model!$4:$4,"&lt;="&amp;CC$7)-SUMIFS(Model!390:390,Model!$4:$4,"&lt;="&amp;CC$7)),0))</f>
        <v>0</v>
      </c>
      <c r="CD48" s="5">
        <f ca="1">IF(CD$4="",0,IF(SUMIFS(Model!233:233,Model!$4:$4,"&lt;="&amp;CD$7)-SUMIFS(Model!390:390,Model!$4:$4,"&lt;="&amp;CD$7)&gt;0,(SUMIFS(Model!233:233,Model!$4:$4,"&lt;="&amp;CD$7)-SUMIFS(Model!390:390,Model!$4:$4,"&lt;="&amp;CD$7)),0))</f>
        <v>0</v>
      </c>
      <c r="CE48" s="5">
        <f ca="1">IF(CE$4="",0,IF(SUMIFS(Model!233:233,Model!$4:$4,"&lt;="&amp;CE$7)-SUMIFS(Model!390:390,Model!$4:$4,"&lt;="&amp;CE$7)&gt;0,(SUMIFS(Model!233:233,Model!$4:$4,"&lt;="&amp;CE$7)-SUMIFS(Model!390:390,Model!$4:$4,"&lt;="&amp;CE$7)),0))</f>
        <v>0</v>
      </c>
      <c r="CF48" s="5">
        <f ca="1">IF(CF$4="",0,IF(SUMIFS(Model!233:233,Model!$4:$4,"&lt;="&amp;CF$7)-SUMIFS(Model!390:390,Model!$4:$4,"&lt;="&amp;CF$7)&gt;0,(SUMIFS(Model!233:233,Model!$4:$4,"&lt;="&amp;CF$7)-SUMIFS(Model!390:390,Model!$4:$4,"&lt;="&amp;CF$7)),0))</f>
        <v>0</v>
      </c>
    </row>
    <row r="49" spans="2:84" x14ac:dyDescent="0.3">
      <c r="B49" s="13">
        <f>ROW()</f>
        <v>49</v>
      </c>
      <c r="H49" s="1" t="str">
        <f t="shared" si="9"/>
        <v>ПАССИВЫ</v>
      </c>
      <c r="I49" s="1" t="str">
        <f>CapEx!J328</f>
        <v>Задолж-ть перед бюджетом по соцсборам</v>
      </c>
      <c r="M49" s="53" t="s">
        <v>18</v>
      </c>
      <c r="U49" s="5">
        <f t="shared" ca="1" si="6"/>
        <v>550330.19356713071</v>
      </c>
      <c r="X49" s="5">
        <f ca="1">IF(X$4="",0,SUMIFS(Model!170:170,Model!$4:$4,"&lt;="&amp;X$7)+SUMIFS(Model!231:231,Model!$4:$4,"&lt;="&amp;X$7)-SUMIFS(Model!408:408,Model!$4:$4,"&lt;="&amp;X$7))</f>
        <v>184500</v>
      </c>
      <c r="Y49" s="5">
        <f ca="1">IF(Y$4="",0,SUMIFS(Model!170:170,Model!$4:$4,"&lt;="&amp;Y$7)+SUMIFS(Model!231:231,Model!$4:$4,"&lt;="&amp;Y$7)-SUMIFS(Model!408:408,Model!$4:$4,"&lt;="&amp;Y$7))</f>
        <v>315335.015625</v>
      </c>
      <c r="Z49" s="5">
        <f ca="1">IF(Z$4="",0,SUMIFS(Model!170:170,Model!$4:$4,"&lt;="&amp;Z$7)+SUMIFS(Model!231:231,Model!$4:$4,"&lt;="&amp;Z$7)-SUMIFS(Model!408:408,Model!$4:$4,"&lt;="&amp;Z$7))</f>
        <v>429403.8232617192</v>
      </c>
      <c r="AA49" s="5">
        <f ca="1">IF(AA$4="",0,SUMIFS(Model!170:170,Model!$4:$4,"&lt;="&amp;AA$7)+SUMIFS(Model!231:231,Model!$4:$4,"&lt;="&amp;AA$7)-SUMIFS(Model!408:408,Model!$4:$4,"&lt;="&amp;AA$7))</f>
        <v>473691.82131434605</v>
      </c>
      <c r="AB49" s="5">
        <f ca="1">IF(AB$4="",0,SUMIFS(Model!170:170,Model!$4:$4,"&lt;="&amp;AB$7)+SUMIFS(Model!231:231,Model!$4:$4,"&lt;="&amp;AB$7)-SUMIFS(Model!408:408,Model!$4:$4,"&lt;="&amp;AB$7))</f>
        <v>550330.19356713071</v>
      </c>
      <c r="AC49" s="5">
        <f ca="1">IF(AC$4="",0,SUMIFS(Model!170:170,Model!$4:$4,"&lt;="&amp;AC$7)+SUMIFS(Model!231:231,Model!$4:$4,"&lt;="&amp;AC$7)-SUMIFS(Model!408:408,Model!$4:$4,"&lt;="&amp;AC$7))</f>
        <v>0</v>
      </c>
      <c r="AD49" s="5">
        <f ca="1">IF(AD$4="",0,SUMIFS(Model!170:170,Model!$4:$4,"&lt;="&amp;AD$7)+SUMIFS(Model!231:231,Model!$4:$4,"&lt;="&amp;AD$7)-SUMIFS(Model!408:408,Model!$4:$4,"&lt;="&amp;AD$7))</f>
        <v>0</v>
      </c>
      <c r="AE49" s="5">
        <f ca="1">IF(AE$4="",0,SUMIFS(Model!170:170,Model!$4:$4,"&lt;="&amp;AE$7)+SUMIFS(Model!231:231,Model!$4:$4,"&lt;="&amp;AE$7)-SUMIFS(Model!408:408,Model!$4:$4,"&lt;="&amp;AE$7))</f>
        <v>0</v>
      </c>
      <c r="AF49" s="5">
        <f ca="1">IF(AF$4="",0,SUMIFS(Model!170:170,Model!$4:$4,"&lt;="&amp;AF$7)+SUMIFS(Model!231:231,Model!$4:$4,"&lt;="&amp;AF$7)-SUMIFS(Model!408:408,Model!$4:$4,"&lt;="&amp;AF$7))</f>
        <v>0</v>
      </c>
      <c r="AG49" s="5">
        <f ca="1">IF(AG$4="",0,SUMIFS(Model!170:170,Model!$4:$4,"&lt;="&amp;AG$7)+SUMIFS(Model!231:231,Model!$4:$4,"&lt;="&amp;AG$7)-SUMIFS(Model!408:408,Model!$4:$4,"&lt;="&amp;AG$7))</f>
        <v>0</v>
      </c>
      <c r="AH49" s="5">
        <f ca="1">IF(AH$4="",0,SUMIFS(Model!170:170,Model!$4:$4,"&lt;="&amp;AH$7)+SUMIFS(Model!231:231,Model!$4:$4,"&lt;="&amp;AH$7)-SUMIFS(Model!408:408,Model!$4:$4,"&lt;="&amp;AH$7))</f>
        <v>0</v>
      </c>
      <c r="AI49" s="5">
        <f ca="1">IF(AI$4="",0,SUMIFS(Model!170:170,Model!$4:$4,"&lt;="&amp;AI$7)+SUMIFS(Model!231:231,Model!$4:$4,"&lt;="&amp;AI$7)-SUMIFS(Model!408:408,Model!$4:$4,"&lt;="&amp;AI$7))</f>
        <v>0</v>
      </c>
      <c r="AJ49" s="5">
        <f ca="1">IF(AJ$4="",0,SUMIFS(Model!170:170,Model!$4:$4,"&lt;="&amp;AJ$7)+SUMIFS(Model!231:231,Model!$4:$4,"&lt;="&amp;AJ$7)-SUMIFS(Model!408:408,Model!$4:$4,"&lt;="&amp;AJ$7))</f>
        <v>0</v>
      </c>
      <c r="AK49" s="5">
        <f ca="1">IF(AK$4="",0,SUMIFS(Model!170:170,Model!$4:$4,"&lt;="&amp;AK$7)+SUMIFS(Model!231:231,Model!$4:$4,"&lt;="&amp;AK$7)-SUMIFS(Model!408:408,Model!$4:$4,"&lt;="&amp;AK$7))</f>
        <v>0</v>
      </c>
      <c r="AL49" s="5">
        <f ca="1">IF(AL$4="",0,SUMIFS(Model!170:170,Model!$4:$4,"&lt;="&amp;AL$7)+SUMIFS(Model!231:231,Model!$4:$4,"&lt;="&amp;AL$7)-SUMIFS(Model!408:408,Model!$4:$4,"&lt;="&amp;AL$7))</f>
        <v>0</v>
      </c>
      <c r="AM49" s="5">
        <f ca="1">IF(AM$4="",0,SUMIFS(Model!170:170,Model!$4:$4,"&lt;="&amp;AM$7)+SUMIFS(Model!231:231,Model!$4:$4,"&lt;="&amp;AM$7)-SUMIFS(Model!408:408,Model!$4:$4,"&lt;="&amp;AM$7))</f>
        <v>0</v>
      </c>
      <c r="AN49" s="5">
        <f ca="1">IF(AN$4="",0,SUMIFS(Model!170:170,Model!$4:$4,"&lt;="&amp;AN$7)+SUMIFS(Model!231:231,Model!$4:$4,"&lt;="&amp;AN$7)-SUMIFS(Model!408:408,Model!$4:$4,"&lt;="&amp;AN$7))</f>
        <v>0</v>
      </c>
      <c r="AO49" s="5">
        <f ca="1">IF(AO$4="",0,SUMIFS(Model!170:170,Model!$4:$4,"&lt;="&amp;AO$7)+SUMIFS(Model!231:231,Model!$4:$4,"&lt;="&amp;AO$7)-SUMIFS(Model!408:408,Model!$4:$4,"&lt;="&amp;AO$7))</f>
        <v>0</v>
      </c>
      <c r="AP49" s="5">
        <f ca="1">IF(AP$4="",0,SUMIFS(Model!170:170,Model!$4:$4,"&lt;="&amp;AP$7)+SUMIFS(Model!231:231,Model!$4:$4,"&lt;="&amp;AP$7)-SUMIFS(Model!408:408,Model!$4:$4,"&lt;="&amp;AP$7))</f>
        <v>0</v>
      </c>
      <c r="AQ49" s="5">
        <f ca="1">IF(AQ$4="",0,SUMIFS(Model!170:170,Model!$4:$4,"&lt;="&amp;AQ$7)+SUMIFS(Model!231:231,Model!$4:$4,"&lt;="&amp;AQ$7)-SUMIFS(Model!408:408,Model!$4:$4,"&lt;="&amp;AQ$7))</f>
        <v>0</v>
      </c>
      <c r="AR49" s="5">
        <f ca="1">IF(AR$4="",0,SUMIFS(Model!170:170,Model!$4:$4,"&lt;="&amp;AR$7)+SUMIFS(Model!231:231,Model!$4:$4,"&lt;="&amp;AR$7)-SUMIFS(Model!408:408,Model!$4:$4,"&lt;="&amp;AR$7))</f>
        <v>0</v>
      </c>
      <c r="AS49" s="5">
        <f ca="1">IF(AS$4="",0,SUMIFS(Model!170:170,Model!$4:$4,"&lt;="&amp;AS$7)+SUMIFS(Model!231:231,Model!$4:$4,"&lt;="&amp;AS$7)-SUMIFS(Model!408:408,Model!$4:$4,"&lt;="&amp;AS$7))</f>
        <v>0</v>
      </c>
      <c r="AT49" s="5">
        <f ca="1">IF(AT$4="",0,SUMIFS(Model!170:170,Model!$4:$4,"&lt;="&amp;AT$7)+SUMIFS(Model!231:231,Model!$4:$4,"&lt;="&amp;AT$7)-SUMIFS(Model!408:408,Model!$4:$4,"&lt;="&amp;AT$7))</f>
        <v>0</v>
      </c>
      <c r="AU49" s="5">
        <f ca="1">IF(AU$4="",0,SUMIFS(Model!170:170,Model!$4:$4,"&lt;="&amp;AU$7)+SUMIFS(Model!231:231,Model!$4:$4,"&lt;="&amp;AU$7)-SUMIFS(Model!408:408,Model!$4:$4,"&lt;="&amp;AU$7))</f>
        <v>0</v>
      </c>
      <c r="AV49" s="5">
        <f ca="1">IF(AV$4="",0,SUMIFS(Model!170:170,Model!$4:$4,"&lt;="&amp;AV$7)+SUMIFS(Model!231:231,Model!$4:$4,"&lt;="&amp;AV$7)-SUMIFS(Model!408:408,Model!$4:$4,"&lt;="&amp;AV$7))</f>
        <v>0</v>
      </c>
      <c r="AW49" s="5">
        <f ca="1">IF(AW$4="",0,SUMIFS(Model!170:170,Model!$4:$4,"&lt;="&amp;AW$7)+SUMIFS(Model!231:231,Model!$4:$4,"&lt;="&amp;AW$7)-SUMIFS(Model!408:408,Model!$4:$4,"&lt;="&amp;AW$7))</f>
        <v>0</v>
      </c>
      <c r="AX49" s="5">
        <f ca="1">IF(AX$4="",0,SUMIFS(Model!170:170,Model!$4:$4,"&lt;="&amp;AX$7)+SUMIFS(Model!231:231,Model!$4:$4,"&lt;="&amp;AX$7)-SUMIFS(Model!408:408,Model!$4:$4,"&lt;="&amp;AX$7))</f>
        <v>0</v>
      </c>
      <c r="AY49" s="5">
        <f ca="1">IF(AY$4="",0,SUMIFS(Model!170:170,Model!$4:$4,"&lt;="&amp;AY$7)+SUMIFS(Model!231:231,Model!$4:$4,"&lt;="&amp;AY$7)-SUMIFS(Model!408:408,Model!$4:$4,"&lt;="&amp;AY$7))</f>
        <v>0</v>
      </c>
      <c r="AZ49" s="5">
        <f ca="1">IF(AZ$4="",0,SUMIFS(Model!170:170,Model!$4:$4,"&lt;="&amp;AZ$7)+SUMIFS(Model!231:231,Model!$4:$4,"&lt;="&amp;AZ$7)-SUMIFS(Model!408:408,Model!$4:$4,"&lt;="&amp;AZ$7))</f>
        <v>0</v>
      </c>
      <c r="BA49" s="5">
        <f ca="1">IF(BA$4="",0,SUMIFS(Model!170:170,Model!$4:$4,"&lt;="&amp;BA$7)+SUMIFS(Model!231:231,Model!$4:$4,"&lt;="&amp;BA$7)-SUMIFS(Model!408:408,Model!$4:$4,"&lt;="&amp;BA$7))</f>
        <v>0</v>
      </c>
      <c r="BB49" s="5">
        <f ca="1">IF(BB$4="",0,SUMIFS(Model!170:170,Model!$4:$4,"&lt;="&amp;BB$7)+SUMIFS(Model!231:231,Model!$4:$4,"&lt;="&amp;BB$7)-SUMIFS(Model!408:408,Model!$4:$4,"&lt;="&amp;BB$7))</f>
        <v>0</v>
      </c>
      <c r="BC49" s="5">
        <f ca="1">IF(BC$4="",0,SUMIFS(Model!170:170,Model!$4:$4,"&lt;="&amp;BC$7)+SUMIFS(Model!231:231,Model!$4:$4,"&lt;="&amp;BC$7)-SUMIFS(Model!408:408,Model!$4:$4,"&lt;="&amp;BC$7))</f>
        <v>0</v>
      </c>
      <c r="BD49" s="5">
        <f ca="1">IF(BD$4="",0,SUMIFS(Model!170:170,Model!$4:$4,"&lt;="&amp;BD$7)+SUMIFS(Model!231:231,Model!$4:$4,"&lt;="&amp;BD$7)-SUMIFS(Model!408:408,Model!$4:$4,"&lt;="&amp;BD$7))</f>
        <v>0</v>
      </c>
      <c r="BE49" s="5">
        <f ca="1">IF(BE$4="",0,SUMIFS(Model!170:170,Model!$4:$4,"&lt;="&amp;BE$7)+SUMIFS(Model!231:231,Model!$4:$4,"&lt;="&amp;BE$7)-SUMIFS(Model!408:408,Model!$4:$4,"&lt;="&amp;BE$7))</f>
        <v>0</v>
      </c>
      <c r="BF49" s="5">
        <f ca="1">IF(BF$4="",0,SUMIFS(Model!170:170,Model!$4:$4,"&lt;="&amp;BF$7)+SUMIFS(Model!231:231,Model!$4:$4,"&lt;="&amp;BF$7)-SUMIFS(Model!408:408,Model!$4:$4,"&lt;="&amp;BF$7))</f>
        <v>0</v>
      </c>
      <c r="BG49" s="5">
        <f ca="1">IF(BG$4="",0,SUMIFS(Model!170:170,Model!$4:$4,"&lt;="&amp;BG$7)+SUMIFS(Model!231:231,Model!$4:$4,"&lt;="&amp;BG$7)-SUMIFS(Model!408:408,Model!$4:$4,"&lt;="&amp;BG$7))</f>
        <v>0</v>
      </c>
      <c r="BH49" s="5">
        <f ca="1">IF(BH$4="",0,SUMIFS(Model!170:170,Model!$4:$4,"&lt;="&amp;BH$7)+SUMIFS(Model!231:231,Model!$4:$4,"&lt;="&amp;BH$7)-SUMIFS(Model!408:408,Model!$4:$4,"&lt;="&amp;BH$7))</f>
        <v>0</v>
      </c>
      <c r="BI49" s="5">
        <f ca="1">IF(BI$4="",0,SUMIFS(Model!170:170,Model!$4:$4,"&lt;="&amp;BI$7)+SUMIFS(Model!231:231,Model!$4:$4,"&lt;="&amp;BI$7)-SUMIFS(Model!408:408,Model!$4:$4,"&lt;="&amp;BI$7))</f>
        <v>0</v>
      </c>
      <c r="BJ49" s="5">
        <f ca="1">IF(BJ$4="",0,SUMIFS(Model!170:170,Model!$4:$4,"&lt;="&amp;BJ$7)+SUMIFS(Model!231:231,Model!$4:$4,"&lt;="&amp;BJ$7)-SUMIFS(Model!408:408,Model!$4:$4,"&lt;="&amp;BJ$7))</f>
        <v>0</v>
      </c>
      <c r="BK49" s="5">
        <f ca="1">IF(BK$4="",0,SUMIFS(Model!170:170,Model!$4:$4,"&lt;="&amp;BK$7)+SUMIFS(Model!231:231,Model!$4:$4,"&lt;="&amp;BK$7)-SUMIFS(Model!408:408,Model!$4:$4,"&lt;="&amp;BK$7))</f>
        <v>0</v>
      </c>
      <c r="BL49" s="5">
        <f ca="1">IF(BL$4="",0,SUMIFS(Model!170:170,Model!$4:$4,"&lt;="&amp;BL$7)+SUMIFS(Model!231:231,Model!$4:$4,"&lt;="&amp;BL$7)-SUMIFS(Model!408:408,Model!$4:$4,"&lt;="&amp;BL$7))</f>
        <v>0</v>
      </c>
      <c r="BM49" s="5">
        <f ca="1">IF(BM$4="",0,SUMIFS(Model!170:170,Model!$4:$4,"&lt;="&amp;BM$7)+SUMIFS(Model!231:231,Model!$4:$4,"&lt;="&amp;BM$7)-SUMIFS(Model!408:408,Model!$4:$4,"&lt;="&amp;BM$7))</f>
        <v>0</v>
      </c>
      <c r="BN49" s="5">
        <f ca="1">IF(BN$4="",0,SUMIFS(Model!170:170,Model!$4:$4,"&lt;="&amp;BN$7)+SUMIFS(Model!231:231,Model!$4:$4,"&lt;="&amp;BN$7)-SUMIFS(Model!408:408,Model!$4:$4,"&lt;="&amp;BN$7))</f>
        <v>0</v>
      </c>
      <c r="BO49" s="5">
        <f ca="1">IF(BO$4="",0,SUMIFS(Model!170:170,Model!$4:$4,"&lt;="&amp;BO$7)+SUMIFS(Model!231:231,Model!$4:$4,"&lt;="&amp;BO$7)-SUMIFS(Model!408:408,Model!$4:$4,"&lt;="&amp;BO$7))</f>
        <v>0</v>
      </c>
      <c r="BP49" s="5">
        <f ca="1">IF(BP$4="",0,SUMIFS(Model!170:170,Model!$4:$4,"&lt;="&amp;BP$7)+SUMIFS(Model!231:231,Model!$4:$4,"&lt;="&amp;BP$7)-SUMIFS(Model!408:408,Model!$4:$4,"&lt;="&amp;BP$7))</f>
        <v>0</v>
      </c>
      <c r="BQ49" s="5">
        <f ca="1">IF(BQ$4="",0,SUMIFS(Model!170:170,Model!$4:$4,"&lt;="&amp;BQ$7)+SUMIFS(Model!231:231,Model!$4:$4,"&lt;="&amp;BQ$7)-SUMIFS(Model!408:408,Model!$4:$4,"&lt;="&amp;BQ$7))</f>
        <v>0</v>
      </c>
      <c r="BR49" s="5">
        <f ca="1">IF(BR$4="",0,SUMIFS(Model!170:170,Model!$4:$4,"&lt;="&amp;BR$7)+SUMIFS(Model!231:231,Model!$4:$4,"&lt;="&amp;BR$7)-SUMIFS(Model!408:408,Model!$4:$4,"&lt;="&amp;BR$7))</f>
        <v>0</v>
      </c>
      <c r="BS49" s="5">
        <f ca="1">IF(BS$4="",0,SUMIFS(Model!170:170,Model!$4:$4,"&lt;="&amp;BS$7)+SUMIFS(Model!231:231,Model!$4:$4,"&lt;="&amp;BS$7)-SUMIFS(Model!408:408,Model!$4:$4,"&lt;="&amp;BS$7))</f>
        <v>0</v>
      </c>
      <c r="BT49" s="5">
        <f ca="1">IF(BT$4="",0,SUMIFS(Model!170:170,Model!$4:$4,"&lt;="&amp;BT$7)+SUMIFS(Model!231:231,Model!$4:$4,"&lt;="&amp;BT$7)-SUMIFS(Model!408:408,Model!$4:$4,"&lt;="&amp;BT$7))</f>
        <v>0</v>
      </c>
      <c r="BU49" s="5">
        <f ca="1">IF(BU$4="",0,SUMIFS(Model!170:170,Model!$4:$4,"&lt;="&amp;BU$7)+SUMIFS(Model!231:231,Model!$4:$4,"&lt;="&amp;BU$7)-SUMIFS(Model!408:408,Model!$4:$4,"&lt;="&amp;BU$7))</f>
        <v>0</v>
      </c>
      <c r="BV49" s="5">
        <f ca="1">IF(BV$4="",0,SUMIFS(Model!170:170,Model!$4:$4,"&lt;="&amp;BV$7)+SUMIFS(Model!231:231,Model!$4:$4,"&lt;="&amp;BV$7)-SUMIFS(Model!408:408,Model!$4:$4,"&lt;="&amp;BV$7))</f>
        <v>0</v>
      </c>
      <c r="BW49" s="5">
        <f ca="1">IF(BW$4="",0,SUMIFS(Model!170:170,Model!$4:$4,"&lt;="&amp;BW$7)+SUMIFS(Model!231:231,Model!$4:$4,"&lt;="&amp;BW$7)-SUMIFS(Model!408:408,Model!$4:$4,"&lt;="&amp;BW$7))</f>
        <v>0</v>
      </c>
      <c r="BX49" s="5">
        <f ca="1">IF(BX$4="",0,SUMIFS(Model!170:170,Model!$4:$4,"&lt;="&amp;BX$7)+SUMIFS(Model!231:231,Model!$4:$4,"&lt;="&amp;BX$7)-SUMIFS(Model!408:408,Model!$4:$4,"&lt;="&amp;BX$7))</f>
        <v>0</v>
      </c>
      <c r="BY49" s="5">
        <f ca="1">IF(BY$4="",0,SUMIFS(Model!170:170,Model!$4:$4,"&lt;="&amp;BY$7)+SUMIFS(Model!231:231,Model!$4:$4,"&lt;="&amp;BY$7)-SUMIFS(Model!408:408,Model!$4:$4,"&lt;="&amp;BY$7))</f>
        <v>0</v>
      </c>
      <c r="BZ49" s="5">
        <f ca="1">IF(BZ$4="",0,SUMIFS(Model!170:170,Model!$4:$4,"&lt;="&amp;BZ$7)+SUMIFS(Model!231:231,Model!$4:$4,"&lt;="&amp;BZ$7)-SUMIFS(Model!408:408,Model!$4:$4,"&lt;="&amp;BZ$7))</f>
        <v>0</v>
      </c>
      <c r="CA49" s="5">
        <f ca="1">IF(CA$4="",0,SUMIFS(Model!170:170,Model!$4:$4,"&lt;="&amp;CA$7)+SUMIFS(Model!231:231,Model!$4:$4,"&lt;="&amp;CA$7)-SUMIFS(Model!408:408,Model!$4:$4,"&lt;="&amp;CA$7))</f>
        <v>0</v>
      </c>
      <c r="CB49" s="5">
        <f ca="1">IF(CB$4="",0,SUMIFS(Model!170:170,Model!$4:$4,"&lt;="&amp;CB$7)+SUMIFS(Model!231:231,Model!$4:$4,"&lt;="&amp;CB$7)-SUMIFS(Model!408:408,Model!$4:$4,"&lt;="&amp;CB$7))</f>
        <v>0</v>
      </c>
      <c r="CC49" s="5">
        <f ca="1">IF(CC$4="",0,SUMIFS(Model!170:170,Model!$4:$4,"&lt;="&amp;CC$7)+SUMIFS(Model!231:231,Model!$4:$4,"&lt;="&amp;CC$7)-SUMIFS(Model!408:408,Model!$4:$4,"&lt;="&amp;CC$7))</f>
        <v>0</v>
      </c>
      <c r="CD49" s="5">
        <f ca="1">IF(CD$4="",0,SUMIFS(Model!170:170,Model!$4:$4,"&lt;="&amp;CD$7)+SUMIFS(Model!231:231,Model!$4:$4,"&lt;="&amp;CD$7)-SUMIFS(Model!408:408,Model!$4:$4,"&lt;="&amp;CD$7))</f>
        <v>0</v>
      </c>
      <c r="CE49" s="5">
        <f ca="1">IF(CE$4="",0,SUMIFS(Model!170:170,Model!$4:$4,"&lt;="&amp;CE$7)+SUMIFS(Model!231:231,Model!$4:$4,"&lt;="&amp;CE$7)-SUMIFS(Model!408:408,Model!$4:$4,"&lt;="&amp;CE$7))</f>
        <v>0</v>
      </c>
      <c r="CF49" s="5">
        <f ca="1">IF(CF$4="",0,SUMIFS(Model!170:170,Model!$4:$4,"&lt;="&amp;CF$7)+SUMIFS(Model!231:231,Model!$4:$4,"&lt;="&amp;CF$7)-SUMIFS(Model!408:408,Model!$4:$4,"&lt;="&amp;CF$7))</f>
        <v>0</v>
      </c>
    </row>
    <row r="50" spans="2:84" x14ac:dyDescent="0.3">
      <c r="B50" s="13">
        <f>ROW()</f>
        <v>50</v>
      </c>
      <c r="H50" s="1" t="str">
        <f t="shared" si="9"/>
        <v>ПАССИВЫ</v>
      </c>
      <c r="I50" s="1" t="str">
        <f>CapEx!J329</f>
        <v>Задолж-ть по налогам на внеоб. активы</v>
      </c>
      <c r="M50" s="53" t="s">
        <v>18</v>
      </c>
      <c r="U50" s="5">
        <f t="shared" ca="1" si="6"/>
        <v>123795.83333333349</v>
      </c>
      <c r="X50" s="5">
        <f ca="1">IF(X$4="",0,SUMIFS(CapEx!232:232,CapEx!$4:$4,"&lt;="&amp;X$7)-SUMIFS(CapEx!255:255,CapEx!$4:$4,"&lt;="&amp;X$7)+SUMIFS(Finance!61:61,Finance!$4:$4,"&lt;="&amp;X$7)-SUMIFS(Finance!64:64,Finance!$4:$4,"&lt;="&amp;X$7))</f>
        <v>67833.333333333328</v>
      </c>
      <c r="Y50" s="5">
        <f ca="1">IF(Y$4="",0,SUMIFS(CapEx!232:232,CapEx!$4:$4,"&lt;="&amp;Y$7)-SUMIFS(CapEx!255:255,CapEx!$4:$4,"&lt;="&amp;Y$7)+SUMIFS(Finance!61:61,Finance!$4:$4,"&lt;="&amp;Y$7)-SUMIFS(Finance!64:64,Finance!$4:$4,"&lt;="&amp;Y$7))</f>
        <v>184845.83333333337</v>
      </c>
      <c r="Z50" s="5">
        <f ca="1">IF(Z$4="",0,SUMIFS(CapEx!232:232,CapEx!$4:$4,"&lt;="&amp;Z$7)-SUMIFS(CapEx!255:255,CapEx!$4:$4,"&lt;="&amp;Z$7)+SUMIFS(Finance!61:61,Finance!$4:$4,"&lt;="&amp;Z$7)-SUMIFS(Finance!64:64,Finance!$4:$4,"&lt;="&amp;Z$7))</f>
        <v>164495.83333333349</v>
      </c>
      <c r="AA50" s="5">
        <f ca="1">IF(AA$4="",0,SUMIFS(CapEx!232:232,CapEx!$4:$4,"&lt;="&amp;AA$7)-SUMIFS(CapEx!255:255,CapEx!$4:$4,"&lt;="&amp;AA$7)+SUMIFS(Finance!61:61,Finance!$4:$4,"&lt;="&amp;AA$7)-SUMIFS(Finance!64:64,Finance!$4:$4,"&lt;="&amp;AA$7))</f>
        <v>144145.83333333372</v>
      </c>
      <c r="AB50" s="5">
        <f ca="1">IF(AB$4="",0,SUMIFS(CapEx!232:232,CapEx!$4:$4,"&lt;="&amp;AB$7)-SUMIFS(CapEx!255:255,CapEx!$4:$4,"&lt;="&amp;AB$7)+SUMIFS(Finance!61:61,Finance!$4:$4,"&lt;="&amp;AB$7)-SUMIFS(Finance!64:64,Finance!$4:$4,"&lt;="&amp;AB$7))</f>
        <v>123795.83333333349</v>
      </c>
      <c r="AC50" s="5">
        <f ca="1">IF(AC$4="",0,SUMIFS(CapEx!232:232,CapEx!$4:$4,"&lt;="&amp;AC$7)-SUMIFS(CapEx!255:255,CapEx!$4:$4,"&lt;="&amp;AC$7)+SUMIFS(Finance!61:61,Finance!$4:$4,"&lt;="&amp;AC$7)-SUMIFS(Finance!64:64,Finance!$4:$4,"&lt;="&amp;AC$7))</f>
        <v>0</v>
      </c>
      <c r="AD50" s="5">
        <f ca="1">IF(AD$4="",0,SUMIFS(CapEx!232:232,CapEx!$4:$4,"&lt;="&amp;AD$7)-SUMIFS(CapEx!255:255,CapEx!$4:$4,"&lt;="&amp;AD$7)+SUMIFS(Finance!61:61,Finance!$4:$4,"&lt;="&amp;AD$7)-SUMIFS(Finance!64:64,Finance!$4:$4,"&lt;="&amp;AD$7))</f>
        <v>0</v>
      </c>
      <c r="AE50" s="5">
        <f ca="1">IF(AE$4="",0,SUMIFS(CapEx!232:232,CapEx!$4:$4,"&lt;="&amp;AE$7)-SUMIFS(CapEx!255:255,CapEx!$4:$4,"&lt;="&amp;AE$7)+SUMIFS(Finance!61:61,Finance!$4:$4,"&lt;="&amp;AE$7)-SUMIFS(Finance!64:64,Finance!$4:$4,"&lt;="&amp;AE$7))</f>
        <v>0</v>
      </c>
      <c r="AF50" s="5">
        <f ca="1">IF(AF$4="",0,SUMIFS(CapEx!232:232,CapEx!$4:$4,"&lt;="&amp;AF$7)-SUMIFS(CapEx!255:255,CapEx!$4:$4,"&lt;="&amp;AF$7)+SUMIFS(Finance!61:61,Finance!$4:$4,"&lt;="&amp;AF$7)-SUMIFS(Finance!64:64,Finance!$4:$4,"&lt;="&amp;AF$7))</f>
        <v>0</v>
      </c>
      <c r="AG50" s="5">
        <f ca="1">IF(AG$4="",0,SUMIFS(CapEx!232:232,CapEx!$4:$4,"&lt;="&amp;AG$7)-SUMIFS(CapEx!255:255,CapEx!$4:$4,"&lt;="&amp;AG$7)+SUMIFS(Finance!61:61,Finance!$4:$4,"&lt;="&amp;AG$7)-SUMIFS(Finance!64:64,Finance!$4:$4,"&lt;="&amp;AG$7))</f>
        <v>0</v>
      </c>
      <c r="AH50" s="5">
        <f ca="1">IF(AH$4="",0,SUMIFS(CapEx!232:232,CapEx!$4:$4,"&lt;="&amp;AH$7)-SUMIFS(CapEx!255:255,CapEx!$4:$4,"&lt;="&amp;AH$7)+SUMIFS(Finance!61:61,Finance!$4:$4,"&lt;="&amp;AH$7)-SUMIFS(Finance!64:64,Finance!$4:$4,"&lt;="&amp;AH$7))</f>
        <v>0</v>
      </c>
      <c r="AI50" s="5">
        <f ca="1">IF(AI$4="",0,SUMIFS(CapEx!232:232,CapEx!$4:$4,"&lt;="&amp;AI$7)-SUMIFS(CapEx!255:255,CapEx!$4:$4,"&lt;="&amp;AI$7)+SUMIFS(Finance!61:61,Finance!$4:$4,"&lt;="&amp;AI$7)-SUMIFS(Finance!64:64,Finance!$4:$4,"&lt;="&amp;AI$7))</f>
        <v>0</v>
      </c>
      <c r="AJ50" s="5">
        <f ca="1">IF(AJ$4="",0,SUMIFS(CapEx!232:232,CapEx!$4:$4,"&lt;="&amp;AJ$7)-SUMIFS(CapEx!255:255,CapEx!$4:$4,"&lt;="&amp;AJ$7)+SUMIFS(Finance!61:61,Finance!$4:$4,"&lt;="&amp;AJ$7)-SUMIFS(Finance!64:64,Finance!$4:$4,"&lt;="&amp;AJ$7))</f>
        <v>0</v>
      </c>
      <c r="AK50" s="5">
        <f ca="1">IF(AK$4="",0,SUMIFS(CapEx!232:232,CapEx!$4:$4,"&lt;="&amp;AK$7)-SUMIFS(CapEx!255:255,CapEx!$4:$4,"&lt;="&amp;AK$7)+SUMIFS(Finance!61:61,Finance!$4:$4,"&lt;="&amp;AK$7)-SUMIFS(Finance!64:64,Finance!$4:$4,"&lt;="&amp;AK$7))</f>
        <v>0</v>
      </c>
      <c r="AL50" s="5">
        <f ca="1">IF(AL$4="",0,SUMIFS(CapEx!232:232,CapEx!$4:$4,"&lt;="&amp;AL$7)-SUMIFS(CapEx!255:255,CapEx!$4:$4,"&lt;="&amp;AL$7)+SUMIFS(Finance!61:61,Finance!$4:$4,"&lt;="&amp;AL$7)-SUMIFS(Finance!64:64,Finance!$4:$4,"&lt;="&amp;AL$7))</f>
        <v>0</v>
      </c>
      <c r="AM50" s="5">
        <f ca="1">IF(AM$4="",0,SUMIFS(CapEx!232:232,CapEx!$4:$4,"&lt;="&amp;AM$7)-SUMIFS(CapEx!255:255,CapEx!$4:$4,"&lt;="&amp;AM$7)+SUMIFS(Finance!61:61,Finance!$4:$4,"&lt;="&amp;AM$7)-SUMIFS(Finance!64:64,Finance!$4:$4,"&lt;="&amp;AM$7))</f>
        <v>0</v>
      </c>
      <c r="AN50" s="5">
        <f ca="1">IF(AN$4="",0,SUMIFS(CapEx!232:232,CapEx!$4:$4,"&lt;="&amp;AN$7)-SUMIFS(CapEx!255:255,CapEx!$4:$4,"&lt;="&amp;AN$7)+SUMIFS(Finance!61:61,Finance!$4:$4,"&lt;="&amp;AN$7)-SUMIFS(Finance!64:64,Finance!$4:$4,"&lt;="&amp;AN$7))</f>
        <v>0</v>
      </c>
      <c r="AO50" s="5">
        <f ca="1">IF(AO$4="",0,SUMIFS(CapEx!232:232,CapEx!$4:$4,"&lt;="&amp;AO$7)-SUMIFS(CapEx!255:255,CapEx!$4:$4,"&lt;="&amp;AO$7)+SUMIFS(Finance!61:61,Finance!$4:$4,"&lt;="&amp;AO$7)-SUMIFS(Finance!64:64,Finance!$4:$4,"&lt;="&amp;AO$7))</f>
        <v>0</v>
      </c>
      <c r="AP50" s="5">
        <f ca="1">IF(AP$4="",0,SUMIFS(CapEx!232:232,CapEx!$4:$4,"&lt;="&amp;AP$7)-SUMIFS(CapEx!255:255,CapEx!$4:$4,"&lt;="&amp;AP$7)+SUMIFS(Finance!61:61,Finance!$4:$4,"&lt;="&amp;AP$7)-SUMIFS(Finance!64:64,Finance!$4:$4,"&lt;="&amp;AP$7))</f>
        <v>0</v>
      </c>
      <c r="AQ50" s="5">
        <f ca="1">IF(AQ$4="",0,SUMIFS(CapEx!232:232,CapEx!$4:$4,"&lt;="&amp;AQ$7)-SUMIFS(CapEx!255:255,CapEx!$4:$4,"&lt;="&amp;AQ$7)+SUMIFS(Finance!61:61,Finance!$4:$4,"&lt;="&amp;AQ$7)-SUMIFS(Finance!64:64,Finance!$4:$4,"&lt;="&amp;AQ$7))</f>
        <v>0</v>
      </c>
      <c r="AR50" s="5">
        <f ca="1">IF(AR$4="",0,SUMIFS(CapEx!232:232,CapEx!$4:$4,"&lt;="&amp;AR$7)-SUMIFS(CapEx!255:255,CapEx!$4:$4,"&lt;="&amp;AR$7)+SUMIFS(Finance!61:61,Finance!$4:$4,"&lt;="&amp;AR$7)-SUMIFS(Finance!64:64,Finance!$4:$4,"&lt;="&amp;AR$7))</f>
        <v>0</v>
      </c>
      <c r="AS50" s="5">
        <f ca="1">IF(AS$4="",0,SUMIFS(CapEx!232:232,CapEx!$4:$4,"&lt;="&amp;AS$7)-SUMIFS(CapEx!255:255,CapEx!$4:$4,"&lt;="&amp;AS$7)+SUMIFS(Finance!61:61,Finance!$4:$4,"&lt;="&amp;AS$7)-SUMIFS(Finance!64:64,Finance!$4:$4,"&lt;="&amp;AS$7))</f>
        <v>0</v>
      </c>
      <c r="AT50" s="5">
        <f ca="1">IF(AT$4="",0,SUMIFS(CapEx!232:232,CapEx!$4:$4,"&lt;="&amp;AT$7)-SUMIFS(CapEx!255:255,CapEx!$4:$4,"&lt;="&amp;AT$7)+SUMIFS(Finance!61:61,Finance!$4:$4,"&lt;="&amp;AT$7)-SUMIFS(Finance!64:64,Finance!$4:$4,"&lt;="&amp;AT$7))</f>
        <v>0</v>
      </c>
      <c r="AU50" s="5">
        <f ca="1">IF(AU$4="",0,SUMIFS(CapEx!232:232,CapEx!$4:$4,"&lt;="&amp;AU$7)-SUMIFS(CapEx!255:255,CapEx!$4:$4,"&lt;="&amp;AU$7)+SUMIFS(Finance!61:61,Finance!$4:$4,"&lt;="&amp;AU$7)-SUMIFS(Finance!64:64,Finance!$4:$4,"&lt;="&amp;AU$7))</f>
        <v>0</v>
      </c>
      <c r="AV50" s="5">
        <f ca="1">IF(AV$4="",0,SUMIFS(CapEx!232:232,CapEx!$4:$4,"&lt;="&amp;AV$7)-SUMIFS(CapEx!255:255,CapEx!$4:$4,"&lt;="&amp;AV$7)+SUMIFS(Finance!61:61,Finance!$4:$4,"&lt;="&amp;AV$7)-SUMIFS(Finance!64:64,Finance!$4:$4,"&lt;="&amp;AV$7))</f>
        <v>0</v>
      </c>
      <c r="AW50" s="5">
        <f ca="1">IF(AW$4="",0,SUMIFS(CapEx!232:232,CapEx!$4:$4,"&lt;="&amp;AW$7)-SUMIFS(CapEx!255:255,CapEx!$4:$4,"&lt;="&amp;AW$7)+SUMIFS(Finance!61:61,Finance!$4:$4,"&lt;="&amp;AW$7)-SUMIFS(Finance!64:64,Finance!$4:$4,"&lt;="&amp;AW$7))</f>
        <v>0</v>
      </c>
      <c r="AX50" s="5">
        <f ca="1">IF(AX$4="",0,SUMIFS(CapEx!232:232,CapEx!$4:$4,"&lt;="&amp;AX$7)-SUMIFS(CapEx!255:255,CapEx!$4:$4,"&lt;="&amp;AX$7)+SUMIFS(Finance!61:61,Finance!$4:$4,"&lt;="&amp;AX$7)-SUMIFS(Finance!64:64,Finance!$4:$4,"&lt;="&amp;AX$7))</f>
        <v>0</v>
      </c>
      <c r="AY50" s="5">
        <f ca="1">IF(AY$4="",0,SUMIFS(CapEx!232:232,CapEx!$4:$4,"&lt;="&amp;AY$7)-SUMIFS(CapEx!255:255,CapEx!$4:$4,"&lt;="&amp;AY$7)+SUMIFS(Finance!61:61,Finance!$4:$4,"&lt;="&amp;AY$7)-SUMIFS(Finance!64:64,Finance!$4:$4,"&lt;="&amp;AY$7))</f>
        <v>0</v>
      </c>
      <c r="AZ50" s="5">
        <f ca="1">IF(AZ$4="",0,SUMIFS(CapEx!232:232,CapEx!$4:$4,"&lt;="&amp;AZ$7)-SUMIFS(CapEx!255:255,CapEx!$4:$4,"&lt;="&amp;AZ$7)+SUMIFS(Finance!61:61,Finance!$4:$4,"&lt;="&amp;AZ$7)-SUMIFS(Finance!64:64,Finance!$4:$4,"&lt;="&amp;AZ$7))</f>
        <v>0</v>
      </c>
      <c r="BA50" s="5">
        <f ca="1">IF(BA$4="",0,SUMIFS(CapEx!232:232,CapEx!$4:$4,"&lt;="&amp;BA$7)-SUMIFS(CapEx!255:255,CapEx!$4:$4,"&lt;="&amp;BA$7)+SUMIFS(Finance!61:61,Finance!$4:$4,"&lt;="&amp;BA$7)-SUMIFS(Finance!64:64,Finance!$4:$4,"&lt;="&amp;BA$7))</f>
        <v>0</v>
      </c>
      <c r="BB50" s="5">
        <f ca="1">IF(BB$4="",0,SUMIFS(CapEx!232:232,CapEx!$4:$4,"&lt;="&amp;BB$7)-SUMIFS(CapEx!255:255,CapEx!$4:$4,"&lt;="&amp;BB$7)+SUMIFS(Finance!61:61,Finance!$4:$4,"&lt;="&amp;BB$7)-SUMIFS(Finance!64:64,Finance!$4:$4,"&lt;="&amp;BB$7))</f>
        <v>0</v>
      </c>
      <c r="BC50" s="5">
        <f ca="1">IF(BC$4="",0,SUMIFS(CapEx!232:232,CapEx!$4:$4,"&lt;="&amp;BC$7)-SUMIFS(CapEx!255:255,CapEx!$4:$4,"&lt;="&amp;BC$7)+SUMIFS(Finance!61:61,Finance!$4:$4,"&lt;="&amp;BC$7)-SUMIFS(Finance!64:64,Finance!$4:$4,"&lt;="&amp;BC$7))</f>
        <v>0</v>
      </c>
      <c r="BD50" s="5">
        <f ca="1">IF(BD$4="",0,SUMIFS(CapEx!232:232,CapEx!$4:$4,"&lt;="&amp;BD$7)-SUMIFS(CapEx!255:255,CapEx!$4:$4,"&lt;="&amp;BD$7)+SUMIFS(Finance!61:61,Finance!$4:$4,"&lt;="&amp;BD$7)-SUMIFS(Finance!64:64,Finance!$4:$4,"&lt;="&amp;BD$7))</f>
        <v>0</v>
      </c>
      <c r="BE50" s="5">
        <f ca="1">IF(BE$4="",0,SUMIFS(CapEx!232:232,CapEx!$4:$4,"&lt;="&amp;BE$7)-SUMIFS(CapEx!255:255,CapEx!$4:$4,"&lt;="&amp;BE$7)+SUMIFS(Finance!61:61,Finance!$4:$4,"&lt;="&amp;BE$7)-SUMIFS(Finance!64:64,Finance!$4:$4,"&lt;="&amp;BE$7))</f>
        <v>0</v>
      </c>
      <c r="BF50" s="5">
        <f ca="1">IF(BF$4="",0,SUMIFS(CapEx!232:232,CapEx!$4:$4,"&lt;="&amp;BF$7)-SUMIFS(CapEx!255:255,CapEx!$4:$4,"&lt;="&amp;BF$7)+SUMIFS(Finance!61:61,Finance!$4:$4,"&lt;="&amp;BF$7)-SUMIFS(Finance!64:64,Finance!$4:$4,"&lt;="&amp;BF$7))</f>
        <v>0</v>
      </c>
      <c r="BG50" s="5">
        <f ca="1">IF(BG$4="",0,SUMIFS(CapEx!232:232,CapEx!$4:$4,"&lt;="&amp;BG$7)-SUMIFS(CapEx!255:255,CapEx!$4:$4,"&lt;="&amp;BG$7)+SUMIFS(Finance!61:61,Finance!$4:$4,"&lt;="&amp;BG$7)-SUMIFS(Finance!64:64,Finance!$4:$4,"&lt;="&amp;BG$7))</f>
        <v>0</v>
      </c>
      <c r="BH50" s="5">
        <f ca="1">IF(BH$4="",0,SUMIFS(CapEx!232:232,CapEx!$4:$4,"&lt;="&amp;BH$7)-SUMIFS(CapEx!255:255,CapEx!$4:$4,"&lt;="&amp;BH$7)+SUMIFS(Finance!61:61,Finance!$4:$4,"&lt;="&amp;BH$7)-SUMIFS(Finance!64:64,Finance!$4:$4,"&lt;="&amp;BH$7))</f>
        <v>0</v>
      </c>
      <c r="BI50" s="5">
        <f ca="1">IF(BI$4="",0,SUMIFS(CapEx!232:232,CapEx!$4:$4,"&lt;="&amp;BI$7)-SUMIFS(CapEx!255:255,CapEx!$4:$4,"&lt;="&amp;BI$7)+SUMIFS(Finance!61:61,Finance!$4:$4,"&lt;="&amp;BI$7)-SUMIFS(Finance!64:64,Finance!$4:$4,"&lt;="&amp;BI$7))</f>
        <v>0</v>
      </c>
      <c r="BJ50" s="5">
        <f ca="1">IF(BJ$4="",0,SUMIFS(CapEx!232:232,CapEx!$4:$4,"&lt;="&amp;BJ$7)-SUMIFS(CapEx!255:255,CapEx!$4:$4,"&lt;="&amp;BJ$7)+SUMIFS(Finance!61:61,Finance!$4:$4,"&lt;="&amp;BJ$7)-SUMIFS(Finance!64:64,Finance!$4:$4,"&lt;="&amp;BJ$7))</f>
        <v>0</v>
      </c>
      <c r="BK50" s="5">
        <f ca="1">IF(BK$4="",0,SUMIFS(CapEx!232:232,CapEx!$4:$4,"&lt;="&amp;BK$7)-SUMIFS(CapEx!255:255,CapEx!$4:$4,"&lt;="&amp;BK$7)+SUMIFS(Finance!61:61,Finance!$4:$4,"&lt;="&amp;BK$7)-SUMIFS(Finance!64:64,Finance!$4:$4,"&lt;="&amp;BK$7))</f>
        <v>0</v>
      </c>
      <c r="BL50" s="5">
        <f ca="1">IF(BL$4="",0,SUMIFS(CapEx!232:232,CapEx!$4:$4,"&lt;="&amp;BL$7)-SUMIFS(CapEx!255:255,CapEx!$4:$4,"&lt;="&amp;BL$7)+SUMIFS(Finance!61:61,Finance!$4:$4,"&lt;="&amp;BL$7)-SUMIFS(Finance!64:64,Finance!$4:$4,"&lt;="&amp;BL$7))</f>
        <v>0</v>
      </c>
      <c r="BM50" s="5">
        <f ca="1">IF(BM$4="",0,SUMIFS(CapEx!232:232,CapEx!$4:$4,"&lt;="&amp;BM$7)-SUMIFS(CapEx!255:255,CapEx!$4:$4,"&lt;="&amp;BM$7)+SUMIFS(Finance!61:61,Finance!$4:$4,"&lt;="&amp;BM$7)-SUMIFS(Finance!64:64,Finance!$4:$4,"&lt;="&amp;BM$7))</f>
        <v>0</v>
      </c>
      <c r="BN50" s="5">
        <f ca="1">IF(BN$4="",0,SUMIFS(CapEx!232:232,CapEx!$4:$4,"&lt;="&amp;BN$7)-SUMIFS(CapEx!255:255,CapEx!$4:$4,"&lt;="&amp;BN$7)+SUMIFS(Finance!61:61,Finance!$4:$4,"&lt;="&amp;BN$7)-SUMIFS(Finance!64:64,Finance!$4:$4,"&lt;="&amp;BN$7))</f>
        <v>0</v>
      </c>
      <c r="BO50" s="5">
        <f ca="1">IF(BO$4="",0,SUMIFS(CapEx!232:232,CapEx!$4:$4,"&lt;="&amp;BO$7)-SUMIFS(CapEx!255:255,CapEx!$4:$4,"&lt;="&amp;BO$7)+SUMIFS(Finance!61:61,Finance!$4:$4,"&lt;="&amp;BO$7)-SUMIFS(Finance!64:64,Finance!$4:$4,"&lt;="&amp;BO$7))</f>
        <v>0</v>
      </c>
      <c r="BP50" s="5">
        <f ca="1">IF(BP$4="",0,SUMIFS(CapEx!232:232,CapEx!$4:$4,"&lt;="&amp;BP$7)-SUMIFS(CapEx!255:255,CapEx!$4:$4,"&lt;="&amp;BP$7)+SUMIFS(Finance!61:61,Finance!$4:$4,"&lt;="&amp;BP$7)-SUMIFS(Finance!64:64,Finance!$4:$4,"&lt;="&amp;BP$7))</f>
        <v>0</v>
      </c>
      <c r="BQ50" s="5">
        <f ca="1">IF(BQ$4="",0,SUMIFS(CapEx!232:232,CapEx!$4:$4,"&lt;="&amp;BQ$7)-SUMIFS(CapEx!255:255,CapEx!$4:$4,"&lt;="&amp;BQ$7)+SUMIFS(Finance!61:61,Finance!$4:$4,"&lt;="&amp;BQ$7)-SUMIFS(Finance!64:64,Finance!$4:$4,"&lt;="&amp;BQ$7))</f>
        <v>0</v>
      </c>
      <c r="BR50" s="5">
        <f ca="1">IF(BR$4="",0,SUMIFS(CapEx!232:232,CapEx!$4:$4,"&lt;="&amp;BR$7)-SUMIFS(CapEx!255:255,CapEx!$4:$4,"&lt;="&amp;BR$7)+SUMIFS(Finance!61:61,Finance!$4:$4,"&lt;="&amp;BR$7)-SUMIFS(Finance!64:64,Finance!$4:$4,"&lt;="&amp;BR$7))</f>
        <v>0</v>
      </c>
      <c r="BS50" s="5">
        <f ca="1">IF(BS$4="",0,SUMIFS(CapEx!232:232,CapEx!$4:$4,"&lt;="&amp;BS$7)-SUMIFS(CapEx!255:255,CapEx!$4:$4,"&lt;="&amp;BS$7)+SUMIFS(Finance!61:61,Finance!$4:$4,"&lt;="&amp;BS$7)-SUMIFS(Finance!64:64,Finance!$4:$4,"&lt;="&amp;BS$7))</f>
        <v>0</v>
      </c>
      <c r="BT50" s="5">
        <f ca="1">IF(BT$4="",0,SUMIFS(CapEx!232:232,CapEx!$4:$4,"&lt;="&amp;BT$7)-SUMIFS(CapEx!255:255,CapEx!$4:$4,"&lt;="&amp;BT$7)+SUMIFS(Finance!61:61,Finance!$4:$4,"&lt;="&amp;BT$7)-SUMIFS(Finance!64:64,Finance!$4:$4,"&lt;="&amp;BT$7))</f>
        <v>0</v>
      </c>
      <c r="BU50" s="5">
        <f ca="1">IF(BU$4="",0,SUMIFS(CapEx!232:232,CapEx!$4:$4,"&lt;="&amp;BU$7)-SUMIFS(CapEx!255:255,CapEx!$4:$4,"&lt;="&amp;BU$7)+SUMIFS(Finance!61:61,Finance!$4:$4,"&lt;="&amp;BU$7)-SUMIFS(Finance!64:64,Finance!$4:$4,"&lt;="&amp;BU$7))</f>
        <v>0</v>
      </c>
      <c r="BV50" s="5">
        <f ca="1">IF(BV$4="",0,SUMIFS(CapEx!232:232,CapEx!$4:$4,"&lt;="&amp;BV$7)-SUMIFS(CapEx!255:255,CapEx!$4:$4,"&lt;="&amp;BV$7)+SUMIFS(Finance!61:61,Finance!$4:$4,"&lt;="&amp;BV$7)-SUMIFS(Finance!64:64,Finance!$4:$4,"&lt;="&amp;BV$7))</f>
        <v>0</v>
      </c>
      <c r="BW50" s="5">
        <f ca="1">IF(BW$4="",0,SUMIFS(CapEx!232:232,CapEx!$4:$4,"&lt;="&amp;BW$7)-SUMIFS(CapEx!255:255,CapEx!$4:$4,"&lt;="&amp;BW$7)+SUMIFS(Finance!61:61,Finance!$4:$4,"&lt;="&amp;BW$7)-SUMIFS(Finance!64:64,Finance!$4:$4,"&lt;="&amp;BW$7))</f>
        <v>0</v>
      </c>
      <c r="BX50" s="5">
        <f ca="1">IF(BX$4="",0,SUMIFS(CapEx!232:232,CapEx!$4:$4,"&lt;="&amp;BX$7)-SUMIFS(CapEx!255:255,CapEx!$4:$4,"&lt;="&amp;BX$7)+SUMIFS(Finance!61:61,Finance!$4:$4,"&lt;="&amp;BX$7)-SUMIFS(Finance!64:64,Finance!$4:$4,"&lt;="&amp;BX$7))</f>
        <v>0</v>
      </c>
      <c r="BY50" s="5">
        <f ca="1">IF(BY$4="",0,SUMIFS(CapEx!232:232,CapEx!$4:$4,"&lt;="&amp;BY$7)-SUMIFS(CapEx!255:255,CapEx!$4:$4,"&lt;="&amp;BY$7)+SUMIFS(Finance!61:61,Finance!$4:$4,"&lt;="&amp;BY$7)-SUMIFS(Finance!64:64,Finance!$4:$4,"&lt;="&amp;BY$7))</f>
        <v>0</v>
      </c>
      <c r="BZ50" s="5">
        <f ca="1">IF(BZ$4="",0,SUMIFS(CapEx!232:232,CapEx!$4:$4,"&lt;="&amp;BZ$7)-SUMIFS(CapEx!255:255,CapEx!$4:$4,"&lt;="&amp;BZ$7)+SUMIFS(Finance!61:61,Finance!$4:$4,"&lt;="&amp;BZ$7)-SUMIFS(Finance!64:64,Finance!$4:$4,"&lt;="&amp;BZ$7))</f>
        <v>0</v>
      </c>
      <c r="CA50" s="5">
        <f ca="1">IF(CA$4="",0,SUMIFS(CapEx!232:232,CapEx!$4:$4,"&lt;="&amp;CA$7)-SUMIFS(CapEx!255:255,CapEx!$4:$4,"&lt;="&amp;CA$7)+SUMIFS(Finance!61:61,Finance!$4:$4,"&lt;="&amp;CA$7)-SUMIFS(Finance!64:64,Finance!$4:$4,"&lt;="&amp;CA$7))</f>
        <v>0</v>
      </c>
      <c r="CB50" s="5">
        <f ca="1">IF(CB$4="",0,SUMIFS(CapEx!232:232,CapEx!$4:$4,"&lt;="&amp;CB$7)-SUMIFS(CapEx!255:255,CapEx!$4:$4,"&lt;="&amp;CB$7)+SUMIFS(Finance!61:61,Finance!$4:$4,"&lt;="&amp;CB$7)-SUMIFS(Finance!64:64,Finance!$4:$4,"&lt;="&amp;CB$7))</f>
        <v>0</v>
      </c>
      <c r="CC50" s="5">
        <f ca="1">IF(CC$4="",0,SUMIFS(CapEx!232:232,CapEx!$4:$4,"&lt;="&amp;CC$7)-SUMIFS(CapEx!255:255,CapEx!$4:$4,"&lt;="&amp;CC$7)+SUMIFS(Finance!61:61,Finance!$4:$4,"&lt;="&amp;CC$7)-SUMIFS(Finance!64:64,Finance!$4:$4,"&lt;="&amp;CC$7))</f>
        <v>0</v>
      </c>
      <c r="CD50" s="5">
        <f ca="1">IF(CD$4="",0,SUMIFS(CapEx!232:232,CapEx!$4:$4,"&lt;="&amp;CD$7)-SUMIFS(CapEx!255:255,CapEx!$4:$4,"&lt;="&amp;CD$7)+SUMIFS(Finance!61:61,Finance!$4:$4,"&lt;="&amp;CD$7)-SUMIFS(Finance!64:64,Finance!$4:$4,"&lt;="&amp;CD$7))</f>
        <v>0</v>
      </c>
      <c r="CE50" s="5">
        <f ca="1">IF(CE$4="",0,SUMIFS(CapEx!232:232,CapEx!$4:$4,"&lt;="&amp;CE$7)-SUMIFS(CapEx!255:255,CapEx!$4:$4,"&lt;="&amp;CE$7)+SUMIFS(Finance!61:61,Finance!$4:$4,"&lt;="&amp;CE$7)-SUMIFS(Finance!64:64,Finance!$4:$4,"&lt;="&amp;CE$7))</f>
        <v>0</v>
      </c>
      <c r="CF50" s="5">
        <f ca="1">IF(CF$4="",0,SUMIFS(CapEx!232:232,CapEx!$4:$4,"&lt;="&amp;CF$7)-SUMIFS(CapEx!255:255,CapEx!$4:$4,"&lt;="&amp;CF$7)+SUMIFS(Finance!61:61,Finance!$4:$4,"&lt;="&amp;CF$7)-SUMIFS(Finance!64:64,Finance!$4:$4,"&lt;="&amp;CF$7))</f>
        <v>0</v>
      </c>
    </row>
    <row r="51" spans="2:84" x14ac:dyDescent="0.3">
      <c r="B51" s="13">
        <f>ROW()</f>
        <v>51</v>
      </c>
      <c r="H51" s="1" t="str">
        <f t="shared" si="9"/>
        <v>ПАССИВЫ</v>
      </c>
      <c r="I51" s="1" t="str">
        <f>CapEx!J330</f>
        <v>НДС</v>
      </c>
      <c r="M51" s="53" t="s">
        <v>18</v>
      </c>
      <c r="U51" s="5">
        <f t="shared" ca="1" si="6"/>
        <v>0</v>
      </c>
      <c r="X51" s="5">
        <f ca="1">IF(X$4="",0,IF(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&gt;0,(SUMIFS(Model!325:325,Model!$4:$4,"&lt;="&amp;X$7)-SUMIFS(Model!410:410,Model!$4:$4,"&lt;="&amp;X$7)-(SUMIFS(CapEx!278:278,CapEx!$4:$4,"&lt;="&amp;X$7)-SUMIFS(CapEx!303:303,CapEx!$4:$4,"&lt;="&amp;X$7))-(SUMIFS(Finance!67:67,Finance!$4:$4,"&lt;="&amp;X$7)-SUMIFS(Finance!69:69,Finance!$4:$4,"&lt;="&amp;X$7))),0))</f>
        <v>0</v>
      </c>
      <c r="Y51" s="5">
        <f ca="1">IF(Y$4="",0,IF(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&gt;0,(SUMIFS(Model!325:325,Model!$4:$4,"&lt;="&amp;Y$7)-SUMIFS(Model!410:410,Model!$4:$4,"&lt;="&amp;Y$7)-(SUMIFS(CapEx!278:278,CapEx!$4:$4,"&lt;="&amp;Y$7)-SUMIFS(CapEx!303:303,CapEx!$4:$4,"&lt;="&amp;Y$7))-(SUMIFS(Finance!67:67,Finance!$4:$4,"&lt;="&amp;Y$7)-SUMIFS(Finance!69:69,Finance!$4:$4,"&lt;="&amp;Y$7))),0))</f>
        <v>1967255.0463735824</v>
      </c>
      <c r="Z51" s="5">
        <f ca="1">IF(Z$4="",0,IF(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&gt;0,(SUMIFS(Model!325:325,Model!$4:$4,"&lt;="&amp;Z$7)-SUMIFS(Model!410:410,Model!$4:$4,"&lt;="&amp;Z$7)-(SUMIFS(CapEx!278:278,CapEx!$4:$4,"&lt;="&amp;Z$7)-SUMIFS(CapEx!303:303,CapEx!$4:$4,"&lt;="&amp;Z$7))-(SUMIFS(Finance!67:67,Finance!$4:$4,"&lt;="&amp;Z$7)-SUMIFS(Finance!69:69,Finance!$4:$4,"&lt;="&amp;Z$7))),0))</f>
        <v>730833.18330411613</v>
      </c>
      <c r="AA51" s="5">
        <f ca="1">IF(AA$4="",0,IF(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&gt;0,(SUMIFS(Model!325:325,Model!$4:$4,"&lt;="&amp;AA$7)-SUMIFS(Model!410:410,Model!$4:$4,"&lt;="&amp;AA$7)-(SUMIFS(CapEx!278:278,CapEx!$4:$4,"&lt;="&amp;AA$7)-SUMIFS(CapEx!303:303,CapEx!$4:$4,"&lt;="&amp;AA$7))-(SUMIFS(Finance!67:67,Finance!$4:$4,"&lt;="&amp;AA$7)-SUMIFS(Finance!69:69,Finance!$4:$4,"&lt;="&amp;AA$7))),0))</f>
        <v>189982.46579524875</v>
      </c>
      <c r="AB51" s="5">
        <f ca="1">IF(AB$4="",0,IF(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&gt;0,(SUMIFS(Model!325:325,Model!$4:$4,"&lt;="&amp;AB$7)-SUMIFS(Model!410:410,Model!$4:$4,"&lt;="&amp;AB$7)-(SUMIFS(CapEx!278:278,CapEx!$4:$4,"&lt;="&amp;AB$7)-SUMIFS(CapEx!303:303,CapEx!$4:$4,"&lt;="&amp;AB$7))-(SUMIFS(Finance!67:67,Finance!$4:$4,"&lt;="&amp;AB$7)-SUMIFS(Finance!69:69,Finance!$4:$4,"&lt;="&amp;AB$7))),0))</f>
        <v>0</v>
      </c>
      <c r="AC51" s="5">
        <f ca="1">IF(AC$4="",0,IF(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&gt;0,(SUMIFS(Model!325:325,Model!$4:$4,"&lt;="&amp;AC$7)-SUMIFS(Model!410:410,Model!$4:$4,"&lt;="&amp;AC$7)-(SUMIFS(CapEx!278:278,CapEx!$4:$4,"&lt;="&amp;AC$7)-SUMIFS(CapEx!303:303,CapEx!$4:$4,"&lt;="&amp;AC$7))-(SUMIFS(Finance!67:67,Finance!$4:$4,"&lt;="&amp;AC$7)-SUMIFS(Finance!69:69,Finance!$4:$4,"&lt;="&amp;AC$7))),0))</f>
        <v>0</v>
      </c>
      <c r="AD51" s="5">
        <f ca="1">IF(AD$4="",0,IF(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&gt;0,(SUMIFS(Model!325:325,Model!$4:$4,"&lt;="&amp;AD$7)-SUMIFS(Model!410:410,Model!$4:$4,"&lt;="&amp;AD$7)-(SUMIFS(CapEx!278:278,CapEx!$4:$4,"&lt;="&amp;AD$7)-SUMIFS(CapEx!303:303,CapEx!$4:$4,"&lt;="&amp;AD$7))-(SUMIFS(Finance!67:67,Finance!$4:$4,"&lt;="&amp;AD$7)-SUMIFS(Finance!69:69,Finance!$4:$4,"&lt;="&amp;AD$7))),0))</f>
        <v>0</v>
      </c>
      <c r="AE51" s="5">
        <f ca="1">IF(AE$4="",0,IF(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&gt;0,(SUMIFS(Model!325:325,Model!$4:$4,"&lt;="&amp;AE$7)-SUMIFS(Model!410:410,Model!$4:$4,"&lt;="&amp;AE$7)-(SUMIFS(CapEx!278:278,CapEx!$4:$4,"&lt;="&amp;AE$7)-SUMIFS(CapEx!303:303,CapEx!$4:$4,"&lt;="&amp;AE$7))-(SUMIFS(Finance!67:67,Finance!$4:$4,"&lt;="&amp;AE$7)-SUMIFS(Finance!69:69,Finance!$4:$4,"&lt;="&amp;AE$7))),0))</f>
        <v>0</v>
      </c>
      <c r="AF51" s="5">
        <f ca="1">IF(AF$4="",0,IF(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&gt;0,(SUMIFS(Model!325:325,Model!$4:$4,"&lt;="&amp;AF$7)-SUMIFS(Model!410:410,Model!$4:$4,"&lt;="&amp;AF$7)-(SUMIFS(CapEx!278:278,CapEx!$4:$4,"&lt;="&amp;AF$7)-SUMIFS(CapEx!303:303,CapEx!$4:$4,"&lt;="&amp;AF$7))-(SUMIFS(Finance!67:67,Finance!$4:$4,"&lt;="&amp;AF$7)-SUMIFS(Finance!69:69,Finance!$4:$4,"&lt;="&amp;AF$7))),0))</f>
        <v>0</v>
      </c>
      <c r="AG51" s="5">
        <f ca="1">IF(AG$4="",0,IF(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&gt;0,(SUMIFS(Model!325:325,Model!$4:$4,"&lt;="&amp;AG$7)-SUMIFS(Model!410:410,Model!$4:$4,"&lt;="&amp;AG$7)-(SUMIFS(CapEx!278:278,CapEx!$4:$4,"&lt;="&amp;AG$7)-SUMIFS(CapEx!303:303,CapEx!$4:$4,"&lt;="&amp;AG$7))-(SUMIFS(Finance!67:67,Finance!$4:$4,"&lt;="&amp;AG$7)-SUMIFS(Finance!69:69,Finance!$4:$4,"&lt;="&amp;AG$7))),0))</f>
        <v>0</v>
      </c>
      <c r="AH51" s="5">
        <f ca="1">IF(AH$4="",0,IF(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&gt;0,(SUMIFS(Model!325:325,Model!$4:$4,"&lt;="&amp;AH$7)-SUMIFS(Model!410:410,Model!$4:$4,"&lt;="&amp;AH$7)-(SUMIFS(CapEx!278:278,CapEx!$4:$4,"&lt;="&amp;AH$7)-SUMIFS(CapEx!303:303,CapEx!$4:$4,"&lt;="&amp;AH$7))-(SUMIFS(Finance!67:67,Finance!$4:$4,"&lt;="&amp;AH$7)-SUMIFS(Finance!69:69,Finance!$4:$4,"&lt;="&amp;AH$7))),0))</f>
        <v>0</v>
      </c>
      <c r="AI51" s="5">
        <f ca="1">IF(AI$4="",0,IF(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&gt;0,(SUMIFS(Model!325:325,Model!$4:$4,"&lt;="&amp;AI$7)-SUMIFS(Model!410:410,Model!$4:$4,"&lt;="&amp;AI$7)-(SUMIFS(CapEx!278:278,CapEx!$4:$4,"&lt;="&amp;AI$7)-SUMIFS(CapEx!303:303,CapEx!$4:$4,"&lt;="&amp;AI$7))-(SUMIFS(Finance!67:67,Finance!$4:$4,"&lt;="&amp;AI$7)-SUMIFS(Finance!69:69,Finance!$4:$4,"&lt;="&amp;AI$7))),0))</f>
        <v>0</v>
      </c>
      <c r="AJ51" s="5">
        <f ca="1">IF(AJ$4="",0,IF(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&gt;0,(SUMIFS(Model!325:325,Model!$4:$4,"&lt;="&amp;AJ$7)-SUMIFS(Model!410:410,Model!$4:$4,"&lt;="&amp;AJ$7)-(SUMIFS(CapEx!278:278,CapEx!$4:$4,"&lt;="&amp;AJ$7)-SUMIFS(CapEx!303:303,CapEx!$4:$4,"&lt;="&amp;AJ$7))-(SUMIFS(Finance!67:67,Finance!$4:$4,"&lt;="&amp;AJ$7)-SUMIFS(Finance!69:69,Finance!$4:$4,"&lt;="&amp;AJ$7))),0))</f>
        <v>0</v>
      </c>
      <c r="AK51" s="5">
        <f ca="1">IF(AK$4="",0,IF(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&gt;0,(SUMIFS(Model!325:325,Model!$4:$4,"&lt;="&amp;AK$7)-SUMIFS(Model!410:410,Model!$4:$4,"&lt;="&amp;AK$7)-(SUMIFS(CapEx!278:278,CapEx!$4:$4,"&lt;="&amp;AK$7)-SUMIFS(CapEx!303:303,CapEx!$4:$4,"&lt;="&amp;AK$7))-(SUMIFS(Finance!67:67,Finance!$4:$4,"&lt;="&amp;AK$7)-SUMIFS(Finance!69:69,Finance!$4:$4,"&lt;="&amp;AK$7))),0))</f>
        <v>0</v>
      </c>
      <c r="AL51" s="5">
        <f ca="1">IF(AL$4="",0,IF(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&gt;0,(SUMIFS(Model!325:325,Model!$4:$4,"&lt;="&amp;AL$7)-SUMIFS(Model!410:410,Model!$4:$4,"&lt;="&amp;AL$7)-(SUMIFS(CapEx!278:278,CapEx!$4:$4,"&lt;="&amp;AL$7)-SUMIFS(CapEx!303:303,CapEx!$4:$4,"&lt;="&amp;AL$7))-(SUMIFS(Finance!67:67,Finance!$4:$4,"&lt;="&amp;AL$7)-SUMIFS(Finance!69:69,Finance!$4:$4,"&lt;="&amp;AL$7))),0))</f>
        <v>0</v>
      </c>
      <c r="AM51" s="5">
        <f ca="1">IF(AM$4="",0,IF(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&gt;0,(SUMIFS(Model!325:325,Model!$4:$4,"&lt;="&amp;AM$7)-SUMIFS(Model!410:410,Model!$4:$4,"&lt;="&amp;AM$7)-(SUMIFS(CapEx!278:278,CapEx!$4:$4,"&lt;="&amp;AM$7)-SUMIFS(CapEx!303:303,CapEx!$4:$4,"&lt;="&amp;AM$7))-(SUMIFS(Finance!67:67,Finance!$4:$4,"&lt;="&amp;AM$7)-SUMIFS(Finance!69:69,Finance!$4:$4,"&lt;="&amp;AM$7))),0))</f>
        <v>0</v>
      </c>
      <c r="AN51" s="5">
        <f ca="1">IF(AN$4="",0,IF(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&gt;0,(SUMIFS(Model!325:325,Model!$4:$4,"&lt;="&amp;AN$7)-SUMIFS(Model!410:410,Model!$4:$4,"&lt;="&amp;AN$7)-(SUMIFS(CapEx!278:278,CapEx!$4:$4,"&lt;="&amp;AN$7)-SUMIFS(CapEx!303:303,CapEx!$4:$4,"&lt;="&amp;AN$7))-(SUMIFS(Finance!67:67,Finance!$4:$4,"&lt;="&amp;AN$7)-SUMIFS(Finance!69:69,Finance!$4:$4,"&lt;="&amp;AN$7))),0))</f>
        <v>0</v>
      </c>
      <c r="AO51" s="5">
        <f ca="1">IF(AO$4="",0,IF(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&gt;0,(SUMIFS(Model!325:325,Model!$4:$4,"&lt;="&amp;AO$7)-SUMIFS(Model!410:410,Model!$4:$4,"&lt;="&amp;AO$7)-(SUMIFS(CapEx!278:278,CapEx!$4:$4,"&lt;="&amp;AO$7)-SUMIFS(CapEx!303:303,CapEx!$4:$4,"&lt;="&amp;AO$7))-(SUMIFS(Finance!67:67,Finance!$4:$4,"&lt;="&amp;AO$7)-SUMIFS(Finance!69:69,Finance!$4:$4,"&lt;="&amp;AO$7))),0))</f>
        <v>0</v>
      </c>
      <c r="AP51" s="5">
        <f ca="1">IF(AP$4="",0,IF(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&gt;0,(SUMIFS(Model!325:325,Model!$4:$4,"&lt;="&amp;AP$7)-SUMIFS(Model!410:410,Model!$4:$4,"&lt;="&amp;AP$7)-(SUMIFS(CapEx!278:278,CapEx!$4:$4,"&lt;="&amp;AP$7)-SUMIFS(CapEx!303:303,CapEx!$4:$4,"&lt;="&amp;AP$7))-(SUMIFS(Finance!67:67,Finance!$4:$4,"&lt;="&amp;AP$7)-SUMIFS(Finance!69:69,Finance!$4:$4,"&lt;="&amp;AP$7))),0))</f>
        <v>0</v>
      </c>
      <c r="AQ51" s="5">
        <f ca="1">IF(AQ$4="",0,IF(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&gt;0,(SUMIFS(Model!325:325,Model!$4:$4,"&lt;="&amp;AQ$7)-SUMIFS(Model!410:410,Model!$4:$4,"&lt;="&amp;AQ$7)-(SUMIFS(CapEx!278:278,CapEx!$4:$4,"&lt;="&amp;AQ$7)-SUMIFS(CapEx!303:303,CapEx!$4:$4,"&lt;="&amp;AQ$7))-(SUMIFS(Finance!67:67,Finance!$4:$4,"&lt;="&amp;AQ$7)-SUMIFS(Finance!69:69,Finance!$4:$4,"&lt;="&amp;AQ$7))),0))</f>
        <v>0</v>
      </c>
      <c r="AR51" s="5">
        <f ca="1">IF(AR$4="",0,IF(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&gt;0,(SUMIFS(Model!325:325,Model!$4:$4,"&lt;="&amp;AR$7)-SUMIFS(Model!410:410,Model!$4:$4,"&lt;="&amp;AR$7)-(SUMIFS(CapEx!278:278,CapEx!$4:$4,"&lt;="&amp;AR$7)-SUMIFS(CapEx!303:303,CapEx!$4:$4,"&lt;="&amp;AR$7))-(SUMIFS(Finance!67:67,Finance!$4:$4,"&lt;="&amp;AR$7)-SUMIFS(Finance!69:69,Finance!$4:$4,"&lt;="&amp;AR$7))),0))</f>
        <v>0</v>
      </c>
      <c r="AS51" s="5">
        <f ca="1">IF(AS$4="",0,IF(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&gt;0,(SUMIFS(Model!325:325,Model!$4:$4,"&lt;="&amp;AS$7)-SUMIFS(Model!410:410,Model!$4:$4,"&lt;="&amp;AS$7)-(SUMIFS(CapEx!278:278,CapEx!$4:$4,"&lt;="&amp;AS$7)-SUMIFS(CapEx!303:303,CapEx!$4:$4,"&lt;="&amp;AS$7))-(SUMIFS(Finance!67:67,Finance!$4:$4,"&lt;="&amp;AS$7)-SUMIFS(Finance!69:69,Finance!$4:$4,"&lt;="&amp;AS$7))),0))</f>
        <v>0</v>
      </c>
      <c r="AT51" s="5">
        <f ca="1">IF(AT$4="",0,IF(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&gt;0,(SUMIFS(Model!325:325,Model!$4:$4,"&lt;="&amp;AT$7)-SUMIFS(Model!410:410,Model!$4:$4,"&lt;="&amp;AT$7)-(SUMIFS(CapEx!278:278,CapEx!$4:$4,"&lt;="&amp;AT$7)-SUMIFS(CapEx!303:303,CapEx!$4:$4,"&lt;="&amp;AT$7))-(SUMIFS(Finance!67:67,Finance!$4:$4,"&lt;="&amp;AT$7)-SUMIFS(Finance!69:69,Finance!$4:$4,"&lt;="&amp;AT$7))),0))</f>
        <v>0</v>
      </c>
      <c r="AU51" s="5">
        <f ca="1">IF(AU$4="",0,IF(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&gt;0,(SUMIFS(Model!325:325,Model!$4:$4,"&lt;="&amp;AU$7)-SUMIFS(Model!410:410,Model!$4:$4,"&lt;="&amp;AU$7)-(SUMIFS(CapEx!278:278,CapEx!$4:$4,"&lt;="&amp;AU$7)-SUMIFS(CapEx!303:303,CapEx!$4:$4,"&lt;="&amp;AU$7))-(SUMIFS(Finance!67:67,Finance!$4:$4,"&lt;="&amp;AU$7)-SUMIFS(Finance!69:69,Finance!$4:$4,"&lt;="&amp;AU$7))),0))</f>
        <v>0</v>
      </c>
      <c r="AV51" s="5">
        <f ca="1">IF(AV$4="",0,IF(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&gt;0,(SUMIFS(Model!325:325,Model!$4:$4,"&lt;="&amp;AV$7)-SUMIFS(Model!410:410,Model!$4:$4,"&lt;="&amp;AV$7)-(SUMIFS(CapEx!278:278,CapEx!$4:$4,"&lt;="&amp;AV$7)-SUMIFS(CapEx!303:303,CapEx!$4:$4,"&lt;="&amp;AV$7))-(SUMIFS(Finance!67:67,Finance!$4:$4,"&lt;="&amp;AV$7)-SUMIFS(Finance!69:69,Finance!$4:$4,"&lt;="&amp;AV$7))),0))</f>
        <v>0</v>
      </c>
      <c r="AW51" s="5">
        <f ca="1">IF(AW$4="",0,IF(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&gt;0,(SUMIFS(Model!325:325,Model!$4:$4,"&lt;="&amp;AW$7)-SUMIFS(Model!410:410,Model!$4:$4,"&lt;="&amp;AW$7)-(SUMIFS(CapEx!278:278,CapEx!$4:$4,"&lt;="&amp;AW$7)-SUMIFS(CapEx!303:303,CapEx!$4:$4,"&lt;="&amp;AW$7))-(SUMIFS(Finance!67:67,Finance!$4:$4,"&lt;="&amp;AW$7)-SUMIFS(Finance!69:69,Finance!$4:$4,"&lt;="&amp;AW$7))),0))</f>
        <v>0</v>
      </c>
      <c r="AX51" s="5">
        <f ca="1">IF(AX$4="",0,IF(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&gt;0,(SUMIFS(Model!325:325,Model!$4:$4,"&lt;="&amp;AX$7)-SUMIFS(Model!410:410,Model!$4:$4,"&lt;="&amp;AX$7)-(SUMIFS(CapEx!278:278,CapEx!$4:$4,"&lt;="&amp;AX$7)-SUMIFS(CapEx!303:303,CapEx!$4:$4,"&lt;="&amp;AX$7))-(SUMIFS(Finance!67:67,Finance!$4:$4,"&lt;="&amp;AX$7)-SUMIFS(Finance!69:69,Finance!$4:$4,"&lt;="&amp;AX$7))),0))</f>
        <v>0</v>
      </c>
      <c r="AY51" s="5">
        <f ca="1">IF(AY$4="",0,IF(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&gt;0,(SUMIFS(Model!325:325,Model!$4:$4,"&lt;="&amp;AY$7)-SUMIFS(Model!410:410,Model!$4:$4,"&lt;="&amp;AY$7)-(SUMIFS(CapEx!278:278,CapEx!$4:$4,"&lt;="&amp;AY$7)-SUMIFS(CapEx!303:303,CapEx!$4:$4,"&lt;="&amp;AY$7))-(SUMIFS(Finance!67:67,Finance!$4:$4,"&lt;="&amp;AY$7)-SUMIFS(Finance!69:69,Finance!$4:$4,"&lt;="&amp;AY$7))),0))</f>
        <v>0</v>
      </c>
      <c r="AZ51" s="5">
        <f ca="1">IF(AZ$4="",0,IF(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&gt;0,(SUMIFS(Model!325:325,Model!$4:$4,"&lt;="&amp;AZ$7)-SUMIFS(Model!410:410,Model!$4:$4,"&lt;="&amp;AZ$7)-(SUMIFS(CapEx!278:278,CapEx!$4:$4,"&lt;="&amp;AZ$7)-SUMIFS(CapEx!303:303,CapEx!$4:$4,"&lt;="&amp;AZ$7))-(SUMIFS(Finance!67:67,Finance!$4:$4,"&lt;="&amp;AZ$7)-SUMIFS(Finance!69:69,Finance!$4:$4,"&lt;="&amp;AZ$7))),0))</f>
        <v>0</v>
      </c>
      <c r="BA51" s="5">
        <f ca="1">IF(BA$4="",0,IF(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&gt;0,(SUMIFS(Model!325:325,Model!$4:$4,"&lt;="&amp;BA$7)-SUMIFS(Model!410:410,Model!$4:$4,"&lt;="&amp;BA$7)-(SUMIFS(CapEx!278:278,CapEx!$4:$4,"&lt;="&amp;BA$7)-SUMIFS(CapEx!303:303,CapEx!$4:$4,"&lt;="&amp;BA$7))-(SUMIFS(Finance!67:67,Finance!$4:$4,"&lt;="&amp;BA$7)-SUMIFS(Finance!69:69,Finance!$4:$4,"&lt;="&amp;BA$7))),0))</f>
        <v>0</v>
      </c>
      <c r="BB51" s="5">
        <f ca="1">IF(BB$4="",0,IF(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&gt;0,(SUMIFS(Model!325:325,Model!$4:$4,"&lt;="&amp;BB$7)-SUMIFS(Model!410:410,Model!$4:$4,"&lt;="&amp;BB$7)-(SUMIFS(CapEx!278:278,CapEx!$4:$4,"&lt;="&amp;BB$7)-SUMIFS(CapEx!303:303,CapEx!$4:$4,"&lt;="&amp;BB$7))-(SUMIFS(Finance!67:67,Finance!$4:$4,"&lt;="&amp;BB$7)-SUMIFS(Finance!69:69,Finance!$4:$4,"&lt;="&amp;BB$7))),0))</f>
        <v>0</v>
      </c>
      <c r="BC51" s="5">
        <f ca="1">IF(BC$4="",0,IF(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&gt;0,(SUMIFS(Model!325:325,Model!$4:$4,"&lt;="&amp;BC$7)-SUMIFS(Model!410:410,Model!$4:$4,"&lt;="&amp;BC$7)-(SUMIFS(CapEx!278:278,CapEx!$4:$4,"&lt;="&amp;BC$7)-SUMIFS(CapEx!303:303,CapEx!$4:$4,"&lt;="&amp;BC$7))-(SUMIFS(Finance!67:67,Finance!$4:$4,"&lt;="&amp;BC$7)-SUMIFS(Finance!69:69,Finance!$4:$4,"&lt;="&amp;BC$7))),0))</f>
        <v>0</v>
      </c>
      <c r="BD51" s="5">
        <f ca="1">IF(BD$4="",0,IF(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&gt;0,(SUMIFS(Model!325:325,Model!$4:$4,"&lt;="&amp;BD$7)-SUMIFS(Model!410:410,Model!$4:$4,"&lt;="&amp;BD$7)-(SUMIFS(CapEx!278:278,CapEx!$4:$4,"&lt;="&amp;BD$7)-SUMIFS(CapEx!303:303,CapEx!$4:$4,"&lt;="&amp;BD$7))-(SUMIFS(Finance!67:67,Finance!$4:$4,"&lt;="&amp;BD$7)-SUMIFS(Finance!69:69,Finance!$4:$4,"&lt;="&amp;BD$7))),0))</f>
        <v>0</v>
      </c>
      <c r="BE51" s="5">
        <f ca="1">IF(BE$4="",0,IF(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&gt;0,(SUMIFS(Model!325:325,Model!$4:$4,"&lt;="&amp;BE$7)-SUMIFS(Model!410:410,Model!$4:$4,"&lt;="&amp;BE$7)-(SUMIFS(CapEx!278:278,CapEx!$4:$4,"&lt;="&amp;BE$7)-SUMIFS(CapEx!303:303,CapEx!$4:$4,"&lt;="&amp;BE$7))-(SUMIFS(Finance!67:67,Finance!$4:$4,"&lt;="&amp;BE$7)-SUMIFS(Finance!69:69,Finance!$4:$4,"&lt;="&amp;BE$7))),0))</f>
        <v>0</v>
      </c>
      <c r="BF51" s="5">
        <f ca="1">IF(BF$4="",0,IF(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&gt;0,(SUMIFS(Model!325:325,Model!$4:$4,"&lt;="&amp;BF$7)-SUMIFS(Model!410:410,Model!$4:$4,"&lt;="&amp;BF$7)-(SUMIFS(CapEx!278:278,CapEx!$4:$4,"&lt;="&amp;BF$7)-SUMIFS(CapEx!303:303,CapEx!$4:$4,"&lt;="&amp;BF$7))-(SUMIFS(Finance!67:67,Finance!$4:$4,"&lt;="&amp;BF$7)-SUMIFS(Finance!69:69,Finance!$4:$4,"&lt;="&amp;BF$7))),0))</f>
        <v>0</v>
      </c>
      <c r="BG51" s="5">
        <f ca="1">IF(BG$4="",0,IF(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&gt;0,(SUMIFS(Model!325:325,Model!$4:$4,"&lt;="&amp;BG$7)-SUMIFS(Model!410:410,Model!$4:$4,"&lt;="&amp;BG$7)-(SUMIFS(CapEx!278:278,CapEx!$4:$4,"&lt;="&amp;BG$7)-SUMIFS(CapEx!303:303,CapEx!$4:$4,"&lt;="&amp;BG$7))-(SUMIFS(Finance!67:67,Finance!$4:$4,"&lt;="&amp;BG$7)-SUMIFS(Finance!69:69,Finance!$4:$4,"&lt;="&amp;BG$7))),0))</f>
        <v>0</v>
      </c>
      <c r="BH51" s="5">
        <f ca="1">IF(BH$4="",0,IF(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&gt;0,(SUMIFS(Model!325:325,Model!$4:$4,"&lt;="&amp;BH$7)-SUMIFS(Model!410:410,Model!$4:$4,"&lt;="&amp;BH$7)-(SUMIFS(CapEx!278:278,CapEx!$4:$4,"&lt;="&amp;BH$7)-SUMIFS(CapEx!303:303,CapEx!$4:$4,"&lt;="&amp;BH$7))-(SUMIFS(Finance!67:67,Finance!$4:$4,"&lt;="&amp;BH$7)-SUMIFS(Finance!69:69,Finance!$4:$4,"&lt;="&amp;BH$7))),0))</f>
        <v>0</v>
      </c>
      <c r="BI51" s="5">
        <f ca="1">IF(BI$4="",0,IF(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&gt;0,(SUMIFS(Model!325:325,Model!$4:$4,"&lt;="&amp;BI$7)-SUMIFS(Model!410:410,Model!$4:$4,"&lt;="&amp;BI$7)-(SUMIFS(CapEx!278:278,CapEx!$4:$4,"&lt;="&amp;BI$7)-SUMIFS(CapEx!303:303,CapEx!$4:$4,"&lt;="&amp;BI$7))-(SUMIFS(Finance!67:67,Finance!$4:$4,"&lt;="&amp;BI$7)-SUMIFS(Finance!69:69,Finance!$4:$4,"&lt;="&amp;BI$7))),0))</f>
        <v>0</v>
      </c>
      <c r="BJ51" s="5">
        <f ca="1">IF(BJ$4="",0,IF(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&gt;0,(SUMIFS(Model!325:325,Model!$4:$4,"&lt;="&amp;BJ$7)-SUMIFS(Model!410:410,Model!$4:$4,"&lt;="&amp;BJ$7)-(SUMIFS(CapEx!278:278,CapEx!$4:$4,"&lt;="&amp;BJ$7)-SUMIFS(CapEx!303:303,CapEx!$4:$4,"&lt;="&amp;BJ$7))-(SUMIFS(Finance!67:67,Finance!$4:$4,"&lt;="&amp;BJ$7)-SUMIFS(Finance!69:69,Finance!$4:$4,"&lt;="&amp;BJ$7))),0))</f>
        <v>0</v>
      </c>
      <c r="BK51" s="5">
        <f ca="1">IF(BK$4="",0,IF(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&gt;0,(SUMIFS(Model!325:325,Model!$4:$4,"&lt;="&amp;BK$7)-SUMIFS(Model!410:410,Model!$4:$4,"&lt;="&amp;BK$7)-(SUMIFS(CapEx!278:278,CapEx!$4:$4,"&lt;="&amp;BK$7)-SUMIFS(CapEx!303:303,CapEx!$4:$4,"&lt;="&amp;BK$7))-(SUMIFS(Finance!67:67,Finance!$4:$4,"&lt;="&amp;BK$7)-SUMIFS(Finance!69:69,Finance!$4:$4,"&lt;="&amp;BK$7))),0))</f>
        <v>0</v>
      </c>
      <c r="BL51" s="5">
        <f ca="1">IF(BL$4="",0,IF(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&gt;0,(SUMIFS(Model!325:325,Model!$4:$4,"&lt;="&amp;BL$7)-SUMIFS(Model!410:410,Model!$4:$4,"&lt;="&amp;BL$7)-(SUMIFS(CapEx!278:278,CapEx!$4:$4,"&lt;="&amp;BL$7)-SUMIFS(CapEx!303:303,CapEx!$4:$4,"&lt;="&amp;BL$7))-(SUMIFS(Finance!67:67,Finance!$4:$4,"&lt;="&amp;BL$7)-SUMIFS(Finance!69:69,Finance!$4:$4,"&lt;="&amp;BL$7))),0))</f>
        <v>0</v>
      </c>
      <c r="BM51" s="5">
        <f ca="1">IF(BM$4="",0,IF(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&gt;0,(SUMIFS(Model!325:325,Model!$4:$4,"&lt;="&amp;BM$7)-SUMIFS(Model!410:410,Model!$4:$4,"&lt;="&amp;BM$7)-(SUMIFS(CapEx!278:278,CapEx!$4:$4,"&lt;="&amp;BM$7)-SUMIFS(CapEx!303:303,CapEx!$4:$4,"&lt;="&amp;BM$7))-(SUMIFS(Finance!67:67,Finance!$4:$4,"&lt;="&amp;BM$7)-SUMIFS(Finance!69:69,Finance!$4:$4,"&lt;="&amp;BM$7))),0))</f>
        <v>0</v>
      </c>
      <c r="BN51" s="5">
        <f ca="1">IF(BN$4="",0,IF(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&gt;0,(SUMIFS(Model!325:325,Model!$4:$4,"&lt;="&amp;BN$7)-SUMIFS(Model!410:410,Model!$4:$4,"&lt;="&amp;BN$7)-(SUMIFS(CapEx!278:278,CapEx!$4:$4,"&lt;="&amp;BN$7)-SUMIFS(CapEx!303:303,CapEx!$4:$4,"&lt;="&amp;BN$7))-(SUMIFS(Finance!67:67,Finance!$4:$4,"&lt;="&amp;BN$7)-SUMIFS(Finance!69:69,Finance!$4:$4,"&lt;="&amp;BN$7))),0))</f>
        <v>0</v>
      </c>
      <c r="BO51" s="5">
        <f ca="1">IF(BO$4="",0,IF(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&gt;0,(SUMIFS(Model!325:325,Model!$4:$4,"&lt;="&amp;BO$7)-SUMIFS(Model!410:410,Model!$4:$4,"&lt;="&amp;BO$7)-(SUMIFS(CapEx!278:278,CapEx!$4:$4,"&lt;="&amp;BO$7)-SUMIFS(CapEx!303:303,CapEx!$4:$4,"&lt;="&amp;BO$7))-(SUMIFS(Finance!67:67,Finance!$4:$4,"&lt;="&amp;BO$7)-SUMIFS(Finance!69:69,Finance!$4:$4,"&lt;="&amp;BO$7))),0))</f>
        <v>0</v>
      </c>
      <c r="BP51" s="5">
        <f ca="1">IF(BP$4="",0,IF(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&gt;0,(SUMIFS(Model!325:325,Model!$4:$4,"&lt;="&amp;BP$7)-SUMIFS(Model!410:410,Model!$4:$4,"&lt;="&amp;BP$7)-(SUMIFS(CapEx!278:278,CapEx!$4:$4,"&lt;="&amp;BP$7)-SUMIFS(CapEx!303:303,CapEx!$4:$4,"&lt;="&amp;BP$7))-(SUMIFS(Finance!67:67,Finance!$4:$4,"&lt;="&amp;BP$7)-SUMIFS(Finance!69:69,Finance!$4:$4,"&lt;="&amp;BP$7))),0))</f>
        <v>0</v>
      </c>
      <c r="BQ51" s="5">
        <f ca="1">IF(BQ$4="",0,IF(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&gt;0,(SUMIFS(Model!325:325,Model!$4:$4,"&lt;="&amp;BQ$7)-SUMIFS(Model!410:410,Model!$4:$4,"&lt;="&amp;BQ$7)-(SUMIFS(CapEx!278:278,CapEx!$4:$4,"&lt;="&amp;BQ$7)-SUMIFS(CapEx!303:303,CapEx!$4:$4,"&lt;="&amp;BQ$7))-(SUMIFS(Finance!67:67,Finance!$4:$4,"&lt;="&amp;BQ$7)-SUMIFS(Finance!69:69,Finance!$4:$4,"&lt;="&amp;BQ$7))),0))</f>
        <v>0</v>
      </c>
      <c r="BR51" s="5">
        <f ca="1">IF(BR$4="",0,IF(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&gt;0,(SUMIFS(Model!325:325,Model!$4:$4,"&lt;="&amp;BR$7)-SUMIFS(Model!410:410,Model!$4:$4,"&lt;="&amp;BR$7)-(SUMIFS(CapEx!278:278,CapEx!$4:$4,"&lt;="&amp;BR$7)-SUMIFS(CapEx!303:303,CapEx!$4:$4,"&lt;="&amp;BR$7))-(SUMIFS(Finance!67:67,Finance!$4:$4,"&lt;="&amp;BR$7)-SUMIFS(Finance!69:69,Finance!$4:$4,"&lt;="&amp;BR$7))),0))</f>
        <v>0</v>
      </c>
      <c r="BS51" s="5">
        <f ca="1">IF(BS$4="",0,IF(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&gt;0,(SUMIFS(Model!325:325,Model!$4:$4,"&lt;="&amp;BS$7)-SUMIFS(Model!410:410,Model!$4:$4,"&lt;="&amp;BS$7)-(SUMIFS(CapEx!278:278,CapEx!$4:$4,"&lt;="&amp;BS$7)-SUMIFS(CapEx!303:303,CapEx!$4:$4,"&lt;="&amp;BS$7))-(SUMIFS(Finance!67:67,Finance!$4:$4,"&lt;="&amp;BS$7)-SUMIFS(Finance!69:69,Finance!$4:$4,"&lt;="&amp;BS$7))),0))</f>
        <v>0</v>
      </c>
      <c r="BT51" s="5">
        <f ca="1">IF(BT$4="",0,IF(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&gt;0,(SUMIFS(Model!325:325,Model!$4:$4,"&lt;="&amp;BT$7)-SUMIFS(Model!410:410,Model!$4:$4,"&lt;="&amp;BT$7)-(SUMIFS(CapEx!278:278,CapEx!$4:$4,"&lt;="&amp;BT$7)-SUMIFS(CapEx!303:303,CapEx!$4:$4,"&lt;="&amp;BT$7))-(SUMIFS(Finance!67:67,Finance!$4:$4,"&lt;="&amp;BT$7)-SUMIFS(Finance!69:69,Finance!$4:$4,"&lt;="&amp;BT$7))),0))</f>
        <v>0</v>
      </c>
      <c r="BU51" s="5">
        <f ca="1">IF(BU$4="",0,IF(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&gt;0,(SUMIFS(Model!325:325,Model!$4:$4,"&lt;="&amp;BU$7)-SUMIFS(Model!410:410,Model!$4:$4,"&lt;="&amp;BU$7)-(SUMIFS(CapEx!278:278,CapEx!$4:$4,"&lt;="&amp;BU$7)-SUMIFS(CapEx!303:303,CapEx!$4:$4,"&lt;="&amp;BU$7))-(SUMIFS(Finance!67:67,Finance!$4:$4,"&lt;="&amp;BU$7)-SUMIFS(Finance!69:69,Finance!$4:$4,"&lt;="&amp;BU$7))),0))</f>
        <v>0</v>
      </c>
      <c r="BV51" s="5">
        <f ca="1">IF(BV$4="",0,IF(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&gt;0,(SUMIFS(Model!325:325,Model!$4:$4,"&lt;="&amp;BV$7)-SUMIFS(Model!410:410,Model!$4:$4,"&lt;="&amp;BV$7)-(SUMIFS(CapEx!278:278,CapEx!$4:$4,"&lt;="&amp;BV$7)-SUMIFS(CapEx!303:303,CapEx!$4:$4,"&lt;="&amp;BV$7))-(SUMIFS(Finance!67:67,Finance!$4:$4,"&lt;="&amp;BV$7)-SUMIFS(Finance!69:69,Finance!$4:$4,"&lt;="&amp;BV$7))),0))</f>
        <v>0</v>
      </c>
      <c r="BW51" s="5">
        <f ca="1">IF(BW$4="",0,IF(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&gt;0,(SUMIFS(Model!325:325,Model!$4:$4,"&lt;="&amp;BW$7)-SUMIFS(Model!410:410,Model!$4:$4,"&lt;="&amp;BW$7)-(SUMIFS(CapEx!278:278,CapEx!$4:$4,"&lt;="&amp;BW$7)-SUMIFS(CapEx!303:303,CapEx!$4:$4,"&lt;="&amp;BW$7))-(SUMIFS(Finance!67:67,Finance!$4:$4,"&lt;="&amp;BW$7)-SUMIFS(Finance!69:69,Finance!$4:$4,"&lt;="&amp;BW$7))),0))</f>
        <v>0</v>
      </c>
      <c r="BX51" s="5">
        <f ca="1">IF(BX$4="",0,IF(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&gt;0,(SUMIFS(Model!325:325,Model!$4:$4,"&lt;="&amp;BX$7)-SUMIFS(Model!410:410,Model!$4:$4,"&lt;="&amp;BX$7)-(SUMIFS(CapEx!278:278,CapEx!$4:$4,"&lt;="&amp;BX$7)-SUMIFS(CapEx!303:303,CapEx!$4:$4,"&lt;="&amp;BX$7))-(SUMIFS(Finance!67:67,Finance!$4:$4,"&lt;="&amp;BX$7)-SUMIFS(Finance!69:69,Finance!$4:$4,"&lt;="&amp;BX$7))),0))</f>
        <v>0</v>
      </c>
      <c r="BY51" s="5">
        <f ca="1">IF(BY$4="",0,IF(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&gt;0,(SUMIFS(Model!325:325,Model!$4:$4,"&lt;="&amp;BY$7)-SUMIFS(Model!410:410,Model!$4:$4,"&lt;="&amp;BY$7)-(SUMIFS(CapEx!278:278,CapEx!$4:$4,"&lt;="&amp;BY$7)-SUMIFS(CapEx!303:303,CapEx!$4:$4,"&lt;="&amp;BY$7))-(SUMIFS(Finance!67:67,Finance!$4:$4,"&lt;="&amp;BY$7)-SUMIFS(Finance!69:69,Finance!$4:$4,"&lt;="&amp;BY$7))),0))</f>
        <v>0</v>
      </c>
      <c r="BZ51" s="5">
        <f ca="1">IF(BZ$4="",0,IF(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&gt;0,(SUMIFS(Model!325:325,Model!$4:$4,"&lt;="&amp;BZ$7)-SUMIFS(Model!410:410,Model!$4:$4,"&lt;="&amp;BZ$7)-(SUMIFS(CapEx!278:278,CapEx!$4:$4,"&lt;="&amp;BZ$7)-SUMIFS(CapEx!303:303,CapEx!$4:$4,"&lt;="&amp;BZ$7))-(SUMIFS(Finance!67:67,Finance!$4:$4,"&lt;="&amp;BZ$7)-SUMIFS(Finance!69:69,Finance!$4:$4,"&lt;="&amp;BZ$7))),0))</f>
        <v>0</v>
      </c>
      <c r="CA51" s="5">
        <f ca="1">IF(CA$4="",0,IF(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&gt;0,(SUMIFS(Model!325:325,Model!$4:$4,"&lt;="&amp;CA$7)-SUMIFS(Model!410:410,Model!$4:$4,"&lt;="&amp;CA$7)-(SUMIFS(CapEx!278:278,CapEx!$4:$4,"&lt;="&amp;CA$7)-SUMIFS(CapEx!303:303,CapEx!$4:$4,"&lt;="&amp;CA$7))-(SUMIFS(Finance!67:67,Finance!$4:$4,"&lt;="&amp;CA$7)-SUMIFS(Finance!69:69,Finance!$4:$4,"&lt;="&amp;CA$7))),0))</f>
        <v>0</v>
      </c>
      <c r="CB51" s="5">
        <f ca="1">IF(CB$4="",0,IF(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&gt;0,(SUMIFS(Model!325:325,Model!$4:$4,"&lt;="&amp;CB$7)-SUMIFS(Model!410:410,Model!$4:$4,"&lt;="&amp;CB$7)-(SUMIFS(CapEx!278:278,CapEx!$4:$4,"&lt;="&amp;CB$7)-SUMIFS(CapEx!303:303,CapEx!$4:$4,"&lt;="&amp;CB$7))-(SUMIFS(Finance!67:67,Finance!$4:$4,"&lt;="&amp;CB$7)-SUMIFS(Finance!69:69,Finance!$4:$4,"&lt;="&amp;CB$7))),0))</f>
        <v>0</v>
      </c>
      <c r="CC51" s="5">
        <f ca="1">IF(CC$4="",0,IF(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&gt;0,(SUMIFS(Model!325:325,Model!$4:$4,"&lt;="&amp;CC$7)-SUMIFS(Model!410:410,Model!$4:$4,"&lt;="&amp;CC$7)-(SUMIFS(CapEx!278:278,CapEx!$4:$4,"&lt;="&amp;CC$7)-SUMIFS(CapEx!303:303,CapEx!$4:$4,"&lt;="&amp;CC$7))-(SUMIFS(Finance!67:67,Finance!$4:$4,"&lt;="&amp;CC$7)-SUMIFS(Finance!69:69,Finance!$4:$4,"&lt;="&amp;CC$7))),0))</f>
        <v>0</v>
      </c>
      <c r="CD51" s="5">
        <f ca="1">IF(CD$4="",0,IF(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&gt;0,(SUMIFS(Model!325:325,Model!$4:$4,"&lt;="&amp;CD$7)-SUMIFS(Model!410:410,Model!$4:$4,"&lt;="&amp;CD$7)-(SUMIFS(CapEx!278:278,CapEx!$4:$4,"&lt;="&amp;CD$7)-SUMIFS(CapEx!303:303,CapEx!$4:$4,"&lt;="&amp;CD$7))-(SUMIFS(Finance!67:67,Finance!$4:$4,"&lt;="&amp;CD$7)-SUMIFS(Finance!69:69,Finance!$4:$4,"&lt;="&amp;CD$7))),0))</f>
        <v>0</v>
      </c>
      <c r="CE51" s="5">
        <f ca="1">IF(CE$4="",0,IF(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&gt;0,(SUMIFS(Model!325:325,Model!$4:$4,"&lt;="&amp;CE$7)-SUMIFS(Model!410:410,Model!$4:$4,"&lt;="&amp;CE$7)-(SUMIFS(CapEx!278:278,CapEx!$4:$4,"&lt;="&amp;CE$7)-SUMIFS(CapEx!303:303,CapEx!$4:$4,"&lt;="&amp;CE$7))-(SUMIFS(Finance!67:67,Finance!$4:$4,"&lt;="&amp;CE$7)-SUMIFS(Finance!69:69,Finance!$4:$4,"&lt;="&amp;CE$7))),0))</f>
        <v>0</v>
      </c>
      <c r="CF51" s="5">
        <f ca="1">IF(CF$4="",0,IF(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&gt;0,(SUMIFS(Model!325:325,Model!$4:$4,"&lt;="&amp;CF$7)-SUMIFS(Model!410:410,Model!$4:$4,"&lt;="&amp;CF$7)-(SUMIFS(CapEx!278:278,CapEx!$4:$4,"&lt;="&amp;CF$7)-SUMIFS(CapEx!303:303,CapEx!$4:$4,"&lt;="&amp;CF$7))-(SUMIFS(Finance!67:67,Finance!$4:$4,"&lt;="&amp;CF$7)-SUMIFS(Finance!69:69,Finance!$4:$4,"&lt;="&amp;CF$7))),0))</f>
        <v>0</v>
      </c>
    </row>
    <row r="52" spans="2:84" x14ac:dyDescent="0.3">
      <c r="B52" s="13">
        <f>ROW()</f>
        <v>52</v>
      </c>
      <c r="H52" s="1" t="str">
        <f t="shared" si="9"/>
        <v>ПАССИВЫ</v>
      </c>
      <c r="I52" s="1" t="s">
        <v>439</v>
      </c>
      <c r="M52" s="53" t="s">
        <v>18</v>
      </c>
      <c r="U52" s="5">
        <f t="shared" ca="1" si="6"/>
        <v>-132015.57735522091</v>
      </c>
      <c r="X52" s="5">
        <f ca="1">IF(X$4="",0,SUMIFS(Finance!245:245,Finance!$4:$4,"&lt;="&amp;X$7)-SUMIFS(Finance!249:249,Finance!$4:$4,"&lt;="&amp;X$7))</f>
        <v>0</v>
      </c>
      <c r="Y52" s="5">
        <f ca="1">IF(Y$4="",0,SUMIFS(Finance!245:245,Finance!$4:$4,"&lt;="&amp;Y$7)-SUMIFS(Finance!249:249,Finance!$4:$4,"&lt;="&amp;Y$7))</f>
        <v>1489486.3299369363</v>
      </c>
      <c r="Z52" s="5">
        <f ca="1">IF(Z$4="",0,SUMIFS(Finance!245:245,Finance!$4:$4,"&lt;="&amp;Z$7)-SUMIFS(Finance!249:249,Finance!$4:$4,"&lt;="&amp;Z$7))</f>
        <v>-559538.5896342583</v>
      </c>
      <c r="AA52" s="5">
        <f ca="1">IF(AA$4="",0,SUMIFS(Finance!245:245,Finance!$4:$4,"&lt;="&amp;AA$7)-SUMIFS(Finance!249:249,Finance!$4:$4,"&lt;="&amp;AA$7))</f>
        <v>989090.67290003598</v>
      </c>
      <c r="AB52" s="5">
        <f ca="1">IF(AB$4="",0,SUMIFS(Finance!245:245,Finance!$4:$4,"&lt;="&amp;AB$7)-SUMIFS(Finance!249:249,Finance!$4:$4,"&lt;="&amp;AB$7))</f>
        <v>-132015.57735522091</v>
      </c>
      <c r="AC52" s="5">
        <f ca="1">IF(AC$4="",0,SUMIFS(Finance!245:245,Finance!$4:$4,"&lt;="&amp;AC$7)-SUMIFS(Finance!249:249,Finance!$4:$4,"&lt;="&amp;AC$7))</f>
        <v>0</v>
      </c>
      <c r="AD52" s="5">
        <f ca="1">IF(AD$4="",0,SUMIFS(Finance!245:245,Finance!$4:$4,"&lt;="&amp;AD$7)-SUMIFS(Finance!249:249,Finance!$4:$4,"&lt;="&amp;AD$7))</f>
        <v>0</v>
      </c>
      <c r="AE52" s="5">
        <f ca="1">IF(AE$4="",0,SUMIFS(Finance!245:245,Finance!$4:$4,"&lt;="&amp;AE$7)-SUMIFS(Finance!249:249,Finance!$4:$4,"&lt;="&amp;AE$7))</f>
        <v>0</v>
      </c>
      <c r="AF52" s="5">
        <f ca="1">IF(AF$4="",0,SUMIFS(Finance!245:245,Finance!$4:$4,"&lt;="&amp;AF$7)-SUMIFS(Finance!249:249,Finance!$4:$4,"&lt;="&amp;AF$7))</f>
        <v>0</v>
      </c>
      <c r="AG52" s="5">
        <f ca="1">IF(AG$4="",0,SUMIFS(Finance!245:245,Finance!$4:$4,"&lt;="&amp;AG$7)-SUMIFS(Finance!249:249,Finance!$4:$4,"&lt;="&amp;AG$7))</f>
        <v>0</v>
      </c>
      <c r="AH52" s="5">
        <f ca="1">IF(AH$4="",0,SUMIFS(Finance!245:245,Finance!$4:$4,"&lt;="&amp;AH$7)-SUMIFS(Finance!249:249,Finance!$4:$4,"&lt;="&amp;AH$7))</f>
        <v>0</v>
      </c>
      <c r="AI52" s="5">
        <f ca="1">IF(AI$4="",0,SUMIFS(Finance!245:245,Finance!$4:$4,"&lt;="&amp;AI$7)-SUMIFS(Finance!249:249,Finance!$4:$4,"&lt;="&amp;AI$7))</f>
        <v>0</v>
      </c>
      <c r="AJ52" s="5">
        <f ca="1">IF(AJ$4="",0,SUMIFS(Finance!245:245,Finance!$4:$4,"&lt;="&amp;AJ$7)-SUMIFS(Finance!249:249,Finance!$4:$4,"&lt;="&amp;AJ$7))</f>
        <v>0</v>
      </c>
      <c r="AK52" s="5">
        <f ca="1">IF(AK$4="",0,SUMIFS(Finance!245:245,Finance!$4:$4,"&lt;="&amp;AK$7)-SUMIFS(Finance!249:249,Finance!$4:$4,"&lt;="&amp;AK$7))</f>
        <v>0</v>
      </c>
      <c r="AL52" s="5">
        <f ca="1">IF(AL$4="",0,SUMIFS(Finance!245:245,Finance!$4:$4,"&lt;="&amp;AL$7)-SUMIFS(Finance!249:249,Finance!$4:$4,"&lt;="&amp;AL$7))</f>
        <v>0</v>
      </c>
      <c r="AM52" s="5">
        <f ca="1">IF(AM$4="",0,SUMIFS(Finance!245:245,Finance!$4:$4,"&lt;="&amp;AM$7)-SUMIFS(Finance!249:249,Finance!$4:$4,"&lt;="&amp;AM$7))</f>
        <v>0</v>
      </c>
      <c r="AN52" s="5">
        <f ca="1">IF(AN$4="",0,SUMIFS(Finance!245:245,Finance!$4:$4,"&lt;="&amp;AN$7)-SUMIFS(Finance!249:249,Finance!$4:$4,"&lt;="&amp;AN$7))</f>
        <v>0</v>
      </c>
      <c r="AO52" s="5">
        <f ca="1">IF(AO$4="",0,SUMIFS(Finance!245:245,Finance!$4:$4,"&lt;="&amp;AO$7)-SUMIFS(Finance!249:249,Finance!$4:$4,"&lt;="&amp;AO$7))</f>
        <v>0</v>
      </c>
      <c r="AP52" s="5">
        <f ca="1">IF(AP$4="",0,SUMIFS(Finance!245:245,Finance!$4:$4,"&lt;="&amp;AP$7)-SUMIFS(Finance!249:249,Finance!$4:$4,"&lt;="&amp;AP$7))</f>
        <v>0</v>
      </c>
      <c r="AQ52" s="5">
        <f ca="1">IF(AQ$4="",0,SUMIFS(Finance!245:245,Finance!$4:$4,"&lt;="&amp;AQ$7)-SUMIFS(Finance!249:249,Finance!$4:$4,"&lt;="&amp;AQ$7))</f>
        <v>0</v>
      </c>
      <c r="AR52" s="5">
        <f ca="1">IF(AR$4="",0,SUMIFS(Finance!245:245,Finance!$4:$4,"&lt;="&amp;AR$7)-SUMIFS(Finance!249:249,Finance!$4:$4,"&lt;="&amp;AR$7))</f>
        <v>0</v>
      </c>
      <c r="AS52" s="5">
        <f ca="1">IF(AS$4="",0,SUMIFS(Finance!245:245,Finance!$4:$4,"&lt;="&amp;AS$7)-SUMIFS(Finance!249:249,Finance!$4:$4,"&lt;="&amp;AS$7))</f>
        <v>0</v>
      </c>
      <c r="AT52" s="5">
        <f ca="1">IF(AT$4="",0,SUMIFS(Finance!245:245,Finance!$4:$4,"&lt;="&amp;AT$7)-SUMIFS(Finance!249:249,Finance!$4:$4,"&lt;="&amp;AT$7))</f>
        <v>0</v>
      </c>
      <c r="AU52" s="5">
        <f ca="1">IF(AU$4="",0,SUMIFS(Finance!245:245,Finance!$4:$4,"&lt;="&amp;AU$7)-SUMIFS(Finance!249:249,Finance!$4:$4,"&lt;="&amp;AU$7))</f>
        <v>0</v>
      </c>
      <c r="AV52" s="5">
        <f ca="1">IF(AV$4="",0,SUMIFS(Finance!245:245,Finance!$4:$4,"&lt;="&amp;AV$7)-SUMIFS(Finance!249:249,Finance!$4:$4,"&lt;="&amp;AV$7))</f>
        <v>0</v>
      </c>
      <c r="AW52" s="5">
        <f ca="1">IF(AW$4="",0,SUMIFS(Finance!245:245,Finance!$4:$4,"&lt;="&amp;AW$7)-SUMIFS(Finance!249:249,Finance!$4:$4,"&lt;="&amp;AW$7))</f>
        <v>0</v>
      </c>
      <c r="AX52" s="5">
        <f ca="1">IF(AX$4="",0,SUMIFS(Finance!245:245,Finance!$4:$4,"&lt;="&amp;AX$7)-SUMIFS(Finance!249:249,Finance!$4:$4,"&lt;="&amp;AX$7))</f>
        <v>0</v>
      </c>
      <c r="AY52" s="5">
        <f ca="1">IF(AY$4="",0,SUMIFS(Finance!245:245,Finance!$4:$4,"&lt;="&amp;AY$7)-SUMIFS(Finance!249:249,Finance!$4:$4,"&lt;="&amp;AY$7))</f>
        <v>0</v>
      </c>
      <c r="AZ52" s="5">
        <f ca="1">IF(AZ$4="",0,SUMIFS(Finance!245:245,Finance!$4:$4,"&lt;="&amp;AZ$7)-SUMIFS(Finance!249:249,Finance!$4:$4,"&lt;="&amp;AZ$7))</f>
        <v>0</v>
      </c>
      <c r="BA52" s="5">
        <f ca="1">IF(BA$4="",0,SUMIFS(Finance!245:245,Finance!$4:$4,"&lt;="&amp;BA$7)-SUMIFS(Finance!249:249,Finance!$4:$4,"&lt;="&amp;BA$7))</f>
        <v>0</v>
      </c>
      <c r="BB52" s="5">
        <f ca="1">IF(BB$4="",0,SUMIFS(Finance!245:245,Finance!$4:$4,"&lt;="&amp;BB$7)-SUMIFS(Finance!249:249,Finance!$4:$4,"&lt;="&amp;BB$7))</f>
        <v>0</v>
      </c>
      <c r="BC52" s="5">
        <f ca="1">IF(BC$4="",0,SUMIFS(Finance!245:245,Finance!$4:$4,"&lt;="&amp;BC$7)-SUMIFS(Finance!249:249,Finance!$4:$4,"&lt;="&amp;BC$7))</f>
        <v>0</v>
      </c>
      <c r="BD52" s="5">
        <f ca="1">IF(BD$4="",0,SUMIFS(Finance!245:245,Finance!$4:$4,"&lt;="&amp;BD$7)-SUMIFS(Finance!249:249,Finance!$4:$4,"&lt;="&amp;BD$7))</f>
        <v>0</v>
      </c>
      <c r="BE52" s="5">
        <f ca="1">IF(BE$4="",0,SUMIFS(Finance!245:245,Finance!$4:$4,"&lt;="&amp;BE$7)-SUMIFS(Finance!249:249,Finance!$4:$4,"&lt;="&amp;BE$7))</f>
        <v>0</v>
      </c>
      <c r="BF52" s="5">
        <f ca="1">IF(BF$4="",0,SUMIFS(Finance!245:245,Finance!$4:$4,"&lt;="&amp;BF$7)-SUMIFS(Finance!249:249,Finance!$4:$4,"&lt;="&amp;BF$7))</f>
        <v>0</v>
      </c>
      <c r="BG52" s="5">
        <f ca="1">IF(BG$4="",0,SUMIFS(Finance!245:245,Finance!$4:$4,"&lt;="&amp;BG$7)-SUMIFS(Finance!249:249,Finance!$4:$4,"&lt;="&amp;BG$7))</f>
        <v>0</v>
      </c>
      <c r="BH52" s="5">
        <f ca="1">IF(BH$4="",0,SUMIFS(Finance!245:245,Finance!$4:$4,"&lt;="&amp;BH$7)-SUMIFS(Finance!249:249,Finance!$4:$4,"&lt;="&amp;BH$7))</f>
        <v>0</v>
      </c>
      <c r="BI52" s="5">
        <f ca="1">IF(BI$4="",0,SUMIFS(Finance!245:245,Finance!$4:$4,"&lt;="&amp;BI$7)-SUMIFS(Finance!249:249,Finance!$4:$4,"&lt;="&amp;BI$7))</f>
        <v>0</v>
      </c>
      <c r="BJ52" s="5">
        <f ca="1">IF(BJ$4="",0,SUMIFS(Finance!245:245,Finance!$4:$4,"&lt;="&amp;BJ$7)-SUMIFS(Finance!249:249,Finance!$4:$4,"&lt;="&amp;BJ$7))</f>
        <v>0</v>
      </c>
      <c r="BK52" s="5">
        <f ca="1">IF(BK$4="",0,SUMIFS(Finance!245:245,Finance!$4:$4,"&lt;="&amp;BK$7)-SUMIFS(Finance!249:249,Finance!$4:$4,"&lt;="&amp;BK$7))</f>
        <v>0</v>
      </c>
      <c r="BL52" s="5">
        <f ca="1">IF(BL$4="",0,SUMIFS(Finance!245:245,Finance!$4:$4,"&lt;="&amp;BL$7)-SUMIFS(Finance!249:249,Finance!$4:$4,"&lt;="&amp;BL$7))</f>
        <v>0</v>
      </c>
      <c r="BM52" s="5">
        <f ca="1">IF(BM$4="",0,SUMIFS(Finance!245:245,Finance!$4:$4,"&lt;="&amp;BM$7)-SUMIFS(Finance!249:249,Finance!$4:$4,"&lt;="&amp;BM$7))</f>
        <v>0</v>
      </c>
      <c r="BN52" s="5">
        <f ca="1">IF(BN$4="",0,SUMIFS(Finance!245:245,Finance!$4:$4,"&lt;="&amp;BN$7)-SUMIFS(Finance!249:249,Finance!$4:$4,"&lt;="&amp;BN$7))</f>
        <v>0</v>
      </c>
      <c r="BO52" s="5">
        <f ca="1">IF(BO$4="",0,SUMIFS(Finance!245:245,Finance!$4:$4,"&lt;="&amp;BO$7)-SUMIFS(Finance!249:249,Finance!$4:$4,"&lt;="&amp;BO$7))</f>
        <v>0</v>
      </c>
      <c r="BP52" s="5">
        <f ca="1">IF(BP$4="",0,SUMIFS(Finance!245:245,Finance!$4:$4,"&lt;="&amp;BP$7)-SUMIFS(Finance!249:249,Finance!$4:$4,"&lt;="&amp;BP$7))</f>
        <v>0</v>
      </c>
      <c r="BQ52" s="5">
        <f ca="1">IF(BQ$4="",0,SUMIFS(Finance!245:245,Finance!$4:$4,"&lt;="&amp;BQ$7)-SUMIFS(Finance!249:249,Finance!$4:$4,"&lt;="&amp;BQ$7))</f>
        <v>0</v>
      </c>
      <c r="BR52" s="5">
        <f ca="1">IF(BR$4="",0,SUMIFS(Finance!245:245,Finance!$4:$4,"&lt;="&amp;BR$7)-SUMIFS(Finance!249:249,Finance!$4:$4,"&lt;="&amp;BR$7))</f>
        <v>0</v>
      </c>
      <c r="BS52" s="5">
        <f ca="1">IF(BS$4="",0,SUMIFS(Finance!245:245,Finance!$4:$4,"&lt;="&amp;BS$7)-SUMIFS(Finance!249:249,Finance!$4:$4,"&lt;="&amp;BS$7))</f>
        <v>0</v>
      </c>
      <c r="BT52" s="5">
        <f ca="1">IF(BT$4="",0,SUMIFS(Finance!245:245,Finance!$4:$4,"&lt;="&amp;BT$7)-SUMIFS(Finance!249:249,Finance!$4:$4,"&lt;="&amp;BT$7))</f>
        <v>0</v>
      </c>
      <c r="BU52" s="5">
        <f ca="1">IF(BU$4="",0,SUMIFS(Finance!245:245,Finance!$4:$4,"&lt;="&amp;BU$7)-SUMIFS(Finance!249:249,Finance!$4:$4,"&lt;="&amp;BU$7))</f>
        <v>0</v>
      </c>
      <c r="BV52" s="5">
        <f ca="1">IF(BV$4="",0,SUMIFS(Finance!245:245,Finance!$4:$4,"&lt;="&amp;BV$7)-SUMIFS(Finance!249:249,Finance!$4:$4,"&lt;="&amp;BV$7))</f>
        <v>0</v>
      </c>
      <c r="BW52" s="5">
        <f ca="1">IF(BW$4="",0,SUMIFS(Finance!245:245,Finance!$4:$4,"&lt;="&amp;BW$7)-SUMIFS(Finance!249:249,Finance!$4:$4,"&lt;="&amp;BW$7))</f>
        <v>0</v>
      </c>
      <c r="BX52" s="5">
        <f ca="1">IF(BX$4="",0,SUMIFS(Finance!245:245,Finance!$4:$4,"&lt;="&amp;BX$7)-SUMIFS(Finance!249:249,Finance!$4:$4,"&lt;="&amp;BX$7))</f>
        <v>0</v>
      </c>
      <c r="BY52" s="5">
        <f ca="1">IF(BY$4="",0,SUMIFS(Finance!245:245,Finance!$4:$4,"&lt;="&amp;BY$7)-SUMIFS(Finance!249:249,Finance!$4:$4,"&lt;="&amp;BY$7))</f>
        <v>0</v>
      </c>
      <c r="BZ52" s="5">
        <f ca="1">IF(BZ$4="",0,SUMIFS(Finance!245:245,Finance!$4:$4,"&lt;="&amp;BZ$7)-SUMIFS(Finance!249:249,Finance!$4:$4,"&lt;="&amp;BZ$7))</f>
        <v>0</v>
      </c>
      <c r="CA52" s="5">
        <f ca="1">IF(CA$4="",0,SUMIFS(Finance!245:245,Finance!$4:$4,"&lt;="&amp;CA$7)-SUMIFS(Finance!249:249,Finance!$4:$4,"&lt;="&amp;CA$7))</f>
        <v>0</v>
      </c>
      <c r="CB52" s="5">
        <f ca="1">IF(CB$4="",0,SUMIFS(Finance!245:245,Finance!$4:$4,"&lt;="&amp;CB$7)-SUMIFS(Finance!249:249,Finance!$4:$4,"&lt;="&amp;CB$7))</f>
        <v>0</v>
      </c>
      <c r="CC52" s="5">
        <f ca="1">IF(CC$4="",0,SUMIFS(Finance!245:245,Finance!$4:$4,"&lt;="&amp;CC$7)-SUMIFS(Finance!249:249,Finance!$4:$4,"&lt;="&amp;CC$7))</f>
        <v>0</v>
      </c>
      <c r="CD52" s="5">
        <f ca="1">IF(CD$4="",0,SUMIFS(Finance!245:245,Finance!$4:$4,"&lt;="&amp;CD$7)-SUMIFS(Finance!249:249,Finance!$4:$4,"&lt;="&amp;CD$7))</f>
        <v>0</v>
      </c>
      <c r="CE52" s="5">
        <f ca="1">IF(CE$4="",0,SUMIFS(Finance!245:245,Finance!$4:$4,"&lt;="&amp;CE$7)-SUMIFS(Finance!249:249,Finance!$4:$4,"&lt;="&amp;CE$7))</f>
        <v>0</v>
      </c>
      <c r="CF52" s="5">
        <f ca="1">IF(CF$4="",0,SUMIFS(Finance!245:245,Finance!$4:$4,"&lt;="&amp;CF$7)-SUMIFS(Finance!249:249,Finance!$4:$4,"&lt;="&amp;CF$7))</f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</row>
  </sheetData>
  <conditionalFormatting sqref="X4:Z4">
    <cfRule type="containsBlanks" dxfId="15037" priority="1029">
      <formula>LEN(TRIM(X4))=0</formula>
    </cfRule>
  </conditionalFormatting>
  <conditionalFormatting sqref="X1:Z1">
    <cfRule type="containsBlanks" dxfId="15036" priority="1028">
      <formula>LEN(TRIM(X1))=0</formula>
    </cfRule>
  </conditionalFormatting>
  <conditionalFormatting sqref="H6:J10 U7:U10 X7:CF10">
    <cfRule type="expression" dxfId="15035" priority="1025">
      <formula>AND($H6&lt;&gt;"",$I6&lt;&gt;"",$J6&lt;&gt;"")</formula>
    </cfRule>
    <cfRule type="expression" dxfId="15034" priority="1026">
      <formula>AND($H6&lt;&gt;"",$I6&lt;&gt;"",$J6="")</formula>
    </cfRule>
    <cfRule type="expression" dxfId="15033" priority="1027">
      <formula>AND($H6&lt;&gt;"",$I6="",$J6="")</formula>
    </cfRule>
  </conditionalFormatting>
  <conditionalFormatting sqref="X6:Z6 U6">
    <cfRule type="expression" dxfId="15032" priority="1022">
      <formula>AND($H6&lt;&gt;"",$I6&lt;&gt;"",$J6&lt;&gt;"")</formula>
    </cfRule>
    <cfRule type="expression" dxfId="15031" priority="1023">
      <formula>AND($H6&lt;&gt;"",$I6&lt;&gt;"",$J6="")</formula>
    </cfRule>
    <cfRule type="expression" dxfId="15030" priority="1024">
      <formula>AND($H6&lt;&gt;"",$I6="",$J6="")</formula>
    </cfRule>
  </conditionalFormatting>
  <conditionalFormatting sqref="H6:H10">
    <cfRule type="expression" dxfId="15029" priority="1021">
      <formula>AND($H6&lt;&gt;"",$I6&lt;&gt;"")</formula>
    </cfRule>
  </conditionalFormatting>
  <conditionalFormatting sqref="I6:I10">
    <cfRule type="expression" dxfId="15028" priority="1020">
      <formula>AND($I6&lt;&gt;"",$J6&lt;&gt;"")</formula>
    </cfRule>
  </conditionalFormatting>
  <conditionalFormatting sqref="A6:A10">
    <cfRule type="containsBlanks" dxfId="15027" priority="1019">
      <formula>LEN(TRIM(A6))=0</formula>
    </cfRule>
  </conditionalFormatting>
  <conditionalFormatting sqref="AA4:AB4">
    <cfRule type="containsBlanks" dxfId="15026" priority="1018">
      <formula>LEN(TRIM(AA4))=0</formula>
    </cfRule>
  </conditionalFormatting>
  <conditionalFormatting sqref="AA1:AB1">
    <cfRule type="containsBlanks" dxfId="15025" priority="1017">
      <formula>LEN(TRIM(AA1))=0</formula>
    </cfRule>
  </conditionalFormatting>
  <conditionalFormatting sqref="AA6:AB6">
    <cfRule type="expression" dxfId="15024" priority="1014">
      <formula>AND($H6&lt;&gt;"",$I6&lt;&gt;"",$J6&lt;&gt;"")</formula>
    </cfRule>
    <cfRule type="expression" dxfId="15023" priority="1015">
      <formula>AND($H6&lt;&gt;"",$I6&lt;&gt;"",$J6="")</formula>
    </cfRule>
    <cfRule type="expression" dxfId="15022" priority="1016">
      <formula>AND($H6&lt;&gt;"",$I6="",$J6="")</formula>
    </cfRule>
  </conditionalFormatting>
  <conditionalFormatting sqref="AC4:AD4">
    <cfRule type="containsBlanks" dxfId="15021" priority="1013">
      <formula>LEN(TRIM(AC4))=0</formula>
    </cfRule>
  </conditionalFormatting>
  <conditionalFormatting sqref="AC1:AD1">
    <cfRule type="containsBlanks" dxfId="15020" priority="1012">
      <formula>LEN(TRIM(AC1))=0</formula>
    </cfRule>
  </conditionalFormatting>
  <conditionalFormatting sqref="AC6:AD6">
    <cfRule type="expression" dxfId="15019" priority="1009">
      <formula>AND($H6&lt;&gt;"",$I6&lt;&gt;"",$J6&lt;&gt;"")</formula>
    </cfRule>
    <cfRule type="expression" dxfId="15018" priority="1010">
      <formula>AND($H6&lt;&gt;"",$I6&lt;&gt;"",$J6="")</formula>
    </cfRule>
    <cfRule type="expression" dxfId="15017" priority="1011">
      <formula>AND($H6&lt;&gt;"",$I6="",$J6="")</formula>
    </cfRule>
  </conditionalFormatting>
  <conditionalFormatting sqref="AE4:AH4">
    <cfRule type="containsBlanks" dxfId="15016" priority="1008">
      <formula>LEN(TRIM(AE4))=0</formula>
    </cfRule>
  </conditionalFormatting>
  <conditionalFormatting sqref="AE1:AH1">
    <cfRule type="containsBlanks" dxfId="15015" priority="1007">
      <formula>LEN(TRIM(AE1))=0</formula>
    </cfRule>
  </conditionalFormatting>
  <conditionalFormatting sqref="AE6:AH6">
    <cfRule type="expression" dxfId="15014" priority="1004">
      <formula>AND($H6&lt;&gt;"",$I6&lt;&gt;"",$J6&lt;&gt;"")</formula>
    </cfRule>
    <cfRule type="expression" dxfId="15013" priority="1005">
      <formula>AND($H6&lt;&gt;"",$I6&lt;&gt;"",$J6="")</formula>
    </cfRule>
    <cfRule type="expression" dxfId="15012" priority="1006">
      <formula>AND($H6&lt;&gt;"",$I6="",$J6="")</formula>
    </cfRule>
  </conditionalFormatting>
  <conditionalFormatting sqref="AI4">
    <cfRule type="containsBlanks" dxfId="15011" priority="1003">
      <formula>LEN(TRIM(AI4))=0</formula>
    </cfRule>
  </conditionalFormatting>
  <conditionalFormatting sqref="AI1">
    <cfRule type="containsBlanks" dxfId="15010" priority="1002">
      <formula>LEN(TRIM(AI1))=0</formula>
    </cfRule>
  </conditionalFormatting>
  <conditionalFormatting sqref="AI6">
    <cfRule type="expression" dxfId="15009" priority="999">
      <formula>AND($H6&lt;&gt;"",$I6&lt;&gt;"",$J6&lt;&gt;"")</formula>
    </cfRule>
    <cfRule type="expression" dxfId="15008" priority="1000">
      <formula>AND($H6&lt;&gt;"",$I6&lt;&gt;"",$J6="")</formula>
    </cfRule>
    <cfRule type="expression" dxfId="15007" priority="1001">
      <formula>AND($H6&lt;&gt;"",$I6="",$J6="")</formula>
    </cfRule>
  </conditionalFormatting>
  <conditionalFormatting sqref="H28:J28">
    <cfRule type="expression" dxfId="15006" priority="996">
      <formula>AND($H28&lt;&gt;"",$I28&lt;&gt;"",$J28&lt;&gt;"")</formula>
    </cfRule>
    <cfRule type="expression" dxfId="15005" priority="997">
      <formula>AND($H28&lt;&gt;"",$I28&lt;&gt;"",$J28="")</formula>
    </cfRule>
    <cfRule type="expression" dxfId="15004" priority="998">
      <formula>AND($H28&lt;&gt;"",$I28="",$J28="")</formula>
    </cfRule>
  </conditionalFormatting>
  <conditionalFormatting sqref="X28:Z28 U28">
    <cfRule type="expression" dxfId="15003" priority="993">
      <formula>AND($H28&lt;&gt;"",$I28&lt;&gt;"",$J28&lt;&gt;"")</formula>
    </cfRule>
    <cfRule type="expression" dxfId="15002" priority="994">
      <formula>AND($H28&lt;&gt;"",$I28&lt;&gt;"",$J28="")</formula>
    </cfRule>
    <cfRule type="expression" dxfId="15001" priority="995">
      <formula>AND($H28&lt;&gt;"",$I28="",$J28="")</formula>
    </cfRule>
  </conditionalFormatting>
  <conditionalFormatting sqref="H28">
    <cfRule type="expression" dxfId="15000" priority="992">
      <formula>AND($H28&lt;&gt;"",$I28&lt;&gt;"")</formula>
    </cfRule>
  </conditionalFormatting>
  <conditionalFormatting sqref="I28">
    <cfRule type="expression" dxfId="14999" priority="991">
      <formula>AND($I28&lt;&gt;"",$J28&lt;&gt;"")</formula>
    </cfRule>
  </conditionalFormatting>
  <conditionalFormatting sqref="A28">
    <cfRule type="containsBlanks" dxfId="14998" priority="990">
      <formula>LEN(TRIM(A28))=0</formula>
    </cfRule>
  </conditionalFormatting>
  <conditionalFormatting sqref="AA28:AB28">
    <cfRule type="expression" dxfId="14997" priority="987">
      <formula>AND($H28&lt;&gt;"",$I28&lt;&gt;"",$J28&lt;&gt;"")</formula>
    </cfRule>
    <cfRule type="expression" dxfId="14996" priority="988">
      <formula>AND($H28&lt;&gt;"",$I28&lt;&gt;"",$J28="")</formula>
    </cfRule>
    <cfRule type="expression" dxfId="14995" priority="989">
      <formula>AND($H28&lt;&gt;"",$I28="",$J28="")</formula>
    </cfRule>
  </conditionalFormatting>
  <conditionalFormatting sqref="AC28:AD28">
    <cfRule type="expression" dxfId="14994" priority="984">
      <formula>AND($H28&lt;&gt;"",$I28&lt;&gt;"",$J28&lt;&gt;"")</formula>
    </cfRule>
    <cfRule type="expression" dxfId="14993" priority="985">
      <formula>AND($H28&lt;&gt;"",$I28&lt;&gt;"",$J28="")</formula>
    </cfRule>
    <cfRule type="expression" dxfId="14992" priority="986">
      <formula>AND($H28&lt;&gt;"",$I28="",$J28="")</formula>
    </cfRule>
  </conditionalFormatting>
  <conditionalFormatting sqref="AE28:AH28">
    <cfRule type="expression" dxfId="14991" priority="981">
      <formula>AND($H28&lt;&gt;"",$I28&lt;&gt;"",$J28&lt;&gt;"")</formula>
    </cfRule>
    <cfRule type="expression" dxfId="14990" priority="982">
      <formula>AND($H28&lt;&gt;"",$I28&lt;&gt;"",$J28="")</formula>
    </cfRule>
    <cfRule type="expression" dxfId="14989" priority="983">
      <formula>AND($H28&lt;&gt;"",$I28="",$J28="")</formula>
    </cfRule>
  </conditionalFormatting>
  <conditionalFormatting sqref="AI28">
    <cfRule type="expression" dxfId="14988" priority="978">
      <formula>AND($H28&lt;&gt;"",$I28&lt;&gt;"",$J28&lt;&gt;"")</formula>
    </cfRule>
    <cfRule type="expression" dxfId="14987" priority="979">
      <formula>AND($H28&lt;&gt;"",$I28&lt;&gt;"",$J28="")</formula>
    </cfRule>
    <cfRule type="expression" dxfId="14986" priority="980">
      <formula>AND($H28&lt;&gt;"",$I28="",$J28="")</formula>
    </cfRule>
  </conditionalFormatting>
  <conditionalFormatting sqref="H29:J29">
    <cfRule type="expression" dxfId="14985" priority="975">
      <formula>AND($H29&lt;&gt;"",$I29&lt;&gt;"",$J29&lt;&gt;"")</formula>
    </cfRule>
    <cfRule type="expression" dxfId="14984" priority="976">
      <formula>AND($H29&lt;&gt;"",$I29&lt;&gt;"",$J29="")</formula>
    </cfRule>
    <cfRule type="expression" dxfId="14983" priority="977">
      <formula>AND($H29&lt;&gt;"",$I29="",$J29="")</formula>
    </cfRule>
  </conditionalFormatting>
  <conditionalFormatting sqref="U29 X29:Z29">
    <cfRule type="expression" dxfId="14982" priority="972">
      <formula>AND($H29&lt;&gt;"",$I29&lt;&gt;"",$J29&lt;&gt;"")</formula>
    </cfRule>
    <cfRule type="expression" dxfId="14981" priority="973">
      <formula>AND($H29&lt;&gt;"",$I29&lt;&gt;"",$J29="")</formula>
    </cfRule>
    <cfRule type="expression" dxfId="14980" priority="974">
      <formula>AND($H29&lt;&gt;"",$I29="",$J29="")</formula>
    </cfRule>
  </conditionalFormatting>
  <conditionalFormatting sqref="H29">
    <cfRule type="expression" dxfId="14979" priority="971">
      <formula>AND($H29&lt;&gt;"",$I29&lt;&gt;"")</formula>
    </cfRule>
  </conditionalFormatting>
  <conditionalFormatting sqref="I29">
    <cfRule type="expression" dxfId="14978" priority="970">
      <formula>AND($I29&lt;&gt;"",$J29&lt;&gt;"")</formula>
    </cfRule>
  </conditionalFormatting>
  <conditionalFormatting sqref="A29">
    <cfRule type="containsBlanks" dxfId="14977" priority="969">
      <formula>LEN(TRIM(A29))=0</formula>
    </cfRule>
  </conditionalFormatting>
  <conditionalFormatting sqref="AA29:AB29">
    <cfRule type="expression" dxfId="14976" priority="966">
      <formula>AND($H29&lt;&gt;"",$I29&lt;&gt;"",$J29&lt;&gt;"")</formula>
    </cfRule>
    <cfRule type="expression" dxfId="14975" priority="967">
      <formula>AND($H29&lt;&gt;"",$I29&lt;&gt;"",$J29="")</formula>
    </cfRule>
    <cfRule type="expression" dxfId="14974" priority="968">
      <formula>AND($H29&lt;&gt;"",$I29="",$J29="")</formula>
    </cfRule>
  </conditionalFormatting>
  <conditionalFormatting sqref="AC29:AD29">
    <cfRule type="expression" dxfId="14973" priority="963">
      <formula>AND($H29&lt;&gt;"",$I29&lt;&gt;"",$J29&lt;&gt;"")</formula>
    </cfRule>
    <cfRule type="expression" dxfId="14972" priority="964">
      <formula>AND($H29&lt;&gt;"",$I29&lt;&gt;"",$J29="")</formula>
    </cfRule>
    <cfRule type="expression" dxfId="14971" priority="965">
      <formula>AND($H29&lt;&gt;"",$I29="",$J29="")</formula>
    </cfRule>
  </conditionalFormatting>
  <conditionalFormatting sqref="AE29:AH29">
    <cfRule type="expression" dxfId="14970" priority="960">
      <formula>AND($H29&lt;&gt;"",$I29&lt;&gt;"",$J29&lt;&gt;"")</formula>
    </cfRule>
    <cfRule type="expression" dxfId="14969" priority="961">
      <formula>AND($H29&lt;&gt;"",$I29&lt;&gt;"",$J29="")</formula>
    </cfRule>
    <cfRule type="expression" dxfId="14968" priority="962">
      <formula>AND($H29&lt;&gt;"",$I29="",$J29="")</formula>
    </cfRule>
  </conditionalFormatting>
  <conditionalFormatting sqref="AI29">
    <cfRule type="expression" dxfId="14967" priority="957">
      <formula>AND($H29&lt;&gt;"",$I29&lt;&gt;"",$J29&lt;&gt;"")</formula>
    </cfRule>
    <cfRule type="expression" dxfId="14966" priority="958">
      <formula>AND($H29&lt;&gt;"",$I29&lt;&gt;"",$J29="")</formula>
    </cfRule>
    <cfRule type="expression" dxfId="14965" priority="959">
      <formula>AND($H29&lt;&gt;"",$I29="",$J29="")</formula>
    </cfRule>
  </conditionalFormatting>
  <conditionalFormatting sqref="H11:J13 H27:J27">
    <cfRule type="expression" dxfId="14964" priority="882">
      <formula>AND($H11&lt;&gt;"",$I11&lt;&gt;"",$J11&lt;&gt;"")</formula>
    </cfRule>
    <cfRule type="expression" dxfId="14963" priority="883">
      <formula>AND($H11&lt;&gt;"",$I11&lt;&gt;"",$J11="")</formula>
    </cfRule>
    <cfRule type="expression" dxfId="14962" priority="884">
      <formula>AND($H11&lt;&gt;"",$I11="",$J11="")</formula>
    </cfRule>
  </conditionalFormatting>
  <conditionalFormatting sqref="X11:Z11 X13:Z13 X12:AG12 U11:U13 U27 X27:Z27">
    <cfRule type="expression" dxfId="14961" priority="879">
      <formula>AND($H11&lt;&gt;"",$I11&lt;&gt;"",$J11&lt;&gt;"")</formula>
    </cfRule>
    <cfRule type="expression" dxfId="14960" priority="880">
      <formula>AND($H11&lt;&gt;"",$I11&lt;&gt;"",$J11="")</formula>
    </cfRule>
    <cfRule type="expression" dxfId="14959" priority="881">
      <formula>AND($H11&lt;&gt;"",$I11="",$J11="")</formula>
    </cfRule>
  </conditionalFormatting>
  <conditionalFormatting sqref="H54:J54">
    <cfRule type="expression" dxfId="14958" priority="814">
      <formula>AND($H54&lt;&gt;"",$I54&lt;&gt;"",$J54&lt;&gt;"")</formula>
    </cfRule>
    <cfRule type="expression" dxfId="14957" priority="815">
      <formula>AND($H54&lt;&gt;"",$I54&lt;&gt;"",$J54="")</formula>
    </cfRule>
    <cfRule type="expression" dxfId="14956" priority="816">
      <formula>AND($H54&lt;&gt;"",$I54="",$J54="")</formula>
    </cfRule>
  </conditionalFormatting>
  <conditionalFormatting sqref="X54:Z54 U54">
    <cfRule type="expression" dxfId="14955" priority="811">
      <formula>AND($H54&lt;&gt;"",$I54&lt;&gt;"",$J54&lt;&gt;"")</formula>
    </cfRule>
    <cfRule type="expression" dxfId="14954" priority="812">
      <formula>AND($H54&lt;&gt;"",$I54&lt;&gt;"",$J54="")</formula>
    </cfRule>
    <cfRule type="expression" dxfId="14953" priority="813">
      <formula>AND($H54&lt;&gt;"",$I54="",$J54="")</formula>
    </cfRule>
  </conditionalFormatting>
  <conditionalFormatting sqref="H54">
    <cfRule type="expression" dxfId="14952" priority="810">
      <formula>AND($H54&lt;&gt;"",$I54&lt;&gt;"")</formula>
    </cfRule>
  </conditionalFormatting>
  <conditionalFormatting sqref="I54">
    <cfRule type="expression" dxfId="14951" priority="809">
      <formula>AND($I54&lt;&gt;"",$J54&lt;&gt;"")</formula>
    </cfRule>
  </conditionalFormatting>
  <conditionalFormatting sqref="A54">
    <cfRule type="containsBlanks" dxfId="14950" priority="808">
      <formula>LEN(TRIM(A54))=0</formula>
    </cfRule>
  </conditionalFormatting>
  <conditionalFormatting sqref="AA54:AB54">
    <cfRule type="expression" dxfId="14949" priority="805">
      <formula>AND($H54&lt;&gt;"",$I54&lt;&gt;"",$J54&lt;&gt;"")</formula>
    </cfRule>
    <cfRule type="expression" dxfId="14948" priority="806">
      <formula>AND($H54&lt;&gt;"",$I54&lt;&gt;"",$J54="")</formula>
    </cfRule>
    <cfRule type="expression" dxfId="14947" priority="807">
      <formula>AND($H54&lt;&gt;"",$I54="",$J54="")</formula>
    </cfRule>
  </conditionalFormatting>
  <conditionalFormatting sqref="AC54:AD54">
    <cfRule type="expression" dxfId="14946" priority="802">
      <formula>AND($H54&lt;&gt;"",$I54&lt;&gt;"",$J54&lt;&gt;"")</formula>
    </cfRule>
    <cfRule type="expression" dxfId="14945" priority="803">
      <formula>AND($H54&lt;&gt;"",$I54&lt;&gt;"",$J54="")</formula>
    </cfRule>
    <cfRule type="expression" dxfId="14944" priority="804">
      <formula>AND($H54&lt;&gt;"",$I54="",$J54="")</formula>
    </cfRule>
  </conditionalFormatting>
  <conditionalFormatting sqref="AE54:AH54">
    <cfRule type="expression" dxfId="14943" priority="799">
      <formula>AND($H54&lt;&gt;"",$I54&lt;&gt;"",$J54&lt;&gt;"")</formula>
    </cfRule>
    <cfRule type="expression" dxfId="14942" priority="800">
      <formula>AND($H54&lt;&gt;"",$I54&lt;&gt;"",$J54="")</formula>
    </cfRule>
    <cfRule type="expression" dxfId="14941" priority="801">
      <formula>AND($H54&lt;&gt;"",$I54="",$J54="")</formula>
    </cfRule>
  </conditionalFormatting>
  <conditionalFormatting sqref="AI54">
    <cfRule type="expression" dxfId="14940" priority="796">
      <formula>AND($H54&lt;&gt;"",$I54&lt;&gt;"",$J54&lt;&gt;"")</formula>
    </cfRule>
    <cfRule type="expression" dxfId="14939" priority="797">
      <formula>AND($H54&lt;&gt;"",$I54&lt;&gt;"",$J54="")</formula>
    </cfRule>
    <cfRule type="expression" dxfId="14938" priority="798">
      <formula>AND($H54&lt;&gt;"",$I54="",$J54="")</formula>
    </cfRule>
  </conditionalFormatting>
  <conditionalFormatting sqref="AA11:AB11 AA13:AB13 AA27:AB27">
    <cfRule type="expression" dxfId="14937" priority="873">
      <formula>AND($H11&lt;&gt;"",$I11&lt;&gt;"",$J11&lt;&gt;"")</formula>
    </cfRule>
    <cfRule type="expression" dxfId="14936" priority="874">
      <formula>AND($H11&lt;&gt;"",$I11&lt;&gt;"",$J11="")</formula>
    </cfRule>
    <cfRule type="expression" dxfId="14935" priority="875">
      <formula>AND($H11&lt;&gt;"",$I11="",$J11="")</formula>
    </cfRule>
  </conditionalFormatting>
  <conditionalFormatting sqref="AE11:AH11 AE13:AH13 AH12 AE27:AH27">
    <cfRule type="expression" dxfId="14934" priority="867">
      <formula>AND($H11&lt;&gt;"",$I11&lt;&gt;"",$J11&lt;&gt;"")</formula>
    </cfRule>
    <cfRule type="expression" dxfId="14933" priority="868">
      <formula>AND($H11&lt;&gt;"",$I11&lt;&gt;"",$J11="")</formula>
    </cfRule>
    <cfRule type="expression" dxfId="14932" priority="869">
      <formula>AND($H11&lt;&gt;"",$I11="",$J11="")</formula>
    </cfRule>
  </conditionalFormatting>
  <conditionalFormatting sqref="AI11:AI13 AI27">
    <cfRule type="expression" dxfId="14931" priority="864">
      <formula>AND($H11&lt;&gt;"",$I11&lt;&gt;"",$J11&lt;&gt;"")</formula>
    </cfRule>
    <cfRule type="expression" dxfId="14930" priority="865">
      <formula>AND($H11&lt;&gt;"",$I11&lt;&gt;"",$J11="")</formula>
    </cfRule>
    <cfRule type="expression" dxfId="14929" priority="866">
      <formula>AND($H11&lt;&gt;"",$I11="",$J11="")</formula>
    </cfRule>
  </conditionalFormatting>
  <conditionalFormatting sqref="H14:J17">
    <cfRule type="expression" dxfId="14928" priority="861">
      <formula>AND($H14&lt;&gt;"",$I14&lt;&gt;"",$J14&lt;&gt;"")</formula>
    </cfRule>
    <cfRule type="expression" dxfId="14927" priority="862">
      <formula>AND($H14&lt;&gt;"",$I14&lt;&gt;"",$J14="")</formula>
    </cfRule>
    <cfRule type="expression" dxfId="14926" priority="863">
      <formula>AND($H14&lt;&gt;"",$I14="",$J14="")</formula>
    </cfRule>
  </conditionalFormatting>
  <conditionalFormatting sqref="X14:Z17 U14:U17">
    <cfRule type="expression" dxfId="14925" priority="858">
      <formula>AND($H14&lt;&gt;"",$I14&lt;&gt;"",$J14&lt;&gt;"")</formula>
    </cfRule>
    <cfRule type="expression" dxfId="14924" priority="859">
      <formula>AND($H14&lt;&gt;"",$I14&lt;&gt;"",$J14="")</formula>
    </cfRule>
    <cfRule type="expression" dxfId="14923" priority="860">
      <formula>AND($H14&lt;&gt;"",$I14="",$J14="")</formula>
    </cfRule>
  </conditionalFormatting>
  <conditionalFormatting sqref="H11:H13 H27">
    <cfRule type="expression" dxfId="14922" priority="878">
      <formula>AND($H11&lt;&gt;"",$I11&lt;&gt;"")</formula>
    </cfRule>
  </conditionalFormatting>
  <conditionalFormatting sqref="I11:I13 I27">
    <cfRule type="expression" dxfId="14921" priority="877">
      <formula>AND($I11&lt;&gt;"",$J11&lt;&gt;"")</formula>
    </cfRule>
  </conditionalFormatting>
  <conditionalFormatting sqref="A11:A13 A27">
    <cfRule type="containsBlanks" dxfId="14920" priority="876">
      <formula>LEN(TRIM(A11))=0</formula>
    </cfRule>
  </conditionalFormatting>
  <conditionalFormatting sqref="AC11:AD11 AC13:AD13 AC27:AD27">
    <cfRule type="expression" dxfId="14919" priority="870">
      <formula>AND($H11&lt;&gt;"",$I11&lt;&gt;"",$J11&lt;&gt;"")</formula>
    </cfRule>
    <cfRule type="expression" dxfId="14918" priority="871">
      <formula>AND($H11&lt;&gt;"",$I11&lt;&gt;"",$J11="")</formula>
    </cfRule>
    <cfRule type="expression" dxfId="14917" priority="872">
      <formula>AND($H11&lt;&gt;"",$I11="",$J11="")</formula>
    </cfRule>
  </conditionalFormatting>
  <conditionalFormatting sqref="H30:J31 H34:J34">
    <cfRule type="expression" dxfId="14916" priority="793">
      <formula>AND($H30&lt;&gt;"",$I30&lt;&gt;"",$J30&lt;&gt;"")</formula>
    </cfRule>
    <cfRule type="expression" dxfId="14915" priority="794">
      <formula>AND($H30&lt;&gt;"",$I30&lt;&gt;"",$J30="")</formula>
    </cfRule>
    <cfRule type="expression" dxfId="14914" priority="795">
      <formula>AND($H30&lt;&gt;"",$I30="",$J30="")</formula>
    </cfRule>
  </conditionalFormatting>
  <conditionalFormatting sqref="X30:Z30 X34:Z34 X31:AG31 U30:U31 U34">
    <cfRule type="expression" dxfId="14913" priority="790">
      <formula>AND($H30&lt;&gt;"",$I30&lt;&gt;"",$J30&lt;&gt;"")</formula>
    </cfRule>
    <cfRule type="expression" dxfId="14912" priority="791">
      <formula>AND($H30&lt;&gt;"",$I30&lt;&gt;"",$J30="")</formula>
    </cfRule>
    <cfRule type="expression" dxfId="14911" priority="792">
      <formula>AND($H30&lt;&gt;"",$I30="",$J30="")</formula>
    </cfRule>
  </conditionalFormatting>
  <conditionalFormatting sqref="H30:H31 H34">
    <cfRule type="expression" dxfId="14910" priority="789">
      <formula>AND($H30&lt;&gt;"",$I30&lt;&gt;"")</formula>
    </cfRule>
  </conditionalFormatting>
  <conditionalFormatting sqref="I30:I31 I34">
    <cfRule type="expression" dxfId="14909" priority="788">
      <formula>AND($I30&lt;&gt;"",$J30&lt;&gt;"")</formula>
    </cfRule>
  </conditionalFormatting>
  <conditionalFormatting sqref="A30:A31 A34">
    <cfRule type="containsBlanks" dxfId="14908" priority="787">
      <formula>LEN(TRIM(A30))=0</formula>
    </cfRule>
  </conditionalFormatting>
  <conditionalFormatting sqref="AA30:AB30 AA34:AB34">
    <cfRule type="expression" dxfId="14907" priority="784">
      <formula>AND($H30&lt;&gt;"",$I30&lt;&gt;"",$J30&lt;&gt;"")</formula>
    </cfRule>
    <cfRule type="expression" dxfId="14906" priority="785">
      <formula>AND($H30&lt;&gt;"",$I30&lt;&gt;"",$J30="")</formula>
    </cfRule>
    <cfRule type="expression" dxfId="14905" priority="786">
      <formula>AND($H30&lt;&gt;"",$I30="",$J30="")</formula>
    </cfRule>
  </conditionalFormatting>
  <conditionalFormatting sqref="AI30:AI31 AI34">
    <cfRule type="expression" dxfId="14904" priority="775">
      <formula>AND($H30&lt;&gt;"",$I30&lt;&gt;"",$J30&lt;&gt;"")</formula>
    </cfRule>
    <cfRule type="expression" dxfId="14903" priority="776">
      <formula>AND($H30&lt;&gt;"",$I30&lt;&gt;"",$J30="")</formula>
    </cfRule>
    <cfRule type="expression" dxfId="14902" priority="777">
      <formula>AND($H30&lt;&gt;"",$I30="",$J30="")</formula>
    </cfRule>
  </conditionalFormatting>
  <conditionalFormatting sqref="AA14:AB17">
    <cfRule type="expression" dxfId="14901" priority="852">
      <formula>AND($H14&lt;&gt;"",$I14&lt;&gt;"",$J14&lt;&gt;"")</formula>
    </cfRule>
    <cfRule type="expression" dxfId="14900" priority="853">
      <formula>AND($H14&lt;&gt;"",$I14&lt;&gt;"",$J14="")</formula>
    </cfRule>
    <cfRule type="expression" dxfId="14899" priority="854">
      <formula>AND($H14&lt;&gt;"",$I14="",$J14="")</formula>
    </cfRule>
  </conditionalFormatting>
  <conditionalFormatting sqref="AE14:AH17">
    <cfRule type="expression" dxfId="14898" priority="846">
      <formula>AND($H14&lt;&gt;"",$I14&lt;&gt;"",$J14&lt;&gt;"")</formula>
    </cfRule>
    <cfRule type="expression" dxfId="14897" priority="847">
      <formula>AND($H14&lt;&gt;"",$I14&lt;&gt;"",$J14="")</formula>
    </cfRule>
    <cfRule type="expression" dxfId="14896" priority="848">
      <formula>AND($H14&lt;&gt;"",$I14="",$J14="")</formula>
    </cfRule>
  </conditionalFormatting>
  <conditionalFormatting sqref="AI14:AI17">
    <cfRule type="expression" dxfId="14895" priority="843">
      <formula>AND($H14&lt;&gt;"",$I14&lt;&gt;"",$J14&lt;&gt;"")</formula>
    </cfRule>
    <cfRule type="expression" dxfId="14894" priority="844">
      <formula>AND($H14&lt;&gt;"",$I14&lt;&gt;"",$J14="")</formula>
    </cfRule>
    <cfRule type="expression" dxfId="14893" priority="845">
      <formula>AND($H14&lt;&gt;"",$I14="",$J14="")</formula>
    </cfRule>
  </conditionalFormatting>
  <conditionalFormatting sqref="H14:H17">
    <cfRule type="expression" dxfId="14892" priority="857">
      <formula>AND($H14&lt;&gt;"",$I14&lt;&gt;"")</formula>
    </cfRule>
  </conditionalFormatting>
  <conditionalFormatting sqref="I14:I17">
    <cfRule type="expression" dxfId="14891" priority="856">
      <formula>AND($I14&lt;&gt;"",$J14&lt;&gt;"")</formula>
    </cfRule>
  </conditionalFormatting>
  <conditionalFormatting sqref="A14:A17">
    <cfRule type="containsBlanks" dxfId="14890" priority="855">
      <formula>LEN(TRIM(A14))=0</formula>
    </cfRule>
  </conditionalFormatting>
  <conditionalFormatting sqref="AC14:AD17">
    <cfRule type="expression" dxfId="14889" priority="849">
      <formula>AND($H14&lt;&gt;"",$I14&lt;&gt;"",$J14&lt;&gt;"")</formula>
    </cfRule>
    <cfRule type="expression" dxfId="14888" priority="850">
      <formula>AND($H14&lt;&gt;"",$I14&lt;&gt;"",$J14="")</formula>
    </cfRule>
    <cfRule type="expression" dxfId="14887" priority="851">
      <formula>AND($H14&lt;&gt;"",$I14="",$J14="")</formula>
    </cfRule>
  </conditionalFormatting>
  <conditionalFormatting sqref="H36:J36 U36 X36:AI36 X41:AI42 U41:U42 H41:J42">
    <cfRule type="expression" dxfId="14886" priority="819">
      <formula>AND($H36&lt;&gt;"",$I36&lt;&gt;"",$J36&lt;&gt;"")</formula>
    </cfRule>
    <cfRule type="expression" dxfId="14885" priority="820">
      <formula>AND($H36&lt;&gt;"",$I36&lt;&gt;"",$J36="")</formula>
    </cfRule>
    <cfRule type="expression" dxfId="14884" priority="821">
      <formula>AND($H36&lt;&gt;"",$I36="",$J36="")</formula>
    </cfRule>
  </conditionalFormatting>
  <conditionalFormatting sqref="H36 H41:H42">
    <cfRule type="expression" dxfId="14883" priority="818">
      <formula>AND($H36&lt;&gt;"",$I36&lt;&gt;"")</formula>
    </cfRule>
  </conditionalFormatting>
  <conditionalFormatting sqref="I36 I41:I42">
    <cfRule type="expression" dxfId="14882" priority="817">
      <formula>AND($I36&lt;&gt;"",$J36&lt;&gt;"")</formula>
    </cfRule>
  </conditionalFormatting>
  <conditionalFormatting sqref="AC30:AD30 AC34:AD34">
    <cfRule type="expression" dxfId="14881" priority="781">
      <formula>AND($H30&lt;&gt;"",$I30&lt;&gt;"",$J30&lt;&gt;"")</formula>
    </cfRule>
    <cfRule type="expression" dxfId="14880" priority="782">
      <formula>AND($H30&lt;&gt;"",$I30&lt;&gt;"",$J30="")</formula>
    </cfRule>
    <cfRule type="expression" dxfId="14879" priority="783">
      <formula>AND($H30&lt;&gt;"",$I30="",$J30="")</formula>
    </cfRule>
  </conditionalFormatting>
  <conditionalFormatting sqref="AE30:AH30 AE34:AH34 AH31">
    <cfRule type="expression" dxfId="14878" priority="778">
      <formula>AND($H30&lt;&gt;"",$I30&lt;&gt;"",$J30&lt;&gt;"")</formula>
    </cfRule>
    <cfRule type="expression" dxfId="14877" priority="779">
      <formula>AND($H30&lt;&gt;"",$I30&lt;&gt;"",$J30="")</formula>
    </cfRule>
    <cfRule type="expression" dxfId="14876" priority="780">
      <formula>AND($H30&lt;&gt;"",$I30="",$J30="")</formula>
    </cfRule>
  </conditionalFormatting>
  <conditionalFormatting sqref="A36 A41:A42">
    <cfRule type="containsBlanks" dxfId="14875" priority="774">
      <formula>LEN(TRIM(A36))=0</formula>
    </cfRule>
  </conditionalFormatting>
  <conditionalFormatting sqref="AJ11:CF13 AJ27:CF27">
    <cfRule type="expression" dxfId="14874" priority="716">
      <formula>AND($H11&lt;&gt;"",$I11&lt;&gt;"",$J11&lt;&gt;"")</formula>
    </cfRule>
    <cfRule type="expression" dxfId="14873" priority="717">
      <formula>AND($H11&lt;&gt;"",$I11&lt;&gt;"",$J11="")</formula>
    </cfRule>
    <cfRule type="expression" dxfId="14872" priority="718">
      <formula>AND($H11&lt;&gt;"",$I11="",$J11="")</formula>
    </cfRule>
  </conditionalFormatting>
  <conditionalFormatting sqref="AJ14:CF17">
    <cfRule type="expression" dxfId="14871" priority="713">
      <formula>AND($H14&lt;&gt;"",$I14&lt;&gt;"",$J14&lt;&gt;"")</formula>
    </cfRule>
    <cfRule type="expression" dxfId="14870" priority="714">
      <formula>AND($H14&lt;&gt;"",$I14&lt;&gt;"",$J14="")</formula>
    </cfRule>
    <cfRule type="expression" dxfId="14869" priority="715">
      <formula>AND($H14&lt;&gt;"",$I14="",$J14="")</formula>
    </cfRule>
  </conditionalFormatting>
  <conditionalFormatting sqref="AJ30:CF31 AJ34:CF34">
    <cfRule type="expression" dxfId="14868" priority="701">
      <formula>AND($H30&lt;&gt;"",$I30&lt;&gt;"",$J30&lt;&gt;"")</formula>
    </cfRule>
    <cfRule type="expression" dxfId="14867" priority="702">
      <formula>AND($H30&lt;&gt;"",$I30&lt;&gt;"",$J30="")</formula>
    </cfRule>
    <cfRule type="expression" dxfId="14866" priority="703">
      <formula>AND($H30&lt;&gt;"",$I30="",$J30="")</formula>
    </cfRule>
  </conditionalFormatting>
  <conditionalFormatting sqref="AJ36:CF36 AJ41:CF42">
    <cfRule type="expression" dxfId="14865" priority="707">
      <formula>AND($H36&lt;&gt;"",$I36&lt;&gt;"",$J36&lt;&gt;"")</formula>
    </cfRule>
    <cfRule type="expression" dxfId="14864" priority="708">
      <formula>AND($H36&lt;&gt;"",$I36&lt;&gt;"",$J36="")</formula>
    </cfRule>
    <cfRule type="expression" dxfId="14863" priority="709">
      <formula>AND($H36&lt;&gt;"",$I36="",$J36="")</formula>
    </cfRule>
  </conditionalFormatting>
  <conditionalFormatting sqref="AJ4:CF4">
    <cfRule type="containsBlanks" dxfId="14862" priority="741">
      <formula>LEN(TRIM(AJ4))=0</formula>
    </cfRule>
  </conditionalFormatting>
  <conditionalFormatting sqref="AJ1:CF1">
    <cfRule type="containsBlanks" dxfId="14861" priority="740">
      <formula>LEN(TRIM(AJ1))=0</formula>
    </cfRule>
  </conditionalFormatting>
  <conditionalFormatting sqref="AJ6:CF6">
    <cfRule type="expression" dxfId="14860" priority="737">
      <formula>AND($H6&lt;&gt;"",$I6&lt;&gt;"",$J6&lt;&gt;"")</formula>
    </cfRule>
    <cfRule type="expression" dxfId="14859" priority="738">
      <formula>AND($H6&lt;&gt;"",$I6&lt;&gt;"",$J6="")</formula>
    </cfRule>
    <cfRule type="expression" dxfId="14858" priority="739">
      <formula>AND($H6&lt;&gt;"",$I6="",$J6="")</formula>
    </cfRule>
  </conditionalFormatting>
  <conditionalFormatting sqref="AJ28:CF28">
    <cfRule type="expression" dxfId="14857" priority="734">
      <formula>AND($H28&lt;&gt;"",$I28&lt;&gt;"",$J28&lt;&gt;"")</formula>
    </cfRule>
    <cfRule type="expression" dxfId="14856" priority="735">
      <formula>AND($H28&lt;&gt;"",$I28&lt;&gt;"",$J28="")</formula>
    </cfRule>
    <cfRule type="expression" dxfId="14855" priority="736">
      <formula>AND($H28&lt;&gt;"",$I28="",$J28="")</formula>
    </cfRule>
  </conditionalFormatting>
  <conditionalFormatting sqref="AJ29:CF29">
    <cfRule type="expression" dxfId="14854" priority="731">
      <formula>AND($H29&lt;&gt;"",$I29&lt;&gt;"",$J29&lt;&gt;"")</formula>
    </cfRule>
    <cfRule type="expression" dxfId="14853" priority="732">
      <formula>AND($H29&lt;&gt;"",$I29&lt;&gt;"",$J29="")</formula>
    </cfRule>
    <cfRule type="expression" dxfId="14852" priority="733">
      <formula>AND($H29&lt;&gt;"",$I29="",$J29="")</formula>
    </cfRule>
  </conditionalFormatting>
  <conditionalFormatting sqref="AJ54:CF54">
    <cfRule type="expression" dxfId="14851" priority="704">
      <formula>AND($H54&lt;&gt;"",$I54&lt;&gt;"",$J54&lt;&gt;"")</formula>
    </cfRule>
    <cfRule type="expression" dxfId="14850" priority="705">
      <formula>AND($H54&lt;&gt;"",$I54&lt;&gt;"",$J54="")</formula>
    </cfRule>
    <cfRule type="expression" dxfId="14849" priority="706">
      <formula>AND($H54&lt;&gt;"",$I54="",$J54="")</formula>
    </cfRule>
  </conditionalFormatting>
  <conditionalFormatting sqref="H18:J18">
    <cfRule type="expression" dxfId="14848" priority="265">
      <formula>AND($H18&lt;&gt;"",$I18&lt;&gt;"",$J18&lt;&gt;"")</formula>
    </cfRule>
    <cfRule type="expression" dxfId="14847" priority="266">
      <formula>AND($H18&lt;&gt;"",$I18&lt;&gt;"",$J18="")</formula>
    </cfRule>
    <cfRule type="expression" dxfId="14846" priority="267">
      <formula>AND($H18&lt;&gt;"",$I18="",$J18="")</formula>
    </cfRule>
  </conditionalFormatting>
  <conditionalFormatting sqref="X18:Z18 U18">
    <cfRule type="expression" dxfId="14845" priority="262">
      <formula>AND($H18&lt;&gt;"",$I18&lt;&gt;"",$J18&lt;&gt;"")</formula>
    </cfRule>
    <cfRule type="expression" dxfId="14844" priority="263">
      <formula>AND($H18&lt;&gt;"",$I18&lt;&gt;"",$J18="")</formula>
    </cfRule>
    <cfRule type="expression" dxfId="14843" priority="264">
      <formula>AND($H18&lt;&gt;"",$I18="",$J18="")</formula>
    </cfRule>
  </conditionalFormatting>
  <conditionalFormatting sqref="H18">
    <cfRule type="expression" dxfId="14842" priority="261">
      <formula>AND($H18&lt;&gt;"",$I18&lt;&gt;"")</formula>
    </cfRule>
  </conditionalFormatting>
  <conditionalFormatting sqref="I18">
    <cfRule type="expression" dxfId="14841" priority="260">
      <formula>AND($I18&lt;&gt;"",$J18&lt;&gt;"")</formula>
    </cfRule>
  </conditionalFormatting>
  <conditionalFormatting sqref="A18">
    <cfRule type="containsBlanks" dxfId="14840" priority="259">
      <formula>LEN(TRIM(A18))=0</formula>
    </cfRule>
  </conditionalFormatting>
  <conditionalFormatting sqref="AA18:AB18">
    <cfRule type="expression" dxfId="14839" priority="256">
      <formula>AND($H18&lt;&gt;"",$I18&lt;&gt;"",$J18&lt;&gt;"")</formula>
    </cfRule>
    <cfRule type="expression" dxfId="14838" priority="257">
      <formula>AND($H18&lt;&gt;"",$I18&lt;&gt;"",$J18="")</formula>
    </cfRule>
    <cfRule type="expression" dxfId="14837" priority="258">
      <formula>AND($H18&lt;&gt;"",$I18="",$J18="")</formula>
    </cfRule>
  </conditionalFormatting>
  <conditionalFormatting sqref="AI18">
    <cfRule type="expression" dxfId="14836" priority="247">
      <formula>AND($H18&lt;&gt;"",$I18&lt;&gt;"",$J18&lt;&gt;"")</formula>
    </cfRule>
    <cfRule type="expression" dxfId="14835" priority="248">
      <formula>AND($H18&lt;&gt;"",$I18&lt;&gt;"",$J18="")</formula>
    </cfRule>
    <cfRule type="expression" dxfId="14834" priority="249">
      <formula>AND($H18&lt;&gt;"",$I18="",$J18="")</formula>
    </cfRule>
  </conditionalFormatting>
  <conditionalFormatting sqref="AC18:AD18">
    <cfRule type="expression" dxfId="14833" priority="253">
      <formula>AND($H18&lt;&gt;"",$I18&lt;&gt;"",$J18&lt;&gt;"")</formula>
    </cfRule>
    <cfRule type="expression" dxfId="14832" priority="254">
      <formula>AND($H18&lt;&gt;"",$I18&lt;&gt;"",$J18="")</formula>
    </cfRule>
    <cfRule type="expression" dxfId="14831" priority="255">
      <formula>AND($H18&lt;&gt;"",$I18="",$J18="")</formula>
    </cfRule>
  </conditionalFormatting>
  <conditionalFormatting sqref="AE18:AH18">
    <cfRule type="expression" dxfId="14830" priority="250">
      <formula>AND($H18&lt;&gt;"",$I18&lt;&gt;"",$J18&lt;&gt;"")</formula>
    </cfRule>
    <cfRule type="expression" dxfId="14829" priority="251">
      <formula>AND($H18&lt;&gt;"",$I18&lt;&gt;"",$J18="")</formula>
    </cfRule>
    <cfRule type="expression" dxfId="14828" priority="252">
      <formula>AND($H18&lt;&gt;"",$I18="",$J18="")</formula>
    </cfRule>
  </conditionalFormatting>
  <conditionalFormatting sqref="AJ18:CF18">
    <cfRule type="expression" dxfId="14827" priority="244">
      <formula>AND($H18&lt;&gt;"",$I18&lt;&gt;"",$J18&lt;&gt;"")</formula>
    </cfRule>
    <cfRule type="expression" dxfId="14826" priority="245">
      <formula>AND($H18&lt;&gt;"",$I18&lt;&gt;"",$J18="")</formula>
    </cfRule>
    <cfRule type="expression" dxfId="14825" priority="246">
      <formula>AND($H18&lt;&gt;"",$I18="",$J18="")</formula>
    </cfRule>
  </conditionalFormatting>
  <conditionalFormatting sqref="AJ19:CF24">
    <cfRule type="expression" dxfId="14824" priority="220">
      <formula>AND($H19&lt;&gt;"",$I19&lt;&gt;"",$J19&lt;&gt;"")</formula>
    </cfRule>
    <cfRule type="expression" dxfId="14823" priority="221">
      <formula>AND($H19&lt;&gt;"",$I19&lt;&gt;"",$J19="")</formula>
    </cfRule>
    <cfRule type="expression" dxfId="14822" priority="222">
      <formula>AND($H19&lt;&gt;"",$I19="",$J19="")</formula>
    </cfRule>
  </conditionalFormatting>
  <conditionalFormatting sqref="H19:J24">
    <cfRule type="expression" dxfId="14821" priority="241">
      <formula>AND($H19&lt;&gt;"",$I19&lt;&gt;"",$J19&lt;&gt;"")</formula>
    </cfRule>
    <cfRule type="expression" dxfId="14820" priority="242">
      <formula>AND($H19&lt;&gt;"",$I19&lt;&gt;"",$J19="")</formula>
    </cfRule>
    <cfRule type="expression" dxfId="14819" priority="243">
      <formula>AND($H19&lt;&gt;"",$I19="",$J19="")</formula>
    </cfRule>
  </conditionalFormatting>
  <conditionalFormatting sqref="X19:Z24 U19:U24">
    <cfRule type="expression" dxfId="14818" priority="238">
      <formula>AND($H19&lt;&gt;"",$I19&lt;&gt;"",$J19&lt;&gt;"")</formula>
    </cfRule>
    <cfRule type="expression" dxfId="14817" priority="239">
      <formula>AND($H19&lt;&gt;"",$I19&lt;&gt;"",$J19="")</formula>
    </cfRule>
    <cfRule type="expression" dxfId="14816" priority="240">
      <formula>AND($H19&lt;&gt;"",$I19="",$J19="")</formula>
    </cfRule>
  </conditionalFormatting>
  <conditionalFormatting sqref="H19:H24">
    <cfRule type="expression" dxfId="14815" priority="237">
      <formula>AND($H19&lt;&gt;"",$I19&lt;&gt;"")</formula>
    </cfRule>
  </conditionalFormatting>
  <conditionalFormatting sqref="I19:I24">
    <cfRule type="expression" dxfId="14814" priority="236">
      <formula>AND($I19&lt;&gt;"",$J19&lt;&gt;"")</formula>
    </cfRule>
  </conditionalFormatting>
  <conditionalFormatting sqref="A19:A24">
    <cfRule type="containsBlanks" dxfId="14813" priority="235">
      <formula>LEN(TRIM(A19))=0</formula>
    </cfRule>
  </conditionalFormatting>
  <conditionalFormatting sqref="AA19:AB24">
    <cfRule type="expression" dxfId="14812" priority="232">
      <formula>AND($H19&lt;&gt;"",$I19&lt;&gt;"",$J19&lt;&gt;"")</formula>
    </cfRule>
    <cfRule type="expression" dxfId="14811" priority="233">
      <formula>AND($H19&lt;&gt;"",$I19&lt;&gt;"",$J19="")</formula>
    </cfRule>
    <cfRule type="expression" dxfId="14810" priority="234">
      <formula>AND($H19&lt;&gt;"",$I19="",$J19="")</formula>
    </cfRule>
  </conditionalFormatting>
  <conditionalFormatting sqref="AC19:AD24">
    <cfRule type="expression" dxfId="14809" priority="229">
      <formula>AND($H19&lt;&gt;"",$I19&lt;&gt;"",$J19&lt;&gt;"")</formula>
    </cfRule>
    <cfRule type="expression" dxfId="14808" priority="230">
      <formula>AND($H19&lt;&gt;"",$I19&lt;&gt;"",$J19="")</formula>
    </cfRule>
    <cfRule type="expression" dxfId="14807" priority="231">
      <formula>AND($H19&lt;&gt;"",$I19="",$J19="")</formula>
    </cfRule>
  </conditionalFormatting>
  <conditionalFormatting sqref="AE19:AH24">
    <cfRule type="expression" dxfId="14806" priority="226">
      <formula>AND($H19&lt;&gt;"",$I19&lt;&gt;"",$J19&lt;&gt;"")</formula>
    </cfRule>
    <cfRule type="expression" dxfId="14805" priority="227">
      <formula>AND($H19&lt;&gt;"",$I19&lt;&gt;"",$J19="")</formula>
    </cfRule>
    <cfRule type="expression" dxfId="14804" priority="228">
      <formula>AND($H19&lt;&gt;"",$I19="",$J19="")</formula>
    </cfRule>
  </conditionalFormatting>
  <conditionalFormatting sqref="AI19:AI24">
    <cfRule type="expression" dxfId="14803" priority="223">
      <formula>AND($H19&lt;&gt;"",$I19&lt;&gt;"",$J19&lt;&gt;"")</formula>
    </cfRule>
    <cfRule type="expression" dxfId="14802" priority="224">
      <formula>AND($H19&lt;&gt;"",$I19&lt;&gt;"",$J19="")</formula>
    </cfRule>
    <cfRule type="expression" dxfId="14801" priority="225">
      <formula>AND($H19&lt;&gt;"",$I19="",$J19="")</formula>
    </cfRule>
  </conditionalFormatting>
  <conditionalFormatting sqref="H43:J43 U43 X43:AI43">
    <cfRule type="expression" dxfId="14800" priority="217">
      <formula>AND($H43&lt;&gt;"",$I43&lt;&gt;"",$J43&lt;&gt;"")</formula>
    </cfRule>
    <cfRule type="expression" dxfId="14799" priority="218">
      <formula>AND($H43&lt;&gt;"",$I43&lt;&gt;"",$J43="")</formula>
    </cfRule>
    <cfRule type="expression" dxfId="14798" priority="219">
      <formula>AND($H43&lt;&gt;"",$I43="",$J43="")</formula>
    </cfRule>
  </conditionalFormatting>
  <conditionalFormatting sqref="H43">
    <cfRule type="expression" dxfId="14797" priority="216">
      <formula>AND($H43&lt;&gt;"",$I43&lt;&gt;"")</formula>
    </cfRule>
  </conditionalFormatting>
  <conditionalFormatting sqref="I43">
    <cfRule type="expression" dxfId="14796" priority="215">
      <formula>AND($I43&lt;&gt;"",$J43&lt;&gt;"")</formula>
    </cfRule>
  </conditionalFormatting>
  <conditionalFormatting sqref="A43">
    <cfRule type="containsBlanks" dxfId="14795" priority="214">
      <formula>LEN(TRIM(A43))=0</formula>
    </cfRule>
  </conditionalFormatting>
  <conditionalFormatting sqref="AJ43:CF43">
    <cfRule type="expression" dxfId="14794" priority="211">
      <formula>AND($H43&lt;&gt;"",$I43&lt;&gt;"",$J43&lt;&gt;"")</formula>
    </cfRule>
    <cfRule type="expression" dxfId="14793" priority="212">
      <formula>AND($H43&lt;&gt;"",$I43&lt;&gt;"",$J43="")</formula>
    </cfRule>
    <cfRule type="expression" dxfId="14792" priority="213">
      <formula>AND($H43&lt;&gt;"",$I43="",$J43="")</formula>
    </cfRule>
  </conditionalFormatting>
  <conditionalFormatting sqref="H32:J32">
    <cfRule type="expression" dxfId="14791" priority="208">
      <formula>AND($H32&lt;&gt;"",$I32&lt;&gt;"",$J32&lt;&gt;"")</formula>
    </cfRule>
    <cfRule type="expression" dxfId="14790" priority="209">
      <formula>AND($H32&lt;&gt;"",$I32&lt;&gt;"",$J32="")</formula>
    </cfRule>
    <cfRule type="expression" dxfId="14789" priority="210">
      <formula>AND($H32&lt;&gt;"",$I32="",$J32="")</formula>
    </cfRule>
  </conditionalFormatting>
  <conditionalFormatting sqref="X32:Z32 U32">
    <cfRule type="expression" dxfId="14788" priority="205">
      <formula>AND($H32&lt;&gt;"",$I32&lt;&gt;"",$J32&lt;&gt;"")</formula>
    </cfRule>
    <cfRule type="expression" dxfId="14787" priority="206">
      <formula>AND($H32&lt;&gt;"",$I32&lt;&gt;"",$J32="")</formula>
    </cfRule>
    <cfRule type="expression" dxfId="14786" priority="207">
      <formula>AND($H32&lt;&gt;"",$I32="",$J32="")</formula>
    </cfRule>
  </conditionalFormatting>
  <conditionalFormatting sqref="H32">
    <cfRule type="expression" dxfId="14785" priority="204">
      <formula>AND($H32&lt;&gt;"",$I32&lt;&gt;"")</formula>
    </cfRule>
  </conditionalFormatting>
  <conditionalFormatting sqref="I32">
    <cfRule type="expression" dxfId="14784" priority="203">
      <formula>AND($I32&lt;&gt;"",$J32&lt;&gt;"")</formula>
    </cfRule>
  </conditionalFormatting>
  <conditionalFormatting sqref="A32">
    <cfRule type="containsBlanks" dxfId="14783" priority="202">
      <formula>LEN(TRIM(A32))=0</formula>
    </cfRule>
  </conditionalFormatting>
  <conditionalFormatting sqref="AA32:AB32">
    <cfRule type="expression" dxfId="14782" priority="199">
      <formula>AND($H32&lt;&gt;"",$I32&lt;&gt;"",$J32&lt;&gt;"")</formula>
    </cfRule>
    <cfRule type="expression" dxfId="14781" priority="200">
      <formula>AND($H32&lt;&gt;"",$I32&lt;&gt;"",$J32="")</formula>
    </cfRule>
    <cfRule type="expression" dxfId="14780" priority="201">
      <formula>AND($H32&lt;&gt;"",$I32="",$J32="")</formula>
    </cfRule>
  </conditionalFormatting>
  <conditionalFormatting sqref="AI32">
    <cfRule type="expression" dxfId="14779" priority="190">
      <formula>AND($H32&lt;&gt;"",$I32&lt;&gt;"",$J32&lt;&gt;"")</formula>
    </cfRule>
    <cfRule type="expression" dxfId="14778" priority="191">
      <formula>AND($H32&lt;&gt;"",$I32&lt;&gt;"",$J32="")</formula>
    </cfRule>
    <cfRule type="expression" dxfId="14777" priority="192">
      <formula>AND($H32&lt;&gt;"",$I32="",$J32="")</formula>
    </cfRule>
  </conditionalFormatting>
  <conditionalFormatting sqref="AC32:AD32">
    <cfRule type="expression" dxfId="14776" priority="196">
      <formula>AND($H32&lt;&gt;"",$I32&lt;&gt;"",$J32&lt;&gt;"")</formula>
    </cfRule>
    <cfRule type="expression" dxfId="14775" priority="197">
      <formula>AND($H32&lt;&gt;"",$I32&lt;&gt;"",$J32="")</formula>
    </cfRule>
    <cfRule type="expression" dxfId="14774" priority="198">
      <formula>AND($H32&lt;&gt;"",$I32="",$J32="")</formula>
    </cfRule>
  </conditionalFormatting>
  <conditionalFormatting sqref="AE32:AH32">
    <cfRule type="expression" dxfId="14773" priority="193">
      <formula>AND($H32&lt;&gt;"",$I32&lt;&gt;"",$J32&lt;&gt;"")</formula>
    </cfRule>
    <cfRule type="expression" dxfId="14772" priority="194">
      <formula>AND($H32&lt;&gt;"",$I32&lt;&gt;"",$J32="")</formula>
    </cfRule>
    <cfRule type="expression" dxfId="14771" priority="195">
      <formula>AND($H32&lt;&gt;"",$I32="",$J32="")</formula>
    </cfRule>
  </conditionalFormatting>
  <conditionalFormatting sqref="AJ32:CF32">
    <cfRule type="expression" dxfId="14770" priority="187">
      <formula>AND($H32&lt;&gt;"",$I32&lt;&gt;"",$J32&lt;&gt;"")</formula>
    </cfRule>
    <cfRule type="expression" dxfId="14769" priority="188">
      <formula>AND($H32&lt;&gt;"",$I32&lt;&gt;"",$J32="")</formula>
    </cfRule>
    <cfRule type="expression" dxfId="14768" priority="189">
      <formula>AND($H32&lt;&gt;"",$I32="",$J32="")</formula>
    </cfRule>
  </conditionalFormatting>
  <conditionalFormatting sqref="H33:J33">
    <cfRule type="expression" dxfId="14767" priority="184">
      <formula>AND($H33&lt;&gt;"",$I33&lt;&gt;"",$J33&lt;&gt;"")</formula>
    </cfRule>
    <cfRule type="expression" dxfId="14766" priority="185">
      <formula>AND($H33&lt;&gt;"",$I33&lt;&gt;"",$J33="")</formula>
    </cfRule>
    <cfRule type="expression" dxfId="14765" priority="186">
      <formula>AND($H33&lt;&gt;"",$I33="",$J33="")</formula>
    </cfRule>
  </conditionalFormatting>
  <conditionalFormatting sqref="X33:Z33 U33">
    <cfRule type="expression" dxfId="14764" priority="181">
      <formula>AND($H33&lt;&gt;"",$I33&lt;&gt;"",$J33&lt;&gt;"")</formula>
    </cfRule>
    <cfRule type="expression" dxfId="14763" priority="182">
      <formula>AND($H33&lt;&gt;"",$I33&lt;&gt;"",$J33="")</formula>
    </cfRule>
    <cfRule type="expression" dxfId="14762" priority="183">
      <formula>AND($H33&lt;&gt;"",$I33="",$J33="")</formula>
    </cfRule>
  </conditionalFormatting>
  <conditionalFormatting sqref="H33">
    <cfRule type="expression" dxfId="14761" priority="180">
      <formula>AND($H33&lt;&gt;"",$I33&lt;&gt;"")</formula>
    </cfRule>
  </conditionalFormatting>
  <conditionalFormatting sqref="I33">
    <cfRule type="expression" dxfId="14760" priority="179">
      <formula>AND($I33&lt;&gt;"",$J33&lt;&gt;"")</formula>
    </cfRule>
  </conditionalFormatting>
  <conditionalFormatting sqref="A33">
    <cfRule type="containsBlanks" dxfId="14759" priority="178">
      <formula>LEN(TRIM(A33))=0</formula>
    </cfRule>
  </conditionalFormatting>
  <conditionalFormatting sqref="AA33:AB33">
    <cfRule type="expression" dxfId="14758" priority="175">
      <formula>AND($H33&lt;&gt;"",$I33&lt;&gt;"",$J33&lt;&gt;"")</formula>
    </cfRule>
    <cfRule type="expression" dxfId="14757" priority="176">
      <formula>AND($H33&lt;&gt;"",$I33&lt;&gt;"",$J33="")</formula>
    </cfRule>
    <cfRule type="expression" dxfId="14756" priority="177">
      <formula>AND($H33&lt;&gt;"",$I33="",$J33="")</formula>
    </cfRule>
  </conditionalFormatting>
  <conditionalFormatting sqref="AI33">
    <cfRule type="expression" dxfId="14755" priority="166">
      <formula>AND($H33&lt;&gt;"",$I33&lt;&gt;"",$J33&lt;&gt;"")</formula>
    </cfRule>
    <cfRule type="expression" dxfId="14754" priority="167">
      <formula>AND($H33&lt;&gt;"",$I33&lt;&gt;"",$J33="")</formula>
    </cfRule>
    <cfRule type="expression" dxfId="14753" priority="168">
      <formula>AND($H33&lt;&gt;"",$I33="",$J33="")</formula>
    </cfRule>
  </conditionalFormatting>
  <conditionalFormatting sqref="AC33:AD33">
    <cfRule type="expression" dxfId="14752" priority="172">
      <formula>AND($H33&lt;&gt;"",$I33&lt;&gt;"",$J33&lt;&gt;"")</formula>
    </cfRule>
    <cfRule type="expression" dxfId="14751" priority="173">
      <formula>AND($H33&lt;&gt;"",$I33&lt;&gt;"",$J33="")</formula>
    </cfRule>
    <cfRule type="expression" dxfId="14750" priority="174">
      <formula>AND($H33&lt;&gt;"",$I33="",$J33="")</formula>
    </cfRule>
  </conditionalFormatting>
  <conditionalFormatting sqref="AE33:AH33">
    <cfRule type="expression" dxfId="14749" priority="169">
      <formula>AND($H33&lt;&gt;"",$I33&lt;&gt;"",$J33&lt;&gt;"")</formula>
    </cfRule>
    <cfRule type="expression" dxfId="14748" priority="170">
      <formula>AND($H33&lt;&gt;"",$I33&lt;&gt;"",$J33="")</formula>
    </cfRule>
    <cfRule type="expression" dxfId="14747" priority="171">
      <formula>AND($H33&lt;&gt;"",$I33="",$J33="")</formula>
    </cfRule>
  </conditionalFormatting>
  <conditionalFormatting sqref="AJ33:CF33">
    <cfRule type="expression" dxfId="14746" priority="163">
      <formula>AND($H33&lt;&gt;"",$I33&lt;&gt;"",$J33&lt;&gt;"")</formula>
    </cfRule>
    <cfRule type="expression" dxfId="14745" priority="164">
      <formula>AND($H33&lt;&gt;"",$I33&lt;&gt;"",$J33="")</formula>
    </cfRule>
    <cfRule type="expression" dxfId="14744" priority="165">
      <formula>AND($H33&lt;&gt;"",$I33="",$J33="")</formula>
    </cfRule>
  </conditionalFormatting>
  <conditionalFormatting sqref="H37:J37">
    <cfRule type="expression" dxfId="14743" priority="160">
      <formula>AND($H37&lt;&gt;"",$I37&lt;&gt;"",$J37&lt;&gt;"")</formula>
    </cfRule>
    <cfRule type="expression" dxfId="14742" priority="161">
      <formula>AND($H37&lt;&gt;"",$I37&lt;&gt;"",$J37="")</formula>
    </cfRule>
    <cfRule type="expression" dxfId="14741" priority="162">
      <formula>AND($H37&lt;&gt;"",$I37="",$J37="")</formula>
    </cfRule>
  </conditionalFormatting>
  <conditionalFormatting sqref="X37:Z37 U37">
    <cfRule type="expression" dxfId="14740" priority="157">
      <formula>AND($H37&lt;&gt;"",$I37&lt;&gt;"",$J37&lt;&gt;"")</formula>
    </cfRule>
    <cfRule type="expression" dxfId="14739" priority="158">
      <formula>AND($H37&lt;&gt;"",$I37&lt;&gt;"",$J37="")</formula>
    </cfRule>
    <cfRule type="expression" dxfId="14738" priority="159">
      <formula>AND($H37&lt;&gt;"",$I37="",$J37="")</formula>
    </cfRule>
  </conditionalFormatting>
  <conditionalFormatting sqref="H37">
    <cfRule type="expression" dxfId="14737" priority="156">
      <formula>AND($H37&lt;&gt;"",$I37&lt;&gt;"")</formula>
    </cfRule>
  </conditionalFormatting>
  <conditionalFormatting sqref="I37">
    <cfRule type="expression" dxfId="14736" priority="155">
      <formula>AND($I37&lt;&gt;"",$J37&lt;&gt;"")</formula>
    </cfRule>
  </conditionalFormatting>
  <conditionalFormatting sqref="A37">
    <cfRule type="containsBlanks" dxfId="14735" priority="154">
      <formula>LEN(TRIM(A37))=0</formula>
    </cfRule>
  </conditionalFormatting>
  <conditionalFormatting sqref="AA37:AB37">
    <cfRule type="expression" dxfId="14734" priority="151">
      <formula>AND($H37&lt;&gt;"",$I37&lt;&gt;"",$J37&lt;&gt;"")</formula>
    </cfRule>
    <cfRule type="expression" dxfId="14733" priority="152">
      <formula>AND($H37&lt;&gt;"",$I37&lt;&gt;"",$J37="")</formula>
    </cfRule>
    <cfRule type="expression" dxfId="14732" priority="153">
      <formula>AND($H37&lt;&gt;"",$I37="",$J37="")</formula>
    </cfRule>
  </conditionalFormatting>
  <conditionalFormatting sqref="AI37">
    <cfRule type="expression" dxfId="14731" priority="142">
      <formula>AND($H37&lt;&gt;"",$I37&lt;&gt;"",$J37&lt;&gt;"")</formula>
    </cfRule>
    <cfRule type="expression" dxfId="14730" priority="143">
      <formula>AND($H37&lt;&gt;"",$I37&lt;&gt;"",$J37="")</formula>
    </cfRule>
    <cfRule type="expression" dxfId="14729" priority="144">
      <formula>AND($H37&lt;&gt;"",$I37="",$J37="")</formula>
    </cfRule>
  </conditionalFormatting>
  <conditionalFormatting sqref="AC37:AD37">
    <cfRule type="expression" dxfId="14728" priority="148">
      <formula>AND($H37&lt;&gt;"",$I37&lt;&gt;"",$J37&lt;&gt;"")</formula>
    </cfRule>
    <cfRule type="expression" dxfId="14727" priority="149">
      <formula>AND($H37&lt;&gt;"",$I37&lt;&gt;"",$J37="")</formula>
    </cfRule>
    <cfRule type="expression" dxfId="14726" priority="150">
      <formula>AND($H37&lt;&gt;"",$I37="",$J37="")</formula>
    </cfRule>
  </conditionalFormatting>
  <conditionalFormatting sqref="AE37:AH37">
    <cfRule type="expression" dxfId="14725" priority="145">
      <formula>AND($H37&lt;&gt;"",$I37&lt;&gt;"",$J37&lt;&gt;"")</formula>
    </cfRule>
    <cfRule type="expression" dxfId="14724" priority="146">
      <formula>AND($H37&lt;&gt;"",$I37&lt;&gt;"",$J37="")</formula>
    </cfRule>
    <cfRule type="expression" dxfId="14723" priority="147">
      <formula>AND($H37&lt;&gt;"",$I37="",$J37="")</formula>
    </cfRule>
  </conditionalFormatting>
  <conditionalFormatting sqref="AJ37:CF37">
    <cfRule type="expression" dxfId="14722" priority="139">
      <formula>AND($H37&lt;&gt;"",$I37&lt;&gt;"",$J37&lt;&gt;"")</formula>
    </cfRule>
    <cfRule type="expression" dxfId="14721" priority="140">
      <formula>AND($H37&lt;&gt;"",$I37&lt;&gt;"",$J37="")</formula>
    </cfRule>
    <cfRule type="expression" dxfId="14720" priority="141">
      <formula>AND($H37&lt;&gt;"",$I37="",$J37="")</formula>
    </cfRule>
  </conditionalFormatting>
  <conditionalFormatting sqref="H38:J38">
    <cfRule type="expression" dxfId="14719" priority="136">
      <formula>AND($H38&lt;&gt;"",$I38&lt;&gt;"",$J38&lt;&gt;"")</formula>
    </cfRule>
    <cfRule type="expression" dxfId="14718" priority="137">
      <formula>AND($H38&lt;&gt;"",$I38&lt;&gt;"",$J38="")</formula>
    </cfRule>
    <cfRule type="expression" dxfId="14717" priority="138">
      <formula>AND($H38&lt;&gt;"",$I38="",$J38="")</formula>
    </cfRule>
  </conditionalFormatting>
  <conditionalFormatting sqref="X38:Z38 U38">
    <cfRule type="expression" dxfId="14716" priority="133">
      <formula>AND($H38&lt;&gt;"",$I38&lt;&gt;"",$J38&lt;&gt;"")</formula>
    </cfRule>
    <cfRule type="expression" dxfId="14715" priority="134">
      <formula>AND($H38&lt;&gt;"",$I38&lt;&gt;"",$J38="")</formula>
    </cfRule>
    <cfRule type="expression" dxfId="14714" priority="135">
      <formula>AND($H38&lt;&gt;"",$I38="",$J38="")</formula>
    </cfRule>
  </conditionalFormatting>
  <conditionalFormatting sqref="H38">
    <cfRule type="expression" dxfId="14713" priority="132">
      <formula>AND($H38&lt;&gt;"",$I38&lt;&gt;"")</formula>
    </cfRule>
  </conditionalFormatting>
  <conditionalFormatting sqref="I38">
    <cfRule type="expression" dxfId="14712" priority="131">
      <formula>AND($I38&lt;&gt;"",$J38&lt;&gt;"")</formula>
    </cfRule>
  </conditionalFormatting>
  <conditionalFormatting sqref="A38">
    <cfRule type="containsBlanks" dxfId="14711" priority="130">
      <formula>LEN(TRIM(A38))=0</formula>
    </cfRule>
  </conditionalFormatting>
  <conditionalFormatting sqref="AA38:AB38">
    <cfRule type="expression" dxfId="14710" priority="127">
      <formula>AND($H38&lt;&gt;"",$I38&lt;&gt;"",$J38&lt;&gt;"")</formula>
    </cfRule>
    <cfRule type="expression" dxfId="14709" priority="128">
      <formula>AND($H38&lt;&gt;"",$I38&lt;&gt;"",$J38="")</formula>
    </cfRule>
    <cfRule type="expression" dxfId="14708" priority="129">
      <formula>AND($H38&lt;&gt;"",$I38="",$J38="")</formula>
    </cfRule>
  </conditionalFormatting>
  <conditionalFormatting sqref="AI38">
    <cfRule type="expression" dxfId="14707" priority="118">
      <formula>AND($H38&lt;&gt;"",$I38&lt;&gt;"",$J38&lt;&gt;"")</formula>
    </cfRule>
    <cfRule type="expression" dxfId="14706" priority="119">
      <formula>AND($H38&lt;&gt;"",$I38&lt;&gt;"",$J38="")</formula>
    </cfRule>
    <cfRule type="expression" dxfId="14705" priority="120">
      <formula>AND($H38&lt;&gt;"",$I38="",$J38="")</formula>
    </cfRule>
  </conditionalFormatting>
  <conditionalFormatting sqref="AC38:AD38">
    <cfRule type="expression" dxfId="14704" priority="124">
      <formula>AND($H38&lt;&gt;"",$I38&lt;&gt;"",$J38&lt;&gt;"")</formula>
    </cfRule>
    <cfRule type="expression" dxfId="14703" priority="125">
      <formula>AND($H38&lt;&gt;"",$I38&lt;&gt;"",$J38="")</formula>
    </cfRule>
    <cfRule type="expression" dxfId="14702" priority="126">
      <formula>AND($H38&lt;&gt;"",$I38="",$J38="")</formula>
    </cfRule>
  </conditionalFormatting>
  <conditionalFormatting sqref="AE38:AH38">
    <cfRule type="expression" dxfId="14701" priority="121">
      <formula>AND($H38&lt;&gt;"",$I38&lt;&gt;"",$J38&lt;&gt;"")</formula>
    </cfRule>
    <cfRule type="expression" dxfId="14700" priority="122">
      <formula>AND($H38&lt;&gt;"",$I38&lt;&gt;"",$J38="")</formula>
    </cfRule>
    <cfRule type="expression" dxfId="14699" priority="123">
      <formula>AND($H38&lt;&gt;"",$I38="",$J38="")</formula>
    </cfRule>
  </conditionalFormatting>
  <conditionalFormatting sqref="AJ38:CF38">
    <cfRule type="expression" dxfId="14698" priority="115">
      <formula>AND($H38&lt;&gt;"",$I38&lt;&gt;"",$J38&lt;&gt;"")</formula>
    </cfRule>
    <cfRule type="expression" dxfId="14697" priority="116">
      <formula>AND($H38&lt;&gt;"",$I38&lt;&gt;"",$J38="")</formula>
    </cfRule>
    <cfRule type="expression" dxfId="14696" priority="117">
      <formula>AND($H38&lt;&gt;"",$I38="",$J38="")</formula>
    </cfRule>
  </conditionalFormatting>
  <conditionalFormatting sqref="H39:J39">
    <cfRule type="expression" dxfId="14695" priority="112">
      <formula>AND($H39&lt;&gt;"",$I39&lt;&gt;"",$J39&lt;&gt;"")</formula>
    </cfRule>
    <cfRule type="expression" dxfId="14694" priority="113">
      <formula>AND($H39&lt;&gt;"",$I39&lt;&gt;"",$J39="")</formula>
    </cfRule>
    <cfRule type="expression" dxfId="14693" priority="114">
      <formula>AND($H39&lt;&gt;"",$I39="",$J39="")</formula>
    </cfRule>
  </conditionalFormatting>
  <conditionalFormatting sqref="X39:Z39 U39">
    <cfRule type="expression" dxfId="14692" priority="109">
      <formula>AND($H39&lt;&gt;"",$I39&lt;&gt;"",$J39&lt;&gt;"")</formula>
    </cfRule>
    <cfRule type="expression" dxfId="14691" priority="110">
      <formula>AND($H39&lt;&gt;"",$I39&lt;&gt;"",$J39="")</formula>
    </cfRule>
    <cfRule type="expression" dxfId="14690" priority="111">
      <formula>AND($H39&lt;&gt;"",$I39="",$J39="")</formula>
    </cfRule>
  </conditionalFormatting>
  <conditionalFormatting sqref="H39">
    <cfRule type="expression" dxfId="14689" priority="108">
      <formula>AND($H39&lt;&gt;"",$I39&lt;&gt;"")</formula>
    </cfRule>
  </conditionalFormatting>
  <conditionalFormatting sqref="I39">
    <cfRule type="expression" dxfId="14688" priority="107">
      <formula>AND($I39&lt;&gt;"",$J39&lt;&gt;"")</formula>
    </cfRule>
  </conditionalFormatting>
  <conditionalFormatting sqref="A39">
    <cfRule type="containsBlanks" dxfId="14687" priority="106">
      <formula>LEN(TRIM(A39))=0</formula>
    </cfRule>
  </conditionalFormatting>
  <conditionalFormatting sqref="AA39:AB39">
    <cfRule type="expression" dxfId="14686" priority="103">
      <formula>AND($H39&lt;&gt;"",$I39&lt;&gt;"",$J39&lt;&gt;"")</formula>
    </cfRule>
    <cfRule type="expression" dxfId="14685" priority="104">
      <formula>AND($H39&lt;&gt;"",$I39&lt;&gt;"",$J39="")</formula>
    </cfRule>
    <cfRule type="expression" dxfId="14684" priority="105">
      <formula>AND($H39&lt;&gt;"",$I39="",$J39="")</formula>
    </cfRule>
  </conditionalFormatting>
  <conditionalFormatting sqref="AI39">
    <cfRule type="expression" dxfId="14683" priority="94">
      <formula>AND($H39&lt;&gt;"",$I39&lt;&gt;"",$J39&lt;&gt;"")</formula>
    </cfRule>
    <cfRule type="expression" dxfId="14682" priority="95">
      <formula>AND($H39&lt;&gt;"",$I39&lt;&gt;"",$J39="")</formula>
    </cfRule>
    <cfRule type="expression" dxfId="14681" priority="96">
      <formula>AND($H39&lt;&gt;"",$I39="",$J39="")</formula>
    </cfRule>
  </conditionalFormatting>
  <conditionalFormatting sqref="AC39:AD39">
    <cfRule type="expression" dxfId="14680" priority="100">
      <formula>AND($H39&lt;&gt;"",$I39&lt;&gt;"",$J39&lt;&gt;"")</formula>
    </cfRule>
    <cfRule type="expression" dxfId="14679" priority="101">
      <formula>AND($H39&lt;&gt;"",$I39&lt;&gt;"",$J39="")</formula>
    </cfRule>
    <cfRule type="expression" dxfId="14678" priority="102">
      <formula>AND($H39&lt;&gt;"",$I39="",$J39="")</formula>
    </cfRule>
  </conditionalFormatting>
  <conditionalFormatting sqref="AE39:AH39">
    <cfRule type="expression" dxfId="14677" priority="97">
      <formula>AND($H39&lt;&gt;"",$I39&lt;&gt;"",$J39&lt;&gt;"")</formula>
    </cfRule>
    <cfRule type="expression" dxfId="14676" priority="98">
      <formula>AND($H39&lt;&gt;"",$I39&lt;&gt;"",$J39="")</formula>
    </cfRule>
    <cfRule type="expression" dxfId="14675" priority="99">
      <formula>AND($H39&lt;&gt;"",$I39="",$J39="")</formula>
    </cfRule>
  </conditionalFormatting>
  <conditionalFormatting sqref="AJ39:CF39">
    <cfRule type="expression" dxfId="14674" priority="91">
      <formula>AND($H39&lt;&gt;"",$I39&lt;&gt;"",$J39&lt;&gt;"")</formula>
    </cfRule>
    <cfRule type="expression" dxfId="14673" priority="92">
      <formula>AND($H39&lt;&gt;"",$I39&lt;&gt;"",$J39="")</formula>
    </cfRule>
    <cfRule type="expression" dxfId="14672" priority="93">
      <formula>AND($H39&lt;&gt;"",$I39="",$J39="")</formula>
    </cfRule>
  </conditionalFormatting>
  <conditionalFormatting sqref="H40:J40">
    <cfRule type="expression" dxfId="14671" priority="88">
      <formula>AND($H40&lt;&gt;"",$I40&lt;&gt;"",$J40&lt;&gt;"")</formula>
    </cfRule>
    <cfRule type="expression" dxfId="14670" priority="89">
      <formula>AND($H40&lt;&gt;"",$I40&lt;&gt;"",$J40="")</formula>
    </cfRule>
    <cfRule type="expression" dxfId="14669" priority="90">
      <formula>AND($H40&lt;&gt;"",$I40="",$J40="")</formula>
    </cfRule>
  </conditionalFormatting>
  <conditionalFormatting sqref="X40:Z40 U40">
    <cfRule type="expression" dxfId="14668" priority="85">
      <formula>AND($H40&lt;&gt;"",$I40&lt;&gt;"",$J40&lt;&gt;"")</formula>
    </cfRule>
    <cfRule type="expression" dxfId="14667" priority="86">
      <formula>AND($H40&lt;&gt;"",$I40&lt;&gt;"",$J40="")</formula>
    </cfRule>
    <cfRule type="expression" dxfId="14666" priority="87">
      <formula>AND($H40&lt;&gt;"",$I40="",$J40="")</formula>
    </cfRule>
  </conditionalFormatting>
  <conditionalFormatting sqref="H40">
    <cfRule type="expression" dxfId="14665" priority="84">
      <formula>AND($H40&lt;&gt;"",$I40&lt;&gt;"")</formula>
    </cfRule>
  </conditionalFormatting>
  <conditionalFormatting sqref="I40">
    <cfRule type="expression" dxfId="14664" priority="83">
      <formula>AND($I40&lt;&gt;"",$J40&lt;&gt;"")</formula>
    </cfRule>
  </conditionalFormatting>
  <conditionalFormatting sqref="A40">
    <cfRule type="containsBlanks" dxfId="14663" priority="82">
      <formula>LEN(TRIM(A40))=0</formula>
    </cfRule>
  </conditionalFormatting>
  <conditionalFormatting sqref="AA40:AB40">
    <cfRule type="expression" dxfId="14662" priority="79">
      <formula>AND($H40&lt;&gt;"",$I40&lt;&gt;"",$J40&lt;&gt;"")</formula>
    </cfRule>
    <cfRule type="expression" dxfId="14661" priority="80">
      <formula>AND($H40&lt;&gt;"",$I40&lt;&gt;"",$J40="")</formula>
    </cfRule>
    <cfRule type="expression" dxfId="14660" priority="81">
      <formula>AND($H40&lt;&gt;"",$I40="",$J40="")</formula>
    </cfRule>
  </conditionalFormatting>
  <conditionalFormatting sqref="AI40">
    <cfRule type="expression" dxfId="14659" priority="70">
      <formula>AND($H40&lt;&gt;"",$I40&lt;&gt;"",$J40&lt;&gt;"")</formula>
    </cfRule>
    <cfRule type="expression" dxfId="14658" priority="71">
      <formula>AND($H40&lt;&gt;"",$I40&lt;&gt;"",$J40="")</formula>
    </cfRule>
    <cfRule type="expression" dxfId="14657" priority="72">
      <formula>AND($H40&lt;&gt;"",$I40="",$J40="")</formula>
    </cfRule>
  </conditionalFormatting>
  <conditionalFormatting sqref="AC40:AD40">
    <cfRule type="expression" dxfId="14656" priority="76">
      <formula>AND($H40&lt;&gt;"",$I40&lt;&gt;"",$J40&lt;&gt;"")</formula>
    </cfRule>
    <cfRule type="expression" dxfId="14655" priority="77">
      <formula>AND($H40&lt;&gt;"",$I40&lt;&gt;"",$J40="")</formula>
    </cfRule>
    <cfRule type="expression" dxfId="14654" priority="78">
      <formula>AND($H40&lt;&gt;"",$I40="",$J40="")</formula>
    </cfRule>
  </conditionalFormatting>
  <conditionalFormatting sqref="AE40:AH40">
    <cfRule type="expression" dxfId="14653" priority="73">
      <formula>AND($H40&lt;&gt;"",$I40&lt;&gt;"",$J40&lt;&gt;"")</formula>
    </cfRule>
    <cfRule type="expression" dxfId="14652" priority="74">
      <formula>AND($H40&lt;&gt;"",$I40&lt;&gt;"",$J40="")</formula>
    </cfRule>
    <cfRule type="expression" dxfId="14651" priority="75">
      <formula>AND($H40&lt;&gt;"",$I40="",$J40="")</formula>
    </cfRule>
  </conditionalFormatting>
  <conditionalFormatting sqref="AJ40:CF40">
    <cfRule type="expression" dxfId="14650" priority="67">
      <formula>AND($H40&lt;&gt;"",$I40&lt;&gt;"",$J40&lt;&gt;"")</formula>
    </cfRule>
    <cfRule type="expression" dxfId="14649" priority="68">
      <formula>AND($H40&lt;&gt;"",$I40&lt;&gt;"",$J40="")</formula>
    </cfRule>
    <cfRule type="expression" dxfId="14648" priority="69">
      <formula>AND($H40&lt;&gt;"",$I40="",$J40="")</formula>
    </cfRule>
  </conditionalFormatting>
  <conditionalFormatting sqref="X44:AI51 U44:U51 H44:J51">
    <cfRule type="expression" dxfId="14647" priority="64">
      <formula>AND($H44&lt;&gt;"",$I44&lt;&gt;"",$J44&lt;&gt;"")</formula>
    </cfRule>
    <cfRule type="expression" dxfId="14646" priority="65">
      <formula>AND($H44&lt;&gt;"",$I44&lt;&gt;"",$J44="")</formula>
    </cfRule>
    <cfRule type="expression" dxfId="14645" priority="66">
      <formula>AND($H44&lt;&gt;"",$I44="",$J44="")</formula>
    </cfRule>
  </conditionalFormatting>
  <conditionalFormatting sqref="H44:H51">
    <cfRule type="expression" dxfId="14644" priority="63">
      <formula>AND($H44&lt;&gt;"",$I44&lt;&gt;"")</formula>
    </cfRule>
  </conditionalFormatting>
  <conditionalFormatting sqref="I44:I51">
    <cfRule type="expression" dxfId="14643" priority="62">
      <formula>AND($I44&lt;&gt;"",$J44&lt;&gt;"")</formula>
    </cfRule>
  </conditionalFormatting>
  <conditionalFormatting sqref="A44:A51">
    <cfRule type="containsBlanks" dxfId="14642" priority="61">
      <formula>LEN(TRIM(A44))=0</formula>
    </cfRule>
  </conditionalFormatting>
  <conditionalFormatting sqref="AJ44:CF51">
    <cfRule type="expression" dxfId="14641" priority="58">
      <formula>AND($H44&lt;&gt;"",$I44&lt;&gt;"",$J44&lt;&gt;"")</formula>
    </cfRule>
    <cfRule type="expression" dxfId="14640" priority="59">
      <formula>AND($H44&lt;&gt;"",$I44&lt;&gt;"",$J44="")</formula>
    </cfRule>
    <cfRule type="expression" dxfId="14639" priority="60">
      <formula>AND($H44&lt;&gt;"",$I44="",$J44="")</formula>
    </cfRule>
  </conditionalFormatting>
  <conditionalFormatting sqref="X52:AI52 U52 H52:J52">
    <cfRule type="expression" dxfId="14638" priority="55">
      <formula>AND($H52&lt;&gt;"",$I52&lt;&gt;"",$J52&lt;&gt;"")</formula>
    </cfRule>
    <cfRule type="expression" dxfId="14637" priority="56">
      <formula>AND($H52&lt;&gt;"",$I52&lt;&gt;"",$J52="")</formula>
    </cfRule>
    <cfRule type="expression" dxfId="14636" priority="57">
      <formula>AND($H52&lt;&gt;"",$I52="",$J52="")</formula>
    </cfRule>
  </conditionalFormatting>
  <conditionalFormatting sqref="H52">
    <cfRule type="expression" dxfId="14635" priority="54">
      <formula>AND($H52&lt;&gt;"",$I52&lt;&gt;"")</formula>
    </cfRule>
  </conditionalFormatting>
  <conditionalFormatting sqref="I52">
    <cfRule type="expression" dxfId="14634" priority="53">
      <formula>AND($I52&lt;&gt;"",$J52&lt;&gt;"")</formula>
    </cfRule>
  </conditionalFormatting>
  <conditionalFormatting sqref="A52">
    <cfRule type="containsBlanks" dxfId="14633" priority="52">
      <formula>LEN(TRIM(A52))=0</formula>
    </cfRule>
  </conditionalFormatting>
  <conditionalFormatting sqref="AJ52:CF52">
    <cfRule type="expression" dxfId="14632" priority="49">
      <formula>AND($H52&lt;&gt;"",$I52&lt;&gt;"",$J52&lt;&gt;"")</formula>
    </cfRule>
    <cfRule type="expression" dxfId="14631" priority="50">
      <formula>AND($H52&lt;&gt;"",$I52&lt;&gt;"",$J52="")</formula>
    </cfRule>
    <cfRule type="expression" dxfId="14630" priority="51">
      <formula>AND($H52&lt;&gt;"",$I52="",$J52="")</formula>
    </cfRule>
  </conditionalFormatting>
  <conditionalFormatting sqref="H35:J35">
    <cfRule type="expression" dxfId="14629" priority="46">
      <formula>AND($H35&lt;&gt;"",$I35&lt;&gt;"",$J35&lt;&gt;"")</formula>
    </cfRule>
    <cfRule type="expression" dxfId="14628" priority="47">
      <formula>AND($H35&lt;&gt;"",$I35&lt;&gt;"",$J35="")</formula>
    </cfRule>
    <cfRule type="expression" dxfId="14627" priority="48">
      <formula>AND($H35&lt;&gt;"",$I35="",$J35="")</formula>
    </cfRule>
  </conditionalFormatting>
  <conditionalFormatting sqref="X35:Z35 U35">
    <cfRule type="expression" dxfId="14626" priority="43">
      <formula>AND($H35&lt;&gt;"",$I35&lt;&gt;"",$J35&lt;&gt;"")</formula>
    </cfRule>
    <cfRule type="expression" dxfId="14625" priority="44">
      <formula>AND($H35&lt;&gt;"",$I35&lt;&gt;"",$J35="")</formula>
    </cfRule>
    <cfRule type="expression" dxfId="14624" priority="45">
      <formula>AND($H35&lt;&gt;"",$I35="",$J35="")</formula>
    </cfRule>
  </conditionalFormatting>
  <conditionalFormatting sqref="H35">
    <cfRule type="expression" dxfId="14623" priority="42">
      <formula>AND($H35&lt;&gt;"",$I35&lt;&gt;"")</formula>
    </cfRule>
  </conditionalFormatting>
  <conditionalFormatting sqref="I35">
    <cfRule type="expression" dxfId="14622" priority="41">
      <formula>AND($I35&lt;&gt;"",$J35&lt;&gt;"")</formula>
    </cfRule>
  </conditionalFormatting>
  <conditionalFormatting sqref="A35">
    <cfRule type="containsBlanks" dxfId="14621" priority="40">
      <formula>LEN(TRIM(A35))=0</formula>
    </cfRule>
  </conditionalFormatting>
  <conditionalFormatting sqref="AA35:AB35">
    <cfRule type="expression" dxfId="14620" priority="37">
      <formula>AND($H35&lt;&gt;"",$I35&lt;&gt;"",$J35&lt;&gt;"")</formula>
    </cfRule>
    <cfRule type="expression" dxfId="14619" priority="38">
      <formula>AND($H35&lt;&gt;"",$I35&lt;&gt;"",$J35="")</formula>
    </cfRule>
    <cfRule type="expression" dxfId="14618" priority="39">
      <formula>AND($H35&lt;&gt;"",$I35="",$J35="")</formula>
    </cfRule>
  </conditionalFormatting>
  <conditionalFormatting sqref="AI35">
    <cfRule type="expression" dxfId="14617" priority="28">
      <formula>AND($H35&lt;&gt;"",$I35&lt;&gt;"",$J35&lt;&gt;"")</formula>
    </cfRule>
    <cfRule type="expression" dxfId="14616" priority="29">
      <formula>AND($H35&lt;&gt;"",$I35&lt;&gt;"",$J35="")</formula>
    </cfRule>
    <cfRule type="expression" dxfId="14615" priority="30">
      <formula>AND($H35&lt;&gt;"",$I35="",$J35="")</formula>
    </cfRule>
  </conditionalFormatting>
  <conditionalFormatting sqref="AC35:AD35">
    <cfRule type="expression" dxfId="14614" priority="34">
      <formula>AND($H35&lt;&gt;"",$I35&lt;&gt;"",$J35&lt;&gt;"")</formula>
    </cfRule>
    <cfRule type="expression" dxfId="14613" priority="35">
      <formula>AND($H35&lt;&gt;"",$I35&lt;&gt;"",$J35="")</formula>
    </cfRule>
    <cfRule type="expression" dxfId="14612" priority="36">
      <formula>AND($H35&lt;&gt;"",$I35="",$J35="")</formula>
    </cfRule>
  </conditionalFormatting>
  <conditionalFormatting sqref="AE35:AH35">
    <cfRule type="expression" dxfId="14611" priority="31">
      <formula>AND($H35&lt;&gt;"",$I35&lt;&gt;"",$J35&lt;&gt;"")</formula>
    </cfRule>
    <cfRule type="expression" dxfId="14610" priority="32">
      <formula>AND($H35&lt;&gt;"",$I35&lt;&gt;"",$J35="")</formula>
    </cfRule>
    <cfRule type="expression" dxfId="14609" priority="33">
      <formula>AND($H35&lt;&gt;"",$I35="",$J35="")</formula>
    </cfRule>
  </conditionalFormatting>
  <conditionalFormatting sqref="AJ35:CF35">
    <cfRule type="expression" dxfId="14608" priority="25">
      <formula>AND($H35&lt;&gt;"",$I35&lt;&gt;"",$J35&lt;&gt;"")</formula>
    </cfRule>
    <cfRule type="expression" dxfId="14607" priority="26">
      <formula>AND($H35&lt;&gt;"",$I35&lt;&gt;"",$J35="")</formula>
    </cfRule>
    <cfRule type="expression" dxfId="14606" priority="27">
      <formula>AND($H35&lt;&gt;"",$I35="",$J35="")</formula>
    </cfRule>
  </conditionalFormatting>
  <conditionalFormatting sqref="H25:J25">
    <cfRule type="expression" dxfId="14605" priority="22">
      <formula>AND($H25&lt;&gt;"",$I25&lt;&gt;"",$J25&lt;&gt;"")</formula>
    </cfRule>
    <cfRule type="expression" dxfId="14604" priority="23">
      <formula>AND($H25&lt;&gt;"",$I25&lt;&gt;"",$J25="")</formula>
    </cfRule>
    <cfRule type="expression" dxfId="14603" priority="24">
      <formula>AND($H25&lt;&gt;"",$I25="",$J25="")</formula>
    </cfRule>
  </conditionalFormatting>
  <conditionalFormatting sqref="X25:Z25 U25">
    <cfRule type="expression" dxfId="14602" priority="19">
      <formula>AND($H25&lt;&gt;"",$I25&lt;&gt;"",$J25&lt;&gt;"")</formula>
    </cfRule>
    <cfRule type="expression" dxfId="14601" priority="20">
      <formula>AND($H25&lt;&gt;"",$I25&lt;&gt;"",$J25="")</formula>
    </cfRule>
    <cfRule type="expression" dxfId="14600" priority="21">
      <formula>AND($H25&lt;&gt;"",$I25="",$J25="")</formula>
    </cfRule>
  </conditionalFormatting>
  <conditionalFormatting sqref="H25">
    <cfRule type="expression" dxfId="14599" priority="18">
      <formula>AND($H25&lt;&gt;"",$I25&lt;&gt;"")</formula>
    </cfRule>
  </conditionalFormatting>
  <conditionalFormatting sqref="I25">
    <cfRule type="expression" dxfId="14598" priority="17">
      <formula>AND($I25&lt;&gt;"",$J25&lt;&gt;"")</formula>
    </cfRule>
  </conditionalFormatting>
  <conditionalFormatting sqref="A25">
    <cfRule type="containsBlanks" dxfId="14597" priority="16">
      <formula>LEN(TRIM(A25))=0</formula>
    </cfRule>
  </conditionalFormatting>
  <conditionalFormatting sqref="AA25:AB25">
    <cfRule type="expression" dxfId="14596" priority="13">
      <formula>AND($H25&lt;&gt;"",$I25&lt;&gt;"",$J25&lt;&gt;"")</formula>
    </cfRule>
    <cfRule type="expression" dxfId="14595" priority="14">
      <formula>AND($H25&lt;&gt;"",$I25&lt;&gt;"",$J25="")</formula>
    </cfRule>
    <cfRule type="expression" dxfId="14594" priority="15">
      <formula>AND($H25&lt;&gt;"",$I25="",$J25="")</formula>
    </cfRule>
  </conditionalFormatting>
  <conditionalFormatting sqref="AI25">
    <cfRule type="expression" dxfId="14593" priority="4">
      <formula>AND($H25&lt;&gt;"",$I25&lt;&gt;"",$J25&lt;&gt;"")</formula>
    </cfRule>
    <cfRule type="expression" dxfId="14592" priority="5">
      <formula>AND($H25&lt;&gt;"",$I25&lt;&gt;"",$J25="")</formula>
    </cfRule>
    <cfRule type="expression" dxfId="14591" priority="6">
      <formula>AND($H25&lt;&gt;"",$I25="",$J25="")</formula>
    </cfRule>
  </conditionalFormatting>
  <conditionalFormatting sqref="AC25:AD25">
    <cfRule type="expression" dxfId="14590" priority="10">
      <formula>AND($H25&lt;&gt;"",$I25&lt;&gt;"",$J25&lt;&gt;"")</formula>
    </cfRule>
    <cfRule type="expression" dxfId="14589" priority="11">
      <formula>AND($H25&lt;&gt;"",$I25&lt;&gt;"",$J25="")</formula>
    </cfRule>
    <cfRule type="expression" dxfId="14588" priority="12">
      <formula>AND($H25&lt;&gt;"",$I25="",$J25="")</formula>
    </cfRule>
  </conditionalFormatting>
  <conditionalFormatting sqref="AE25:AH25">
    <cfRule type="expression" dxfId="14587" priority="7">
      <formula>AND($H25&lt;&gt;"",$I25&lt;&gt;"",$J25&lt;&gt;"")</formula>
    </cfRule>
    <cfRule type="expression" dxfId="14586" priority="8">
      <formula>AND($H25&lt;&gt;"",$I25&lt;&gt;"",$J25="")</formula>
    </cfRule>
    <cfRule type="expression" dxfId="14585" priority="9">
      <formula>AND($H25&lt;&gt;"",$I25="",$J25="")</formula>
    </cfRule>
  </conditionalFormatting>
  <conditionalFormatting sqref="AJ25:CF25">
    <cfRule type="expression" dxfId="14584" priority="1">
      <formula>AND($H25&lt;&gt;"",$I25&lt;&gt;"",$J25&lt;&gt;"")</formula>
    </cfRule>
    <cfRule type="expression" dxfId="14583" priority="2">
      <formula>AND($H25&lt;&gt;"",$I25&lt;&gt;"",$J25="")</formula>
    </cfRule>
    <cfRule type="expression" dxfId="14582" priority="3">
      <formula>AND($H25&lt;&gt;"",$I25="",$J25="")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32"/>
  <sheetViews>
    <sheetView showGridLines="0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432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45200</v>
      </c>
      <c r="X6" s="25">
        <f ca="1">IF(AND(X$1&gt;1,W7=""),"",IF(OR($P$6="",$P$6=0,$P$7="",$P$7=0,$P$7&lt;1,W7+1&gt;Model!$U$7),"",
IF(X$1=1,EOMONTH($P$7,-1)+1,W7+1)))</f>
        <v>45200</v>
      </c>
      <c r="Y6" s="25">
        <f ca="1">IF(AND(Y$1&gt;1,X7=""),"",IF(OR($P$6="",$P$6=0,$P$7="",$P$7=0,$P$7&lt;1,X7+1&gt;Model!$U$7),"",
IF(Y$1=1,EOMONTH($P$7,-1)+1,X7+1)))</f>
        <v>45566</v>
      </c>
      <c r="Z6" s="25">
        <f ca="1">IF(AND(Z$1&gt;1,Y7=""),"",IF(OR($P$6="",$P$6=0,$P$7="",$P$7=0,$P$7&lt;1,Y7+1&gt;Model!$U$7),"",
IF(Z$1=1,EOMONTH($P$7,-1)+1,Y7+1)))</f>
        <v>45931</v>
      </c>
      <c r="AA6" s="25">
        <f ca="1">IF(AND(AA$1&gt;1,Z7=""),"",IF(OR($P$6="",$P$6=0,$P$7="",$P$7=0,$P$7&lt;1,Z7+1&gt;Model!$U$7),"",
IF(AA$1=1,EOMONTH($P$7,-1)+1,Z7+1)))</f>
        <v>46296</v>
      </c>
      <c r="AB6" s="25">
        <f ca="1">IF(AND(AB$1&gt;1,AA7=""),"",IF(OR($P$6="",$P$6=0,$P$7="",$P$7=0,$P$7&lt;1,AA7+1&gt;Model!$U$7),"",
IF(AB$1=1,EOMONTH($P$7,-1)+1,AA7+1)))</f>
        <v>46661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45200</v>
      </c>
      <c r="U7" s="25">
        <f ca="1">MAX(INDIRECT(ADDRESS($B7,X$2)&amp;":"&amp;ADDRESS($B7,MAX($2:$2))))</f>
        <v>47026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45565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45930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46295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46660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47026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H11" s="1" t="str">
        <f>Model!H344</f>
        <v>Поступление ДС от продаж</v>
      </c>
      <c r="M11" s="53" t="s">
        <v>18</v>
      </c>
      <c r="P11" s="72" t="str">
        <f>Lists!$AI$9</f>
        <v>CF(+)</v>
      </c>
      <c r="U11" s="5">
        <f ca="1">SUM(INDIRECT(ADDRESS($B11,$X$2)&amp;":"&amp;ADDRESS($B11,$X$2-1+$P$8)))</f>
        <v>2246037235.5470047</v>
      </c>
      <c r="X11" s="5">
        <f ca="1">IF(X$4="",0,SUMIFS(Model!344:344,Model!$4:$4,"&gt;="&amp;X$6,Model!$4:$4,"&lt;="&amp;X$7))</f>
        <v>0</v>
      </c>
      <c r="Y11" s="5">
        <f ca="1">IF(Y$4="",0,SUMIFS(Model!344:344,Model!$4:$4,"&gt;="&amp;Y$6,Model!$4:$4,"&lt;="&amp;Y$7))</f>
        <v>187231033.94091767</v>
      </c>
      <c r="Z11" s="5">
        <f ca="1">IF(Z$4="",0,SUMIFS(Model!344:344,Model!$4:$4,"&gt;="&amp;Z$6,Model!$4:$4,"&lt;="&amp;Z$7))</f>
        <v>563200657.94598722</v>
      </c>
      <c r="AA11" s="5">
        <f ca="1">IF(AA$4="",0,SUMIFS(Model!344:344,Model!$4:$4,"&gt;="&amp;AA$6,Model!$4:$4,"&lt;="&amp;AA$7))</f>
        <v>710876467.44320023</v>
      </c>
      <c r="AB11" s="5">
        <f ca="1">IF(AB$4="",0,SUMIFS(Model!344:344,Model!$4:$4,"&gt;="&amp;AB$6,Model!$4:$4,"&lt;="&amp;AB$7))</f>
        <v>784729076.21689963</v>
      </c>
      <c r="AC11" s="5">
        <f ca="1">IF(AC$4="",0,SUMIFS(Model!344:344,Model!$4:$4,"&gt;="&amp;AC$6,Model!$4:$4,"&lt;="&amp;AC$7))</f>
        <v>0</v>
      </c>
      <c r="AD11" s="5">
        <f ca="1">IF(AD$4="",0,SUMIFS(Model!344:344,Model!$4:$4,"&gt;="&amp;AD$6,Model!$4:$4,"&lt;="&amp;AD$7))</f>
        <v>0</v>
      </c>
      <c r="AE11" s="5">
        <f ca="1">IF(AE$4="",0,SUMIFS(Model!344:344,Model!$4:$4,"&gt;="&amp;AE$6,Model!$4:$4,"&lt;="&amp;AE$7))</f>
        <v>0</v>
      </c>
      <c r="AF11" s="5">
        <f ca="1">IF(AF$4="",0,SUMIFS(Model!344:344,Model!$4:$4,"&gt;="&amp;AF$6,Model!$4:$4,"&lt;="&amp;AF$7))</f>
        <v>0</v>
      </c>
      <c r="AG11" s="5">
        <f ca="1">IF(AG$4="",0,SUMIFS(Model!344:344,Model!$4:$4,"&gt;="&amp;AG$6,Model!$4:$4,"&lt;="&amp;AG$7))</f>
        <v>0</v>
      </c>
      <c r="AH11" s="5">
        <f ca="1">IF(AH$4="",0,SUMIFS(Model!344:344,Model!$4:$4,"&gt;="&amp;AH$6,Model!$4:$4,"&lt;="&amp;AH$7))</f>
        <v>0</v>
      </c>
      <c r="AI11" s="5">
        <f ca="1">IF(AI$4="",0,SUMIFS(Model!344:344,Model!$4:$4,"&gt;="&amp;AI$6,Model!$4:$4,"&lt;="&amp;AI$7))</f>
        <v>0</v>
      </c>
      <c r="AJ11" s="5">
        <f ca="1">IF(AJ$4="",0,SUMIFS(Model!344:344,Model!$4:$4,"&gt;="&amp;AJ$6,Model!$4:$4,"&lt;="&amp;AJ$7))</f>
        <v>0</v>
      </c>
      <c r="AK11" s="5">
        <f ca="1">IF(AK$4="",0,SUMIFS(Model!344:344,Model!$4:$4,"&gt;="&amp;AK$6,Model!$4:$4,"&lt;="&amp;AK$7))</f>
        <v>0</v>
      </c>
      <c r="AL11" s="5">
        <f ca="1">IF(AL$4="",0,SUMIFS(Model!344:344,Model!$4:$4,"&gt;="&amp;AL$6,Model!$4:$4,"&lt;="&amp;AL$7))</f>
        <v>0</v>
      </c>
      <c r="AM11" s="5">
        <f ca="1">IF(AM$4="",0,SUMIFS(Model!344:344,Model!$4:$4,"&gt;="&amp;AM$6,Model!$4:$4,"&lt;="&amp;AM$7))</f>
        <v>0</v>
      </c>
      <c r="AN11" s="5">
        <f ca="1">IF(AN$4="",0,SUMIFS(Model!344:344,Model!$4:$4,"&gt;="&amp;AN$6,Model!$4:$4,"&lt;="&amp;AN$7))</f>
        <v>0</v>
      </c>
      <c r="AO11" s="5">
        <f ca="1">IF(AO$4="",0,SUMIFS(Model!344:344,Model!$4:$4,"&gt;="&amp;AO$6,Model!$4:$4,"&lt;="&amp;AO$7))</f>
        <v>0</v>
      </c>
      <c r="AP11" s="5">
        <f ca="1">IF(AP$4="",0,SUMIFS(Model!344:344,Model!$4:$4,"&gt;="&amp;AP$6,Model!$4:$4,"&lt;="&amp;AP$7))</f>
        <v>0</v>
      </c>
      <c r="AQ11" s="5">
        <f ca="1">IF(AQ$4="",0,SUMIFS(Model!344:344,Model!$4:$4,"&gt;="&amp;AQ$6,Model!$4:$4,"&lt;="&amp;AQ$7))</f>
        <v>0</v>
      </c>
      <c r="AR11" s="5">
        <f ca="1">IF(AR$4="",0,SUMIFS(Model!344:344,Model!$4:$4,"&gt;="&amp;AR$6,Model!$4:$4,"&lt;="&amp;AR$7))</f>
        <v>0</v>
      </c>
      <c r="AS11" s="5">
        <f ca="1">IF(AS$4="",0,SUMIFS(Model!344:344,Model!$4:$4,"&gt;="&amp;AS$6,Model!$4:$4,"&lt;="&amp;AS$7))</f>
        <v>0</v>
      </c>
      <c r="AT11" s="5">
        <f ca="1">IF(AT$4="",0,SUMIFS(Model!344:344,Model!$4:$4,"&gt;="&amp;AT$6,Model!$4:$4,"&lt;="&amp;AT$7))</f>
        <v>0</v>
      </c>
      <c r="AU11" s="5">
        <f ca="1">IF(AU$4="",0,SUMIFS(Model!344:344,Model!$4:$4,"&gt;="&amp;AU$6,Model!$4:$4,"&lt;="&amp;AU$7))</f>
        <v>0</v>
      </c>
      <c r="AV11" s="5">
        <f ca="1">IF(AV$4="",0,SUMIFS(Model!344:344,Model!$4:$4,"&gt;="&amp;AV$6,Model!$4:$4,"&lt;="&amp;AV$7))</f>
        <v>0</v>
      </c>
      <c r="AW11" s="5">
        <f ca="1">IF(AW$4="",0,SUMIFS(Model!344:344,Model!$4:$4,"&gt;="&amp;AW$6,Model!$4:$4,"&lt;="&amp;AW$7))</f>
        <v>0</v>
      </c>
      <c r="AX11" s="5">
        <f ca="1">IF(AX$4="",0,SUMIFS(Model!344:344,Model!$4:$4,"&gt;="&amp;AX$6,Model!$4:$4,"&lt;="&amp;AX$7))</f>
        <v>0</v>
      </c>
      <c r="AY11" s="5">
        <f ca="1">IF(AY$4="",0,SUMIFS(Model!344:344,Model!$4:$4,"&gt;="&amp;AY$6,Model!$4:$4,"&lt;="&amp;AY$7))</f>
        <v>0</v>
      </c>
      <c r="AZ11" s="5">
        <f ca="1">IF(AZ$4="",0,SUMIFS(Model!344:344,Model!$4:$4,"&gt;="&amp;AZ$6,Model!$4:$4,"&lt;="&amp;AZ$7))</f>
        <v>0</v>
      </c>
      <c r="BA11" s="5">
        <f ca="1">IF(BA$4="",0,SUMIFS(Model!344:344,Model!$4:$4,"&gt;="&amp;BA$6,Model!$4:$4,"&lt;="&amp;BA$7))</f>
        <v>0</v>
      </c>
      <c r="BB11" s="5">
        <f ca="1">IF(BB$4="",0,SUMIFS(Model!344:344,Model!$4:$4,"&gt;="&amp;BB$6,Model!$4:$4,"&lt;="&amp;BB$7))</f>
        <v>0</v>
      </c>
      <c r="BC11" s="5">
        <f ca="1">IF(BC$4="",0,SUMIFS(Model!344:344,Model!$4:$4,"&gt;="&amp;BC$6,Model!$4:$4,"&lt;="&amp;BC$7))</f>
        <v>0</v>
      </c>
      <c r="BD11" s="5">
        <f ca="1">IF(BD$4="",0,SUMIFS(Model!344:344,Model!$4:$4,"&gt;="&amp;BD$6,Model!$4:$4,"&lt;="&amp;BD$7))</f>
        <v>0</v>
      </c>
      <c r="BE11" s="5">
        <f ca="1">IF(BE$4="",0,SUMIFS(Model!344:344,Model!$4:$4,"&gt;="&amp;BE$6,Model!$4:$4,"&lt;="&amp;BE$7))</f>
        <v>0</v>
      </c>
      <c r="BF11" s="5">
        <f ca="1">IF(BF$4="",0,SUMIFS(Model!344:344,Model!$4:$4,"&gt;="&amp;BF$6,Model!$4:$4,"&lt;="&amp;BF$7))</f>
        <v>0</v>
      </c>
      <c r="BG11" s="5">
        <f ca="1">IF(BG$4="",0,SUMIFS(Model!344:344,Model!$4:$4,"&gt;="&amp;BG$6,Model!$4:$4,"&lt;="&amp;BG$7))</f>
        <v>0</v>
      </c>
      <c r="BH11" s="5">
        <f ca="1">IF(BH$4="",0,SUMIFS(Model!344:344,Model!$4:$4,"&gt;="&amp;BH$6,Model!$4:$4,"&lt;="&amp;BH$7))</f>
        <v>0</v>
      </c>
      <c r="BI11" s="5">
        <f ca="1">IF(BI$4="",0,SUMIFS(Model!344:344,Model!$4:$4,"&gt;="&amp;BI$6,Model!$4:$4,"&lt;="&amp;BI$7))</f>
        <v>0</v>
      </c>
      <c r="BJ11" s="5">
        <f ca="1">IF(BJ$4="",0,SUMIFS(Model!344:344,Model!$4:$4,"&gt;="&amp;BJ$6,Model!$4:$4,"&lt;="&amp;BJ$7))</f>
        <v>0</v>
      </c>
      <c r="BK11" s="5">
        <f ca="1">IF(BK$4="",0,SUMIFS(Model!344:344,Model!$4:$4,"&gt;="&amp;BK$6,Model!$4:$4,"&lt;="&amp;BK$7))</f>
        <v>0</v>
      </c>
      <c r="BL11" s="5">
        <f ca="1">IF(BL$4="",0,SUMIFS(Model!344:344,Model!$4:$4,"&gt;="&amp;BL$6,Model!$4:$4,"&lt;="&amp;BL$7))</f>
        <v>0</v>
      </c>
      <c r="BM11" s="5">
        <f ca="1">IF(BM$4="",0,SUMIFS(Model!344:344,Model!$4:$4,"&gt;="&amp;BM$6,Model!$4:$4,"&lt;="&amp;BM$7))</f>
        <v>0</v>
      </c>
      <c r="BN11" s="5">
        <f ca="1">IF(BN$4="",0,SUMIFS(Model!344:344,Model!$4:$4,"&gt;="&amp;BN$6,Model!$4:$4,"&lt;="&amp;BN$7))</f>
        <v>0</v>
      </c>
      <c r="BO11" s="5">
        <f ca="1">IF(BO$4="",0,SUMIFS(Model!344:344,Model!$4:$4,"&gt;="&amp;BO$6,Model!$4:$4,"&lt;="&amp;BO$7))</f>
        <v>0</v>
      </c>
      <c r="BP11" s="5">
        <f ca="1">IF(BP$4="",0,SUMIFS(Model!344:344,Model!$4:$4,"&gt;="&amp;BP$6,Model!$4:$4,"&lt;="&amp;BP$7))</f>
        <v>0</v>
      </c>
      <c r="BQ11" s="5">
        <f ca="1">IF(BQ$4="",0,SUMIFS(Model!344:344,Model!$4:$4,"&gt;="&amp;BQ$6,Model!$4:$4,"&lt;="&amp;BQ$7))</f>
        <v>0</v>
      </c>
      <c r="BR11" s="5">
        <f ca="1">IF(BR$4="",0,SUMIFS(Model!344:344,Model!$4:$4,"&gt;="&amp;BR$6,Model!$4:$4,"&lt;="&amp;BR$7))</f>
        <v>0</v>
      </c>
      <c r="BS11" s="5">
        <f ca="1">IF(BS$4="",0,SUMIFS(Model!344:344,Model!$4:$4,"&gt;="&amp;BS$6,Model!$4:$4,"&lt;="&amp;BS$7))</f>
        <v>0</v>
      </c>
      <c r="BT11" s="5">
        <f ca="1">IF(BT$4="",0,SUMIFS(Model!344:344,Model!$4:$4,"&gt;="&amp;BT$6,Model!$4:$4,"&lt;="&amp;BT$7))</f>
        <v>0</v>
      </c>
      <c r="BU11" s="5">
        <f ca="1">IF(BU$4="",0,SUMIFS(Model!344:344,Model!$4:$4,"&gt;="&amp;BU$6,Model!$4:$4,"&lt;="&amp;BU$7))</f>
        <v>0</v>
      </c>
      <c r="BV11" s="5">
        <f ca="1">IF(BV$4="",0,SUMIFS(Model!344:344,Model!$4:$4,"&gt;="&amp;BV$6,Model!$4:$4,"&lt;="&amp;BV$7))</f>
        <v>0</v>
      </c>
      <c r="BW11" s="5">
        <f ca="1">IF(BW$4="",0,SUMIFS(Model!344:344,Model!$4:$4,"&gt;="&amp;BW$6,Model!$4:$4,"&lt;="&amp;BW$7))</f>
        <v>0</v>
      </c>
      <c r="BX11" s="5">
        <f ca="1">IF(BX$4="",0,SUMIFS(Model!344:344,Model!$4:$4,"&gt;="&amp;BX$6,Model!$4:$4,"&lt;="&amp;BX$7))</f>
        <v>0</v>
      </c>
      <c r="BY11" s="5">
        <f ca="1">IF(BY$4="",0,SUMIFS(Model!344:344,Model!$4:$4,"&gt;="&amp;BY$6,Model!$4:$4,"&lt;="&amp;BY$7))</f>
        <v>0</v>
      </c>
      <c r="BZ11" s="5">
        <f ca="1">IF(BZ$4="",0,SUMIFS(Model!344:344,Model!$4:$4,"&gt;="&amp;BZ$6,Model!$4:$4,"&lt;="&amp;BZ$7))</f>
        <v>0</v>
      </c>
      <c r="CA11" s="5">
        <f ca="1">IF(CA$4="",0,SUMIFS(Model!344:344,Model!$4:$4,"&gt;="&amp;CA$6,Model!$4:$4,"&lt;="&amp;CA$7))</f>
        <v>0</v>
      </c>
      <c r="CB11" s="5">
        <f ca="1">IF(CB$4="",0,SUMIFS(Model!344:344,Model!$4:$4,"&gt;="&amp;CB$6,Model!$4:$4,"&lt;="&amp;CB$7))</f>
        <v>0</v>
      </c>
      <c r="CC11" s="5">
        <f ca="1">IF(CC$4="",0,SUMIFS(Model!344:344,Model!$4:$4,"&gt;="&amp;CC$6,Model!$4:$4,"&lt;="&amp;CC$7))</f>
        <v>0</v>
      </c>
      <c r="CD11" s="5">
        <f ca="1">IF(CD$4="",0,SUMIFS(Model!344:344,Model!$4:$4,"&gt;="&amp;CD$6,Model!$4:$4,"&lt;="&amp;CD$7))</f>
        <v>0</v>
      </c>
      <c r="CE11" s="5">
        <f ca="1">IF(CE$4="",0,SUMIFS(Model!344:344,Model!$4:$4,"&gt;="&amp;CE$6,Model!$4:$4,"&lt;="&amp;CE$7))</f>
        <v>0</v>
      </c>
      <c r="CF11" s="5">
        <f ca="1">IF(CF$4="",0,SUMIFS(Model!344:344,Model!$4:$4,"&gt;="&amp;CF$6,Model!$4:$4,"&lt;="&amp;CF$7))</f>
        <v>0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tr">
        <f>Model!H348</f>
        <v>Оплата себест. закупок и затрат</v>
      </c>
      <c r="M13" s="53" t="s">
        <v>18</v>
      </c>
      <c r="P13" s="72" t="str">
        <f>Lists!$AI$10</f>
        <v>CF(-)</v>
      </c>
      <c r="U13" s="5">
        <f ca="1">SUM(INDIRECT(ADDRESS($B13,$X$2)&amp;":"&amp;ADDRESS($B13,$X$2-1+$P$8)))</f>
        <v>1506049924.3469262</v>
      </c>
      <c r="X13" s="5">
        <f ca="1">IF(X$4="",0,SUMIFS(Model!348:348,Model!$4:$4,"&gt;="&amp;X$6,Model!$4:$4,"&lt;="&amp;X$7))</f>
        <v>0</v>
      </c>
      <c r="Y13" s="5">
        <f ca="1">IF(Y$4="",0,SUMIFS(Model!348:348,Model!$4:$4,"&gt;="&amp;Y$6,Model!$4:$4,"&lt;="&amp;Y$7))</f>
        <v>138994467.57719997</v>
      </c>
      <c r="Z13" s="5">
        <f ca="1">IF(Z$4="",0,SUMIFS(Model!348:348,Model!$4:$4,"&gt;="&amp;Z$6,Model!$4:$4,"&lt;="&amp;Z$7))</f>
        <v>382802804.93764657</v>
      </c>
      <c r="AA13" s="5">
        <f ca="1">IF(AA$4="",0,SUMIFS(Model!348:348,Model!$4:$4,"&gt;="&amp;AA$6,Model!$4:$4,"&lt;="&amp;AA$7))</f>
        <v>468816975.12281638</v>
      </c>
      <c r="AB13" s="5">
        <f ca="1">IF(AB$4="",0,SUMIFS(Model!348:348,Model!$4:$4,"&gt;="&amp;AB$6,Model!$4:$4,"&lt;="&amp;AB$7))</f>
        <v>515435676.70926344</v>
      </c>
      <c r="AC13" s="5">
        <f ca="1">IF(AC$4="",0,SUMIFS(Model!348:348,Model!$4:$4,"&gt;="&amp;AC$6,Model!$4:$4,"&lt;="&amp;AC$7))</f>
        <v>0</v>
      </c>
      <c r="AD13" s="5">
        <f ca="1">IF(AD$4="",0,SUMIFS(Model!348:348,Model!$4:$4,"&gt;="&amp;AD$6,Model!$4:$4,"&lt;="&amp;AD$7))</f>
        <v>0</v>
      </c>
      <c r="AE13" s="5">
        <f ca="1">IF(AE$4="",0,SUMIFS(Model!348:348,Model!$4:$4,"&gt;="&amp;AE$6,Model!$4:$4,"&lt;="&amp;AE$7))</f>
        <v>0</v>
      </c>
      <c r="AF13" s="5">
        <f ca="1">IF(AF$4="",0,SUMIFS(Model!348:348,Model!$4:$4,"&gt;="&amp;AF$6,Model!$4:$4,"&lt;="&amp;AF$7))</f>
        <v>0</v>
      </c>
      <c r="AG13" s="5">
        <f ca="1">IF(AG$4="",0,SUMIFS(Model!348:348,Model!$4:$4,"&gt;="&amp;AG$6,Model!$4:$4,"&lt;="&amp;AG$7))</f>
        <v>0</v>
      </c>
      <c r="AH13" s="5">
        <f ca="1">IF(AH$4="",0,SUMIFS(Model!348:348,Model!$4:$4,"&gt;="&amp;AH$6,Model!$4:$4,"&lt;="&amp;AH$7))</f>
        <v>0</v>
      </c>
      <c r="AI13" s="5">
        <f ca="1">IF(AI$4="",0,SUMIFS(Model!348:348,Model!$4:$4,"&gt;="&amp;AI$6,Model!$4:$4,"&lt;="&amp;AI$7))</f>
        <v>0</v>
      </c>
      <c r="AJ13" s="5">
        <f ca="1">IF(AJ$4="",0,SUMIFS(Model!348:348,Model!$4:$4,"&gt;="&amp;AJ$6,Model!$4:$4,"&lt;="&amp;AJ$7))</f>
        <v>0</v>
      </c>
      <c r="AK13" s="5">
        <f ca="1">IF(AK$4="",0,SUMIFS(Model!348:348,Model!$4:$4,"&gt;="&amp;AK$6,Model!$4:$4,"&lt;="&amp;AK$7))</f>
        <v>0</v>
      </c>
      <c r="AL13" s="5">
        <f ca="1">IF(AL$4="",0,SUMIFS(Model!348:348,Model!$4:$4,"&gt;="&amp;AL$6,Model!$4:$4,"&lt;="&amp;AL$7))</f>
        <v>0</v>
      </c>
      <c r="AM13" s="5">
        <f ca="1">IF(AM$4="",0,SUMIFS(Model!348:348,Model!$4:$4,"&gt;="&amp;AM$6,Model!$4:$4,"&lt;="&amp;AM$7))</f>
        <v>0</v>
      </c>
      <c r="AN13" s="5">
        <f ca="1">IF(AN$4="",0,SUMIFS(Model!348:348,Model!$4:$4,"&gt;="&amp;AN$6,Model!$4:$4,"&lt;="&amp;AN$7))</f>
        <v>0</v>
      </c>
      <c r="AO13" s="5">
        <f ca="1">IF(AO$4="",0,SUMIFS(Model!348:348,Model!$4:$4,"&gt;="&amp;AO$6,Model!$4:$4,"&lt;="&amp;AO$7))</f>
        <v>0</v>
      </c>
      <c r="AP13" s="5">
        <f ca="1">IF(AP$4="",0,SUMIFS(Model!348:348,Model!$4:$4,"&gt;="&amp;AP$6,Model!$4:$4,"&lt;="&amp;AP$7))</f>
        <v>0</v>
      </c>
      <c r="AQ13" s="5">
        <f ca="1">IF(AQ$4="",0,SUMIFS(Model!348:348,Model!$4:$4,"&gt;="&amp;AQ$6,Model!$4:$4,"&lt;="&amp;AQ$7))</f>
        <v>0</v>
      </c>
      <c r="AR13" s="5">
        <f ca="1">IF(AR$4="",0,SUMIFS(Model!348:348,Model!$4:$4,"&gt;="&amp;AR$6,Model!$4:$4,"&lt;="&amp;AR$7))</f>
        <v>0</v>
      </c>
      <c r="AS13" s="5">
        <f ca="1">IF(AS$4="",0,SUMIFS(Model!348:348,Model!$4:$4,"&gt;="&amp;AS$6,Model!$4:$4,"&lt;="&amp;AS$7))</f>
        <v>0</v>
      </c>
      <c r="AT13" s="5">
        <f ca="1">IF(AT$4="",0,SUMIFS(Model!348:348,Model!$4:$4,"&gt;="&amp;AT$6,Model!$4:$4,"&lt;="&amp;AT$7))</f>
        <v>0</v>
      </c>
      <c r="AU13" s="5">
        <f ca="1">IF(AU$4="",0,SUMIFS(Model!348:348,Model!$4:$4,"&gt;="&amp;AU$6,Model!$4:$4,"&lt;="&amp;AU$7))</f>
        <v>0</v>
      </c>
      <c r="AV13" s="5">
        <f ca="1">IF(AV$4="",0,SUMIFS(Model!348:348,Model!$4:$4,"&gt;="&amp;AV$6,Model!$4:$4,"&lt;="&amp;AV$7))</f>
        <v>0</v>
      </c>
      <c r="AW13" s="5">
        <f ca="1">IF(AW$4="",0,SUMIFS(Model!348:348,Model!$4:$4,"&gt;="&amp;AW$6,Model!$4:$4,"&lt;="&amp;AW$7))</f>
        <v>0</v>
      </c>
      <c r="AX13" s="5">
        <f ca="1">IF(AX$4="",0,SUMIFS(Model!348:348,Model!$4:$4,"&gt;="&amp;AX$6,Model!$4:$4,"&lt;="&amp;AX$7))</f>
        <v>0</v>
      </c>
      <c r="AY13" s="5">
        <f ca="1">IF(AY$4="",0,SUMIFS(Model!348:348,Model!$4:$4,"&gt;="&amp;AY$6,Model!$4:$4,"&lt;="&amp;AY$7))</f>
        <v>0</v>
      </c>
      <c r="AZ13" s="5">
        <f ca="1">IF(AZ$4="",0,SUMIFS(Model!348:348,Model!$4:$4,"&gt;="&amp;AZ$6,Model!$4:$4,"&lt;="&amp;AZ$7))</f>
        <v>0</v>
      </c>
      <c r="BA13" s="5">
        <f ca="1">IF(BA$4="",0,SUMIFS(Model!348:348,Model!$4:$4,"&gt;="&amp;BA$6,Model!$4:$4,"&lt;="&amp;BA$7))</f>
        <v>0</v>
      </c>
      <c r="BB13" s="5">
        <f ca="1">IF(BB$4="",0,SUMIFS(Model!348:348,Model!$4:$4,"&gt;="&amp;BB$6,Model!$4:$4,"&lt;="&amp;BB$7))</f>
        <v>0</v>
      </c>
      <c r="BC13" s="5">
        <f ca="1">IF(BC$4="",0,SUMIFS(Model!348:348,Model!$4:$4,"&gt;="&amp;BC$6,Model!$4:$4,"&lt;="&amp;BC$7))</f>
        <v>0</v>
      </c>
      <c r="BD13" s="5">
        <f ca="1">IF(BD$4="",0,SUMIFS(Model!348:348,Model!$4:$4,"&gt;="&amp;BD$6,Model!$4:$4,"&lt;="&amp;BD$7))</f>
        <v>0</v>
      </c>
      <c r="BE13" s="5">
        <f ca="1">IF(BE$4="",0,SUMIFS(Model!348:348,Model!$4:$4,"&gt;="&amp;BE$6,Model!$4:$4,"&lt;="&amp;BE$7))</f>
        <v>0</v>
      </c>
      <c r="BF13" s="5">
        <f ca="1">IF(BF$4="",0,SUMIFS(Model!348:348,Model!$4:$4,"&gt;="&amp;BF$6,Model!$4:$4,"&lt;="&amp;BF$7))</f>
        <v>0</v>
      </c>
      <c r="BG13" s="5">
        <f ca="1">IF(BG$4="",0,SUMIFS(Model!348:348,Model!$4:$4,"&gt;="&amp;BG$6,Model!$4:$4,"&lt;="&amp;BG$7))</f>
        <v>0</v>
      </c>
      <c r="BH13" s="5">
        <f ca="1">IF(BH$4="",0,SUMIFS(Model!348:348,Model!$4:$4,"&gt;="&amp;BH$6,Model!$4:$4,"&lt;="&amp;BH$7))</f>
        <v>0</v>
      </c>
      <c r="BI13" s="5">
        <f ca="1">IF(BI$4="",0,SUMIFS(Model!348:348,Model!$4:$4,"&gt;="&amp;BI$6,Model!$4:$4,"&lt;="&amp;BI$7))</f>
        <v>0</v>
      </c>
      <c r="BJ13" s="5">
        <f ca="1">IF(BJ$4="",0,SUMIFS(Model!348:348,Model!$4:$4,"&gt;="&amp;BJ$6,Model!$4:$4,"&lt;="&amp;BJ$7))</f>
        <v>0</v>
      </c>
      <c r="BK13" s="5">
        <f ca="1">IF(BK$4="",0,SUMIFS(Model!348:348,Model!$4:$4,"&gt;="&amp;BK$6,Model!$4:$4,"&lt;="&amp;BK$7))</f>
        <v>0</v>
      </c>
      <c r="BL13" s="5">
        <f ca="1">IF(BL$4="",0,SUMIFS(Model!348:348,Model!$4:$4,"&gt;="&amp;BL$6,Model!$4:$4,"&lt;="&amp;BL$7))</f>
        <v>0</v>
      </c>
      <c r="BM13" s="5">
        <f ca="1">IF(BM$4="",0,SUMIFS(Model!348:348,Model!$4:$4,"&gt;="&amp;BM$6,Model!$4:$4,"&lt;="&amp;BM$7))</f>
        <v>0</v>
      </c>
      <c r="BN13" s="5">
        <f ca="1">IF(BN$4="",0,SUMIFS(Model!348:348,Model!$4:$4,"&gt;="&amp;BN$6,Model!$4:$4,"&lt;="&amp;BN$7))</f>
        <v>0</v>
      </c>
      <c r="BO13" s="5">
        <f ca="1">IF(BO$4="",0,SUMIFS(Model!348:348,Model!$4:$4,"&gt;="&amp;BO$6,Model!$4:$4,"&lt;="&amp;BO$7))</f>
        <v>0</v>
      </c>
      <c r="BP13" s="5">
        <f ca="1">IF(BP$4="",0,SUMIFS(Model!348:348,Model!$4:$4,"&gt;="&amp;BP$6,Model!$4:$4,"&lt;="&amp;BP$7))</f>
        <v>0</v>
      </c>
      <c r="BQ13" s="5">
        <f ca="1">IF(BQ$4="",0,SUMIFS(Model!348:348,Model!$4:$4,"&gt;="&amp;BQ$6,Model!$4:$4,"&lt;="&amp;BQ$7))</f>
        <v>0</v>
      </c>
      <c r="BR13" s="5">
        <f ca="1">IF(BR$4="",0,SUMIFS(Model!348:348,Model!$4:$4,"&gt;="&amp;BR$6,Model!$4:$4,"&lt;="&amp;BR$7))</f>
        <v>0</v>
      </c>
      <c r="BS13" s="5">
        <f ca="1">IF(BS$4="",0,SUMIFS(Model!348:348,Model!$4:$4,"&gt;="&amp;BS$6,Model!$4:$4,"&lt;="&amp;BS$7))</f>
        <v>0</v>
      </c>
      <c r="BT13" s="5">
        <f ca="1">IF(BT$4="",0,SUMIFS(Model!348:348,Model!$4:$4,"&gt;="&amp;BT$6,Model!$4:$4,"&lt;="&amp;BT$7))</f>
        <v>0</v>
      </c>
      <c r="BU13" s="5">
        <f ca="1">IF(BU$4="",0,SUMIFS(Model!348:348,Model!$4:$4,"&gt;="&amp;BU$6,Model!$4:$4,"&lt;="&amp;BU$7))</f>
        <v>0</v>
      </c>
      <c r="BV13" s="5">
        <f ca="1">IF(BV$4="",0,SUMIFS(Model!348:348,Model!$4:$4,"&gt;="&amp;BV$6,Model!$4:$4,"&lt;="&amp;BV$7))</f>
        <v>0</v>
      </c>
      <c r="BW13" s="5">
        <f ca="1">IF(BW$4="",0,SUMIFS(Model!348:348,Model!$4:$4,"&gt;="&amp;BW$6,Model!$4:$4,"&lt;="&amp;BW$7))</f>
        <v>0</v>
      </c>
      <c r="BX13" s="5">
        <f ca="1">IF(BX$4="",0,SUMIFS(Model!348:348,Model!$4:$4,"&gt;="&amp;BX$6,Model!$4:$4,"&lt;="&amp;BX$7))</f>
        <v>0</v>
      </c>
      <c r="BY13" s="5">
        <f ca="1">IF(BY$4="",0,SUMIFS(Model!348:348,Model!$4:$4,"&gt;="&amp;BY$6,Model!$4:$4,"&lt;="&amp;BY$7))</f>
        <v>0</v>
      </c>
      <c r="BZ13" s="5">
        <f ca="1">IF(BZ$4="",0,SUMIFS(Model!348:348,Model!$4:$4,"&gt;="&amp;BZ$6,Model!$4:$4,"&lt;="&amp;BZ$7))</f>
        <v>0</v>
      </c>
      <c r="CA13" s="5">
        <f ca="1">IF(CA$4="",0,SUMIFS(Model!348:348,Model!$4:$4,"&gt;="&amp;CA$6,Model!$4:$4,"&lt;="&amp;CA$7))</f>
        <v>0</v>
      </c>
      <c r="CB13" s="5">
        <f ca="1">IF(CB$4="",0,SUMIFS(Model!348:348,Model!$4:$4,"&gt;="&amp;CB$6,Model!$4:$4,"&lt;="&amp;CB$7))</f>
        <v>0</v>
      </c>
      <c r="CC13" s="5">
        <f ca="1">IF(CC$4="",0,SUMIFS(Model!348:348,Model!$4:$4,"&gt;="&amp;CC$6,Model!$4:$4,"&lt;="&amp;CC$7))</f>
        <v>0</v>
      </c>
      <c r="CD13" s="5">
        <f ca="1">IF(CD$4="",0,SUMIFS(Model!348:348,Model!$4:$4,"&gt;="&amp;CD$6,Model!$4:$4,"&lt;="&amp;CD$7))</f>
        <v>0</v>
      </c>
      <c r="CE13" s="5">
        <f ca="1">IF(CE$4="",0,SUMIFS(Model!348:348,Model!$4:$4,"&gt;="&amp;CE$6,Model!$4:$4,"&lt;="&amp;CE$7))</f>
        <v>0</v>
      </c>
      <c r="CF13" s="5">
        <f ca="1">IF(CF$4="",0,SUMIFS(Model!348:348,Model!$4:$4,"&gt;="&amp;CF$6,Model!$4:$4,"&lt;="&amp;CF$7))</f>
        <v>0</v>
      </c>
    </row>
    <row r="14" spans="2:84" x14ac:dyDescent="0.3">
      <c r="B14" s="13">
        <f>ROW()</f>
        <v>14</v>
      </c>
      <c r="H14" s="1" t="str">
        <f>$H$13</f>
        <v>Оплата себест. закупок и затрат</v>
      </c>
      <c r="I14" s="1" t="str">
        <f>Prcsses!I14</f>
        <v>Металлопрокат</v>
      </c>
      <c r="M14" s="53" t="s">
        <v>18</v>
      </c>
      <c r="U14" s="5">
        <f t="shared" ref="U14:U19" ca="1" si="0">SUM(INDIRECT(ADDRESS($B14,$X$2)&amp;":"&amp;ADDRESS($B14,$X$2-1+$P$8)))</f>
        <v>1271730614.5242319</v>
      </c>
      <c r="X14" s="5">
        <f ca="1">IF(X$4="",0,SUMIFS(Model!350:350,Model!$4:$4,"&gt;="&amp;X$6,Model!$4:$4,"&lt;="&amp;X$7)+SUMIFS(Model!358:358,Model!$4:$4,"&gt;="&amp;X$6,Model!$4:$4,"&lt;="&amp;X$7))</f>
        <v>0</v>
      </c>
      <c r="Y14" s="5">
        <f ca="1">IF(Y$4="",0,SUMIFS(Model!350:350,Model!$4:$4,"&gt;="&amp;Y$6,Model!$4:$4,"&lt;="&amp;Y$7)+SUMIFS(Model!358:358,Model!$4:$4,"&gt;="&amp;Y$6,Model!$4:$4,"&lt;="&amp;Y$7))</f>
        <v>120152966.11199999</v>
      </c>
      <c r="Z14" s="5">
        <f ca="1">IF(Z$4="",0,SUMIFS(Model!350:350,Model!$4:$4,"&gt;="&amp;Z$6,Model!$4:$4,"&lt;="&amp;Z$7)+SUMIFS(Model!358:358,Model!$4:$4,"&gt;="&amp;Z$6,Model!$4:$4,"&lt;="&amp;Z$7))</f>
        <v>325750750.82726389</v>
      </c>
      <c r="AA14" s="5">
        <f ca="1">IF(AA$4="",0,SUMIFS(Model!350:350,Model!$4:$4,"&gt;="&amp;AA$6,Model!$4:$4,"&lt;="&amp;AA$7)+SUMIFS(Model!358:358,Model!$4:$4,"&gt;="&amp;AA$6,Model!$4:$4,"&lt;="&amp;AA$7))</f>
        <v>394725646.20732796</v>
      </c>
      <c r="AB14" s="5">
        <f ca="1">IF(AB$4="",0,SUMIFS(Model!350:350,Model!$4:$4,"&gt;="&amp;AB$6,Model!$4:$4,"&lt;="&amp;AB$7)+SUMIFS(Model!358:358,Model!$4:$4,"&gt;="&amp;AB$6,Model!$4:$4,"&lt;="&amp;AB$7))</f>
        <v>431101251.37763995</v>
      </c>
      <c r="AC14" s="5">
        <f ca="1">IF(AC$4="",0,SUMIFS(Model!350:350,Model!$4:$4,"&gt;="&amp;AC$6,Model!$4:$4,"&lt;="&amp;AC$7)+SUMIFS(Model!358:358,Model!$4:$4,"&gt;="&amp;AC$6,Model!$4:$4,"&lt;="&amp;AC$7))</f>
        <v>0</v>
      </c>
      <c r="AD14" s="5">
        <f ca="1">IF(AD$4="",0,SUMIFS(Model!350:350,Model!$4:$4,"&gt;="&amp;AD$6,Model!$4:$4,"&lt;="&amp;AD$7)+SUMIFS(Model!358:358,Model!$4:$4,"&gt;="&amp;AD$6,Model!$4:$4,"&lt;="&amp;AD$7))</f>
        <v>0</v>
      </c>
      <c r="AE14" s="5">
        <f ca="1">IF(AE$4="",0,SUMIFS(Model!350:350,Model!$4:$4,"&gt;="&amp;AE$6,Model!$4:$4,"&lt;="&amp;AE$7)+SUMIFS(Model!358:358,Model!$4:$4,"&gt;="&amp;AE$6,Model!$4:$4,"&lt;="&amp;AE$7))</f>
        <v>0</v>
      </c>
      <c r="AF14" s="5">
        <f ca="1">IF(AF$4="",0,SUMIFS(Model!350:350,Model!$4:$4,"&gt;="&amp;AF$6,Model!$4:$4,"&lt;="&amp;AF$7)+SUMIFS(Model!358:358,Model!$4:$4,"&gt;="&amp;AF$6,Model!$4:$4,"&lt;="&amp;AF$7))</f>
        <v>0</v>
      </c>
      <c r="AG14" s="5">
        <f ca="1">IF(AG$4="",0,SUMIFS(Model!350:350,Model!$4:$4,"&gt;="&amp;AG$6,Model!$4:$4,"&lt;="&amp;AG$7)+SUMIFS(Model!358:358,Model!$4:$4,"&gt;="&amp;AG$6,Model!$4:$4,"&lt;="&amp;AG$7))</f>
        <v>0</v>
      </c>
      <c r="AH14" s="5">
        <f ca="1">IF(AH$4="",0,SUMIFS(Model!350:350,Model!$4:$4,"&gt;="&amp;AH$6,Model!$4:$4,"&lt;="&amp;AH$7)+SUMIFS(Model!358:358,Model!$4:$4,"&gt;="&amp;AH$6,Model!$4:$4,"&lt;="&amp;AH$7))</f>
        <v>0</v>
      </c>
      <c r="AI14" s="5">
        <f ca="1">IF(AI$4="",0,SUMIFS(Model!350:350,Model!$4:$4,"&gt;="&amp;AI$6,Model!$4:$4,"&lt;="&amp;AI$7)+SUMIFS(Model!358:358,Model!$4:$4,"&gt;="&amp;AI$6,Model!$4:$4,"&lt;="&amp;AI$7))</f>
        <v>0</v>
      </c>
      <c r="AJ14" s="5">
        <f ca="1">IF(AJ$4="",0,SUMIFS(Model!350:350,Model!$4:$4,"&gt;="&amp;AJ$6,Model!$4:$4,"&lt;="&amp;AJ$7)+SUMIFS(Model!358:358,Model!$4:$4,"&gt;="&amp;AJ$6,Model!$4:$4,"&lt;="&amp;AJ$7))</f>
        <v>0</v>
      </c>
      <c r="AK14" s="5">
        <f ca="1">IF(AK$4="",0,SUMIFS(Model!350:350,Model!$4:$4,"&gt;="&amp;AK$6,Model!$4:$4,"&lt;="&amp;AK$7)+SUMIFS(Model!358:358,Model!$4:$4,"&gt;="&amp;AK$6,Model!$4:$4,"&lt;="&amp;AK$7))</f>
        <v>0</v>
      </c>
      <c r="AL14" s="5">
        <f ca="1">IF(AL$4="",0,SUMIFS(Model!350:350,Model!$4:$4,"&gt;="&amp;AL$6,Model!$4:$4,"&lt;="&amp;AL$7)+SUMIFS(Model!358:358,Model!$4:$4,"&gt;="&amp;AL$6,Model!$4:$4,"&lt;="&amp;AL$7))</f>
        <v>0</v>
      </c>
      <c r="AM14" s="5">
        <f ca="1">IF(AM$4="",0,SUMIFS(Model!350:350,Model!$4:$4,"&gt;="&amp;AM$6,Model!$4:$4,"&lt;="&amp;AM$7)+SUMIFS(Model!358:358,Model!$4:$4,"&gt;="&amp;AM$6,Model!$4:$4,"&lt;="&amp;AM$7))</f>
        <v>0</v>
      </c>
      <c r="AN14" s="5">
        <f ca="1">IF(AN$4="",0,SUMIFS(Model!350:350,Model!$4:$4,"&gt;="&amp;AN$6,Model!$4:$4,"&lt;="&amp;AN$7)+SUMIFS(Model!358:358,Model!$4:$4,"&gt;="&amp;AN$6,Model!$4:$4,"&lt;="&amp;AN$7))</f>
        <v>0</v>
      </c>
      <c r="AO14" s="5">
        <f ca="1">IF(AO$4="",0,SUMIFS(Model!350:350,Model!$4:$4,"&gt;="&amp;AO$6,Model!$4:$4,"&lt;="&amp;AO$7)+SUMIFS(Model!358:358,Model!$4:$4,"&gt;="&amp;AO$6,Model!$4:$4,"&lt;="&amp;AO$7))</f>
        <v>0</v>
      </c>
      <c r="AP14" s="5">
        <f ca="1">IF(AP$4="",0,SUMIFS(Model!350:350,Model!$4:$4,"&gt;="&amp;AP$6,Model!$4:$4,"&lt;="&amp;AP$7)+SUMIFS(Model!358:358,Model!$4:$4,"&gt;="&amp;AP$6,Model!$4:$4,"&lt;="&amp;AP$7))</f>
        <v>0</v>
      </c>
      <c r="AQ14" s="5">
        <f ca="1">IF(AQ$4="",0,SUMIFS(Model!350:350,Model!$4:$4,"&gt;="&amp;AQ$6,Model!$4:$4,"&lt;="&amp;AQ$7)+SUMIFS(Model!358:358,Model!$4:$4,"&gt;="&amp;AQ$6,Model!$4:$4,"&lt;="&amp;AQ$7))</f>
        <v>0</v>
      </c>
      <c r="AR14" s="5">
        <f ca="1">IF(AR$4="",0,SUMIFS(Model!350:350,Model!$4:$4,"&gt;="&amp;AR$6,Model!$4:$4,"&lt;="&amp;AR$7)+SUMIFS(Model!358:358,Model!$4:$4,"&gt;="&amp;AR$6,Model!$4:$4,"&lt;="&amp;AR$7))</f>
        <v>0</v>
      </c>
      <c r="AS14" s="5">
        <f ca="1">IF(AS$4="",0,SUMIFS(Model!350:350,Model!$4:$4,"&gt;="&amp;AS$6,Model!$4:$4,"&lt;="&amp;AS$7)+SUMIFS(Model!358:358,Model!$4:$4,"&gt;="&amp;AS$6,Model!$4:$4,"&lt;="&amp;AS$7))</f>
        <v>0</v>
      </c>
      <c r="AT14" s="5">
        <f ca="1">IF(AT$4="",0,SUMIFS(Model!350:350,Model!$4:$4,"&gt;="&amp;AT$6,Model!$4:$4,"&lt;="&amp;AT$7)+SUMIFS(Model!358:358,Model!$4:$4,"&gt;="&amp;AT$6,Model!$4:$4,"&lt;="&amp;AT$7))</f>
        <v>0</v>
      </c>
      <c r="AU14" s="5">
        <f ca="1">IF(AU$4="",0,SUMIFS(Model!350:350,Model!$4:$4,"&gt;="&amp;AU$6,Model!$4:$4,"&lt;="&amp;AU$7)+SUMIFS(Model!358:358,Model!$4:$4,"&gt;="&amp;AU$6,Model!$4:$4,"&lt;="&amp;AU$7))</f>
        <v>0</v>
      </c>
      <c r="AV14" s="5">
        <f ca="1">IF(AV$4="",0,SUMIFS(Model!350:350,Model!$4:$4,"&gt;="&amp;AV$6,Model!$4:$4,"&lt;="&amp;AV$7)+SUMIFS(Model!358:358,Model!$4:$4,"&gt;="&amp;AV$6,Model!$4:$4,"&lt;="&amp;AV$7))</f>
        <v>0</v>
      </c>
      <c r="AW14" s="5">
        <f ca="1">IF(AW$4="",0,SUMIFS(Model!350:350,Model!$4:$4,"&gt;="&amp;AW$6,Model!$4:$4,"&lt;="&amp;AW$7)+SUMIFS(Model!358:358,Model!$4:$4,"&gt;="&amp;AW$6,Model!$4:$4,"&lt;="&amp;AW$7))</f>
        <v>0</v>
      </c>
      <c r="AX14" s="5">
        <f ca="1">IF(AX$4="",0,SUMIFS(Model!350:350,Model!$4:$4,"&gt;="&amp;AX$6,Model!$4:$4,"&lt;="&amp;AX$7)+SUMIFS(Model!358:358,Model!$4:$4,"&gt;="&amp;AX$6,Model!$4:$4,"&lt;="&amp;AX$7))</f>
        <v>0</v>
      </c>
      <c r="AY14" s="5">
        <f ca="1">IF(AY$4="",0,SUMIFS(Model!350:350,Model!$4:$4,"&gt;="&amp;AY$6,Model!$4:$4,"&lt;="&amp;AY$7)+SUMIFS(Model!358:358,Model!$4:$4,"&gt;="&amp;AY$6,Model!$4:$4,"&lt;="&amp;AY$7))</f>
        <v>0</v>
      </c>
      <c r="AZ14" s="5">
        <f ca="1">IF(AZ$4="",0,SUMIFS(Model!350:350,Model!$4:$4,"&gt;="&amp;AZ$6,Model!$4:$4,"&lt;="&amp;AZ$7)+SUMIFS(Model!358:358,Model!$4:$4,"&gt;="&amp;AZ$6,Model!$4:$4,"&lt;="&amp;AZ$7))</f>
        <v>0</v>
      </c>
      <c r="BA14" s="5">
        <f ca="1">IF(BA$4="",0,SUMIFS(Model!350:350,Model!$4:$4,"&gt;="&amp;BA$6,Model!$4:$4,"&lt;="&amp;BA$7)+SUMIFS(Model!358:358,Model!$4:$4,"&gt;="&amp;BA$6,Model!$4:$4,"&lt;="&amp;BA$7))</f>
        <v>0</v>
      </c>
      <c r="BB14" s="5">
        <f ca="1">IF(BB$4="",0,SUMIFS(Model!350:350,Model!$4:$4,"&gt;="&amp;BB$6,Model!$4:$4,"&lt;="&amp;BB$7)+SUMIFS(Model!358:358,Model!$4:$4,"&gt;="&amp;BB$6,Model!$4:$4,"&lt;="&amp;BB$7))</f>
        <v>0</v>
      </c>
      <c r="BC14" s="5">
        <f ca="1">IF(BC$4="",0,SUMIFS(Model!350:350,Model!$4:$4,"&gt;="&amp;BC$6,Model!$4:$4,"&lt;="&amp;BC$7)+SUMIFS(Model!358:358,Model!$4:$4,"&gt;="&amp;BC$6,Model!$4:$4,"&lt;="&amp;BC$7))</f>
        <v>0</v>
      </c>
      <c r="BD14" s="5">
        <f ca="1">IF(BD$4="",0,SUMIFS(Model!350:350,Model!$4:$4,"&gt;="&amp;BD$6,Model!$4:$4,"&lt;="&amp;BD$7)+SUMIFS(Model!358:358,Model!$4:$4,"&gt;="&amp;BD$6,Model!$4:$4,"&lt;="&amp;BD$7))</f>
        <v>0</v>
      </c>
      <c r="BE14" s="5">
        <f ca="1">IF(BE$4="",0,SUMIFS(Model!350:350,Model!$4:$4,"&gt;="&amp;BE$6,Model!$4:$4,"&lt;="&amp;BE$7)+SUMIFS(Model!358:358,Model!$4:$4,"&gt;="&amp;BE$6,Model!$4:$4,"&lt;="&amp;BE$7))</f>
        <v>0</v>
      </c>
      <c r="BF14" s="5">
        <f ca="1">IF(BF$4="",0,SUMIFS(Model!350:350,Model!$4:$4,"&gt;="&amp;BF$6,Model!$4:$4,"&lt;="&amp;BF$7)+SUMIFS(Model!358:358,Model!$4:$4,"&gt;="&amp;BF$6,Model!$4:$4,"&lt;="&amp;BF$7))</f>
        <v>0</v>
      </c>
      <c r="BG14" s="5">
        <f ca="1">IF(BG$4="",0,SUMIFS(Model!350:350,Model!$4:$4,"&gt;="&amp;BG$6,Model!$4:$4,"&lt;="&amp;BG$7)+SUMIFS(Model!358:358,Model!$4:$4,"&gt;="&amp;BG$6,Model!$4:$4,"&lt;="&amp;BG$7))</f>
        <v>0</v>
      </c>
      <c r="BH14" s="5">
        <f ca="1">IF(BH$4="",0,SUMIFS(Model!350:350,Model!$4:$4,"&gt;="&amp;BH$6,Model!$4:$4,"&lt;="&amp;BH$7)+SUMIFS(Model!358:358,Model!$4:$4,"&gt;="&amp;BH$6,Model!$4:$4,"&lt;="&amp;BH$7))</f>
        <v>0</v>
      </c>
      <c r="BI14" s="5">
        <f ca="1">IF(BI$4="",0,SUMIFS(Model!350:350,Model!$4:$4,"&gt;="&amp;BI$6,Model!$4:$4,"&lt;="&amp;BI$7)+SUMIFS(Model!358:358,Model!$4:$4,"&gt;="&amp;BI$6,Model!$4:$4,"&lt;="&amp;BI$7))</f>
        <v>0</v>
      </c>
      <c r="BJ14" s="5">
        <f ca="1">IF(BJ$4="",0,SUMIFS(Model!350:350,Model!$4:$4,"&gt;="&amp;BJ$6,Model!$4:$4,"&lt;="&amp;BJ$7)+SUMIFS(Model!358:358,Model!$4:$4,"&gt;="&amp;BJ$6,Model!$4:$4,"&lt;="&amp;BJ$7))</f>
        <v>0</v>
      </c>
      <c r="BK14" s="5">
        <f ca="1">IF(BK$4="",0,SUMIFS(Model!350:350,Model!$4:$4,"&gt;="&amp;BK$6,Model!$4:$4,"&lt;="&amp;BK$7)+SUMIFS(Model!358:358,Model!$4:$4,"&gt;="&amp;BK$6,Model!$4:$4,"&lt;="&amp;BK$7))</f>
        <v>0</v>
      </c>
      <c r="BL14" s="5">
        <f ca="1">IF(BL$4="",0,SUMIFS(Model!350:350,Model!$4:$4,"&gt;="&amp;BL$6,Model!$4:$4,"&lt;="&amp;BL$7)+SUMIFS(Model!358:358,Model!$4:$4,"&gt;="&amp;BL$6,Model!$4:$4,"&lt;="&amp;BL$7))</f>
        <v>0</v>
      </c>
      <c r="BM14" s="5">
        <f ca="1">IF(BM$4="",0,SUMIFS(Model!350:350,Model!$4:$4,"&gt;="&amp;BM$6,Model!$4:$4,"&lt;="&amp;BM$7)+SUMIFS(Model!358:358,Model!$4:$4,"&gt;="&amp;BM$6,Model!$4:$4,"&lt;="&amp;BM$7))</f>
        <v>0</v>
      </c>
      <c r="BN14" s="5">
        <f ca="1">IF(BN$4="",0,SUMIFS(Model!350:350,Model!$4:$4,"&gt;="&amp;BN$6,Model!$4:$4,"&lt;="&amp;BN$7)+SUMIFS(Model!358:358,Model!$4:$4,"&gt;="&amp;BN$6,Model!$4:$4,"&lt;="&amp;BN$7))</f>
        <v>0</v>
      </c>
      <c r="BO14" s="5">
        <f ca="1">IF(BO$4="",0,SUMIFS(Model!350:350,Model!$4:$4,"&gt;="&amp;BO$6,Model!$4:$4,"&lt;="&amp;BO$7)+SUMIFS(Model!358:358,Model!$4:$4,"&gt;="&amp;BO$6,Model!$4:$4,"&lt;="&amp;BO$7))</f>
        <v>0</v>
      </c>
      <c r="BP14" s="5">
        <f ca="1">IF(BP$4="",0,SUMIFS(Model!350:350,Model!$4:$4,"&gt;="&amp;BP$6,Model!$4:$4,"&lt;="&amp;BP$7)+SUMIFS(Model!358:358,Model!$4:$4,"&gt;="&amp;BP$6,Model!$4:$4,"&lt;="&amp;BP$7))</f>
        <v>0</v>
      </c>
      <c r="BQ14" s="5">
        <f ca="1">IF(BQ$4="",0,SUMIFS(Model!350:350,Model!$4:$4,"&gt;="&amp;BQ$6,Model!$4:$4,"&lt;="&amp;BQ$7)+SUMIFS(Model!358:358,Model!$4:$4,"&gt;="&amp;BQ$6,Model!$4:$4,"&lt;="&amp;BQ$7))</f>
        <v>0</v>
      </c>
      <c r="BR14" s="5">
        <f ca="1">IF(BR$4="",0,SUMIFS(Model!350:350,Model!$4:$4,"&gt;="&amp;BR$6,Model!$4:$4,"&lt;="&amp;BR$7)+SUMIFS(Model!358:358,Model!$4:$4,"&gt;="&amp;BR$6,Model!$4:$4,"&lt;="&amp;BR$7))</f>
        <v>0</v>
      </c>
      <c r="BS14" s="5">
        <f ca="1">IF(BS$4="",0,SUMIFS(Model!350:350,Model!$4:$4,"&gt;="&amp;BS$6,Model!$4:$4,"&lt;="&amp;BS$7)+SUMIFS(Model!358:358,Model!$4:$4,"&gt;="&amp;BS$6,Model!$4:$4,"&lt;="&amp;BS$7))</f>
        <v>0</v>
      </c>
      <c r="BT14" s="5">
        <f ca="1">IF(BT$4="",0,SUMIFS(Model!350:350,Model!$4:$4,"&gt;="&amp;BT$6,Model!$4:$4,"&lt;="&amp;BT$7)+SUMIFS(Model!358:358,Model!$4:$4,"&gt;="&amp;BT$6,Model!$4:$4,"&lt;="&amp;BT$7))</f>
        <v>0</v>
      </c>
      <c r="BU14" s="5">
        <f ca="1">IF(BU$4="",0,SUMIFS(Model!350:350,Model!$4:$4,"&gt;="&amp;BU$6,Model!$4:$4,"&lt;="&amp;BU$7)+SUMIFS(Model!358:358,Model!$4:$4,"&gt;="&amp;BU$6,Model!$4:$4,"&lt;="&amp;BU$7))</f>
        <v>0</v>
      </c>
      <c r="BV14" s="5">
        <f ca="1">IF(BV$4="",0,SUMIFS(Model!350:350,Model!$4:$4,"&gt;="&amp;BV$6,Model!$4:$4,"&lt;="&amp;BV$7)+SUMIFS(Model!358:358,Model!$4:$4,"&gt;="&amp;BV$6,Model!$4:$4,"&lt;="&amp;BV$7))</f>
        <v>0</v>
      </c>
      <c r="BW14" s="5">
        <f ca="1">IF(BW$4="",0,SUMIFS(Model!350:350,Model!$4:$4,"&gt;="&amp;BW$6,Model!$4:$4,"&lt;="&amp;BW$7)+SUMIFS(Model!358:358,Model!$4:$4,"&gt;="&amp;BW$6,Model!$4:$4,"&lt;="&amp;BW$7))</f>
        <v>0</v>
      </c>
      <c r="BX14" s="5">
        <f ca="1">IF(BX$4="",0,SUMIFS(Model!350:350,Model!$4:$4,"&gt;="&amp;BX$6,Model!$4:$4,"&lt;="&amp;BX$7)+SUMIFS(Model!358:358,Model!$4:$4,"&gt;="&amp;BX$6,Model!$4:$4,"&lt;="&amp;BX$7))</f>
        <v>0</v>
      </c>
      <c r="BY14" s="5">
        <f ca="1">IF(BY$4="",0,SUMIFS(Model!350:350,Model!$4:$4,"&gt;="&amp;BY$6,Model!$4:$4,"&lt;="&amp;BY$7)+SUMIFS(Model!358:358,Model!$4:$4,"&gt;="&amp;BY$6,Model!$4:$4,"&lt;="&amp;BY$7))</f>
        <v>0</v>
      </c>
      <c r="BZ14" s="5">
        <f ca="1">IF(BZ$4="",0,SUMIFS(Model!350:350,Model!$4:$4,"&gt;="&amp;BZ$6,Model!$4:$4,"&lt;="&amp;BZ$7)+SUMIFS(Model!358:358,Model!$4:$4,"&gt;="&amp;BZ$6,Model!$4:$4,"&lt;="&amp;BZ$7))</f>
        <v>0</v>
      </c>
      <c r="CA14" s="5">
        <f ca="1">IF(CA$4="",0,SUMIFS(Model!350:350,Model!$4:$4,"&gt;="&amp;CA$6,Model!$4:$4,"&lt;="&amp;CA$7)+SUMIFS(Model!358:358,Model!$4:$4,"&gt;="&amp;CA$6,Model!$4:$4,"&lt;="&amp;CA$7))</f>
        <v>0</v>
      </c>
      <c r="CB14" s="5">
        <f ca="1">IF(CB$4="",0,SUMIFS(Model!350:350,Model!$4:$4,"&gt;="&amp;CB$6,Model!$4:$4,"&lt;="&amp;CB$7)+SUMIFS(Model!358:358,Model!$4:$4,"&gt;="&amp;CB$6,Model!$4:$4,"&lt;="&amp;CB$7))</f>
        <v>0</v>
      </c>
      <c r="CC14" s="5">
        <f ca="1">IF(CC$4="",0,SUMIFS(Model!350:350,Model!$4:$4,"&gt;="&amp;CC$6,Model!$4:$4,"&lt;="&amp;CC$7)+SUMIFS(Model!358:358,Model!$4:$4,"&gt;="&amp;CC$6,Model!$4:$4,"&lt;="&amp;CC$7))</f>
        <v>0</v>
      </c>
      <c r="CD14" s="5">
        <f ca="1">IF(CD$4="",0,SUMIFS(Model!350:350,Model!$4:$4,"&gt;="&amp;CD$6,Model!$4:$4,"&lt;="&amp;CD$7)+SUMIFS(Model!358:358,Model!$4:$4,"&gt;="&amp;CD$6,Model!$4:$4,"&lt;="&amp;CD$7))</f>
        <v>0</v>
      </c>
      <c r="CE14" s="5">
        <f ca="1">IF(CE$4="",0,SUMIFS(Model!350:350,Model!$4:$4,"&gt;="&amp;CE$6,Model!$4:$4,"&lt;="&amp;CE$7)+SUMIFS(Model!358:358,Model!$4:$4,"&gt;="&amp;CE$6,Model!$4:$4,"&lt;="&amp;CE$7))</f>
        <v>0</v>
      </c>
      <c r="CF14" s="5">
        <f ca="1">IF(CF$4="",0,SUMIFS(Model!350:350,Model!$4:$4,"&gt;="&amp;CF$6,Model!$4:$4,"&lt;="&amp;CF$7)+SUMIFS(Model!358:358,Model!$4:$4,"&gt;="&amp;CF$6,Model!$4:$4,"&lt;="&amp;CF$7))</f>
        <v>0</v>
      </c>
    </row>
    <row r="15" spans="2:84" x14ac:dyDescent="0.3">
      <c r="B15" s="13">
        <f>ROW()</f>
        <v>15</v>
      </c>
      <c r="H15" s="1" t="str">
        <f t="shared" ref="H15:H19" si="1">$H$13</f>
        <v>Оплата себест. закупок и затрат</v>
      </c>
      <c r="I15" s="1" t="str">
        <f>Prcsses!I15</f>
        <v>Изготовление у подрядчиков</v>
      </c>
      <c r="M15" s="53" t="s">
        <v>18</v>
      </c>
      <c r="U15" s="5">
        <f t="shared" ca="1" si="0"/>
        <v>169529726.14469355</v>
      </c>
      <c r="X15" s="5">
        <f ca="1">IF(X$4="",0,SUMIFS(Model!351:351,Model!$4:$4,"&gt;="&amp;X$6,Model!$4:$4,"&lt;="&amp;X$7)+SUMIFS(Model!359:359,Model!$4:$4,"&gt;="&amp;X$6,Model!$4:$4,"&lt;="&amp;X$7))</f>
        <v>0</v>
      </c>
      <c r="Y15" s="5">
        <f ca="1">IF(Y$4="",0,SUMIFS(Model!351:351,Model!$4:$4,"&gt;="&amp;Y$6,Model!$4:$4,"&lt;="&amp;Y$7)+SUMIFS(Model!359:359,Model!$4:$4,"&gt;="&amp;Y$6,Model!$4:$4,"&lt;="&amp;Y$7))</f>
        <v>13762369.583999999</v>
      </c>
      <c r="Z15" s="5">
        <f ca="1">IF(Z$4="",0,SUMIFS(Model!351:351,Model!$4:$4,"&gt;="&amp;Z$6,Model!$4:$4,"&lt;="&amp;Z$7)+SUMIFS(Model!359:359,Model!$4:$4,"&gt;="&amp;Z$6,Model!$4:$4,"&lt;="&amp;Z$7))</f>
        <v>41397246.536400005</v>
      </c>
      <c r="AA15" s="5">
        <f ca="1">IF(AA$4="",0,SUMIFS(Model!351:351,Model!$4:$4,"&gt;="&amp;AA$6,Model!$4:$4,"&lt;="&amp;AA$7)+SUMIFS(Model!359:359,Model!$4:$4,"&gt;="&amp;AA$6,Model!$4:$4,"&lt;="&amp;AA$7))</f>
        <v>53549763.653405979</v>
      </c>
      <c r="AB15" s="5">
        <f ca="1">IF(AB$4="",0,SUMIFS(Model!351:351,Model!$4:$4,"&gt;="&amp;AB$6,Model!$4:$4,"&lt;="&amp;AB$7)+SUMIFS(Model!359:359,Model!$4:$4,"&gt;="&amp;AB$6,Model!$4:$4,"&lt;="&amp;AB$7))</f>
        <v>60820346.370887578</v>
      </c>
      <c r="AC15" s="5">
        <f ca="1">IF(AC$4="",0,SUMIFS(Model!351:351,Model!$4:$4,"&gt;="&amp;AC$6,Model!$4:$4,"&lt;="&amp;AC$7)+SUMIFS(Model!359:359,Model!$4:$4,"&gt;="&amp;AC$6,Model!$4:$4,"&lt;="&amp;AC$7))</f>
        <v>0</v>
      </c>
      <c r="AD15" s="5">
        <f ca="1">IF(AD$4="",0,SUMIFS(Model!351:351,Model!$4:$4,"&gt;="&amp;AD$6,Model!$4:$4,"&lt;="&amp;AD$7)+SUMIFS(Model!359:359,Model!$4:$4,"&gt;="&amp;AD$6,Model!$4:$4,"&lt;="&amp;AD$7))</f>
        <v>0</v>
      </c>
      <c r="AE15" s="5">
        <f ca="1">IF(AE$4="",0,SUMIFS(Model!351:351,Model!$4:$4,"&gt;="&amp;AE$6,Model!$4:$4,"&lt;="&amp;AE$7)+SUMIFS(Model!359:359,Model!$4:$4,"&gt;="&amp;AE$6,Model!$4:$4,"&lt;="&amp;AE$7))</f>
        <v>0</v>
      </c>
      <c r="AF15" s="5">
        <f ca="1">IF(AF$4="",0,SUMIFS(Model!351:351,Model!$4:$4,"&gt;="&amp;AF$6,Model!$4:$4,"&lt;="&amp;AF$7)+SUMIFS(Model!359:359,Model!$4:$4,"&gt;="&amp;AF$6,Model!$4:$4,"&lt;="&amp;AF$7))</f>
        <v>0</v>
      </c>
      <c r="AG15" s="5">
        <f ca="1">IF(AG$4="",0,SUMIFS(Model!351:351,Model!$4:$4,"&gt;="&amp;AG$6,Model!$4:$4,"&lt;="&amp;AG$7)+SUMIFS(Model!359:359,Model!$4:$4,"&gt;="&amp;AG$6,Model!$4:$4,"&lt;="&amp;AG$7))</f>
        <v>0</v>
      </c>
      <c r="AH15" s="5">
        <f ca="1">IF(AH$4="",0,SUMIFS(Model!351:351,Model!$4:$4,"&gt;="&amp;AH$6,Model!$4:$4,"&lt;="&amp;AH$7)+SUMIFS(Model!359:359,Model!$4:$4,"&gt;="&amp;AH$6,Model!$4:$4,"&lt;="&amp;AH$7))</f>
        <v>0</v>
      </c>
      <c r="AI15" s="5">
        <f ca="1">IF(AI$4="",0,SUMIFS(Model!351:351,Model!$4:$4,"&gt;="&amp;AI$6,Model!$4:$4,"&lt;="&amp;AI$7)+SUMIFS(Model!359:359,Model!$4:$4,"&gt;="&amp;AI$6,Model!$4:$4,"&lt;="&amp;AI$7))</f>
        <v>0</v>
      </c>
      <c r="AJ15" s="5">
        <f ca="1">IF(AJ$4="",0,SUMIFS(Model!351:351,Model!$4:$4,"&gt;="&amp;AJ$6,Model!$4:$4,"&lt;="&amp;AJ$7)+SUMIFS(Model!359:359,Model!$4:$4,"&gt;="&amp;AJ$6,Model!$4:$4,"&lt;="&amp;AJ$7))</f>
        <v>0</v>
      </c>
      <c r="AK15" s="5">
        <f ca="1">IF(AK$4="",0,SUMIFS(Model!351:351,Model!$4:$4,"&gt;="&amp;AK$6,Model!$4:$4,"&lt;="&amp;AK$7)+SUMIFS(Model!359:359,Model!$4:$4,"&gt;="&amp;AK$6,Model!$4:$4,"&lt;="&amp;AK$7))</f>
        <v>0</v>
      </c>
      <c r="AL15" s="5">
        <f ca="1">IF(AL$4="",0,SUMIFS(Model!351:351,Model!$4:$4,"&gt;="&amp;AL$6,Model!$4:$4,"&lt;="&amp;AL$7)+SUMIFS(Model!359:359,Model!$4:$4,"&gt;="&amp;AL$6,Model!$4:$4,"&lt;="&amp;AL$7))</f>
        <v>0</v>
      </c>
      <c r="AM15" s="5">
        <f ca="1">IF(AM$4="",0,SUMIFS(Model!351:351,Model!$4:$4,"&gt;="&amp;AM$6,Model!$4:$4,"&lt;="&amp;AM$7)+SUMIFS(Model!359:359,Model!$4:$4,"&gt;="&amp;AM$6,Model!$4:$4,"&lt;="&amp;AM$7))</f>
        <v>0</v>
      </c>
      <c r="AN15" s="5">
        <f ca="1">IF(AN$4="",0,SUMIFS(Model!351:351,Model!$4:$4,"&gt;="&amp;AN$6,Model!$4:$4,"&lt;="&amp;AN$7)+SUMIFS(Model!359:359,Model!$4:$4,"&gt;="&amp;AN$6,Model!$4:$4,"&lt;="&amp;AN$7))</f>
        <v>0</v>
      </c>
      <c r="AO15" s="5">
        <f ca="1">IF(AO$4="",0,SUMIFS(Model!351:351,Model!$4:$4,"&gt;="&amp;AO$6,Model!$4:$4,"&lt;="&amp;AO$7)+SUMIFS(Model!359:359,Model!$4:$4,"&gt;="&amp;AO$6,Model!$4:$4,"&lt;="&amp;AO$7))</f>
        <v>0</v>
      </c>
      <c r="AP15" s="5">
        <f ca="1">IF(AP$4="",0,SUMIFS(Model!351:351,Model!$4:$4,"&gt;="&amp;AP$6,Model!$4:$4,"&lt;="&amp;AP$7)+SUMIFS(Model!359:359,Model!$4:$4,"&gt;="&amp;AP$6,Model!$4:$4,"&lt;="&amp;AP$7))</f>
        <v>0</v>
      </c>
      <c r="AQ15" s="5">
        <f ca="1">IF(AQ$4="",0,SUMIFS(Model!351:351,Model!$4:$4,"&gt;="&amp;AQ$6,Model!$4:$4,"&lt;="&amp;AQ$7)+SUMIFS(Model!359:359,Model!$4:$4,"&gt;="&amp;AQ$6,Model!$4:$4,"&lt;="&amp;AQ$7))</f>
        <v>0</v>
      </c>
      <c r="AR15" s="5">
        <f ca="1">IF(AR$4="",0,SUMIFS(Model!351:351,Model!$4:$4,"&gt;="&amp;AR$6,Model!$4:$4,"&lt;="&amp;AR$7)+SUMIFS(Model!359:359,Model!$4:$4,"&gt;="&amp;AR$6,Model!$4:$4,"&lt;="&amp;AR$7))</f>
        <v>0</v>
      </c>
      <c r="AS15" s="5">
        <f ca="1">IF(AS$4="",0,SUMIFS(Model!351:351,Model!$4:$4,"&gt;="&amp;AS$6,Model!$4:$4,"&lt;="&amp;AS$7)+SUMIFS(Model!359:359,Model!$4:$4,"&gt;="&amp;AS$6,Model!$4:$4,"&lt;="&amp;AS$7))</f>
        <v>0</v>
      </c>
      <c r="AT15" s="5">
        <f ca="1">IF(AT$4="",0,SUMIFS(Model!351:351,Model!$4:$4,"&gt;="&amp;AT$6,Model!$4:$4,"&lt;="&amp;AT$7)+SUMIFS(Model!359:359,Model!$4:$4,"&gt;="&amp;AT$6,Model!$4:$4,"&lt;="&amp;AT$7))</f>
        <v>0</v>
      </c>
      <c r="AU15" s="5">
        <f ca="1">IF(AU$4="",0,SUMIFS(Model!351:351,Model!$4:$4,"&gt;="&amp;AU$6,Model!$4:$4,"&lt;="&amp;AU$7)+SUMIFS(Model!359:359,Model!$4:$4,"&gt;="&amp;AU$6,Model!$4:$4,"&lt;="&amp;AU$7))</f>
        <v>0</v>
      </c>
      <c r="AV15" s="5">
        <f ca="1">IF(AV$4="",0,SUMIFS(Model!351:351,Model!$4:$4,"&gt;="&amp;AV$6,Model!$4:$4,"&lt;="&amp;AV$7)+SUMIFS(Model!359:359,Model!$4:$4,"&gt;="&amp;AV$6,Model!$4:$4,"&lt;="&amp;AV$7))</f>
        <v>0</v>
      </c>
      <c r="AW15" s="5">
        <f ca="1">IF(AW$4="",0,SUMIFS(Model!351:351,Model!$4:$4,"&gt;="&amp;AW$6,Model!$4:$4,"&lt;="&amp;AW$7)+SUMIFS(Model!359:359,Model!$4:$4,"&gt;="&amp;AW$6,Model!$4:$4,"&lt;="&amp;AW$7))</f>
        <v>0</v>
      </c>
      <c r="AX15" s="5">
        <f ca="1">IF(AX$4="",0,SUMIFS(Model!351:351,Model!$4:$4,"&gt;="&amp;AX$6,Model!$4:$4,"&lt;="&amp;AX$7)+SUMIFS(Model!359:359,Model!$4:$4,"&gt;="&amp;AX$6,Model!$4:$4,"&lt;="&amp;AX$7))</f>
        <v>0</v>
      </c>
      <c r="AY15" s="5">
        <f ca="1">IF(AY$4="",0,SUMIFS(Model!351:351,Model!$4:$4,"&gt;="&amp;AY$6,Model!$4:$4,"&lt;="&amp;AY$7)+SUMIFS(Model!359:359,Model!$4:$4,"&gt;="&amp;AY$6,Model!$4:$4,"&lt;="&amp;AY$7))</f>
        <v>0</v>
      </c>
      <c r="AZ15" s="5">
        <f ca="1">IF(AZ$4="",0,SUMIFS(Model!351:351,Model!$4:$4,"&gt;="&amp;AZ$6,Model!$4:$4,"&lt;="&amp;AZ$7)+SUMIFS(Model!359:359,Model!$4:$4,"&gt;="&amp;AZ$6,Model!$4:$4,"&lt;="&amp;AZ$7))</f>
        <v>0</v>
      </c>
      <c r="BA15" s="5">
        <f ca="1">IF(BA$4="",0,SUMIFS(Model!351:351,Model!$4:$4,"&gt;="&amp;BA$6,Model!$4:$4,"&lt;="&amp;BA$7)+SUMIFS(Model!359:359,Model!$4:$4,"&gt;="&amp;BA$6,Model!$4:$4,"&lt;="&amp;BA$7))</f>
        <v>0</v>
      </c>
      <c r="BB15" s="5">
        <f ca="1">IF(BB$4="",0,SUMIFS(Model!351:351,Model!$4:$4,"&gt;="&amp;BB$6,Model!$4:$4,"&lt;="&amp;BB$7)+SUMIFS(Model!359:359,Model!$4:$4,"&gt;="&amp;BB$6,Model!$4:$4,"&lt;="&amp;BB$7))</f>
        <v>0</v>
      </c>
      <c r="BC15" s="5">
        <f ca="1">IF(BC$4="",0,SUMIFS(Model!351:351,Model!$4:$4,"&gt;="&amp;BC$6,Model!$4:$4,"&lt;="&amp;BC$7)+SUMIFS(Model!359:359,Model!$4:$4,"&gt;="&amp;BC$6,Model!$4:$4,"&lt;="&amp;BC$7))</f>
        <v>0</v>
      </c>
      <c r="BD15" s="5">
        <f ca="1">IF(BD$4="",0,SUMIFS(Model!351:351,Model!$4:$4,"&gt;="&amp;BD$6,Model!$4:$4,"&lt;="&amp;BD$7)+SUMIFS(Model!359:359,Model!$4:$4,"&gt;="&amp;BD$6,Model!$4:$4,"&lt;="&amp;BD$7))</f>
        <v>0</v>
      </c>
      <c r="BE15" s="5">
        <f ca="1">IF(BE$4="",0,SUMIFS(Model!351:351,Model!$4:$4,"&gt;="&amp;BE$6,Model!$4:$4,"&lt;="&amp;BE$7)+SUMIFS(Model!359:359,Model!$4:$4,"&gt;="&amp;BE$6,Model!$4:$4,"&lt;="&amp;BE$7))</f>
        <v>0</v>
      </c>
      <c r="BF15" s="5">
        <f ca="1">IF(BF$4="",0,SUMIFS(Model!351:351,Model!$4:$4,"&gt;="&amp;BF$6,Model!$4:$4,"&lt;="&amp;BF$7)+SUMIFS(Model!359:359,Model!$4:$4,"&gt;="&amp;BF$6,Model!$4:$4,"&lt;="&amp;BF$7))</f>
        <v>0</v>
      </c>
      <c r="BG15" s="5">
        <f ca="1">IF(BG$4="",0,SUMIFS(Model!351:351,Model!$4:$4,"&gt;="&amp;BG$6,Model!$4:$4,"&lt;="&amp;BG$7)+SUMIFS(Model!359:359,Model!$4:$4,"&gt;="&amp;BG$6,Model!$4:$4,"&lt;="&amp;BG$7))</f>
        <v>0</v>
      </c>
      <c r="BH15" s="5">
        <f ca="1">IF(BH$4="",0,SUMIFS(Model!351:351,Model!$4:$4,"&gt;="&amp;BH$6,Model!$4:$4,"&lt;="&amp;BH$7)+SUMIFS(Model!359:359,Model!$4:$4,"&gt;="&amp;BH$6,Model!$4:$4,"&lt;="&amp;BH$7))</f>
        <v>0</v>
      </c>
      <c r="BI15" s="5">
        <f ca="1">IF(BI$4="",0,SUMIFS(Model!351:351,Model!$4:$4,"&gt;="&amp;BI$6,Model!$4:$4,"&lt;="&amp;BI$7)+SUMIFS(Model!359:359,Model!$4:$4,"&gt;="&amp;BI$6,Model!$4:$4,"&lt;="&amp;BI$7))</f>
        <v>0</v>
      </c>
      <c r="BJ15" s="5">
        <f ca="1">IF(BJ$4="",0,SUMIFS(Model!351:351,Model!$4:$4,"&gt;="&amp;BJ$6,Model!$4:$4,"&lt;="&amp;BJ$7)+SUMIFS(Model!359:359,Model!$4:$4,"&gt;="&amp;BJ$6,Model!$4:$4,"&lt;="&amp;BJ$7))</f>
        <v>0</v>
      </c>
      <c r="BK15" s="5">
        <f ca="1">IF(BK$4="",0,SUMIFS(Model!351:351,Model!$4:$4,"&gt;="&amp;BK$6,Model!$4:$4,"&lt;="&amp;BK$7)+SUMIFS(Model!359:359,Model!$4:$4,"&gt;="&amp;BK$6,Model!$4:$4,"&lt;="&amp;BK$7))</f>
        <v>0</v>
      </c>
      <c r="BL15" s="5">
        <f ca="1">IF(BL$4="",0,SUMIFS(Model!351:351,Model!$4:$4,"&gt;="&amp;BL$6,Model!$4:$4,"&lt;="&amp;BL$7)+SUMIFS(Model!359:359,Model!$4:$4,"&gt;="&amp;BL$6,Model!$4:$4,"&lt;="&amp;BL$7))</f>
        <v>0</v>
      </c>
      <c r="BM15" s="5">
        <f ca="1">IF(BM$4="",0,SUMIFS(Model!351:351,Model!$4:$4,"&gt;="&amp;BM$6,Model!$4:$4,"&lt;="&amp;BM$7)+SUMIFS(Model!359:359,Model!$4:$4,"&gt;="&amp;BM$6,Model!$4:$4,"&lt;="&amp;BM$7))</f>
        <v>0</v>
      </c>
      <c r="BN15" s="5">
        <f ca="1">IF(BN$4="",0,SUMIFS(Model!351:351,Model!$4:$4,"&gt;="&amp;BN$6,Model!$4:$4,"&lt;="&amp;BN$7)+SUMIFS(Model!359:359,Model!$4:$4,"&gt;="&amp;BN$6,Model!$4:$4,"&lt;="&amp;BN$7))</f>
        <v>0</v>
      </c>
      <c r="BO15" s="5">
        <f ca="1">IF(BO$4="",0,SUMIFS(Model!351:351,Model!$4:$4,"&gt;="&amp;BO$6,Model!$4:$4,"&lt;="&amp;BO$7)+SUMIFS(Model!359:359,Model!$4:$4,"&gt;="&amp;BO$6,Model!$4:$4,"&lt;="&amp;BO$7))</f>
        <v>0</v>
      </c>
      <c r="BP15" s="5">
        <f ca="1">IF(BP$4="",0,SUMIFS(Model!351:351,Model!$4:$4,"&gt;="&amp;BP$6,Model!$4:$4,"&lt;="&amp;BP$7)+SUMIFS(Model!359:359,Model!$4:$4,"&gt;="&amp;BP$6,Model!$4:$4,"&lt;="&amp;BP$7))</f>
        <v>0</v>
      </c>
      <c r="BQ15" s="5">
        <f ca="1">IF(BQ$4="",0,SUMIFS(Model!351:351,Model!$4:$4,"&gt;="&amp;BQ$6,Model!$4:$4,"&lt;="&amp;BQ$7)+SUMIFS(Model!359:359,Model!$4:$4,"&gt;="&amp;BQ$6,Model!$4:$4,"&lt;="&amp;BQ$7))</f>
        <v>0</v>
      </c>
      <c r="BR15" s="5">
        <f ca="1">IF(BR$4="",0,SUMIFS(Model!351:351,Model!$4:$4,"&gt;="&amp;BR$6,Model!$4:$4,"&lt;="&amp;BR$7)+SUMIFS(Model!359:359,Model!$4:$4,"&gt;="&amp;BR$6,Model!$4:$4,"&lt;="&amp;BR$7))</f>
        <v>0</v>
      </c>
      <c r="BS15" s="5">
        <f ca="1">IF(BS$4="",0,SUMIFS(Model!351:351,Model!$4:$4,"&gt;="&amp;BS$6,Model!$4:$4,"&lt;="&amp;BS$7)+SUMIFS(Model!359:359,Model!$4:$4,"&gt;="&amp;BS$6,Model!$4:$4,"&lt;="&amp;BS$7))</f>
        <v>0</v>
      </c>
      <c r="BT15" s="5">
        <f ca="1">IF(BT$4="",0,SUMIFS(Model!351:351,Model!$4:$4,"&gt;="&amp;BT$6,Model!$4:$4,"&lt;="&amp;BT$7)+SUMIFS(Model!359:359,Model!$4:$4,"&gt;="&amp;BT$6,Model!$4:$4,"&lt;="&amp;BT$7))</f>
        <v>0</v>
      </c>
      <c r="BU15" s="5">
        <f ca="1">IF(BU$4="",0,SUMIFS(Model!351:351,Model!$4:$4,"&gt;="&amp;BU$6,Model!$4:$4,"&lt;="&amp;BU$7)+SUMIFS(Model!359:359,Model!$4:$4,"&gt;="&amp;BU$6,Model!$4:$4,"&lt;="&amp;BU$7))</f>
        <v>0</v>
      </c>
      <c r="BV15" s="5">
        <f ca="1">IF(BV$4="",0,SUMIFS(Model!351:351,Model!$4:$4,"&gt;="&amp;BV$6,Model!$4:$4,"&lt;="&amp;BV$7)+SUMIFS(Model!359:359,Model!$4:$4,"&gt;="&amp;BV$6,Model!$4:$4,"&lt;="&amp;BV$7))</f>
        <v>0</v>
      </c>
      <c r="BW15" s="5">
        <f ca="1">IF(BW$4="",0,SUMIFS(Model!351:351,Model!$4:$4,"&gt;="&amp;BW$6,Model!$4:$4,"&lt;="&amp;BW$7)+SUMIFS(Model!359:359,Model!$4:$4,"&gt;="&amp;BW$6,Model!$4:$4,"&lt;="&amp;BW$7))</f>
        <v>0</v>
      </c>
      <c r="BX15" s="5">
        <f ca="1">IF(BX$4="",0,SUMIFS(Model!351:351,Model!$4:$4,"&gt;="&amp;BX$6,Model!$4:$4,"&lt;="&amp;BX$7)+SUMIFS(Model!359:359,Model!$4:$4,"&gt;="&amp;BX$6,Model!$4:$4,"&lt;="&amp;BX$7))</f>
        <v>0</v>
      </c>
      <c r="BY15" s="5">
        <f ca="1">IF(BY$4="",0,SUMIFS(Model!351:351,Model!$4:$4,"&gt;="&amp;BY$6,Model!$4:$4,"&lt;="&amp;BY$7)+SUMIFS(Model!359:359,Model!$4:$4,"&gt;="&amp;BY$6,Model!$4:$4,"&lt;="&amp;BY$7))</f>
        <v>0</v>
      </c>
      <c r="BZ15" s="5">
        <f ca="1">IF(BZ$4="",0,SUMIFS(Model!351:351,Model!$4:$4,"&gt;="&amp;BZ$6,Model!$4:$4,"&lt;="&amp;BZ$7)+SUMIFS(Model!359:359,Model!$4:$4,"&gt;="&amp;BZ$6,Model!$4:$4,"&lt;="&amp;BZ$7))</f>
        <v>0</v>
      </c>
      <c r="CA15" s="5">
        <f ca="1">IF(CA$4="",0,SUMIFS(Model!351:351,Model!$4:$4,"&gt;="&amp;CA$6,Model!$4:$4,"&lt;="&amp;CA$7)+SUMIFS(Model!359:359,Model!$4:$4,"&gt;="&amp;CA$6,Model!$4:$4,"&lt;="&amp;CA$7))</f>
        <v>0</v>
      </c>
      <c r="CB15" s="5">
        <f ca="1">IF(CB$4="",0,SUMIFS(Model!351:351,Model!$4:$4,"&gt;="&amp;CB$6,Model!$4:$4,"&lt;="&amp;CB$7)+SUMIFS(Model!359:359,Model!$4:$4,"&gt;="&amp;CB$6,Model!$4:$4,"&lt;="&amp;CB$7))</f>
        <v>0</v>
      </c>
      <c r="CC15" s="5">
        <f ca="1">IF(CC$4="",0,SUMIFS(Model!351:351,Model!$4:$4,"&gt;="&amp;CC$6,Model!$4:$4,"&lt;="&amp;CC$7)+SUMIFS(Model!359:359,Model!$4:$4,"&gt;="&amp;CC$6,Model!$4:$4,"&lt;="&amp;CC$7))</f>
        <v>0</v>
      </c>
      <c r="CD15" s="5">
        <f ca="1">IF(CD$4="",0,SUMIFS(Model!351:351,Model!$4:$4,"&gt;="&amp;CD$6,Model!$4:$4,"&lt;="&amp;CD$7)+SUMIFS(Model!359:359,Model!$4:$4,"&gt;="&amp;CD$6,Model!$4:$4,"&lt;="&amp;CD$7))</f>
        <v>0</v>
      </c>
      <c r="CE15" s="5">
        <f ca="1">IF(CE$4="",0,SUMIFS(Model!351:351,Model!$4:$4,"&gt;="&amp;CE$6,Model!$4:$4,"&lt;="&amp;CE$7)+SUMIFS(Model!359:359,Model!$4:$4,"&gt;="&amp;CE$6,Model!$4:$4,"&lt;="&amp;CE$7))</f>
        <v>0</v>
      </c>
      <c r="CF15" s="5">
        <f ca="1">IF(CF$4="",0,SUMIFS(Model!351:351,Model!$4:$4,"&gt;="&amp;CF$6,Model!$4:$4,"&lt;="&amp;CF$7)+SUMIFS(Model!359:359,Model!$4:$4,"&gt;="&amp;CF$6,Model!$4:$4,"&lt;="&amp;CF$7))</f>
        <v>0</v>
      </c>
    </row>
    <row r="16" spans="2:84" x14ac:dyDescent="0.3">
      <c r="B16" s="13">
        <f>ROW()</f>
        <v>16</v>
      </c>
      <c r="H16" s="1" t="str">
        <f t="shared" si="1"/>
        <v>Оплата себест. закупок и затрат</v>
      </c>
      <c r="I16" s="1" t="str">
        <f>Prcsses!I16</f>
        <v>Потребление эл.энергии прочих ресурсов</v>
      </c>
      <c r="M16" s="53" t="s">
        <v>18</v>
      </c>
      <c r="U16" s="5">
        <f t="shared" ca="1" si="0"/>
        <v>15237933.326211208</v>
      </c>
      <c r="X16" s="5">
        <f ca="1">IF(X$4="",0,SUMIFS(Model!352:352,Model!$4:$4,"&gt;="&amp;X$6,Model!$4:$4,"&lt;="&amp;X$7)+SUMIFS(Model!360:360,Model!$4:$4,"&gt;="&amp;X$6,Model!$4:$4,"&lt;="&amp;X$7))</f>
        <v>0</v>
      </c>
      <c r="Y16" s="5">
        <f ca="1">IF(Y$4="",0,SUMIFS(Model!352:352,Model!$4:$4,"&gt;="&amp;Y$6,Model!$4:$4,"&lt;="&amp;Y$7)+SUMIFS(Model!360:360,Model!$4:$4,"&gt;="&amp;Y$6,Model!$4:$4,"&lt;="&amp;Y$7))</f>
        <v>1136116.7999999998</v>
      </c>
      <c r="Z16" s="5">
        <f ca="1">IF(Z$4="",0,SUMIFS(Model!352:352,Model!$4:$4,"&gt;="&amp;Z$6,Model!$4:$4,"&lt;="&amp;Z$7)+SUMIFS(Model!360:360,Model!$4:$4,"&gt;="&amp;Z$6,Model!$4:$4,"&lt;="&amp;Z$7))</f>
        <v>3766467.0250080004</v>
      </c>
      <c r="AA16" s="5">
        <f ca="1">IF(AA$4="",0,SUMIFS(Model!352:352,Model!$4:$4,"&gt;="&amp;AA$6,Model!$4:$4,"&lt;="&amp;AA$7)+SUMIFS(Model!360:360,Model!$4:$4,"&gt;="&amp;AA$6,Model!$4:$4,"&lt;="&amp;AA$7))</f>
        <v>4898868.3523233784</v>
      </c>
      <c r="AB16" s="5">
        <f ca="1">IF(AB$4="",0,SUMIFS(Model!352:352,Model!$4:$4,"&gt;="&amp;AB$6,Model!$4:$4,"&lt;="&amp;AB$7)+SUMIFS(Model!360:360,Model!$4:$4,"&gt;="&amp;AB$6,Model!$4:$4,"&lt;="&amp;AB$7))</f>
        <v>5436481.1488798298</v>
      </c>
      <c r="AC16" s="5">
        <f ca="1">IF(AC$4="",0,SUMIFS(Model!352:352,Model!$4:$4,"&gt;="&amp;AC$6,Model!$4:$4,"&lt;="&amp;AC$7)+SUMIFS(Model!360:360,Model!$4:$4,"&gt;="&amp;AC$6,Model!$4:$4,"&lt;="&amp;AC$7))</f>
        <v>0</v>
      </c>
      <c r="AD16" s="5">
        <f ca="1">IF(AD$4="",0,SUMIFS(Model!352:352,Model!$4:$4,"&gt;="&amp;AD$6,Model!$4:$4,"&lt;="&amp;AD$7)+SUMIFS(Model!360:360,Model!$4:$4,"&gt;="&amp;AD$6,Model!$4:$4,"&lt;="&amp;AD$7))</f>
        <v>0</v>
      </c>
      <c r="AE16" s="5">
        <f ca="1">IF(AE$4="",0,SUMIFS(Model!352:352,Model!$4:$4,"&gt;="&amp;AE$6,Model!$4:$4,"&lt;="&amp;AE$7)+SUMIFS(Model!360:360,Model!$4:$4,"&gt;="&amp;AE$6,Model!$4:$4,"&lt;="&amp;AE$7))</f>
        <v>0</v>
      </c>
      <c r="AF16" s="5">
        <f ca="1">IF(AF$4="",0,SUMIFS(Model!352:352,Model!$4:$4,"&gt;="&amp;AF$6,Model!$4:$4,"&lt;="&amp;AF$7)+SUMIFS(Model!360:360,Model!$4:$4,"&gt;="&amp;AF$6,Model!$4:$4,"&lt;="&amp;AF$7))</f>
        <v>0</v>
      </c>
      <c r="AG16" s="5">
        <f ca="1">IF(AG$4="",0,SUMIFS(Model!352:352,Model!$4:$4,"&gt;="&amp;AG$6,Model!$4:$4,"&lt;="&amp;AG$7)+SUMIFS(Model!360:360,Model!$4:$4,"&gt;="&amp;AG$6,Model!$4:$4,"&lt;="&amp;AG$7))</f>
        <v>0</v>
      </c>
      <c r="AH16" s="5">
        <f ca="1">IF(AH$4="",0,SUMIFS(Model!352:352,Model!$4:$4,"&gt;="&amp;AH$6,Model!$4:$4,"&lt;="&amp;AH$7)+SUMIFS(Model!360:360,Model!$4:$4,"&gt;="&amp;AH$6,Model!$4:$4,"&lt;="&amp;AH$7))</f>
        <v>0</v>
      </c>
      <c r="AI16" s="5">
        <f ca="1">IF(AI$4="",0,SUMIFS(Model!352:352,Model!$4:$4,"&gt;="&amp;AI$6,Model!$4:$4,"&lt;="&amp;AI$7)+SUMIFS(Model!360:360,Model!$4:$4,"&gt;="&amp;AI$6,Model!$4:$4,"&lt;="&amp;AI$7))</f>
        <v>0</v>
      </c>
      <c r="AJ16" s="5">
        <f ca="1">IF(AJ$4="",0,SUMIFS(Model!352:352,Model!$4:$4,"&gt;="&amp;AJ$6,Model!$4:$4,"&lt;="&amp;AJ$7)+SUMIFS(Model!360:360,Model!$4:$4,"&gt;="&amp;AJ$6,Model!$4:$4,"&lt;="&amp;AJ$7))</f>
        <v>0</v>
      </c>
      <c r="AK16" s="5">
        <f ca="1">IF(AK$4="",0,SUMIFS(Model!352:352,Model!$4:$4,"&gt;="&amp;AK$6,Model!$4:$4,"&lt;="&amp;AK$7)+SUMIFS(Model!360:360,Model!$4:$4,"&gt;="&amp;AK$6,Model!$4:$4,"&lt;="&amp;AK$7))</f>
        <v>0</v>
      </c>
      <c r="AL16" s="5">
        <f ca="1">IF(AL$4="",0,SUMIFS(Model!352:352,Model!$4:$4,"&gt;="&amp;AL$6,Model!$4:$4,"&lt;="&amp;AL$7)+SUMIFS(Model!360:360,Model!$4:$4,"&gt;="&amp;AL$6,Model!$4:$4,"&lt;="&amp;AL$7))</f>
        <v>0</v>
      </c>
      <c r="AM16" s="5">
        <f ca="1">IF(AM$4="",0,SUMIFS(Model!352:352,Model!$4:$4,"&gt;="&amp;AM$6,Model!$4:$4,"&lt;="&amp;AM$7)+SUMIFS(Model!360:360,Model!$4:$4,"&gt;="&amp;AM$6,Model!$4:$4,"&lt;="&amp;AM$7))</f>
        <v>0</v>
      </c>
      <c r="AN16" s="5">
        <f ca="1">IF(AN$4="",0,SUMIFS(Model!352:352,Model!$4:$4,"&gt;="&amp;AN$6,Model!$4:$4,"&lt;="&amp;AN$7)+SUMIFS(Model!360:360,Model!$4:$4,"&gt;="&amp;AN$6,Model!$4:$4,"&lt;="&amp;AN$7))</f>
        <v>0</v>
      </c>
      <c r="AO16" s="5">
        <f ca="1">IF(AO$4="",0,SUMIFS(Model!352:352,Model!$4:$4,"&gt;="&amp;AO$6,Model!$4:$4,"&lt;="&amp;AO$7)+SUMIFS(Model!360:360,Model!$4:$4,"&gt;="&amp;AO$6,Model!$4:$4,"&lt;="&amp;AO$7))</f>
        <v>0</v>
      </c>
      <c r="AP16" s="5">
        <f ca="1">IF(AP$4="",0,SUMIFS(Model!352:352,Model!$4:$4,"&gt;="&amp;AP$6,Model!$4:$4,"&lt;="&amp;AP$7)+SUMIFS(Model!360:360,Model!$4:$4,"&gt;="&amp;AP$6,Model!$4:$4,"&lt;="&amp;AP$7))</f>
        <v>0</v>
      </c>
      <c r="AQ16" s="5">
        <f ca="1">IF(AQ$4="",0,SUMIFS(Model!352:352,Model!$4:$4,"&gt;="&amp;AQ$6,Model!$4:$4,"&lt;="&amp;AQ$7)+SUMIFS(Model!360:360,Model!$4:$4,"&gt;="&amp;AQ$6,Model!$4:$4,"&lt;="&amp;AQ$7))</f>
        <v>0</v>
      </c>
      <c r="AR16" s="5">
        <f ca="1">IF(AR$4="",0,SUMIFS(Model!352:352,Model!$4:$4,"&gt;="&amp;AR$6,Model!$4:$4,"&lt;="&amp;AR$7)+SUMIFS(Model!360:360,Model!$4:$4,"&gt;="&amp;AR$6,Model!$4:$4,"&lt;="&amp;AR$7))</f>
        <v>0</v>
      </c>
      <c r="AS16" s="5">
        <f ca="1">IF(AS$4="",0,SUMIFS(Model!352:352,Model!$4:$4,"&gt;="&amp;AS$6,Model!$4:$4,"&lt;="&amp;AS$7)+SUMIFS(Model!360:360,Model!$4:$4,"&gt;="&amp;AS$6,Model!$4:$4,"&lt;="&amp;AS$7))</f>
        <v>0</v>
      </c>
      <c r="AT16" s="5">
        <f ca="1">IF(AT$4="",0,SUMIFS(Model!352:352,Model!$4:$4,"&gt;="&amp;AT$6,Model!$4:$4,"&lt;="&amp;AT$7)+SUMIFS(Model!360:360,Model!$4:$4,"&gt;="&amp;AT$6,Model!$4:$4,"&lt;="&amp;AT$7))</f>
        <v>0</v>
      </c>
      <c r="AU16" s="5">
        <f ca="1">IF(AU$4="",0,SUMIFS(Model!352:352,Model!$4:$4,"&gt;="&amp;AU$6,Model!$4:$4,"&lt;="&amp;AU$7)+SUMIFS(Model!360:360,Model!$4:$4,"&gt;="&amp;AU$6,Model!$4:$4,"&lt;="&amp;AU$7))</f>
        <v>0</v>
      </c>
      <c r="AV16" s="5">
        <f ca="1">IF(AV$4="",0,SUMIFS(Model!352:352,Model!$4:$4,"&gt;="&amp;AV$6,Model!$4:$4,"&lt;="&amp;AV$7)+SUMIFS(Model!360:360,Model!$4:$4,"&gt;="&amp;AV$6,Model!$4:$4,"&lt;="&amp;AV$7))</f>
        <v>0</v>
      </c>
      <c r="AW16" s="5">
        <f ca="1">IF(AW$4="",0,SUMIFS(Model!352:352,Model!$4:$4,"&gt;="&amp;AW$6,Model!$4:$4,"&lt;="&amp;AW$7)+SUMIFS(Model!360:360,Model!$4:$4,"&gt;="&amp;AW$6,Model!$4:$4,"&lt;="&amp;AW$7))</f>
        <v>0</v>
      </c>
      <c r="AX16" s="5">
        <f ca="1">IF(AX$4="",0,SUMIFS(Model!352:352,Model!$4:$4,"&gt;="&amp;AX$6,Model!$4:$4,"&lt;="&amp;AX$7)+SUMIFS(Model!360:360,Model!$4:$4,"&gt;="&amp;AX$6,Model!$4:$4,"&lt;="&amp;AX$7))</f>
        <v>0</v>
      </c>
      <c r="AY16" s="5">
        <f ca="1">IF(AY$4="",0,SUMIFS(Model!352:352,Model!$4:$4,"&gt;="&amp;AY$6,Model!$4:$4,"&lt;="&amp;AY$7)+SUMIFS(Model!360:360,Model!$4:$4,"&gt;="&amp;AY$6,Model!$4:$4,"&lt;="&amp;AY$7))</f>
        <v>0</v>
      </c>
      <c r="AZ16" s="5">
        <f ca="1">IF(AZ$4="",0,SUMIFS(Model!352:352,Model!$4:$4,"&gt;="&amp;AZ$6,Model!$4:$4,"&lt;="&amp;AZ$7)+SUMIFS(Model!360:360,Model!$4:$4,"&gt;="&amp;AZ$6,Model!$4:$4,"&lt;="&amp;AZ$7))</f>
        <v>0</v>
      </c>
      <c r="BA16" s="5">
        <f ca="1">IF(BA$4="",0,SUMIFS(Model!352:352,Model!$4:$4,"&gt;="&amp;BA$6,Model!$4:$4,"&lt;="&amp;BA$7)+SUMIFS(Model!360:360,Model!$4:$4,"&gt;="&amp;BA$6,Model!$4:$4,"&lt;="&amp;BA$7))</f>
        <v>0</v>
      </c>
      <c r="BB16" s="5">
        <f ca="1">IF(BB$4="",0,SUMIFS(Model!352:352,Model!$4:$4,"&gt;="&amp;BB$6,Model!$4:$4,"&lt;="&amp;BB$7)+SUMIFS(Model!360:360,Model!$4:$4,"&gt;="&amp;BB$6,Model!$4:$4,"&lt;="&amp;BB$7))</f>
        <v>0</v>
      </c>
      <c r="BC16" s="5">
        <f ca="1">IF(BC$4="",0,SUMIFS(Model!352:352,Model!$4:$4,"&gt;="&amp;BC$6,Model!$4:$4,"&lt;="&amp;BC$7)+SUMIFS(Model!360:360,Model!$4:$4,"&gt;="&amp;BC$6,Model!$4:$4,"&lt;="&amp;BC$7))</f>
        <v>0</v>
      </c>
      <c r="BD16" s="5">
        <f ca="1">IF(BD$4="",0,SUMIFS(Model!352:352,Model!$4:$4,"&gt;="&amp;BD$6,Model!$4:$4,"&lt;="&amp;BD$7)+SUMIFS(Model!360:360,Model!$4:$4,"&gt;="&amp;BD$6,Model!$4:$4,"&lt;="&amp;BD$7))</f>
        <v>0</v>
      </c>
      <c r="BE16" s="5">
        <f ca="1">IF(BE$4="",0,SUMIFS(Model!352:352,Model!$4:$4,"&gt;="&amp;BE$6,Model!$4:$4,"&lt;="&amp;BE$7)+SUMIFS(Model!360:360,Model!$4:$4,"&gt;="&amp;BE$6,Model!$4:$4,"&lt;="&amp;BE$7))</f>
        <v>0</v>
      </c>
      <c r="BF16" s="5">
        <f ca="1">IF(BF$4="",0,SUMIFS(Model!352:352,Model!$4:$4,"&gt;="&amp;BF$6,Model!$4:$4,"&lt;="&amp;BF$7)+SUMIFS(Model!360:360,Model!$4:$4,"&gt;="&amp;BF$6,Model!$4:$4,"&lt;="&amp;BF$7))</f>
        <v>0</v>
      </c>
      <c r="BG16" s="5">
        <f ca="1">IF(BG$4="",0,SUMIFS(Model!352:352,Model!$4:$4,"&gt;="&amp;BG$6,Model!$4:$4,"&lt;="&amp;BG$7)+SUMIFS(Model!360:360,Model!$4:$4,"&gt;="&amp;BG$6,Model!$4:$4,"&lt;="&amp;BG$7))</f>
        <v>0</v>
      </c>
      <c r="BH16" s="5">
        <f ca="1">IF(BH$4="",0,SUMIFS(Model!352:352,Model!$4:$4,"&gt;="&amp;BH$6,Model!$4:$4,"&lt;="&amp;BH$7)+SUMIFS(Model!360:360,Model!$4:$4,"&gt;="&amp;BH$6,Model!$4:$4,"&lt;="&amp;BH$7))</f>
        <v>0</v>
      </c>
      <c r="BI16" s="5">
        <f ca="1">IF(BI$4="",0,SUMIFS(Model!352:352,Model!$4:$4,"&gt;="&amp;BI$6,Model!$4:$4,"&lt;="&amp;BI$7)+SUMIFS(Model!360:360,Model!$4:$4,"&gt;="&amp;BI$6,Model!$4:$4,"&lt;="&amp;BI$7))</f>
        <v>0</v>
      </c>
      <c r="BJ16" s="5">
        <f ca="1">IF(BJ$4="",0,SUMIFS(Model!352:352,Model!$4:$4,"&gt;="&amp;BJ$6,Model!$4:$4,"&lt;="&amp;BJ$7)+SUMIFS(Model!360:360,Model!$4:$4,"&gt;="&amp;BJ$6,Model!$4:$4,"&lt;="&amp;BJ$7))</f>
        <v>0</v>
      </c>
      <c r="BK16" s="5">
        <f ca="1">IF(BK$4="",0,SUMIFS(Model!352:352,Model!$4:$4,"&gt;="&amp;BK$6,Model!$4:$4,"&lt;="&amp;BK$7)+SUMIFS(Model!360:360,Model!$4:$4,"&gt;="&amp;BK$6,Model!$4:$4,"&lt;="&amp;BK$7))</f>
        <v>0</v>
      </c>
      <c r="BL16" s="5">
        <f ca="1">IF(BL$4="",0,SUMIFS(Model!352:352,Model!$4:$4,"&gt;="&amp;BL$6,Model!$4:$4,"&lt;="&amp;BL$7)+SUMIFS(Model!360:360,Model!$4:$4,"&gt;="&amp;BL$6,Model!$4:$4,"&lt;="&amp;BL$7))</f>
        <v>0</v>
      </c>
      <c r="BM16" s="5">
        <f ca="1">IF(BM$4="",0,SUMIFS(Model!352:352,Model!$4:$4,"&gt;="&amp;BM$6,Model!$4:$4,"&lt;="&amp;BM$7)+SUMIFS(Model!360:360,Model!$4:$4,"&gt;="&amp;BM$6,Model!$4:$4,"&lt;="&amp;BM$7))</f>
        <v>0</v>
      </c>
      <c r="BN16" s="5">
        <f ca="1">IF(BN$4="",0,SUMIFS(Model!352:352,Model!$4:$4,"&gt;="&amp;BN$6,Model!$4:$4,"&lt;="&amp;BN$7)+SUMIFS(Model!360:360,Model!$4:$4,"&gt;="&amp;BN$6,Model!$4:$4,"&lt;="&amp;BN$7))</f>
        <v>0</v>
      </c>
      <c r="BO16" s="5">
        <f ca="1">IF(BO$4="",0,SUMIFS(Model!352:352,Model!$4:$4,"&gt;="&amp;BO$6,Model!$4:$4,"&lt;="&amp;BO$7)+SUMIFS(Model!360:360,Model!$4:$4,"&gt;="&amp;BO$6,Model!$4:$4,"&lt;="&amp;BO$7))</f>
        <v>0</v>
      </c>
      <c r="BP16" s="5">
        <f ca="1">IF(BP$4="",0,SUMIFS(Model!352:352,Model!$4:$4,"&gt;="&amp;BP$6,Model!$4:$4,"&lt;="&amp;BP$7)+SUMIFS(Model!360:360,Model!$4:$4,"&gt;="&amp;BP$6,Model!$4:$4,"&lt;="&amp;BP$7))</f>
        <v>0</v>
      </c>
      <c r="BQ16" s="5">
        <f ca="1">IF(BQ$4="",0,SUMIFS(Model!352:352,Model!$4:$4,"&gt;="&amp;BQ$6,Model!$4:$4,"&lt;="&amp;BQ$7)+SUMIFS(Model!360:360,Model!$4:$4,"&gt;="&amp;BQ$6,Model!$4:$4,"&lt;="&amp;BQ$7))</f>
        <v>0</v>
      </c>
      <c r="BR16" s="5">
        <f ca="1">IF(BR$4="",0,SUMIFS(Model!352:352,Model!$4:$4,"&gt;="&amp;BR$6,Model!$4:$4,"&lt;="&amp;BR$7)+SUMIFS(Model!360:360,Model!$4:$4,"&gt;="&amp;BR$6,Model!$4:$4,"&lt;="&amp;BR$7))</f>
        <v>0</v>
      </c>
      <c r="BS16" s="5">
        <f ca="1">IF(BS$4="",0,SUMIFS(Model!352:352,Model!$4:$4,"&gt;="&amp;BS$6,Model!$4:$4,"&lt;="&amp;BS$7)+SUMIFS(Model!360:360,Model!$4:$4,"&gt;="&amp;BS$6,Model!$4:$4,"&lt;="&amp;BS$7))</f>
        <v>0</v>
      </c>
      <c r="BT16" s="5">
        <f ca="1">IF(BT$4="",0,SUMIFS(Model!352:352,Model!$4:$4,"&gt;="&amp;BT$6,Model!$4:$4,"&lt;="&amp;BT$7)+SUMIFS(Model!360:360,Model!$4:$4,"&gt;="&amp;BT$6,Model!$4:$4,"&lt;="&amp;BT$7))</f>
        <v>0</v>
      </c>
      <c r="BU16" s="5">
        <f ca="1">IF(BU$4="",0,SUMIFS(Model!352:352,Model!$4:$4,"&gt;="&amp;BU$6,Model!$4:$4,"&lt;="&amp;BU$7)+SUMIFS(Model!360:360,Model!$4:$4,"&gt;="&amp;BU$6,Model!$4:$4,"&lt;="&amp;BU$7))</f>
        <v>0</v>
      </c>
      <c r="BV16" s="5">
        <f ca="1">IF(BV$4="",0,SUMIFS(Model!352:352,Model!$4:$4,"&gt;="&amp;BV$6,Model!$4:$4,"&lt;="&amp;BV$7)+SUMIFS(Model!360:360,Model!$4:$4,"&gt;="&amp;BV$6,Model!$4:$4,"&lt;="&amp;BV$7))</f>
        <v>0</v>
      </c>
      <c r="BW16" s="5">
        <f ca="1">IF(BW$4="",0,SUMIFS(Model!352:352,Model!$4:$4,"&gt;="&amp;BW$6,Model!$4:$4,"&lt;="&amp;BW$7)+SUMIFS(Model!360:360,Model!$4:$4,"&gt;="&amp;BW$6,Model!$4:$4,"&lt;="&amp;BW$7))</f>
        <v>0</v>
      </c>
      <c r="BX16" s="5">
        <f ca="1">IF(BX$4="",0,SUMIFS(Model!352:352,Model!$4:$4,"&gt;="&amp;BX$6,Model!$4:$4,"&lt;="&amp;BX$7)+SUMIFS(Model!360:360,Model!$4:$4,"&gt;="&amp;BX$6,Model!$4:$4,"&lt;="&amp;BX$7))</f>
        <v>0</v>
      </c>
      <c r="BY16" s="5">
        <f ca="1">IF(BY$4="",0,SUMIFS(Model!352:352,Model!$4:$4,"&gt;="&amp;BY$6,Model!$4:$4,"&lt;="&amp;BY$7)+SUMIFS(Model!360:360,Model!$4:$4,"&gt;="&amp;BY$6,Model!$4:$4,"&lt;="&amp;BY$7))</f>
        <v>0</v>
      </c>
      <c r="BZ16" s="5">
        <f ca="1">IF(BZ$4="",0,SUMIFS(Model!352:352,Model!$4:$4,"&gt;="&amp;BZ$6,Model!$4:$4,"&lt;="&amp;BZ$7)+SUMIFS(Model!360:360,Model!$4:$4,"&gt;="&amp;BZ$6,Model!$4:$4,"&lt;="&amp;BZ$7))</f>
        <v>0</v>
      </c>
      <c r="CA16" s="5">
        <f ca="1">IF(CA$4="",0,SUMIFS(Model!352:352,Model!$4:$4,"&gt;="&amp;CA$6,Model!$4:$4,"&lt;="&amp;CA$7)+SUMIFS(Model!360:360,Model!$4:$4,"&gt;="&amp;CA$6,Model!$4:$4,"&lt;="&amp;CA$7))</f>
        <v>0</v>
      </c>
      <c r="CB16" s="5">
        <f ca="1">IF(CB$4="",0,SUMIFS(Model!352:352,Model!$4:$4,"&gt;="&amp;CB$6,Model!$4:$4,"&lt;="&amp;CB$7)+SUMIFS(Model!360:360,Model!$4:$4,"&gt;="&amp;CB$6,Model!$4:$4,"&lt;="&amp;CB$7))</f>
        <v>0</v>
      </c>
      <c r="CC16" s="5">
        <f ca="1">IF(CC$4="",0,SUMIFS(Model!352:352,Model!$4:$4,"&gt;="&amp;CC$6,Model!$4:$4,"&lt;="&amp;CC$7)+SUMIFS(Model!360:360,Model!$4:$4,"&gt;="&amp;CC$6,Model!$4:$4,"&lt;="&amp;CC$7))</f>
        <v>0</v>
      </c>
      <c r="CD16" s="5">
        <f ca="1">IF(CD$4="",0,SUMIFS(Model!352:352,Model!$4:$4,"&gt;="&amp;CD$6,Model!$4:$4,"&lt;="&amp;CD$7)+SUMIFS(Model!360:360,Model!$4:$4,"&gt;="&amp;CD$6,Model!$4:$4,"&lt;="&amp;CD$7))</f>
        <v>0</v>
      </c>
      <c r="CE16" s="5">
        <f ca="1">IF(CE$4="",0,SUMIFS(Model!352:352,Model!$4:$4,"&gt;="&amp;CE$6,Model!$4:$4,"&lt;="&amp;CE$7)+SUMIFS(Model!360:360,Model!$4:$4,"&gt;="&amp;CE$6,Model!$4:$4,"&lt;="&amp;CE$7))</f>
        <v>0</v>
      </c>
      <c r="CF16" s="5">
        <f ca="1">IF(CF$4="",0,SUMIFS(Model!352:352,Model!$4:$4,"&gt;="&amp;CF$6,Model!$4:$4,"&lt;="&amp;CF$7)+SUMIFS(Model!360:360,Model!$4:$4,"&gt;="&amp;CF$6,Model!$4:$4,"&lt;="&amp;CF$7))</f>
        <v>0</v>
      </c>
    </row>
    <row r="17" spans="2:84" x14ac:dyDescent="0.3">
      <c r="B17" s="13">
        <f>ROW()</f>
        <v>17</v>
      </c>
      <c r="H17" s="1" t="str">
        <f t="shared" si="1"/>
        <v>Оплата себест. закупок и затрат</v>
      </c>
      <c r="I17" s="1" t="str">
        <f>Prcsses!I17</f>
        <v>ФОТ производственного персонала</v>
      </c>
      <c r="M17" s="53" t="s">
        <v>18</v>
      </c>
      <c r="U17" s="5">
        <f t="shared" ca="1" si="0"/>
        <v>32623194.087426107</v>
      </c>
      <c r="X17" s="5">
        <f ca="1">IF(X$4="",0,SUMIFS(Model!353:353,Model!$4:$4,"&gt;="&amp;X$6,Model!$4:$4,"&lt;="&amp;X$7)+SUMIFS(Model!361:361,Model!$4:$4,"&gt;="&amp;X$6,Model!$4:$4,"&lt;="&amp;X$7))</f>
        <v>0</v>
      </c>
      <c r="Y17" s="5">
        <f ca="1">IF(Y$4="",0,SUMIFS(Model!353:353,Model!$4:$4,"&gt;="&amp;Y$6,Model!$4:$4,"&lt;="&amp;Y$7)+SUMIFS(Model!361:361,Model!$4:$4,"&gt;="&amp;Y$6,Model!$4:$4,"&lt;="&amp;Y$7))</f>
        <v>2595246.588</v>
      </c>
      <c r="Z17" s="5">
        <f ca="1">IF(Z$4="",0,SUMIFS(Model!353:353,Model!$4:$4,"&gt;="&amp;Z$6,Model!$4:$4,"&lt;="&amp;Z$7)+SUMIFS(Model!361:361,Model!$4:$4,"&gt;="&amp;Z$6,Model!$4:$4,"&lt;="&amp;Z$7))</f>
        <v>7823572.8154991996</v>
      </c>
      <c r="AA17" s="5">
        <f ca="1">IF(AA$4="",0,SUMIFS(Model!353:353,Model!$4:$4,"&gt;="&amp;AA$6,Model!$4:$4,"&lt;="&amp;AA$7)+SUMIFS(Model!361:361,Model!$4:$4,"&gt;="&amp;AA$6,Model!$4:$4,"&lt;="&amp;AA$7))</f>
        <v>10298706.52379778</v>
      </c>
      <c r="AB17" s="5">
        <f ca="1">IF(AB$4="",0,SUMIFS(Model!353:353,Model!$4:$4,"&gt;="&amp;AB$6,Model!$4:$4,"&lt;="&amp;AB$7)+SUMIFS(Model!361:361,Model!$4:$4,"&gt;="&amp;AB$6,Model!$4:$4,"&lt;="&amp;AB$7))</f>
        <v>11905668.160129126</v>
      </c>
      <c r="AC17" s="5">
        <f ca="1">IF(AC$4="",0,SUMIFS(Model!353:353,Model!$4:$4,"&gt;="&amp;AC$6,Model!$4:$4,"&lt;="&amp;AC$7)+SUMIFS(Model!361:361,Model!$4:$4,"&gt;="&amp;AC$6,Model!$4:$4,"&lt;="&amp;AC$7))</f>
        <v>0</v>
      </c>
      <c r="AD17" s="5">
        <f ca="1">IF(AD$4="",0,SUMIFS(Model!353:353,Model!$4:$4,"&gt;="&amp;AD$6,Model!$4:$4,"&lt;="&amp;AD$7)+SUMIFS(Model!361:361,Model!$4:$4,"&gt;="&amp;AD$6,Model!$4:$4,"&lt;="&amp;AD$7))</f>
        <v>0</v>
      </c>
      <c r="AE17" s="5">
        <f ca="1">IF(AE$4="",0,SUMIFS(Model!353:353,Model!$4:$4,"&gt;="&amp;AE$6,Model!$4:$4,"&lt;="&amp;AE$7)+SUMIFS(Model!361:361,Model!$4:$4,"&gt;="&amp;AE$6,Model!$4:$4,"&lt;="&amp;AE$7))</f>
        <v>0</v>
      </c>
      <c r="AF17" s="5">
        <f ca="1">IF(AF$4="",0,SUMIFS(Model!353:353,Model!$4:$4,"&gt;="&amp;AF$6,Model!$4:$4,"&lt;="&amp;AF$7)+SUMIFS(Model!361:361,Model!$4:$4,"&gt;="&amp;AF$6,Model!$4:$4,"&lt;="&amp;AF$7))</f>
        <v>0</v>
      </c>
      <c r="AG17" s="5">
        <f ca="1">IF(AG$4="",0,SUMIFS(Model!353:353,Model!$4:$4,"&gt;="&amp;AG$6,Model!$4:$4,"&lt;="&amp;AG$7)+SUMIFS(Model!361:361,Model!$4:$4,"&gt;="&amp;AG$6,Model!$4:$4,"&lt;="&amp;AG$7))</f>
        <v>0</v>
      </c>
      <c r="AH17" s="5">
        <f ca="1">IF(AH$4="",0,SUMIFS(Model!353:353,Model!$4:$4,"&gt;="&amp;AH$6,Model!$4:$4,"&lt;="&amp;AH$7)+SUMIFS(Model!361:361,Model!$4:$4,"&gt;="&amp;AH$6,Model!$4:$4,"&lt;="&amp;AH$7))</f>
        <v>0</v>
      </c>
      <c r="AI17" s="5">
        <f ca="1">IF(AI$4="",0,SUMIFS(Model!353:353,Model!$4:$4,"&gt;="&amp;AI$6,Model!$4:$4,"&lt;="&amp;AI$7)+SUMIFS(Model!361:361,Model!$4:$4,"&gt;="&amp;AI$6,Model!$4:$4,"&lt;="&amp;AI$7))</f>
        <v>0</v>
      </c>
      <c r="AJ17" s="5">
        <f ca="1">IF(AJ$4="",0,SUMIFS(Model!353:353,Model!$4:$4,"&gt;="&amp;AJ$6,Model!$4:$4,"&lt;="&amp;AJ$7)+SUMIFS(Model!361:361,Model!$4:$4,"&gt;="&amp;AJ$6,Model!$4:$4,"&lt;="&amp;AJ$7))</f>
        <v>0</v>
      </c>
      <c r="AK17" s="5">
        <f ca="1">IF(AK$4="",0,SUMIFS(Model!353:353,Model!$4:$4,"&gt;="&amp;AK$6,Model!$4:$4,"&lt;="&amp;AK$7)+SUMIFS(Model!361:361,Model!$4:$4,"&gt;="&amp;AK$6,Model!$4:$4,"&lt;="&amp;AK$7))</f>
        <v>0</v>
      </c>
      <c r="AL17" s="5">
        <f ca="1">IF(AL$4="",0,SUMIFS(Model!353:353,Model!$4:$4,"&gt;="&amp;AL$6,Model!$4:$4,"&lt;="&amp;AL$7)+SUMIFS(Model!361:361,Model!$4:$4,"&gt;="&amp;AL$6,Model!$4:$4,"&lt;="&amp;AL$7))</f>
        <v>0</v>
      </c>
      <c r="AM17" s="5">
        <f ca="1">IF(AM$4="",0,SUMIFS(Model!353:353,Model!$4:$4,"&gt;="&amp;AM$6,Model!$4:$4,"&lt;="&amp;AM$7)+SUMIFS(Model!361:361,Model!$4:$4,"&gt;="&amp;AM$6,Model!$4:$4,"&lt;="&amp;AM$7))</f>
        <v>0</v>
      </c>
      <c r="AN17" s="5">
        <f ca="1">IF(AN$4="",0,SUMIFS(Model!353:353,Model!$4:$4,"&gt;="&amp;AN$6,Model!$4:$4,"&lt;="&amp;AN$7)+SUMIFS(Model!361:361,Model!$4:$4,"&gt;="&amp;AN$6,Model!$4:$4,"&lt;="&amp;AN$7))</f>
        <v>0</v>
      </c>
      <c r="AO17" s="5">
        <f ca="1">IF(AO$4="",0,SUMIFS(Model!353:353,Model!$4:$4,"&gt;="&amp;AO$6,Model!$4:$4,"&lt;="&amp;AO$7)+SUMIFS(Model!361:361,Model!$4:$4,"&gt;="&amp;AO$6,Model!$4:$4,"&lt;="&amp;AO$7))</f>
        <v>0</v>
      </c>
      <c r="AP17" s="5">
        <f ca="1">IF(AP$4="",0,SUMIFS(Model!353:353,Model!$4:$4,"&gt;="&amp;AP$6,Model!$4:$4,"&lt;="&amp;AP$7)+SUMIFS(Model!361:361,Model!$4:$4,"&gt;="&amp;AP$6,Model!$4:$4,"&lt;="&amp;AP$7))</f>
        <v>0</v>
      </c>
      <c r="AQ17" s="5">
        <f ca="1">IF(AQ$4="",0,SUMIFS(Model!353:353,Model!$4:$4,"&gt;="&amp;AQ$6,Model!$4:$4,"&lt;="&amp;AQ$7)+SUMIFS(Model!361:361,Model!$4:$4,"&gt;="&amp;AQ$6,Model!$4:$4,"&lt;="&amp;AQ$7))</f>
        <v>0</v>
      </c>
      <c r="AR17" s="5">
        <f ca="1">IF(AR$4="",0,SUMIFS(Model!353:353,Model!$4:$4,"&gt;="&amp;AR$6,Model!$4:$4,"&lt;="&amp;AR$7)+SUMIFS(Model!361:361,Model!$4:$4,"&gt;="&amp;AR$6,Model!$4:$4,"&lt;="&amp;AR$7))</f>
        <v>0</v>
      </c>
      <c r="AS17" s="5">
        <f ca="1">IF(AS$4="",0,SUMIFS(Model!353:353,Model!$4:$4,"&gt;="&amp;AS$6,Model!$4:$4,"&lt;="&amp;AS$7)+SUMIFS(Model!361:361,Model!$4:$4,"&gt;="&amp;AS$6,Model!$4:$4,"&lt;="&amp;AS$7))</f>
        <v>0</v>
      </c>
      <c r="AT17" s="5">
        <f ca="1">IF(AT$4="",0,SUMIFS(Model!353:353,Model!$4:$4,"&gt;="&amp;AT$6,Model!$4:$4,"&lt;="&amp;AT$7)+SUMIFS(Model!361:361,Model!$4:$4,"&gt;="&amp;AT$6,Model!$4:$4,"&lt;="&amp;AT$7))</f>
        <v>0</v>
      </c>
      <c r="AU17" s="5">
        <f ca="1">IF(AU$4="",0,SUMIFS(Model!353:353,Model!$4:$4,"&gt;="&amp;AU$6,Model!$4:$4,"&lt;="&amp;AU$7)+SUMIFS(Model!361:361,Model!$4:$4,"&gt;="&amp;AU$6,Model!$4:$4,"&lt;="&amp;AU$7))</f>
        <v>0</v>
      </c>
      <c r="AV17" s="5">
        <f ca="1">IF(AV$4="",0,SUMIFS(Model!353:353,Model!$4:$4,"&gt;="&amp;AV$6,Model!$4:$4,"&lt;="&amp;AV$7)+SUMIFS(Model!361:361,Model!$4:$4,"&gt;="&amp;AV$6,Model!$4:$4,"&lt;="&amp;AV$7))</f>
        <v>0</v>
      </c>
      <c r="AW17" s="5">
        <f ca="1">IF(AW$4="",0,SUMIFS(Model!353:353,Model!$4:$4,"&gt;="&amp;AW$6,Model!$4:$4,"&lt;="&amp;AW$7)+SUMIFS(Model!361:361,Model!$4:$4,"&gt;="&amp;AW$6,Model!$4:$4,"&lt;="&amp;AW$7))</f>
        <v>0</v>
      </c>
      <c r="AX17" s="5">
        <f ca="1">IF(AX$4="",0,SUMIFS(Model!353:353,Model!$4:$4,"&gt;="&amp;AX$6,Model!$4:$4,"&lt;="&amp;AX$7)+SUMIFS(Model!361:361,Model!$4:$4,"&gt;="&amp;AX$6,Model!$4:$4,"&lt;="&amp;AX$7))</f>
        <v>0</v>
      </c>
      <c r="AY17" s="5">
        <f ca="1">IF(AY$4="",0,SUMIFS(Model!353:353,Model!$4:$4,"&gt;="&amp;AY$6,Model!$4:$4,"&lt;="&amp;AY$7)+SUMIFS(Model!361:361,Model!$4:$4,"&gt;="&amp;AY$6,Model!$4:$4,"&lt;="&amp;AY$7))</f>
        <v>0</v>
      </c>
      <c r="AZ17" s="5">
        <f ca="1">IF(AZ$4="",0,SUMIFS(Model!353:353,Model!$4:$4,"&gt;="&amp;AZ$6,Model!$4:$4,"&lt;="&amp;AZ$7)+SUMIFS(Model!361:361,Model!$4:$4,"&gt;="&amp;AZ$6,Model!$4:$4,"&lt;="&amp;AZ$7))</f>
        <v>0</v>
      </c>
      <c r="BA17" s="5">
        <f ca="1">IF(BA$4="",0,SUMIFS(Model!353:353,Model!$4:$4,"&gt;="&amp;BA$6,Model!$4:$4,"&lt;="&amp;BA$7)+SUMIFS(Model!361:361,Model!$4:$4,"&gt;="&amp;BA$6,Model!$4:$4,"&lt;="&amp;BA$7))</f>
        <v>0</v>
      </c>
      <c r="BB17" s="5">
        <f ca="1">IF(BB$4="",0,SUMIFS(Model!353:353,Model!$4:$4,"&gt;="&amp;BB$6,Model!$4:$4,"&lt;="&amp;BB$7)+SUMIFS(Model!361:361,Model!$4:$4,"&gt;="&amp;BB$6,Model!$4:$4,"&lt;="&amp;BB$7))</f>
        <v>0</v>
      </c>
      <c r="BC17" s="5">
        <f ca="1">IF(BC$4="",0,SUMIFS(Model!353:353,Model!$4:$4,"&gt;="&amp;BC$6,Model!$4:$4,"&lt;="&amp;BC$7)+SUMIFS(Model!361:361,Model!$4:$4,"&gt;="&amp;BC$6,Model!$4:$4,"&lt;="&amp;BC$7))</f>
        <v>0</v>
      </c>
      <c r="BD17" s="5">
        <f ca="1">IF(BD$4="",0,SUMIFS(Model!353:353,Model!$4:$4,"&gt;="&amp;BD$6,Model!$4:$4,"&lt;="&amp;BD$7)+SUMIFS(Model!361:361,Model!$4:$4,"&gt;="&amp;BD$6,Model!$4:$4,"&lt;="&amp;BD$7))</f>
        <v>0</v>
      </c>
      <c r="BE17" s="5">
        <f ca="1">IF(BE$4="",0,SUMIFS(Model!353:353,Model!$4:$4,"&gt;="&amp;BE$6,Model!$4:$4,"&lt;="&amp;BE$7)+SUMIFS(Model!361:361,Model!$4:$4,"&gt;="&amp;BE$6,Model!$4:$4,"&lt;="&amp;BE$7))</f>
        <v>0</v>
      </c>
      <c r="BF17" s="5">
        <f ca="1">IF(BF$4="",0,SUMIFS(Model!353:353,Model!$4:$4,"&gt;="&amp;BF$6,Model!$4:$4,"&lt;="&amp;BF$7)+SUMIFS(Model!361:361,Model!$4:$4,"&gt;="&amp;BF$6,Model!$4:$4,"&lt;="&amp;BF$7))</f>
        <v>0</v>
      </c>
      <c r="BG17" s="5">
        <f ca="1">IF(BG$4="",0,SUMIFS(Model!353:353,Model!$4:$4,"&gt;="&amp;BG$6,Model!$4:$4,"&lt;="&amp;BG$7)+SUMIFS(Model!361:361,Model!$4:$4,"&gt;="&amp;BG$6,Model!$4:$4,"&lt;="&amp;BG$7))</f>
        <v>0</v>
      </c>
      <c r="BH17" s="5">
        <f ca="1">IF(BH$4="",0,SUMIFS(Model!353:353,Model!$4:$4,"&gt;="&amp;BH$6,Model!$4:$4,"&lt;="&amp;BH$7)+SUMIFS(Model!361:361,Model!$4:$4,"&gt;="&amp;BH$6,Model!$4:$4,"&lt;="&amp;BH$7))</f>
        <v>0</v>
      </c>
      <c r="BI17" s="5">
        <f ca="1">IF(BI$4="",0,SUMIFS(Model!353:353,Model!$4:$4,"&gt;="&amp;BI$6,Model!$4:$4,"&lt;="&amp;BI$7)+SUMIFS(Model!361:361,Model!$4:$4,"&gt;="&amp;BI$6,Model!$4:$4,"&lt;="&amp;BI$7))</f>
        <v>0</v>
      </c>
      <c r="BJ17" s="5">
        <f ca="1">IF(BJ$4="",0,SUMIFS(Model!353:353,Model!$4:$4,"&gt;="&amp;BJ$6,Model!$4:$4,"&lt;="&amp;BJ$7)+SUMIFS(Model!361:361,Model!$4:$4,"&gt;="&amp;BJ$6,Model!$4:$4,"&lt;="&amp;BJ$7))</f>
        <v>0</v>
      </c>
      <c r="BK17" s="5">
        <f ca="1">IF(BK$4="",0,SUMIFS(Model!353:353,Model!$4:$4,"&gt;="&amp;BK$6,Model!$4:$4,"&lt;="&amp;BK$7)+SUMIFS(Model!361:361,Model!$4:$4,"&gt;="&amp;BK$6,Model!$4:$4,"&lt;="&amp;BK$7))</f>
        <v>0</v>
      </c>
      <c r="BL17" s="5">
        <f ca="1">IF(BL$4="",0,SUMIFS(Model!353:353,Model!$4:$4,"&gt;="&amp;BL$6,Model!$4:$4,"&lt;="&amp;BL$7)+SUMIFS(Model!361:361,Model!$4:$4,"&gt;="&amp;BL$6,Model!$4:$4,"&lt;="&amp;BL$7))</f>
        <v>0</v>
      </c>
      <c r="BM17" s="5">
        <f ca="1">IF(BM$4="",0,SUMIFS(Model!353:353,Model!$4:$4,"&gt;="&amp;BM$6,Model!$4:$4,"&lt;="&amp;BM$7)+SUMIFS(Model!361:361,Model!$4:$4,"&gt;="&amp;BM$6,Model!$4:$4,"&lt;="&amp;BM$7))</f>
        <v>0</v>
      </c>
      <c r="BN17" s="5">
        <f ca="1">IF(BN$4="",0,SUMIFS(Model!353:353,Model!$4:$4,"&gt;="&amp;BN$6,Model!$4:$4,"&lt;="&amp;BN$7)+SUMIFS(Model!361:361,Model!$4:$4,"&gt;="&amp;BN$6,Model!$4:$4,"&lt;="&amp;BN$7))</f>
        <v>0</v>
      </c>
      <c r="BO17" s="5">
        <f ca="1">IF(BO$4="",0,SUMIFS(Model!353:353,Model!$4:$4,"&gt;="&amp;BO$6,Model!$4:$4,"&lt;="&amp;BO$7)+SUMIFS(Model!361:361,Model!$4:$4,"&gt;="&amp;BO$6,Model!$4:$4,"&lt;="&amp;BO$7))</f>
        <v>0</v>
      </c>
      <c r="BP17" s="5">
        <f ca="1">IF(BP$4="",0,SUMIFS(Model!353:353,Model!$4:$4,"&gt;="&amp;BP$6,Model!$4:$4,"&lt;="&amp;BP$7)+SUMIFS(Model!361:361,Model!$4:$4,"&gt;="&amp;BP$6,Model!$4:$4,"&lt;="&amp;BP$7))</f>
        <v>0</v>
      </c>
      <c r="BQ17" s="5">
        <f ca="1">IF(BQ$4="",0,SUMIFS(Model!353:353,Model!$4:$4,"&gt;="&amp;BQ$6,Model!$4:$4,"&lt;="&amp;BQ$7)+SUMIFS(Model!361:361,Model!$4:$4,"&gt;="&amp;BQ$6,Model!$4:$4,"&lt;="&amp;BQ$7))</f>
        <v>0</v>
      </c>
      <c r="BR17" s="5">
        <f ca="1">IF(BR$4="",0,SUMIFS(Model!353:353,Model!$4:$4,"&gt;="&amp;BR$6,Model!$4:$4,"&lt;="&amp;BR$7)+SUMIFS(Model!361:361,Model!$4:$4,"&gt;="&amp;BR$6,Model!$4:$4,"&lt;="&amp;BR$7))</f>
        <v>0</v>
      </c>
      <c r="BS17" s="5">
        <f ca="1">IF(BS$4="",0,SUMIFS(Model!353:353,Model!$4:$4,"&gt;="&amp;BS$6,Model!$4:$4,"&lt;="&amp;BS$7)+SUMIFS(Model!361:361,Model!$4:$4,"&gt;="&amp;BS$6,Model!$4:$4,"&lt;="&amp;BS$7))</f>
        <v>0</v>
      </c>
      <c r="BT17" s="5">
        <f ca="1">IF(BT$4="",0,SUMIFS(Model!353:353,Model!$4:$4,"&gt;="&amp;BT$6,Model!$4:$4,"&lt;="&amp;BT$7)+SUMIFS(Model!361:361,Model!$4:$4,"&gt;="&amp;BT$6,Model!$4:$4,"&lt;="&amp;BT$7))</f>
        <v>0</v>
      </c>
      <c r="BU17" s="5">
        <f ca="1">IF(BU$4="",0,SUMIFS(Model!353:353,Model!$4:$4,"&gt;="&amp;BU$6,Model!$4:$4,"&lt;="&amp;BU$7)+SUMIFS(Model!361:361,Model!$4:$4,"&gt;="&amp;BU$6,Model!$4:$4,"&lt;="&amp;BU$7))</f>
        <v>0</v>
      </c>
      <c r="BV17" s="5">
        <f ca="1">IF(BV$4="",0,SUMIFS(Model!353:353,Model!$4:$4,"&gt;="&amp;BV$6,Model!$4:$4,"&lt;="&amp;BV$7)+SUMIFS(Model!361:361,Model!$4:$4,"&gt;="&amp;BV$6,Model!$4:$4,"&lt;="&amp;BV$7))</f>
        <v>0</v>
      </c>
      <c r="BW17" s="5">
        <f ca="1">IF(BW$4="",0,SUMIFS(Model!353:353,Model!$4:$4,"&gt;="&amp;BW$6,Model!$4:$4,"&lt;="&amp;BW$7)+SUMIFS(Model!361:361,Model!$4:$4,"&gt;="&amp;BW$6,Model!$4:$4,"&lt;="&amp;BW$7))</f>
        <v>0</v>
      </c>
      <c r="BX17" s="5">
        <f ca="1">IF(BX$4="",0,SUMIFS(Model!353:353,Model!$4:$4,"&gt;="&amp;BX$6,Model!$4:$4,"&lt;="&amp;BX$7)+SUMIFS(Model!361:361,Model!$4:$4,"&gt;="&amp;BX$6,Model!$4:$4,"&lt;="&amp;BX$7))</f>
        <v>0</v>
      </c>
      <c r="BY17" s="5">
        <f ca="1">IF(BY$4="",0,SUMIFS(Model!353:353,Model!$4:$4,"&gt;="&amp;BY$6,Model!$4:$4,"&lt;="&amp;BY$7)+SUMIFS(Model!361:361,Model!$4:$4,"&gt;="&amp;BY$6,Model!$4:$4,"&lt;="&amp;BY$7))</f>
        <v>0</v>
      </c>
      <c r="BZ17" s="5">
        <f ca="1">IF(BZ$4="",0,SUMIFS(Model!353:353,Model!$4:$4,"&gt;="&amp;BZ$6,Model!$4:$4,"&lt;="&amp;BZ$7)+SUMIFS(Model!361:361,Model!$4:$4,"&gt;="&amp;BZ$6,Model!$4:$4,"&lt;="&amp;BZ$7))</f>
        <v>0</v>
      </c>
      <c r="CA17" s="5">
        <f ca="1">IF(CA$4="",0,SUMIFS(Model!353:353,Model!$4:$4,"&gt;="&amp;CA$6,Model!$4:$4,"&lt;="&amp;CA$7)+SUMIFS(Model!361:361,Model!$4:$4,"&gt;="&amp;CA$6,Model!$4:$4,"&lt;="&amp;CA$7))</f>
        <v>0</v>
      </c>
      <c r="CB17" s="5">
        <f ca="1">IF(CB$4="",0,SUMIFS(Model!353:353,Model!$4:$4,"&gt;="&amp;CB$6,Model!$4:$4,"&lt;="&amp;CB$7)+SUMIFS(Model!361:361,Model!$4:$4,"&gt;="&amp;CB$6,Model!$4:$4,"&lt;="&amp;CB$7))</f>
        <v>0</v>
      </c>
      <c r="CC17" s="5">
        <f ca="1">IF(CC$4="",0,SUMIFS(Model!353:353,Model!$4:$4,"&gt;="&amp;CC$6,Model!$4:$4,"&lt;="&amp;CC$7)+SUMIFS(Model!361:361,Model!$4:$4,"&gt;="&amp;CC$6,Model!$4:$4,"&lt;="&amp;CC$7))</f>
        <v>0</v>
      </c>
      <c r="CD17" s="5">
        <f ca="1">IF(CD$4="",0,SUMIFS(Model!353:353,Model!$4:$4,"&gt;="&amp;CD$6,Model!$4:$4,"&lt;="&amp;CD$7)+SUMIFS(Model!361:361,Model!$4:$4,"&gt;="&amp;CD$6,Model!$4:$4,"&lt;="&amp;CD$7))</f>
        <v>0</v>
      </c>
      <c r="CE17" s="5">
        <f ca="1">IF(CE$4="",0,SUMIFS(Model!353:353,Model!$4:$4,"&gt;="&amp;CE$6,Model!$4:$4,"&lt;="&amp;CE$7)+SUMIFS(Model!361:361,Model!$4:$4,"&gt;="&amp;CE$6,Model!$4:$4,"&lt;="&amp;CE$7))</f>
        <v>0</v>
      </c>
      <c r="CF17" s="5">
        <f ca="1">IF(CF$4="",0,SUMIFS(Model!353:353,Model!$4:$4,"&gt;="&amp;CF$6,Model!$4:$4,"&lt;="&amp;CF$7)+SUMIFS(Model!361:361,Model!$4:$4,"&gt;="&amp;CF$6,Model!$4:$4,"&lt;="&amp;CF$7))</f>
        <v>0</v>
      </c>
    </row>
    <row r="18" spans="2:84" x14ac:dyDescent="0.3">
      <c r="B18" s="13">
        <f>ROW()</f>
        <v>18</v>
      </c>
      <c r="H18" s="1" t="str">
        <f t="shared" si="1"/>
        <v>Оплата себест. закупок и затрат</v>
      </c>
      <c r="I18" s="1" t="str">
        <f>Prcsses!I18</f>
        <v>Соцсборы</v>
      </c>
      <c r="M18" s="53" t="s">
        <v>18</v>
      </c>
      <c r="U18" s="5">
        <f t="shared" ca="1" si="0"/>
        <v>9617912.3823962063</v>
      </c>
      <c r="X18" s="5">
        <f ca="1">IF(X$4="",0,SUMIFS(Model!354:354,Model!$4:$4,"&gt;="&amp;X$6,Model!$4:$4,"&lt;="&amp;X$7)+SUMIFS(Model!362:362,Model!$4:$4,"&gt;="&amp;X$6,Model!$4:$4,"&lt;="&amp;X$7))</f>
        <v>0</v>
      </c>
      <c r="Y18" s="5">
        <f ca="1">IF(Y$4="",0,SUMIFS(Model!354:354,Model!$4:$4,"&gt;="&amp;Y$6,Model!$4:$4,"&lt;="&amp;Y$7)+SUMIFS(Model!362:362,Model!$4:$4,"&gt;="&amp;Y$6,Model!$4:$4,"&lt;="&amp;Y$7))</f>
        <v>707419.98</v>
      </c>
      <c r="Z18" s="5">
        <f ca="1">IF(Z$4="",0,SUMIFS(Model!354:354,Model!$4:$4,"&gt;="&amp;Z$6,Model!$4:$4,"&lt;="&amp;Z$7)+SUMIFS(Model!362:362,Model!$4:$4,"&gt;="&amp;Z$6,Model!$4:$4,"&lt;="&amp;Z$7))</f>
        <v>2289876.4476777599</v>
      </c>
      <c r="AA18" s="5">
        <f ca="1">IF(AA$4="",0,SUMIFS(Model!354:354,Model!$4:$4,"&gt;="&amp;AA$6,Model!$4:$4,"&lt;="&amp;AA$7)+SUMIFS(Model!362:362,Model!$4:$4,"&gt;="&amp;AA$6,Model!$4:$4,"&lt;="&amp;AA$7))</f>
        <v>3069953.2022347236</v>
      </c>
      <c r="AB18" s="5">
        <f ca="1">IF(AB$4="",0,SUMIFS(Model!354:354,Model!$4:$4,"&gt;="&amp;AB$6,Model!$4:$4,"&lt;="&amp;AB$7)+SUMIFS(Model!362:362,Model!$4:$4,"&gt;="&amp;AB$6,Model!$4:$4,"&lt;="&amp;AB$7))</f>
        <v>3550662.7524837218</v>
      </c>
      <c r="AC18" s="5">
        <f ca="1">IF(AC$4="",0,SUMIFS(Model!354:354,Model!$4:$4,"&gt;="&amp;AC$6,Model!$4:$4,"&lt;="&amp;AC$7)+SUMIFS(Model!362:362,Model!$4:$4,"&gt;="&amp;AC$6,Model!$4:$4,"&lt;="&amp;AC$7))</f>
        <v>0</v>
      </c>
      <c r="AD18" s="5">
        <f ca="1">IF(AD$4="",0,SUMIFS(Model!354:354,Model!$4:$4,"&gt;="&amp;AD$6,Model!$4:$4,"&lt;="&amp;AD$7)+SUMIFS(Model!362:362,Model!$4:$4,"&gt;="&amp;AD$6,Model!$4:$4,"&lt;="&amp;AD$7))</f>
        <v>0</v>
      </c>
      <c r="AE18" s="5">
        <f ca="1">IF(AE$4="",0,SUMIFS(Model!354:354,Model!$4:$4,"&gt;="&amp;AE$6,Model!$4:$4,"&lt;="&amp;AE$7)+SUMIFS(Model!362:362,Model!$4:$4,"&gt;="&amp;AE$6,Model!$4:$4,"&lt;="&amp;AE$7))</f>
        <v>0</v>
      </c>
      <c r="AF18" s="5">
        <f ca="1">IF(AF$4="",0,SUMIFS(Model!354:354,Model!$4:$4,"&gt;="&amp;AF$6,Model!$4:$4,"&lt;="&amp;AF$7)+SUMIFS(Model!362:362,Model!$4:$4,"&gt;="&amp;AF$6,Model!$4:$4,"&lt;="&amp;AF$7))</f>
        <v>0</v>
      </c>
      <c r="AG18" s="5">
        <f ca="1">IF(AG$4="",0,SUMIFS(Model!354:354,Model!$4:$4,"&gt;="&amp;AG$6,Model!$4:$4,"&lt;="&amp;AG$7)+SUMIFS(Model!362:362,Model!$4:$4,"&gt;="&amp;AG$6,Model!$4:$4,"&lt;="&amp;AG$7))</f>
        <v>0</v>
      </c>
      <c r="AH18" s="5">
        <f ca="1">IF(AH$4="",0,SUMIFS(Model!354:354,Model!$4:$4,"&gt;="&amp;AH$6,Model!$4:$4,"&lt;="&amp;AH$7)+SUMIFS(Model!362:362,Model!$4:$4,"&gt;="&amp;AH$6,Model!$4:$4,"&lt;="&amp;AH$7))</f>
        <v>0</v>
      </c>
      <c r="AI18" s="5">
        <f ca="1">IF(AI$4="",0,SUMIFS(Model!354:354,Model!$4:$4,"&gt;="&amp;AI$6,Model!$4:$4,"&lt;="&amp;AI$7)+SUMIFS(Model!362:362,Model!$4:$4,"&gt;="&amp;AI$6,Model!$4:$4,"&lt;="&amp;AI$7))</f>
        <v>0</v>
      </c>
      <c r="AJ18" s="5">
        <f ca="1">IF(AJ$4="",0,SUMIFS(Model!354:354,Model!$4:$4,"&gt;="&amp;AJ$6,Model!$4:$4,"&lt;="&amp;AJ$7)+SUMIFS(Model!362:362,Model!$4:$4,"&gt;="&amp;AJ$6,Model!$4:$4,"&lt;="&amp;AJ$7))</f>
        <v>0</v>
      </c>
      <c r="AK18" s="5">
        <f ca="1">IF(AK$4="",0,SUMIFS(Model!354:354,Model!$4:$4,"&gt;="&amp;AK$6,Model!$4:$4,"&lt;="&amp;AK$7)+SUMIFS(Model!362:362,Model!$4:$4,"&gt;="&amp;AK$6,Model!$4:$4,"&lt;="&amp;AK$7))</f>
        <v>0</v>
      </c>
      <c r="AL18" s="5">
        <f ca="1">IF(AL$4="",0,SUMIFS(Model!354:354,Model!$4:$4,"&gt;="&amp;AL$6,Model!$4:$4,"&lt;="&amp;AL$7)+SUMIFS(Model!362:362,Model!$4:$4,"&gt;="&amp;AL$6,Model!$4:$4,"&lt;="&amp;AL$7))</f>
        <v>0</v>
      </c>
      <c r="AM18" s="5">
        <f ca="1">IF(AM$4="",0,SUMIFS(Model!354:354,Model!$4:$4,"&gt;="&amp;AM$6,Model!$4:$4,"&lt;="&amp;AM$7)+SUMIFS(Model!362:362,Model!$4:$4,"&gt;="&amp;AM$6,Model!$4:$4,"&lt;="&amp;AM$7))</f>
        <v>0</v>
      </c>
      <c r="AN18" s="5">
        <f ca="1">IF(AN$4="",0,SUMIFS(Model!354:354,Model!$4:$4,"&gt;="&amp;AN$6,Model!$4:$4,"&lt;="&amp;AN$7)+SUMIFS(Model!362:362,Model!$4:$4,"&gt;="&amp;AN$6,Model!$4:$4,"&lt;="&amp;AN$7))</f>
        <v>0</v>
      </c>
      <c r="AO18" s="5">
        <f ca="1">IF(AO$4="",0,SUMIFS(Model!354:354,Model!$4:$4,"&gt;="&amp;AO$6,Model!$4:$4,"&lt;="&amp;AO$7)+SUMIFS(Model!362:362,Model!$4:$4,"&gt;="&amp;AO$6,Model!$4:$4,"&lt;="&amp;AO$7))</f>
        <v>0</v>
      </c>
      <c r="AP18" s="5">
        <f ca="1">IF(AP$4="",0,SUMIFS(Model!354:354,Model!$4:$4,"&gt;="&amp;AP$6,Model!$4:$4,"&lt;="&amp;AP$7)+SUMIFS(Model!362:362,Model!$4:$4,"&gt;="&amp;AP$6,Model!$4:$4,"&lt;="&amp;AP$7))</f>
        <v>0</v>
      </c>
      <c r="AQ18" s="5">
        <f ca="1">IF(AQ$4="",0,SUMIFS(Model!354:354,Model!$4:$4,"&gt;="&amp;AQ$6,Model!$4:$4,"&lt;="&amp;AQ$7)+SUMIFS(Model!362:362,Model!$4:$4,"&gt;="&amp;AQ$6,Model!$4:$4,"&lt;="&amp;AQ$7))</f>
        <v>0</v>
      </c>
      <c r="AR18" s="5">
        <f ca="1">IF(AR$4="",0,SUMIFS(Model!354:354,Model!$4:$4,"&gt;="&amp;AR$6,Model!$4:$4,"&lt;="&amp;AR$7)+SUMIFS(Model!362:362,Model!$4:$4,"&gt;="&amp;AR$6,Model!$4:$4,"&lt;="&amp;AR$7))</f>
        <v>0</v>
      </c>
      <c r="AS18" s="5">
        <f ca="1">IF(AS$4="",0,SUMIFS(Model!354:354,Model!$4:$4,"&gt;="&amp;AS$6,Model!$4:$4,"&lt;="&amp;AS$7)+SUMIFS(Model!362:362,Model!$4:$4,"&gt;="&amp;AS$6,Model!$4:$4,"&lt;="&amp;AS$7))</f>
        <v>0</v>
      </c>
      <c r="AT18" s="5">
        <f ca="1">IF(AT$4="",0,SUMIFS(Model!354:354,Model!$4:$4,"&gt;="&amp;AT$6,Model!$4:$4,"&lt;="&amp;AT$7)+SUMIFS(Model!362:362,Model!$4:$4,"&gt;="&amp;AT$6,Model!$4:$4,"&lt;="&amp;AT$7))</f>
        <v>0</v>
      </c>
      <c r="AU18" s="5">
        <f ca="1">IF(AU$4="",0,SUMIFS(Model!354:354,Model!$4:$4,"&gt;="&amp;AU$6,Model!$4:$4,"&lt;="&amp;AU$7)+SUMIFS(Model!362:362,Model!$4:$4,"&gt;="&amp;AU$6,Model!$4:$4,"&lt;="&amp;AU$7))</f>
        <v>0</v>
      </c>
      <c r="AV18" s="5">
        <f ca="1">IF(AV$4="",0,SUMIFS(Model!354:354,Model!$4:$4,"&gt;="&amp;AV$6,Model!$4:$4,"&lt;="&amp;AV$7)+SUMIFS(Model!362:362,Model!$4:$4,"&gt;="&amp;AV$6,Model!$4:$4,"&lt;="&amp;AV$7))</f>
        <v>0</v>
      </c>
      <c r="AW18" s="5">
        <f ca="1">IF(AW$4="",0,SUMIFS(Model!354:354,Model!$4:$4,"&gt;="&amp;AW$6,Model!$4:$4,"&lt;="&amp;AW$7)+SUMIFS(Model!362:362,Model!$4:$4,"&gt;="&amp;AW$6,Model!$4:$4,"&lt;="&amp;AW$7))</f>
        <v>0</v>
      </c>
      <c r="AX18" s="5">
        <f ca="1">IF(AX$4="",0,SUMIFS(Model!354:354,Model!$4:$4,"&gt;="&amp;AX$6,Model!$4:$4,"&lt;="&amp;AX$7)+SUMIFS(Model!362:362,Model!$4:$4,"&gt;="&amp;AX$6,Model!$4:$4,"&lt;="&amp;AX$7))</f>
        <v>0</v>
      </c>
      <c r="AY18" s="5">
        <f ca="1">IF(AY$4="",0,SUMIFS(Model!354:354,Model!$4:$4,"&gt;="&amp;AY$6,Model!$4:$4,"&lt;="&amp;AY$7)+SUMIFS(Model!362:362,Model!$4:$4,"&gt;="&amp;AY$6,Model!$4:$4,"&lt;="&amp;AY$7))</f>
        <v>0</v>
      </c>
      <c r="AZ18" s="5">
        <f ca="1">IF(AZ$4="",0,SUMIFS(Model!354:354,Model!$4:$4,"&gt;="&amp;AZ$6,Model!$4:$4,"&lt;="&amp;AZ$7)+SUMIFS(Model!362:362,Model!$4:$4,"&gt;="&amp;AZ$6,Model!$4:$4,"&lt;="&amp;AZ$7))</f>
        <v>0</v>
      </c>
      <c r="BA18" s="5">
        <f ca="1">IF(BA$4="",0,SUMIFS(Model!354:354,Model!$4:$4,"&gt;="&amp;BA$6,Model!$4:$4,"&lt;="&amp;BA$7)+SUMIFS(Model!362:362,Model!$4:$4,"&gt;="&amp;BA$6,Model!$4:$4,"&lt;="&amp;BA$7))</f>
        <v>0</v>
      </c>
      <c r="BB18" s="5">
        <f ca="1">IF(BB$4="",0,SUMIFS(Model!354:354,Model!$4:$4,"&gt;="&amp;BB$6,Model!$4:$4,"&lt;="&amp;BB$7)+SUMIFS(Model!362:362,Model!$4:$4,"&gt;="&amp;BB$6,Model!$4:$4,"&lt;="&amp;BB$7))</f>
        <v>0</v>
      </c>
      <c r="BC18" s="5">
        <f ca="1">IF(BC$4="",0,SUMIFS(Model!354:354,Model!$4:$4,"&gt;="&amp;BC$6,Model!$4:$4,"&lt;="&amp;BC$7)+SUMIFS(Model!362:362,Model!$4:$4,"&gt;="&amp;BC$6,Model!$4:$4,"&lt;="&amp;BC$7))</f>
        <v>0</v>
      </c>
      <c r="BD18" s="5">
        <f ca="1">IF(BD$4="",0,SUMIFS(Model!354:354,Model!$4:$4,"&gt;="&amp;BD$6,Model!$4:$4,"&lt;="&amp;BD$7)+SUMIFS(Model!362:362,Model!$4:$4,"&gt;="&amp;BD$6,Model!$4:$4,"&lt;="&amp;BD$7))</f>
        <v>0</v>
      </c>
      <c r="BE18" s="5">
        <f ca="1">IF(BE$4="",0,SUMIFS(Model!354:354,Model!$4:$4,"&gt;="&amp;BE$6,Model!$4:$4,"&lt;="&amp;BE$7)+SUMIFS(Model!362:362,Model!$4:$4,"&gt;="&amp;BE$6,Model!$4:$4,"&lt;="&amp;BE$7))</f>
        <v>0</v>
      </c>
      <c r="BF18" s="5">
        <f ca="1">IF(BF$4="",0,SUMIFS(Model!354:354,Model!$4:$4,"&gt;="&amp;BF$6,Model!$4:$4,"&lt;="&amp;BF$7)+SUMIFS(Model!362:362,Model!$4:$4,"&gt;="&amp;BF$6,Model!$4:$4,"&lt;="&amp;BF$7))</f>
        <v>0</v>
      </c>
      <c r="BG18" s="5">
        <f ca="1">IF(BG$4="",0,SUMIFS(Model!354:354,Model!$4:$4,"&gt;="&amp;BG$6,Model!$4:$4,"&lt;="&amp;BG$7)+SUMIFS(Model!362:362,Model!$4:$4,"&gt;="&amp;BG$6,Model!$4:$4,"&lt;="&amp;BG$7))</f>
        <v>0</v>
      </c>
      <c r="BH18" s="5">
        <f ca="1">IF(BH$4="",0,SUMIFS(Model!354:354,Model!$4:$4,"&gt;="&amp;BH$6,Model!$4:$4,"&lt;="&amp;BH$7)+SUMIFS(Model!362:362,Model!$4:$4,"&gt;="&amp;BH$6,Model!$4:$4,"&lt;="&amp;BH$7))</f>
        <v>0</v>
      </c>
      <c r="BI18" s="5">
        <f ca="1">IF(BI$4="",0,SUMIFS(Model!354:354,Model!$4:$4,"&gt;="&amp;BI$6,Model!$4:$4,"&lt;="&amp;BI$7)+SUMIFS(Model!362:362,Model!$4:$4,"&gt;="&amp;BI$6,Model!$4:$4,"&lt;="&amp;BI$7))</f>
        <v>0</v>
      </c>
      <c r="BJ18" s="5">
        <f ca="1">IF(BJ$4="",0,SUMIFS(Model!354:354,Model!$4:$4,"&gt;="&amp;BJ$6,Model!$4:$4,"&lt;="&amp;BJ$7)+SUMIFS(Model!362:362,Model!$4:$4,"&gt;="&amp;BJ$6,Model!$4:$4,"&lt;="&amp;BJ$7))</f>
        <v>0</v>
      </c>
      <c r="BK18" s="5">
        <f ca="1">IF(BK$4="",0,SUMIFS(Model!354:354,Model!$4:$4,"&gt;="&amp;BK$6,Model!$4:$4,"&lt;="&amp;BK$7)+SUMIFS(Model!362:362,Model!$4:$4,"&gt;="&amp;BK$6,Model!$4:$4,"&lt;="&amp;BK$7))</f>
        <v>0</v>
      </c>
      <c r="BL18" s="5">
        <f ca="1">IF(BL$4="",0,SUMIFS(Model!354:354,Model!$4:$4,"&gt;="&amp;BL$6,Model!$4:$4,"&lt;="&amp;BL$7)+SUMIFS(Model!362:362,Model!$4:$4,"&gt;="&amp;BL$6,Model!$4:$4,"&lt;="&amp;BL$7))</f>
        <v>0</v>
      </c>
      <c r="BM18" s="5">
        <f ca="1">IF(BM$4="",0,SUMIFS(Model!354:354,Model!$4:$4,"&gt;="&amp;BM$6,Model!$4:$4,"&lt;="&amp;BM$7)+SUMIFS(Model!362:362,Model!$4:$4,"&gt;="&amp;BM$6,Model!$4:$4,"&lt;="&amp;BM$7))</f>
        <v>0</v>
      </c>
      <c r="BN18" s="5">
        <f ca="1">IF(BN$4="",0,SUMIFS(Model!354:354,Model!$4:$4,"&gt;="&amp;BN$6,Model!$4:$4,"&lt;="&amp;BN$7)+SUMIFS(Model!362:362,Model!$4:$4,"&gt;="&amp;BN$6,Model!$4:$4,"&lt;="&amp;BN$7))</f>
        <v>0</v>
      </c>
      <c r="BO18" s="5">
        <f ca="1">IF(BO$4="",0,SUMIFS(Model!354:354,Model!$4:$4,"&gt;="&amp;BO$6,Model!$4:$4,"&lt;="&amp;BO$7)+SUMIFS(Model!362:362,Model!$4:$4,"&gt;="&amp;BO$6,Model!$4:$4,"&lt;="&amp;BO$7))</f>
        <v>0</v>
      </c>
      <c r="BP18" s="5">
        <f ca="1">IF(BP$4="",0,SUMIFS(Model!354:354,Model!$4:$4,"&gt;="&amp;BP$6,Model!$4:$4,"&lt;="&amp;BP$7)+SUMIFS(Model!362:362,Model!$4:$4,"&gt;="&amp;BP$6,Model!$4:$4,"&lt;="&amp;BP$7))</f>
        <v>0</v>
      </c>
      <c r="BQ18" s="5">
        <f ca="1">IF(BQ$4="",0,SUMIFS(Model!354:354,Model!$4:$4,"&gt;="&amp;BQ$6,Model!$4:$4,"&lt;="&amp;BQ$7)+SUMIFS(Model!362:362,Model!$4:$4,"&gt;="&amp;BQ$6,Model!$4:$4,"&lt;="&amp;BQ$7))</f>
        <v>0</v>
      </c>
      <c r="BR18" s="5">
        <f ca="1">IF(BR$4="",0,SUMIFS(Model!354:354,Model!$4:$4,"&gt;="&amp;BR$6,Model!$4:$4,"&lt;="&amp;BR$7)+SUMIFS(Model!362:362,Model!$4:$4,"&gt;="&amp;BR$6,Model!$4:$4,"&lt;="&amp;BR$7))</f>
        <v>0</v>
      </c>
      <c r="BS18" s="5">
        <f ca="1">IF(BS$4="",0,SUMIFS(Model!354:354,Model!$4:$4,"&gt;="&amp;BS$6,Model!$4:$4,"&lt;="&amp;BS$7)+SUMIFS(Model!362:362,Model!$4:$4,"&gt;="&amp;BS$6,Model!$4:$4,"&lt;="&amp;BS$7))</f>
        <v>0</v>
      </c>
      <c r="BT18" s="5">
        <f ca="1">IF(BT$4="",0,SUMIFS(Model!354:354,Model!$4:$4,"&gt;="&amp;BT$6,Model!$4:$4,"&lt;="&amp;BT$7)+SUMIFS(Model!362:362,Model!$4:$4,"&gt;="&amp;BT$6,Model!$4:$4,"&lt;="&amp;BT$7))</f>
        <v>0</v>
      </c>
      <c r="BU18" s="5">
        <f ca="1">IF(BU$4="",0,SUMIFS(Model!354:354,Model!$4:$4,"&gt;="&amp;BU$6,Model!$4:$4,"&lt;="&amp;BU$7)+SUMIFS(Model!362:362,Model!$4:$4,"&gt;="&amp;BU$6,Model!$4:$4,"&lt;="&amp;BU$7))</f>
        <v>0</v>
      </c>
      <c r="BV18" s="5">
        <f ca="1">IF(BV$4="",0,SUMIFS(Model!354:354,Model!$4:$4,"&gt;="&amp;BV$6,Model!$4:$4,"&lt;="&amp;BV$7)+SUMIFS(Model!362:362,Model!$4:$4,"&gt;="&amp;BV$6,Model!$4:$4,"&lt;="&amp;BV$7))</f>
        <v>0</v>
      </c>
      <c r="BW18" s="5">
        <f ca="1">IF(BW$4="",0,SUMIFS(Model!354:354,Model!$4:$4,"&gt;="&amp;BW$6,Model!$4:$4,"&lt;="&amp;BW$7)+SUMIFS(Model!362:362,Model!$4:$4,"&gt;="&amp;BW$6,Model!$4:$4,"&lt;="&amp;BW$7))</f>
        <v>0</v>
      </c>
      <c r="BX18" s="5">
        <f ca="1">IF(BX$4="",0,SUMIFS(Model!354:354,Model!$4:$4,"&gt;="&amp;BX$6,Model!$4:$4,"&lt;="&amp;BX$7)+SUMIFS(Model!362:362,Model!$4:$4,"&gt;="&amp;BX$6,Model!$4:$4,"&lt;="&amp;BX$7))</f>
        <v>0</v>
      </c>
      <c r="BY18" s="5">
        <f ca="1">IF(BY$4="",0,SUMIFS(Model!354:354,Model!$4:$4,"&gt;="&amp;BY$6,Model!$4:$4,"&lt;="&amp;BY$7)+SUMIFS(Model!362:362,Model!$4:$4,"&gt;="&amp;BY$6,Model!$4:$4,"&lt;="&amp;BY$7))</f>
        <v>0</v>
      </c>
      <c r="BZ18" s="5">
        <f ca="1">IF(BZ$4="",0,SUMIFS(Model!354:354,Model!$4:$4,"&gt;="&amp;BZ$6,Model!$4:$4,"&lt;="&amp;BZ$7)+SUMIFS(Model!362:362,Model!$4:$4,"&gt;="&amp;BZ$6,Model!$4:$4,"&lt;="&amp;BZ$7))</f>
        <v>0</v>
      </c>
      <c r="CA18" s="5">
        <f ca="1">IF(CA$4="",0,SUMIFS(Model!354:354,Model!$4:$4,"&gt;="&amp;CA$6,Model!$4:$4,"&lt;="&amp;CA$7)+SUMIFS(Model!362:362,Model!$4:$4,"&gt;="&amp;CA$6,Model!$4:$4,"&lt;="&amp;CA$7))</f>
        <v>0</v>
      </c>
      <c r="CB18" s="5">
        <f ca="1">IF(CB$4="",0,SUMIFS(Model!354:354,Model!$4:$4,"&gt;="&amp;CB$6,Model!$4:$4,"&lt;="&amp;CB$7)+SUMIFS(Model!362:362,Model!$4:$4,"&gt;="&amp;CB$6,Model!$4:$4,"&lt;="&amp;CB$7))</f>
        <v>0</v>
      </c>
      <c r="CC18" s="5">
        <f ca="1">IF(CC$4="",0,SUMIFS(Model!354:354,Model!$4:$4,"&gt;="&amp;CC$6,Model!$4:$4,"&lt;="&amp;CC$7)+SUMIFS(Model!362:362,Model!$4:$4,"&gt;="&amp;CC$6,Model!$4:$4,"&lt;="&amp;CC$7))</f>
        <v>0</v>
      </c>
      <c r="CD18" s="5">
        <f ca="1">IF(CD$4="",0,SUMIFS(Model!354:354,Model!$4:$4,"&gt;="&amp;CD$6,Model!$4:$4,"&lt;="&amp;CD$7)+SUMIFS(Model!362:362,Model!$4:$4,"&gt;="&amp;CD$6,Model!$4:$4,"&lt;="&amp;CD$7))</f>
        <v>0</v>
      </c>
      <c r="CE18" s="5">
        <f ca="1">IF(CE$4="",0,SUMIFS(Model!354:354,Model!$4:$4,"&gt;="&amp;CE$6,Model!$4:$4,"&lt;="&amp;CE$7)+SUMIFS(Model!362:362,Model!$4:$4,"&gt;="&amp;CE$6,Model!$4:$4,"&lt;="&amp;CE$7))</f>
        <v>0</v>
      </c>
      <c r="CF18" s="5">
        <f ca="1">IF(CF$4="",0,SUMIFS(Model!354:354,Model!$4:$4,"&gt;="&amp;CF$6,Model!$4:$4,"&lt;="&amp;CF$7)+SUMIFS(Model!362:362,Model!$4:$4,"&gt;="&amp;CF$6,Model!$4:$4,"&lt;="&amp;CF$7))</f>
        <v>0</v>
      </c>
    </row>
    <row r="19" spans="2:84" x14ac:dyDescent="0.3">
      <c r="B19" s="13">
        <f>ROW()</f>
        <v>19</v>
      </c>
      <c r="H19" s="1" t="str">
        <f t="shared" si="1"/>
        <v>Оплата себест. закупок и затрат</v>
      </c>
      <c r="I19" s="1" t="str">
        <f>Prcsses!I19</f>
        <v>Транспортные расходы</v>
      </c>
      <c r="M19" s="53" t="s">
        <v>18</v>
      </c>
      <c r="U19" s="5">
        <f t="shared" ca="1" si="0"/>
        <v>7310543.8819674756</v>
      </c>
      <c r="X19" s="5">
        <f ca="1">IF(X$4="",0,SUMIFS(Model!355:355,Model!$4:$4,"&gt;="&amp;X$6,Model!$4:$4,"&lt;="&amp;X$7)+SUMIFS(Model!363:363,Model!$4:$4,"&gt;="&amp;X$6,Model!$4:$4,"&lt;="&amp;X$7))</f>
        <v>0</v>
      </c>
      <c r="Y19" s="5">
        <f ca="1">IF(Y$4="",0,SUMIFS(Model!355:355,Model!$4:$4,"&gt;="&amp;Y$6,Model!$4:$4,"&lt;="&amp;Y$7)+SUMIFS(Model!363:363,Model!$4:$4,"&gt;="&amp;Y$6,Model!$4:$4,"&lt;="&amp;Y$7))</f>
        <v>640348.51319999993</v>
      </c>
      <c r="Z19" s="5">
        <f ca="1">IF(Z$4="",0,SUMIFS(Model!355:355,Model!$4:$4,"&gt;="&amp;Z$6,Model!$4:$4,"&lt;="&amp;Z$7)+SUMIFS(Model!363:363,Model!$4:$4,"&gt;="&amp;Z$6,Model!$4:$4,"&lt;="&amp;Z$7))</f>
        <v>1774891.2857976002</v>
      </c>
      <c r="AA19" s="5">
        <f ca="1">IF(AA$4="",0,SUMIFS(Model!355:355,Model!$4:$4,"&gt;="&amp;AA$6,Model!$4:$4,"&lt;="&amp;AA$7)+SUMIFS(Model!363:363,Model!$4:$4,"&gt;="&amp;AA$6,Model!$4:$4,"&lt;="&amp;AA$7))</f>
        <v>2274037.1837265622</v>
      </c>
      <c r="AB19" s="5">
        <f ca="1">IF(AB$4="",0,SUMIFS(Model!355:355,Model!$4:$4,"&gt;="&amp;AB$6,Model!$4:$4,"&lt;="&amp;AB$7)+SUMIFS(Model!363:363,Model!$4:$4,"&gt;="&amp;AB$6,Model!$4:$4,"&lt;="&amp;AB$7))</f>
        <v>2621266.8992433143</v>
      </c>
      <c r="AC19" s="5">
        <f ca="1">IF(AC$4="",0,SUMIFS(Model!355:355,Model!$4:$4,"&gt;="&amp;AC$6,Model!$4:$4,"&lt;="&amp;AC$7)+SUMIFS(Model!363:363,Model!$4:$4,"&gt;="&amp;AC$6,Model!$4:$4,"&lt;="&amp;AC$7))</f>
        <v>0</v>
      </c>
      <c r="AD19" s="5">
        <f ca="1">IF(AD$4="",0,SUMIFS(Model!355:355,Model!$4:$4,"&gt;="&amp;AD$6,Model!$4:$4,"&lt;="&amp;AD$7)+SUMIFS(Model!363:363,Model!$4:$4,"&gt;="&amp;AD$6,Model!$4:$4,"&lt;="&amp;AD$7))</f>
        <v>0</v>
      </c>
      <c r="AE19" s="5">
        <f ca="1">IF(AE$4="",0,SUMIFS(Model!355:355,Model!$4:$4,"&gt;="&amp;AE$6,Model!$4:$4,"&lt;="&amp;AE$7)+SUMIFS(Model!363:363,Model!$4:$4,"&gt;="&amp;AE$6,Model!$4:$4,"&lt;="&amp;AE$7))</f>
        <v>0</v>
      </c>
      <c r="AF19" s="5">
        <f ca="1">IF(AF$4="",0,SUMIFS(Model!355:355,Model!$4:$4,"&gt;="&amp;AF$6,Model!$4:$4,"&lt;="&amp;AF$7)+SUMIFS(Model!363:363,Model!$4:$4,"&gt;="&amp;AF$6,Model!$4:$4,"&lt;="&amp;AF$7))</f>
        <v>0</v>
      </c>
      <c r="AG19" s="5">
        <f ca="1">IF(AG$4="",0,SUMIFS(Model!355:355,Model!$4:$4,"&gt;="&amp;AG$6,Model!$4:$4,"&lt;="&amp;AG$7)+SUMIFS(Model!363:363,Model!$4:$4,"&gt;="&amp;AG$6,Model!$4:$4,"&lt;="&amp;AG$7))</f>
        <v>0</v>
      </c>
      <c r="AH19" s="5">
        <f ca="1">IF(AH$4="",0,SUMIFS(Model!355:355,Model!$4:$4,"&gt;="&amp;AH$6,Model!$4:$4,"&lt;="&amp;AH$7)+SUMIFS(Model!363:363,Model!$4:$4,"&gt;="&amp;AH$6,Model!$4:$4,"&lt;="&amp;AH$7))</f>
        <v>0</v>
      </c>
      <c r="AI19" s="5">
        <f ca="1">IF(AI$4="",0,SUMIFS(Model!355:355,Model!$4:$4,"&gt;="&amp;AI$6,Model!$4:$4,"&lt;="&amp;AI$7)+SUMIFS(Model!363:363,Model!$4:$4,"&gt;="&amp;AI$6,Model!$4:$4,"&lt;="&amp;AI$7))</f>
        <v>0</v>
      </c>
      <c r="AJ19" s="5">
        <f ca="1">IF(AJ$4="",0,SUMIFS(Model!355:355,Model!$4:$4,"&gt;="&amp;AJ$6,Model!$4:$4,"&lt;="&amp;AJ$7)+SUMIFS(Model!363:363,Model!$4:$4,"&gt;="&amp;AJ$6,Model!$4:$4,"&lt;="&amp;AJ$7))</f>
        <v>0</v>
      </c>
      <c r="AK19" s="5">
        <f ca="1">IF(AK$4="",0,SUMIFS(Model!355:355,Model!$4:$4,"&gt;="&amp;AK$6,Model!$4:$4,"&lt;="&amp;AK$7)+SUMIFS(Model!363:363,Model!$4:$4,"&gt;="&amp;AK$6,Model!$4:$4,"&lt;="&amp;AK$7))</f>
        <v>0</v>
      </c>
      <c r="AL19" s="5">
        <f ca="1">IF(AL$4="",0,SUMIFS(Model!355:355,Model!$4:$4,"&gt;="&amp;AL$6,Model!$4:$4,"&lt;="&amp;AL$7)+SUMIFS(Model!363:363,Model!$4:$4,"&gt;="&amp;AL$6,Model!$4:$4,"&lt;="&amp;AL$7))</f>
        <v>0</v>
      </c>
      <c r="AM19" s="5">
        <f ca="1">IF(AM$4="",0,SUMIFS(Model!355:355,Model!$4:$4,"&gt;="&amp;AM$6,Model!$4:$4,"&lt;="&amp;AM$7)+SUMIFS(Model!363:363,Model!$4:$4,"&gt;="&amp;AM$6,Model!$4:$4,"&lt;="&amp;AM$7))</f>
        <v>0</v>
      </c>
      <c r="AN19" s="5">
        <f ca="1">IF(AN$4="",0,SUMIFS(Model!355:355,Model!$4:$4,"&gt;="&amp;AN$6,Model!$4:$4,"&lt;="&amp;AN$7)+SUMIFS(Model!363:363,Model!$4:$4,"&gt;="&amp;AN$6,Model!$4:$4,"&lt;="&amp;AN$7))</f>
        <v>0</v>
      </c>
      <c r="AO19" s="5">
        <f ca="1">IF(AO$4="",0,SUMIFS(Model!355:355,Model!$4:$4,"&gt;="&amp;AO$6,Model!$4:$4,"&lt;="&amp;AO$7)+SUMIFS(Model!363:363,Model!$4:$4,"&gt;="&amp;AO$6,Model!$4:$4,"&lt;="&amp;AO$7))</f>
        <v>0</v>
      </c>
      <c r="AP19" s="5">
        <f ca="1">IF(AP$4="",0,SUMIFS(Model!355:355,Model!$4:$4,"&gt;="&amp;AP$6,Model!$4:$4,"&lt;="&amp;AP$7)+SUMIFS(Model!363:363,Model!$4:$4,"&gt;="&amp;AP$6,Model!$4:$4,"&lt;="&amp;AP$7))</f>
        <v>0</v>
      </c>
      <c r="AQ19" s="5">
        <f ca="1">IF(AQ$4="",0,SUMIFS(Model!355:355,Model!$4:$4,"&gt;="&amp;AQ$6,Model!$4:$4,"&lt;="&amp;AQ$7)+SUMIFS(Model!363:363,Model!$4:$4,"&gt;="&amp;AQ$6,Model!$4:$4,"&lt;="&amp;AQ$7))</f>
        <v>0</v>
      </c>
      <c r="AR19" s="5">
        <f ca="1">IF(AR$4="",0,SUMIFS(Model!355:355,Model!$4:$4,"&gt;="&amp;AR$6,Model!$4:$4,"&lt;="&amp;AR$7)+SUMIFS(Model!363:363,Model!$4:$4,"&gt;="&amp;AR$6,Model!$4:$4,"&lt;="&amp;AR$7))</f>
        <v>0</v>
      </c>
      <c r="AS19" s="5">
        <f ca="1">IF(AS$4="",0,SUMIFS(Model!355:355,Model!$4:$4,"&gt;="&amp;AS$6,Model!$4:$4,"&lt;="&amp;AS$7)+SUMIFS(Model!363:363,Model!$4:$4,"&gt;="&amp;AS$6,Model!$4:$4,"&lt;="&amp;AS$7))</f>
        <v>0</v>
      </c>
      <c r="AT19" s="5">
        <f ca="1">IF(AT$4="",0,SUMIFS(Model!355:355,Model!$4:$4,"&gt;="&amp;AT$6,Model!$4:$4,"&lt;="&amp;AT$7)+SUMIFS(Model!363:363,Model!$4:$4,"&gt;="&amp;AT$6,Model!$4:$4,"&lt;="&amp;AT$7))</f>
        <v>0</v>
      </c>
      <c r="AU19" s="5">
        <f ca="1">IF(AU$4="",0,SUMIFS(Model!355:355,Model!$4:$4,"&gt;="&amp;AU$6,Model!$4:$4,"&lt;="&amp;AU$7)+SUMIFS(Model!363:363,Model!$4:$4,"&gt;="&amp;AU$6,Model!$4:$4,"&lt;="&amp;AU$7))</f>
        <v>0</v>
      </c>
      <c r="AV19" s="5">
        <f ca="1">IF(AV$4="",0,SUMIFS(Model!355:355,Model!$4:$4,"&gt;="&amp;AV$6,Model!$4:$4,"&lt;="&amp;AV$7)+SUMIFS(Model!363:363,Model!$4:$4,"&gt;="&amp;AV$6,Model!$4:$4,"&lt;="&amp;AV$7))</f>
        <v>0</v>
      </c>
      <c r="AW19" s="5">
        <f ca="1">IF(AW$4="",0,SUMIFS(Model!355:355,Model!$4:$4,"&gt;="&amp;AW$6,Model!$4:$4,"&lt;="&amp;AW$7)+SUMIFS(Model!363:363,Model!$4:$4,"&gt;="&amp;AW$6,Model!$4:$4,"&lt;="&amp;AW$7))</f>
        <v>0</v>
      </c>
      <c r="AX19" s="5">
        <f ca="1">IF(AX$4="",0,SUMIFS(Model!355:355,Model!$4:$4,"&gt;="&amp;AX$6,Model!$4:$4,"&lt;="&amp;AX$7)+SUMIFS(Model!363:363,Model!$4:$4,"&gt;="&amp;AX$6,Model!$4:$4,"&lt;="&amp;AX$7))</f>
        <v>0</v>
      </c>
      <c r="AY19" s="5">
        <f ca="1">IF(AY$4="",0,SUMIFS(Model!355:355,Model!$4:$4,"&gt;="&amp;AY$6,Model!$4:$4,"&lt;="&amp;AY$7)+SUMIFS(Model!363:363,Model!$4:$4,"&gt;="&amp;AY$6,Model!$4:$4,"&lt;="&amp;AY$7))</f>
        <v>0</v>
      </c>
      <c r="AZ19" s="5">
        <f ca="1">IF(AZ$4="",0,SUMIFS(Model!355:355,Model!$4:$4,"&gt;="&amp;AZ$6,Model!$4:$4,"&lt;="&amp;AZ$7)+SUMIFS(Model!363:363,Model!$4:$4,"&gt;="&amp;AZ$6,Model!$4:$4,"&lt;="&amp;AZ$7))</f>
        <v>0</v>
      </c>
      <c r="BA19" s="5">
        <f ca="1">IF(BA$4="",0,SUMIFS(Model!355:355,Model!$4:$4,"&gt;="&amp;BA$6,Model!$4:$4,"&lt;="&amp;BA$7)+SUMIFS(Model!363:363,Model!$4:$4,"&gt;="&amp;BA$6,Model!$4:$4,"&lt;="&amp;BA$7))</f>
        <v>0</v>
      </c>
      <c r="BB19" s="5">
        <f ca="1">IF(BB$4="",0,SUMIFS(Model!355:355,Model!$4:$4,"&gt;="&amp;BB$6,Model!$4:$4,"&lt;="&amp;BB$7)+SUMIFS(Model!363:363,Model!$4:$4,"&gt;="&amp;BB$6,Model!$4:$4,"&lt;="&amp;BB$7))</f>
        <v>0</v>
      </c>
      <c r="BC19" s="5">
        <f ca="1">IF(BC$4="",0,SUMIFS(Model!355:355,Model!$4:$4,"&gt;="&amp;BC$6,Model!$4:$4,"&lt;="&amp;BC$7)+SUMIFS(Model!363:363,Model!$4:$4,"&gt;="&amp;BC$6,Model!$4:$4,"&lt;="&amp;BC$7))</f>
        <v>0</v>
      </c>
      <c r="BD19" s="5">
        <f ca="1">IF(BD$4="",0,SUMIFS(Model!355:355,Model!$4:$4,"&gt;="&amp;BD$6,Model!$4:$4,"&lt;="&amp;BD$7)+SUMIFS(Model!363:363,Model!$4:$4,"&gt;="&amp;BD$6,Model!$4:$4,"&lt;="&amp;BD$7))</f>
        <v>0</v>
      </c>
      <c r="BE19" s="5">
        <f ca="1">IF(BE$4="",0,SUMIFS(Model!355:355,Model!$4:$4,"&gt;="&amp;BE$6,Model!$4:$4,"&lt;="&amp;BE$7)+SUMIFS(Model!363:363,Model!$4:$4,"&gt;="&amp;BE$6,Model!$4:$4,"&lt;="&amp;BE$7))</f>
        <v>0</v>
      </c>
      <c r="BF19" s="5">
        <f ca="1">IF(BF$4="",0,SUMIFS(Model!355:355,Model!$4:$4,"&gt;="&amp;BF$6,Model!$4:$4,"&lt;="&amp;BF$7)+SUMIFS(Model!363:363,Model!$4:$4,"&gt;="&amp;BF$6,Model!$4:$4,"&lt;="&amp;BF$7))</f>
        <v>0</v>
      </c>
      <c r="BG19" s="5">
        <f ca="1">IF(BG$4="",0,SUMIFS(Model!355:355,Model!$4:$4,"&gt;="&amp;BG$6,Model!$4:$4,"&lt;="&amp;BG$7)+SUMIFS(Model!363:363,Model!$4:$4,"&gt;="&amp;BG$6,Model!$4:$4,"&lt;="&amp;BG$7))</f>
        <v>0</v>
      </c>
      <c r="BH19" s="5">
        <f ca="1">IF(BH$4="",0,SUMIFS(Model!355:355,Model!$4:$4,"&gt;="&amp;BH$6,Model!$4:$4,"&lt;="&amp;BH$7)+SUMIFS(Model!363:363,Model!$4:$4,"&gt;="&amp;BH$6,Model!$4:$4,"&lt;="&amp;BH$7))</f>
        <v>0</v>
      </c>
      <c r="BI19" s="5">
        <f ca="1">IF(BI$4="",0,SUMIFS(Model!355:355,Model!$4:$4,"&gt;="&amp;BI$6,Model!$4:$4,"&lt;="&amp;BI$7)+SUMIFS(Model!363:363,Model!$4:$4,"&gt;="&amp;BI$6,Model!$4:$4,"&lt;="&amp;BI$7))</f>
        <v>0</v>
      </c>
      <c r="BJ19" s="5">
        <f ca="1">IF(BJ$4="",0,SUMIFS(Model!355:355,Model!$4:$4,"&gt;="&amp;BJ$6,Model!$4:$4,"&lt;="&amp;BJ$7)+SUMIFS(Model!363:363,Model!$4:$4,"&gt;="&amp;BJ$6,Model!$4:$4,"&lt;="&amp;BJ$7))</f>
        <v>0</v>
      </c>
      <c r="BK19" s="5">
        <f ca="1">IF(BK$4="",0,SUMIFS(Model!355:355,Model!$4:$4,"&gt;="&amp;BK$6,Model!$4:$4,"&lt;="&amp;BK$7)+SUMIFS(Model!363:363,Model!$4:$4,"&gt;="&amp;BK$6,Model!$4:$4,"&lt;="&amp;BK$7))</f>
        <v>0</v>
      </c>
      <c r="BL19" s="5">
        <f ca="1">IF(BL$4="",0,SUMIFS(Model!355:355,Model!$4:$4,"&gt;="&amp;BL$6,Model!$4:$4,"&lt;="&amp;BL$7)+SUMIFS(Model!363:363,Model!$4:$4,"&gt;="&amp;BL$6,Model!$4:$4,"&lt;="&amp;BL$7))</f>
        <v>0</v>
      </c>
      <c r="BM19" s="5">
        <f ca="1">IF(BM$4="",0,SUMIFS(Model!355:355,Model!$4:$4,"&gt;="&amp;BM$6,Model!$4:$4,"&lt;="&amp;BM$7)+SUMIFS(Model!363:363,Model!$4:$4,"&gt;="&amp;BM$6,Model!$4:$4,"&lt;="&amp;BM$7))</f>
        <v>0</v>
      </c>
      <c r="BN19" s="5">
        <f ca="1">IF(BN$4="",0,SUMIFS(Model!355:355,Model!$4:$4,"&gt;="&amp;BN$6,Model!$4:$4,"&lt;="&amp;BN$7)+SUMIFS(Model!363:363,Model!$4:$4,"&gt;="&amp;BN$6,Model!$4:$4,"&lt;="&amp;BN$7))</f>
        <v>0</v>
      </c>
      <c r="BO19" s="5">
        <f ca="1">IF(BO$4="",0,SUMIFS(Model!355:355,Model!$4:$4,"&gt;="&amp;BO$6,Model!$4:$4,"&lt;="&amp;BO$7)+SUMIFS(Model!363:363,Model!$4:$4,"&gt;="&amp;BO$6,Model!$4:$4,"&lt;="&amp;BO$7))</f>
        <v>0</v>
      </c>
      <c r="BP19" s="5">
        <f ca="1">IF(BP$4="",0,SUMIFS(Model!355:355,Model!$4:$4,"&gt;="&amp;BP$6,Model!$4:$4,"&lt;="&amp;BP$7)+SUMIFS(Model!363:363,Model!$4:$4,"&gt;="&amp;BP$6,Model!$4:$4,"&lt;="&amp;BP$7))</f>
        <v>0</v>
      </c>
      <c r="BQ19" s="5">
        <f ca="1">IF(BQ$4="",0,SUMIFS(Model!355:355,Model!$4:$4,"&gt;="&amp;BQ$6,Model!$4:$4,"&lt;="&amp;BQ$7)+SUMIFS(Model!363:363,Model!$4:$4,"&gt;="&amp;BQ$6,Model!$4:$4,"&lt;="&amp;BQ$7))</f>
        <v>0</v>
      </c>
      <c r="BR19" s="5">
        <f ca="1">IF(BR$4="",0,SUMIFS(Model!355:355,Model!$4:$4,"&gt;="&amp;BR$6,Model!$4:$4,"&lt;="&amp;BR$7)+SUMIFS(Model!363:363,Model!$4:$4,"&gt;="&amp;BR$6,Model!$4:$4,"&lt;="&amp;BR$7))</f>
        <v>0</v>
      </c>
      <c r="BS19" s="5">
        <f ca="1">IF(BS$4="",0,SUMIFS(Model!355:355,Model!$4:$4,"&gt;="&amp;BS$6,Model!$4:$4,"&lt;="&amp;BS$7)+SUMIFS(Model!363:363,Model!$4:$4,"&gt;="&amp;BS$6,Model!$4:$4,"&lt;="&amp;BS$7))</f>
        <v>0</v>
      </c>
      <c r="BT19" s="5">
        <f ca="1">IF(BT$4="",0,SUMIFS(Model!355:355,Model!$4:$4,"&gt;="&amp;BT$6,Model!$4:$4,"&lt;="&amp;BT$7)+SUMIFS(Model!363:363,Model!$4:$4,"&gt;="&amp;BT$6,Model!$4:$4,"&lt;="&amp;BT$7))</f>
        <v>0</v>
      </c>
      <c r="BU19" s="5">
        <f ca="1">IF(BU$4="",0,SUMIFS(Model!355:355,Model!$4:$4,"&gt;="&amp;BU$6,Model!$4:$4,"&lt;="&amp;BU$7)+SUMIFS(Model!363:363,Model!$4:$4,"&gt;="&amp;BU$6,Model!$4:$4,"&lt;="&amp;BU$7))</f>
        <v>0</v>
      </c>
      <c r="BV19" s="5">
        <f ca="1">IF(BV$4="",0,SUMIFS(Model!355:355,Model!$4:$4,"&gt;="&amp;BV$6,Model!$4:$4,"&lt;="&amp;BV$7)+SUMIFS(Model!363:363,Model!$4:$4,"&gt;="&amp;BV$6,Model!$4:$4,"&lt;="&amp;BV$7))</f>
        <v>0</v>
      </c>
      <c r="BW19" s="5">
        <f ca="1">IF(BW$4="",0,SUMIFS(Model!355:355,Model!$4:$4,"&gt;="&amp;BW$6,Model!$4:$4,"&lt;="&amp;BW$7)+SUMIFS(Model!363:363,Model!$4:$4,"&gt;="&amp;BW$6,Model!$4:$4,"&lt;="&amp;BW$7))</f>
        <v>0</v>
      </c>
      <c r="BX19" s="5">
        <f ca="1">IF(BX$4="",0,SUMIFS(Model!355:355,Model!$4:$4,"&gt;="&amp;BX$6,Model!$4:$4,"&lt;="&amp;BX$7)+SUMIFS(Model!363:363,Model!$4:$4,"&gt;="&amp;BX$6,Model!$4:$4,"&lt;="&amp;BX$7))</f>
        <v>0</v>
      </c>
      <c r="BY19" s="5">
        <f ca="1">IF(BY$4="",0,SUMIFS(Model!355:355,Model!$4:$4,"&gt;="&amp;BY$6,Model!$4:$4,"&lt;="&amp;BY$7)+SUMIFS(Model!363:363,Model!$4:$4,"&gt;="&amp;BY$6,Model!$4:$4,"&lt;="&amp;BY$7))</f>
        <v>0</v>
      </c>
      <c r="BZ19" s="5">
        <f ca="1">IF(BZ$4="",0,SUMIFS(Model!355:355,Model!$4:$4,"&gt;="&amp;BZ$6,Model!$4:$4,"&lt;="&amp;BZ$7)+SUMIFS(Model!363:363,Model!$4:$4,"&gt;="&amp;BZ$6,Model!$4:$4,"&lt;="&amp;BZ$7))</f>
        <v>0</v>
      </c>
      <c r="CA19" s="5">
        <f ca="1">IF(CA$4="",0,SUMIFS(Model!355:355,Model!$4:$4,"&gt;="&amp;CA$6,Model!$4:$4,"&lt;="&amp;CA$7)+SUMIFS(Model!363:363,Model!$4:$4,"&gt;="&amp;CA$6,Model!$4:$4,"&lt;="&amp;CA$7))</f>
        <v>0</v>
      </c>
      <c r="CB19" s="5">
        <f ca="1">IF(CB$4="",0,SUMIFS(Model!355:355,Model!$4:$4,"&gt;="&amp;CB$6,Model!$4:$4,"&lt;="&amp;CB$7)+SUMIFS(Model!363:363,Model!$4:$4,"&gt;="&amp;CB$6,Model!$4:$4,"&lt;="&amp;CB$7))</f>
        <v>0</v>
      </c>
      <c r="CC19" s="5">
        <f ca="1">IF(CC$4="",0,SUMIFS(Model!355:355,Model!$4:$4,"&gt;="&amp;CC$6,Model!$4:$4,"&lt;="&amp;CC$7)+SUMIFS(Model!363:363,Model!$4:$4,"&gt;="&amp;CC$6,Model!$4:$4,"&lt;="&amp;CC$7))</f>
        <v>0</v>
      </c>
      <c r="CD19" s="5">
        <f ca="1">IF(CD$4="",0,SUMIFS(Model!355:355,Model!$4:$4,"&gt;="&amp;CD$6,Model!$4:$4,"&lt;="&amp;CD$7)+SUMIFS(Model!363:363,Model!$4:$4,"&gt;="&amp;CD$6,Model!$4:$4,"&lt;="&amp;CD$7))</f>
        <v>0</v>
      </c>
      <c r="CE19" s="5">
        <f ca="1">IF(CE$4="",0,SUMIFS(Model!355:355,Model!$4:$4,"&gt;="&amp;CE$6,Model!$4:$4,"&lt;="&amp;CE$7)+SUMIFS(Model!363:363,Model!$4:$4,"&gt;="&amp;CE$6,Model!$4:$4,"&lt;="&amp;CE$7))</f>
        <v>0</v>
      </c>
      <c r="CF19" s="5">
        <f ca="1">IF(CF$4="",0,SUMIFS(Model!355:355,Model!$4:$4,"&gt;="&amp;CF$6,Model!$4:$4,"&lt;="&amp;CF$7)+SUMIFS(Model!363:363,Model!$4:$4,"&gt;="&amp;CF$6,Model!$4:$4,"&lt;="&amp;CF$7))</f>
        <v>0</v>
      </c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89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416</v>
      </c>
      <c r="M22" s="53" t="s">
        <v>18</v>
      </c>
      <c r="P22" s="72" t="str">
        <f>Lists!$AI$11</f>
        <v>CF</v>
      </c>
      <c r="U22" s="5">
        <f t="shared" ref="U22" ca="1" si="2">SUM(INDIRECT(ADDRESS($B22,$X$2)&amp;":"&amp;ADDRESS($B22,$X$2-1+$P$8)))</f>
        <v>739987311.20007837</v>
      </c>
      <c r="X22" s="5">
        <f ca="1">SUMIFS(X$10:X21,$P$10:$P21,Lists!$AI$9)-SUMIFS(X$10:X21,$P$10:$P21,Lists!$AI$10)</f>
        <v>0</v>
      </c>
      <c r="Y22" s="5">
        <f ca="1">SUMIFS(Y$10:Y21,$P$10:$P21,Lists!$AI$9)-SUMIFS(Y$10:Y21,$P$10:$P21,Lists!$AI$10)</f>
        <v>48236566.363717705</v>
      </c>
      <c r="Z22" s="5">
        <f ca="1">SUMIFS(Z$10:Z21,$P$10:$P21,Lists!$AI$9)-SUMIFS(Z$10:Z21,$P$10:$P21,Lists!$AI$10)</f>
        <v>180397853.00834066</v>
      </c>
      <c r="AA22" s="5">
        <f ca="1">SUMIFS(AA$10:AA21,$P$10:$P21,Lists!$AI$9)-SUMIFS(AA$10:AA21,$P$10:$P21,Lists!$AI$10)</f>
        <v>242059492.32038385</v>
      </c>
      <c r="AB22" s="5">
        <f ca="1">SUMIFS(AB$10:AB21,$P$10:$P21,Lists!$AI$9)-SUMIFS(AB$10:AB21,$P$10:$P21,Lists!$AI$10)</f>
        <v>269293399.50763619</v>
      </c>
      <c r="AC22" s="5">
        <f ca="1">SUMIFS(AC$10:AC21,$P$10:$P21,Lists!$AI$9)-SUMIFS(AC$10:AC21,$P$10:$P21,Lists!$AI$10)</f>
        <v>0</v>
      </c>
      <c r="AD22" s="5">
        <f ca="1">SUMIFS(AD$10:AD21,$P$10:$P21,Lists!$AI$9)-SUMIFS(AD$10:AD21,$P$10:$P21,Lists!$AI$10)</f>
        <v>0</v>
      </c>
      <c r="AE22" s="5">
        <f ca="1">SUMIFS(AE$10:AE21,$P$10:$P21,Lists!$AI$9)-SUMIFS(AE$10:AE21,$P$10:$P21,Lists!$AI$10)</f>
        <v>0</v>
      </c>
      <c r="AF22" s="5">
        <f ca="1">SUMIFS(AF$10:AF21,$P$10:$P21,Lists!$AI$9)-SUMIFS(AF$10:AF21,$P$10:$P21,Lists!$AI$10)</f>
        <v>0</v>
      </c>
      <c r="AG22" s="5">
        <f ca="1">SUMIFS(AG$10:AG21,$P$10:$P21,Lists!$AI$9)-SUMIFS(AG$10:AG21,$P$10:$P21,Lists!$AI$10)</f>
        <v>0</v>
      </c>
      <c r="AH22" s="5">
        <f ca="1">SUMIFS(AH$10:AH21,$P$10:$P21,Lists!$AI$9)-SUMIFS(AH$10:AH21,$P$10:$P21,Lists!$AI$10)</f>
        <v>0</v>
      </c>
      <c r="AI22" s="5">
        <f ca="1">SUMIFS(AI$10:AI21,$P$10:$P21,Lists!$AI$9)-SUMIFS(AI$10:AI21,$P$10:$P21,Lists!$AI$10)</f>
        <v>0</v>
      </c>
      <c r="AJ22" s="5">
        <f ca="1">SUMIFS(AJ$10:AJ21,$P$10:$P21,Lists!$AI$9)-SUMIFS(AJ$10:AJ21,$P$10:$P21,Lists!$AI$10)</f>
        <v>0</v>
      </c>
      <c r="AK22" s="5">
        <f ca="1">SUMIFS(AK$10:AK21,$P$10:$P21,Lists!$AI$9)-SUMIFS(AK$10:AK21,$P$10:$P21,Lists!$AI$10)</f>
        <v>0</v>
      </c>
      <c r="AL22" s="5">
        <f ca="1">SUMIFS(AL$10:AL21,$P$10:$P21,Lists!$AI$9)-SUMIFS(AL$10:AL21,$P$10:$P21,Lists!$AI$10)</f>
        <v>0</v>
      </c>
      <c r="AM22" s="5">
        <f ca="1">SUMIFS(AM$10:AM21,$P$10:$P21,Lists!$AI$9)-SUMIFS(AM$10:AM21,$P$10:$P21,Lists!$AI$10)</f>
        <v>0</v>
      </c>
      <c r="AN22" s="5">
        <f ca="1">SUMIFS(AN$10:AN21,$P$10:$P21,Lists!$AI$9)-SUMIFS(AN$10:AN21,$P$10:$P21,Lists!$AI$10)</f>
        <v>0</v>
      </c>
      <c r="AO22" s="5">
        <f ca="1">SUMIFS(AO$10:AO21,$P$10:$P21,Lists!$AI$9)-SUMIFS(AO$10:AO21,$P$10:$P21,Lists!$AI$10)</f>
        <v>0</v>
      </c>
      <c r="AP22" s="5">
        <f ca="1">SUMIFS(AP$10:AP21,$P$10:$P21,Lists!$AI$9)-SUMIFS(AP$10:AP21,$P$10:$P21,Lists!$AI$10)</f>
        <v>0</v>
      </c>
      <c r="AQ22" s="5">
        <f ca="1">SUMIFS(AQ$10:AQ21,$P$10:$P21,Lists!$AI$9)-SUMIFS(AQ$10:AQ21,$P$10:$P21,Lists!$AI$10)</f>
        <v>0</v>
      </c>
      <c r="AR22" s="5">
        <f ca="1">SUMIFS(AR$10:AR21,$P$10:$P21,Lists!$AI$9)-SUMIFS(AR$10:AR21,$P$10:$P21,Lists!$AI$10)</f>
        <v>0</v>
      </c>
      <c r="AS22" s="5">
        <f ca="1">SUMIFS(AS$10:AS21,$P$10:$P21,Lists!$AI$9)-SUMIFS(AS$10:AS21,$P$10:$P21,Lists!$AI$10)</f>
        <v>0</v>
      </c>
      <c r="AT22" s="5">
        <f ca="1">SUMIFS(AT$10:AT21,$P$10:$P21,Lists!$AI$9)-SUMIFS(AT$10:AT21,$P$10:$P21,Lists!$AI$10)</f>
        <v>0</v>
      </c>
      <c r="AU22" s="5">
        <f ca="1">SUMIFS(AU$10:AU21,$P$10:$P21,Lists!$AI$9)-SUMIFS(AU$10:AU21,$P$10:$P21,Lists!$AI$10)</f>
        <v>0</v>
      </c>
      <c r="AV22" s="5">
        <f ca="1">SUMIFS(AV$10:AV21,$P$10:$P21,Lists!$AI$9)-SUMIFS(AV$10:AV21,$P$10:$P21,Lists!$AI$10)</f>
        <v>0</v>
      </c>
      <c r="AW22" s="5">
        <f ca="1">SUMIFS(AW$10:AW21,$P$10:$P21,Lists!$AI$9)-SUMIFS(AW$10:AW21,$P$10:$P21,Lists!$AI$10)</f>
        <v>0</v>
      </c>
      <c r="AX22" s="5">
        <f ca="1">SUMIFS(AX$10:AX21,$P$10:$P21,Lists!$AI$9)-SUMIFS(AX$10:AX21,$P$10:$P21,Lists!$AI$10)</f>
        <v>0</v>
      </c>
      <c r="AY22" s="5">
        <f ca="1">SUMIFS(AY$10:AY21,$P$10:$P21,Lists!$AI$9)-SUMIFS(AY$10:AY21,$P$10:$P21,Lists!$AI$10)</f>
        <v>0</v>
      </c>
      <c r="AZ22" s="5">
        <f ca="1">SUMIFS(AZ$10:AZ21,$P$10:$P21,Lists!$AI$9)-SUMIFS(AZ$10:AZ21,$P$10:$P21,Lists!$AI$10)</f>
        <v>0</v>
      </c>
      <c r="BA22" s="5">
        <f ca="1">SUMIFS(BA$10:BA21,$P$10:$P21,Lists!$AI$9)-SUMIFS(BA$10:BA21,$P$10:$P21,Lists!$AI$10)</f>
        <v>0</v>
      </c>
      <c r="BB22" s="5">
        <f ca="1">SUMIFS(BB$10:BB21,$P$10:$P21,Lists!$AI$9)-SUMIFS(BB$10:BB21,$P$10:$P21,Lists!$AI$10)</f>
        <v>0</v>
      </c>
      <c r="BC22" s="5">
        <f ca="1">SUMIFS(BC$10:BC21,$P$10:$P21,Lists!$AI$9)-SUMIFS(BC$10:BC21,$P$10:$P21,Lists!$AI$10)</f>
        <v>0</v>
      </c>
      <c r="BD22" s="5">
        <f ca="1">SUMIFS(BD$10:BD21,$P$10:$P21,Lists!$AI$9)-SUMIFS(BD$10:BD21,$P$10:$P21,Lists!$AI$10)</f>
        <v>0</v>
      </c>
      <c r="BE22" s="5">
        <f ca="1">SUMIFS(BE$10:BE21,$P$10:$P21,Lists!$AI$9)-SUMIFS(BE$10:BE21,$P$10:$P21,Lists!$AI$10)</f>
        <v>0</v>
      </c>
      <c r="BF22" s="5">
        <f ca="1">SUMIFS(BF$10:BF21,$P$10:$P21,Lists!$AI$9)-SUMIFS(BF$10:BF21,$P$10:$P21,Lists!$AI$10)</f>
        <v>0</v>
      </c>
      <c r="BG22" s="5">
        <f ca="1">SUMIFS(BG$10:BG21,$P$10:$P21,Lists!$AI$9)-SUMIFS(BG$10:BG21,$P$10:$P21,Lists!$AI$10)</f>
        <v>0</v>
      </c>
      <c r="BH22" s="5">
        <f ca="1">SUMIFS(BH$10:BH21,$P$10:$P21,Lists!$AI$9)-SUMIFS(BH$10:BH21,$P$10:$P21,Lists!$AI$10)</f>
        <v>0</v>
      </c>
      <c r="BI22" s="5">
        <f ca="1">SUMIFS(BI$10:BI21,$P$10:$P21,Lists!$AI$9)-SUMIFS(BI$10:BI21,$P$10:$P21,Lists!$AI$10)</f>
        <v>0</v>
      </c>
      <c r="BJ22" s="5">
        <f ca="1">SUMIFS(BJ$10:BJ21,$P$10:$P21,Lists!$AI$9)-SUMIFS(BJ$10:BJ21,$P$10:$P21,Lists!$AI$10)</f>
        <v>0</v>
      </c>
      <c r="BK22" s="5">
        <f ca="1">SUMIFS(BK$10:BK21,$P$10:$P21,Lists!$AI$9)-SUMIFS(BK$10:BK21,$P$10:$P21,Lists!$AI$10)</f>
        <v>0</v>
      </c>
      <c r="BL22" s="5">
        <f ca="1">SUMIFS(BL$10:BL21,$P$10:$P21,Lists!$AI$9)-SUMIFS(BL$10:BL21,$P$10:$P21,Lists!$AI$10)</f>
        <v>0</v>
      </c>
      <c r="BM22" s="5">
        <f ca="1">SUMIFS(BM$10:BM21,$P$10:$P21,Lists!$AI$9)-SUMIFS(BM$10:BM21,$P$10:$P21,Lists!$AI$10)</f>
        <v>0</v>
      </c>
      <c r="BN22" s="5">
        <f ca="1">SUMIFS(BN$10:BN21,$P$10:$P21,Lists!$AI$9)-SUMIFS(BN$10:BN21,$P$10:$P21,Lists!$AI$10)</f>
        <v>0</v>
      </c>
      <c r="BO22" s="5">
        <f ca="1">SUMIFS(BO$10:BO21,$P$10:$P21,Lists!$AI$9)-SUMIFS(BO$10:BO21,$P$10:$P21,Lists!$AI$10)</f>
        <v>0</v>
      </c>
      <c r="BP22" s="5">
        <f ca="1">SUMIFS(BP$10:BP21,$P$10:$P21,Lists!$AI$9)-SUMIFS(BP$10:BP21,$P$10:$P21,Lists!$AI$10)</f>
        <v>0</v>
      </c>
      <c r="BQ22" s="5">
        <f ca="1">SUMIFS(BQ$10:BQ21,$P$10:$P21,Lists!$AI$9)-SUMIFS(BQ$10:BQ21,$P$10:$P21,Lists!$AI$10)</f>
        <v>0</v>
      </c>
      <c r="BR22" s="5">
        <f ca="1">SUMIFS(BR$10:BR21,$P$10:$P21,Lists!$AI$9)-SUMIFS(BR$10:BR21,$P$10:$P21,Lists!$AI$10)</f>
        <v>0</v>
      </c>
      <c r="BS22" s="5">
        <f ca="1">SUMIFS(BS$10:BS21,$P$10:$P21,Lists!$AI$9)-SUMIFS(BS$10:BS21,$P$10:$P21,Lists!$AI$10)</f>
        <v>0</v>
      </c>
      <c r="BT22" s="5">
        <f ca="1">SUMIFS(BT$10:BT21,$P$10:$P21,Lists!$AI$9)-SUMIFS(BT$10:BT21,$P$10:$P21,Lists!$AI$10)</f>
        <v>0</v>
      </c>
      <c r="BU22" s="5">
        <f ca="1">SUMIFS(BU$10:BU21,$P$10:$P21,Lists!$AI$9)-SUMIFS(BU$10:BU21,$P$10:$P21,Lists!$AI$10)</f>
        <v>0</v>
      </c>
      <c r="BV22" s="5">
        <f ca="1">SUMIFS(BV$10:BV21,$P$10:$P21,Lists!$AI$9)-SUMIFS(BV$10:BV21,$P$10:$P21,Lists!$AI$10)</f>
        <v>0</v>
      </c>
      <c r="BW22" s="5">
        <f ca="1">SUMIFS(BW$10:BW21,$P$10:$P21,Lists!$AI$9)-SUMIFS(BW$10:BW21,$P$10:$P21,Lists!$AI$10)</f>
        <v>0</v>
      </c>
      <c r="BX22" s="5">
        <f ca="1">SUMIFS(BX$10:BX21,$P$10:$P21,Lists!$AI$9)-SUMIFS(BX$10:BX21,$P$10:$P21,Lists!$AI$10)</f>
        <v>0</v>
      </c>
      <c r="BY22" s="5">
        <f ca="1">SUMIFS(BY$10:BY21,$P$10:$P21,Lists!$AI$9)-SUMIFS(BY$10:BY21,$P$10:$P21,Lists!$AI$10)</f>
        <v>0</v>
      </c>
      <c r="BZ22" s="5">
        <f ca="1">SUMIFS(BZ$10:BZ21,$P$10:$P21,Lists!$AI$9)-SUMIFS(BZ$10:BZ21,$P$10:$P21,Lists!$AI$10)</f>
        <v>0</v>
      </c>
      <c r="CA22" s="5">
        <f ca="1">SUMIFS(CA$10:CA21,$P$10:$P21,Lists!$AI$9)-SUMIFS(CA$10:CA21,$P$10:$P21,Lists!$AI$10)</f>
        <v>0</v>
      </c>
      <c r="CB22" s="5">
        <f ca="1">SUMIFS(CB$10:CB21,$P$10:$P21,Lists!$AI$9)-SUMIFS(CB$10:CB21,$P$10:$P21,Lists!$AI$10)</f>
        <v>0</v>
      </c>
      <c r="CC22" s="5">
        <f ca="1">SUMIFS(CC$10:CC21,$P$10:$P21,Lists!$AI$9)-SUMIFS(CC$10:CC21,$P$10:$P21,Lists!$AI$10)</f>
        <v>0</v>
      </c>
      <c r="CD22" s="5">
        <f ca="1">SUMIFS(CD$10:CD21,$P$10:$P21,Lists!$AI$9)-SUMIFS(CD$10:CD21,$P$10:$P21,Lists!$AI$10)</f>
        <v>0</v>
      </c>
      <c r="CE22" s="5">
        <f ca="1">SUMIFS(CE$10:CE21,$P$10:$P21,Lists!$AI$9)-SUMIFS(CE$10:CE21,$P$10:$P21,Lists!$AI$10)</f>
        <v>0</v>
      </c>
      <c r="CF22" s="5">
        <f ca="1">SUMIFS(CF$10:CF21,$P$10:$P21,Lists!$AI$9)-SUMIFS(CF$10:CF21,$P$10:$P21,Lists!$AI$10)</f>
        <v>0</v>
      </c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tr">
        <f>Model!H366</f>
        <v>Выплата з/п коммерческого персонала</v>
      </c>
      <c r="M24" s="53" t="s">
        <v>18</v>
      </c>
      <c r="P24" s="72" t="str">
        <f>Lists!$AI$10</f>
        <v>CF(-)</v>
      </c>
      <c r="U24" s="5">
        <f ca="1">SUM(INDIRECT(ADDRESS($B24,$X$2)&amp;":"&amp;ADDRESS($B24,$X$2-1+$P$8)))</f>
        <v>24537483.414960001</v>
      </c>
      <c r="X24" s="5">
        <f ca="1">IF(X$4="",0,SUMIFS(Model!366:366,Model!$4:$4,"&gt;="&amp;X$6,Model!$4:$4,"&lt;="&amp;X$7))</f>
        <v>0</v>
      </c>
      <c r="Y24" s="5">
        <f ca="1">IF(Y$4="",0,SUMIFS(Model!366:366,Model!$4:$4,"&gt;="&amp;Y$6,Model!$4:$4,"&lt;="&amp;Y$7))</f>
        <v>2241280</v>
      </c>
      <c r="Z24" s="5">
        <f ca="1">IF(Z$4="",0,SUMIFS(Model!366:366,Model!$4:$4,"&gt;="&amp;Z$6,Model!$4:$4,"&lt;="&amp;Z$7))</f>
        <v>5840759.2000000002</v>
      </c>
      <c r="AA24" s="5">
        <f ca="1">IF(AA$4="",0,SUMIFS(Model!366:366,Model!$4:$4,"&gt;="&amp;AA$6,Model!$4:$4,"&lt;="&amp;AA$7))</f>
        <v>7619129.1840000013</v>
      </c>
      <c r="AB24" s="5">
        <f ca="1">IF(AB$4="",0,SUMIFS(Model!366:366,Model!$4:$4,"&gt;="&amp;AB$6,Model!$4:$4,"&lt;="&amp;AB$7))</f>
        <v>8836315.0309599992</v>
      </c>
      <c r="AC24" s="5">
        <f ca="1">IF(AC$4="",0,SUMIFS(Model!366:366,Model!$4:$4,"&gt;="&amp;AC$6,Model!$4:$4,"&lt;="&amp;AC$7))</f>
        <v>0</v>
      </c>
      <c r="AD24" s="5">
        <f ca="1">IF(AD$4="",0,SUMIFS(Model!366:366,Model!$4:$4,"&gt;="&amp;AD$6,Model!$4:$4,"&lt;="&amp;AD$7))</f>
        <v>0</v>
      </c>
      <c r="AE24" s="5">
        <f ca="1">IF(AE$4="",0,SUMIFS(Model!366:366,Model!$4:$4,"&gt;="&amp;AE$6,Model!$4:$4,"&lt;="&amp;AE$7))</f>
        <v>0</v>
      </c>
      <c r="AF24" s="5">
        <f ca="1">IF(AF$4="",0,SUMIFS(Model!366:366,Model!$4:$4,"&gt;="&amp;AF$6,Model!$4:$4,"&lt;="&amp;AF$7))</f>
        <v>0</v>
      </c>
      <c r="AG24" s="5">
        <f ca="1">IF(AG$4="",0,SUMIFS(Model!366:366,Model!$4:$4,"&gt;="&amp;AG$6,Model!$4:$4,"&lt;="&amp;AG$7))</f>
        <v>0</v>
      </c>
      <c r="AH24" s="5">
        <f ca="1">IF(AH$4="",0,SUMIFS(Model!366:366,Model!$4:$4,"&gt;="&amp;AH$6,Model!$4:$4,"&lt;="&amp;AH$7))</f>
        <v>0</v>
      </c>
      <c r="AI24" s="5">
        <f ca="1">IF(AI$4="",0,SUMIFS(Model!366:366,Model!$4:$4,"&gt;="&amp;AI$6,Model!$4:$4,"&lt;="&amp;AI$7))</f>
        <v>0</v>
      </c>
      <c r="AJ24" s="5">
        <f ca="1">IF(AJ$4="",0,SUMIFS(Model!366:366,Model!$4:$4,"&gt;="&amp;AJ$6,Model!$4:$4,"&lt;="&amp;AJ$7))</f>
        <v>0</v>
      </c>
      <c r="AK24" s="5">
        <f ca="1">IF(AK$4="",0,SUMIFS(Model!366:366,Model!$4:$4,"&gt;="&amp;AK$6,Model!$4:$4,"&lt;="&amp;AK$7))</f>
        <v>0</v>
      </c>
      <c r="AL24" s="5">
        <f ca="1">IF(AL$4="",0,SUMIFS(Model!366:366,Model!$4:$4,"&gt;="&amp;AL$6,Model!$4:$4,"&lt;="&amp;AL$7))</f>
        <v>0</v>
      </c>
      <c r="AM24" s="5">
        <f ca="1">IF(AM$4="",0,SUMIFS(Model!366:366,Model!$4:$4,"&gt;="&amp;AM$6,Model!$4:$4,"&lt;="&amp;AM$7))</f>
        <v>0</v>
      </c>
      <c r="AN24" s="5">
        <f ca="1">IF(AN$4="",0,SUMIFS(Model!366:366,Model!$4:$4,"&gt;="&amp;AN$6,Model!$4:$4,"&lt;="&amp;AN$7))</f>
        <v>0</v>
      </c>
      <c r="AO24" s="5">
        <f ca="1">IF(AO$4="",0,SUMIFS(Model!366:366,Model!$4:$4,"&gt;="&amp;AO$6,Model!$4:$4,"&lt;="&amp;AO$7))</f>
        <v>0</v>
      </c>
      <c r="AP24" s="5">
        <f ca="1">IF(AP$4="",0,SUMIFS(Model!366:366,Model!$4:$4,"&gt;="&amp;AP$6,Model!$4:$4,"&lt;="&amp;AP$7))</f>
        <v>0</v>
      </c>
      <c r="AQ24" s="5">
        <f ca="1">IF(AQ$4="",0,SUMIFS(Model!366:366,Model!$4:$4,"&gt;="&amp;AQ$6,Model!$4:$4,"&lt;="&amp;AQ$7))</f>
        <v>0</v>
      </c>
      <c r="AR24" s="5">
        <f ca="1">IF(AR$4="",0,SUMIFS(Model!366:366,Model!$4:$4,"&gt;="&amp;AR$6,Model!$4:$4,"&lt;="&amp;AR$7))</f>
        <v>0</v>
      </c>
      <c r="AS24" s="5">
        <f ca="1">IF(AS$4="",0,SUMIFS(Model!366:366,Model!$4:$4,"&gt;="&amp;AS$6,Model!$4:$4,"&lt;="&amp;AS$7))</f>
        <v>0</v>
      </c>
      <c r="AT24" s="5">
        <f ca="1">IF(AT$4="",0,SUMIFS(Model!366:366,Model!$4:$4,"&gt;="&amp;AT$6,Model!$4:$4,"&lt;="&amp;AT$7))</f>
        <v>0</v>
      </c>
      <c r="AU24" s="5">
        <f ca="1">IF(AU$4="",0,SUMIFS(Model!366:366,Model!$4:$4,"&gt;="&amp;AU$6,Model!$4:$4,"&lt;="&amp;AU$7))</f>
        <v>0</v>
      </c>
      <c r="AV24" s="5">
        <f ca="1">IF(AV$4="",0,SUMIFS(Model!366:366,Model!$4:$4,"&gt;="&amp;AV$6,Model!$4:$4,"&lt;="&amp;AV$7))</f>
        <v>0</v>
      </c>
      <c r="AW24" s="5">
        <f ca="1">IF(AW$4="",0,SUMIFS(Model!366:366,Model!$4:$4,"&gt;="&amp;AW$6,Model!$4:$4,"&lt;="&amp;AW$7))</f>
        <v>0</v>
      </c>
      <c r="AX24" s="5">
        <f ca="1">IF(AX$4="",0,SUMIFS(Model!366:366,Model!$4:$4,"&gt;="&amp;AX$6,Model!$4:$4,"&lt;="&amp;AX$7))</f>
        <v>0</v>
      </c>
      <c r="AY24" s="5">
        <f ca="1">IF(AY$4="",0,SUMIFS(Model!366:366,Model!$4:$4,"&gt;="&amp;AY$6,Model!$4:$4,"&lt;="&amp;AY$7))</f>
        <v>0</v>
      </c>
      <c r="AZ24" s="5">
        <f ca="1">IF(AZ$4="",0,SUMIFS(Model!366:366,Model!$4:$4,"&gt;="&amp;AZ$6,Model!$4:$4,"&lt;="&amp;AZ$7))</f>
        <v>0</v>
      </c>
      <c r="BA24" s="5">
        <f ca="1">IF(BA$4="",0,SUMIFS(Model!366:366,Model!$4:$4,"&gt;="&amp;BA$6,Model!$4:$4,"&lt;="&amp;BA$7))</f>
        <v>0</v>
      </c>
      <c r="BB24" s="5">
        <f ca="1">IF(BB$4="",0,SUMIFS(Model!366:366,Model!$4:$4,"&gt;="&amp;BB$6,Model!$4:$4,"&lt;="&amp;BB$7))</f>
        <v>0</v>
      </c>
      <c r="BC24" s="5">
        <f ca="1">IF(BC$4="",0,SUMIFS(Model!366:366,Model!$4:$4,"&gt;="&amp;BC$6,Model!$4:$4,"&lt;="&amp;BC$7))</f>
        <v>0</v>
      </c>
      <c r="BD24" s="5">
        <f ca="1">IF(BD$4="",0,SUMIFS(Model!366:366,Model!$4:$4,"&gt;="&amp;BD$6,Model!$4:$4,"&lt;="&amp;BD$7))</f>
        <v>0</v>
      </c>
      <c r="BE24" s="5">
        <f ca="1">IF(BE$4="",0,SUMIFS(Model!366:366,Model!$4:$4,"&gt;="&amp;BE$6,Model!$4:$4,"&lt;="&amp;BE$7))</f>
        <v>0</v>
      </c>
      <c r="BF24" s="5">
        <f ca="1">IF(BF$4="",0,SUMIFS(Model!366:366,Model!$4:$4,"&gt;="&amp;BF$6,Model!$4:$4,"&lt;="&amp;BF$7))</f>
        <v>0</v>
      </c>
      <c r="BG24" s="5">
        <f ca="1">IF(BG$4="",0,SUMIFS(Model!366:366,Model!$4:$4,"&gt;="&amp;BG$6,Model!$4:$4,"&lt;="&amp;BG$7))</f>
        <v>0</v>
      </c>
      <c r="BH24" s="5">
        <f ca="1">IF(BH$4="",0,SUMIFS(Model!366:366,Model!$4:$4,"&gt;="&amp;BH$6,Model!$4:$4,"&lt;="&amp;BH$7))</f>
        <v>0</v>
      </c>
      <c r="BI24" s="5">
        <f ca="1">IF(BI$4="",0,SUMIFS(Model!366:366,Model!$4:$4,"&gt;="&amp;BI$6,Model!$4:$4,"&lt;="&amp;BI$7))</f>
        <v>0</v>
      </c>
      <c r="BJ24" s="5">
        <f ca="1">IF(BJ$4="",0,SUMIFS(Model!366:366,Model!$4:$4,"&gt;="&amp;BJ$6,Model!$4:$4,"&lt;="&amp;BJ$7))</f>
        <v>0</v>
      </c>
      <c r="BK24" s="5">
        <f ca="1">IF(BK$4="",0,SUMIFS(Model!366:366,Model!$4:$4,"&gt;="&amp;BK$6,Model!$4:$4,"&lt;="&amp;BK$7))</f>
        <v>0</v>
      </c>
      <c r="BL24" s="5">
        <f ca="1">IF(BL$4="",0,SUMIFS(Model!366:366,Model!$4:$4,"&gt;="&amp;BL$6,Model!$4:$4,"&lt;="&amp;BL$7))</f>
        <v>0</v>
      </c>
      <c r="BM24" s="5">
        <f ca="1">IF(BM$4="",0,SUMIFS(Model!366:366,Model!$4:$4,"&gt;="&amp;BM$6,Model!$4:$4,"&lt;="&amp;BM$7))</f>
        <v>0</v>
      </c>
      <c r="BN24" s="5">
        <f ca="1">IF(BN$4="",0,SUMIFS(Model!366:366,Model!$4:$4,"&gt;="&amp;BN$6,Model!$4:$4,"&lt;="&amp;BN$7))</f>
        <v>0</v>
      </c>
      <c r="BO24" s="5">
        <f ca="1">IF(BO$4="",0,SUMIFS(Model!366:366,Model!$4:$4,"&gt;="&amp;BO$6,Model!$4:$4,"&lt;="&amp;BO$7))</f>
        <v>0</v>
      </c>
      <c r="BP24" s="5">
        <f ca="1">IF(BP$4="",0,SUMIFS(Model!366:366,Model!$4:$4,"&gt;="&amp;BP$6,Model!$4:$4,"&lt;="&amp;BP$7))</f>
        <v>0</v>
      </c>
      <c r="BQ24" s="5">
        <f ca="1">IF(BQ$4="",0,SUMIFS(Model!366:366,Model!$4:$4,"&gt;="&amp;BQ$6,Model!$4:$4,"&lt;="&amp;BQ$7))</f>
        <v>0</v>
      </c>
      <c r="BR24" s="5">
        <f ca="1">IF(BR$4="",0,SUMIFS(Model!366:366,Model!$4:$4,"&gt;="&amp;BR$6,Model!$4:$4,"&lt;="&amp;BR$7))</f>
        <v>0</v>
      </c>
      <c r="BS24" s="5">
        <f ca="1">IF(BS$4="",0,SUMIFS(Model!366:366,Model!$4:$4,"&gt;="&amp;BS$6,Model!$4:$4,"&lt;="&amp;BS$7))</f>
        <v>0</v>
      </c>
      <c r="BT24" s="5">
        <f ca="1">IF(BT$4="",0,SUMIFS(Model!366:366,Model!$4:$4,"&gt;="&amp;BT$6,Model!$4:$4,"&lt;="&amp;BT$7))</f>
        <v>0</v>
      </c>
      <c r="BU24" s="5">
        <f ca="1">IF(BU$4="",0,SUMIFS(Model!366:366,Model!$4:$4,"&gt;="&amp;BU$6,Model!$4:$4,"&lt;="&amp;BU$7))</f>
        <v>0</v>
      </c>
      <c r="BV24" s="5">
        <f ca="1">IF(BV$4="",0,SUMIFS(Model!366:366,Model!$4:$4,"&gt;="&amp;BV$6,Model!$4:$4,"&lt;="&amp;BV$7))</f>
        <v>0</v>
      </c>
      <c r="BW24" s="5">
        <f ca="1">IF(BW$4="",0,SUMIFS(Model!366:366,Model!$4:$4,"&gt;="&amp;BW$6,Model!$4:$4,"&lt;="&amp;BW$7))</f>
        <v>0</v>
      </c>
      <c r="BX24" s="5">
        <f ca="1">IF(BX$4="",0,SUMIFS(Model!366:366,Model!$4:$4,"&gt;="&amp;BX$6,Model!$4:$4,"&lt;="&amp;BX$7))</f>
        <v>0</v>
      </c>
      <c r="BY24" s="5">
        <f ca="1">IF(BY$4="",0,SUMIFS(Model!366:366,Model!$4:$4,"&gt;="&amp;BY$6,Model!$4:$4,"&lt;="&amp;BY$7))</f>
        <v>0</v>
      </c>
      <c r="BZ24" s="5">
        <f ca="1">IF(BZ$4="",0,SUMIFS(Model!366:366,Model!$4:$4,"&gt;="&amp;BZ$6,Model!$4:$4,"&lt;="&amp;BZ$7))</f>
        <v>0</v>
      </c>
      <c r="CA24" s="5">
        <f ca="1">IF(CA$4="",0,SUMIFS(Model!366:366,Model!$4:$4,"&gt;="&amp;CA$6,Model!$4:$4,"&lt;="&amp;CA$7))</f>
        <v>0</v>
      </c>
      <c r="CB24" s="5">
        <f ca="1">IF(CB$4="",0,SUMIFS(Model!366:366,Model!$4:$4,"&gt;="&amp;CB$6,Model!$4:$4,"&lt;="&amp;CB$7))</f>
        <v>0</v>
      </c>
      <c r="CC24" s="5">
        <f ca="1">IF(CC$4="",0,SUMIFS(Model!366:366,Model!$4:$4,"&gt;="&amp;CC$6,Model!$4:$4,"&lt;="&amp;CC$7))</f>
        <v>0</v>
      </c>
      <c r="CD24" s="5">
        <f ca="1">IF(CD$4="",0,SUMIFS(Model!366:366,Model!$4:$4,"&gt;="&amp;CD$6,Model!$4:$4,"&lt;="&amp;CD$7))</f>
        <v>0</v>
      </c>
      <c r="CE24" s="5">
        <f ca="1">IF(CE$4="",0,SUMIFS(Model!366:366,Model!$4:$4,"&gt;="&amp;CE$6,Model!$4:$4,"&lt;="&amp;CE$7))</f>
        <v>0</v>
      </c>
      <c r="CF24" s="5">
        <f ca="1">IF(CF$4="",0,SUMIFS(Model!366:366,Model!$4:$4,"&gt;="&amp;CF$6,Model!$4:$4,"&lt;="&amp;CF$7))</f>
        <v>0</v>
      </c>
    </row>
    <row r="25" spans="2:84" x14ac:dyDescent="0.3">
      <c r="B25" s="13">
        <f>ROW()</f>
        <v>25</v>
      </c>
    </row>
    <row r="26" spans="2:84" x14ac:dyDescent="0.3">
      <c r="B26" s="13">
        <f>ROW()</f>
        <v>26</v>
      </c>
      <c r="H26" s="1" t="str">
        <f>Model!H374</f>
        <v>Оплата переменных расходов</v>
      </c>
      <c r="M26" s="53" t="s">
        <v>18</v>
      </c>
      <c r="P26" s="72" t="str">
        <f>Lists!$AI$10</f>
        <v>CF(-)</v>
      </c>
      <c r="U26" s="5">
        <f t="shared" ref="U26:U31" ca="1" si="3">SUM(INDIRECT(ADDRESS($B26,$X$2)&amp;":"&amp;ADDRESS($B26,$X$2-1+$P$8)))</f>
        <v>253116194.59229171</v>
      </c>
      <c r="X26" s="5">
        <f ca="1">IF(X$4="",0,SUMIFS(Model!374:374,Model!$4:$4,"&gt;="&amp;X$6,Model!$4:$4,"&lt;="&amp;X$7))</f>
        <v>0</v>
      </c>
      <c r="Y26" s="5">
        <f ca="1">IF(Y$4="",0,SUMIFS(Model!374:374,Model!$4:$4,"&gt;="&amp;Y$6,Model!$4:$4,"&lt;="&amp;Y$7))</f>
        <v>19650796.083999999</v>
      </c>
      <c r="Z26" s="5">
        <f ca="1">IF(Z$4="",0,SUMIFS(Model!374:374,Model!$4:$4,"&gt;="&amp;Z$6,Model!$4:$4,"&lt;="&amp;Z$7))</f>
        <v>58750632.593867794</v>
      </c>
      <c r="AA26" s="5">
        <f ca="1">IF(AA$4="",0,SUMIFS(Model!374:374,Model!$4:$4,"&gt;="&amp;AA$6,Model!$4:$4,"&lt;="&amp;AA$7))</f>
        <v>79365497.881958306</v>
      </c>
      <c r="AB26" s="5">
        <f ca="1">IF(AB$4="",0,SUMIFS(Model!374:374,Model!$4:$4,"&gt;="&amp;AB$6,Model!$4:$4,"&lt;="&amp;AB$7))</f>
        <v>95349268.032465607</v>
      </c>
      <c r="AC26" s="5">
        <f ca="1">IF(AC$4="",0,SUMIFS(Model!374:374,Model!$4:$4,"&gt;="&amp;AC$6,Model!$4:$4,"&lt;="&amp;AC$7))</f>
        <v>0</v>
      </c>
      <c r="AD26" s="5">
        <f ca="1">IF(AD$4="",0,SUMIFS(Model!374:374,Model!$4:$4,"&gt;="&amp;AD$6,Model!$4:$4,"&lt;="&amp;AD$7))</f>
        <v>0</v>
      </c>
      <c r="AE26" s="5">
        <f ca="1">IF(AE$4="",0,SUMIFS(Model!374:374,Model!$4:$4,"&gt;="&amp;AE$6,Model!$4:$4,"&lt;="&amp;AE$7))</f>
        <v>0</v>
      </c>
      <c r="AF26" s="5">
        <f ca="1">IF(AF$4="",0,SUMIFS(Model!374:374,Model!$4:$4,"&gt;="&amp;AF$6,Model!$4:$4,"&lt;="&amp;AF$7))</f>
        <v>0</v>
      </c>
      <c r="AG26" s="5">
        <f ca="1">IF(AG$4="",0,SUMIFS(Model!374:374,Model!$4:$4,"&gt;="&amp;AG$6,Model!$4:$4,"&lt;="&amp;AG$7))</f>
        <v>0</v>
      </c>
      <c r="AH26" s="5">
        <f ca="1">IF(AH$4="",0,SUMIFS(Model!374:374,Model!$4:$4,"&gt;="&amp;AH$6,Model!$4:$4,"&lt;="&amp;AH$7))</f>
        <v>0</v>
      </c>
      <c r="AI26" s="5">
        <f ca="1">IF(AI$4="",0,SUMIFS(Model!374:374,Model!$4:$4,"&gt;="&amp;AI$6,Model!$4:$4,"&lt;="&amp;AI$7))</f>
        <v>0</v>
      </c>
      <c r="AJ26" s="5">
        <f ca="1">IF(AJ$4="",0,SUMIFS(Model!374:374,Model!$4:$4,"&gt;="&amp;AJ$6,Model!$4:$4,"&lt;="&amp;AJ$7))</f>
        <v>0</v>
      </c>
      <c r="AK26" s="5">
        <f ca="1">IF(AK$4="",0,SUMIFS(Model!374:374,Model!$4:$4,"&gt;="&amp;AK$6,Model!$4:$4,"&lt;="&amp;AK$7))</f>
        <v>0</v>
      </c>
      <c r="AL26" s="5">
        <f ca="1">IF(AL$4="",0,SUMIFS(Model!374:374,Model!$4:$4,"&gt;="&amp;AL$6,Model!$4:$4,"&lt;="&amp;AL$7))</f>
        <v>0</v>
      </c>
      <c r="AM26" s="5">
        <f ca="1">IF(AM$4="",0,SUMIFS(Model!374:374,Model!$4:$4,"&gt;="&amp;AM$6,Model!$4:$4,"&lt;="&amp;AM$7))</f>
        <v>0</v>
      </c>
      <c r="AN26" s="5">
        <f ca="1">IF(AN$4="",0,SUMIFS(Model!374:374,Model!$4:$4,"&gt;="&amp;AN$6,Model!$4:$4,"&lt;="&amp;AN$7))</f>
        <v>0</v>
      </c>
      <c r="AO26" s="5">
        <f ca="1">IF(AO$4="",0,SUMIFS(Model!374:374,Model!$4:$4,"&gt;="&amp;AO$6,Model!$4:$4,"&lt;="&amp;AO$7))</f>
        <v>0</v>
      </c>
      <c r="AP26" s="5">
        <f ca="1">IF(AP$4="",0,SUMIFS(Model!374:374,Model!$4:$4,"&gt;="&amp;AP$6,Model!$4:$4,"&lt;="&amp;AP$7))</f>
        <v>0</v>
      </c>
      <c r="AQ26" s="5">
        <f ca="1">IF(AQ$4="",0,SUMIFS(Model!374:374,Model!$4:$4,"&gt;="&amp;AQ$6,Model!$4:$4,"&lt;="&amp;AQ$7))</f>
        <v>0</v>
      </c>
      <c r="AR26" s="5">
        <f ca="1">IF(AR$4="",0,SUMIFS(Model!374:374,Model!$4:$4,"&gt;="&amp;AR$6,Model!$4:$4,"&lt;="&amp;AR$7))</f>
        <v>0</v>
      </c>
      <c r="AS26" s="5">
        <f ca="1">IF(AS$4="",0,SUMIFS(Model!374:374,Model!$4:$4,"&gt;="&amp;AS$6,Model!$4:$4,"&lt;="&amp;AS$7))</f>
        <v>0</v>
      </c>
      <c r="AT26" s="5">
        <f ca="1">IF(AT$4="",0,SUMIFS(Model!374:374,Model!$4:$4,"&gt;="&amp;AT$6,Model!$4:$4,"&lt;="&amp;AT$7))</f>
        <v>0</v>
      </c>
      <c r="AU26" s="5">
        <f ca="1">IF(AU$4="",0,SUMIFS(Model!374:374,Model!$4:$4,"&gt;="&amp;AU$6,Model!$4:$4,"&lt;="&amp;AU$7))</f>
        <v>0</v>
      </c>
      <c r="AV26" s="5">
        <f ca="1">IF(AV$4="",0,SUMIFS(Model!374:374,Model!$4:$4,"&gt;="&amp;AV$6,Model!$4:$4,"&lt;="&amp;AV$7))</f>
        <v>0</v>
      </c>
      <c r="AW26" s="5">
        <f ca="1">IF(AW$4="",0,SUMIFS(Model!374:374,Model!$4:$4,"&gt;="&amp;AW$6,Model!$4:$4,"&lt;="&amp;AW$7))</f>
        <v>0</v>
      </c>
      <c r="AX26" s="5">
        <f ca="1">IF(AX$4="",0,SUMIFS(Model!374:374,Model!$4:$4,"&gt;="&amp;AX$6,Model!$4:$4,"&lt;="&amp;AX$7))</f>
        <v>0</v>
      </c>
      <c r="AY26" s="5">
        <f ca="1">IF(AY$4="",0,SUMIFS(Model!374:374,Model!$4:$4,"&gt;="&amp;AY$6,Model!$4:$4,"&lt;="&amp;AY$7))</f>
        <v>0</v>
      </c>
      <c r="AZ26" s="5">
        <f ca="1">IF(AZ$4="",0,SUMIFS(Model!374:374,Model!$4:$4,"&gt;="&amp;AZ$6,Model!$4:$4,"&lt;="&amp;AZ$7))</f>
        <v>0</v>
      </c>
      <c r="BA26" s="5">
        <f ca="1">IF(BA$4="",0,SUMIFS(Model!374:374,Model!$4:$4,"&gt;="&amp;BA$6,Model!$4:$4,"&lt;="&amp;BA$7))</f>
        <v>0</v>
      </c>
      <c r="BB26" s="5">
        <f ca="1">IF(BB$4="",0,SUMIFS(Model!374:374,Model!$4:$4,"&gt;="&amp;BB$6,Model!$4:$4,"&lt;="&amp;BB$7))</f>
        <v>0</v>
      </c>
      <c r="BC26" s="5">
        <f ca="1">IF(BC$4="",0,SUMIFS(Model!374:374,Model!$4:$4,"&gt;="&amp;BC$6,Model!$4:$4,"&lt;="&amp;BC$7))</f>
        <v>0</v>
      </c>
      <c r="BD26" s="5">
        <f ca="1">IF(BD$4="",0,SUMIFS(Model!374:374,Model!$4:$4,"&gt;="&amp;BD$6,Model!$4:$4,"&lt;="&amp;BD$7))</f>
        <v>0</v>
      </c>
      <c r="BE26" s="5">
        <f ca="1">IF(BE$4="",0,SUMIFS(Model!374:374,Model!$4:$4,"&gt;="&amp;BE$6,Model!$4:$4,"&lt;="&amp;BE$7))</f>
        <v>0</v>
      </c>
      <c r="BF26" s="5">
        <f ca="1">IF(BF$4="",0,SUMIFS(Model!374:374,Model!$4:$4,"&gt;="&amp;BF$6,Model!$4:$4,"&lt;="&amp;BF$7))</f>
        <v>0</v>
      </c>
      <c r="BG26" s="5">
        <f ca="1">IF(BG$4="",0,SUMIFS(Model!374:374,Model!$4:$4,"&gt;="&amp;BG$6,Model!$4:$4,"&lt;="&amp;BG$7))</f>
        <v>0</v>
      </c>
      <c r="BH26" s="5">
        <f ca="1">IF(BH$4="",0,SUMIFS(Model!374:374,Model!$4:$4,"&gt;="&amp;BH$6,Model!$4:$4,"&lt;="&amp;BH$7))</f>
        <v>0</v>
      </c>
      <c r="BI26" s="5">
        <f ca="1">IF(BI$4="",0,SUMIFS(Model!374:374,Model!$4:$4,"&gt;="&amp;BI$6,Model!$4:$4,"&lt;="&amp;BI$7))</f>
        <v>0</v>
      </c>
      <c r="BJ26" s="5">
        <f ca="1">IF(BJ$4="",0,SUMIFS(Model!374:374,Model!$4:$4,"&gt;="&amp;BJ$6,Model!$4:$4,"&lt;="&amp;BJ$7))</f>
        <v>0</v>
      </c>
      <c r="BK26" s="5">
        <f ca="1">IF(BK$4="",0,SUMIFS(Model!374:374,Model!$4:$4,"&gt;="&amp;BK$6,Model!$4:$4,"&lt;="&amp;BK$7))</f>
        <v>0</v>
      </c>
      <c r="BL26" s="5">
        <f ca="1">IF(BL$4="",0,SUMIFS(Model!374:374,Model!$4:$4,"&gt;="&amp;BL$6,Model!$4:$4,"&lt;="&amp;BL$7))</f>
        <v>0</v>
      </c>
      <c r="BM26" s="5">
        <f ca="1">IF(BM$4="",0,SUMIFS(Model!374:374,Model!$4:$4,"&gt;="&amp;BM$6,Model!$4:$4,"&lt;="&amp;BM$7))</f>
        <v>0</v>
      </c>
      <c r="BN26" s="5">
        <f ca="1">IF(BN$4="",0,SUMIFS(Model!374:374,Model!$4:$4,"&gt;="&amp;BN$6,Model!$4:$4,"&lt;="&amp;BN$7))</f>
        <v>0</v>
      </c>
      <c r="BO26" s="5">
        <f ca="1">IF(BO$4="",0,SUMIFS(Model!374:374,Model!$4:$4,"&gt;="&amp;BO$6,Model!$4:$4,"&lt;="&amp;BO$7))</f>
        <v>0</v>
      </c>
      <c r="BP26" s="5">
        <f ca="1">IF(BP$4="",0,SUMIFS(Model!374:374,Model!$4:$4,"&gt;="&amp;BP$6,Model!$4:$4,"&lt;="&amp;BP$7))</f>
        <v>0</v>
      </c>
      <c r="BQ26" s="5">
        <f ca="1">IF(BQ$4="",0,SUMIFS(Model!374:374,Model!$4:$4,"&gt;="&amp;BQ$6,Model!$4:$4,"&lt;="&amp;BQ$7))</f>
        <v>0</v>
      </c>
      <c r="BR26" s="5">
        <f ca="1">IF(BR$4="",0,SUMIFS(Model!374:374,Model!$4:$4,"&gt;="&amp;BR$6,Model!$4:$4,"&lt;="&amp;BR$7))</f>
        <v>0</v>
      </c>
      <c r="BS26" s="5">
        <f ca="1">IF(BS$4="",0,SUMIFS(Model!374:374,Model!$4:$4,"&gt;="&amp;BS$6,Model!$4:$4,"&lt;="&amp;BS$7))</f>
        <v>0</v>
      </c>
      <c r="BT26" s="5">
        <f ca="1">IF(BT$4="",0,SUMIFS(Model!374:374,Model!$4:$4,"&gt;="&amp;BT$6,Model!$4:$4,"&lt;="&amp;BT$7))</f>
        <v>0</v>
      </c>
      <c r="BU26" s="5">
        <f ca="1">IF(BU$4="",0,SUMIFS(Model!374:374,Model!$4:$4,"&gt;="&amp;BU$6,Model!$4:$4,"&lt;="&amp;BU$7))</f>
        <v>0</v>
      </c>
      <c r="BV26" s="5">
        <f ca="1">IF(BV$4="",0,SUMIFS(Model!374:374,Model!$4:$4,"&gt;="&amp;BV$6,Model!$4:$4,"&lt;="&amp;BV$7))</f>
        <v>0</v>
      </c>
      <c r="BW26" s="5">
        <f ca="1">IF(BW$4="",0,SUMIFS(Model!374:374,Model!$4:$4,"&gt;="&amp;BW$6,Model!$4:$4,"&lt;="&amp;BW$7))</f>
        <v>0</v>
      </c>
      <c r="BX26" s="5">
        <f ca="1">IF(BX$4="",0,SUMIFS(Model!374:374,Model!$4:$4,"&gt;="&amp;BX$6,Model!$4:$4,"&lt;="&amp;BX$7))</f>
        <v>0</v>
      </c>
      <c r="BY26" s="5">
        <f ca="1">IF(BY$4="",0,SUMIFS(Model!374:374,Model!$4:$4,"&gt;="&amp;BY$6,Model!$4:$4,"&lt;="&amp;BY$7))</f>
        <v>0</v>
      </c>
      <c r="BZ26" s="5">
        <f ca="1">IF(BZ$4="",0,SUMIFS(Model!374:374,Model!$4:$4,"&gt;="&amp;BZ$6,Model!$4:$4,"&lt;="&amp;BZ$7))</f>
        <v>0</v>
      </c>
      <c r="CA26" s="5">
        <f ca="1">IF(CA$4="",0,SUMIFS(Model!374:374,Model!$4:$4,"&gt;="&amp;CA$6,Model!$4:$4,"&lt;="&amp;CA$7))</f>
        <v>0</v>
      </c>
      <c r="CB26" s="5">
        <f ca="1">IF(CB$4="",0,SUMIFS(Model!374:374,Model!$4:$4,"&gt;="&amp;CB$6,Model!$4:$4,"&lt;="&amp;CB$7))</f>
        <v>0</v>
      </c>
      <c r="CC26" s="5">
        <f ca="1">IF(CC$4="",0,SUMIFS(Model!374:374,Model!$4:$4,"&gt;="&amp;CC$6,Model!$4:$4,"&lt;="&amp;CC$7))</f>
        <v>0</v>
      </c>
      <c r="CD26" s="5">
        <f ca="1">IF(CD$4="",0,SUMIFS(Model!374:374,Model!$4:$4,"&gt;="&amp;CD$6,Model!$4:$4,"&lt;="&amp;CD$7))</f>
        <v>0</v>
      </c>
      <c r="CE26" s="5">
        <f ca="1">IF(CE$4="",0,SUMIFS(Model!374:374,Model!$4:$4,"&gt;="&amp;CE$6,Model!$4:$4,"&lt;="&amp;CE$7))</f>
        <v>0</v>
      </c>
      <c r="CF26" s="5">
        <f ca="1">IF(CF$4="",0,SUMIFS(Model!374:374,Model!$4:$4,"&gt;="&amp;CF$6,Model!$4:$4,"&lt;="&amp;CF$7))</f>
        <v>0</v>
      </c>
    </row>
    <row r="27" spans="2:84" x14ac:dyDescent="0.3">
      <c r="B27" s="13">
        <f>ROW()</f>
        <v>27</v>
      </c>
      <c r="H27" s="1" t="str">
        <f>$H$26</f>
        <v>Оплата переменных расходов</v>
      </c>
      <c r="I27" s="1" t="str">
        <f>Prcsses!I88</f>
        <v>Расходы на рекламу</v>
      </c>
      <c r="M27" s="53" t="s">
        <v>18</v>
      </c>
      <c r="U27" s="5">
        <f t="shared" ca="1" si="3"/>
        <v>6369802.5101728886</v>
      </c>
      <c r="X27" s="5">
        <f ca="1">IF(X$4="",0,SUMIFS(Model!375:375,Model!$4:$4,"&gt;="&amp;X$6,Model!$4:$4,"&lt;="&amp;X$7))</f>
        <v>0</v>
      </c>
      <c r="Y27" s="5">
        <f ca="1">IF(Y$4="",0,SUMIFS(Model!375:375,Model!$4:$4,"&gt;="&amp;Y$6,Model!$4:$4,"&lt;="&amp;Y$7))</f>
        <v>523737.15525000007</v>
      </c>
      <c r="Z27" s="5">
        <f ca="1">IF(Z$4="",0,SUMIFS(Model!375:375,Model!$4:$4,"&gt;="&amp;Z$6,Model!$4:$4,"&lt;="&amp;Z$7))</f>
        <v>1485337.8284196747</v>
      </c>
      <c r="AA27" s="5">
        <f ca="1">IF(AA$4="",0,SUMIFS(Model!375:375,Model!$4:$4,"&gt;="&amp;AA$6,Model!$4:$4,"&lt;="&amp;AA$7))</f>
        <v>1981500.7752561658</v>
      </c>
      <c r="AB27" s="5">
        <f ca="1">IF(AB$4="",0,SUMIFS(Model!375:375,Model!$4:$4,"&gt;="&amp;AB$6,Model!$4:$4,"&lt;="&amp;AB$7))</f>
        <v>2379226.7512470479</v>
      </c>
      <c r="AC27" s="5">
        <f ca="1">IF(AC$4="",0,SUMIFS(Model!375:375,Model!$4:$4,"&gt;="&amp;AC$6,Model!$4:$4,"&lt;="&amp;AC$7))</f>
        <v>0</v>
      </c>
      <c r="AD27" s="5">
        <f ca="1">IF(AD$4="",0,SUMIFS(Model!375:375,Model!$4:$4,"&gt;="&amp;AD$6,Model!$4:$4,"&lt;="&amp;AD$7))</f>
        <v>0</v>
      </c>
      <c r="AE27" s="5">
        <f ca="1">IF(AE$4="",0,SUMIFS(Model!375:375,Model!$4:$4,"&gt;="&amp;AE$6,Model!$4:$4,"&lt;="&amp;AE$7))</f>
        <v>0</v>
      </c>
      <c r="AF27" s="5">
        <f ca="1">IF(AF$4="",0,SUMIFS(Model!375:375,Model!$4:$4,"&gt;="&amp;AF$6,Model!$4:$4,"&lt;="&amp;AF$7))</f>
        <v>0</v>
      </c>
      <c r="AG27" s="5">
        <f ca="1">IF(AG$4="",0,SUMIFS(Model!375:375,Model!$4:$4,"&gt;="&amp;AG$6,Model!$4:$4,"&lt;="&amp;AG$7))</f>
        <v>0</v>
      </c>
      <c r="AH27" s="5">
        <f ca="1">IF(AH$4="",0,SUMIFS(Model!375:375,Model!$4:$4,"&gt;="&amp;AH$6,Model!$4:$4,"&lt;="&amp;AH$7))</f>
        <v>0</v>
      </c>
      <c r="AI27" s="5">
        <f ca="1">IF(AI$4="",0,SUMIFS(Model!375:375,Model!$4:$4,"&gt;="&amp;AI$6,Model!$4:$4,"&lt;="&amp;AI$7))</f>
        <v>0</v>
      </c>
      <c r="AJ27" s="5">
        <f ca="1">IF(AJ$4="",0,SUMIFS(Model!375:375,Model!$4:$4,"&gt;="&amp;AJ$6,Model!$4:$4,"&lt;="&amp;AJ$7))</f>
        <v>0</v>
      </c>
      <c r="AK27" s="5">
        <f ca="1">IF(AK$4="",0,SUMIFS(Model!375:375,Model!$4:$4,"&gt;="&amp;AK$6,Model!$4:$4,"&lt;="&amp;AK$7))</f>
        <v>0</v>
      </c>
      <c r="AL27" s="5">
        <f ca="1">IF(AL$4="",0,SUMIFS(Model!375:375,Model!$4:$4,"&gt;="&amp;AL$6,Model!$4:$4,"&lt;="&amp;AL$7))</f>
        <v>0</v>
      </c>
      <c r="AM27" s="5">
        <f ca="1">IF(AM$4="",0,SUMIFS(Model!375:375,Model!$4:$4,"&gt;="&amp;AM$6,Model!$4:$4,"&lt;="&amp;AM$7))</f>
        <v>0</v>
      </c>
      <c r="AN27" s="5">
        <f ca="1">IF(AN$4="",0,SUMIFS(Model!375:375,Model!$4:$4,"&gt;="&amp;AN$6,Model!$4:$4,"&lt;="&amp;AN$7))</f>
        <v>0</v>
      </c>
      <c r="AO27" s="5">
        <f ca="1">IF(AO$4="",0,SUMIFS(Model!375:375,Model!$4:$4,"&gt;="&amp;AO$6,Model!$4:$4,"&lt;="&amp;AO$7))</f>
        <v>0</v>
      </c>
      <c r="AP27" s="5">
        <f ca="1">IF(AP$4="",0,SUMIFS(Model!375:375,Model!$4:$4,"&gt;="&amp;AP$6,Model!$4:$4,"&lt;="&amp;AP$7))</f>
        <v>0</v>
      </c>
      <c r="AQ27" s="5">
        <f ca="1">IF(AQ$4="",0,SUMIFS(Model!375:375,Model!$4:$4,"&gt;="&amp;AQ$6,Model!$4:$4,"&lt;="&amp;AQ$7))</f>
        <v>0</v>
      </c>
      <c r="AR27" s="5">
        <f ca="1">IF(AR$4="",0,SUMIFS(Model!375:375,Model!$4:$4,"&gt;="&amp;AR$6,Model!$4:$4,"&lt;="&amp;AR$7))</f>
        <v>0</v>
      </c>
      <c r="AS27" s="5">
        <f ca="1">IF(AS$4="",0,SUMIFS(Model!375:375,Model!$4:$4,"&gt;="&amp;AS$6,Model!$4:$4,"&lt;="&amp;AS$7))</f>
        <v>0</v>
      </c>
      <c r="AT27" s="5">
        <f ca="1">IF(AT$4="",0,SUMIFS(Model!375:375,Model!$4:$4,"&gt;="&amp;AT$6,Model!$4:$4,"&lt;="&amp;AT$7))</f>
        <v>0</v>
      </c>
      <c r="AU27" s="5">
        <f ca="1">IF(AU$4="",0,SUMIFS(Model!375:375,Model!$4:$4,"&gt;="&amp;AU$6,Model!$4:$4,"&lt;="&amp;AU$7))</f>
        <v>0</v>
      </c>
      <c r="AV27" s="5">
        <f ca="1">IF(AV$4="",0,SUMIFS(Model!375:375,Model!$4:$4,"&gt;="&amp;AV$6,Model!$4:$4,"&lt;="&amp;AV$7))</f>
        <v>0</v>
      </c>
      <c r="AW27" s="5">
        <f ca="1">IF(AW$4="",0,SUMIFS(Model!375:375,Model!$4:$4,"&gt;="&amp;AW$6,Model!$4:$4,"&lt;="&amp;AW$7))</f>
        <v>0</v>
      </c>
      <c r="AX27" s="5">
        <f ca="1">IF(AX$4="",0,SUMIFS(Model!375:375,Model!$4:$4,"&gt;="&amp;AX$6,Model!$4:$4,"&lt;="&amp;AX$7))</f>
        <v>0</v>
      </c>
      <c r="AY27" s="5">
        <f ca="1">IF(AY$4="",0,SUMIFS(Model!375:375,Model!$4:$4,"&gt;="&amp;AY$6,Model!$4:$4,"&lt;="&amp;AY$7))</f>
        <v>0</v>
      </c>
      <c r="AZ27" s="5">
        <f ca="1">IF(AZ$4="",0,SUMIFS(Model!375:375,Model!$4:$4,"&gt;="&amp;AZ$6,Model!$4:$4,"&lt;="&amp;AZ$7))</f>
        <v>0</v>
      </c>
      <c r="BA27" s="5">
        <f ca="1">IF(BA$4="",0,SUMIFS(Model!375:375,Model!$4:$4,"&gt;="&amp;BA$6,Model!$4:$4,"&lt;="&amp;BA$7))</f>
        <v>0</v>
      </c>
      <c r="BB27" s="5">
        <f ca="1">IF(BB$4="",0,SUMIFS(Model!375:375,Model!$4:$4,"&gt;="&amp;BB$6,Model!$4:$4,"&lt;="&amp;BB$7))</f>
        <v>0</v>
      </c>
      <c r="BC27" s="5">
        <f ca="1">IF(BC$4="",0,SUMIFS(Model!375:375,Model!$4:$4,"&gt;="&amp;BC$6,Model!$4:$4,"&lt;="&amp;BC$7))</f>
        <v>0</v>
      </c>
      <c r="BD27" s="5">
        <f ca="1">IF(BD$4="",0,SUMIFS(Model!375:375,Model!$4:$4,"&gt;="&amp;BD$6,Model!$4:$4,"&lt;="&amp;BD$7))</f>
        <v>0</v>
      </c>
      <c r="BE27" s="5">
        <f ca="1">IF(BE$4="",0,SUMIFS(Model!375:375,Model!$4:$4,"&gt;="&amp;BE$6,Model!$4:$4,"&lt;="&amp;BE$7))</f>
        <v>0</v>
      </c>
      <c r="BF27" s="5">
        <f ca="1">IF(BF$4="",0,SUMIFS(Model!375:375,Model!$4:$4,"&gt;="&amp;BF$6,Model!$4:$4,"&lt;="&amp;BF$7))</f>
        <v>0</v>
      </c>
      <c r="BG27" s="5">
        <f ca="1">IF(BG$4="",0,SUMIFS(Model!375:375,Model!$4:$4,"&gt;="&amp;BG$6,Model!$4:$4,"&lt;="&amp;BG$7))</f>
        <v>0</v>
      </c>
      <c r="BH27" s="5">
        <f ca="1">IF(BH$4="",0,SUMIFS(Model!375:375,Model!$4:$4,"&gt;="&amp;BH$6,Model!$4:$4,"&lt;="&amp;BH$7))</f>
        <v>0</v>
      </c>
      <c r="BI27" s="5">
        <f ca="1">IF(BI$4="",0,SUMIFS(Model!375:375,Model!$4:$4,"&gt;="&amp;BI$6,Model!$4:$4,"&lt;="&amp;BI$7))</f>
        <v>0</v>
      </c>
      <c r="BJ27" s="5">
        <f ca="1">IF(BJ$4="",0,SUMIFS(Model!375:375,Model!$4:$4,"&gt;="&amp;BJ$6,Model!$4:$4,"&lt;="&amp;BJ$7))</f>
        <v>0</v>
      </c>
      <c r="BK27" s="5">
        <f ca="1">IF(BK$4="",0,SUMIFS(Model!375:375,Model!$4:$4,"&gt;="&amp;BK$6,Model!$4:$4,"&lt;="&amp;BK$7))</f>
        <v>0</v>
      </c>
      <c r="BL27" s="5">
        <f ca="1">IF(BL$4="",0,SUMIFS(Model!375:375,Model!$4:$4,"&gt;="&amp;BL$6,Model!$4:$4,"&lt;="&amp;BL$7))</f>
        <v>0</v>
      </c>
      <c r="BM27" s="5">
        <f ca="1">IF(BM$4="",0,SUMIFS(Model!375:375,Model!$4:$4,"&gt;="&amp;BM$6,Model!$4:$4,"&lt;="&amp;BM$7))</f>
        <v>0</v>
      </c>
      <c r="BN27" s="5">
        <f ca="1">IF(BN$4="",0,SUMIFS(Model!375:375,Model!$4:$4,"&gt;="&amp;BN$6,Model!$4:$4,"&lt;="&amp;BN$7))</f>
        <v>0</v>
      </c>
      <c r="BO27" s="5">
        <f ca="1">IF(BO$4="",0,SUMIFS(Model!375:375,Model!$4:$4,"&gt;="&amp;BO$6,Model!$4:$4,"&lt;="&amp;BO$7))</f>
        <v>0</v>
      </c>
      <c r="BP27" s="5">
        <f ca="1">IF(BP$4="",0,SUMIFS(Model!375:375,Model!$4:$4,"&gt;="&amp;BP$6,Model!$4:$4,"&lt;="&amp;BP$7))</f>
        <v>0</v>
      </c>
      <c r="BQ27" s="5">
        <f ca="1">IF(BQ$4="",0,SUMIFS(Model!375:375,Model!$4:$4,"&gt;="&amp;BQ$6,Model!$4:$4,"&lt;="&amp;BQ$7))</f>
        <v>0</v>
      </c>
      <c r="BR27" s="5">
        <f ca="1">IF(BR$4="",0,SUMIFS(Model!375:375,Model!$4:$4,"&gt;="&amp;BR$6,Model!$4:$4,"&lt;="&amp;BR$7))</f>
        <v>0</v>
      </c>
      <c r="BS27" s="5">
        <f ca="1">IF(BS$4="",0,SUMIFS(Model!375:375,Model!$4:$4,"&gt;="&amp;BS$6,Model!$4:$4,"&lt;="&amp;BS$7))</f>
        <v>0</v>
      </c>
      <c r="BT27" s="5">
        <f ca="1">IF(BT$4="",0,SUMIFS(Model!375:375,Model!$4:$4,"&gt;="&amp;BT$6,Model!$4:$4,"&lt;="&amp;BT$7))</f>
        <v>0</v>
      </c>
      <c r="BU27" s="5">
        <f ca="1">IF(BU$4="",0,SUMIFS(Model!375:375,Model!$4:$4,"&gt;="&amp;BU$6,Model!$4:$4,"&lt;="&amp;BU$7))</f>
        <v>0</v>
      </c>
      <c r="BV27" s="5">
        <f ca="1">IF(BV$4="",0,SUMIFS(Model!375:375,Model!$4:$4,"&gt;="&amp;BV$6,Model!$4:$4,"&lt;="&amp;BV$7))</f>
        <v>0</v>
      </c>
      <c r="BW27" s="5">
        <f ca="1">IF(BW$4="",0,SUMIFS(Model!375:375,Model!$4:$4,"&gt;="&amp;BW$6,Model!$4:$4,"&lt;="&amp;BW$7))</f>
        <v>0</v>
      </c>
      <c r="BX27" s="5">
        <f ca="1">IF(BX$4="",0,SUMIFS(Model!375:375,Model!$4:$4,"&gt;="&amp;BX$6,Model!$4:$4,"&lt;="&amp;BX$7))</f>
        <v>0</v>
      </c>
      <c r="BY27" s="5">
        <f ca="1">IF(BY$4="",0,SUMIFS(Model!375:375,Model!$4:$4,"&gt;="&amp;BY$6,Model!$4:$4,"&lt;="&amp;BY$7))</f>
        <v>0</v>
      </c>
      <c r="BZ27" s="5">
        <f ca="1">IF(BZ$4="",0,SUMIFS(Model!375:375,Model!$4:$4,"&gt;="&amp;BZ$6,Model!$4:$4,"&lt;="&amp;BZ$7))</f>
        <v>0</v>
      </c>
      <c r="CA27" s="5">
        <f ca="1">IF(CA$4="",0,SUMIFS(Model!375:375,Model!$4:$4,"&gt;="&amp;CA$6,Model!$4:$4,"&lt;="&amp;CA$7))</f>
        <v>0</v>
      </c>
      <c r="CB27" s="5">
        <f ca="1">IF(CB$4="",0,SUMIFS(Model!375:375,Model!$4:$4,"&gt;="&amp;CB$6,Model!$4:$4,"&lt;="&amp;CB$7))</f>
        <v>0</v>
      </c>
      <c r="CC27" s="5">
        <f ca="1">IF(CC$4="",0,SUMIFS(Model!375:375,Model!$4:$4,"&gt;="&amp;CC$6,Model!$4:$4,"&lt;="&amp;CC$7))</f>
        <v>0</v>
      </c>
      <c r="CD27" s="5">
        <f ca="1">IF(CD$4="",0,SUMIFS(Model!375:375,Model!$4:$4,"&gt;="&amp;CD$6,Model!$4:$4,"&lt;="&amp;CD$7))</f>
        <v>0</v>
      </c>
      <c r="CE27" s="5">
        <f ca="1">IF(CE$4="",0,SUMIFS(Model!375:375,Model!$4:$4,"&gt;="&amp;CE$6,Model!$4:$4,"&lt;="&amp;CE$7))</f>
        <v>0</v>
      </c>
      <c r="CF27" s="5">
        <f ca="1">IF(CF$4="",0,SUMIFS(Model!375:375,Model!$4:$4,"&gt;="&amp;CF$6,Model!$4:$4,"&lt;="&amp;CF$7))</f>
        <v>0</v>
      </c>
    </row>
    <row r="28" spans="2:84" x14ac:dyDescent="0.3">
      <c r="B28" s="13">
        <f>ROW()</f>
        <v>28</v>
      </c>
      <c r="H28" s="1" t="str">
        <f t="shared" ref="H28:H31" si="4">$H$26</f>
        <v>Оплата переменных расходов</v>
      </c>
      <c r="I28" s="1" t="str">
        <f>Prcsses!I89</f>
        <v>Расходы на удержание клиентов</v>
      </c>
      <c r="M28" s="53" t="s">
        <v>18</v>
      </c>
      <c r="U28" s="5">
        <f t="shared" ca="1" si="3"/>
        <v>5947708.385204128</v>
      </c>
      <c r="X28" s="5">
        <f ca="1">IF(X$4="",0,SUMIFS(Model!376:376,Model!$4:$4,"&gt;="&amp;X$6,Model!$4:$4,"&lt;="&amp;X$7))</f>
        <v>0</v>
      </c>
      <c r="Y28" s="5">
        <f ca="1">IF(Y$4="",0,SUMIFS(Model!376:376,Model!$4:$4,"&gt;="&amp;Y$6,Model!$4:$4,"&lt;="&amp;Y$7))</f>
        <v>371848.10224999994</v>
      </c>
      <c r="Z28" s="5">
        <f ca="1">IF(Z$4="",0,SUMIFS(Model!376:376,Model!$4:$4,"&gt;="&amp;Z$6,Model!$4:$4,"&lt;="&amp;Z$7))</f>
        <v>1345669.451733225</v>
      </c>
      <c r="AA28" s="5">
        <f ca="1">IF(AA$4="",0,SUMIFS(Model!376:376,Model!$4:$4,"&gt;="&amp;AA$6,Model!$4:$4,"&lt;="&amp;AA$7))</f>
        <v>1919469.468632966</v>
      </c>
      <c r="AB28" s="5">
        <f ca="1">IF(AB$4="",0,SUMIFS(Model!376:376,Model!$4:$4,"&gt;="&amp;AB$6,Model!$4:$4,"&lt;="&amp;AB$7))</f>
        <v>2310721.3625879372</v>
      </c>
      <c r="AC28" s="5">
        <f ca="1">IF(AC$4="",0,SUMIFS(Model!376:376,Model!$4:$4,"&gt;="&amp;AC$6,Model!$4:$4,"&lt;="&amp;AC$7))</f>
        <v>0</v>
      </c>
      <c r="AD28" s="5">
        <f ca="1">IF(AD$4="",0,SUMIFS(Model!376:376,Model!$4:$4,"&gt;="&amp;AD$6,Model!$4:$4,"&lt;="&amp;AD$7))</f>
        <v>0</v>
      </c>
      <c r="AE28" s="5">
        <f ca="1">IF(AE$4="",0,SUMIFS(Model!376:376,Model!$4:$4,"&gt;="&amp;AE$6,Model!$4:$4,"&lt;="&amp;AE$7))</f>
        <v>0</v>
      </c>
      <c r="AF28" s="5">
        <f ca="1">IF(AF$4="",0,SUMIFS(Model!376:376,Model!$4:$4,"&gt;="&amp;AF$6,Model!$4:$4,"&lt;="&amp;AF$7))</f>
        <v>0</v>
      </c>
      <c r="AG28" s="5">
        <f ca="1">IF(AG$4="",0,SUMIFS(Model!376:376,Model!$4:$4,"&gt;="&amp;AG$6,Model!$4:$4,"&lt;="&amp;AG$7))</f>
        <v>0</v>
      </c>
      <c r="AH28" s="5">
        <f ca="1">IF(AH$4="",0,SUMIFS(Model!376:376,Model!$4:$4,"&gt;="&amp;AH$6,Model!$4:$4,"&lt;="&amp;AH$7))</f>
        <v>0</v>
      </c>
      <c r="AI28" s="5">
        <f ca="1">IF(AI$4="",0,SUMIFS(Model!376:376,Model!$4:$4,"&gt;="&amp;AI$6,Model!$4:$4,"&lt;="&amp;AI$7))</f>
        <v>0</v>
      </c>
      <c r="AJ28" s="5">
        <f ca="1">IF(AJ$4="",0,SUMIFS(Model!376:376,Model!$4:$4,"&gt;="&amp;AJ$6,Model!$4:$4,"&lt;="&amp;AJ$7))</f>
        <v>0</v>
      </c>
      <c r="AK28" s="5">
        <f ca="1">IF(AK$4="",0,SUMIFS(Model!376:376,Model!$4:$4,"&gt;="&amp;AK$6,Model!$4:$4,"&lt;="&amp;AK$7))</f>
        <v>0</v>
      </c>
      <c r="AL28" s="5">
        <f ca="1">IF(AL$4="",0,SUMIFS(Model!376:376,Model!$4:$4,"&gt;="&amp;AL$6,Model!$4:$4,"&lt;="&amp;AL$7))</f>
        <v>0</v>
      </c>
      <c r="AM28" s="5">
        <f ca="1">IF(AM$4="",0,SUMIFS(Model!376:376,Model!$4:$4,"&gt;="&amp;AM$6,Model!$4:$4,"&lt;="&amp;AM$7))</f>
        <v>0</v>
      </c>
      <c r="AN28" s="5">
        <f ca="1">IF(AN$4="",0,SUMIFS(Model!376:376,Model!$4:$4,"&gt;="&amp;AN$6,Model!$4:$4,"&lt;="&amp;AN$7))</f>
        <v>0</v>
      </c>
      <c r="AO28" s="5">
        <f ca="1">IF(AO$4="",0,SUMIFS(Model!376:376,Model!$4:$4,"&gt;="&amp;AO$6,Model!$4:$4,"&lt;="&amp;AO$7))</f>
        <v>0</v>
      </c>
      <c r="AP28" s="5">
        <f ca="1">IF(AP$4="",0,SUMIFS(Model!376:376,Model!$4:$4,"&gt;="&amp;AP$6,Model!$4:$4,"&lt;="&amp;AP$7))</f>
        <v>0</v>
      </c>
      <c r="AQ28" s="5">
        <f ca="1">IF(AQ$4="",0,SUMIFS(Model!376:376,Model!$4:$4,"&gt;="&amp;AQ$6,Model!$4:$4,"&lt;="&amp;AQ$7))</f>
        <v>0</v>
      </c>
      <c r="AR28" s="5">
        <f ca="1">IF(AR$4="",0,SUMIFS(Model!376:376,Model!$4:$4,"&gt;="&amp;AR$6,Model!$4:$4,"&lt;="&amp;AR$7))</f>
        <v>0</v>
      </c>
      <c r="AS28" s="5">
        <f ca="1">IF(AS$4="",0,SUMIFS(Model!376:376,Model!$4:$4,"&gt;="&amp;AS$6,Model!$4:$4,"&lt;="&amp;AS$7))</f>
        <v>0</v>
      </c>
      <c r="AT28" s="5">
        <f ca="1">IF(AT$4="",0,SUMIFS(Model!376:376,Model!$4:$4,"&gt;="&amp;AT$6,Model!$4:$4,"&lt;="&amp;AT$7))</f>
        <v>0</v>
      </c>
      <c r="AU28" s="5">
        <f ca="1">IF(AU$4="",0,SUMIFS(Model!376:376,Model!$4:$4,"&gt;="&amp;AU$6,Model!$4:$4,"&lt;="&amp;AU$7))</f>
        <v>0</v>
      </c>
      <c r="AV28" s="5">
        <f ca="1">IF(AV$4="",0,SUMIFS(Model!376:376,Model!$4:$4,"&gt;="&amp;AV$6,Model!$4:$4,"&lt;="&amp;AV$7))</f>
        <v>0</v>
      </c>
      <c r="AW28" s="5">
        <f ca="1">IF(AW$4="",0,SUMIFS(Model!376:376,Model!$4:$4,"&gt;="&amp;AW$6,Model!$4:$4,"&lt;="&amp;AW$7))</f>
        <v>0</v>
      </c>
      <c r="AX28" s="5">
        <f ca="1">IF(AX$4="",0,SUMIFS(Model!376:376,Model!$4:$4,"&gt;="&amp;AX$6,Model!$4:$4,"&lt;="&amp;AX$7))</f>
        <v>0</v>
      </c>
      <c r="AY28" s="5">
        <f ca="1">IF(AY$4="",0,SUMIFS(Model!376:376,Model!$4:$4,"&gt;="&amp;AY$6,Model!$4:$4,"&lt;="&amp;AY$7))</f>
        <v>0</v>
      </c>
      <c r="AZ28" s="5">
        <f ca="1">IF(AZ$4="",0,SUMIFS(Model!376:376,Model!$4:$4,"&gt;="&amp;AZ$6,Model!$4:$4,"&lt;="&amp;AZ$7))</f>
        <v>0</v>
      </c>
      <c r="BA28" s="5">
        <f ca="1">IF(BA$4="",0,SUMIFS(Model!376:376,Model!$4:$4,"&gt;="&amp;BA$6,Model!$4:$4,"&lt;="&amp;BA$7))</f>
        <v>0</v>
      </c>
      <c r="BB28" s="5">
        <f ca="1">IF(BB$4="",0,SUMIFS(Model!376:376,Model!$4:$4,"&gt;="&amp;BB$6,Model!$4:$4,"&lt;="&amp;BB$7))</f>
        <v>0</v>
      </c>
      <c r="BC28" s="5">
        <f ca="1">IF(BC$4="",0,SUMIFS(Model!376:376,Model!$4:$4,"&gt;="&amp;BC$6,Model!$4:$4,"&lt;="&amp;BC$7))</f>
        <v>0</v>
      </c>
      <c r="BD28" s="5">
        <f ca="1">IF(BD$4="",0,SUMIFS(Model!376:376,Model!$4:$4,"&gt;="&amp;BD$6,Model!$4:$4,"&lt;="&amp;BD$7))</f>
        <v>0</v>
      </c>
      <c r="BE28" s="5">
        <f ca="1">IF(BE$4="",0,SUMIFS(Model!376:376,Model!$4:$4,"&gt;="&amp;BE$6,Model!$4:$4,"&lt;="&amp;BE$7))</f>
        <v>0</v>
      </c>
      <c r="BF28" s="5">
        <f ca="1">IF(BF$4="",0,SUMIFS(Model!376:376,Model!$4:$4,"&gt;="&amp;BF$6,Model!$4:$4,"&lt;="&amp;BF$7))</f>
        <v>0</v>
      </c>
      <c r="BG28" s="5">
        <f ca="1">IF(BG$4="",0,SUMIFS(Model!376:376,Model!$4:$4,"&gt;="&amp;BG$6,Model!$4:$4,"&lt;="&amp;BG$7))</f>
        <v>0</v>
      </c>
      <c r="BH28" s="5">
        <f ca="1">IF(BH$4="",0,SUMIFS(Model!376:376,Model!$4:$4,"&gt;="&amp;BH$6,Model!$4:$4,"&lt;="&amp;BH$7))</f>
        <v>0</v>
      </c>
      <c r="BI28" s="5">
        <f ca="1">IF(BI$4="",0,SUMIFS(Model!376:376,Model!$4:$4,"&gt;="&amp;BI$6,Model!$4:$4,"&lt;="&amp;BI$7))</f>
        <v>0</v>
      </c>
      <c r="BJ28" s="5">
        <f ca="1">IF(BJ$4="",0,SUMIFS(Model!376:376,Model!$4:$4,"&gt;="&amp;BJ$6,Model!$4:$4,"&lt;="&amp;BJ$7))</f>
        <v>0</v>
      </c>
      <c r="BK28" s="5">
        <f ca="1">IF(BK$4="",0,SUMIFS(Model!376:376,Model!$4:$4,"&gt;="&amp;BK$6,Model!$4:$4,"&lt;="&amp;BK$7))</f>
        <v>0</v>
      </c>
      <c r="BL28" s="5">
        <f ca="1">IF(BL$4="",0,SUMIFS(Model!376:376,Model!$4:$4,"&gt;="&amp;BL$6,Model!$4:$4,"&lt;="&amp;BL$7))</f>
        <v>0</v>
      </c>
      <c r="BM28" s="5">
        <f ca="1">IF(BM$4="",0,SUMIFS(Model!376:376,Model!$4:$4,"&gt;="&amp;BM$6,Model!$4:$4,"&lt;="&amp;BM$7))</f>
        <v>0</v>
      </c>
      <c r="BN28" s="5">
        <f ca="1">IF(BN$4="",0,SUMIFS(Model!376:376,Model!$4:$4,"&gt;="&amp;BN$6,Model!$4:$4,"&lt;="&amp;BN$7))</f>
        <v>0</v>
      </c>
      <c r="BO28" s="5">
        <f ca="1">IF(BO$4="",0,SUMIFS(Model!376:376,Model!$4:$4,"&gt;="&amp;BO$6,Model!$4:$4,"&lt;="&amp;BO$7))</f>
        <v>0</v>
      </c>
      <c r="BP28" s="5">
        <f ca="1">IF(BP$4="",0,SUMIFS(Model!376:376,Model!$4:$4,"&gt;="&amp;BP$6,Model!$4:$4,"&lt;="&amp;BP$7))</f>
        <v>0</v>
      </c>
      <c r="BQ28" s="5">
        <f ca="1">IF(BQ$4="",0,SUMIFS(Model!376:376,Model!$4:$4,"&gt;="&amp;BQ$6,Model!$4:$4,"&lt;="&amp;BQ$7))</f>
        <v>0</v>
      </c>
      <c r="BR28" s="5">
        <f ca="1">IF(BR$4="",0,SUMIFS(Model!376:376,Model!$4:$4,"&gt;="&amp;BR$6,Model!$4:$4,"&lt;="&amp;BR$7))</f>
        <v>0</v>
      </c>
      <c r="BS28" s="5">
        <f ca="1">IF(BS$4="",0,SUMIFS(Model!376:376,Model!$4:$4,"&gt;="&amp;BS$6,Model!$4:$4,"&lt;="&amp;BS$7))</f>
        <v>0</v>
      </c>
      <c r="BT28" s="5">
        <f ca="1">IF(BT$4="",0,SUMIFS(Model!376:376,Model!$4:$4,"&gt;="&amp;BT$6,Model!$4:$4,"&lt;="&amp;BT$7))</f>
        <v>0</v>
      </c>
      <c r="BU28" s="5">
        <f ca="1">IF(BU$4="",0,SUMIFS(Model!376:376,Model!$4:$4,"&gt;="&amp;BU$6,Model!$4:$4,"&lt;="&amp;BU$7))</f>
        <v>0</v>
      </c>
      <c r="BV28" s="5">
        <f ca="1">IF(BV$4="",0,SUMIFS(Model!376:376,Model!$4:$4,"&gt;="&amp;BV$6,Model!$4:$4,"&lt;="&amp;BV$7))</f>
        <v>0</v>
      </c>
      <c r="BW28" s="5">
        <f ca="1">IF(BW$4="",0,SUMIFS(Model!376:376,Model!$4:$4,"&gt;="&amp;BW$6,Model!$4:$4,"&lt;="&amp;BW$7))</f>
        <v>0</v>
      </c>
      <c r="BX28" s="5">
        <f ca="1">IF(BX$4="",0,SUMIFS(Model!376:376,Model!$4:$4,"&gt;="&amp;BX$6,Model!$4:$4,"&lt;="&amp;BX$7))</f>
        <v>0</v>
      </c>
      <c r="BY28" s="5">
        <f ca="1">IF(BY$4="",0,SUMIFS(Model!376:376,Model!$4:$4,"&gt;="&amp;BY$6,Model!$4:$4,"&lt;="&amp;BY$7))</f>
        <v>0</v>
      </c>
      <c r="BZ28" s="5">
        <f ca="1">IF(BZ$4="",0,SUMIFS(Model!376:376,Model!$4:$4,"&gt;="&amp;BZ$6,Model!$4:$4,"&lt;="&amp;BZ$7))</f>
        <v>0</v>
      </c>
      <c r="CA28" s="5">
        <f ca="1">IF(CA$4="",0,SUMIFS(Model!376:376,Model!$4:$4,"&gt;="&amp;CA$6,Model!$4:$4,"&lt;="&amp;CA$7))</f>
        <v>0</v>
      </c>
      <c r="CB28" s="5">
        <f ca="1">IF(CB$4="",0,SUMIFS(Model!376:376,Model!$4:$4,"&gt;="&amp;CB$6,Model!$4:$4,"&lt;="&amp;CB$7))</f>
        <v>0</v>
      </c>
      <c r="CC28" s="5">
        <f ca="1">IF(CC$4="",0,SUMIFS(Model!376:376,Model!$4:$4,"&gt;="&amp;CC$6,Model!$4:$4,"&lt;="&amp;CC$7))</f>
        <v>0</v>
      </c>
      <c r="CD28" s="5">
        <f ca="1">IF(CD$4="",0,SUMIFS(Model!376:376,Model!$4:$4,"&gt;="&amp;CD$6,Model!$4:$4,"&lt;="&amp;CD$7))</f>
        <v>0</v>
      </c>
      <c r="CE28" s="5">
        <f ca="1">IF(CE$4="",0,SUMIFS(Model!376:376,Model!$4:$4,"&gt;="&amp;CE$6,Model!$4:$4,"&lt;="&amp;CE$7))</f>
        <v>0</v>
      </c>
      <c r="CF28" s="5">
        <f ca="1">IF(CF$4="",0,SUMIFS(Model!376:376,Model!$4:$4,"&gt;="&amp;CF$6,Model!$4:$4,"&lt;="&amp;CF$7))</f>
        <v>0</v>
      </c>
    </row>
    <row r="29" spans="2:84" x14ac:dyDescent="0.3">
      <c r="B29" s="13">
        <f>ROW()</f>
        <v>29</v>
      </c>
      <c r="H29" s="1" t="str">
        <f t="shared" si="4"/>
        <v>Оплата переменных расходов</v>
      </c>
      <c r="I29" s="1" t="str">
        <f>Prcsses!I90</f>
        <v>Представительские расходы</v>
      </c>
      <c r="M29" s="53" t="s">
        <v>18</v>
      </c>
      <c r="U29" s="5">
        <f t="shared" ca="1" si="3"/>
        <v>27780905.276971161</v>
      </c>
      <c r="X29" s="5">
        <f ca="1">IF(X$4="",0,SUMIFS(Model!377:377,Model!$4:$4,"&gt;="&amp;X$6,Model!$4:$4,"&lt;="&amp;X$7))</f>
        <v>0</v>
      </c>
      <c r="Y29" s="5">
        <f ca="1">IF(Y$4="",0,SUMIFS(Model!377:377,Model!$4:$4,"&gt;="&amp;Y$6,Model!$4:$4,"&lt;="&amp;Y$7))</f>
        <v>2341374.4729999998</v>
      </c>
      <c r="Z29" s="5">
        <f ca="1">IF(Z$4="",0,SUMIFS(Model!377:377,Model!$4:$4,"&gt;="&amp;Z$6,Model!$4:$4,"&lt;="&amp;Z$7))</f>
        <v>6488369.6303334497</v>
      </c>
      <c r="AA29" s="5">
        <f ca="1">IF(AA$4="",0,SUMIFS(Model!377:377,Model!$4:$4,"&gt;="&amp;AA$6,Model!$4:$4,"&lt;="&amp;AA$7))</f>
        <v>8612487.9951273371</v>
      </c>
      <c r="AB29" s="5">
        <f ca="1">IF(AB$4="",0,SUMIFS(Model!377:377,Model!$4:$4,"&gt;="&amp;AB$6,Model!$4:$4,"&lt;="&amp;AB$7))</f>
        <v>10338673.178510377</v>
      </c>
      <c r="AC29" s="5">
        <f ca="1">IF(AC$4="",0,SUMIFS(Model!377:377,Model!$4:$4,"&gt;="&amp;AC$6,Model!$4:$4,"&lt;="&amp;AC$7))</f>
        <v>0</v>
      </c>
      <c r="AD29" s="5">
        <f ca="1">IF(AD$4="",0,SUMIFS(Model!377:377,Model!$4:$4,"&gt;="&amp;AD$6,Model!$4:$4,"&lt;="&amp;AD$7))</f>
        <v>0</v>
      </c>
      <c r="AE29" s="5">
        <f ca="1">IF(AE$4="",0,SUMIFS(Model!377:377,Model!$4:$4,"&gt;="&amp;AE$6,Model!$4:$4,"&lt;="&amp;AE$7))</f>
        <v>0</v>
      </c>
      <c r="AF29" s="5">
        <f ca="1">IF(AF$4="",0,SUMIFS(Model!377:377,Model!$4:$4,"&gt;="&amp;AF$6,Model!$4:$4,"&lt;="&amp;AF$7))</f>
        <v>0</v>
      </c>
      <c r="AG29" s="5">
        <f ca="1">IF(AG$4="",0,SUMIFS(Model!377:377,Model!$4:$4,"&gt;="&amp;AG$6,Model!$4:$4,"&lt;="&amp;AG$7))</f>
        <v>0</v>
      </c>
      <c r="AH29" s="5">
        <f ca="1">IF(AH$4="",0,SUMIFS(Model!377:377,Model!$4:$4,"&gt;="&amp;AH$6,Model!$4:$4,"&lt;="&amp;AH$7))</f>
        <v>0</v>
      </c>
      <c r="AI29" s="5">
        <f ca="1">IF(AI$4="",0,SUMIFS(Model!377:377,Model!$4:$4,"&gt;="&amp;AI$6,Model!$4:$4,"&lt;="&amp;AI$7))</f>
        <v>0</v>
      </c>
      <c r="AJ29" s="5">
        <f ca="1">IF(AJ$4="",0,SUMIFS(Model!377:377,Model!$4:$4,"&gt;="&amp;AJ$6,Model!$4:$4,"&lt;="&amp;AJ$7))</f>
        <v>0</v>
      </c>
      <c r="AK29" s="5">
        <f ca="1">IF(AK$4="",0,SUMIFS(Model!377:377,Model!$4:$4,"&gt;="&amp;AK$6,Model!$4:$4,"&lt;="&amp;AK$7))</f>
        <v>0</v>
      </c>
      <c r="AL29" s="5">
        <f ca="1">IF(AL$4="",0,SUMIFS(Model!377:377,Model!$4:$4,"&gt;="&amp;AL$6,Model!$4:$4,"&lt;="&amp;AL$7))</f>
        <v>0</v>
      </c>
      <c r="AM29" s="5">
        <f ca="1">IF(AM$4="",0,SUMIFS(Model!377:377,Model!$4:$4,"&gt;="&amp;AM$6,Model!$4:$4,"&lt;="&amp;AM$7))</f>
        <v>0</v>
      </c>
      <c r="AN29" s="5">
        <f ca="1">IF(AN$4="",0,SUMIFS(Model!377:377,Model!$4:$4,"&gt;="&amp;AN$6,Model!$4:$4,"&lt;="&amp;AN$7))</f>
        <v>0</v>
      </c>
      <c r="AO29" s="5">
        <f ca="1">IF(AO$4="",0,SUMIFS(Model!377:377,Model!$4:$4,"&gt;="&amp;AO$6,Model!$4:$4,"&lt;="&amp;AO$7))</f>
        <v>0</v>
      </c>
      <c r="AP29" s="5">
        <f ca="1">IF(AP$4="",0,SUMIFS(Model!377:377,Model!$4:$4,"&gt;="&amp;AP$6,Model!$4:$4,"&lt;="&amp;AP$7))</f>
        <v>0</v>
      </c>
      <c r="AQ29" s="5">
        <f ca="1">IF(AQ$4="",0,SUMIFS(Model!377:377,Model!$4:$4,"&gt;="&amp;AQ$6,Model!$4:$4,"&lt;="&amp;AQ$7))</f>
        <v>0</v>
      </c>
      <c r="AR29" s="5">
        <f ca="1">IF(AR$4="",0,SUMIFS(Model!377:377,Model!$4:$4,"&gt;="&amp;AR$6,Model!$4:$4,"&lt;="&amp;AR$7))</f>
        <v>0</v>
      </c>
      <c r="AS29" s="5">
        <f ca="1">IF(AS$4="",0,SUMIFS(Model!377:377,Model!$4:$4,"&gt;="&amp;AS$6,Model!$4:$4,"&lt;="&amp;AS$7))</f>
        <v>0</v>
      </c>
      <c r="AT29" s="5">
        <f ca="1">IF(AT$4="",0,SUMIFS(Model!377:377,Model!$4:$4,"&gt;="&amp;AT$6,Model!$4:$4,"&lt;="&amp;AT$7))</f>
        <v>0</v>
      </c>
      <c r="AU29" s="5">
        <f ca="1">IF(AU$4="",0,SUMIFS(Model!377:377,Model!$4:$4,"&gt;="&amp;AU$6,Model!$4:$4,"&lt;="&amp;AU$7))</f>
        <v>0</v>
      </c>
      <c r="AV29" s="5">
        <f ca="1">IF(AV$4="",0,SUMIFS(Model!377:377,Model!$4:$4,"&gt;="&amp;AV$6,Model!$4:$4,"&lt;="&amp;AV$7))</f>
        <v>0</v>
      </c>
      <c r="AW29" s="5">
        <f ca="1">IF(AW$4="",0,SUMIFS(Model!377:377,Model!$4:$4,"&gt;="&amp;AW$6,Model!$4:$4,"&lt;="&amp;AW$7))</f>
        <v>0</v>
      </c>
      <c r="AX29" s="5">
        <f ca="1">IF(AX$4="",0,SUMIFS(Model!377:377,Model!$4:$4,"&gt;="&amp;AX$6,Model!$4:$4,"&lt;="&amp;AX$7))</f>
        <v>0</v>
      </c>
      <c r="AY29" s="5">
        <f ca="1">IF(AY$4="",0,SUMIFS(Model!377:377,Model!$4:$4,"&gt;="&amp;AY$6,Model!$4:$4,"&lt;="&amp;AY$7))</f>
        <v>0</v>
      </c>
      <c r="AZ29" s="5">
        <f ca="1">IF(AZ$4="",0,SUMIFS(Model!377:377,Model!$4:$4,"&gt;="&amp;AZ$6,Model!$4:$4,"&lt;="&amp;AZ$7))</f>
        <v>0</v>
      </c>
      <c r="BA29" s="5">
        <f ca="1">IF(BA$4="",0,SUMIFS(Model!377:377,Model!$4:$4,"&gt;="&amp;BA$6,Model!$4:$4,"&lt;="&amp;BA$7))</f>
        <v>0</v>
      </c>
      <c r="BB29" s="5">
        <f ca="1">IF(BB$4="",0,SUMIFS(Model!377:377,Model!$4:$4,"&gt;="&amp;BB$6,Model!$4:$4,"&lt;="&amp;BB$7))</f>
        <v>0</v>
      </c>
      <c r="BC29" s="5">
        <f ca="1">IF(BC$4="",0,SUMIFS(Model!377:377,Model!$4:$4,"&gt;="&amp;BC$6,Model!$4:$4,"&lt;="&amp;BC$7))</f>
        <v>0</v>
      </c>
      <c r="BD29" s="5">
        <f ca="1">IF(BD$4="",0,SUMIFS(Model!377:377,Model!$4:$4,"&gt;="&amp;BD$6,Model!$4:$4,"&lt;="&amp;BD$7))</f>
        <v>0</v>
      </c>
      <c r="BE29" s="5">
        <f ca="1">IF(BE$4="",0,SUMIFS(Model!377:377,Model!$4:$4,"&gt;="&amp;BE$6,Model!$4:$4,"&lt;="&amp;BE$7))</f>
        <v>0</v>
      </c>
      <c r="BF29" s="5">
        <f ca="1">IF(BF$4="",0,SUMIFS(Model!377:377,Model!$4:$4,"&gt;="&amp;BF$6,Model!$4:$4,"&lt;="&amp;BF$7))</f>
        <v>0</v>
      </c>
      <c r="BG29" s="5">
        <f ca="1">IF(BG$4="",0,SUMIFS(Model!377:377,Model!$4:$4,"&gt;="&amp;BG$6,Model!$4:$4,"&lt;="&amp;BG$7))</f>
        <v>0</v>
      </c>
      <c r="BH29" s="5">
        <f ca="1">IF(BH$4="",0,SUMIFS(Model!377:377,Model!$4:$4,"&gt;="&amp;BH$6,Model!$4:$4,"&lt;="&amp;BH$7))</f>
        <v>0</v>
      </c>
      <c r="BI29" s="5">
        <f ca="1">IF(BI$4="",0,SUMIFS(Model!377:377,Model!$4:$4,"&gt;="&amp;BI$6,Model!$4:$4,"&lt;="&amp;BI$7))</f>
        <v>0</v>
      </c>
      <c r="BJ29" s="5">
        <f ca="1">IF(BJ$4="",0,SUMIFS(Model!377:377,Model!$4:$4,"&gt;="&amp;BJ$6,Model!$4:$4,"&lt;="&amp;BJ$7))</f>
        <v>0</v>
      </c>
      <c r="BK29" s="5">
        <f ca="1">IF(BK$4="",0,SUMIFS(Model!377:377,Model!$4:$4,"&gt;="&amp;BK$6,Model!$4:$4,"&lt;="&amp;BK$7))</f>
        <v>0</v>
      </c>
      <c r="BL29" s="5">
        <f ca="1">IF(BL$4="",0,SUMIFS(Model!377:377,Model!$4:$4,"&gt;="&amp;BL$6,Model!$4:$4,"&lt;="&amp;BL$7))</f>
        <v>0</v>
      </c>
      <c r="BM29" s="5">
        <f ca="1">IF(BM$4="",0,SUMIFS(Model!377:377,Model!$4:$4,"&gt;="&amp;BM$6,Model!$4:$4,"&lt;="&amp;BM$7))</f>
        <v>0</v>
      </c>
      <c r="BN29" s="5">
        <f ca="1">IF(BN$4="",0,SUMIFS(Model!377:377,Model!$4:$4,"&gt;="&amp;BN$6,Model!$4:$4,"&lt;="&amp;BN$7))</f>
        <v>0</v>
      </c>
      <c r="BO29" s="5">
        <f ca="1">IF(BO$4="",0,SUMIFS(Model!377:377,Model!$4:$4,"&gt;="&amp;BO$6,Model!$4:$4,"&lt;="&amp;BO$7))</f>
        <v>0</v>
      </c>
      <c r="BP29" s="5">
        <f ca="1">IF(BP$4="",0,SUMIFS(Model!377:377,Model!$4:$4,"&gt;="&amp;BP$6,Model!$4:$4,"&lt;="&amp;BP$7))</f>
        <v>0</v>
      </c>
      <c r="BQ29" s="5">
        <f ca="1">IF(BQ$4="",0,SUMIFS(Model!377:377,Model!$4:$4,"&gt;="&amp;BQ$6,Model!$4:$4,"&lt;="&amp;BQ$7))</f>
        <v>0</v>
      </c>
      <c r="BR29" s="5">
        <f ca="1">IF(BR$4="",0,SUMIFS(Model!377:377,Model!$4:$4,"&gt;="&amp;BR$6,Model!$4:$4,"&lt;="&amp;BR$7))</f>
        <v>0</v>
      </c>
      <c r="BS29" s="5">
        <f ca="1">IF(BS$4="",0,SUMIFS(Model!377:377,Model!$4:$4,"&gt;="&amp;BS$6,Model!$4:$4,"&lt;="&amp;BS$7))</f>
        <v>0</v>
      </c>
      <c r="BT29" s="5">
        <f ca="1">IF(BT$4="",0,SUMIFS(Model!377:377,Model!$4:$4,"&gt;="&amp;BT$6,Model!$4:$4,"&lt;="&amp;BT$7))</f>
        <v>0</v>
      </c>
      <c r="BU29" s="5">
        <f ca="1">IF(BU$4="",0,SUMIFS(Model!377:377,Model!$4:$4,"&gt;="&amp;BU$6,Model!$4:$4,"&lt;="&amp;BU$7))</f>
        <v>0</v>
      </c>
      <c r="BV29" s="5">
        <f ca="1">IF(BV$4="",0,SUMIFS(Model!377:377,Model!$4:$4,"&gt;="&amp;BV$6,Model!$4:$4,"&lt;="&amp;BV$7))</f>
        <v>0</v>
      </c>
      <c r="BW29" s="5">
        <f ca="1">IF(BW$4="",0,SUMIFS(Model!377:377,Model!$4:$4,"&gt;="&amp;BW$6,Model!$4:$4,"&lt;="&amp;BW$7))</f>
        <v>0</v>
      </c>
      <c r="BX29" s="5">
        <f ca="1">IF(BX$4="",0,SUMIFS(Model!377:377,Model!$4:$4,"&gt;="&amp;BX$6,Model!$4:$4,"&lt;="&amp;BX$7))</f>
        <v>0</v>
      </c>
      <c r="BY29" s="5">
        <f ca="1">IF(BY$4="",0,SUMIFS(Model!377:377,Model!$4:$4,"&gt;="&amp;BY$6,Model!$4:$4,"&lt;="&amp;BY$7))</f>
        <v>0</v>
      </c>
      <c r="BZ29" s="5">
        <f ca="1">IF(BZ$4="",0,SUMIFS(Model!377:377,Model!$4:$4,"&gt;="&amp;BZ$6,Model!$4:$4,"&lt;="&amp;BZ$7))</f>
        <v>0</v>
      </c>
      <c r="CA29" s="5">
        <f ca="1">IF(CA$4="",0,SUMIFS(Model!377:377,Model!$4:$4,"&gt;="&amp;CA$6,Model!$4:$4,"&lt;="&amp;CA$7))</f>
        <v>0</v>
      </c>
      <c r="CB29" s="5">
        <f ca="1">IF(CB$4="",0,SUMIFS(Model!377:377,Model!$4:$4,"&gt;="&amp;CB$6,Model!$4:$4,"&lt;="&amp;CB$7))</f>
        <v>0</v>
      </c>
      <c r="CC29" s="5">
        <f ca="1">IF(CC$4="",0,SUMIFS(Model!377:377,Model!$4:$4,"&gt;="&amp;CC$6,Model!$4:$4,"&lt;="&amp;CC$7))</f>
        <v>0</v>
      </c>
      <c r="CD29" s="5">
        <f ca="1">IF(CD$4="",0,SUMIFS(Model!377:377,Model!$4:$4,"&gt;="&amp;CD$6,Model!$4:$4,"&lt;="&amp;CD$7))</f>
        <v>0</v>
      </c>
      <c r="CE29" s="5">
        <f ca="1">IF(CE$4="",0,SUMIFS(Model!377:377,Model!$4:$4,"&gt;="&amp;CE$6,Model!$4:$4,"&lt;="&amp;CE$7))</f>
        <v>0</v>
      </c>
      <c r="CF29" s="5">
        <f ca="1">IF(CF$4="",0,SUMIFS(Model!377:377,Model!$4:$4,"&gt;="&amp;CF$6,Model!$4:$4,"&lt;="&amp;CF$7))</f>
        <v>0</v>
      </c>
    </row>
    <row r="30" spans="2:84" x14ac:dyDescent="0.3">
      <c r="B30" s="13">
        <f>ROW()</f>
        <v>30</v>
      </c>
      <c r="H30" s="1" t="str">
        <f t="shared" si="4"/>
        <v>Оплата переменных расходов</v>
      </c>
      <c r="I30" s="1" t="str">
        <f>Prcsses!I91</f>
        <v>Содержание и ремонты на площадке + ЖКХ</v>
      </c>
      <c r="M30" s="53" t="s">
        <v>18</v>
      </c>
      <c r="U30" s="5">
        <f t="shared" ca="1" si="3"/>
        <v>4246535.0067819264</v>
      </c>
      <c r="X30" s="5">
        <f ca="1">IF(X$4="",0,SUMIFS(Model!378:378,Model!$4:$4,"&gt;="&amp;X$6,Model!$4:$4,"&lt;="&amp;X$7))</f>
        <v>0</v>
      </c>
      <c r="Y30" s="5">
        <f ca="1">IF(Y$4="",0,SUMIFS(Model!378:378,Model!$4:$4,"&gt;="&amp;Y$6,Model!$4:$4,"&lt;="&amp;Y$7))</f>
        <v>349158.10349999997</v>
      </c>
      <c r="Z30" s="5">
        <f ca="1">IF(Z$4="",0,SUMIFS(Model!378:378,Model!$4:$4,"&gt;="&amp;Z$6,Model!$4:$4,"&lt;="&amp;Z$7))</f>
        <v>990225.21894644969</v>
      </c>
      <c r="AA30" s="5">
        <f ca="1">IF(AA$4="",0,SUMIFS(Model!378:378,Model!$4:$4,"&gt;="&amp;AA$6,Model!$4:$4,"&lt;="&amp;AA$7))</f>
        <v>1321000.5168374439</v>
      </c>
      <c r="AB30" s="5">
        <f ca="1">IF(AB$4="",0,SUMIFS(Model!378:378,Model!$4:$4,"&gt;="&amp;AB$6,Model!$4:$4,"&lt;="&amp;AB$7))</f>
        <v>1586151.1674980321</v>
      </c>
      <c r="AC30" s="5">
        <f ca="1">IF(AC$4="",0,SUMIFS(Model!378:378,Model!$4:$4,"&gt;="&amp;AC$6,Model!$4:$4,"&lt;="&amp;AC$7))</f>
        <v>0</v>
      </c>
      <c r="AD30" s="5">
        <f ca="1">IF(AD$4="",0,SUMIFS(Model!378:378,Model!$4:$4,"&gt;="&amp;AD$6,Model!$4:$4,"&lt;="&amp;AD$7))</f>
        <v>0</v>
      </c>
      <c r="AE30" s="5">
        <f ca="1">IF(AE$4="",0,SUMIFS(Model!378:378,Model!$4:$4,"&gt;="&amp;AE$6,Model!$4:$4,"&lt;="&amp;AE$7))</f>
        <v>0</v>
      </c>
      <c r="AF30" s="5">
        <f ca="1">IF(AF$4="",0,SUMIFS(Model!378:378,Model!$4:$4,"&gt;="&amp;AF$6,Model!$4:$4,"&lt;="&amp;AF$7))</f>
        <v>0</v>
      </c>
      <c r="AG30" s="5">
        <f ca="1">IF(AG$4="",0,SUMIFS(Model!378:378,Model!$4:$4,"&gt;="&amp;AG$6,Model!$4:$4,"&lt;="&amp;AG$7))</f>
        <v>0</v>
      </c>
      <c r="AH30" s="5">
        <f ca="1">IF(AH$4="",0,SUMIFS(Model!378:378,Model!$4:$4,"&gt;="&amp;AH$6,Model!$4:$4,"&lt;="&amp;AH$7))</f>
        <v>0</v>
      </c>
      <c r="AI30" s="5">
        <f ca="1">IF(AI$4="",0,SUMIFS(Model!378:378,Model!$4:$4,"&gt;="&amp;AI$6,Model!$4:$4,"&lt;="&amp;AI$7))</f>
        <v>0</v>
      </c>
      <c r="AJ30" s="5">
        <f ca="1">IF(AJ$4="",0,SUMIFS(Model!378:378,Model!$4:$4,"&gt;="&amp;AJ$6,Model!$4:$4,"&lt;="&amp;AJ$7))</f>
        <v>0</v>
      </c>
      <c r="AK30" s="5">
        <f ca="1">IF(AK$4="",0,SUMIFS(Model!378:378,Model!$4:$4,"&gt;="&amp;AK$6,Model!$4:$4,"&lt;="&amp;AK$7))</f>
        <v>0</v>
      </c>
      <c r="AL30" s="5">
        <f ca="1">IF(AL$4="",0,SUMIFS(Model!378:378,Model!$4:$4,"&gt;="&amp;AL$6,Model!$4:$4,"&lt;="&amp;AL$7))</f>
        <v>0</v>
      </c>
      <c r="AM30" s="5">
        <f ca="1">IF(AM$4="",0,SUMIFS(Model!378:378,Model!$4:$4,"&gt;="&amp;AM$6,Model!$4:$4,"&lt;="&amp;AM$7))</f>
        <v>0</v>
      </c>
      <c r="AN30" s="5">
        <f ca="1">IF(AN$4="",0,SUMIFS(Model!378:378,Model!$4:$4,"&gt;="&amp;AN$6,Model!$4:$4,"&lt;="&amp;AN$7))</f>
        <v>0</v>
      </c>
      <c r="AO30" s="5">
        <f ca="1">IF(AO$4="",0,SUMIFS(Model!378:378,Model!$4:$4,"&gt;="&amp;AO$6,Model!$4:$4,"&lt;="&amp;AO$7))</f>
        <v>0</v>
      </c>
      <c r="AP30" s="5">
        <f ca="1">IF(AP$4="",0,SUMIFS(Model!378:378,Model!$4:$4,"&gt;="&amp;AP$6,Model!$4:$4,"&lt;="&amp;AP$7))</f>
        <v>0</v>
      </c>
      <c r="AQ30" s="5">
        <f ca="1">IF(AQ$4="",0,SUMIFS(Model!378:378,Model!$4:$4,"&gt;="&amp;AQ$6,Model!$4:$4,"&lt;="&amp;AQ$7))</f>
        <v>0</v>
      </c>
      <c r="AR30" s="5">
        <f ca="1">IF(AR$4="",0,SUMIFS(Model!378:378,Model!$4:$4,"&gt;="&amp;AR$6,Model!$4:$4,"&lt;="&amp;AR$7))</f>
        <v>0</v>
      </c>
      <c r="AS30" s="5">
        <f ca="1">IF(AS$4="",0,SUMIFS(Model!378:378,Model!$4:$4,"&gt;="&amp;AS$6,Model!$4:$4,"&lt;="&amp;AS$7))</f>
        <v>0</v>
      </c>
      <c r="AT30" s="5">
        <f ca="1">IF(AT$4="",0,SUMIFS(Model!378:378,Model!$4:$4,"&gt;="&amp;AT$6,Model!$4:$4,"&lt;="&amp;AT$7))</f>
        <v>0</v>
      </c>
      <c r="AU30" s="5">
        <f ca="1">IF(AU$4="",0,SUMIFS(Model!378:378,Model!$4:$4,"&gt;="&amp;AU$6,Model!$4:$4,"&lt;="&amp;AU$7))</f>
        <v>0</v>
      </c>
      <c r="AV30" s="5">
        <f ca="1">IF(AV$4="",0,SUMIFS(Model!378:378,Model!$4:$4,"&gt;="&amp;AV$6,Model!$4:$4,"&lt;="&amp;AV$7))</f>
        <v>0</v>
      </c>
      <c r="AW30" s="5">
        <f ca="1">IF(AW$4="",0,SUMIFS(Model!378:378,Model!$4:$4,"&gt;="&amp;AW$6,Model!$4:$4,"&lt;="&amp;AW$7))</f>
        <v>0</v>
      </c>
      <c r="AX30" s="5">
        <f ca="1">IF(AX$4="",0,SUMIFS(Model!378:378,Model!$4:$4,"&gt;="&amp;AX$6,Model!$4:$4,"&lt;="&amp;AX$7))</f>
        <v>0</v>
      </c>
      <c r="AY30" s="5">
        <f ca="1">IF(AY$4="",0,SUMIFS(Model!378:378,Model!$4:$4,"&gt;="&amp;AY$6,Model!$4:$4,"&lt;="&amp;AY$7))</f>
        <v>0</v>
      </c>
      <c r="AZ30" s="5">
        <f ca="1">IF(AZ$4="",0,SUMIFS(Model!378:378,Model!$4:$4,"&gt;="&amp;AZ$6,Model!$4:$4,"&lt;="&amp;AZ$7))</f>
        <v>0</v>
      </c>
      <c r="BA30" s="5">
        <f ca="1">IF(BA$4="",0,SUMIFS(Model!378:378,Model!$4:$4,"&gt;="&amp;BA$6,Model!$4:$4,"&lt;="&amp;BA$7))</f>
        <v>0</v>
      </c>
      <c r="BB30" s="5">
        <f ca="1">IF(BB$4="",0,SUMIFS(Model!378:378,Model!$4:$4,"&gt;="&amp;BB$6,Model!$4:$4,"&lt;="&amp;BB$7))</f>
        <v>0</v>
      </c>
      <c r="BC30" s="5">
        <f ca="1">IF(BC$4="",0,SUMIFS(Model!378:378,Model!$4:$4,"&gt;="&amp;BC$6,Model!$4:$4,"&lt;="&amp;BC$7))</f>
        <v>0</v>
      </c>
      <c r="BD30" s="5">
        <f ca="1">IF(BD$4="",0,SUMIFS(Model!378:378,Model!$4:$4,"&gt;="&amp;BD$6,Model!$4:$4,"&lt;="&amp;BD$7))</f>
        <v>0</v>
      </c>
      <c r="BE30" s="5">
        <f ca="1">IF(BE$4="",0,SUMIFS(Model!378:378,Model!$4:$4,"&gt;="&amp;BE$6,Model!$4:$4,"&lt;="&amp;BE$7))</f>
        <v>0</v>
      </c>
      <c r="BF30" s="5">
        <f ca="1">IF(BF$4="",0,SUMIFS(Model!378:378,Model!$4:$4,"&gt;="&amp;BF$6,Model!$4:$4,"&lt;="&amp;BF$7))</f>
        <v>0</v>
      </c>
      <c r="BG30" s="5">
        <f ca="1">IF(BG$4="",0,SUMIFS(Model!378:378,Model!$4:$4,"&gt;="&amp;BG$6,Model!$4:$4,"&lt;="&amp;BG$7))</f>
        <v>0</v>
      </c>
      <c r="BH30" s="5">
        <f ca="1">IF(BH$4="",0,SUMIFS(Model!378:378,Model!$4:$4,"&gt;="&amp;BH$6,Model!$4:$4,"&lt;="&amp;BH$7))</f>
        <v>0</v>
      </c>
      <c r="BI30" s="5">
        <f ca="1">IF(BI$4="",0,SUMIFS(Model!378:378,Model!$4:$4,"&gt;="&amp;BI$6,Model!$4:$4,"&lt;="&amp;BI$7))</f>
        <v>0</v>
      </c>
      <c r="BJ30" s="5">
        <f ca="1">IF(BJ$4="",0,SUMIFS(Model!378:378,Model!$4:$4,"&gt;="&amp;BJ$6,Model!$4:$4,"&lt;="&amp;BJ$7))</f>
        <v>0</v>
      </c>
      <c r="BK30" s="5">
        <f ca="1">IF(BK$4="",0,SUMIFS(Model!378:378,Model!$4:$4,"&gt;="&amp;BK$6,Model!$4:$4,"&lt;="&amp;BK$7))</f>
        <v>0</v>
      </c>
      <c r="BL30" s="5">
        <f ca="1">IF(BL$4="",0,SUMIFS(Model!378:378,Model!$4:$4,"&gt;="&amp;BL$6,Model!$4:$4,"&lt;="&amp;BL$7))</f>
        <v>0</v>
      </c>
      <c r="BM30" s="5">
        <f ca="1">IF(BM$4="",0,SUMIFS(Model!378:378,Model!$4:$4,"&gt;="&amp;BM$6,Model!$4:$4,"&lt;="&amp;BM$7))</f>
        <v>0</v>
      </c>
      <c r="BN30" s="5">
        <f ca="1">IF(BN$4="",0,SUMIFS(Model!378:378,Model!$4:$4,"&gt;="&amp;BN$6,Model!$4:$4,"&lt;="&amp;BN$7))</f>
        <v>0</v>
      </c>
      <c r="BO30" s="5">
        <f ca="1">IF(BO$4="",0,SUMIFS(Model!378:378,Model!$4:$4,"&gt;="&amp;BO$6,Model!$4:$4,"&lt;="&amp;BO$7))</f>
        <v>0</v>
      </c>
      <c r="BP30" s="5">
        <f ca="1">IF(BP$4="",0,SUMIFS(Model!378:378,Model!$4:$4,"&gt;="&amp;BP$6,Model!$4:$4,"&lt;="&amp;BP$7))</f>
        <v>0</v>
      </c>
      <c r="BQ30" s="5">
        <f ca="1">IF(BQ$4="",0,SUMIFS(Model!378:378,Model!$4:$4,"&gt;="&amp;BQ$6,Model!$4:$4,"&lt;="&amp;BQ$7))</f>
        <v>0</v>
      </c>
      <c r="BR30" s="5">
        <f ca="1">IF(BR$4="",0,SUMIFS(Model!378:378,Model!$4:$4,"&gt;="&amp;BR$6,Model!$4:$4,"&lt;="&amp;BR$7))</f>
        <v>0</v>
      </c>
      <c r="BS30" s="5">
        <f ca="1">IF(BS$4="",0,SUMIFS(Model!378:378,Model!$4:$4,"&gt;="&amp;BS$6,Model!$4:$4,"&lt;="&amp;BS$7))</f>
        <v>0</v>
      </c>
      <c r="BT30" s="5">
        <f ca="1">IF(BT$4="",0,SUMIFS(Model!378:378,Model!$4:$4,"&gt;="&amp;BT$6,Model!$4:$4,"&lt;="&amp;BT$7))</f>
        <v>0</v>
      </c>
      <c r="BU30" s="5">
        <f ca="1">IF(BU$4="",0,SUMIFS(Model!378:378,Model!$4:$4,"&gt;="&amp;BU$6,Model!$4:$4,"&lt;="&amp;BU$7))</f>
        <v>0</v>
      </c>
      <c r="BV30" s="5">
        <f ca="1">IF(BV$4="",0,SUMIFS(Model!378:378,Model!$4:$4,"&gt;="&amp;BV$6,Model!$4:$4,"&lt;="&amp;BV$7))</f>
        <v>0</v>
      </c>
      <c r="BW30" s="5">
        <f ca="1">IF(BW$4="",0,SUMIFS(Model!378:378,Model!$4:$4,"&gt;="&amp;BW$6,Model!$4:$4,"&lt;="&amp;BW$7))</f>
        <v>0</v>
      </c>
      <c r="BX30" s="5">
        <f ca="1">IF(BX$4="",0,SUMIFS(Model!378:378,Model!$4:$4,"&gt;="&amp;BX$6,Model!$4:$4,"&lt;="&amp;BX$7))</f>
        <v>0</v>
      </c>
      <c r="BY30" s="5">
        <f ca="1">IF(BY$4="",0,SUMIFS(Model!378:378,Model!$4:$4,"&gt;="&amp;BY$6,Model!$4:$4,"&lt;="&amp;BY$7))</f>
        <v>0</v>
      </c>
      <c r="BZ30" s="5">
        <f ca="1">IF(BZ$4="",0,SUMIFS(Model!378:378,Model!$4:$4,"&gt;="&amp;BZ$6,Model!$4:$4,"&lt;="&amp;BZ$7))</f>
        <v>0</v>
      </c>
      <c r="CA30" s="5">
        <f ca="1">IF(CA$4="",0,SUMIFS(Model!378:378,Model!$4:$4,"&gt;="&amp;CA$6,Model!$4:$4,"&lt;="&amp;CA$7))</f>
        <v>0</v>
      </c>
      <c r="CB30" s="5">
        <f ca="1">IF(CB$4="",0,SUMIFS(Model!378:378,Model!$4:$4,"&gt;="&amp;CB$6,Model!$4:$4,"&lt;="&amp;CB$7))</f>
        <v>0</v>
      </c>
      <c r="CC30" s="5">
        <f ca="1">IF(CC$4="",0,SUMIFS(Model!378:378,Model!$4:$4,"&gt;="&amp;CC$6,Model!$4:$4,"&lt;="&amp;CC$7))</f>
        <v>0</v>
      </c>
      <c r="CD30" s="5">
        <f ca="1">IF(CD$4="",0,SUMIFS(Model!378:378,Model!$4:$4,"&gt;="&amp;CD$6,Model!$4:$4,"&lt;="&amp;CD$7))</f>
        <v>0</v>
      </c>
      <c r="CE30" s="5">
        <f ca="1">IF(CE$4="",0,SUMIFS(Model!378:378,Model!$4:$4,"&gt;="&amp;CE$6,Model!$4:$4,"&lt;="&amp;CE$7))</f>
        <v>0</v>
      </c>
      <c r="CF30" s="5">
        <f ca="1">IF(CF$4="",0,SUMIFS(Model!378:378,Model!$4:$4,"&gt;="&amp;CF$6,Model!$4:$4,"&lt;="&amp;CF$7))</f>
        <v>0</v>
      </c>
    </row>
    <row r="31" spans="2:84" x14ac:dyDescent="0.3">
      <c r="B31" s="13">
        <f>ROW()</f>
        <v>31</v>
      </c>
      <c r="H31" s="1" t="str">
        <f t="shared" si="4"/>
        <v>Оплата переменных расходов</v>
      </c>
      <c r="I31" s="1" t="str">
        <f>Prcsses!I92</f>
        <v>Роялти по франшизе</v>
      </c>
      <c r="M31" s="53" t="s">
        <v>18</v>
      </c>
      <c r="U31" s="5">
        <f t="shared" ca="1" si="3"/>
        <v>208771243.41316158</v>
      </c>
      <c r="X31" s="5">
        <f ca="1">IF(X$4="",0,SUMIFS(Model!379:379,Model!$4:$4,"&gt;="&amp;X$6,Model!$4:$4,"&lt;="&amp;X$7))</f>
        <v>0</v>
      </c>
      <c r="Y31" s="5">
        <f ca="1">IF(Y$4="",0,SUMIFS(Model!379:379,Model!$4:$4,"&gt;="&amp;Y$6,Model!$4:$4,"&lt;="&amp;Y$7))</f>
        <v>16064678.25</v>
      </c>
      <c r="Z31" s="5">
        <f ca="1">IF(Z$4="",0,SUMIFS(Model!379:379,Model!$4:$4,"&gt;="&amp;Z$6,Model!$4:$4,"&lt;="&amp;Z$7))</f>
        <v>48441030.464434996</v>
      </c>
      <c r="AA31" s="5">
        <f ca="1">IF(AA$4="",0,SUMIFS(Model!379:379,Model!$4:$4,"&gt;="&amp;AA$6,Model!$4:$4,"&lt;="&amp;AA$7))</f>
        <v>65531039.126104385</v>
      </c>
      <c r="AB31" s="5">
        <f ca="1">IF(AB$4="",0,SUMIFS(Model!379:379,Model!$4:$4,"&gt;="&amp;AB$6,Model!$4:$4,"&lt;="&amp;AB$7))</f>
        <v>78734495.57262221</v>
      </c>
      <c r="AC31" s="5">
        <f ca="1">IF(AC$4="",0,SUMIFS(Model!379:379,Model!$4:$4,"&gt;="&amp;AC$6,Model!$4:$4,"&lt;="&amp;AC$7))</f>
        <v>0</v>
      </c>
      <c r="AD31" s="5">
        <f ca="1">IF(AD$4="",0,SUMIFS(Model!379:379,Model!$4:$4,"&gt;="&amp;AD$6,Model!$4:$4,"&lt;="&amp;AD$7))</f>
        <v>0</v>
      </c>
      <c r="AE31" s="5">
        <f ca="1">IF(AE$4="",0,SUMIFS(Model!379:379,Model!$4:$4,"&gt;="&amp;AE$6,Model!$4:$4,"&lt;="&amp;AE$7))</f>
        <v>0</v>
      </c>
      <c r="AF31" s="5">
        <f ca="1">IF(AF$4="",0,SUMIFS(Model!379:379,Model!$4:$4,"&gt;="&amp;AF$6,Model!$4:$4,"&lt;="&amp;AF$7))</f>
        <v>0</v>
      </c>
      <c r="AG31" s="5">
        <f ca="1">IF(AG$4="",0,SUMIFS(Model!379:379,Model!$4:$4,"&gt;="&amp;AG$6,Model!$4:$4,"&lt;="&amp;AG$7))</f>
        <v>0</v>
      </c>
      <c r="AH31" s="5">
        <f ca="1">IF(AH$4="",0,SUMIFS(Model!379:379,Model!$4:$4,"&gt;="&amp;AH$6,Model!$4:$4,"&lt;="&amp;AH$7))</f>
        <v>0</v>
      </c>
      <c r="AI31" s="5">
        <f ca="1">IF(AI$4="",0,SUMIFS(Model!379:379,Model!$4:$4,"&gt;="&amp;AI$6,Model!$4:$4,"&lt;="&amp;AI$7))</f>
        <v>0</v>
      </c>
      <c r="AJ31" s="5">
        <f ca="1">IF(AJ$4="",0,SUMIFS(Model!379:379,Model!$4:$4,"&gt;="&amp;AJ$6,Model!$4:$4,"&lt;="&amp;AJ$7))</f>
        <v>0</v>
      </c>
      <c r="AK31" s="5">
        <f ca="1">IF(AK$4="",0,SUMIFS(Model!379:379,Model!$4:$4,"&gt;="&amp;AK$6,Model!$4:$4,"&lt;="&amp;AK$7))</f>
        <v>0</v>
      </c>
      <c r="AL31" s="5">
        <f ca="1">IF(AL$4="",0,SUMIFS(Model!379:379,Model!$4:$4,"&gt;="&amp;AL$6,Model!$4:$4,"&lt;="&amp;AL$7))</f>
        <v>0</v>
      </c>
      <c r="AM31" s="5">
        <f ca="1">IF(AM$4="",0,SUMIFS(Model!379:379,Model!$4:$4,"&gt;="&amp;AM$6,Model!$4:$4,"&lt;="&amp;AM$7))</f>
        <v>0</v>
      </c>
      <c r="AN31" s="5">
        <f ca="1">IF(AN$4="",0,SUMIFS(Model!379:379,Model!$4:$4,"&gt;="&amp;AN$6,Model!$4:$4,"&lt;="&amp;AN$7))</f>
        <v>0</v>
      </c>
      <c r="AO31" s="5">
        <f ca="1">IF(AO$4="",0,SUMIFS(Model!379:379,Model!$4:$4,"&gt;="&amp;AO$6,Model!$4:$4,"&lt;="&amp;AO$7))</f>
        <v>0</v>
      </c>
      <c r="AP31" s="5">
        <f ca="1">IF(AP$4="",0,SUMIFS(Model!379:379,Model!$4:$4,"&gt;="&amp;AP$6,Model!$4:$4,"&lt;="&amp;AP$7))</f>
        <v>0</v>
      </c>
      <c r="AQ31" s="5">
        <f ca="1">IF(AQ$4="",0,SUMIFS(Model!379:379,Model!$4:$4,"&gt;="&amp;AQ$6,Model!$4:$4,"&lt;="&amp;AQ$7))</f>
        <v>0</v>
      </c>
      <c r="AR31" s="5">
        <f ca="1">IF(AR$4="",0,SUMIFS(Model!379:379,Model!$4:$4,"&gt;="&amp;AR$6,Model!$4:$4,"&lt;="&amp;AR$7))</f>
        <v>0</v>
      </c>
      <c r="AS31" s="5">
        <f ca="1">IF(AS$4="",0,SUMIFS(Model!379:379,Model!$4:$4,"&gt;="&amp;AS$6,Model!$4:$4,"&lt;="&amp;AS$7))</f>
        <v>0</v>
      </c>
      <c r="AT31" s="5">
        <f ca="1">IF(AT$4="",0,SUMIFS(Model!379:379,Model!$4:$4,"&gt;="&amp;AT$6,Model!$4:$4,"&lt;="&amp;AT$7))</f>
        <v>0</v>
      </c>
      <c r="AU31" s="5">
        <f ca="1">IF(AU$4="",0,SUMIFS(Model!379:379,Model!$4:$4,"&gt;="&amp;AU$6,Model!$4:$4,"&lt;="&amp;AU$7))</f>
        <v>0</v>
      </c>
      <c r="AV31" s="5">
        <f ca="1">IF(AV$4="",0,SUMIFS(Model!379:379,Model!$4:$4,"&gt;="&amp;AV$6,Model!$4:$4,"&lt;="&amp;AV$7))</f>
        <v>0</v>
      </c>
      <c r="AW31" s="5">
        <f ca="1">IF(AW$4="",0,SUMIFS(Model!379:379,Model!$4:$4,"&gt;="&amp;AW$6,Model!$4:$4,"&lt;="&amp;AW$7))</f>
        <v>0</v>
      </c>
      <c r="AX31" s="5">
        <f ca="1">IF(AX$4="",0,SUMIFS(Model!379:379,Model!$4:$4,"&gt;="&amp;AX$6,Model!$4:$4,"&lt;="&amp;AX$7))</f>
        <v>0</v>
      </c>
      <c r="AY31" s="5">
        <f ca="1">IF(AY$4="",0,SUMIFS(Model!379:379,Model!$4:$4,"&gt;="&amp;AY$6,Model!$4:$4,"&lt;="&amp;AY$7))</f>
        <v>0</v>
      </c>
      <c r="AZ31" s="5">
        <f ca="1">IF(AZ$4="",0,SUMIFS(Model!379:379,Model!$4:$4,"&gt;="&amp;AZ$6,Model!$4:$4,"&lt;="&amp;AZ$7))</f>
        <v>0</v>
      </c>
      <c r="BA31" s="5">
        <f ca="1">IF(BA$4="",0,SUMIFS(Model!379:379,Model!$4:$4,"&gt;="&amp;BA$6,Model!$4:$4,"&lt;="&amp;BA$7))</f>
        <v>0</v>
      </c>
      <c r="BB31" s="5">
        <f ca="1">IF(BB$4="",0,SUMIFS(Model!379:379,Model!$4:$4,"&gt;="&amp;BB$6,Model!$4:$4,"&lt;="&amp;BB$7))</f>
        <v>0</v>
      </c>
      <c r="BC31" s="5">
        <f ca="1">IF(BC$4="",0,SUMIFS(Model!379:379,Model!$4:$4,"&gt;="&amp;BC$6,Model!$4:$4,"&lt;="&amp;BC$7))</f>
        <v>0</v>
      </c>
      <c r="BD31" s="5">
        <f ca="1">IF(BD$4="",0,SUMIFS(Model!379:379,Model!$4:$4,"&gt;="&amp;BD$6,Model!$4:$4,"&lt;="&amp;BD$7))</f>
        <v>0</v>
      </c>
      <c r="BE31" s="5">
        <f ca="1">IF(BE$4="",0,SUMIFS(Model!379:379,Model!$4:$4,"&gt;="&amp;BE$6,Model!$4:$4,"&lt;="&amp;BE$7))</f>
        <v>0</v>
      </c>
      <c r="BF31" s="5">
        <f ca="1">IF(BF$4="",0,SUMIFS(Model!379:379,Model!$4:$4,"&gt;="&amp;BF$6,Model!$4:$4,"&lt;="&amp;BF$7))</f>
        <v>0</v>
      </c>
      <c r="BG31" s="5">
        <f ca="1">IF(BG$4="",0,SUMIFS(Model!379:379,Model!$4:$4,"&gt;="&amp;BG$6,Model!$4:$4,"&lt;="&amp;BG$7))</f>
        <v>0</v>
      </c>
      <c r="BH31" s="5">
        <f ca="1">IF(BH$4="",0,SUMIFS(Model!379:379,Model!$4:$4,"&gt;="&amp;BH$6,Model!$4:$4,"&lt;="&amp;BH$7))</f>
        <v>0</v>
      </c>
      <c r="BI31" s="5">
        <f ca="1">IF(BI$4="",0,SUMIFS(Model!379:379,Model!$4:$4,"&gt;="&amp;BI$6,Model!$4:$4,"&lt;="&amp;BI$7))</f>
        <v>0</v>
      </c>
      <c r="BJ31" s="5">
        <f ca="1">IF(BJ$4="",0,SUMIFS(Model!379:379,Model!$4:$4,"&gt;="&amp;BJ$6,Model!$4:$4,"&lt;="&amp;BJ$7))</f>
        <v>0</v>
      </c>
      <c r="BK31" s="5">
        <f ca="1">IF(BK$4="",0,SUMIFS(Model!379:379,Model!$4:$4,"&gt;="&amp;BK$6,Model!$4:$4,"&lt;="&amp;BK$7))</f>
        <v>0</v>
      </c>
      <c r="BL31" s="5">
        <f ca="1">IF(BL$4="",0,SUMIFS(Model!379:379,Model!$4:$4,"&gt;="&amp;BL$6,Model!$4:$4,"&lt;="&amp;BL$7))</f>
        <v>0</v>
      </c>
      <c r="BM31" s="5">
        <f ca="1">IF(BM$4="",0,SUMIFS(Model!379:379,Model!$4:$4,"&gt;="&amp;BM$6,Model!$4:$4,"&lt;="&amp;BM$7))</f>
        <v>0</v>
      </c>
      <c r="BN31" s="5">
        <f ca="1">IF(BN$4="",0,SUMIFS(Model!379:379,Model!$4:$4,"&gt;="&amp;BN$6,Model!$4:$4,"&lt;="&amp;BN$7))</f>
        <v>0</v>
      </c>
      <c r="BO31" s="5">
        <f ca="1">IF(BO$4="",0,SUMIFS(Model!379:379,Model!$4:$4,"&gt;="&amp;BO$6,Model!$4:$4,"&lt;="&amp;BO$7))</f>
        <v>0</v>
      </c>
      <c r="BP31" s="5">
        <f ca="1">IF(BP$4="",0,SUMIFS(Model!379:379,Model!$4:$4,"&gt;="&amp;BP$6,Model!$4:$4,"&lt;="&amp;BP$7))</f>
        <v>0</v>
      </c>
      <c r="BQ31" s="5">
        <f ca="1">IF(BQ$4="",0,SUMIFS(Model!379:379,Model!$4:$4,"&gt;="&amp;BQ$6,Model!$4:$4,"&lt;="&amp;BQ$7))</f>
        <v>0</v>
      </c>
      <c r="BR31" s="5">
        <f ca="1">IF(BR$4="",0,SUMIFS(Model!379:379,Model!$4:$4,"&gt;="&amp;BR$6,Model!$4:$4,"&lt;="&amp;BR$7))</f>
        <v>0</v>
      </c>
      <c r="BS31" s="5">
        <f ca="1">IF(BS$4="",0,SUMIFS(Model!379:379,Model!$4:$4,"&gt;="&amp;BS$6,Model!$4:$4,"&lt;="&amp;BS$7))</f>
        <v>0</v>
      </c>
      <c r="BT31" s="5">
        <f ca="1">IF(BT$4="",0,SUMIFS(Model!379:379,Model!$4:$4,"&gt;="&amp;BT$6,Model!$4:$4,"&lt;="&amp;BT$7))</f>
        <v>0</v>
      </c>
      <c r="BU31" s="5">
        <f ca="1">IF(BU$4="",0,SUMIFS(Model!379:379,Model!$4:$4,"&gt;="&amp;BU$6,Model!$4:$4,"&lt;="&amp;BU$7))</f>
        <v>0</v>
      </c>
      <c r="BV31" s="5">
        <f ca="1">IF(BV$4="",0,SUMIFS(Model!379:379,Model!$4:$4,"&gt;="&amp;BV$6,Model!$4:$4,"&lt;="&amp;BV$7))</f>
        <v>0</v>
      </c>
      <c r="BW31" s="5">
        <f ca="1">IF(BW$4="",0,SUMIFS(Model!379:379,Model!$4:$4,"&gt;="&amp;BW$6,Model!$4:$4,"&lt;="&amp;BW$7))</f>
        <v>0</v>
      </c>
      <c r="BX31" s="5">
        <f ca="1">IF(BX$4="",0,SUMIFS(Model!379:379,Model!$4:$4,"&gt;="&amp;BX$6,Model!$4:$4,"&lt;="&amp;BX$7))</f>
        <v>0</v>
      </c>
      <c r="BY31" s="5">
        <f ca="1">IF(BY$4="",0,SUMIFS(Model!379:379,Model!$4:$4,"&gt;="&amp;BY$6,Model!$4:$4,"&lt;="&amp;BY$7))</f>
        <v>0</v>
      </c>
      <c r="BZ31" s="5">
        <f ca="1">IF(BZ$4="",0,SUMIFS(Model!379:379,Model!$4:$4,"&gt;="&amp;BZ$6,Model!$4:$4,"&lt;="&amp;BZ$7))</f>
        <v>0</v>
      </c>
      <c r="CA31" s="5">
        <f ca="1">IF(CA$4="",0,SUMIFS(Model!379:379,Model!$4:$4,"&gt;="&amp;CA$6,Model!$4:$4,"&lt;="&amp;CA$7))</f>
        <v>0</v>
      </c>
      <c r="CB31" s="5">
        <f ca="1">IF(CB$4="",0,SUMIFS(Model!379:379,Model!$4:$4,"&gt;="&amp;CB$6,Model!$4:$4,"&lt;="&amp;CB$7))</f>
        <v>0</v>
      </c>
      <c r="CC31" s="5">
        <f ca="1">IF(CC$4="",0,SUMIFS(Model!379:379,Model!$4:$4,"&gt;="&amp;CC$6,Model!$4:$4,"&lt;="&amp;CC$7))</f>
        <v>0</v>
      </c>
      <c r="CD31" s="5">
        <f ca="1">IF(CD$4="",0,SUMIFS(Model!379:379,Model!$4:$4,"&gt;="&amp;CD$6,Model!$4:$4,"&lt;="&amp;CD$7))</f>
        <v>0</v>
      </c>
      <c r="CE31" s="5">
        <f ca="1">IF(CE$4="",0,SUMIFS(Model!379:379,Model!$4:$4,"&gt;="&amp;CE$6,Model!$4:$4,"&lt;="&amp;CE$7))</f>
        <v>0</v>
      </c>
      <c r="CF31" s="5">
        <f ca="1">IF(CF$4="",0,SUMIFS(Model!379:379,Model!$4:$4,"&gt;="&amp;CF$6,Model!$4:$4,"&lt;="&amp;CF$7))</f>
        <v>0</v>
      </c>
    </row>
    <row r="32" spans="2:84" s="26" customFormat="1" ht="12" x14ac:dyDescent="0.25">
      <c r="B32" s="13"/>
      <c r="M32" s="55"/>
      <c r="N32" s="44" t="s">
        <v>21</v>
      </c>
      <c r="O32" s="45"/>
      <c r="P32" s="46"/>
      <c r="Q32" s="89"/>
      <c r="U32" s="41"/>
      <c r="V32" s="42"/>
      <c r="W32" s="43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</row>
    <row r="33" spans="2:84" x14ac:dyDescent="0.3">
      <c r="B33" s="13">
        <f>ROW()</f>
        <v>33</v>
      </c>
    </row>
    <row r="34" spans="2:84" x14ac:dyDescent="0.3">
      <c r="B34" s="13">
        <f>ROW()</f>
        <v>34</v>
      </c>
      <c r="H34" s="1" t="str">
        <f>Model!H382</f>
        <v>Выплата з/п управленческого персонала</v>
      </c>
      <c r="M34" s="53" t="s">
        <v>18</v>
      </c>
      <c r="P34" s="72" t="str">
        <f>Lists!$AI$10</f>
        <v>CF(-)</v>
      </c>
      <c r="U34" s="5">
        <f ca="1">SUM(INDIRECT(ADDRESS($B34,$X$2)&amp;":"&amp;ADDRESS($B34,$X$2-1+$P$8)))</f>
        <v>45945558.301657803</v>
      </c>
      <c r="X34" s="5">
        <f ca="1">IF(X$4="",0,SUMIFS(Model!382:382,Model!$4:$4,"&gt;="&amp;X$6,Model!$4:$4,"&lt;="&amp;X$7))</f>
        <v>6512500</v>
      </c>
      <c r="Y34" s="5">
        <f ca="1">IF(Y$4="",0,SUMIFS(Model!382:382,Model!$4:$4,"&gt;="&amp;Y$6,Model!$4:$4,"&lt;="&amp;Y$7))</f>
        <v>7831944.921875</v>
      </c>
      <c r="Z34" s="5">
        <f ca="1">IF(Z$4="",0,SUMIFS(Model!382:382,Model!$4:$4,"&gt;="&amp;Z$6,Model!$4:$4,"&lt;="&amp;Z$7))</f>
        <v>9323719.0312499963</v>
      </c>
      <c r="AA34" s="5">
        <f ca="1">IF(AA$4="",0,SUMIFS(Model!382:382,Model!$4:$4,"&gt;="&amp;AA$6,Model!$4:$4,"&lt;="&amp;AA$7))</f>
        <v>10405610.83306439</v>
      </c>
      <c r="AB34" s="5">
        <f ca="1">IF(AB$4="",0,SUMIFS(Model!382:382,Model!$4:$4,"&gt;="&amp;AB$6,Model!$4:$4,"&lt;="&amp;AB$7))</f>
        <v>11871783.515468419</v>
      </c>
      <c r="AC34" s="5">
        <f ca="1">IF(AC$4="",0,SUMIFS(Model!382:382,Model!$4:$4,"&gt;="&amp;AC$6,Model!$4:$4,"&lt;="&amp;AC$7))</f>
        <v>0</v>
      </c>
      <c r="AD34" s="5">
        <f ca="1">IF(AD$4="",0,SUMIFS(Model!382:382,Model!$4:$4,"&gt;="&amp;AD$6,Model!$4:$4,"&lt;="&amp;AD$7))</f>
        <v>0</v>
      </c>
      <c r="AE34" s="5">
        <f ca="1">IF(AE$4="",0,SUMIFS(Model!382:382,Model!$4:$4,"&gt;="&amp;AE$6,Model!$4:$4,"&lt;="&amp;AE$7))</f>
        <v>0</v>
      </c>
      <c r="AF34" s="5">
        <f ca="1">IF(AF$4="",0,SUMIFS(Model!382:382,Model!$4:$4,"&gt;="&amp;AF$6,Model!$4:$4,"&lt;="&amp;AF$7))</f>
        <v>0</v>
      </c>
      <c r="AG34" s="5">
        <f ca="1">IF(AG$4="",0,SUMIFS(Model!382:382,Model!$4:$4,"&gt;="&amp;AG$6,Model!$4:$4,"&lt;="&amp;AG$7))</f>
        <v>0</v>
      </c>
      <c r="AH34" s="5">
        <f ca="1">IF(AH$4="",0,SUMIFS(Model!382:382,Model!$4:$4,"&gt;="&amp;AH$6,Model!$4:$4,"&lt;="&amp;AH$7))</f>
        <v>0</v>
      </c>
      <c r="AI34" s="5">
        <f ca="1">IF(AI$4="",0,SUMIFS(Model!382:382,Model!$4:$4,"&gt;="&amp;AI$6,Model!$4:$4,"&lt;="&amp;AI$7))</f>
        <v>0</v>
      </c>
      <c r="AJ34" s="5">
        <f ca="1">IF(AJ$4="",0,SUMIFS(Model!382:382,Model!$4:$4,"&gt;="&amp;AJ$6,Model!$4:$4,"&lt;="&amp;AJ$7))</f>
        <v>0</v>
      </c>
      <c r="AK34" s="5">
        <f ca="1">IF(AK$4="",0,SUMIFS(Model!382:382,Model!$4:$4,"&gt;="&amp;AK$6,Model!$4:$4,"&lt;="&amp;AK$7))</f>
        <v>0</v>
      </c>
      <c r="AL34" s="5">
        <f ca="1">IF(AL$4="",0,SUMIFS(Model!382:382,Model!$4:$4,"&gt;="&amp;AL$6,Model!$4:$4,"&lt;="&amp;AL$7))</f>
        <v>0</v>
      </c>
      <c r="AM34" s="5">
        <f ca="1">IF(AM$4="",0,SUMIFS(Model!382:382,Model!$4:$4,"&gt;="&amp;AM$6,Model!$4:$4,"&lt;="&amp;AM$7))</f>
        <v>0</v>
      </c>
      <c r="AN34" s="5">
        <f ca="1">IF(AN$4="",0,SUMIFS(Model!382:382,Model!$4:$4,"&gt;="&amp;AN$6,Model!$4:$4,"&lt;="&amp;AN$7))</f>
        <v>0</v>
      </c>
      <c r="AO34" s="5">
        <f ca="1">IF(AO$4="",0,SUMIFS(Model!382:382,Model!$4:$4,"&gt;="&amp;AO$6,Model!$4:$4,"&lt;="&amp;AO$7))</f>
        <v>0</v>
      </c>
      <c r="AP34" s="5">
        <f ca="1">IF(AP$4="",0,SUMIFS(Model!382:382,Model!$4:$4,"&gt;="&amp;AP$6,Model!$4:$4,"&lt;="&amp;AP$7))</f>
        <v>0</v>
      </c>
      <c r="AQ34" s="5">
        <f ca="1">IF(AQ$4="",0,SUMIFS(Model!382:382,Model!$4:$4,"&gt;="&amp;AQ$6,Model!$4:$4,"&lt;="&amp;AQ$7))</f>
        <v>0</v>
      </c>
      <c r="AR34" s="5">
        <f ca="1">IF(AR$4="",0,SUMIFS(Model!382:382,Model!$4:$4,"&gt;="&amp;AR$6,Model!$4:$4,"&lt;="&amp;AR$7))</f>
        <v>0</v>
      </c>
      <c r="AS34" s="5">
        <f ca="1">IF(AS$4="",0,SUMIFS(Model!382:382,Model!$4:$4,"&gt;="&amp;AS$6,Model!$4:$4,"&lt;="&amp;AS$7))</f>
        <v>0</v>
      </c>
      <c r="AT34" s="5">
        <f ca="1">IF(AT$4="",0,SUMIFS(Model!382:382,Model!$4:$4,"&gt;="&amp;AT$6,Model!$4:$4,"&lt;="&amp;AT$7))</f>
        <v>0</v>
      </c>
      <c r="AU34" s="5">
        <f ca="1">IF(AU$4="",0,SUMIFS(Model!382:382,Model!$4:$4,"&gt;="&amp;AU$6,Model!$4:$4,"&lt;="&amp;AU$7))</f>
        <v>0</v>
      </c>
      <c r="AV34" s="5">
        <f ca="1">IF(AV$4="",0,SUMIFS(Model!382:382,Model!$4:$4,"&gt;="&amp;AV$6,Model!$4:$4,"&lt;="&amp;AV$7))</f>
        <v>0</v>
      </c>
      <c r="AW34" s="5">
        <f ca="1">IF(AW$4="",0,SUMIFS(Model!382:382,Model!$4:$4,"&gt;="&amp;AW$6,Model!$4:$4,"&lt;="&amp;AW$7))</f>
        <v>0</v>
      </c>
      <c r="AX34" s="5">
        <f ca="1">IF(AX$4="",0,SUMIFS(Model!382:382,Model!$4:$4,"&gt;="&amp;AX$6,Model!$4:$4,"&lt;="&amp;AX$7))</f>
        <v>0</v>
      </c>
      <c r="AY34" s="5">
        <f ca="1">IF(AY$4="",0,SUMIFS(Model!382:382,Model!$4:$4,"&gt;="&amp;AY$6,Model!$4:$4,"&lt;="&amp;AY$7))</f>
        <v>0</v>
      </c>
      <c r="AZ34" s="5">
        <f ca="1">IF(AZ$4="",0,SUMIFS(Model!382:382,Model!$4:$4,"&gt;="&amp;AZ$6,Model!$4:$4,"&lt;="&amp;AZ$7))</f>
        <v>0</v>
      </c>
      <c r="BA34" s="5">
        <f ca="1">IF(BA$4="",0,SUMIFS(Model!382:382,Model!$4:$4,"&gt;="&amp;BA$6,Model!$4:$4,"&lt;="&amp;BA$7))</f>
        <v>0</v>
      </c>
      <c r="BB34" s="5">
        <f ca="1">IF(BB$4="",0,SUMIFS(Model!382:382,Model!$4:$4,"&gt;="&amp;BB$6,Model!$4:$4,"&lt;="&amp;BB$7))</f>
        <v>0</v>
      </c>
      <c r="BC34" s="5">
        <f ca="1">IF(BC$4="",0,SUMIFS(Model!382:382,Model!$4:$4,"&gt;="&amp;BC$6,Model!$4:$4,"&lt;="&amp;BC$7))</f>
        <v>0</v>
      </c>
      <c r="BD34" s="5">
        <f ca="1">IF(BD$4="",0,SUMIFS(Model!382:382,Model!$4:$4,"&gt;="&amp;BD$6,Model!$4:$4,"&lt;="&amp;BD$7))</f>
        <v>0</v>
      </c>
      <c r="BE34" s="5">
        <f ca="1">IF(BE$4="",0,SUMIFS(Model!382:382,Model!$4:$4,"&gt;="&amp;BE$6,Model!$4:$4,"&lt;="&amp;BE$7))</f>
        <v>0</v>
      </c>
      <c r="BF34" s="5">
        <f ca="1">IF(BF$4="",0,SUMIFS(Model!382:382,Model!$4:$4,"&gt;="&amp;BF$6,Model!$4:$4,"&lt;="&amp;BF$7))</f>
        <v>0</v>
      </c>
      <c r="BG34" s="5">
        <f ca="1">IF(BG$4="",0,SUMIFS(Model!382:382,Model!$4:$4,"&gt;="&amp;BG$6,Model!$4:$4,"&lt;="&amp;BG$7))</f>
        <v>0</v>
      </c>
      <c r="BH34" s="5">
        <f ca="1">IF(BH$4="",0,SUMIFS(Model!382:382,Model!$4:$4,"&gt;="&amp;BH$6,Model!$4:$4,"&lt;="&amp;BH$7))</f>
        <v>0</v>
      </c>
      <c r="BI34" s="5">
        <f ca="1">IF(BI$4="",0,SUMIFS(Model!382:382,Model!$4:$4,"&gt;="&amp;BI$6,Model!$4:$4,"&lt;="&amp;BI$7))</f>
        <v>0</v>
      </c>
      <c r="BJ34" s="5">
        <f ca="1">IF(BJ$4="",0,SUMIFS(Model!382:382,Model!$4:$4,"&gt;="&amp;BJ$6,Model!$4:$4,"&lt;="&amp;BJ$7))</f>
        <v>0</v>
      </c>
      <c r="BK34" s="5">
        <f ca="1">IF(BK$4="",0,SUMIFS(Model!382:382,Model!$4:$4,"&gt;="&amp;BK$6,Model!$4:$4,"&lt;="&amp;BK$7))</f>
        <v>0</v>
      </c>
      <c r="BL34" s="5">
        <f ca="1">IF(BL$4="",0,SUMIFS(Model!382:382,Model!$4:$4,"&gt;="&amp;BL$6,Model!$4:$4,"&lt;="&amp;BL$7))</f>
        <v>0</v>
      </c>
      <c r="BM34" s="5">
        <f ca="1">IF(BM$4="",0,SUMIFS(Model!382:382,Model!$4:$4,"&gt;="&amp;BM$6,Model!$4:$4,"&lt;="&amp;BM$7))</f>
        <v>0</v>
      </c>
      <c r="BN34" s="5">
        <f ca="1">IF(BN$4="",0,SUMIFS(Model!382:382,Model!$4:$4,"&gt;="&amp;BN$6,Model!$4:$4,"&lt;="&amp;BN$7))</f>
        <v>0</v>
      </c>
      <c r="BO34" s="5">
        <f ca="1">IF(BO$4="",0,SUMIFS(Model!382:382,Model!$4:$4,"&gt;="&amp;BO$6,Model!$4:$4,"&lt;="&amp;BO$7))</f>
        <v>0</v>
      </c>
      <c r="BP34" s="5">
        <f ca="1">IF(BP$4="",0,SUMIFS(Model!382:382,Model!$4:$4,"&gt;="&amp;BP$6,Model!$4:$4,"&lt;="&amp;BP$7))</f>
        <v>0</v>
      </c>
      <c r="BQ34" s="5">
        <f ca="1">IF(BQ$4="",0,SUMIFS(Model!382:382,Model!$4:$4,"&gt;="&amp;BQ$6,Model!$4:$4,"&lt;="&amp;BQ$7))</f>
        <v>0</v>
      </c>
      <c r="BR34" s="5">
        <f ca="1">IF(BR$4="",0,SUMIFS(Model!382:382,Model!$4:$4,"&gt;="&amp;BR$6,Model!$4:$4,"&lt;="&amp;BR$7))</f>
        <v>0</v>
      </c>
      <c r="BS34" s="5">
        <f ca="1">IF(BS$4="",0,SUMIFS(Model!382:382,Model!$4:$4,"&gt;="&amp;BS$6,Model!$4:$4,"&lt;="&amp;BS$7))</f>
        <v>0</v>
      </c>
      <c r="BT34" s="5">
        <f ca="1">IF(BT$4="",0,SUMIFS(Model!382:382,Model!$4:$4,"&gt;="&amp;BT$6,Model!$4:$4,"&lt;="&amp;BT$7))</f>
        <v>0</v>
      </c>
      <c r="BU34" s="5">
        <f ca="1">IF(BU$4="",0,SUMIFS(Model!382:382,Model!$4:$4,"&gt;="&amp;BU$6,Model!$4:$4,"&lt;="&amp;BU$7))</f>
        <v>0</v>
      </c>
      <c r="BV34" s="5">
        <f ca="1">IF(BV$4="",0,SUMIFS(Model!382:382,Model!$4:$4,"&gt;="&amp;BV$6,Model!$4:$4,"&lt;="&amp;BV$7))</f>
        <v>0</v>
      </c>
      <c r="BW34" s="5">
        <f ca="1">IF(BW$4="",0,SUMIFS(Model!382:382,Model!$4:$4,"&gt;="&amp;BW$6,Model!$4:$4,"&lt;="&amp;BW$7))</f>
        <v>0</v>
      </c>
      <c r="BX34" s="5">
        <f ca="1">IF(BX$4="",0,SUMIFS(Model!382:382,Model!$4:$4,"&gt;="&amp;BX$6,Model!$4:$4,"&lt;="&amp;BX$7))</f>
        <v>0</v>
      </c>
      <c r="BY34" s="5">
        <f ca="1">IF(BY$4="",0,SUMIFS(Model!382:382,Model!$4:$4,"&gt;="&amp;BY$6,Model!$4:$4,"&lt;="&amp;BY$7))</f>
        <v>0</v>
      </c>
      <c r="BZ34" s="5">
        <f ca="1">IF(BZ$4="",0,SUMIFS(Model!382:382,Model!$4:$4,"&gt;="&amp;BZ$6,Model!$4:$4,"&lt;="&amp;BZ$7))</f>
        <v>0</v>
      </c>
      <c r="CA34" s="5">
        <f ca="1">IF(CA$4="",0,SUMIFS(Model!382:382,Model!$4:$4,"&gt;="&amp;CA$6,Model!$4:$4,"&lt;="&amp;CA$7))</f>
        <v>0</v>
      </c>
      <c r="CB34" s="5">
        <f ca="1">IF(CB$4="",0,SUMIFS(Model!382:382,Model!$4:$4,"&gt;="&amp;CB$6,Model!$4:$4,"&lt;="&amp;CB$7))</f>
        <v>0</v>
      </c>
      <c r="CC34" s="5">
        <f ca="1">IF(CC$4="",0,SUMIFS(Model!382:382,Model!$4:$4,"&gt;="&amp;CC$6,Model!$4:$4,"&lt;="&amp;CC$7))</f>
        <v>0</v>
      </c>
      <c r="CD34" s="5">
        <f ca="1">IF(CD$4="",0,SUMIFS(Model!382:382,Model!$4:$4,"&gt;="&amp;CD$6,Model!$4:$4,"&lt;="&amp;CD$7))</f>
        <v>0</v>
      </c>
      <c r="CE34" s="5">
        <f ca="1">IF(CE$4="",0,SUMIFS(Model!382:382,Model!$4:$4,"&gt;="&amp;CE$6,Model!$4:$4,"&lt;="&amp;CE$7))</f>
        <v>0</v>
      </c>
      <c r="CF34" s="5">
        <f ca="1">IF(CF$4="",0,SUMIFS(Model!382:382,Model!$4:$4,"&gt;="&amp;CF$6,Model!$4:$4,"&lt;="&amp;CF$7))</f>
        <v>0</v>
      </c>
    </row>
    <row r="35" spans="2:84" x14ac:dyDescent="0.3">
      <c r="B35" s="13">
        <f>ROW()</f>
        <v>35</v>
      </c>
    </row>
    <row r="36" spans="2:84" x14ac:dyDescent="0.3">
      <c r="B36" s="13">
        <f>ROW()</f>
        <v>36</v>
      </c>
      <c r="H36" s="1" t="str">
        <f>Model!H390</f>
        <v>Оплата постоянных расходов</v>
      </c>
      <c r="M36" s="53" t="s">
        <v>18</v>
      </c>
      <c r="P36" s="72" t="str">
        <f>Lists!$AI$10</f>
        <v>CF(-)</v>
      </c>
      <c r="U36" s="5">
        <f t="shared" ref="U36:U41" ca="1" si="5">SUM(INDIRECT(ADDRESS($B36,$X$2)&amp;":"&amp;ADDRESS($B36,$X$2-1+$P$8)))</f>
        <v>22472735.662500001</v>
      </c>
      <c r="X36" s="5">
        <f ca="1">IF(X$4="",0,SUMIFS(Model!390:390,Model!$4:$4,"&gt;="&amp;X$6,Model!$4:$4,"&lt;="&amp;X$7))</f>
        <v>4056000</v>
      </c>
      <c r="Y36" s="5">
        <f ca="1">IF(Y$4="",0,SUMIFS(Model!390:390,Model!$4:$4,"&gt;="&amp;Y$6,Model!$4:$4,"&lt;="&amp;Y$7))</f>
        <v>4258800</v>
      </c>
      <c r="Z36" s="5">
        <f ca="1">IF(Z$4="",0,SUMIFS(Model!390:390,Model!$4:$4,"&gt;="&amp;Z$6,Model!$4:$4,"&lt;="&amp;Z$7))</f>
        <v>4471740</v>
      </c>
      <c r="AA36" s="5">
        <f ca="1">IF(AA$4="",0,SUMIFS(Model!390:390,Model!$4:$4,"&gt;="&amp;AA$6,Model!$4:$4,"&lt;="&amp;AA$7))</f>
        <v>4695327.0000000009</v>
      </c>
      <c r="AB36" s="5">
        <f ca="1">IF(AB$4="",0,SUMIFS(Model!390:390,Model!$4:$4,"&gt;="&amp;AB$6,Model!$4:$4,"&lt;="&amp;AB$7))</f>
        <v>4990868.6624999996</v>
      </c>
      <c r="AC36" s="5">
        <f ca="1">IF(AC$4="",0,SUMIFS(Model!390:390,Model!$4:$4,"&gt;="&amp;AC$6,Model!$4:$4,"&lt;="&amp;AC$7))</f>
        <v>0</v>
      </c>
      <c r="AD36" s="5">
        <f ca="1">IF(AD$4="",0,SUMIFS(Model!390:390,Model!$4:$4,"&gt;="&amp;AD$6,Model!$4:$4,"&lt;="&amp;AD$7))</f>
        <v>0</v>
      </c>
      <c r="AE36" s="5">
        <f ca="1">IF(AE$4="",0,SUMIFS(Model!390:390,Model!$4:$4,"&gt;="&amp;AE$6,Model!$4:$4,"&lt;="&amp;AE$7))</f>
        <v>0</v>
      </c>
      <c r="AF36" s="5">
        <f ca="1">IF(AF$4="",0,SUMIFS(Model!390:390,Model!$4:$4,"&gt;="&amp;AF$6,Model!$4:$4,"&lt;="&amp;AF$7))</f>
        <v>0</v>
      </c>
      <c r="AG36" s="5">
        <f ca="1">IF(AG$4="",0,SUMIFS(Model!390:390,Model!$4:$4,"&gt;="&amp;AG$6,Model!$4:$4,"&lt;="&amp;AG$7))</f>
        <v>0</v>
      </c>
      <c r="AH36" s="5">
        <f ca="1">IF(AH$4="",0,SUMIFS(Model!390:390,Model!$4:$4,"&gt;="&amp;AH$6,Model!$4:$4,"&lt;="&amp;AH$7))</f>
        <v>0</v>
      </c>
      <c r="AI36" s="5">
        <f ca="1">IF(AI$4="",0,SUMIFS(Model!390:390,Model!$4:$4,"&gt;="&amp;AI$6,Model!$4:$4,"&lt;="&amp;AI$7))</f>
        <v>0</v>
      </c>
      <c r="AJ36" s="5">
        <f ca="1">IF(AJ$4="",0,SUMIFS(Model!390:390,Model!$4:$4,"&gt;="&amp;AJ$6,Model!$4:$4,"&lt;="&amp;AJ$7))</f>
        <v>0</v>
      </c>
      <c r="AK36" s="5">
        <f ca="1">IF(AK$4="",0,SUMIFS(Model!390:390,Model!$4:$4,"&gt;="&amp;AK$6,Model!$4:$4,"&lt;="&amp;AK$7))</f>
        <v>0</v>
      </c>
      <c r="AL36" s="5">
        <f ca="1">IF(AL$4="",0,SUMIFS(Model!390:390,Model!$4:$4,"&gt;="&amp;AL$6,Model!$4:$4,"&lt;="&amp;AL$7))</f>
        <v>0</v>
      </c>
      <c r="AM36" s="5">
        <f ca="1">IF(AM$4="",0,SUMIFS(Model!390:390,Model!$4:$4,"&gt;="&amp;AM$6,Model!$4:$4,"&lt;="&amp;AM$7))</f>
        <v>0</v>
      </c>
      <c r="AN36" s="5">
        <f ca="1">IF(AN$4="",0,SUMIFS(Model!390:390,Model!$4:$4,"&gt;="&amp;AN$6,Model!$4:$4,"&lt;="&amp;AN$7))</f>
        <v>0</v>
      </c>
      <c r="AO36" s="5">
        <f ca="1">IF(AO$4="",0,SUMIFS(Model!390:390,Model!$4:$4,"&gt;="&amp;AO$6,Model!$4:$4,"&lt;="&amp;AO$7))</f>
        <v>0</v>
      </c>
      <c r="AP36" s="5">
        <f ca="1">IF(AP$4="",0,SUMIFS(Model!390:390,Model!$4:$4,"&gt;="&amp;AP$6,Model!$4:$4,"&lt;="&amp;AP$7))</f>
        <v>0</v>
      </c>
      <c r="AQ36" s="5">
        <f ca="1">IF(AQ$4="",0,SUMIFS(Model!390:390,Model!$4:$4,"&gt;="&amp;AQ$6,Model!$4:$4,"&lt;="&amp;AQ$7))</f>
        <v>0</v>
      </c>
      <c r="AR36" s="5">
        <f ca="1">IF(AR$4="",0,SUMIFS(Model!390:390,Model!$4:$4,"&gt;="&amp;AR$6,Model!$4:$4,"&lt;="&amp;AR$7))</f>
        <v>0</v>
      </c>
      <c r="AS36" s="5">
        <f ca="1">IF(AS$4="",0,SUMIFS(Model!390:390,Model!$4:$4,"&gt;="&amp;AS$6,Model!$4:$4,"&lt;="&amp;AS$7))</f>
        <v>0</v>
      </c>
      <c r="AT36" s="5">
        <f ca="1">IF(AT$4="",0,SUMIFS(Model!390:390,Model!$4:$4,"&gt;="&amp;AT$6,Model!$4:$4,"&lt;="&amp;AT$7))</f>
        <v>0</v>
      </c>
      <c r="AU36" s="5">
        <f ca="1">IF(AU$4="",0,SUMIFS(Model!390:390,Model!$4:$4,"&gt;="&amp;AU$6,Model!$4:$4,"&lt;="&amp;AU$7))</f>
        <v>0</v>
      </c>
      <c r="AV36" s="5">
        <f ca="1">IF(AV$4="",0,SUMIFS(Model!390:390,Model!$4:$4,"&gt;="&amp;AV$6,Model!$4:$4,"&lt;="&amp;AV$7))</f>
        <v>0</v>
      </c>
      <c r="AW36" s="5">
        <f ca="1">IF(AW$4="",0,SUMIFS(Model!390:390,Model!$4:$4,"&gt;="&amp;AW$6,Model!$4:$4,"&lt;="&amp;AW$7))</f>
        <v>0</v>
      </c>
      <c r="AX36" s="5">
        <f ca="1">IF(AX$4="",0,SUMIFS(Model!390:390,Model!$4:$4,"&gt;="&amp;AX$6,Model!$4:$4,"&lt;="&amp;AX$7))</f>
        <v>0</v>
      </c>
      <c r="AY36" s="5">
        <f ca="1">IF(AY$4="",0,SUMIFS(Model!390:390,Model!$4:$4,"&gt;="&amp;AY$6,Model!$4:$4,"&lt;="&amp;AY$7))</f>
        <v>0</v>
      </c>
      <c r="AZ36" s="5">
        <f ca="1">IF(AZ$4="",0,SUMIFS(Model!390:390,Model!$4:$4,"&gt;="&amp;AZ$6,Model!$4:$4,"&lt;="&amp;AZ$7))</f>
        <v>0</v>
      </c>
      <c r="BA36" s="5">
        <f ca="1">IF(BA$4="",0,SUMIFS(Model!390:390,Model!$4:$4,"&gt;="&amp;BA$6,Model!$4:$4,"&lt;="&amp;BA$7))</f>
        <v>0</v>
      </c>
      <c r="BB36" s="5">
        <f ca="1">IF(BB$4="",0,SUMIFS(Model!390:390,Model!$4:$4,"&gt;="&amp;BB$6,Model!$4:$4,"&lt;="&amp;BB$7))</f>
        <v>0</v>
      </c>
      <c r="BC36" s="5">
        <f ca="1">IF(BC$4="",0,SUMIFS(Model!390:390,Model!$4:$4,"&gt;="&amp;BC$6,Model!$4:$4,"&lt;="&amp;BC$7))</f>
        <v>0</v>
      </c>
      <c r="BD36" s="5">
        <f ca="1">IF(BD$4="",0,SUMIFS(Model!390:390,Model!$4:$4,"&gt;="&amp;BD$6,Model!$4:$4,"&lt;="&amp;BD$7))</f>
        <v>0</v>
      </c>
      <c r="BE36" s="5">
        <f ca="1">IF(BE$4="",0,SUMIFS(Model!390:390,Model!$4:$4,"&gt;="&amp;BE$6,Model!$4:$4,"&lt;="&amp;BE$7))</f>
        <v>0</v>
      </c>
      <c r="BF36" s="5">
        <f ca="1">IF(BF$4="",0,SUMIFS(Model!390:390,Model!$4:$4,"&gt;="&amp;BF$6,Model!$4:$4,"&lt;="&amp;BF$7))</f>
        <v>0</v>
      </c>
      <c r="BG36" s="5">
        <f ca="1">IF(BG$4="",0,SUMIFS(Model!390:390,Model!$4:$4,"&gt;="&amp;BG$6,Model!$4:$4,"&lt;="&amp;BG$7))</f>
        <v>0</v>
      </c>
      <c r="BH36" s="5">
        <f ca="1">IF(BH$4="",0,SUMIFS(Model!390:390,Model!$4:$4,"&gt;="&amp;BH$6,Model!$4:$4,"&lt;="&amp;BH$7))</f>
        <v>0</v>
      </c>
      <c r="BI36" s="5">
        <f ca="1">IF(BI$4="",0,SUMIFS(Model!390:390,Model!$4:$4,"&gt;="&amp;BI$6,Model!$4:$4,"&lt;="&amp;BI$7))</f>
        <v>0</v>
      </c>
      <c r="BJ36" s="5">
        <f ca="1">IF(BJ$4="",0,SUMIFS(Model!390:390,Model!$4:$4,"&gt;="&amp;BJ$6,Model!$4:$4,"&lt;="&amp;BJ$7))</f>
        <v>0</v>
      </c>
      <c r="BK36" s="5">
        <f ca="1">IF(BK$4="",0,SUMIFS(Model!390:390,Model!$4:$4,"&gt;="&amp;BK$6,Model!$4:$4,"&lt;="&amp;BK$7))</f>
        <v>0</v>
      </c>
      <c r="BL36" s="5">
        <f ca="1">IF(BL$4="",0,SUMIFS(Model!390:390,Model!$4:$4,"&gt;="&amp;BL$6,Model!$4:$4,"&lt;="&amp;BL$7))</f>
        <v>0</v>
      </c>
      <c r="BM36" s="5">
        <f ca="1">IF(BM$4="",0,SUMIFS(Model!390:390,Model!$4:$4,"&gt;="&amp;BM$6,Model!$4:$4,"&lt;="&amp;BM$7))</f>
        <v>0</v>
      </c>
      <c r="BN36" s="5">
        <f ca="1">IF(BN$4="",0,SUMIFS(Model!390:390,Model!$4:$4,"&gt;="&amp;BN$6,Model!$4:$4,"&lt;="&amp;BN$7))</f>
        <v>0</v>
      </c>
      <c r="BO36" s="5">
        <f ca="1">IF(BO$4="",0,SUMIFS(Model!390:390,Model!$4:$4,"&gt;="&amp;BO$6,Model!$4:$4,"&lt;="&amp;BO$7))</f>
        <v>0</v>
      </c>
      <c r="BP36" s="5">
        <f ca="1">IF(BP$4="",0,SUMIFS(Model!390:390,Model!$4:$4,"&gt;="&amp;BP$6,Model!$4:$4,"&lt;="&amp;BP$7))</f>
        <v>0</v>
      </c>
      <c r="BQ36" s="5">
        <f ca="1">IF(BQ$4="",0,SUMIFS(Model!390:390,Model!$4:$4,"&gt;="&amp;BQ$6,Model!$4:$4,"&lt;="&amp;BQ$7))</f>
        <v>0</v>
      </c>
      <c r="BR36" s="5">
        <f ca="1">IF(BR$4="",0,SUMIFS(Model!390:390,Model!$4:$4,"&gt;="&amp;BR$6,Model!$4:$4,"&lt;="&amp;BR$7))</f>
        <v>0</v>
      </c>
      <c r="BS36" s="5">
        <f ca="1">IF(BS$4="",0,SUMIFS(Model!390:390,Model!$4:$4,"&gt;="&amp;BS$6,Model!$4:$4,"&lt;="&amp;BS$7))</f>
        <v>0</v>
      </c>
      <c r="BT36" s="5">
        <f ca="1">IF(BT$4="",0,SUMIFS(Model!390:390,Model!$4:$4,"&gt;="&amp;BT$6,Model!$4:$4,"&lt;="&amp;BT$7))</f>
        <v>0</v>
      </c>
      <c r="BU36" s="5">
        <f ca="1">IF(BU$4="",0,SUMIFS(Model!390:390,Model!$4:$4,"&gt;="&amp;BU$6,Model!$4:$4,"&lt;="&amp;BU$7))</f>
        <v>0</v>
      </c>
      <c r="BV36" s="5">
        <f ca="1">IF(BV$4="",0,SUMIFS(Model!390:390,Model!$4:$4,"&gt;="&amp;BV$6,Model!$4:$4,"&lt;="&amp;BV$7))</f>
        <v>0</v>
      </c>
      <c r="BW36" s="5">
        <f ca="1">IF(BW$4="",0,SUMIFS(Model!390:390,Model!$4:$4,"&gt;="&amp;BW$6,Model!$4:$4,"&lt;="&amp;BW$7))</f>
        <v>0</v>
      </c>
      <c r="BX36" s="5">
        <f ca="1">IF(BX$4="",0,SUMIFS(Model!390:390,Model!$4:$4,"&gt;="&amp;BX$6,Model!$4:$4,"&lt;="&amp;BX$7))</f>
        <v>0</v>
      </c>
      <c r="BY36" s="5">
        <f ca="1">IF(BY$4="",0,SUMIFS(Model!390:390,Model!$4:$4,"&gt;="&amp;BY$6,Model!$4:$4,"&lt;="&amp;BY$7))</f>
        <v>0</v>
      </c>
      <c r="BZ36" s="5">
        <f ca="1">IF(BZ$4="",0,SUMIFS(Model!390:390,Model!$4:$4,"&gt;="&amp;BZ$6,Model!$4:$4,"&lt;="&amp;BZ$7))</f>
        <v>0</v>
      </c>
      <c r="CA36" s="5">
        <f ca="1">IF(CA$4="",0,SUMIFS(Model!390:390,Model!$4:$4,"&gt;="&amp;CA$6,Model!$4:$4,"&lt;="&amp;CA$7))</f>
        <v>0</v>
      </c>
      <c r="CB36" s="5">
        <f ca="1">IF(CB$4="",0,SUMIFS(Model!390:390,Model!$4:$4,"&gt;="&amp;CB$6,Model!$4:$4,"&lt;="&amp;CB$7))</f>
        <v>0</v>
      </c>
      <c r="CC36" s="5">
        <f ca="1">IF(CC$4="",0,SUMIFS(Model!390:390,Model!$4:$4,"&gt;="&amp;CC$6,Model!$4:$4,"&lt;="&amp;CC$7))</f>
        <v>0</v>
      </c>
      <c r="CD36" s="5">
        <f ca="1">IF(CD$4="",0,SUMIFS(Model!390:390,Model!$4:$4,"&gt;="&amp;CD$6,Model!$4:$4,"&lt;="&amp;CD$7))</f>
        <v>0</v>
      </c>
      <c r="CE36" s="5">
        <f ca="1">IF(CE$4="",0,SUMIFS(Model!390:390,Model!$4:$4,"&gt;="&amp;CE$6,Model!$4:$4,"&lt;="&amp;CE$7))</f>
        <v>0</v>
      </c>
      <c r="CF36" s="5">
        <f ca="1">IF(CF$4="",0,SUMIFS(Model!390:390,Model!$4:$4,"&gt;="&amp;CF$6,Model!$4:$4,"&lt;="&amp;CF$7))</f>
        <v>0</v>
      </c>
    </row>
    <row r="37" spans="2:84" x14ac:dyDescent="0.3">
      <c r="B37" s="13">
        <f>ROW()</f>
        <v>37</v>
      </c>
      <c r="H37" s="1" t="str">
        <f>$H$36</f>
        <v>Оплата постоянных расходов</v>
      </c>
      <c r="I37" s="1" t="str">
        <f>Model!I272</f>
        <v>Аренда</v>
      </c>
      <c r="M37" s="53" t="s">
        <v>18</v>
      </c>
      <c r="U37" s="5">
        <f t="shared" ca="1" si="5"/>
        <v>19892272.5</v>
      </c>
      <c r="X37" s="5">
        <f ca="1">IF(X$4="",0,SUMIFS(Model!391:391,Model!$4:$4,"&gt;="&amp;X$6,Model!$4:$4,"&lt;="&amp;X$7))</f>
        <v>3600000</v>
      </c>
      <c r="Y37" s="5">
        <f ca="1">IF(Y$4="",0,SUMIFS(Model!391:391,Model!$4:$4,"&gt;="&amp;Y$6,Model!$4:$4,"&lt;="&amp;Y$7))</f>
        <v>3780000</v>
      </c>
      <c r="Z37" s="5">
        <f ca="1">IF(Z$4="",0,SUMIFS(Model!391:391,Model!$4:$4,"&gt;="&amp;Z$6,Model!$4:$4,"&lt;="&amp;Z$7))</f>
        <v>3969000</v>
      </c>
      <c r="AA37" s="5">
        <f ca="1">IF(AA$4="",0,SUMIFS(Model!391:391,Model!$4:$4,"&gt;="&amp;AA$6,Model!$4:$4,"&lt;="&amp;AA$7))</f>
        <v>4167450.0000000005</v>
      </c>
      <c r="AB37" s="5">
        <f ca="1">IF(AB$4="",0,SUMIFS(Model!391:391,Model!$4:$4,"&gt;="&amp;AB$6,Model!$4:$4,"&lt;="&amp;AB$7))</f>
        <v>4375822.5</v>
      </c>
      <c r="AC37" s="5">
        <f ca="1">IF(AC$4="",0,SUMIFS(Model!391:391,Model!$4:$4,"&gt;="&amp;AC$6,Model!$4:$4,"&lt;="&amp;AC$7))</f>
        <v>0</v>
      </c>
      <c r="AD37" s="5">
        <f ca="1">IF(AD$4="",0,SUMIFS(Model!391:391,Model!$4:$4,"&gt;="&amp;AD$6,Model!$4:$4,"&lt;="&amp;AD$7))</f>
        <v>0</v>
      </c>
      <c r="AE37" s="5">
        <f ca="1">IF(AE$4="",0,SUMIFS(Model!391:391,Model!$4:$4,"&gt;="&amp;AE$6,Model!$4:$4,"&lt;="&amp;AE$7))</f>
        <v>0</v>
      </c>
      <c r="AF37" s="5">
        <f ca="1">IF(AF$4="",0,SUMIFS(Model!391:391,Model!$4:$4,"&gt;="&amp;AF$6,Model!$4:$4,"&lt;="&amp;AF$7))</f>
        <v>0</v>
      </c>
      <c r="AG37" s="5">
        <f ca="1">IF(AG$4="",0,SUMIFS(Model!391:391,Model!$4:$4,"&gt;="&amp;AG$6,Model!$4:$4,"&lt;="&amp;AG$7))</f>
        <v>0</v>
      </c>
      <c r="AH37" s="5">
        <f ca="1">IF(AH$4="",0,SUMIFS(Model!391:391,Model!$4:$4,"&gt;="&amp;AH$6,Model!$4:$4,"&lt;="&amp;AH$7))</f>
        <v>0</v>
      </c>
      <c r="AI37" s="5">
        <f ca="1">IF(AI$4="",0,SUMIFS(Model!391:391,Model!$4:$4,"&gt;="&amp;AI$6,Model!$4:$4,"&lt;="&amp;AI$7))</f>
        <v>0</v>
      </c>
      <c r="AJ37" s="5">
        <f ca="1">IF(AJ$4="",0,SUMIFS(Model!391:391,Model!$4:$4,"&gt;="&amp;AJ$6,Model!$4:$4,"&lt;="&amp;AJ$7))</f>
        <v>0</v>
      </c>
      <c r="AK37" s="5">
        <f ca="1">IF(AK$4="",0,SUMIFS(Model!391:391,Model!$4:$4,"&gt;="&amp;AK$6,Model!$4:$4,"&lt;="&amp;AK$7))</f>
        <v>0</v>
      </c>
      <c r="AL37" s="5">
        <f ca="1">IF(AL$4="",0,SUMIFS(Model!391:391,Model!$4:$4,"&gt;="&amp;AL$6,Model!$4:$4,"&lt;="&amp;AL$7))</f>
        <v>0</v>
      </c>
      <c r="AM37" s="5">
        <f ca="1">IF(AM$4="",0,SUMIFS(Model!391:391,Model!$4:$4,"&gt;="&amp;AM$6,Model!$4:$4,"&lt;="&amp;AM$7))</f>
        <v>0</v>
      </c>
      <c r="AN37" s="5">
        <f ca="1">IF(AN$4="",0,SUMIFS(Model!391:391,Model!$4:$4,"&gt;="&amp;AN$6,Model!$4:$4,"&lt;="&amp;AN$7))</f>
        <v>0</v>
      </c>
      <c r="AO37" s="5">
        <f ca="1">IF(AO$4="",0,SUMIFS(Model!391:391,Model!$4:$4,"&gt;="&amp;AO$6,Model!$4:$4,"&lt;="&amp;AO$7))</f>
        <v>0</v>
      </c>
      <c r="AP37" s="5">
        <f ca="1">IF(AP$4="",0,SUMIFS(Model!391:391,Model!$4:$4,"&gt;="&amp;AP$6,Model!$4:$4,"&lt;="&amp;AP$7))</f>
        <v>0</v>
      </c>
      <c r="AQ37" s="5">
        <f ca="1">IF(AQ$4="",0,SUMIFS(Model!391:391,Model!$4:$4,"&gt;="&amp;AQ$6,Model!$4:$4,"&lt;="&amp;AQ$7))</f>
        <v>0</v>
      </c>
      <c r="AR37" s="5">
        <f ca="1">IF(AR$4="",0,SUMIFS(Model!391:391,Model!$4:$4,"&gt;="&amp;AR$6,Model!$4:$4,"&lt;="&amp;AR$7))</f>
        <v>0</v>
      </c>
      <c r="AS37" s="5">
        <f ca="1">IF(AS$4="",0,SUMIFS(Model!391:391,Model!$4:$4,"&gt;="&amp;AS$6,Model!$4:$4,"&lt;="&amp;AS$7))</f>
        <v>0</v>
      </c>
      <c r="AT37" s="5">
        <f ca="1">IF(AT$4="",0,SUMIFS(Model!391:391,Model!$4:$4,"&gt;="&amp;AT$6,Model!$4:$4,"&lt;="&amp;AT$7))</f>
        <v>0</v>
      </c>
      <c r="AU37" s="5">
        <f ca="1">IF(AU$4="",0,SUMIFS(Model!391:391,Model!$4:$4,"&gt;="&amp;AU$6,Model!$4:$4,"&lt;="&amp;AU$7))</f>
        <v>0</v>
      </c>
      <c r="AV37" s="5">
        <f ca="1">IF(AV$4="",0,SUMIFS(Model!391:391,Model!$4:$4,"&gt;="&amp;AV$6,Model!$4:$4,"&lt;="&amp;AV$7))</f>
        <v>0</v>
      </c>
      <c r="AW37" s="5">
        <f ca="1">IF(AW$4="",0,SUMIFS(Model!391:391,Model!$4:$4,"&gt;="&amp;AW$6,Model!$4:$4,"&lt;="&amp;AW$7))</f>
        <v>0</v>
      </c>
      <c r="AX37" s="5">
        <f ca="1">IF(AX$4="",0,SUMIFS(Model!391:391,Model!$4:$4,"&gt;="&amp;AX$6,Model!$4:$4,"&lt;="&amp;AX$7))</f>
        <v>0</v>
      </c>
      <c r="AY37" s="5">
        <f ca="1">IF(AY$4="",0,SUMIFS(Model!391:391,Model!$4:$4,"&gt;="&amp;AY$6,Model!$4:$4,"&lt;="&amp;AY$7))</f>
        <v>0</v>
      </c>
      <c r="AZ37" s="5">
        <f ca="1">IF(AZ$4="",0,SUMIFS(Model!391:391,Model!$4:$4,"&gt;="&amp;AZ$6,Model!$4:$4,"&lt;="&amp;AZ$7))</f>
        <v>0</v>
      </c>
      <c r="BA37" s="5">
        <f ca="1">IF(BA$4="",0,SUMIFS(Model!391:391,Model!$4:$4,"&gt;="&amp;BA$6,Model!$4:$4,"&lt;="&amp;BA$7))</f>
        <v>0</v>
      </c>
      <c r="BB37" s="5">
        <f ca="1">IF(BB$4="",0,SUMIFS(Model!391:391,Model!$4:$4,"&gt;="&amp;BB$6,Model!$4:$4,"&lt;="&amp;BB$7))</f>
        <v>0</v>
      </c>
      <c r="BC37" s="5">
        <f ca="1">IF(BC$4="",0,SUMIFS(Model!391:391,Model!$4:$4,"&gt;="&amp;BC$6,Model!$4:$4,"&lt;="&amp;BC$7))</f>
        <v>0</v>
      </c>
      <c r="BD37" s="5">
        <f ca="1">IF(BD$4="",0,SUMIFS(Model!391:391,Model!$4:$4,"&gt;="&amp;BD$6,Model!$4:$4,"&lt;="&amp;BD$7))</f>
        <v>0</v>
      </c>
      <c r="BE37" s="5">
        <f ca="1">IF(BE$4="",0,SUMIFS(Model!391:391,Model!$4:$4,"&gt;="&amp;BE$6,Model!$4:$4,"&lt;="&amp;BE$7))</f>
        <v>0</v>
      </c>
      <c r="BF37" s="5">
        <f ca="1">IF(BF$4="",0,SUMIFS(Model!391:391,Model!$4:$4,"&gt;="&amp;BF$6,Model!$4:$4,"&lt;="&amp;BF$7))</f>
        <v>0</v>
      </c>
      <c r="BG37" s="5">
        <f ca="1">IF(BG$4="",0,SUMIFS(Model!391:391,Model!$4:$4,"&gt;="&amp;BG$6,Model!$4:$4,"&lt;="&amp;BG$7))</f>
        <v>0</v>
      </c>
      <c r="BH37" s="5">
        <f ca="1">IF(BH$4="",0,SUMIFS(Model!391:391,Model!$4:$4,"&gt;="&amp;BH$6,Model!$4:$4,"&lt;="&amp;BH$7))</f>
        <v>0</v>
      </c>
      <c r="BI37" s="5">
        <f ca="1">IF(BI$4="",0,SUMIFS(Model!391:391,Model!$4:$4,"&gt;="&amp;BI$6,Model!$4:$4,"&lt;="&amp;BI$7))</f>
        <v>0</v>
      </c>
      <c r="BJ37" s="5">
        <f ca="1">IF(BJ$4="",0,SUMIFS(Model!391:391,Model!$4:$4,"&gt;="&amp;BJ$6,Model!$4:$4,"&lt;="&amp;BJ$7))</f>
        <v>0</v>
      </c>
      <c r="BK37" s="5">
        <f ca="1">IF(BK$4="",0,SUMIFS(Model!391:391,Model!$4:$4,"&gt;="&amp;BK$6,Model!$4:$4,"&lt;="&amp;BK$7))</f>
        <v>0</v>
      </c>
      <c r="BL37" s="5">
        <f ca="1">IF(BL$4="",0,SUMIFS(Model!391:391,Model!$4:$4,"&gt;="&amp;BL$6,Model!$4:$4,"&lt;="&amp;BL$7))</f>
        <v>0</v>
      </c>
      <c r="BM37" s="5">
        <f ca="1">IF(BM$4="",0,SUMIFS(Model!391:391,Model!$4:$4,"&gt;="&amp;BM$6,Model!$4:$4,"&lt;="&amp;BM$7))</f>
        <v>0</v>
      </c>
      <c r="BN37" s="5">
        <f ca="1">IF(BN$4="",0,SUMIFS(Model!391:391,Model!$4:$4,"&gt;="&amp;BN$6,Model!$4:$4,"&lt;="&amp;BN$7))</f>
        <v>0</v>
      </c>
      <c r="BO37" s="5">
        <f ca="1">IF(BO$4="",0,SUMIFS(Model!391:391,Model!$4:$4,"&gt;="&amp;BO$6,Model!$4:$4,"&lt;="&amp;BO$7))</f>
        <v>0</v>
      </c>
      <c r="BP37" s="5">
        <f ca="1">IF(BP$4="",0,SUMIFS(Model!391:391,Model!$4:$4,"&gt;="&amp;BP$6,Model!$4:$4,"&lt;="&amp;BP$7))</f>
        <v>0</v>
      </c>
      <c r="BQ37" s="5">
        <f ca="1">IF(BQ$4="",0,SUMIFS(Model!391:391,Model!$4:$4,"&gt;="&amp;BQ$6,Model!$4:$4,"&lt;="&amp;BQ$7))</f>
        <v>0</v>
      </c>
      <c r="BR37" s="5">
        <f ca="1">IF(BR$4="",0,SUMIFS(Model!391:391,Model!$4:$4,"&gt;="&amp;BR$6,Model!$4:$4,"&lt;="&amp;BR$7))</f>
        <v>0</v>
      </c>
      <c r="BS37" s="5">
        <f ca="1">IF(BS$4="",0,SUMIFS(Model!391:391,Model!$4:$4,"&gt;="&amp;BS$6,Model!$4:$4,"&lt;="&amp;BS$7))</f>
        <v>0</v>
      </c>
      <c r="BT37" s="5">
        <f ca="1">IF(BT$4="",0,SUMIFS(Model!391:391,Model!$4:$4,"&gt;="&amp;BT$6,Model!$4:$4,"&lt;="&amp;BT$7))</f>
        <v>0</v>
      </c>
      <c r="BU37" s="5">
        <f ca="1">IF(BU$4="",0,SUMIFS(Model!391:391,Model!$4:$4,"&gt;="&amp;BU$6,Model!$4:$4,"&lt;="&amp;BU$7))</f>
        <v>0</v>
      </c>
      <c r="BV37" s="5">
        <f ca="1">IF(BV$4="",0,SUMIFS(Model!391:391,Model!$4:$4,"&gt;="&amp;BV$6,Model!$4:$4,"&lt;="&amp;BV$7))</f>
        <v>0</v>
      </c>
      <c r="BW37" s="5">
        <f ca="1">IF(BW$4="",0,SUMIFS(Model!391:391,Model!$4:$4,"&gt;="&amp;BW$6,Model!$4:$4,"&lt;="&amp;BW$7))</f>
        <v>0</v>
      </c>
      <c r="BX37" s="5">
        <f ca="1">IF(BX$4="",0,SUMIFS(Model!391:391,Model!$4:$4,"&gt;="&amp;BX$6,Model!$4:$4,"&lt;="&amp;BX$7))</f>
        <v>0</v>
      </c>
      <c r="BY37" s="5">
        <f ca="1">IF(BY$4="",0,SUMIFS(Model!391:391,Model!$4:$4,"&gt;="&amp;BY$6,Model!$4:$4,"&lt;="&amp;BY$7))</f>
        <v>0</v>
      </c>
      <c r="BZ37" s="5">
        <f ca="1">IF(BZ$4="",0,SUMIFS(Model!391:391,Model!$4:$4,"&gt;="&amp;BZ$6,Model!$4:$4,"&lt;="&amp;BZ$7))</f>
        <v>0</v>
      </c>
      <c r="CA37" s="5">
        <f ca="1">IF(CA$4="",0,SUMIFS(Model!391:391,Model!$4:$4,"&gt;="&amp;CA$6,Model!$4:$4,"&lt;="&amp;CA$7))</f>
        <v>0</v>
      </c>
      <c r="CB37" s="5">
        <f ca="1">IF(CB$4="",0,SUMIFS(Model!391:391,Model!$4:$4,"&gt;="&amp;CB$6,Model!$4:$4,"&lt;="&amp;CB$7))</f>
        <v>0</v>
      </c>
      <c r="CC37" s="5">
        <f ca="1">IF(CC$4="",0,SUMIFS(Model!391:391,Model!$4:$4,"&gt;="&amp;CC$6,Model!$4:$4,"&lt;="&amp;CC$7))</f>
        <v>0</v>
      </c>
      <c r="CD37" s="5">
        <f ca="1">IF(CD$4="",0,SUMIFS(Model!391:391,Model!$4:$4,"&gt;="&amp;CD$6,Model!$4:$4,"&lt;="&amp;CD$7))</f>
        <v>0</v>
      </c>
      <c r="CE37" s="5">
        <f ca="1">IF(CE$4="",0,SUMIFS(Model!391:391,Model!$4:$4,"&gt;="&amp;CE$6,Model!$4:$4,"&lt;="&amp;CE$7))</f>
        <v>0</v>
      </c>
      <c r="CF37" s="5">
        <f ca="1">IF(CF$4="",0,SUMIFS(Model!391:391,Model!$4:$4,"&gt;="&amp;CF$6,Model!$4:$4,"&lt;="&amp;CF$7))</f>
        <v>0</v>
      </c>
    </row>
    <row r="38" spans="2:84" x14ac:dyDescent="0.3">
      <c r="B38" s="13">
        <f>ROW()</f>
        <v>38</v>
      </c>
      <c r="H38" s="1" t="str">
        <f>$H$36</f>
        <v>Оплата постоянных расходов</v>
      </c>
      <c r="I38" s="1" t="str">
        <f>Model!I275</f>
        <v>Связь и Интернет</v>
      </c>
      <c r="M38" s="53" t="s">
        <v>18</v>
      </c>
      <c r="U38" s="5">
        <f t="shared" ca="1" si="5"/>
        <v>663075.75</v>
      </c>
      <c r="X38" s="5">
        <f ca="1">IF(X$4="",0,SUMIFS(Model!394:394,Model!$4:$4,"&gt;="&amp;X$6,Model!$4:$4,"&lt;="&amp;X$7))</f>
        <v>120000</v>
      </c>
      <c r="Y38" s="5">
        <f ca="1">IF(Y$4="",0,SUMIFS(Model!394:394,Model!$4:$4,"&gt;="&amp;Y$6,Model!$4:$4,"&lt;="&amp;Y$7))</f>
        <v>126000</v>
      </c>
      <c r="Z38" s="5">
        <f ca="1">IF(Z$4="",0,SUMIFS(Model!394:394,Model!$4:$4,"&gt;="&amp;Z$6,Model!$4:$4,"&lt;="&amp;Z$7))</f>
        <v>132300</v>
      </c>
      <c r="AA38" s="5">
        <f ca="1">IF(AA$4="",0,SUMIFS(Model!394:394,Model!$4:$4,"&gt;="&amp;AA$6,Model!$4:$4,"&lt;="&amp;AA$7))</f>
        <v>138915.00000000003</v>
      </c>
      <c r="AB38" s="5">
        <f ca="1">IF(AB$4="",0,SUMIFS(Model!394:394,Model!$4:$4,"&gt;="&amp;AB$6,Model!$4:$4,"&lt;="&amp;AB$7))</f>
        <v>145860.75</v>
      </c>
      <c r="AC38" s="5">
        <f ca="1">IF(AC$4="",0,SUMIFS(Model!394:394,Model!$4:$4,"&gt;="&amp;AC$6,Model!$4:$4,"&lt;="&amp;AC$7))</f>
        <v>0</v>
      </c>
      <c r="AD38" s="5">
        <f ca="1">IF(AD$4="",0,SUMIFS(Model!394:394,Model!$4:$4,"&gt;="&amp;AD$6,Model!$4:$4,"&lt;="&amp;AD$7))</f>
        <v>0</v>
      </c>
      <c r="AE38" s="5">
        <f ca="1">IF(AE$4="",0,SUMIFS(Model!394:394,Model!$4:$4,"&gt;="&amp;AE$6,Model!$4:$4,"&lt;="&amp;AE$7))</f>
        <v>0</v>
      </c>
      <c r="AF38" s="5">
        <f ca="1">IF(AF$4="",0,SUMIFS(Model!394:394,Model!$4:$4,"&gt;="&amp;AF$6,Model!$4:$4,"&lt;="&amp;AF$7))</f>
        <v>0</v>
      </c>
      <c r="AG38" s="5">
        <f ca="1">IF(AG$4="",0,SUMIFS(Model!394:394,Model!$4:$4,"&gt;="&amp;AG$6,Model!$4:$4,"&lt;="&amp;AG$7))</f>
        <v>0</v>
      </c>
      <c r="AH38" s="5">
        <f ca="1">IF(AH$4="",0,SUMIFS(Model!394:394,Model!$4:$4,"&gt;="&amp;AH$6,Model!$4:$4,"&lt;="&amp;AH$7))</f>
        <v>0</v>
      </c>
      <c r="AI38" s="5">
        <f ca="1">IF(AI$4="",0,SUMIFS(Model!394:394,Model!$4:$4,"&gt;="&amp;AI$6,Model!$4:$4,"&lt;="&amp;AI$7))</f>
        <v>0</v>
      </c>
      <c r="AJ38" s="5">
        <f ca="1">IF(AJ$4="",0,SUMIFS(Model!394:394,Model!$4:$4,"&gt;="&amp;AJ$6,Model!$4:$4,"&lt;="&amp;AJ$7))</f>
        <v>0</v>
      </c>
      <c r="AK38" s="5">
        <f ca="1">IF(AK$4="",0,SUMIFS(Model!394:394,Model!$4:$4,"&gt;="&amp;AK$6,Model!$4:$4,"&lt;="&amp;AK$7))</f>
        <v>0</v>
      </c>
      <c r="AL38" s="5">
        <f ca="1">IF(AL$4="",0,SUMIFS(Model!394:394,Model!$4:$4,"&gt;="&amp;AL$6,Model!$4:$4,"&lt;="&amp;AL$7))</f>
        <v>0</v>
      </c>
      <c r="AM38" s="5">
        <f ca="1">IF(AM$4="",0,SUMIFS(Model!394:394,Model!$4:$4,"&gt;="&amp;AM$6,Model!$4:$4,"&lt;="&amp;AM$7))</f>
        <v>0</v>
      </c>
      <c r="AN38" s="5">
        <f ca="1">IF(AN$4="",0,SUMIFS(Model!394:394,Model!$4:$4,"&gt;="&amp;AN$6,Model!$4:$4,"&lt;="&amp;AN$7))</f>
        <v>0</v>
      </c>
      <c r="AO38" s="5">
        <f ca="1">IF(AO$4="",0,SUMIFS(Model!394:394,Model!$4:$4,"&gt;="&amp;AO$6,Model!$4:$4,"&lt;="&amp;AO$7))</f>
        <v>0</v>
      </c>
      <c r="AP38" s="5">
        <f ca="1">IF(AP$4="",0,SUMIFS(Model!394:394,Model!$4:$4,"&gt;="&amp;AP$6,Model!$4:$4,"&lt;="&amp;AP$7))</f>
        <v>0</v>
      </c>
      <c r="AQ38" s="5">
        <f ca="1">IF(AQ$4="",0,SUMIFS(Model!394:394,Model!$4:$4,"&gt;="&amp;AQ$6,Model!$4:$4,"&lt;="&amp;AQ$7))</f>
        <v>0</v>
      </c>
      <c r="AR38" s="5">
        <f ca="1">IF(AR$4="",0,SUMIFS(Model!394:394,Model!$4:$4,"&gt;="&amp;AR$6,Model!$4:$4,"&lt;="&amp;AR$7))</f>
        <v>0</v>
      </c>
      <c r="AS38" s="5">
        <f ca="1">IF(AS$4="",0,SUMIFS(Model!394:394,Model!$4:$4,"&gt;="&amp;AS$6,Model!$4:$4,"&lt;="&amp;AS$7))</f>
        <v>0</v>
      </c>
      <c r="AT38" s="5">
        <f ca="1">IF(AT$4="",0,SUMIFS(Model!394:394,Model!$4:$4,"&gt;="&amp;AT$6,Model!$4:$4,"&lt;="&amp;AT$7))</f>
        <v>0</v>
      </c>
      <c r="AU38" s="5">
        <f ca="1">IF(AU$4="",0,SUMIFS(Model!394:394,Model!$4:$4,"&gt;="&amp;AU$6,Model!$4:$4,"&lt;="&amp;AU$7))</f>
        <v>0</v>
      </c>
      <c r="AV38" s="5">
        <f ca="1">IF(AV$4="",0,SUMIFS(Model!394:394,Model!$4:$4,"&gt;="&amp;AV$6,Model!$4:$4,"&lt;="&amp;AV$7))</f>
        <v>0</v>
      </c>
      <c r="AW38" s="5">
        <f ca="1">IF(AW$4="",0,SUMIFS(Model!394:394,Model!$4:$4,"&gt;="&amp;AW$6,Model!$4:$4,"&lt;="&amp;AW$7))</f>
        <v>0</v>
      </c>
      <c r="AX38" s="5">
        <f ca="1">IF(AX$4="",0,SUMIFS(Model!394:394,Model!$4:$4,"&gt;="&amp;AX$6,Model!$4:$4,"&lt;="&amp;AX$7))</f>
        <v>0</v>
      </c>
      <c r="AY38" s="5">
        <f ca="1">IF(AY$4="",0,SUMIFS(Model!394:394,Model!$4:$4,"&gt;="&amp;AY$6,Model!$4:$4,"&lt;="&amp;AY$7))</f>
        <v>0</v>
      </c>
      <c r="AZ38" s="5">
        <f ca="1">IF(AZ$4="",0,SUMIFS(Model!394:394,Model!$4:$4,"&gt;="&amp;AZ$6,Model!$4:$4,"&lt;="&amp;AZ$7))</f>
        <v>0</v>
      </c>
      <c r="BA38" s="5">
        <f ca="1">IF(BA$4="",0,SUMIFS(Model!394:394,Model!$4:$4,"&gt;="&amp;BA$6,Model!$4:$4,"&lt;="&amp;BA$7))</f>
        <v>0</v>
      </c>
      <c r="BB38" s="5">
        <f ca="1">IF(BB$4="",0,SUMIFS(Model!394:394,Model!$4:$4,"&gt;="&amp;BB$6,Model!$4:$4,"&lt;="&amp;BB$7))</f>
        <v>0</v>
      </c>
      <c r="BC38" s="5">
        <f ca="1">IF(BC$4="",0,SUMIFS(Model!394:394,Model!$4:$4,"&gt;="&amp;BC$6,Model!$4:$4,"&lt;="&amp;BC$7))</f>
        <v>0</v>
      </c>
      <c r="BD38" s="5">
        <f ca="1">IF(BD$4="",0,SUMIFS(Model!394:394,Model!$4:$4,"&gt;="&amp;BD$6,Model!$4:$4,"&lt;="&amp;BD$7))</f>
        <v>0</v>
      </c>
      <c r="BE38" s="5">
        <f ca="1">IF(BE$4="",0,SUMIFS(Model!394:394,Model!$4:$4,"&gt;="&amp;BE$6,Model!$4:$4,"&lt;="&amp;BE$7))</f>
        <v>0</v>
      </c>
      <c r="BF38" s="5">
        <f ca="1">IF(BF$4="",0,SUMIFS(Model!394:394,Model!$4:$4,"&gt;="&amp;BF$6,Model!$4:$4,"&lt;="&amp;BF$7))</f>
        <v>0</v>
      </c>
      <c r="BG38" s="5">
        <f ca="1">IF(BG$4="",0,SUMIFS(Model!394:394,Model!$4:$4,"&gt;="&amp;BG$6,Model!$4:$4,"&lt;="&amp;BG$7))</f>
        <v>0</v>
      </c>
      <c r="BH38" s="5">
        <f ca="1">IF(BH$4="",0,SUMIFS(Model!394:394,Model!$4:$4,"&gt;="&amp;BH$6,Model!$4:$4,"&lt;="&amp;BH$7))</f>
        <v>0</v>
      </c>
      <c r="BI38" s="5">
        <f ca="1">IF(BI$4="",0,SUMIFS(Model!394:394,Model!$4:$4,"&gt;="&amp;BI$6,Model!$4:$4,"&lt;="&amp;BI$7))</f>
        <v>0</v>
      </c>
      <c r="BJ38" s="5">
        <f ca="1">IF(BJ$4="",0,SUMIFS(Model!394:394,Model!$4:$4,"&gt;="&amp;BJ$6,Model!$4:$4,"&lt;="&amp;BJ$7))</f>
        <v>0</v>
      </c>
      <c r="BK38" s="5">
        <f ca="1">IF(BK$4="",0,SUMIFS(Model!394:394,Model!$4:$4,"&gt;="&amp;BK$6,Model!$4:$4,"&lt;="&amp;BK$7))</f>
        <v>0</v>
      </c>
      <c r="BL38" s="5">
        <f ca="1">IF(BL$4="",0,SUMIFS(Model!394:394,Model!$4:$4,"&gt;="&amp;BL$6,Model!$4:$4,"&lt;="&amp;BL$7))</f>
        <v>0</v>
      </c>
      <c r="BM38" s="5">
        <f ca="1">IF(BM$4="",0,SUMIFS(Model!394:394,Model!$4:$4,"&gt;="&amp;BM$6,Model!$4:$4,"&lt;="&amp;BM$7))</f>
        <v>0</v>
      </c>
      <c r="BN38" s="5">
        <f ca="1">IF(BN$4="",0,SUMIFS(Model!394:394,Model!$4:$4,"&gt;="&amp;BN$6,Model!$4:$4,"&lt;="&amp;BN$7))</f>
        <v>0</v>
      </c>
      <c r="BO38" s="5">
        <f ca="1">IF(BO$4="",0,SUMIFS(Model!394:394,Model!$4:$4,"&gt;="&amp;BO$6,Model!$4:$4,"&lt;="&amp;BO$7))</f>
        <v>0</v>
      </c>
      <c r="BP38" s="5">
        <f ca="1">IF(BP$4="",0,SUMIFS(Model!394:394,Model!$4:$4,"&gt;="&amp;BP$6,Model!$4:$4,"&lt;="&amp;BP$7))</f>
        <v>0</v>
      </c>
      <c r="BQ38" s="5">
        <f ca="1">IF(BQ$4="",0,SUMIFS(Model!394:394,Model!$4:$4,"&gt;="&amp;BQ$6,Model!$4:$4,"&lt;="&amp;BQ$7))</f>
        <v>0</v>
      </c>
      <c r="BR38" s="5">
        <f ca="1">IF(BR$4="",0,SUMIFS(Model!394:394,Model!$4:$4,"&gt;="&amp;BR$6,Model!$4:$4,"&lt;="&amp;BR$7))</f>
        <v>0</v>
      </c>
      <c r="BS38" s="5">
        <f ca="1">IF(BS$4="",0,SUMIFS(Model!394:394,Model!$4:$4,"&gt;="&amp;BS$6,Model!$4:$4,"&lt;="&amp;BS$7))</f>
        <v>0</v>
      </c>
      <c r="BT38" s="5">
        <f ca="1">IF(BT$4="",0,SUMIFS(Model!394:394,Model!$4:$4,"&gt;="&amp;BT$6,Model!$4:$4,"&lt;="&amp;BT$7))</f>
        <v>0</v>
      </c>
      <c r="BU38" s="5">
        <f ca="1">IF(BU$4="",0,SUMIFS(Model!394:394,Model!$4:$4,"&gt;="&amp;BU$6,Model!$4:$4,"&lt;="&amp;BU$7))</f>
        <v>0</v>
      </c>
      <c r="BV38" s="5">
        <f ca="1">IF(BV$4="",0,SUMIFS(Model!394:394,Model!$4:$4,"&gt;="&amp;BV$6,Model!$4:$4,"&lt;="&amp;BV$7))</f>
        <v>0</v>
      </c>
      <c r="BW38" s="5">
        <f ca="1">IF(BW$4="",0,SUMIFS(Model!394:394,Model!$4:$4,"&gt;="&amp;BW$6,Model!$4:$4,"&lt;="&amp;BW$7))</f>
        <v>0</v>
      </c>
      <c r="BX38" s="5">
        <f ca="1">IF(BX$4="",0,SUMIFS(Model!394:394,Model!$4:$4,"&gt;="&amp;BX$6,Model!$4:$4,"&lt;="&amp;BX$7))</f>
        <v>0</v>
      </c>
      <c r="BY38" s="5">
        <f ca="1">IF(BY$4="",0,SUMIFS(Model!394:394,Model!$4:$4,"&gt;="&amp;BY$6,Model!$4:$4,"&lt;="&amp;BY$7))</f>
        <v>0</v>
      </c>
      <c r="BZ38" s="5">
        <f ca="1">IF(BZ$4="",0,SUMIFS(Model!394:394,Model!$4:$4,"&gt;="&amp;BZ$6,Model!$4:$4,"&lt;="&amp;BZ$7))</f>
        <v>0</v>
      </c>
      <c r="CA38" s="5">
        <f ca="1">IF(CA$4="",0,SUMIFS(Model!394:394,Model!$4:$4,"&gt;="&amp;CA$6,Model!$4:$4,"&lt;="&amp;CA$7))</f>
        <v>0</v>
      </c>
      <c r="CB38" s="5">
        <f ca="1">IF(CB$4="",0,SUMIFS(Model!394:394,Model!$4:$4,"&gt;="&amp;CB$6,Model!$4:$4,"&lt;="&amp;CB$7))</f>
        <v>0</v>
      </c>
      <c r="CC38" s="5">
        <f ca="1">IF(CC$4="",0,SUMIFS(Model!394:394,Model!$4:$4,"&gt;="&amp;CC$6,Model!$4:$4,"&lt;="&amp;CC$7))</f>
        <v>0</v>
      </c>
      <c r="CD38" s="5">
        <f ca="1">IF(CD$4="",0,SUMIFS(Model!394:394,Model!$4:$4,"&gt;="&amp;CD$6,Model!$4:$4,"&lt;="&amp;CD$7))</f>
        <v>0</v>
      </c>
      <c r="CE38" s="5">
        <f ca="1">IF(CE$4="",0,SUMIFS(Model!394:394,Model!$4:$4,"&gt;="&amp;CE$6,Model!$4:$4,"&lt;="&amp;CE$7))</f>
        <v>0</v>
      </c>
      <c r="CF38" s="5">
        <f ca="1">IF(CF$4="",0,SUMIFS(Model!394:394,Model!$4:$4,"&gt;="&amp;CF$6,Model!$4:$4,"&lt;="&amp;CF$7))</f>
        <v>0</v>
      </c>
    </row>
    <row r="39" spans="2:84" x14ac:dyDescent="0.3">
      <c r="B39" s="13">
        <f>ROW()</f>
        <v>39</v>
      </c>
      <c r="H39" s="1" t="str">
        <f>$H$36</f>
        <v>Оплата постоянных расходов</v>
      </c>
      <c r="I39" s="1" t="str">
        <f>Model!I278</f>
        <v>Банковские расходы</v>
      </c>
      <c r="M39" s="53" t="s">
        <v>18</v>
      </c>
      <c r="U39" s="5">
        <f t="shared" ca="1" si="5"/>
        <v>392313.1875</v>
      </c>
      <c r="X39" s="5">
        <f ca="1">IF(X$4="",0,SUMIFS(Model!397:397,Model!$4:$4,"&gt;="&amp;X$6,Model!$4:$4,"&lt;="&amp;X$7))</f>
        <v>60000</v>
      </c>
      <c r="Y39" s="5">
        <f ca="1">IF(Y$4="",0,SUMIFS(Model!397:397,Model!$4:$4,"&gt;="&amp;Y$6,Model!$4:$4,"&lt;="&amp;Y$7))</f>
        <v>63000</v>
      </c>
      <c r="Z39" s="5">
        <f ca="1">IF(Z$4="",0,SUMIFS(Model!397:397,Model!$4:$4,"&gt;="&amp;Z$6,Model!$4:$4,"&lt;="&amp;Z$7))</f>
        <v>66150</v>
      </c>
      <c r="AA39" s="5">
        <f ca="1">IF(AA$4="",0,SUMIFS(Model!397:397,Model!$4:$4,"&gt;="&amp;AA$6,Model!$4:$4,"&lt;="&amp;AA$7))</f>
        <v>69457.500000000015</v>
      </c>
      <c r="AB39" s="5">
        <f ca="1">IF(AB$4="",0,SUMIFS(Model!397:397,Model!$4:$4,"&gt;="&amp;AB$6,Model!$4:$4,"&lt;="&amp;AB$7))</f>
        <v>133705.6875</v>
      </c>
      <c r="AC39" s="5">
        <f ca="1">IF(AC$4="",0,SUMIFS(Model!397:397,Model!$4:$4,"&gt;="&amp;AC$6,Model!$4:$4,"&lt;="&amp;AC$7))</f>
        <v>0</v>
      </c>
      <c r="AD39" s="5">
        <f ca="1">IF(AD$4="",0,SUMIFS(Model!397:397,Model!$4:$4,"&gt;="&amp;AD$6,Model!$4:$4,"&lt;="&amp;AD$7))</f>
        <v>0</v>
      </c>
      <c r="AE39" s="5">
        <f ca="1">IF(AE$4="",0,SUMIFS(Model!397:397,Model!$4:$4,"&gt;="&amp;AE$6,Model!$4:$4,"&lt;="&amp;AE$7))</f>
        <v>0</v>
      </c>
      <c r="AF39" s="5">
        <f ca="1">IF(AF$4="",0,SUMIFS(Model!397:397,Model!$4:$4,"&gt;="&amp;AF$6,Model!$4:$4,"&lt;="&amp;AF$7))</f>
        <v>0</v>
      </c>
      <c r="AG39" s="5">
        <f ca="1">IF(AG$4="",0,SUMIFS(Model!397:397,Model!$4:$4,"&gt;="&amp;AG$6,Model!$4:$4,"&lt;="&amp;AG$7))</f>
        <v>0</v>
      </c>
      <c r="AH39" s="5">
        <f ca="1">IF(AH$4="",0,SUMIFS(Model!397:397,Model!$4:$4,"&gt;="&amp;AH$6,Model!$4:$4,"&lt;="&amp;AH$7))</f>
        <v>0</v>
      </c>
      <c r="AI39" s="5">
        <f ca="1">IF(AI$4="",0,SUMIFS(Model!397:397,Model!$4:$4,"&gt;="&amp;AI$6,Model!$4:$4,"&lt;="&amp;AI$7))</f>
        <v>0</v>
      </c>
      <c r="AJ39" s="5">
        <f ca="1">IF(AJ$4="",0,SUMIFS(Model!397:397,Model!$4:$4,"&gt;="&amp;AJ$6,Model!$4:$4,"&lt;="&amp;AJ$7))</f>
        <v>0</v>
      </c>
      <c r="AK39" s="5">
        <f ca="1">IF(AK$4="",0,SUMIFS(Model!397:397,Model!$4:$4,"&gt;="&amp;AK$6,Model!$4:$4,"&lt;="&amp;AK$7))</f>
        <v>0</v>
      </c>
      <c r="AL39" s="5">
        <f ca="1">IF(AL$4="",0,SUMIFS(Model!397:397,Model!$4:$4,"&gt;="&amp;AL$6,Model!$4:$4,"&lt;="&amp;AL$7))</f>
        <v>0</v>
      </c>
      <c r="AM39" s="5">
        <f ca="1">IF(AM$4="",0,SUMIFS(Model!397:397,Model!$4:$4,"&gt;="&amp;AM$6,Model!$4:$4,"&lt;="&amp;AM$7))</f>
        <v>0</v>
      </c>
      <c r="AN39" s="5">
        <f ca="1">IF(AN$4="",0,SUMIFS(Model!397:397,Model!$4:$4,"&gt;="&amp;AN$6,Model!$4:$4,"&lt;="&amp;AN$7))</f>
        <v>0</v>
      </c>
      <c r="AO39" s="5">
        <f ca="1">IF(AO$4="",0,SUMIFS(Model!397:397,Model!$4:$4,"&gt;="&amp;AO$6,Model!$4:$4,"&lt;="&amp;AO$7))</f>
        <v>0</v>
      </c>
      <c r="AP39" s="5">
        <f ca="1">IF(AP$4="",0,SUMIFS(Model!397:397,Model!$4:$4,"&gt;="&amp;AP$6,Model!$4:$4,"&lt;="&amp;AP$7))</f>
        <v>0</v>
      </c>
      <c r="AQ39" s="5">
        <f ca="1">IF(AQ$4="",0,SUMIFS(Model!397:397,Model!$4:$4,"&gt;="&amp;AQ$6,Model!$4:$4,"&lt;="&amp;AQ$7))</f>
        <v>0</v>
      </c>
      <c r="AR39" s="5">
        <f ca="1">IF(AR$4="",0,SUMIFS(Model!397:397,Model!$4:$4,"&gt;="&amp;AR$6,Model!$4:$4,"&lt;="&amp;AR$7))</f>
        <v>0</v>
      </c>
      <c r="AS39" s="5">
        <f ca="1">IF(AS$4="",0,SUMIFS(Model!397:397,Model!$4:$4,"&gt;="&amp;AS$6,Model!$4:$4,"&lt;="&amp;AS$7))</f>
        <v>0</v>
      </c>
      <c r="AT39" s="5">
        <f ca="1">IF(AT$4="",0,SUMIFS(Model!397:397,Model!$4:$4,"&gt;="&amp;AT$6,Model!$4:$4,"&lt;="&amp;AT$7))</f>
        <v>0</v>
      </c>
      <c r="AU39" s="5">
        <f ca="1">IF(AU$4="",0,SUMIFS(Model!397:397,Model!$4:$4,"&gt;="&amp;AU$6,Model!$4:$4,"&lt;="&amp;AU$7))</f>
        <v>0</v>
      </c>
      <c r="AV39" s="5">
        <f ca="1">IF(AV$4="",0,SUMIFS(Model!397:397,Model!$4:$4,"&gt;="&amp;AV$6,Model!$4:$4,"&lt;="&amp;AV$7))</f>
        <v>0</v>
      </c>
      <c r="AW39" s="5">
        <f ca="1">IF(AW$4="",0,SUMIFS(Model!397:397,Model!$4:$4,"&gt;="&amp;AW$6,Model!$4:$4,"&lt;="&amp;AW$7))</f>
        <v>0</v>
      </c>
      <c r="AX39" s="5">
        <f ca="1">IF(AX$4="",0,SUMIFS(Model!397:397,Model!$4:$4,"&gt;="&amp;AX$6,Model!$4:$4,"&lt;="&amp;AX$7))</f>
        <v>0</v>
      </c>
      <c r="AY39" s="5">
        <f ca="1">IF(AY$4="",0,SUMIFS(Model!397:397,Model!$4:$4,"&gt;="&amp;AY$6,Model!$4:$4,"&lt;="&amp;AY$7))</f>
        <v>0</v>
      </c>
      <c r="AZ39" s="5">
        <f ca="1">IF(AZ$4="",0,SUMIFS(Model!397:397,Model!$4:$4,"&gt;="&amp;AZ$6,Model!$4:$4,"&lt;="&amp;AZ$7))</f>
        <v>0</v>
      </c>
      <c r="BA39" s="5">
        <f ca="1">IF(BA$4="",0,SUMIFS(Model!397:397,Model!$4:$4,"&gt;="&amp;BA$6,Model!$4:$4,"&lt;="&amp;BA$7))</f>
        <v>0</v>
      </c>
      <c r="BB39" s="5">
        <f ca="1">IF(BB$4="",0,SUMIFS(Model!397:397,Model!$4:$4,"&gt;="&amp;BB$6,Model!$4:$4,"&lt;="&amp;BB$7))</f>
        <v>0</v>
      </c>
      <c r="BC39" s="5">
        <f ca="1">IF(BC$4="",0,SUMIFS(Model!397:397,Model!$4:$4,"&gt;="&amp;BC$6,Model!$4:$4,"&lt;="&amp;BC$7))</f>
        <v>0</v>
      </c>
      <c r="BD39" s="5">
        <f ca="1">IF(BD$4="",0,SUMIFS(Model!397:397,Model!$4:$4,"&gt;="&amp;BD$6,Model!$4:$4,"&lt;="&amp;BD$7))</f>
        <v>0</v>
      </c>
      <c r="BE39" s="5">
        <f ca="1">IF(BE$4="",0,SUMIFS(Model!397:397,Model!$4:$4,"&gt;="&amp;BE$6,Model!$4:$4,"&lt;="&amp;BE$7))</f>
        <v>0</v>
      </c>
      <c r="BF39" s="5">
        <f ca="1">IF(BF$4="",0,SUMIFS(Model!397:397,Model!$4:$4,"&gt;="&amp;BF$6,Model!$4:$4,"&lt;="&amp;BF$7))</f>
        <v>0</v>
      </c>
      <c r="BG39" s="5">
        <f ca="1">IF(BG$4="",0,SUMIFS(Model!397:397,Model!$4:$4,"&gt;="&amp;BG$6,Model!$4:$4,"&lt;="&amp;BG$7))</f>
        <v>0</v>
      </c>
      <c r="BH39" s="5">
        <f ca="1">IF(BH$4="",0,SUMIFS(Model!397:397,Model!$4:$4,"&gt;="&amp;BH$6,Model!$4:$4,"&lt;="&amp;BH$7))</f>
        <v>0</v>
      </c>
      <c r="BI39" s="5">
        <f ca="1">IF(BI$4="",0,SUMIFS(Model!397:397,Model!$4:$4,"&gt;="&amp;BI$6,Model!$4:$4,"&lt;="&amp;BI$7))</f>
        <v>0</v>
      </c>
      <c r="BJ39" s="5">
        <f ca="1">IF(BJ$4="",0,SUMIFS(Model!397:397,Model!$4:$4,"&gt;="&amp;BJ$6,Model!$4:$4,"&lt;="&amp;BJ$7))</f>
        <v>0</v>
      </c>
      <c r="BK39" s="5">
        <f ca="1">IF(BK$4="",0,SUMIFS(Model!397:397,Model!$4:$4,"&gt;="&amp;BK$6,Model!$4:$4,"&lt;="&amp;BK$7))</f>
        <v>0</v>
      </c>
      <c r="BL39" s="5">
        <f ca="1">IF(BL$4="",0,SUMIFS(Model!397:397,Model!$4:$4,"&gt;="&amp;BL$6,Model!$4:$4,"&lt;="&amp;BL$7))</f>
        <v>0</v>
      </c>
      <c r="BM39" s="5">
        <f ca="1">IF(BM$4="",0,SUMIFS(Model!397:397,Model!$4:$4,"&gt;="&amp;BM$6,Model!$4:$4,"&lt;="&amp;BM$7))</f>
        <v>0</v>
      </c>
      <c r="BN39" s="5">
        <f ca="1">IF(BN$4="",0,SUMIFS(Model!397:397,Model!$4:$4,"&gt;="&amp;BN$6,Model!$4:$4,"&lt;="&amp;BN$7))</f>
        <v>0</v>
      </c>
      <c r="BO39" s="5">
        <f ca="1">IF(BO$4="",0,SUMIFS(Model!397:397,Model!$4:$4,"&gt;="&amp;BO$6,Model!$4:$4,"&lt;="&amp;BO$7))</f>
        <v>0</v>
      </c>
      <c r="BP39" s="5">
        <f ca="1">IF(BP$4="",0,SUMIFS(Model!397:397,Model!$4:$4,"&gt;="&amp;BP$6,Model!$4:$4,"&lt;="&amp;BP$7))</f>
        <v>0</v>
      </c>
      <c r="BQ39" s="5">
        <f ca="1">IF(BQ$4="",0,SUMIFS(Model!397:397,Model!$4:$4,"&gt;="&amp;BQ$6,Model!$4:$4,"&lt;="&amp;BQ$7))</f>
        <v>0</v>
      </c>
      <c r="BR39" s="5">
        <f ca="1">IF(BR$4="",0,SUMIFS(Model!397:397,Model!$4:$4,"&gt;="&amp;BR$6,Model!$4:$4,"&lt;="&amp;BR$7))</f>
        <v>0</v>
      </c>
      <c r="BS39" s="5">
        <f ca="1">IF(BS$4="",0,SUMIFS(Model!397:397,Model!$4:$4,"&gt;="&amp;BS$6,Model!$4:$4,"&lt;="&amp;BS$7))</f>
        <v>0</v>
      </c>
      <c r="BT39" s="5">
        <f ca="1">IF(BT$4="",0,SUMIFS(Model!397:397,Model!$4:$4,"&gt;="&amp;BT$6,Model!$4:$4,"&lt;="&amp;BT$7))</f>
        <v>0</v>
      </c>
      <c r="BU39" s="5">
        <f ca="1">IF(BU$4="",0,SUMIFS(Model!397:397,Model!$4:$4,"&gt;="&amp;BU$6,Model!$4:$4,"&lt;="&amp;BU$7))</f>
        <v>0</v>
      </c>
      <c r="BV39" s="5">
        <f ca="1">IF(BV$4="",0,SUMIFS(Model!397:397,Model!$4:$4,"&gt;="&amp;BV$6,Model!$4:$4,"&lt;="&amp;BV$7))</f>
        <v>0</v>
      </c>
      <c r="BW39" s="5">
        <f ca="1">IF(BW$4="",0,SUMIFS(Model!397:397,Model!$4:$4,"&gt;="&amp;BW$6,Model!$4:$4,"&lt;="&amp;BW$7))</f>
        <v>0</v>
      </c>
      <c r="BX39" s="5">
        <f ca="1">IF(BX$4="",0,SUMIFS(Model!397:397,Model!$4:$4,"&gt;="&amp;BX$6,Model!$4:$4,"&lt;="&amp;BX$7))</f>
        <v>0</v>
      </c>
      <c r="BY39" s="5">
        <f ca="1">IF(BY$4="",0,SUMIFS(Model!397:397,Model!$4:$4,"&gt;="&amp;BY$6,Model!$4:$4,"&lt;="&amp;BY$7))</f>
        <v>0</v>
      </c>
      <c r="BZ39" s="5">
        <f ca="1">IF(BZ$4="",0,SUMIFS(Model!397:397,Model!$4:$4,"&gt;="&amp;BZ$6,Model!$4:$4,"&lt;="&amp;BZ$7))</f>
        <v>0</v>
      </c>
      <c r="CA39" s="5">
        <f ca="1">IF(CA$4="",0,SUMIFS(Model!397:397,Model!$4:$4,"&gt;="&amp;CA$6,Model!$4:$4,"&lt;="&amp;CA$7))</f>
        <v>0</v>
      </c>
      <c r="CB39" s="5">
        <f ca="1">IF(CB$4="",0,SUMIFS(Model!397:397,Model!$4:$4,"&gt;="&amp;CB$6,Model!$4:$4,"&lt;="&amp;CB$7))</f>
        <v>0</v>
      </c>
      <c r="CC39" s="5">
        <f ca="1">IF(CC$4="",0,SUMIFS(Model!397:397,Model!$4:$4,"&gt;="&amp;CC$6,Model!$4:$4,"&lt;="&amp;CC$7))</f>
        <v>0</v>
      </c>
      <c r="CD39" s="5">
        <f ca="1">IF(CD$4="",0,SUMIFS(Model!397:397,Model!$4:$4,"&gt;="&amp;CD$6,Model!$4:$4,"&lt;="&amp;CD$7))</f>
        <v>0</v>
      </c>
      <c r="CE39" s="5">
        <f ca="1">IF(CE$4="",0,SUMIFS(Model!397:397,Model!$4:$4,"&gt;="&amp;CE$6,Model!$4:$4,"&lt;="&amp;CE$7))</f>
        <v>0</v>
      </c>
      <c r="CF39" s="5">
        <f ca="1">IF(CF$4="",0,SUMIFS(Model!397:397,Model!$4:$4,"&gt;="&amp;CF$6,Model!$4:$4,"&lt;="&amp;CF$7))</f>
        <v>0</v>
      </c>
    </row>
    <row r="40" spans="2:84" x14ac:dyDescent="0.3">
      <c r="B40" s="13">
        <f>ROW()</f>
        <v>40</v>
      </c>
      <c r="H40" s="1" t="str">
        <f>$H$36</f>
        <v>Оплата постоянных расходов</v>
      </c>
      <c r="I40" s="1" t="str">
        <f>Model!I281</f>
        <v>Аутсорсинг</v>
      </c>
      <c r="M40" s="53" t="s">
        <v>18</v>
      </c>
      <c r="U40" s="5">
        <f t="shared" ca="1" si="5"/>
        <v>1326151.5</v>
      </c>
      <c r="X40" s="5">
        <f ca="1">IF(X$4="",0,SUMIFS(Model!400:400,Model!$4:$4,"&gt;="&amp;X$6,Model!$4:$4,"&lt;="&amp;X$7))</f>
        <v>240000</v>
      </c>
      <c r="Y40" s="5">
        <f ca="1">IF(Y$4="",0,SUMIFS(Model!400:400,Model!$4:$4,"&gt;="&amp;Y$6,Model!$4:$4,"&lt;="&amp;Y$7))</f>
        <v>252000</v>
      </c>
      <c r="Z40" s="5">
        <f ca="1">IF(Z$4="",0,SUMIFS(Model!400:400,Model!$4:$4,"&gt;="&amp;Z$6,Model!$4:$4,"&lt;="&amp;Z$7))</f>
        <v>264600</v>
      </c>
      <c r="AA40" s="5">
        <f ca="1">IF(AA$4="",0,SUMIFS(Model!400:400,Model!$4:$4,"&gt;="&amp;AA$6,Model!$4:$4,"&lt;="&amp;AA$7))</f>
        <v>277830.00000000006</v>
      </c>
      <c r="AB40" s="5">
        <f ca="1">IF(AB$4="",0,SUMIFS(Model!400:400,Model!$4:$4,"&gt;="&amp;AB$6,Model!$4:$4,"&lt;="&amp;AB$7))</f>
        <v>291721.5</v>
      </c>
      <c r="AC40" s="5">
        <f ca="1">IF(AC$4="",0,SUMIFS(Model!400:400,Model!$4:$4,"&gt;="&amp;AC$6,Model!$4:$4,"&lt;="&amp;AC$7))</f>
        <v>0</v>
      </c>
      <c r="AD40" s="5">
        <f ca="1">IF(AD$4="",0,SUMIFS(Model!400:400,Model!$4:$4,"&gt;="&amp;AD$6,Model!$4:$4,"&lt;="&amp;AD$7))</f>
        <v>0</v>
      </c>
      <c r="AE40" s="5">
        <f ca="1">IF(AE$4="",0,SUMIFS(Model!400:400,Model!$4:$4,"&gt;="&amp;AE$6,Model!$4:$4,"&lt;="&amp;AE$7))</f>
        <v>0</v>
      </c>
      <c r="AF40" s="5">
        <f ca="1">IF(AF$4="",0,SUMIFS(Model!400:400,Model!$4:$4,"&gt;="&amp;AF$6,Model!$4:$4,"&lt;="&amp;AF$7))</f>
        <v>0</v>
      </c>
      <c r="AG40" s="5">
        <f ca="1">IF(AG$4="",0,SUMIFS(Model!400:400,Model!$4:$4,"&gt;="&amp;AG$6,Model!$4:$4,"&lt;="&amp;AG$7))</f>
        <v>0</v>
      </c>
      <c r="AH40" s="5">
        <f ca="1">IF(AH$4="",0,SUMIFS(Model!400:400,Model!$4:$4,"&gt;="&amp;AH$6,Model!$4:$4,"&lt;="&amp;AH$7))</f>
        <v>0</v>
      </c>
      <c r="AI40" s="5">
        <f ca="1">IF(AI$4="",0,SUMIFS(Model!400:400,Model!$4:$4,"&gt;="&amp;AI$6,Model!$4:$4,"&lt;="&amp;AI$7))</f>
        <v>0</v>
      </c>
      <c r="AJ40" s="5">
        <f ca="1">IF(AJ$4="",0,SUMIFS(Model!400:400,Model!$4:$4,"&gt;="&amp;AJ$6,Model!$4:$4,"&lt;="&amp;AJ$7))</f>
        <v>0</v>
      </c>
      <c r="AK40" s="5">
        <f ca="1">IF(AK$4="",0,SUMIFS(Model!400:400,Model!$4:$4,"&gt;="&amp;AK$6,Model!$4:$4,"&lt;="&amp;AK$7))</f>
        <v>0</v>
      </c>
      <c r="AL40" s="5">
        <f ca="1">IF(AL$4="",0,SUMIFS(Model!400:400,Model!$4:$4,"&gt;="&amp;AL$6,Model!$4:$4,"&lt;="&amp;AL$7))</f>
        <v>0</v>
      </c>
      <c r="AM40" s="5">
        <f ca="1">IF(AM$4="",0,SUMIFS(Model!400:400,Model!$4:$4,"&gt;="&amp;AM$6,Model!$4:$4,"&lt;="&amp;AM$7))</f>
        <v>0</v>
      </c>
      <c r="AN40" s="5">
        <f ca="1">IF(AN$4="",0,SUMIFS(Model!400:400,Model!$4:$4,"&gt;="&amp;AN$6,Model!$4:$4,"&lt;="&amp;AN$7))</f>
        <v>0</v>
      </c>
      <c r="AO40" s="5">
        <f ca="1">IF(AO$4="",0,SUMIFS(Model!400:400,Model!$4:$4,"&gt;="&amp;AO$6,Model!$4:$4,"&lt;="&amp;AO$7))</f>
        <v>0</v>
      </c>
      <c r="AP40" s="5">
        <f ca="1">IF(AP$4="",0,SUMIFS(Model!400:400,Model!$4:$4,"&gt;="&amp;AP$6,Model!$4:$4,"&lt;="&amp;AP$7))</f>
        <v>0</v>
      </c>
      <c r="AQ40" s="5">
        <f ca="1">IF(AQ$4="",0,SUMIFS(Model!400:400,Model!$4:$4,"&gt;="&amp;AQ$6,Model!$4:$4,"&lt;="&amp;AQ$7))</f>
        <v>0</v>
      </c>
      <c r="AR40" s="5">
        <f ca="1">IF(AR$4="",0,SUMIFS(Model!400:400,Model!$4:$4,"&gt;="&amp;AR$6,Model!$4:$4,"&lt;="&amp;AR$7))</f>
        <v>0</v>
      </c>
      <c r="AS40" s="5">
        <f ca="1">IF(AS$4="",0,SUMIFS(Model!400:400,Model!$4:$4,"&gt;="&amp;AS$6,Model!$4:$4,"&lt;="&amp;AS$7))</f>
        <v>0</v>
      </c>
      <c r="AT40" s="5">
        <f ca="1">IF(AT$4="",0,SUMIFS(Model!400:400,Model!$4:$4,"&gt;="&amp;AT$6,Model!$4:$4,"&lt;="&amp;AT$7))</f>
        <v>0</v>
      </c>
      <c r="AU40" s="5">
        <f ca="1">IF(AU$4="",0,SUMIFS(Model!400:400,Model!$4:$4,"&gt;="&amp;AU$6,Model!$4:$4,"&lt;="&amp;AU$7))</f>
        <v>0</v>
      </c>
      <c r="AV40" s="5">
        <f ca="1">IF(AV$4="",0,SUMIFS(Model!400:400,Model!$4:$4,"&gt;="&amp;AV$6,Model!$4:$4,"&lt;="&amp;AV$7))</f>
        <v>0</v>
      </c>
      <c r="AW40" s="5">
        <f ca="1">IF(AW$4="",0,SUMIFS(Model!400:400,Model!$4:$4,"&gt;="&amp;AW$6,Model!$4:$4,"&lt;="&amp;AW$7))</f>
        <v>0</v>
      </c>
      <c r="AX40" s="5">
        <f ca="1">IF(AX$4="",0,SUMIFS(Model!400:400,Model!$4:$4,"&gt;="&amp;AX$6,Model!$4:$4,"&lt;="&amp;AX$7))</f>
        <v>0</v>
      </c>
      <c r="AY40" s="5">
        <f ca="1">IF(AY$4="",0,SUMIFS(Model!400:400,Model!$4:$4,"&gt;="&amp;AY$6,Model!$4:$4,"&lt;="&amp;AY$7))</f>
        <v>0</v>
      </c>
      <c r="AZ40" s="5">
        <f ca="1">IF(AZ$4="",0,SUMIFS(Model!400:400,Model!$4:$4,"&gt;="&amp;AZ$6,Model!$4:$4,"&lt;="&amp;AZ$7))</f>
        <v>0</v>
      </c>
      <c r="BA40" s="5">
        <f ca="1">IF(BA$4="",0,SUMIFS(Model!400:400,Model!$4:$4,"&gt;="&amp;BA$6,Model!$4:$4,"&lt;="&amp;BA$7))</f>
        <v>0</v>
      </c>
      <c r="BB40" s="5">
        <f ca="1">IF(BB$4="",0,SUMIFS(Model!400:400,Model!$4:$4,"&gt;="&amp;BB$6,Model!$4:$4,"&lt;="&amp;BB$7))</f>
        <v>0</v>
      </c>
      <c r="BC40" s="5">
        <f ca="1">IF(BC$4="",0,SUMIFS(Model!400:400,Model!$4:$4,"&gt;="&amp;BC$6,Model!$4:$4,"&lt;="&amp;BC$7))</f>
        <v>0</v>
      </c>
      <c r="BD40" s="5">
        <f ca="1">IF(BD$4="",0,SUMIFS(Model!400:400,Model!$4:$4,"&gt;="&amp;BD$6,Model!$4:$4,"&lt;="&amp;BD$7))</f>
        <v>0</v>
      </c>
      <c r="BE40" s="5">
        <f ca="1">IF(BE$4="",0,SUMIFS(Model!400:400,Model!$4:$4,"&gt;="&amp;BE$6,Model!$4:$4,"&lt;="&amp;BE$7))</f>
        <v>0</v>
      </c>
      <c r="BF40" s="5">
        <f ca="1">IF(BF$4="",0,SUMIFS(Model!400:400,Model!$4:$4,"&gt;="&amp;BF$6,Model!$4:$4,"&lt;="&amp;BF$7))</f>
        <v>0</v>
      </c>
      <c r="BG40" s="5">
        <f ca="1">IF(BG$4="",0,SUMIFS(Model!400:400,Model!$4:$4,"&gt;="&amp;BG$6,Model!$4:$4,"&lt;="&amp;BG$7))</f>
        <v>0</v>
      </c>
      <c r="BH40" s="5">
        <f ca="1">IF(BH$4="",0,SUMIFS(Model!400:400,Model!$4:$4,"&gt;="&amp;BH$6,Model!$4:$4,"&lt;="&amp;BH$7))</f>
        <v>0</v>
      </c>
      <c r="BI40" s="5">
        <f ca="1">IF(BI$4="",0,SUMIFS(Model!400:400,Model!$4:$4,"&gt;="&amp;BI$6,Model!$4:$4,"&lt;="&amp;BI$7))</f>
        <v>0</v>
      </c>
      <c r="BJ40" s="5">
        <f ca="1">IF(BJ$4="",0,SUMIFS(Model!400:400,Model!$4:$4,"&gt;="&amp;BJ$6,Model!$4:$4,"&lt;="&amp;BJ$7))</f>
        <v>0</v>
      </c>
      <c r="BK40" s="5">
        <f ca="1">IF(BK$4="",0,SUMIFS(Model!400:400,Model!$4:$4,"&gt;="&amp;BK$6,Model!$4:$4,"&lt;="&amp;BK$7))</f>
        <v>0</v>
      </c>
      <c r="BL40" s="5">
        <f ca="1">IF(BL$4="",0,SUMIFS(Model!400:400,Model!$4:$4,"&gt;="&amp;BL$6,Model!$4:$4,"&lt;="&amp;BL$7))</f>
        <v>0</v>
      </c>
      <c r="BM40" s="5">
        <f ca="1">IF(BM$4="",0,SUMIFS(Model!400:400,Model!$4:$4,"&gt;="&amp;BM$6,Model!$4:$4,"&lt;="&amp;BM$7))</f>
        <v>0</v>
      </c>
      <c r="BN40" s="5">
        <f ca="1">IF(BN$4="",0,SUMIFS(Model!400:400,Model!$4:$4,"&gt;="&amp;BN$6,Model!$4:$4,"&lt;="&amp;BN$7))</f>
        <v>0</v>
      </c>
      <c r="BO40" s="5">
        <f ca="1">IF(BO$4="",0,SUMIFS(Model!400:400,Model!$4:$4,"&gt;="&amp;BO$6,Model!$4:$4,"&lt;="&amp;BO$7))</f>
        <v>0</v>
      </c>
      <c r="BP40" s="5">
        <f ca="1">IF(BP$4="",0,SUMIFS(Model!400:400,Model!$4:$4,"&gt;="&amp;BP$6,Model!$4:$4,"&lt;="&amp;BP$7))</f>
        <v>0</v>
      </c>
      <c r="BQ40" s="5">
        <f ca="1">IF(BQ$4="",0,SUMIFS(Model!400:400,Model!$4:$4,"&gt;="&amp;BQ$6,Model!$4:$4,"&lt;="&amp;BQ$7))</f>
        <v>0</v>
      </c>
      <c r="BR40" s="5">
        <f ca="1">IF(BR$4="",0,SUMIFS(Model!400:400,Model!$4:$4,"&gt;="&amp;BR$6,Model!$4:$4,"&lt;="&amp;BR$7))</f>
        <v>0</v>
      </c>
      <c r="BS40" s="5">
        <f ca="1">IF(BS$4="",0,SUMIFS(Model!400:400,Model!$4:$4,"&gt;="&amp;BS$6,Model!$4:$4,"&lt;="&amp;BS$7))</f>
        <v>0</v>
      </c>
      <c r="BT40" s="5">
        <f ca="1">IF(BT$4="",0,SUMIFS(Model!400:400,Model!$4:$4,"&gt;="&amp;BT$6,Model!$4:$4,"&lt;="&amp;BT$7))</f>
        <v>0</v>
      </c>
      <c r="BU40" s="5">
        <f ca="1">IF(BU$4="",0,SUMIFS(Model!400:400,Model!$4:$4,"&gt;="&amp;BU$6,Model!$4:$4,"&lt;="&amp;BU$7))</f>
        <v>0</v>
      </c>
      <c r="BV40" s="5">
        <f ca="1">IF(BV$4="",0,SUMIFS(Model!400:400,Model!$4:$4,"&gt;="&amp;BV$6,Model!$4:$4,"&lt;="&amp;BV$7))</f>
        <v>0</v>
      </c>
      <c r="BW40" s="5">
        <f ca="1">IF(BW$4="",0,SUMIFS(Model!400:400,Model!$4:$4,"&gt;="&amp;BW$6,Model!$4:$4,"&lt;="&amp;BW$7))</f>
        <v>0</v>
      </c>
      <c r="BX40" s="5">
        <f ca="1">IF(BX$4="",0,SUMIFS(Model!400:400,Model!$4:$4,"&gt;="&amp;BX$6,Model!$4:$4,"&lt;="&amp;BX$7))</f>
        <v>0</v>
      </c>
      <c r="BY40" s="5">
        <f ca="1">IF(BY$4="",0,SUMIFS(Model!400:400,Model!$4:$4,"&gt;="&amp;BY$6,Model!$4:$4,"&lt;="&amp;BY$7))</f>
        <v>0</v>
      </c>
      <c r="BZ40" s="5">
        <f ca="1">IF(BZ$4="",0,SUMIFS(Model!400:400,Model!$4:$4,"&gt;="&amp;BZ$6,Model!$4:$4,"&lt;="&amp;BZ$7))</f>
        <v>0</v>
      </c>
      <c r="CA40" s="5">
        <f ca="1">IF(CA$4="",0,SUMIFS(Model!400:400,Model!$4:$4,"&gt;="&amp;CA$6,Model!$4:$4,"&lt;="&amp;CA$7))</f>
        <v>0</v>
      </c>
      <c r="CB40" s="5">
        <f ca="1">IF(CB$4="",0,SUMIFS(Model!400:400,Model!$4:$4,"&gt;="&amp;CB$6,Model!$4:$4,"&lt;="&amp;CB$7))</f>
        <v>0</v>
      </c>
      <c r="CC40" s="5">
        <f ca="1">IF(CC$4="",0,SUMIFS(Model!400:400,Model!$4:$4,"&gt;="&amp;CC$6,Model!$4:$4,"&lt;="&amp;CC$7))</f>
        <v>0</v>
      </c>
      <c r="CD40" s="5">
        <f ca="1">IF(CD$4="",0,SUMIFS(Model!400:400,Model!$4:$4,"&gt;="&amp;CD$6,Model!$4:$4,"&lt;="&amp;CD$7))</f>
        <v>0</v>
      </c>
      <c r="CE40" s="5">
        <f ca="1">IF(CE$4="",0,SUMIFS(Model!400:400,Model!$4:$4,"&gt;="&amp;CE$6,Model!$4:$4,"&lt;="&amp;CE$7))</f>
        <v>0</v>
      </c>
      <c r="CF40" s="5">
        <f ca="1">IF(CF$4="",0,SUMIFS(Model!400:400,Model!$4:$4,"&gt;="&amp;CF$6,Model!$4:$4,"&lt;="&amp;CF$7))</f>
        <v>0</v>
      </c>
    </row>
    <row r="41" spans="2:84" x14ac:dyDescent="0.3">
      <c r="B41" s="13">
        <f>ROW()</f>
        <v>41</v>
      </c>
      <c r="H41" s="1" t="str">
        <f>$H$36</f>
        <v>Оплата постоянных расходов</v>
      </c>
      <c r="I41" s="1" t="str">
        <f>Model!I284</f>
        <v>Прочие расходы</v>
      </c>
      <c r="M41" s="53" t="s">
        <v>18</v>
      </c>
      <c r="U41" s="5">
        <f t="shared" ca="1" si="5"/>
        <v>198922.72500000001</v>
      </c>
      <c r="X41" s="5">
        <f ca="1">IF(X$4="",0,SUMIFS(Model!403:403,Model!$4:$4,"&gt;="&amp;X$6,Model!$4:$4,"&lt;="&amp;X$7))</f>
        <v>36000</v>
      </c>
      <c r="Y41" s="5">
        <f ca="1">IF(Y$4="",0,SUMIFS(Model!403:403,Model!$4:$4,"&gt;="&amp;Y$6,Model!$4:$4,"&lt;="&amp;Y$7))</f>
        <v>37800</v>
      </c>
      <c r="Z41" s="5">
        <f ca="1">IF(Z$4="",0,SUMIFS(Model!403:403,Model!$4:$4,"&gt;="&amp;Z$6,Model!$4:$4,"&lt;="&amp;Z$7))</f>
        <v>39690</v>
      </c>
      <c r="AA41" s="5">
        <f ca="1">IF(AA$4="",0,SUMIFS(Model!403:403,Model!$4:$4,"&gt;="&amp;AA$6,Model!$4:$4,"&lt;="&amp;AA$7))</f>
        <v>41674.500000000007</v>
      </c>
      <c r="AB41" s="5">
        <f ca="1">IF(AB$4="",0,SUMIFS(Model!403:403,Model!$4:$4,"&gt;="&amp;AB$6,Model!$4:$4,"&lt;="&amp;AB$7))</f>
        <v>43758.225000000006</v>
      </c>
      <c r="AC41" s="5">
        <f ca="1">IF(AC$4="",0,SUMIFS(Model!403:403,Model!$4:$4,"&gt;="&amp;AC$6,Model!$4:$4,"&lt;="&amp;AC$7))</f>
        <v>0</v>
      </c>
      <c r="AD41" s="5">
        <f ca="1">IF(AD$4="",0,SUMIFS(Model!403:403,Model!$4:$4,"&gt;="&amp;AD$6,Model!$4:$4,"&lt;="&amp;AD$7))</f>
        <v>0</v>
      </c>
      <c r="AE41" s="5">
        <f ca="1">IF(AE$4="",0,SUMIFS(Model!403:403,Model!$4:$4,"&gt;="&amp;AE$6,Model!$4:$4,"&lt;="&amp;AE$7))</f>
        <v>0</v>
      </c>
      <c r="AF41" s="5">
        <f ca="1">IF(AF$4="",0,SUMIFS(Model!403:403,Model!$4:$4,"&gt;="&amp;AF$6,Model!$4:$4,"&lt;="&amp;AF$7))</f>
        <v>0</v>
      </c>
      <c r="AG41" s="5">
        <f ca="1">IF(AG$4="",0,SUMIFS(Model!403:403,Model!$4:$4,"&gt;="&amp;AG$6,Model!$4:$4,"&lt;="&amp;AG$7))</f>
        <v>0</v>
      </c>
      <c r="AH41" s="5">
        <f ca="1">IF(AH$4="",0,SUMIFS(Model!403:403,Model!$4:$4,"&gt;="&amp;AH$6,Model!$4:$4,"&lt;="&amp;AH$7))</f>
        <v>0</v>
      </c>
      <c r="AI41" s="5">
        <f ca="1">IF(AI$4="",0,SUMIFS(Model!403:403,Model!$4:$4,"&gt;="&amp;AI$6,Model!$4:$4,"&lt;="&amp;AI$7))</f>
        <v>0</v>
      </c>
      <c r="AJ41" s="5">
        <f ca="1">IF(AJ$4="",0,SUMIFS(Model!403:403,Model!$4:$4,"&gt;="&amp;AJ$6,Model!$4:$4,"&lt;="&amp;AJ$7))</f>
        <v>0</v>
      </c>
      <c r="AK41" s="5">
        <f ca="1">IF(AK$4="",0,SUMIFS(Model!403:403,Model!$4:$4,"&gt;="&amp;AK$6,Model!$4:$4,"&lt;="&amp;AK$7))</f>
        <v>0</v>
      </c>
      <c r="AL41" s="5">
        <f ca="1">IF(AL$4="",0,SUMIFS(Model!403:403,Model!$4:$4,"&gt;="&amp;AL$6,Model!$4:$4,"&lt;="&amp;AL$7))</f>
        <v>0</v>
      </c>
      <c r="AM41" s="5">
        <f ca="1">IF(AM$4="",0,SUMIFS(Model!403:403,Model!$4:$4,"&gt;="&amp;AM$6,Model!$4:$4,"&lt;="&amp;AM$7))</f>
        <v>0</v>
      </c>
      <c r="AN41" s="5">
        <f ca="1">IF(AN$4="",0,SUMIFS(Model!403:403,Model!$4:$4,"&gt;="&amp;AN$6,Model!$4:$4,"&lt;="&amp;AN$7))</f>
        <v>0</v>
      </c>
      <c r="AO41" s="5">
        <f ca="1">IF(AO$4="",0,SUMIFS(Model!403:403,Model!$4:$4,"&gt;="&amp;AO$6,Model!$4:$4,"&lt;="&amp;AO$7))</f>
        <v>0</v>
      </c>
      <c r="AP41" s="5">
        <f ca="1">IF(AP$4="",0,SUMIFS(Model!403:403,Model!$4:$4,"&gt;="&amp;AP$6,Model!$4:$4,"&lt;="&amp;AP$7))</f>
        <v>0</v>
      </c>
      <c r="AQ41" s="5">
        <f ca="1">IF(AQ$4="",0,SUMIFS(Model!403:403,Model!$4:$4,"&gt;="&amp;AQ$6,Model!$4:$4,"&lt;="&amp;AQ$7))</f>
        <v>0</v>
      </c>
      <c r="AR41" s="5">
        <f ca="1">IF(AR$4="",0,SUMIFS(Model!403:403,Model!$4:$4,"&gt;="&amp;AR$6,Model!$4:$4,"&lt;="&amp;AR$7))</f>
        <v>0</v>
      </c>
      <c r="AS41" s="5">
        <f ca="1">IF(AS$4="",0,SUMIFS(Model!403:403,Model!$4:$4,"&gt;="&amp;AS$6,Model!$4:$4,"&lt;="&amp;AS$7))</f>
        <v>0</v>
      </c>
      <c r="AT41" s="5">
        <f ca="1">IF(AT$4="",0,SUMIFS(Model!403:403,Model!$4:$4,"&gt;="&amp;AT$6,Model!$4:$4,"&lt;="&amp;AT$7))</f>
        <v>0</v>
      </c>
      <c r="AU41" s="5">
        <f ca="1">IF(AU$4="",0,SUMIFS(Model!403:403,Model!$4:$4,"&gt;="&amp;AU$6,Model!$4:$4,"&lt;="&amp;AU$7))</f>
        <v>0</v>
      </c>
      <c r="AV41" s="5">
        <f ca="1">IF(AV$4="",0,SUMIFS(Model!403:403,Model!$4:$4,"&gt;="&amp;AV$6,Model!$4:$4,"&lt;="&amp;AV$7))</f>
        <v>0</v>
      </c>
      <c r="AW41" s="5">
        <f ca="1">IF(AW$4="",0,SUMIFS(Model!403:403,Model!$4:$4,"&gt;="&amp;AW$6,Model!$4:$4,"&lt;="&amp;AW$7))</f>
        <v>0</v>
      </c>
      <c r="AX41" s="5">
        <f ca="1">IF(AX$4="",0,SUMIFS(Model!403:403,Model!$4:$4,"&gt;="&amp;AX$6,Model!$4:$4,"&lt;="&amp;AX$7))</f>
        <v>0</v>
      </c>
      <c r="AY41" s="5">
        <f ca="1">IF(AY$4="",0,SUMIFS(Model!403:403,Model!$4:$4,"&gt;="&amp;AY$6,Model!$4:$4,"&lt;="&amp;AY$7))</f>
        <v>0</v>
      </c>
      <c r="AZ41" s="5">
        <f ca="1">IF(AZ$4="",0,SUMIFS(Model!403:403,Model!$4:$4,"&gt;="&amp;AZ$6,Model!$4:$4,"&lt;="&amp;AZ$7))</f>
        <v>0</v>
      </c>
      <c r="BA41" s="5">
        <f ca="1">IF(BA$4="",0,SUMIFS(Model!403:403,Model!$4:$4,"&gt;="&amp;BA$6,Model!$4:$4,"&lt;="&amp;BA$7))</f>
        <v>0</v>
      </c>
      <c r="BB41" s="5">
        <f ca="1">IF(BB$4="",0,SUMIFS(Model!403:403,Model!$4:$4,"&gt;="&amp;BB$6,Model!$4:$4,"&lt;="&amp;BB$7))</f>
        <v>0</v>
      </c>
      <c r="BC41" s="5">
        <f ca="1">IF(BC$4="",0,SUMIFS(Model!403:403,Model!$4:$4,"&gt;="&amp;BC$6,Model!$4:$4,"&lt;="&amp;BC$7))</f>
        <v>0</v>
      </c>
      <c r="BD41" s="5">
        <f ca="1">IF(BD$4="",0,SUMIFS(Model!403:403,Model!$4:$4,"&gt;="&amp;BD$6,Model!$4:$4,"&lt;="&amp;BD$7))</f>
        <v>0</v>
      </c>
      <c r="BE41" s="5">
        <f ca="1">IF(BE$4="",0,SUMIFS(Model!403:403,Model!$4:$4,"&gt;="&amp;BE$6,Model!$4:$4,"&lt;="&amp;BE$7))</f>
        <v>0</v>
      </c>
      <c r="BF41" s="5">
        <f ca="1">IF(BF$4="",0,SUMIFS(Model!403:403,Model!$4:$4,"&gt;="&amp;BF$6,Model!$4:$4,"&lt;="&amp;BF$7))</f>
        <v>0</v>
      </c>
      <c r="BG41" s="5">
        <f ca="1">IF(BG$4="",0,SUMIFS(Model!403:403,Model!$4:$4,"&gt;="&amp;BG$6,Model!$4:$4,"&lt;="&amp;BG$7))</f>
        <v>0</v>
      </c>
      <c r="BH41" s="5">
        <f ca="1">IF(BH$4="",0,SUMIFS(Model!403:403,Model!$4:$4,"&gt;="&amp;BH$6,Model!$4:$4,"&lt;="&amp;BH$7))</f>
        <v>0</v>
      </c>
      <c r="BI41" s="5">
        <f ca="1">IF(BI$4="",0,SUMIFS(Model!403:403,Model!$4:$4,"&gt;="&amp;BI$6,Model!$4:$4,"&lt;="&amp;BI$7))</f>
        <v>0</v>
      </c>
      <c r="BJ41" s="5">
        <f ca="1">IF(BJ$4="",0,SUMIFS(Model!403:403,Model!$4:$4,"&gt;="&amp;BJ$6,Model!$4:$4,"&lt;="&amp;BJ$7))</f>
        <v>0</v>
      </c>
      <c r="BK41" s="5">
        <f ca="1">IF(BK$4="",0,SUMIFS(Model!403:403,Model!$4:$4,"&gt;="&amp;BK$6,Model!$4:$4,"&lt;="&amp;BK$7))</f>
        <v>0</v>
      </c>
      <c r="BL41" s="5">
        <f ca="1">IF(BL$4="",0,SUMIFS(Model!403:403,Model!$4:$4,"&gt;="&amp;BL$6,Model!$4:$4,"&lt;="&amp;BL$7))</f>
        <v>0</v>
      </c>
      <c r="BM41" s="5">
        <f ca="1">IF(BM$4="",0,SUMIFS(Model!403:403,Model!$4:$4,"&gt;="&amp;BM$6,Model!$4:$4,"&lt;="&amp;BM$7))</f>
        <v>0</v>
      </c>
      <c r="BN41" s="5">
        <f ca="1">IF(BN$4="",0,SUMIFS(Model!403:403,Model!$4:$4,"&gt;="&amp;BN$6,Model!$4:$4,"&lt;="&amp;BN$7))</f>
        <v>0</v>
      </c>
      <c r="BO41" s="5">
        <f ca="1">IF(BO$4="",0,SUMIFS(Model!403:403,Model!$4:$4,"&gt;="&amp;BO$6,Model!$4:$4,"&lt;="&amp;BO$7))</f>
        <v>0</v>
      </c>
      <c r="BP41" s="5">
        <f ca="1">IF(BP$4="",0,SUMIFS(Model!403:403,Model!$4:$4,"&gt;="&amp;BP$6,Model!$4:$4,"&lt;="&amp;BP$7))</f>
        <v>0</v>
      </c>
      <c r="BQ41" s="5">
        <f ca="1">IF(BQ$4="",0,SUMIFS(Model!403:403,Model!$4:$4,"&gt;="&amp;BQ$6,Model!$4:$4,"&lt;="&amp;BQ$7))</f>
        <v>0</v>
      </c>
      <c r="BR41" s="5">
        <f ca="1">IF(BR$4="",0,SUMIFS(Model!403:403,Model!$4:$4,"&gt;="&amp;BR$6,Model!$4:$4,"&lt;="&amp;BR$7))</f>
        <v>0</v>
      </c>
      <c r="BS41" s="5">
        <f ca="1">IF(BS$4="",0,SUMIFS(Model!403:403,Model!$4:$4,"&gt;="&amp;BS$6,Model!$4:$4,"&lt;="&amp;BS$7))</f>
        <v>0</v>
      </c>
      <c r="BT41" s="5">
        <f ca="1">IF(BT$4="",0,SUMIFS(Model!403:403,Model!$4:$4,"&gt;="&amp;BT$6,Model!$4:$4,"&lt;="&amp;BT$7))</f>
        <v>0</v>
      </c>
      <c r="BU41" s="5">
        <f ca="1">IF(BU$4="",0,SUMIFS(Model!403:403,Model!$4:$4,"&gt;="&amp;BU$6,Model!$4:$4,"&lt;="&amp;BU$7))</f>
        <v>0</v>
      </c>
      <c r="BV41" s="5">
        <f ca="1">IF(BV$4="",0,SUMIFS(Model!403:403,Model!$4:$4,"&gt;="&amp;BV$6,Model!$4:$4,"&lt;="&amp;BV$7))</f>
        <v>0</v>
      </c>
      <c r="BW41" s="5">
        <f ca="1">IF(BW$4="",0,SUMIFS(Model!403:403,Model!$4:$4,"&gt;="&amp;BW$6,Model!$4:$4,"&lt;="&amp;BW$7))</f>
        <v>0</v>
      </c>
      <c r="BX41" s="5">
        <f ca="1">IF(BX$4="",0,SUMIFS(Model!403:403,Model!$4:$4,"&gt;="&amp;BX$6,Model!$4:$4,"&lt;="&amp;BX$7))</f>
        <v>0</v>
      </c>
      <c r="BY41" s="5">
        <f ca="1">IF(BY$4="",0,SUMIFS(Model!403:403,Model!$4:$4,"&gt;="&amp;BY$6,Model!$4:$4,"&lt;="&amp;BY$7))</f>
        <v>0</v>
      </c>
      <c r="BZ41" s="5">
        <f ca="1">IF(BZ$4="",0,SUMIFS(Model!403:403,Model!$4:$4,"&gt;="&amp;BZ$6,Model!$4:$4,"&lt;="&amp;BZ$7))</f>
        <v>0</v>
      </c>
      <c r="CA41" s="5">
        <f ca="1">IF(CA$4="",0,SUMIFS(Model!403:403,Model!$4:$4,"&gt;="&amp;CA$6,Model!$4:$4,"&lt;="&amp;CA$7))</f>
        <v>0</v>
      </c>
      <c r="CB41" s="5">
        <f ca="1">IF(CB$4="",0,SUMIFS(Model!403:403,Model!$4:$4,"&gt;="&amp;CB$6,Model!$4:$4,"&lt;="&amp;CB$7))</f>
        <v>0</v>
      </c>
      <c r="CC41" s="5">
        <f ca="1">IF(CC$4="",0,SUMIFS(Model!403:403,Model!$4:$4,"&gt;="&amp;CC$6,Model!$4:$4,"&lt;="&amp;CC$7))</f>
        <v>0</v>
      </c>
      <c r="CD41" s="5">
        <f ca="1">IF(CD$4="",0,SUMIFS(Model!403:403,Model!$4:$4,"&gt;="&amp;CD$6,Model!$4:$4,"&lt;="&amp;CD$7))</f>
        <v>0</v>
      </c>
      <c r="CE41" s="5">
        <f ca="1">IF(CE$4="",0,SUMIFS(Model!403:403,Model!$4:$4,"&gt;="&amp;CE$6,Model!$4:$4,"&lt;="&amp;CE$7))</f>
        <v>0</v>
      </c>
      <c r="CF41" s="5">
        <f ca="1">IF(CF$4="",0,SUMIFS(Model!403:403,Model!$4:$4,"&gt;="&amp;CF$6,Model!$4:$4,"&lt;="&amp;CF$7))</f>
        <v>0</v>
      </c>
    </row>
    <row r="42" spans="2:84" s="26" customFormat="1" ht="12" x14ac:dyDescent="0.25">
      <c r="B42" s="13"/>
      <c r="M42" s="55"/>
      <c r="N42" s="44" t="s">
        <v>21</v>
      </c>
      <c r="O42" s="45"/>
      <c r="P42" s="46"/>
      <c r="Q42" s="89"/>
      <c r="U42" s="41"/>
      <c r="V42" s="42"/>
      <c r="W42" s="43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</row>
    <row r="43" spans="2:84" x14ac:dyDescent="0.3">
      <c r="B43" s="13">
        <f>ROW()</f>
        <v>43</v>
      </c>
    </row>
    <row r="44" spans="2:84" x14ac:dyDescent="0.3">
      <c r="B44" s="13">
        <f>ROW()</f>
        <v>44</v>
      </c>
      <c r="H44" s="1" t="str">
        <f>Model!H408</f>
        <v>Оплата соцсборов</v>
      </c>
      <c r="M44" s="53" t="s">
        <v>18</v>
      </c>
      <c r="P44" s="72" t="str">
        <f>Lists!$AI$10</f>
        <v>CF(-)</v>
      </c>
      <c r="U44" s="5">
        <f ca="1">SUM(INDIRECT(ADDRESS($B44,$X$2)&amp;":"&amp;ADDRESS($B44,$X$2-1+$P$8)))</f>
        <v>20918369.398793779</v>
      </c>
      <c r="X44" s="5">
        <f ca="1">IF(X$4="",0,SUMIFS(Model!408:408,Model!$4:$4,"&gt;="&amp;X$6,Model!$4:$4,"&lt;="&amp;X$7))</f>
        <v>1861500</v>
      </c>
      <c r="Y44" s="5">
        <f ca="1">IF(Y$4="",0,SUMIFS(Model!408:408,Model!$4:$4,"&gt;="&amp;Y$6,Model!$4:$4,"&lt;="&amp;Y$7))</f>
        <v>2976325.96875</v>
      </c>
      <c r="Z44" s="5">
        <f ca="1">IF(Z$4="",0,SUMIFS(Model!408:408,Model!$4:$4,"&gt;="&amp;Z$6,Model!$4:$4,"&lt;="&amp;Z$7))</f>
        <v>4508179.30555664</v>
      </c>
      <c r="AA44" s="5">
        <f ca="1">IF(AA$4="",0,SUMIFS(Model!408:408,Model!$4:$4,"&gt;="&amp;AA$6,Model!$4:$4,"&lt;="&amp;AA$7))</f>
        <v>5391592.482893005</v>
      </c>
      <c r="AB44" s="5">
        <f ca="1">IF(AB$4="",0,SUMIFS(Model!408:408,Model!$4:$4,"&gt;="&amp;AB$6,Model!$4:$4,"&lt;="&amp;AB$7))</f>
        <v>6180771.6415941324</v>
      </c>
      <c r="AC44" s="5">
        <f ca="1">IF(AC$4="",0,SUMIFS(Model!408:408,Model!$4:$4,"&gt;="&amp;AC$6,Model!$4:$4,"&lt;="&amp;AC$7))</f>
        <v>0</v>
      </c>
      <c r="AD44" s="5">
        <f ca="1">IF(AD$4="",0,SUMIFS(Model!408:408,Model!$4:$4,"&gt;="&amp;AD$6,Model!$4:$4,"&lt;="&amp;AD$7))</f>
        <v>0</v>
      </c>
      <c r="AE44" s="5">
        <f ca="1">IF(AE$4="",0,SUMIFS(Model!408:408,Model!$4:$4,"&gt;="&amp;AE$6,Model!$4:$4,"&lt;="&amp;AE$7))</f>
        <v>0</v>
      </c>
      <c r="AF44" s="5">
        <f ca="1">IF(AF$4="",0,SUMIFS(Model!408:408,Model!$4:$4,"&gt;="&amp;AF$6,Model!$4:$4,"&lt;="&amp;AF$7))</f>
        <v>0</v>
      </c>
      <c r="AG44" s="5">
        <f ca="1">IF(AG$4="",0,SUMIFS(Model!408:408,Model!$4:$4,"&gt;="&amp;AG$6,Model!$4:$4,"&lt;="&amp;AG$7))</f>
        <v>0</v>
      </c>
      <c r="AH44" s="5">
        <f ca="1">IF(AH$4="",0,SUMIFS(Model!408:408,Model!$4:$4,"&gt;="&amp;AH$6,Model!$4:$4,"&lt;="&amp;AH$7))</f>
        <v>0</v>
      </c>
      <c r="AI44" s="5">
        <f ca="1">IF(AI$4="",0,SUMIFS(Model!408:408,Model!$4:$4,"&gt;="&amp;AI$6,Model!$4:$4,"&lt;="&amp;AI$7))</f>
        <v>0</v>
      </c>
      <c r="AJ44" s="5">
        <f ca="1">IF(AJ$4="",0,SUMIFS(Model!408:408,Model!$4:$4,"&gt;="&amp;AJ$6,Model!$4:$4,"&lt;="&amp;AJ$7))</f>
        <v>0</v>
      </c>
      <c r="AK44" s="5">
        <f ca="1">IF(AK$4="",0,SUMIFS(Model!408:408,Model!$4:$4,"&gt;="&amp;AK$6,Model!$4:$4,"&lt;="&amp;AK$7))</f>
        <v>0</v>
      </c>
      <c r="AL44" s="5">
        <f ca="1">IF(AL$4="",0,SUMIFS(Model!408:408,Model!$4:$4,"&gt;="&amp;AL$6,Model!$4:$4,"&lt;="&amp;AL$7))</f>
        <v>0</v>
      </c>
      <c r="AM44" s="5">
        <f ca="1">IF(AM$4="",0,SUMIFS(Model!408:408,Model!$4:$4,"&gt;="&amp;AM$6,Model!$4:$4,"&lt;="&amp;AM$7))</f>
        <v>0</v>
      </c>
      <c r="AN44" s="5">
        <f ca="1">IF(AN$4="",0,SUMIFS(Model!408:408,Model!$4:$4,"&gt;="&amp;AN$6,Model!$4:$4,"&lt;="&amp;AN$7))</f>
        <v>0</v>
      </c>
      <c r="AO44" s="5">
        <f ca="1">IF(AO$4="",0,SUMIFS(Model!408:408,Model!$4:$4,"&gt;="&amp;AO$6,Model!$4:$4,"&lt;="&amp;AO$7))</f>
        <v>0</v>
      </c>
      <c r="AP44" s="5">
        <f ca="1">IF(AP$4="",0,SUMIFS(Model!408:408,Model!$4:$4,"&gt;="&amp;AP$6,Model!$4:$4,"&lt;="&amp;AP$7))</f>
        <v>0</v>
      </c>
      <c r="AQ44" s="5">
        <f ca="1">IF(AQ$4="",0,SUMIFS(Model!408:408,Model!$4:$4,"&gt;="&amp;AQ$6,Model!$4:$4,"&lt;="&amp;AQ$7))</f>
        <v>0</v>
      </c>
      <c r="AR44" s="5">
        <f ca="1">IF(AR$4="",0,SUMIFS(Model!408:408,Model!$4:$4,"&gt;="&amp;AR$6,Model!$4:$4,"&lt;="&amp;AR$7))</f>
        <v>0</v>
      </c>
      <c r="AS44" s="5">
        <f ca="1">IF(AS$4="",0,SUMIFS(Model!408:408,Model!$4:$4,"&gt;="&amp;AS$6,Model!$4:$4,"&lt;="&amp;AS$7))</f>
        <v>0</v>
      </c>
      <c r="AT44" s="5">
        <f ca="1">IF(AT$4="",0,SUMIFS(Model!408:408,Model!$4:$4,"&gt;="&amp;AT$6,Model!$4:$4,"&lt;="&amp;AT$7))</f>
        <v>0</v>
      </c>
      <c r="AU44" s="5">
        <f ca="1">IF(AU$4="",0,SUMIFS(Model!408:408,Model!$4:$4,"&gt;="&amp;AU$6,Model!$4:$4,"&lt;="&amp;AU$7))</f>
        <v>0</v>
      </c>
      <c r="AV44" s="5">
        <f ca="1">IF(AV$4="",0,SUMIFS(Model!408:408,Model!$4:$4,"&gt;="&amp;AV$6,Model!$4:$4,"&lt;="&amp;AV$7))</f>
        <v>0</v>
      </c>
      <c r="AW44" s="5">
        <f ca="1">IF(AW$4="",0,SUMIFS(Model!408:408,Model!$4:$4,"&gt;="&amp;AW$6,Model!$4:$4,"&lt;="&amp;AW$7))</f>
        <v>0</v>
      </c>
      <c r="AX44" s="5">
        <f ca="1">IF(AX$4="",0,SUMIFS(Model!408:408,Model!$4:$4,"&gt;="&amp;AX$6,Model!$4:$4,"&lt;="&amp;AX$7))</f>
        <v>0</v>
      </c>
      <c r="AY44" s="5">
        <f ca="1">IF(AY$4="",0,SUMIFS(Model!408:408,Model!$4:$4,"&gt;="&amp;AY$6,Model!$4:$4,"&lt;="&amp;AY$7))</f>
        <v>0</v>
      </c>
      <c r="AZ44" s="5">
        <f ca="1">IF(AZ$4="",0,SUMIFS(Model!408:408,Model!$4:$4,"&gt;="&amp;AZ$6,Model!$4:$4,"&lt;="&amp;AZ$7))</f>
        <v>0</v>
      </c>
      <c r="BA44" s="5">
        <f ca="1">IF(BA$4="",0,SUMIFS(Model!408:408,Model!$4:$4,"&gt;="&amp;BA$6,Model!$4:$4,"&lt;="&amp;BA$7))</f>
        <v>0</v>
      </c>
      <c r="BB44" s="5">
        <f ca="1">IF(BB$4="",0,SUMIFS(Model!408:408,Model!$4:$4,"&gt;="&amp;BB$6,Model!$4:$4,"&lt;="&amp;BB$7))</f>
        <v>0</v>
      </c>
      <c r="BC44" s="5">
        <f ca="1">IF(BC$4="",0,SUMIFS(Model!408:408,Model!$4:$4,"&gt;="&amp;BC$6,Model!$4:$4,"&lt;="&amp;BC$7))</f>
        <v>0</v>
      </c>
      <c r="BD44" s="5">
        <f ca="1">IF(BD$4="",0,SUMIFS(Model!408:408,Model!$4:$4,"&gt;="&amp;BD$6,Model!$4:$4,"&lt;="&amp;BD$7))</f>
        <v>0</v>
      </c>
      <c r="BE44" s="5">
        <f ca="1">IF(BE$4="",0,SUMIFS(Model!408:408,Model!$4:$4,"&gt;="&amp;BE$6,Model!$4:$4,"&lt;="&amp;BE$7))</f>
        <v>0</v>
      </c>
      <c r="BF44" s="5">
        <f ca="1">IF(BF$4="",0,SUMIFS(Model!408:408,Model!$4:$4,"&gt;="&amp;BF$6,Model!$4:$4,"&lt;="&amp;BF$7))</f>
        <v>0</v>
      </c>
      <c r="BG44" s="5">
        <f ca="1">IF(BG$4="",0,SUMIFS(Model!408:408,Model!$4:$4,"&gt;="&amp;BG$6,Model!$4:$4,"&lt;="&amp;BG$7))</f>
        <v>0</v>
      </c>
      <c r="BH44" s="5">
        <f ca="1">IF(BH$4="",0,SUMIFS(Model!408:408,Model!$4:$4,"&gt;="&amp;BH$6,Model!$4:$4,"&lt;="&amp;BH$7))</f>
        <v>0</v>
      </c>
      <c r="BI44" s="5">
        <f ca="1">IF(BI$4="",0,SUMIFS(Model!408:408,Model!$4:$4,"&gt;="&amp;BI$6,Model!$4:$4,"&lt;="&amp;BI$7))</f>
        <v>0</v>
      </c>
      <c r="BJ44" s="5">
        <f ca="1">IF(BJ$4="",0,SUMIFS(Model!408:408,Model!$4:$4,"&gt;="&amp;BJ$6,Model!$4:$4,"&lt;="&amp;BJ$7))</f>
        <v>0</v>
      </c>
      <c r="BK44" s="5">
        <f ca="1">IF(BK$4="",0,SUMIFS(Model!408:408,Model!$4:$4,"&gt;="&amp;BK$6,Model!$4:$4,"&lt;="&amp;BK$7))</f>
        <v>0</v>
      </c>
      <c r="BL44" s="5">
        <f ca="1">IF(BL$4="",0,SUMIFS(Model!408:408,Model!$4:$4,"&gt;="&amp;BL$6,Model!$4:$4,"&lt;="&amp;BL$7))</f>
        <v>0</v>
      </c>
      <c r="BM44" s="5">
        <f ca="1">IF(BM$4="",0,SUMIFS(Model!408:408,Model!$4:$4,"&gt;="&amp;BM$6,Model!$4:$4,"&lt;="&amp;BM$7))</f>
        <v>0</v>
      </c>
      <c r="BN44" s="5">
        <f ca="1">IF(BN$4="",0,SUMIFS(Model!408:408,Model!$4:$4,"&gt;="&amp;BN$6,Model!$4:$4,"&lt;="&amp;BN$7))</f>
        <v>0</v>
      </c>
      <c r="BO44" s="5">
        <f ca="1">IF(BO$4="",0,SUMIFS(Model!408:408,Model!$4:$4,"&gt;="&amp;BO$6,Model!$4:$4,"&lt;="&amp;BO$7))</f>
        <v>0</v>
      </c>
      <c r="BP44" s="5">
        <f ca="1">IF(BP$4="",0,SUMIFS(Model!408:408,Model!$4:$4,"&gt;="&amp;BP$6,Model!$4:$4,"&lt;="&amp;BP$7))</f>
        <v>0</v>
      </c>
      <c r="BQ44" s="5">
        <f ca="1">IF(BQ$4="",0,SUMIFS(Model!408:408,Model!$4:$4,"&gt;="&amp;BQ$6,Model!$4:$4,"&lt;="&amp;BQ$7))</f>
        <v>0</v>
      </c>
      <c r="BR44" s="5">
        <f ca="1">IF(BR$4="",0,SUMIFS(Model!408:408,Model!$4:$4,"&gt;="&amp;BR$6,Model!$4:$4,"&lt;="&amp;BR$7))</f>
        <v>0</v>
      </c>
      <c r="BS44" s="5">
        <f ca="1">IF(BS$4="",0,SUMIFS(Model!408:408,Model!$4:$4,"&gt;="&amp;BS$6,Model!$4:$4,"&lt;="&amp;BS$7))</f>
        <v>0</v>
      </c>
      <c r="BT44" s="5">
        <f ca="1">IF(BT$4="",0,SUMIFS(Model!408:408,Model!$4:$4,"&gt;="&amp;BT$6,Model!$4:$4,"&lt;="&amp;BT$7))</f>
        <v>0</v>
      </c>
      <c r="BU44" s="5">
        <f ca="1">IF(BU$4="",0,SUMIFS(Model!408:408,Model!$4:$4,"&gt;="&amp;BU$6,Model!$4:$4,"&lt;="&amp;BU$7))</f>
        <v>0</v>
      </c>
      <c r="BV44" s="5">
        <f ca="1">IF(BV$4="",0,SUMIFS(Model!408:408,Model!$4:$4,"&gt;="&amp;BV$6,Model!$4:$4,"&lt;="&amp;BV$7))</f>
        <v>0</v>
      </c>
      <c r="BW44" s="5">
        <f ca="1">IF(BW$4="",0,SUMIFS(Model!408:408,Model!$4:$4,"&gt;="&amp;BW$6,Model!$4:$4,"&lt;="&amp;BW$7))</f>
        <v>0</v>
      </c>
      <c r="BX44" s="5">
        <f ca="1">IF(BX$4="",0,SUMIFS(Model!408:408,Model!$4:$4,"&gt;="&amp;BX$6,Model!$4:$4,"&lt;="&amp;BX$7))</f>
        <v>0</v>
      </c>
      <c r="BY44" s="5">
        <f ca="1">IF(BY$4="",0,SUMIFS(Model!408:408,Model!$4:$4,"&gt;="&amp;BY$6,Model!$4:$4,"&lt;="&amp;BY$7))</f>
        <v>0</v>
      </c>
      <c r="BZ44" s="5">
        <f ca="1">IF(BZ$4="",0,SUMIFS(Model!408:408,Model!$4:$4,"&gt;="&amp;BZ$6,Model!$4:$4,"&lt;="&amp;BZ$7))</f>
        <v>0</v>
      </c>
      <c r="CA44" s="5">
        <f ca="1">IF(CA$4="",0,SUMIFS(Model!408:408,Model!$4:$4,"&gt;="&amp;CA$6,Model!$4:$4,"&lt;="&amp;CA$7))</f>
        <v>0</v>
      </c>
      <c r="CB44" s="5">
        <f ca="1">IF(CB$4="",0,SUMIFS(Model!408:408,Model!$4:$4,"&gt;="&amp;CB$6,Model!$4:$4,"&lt;="&amp;CB$7))</f>
        <v>0</v>
      </c>
      <c r="CC44" s="5">
        <f ca="1">IF(CC$4="",0,SUMIFS(Model!408:408,Model!$4:$4,"&gt;="&amp;CC$6,Model!$4:$4,"&lt;="&amp;CC$7))</f>
        <v>0</v>
      </c>
      <c r="CD44" s="5">
        <f ca="1">IF(CD$4="",0,SUMIFS(Model!408:408,Model!$4:$4,"&gt;="&amp;CD$6,Model!$4:$4,"&lt;="&amp;CD$7))</f>
        <v>0</v>
      </c>
      <c r="CE44" s="5">
        <f ca="1">IF(CE$4="",0,SUMIFS(Model!408:408,Model!$4:$4,"&gt;="&amp;CE$6,Model!$4:$4,"&lt;="&amp;CE$7))</f>
        <v>0</v>
      </c>
      <c r="CF44" s="5">
        <f ca="1">IF(CF$4="",0,SUMIFS(Model!408:408,Model!$4:$4,"&gt;="&amp;CF$6,Model!$4:$4,"&lt;="&amp;CF$7))</f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tr">
        <f>Model!H410</f>
        <v>Оплата операционного НДС</v>
      </c>
      <c r="M46" s="53" t="s">
        <v>18</v>
      </c>
      <c r="P46" s="72" t="str">
        <f>Lists!$AI$10</f>
        <v>CF(-)</v>
      </c>
      <c r="U46" s="5">
        <f ca="1">SUM(INDIRECT(ADDRESS($B46,$X$2)&amp;":"&amp;ADDRESS($B46,$X$2-1+$P$8)))</f>
        <v>79875661.011786044</v>
      </c>
      <c r="X46" s="5">
        <f ca="1">IF(X$4="",0,SUMIFS(Model!410:410,Model!$4:$4,"&gt;="&amp;X$6,Model!$4:$4,"&lt;="&amp;X$7))</f>
        <v>0</v>
      </c>
      <c r="Y46" s="5">
        <f ca="1">IF(Y$4="",0,SUMIFS(Model!410:410,Model!$4:$4,"&gt;="&amp;Y$6,Model!$4:$4,"&lt;="&amp;Y$7))</f>
        <v>901661.34115840122</v>
      </c>
      <c r="Z46" s="5">
        <f ca="1">IF(Z$4="",0,SUMIFS(Model!410:410,Model!$4:$4,"&gt;="&amp;Z$6,Model!$4:$4,"&lt;="&amp;Z$7))</f>
        <v>20282681.395774946</v>
      </c>
      <c r="AA46" s="5">
        <f ca="1">IF(AA$4="",0,SUMIFS(Model!410:410,Model!$4:$4,"&gt;="&amp;AA$6,Model!$4:$4,"&lt;="&amp;AA$7))</f>
        <v>28320667.652692746</v>
      </c>
      <c r="AB46" s="5">
        <f ca="1">IF(AB$4="",0,SUMIFS(Model!410:410,Model!$4:$4,"&gt;="&amp;AB$6,Model!$4:$4,"&lt;="&amp;AB$7))</f>
        <v>30370650.622159958</v>
      </c>
      <c r="AC46" s="5">
        <f ca="1">IF(AC$4="",0,SUMIFS(Model!410:410,Model!$4:$4,"&gt;="&amp;AC$6,Model!$4:$4,"&lt;="&amp;AC$7))</f>
        <v>0</v>
      </c>
      <c r="AD46" s="5">
        <f ca="1">IF(AD$4="",0,SUMIFS(Model!410:410,Model!$4:$4,"&gt;="&amp;AD$6,Model!$4:$4,"&lt;="&amp;AD$7))</f>
        <v>0</v>
      </c>
      <c r="AE46" s="5">
        <f ca="1">IF(AE$4="",0,SUMIFS(Model!410:410,Model!$4:$4,"&gt;="&amp;AE$6,Model!$4:$4,"&lt;="&amp;AE$7))</f>
        <v>0</v>
      </c>
      <c r="AF46" s="5">
        <f ca="1">IF(AF$4="",0,SUMIFS(Model!410:410,Model!$4:$4,"&gt;="&amp;AF$6,Model!$4:$4,"&lt;="&amp;AF$7))</f>
        <v>0</v>
      </c>
      <c r="AG46" s="5">
        <f ca="1">IF(AG$4="",0,SUMIFS(Model!410:410,Model!$4:$4,"&gt;="&amp;AG$6,Model!$4:$4,"&lt;="&amp;AG$7))</f>
        <v>0</v>
      </c>
      <c r="AH46" s="5">
        <f ca="1">IF(AH$4="",0,SUMIFS(Model!410:410,Model!$4:$4,"&gt;="&amp;AH$6,Model!$4:$4,"&lt;="&amp;AH$7))</f>
        <v>0</v>
      </c>
      <c r="AI46" s="5">
        <f ca="1">IF(AI$4="",0,SUMIFS(Model!410:410,Model!$4:$4,"&gt;="&amp;AI$6,Model!$4:$4,"&lt;="&amp;AI$7))</f>
        <v>0</v>
      </c>
      <c r="AJ46" s="5">
        <f ca="1">IF(AJ$4="",0,SUMIFS(Model!410:410,Model!$4:$4,"&gt;="&amp;AJ$6,Model!$4:$4,"&lt;="&amp;AJ$7))</f>
        <v>0</v>
      </c>
      <c r="AK46" s="5">
        <f ca="1">IF(AK$4="",0,SUMIFS(Model!410:410,Model!$4:$4,"&gt;="&amp;AK$6,Model!$4:$4,"&lt;="&amp;AK$7))</f>
        <v>0</v>
      </c>
      <c r="AL46" s="5">
        <f ca="1">IF(AL$4="",0,SUMIFS(Model!410:410,Model!$4:$4,"&gt;="&amp;AL$6,Model!$4:$4,"&lt;="&amp;AL$7))</f>
        <v>0</v>
      </c>
      <c r="AM46" s="5">
        <f ca="1">IF(AM$4="",0,SUMIFS(Model!410:410,Model!$4:$4,"&gt;="&amp;AM$6,Model!$4:$4,"&lt;="&amp;AM$7))</f>
        <v>0</v>
      </c>
      <c r="AN46" s="5">
        <f ca="1">IF(AN$4="",0,SUMIFS(Model!410:410,Model!$4:$4,"&gt;="&amp;AN$6,Model!$4:$4,"&lt;="&amp;AN$7))</f>
        <v>0</v>
      </c>
      <c r="AO46" s="5">
        <f ca="1">IF(AO$4="",0,SUMIFS(Model!410:410,Model!$4:$4,"&gt;="&amp;AO$6,Model!$4:$4,"&lt;="&amp;AO$7))</f>
        <v>0</v>
      </c>
      <c r="AP46" s="5">
        <f ca="1">IF(AP$4="",0,SUMIFS(Model!410:410,Model!$4:$4,"&gt;="&amp;AP$6,Model!$4:$4,"&lt;="&amp;AP$7))</f>
        <v>0</v>
      </c>
      <c r="AQ46" s="5">
        <f ca="1">IF(AQ$4="",0,SUMIFS(Model!410:410,Model!$4:$4,"&gt;="&amp;AQ$6,Model!$4:$4,"&lt;="&amp;AQ$7))</f>
        <v>0</v>
      </c>
      <c r="AR46" s="5">
        <f ca="1">IF(AR$4="",0,SUMIFS(Model!410:410,Model!$4:$4,"&gt;="&amp;AR$6,Model!$4:$4,"&lt;="&amp;AR$7))</f>
        <v>0</v>
      </c>
      <c r="AS46" s="5">
        <f ca="1">IF(AS$4="",0,SUMIFS(Model!410:410,Model!$4:$4,"&gt;="&amp;AS$6,Model!$4:$4,"&lt;="&amp;AS$7))</f>
        <v>0</v>
      </c>
      <c r="AT46" s="5">
        <f ca="1">IF(AT$4="",0,SUMIFS(Model!410:410,Model!$4:$4,"&gt;="&amp;AT$6,Model!$4:$4,"&lt;="&amp;AT$7))</f>
        <v>0</v>
      </c>
      <c r="AU46" s="5">
        <f ca="1">IF(AU$4="",0,SUMIFS(Model!410:410,Model!$4:$4,"&gt;="&amp;AU$6,Model!$4:$4,"&lt;="&amp;AU$7))</f>
        <v>0</v>
      </c>
      <c r="AV46" s="5">
        <f ca="1">IF(AV$4="",0,SUMIFS(Model!410:410,Model!$4:$4,"&gt;="&amp;AV$6,Model!$4:$4,"&lt;="&amp;AV$7))</f>
        <v>0</v>
      </c>
      <c r="AW46" s="5">
        <f ca="1">IF(AW$4="",0,SUMIFS(Model!410:410,Model!$4:$4,"&gt;="&amp;AW$6,Model!$4:$4,"&lt;="&amp;AW$7))</f>
        <v>0</v>
      </c>
      <c r="AX46" s="5">
        <f ca="1">IF(AX$4="",0,SUMIFS(Model!410:410,Model!$4:$4,"&gt;="&amp;AX$6,Model!$4:$4,"&lt;="&amp;AX$7))</f>
        <v>0</v>
      </c>
      <c r="AY46" s="5">
        <f ca="1">IF(AY$4="",0,SUMIFS(Model!410:410,Model!$4:$4,"&gt;="&amp;AY$6,Model!$4:$4,"&lt;="&amp;AY$7))</f>
        <v>0</v>
      </c>
      <c r="AZ46" s="5">
        <f ca="1">IF(AZ$4="",0,SUMIFS(Model!410:410,Model!$4:$4,"&gt;="&amp;AZ$6,Model!$4:$4,"&lt;="&amp;AZ$7))</f>
        <v>0</v>
      </c>
      <c r="BA46" s="5">
        <f ca="1">IF(BA$4="",0,SUMIFS(Model!410:410,Model!$4:$4,"&gt;="&amp;BA$6,Model!$4:$4,"&lt;="&amp;BA$7))</f>
        <v>0</v>
      </c>
      <c r="BB46" s="5">
        <f ca="1">IF(BB$4="",0,SUMIFS(Model!410:410,Model!$4:$4,"&gt;="&amp;BB$6,Model!$4:$4,"&lt;="&amp;BB$7))</f>
        <v>0</v>
      </c>
      <c r="BC46" s="5">
        <f ca="1">IF(BC$4="",0,SUMIFS(Model!410:410,Model!$4:$4,"&gt;="&amp;BC$6,Model!$4:$4,"&lt;="&amp;BC$7))</f>
        <v>0</v>
      </c>
      <c r="BD46" s="5">
        <f ca="1">IF(BD$4="",0,SUMIFS(Model!410:410,Model!$4:$4,"&gt;="&amp;BD$6,Model!$4:$4,"&lt;="&amp;BD$7))</f>
        <v>0</v>
      </c>
      <c r="BE46" s="5">
        <f ca="1">IF(BE$4="",0,SUMIFS(Model!410:410,Model!$4:$4,"&gt;="&amp;BE$6,Model!$4:$4,"&lt;="&amp;BE$7))</f>
        <v>0</v>
      </c>
      <c r="BF46" s="5">
        <f ca="1">IF(BF$4="",0,SUMIFS(Model!410:410,Model!$4:$4,"&gt;="&amp;BF$6,Model!$4:$4,"&lt;="&amp;BF$7))</f>
        <v>0</v>
      </c>
      <c r="BG46" s="5">
        <f ca="1">IF(BG$4="",0,SUMIFS(Model!410:410,Model!$4:$4,"&gt;="&amp;BG$6,Model!$4:$4,"&lt;="&amp;BG$7))</f>
        <v>0</v>
      </c>
      <c r="BH46" s="5">
        <f ca="1">IF(BH$4="",0,SUMIFS(Model!410:410,Model!$4:$4,"&gt;="&amp;BH$6,Model!$4:$4,"&lt;="&amp;BH$7))</f>
        <v>0</v>
      </c>
      <c r="BI46" s="5">
        <f ca="1">IF(BI$4="",0,SUMIFS(Model!410:410,Model!$4:$4,"&gt;="&amp;BI$6,Model!$4:$4,"&lt;="&amp;BI$7))</f>
        <v>0</v>
      </c>
      <c r="BJ46" s="5">
        <f ca="1">IF(BJ$4="",0,SUMIFS(Model!410:410,Model!$4:$4,"&gt;="&amp;BJ$6,Model!$4:$4,"&lt;="&amp;BJ$7))</f>
        <v>0</v>
      </c>
      <c r="BK46" s="5">
        <f ca="1">IF(BK$4="",0,SUMIFS(Model!410:410,Model!$4:$4,"&gt;="&amp;BK$6,Model!$4:$4,"&lt;="&amp;BK$7))</f>
        <v>0</v>
      </c>
      <c r="BL46" s="5">
        <f ca="1">IF(BL$4="",0,SUMIFS(Model!410:410,Model!$4:$4,"&gt;="&amp;BL$6,Model!$4:$4,"&lt;="&amp;BL$7))</f>
        <v>0</v>
      </c>
      <c r="BM46" s="5">
        <f ca="1">IF(BM$4="",0,SUMIFS(Model!410:410,Model!$4:$4,"&gt;="&amp;BM$6,Model!$4:$4,"&lt;="&amp;BM$7))</f>
        <v>0</v>
      </c>
      <c r="BN46" s="5">
        <f ca="1">IF(BN$4="",0,SUMIFS(Model!410:410,Model!$4:$4,"&gt;="&amp;BN$6,Model!$4:$4,"&lt;="&amp;BN$7))</f>
        <v>0</v>
      </c>
      <c r="BO46" s="5">
        <f ca="1">IF(BO$4="",0,SUMIFS(Model!410:410,Model!$4:$4,"&gt;="&amp;BO$6,Model!$4:$4,"&lt;="&amp;BO$7))</f>
        <v>0</v>
      </c>
      <c r="BP46" s="5">
        <f ca="1">IF(BP$4="",0,SUMIFS(Model!410:410,Model!$4:$4,"&gt;="&amp;BP$6,Model!$4:$4,"&lt;="&amp;BP$7))</f>
        <v>0</v>
      </c>
      <c r="BQ46" s="5">
        <f ca="1">IF(BQ$4="",0,SUMIFS(Model!410:410,Model!$4:$4,"&gt;="&amp;BQ$6,Model!$4:$4,"&lt;="&amp;BQ$7))</f>
        <v>0</v>
      </c>
      <c r="BR46" s="5">
        <f ca="1">IF(BR$4="",0,SUMIFS(Model!410:410,Model!$4:$4,"&gt;="&amp;BR$6,Model!$4:$4,"&lt;="&amp;BR$7))</f>
        <v>0</v>
      </c>
      <c r="BS46" s="5">
        <f ca="1">IF(BS$4="",0,SUMIFS(Model!410:410,Model!$4:$4,"&gt;="&amp;BS$6,Model!$4:$4,"&lt;="&amp;BS$7))</f>
        <v>0</v>
      </c>
      <c r="BT46" s="5">
        <f ca="1">IF(BT$4="",0,SUMIFS(Model!410:410,Model!$4:$4,"&gt;="&amp;BT$6,Model!$4:$4,"&lt;="&amp;BT$7))</f>
        <v>0</v>
      </c>
      <c r="BU46" s="5">
        <f ca="1">IF(BU$4="",0,SUMIFS(Model!410:410,Model!$4:$4,"&gt;="&amp;BU$6,Model!$4:$4,"&lt;="&amp;BU$7))</f>
        <v>0</v>
      </c>
      <c r="BV46" s="5">
        <f ca="1">IF(BV$4="",0,SUMIFS(Model!410:410,Model!$4:$4,"&gt;="&amp;BV$6,Model!$4:$4,"&lt;="&amp;BV$7))</f>
        <v>0</v>
      </c>
      <c r="BW46" s="5">
        <f ca="1">IF(BW$4="",0,SUMIFS(Model!410:410,Model!$4:$4,"&gt;="&amp;BW$6,Model!$4:$4,"&lt;="&amp;BW$7))</f>
        <v>0</v>
      </c>
      <c r="BX46" s="5">
        <f ca="1">IF(BX$4="",0,SUMIFS(Model!410:410,Model!$4:$4,"&gt;="&amp;BX$6,Model!$4:$4,"&lt;="&amp;BX$7))</f>
        <v>0</v>
      </c>
      <c r="BY46" s="5">
        <f ca="1">IF(BY$4="",0,SUMIFS(Model!410:410,Model!$4:$4,"&gt;="&amp;BY$6,Model!$4:$4,"&lt;="&amp;BY$7))</f>
        <v>0</v>
      </c>
      <c r="BZ46" s="5">
        <f ca="1">IF(BZ$4="",0,SUMIFS(Model!410:410,Model!$4:$4,"&gt;="&amp;BZ$6,Model!$4:$4,"&lt;="&amp;BZ$7))</f>
        <v>0</v>
      </c>
      <c r="CA46" s="5">
        <f ca="1">IF(CA$4="",0,SUMIFS(Model!410:410,Model!$4:$4,"&gt;="&amp;CA$6,Model!$4:$4,"&lt;="&amp;CA$7))</f>
        <v>0</v>
      </c>
      <c r="CB46" s="5">
        <f ca="1">IF(CB$4="",0,SUMIFS(Model!410:410,Model!$4:$4,"&gt;="&amp;CB$6,Model!$4:$4,"&lt;="&amp;CB$7))</f>
        <v>0</v>
      </c>
      <c r="CC46" s="5">
        <f ca="1">IF(CC$4="",0,SUMIFS(Model!410:410,Model!$4:$4,"&gt;="&amp;CC$6,Model!$4:$4,"&lt;="&amp;CC$7))</f>
        <v>0</v>
      </c>
      <c r="CD46" s="5">
        <f ca="1">IF(CD$4="",0,SUMIFS(Model!410:410,Model!$4:$4,"&gt;="&amp;CD$6,Model!$4:$4,"&lt;="&amp;CD$7))</f>
        <v>0</v>
      </c>
      <c r="CE46" s="5">
        <f ca="1">IF(CE$4="",0,SUMIFS(Model!410:410,Model!$4:$4,"&gt;="&amp;CE$6,Model!$4:$4,"&lt;="&amp;CE$7))</f>
        <v>0</v>
      </c>
      <c r="CF46" s="5">
        <f ca="1">IF(CF$4="",0,SUMIFS(Model!410:410,Model!$4:$4,"&gt;="&amp;CF$6,Model!$4:$4,"&lt;="&amp;CF$7))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G48" s="116"/>
      <c r="H48" s="1" t="str">
        <f>Model!H412</f>
        <v>Финпоток по операционной деятельности</v>
      </c>
      <c r="M48" s="53" t="s">
        <v>18</v>
      </c>
      <c r="P48" s="72" t="str">
        <f>Lists!$AI$11</f>
        <v>CF</v>
      </c>
      <c r="U48" s="5">
        <f ca="1">SUM(INDIRECT(ADDRESS($B48,$X$2)&amp;":"&amp;ADDRESS($B48,$X$2-1+$P$8)))</f>
        <v>293121308.81808889</v>
      </c>
      <c r="X48" s="5">
        <f ca="1">SUMIFS(X$10:X47,$P$10:$P47,Lists!$AI$9)-SUMIFS(X$10:X47,$P$10:$P47,Lists!$AI$10)</f>
        <v>-12430000</v>
      </c>
      <c r="Y48" s="5">
        <f ca="1">SUMIFS(Y$10:Y47,$P$10:$P47,Lists!$AI$9)-SUMIFS(Y$10:Y47,$P$10:$P47,Lists!$AI$10)</f>
        <v>10375758.047934324</v>
      </c>
      <c r="Z48" s="5">
        <f ca="1">SUMIFS(Z$10:Z47,$P$10:$P47,Lists!$AI$9)-SUMIFS(Z$10:Z47,$P$10:$P47,Lists!$AI$10)</f>
        <v>77220141.481891274</v>
      </c>
      <c r="AA48" s="5">
        <f ca="1">SUMIFS(AA$10:AA47,$P$10:$P47,Lists!$AI$9)-SUMIFS(AA$10:AA47,$P$10:$P47,Lists!$AI$10)</f>
        <v>106261667.2857753</v>
      </c>
      <c r="AB48" s="5">
        <f ca="1">SUMIFS(AB$10:AB47,$P$10:$P47,Lists!$AI$9)-SUMIFS(AB$10:AB47,$P$10:$P47,Lists!$AI$10)</f>
        <v>111693742.00248802</v>
      </c>
      <c r="AC48" s="5">
        <f ca="1">SUMIFS(AC$10:AC47,$P$10:$P47,Lists!$AI$9)-SUMIFS(AC$10:AC47,$P$10:$P47,Lists!$AI$10)</f>
        <v>0</v>
      </c>
      <c r="AD48" s="5">
        <f ca="1">SUMIFS(AD$10:AD47,$P$10:$P47,Lists!$AI$9)-SUMIFS(AD$10:AD47,$P$10:$P47,Lists!$AI$10)</f>
        <v>0</v>
      </c>
      <c r="AE48" s="5">
        <f ca="1">SUMIFS(AE$10:AE47,$P$10:$P47,Lists!$AI$9)-SUMIFS(AE$10:AE47,$P$10:$P47,Lists!$AI$10)</f>
        <v>0</v>
      </c>
      <c r="AF48" s="5">
        <f ca="1">SUMIFS(AF$10:AF47,$P$10:$P47,Lists!$AI$9)-SUMIFS(AF$10:AF47,$P$10:$P47,Lists!$AI$10)</f>
        <v>0</v>
      </c>
      <c r="AG48" s="5">
        <f ca="1">SUMIFS(AG$10:AG47,$P$10:$P47,Lists!$AI$9)-SUMIFS(AG$10:AG47,$P$10:$P47,Lists!$AI$10)</f>
        <v>0</v>
      </c>
      <c r="AH48" s="5">
        <f ca="1">SUMIFS(AH$10:AH47,$P$10:$P47,Lists!$AI$9)-SUMIFS(AH$10:AH47,$P$10:$P47,Lists!$AI$10)</f>
        <v>0</v>
      </c>
      <c r="AI48" s="5">
        <f ca="1">SUMIFS(AI$10:AI47,$P$10:$P47,Lists!$AI$9)-SUMIFS(AI$10:AI47,$P$10:$P47,Lists!$AI$10)</f>
        <v>0</v>
      </c>
      <c r="AJ48" s="5">
        <f ca="1">SUMIFS(AJ$10:AJ47,$P$10:$P47,Lists!$AI$9)-SUMIFS(AJ$10:AJ47,$P$10:$P47,Lists!$AI$10)</f>
        <v>0</v>
      </c>
      <c r="AK48" s="5">
        <f ca="1">SUMIFS(AK$10:AK47,$P$10:$P47,Lists!$AI$9)-SUMIFS(AK$10:AK47,$P$10:$P47,Lists!$AI$10)</f>
        <v>0</v>
      </c>
      <c r="AL48" s="5">
        <f ca="1">SUMIFS(AL$10:AL47,$P$10:$P47,Lists!$AI$9)-SUMIFS(AL$10:AL47,$P$10:$P47,Lists!$AI$10)</f>
        <v>0</v>
      </c>
      <c r="AM48" s="5">
        <f ca="1">SUMIFS(AM$10:AM47,$P$10:$P47,Lists!$AI$9)-SUMIFS(AM$10:AM47,$P$10:$P47,Lists!$AI$10)</f>
        <v>0</v>
      </c>
      <c r="AN48" s="5">
        <f ca="1">SUMIFS(AN$10:AN47,$P$10:$P47,Lists!$AI$9)-SUMIFS(AN$10:AN47,$P$10:$P47,Lists!$AI$10)</f>
        <v>0</v>
      </c>
      <c r="AO48" s="5">
        <f ca="1">SUMIFS(AO$10:AO47,$P$10:$P47,Lists!$AI$9)-SUMIFS(AO$10:AO47,$P$10:$P47,Lists!$AI$10)</f>
        <v>0</v>
      </c>
      <c r="AP48" s="5">
        <f ca="1">SUMIFS(AP$10:AP47,$P$10:$P47,Lists!$AI$9)-SUMIFS(AP$10:AP47,$P$10:$P47,Lists!$AI$10)</f>
        <v>0</v>
      </c>
      <c r="AQ48" s="5">
        <f ca="1">SUMIFS(AQ$10:AQ47,$P$10:$P47,Lists!$AI$9)-SUMIFS(AQ$10:AQ47,$P$10:$P47,Lists!$AI$10)</f>
        <v>0</v>
      </c>
      <c r="AR48" s="5">
        <f ca="1">SUMIFS(AR$10:AR47,$P$10:$P47,Lists!$AI$9)-SUMIFS(AR$10:AR47,$P$10:$P47,Lists!$AI$10)</f>
        <v>0</v>
      </c>
      <c r="AS48" s="5">
        <f ca="1">SUMIFS(AS$10:AS47,$P$10:$P47,Lists!$AI$9)-SUMIFS(AS$10:AS47,$P$10:$P47,Lists!$AI$10)</f>
        <v>0</v>
      </c>
      <c r="AT48" s="5">
        <f ca="1">SUMIFS(AT$10:AT47,$P$10:$P47,Lists!$AI$9)-SUMIFS(AT$10:AT47,$P$10:$P47,Lists!$AI$10)</f>
        <v>0</v>
      </c>
      <c r="AU48" s="5">
        <f ca="1">SUMIFS(AU$10:AU47,$P$10:$P47,Lists!$AI$9)-SUMIFS(AU$10:AU47,$P$10:$P47,Lists!$AI$10)</f>
        <v>0</v>
      </c>
      <c r="AV48" s="5">
        <f ca="1">SUMIFS(AV$10:AV47,$P$10:$P47,Lists!$AI$9)-SUMIFS(AV$10:AV47,$P$10:$P47,Lists!$AI$10)</f>
        <v>0</v>
      </c>
      <c r="AW48" s="5">
        <f ca="1">SUMIFS(AW$10:AW47,$P$10:$P47,Lists!$AI$9)-SUMIFS(AW$10:AW47,$P$10:$P47,Lists!$AI$10)</f>
        <v>0</v>
      </c>
      <c r="AX48" s="5">
        <f ca="1">SUMIFS(AX$10:AX47,$P$10:$P47,Lists!$AI$9)-SUMIFS(AX$10:AX47,$P$10:$P47,Lists!$AI$10)</f>
        <v>0</v>
      </c>
      <c r="AY48" s="5">
        <f ca="1">SUMIFS(AY$10:AY47,$P$10:$P47,Lists!$AI$9)-SUMIFS(AY$10:AY47,$P$10:$P47,Lists!$AI$10)</f>
        <v>0</v>
      </c>
      <c r="AZ48" s="5">
        <f ca="1">SUMIFS(AZ$10:AZ47,$P$10:$P47,Lists!$AI$9)-SUMIFS(AZ$10:AZ47,$P$10:$P47,Lists!$AI$10)</f>
        <v>0</v>
      </c>
      <c r="BA48" s="5">
        <f ca="1">SUMIFS(BA$10:BA47,$P$10:$P47,Lists!$AI$9)-SUMIFS(BA$10:BA47,$P$10:$P47,Lists!$AI$10)</f>
        <v>0</v>
      </c>
      <c r="BB48" s="5">
        <f ca="1">SUMIFS(BB$10:BB47,$P$10:$P47,Lists!$AI$9)-SUMIFS(BB$10:BB47,$P$10:$P47,Lists!$AI$10)</f>
        <v>0</v>
      </c>
      <c r="BC48" s="5">
        <f ca="1">SUMIFS(BC$10:BC47,$P$10:$P47,Lists!$AI$9)-SUMIFS(BC$10:BC47,$P$10:$P47,Lists!$AI$10)</f>
        <v>0</v>
      </c>
      <c r="BD48" s="5">
        <f ca="1">SUMIFS(BD$10:BD47,$P$10:$P47,Lists!$AI$9)-SUMIFS(BD$10:BD47,$P$10:$P47,Lists!$AI$10)</f>
        <v>0</v>
      </c>
      <c r="BE48" s="5">
        <f ca="1">SUMIFS(BE$10:BE47,$P$10:$P47,Lists!$AI$9)-SUMIFS(BE$10:BE47,$P$10:$P47,Lists!$AI$10)</f>
        <v>0</v>
      </c>
      <c r="BF48" s="5">
        <f ca="1">SUMIFS(BF$10:BF47,$P$10:$P47,Lists!$AI$9)-SUMIFS(BF$10:BF47,$P$10:$P47,Lists!$AI$10)</f>
        <v>0</v>
      </c>
      <c r="BG48" s="5">
        <f ca="1">SUMIFS(BG$10:BG47,$P$10:$P47,Lists!$AI$9)-SUMIFS(BG$10:BG47,$P$10:$P47,Lists!$AI$10)</f>
        <v>0</v>
      </c>
      <c r="BH48" s="5">
        <f ca="1">SUMIFS(BH$10:BH47,$P$10:$P47,Lists!$AI$9)-SUMIFS(BH$10:BH47,$P$10:$P47,Lists!$AI$10)</f>
        <v>0</v>
      </c>
      <c r="BI48" s="5">
        <f ca="1">SUMIFS(BI$10:BI47,$P$10:$P47,Lists!$AI$9)-SUMIFS(BI$10:BI47,$P$10:$P47,Lists!$AI$10)</f>
        <v>0</v>
      </c>
      <c r="BJ48" s="5">
        <f ca="1">SUMIFS(BJ$10:BJ47,$P$10:$P47,Lists!$AI$9)-SUMIFS(BJ$10:BJ47,$P$10:$P47,Lists!$AI$10)</f>
        <v>0</v>
      </c>
      <c r="BK48" s="5">
        <f ca="1">SUMIFS(BK$10:BK47,$P$10:$P47,Lists!$AI$9)-SUMIFS(BK$10:BK47,$P$10:$P47,Lists!$AI$10)</f>
        <v>0</v>
      </c>
      <c r="BL48" s="5">
        <f ca="1">SUMIFS(BL$10:BL47,$P$10:$P47,Lists!$AI$9)-SUMIFS(BL$10:BL47,$P$10:$P47,Lists!$AI$10)</f>
        <v>0</v>
      </c>
      <c r="BM48" s="5">
        <f ca="1">SUMIFS(BM$10:BM47,$P$10:$P47,Lists!$AI$9)-SUMIFS(BM$10:BM47,$P$10:$P47,Lists!$AI$10)</f>
        <v>0</v>
      </c>
      <c r="BN48" s="5">
        <f ca="1">SUMIFS(BN$10:BN47,$P$10:$P47,Lists!$AI$9)-SUMIFS(BN$10:BN47,$P$10:$P47,Lists!$AI$10)</f>
        <v>0</v>
      </c>
      <c r="BO48" s="5">
        <f ca="1">SUMIFS(BO$10:BO47,$P$10:$P47,Lists!$AI$9)-SUMIFS(BO$10:BO47,$P$10:$P47,Lists!$AI$10)</f>
        <v>0</v>
      </c>
      <c r="BP48" s="5">
        <f ca="1">SUMIFS(BP$10:BP47,$P$10:$P47,Lists!$AI$9)-SUMIFS(BP$10:BP47,$P$10:$P47,Lists!$AI$10)</f>
        <v>0</v>
      </c>
      <c r="BQ48" s="5">
        <f ca="1">SUMIFS(BQ$10:BQ47,$P$10:$P47,Lists!$AI$9)-SUMIFS(BQ$10:BQ47,$P$10:$P47,Lists!$AI$10)</f>
        <v>0</v>
      </c>
      <c r="BR48" s="5">
        <f ca="1">SUMIFS(BR$10:BR47,$P$10:$P47,Lists!$AI$9)-SUMIFS(BR$10:BR47,$P$10:$P47,Lists!$AI$10)</f>
        <v>0</v>
      </c>
      <c r="BS48" s="5">
        <f ca="1">SUMIFS(BS$10:BS47,$P$10:$P47,Lists!$AI$9)-SUMIFS(BS$10:BS47,$P$10:$P47,Lists!$AI$10)</f>
        <v>0</v>
      </c>
      <c r="BT48" s="5">
        <f ca="1">SUMIFS(BT$10:BT47,$P$10:$P47,Lists!$AI$9)-SUMIFS(BT$10:BT47,$P$10:$P47,Lists!$AI$10)</f>
        <v>0</v>
      </c>
      <c r="BU48" s="5">
        <f ca="1">SUMIFS(BU$10:BU47,$P$10:$P47,Lists!$AI$9)-SUMIFS(BU$10:BU47,$P$10:$P47,Lists!$AI$10)</f>
        <v>0</v>
      </c>
      <c r="BV48" s="5">
        <f ca="1">SUMIFS(BV$10:BV47,$P$10:$P47,Lists!$AI$9)-SUMIFS(BV$10:BV47,$P$10:$P47,Lists!$AI$10)</f>
        <v>0</v>
      </c>
      <c r="BW48" s="5">
        <f ca="1">SUMIFS(BW$10:BW47,$P$10:$P47,Lists!$AI$9)-SUMIFS(BW$10:BW47,$P$10:$P47,Lists!$AI$10)</f>
        <v>0</v>
      </c>
      <c r="BX48" s="5">
        <f ca="1">SUMIFS(BX$10:BX47,$P$10:$P47,Lists!$AI$9)-SUMIFS(BX$10:BX47,$P$10:$P47,Lists!$AI$10)</f>
        <v>0</v>
      </c>
      <c r="BY48" s="5">
        <f ca="1">SUMIFS(BY$10:BY47,$P$10:$P47,Lists!$AI$9)-SUMIFS(BY$10:BY47,$P$10:$P47,Lists!$AI$10)</f>
        <v>0</v>
      </c>
      <c r="BZ48" s="5">
        <f ca="1">SUMIFS(BZ$10:BZ47,$P$10:$P47,Lists!$AI$9)-SUMIFS(BZ$10:BZ47,$P$10:$P47,Lists!$AI$10)</f>
        <v>0</v>
      </c>
      <c r="CA48" s="5">
        <f ca="1">SUMIFS(CA$10:CA47,$P$10:$P47,Lists!$AI$9)-SUMIFS(CA$10:CA47,$P$10:$P47,Lists!$AI$10)</f>
        <v>0</v>
      </c>
      <c r="CB48" s="5">
        <f ca="1">SUMIFS(CB$10:CB47,$P$10:$P47,Lists!$AI$9)-SUMIFS(CB$10:CB47,$P$10:$P47,Lists!$AI$10)</f>
        <v>0</v>
      </c>
      <c r="CC48" s="5">
        <f ca="1">SUMIFS(CC$10:CC47,$P$10:$P47,Lists!$AI$9)-SUMIFS(CC$10:CC47,$P$10:$P47,Lists!$AI$10)</f>
        <v>0</v>
      </c>
      <c r="CD48" s="5">
        <f ca="1">SUMIFS(CD$10:CD47,$P$10:$P47,Lists!$AI$9)-SUMIFS(CD$10:CD47,$P$10:$P47,Lists!$AI$10)</f>
        <v>0</v>
      </c>
      <c r="CE48" s="5">
        <f ca="1">SUMIFS(CE$10:CE47,$P$10:$P47,Lists!$AI$9)-SUMIFS(CE$10:CE47,$P$10:$P47,Lists!$AI$10)</f>
        <v>0</v>
      </c>
      <c r="CF48" s="5">
        <f ca="1">SUMIFS(CF$10:CF47,$P$10:$P47,Lists!$AI$9)-SUMIFS(CF$10:CF47,$P$10:$P47,Lists!$AI$10)</f>
        <v>0</v>
      </c>
    </row>
    <row r="49" spans="2:84" x14ac:dyDescent="0.3">
      <c r="B49" s="13">
        <f>ROW()</f>
        <v>49</v>
      </c>
    </row>
    <row r="50" spans="2:84" x14ac:dyDescent="0.3">
      <c r="B50" s="13">
        <f>ROW()</f>
        <v>50</v>
      </c>
      <c r="H50" s="1" t="s">
        <v>417</v>
      </c>
    </row>
    <row r="52" spans="2:84" x14ac:dyDescent="0.3">
      <c r="B52" s="13">
        <f>ROW()</f>
        <v>52</v>
      </c>
      <c r="H52" s="1" t="str">
        <f>CapEx!H71</f>
        <v>Оплата капитальных затрат</v>
      </c>
      <c r="M52" s="53" t="s">
        <v>18</v>
      </c>
      <c r="P52" s="72" t="str">
        <f>Lists!$AI$10</f>
        <v>CF(-)</v>
      </c>
      <c r="U52" s="5">
        <f t="shared" ref="U52:U56" ca="1" si="6">SUM(INDIRECT(ADDRESS($B52,$X$2)&amp;":"&amp;ADDRESS($B52,$X$2-1+$P$8)))</f>
        <v>38150000</v>
      </c>
      <c r="X52" s="5">
        <f ca="1">IF(X$4="",0,SUM(X53:X57))</f>
        <v>38150000</v>
      </c>
      <c r="Y52" s="5">
        <f t="shared" ref="Y52:CF52" ca="1" si="7">IF(Y$4="",0,SUM(Y53:Y57))</f>
        <v>0</v>
      </c>
      <c r="Z52" s="5">
        <f t="shared" ca="1" si="7"/>
        <v>0</v>
      </c>
      <c r="AA52" s="5">
        <f t="shared" ca="1" si="7"/>
        <v>0</v>
      </c>
      <c r="AB52" s="5">
        <f t="shared" ca="1" si="7"/>
        <v>0</v>
      </c>
      <c r="AC52" s="5">
        <f t="shared" ca="1" si="7"/>
        <v>0</v>
      </c>
      <c r="AD52" s="5">
        <f t="shared" ca="1" si="7"/>
        <v>0</v>
      </c>
      <c r="AE52" s="5">
        <f t="shared" ca="1" si="7"/>
        <v>0</v>
      </c>
      <c r="AF52" s="5">
        <f t="shared" ca="1" si="7"/>
        <v>0</v>
      </c>
      <c r="AG52" s="5">
        <f t="shared" ca="1" si="7"/>
        <v>0</v>
      </c>
      <c r="AH52" s="5">
        <f t="shared" ca="1" si="7"/>
        <v>0</v>
      </c>
      <c r="AI52" s="5">
        <f t="shared" ca="1" si="7"/>
        <v>0</v>
      </c>
      <c r="AJ52" s="5">
        <f t="shared" ca="1" si="7"/>
        <v>0</v>
      </c>
      <c r="AK52" s="5">
        <f t="shared" ca="1" si="7"/>
        <v>0</v>
      </c>
      <c r="AL52" s="5">
        <f t="shared" ca="1" si="7"/>
        <v>0</v>
      </c>
      <c r="AM52" s="5">
        <f t="shared" ca="1" si="7"/>
        <v>0</v>
      </c>
      <c r="AN52" s="5">
        <f t="shared" ca="1" si="7"/>
        <v>0</v>
      </c>
      <c r="AO52" s="5">
        <f t="shared" ca="1" si="7"/>
        <v>0</v>
      </c>
      <c r="AP52" s="5">
        <f t="shared" ca="1" si="7"/>
        <v>0</v>
      </c>
      <c r="AQ52" s="5">
        <f t="shared" ca="1" si="7"/>
        <v>0</v>
      </c>
      <c r="AR52" s="5">
        <f t="shared" ca="1" si="7"/>
        <v>0</v>
      </c>
      <c r="AS52" s="5">
        <f t="shared" ca="1" si="7"/>
        <v>0</v>
      </c>
      <c r="AT52" s="5">
        <f t="shared" ca="1" si="7"/>
        <v>0</v>
      </c>
      <c r="AU52" s="5">
        <f t="shared" ca="1" si="7"/>
        <v>0</v>
      </c>
      <c r="AV52" s="5">
        <f t="shared" ca="1" si="7"/>
        <v>0</v>
      </c>
      <c r="AW52" s="5">
        <f t="shared" ca="1" si="7"/>
        <v>0</v>
      </c>
      <c r="AX52" s="5">
        <f t="shared" ca="1" si="7"/>
        <v>0</v>
      </c>
      <c r="AY52" s="5">
        <f t="shared" ca="1" si="7"/>
        <v>0</v>
      </c>
      <c r="AZ52" s="5">
        <f t="shared" ca="1" si="7"/>
        <v>0</v>
      </c>
      <c r="BA52" s="5">
        <f t="shared" ca="1" si="7"/>
        <v>0</v>
      </c>
      <c r="BB52" s="5">
        <f t="shared" ca="1" si="7"/>
        <v>0</v>
      </c>
      <c r="BC52" s="5">
        <f t="shared" ca="1" si="7"/>
        <v>0</v>
      </c>
      <c r="BD52" s="5">
        <f t="shared" ca="1" si="7"/>
        <v>0</v>
      </c>
      <c r="BE52" s="5">
        <f t="shared" ca="1" si="7"/>
        <v>0</v>
      </c>
      <c r="BF52" s="5">
        <f t="shared" ca="1" si="7"/>
        <v>0</v>
      </c>
      <c r="BG52" s="5">
        <f t="shared" ca="1" si="7"/>
        <v>0</v>
      </c>
      <c r="BH52" s="5">
        <f t="shared" ca="1" si="7"/>
        <v>0</v>
      </c>
      <c r="BI52" s="5">
        <f t="shared" ca="1" si="7"/>
        <v>0</v>
      </c>
      <c r="BJ52" s="5">
        <f t="shared" ca="1" si="7"/>
        <v>0</v>
      </c>
      <c r="BK52" s="5">
        <f t="shared" ca="1" si="7"/>
        <v>0</v>
      </c>
      <c r="BL52" s="5">
        <f t="shared" ca="1" si="7"/>
        <v>0</v>
      </c>
      <c r="BM52" s="5">
        <f t="shared" ca="1" si="7"/>
        <v>0</v>
      </c>
      <c r="BN52" s="5">
        <f t="shared" ca="1" si="7"/>
        <v>0</v>
      </c>
      <c r="BO52" s="5">
        <f t="shared" ca="1" si="7"/>
        <v>0</v>
      </c>
      <c r="BP52" s="5">
        <f t="shared" ca="1" si="7"/>
        <v>0</v>
      </c>
      <c r="BQ52" s="5">
        <f t="shared" ca="1" si="7"/>
        <v>0</v>
      </c>
      <c r="BR52" s="5">
        <f t="shared" ca="1" si="7"/>
        <v>0</v>
      </c>
      <c r="BS52" s="5">
        <f t="shared" ca="1" si="7"/>
        <v>0</v>
      </c>
      <c r="BT52" s="5">
        <f t="shared" ca="1" si="7"/>
        <v>0</v>
      </c>
      <c r="BU52" s="5">
        <f t="shared" ca="1" si="7"/>
        <v>0</v>
      </c>
      <c r="BV52" s="5">
        <f t="shared" ca="1" si="7"/>
        <v>0</v>
      </c>
      <c r="BW52" s="5">
        <f t="shared" ca="1" si="7"/>
        <v>0</v>
      </c>
      <c r="BX52" s="5">
        <f t="shared" ca="1" si="7"/>
        <v>0</v>
      </c>
      <c r="BY52" s="5">
        <f t="shared" ca="1" si="7"/>
        <v>0</v>
      </c>
      <c r="BZ52" s="5">
        <f t="shared" ca="1" si="7"/>
        <v>0</v>
      </c>
      <c r="CA52" s="5">
        <f t="shared" ca="1" si="7"/>
        <v>0</v>
      </c>
      <c r="CB52" s="5">
        <f t="shared" ca="1" si="7"/>
        <v>0</v>
      </c>
      <c r="CC52" s="5">
        <f t="shared" ca="1" si="7"/>
        <v>0</v>
      </c>
      <c r="CD52" s="5">
        <f t="shared" ca="1" si="7"/>
        <v>0</v>
      </c>
      <c r="CE52" s="5">
        <f t="shared" ca="1" si="7"/>
        <v>0</v>
      </c>
      <c r="CF52" s="5">
        <f t="shared" ca="1" si="7"/>
        <v>0</v>
      </c>
    </row>
    <row r="53" spans="2:84" x14ac:dyDescent="0.3">
      <c r="B53" s="13">
        <f>ROW()</f>
        <v>53</v>
      </c>
      <c r="H53" s="1" t="str">
        <f>$H$52</f>
        <v>Оплата капитальных затрат</v>
      </c>
      <c r="I53" s="1" t="str">
        <f>CapEx!I72</f>
        <v>Стартовые капитальные затраты</v>
      </c>
      <c r="M53" s="53" t="s">
        <v>18</v>
      </c>
      <c r="U53" s="5">
        <f t="shared" ca="1" si="6"/>
        <v>1150000</v>
      </c>
      <c r="X53" s="5">
        <f ca="1">IF(X$4="",0,SUMIFS(CapEx!72:72,CapEx!$4:$4,"&gt;="&amp;X$6,CapEx!$4:$4,"&lt;="&amp;X$7))</f>
        <v>1150000</v>
      </c>
      <c r="Y53" s="5">
        <f ca="1">IF(Y$4="",0,SUMIFS(CapEx!72:72,CapEx!$4:$4,"&gt;="&amp;Y$6,CapEx!$4:$4,"&lt;="&amp;Y$7))</f>
        <v>0</v>
      </c>
      <c r="Z53" s="5">
        <f ca="1">IF(Z$4="",0,SUMIFS(CapEx!72:72,CapEx!$4:$4,"&gt;="&amp;Z$6,CapEx!$4:$4,"&lt;="&amp;Z$7))</f>
        <v>0</v>
      </c>
      <c r="AA53" s="5">
        <f ca="1">IF(AA$4="",0,SUMIFS(CapEx!72:72,CapEx!$4:$4,"&gt;="&amp;AA$6,CapEx!$4:$4,"&lt;="&amp;AA$7))</f>
        <v>0</v>
      </c>
      <c r="AB53" s="5">
        <f ca="1">IF(AB$4="",0,SUMIFS(CapEx!72:72,CapEx!$4:$4,"&gt;="&amp;AB$6,CapEx!$4:$4,"&lt;="&amp;AB$7))</f>
        <v>0</v>
      </c>
      <c r="AC53" s="5">
        <f ca="1">IF(AC$4="",0,SUMIFS(CapEx!72:72,CapEx!$4:$4,"&gt;="&amp;AC$6,CapEx!$4:$4,"&lt;="&amp;AC$7))</f>
        <v>0</v>
      </c>
      <c r="AD53" s="5">
        <f ca="1">IF(AD$4="",0,SUMIFS(CapEx!72:72,CapEx!$4:$4,"&gt;="&amp;AD$6,CapEx!$4:$4,"&lt;="&amp;AD$7))</f>
        <v>0</v>
      </c>
      <c r="AE53" s="5">
        <f ca="1">IF(AE$4="",0,SUMIFS(CapEx!72:72,CapEx!$4:$4,"&gt;="&amp;AE$6,CapEx!$4:$4,"&lt;="&amp;AE$7))</f>
        <v>0</v>
      </c>
      <c r="AF53" s="5">
        <f ca="1">IF(AF$4="",0,SUMIFS(CapEx!72:72,CapEx!$4:$4,"&gt;="&amp;AF$6,CapEx!$4:$4,"&lt;="&amp;AF$7))</f>
        <v>0</v>
      </c>
      <c r="AG53" s="5">
        <f ca="1">IF(AG$4="",0,SUMIFS(CapEx!72:72,CapEx!$4:$4,"&gt;="&amp;AG$6,CapEx!$4:$4,"&lt;="&amp;AG$7))</f>
        <v>0</v>
      </c>
      <c r="AH53" s="5">
        <f ca="1">IF(AH$4="",0,SUMIFS(CapEx!72:72,CapEx!$4:$4,"&gt;="&amp;AH$6,CapEx!$4:$4,"&lt;="&amp;AH$7))</f>
        <v>0</v>
      </c>
      <c r="AI53" s="5">
        <f ca="1">IF(AI$4="",0,SUMIFS(CapEx!72:72,CapEx!$4:$4,"&gt;="&amp;AI$6,CapEx!$4:$4,"&lt;="&amp;AI$7))</f>
        <v>0</v>
      </c>
      <c r="AJ53" s="5">
        <f ca="1">IF(AJ$4="",0,SUMIFS(CapEx!72:72,CapEx!$4:$4,"&gt;="&amp;AJ$6,CapEx!$4:$4,"&lt;="&amp;AJ$7))</f>
        <v>0</v>
      </c>
      <c r="AK53" s="5">
        <f ca="1">IF(AK$4="",0,SUMIFS(CapEx!72:72,CapEx!$4:$4,"&gt;="&amp;AK$6,CapEx!$4:$4,"&lt;="&amp;AK$7))</f>
        <v>0</v>
      </c>
      <c r="AL53" s="5">
        <f ca="1">IF(AL$4="",0,SUMIFS(CapEx!72:72,CapEx!$4:$4,"&gt;="&amp;AL$6,CapEx!$4:$4,"&lt;="&amp;AL$7))</f>
        <v>0</v>
      </c>
      <c r="AM53" s="5">
        <f ca="1">IF(AM$4="",0,SUMIFS(CapEx!72:72,CapEx!$4:$4,"&gt;="&amp;AM$6,CapEx!$4:$4,"&lt;="&amp;AM$7))</f>
        <v>0</v>
      </c>
      <c r="AN53" s="5">
        <f ca="1">IF(AN$4="",0,SUMIFS(CapEx!72:72,CapEx!$4:$4,"&gt;="&amp;AN$6,CapEx!$4:$4,"&lt;="&amp;AN$7))</f>
        <v>0</v>
      </c>
      <c r="AO53" s="5">
        <f ca="1">IF(AO$4="",0,SUMIFS(CapEx!72:72,CapEx!$4:$4,"&gt;="&amp;AO$6,CapEx!$4:$4,"&lt;="&amp;AO$7))</f>
        <v>0</v>
      </c>
      <c r="AP53" s="5">
        <f ca="1">IF(AP$4="",0,SUMIFS(CapEx!72:72,CapEx!$4:$4,"&gt;="&amp;AP$6,CapEx!$4:$4,"&lt;="&amp;AP$7))</f>
        <v>0</v>
      </c>
      <c r="AQ53" s="5">
        <f ca="1">IF(AQ$4="",0,SUMIFS(CapEx!72:72,CapEx!$4:$4,"&gt;="&amp;AQ$6,CapEx!$4:$4,"&lt;="&amp;AQ$7))</f>
        <v>0</v>
      </c>
      <c r="AR53" s="5">
        <f ca="1">IF(AR$4="",0,SUMIFS(CapEx!72:72,CapEx!$4:$4,"&gt;="&amp;AR$6,CapEx!$4:$4,"&lt;="&amp;AR$7))</f>
        <v>0</v>
      </c>
      <c r="AS53" s="5">
        <f ca="1">IF(AS$4="",0,SUMIFS(CapEx!72:72,CapEx!$4:$4,"&gt;="&amp;AS$6,CapEx!$4:$4,"&lt;="&amp;AS$7))</f>
        <v>0</v>
      </c>
      <c r="AT53" s="5">
        <f ca="1">IF(AT$4="",0,SUMIFS(CapEx!72:72,CapEx!$4:$4,"&gt;="&amp;AT$6,CapEx!$4:$4,"&lt;="&amp;AT$7))</f>
        <v>0</v>
      </c>
      <c r="AU53" s="5">
        <f ca="1">IF(AU$4="",0,SUMIFS(CapEx!72:72,CapEx!$4:$4,"&gt;="&amp;AU$6,CapEx!$4:$4,"&lt;="&amp;AU$7))</f>
        <v>0</v>
      </c>
      <c r="AV53" s="5">
        <f ca="1">IF(AV$4="",0,SUMIFS(CapEx!72:72,CapEx!$4:$4,"&gt;="&amp;AV$6,CapEx!$4:$4,"&lt;="&amp;AV$7))</f>
        <v>0</v>
      </c>
      <c r="AW53" s="5">
        <f ca="1">IF(AW$4="",0,SUMIFS(CapEx!72:72,CapEx!$4:$4,"&gt;="&amp;AW$6,CapEx!$4:$4,"&lt;="&amp;AW$7))</f>
        <v>0</v>
      </c>
      <c r="AX53" s="5">
        <f ca="1">IF(AX$4="",0,SUMIFS(CapEx!72:72,CapEx!$4:$4,"&gt;="&amp;AX$6,CapEx!$4:$4,"&lt;="&amp;AX$7))</f>
        <v>0</v>
      </c>
      <c r="AY53" s="5">
        <f ca="1">IF(AY$4="",0,SUMIFS(CapEx!72:72,CapEx!$4:$4,"&gt;="&amp;AY$6,CapEx!$4:$4,"&lt;="&amp;AY$7))</f>
        <v>0</v>
      </c>
      <c r="AZ53" s="5">
        <f ca="1">IF(AZ$4="",0,SUMIFS(CapEx!72:72,CapEx!$4:$4,"&gt;="&amp;AZ$6,CapEx!$4:$4,"&lt;="&amp;AZ$7))</f>
        <v>0</v>
      </c>
      <c r="BA53" s="5">
        <f ca="1">IF(BA$4="",0,SUMIFS(CapEx!72:72,CapEx!$4:$4,"&gt;="&amp;BA$6,CapEx!$4:$4,"&lt;="&amp;BA$7))</f>
        <v>0</v>
      </c>
      <c r="BB53" s="5">
        <f ca="1">IF(BB$4="",0,SUMIFS(CapEx!72:72,CapEx!$4:$4,"&gt;="&amp;BB$6,CapEx!$4:$4,"&lt;="&amp;BB$7))</f>
        <v>0</v>
      </c>
      <c r="BC53" s="5">
        <f ca="1">IF(BC$4="",0,SUMIFS(CapEx!72:72,CapEx!$4:$4,"&gt;="&amp;BC$6,CapEx!$4:$4,"&lt;="&amp;BC$7))</f>
        <v>0</v>
      </c>
      <c r="BD53" s="5">
        <f ca="1">IF(BD$4="",0,SUMIFS(CapEx!72:72,CapEx!$4:$4,"&gt;="&amp;BD$6,CapEx!$4:$4,"&lt;="&amp;BD$7))</f>
        <v>0</v>
      </c>
      <c r="BE53" s="5">
        <f ca="1">IF(BE$4="",0,SUMIFS(CapEx!72:72,CapEx!$4:$4,"&gt;="&amp;BE$6,CapEx!$4:$4,"&lt;="&amp;BE$7))</f>
        <v>0</v>
      </c>
      <c r="BF53" s="5">
        <f ca="1">IF(BF$4="",0,SUMIFS(CapEx!72:72,CapEx!$4:$4,"&gt;="&amp;BF$6,CapEx!$4:$4,"&lt;="&amp;BF$7))</f>
        <v>0</v>
      </c>
      <c r="BG53" s="5">
        <f ca="1">IF(BG$4="",0,SUMIFS(CapEx!72:72,CapEx!$4:$4,"&gt;="&amp;BG$6,CapEx!$4:$4,"&lt;="&amp;BG$7))</f>
        <v>0</v>
      </c>
      <c r="BH53" s="5">
        <f ca="1">IF(BH$4="",0,SUMIFS(CapEx!72:72,CapEx!$4:$4,"&gt;="&amp;BH$6,CapEx!$4:$4,"&lt;="&amp;BH$7))</f>
        <v>0</v>
      </c>
      <c r="BI53" s="5">
        <f ca="1">IF(BI$4="",0,SUMIFS(CapEx!72:72,CapEx!$4:$4,"&gt;="&amp;BI$6,CapEx!$4:$4,"&lt;="&amp;BI$7))</f>
        <v>0</v>
      </c>
      <c r="BJ53" s="5">
        <f ca="1">IF(BJ$4="",0,SUMIFS(CapEx!72:72,CapEx!$4:$4,"&gt;="&amp;BJ$6,CapEx!$4:$4,"&lt;="&amp;BJ$7))</f>
        <v>0</v>
      </c>
      <c r="BK53" s="5">
        <f ca="1">IF(BK$4="",0,SUMIFS(CapEx!72:72,CapEx!$4:$4,"&gt;="&amp;BK$6,CapEx!$4:$4,"&lt;="&amp;BK$7))</f>
        <v>0</v>
      </c>
      <c r="BL53" s="5">
        <f ca="1">IF(BL$4="",0,SUMIFS(CapEx!72:72,CapEx!$4:$4,"&gt;="&amp;BL$6,CapEx!$4:$4,"&lt;="&amp;BL$7))</f>
        <v>0</v>
      </c>
      <c r="BM53" s="5">
        <f ca="1">IF(BM$4="",0,SUMIFS(CapEx!72:72,CapEx!$4:$4,"&gt;="&amp;BM$6,CapEx!$4:$4,"&lt;="&amp;BM$7))</f>
        <v>0</v>
      </c>
      <c r="BN53" s="5">
        <f ca="1">IF(BN$4="",0,SUMIFS(CapEx!72:72,CapEx!$4:$4,"&gt;="&amp;BN$6,CapEx!$4:$4,"&lt;="&amp;BN$7))</f>
        <v>0</v>
      </c>
      <c r="BO53" s="5">
        <f ca="1">IF(BO$4="",0,SUMIFS(CapEx!72:72,CapEx!$4:$4,"&gt;="&amp;BO$6,CapEx!$4:$4,"&lt;="&amp;BO$7))</f>
        <v>0</v>
      </c>
      <c r="BP53" s="5">
        <f ca="1">IF(BP$4="",0,SUMIFS(CapEx!72:72,CapEx!$4:$4,"&gt;="&amp;BP$6,CapEx!$4:$4,"&lt;="&amp;BP$7))</f>
        <v>0</v>
      </c>
      <c r="BQ53" s="5">
        <f ca="1">IF(BQ$4="",0,SUMIFS(CapEx!72:72,CapEx!$4:$4,"&gt;="&amp;BQ$6,CapEx!$4:$4,"&lt;="&amp;BQ$7))</f>
        <v>0</v>
      </c>
      <c r="BR53" s="5">
        <f ca="1">IF(BR$4="",0,SUMIFS(CapEx!72:72,CapEx!$4:$4,"&gt;="&amp;BR$6,CapEx!$4:$4,"&lt;="&amp;BR$7))</f>
        <v>0</v>
      </c>
      <c r="BS53" s="5">
        <f ca="1">IF(BS$4="",0,SUMIFS(CapEx!72:72,CapEx!$4:$4,"&gt;="&amp;BS$6,CapEx!$4:$4,"&lt;="&amp;BS$7))</f>
        <v>0</v>
      </c>
      <c r="BT53" s="5">
        <f ca="1">IF(BT$4="",0,SUMIFS(CapEx!72:72,CapEx!$4:$4,"&gt;="&amp;BT$6,CapEx!$4:$4,"&lt;="&amp;BT$7))</f>
        <v>0</v>
      </c>
      <c r="BU53" s="5">
        <f ca="1">IF(BU$4="",0,SUMIFS(CapEx!72:72,CapEx!$4:$4,"&gt;="&amp;BU$6,CapEx!$4:$4,"&lt;="&amp;BU$7))</f>
        <v>0</v>
      </c>
      <c r="BV53" s="5">
        <f ca="1">IF(BV$4="",0,SUMIFS(CapEx!72:72,CapEx!$4:$4,"&gt;="&amp;BV$6,CapEx!$4:$4,"&lt;="&amp;BV$7))</f>
        <v>0</v>
      </c>
      <c r="BW53" s="5">
        <f ca="1">IF(BW$4="",0,SUMIFS(CapEx!72:72,CapEx!$4:$4,"&gt;="&amp;BW$6,CapEx!$4:$4,"&lt;="&amp;BW$7))</f>
        <v>0</v>
      </c>
      <c r="BX53" s="5">
        <f ca="1">IF(BX$4="",0,SUMIFS(CapEx!72:72,CapEx!$4:$4,"&gt;="&amp;BX$6,CapEx!$4:$4,"&lt;="&amp;BX$7))</f>
        <v>0</v>
      </c>
      <c r="BY53" s="5">
        <f ca="1">IF(BY$4="",0,SUMIFS(CapEx!72:72,CapEx!$4:$4,"&gt;="&amp;BY$6,CapEx!$4:$4,"&lt;="&amp;BY$7))</f>
        <v>0</v>
      </c>
      <c r="BZ53" s="5">
        <f ca="1">IF(BZ$4="",0,SUMIFS(CapEx!72:72,CapEx!$4:$4,"&gt;="&amp;BZ$6,CapEx!$4:$4,"&lt;="&amp;BZ$7))</f>
        <v>0</v>
      </c>
      <c r="CA53" s="5">
        <f ca="1">IF(CA$4="",0,SUMIFS(CapEx!72:72,CapEx!$4:$4,"&gt;="&amp;CA$6,CapEx!$4:$4,"&lt;="&amp;CA$7))</f>
        <v>0</v>
      </c>
      <c r="CB53" s="5">
        <f ca="1">IF(CB$4="",0,SUMIFS(CapEx!72:72,CapEx!$4:$4,"&gt;="&amp;CB$6,CapEx!$4:$4,"&lt;="&amp;CB$7))</f>
        <v>0</v>
      </c>
      <c r="CC53" s="5">
        <f ca="1">IF(CC$4="",0,SUMIFS(CapEx!72:72,CapEx!$4:$4,"&gt;="&amp;CC$6,CapEx!$4:$4,"&lt;="&amp;CC$7))</f>
        <v>0</v>
      </c>
      <c r="CD53" s="5">
        <f ca="1">IF(CD$4="",0,SUMIFS(CapEx!72:72,CapEx!$4:$4,"&gt;="&amp;CD$6,CapEx!$4:$4,"&lt;="&amp;CD$7))</f>
        <v>0</v>
      </c>
      <c r="CE53" s="5">
        <f ca="1">IF(CE$4="",0,SUMIFS(CapEx!72:72,CapEx!$4:$4,"&gt;="&amp;CE$6,CapEx!$4:$4,"&lt;="&amp;CE$7))</f>
        <v>0</v>
      </c>
      <c r="CF53" s="5">
        <f ca="1">IF(CF$4="",0,SUMIFS(CapEx!72:72,CapEx!$4:$4,"&gt;="&amp;CF$6,CapEx!$4:$4,"&lt;="&amp;CF$7))</f>
        <v>0</v>
      </c>
    </row>
    <row r="54" spans="2:84" x14ac:dyDescent="0.3">
      <c r="B54" s="13">
        <f>ROW()</f>
        <v>54</v>
      </c>
      <c r="H54" s="1" t="str">
        <f t="shared" ref="H54:H56" si="8">$H$52</f>
        <v>Оплата капитальных затрат</v>
      </c>
      <c r="I54" s="1" t="str">
        <f>CapEx!I79</f>
        <v>Капзатраты на производственные мощности</v>
      </c>
      <c r="M54" s="53" t="s">
        <v>18</v>
      </c>
      <c r="U54" s="5">
        <f t="shared" ca="1" si="6"/>
        <v>37000000</v>
      </c>
      <c r="X54" s="5">
        <f ca="1">IF(X$4="",0,SUMIFS(CapEx!79:79,CapEx!$4:$4,"&gt;="&amp;X$6,CapEx!$4:$4,"&lt;="&amp;X$7))</f>
        <v>37000000</v>
      </c>
      <c r="Y54" s="5">
        <f ca="1">IF(Y$4="",0,SUMIFS(CapEx!79:79,CapEx!$4:$4,"&gt;="&amp;Y$6,CapEx!$4:$4,"&lt;="&amp;Y$7))</f>
        <v>0</v>
      </c>
      <c r="Z54" s="5">
        <f ca="1">IF(Z$4="",0,SUMIFS(CapEx!79:79,CapEx!$4:$4,"&gt;="&amp;Z$6,CapEx!$4:$4,"&lt;="&amp;Z$7))</f>
        <v>0</v>
      </c>
      <c r="AA54" s="5">
        <f ca="1">IF(AA$4="",0,SUMIFS(CapEx!79:79,CapEx!$4:$4,"&gt;="&amp;AA$6,CapEx!$4:$4,"&lt;="&amp;AA$7))</f>
        <v>0</v>
      </c>
      <c r="AB54" s="5">
        <f ca="1">IF(AB$4="",0,SUMIFS(CapEx!79:79,CapEx!$4:$4,"&gt;="&amp;AB$6,CapEx!$4:$4,"&lt;="&amp;AB$7))</f>
        <v>0</v>
      </c>
      <c r="AC54" s="5">
        <f ca="1">IF(AC$4="",0,SUMIFS(CapEx!79:79,CapEx!$4:$4,"&gt;="&amp;AC$6,CapEx!$4:$4,"&lt;="&amp;AC$7))</f>
        <v>0</v>
      </c>
      <c r="AD54" s="5">
        <f ca="1">IF(AD$4="",0,SUMIFS(CapEx!79:79,CapEx!$4:$4,"&gt;="&amp;AD$6,CapEx!$4:$4,"&lt;="&amp;AD$7))</f>
        <v>0</v>
      </c>
      <c r="AE54" s="5">
        <f ca="1">IF(AE$4="",0,SUMIFS(CapEx!79:79,CapEx!$4:$4,"&gt;="&amp;AE$6,CapEx!$4:$4,"&lt;="&amp;AE$7))</f>
        <v>0</v>
      </c>
      <c r="AF54" s="5">
        <f ca="1">IF(AF$4="",0,SUMIFS(CapEx!79:79,CapEx!$4:$4,"&gt;="&amp;AF$6,CapEx!$4:$4,"&lt;="&amp;AF$7))</f>
        <v>0</v>
      </c>
      <c r="AG54" s="5">
        <f ca="1">IF(AG$4="",0,SUMIFS(CapEx!79:79,CapEx!$4:$4,"&gt;="&amp;AG$6,CapEx!$4:$4,"&lt;="&amp;AG$7))</f>
        <v>0</v>
      </c>
      <c r="AH54" s="5">
        <f ca="1">IF(AH$4="",0,SUMIFS(CapEx!79:79,CapEx!$4:$4,"&gt;="&amp;AH$6,CapEx!$4:$4,"&lt;="&amp;AH$7))</f>
        <v>0</v>
      </c>
      <c r="AI54" s="5">
        <f ca="1">IF(AI$4="",0,SUMIFS(CapEx!79:79,CapEx!$4:$4,"&gt;="&amp;AI$6,CapEx!$4:$4,"&lt;="&amp;AI$7))</f>
        <v>0</v>
      </c>
      <c r="AJ54" s="5">
        <f ca="1">IF(AJ$4="",0,SUMIFS(CapEx!79:79,CapEx!$4:$4,"&gt;="&amp;AJ$6,CapEx!$4:$4,"&lt;="&amp;AJ$7))</f>
        <v>0</v>
      </c>
      <c r="AK54" s="5">
        <f ca="1">IF(AK$4="",0,SUMIFS(CapEx!79:79,CapEx!$4:$4,"&gt;="&amp;AK$6,CapEx!$4:$4,"&lt;="&amp;AK$7))</f>
        <v>0</v>
      </c>
      <c r="AL54" s="5">
        <f ca="1">IF(AL$4="",0,SUMIFS(CapEx!79:79,CapEx!$4:$4,"&gt;="&amp;AL$6,CapEx!$4:$4,"&lt;="&amp;AL$7))</f>
        <v>0</v>
      </c>
      <c r="AM54" s="5">
        <f ca="1">IF(AM$4="",0,SUMIFS(CapEx!79:79,CapEx!$4:$4,"&gt;="&amp;AM$6,CapEx!$4:$4,"&lt;="&amp;AM$7))</f>
        <v>0</v>
      </c>
      <c r="AN54" s="5">
        <f ca="1">IF(AN$4="",0,SUMIFS(CapEx!79:79,CapEx!$4:$4,"&gt;="&amp;AN$6,CapEx!$4:$4,"&lt;="&amp;AN$7))</f>
        <v>0</v>
      </c>
      <c r="AO54" s="5">
        <f ca="1">IF(AO$4="",0,SUMIFS(CapEx!79:79,CapEx!$4:$4,"&gt;="&amp;AO$6,CapEx!$4:$4,"&lt;="&amp;AO$7))</f>
        <v>0</v>
      </c>
      <c r="AP54" s="5">
        <f ca="1">IF(AP$4="",0,SUMIFS(CapEx!79:79,CapEx!$4:$4,"&gt;="&amp;AP$6,CapEx!$4:$4,"&lt;="&amp;AP$7))</f>
        <v>0</v>
      </c>
      <c r="AQ54" s="5">
        <f ca="1">IF(AQ$4="",0,SUMIFS(CapEx!79:79,CapEx!$4:$4,"&gt;="&amp;AQ$6,CapEx!$4:$4,"&lt;="&amp;AQ$7))</f>
        <v>0</v>
      </c>
      <c r="AR54" s="5">
        <f ca="1">IF(AR$4="",0,SUMIFS(CapEx!79:79,CapEx!$4:$4,"&gt;="&amp;AR$6,CapEx!$4:$4,"&lt;="&amp;AR$7))</f>
        <v>0</v>
      </c>
      <c r="AS54" s="5">
        <f ca="1">IF(AS$4="",0,SUMIFS(CapEx!79:79,CapEx!$4:$4,"&gt;="&amp;AS$6,CapEx!$4:$4,"&lt;="&amp;AS$7))</f>
        <v>0</v>
      </c>
      <c r="AT54" s="5">
        <f ca="1">IF(AT$4="",0,SUMIFS(CapEx!79:79,CapEx!$4:$4,"&gt;="&amp;AT$6,CapEx!$4:$4,"&lt;="&amp;AT$7))</f>
        <v>0</v>
      </c>
      <c r="AU54" s="5">
        <f ca="1">IF(AU$4="",0,SUMIFS(CapEx!79:79,CapEx!$4:$4,"&gt;="&amp;AU$6,CapEx!$4:$4,"&lt;="&amp;AU$7))</f>
        <v>0</v>
      </c>
      <c r="AV54" s="5">
        <f ca="1">IF(AV$4="",0,SUMIFS(CapEx!79:79,CapEx!$4:$4,"&gt;="&amp;AV$6,CapEx!$4:$4,"&lt;="&amp;AV$7))</f>
        <v>0</v>
      </c>
      <c r="AW54" s="5">
        <f ca="1">IF(AW$4="",0,SUMIFS(CapEx!79:79,CapEx!$4:$4,"&gt;="&amp;AW$6,CapEx!$4:$4,"&lt;="&amp;AW$7))</f>
        <v>0</v>
      </c>
      <c r="AX54" s="5">
        <f ca="1">IF(AX$4="",0,SUMIFS(CapEx!79:79,CapEx!$4:$4,"&gt;="&amp;AX$6,CapEx!$4:$4,"&lt;="&amp;AX$7))</f>
        <v>0</v>
      </c>
      <c r="AY54" s="5">
        <f ca="1">IF(AY$4="",0,SUMIFS(CapEx!79:79,CapEx!$4:$4,"&gt;="&amp;AY$6,CapEx!$4:$4,"&lt;="&amp;AY$7))</f>
        <v>0</v>
      </c>
      <c r="AZ54" s="5">
        <f ca="1">IF(AZ$4="",0,SUMIFS(CapEx!79:79,CapEx!$4:$4,"&gt;="&amp;AZ$6,CapEx!$4:$4,"&lt;="&amp;AZ$7))</f>
        <v>0</v>
      </c>
      <c r="BA54" s="5">
        <f ca="1">IF(BA$4="",0,SUMIFS(CapEx!79:79,CapEx!$4:$4,"&gt;="&amp;BA$6,CapEx!$4:$4,"&lt;="&amp;BA$7))</f>
        <v>0</v>
      </c>
      <c r="BB54" s="5">
        <f ca="1">IF(BB$4="",0,SUMIFS(CapEx!79:79,CapEx!$4:$4,"&gt;="&amp;BB$6,CapEx!$4:$4,"&lt;="&amp;BB$7))</f>
        <v>0</v>
      </c>
      <c r="BC54" s="5">
        <f ca="1">IF(BC$4="",0,SUMIFS(CapEx!79:79,CapEx!$4:$4,"&gt;="&amp;BC$6,CapEx!$4:$4,"&lt;="&amp;BC$7))</f>
        <v>0</v>
      </c>
      <c r="BD54" s="5">
        <f ca="1">IF(BD$4="",0,SUMIFS(CapEx!79:79,CapEx!$4:$4,"&gt;="&amp;BD$6,CapEx!$4:$4,"&lt;="&amp;BD$7))</f>
        <v>0</v>
      </c>
      <c r="BE54" s="5">
        <f ca="1">IF(BE$4="",0,SUMIFS(CapEx!79:79,CapEx!$4:$4,"&gt;="&amp;BE$6,CapEx!$4:$4,"&lt;="&amp;BE$7))</f>
        <v>0</v>
      </c>
      <c r="BF54" s="5">
        <f ca="1">IF(BF$4="",0,SUMIFS(CapEx!79:79,CapEx!$4:$4,"&gt;="&amp;BF$6,CapEx!$4:$4,"&lt;="&amp;BF$7))</f>
        <v>0</v>
      </c>
      <c r="BG54" s="5">
        <f ca="1">IF(BG$4="",0,SUMIFS(CapEx!79:79,CapEx!$4:$4,"&gt;="&amp;BG$6,CapEx!$4:$4,"&lt;="&amp;BG$7))</f>
        <v>0</v>
      </c>
      <c r="BH54" s="5">
        <f ca="1">IF(BH$4="",0,SUMIFS(CapEx!79:79,CapEx!$4:$4,"&gt;="&amp;BH$6,CapEx!$4:$4,"&lt;="&amp;BH$7))</f>
        <v>0</v>
      </c>
      <c r="BI54" s="5">
        <f ca="1">IF(BI$4="",0,SUMIFS(CapEx!79:79,CapEx!$4:$4,"&gt;="&amp;BI$6,CapEx!$4:$4,"&lt;="&amp;BI$7))</f>
        <v>0</v>
      </c>
      <c r="BJ54" s="5">
        <f ca="1">IF(BJ$4="",0,SUMIFS(CapEx!79:79,CapEx!$4:$4,"&gt;="&amp;BJ$6,CapEx!$4:$4,"&lt;="&amp;BJ$7))</f>
        <v>0</v>
      </c>
      <c r="BK54" s="5">
        <f ca="1">IF(BK$4="",0,SUMIFS(CapEx!79:79,CapEx!$4:$4,"&gt;="&amp;BK$6,CapEx!$4:$4,"&lt;="&amp;BK$7))</f>
        <v>0</v>
      </c>
      <c r="BL54" s="5">
        <f ca="1">IF(BL$4="",0,SUMIFS(CapEx!79:79,CapEx!$4:$4,"&gt;="&amp;BL$6,CapEx!$4:$4,"&lt;="&amp;BL$7))</f>
        <v>0</v>
      </c>
      <c r="BM54" s="5">
        <f ca="1">IF(BM$4="",0,SUMIFS(CapEx!79:79,CapEx!$4:$4,"&gt;="&amp;BM$6,CapEx!$4:$4,"&lt;="&amp;BM$7))</f>
        <v>0</v>
      </c>
      <c r="BN54" s="5">
        <f ca="1">IF(BN$4="",0,SUMIFS(CapEx!79:79,CapEx!$4:$4,"&gt;="&amp;BN$6,CapEx!$4:$4,"&lt;="&amp;BN$7))</f>
        <v>0</v>
      </c>
      <c r="BO54" s="5">
        <f ca="1">IF(BO$4="",0,SUMIFS(CapEx!79:79,CapEx!$4:$4,"&gt;="&amp;BO$6,CapEx!$4:$4,"&lt;="&amp;BO$7))</f>
        <v>0</v>
      </c>
      <c r="BP54" s="5">
        <f ca="1">IF(BP$4="",0,SUMIFS(CapEx!79:79,CapEx!$4:$4,"&gt;="&amp;BP$6,CapEx!$4:$4,"&lt;="&amp;BP$7))</f>
        <v>0</v>
      </c>
      <c r="BQ54" s="5">
        <f ca="1">IF(BQ$4="",0,SUMIFS(CapEx!79:79,CapEx!$4:$4,"&gt;="&amp;BQ$6,CapEx!$4:$4,"&lt;="&amp;BQ$7))</f>
        <v>0</v>
      </c>
      <c r="BR54" s="5">
        <f ca="1">IF(BR$4="",0,SUMIFS(CapEx!79:79,CapEx!$4:$4,"&gt;="&amp;BR$6,CapEx!$4:$4,"&lt;="&amp;BR$7))</f>
        <v>0</v>
      </c>
      <c r="BS54" s="5">
        <f ca="1">IF(BS$4="",0,SUMIFS(CapEx!79:79,CapEx!$4:$4,"&gt;="&amp;BS$6,CapEx!$4:$4,"&lt;="&amp;BS$7))</f>
        <v>0</v>
      </c>
      <c r="BT54" s="5">
        <f ca="1">IF(BT$4="",0,SUMIFS(CapEx!79:79,CapEx!$4:$4,"&gt;="&amp;BT$6,CapEx!$4:$4,"&lt;="&amp;BT$7))</f>
        <v>0</v>
      </c>
      <c r="BU54" s="5">
        <f ca="1">IF(BU$4="",0,SUMIFS(CapEx!79:79,CapEx!$4:$4,"&gt;="&amp;BU$6,CapEx!$4:$4,"&lt;="&amp;BU$7))</f>
        <v>0</v>
      </c>
      <c r="BV54" s="5">
        <f ca="1">IF(BV$4="",0,SUMIFS(CapEx!79:79,CapEx!$4:$4,"&gt;="&amp;BV$6,CapEx!$4:$4,"&lt;="&amp;BV$7))</f>
        <v>0</v>
      </c>
      <c r="BW54" s="5">
        <f ca="1">IF(BW$4="",0,SUMIFS(CapEx!79:79,CapEx!$4:$4,"&gt;="&amp;BW$6,CapEx!$4:$4,"&lt;="&amp;BW$7))</f>
        <v>0</v>
      </c>
      <c r="BX54" s="5">
        <f ca="1">IF(BX$4="",0,SUMIFS(CapEx!79:79,CapEx!$4:$4,"&gt;="&amp;BX$6,CapEx!$4:$4,"&lt;="&amp;BX$7))</f>
        <v>0</v>
      </c>
      <c r="BY54" s="5">
        <f ca="1">IF(BY$4="",0,SUMIFS(CapEx!79:79,CapEx!$4:$4,"&gt;="&amp;BY$6,CapEx!$4:$4,"&lt;="&amp;BY$7))</f>
        <v>0</v>
      </c>
      <c r="BZ54" s="5">
        <f ca="1">IF(BZ$4="",0,SUMIFS(CapEx!79:79,CapEx!$4:$4,"&gt;="&amp;BZ$6,CapEx!$4:$4,"&lt;="&amp;BZ$7))</f>
        <v>0</v>
      </c>
      <c r="CA54" s="5">
        <f ca="1">IF(CA$4="",0,SUMIFS(CapEx!79:79,CapEx!$4:$4,"&gt;="&amp;CA$6,CapEx!$4:$4,"&lt;="&amp;CA$7))</f>
        <v>0</v>
      </c>
      <c r="CB54" s="5">
        <f ca="1">IF(CB$4="",0,SUMIFS(CapEx!79:79,CapEx!$4:$4,"&gt;="&amp;CB$6,CapEx!$4:$4,"&lt;="&amp;CB$7))</f>
        <v>0</v>
      </c>
      <c r="CC54" s="5">
        <f ca="1">IF(CC$4="",0,SUMIFS(CapEx!79:79,CapEx!$4:$4,"&gt;="&amp;CC$6,CapEx!$4:$4,"&lt;="&amp;CC$7))</f>
        <v>0</v>
      </c>
      <c r="CD54" s="5">
        <f ca="1">IF(CD$4="",0,SUMIFS(CapEx!79:79,CapEx!$4:$4,"&gt;="&amp;CD$6,CapEx!$4:$4,"&lt;="&amp;CD$7))</f>
        <v>0</v>
      </c>
      <c r="CE54" s="5">
        <f ca="1">IF(CE$4="",0,SUMIFS(CapEx!79:79,CapEx!$4:$4,"&gt;="&amp;CE$6,CapEx!$4:$4,"&lt;="&amp;CE$7))</f>
        <v>0</v>
      </c>
      <c r="CF54" s="5">
        <f ca="1">IF(CF$4="",0,SUMIFS(CapEx!79:79,CapEx!$4:$4,"&gt;="&amp;CF$6,CapEx!$4:$4,"&lt;="&amp;CF$7))</f>
        <v>0</v>
      </c>
    </row>
    <row r="55" spans="2:84" x14ac:dyDescent="0.3">
      <c r="B55" s="13">
        <f>ROW()</f>
        <v>55</v>
      </c>
      <c r="H55" s="1" t="str">
        <f t="shared" si="8"/>
        <v>Оплата капитальных затрат</v>
      </c>
      <c r="I55" s="1" t="str">
        <f>CapEx!I86</f>
        <v>Капзатраты на торговые мощности</v>
      </c>
      <c r="M55" s="53" t="s">
        <v>18</v>
      </c>
      <c r="U55" s="5">
        <f t="shared" ca="1" si="6"/>
        <v>0</v>
      </c>
      <c r="X55" s="5">
        <f ca="1">IF(X$4="",0,SUMIFS(CapEx!86:86,CapEx!$4:$4,"&gt;="&amp;X$6,CapEx!$4:$4,"&lt;="&amp;X$7))</f>
        <v>0</v>
      </c>
      <c r="Y55" s="5">
        <f ca="1">IF(Y$4="",0,SUMIFS(CapEx!86:86,CapEx!$4:$4,"&gt;="&amp;Y$6,CapEx!$4:$4,"&lt;="&amp;Y$7))</f>
        <v>0</v>
      </c>
      <c r="Z55" s="5">
        <f ca="1">IF(Z$4="",0,SUMIFS(CapEx!86:86,CapEx!$4:$4,"&gt;="&amp;Z$6,CapEx!$4:$4,"&lt;="&amp;Z$7))</f>
        <v>0</v>
      </c>
      <c r="AA55" s="5">
        <f ca="1">IF(AA$4="",0,SUMIFS(CapEx!86:86,CapEx!$4:$4,"&gt;="&amp;AA$6,CapEx!$4:$4,"&lt;="&amp;AA$7))</f>
        <v>0</v>
      </c>
      <c r="AB55" s="5">
        <f ca="1">IF(AB$4="",0,SUMIFS(CapEx!86:86,CapEx!$4:$4,"&gt;="&amp;AB$6,CapEx!$4:$4,"&lt;="&amp;AB$7))</f>
        <v>0</v>
      </c>
      <c r="AC55" s="5">
        <f ca="1">IF(AC$4="",0,SUMIFS(CapEx!86:86,CapEx!$4:$4,"&gt;="&amp;AC$6,CapEx!$4:$4,"&lt;="&amp;AC$7))</f>
        <v>0</v>
      </c>
      <c r="AD55" s="5">
        <f ca="1">IF(AD$4="",0,SUMIFS(CapEx!86:86,CapEx!$4:$4,"&gt;="&amp;AD$6,CapEx!$4:$4,"&lt;="&amp;AD$7))</f>
        <v>0</v>
      </c>
      <c r="AE55" s="5">
        <f ca="1">IF(AE$4="",0,SUMIFS(CapEx!86:86,CapEx!$4:$4,"&gt;="&amp;AE$6,CapEx!$4:$4,"&lt;="&amp;AE$7))</f>
        <v>0</v>
      </c>
      <c r="AF55" s="5">
        <f ca="1">IF(AF$4="",0,SUMIFS(CapEx!86:86,CapEx!$4:$4,"&gt;="&amp;AF$6,CapEx!$4:$4,"&lt;="&amp;AF$7))</f>
        <v>0</v>
      </c>
      <c r="AG55" s="5">
        <f ca="1">IF(AG$4="",0,SUMIFS(CapEx!86:86,CapEx!$4:$4,"&gt;="&amp;AG$6,CapEx!$4:$4,"&lt;="&amp;AG$7))</f>
        <v>0</v>
      </c>
      <c r="AH55" s="5">
        <f ca="1">IF(AH$4="",0,SUMIFS(CapEx!86:86,CapEx!$4:$4,"&gt;="&amp;AH$6,CapEx!$4:$4,"&lt;="&amp;AH$7))</f>
        <v>0</v>
      </c>
      <c r="AI55" s="5">
        <f ca="1">IF(AI$4="",0,SUMIFS(CapEx!86:86,CapEx!$4:$4,"&gt;="&amp;AI$6,CapEx!$4:$4,"&lt;="&amp;AI$7))</f>
        <v>0</v>
      </c>
      <c r="AJ55" s="5">
        <f ca="1">IF(AJ$4="",0,SUMIFS(CapEx!86:86,CapEx!$4:$4,"&gt;="&amp;AJ$6,CapEx!$4:$4,"&lt;="&amp;AJ$7))</f>
        <v>0</v>
      </c>
      <c r="AK55" s="5">
        <f ca="1">IF(AK$4="",0,SUMIFS(CapEx!86:86,CapEx!$4:$4,"&gt;="&amp;AK$6,CapEx!$4:$4,"&lt;="&amp;AK$7))</f>
        <v>0</v>
      </c>
      <c r="AL55" s="5">
        <f ca="1">IF(AL$4="",0,SUMIFS(CapEx!86:86,CapEx!$4:$4,"&gt;="&amp;AL$6,CapEx!$4:$4,"&lt;="&amp;AL$7))</f>
        <v>0</v>
      </c>
      <c r="AM55" s="5">
        <f ca="1">IF(AM$4="",0,SUMIFS(CapEx!86:86,CapEx!$4:$4,"&gt;="&amp;AM$6,CapEx!$4:$4,"&lt;="&amp;AM$7))</f>
        <v>0</v>
      </c>
      <c r="AN55" s="5">
        <f ca="1">IF(AN$4="",0,SUMIFS(CapEx!86:86,CapEx!$4:$4,"&gt;="&amp;AN$6,CapEx!$4:$4,"&lt;="&amp;AN$7))</f>
        <v>0</v>
      </c>
      <c r="AO55" s="5">
        <f ca="1">IF(AO$4="",0,SUMIFS(CapEx!86:86,CapEx!$4:$4,"&gt;="&amp;AO$6,CapEx!$4:$4,"&lt;="&amp;AO$7))</f>
        <v>0</v>
      </c>
      <c r="AP55" s="5">
        <f ca="1">IF(AP$4="",0,SUMIFS(CapEx!86:86,CapEx!$4:$4,"&gt;="&amp;AP$6,CapEx!$4:$4,"&lt;="&amp;AP$7))</f>
        <v>0</v>
      </c>
      <c r="AQ55" s="5">
        <f ca="1">IF(AQ$4="",0,SUMIFS(CapEx!86:86,CapEx!$4:$4,"&gt;="&amp;AQ$6,CapEx!$4:$4,"&lt;="&amp;AQ$7))</f>
        <v>0</v>
      </c>
      <c r="AR55" s="5">
        <f ca="1">IF(AR$4="",0,SUMIFS(CapEx!86:86,CapEx!$4:$4,"&gt;="&amp;AR$6,CapEx!$4:$4,"&lt;="&amp;AR$7))</f>
        <v>0</v>
      </c>
      <c r="AS55" s="5">
        <f ca="1">IF(AS$4="",0,SUMIFS(CapEx!86:86,CapEx!$4:$4,"&gt;="&amp;AS$6,CapEx!$4:$4,"&lt;="&amp;AS$7))</f>
        <v>0</v>
      </c>
      <c r="AT55" s="5">
        <f ca="1">IF(AT$4="",0,SUMIFS(CapEx!86:86,CapEx!$4:$4,"&gt;="&amp;AT$6,CapEx!$4:$4,"&lt;="&amp;AT$7))</f>
        <v>0</v>
      </c>
      <c r="AU55" s="5">
        <f ca="1">IF(AU$4="",0,SUMIFS(CapEx!86:86,CapEx!$4:$4,"&gt;="&amp;AU$6,CapEx!$4:$4,"&lt;="&amp;AU$7))</f>
        <v>0</v>
      </c>
      <c r="AV55" s="5">
        <f ca="1">IF(AV$4="",0,SUMIFS(CapEx!86:86,CapEx!$4:$4,"&gt;="&amp;AV$6,CapEx!$4:$4,"&lt;="&amp;AV$7))</f>
        <v>0</v>
      </c>
      <c r="AW55" s="5">
        <f ca="1">IF(AW$4="",0,SUMIFS(CapEx!86:86,CapEx!$4:$4,"&gt;="&amp;AW$6,CapEx!$4:$4,"&lt;="&amp;AW$7))</f>
        <v>0</v>
      </c>
      <c r="AX55" s="5">
        <f ca="1">IF(AX$4="",0,SUMIFS(CapEx!86:86,CapEx!$4:$4,"&gt;="&amp;AX$6,CapEx!$4:$4,"&lt;="&amp;AX$7))</f>
        <v>0</v>
      </c>
      <c r="AY55" s="5">
        <f ca="1">IF(AY$4="",0,SUMIFS(CapEx!86:86,CapEx!$4:$4,"&gt;="&amp;AY$6,CapEx!$4:$4,"&lt;="&amp;AY$7))</f>
        <v>0</v>
      </c>
      <c r="AZ55" s="5">
        <f ca="1">IF(AZ$4="",0,SUMIFS(CapEx!86:86,CapEx!$4:$4,"&gt;="&amp;AZ$6,CapEx!$4:$4,"&lt;="&amp;AZ$7))</f>
        <v>0</v>
      </c>
      <c r="BA55" s="5">
        <f ca="1">IF(BA$4="",0,SUMIFS(CapEx!86:86,CapEx!$4:$4,"&gt;="&amp;BA$6,CapEx!$4:$4,"&lt;="&amp;BA$7))</f>
        <v>0</v>
      </c>
      <c r="BB55" s="5">
        <f ca="1">IF(BB$4="",0,SUMIFS(CapEx!86:86,CapEx!$4:$4,"&gt;="&amp;BB$6,CapEx!$4:$4,"&lt;="&amp;BB$7))</f>
        <v>0</v>
      </c>
      <c r="BC55" s="5">
        <f ca="1">IF(BC$4="",0,SUMIFS(CapEx!86:86,CapEx!$4:$4,"&gt;="&amp;BC$6,CapEx!$4:$4,"&lt;="&amp;BC$7))</f>
        <v>0</v>
      </c>
      <c r="BD55" s="5">
        <f ca="1">IF(BD$4="",0,SUMIFS(CapEx!86:86,CapEx!$4:$4,"&gt;="&amp;BD$6,CapEx!$4:$4,"&lt;="&amp;BD$7))</f>
        <v>0</v>
      </c>
      <c r="BE55" s="5">
        <f ca="1">IF(BE$4="",0,SUMIFS(CapEx!86:86,CapEx!$4:$4,"&gt;="&amp;BE$6,CapEx!$4:$4,"&lt;="&amp;BE$7))</f>
        <v>0</v>
      </c>
      <c r="BF55" s="5">
        <f ca="1">IF(BF$4="",0,SUMIFS(CapEx!86:86,CapEx!$4:$4,"&gt;="&amp;BF$6,CapEx!$4:$4,"&lt;="&amp;BF$7))</f>
        <v>0</v>
      </c>
      <c r="BG55" s="5">
        <f ca="1">IF(BG$4="",0,SUMIFS(CapEx!86:86,CapEx!$4:$4,"&gt;="&amp;BG$6,CapEx!$4:$4,"&lt;="&amp;BG$7))</f>
        <v>0</v>
      </c>
      <c r="BH55" s="5">
        <f ca="1">IF(BH$4="",0,SUMIFS(CapEx!86:86,CapEx!$4:$4,"&gt;="&amp;BH$6,CapEx!$4:$4,"&lt;="&amp;BH$7))</f>
        <v>0</v>
      </c>
      <c r="BI55" s="5">
        <f ca="1">IF(BI$4="",0,SUMIFS(CapEx!86:86,CapEx!$4:$4,"&gt;="&amp;BI$6,CapEx!$4:$4,"&lt;="&amp;BI$7))</f>
        <v>0</v>
      </c>
      <c r="BJ55" s="5">
        <f ca="1">IF(BJ$4="",0,SUMIFS(CapEx!86:86,CapEx!$4:$4,"&gt;="&amp;BJ$6,CapEx!$4:$4,"&lt;="&amp;BJ$7))</f>
        <v>0</v>
      </c>
      <c r="BK55" s="5">
        <f ca="1">IF(BK$4="",0,SUMIFS(CapEx!86:86,CapEx!$4:$4,"&gt;="&amp;BK$6,CapEx!$4:$4,"&lt;="&amp;BK$7))</f>
        <v>0</v>
      </c>
      <c r="BL55" s="5">
        <f ca="1">IF(BL$4="",0,SUMIFS(CapEx!86:86,CapEx!$4:$4,"&gt;="&amp;BL$6,CapEx!$4:$4,"&lt;="&amp;BL$7))</f>
        <v>0</v>
      </c>
      <c r="BM55" s="5">
        <f ca="1">IF(BM$4="",0,SUMIFS(CapEx!86:86,CapEx!$4:$4,"&gt;="&amp;BM$6,CapEx!$4:$4,"&lt;="&amp;BM$7))</f>
        <v>0</v>
      </c>
      <c r="BN55" s="5">
        <f ca="1">IF(BN$4="",0,SUMIFS(CapEx!86:86,CapEx!$4:$4,"&gt;="&amp;BN$6,CapEx!$4:$4,"&lt;="&amp;BN$7))</f>
        <v>0</v>
      </c>
      <c r="BO55" s="5">
        <f ca="1">IF(BO$4="",0,SUMIFS(CapEx!86:86,CapEx!$4:$4,"&gt;="&amp;BO$6,CapEx!$4:$4,"&lt;="&amp;BO$7))</f>
        <v>0</v>
      </c>
      <c r="BP55" s="5">
        <f ca="1">IF(BP$4="",0,SUMIFS(CapEx!86:86,CapEx!$4:$4,"&gt;="&amp;BP$6,CapEx!$4:$4,"&lt;="&amp;BP$7))</f>
        <v>0</v>
      </c>
      <c r="BQ55" s="5">
        <f ca="1">IF(BQ$4="",0,SUMIFS(CapEx!86:86,CapEx!$4:$4,"&gt;="&amp;BQ$6,CapEx!$4:$4,"&lt;="&amp;BQ$7))</f>
        <v>0</v>
      </c>
      <c r="BR55" s="5">
        <f ca="1">IF(BR$4="",0,SUMIFS(CapEx!86:86,CapEx!$4:$4,"&gt;="&amp;BR$6,CapEx!$4:$4,"&lt;="&amp;BR$7))</f>
        <v>0</v>
      </c>
      <c r="BS55" s="5">
        <f ca="1">IF(BS$4="",0,SUMIFS(CapEx!86:86,CapEx!$4:$4,"&gt;="&amp;BS$6,CapEx!$4:$4,"&lt;="&amp;BS$7))</f>
        <v>0</v>
      </c>
      <c r="BT55" s="5">
        <f ca="1">IF(BT$4="",0,SUMIFS(CapEx!86:86,CapEx!$4:$4,"&gt;="&amp;BT$6,CapEx!$4:$4,"&lt;="&amp;BT$7))</f>
        <v>0</v>
      </c>
      <c r="BU55" s="5">
        <f ca="1">IF(BU$4="",0,SUMIFS(CapEx!86:86,CapEx!$4:$4,"&gt;="&amp;BU$6,CapEx!$4:$4,"&lt;="&amp;BU$7))</f>
        <v>0</v>
      </c>
      <c r="BV55" s="5">
        <f ca="1">IF(BV$4="",0,SUMIFS(CapEx!86:86,CapEx!$4:$4,"&gt;="&amp;BV$6,CapEx!$4:$4,"&lt;="&amp;BV$7))</f>
        <v>0</v>
      </c>
      <c r="BW55" s="5">
        <f ca="1">IF(BW$4="",0,SUMIFS(CapEx!86:86,CapEx!$4:$4,"&gt;="&amp;BW$6,CapEx!$4:$4,"&lt;="&amp;BW$7))</f>
        <v>0</v>
      </c>
      <c r="BX55" s="5">
        <f ca="1">IF(BX$4="",0,SUMIFS(CapEx!86:86,CapEx!$4:$4,"&gt;="&amp;BX$6,CapEx!$4:$4,"&lt;="&amp;BX$7))</f>
        <v>0</v>
      </c>
      <c r="BY55" s="5">
        <f ca="1">IF(BY$4="",0,SUMIFS(CapEx!86:86,CapEx!$4:$4,"&gt;="&amp;BY$6,CapEx!$4:$4,"&lt;="&amp;BY$7))</f>
        <v>0</v>
      </c>
      <c r="BZ55" s="5">
        <f ca="1">IF(BZ$4="",0,SUMIFS(CapEx!86:86,CapEx!$4:$4,"&gt;="&amp;BZ$6,CapEx!$4:$4,"&lt;="&amp;BZ$7))</f>
        <v>0</v>
      </c>
      <c r="CA55" s="5">
        <f ca="1">IF(CA$4="",0,SUMIFS(CapEx!86:86,CapEx!$4:$4,"&gt;="&amp;CA$6,CapEx!$4:$4,"&lt;="&amp;CA$7))</f>
        <v>0</v>
      </c>
      <c r="CB55" s="5">
        <f ca="1">IF(CB$4="",0,SUMIFS(CapEx!86:86,CapEx!$4:$4,"&gt;="&amp;CB$6,CapEx!$4:$4,"&lt;="&amp;CB$7))</f>
        <v>0</v>
      </c>
      <c r="CC55" s="5">
        <f ca="1">IF(CC$4="",0,SUMIFS(CapEx!86:86,CapEx!$4:$4,"&gt;="&amp;CC$6,CapEx!$4:$4,"&lt;="&amp;CC$7))</f>
        <v>0</v>
      </c>
      <c r="CD55" s="5">
        <f ca="1">IF(CD$4="",0,SUMIFS(CapEx!86:86,CapEx!$4:$4,"&gt;="&amp;CD$6,CapEx!$4:$4,"&lt;="&amp;CD$7))</f>
        <v>0</v>
      </c>
      <c r="CE55" s="5">
        <f ca="1">IF(CE$4="",0,SUMIFS(CapEx!86:86,CapEx!$4:$4,"&gt;="&amp;CE$6,CapEx!$4:$4,"&lt;="&amp;CE$7))</f>
        <v>0</v>
      </c>
      <c r="CF55" s="5">
        <f ca="1">IF(CF$4="",0,SUMIFS(CapEx!86:86,CapEx!$4:$4,"&gt;="&amp;CF$6,CapEx!$4:$4,"&lt;="&amp;CF$7))</f>
        <v>0</v>
      </c>
    </row>
    <row r="56" spans="2:84" x14ac:dyDescent="0.3">
      <c r="B56" s="13">
        <f>ROW()</f>
        <v>56</v>
      </c>
      <c r="H56" s="1" t="str">
        <f t="shared" si="8"/>
        <v>Оплата капитальных затрат</v>
      </c>
      <c r="I56" s="1" t="str">
        <f>Finance!H39</f>
        <v>Приобретение оборудования в лизинг</v>
      </c>
      <c r="M56" s="53" t="s">
        <v>18</v>
      </c>
      <c r="U56" s="5">
        <f t="shared" ca="1" si="6"/>
        <v>0</v>
      </c>
      <c r="X56" s="5">
        <f ca="1">IF(X$4="",0,SUMIFS(Finance!39:39,Finance!$4:$4,"&gt;="&amp;X$6,Finance!$4:$4,"&lt;="&amp;X$7))</f>
        <v>0</v>
      </c>
      <c r="Y56" s="5">
        <f ca="1">IF(Y$4="",0,SUMIFS(Finance!39:39,Finance!$4:$4,"&gt;="&amp;Y$6,Finance!$4:$4,"&lt;="&amp;Y$7))</f>
        <v>0</v>
      </c>
      <c r="Z56" s="5">
        <f ca="1">IF(Z$4="",0,SUMIFS(Finance!39:39,Finance!$4:$4,"&gt;="&amp;Z$6,Finance!$4:$4,"&lt;="&amp;Z$7))</f>
        <v>0</v>
      </c>
      <c r="AA56" s="5">
        <f ca="1">IF(AA$4="",0,SUMIFS(Finance!39:39,Finance!$4:$4,"&gt;="&amp;AA$6,Finance!$4:$4,"&lt;="&amp;AA$7))</f>
        <v>0</v>
      </c>
      <c r="AB56" s="5">
        <f ca="1">IF(AB$4="",0,SUMIFS(Finance!39:39,Finance!$4:$4,"&gt;="&amp;AB$6,Finance!$4:$4,"&lt;="&amp;AB$7))</f>
        <v>0</v>
      </c>
      <c r="AC56" s="5">
        <f ca="1">IF(AC$4="",0,SUMIFS(Finance!39:39,Finance!$4:$4,"&gt;="&amp;AC$6,Finance!$4:$4,"&lt;="&amp;AC$7))</f>
        <v>0</v>
      </c>
      <c r="AD56" s="5">
        <f ca="1">IF(AD$4="",0,SUMIFS(Finance!39:39,Finance!$4:$4,"&gt;="&amp;AD$6,Finance!$4:$4,"&lt;="&amp;AD$7))</f>
        <v>0</v>
      </c>
      <c r="AE56" s="5">
        <f ca="1">IF(AE$4="",0,SUMIFS(Finance!39:39,Finance!$4:$4,"&gt;="&amp;AE$6,Finance!$4:$4,"&lt;="&amp;AE$7))</f>
        <v>0</v>
      </c>
      <c r="AF56" s="5">
        <f ca="1">IF(AF$4="",0,SUMIFS(Finance!39:39,Finance!$4:$4,"&gt;="&amp;AF$6,Finance!$4:$4,"&lt;="&amp;AF$7))</f>
        <v>0</v>
      </c>
      <c r="AG56" s="5">
        <f ca="1">IF(AG$4="",0,SUMIFS(Finance!39:39,Finance!$4:$4,"&gt;="&amp;AG$6,Finance!$4:$4,"&lt;="&amp;AG$7))</f>
        <v>0</v>
      </c>
      <c r="AH56" s="5">
        <f ca="1">IF(AH$4="",0,SUMIFS(Finance!39:39,Finance!$4:$4,"&gt;="&amp;AH$6,Finance!$4:$4,"&lt;="&amp;AH$7))</f>
        <v>0</v>
      </c>
      <c r="AI56" s="5">
        <f ca="1">IF(AI$4="",0,SUMIFS(Finance!39:39,Finance!$4:$4,"&gt;="&amp;AI$6,Finance!$4:$4,"&lt;="&amp;AI$7))</f>
        <v>0</v>
      </c>
      <c r="AJ56" s="5">
        <f ca="1">IF(AJ$4="",0,SUMIFS(Finance!39:39,Finance!$4:$4,"&gt;="&amp;AJ$6,Finance!$4:$4,"&lt;="&amp;AJ$7))</f>
        <v>0</v>
      </c>
      <c r="AK56" s="5">
        <f ca="1">IF(AK$4="",0,SUMIFS(Finance!39:39,Finance!$4:$4,"&gt;="&amp;AK$6,Finance!$4:$4,"&lt;="&amp;AK$7))</f>
        <v>0</v>
      </c>
      <c r="AL56" s="5">
        <f ca="1">IF(AL$4="",0,SUMIFS(Finance!39:39,Finance!$4:$4,"&gt;="&amp;AL$6,Finance!$4:$4,"&lt;="&amp;AL$7))</f>
        <v>0</v>
      </c>
      <c r="AM56" s="5">
        <f ca="1">IF(AM$4="",0,SUMIFS(Finance!39:39,Finance!$4:$4,"&gt;="&amp;AM$6,Finance!$4:$4,"&lt;="&amp;AM$7))</f>
        <v>0</v>
      </c>
      <c r="AN56" s="5">
        <f ca="1">IF(AN$4="",0,SUMIFS(Finance!39:39,Finance!$4:$4,"&gt;="&amp;AN$6,Finance!$4:$4,"&lt;="&amp;AN$7))</f>
        <v>0</v>
      </c>
      <c r="AO56" s="5">
        <f ca="1">IF(AO$4="",0,SUMIFS(Finance!39:39,Finance!$4:$4,"&gt;="&amp;AO$6,Finance!$4:$4,"&lt;="&amp;AO$7))</f>
        <v>0</v>
      </c>
      <c r="AP56" s="5">
        <f ca="1">IF(AP$4="",0,SUMIFS(Finance!39:39,Finance!$4:$4,"&gt;="&amp;AP$6,Finance!$4:$4,"&lt;="&amp;AP$7))</f>
        <v>0</v>
      </c>
      <c r="AQ56" s="5">
        <f ca="1">IF(AQ$4="",0,SUMIFS(Finance!39:39,Finance!$4:$4,"&gt;="&amp;AQ$6,Finance!$4:$4,"&lt;="&amp;AQ$7))</f>
        <v>0</v>
      </c>
      <c r="AR56" s="5">
        <f ca="1">IF(AR$4="",0,SUMIFS(Finance!39:39,Finance!$4:$4,"&gt;="&amp;AR$6,Finance!$4:$4,"&lt;="&amp;AR$7))</f>
        <v>0</v>
      </c>
      <c r="AS56" s="5">
        <f ca="1">IF(AS$4="",0,SUMIFS(Finance!39:39,Finance!$4:$4,"&gt;="&amp;AS$6,Finance!$4:$4,"&lt;="&amp;AS$7))</f>
        <v>0</v>
      </c>
      <c r="AT56" s="5">
        <f ca="1">IF(AT$4="",0,SUMIFS(Finance!39:39,Finance!$4:$4,"&gt;="&amp;AT$6,Finance!$4:$4,"&lt;="&amp;AT$7))</f>
        <v>0</v>
      </c>
      <c r="AU56" s="5">
        <f ca="1">IF(AU$4="",0,SUMIFS(Finance!39:39,Finance!$4:$4,"&gt;="&amp;AU$6,Finance!$4:$4,"&lt;="&amp;AU$7))</f>
        <v>0</v>
      </c>
      <c r="AV56" s="5">
        <f ca="1">IF(AV$4="",0,SUMIFS(Finance!39:39,Finance!$4:$4,"&gt;="&amp;AV$6,Finance!$4:$4,"&lt;="&amp;AV$7))</f>
        <v>0</v>
      </c>
      <c r="AW56" s="5">
        <f ca="1">IF(AW$4="",0,SUMIFS(Finance!39:39,Finance!$4:$4,"&gt;="&amp;AW$6,Finance!$4:$4,"&lt;="&amp;AW$7))</f>
        <v>0</v>
      </c>
      <c r="AX56" s="5">
        <f ca="1">IF(AX$4="",0,SUMIFS(Finance!39:39,Finance!$4:$4,"&gt;="&amp;AX$6,Finance!$4:$4,"&lt;="&amp;AX$7))</f>
        <v>0</v>
      </c>
      <c r="AY56" s="5">
        <f ca="1">IF(AY$4="",0,SUMIFS(Finance!39:39,Finance!$4:$4,"&gt;="&amp;AY$6,Finance!$4:$4,"&lt;="&amp;AY$7))</f>
        <v>0</v>
      </c>
      <c r="AZ56" s="5">
        <f ca="1">IF(AZ$4="",0,SUMIFS(Finance!39:39,Finance!$4:$4,"&gt;="&amp;AZ$6,Finance!$4:$4,"&lt;="&amp;AZ$7))</f>
        <v>0</v>
      </c>
      <c r="BA56" s="5">
        <f ca="1">IF(BA$4="",0,SUMIFS(Finance!39:39,Finance!$4:$4,"&gt;="&amp;BA$6,Finance!$4:$4,"&lt;="&amp;BA$7))</f>
        <v>0</v>
      </c>
      <c r="BB56" s="5">
        <f ca="1">IF(BB$4="",0,SUMIFS(Finance!39:39,Finance!$4:$4,"&gt;="&amp;BB$6,Finance!$4:$4,"&lt;="&amp;BB$7))</f>
        <v>0</v>
      </c>
      <c r="BC56" s="5">
        <f ca="1">IF(BC$4="",0,SUMIFS(Finance!39:39,Finance!$4:$4,"&gt;="&amp;BC$6,Finance!$4:$4,"&lt;="&amp;BC$7))</f>
        <v>0</v>
      </c>
      <c r="BD56" s="5">
        <f ca="1">IF(BD$4="",0,SUMIFS(Finance!39:39,Finance!$4:$4,"&gt;="&amp;BD$6,Finance!$4:$4,"&lt;="&amp;BD$7))</f>
        <v>0</v>
      </c>
      <c r="BE56" s="5">
        <f ca="1">IF(BE$4="",0,SUMIFS(Finance!39:39,Finance!$4:$4,"&gt;="&amp;BE$6,Finance!$4:$4,"&lt;="&amp;BE$7))</f>
        <v>0</v>
      </c>
      <c r="BF56" s="5">
        <f ca="1">IF(BF$4="",0,SUMIFS(Finance!39:39,Finance!$4:$4,"&gt;="&amp;BF$6,Finance!$4:$4,"&lt;="&amp;BF$7))</f>
        <v>0</v>
      </c>
      <c r="BG56" s="5">
        <f ca="1">IF(BG$4="",0,SUMIFS(Finance!39:39,Finance!$4:$4,"&gt;="&amp;BG$6,Finance!$4:$4,"&lt;="&amp;BG$7))</f>
        <v>0</v>
      </c>
      <c r="BH56" s="5">
        <f ca="1">IF(BH$4="",0,SUMIFS(Finance!39:39,Finance!$4:$4,"&gt;="&amp;BH$6,Finance!$4:$4,"&lt;="&amp;BH$7))</f>
        <v>0</v>
      </c>
      <c r="BI56" s="5">
        <f ca="1">IF(BI$4="",0,SUMIFS(Finance!39:39,Finance!$4:$4,"&gt;="&amp;BI$6,Finance!$4:$4,"&lt;="&amp;BI$7))</f>
        <v>0</v>
      </c>
      <c r="BJ56" s="5">
        <f ca="1">IF(BJ$4="",0,SUMIFS(Finance!39:39,Finance!$4:$4,"&gt;="&amp;BJ$6,Finance!$4:$4,"&lt;="&amp;BJ$7))</f>
        <v>0</v>
      </c>
      <c r="BK56" s="5">
        <f ca="1">IF(BK$4="",0,SUMIFS(Finance!39:39,Finance!$4:$4,"&gt;="&amp;BK$6,Finance!$4:$4,"&lt;="&amp;BK$7))</f>
        <v>0</v>
      </c>
      <c r="BL56" s="5">
        <f ca="1">IF(BL$4="",0,SUMIFS(Finance!39:39,Finance!$4:$4,"&gt;="&amp;BL$6,Finance!$4:$4,"&lt;="&amp;BL$7))</f>
        <v>0</v>
      </c>
      <c r="BM56" s="5">
        <f ca="1">IF(BM$4="",0,SUMIFS(Finance!39:39,Finance!$4:$4,"&gt;="&amp;BM$6,Finance!$4:$4,"&lt;="&amp;BM$7))</f>
        <v>0</v>
      </c>
      <c r="BN56" s="5">
        <f ca="1">IF(BN$4="",0,SUMIFS(Finance!39:39,Finance!$4:$4,"&gt;="&amp;BN$6,Finance!$4:$4,"&lt;="&amp;BN$7))</f>
        <v>0</v>
      </c>
      <c r="BO56" s="5">
        <f ca="1">IF(BO$4="",0,SUMIFS(Finance!39:39,Finance!$4:$4,"&gt;="&amp;BO$6,Finance!$4:$4,"&lt;="&amp;BO$7))</f>
        <v>0</v>
      </c>
      <c r="BP56" s="5">
        <f ca="1">IF(BP$4="",0,SUMIFS(Finance!39:39,Finance!$4:$4,"&gt;="&amp;BP$6,Finance!$4:$4,"&lt;="&amp;BP$7))</f>
        <v>0</v>
      </c>
      <c r="BQ56" s="5">
        <f ca="1">IF(BQ$4="",0,SUMIFS(Finance!39:39,Finance!$4:$4,"&gt;="&amp;BQ$6,Finance!$4:$4,"&lt;="&amp;BQ$7))</f>
        <v>0</v>
      </c>
      <c r="BR56" s="5">
        <f ca="1">IF(BR$4="",0,SUMIFS(Finance!39:39,Finance!$4:$4,"&gt;="&amp;BR$6,Finance!$4:$4,"&lt;="&amp;BR$7))</f>
        <v>0</v>
      </c>
      <c r="BS56" s="5">
        <f ca="1">IF(BS$4="",0,SUMIFS(Finance!39:39,Finance!$4:$4,"&gt;="&amp;BS$6,Finance!$4:$4,"&lt;="&amp;BS$7))</f>
        <v>0</v>
      </c>
      <c r="BT56" s="5">
        <f ca="1">IF(BT$4="",0,SUMIFS(Finance!39:39,Finance!$4:$4,"&gt;="&amp;BT$6,Finance!$4:$4,"&lt;="&amp;BT$7))</f>
        <v>0</v>
      </c>
      <c r="BU56" s="5">
        <f ca="1">IF(BU$4="",0,SUMIFS(Finance!39:39,Finance!$4:$4,"&gt;="&amp;BU$6,Finance!$4:$4,"&lt;="&amp;BU$7))</f>
        <v>0</v>
      </c>
      <c r="BV56" s="5">
        <f ca="1">IF(BV$4="",0,SUMIFS(Finance!39:39,Finance!$4:$4,"&gt;="&amp;BV$6,Finance!$4:$4,"&lt;="&amp;BV$7))</f>
        <v>0</v>
      </c>
      <c r="BW56" s="5">
        <f ca="1">IF(BW$4="",0,SUMIFS(Finance!39:39,Finance!$4:$4,"&gt;="&amp;BW$6,Finance!$4:$4,"&lt;="&amp;BW$7))</f>
        <v>0</v>
      </c>
      <c r="BX56" s="5">
        <f ca="1">IF(BX$4="",0,SUMIFS(Finance!39:39,Finance!$4:$4,"&gt;="&amp;BX$6,Finance!$4:$4,"&lt;="&amp;BX$7))</f>
        <v>0</v>
      </c>
      <c r="BY56" s="5">
        <f ca="1">IF(BY$4="",0,SUMIFS(Finance!39:39,Finance!$4:$4,"&gt;="&amp;BY$6,Finance!$4:$4,"&lt;="&amp;BY$7))</f>
        <v>0</v>
      </c>
      <c r="BZ56" s="5">
        <f ca="1">IF(BZ$4="",0,SUMIFS(Finance!39:39,Finance!$4:$4,"&gt;="&amp;BZ$6,Finance!$4:$4,"&lt;="&amp;BZ$7))</f>
        <v>0</v>
      </c>
      <c r="CA56" s="5">
        <f ca="1">IF(CA$4="",0,SUMIFS(Finance!39:39,Finance!$4:$4,"&gt;="&amp;CA$6,Finance!$4:$4,"&lt;="&amp;CA$7))</f>
        <v>0</v>
      </c>
      <c r="CB56" s="5">
        <f ca="1">IF(CB$4="",0,SUMIFS(Finance!39:39,Finance!$4:$4,"&gt;="&amp;CB$6,Finance!$4:$4,"&lt;="&amp;CB$7))</f>
        <v>0</v>
      </c>
      <c r="CC56" s="5">
        <f ca="1">IF(CC$4="",0,SUMIFS(Finance!39:39,Finance!$4:$4,"&gt;="&amp;CC$6,Finance!$4:$4,"&lt;="&amp;CC$7))</f>
        <v>0</v>
      </c>
      <c r="CD56" s="5">
        <f ca="1">IF(CD$4="",0,SUMIFS(Finance!39:39,Finance!$4:$4,"&gt;="&amp;CD$6,Finance!$4:$4,"&lt;="&amp;CD$7))</f>
        <v>0</v>
      </c>
      <c r="CE56" s="5">
        <f ca="1">IF(CE$4="",0,SUMIFS(Finance!39:39,Finance!$4:$4,"&gt;="&amp;CE$6,Finance!$4:$4,"&lt;="&amp;CE$7))</f>
        <v>0</v>
      </c>
      <c r="CF56" s="5">
        <f ca="1">IF(CF$4="",0,SUMIFS(Finance!39:39,Finance!$4:$4,"&gt;="&amp;CF$6,Finance!$4:$4,"&lt;="&amp;CF$7))</f>
        <v>0</v>
      </c>
    </row>
    <row r="57" spans="2:84" s="26" customFormat="1" ht="12" x14ac:dyDescent="0.25">
      <c r="B57" s="13"/>
      <c r="M57" s="55"/>
      <c r="N57" s="44" t="s">
        <v>21</v>
      </c>
      <c r="O57" s="45"/>
      <c r="P57" s="46"/>
      <c r="Q57" s="89"/>
      <c r="U57" s="41"/>
      <c r="V57" s="42"/>
      <c r="W57" s="43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</row>
    <row r="59" spans="2:84" x14ac:dyDescent="0.3">
      <c r="B59" s="13">
        <f>ROW()</f>
        <v>59</v>
      </c>
      <c r="H59" s="1" t="str">
        <f>CapEx!H255</f>
        <v>Налоги на внеоборотные активы</v>
      </c>
      <c r="M59" s="53" t="s">
        <v>18</v>
      </c>
      <c r="P59" s="72" t="str">
        <f>Lists!$AI$10</f>
        <v>CF(-)</v>
      </c>
      <c r="U59" s="5">
        <f t="shared" ref="U59:U63" ca="1" si="9">SUM(INDIRECT(ADDRESS($B59,$X$2)&amp;":"&amp;ADDRESS($B59,$X$2-1+$P$8)))</f>
        <v>2535270.8333333335</v>
      </c>
      <c r="X59" s="5">
        <f ca="1">IF(X$4="",0,SUM(X60:X64))</f>
        <v>0</v>
      </c>
      <c r="Y59" s="5">
        <f t="shared" ref="Y59:CF59" ca="1" si="10">IF(Y$4="",0,SUM(Y60:Y64))</f>
        <v>652895.83333333326</v>
      </c>
      <c r="Z59" s="5">
        <f t="shared" ca="1" si="10"/>
        <v>708858.33333333326</v>
      </c>
      <c r="AA59" s="5">
        <f t="shared" ca="1" si="10"/>
        <v>627458.33333333337</v>
      </c>
      <c r="AB59" s="5">
        <f t="shared" ca="1" si="10"/>
        <v>546058.33333333337</v>
      </c>
      <c r="AC59" s="5">
        <f t="shared" ca="1" si="10"/>
        <v>0</v>
      </c>
      <c r="AD59" s="5">
        <f t="shared" ca="1" si="10"/>
        <v>0</v>
      </c>
      <c r="AE59" s="5">
        <f t="shared" ca="1" si="10"/>
        <v>0</v>
      </c>
      <c r="AF59" s="5">
        <f t="shared" ca="1" si="10"/>
        <v>0</v>
      </c>
      <c r="AG59" s="5">
        <f t="shared" ca="1" si="10"/>
        <v>0</v>
      </c>
      <c r="AH59" s="5">
        <f t="shared" ca="1" si="10"/>
        <v>0</v>
      </c>
      <c r="AI59" s="5">
        <f t="shared" ca="1" si="10"/>
        <v>0</v>
      </c>
      <c r="AJ59" s="5">
        <f t="shared" ca="1" si="10"/>
        <v>0</v>
      </c>
      <c r="AK59" s="5">
        <f t="shared" ca="1" si="10"/>
        <v>0</v>
      </c>
      <c r="AL59" s="5">
        <f t="shared" ca="1" si="10"/>
        <v>0</v>
      </c>
      <c r="AM59" s="5">
        <f t="shared" ca="1" si="10"/>
        <v>0</v>
      </c>
      <c r="AN59" s="5">
        <f t="shared" ca="1" si="10"/>
        <v>0</v>
      </c>
      <c r="AO59" s="5">
        <f t="shared" ca="1" si="10"/>
        <v>0</v>
      </c>
      <c r="AP59" s="5">
        <f t="shared" ca="1" si="10"/>
        <v>0</v>
      </c>
      <c r="AQ59" s="5">
        <f t="shared" ca="1" si="10"/>
        <v>0</v>
      </c>
      <c r="AR59" s="5">
        <f t="shared" ca="1" si="10"/>
        <v>0</v>
      </c>
      <c r="AS59" s="5">
        <f t="shared" ca="1" si="10"/>
        <v>0</v>
      </c>
      <c r="AT59" s="5">
        <f t="shared" ca="1" si="10"/>
        <v>0</v>
      </c>
      <c r="AU59" s="5">
        <f t="shared" ca="1" si="10"/>
        <v>0</v>
      </c>
      <c r="AV59" s="5">
        <f t="shared" ca="1" si="10"/>
        <v>0</v>
      </c>
      <c r="AW59" s="5">
        <f t="shared" ca="1" si="10"/>
        <v>0</v>
      </c>
      <c r="AX59" s="5">
        <f t="shared" ca="1" si="10"/>
        <v>0</v>
      </c>
      <c r="AY59" s="5">
        <f t="shared" ca="1" si="10"/>
        <v>0</v>
      </c>
      <c r="AZ59" s="5">
        <f t="shared" ca="1" si="10"/>
        <v>0</v>
      </c>
      <c r="BA59" s="5">
        <f t="shared" ca="1" si="10"/>
        <v>0</v>
      </c>
      <c r="BB59" s="5">
        <f t="shared" ca="1" si="10"/>
        <v>0</v>
      </c>
      <c r="BC59" s="5">
        <f t="shared" ca="1" si="10"/>
        <v>0</v>
      </c>
      <c r="BD59" s="5">
        <f t="shared" ca="1" si="10"/>
        <v>0</v>
      </c>
      <c r="BE59" s="5">
        <f t="shared" ca="1" si="10"/>
        <v>0</v>
      </c>
      <c r="BF59" s="5">
        <f t="shared" ca="1" si="10"/>
        <v>0</v>
      </c>
      <c r="BG59" s="5">
        <f t="shared" ca="1" si="10"/>
        <v>0</v>
      </c>
      <c r="BH59" s="5">
        <f t="shared" ca="1" si="10"/>
        <v>0</v>
      </c>
      <c r="BI59" s="5">
        <f t="shared" ca="1" si="10"/>
        <v>0</v>
      </c>
      <c r="BJ59" s="5">
        <f t="shared" ca="1" si="10"/>
        <v>0</v>
      </c>
      <c r="BK59" s="5">
        <f t="shared" ca="1" si="10"/>
        <v>0</v>
      </c>
      <c r="BL59" s="5">
        <f t="shared" ca="1" si="10"/>
        <v>0</v>
      </c>
      <c r="BM59" s="5">
        <f t="shared" ca="1" si="10"/>
        <v>0</v>
      </c>
      <c r="BN59" s="5">
        <f t="shared" ca="1" si="10"/>
        <v>0</v>
      </c>
      <c r="BO59" s="5">
        <f t="shared" ca="1" si="10"/>
        <v>0</v>
      </c>
      <c r="BP59" s="5">
        <f t="shared" ca="1" si="10"/>
        <v>0</v>
      </c>
      <c r="BQ59" s="5">
        <f t="shared" ca="1" si="10"/>
        <v>0</v>
      </c>
      <c r="BR59" s="5">
        <f t="shared" ca="1" si="10"/>
        <v>0</v>
      </c>
      <c r="BS59" s="5">
        <f t="shared" ca="1" si="10"/>
        <v>0</v>
      </c>
      <c r="BT59" s="5">
        <f t="shared" ca="1" si="10"/>
        <v>0</v>
      </c>
      <c r="BU59" s="5">
        <f t="shared" ca="1" si="10"/>
        <v>0</v>
      </c>
      <c r="BV59" s="5">
        <f t="shared" ca="1" si="10"/>
        <v>0</v>
      </c>
      <c r="BW59" s="5">
        <f t="shared" ca="1" si="10"/>
        <v>0</v>
      </c>
      <c r="BX59" s="5">
        <f t="shared" ca="1" si="10"/>
        <v>0</v>
      </c>
      <c r="BY59" s="5">
        <f t="shared" ca="1" si="10"/>
        <v>0</v>
      </c>
      <c r="BZ59" s="5">
        <f t="shared" ca="1" si="10"/>
        <v>0</v>
      </c>
      <c r="CA59" s="5">
        <f t="shared" ca="1" si="10"/>
        <v>0</v>
      </c>
      <c r="CB59" s="5">
        <f t="shared" ca="1" si="10"/>
        <v>0</v>
      </c>
      <c r="CC59" s="5">
        <f t="shared" ca="1" si="10"/>
        <v>0</v>
      </c>
      <c r="CD59" s="5">
        <f t="shared" ca="1" si="10"/>
        <v>0</v>
      </c>
      <c r="CE59" s="5">
        <f t="shared" ca="1" si="10"/>
        <v>0</v>
      </c>
      <c r="CF59" s="5">
        <f t="shared" ca="1" si="10"/>
        <v>0</v>
      </c>
    </row>
    <row r="60" spans="2:84" x14ac:dyDescent="0.3">
      <c r="B60" s="13">
        <f>ROW()</f>
        <v>60</v>
      </c>
      <c r="H60" s="1" t="str">
        <f>$H$59</f>
        <v>Налоги на внеоборотные активы</v>
      </c>
      <c r="I60" s="1" t="str">
        <f>CapEx!I256</f>
        <v>Стартовые капитальные затраты</v>
      </c>
      <c r="M60" s="53" t="s">
        <v>18</v>
      </c>
      <c r="U60" s="5">
        <f t="shared" ca="1" si="9"/>
        <v>0</v>
      </c>
      <c r="X60" s="5">
        <f ca="1">IF(X$4="",0,SUMIFS(CapEx!256:256,CapEx!$4:$4,"&gt;="&amp;X$6,CapEx!$4:$4,"&lt;="&amp;X$7))</f>
        <v>0</v>
      </c>
      <c r="Y60" s="5">
        <f ca="1">IF(Y$4="",0,SUMIFS(CapEx!256:256,CapEx!$4:$4,"&gt;="&amp;Y$6,CapEx!$4:$4,"&lt;="&amp;Y$7))</f>
        <v>0</v>
      </c>
      <c r="Z60" s="5">
        <f ca="1">IF(Z$4="",0,SUMIFS(CapEx!256:256,CapEx!$4:$4,"&gt;="&amp;Z$6,CapEx!$4:$4,"&lt;="&amp;Z$7))</f>
        <v>0</v>
      </c>
      <c r="AA60" s="5">
        <f ca="1">IF(AA$4="",0,SUMIFS(CapEx!256:256,CapEx!$4:$4,"&gt;="&amp;AA$6,CapEx!$4:$4,"&lt;="&amp;AA$7))</f>
        <v>0</v>
      </c>
      <c r="AB60" s="5">
        <f ca="1">IF(AB$4="",0,SUMIFS(CapEx!256:256,CapEx!$4:$4,"&gt;="&amp;AB$6,CapEx!$4:$4,"&lt;="&amp;AB$7))</f>
        <v>0</v>
      </c>
      <c r="AC60" s="5">
        <f ca="1">IF(AC$4="",0,SUMIFS(CapEx!256:256,CapEx!$4:$4,"&gt;="&amp;AC$6,CapEx!$4:$4,"&lt;="&amp;AC$7))</f>
        <v>0</v>
      </c>
      <c r="AD60" s="5">
        <f ca="1">IF(AD$4="",0,SUMIFS(CapEx!256:256,CapEx!$4:$4,"&gt;="&amp;AD$6,CapEx!$4:$4,"&lt;="&amp;AD$7))</f>
        <v>0</v>
      </c>
      <c r="AE60" s="5">
        <f ca="1">IF(AE$4="",0,SUMIFS(CapEx!256:256,CapEx!$4:$4,"&gt;="&amp;AE$6,CapEx!$4:$4,"&lt;="&amp;AE$7))</f>
        <v>0</v>
      </c>
      <c r="AF60" s="5">
        <f ca="1">IF(AF$4="",0,SUMIFS(CapEx!256:256,CapEx!$4:$4,"&gt;="&amp;AF$6,CapEx!$4:$4,"&lt;="&amp;AF$7))</f>
        <v>0</v>
      </c>
      <c r="AG60" s="5">
        <f ca="1">IF(AG$4="",0,SUMIFS(CapEx!256:256,CapEx!$4:$4,"&gt;="&amp;AG$6,CapEx!$4:$4,"&lt;="&amp;AG$7))</f>
        <v>0</v>
      </c>
      <c r="AH60" s="5">
        <f ca="1">IF(AH$4="",0,SUMIFS(CapEx!256:256,CapEx!$4:$4,"&gt;="&amp;AH$6,CapEx!$4:$4,"&lt;="&amp;AH$7))</f>
        <v>0</v>
      </c>
      <c r="AI60" s="5">
        <f ca="1">IF(AI$4="",0,SUMIFS(CapEx!256:256,CapEx!$4:$4,"&gt;="&amp;AI$6,CapEx!$4:$4,"&lt;="&amp;AI$7))</f>
        <v>0</v>
      </c>
      <c r="AJ60" s="5">
        <f ca="1">IF(AJ$4="",0,SUMIFS(CapEx!256:256,CapEx!$4:$4,"&gt;="&amp;AJ$6,CapEx!$4:$4,"&lt;="&amp;AJ$7))</f>
        <v>0</v>
      </c>
      <c r="AK60" s="5">
        <f ca="1">IF(AK$4="",0,SUMIFS(CapEx!256:256,CapEx!$4:$4,"&gt;="&amp;AK$6,CapEx!$4:$4,"&lt;="&amp;AK$7))</f>
        <v>0</v>
      </c>
      <c r="AL60" s="5">
        <f ca="1">IF(AL$4="",0,SUMIFS(CapEx!256:256,CapEx!$4:$4,"&gt;="&amp;AL$6,CapEx!$4:$4,"&lt;="&amp;AL$7))</f>
        <v>0</v>
      </c>
      <c r="AM60" s="5">
        <f ca="1">IF(AM$4="",0,SUMIFS(CapEx!256:256,CapEx!$4:$4,"&gt;="&amp;AM$6,CapEx!$4:$4,"&lt;="&amp;AM$7))</f>
        <v>0</v>
      </c>
      <c r="AN60" s="5">
        <f ca="1">IF(AN$4="",0,SUMIFS(CapEx!256:256,CapEx!$4:$4,"&gt;="&amp;AN$6,CapEx!$4:$4,"&lt;="&amp;AN$7))</f>
        <v>0</v>
      </c>
      <c r="AO60" s="5">
        <f ca="1">IF(AO$4="",0,SUMIFS(CapEx!256:256,CapEx!$4:$4,"&gt;="&amp;AO$6,CapEx!$4:$4,"&lt;="&amp;AO$7))</f>
        <v>0</v>
      </c>
      <c r="AP60" s="5">
        <f ca="1">IF(AP$4="",0,SUMIFS(CapEx!256:256,CapEx!$4:$4,"&gt;="&amp;AP$6,CapEx!$4:$4,"&lt;="&amp;AP$7))</f>
        <v>0</v>
      </c>
      <c r="AQ60" s="5">
        <f ca="1">IF(AQ$4="",0,SUMIFS(CapEx!256:256,CapEx!$4:$4,"&gt;="&amp;AQ$6,CapEx!$4:$4,"&lt;="&amp;AQ$7))</f>
        <v>0</v>
      </c>
      <c r="AR60" s="5">
        <f ca="1">IF(AR$4="",0,SUMIFS(CapEx!256:256,CapEx!$4:$4,"&gt;="&amp;AR$6,CapEx!$4:$4,"&lt;="&amp;AR$7))</f>
        <v>0</v>
      </c>
      <c r="AS60" s="5">
        <f ca="1">IF(AS$4="",0,SUMIFS(CapEx!256:256,CapEx!$4:$4,"&gt;="&amp;AS$6,CapEx!$4:$4,"&lt;="&amp;AS$7))</f>
        <v>0</v>
      </c>
      <c r="AT60" s="5">
        <f ca="1">IF(AT$4="",0,SUMIFS(CapEx!256:256,CapEx!$4:$4,"&gt;="&amp;AT$6,CapEx!$4:$4,"&lt;="&amp;AT$7))</f>
        <v>0</v>
      </c>
      <c r="AU60" s="5">
        <f ca="1">IF(AU$4="",0,SUMIFS(CapEx!256:256,CapEx!$4:$4,"&gt;="&amp;AU$6,CapEx!$4:$4,"&lt;="&amp;AU$7))</f>
        <v>0</v>
      </c>
      <c r="AV60" s="5">
        <f ca="1">IF(AV$4="",0,SUMIFS(CapEx!256:256,CapEx!$4:$4,"&gt;="&amp;AV$6,CapEx!$4:$4,"&lt;="&amp;AV$7))</f>
        <v>0</v>
      </c>
      <c r="AW60" s="5">
        <f ca="1">IF(AW$4="",0,SUMIFS(CapEx!256:256,CapEx!$4:$4,"&gt;="&amp;AW$6,CapEx!$4:$4,"&lt;="&amp;AW$7))</f>
        <v>0</v>
      </c>
      <c r="AX60" s="5">
        <f ca="1">IF(AX$4="",0,SUMIFS(CapEx!256:256,CapEx!$4:$4,"&gt;="&amp;AX$6,CapEx!$4:$4,"&lt;="&amp;AX$7))</f>
        <v>0</v>
      </c>
      <c r="AY60" s="5">
        <f ca="1">IF(AY$4="",0,SUMIFS(CapEx!256:256,CapEx!$4:$4,"&gt;="&amp;AY$6,CapEx!$4:$4,"&lt;="&amp;AY$7))</f>
        <v>0</v>
      </c>
      <c r="AZ60" s="5">
        <f ca="1">IF(AZ$4="",0,SUMIFS(CapEx!256:256,CapEx!$4:$4,"&gt;="&amp;AZ$6,CapEx!$4:$4,"&lt;="&amp;AZ$7))</f>
        <v>0</v>
      </c>
      <c r="BA60" s="5">
        <f ca="1">IF(BA$4="",0,SUMIFS(CapEx!256:256,CapEx!$4:$4,"&gt;="&amp;BA$6,CapEx!$4:$4,"&lt;="&amp;BA$7))</f>
        <v>0</v>
      </c>
      <c r="BB60" s="5">
        <f ca="1">IF(BB$4="",0,SUMIFS(CapEx!256:256,CapEx!$4:$4,"&gt;="&amp;BB$6,CapEx!$4:$4,"&lt;="&amp;BB$7))</f>
        <v>0</v>
      </c>
      <c r="BC60" s="5">
        <f ca="1">IF(BC$4="",0,SUMIFS(CapEx!256:256,CapEx!$4:$4,"&gt;="&amp;BC$6,CapEx!$4:$4,"&lt;="&amp;BC$7))</f>
        <v>0</v>
      </c>
      <c r="BD60" s="5">
        <f ca="1">IF(BD$4="",0,SUMIFS(CapEx!256:256,CapEx!$4:$4,"&gt;="&amp;BD$6,CapEx!$4:$4,"&lt;="&amp;BD$7))</f>
        <v>0</v>
      </c>
      <c r="BE60" s="5">
        <f ca="1">IF(BE$4="",0,SUMIFS(CapEx!256:256,CapEx!$4:$4,"&gt;="&amp;BE$6,CapEx!$4:$4,"&lt;="&amp;BE$7))</f>
        <v>0</v>
      </c>
      <c r="BF60" s="5">
        <f ca="1">IF(BF$4="",0,SUMIFS(CapEx!256:256,CapEx!$4:$4,"&gt;="&amp;BF$6,CapEx!$4:$4,"&lt;="&amp;BF$7))</f>
        <v>0</v>
      </c>
      <c r="BG60" s="5">
        <f ca="1">IF(BG$4="",0,SUMIFS(CapEx!256:256,CapEx!$4:$4,"&gt;="&amp;BG$6,CapEx!$4:$4,"&lt;="&amp;BG$7))</f>
        <v>0</v>
      </c>
      <c r="BH60" s="5">
        <f ca="1">IF(BH$4="",0,SUMIFS(CapEx!256:256,CapEx!$4:$4,"&gt;="&amp;BH$6,CapEx!$4:$4,"&lt;="&amp;BH$7))</f>
        <v>0</v>
      </c>
      <c r="BI60" s="5">
        <f ca="1">IF(BI$4="",0,SUMIFS(CapEx!256:256,CapEx!$4:$4,"&gt;="&amp;BI$6,CapEx!$4:$4,"&lt;="&amp;BI$7))</f>
        <v>0</v>
      </c>
      <c r="BJ60" s="5">
        <f ca="1">IF(BJ$4="",0,SUMIFS(CapEx!256:256,CapEx!$4:$4,"&gt;="&amp;BJ$6,CapEx!$4:$4,"&lt;="&amp;BJ$7))</f>
        <v>0</v>
      </c>
      <c r="BK60" s="5">
        <f ca="1">IF(BK$4="",0,SUMIFS(CapEx!256:256,CapEx!$4:$4,"&gt;="&amp;BK$6,CapEx!$4:$4,"&lt;="&amp;BK$7))</f>
        <v>0</v>
      </c>
      <c r="BL60" s="5">
        <f ca="1">IF(BL$4="",0,SUMIFS(CapEx!256:256,CapEx!$4:$4,"&gt;="&amp;BL$6,CapEx!$4:$4,"&lt;="&amp;BL$7))</f>
        <v>0</v>
      </c>
      <c r="BM60" s="5">
        <f ca="1">IF(BM$4="",0,SUMIFS(CapEx!256:256,CapEx!$4:$4,"&gt;="&amp;BM$6,CapEx!$4:$4,"&lt;="&amp;BM$7))</f>
        <v>0</v>
      </c>
      <c r="BN60" s="5">
        <f ca="1">IF(BN$4="",0,SUMIFS(CapEx!256:256,CapEx!$4:$4,"&gt;="&amp;BN$6,CapEx!$4:$4,"&lt;="&amp;BN$7))</f>
        <v>0</v>
      </c>
      <c r="BO60" s="5">
        <f ca="1">IF(BO$4="",0,SUMIFS(CapEx!256:256,CapEx!$4:$4,"&gt;="&amp;BO$6,CapEx!$4:$4,"&lt;="&amp;BO$7))</f>
        <v>0</v>
      </c>
      <c r="BP60" s="5">
        <f ca="1">IF(BP$4="",0,SUMIFS(CapEx!256:256,CapEx!$4:$4,"&gt;="&amp;BP$6,CapEx!$4:$4,"&lt;="&amp;BP$7))</f>
        <v>0</v>
      </c>
      <c r="BQ60" s="5">
        <f ca="1">IF(BQ$4="",0,SUMIFS(CapEx!256:256,CapEx!$4:$4,"&gt;="&amp;BQ$6,CapEx!$4:$4,"&lt;="&amp;BQ$7))</f>
        <v>0</v>
      </c>
      <c r="BR60" s="5">
        <f ca="1">IF(BR$4="",0,SUMIFS(CapEx!256:256,CapEx!$4:$4,"&gt;="&amp;BR$6,CapEx!$4:$4,"&lt;="&amp;BR$7))</f>
        <v>0</v>
      </c>
      <c r="BS60" s="5">
        <f ca="1">IF(BS$4="",0,SUMIFS(CapEx!256:256,CapEx!$4:$4,"&gt;="&amp;BS$6,CapEx!$4:$4,"&lt;="&amp;BS$7))</f>
        <v>0</v>
      </c>
      <c r="BT60" s="5">
        <f ca="1">IF(BT$4="",0,SUMIFS(CapEx!256:256,CapEx!$4:$4,"&gt;="&amp;BT$6,CapEx!$4:$4,"&lt;="&amp;BT$7))</f>
        <v>0</v>
      </c>
      <c r="BU60" s="5">
        <f ca="1">IF(BU$4="",0,SUMIFS(CapEx!256:256,CapEx!$4:$4,"&gt;="&amp;BU$6,CapEx!$4:$4,"&lt;="&amp;BU$7))</f>
        <v>0</v>
      </c>
      <c r="BV60" s="5">
        <f ca="1">IF(BV$4="",0,SUMIFS(CapEx!256:256,CapEx!$4:$4,"&gt;="&amp;BV$6,CapEx!$4:$4,"&lt;="&amp;BV$7))</f>
        <v>0</v>
      </c>
      <c r="BW60" s="5">
        <f ca="1">IF(BW$4="",0,SUMIFS(CapEx!256:256,CapEx!$4:$4,"&gt;="&amp;BW$6,CapEx!$4:$4,"&lt;="&amp;BW$7))</f>
        <v>0</v>
      </c>
      <c r="BX60" s="5">
        <f ca="1">IF(BX$4="",0,SUMIFS(CapEx!256:256,CapEx!$4:$4,"&gt;="&amp;BX$6,CapEx!$4:$4,"&lt;="&amp;BX$7))</f>
        <v>0</v>
      </c>
      <c r="BY60" s="5">
        <f ca="1">IF(BY$4="",0,SUMIFS(CapEx!256:256,CapEx!$4:$4,"&gt;="&amp;BY$6,CapEx!$4:$4,"&lt;="&amp;BY$7))</f>
        <v>0</v>
      </c>
      <c r="BZ60" s="5">
        <f ca="1">IF(BZ$4="",0,SUMIFS(CapEx!256:256,CapEx!$4:$4,"&gt;="&amp;BZ$6,CapEx!$4:$4,"&lt;="&amp;BZ$7))</f>
        <v>0</v>
      </c>
      <c r="CA60" s="5">
        <f ca="1">IF(CA$4="",0,SUMIFS(CapEx!256:256,CapEx!$4:$4,"&gt;="&amp;CA$6,CapEx!$4:$4,"&lt;="&amp;CA$7))</f>
        <v>0</v>
      </c>
      <c r="CB60" s="5">
        <f ca="1">IF(CB$4="",0,SUMIFS(CapEx!256:256,CapEx!$4:$4,"&gt;="&amp;CB$6,CapEx!$4:$4,"&lt;="&amp;CB$7))</f>
        <v>0</v>
      </c>
      <c r="CC60" s="5">
        <f ca="1">IF(CC$4="",0,SUMIFS(CapEx!256:256,CapEx!$4:$4,"&gt;="&amp;CC$6,CapEx!$4:$4,"&lt;="&amp;CC$7))</f>
        <v>0</v>
      </c>
      <c r="CD60" s="5">
        <f ca="1">IF(CD$4="",0,SUMIFS(CapEx!256:256,CapEx!$4:$4,"&gt;="&amp;CD$6,CapEx!$4:$4,"&lt;="&amp;CD$7))</f>
        <v>0</v>
      </c>
      <c r="CE60" s="5">
        <f ca="1">IF(CE$4="",0,SUMIFS(CapEx!256:256,CapEx!$4:$4,"&gt;="&amp;CE$6,CapEx!$4:$4,"&lt;="&amp;CE$7))</f>
        <v>0</v>
      </c>
      <c r="CF60" s="5">
        <f ca="1">IF(CF$4="",0,SUMIFS(CapEx!256:256,CapEx!$4:$4,"&gt;="&amp;CF$6,CapEx!$4:$4,"&lt;="&amp;CF$7))</f>
        <v>0</v>
      </c>
    </row>
    <row r="61" spans="2:84" x14ac:dyDescent="0.3">
      <c r="B61" s="13">
        <f>ROW()</f>
        <v>61</v>
      </c>
      <c r="H61" s="1" t="str">
        <f t="shared" ref="H61:H63" si="11">$H$59</f>
        <v>Налоги на внеоборотные активы</v>
      </c>
      <c r="I61" s="1" t="str">
        <f>CapEx!I263</f>
        <v>Капзатраты на производственные мощности</v>
      </c>
      <c r="M61" s="53" t="s">
        <v>18</v>
      </c>
      <c r="U61" s="5">
        <f t="shared" ca="1" si="9"/>
        <v>2535270.8333333335</v>
      </c>
      <c r="X61" s="5">
        <f ca="1">IF(X$4="",0,SUMIFS(CapEx!263:263,CapEx!$4:$4,"&gt;="&amp;X$6,CapEx!$4:$4,"&lt;="&amp;X$7))</f>
        <v>0</v>
      </c>
      <c r="Y61" s="5">
        <f ca="1">IF(Y$4="",0,SUMIFS(CapEx!263:263,CapEx!$4:$4,"&gt;="&amp;Y$6,CapEx!$4:$4,"&lt;="&amp;Y$7))</f>
        <v>652895.83333333326</v>
      </c>
      <c r="Z61" s="5">
        <f ca="1">IF(Z$4="",0,SUMIFS(CapEx!263:263,CapEx!$4:$4,"&gt;="&amp;Z$6,CapEx!$4:$4,"&lt;="&amp;Z$7))</f>
        <v>708858.33333333326</v>
      </c>
      <c r="AA61" s="5">
        <f ca="1">IF(AA$4="",0,SUMIFS(CapEx!263:263,CapEx!$4:$4,"&gt;="&amp;AA$6,CapEx!$4:$4,"&lt;="&amp;AA$7))</f>
        <v>627458.33333333337</v>
      </c>
      <c r="AB61" s="5">
        <f ca="1">IF(AB$4="",0,SUMIFS(CapEx!263:263,CapEx!$4:$4,"&gt;="&amp;AB$6,CapEx!$4:$4,"&lt;="&amp;AB$7))</f>
        <v>546058.33333333337</v>
      </c>
      <c r="AC61" s="5">
        <f ca="1">IF(AC$4="",0,SUMIFS(CapEx!263:263,CapEx!$4:$4,"&gt;="&amp;AC$6,CapEx!$4:$4,"&lt;="&amp;AC$7))</f>
        <v>0</v>
      </c>
      <c r="AD61" s="5">
        <f ca="1">IF(AD$4="",0,SUMIFS(CapEx!263:263,CapEx!$4:$4,"&gt;="&amp;AD$6,CapEx!$4:$4,"&lt;="&amp;AD$7))</f>
        <v>0</v>
      </c>
      <c r="AE61" s="5">
        <f ca="1">IF(AE$4="",0,SUMIFS(CapEx!263:263,CapEx!$4:$4,"&gt;="&amp;AE$6,CapEx!$4:$4,"&lt;="&amp;AE$7))</f>
        <v>0</v>
      </c>
      <c r="AF61" s="5">
        <f ca="1">IF(AF$4="",0,SUMIFS(CapEx!263:263,CapEx!$4:$4,"&gt;="&amp;AF$6,CapEx!$4:$4,"&lt;="&amp;AF$7))</f>
        <v>0</v>
      </c>
      <c r="AG61" s="5">
        <f ca="1">IF(AG$4="",0,SUMIFS(CapEx!263:263,CapEx!$4:$4,"&gt;="&amp;AG$6,CapEx!$4:$4,"&lt;="&amp;AG$7))</f>
        <v>0</v>
      </c>
      <c r="AH61" s="5">
        <f ca="1">IF(AH$4="",0,SUMIFS(CapEx!263:263,CapEx!$4:$4,"&gt;="&amp;AH$6,CapEx!$4:$4,"&lt;="&amp;AH$7))</f>
        <v>0</v>
      </c>
      <c r="AI61" s="5">
        <f ca="1">IF(AI$4="",0,SUMIFS(CapEx!263:263,CapEx!$4:$4,"&gt;="&amp;AI$6,CapEx!$4:$4,"&lt;="&amp;AI$7))</f>
        <v>0</v>
      </c>
      <c r="AJ61" s="5">
        <f ca="1">IF(AJ$4="",0,SUMIFS(CapEx!263:263,CapEx!$4:$4,"&gt;="&amp;AJ$6,CapEx!$4:$4,"&lt;="&amp;AJ$7))</f>
        <v>0</v>
      </c>
      <c r="AK61" s="5">
        <f ca="1">IF(AK$4="",0,SUMIFS(CapEx!263:263,CapEx!$4:$4,"&gt;="&amp;AK$6,CapEx!$4:$4,"&lt;="&amp;AK$7))</f>
        <v>0</v>
      </c>
      <c r="AL61" s="5">
        <f ca="1">IF(AL$4="",0,SUMIFS(CapEx!263:263,CapEx!$4:$4,"&gt;="&amp;AL$6,CapEx!$4:$4,"&lt;="&amp;AL$7))</f>
        <v>0</v>
      </c>
      <c r="AM61" s="5">
        <f ca="1">IF(AM$4="",0,SUMIFS(CapEx!263:263,CapEx!$4:$4,"&gt;="&amp;AM$6,CapEx!$4:$4,"&lt;="&amp;AM$7))</f>
        <v>0</v>
      </c>
      <c r="AN61" s="5">
        <f ca="1">IF(AN$4="",0,SUMIFS(CapEx!263:263,CapEx!$4:$4,"&gt;="&amp;AN$6,CapEx!$4:$4,"&lt;="&amp;AN$7))</f>
        <v>0</v>
      </c>
      <c r="AO61" s="5">
        <f ca="1">IF(AO$4="",0,SUMIFS(CapEx!263:263,CapEx!$4:$4,"&gt;="&amp;AO$6,CapEx!$4:$4,"&lt;="&amp;AO$7))</f>
        <v>0</v>
      </c>
      <c r="AP61" s="5">
        <f ca="1">IF(AP$4="",0,SUMIFS(CapEx!263:263,CapEx!$4:$4,"&gt;="&amp;AP$6,CapEx!$4:$4,"&lt;="&amp;AP$7))</f>
        <v>0</v>
      </c>
      <c r="AQ61" s="5">
        <f ca="1">IF(AQ$4="",0,SUMIFS(CapEx!263:263,CapEx!$4:$4,"&gt;="&amp;AQ$6,CapEx!$4:$4,"&lt;="&amp;AQ$7))</f>
        <v>0</v>
      </c>
      <c r="AR61" s="5">
        <f ca="1">IF(AR$4="",0,SUMIFS(CapEx!263:263,CapEx!$4:$4,"&gt;="&amp;AR$6,CapEx!$4:$4,"&lt;="&amp;AR$7))</f>
        <v>0</v>
      </c>
      <c r="AS61" s="5">
        <f ca="1">IF(AS$4="",0,SUMIFS(CapEx!263:263,CapEx!$4:$4,"&gt;="&amp;AS$6,CapEx!$4:$4,"&lt;="&amp;AS$7))</f>
        <v>0</v>
      </c>
      <c r="AT61" s="5">
        <f ca="1">IF(AT$4="",0,SUMIFS(CapEx!263:263,CapEx!$4:$4,"&gt;="&amp;AT$6,CapEx!$4:$4,"&lt;="&amp;AT$7))</f>
        <v>0</v>
      </c>
      <c r="AU61" s="5">
        <f ca="1">IF(AU$4="",0,SUMIFS(CapEx!263:263,CapEx!$4:$4,"&gt;="&amp;AU$6,CapEx!$4:$4,"&lt;="&amp;AU$7))</f>
        <v>0</v>
      </c>
      <c r="AV61" s="5">
        <f ca="1">IF(AV$4="",0,SUMIFS(CapEx!263:263,CapEx!$4:$4,"&gt;="&amp;AV$6,CapEx!$4:$4,"&lt;="&amp;AV$7))</f>
        <v>0</v>
      </c>
      <c r="AW61" s="5">
        <f ca="1">IF(AW$4="",0,SUMIFS(CapEx!263:263,CapEx!$4:$4,"&gt;="&amp;AW$6,CapEx!$4:$4,"&lt;="&amp;AW$7))</f>
        <v>0</v>
      </c>
      <c r="AX61" s="5">
        <f ca="1">IF(AX$4="",0,SUMIFS(CapEx!263:263,CapEx!$4:$4,"&gt;="&amp;AX$6,CapEx!$4:$4,"&lt;="&amp;AX$7))</f>
        <v>0</v>
      </c>
      <c r="AY61" s="5">
        <f ca="1">IF(AY$4="",0,SUMIFS(CapEx!263:263,CapEx!$4:$4,"&gt;="&amp;AY$6,CapEx!$4:$4,"&lt;="&amp;AY$7))</f>
        <v>0</v>
      </c>
      <c r="AZ61" s="5">
        <f ca="1">IF(AZ$4="",0,SUMIFS(CapEx!263:263,CapEx!$4:$4,"&gt;="&amp;AZ$6,CapEx!$4:$4,"&lt;="&amp;AZ$7))</f>
        <v>0</v>
      </c>
      <c r="BA61" s="5">
        <f ca="1">IF(BA$4="",0,SUMIFS(CapEx!263:263,CapEx!$4:$4,"&gt;="&amp;BA$6,CapEx!$4:$4,"&lt;="&amp;BA$7))</f>
        <v>0</v>
      </c>
      <c r="BB61" s="5">
        <f ca="1">IF(BB$4="",0,SUMIFS(CapEx!263:263,CapEx!$4:$4,"&gt;="&amp;BB$6,CapEx!$4:$4,"&lt;="&amp;BB$7))</f>
        <v>0</v>
      </c>
      <c r="BC61" s="5">
        <f ca="1">IF(BC$4="",0,SUMIFS(CapEx!263:263,CapEx!$4:$4,"&gt;="&amp;BC$6,CapEx!$4:$4,"&lt;="&amp;BC$7))</f>
        <v>0</v>
      </c>
      <c r="BD61" s="5">
        <f ca="1">IF(BD$4="",0,SUMIFS(CapEx!263:263,CapEx!$4:$4,"&gt;="&amp;BD$6,CapEx!$4:$4,"&lt;="&amp;BD$7))</f>
        <v>0</v>
      </c>
      <c r="BE61" s="5">
        <f ca="1">IF(BE$4="",0,SUMIFS(CapEx!263:263,CapEx!$4:$4,"&gt;="&amp;BE$6,CapEx!$4:$4,"&lt;="&amp;BE$7))</f>
        <v>0</v>
      </c>
      <c r="BF61" s="5">
        <f ca="1">IF(BF$4="",0,SUMIFS(CapEx!263:263,CapEx!$4:$4,"&gt;="&amp;BF$6,CapEx!$4:$4,"&lt;="&amp;BF$7))</f>
        <v>0</v>
      </c>
      <c r="BG61" s="5">
        <f ca="1">IF(BG$4="",0,SUMIFS(CapEx!263:263,CapEx!$4:$4,"&gt;="&amp;BG$6,CapEx!$4:$4,"&lt;="&amp;BG$7))</f>
        <v>0</v>
      </c>
      <c r="BH61" s="5">
        <f ca="1">IF(BH$4="",0,SUMIFS(CapEx!263:263,CapEx!$4:$4,"&gt;="&amp;BH$6,CapEx!$4:$4,"&lt;="&amp;BH$7))</f>
        <v>0</v>
      </c>
      <c r="BI61" s="5">
        <f ca="1">IF(BI$4="",0,SUMIFS(CapEx!263:263,CapEx!$4:$4,"&gt;="&amp;BI$6,CapEx!$4:$4,"&lt;="&amp;BI$7))</f>
        <v>0</v>
      </c>
      <c r="BJ61" s="5">
        <f ca="1">IF(BJ$4="",0,SUMIFS(CapEx!263:263,CapEx!$4:$4,"&gt;="&amp;BJ$6,CapEx!$4:$4,"&lt;="&amp;BJ$7))</f>
        <v>0</v>
      </c>
      <c r="BK61" s="5">
        <f ca="1">IF(BK$4="",0,SUMIFS(CapEx!263:263,CapEx!$4:$4,"&gt;="&amp;BK$6,CapEx!$4:$4,"&lt;="&amp;BK$7))</f>
        <v>0</v>
      </c>
      <c r="BL61" s="5">
        <f ca="1">IF(BL$4="",0,SUMIFS(CapEx!263:263,CapEx!$4:$4,"&gt;="&amp;BL$6,CapEx!$4:$4,"&lt;="&amp;BL$7))</f>
        <v>0</v>
      </c>
      <c r="BM61" s="5">
        <f ca="1">IF(BM$4="",0,SUMIFS(CapEx!263:263,CapEx!$4:$4,"&gt;="&amp;BM$6,CapEx!$4:$4,"&lt;="&amp;BM$7))</f>
        <v>0</v>
      </c>
      <c r="BN61" s="5">
        <f ca="1">IF(BN$4="",0,SUMIFS(CapEx!263:263,CapEx!$4:$4,"&gt;="&amp;BN$6,CapEx!$4:$4,"&lt;="&amp;BN$7))</f>
        <v>0</v>
      </c>
      <c r="BO61" s="5">
        <f ca="1">IF(BO$4="",0,SUMIFS(CapEx!263:263,CapEx!$4:$4,"&gt;="&amp;BO$6,CapEx!$4:$4,"&lt;="&amp;BO$7))</f>
        <v>0</v>
      </c>
      <c r="BP61" s="5">
        <f ca="1">IF(BP$4="",0,SUMIFS(CapEx!263:263,CapEx!$4:$4,"&gt;="&amp;BP$6,CapEx!$4:$4,"&lt;="&amp;BP$7))</f>
        <v>0</v>
      </c>
      <c r="BQ61" s="5">
        <f ca="1">IF(BQ$4="",0,SUMIFS(CapEx!263:263,CapEx!$4:$4,"&gt;="&amp;BQ$6,CapEx!$4:$4,"&lt;="&amp;BQ$7))</f>
        <v>0</v>
      </c>
      <c r="BR61" s="5">
        <f ca="1">IF(BR$4="",0,SUMIFS(CapEx!263:263,CapEx!$4:$4,"&gt;="&amp;BR$6,CapEx!$4:$4,"&lt;="&amp;BR$7))</f>
        <v>0</v>
      </c>
      <c r="BS61" s="5">
        <f ca="1">IF(BS$4="",0,SUMIFS(CapEx!263:263,CapEx!$4:$4,"&gt;="&amp;BS$6,CapEx!$4:$4,"&lt;="&amp;BS$7))</f>
        <v>0</v>
      </c>
      <c r="BT61" s="5">
        <f ca="1">IF(BT$4="",0,SUMIFS(CapEx!263:263,CapEx!$4:$4,"&gt;="&amp;BT$6,CapEx!$4:$4,"&lt;="&amp;BT$7))</f>
        <v>0</v>
      </c>
      <c r="BU61" s="5">
        <f ca="1">IF(BU$4="",0,SUMIFS(CapEx!263:263,CapEx!$4:$4,"&gt;="&amp;BU$6,CapEx!$4:$4,"&lt;="&amp;BU$7))</f>
        <v>0</v>
      </c>
      <c r="BV61" s="5">
        <f ca="1">IF(BV$4="",0,SUMIFS(CapEx!263:263,CapEx!$4:$4,"&gt;="&amp;BV$6,CapEx!$4:$4,"&lt;="&amp;BV$7))</f>
        <v>0</v>
      </c>
      <c r="BW61" s="5">
        <f ca="1">IF(BW$4="",0,SUMIFS(CapEx!263:263,CapEx!$4:$4,"&gt;="&amp;BW$6,CapEx!$4:$4,"&lt;="&amp;BW$7))</f>
        <v>0</v>
      </c>
      <c r="BX61" s="5">
        <f ca="1">IF(BX$4="",0,SUMIFS(CapEx!263:263,CapEx!$4:$4,"&gt;="&amp;BX$6,CapEx!$4:$4,"&lt;="&amp;BX$7))</f>
        <v>0</v>
      </c>
      <c r="BY61" s="5">
        <f ca="1">IF(BY$4="",0,SUMIFS(CapEx!263:263,CapEx!$4:$4,"&gt;="&amp;BY$6,CapEx!$4:$4,"&lt;="&amp;BY$7))</f>
        <v>0</v>
      </c>
      <c r="BZ61" s="5">
        <f ca="1">IF(BZ$4="",0,SUMIFS(CapEx!263:263,CapEx!$4:$4,"&gt;="&amp;BZ$6,CapEx!$4:$4,"&lt;="&amp;BZ$7))</f>
        <v>0</v>
      </c>
      <c r="CA61" s="5">
        <f ca="1">IF(CA$4="",0,SUMIFS(CapEx!263:263,CapEx!$4:$4,"&gt;="&amp;CA$6,CapEx!$4:$4,"&lt;="&amp;CA$7))</f>
        <v>0</v>
      </c>
      <c r="CB61" s="5">
        <f ca="1">IF(CB$4="",0,SUMIFS(CapEx!263:263,CapEx!$4:$4,"&gt;="&amp;CB$6,CapEx!$4:$4,"&lt;="&amp;CB$7))</f>
        <v>0</v>
      </c>
      <c r="CC61" s="5">
        <f ca="1">IF(CC$4="",0,SUMIFS(CapEx!263:263,CapEx!$4:$4,"&gt;="&amp;CC$6,CapEx!$4:$4,"&lt;="&amp;CC$7))</f>
        <v>0</v>
      </c>
      <c r="CD61" s="5">
        <f ca="1">IF(CD$4="",0,SUMIFS(CapEx!263:263,CapEx!$4:$4,"&gt;="&amp;CD$6,CapEx!$4:$4,"&lt;="&amp;CD$7))</f>
        <v>0</v>
      </c>
      <c r="CE61" s="5">
        <f ca="1">IF(CE$4="",0,SUMIFS(CapEx!263:263,CapEx!$4:$4,"&gt;="&amp;CE$6,CapEx!$4:$4,"&lt;="&amp;CE$7))</f>
        <v>0</v>
      </c>
      <c r="CF61" s="5">
        <f ca="1">IF(CF$4="",0,SUMIFS(CapEx!263:263,CapEx!$4:$4,"&gt;="&amp;CF$6,CapEx!$4:$4,"&lt;="&amp;CF$7))</f>
        <v>0</v>
      </c>
    </row>
    <row r="62" spans="2:84" x14ac:dyDescent="0.3">
      <c r="B62" s="13">
        <f>ROW()</f>
        <v>62</v>
      </c>
      <c r="H62" s="1" t="str">
        <f t="shared" si="11"/>
        <v>Налоги на внеоборотные активы</v>
      </c>
      <c r="I62" s="1" t="str">
        <f>CapEx!I270</f>
        <v>Капзатраты на торговые мощности</v>
      </c>
      <c r="M62" s="53" t="s">
        <v>18</v>
      </c>
      <c r="U62" s="5">
        <f t="shared" ca="1" si="9"/>
        <v>0</v>
      </c>
      <c r="X62" s="5">
        <f ca="1">IF(X$4="",0,SUMIFS(CapEx!270:270,CapEx!$4:$4,"&gt;="&amp;X$6,CapEx!$4:$4,"&lt;="&amp;X$7))</f>
        <v>0</v>
      </c>
      <c r="Y62" s="5">
        <f ca="1">IF(Y$4="",0,SUMIFS(CapEx!270:270,CapEx!$4:$4,"&gt;="&amp;Y$6,CapEx!$4:$4,"&lt;="&amp;Y$7))</f>
        <v>0</v>
      </c>
      <c r="Z62" s="5">
        <f ca="1">IF(Z$4="",0,SUMIFS(CapEx!270:270,CapEx!$4:$4,"&gt;="&amp;Z$6,CapEx!$4:$4,"&lt;="&amp;Z$7))</f>
        <v>0</v>
      </c>
      <c r="AA62" s="5">
        <f ca="1">IF(AA$4="",0,SUMIFS(CapEx!270:270,CapEx!$4:$4,"&gt;="&amp;AA$6,CapEx!$4:$4,"&lt;="&amp;AA$7))</f>
        <v>0</v>
      </c>
      <c r="AB62" s="5">
        <f ca="1">IF(AB$4="",0,SUMIFS(CapEx!270:270,CapEx!$4:$4,"&gt;="&amp;AB$6,CapEx!$4:$4,"&lt;="&amp;AB$7))</f>
        <v>0</v>
      </c>
      <c r="AC62" s="5">
        <f ca="1">IF(AC$4="",0,SUMIFS(CapEx!270:270,CapEx!$4:$4,"&gt;="&amp;AC$6,CapEx!$4:$4,"&lt;="&amp;AC$7))</f>
        <v>0</v>
      </c>
      <c r="AD62" s="5">
        <f ca="1">IF(AD$4="",0,SUMIFS(CapEx!270:270,CapEx!$4:$4,"&gt;="&amp;AD$6,CapEx!$4:$4,"&lt;="&amp;AD$7))</f>
        <v>0</v>
      </c>
      <c r="AE62" s="5">
        <f ca="1">IF(AE$4="",0,SUMIFS(CapEx!270:270,CapEx!$4:$4,"&gt;="&amp;AE$6,CapEx!$4:$4,"&lt;="&amp;AE$7))</f>
        <v>0</v>
      </c>
      <c r="AF62" s="5">
        <f ca="1">IF(AF$4="",0,SUMIFS(CapEx!270:270,CapEx!$4:$4,"&gt;="&amp;AF$6,CapEx!$4:$4,"&lt;="&amp;AF$7))</f>
        <v>0</v>
      </c>
      <c r="AG62" s="5">
        <f ca="1">IF(AG$4="",0,SUMIFS(CapEx!270:270,CapEx!$4:$4,"&gt;="&amp;AG$6,CapEx!$4:$4,"&lt;="&amp;AG$7))</f>
        <v>0</v>
      </c>
      <c r="AH62" s="5">
        <f ca="1">IF(AH$4="",0,SUMIFS(CapEx!270:270,CapEx!$4:$4,"&gt;="&amp;AH$6,CapEx!$4:$4,"&lt;="&amp;AH$7))</f>
        <v>0</v>
      </c>
      <c r="AI62" s="5">
        <f ca="1">IF(AI$4="",0,SUMIFS(CapEx!270:270,CapEx!$4:$4,"&gt;="&amp;AI$6,CapEx!$4:$4,"&lt;="&amp;AI$7))</f>
        <v>0</v>
      </c>
      <c r="AJ62" s="5">
        <f ca="1">IF(AJ$4="",0,SUMIFS(CapEx!270:270,CapEx!$4:$4,"&gt;="&amp;AJ$6,CapEx!$4:$4,"&lt;="&amp;AJ$7))</f>
        <v>0</v>
      </c>
      <c r="AK62" s="5">
        <f ca="1">IF(AK$4="",0,SUMIFS(CapEx!270:270,CapEx!$4:$4,"&gt;="&amp;AK$6,CapEx!$4:$4,"&lt;="&amp;AK$7))</f>
        <v>0</v>
      </c>
      <c r="AL62" s="5">
        <f ca="1">IF(AL$4="",0,SUMIFS(CapEx!270:270,CapEx!$4:$4,"&gt;="&amp;AL$6,CapEx!$4:$4,"&lt;="&amp;AL$7))</f>
        <v>0</v>
      </c>
      <c r="AM62" s="5">
        <f ca="1">IF(AM$4="",0,SUMIFS(CapEx!270:270,CapEx!$4:$4,"&gt;="&amp;AM$6,CapEx!$4:$4,"&lt;="&amp;AM$7))</f>
        <v>0</v>
      </c>
      <c r="AN62" s="5">
        <f ca="1">IF(AN$4="",0,SUMIFS(CapEx!270:270,CapEx!$4:$4,"&gt;="&amp;AN$6,CapEx!$4:$4,"&lt;="&amp;AN$7))</f>
        <v>0</v>
      </c>
      <c r="AO62" s="5">
        <f ca="1">IF(AO$4="",0,SUMIFS(CapEx!270:270,CapEx!$4:$4,"&gt;="&amp;AO$6,CapEx!$4:$4,"&lt;="&amp;AO$7))</f>
        <v>0</v>
      </c>
      <c r="AP62" s="5">
        <f ca="1">IF(AP$4="",0,SUMIFS(CapEx!270:270,CapEx!$4:$4,"&gt;="&amp;AP$6,CapEx!$4:$4,"&lt;="&amp;AP$7))</f>
        <v>0</v>
      </c>
      <c r="AQ62" s="5">
        <f ca="1">IF(AQ$4="",0,SUMIFS(CapEx!270:270,CapEx!$4:$4,"&gt;="&amp;AQ$6,CapEx!$4:$4,"&lt;="&amp;AQ$7))</f>
        <v>0</v>
      </c>
      <c r="AR62" s="5">
        <f ca="1">IF(AR$4="",0,SUMIFS(CapEx!270:270,CapEx!$4:$4,"&gt;="&amp;AR$6,CapEx!$4:$4,"&lt;="&amp;AR$7))</f>
        <v>0</v>
      </c>
      <c r="AS62" s="5">
        <f ca="1">IF(AS$4="",0,SUMIFS(CapEx!270:270,CapEx!$4:$4,"&gt;="&amp;AS$6,CapEx!$4:$4,"&lt;="&amp;AS$7))</f>
        <v>0</v>
      </c>
      <c r="AT62" s="5">
        <f ca="1">IF(AT$4="",0,SUMIFS(CapEx!270:270,CapEx!$4:$4,"&gt;="&amp;AT$6,CapEx!$4:$4,"&lt;="&amp;AT$7))</f>
        <v>0</v>
      </c>
      <c r="AU62" s="5">
        <f ca="1">IF(AU$4="",0,SUMIFS(CapEx!270:270,CapEx!$4:$4,"&gt;="&amp;AU$6,CapEx!$4:$4,"&lt;="&amp;AU$7))</f>
        <v>0</v>
      </c>
      <c r="AV62" s="5">
        <f ca="1">IF(AV$4="",0,SUMIFS(CapEx!270:270,CapEx!$4:$4,"&gt;="&amp;AV$6,CapEx!$4:$4,"&lt;="&amp;AV$7))</f>
        <v>0</v>
      </c>
      <c r="AW62" s="5">
        <f ca="1">IF(AW$4="",0,SUMIFS(CapEx!270:270,CapEx!$4:$4,"&gt;="&amp;AW$6,CapEx!$4:$4,"&lt;="&amp;AW$7))</f>
        <v>0</v>
      </c>
      <c r="AX62" s="5">
        <f ca="1">IF(AX$4="",0,SUMIFS(CapEx!270:270,CapEx!$4:$4,"&gt;="&amp;AX$6,CapEx!$4:$4,"&lt;="&amp;AX$7))</f>
        <v>0</v>
      </c>
      <c r="AY62" s="5">
        <f ca="1">IF(AY$4="",0,SUMIFS(CapEx!270:270,CapEx!$4:$4,"&gt;="&amp;AY$6,CapEx!$4:$4,"&lt;="&amp;AY$7))</f>
        <v>0</v>
      </c>
      <c r="AZ62" s="5">
        <f ca="1">IF(AZ$4="",0,SUMIFS(CapEx!270:270,CapEx!$4:$4,"&gt;="&amp;AZ$6,CapEx!$4:$4,"&lt;="&amp;AZ$7))</f>
        <v>0</v>
      </c>
      <c r="BA62" s="5">
        <f ca="1">IF(BA$4="",0,SUMIFS(CapEx!270:270,CapEx!$4:$4,"&gt;="&amp;BA$6,CapEx!$4:$4,"&lt;="&amp;BA$7))</f>
        <v>0</v>
      </c>
      <c r="BB62" s="5">
        <f ca="1">IF(BB$4="",0,SUMIFS(CapEx!270:270,CapEx!$4:$4,"&gt;="&amp;BB$6,CapEx!$4:$4,"&lt;="&amp;BB$7))</f>
        <v>0</v>
      </c>
      <c r="BC62" s="5">
        <f ca="1">IF(BC$4="",0,SUMIFS(CapEx!270:270,CapEx!$4:$4,"&gt;="&amp;BC$6,CapEx!$4:$4,"&lt;="&amp;BC$7))</f>
        <v>0</v>
      </c>
      <c r="BD62" s="5">
        <f ca="1">IF(BD$4="",0,SUMIFS(CapEx!270:270,CapEx!$4:$4,"&gt;="&amp;BD$6,CapEx!$4:$4,"&lt;="&amp;BD$7))</f>
        <v>0</v>
      </c>
      <c r="BE62" s="5">
        <f ca="1">IF(BE$4="",0,SUMIFS(CapEx!270:270,CapEx!$4:$4,"&gt;="&amp;BE$6,CapEx!$4:$4,"&lt;="&amp;BE$7))</f>
        <v>0</v>
      </c>
      <c r="BF62" s="5">
        <f ca="1">IF(BF$4="",0,SUMIFS(CapEx!270:270,CapEx!$4:$4,"&gt;="&amp;BF$6,CapEx!$4:$4,"&lt;="&amp;BF$7))</f>
        <v>0</v>
      </c>
      <c r="BG62" s="5">
        <f ca="1">IF(BG$4="",0,SUMIFS(CapEx!270:270,CapEx!$4:$4,"&gt;="&amp;BG$6,CapEx!$4:$4,"&lt;="&amp;BG$7))</f>
        <v>0</v>
      </c>
      <c r="BH62" s="5">
        <f ca="1">IF(BH$4="",0,SUMIFS(CapEx!270:270,CapEx!$4:$4,"&gt;="&amp;BH$6,CapEx!$4:$4,"&lt;="&amp;BH$7))</f>
        <v>0</v>
      </c>
      <c r="BI62" s="5">
        <f ca="1">IF(BI$4="",0,SUMIFS(CapEx!270:270,CapEx!$4:$4,"&gt;="&amp;BI$6,CapEx!$4:$4,"&lt;="&amp;BI$7))</f>
        <v>0</v>
      </c>
      <c r="BJ62" s="5">
        <f ca="1">IF(BJ$4="",0,SUMIFS(CapEx!270:270,CapEx!$4:$4,"&gt;="&amp;BJ$6,CapEx!$4:$4,"&lt;="&amp;BJ$7))</f>
        <v>0</v>
      </c>
      <c r="BK62" s="5">
        <f ca="1">IF(BK$4="",0,SUMIFS(CapEx!270:270,CapEx!$4:$4,"&gt;="&amp;BK$6,CapEx!$4:$4,"&lt;="&amp;BK$7))</f>
        <v>0</v>
      </c>
      <c r="BL62" s="5">
        <f ca="1">IF(BL$4="",0,SUMIFS(CapEx!270:270,CapEx!$4:$4,"&gt;="&amp;BL$6,CapEx!$4:$4,"&lt;="&amp;BL$7))</f>
        <v>0</v>
      </c>
      <c r="BM62" s="5">
        <f ca="1">IF(BM$4="",0,SUMIFS(CapEx!270:270,CapEx!$4:$4,"&gt;="&amp;BM$6,CapEx!$4:$4,"&lt;="&amp;BM$7))</f>
        <v>0</v>
      </c>
      <c r="BN62" s="5">
        <f ca="1">IF(BN$4="",0,SUMIFS(CapEx!270:270,CapEx!$4:$4,"&gt;="&amp;BN$6,CapEx!$4:$4,"&lt;="&amp;BN$7))</f>
        <v>0</v>
      </c>
      <c r="BO62" s="5">
        <f ca="1">IF(BO$4="",0,SUMIFS(CapEx!270:270,CapEx!$4:$4,"&gt;="&amp;BO$6,CapEx!$4:$4,"&lt;="&amp;BO$7))</f>
        <v>0</v>
      </c>
      <c r="BP62" s="5">
        <f ca="1">IF(BP$4="",0,SUMIFS(CapEx!270:270,CapEx!$4:$4,"&gt;="&amp;BP$6,CapEx!$4:$4,"&lt;="&amp;BP$7))</f>
        <v>0</v>
      </c>
      <c r="BQ62" s="5">
        <f ca="1">IF(BQ$4="",0,SUMIFS(CapEx!270:270,CapEx!$4:$4,"&gt;="&amp;BQ$6,CapEx!$4:$4,"&lt;="&amp;BQ$7))</f>
        <v>0</v>
      </c>
      <c r="BR62" s="5">
        <f ca="1">IF(BR$4="",0,SUMIFS(CapEx!270:270,CapEx!$4:$4,"&gt;="&amp;BR$6,CapEx!$4:$4,"&lt;="&amp;BR$7))</f>
        <v>0</v>
      </c>
      <c r="BS62" s="5">
        <f ca="1">IF(BS$4="",0,SUMIFS(CapEx!270:270,CapEx!$4:$4,"&gt;="&amp;BS$6,CapEx!$4:$4,"&lt;="&amp;BS$7))</f>
        <v>0</v>
      </c>
      <c r="BT62" s="5">
        <f ca="1">IF(BT$4="",0,SUMIFS(CapEx!270:270,CapEx!$4:$4,"&gt;="&amp;BT$6,CapEx!$4:$4,"&lt;="&amp;BT$7))</f>
        <v>0</v>
      </c>
      <c r="BU62" s="5">
        <f ca="1">IF(BU$4="",0,SUMIFS(CapEx!270:270,CapEx!$4:$4,"&gt;="&amp;BU$6,CapEx!$4:$4,"&lt;="&amp;BU$7))</f>
        <v>0</v>
      </c>
      <c r="BV62" s="5">
        <f ca="1">IF(BV$4="",0,SUMIFS(CapEx!270:270,CapEx!$4:$4,"&gt;="&amp;BV$6,CapEx!$4:$4,"&lt;="&amp;BV$7))</f>
        <v>0</v>
      </c>
      <c r="BW62" s="5">
        <f ca="1">IF(BW$4="",0,SUMIFS(CapEx!270:270,CapEx!$4:$4,"&gt;="&amp;BW$6,CapEx!$4:$4,"&lt;="&amp;BW$7))</f>
        <v>0</v>
      </c>
      <c r="BX62" s="5">
        <f ca="1">IF(BX$4="",0,SUMIFS(CapEx!270:270,CapEx!$4:$4,"&gt;="&amp;BX$6,CapEx!$4:$4,"&lt;="&amp;BX$7))</f>
        <v>0</v>
      </c>
      <c r="BY62" s="5">
        <f ca="1">IF(BY$4="",0,SUMIFS(CapEx!270:270,CapEx!$4:$4,"&gt;="&amp;BY$6,CapEx!$4:$4,"&lt;="&amp;BY$7))</f>
        <v>0</v>
      </c>
      <c r="BZ62" s="5">
        <f ca="1">IF(BZ$4="",0,SUMIFS(CapEx!270:270,CapEx!$4:$4,"&gt;="&amp;BZ$6,CapEx!$4:$4,"&lt;="&amp;BZ$7))</f>
        <v>0</v>
      </c>
      <c r="CA62" s="5">
        <f ca="1">IF(CA$4="",0,SUMIFS(CapEx!270:270,CapEx!$4:$4,"&gt;="&amp;CA$6,CapEx!$4:$4,"&lt;="&amp;CA$7))</f>
        <v>0</v>
      </c>
      <c r="CB62" s="5">
        <f ca="1">IF(CB$4="",0,SUMIFS(CapEx!270:270,CapEx!$4:$4,"&gt;="&amp;CB$6,CapEx!$4:$4,"&lt;="&amp;CB$7))</f>
        <v>0</v>
      </c>
      <c r="CC62" s="5">
        <f ca="1">IF(CC$4="",0,SUMIFS(CapEx!270:270,CapEx!$4:$4,"&gt;="&amp;CC$6,CapEx!$4:$4,"&lt;="&amp;CC$7))</f>
        <v>0</v>
      </c>
      <c r="CD62" s="5">
        <f ca="1">IF(CD$4="",0,SUMIFS(CapEx!270:270,CapEx!$4:$4,"&gt;="&amp;CD$6,CapEx!$4:$4,"&lt;="&amp;CD$7))</f>
        <v>0</v>
      </c>
      <c r="CE62" s="5">
        <f ca="1">IF(CE$4="",0,SUMIFS(CapEx!270:270,CapEx!$4:$4,"&gt;="&amp;CE$6,CapEx!$4:$4,"&lt;="&amp;CE$7))</f>
        <v>0</v>
      </c>
      <c r="CF62" s="5">
        <f ca="1">IF(CF$4="",0,SUMIFS(CapEx!270:270,CapEx!$4:$4,"&gt;="&amp;CF$6,CapEx!$4:$4,"&lt;="&amp;CF$7))</f>
        <v>0</v>
      </c>
    </row>
    <row r="63" spans="2:84" x14ac:dyDescent="0.3">
      <c r="B63" s="13">
        <f>ROW()</f>
        <v>63</v>
      </c>
      <c r="H63" s="1" t="str">
        <f t="shared" si="11"/>
        <v>Налоги на внеоборотные активы</v>
      </c>
      <c r="I63" s="1" t="str">
        <f>Finance!H59</f>
        <v>Оборудование приобретенное в лизинг</v>
      </c>
      <c r="M63" s="53" t="s">
        <v>18</v>
      </c>
      <c r="U63" s="5">
        <f t="shared" ca="1" si="9"/>
        <v>0</v>
      </c>
      <c r="X63" s="5">
        <f ca="1">IF(X$4="",0,SUMIFS(Finance!64:64,Finance!$4:$4,"&gt;="&amp;X$6,Finance!$4:$4,"&lt;="&amp;X$7))</f>
        <v>0</v>
      </c>
      <c r="Y63" s="5">
        <f ca="1">IF(Y$4="",0,SUMIFS(Finance!64:64,Finance!$4:$4,"&gt;="&amp;Y$6,Finance!$4:$4,"&lt;="&amp;Y$7))</f>
        <v>0</v>
      </c>
      <c r="Z63" s="5">
        <f ca="1">IF(Z$4="",0,SUMIFS(Finance!64:64,Finance!$4:$4,"&gt;="&amp;Z$6,Finance!$4:$4,"&lt;="&amp;Z$7))</f>
        <v>0</v>
      </c>
      <c r="AA63" s="5">
        <f ca="1">IF(AA$4="",0,SUMIFS(Finance!64:64,Finance!$4:$4,"&gt;="&amp;AA$6,Finance!$4:$4,"&lt;="&amp;AA$7))</f>
        <v>0</v>
      </c>
      <c r="AB63" s="5">
        <f ca="1">IF(AB$4="",0,SUMIFS(Finance!64:64,Finance!$4:$4,"&gt;="&amp;AB$6,Finance!$4:$4,"&lt;="&amp;AB$7))</f>
        <v>0</v>
      </c>
      <c r="AC63" s="5">
        <f ca="1">IF(AC$4="",0,SUMIFS(Finance!64:64,Finance!$4:$4,"&gt;="&amp;AC$6,Finance!$4:$4,"&lt;="&amp;AC$7))</f>
        <v>0</v>
      </c>
      <c r="AD63" s="5">
        <f ca="1">IF(AD$4="",0,SUMIFS(Finance!64:64,Finance!$4:$4,"&gt;="&amp;AD$6,Finance!$4:$4,"&lt;="&amp;AD$7))</f>
        <v>0</v>
      </c>
      <c r="AE63" s="5">
        <f ca="1">IF(AE$4="",0,SUMIFS(Finance!64:64,Finance!$4:$4,"&gt;="&amp;AE$6,Finance!$4:$4,"&lt;="&amp;AE$7))</f>
        <v>0</v>
      </c>
      <c r="AF63" s="5">
        <f ca="1">IF(AF$4="",0,SUMIFS(Finance!64:64,Finance!$4:$4,"&gt;="&amp;AF$6,Finance!$4:$4,"&lt;="&amp;AF$7))</f>
        <v>0</v>
      </c>
      <c r="AG63" s="5">
        <f ca="1">IF(AG$4="",0,SUMIFS(Finance!64:64,Finance!$4:$4,"&gt;="&amp;AG$6,Finance!$4:$4,"&lt;="&amp;AG$7))</f>
        <v>0</v>
      </c>
      <c r="AH63" s="5">
        <f ca="1">IF(AH$4="",0,SUMIFS(Finance!64:64,Finance!$4:$4,"&gt;="&amp;AH$6,Finance!$4:$4,"&lt;="&amp;AH$7))</f>
        <v>0</v>
      </c>
      <c r="AI63" s="5">
        <f ca="1">IF(AI$4="",0,SUMIFS(Finance!64:64,Finance!$4:$4,"&gt;="&amp;AI$6,Finance!$4:$4,"&lt;="&amp;AI$7))</f>
        <v>0</v>
      </c>
      <c r="AJ63" s="5">
        <f ca="1">IF(AJ$4="",0,SUMIFS(Finance!64:64,Finance!$4:$4,"&gt;="&amp;AJ$6,Finance!$4:$4,"&lt;="&amp;AJ$7))</f>
        <v>0</v>
      </c>
      <c r="AK63" s="5">
        <f ca="1">IF(AK$4="",0,SUMIFS(Finance!64:64,Finance!$4:$4,"&gt;="&amp;AK$6,Finance!$4:$4,"&lt;="&amp;AK$7))</f>
        <v>0</v>
      </c>
      <c r="AL63" s="5">
        <f ca="1">IF(AL$4="",0,SUMIFS(Finance!64:64,Finance!$4:$4,"&gt;="&amp;AL$6,Finance!$4:$4,"&lt;="&amp;AL$7))</f>
        <v>0</v>
      </c>
      <c r="AM63" s="5">
        <f ca="1">IF(AM$4="",0,SUMIFS(Finance!64:64,Finance!$4:$4,"&gt;="&amp;AM$6,Finance!$4:$4,"&lt;="&amp;AM$7))</f>
        <v>0</v>
      </c>
      <c r="AN63" s="5">
        <f ca="1">IF(AN$4="",0,SUMIFS(Finance!64:64,Finance!$4:$4,"&gt;="&amp;AN$6,Finance!$4:$4,"&lt;="&amp;AN$7))</f>
        <v>0</v>
      </c>
      <c r="AO63" s="5">
        <f ca="1">IF(AO$4="",0,SUMIFS(Finance!64:64,Finance!$4:$4,"&gt;="&amp;AO$6,Finance!$4:$4,"&lt;="&amp;AO$7))</f>
        <v>0</v>
      </c>
      <c r="AP63" s="5">
        <f ca="1">IF(AP$4="",0,SUMIFS(Finance!64:64,Finance!$4:$4,"&gt;="&amp;AP$6,Finance!$4:$4,"&lt;="&amp;AP$7))</f>
        <v>0</v>
      </c>
      <c r="AQ63" s="5">
        <f ca="1">IF(AQ$4="",0,SUMIFS(Finance!64:64,Finance!$4:$4,"&gt;="&amp;AQ$6,Finance!$4:$4,"&lt;="&amp;AQ$7))</f>
        <v>0</v>
      </c>
      <c r="AR63" s="5">
        <f ca="1">IF(AR$4="",0,SUMIFS(Finance!64:64,Finance!$4:$4,"&gt;="&amp;AR$6,Finance!$4:$4,"&lt;="&amp;AR$7))</f>
        <v>0</v>
      </c>
      <c r="AS63" s="5">
        <f ca="1">IF(AS$4="",0,SUMIFS(Finance!64:64,Finance!$4:$4,"&gt;="&amp;AS$6,Finance!$4:$4,"&lt;="&amp;AS$7))</f>
        <v>0</v>
      </c>
      <c r="AT63" s="5">
        <f ca="1">IF(AT$4="",0,SUMIFS(Finance!64:64,Finance!$4:$4,"&gt;="&amp;AT$6,Finance!$4:$4,"&lt;="&amp;AT$7))</f>
        <v>0</v>
      </c>
      <c r="AU63" s="5">
        <f ca="1">IF(AU$4="",0,SUMIFS(Finance!64:64,Finance!$4:$4,"&gt;="&amp;AU$6,Finance!$4:$4,"&lt;="&amp;AU$7))</f>
        <v>0</v>
      </c>
      <c r="AV63" s="5">
        <f ca="1">IF(AV$4="",0,SUMIFS(Finance!64:64,Finance!$4:$4,"&gt;="&amp;AV$6,Finance!$4:$4,"&lt;="&amp;AV$7))</f>
        <v>0</v>
      </c>
      <c r="AW63" s="5">
        <f ca="1">IF(AW$4="",0,SUMIFS(Finance!64:64,Finance!$4:$4,"&gt;="&amp;AW$6,Finance!$4:$4,"&lt;="&amp;AW$7))</f>
        <v>0</v>
      </c>
      <c r="AX63" s="5">
        <f ca="1">IF(AX$4="",0,SUMIFS(Finance!64:64,Finance!$4:$4,"&gt;="&amp;AX$6,Finance!$4:$4,"&lt;="&amp;AX$7))</f>
        <v>0</v>
      </c>
      <c r="AY63" s="5">
        <f ca="1">IF(AY$4="",0,SUMIFS(Finance!64:64,Finance!$4:$4,"&gt;="&amp;AY$6,Finance!$4:$4,"&lt;="&amp;AY$7))</f>
        <v>0</v>
      </c>
      <c r="AZ63" s="5">
        <f ca="1">IF(AZ$4="",0,SUMIFS(Finance!64:64,Finance!$4:$4,"&gt;="&amp;AZ$6,Finance!$4:$4,"&lt;="&amp;AZ$7))</f>
        <v>0</v>
      </c>
      <c r="BA63" s="5">
        <f ca="1">IF(BA$4="",0,SUMIFS(Finance!64:64,Finance!$4:$4,"&gt;="&amp;BA$6,Finance!$4:$4,"&lt;="&amp;BA$7))</f>
        <v>0</v>
      </c>
      <c r="BB63" s="5">
        <f ca="1">IF(BB$4="",0,SUMIFS(Finance!64:64,Finance!$4:$4,"&gt;="&amp;BB$6,Finance!$4:$4,"&lt;="&amp;BB$7))</f>
        <v>0</v>
      </c>
      <c r="BC63" s="5">
        <f ca="1">IF(BC$4="",0,SUMIFS(Finance!64:64,Finance!$4:$4,"&gt;="&amp;BC$6,Finance!$4:$4,"&lt;="&amp;BC$7))</f>
        <v>0</v>
      </c>
      <c r="BD63" s="5">
        <f ca="1">IF(BD$4="",0,SUMIFS(Finance!64:64,Finance!$4:$4,"&gt;="&amp;BD$6,Finance!$4:$4,"&lt;="&amp;BD$7))</f>
        <v>0</v>
      </c>
      <c r="BE63" s="5">
        <f ca="1">IF(BE$4="",0,SUMIFS(Finance!64:64,Finance!$4:$4,"&gt;="&amp;BE$6,Finance!$4:$4,"&lt;="&amp;BE$7))</f>
        <v>0</v>
      </c>
      <c r="BF63" s="5">
        <f ca="1">IF(BF$4="",0,SUMIFS(Finance!64:64,Finance!$4:$4,"&gt;="&amp;BF$6,Finance!$4:$4,"&lt;="&amp;BF$7))</f>
        <v>0</v>
      </c>
      <c r="BG63" s="5">
        <f ca="1">IF(BG$4="",0,SUMIFS(Finance!64:64,Finance!$4:$4,"&gt;="&amp;BG$6,Finance!$4:$4,"&lt;="&amp;BG$7))</f>
        <v>0</v>
      </c>
      <c r="BH63" s="5">
        <f ca="1">IF(BH$4="",0,SUMIFS(Finance!64:64,Finance!$4:$4,"&gt;="&amp;BH$6,Finance!$4:$4,"&lt;="&amp;BH$7))</f>
        <v>0</v>
      </c>
      <c r="BI63" s="5">
        <f ca="1">IF(BI$4="",0,SUMIFS(Finance!64:64,Finance!$4:$4,"&gt;="&amp;BI$6,Finance!$4:$4,"&lt;="&amp;BI$7))</f>
        <v>0</v>
      </c>
      <c r="BJ63" s="5">
        <f ca="1">IF(BJ$4="",0,SUMIFS(Finance!64:64,Finance!$4:$4,"&gt;="&amp;BJ$6,Finance!$4:$4,"&lt;="&amp;BJ$7))</f>
        <v>0</v>
      </c>
      <c r="BK63" s="5">
        <f ca="1">IF(BK$4="",0,SUMIFS(Finance!64:64,Finance!$4:$4,"&gt;="&amp;BK$6,Finance!$4:$4,"&lt;="&amp;BK$7))</f>
        <v>0</v>
      </c>
      <c r="BL63" s="5">
        <f ca="1">IF(BL$4="",0,SUMIFS(Finance!64:64,Finance!$4:$4,"&gt;="&amp;BL$6,Finance!$4:$4,"&lt;="&amp;BL$7))</f>
        <v>0</v>
      </c>
      <c r="BM63" s="5">
        <f ca="1">IF(BM$4="",0,SUMIFS(Finance!64:64,Finance!$4:$4,"&gt;="&amp;BM$6,Finance!$4:$4,"&lt;="&amp;BM$7))</f>
        <v>0</v>
      </c>
      <c r="BN63" s="5">
        <f ca="1">IF(BN$4="",0,SUMIFS(Finance!64:64,Finance!$4:$4,"&gt;="&amp;BN$6,Finance!$4:$4,"&lt;="&amp;BN$7))</f>
        <v>0</v>
      </c>
      <c r="BO63" s="5">
        <f ca="1">IF(BO$4="",0,SUMIFS(Finance!64:64,Finance!$4:$4,"&gt;="&amp;BO$6,Finance!$4:$4,"&lt;="&amp;BO$7))</f>
        <v>0</v>
      </c>
      <c r="BP63" s="5">
        <f ca="1">IF(BP$4="",0,SUMIFS(Finance!64:64,Finance!$4:$4,"&gt;="&amp;BP$6,Finance!$4:$4,"&lt;="&amp;BP$7))</f>
        <v>0</v>
      </c>
      <c r="BQ63" s="5">
        <f ca="1">IF(BQ$4="",0,SUMIFS(Finance!64:64,Finance!$4:$4,"&gt;="&amp;BQ$6,Finance!$4:$4,"&lt;="&amp;BQ$7))</f>
        <v>0</v>
      </c>
      <c r="BR63" s="5">
        <f ca="1">IF(BR$4="",0,SUMIFS(Finance!64:64,Finance!$4:$4,"&gt;="&amp;BR$6,Finance!$4:$4,"&lt;="&amp;BR$7))</f>
        <v>0</v>
      </c>
      <c r="BS63" s="5">
        <f ca="1">IF(BS$4="",0,SUMIFS(Finance!64:64,Finance!$4:$4,"&gt;="&amp;BS$6,Finance!$4:$4,"&lt;="&amp;BS$7))</f>
        <v>0</v>
      </c>
      <c r="BT63" s="5">
        <f ca="1">IF(BT$4="",0,SUMIFS(Finance!64:64,Finance!$4:$4,"&gt;="&amp;BT$6,Finance!$4:$4,"&lt;="&amp;BT$7))</f>
        <v>0</v>
      </c>
      <c r="BU63" s="5">
        <f ca="1">IF(BU$4="",0,SUMIFS(Finance!64:64,Finance!$4:$4,"&gt;="&amp;BU$6,Finance!$4:$4,"&lt;="&amp;BU$7))</f>
        <v>0</v>
      </c>
      <c r="BV63" s="5">
        <f ca="1">IF(BV$4="",0,SUMIFS(Finance!64:64,Finance!$4:$4,"&gt;="&amp;BV$6,Finance!$4:$4,"&lt;="&amp;BV$7))</f>
        <v>0</v>
      </c>
      <c r="BW63" s="5">
        <f ca="1">IF(BW$4="",0,SUMIFS(Finance!64:64,Finance!$4:$4,"&gt;="&amp;BW$6,Finance!$4:$4,"&lt;="&amp;BW$7))</f>
        <v>0</v>
      </c>
      <c r="BX63" s="5">
        <f ca="1">IF(BX$4="",0,SUMIFS(Finance!64:64,Finance!$4:$4,"&gt;="&amp;BX$6,Finance!$4:$4,"&lt;="&amp;BX$7))</f>
        <v>0</v>
      </c>
      <c r="BY63" s="5">
        <f ca="1">IF(BY$4="",0,SUMIFS(Finance!64:64,Finance!$4:$4,"&gt;="&amp;BY$6,Finance!$4:$4,"&lt;="&amp;BY$7))</f>
        <v>0</v>
      </c>
      <c r="BZ63" s="5">
        <f ca="1">IF(BZ$4="",0,SUMIFS(Finance!64:64,Finance!$4:$4,"&gt;="&amp;BZ$6,Finance!$4:$4,"&lt;="&amp;BZ$7))</f>
        <v>0</v>
      </c>
      <c r="CA63" s="5">
        <f ca="1">IF(CA$4="",0,SUMIFS(Finance!64:64,Finance!$4:$4,"&gt;="&amp;CA$6,Finance!$4:$4,"&lt;="&amp;CA$7))</f>
        <v>0</v>
      </c>
      <c r="CB63" s="5">
        <f ca="1">IF(CB$4="",0,SUMIFS(Finance!64:64,Finance!$4:$4,"&gt;="&amp;CB$6,Finance!$4:$4,"&lt;="&amp;CB$7))</f>
        <v>0</v>
      </c>
      <c r="CC63" s="5">
        <f ca="1">IF(CC$4="",0,SUMIFS(Finance!64:64,Finance!$4:$4,"&gt;="&amp;CC$6,Finance!$4:$4,"&lt;="&amp;CC$7))</f>
        <v>0</v>
      </c>
      <c r="CD63" s="5">
        <f ca="1">IF(CD$4="",0,SUMIFS(Finance!64:64,Finance!$4:$4,"&gt;="&amp;CD$6,Finance!$4:$4,"&lt;="&amp;CD$7))</f>
        <v>0</v>
      </c>
      <c r="CE63" s="5">
        <f ca="1">IF(CE$4="",0,SUMIFS(Finance!64:64,Finance!$4:$4,"&gt;="&amp;CE$6,Finance!$4:$4,"&lt;="&amp;CE$7))</f>
        <v>0</v>
      </c>
      <c r="CF63" s="5">
        <f ca="1">IF(CF$4="",0,SUMIFS(Finance!64:64,Finance!$4:$4,"&gt;="&amp;CF$6,Finance!$4:$4,"&lt;="&amp;CF$7))</f>
        <v>0</v>
      </c>
    </row>
    <row r="64" spans="2:84" s="26" customFormat="1" ht="12" x14ac:dyDescent="0.25">
      <c r="B64" s="13"/>
      <c r="M64" s="55"/>
      <c r="N64" s="44" t="s">
        <v>21</v>
      </c>
      <c r="O64" s="45"/>
      <c r="P64" s="46"/>
      <c r="Q64" s="89"/>
      <c r="U64" s="41"/>
      <c r="V64" s="42"/>
      <c r="W64" s="43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</row>
    <row r="66" spans="2:84" x14ac:dyDescent="0.3">
      <c r="B66" s="13">
        <f>ROW()</f>
        <v>66</v>
      </c>
      <c r="H66" s="1" t="str">
        <f>CapEx!H303</f>
        <v>Возмещение НДС по капзатратам</v>
      </c>
      <c r="M66" s="53" t="s">
        <v>18</v>
      </c>
      <c r="P66" s="72" t="str">
        <f>Lists!$AI$9</f>
        <v>CF(+)</v>
      </c>
      <c r="U66" s="5">
        <f t="shared" ref="U66:U68" ca="1" si="12">SUM(INDIRECT(ADDRESS($B66,$X$2)&amp;":"&amp;ADDRESS($B66,$X$2-1+$P$8)))</f>
        <v>0</v>
      </c>
      <c r="X66" s="5">
        <f t="shared" ref="X66:BC66" ca="1" si="13">IF(X$4="",0,SUM(X67:X69))</f>
        <v>0</v>
      </c>
      <c r="Y66" s="5">
        <f t="shared" ca="1" si="13"/>
        <v>0</v>
      </c>
      <c r="Z66" s="5">
        <f t="shared" ca="1" si="13"/>
        <v>0</v>
      </c>
      <c r="AA66" s="5">
        <f t="shared" ca="1" si="13"/>
        <v>0</v>
      </c>
      <c r="AB66" s="5">
        <f t="shared" ca="1" si="13"/>
        <v>0</v>
      </c>
      <c r="AC66" s="5">
        <f t="shared" ca="1" si="13"/>
        <v>0</v>
      </c>
      <c r="AD66" s="5">
        <f t="shared" ca="1" si="13"/>
        <v>0</v>
      </c>
      <c r="AE66" s="5">
        <f t="shared" ca="1" si="13"/>
        <v>0</v>
      </c>
      <c r="AF66" s="5">
        <f t="shared" ca="1" si="13"/>
        <v>0</v>
      </c>
      <c r="AG66" s="5">
        <f t="shared" ca="1" si="13"/>
        <v>0</v>
      </c>
      <c r="AH66" s="5">
        <f t="shared" ca="1" si="13"/>
        <v>0</v>
      </c>
      <c r="AI66" s="5">
        <f t="shared" ca="1" si="13"/>
        <v>0</v>
      </c>
      <c r="AJ66" s="5">
        <f t="shared" ca="1" si="13"/>
        <v>0</v>
      </c>
      <c r="AK66" s="5">
        <f t="shared" ca="1" si="13"/>
        <v>0</v>
      </c>
      <c r="AL66" s="5">
        <f t="shared" ca="1" si="13"/>
        <v>0</v>
      </c>
      <c r="AM66" s="5">
        <f t="shared" ca="1" si="13"/>
        <v>0</v>
      </c>
      <c r="AN66" s="5">
        <f t="shared" ca="1" si="13"/>
        <v>0</v>
      </c>
      <c r="AO66" s="5">
        <f t="shared" ca="1" si="13"/>
        <v>0</v>
      </c>
      <c r="AP66" s="5">
        <f t="shared" ca="1" si="13"/>
        <v>0</v>
      </c>
      <c r="AQ66" s="5">
        <f t="shared" ca="1" si="13"/>
        <v>0</v>
      </c>
      <c r="AR66" s="5">
        <f t="shared" ca="1" si="13"/>
        <v>0</v>
      </c>
      <c r="AS66" s="5">
        <f t="shared" ca="1" si="13"/>
        <v>0</v>
      </c>
      <c r="AT66" s="5">
        <f t="shared" ca="1" si="13"/>
        <v>0</v>
      </c>
      <c r="AU66" s="5">
        <f t="shared" ca="1" si="13"/>
        <v>0</v>
      </c>
      <c r="AV66" s="5">
        <f t="shared" ca="1" si="13"/>
        <v>0</v>
      </c>
      <c r="AW66" s="5">
        <f t="shared" ca="1" si="13"/>
        <v>0</v>
      </c>
      <c r="AX66" s="5">
        <f t="shared" ca="1" si="13"/>
        <v>0</v>
      </c>
      <c r="AY66" s="5">
        <f t="shared" ca="1" si="13"/>
        <v>0</v>
      </c>
      <c r="AZ66" s="5">
        <f t="shared" ca="1" si="13"/>
        <v>0</v>
      </c>
      <c r="BA66" s="5">
        <f t="shared" ca="1" si="13"/>
        <v>0</v>
      </c>
      <c r="BB66" s="5">
        <f t="shared" ca="1" si="13"/>
        <v>0</v>
      </c>
      <c r="BC66" s="5">
        <f t="shared" ca="1" si="13"/>
        <v>0</v>
      </c>
      <c r="BD66" s="5">
        <f t="shared" ref="BD66:CF66" ca="1" si="14">IF(BD$4="",0,SUM(BD67:BD69))</f>
        <v>0</v>
      </c>
      <c r="BE66" s="5">
        <f t="shared" ca="1" si="14"/>
        <v>0</v>
      </c>
      <c r="BF66" s="5">
        <f t="shared" ca="1" si="14"/>
        <v>0</v>
      </c>
      <c r="BG66" s="5">
        <f t="shared" ca="1" si="14"/>
        <v>0</v>
      </c>
      <c r="BH66" s="5">
        <f t="shared" ca="1" si="14"/>
        <v>0</v>
      </c>
      <c r="BI66" s="5">
        <f t="shared" ca="1" si="14"/>
        <v>0</v>
      </c>
      <c r="BJ66" s="5">
        <f t="shared" ca="1" si="14"/>
        <v>0</v>
      </c>
      <c r="BK66" s="5">
        <f t="shared" ca="1" si="14"/>
        <v>0</v>
      </c>
      <c r="BL66" s="5">
        <f t="shared" ca="1" si="14"/>
        <v>0</v>
      </c>
      <c r="BM66" s="5">
        <f t="shared" ca="1" si="14"/>
        <v>0</v>
      </c>
      <c r="BN66" s="5">
        <f t="shared" ca="1" si="14"/>
        <v>0</v>
      </c>
      <c r="BO66" s="5">
        <f t="shared" ca="1" si="14"/>
        <v>0</v>
      </c>
      <c r="BP66" s="5">
        <f t="shared" ca="1" si="14"/>
        <v>0</v>
      </c>
      <c r="BQ66" s="5">
        <f t="shared" ca="1" si="14"/>
        <v>0</v>
      </c>
      <c r="BR66" s="5">
        <f t="shared" ca="1" si="14"/>
        <v>0</v>
      </c>
      <c r="BS66" s="5">
        <f t="shared" ca="1" si="14"/>
        <v>0</v>
      </c>
      <c r="BT66" s="5">
        <f t="shared" ca="1" si="14"/>
        <v>0</v>
      </c>
      <c r="BU66" s="5">
        <f t="shared" ca="1" si="14"/>
        <v>0</v>
      </c>
      <c r="BV66" s="5">
        <f t="shared" ca="1" si="14"/>
        <v>0</v>
      </c>
      <c r="BW66" s="5">
        <f t="shared" ca="1" si="14"/>
        <v>0</v>
      </c>
      <c r="BX66" s="5">
        <f t="shared" ca="1" si="14"/>
        <v>0</v>
      </c>
      <c r="BY66" s="5">
        <f t="shared" ca="1" si="14"/>
        <v>0</v>
      </c>
      <c r="BZ66" s="5">
        <f t="shared" ca="1" si="14"/>
        <v>0</v>
      </c>
      <c r="CA66" s="5">
        <f t="shared" ca="1" si="14"/>
        <v>0</v>
      </c>
      <c r="CB66" s="5">
        <f t="shared" ca="1" si="14"/>
        <v>0</v>
      </c>
      <c r="CC66" s="5">
        <f t="shared" ca="1" si="14"/>
        <v>0</v>
      </c>
      <c r="CD66" s="5">
        <f t="shared" ca="1" si="14"/>
        <v>0</v>
      </c>
      <c r="CE66" s="5">
        <f t="shared" ca="1" si="14"/>
        <v>0</v>
      </c>
      <c r="CF66" s="5">
        <f t="shared" ca="1" si="14"/>
        <v>0</v>
      </c>
    </row>
    <row r="67" spans="2:84" x14ac:dyDescent="0.3">
      <c r="B67" s="13">
        <f>ROW()</f>
        <v>67</v>
      </c>
      <c r="H67" s="1" t="str">
        <f>$H$66</f>
        <v>Возмещение НДС по капзатратам</v>
      </c>
      <c r="I67" s="1" t="str">
        <f>CapEx!H24</f>
        <v>Капитальные затраты</v>
      </c>
      <c r="M67" s="53" t="s">
        <v>18</v>
      </c>
      <c r="U67" s="5">
        <f t="shared" ca="1" si="12"/>
        <v>0</v>
      </c>
      <c r="X67" s="5">
        <f ca="1">IF(X$4="",0,SUMIFS(CapEx!303:303,CapEx!$4:$4,"&gt;="&amp;X$6,CapEx!$4:$4,"&lt;="&amp;X$7))</f>
        <v>0</v>
      </c>
      <c r="Y67" s="5">
        <f ca="1">IF(Y$4="",0,SUMIFS(CapEx!303:303,CapEx!$4:$4,"&gt;="&amp;Y$6,CapEx!$4:$4,"&lt;="&amp;Y$7))</f>
        <v>0</v>
      </c>
      <c r="Z67" s="5">
        <f ca="1">IF(Z$4="",0,SUMIFS(CapEx!303:303,CapEx!$4:$4,"&gt;="&amp;Z$6,CapEx!$4:$4,"&lt;="&amp;Z$7))</f>
        <v>0</v>
      </c>
      <c r="AA67" s="5">
        <f ca="1">IF(AA$4="",0,SUMIFS(CapEx!303:303,CapEx!$4:$4,"&gt;="&amp;AA$6,CapEx!$4:$4,"&lt;="&amp;AA$7))</f>
        <v>0</v>
      </c>
      <c r="AB67" s="5">
        <f ca="1">IF(AB$4="",0,SUMIFS(CapEx!303:303,CapEx!$4:$4,"&gt;="&amp;AB$6,CapEx!$4:$4,"&lt;="&amp;AB$7))</f>
        <v>0</v>
      </c>
      <c r="AC67" s="5">
        <f ca="1">IF(AC$4="",0,SUMIFS(CapEx!303:303,CapEx!$4:$4,"&gt;="&amp;AC$6,CapEx!$4:$4,"&lt;="&amp;AC$7))</f>
        <v>0</v>
      </c>
      <c r="AD67" s="5">
        <f ca="1">IF(AD$4="",0,SUMIFS(CapEx!303:303,CapEx!$4:$4,"&gt;="&amp;AD$6,CapEx!$4:$4,"&lt;="&amp;AD$7))</f>
        <v>0</v>
      </c>
      <c r="AE67" s="5">
        <f ca="1">IF(AE$4="",0,SUMIFS(CapEx!303:303,CapEx!$4:$4,"&gt;="&amp;AE$6,CapEx!$4:$4,"&lt;="&amp;AE$7))</f>
        <v>0</v>
      </c>
      <c r="AF67" s="5">
        <f ca="1">IF(AF$4="",0,SUMIFS(CapEx!303:303,CapEx!$4:$4,"&gt;="&amp;AF$6,CapEx!$4:$4,"&lt;="&amp;AF$7))</f>
        <v>0</v>
      </c>
      <c r="AG67" s="5">
        <f ca="1">IF(AG$4="",0,SUMIFS(CapEx!303:303,CapEx!$4:$4,"&gt;="&amp;AG$6,CapEx!$4:$4,"&lt;="&amp;AG$7))</f>
        <v>0</v>
      </c>
      <c r="AH67" s="5">
        <f ca="1">IF(AH$4="",0,SUMIFS(CapEx!303:303,CapEx!$4:$4,"&gt;="&amp;AH$6,CapEx!$4:$4,"&lt;="&amp;AH$7))</f>
        <v>0</v>
      </c>
      <c r="AI67" s="5">
        <f ca="1">IF(AI$4="",0,SUMIFS(CapEx!303:303,CapEx!$4:$4,"&gt;="&amp;AI$6,CapEx!$4:$4,"&lt;="&amp;AI$7))</f>
        <v>0</v>
      </c>
      <c r="AJ67" s="5">
        <f ca="1">IF(AJ$4="",0,SUMIFS(CapEx!303:303,CapEx!$4:$4,"&gt;="&amp;AJ$6,CapEx!$4:$4,"&lt;="&amp;AJ$7))</f>
        <v>0</v>
      </c>
      <c r="AK67" s="5">
        <f ca="1">IF(AK$4="",0,SUMIFS(CapEx!303:303,CapEx!$4:$4,"&gt;="&amp;AK$6,CapEx!$4:$4,"&lt;="&amp;AK$7))</f>
        <v>0</v>
      </c>
      <c r="AL67" s="5">
        <f ca="1">IF(AL$4="",0,SUMIFS(CapEx!303:303,CapEx!$4:$4,"&gt;="&amp;AL$6,CapEx!$4:$4,"&lt;="&amp;AL$7))</f>
        <v>0</v>
      </c>
      <c r="AM67" s="5">
        <f ca="1">IF(AM$4="",0,SUMIFS(CapEx!303:303,CapEx!$4:$4,"&gt;="&amp;AM$6,CapEx!$4:$4,"&lt;="&amp;AM$7))</f>
        <v>0</v>
      </c>
      <c r="AN67" s="5">
        <f ca="1">IF(AN$4="",0,SUMIFS(CapEx!303:303,CapEx!$4:$4,"&gt;="&amp;AN$6,CapEx!$4:$4,"&lt;="&amp;AN$7))</f>
        <v>0</v>
      </c>
      <c r="AO67" s="5">
        <f ca="1">IF(AO$4="",0,SUMIFS(CapEx!303:303,CapEx!$4:$4,"&gt;="&amp;AO$6,CapEx!$4:$4,"&lt;="&amp;AO$7))</f>
        <v>0</v>
      </c>
      <c r="AP67" s="5">
        <f ca="1">IF(AP$4="",0,SUMIFS(CapEx!303:303,CapEx!$4:$4,"&gt;="&amp;AP$6,CapEx!$4:$4,"&lt;="&amp;AP$7))</f>
        <v>0</v>
      </c>
      <c r="AQ67" s="5">
        <f ca="1">IF(AQ$4="",0,SUMIFS(CapEx!303:303,CapEx!$4:$4,"&gt;="&amp;AQ$6,CapEx!$4:$4,"&lt;="&amp;AQ$7))</f>
        <v>0</v>
      </c>
      <c r="AR67" s="5">
        <f ca="1">IF(AR$4="",0,SUMIFS(CapEx!303:303,CapEx!$4:$4,"&gt;="&amp;AR$6,CapEx!$4:$4,"&lt;="&amp;AR$7))</f>
        <v>0</v>
      </c>
      <c r="AS67" s="5">
        <f ca="1">IF(AS$4="",0,SUMIFS(CapEx!303:303,CapEx!$4:$4,"&gt;="&amp;AS$6,CapEx!$4:$4,"&lt;="&amp;AS$7))</f>
        <v>0</v>
      </c>
      <c r="AT67" s="5">
        <f ca="1">IF(AT$4="",0,SUMIFS(CapEx!303:303,CapEx!$4:$4,"&gt;="&amp;AT$6,CapEx!$4:$4,"&lt;="&amp;AT$7))</f>
        <v>0</v>
      </c>
      <c r="AU67" s="5">
        <f ca="1">IF(AU$4="",0,SUMIFS(CapEx!303:303,CapEx!$4:$4,"&gt;="&amp;AU$6,CapEx!$4:$4,"&lt;="&amp;AU$7))</f>
        <v>0</v>
      </c>
      <c r="AV67" s="5">
        <f ca="1">IF(AV$4="",0,SUMIFS(CapEx!303:303,CapEx!$4:$4,"&gt;="&amp;AV$6,CapEx!$4:$4,"&lt;="&amp;AV$7))</f>
        <v>0</v>
      </c>
      <c r="AW67" s="5">
        <f ca="1">IF(AW$4="",0,SUMIFS(CapEx!303:303,CapEx!$4:$4,"&gt;="&amp;AW$6,CapEx!$4:$4,"&lt;="&amp;AW$7))</f>
        <v>0</v>
      </c>
      <c r="AX67" s="5">
        <f ca="1">IF(AX$4="",0,SUMIFS(CapEx!303:303,CapEx!$4:$4,"&gt;="&amp;AX$6,CapEx!$4:$4,"&lt;="&amp;AX$7))</f>
        <v>0</v>
      </c>
      <c r="AY67" s="5">
        <f ca="1">IF(AY$4="",0,SUMIFS(CapEx!303:303,CapEx!$4:$4,"&gt;="&amp;AY$6,CapEx!$4:$4,"&lt;="&amp;AY$7))</f>
        <v>0</v>
      </c>
      <c r="AZ67" s="5">
        <f ca="1">IF(AZ$4="",0,SUMIFS(CapEx!303:303,CapEx!$4:$4,"&gt;="&amp;AZ$6,CapEx!$4:$4,"&lt;="&amp;AZ$7))</f>
        <v>0</v>
      </c>
      <c r="BA67" s="5">
        <f ca="1">IF(BA$4="",0,SUMIFS(CapEx!303:303,CapEx!$4:$4,"&gt;="&amp;BA$6,CapEx!$4:$4,"&lt;="&amp;BA$7))</f>
        <v>0</v>
      </c>
      <c r="BB67" s="5">
        <f ca="1">IF(BB$4="",0,SUMIFS(CapEx!303:303,CapEx!$4:$4,"&gt;="&amp;BB$6,CapEx!$4:$4,"&lt;="&amp;BB$7))</f>
        <v>0</v>
      </c>
      <c r="BC67" s="5">
        <f ca="1">IF(BC$4="",0,SUMIFS(CapEx!303:303,CapEx!$4:$4,"&gt;="&amp;BC$6,CapEx!$4:$4,"&lt;="&amp;BC$7))</f>
        <v>0</v>
      </c>
      <c r="BD67" s="5">
        <f ca="1">IF(BD$4="",0,SUMIFS(CapEx!303:303,CapEx!$4:$4,"&gt;="&amp;BD$6,CapEx!$4:$4,"&lt;="&amp;BD$7))</f>
        <v>0</v>
      </c>
      <c r="BE67" s="5">
        <f ca="1">IF(BE$4="",0,SUMIFS(CapEx!303:303,CapEx!$4:$4,"&gt;="&amp;BE$6,CapEx!$4:$4,"&lt;="&amp;BE$7))</f>
        <v>0</v>
      </c>
      <c r="BF67" s="5">
        <f ca="1">IF(BF$4="",0,SUMIFS(CapEx!303:303,CapEx!$4:$4,"&gt;="&amp;BF$6,CapEx!$4:$4,"&lt;="&amp;BF$7))</f>
        <v>0</v>
      </c>
      <c r="BG67" s="5">
        <f ca="1">IF(BG$4="",0,SUMIFS(CapEx!303:303,CapEx!$4:$4,"&gt;="&amp;BG$6,CapEx!$4:$4,"&lt;="&amp;BG$7))</f>
        <v>0</v>
      </c>
      <c r="BH67" s="5">
        <f ca="1">IF(BH$4="",0,SUMIFS(CapEx!303:303,CapEx!$4:$4,"&gt;="&amp;BH$6,CapEx!$4:$4,"&lt;="&amp;BH$7))</f>
        <v>0</v>
      </c>
      <c r="BI67" s="5">
        <f ca="1">IF(BI$4="",0,SUMIFS(CapEx!303:303,CapEx!$4:$4,"&gt;="&amp;BI$6,CapEx!$4:$4,"&lt;="&amp;BI$7))</f>
        <v>0</v>
      </c>
      <c r="BJ67" s="5">
        <f ca="1">IF(BJ$4="",0,SUMIFS(CapEx!303:303,CapEx!$4:$4,"&gt;="&amp;BJ$6,CapEx!$4:$4,"&lt;="&amp;BJ$7))</f>
        <v>0</v>
      </c>
      <c r="BK67" s="5">
        <f ca="1">IF(BK$4="",0,SUMIFS(CapEx!303:303,CapEx!$4:$4,"&gt;="&amp;BK$6,CapEx!$4:$4,"&lt;="&amp;BK$7))</f>
        <v>0</v>
      </c>
      <c r="BL67" s="5">
        <f ca="1">IF(BL$4="",0,SUMIFS(CapEx!303:303,CapEx!$4:$4,"&gt;="&amp;BL$6,CapEx!$4:$4,"&lt;="&amp;BL$7))</f>
        <v>0</v>
      </c>
      <c r="BM67" s="5">
        <f ca="1">IF(BM$4="",0,SUMIFS(CapEx!303:303,CapEx!$4:$4,"&gt;="&amp;BM$6,CapEx!$4:$4,"&lt;="&amp;BM$7))</f>
        <v>0</v>
      </c>
      <c r="BN67" s="5">
        <f ca="1">IF(BN$4="",0,SUMIFS(CapEx!303:303,CapEx!$4:$4,"&gt;="&amp;BN$6,CapEx!$4:$4,"&lt;="&amp;BN$7))</f>
        <v>0</v>
      </c>
      <c r="BO67" s="5">
        <f ca="1">IF(BO$4="",0,SUMIFS(CapEx!303:303,CapEx!$4:$4,"&gt;="&amp;BO$6,CapEx!$4:$4,"&lt;="&amp;BO$7))</f>
        <v>0</v>
      </c>
      <c r="BP67" s="5">
        <f ca="1">IF(BP$4="",0,SUMIFS(CapEx!303:303,CapEx!$4:$4,"&gt;="&amp;BP$6,CapEx!$4:$4,"&lt;="&amp;BP$7))</f>
        <v>0</v>
      </c>
      <c r="BQ67" s="5">
        <f ca="1">IF(BQ$4="",0,SUMIFS(CapEx!303:303,CapEx!$4:$4,"&gt;="&amp;BQ$6,CapEx!$4:$4,"&lt;="&amp;BQ$7))</f>
        <v>0</v>
      </c>
      <c r="BR67" s="5">
        <f ca="1">IF(BR$4="",0,SUMIFS(CapEx!303:303,CapEx!$4:$4,"&gt;="&amp;BR$6,CapEx!$4:$4,"&lt;="&amp;BR$7))</f>
        <v>0</v>
      </c>
      <c r="BS67" s="5">
        <f ca="1">IF(BS$4="",0,SUMIFS(CapEx!303:303,CapEx!$4:$4,"&gt;="&amp;BS$6,CapEx!$4:$4,"&lt;="&amp;BS$7))</f>
        <v>0</v>
      </c>
      <c r="BT67" s="5">
        <f ca="1">IF(BT$4="",0,SUMIFS(CapEx!303:303,CapEx!$4:$4,"&gt;="&amp;BT$6,CapEx!$4:$4,"&lt;="&amp;BT$7))</f>
        <v>0</v>
      </c>
      <c r="BU67" s="5">
        <f ca="1">IF(BU$4="",0,SUMIFS(CapEx!303:303,CapEx!$4:$4,"&gt;="&amp;BU$6,CapEx!$4:$4,"&lt;="&amp;BU$7))</f>
        <v>0</v>
      </c>
      <c r="BV67" s="5">
        <f ca="1">IF(BV$4="",0,SUMIFS(CapEx!303:303,CapEx!$4:$4,"&gt;="&amp;BV$6,CapEx!$4:$4,"&lt;="&amp;BV$7))</f>
        <v>0</v>
      </c>
      <c r="BW67" s="5">
        <f ca="1">IF(BW$4="",0,SUMIFS(CapEx!303:303,CapEx!$4:$4,"&gt;="&amp;BW$6,CapEx!$4:$4,"&lt;="&amp;BW$7))</f>
        <v>0</v>
      </c>
      <c r="BX67" s="5">
        <f ca="1">IF(BX$4="",0,SUMIFS(CapEx!303:303,CapEx!$4:$4,"&gt;="&amp;BX$6,CapEx!$4:$4,"&lt;="&amp;BX$7))</f>
        <v>0</v>
      </c>
      <c r="BY67" s="5">
        <f ca="1">IF(BY$4="",0,SUMIFS(CapEx!303:303,CapEx!$4:$4,"&gt;="&amp;BY$6,CapEx!$4:$4,"&lt;="&amp;BY$7))</f>
        <v>0</v>
      </c>
      <c r="BZ67" s="5">
        <f ca="1">IF(BZ$4="",0,SUMIFS(CapEx!303:303,CapEx!$4:$4,"&gt;="&amp;BZ$6,CapEx!$4:$4,"&lt;="&amp;BZ$7))</f>
        <v>0</v>
      </c>
      <c r="CA67" s="5">
        <f ca="1">IF(CA$4="",0,SUMIFS(CapEx!303:303,CapEx!$4:$4,"&gt;="&amp;CA$6,CapEx!$4:$4,"&lt;="&amp;CA$7))</f>
        <v>0</v>
      </c>
      <c r="CB67" s="5">
        <f ca="1">IF(CB$4="",0,SUMIFS(CapEx!303:303,CapEx!$4:$4,"&gt;="&amp;CB$6,CapEx!$4:$4,"&lt;="&amp;CB$7))</f>
        <v>0</v>
      </c>
      <c r="CC67" s="5">
        <f ca="1">IF(CC$4="",0,SUMIFS(CapEx!303:303,CapEx!$4:$4,"&gt;="&amp;CC$6,CapEx!$4:$4,"&lt;="&amp;CC$7))</f>
        <v>0</v>
      </c>
      <c r="CD67" s="5">
        <f ca="1">IF(CD$4="",0,SUMIFS(CapEx!303:303,CapEx!$4:$4,"&gt;="&amp;CD$6,CapEx!$4:$4,"&lt;="&amp;CD$7))</f>
        <v>0</v>
      </c>
      <c r="CE67" s="5">
        <f ca="1">IF(CE$4="",0,SUMIFS(CapEx!303:303,CapEx!$4:$4,"&gt;="&amp;CE$6,CapEx!$4:$4,"&lt;="&amp;CE$7))</f>
        <v>0</v>
      </c>
      <c r="CF67" s="5">
        <f ca="1">IF(CF$4="",0,SUMIFS(CapEx!303:303,CapEx!$4:$4,"&gt;="&amp;CF$6,CapEx!$4:$4,"&lt;="&amp;CF$7))</f>
        <v>0</v>
      </c>
    </row>
    <row r="68" spans="2:84" x14ac:dyDescent="0.3">
      <c r="B68" s="13">
        <f>ROW()</f>
        <v>68</v>
      </c>
      <c r="H68" s="1" t="str">
        <f>$H$66</f>
        <v>Возмещение НДС по капзатратам</v>
      </c>
      <c r="I68" s="1" t="str">
        <f>Finance!H59</f>
        <v>Оборудование приобретенное в лизинг</v>
      </c>
      <c r="M68" s="53" t="s">
        <v>18</v>
      </c>
      <c r="U68" s="5">
        <f t="shared" ca="1" si="12"/>
        <v>0</v>
      </c>
      <c r="X68" s="5">
        <f ca="1">IF(X$4="",0,SUMIFS(Finance!69:69,Finance!$4:$4,"&gt;="&amp;X$6,Finance!$4:$4,"&lt;="&amp;X$7))</f>
        <v>0</v>
      </c>
      <c r="Y68" s="5">
        <f ca="1">IF(Y$4="",0,SUMIFS(Finance!69:69,Finance!$4:$4,"&gt;="&amp;Y$6,Finance!$4:$4,"&lt;="&amp;Y$7))</f>
        <v>0</v>
      </c>
      <c r="Z68" s="5">
        <f ca="1">IF(Z$4="",0,SUMIFS(Finance!69:69,Finance!$4:$4,"&gt;="&amp;Z$6,Finance!$4:$4,"&lt;="&amp;Z$7))</f>
        <v>0</v>
      </c>
      <c r="AA68" s="5">
        <f ca="1">IF(AA$4="",0,SUMIFS(Finance!69:69,Finance!$4:$4,"&gt;="&amp;AA$6,Finance!$4:$4,"&lt;="&amp;AA$7))</f>
        <v>0</v>
      </c>
      <c r="AB68" s="5">
        <f ca="1">IF(AB$4="",0,SUMIFS(Finance!69:69,Finance!$4:$4,"&gt;="&amp;AB$6,Finance!$4:$4,"&lt;="&amp;AB$7))</f>
        <v>0</v>
      </c>
      <c r="AC68" s="5">
        <f ca="1">IF(AC$4="",0,SUMIFS(Finance!69:69,Finance!$4:$4,"&gt;="&amp;AC$6,Finance!$4:$4,"&lt;="&amp;AC$7))</f>
        <v>0</v>
      </c>
      <c r="AD68" s="5">
        <f ca="1">IF(AD$4="",0,SUMIFS(Finance!69:69,Finance!$4:$4,"&gt;="&amp;AD$6,Finance!$4:$4,"&lt;="&amp;AD$7))</f>
        <v>0</v>
      </c>
      <c r="AE68" s="5">
        <f ca="1">IF(AE$4="",0,SUMIFS(Finance!69:69,Finance!$4:$4,"&gt;="&amp;AE$6,Finance!$4:$4,"&lt;="&amp;AE$7))</f>
        <v>0</v>
      </c>
      <c r="AF68" s="5">
        <f ca="1">IF(AF$4="",0,SUMIFS(Finance!69:69,Finance!$4:$4,"&gt;="&amp;AF$6,Finance!$4:$4,"&lt;="&amp;AF$7))</f>
        <v>0</v>
      </c>
      <c r="AG68" s="5">
        <f ca="1">IF(AG$4="",0,SUMIFS(Finance!69:69,Finance!$4:$4,"&gt;="&amp;AG$6,Finance!$4:$4,"&lt;="&amp;AG$7))</f>
        <v>0</v>
      </c>
      <c r="AH68" s="5">
        <f ca="1">IF(AH$4="",0,SUMIFS(Finance!69:69,Finance!$4:$4,"&gt;="&amp;AH$6,Finance!$4:$4,"&lt;="&amp;AH$7))</f>
        <v>0</v>
      </c>
      <c r="AI68" s="5">
        <f ca="1">IF(AI$4="",0,SUMIFS(Finance!69:69,Finance!$4:$4,"&gt;="&amp;AI$6,Finance!$4:$4,"&lt;="&amp;AI$7))</f>
        <v>0</v>
      </c>
      <c r="AJ68" s="5">
        <f ca="1">IF(AJ$4="",0,SUMIFS(Finance!69:69,Finance!$4:$4,"&gt;="&amp;AJ$6,Finance!$4:$4,"&lt;="&amp;AJ$7))</f>
        <v>0</v>
      </c>
      <c r="AK68" s="5">
        <f ca="1">IF(AK$4="",0,SUMIFS(Finance!69:69,Finance!$4:$4,"&gt;="&amp;AK$6,Finance!$4:$4,"&lt;="&amp;AK$7))</f>
        <v>0</v>
      </c>
      <c r="AL68" s="5">
        <f ca="1">IF(AL$4="",0,SUMIFS(Finance!69:69,Finance!$4:$4,"&gt;="&amp;AL$6,Finance!$4:$4,"&lt;="&amp;AL$7))</f>
        <v>0</v>
      </c>
      <c r="AM68" s="5">
        <f ca="1">IF(AM$4="",0,SUMIFS(Finance!69:69,Finance!$4:$4,"&gt;="&amp;AM$6,Finance!$4:$4,"&lt;="&amp;AM$7))</f>
        <v>0</v>
      </c>
      <c r="AN68" s="5">
        <f ca="1">IF(AN$4="",0,SUMIFS(Finance!69:69,Finance!$4:$4,"&gt;="&amp;AN$6,Finance!$4:$4,"&lt;="&amp;AN$7))</f>
        <v>0</v>
      </c>
      <c r="AO68" s="5">
        <f ca="1">IF(AO$4="",0,SUMIFS(Finance!69:69,Finance!$4:$4,"&gt;="&amp;AO$6,Finance!$4:$4,"&lt;="&amp;AO$7))</f>
        <v>0</v>
      </c>
      <c r="AP68" s="5">
        <f ca="1">IF(AP$4="",0,SUMIFS(Finance!69:69,Finance!$4:$4,"&gt;="&amp;AP$6,Finance!$4:$4,"&lt;="&amp;AP$7))</f>
        <v>0</v>
      </c>
      <c r="AQ68" s="5">
        <f ca="1">IF(AQ$4="",0,SUMIFS(Finance!69:69,Finance!$4:$4,"&gt;="&amp;AQ$6,Finance!$4:$4,"&lt;="&amp;AQ$7))</f>
        <v>0</v>
      </c>
      <c r="AR68" s="5">
        <f ca="1">IF(AR$4="",0,SUMIFS(Finance!69:69,Finance!$4:$4,"&gt;="&amp;AR$6,Finance!$4:$4,"&lt;="&amp;AR$7))</f>
        <v>0</v>
      </c>
      <c r="AS68" s="5">
        <f ca="1">IF(AS$4="",0,SUMIFS(Finance!69:69,Finance!$4:$4,"&gt;="&amp;AS$6,Finance!$4:$4,"&lt;="&amp;AS$7))</f>
        <v>0</v>
      </c>
      <c r="AT68" s="5">
        <f ca="1">IF(AT$4="",0,SUMIFS(Finance!69:69,Finance!$4:$4,"&gt;="&amp;AT$6,Finance!$4:$4,"&lt;="&amp;AT$7))</f>
        <v>0</v>
      </c>
      <c r="AU68" s="5">
        <f ca="1">IF(AU$4="",0,SUMIFS(Finance!69:69,Finance!$4:$4,"&gt;="&amp;AU$6,Finance!$4:$4,"&lt;="&amp;AU$7))</f>
        <v>0</v>
      </c>
      <c r="AV68" s="5">
        <f ca="1">IF(AV$4="",0,SUMIFS(Finance!69:69,Finance!$4:$4,"&gt;="&amp;AV$6,Finance!$4:$4,"&lt;="&amp;AV$7))</f>
        <v>0</v>
      </c>
      <c r="AW68" s="5">
        <f ca="1">IF(AW$4="",0,SUMIFS(Finance!69:69,Finance!$4:$4,"&gt;="&amp;AW$6,Finance!$4:$4,"&lt;="&amp;AW$7))</f>
        <v>0</v>
      </c>
      <c r="AX68" s="5">
        <f ca="1">IF(AX$4="",0,SUMIFS(Finance!69:69,Finance!$4:$4,"&gt;="&amp;AX$6,Finance!$4:$4,"&lt;="&amp;AX$7))</f>
        <v>0</v>
      </c>
      <c r="AY68" s="5">
        <f ca="1">IF(AY$4="",0,SUMIFS(Finance!69:69,Finance!$4:$4,"&gt;="&amp;AY$6,Finance!$4:$4,"&lt;="&amp;AY$7))</f>
        <v>0</v>
      </c>
      <c r="AZ68" s="5">
        <f ca="1">IF(AZ$4="",0,SUMIFS(Finance!69:69,Finance!$4:$4,"&gt;="&amp;AZ$6,Finance!$4:$4,"&lt;="&amp;AZ$7))</f>
        <v>0</v>
      </c>
      <c r="BA68" s="5">
        <f ca="1">IF(BA$4="",0,SUMIFS(Finance!69:69,Finance!$4:$4,"&gt;="&amp;BA$6,Finance!$4:$4,"&lt;="&amp;BA$7))</f>
        <v>0</v>
      </c>
      <c r="BB68" s="5">
        <f ca="1">IF(BB$4="",0,SUMIFS(Finance!69:69,Finance!$4:$4,"&gt;="&amp;BB$6,Finance!$4:$4,"&lt;="&amp;BB$7))</f>
        <v>0</v>
      </c>
      <c r="BC68" s="5">
        <f ca="1">IF(BC$4="",0,SUMIFS(Finance!69:69,Finance!$4:$4,"&gt;="&amp;BC$6,Finance!$4:$4,"&lt;="&amp;BC$7))</f>
        <v>0</v>
      </c>
      <c r="BD68" s="5">
        <f ca="1">IF(BD$4="",0,SUMIFS(Finance!69:69,Finance!$4:$4,"&gt;="&amp;BD$6,Finance!$4:$4,"&lt;="&amp;BD$7))</f>
        <v>0</v>
      </c>
      <c r="BE68" s="5">
        <f ca="1">IF(BE$4="",0,SUMIFS(Finance!69:69,Finance!$4:$4,"&gt;="&amp;BE$6,Finance!$4:$4,"&lt;="&amp;BE$7))</f>
        <v>0</v>
      </c>
      <c r="BF68" s="5">
        <f ca="1">IF(BF$4="",0,SUMIFS(Finance!69:69,Finance!$4:$4,"&gt;="&amp;BF$6,Finance!$4:$4,"&lt;="&amp;BF$7))</f>
        <v>0</v>
      </c>
      <c r="BG68" s="5">
        <f ca="1">IF(BG$4="",0,SUMIFS(Finance!69:69,Finance!$4:$4,"&gt;="&amp;BG$6,Finance!$4:$4,"&lt;="&amp;BG$7))</f>
        <v>0</v>
      </c>
      <c r="BH68" s="5">
        <f ca="1">IF(BH$4="",0,SUMIFS(Finance!69:69,Finance!$4:$4,"&gt;="&amp;BH$6,Finance!$4:$4,"&lt;="&amp;BH$7))</f>
        <v>0</v>
      </c>
      <c r="BI68" s="5">
        <f ca="1">IF(BI$4="",0,SUMIFS(Finance!69:69,Finance!$4:$4,"&gt;="&amp;BI$6,Finance!$4:$4,"&lt;="&amp;BI$7))</f>
        <v>0</v>
      </c>
      <c r="BJ68" s="5">
        <f ca="1">IF(BJ$4="",0,SUMIFS(Finance!69:69,Finance!$4:$4,"&gt;="&amp;BJ$6,Finance!$4:$4,"&lt;="&amp;BJ$7))</f>
        <v>0</v>
      </c>
      <c r="BK68" s="5">
        <f ca="1">IF(BK$4="",0,SUMIFS(Finance!69:69,Finance!$4:$4,"&gt;="&amp;BK$6,Finance!$4:$4,"&lt;="&amp;BK$7))</f>
        <v>0</v>
      </c>
      <c r="BL68" s="5">
        <f ca="1">IF(BL$4="",0,SUMIFS(Finance!69:69,Finance!$4:$4,"&gt;="&amp;BL$6,Finance!$4:$4,"&lt;="&amp;BL$7))</f>
        <v>0</v>
      </c>
      <c r="BM68" s="5">
        <f ca="1">IF(BM$4="",0,SUMIFS(Finance!69:69,Finance!$4:$4,"&gt;="&amp;BM$6,Finance!$4:$4,"&lt;="&amp;BM$7))</f>
        <v>0</v>
      </c>
      <c r="BN68" s="5">
        <f ca="1">IF(BN$4="",0,SUMIFS(Finance!69:69,Finance!$4:$4,"&gt;="&amp;BN$6,Finance!$4:$4,"&lt;="&amp;BN$7))</f>
        <v>0</v>
      </c>
      <c r="BO68" s="5">
        <f ca="1">IF(BO$4="",0,SUMIFS(Finance!69:69,Finance!$4:$4,"&gt;="&amp;BO$6,Finance!$4:$4,"&lt;="&amp;BO$7))</f>
        <v>0</v>
      </c>
      <c r="BP68" s="5">
        <f ca="1">IF(BP$4="",0,SUMIFS(Finance!69:69,Finance!$4:$4,"&gt;="&amp;BP$6,Finance!$4:$4,"&lt;="&amp;BP$7))</f>
        <v>0</v>
      </c>
      <c r="BQ68" s="5">
        <f ca="1">IF(BQ$4="",0,SUMIFS(Finance!69:69,Finance!$4:$4,"&gt;="&amp;BQ$6,Finance!$4:$4,"&lt;="&amp;BQ$7))</f>
        <v>0</v>
      </c>
      <c r="BR68" s="5">
        <f ca="1">IF(BR$4="",0,SUMIFS(Finance!69:69,Finance!$4:$4,"&gt;="&amp;BR$6,Finance!$4:$4,"&lt;="&amp;BR$7))</f>
        <v>0</v>
      </c>
      <c r="BS68" s="5">
        <f ca="1">IF(BS$4="",0,SUMIFS(Finance!69:69,Finance!$4:$4,"&gt;="&amp;BS$6,Finance!$4:$4,"&lt;="&amp;BS$7))</f>
        <v>0</v>
      </c>
      <c r="BT68" s="5">
        <f ca="1">IF(BT$4="",0,SUMIFS(Finance!69:69,Finance!$4:$4,"&gt;="&amp;BT$6,Finance!$4:$4,"&lt;="&amp;BT$7))</f>
        <v>0</v>
      </c>
      <c r="BU68" s="5">
        <f ca="1">IF(BU$4="",0,SUMIFS(Finance!69:69,Finance!$4:$4,"&gt;="&amp;BU$6,Finance!$4:$4,"&lt;="&amp;BU$7))</f>
        <v>0</v>
      </c>
      <c r="BV68" s="5">
        <f ca="1">IF(BV$4="",0,SUMIFS(Finance!69:69,Finance!$4:$4,"&gt;="&amp;BV$6,Finance!$4:$4,"&lt;="&amp;BV$7))</f>
        <v>0</v>
      </c>
      <c r="BW68" s="5">
        <f ca="1">IF(BW$4="",0,SUMIFS(Finance!69:69,Finance!$4:$4,"&gt;="&amp;BW$6,Finance!$4:$4,"&lt;="&amp;BW$7))</f>
        <v>0</v>
      </c>
      <c r="BX68" s="5">
        <f ca="1">IF(BX$4="",0,SUMIFS(Finance!69:69,Finance!$4:$4,"&gt;="&amp;BX$6,Finance!$4:$4,"&lt;="&amp;BX$7))</f>
        <v>0</v>
      </c>
      <c r="BY68" s="5">
        <f ca="1">IF(BY$4="",0,SUMIFS(Finance!69:69,Finance!$4:$4,"&gt;="&amp;BY$6,Finance!$4:$4,"&lt;="&amp;BY$7))</f>
        <v>0</v>
      </c>
      <c r="BZ68" s="5">
        <f ca="1">IF(BZ$4="",0,SUMIFS(Finance!69:69,Finance!$4:$4,"&gt;="&amp;BZ$6,Finance!$4:$4,"&lt;="&amp;BZ$7))</f>
        <v>0</v>
      </c>
      <c r="CA68" s="5">
        <f ca="1">IF(CA$4="",0,SUMIFS(Finance!69:69,Finance!$4:$4,"&gt;="&amp;CA$6,Finance!$4:$4,"&lt;="&amp;CA$7))</f>
        <v>0</v>
      </c>
      <c r="CB68" s="5">
        <f ca="1">IF(CB$4="",0,SUMIFS(Finance!69:69,Finance!$4:$4,"&gt;="&amp;CB$6,Finance!$4:$4,"&lt;="&amp;CB$7))</f>
        <v>0</v>
      </c>
      <c r="CC68" s="5">
        <f ca="1">IF(CC$4="",0,SUMIFS(Finance!69:69,Finance!$4:$4,"&gt;="&amp;CC$6,Finance!$4:$4,"&lt;="&amp;CC$7))</f>
        <v>0</v>
      </c>
      <c r="CD68" s="5">
        <f ca="1">IF(CD$4="",0,SUMIFS(Finance!69:69,Finance!$4:$4,"&gt;="&amp;CD$6,Finance!$4:$4,"&lt;="&amp;CD$7))</f>
        <v>0</v>
      </c>
      <c r="CE68" s="5">
        <f ca="1">IF(CE$4="",0,SUMIFS(Finance!69:69,Finance!$4:$4,"&gt;="&amp;CE$6,Finance!$4:$4,"&lt;="&amp;CE$7))</f>
        <v>0</v>
      </c>
      <c r="CF68" s="5">
        <f ca="1">IF(CF$4="",0,SUMIFS(Finance!69:69,Finance!$4:$4,"&gt;="&amp;CF$6,Finance!$4:$4,"&lt;="&amp;CF$7))</f>
        <v>0</v>
      </c>
    </row>
    <row r="69" spans="2:84" s="26" customFormat="1" ht="12" x14ac:dyDescent="0.25">
      <c r="B69" s="13"/>
      <c r="M69" s="55"/>
      <c r="N69" s="44" t="s">
        <v>21</v>
      </c>
      <c r="O69" s="45"/>
      <c r="P69" s="46"/>
      <c r="Q69" s="89"/>
      <c r="U69" s="41"/>
      <c r="V69" s="42"/>
      <c r="W69" s="43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</row>
    <row r="71" spans="2:84" x14ac:dyDescent="0.3">
      <c r="B71" s="13">
        <f>ROW()</f>
        <v>71</v>
      </c>
      <c r="G71" s="116"/>
      <c r="H71" s="1" t="str">
        <f>Finance!H271</f>
        <v>Финпоток по инвестиционной деятельности</v>
      </c>
      <c r="M71" s="53" t="s">
        <v>18</v>
      </c>
      <c r="P71" s="72" t="str">
        <f>Lists!$AI$11</f>
        <v>CF</v>
      </c>
      <c r="U71" s="5">
        <f ca="1">SUM(INDIRECT(ADDRESS($B71,$X$2)&amp;":"&amp;ADDRESS($B71,$X$2-1+$P$8)))</f>
        <v>-40685270.833333343</v>
      </c>
      <c r="X71" s="5">
        <f ca="1">SUMIFS(X$51:X70,$P$51:$P70,Lists!$AI$9)-SUMIFS(X$51:X70,$P$51:$P70,Lists!$AI$10)</f>
        <v>-38150000</v>
      </c>
      <c r="Y71" s="5">
        <f ca="1">SUMIFS(Y$51:Y70,$P$51:$P70,Lists!$AI$9)-SUMIFS(Y$51:Y70,$P$51:$P70,Lists!$AI$10)</f>
        <v>-652895.83333333326</v>
      </c>
      <c r="Z71" s="5">
        <f ca="1">SUMIFS(Z$51:Z70,$P$51:$P70,Lists!$AI$9)-SUMIFS(Z$51:Z70,$P$51:$P70,Lists!$AI$10)</f>
        <v>-708858.33333333326</v>
      </c>
      <c r="AA71" s="5">
        <f ca="1">SUMIFS(AA$51:AA70,$P$51:$P70,Lists!$AI$9)-SUMIFS(AA$51:AA70,$P$51:$P70,Lists!$AI$10)</f>
        <v>-627458.33333333337</v>
      </c>
      <c r="AB71" s="5">
        <f ca="1">SUMIFS(AB$51:AB70,$P$51:$P70,Lists!$AI$9)-SUMIFS(AB$51:AB70,$P$51:$P70,Lists!$AI$10)</f>
        <v>-546058.33333333337</v>
      </c>
      <c r="AC71" s="5">
        <f ca="1">SUMIFS(AC$51:AC70,$P$51:$P70,Lists!$AI$9)-SUMIFS(AC$51:AC70,$P$51:$P70,Lists!$AI$10)</f>
        <v>0</v>
      </c>
      <c r="AD71" s="5">
        <f ca="1">SUMIFS(AD$51:AD70,$P$51:$P70,Lists!$AI$9)-SUMIFS(AD$51:AD70,$P$51:$P70,Lists!$AI$10)</f>
        <v>0</v>
      </c>
      <c r="AE71" s="5">
        <f ca="1">SUMIFS(AE$51:AE70,$P$51:$P70,Lists!$AI$9)-SUMIFS(AE$51:AE70,$P$51:$P70,Lists!$AI$10)</f>
        <v>0</v>
      </c>
      <c r="AF71" s="5">
        <f ca="1">SUMIFS(AF$51:AF70,$P$51:$P70,Lists!$AI$9)-SUMIFS(AF$51:AF70,$P$51:$P70,Lists!$AI$10)</f>
        <v>0</v>
      </c>
      <c r="AG71" s="5">
        <f ca="1">SUMIFS(AG$51:AG70,$P$51:$P70,Lists!$AI$9)-SUMIFS(AG$51:AG70,$P$51:$P70,Lists!$AI$10)</f>
        <v>0</v>
      </c>
      <c r="AH71" s="5">
        <f ca="1">SUMIFS(AH$51:AH70,$P$51:$P70,Lists!$AI$9)-SUMIFS(AH$51:AH70,$P$51:$P70,Lists!$AI$10)</f>
        <v>0</v>
      </c>
      <c r="AI71" s="5">
        <f ca="1">SUMIFS(AI$51:AI70,$P$51:$P70,Lists!$AI$9)-SUMIFS(AI$51:AI70,$P$51:$P70,Lists!$AI$10)</f>
        <v>0</v>
      </c>
      <c r="AJ71" s="5">
        <f ca="1">SUMIFS(AJ$51:AJ70,$P$51:$P70,Lists!$AI$9)-SUMIFS(AJ$51:AJ70,$P$51:$P70,Lists!$AI$10)</f>
        <v>0</v>
      </c>
      <c r="AK71" s="5">
        <f ca="1">SUMIFS(AK$51:AK70,$P$51:$P70,Lists!$AI$9)-SUMIFS(AK$51:AK70,$P$51:$P70,Lists!$AI$10)</f>
        <v>0</v>
      </c>
      <c r="AL71" s="5">
        <f ca="1">SUMIFS(AL$51:AL70,$P$51:$P70,Lists!$AI$9)-SUMIFS(AL$51:AL70,$P$51:$P70,Lists!$AI$10)</f>
        <v>0</v>
      </c>
      <c r="AM71" s="5">
        <f ca="1">SUMIFS(AM$51:AM70,$P$51:$P70,Lists!$AI$9)-SUMIFS(AM$51:AM70,$P$51:$P70,Lists!$AI$10)</f>
        <v>0</v>
      </c>
      <c r="AN71" s="5">
        <f ca="1">SUMIFS(AN$51:AN70,$P$51:$P70,Lists!$AI$9)-SUMIFS(AN$51:AN70,$P$51:$P70,Lists!$AI$10)</f>
        <v>0</v>
      </c>
      <c r="AO71" s="5">
        <f ca="1">SUMIFS(AO$51:AO70,$P$51:$P70,Lists!$AI$9)-SUMIFS(AO$51:AO70,$P$51:$P70,Lists!$AI$10)</f>
        <v>0</v>
      </c>
      <c r="AP71" s="5">
        <f ca="1">SUMIFS(AP$51:AP70,$P$51:$P70,Lists!$AI$9)-SUMIFS(AP$51:AP70,$P$51:$P70,Lists!$AI$10)</f>
        <v>0</v>
      </c>
      <c r="AQ71" s="5">
        <f ca="1">SUMIFS(AQ$51:AQ70,$P$51:$P70,Lists!$AI$9)-SUMIFS(AQ$51:AQ70,$P$51:$P70,Lists!$AI$10)</f>
        <v>0</v>
      </c>
      <c r="AR71" s="5">
        <f ca="1">SUMIFS(AR$51:AR70,$P$51:$P70,Lists!$AI$9)-SUMIFS(AR$51:AR70,$P$51:$P70,Lists!$AI$10)</f>
        <v>0</v>
      </c>
      <c r="AS71" s="5">
        <f ca="1">SUMIFS(AS$51:AS70,$P$51:$P70,Lists!$AI$9)-SUMIFS(AS$51:AS70,$P$51:$P70,Lists!$AI$10)</f>
        <v>0</v>
      </c>
      <c r="AT71" s="5">
        <f ca="1">SUMIFS(AT$51:AT70,$P$51:$P70,Lists!$AI$9)-SUMIFS(AT$51:AT70,$P$51:$P70,Lists!$AI$10)</f>
        <v>0</v>
      </c>
      <c r="AU71" s="5">
        <f ca="1">SUMIFS(AU$51:AU70,$P$51:$P70,Lists!$AI$9)-SUMIFS(AU$51:AU70,$P$51:$P70,Lists!$AI$10)</f>
        <v>0</v>
      </c>
      <c r="AV71" s="5">
        <f ca="1">SUMIFS(AV$51:AV70,$P$51:$P70,Lists!$AI$9)-SUMIFS(AV$51:AV70,$P$51:$P70,Lists!$AI$10)</f>
        <v>0</v>
      </c>
      <c r="AW71" s="5">
        <f ca="1">SUMIFS(AW$51:AW70,$P$51:$P70,Lists!$AI$9)-SUMIFS(AW$51:AW70,$P$51:$P70,Lists!$AI$10)</f>
        <v>0</v>
      </c>
      <c r="AX71" s="5">
        <f ca="1">SUMIFS(AX$51:AX70,$P$51:$P70,Lists!$AI$9)-SUMIFS(AX$51:AX70,$P$51:$P70,Lists!$AI$10)</f>
        <v>0</v>
      </c>
      <c r="AY71" s="5">
        <f ca="1">SUMIFS(AY$51:AY70,$P$51:$P70,Lists!$AI$9)-SUMIFS(AY$51:AY70,$P$51:$P70,Lists!$AI$10)</f>
        <v>0</v>
      </c>
      <c r="AZ71" s="5">
        <f ca="1">SUMIFS(AZ$51:AZ70,$P$51:$P70,Lists!$AI$9)-SUMIFS(AZ$51:AZ70,$P$51:$P70,Lists!$AI$10)</f>
        <v>0</v>
      </c>
      <c r="BA71" s="5">
        <f ca="1">SUMIFS(BA$51:BA70,$P$51:$P70,Lists!$AI$9)-SUMIFS(BA$51:BA70,$P$51:$P70,Lists!$AI$10)</f>
        <v>0</v>
      </c>
      <c r="BB71" s="5">
        <f ca="1">SUMIFS(BB$51:BB70,$P$51:$P70,Lists!$AI$9)-SUMIFS(BB$51:BB70,$P$51:$P70,Lists!$AI$10)</f>
        <v>0</v>
      </c>
      <c r="BC71" s="5">
        <f ca="1">SUMIFS(BC$51:BC70,$P$51:$P70,Lists!$AI$9)-SUMIFS(BC$51:BC70,$P$51:$P70,Lists!$AI$10)</f>
        <v>0</v>
      </c>
      <c r="BD71" s="5">
        <f ca="1">SUMIFS(BD$51:BD70,$P$51:$P70,Lists!$AI$9)-SUMIFS(BD$51:BD70,$P$51:$P70,Lists!$AI$10)</f>
        <v>0</v>
      </c>
      <c r="BE71" s="5">
        <f ca="1">SUMIFS(BE$51:BE70,$P$51:$P70,Lists!$AI$9)-SUMIFS(BE$51:BE70,$P$51:$P70,Lists!$AI$10)</f>
        <v>0</v>
      </c>
      <c r="BF71" s="5">
        <f ca="1">SUMIFS(BF$51:BF70,$P$51:$P70,Lists!$AI$9)-SUMIFS(BF$51:BF70,$P$51:$P70,Lists!$AI$10)</f>
        <v>0</v>
      </c>
      <c r="BG71" s="5">
        <f ca="1">SUMIFS(BG$51:BG70,$P$51:$P70,Lists!$AI$9)-SUMIFS(BG$51:BG70,$P$51:$P70,Lists!$AI$10)</f>
        <v>0</v>
      </c>
      <c r="BH71" s="5">
        <f ca="1">SUMIFS(BH$51:BH70,$P$51:$P70,Lists!$AI$9)-SUMIFS(BH$51:BH70,$P$51:$P70,Lists!$AI$10)</f>
        <v>0</v>
      </c>
      <c r="BI71" s="5">
        <f ca="1">SUMIFS(BI$51:BI70,$P$51:$P70,Lists!$AI$9)-SUMIFS(BI$51:BI70,$P$51:$P70,Lists!$AI$10)</f>
        <v>0</v>
      </c>
      <c r="BJ71" s="5">
        <f ca="1">SUMIFS(BJ$51:BJ70,$P$51:$P70,Lists!$AI$9)-SUMIFS(BJ$51:BJ70,$P$51:$P70,Lists!$AI$10)</f>
        <v>0</v>
      </c>
      <c r="BK71" s="5">
        <f ca="1">SUMIFS(BK$51:BK70,$P$51:$P70,Lists!$AI$9)-SUMIFS(BK$51:BK70,$P$51:$P70,Lists!$AI$10)</f>
        <v>0</v>
      </c>
      <c r="BL71" s="5">
        <f ca="1">SUMIFS(BL$51:BL70,$P$51:$P70,Lists!$AI$9)-SUMIFS(BL$51:BL70,$P$51:$P70,Lists!$AI$10)</f>
        <v>0</v>
      </c>
      <c r="BM71" s="5">
        <f ca="1">SUMIFS(BM$51:BM70,$P$51:$P70,Lists!$AI$9)-SUMIFS(BM$51:BM70,$P$51:$P70,Lists!$AI$10)</f>
        <v>0</v>
      </c>
      <c r="BN71" s="5">
        <f ca="1">SUMIFS(BN$51:BN70,$P$51:$P70,Lists!$AI$9)-SUMIFS(BN$51:BN70,$P$51:$P70,Lists!$AI$10)</f>
        <v>0</v>
      </c>
      <c r="BO71" s="5">
        <f ca="1">SUMIFS(BO$51:BO70,$P$51:$P70,Lists!$AI$9)-SUMIFS(BO$51:BO70,$P$51:$P70,Lists!$AI$10)</f>
        <v>0</v>
      </c>
      <c r="BP71" s="5">
        <f ca="1">SUMIFS(BP$51:BP70,$P$51:$P70,Lists!$AI$9)-SUMIFS(BP$51:BP70,$P$51:$P70,Lists!$AI$10)</f>
        <v>0</v>
      </c>
      <c r="BQ71" s="5">
        <f ca="1">SUMIFS(BQ$51:BQ70,$P$51:$P70,Lists!$AI$9)-SUMIFS(BQ$51:BQ70,$P$51:$P70,Lists!$AI$10)</f>
        <v>0</v>
      </c>
      <c r="BR71" s="5">
        <f ca="1">SUMIFS(BR$51:BR70,$P$51:$P70,Lists!$AI$9)-SUMIFS(BR$51:BR70,$P$51:$P70,Lists!$AI$10)</f>
        <v>0</v>
      </c>
      <c r="BS71" s="5">
        <f ca="1">SUMIFS(BS$51:BS70,$P$51:$P70,Lists!$AI$9)-SUMIFS(BS$51:BS70,$P$51:$P70,Lists!$AI$10)</f>
        <v>0</v>
      </c>
      <c r="BT71" s="5">
        <f ca="1">SUMIFS(BT$51:BT70,$P$51:$P70,Lists!$AI$9)-SUMIFS(BT$51:BT70,$P$51:$P70,Lists!$AI$10)</f>
        <v>0</v>
      </c>
      <c r="BU71" s="5">
        <f ca="1">SUMIFS(BU$51:BU70,$P$51:$P70,Lists!$AI$9)-SUMIFS(BU$51:BU70,$P$51:$P70,Lists!$AI$10)</f>
        <v>0</v>
      </c>
      <c r="BV71" s="5">
        <f ca="1">SUMIFS(BV$51:BV70,$P$51:$P70,Lists!$AI$9)-SUMIFS(BV$51:BV70,$P$51:$P70,Lists!$AI$10)</f>
        <v>0</v>
      </c>
      <c r="BW71" s="5">
        <f ca="1">SUMIFS(BW$51:BW70,$P$51:$P70,Lists!$AI$9)-SUMIFS(BW$51:BW70,$P$51:$P70,Lists!$AI$10)</f>
        <v>0</v>
      </c>
      <c r="BX71" s="5">
        <f ca="1">SUMIFS(BX$51:BX70,$P$51:$P70,Lists!$AI$9)-SUMIFS(BX$51:BX70,$P$51:$P70,Lists!$AI$10)</f>
        <v>0</v>
      </c>
      <c r="BY71" s="5">
        <f ca="1">SUMIFS(BY$51:BY70,$P$51:$P70,Lists!$AI$9)-SUMIFS(BY$51:BY70,$P$51:$P70,Lists!$AI$10)</f>
        <v>0</v>
      </c>
      <c r="BZ71" s="5">
        <f ca="1">SUMIFS(BZ$51:BZ70,$P$51:$P70,Lists!$AI$9)-SUMIFS(BZ$51:BZ70,$P$51:$P70,Lists!$AI$10)</f>
        <v>0</v>
      </c>
      <c r="CA71" s="5">
        <f ca="1">SUMIFS(CA$51:CA70,$P$51:$P70,Lists!$AI$9)-SUMIFS(CA$51:CA70,$P$51:$P70,Lists!$AI$10)</f>
        <v>0</v>
      </c>
      <c r="CB71" s="5">
        <f ca="1">SUMIFS(CB$51:CB70,$P$51:$P70,Lists!$AI$9)-SUMIFS(CB$51:CB70,$P$51:$P70,Lists!$AI$10)</f>
        <v>0</v>
      </c>
      <c r="CC71" s="5">
        <f ca="1">SUMIFS(CC$51:CC70,$P$51:$P70,Lists!$AI$9)-SUMIFS(CC$51:CC70,$P$51:$P70,Lists!$AI$10)</f>
        <v>0</v>
      </c>
      <c r="CD71" s="5">
        <f ca="1">SUMIFS(CD$51:CD70,$P$51:$P70,Lists!$AI$9)-SUMIFS(CD$51:CD70,$P$51:$P70,Lists!$AI$10)</f>
        <v>0</v>
      </c>
      <c r="CE71" s="5">
        <f ca="1">SUMIFS(CE$51:CE70,$P$51:$P70,Lists!$AI$9)-SUMIFS(CE$51:CE70,$P$51:$P70,Lists!$AI$10)</f>
        <v>0</v>
      </c>
      <c r="CF71" s="5">
        <f ca="1">SUMIFS(CF$51:CF70,$P$51:$P70,Lists!$AI$9)-SUMIFS(CF$51:CF70,$P$51:$P70,Lists!$AI$10)</f>
        <v>0</v>
      </c>
    </row>
    <row r="73" spans="2:84" x14ac:dyDescent="0.3">
      <c r="B73" s="13">
        <f>ROW()</f>
        <v>73</v>
      </c>
      <c r="H73" s="1" t="s">
        <v>418</v>
      </c>
    </row>
    <row r="75" spans="2:84" x14ac:dyDescent="0.3">
      <c r="B75" s="13">
        <f>ROW()</f>
        <v>75</v>
      </c>
      <c r="H75" s="1" t="s">
        <v>419</v>
      </c>
      <c r="M75" s="53" t="s">
        <v>18</v>
      </c>
      <c r="P75" s="72" t="str">
        <f>Lists!$AI$9</f>
        <v>CF(+)</v>
      </c>
      <c r="U75" s="5">
        <f t="shared" ref="U75:U81" ca="1" si="15">SUM(INDIRECT(ADDRESS($B75,$X$2)&amp;":"&amp;ADDRESS($B75,$X$2-1+$P$8)))</f>
        <v>314105813.44505376</v>
      </c>
      <c r="X75" s="5">
        <f ca="1">IF(X$4="",0,SUM(X76:X82))</f>
        <v>308550000</v>
      </c>
      <c r="Y75" s="5">
        <f t="shared" ref="Y75:CF75" ca="1" si="16">IF(Y$4="",0,SUM(Y76:Y82))</f>
        <v>5555813.445053732</v>
      </c>
      <c r="Z75" s="5">
        <f t="shared" ca="1" si="16"/>
        <v>0</v>
      </c>
      <c r="AA75" s="5">
        <f t="shared" ca="1" si="16"/>
        <v>0</v>
      </c>
      <c r="AB75" s="5">
        <f t="shared" ca="1" si="16"/>
        <v>0</v>
      </c>
      <c r="AC75" s="5">
        <f t="shared" ca="1" si="16"/>
        <v>0</v>
      </c>
      <c r="AD75" s="5">
        <f t="shared" ca="1" si="16"/>
        <v>0</v>
      </c>
      <c r="AE75" s="5">
        <f t="shared" ca="1" si="16"/>
        <v>0</v>
      </c>
      <c r="AF75" s="5">
        <f t="shared" ca="1" si="16"/>
        <v>0</v>
      </c>
      <c r="AG75" s="5">
        <f t="shared" ca="1" si="16"/>
        <v>0</v>
      </c>
      <c r="AH75" s="5">
        <f t="shared" ca="1" si="16"/>
        <v>0</v>
      </c>
      <c r="AI75" s="5">
        <f t="shared" ca="1" si="16"/>
        <v>0</v>
      </c>
      <c r="AJ75" s="5">
        <f t="shared" ca="1" si="16"/>
        <v>0</v>
      </c>
      <c r="AK75" s="5">
        <f t="shared" ca="1" si="16"/>
        <v>0</v>
      </c>
      <c r="AL75" s="5">
        <f t="shared" ca="1" si="16"/>
        <v>0</v>
      </c>
      <c r="AM75" s="5">
        <f t="shared" ca="1" si="16"/>
        <v>0</v>
      </c>
      <c r="AN75" s="5">
        <f t="shared" ca="1" si="16"/>
        <v>0</v>
      </c>
      <c r="AO75" s="5">
        <f t="shared" ca="1" si="16"/>
        <v>0</v>
      </c>
      <c r="AP75" s="5">
        <f t="shared" ca="1" si="16"/>
        <v>0</v>
      </c>
      <c r="AQ75" s="5">
        <f t="shared" ca="1" si="16"/>
        <v>0</v>
      </c>
      <c r="AR75" s="5">
        <f t="shared" ca="1" si="16"/>
        <v>0</v>
      </c>
      <c r="AS75" s="5">
        <f t="shared" ca="1" si="16"/>
        <v>0</v>
      </c>
      <c r="AT75" s="5">
        <f t="shared" ca="1" si="16"/>
        <v>0</v>
      </c>
      <c r="AU75" s="5">
        <f t="shared" ca="1" si="16"/>
        <v>0</v>
      </c>
      <c r="AV75" s="5">
        <f t="shared" ca="1" si="16"/>
        <v>0</v>
      </c>
      <c r="AW75" s="5">
        <f t="shared" ca="1" si="16"/>
        <v>0</v>
      </c>
      <c r="AX75" s="5">
        <f t="shared" ca="1" si="16"/>
        <v>0</v>
      </c>
      <c r="AY75" s="5">
        <f t="shared" ca="1" si="16"/>
        <v>0</v>
      </c>
      <c r="AZ75" s="5">
        <f t="shared" ca="1" si="16"/>
        <v>0</v>
      </c>
      <c r="BA75" s="5">
        <f t="shared" ca="1" si="16"/>
        <v>0</v>
      </c>
      <c r="BB75" s="5">
        <f t="shared" ca="1" si="16"/>
        <v>0</v>
      </c>
      <c r="BC75" s="5">
        <f t="shared" ca="1" si="16"/>
        <v>0</v>
      </c>
      <c r="BD75" s="5">
        <f t="shared" ca="1" si="16"/>
        <v>0</v>
      </c>
      <c r="BE75" s="5">
        <f t="shared" ca="1" si="16"/>
        <v>0</v>
      </c>
      <c r="BF75" s="5">
        <f t="shared" ca="1" si="16"/>
        <v>0</v>
      </c>
      <c r="BG75" s="5">
        <f t="shared" ca="1" si="16"/>
        <v>0</v>
      </c>
      <c r="BH75" s="5">
        <f t="shared" ca="1" si="16"/>
        <v>0</v>
      </c>
      <c r="BI75" s="5">
        <f t="shared" ca="1" si="16"/>
        <v>0</v>
      </c>
      <c r="BJ75" s="5">
        <f t="shared" ca="1" si="16"/>
        <v>0</v>
      </c>
      <c r="BK75" s="5">
        <f t="shared" ca="1" si="16"/>
        <v>0</v>
      </c>
      <c r="BL75" s="5">
        <f t="shared" ca="1" si="16"/>
        <v>0</v>
      </c>
      <c r="BM75" s="5">
        <f t="shared" ca="1" si="16"/>
        <v>0</v>
      </c>
      <c r="BN75" s="5">
        <f t="shared" ca="1" si="16"/>
        <v>0</v>
      </c>
      <c r="BO75" s="5">
        <f t="shared" ca="1" si="16"/>
        <v>0</v>
      </c>
      <c r="BP75" s="5">
        <f t="shared" ca="1" si="16"/>
        <v>0</v>
      </c>
      <c r="BQ75" s="5">
        <f t="shared" ca="1" si="16"/>
        <v>0</v>
      </c>
      <c r="BR75" s="5">
        <f t="shared" ca="1" si="16"/>
        <v>0</v>
      </c>
      <c r="BS75" s="5">
        <f t="shared" ca="1" si="16"/>
        <v>0</v>
      </c>
      <c r="BT75" s="5">
        <f t="shared" ca="1" si="16"/>
        <v>0</v>
      </c>
      <c r="BU75" s="5">
        <f t="shared" ca="1" si="16"/>
        <v>0</v>
      </c>
      <c r="BV75" s="5">
        <f t="shared" ca="1" si="16"/>
        <v>0</v>
      </c>
      <c r="BW75" s="5">
        <f t="shared" ca="1" si="16"/>
        <v>0</v>
      </c>
      <c r="BX75" s="5">
        <f t="shared" ca="1" si="16"/>
        <v>0</v>
      </c>
      <c r="BY75" s="5">
        <f t="shared" ca="1" si="16"/>
        <v>0</v>
      </c>
      <c r="BZ75" s="5">
        <f t="shared" ca="1" si="16"/>
        <v>0</v>
      </c>
      <c r="CA75" s="5">
        <f t="shared" ca="1" si="16"/>
        <v>0</v>
      </c>
      <c r="CB75" s="5">
        <f t="shared" ca="1" si="16"/>
        <v>0</v>
      </c>
      <c r="CC75" s="5">
        <f t="shared" ca="1" si="16"/>
        <v>0</v>
      </c>
      <c r="CD75" s="5">
        <f t="shared" ca="1" si="16"/>
        <v>0</v>
      </c>
      <c r="CE75" s="5">
        <f t="shared" ca="1" si="16"/>
        <v>0</v>
      </c>
      <c r="CF75" s="5">
        <f t="shared" ca="1" si="16"/>
        <v>0</v>
      </c>
    </row>
    <row r="76" spans="2:84" x14ac:dyDescent="0.3">
      <c r="B76" s="13">
        <f>ROW()</f>
        <v>76</v>
      </c>
      <c r="H76" s="1" t="str">
        <f t="shared" ref="H76:H81" si="17">$H$75</f>
        <v>Поступления по финансовой деятельности</v>
      </c>
      <c r="I76" s="1" t="str">
        <f>Finance!I291</f>
        <v>Вложения в капитал от Учредителей</v>
      </c>
      <c r="M76" s="53" t="s">
        <v>18</v>
      </c>
      <c r="U76" s="5">
        <f t="shared" ca="1" si="15"/>
        <v>40000000</v>
      </c>
      <c r="X76" s="5">
        <f ca="1">IF(X$4="",0,SUMIFS(Finance!291:291,Finance!$4:$4,"&gt;="&amp;X$6,Finance!$4:$4,"&lt;="&amp;X$7))</f>
        <v>40000000</v>
      </c>
      <c r="Y76" s="5">
        <f ca="1">IF(Y$4="",0,SUMIFS(Finance!291:291,Finance!$4:$4,"&gt;="&amp;Y$6,Finance!$4:$4,"&lt;="&amp;Y$7))</f>
        <v>0</v>
      </c>
      <c r="Z76" s="5">
        <f ca="1">IF(Z$4="",0,SUMIFS(Finance!291:291,Finance!$4:$4,"&gt;="&amp;Z$6,Finance!$4:$4,"&lt;="&amp;Z$7))</f>
        <v>0</v>
      </c>
      <c r="AA76" s="5">
        <f ca="1">IF(AA$4="",0,SUMIFS(Finance!291:291,Finance!$4:$4,"&gt;="&amp;AA$6,Finance!$4:$4,"&lt;="&amp;AA$7))</f>
        <v>0</v>
      </c>
      <c r="AB76" s="5">
        <f ca="1">IF(AB$4="",0,SUMIFS(Finance!291:291,Finance!$4:$4,"&gt;="&amp;AB$6,Finance!$4:$4,"&lt;="&amp;AB$7))</f>
        <v>0</v>
      </c>
      <c r="AC76" s="5">
        <f ca="1">IF(AC$4="",0,SUMIFS(Finance!291:291,Finance!$4:$4,"&gt;="&amp;AC$6,Finance!$4:$4,"&lt;="&amp;AC$7))</f>
        <v>0</v>
      </c>
      <c r="AD76" s="5">
        <f ca="1">IF(AD$4="",0,SUMIFS(Finance!291:291,Finance!$4:$4,"&gt;="&amp;AD$6,Finance!$4:$4,"&lt;="&amp;AD$7))</f>
        <v>0</v>
      </c>
      <c r="AE76" s="5">
        <f ca="1">IF(AE$4="",0,SUMIFS(Finance!291:291,Finance!$4:$4,"&gt;="&amp;AE$6,Finance!$4:$4,"&lt;="&amp;AE$7))</f>
        <v>0</v>
      </c>
      <c r="AF76" s="5">
        <f ca="1">IF(AF$4="",0,SUMIFS(Finance!291:291,Finance!$4:$4,"&gt;="&amp;AF$6,Finance!$4:$4,"&lt;="&amp;AF$7))</f>
        <v>0</v>
      </c>
      <c r="AG76" s="5">
        <f ca="1">IF(AG$4="",0,SUMIFS(Finance!291:291,Finance!$4:$4,"&gt;="&amp;AG$6,Finance!$4:$4,"&lt;="&amp;AG$7))</f>
        <v>0</v>
      </c>
      <c r="AH76" s="5">
        <f ca="1">IF(AH$4="",0,SUMIFS(Finance!291:291,Finance!$4:$4,"&gt;="&amp;AH$6,Finance!$4:$4,"&lt;="&amp;AH$7))</f>
        <v>0</v>
      </c>
      <c r="AI76" s="5">
        <f ca="1">IF(AI$4="",0,SUMIFS(Finance!291:291,Finance!$4:$4,"&gt;="&amp;AI$6,Finance!$4:$4,"&lt;="&amp;AI$7))</f>
        <v>0</v>
      </c>
      <c r="AJ76" s="5">
        <f ca="1">IF(AJ$4="",0,SUMIFS(Finance!291:291,Finance!$4:$4,"&gt;="&amp;AJ$6,Finance!$4:$4,"&lt;="&amp;AJ$7))</f>
        <v>0</v>
      </c>
      <c r="AK76" s="5">
        <f ca="1">IF(AK$4="",0,SUMIFS(Finance!291:291,Finance!$4:$4,"&gt;="&amp;AK$6,Finance!$4:$4,"&lt;="&amp;AK$7))</f>
        <v>0</v>
      </c>
      <c r="AL76" s="5">
        <f ca="1">IF(AL$4="",0,SUMIFS(Finance!291:291,Finance!$4:$4,"&gt;="&amp;AL$6,Finance!$4:$4,"&lt;="&amp;AL$7))</f>
        <v>0</v>
      </c>
      <c r="AM76" s="5">
        <f ca="1">IF(AM$4="",0,SUMIFS(Finance!291:291,Finance!$4:$4,"&gt;="&amp;AM$6,Finance!$4:$4,"&lt;="&amp;AM$7))</f>
        <v>0</v>
      </c>
      <c r="AN76" s="5">
        <f ca="1">IF(AN$4="",0,SUMIFS(Finance!291:291,Finance!$4:$4,"&gt;="&amp;AN$6,Finance!$4:$4,"&lt;="&amp;AN$7))</f>
        <v>0</v>
      </c>
      <c r="AO76" s="5">
        <f ca="1">IF(AO$4="",0,SUMIFS(Finance!291:291,Finance!$4:$4,"&gt;="&amp;AO$6,Finance!$4:$4,"&lt;="&amp;AO$7))</f>
        <v>0</v>
      </c>
      <c r="AP76" s="5">
        <f ca="1">IF(AP$4="",0,SUMIFS(Finance!291:291,Finance!$4:$4,"&gt;="&amp;AP$6,Finance!$4:$4,"&lt;="&amp;AP$7))</f>
        <v>0</v>
      </c>
      <c r="AQ76" s="5">
        <f ca="1">IF(AQ$4="",0,SUMIFS(Finance!291:291,Finance!$4:$4,"&gt;="&amp;AQ$6,Finance!$4:$4,"&lt;="&amp;AQ$7))</f>
        <v>0</v>
      </c>
      <c r="AR76" s="5">
        <f ca="1">IF(AR$4="",0,SUMIFS(Finance!291:291,Finance!$4:$4,"&gt;="&amp;AR$6,Finance!$4:$4,"&lt;="&amp;AR$7))</f>
        <v>0</v>
      </c>
      <c r="AS76" s="5">
        <f ca="1">IF(AS$4="",0,SUMIFS(Finance!291:291,Finance!$4:$4,"&gt;="&amp;AS$6,Finance!$4:$4,"&lt;="&amp;AS$7))</f>
        <v>0</v>
      </c>
      <c r="AT76" s="5">
        <f ca="1">IF(AT$4="",0,SUMIFS(Finance!291:291,Finance!$4:$4,"&gt;="&amp;AT$6,Finance!$4:$4,"&lt;="&amp;AT$7))</f>
        <v>0</v>
      </c>
      <c r="AU76" s="5">
        <f ca="1">IF(AU$4="",0,SUMIFS(Finance!291:291,Finance!$4:$4,"&gt;="&amp;AU$6,Finance!$4:$4,"&lt;="&amp;AU$7))</f>
        <v>0</v>
      </c>
      <c r="AV76" s="5">
        <f ca="1">IF(AV$4="",0,SUMIFS(Finance!291:291,Finance!$4:$4,"&gt;="&amp;AV$6,Finance!$4:$4,"&lt;="&amp;AV$7))</f>
        <v>0</v>
      </c>
      <c r="AW76" s="5">
        <f ca="1">IF(AW$4="",0,SUMIFS(Finance!291:291,Finance!$4:$4,"&gt;="&amp;AW$6,Finance!$4:$4,"&lt;="&amp;AW$7))</f>
        <v>0</v>
      </c>
      <c r="AX76" s="5">
        <f ca="1">IF(AX$4="",0,SUMIFS(Finance!291:291,Finance!$4:$4,"&gt;="&amp;AX$6,Finance!$4:$4,"&lt;="&amp;AX$7))</f>
        <v>0</v>
      </c>
      <c r="AY76" s="5">
        <f ca="1">IF(AY$4="",0,SUMIFS(Finance!291:291,Finance!$4:$4,"&gt;="&amp;AY$6,Finance!$4:$4,"&lt;="&amp;AY$7))</f>
        <v>0</v>
      </c>
      <c r="AZ76" s="5">
        <f ca="1">IF(AZ$4="",0,SUMIFS(Finance!291:291,Finance!$4:$4,"&gt;="&amp;AZ$6,Finance!$4:$4,"&lt;="&amp;AZ$7))</f>
        <v>0</v>
      </c>
      <c r="BA76" s="5">
        <f ca="1">IF(BA$4="",0,SUMIFS(Finance!291:291,Finance!$4:$4,"&gt;="&amp;BA$6,Finance!$4:$4,"&lt;="&amp;BA$7))</f>
        <v>0</v>
      </c>
      <c r="BB76" s="5">
        <f ca="1">IF(BB$4="",0,SUMIFS(Finance!291:291,Finance!$4:$4,"&gt;="&amp;BB$6,Finance!$4:$4,"&lt;="&amp;BB$7))</f>
        <v>0</v>
      </c>
      <c r="BC76" s="5">
        <f ca="1">IF(BC$4="",0,SUMIFS(Finance!291:291,Finance!$4:$4,"&gt;="&amp;BC$6,Finance!$4:$4,"&lt;="&amp;BC$7))</f>
        <v>0</v>
      </c>
      <c r="BD76" s="5">
        <f ca="1">IF(BD$4="",0,SUMIFS(Finance!291:291,Finance!$4:$4,"&gt;="&amp;BD$6,Finance!$4:$4,"&lt;="&amp;BD$7))</f>
        <v>0</v>
      </c>
      <c r="BE76" s="5">
        <f ca="1">IF(BE$4="",0,SUMIFS(Finance!291:291,Finance!$4:$4,"&gt;="&amp;BE$6,Finance!$4:$4,"&lt;="&amp;BE$7))</f>
        <v>0</v>
      </c>
      <c r="BF76" s="5">
        <f ca="1">IF(BF$4="",0,SUMIFS(Finance!291:291,Finance!$4:$4,"&gt;="&amp;BF$6,Finance!$4:$4,"&lt;="&amp;BF$7))</f>
        <v>0</v>
      </c>
      <c r="BG76" s="5">
        <f ca="1">IF(BG$4="",0,SUMIFS(Finance!291:291,Finance!$4:$4,"&gt;="&amp;BG$6,Finance!$4:$4,"&lt;="&amp;BG$7))</f>
        <v>0</v>
      </c>
      <c r="BH76" s="5">
        <f ca="1">IF(BH$4="",0,SUMIFS(Finance!291:291,Finance!$4:$4,"&gt;="&amp;BH$6,Finance!$4:$4,"&lt;="&amp;BH$7))</f>
        <v>0</v>
      </c>
      <c r="BI76" s="5">
        <f ca="1">IF(BI$4="",0,SUMIFS(Finance!291:291,Finance!$4:$4,"&gt;="&amp;BI$6,Finance!$4:$4,"&lt;="&amp;BI$7))</f>
        <v>0</v>
      </c>
      <c r="BJ76" s="5">
        <f ca="1">IF(BJ$4="",0,SUMIFS(Finance!291:291,Finance!$4:$4,"&gt;="&amp;BJ$6,Finance!$4:$4,"&lt;="&amp;BJ$7))</f>
        <v>0</v>
      </c>
      <c r="BK76" s="5">
        <f ca="1">IF(BK$4="",0,SUMIFS(Finance!291:291,Finance!$4:$4,"&gt;="&amp;BK$6,Finance!$4:$4,"&lt;="&amp;BK$7))</f>
        <v>0</v>
      </c>
      <c r="BL76" s="5">
        <f ca="1">IF(BL$4="",0,SUMIFS(Finance!291:291,Finance!$4:$4,"&gt;="&amp;BL$6,Finance!$4:$4,"&lt;="&amp;BL$7))</f>
        <v>0</v>
      </c>
      <c r="BM76" s="5">
        <f ca="1">IF(BM$4="",0,SUMIFS(Finance!291:291,Finance!$4:$4,"&gt;="&amp;BM$6,Finance!$4:$4,"&lt;="&amp;BM$7))</f>
        <v>0</v>
      </c>
      <c r="BN76" s="5">
        <f ca="1">IF(BN$4="",0,SUMIFS(Finance!291:291,Finance!$4:$4,"&gt;="&amp;BN$6,Finance!$4:$4,"&lt;="&amp;BN$7))</f>
        <v>0</v>
      </c>
      <c r="BO76" s="5">
        <f ca="1">IF(BO$4="",0,SUMIFS(Finance!291:291,Finance!$4:$4,"&gt;="&amp;BO$6,Finance!$4:$4,"&lt;="&amp;BO$7))</f>
        <v>0</v>
      </c>
      <c r="BP76" s="5">
        <f ca="1">IF(BP$4="",0,SUMIFS(Finance!291:291,Finance!$4:$4,"&gt;="&amp;BP$6,Finance!$4:$4,"&lt;="&amp;BP$7))</f>
        <v>0</v>
      </c>
      <c r="BQ76" s="5">
        <f ca="1">IF(BQ$4="",0,SUMIFS(Finance!291:291,Finance!$4:$4,"&gt;="&amp;BQ$6,Finance!$4:$4,"&lt;="&amp;BQ$7))</f>
        <v>0</v>
      </c>
      <c r="BR76" s="5">
        <f ca="1">IF(BR$4="",0,SUMIFS(Finance!291:291,Finance!$4:$4,"&gt;="&amp;BR$6,Finance!$4:$4,"&lt;="&amp;BR$7))</f>
        <v>0</v>
      </c>
      <c r="BS76" s="5">
        <f ca="1">IF(BS$4="",0,SUMIFS(Finance!291:291,Finance!$4:$4,"&gt;="&amp;BS$6,Finance!$4:$4,"&lt;="&amp;BS$7))</f>
        <v>0</v>
      </c>
      <c r="BT76" s="5">
        <f ca="1">IF(BT$4="",0,SUMIFS(Finance!291:291,Finance!$4:$4,"&gt;="&amp;BT$6,Finance!$4:$4,"&lt;="&amp;BT$7))</f>
        <v>0</v>
      </c>
      <c r="BU76" s="5">
        <f ca="1">IF(BU$4="",0,SUMIFS(Finance!291:291,Finance!$4:$4,"&gt;="&amp;BU$6,Finance!$4:$4,"&lt;="&amp;BU$7))</f>
        <v>0</v>
      </c>
      <c r="BV76" s="5">
        <f ca="1">IF(BV$4="",0,SUMIFS(Finance!291:291,Finance!$4:$4,"&gt;="&amp;BV$6,Finance!$4:$4,"&lt;="&amp;BV$7))</f>
        <v>0</v>
      </c>
      <c r="BW76" s="5">
        <f ca="1">IF(BW$4="",0,SUMIFS(Finance!291:291,Finance!$4:$4,"&gt;="&amp;BW$6,Finance!$4:$4,"&lt;="&amp;BW$7))</f>
        <v>0</v>
      </c>
      <c r="BX76" s="5">
        <f ca="1">IF(BX$4="",0,SUMIFS(Finance!291:291,Finance!$4:$4,"&gt;="&amp;BX$6,Finance!$4:$4,"&lt;="&amp;BX$7))</f>
        <v>0</v>
      </c>
      <c r="BY76" s="5">
        <f ca="1">IF(BY$4="",0,SUMIFS(Finance!291:291,Finance!$4:$4,"&gt;="&amp;BY$6,Finance!$4:$4,"&lt;="&amp;BY$7))</f>
        <v>0</v>
      </c>
      <c r="BZ76" s="5">
        <f ca="1">IF(BZ$4="",0,SUMIFS(Finance!291:291,Finance!$4:$4,"&gt;="&amp;BZ$6,Finance!$4:$4,"&lt;="&amp;BZ$7))</f>
        <v>0</v>
      </c>
      <c r="CA76" s="5">
        <f ca="1">IF(CA$4="",0,SUMIFS(Finance!291:291,Finance!$4:$4,"&gt;="&amp;CA$6,Finance!$4:$4,"&lt;="&amp;CA$7))</f>
        <v>0</v>
      </c>
      <c r="CB76" s="5">
        <f ca="1">IF(CB$4="",0,SUMIFS(Finance!291:291,Finance!$4:$4,"&gt;="&amp;CB$6,Finance!$4:$4,"&lt;="&amp;CB$7))</f>
        <v>0</v>
      </c>
      <c r="CC76" s="5">
        <f ca="1">IF(CC$4="",0,SUMIFS(Finance!291:291,Finance!$4:$4,"&gt;="&amp;CC$6,Finance!$4:$4,"&lt;="&amp;CC$7))</f>
        <v>0</v>
      </c>
      <c r="CD76" s="5">
        <f ca="1">IF(CD$4="",0,SUMIFS(Finance!291:291,Finance!$4:$4,"&gt;="&amp;CD$6,Finance!$4:$4,"&lt;="&amp;CD$7))</f>
        <v>0</v>
      </c>
      <c r="CE76" s="5">
        <f ca="1">IF(CE$4="",0,SUMIFS(Finance!291:291,Finance!$4:$4,"&gt;="&amp;CE$6,Finance!$4:$4,"&lt;="&amp;CE$7))</f>
        <v>0</v>
      </c>
      <c r="CF76" s="5">
        <f ca="1">IF(CF$4="",0,SUMIFS(Finance!291:291,Finance!$4:$4,"&gt;="&amp;CF$6,Finance!$4:$4,"&lt;="&amp;CF$7))</f>
        <v>0</v>
      </c>
    </row>
    <row r="77" spans="2:84" x14ac:dyDescent="0.3">
      <c r="B77" s="13">
        <f>ROW()</f>
        <v>77</v>
      </c>
      <c r="H77" s="1" t="str">
        <f t="shared" si="17"/>
        <v>Поступления по финансовой деятельности</v>
      </c>
      <c r="I77" s="1" t="str">
        <f>Finance!I292</f>
        <v>Гранты, субсидии и т.п.</v>
      </c>
      <c r="M77" s="53" t="s">
        <v>18</v>
      </c>
      <c r="U77" s="5">
        <f t="shared" ca="1" si="15"/>
        <v>0</v>
      </c>
      <c r="X77" s="5">
        <f ca="1">IF(X$4="",0,SUMIFS(Finance!292:292,Finance!$4:$4,"&gt;="&amp;X$6,Finance!$4:$4,"&lt;="&amp;X$7))</f>
        <v>0</v>
      </c>
      <c r="Y77" s="5">
        <f ca="1">IF(Y$4="",0,SUMIFS(Finance!292:292,Finance!$4:$4,"&gt;="&amp;Y$6,Finance!$4:$4,"&lt;="&amp;Y$7))</f>
        <v>0</v>
      </c>
      <c r="Z77" s="5">
        <f ca="1">IF(Z$4="",0,SUMIFS(Finance!292:292,Finance!$4:$4,"&gt;="&amp;Z$6,Finance!$4:$4,"&lt;="&amp;Z$7))</f>
        <v>0</v>
      </c>
      <c r="AA77" s="5">
        <f ca="1">IF(AA$4="",0,SUMIFS(Finance!292:292,Finance!$4:$4,"&gt;="&amp;AA$6,Finance!$4:$4,"&lt;="&amp;AA$7))</f>
        <v>0</v>
      </c>
      <c r="AB77" s="5">
        <f ca="1">IF(AB$4="",0,SUMIFS(Finance!292:292,Finance!$4:$4,"&gt;="&amp;AB$6,Finance!$4:$4,"&lt;="&amp;AB$7))</f>
        <v>0</v>
      </c>
      <c r="AC77" s="5">
        <f ca="1">IF(AC$4="",0,SUMIFS(Finance!292:292,Finance!$4:$4,"&gt;="&amp;AC$6,Finance!$4:$4,"&lt;="&amp;AC$7))</f>
        <v>0</v>
      </c>
      <c r="AD77" s="5">
        <f ca="1">IF(AD$4="",0,SUMIFS(Finance!292:292,Finance!$4:$4,"&gt;="&amp;AD$6,Finance!$4:$4,"&lt;="&amp;AD$7))</f>
        <v>0</v>
      </c>
      <c r="AE77" s="5">
        <f ca="1">IF(AE$4="",0,SUMIFS(Finance!292:292,Finance!$4:$4,"&gt;="&amp;AE$6,Finance!$4:$4,"&lt;="&amp;AE$7))</f>
        <v>0</v>
      </c>
      <c r="AF77" s="5">
        <f ca="1">IF(AF$4="",0,SUMIFS(Finance!292:292,Finance!$4:$4,"&gt;="&amp;AF$6,Finance!$4:$4,"&lt;="&amp;AF$7))</f>
        <v>0</v>
      </c>
      <c r="AG77" s="5">
        <f ca="1">IF(AG$4="",0,SUMIFS(Finance!292:292,Finance!$4:$4,"&gt;="&amp;AG$6,Finance!$4:$4,"&lt;="&amp;AG$7))</f>
        <v>0</v>
      </c>
      <c r="AH77" s="5">
        <f ca="1">IF(AH$4="",0,SUMIFS(Finance!292:292,Finance!$4:$4,"&gt;="&amp;AH$6,Finance!$4:$4,"&lt;="&amp;AH$7))</f>
        <v>0</v>
      </c>
      <c r="AI77" s="5">
        <f ca="1">IF(AI$4="",0,SUMIFS(Finance!292:292,Finance!$4:$4,"&gt;="&amp;AI$6,Finance!$4:$4,"&lt;="&amp;AI$7))</f>
        <v>0</v>
      </c>
      <c r="AJ77" s="5">
        <f ca="1">IF(AJ$4="",0,SUMIFS(Finance!292:292,Finance!$4:$4,"&gt;="&amp;AJ$6,Finance!$4:$4,"&lt;="&amp;AJ$7))</f>
        <v>0</v>
      </c>
      <c r="AK77" s="5">
        <f ca="1">IF(AK$4="",0,SUMIFS(Finance!292:292,Finance!$4:$4,"&gt;="&amp;AK$6,Finance!$4:$4,"&lt;="&amp;AK$7))</f>
        <v>0</v>
      </c>
      <c r="AL77" s="5">
        <f ca="1">IF(AL$4="",0,SUMIFS(Finance!292:292,Finance!$4:$4,"&gt;="&amp;AL$6,Finance!$4:$4,"&lt;="&amp;AL$7))</f>
        <v>0</v>
      </c>
      <c r="AM77" s="5">
        <f ca="1">IF(AM$4="",0,SUMIFS(Finance!292:292,Finance!$4:$4,"&gt;="&amp;AM$6,Finance!$4:$4,"&lt;="&amp;AM$7))</f>
        <v>0</v>
      </c>
      <c r="AN77" s="5">
        <f ca="1">IF(AN$4="",0,SUMIFS(Finance!292:292,Finance!$4:$4,"&gt;="&amp;AN$6,Finance!$4:$4,"&lt;="&amp;AN$7))</f>
        <v>0</v>
      </c>
      <c r="AO77" s="5">
        <f ca="1">IF(AO$4="",0,SUMIFS(Finance!292:292,Finance!$4:$4,"&gt;="&amp;AO$6,Finance!$4:$4,"&lt;="&amp;AO$7))</f>
        <v>0</v>
      </c>
      <c r="AP77" s="5">
        <f ca="1">IF(AP$4="",0,SUMIFS(Finance!292:292,Finance!$4:$4,"&gt;="&amp;AP$6,Finance!$4:$4,"&lt;="&amp;AP$7))</f>
        <v>0</v>
      </c>
      <c r="AQ77" s="5">
        <f ca="1">IF(AQ$4="",0,SUMIFS(Finance!292:292,Finance!$4:$4,"&gt;="&amp;AQ$6,Finance!$4:$4,"&lt;="&amp;AQ$7))</f>
        <v>0</v>
      </c>
      <c r="AR77" s="5">
        <f ca="1">IF(AR$4="",0,SUMIFS(Finance!292:292,Finance!$4:$4,"&gt;="&amp;AR$6,Finance!$4:$4,"&lt;="&amp;AR$7))</f>
        <v>0</v>
      </c>
      <c r="AS77" s="5">
        <f ca="1">IF(AS$4="",0,SUMIFS(Finance!292:292,Finance!$4:$4,"&gt;="&amp;AS$6,Finance!$4:$4,"&lt;="&amp;AS$7))</f>
        <v>0</v>
      </c>
      <c r="AT77" s="5">
        <f ca="1">IF(AT$4="",0,SUMIFS(Finance!292:292,Finance!$4:$4,"&gt;="&amp;AT$6,Finance!$4:$4,"&lt;="&amp;AT$7))</f>
        <v>0</v>
      </c>
      <c r="AU77" s="5">
        <f ca="1">IF(AU$4="",0,SUMIFS(Finance!292:292,Finance!$4:$4,"&gt;="&amp;AU$6,Finance!$4:$4,"&lt;="&amp;AU$7))</f>
        <v>0</v>
      </c>
      <c r="AV77" s="5">
        <f ca="1">IF(AV$4="",0,SUMIFS(Finance!292:292,Finance!$4:$4,"&gt;="&amp;AV$6,Finance!$4:$4,"&lt;="&amp;AV$7))</f>
        <v>0</v>
      </c>
      <c r="AW77" s="5">
        <f ca="1">IF(AW$4="",0,SUMIFS(Finance!292:292,Finance!$4:$4,"&gt;="&amp;AW$6,Finance!$4:$4,"&lt;="&amp;AW$7))</f>
        <v>0</v>
      </c>
      <c r="AX77" s="5">
        <f ca="1">IF(AX$4="",0,SUMIFS(Finance!292:292,Finance!$4:$4,"&gt;="&amp;AX$6,Finance!$4:$4,"&lt;="&amp;AX$7))</f>
        <v>0</v>
      </c>
      <c r="AY77" s="5">
        <f ca="1">IF(AY$4="",0,SUMIFS(Finance!292:292,Finance!$4:$4,"&gt;="&amp;AY$6,Finance!$4:$4,"&lt;="&amp;AY$7))</f>
        <v>0</v>
      </c>
      <c r="AZ77" s="5">
        <f ca="1">IF(AZ$4="",0,SUMIFS(Finance!292:292,Finance!$4:$4,"&gt;="&amp;AZ$6,Finance!$4:$4,"&lt;="&amp;AZ$7))</f>
        <v>0</v>
      </c>
      <c r="BA77" s="5">
        <f ca="1">IF(BA$4="",0,SUMIFS(Finance!292:292,Finance!$4:$4,"&gt;="&amp;BA$6,Finance!$4:$4,"&lt;="&amp;BA$7))</f>
        <v>0</v>
      </c>
      <c r="BB77" s="5">
        <f ca="1">IF(BB$4="",0,SUMIFS(Finance!292:292,Finance!$4:$4,"&gt;="&amp;BB$6,Finance!$4:$4,"&lt;="&amp;BB$7))</f>
        <v>0</v>
      </c>
      <c r="BC77" s="5">
        <f ca="1">IF(BC$4="",0,SUMIFS(Finance!292:292,Finance!$4:$4,"&gt;="&amp;BC$6,Finance!$4:$4,"&lt;="&amp;BC$7))</f>
        <v>0</v>
      </c>
      <c r="BD77" s="5">
        <f ca="1">IF(BD$4="",0,SUMIFS(Finance!292:292,Finance!$4:$4,"&gt;="&amp;BD$6,Finance!$4:$4,"&lt;="&amp;BD$7))</f>
        <v>0</v>
      </c>
      <c r="BE77" s="5">
        <f ca="1">IF(BE$4="",0,SUMIFS(Finance!292:292,Finance!$4:$4,"&gt;="&amp;BE$6,Finance!$4:$4,"&lt;="&amp;BE$7))</f>
        <v>0</v>
      </c>
      <c r="BF77" s="5">
        <f ca="1">IF(BF$4="",0,SUMIFS(Finance!292:292,Finance!$4:$4,"&gt;="&amp;BF$6,Finance!$4:$4,"&lt;="&amp;BF$7))</f>
        <v>0</v>
      </c>
      <c r="BG77" s="5">
        <f ca="1">IF(BG$4="",0,SUMIFS(Finance!292:292,Finance!$4:$4,"&gt;="&amp;BG$6,Finance!$4:$4,"&lt;="&amp;BG$7))</f>
        <v>0</v>
      </c>
      <c r="BH77" s="5">
        <f ca="1">IF(BH$4="",0,SUMIFS(Finance!292:292,Finance!$4:$4,"&gt;="&amp;BH$6,Finance!$4:$4,"&lt;="&amp;BH$7))</f>
        <v>0</v>
      </c>
      <c r="BI77" s="5">
        <f ca="1">IF(BI$4="",0,SUMIFS(Finance!292:292,Finance!$4:$4,"&gt;="&amp;BI$6,Finance!$4:$4,"&lt;="&amp;BI$7))</f>
        <v>0</v>
      </c>
      <c r="BJ77" s="5">
        <f ca="1">IF(BJ$4="",0,SUMIFS(Finance!292:292,Finance!$4:$4,"&gt;="&amp;BJ$6,Finance!$4:$4,"&lt;="&amp;BJ$7))</f>
        <v>0</v>
      </c>
      <c r="BK77" s="5">
        <f ca="1">IF(BK$4="",0,SUMIFS(Finance!292:292,Finance!$4:$4,"&gt;="&amp;BK$6,Finance!$4:$4,"&lt;="&amp;BK$7))</f>
        <v>0</v>
      </c>
      <c r="BL77" s="5">
        <f ca="1">IF(BL$4="",0,SUMIFS(Finance!292:292,Finance!$4:$4,"&gt;="&amp;BL$6,Finance!$4:$4,"&lt;="&amp;BL$7))</f>
        <v>0</v>
      </c>
      <c r="BM77" s="5">
        <f ca="1">IF(BM$4="",0,SUMIFS(Finance!292:292,Finance!$4:$4,"&gt;="&amp;BM$6,Finance!$4:$4,"&lt;="&amp;BM$7))</f>
        <v>0</v>
      </c>
      <c r="BN77" s="5">
        <f ca="1">IF(BN$4="",0,SUMIFS(Finance!292:292,Finance!$4:$4,"&gt;="&amp;BN$6,Finance!$4:$4,"&lt;="&amp;BN$7))</f>
        <v>0</v>
      </c>
      <c r="BO77" s="5">
        <f ca="1">IF(BO$4="",0,SUMIFS(Finance!292:292,Finance!$4:$4,"&gt;="&amp;BO$6,Finance!$4:$4,"&lt;="&amp;BO$7))</f>
        <v>0</v>
      </c>
      <c r="BP77" s="5">
        <f ca="1">IF(BP$4="",0,SUMIFS(Finance!292:292,Finance!$4:$4,"&gt;="&amp;BP$6,Finance!$4:$4,"&lt;="&amp;BP$7))</f>
        <v>0</v>
      </c>
      <c r="BQ77" s="5">
        <f ca="1">IF(BQ$4="",0,SUMIFS(Finance!292:292,Finance!$4:$4,"&gt;="&amp;BQ$6,Finance!$4:$4,"&lt;="&amp;BQ$7))</f>
        <v>0</v>
      </c>
      <c r="BR77" s="5">
        <f ca="1">IF(BR$4="",0,SUMIFS(Finance!292:292,Finance!$4:$4,"&gt;="&amp;BR$6,Finance!$4:$4,"&lt;="&amp;BR$7))</f>
        <v>0</v>
      </c>
      <c r="BS77" s="5">
        <f ca="1">IF(BS$4="",0,SUMIFS(Finance!292:292,Finance!$4:$4,"&gt;="&amp;BS$6,Finance!$4:$4,"&lt;="&amp;BS$7))</f>
        <v>0</v>
      </c>
      <c r="BT77" s="5">
        <f ca="1">IF(BT$4="",0,SUMIFS(Finance!292:292,Finance!$4:$4,"&gt;="&amp;BT$6,Finance!$4:$4,"&lt;="&amp;BT$7))</f>
        <v>0</v>
      </c>
      <c r="BU77" s="5">
        <f ca="1">IF(BU$4="",0,SUMIFS(Finance!292:292,Finance!$4:$4,"&gt;="&amp;BU$6,Finance!$4:$4,"&lt;="&amp;BU$7))</f>
        <v>0</v>
      </c>
      <c r="BV77" s="5">
        <f ca="1">IF(BV$4="",0,SUMIFS(Finance!292:292,Finance!$4:$4,"&gt;="&amp;BV$6,Finance!$4:$4,"&lt;="&amp;BV$7))</f>
        <v>0</v>
      </c>
      <c r="BW77" s="5">
        <f ca="1">IF(BW$4="",0,SUMIFS(Finance!292:292,Finance!$4:$4,"&gt;="&amp;BW$6,Finance!$4:$4,"&lt;="&amp;BW$7))</f>
        <v>0</v>
      </c>
      <c r="BX77" s="5">
        <f ca="1">IF(BX$4="",0,SUMIFS(Finance!292:292,Finance!$4:$4,"&gt;="&amp;BX$6,Finance!$4:$4,"&lt;="&amp;BX$7))</f>
        <v>0</v>
      </c>
      <c r="BY77" s="5">
        <f ca="1">IF(BY$4="",0,SUMIFS(Finance!292:292,Finance!$4:$4,"&gt;="&amp;BY$6,Finance!$4:$4,"&lt;="&amp;BY$7))</f>
        <v>0</v>
      </c>
      <c r="BZ77" s="5">
        <f ca="1">IF(BZ$4="",0,SUMIFS(Finance!292:292,Finance!$4:$4,"&gt;="&amp;BZ$6,Finance!$4:$4,"&lt;="&amp;BZ$7))</f>
        <v>0</v>
      </c>
      <c r="CA77" s="5">
        <f ca="1">IF(CA$4="",0,SUMIFS(Finance!292:292,Finance!$4:$4,"&gt;="&amp;CA$6,Finance!$4:$4,"&lt;="&amp;CA$7))</f>
        <v>0</v>
      </c>
      <c r="CB77" s="5">
        <f ca="1">IF(CB$4="",0,SUMIFS(Finance!292:292,Finance!$4:$4,"&gt;="&amp;CB$6,Finance!$4:$4,"&lt;="&amp;CB$7))</f>
        <v>0</v>
      </c>
      <c r="CC77" s="5">
        <f ca="1">IF(CC$4="",0,SUMIFS(Finance!292:292,Finance!$4:$4,"&gt;="&amp;CC$6,Finance!$4:$4,"&lt;="&amp;CC$7))</f>
        <v>0</v>
      </c>
      <c r="CD77" s="5">
        <f ca="1">IF(CD$4="",0,SUMIFS(Finance!292:292,Finance!$4:$4,"&gt;="&amp;CD$6,Finance!$4:$4,"&lt;="&amp;CD$7))</f>
        <v>0</v>
      </c>
      <c r="CE77" s="5">
        <f ca="1">IF(CE$4="",0,SUMIFS(Finance!292:292,Finance!$4:$4,"&gt;="&amp;CE$6,Finance!$4:$4,"&lt;="&amp;CE$7))</f>
        <v>0</v>
      </c>
      <c r="CF77" s="5">
        <f ca="1">IF(CF$4="",0,SUMIFS(Finance!292:292,Finance!$4:$4,"&gt;="&amp;CF$6,Finance!$4:$4,"&lt;="&amp;CF$7))</f>
        <v>0</v>
      </c>
    </row>
    <row r="78" spans="2:84" x14ac:dyDescent="0.3">
      <c r="B78" s="13">
        <f>ROW()</f>
        <v>78</v>
      </c>
      <c r="H78" s="1" t="str">
        <f t="shared" si="17"/>
        <v>Поступления по финансовой деятельности</v>
      </c>
      <c r="I78" s="1" t="str">
        <f>Finance!I293</f>
        <v>CashIn-продажа доли Инвестору</v>
      </c>
      <c r="M78" s="53" t="s">
        <v>18</v>
      </c>
      <c r="U78" s="5">
        <f t="shared" ca="1" si="15"/>
        <v>0</v>
      </c>
      <c r="X78" s="5">
        <f ca="1">IF(X$4="",0,SUMIFS(Finance!293:293,Finance!$4:$4,"&gt;="&amp;X$6,Finance!$4:$4,"&lt;="&amp;X$7))</f>
        <v>0</v>
      </c>
      <c r="Y78" s="5">
        <f ca="1">IF(Y$4="",0,SUMIFS(Finance!293:293,Finance!$4:$4,"&gt;="&amp;Y$6,Finance!$4:$4,"&lt;="&amp;Y$7))</f>
        <v>0</v>
      </c>
      <c r="Z78" s="5">
        <f ca="1">IF(Z$4="",0,SUMIFS(Finance!293:293,Finance!$4:$4,"&gt;="&amp;Z$6,Finance!$4:$4,"&lt;="&amp;Z$7))</f>
        <v>0</v>
      </c>
      <c r="AA78" s="5">
        <f ca="1">IF(AA$4="",0,SUMIFS(Finance!293:293,Finance!$4:$4,"&gt;="&amp;AA$6,Finance!$4:$4,"&lt;="&amp;AA$7))</f>
        <v>0</v>
      </c>
      <c r="AB78" s="5">
        <f ca="1">IF(AB$4="",0,SUMIFS(Finance!293:293,Finance!$4:$4,"&gt;="&amp;AB$6,Finance!$4:$4,"&lt;="&amp;AB$7))</f>
        <v>0</v>
      </c>
      <c r="AC78" s="5">
        <f ca="1">IF(AC$4="",0,SUMIFS(Finance!293:293,Finance!$4:$4,"&gt;="&amp;AC$6,Finance!$4:$4,"&lt;="&amp;AC$7))</f>
        <v>0</v>
      </c>
      <c r="AD78" s="5">
        <f ca="1">IF(AD$4="",0,SUMIFS(Finance!293:293,Finance!$4:$4,"&gt;="&amp;AD$6,Finance!$4:$4,"&lt;="&amp;AD$7))</f>
        <v>0</v>
      </c>
      <c r="AE78" s="5">
        <f ca="1">IF(AE$4="",0,SUMIFS(Finance!293:293,Finance!$4:$4,"&gt;="&amp;AE$6,Finance!$4:$4,"&lt;="&amp;AE$7))</f>
        <v>0</v>
      </c>
      <c r="AF78" s="5">
        <f ca="1">IF(AF$4="",0,SUMIFS(Finance!293:293,Finance!$4:$4,"&gt;="&amp;AF$6,Finance!$4:$4,"&lt;="&amp;AF$7))</f>
        <v>0</v>
      </c>
      <c r="AG78" s="5">
        <f ca="1">IF(AG$4="",0,SUMIFS(Finance!293:293,Finance!$4:$4,"&gt;="&amp;AG$6,Finance!$4:$4,"&lt;="&amp;AG$7))</f>
        <v>0</v>
      </c>
      <c r="AH78" s="5">
        <f ca="1">IF(AH$4="",0,SUMIFS(Finance!293:293,Finance!$4:$4,"&gt;="&amp;AH$6,Finance!$4:$4,"&lt;="&amp;AH$7))</f>
        <v>0</v>
      </c>
      <c r="AI78" s="5">
        <f ca="1">IF(AI$4="",0,SUMIFS(Finance!293:293,Finance!$4:$4,"&gt;="&amp;AI$6,Finance!$4:$4,"&lt;="&amp;AI$7))</f>
        <v>0</v>
      </c>
      <c r="AJ78" s="5">
        <f ca="1">IF(AJ$4="",0,SUMIFS(Finance!293:293,Finance!$4:$4,"&gt;="&amp;AJ$6,Finance!$4:$4,"&lt;="&amp;AJ$7))</f>
        <v>0</v>
      </c>
      <c r="AK78" s="5">
        <f ca="1">IF(AK$4="",0,SUMIFS(Finance!293:293,Finance!$4:$4,"&gt;="&amp;AK$6,Finance!$4:$4,"&lt;="&amp;AK$7))</f>
        <v>0</v>
      </c>
      <c r="AL78" s="5">
        <f ca="1">IF(AL$4="",0,SUMIFS(Finance!293:293,Finance!$4:$4,"&gt;="&amp;AL$6,Finance!$4:$4,"&lt;="&amp;AL$7))</f>
        <v>0</v>
      </c>
      <c r="AM78" s="5">
        <f ca="1">IF(AM$4="",0,SUMIFS(Finance!293:293,Finance!$4:$4,"&gt;="&amp;AM$6,Finance!$4:$4,"&lt;="&amp;AM$7))</f>
        <v>0</v>
      </c>
      <c r="AN78" s="5">
        <f ca="1">IF(AN$4="",0,SUMIFS(Finance!293:293,Finance!$4:$4,"&gt;="&amp;AN$6,Finance!$4:$4,"&lt;="&amp;AN$7))</f>
        <v>0</v>
      </c>
      <c r="AO78" s="5">
        <f ca="1">IF(AO$4="",0,SUMIFS(Finance!293:293,Finance!$4:$4,"&gt;="&amp;AO$6,Finance!$4:$4,"&lt;="&amp;AO$7))</f>
        <v>0</v>
      </c>
      <c r="AP78" s="5">
        <f ca="1">IF(AP$4="",0,SUMIFS(Finance!293:293,Finance!$4:$4,"&gt;="&amp;AP$6,Finance!$4:$4,"&lt;="&amp;AP$7))</f>
        <v>0</v>
      </c>
      <c r="AQ78" s="5">
        <f ca="1">IF(AQ$4="",0,SUMIFS(Finance!293:293,Finance!$4:$4,"&gt;="&amp;AQ$6,Finance!$4:$4,"&lt;="&amp;AQ$7))</f>
        <v>0</v>
      </c>
      <c r="AR78" s="5">
        <f ca="1">IF(AR$4="",0,SUMIFS(Finance!293:293,Finance!$4:$4,"&gt;="&amp;AR$6,Finance!$4:$4,"&lt;="&amp;AR$7))</f>
        <v>0</v>
      </c>
      <c r="AS78" s="5">
        <f ca="1">IF(AS$4="",0,SUMIFS(Finance!293:293,Finance!$4:$4,"&gt;="&amp;AS$6,Finance!$4:$4,"&lt;="&amp;AS$7))</f>
        <v>0</v>
      </c>
      <c r="AT78" s="5">
        <f ca="1">IF(AT$4="",0,SUMIFS(Finance!293:293,Finance!$4:$4,"&gt;="&amp;AT$6,Finance!$4:$4,"&lt;="&amp;AT$7))</f>
        <v>0</v>
      </c>
      <c r="AU78" s="5">
        <f ca="1">IF(AU$4="",0,SUMIFS(Finance!293:293,Finance!$4:$4,"&gt;="&amp;AU$6,Finance!$4:$4,"&lt;="&amp;AU$7))</f>
        <v>0</v>
      </c>
      <c r="AV78" s="5">
        <f ca="1">IF(AV$4="",0,SUMIFS(Finance!293:293,Finance!$4:$4,"&gt;="&amp;AV$6,Finance!$4:$4,"&lt;="&amp;AV$7))</f>
        <v>0</v>
      </c>
      <c r="AW78" s="5">
        <f ca="1">IF(AW$4="",0,SUMIFS(Finance!293:293,Finance!$4:$4,"&gt;="&amp;AW$6,Finance!$4:$4,"&lt;="&amp;AW$7))</f>
        <v>0</v>
      </c>
      <c r="AX78" s="5">
        <f ca="1">IF(AX$4="",0,SUMIFS(Finance!293:293,Finance!$4:$4,"&gt;="&amp;AX$6,Finance!$4:$4,"&lt;="&amp;AX$7))</f>
        <v>0</v>
      </c>
      <c r="AY78" s="5">
        <f ca="1">IF(AY$4="",0,SUMIFS(Finance!293:293,Finance!$4:$4,"&gt;="&amp;AY$6,Finance!$4:$4,"&lt;="&amp;AY$7))</f>
        <v>0</v>
      </c>
      <c r="AZ78" s="5">
        <f ca="1">IF(AZ$4="",0,SUMIFS(Finance!293:293,Finance!$4:$4,"&gt;="&amp;AZ$6,Finance!$4:$4,"&lt;="&amp;AZ$7))</f>
        <v>0</v>
      </c>
      <c r="BA78" s="5">
        <f ca="1">IF(BA$4="",0,SUMIFS(Finance!293:293,Finance!$4:$4,"&gt;="&amp;BA$6,Finance!$4:$4,"&lt;="&amp;BA$7))</f>
        <v>0</v>
      </c>
      <c r="BB78" s="5">
        <f ca="1">IF(BB$4="",0,SUMIFS(Finance!293:293,Finance!$4:$4,"&gt;="&amp;BB$6,Finance!$4:$4,"&lt;="&amp;BB$7))</f>
        <v>0</v>
      </c>
      <c r="BC78" s="5">
        <f ca="1">IF(BC$4="",0,SUMIFS(Finance!293:293,Finance!$4:$4,"&gt;="&amp;BC$6,Finance!$4:$4,"&lt;="&amp;BC$7))</f>
        <v>0</v>
      </c>
      <c r="BD78" s="5">
        <f ca="1">IF(BD$4="",0,SUMIFS(Finance!293:293,Finance!$4:$4,"&gt;="&amp;BD$6,Finance!$4:$4,"&lt;="&amp;BD$7))</f>
        <v>0</v>
      </c>
      <c r="BE78" s="5">
        <f ca="1">IF(BE$4="",0,SUMIFS(Finance!293:293,Finance!$4:$4,"&gt;="&amp;BE$6,Finance!$4:$4,"&lt;="&amp;BE$7))</f>
        <v>0</v>
      </c>
      <c r="BF78" s="5">
        <f ca="1">IF(BF$4="",0,SUMIFS(Finance!293:293,Finance!$4:$4,"&gt;="&amp;BF$6,Finance!$4:$4,"&lt;="&amp;BF$7))</f>
        <v>0</v>
      </c>
      <c r="BG78" s="5">
        <f ca="1">IF(BG$4="",0,SUMIFS(Finance!293:293,Finance!$4:$4,"&gt;="&amp;BG$6,Finance!$4:$4,"&lt;="&amp;BG$7))</f>
        <v>0</v>
      </c>
      <c r="BH78" s="5">
        <f ca="1">IF(BH$4="",0,SUMIFS(Finance!293:293,Finance!$4:$4,"&gt;="&amp;BH$6,Finance!$4:$4,"&lt;="&amp;BH$7))</f>
        <v>0</v>
      </c>
      <c r="BI78" s="5">
        <f ca="1">IF(BI$4="",0,SUMIFS(Finance!293:293,Finance!$4:$4,"&gt;="&amp;BI$6,Finance!$4:$4,"&lt;="&amp;BI$7))</f>
        <v>0</v>
      </c>
      <c r="BJ78" s="5">
        <f ca="1">IF(BJ$4="",0,SUMIFS(Finance!293:293,Finance!$4:$4,"&gt;="&amp;BJ$6,Finance!$4:$4,"&lt;="&amp;BJ$7))</f>
        <v>0</v>
      </c>
      <c r="BK78" s="5">
        <f ca="1">IF(BK$4="",0,SUMIFS(Finance!293:293,Finance!$4:$4,"&gt;="&amp;BK$6,Finance!$4:$4,"&lt;="&amp;BK$7))</f>
        <v>0</v>
      </c>
      <c r="BL78" s="5">
        <f ca="1">IF(BL$4="",0,SUMIFS(Finance!293:293,Finance!$4:$4,"&gt;="&amp;BL$6,Finance!$4:$4,"&lt;="&amp;BL$7))</f>
        <v>0</v>
      </c>
      <c r="BM78" s="5">
        <f ca="1">IF(BM$4="",0,SUMIFS(Finance!293:293,Finance!$4:$4,"&gt;="&amp;BM$6,Finance!$4:$4,"&lt;="&amp;BM$7))</f>
        <v>0</v>
      </c>
      <c r="BN78" s="5">
        <f ca="1">IF(BN$4="",0,SUMIFS(Finance!293:293,Finance!$4:$4,"&gt;="&amp;BN$6,Finance!$4:$4,"&lt;="&amp;BN$7))</f>
        <v>0</v>
      </c>
      <c r="BO78" s="5">
        <f ca="1">IF(BO$4="",0,SUMIFS(Finance!293:293,Finance!$4:$4,"&gt;="&amp;BO$6,Finance!$4:$4,"&lt;="&amp;BO$7))</f>
        <v>0</v>
      </c>
      <c r="BP78" s="5">
        <f ca="1">IF(BP$4="",0,SUMIFS(Finance!293:293,Finance!$4:$4,"&gt;="&amp;BP$6,Finance!$4:$4,"&lt;="&amp;BP$7))</f>
        <v>0</v>
      </c>
      <c r="BQ78" s="5">
        <f ca="1">IF(BQ$4="",0,SUMIFS(Finance!293:293,Finance!$4:$4,"&gt;="&amp;BQ$6,Finance!$4:$4,"&lt;="&amp;BQ$7))</f>
        <v>0</v>
      </c>
      <c r="BR78" s="5">
        <f ca="1">IF(BR$4="",0,SUMIFS(Finance!293:293,Finance!$4:$4,"&gt;="&amp;BR$6,Finance!$4:$4,"&lt;="&amp;BR$7))</f>
        <v>0</v>
      </c>
      <c r="BS78" s="5">
        <f ca="1">IF(BS$4="",0,SUMIFS(Finance!293:293,Finance!$4:$4,"&gt;="&amp;BS$6,Finance!$4:$4,"&lt;="&amp;BS$7))</f>
        <v>0</v>
      </c>
      <c r="BT78" s="5">
        <f ca="1">IF(BT$4="",0,SUMIFS(Finance!293:293,Finance!$4:$4,"&gt;="&amp;BT$6,Finance!$4:$4,"&lt;="&amp;BT$7))</f>
        <v>0</v>
      </c>
      <c r="BU78" s="5">
        <f ca="1">IF(BU$4="",0,SUMIFS(Finance!293:293,Finance!$4:$4,"&gt;="&amp;BU$6,Finance!$4:$4,"&lt;="&amp;BU$7))</f>
        <v>0</v>
      </c>
      <c r="BV78" s="5">
        <f ca="1">IF(BV$4="",0,SUMIFS(Finance!293:293,Finance!$4:$4,"&gt;="&amp;BV$6,Finance!$4:$4,"&lt;="&amp;BV$7))</f>
        <v>0</v>
      </c>
      <c r="BW78" s="5">
        <f ca="1">IF(BW$4="",0,SUMIFS(Finance!293:293,Finance!$4:$4,"&gt;="&amp;BW$6,Finance!$4:$4,"&lt;="&amp;BW$7))</f>
        <v>0</v>
      </c>
      <c r="BX78" s="5">
        <f ca="1">IF(BX$4="",0,SUMIFS(Finance!293:293,Finance!$4:$4,"&gt;="&amp;BX$6,Finance!$4:$4,"&lt;="&amp;BX$7))</f>
        <v>0</v>
      </c>
      <c r="BY78" s="5">
        <f ca="1">IF(BY$4="",0,SUMIFS(Finance!293:293,Finance!$4:$4,"&gt;="&amp;BY$6,Finance!$4:$4,"&lt;="&amp;BY$7))</f>
        <v>0</v>
      </c>
      <c r="BZ78" s="5">
        <f ca="1">IF(BZ$4="",0,SUMIFS(Finance!293:293,Finance!$4:$4,"&gt;="&amp;BZ$6,Finance!$4:$4,"&lt;="&amp;BZ$7))</f>
        <v>0</v>
      </c>
      <c r="CA78" s="5">
        <f ca="1">IF(CA$4="",0,SUMIFS(Finance!293:293,Finance!$4:$4,"&gt;="&amp;CA$6,Finance!$4:$4,"&lt;="&amp;CA$7))</f>
        <v>0</v>
      </c>
      <c r="CB78" s="5">
        <f ca="1">IF(CB$4="",0,SUMIFS(Finance!293:293,Finance!$4:$4,"&gt;="&amp;CB$6,Finance!$4:$4,"&lt;="&amp;CB$7))</f>
        <v>0</v>
      </c>
      <c r="CC78" s="5">
        <f ca="1">IF(CC$4="",0,SUMIFS(Finance!293:293,Finance!$4:$4,"&gt;="&amp;CC$6,Finance!$4:$4,"&lt;="&amp;CC$7))</f>
        <v>0</v>
      </c>
      <c r="CD78" s="5">
        <f ca="1">IF(CD$4="",0,SUMIFS(Finance!293:293,Finance!$4:$4,"&gt;="&amp;CD$6,Finance!$4:$4,"&lt;="&amp;CD$7))</f>
        <v>0</v>
      </c>
      <c r="CE78" s="5">
        <f ca="1">IF(CE$4="",0,SUMIFS(Finance!293:293,Finance!$4:$4,"&gt;="&amp;CE$6,Finance!$4:$4,"&lt;="&amp;CE$7))</f>
        <v>0</v>
      </c>
      <c r="CF78" s="5">
        <f ca="1">IF(CF$4="",0,SUMIFS(Finance!293:293,Finance!$4:$4,"&gt;="&amp;CF$6,Finance!$4:$4,"&lt;="&amp;CF$7))</f>
        <v>0</v>
      </c>
    </row>
    <row r="79" spans="2:84" x14ac:dyDescent="0.3">
      <c r="B79" s="13">
        <f>ROW()</f>
        <v>79</v>
      </c>
      <c r="H79" s="1" t="str">
        <f t="shared" si="17"/>
        <v>Поступления по финансовой деятельности</v>
      </c>
      <c r="I79" s="1" t="str">
        <f>Finance!I294</f>
        <v>Поступление кредитов</v>
      </c>
      <c r="M79" s="53" t="s">
        <v>18</v>
      </c>
      <c r="U79" s="5">
        <f t="shared" ca="1" si="15"/>
        <v>0</v>
      </c>
      <c r="X79" s="5">
        <f ca="1">IF(X$4="",0,SUMIFS(Finance!294:294,Finance!$4:$4,"&gt;="&amp;X$6,Finance!$4:$4,"&lt;="&amp;X$7))</f>
        <v>0</v>
      </c>
      <c r="Y79" s="5">
        <f ca="1">IF(Y$4="",0,SUMIFS(Finance!294:294,Finance!$4:$4,"&gt;="&amp;Y$6,Finance!$4:$4,"&lt;="&amp;Y$7))</f>
        <v>0</v>
      </c>
      <c r="Z79" s="5">
        <f ca="1">IF(Z$4="",0,SUMIFS(Finance!294:294,Finance!$4:$4,"&gt;="&amp;Z$6,Finance!$4:$4,"&lt;="&amp;Z$7))</f>
        <v>0</v>
      </c>
      <c r="AA79" s="5">
        <f ca="1">IF(AA$4="",0,SUMIFS(Finance!294:294,Finance!$4:$4,"&gt;="&amp;AA$6,Finance!$4:$4,"&lt;="&amp;AA$7))</f>
        <v>0</v>
      </c>
      <c r="AB79" s="5">
        <f ca="1">IF(AB$4="",0,SUMIFS(Finance!294:294,Finance!$4:$4,"&gt;="&amp;AB$6,Finance!$4:$4,"&lt;="&amp;AB$7))</f>
        <v>0</v>
      </c>
      <c r="AC79" s="5">
        <f ca="1">IF(AC$4="",0,SUMIFS(Finance!294:294,Finance!$4:$4,"&gt;="&amp;AC$6,Finance!$4:$4,"&lt;="&amp;AC$7))</f>
        <v>0</v>
      </c>
      <c r="AD79" s="5">
        <f ca="1">IF(AD$4="",0,SUMIFS(Finance!294:294,Finance!$4:$4,"&gt;="&amp;AD$6,Finance!$4:$4,"&lt;="&amp;AD$7))</f>
        <v>0</v>
      </c>
      <c r="AE79" s="5">
        <f ca="1">IF(AE$4="",0,SUMIFS(Finance!294:294,Finance!$4:$4,"&gt;="&amp;AE$6,Finance!$4:$4,"&lt;="&amp;AE$7))</f>
        <v>0</v>
      </c>
      <c r="AF79" s="5">
        <f ca="1">IF(AF$4="",0,SUMIFS(Finance!294:294,Finance!$4:$4,"&gt;="&amp;AF$6,Finance!$4:$4,"&lt;="&amp;AF$7))</f>
        <v>0</v>
      </c>
      <c r="AG79" s="5">
        <f ca="1">IF(AG$4="",0,SUMIFS(Finance!294:294,Finance!$4:$4,"&gt;="&amp;AG$6,Finance!$4:$4,"&lt;="&amp;AG$7))</f>
        <v>0</v>
      </c>
      <c r="AH79" s="5">
        <f ca="1">IF(AH$4="",0,SUMIFS(Finance!294:294,Finance!$4:$4,"&gt;="&amp;AH$6,Finance!$4:$4,"&lt;="&amp;AH$7))</f>
        <v>0</v>
      </c>
      <c r="AI79" s="5">
        <f ca="1">IF(AI$4="",0,SUMIFS(Finance!294:294,Finance!$4:$4,"&gt;="&amp;AI$6,Finance!$4:$4,"&lt;="&amp;AI$7))</f>
        <v>0</v>
      </c>
      <c r="AJ79" s="5">
        <f ca="1">IF(AJ$4="",0,SUMIFS(Finance!294:294,Finance!$4:$4,"&gt;="&amp;AJ$6,Finance!$4:$4,"&lt;="&amp;AJ$7))</f>
        <v>0</v>
      </c>
      <c r="AK79" s="5">
        <f ca="1">IF(AK$4="",0,SUMIFS(Finance!294:294,Finance!$4:$4,"&gt;="&amp;AK$6,Finance!$4:$4,"&lt;="&amp;AK$7))</f>
        <v>0</v>
      </c>
      <c r="AL79" s="5">
        <f ca="1">IF(AL$4="",0,SUMIFS(Finance!294:294,Finance!$4:$4,"&gt;="&amp;AL$6,Finance!$4:$4,"&lt;="&amp;AL$7))</f>
        <v>0</v>
      </c>
      <c r="AM79" s="5">
        <f ca="1">IF(AM$4="",0,SUMIFS(Finance!294:294,Finance!$4:$4,"&gt;="&amp;AM$6,Finance!$4:$4,"&lt;="&amp;AM$7))</f>
        <v>0</v>
      </c>
      <c r="AN79" s="5">
        <f ca="1">IF(AN$4="",0,SUMIFS(Finance!294:294,Finance!$4:$4,"&gt;="&amp;AN$6,Finance!$4:$4,"&lt;="&amp;AN$7))</f>
        <v>0</v>
      </c>
      <c r="AO79" s="5">
        <f ca="1">IF(AO$4="",0,SUMIFS(Finance!294:294,Finance!$4:$4,"&gt;="&amp;AO$6,Finance!$4:$4,"&lt;="&amp;AO$7))</f>
        <v>0</v>
      </c>
      <c r="AP79" s="5">
        <f ca="1">IF(AP$4="",0,SUMIFS(Finance!294:294,Finance!$4:$4,"&gt;="&amp;AP$6,Finance!$4:$4,"&lt;="&amp;AP$7))</f>
        <v>0</v>
      </c>
      <c r="AQ79" s="5">
        <f ca="1">IF(AQ$4="",0,SUMIFS(Finance!294:294,Finance!$4:$4,"&gt;="&amp;AQ$6,Finance!$4:$4,"&lt;="&amp;AQ$7))</f>
        <v>0</v>
      </c>
      <c r="AR79" s="5">
        <f ca="1">IF(AR$4="",0,SUMIFS(Finance!294:294,Finance!$4:$4,"&gt;="&amp;AR$6,Finance!$4:$4,"&lt;="&amp;AR$7))</f>
        <v>0</v>
      </c>
      <c r="AS79" s="5">
        <f ca="1">IF(AS$4="",0,SUMIFS(Finance!294:294,Finance!$4:$4,"&gt;="&amp;AS$6,Finance!$4:$4,"&lt;="&amp;AS$7))</f>
        <v>0</v>
      </c>
      <c r="AT79" s="5">
        <f ca="1">IF(AT$4="",0,SUMIFS(Finance!294:294,Finance!$4:$4,"&gt;="&amp;AT$6,Finance!$4:$4,"&lt;="&amp;AT$7))</f>
        <v>0</v>
      </c>
      <c r="AU79" s="5">
        <f ca="1">IF(AU$4="",0,SUMIFS(Finance!294:294,Finance!$4:$4,"&gt;="&amp;AU$6,Finance!$4:$4,"&lt;="&amp;AU$7))</f>
        <v>0</v>
      </c>
      <c r="AV79" s="5">
        <f ca="1">IF(AV$4="",0,SUMIFS(Finance!294:294,Finance!$4:$4,"&gt;="&amp;AV$6,Finance!$4:$4,"&lt;="&amp;AV$7))</f>
        <v>0</v>
      </c>
      <c r="AW79" s="5">
        <f ca="1">IF(AW$4="",0,SUMIFS(Finance!294:294,Finance!$4:$4,"&gt;="&amp;AW$6,Finance!$4:$4,"&lt;="&amp;AW$7))</f>
        <v>0</v>
      </c>
      <c r="AX79" s="5">
        <f ca="1">IF(AX$4="",0,SUMIFS(Finance!294:294,Finance!$4:$4,"&gt;="&amp;AX$6,Finance!$4:$4,"&lt;="&amp;AX$7))</f>
        <v>0</v>
      </c>
      <c r="AY79" s="5">
        <f ca="1">IF(AY$4="",0,SUMIFS(Finance!294:294,Finance!$4:$4,"&gt;="&amp;AY$6,Finance!$4:$4,"&lt;="&amp;AY$7))</f>
        <v>0</v>
      </c>
      <c r="AZ79" s="5">
        <f ca="1">IF(AZ$4="",0,SUMIFS(Finance!294:294,Finance!$4:$4,"&gt;="&amp;AZ$6,Finance!$4:$4,"&lt;="&amp;AZ$7))</f>
        <v>0</v>
      </c>
      <c r="BA79" s="5">
        <f ca="1">IF(BA$4="",0,SUMIFS(Finance!294:294,Finance!$4:$4,"&gt;="&amp;BA$6,Finance!$4:$4,"&lt;="&amp;BA$7))</f>
        <v>0</v>
      </c>
      <c r="BB79" s="5">
        <f ca="1">IF(BB$4="",0,SUMIFS(Finance!294:294,Finance!$4:$4,"&gt;="&amp;BB$6,Finance!$4:$4,"&lt;="&amp;BB$7))</f>
        <v>0</v>
      </c>
      <c r="BC79" s="5">
        <f ca="1">IF(BC$4="",0,SUMIFS(Finance!294:294,Finance!$4:$4,"&gt;="&amp;BC$6,Finance!$4:$4,"&lt;="&amp;BC$7))</f>
        <v>0</v>
      </c>
      <c r="BD79" s="5">
        <f ca="1">IF(BD$4="",0,SUMIFS(Finance!294:294,Finance!$4:$4,"&gt;="&amp;BD$6,Finance!$4:$4,"&lt;="&amp;BD$7))</f>
        <v>0</v>
      </c>
      <c r="BE79" s="5">
        <f ca="1">IF(BE$4="",0,SUMIFS(Finance!294:294,Finance!$4:$4,"&gt;="&amp;BE$6,Finance!$4:$4,"&lt;="&amp;BE$7))</f>
        <v>0</v>
      </c>
      <c r="BF79" s="5">
        <f ca="1">IF(BF$4="",0,SUMIFS(Finance!294:294,Finance!$4:$4,"&gt;="&amp;BF$6,Finance!$4:$4,"&lt;="&amp;BF$7))</f>
        <v>0</v>
      </c>
      <c r="BG79" s="5">
        <f ca="1">IF(BG$4="",0,SUMIFS(Finance!294:294,Finance!$4:$4,"&gt;="&amp;BG$6,Finance!$4:$4,"&lt;="&amp;BG$7))</f>
        <v>0</v>
      </c>
      <c r="BH79" s="5">
        <f ca="1">IF(BH$4="",0,SUMIFS(Finance!294:294,Finance!$4:$4,"&gt;="&amp;BH$6,Finance!$4:$4,"&lt;="&amp;BH$7))</f>
        <v>0</v>
      </c>
      <c r="BI79" s="5">
        <f ca="1">IF(BI$4="",0,SUMIFS(Finance!294:294,Finance!$4:$4,"&gt;="&amp;BI$6,Finance!$4:$4,"&lt;="&amp;BI$7))</f>
        <v>0</v>
      </c>
      <c r="BJ79" s="5">
        <f ca="1">IF(BJ$4="",0,SUMIFS(Finance!294:294,Finance!$4:$4,"&gt;="&amp;BJ$6,Finance!$4:$4,"&lt;="&amp;BJ$7))</f>
        <v>0</v>
      </c>
      <c r="BK79" s="5">
        <f ca="1">IF(BK$4="",0,SUMIFS(Finance!294:294,Finance!$4:$4,"&gt;="&amp;BK$6,Finance!$4:$4,"&lt;="&amp;BK$7))</f>
        <v>0</v>
      </c>
      <c r="BL79" s="5">
        <f ca="1">IF(BL$4="",0,SUMIFS(Finance!294:294,Finance!$4:$4,"&gt;="&amp;BL$6,Finance!$4:$4,"&lt;="&amp;BL$7))</f>
        <v>0</v>
      </c>
      <c r="BM79" s="5">
        <f ca="1">IF(BM$4="",0,SUMIFS(Finance!294:294,Finance!$4:$4,"&gt;="&amp;BM$6,Finance!$4:$4,"&lt;="&amp;BM$7))</f>
        <v>0</v>
      </c>
      <c r="BN79" s="5">
        <f ca="1">IF(BN$4="",0,SUMIFS(Finance!294:294,Finance!$4:$4,"&gt;="&amp;BN$6,Finance!$4:$4,"&lt;="&amp;BN$7))</f>
        <v>0</v>
      </c>
      <c r="BO79" s="5">
        <f ca="1">IF(BO$4="",0,SUMIFS(Finance!294:294,Finance!$4:$4,"&gt;="&amp;BO$6,Finance!$4:$4,"&lt;="&amp;BO$7))</f>
        <v>0</v>
      </c>
      <c r="BP79" s="5">
        <f ca="1">IF(BP$4="",0,SUMIFS(Finance!294:294,Finance!$4:$4,"&gt;="&amp;BP$6,Finance!$4:$4,"&lt;="&amp;BP$7))</f>
        <v>0</v>
      </c>
      <c r="BQ79" s="5">
        <f ca="1">IF(BQ$4="",0,SUMIFS(Finance!294:294,Finance!$4:$4,"&gt;="&amp;BQ$6,Finance!$4:$4,"&lt;="&amp;BQ$7))</f>
        <v>0</v>
      </c>
      <c r="BR79" s="5">
        <f ca="1">IF(BR$4="",0,SUMIFS(Finance!294:294,Finance!$4:$4,"&gt;="&amp;BR$6,Finance!$4:$4,"&lt;="&amp;BR$7))</f>
        <v>0</v>
      </c>
      <c r="BS79" s="5">
        <f ca="1">IF(BS$4="",0,SUMIFS(Finance!294:294,Finance!$4:$4,"&gt;="&amp;BS$6,Finance!$4:$4,"&lt;="&amp;BS$7))</f>
        <v>0</v>
      </c>
      <c r="BT79" s="5">
        <f ca="1">IF(BT$4="",0,SUMIFS(Finance!294:294,Finance!$4:$4,"&gt;="&amp;BT$6,Finance!$4:$4,"&lt;="&amp;BT$7))</f>
        <v>0</v>
      </c>
      <c r="BU79" s="5">
        <f ca="1">IF(BU$4="",0,SUMIFS(Finance!294:294,Finance!$4:$4,"&gt;="&amp;BU$6,Finance!$4:$4,"&lt;="&amp;BU$7))</f>
        <v>0</v>
      </c>
      <c r="BV79" s="5">
        <f ca="1">IF(BV$4="",0,SUMIFS(Finance!294:294,Finance!$4:$4,"&gt;="&amp;BV$6,Finance!$4:$4,"&lt;="&amp;BV$7))</f>
        <v>0</v>
      </c>
      <c r="BW79" s="5">
        <f ca="1">IF(BW$4="",0,SUMIFS(Finance!294:294,Finance!$4:$4,"&gt;="&amp;BW$6,Finance!$4:$4,"&lt;="&amp;BW$7))</f>
        <v>0</v>
      </c>
      <c r="BX79" s="5">
        <f ca="1">IF(BX$4="",0,SUMIFS(Finance!294:294,Finance!$4:$4,"&gt;="&amp;BX$6,Finance!$4:$4,"&lt;="&amp;BX$7))</f>
        <v>0</v>
      </c>
      <c r="BY79" s="5">
        <f ca="1">IF(BY$4="",0,SUMIFS(Finance!294:294,Finance!$4:$4,"&gt;="&amp;BY$6,Finance!$4:$4,"&lt;="&amp;BY$7))</f>
        <v>0</v>
      </c>
      <c r="BZ79" s="5">
        <f ca="1">IF(BZ$4="",0,SUMIFS(Finance!294:294,Finance!$4:$4,"&gt;="&amp;BZ$6,Finance!$4:$4,"&lt;="&amp;BZ$7))</f>
        <v>0</v>
      </c>
      <c r="CA79" s="5">
        <f ca="1">IF(CA$4="",0,SUMIFS(Finance!294:294,Finance!$4:$4,"&gt;="&amp;CA$6,Finance!$4:$4,"&lt;="&amp;CA$7))</f>
        <v>0</v>
      </c>
      <c r="CB79" s="5">
        <f ca="1">IF(CB$4="",0,SUMIFS(Finance!294:294,Finance!$4:$4,"&gt;="&amp;CB$6,Finance!$4:$4,"&lt;="&amp;CB$7))</f>
        <v>0</v>
      </c>
      <c r="CC79" s="5">
        <f ca="1">IF(CC$4="",0,SUMIFS(Finance!294:294,Finance!$4:$4,"&gt;="&amp;CC$6,Finance!$4:$4,"&lt;="&amp;CC$7))</f>
        <v>0</v>
      </c>
      <c r="CD79" s="5">
        <f ca="1">IF(CD$4="",0,SUMIFS(Finance!294:294,Finance!$4:$4,"&gt;="&amp;CD$6,Finance!$4:$4,"&lt;="&amp;CD$7))</f>
        <v>0</v>
      </c>
      <c r="CE79" s="5">
        <f ca="1">IF(CE$4="",0,SUMIFS(Finance!294:294,Finance!$4:$4,"&gt;="&amp;CE$6,Finance!$4:$4,"&lt;="&amp;CE$7))</f>
        <v>0</v>
      </c>
      <c r="CF79" s="5">
        <f ca="1">IF(CF$4="",0,SUMIFS(Finance!294:294,Finance!$4:$4,"&gt;="&amp;CF$6,Finance!$4:$4,"&lt;="&amp;CF$7))</f>
        <v>0</v>
      </c>
    </row>
    <row r="80" spans="2:84" x14ac:dyDescent="0.3">
      <c r="B80" s="13">
        <f>ROW()</f>
        <v>80</v>
      </c>
      <c r="H80" s="1" t="str">
        <f t="shared" si="17"/>
        <v>Поступления по финансовой деятельности</v>
      </c>
      <c r="I80" s="1" t="str">
        <f>Finance!I295</f>
        <v>Поступления овердрафта</v>
      </c>
      <c r="M80" s="53" t="s">
        <v>18</v>
      </c>
      <c r="U80" s="5">
        <f t="shared" ca="1" si="15"/>
        <v>16235813.445053732</v>
      </c>
      <c r="X80" s="5">
        <f ca="1">IF(X$4="",0,SUMIFS(Finance!295:295,Finance!$4:$4,"&gt;="&amp;X$6,Finance!$4:$4,"&lt;="&amp;X$7))</f>
        <v>10680000</v>
      </c>
      <c r="Y80" s="5">
        <f ca="1">IF(Y$4="",0,SUMIFS(Finance!295:295,Finance!$4:$4,"&gt;="&amp;Y$6,Finance!$4:$4,"&lt;="&amp;Y$7))</f>
        <v>5555813.445053732</v>
      </c>
      <c r="Z80" s="5">
        <f ca="1">IF(Z$4="",0,SUMIFS(Finance!295:295,Finance!$4:$4,"&gt;="&amp;Z$6,Finance!$4:$4,"&lt;="&amp;Z$7))</f>
        <v>0</v>
      </c>
      <c r="AA80" s="5">
        <f ca="1">IF(AA$4="",0,SUMIFS(Finance!295:295,Finance!$4:$4,"&gt;="&amp;AA$6,Finance!$4:$4,"&lt;="&amp;AA$7))</f>
        <v>0</v>
      </c>
      <c r="AB80" s="5">
        <f ca="1">IF(AB$4="",0,SUMIFS(Finance!295:295,Finance!$4:$4,"&gt;="&amp;AB$6,Finance!$4:$4,"&lt;="&amp;AB$7))</f>
        <v>0</v>
      </c>
      <c r="AC80" s="5">
        <f ca="1">IF(AC$4="",0,SUMIFS(Finance!295:295,Finance!$4:$4,"&gt;="&amp;AC$6,Finance!$4:$4,"&lt;="&amp;AC$7))</f>
        <v>0</v>
      </c>
      <c r="AD80" s="5">
        <f ca="1">IF(AD$4="",0,SUMIFS(Finance!295:295,Finance!$4:$4,"&gt;="&amp;AD$6,Finance!$4:$4,"&lt;="&amp;AD$7))</f>
        <v>0</v>
      </c>
      <c r="AE80" s="5">
        <f ca="1">IF(AE$4="",0,SUMIFS(Finance!295:295,Finance!$4:$4,"&gt;="&amp;AE$6,Finance!$4:$4,"&lt;="&amp;AE$7))</f>
        <v>0</v>
      </c>
      <c r="AF80" s="5">
        <f ca="1">IF(AF$4="",0,SUMIFS(Finance!295:295,Finance!$4:$4,"&gt;="&amp;AF$6,Finance!$4:$4,"&lt;="&amp;AF$7))</f>
        <v>0</v>
      </c>
      <c r="AG80" s="5">
        <f ca="1">IF(AG$4="",0,SUMIFS(Finance!295:295,Finance!$4:$4,"&gt;="&amp;AG$6,Finance!$4:$4,"&lt;="&amp;AG$7))</f>
        <v>0</v>
      </c>
      <c r="AH80" s="5">
        <f ca="1">IF(AH$4="",0,SUMIFS(Finance!295:295,Finance!$4:$4,"&gt;="&amp;AH$6,Finance!$4:$4,"&lt;="&amp;AH$7))</f>
        <v>0</v>
      </c>
      <c r="AI80" s="5">
        <f ca="1">IF(AI$4="",0,SUMIFS(Finance!295:295,Finance!$4:$4,"&gt;="&amp;AI$6,Finance!$4:$4,"&lt;="&amp;AI$7))</f>
        <v>0</v>
      </c>
      <c r="AJ80" s="5">
        <f ca="1">IF(AJ$4="",0,SUMIFS(Finance!295:295,Finance!$4:$4,"&gt;="&amp;AJ$6,Finance!$4:$4,"&lt;="&amp;AJ$7))</f>
        <v>0</v>
      </c>
      <c r="AK80" s="5">
        <f ca="1">IF(AK$4="",0,SUMIFS(Finance!295:295,Finance!$4:$4,"&gt;="&amp;AK$6,Finance!$4:$4,"&lt;="&amp;AK$7))</f>
        <v>0</v>
      </c>
      <c r="AL80" s="5">
        <f ca="1">IF(AL$4="",0,SUMIFS(Finance!295:295,Finance!$4:$4,"&gt;="&amp;AL$6,Finance!$4:$4,"&lt;="&amp;AL$7))</f>
        <v>0</v>
      </c>
      <c r="AM80" s="5">
        <f ca="1">IF(AM$4="",0,SUMIFS(Finance!295:295,Finance!$4:$4,"&gt;="&amp;AM$6,Finance!$4:$4,"&lt;="&amp;AM$7))</f>
        <v>0</v>
      </c>
      <c r="AN80" s="5">
        <f ca="1">IF(AN$4="",0,SUMIFS(Finance!295:295,Finance!$4:$4,"&gt;="&amp;AN$6,Finance!$4:$4,"&lt;="&amp;AN$7))</f>
        <v>0</v>
      </c>
      <c r="AO80" s="5">
        <f ca="1">IF(AO$4="",0,SUMIFS(Finance!295:295,Finance!$4:$4,"&gt;="&amp;AO$6,Finance!$4:$4,"&lt;="&amp;AO$7))</f>
        <v>0</v>
      </c>
      <c r="AP80" s="5">
        <f ca="1">IF(AP$4="",0,SUMIFS(Finance!295:295,Finance!$4:$4,"&gt;="&amp;AP$6,Finance!$4:$4,"&lt;="&amp;AP$7))</f>
        <v>0</v>
      </c>
      <c r="AQ80" s="5">
        <f ca="1">IF(AQ$4="",0,SUMIFS(Finance!295:295,Finance!$4:$4,"&gt;="&amp;AQ$6,Finance!$4:$4,"&lt;="&amp;AQ$7))</f>
        <v>0</v>
      </c>
      <c r="AR80" s="5">
        <f ca="1">IF(AR$4="",0,SUMIFS(Finance!295:295,Finance!$4:$4,"&gt;="&amp;AR$6,Finance!$4:$4,"&lt;="&amp;AR$7))</f>
        <v>0</v>
      </c>
      <c r="AS80" s="5">
        <f ca="1">IF(AS$4="",0,SUMIFS(Finance!295:295,Finance!$4:$4,"&gt;="&amp;AS$6,Finance!$4:$4,"&lt;="&amp;AS$7))</f>
        <v>0</v>
      </c>
      <c r="AT80" s="5">
        <f ca="1">IF(AT$4="",0,SUMIFS(Finance!295:295,Finance!$4:$4,"&gt;="&amp;AT$6,Finance!$4:$4,"&lt;="&amp;AT$7))</f>
        <v>0</v>
      </c>
      <c r="AU80" s="5">
        <f ca="1">IF(AU$4="",0,SUMIFS(Finance!295:295,Finance!$4:$4,"&gt;="&amp;AU$6,Finance!$4:$4,"&lt;="&amp;AU$7))</f>
        <v>0</v>
      </c>
      <c r="AV80" s="5">
        <f ca="1">IF(AV$4="",0,SUMIFS(Finance!295:295,Finance!$4:$4,"&gt;="&amp;AV$6,Finance!$4:$4,"&lt;="&amp;AV$7))</f>
        <v>0</v>
      </c>
      <c r="AW80" s="5">
        <f ca="1">IF(AW$4="",0,SUMIFS(Finance!295:295,Finance!$4:$4,"&gt;="&amp;AW$6,Finance!$4:$4,"&lt;="&amp;AW$7))</f>
        <v>0</v>
      </c>
      <c r="AX80" s="5">
        <f ca="1">IF(AX$4="",0,SUMIFS(Finance!295:295,Finance!$4:$4,"&gt;="&amp;AX$6,Finance!$4:$4,"&lt;="&amp;AX$7))</f>
        <v>0</v>
      </c>
      <c r="AY80" s="5">
        <f ca="1">IF(AY$4="",0,SUMIFS(Finance!295:295,Finance!$4:$4,"&gt;="&amp;AY$6,Finance!$4:$4,"&lt;="&amp;AY$7))</f>
        <v>0</v>
      </c>
      <c r="AZ80" s="5">
        <f ca="1">IF(AZ$4="",0,SUMIFS(Finance!295:295,Finance!$4:$4,"&gt;="&amp;AZ$6,Finance!$4:$4,"&lt;="&amp;AZ$7))</f>
        <v>0</v>
      </c>
      <c r="BA80" s="5">
        <f ca="1">IF(BA$4="",0,SUMIFS(Finance!295:295,Finance!$4:$4,"&gt;="&amp;BA$6,Finance!$4:$4,"&lt;="&amp;BA$7))</f>
        <v>0</v>
      </c>
      <c r="BB80" s="5">
        <f ca="1">IF(BB$4="",0,SUMIFS(Finance!295:295,Finance!$4:$4,"&gt;="&amp;BB$6,Finance!$4:$4,"&lt;="&amp;BB$7))</f>
        <v>0</v>
      </c>
      <c r="BC80" s="5">
        <f ca="1">IF(BC$4="",0,SUMIFS(Finance!295:295,Finance!$4:$4,"&gt;="&amp;BC$6,Finance!$4:$4,"&lt;="&amp;BC$7))</f>
        <v>0</v>
      </c>
      <c r="BD80" s="5">
        <f ca="1">IF(BD$4="",0,SUMIFS(Finance!295:295,Finance!$4:$4,"&gt;="&amp;BD$6,Finance!$4:$4,"&lt;="&amp;BD$7))</f>
        <v>0</v>
      </c>
      <c r="BE80" s="5">
        <f ca="1">IF(BE$4="",0,SUMIFS(Finance!295:295,Finance!$4:$4,"&gt;="&amp;BE$6,Finance!$4:$4,"&lt;="&amp;BE$7))</f>
        <v>0</v>
      </c>
      <c r="BF80" s="5">
        <f ca="1">IF(BF$4="",0,SUMIFS(Finance!295:295,Finance!$4:$4,"&gt;="&amp;BF$6,Finance!$4:$4,"&lt;="&amp;BF$7))</f>
        <v>0</v>
      </c>
      <c r="BG80" s="5">
        <f ca="1">IF(BG$4="",0,SUMIFS(Finance!295:295,Finance!$4:$4,"&gt;="&amp;BG$6,Finance!$4:$4,"&lt;="&amp;BG$7))</f>
        <v>0</v>
      </c>
      <c r="BH80" s="5">
        <f ca="1">IF(BH$4="",0,SUMIFS(Finance!295:295,Finance!$4:$4,"&gt;="&amp;BH$6,Finance!$4:$4,"&lt;="&amp;BH$7))</f>
        <v>0</v>
      </c>
      <c r="BI80" s="5">
        <f ca="1">IF(BI$4="",0,SUMIFS(Finance!295:295,Finance!$4:$4,"&gt;="&amp;BI$6,Finance!$4:$4,"&lt;="&amp;BI$7))</f>
        <v>0</v>
      </c>
      <c r="BJ80" s="5">
        <f ca="1">IF(BJ$4="",0,SUMIFS(Finance!295:295,Finance!$4:$4,"&gt;="&amp;BJ$6,Finance!$4:$4,"&lt;="&amp;BJ$7))</f>
        <v>0</v>
      </c>
      <c r="BK80" s="5">
        <f ca="1">IF(BK$4="",0,SUMIFS(Finance!295:295,Finance!$4:$4,"&gt;="&amp;BK$6,Finance!$4:$4,"&lt;="&amp;BK$7))</f>
        <v>0</v>
      </c>
      <c r="BL80" s="5">
        <f ca="1">IF(BL$4="",0,SUMIFS(Finance!295:295,Finance!$4:$4,"&gt;="&amp;BL$6,Finance!$4:$4,"&lt;="&amp;BL$7))</f>
        <v>0</v>
      </c>
      <c r="BM80" s="5">
        <f ca="1">IF(BM$4="",0,SUMIFS(Finance!295:295,Finance!$4:$4,"&gt;="&amp;BM$6,Finance!$4:$4,"&lt;="&amp;BM$7))</f>
        <v>0</v>
      </c>
      <c r="BN80" s="5">
        <f ca="1">IF(BN$4="",0,SUMIFS(Finance!295:295,Finance!$4:$4,"&gt;="&amp;BN$6,Finance!$4:$4,"&lt;="&amp;BN$7))</f>
        <v>0</v>
      </c>
      <c r="BO80" s="5">
        <f ca="1">IF(BO$4="",0,SUMIFS(Finance!295:295,Finance!$4:$4,"&gt;="&amp;BO$6,Finance!$4:$4,"&lt;="&amp;BO$7))</f>
        <v>0</v>
      </c>
      <c r="BP80" s="5">
        <f ca="1">IF(BP$4="",0,SUMIFS(Finance!295:295,Finance!$4:$4,"&gt;="&amp;BP$6,Finance!$4:$4,"&lt;="&amp;BP$7))</f>
        <v>0</v>
      </c>
      <c r="BQ80" s="5">
        <f ca="1">IF(BQ$4="",0,SUMIFS(Finance!295:295,Finance!$4:$4,"&gt;="&amp;BQ$6,Finance!$4:$4,"&lt;="&amp;BQ$7))</f>
        <v>0</v>
      </c>
      <c r="BR80" s="5">
        <f ca="1">IF(BR$4="",0,SUMIFS(Finance!295:295,Finance!$4:$4,"&gt;="&amp;BR$6,Finance!$4:$4,"&lt;="&amp;BR$7))</f>
        <v>0</v>
      </c>
      <c r="BS80" s="5">
        <f ca="1">IF(BS$4="",0,SUMIFS(Finance!295:295,Finance!$4:$4,"&gt;="&amp;BS$6,Finance!$4:$4,"&lt;="&amp;BS$7))</f>
        <v>0</v>
      </c>
      <c r="BT80" s="5">
        <f ca="1">IF(BT$4="",0,SUMIFS(Finance!295:295,Finance!$4:$4,"&gt;="&amp;BT$6,Finance!$4:$4,"&lt;="&amp;BT$7))</f>
        <v>0</v>
      </c>
      <c r="BU80" s="5">
        <f ca="1">IF(BU$4="",0,SUMIFS(Finance!295:295,Finance!$4:$4,"&gt;="&amp;BU$6,Finance!$4:$4,"&lt;="&amp;BU$7))</f>
        <v>0</v>
      </c>
      <c r="BV80" s="5">
        <f ca="1">IF(BV$4="",0,SUMIFS(Finance!295:295,Finance!$4:$4,"&gt;="&amp;BV$6,Finance!$4:$4,"&lt;="&amp;BV$7))</f>
        <v>0</v>
      </c>
      <c r="BW80" s="5">
        <f ca="1">IF(BW$4="",0,SUMIFS(Finance!295:295,Finance!$4:$4,"&gt;="&amp;BW$6,Finance!$4:$4,"&lt;="&amp;BW$7))</f>
        <v>0</v>
      </c>
      <c r="BX80" s="5">
        <f ca="1">IF(BX$4="",0,SUMIFS(Finance!295:295,Finance!$4:$4,"&gt;="&amp;BX$6,Finance!$4:$4,"&lt;="&amp;BX$7))</f>
        <v>0</v>
      </c>
      <c r="BY80" s="5">
        <f ca="1">IF(BY$4="",0,SUMIFS(Finance!295:295,Finance!$4:$4,"&gt;="&amp;BY$6,Finance!$4:$4,"&lt;="&amp;BY$7))</f>
        <v>0</v>
      </c>
      <c r="BZ80" s="5">
        <f ca="1">IF(BZ$4="",0,SUMIFS(Finance!295:295,Finance!$4:$4,"&gt;="&amp;BZ$6,Finance!$4:$4,"&lt;="&amp;BZ$7))</f>
        <v>0</v>
      </c>
      <c r="CA80" s="5">
        <f ca="1">IF(CA$4="",0,SUMIFS(Finance!295:295,Finance!$4:$4,"&gt;="&amp;CA$6,Finance!$4:$4,"&lt;="&amp;CA$7))</f>
        <v>0</v>
      </c>
      <c r="CB80" s="5">
        <f ca="1">IF(CB$4="",0,SUMIFS(Finance!295:295,Finance!$4:$4,"&gt;="&amp;CB$6,Finance!$4:$4,"&lt;="&amp;CB$7))</f>
        <v>0</v>
      </c>
      <c r="CC80" s="5">
        <f ca="1">IF(CC$4="",0,SUMIFS(Finance!295:295,Finance!$4:$4,"&gt;="&amp;CC$6,Finance!$4:$4,"&lt;="&amp;CC$7))</f>
        <v>0</v>
      </c>
      <c r="CD80" s="5">
        <f ca="1">IF(CD$4="",0,SUMIFS(Finance!295:295,Finance!$4:$4,"&gt;="&amp;CD$6,Finance!$4:$4,"&lt;="&amp;CD$7))</f>
        <v>0</v>
      </c>
      <c r="CE80" s="5">
        <f ca="1">IF(CE$4="",0,SUMIFS(Finance!295:295,Finance!$4:$4,"&gt;="&amp;CE$6,Finance!$4:$4,"&lt;="&amp;CE$7))</f>
        <v>0</v>
      </c>
      <c r="CF80" s="5">
        <f ca="1">IF(CF$4="",0,SUMIFS(Finance!295:295,Finance!$4:$4,"&gt;="&amp;CF$6,Finance!$4:$4,"&lt;="&amp;CF$7))</f>
        <v>0</v>
      </c>
    </row>
    <row r="81" spans="2:84" x14ac:dyDescent="0.3">
      <c r="B81" s="13">
        <f>ROW()</f>
        <v>81</v>
      </c>
      <c r="H81" s="1" t="str">
        <f t="shared" si="17"/>
        <v>Поступления по финансовой деятельности</v>
      </c>
      <c r="I81" s="1" t="str">
        <f>Finance!I299</f>
        <v>Возвраты депозитов овернайт</v>
      </c>
      <c r="M81" s="53" t="s">
        <v>18</v>
      </c>
      <c r="U81" s="5">
        <f t="shared" ca="1" si="15"/>
        <v>257870000</v>
      </c>
      <c r="X81" s="5">
        <f ca="1">IF(X$4="",0,SUMIFS(Finance!299:299,Finance!$4:$4,"&gt;="&amp;X$6,Finance!$4:$4,"&lt;="&amp;X$7))</f>
        <v>257870000</v>
      </c>
      <c r="Y81" s="5">
        <f ca="1">IF(Y$4="",0,SUMIFS(Finance!299:299,Finance!$4:$4,"&gt;="&amp;Y$6,Finance!$4:$4,"&lt;="&amp;Y$7))</f>
        <v>4.6566128730773926E-10</v>
      </c>
      <c r="Z81" s="5">
        <f ca="1">IF(Z$4="",0,SUMIFS(Finance!299:299,Finance!$4:$4,"&gt;="&amp;Z$6,Finance!$4:$4,"&lt;="&amp;Z$7))</f>
        <v>0</v>
      </c>
      <c r="AA81" s="5">
        <f ca="1">IF(AA$4="",0,SUMIFS(Finance!299:299,Finance!$4:$4,"&gt;="&amp;AA$6,Finance!$4:$4,"&lt;="&amp;AA$7))</f>
        <v>0</v>
      </c>
      <c r="AB81" s="5">
        <f ca="1">IF(AB$4="",0,SUMIFS(Finance!299:299,Finance!$4:$4,"&gt;="&amp;AB$6,Finance!$4:$4,"&lt;="&amp;AB$7))</f>
        <v>0</v>
      </c>
      <c r="AC81" s="5">
        <f ca="1">IF(AC$4="",0,SUMIFS(Finance!299:299,Finance!$4:$4,"&gt;="&amp;AC$6,Finance!$4:$4,"&lt;="&amp;AC$7))</f>
        <v>0</v>
      </c>
      <c r="AD81" s="5">
        <f ca="1">IF(AD$4="",0,SUMIFS(Finance!299:299,Finance!$4:$4,"&gt;="&amp;AD$6,Finance!$4:$4,"&lt;="&amp;AD$7))</f>
        <v>0</v>
      </c>
      <c r="AE81" s="5">
        <f ca="1">IF(AE$4="",0,SUMIFS(Finance!299:299,Finance!$4:$4,"&gt;="&amp;AE$6,Finance!$4:$4,"&lt;="&amp;AE$7))</f>
        <v>0</v>
      </c>
      <c r="AF81" s="5">
        <f ca="1">IF(AF$4="",0,SUMIFS(Finance!299:299,Finance!$4:$4,"&gt;="&amp;AF$6,Finance!$4:$4,"&lt;="&amp;AF$7))</f>
        <v>0</v>
      </c>
      <c r="AG81" s="5">
        <f ca="1">IF(AG$4="",0,SUMIFS(Finance!299:299,Finance!$4:$4,"&gt;="&amp;AG$6,Finance!$4:$4,"&lt;="&amp;AG$7))</f>
        <v>0</v>
      </c>
      <c r="AH81" s="5">
        <f ca="1">IF(AH$4="",0,SUMIFS(Finance!299:299,Finance!$4:$4,"&gt;="&amp;AH$6,Finance!$4:$4,"&lt;="&amp;AH$7))</f>
        <v>0</v>
      </c>
      <c r="AI81" s="5">
        <f ca="1">IF(AI$4="",0,SUMIFS(Finance!299:299,Finance!$4:$4,"&gt;="&amp;AI$6,Finance!$4:$4,"&lt;="&amp;AI$7))</f>
        <v>0</v>
      </c>
      <c r="AJ81" s="5">
        <f ca="1">IF(AJ$4="",0,SUMIFS(Finance!299:299,Finance!$4:$4,"&gt;="&amp;AJ$6,Finance!$4:$4,"&lt;="&amp;AJ$7))</f>
        <v>0</v>
      </c>
      <c r="AK81" s="5">
        <f ca="1">IF(AK$4="",0,SUMIFS(Finance!299:299,Finance!$4:$4,"&gt;="&amp;AK$6,Finance!$4:$4,"&lt;="&amp;AK$7))</f>
        <v>0</v>
      </c>
      <c r="AL81" s="5">
        <f ca="1">IF(AL$4="",0,SUMIFS(Finance!299:299,Finance!$4:$4,"&gt;="&amp;AL$6,Finance!$4:$4,"&lt;="&amp;AL$7))</f>
        <v>0</v>
      </c>
      <c r="AM81" s="5">
        <f ca="1">IF(AM$4="",0,SUMIFS(Finance!299:299,Finance!$4:$4,"&gt;="&amp;AM$6,Finance!$4:$4,"&lt;="&amp;AM$7))</f>
        <v>0</v>
      </c>
      <c r="AN81" s="5">
        <f ca="1">IF(AN$4="",0,SUMIFS(Finance!299:299,Finance!$4:$4,"&gt;="&amp;AN$6,Finance!$4:$4,"&lt;="&amp;AN$7))</f>
        <v>0</v>
      </c>
      <c r="AO81" s="5">
        <f ca="1">IF(AO$4="",0,SUMIFS(Finance!299:299,Finance!$4:$4,"&gt;="&amp;AO$6,Finance!$4:$4,"&lt;="&amp;AO$7))</f>
        <v>0</v>
      </c>
      <c r="AP81" s="5">
        <f ca="1">IF(AP$4="",0,SUMIFS(Finance!299:299,Finance!$4:$4,"&gt;="&amp;AP$6,Finance!$4:$4,"&lt;="&amp;AP$7))</f>
        <v>0</v>
      </c>
      <c r="AQ81" s="5">
        <f ca="1">IF(AQ$4="",0,SUMIFS(Finance!299:299,Finance!$4:$4,"&gt;="&amp;AQ$6,Finance!$4:$4,"&lt;="&amp;AQ$7))</f>
        <v>0</v>
      </c>
      <c r="AR81" s="5">
        <f ca="1">IF(AR$4="",0,SUMIFS(Finance!299:299,Finance!$4:$4,"&gt;="&amp;AR$6,Finance!$4:$4,"&lt;="&amp;AR$7))</f>
        <v>0</v>
      </c>
      <c r="AS81" s="5">
        <f ca="1">IF(AS$4="",0,SUMIFS(Finance!299:299,Finance!$4:$4,"&gt;="&amp;AS$6,Finance!$4:$4,"&lt;="&amp;AS$7))</f>
        <v>0</v>
      </c>
      <c r="AT81" s="5">
        <f ca="1">IF(AT$4="",0,SUMIFS(Finance!299:299,Finance!$4:$4,"&gt;="&amp;AT$6,Finance!$4:$4,"&lt;="&amp;AT$7))</f>
        <v>0</v>
      </c>
      <c r="AU81" s="5">
        <f ca="1">IF(AU$4="",0,SUMIFS(Finance!299:299,Finance!$4:$4,"&gt;="&amp;AU$6,Finance!$4:$4,"&lt;="&amp;AU$7))</f>
        <v>0</v>
      </c>
      <c r="AV81" s="5">
        <f ca="1">IF(AV$4="",0,SUMIFS(Finance!299:299,Finance!$4:$4,"&gt;="&amp;AV$6,Finance!$4:$4,"&lt;="&amp;AV$7))</f>
        <v>0</v>
      </c>
      <c r="AW81" s="5">
        <f ca="1">IF(AW$4="",0,SUMIFS(Finance!299:299,Finance!$4:$4,"&gt;="&amp;AW$6,Finance!$4:$4,"&lt;="&amp;AW$7))</f>
        <v>0</v>
      </c>
      <c r="AX81" s="5">
        <f ca="1">IF(AX$4="",0,SUMIFS(Finance!299:299,Finance!$4:$4,"&gt;="&amp;AX$6,Finance!$4:$4,"&lt;="&amp;AX$7))</f>
        <v>0</v>
      </c>
      <c r="AY81" s="5">
        <f ca="1">IF(AY$4="",0,SUMIFS(Finance!299:299,Finance!$4:$4,"&gt;="&amp;AY$6,Finance!$4:$4,"&lt;="&amp;AY$7))</f>
        <v>0</v>
      </c>
      <c r="AZ81" s="5">
        <f ca="1">IF(AZ$4="",0,SUMIFS(Finance!299:299,Finance!$4:$4,"&gt;="&amp;AZ$6,Finance!$4:$4,"&lt;="&amp;AZ$7))</f>
        <v>0</v>
      </c>
      <c r="BA81" s="5">
        <f ca="1">IF(BA$4="",0,SUMIFS(Finance!299:299,Finance!$4:$4,"&gt;="&amp;BA$6,Finance!$4:$4,"&lt;="&amp;BA$7))</f>
        <v>0</v>
      </c>
      <c r="BB81" s="5">
        <f ca="1">IF(BB$4="",0,SUMIFS(Finance!299:299,Finance!$4:$4,"&gt;="&amp;BB$6,Finance!$4:$4,"&lt;="&amp;BB$7))</f>
        <v>0</v>
      </c>
      <c r="BC81" s="5">
        <f ca="1">IF(BC$4="",0,SUMIFS(Finance!299:299,Finance!$4:$4,"&gt;="&amp;BC$6,Finance!$4:$4,"&lt;="&amp;BC$7))</f>
        <v>0</v>
      </c>
      <c r="BD81" s="5">
        <f ca="1">IF(BD$4="",0,SUMIFS(Finance!299:299,Finance!$4:$4,"&gt;="&amp;BD$6,Finance!$4:$4,"&lt;="&amp;BD$7))</f>
        <v>0</v>
      </c>
      <c r="BE81" s="5">
        <f ca="1">IF(BE$4="",0,SUMIFS(Finance!299:299,Finance!$4:$4,"&gt;="&amp;BE$6,Finance!$4:$4,"&lt;="&amp;BE$7))</f>
        <v>0</v>
      </c>
      <c r="BF81" s="5">
        <f ca="1">IF(BF$4="",0,SUMIFS(Finance!299:299,Finance!$4:$4,"&gt;="&amp;BF$6,Finance!$4:$4,"&lt;="&amp;BF$7))</f>
        <v>0</v>
      </c>
      <c r="BG81" s="5">
        <f ca="1">IF(BG$4="",0,SUMIFS(Finance!299:299,Finance!$4:$4,"&gt;="&amp;BG$6,Finance!$4:$4,"&lt;="&amp;BG$7))</f>
        <v>0</v>
      </c>
      <c r="BH81" s="5">
        <f ca="1">IF(BH$4="",0,SUMIFS(Finance!299:299,Finance!$4:$4,"&gt;="&amp;BH$6,Finance!$4:$4,"&lt;="&amp;BH$7))</f>
        <v>0</v>
      </c>
      <c r="BI81" s="5">
        <f ca="1">IF(BI$4="",0,SUMIFS(Finance!299:299,Finance!$4:$4,"&gt;="&amp;BI$6,Finance!$4:$4,"&lt;="&amp;BI$7))</f>
        <v>0</v>
      </c>
      <c r="BJ81" s="5">
        <f ca="1">IF(BJ$4="",0,SUMIFS(Finance!299:299,Finance!$4:$4,"&gt;="&amp;BJ$6,Finance!$4:$4,"&lt;="&amp;BJ$7))</f>
        <v>0</v>
      </c>
      <c r="BK81" s="5">
        <f ca="1">IF(BK$4="",0,SUMIFS(Finance!299:299,Finance!$4:$4,"&gt;="&amp;BK$6,Finance!$4:$4,"&lt;="&amp;BK$7))</f>
        <v>0</v>
      </c>
      <c r="BL81" s="5">
        <f ca="1">IF(BL$4="",0,SUMIFS(Finance!299:299,Finance!$4:$4,"&gt;="&amp;BL$6,Finance!$4:$4,"&lt;="&amp;BL$7))</f>
        <v>0</v>
      </c>
      <c r="BM81" s="5">
        <f ca="1">IF(BM$4="",0,SUMIFS(Finance!299:299,Finance!$4:$4,"&gt;="&amp;BM$6,Finance!$4:$4,"&lt;="&amp;BM$7))</f>
        <v>0</v>
      </c>
      <c r="BN81" s="5">
        <f ca="1">IF(BN$4="",0,SUMIFS(Finance!299:299,Finance!$4:$4,"&gt;="&amp;BN$6,Finance!$4:$4,"&lt;="&amp;BN$7))</f>
        <v>0</v>
      </c>
      <c r="BO81" s="5">
        <f ca="1">IF(BO$4="",0,SUMIFS(Finance!299:299,Finance!$4:$4,"&gt;="&amp;BO$6,Finance!$4:$4,"&lt;="&amp;BO$7))</f>
        <v>0</v>
      </c>
      <c r="BP81" s="5">
        <f ca="1">IF(BP$4="",0,SUMIFS(Finance!299:299,Finance!$4:$4,"&gt;="&amp;BP$6,Finance!$4:$4,"&lt;="&amp;BP$7))</f>
        <v>0</v>
      </c>
      <c r="BQ81" s="5">
        <f ca="1">IF(BQ$4="",0,SUMIFS(Finance!299:299,Finance!$4:$4,"&gt;="&amp;BQ$6,Finance!$4:$4,"&lt;="&amp;BQ$7))</f>
        <v>0</v>
      </c>
      <c r="BR81" s="5">
        <f ca="1">IF(BR$4="",0,SUMIFS(Finance!299:299,Finance!$4:$4,"&gt;="&amp;BR$6,Finance!$4:$4,"&lt;="&amp;BR$7))</f>
        <v>0</v>
      </c>
      <c r="BS81" s="5">
        <f ca="1">IF(BS$4="",0,SUMIFS(Finance!299:299,Finance!$4:$4,"&gt;="&amp;BS$6,Finance!$4:$4,"&lt;="&amp;BS$7))</f>
        <v>0</v>
      </c>
      <c r="BT81" s="5">
        <f ca="1">IF(BT$4="",0,SUMIFS(Finance!299:299,Finance!$4:$4,"&gt;="&amp;BT$6,Finance!$4:$4,"&lt;="&amp;BT$7))</f>
        <v>0</v>
      </c>
      <c r="BU81" s="5">
        <f ca="1">IF(BU$4="",0,SUMIFS(Finance!299:299,Finance!$4:$4,"&gt;="&amp;BU$6,Finance!$4:$4,"&lt;="&amp;BU$7))</f>
        <v>0</v>
      </c>
      <c r="BV81" s="5">
        <f ca="1">IF(BV$4="",0,SUMIFS(Finance!299:299,Finance!$4:$4,"&gt;="&amp;BV$6,Finance!$4:$4,"&lt;="&amp;BV$7))</f>
        <v>0</v>
      </c>
      <c r="BW81" s="5">
        <f ca="1">IF(BW$4="",0,SUMIFS(Finance!299:299,Finance!$4:$4,"&gt;="&amp;BW$6,Finance!$4:$4,"&lt;="&amp;BW$7))</f>
        <v>0</v>
      </c>
      <c r="BX81" s="5">
        <f ca="1">IF(BX$4="",0,SUMIFS(Finance!299:299,Finance!$4:$4,"&gt;="&amp;BX$6,Finance!$4:$4,"&lt;="&amp;BX$7))</f>
        <v>0</v>
      </c>
      <c r="BY81" s="5">
        <f ca="1">IF(BY$4="",0,SUMIFS(Finance!299:299,Finance!$4:$4,"&gt;="&amp;BY$6,Finance!$4:$4,"&lt;="&amp;BY$7))</f>
        <v>0</v>
      </c>
      <c r="BZ81" s="5">
        <f ca="1">IF(BZ$4="",0,SUMIFS(Finance!299:299,Finance!$4:$4,"&gt;="&amp;BZ$6,Finance!$4:$4,"&lt;="&amp;BZ$7))</f>
        <v>0</v>
      </c>
      <c r="CA81" s="5">
        <f ca="1">IF(CA$4="",0,SUMIFS(Finance!299:299,Finance!$4:$4,"&gt;="&amp;CA$6,Finance!$4:$4,"&lt;="&amp;CA$7))</f>
        <v>0</v>
      </c>
      <c r="CB81" s="5">
        <f ca="1">IF(CB$4="",0,SUMIFS(Finance!299:299,Finance!$4:$4,"&gt;="&amp;CB$6,Finance!$4:$4,"&lt;="&amp;CB$7))</f>
        <v>0</v>
      </c>
      <c r="CC81" s="5">
        <f ca="1">IF(CC$4="",0,SUMIFS(Finance!299:299,Finance!$4:$4,"&gt;="&amp;CC$6,Finance!$4:$4,"&lt;="&amp;CC$7))</f>
        <v>0</v>
      </c>
      <c r="CD81" s="5">
        <f ca="1">IF(CD$4="",0,SUMIFS(Finance!299:299,Finance!$4:$4,"&gt;="&amp;CD$6,Finance!$4:$4,"&lt;="&amp;CD$7))</f>
        <v>0</v>
      </c>
      <c r="CE81" s="5">
        <f ca="1">IF(CE$4="",0,SUMIFS(Finance!299:299,Finance!$4:$4,"&gt;="&amp;CE$6,Finance!$4:$4,"&lt;="&amp;CE$7))</f>
        <v>0</v>
      </c>
      <c r="CF81" s="5">
        <f ca="1">IF(CF$4="",0,SUMIFS(Finance!299:299,Finance!$4:$4,"&gt;="&amp;CF$6,Finance!$4:$4,"&lt;="&amp;CF$7))</f>
        <v>0</v>
      </c>
    </row>
    <row r="82" spans="2:84" s="26" customFormat="1" ht="12" x14ac:dyDescent="0.25">
      <c r="B82" s="13"/>
      <c r="M82" s="55"/>
      <c r="N82" s="44" t="s">
        <v>21</v>
      </c>
      <c r="O82" s="45"/>
      <c r="P82" s="46"/>
      <c r="Q82" s="89"/>
      <c r="U82" s="41"/>
      <c r="V82" s="42"/>
      <c r="W82" s="43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</row>
    <row r="84" spans="2:84" x14ac:dyDescent="0.3">
      <c r="B84" s="13">
        <f>ROW()</f>
        <v>84</v>
      </c>
      <c r="H84" s="1" t="s">
        <v>420</v>
      </c>
      <c r="M84" s="53" t="s">
        <v>18</v>
      </c>
      <c r="P84" s="72" t="str">
        <f>Lists!$AI$10</f>
        <v>CF(-)</v>
      </c>
      <c r="U84" s="5">
        <f t="shared" ref="U84:U91" ca="1" si="18">SUM(INDIRECT(ADDRESS($B84,$X$2)&amp;":"&amp;ADDRESS($B84,$X$2-1+$P$8)))</f>
        <v>488700174.78044099</v>
      </c>
      <c r="X84" s="5">
        <f ca="1">IF(X$4="",0,SUM(X85:X92))</f>
        <v>257870000</v>
      </c>
      <c r="Y84" s="5">
        <f t="shared" ref="Y84:CF84" ca="1" si="19">IF(Y$4="",0,SUM(Y85:Y92))</f>
        <v>12537721.847997554</v>
      </c>
      <c r="Z84" s="5">
        <f t="shared" ca="1" si="19"/>
        <v>55241627.532926798</v>
      </c>
      <c r="AA84" s="5">
        <f t="shared" ca="1" si="19"/>
        <v>79571791.804233223</v>
      </c>
      <c r="AB84" s="5">
        <f t="shared" ca="1" si="19"/>
        <v>83479033.595283449</v>
      </c>
      <c r="AC84" s="5">
        <f t="shared" ca="1" si="19"/>
        <v>0</v>
      </c>
      <c r="AD84" s="5">
        <f t="shared" ca="1" si="19"/>
        <v>0</v>
      </c>
      <c r="AE84" s="5">
        <f t="shared" ca="1" si="19"/>
        <v>0</v>
      </c>
      <c r="AF84" s="5">
        <f t="shared" ca="1" si="19"/>
        <v>0</v>
      </c>
      <c r="AG84" s="5">
        <f t="shared" ca="1" si="19"/>
        <v>0</v>
      </c>
      <c r="AH84" s="5">
        <f t="shared" ca="1" si="19"/>
        <v>0</v>
      </c>
      <c r="AI84" s="5">
        <f t="shared" ca="1" si="19"/>
        <v>0</v>
      </c>
      <c r="AJ84" s="5">
        <f t="shared" ca="1" si="19"/>
        <v>0</v>
      </c>
      <c r="AK84" s="5">
        <f t="shared" ca="1" si="19"/>
        <v>0</v>
      </c>
      <c r="AL84" s="5">
        <f t="shared" ca="1" si="19"/>
        <v>0</v>
      </c>
      <c r="AM84" s="5">
        <f t="shared" ca="1" si="19"/>
        <v>0</v>
      </c>
      <c r="AN84" s="5">
        <f t="shared" ca="1" si="19"/>
        <v>0</v>
      </c>
      <c r="AO84" s="5">
        <f t="shared" ca="1" si="19"/>
        <v>0</v>
      </c>
      <c r="AP84" s="5">
        <f t="shared" ca="1" si="19"/>
        <v>0</v>
      </c>
      <c r="AQ84" s="5">
        <f t="shared" ca="1" si="19"/>
        <v>0</v>
      </c>
      <c r="AR84" s="5">
        <f t="shared" ca="1" si="19"/>
        <v>0</v>
      </c>
      <c r="AS84" s="5">
        <f t="shared" ca="1" si="19"/>
        <v>0</v>
      </c>
      <c r="AT84" s="5">
        <f t="shared" ca="1" si="19"/>
        <v>0</v>
      </c>
      <c r="AU84" s="5">
        <f t="shared" ca="1" si="19"/>
        <v>0</v>
      </c>
      <c r="AV84" s="5">
        <f t="shared" ca="1" si="19"/>
        <v>0</v>
      </c>
      <c r="AW84" s="5">
        <f t="shared" ca="1" si="19"/>
        <v>0</v>
      </c>
      <c r="AX84" s="5">
        <f t="shared" ca="1" si="19"/>
        <v>0</v>
      </c>
      <c r="AY84" s="5">
        <f t="shared" ca="1" si="19"/>
        <v>0</v>
      </c>
      <c r="AZ84" s="5">
        <f t="shared" ca="1" si="19"/>
        <v>0</v>
      </c>
      <c r="BA84" s="5">
        <f t="shared" ca="1" si="19"/>
        <v>0</v>
      </c>
      <c r="BB84" s="5">
        <f t="shared" ca="1" si="19"/>
        <v>0</v>
      </c>
      <c r="BC84" s="5">
        <f t="shared" ca="1" si="19"/>
        <v>0</v>
      </c>
      <c r="BD84" s="5">
        <f t="shared" ca="1" si="19"/>
        <v>0</v>
      </c>
      <c r="BE84" s="5">
        <f t="shared" ca="1" si="19"/>
        <v>0</v>
      </c>
      <c r="BF84" s="5">
        <f t="shared" ca="1" si="19"/>
        <v>0</v>
      </c>
      <c r="BG84" s="5">
        <f t="shared" ca="1" si="19"/>
        <v>0</v>
      </c>
      <c r="BH84" s="5">
        <f t="shared" ca="1" si="19"/>
        <v>0</v>
      </c>
      <c r="BI84" s="5">
        <f t="shared" ca="1" si="19"/>
        <v>0</v>
      </c>
      <c r="BJ84" s="5">
        <f t="shared" ca="1" si="19"/>
        <v>0</v>
      </c>
      <c r="BK84" s="5">
        <f t="shared" ca="1" si="19"/>
        <v>0</v>
      </c>
      <c r="BL84" s="5">
        <f t="shared" ca="1" si="19"/>
        <v>0</v>
      </c>
      <c r="BM84" s="5">
        <f t="shared" ca="1" si="19"/>
        <v>0</v>
      </c>
      <c r="BN84" s="5">
        <f t="shared" ca="1" si="19"/>
        <v>0</v>
      </c>
      <c r="BO84" s="5">
        <f t="shared" ca="1" si="19"/>
        <v>0</v>
      </c>
      <c r="BP84" s="5">
        <f t="shared" ca="1" si="19"/>
        <v>0</v>
      </c>
      <c r="BQ84" s="5">
        <f t="shared" ca="1" si="19"/>
        <v>0</v>
      </c>
      <c r="BR84" s="5">
        <f t="shared" ca="1" si="19"/>
        <v>0</v>
      </c>
      <c r="BS84" s="5">
        <f t="shared" ca="1" si="19"/>
        <v>0</v>
      </c>
      <c r="BT84" s="5">
        <f t="shared" ca="1" si="19"/>
        <v>0</v>
      </c>
      <c r="BU84" s="5">
        <f t="shared" ca="1" si="19"/>
        <v>0</v>
      </c>
      <c r="BV84" s="5">
        <f t="shared" ca="1" si="19"/>
        <v>0</v>
      </c>
      <c r="BW84" s="5">
        <f t="shared" ca="1" si="19"/>
        <v>0</v>
      </c>
      <c r="BX84" s="5">
        <f t="shared" ca="1" si="19"/>
        <v>0</v>
      </c>
      <c r="BY84" s="5">
        <f t="shared" ca="1" si="19"/>
        <v>0</v>
      </c>
      <c r="BZ84" s="5">
        <f t="shared" ca="1" si="19"/>
        <v>0</v>
      </c>
      <c r="CA84" s="5">
        <f t="shared" ca="1" si="19"/>
        <v>0</v>
      </c>
      <c r="CB84" s="5">
        <f t="shared" ca="1" si="19"/>
        <v>0</v>
      </c>
      <c r="CC84" s="5">
        <f t="shared" ca="1" si="19"/>
        <v>0</v>
      </c>
      <c r="CD84" s="5">
        <f t="shared" ca="1" si="19"/>
        <v>0</v>
      </c>
      <c r="CE84" s="5">
        <f t="shared" ca="1" si="19"/>
        <v>0</v>
      </c>
      <c r="CF84" s="5">
        <f t="shared" ca="1" si="19"/>
        <v>0</v>
      </c>
    </row>
    <row r="85" spans="2:84" x14ac:dyDescent="0.3">
      <c r="B85" s="13">
        <f>ROW()</f>
        <v>85</v>
      </c>
      <c r="H85" s="1" t="str">
        <f t="shared" ref="H85:H91" si="20">$H$84</f>
        <v>Списания по финансовой деятельности</v>
      </c>
      <c r="I85" s="1" t="str">
        <f>Finance!I296</f>
        <v>Размещения депозитов овернайт</v>
      </c>
      <c r="M85" s="53" t="s">
        <v>18</v>
      </c>
      <c r="U85" s="5">
        <f t="shared" ca="1" si="18"/>
        <v>257870000</v>
      </c>
      <c r="X85" s="5">
        <f ca="1">IF(X$4="",0,SUMIFS(Finance!296:296,Finance!$4:$4,"&gt;="&amp;X$6,Finance!$4:$4,"&lt;="&amp;X$7))</f>
        <v>257870000</v>
      </c>
      <c r="Y85" s="5">
        <f ca="1">IF(Y$4="",0,SUMIFS(Finance!296:296,Finance!$4:$4,"&gt;="&amp;Y$6,Finance!$4:$4,"&lt;="&amp;Y$7))</f>
        <v>4.6566128730773926E-10</v>
      </c>
      <c r="Z85" s="5">
        <f ca="1">IF(Z$4="",0,SUMIFS(Finance!296:296,Finance!$4:$4,"&gt;="&amp;Z$6,Finance!$4:$4,"&lt;="&amp;Z$7))</f>
        <v>0</v>
      </c>
      <c r="AA85" s="5">
        <f ca="1">IF(AA$4="",0,SUMIFS(Finance!296:296,Finance!$4:$4,"&gt;="&amp;AA$6,Finance!$4:$4,"&lt;="&amp;AA$7))</f>
        <v>0</v>
      </c>
      <c r="AB85" s="5">
        <f ca="1">IF(AB$4="",0,SUMIFS(Finance!296:296,Finance!$4:$4,"&gt;="&amp;AB$6,Finance!$4:$4,"&lt;="&amp;AB$7))</f>
        <v>0</v>
      </c>
      <c r="AC85" s="5">
        <f ca="1">IF(AC$4="",0,SUMIFS(Finance!296:296,Finance!$4:$4,"&gt;="&amp;AC$6,Finance!$4:$4,"&lt;="&amp;AC$7))</f>
        <v>0</v>
      </c>
      <c r="AD85" s="5">
        <f ca="1">IF(AD$4="",0,SUMIFS(Finance!296:296,Finance!$4:$4,"&gt;="&amp;AD$6,Finance!$4:$4,"&lt;="&amp;AD$7))</f>
        <v>0</v>
      </c>
      <c r="AE85" s="5">
        <f ca="1">IF(AE$4="",0,SUMIFS(Finance!296:296,Finance!$4:$4,"&gt;="&amp;AE$6,Finance!$4:$4,"&lt;="&amp;AE$7))</f>
        <v>0</v>
      </c>
      <c r="AF85" s="5">
        <f ca="1">IF(AF$4="",0,SUMIFS(Finance!296:296,Finance!$4:$4,"&gt;="&amp;AF$6,Finance!$4:$4,"&lt;="&amp;AF$7))</f>
        <v>0</v>
      </c>
      <c r="AG85" s="5">
        <f ca="1">IF(AG$4="",0,SUMIFS(Finance!296:296,Finance!$4:$4,"&gt;="&amp;AG$6,Finance!$4:$4,"&lt;="&amp;AG$7))</f>
        <v>0</v>
      </c>
      <c r="AH85" s="5">
        <f ca="1">IF(AH$4="",0,SUMIFS(Finance!296:296,Finance!$4:$4,"&gt;="&amp;AH$6,Finance!$4:$4,"&lt;="&amp;AH$7))</f>
        <v>0</v>
      </c>
      <c r="AI85" s="5">
        <f ca="1">IF(AI$4="",0,SUMIFS(Finance!296:296,Finance!$4:$4,"&gt;="&amp;AI$6,Finance!$4:$4,"&lt;="&amp;AI$7))</f>
        <v>0</v>
      </c>
      <c r="AJ85" s="5">
        <f ca="1">IF(AJ$4="",0,SUMIFS(Finance!296:296,Finance!$4:$4,"&gt;="&amp;AJ$6,Finance!$4:$4,"&lt;="&amp;AJ$7))</f>
        <v>0</v>
      </c>
      <c r="AK85" s="5">
        <f ca="1">IF(AK$4="",0,SUMIFS(Finance!296:296,Finance!$4:$4,"&gt;="&amp;AK$6,Finance!$4:$4,"&lt;="&amp;AK$7))</f>
        <v>0</v>
      </c>
      <c r="AL85" s="5">
        <f ca="1">IF(AL$4="",0,SUMIFS(Finance!296:296,Finance!$4:$4,"&gt;="&amp;AL$6,Finance!$4:$4,"&lt;="&amp;AL$7))</f>
        <v>0</v>
      </c>
      <c r="AM85" s="5">
        <f ca="1">IF(AM$4="",0,SUMIFS(Finance!296:296,Finance!$4:$4,"&gt;="&amp;AM$6,Finance!$4:$4,"&lt;="&amp;AM$7))</f>
        <v>0</v>
      </c>
      <c r="AN85" s="5">
        <f ca="1">IF(AN$4="",0,SUMIFS(Finance!296:296,Finance!$4:$4,"&gt;="&amp;AN$6,Finance!$4:$4,"&lt;="&amp;AN$7))</f>
        <v>0</v>
      </c>
      <c r="AO85" s="5">
        <f ca="1">IF(AO$4="",0,SUMIFS(Finance!296:296,Finance!$4:$4,"&gt;="&amp;AO$6,Finance!$4:$4,"&lt;="&amp;AO$7))</f>
        <v>0</v>
      </c>
      <c r="AP85" s="5">
        <f ca="1">IF(AP$4="",0,SUMIFS(Finance!296:296,Finance!$4:$4,"&gt;="&amp;AP$6,Finance!$4:$4,"&lt;="&amp;AP$7))</f>
        <v>0</v>
      </c>
      <c r="AQ85" s="5">
        <f ca="1">IF(AQ$4="",0,SUMIFS(Finance!296:296,Finance!$4:$4,"&gt;="&amp;AQ$6,Finance!$4:$4,"&lt;="&amp;AQ$7))</f>
        <v>0</v>
      </c>
      <c r="AR85" s="5">
        <f ca="1">IF(AR$4="",0,SUMIFS(Finance!296:296,Finance!$4:$4,"&gt;="&amp;AR$6,Finance!$4:$4,"&lt;="&amp;AR$7))</f>
        <v>0</v>
      </c>
      <c r="AS85" s="5">
        <f ca="1">IF(AS$4="",0,SUMIFS(Finance!296:296,Finance!$4:$4,"&gt;="&amp;AS$6,Finance!$4:$4,"&lt;="&amp;AS$7))</f>
        <v>0</v>
      </c>
      <c r="AT85" s="5">
        <f ca="1">IF(AT$4="",0,SUMIFS(Finance!296:296,Finance!$4:$4,"&gt;="&amp;AT$6,Finance!$4:$4,"&lt;="&amp;AT$7))</f>
        <v>0</v>
      </c>
      <c r="AU85" s="5">
        <f ca="1">IF(AU$4="",0,SUMIFS(Finance!296:296,Finance!$4:$4,"&gt;="&amp;AU$6,Finance!$4:$4,"&lt;="&amp;AU$7))</f>
        <v>0</v>
      </c>
      <c r="AV85" s="5">
        <f ca="1">IF(AV$4="",0,SUMIFS(Finance!296:296,Finance!$4:$4,"&gt;="&amp;AV$6,Finance!$4:$4,"&lt;="&amp;AV$7))</f>
        <v>0</v>
      </c>
      <c r="AW85" s="5">
        <f ca="1">IF(AW$4="",0,SUMIFS(Finance!296:296,Finance!$4:$4,"&gt;="&amp;AW$6,Finance!$4:$4,"&lt;="&amp;AW$7))</f>
        <v>0</v>
      </c>
      <c r="AX85" s="5">
        <f ca="1">IF(AX$4="",0,SUMIFS(Finance!296:296,Finance!$4:$4,"&gt;="&amp;AX$6,Finance!$4:$4,"&lt;="&amp;AX$7))</f>
        <v>0</v>
      </c>
      <c r="AY85" s="5">
        <f ca="1">IF(AY$4="",0,SUMIFS(Finance!296:296,Finance!$4:$4,"&gt;="&amp;AY$6,Finance!$4:$4,"&lt;="&amp;AY$7))</f>
        <v>0</v>
      </c>
      <c r="AZ85" s="5">
        <f ca="1">IF(AZ$4="",0,SUMIFS(Finance!296:296,Finance!$4:$4,"&gt;="&amp;AZ$6,Finance!$4:$4,"&lt;="&amp;AZ$7))</f>
        <v>0</v>
      </c>
      <c r="BA85" s="5">
        <f ca="1">IF(BA$4="",0,SUMIFS(Finance!296:296,Finance!$4:$4,"&gt;="&amp;BA$6,Finance!$4:$4,"&lt;="&amp;BA$7))</f>
        <v>0</v>
      </c>
      <c r="BB85" s="5">
        <f ca="1">IF(BB$4="",0,SUMIFS(Finance!296:296,Finance!$4:$4,"&gt;="&amp;BB$6,Finance!$4:$4,"&lt;="&amp;BB$7))</f>
        <v>0</v>
      </c>
      <c r="BC85" s="5">
        <f ca="1">IF(BC$4="",0,SUMIFS(Finance!296:296,Finance!$4:$4,"&gt;="&amp;BC$6,Finance!$4:$4,"&lt;="&amp;BC$7))</f>
        <v>0</v>
      </c>
      <c r="BD85" s="5">
        <f ca="1">IF(BD$4="",0,SUMIFS(Finance!296:296,Finance!$4:$4,"&gt;="&amp;BD$6,Finance!$4:$4,"&lt;="&amp;BD$7))</f>
        <v>0</v>
      </c>
      <c r="BE85" s="5">
        <f ca="1">IF(BE$4="",0,SUMIFS(Finance!296:296,Finance!$4:$4,"&gt;="&amp;BE$6,Finance!$4:$4,"&lt;="&amp;BE$7))</f>
        <v>0</v>
      </c>
      <c r="BF85" s="5">
        <f ca="1">IF(BF$4="",0,SUMIFS(Finance!296:296,Finance!$4:$4,"&gt;="&amp;BF$6,Finance!$4:$4,"&lt;="&amp;BF$7))</f>
        <v>0</v>
      </c>
      <c r="BG85" s="5">
        <f ca="1">IF(BG$4="",0,SUMIFS(Finance!296:296,Finance!$4:$4,"&gt;="&amp;BG$6,Finance!$4:$4,"&lt;="&amp;BG$7))</f>
        <v>0</v>
      </c>
      <c r="BH85" s="5">
        <f ca="1">IF(BH$4="",0,SUMIFS(Finance!296:296,Finance!$4:$4,"&gt;="&amp;BH$6,Finance!$4:$4,"&lt;="&amp;BH$7))</f>
        <v>0</v>
      </c>
      <c r="BI85" s="5">
        <f ca="1">IF(BI$4="",0,SUMIFS(Finance!296:296,Finance!$4:$4,"&gt;="&amp;BI$6,Finance!$4:$4,"&lt;="&amp;BI$7))</f>
        <v>0</v>
      </c>
      <c r="BJ85" s="5">
        <f ca="1">IF(BJ$4="",0,SUMIFS(Finance!296:296,Finance!$4:$4,"&gt;="&amp;BJ$6,Finance!$4:$4,"&lt;="&amp;BJ$7))</f>
        <v>0</v>
      </c>
      <c r="BK85" s="5">
        <f ca="1">IF(BK$4="",0,SUMIFS(Finance!296:296,Finance!$4:$4,"&gt;="&amp;BK$6,Finance!$4:$4,"&lt;="&amp;BK$7))</f>
        <v>0</v>
      </c>
      <c r="BL85" s="5">
        <f ca="1">IF(BL$4="",0,SUMIFS(Finance!296:296,Finance!$4:$4,"&gt;="&amp;BL$6,Finance!$4:$4,"&lt;="&amp;BL$7))</f>
        <v>0</v>
      </c>
      <c r="BM85" s="5">
        <f ca="1">IF(BM$4="",0,SUMIFS(Finance!296:296,Finance!$4:$4,"&gt;="&amp;BM$6,Finance!$4:$4,"&lt;="&amp;BM$7))</f>
        <v>0</v>
      </c>
      <c r="BN85" s="5">
        <f ca="1">IF(BN$4="",0,SUMIFS(Finance!296:296,Finance!$4:$4,"&gt;="&amp;BN$6,Finance!$4:$4,"&lt;="&amp;BN$7))</f>
        <v>0</v>
      </c>
      <c r="BO85" s="5">
        <f ca="1">IF(BO$4="",0,SUMIFS(Finance!296:296,Finance!$4:$4,"&gt;="&amp;BO$6,Finance!$4:$4,"&lt;="&amp;BO$7))</f>
        <v>0</v>
      </c>
      <c r="BP85" s="5">
        <f ca="1">IF(BP$4="",0,SUMIFS(Finance!296:296,Finance!$4:$4,"&gt;="&amp;BP$6,Finance!$4:$4,"&lt;="&amp;BP$7))</f>
        <v>0</v>
      </c>
      <c r="BQ85" s="5">
        <f ca="1">IF(BQ$4="",0,SUMIFS(Finance!296:296,Finance!$4:$4,"&gt;="&amp;BQ$6,Finance!$4:$4,"&lt;="&amp;BQ$7))</f>
        <v>0</v>
      </c>
      <c r="BR85" s="5">
        <f ca="1">IF(BR$4="",0,SUMIFS(Finance!296:296,Finance!$4:$4,"&gt;="&amp;BR$6,Finance!$4:$4,"&lt;="&amp;BR$7))</f>
        <v>0</v>
      </c>
      <c r="BS85" s="5">
        <f ca="1">IF(BS$4="",0,SUMIFS(Finance!296:296,Finance!$4:$4,"&gt;="&amp;BS$6,Finance!$4:$4,"&lt;="&amp;BS$7))</f>
        <v>0</v>
      </c>
      <c r="BT85" s="5">
        <f ca="1">IF(BT$4="",0,SUMIFS(Finance!296:296,Finance!$4:$4,"&gt;="&amp;BT$6,Finance!$4:$4,"&lt;="&amp;BT$7))</f>
        <v>0</v>
      </c>
      <c r="BU85" s="5">
        <f ca="1">IF(BU$4="",0,SUMIFS(Finance!296:296,Finance!$4:$4,"&gt;="&amp;BU$6,Finance!$4:$4,"&lt;="&amp;BU$7))</f>
        <v>0</v>
      </c>
      <c r="BV85" s="5">
        <f ca="1">IF(BV$4="",0,SUMIFS(Finance!296:296,Finance!$4:$4,"&gt;="&amp;BV$6,Finance!$4:$4,"&lt;="&amp;BV$7))</f>
        <v>0</v>
      </c>
      <c r="BW85" s="5">
        <f ca="1">IF(BW$4="",0,SUMIFS(Finance!296:296,Finance!$4:$4,"&gt;="&amp;BW$6,Finance!$4:$4,"&lt;="&amp;BW$7))</f>
        <v>0</v>
      </c>
      <c r="BX85" s="5">
        <f ca="1">IF(BX$4="",0,SUMIFS(Finance!296:296,Finance!$4:$4,"&gt;="&amp;BX$6,Finance!$4:$4,"&lt;="&amp;BX$7))</f>
        <v>0</v>
      </c>
      <c r="BY85" s="5">
        <f ca="1">IF(BY$4="",0,SUMIFS(Finance!296:296,Finance!$4:$4,"&gt;="&amp;BY$6,Finance!$4:$4,"&lt;="&amp;BY$7))</f>
        <v>0</v>
      </c>
      <c r="BZ85" s="5">
        <f ca="1">IF(BZ$4="",0,SUMIFS(Finance!296:296,Finance!$4:$4,"&gt;="&amp;BZ$6,Finance!$4:$4,"&lt;="&amp;BZ$7))</f>
        <v>0</v>
      </c>
      <c r="CA85" s="5">
        <f ca="1">IF(CA$4="",0,SUMIFS(Finance!296:296,Finance!$4:$4,"&gt;="&amp;CA$6,Finance!$4:$4,"&lt;="&amp;CA$7))</f>
        <v>0</v>
      </c>
      <c r="CB85" s="5">
        <f ca="1">IF(CB$4="",0,SUMIFS(Finance!296:296,Finance!$4:$4,"&gt;="&amp;CB$6,Finance!$4:$4,"&lt;="&amp;CB$7))</f>
        <v>0</v>
      </c>
      <c r="CC85" s="5">
        <f ca="1">IF(CC$4="",0,SUMIFS(Finance!296:296,Finance!$4:$4,"&gt;="&amp;CC$6,Finance!$4:$4,"&lt;="&amp;CC$7))</f>
        <v>0</v>
      </c>
      <c r="CD85" s="5">
        <f ca="1">IF(CD$4="",0,SUMIFS(Finance!296:296,Finance!$4:$4,"&gt;="&amp;CD$6,Finance!$4:$4,"&lt;="&amp;CD$7))</f>
        <v>0</v>
      </c>
      <c r="CE85" s="5">
        <f ca="1">IF(CE$4="",0,SUMIFS(Finance!296:296,Finance!$4:$4,"&gt;="&amp;CE$6,Finance!$4:$4,"&lt;="&amp;CE$7))</f>
        <v>0</v>
      </c>
      <c r="CF85" s="5">
        <f ca="1">IF(CF$4="",0,SUMIFS(Finance!296:296,Finance!$4:$4,"&gt;="&amp;CF$6,Finance!$4:$4,"&lt;="&amp;CF$7))</f>
        <v>0</v>
      </c>
    </row>
    <row r="86" spans="2:84" x14ac:dyDescent="0.3">
      <c r="B86" s="13">
        <f>ROW()</f>
        <v>86</v>
      </c>
      <c r="H86" s="1" t="str">
        <f t="shared" si="20"/>
        <v>Списания по финансовой деятельности</v>
      </c>
      <c r="I86" s="1" t="str">
        <f>Finance!I297</f>
        <v>Возврат тела кредитов</v>
      </c>
      <c r="M86" s="53" t="s">
        <v>18</v>
      </c>
      <c r="U86" s="5">
        <f t="shared" ca="1" si="18"/>
        <v>0</v>
      </c>
      <c r="X86" s="5">
        <f ca="1">IF(X$4="",0,SUMIFS(Finance!297:297,Finance!$4:$4,"&gt;="&amp;X$6,Finance!$4:$4,"&lt;="&amp;X$7))</f>
        <v>0</v>
      </c>
      <c r="Y86" s="5">
        <f ca="1">IF(Y$4="",0,SUMIFS(Finance!297:297,Finance!$4:$4,"&gt;="&amp;Y$6,Finance!$4:$4,"&lt;="&amp;Y$7))</f>
        <v>0</v>
      </c>
      <c r="Z86" s="5">
        <f ca="1">IF(Z$4="",0,SUMIFS(Finance!297:297,Finance!$4:$4,"&gt;="&amp;Z$6,Finance!$4:$4,"&lt;="&amp;Z$7))</f>
        <v>0</v>
      </c>
      <c r="AA86" s="5">
        <f ca="1">IF(AA$4="",0,SUMIFS(Finance!297:297,Finance!$4:$4,"&gt;="&amp;AA$6,Finance!$4:$4,"&lt;="&amp;AA$7))</f>
        <v>0</v>
      </c>
      <c r="AB86" s="5">
        <f ca="1">IF(AB$4="",0,SUMIFS(Finance!297:297,Finance!$4:$4,"&gt;="&amp;AB$6,Finance!$4:$4,"&lt;="&amp;AB$7))</f>
        <v>0</v>
      </c>
      <c r="AC86" s="5">
        <f ca="1">IF(AC$4="",0,SUMIFS(Finance!297:297,Finance!$4:$4,"&gt;="&amp;AC$6,Finance!$4:$4,"&lt;="&amp;AC$7))</f>
        <v>0</v>
      </c>
      <c r="AD86" s="5">
        <f ca="1">IF(AD$4="",0,SUMIFS(Finance!297:297,Finance!$4:$4,"&gt;="&amp;AD$6,Finance!$4:$4,"&lt;="&amp;AD$7))</f>
        <v>0</v>
      </c>
      <c r="AE86" s="5">
        <f ca="1">IF(AE$4="",0,SUMIFS(Finance!297:297,Finance!$4:$4,"&gt;="&amp;AE$6,Finance!$4:$4,"&lt;="&amp;AE$7))</f>
        <v>0</v>
      </c>
      <c r="AF86" s="5">
        <f ca="1">IF(AF$4="",0,SUMIFS(Finance!297:297,Finance!$4:$4,"&gt;="&amp;AF$6,Finance!$4:$4,"&lt;="&amp;AF$7))</f>
        <v>0</v>
      </c>
      <c r="AG86" s="5">
        <f ca="1">IF(AG$4="",0,SUMIFS(Finance!297:297,Finance!$4:$4,"&gt;="&amp;AG$6,Finance!$4:$4,"&lt;="&amp;AG$7))</f>
        <v>0</v>
      </c>
      <c r="AH86" s="5">
        <f ca="1">IF(AH$4="",0,SUMIFS(Finance!297:297,Finance!$4:$4,"&gt;="&amp;AH$6,Finance!$4:$4,"&lt;="&amp;AH$7))</f>
        <v>0</v>
      </c>
      <c r="AI86" s="5">
        <f ca="1">IF(AI$4="",0,SUMIFS(Finance!297:297,Finance!$4:$4,"&gt;="&amp;AI$6,Finance!$4:$4,"&lt;="&amp;AI$7))</f>
        <v>0</v>
      </c>
      <c r="AJ86" s="5">
        <f ca="1">IF(AJ$4="",0,SUMIFS(Finance!297:297,Finance!$4:$4,"&gt;="&amp;AJ$6,Finance!$4:$4,"&lt;="&amp;AJ$7))</f>
        <v>0</v>
      </c>
      <c r="AK86" s="5">
        <f ca="1">IF(AK$4="",0,SUMIFS(Finance!297:297,Finance!$4:$4,"&gt;="&amp;AK$6,Finance!$4:$4,"&lt;="&amp;AK$7))</f>
        <v>0</v>
      </c>
      <c r="AL86" s="5">
        <f ca="1">IF(AL$4="",0,SUMIFS(Finance!297:297,Finance!$4:$4,"&gt;="&amp;AL$6,Finance!$4:$4,"&lt;="&amp;AL$7))</f>
        <v>0</v>
      </c>
      <c r="AM86" s="5">
        <f ca="1">IF(AM$4="",0,SUMIFS(Finance!297:297,Finance!$4:$4,"&gt;="&amp;AM$6,Finance!$4:$4,"&lt;="&amp;AM$7))</f>
        <v>0</v>
      </c>
      <c r="AN86" s="5">
        <f ca="1">IF(AN$4="",0,SUMIFS(Finance!297:297,Finance!$4:$4,"&gt;="&amp;AN$6,Finance!$4:$4,"&lt;="&amp;AN$7))</f>
        <v>0</v>
      </c>
      <c r="AO86" s="5">
        <f ca="1">IF(AO$4="",0,SUMIFS(Finance!297:297,Finance!$4:$4,"&gt;="&amp;AO$6,Finance!$4:$4,"&lt;="&amp;AO$7))</f>
        <v>0</v>
      </c>
      <c r="AP86" s="5">
        <f ca="1">IF(AP$4="",0,SUMIFS(Finance!297:297,Finance!$4:$4,"&gt;="&amp;AP$6,Finance!$4:$4,"&lt;="&amp;AP$7))</f>
        <v>0</v>
      </c>
      <c r="AQ86" s="5">
        <f ca="1">IF(AQ$4="",0,SUMIFS(Finance!297:297,Finance!$4:$4,"&gt;="&amp;AQ$6,Finance!$4:$4,"&lt;="&amp;AQ$7))</f>
        <v>0</v>
      </c>
      <c r="AR86" s="5">
        <f ca="1">IF(AR$4="",0,SUMIFS(Finance!297:297,Finance!$4:$4,"&gt;="&amp;AR$6,Finance!$4:$4,"&lt;="&amp;AR$7))</f>
        <v>0</v>
      </c>
      <c r="AS86" s="5">
        <f ca="1">IF(AS$4="",0,SUMIFS(Finance!297:297,Finance!$4:$4,"&gt;="&amp;AS$6,Finance!$4:$4,"&lt;="&amp;AS$7))</f>
        <v>0</v>
      </c>
      <c r="AT86" s="5">
        <f ca="1">IF(AT$4="",0,SUMIFS(Finance!297:297,Finance!$4:$4,"&gt;="&amp;AT$6,Finance!$4:$4,"&lt;="&amp;AT$7))</f>
        <v>0</v>
      </c>
      <c r="AU86" s="5">
        <f ca="1">IF(AU$4="",0,SUMIFS(Finance!297:297,Finance!$4:$4,"&gt;="&amp;AU$6,Finance!$4:$4,"&lt;="&amp;AU$7))</f>
        <v>0</v>
      </c>
      <c r="AV86" s="5">
        <f ca="1">IF(AV$4="",0,SUMIFS(Finance!297:297,Finance!$4:$4,"&gt;="&amp;AV$6,Finance!$4:$4,"&lt;="&amp;AV$7))</f>
        <v>0</v>
      </c>
      <c r="AW86" s="5">
        <f ca="1">IF(AW$4="",0,SUMIFS(Finance!297:297,Finance!$4:$4,"&gt;="&amp;AW$6,Finance!$4:$4,"&lt;="&amp;AW$7))</f>
        <v>0</v>
      </c>
      <c r="AX86" s="5">
        <f ca="1">IF(AX$4="",0,SUMIFS(Finance!297:297,Finance!$4:$4,"&gt;="&amp;AX$6,Finance!$4:$4,"&lt;="&amp;AX$7))</f>
        <v>0</v>
      </c>
      <c r="AY86" s="5">
        <f ca="1">IF(AY$4="",0,SUMIFS(Finance!297:297,Finance!$4:$4,"&gt;="&amp;AY$6,Finance!$4:$4,"&lt;="&amp;AY$7))</f>
        <v>0</v>
      </c>
      <c r="AZ86" s="5">
        <f ca="1">IF(AZ$4="",0,SUMIFS(Finance!297:297,Finance!$4:$4,"&gt;="&amp;AZ$6,Finance!$4:$4,"&lt;="&amp;AZ$7))</f>
        <v>0</v>
      </c>
      <c r="BA86" s="5">
        <f ca="1">IF(BA$4="",0,SUMIFS(Finance!297:297,Finance!$4:$4,"&gt;="&amp;BA$6,Finance!$4:$4,"&lt;="&amp;BA$7))</f>
        <v>0</v>
      </c>
      <c r="BB86" s="5">
        <f ca="1">IF(BB$4="",0,SUMIFS(Finance!297:297,Finance!$4:$4,"&gt;="&amp;BB$6,Finance!$4:$4,"&lt;="&amp;BB$7))</f>
        <v>0</v>
      </c>
      <c r="BC86" s="5">
        <f ca="1">IF(BC$4="",0,SUMIFS(Finance!297:297,Finance!$4:$4,"&gt;="&amp;BC$6,Finance!$4:$4,"&lt;="&amp;BC$7))</f>
        <v>0</v>
      </c>
      <c r="BD86" s="5">
        <f ca="1">IF(BD$4="",0,SUMIFS(Finance!297:297,Finance!$4:$4,"&gt;="&amp;BD$6,Finance!$4:$4,"&lt;="&amp;BD$7))</f>
        <v>0</v>
      </c>
      <c r="BE86" s="5">
        <f ca="1">IF(BE$4="",0,SUMIFS(Finance!297:297,Finance!$4:$4,"&gt;="&amp;BE$6,Finance!$4:$4,"&lt;="&amp;BE$7))</f>
        <v>0</v>
      </c>
      <c r="BF86" s="5">
        <f ca="1">IF(BF$4="",0,SUMIFS(Finance!297:297,Finance!$4:$4,"&gt;="&amp;BF$6,Finance!$4:$4,"&lt;="&amp;BF$7))</f>
        <v>0</v>
      </c>
      <c r="BG86" s="5">
        <f ca="1">IF(BG$4="",0,SUMIFS(Finance!297:297,Finance!$4:$4,"&gt;="&amp;BG$6,Finance!$4:$4,"&lt;="&amp;BG$7))</f>
        <v>0</v>
      </c>
      <c r="BH86" s="5">
        <f ca="1">IF(BH$4="",0,SUMIFS(Finance!297:297,Finance!$4:$4,"&gt;="&amp;BH$6,Finance!$4:$4,"&lt;="&amp;BH$7))</f>
        <v>0</v>
      </c>
      <c r="BI86" s="5">
        <f ca="1">IF(BI$4="",0,SUMIFS(Finance!297:297,Finance!$4:$4,"&gt;="&amp;BI$6,Finance!$4:$4,"&lt;="&amp;BI$7))</f>
        <v>0</v>
      </c>
      <c r="BJ86" s="5">
        <f ca="1">IF(BJ$4="",0,SUMIFS(Finance!297:297,Finance!$4:$4,"&gt;="&amp;BJ$6,Finance!$4:$4,"&lt;="&amp;BJ$7))</f>
        <v>0</v>
      </c>
      <c r="BK86" s="5">
        <f ca="1">IF(BK$4="",0,SUMIFS(Finance!297:297,Finance!$4:$4,"&gt;="&amp;BK$6,Finance!$4:$4,"&lt;="&amp;BK$7))</f>
        <v>0</v>
      </c>
      <c r="BL86" s="5">
        <f ca="1">IF(BL$4="",0,SUMIFS(Finance!297:297,Finance!$4:$4,"&gt;="&amp;BL$6,Finance!$4:$4,"&lt;="&amp;BL$7))</f>
        <v>0</v>
      </c>
      <c r="BM86" s="5">
        <f ca="1">IF(BM$4="",0,SUMIFS(Finance!297:297,Finance!$4:$4,"&gt;="&amp;BM$6,Finance!$4:$4,"&lt;="&amp;BM$7))</f>
        <v>0</v>
      </c>
      <c r="BN86" s="5">
        <f ca="1">IF(BN$4="",0,SUMIFS(Finance!297:297,Finance!$4:$4,"&gt;="&amp;BN$6,Finance!$4:$4,"&lt;="&amp;BN$7))</f>
        <v>0</v>
      </c>
      <c r="BO86" s="5">
        <f ca="1">IF(BO$4="",0,SUMIFS(Finance!297:297,Finance!$4:$4,"&gt;="&amp;BO$6,Finance!$4:$4,"&lt;="&amp;BO$7))</f>
        <v>0</v>
      </c>
      <c r="BP86" s="5">
        <f ca="1">IF(BP$4="",0,SUMIFS(Finance!297:297,Finance!$4:$4,"&gt;="&amp;BP$6,Finance!$4:$4,"&lt;="&amp;BP$7))</f>
        <v>0</v>
      </c>
      <c r="BQ86" s="5">
        <f ca="1">IF(BQ$4="",0,SUMIFS(Finance!297:297,Finance!$4:$4,"&gt;="&amp;BQ$6,Finance!$4:$4,"&lt;="&amp;BQ$7))</f>
        <v>0</v>
      </c>
      <c r="BR86" s="5">
        <f ca="1">IF(BR$4="",0,SUMIFS(Finance!297:297,Finance!$4:$4,"&gt;="&amp;BR$6,Finance!$4:$4,"&lt;="&amp;BR$7))</f>
        <v>0</v>
      </c>
      <c r="BS86" s="5">
        <f ca="1">IF(BS$4="",0,SUMIFS(Finance!297:297,Finance!$4:$4,"&gt;="&amp;BS$6,Finance!$4:$4,"&lt;="&amp;BS$7))</f>
        <v>0</v>
      </c>
      <c r="BT86" s="5">
        <f ca="1">IF(BT$4="",0,SUMIFS(Finance!297:297,Finance!$4:$4,"&gt;="&amp;BT$6,Finance!$4:$4,"&lt;="&amp;BT$7))</f>
        <v>0</v>
      </c>
      <c r="BU86" s="5">
        <f ca="1">IF(BU$4="",0,SUMIFS(Finance!297:297,Finance!$4:$4,"&gt;="&amp;BU$6,Finance!$4:$4,"&lt;="&amp;BU$7))</f>
        <v>0</v>
      </c>
      <c r="BV86" s="5">
        <f ca="1">IF(BV$4="",0,SUMIFS(Finance!297:297,Finance!$4:$4,"&gt;="&amp;BV$6,Finance!$4:$4,"&lt;="&amp;BV$7))</f>
        <v>0</v>
      </c>
      <c r="BW86" s="5">
        <f ca="1">IF(BW$4="",0,SUMIFS(Finance!297:297,Finance!$4:$4,"&gt;="&amp;BW$6,Finance!$4:$4,"&lt;="&amp;BW$7))</f>
        <v>0</v>
      </c>
      <c r="BX86" s="5">
        <f ca="1">IF(BX$4="",0,SUMIFS(Finance!297:297,Finance!$4:$4,"&gt;="&amp;BX$6,Finance!$4:$4,"&lt;="&amp;BX$7))</f>
        <v>0</v>
      </c>
      <c r="BY86" s="5">
        <f ca="1">IF(BY$4="",0,SUMIFS(Finance!297:297,Finance!$4:$4,"&gt;="&amp;BY$6,Finance!$4:$4,"&lt;="&amp;BY$7))</f>
        <v>0</v>
      </c>
      <c r="BZ86" s="5">
        <f ca="1">IF(BZ$4="",0,SUMIFS(Finance!297:297,Finance!$4:$4,"&gt;="&amp;BZ$6,Finance!$4:$4,"&lt;="&amp;BZ$7))</f>
        <v>0</v>
      </c>
      <c r="CA86" s="5">
        <f ca="1">IF(CA$4="",0,SUMIFS(Finance!297:297,Finance!$4:$4,"&gt;="&amp;CA$6,Finance!$4:$4,"&lt;="&amp;CA$7))</f>
        <v>0</v>
      </c>
      <c r="CB86" s="5">
        <f ca="1">IF(CB$4="",0,SUMIFS(Finance!297:297,Finance!$4:$4,"&gt;="&amp;CB$6,Finance!$4:$4,"&lt;="&amp;CB$7))</f>
        <v>0</v>
      </c>
      <c r="CC86" s="5">
        <f ca="1">IF(CC$4="",0,SUMIFS(Finance!297:297,Finance!$4:$4,"&gt;="&amp;CC$6,Finance!$4:$4,"&lt;="&amp;CC$7))</f>
        <v>0</v>
      </c>
      <c r="CD86" s="5">
        <f ca="1">IF(CD$4="",0,SUMIFS(Finance!297:297,Finance!$4:$4,"&gt;="&amp;CD$6,Finance!$4:$4,"&lt;="&amp;CD$7))</f>
        <v>0</v>
      </c>
      <c r="CE86" s="5">
        <f ca="1">IF(CE$4="",0,SUMIFS(Finance!297:297,Finance!$4:$4,"&gt;="&amp;CE$6,Finance!$4:$4,"&lt;="&amp;CE$7))</f>
        <v>0</v>
      </c>
      <c r="CF86" s="5">
        <f ca="1">IF(CF$4="",0,SUMIFS(Finance!297:297,Finance!$4:$4,"&gt;="&amp;CF$6,Finance!$4:$4,"&lt;="&amp;CF$7))</f>
        <v>0</v>
      </c>
    </row>
    <row r="87" spans="2:84" x14ac:dyDescent="0.3">
      <c r="B87" s="13">
        <f>ROW()</f>
        <v>87</v>
      </c>
      <c r="H87" s="1" t="str">
        <f t="shared" si="20"/>
        <v>Списания по финансовой деятельности</v>
      </c>
      <c r="I87" s="1" t="str">
        <f>Finance!I298</f>
        <v>Возвраты овердрафта</v>
      </c>
      <c r="M87" s="53" t="s">
        <v>18</v>
      </c>
      <c r="U87" s="5">
        <f t="shared" ca="1" si="18"/>
        <v>16235813.445053734</v>
      </c>
      <c r="X87" s="5">
        <f ca="1">IF(X$4="",0,SUMIFS(Finance!298:298,Finance!$4:$4,"&gt;="&amp;X$6,Finance!$4:$4,"&lt;="&amp;X$7))</f>
        <v>0</v>
      </c>
      <c r="Y87" s="5">
        <f ca="1">IF(Y$4="",0,SUMIFS(Finance!298:298,Finance!$4:$4,"&gt;="&amp;Y$6,Finance!$4:$4,"&lt;="&amp;Y$7))</f>
        <v>12537721.847997554</v>
      </c>
      <c r="Z87" s="5">
        <f ca="1">IF(Z$4="",0,SUMIFS(Finance!298:298,Finance!$4:$4,"&gt;="&amp;Z$6,Finance!$4:$4,"&lt;="&amp;Z$7))</f>
        <v>3698091.5970561807</v>
      </c>
      <c r="AA87" s="5">
        <f ca="1">IF(AA$4="",0,SUMIFS(Finance!298:298,Finance!$4:$4,"&gt;="&amp;AA$6,Finance!$4:$4,"&lt;="&amp;AA$7))</f>
        <v>0</v>
      </c>
      <c r="AB87" s="5">
        <f ca="1">IF(AB$4="",0,SUMIFS(Finance!298:298,Finance!$4:$4,"&gt;="&amp;AB$6,Finance!$4:$4,"&lt;="&amp;AB$7))</f>
        <v>0</v>
      </c>
      <c r="AC87" s="5">
        <f ca="1">IF(AC$4="",0,SUMIFS(Finance!298:298,Finance!$4:$4,"&gt;="&amp;AC$6,Finance!$4:$4,"&lt;="&amp;AC$7))</f>
        <v>0</v>
      </c>
      <c r="AD87" s="5">
        <f ca="1">IF(AD$4="",0,SUMIFS(Finance!298:298,Finance!$4:$4,"&gt;="&amp;AD$6,Finance!$4:$4,"&lt;="&amp;AD$7))</f>
        <v>0</v>
      </c>
      <c r="AE87" s="5">
        <f ca="1">IF(AE$4="",0,SUMIFS(Finance!298:298,Finance!$4:$4,"&gt;="&amp;AE$6,Finance!$4:$4,"&lt;="&amp;AE$7))</f>
        <v>0</v>
      </c>
      <c r="AF87" s="5">
        <f ca="1">IF(AF$4="",0,SUMIFS(Finance!298:298,Finance!$4:$4,"&gt;="&amp;AF$6,Finance!$4:$4,"&lt;="&amp;AF$7))</f>
        <v>0</v>
      </c>
      <c r="AG87" s="5">
        <f ca="1">IF(AG$4="",0,SUMIFS(Finance!298:298,Finance!$4:$4,"&gt;="&amp;AG$6,Finance!$4:$4,"&lt;="&amp;AG$7))</f>
        <v>0</v>
      </c>
      <c r="AH87" s="5">
        <f ca="1">IF(AH$4="",0,SUMIFS(Finance!298:298,Finance!$4:$4,"&gt;="&amp;AH$6,Finance!$4:$4,"&lt;="&amp;AH$7))</f>
        <v>0</v>
      </c>
      <c r="AI87" s="5">
        <f ca="1">IF(AI$4="",0,SUMIFS(Finance!298:298,Finance!$4:$4,"&gt;="&amp;AI$6,Finance!$4:$4,"&lt;="&amp;AI$7))</f>
        <v>0</v>
      </c>
      <c r="AJ87" s="5">
        <f ca="1">IF(AJ$4="",0,SUMIFS(Finance!298:298,Finance!$4:$4,"&gt;="&amp;AJ$6,Finance!$4:$4,"&lt;="&amp;AJ$7))</f>
        <v>0</v>
      </c>
      <c r="AK87" s="5">
        <f ca="1">IF(AK$4="",0,SUMIFS(Finance!298:298,Finance!$4:$4,"&gt;="&amp;AK$6,Finance!$4:$4,"&lt;="&amp;AK$7))</f>
        <v>0</v>
      </c>
      <c r="AL87" s="5">
        <f ca="1">IF(AL$4="",0,SUMIFS(Finance!298:298,Finance!$4:$4,"&gt;="&amp;AL$6,Finance!$4:$4,"&lt;="&amp;AL$7))</f>
        <v>0</v>
      </c>
      <c r="AM87" s="5">
        <f ca="1">IF(AM$4="",0,SUMIFS(Finance!298:298,Finance!$4:$4,"&gt;="&amp;AM$6,Finance!$4:$4,"&lt;="&amp;AM$7))</f>
        <v>0</v>
      </c>
      <c r="AN87" s="5">
        <f ca="1">IF(AN$4="",0,SUMIFS(Finance!298:298,Finance!$4:$4,"&gt;="&amp;AN$6,Finance!$4:$4,"&lt;="&amp;AN$7))</f>
        <v>0</v>
      </c>
      <c r="AO87" s="5">
        <f ca="1">IF(AO$4="",0,SUMIFS(Finance!298:298,Finance!$4:$4,"&gt;="&amp;AO$6,Finance!$4:$4,"&lt;="&amp;AO$7))</f>
        <v>0</v>
      </c>
      <c r="AP87" s="5">
        <f ca="1">IF(AP$4="",0,SUMIFS(Finance!298:298,Finance!$4:$4,"&gt;="&amp;AP$6,Finance!$4:$4,"&lt;="&amp;AP$7))</f>
        <v>0</v>
      </c>
      <c r="AQ87" s="5">
        <f ca="1">IF(AQ$4="",0,SUMIFS(Finance!298:298,Finance!$4:$4,"&gt;="&amp;AQ$6,Finance!$4:$4,"&lt;="&amp;AQ$7))</f>
        <v>0</v>
      </c>
      <c r="AR87" s="5">
        <f ca="1">IF(AR$4="",0,SUMIFS(Finance!298:298,Finance!$4:$4,"&gt;="&amp;AR$6,Finance!$4:$4,"&lt;="&amp;AR$7))</f>
        <v>0</v>
      </c>
      <c r="AS87" s="5">
        <f ca="1">IF(AS$4="",0,SUMIFS(Finance!298:298,Finance!$4:$4,"&gt;="&amp;AS$6,Finance!$4:$4,"&lt;="&amp;AS$7))</f>
        <v>0</v>
      </c>
      <c r="AT87" s="5">
        <f ca="1">IF(AT$4="",0,SUMIFS(Finance!298:298,Finance!$4:$4,"&gt;="&amp;AT$6,Finance!$4:$4,"&lt;="&amp;AT$7))</f>
        <v>0</v>
      </c>
      <c r="AU87" s="5">
        <f ca="1">IF(AU$4="",0,SUMIFS(Finance!298:298,Finance!$4:$4,"&gt;="&amp;AU$6,Finance!$4:$4,"&lt;="&amp;AU$7))</f>
        <v>0</v>
      </c>
      <c r="AV87" s="5">
        <f ca="1">IF(AV$4="",0,SUMIFS(Finance!298:298,Finance!$4:$4,"&gt;="&amp;AV$6,Finance!$4:$4,"&lt;="&amp;AV$7))</f>
        <v>0</v>
      </c>
      <c r="AW87" s="5">
        <f ca="1">IF(AW$4="",0,SUMIFS(Finance!298:298,Finance!$4:$4,"&gt;="&amp;AW$6,Finance!$4:$4,"&lt;="&amp;AW$7))</f>
        <v>0</v>
      </c>
      <c r="AX87" s="5">
        <f ca="1">IF(AX$4="",0,SUMIFS(Finance!298:298,Finance!$4:$4,"&gt;="&amp;AX$6,Finance!$4:$4,"&lt;="&amp;AX$7))</f>
        <v>0</v>
      </c>
      <c r="AY87" s="5">
        <f ca="1">IF(AY$4="",0,SUMIFS(Finance!298:298,Finance!$4:$4,"&gt;="&amp;AY$6,Finance!$4:$4,"&lt;="&amp;AY$7))</f>
        <v>0</v>
      </c>
      <c r="AZ87" s="5">
        <f ca="1">IF(AZ$4="",0,SUMIFS(Finance!298:298,Finance!$4:$4,"&gt;="&amp;AZ$6,Finance!$4:$4,"&lt;="&amp;AZ$7))</f>
        <v>0</v>
      </c>
      <c r="BA87" s="5">
        <f ca="1">IF(BA$4="",0,SUMIFS(Finance!298:298,Finance!$4:$4,"&gt;="&amp;BA$6,Finance!$4:$4,"&lt;="&amp;BA$7))</f>
        <v>0</v>
      </c>
      <c r="BB87" s="5">
        <f ca="1">IF(BB$4="",0,SUMIFS(Finance!298:298,Finance!$4:$4,"&gt;="&amp;BB$6,Finance!$4:$4,"&lt;="&amp;BB$7))</f>
        <v>0</v>
      </c>
      <c r="BC87" s="5">
        <f ca="1">IF(BC$4="",0,SUMIFS(Finance!298:298,Finance!$4:$4,"&gt;="&amp;BC$6,Finance!$4:$4,"&lt;="&amp;BC$7))</f>
        <v>0</v>
      </c>
      <c r="BD87" s="5">
        <f ca="1">IF(BD$4="",0,SUMIFS(Finance!298:298,Finance!$4:$4,"&gt;="&amp;BD$6,Finance!$4:$4,"&lt;="&amp;BD$7))</f>
        <v>0</v>
      </c>
      <c r="BE87" s="5">
        <f ca="1">IF(BE$4="",0,SUMIFS(Finance!298:298,Finance!$4:$4,"&gt;="&amp;BE$6,Finance!$4:$4,"&lt;="&amp;BE$7))</f>
        <v>0</v>
      </c>
      <c r="BF87" s="5">
        <f ca="1">IF(BF$4="",0,SUMIFS(Finance!298:298,Finance!$4:$4,"&gt;="&amp;BF$6,Finance!$4:$4,"&lt;="&amp;BF$7))</f>
        <v>0</v>
      </c>
      <c r="BG87" s="5">
        <f ca="1">IF(BG$4="",0,SUMIFS(Finance!298:298,Finance!$4:$4,"&gt;="&amp;BG$6,Finance!$4:$4,"&lt;="&amp;BG$7))</f>
        <v>0</v>
      </c>
      <c r="BH87" s="5">
        <f ca="1">IF(BH$4="",0,SUMIFS(Finance!298:298,Finance!$4:$4,"&gt;="&amp;BH$6,Finance!$4:$4,"&lt;="&amp;BH$7))</f>
        <v>0</v>
      </c>
      <c r="BI87" s="5">
        <f ca="1">IF(BI$4="",0,SUMIFS(Finance!298:298,Finance!$4:$4,"&gt;="&amp;BI$6,Finance!$4:$4,"&lt;="&amp;BI$7))</f>
        <v>0</v>
      </c>
      <c r="BJ87" s="5">
        <f ca="1">IF(BJ$4="",0,SUMIFS(Finance!298:298,Finance!$4:$4,"&gt;="&amp;BJ$6,Finance!$4:$4,"&lt;="&amp;BJ$7))</f>
        <v>0</v>
      </c>
      <c r="BK87" s="5">
        <f ca="1">IF(BK$4="",0,SUMIFS(Finance!298:298,Finance!$4:$4,"&gt;="&amp;BK$6,Finance!$4:$4,"&lt;="&amp;BK$7))</f>
        <v>0</v>
      </c>
      <c r="BL87" s="5">
        <f ca="1">IF(BL$4="",0,SUMIFS(Finance!298:298,Finance!$4:$4,"&gt;="&amp;BL$6,Finance!$4:$4,"&lt;="&amp;BL$7))</f>
        <v>0</v>
      </c>
      <c r="BM87" s="5">
        <f ca="1">IF(BM$4="",0,SUMIFS(Finance!298:298,Finance!$4:$4,"&gt;="&amp;BM$6,Finance!$4:$4,"&lt;="&amp;BM$7))</f>
        <v>0</v>
      </c>
      <c r="BN87" s="5">
        <f ca="1">IF(BN$4="",0,SUMIFS(Finance!298:298,Finance!$4:$4,"&gt;="&amp;BN$6,Finance!$4:$4,"&lt;="&amp;BN$7))</f>
        <v>0</v>
      </c>
      <c r="BO87" s="5">
        <f ca="1">IF(BO$4="",0,SUMIFS(Finance!298:298,Finance!$4:$4,"&gt;="&amp;BO$6,Finance!$4:$4,"&lt;="&amp;BO$7))</f>
        <v>0</v>
      </c>
      <c r="BP87" s="5">
        <f ca="1">IF(BP$4="",0,SUMIFS(Finance!298:298,Finance!$4:$4,"&gt;="&amp;BP$6,Finance!$4:$4,"&lt;="&amp;BP$7))</f>
        <v>0</v>
      </c>
      <c r="BQ87" s="5">
        <f ca="1">IF(BQ$4="",0,SUMIFS(Finance!298:298,Finance!$4:$4,"&gt;="&amp;BQ$6,Finance!$4:$4,"&lt;="&amp;BQ$7))</f>
        <v>0</v>
      </c>
      <c r="BR87" s="5">
        <f ca="1">IF(BR$4="",0,SUMIFS(Finance!298:298,Finance!$4:$4,"&gt;="&amp;BR$6,Finance!$4:$4,"&lt;="&amp;BR$7))</f>
        <v>0</v>
      </c>
      <c r="BS87" s="5">
        <f ca="1">IF(BS$4="",0,SUMIFS(Finance!298:298,Finance!$4:$4,"&gt;="&amp;BS$6,Finance!$4:$4,"&lt;="&amp;BS$7))</f>
        <v>0</v>
      </c>
      <c r="BT87" s="5">
        <f ca="1">IF(BT$4="",0,SUMIFS(Finance!298:298,Finance!$4:$4,"&gt;="&amp;BT$6,Finance!$4:$4,"&lt;="&amp;BT$7))</f>
        <v>0</v>
      </c>
      <c r="BU87" s="5">
        <f ca="1">IF(BU$4="",0,SUMIFS(Finance!298:298,Finance!$4:$4,"&gt;="&amp;BU$6,Finance!$4:$4,"&lt;="&amp;BU$7))</f>
        <v>0</v>
      </c>
      <c r="BV87" s="5">
        <f ca="1">IF(BV$4="",0,SUMIFS(Finance!298:298,Finance!$4:$4,"&gt;="&amp;BV$6,Finance!$4:$4,"&lt;="&amp;BV$7))</f>
        <v>0</v>
      </c>
      <c r="BW87" s="5">
        <f ca="1">IF(BW$4="",0,SUMIFS(Finance!298:298,Finance!$4:$4,"&gt;="&amp;BW$6,Finance!$4:$4,"&lt;="&amp;BW$7))</f>
        <v>0</v>
      </c>
      <c r="BX87" s="5">
        <f ca="1">IF(BX$4="",0,SUMIFS(Finance!298:298,Finance!$4:$4,"&gt;="&amp;BX$6,Finance!$4:$4,"&lt;="&amp;BX$7))</f>
        <v>0</v>
      </c>
      <c r="BY87" s="5">
        <f ca="1">IF(BY$4="",0,SUMIFS(Finance!298:298,Finance!$4:$4,"&gt;="&amp;BY$6,Finance!$4:$4,"&lt;="&amp;BY$7))</f>
        <v>0</v>
      </c>
      <c r="BZ87" s="5">
        <f ca="1">IF(BZ$4="",0,SUMIFS(Finance!298:298,Finance!$4:$4,"&gt;="&amp;BZ$6,Finance!$4:$4,"&lt;="&amp;BZ$7))</f>
        <v>0</v>
      </c>
      <c r="CA87" s="5">
        <f ca="1">IF(CA$4="",0,SUMIFS(Finance!298:298,Finance!$4:$4,"&gt;="&amp;CA$6,Finance!$4:$4,"&lt;="&amp;CA$7))</f>
        <v>0</v>
      </c>
      <c r="CB87" s="5">
        <f ca="1">IF(CB$4="",0,SUMIFS(Finance!298:298,Finance!$4:$4,"&gt;="&amp;CB$6,Finance!$4:$4,"&lt;="&amp;CB$7))</f>
        <v>0</v>
      </c>
      <c r="CC87" s="5">
        <f ca="1">IF(CC$4="",0,SUMIFS(Finance!298:298,Finance!$4:$4,"&gt;="&amp;CC$6,Finance!$4:$4,"&lt;="&amp;CC$7))</f>
        <v>0</v>
      </c>
      <c r="CD87" s="5">
        <f ca="1">IF(CD$4="",0,SUMIFS(Finance!298:298,Finance!$4:$4,"&gt;="&amp;CD$6,Finance!$4:$4,"&lt;="&amp;CD$7))</f>
        <v>0</v>
      </c>
      <c r="CE87" s="5">
        <f ca="1">IF(CE$4="",0,SUMIFS(Finance!298:298,Finance!$4:$4,"&gt;="&amp;CE$6,Finance!$4:$4,"&lt;="&amp;CE$7))</f>
        <v>0</v>
      </c>
      <c r="CF87" s="5">
        <f ca="1">IF(CF$4="",0,SUMIFS(Finance!298:298,Finance!$4:$4,"&gt;="&amp;CF$6,Finance!$4:$4,"&lt;="&amp;CF$7))</f>
        <v>0</v>
      </c>
    </row>
    <row r="88" spans="2:84" x14ac:dyDescent="0.3">
      <c r="B88" s="13">
        <f>ROW()</f>
        <v>88</v>
      </c>
      <c r="H88" s="1" t="str">
        <f t="shared" si="20"/>
        <v>Списания по финансовой деятельности</v>
      </c>
      <c r="I88" s="1" t="str">
        <f>Finance!I300</f>
        <v>Размещение резервов на депозитах</v>
      </c>
      <c r="M88" s="53" t="s">
        <v>18</v>
      </c>
      <c r="U88" s="5">
        <f t="shared" ca="1" si="18"/>
        <v>0</v>
      </c>
      <c r="X88" s="5">
        <f ca="1">IF(X$4="",0,SUMIFS(Finance!300:300,Finance!$4:$4,"&gt;="&amp;X$6,Finance!$4:$4,"&lt;="&amp;X$7))</f>
        <v>0</v>
      </c>
      <c r="Y88" s="5">
        <f ca="1">IF(Y$4="",0,SUMIFS(Finance!300:300,Finance!$4:$4,"&gt;="&amp;Y$6,Finance!$4:$4,"&lt;="&amp;Y$7))</f>
        <v>0</v>
      </c>
      <c r="Z88" s="5">
        <f ca="1">IF(Z$4="",0,SUMIFS(Finance!300:300,Finance!$4:$4,"&gt;="&amp;Z$6,Finance!$4:$4,"&lt;="&amp;Z$7))</f>
        <v>0</v>
      </c>
      <c r="AA88" s="5">
        <f ca="1">IF(AA$4="",0,SUMIFS(Finance!300:300,Finance!$4:$4,"&gt;="&amp;AA$6,Finance!$4:$4,"&lt;="&amp;AA$7))</f>
        <v>0</v>
      </c>
      <c r="AB88" s="5">
        <f ca="1">IF(AB$4="",0,SUMIFS(Finance!300:300,Finance!$4:$4,"&gt;="&amp;AB$6,Finance!$4:$4,"&lt;="&amp;AB$7))</f>
        <v>0</v>
      </c>
      <c r="AC88" s="5">
        <f ca="1">IF(AC$4="",0,SUMIFS(Finance!300:300,Finance!$4:$4,"&gt;="&amp;AC$6,Finance!$4:$4,"&lt;="&amp;AC$7))</f>
        <v>0</v>
      </c>
      <c r="AD88" s="5">
        <f ca="1">IF(AD$4="",0,SUMIFS(Finance!300:300,Finance!$4:$4,"&gt;="&amp;AD$6,Finance!$4:$4,"&lt;="&amp;AD$7))</f>
        <v>0</v>
      </c>
      <c r="AE88" s="5">
        <f ca="1">IF(AE$4="",0,SUMIFS(Finance!300:300,Finance!$4:$4,"&gt;="&amp;AE$6,Finance!$4:$4,"&lt;="&amp;AE$7))</f>
        <v>0</v>
      </c>
      <c r="AF88" s="5">
        <f ca="1">IF(AF$4="",0,SUMIFS(Finance!300:300,Finance!$4:$4,"&gt;="&amp;AF$6,Finance!$4:$4,"&lt;="&amp;AF$7))</f>
        <v>0</v>
      </c>
      <c r="AG88" s="5">
        <f ca="1">IF(AG$4="",0,SUMIFS(Finance!300:300,Finance!$4:$4,"&gt;="&amp;AG$6,Finance!$4:$4,"&lt;="&amp;AG$7))</f>
        <v>0</v>
      </c>
      <c r="AH88" s="5">
        <f ca="1">IF(AH$4="",0,SUMIFS(Finance!300:300,Finance!$4:$4,"&gt;="&amp;AH$6,Finance!$4:$4,"&lt;="&amp;AH$7))</f>
        <v>0</v>
      </c>
      <c r="AI88" s="5">
        <f ca="1">IF(AI$4="",0,SUMIFS(Finance!300:300,Finance!$4:$4,"&gt;="&amp;AI$6,Finance!$4:$4,"&lt;="&amp;AI$7))</f>
        <v>0</v>
      </c>
      <c r="AJ88" s="5">
        <f ca="1">IF(AJ$4="",0,SUMIFS(Finance!300:300,Finance!$4:$4,"&gt;="&amp;AJ$6,Finance!$4:$4,"&lt;="&amp;AJ$7))</f>
        <v>0</v>
      </c>
      <c r="AK88" s="5">
        <f ca="1">IF(AK$4="",0,SUMIFS(Finance!300:300,Finance!$4:$4,"&gt;="&amp;AK$6,Finance!$4:$4,"&lt;="&amp;AK$7))</f>
        <v>0</v>
      </c>
      <c r="AL88" s="5">
        <f ca="1">IF(AL$4="",0,SUMIFS(Finance!300:300,Finance!$4:$4,"&gt;="&amp;AL$6,Finance!$4:$4,"&lt;="&amp;AL$7))</f>
        <v>0</v>
      </c>
      <c r="AM88" s="5">
        <f ca="1">IF(AM$4="",0,SUMIFS(Finance!300:300,Finance!$4:$4,"&gt;="&amp;AM$6,Finance!$4:$4,"&lt;="&amp;AM$7))</f>
        <v>0</v>
      </c>
      <c r="AN88" s="5">
        <f ca="1">IF(AN$4="",0,SUMIFS(Finance!300:300,Finance!$4:$4,"&gt;="&amp;AN$6,Finance!$4:$4,"&lt;="&amp;AN$7))</f>
        <v>0</v>
      </c>
      <c r="AO88" s="5">
        <f ca="1">IF(AO$4="",0,SUMIFS(Finance!300:300,Finance!$4:$4,"&gt;="&amp;AO$6,Finance!$4:$4,"&lt;="&amp;AO$7))</f>
        <v>0</v>
      </c>
      <c r="AP88" s="5">
        <f ca="1">IF(AP$4="",0,SUMIFS(Finance!300:300,Finance!$4:$4,"&gt;="&amp;AP$6,Finance!$4:$4,"&lt;="&amp;AP$7))</f>
        <v>0</v>
      </c>
      <c r="AQ88" s="5">
        <f ca="1">IF(AQ$4="",0,SUMIFS(Finance!300:300,Finance!$4:$4,"&gt;="&amp;AQ$6,Finance!$4:$4,"&lt;="&amp;AQ$7))</f>
        <v>0</v>
      </c>
      <c r="AR88" s="5">
        <f ca="1">IF(AR$4="",0,SUMIFS(Finance!300:300,Finance!$4:$4,"&gt;="&amp;AR$6,Finance!$4:$4,"&lt;="&amp;AR$7))</f>
        <v>0</v>
      </c>
      <c r="AS88" s="5">
        <f ca="1">IF(AS$4="",0,SUMIFS(Finance!300:300,Finance!$4:$4,"&gt;="&amp;AS$6,Finance!$4:$4,"&lt;="&amp;AS$7))</f>
        <v>0</v>
      </c>
      <c r="AT88" s="5">
        <f ca="1">IF(AT$4="",0,SUMIFS(Finance!300:300,Finance!$4:$4,"&gt;="&amp;AT$6,Finance!$4:$4,"&lt;="&amp;AT$7))</f>
        <v>0</v>
      </c>
      <c r="AU88" s="5">
        <f ca="1">IF(AU$4="",0,SUMIFS(Finance!300:300,Finance!$4:$4,"&gt;="&amp;AU$6,Finance!$4:$4,"&lt;="&amp;AU$7))</f>
        <v>0</v>
      </c>
      <c r="AV88" s="5">
        <f ca="1">IF(AV$4="",0,SUMIFS(Finance!300:300,Finance!$4:$4,"&gt;="&amp;AV$6,Finance!$4:$4,"&lt;="&amp;AV$7))</f>
        <v>0</v>
      </c>
      <c r="AW88" s="5">
        <f ca="1">IF(AW$4="",0,SUMIFS(Finance!300:300,Finance!$4:$4,"&gt;="&amp;AW$6,Finance!$4:$4,"&lt;="&amp;AW$7))</f>
        <v>0</v>
      </c>
      <c r="AX88" s="5">
        <f ca="1">IF(AX$4="",0,SUMIFS(Finance!300:300,Finance!$4:$4,"&gt;="&amp;AX$6,Finance!$4:$4,"&lt;="&amp;AX$7))</f>
        <v>0</v>
      </c>
      <c r="AY88" s="5">
        <f ca="1">IF(AY$4="",0,SUMIFS(Finance!300:300,Finance!$4:$4,"&gt;="&amp;AY$6,Finance!$4:$4,"&lt;="&amp;AY$7))</f>
        <v>0</v>
      </c>
      <c r="AZ88" s="5">
        <f ca="1">IF(AZ$4="",0,SUMIFS(Finance!300:300,Finance!$4:$4,"&gt;="&amp;AZ$6,Finance!$4:$4,"&lt;="&amp;AZ$7))</f>
        <v>0</v>
      </c>
      <c r="BA88" s="5">
        <f ca="1">IF(BA$4="",0,SUMIFS(Finance!300:300,Finance!$4:$4,"&gt;="&amp;BA$6,Finance!$4:$4,"&lt;="&amp;BA$7))</f>
        <v>0</v>
      </c>
      <c r="BB88" s="5">
        <f ca="1">IF(BB$4="",0,SUMIFS(Finance!300:300,Finance!$4:$4,"&gt;="&amp;BB$6,Finance!$4:$4,"&lt;="&amp;BB$7))</f>
        <v>0</v>
      </c>
      <c r="BC88" s="5">
        <f ca="1">IF(BC$4="",0,SUMIFS(Finance!300:300,Finance!$4:$4,"&gt;="&amp;BC$6,Finance!$4:$4,"&lt;="&amp;BC$7))</f>
        <v>0</v>
      </c>
      <c r="BD88" s="5">
        <f ca="1">IF(BD$4="",0,SUMIFS(Finance!300:300,Finance!$4:$4,"&gt;="&amp;BD$6,Finance!$4:$4,"&lt;="&amp;BD$7))</f>
        <v>0</v>
      </c>
      <c r="BE88" s="5">
        <f ca="1">IF(BE$4="",0,SUMIFS(Finance!300:300,Finance!$4:$4,"&gt;="&amp;BE$6,Finance!$4:$4,"&lt;="&amp;BE$7))</f>
        <v>0</v>
      </c>
      <c r="BF88" s="5">
        <f ca="1">IF(BF$4="",0,SUMIFS(Finance!300:300,Finance!$4:$4,"&gt;="&amp;BF$6,Finance!$4:$4,"&lt;="&amp;BF$7))</f>
        <v>0</v>
      </c>
      <c r="BG88" s="5">
        <f ca="1">IF(BG$4="",0,SUMIFS(Finance!300:300,Finance!$4:$4,"&gt;="&amp;BG$6,Finance!$4:$4,"&lt;="&amp;BG$7))</f>
        <v>0</v>
      </c>
      <c r="BH88" s="5">
        <f ca="1">IF(BH$4="",0,SUMIFS(Finance!300:300,Finance!$4:$4,"&gt;="&amp;BH$6,Finance!$4:$4,"&lt;="&amp;BH$7))</f>
        <v>0</v>
      </c>
      <c r="BI88" s="5">
        <f ca="1">IF(BI$4="",0,SUMIFS(Finance!300:300,Finance!$4:$4,"&gt;="&amp;BI$6,Finance!$4:$4,"&lt;="&amp;BI$7))</f>
        <v>0</v>
      </c>
      <c r="BJ88" s="5">
        <f ca="1">IF(BJ$4="",0,SUMIFS(Finance!300:300,Finance!$4:$4,"&gt;="&amp;BJ$6,Finance!$4:$4,"&lt;="&amp;BJ$7))</f>
        <v>0</v>
      </c>
      <c r="BK88" s="5">
        <f ca="1">IF(BK$4="",0,SUMIFS(Finance!300:300,Finance!$4:$4,"&gt;="&amp;BK$6,Finance!$4:$4,"&lt;="&amp;BK$7))</f>
        <v>0</v>
      </c>
      <c r="BL88" s="5">
        <f ca="1">IF(BL$4="",0,SUMIFS(Finance!300:300,Finance!$4:$4,"&gt;="&amp;BL$6,Finance!$4:$4,"&lt;="&amp;BL$7))</f>
        <v>0</v>
      </c>
      <c r="BM88" s="5">
        <f ca="1">IF(BM$4="",0,SUMIFS(Finance!300:300,Finance!$4:$4,"&gt;="&amp;BM$6,Finance!$4:$4,"&lt;="&amp;BM$7))</f>
        <v>0</v>
      </c>
      <c r="BN88" s="5">
        <f ca="1">IF(BN$4="",0,SUMIFS(Finance!300:300,Finance!$4:$4,"&gt;="&amp;BN$6,Finance!$4:$4,"&lt;="&amp;BN$7))</f>
        <v>0</v>
      </c>
      <c r="BO88" s="5">
        <f ca="1">IF(BO$4="",0,SUMIFS(Finance!300:300,Finance!$4:$4,"&gt;="&amp;BO$6,Finance!$4:$4,"&lt;="&amp;BO$7))</f>
        <v>0</v>
      </c>
      <c r="BP88" s="5">
        <f ca="1">IF(BP$4="",0,SUMIFS(Finance!300:300,Finance!$4:$4,"&gt;="&amp;BP$6,Finance!$4:$4,"&lt;="&amp;BP$7))</f>
        <v>0</v>
      </c>
      <c r="BQ88" s="5">
        <f ca="1">IF(BQ$4="",0,SUMIFS(Finance!300:300,Finance!$4:$4,"&gt;="&amp;BQ$6,Finance!$4:$4,"&lt;="&amp;BQ$7))</f>
        <v>0</v>
      </c>
      <c r="BR88" s="5">
        <f ca="1">IF(BR$4="",0,SUMIFS(Finance!300:300,Finance!$4:$4,"&gt;="&amp;BR$6,Finance!$4:$4,"&lt;="&amp;BR$7))</f>
        <v>0</v>
      </c>
      <c r="BS88" s="5">
        <f ca="1">IF(BS$4="",0,SUMIFS(Finance!300:300,Finance!$4:$4,"&gt;="&amp;BS$6,Finance!$4:$4,"&lt;="&amp;BS$7))</f>
        <v>0</v>
      </c>
      <c r="BT88" s="5">
        <f ca="1">IF(BT$4="",0,SUMIFS(Finance!300:300,Finance!$4:$4,"&gt;="&amp;BT$6,Finance!$4:$4,"&lt;="&amp;BT$7))</f>
        <v>0</v>
      </c>
      <c r="BU88" s="5">
        <f ca="1">IF(BU$4="",0,SUMIFS(Finance!300:300,Finance!$4:$4,"&gt;="&amp;BU$6,Finance!$4:$4,"&lt;="&amp;BU$7))</f>
        <v>0</v>
      </c>
      <c r="BV88" s="5">
        <f ca="1">IF(BV$4="",0,SUMIFS(Finance!300:300,Finance!$4:$4,"&gt;="&amp;BV$6,Finance!$4:$4,"&lt;="&amp;BV$7))</f>
        <v>0</v>
      </c>
      <c r="BW88" s="5">
        <f ca="1">IF(BW$4="",0,SUMIFS(Finance!300:300,Finance!$4:$4,"&gt;="&amp;BW$6,Finance!$4:$4,"&lt;="&amp;BW$7))</f>
        <v>0</v>
      </c>
      <c r="BX88" s="5">
        <f ca="1">IF(BX$4="",0,SUMIFS(Finance!300:300,Finance!$4:$4,"&gt;="&amp;BX$6,Finance!$4:$4,"&lt;="&amp;BX$7))</f>
        <v>0</v>
      </c>
      <c r="BY88" s="5">
        <f ca="1">IF(BY$4="",0,SUMIFS(Finance!300:300,Finance!$4:$4,"&gt;="&amp;BY$6,Finance!$4:$4,"&lt;="&amp;BY$7))</f>
        <v>0</v>
      </c>
      <c r="BZ88" s="5">
        <f ca="1">IF(BZ$4="",0,SUMIFS(Finance!300:300,Finance!$4:$4,"&gt;="&amp;BZ$6,Finance!$4:$4,"&lt;="&amp;BZ$7))</f>
        <v>0</v>
      </c>
      <c r="CA88" s="5">
        <f ca="1">IF(CA$4="",0,SUMIFS(Finance!300:300,Finance!$4:$4,"&gt;="&amp;CA$6,Finance!$4:$4,"&lt;="&amp;CA$7))</f>
        <v>0</v>
      </c>
      <c r="CB88" s="5">
        <f ca="1">IF(CB$4="",0,SUMIFS(Finance!300:300,Finance!$4:$4,"&gt;="&amp;CB$6,Finance!$4:$4,"&lt;="&amp;CB$7))</f>
        <v>0</v>
      </c>
      <c r="CC88" s="5">
        <f ca="1">IF(CC$4="",0,SUMIFS(Finance!300:300,Finance!$4:$4,"&gt;="&amp;CC$6,Finance!$4:$4,"&lt;="&amp;CC$7))</f>
        <v>0</v>
      </c>
      <c r="CD88" s="5">
        <f ca="1">IF(CD$4="",0,SUMIFS(Finance!300:300,Finance!$4:$4,"&gt;="&amp;CD$6,Finance!$4:$4,"&lt;="&amp;CD$7))</f>
        <v>0</v>
      </c>
      <c r="CE88" s="5">
        <f ca="1">IF(CE$4="",0,SUMIFS(Finance!300:300,Finance!$4:$4,"&gt;="&amp;CE$6,Finance!$4:$4,"&lt;="&amp;CE$7))</f>
        <v>0</v>
      </c>
      <c r="CF88" s="5">
        <f ca="1">IF(CF$4="",0,SUMIFS(Finance!300:300,Finance!$4:$4,"&gt;="&amp;CF$6,Finance!$4:$4,"&lt;="&amp;CF$7))</f>
        <v>0</v>
      </c>
    </row>
    <row r="89" spans="2:84" x14ac:dyDescent="0.3">
      <c r="B89" s="13">
        <f>ROW()</f>
        <v>89</v>
      </c>
      <c r="H89" s="1" t="str">
        <f t="shared" si="20"/>
        <v>Списания по финансовой деятельности</v>
      </c>
      <c r="I89" s="1" t="str">
        <f>Finance!I301</f>
        <v>Резервы под займы третьим лицам</v>
      </c>
      <c r="M89" s="53" t="s">
        <v>18</v>
      </c>
      <c r="U89" s="5">
        <f t="shared" ca="1" si="18"/>
        <v>0</v>
      </c>
      <c r="X89" s="5">
        <f ca="1">IF(X$4="",0,SUMIFS(Finance!301:301,Finance!$4:$4,"&gt;="&amp;X$6,Finance!$4:$4,"&lt;="&amp;X$7))</f>
        <v>0</v>
      </c>
      <c r="Y89" s="5">
        <f ca="1">IF(Y$4="",0,SUMIFS(Finance!301:301,Finance!$4:$4,"&gt;="&amp;Y$6,Finance!$4:$4,"&lt;="&amp;Y$7))</f>
        <v>0</v>
      </c>
      <c r="Z89" s="5">
        <f ca="1">IF(Z$4="",0,SUMIFS(Finance!301:301,Finance!$4:$4,"&gt;="&amp;Z$6,Finance!$4:$4,"&lt;="&amp;Z$7))</f>
        <v>0</v>
      </c>
      <c r="AA89" s="5">
        <f ca="1">IF(AA$4="",0,SUMIFS(Finance!301:301,Finance!$4:$4,"&gt;="&amp;AA$6,Finance!$4:$4,"&lt;="&amp;AA$7))</f>
        <v>0</v>
      </c>
      <c r="AB89" s="5">
        <f ca="1">IF(AB$4="",0,SUMIFS(Finance!301:301,Finance!$4:$4,"&gt;="&amp;AB$6,Finance!$4:$4,"&lt;="&amp;AB$7))</f>
        <v>0</v>
      </c>
      <c r="AC89" s="5">
        <f ca="1">IF(AC$4="",0,SUMIFS(Finance!301:301,Finance!$4:$4,"&gt;="&amp;AC$6,Finance!$4:$4,"&lt;="&amp;AC$7))</f>
        <v>0</v>
      </c>
      <c r="AD89" s="5">
        <f ca="1">IF(AD$4="",0,SUMIFS(Finance!301:301,Finance!$4:$4,"&gt;="&amp;AD$6,Finance!$4:$4,"&lt;="&amp;AD$7))</f>
        <v>0</v>
      </c>
      <c r="AE89" s="5">
        <f ca="1">IF(AE$4="",0,SUMIFS(Finance!301:301,Finance!$4:$4,"&gt;="&amp;AE$6,Finance!$4:$4,"&lt;="&amp;AE$7))</f>
        <v>0</v>
      </c>
      <c r="AF89" s="5">
        <f ca="1">IF(AF$4="",0,SUMIFS(Finance!301:301,Finance!$4:$4,"&gt;="&amp;AF$6,Finance!$4:$4,"&lt;="&amp;AF$7))</f>
        <v>0</v>
      </c>
      <c r="AG89" s="5">
        <f ca="1">IF(AG$4="",0,SUMIFS(Finance!301:301,Finance!$4:$4,"&gt;="&amp;AG$6,Finance!$4:$4,"&lt;="&amp;AG$7))</f>
        <v>0</v>
      </c>
      <c r="AH89" s="5">
        <f ca="1">IF(AH$4="",0,SUMIFS(Finance!301:301,Finance!$4:$4,"&gt;="&amp;AH$6,Finance!$4:$4,"&lt;="&amp;AH$7))</f>
        <v>0</v>
      </c>
      <c r="AI89" s="5">
        <f ca="1">IF(AI$4="",0,SUMIFS(Finance!301:301,Finance!$4:$4,"&gt;="&amp;AI$6,Finance!$4:$4,"&lt;="&amp;AI$7))</f>
        <v>0</v>
      </c>
      <c r="AJ89" s="5">
        <f ca="1">IF(AJ$4="",0,SUMIFS(Finance!301:301,Finance!$4:$4,"&gt;="&amp;AJ$6,Finance!$4:$4,"&lt;="&amp;AJ$7))</f>
        <v>0</v>
      </c>
      <c r="AK89" s="5">
        <f ca="1">IF(AK$4="",0,SUMIFS(Finance!301:301,Finance!$4:$4,"&gt;="&amp;AK$6,Finance!$4:$4,"&lt;="&amp;AK$7))</f>
        <v>0</v>
      </c>
      <c r="AL89" s="5">
        <f ca="1">IF(AL$4="",0,SUMIFS(Finance!301:301,Finance!$4:$4,"&gt;="&amp;AL$6,Finance!$4:$4,"&lt;="&amp;AL$7))</f>
        <v>0</v>
      </c>
      <c r="AM89" s="5">
        <f ca="1">IF(AM$4="",0,SUMIFS(Finance!301:301,Finance!$4:$4,"&gt;="&amp;AM$6,Finance!$4:$4,"&lt;="&amp;AM$7))</f>
        <v>0</v>
      </c>
      <c r="AN89" s="5">
        <f ca="1">IF(AN$4="",0,SUMIFS(Finance!301:301,Finance!$4:$4,"&gt;="&amp;AN$6,Finance!$4:$4,"&lt;="&amp;AN$7))</f>
        <v>0</v>
      </c>
      <c r="AO89" s="5">
        <f ca="1">IF(AO$4="",0,SUMIFS(Finance!301:301,Finance!$4:$4,"&gt;="&amp;AO$6,Finance!$4:$4,"&lt;="&amp;AO$7))</f>
        <v>0</v>
      </c>
      <c r="AP89" s="5">
        <f ca="1">IF(AP$4="",0,SUMIFS(Finance!301:301,Finance!$4:$4,"&gt;="&amp;AP$6,Finance!$4:$4,"&lt;="&amp;AP$7))</f>
        <v>0</v>
      </c>
      <c r="AQ89" s="5">
        <f ca="1">IF(AQ$4="",0,SUMIFS(Finance!301:301,Finance!$4:$4,"&gt;="&amp;AQ$6,Finance!$4:$4,"&lt;="&amp;AQ$7))</f>
        <v>0</v>
      </c>
      <c r="AR89" s="5">
        <f ca="1">IF(AR$4="",0,SUMIFS(Finance!301:301,Finance!$4:$4,"&gt;="&amp;AR$6,Finance!$4:$4,"&lt;="&amp;AR$7))</f>
        <v>0</v>
      </c>
      <c r="AS89" s="5">
        <f ca="1">IF(AS$4="",0,SUMIFS(Finance!301:301,Finance!$4:$4,"&gt;="&amp;AS$6,Finance!$4:$4,"&lt;="&amp;AS$7))</f>
        <v>0</v>
      </c>
      <c r="AT89" s="5">
        <f ca="1">IF(AT$4="",0,SUMIFS(Finance!301:301,Finance!$4:$4,"&gt;="&amp;AT$6,Finance!$4:$4,"&lt;="&amp;AT$7))</f>
        <v>0</v>
      </c>
      <c r="AU89" s="5">
        <f ca="1">IF(AU$4="",0,SUMIFS(Finance!301:301,Finance!$4:$4,"&gt;="&amp;AU$6,Finance!$4:$4,"&lt;="&amp;AU$7))</f>
        <v>0</v>
      </c>
      <c r="AV89" s="5">
        <f ca="1">IF(AV$4="",0,SUMIFS(Finance!301:301,Finance!$4:$4,"&gt;="&amp;AV$6,Finance!$4:$4,"&lt;="&amp;AV$7))</f>
        <v>0</v>
      </c>
      <c r="AW89" s="5">
        <f ca="1">IF(AW$4="",0,SUMIFS(Finance!301:301,Finance!$4:$4,"&gt;="&amp;AW$6,Finance!$4:$4,"&lt;="&amp;AW$7))</f>
        <v>0</v>
      </c>
      <c r="AX89" s="5">
        <f ca="1">IF(AX$4="",0,SUMIFS(Finance!301:301,Finance!$4:$4,"&gt;="&amp;AX$6,Finance!$4:$4,"&lt;="&amp;AX$7))</f>
        <v>0</v>
      </c>
      <c r="AY89" s="5">
        <f ca="1">IF(AY$4="",0,SUMIFS(Finance!301:301,Finance!$4:$4,"&gt;="&amp;AY$6,Finance!$4:$4,"&lt;="&amp;AY$7))</f>
        <v>0</v>
      </c>
      <c r="AZ89" s="5">
        <f ca="1">IF(AZ$4="",0,SUMIFS(Finance!301:301,Finance!$4:$4,"&gt;="&amp;AZ$6,Finance!$4:$4,"&lt;="&amp;AZ$7))</f>
        <v>0</v>
      </c>
      <c r="BA89" s="5">
        <f ca="1">IF(BA$4="",0,SUMIFS(Finance!301:301,Finance!$4:$4,"&gt;="&amp;BA$6,Finance!$4:$4,"&lt;="&amp;BA$7))</f>
        <v>0</v>
      </c>
      <c r="BB89" s="5">
        <f ca="1">IF(BB$4="",0,SUMIFS(Finance!301:301,Finance!$4:$4,"&gt;="&amp;BB$6,Finance!$4:$4,"&lt;="&amp;BB$7))</f>
        <v>0</v>
      </c>
      <c r="BC89" s="5">
        <f ca="1">IF(BC$4="",0,SUMIFS(Finance!301:301,Finance!$4:$4,"&gt;="&amp;BC$6,Finance!$4:$4,"&lt;="&amp;BC$7))</f>
        <v>0</v>
      </c>
      <c r="BD89" s="5">
        <f ca="1">IF(BD$4="",0,SUMIFS(Finance!301:301,Finance!$4:$4,"&gt;="&amp;BD$6,Finance!$4:$4,"&lt;="&amp;BD$7))</f>
        <v>0</v>
      </c>
      <c r="BE89" s="5">
        <f ca="1">IF(BE$4="",0,SUMIFS(Finance!301:301,Finance!$4:$4,"&gt;="&amp;BE$6,Finance!$4:$4,"&lt;="&amp;BE$7))</f>
        <v>0</v>
      </c>
      <c r="BF89" s="5">
        <f ca="1">IF(BF$4="",0,SUMIFS(Finance!301:301,Finance!$4:$4,"&gt;="&amp;BF$6,Finance!$4:$4,"&lt;="&amp;BF$7))</f>
        <v>0</v>
      </c>
      <c r="BG89" s="5">
        <f ca="1">IF(BG$4="",0,SUMIFS(Finance!301:301,Finance!$4:$4,"&gt;="&amp;BG$6,Finance!$4:$4,"&lt;="&amp;BG$7))</f>
        <v>0</v>
      </c>
      <c r="BH89" s="5">
        <f ca="1">IF(BH$4="",0,SUMIFS(Finance!301:301,Finance!$4:$4,"&gt;="&amp;BH$6,Finance!$4:$4,"&lt;="&amp;BH$7))</f>
        <v>0</v>
      </c>
      <c r="BI89" s="5">
        <f ca="1">IF(BI$4="",0,SUMIFS(Finance!301:301,Finance!$4:$4,"&gt;="&amp;BI$6,Finance!$4:$4,"&lt;="&amp;BI$7))</f>
        <v>0</v>
      </c>
      <c r="BJ89" s="5">
        <f ca="1">IF(BJ$4="",0,SUMIFS(Finance!301:301,Finance!$4:$4,"&gt;="&amp;BJ$6,Finance!$4:$4,"&lt;="&amp;BJ$7))</f>
        <v>0</v>
      </c>
      <c r="BK89" s="5">
        <f ca="1">IF(BK$4="",0,SUMIFS(Finance!301:301,Finance!$4:$4,"&gt;="&amp;BK$6,Finance!$4:$4,"&lt;="&amp;BK$7))</f>
        <v>0</v>
      </c>
      <c r="BL89" s="5">
        <f ca="1">IF(BL$4="",0,SUMIFS(Finance!301:301,Finance!$4:$4,"&gt;="&amp;BL$6,Finance!$4:$4,"&lt;="&amp;BL$7))</f>
        <v>0</v>
      </c>
      <c r="BM89" s="5">
        <f ca="1">IF(BM$4="",0,SUMIFS(Finance!301:301,Finance!$4:$4,"&gt;="&amp;BM$6,Finance!$4:$4,"&lt;="&amp;BM$7))</f>
        <v>0</v>
      </c>
      <c r="BN89" s="5">
        <f ca="1">IF(BN$4="",0,SUMIFS(Finance!301:301,Finance!$4:$4,"&gt;="&amp;BN$6,Finance!$4:$4,"&lt;="&amp;BN$7))</f>
        <v>0</v>
      </c>
      <c r="BO89" s="5">
        <f ca="1">IF(BO$4="",0,SUMIFS(Finance!301:301,Finance!$4:$4,"&gt;="&amp;BO$6,Finance!$4:$4,"&lt;="&amp;BO$7))</f>
        <v>0</v>
      </c>
      <c r="BP89" s="5">
        <f ca="1">IF(BP$4="",0,SUMIFS(Finance!301:301,Finance!$4:$4,"&gt;="&amp;BP$6,Finance!$4:$4,"&lt;="&amp;BP$7))</f>
        <v>0</v>
      </c>
      <c r="BQ89" s="5">
        <f ca="1">IF(BQ$4="",0,SUMIFS(Finance!301:301,Finance!$4:$4,"&gt;="&amp;BQ$6,Finance!$4:$4,"&lt;="&amp;BQ$7))</f>
        <v>0</v>
      </c>
      <c r="BR89" s="5">
        <f ca="1">IF(BR$4="",0,SUMIFS(Finance!301:301,Finance!$4:$4,"&gt;="&amp;BR$6,Finance!$4:$4,"&lt;="&amp;BR$7))</f>
        <v>0</v>
      </c>
      <c r="BS89" s="5">
        <f ca="1">IF(BS$4="",0,SUMIFS(Finance!301:301,Finance!$4:$4,"&gt;="&amp;BS$6,Finance!$4:$4,"&lt;="&amp;BS$7))</f>
        <v>0</v>
      </c>
      <c r="BT89" s="5">
        <f ca="1">IF(BT$4="",0,SUMIFS(Finance!301:301,Finance!$4:$4,"&gt;="&amp;BT$6,Finance!$4:$4,"&lt;="&amp;BT$7))</f>
        <v>0</v>
      </c>
      <c r="BU89" s="5">
        <f ca="1">IF(BU$4="",0,SUMIFS(Finance!301:301,Finance!$4:$4,"&gt;="&amp;BU$6,Finance!$4:$4,"&lt;="&amp;BU$7))</f>
        <v>0</v>
      </c>
      <c r="BV89" s="5">
        <f ca="1">IF(BV$4="",0,SUMIFS(Finance!301:301,Finance!$4:$4,"&gt;="&amp;BV$6,Finance!$4:$4,"&lt;="&amp;BV$7))</f>
        <v>0</v>
      </c>
      <c r="BW89" s="5">
        <f ca="1">IF(BW$4="",0,SUMIFS(Finance!301:301,Finance!$4:$4,"&gt;="&amp;BW$6,Finance!$4:$4,"&lt;="&amp;BW$7))</f>
        <v>0</v>
      </c>
      <c r="BX89" s="5">
        <f ca="1">IF(BX$4="",0,SUMIFS(Finance!301:301,Finance!$4:$4,"&gt;="&amp;BX$6,Finance!$4:$4,"&lt;="&amp;BX$7))</f>
        <v>0</v>
      </c>
      <c r="BY89" s="5">
        <f ca="1">IF(BY$4="",0,SUMIFS(Finance!301:301,Finance!$4:$4,"&gt;="&amp;BY$6,Finance!$4:$4,"&lt;="&amp;BY$7))</f>
        <v>0</v>
      </c>
      <c r="BZ89" s="5">
        <f ca="1">IF(BZ$4="",0,SUMIFS(Finance!301:301,Finance!$4:$4,"&gt;="&amp;BZ$6,Finance!$4:$4,"&lt;="&amp;BZ$7))</f>
        <v>0</v>
      </c>
      <c r="CA89" s="5">
        <f ca="1">IF(CA$4="",0,SUMIFS(Finance!301:301,Finance!$4:$4,"&gt;="&amp;CA$6,Finance!$4:$4,"&lt;="&amp;CA$7))</f>
        <v>0</v>
      </c>
      <c r="CB89" s="5">
        <f ca="1">IF(CB$4="",0,SUMIFS(Finance!301:301,Finance!$4:$4,"&gt;="&amp;CB$6,Finance!$4:$4,"&lt;="&amp;CB$7))</f>
        <v>0</v>
      </c>
      <c r="CC89" s="5">
        <f ca="1">IF(CC$4="",0,SUMIFS(Finance!301:301,Finance!$4:$4,"&gt;="&amp;CC$6,Finance!$4:$4,"&lt;="&amp;CC$7))</f>
        <v>0</v>
      </c>
      <c r="CD89" s="5">
        <f ca="1">IF(CD$4="",0,SUMIFS(Finance!301:301,Finance!$4:$4,"&gt;="&amp;CD$6,Finance!$4:$4,"&lt;="&amp;CD$7))</f>
        <v>0</v>
      </c>
      <c r="CE89" s="5">
        <f ca="1">IF(CE$4="",0,SUMIFS(Finance!301:301,Finance!$4:$4,"&gt;="&amp;CE$6,Finance!$4:$4,"&lt;="&amp;CE$7))</f>
        <v>0</v>
      </c>
      <c r="CF89" s="5">
        <f ca="1">IF(CF$4="",0,SUMIFS(Finance!301:301,Finance!$4:$4,"&gt;="&amp;CF$6,Finance!$4:$4,"&lt;="&amp;CF$7))</f>
        <v>0</v>
      </c>
    </row>
    <row r="90" spans="2:84" x14ac:dyDescent="0.3">
      <c r="B90" s="13">
        <f>ROW()</f>
        <v>90</v>
      </c>
      <c r="H90" s="1" t="str">
        <f t="shared" si="20"/>
        <v>Списания по финансовой деятельности</v>
      </c>
      <c r="I90" s="1" t="s">
        <v>421</v>
      </c>
      <c r="M90" s="53" t="s">
        <v>18</v>
      </c>
      <c r="U90" s="5">
        <f t="shared" ca="1" si="18"/>
        <v>214594361.33538729</v>
      </c>
      <c r="X90" s="5">
        <f ca="1">IF(X$4="",0,SUMIFS(Finance!303:303,Finance!$4:$4,"&gt;="&amp;X$6,Finance!$4:$4,"&lt;="&amp;X$7))</f>
        <v>0</v>
      </c>
      <c r="Y90" s="5">
        <f ca="1">IF(Y$4="",0,SUMIFS(Finance!303:303,Finance!$4:$4,"&gt;="&amp;Y$6,Finance!$4:$4,"&lt;="&amp;Y$7))</f>
        <v>0</v>
      </c>
      <c r="Z90" s="5">
        <f ca="1">IF(Z$4="",0,SUMIFS(Finance!303:303,Finance!$4:$4,"&gt;="&amp;Z$6,Finance!$4:$4,"&lt;="&amp;Z$7))</f>
        <v>51543535.935870618</v>
      </c>
      <c r="AA90" s="5">
        <f ca="1">IF(AA$4="",0,SUMIFS(Finance!303:303,Finance!$4:$4,"&gt;="&amp;AA$6,Finance!$4:$4,"&lt;="&amp;AA$7))</f>
        <v>79571791.804233223</v>
      </c>
      <c r="AB90" s="5">
        <f ca="1">IF(AB$4="",0,SUMIFS(Finance!303:303,Finance!$4:$4,"&gt;="&amp;AB$6,Finance!$4:$4,"&lt;="&amp;AB$7))</f>
        <v>83479033.595283449</v>
      </c>
      <c r="AC90" s="5">
        <f ca="1">IF(AC$4="",0,SUMIFS(Finance!303:303,Finance!$4:$4,"&gt;="&amp;AC$6,Finance!$4:$4,"&lt;="&amp;AC$7))</f>
        <v>0</v>
      </c>
      <c r="AD90" s="5">
        <f ca="1">IF(AD$4="",0,SUMIFS(Finance!303:303,Finance!$4:$4,"&gt;="&amp;AD$6,Finance!$4:$4,"&lt;="&amp;AD$7))</f>
        <v>0</v>
      </c>
      <c r="AE90" s="5">
        <f ca="1">IF(AE$4="",0,SUMIFS(Finance!303:303,Finance!$4:$4,"&gt;="&amp;AE$6,Finance!$4:$4,"&lt;="&amp;AE$7))</f>
        <v>0</v>
      </c>
      <c r="AF90" s="5">
        <f ca="1">IF(AF$4="",0,SUMIFS(Finance!303:303,Finance!$4:$4,"&gt;="&amp;AF$6,Finance!$4:$4,"&lt;="&amp;AF$7))</f>
        <v>0</v>
      </c>
      <c r="AG90" s="5">
        <f ca="1">IF(AG$4="",0,SUMIFS(Finance!303:303,Finance!$4:$4,"&gt;="&amp;AG$6,Finance!$4:$4,"&lt;="&amp;AG$7))</f>
        <v>0</v>
      </c>
      <c r="AH90" s="5">
        <f ca="1">IF(AH$4="",0,SUMIFS(Finance!303:303,Finance!$4:$4,"&gt;="&amp;AH$6,Finance!$4:$4,"&lt;="&amp;AH$7))</f>
        <v>0</v>
      </c>
      <c r="AI90" s="5">
        <f ca="1">IF(AI$4="",0,SUMIFS(Finance!303:303,Finance!$4:$4,"&gt;="&amp;AI$6,Finance!$4:$4,"&lt;="&amp;AI$7))</f>
        <v>0</v>
      </c>
      <c r="AJ90" s="5">
        <f ca="1">IF(AJ$4="",0,SUMIFS(Finance!303:303,Finance!$4:$4,"&gt;="&amp;AJ$6,Finance!$4:$4,"&lt;="&amp;AJ$7))</f>
        <v>0</v>
      </c>
      <c r="AK90" s="5">
        <f ca="1">IF(AK$4="",0,SUMIFS(Finance!303:303,Finance!$4:$4,"&gt;="&amp;AK$6,Finance!$4:$4,"&lt;="&amp;AK$7))</f>
        <v>0</v>
      </c>
      <c r="AL90" s="5">
        <f ca="1">IF(AL$4="",0,SUMIFS(Finance!303:303,Finance!$4:$4,"&gt;="&amp;AL$6,Finance!$4:$4,"&lt;="&amp;AL$7))</f>
        <v>0</v>
      </c>
      <c r="AM90" s="5">
        <f ca="1">IF(AM$4="",0,SUMIFS(Finance!303:303,Finance!$4:$4,"&gt;="&amp;AM$6,Finance!$4:$4,"&lt;="&amp;AM$7))</f>
        <v>0</v>
      </c>
      <c r="AN90" s="5">
        <f ca="1">IF(AN$4="",0,SUMIFS(Finance!303:303,Finance!$4:$4,"&gt;="&amp;AN$6,Finance!$4:$4,"&lt;="&amp;AN$7))</f>
        <v>0</v>
      </c>
      <c r="AO90" s="5">
        <f ca="1">IF(AO$4="",0,SUMIFS(Finance!303:303,Finance!$4:$4,"&gt;="&amp;AO$6,Finance!$4:$4,"&lt;="&amp;AO$7))</f>
        <v>0</v>
      </c>
      <c r="AP90" s="5">
        <f ca="1">IF(AP$4="",0,SUMIFS(Finance!303:303,Finance!$4:$4,"&gt;="&amp;AP$6,Finance!$4:$4,"&lt;="&amp;AP$7))</f>
        <v>0</v>
      </c>
      <c r="AQ90" s="5">
        <f ca="1">IF(AQ$4="",0,SUMIFS(Finance!303:303,Finance!$4:$4,"&gt;="&amp;AQ$6,Finance!$4:$4,"&lt;="&amp;AQ$7))</f>
        <v>0</v>
      </c>
      <c r="AR90" s="5">
        <f ca="1">IF(AR$4="",0,SUMIFS(Finance!303:303,Finance!$4:$4,"&gt;="&amp;AR$6,Finance!$4:$4,"&lt;="&amp;AR$7))</f>
        <v>0</v>
      </c>
      <c r="AS90" s="5">
        <f ca="1">IF(AS$4="",0,SUMIFS(Finance!303:303,Finance!$4:$4,"&gt;="&amp;AS$6,Finance!$4:$4,"&lt;="&amp;AS$7))</f>
        <v>0</v>
      </c>
      <c r="AT90" s="5">
        <f ca="1">IF(AT$4="",0,SUMIFS(Finance!303:303,Finance!$4:$4,"&gt;="&amp;AT$6,Finance!$4:$4,"&lt;="&amp;AT$7))</f>
        <v>0</v>
      </c>
      <c r="AU90" s="5">
        <f ca="1">IF(AU$4="",0,SUMIFS(Finance!303:303,Finance!$4:$4,"&gt;="&amp;AU$6,Finance!$4:$4,"&lt;="&amp;AU$7))</f>
        <v>0</v>
      </c>
      <c r="AV90" s="5">
        <f ca="1">IF(AV$4="",0,SUMIFS(Finance!303:303,Finance!$4:$4,"&gt;="&amp;AV$6,Finance!$4:$4,"&lt;="&amp;AV$7))</f>
        <v>0</v>
      </c>
      <c r="AW90" s="5">
        <f ca="1">IF(AW$4="",0,SUMIFS(Finance!303:303,Finance!$4:$4,"&gt;="&amp;AW$6,Finance!$4:$4,"&lt;="&amp;AW$7))</f>
        <v>0</v>
      </c>
      <c r="AX90" s="5">
        <f ca="1">IF(AX$4="",0,SUMIFS(Finance!303:303,Finance!$4:$4,"&gt;="&amp;AX$6,Finance!$4:$4,"&lt;="&amp;AX$7))</f>
        <v>0</v>
      </c>
      <c r="AY90" s="5">
        <f ca="1">IF(AY$4="",0,SUMIFS(Finance!303:303,Finance!$4:$4,"&gt;="&amp;AY$6,Finance!$4:$4,"&lt;="&amp;AY$7))</f>
        <v>0</v>
      </c>
      <c r="AZ90" s="5">
        <f ca="1">IF(AZ$4="",0,SUMIFS(Finance!303:303,Finance!$4:$4,"&gt;="&amp;AZ$6,Finance!$4:$4,"&lt;="&amp;AZ$7))</f>
        <v>0</v>
      </c>
      <c r="BA90" s="5">
        <f ca="1">IF(BA$4="",0,SUMIFS(Finance!303:303,Finance!$4:$4,"&gt;="&amp;BA$6,Finance!$4:$4,"&lt;="&amp;BA$7))</f>
        <v>0</v>
      </c>
      <c r="BB90" s="5">
        <f ca="1">IF(BB$4="",0,SUMIFS(Finance!303:303,Finance!$4:$4,"&gt;="&amp;BB$6,Finance!$4:$4,"&lt;="&amp;BB$7))</f>
        <v>0</v>
      </c>
      <c r="BC90" s="5">
        <f ca="1">IF(BC$4="",0,SUMIFS(Finance!303:303,Finance!$4:$4,"&gt;="&amp;BC$6,Finance!$4:$4,"&lt;="&amp;BC$7))</f>
        <v>0</v>
      </c>
      <c r="BD90" s="5">
        <f ca="1">IF(BD$4="",0,SUMIFS(Finance!303:303,Finance!$4:$4,"&gt;="&amp;BD$6,Finance!$4:$4,"&lt;="&amp;BD$7))</f>
        <v>0</v>
      </c>
      <c r="BE90" s="5">
        <f ca="1">IF(BE$4="",0,SUMIFS(Finance!303:303,Finance!$4:$4,"&gt;="&amp;BE$6,Finance!$4:$4,"&lt;="&amp;BE$7))</f>
        <v>0</v>
      </c>
      <c r="BF90" s="5">
        <f ca="1">IF(BF$4="",0,SUMIFS(Finance!303:303,Finance!$4:$4,"&gt;="&amp;BF$6,Finance!$4:$4,"&lt;="&amp;BF$7))</f>
        <v>0</v>
      </c>
      <c r="BG90" s="5">
        <f ca="1">IF(BG$4="",0,SUMIFS(Finance!303:303,Finance!$4:$4,"&gt;="&amp;BG$6,Finance!$4:$4,"&lt;="&amp;BG$7))</f>
        <v>0</v>
      </c>
      <c r="BH90" s="5">
        <f ca="1">IF(BH$4="",0,SUMIFS(Finance!303:303,Finance!$4:$4,"&gt;="&amp;BH$6,Finance!$4:$4,"&lt;="&amp;BH$7))</f>
        <v>0</v>
      </c>
      <c r="BI90" s="5">
        <f ca="1">IF(BI$4="",0,SUMIFS(Finance!303:303,Finance!$4:$4,"&gt;="&amp;BI$6,Finance!$4:$4,"&lt;="&amp;BI$7))</f>
        <v>0</v>
      </c>
      <c r="BJ90" s="5">
        <f ca="1">IF(BJ$4="",0,SUMIFS(Finance!303:303,Finance!$4:$4,"&gt;="&amp;BJ$6,Finance!$4:$4,"&lt;="&amp;BJ$7))</f>
        <v>0</v>
      </c>
      <c r="BK90" s="5">
        <f ca="1">IF(BK$4="",0,SUMIFS(Finance!303:303,Finance!$4:$4,"&gt;="&amp;BK$6,Finance!$4:$4,"&lt;="&amp;BK$7))</f>
        <v>0</v>
      </c>
      <c r="BL90" s="5">
        <f ca="1">IF(BL$4="",0,SUMIFS(Finance!303:303,Finance!$4:$4,"&gt;="&amp;BL$6,Finance!$4:$4,"&lt;="&amp;BL$7))</f>
        <v>0</v>
      </c>
      <c r="BM90" s="5">
        <f ca="1">IF(BM$4="",0,SUMIFS(Finance!303:303,Finance!$4:$4,"&gt;="&amp;BM$6,Finance!$4:$4,"&lt;="&amp;BM$7))</f>
        <v>0</v>
      </c>
      <c r="BN90" s="5">
        <f ca="1">IF(BN$4="",0,SUMIFS(Finance!303:303,Finance!$4:$4,"&gt;="&amp;BN$6,Finance!$4:$4,"&lt;="&amp;BN$7))</f>
        <v>0</v>
      </c>
      <c r="BO90" s="5">
        <f ca="1">IF(BO$4="",0,SUMIFS(Finance!303:303,Finance!$4:$4,"&gt;="&amp;BO$6,Finance!$4:$4,"&lt;="&amp;BO$7))</f>
        <v>0</v>
      </c>
      <c r="BP90" s="5">
        <f ca="1">IF(BP$4="",0,SUMIFS(Finance!303:303,Finance!$4:$4,"&gt;="&amp;BP$6,Finance!$4:$4,"&lt;="&amp;BP$7))</f>
        <v>0</v>
      </c>
      <c r="BQ90" s="5">
        <f ca="1">IF(BQ$4="",0,SUMIFS(Finance!303:303,Finance!$4:$4,"&gt;="&amp;BQ$6,Finance!$4:$4,"&lt;="&amp;BQ$7))</f>
        <v>0</v>
      </c>
      <c r="BR90" s="5">
        <f ca="1">IF(BR$4="",0,SUMIFS(Finance!303:303,Finance!$4:$4,"&gt;="&amp;BR$6,Finance!$4:$4,"&lt;="&amp;BR$7))</f>
        <v>0</v>
      </c>
      <c r="BS90" s="5">
        <f ca="1">IF(BS$4="",0,SUMIFS(Finance!303:303,Finance!$4:$4,"&gt;="&amp;BS$6,Finance!$4:$4,"&lt;="&amp;BS$7))</f>
        <v>0</v>
      </c>
      <c r="BT90" s="5">
        <f ca="1">IF(BT$4="",0,SUMIFS(Finance!303:303,Finance!$4:$4,"&gt;="&amp;BT$6,Finance!$4:$4,"&lt;="&amp;BT$7))</f>
        <v>0</v>
      </c>
      <c r="BU90" s="5">
        <f ca="1">IF(BU$4="",0,SUMIFS(Finance!303:303,Finance!$4:$4,"&gt;="&amp;BU$6,Finance!$4:$4,"&lt;="&amp;BU$7))</f>
        <v>0</v>
      </c>
      <c r="BV90" s="5">
        <f ca="1">IF(BV$4="",0,SUMIFS(Finance!303:303,Finance!$4:$4,"&gt;="&amp;BV$6,Finance!$4:$4,"&lt;="&amp;BV$7))</f>
        <v>0</v>
      </c>
      <c r="BW90" s="5">
        <f ca="1">IF(BW$4="",0,SUMIFS(Finance!303:303,Finance!$4:$4,"&gt;="&amp;BW$6,Finance!$4:$4,"&lt;="&amp;BW$7))</f>
        <v>0</v>
      </c>
      <c r="BX90" s="5">
        <f ca="1">IF(BX$4="",0,SUMIFS(Finance!303:303,Finance!$4:$4,"&gt;="&amp;BX$6,Finance!$4:$4,"&lt;="&amp;BX$7))</f>
        <v>0</v>
      </c>
      <c r="BY90" s="5">
        <f ca="1">IF(BY$4="",0,SUMIFS(Finance!303:303,Finance!$4:$4,"&gt;="&amp;BY$6,Finance!$4:$4,"&lt;="&amp;BY$7))</f>
        <v>0</v>
      </c>
      <c r="BZ90" s="5">
        <f ca="1">IF(BZ$4="",0,SUMIFS(Finance!303:303,Finance!$4:$4,"&gt;="&amp;BZ$6,Finance!$4:$4,"&lt;="&amp;BZ$7))</f>
        <v>0</v>
      </c>
      <c r="CA90" s="5">
        <f ca="1">IF(CA$4="",0,SUMIFS(Finance!303:303,Finance!$4:$4,"&gt;="&amp;CA$6,Finance!$4:$4,"&lt;="&amp;CA$7))</f>
        <v>0</v>
      </c>
      <c r="CB90" s="5">
        <f ca="1">IF(CB$4="",0,SUMIFS(Finance!303:303,Finance!$4:$4,"&gt;="&amp;CB$6,Finance!$4:$4,"&lt;="&amp;CB$7))</f>
        <v>0</v>
      </c>
      <c r="CC90" s="5">
        <f ca="1">IF(CC$4="",0,SUMIFS(Finance!303:303,Finance!$4:$4,"&gt;="&amp;CC$6,Finance!$4:$4,"&lt;="&amp;CC$7))</f>
        <v>0</v>
      </c>
      <c r="CD90" s="5">
        <f ca="1">IF(CD$4="",0,SUMIFS(Finance!303:303,Finance!$4:$4,"&gt;="&amp;CD$6,Finance!$4:$4,"&lt;="&amp;CD$7))</f>
        <v>0</v>
      </c>
      <c r="CE90" s="5">
        <f ca="1">IF(CE$4="",0,SUMIFS(Finance!303:303,Finance!$4:$4,"&gt;="&amp;CE$6,Finance!$4:$4,"&lt;="&amp;CE$7))</f>
        <v>0</v>
      </c>
      <c r="CF90" s="5">
        <f ca="1">IF(CF$4="",0,SUMIFS(Finance!303:303,Finance!$4:$4,"&gt;="&amp;CF$6,Finance!$4:$4,"&lt;="&amp;CF$7))</f>
        <v>0</v>
      </c>
    </row>
    <row r="91" spans="2:84" x14ac:dyDescent="0.3">
      <c r="B91" s="13">
        <f>ROW()</f>
        <v>91</v>
      </c>
      <c r="H91" s="1" t="str">
        <f t="shared" si="20"/>
        <v>Списания по финансовой деятельности</v>
      </c>
      <c r="I91" s="1" t="s">
        <v>448</v>
      </c>
      <c r="M91" s="53" t="s">
        <v>18</v>
      </c>
      <c r="U91" s="5">
        <f t="shared" ca="1" si="18"/>
        <v>0</v>
      </c>
      <c r="X91" s="5">
        <f ca="1">IF(X$4="",0,SUMIFS(Finance!304:304,Finance!$4:$4,"&gt;="&amp;X$6,Finance!$4:$4,"&lt;="&amp;X$7))</f>
        <v>0</v>
      </c>
      <c r="Y91" s="5">
        <f ca="1">IF(Y$4="",0,SUMIFS(Finance!304:304,Finance!$4:$4,"&gt;="&amp;Y$6,Finance!$4:$4,"&lt;="&amp;Y$7))</f>
        <v>0</v>
      </c>
      <c r="Z91" s="5">
        <f ca="1">IF(Z$4="",0,SUMIFS(Finance!304:304,Finance!$4:$4,"&gt;="&amp;Z$6,Finance!$4:$4,"&lt;="&amp;Z$7))</f>
        <v>0</v>
      </c>
      <c r="AA91" s="5">
        <f ca="1">IF(AA$4="",0,SUMIFS(Finance!304:304,Finance!$4:$4,"&gt;="&amp;AA$6,Finance!$4:$4,"&lt;="&amp;AA$7))</f>
        <v>0</v>
      </c>
      <c r="AB91" s="5">
        <f ca="1">IF(AB$4="",0,SUMIFS(Finance!304:304,Finance!$4:$4,"&gt;="&amp;AB$6,Finance!$4:$4,"&lt;="&amp;AB$7))</f>
        <v>0</v>
      </c>
      <c r="AC91" s="5">
        <f ca="1">IF(AC$4="",0,SUMIFS(Finance!304:304,Finance!$4:$4,"&gt;="&amp;AC$6,Finance!$4:$4,"&lt;="&amp;AC$7))</f>
        <v>0</v>
      </c>
      <c r="AD91" s="5">
        <f ca="1">IF(AD$4="",0,SUMIFS(Finance!304:304,Finance!$4:$4,"&gt;="&amp;AD$6,Finance!$4:$4,"&lt;="&amp;AD$7))</f>
        <v>0</v>
      </c>
      <c r="AE91" s="5">
        <f ca="1">IF(AE$4="",0,SUMIFS(Finance!304:304,Finance!$4:$4,"&gt;="&amp;AE$6,Finance!$4:$4,"&lt;="&amp;AE$7))</f>
        <v>0</v>
      </c>
      <c r="AF91" s="5">
        <f ca="1">IF(AF$4="",0,SUMIFS(Finance!304:304,Finance!$4:$4,"&gt;="&amp;AF$6,Finance!$4:$4,"&lt;="&amp;AF$7))</f>
        <v>0</v>
      </c>
      <c r="AG91" s="5">
        <f ca="1">IF(AG$4="",0,SUMIFS(Finance!304:304,Finance!$4:$4,"&gt;="&amp;AG$6,Finance!$4:$4,"&lt;="&amp;AG$7))</f>
        <v>0</v>
      </c>
      <c r="AH91" s="5">
        <f ca="1">IF(AH$4="",0,SUMIFS(Finance!304:304,Finance!$4:$4,"&gt;="&amp;AH$6,Finance!$4:$4,"&lt;="&amp;AH$7))</f>
        <v>0</v>
      </c>
      <c r="AI91" s="5">
        <f ca="1">IF(AI$4="",0,SUMIFS(Finance!304:304,Finance!$4:$4,"&gt;="&amp;AI$6,Finance!$4:$4,"&lt;="&amp;AI$7))</f>
        <v>0</v>
      </c>
      <c r="AJ91" s="5">
        <f ca="1">IF(AJ$4="",0,SUMIFS(Finance!304:304,Finance!$4:$4,"&gt;="&amp;AJ$6,Finance!$4:$4,"&lt;="&amp;AJ$7))</f>
        <v>0</v>
      </c>
      <c r="AK91" s="5">
        <f ca="1">IF(AK$4="",0,SUMIFS(Finance!304:304,Finance!$4:$4,"&gt;="&amp;AK$6,Finance!$4:$4,"&lt;="&amp;AK$7))</f>
        <v>0</v>
      </c>
      <c r="AL91" s="5">
        <f ca="1">IF(AL$4="",0,SUMIFS(Finance!304:304,Finance!$4:$4,"&gt;="&amp;AL$6,Finance!$4:$4,"&lt;="&amp;AL$7))</f>
        <v>0</v>
      </c>
      <c r="AM91" s="5">
        <f ca="1">IF(AM$4="",0,SUMIFS(Finance!304:304,Finance!$4:$4,"&gt;="&amp;AM$6,Finance!$4:$4,"&lt;="&amp;AM$7))</f>
        <v>0</v>
      </c>
      <c r="AN91" s="5">
        <f ca="1">IF(AN$4="",0,SUMIFS(Finance!304:304,Finance!$4:$4,"&gt;="&amp;AN$6,Finance!$4:$4,"&lt;="&amp;AN$7))</f>
        <v>0</v>
      </c>
      <c r="AO91" s="5">
        <f ca="1">IF(AO$4="",0,SUMIFS(Finance!304:304,Finance!$4:$4,"&gt;="&amp;AO$6,Finance!$4:$4,"&lt;="&amp;AO$7))</f>
        <v>0</v>
      </c>
      <c r="AP91" s="5">
        <f ca="1">IF(AP$4="",0,SUMIFS(Finance!304:304,Finance!$4:$4,"&gt;="&amp;AP$6,Finance!$4:$4,"&lt;="&amp;AP$7))</f>
        <v>0</v>
      </c>
      <c r="AQ91" s="5">
        <f ca="1">IF(AQ$4="",0,SUMIFS(Finance!304:304,Finance!$4:$4,"&gt;="&amp;AQ$6,Finance!$4:$4,"&lt;="&amp;AQ$7))</f>
        <v>0</v>
      </c>
      <c r="AR91" s="5">
        <f ca="1">IF(AR$4="",0,SUMIFS(Finance!304:304,Finance!$4:$4,"&gt;="&amp;AR$6,Finance!$4:$4,"&lt;="&amp;AR$7))</f>
        <v>0</v>
      </c>
      <c r="AS91" s="5">
        <f ca="1">IF(AS$4="",0,SUMIFS(Finance!304:304,Finance!$4:$4,"&gt;="&amp;AS$6,Finance!$4:$4,"&lt;="&amp;AS$7))</f>
        <v>0</v>
      </c>
      <c r="AT91" s="5">
        <f ca="1">IF(AT$4="",0,SUMIFS(Finance!304:304,Finance!$4:$4,"&gt;="&amp;AT$6,Finance!$4:$4,"&lt;="&amp;AT$7))</f>
        <v>0</v>
      </c>
      <c r="AU91" s="5">
        <f ca="1">IF(AU$4="",0,SUMIFS(Finance!304:304,Finance!$4:$4,"&gt;="&amp;AU$6,Finance!$4:$4,"&lt;="&amp;AU$7))</f>
        <v>0</v>
      </c>
      <c r="AV91" s="5">
        <f ca="1">IF(AV$4="",0,SUMIFS(Finance!304:304,Finance!$4:$4,"&gt;="&amp;AV$6,Finance!$4:$4,"&lt;="&amp;AV$7))</f>
        <v>0</v>
      </c>
      <c r="AW91" s="5">
        <f ca="1">IF(AW$4="",0,SUMIFS(Finance!304:304,Finance!$4:$4,"&gt;="&amp;AW$6,Finance!$4:$4,"&lt;="&amp;AW$7))</f>
        <v>0</v>
      </c>
      <c r="AX91" s="5">
        <f ca="1">IF(AX$4="",0,SUMIFS(Finance!304:304,Finance!$4:$4,"&gt;="&amp;AX$6,Finance!$4:$4,"&lt;="&amp;AX$7))</f>
        <v>0</v>
      </c>
      <c r="AY91" s="5">
        <f ca="1">IF(AY$4="",0,SUMIFS(Finance!304:304,Finance!$4:$4,"&gt;="&amp;AY$6,Finance!$4:$4,"&lt;="&amp;AY$7))</f>
        <v>0</v>
      </c>
      <c r="AZ91" s="5">
        <f ca="1">IF(AZ$4="",0,SUMIFS(Finance!304:304,Finance!$4:$4,"&gt;="&amp;AZ$6,Finance!$4:$4,"&lt;="&amp;AZ$7))</f>
        <v>0</v>
      </c>
      <c r="BA91" s="5">
        <f ca="1">IF(BA$4="",0,SUMIFS(Finance!304:304,Finance!$4:$4,"&gt;="&amp;BA$6,Finance!$4:$4,"&lt;="&amp;BA$7))</f>
        <v>0</v>
      </c>
      <c r="BB91" s="5">
        <f ca="1">IF(BB$4="",0,SUMIFS(Finance!304:304,Finance!$4:$4,"&gt;="&amp;BB$6,Finance!$4:$4,"&lt;="&amp;BB$7))</f>
        <v>0</v>
      </c>
      <c r="BC91" s="5">
        <f ca="1">IF(BC$4="",0,SUMIFS(Finance!304:304,Finance!$4:$4,"&gt;="&amp;BC$6,Finance!$4:$4,"&lt;="&amp;BC$7))</f>
        <v>0</v>
      </c>
      <c r="BD91" s="5">
        <f ca="1">IF(BD$4="",0,SUMIFS(Finance!304:304,Finance!$4:$4,"&gt;="&amp;BD$6,Finance!$4:$4,"&lt;="&amp;BD$7))</f>
        <v>0</v>
      </c>
      <c r="BE91" s="5">
        <f ca="1">IF(BE$4="",0,SUMIFS(Finance!304:304,Finance!$4:$4,"&gt;="&amp;BE$6,Finance!$4:$4,"&lt;="&amp;BE$7))</f>
        <v>0</v>
      </c>
      <c r="BF91" s="5">
        <f ca="1">IF(BF$4="",0,SUMIFS(Finance!304:304,Finance!$4:$4,"&gt;="&amp;BF$6,Finance!$4:$4,"&lt;="&amp;BF$7))</f>
        <v>0</v>
      </c>
      <c r="BG91" s="5">
        <f ca="1">IF(BG$4="",0,SUMIFS(Finance!304:304,Finance!$4:$4,"&gt;="&amp;BG$6,Finance!$4:$4,"&lt;="&amp;BG$7))</f>
        <v>0</v>
      </c>
      <c r="BH91" s="5">
        <f ca="1">IF(BH$4="",0,SUMIFS(Finance!304:304,Finance!$4:$4,"&gt;="&amp;BH$6,Finance!$4:$4,"&lt;="&amp;BH$7))</f>
        <v>0</v>
      </c>
      <c r="BI91" s="5">
        <f ca="1">IF(BI$4="",0,SUMIFS(Finance!304:304,Finance!$4:$4,"&gt;="&amp;BI$6,Finance!$4:$4,"&lt;="&amp;BI$7))</f>
        <v>0</v>
      </c>
      <c r="BJ91" s="5">
        <f ca="1">IF(BJ$4="",0,SUMIFS(Finance!304:304,Finance!$4:$4,"&gt;="&amp;BJ$6,Finance!$4:$4,"&lt;="&amp;BJ$7))</f>
        <v>0</v>
      </c>
      <c r="BK91" s="5">
        <f ca="1">IF(BK$4="",0,SUMIFS(Finance!304:304,Finance!$4:$4,"&gt;="&amp;BK$6,Finance!$4:$4,"&lt;="&amp;BK$7))</f>
        <v>0</v>
      </c>
      <c r="BL91" s="5">
        <f ca="1">IF(BL$4="",0,SUMIFS(Finance!304:304,Finance!$4:$4,"&gt;="&amp;BL$6,Finance!$4:$4,"&lt;="&amp;BL$7))</f>
        <v>0</v>
      </c>
      <c r="BM91" s="5">
        <f ca="1">IF(BM$4="",0,SUMIFS(Finance!304:304,Finance!$4:$4,"&gt;="&amp;BM$6,Finance!$4:$4,"&lt;="&amp;BM$7))</f>
        <v>0</v>
      </c>
      <c r="BN91" s="5">
        <f ca="1">IF(BN$4="",0,SUMIFS(Finance!304:304,Finance!$4:$4,"&gt;="&amp;BN$6,Finance!$4:$4,"&lt;="&amp;BN$7))</f>
        <v>0</v>
      </c>
      <c r="BO91" s="5">
        <f ca="1">IF(BO$4="",0,SUMIFS(Finance!304:304,Finance!$4:$4,"&gt;="&amp;BO$6,Finance!$4:$4,"&lt;="&amp;BO$7))</f>
        <v>0</v>
      </c>
      <c r="BP91" s="5">
        <f ca="1">IF(BP$4="",0,SUMIFS(Finance!304:304,Finance!$4:$4,"&gt;="&amp;BP$6,Finance!$4:$4,"&lt;="&amp;BP$7))</f>
        <v>0</v>
      </c>
      <c r="BQ91" s="5">
        <f ca="1">IF(BQ$4="",0,SUMIFS(Finance!304:304,Finance!$4:$4,"&gt;="&amp;BQ$6,Finance!$4:$4,"&lt;="&amp;BQ$7))</f>
        <v>0</v>
      </c>
      <c r="BR91" s="5">
        <f ca="1">IF(BR$4="",0,SUMIFS(Finance!304:304,Finance!$4:$4,"&gt;="&amp;BR$6,Finance!$4:$4,"&lt;="&amp;BR$7))</f>
        <v>0</v>
      </c>
      <c r="BS91" s="5">
        <f ca="1">IF(BS$4="",0,SUMIFS(Finance!304:304,Finance!$4:$4,"&gt;="&amp;BS$6,Finance!$4:$4,"&lt;="&amp;BS$7))</f>
        <v>0</v>
      </c>
      <c r="BT91" s="5">
        <f ca="1">IF(BT$4="",0,SUMIFS(Finance!304:304,Finance!$4:$4,"&gt;="&amp;BT$6,Finance!$4:$4,"&lt;="&amp;BT$7))</f>
        <v>0</v>
      </c>
      <c r="BU91" s="5">
        <f ca="1">IF(BU$4="",0,SUMIFS(Finance!304:304,Finance!$4:$4,"&gt;="&amp;BU$6,Finance!$4:$4,"&lt;="&amp;BU$7))</f>
        <v>0</v>
      </c>
      <c r="BV91" s="5">
        <f ca="1">IF(BV$4="",0,SUMIFS(Finance!304:304,Finance!$4:$4,"&gt;="&amp;BV$6,Finance!$4:$4,"&lt;="&amp;BV$7))</f>
        <v>0</v>
      </c>
      <c r="BW91" s="5">
        <f ca="1">IF(BW$4="",0,SUMIFS(Finance!304:304,Finance!$4:$4,"&gt;="&amp;BW$6,Finance!$4:$4,"&lt;="&amp;BW$7))</f>
        <v>0</v>
      </c>
      <c r="BX91" s="5">
        <f ca="1">IF(BX$4="",0,SUMIFS(Finance!304:304,Finance!$4:$4,"&gt;="&amp;BX$6,Finance!$4:$4,"&lt;="&amp;BX$7))</f>
        <v>0</v>
      </c>
      <c r="BY91" s="5">
        <f ca="1">IF(BY$4="",0,SUMIFS(Finance!304:304,Finance!$4:$4,"&gt;="&amp;BY$6,Finance!$4:$4,"&lt;="&amp;BY$7))</f>
        <v>0</v>
      </c>
      <c r="BZ91" s="5">
        <f ca="1">IF(BZ$4="",0,SUMIFS(Finance!304:304,Finance!$4:$4,"&gt;="&amp;BZ$6,Finance!$4:$4,"&lt;="&amp;BZ$7))</f>
        <v>0</v>
      </c>
      <c r="CA91" s="5">
        <f ca="1">IF(CA$4="",0,SUMIFS(Finance!304:304,Finance!$4:$4,"&gt;="&amp;CA$6,Finance!$4:$4,"&lt;="&amp;CA$7))</f>
        <v>0</v>
      </c>
      <c r="CB91" s="5">
        <f ca="1">IF(CB$4="",0,SUMIFS(Finance!304:304,Finance!$4:$4,"&gt;="&amp;CB$6,Finance!$4:$4,"&lt;="&amp;CB$7))</f>
        <v>0</v>
      </c>
      <c r="CC91" s="5">
        <f ca="1">IF(CC$4="",0,SUMIFS(Finance!304:304,Finance!$4:$4,"&gt;="&amp;CC$6,Finance!$4:$4,"&lt;="&amp;CC$7))</f>
        <v>0</v>
      </c>
      <c r="CD91" s="5">
        <f ca="1">IF(CD$4="",0,SUMIFS(Finance!304:304,Finance!$4:$4,"&gt;="&amp;CD$6,Finance!$4:$4,"&lt;="&amp;CD$7))</f>
        <v>0</v>
      </c>
      <c r="CE91" s="5">
        <f ca="1">IF(CE$4="",0,SUMIFS(Finance!304:304,Finance!$4:$4,"&gt;="&amp;CE$6,Finance!$4:$4,"&lt;="&amp;CE$7))</f>
        <v>0</v>
      </c>
      <c r="CF91" s="5">
        <f ca="1">IF(CF$4="",0,SUMIFS(Finance!304:304,Finance!$4:$4,"&gt;="&amp;CF$6,Finance!$4:$4,"&lt;="&amp;CF$7))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4" spans="2:84" x14ac:dyDescent="0.3">
      <c r="B94" s="13">
        <f>ROW()</f>
        <v>94</v>
      </c>
      <c r="G94" s="116"/>
      <c r="H94" s="1" t="str">
        <f>Finance!H290</f>
        <v>Финпоток по финансовой деятельности</v>
      </c>
      <c r="M94" s="53" t="s">
        <v>18</v>
      </c>
      <c r="P94" s="72" t="str">
        <f>Lists!$AI$11</f>
        <v>CF</v>
      </c>
      <c r="U94" s="5">
        <f ca="1">SUM(INDIRECT(ADDRESS($B94,$X$2)&amp;":"&amp;ADDRESS($B94,$X$2-1+$P$8)))</f>
        <v>-174594361.33538729</v>
      </c>
      <c r="X94" s="5">
        <f ca="1">SUMIFS(X$74:X93,$P$74:$P93,Lists!$AI$9)-SUMIFS(X$74:X93,$P$74:$P93,Lists!$AI$10)</f>
        <v>50680000</v>
      </c>
      <c r="Y94" s="5">
        <f ca="1">SUMIFS(Y$74:Y93,$P$74:$P93,Lists!$AI$9)-SUMIFS(Y$74:Y93,$P$74:$P93,Lists!$AI$10)</f>
        <v>-6981908.4029438216</v>
      </c>
      <c r="Z94" s="5">
        <f ca="1">SUMIFS(Z$74:Z93,$P$74:$P93,Lists!$AI$9)-SUMIFS(Z$74:Z93,$P$74:$P93,Lists!$AI$10)</f>
        <v>-55241627.532926798</v>
      </c>
      <c r="AA94" s="5">
        <f ca="1">SUMIFS(AA$74:AA93,$P$74:$P93,Lists!$AI$9)-SUMIFS(AA$74:AA93,$P$74:$P93,Lists!$AI$10)</f>
        <v>-79571791.804233223</v>
      </c>
      <c r="AB94" s="5">
        <f ca="1">SUMIFS(AB$74:AB93,$P$74:$P93,Lists!$AI$9)-SUMIFS(AB$74:AB93,$P$74:$P93,Lists!$AI$10)</f>
        <v>-83479033.595283449</v>
      </c>
      <c r="AC94" s="5">
        <f ca="1">SUMIFS(AC$74:AC93,$P$74:$P93,Lists!$AI$9)-SUMIFS(AC$74:AC93,$P$74:$P93,Lists!$AI$10)</f>
        <v>0</v>
      </c>
      <c r="AD94" s="5">
        <f ca="1">SUMIFS(AD$74:AD93,$P$74:$P93,Lists!$AI$9)-SUMIFS(AD$74:AD93,$P$74:$P93,Lists!$AI$10)</f>
        <v>0</v>
      </c>
      <c r="AE94" s="5">
        <f ca="1">SUMIFS(AE$74:AE93,$P$74:$P93,Lists!$AI$9)-SUMIFS(AE$74:AE93,$P$74:$P93,Lists!$AI$10)</f>
        <v>0</v>
      </c>
      <c r="AF94" s="5">
        <f ca="1">SUMIFS(AF$74:AF93,$P$74:$P93,Lists!$AI$9)-SUMIFS(AF$74:AF93,$P$74:$P93,Lists!$AI$10)</f>
        <v>0</v>
      </c>
      <c r="AG94" s="5">
        <f ca="1">SUMIFS(AG$74:AG93,$P$74:$P93,Lists!$AI$9)-SUMIFS(AG$74:AG93,$P$74:$P93,Lists!$AI$10)</f>
        <v>0</v>
      </c>
      <c r="AH94" s="5">
        <f ca="1">SUMIFS(AH$74:AH93,$P$74:$P93,Lists!$AI$9)-SUMIFS(AH$74:AH93,$P$74:$P93,Lists!$AI$10)</f>
        <v>0</v>
      </c>
      <c r="AI94" s="5">
        <f ca="1">SUMIFS(AI$74:AI93,$P$74:$P93,Lists!$AI$9)-SUMIFS(AI$74:AI93,$P$74:$P93,Lists!$AI$10)</f>
        <v>0</v>
      </c>
      <c r="AJ94" s="5">
        <f ca="1">SUMIFS(AJ$74:AJ93,$P$74:$P93,Lists!$AI$9)-SUMIFS(AJ$74:AJ93,$P$74:$P93,Lists!$AI$10)</f>
        <v>0</v>
      </c>
      <c r="AK94" s="5">
        <f ca="1">SUMIFS(AK$74:AK93,$P$74:$P93,Lists!$AI$9)-SUMIFS(AK$74:AK93,$P$74:$P93,Lists!$AI$10)</f>
        <v>0</v>
      </c>
      <c r="AL94" s="5">
        <f ca="1">SUMIFS(AL$74:AL93,$P$74:$P93,Lists!$AI$9)-SUMIFS(AL$74:AL93,$P$74:$P93,Lists!$AI$10)</f>
        <v>0</v>
      </c>
      <c r="AM94" s="5">
        <f ca="1">SUMIFS(AM$74:AM93,$P$74:$P93,Lists!$AI$9)-SUMIFS(AM$74:AM93,$P$74:$P93,Lists!$AI$10)</f>
        <v>0</v>
      </c>
      <c r="AN94" s="5">
        <f ca="1">SUMIFS(AN$74:AN93,$P$74:$P93,Lists!$AI$9)-SUMIFS(AN$74:AN93,$P$74:$P93,Lists!$AI$10)</f>
        <v>0</v>
      </c>
      <c r="AO94" s="5">
        <f ca="1">SUMIFS(AO$74:AO93,$P$74:$P93,Lists!$AI$9)-SUMIFS(AO$74:AO93,$P$74:$P93,Lists!$AI$10)</f>
        <v>0</v>
      </c>
      <c r="AP94" s="5">
        <f ca="1">SUMIFS(AP$74:AP93,$P$74:$P93,Lists!$AI$9)-SUMIFS(AP$74:AP93,$P$74:$P93,Lists!$AI$10)</f>
        <v>0</v>
      </c>
      <c r="AQ94" s="5">
        <f ca="1">SUMIFS(AQ$74:AQ93,$P$74:$P93,Lists!$AI$9)-SUMIFS(AQ$74:AQ93,$P$74:$P93,Lists!$AI$10)</f>
        <v>0</v>
      </c>
      <c r="AR94" s="5">
        <f ca="1">SUMIFS(AR$74:AR93,$P$74:$P93,Lists!$AI$9)-SUMIFS(AR$74:AR93,$P$74:$P93,Lists!$AI$10)</f>
        <v>0</v>
      </c>
      <c r="AS94" s="5">
        <f ca="1">SUMIFS(AS$74:AS93,$P$74:$P93,Lists!$AI$9)-SUMIFS(AS$74:AS93,$P$74:$P93,Lists!$AI$10)</f>
        <v>0</v>
      </c>
      <c r="AT94" s="5">
        <f ca="1">SUMIFS(AT$74:AT93,$P$74:$P93,Lists!$AI$9)-SUMIFS(AT$74:AT93,$P$74:$P93,Lists!$AI$10)</f>
        <v>0</v>
      </c>
      <c r="AU94" s="5">
        <f ca="1">SUMIFS(AU$74:AU93,$P$74:$P93,Lists!$AI$9)-SUMIFS(AU$74:AU93,$P$74:$P93,Lists!$AI$10)</f>
        <v>0</v>
      </c>
      <c r="AV94" s="5">
        <f ca="1">SUMIFS(AV$74:AV93,$P$74:$P93,Lists!$AI$9)-SUMIFS(AV$74:AV93,$P$74:$P93,Lists!$AI$10)</f>
        <v>0</v>
      </c>
      <c r="AW94" s="5">
        <f ca="1">SUMIFS(AW$74:AW93,$P$74:$P93,Lists!$AI$9)-SUMIFS(AW$74:AW93,$P$74:$P93,Lists!$AI$10)</f>
        <v>0</v>
      </c>
      <c r="AX94" s="5">
        <f ca="1">SUMIFS(AX$74:AX93,$P$74:$P93,Lists!$AI$9)-SUMIFS(AX$74:AX93,$P$74:$P93,Lists!$AI$10)</f>
        <v>0</v>
      </c>
      <c r="AY94" s="5">
        <f ca="1">SUMIFS(AY$74:AY93,$P$74:$P93,Lists!$AI$9)-SUMIFS(AY$74:AY93,$P$74:$P93,Lists!$AI$10)</f>
        <v>0</v>
      </c>
      <c r="AZ94" s="5">
        <f ca="1">SUMIFS(AZ$74:AZ93,$P$74:$P93,Lists!$AI$9)-SUMIFS(AZ$74:AZ93,$P$74:$P93,Lists!$AI$10)</f>
        <v>0</v>
      </c>
      <c r="BA94" s="5">
        <f ca="1">SUMIFS(BA$74:BA93,$P$74:$P93,Lists!$AI$9)-SUMIFS(BA$74:BA93,$P$74:$P93,Lists!$AI$10)</f>
        <v>0</v>
      </c>
      <c r="BB94" s="5">
        <f ca="1">SUMIFS(BB$74:BB93,$P$74:$P93,Lists!$AI$9)-SUMIFS(BB$74:BB93,$P$74:$P93,Lists!$AI$10)</f>
        <v>0</v>
      </c>
      <c r="BC94" s="5">
        <f ca="1">SUMIFS(BC$74:BC93,$P$74:$P93,Lists!$AI$9)-SUMIFS(BC$74:BC93,$P$74:$P93,Lists!$AI$10)</f>
        <v>0</v>
      </c>
      <c r="BD94" s="5">
        <f ca="1">SUMIFS(BD$74:BD93,$P$74:$P93,Lists!$AI$9)-SUMIFS(BD$74:BD93,$P$74:$P93,Lists!$AI$10)</f>
        <v>0</v>
      </c>
      <c r="BE94" s="5">
        <f ca="1">SUMIFS(BE$74:BE93,$P$74:$P93,Lists!$AI$9)-SUMIFS(BE$74:BE93,$P$74:$P93,Lists!$AI$10)</f>
        <v>0</v>
      </c>
      <c r="BF94" s="5">
        <f ca="1">SUMIFS(BF$74:BF93,$P$74:$P93,Lists!$AI$9)-SUMIFS(BF$74:BF93,$P$74:$P93,Lists!$AI$10)</f>
        <v>0</v>
      </c>
      <c r="BG94" s="5">
        <f ca="1">SUMIFS(BG$74:BG93,$P$74:$P93,Lists!$AI$9)-SUMIFS(BG$74:BG93,$P$74:$P93,Lists!$AI$10)</f>
        <v>0</v>
      </c>
      <c r="BH94" s="5">
        <f ca="1">SUMIFS(BH$74:BH93,$P$74:$P93,Lists!$AI$9)-SUMIFS(BH$74:BH93,$P$74:$P93,Lists!$AI$10)</f>
        <v>0</v>
      </c>
      <c r="BI94" s="5">
        <f ca="1">SUMIFS(BI$74:BI93,$P$74:$P93,Lists!$AI$9)-SUMIFS(BI$74:BI93,$P$74:$P93,Lists!$AI$10)</f>
        <v>0</v>
      </c>
      <c r="BJ94" s="5">
        <f ca="1">SUMIFS(BJ$74:BJ93,$P$74:$P93,Lists!$AI$9)-SUMIFS(BJ$74:BJ93,$P$74:$P93,Lists!$AI$10)</f>
        <v>0</v>
      </c>
      <c r="BK94" s="5">
        <f ca="1">SUMIFS(BK$74:BK93,$P$74:$P93,Lists!$AI$9)-SUMIFS(BK$74:BK93,$P$74:$P93,Lists!$AI$10)</f>
        <v>0</v>
      </c>
      <c r="BL94" s="5">
        <f ca="1">SUMIFS(BL$74:BL93,$P$74:$P93,Lists!$AI$9)-SUMIFS(BL$74:BL93,$P$74:$P93,Lists!$AI$10)</f>
        <v>0</v>
      </c>
      <c r="BM94" s="5">
        <f ca="1">SUMIFS(BM$74:BM93,$P$74:$P93,Lists!$AI$9)-SUMIFS(BM$74:BM93,$P$74:$P93,Lists!$AI$10)</f>
        <v>0</v>
      </c>
      <c r="BN94" s="5">
        <f ca="1">SUMIFS(BN$74:BN93,$P$74:$P93,Lists!$AI$9)-SUMIFS(BN$74:BN93,$P$74:$P93,Lists!$AI$10)</f>
        <v>0</v>
      </c>
      <c r="BO94" s="5">
        <f ca="1">SUMIFS(BO$74:BO93,$P$74:$P93,Lists!$AI$9)-SUMIFS(BO$74:BO93,$P$74:$P93,Lists!$AI$10)</f>
        <v>0</v>
      </c>
      <c r="BP94" s="5">
        <f ca="1">SUMIFS(BP$74:BP93,$P$74:$P93,Lists!$AI$9)-SUMIFS(BP$74:BP93,$P$74:$P93,Lists!$AI$10)</f>
        <v>0</v>
      </c>
      <c r="BQ94" s="5">
        <f ca="1">SUMIFS(BQ$74:BQ93,$P$74:$P93,Lists!$AI$9)-SUMIFS(BQ$74:BQ93,$P$74:$P93,Lists!$AI$10)</f>
        <v>0</v>
      </c>
      <c r="BR94" s="5">
        <f ca="1">SUMIFS(BR$74:BR93,$P$74:$P93,Lists!$AI$9)-SUMIFS(BR$74:BR93,$P$74:$P93,Lists!$AI$10)</f>
        <v>0</v>
      </c>
      <c r="BS94" s="5">
        <f ca="1">SUMIFS(BS$74:BS93,$P$74:$P93,Lists!$AI$9)-SUMIFS(BS$74:BS93,$P$74:$P93,Lists!$AI$10)</f>
        <v>0</v>
      </c>
      <c r="BT94" s="5">
        <f ca="1">SUMIFS(BT$74:BT93,$P$74:$P93,Lists!$AI$9)-SUMIFS(BT$74:BT93,$P$74:$P93,Lists!$AI$10)</f>
        <v>0</v>
      </c>
      <c r="BU94" s="5">
        <f ca="1">SUMIFS(BU$74:BU93,$P$74:$P93,Lists!$AI$9)-SUMIFS(BU$74:BU93,$P$74:$P93,Lists!$AI$10)</f>
        <v>0</v>
      </c>
      <c r="BV94" s="5">
        <f ca="1">SUMIFS(BV$74:BV93,$P$74:$P93,Lists!$AI$9)-SUMIFS(BV$74:BV93,$P$74:$P93,Lists!$AI$10)</f>
        <v>0</v>
      </c>
      <c r="BW94" s="5">
        <f ca="1">SUMIFS(BW$74:BW93,$P$74:$P93,Lists!$AI$9)-SUMIFS(BW$74:BW93,$P$74:$P93,Lists!$AI$10)</f>
        <v>0</v>
      </c>
      <c r="BX94" s="5">
        <f ca="1">SUMIFS(BX$74:BX93,$P$74:$P93,Lists!$AI$9)-SUMIFS(BX$74:BX93,$P$74:$P93,Lists!$AI$10)</f>
        <v>0</v>
      </c>
      <c r="BY94" s="5">
        <f ca="1">SUMIFS(BY$74:BY93,$P$74:$P93,Lists!$AI$9)-SUMIFS(BY$74:BY93,$P$74:$P93,Lists!$AI$10)</f>
        <v>0</v>
      </c>
      <c r="BZ94" s="5">
        <f ca="1">SUMIFS(BZ$74:BZ93,$P$74:$P93,Lists!$AI$9)-SUMIFS(BZ$74:BZ93,$P$74:$P93,Lists!$AI$10)</f>
        <v>0</v>
      </c>
      <c r="CA94" s="5">
        <f ca="1">SUMIFS(CA$74:CA93,$P$74:$P93,Lists!$AI$9)-SUMIFS(CA$74:CA93,$P$74:$P93,Lists!$AI$10)</f>
        <v>0</v>
      </c>
      <c r="CB94" s="5">
        <f ca="1">SUMIFS(CB$74:CB93,$P$74:$P93,Lists!$AI$9)-SUMIFS(CB$74:CB93,$P$74:$P93,Lists!$AI$10)</f>
        <v>0</v>
      </c>
      <c r="CC94" s="5">
        <f ca="1">SUMIFS(CC$74:CC93,$P$74:$P93,Lists!$AI$9)-SUMIFS(CC$74:CC93,$P$74:$P93,Lists!$AI$10)</f>
        <v>0</v>
      </c>
      <c r="CD94" s="5">
        <f ca="1">SUMIFS(CD$74:CD93,$P$74:$P93,Lists!$AI$9)-SUMIFS(CD$74:CD93,$P$74:$P93,Lists!$AI$10)</f>
        <v>0</v>
      </c>
      <c r="CE94" s="5">
        <f ca="1">SUMIFS(CE$74:CE93,$P$74:$P93,Lists!$AI$9)-SUMIFS(CE$74:CE93,$P$74:$P93,Lists!$AI$10)</f>
        <v>0</v>
      </c>
      <c r="CF94" s="5">
        <f ca="1">SUMIFS(CF$74:CF93,$P$74:$P93,Lists!$AI$9)-SUMIFS(CF$74:CF93,$P$74:$P93,Lists!$AI$10)</f>
        <v>0</v>
      </c>
    </row>
    <row r="96" spans="2:84" x14ac:dyDescent="0.3">
      <c r="B96" s="13">
        <f>ROW()</f>
        <v>96</v>
      </c>
      <c r="H96" s="1" t="s">
        <v>422</v>
      </c>
    </row>
    <row r="98" spans="2:84" x14ac:dyDescent="0.3">
      <c r="B98" s="13">
        <f>ROW()</f>
        <v>98</v>
      </c>
      <c r="H98" s="1" t="str">
        <f>Finance!H277</f>
        <v>Финпоток до %% и налога на прибыль</v>
      </c>
      <c r="M98" s="53" t="s">
        <v>18</v>
      </c>
      <c r="P98" s="72" t="str">
        <f>Lists!$AI$11</f>
        <v>CF</v>
      </c>
      <c r="U98" s="5">
        <f ca="1">SUM(INDIRECT(ADDRESS($B98,$X$2)&amp;":"&amp;ADDRESS($B98,$X$2-1+$P$8)))</f>
        <v>252436037.98475558</v>
      </c>
      <c r="X98" s="5">
        <f ca="1">X99+X100</f>
        <v>-50580000</v>
      </c>
      <c r="Y98" s="5">
        <f t="shared" ref="Y98:CF98" ca="1" si="21">Y99+Y100</f>
        <v>9722862.2146009896</v>
      </c>
      <c r="Z98" s="5">
        <f t="shared" ca="1" si="21"/>
        <v>76511283.148557946</v>
      </c>
      <c r="AA98" s="5">
        <f t="shared" ca="1" si="21"/>
        <v>105634208.95244198</v>
      </c>
      <c r="AB98" s="5">
        <f t="shared" ca="1" si="21"/>
        <v>111147683.66915469</v>
      </c>
      <c r="AC98" s="5">
        <f t="shared" ca="1" si="21"/>
        <v>0</v>
      </c>
      <c r="AD98" s="5">
        <f t="shared" ca="1" si="21"/>
        <v>0</v>
      </c>
      <c r="AE98" s="5">
        <f t="shared" ca="1" si="21"/>
        <v>0</v>
      </c>
      <c r="AF98" s="5">
        <f t="shared" ca="1" si="21"/>
        <v>0</v>
      </c>
      <c r="AG98" s="5">
        <f t="shared" ca="1" si="21"/>
        <v>0</v>
      </c>
      <c r="AH98" s="5">
        <f t="shared" ca="1" si="21"/>
        <v>0</v>
      </c>
      <c r="AI98" s="5">
        <f t="shared" ca="1" si="21"/>
        <v>0</v>
      </c>
      <c r="AJ98" s="5">
        <f t="shared" ca="1" si="21"/>
        <v>0</v>
      </c>
      <c r="AK98" s="5">
        <f t="shared" ca="1" si="21"/>
        <v>0</v>
      </c>
      <c r="AL98" s="5">
        <f t="shared" ca="1" si="21"/>
        <v>0</v>
      </c>
      <c r="AM98" s="5">
        <f t="shared" ca="1" si="21"/>
        <v>0</v>
      </c>
      <c r="AN98" s="5">
        <f t="shared" ca="1" si="21"/>
        <v>0</v>
      </c>
      <c r="AO98" s="5">
        <f t="shared" ca="1" si="21"/>
        <v>0</v>
      </c>
      <c r="AP98" s="5">
        <f t="shared" ca="1" si="21"/>
        <v>0</v>
      </c>
      <c r="AQ98" s="5">
        <f t="shared" ca="1" si="21"/>
        <v>0</v>
      </c>
      <c r="AR98" s="5">
        <f t="shared" ca="1" si="21"/>
        <v>0</v>
      </c>
      <c r="AS98" s="5">
        <f t="shared" ca="1" si="21"/>
        <v>0</v>
      </c>
      <c r="AT98" s="5">
        <f t="shared" ca="1" si="21"/>
        <v>0</v>
      </c>
      <c r="AU98" s="5">
        <f t="shared" ca="1" si="21"/>
        <v>0</v>
      </c>
      <c r="AV98" s="5">
        <f t="shared" ca="1" si="21"/>
        <v>0</v>
      </c>
      <c r="AW98" s="5">
        <f t="shared" ca="1" si="21"/>
        <v>0</v>
      </c>
      <c r="AX98" s="5">
        <f t="shared" ca="1" si="21"/>
        <v>0</v>
      </c>
      <c r="AY98" s="5">
        <f t="shared" ca="1" si="21"/>
        <v>0</v>
      </c>
      <c r="AZ98" s="5">
        <f t="shared" ca="1" si="21"/>
        <v>0</v>
      </c>
      <c r="BA98" s="5">
        <f t="shared" ca="1" si="21"/>
        <v>0</v>
      </c>
      <c r="BB98" s="5">
        <f t="shared" ca="1" si="21"/>
        <v>0</v>
      </c>
      <c r="BC98" s="5">
        <f t="shared" ca="1" si="21"/>
        <v>0</v>
      </c>
      <c r="BD98" s="5">
        <f t="shared" ca="1" si="21"/>
        <v>0</v>
      </c>
      <c r="BE98" s="5">
        <f t="shared" ca="1" si="21"/>
        <v>0</v>
      </c>
      <c r="BF98" s="5">
        <f t="shared" ca="1" si="21"/>
        <v>0</v>
      </c>
      <c r="BG98" s="5">
        <f t="shared" ca="1" si="21"/>
        <v>0</v>
      </c>
      <c r="BH98" s="5">
        <f t="shared" ca="1" si="21"/>
        <v>0</v>
      </c>
      <c r="BI98" s="5">
        <f t="shared" ca="1" si="21"/>
        <v>0</v>
      </c>
      <c r="BJ98" s="5">
        <f t="shared" ca="1" si="21"/>
        <v>0</v>
      </c>
      <c r="BK98" s="5">
        <f t="shared" ca="1" si="21"/>
        <v>0</v>
      </c>
      <c r="BL98" s="5">
        <f t="shared" ca="1" si="21"/>
        <v>0</v>
      </c>
      <c r="BM98" s="5">
        <f t="shared" ca="1" si="21"/>
        <v>0</v>
      </c>
      <c r="BN98" s="5">
        <f t="shared" ca="1" si="21"/>
        <v>0</v>
      </c>
      <c r="BO98" s="5">
        <f t="shared" ca="1" si="21"/>
        <v>0</v>
      </c>
      <c r="BP98" s="5">
        <f t="shared" ca="1" si="21"/>
        <v>0</v>
      </c>
      <c r="BQ98" s="5">
        <f t="shared" ca="1" si="21"/>
        <v>0</v>
      </c>
      <c r="BR98" s="5">
        <f t="shared" ca="1" si="21"/>
        <v>0</v>
      </c>
      <c r="BS98" s="5">
        <f t="shared" ca="1" si="21"/>
        <v>0</v>
      </c>
      <c r="BT98" s="5">
        <f t="shared" ca="1" si="21"/>
        <v>0</v>
      </c>
      <c r="BU98" s="5">
        <f t="shared" ca="1" si="21"/>
        <v>0</v>
      </c>
      <c r="BV98" s="5">
        <f t="shared" ca="1" si="21"/>
        <v>0</v>
      </c>
      <c r="BW98" s="5">
        <f t="shared" ca="1" si="21"/>
        <v>0</v>
      </c>
      <c r="BX98" s="5">
        <f t="shared" ca="1" si="21"/>
        <v>0</v>
      </c>
      <c r="BY98" s="5">
        <f t="shared" ca="1" si="21"/>
        <v>0</v>
      </c>
      <c r="BZ98" s="5">
        <f t="shared" ca="1" si="21"/>
        <v>0</v>
      </c>
      <c r="CA98" s="5">
        <f t="shared" ca="1" si="21"/>
        <v>0</v>
      </c>
      <c r="CB98" s="5">
        <f t="shared" ca="1" si="21"/>
        <v>0</v>
      </c>
      <c r="CC98" s="5">
        <f t="shared" ca="1" si="21"/>
        <v>0</v>
      </c>
      <c r="CD98" s="5">
        <f t="shared" ca="1" si="21"/>
        <v>0</v>
      </c>
      <c r="CE98" s="5">
        <f t="shared" ca="1" si="21"/>
        <v>0</v>
      </c>
      <c r="CF98" s="5">
        <f t="shared" ca="1" si="21"/>
        <v>0</v>
      </c>
    </row>
    <row r="99" spans="2:84" x14ac:dyDescent="0.3">
      <c r="B99" s="13">
        <f>ROW()</f>
        <v>99</v>
      </c>
      <c r="H99" s="1" t="str">
        <f>$H$98</f>
        <v>Финпоток до %% и налога на прибыль</v>
      </c>
      <c r="I99" s="1" t="str">
        <f>H71</f>
        <v>Финпоток по инвестиционной деятельности</v>
      </c>
      <c r="M99" s="53" t="s">
        <v>18</v>
      </c>
      <c r="P99" s="72"/>
      <c r="U99" s="5">
        <f ca="1">SUM(INDIRECT(ADDRESS($B99,$X$2)&amp;":"&amp;ADDRESS($B99,$X$2-1+$P$8)))</f>
        <v>-40685270.833333343</v>
      </c>
      <c r="X99" s="5">
        <f ca="1">IF(X$4="",0,X71)</f>
        <v>-38150000</v>
      </c>
      <c r="Y99" s="5">
        <f t="shared" ref="Y99:CF99" ca="1" si="22">IF(Y$4="",0,Y71)</f>
        <v>-652895.83333333326</v>
      </c>
      <c r="Z99" s="5">
        <f t="shared" ca="1" si="22"/>
        <v>-708858.33333333326</v>
      </c>
      <c r="AA99" s="5">
        <f t="shared" ca="1" si="22"/>
        <v>-627458.33333333337</v>
      </c>
      <c r="AB99" s="5">
        <f t="shared" ca="1" si="22"/>
        <v>-546058.33333333337</v>
      </c>
      <c r="AC99" s="5">
        <f t="shared" ca="1" si="22"/>
        <v>0</v>
      </c>
      <c r="AD99" s="5">
        <f t="shared" ca="1" si="22"/>
        <v>0</v>
      </c>
      <c r="AE99" s="5">
        <f t="shared" ca="1" si="22"/>
        <v>0</v>
      </c>
      <c r="AF99" s="5">
        <f t="shared" ca="1" si="22"/>
        <v>0</v>
      </c>
      <c r="AG99" s="5">
        <f t="shared" ca="1" si="22"/>
        <v>0</v>
      </c>
      <c r="AH99" s="5">
        <f t="shared" ca="1" si="22"/>
        <v>0</v>
      </c>
      <c r="AI99" s="5">
        <f t="shared" ca="1" si="22"/>
        <v>0</v>
      </c>
      <c r="AJ99" s="5">
        <f t="shared" ca="1" si="22"/>
        <v>0</v>
      </c>
      <c r="AK99" s="5">
        <f t="shared" ca="1" si="22"/>
        <v>0</v>
      </c>
      <c r="AL99" s="5">
        <f t="shared" ca="1" si="22"/>
        <v>0</v>
      </c>
      <c r="AM99" s="5">
        <f t="shared" ca="1" si="22"/>
        <v>0</v>
      </c>
      <c r="AN99" s="5">
        <f t="shared" ca="1" si="22"/>
        <v>0</v>
      </c>
      <c r="AO99" s="5">
        <f t="shared" ca="1" si="22"/>
        <v>0</v>
      </c>
      <c r="AP99" s="5">
        <f t="shared" ca="1" si="22"/>
        <v>0</v>
      </c>
      <c r="AQ99" s="5">
        <f t="shared" ca="1" si="22"/>
        <v>0</v>
      </c>
      <c r="AR99" s="5">
        <f t="shared" ca="1" si="22"/>
        <v>0</v>
      </c>
      <c r="AS99" s="5">
        <f t="shared" ca="1" si="22"/>
        <v>0</v>
      </c>
      <c r="AT99" s="5">
        <f t="shared" ca="1" si="22"/>
        <v>0</v>
      </c>
      <c r="AU99" s="5">
        <f t="shared" ca="1" si="22"/>
        <v>0</v>
      </c>
      <c r="AV99" s="5">
        <f t="shared" ca="1" si="22"/>
        <v>0</v>
      </c>
      <c r="AW99" s="5">
        <f t="shared" ca="1" si="22"/>
        <v>0</v>
      </c>
      <c r="AX99" s="5">
        <f t="shared" ca="1" si="22"/>
        <v>0</v>
      </c>
      <c r="AY99" s="5">
        <f t="shared" ca="1" si="22"/>
        <v>0</v>
      </c>
      <c r="AZ99" s="5">
        <f t="shared" ca="1" si="22"/>
        <v>0</v>
      </c>
      <c r="BA99" s="5">
        <f t="shared" ca="1" si="22"/>
        <v>0</v>
      </c>
      <c r="BB99" s="5">
        <f t="shared" ca="1" si="22"/>
        <v>0</v>
      </c>
      <c r="BC99" s="5">
        <f t="shared" ca="1" si="22"/>
        <v>0</v>
      </c>
      <c r="BD99" s="5">
        <f t="shared" ca="1" si="22"/>
        <v>0</v>
      </c>
      <c r="BE99" s="5">
        <f t="shared" ca="1" si="22"/>
        <v>0</v>
      </c>
      <c r="BF99" s="5">
        <f t="shared" ca="1" si="22"/>
        <v>0</v>
      </c>
      <c r="BG99" s="5">
        <f t="shared" ca="1" si="22"/>
        <v>0</v>
      </c>
      <c r="BH99" s="5">
        <f t="shared" ca="1" si="22"/>
        <v>0</v>
      </c>
      <c r="BI99" s="5">
        <f t="shared" ca="1" si="22"/>
        <v>0</v>
      </c>
      <c r="BJ99" s="5">
        <f t="shared" ca="1" si="22"/>
        <v>0</v>
      </c>
      <c r="BK99" s="5">
        <f t="shared" ca="1" si="22"/>
        <v>0</v>
      </c>
      <c r="BL99" s="5">
        <f t="shared" ca="1" si="22"/>
        <v>0</v>
      </c>
      <c r="BM99" s="5">
        <f t="shared" ca="1" si="22"/>
        <v>0</v>
      </c>
      <c r="BN99" s="5">
        <f t="shared" ca="1" si="22"/>
        <v>0</v>
      </c>
      <c r="BO99" s="5">
        <f t="shared" ca="1" si="22"/>
        <v>0</v>
      </c>
      <c r="BP99" s="5">
        <f t="shared" ca="1" si="22"/>
        <v>0</v>
      </c>
      <c r="BQ99" s="5">
        <f t="shared" ca="1" si="22"/>
        <v>0</v>
      </c>
      <c r="BR99" s="5">
        <f t="shared" ca="1" si="22"/>
        <v>0</v>
      </c>
      <c r="BS99" s="5">
        <f t="shared" ca="1" si="22"/>
        <v>0</v>
      </c>
      <c r="BT99" s="5">
        <f t="shared" ca="1" si="22"/>
        <v>0</v>
      </c>
      <c r="BU99" s="5">
        <f t="shared" ca="1" si="22"/>
        <v>0</v>
      </c>
      <c r="BV99" s="5">
        <f t="shared" ca="1" si="22"/>
        <v>0</v>
      </c>
      <c r="BW99" s="5">
        <f t="shared" ca="1" si="22"/>
        <v>0</v>
      </c>
      <c r="BX99" s="5">
        <f t="shared" ca="1" si="22"/>
        <v>0</v>
      </c>
      <c r="BY99" s="5">
        <f t="shared" ca="1" si="22"/>
        <v>0</v>
      </c>
      <c r="BZ99" s="5">
        <f t="shared" ca="1" si="22"/>
        <v>0</v>
      </c>
      <c r="CA99" s="5">
        <f t="shared" ca="1" si="22"/>
        <v>0</v>
      </c>
      <c r="CB99" s="5">
        <f t="shared" ca="1" si="22"/>
        <v>0</v>
      </c>
      <c r="CC99" s="5">
        <f t="shared" ca="1" si="22"/>
        <v>0</v>
      </c>
      <c r="CD99" s="5">
        <f t="shared" ca="1" si="22"/>
        <v>0</v>
      </c>
      <c r="CE99" s="5">
        <f t="shared" ca="1" si="22"/>
        <v>0</v>
      </c>
      <c r="CF99" s="5">
        <f t="shared" ca="1" si="22"/>
        <v>0</v>
      </c>
    </row>
    <row r="100" spans="2:84" x14ac:dyDescent="0.3">
      <c r="B100" s="13">
        <f>ROW()</f>
        <v>100</v>
      </c>
      <c r="H100" s="1" t="str">
        <f>$H$98</f>
        <v>Финпоток до %% и налога на прибыль</v>
      </c>
      <c r="I100" s="1" t="str">
        <f>H48</f>
        <v>Финпоток по операционной деятельности</v>
      </c>
      <c r="M100" s="53" t="s">
        <v>18</v>
      </c>
      <c r="P100" s="72"/>
      <c r="U100" s="5">
        <f ca="1">SUM(INDIRECT(ADDRESS($B100,$X$2)&amp;":"&amp;ADDRESS($B100,$X$2-1+$P$8)))</f>
        <v>293121308.81808889</v>
      </c>
      <c r="X100" s="5">
        <f ca="1">IF(X$4="",0,X48)</f>
        <v>-12430000</v>
      </c>
      <c r="Y100" s="5">
        <f t="shared" ref="Y100:CF100" ca="1" si="23">IF(Y$4="",0,Y48)</f>
        <v>10375758.047934324</v>
      </c>
      <c r="Z100" s="5">
        <f t="shared" ca="1" si="23"/>
        <v>77220141.481891274</v>
      </c>
      <c r="AA100" s="5">
        <f t="shared" ca="1" si="23"/>
        <v>106261667.2857753</v>
      </c>
      <c r="AB100" s="5">
        <f t="shared" ca="1" si="23"/>
        <v>111693742.00248802</v>
      </c>
      <c r="AC100" s="5">
        <f t="shared" ca="1" si="23"/>
        <v>0</v>
      </c>
      <c r="AD100" s="5">
        <f t="shared" ca="1" si="23"/>
        <v>0</v>
      </c>
      <c r="AE100" s="5">
        <f t="shared" ca="1" si="23"/>
        <v>0</v>
      </c>
      <c r="AF100" s="5">
        <f t="shared" ca="1" si="23"/>
        <v>0</v>
      </c>
      <c r="AG100" s="5">
        <f t="shared" ca="1" si="23"/>
        <v>0</v>
      </c>
      <c r="AH100" s="5">
        <f t="shared" ca="1" si="23"/>
        <v>0</v>
      </c>
      <c r="AI100" s="5">
        <f t="shared" ca="1" si="23"/>
        <v>0</v>
      </c>
      <c r="AJ100" s="5">
        <f t="shared" ca="1" si="23"/>
        <v>0</v>
      </c>
      <c r="AK100" s="5">
        <f t="shared" ca="1" si="23"/>
        <v>0</v>
      </c>
      <c r="AL100" s="5">
        <f t="shared" ca="1" si="23"/>
        <v>0</v>
      </c>
      <c r="AM100" s="5">
        <f t="shared" ca="1" si="23"/>
        <v>0</v>
      </c>
      <c r="AN100" s="5">
        <f t="shared" ca="1" si="23"/>
        <v>0</v>
      </c>
      <c r="AO100" s="5">
        <f t="shared" ca="1" si="23"/>
        <v>0</v>
      </c>
      <c r="AP100" s="5">
        <f t="shared" ca="1" si="23"/>
        <v>0</v>
      </c>
      <c r="AQ100" s="5">
        <f t="shared" ca="1" si="23"/>
        <v>0</v>
      </c>
      <c r="AR100" s="5">
        <f t="shared" ca="1" si="23"/>
        <v>0</v>
      </c>
      <c r="AS100" s="5">
        <f t="shared" ca="1" si="23"/>
        <v>0</v>
      </c>
      <c r="AT100" s="5">
        <f t="shared" ca="1" si="23"/>
        <v>0</v>
      </c>
      <c r="AU100" s="5">
        <f t="shared" ca="1" si="23"/>
        <v>0</v>
      </c>
      <c r="AV100" s="5">
        <f t="shared" ca="1" si="23"/>
        <v>0</v>
      </c>
      <c r="AW100" s="5">
        <f t="shared" ca="1" si="23"/>
        <v>0</v>
      </c>
      <c r="AX100" s="5">
        <f t="shared" ca="1" si="23"/>
        <v>0</v>
      </c>
      <c r="AY100" s="5">
        <f t="shared" ca="1" si="23"/>
        <v>0</v>
      </c>
      <c r="AZ100" s="5">
        <f t="shared" ca="1" si="23"/>
        <v>0</v>
      </c>
      <c r="BA100" s="5">
        <f t="shared" ca="1" si="23"/>
        <v>0</v>
      </c>
      <c r="BB100" s="5">
        <f t="shared" ca="1" si="23"/>
        <v>0</v>
      </c>
      <c r="BC100" s="5">
        <f t="shared" ca="1" si="23"/>
        <v>0</v>
      </c>
      <c r="BD100" s="5">
        <f t="shared" ca="1" si="23"/>
        <v>0</v>
      </c>
      <c r="BE100" s="5">
        <f t="shared" ca="1" si="23"/>
        <v>0</v>
      </c>
      <c r="BF100" s="5">
        <f t="shared" ca="1" si="23"/>
        <v>0</v>
      </c>
      <c r="BG100" s="5">
        <f t="shared" ca="1" si="23"/>
        <v>0</v>
      </c>
      <c r="BH100" s="5">
        <f t="shared" ca="1" si="23"/>
        <v>0</v>
      </c>
      <c r="BI100" s="5">
        <f t="shared" ca="1" si="23"/>
        <v>0</v>
      </c>
      <c r="BJ100" s="5">
        <f t="shared" ca="1" si="23"/>
        <v>0</v>
      </c>
      <c r="BK100" s="5">
        <f t="shared" ca="1" si="23"/>
        <v>0</v>
      </c>
      <c r="BL100" s="5">
        <f t="shared" ca="1" si="23"/>
        <v>0</v>
      </c>
      <c r="BM100" s="5">
        <f t="shared" ca="1" si="23"/>
        <v>0</v>
      </c>
      <c r="BN100" s="5">
        <f t="shared" ca="1" si="23"/>
        <v>0</v>
      </c>
      <c r="BO100" s="5">
        <f t="shared" ca="1" si="23"/>
        <v>0</v>
      </c>
      <c r="BP100" s="5">
        <f t="shared" ca="1" si="23"/>
        <v>0</v>
      </c>
      <c r="BQ100" s="5">
        <f t="shared" ca="1" si="23"/>
        <v>0</v>
      </c>
      <c r="BR100" s="5">
        <f t="shared" ca="1" si="23"/>
        <v>0</v>
      </c>
      <c r="BS100" s="5">
        <f t="shared" ca="1" si="23"/>
        <v>0</v>
      </c>
      <c r="BT100" s="5">
        <f t="shared" ca="1" si="23"/>
        <v>0</v>
      </c>
      <c r="BU100" s="5">
        <f t="shared" ca="1" si="23"/>
        <v>0</v>
      </c>
      <c r="BV100" s="5">
        <f t="shared" ca="1" si="23"/>
        <v>0</v>
      </c>
      <c r="BW100" s="5">
        <f t="shared" ca="1" si="23"/>
        <v>0</v>
      </c>
      <c r="BX100" s="5">
        <f t="shared" ca="1" si="23"/>
        <v>0</v>
      </c>
      <c r="BY100" s="5">
        <f t="shared" ca="1" si="23"/>
        <v>0</v>
      </c>
      <c r="BZ100" s="5">
        <f t="shared" ca="1" si="23"/>
        <v>0</v>
      </c>
      <c r="CA100" s="5">
        <f t="shared" ca="1" si="23"/>
        <v>0</v>
      </c>
      <c r="CB100" s="5">
        <f t="shared" ca="1" si="23"/>
        <v>0</v>
      </c>
      <c r="CC100" s="5">
        <f t="shared" ca="1" si="23"/>
        <v>0</v>
      </c>
      <c r="CD100" s="5">
        <f t="shared" ca="1" si="23"/>
        <v>0</v>
      </c>
      <c r="CE100" s="5">
        <f t="shared" ca="1" si="23"/>
        <v>0</v>
      </c>
      <c r="CF100" s="5">
        <f t="shared" ca="1" si="23"/>
        <v>0</v>
      </c>
    </row>
    <row r="102" spans="2:84" x14ac:dyDescent="0.3">
      <c r="B102" s="13">
        <f>ROW()</f>
        <v>102</v>
      </c>
      <c r="H102" s="1" t="s">
        <v>423</v>
      </c>
      <c r="M102" s="53" t="s">
        <v>18</v>
      </c>
      <c r="P102" s="72" t="str">
        <f>Lists!$AI$9</f>
        <v>CF(+)</v>
      </c>
      <c r="U102" s="5">
        <f t="shared" ref="U102:U105" ca="1" si="24">SUM(INDIRECT(ADDRESS($B102,$X$2)&amp;":"&amp;ADDRESS($B102,$X$2-1+$P$8)))</f>
        <v>0</v>
      </c>
      <c r="X102" s="5">
        <f t="shared" ref="X102" ca="1" si="25">IF(X$4="",0,SUM(X103:X106))</f>
        <v>0</v>
      </c>
      <c r="Y102" s="5">
        <f t="shared" ref="Y102" ca="1" si="26">IF(Y$4="",0,SUM(Y103:Y106))</f>
        <v>0</v>
      </c>
      <c r="Z102" s="5">
        <f t="shared" ref="Z102" ca="1" si="27">IF(Z$4="",0,SUM(Z103:Z106))</f>
        <v>0</v>
      </c>
      <c r="AA102" s="5">
        <f t="shared" ref="AA102" ca="1" si="28">IF(AA$4="",0,SUM(AA103:AA106))</f>
        <v>0</v>
      </c>
      <c r="AB102" s="5">
        <f t="shared" ref="AB102" ca="1" si="29">IF(AB$4="",0,SUM(AB103:AB106))</f>
        <v>0</v>
      </c>
      <c r="AC102" s="5">
        <f t="shared" ref="AC102" ca="1" si="30">IF(AC$4="",0,SUM(AC103:AC106))</f>
        <v>0</v>
      </c>
      <c r="AD102" s="5">
        <f t="shared" ref="AD102" ca="1" si="31">IF(AD$4="",0,SUM(AD103:AD106))</f>
        <v>0</v>
      </c>
      <c r="AE102" s="5">
        <f t="shared" ref="AE102" ca="1" si="32">IF(AE$4="",0,SUM(AE103:AE106))</f>
        <v>0</v>
      </c>
      <c r="AF102" s="5">
        <f t="shared" ref="AF102" ca="1" si="33">IF(AF$4="",0,SUM(AF103:AF106))</f>
        <v>0</v>
      </c>
      <c r="AG102" s="5">
        <f t="shared" ref="AG102" ca="1" si="34">IF(AG$4="",0,SUM(AG103:AG106))</f>
        <v>0</v>
      </c>
      <c r="AH102" s="5">
        <f t="shared" ref="AH102" ca="1" si="35">IF(AH$4="",0,SUM(AH103:AH106))</f>
        <v>0</v>
      </c>
      <c r="AI102" s="5">
        <f t="shared" ref="AI102" ca="1" si="36">IF(AI$4="",0,SUM(AI103:AI106))</f>
        <v>0</v>
      </c>
      <c r="AJ102" s="5">
        <f t="shared" ref="AJ102" ca="1" si="37">IF(AJ$4="",0,SUM(AJ103:AJ106))</f>
        <v>0</v>
      </c>
      <c r="AK102" s="5">
        <f t="shared" ref="AK102" ca="1" si="38">IF(AK$4="",0,SUM(AK103:AK106))</f>
        <v>0</v>
      </c>
      <c r="AL102" s="5">
        <f t="shared" ref="AL102" ca="1" si="39">IF(AL$4="",0,SUM(AL103:AL106))</f>
        <v>0</v>
      </c>
      <c r="AM102" s="5">
        <f t="shared" ref="AM102" ca="1" si="40">IF(AM$4="",0,SUM(AM103:AM106))</f>
        <v>0</v>
      </c>
      <c r="AN102" s="5">
        <f t="shared" ref="AN102" ca="1" si="41">IF(AN$4="",0,SUM(AN103:AN106))</f>
        <v>0</v>
      </c>
      <c r="AO102" s="5">
        <f t="shared" ref="AO102" ca="1" si="42">IF(AO$4="",0,SUM(AO103:AO106))</f>
        <v>0</v>
      </c>
      <c r="AP102" s="5">
        <f t="shared" ref="AP102" ca="1" si="43">IF(AP$4="",0,SUM(AP103:AP106))</f>
        <v>0</v>
      </c>
      <c r="AQ102" s="5">
        <f t="shared" ref="AQ102" ca="1" si="44">IF(AQ$4="",0,SUM(AQ103:AQ106))</f>
        <v>0</v>
      </c>
      <c r="AR102" s="5">
        <f t="shared" ref="AR102" ca="1" si="45">IF(AR$4="",0,SUM(AR103:AR106))</f>
        <v>0</v>
      </c>
      <c r="AS102" s="5">
        <f t="shared" ref="AS102" ca="1" si="46">IF(AS$4="",0,SUM(AS103:AS106))</f>
        <v>0</v>
      </c>
      <c r="AT102" s="5">
        <f t="shared" ref="AT102" ca="1" si="47">IF(AT$4="",0,SUM(AT103:AT106))</f>
        <v>0</v>
      </c>
      <c r="AU102" s="5">
        <f t="shared" ref="AU102" ca="1" si="48">IF(AU$4="",0,SUM(AU103:AU106))</f>
        <v>0</v>
      </c>
      <c r="AV102" s="5">
        <f t="shared" ref="AV102" ca="1" si="49">IF(AV$4="",0,SUM(AV103:AV106))</f>
        <v>0</v>
      </c>
      <c r="AW102" s="5">
        <f t="shared" ref="AW102" ca="1" si="50">IF(AW$4="",0,SUM(AW103:AW106))</f>
        <v>0</v>
      </c>
      <c r="AX102" s="5">
        <f t="shared" ref="AX102" ca="1" si="51">IF(AX$4="",0,SUM(AX103:AX106))</f>
        <v>0</v>
      </c>
      <c r="AY102" s="5">
        <f t="shared" ref="AY102" ca="1" si="52">IF(AY$4="",0,SUM(AY103:AY106))</f>
        <v>0</v>
      </c>
      <c r="AZ102" s="5">
        <f t="shared" ref="AZ102" ca="1" si="53">IF(AZ$4="",0,SUM(AZ103:AZ106))</f>
        <v>0</v>
      </c>
      <c r="BA102" s="5">
        <f t="shared" ref="BA102" ca="1" si="54">IF(BA$4="",0,SUM(BA103:BA106))</f>
        <v>0</v>
      </c>
      <c r="BB102" s="5">
        <f t="shared" ref="BB102" ca="1" si="55">IF(BB$4="",0,SUM(BB103:BB106))</f>
        <v>0</v>
      </c>
      <c r="BC102" s="5">
        <f t="shared" ref="BC102" ca="1" si="56">IF(BC$4="",0,SUM(BC103:BC106))</f>
        <v>0</v>
      </c>
      <c r="BD102" s="5">
        <f t="shared" ref="BD102" ca="1" si="57">IF(BD$4="",0,SUM(BD103:BD106))</f>
        <v>0</v>
      </c>
      <c r="BE102" s="5">
        <f t="shared" ref="BE102" ca="1" si="58">IF(BE$4="",0,SUM(BE103:BE106))</f>
        <v>0</v>
      </c>
      <c r="BF102" s="5">
        <f t="shared" ref="BF102" ca="1" si="59">IF(BF$4="",0,SUM(BF103:BF106))</f>
        <v>0</v>
      </c>
      <c r="BG102" s="5">
        <f t="shared" ref="BG102" ca="1" si="60">IF(BG$4="",0,SUM(BG103:BG106))</f>
        <v>0</v>
      </c>
      <c r="BH102" s="5">
        <f t="shared" ref="BH102" ca="1" si="61">IF(BH$4="",0,SUM(BH103:BH106))</f>
        <v>0</v>
      </c>
      <c r="BI102" s="5">
        <f t="shared" ref="BI102" ca="1" si="62">IF(BI$4="",0,SUM(BI103:BI106))</f>
        <v>0</v>
      </c>
      <c r="BJ102" s="5">
        <f t="shared" ref="BJ102" ca="1" si="63">IF(BJ$4="",0,SUM(BJ103:BJ106))</f>
        <v>0</v>
      </c>
      <c r="BK102" s="5">
        <f t="shared" ref="BK102" ca="1" si="64">IF(BK$4="",0,SUM(BK103:BK106))</f>
        <v>0</v>
      </c>
      <c r="BL102" s="5">
        <f t="shared" ref="BL102" ca="1" si="65">IF(BL$4="",0,SUM(BL103:BL106))</f>
        <v>0</v>
      </c>
      <c r="BM102" s="5">
        <f t="shared" ref="BM102" ca="1" si="66">IF(BM$4="",0,SUM(BM103:BM106))</f>
        <v>0</v>
      </c>
      <c r="BN102" s="5">
        <f t="shared" ref="BN102" ca="1" si="67">IF(BN$4="",0,SUM(BN103:BN106))</f>
        <v>0</v>
      </c>
      <c r="BO102" s="5">
        <f t="shared" ref="BO102" ca="1" si="68">IF(BO$4="",0,SUM(BO103:BO106))</f>
        <v>0</v>
      </c>
      <c r="BP102" s="5">
        <f t="shared" ref="BP102" ca="1" si="69">IF(BP$4="",0,SUM(BP103:BP106))</f>
        <v>0</v>
      </c>
      <c r="BQ102" s="5">
        <f t="shared" ref="BQ102" ca="1" si="70">IF(BQ$4="",0,SUM(BQ103:BQ106))</f>
        <v>0</v>
      </c>
      <c r="BR102" s="5">
        <f t="shared" ref="BR102" ca="1" si="71">IF(BR$4="",0,SUM(BR103:BR106))</f>
        <v>0</v>
      </c>
      <c r="BS102" s="5">
        <f t="shared" ref="BS102" ca="1" si="72">IF(BS$4="",0,SUM(BS103:BS106))</f>
        <v>0</v>
      </c>
      <c r="BT102" s="5">
        <f t="shared" ref="BT102" ca="1" si="73">IF(BT$4="",0,SUM(BT103:BT106))</f>
        <v>0</v>
      </c>
      <c r="BU102" s="5">
        <f t="shared" ref="BU102" ca="1" si="74">IF(BU$4="",0,SUM(BU103:BU106))</f>
        <v>0</v>
      </c>
      <c r="BV102" s="5">
        <f t="shared" ref="BV102" ca="1" si="75">IF(BV$4="",0,SUM(BV103:BV106))</f>
        <v>0</v>
      </c>
      <c r="BW102" s="5">
        <f t="shared" ref="BW102" ca="1" si="76">IF(BW$4="",0,SUM(BW103:BW106))</f>
        <v>0</v>
      </c>
      <c r="BX102" s="5">
        <f t="shared" ref="BX102" ca="1" si="77">IF(BX$4="",0,SUM(BX103:BX106))</f>
        <v>0</v>
      </c>
      <c r="BY102" s="5">
        <f t="shared" ref="BY102" ca="1" si="78">IF(BY$4="",0,SUM(BY103:BY106))</f>
        <v>0</v>
      </c>
      <c r="BZ102" s="5">
        <f t="shared" ref="BZ102" ca="1" si="79">IF(BZ$4="",0,SUM(BZ103:BZ106))</f>
        <v>0</v>
      </c>
      <c r="CA102" s="5">
        <f t="shared" ref="CA102" ca="1" si="80">IF(CA$4="",0,SUM(CA103:CA106))</f>
        <v>0</v>
      </c>
      <c r="CB102" s="5">
        <f t="shared" ref="CB102" ca="1" si="81">IF(CB$4="",0,SUM(CB103:CB106))</f>
        <v>0</v>
      </c>
      <c r="CC102" s="5">
        <f t="shared" ref="CC102" ca="1" si="82">IF(CC$4="",0,SUM(CC103:CC106))</f>
        <v>0</v>
      </c>
      <c r="CD102" s="5">
        <f t="shared" ref="CD102" ca="1" si="83">IF(CD$4="",0,SUM(CD103:CD106))</f>
        <v>0</v>
      </c>
      <c r="CE102" s="5">
        <f t="shared" ref="CE102" ca="1" si="84">IF(CE$4="",0,SUM(CE103:CE106))</f>
        <v>0</v>
      </c>
      <c r="CF102" s="5">
        <f t="shared" ref="CF102" ca="1" si="85">IF(CF$4="",0,SUM(CF103:CF106))</f>
        <v>0</v>
      </c>
    </row>
    <row r="103" spans="2:84" x14ac:dyDescent="0.3">
      <c r="B103" s="13">
        <f>ROW()</f>
        <v>103</v>
      </c>
      <c r="H103" s="1" t="str">
        <f>$H$102</f>
        <v>Поступление процентов от вложений</v>
      </c>
      <c r="I103" s="1" t="str">
        <f>Finance!I282</f>
        <v>Поступление %% по депозитам овернайт</v>
      </c>
      <c r="M103" s="53" t="s">
        <v>18</v>
      </c>
      <c r="U103" s="5">
        <f t="shared" ca="1" si="24"/>
        <v>0</v>
      </c>
      <c r="X103" s="5">
        <f ca="1">IF(X$4="",0,SUMIFS(Finance!282:282,Finance!$4:$4,"&gt;="&amp;X$6,Finance!$4:$4,"&lt;="&amp;X$7))</f>
        <v>0</v>
      </c>
      <c r="Y103" s="5">
        <f ca="1">IF(Y$4="",0,SUMIFS(Finance!282:282,Finance!$4:$4,"&gt;="&amp;Y$6,Finance!$4:$4,"&lt;="&amp;Y$7))</f>
        <v>0</v>
      </c>
      <c r="Z103" s="5">
        <f ca="1">IF(Z$4="",0,SUMIFS(Finance!282:282,Finance!$4:$4,"&gt;="&amp;Z$6,Finance!$4:$4,"&lt;="&amp;Z$7))</f>
        <v>0</v>
      </c>
      <c r="AA103" s="5">
        <f ca="1">IF(AA$4="",0,SUMIFS(Finance!282:282,Finance!$4:$4,"&gt;="&amp;AA$6,Finance!$4:$4,"&lt;="&amp;AA$7))</f>
        <v>0</v>
      </c>
      <c r="AB103" s="5">
        <f ca="1">IF(AB$4="",0,SUMIFS(Finance!282:282,Finance!$4:$4,"&gt;="&amp;AB$6,Finance!$4:$4,"&lt;="&amp;AB$7))</f>
        <v>0</v>
      </c>
      <c r="AC103" s="5">
        <f ca="1">IF(AC$4="",0,SUMIFS(Finance!282:282,Finance!$4:$4,"&gt;="&amp;AC$6,Finance!$4:$4,"&lt;="&amp;AC$7))</f>
        <v>0</v>
      </c>
      <c r="AD103" s="5">
        <f ca="1">IF(AD$4="",0,SUMIFS(Finance!282:282,Finance!$4:$4,"&gt;="&amp;AD$6,Finance!$4:$4,"&lt;="&amp;AD$7))</f>
        <v>0</v>
      </c>
      <c r="AE103" s="5">
        <f ca="1">IF(AE$4="",0,SUMIFS(Finance!282:282,Finance!$4:$4,"&gt;="&amp;AE$6,Finance!$4:$4,"&lt;="&amp;AE$7))</f>
        <v>0</v>
      </c>
      <c r="AF103" s="5">
        <f ca="1">IF(AF$4="",0,SUMIFS(Finance!282:282,Finance!$4:$4,"&gt;="&amp;AF$6,Finance!$4:$4,"&lt;="&amp;AF$7))</f>
        <v>0</v>
      </c>
      <c r="AG103" s="5">
        <f ca="1">IF(AG$4="",0,SUMIFS(Finance!282:282,Finance!$4:$4,"&gt;="&amp;AG$6,Finance!$4:$4,"&lt;="&amp;AG$7))</f>
        <v>0</v>
      </c>
      <c r="AH103" s="5">
        <f ca="1">IF(AH$4="",0,SUMIFS(Finance!282:282,Finance!$4:$4,"&gt;="&amp;AH$6,Finance!$4:$4,"&lt;="&amp;AH$7))</f>
        <v>0</v>
      </c>
      <c r="AI103" s="5">
        <f ca="1">IF(AI$4="",0,SUMIFS(Finance!282:282,Finance!$4:$4,"&gt;="&amp;AI$6,Finance!$4:$4,"&lt;="&amp;AI$7))</f>
        <v>0</v>
      </c>
      <c r="AJ103" s="5">
        <f ca="1">IF(AJ$4="",0,SUMIFS(Finance!282:282,Finance!$4:$4,"&gt;="&amp;AJ$6,Finance!$4:$4,"&lt;="&amp;AJ$7))</f>
        <v>0</v>
      </c>
      <c r="AK103" s="5">
        <f ca="1">IF(AK$4="",0,SUMIFS(Finance!282:282,Finance!$4:$4,"&gt;="&amp;AK$6,Finance!$4:$4,"&lt;="&amp;AK$7))</f>
        <v>0</v>
      </c>
      <c r="AL103" s="5">
        <f ca="1">IF(AL$4="",0,SUMIFS(Finance!282:282,Finance!$4:$4,"&gt;="&amp;AL$6,Finance!$4:$4,"&lt;="&amp;AL$7))</f>
        <v>0</v>
      </c>
      <c r="AM103" s="5">
        <f ca="1">IF(AM$4="",0,SUMIFS(Finance!282:282,Finance!$4:$4,"&gt;="&amp;AM$6,Finance!$4:$4,"&lt;="&amp;AM$7))</f>
        <v>0</v>
      </c>
      <c r="AN103" s="5">
        <f ca="1">IF(AN$4="",0,SUMIFS(Finance!282:282,Finance!$4:$4,"&gt;="&amp;AN$6,Finance!$4:$4,"&lt;="&amp;AN$7))</f>
        <v>0</v>
      </c>
      <c r="AO103" s="5">
        <f ca="1">IF(AO$4="",0,SUMIFS(Finance!282:282,Finance!$4:$4,"&gt;="&amp;AO$6,Finance!$4:$4,"&lt;="&amp;AO$7))</f>
        <v>0</v>
      </c>
      <c r="AP103" s="5">
        <f ca="1">IF(AP$4="",0,SUMIFS(Finance!282:282,Finance!$4:$4,"&gt;="&amp;AP$6,Finance!$4:$4,"&lt;="&amp;AP$7))</f>
        <v>0</v>
      </c>
      <c r="AQ103" s="5">
        <f ca="1">IF(AQ$4="",0,SUMIFS(Finance!282:282,Finance!$4:$4,"&gt;="&amp;AQ$6,Finance!$4:$4,"&lt;="&amp;AQ$7))</f>
        <v>0</v>
      </c>
      <c r="AR103" s="5">
        <f ca="1">IF(AR$4="",0,SUMIFS(Finance!282:282,Finance!$4:$4,"&gt;="&amp;AR$6,Finance!$4:$4,"&lt;="&amp;AR$7))</f>
        <v>0</v>
      </c>
      <c r="AS103" s="5">
        <f ca="1">IF(AS$4="",0,SUMIFS(Finance!282:282,Finance!$4:$4,"&gt;="&amp;AS$6,Finance!$4:$4,"&lt;="&amp;AS$7))</f>
        <v>0</v>
      </c>
      <c r="AT103" s="5">
        <f ca="1">IF(AT$4="",0,SUMIFS(Finance!282:282,Finance!$4:$4,"&gt;="&amp;AT$6,Finance!$4:$4,"&lt;="&amp;AT$7))</f>
        <v>0</v>
      </c>
      <c r="AU103" s="5">
        <f ca="1">IF(AU$4="",0,SUMIFS(Finance!282:282,Finance!$4:$4,"&gt;="&amp;AU$6,Finance!$4:$4,"&lt;="&amp;AU$7))</f>
        <v>0</v>
      </c>
      <c r="AV103" s="5">
        <f ca="1">IF(AV$4="",0,SUMIFS(Finance!282:282,Finance!$4:$4,"&gt;="&amp;AV$6,Finance!$4:$4,"&lt;="&amp;AV$7))</f>
        <v>0</v>
      </c>
      <c r="AW103" s="5">
        <f ca="1">IF(AW$4="",0,SUMIFS(Finance!282:282,Finance!$4:$4,"&gt;="&amp;AW$6,Finance!$4:$4,"&lt;="&amp;AW$7))</f>
        <v>0</v>
      </c>
      <c r="AX103" s="5">
        <f ca="1">IF(AX$4="",0,SUMIFS(Finance!282:282,Finance!$4:$4,"&gt;="&amp;AX$6,Finance!$4:$4,"&lt;="&amp;AX$7))</f>
        <v>0</v>
      </c>
      <c r="AY103" s="5">
        <f ca="1">IF(AY$4="",0,SUMIFS(Finance!282:282,Finance!$4:$4,"&gt;="&amp;AY$6,Finance!$4:$4,"&lt;="&amp;AY$7))</f>
        <v>0</v>
      </c>
      <c r="AZ103" s="5">
        <f ca="1">IF(AZ$4="",0,SUMIFS(Finance!282:282,Finance!$4:$4,"&gt;="&amp;AZ$6,Finance!$4:$4,"&lt;="&amp;AZ$7))</f>
        <v>0</v>
      </c>
      <c r="BA103" s="5">
        <f ca="1">IF(BA$4="",0,SUMIFS(Finance!282:282,Finance!$4:$4,"&gt;="&amp;BA$6,Finance!$4:$4,"&lt;="&amp;BA$7))</f>
        <v>0</v>
      </c>
      <c r="BB103" s="5">
        <f ca="1">IF(BB$4="",0,SUMIFS(Finance!282:282,Finance!$4:$4,"&gt;="&amp;BB$6,Finance!$4:$4,"&lt;="&amp;BB$7))</f>
        <v>0</v>
      </c>
      <c r="BC103" s="5">
        <f ca="1">IF(BC$4="",0,SUMIFS(Finance!282:282,Finance!$4:$4,"&gt;="&amp;BC$6,Finance!$4:$4,"&lt;="&amp;BC$7))</f>
        <v>0</v>
      </c>
      <c r="BD103" s="5">
        <f ca="1">IF(BD$4="",0,SUMIFS(Finance!282:282,Finance!$4:$4,"&gt;="&amp;BD$6,Finance!$4:$4,"&lt;="&amp;BD$7))</f>
        <v>0</v>
      </c>
      <c r="BE103" s="5">
        <f ca="1">IF(BE$4="",0,SUMIFS(Finance!282:282,Finance!$4:$4,"&gt;="&amp;BE$6,Finance!$4:$4,"&lt;="&amp;BE$7))</f>
        <v>0</v>
      </c>
      <c r="BF103" s="5">
        <f ca="1">IF(BF$4="",0,SUMIFS(Finance!282:282,Finance!$4:$4,"&gt;="&amp;BF$6,Finance!$4:$4,"&lt;="&amp;BF$7))</f>
        <v>0</v>
      </c>
      <c r="BG103" s="5">
        <f ca="1">IF(BG$4="",0,SUMIFS(Finance!282:282,Finance!$4:$4,"&gt;="&amp;BG$6,Finance!$4:$4,"&lt;="&amp;BG$7))</f>
        <v>0</v>
      </c>
      <c r="BH103" s="5">
        <f ca="1">IF(BH$4="",0,SUMIFS(Finance!282:282,Finance!$4:$4,"&gt;="&amp;BH$6,Finance!$4:$4,"&lt;="&amp;BH$7))</f>
        <v>0</v>
      </c>
      <c r="BI103" s="5">
        <f ca="1">IF(BI$4="",0,SUMIFS(Finance!282:282,Finance!$4:$4,"&gt;="&amp;BI$6,Finance!$4:$4,"&lt;="&amp;BI$7))</f>
        <v>0</v>
      </c>
      <c r="BJ103" s="5">
        <f ca="1">IF(BJ$4="",0,SUMIFS(Finance!282:282,Finance!$4:$4,"&gt;="&amp;BJ$6,Finance!$4:$4,"&lt;="&amp;BJ$7))</f>
        <v>0</v>
      </c>
      <c r="BK103" s="5">
        <f ca="1">IF(BK$4="",0,SUMIFS(Finance!282:282,Finance!$4:$4,"&gt;="&amp;BK$6,Finance!$4:$4,"&lt;="&amp;BK$7))</f>
        <v>0</v>
      </c>
      <c r="BL103" s="5">
        <f ca="1">IF(BL$4="",0,SUMIFS(Finance!282:282,Finance!$4:$4,"&gt;="&amp;BL$6,Finance!$4:$4,"&lt;="&amp;BL$7))</f>
        <v>0</v>
      </c>
      <c r="BM103" s="5">
        <f ca="1">IF(BM$4="",0,SUMIFS(Finance!282:282,Finance!$4:$4,"&gt;="&amp;BM$6,Finance!$4:$4,"&lt;="&amp;BM$7))</f>
        <v>0</v>
      </c>
      <c r="BN103" s="5">
        <f ca="1">IF(BN$4="",0,SUMIFS(Finance!282:282,Finance!$4:$4,"&gt;="&amp;BN$6,Finance!$4:$4,"&lt;="&amp;BN$7))</f>
        <v>0</v>
      </c>
      <c r="BO103" s="5">
        <f ca="1">IF(BO$4="",0,SUMIFS(Finance!282:282,Finance!$4:$4,"&gt;="&amp;BO$6,Finance!$4:$4,"&lt;="&amp;BO$7))</f>
        <v>0</v>
      </c>
      <c r="BP103" s="5">
        <f ca="1">IF(BP$4="",0,SUMIFS(Finance!282:282,Finance!$4:$4,"&gt;="&amp;BP$6,Finance!$4:$4,"&lt;="&amp;BP$7))</f>
        <v>0</v>
      </c>
      <c r="BQ103" s="5">
        <f ca="1">IF(BQ$4="",0,SUMIFS(Finance!282:282,Finance!$4:$4,"&gt;="&amp;BQ$6,Finance!$4:$4,"&lt;="&amp;BQ$7))</f>
        <v>0</v>
      </c>
      <c r="BR103" s="5">
        <f ca="1">IF(BR$4="",0,SUMIFS(Finance!282:282,Finance!$4:$4,"&gt;="&amp;BR$6,Finance!$4:$4,"&lt;="&amp;BR$7))</f>
        <v>0</v>
      </c>
      <c r="BS103" s="5">
        <f ca="1">IF(BS$4="",0,SUMIFS(Finance!282:282,Finance!$4:$4,"&gt;="&amp;BS$6,Finance!$4:$4,"&lt;="&amp;BS$7))</f>
        <v>0</v>
      </c>
      <c r="BT103" s="5">
        <f ca="1">IF(BT$4="",0,SUMIFS(Finance!282:282,Finance!$4:$4,"&gt;="&amp;BT$6,Finance!$4:$4,"&lt;="&amp;BT$7))</f>
        <v>0</v>
      </c>
      <c r="BU103" s="5">
        <f ca="1">IF(BU$4="",0,SUMIFS(Finance!282:282,Finance!$4:$4,"&gt;="&amp;BU$6,Finance!$4:$4,"&lt;="&amp;BU$7))</f>
        <v>0</v>
      </c>
      <c r="BV103" s="5">
        <f ca="1">IF(BV$4="",0,SUMIFS(Finance!282:282,Finance!$4:$4,"&gt;="&amp;BV$6,Finance!$4:$4,"&lt;="&amp;BV$7))</f>
        <v>0</v>
      </c>
      <c r="BW103" s="5">
        <f ca="1">IF(BW$4="",0,SUMIFS(Finance!282:282,Finance!$4:$4,"&gt;="&amp;BW$6,Finance!$4:$4,"&lt;="&amp;BW$7))</f>
        <v>0</v>
      </c>
      <c r="BX103" s="5">
        <f ca="1">IF(BX$4="",0,SUMIFS(Finance!282:282,Finance!$4:$4,"&gt;="&amp;BX$6,Finance!$4:$4,"&lt;="&amp;BX$7))</f>
        <v>0</v>
      </c>
      <c r="BY103" s="5">
        <f ca="1">IF(BY$4="",0,SUMIFS(Finance!282:282,Finance!$4:$4,"&gt;="&amp;BY$6,Finance!$4:$4,"&lt;="&amp;BY$7))</f>
        <v>0</v>
      </c>
      <c r="BZ103" s="5">
        <f ca="1">IF(BZ$4="",0,SUMIFS(Finance!282:282,Finance!$4:$4,"&gt;="&amp;BZ$6,Finance!$4:$4,"&lt;="&amp;BZ$7))</f>
        <v>0</v>
      </c>
      <c r="CA103" s="5">
        <f ca="1">IF(CA$4="",0,SUMIFS(Finance!282:282,Finance!$4:$4,"&gt;="&amp;CA$6,Finance!$4:$4,"&lt;="&amp;CA$7))</f>
        <v>0</v>
      </c>
      <c r="CB103" s="5">
        <f ca="1">IF(CB$4="",0,SUMIFS(Finance!282:282,Finance!$4:$4,"&gt;="&amp;CB$6,Finance!$4:$4,"&lt;="&amp;CB$7))</f>
        <v>0</v>
      </c>
      <c r="CC103" s="5">
        <f ca="1">IF(CC$4="",0,SUMIFS(Finance!282:282,Finance!$4:$4,"&gt;="&amp;CC$6,Finance!$4:$4,"&lt;="&amp;CC$7))</f>
        <v>0</v>
      </c>
      <c r="CD103" s="5">
        <f ca="1">IF(CD$4="",0,SUMIFS(Finance!282:282,Finance!$4:$4,"&gt;="&amp;CD$6,Finance!$4:$4,"&lt;="&amp;CD$7))</f>
        <v>0</v>
      </c>
      <c r="CE103" s="5">
        <f ca="1">IF(CE$4="",0,SUMIFS(Finance!282:282,Finance!$4:$4,"&gt;="&amp;CE$6,Finance!$4:$4,"&lt;="&amp;CE$7))</f>
        <v>0</v>
      </c>
      <c r="CF103" s="5">
        <f ca="1">IF(CF$4="",0,SUMIFS(Finance!282:282,Finance!$4:$4,"&gt;="&amp;CF$6,Finance!$4:$4,"&lt;="&amp;CF$7))</f>
        <v>0</v>
      </c>
    </row>
    <row r="104" spans="2:84" x14ac:dyDescent="0.3">
      <c r="B104" s="13">
        <f>ROW()</f>
        <v>104</v>
      </c>
      <c r="H104" s="1" t="str">
        <f>$H$102</f>
        <v>Поступление процентов от вложений</v>
      </c>
      <c r="I104" s="1" t="str">
        <f>Finance!I283</f>
        <v>Поступление %% по депозитам (резервы)</v>
      </c>
      <c r="M104" s="53" t="s">
        <v>18</v>
      </c>
      <c r="U104" s="5">
        <f t="shared" ca="1" si="24"/>
        <v>0</v>
      </c>
      <c r="X104" s="5">
        <f ca="1">IF(X$4="",0,SUMIFS(Finance!283:283,Finance!$4:$4,"&gt;="&amp;X$6,Finance!$4:$4,"&lt;="&amp;X$7))</f>
        <v>0</v>
      </c>
      <c r="Y104" s="5">
        <f ca="1">IF(Y$4="",0,SUMIFS(Finance!283:283,Finance!$4:$4,"&gt;="&amp;Y$6,Finance!$4:$4,"&lt;="&amp;Y$7))</f>
        <v>0</v>
      </c>
      <c r="Z104" s="5">
        <f ca="1">IF(Z$4="",0,SUMIFS(Finance!283:283,Finance!$4:$4,"&gt;="&amp;Z$6,Finance!$4:$4,"&lt;="&amp;Z$7))</f>
        <v>0</v>
      </c>
      <c r="AA104" s="5">
        <f ca="1">IF(AA$4="",0,SUMIFS(Finance!283:283,Finance!$4:$4,"&gt;="&amp;AA$6,Finance!$4:$4,"&lt;="&amp;AA$7))</f>
        <v>0</v>
      </c>
      <c r="AB104" s="5">
        <f ca="1">IF(AB$4="",0,SUMIFS(Finance!283:283,Finance!$4:$4,"&gt;="&amp;AB$6,Finance!$4:$4,"&lt;="&amp;AB$7))</f>
        <v>0</v>
      </c>
      <c r="AC104" s="5">
        <f ca="1">IF(AC$4="",0,SUMIFS(Finance!283:283,Finance!$4:$4,"&gt;="&amp;AC$6,Finance!$4:$4,"&lt;="&amp;AC$7))</f>
        <v>0</v>
      </c>
      <c r="AD104" s="5">
        <f ca="1">IF(AD$4="",0,SUMIFS(Finance!283:283,Finance!$4:$4,"&gt;="&amp;AD$6,Finance!$4:$4,"&lt;="&amp;AD$7))</f>
        <v>0</v>
      </c>
      <c r="AE104" s="5">
        <f ca="1">IF(AE$4="",0,SUMIFS(Finance!283:283,Finance!$4:$4,"&gt;="&amp;AE$6,Finance!$4:$4,"&lt;="&amp;AE$7))</f>
        <v>0</v>
      </c>
      <c r="AF104" s="5">
        <f ca="1">IF(AF$4="",0,SUMIFS(Finance!283:283,Finance!$4:$4,"&gt;="&amp;AF$6,Finance!$4:$4,"&lt;="&amp;AF$7))</f>
        <v>0</v>
      </c>
      <c r="AG104" s="5">
        <f ca="1">IF(AG$4="",0,SUMIFS(Finance!283:283,Finance!$4:$4,"&gt;="&amp;AG$6,Finance!$4:$4,"&lt;="&amp;AG$7))</f>
        <v>0</v>
      </c>
      <c r="AH104" s="5">
        <f ca="1">IF(AH$4="",0,SUMIFS(Finance!283:283,Finance!$4:$4,"&gt;="&amp;AH$6,Finance!$4:$4,"&lt;="&amp;AH$7))</f>
        <v>0</v>
      </c>
      <c r="AI104" s="5">
        <f ca="1">IF(AI$4="",0,SUMIFS(Finance!283:283,Finance!$4:$4,"&gt;="&amp;AI$6,Finance!$4:$4,"&lt;="&amp;AI$7))</f>
        <v>0</v>
      </c>
      <c r="AJ104" s="5">
        <f ca="1">IF(AJ$4="",0,SUMIFS(Finance!283:283,Finance!$4:$4,"&gt;="&amp;AJ$6,Finance!$4:$4,"&lt;="&amp;AJ$7))</f>
        <v>0</v>
      </c>
      <c r="AK104" s="5">
        <f ca="1">IF(AK$4="",0,SUMIFS(Finance!283:283,Finance!$4:$4,"&gt;="&amp;AK$6,Finance!$4:$4,"&lt;="&amp;AK$7))</f>
        <v>0</v>
      </c>
      <c r="AL104" s="5">
        <f ca="1">IF(AL$4="",0,SUMIFS(Finance!283:283,Finance!$4:$4,"&gt;="&amp;AL$6,Finance!$4:$4,"&lt;="&amp;AL$7))</f>
        <v>0</v>
      </c>
      <c r="AM104" s="5">
        <f ca="1">IF(AM$4="",0,SUMIFS(Finance!283:283,Finance!$4:$4,"&gt;="&amp;AM$6,Finance!$4:$4,"&lt;="&amp;AM$7))</f>
        <v>0</v>
      </c>
      <c r="AN104" s="5">
        <f ca="1">IF(AN$4="",0,SUMIFS(Finance!283:283,Finance!$4:$4,"&gt;="&amp;AN$6,Finance!$4:$4,"&lt;="&amp;AN$7))</f>
        <v>0</v>
      </c>
      <c r="AO104" s="5">
        <f ca="1">IF(AO$4="",0,SUMIFS(Finance!283:283,Finance!$4:$4,"&gt;="&amp;AO$6,Finance!$4:$4,"&lt;="&amp;AO$7))</f>
        <v>0</v>
      </c>
      <c r="AP104" s="5">
        <f ca="1">IF(AP$4="",0,SUMIFS(Finance!283:283,Finance!$4:$4,"&gt;="&amp;AP$6,Finance!$4:$4,"&lt;="&amp;AP$7))</f>
        <v>0</v>
      </c>
      <c r="AQ104" s="5">
        <f ca="1">IF(AQ$4="",0,SUMIFS(Finance!283:283,Finance!$4:$4,"&gt;="&amp;AQ$6,Finance!$4:$4,"&lt;="&amp;AQ$7))</f>
        <v>0</v>
      </c>
      <c r="AR104" s="5">
        <f ca="1">IF(AR$4="",0,SUMIFS(Finance!283:283,Finance!$4:$4,"&gt;="&amp;AR$6,Finance!$4:$4,"&lt;="&amp;AR$7))</f>
        <v>0</v>
      </c>
      <c r="AS104" s="5">
        <f ca="1">IF(AS$4="",0,SUMIFS(Finance!283:283,Finance!$4:$4,"&gt;="&amp;AS$6,Finance!$4:$4,"&lt;="&amp;AS$7))</f>
        <v>0</v>
      </c>
      <c r="AT104" s="5">
        <f ca="1">IF(AT$4="",0,SUMIFS(Finance!283:283,Finance!$4:$4,"&gt;="&amp;AT$6,Finance!$4:$4,"&lt;="&amp;AT$7))</f>
        <v>0</v>
      </c>
      <c r="AU104" s="5">
        <f ca="1">IF(AU$4="",0,SUMIFS(Finance!283:283,Finance!$4:$4,"&gt;="&amp;AU$6,Finance!$4:$4,"&lt;="&amp;AU$7))</f>
        <v>0</v>
      </c>
      <c r="AV104" s="5">
        <f ca="1">IF(AV$4="",0,SUMIFS(Finance!283:283,Finance!$4:$4,"&gt;="&amp;AV$6,Finance!$4:$4,"&lt;="&amp;AV$7))</f>
        <v>0</v>
      </c>
      <c r="AW104" s="5">
        <f ca="1">IF(AW$4="",0,SUMIFS(Finance!283:283,Finance!$4:$4,"&gt;="&amp;AW$6,Finance!$4:$4,"&lt;="&amp;AW$7))</f>
        <v>0</v>
      </c>
      <c r="AX104" s="5">
        <f ca="1">IF(AX$4="",0,SUMIFS(Finance!283:283,Finance!$4:$4,"&gt;="&amp;AX$6,Finance!$4:$4,"&lt;="&amp;AX$7))</f>
        <v>0</v>
      </c>
      <c r="AY104" s="5">
        <f ca="1">IF(AY$4="",0,SUMIFS(Finance!283:283,Finance!$4:$4,"&gt;="&amp;AY$6,Finance!$4:$4,"&lt;="&amp;AY$7))</f>
        <v>0</v>
      </c>
      <c r="AZ104" s="5">
        <f ca="1">IF(AZ$4="",0,SUMIFS(Finance!283:283,Finance!$4:$4,"&gt;="&amp;AZ$6,Finance!$4:$4,"&lt;="&amp;AZ$7))</f>
        <v>0</v>
      </c>
      <c r="BA104" s="5">
        <f ca="1">IF(BA$4="",0,SUMIFS(Finance!283:283,Finance!$4:$4,"&gt;="&amp;BA$6,Finance!$4:$4,"&lt;="&amp;BA$7))</f>
        <v>0</v>
      </c>
      <c r="BB104" s="5">
        <f ca="1">IF(BB$4="",0,SUMIFS(Finance!283:283,Finance!$4:$4,"&gt;="&amp;BB$6,Finance!$4:$4,"&lt;="&amp;BB$7))</f>
        <v>0</v>
      </c>
      <c r="BC104" s="5">
        <f ca="1">IF(BC$4="",0,SUMIFS(Finance!283:283,Finance!$4:$4,"&gt;="&amp;BC$6,Finance!$4:$4,"&lt;="&amp;BC$7))</f>
        <v>0</v>
      </c>
      <c r="BD104" s="5">
        <f ca="1">IF(BD$4="",0,SUMIFS(Finance!283:283,Finance!$4:$4,"&gt;="&amp;BD$6,Finance!$4:$4,"&lt;="&amp;BD$7))</f>
        <v>0</v>
      </c>
      <c r="BE104" s="5">
        <f ca="1">IF(BE$4="",0,SUMIFS(Finance!283:283,Finance!$4:$4,"&gt;="&amp;BE$6,Finance!$4:$4,"&lt;="&amp;BE$7))</f>
        <v>0</v>
      </c>
      <c r="BF104" s="5">
        <f ca="1">IF(BF$4="",0,SUMIFS(Finance!283:283,Finance!$4:$4,"&gt;="&amp;BF$6,Finance!$4:$4,"&lt;="&amp;BF$7))</f>
        <v>0</v>
      </c>
      <c r="BG104" s="5">
        <f ca="1">IF(BG$4="",0,SUMIFS(Finance!283:283,Finance!$4:$4,"&gt;="&amp;BG$6,Finance!$4:$4,"&lt;="&amp;BG$7))</f>
        <v>0</v>
      </c>
      <c r="BH104" s="5">
        <f ca="1">IF(BH$4="",0,SUMIFS(Finance!283:283,Finance!$4:$4,"&gt;="&amp;BH$6,Finance!$4:$4,"&lt;="&amp;BH$7))</f>
        <v>0</v>
      </c>
      <c r="BI104" s="5">
        <f ca="1">IF(BI$4="",0,SUMIFS(Finance!283:283,Finance!$4:$4,"&gt;="&amp;BI$6,Finance!$4:$4,"&lt;="&amp;BI$7))</f>
        <v>0</v>
      </c>
      <c r="BJ104" s="5">
        <f ca="1">IF(BJ$4="",0,SUMIFS(Finance!283:283,Finance!$4:$4,"&gt;="&amp;BJ$6,Finance!$4:$4,"&lt;="&amp;BJ$7))</f>
        <v>0</v>
      </c>
      <c r="BK104" s="5">
        <f ca="1">IF(BK$4="",0,SUMIFS(Finance!283:283,Finance!$4:$4,"&gt;="&amp;BK$6,Finance!$4:$4,"&lt;="&amp;BK$7))</f>
        <v>0</v>
      </c>
      <c r="BL104" s="5">
        <f ca="1">IF(BL$4="",0,SUMIFS(Finance!283:283,Finance!$4:$4,"&gt;="&amp;BL$6,Finance!$4:$4,"&lt;="&amp;BL$7))</f>
        <v>0</v>
      </c>
      <c r="BM104" s="5">
        <f ca="1">IF(BM$4="",0,SUMIFS(Finance!283:283,Finance!$4:$4,"&gt;="&amp;BM$6,Finance!$4:$4,"&lt;="&amp;BM$7))</f>
        <v>0</v>
      </c>
      <c r="BN104" s="5">
        <f ca="1">IF(BN$4="",0,SUMIFS(Finance!283:283,Finance!$4:$4,"&gt;="&amp;BN$6,Finance!$4:$4,"&lt;="&amp;BN$7))</f>
        <v>0</v>
      </c>
      <c r="BO104" s="5">
        <f ca="1">IF(BO$4="",0,SUMIFS(Finance!283:283,Finance!$4:$4,"&gt;="&amp;BO$6,Finance!$4:$4,"&lt;="&amp;BO$7))</f>
        <v>0</v>
      </c>
      <c r="BP104" s="5">
        <f ca="1">IF(BP$4="",0,SUMIFS(Finance!283:283,Finance!$4:$4,"&gt;="&amp;BP$6,Finance!$4:$4,"&lt;="&amp;BP$7))</f>
        <v>0</v>
      </c>
      <c r="BQ104" s="5">
        <f ca="1">IF(BQ$4="",0,SUMIFS(Finance!283:283,Finance!$4:$4,"&gt;="&amp;BQ$6,Finance!$4:$4,"&lt;="&amp;BQ$7))</f>
        <v>0</v>
      </c>
      <c r="BR104" s="5">
        <f ca="1">IF(BR$4="",0,SUMIFS(Finance!283:283,Finance!$4:$4,"&gt;="&amp;BR$6,Finance!$4:$4,"&lt;="&amp;BR$7))</f>
        <v>0</v>
      </c>
      <c r="BS104" s="5">
        <f ca="1">IF(BS$4="",0,SUMIFS(Finance!283:283,Finance!$4:$4,"&gt;="&amp;BS$6,Finance!$4:$4,"&lt;="&amp;BS$7))</f>
        <v>0</v>
      </c>
      <c r="BT104" s="5">
        <f ca="1">IF(BT$4="",0,SUMIFS(Finance!283:283,Finance!$4:$4,"&gt;="&amp;BT$6,Finance!$4:$4,"&lt;="&amp;BT$7))</f>
        <v>0</v>
      </c>
      <c r="BU104" s="5">
        <f ca="1">IF(BU$4="",0,SUMIFS(Finance!283:283,Finance!$4:$4,"&gt;="&amp;BU$6,Finance!$4:$4,"&lt;="&amp;BU$7))</f>
        <v>0</v>
      </c>
      <c r="BV104" s="5">
        <f ca="1">IF(BV$4="",0,SUMIFS(Finance!283:283,Finance!$4:$4,"&gt;="&amp;BV$6,Finance!$4:$4,"&lt;="&amp;BV$7))</f>
        <v>0</v>
      </c>
      <c r="BW104" s="5">
        <f ca="1">IF(BW$4="",0,SUMIFS(Finance!283:283,Finance!$4:$4,"&gt;="&amp;BW$6,Finance!$4:$4,"&lt;="&amp;BW$7))</f>
        <v>0</v>
      </c>
      <c r="BX104" s="5">
        <f ca="1">IF(BX$4="",0,SUMIFS(Finance!283:283,Finance!$4:$4,"&gt;="&amp;BX$6,Finance!$4:$4,"&lt;="&amp;BX$7))</f>
        <v>0</v>
      </c>
      <c r="BY104" s="5">
        <f ca="1">IF(BY$4="",0,SUMIFS(Finance!283:283,Finance!$4:$4,"&gt;="&amp;BY$6,Finance!$4:$4,"&lt;="&amp;BY$7))</f>
        <v>0</v>
      </c>
      <c r="BZ104" s="5">
        <f ca="1">IF(BZ$4="",0,SUMIFS(Finance!283:283,Finance!$4:$4,"&gt;="&amp;BZ$6,Finance!$4:$4,"&lt;="&amp;BZ$7))</f>
        <v>0</v>
      </c>
      <c r="CA104" s="5">
        <f ca="1">IF(CA$4="",0,SUMIFS(Finance!283:283,Finance!$4:$4,"&gt;="&amp;CA$6,Finance!$4:$4,"&lt;="&amp;CA$7))</f>
        <v>0</v>
      </c>
      <c r="CB104" s="5">
        <f ca="1">IF(CB$4="",0,SUMIFS(Finance!283:283,Finance!$4:$4,"&gt;="&amp;CB$6,Finance!$4:$4,"&lt;="&amp;CB$7))</f>
        <v>0</v>
      </c>
      <c r="CC104" s="5">
        <f ca="1">IF(CC$4="",0,SUMIFS(Finance!283:283,Finance!$4:$4,"&gt;="&amp;CC$6,Finance!$4:$4,"&lt;="&amp;CC$7))</f>
        <v>0</v>
      </c>
      <c r="CD104" s="5">
        <f ca="1">IF(CD$4="",0,SUMIFS(Finance!283:283,Finance!$4:$4,"&gt;="&amp;CD$6,Finance!$4:$4,"&lt;="&amp;CD$7))</f>
        <v>0</v>
      </c>
      <c r="CE104" s="5">
        <f ca="1">IF(CE$4="",0,SUMIFS(Finance!283:283,Finance!$4:$4,"&gt;="&amp;CE$6,Finance!$4:$4,"&lt;="&amp;CE$7))</f>
        <v>0</v>
      </c>
      <c r="CF104" s="5">
        <f ca="1">IF(CF$4="",0,SUMIFS(Finance!283:283,Finance!$4:$4,"&gt;="&amp;CF$6,Finance!$4:$4,"&lt;="&amp;CF$7))</f>
        <v>0</v>
      </c>
    </row>
    <row r="105" spans="2:84" x14ac:dyDescent="0.3">
      <c r="B105" s="13">
        <f>ROW()</f>
        <v>105</v>
      </c>
      <c r="H105" s="1" t="str">
        <f>$H$102</f>
        <v>Поступление процентов от вложений</v>
      </c>
      <c r="I105" s="1" t="str">
        <f>Finance!I284</f>
        <v>Поступление %% от займов третьим лицам</v>
      </c>
      <c r="M105" s="53" t="s">
        <v>18</v>
      </c>
      <c r="U105" s="5">
        <f t="shared" ca="1" si="24"/>
        <v>0</v>
      </c>
      <c r="X105" s="5">
        <f ca="1">IF(X$4="",0,SUMIFS(Finance!284:284,Finance!$4:$4,"&gt;="&amp;X$6,Finance!$4:$4,"&lt;="&amp;X$7))</f>
        <v>0</v>
      </c>
      <c r="Y105" s="5">
        <f ca="1">IF(Y$4="",0,SUMIFS(Finance!284:284,Finance!$4:$4,"&gt;="&amp;Y$6,Finance!$4:$4,"&lt;="&amp;Y$7))</f>
        <v>0</v>
      </c>
      <c r="Z105" s="5">
        <f ca="1">IF(Z$4="",0,SUMIFS(Finance!284:284,Finance!$4:$4,"&gt;="&amp;Z$6,Finance!$4:$4,"&lt;="&amp;Z$7))</f>
        <v>0</v>
      </c>
      <c r="AA105" s="5">
        <f ca="1">IF(AA$4="",0,SUMIFS(Finance!284:284,Finance!$4:$4,"&gt;="&amp;AA$6,Finance!$4:$4,"&lt;="&amp;AA$7))</f>
        <v>0</v>
      </c>
      <c r="AB105" s="5">
        <f ca="1">IF(AB$4="",0,SUMIFS(Finance!284:284,Finance!$4:$4,"&gt;="&amp;AB$6,Finance!$4:$4,"&lt;="&amp;AB$7))</f>
        <v>0</v>
      </c>
      <c r="AC105" s="5">
        <f ca="1">IF(AC$4="",0,SUMIFS(Finance!284:284,Finance!$4:$4,"&gt;="&amp;AC$6,Finance!$4:$4,"&lt;="&amp;AC$7))</f>
        <v>0</v>
      </c>
      <c r="AD105" s="5">
        <f ca="1">IF(AD$4="",0,SUMIFS(Finance!284:284,Finance!$4:$4,"&gt;="&amp;AD$6,Finance!$4:$4,"&lt;="&amp;AD$7))</f>
        <v>0</v>
      </c>
      <c r="AE105" s="5">
        <f ca="1">IF(AE$4="",0,SUMIFS(Finance!284:284,Finance!$4:$4,"&gt;="&amp;AE$6,Finance!$4:$4,"&lt;="&amp;AE$7))</f>
        <v>0</v>
      </c>
      <c r="AF105" s="5">
        <f ca="1">IF(AF$4="",0,SUMIFS(Finance!284:284,Finance!$4:$4,"&gt;="&amp;AF$6,Finance!$4:$4,"&lt;="&amp;AF$7))</f>
        <v>0</v>
      </c>
      <c r="AG105" s="5">
        <f ca="1">IF(AG$4="",0,SUMIFS(Finance!284:284,Finance!$4:$4,"&gt;="&amp;AG$6,Finance!$4:$4,"&lt;="&amp;AG$7))</f>
        <v>0</v>
      </c>
      <c r="AH105" s="5">
        <f ca="1">IF(AH$4="",0,SUMIFS(Finance!284:284,Finance!$4:$4,"&gt;="&amp;AH$6,Finance!$4:$4,"&lt;="&amp;AH$7))</f>
        <v>0</v>
      </c>
      <c r="AI105" s="5">
        <f ca="1">IF(AI$4="",0,SUMIFS(Finance!284:284,Finance!$4:$4,"&gt;="&amp;AI$6,Finance!$4:$4,"&lt;="&amp;AI$7))</f>
        <v>0</v>
      </c>
      <c r="AJ105" s="5">
        <f ca="1">IF(AJ$4="",0,SUMIFS(Finance!284:284,Finance!$4:$4,"&gt;="&amp;AJ$6,Finance!$4:$4,"&lt;="&amp;AJ$7))</f>
        <v>0</v>
      </c>
      <c r="AK105" s="5">
        <f ca="1">IF(AK$4="",0,SUMIFS(Finance!284:284,Finance!$4:$4,"&gt;="&amp;AK$6,Finance!$4:$4,"&lt;="&amp;AK$7))</f>
        <v>0</v>
      </c>
      <c r="AL105" s="5">
        <f ca="1">IF(AL$4="",0,SUMIFS(Finance!284:284,Finance!$4:$4,"&gt;="&amp;AL$6,Finance!$4:$4,"&lt;="&amp;AL$7))</f>
        <v>0</v>
      </c>
      <c r="AM105" s="5">
        <f ca="1">IF(AM$4="",0,SUMIFS(Finance!284:284,Finance!$4:$4,"&gt;="&amp;AM$6,Finance!$4:$4,"&lt;="&amp;AM$7))</f>
        <v>0</v>
      </c>
      <c r="AN105" s="5">
        <f ca="1">IF(AN$4="",0,SUMIFS(Finance!284:284,Finance!$4:$4,"&gt;="&amp;AN$6,Finance!$4:$4,"&lt;="&amp;AN$7))</f>
        <v>0</v>
      </c>
      <c r="AO105" s="5">
        <f ca="1">IF(AO$4="",0,SUMIFS(Finance!284:284,Finance!$4:$4,"&gt;="&amp;AO$6,Finance!$4:$4,"&lt;="&amp;AO$7))</f>
        <v>0</v>
      </c>
      <c r="AP105" s="5">
        <f ca="1">IF(AP$4="",0,SUMIFS(Finance!284:284,Finance!$4:$4,"&gt;="&amp;AP$6,Finance!$4:$4,"&lt;="&amp;AP$7))</f>
        <v>0</v>
      </c>
      <c r="AQ105" s="5">
        <f ca="1">IF(AQ$4="",0,SUMIFS(Finance!284:284,Finance!$4:$4,"&gt;="&amp;AQ$6,Finance!$4:$4,"&lt;="&amp;AQ$7))</f>
        <v>0</v>
      </c>
      <c r="AR105" s="5">
        <f ca="1">IF(AR$4="",0,SUMIFS(Finance!284:284,Finance!$4:$4,"&gt;="&amp;AR$6,Finance!$4:$4,"&lt;="&amp;AR$7))</f>
        <v>0</v>
      </c>
      <c r="AS105" s="5">
        <f ca="1">IF(AS$4="",0,SUMIFS(Finance!284:284,Finance!$4:$4,"&gt;="&amp;AS$6,Finance!$4:$4,"&lt;="&amp;AS$7))</f>
        <v>0</v>
      </c>
      <c r="AT105" s="5">
        <f ca="1">IF(AT$4="",0,SUMIFS(Finance!284:284,Finance!$4:$4,"&gt;="&amp;AT$6,Finance!$4:$4,"&lt;="&amp;AT$7))</f>
        <v>0</v>
      </c>
      <c r="AU105" s="5">
        <f ca="1">IF(AU$4="",0,SUMIFS(Finance!284:284,Finance!$4:$4,"&gt;="&amp;AU$6,Finance!$4:$4,"&lt;="&amp;AU$7))</f>
        <v>0</v>
      </c>
      <c r="AV105" s="5">
        <f ca="1">IF(AV$4="",0,SUMIFS(Finance!284:284,Finance!$4:$4,"&gt;="&amp;AV$6,Finance!$4:$4,"&lt;="&amp;AV$7))</f>
        <v>0</v>
      </c>
      <c r="AW105" s="5">
        <f ca="1">IF(AW$4="",0,SUMIFS(Finance!284:284,Finance!$4:$4,"&gt;="&amp;AW$6,Finance!$4:$4,"&lt;="&amp;AW$7))</f>
        <v>0</v>
      </c>
      <c r="AX105" s="5">
        <f ca="1">IF(AX$4="",0,SUMIFS(Finance!284:284,Finance!$4:$4,"&gt;="&amp;AX$6,Finance!$4:$4,"&lt;="&amp;AX$7))</f>
        <v>0</v>
      </c>
      <c r="AY105" s="5">
        <f ca="1">IF(AY$4="",0,SUMIFS(Finance!284:284,Finance!$4:$4,"&gt;="&amp;AY$6,Finance!$4:$4,"&lt;="&amp;AY$7))</f>
        <v>0</v>
      </c>
      <c r="AZ105" s="5">
        <f ca="1">IF(AZ$4="",0,SUMIFS(Finance!284:284,Finance!$4:$4,"&gt;="&amp;AZ$6,Finance!$4:$4,"&lt;="&amp;AZ$7))</f>
        <v>0</v>
      </c>
      <c r="BA105" s="5">
        <f ca="1">IF(BA$4="",0,SUMIFS(Finance!284:284,Finance!$4:$4,"&gt;="&amp;BA$6,Finance!$4:$4,"&lt;="&amp;BA$7))</f>
        <v>0</v>
      </c>
      <c r="BB105" s="5">
        <f ca="1">IF(BB$4="",0,SUMIFS(Finance!284:284,Finance!$4:$4,"&gt;="&amp;BB$6,Finance!$4:$4,"&lt;="&amp;BB$7))</f>
        <v>0</v>
      </c>
      <c r="BC105" s="5">
        <f ca="1">IF(BC$4="",0,SUMIFS(Finance!284:284,Finance!$4:$4,"&gt;="&amp;BC$6,Finance!$4:$4,"&lt;="&amp;BC$7))</f>
        <v>0</v>
      </c>
      <c r="BD105" s="5">
        <f ca="1">IF(BD$4="",0,SUMIFS(Finance!284:284,Finance!$4:$4,"&gt;="&amp;BD$6,Finance!$4:$4,"&lt;="&amp;BD$7))</f>
        <v>0</v>
      </c>
      <c r="BE105" s="5">
        <f ca="1">IF(BE$4="",0,SUMIFS(Finance!284:284,Finance!$4:$4,"&gt;="&amp;BE$6,Finance!$4:$4,"&lt;="&amp;BE$7))</f>
        <v>0</v>
      </c>
      <c r="BF105" s="5">
        <f ca="1">IF(BF$4="",0,SUMIFS(Finance!284:284,Finance!$4:$4,"&gt;="&amp;BF$6,Finance!$4:$4,"&lt;="&amp;BF$7))</f>
        <v>0</v>
      </c>
      <c r="BG105" s="5">
        <f ca="1">IF(BG$4="",0,SUMIFS(Finance!284:284,Finance!$4:$4,"&gt;="&amp;BG$6,Finance!$4:$4,"&lt;="&amp;BG$7))</f>
        <v>0</v>
      </c>
      <c r="BH105" s="5">
        <f ca="1">IF(BH$4="",0,SUMIFS(Finance!284:284,Finance!$4:$4,"&gt;="&amp;BH$6,Finance!$4:$4,"&lt;="&amp;BH$7))</f>
        <v>0</v>
      </c>
      <c r="BI105" s="5">
        <f ca="1">IF(BI$4="",0,SUMIFS(Finance!284:284,Finance!$4:$4,"&gt;="&amp;BI$6,Finance!$4:$4,"&lt;="&amp;BI$7))</f>
        <v>0</v>
      </c>
      <c r="BJ105" s="5">
        <f ca="1">IF(BJ$4="",0,SUMIFS(Finance!284:284,Finance!$4:$4,"&gt;="&amp;BJ$6,Finance!$4:$4,"&lt;="&amp;BJ$7))</f>
        <v>0</v>
      </c>
      <c r="BK105" s="5">
        <f ca="1">IF(BK$4="",0,SUMIFS(Finance!284:284,Finance!$4:$4,"&gt;="&amp;BK$6,Finance!$4:$4,"&lt;="&amp;BK$7))</f>
        <v>0</v>
      </c>
      <c r="BL105" s="5">
        <f ca="1">IF(BL$4="",0,SUMIFS(Finance!284:284,Finance!$4:$4,"&gt;="&amp;BL$6,Finance!$4:$4,"&lt;="&amp;BL$7))</f>
        <v>0</v>
      </c>
      <c r="BM105" s="5">
        <f ca="1">IF(BM$4="",0,SUMIFS(Finance!284:284,Finance!$4:$4,"&gt;="&amp;BM$6,Finance!$4:$4,"&lt;="&amp;BM$7))</f>
        <v>0</v>
      </c>
      <c r="BN105" s="5">
        <f ca="1">IF(BN$4="",0,SUMIFS(Finance!284:284,Finance!$4:$4,"&gt;="&amp;BN$6,Finance!$4:$4,"&lt;="&amp;BN$7))</f>
        <v>0</v>
      </c>
      <c r="BO105" s="5">
        <f ca="1">IF(BO$4="",0,SUMIFS(Finance!284:284,Finance!$4:$4,"&gt;="&amp;BO$6,Finance!$4:$4,"&lt;="&amp;BO$7))</f>
        <v>0</v>
      </c>
      <c r="BP105" s="5">
        <f ca="1">IF(BP$4="",0,SUMIFS(Finance!284:284,Finance!$4:$4,"&gt;="&amp;BP$6,Finance!$4:$4,"&lt;="&amp;BP$7))</f>
        <v>0</v>
      </c>
      <c r="BQ105" s="5">
        <f ca="1">IF(BQ$4="",0,SUMIFS(Finance!284:284,Finance!$4:$4,"&gt;="&amp;BQ$6,Finance!$4:$4,"&lt;="&amp;BQ$7))</f>
        <v>0</v>
      </c>
      <c r="BR105" s="5">
        <f ca="1">IF(BR$4="",0,SUMIFS(Finance!284:284,Finance!$4:$4,"&gt;="&amp;BR$6,Finance!$4:$4,"&lt;="&amp;BR$7))</f>
        <v>0</v>
      </c>
      <c r="BS105" s="5">
        <f ca="1">IF(BS$4="",0,SUMIFS(Finance!284:284,Finance!$4:$4,"&gt;="&amp;BS$6,Finance!$4:$4,"&lt;="&amp;BS$7))</f>
        <v>0</v>
      </c>
      <c r="BT105" s="5">
        <f ca="1">IF(BT$4="",0,SUMIFS(Finance!284:284,Finance!$4:$4,"&gt;="&amp;BT$6,Finance!$4:$4,"&lt;="&amp;BT$7))</f>
        <v>0</v>
      </c>
      <c r="BU105" s="5">
        <f ca="1">IF(BU$4="",0,SUMIFS(Finance!284:284,Finance!$4:$4,"&gt;="&amp;BU$6,Finance!$4:$4,"&lt;="&amp;BU$7))</f>
        <v>0</v>
      </c>
      <c r="BV105" s="5">
        <f ca="1">IF(BV$4="",0,SUMIFS(Finance!284:284,Finance!$4:$4,"&gt;="&amp;BV$6,Finance!$4:$4,"&lt;="&amp;BV$7))</f>
        <v>0</v>
      </c>
      <c r="BW105" s="5">
        <f ca="1">IF(BW$4="",0,SUMIFS(Finance!284:284,Finance!$4:$4,"&gt;="&amp;BW$6,Finance!$4:$4,"&lt;="&amp;BW$7))</f>
        <v>0</v>
      </c>
      <c r="BX105" s="5">
        <f ca="1">IF(BX$4="",0,SUMIFS(Finance!284:284,Finance!$4:$4,"&gt;="&amp;BX$6,Finance!$4:$4,"&lt;="&amp;BX$7))</f>
        <v>0</v>
      </c>
      <c r="BY105" s="5">
        <f ca="1">IF(BY$4="",0,SUMIFS(Finance!284:284,Finance!$4:$4,"&gt;="&amp;BY$6,Finance!$4:$4,"&lt;="&amp;BY$7))</f>
        <v>0</v>
      </c>
      <c r="BZ105" s="5">
        <f ca="1">IF(BZ$4="",0,SUMIFS(Finance!284:284,Finance!$4:$4,"&gt;="&amp;BZ$6,Finance!$4:$4,"&lt;="&amp;BZ$7))</f>
        <v>0</v>
      </c>
      <c r="CA105" s="5">
        <f ca="1">IF(CA$4="",0,SUMIFS(Finance!284:284,Finance!$4:$4,"&gt;="&amp;CA$6,Finance!$4:$4,"&lt;="&amp;CA$7))</f>
        <v>0</v>
      </c>
      <c r="CB105" s="5">
        <f ca="1">IF(CB$4="",0,SUMIFS(Finance!284:284,Finance!$4:$4,"&gt;="&amp;CB$6,Finance!$4:$4,"&lt;="&amp;CB$7))</f>
        <v>0</v>
      </c>
      <c r="CC105" s="5">
        <f ca="1">IF(CC$4="",0,SUMIFS(Finance!284:284,Finance!$4:$4,"&gt;="&amp;CC$6,Finance!$4:$4,"&lt;="&amp;CC$7))</f>
        <v>0</v>
      </c>
      <c r="CD105" s="5">
        <f ca="1">IF(CD$4="",0,SUMIFS(Finance!284:284,Finance!$4:$4,"&gt;="&amp;CD$6,Finance!$4:$4,"&lt;="&amp;CD$7))</f>
        <v>0</v>
      </c>
      <c r="CE105" s="5">
        <f ca="1">IF(CE$4="",0,SUMIFS(Finance!284:284,Finance!$4:$4,"&gt;="&amp;CE$6,Finance!$4:$4,"&lt;="&amp;CE$7))</f>
        <v>0</v>
      </c>
      <c r="CF105" s="5">
        <f ca="1">IF(CF$4="",0,SUMIFS(Finance!284:284,Finance!$4:$4,"&gt;="&amp;CF$6,Finance!$4:$4,"&lt;="&amp;CF$7))</f>
        <v>0</v>
      </c>
    </row>
    <row r="106" spans="2:84" s="26" customFormat="1" ht="12" x14ac:dyDescent="0.25">
      <c r="B106" s="13"/>
      <c r="M106" s="55"/>
      <c r="N106" s="44" t="s">
        <v>21</v>
      </c>
      <c r="O106" s="45"/>
      <c r="P106" s="46"/>
      <c r="Q106" s="89"/>
      <c r="U106" s="41"/>
      <c r="V106" s="42"/>
      <c r="W106" s="43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</row>
    <row r="108" spans="2:84" x14ac:dyDescent="0.3">
      <c r="B108" s="13">
        <f>ROW()</f>
        <v>108</v>
      </c>
      <c r="H108" s="1" t="s">
        <v>424</v>
      </c>
      <c r="M108" s="53" t="s">
        <v>18</v>
      </c>
      <c r="P108" s="72" t="str">
        <f>Lists!$AI$10</f>
        <v>CF(-)</v>
      </c>
      <c r="U108" s="5">
        <f t="shared" ref="U108:U110" ca="1" si="86">SUM(INDIRECT(ADDRESS($B108,$X$2)&amp;":"&amp;ADDRESS($B108,$X$2-1+$P$8)))</f>
        <v>1956039.6333249011</v>
      </c>
      <c r="X108" s="5">
        <f t="shared" ref="X108:BC108" ca="1" si="87">IF(X$4="",0,SUM(X109:X111))</f>
        <v>0</v>
      </c>
      <c r="Y108" s="5">
        <f t="shared" ca="1" si="87"/>
        <v>1908468.6827123542</v>
      </c>
      <c r="Z108" s="5">
        <f t="shared" ca="1" si="87"/>
        <v>47570.950612546876</v>
      </c>
      <c r="AA108" s="5">
        <f t="shared" ca="1" si="87"/>
        <v>0</v>
      </c>
      <c r="AB108" s="5">
        <f t="shared" ca="1" si="87"/>
        <v>0</v>
      </c>
      <c r="AC108" s="5">
        <f t="shared" ca="1" si="87"/>
        <v>0</v>
      </c>
      <c r="AD108" s="5">
        <f t="shared" ca="1" si="87"/>
        <v>0</v>
      </c>
      <c r="AE108" s="5">
        <f t="shared" ca="1" si="87"/>
        <v>0</v>
      </c>
      <c r="AF108" s="5">
        <f t="shared" ca="1" si="87"/>
        <v>0</v>
      </c>
      <c r="AG108" s="5">
        <f t="shared" ca="1" si="87"/>
        <v>0</v>
      </c>
      <c r="AH108" s="5">
        <f t="shared" ca="1" si="87"/>
        <v>0</v>
      </c>
      <c r="AI108" s="5">
        <f t="shared" ca="1" si="87"/>
        <v>0</v>
      </c>
      <c r="AJ108" s="5">
        <f t="shared" ca="1" si="87"/>
        <v>0</v>
      </c>
      <c r="AK108" s="5">
        <f t="shared" ca="1" si="87"/>
        <v>0</v>
      </c>
      <c r="AL108" s="5">
        <f t="shared" ca="1" si="87"/>
        <v>0</v>
      </c>
      <c r="AM108" s="5">
        <f t="shared" ca="1" si="87"/>
        <v>0</v>
      </c>
      <c r="AN108" s="5">
        <f t="shared" ca="1" si="87"/>
        <v>0</v>
      </c>
      <c r="AO108" s="5">
        <f t="shared" ca="1" si="87"/>
        <v>0</v>
      </c>
      <c r="AP108" s="5">
        <f t="shared" ca="1" si="87"/>
        <v>0</v>
      </c>
      <c r="AQ108" s="5">
        <f t="shared" ca="1" si="87"/>
        <v>0</v>
      </c>
      <c r="AR108" s="5">
        <f t="shared" ca="1" si="87"/>
        <v>0</v>
      </c>
      <c r="AS108" s="5">
        <f t="shared" ca="1" si="87"/>
        <v>0</v>
      </c>
      <c r="AT108" s="5">
        <f t="shared" ca="1" si="87"/>
        <v>0</v>
      </c>
      <c r="AU108" s="5">
        <f t="shared" ca="1" si="87"/>
        <v>0</v>
      </c>
      <c r="AV108" s="5">
        <f t="shared" ca="1" si="87"/>
        <v>0</v>
      </c>
      <c r="AW108" s="5">
        <f t="shared" ca="1" si="87"/>
        <v>0</v>
      </c>
      <c r="AX108" s="5">
        <f t="shared" ca="1" si="87"/>
        <v>0</v>
      </c>
      <c r="AY108" s="5">
        <f t="shared" ca="1" si="87"/>
        <v>0</v>
      </c>
      <c r="AZ108" s="5">
        <f t="shared" ca="1" si="87"/>
        <v>0</v>
      </c>
      <c r="BA108" s="5">
        <f t="shared" ca="1" si="87"/>
        <v>0</v>
      </c>
      <c r="BB108" s="5">
        <f t="shared" ca="1" si="87"/>
        <v>0</v>
      </c>
      <c r="BC108" s="5">
        <f t="shared" ca="1" si="87"/>
        <v>0</v>
      </c>
      <c r="BD108" s="5">
        <f t="shared" ref="BD108:CF108" ca="1" si="88">IF(BD$4="",0,SUM(BD109:BD111))</f>
        <v>0</v>
      </c>
      <c r="BE108" s="5">
        <f t="shared" ca="1" si="88"/>
        <v>0</v>
      </c>
      <c r="BF108" s="5">
        <f t="shared" ca="1" si="88"/>
        <v>0</v>
      </c>
      <c r="BG108" s="5">
        <f t="shared" ca="1" si="88"/>
        <v>0</v>
      </c>
      <c r="BH108" s="5">
        <f t="shared" ca="1" si="88"/>
        <v>0</v>
      </c>
      <c r="BI108" s="5">
        <f t="shared" ca="1" si="88"/>
        <v>0</v>
      </c>
      <c r="BJ108" s="5">
        <f t="shared" ca="1" si="88"/>
        <v>0</v>
      </c>
      <c r="BK108" s="5">
        <f t="shared" ca="1" si="88"/>
        <v>0</v>
      </c>
      <c r="BL108" s="5">
        <f t="shared" ca="1" si="88"/>
        <v>0</v>
      </c>
      <c r="BM108" s="5">
        <f t="shared" ca="1" si="88"/>
        <v>0</v>
      </c>
      <c r="BN108" s="5">
        <f t="shared" ca="1" si="88"/>
        <v>0</v>
      </c>
      <c r="BO108" s="5">
        <f t="shared" ca="1" si="88"/>
        <v>0</v>
      </c>
      <c r="BP108" s="5">
        <f t="shared" ca="1" si="88"/>
        <v>0</v>
      </c>
      <c r="BQ108" s="5">
        <f t="shared" ca="1" si="88"/>
        <v>0</v>
      </c>
      <c r="BR108" s="5">
        <f t="shared" ca="1" si="88"/>
        <v>0</v>
      </c>
      <c r="BS108" s="5">
        <f t="shared" ca="1" si="88"/>
        <v>0</v>
      </c>
      <c r="BT108" s="5">
        <f t="shared" ca="1" si="88"/>
        <v>0</v>
      </c>
      <c r="BU108" s="5">
        <f t="shared" ca="1" si="88"/>
        <v>0</v>
      </c>
      <c r="BV108" s="5">
        <f t="shared" ca="1" si="88"/>
        <v>0</v>
      </c>
      <c r="BW108" s="5">
        <f t="shared" ca="1" si="88"/>
        <v>0</v>
      </c>
      <c r="BX108" s="5">
        <f t="shared" ca="1" si="88"/>
        <v>0</v>
      </c>
      <c r="BY108" s="5">
        <f t="shared" ca="1" si="88"/>
        <v>0</v>
      </c>
      <c r="BZ108" s="5">
        <f t="shared" ca="1" si="88"/>
        <v>0</v>
      </c>
      <c r="CA108" s="5">
        <f t="shared" ca="1" si="88"/>
        <v>0</v>
      </c>
      <c r="CB108" s="5">
        <f t="shared" ca="1" si="88"/>
        <v>0</v>
      </c>
      <c r="CC108" s="5">
        <f t="shared" ca="1" si="88"/>
        <v>0</v>
      </c>
      <c r="CD108" s="5">
        <f t="shared" ca="1" si="88"/>
        <v>0</v>
      </c>
      <c r="CE108" s="5">
        <f t="shared" ca="1" si="88"/>
        <v>0</v>
      </c>
      <c r="CF108" s="5">
        <f t="shared" ca="1" si="88"/>
        <v>0</v>
      </c>
    </row>
    <row r="109" spans="2:84" x14ac:dyDescent="0.3">
      <c r="B109" s="13">
        <f>ROW()</f>
        <v>109</v>
      </c>
      <c r="H109" s="1" t="str">
        <f>$H$108</f>
        <v>Оплата %%</v>
      </c>
      <c r="I109" s="1" t="str">
        <f>Finance!I280</f>
        <v>Оплата процентов по кредитам</v>
      </c>
      <c r="M109" s="53" t="s">
        <v>18</v>
      </c>
      <c r="U109" s="5">
        <f t="shared" ca="1" si="86"/>
        <v>0</v>
      </c>
      <c r="X109" s="5">
        <f ca="1">IF(X$4="",0,SUMIFS(Finance!280:280,Finance!$4:$4,"&gt;="&amp;X$6,Finance!$4:$4,"&lt;="&amp;X$7))</f>
        <v>0</v>
      </c>
      <c r="Y109" s="5">
        <f ca="1">IF(Y$4="",0,SUMIFS(Finance!280:280,Finance!$4:$4,"&gt;="&amp;Y$6,Finance!$4:$4,"&lt;="&amp;Y$7))</f>
        <v>0</v>
      </c>
      <c r="Z109" s="5">
        <f ca="1">IF(Z$4="",0,SUMIFS(Finance!280:280,Finance!$4:$4,"&gt;="&amp;Z$6,Finance!$4:$4,"&lt;="&amp;Z$7))</f>
        <v>0</v>
      </c>
      <c r="AA109" s="5">
        <f ca="1">IF(AA$4="",0,SUMIFS(Finance!280:280,Finance!$4:$4,"&gt;="&amp;AA$6,Finance!$4:$4,"&lt;="&amp;AA$7))</f>
        <v>0</v>
      </c>
      <c r="AB109" s="5">
        <f ca="1">IF(AB$4="",0,SUMIFS(Finance!280:280,Finance!$4:$4,"&gt;="&amp;AB$6,Finance!$4:$4,"&lt;="&amp;AB$7))</f>
        <v>0</v>
      </c>
      <c r="AC109" s="5">
        <f ca="1">IF(AC$4="",0,SUMIFS(Finance!280:280,Finance!$4:$4,"&gt;="&amp;AC$6,Finance!$4:$4,"&lt;="&amp;AC$7))</f>
        <v>0</v>
      </c>
      <c r="AD109" s="5">
        <f ca="1">IF(AD$4="",0,SUMIFS(Finance!280:280,Finance!$4:$4,"&gt;="&amp;AD$6,Finance!$4:$4,"&lt;="&amp;AD$7))</f>
        <v>0</v>
      </c>
      <c r="AE109" s="5">
        <f ca="1">IF(AE$4="",0,SUMIFS(Finance!280:280,Finance!$4:$4,"&gt;="&amp;AE$6,Finance!$4:$4,"&lt;="&amp;AE$7))</f>
        <v>0</v>
      </c>
      <c r="AF109" s="5">
        <f ca="1">IF(AF$4="",0,SUMIFS(Finance!280:280,Finance!$4:$4,"&gt;="&amp;AF$6,Finance!$4:$4,"&lt;="&amp;AF$7))</f>
        <v>0</v>
      </c>
      <c r="AG109" s="5">
        <f ca="1">IF(AG$4="",0,SUMIFS(Finance!280:280,Finance!$4:$4,"&gt;="&amp;AG$6,Finance!$4:$4,"&lt;="&amp;AG$7))</f>
        <v>0</v>
      </c>
      <c r="AH109" s="5">
        <f ca="1">IF(AH$4="",0,SUMIFS(Finance!280:280,Finance!$4:$4,"&gt;="&amp;AH$6,Finance!$4:$4,"&lt;="&amp;AH$7))</f>
        <v>0</v>
      </c>
      <c r="AI109" s="5">
        <f ca="1">IF(AI$4="",0,SUMIFS(Finance!280:280,Finance!$4:$4,"&gt;="&amp;AI$6,Finance!$4:$4,"&lt;="&amp;AI$7))</f>
        <v>0</v>
      </c>
      <c r="AJ109" s="5">
        <f ca="1">IF(AJ$4="",0,SUMIFS(Finance!280:280,Finance!$4:$4,"&gt;="&amp;AJ$6,Finance!$4:$4,"&lt;="&amp;AJ$7))</f>
        <v>0</v>
      </c>
      <c r="AK109" s="5">
        <f ca="1">IF(AK$4="",0,SUMIFS(Finance!280:280,Finance!$4:$4,"&gt;="&amp;AK$6,Finance!$4:$4,"&lt;="&amp;AK$7))</f>
        <v>0</v>
      </c>
      <c r="AL109" s="5">
        <f ca="1">IF(AL$4="",0,SUMIFS(Finance!280:280,Finance!$4:$4,"&gt;="&amp;AL$6,Finance!$4:$4,"&lt;="&amp;AL$7))</f>
        <v>0</v>
      </c>
      <c r="AM109" s="5">
        <f ca="1">IF(AM$4="",0,SUMIFS(Finance!280:280,Finance!$4:$4,"&gt;="&amp;AM$6,Finance!$4:$4,"&lt;="&amp;AM$7))</f>
        <v>0</v>
      </c>
      <c r="AN109" s="5">
        <f ca="1">IF(AN$4="",0,SUMIFS(Finance!280:280,Finance!$4:$4,"&gt;="&amp;AN$6,Finance!$4:$4,"&lt;="&amp;AN$7))</f>
        <v>0</v>
      </c>
      <c r="AO109" s="5">
        <f ca="1">IF(AO$4="",0,SUMIFS(Finance!280:280,Finance!$4:$4,"&gt;="&amp;AO$6,Finance!$4:$4,"&lt;="&amp;AO$7))</f>
        <v>0</v>
      </c>
      <c r="AP109" s="5">
        <f ca="1">IF(AP$4="",0,SUMIFS(Finance!280:280,Finance!$4:$4,"&gt;="&amp;AP$6,Finance!$4:$4,"&lt;="&amp;AP$7))</f>
        <v>0</v>
      </c>
      <c r="AQ109" s="5">
        <f ca="1">IF(AQ$4="",0,SUMIFS(Finance!280:280,Finance!$4:$4,"&gt;="&amp;AQ$6,Finance!$4:$4,"&lt;="&amp;AQ$7))</f>
        <v>0</v>
      </c>
      <c r="AR109" s="5">
        <f ca="1">IF(AR$4="",0,SUMIFS(Finance!280:280,Finance!$4:$4,"&gt;="&amp;AR$6,Finance!$4:$4,"&lt;="&amp;AR$7))</f>
        <v>0</v>
      </c>
      <c r="AS109" s="5">
        <f ca="1">IF(AS$4="",0,SUMIFS(Finance!280:280,Finance!$4:$4,"&gt;="&amp;AS$6,Finance!$4:$4,"&lt;="&amp;AS$7))</f>
        <v>0</v>
      </c>
      <c r="AT109" s="5">
        <f ca="1">IF(AT$4="",0,SUMIFS(Finance!280:280,Finance!$4:$4,"&gt;="&amp;AT$6,Finance!$4:$4,"&lt;="&amp;AT$7))</f>
        <v>0</v>
      </c>
      <c r="AU109" s="5">
        <f ca="1">IF(AU$4="",0,SUMIFS(Finance!280:280,Finance!$4:$4,"&gt;="&amp;AU$6,Finance!$4:$4,"&lt;="&amp;AU$7))</f>
        <v>0</v>
      </c>
      <c r="AV109" s="5">
        <f ca="1">IF(AV$4="",0,SUMIFS(Finance!280:280,Finance!$4:$4,"&gt;="&amp;AV$6,Finance!$4:$4,"&lt;="&amp;AV$7))</f>
        <v>0</v>
      </c>
      <c r="AW109" s="5">
        <f ca="1">IF(AW$4="",0,SUMIFS(Finance!280:280,Finance!$4:$4,"&gt;="&amp;AW$6,Finance!$4:$4,"&lt;="&amp;AW$7))</f>
        <v>0</v>
      </c>
      <c r="AX109" s="5">
        <f ca="1">IF(AX$4="",0,SUMIFS(Finance!280:280,Finance!$4:$4,"&gt;="&amp;AX$6,Finance!$4:$4,"&lt;="&amp;AX$7))</f>
        <v>0</v>
      </c>
      <c r="AY109" s="5">
        <f ca="1">IF(AY$4="",0,SUMIFS(Finance!280:280,Finance!$4:$4,"&gt;="&amp;AY$6,Finance!$4:$4,"&lt;="&amp;AY$7))</f>
        <v>0</v>
      </c>
      <c r="AZ109" s="5">
        <f ca="1">IF(AZ$4="",0,SUMIFS(Finance!280:280,Finance!$4:$4,"&gt;="&amp;AZ$6,Finance!$4:$4,"&lt;="&amp;AZ$7))</f>
        <v>0</v>
      </c>
      <c r="BA109" s="5">
        <f ca="1">IF(BA$4="",0,SUMIFS(Finance!280:280,Finance!$4:$4,"&gt;="&amp;BA$6,Finance!$4:$4,"&lt;="&amp;BA$7))</f>
        <v>0</v>
      </c>
      <c r="BB109" s="5">
        <f ca="1">IF(BB$4="",0,SUMIFS(Finance!280:280,Finance!$4:$4,"&gt;="&amp;BB$6,Finance!$4:$4,"&lt;="&amp;BB$7))</f>
        <v>0</v>
      </c>
      <c r="BC109" s="5">
        <f ca="1">IF(BC$4="",0,SUMIFS(Finance!280:280,Finance!$4:$4,"&gt;="&amp;BC$6,Finance!$4:$4,"&lt;="&amp;BC$7))</f>
        <v>0</v>
      </c>
      <c r="BD109" s="5">
        <f ca="1">IF(BD$4="",0,SUMIFS(Finance!280:280,Finance!$4:$4,"&gt;="&amp;BD$6,Finance!$4:$4,"&lt;="&amp;BD$7))</f>
        <v>0</v>
      </c>
      <c r="BE109" s="5">
        <f ca="1">IF(BE$4="",0,SUMIFS(Finance!280:280,Finance!$4:$4,"&gt;="&amp;BE$6,Finance!$4:$4,"&lt;="&amp;BE$7))</f>
        <v>0</v>
      </c>
      <c r="BF109" s="5">
        <f ca="1">IF(BF$4="",0,SUMIFS(Finance!280:280,Finance!$4:$4,"&gt;="&amp;BF$6,Finance!$4:$4,"&lt;="&amp;BF$7))</f>
        <v>0</v>
      </c>
      <c r="BG109" s="5">
        <f ca="1">IF(BG$4="",0,SUMIFS(Finance!280:280,Finance!$4:$4,"&gt;="&amp;BG$6,Finance!$4:$4,"&lt;="&amp;BG$7))</f>
        <v>0</v>
      </c>
      <c r="BH109" s="5">
        <f ca="1">IF(BH$4="",0,SUMIFS(Finance!280:280,Finance!$4:$4,"&gt;="&amp;BH$6,Finance!$4:$4,"&lt;="&amp;BH$7))</f>
        <v>0</v>
      </c>
      <c r="BI109" s="5">
        <f ca="1">IF(BI$4="",0,SUMIFS(Finance!280:280,Finance!$4:$4,"&gt;="&amp;BI$6,Finance!$4:$4,"&lt;="&amp;BI$7))</f>
        <v>0</v>
      </c>
      <c r="BJ109" s="5">
        <f ca="1">IF(BJ$4="",0,SUMIFS(Finance!280:280,Finance!$4:$4,"&gt;="&amp;BJ$6,Finance!$4:$4,"&lt;="&amp;BJ$7))</f>
        <v>0</v>
      </c>
      <c r="BK109" s="5">
        <f ca="1">IF(BK$4="",0,SUMIFS(Finance!280:280,Finance!$4:$4,"&gt;="&amp;BK$6,Finance!$4:$4,"&lt;="&amp;BK$7))</f>
        <v>0</v>
      </c>
      <c r="BL109" s="5">
        <f ca="1">IF(BL$4="",0,SUMIFS(Finance!280:280,Finance!$4:$4,"&gt;="&amp;BL$6,Finance!$4:$4,"&lt;="&amp;BL$7))</f>
        <v>0</v>
      </c>
      <c r="BM109" s="5">
        <f ca="1">IF(BM$4="",0,SUMIFS(Finance!280:280,Finance!$4:$4,"&gt;="&amp;BM$6,Finance!$4:$4,"&lt;="&amp;BM$7))</f>
        <v>0</v>
      </c>
      <c r="BN109" s="5">
        <f ca="1">IF(BN$4="",0,SUMIFS(Finance!280:280,Finance!$4:$4,"&gt;="&amp;BN$6,Finance!$4:$4,"&lt;="&amp;BN$7))</f>
        <v>0</v>
      </c>
      <c r="BO109" s="5">
        <f ca="1">IF(BO$4="",0,SUMIFS(Finance!280:280,Finance!$4:$4,"&gt;="&amp;BO$6,Finance!$4:$4,"&lt;="&amp;BO$7))</f>
        <v>0</v>
      </c>
      <c r="BP109" s="5">
        <f ca="1">IF(BP$4="",0,SUMIFS(Finance!280:280,Finance!$4:$4,"&gt;="&amp;BP$6,Finance!$4:$4,"&lt;="&amp;BP$7))</f>
        <v>0</v>
      </c>
      <c r="BQ109" s="5">
        <f ca="1">IF(BQ$4="",0,SUMIFS(Finance!280:280,Finance!$4:$4,"&gt;="&amp;BQ$6,Finance!$4:$4,"&lt;="&amp;BQ$7))</f>
        <v>0</v>
      </c>
      <c r="BR109" s="5">
        <f ca="1">IF(BR$4="",0,SUMIFS(Finance!280:280,Finance!$4:$4,"&gt;="&amp;BR$6,Finance!$4:$4,"&lt;="&amp;BR$7))</f>
        <v>0</v>
      </c>
      <c r="BS109" s="5">
        <f ca="1">IF(BS$4="",0,SUMIFS(Finance!280:280,Finance!$4:$4,"&gt;="&amp;BS$6,Finance!$4:$4,"&lt;="&amp;BS$7))</f>
        <v>0</v>
      </c>
      <c r="BT109" s="5">
        <f ca="1">IF(BT$4="",0,SUMIFS(Finance!280:280,Finance!$4:$4,"&gt;="&amp;BT$6,Finance!$4:$4,"&lt;="&amp;BT$7))</f>
        <v>0</v>
      </c>
      <c r="BU109" s="5">
        <f ca="1">IF(BU$4="",0,SUMIFS(Finance!280:280,Finance!$4:$4,"&gt;="&amp;BU$6,Finance!$4:$4,"&lt;="&amp;BU$7))</f>
        <v>0</v>
      </c>
      <c r="BV109" s="5">
        <f ca="1">IF(BV$4="",0,SUMIFS(Finance!280:280,Finance!$4:$4,"&gt;="&amp;BV$6,Finance!$4:$4,"&lt;="&amp;BV$7))</f>
        <v>0</v>
      </c>
      <c r="BW109" s="5">
        <f ca="1">IF(BW$4="",0,SUMIFS(Finance!280:280,Finance!$4:$4,"&gt;="&amp;BW$6,Finance!$4:$4,"&lt;="&amp;BW$7))</f>
        <v>0</v>
      </c>
      <c r="BX109" s="5">
        <f ca="1">IF(BX$4="",0,SUMIFS(Finance!280:280,Finance!$4:$4,"&gt;="&amp;BX$6,Finance!$4:$4,"&lt;="&amp;BX$7))</f>
        <v>0</v>
      </c>
      <c r="BY109" s="5">
        <f ca="1">IF(BY$4="",0,SUMIFS(Finance!280:280,Finance!$4:$4,"&gt;="&amp;BY$6,Finance!$4:$4,"&lt;="&amp;BY$7))</f>
        <v>0</v>
      </c>
      <c r="BZ109" s="5">
        <f ca="1">IF(BZ$4="",0,SUMIFS(Finance!280:280,Finance!$4:$4,"&gt;="&amp;BZ$6,Finance!$4:$4,"&lt;="&amp;BZ$7))</f>
        <v>0</v>
      </c>
      <c r="CA109" s="5">
        <f ca="1">IF(CA$4="",0,SUMIFS(Finance!280:280,Finance!$4:$4,"&gt;="&amp;CA$6,Finance!$4:$4,"&lt;="&amp;CA$7))</f>
        <v>0</v>
      </c>
      <c r="CB109" s="5">
        <f ca="1">IF(CB$4="",0,SUMIFS(Finance!280:280,Finance!$4:$4,"&gt;="&amp;CB$6,Finance!$4:$4,"&lt;="&amp;CB$7))</f>
        <v>0</v>
      </c>
      <c r="CC109" s="5">
        <f ca="1">IF(CC$4="",0,SUMIFS(Finance!280:280,Finance!$4:$4,"&gt;="&amp;CC$6,Finance!$4:$4,"&lt;="&amp;CC$7))</f>
        <v>0</v>
      </c>
      <c r="CD109" s="5">
        <f ca="1">IF(CD$4="",0,SUMIFS(Finance!280:280,Finance!$4:$4,"&gt;="&amp;CD$6,Finance!$4:$4,"&lt;="&amp;CD$7))</f>
        <v>0</v>
      </c>
      <c r="CE109" s="5">
        <f ca="1">IF(CE$4="",0,SUMIFS(Finance!280:280,Finance!$4:$4,"&gt;="&amp;CE$6,Finance!$4:$4,"&lt;="&amp;CE$7))</f>
        <v>0</v>
      </c>
      <c r="CF109" s="5">
        <f ca="1">IF(CF$4="",0,SUMIFS(Finance!280:280,Finance!$4:$4,"&gt;="&amp;CF$6,Finance!$4:$4,"&lt;="&amp;CF$7))</f>
        <v>0</v>
      </c>
    </row>
    <row r="110" spans="2:84" x14ac:dyDescent="0.3">
      <c r="B110" s="13">
        <f>ROW()</f>
        <v>110</v>
      </c>
      <c r="H110" s="1" t="str">
        <f>$H$108</f>
        <v>Оплата %%</v>
      </c>
      <c r="I110" s="1" t="str">
        <f>Finance!I281</f>
        <v>Оплата процентов по овердрафту</v>
      </c>
      <c r="M110" s="53" t="s">
        <v>18</v>
      </c>
      <c r="U110" s="5">
        <f t="shared" ca="1" si="86"/>
        <v>1956039.6333249011</v>
      </c>
      <c r="X110" s="5">
        <f ca="1">IF(X$4="",0,SUMIFS(Finance!281:281,Finance!$4:$4,"&gt;="&amp;X$6,Finance!$4:$4,"&lt;="&amp;X$7))</f>
        <v>0</v>
      </c>
      <c r="Y110" s="5">
        <f ca="1">IF(Y$4="",0,SUMIFS(Finance!281:281,Finance!$4:$4,"&gt;="&amp;Y$6,Finance!$4:$4,"&lt;="&amp;Y$7))</f>
        <v>1908468.6827123542</v>
      </c>
      <c r="Z110" s="5">
        <f ca="1">IF(Z$4="",0,SUMIFS(Finance!281:281,Finance!$4:$4,"&gt;="&amp;Z$6,Finance!$4:$4,"&lt;="&amp;Z$7))</f>
        <v>47570.950612546876</v>
      </c>
      <c r="AA110" s="5">
        <f ca="1">IF(AA$4="",0,SUMIFS(Finance!281:281,Finance!$4:$4,"&gt;="&amp;AA$6,Finance!$4:$4,"&lt;="&amp;AA$7))</f>
        <v>0</v>
      </c>
      <c r="AB110" s="5">
        <f ca="1">IF(AB$4="",0,SUMIFS(Finance!281:281,Finance!$4:$4,"&gt;="&amp;AB$6,Finance!$4:$4,"&lt;="&amp;AB$7))</f>
        <v>0</v>
      </c>
      <c r="AC110" s="5">
        <f ca="1">IF(AC$4="",0,SUMIFS(Finance!281:281,Finance!$4:$4,"&gt;="&amp;AC$6,Finance!$4:$4,"&lt;="&amp;AC$7))</f>
        <v>0</v>
      </c>
      <c r="AD110" s="5">
        <f ca="1">IF(AD$4="",0,SUMIFS(Finance!281:281,Finance!$4:$4,"&gt;="&amp;AD$6,Finance!$4:$4,"&lt;="&amp;AD$7))</f>
        <v>0</v>
      </c>
      <c r="AE110" s="5">
        <f ca="1">IF(AE$4="",0,SUMIFS(Finance!281:281,Finance!$4:$4,"&gt;="&amp;AE$6,Finance!$4:$4,"&lt;="&amp;AE$7))</f>
        <v>0</v>
      </c>
      <c r="AF110" s="5">
        <f ca="1">IF(AF$4="",0,SUMIFS(Finance!281:281,Finance!$4:$4,"&gt;="&amp;AF$6,Finance!$4:$4,"&lt;="&amp;AF$7))</f>
        <v>0</v>
      </c>
      <c r="AG110" s="5">
        <f ca="1">IF(AG$4="",0,SUMIFS(Finance!281:281,Finance!$4:$4,"&gt;="&amp;AG$6,Finance!$4:$4,"&lt;="&amp;AG$7))</f>
        <v>0</v>
      </c>
      <c r="AH110" s="5">
        <f ca="1">IF(AH$4="",0,SUMIFS(Finance!281:281,Finance!$4:$4,"&gt;="&amp;AH$6,Finance!$4:$4,"&lt;="&amp;AH$7))</f>
        <v>0</v>
      </c>
      <c r="AI110" s="5">
        <f ca="1">IF(AI$4="",0,SUMIFS(Finance!281:281,Finance!$4:$4,"&gt;="&amp;AI$6,Finance!$4:$4,"&lt;="&amp;AI$7))</f>
        <v>0</v>
      </c>
      <c r="AJ110" s="5">
        <f ca="1">IF(AJ$4="",0,SUMIFS(Finance!281:281,Finance!$4:$4,"&gt;="&amp;AJ$6,Finance!$4:$4,"&lt;="&amp;AJ$7))</f>
        <v>0</v>
      </c>
      <c r="AK110" s="5">
        <f ca="1">IF(AK$4="",0,SUMIFS(Finance!281:281,Finance!$4:$4,"&gt;="&amp;AK$6,Finance!$4:$4,"&lt;="&amp;AK$7))</f>
        <v>0</v>
      </c>
      <c r="AL110" s="5">
        <f ca="1">IF(AL$4="",0,SUMIFS(Finance!281:281,Finance!$4:$4,"&gt;="&amp;AL$6,Finance!$4:$4,"&lt;="&amp;AL$7))</f>
        <v>0</v>
      </c>
      <c r="AM110" s="5">
        <f ca="1">IF(AM$4="",0,SUMIFS(Finance!281:281,Finance!$4:$4,"&gt;="&amp;AM$6,Finance!$4:$4,"&lt;="&amp;AM$7))</f>
        <v>0</v>
      </c>
      <c r="AN110" s="5">
        <f ca="1">IF(AN$4="",0,SUMIFS(Finance!281:281,Finance!$4:$4,"&gt;="&amp;AN$6,Finance!$4:$4,"&lt;="&amp;AN$7))</f>
        <v>0</v>
      </c>
      <c r="AO110" s="5">
        <f ca="1">IF(AO$4="",0,SUMIFS(Finance!281:281,Finance!$4:$4,"&gt;="&amp;AO$6,Finance!$4:$4,"&lt;="&amp;AO$7))</f>
        <v>0</v>
      </c>
      <c r="AP110" s="5">
        <f ca="1">IF(AP$4="",0,SUMIFS(Finance!281:281,Finance!$4:$4,"&gt;="&amp;AP$6,Finance!$4:$4,"&lt;="&amp;AP$7))</f>
        <v>0</v>
      </c>
      <c r="AQ110" s="5">
        <f ca="1">IF(AQ$4="",0,SUMIFS(Finance!281:281,Finance!$4:$4,"&gt;="&amp;AQ$6,Finance!$4:$4,"&lt;="&amp;AQ$7))</f>
        <v>0</v>
      </c>
      <c r="AR110" s="5">
        <f ca="1">IF(AR$4="",0,SUMIFS(Finance!281:281,Finance!$4:$4,"&gt;="&amp;AR$6,Finance!$4:$4,"&lt;="&amp;AR$7))</f>
        <v>0</v>
      </c>
      <c r="AS110" s="5">
        <f ca="1">IF(AS$4="",0,SUMIFS(Finance!281:281,Finance!$4:$4,"&gt;="&amp;AS$6,Finance!$4:$4,"&lt;="&amp;AS$7))</f>
        <v>0</v>
      </c>
      <c r="AT110" s="5">
        <f ca="1">IF(AT$4="",0,SUMIFS(Finance!281:281,Finance!$4:$4,"&gt;="&amp;AT$6,Finance!$4:$4,"&lt;="&amp;AT$7))</f>
        <v>0</v>
      </c>
      <c r="AU110" s="5">
        <f ca="1">IF(AU$4="",0,SUMIFS(Finance!281:281,Finance!$4:$4,"&gt;="&amp;AU$6,Finance!$4:$4,"&lt;="&amp;AU$7))</f>
        <v>0</v>
      </c>
      <c r="AV110" s="5">
        <f ca="1">IF(AV$4="",0,SUMIFS(Finance!281:281,Finance!$4:$4,"&gt;="&amp;AV$6,Finance!$4:$4,"&lt;="&amp;AV$7))</f>
        <v>0</v>
      </c>
      <c r="AW110" s="5">
        <f ca="1">IF(AW$4="",0,SUMIFS(Finance!281:281,Finance!$4:$4,"&gt;="&amp;AW$6,Finance!$4:$4,"&lt;="&amp;AW$7))</f>
        <v>0</v>
      </c>
      <c r="AX110" s="5">
        <f ca="1">IF(AX$4="",0,SUMIFS(Finance!281:281,Finance!$4:$4,"&gt;="&amp;AX$6,Finance!$4:$4,"&lt;="&amp;AX$7))</f>
        <v>0</v>
      </c>
      <c r="AY110" s="5">
        <f ca="1">IF(AY$4="",0,SUMIFS(Finance!281:281,Finance!$4:$4,"&gt;="&amp;AY$6,Finance!$4:$4,"&lt;="&amp;AY$7))</f>
        <v>0</v>
      </c>
      <c r="AZ110" s="5">
        <f ca="1">IF(AZ$4="",0,SUMIFS(Finance!281:281,Finance!$4:$4,"&gt;="&amp;AZ$6,Finance!$4:$4,"&lt;="&amp;AZ$7))</f>
        <v>0</v>
      </c>
      <c r="BA110" s="5">
        <f ca="1">IF(BA$4="",0,SUMIFS(Finance!281:281,Finance!$4:$4,"&gt;="&amp;BA$6,Finance!$4:$4,"&lt;="&amp;BA$7))</f>
        <v>0</v>
      </c>
      <c r="BB110" s="5">
        <f ca="1">IF(BB$4="",0,SUMIFS(Finance!281:281,Finance!$4:$4,"&gt;="&amp;BB$6,Finance!$4:$4,"&lt;="&amp;BB$7))</f>
        <v>0</v>
      </c>
      <c r="BC110" s="5">
        <f ca="1">IF(BC$4="",0,SUMIFS(Finance!281:281,Finance!$4:$4,"&gt;="&amp;BC$6,Finance!$4:$4,"&lt;="&amp;BC$7))</f>
        <v>0</v>
      </c>
      <c r="BD110" s="5">
        <f ca="1">IF(BD$4="",0,SUMIFS(Finance!281:281,Finance!$4:$4,"&gt;="&amp;BD$6,Finance!$4:$4,"&lt;="&amp;BD$7))</f>
        <v>0</v>
      </c>
      <c r="BE110" s="5">
        <f ca="1">IF(BE$4="",0,SUMIFS(Finance!281:281,Finance!$4:$4,"&gt;="&amp;BE$6,Finance!$4:$4,"&lt;="&amp;BE$7))</f>
        <v>0</v>
      </c>
      <c r="BF110" s="5">
        <f ca="1">IF(BF$4="",0,SUMIFS(Finance!281:281,Finance!$4:$4,"&gt;="&amp;BF$6,Finance!$4:$4,"&lt;="&amp;BF$7))</f>
        <v>0</v>
      </c>
      <c r="BG110" s="5">
        <f ca="1">IF(BG$4="",0,SUMIFS(Finance!281:281,Finance!$4:$4,"&gt;="&amp;BG$6,Finance!$4:$4,"&lt;="&amp;BG$7))</f>
        <v>0</v>
      </c>
      <c r="BH110" s="5">
        <f ca="1">IF(BH$4="",0,SUMIFS(Finance!281:281,Finance!$4:$4,"&gt;="&amp;BH$6,Finance!$4:$4,"&lt;="&amp;BH$7))</f>
        <v>0</v>
      </c>
      <c r="BI110" s="5">
        <f ca="1">IF(BI$4="",0,SUMIFS(Finance!281:281,Finance!$4:$4,"&gt;="&amp;BI$6,Finance!$4:$4,"&lt;="&amp;BI$7))</f>
        <v>0</v>
      </c>
      <c r="BJ110" s="5">
        <f ca="1">IF(BJ$4="",0,SUMIFS(Finance!281:281,Finance!$4:$4,"&gt;="&amp;BJ$6,Finance!$4:$4,"&lt;="&amp;BJ$7))</f>
        <v>0</v>
      </c>
      <c r="BK110" s="5">
        <f ca="1">IF(BK$4="",0,SUMIFS(Finance!281:281,Finance!$4:$4,"&gt;="&amp;BK$6,Finance!$4:$4,"&lt;="&amp;BK$7))</f>
        <v>0</v>
      </c>
      <c r="BL110" s="5">
        <f ca="1">IF(BL$4="",0,SUMIFS(Finance!281:281,Finance!$4:$4,"&gt;="&amp;BL$6,Finance!$4:$4,"&lt;="&amp;BL$7))</f>
        <v>0</v>
      </c>
      <c r="BM110" s="5">
        <f ca="1">IF(BM$4="",0,SUMIFS(Finance!281:281,Finance!$4:$4,"&gt;="&amp;BM$6,Finance!$4:$4,"&lt;="&amp;BM$7))</f>
        <v>0</v>
      </c>
      <c r="BN110" s="5">
        <f ca="1">IF(BN$4="",0,SUMIFS(Finance!281:281,Finance!$4:$4,"&gt;="&amp;BN$6,Finance!$4:$4,"&lt;="&amp;BN$7))</f>
        <v>0</v>
      </c>
      <c r="BO110" s="5">
        <f ca="1">IF(BO$4="",0,SUMIFS(Finance!281:281,Finance!$4:$4,"&gt;="&amp;BO$6,Finance!$4:$4,"&lt;="&amp;BO$7))</f>
        <v>0</v>
      </c>
      <c r="BP110" s="5">
        <f ca="1">IF(BP$4="",0,SUMIFS(Finance!281:281,Finance!$4:$4,"&gt;="&amp;BP$6,Finance!$4:$4,"&lt;="&amp;BP$7))</f>
        <v>0</v>
      </c>
      <c r="BQ110" s="5">
        <f ca="1">IF(BQ$4="",0,SUMIFS(Finance!281:281,Finance!$4:$4,"&gt;="&amp;BQ$6,Finance!$4:$4,"&lt;="&amp;BQ$7))</f>
        <v>0</v>
      </c>
      <c r="BR110" s="5">
        <f ca="1">IF(BR$4="",0,SUMIFS(Finance!281:281,Finance!$4:$4,"&gt;="&amp;BR$6,Finance!$4:$4,"&lt;="&amp;BR$7))</f>
        <v>0</v>
      </c>
      <c r="BS110" s="5">
        <f ca="1">IF(BS$4="",0,SUMIFS(Finance!281:281,Finance!$4:$4,"&gt;="&amp;BS$6,Finance!$4:$4,"&lt;="&amp;BS$7))</f>
        <v>0</v>
      </c>
      <c r="BT110" s="5">
        <f ca="1">IF(BT$4="",0,SUMIFS(Finance!281:281,Finance!$4:$4,"&gt;="&amp;BT$6,Finance!$4:$4,"&lt;="&amp;BT$7))</f>
        <v>0</v>
      </c>
      <c r="BU110" s="5">
        <f ca="1">IF(BU$4="",0,SUMIFS(Finance!281:281,Finance!$4:$4,"&gt;="&amp;BU$6,Finance!$4:$4,"&lt;="&amp;BU$7))</f>
        <v>0</v>
      </c>
      <c r="BV110" s="5">
        <f ca="1">IF(BV$4="",0,SUMIFS(Finance!281:281,Finance!$4:$4,"&gt;="&amp;BV$6,Finance!$4:$4,"&lt;="&amp;BV$7))</f>
        <v>0</v>
      </c>
      <c r="BW110" s="5">
        <f ca="1">IF(BW$4="",0,SUMIFS(Finance!281:281,Finance!$4:$4,"&gt;="&amp;BW$6,Finance!$4:$4,"&lt;="&amp;BW$7))</f>
        <v>0</v>
      </c>
      <c r="BX110" s="5">
        <f ca="1">IF(BX$4="",0,SUMIFS(Finance!281:281,Finance!$4:$4,"&gt;="&amp;BX$6,Finance!$4:$4,"&lt;="&amp;BX$7))</f>
        <v>0</v>
      </c>
      <c r="BY110" s="5">
        <f ca="1">IF(BY$4="",0,SUMIFS(Finance!281:281,Finance!$4:$4,"&gt;="&amp;BY$6,Finance!$4:$4,"&lt;="&amp;BY$7))</f>
        <v>0</v>
      </c>
      <c r="BZ110" s="5">
        <f ca="1">IF(BZ$4="",0,SUMIFS(Finance!281:281,Finance!$4:$4,"&gt;="&amp;BZ$6,Finance!$4:$4,"&lt;="&amp;BZ$7))</f>
        <v>0</v>
      </c>
      <c r="CA110" s="5">
        <f ca="1">IF(CA$4="",0,SUMIFS(Finance!281:281,Finance!$4:$4,"&gt;="&amp;CA$6,Finance!$4:$4,"&lt;="&amp;CA$7))</f>
        <v>0</v>
      </c>
      <c r="CB110" s="5">
        <f ca="1">IF(CB$4="",0,SUMIFS(Finance!281:281,Finance!$4:$4,"&gt;="&amp;CB$6,Finance!$4:$4,"&lt;="&amp;CB$7))</f>
        <v>0</v>
      </c>
      <c r="CC110" s="5">
        <f ca="1">IF(CC$4="",0,SUMIFS(Finance!281:281,Finance!$4:$4,"&gt;="&amp;CC$6,Finance!$4:$4,"&lt;="&amp;CC$7))</f>
        <v>0</v>
      </c>
      <c r="CD110" s="5">
        <f ca="1">IF(CD$4="",0,SUMIFS(Finance!281:281,Finance!$4:$4,"&gt;="&amp;CD$6,Finance!$4:$4,"&lt;="&amp;CD$7))</f>
        <v>0</v>
      </c>
      <c r="CE110" s="5">
        <f ca="1">IF(CE$4="",0,SUMIFS(Finance!281:281,Finance!$4:$4,"&gt;="&amp;CE$6,Finance!$4:$4,"&lt;="&amp;CE$7))</f>
        <v>0</v>
      </c>
      <c r="CF110" s="5">
        <f ca="1">IF(CF$4="",0,SUMIFS(Finance!281:281,Finance!$4:$4,"&gt;="&amp;CF$6,Finance!$4:$4,"&lt;="&amp;CF$7))</f>
        <v>0</v>
      </c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89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3" spans="2:84" x14ac:dyDescent="0.3">
      <c r="B113" s="13">
        <f>ROW()</f>
        <v>113</v>
      </c>
      <c r="H113" s="1" t="s">
        <v>425</v>
      </c>
      <c r="M113" s="53" t="s">
        <v>18</v>
      </c>
      <c r="P113" s="72" t="str">
        <f>Lists!$AI$11</f>
        <v>CF</v>
      </c>
      <c r="U113" s="5">
        <f ca="1">SUM(INDIRECT(ADDRESS($B113,$X$2)&amp;":"&amp;ADDRESS($B113,$X$2-1+$P$8)))</f>
        <v>250479998.35143071</v>
      </c>
      <c r="X113" s="5">
        <f ca="1">IF(X$4="",0,X98+SUMIFS(X$102:X112,$P$102:$P112,Lists!$AI$9)-SUMIFS(X$102:X112,$P$102:$P112,Lists!$AI$10))</f>
        <v>-50580000</v>
      </c>
      <c r="Y113" s="5">
        <f ca="1">IF(Y$4="",0,Y98+SUMIFS(Y$102:Y112,$P$102:$P112,Lists!$AI$9)-SUMIFS(Y$102:Y112,$P$102:$P112,Lists!$AI$10))</f>
        <v>7814393.5318886358</v>
      </c>
      <c r="Z113" s="5">
        <f ca="1">IF(Z$4="",0,Z98+SUMIFS(Z$102:Z112,$P$102:$P112,Lists!$AI$9)-SUMIFS(Z$102:Z112,$P$102:$P112,Lists!$AI$10))</f>
        <v>76463712.197945401</v>
      </c>
      <c r="AA113" s="5">
        <f ca="1">IF(AA$4="",0,AA98+SUMIFS(AA$102:AA112,$P$102:$P112,Lists!$AI$9)-SUMIFS(AA$102:AA112,$P$102:$P112,Lists!$AI$10))</f>
        <v>105634208.95244198</v>
      </c>
      <c r="AB113" s="5">
        <f ca="1">IF(AB$4="",0,AB98+SUMIFS(AB$102:AB112,$P$102:$P112,Lists!$AI$9)-SUMIFS(AB$102:AB112,$P$102:$P112,Lists!$AI$10))</f>
        <v>111147683.66915469</v>
      </c>
      <c r="AC113" s="5">
        <f ca="1">IF(AC$4="",0,AC98+SUMIFS(AC$102:AC112,$P$102:$P112,Lists!$AI$9)-SUMIFS(AC$102:AC112,$P$102:$P112,Lists!$AI$10))</f>
        <v>0</v>
      </c>
      <c r="AD113" s="5">
        <f ca="1">IF(AD$4="",0,AD98+SUMIFS(AD$102:AD112,$P$102:$P112,Lists!$AI$9)-SUMIFS(AD$102:AD112,$P$102:$P112,Lists!$AI$10))</f>
        <v>0</v>
      </c>
      <c r="AE113" s="5">
        <f ca="1">IF(AE$4="",0,AE98+SUMIFS(AE$102:AE112,$P$102:$P112,Lists!$AI$9)-SUMIFS(AE$102:AE112,$P$102:$P112,Lists!$AI$10))</f>
        <v>0</v>
      </c>
      <c r="AF113" s="5">
        <f ca="1">IF(AF$4="",0,AF98+SUMIFS(AF$102:AF112,$P$102:$P112,Lists!$AI$9)-SUMIFS(AF$102:AF112,$P$102:$P112,Lists!$AI$10))</f>
        <v>0</v>
      </c>
      <c r="AG113" s="5">
        <f ca="1">IF(AG$4="",0,AG98+SUMIFS(AG$102:AG112,$P$102:$P112,Lists!$AI$9)-SUMIFS(AG$102:AG112,$P$102:$P112,Lists!$AI$10))</f>
        <v>0</v>
      </c>
      <c r="AH113" s="5">
        <f ca="1">IF(AH$4="",0,AH98+SUMIFS(AH$102:AH112,$P$102:$P112,Lists!$AI$9)-SUMIFS(AH$102:AH112,$P$102:$P112,Lists!$AI$10))</f>
        <v>0</v>
      </c>
      <c r="AI113" s="5">
        <f ca="1">IF(AI$4="",0,AI98+SUMIFS(AI$102:AI112,$P$102:$P112,Lists!$AI$9)-SUMIFS(AI$102:AI112,$P$102:$P112,Lists!$AI$10))</f>
        <v>0</v>
      </c>
      <c r="AJ113" s="5">
        <f ca="1">IF(AJ$4="",0,AJ98+SUMIFS(AJ$102:AJ112,$P$102:$P112,Lists!$AI$9)-SUMIFS(AJ$102:AJ112,$P$102:$P112,Lists!$AI$10))</f>
        <v>0</v>
      </c>
      <c r="AK113" s="5">
        <f ca="1">IF(AK$4="",0,AK98+SUMIFS(AK$102:AK112,$P$102:$P112,Lists!$AI$9)-SUMIFS(AK$102:AK112,$P$102:$P112,Lists!$AI$10))</f>
        <v>0</v>
      </c>
      <c r="AL113" s="5">
        <f ca="1">IF(AL$4="",0,AL98+SUMIFS(AL$102:AL112,$P$102:$P112,Lists!$AI$9)-SUMIFS(AL$102:AL112,$P$102:$P112,Lists!$AI$10))</f>
        <v>0</v>
      </c>
      <c r="AM113" s="5">
        <f ca="1">IF(AM$4="",0,AM98+SUMIFS(AM$102:AM112,$P$102:$P112,Lists!$AI$9)-SUMIFS(AM$102:AM112,$P$102:$P112,Lists!$AI$10))</f>
        <v>0</v>
      </c>
      <c r="AN113" s="5">
        <f ca="1">IF(AN$4="",0,AN98+SUMIFS(AN$102:AN112,$P$102:$P112,Lists!$AI$9)-SUMIFS(AN$102:AN112,$P$102:$P112,Lists!$AI$10))</f>
        <v>0</v>
      </c>
      <c r="AO113" s="5">
        <f ca="1">IF(AO$4="",0,AO98+SUMIFS(AO$102:AO112,$P$102:$P112,Lists!$AI$9)-SUMIFS(AO$102:AO112,$P$102:$P112,Lists!$AI$10))</f>
        <v>0</v>
      </c>
      <c r="AP113" s="5">
        <f ca="1">IF(AP$4="",0,AP98+SUMIFS(AP$102:AP112,$P$102:$P112,Lists!$AI$9)-SUMIFS(AP$102:AP112,$P$102:$P112,Lists!$AI$10))</f>
        <v>0</v>
      </c>
      <c r="AQ113" s="5">
        <f ca="1">IF(AQ$4="",0,AQ98+SUMIFS(AQ$102:AQ112,$P$102:$P112,Lists!$AI$9)-SUMIFS(AQ$102:AQ112,$P$102:$P112,Lists!$AI$10))</f>
        <v>0</v>
      </c>
      <c r="AR113" s="5">
        <f ca="1">IF(AR$4="",0,AR98+SUMIFS(AR$102:AR112,$P$102:$P112,Lists!$AI$9)-SUMIFS(AR$102:AR112,$P$102:$P112,Lists!$AI$10))</f>
        <v>0</v>
      </c>
      <c r="AS113" s="5">
        <f ca="1">IF(AS$4="",0,AS98+SUMIFS(AS$102:AS112,$P$102:$P112,Lists!$AI$9)-SUMIFS(AS$102:AS112,$P$102:$P112,Lists!$AI$10))</f>
        <v>0</v>
      </c>
      <c r="AT113" s="5">
        <f ca="1">IF(AT$4="",0,AT98+SUMIFS(AT$102:AT112,$P$102:$P112,Lists!$AI$9)-SUMIFS(AT$102:AT112,$P$102:$P112,Lists!$AI$10))</f>
        <v>0</v>
      </c>
      <c r="AU113" s="5">
        <f ca="1">IF(AU$4="",0,AU98+SUMIFS(AU$102:AU112,$P$102:$P112,Lists!$AI$9)-SUMIFS(AU$102:AU112,$P$102:$P112,Lists!$AI$10))</f>
        <v>0</v>
      </c>
      <c r="AV113" s="5">
        <f ca="1">IF(AV$4="",0,AV98+SUMIFS(AV$102:AV112,$P$102:$P112,Lists!$AI$9)-SUMIFS(AV$102:AV112,$P$102:$P112,Lists!$AI$10))</f>
        <v>0</v>
      </c>
      <c r="AW113" s="5">
        <f ca="1">IF(AW$4="",0,AW98+SUMIFS(AW$102:AW112,$P$102:$P112,Lists!$AI$9)-SUMIFS(AW$102:AW112,$P$102:$P112,Lists!$AI$10))</f>
        <v>0</v>
      </c>
      <c r="AX113" s="5">
        <f ca="1">IF(AX$4="",0,AX98+SUMIFS(AX$102:AX112,$P$102:$P112,Lists!$AI$9)-SUMIFS(AX$102:AX112,$P$102:$P112,Lists!$AI$10))</f>
        <v>0</v>
      </c>
      <c r="AY113" s="5">
        <f ca="1">IF(AY$4="",0,AY98+SUMIFS(AY$102:AY112,$P$102:$P112,Lists!$AI$9)-SUMIFS(AY$102:AY112,$P$102:$P112,Lists!$AI$10))</f>
        <v>0</v>
      </c>
      <c r="AZ113" s="5">
        <f ca="1">IF(AZ$4="",0,AZ98+SUMIFS(AZ$102:AZ112,$P$102:$P112,Lists!$AI$9)-SUMIFS(AZ$102:AZ112,$P$102:$P112,Lists!$AI$10))</f>
        <v>0</v>
      </c>
      <c r="BA113" s="5">
        <f ca="1">IF(BA$4="",0,BA98+SUMIFS(BA$102:BA112,$P$102:$P112,Lists!$AI$9)-SUMIFS(BA$102:BA112,$P$102:$P112,Lists!$AI$10))</f>
        <v>0</v>
      </c>
      <c r="BB113" s="5">
        <f ca="1">IF(BB$4="",0,BB98+SUMIFS(BB$102:BB112,$P$102:$P112,Lists!$AI$9)-SUMIFS(BB$102:BB112,$P$102:$P112,Lists!$AI$10))</f>
        <v>0</v>
      </c>
      <c r="BC113" s="5">
        <f ca="1">IF(BC$4="",0,BC98+SUMIFS(BC$102:BC112,$P$102:$P112,Lists!$AI$9)-SUMIFS(BC$102:BC112,$P$102:$P112,Lists!$AI$10))</f>
        <v>0</v>
      </c>
      <c r="BD113" s="5">
        <f ca="1">IF(BD$4="",0,BD98+SUMIFS(BD$102:BD112,$P$102:$P112,Lists!$AI$9)-SUMIFS(BD$102:BD112,$P$102:$P112,Lists!$AI$10))</f>
        <v>0</v>
      </c>
      <c r="BE113" s="5">
        <f ca="1">IF(BE$4="",0,BE98+SUMIFS(BE$102:BE112,$P$102:$P112,Lists!$AI$9)-SUMIFS(BE$102:BE112,$P$102:$P112,Lists!$AI$10))</f>
        <v>0</v>
      </c>
      <c r="BF113" s="5">
        <f ca="1">IF(BF$4="",0,BF98+SUMIFS(BF$102:BF112,$P$102:$P112,Lists!$AI$9)-SUMIFS(BF$102:BF112,$P$102:$P112,Lists!$AI$10))</f>
        <v>0</v>
      </c>
      <c r="BG113" s="5">
        <f ca="1">IF(BG$4="",0,BG98+SUMIFS(BG$102:BG112,$P$102:$P112,Lists!$AI$9)-SUMIFS(BG$102:BG112,$P$102:$P112,Lists!$AI$10))</f>
        <v>0</v>
      </c>
      <c r="BH113" s="5">
        <f ca="1">IF(BH$4="",0,BH98+SUMIFS(BH$102:BH112,$P$102:$P112,Lists!$AI$9)-SUMIFS(BH$102:BH112,$P$102:$P112,Lists!$AI$10))</f>
        <v>0</v>
      </c>
      <c r="BI113" s="5">
        <f ca="1">IF(BI$4="",0,BI98+SUMIFS(BI$102:BI112,$P$102:$P112,Lists!$AI$9)-SUMIFS(BI$102:BI112,$P$102:$P112,Lists!$AI$10))</f>
        <v>0</v>
      </c>
      <c r="BJ113" s="5">
        <f ca="1">IF(BJ$4="",0,BJ98+SUMIFS(BJ$102:BJ112,$P$102:$P112,Lists!$AI$9)-SUMIFS(BJ$102:BJ112,$P$102:$P112,Lists!$AI$10))</f>
        <v>0</v>
      </c>
      <c r="BK113" s="5">
        <f ca="1">IF(BK$4="",0,BK98+SUMIFS(BK$102:BK112,$P$102:$P112,Lists!$AI$9)-SUMIFS(BK$102:BK112,$P$102:$P112,Lists!$AI$10))</f>
        <v>0</v>
      </c>
      <c r="BL113" s="5">
        <f ca="1">IF(BL$4="",0,BL98+SUMIFS(BL$102:BL112,$P$102:$P112,Lists!$AI$9)-SUMIFS(BL$102:BL112,$P$102:$P112,Lists!$AI$10))</f>
        <v>0</v>
      </c>
      <c r="BM113" s="5">
        <f ca="1">IF(BM$4="",0,BM98+SUMIFS(BM$102:BM112,$P$102:$P112,Lists!$AI$9)-SUMIFS(BM$102:BM112,$P$102:$P112,Lists!$AI$10))</f>
        <v>0</v>
      </c>
      <c r="BN113" s="5">
        <f ca="1">IF(BN$4="",0,BN98+SUMIFS(BN$102:BN112,$P$102:$P112,Lists!$AI$9)-SUMIFS(BN$102:BN112,$P$102:$P112,Lists!$AI$10))</f>
        <v>0</v>
      </c>
      <c r="BO113" s="5">
        <f ca="1">IF(BO$4="",0,BO98+SUMIFS(BO$102:BO112,$P$102:$P112,Lists!$AI$9)-SUMIFS(BO$102:BO112,$P$102:$P112,Lists!$AI$10))</f>
        <v>0</v>
      </c>
      <c r="BP113" s="5">
        <f ca="1">IF(BP$4="",0,BP98+SUMIFS(BP$102:BP112,$P$102:$P112,Lists!$AI$9)-SUMIFS(BP$102:BP112,$P$102:$P112,Lists!$AI$10))</f>
        <v>0</v>
      </c>
      <c r="BQ113" s="5">
        <f ca="1">IF(BQ$4="",0,BQ98+SUMIFS(BQ$102:BQ112,$P$102:$P112,Lists!$AI$9)-SUMIFS(BQ$102:BQ112,$P$102:$P112,Lists!$AI$10))</f>
        <v>0</v>
      </c>
      <c r="BR113" s="5">
        <f ca="1">IF(BR$4="",0,BR98+SUMIFS(BR$102:BR112,$P$102:$P112,Lists!$AI$9)-SUMIFS(BR$102:BR112,$P$102:$P112,Lists!$AI$10))</f>
        <v>0</v>
      </c>
      <c r="BS113" s="5">
        <f ca="1">IF(BS$4="",0,BS98+SUMIFS(BS$102:BS112,$P$102:$P112,Lists!$AI$9)-SUMIFS(BS$102:BS112,$P$102:$P112,Lists!$AI$10))</f>
        <v>0</v>
      </c>
      <c r="BT113" s="5">
        <f ca="1">IF(BT$4="",0,BT98+SUMIFS(BT$102:BT112,$P$102:$P112,Lists!$AI$9)-SUMIFS(BT$102:BT112,$P$102:$P112,Lists!$AI$10))</f>
        <v>0</v>
      </c>
      <c r="BU113" s="5">
        <f ca="1">IF(BU$4="",0,BU98+SUMIFS(BU$102:BU112,$P$102:$P112,Lists!$AI$9)-SUMIFS(BU$102:BU112,$P$102:$P112,Lists!$AI$10))</f>
        <v>0</v>
      </c>
      <c r="BV113" s="5">
        <f ca="1">IF(BV$4="",0,BV98+SUMIFS(BV$102:BV112,$P$102:$P112,Lists!$AI$9)-SUMIFS(BV$102:BV112,$P$102:$P112,Lists!$AI$10))</f>
        <v>0</v>
      </c>
      <c r="BW113" s="5">
        <f ca="1">IF(BW$4="",0,BW98+SUMIFS(BW$102:BW112,$P$102:$P112,Lists!$AI$9)-SUMIFS(BW$102:BW112,$P$102:$P112,Lists!$AI$10))</f>
        <v>0</v>
      </c>
      <c r="BX113" s="5">
        <f ca="1">IF(BX$4="",0,BX98+SUMIFS(BX$102:BX112,$P$102:$P112,Lists!$AI$9)-SUMIFS(BX$102:BX112,$P$102:$P112,Lists!$AI$10))</f>
        <v>0</v>
      </c>
      <c r="BY113" s="5">
        <f ca="1">IF(BY$4="",0,BY98+SUMIFS(BY$102:BY112,$P$102:$P112,Lists!$AI$9)-SUMIFS(BY$102:BY112,$P$102:$P112,Lists!$AI$10))</f>
        <v>0</v>
      </c>
      <c r="BZ113" s="5">
        <f ca="1">IF(BZ$4="",0,BZ98+SUMIFS(BZ$102:BZ112,$P$102:$P112,Lists!$AI$9)-SUMIFS(BZ$102:BZ112,$P$102:$P112,Lists!$AI$10))</f>
        <v>0</v>
      </c>
      <c r="CA113" s="5">
        <f ca="1">IF(CA$4="",0,CA98+SUMIFS(CA$102:CA112,$P$102:$P112,Lists!$AI$9)-SUMIFS(CA$102:CA112,$P$102:$P112,Lists!$AI$10))</f>
        <v>0</v>
      </c>
      <c r="CB113" s="5">
        <f ca="1">IF(CB$4="",0,CB98+SUMIFS(CB$102:CB112,$P$102:$P112,Lists!$AI$9)-SUMIFS(CB$102:CB112,$P$102:$P112,Lists!$AI$10))</f>
        <v>0</v>
      </c>
      <c r="CC113" s="5">
        <f ca="1">IF(CC$4="",0,CC98+SUMIFS(CC$102:CC112,$P$102:$P112,Lists!$AI$9)-SUMIFS(CC$102:CC112,$P$102:$P112,Lists!$AI$10))</f>
        <v>0</v>
      </c>
      <c r="CD113" s="5">
        <f ca="1">IF(CD$4="",0,CD98+SUMIFS(CD$102:CD112,$P$102:$P112,Lists!$AI$9)-SUMIFS(CD$102:CD112,$P$102:$P112,Lists!$AI$10))</f>
        <v>0</v>
      </c>
      <c r="CE113" s="5">
        <f ca="1">IF(CE$4="",0,CE98+SUMIFS(CE$102:CE112,$P$102:$P112,Lists!$AI$9)-SUMIFS(CE$102:CE112,$P$102:$P112,Lists!$AI$10))</f>
        <v>0</v>
      </c>
      <c r="CF113" s="5">
        <f ca="1">IF(CF$4="",0,CF98+SUMIFS(CF$102:CF112,$P$102:$P112,Lists!$AI$9)-SUMIFS(CF$102:CF112,$P$102:$P112,Lists!$AI$10))</f>
        <v>0</v>
      </c>
    </row>
    <row r="115" spans="2:84" x14ac:dyDescent="0.3">
      <c r="B115" s="13">
        <f>ROW()</f>
        <v>115</v>
      </c>
      <c r="H115" s="1" t="str">
        <f>Finance!H286</f>
        <v>Оплата налога на прибыль</v>
      </c>
      <c r="M115" s="53" t="s">
        <v>18</v>
      </c>
      <c r="P115" s="72" t="str">
        <f>Lists!$AI$10</f>
        <v>CF(-)</v>
      </c>
      <c r="U115" s="5">
        <f t="shared" ref="U115" ca="1" si="89">SUM(INDIRECT(ADDRESS($B115,$X$2)&amp;":"&amp;ADDRESS($B115,$X$2-1+$P$8)))</f>
        <v>58384759.096390247</v>
      </c>
      <c r="X115" s="5">
        <f ca="1">IF(X$4="",0,SUMIFS(Finance!286:286,Finance!$4:$4,"&gt;="&amp;X$6,Finance!$4:$4,"&lt;="&amp;X$7))</f>
        <v>0</v>
      </c>
      <c r="Y115" s="5">
        <f ca="1">IF(Y$4="",0,SUMIFS(Finance!286:286,Finance!$4:$4,"&gt;="&amp;Y$6,Finance!$4:$4,"&lt;="&amp;Y$7))</f>
        <v>832485.12894479348</v>
      </c>
      <c r="Z115" s="5">
        <f ca="1">IF(Z$4="",0,SUMIFS(Finance!286:286,Finance!$4:$4,"&gt;="&amp;Z$6,Finance!$4:$4,"&lt;="&amp;Z$7))</f>
        <v>17217090.629845317</v>
      </c>
      <c r="AA115" s="5">
        <f ca="1">IF(AA$4="",0,SUMIFS(Finance!286:286,Finance!$4:$4,"&gt;="&amp;AA$6,Finance!$4:$4,"&lt;="&amp;AA$7))</f>
        <v>18344318.688524015</v>
      </c>
      <c r="AB115" s="5">
        <f ca="1">IF(AB$4="",0,SUMIFS(Finance!286:286,Finance!$4:$4,"&gt;="&amp;AB$6,Finance!$4:$4,"&lt;="&amp;AB$7))</f>
        <v>21990864.649076115</v>
      </c>
      <c r="AC115" s="5">
        <f ca="1">IF(AC$4="",0,SUMIFS(Finance!286:286,Finance!$4:$4,"&gt;="&amp;AC$6,Finance!$4:$4,"&lt;="&amp;AC$7))</f>
        <v>0</v>
      </c>
      <c r="AD115" s="5">
        <f ca="1">IF(AD$4="",0,SUMIFS(Finance!286:286,Finance!$4:$4,"&gt;="&amp;AD$6,Finance!$4:$4,"&lt;="&amp;AD$7))</f>
        <v>0</v>
      </c>
      <c r="AE115" s="5">
        <f ca="1">IF(AE$4="",0,SUMIFS(Finance!286:286,Finance!$4:$4,"&gt;="&amp;AE$6,Finance!$4:$4,"&lt;="&amp;AE$7))</f>
        <v>0</v>
      </c>
      <c r="AF115" s="5">
        <f ca="1">IF(AF$4="",0,SUMIFS(Finance!286:286,Finance!$4:$4,"&gt;="&amp;AF$6,Finance!$4:$4,"&lt;="&amp;AF$7))</f>
        <v>0</v>
      </c>
      <c r="AG115" s="5">
        <f ca="1">IF(AG$4="",0,SUMIFS(Finance!286:286,Finance!$4:$4,"&gt;="&amp;AG$6,Finance!$4:$4,"&lt;="&amp;AG$7))</f>
        <v>0</v>
      </c>
      <c r="AH115" s="5">
        <f ca="1">IF(AH$4="",0,SUMIFS(Finance!286:286,Finance!$4:$4,"&gt;="&amp;AH$6,Finance!$4:$4,"&lt;="&amp;AH$7))</f>
        <v>0</v>
      </c>
      <c r="AI115" s="5">
        <f ca="1">IF(AI$4="",0,SUMIFS(Finance!286:286,Finance!$4:$4,"&gt;="&amp;AI$6,Finance!$4:$4,"&lt;="&amp;AI$7))</f>
        <v>0</v>
      </c>
      <c r="AJ115" s="5">
        <f ca="1">IF(AJ$4="",0,SUMIFS(Finance!286:286,Finance!$4:$4,"&gt;="&amp;AJ$6,Finance!$4:$4,"&lt;="&amp;AJ$7))</f>
        <v>0</v>
      </c>
      <c r="AK115" s="5">
        <f ca="1">IF(AK$4="",0,SUMIFS(Finance!286:286,Finance!$4:$4,"&gt;="&amp;AK$6,Finance!$4:$4,"&lt;="&amp;AK$7))</f>
        <v>0</v>
      </c>
      <c r="AL115" s="5">
        <f ca="1">IF(AL$4="",0,SUMIFS(Finance!286:286,Finance!$4:$4,"&gt;="&amp;AL$6,Finance!$4:$4,"&lt;="&amp;AL$7))</f>
        <v>0</v>
      </c>
      <c r="AM115" s="5">
        <f ca="1">IF(AM$4="",0,SUMIFS(Finance!286:286,Finance!$4:$4,"&gt;="&amp;AM$6,Finance!$4:$4,"&lt;="&amp;AM$7))</f>
        <v>0</v>
      </c>
      <c r="AN115" s="5">
        <f ca="1">IF(AN$4="",0,SUMIFS(Finance!286:286,Finance!$4:$4,"&gt;="&amp;AN$6,Finance!$4:$4,"&lt;="&amp;AN$7))</f>
        <v>0</v>
      </c>
      <c r="AO115" s="5">
        <f ca="1">IF(AO$4="",0,SUMIFS(Finance!286:286,Finance!$4:$4,"&gt;="&amp;AO$6,Finance!$4:$4,"&lt;="&amp;AO$7))</f>
        <v>0</v>
      </c>
      <c r="AP115" s="5">
        <f ca="1">IF(AP$4="",0,SUMIFS(Finance!286:286,Finance!$4:$4,"&gt;="&amp;AP$6,Finance!$4:$4,"&lt;="&amp;AP$7))</f>
        <v>0</v>
      </c>
      <c r="AQ115" s="5">
        <f ca="1">IF(AQ$4="",0,SUMIFS(Finance!286:286,Finance!$4:$4,"&gt;="&amp;AQ$6,Finance!$4:$4,"&lt;="&amp;AQ$7))</f>
        <v>0</v>
      </c>
      <c r="AR115" s="5">
        <f ca="1">IF(AR$4="",0,SUMIFS(Finance!286:286,Finance!$4:$4,"&gt;="&amp;AR$6,Finance!$4:$4,"&lt;="&amp;AR$7))</f>
        <v>0</v>
      </c>
      <c r="AS115" s="5">
        <f ca="1">IF(AS$4="",0,SUMIFS(Finance!286:286,Finance!$4:$4,"&gt;="&amp;AS$6,Finance!$4:$4,"&lt;="&amp;AS$7))</f>
        <v>0</v>
      </c>
      <c r="AT115" s="5">
        <f ca="1">IF(AT$4="",0,SUMIFS(Finance!286:286,Finance!$4:$4,"&gt;="&amp;AT$6,Finance!$4:$4,"&lt;="&amp;AT$7))</f>
        <v>0</v>
      </c>
      <c r="AU115" s="5">
        <f ca="1">IF(AU$4="",0,SUMIFS(Finance!286:286,Finance!$4:$4,"&gt;="&amp;AU$6,Finance!$4:$4,"&lt;="&amp;AU$7))</f>
        <v>0</v>
      </c>
      <c r="AV115" s="5">
        <f ca="1">IF(AV$4="",0,SUMIFS(Finance!286:286,Finance!$4:$4,"&gt;="&amp;AV$6,Finance!$4:$4,"&lt;="&amp;AV$7))</f>
        <v>0</v>
      </c>
      <c r="AW115" s="5">
        <f ca="1">IF(AW$4="",0,SUMIFS(Finance!286:286,Finance!$4:$4,"&gt;="&amp;AW$6,Finance!$4:$4,"&lt;="&amp;AW$7))</f>
        <v>0</v>
      </c>
      <c r="AX115" s="5">
        <f ca="1">IF(AX$4="",0,SUMIFS(Finance!286:286,Finance!$4:$4,"&gt;="&amp;AX$6,Finance!$4:$4,"&lt;="&amp;AX$7))</f>
        <v>0</v>
      </c>
      <c r="AY115" s="5">
        <f ca="1">IF(AY$4="",0,SUMIFS(Finance!286:286,Finance!$4:$4,"&gt;="&amp;AY$6,Finance!$4:$4,"&lt;="&amp;AY$7))</f>
        <v>0</v>
      </c>
      <c r="AZ115" s="5">
        <f ca="1">IF(AZ$4="",0,SUMIFS(Finance!286:286,Finance!$4:$4,"&gt;="&amp;AZ$6,Finance!$4:$4,"&lt;="&amp;AZ$7))</f>
        <v>0</v>
      </c>
      <c r="BA115" s="5">
        <f ca="1">IF(BA$4="",0,SUMIFS(Finance!286:286,Finance!$4:$4,"&gt;="&amp;BA$6,Finance!$4:$4,"&lt;="&amp;BA$7))</f>
        <v>0</v>
      </c>
      <c r="BB115" s="5">
        <f ca="1">IF(BB$4="",0,SUMIFS(Finance!286:286,Finance!$4:$4,"&gt;="&amp;BB$6,Finance!$4:$4,"&lt;="&amp;BB$7))</f>
        <v>0</v>
      </c>
      <c r="BC115" s="5">
        <f ca="1">IF(BC$4="",0,SUMIFS(Finance!286:286,Finance!$4:$4,"&gt;="&amp;BC$6,Finance!$4:$4,"&lt;="&amp;BC$7))</f>
        <v>0</v>
      </c>
      <c r="BD115" s="5">
        <f ca="1">IF(BD$4="",0,SUMIFS(Finance!286:286,Finance!$4:$4,"&gt;="&amp;BD$6,Finance!$4:$4,"&lt;="&amp;BD$7))</f>
        <v>0</v>
      </c>
      <c r="BE115" s="5">
        <f ca="1">IF(BE$4="",0,SUMIFS(Finance!286:286,Finance!$4:$4,"&gt;="&amp;BE$6,Finance!$4:$4,"&lt;="&amp;BE$7))</f>
        <v>0</v>
      </c>
      <c r="BF115" s="5">
        <f ca="1">IF(BF$4="",0,SUMIFS(Finance!286:286,Finance!$4:$4,"&gt;="&amp;BF$6,Finance!$4:$4,"&lt;="&amp;BF$7))</f>
        <v>0</v>
      </c>
      <c r="BG115" s="5">
        <f ca="1">IF(BG$4="",0,SUMIFS(Finance!286:286,Finance!$4:$4,"&gt;="&amp;BG$6,Finance!$4:$4,"&lt;="&amp;BG$7))</f>
        <v>0</v>
      </c>
      <c r="BH115" s="5">
        <f ca="1">IF(BH$4="",0,SUMIFS(Finance!286:286,Finance!$4:$4,"&gt;="&amp;BH$6,Finance!$4:$4,"&lt;="&amp;BH$7))</f>
        <v>0</v>
      </c>
      <c r="BI115" s="5">
        <f ca="1">IF(BI$4="",0,SUMIFS(Finance!286:286,Finance!$4:$4,"&gt;="&amp;BI$6,Finance!$4:$4,"&lt;="&amp;BI$7))</f>
        <v>0</v>
      </c>
      <c r="BJ115" s="5">
        <f ca="1">IF(BJ$4="",0,SUMIFS(Finance!286:286,Finance!$4:$4,"&gt;="&amp;BJ$6,Finance!$4:$4,"&lt;="&amp;BJ$7))</f>
        <v>0</v>
      </c>
      <c r="BK115" s="5">
        <f ca="1">IF(BK$4="",0,SUMIFS(Finance!286:286,Finance!$4:$4,"&gt;="&amp;BK$6,Finance!$4:$4,"&lt;="&amp;BK$7))</f>
        <v>0</v>
      </c>
      <c r="BL115" s="5">
        <f ca="1">IF(BL$4="",0,SUMIFS(Finance!286:286,Finance!$4:$4,"&gt;="&amp;BL$6,Finance!$4:$4,"&lt;="&amp;BL$7))</f>
        <v>0</v>
      </c>
      <c r="BM115" s="5">
        <f ca="1">IF(BM$4="",0,SUMIFS(Finance!286:286,Finance!$4:$4,"&gt;="&amp;BM$6,Finance!$4:$4,"&lt;="&amp;BM$7))</f>
        <v>0</v>
      </c>
      <c r="BN115" s="5">
        <f ca="1">IF(BN$4="",0,SUMIFS(Finance!286:286,Finance!$4:$4,"&gt;="&amp;BN$6,Finance!$4:$4,"&lt;="&amp;BN$7))</f>
        <v>0</v>
      </c>
      <c r="BO115" s="5">
        <f ca="1">IF(BO$4="",0,SUMIFS(Finance!286:286,Finance!$4:$4,"&gt;="&amp;BO$6,Finance!$4:$4,"&lt;="&amp;BO$7))</f>
        <v>0</v>
      </c>
      <c r="BP115" s="5">
        <f ca="1">IF(BP$4="",0,SUMIFS(Finance!286:286,Finance!$4:$4,"&gt;="&amp;BP$6,Finance!$4:$4,"&lt;="&amp;BP$7))</f>
        <v>0</v>
      </c>
      <c r="BQ115" s="5">
        <f ca="1">IF(BQ$4="",0,SUMIFS(Finance!286:286,Finance!$4:$4,"&gt;="&amp;BQ$6,Finance!$4:$4,"&lt;="&amp;BQ$7))</f>
        <v>0</v>
      </c>
      <c r="BR115" s="5">
        <f ca="1">IF(BR$4="",0,SUMIFS(Finance!286:286,Finance!$4:$4,"&gt;="&amp;BR$6,Finance!$4:$4,"&lt;="&amp;BR$7))</f>
        <v>0</v>
      </c>
      <c r="BS115" s="5">
        <f ca="1">IF(BS$4="",0,SUMIFS(Finance!286:286,Finance!$4:$4,"&gt;="&amp;BS$6,Finance!$4:$4,"&lt;="&amp;BS$7))</f>
        <v>0</v>
      </c>
      <c r="BT115" s="5">
        <f ca="1">IF(BT$4="",0,SUMIFS(Finance!286:286,Finance!$4:$4,"&gt;="&amp;BT$6,Finance!$4:$4,"&lt;="&amp;BT$7))</f>
        <v>0</v>
      </c>
      <c r="BU115" s="5">
        <f ca="1">IF(BU$4="",0,SUMIFS(Finance!286:286,Finance!$4:$4,"&gt;="&amp;BU$6,Finance!$4:$4,"&lt;="&amp;BU$7))</f>
        <v>0</v>
      </c>
      <c r="BV115" s="5">
        <f ca="1">IF(BV$4="",0,SUMIFS(Finance!286:286,Finance!$4:$4,"&gt;="&amp;BV$6,Finance!$4:$4,"&lt;="&amp;BV$7))</f>
        <v>0</v>
      </c>
      <c r="BW115" s="5">
        <f ca="1">IF(BW$4="",0,SUMIFS(Finance!286:286,Finance!$4:$4,"&gt;="&amp;BW$6,Finance!$4:$4,"&lt;="&amp;BW$7))</f>
        <v>0</v>
      </c>
      <c r="BX115" s="5">
        <f ca="1">IF(BX$4="",0,SUMIFS(Finance!286:286,Finance!$4:$4,"&gt;="&amp;BX$6,Finance!$4:$4,"&lt;="&amp;BX$7))</f>
        <v>0</v>
      </c>
      <c r="BY115" s="5">
        <f ca="1">IF(BY$4="",0,SUMIFS(Finance!286:286,Finance!$4:$4,"&gt;="&amp;BY$6,Finance!$4:$4,"&lt;="&amp;BY$7))</f>
        <v>0</v>
      </c>
      <c r="BZ115" s="5">
        <f ca="1">IF(BZ$4="",0,SUMIFS(Finance!286:286,Finance!$4:$4,"&gt;="&amp;BZ$6,Finance!$4:$4,"&lt;="&amp;BZ$7))</f>
        <v>0</v>
      </c>
      <c r="CA115" s="5">
        <f ca="1">IF(CA$4="",0,SUMIFS(Finance!286:286,Finance!$4:$4,"&gt;="&amp;CA$6,Finance!$4:$4,"&lt;="&amp;CA$7))</f>
        <v>0</v>
      </c>
      <c r="CB115" s="5">
        <f ca="1">IF(CB$4="",0,SUMIFS(Finance!286:286,Finance!$4:$4,"&gt;="&amp;CB$6,Finance!$4:$4,"&lt;="&amp;CB$7))</f>
        <v>0</v>
      </c>
      <c r="CC115" s="5">
        <f ca="1">IF(CC$4="",0,SUMIFS(Finance!286:286,Finance!$4:$4,"&gt;="&amp;CC$6,Finance!$4:$4,"&lt;="&amp;CC$7))</f>
        <v>0</v>
      </c>
      <c r="CD115" s="5">
        <f ca="1">IF(CD$4="",0,SUMIFS(Finance!286:286,Finance!$4:$4,"&gt;="&amp;CD$6,Finance!$4:$4,"&lt;="&amp;CD$7))</f>
        <v>0</v>
      </c>
      <c r="CE115" s="5">
        <f ca="1">IF(CE$4="",0,SUMIFS(Finance!286:286,Finance!$4:$4,"&gt;="&amp;CE$6,Finance!$4:$4,"&lt;="&amp;CE$7))</f>
        <v>0</v>
      </c>
      <c r="CF115" s="5">
        <f ca="1">IF(CF$4="",0,SUMIFS(Finance!286:286,Finance!$4:$4,"&gt;="&amp;CF$6,Finance!$4:$4,"&lt;="&amp;CF$7))</f>
        <v>0</v>
      </c>
    </row>
    <row r="117" spans="2:84" x14ac:dyDescent="0.3">
      <c r="B117" s="13">
        <f>ROW()</f>
        <v>117</v>
      </c>
      <c r="G117" s="116"/>
      <c r="H117" s="1" t="str">
        <f>Finance!H288</f>
        <v>Итоговый финпоток по основной деятельности</v>
      </c>
      <c r="M117" s="53" t="s">
        <v>18</v>
      </c>
      <c r="P117" s="72" t="str">
        <f>Lists!$AI$11</f>
        <v>CF</v>
      </c>
      <c r="U117" s="5">
        <f ca="1">SUM(INDIRECT(ADDRESS($B117,$X$2)&amp;":"&amp;ADDRESS($B117,$X$2-1+$P$8)))</f>
        <v>192095239.25504044</v>
      </c>
      <c r="X117" s="5">
        <f ca="1">IF(X$4="",0,X113-X115)</f>
        <v>-50580000</v>
      </c>
      <c r="Y117" s="5">
        <f t="shared" ref="Y117:CF117" ca="1" si="90">IF(Y$4="",0,Y113-Y115)</f>
        <v>6981908.4029438421</v>
      </c>
      <c r="Z117" s="5">
        <f t="shared" ca="1" si="90"/>
        <v>59246621.56810008</v>
      </c>
      <c r="AA117" s="5">
        <f t="shared" ca="1" si="90"/>
        <v>87289890.263917953</v>
      </c>
      <c r="AB117" s="5">
        <f t="shared" ca="1" si="90"/>
        <v>89156819.02007857</v>
      </c>
      <c r="AC117" s="5">
        <f t="shared" ca="1" si="90"/>
        <v>0</v>
      </c>
      <c r="AD117" s="5">
        <f t="shared" ca="1" si="90"/>
        <v>0</v>
      </c>
      <c r="AE117" s="5">
        <f t="shared" ca="1" si="90"/>
        <v>0</v>
      </c>
      <c r="AF117" s="5">
        <f t="shared" ca="1" si="90"/>
        <v>0</v>
      </c>
      <c r="AG117" s="5">
        <f t="shared" ca="1" si="90"/>
        <v>0</v>
      </c>
      <c r="AH117" s="5">
        <f t="shared" ca="1" si="90"/>
        <v>0</v>
      </c>
      <c r="AI117" s="5">
        <f t="shared" ca="1" si="90"/>
        <v>0</v>
      </c>
      <c r="AJ117" s="5">
        <f t="shared" ca="1" si="90"/>
        <v>0</v>
      </c>
      <c r="AK117" s="5">
        <f t="shared" ca="1" si="90"/>
        <v>0</v>
      </c>
      <c r="AL117" s="5">
        <f t="shared" ca="1" si="90"/>
        <v>0</v>
      </c>
      <c r="AM117" s="5">
        <f t="shared" ca="1" si="90"/>
        <v>0</v>
      </c>
      <c r="AN117" s="5">
        <f t="shared" ca="1" si="90"/>
        <v>0</v>
      </c>
      <c r="AO117" s="5">
        <f t="shared" ca="1" si="90"/>
        <v>0</v>
      </c>
      <c r="AP117" s="5">
        <f t="shared" ca="1" si="90"/>
        <v>0</v>
      </c>
      <c r="AQ117" s="5">
        <f t="shared" ca="1" si="90"/>
        <v>0</v>
      </c>
      <c r="AR117" s="5">
        <f t="shared" ca="1" si="90"/>
        <v>0</v>
      </c>
      <c r="AS117" s="5">
        <f t="shared" ca="1" si="90"/>
        <v>0</v>
      </c>
      <c r="AT117" s="5">
        <f t="shared" ca="1" si="90"/>
        <v>0</v>
      </c>
      <c r="AU117" s="5">
        <f t="shared" ca="1" si="90"/>
        <v>0</v>
      </c>
      <c r="AV117" s="5">
        <f t="shared" ca="1" si="90"/>
        <v>0</v>
      </c>
      <c r="AW117" s="5">
        <f t="shared" ca="1" si="90"/>
        <v>0</v>
      </c>
      <c r="AX117" s="5">
        <f t="shared" ca="1" si="90"/>
        <v>0</v>
      </c>
      <c r="AY117" s="5">
        <f t="shared" ca="1" si="90"/>
        <v>0</v>
      </c>
      <c r="AZ117" s="5">
        <f t="shared" ca="1" si="90"/>
        <v>0</v>
      </c>
      <c r="BA117" s="5">
        <f t="shared" ca="1" si="90"/>
        <v>0</v>
      </c>
      <c r="BB117" s="5">
        <f t="shared" ca="1" si="90"/>
        <v>0</v>
      </c>
      <c r="BC117" s="5">
        <f t="shared" ca="1" si="90"/>
        <v>0</v>
      </c>
      <c r="BD117" s="5">
        <f t="shared" ca="1" si="90"/>
        <v>0</v>
      </c>
      <c r="BE117" s="5">
        <f t="shared" ca="1" si="90"/>
        <v>0</v>
      </c>
      <c r="BF117" s="5">
        <f t="shared" ca="1" si="90"/>
        <v>0</v>
      </c>
      <c r="BG117" s="5">
        <f t="shared" ca="1" si="90"/>
        <v>0</v>
      </c>
      <c r="BH117" s="5">
        <f t="shared" ca="1" si="90"/>
        <v>0</v>
      </c>
      <c r="BI117" s="5">
        <f t="shared" ca="1" si="90"/>
        <v>0</v>
      </c>
      <c r="BJ117" s="5">
        <f t="shared" ca="1" si="90"/>
        <v>0</v>
      </c>
      <c r="BK117" s="5">
        <f t="shared" ca="1" si="90"/>
        <v>0</v>
      </c>
      <c r="BL117" s="5">
        <f t="shared" ca="1" si="90"/>
        <v>0</v>
      </c>
      <c r="BM117" s="5">
        <f t="shared" ca="1" si="90"/>
        <v>0</v>
      </c>
      <c r="BN117" s="5">
        <f t="shared" ca="1" si="90"/>
        <v>0</v>
      </c>
      <c r="BO117" s="5">
        <f t="shared" ca="1" si="90"/>
        <v>0</v>
      </c>
      <c r="BP117" s="5">
        <f t="shared" ca="1" si="90"/>
        <v>0</v>
      </c>
      <c r="BQ117" s="5">
        <f t="shared" ca="1" si="90"/>
        <v>0</v>
      </c>
      <c r="BR117" s="5">
        <f t="shared" ca="1" si="90"/>
        <v>0</v>
      </c>
      <c r="BS117" s="5">
        <f t="shared" ca="1" si="90"/>
        <v>0</v>
      </c>
      <c r="BT117" s="5">
        <f t="shared" ca="1" si="90"/>
        <v>0</v>
      </c>
      <c r="BU117" s="5">
        <f t="shared" ca="1" si="90"/>
        <v>0</v>
      </c>
      <c r="BV117" s="5">
        <f t="shared" ca="1" si="90"/>
        <v>0</v>
      </c>
      <c r="BW117" s="5">
        <f t="shared" ca="1" si="90"/>
        <v>0</v>
      </c>
      <c r="BX117" s="5">
        <f t="shared" ca="1" si="90"/>
        <v>0</v>
      </c>
      <c r="BY117" s="5">
        <f t="shared" ca="1" si="90"/>
        <v>0</v>
      </c>
      <c r="BZ117" s="5">
        <f t="shared" ca="1" si="90"/>
        <v>0</v>
      </c>
      <c r="CA117" s="5">
        <f t="shared" ca="1" si="90"/>
        <v>0</v>
      </c>
      <c r="CB117" s="5">
        <f t="shared" ca="1" si="90"/>
        <v>0</v>
      </c>
      <c r="CC117" s="5">
        <f t="shared" ca="1" si="90"/>
        <v>0</v>
      </c>
      <c r="CD117" s="5">
        <f t="shared" ca="1" si="90"/>
        <v>0</v>
      </c>
      <c r="CE117" s="5">
        <f t="shared" ca="1" si="90"/>
        <v>0</v>
      </c>
      <c r="CF117" s="5">
        <f t="shared" ca="1" si="90"/>
        <v>0</v>
      </c>
    </row>
    <row r="118" spans="2:84" x14ac:dyDescent="0.3">
      <c r="G118" s="116"/>
    </row>
    <row r="119" spans="2:84" x14ac:dyDescent="0.3">
      <c r="B119" s="13">
        <f>ROW()</f>
        <v>119</v>
      </c>
      <c r="G119" s="116"/>
      <c r="H119" s="1" t="str">
        <f>Finance!H318</f>
        <v>Итоговый свободный положительный поток</v>
      </c>
      <c r="M119" s="53" t="s">
        <v>18</v>
      </c>
      <c r="P119" s="72" t="str">
        <f>Lists!$AI$9</f>
        <v>CF(+)</v>
      </c>
      <c r="U119" s="5">
        <f ca="1">SUM(INDIRECT(ADDRESS($B119,$X$2)&amp;":"&amp;ADDRESS($B119,$X$2-1+$P$8)))</f>
        <v>248231052.70009455</v>
      </c>
      <c r="X119" s="5">
        <f ca="1">IF(X$4="",0,SUMIFS(Finance!318:318,Finance!$4:$4,"&gt;="&amp;X$6,Finance!$4:$4,"&lt;="&amp;X$7))</f>
        <v>0</v>
      </c>
      <c r="Y119" s="5">
        <f ca="1">IF(Y$4="",0,SUMIFS(Finance!318:318,Finance!$4:$4,"&gt;="&amp;Y$6,Finance!$4:$4,"&lt;="&amp;Y$7))</f>
        <v>12537721.847997554</v>
      </c>
      <c r="Z119" s="5">
        <f ca="1">IF(Z$4="",0,SUMIFS(Finance!318:318,Finance!$4:$4,"&gt;="&amp;Z$6,Finance!$4:$4,"&lt;="&amp;Z$7))</f>
        <v>59246621.568100177</v>
      </c>
      <c r="AA119" s="5">
        <f ca="1">IF(AA$4="",0,SUMIFS(Finance!318:318,Finance!$4:$4,"&gt;="&amp;AA$6,Finance!$4:$4,"&lt;="&amp;AA$7))</f>
        <v>87289890.263918146</v>
      </c>
      <c r="AB119" s="5">
        <f ca="1">IF(AB$4="",0,SUMIFS(Finance!318:318,Finance!$4:$4,"&gt;="&amp;AB$6,Finance!$4:$4,"&lt;="&amp;AB$7))</f>
        <v>89156819.020078689</v>
      </c>
      <c r="AC119" s="5">
        <f ca="1">IF(AC$4="",0,SUMIFS(Finance!318:318,Finance!$4:$4,"&gt;="&amp;AC$6,Finance!$4:$4,"&lt;="&amp;AC$7))</f>
        <v>0</v>
      </c>
      <c r="AD119" s="5">
        <f ca="1">IF(AD$4="",0,SUMIFS(Finance!318:318,Finance!$4:$4,"&gt;="&amp;AD$6,Finance!$4:$4,"&lt;="&amp;AD$7))</f>
        <v>0</v>
      </c>
      <c r="AE119" s="5">
        <f ca="1">IF(AE$4="",0,SUMIFS(Finance!318:318,Finance!$4:$4,"&gt;="&amp;AE$6,Finance!$4:$4,"&lt;="&amp;AE$7))</f>
        <v>0</v>
      </c>
      <c r="AF119" s="5">
        <f ca="1">IF(AF$4="",0,SUMIFS(Finance!318:318,Finance!$4:$4,"&gt;="&amp;AF$6,Finance!$4:$4,"&lt;="&amp;AF$7))</f>
        <v>0</v>
      </c>
      <c r="AG119" s="5">
        <f ca="1">IF(AG$4="",0,SUMIFS(Finance!318:318,Finance!$4:$4,"&gt;="&amp;AG$6,Finance!$4:$4,"&lt;="&amp;AG$7))</f>
        <v>0</v>
      </c>
      <c r="AH119" s="5">
        <f ca="1">IF(AH$4="",0,SUMIFS(Finance!318:318,Finance!$4:$4,"&gt;="&amp;AH$6,Finance!$4:$4,"&lt;="&amp;AH$7))</f>
        <v>0</v>
      </c>
      <c r="AI119" s="5">
        <f ca="1">IF(AI$4="",0,SUMIFS(Finance!318:318,Finance!$4:$4,"&gt;="&amp;AI$6,Finance!$4:$4,"&lt;="&amp;AI$7))</f>
        <v>0</v>
      </c>
      <c r="AJ119" s="5">
        <f ca="1">IF(AJ$4="",0,SUMIFS(Finance!318:318,Finance!$4:$4,"&gt;="&amp;AJ$6,Finance!$4:$4,"&lt;="&amp;AJ$7))</f>
        <v>0</v>
      </c>
      <c r="AK119" s="5">
        <f ca="1">IF(AK$4="",0,SUMIFS(Finance!318:318,Finance!$4:$4,"&gt;="&amp;AK$6,Finance!$4:$4,"&lt;="&amp;AK$7))</f>
        <v>0</v>
      </c>
      <c r="AL119" s="5">
        <f ca="1">IF(AL$4="",0,SUMIFS(Finance!318:318,Finance!$4:$4,"&gt;="&amp;AL$6,Finance!$4:$4,"&lt;="&amp;AL$7))</f>
        <v>0</v>
      </c>
      <c r="AM119" s="5">
        <f ca="1">IF(AM$4="",0,SUMIFS(Finance!318:318,Finance!$4:$4,"&gt;="&amp;AM$6,Finance!$4:$4,"&lt;="&amp;AM$7))</f>
        <v>0</v>
      </c>
      <c r="AN119" s="5">
        <f ca="1">IF(AN$4="",0,SUMIFS(Finance!318:318,Finance!$4:$4,"&gt;="&amp;AN$6,Finance!$4:$4,"&lt;="&amp;AN$7))</f>
        <v>0</v>
      </c>
      <c r="AO119" s="5">
        <f ca="1">IF(AO$4="",0,SUMIFS(Finance!318:318,Finance!$4:$4,"&gt;="&amp;AO$6,Finance!$4:$4,"&lt;="&amp;AO$7))</f>
        <v>0</v>
      </c>
      <c r="AP119" s="5">
        <f ca="1">IF(AP$4="",0,SUMIFS(Finance!318:318,Finance!$4:$4,"&gt;="&amp;AP$6,Finance!$4:$4,"&lt;="&amp;AP$7))</f>
        <v>0</v>
      </c>
      <c r="AQ119" s="5">
        <f ca="1">IF(AQ$4="",0,SUMIFS(Finance!318:318,Finance!$4:$4,"&gt;="&amp;AQ$6,Finance!$4:$4,"&lt;="&amp;AQ$7))</f>
        <v>0</v>
      </c>
      <c r="AR119" s="5">
        <f ca="1">IF(AR$4="",0,SUMIFS(Finance!318:318,Finance!$4:$4,"&gt;="&amp;AR$6,Finance!$4:$4,"&lt;="&amp;AR$7))</f>
        <v>0</v>
      </c>
      <c r="AS119" s="5">
        <f ca="1">IF(AS$4="",0,SUMIFS(Finance!318:318,Finance!$4:$4,"&gt;="&amp;AS$6,Finance!$4:$4,"&lt;="&amp;AS$7))</f>
        <v>0</v>
      </c>
      <c r="AT119" s="5">
        <f ca="1">IF(AT$4="",0,SUMIFS(Finance!318:318,Finance!$4:$4,"&gt;="&amp;AT$6,Finance!$4:$4,"&lt;="&amp;AT$7))</f>
        <v>0</v>
      </c>
      <c r="AU119" s="5">
        <f ca="1">IF(AU$4="",0,SUMIFS(Finance!318:318,Finance!$4:$4,"&gt;="&amp;AU$6,Finance!$4:$4,"&lt;="&amp;AU$7))</f>
        <v>0</v>
      </c>
      <c r="AV119" s="5">
        <f ca="1">IF(AV$4="",0,SUMIFS(Finance!318:318,Finance!$4:$4,"&gt;="&amp;AV$6,Finance!$4:$4,"&lt;="&amp;AV$7))</f>
        <v>0</v>
      </c>
      <c r="AW119" s="5">
        <f ca="1">IF(AW$4="",0,SUMIFS(Finance!318:318,Finance!$4:$4,"&gt;="&amp;AW$6,Finance!$4:$4,"&lt;="&amp;AW$7))</f>
        <v>0</v>
      </c>
      <c r="AX119" s="5">
        <f ca="1">IF(AX$4="",0,SUMIFS(Finance!318:318,Finance!$4:$4,"&gt;="&amp;AX$6,Finance!$4:$4,"&lt;="&amp;AX$7))</f>
        <v>0</v>
      </c>
      <c r="AY119" s="5">
        <f ca="1">IF(AY$4="",0,SUMIFS(Finance!318:318,Finance!$4:$4,"&gt;="&amp;AY$6,Finance!$4:$4,"&lt;="&amp;AY$7))</f>
        <v>0</v>
      </c>
      <c r="AZ119" s="5">
        <f ca="1">IF(AZ$4="",0,SUMIFS(Finance!318:318,Finance!$4:$4,"&gt;="&amp;AZ$6,Finance!$4:$4,"&lt;="&amp;AZ$7))</f>
        <v>0</v>
      </c>
      <c r="BA119" s="5">
        <f ca="1">IF(BA$4="",0,SUMIFS(Finance!318:318,Finance!$4:$4,"&gt;="&amp;BA$6,Finance!$4:$4,"&lt;="&amp;BA$7))</f>
        <v>0</v>
      </c>
      <c r="BB119" s="5">
        <f ca="1">IF(BB$4="",0,SUMIFS(Finance!318:318,Finance!$4:$4,"&gt;="&amp;BB$6,Finance!$4:$4,"&lt;="&amp;BB$7))</f>
        <v>0</v>
      </c>
      <c r="BC119" s="5">
        <f ca="1">IF(BC$4="",0,SUMIFS(Finance!318:318,Finance!$4:$4,"&gt;="&amp;BC$6,Finance!$4:$4,"&lt;="&amp;BC$7))</f>
        <v>0</v>
      </c>
      <c r="BD119" s="5">
        <f ca="1">IF(BD$4="",0,SUMIFS(Finance!318:318,Finance!$4:$4,"&gt;="&amp;BD$6,Finance!$4:$4,"&lt;="&amp;BD$7))</f>
        <v>0</v>
      </c>
      <c r="BE119" s="5">
        <f ca="1">IF(BE$4="",0,SUMIFS(Finance!318:318,Finance!$4:$4,"&gt;="&amp;BE$6,Finance!$4:$4,"&lt;="&amp;BE$7))</f>
        <v>0</v>
      </c>
      <c r="BF119" s="5">
        <f ca="1">IF(BF$4="",0,SUMIFS(Finance!318:318,Finance!$4:$4,"&gt;="&amp;BF$6,Finance!$4:$4,"&lt;="&amp;BF$7))</f>
        <v>0</v>
      </c>
      <c r="BG119" s="5">
        <f ca="1">IF(BG$4="",0,SUMIFS(Finance!318:318,Finance!$4:$4,"&gt;="&amp;BG$6,Finance!$4:$4,"&lt;="&amp;BG$7))</f>
        <v>0</v>
      </c>
      <c r="BH119" s="5">
        <f ca="1">IF(BH$4="",0,SUMIFS(Finance!318:318,Finance!$4:$4,"&gt;="&amp;BH$6,Finance!$4:$4,"&lt;="&amp;BH$7))</f>
        <v>0</v>
      </c>
      <c r="BI119" s="5">
        <f ca="1">IF(BI$4="",0,SUMIFS(Finance!318:318,Finance!$4:$4,"&gt;="&amp;BI$6,Finance!$4:$4,"&lt;="&amp;BI$7))</f>
        <v>0</v>
      </c>
      <c r="BJ119" s="5">
        <f ca="1">IF(BJ$4="",0,SUMIFS(Finance!318:318,Finance!$4:$4,"&gt;="&amp;BJ$6,Finance!$4:$4,"&lt;="&amp;BJ$7))</f>
        <v>0</v>
      </c>
      <c r="BK119" s="5">
        <f ca="1">IF(BK$4="",0,SUMIFS(Finance!318:318,Finance!$4:$4,"&gt;="&amp;BK$6,Finance!$4:$4,"&lt;="&amp;BK$7))</f>
        <v>0</v>
      </c>
      <c r="BL119" s="5">
        <f ca="1">IF(BL$4="",0,SUMIFS(Finance!318:318,Finance!$4:$4,"&gt;="&amp;BL$6,Finance!$4:$4,"&lt;="&amp;BL$7))</f>
        <v>0</v>
      </c>
      <c r="BM119" s="5">
        <f ca="1">IF(BM$4="",0,SUMIFS(Finance!318:318,Finance!$4:$4,"&gt;="&amp;BM$6,Finance!$4:$4,"&lt;="&amp;BM$7))</f>
        <v>0</v>
      </c>
      <c r="BN119" s="5">
        <f ca="1">IF(BN$4="",0,SUMIFS(Finance!318:318,Finance!$4:$4,"&gt;="&amp;BN$6,Finance!$4:$4,"&lt;="&amp;BN$7))</f>
        <v>0</v>
      </c>
      <c r="BO119" s="5">
        <f ca="1">IF(BO$4="",0,SUMIFS(Finance!318:318,Finance!$4:$4,"&gt;="&amp;BO$6,Finance!$4:$4,"&lt;="&amp;BO$7))</f>
        <v>0</v>
      </c>
      <c r="BP119" s="5">
        <f ca="1">IF(BP$4="",0,SUMIFS(Finance!318:318,Finance!$4:$4,"&gt;="&amp;BP$6,Finance!$4:$4,"&lt;="&amp;BP$7))</f>
        <v>0</v>
      </c>
      <c r="BQ119" s="5">
        <f ca="1">IF(BQ$4="",0,SUMIFS(Finance!318:318,Finance!$4:$4,"&gt;="&amp;BQ$6,Finance!$4:$4,"&lt;="&amp;BQ$7))</f>
        <v>0</v>
      </c>
      <c r="BR119" s="5">
        <f ca="1">IF(BR$4="",0,SUMIFS(Finance!318:318,Finance!$4:$4,"&gt;="&amp;BR$6,Finance!$4:$4,"&lt;="&amp;BR$7))</f>
        <v>0</v>
      </c>
      <c r="BS119" s="5">
        <f ca="1">IF(BS$4="",0,SUMIFS(Finance!318:318,Finance!$4:$4,"&gt;="&amp;BS$6,Finance!$4:$4,"&lt;="&amp;BS$7))</f>
        <v>0</v>
      </c>
      <c r="BT119" s="5">
        <f ca="1">IF(BT$4="",0,SUMIFS(Finance!318:318,Finance!$4:$4,"&gt;="&amp;BT$6,Finance!$4:$4,"&lt;="&amp;BT$7))</f>
        <v>0</v>
      </c>
      <c r="BU119" s="5">
        <f ca="1">IF(BU$4="",0,SUMIFS(Finance!318:318,Finance!$4:$4,"&gt;="&amp;BU$6,Finance!$4:$4,"&lt;="&amp;BU$7))</f>
        <v>0</v>
      </c>
      <c r="BV119" s="5">
        <f ca="1">IF(BV$4="",0,SUMIFS(Finance!318:318,Finance!$4:$4,"&gt;="&amp;BV$6,Finance!$4:$4,"&lt;="&amp;BV$7))</f>
        <v>0</v>
      </c>
      <c r="BW119" s="5">
        <f ca="1">IF(BW$4="",0,SUMIFS(Finance!318:318,Finance!$4:$4,"&gt;="&amp;BW$6,Finance!$4:$4,"&lt;="&amp;BW$7))</f>
        <v>0</v>
      </c>
      <c r="BX119" s="5">
        <f ca="1">IF(BX$4="",0,SUMIFS(Finance!318:318,Finance!$4:$4,"&gt;="&amp;BX$6,Finance!$4:$4,"&lt;="&amp;BX$7))</f>
        <v>0</v>
      </c>
      <c r="BY119" s="5">
        <f ca="1">IF(BY$4="",0,SUMIFS(Finance!318:318,Finance!$4:$4,"&gt;="&amp;BY$6,Finance!$4:$4,"&lt;="&amp;BY$7))</f>
        <v>0</v>
      </c>
      <c r="BZ119" s="5">
        <f ca="1">IF(BZ$4="",0,SUMIFS(Finance!318:318,Finance!$4:$4,"&gt;="&amp;BZ$6,Finance!$4:$4,"&lt;="&amp;BZ$7))</f>
        <v>0</v>
      </c>
      <c r="CA119" s="5">
        <f ca="1">IF(CA$4="",0,SUMIFS(Finance!318:318,Finance!$4:$4,"&gt;="&amp;CA$6,Finance!$4:$4,"&lt;="&amp;CA$7))</f>
        <v>0</v>
      </c>
      <c r="CB119" s="5">
        <f ca="1">IF(CB$4="",0,SUMIFS(Finance!318:318,Finance!$4:$4,"&gt;="&amp;CB$6,Finance!$4:$4,"&lt;="&amp;CB$7))</f>
        <v>0</v>
      </c>
      <c r="CC119" s="5">
        <f ca="1">IF(CC$4="",0,SUMIFS(Finance!318:318,Finance!$4:$4,"&gt;="&amp;CC$6,Finance!$4:$4,"&lt;="&amp;CC$7))</f>
        <v>0</v>
      </c>
      <c r="CD119" s="5">
        <f ca="1">IF(CD$4="",0,SUMIFS(Finance!318:318,Finance!$4:$4,"&gt;="&amp;CD$6,Finance!$4:$4,"&lt;="&amp;CD$7))</f>
        <v>0</v>
      </c>
      <c r="CE119" s="5">
        <f ca="1">IF(CE$4="",0,SUMIFS(Finance!318:318,Finance!$4:$4,"&gt;="&amp;CE$6,Finance!$4:$4,"&lt;="&amp;CE$7))</f>
        <v>0</v>
      </c>
      <c r="CF119" s="5">
        <f ca="1">IF(CF$4="",0,SUMIFS(Finance!318:318,Finance!$4:$4,"&gt;="&amp;CF$6,Finance!$4:$4,"&lt;="&amp;CF$7))</f>
        <v>0</v>
      </c>
    </row>
    <row r="120" spans="2:84" x14ac:dyDescent="0.3">
      <c r="G120" s="116"/>
    </row>
    <row r="121" spans="2:84" x14ac:dyDescent="0.3">
      <c r="B121" s="13">
        <f>ROW()</f>
        <v>121</v>
      </c>
      <c r="G121" s="116"/>
      <c r="H121" s="1" t="s">
        <v>426</v>
      </c>
      <c r="M121" s="53" t="s">
        <v>18</v>
      </c>
      <c r="P121" s="72" t="str">
        <f>Lists!$AI$10</f>
        <v>CF(-)</v>
      </c>
      <c r="U121" s="5">
        <f ca="1">SUM(INDIRECT(ADDRESS($B121,$X$2)&amp;":"&amp;ADDRESS($B121,$X$2-1+$P$8)))</f>
        <v>-56135813.445053741</v>
      </c>
      <c r="X121" s="5">
        <f ca="1">IF(X$4="",0,SUMIFS(Finance!320:320,Finance!$4:$4,"&gt;="&amp;X$6,Finance!$4:$4,"&lt;="&amp;X$7))</f>
        <v>-50580000</v>
      </c>
      <c r="Y121" s="5">
        <f ca="1">IF(Y$4="",0,SUMIFS(Finance!320:320,Finance!$4:$4,"&gt;="&amp;Y$6,Finance!$4:$4,"&lt;="&amp;Y$7))</f>
        <v>-5555813.4450537413</v>
      </c>
      <c r="Z121" s="5">
        <f ca="1">IF(Z$4="",0,SUMIFS(Finance!320:320,Finance!$4:$4,"&gt;="&amp;Z$6,Finance!$4:$4,"&lt;="&amp;Z$7))</f>
        <v>0</v>
      </c>
      <c r="AA121" s="5">
        <f ca="1">IF(AA$4="",0,SUMIFS(Finance!320:320,Finance!$4:$4,"&gt;="&amp;AA$6,Finance!$4:$4,"&lt;="&amp;AA$7))</f>
        <v>0</v>
      </c>
      <c r="AB121" s="5">
        <f ca="1">IF(AB$4="",0,SUMIFS(Finance!320:320,Finance!$4:$4,"&gt;="&amp;AB$6,Finance!$4:$4,"&lt;="&amp;AB$7))</f>
        <v>0</v>
      </c>
      <c r="AC121" s="5">
        <f ca="1">IF(AC$4="",0,SUMIFS(Finance!320:320,Finance!$4:$4,"&gt;="&amp;AC$6,Finance!$4:$4,"&lt;="&amp;AC$7))</f>
        <v>0</v>
      </c>
      <c r="AD121" s="5">
        <f ca="1">IF(AD$4="",0,SUMIFS(Finance!320:320,Finance!$4:$4,"&gt;="&amp;AD$6,Finance!$4:$4,"&lt;="&amp;AD$7))</f>
        <v>0</v>
      </c>
      <c r="AE121" s="5">
        <f ca="1">IF(AE$4="",0,SUMIFS(Finance!320:320,Finance!$4:$4,"&gt;="&amp;AE$6,Finance!$4:$4,"&lt;="&amp;AE$7))</f>
        <v>0</v>
      </c>
      <c r="AF121" s="5">
        <f ca="1">IF(AF$4="",0,SUMIFS(Finance!320:320,Finance!$4:$4,"&gt;="&amp;AF$6,Finance!$4:$4,"&lt;="&amp;AF$7))</f>
        <v>0</v>
      </c>
      <c r="AG121" s="5">
        <f ca="1">IF(AG$4="",0,SUMIFS(Finance!320:320,Finance!$4:$4,"&gt;="&amp;AG$6,Finance!$4:$4,"&lt;="&amp;AG$7))</f>
        <v>0</v>
      </c>
      <c r="AH121" s="5">
        <f ca="1">IF(AH$4="",0,SUMIFS(Finance!320:320,Finance!$4:$4,"&gt;="&amp;AH$6,Finance!$4:$4,"&lt;="&amp;AH$7))</f>
        <v>0</v>
      </c>
      <c r="AI121" s="5">
        <f ca="1">IF(AI$4="",0,SUMIFS(Finance!320:320,Finance!$4:$4,"&gt;="&amp;AI$6,Finance!$4:$4,"&lt;="&amp;AI$7))</f>
        <v>0</v>
      </c>
      <c r="AJ121" s="5">
        <f ca="1">IF(AJ$4="",0,SUMIFS(Finance!320:320,Finance!$4:$4,"&gt;="&amp;AJ$6,Finance!$4:$4,"&lt;="&amp;AJ$7))</f>
        <v>0</v>
      </c>
      <c r="AK121" s="5">
        <f ca="1">IF(AK$4="",0,SUMIFS(Finance!320:320,Finance!$4:$4,"&gt;="&amp;AK$6,Finance!$4:$4,"&lt;="&amp;AK$7))</f>
        <v>0</v>
      </c>
      <c r="AL121" s="5">
        <f ca="1">IF(AL$4="",0,SUMIFS(Finance!320:320,Finance!$4:$4,"&gt;="&amp;AL$6,Finance!$4:$4,"&lt;="&amp;AL$7))</f>
        <v>0</v>
      </c>
      <c r="AM121" s="5">
        <f ca="1">IF(AM$4="",0,SUMIFS(Finance!320:320,Finance!$4:$4,"&gt;="&amp;AM$6,Finance!$4:$4,"&lt;="&amp;AM$7))</f>
        <v>0</v>
      </c>
      <c r="AN121" s="5">
        <f ca="1">IF(AN$4="",0,SUMIFS(Finance!320:320,Finance!$4:$4,"&gt;="&amp;AN$6,Finance!$4:$4,"&lt;="&amp;AN$7))</f>
        <v>0</v>
      </c>
      <c r="AO121" s="5">
        <f ca="1">IF(AO$4="",0,SUMIFS(Finance!320:320,Finance!$4:$4,"&gt;="&amp;AO$6,Finance!$4:$4,"&lt;="&amp;AO$7))</f>
        <v>0</v>
      </c>
      <c r="AP121" s="5">
        <f ca="1">IF(AP$4="",0,SUMIFS(Finance!320:320,Finance!$4:$4,"&gt;="&amp;AP$6,Finance!$4:$4,"&lt;="&amp;AP$7))</f>
        <v>0</v>
      </c>
      <c r="AQ121" s="5">
        <f ca="1">IF(AQ$4="",0,SUMIFS(Finance!320:320,Finance!$4:$4,"&gt;="&amp;AQ$6,Finance!$4:$4,"&lt;="&amp;AQ$7))</f>
        <v>0</v>
      </c>
      <c r="AR121" s="5">
        <f ca="1">IF(AR$4="",0,SUMIFS(Finance!320:320,Finance!$4:$4,"&gt;="&amp;AR$6,Finance!$4:$4,"&lt;="&amp;AR$7))</f>
        <v>0</v>
      </c>
      <c r="AS121" s="5">
        <f ca="1">IF(AS$4="",0,SUMIFS(Finance!320:320,Finance!$4:$4,"&gt;="&amp;AS$6,Finance!$4:$4,"&lt;="&amp;AS$7))</f>
        <v>0</v>
      </c>
      <c r="AT121" s="5">
        <f ca="1">IF(AT$4="",0,SUMIFS(Finance!320:320,Finance!$4:$4,"&gt;="&amp;AT$6,Finance!$4:$4,"&lt;="&amp;AT$7))</f>
        <v>0</v>
      </c>
      <c r="AU121" s="5">
        <f ca="1">IF(AU$4="",0,SUMIFS(Finance!320:320,Finance!$4:$4,"&gt;="&amp;AU$6,Finance!$4:$4,"&lt;="&amp;AU$7))</f>
        <v>0</v>
      </c>
      <c r="AV121" s="5">
        <f ca="1">IF(AV$4="",0,SUMIFS(Finance!320:320,Finance!$4:$4,"&gt;="&amp;AV$6,Finance!$4:$4,"&lt;="&amp;AV$7))</f>
        <v>0</v>
      </c>
      <c r="AW121" s="5">
        <f ca="1">IF(AW$4="",0,SUMIFS(Finance!320:320,Finance!$4:$4,"&gt;="&amp;AW$6,Finance!$4:$4,"&lt;="&amp;AW$7))</f>
        <v>0</v>
      </c>
      <c r="AX121" s="5">
        <f ca="1">IF(AX$4="",0,SUMIFS(Finance!320:320,Finance!$4:$4,"&gt;="&amp;AX$6,Finance!$4:$4,"&lt;="&amp;AX$7))</f>
        <v>0</v>
      </c>
      <c r="AY121" s="5">
        <f ca="1">IF(AY$4="",0,SUMIFS(Finance!320:320,Finance!$4:$4,"&gt;="&amp;AY$6,Finance!$4:$4,"&lt;="&amp;AY$7))</f>
        <v>0</v>
      </c>
      <c r="AZ121" s="5">
        <f ca="1">IF(AZ$4="",0,SUMIFS(Finance!320:320,Finance!$4:$4,"&gt;="&amp;AZ$6,Finance!$4:$4,"&lt;="&amp;AZ$7))</f>
        <v>0</v>
      </c>
      <c r="BA121" s="5">
        <f ca="1">IF(BA$4="",0,SUMIFS(Finance!320:320,Finance!$4:$4,"&gt;="&amp;BA$6,Finance!$4:$4,"&lt;="&amp;BA$7))</f>
        <v>0</v>
      </c>
      <c r="BB121" s="5">
        <f ca="1">IF(BB$4="",0,SUMIFS(Finance!320:320,Finance!$4:$4,"&gt;="&amp;BB$6,Finance!$4:$4,"&lt;="&amp;BB$7))</f>
        <v>0</v>
      </c>
      <c r="BC121" s="5">
        <f ca="1">IF(BC$4="",0,SUMIFS(Finance!320:320,Finance!$4:$4,"&gt;="&amp;BC$6,Finance!$4:$4,"&lt;="&amp;BC$7))</f>
        <v>0</v>
      </c>
      <c r="BD121" s="5">
        <f ca="1">IF(BD$4="",0,SUMIFS(Finance!320:320,Finance!$4:$4,"&gt;="&amp;BD$6,Finance!$4:$4,"&lt;="&amp;BD$7))</f>
        <v>0</v>
      </c>
      <c r="BE121" s="5">
        <f ca="1">IF(BE$4="",0,SUMIFS(Finance!320:320,Finance!$4:$4,"&gt;="&amp;BE$6,Finance!$4:$4,"&lt;="&amp;BE$7))</f>
        <v>0</v>
      </c>
      <c r="BF121" s="5">
        <f ca="1">IF(BF$4="",0,SUMIFS(Finance!320:320,Finance!$4:$4,"&gt;="&amp;BF$6,Finance!$4:$4,"&lt;="&amp;BF$7))</f>
        <v>0</v>
      </c>
      <c r="BG121" s="5">
        <f ca="1">IF(BG$4="",0,SUMIFS(Finance!320:320,Finance!$4:$4,"&gt;="&amp;BG$6,Finance!$4:$4,"&lt;="&amp;BG$7))</f>
        <v>0</v>
      </c>
      <c r="BH121" s="5">
        <f ca="1">IF(BH$4="",0,SUMIFS(Finance!320:320,Finance!$4:$4,"&gt;="&amp;BH$6,Finance!$4:$4,"&lt;="&amp;BH$7))</f>
        <v>0</v>
      </c>
      <c r="BI121" s="5">
        <f ca="1">IF(BI$4="",0,SUMIFS(Finance!320:320,Finance!$4:$4,"&gt;="&amp;BI$6,Finance!$4:$4,"&lt;="&amp;BI$7))</f>
        <v>0</v>
      </c>
      <c r="BJ121" s="5">
        <f ca="1">IF(BJ$4="",0,SUMIFS(Finance!320:320,Finance!$4:$4,"&gt;="&amp;BJ$6,Finance!$4:$4,"&lt;="&amp;BJ$7))</f>
        <v>0</v>
      </c>
      <c r="BK121" s="5">
        <f ca="1">IF(BK$4="",0,SUMIFS(Finance!320:320,Finance!$4:$4,"&gt;="&amp;BK$6,Finance!$4:$4,"&lt;="&amp;BK$7))</f>
        <v>0</v>
      </c>
      <c r="BL121" s="5">
        <f ca="1">IF(BL$4="",0,SUMIFS(Finance!320:320,Finance!$4:$4,"&gt;="&amp;BL$6,Finance!$4:$4,"&lt;="&amp;BL$7))</f>
        <v>0</v>
      </c>
      <c r="BM121" s="5">
        <f ca="1">IF(BM$4="",0,SUMIFS(Finance!320:320,Finance!$4:$4,"&gt;="&amp;BM$6,Finance!$4:$4,"&lt;="&amp;BM$7))</f>
        <v>0</v>
      </c>
      <c r="BN121" s="5">
        <f ca="1">IF(BN$4="",0,SUMIFS(Finance!320:320,Finance!$4:$4,"&gt;="&amp;BN$6,Finance!$4:$4,"&lt;="&amp;BN$7))</f>
        <v>0</v>
      </c>
      <c r="BO121" s="5">
        <f ca="1">IF(BO$4="",0,SUMIFS(Finance!320:320,Finance!$4:$4,"&gt;="&amp;BO$6,Finance!$4:$4,"&lt;="&amp;BO$7))</f>
        <v>0</v>
      </c>
      <c r="BP121" s="5">
        <f ca="1">IF(BP$4="",0,SUMIFS(Finance!320:320,Finance!$4:$4,"&gt;="&amp;BP$6,Finance!$4:$4,"&lt;="&amp;BP$7))</f>
        <v>0</v>
      </c>
      <c r="BQ121" s="5">
        <f ca="1">IF(BQ$4="",0,SUMIFS(Finance!320:320,Finance!$4:$4,"&gt;="&amp;BQ$6,Finance!$4:$4,"&lt;="&amp;BQ$7))</f>
        <v>0</v>
      </c>
      <c r="BR121" s="5">
        <f ca="1">IF(BR$4="",0,SUMIFS(Finance!320:320,Finance!$4:$4,"&gt;="&amp;BR$6,Finance!$4:$4,"&lt;="&amp;BR$7))</f>
        <v>0</v>
      </c>
      <c r="BS121" s="5">
        <f ca="1">IF(BS$4="",0,SUMIFS(Finance!320:320,Finance!$4:$4,"&gt;="&amp;BS$6,Finance!$4:$4,"&lt;="&amp;BS$7))</f>
        <v>0</v>
      </c>
      <c r="BT121" s="5">
        <f ca="1">IF(BT$4="",0,SUMIFS(Finance!320:320,Finance!$4:$4,"&gt;="&amp;BT$6,Finance!$4:$4,"&lt;="&amp;BT$7))</f>
        <v>0</v>
      </c>
      <c r="BU121" s="5">
        <f ca="1">IF(BU$4="",0,SUMIFS(Finance!320:320,Finance!$4:$4,"&gt;="&amp;BU$6,Finance!$4:$4,"&lt;="&amp;BU$7))</f>
        <v>0</v>
      </c>
      <c r="BV121" s="5">
        <f ca="1">IF(BV$4="",0,SUMIFS(Finance!320:320,Finance!$4:$4,"&gt;="&amp;BV$6,Finance!$4:$4,"&lt;="&amp;BV$7))</f>
        <v>0</v>
      </c>
      <c r="BW121" s="5">
        <f ca="1">IF(BW$4="",0,SUMIFS(Finance!320:320,Finance!$4:$4,"&gt;="&amp;BW$6,Finance!$4:$4,"&lt;="&amp;BW$7))</f>
        <v>0</v>
      </c>
      <c r="BX121" s="5">
        <f ca="1">IF(BX$4="",0,SUMIFS(Finance!320:320,Finance!$4:$4,"&gt;="&amp;BX$6,Finance!$4:$4,"&lt;="&amp;BX$7))</f>
        <v>0</v>
      </c>
      <c r="BY121" s="5">
        <f ca="1">IF(BY$4="",0,SUMIFS(Finance!320:320,Finance!$4:$4,"&gt;="&amp;BY$6,Finance!$4:$4,"&lt;="&amp;BY$7))</f>
        <v>0</v>
      </c>
      <c r="BZ121" s="5">
        <f ca="1">IF(BZ$4="",0,SUMIFS(Finance!320:320,Finance!$4:$4,"&gt;="&amp;BZ$6,Finance!$4:$4,"&lt;="&amp;BZ$7))</f>
        <v>0</v>
      </c>
      <c r="CA121" s="5">
        <f ca="1">IF(CA$4="",0,SUMIFS(Finance!320:320,Finance!$4:$4,"&gt;="&amp;CA$6,Finance!$4:$4,"&lt;="&amp;CA$7))</f>
        <v>0</v>
      </c>
      <c r="CB121" s="5">
        <f ca="1">IF(CB$4="",0,SUMIFS(Finance!320:320,Finance!$4:$4,"&gt;="&amp;CB$6,Finance!$4:$4,"&lt;="&amp;CB$7))</f>
        <v>0</v>
      </c>
      <c r="CC121" s="5">
        <f ca="1">IF(CC$4="",0,SUMIFS(Finance!320:320,Finance!$4:$4,"&gt;="&amp;CC$6,Finance!$4:$4,"&lt;="&amp;CC$7))</f>
        <v>0</v>
      </c>
      <c r="CD121" s="5">
        <f ca="1">IF(CD$4="",0,SUMIFS(Finance!320:320,Finance!$4:$4,"&gt;="&amp;CD$6,Finance!$4:$4,"&lt;="&amp;CD$7))</f>
        <v>0</v>
      </c>
      <c r="CE121" s="5">
        <f ca="1">IF(CE$4="",0,SUMIFS(Finance!320:320,Finance!$4:$4,"&gt;="&amp;CE$6,Finance!$4:$4,"&lt;="&amp;CE$7))</f>
        <v>0</v>
      </c>
      <c r="CF121" s="5">
        <f ca="1">IF(CF$4="",0,SUMIFS(Finance!320:320,Finance!$4:$4,"&gt;="&amp;CF$6,Finance!$4:$4,"&lt;="&amp;CF$7))</f>
        <v>0</v>
      </c>
    </row>
    <row r="122" spans="2:84" x14ac:dyDescent="0.3">
      <c r="G122" s="116"/>
    </row>
    <row r="123" spans="2:84" x14ac:dyDescent="0.3">
      <c r="B123" s="13">
        <f>ROW()</f>
        <v>123</v>
      </c>
      <c r="G123" s="116"/>
      <c r="H123" s="1" t="str">
        <f>Finance!H322</f>
        <v>Итоговый свободный финансовый поток (FCF)</v>
      </c>
      <c r="M123" s="53" t="s">
        <v>18</v>
      </c>
      <c r="P123" s="72" t="str">
        <f>Lists!$AI$11</f>
        <v>CF</v>
      </c>
      <c r="U123" s="5">
        <f ca="1">SUM(INDIRECT(ADDRESS($B123,$X$2)&amp;":"&amp;ADDRESS($B123,$X$2-1+$P$8)))</f>
        <v>192095239.25504082</v>
      </c>
      <c r="X123" s="5">
        <f ca="1">IF(X$4="",0,SUMIFS(Finance!322:322,Finance!$4:$4,"&gt;="&amp;X$6,Finance!$4:$4,"&lt;="&amp;X$7))</f>
        <v>-50580000</v>
      </c>
      <c r="Y123" s="5">
        <f ca="1">IF(Y$4="",0,SUMIFS(Finance!322:322,Finance!$4:$4,"&gt;="&amp;Y$6,Finance!$4:$4,"&lt;="&amp;Y$7))</f>
        <v>6981908.4029438123</v>
      </c>
      <c r="Z123" s="5">
        <f ca="1">IF(Z$4="",0,SUMIFS(Finance!322:322,Finance!$4:$4,"&gt;="&amp;Z$6,Finance!$4:$4,"&lt;="&amp;Z$7))</f>
        <v>59246621.568100177</v>
      </c>
      <c r="AA123" s="5">
        <f ca="1">IF(AA$4="",0,SUMIFS(Finance!322:322,Finance!$4:$4,"&gt;="&amp;AA$6,Finance!$4:$4,"&lt;="&amp;AA$7))</f>
        <v>87289890.263918146</v>
      </c>
      <c r="AB123" s="5">
        <f ca="1">IF(AB$4="",0,SUMIFS(Finance!322:322,Finance!$4:$4,"&gt;="&amp;AB$6,Finance!$4:$4,"&lt;="&amp;AB$7))</f>
        <v>89156819.020078689</v>
      </c>
      <c r="AC123" s="5">
        <f ca="1">IF(AC$4="",0,SUMIFS(Finance!322:322,Finance!$4:$4,"&gt;="&amp;AC$6,Finance!$4:$4,"&lt;="&amp;AC$7))</f>
        <v>0</v>
      </c>
      <c r="AD123" s="5">
        <f ca="1">IF(AD$4="",0,SUMIFS(Finance!322:322,Finance!$4:$4,"&gt;="&amp;AD$6,Finance!$4:$4,"&lt;="&amp;AD$7))</f>
        <v>0</v>
      </c>
      <c r="AE123" s="5">
        <f ca="1">IF(AE$4="",0,SUMIFS(Finance!322:322,Finance!$4:$4,"&gt;="&amp;AE$6,Finance!$4:$4,"&lt;="&amp;AE$7))</f>
        <v>0</v>
      </c>
      <c r="AF123" s="5">
        <f ca="1">IF(AF$4="",0,SUMIFS(Finance!322:322,Finance!$4:$4,"&gt;="&amp;AF$6,Finance!$4:$4,"&lt;="&amp;AF$7))</f>
        <v>0</v>
      </c>
      <c r="AG123" s="5">
        <f ca="1">IF(AG$4="",0,SUMIFS(Finance!322:322,Finance!$4:$4,"&gt;="&amp;AG$6,Finance!$4:$4,"&lt;="&amp;AG$7))</f>
        <v>0</v>
      </c>
      <c r="AH123" s="5">
        <f ca="1">IF(AH$4="",0,SUMIFS(Finance!322:322,Finance!$4:$4,"&gt;="&amp;AH$6,Finance!$4:$4,"&lt;="&amp;AH$7))</f>
        <v>0</v>
      </c>
      <c r="AI123" s="5">
        <f ca="1">IF(AI$4="",0,SUMIFS(Finance!322:322,Finance!$4:$4,"&gt;="&amp;AI$6,Finance!$4:$4,"&lt;="&amp;AI$7))</f>
        <v>0</v>
      </c>
      <c r="AJ123" s="5">
        <f ca="1">IF(AJ$4="",0,SUMIFS(Finance!322:322,Finance!$4:$4,"&gt;="&amp;AJ$6,Finance!$4:$4,"&lt;="&amp;AJ$7))</f>
        <v>0</v>
      </c>
      <c r="AK123" s="5">
        <f ca="1">IF(AK$4="",0,SUMIFS(Finance!322:322,Finance!$4:$4,"&gt;="&amp;AK$6,Finance!$4:$4,"&lt;="&amp;AK$7))</f>
        <v>0</v>
      </c>
      <c r="AL123" s="5">
        <f ca="1">IF(AL$4="",0,SUMIFS(Finance!322:322,Finance!$4:$4,"&gt;="&amp;AL$6,Finance!$4:$4,"&lt;="&amp;AL$7))</f>
        <v>0</v>
      </c>
      <c r="AM123" s="5">
        <f ca="1">IF(AM$4="",0,SUMIFS(Finance!322:322,Finance!$4:$4,"&gt;="&amp;AM$6,Finance!$4:$4,"&lt;="&amp;AM$7))</f>
        <v>0</v>
      </c>
      <c r="AN123" s="5">
        <f ca="1">IF(AN$4="",0,SUMIFS(Finance!322:322,Finance!$4:$4,"&gt;="&amp;AN$6,Finance!$4:$4,"&lt;="&amp;AN$7))</f>
        <v>0</v>
      </c>
      <c r="AO123" s="5">
        <f ca="1">IF(AO$4="",0,SUMIFS(Finance!322:322,Finance!$4:$4,"&gt;="&amp;AO$6,Finance!$4:$4,"&lt;="&amp;AO$7))</f>
        <v>0</v>
      </c>
      <c r="AP123" s="5">
        <f ca="1">IF(AP$4="",0,SUMIFS(Finance!322:322,Finance!$4:$4,"&gt;="&amp;AP$6,Finance!$4:$4,"&lt;="&amp;AP$7))</f>
        <v>0</v>
      </c>
      <c r="AQ123" s="5">
        <f ca="1">IF(AQ$4="",0,SUMIFS(Finance!322:322,Finance!$4:$4,"&gt;="&amp;AQ$6,Finance!$4:$4,"&lt;="&amp;AQ$7))</f>
        <v>0</v>
      </c>
      <c r="AR123" s="5">
        <f ca="1">IF(AR$4="",0,SUMIFS(Finance!322:322,Finance!$4:$4,"&gt;="&amp;AR$6,Finance!$4:$4,"&lt;="&amp;AR$7))</f>
        <v>0</v>
      </c>
      <c r="AS123" s="5">
        <f ca="1">IF(AS$4="",0,SUMIFS(Finance!322:322,Finance!$4:$4,"&gt;="&amp;AS$6,Finance!$4:$4,"&lt;="&amp;AS$7))</f>
        <v>0</v>
      </c>
      <c r="AT123" s="5">
        <f ca="1">IF(AT$4="",0,SUMIFS(Finance!322:322,Finance!$4:$4,"&gt;="&amp;AT$6,Finance!$4:$4,"&lt;="&amp;AT$7))</f>
        <v>0</v>
      </c>
      <c r="AU123" s="5">
        <f ca="1">IF(AU$4="",0,SUMIFS(Finance!322:322,Finance!$4:$4,"&gt;="&amp;AU$6,Finance!$4:$4,"&lt;="&amp;AU$7))</f>
        <v>0</v>
      </c>
      <c r="AV123" s="5">
        <f ca="1">IF(AV$4="",0,SUMIFS(Finance!322:322,Finance!$4:$4,"&gt;="&amp;AV$6,Finance!$4:$4,"&lt;="&amp;AV$7))</f>
        <v>0</v>
      </c>
      <c r="AW123" s="5">
        <f ca="1">IF(AW$4="",0,SUMIFS(Finance!322:322,Finance!$4:$4,"&gt;="&amp;AW$6,Finance!$4:$4,"&lt;="&amp;AW$7))</f>
        <v>0</v>
      </c>
      <c r="AX123" s="5">
        <f ca="1">IF(AX$4="",0,SUMIFS(Finance!322:322,Finance!$4:$4,"&gt;="&amp;AX$6,Finance!$4:$4,"&lt;="&amp;AX$7))</f>
        <v>0</v>
      </c>
      <c r="AY123" s="5">
        <f ca="1">IF(AY$4="",0,SUMIFS(Finance!322:322,Finance!$4:$4,"&gt;="&amp;AY$6,Finance!$4:$4,"&lt;="&amp;AY$7))</f>
        <v>0</v>
      </c>
      <c r="AZ123" s="5">
        <f ca="1">IF(AZ$4="",0,SUMIFS(Finance!322:322,Finance!$4:$4,"&gt;="&amp;AZ$6,Finance!$4:$4,"&lt;="&amp;AZ$7))</f>
        <v>0</v>
      </c>
      <c r="BA123" s="5">
        <f ca="1">IF(BA$4="",0,SUMIFS(Finance!322:322,Finance!$4:$4,"&gt;="&amp;BA$6,Finance!$4:$4,"&lt;="&amp;BA$7))</f>
        <v>0</v>
      </c>
      <c r="BB123" s="5">
        <f ca="1">IF(BB$4="",0,SUMIFS(Finance!322:322,Finance!$4:$4,"&gt;="&amp;BB$6,Finance!$4:$4,"&lt;="&amp;BB$7))</f>
        <v>0</v>
      </c>
      <c r="BC123" s="5">
        <f ca="1">IF(BC$4="",0,SUMIFS(Finance!322:322,Finance!$4:$4,"&gt;="&amp;BC$6,Finance!$4:$4,"&lt;="&amp;BC$7))</f>
        <v>0</v>
      </c>
      <c r="BD123" s="5">
        <f ca="1">IF(BD$4="",0,SUMIFS(Finance!322:322,Finance!$4:$4,"&gt;="&amp;BD$6,Finance!$4:$4,"&lt;="&amp;BD$7))</f>
        <v>0</v>
      </c>
      <c r="BE123" s="5">
        <f ca="1">IF(BE$4="",0,SUMIFS(Finance!322:322,Finance!$4:$4,"&gt;="&amp;BE$6,Finance!$4:$4,"&lt;="&amp;BE$7))</f>
        <v>0</v>
      </c>
      <c r="BF123" s="5">
        <f ca="1">IF(BF$4="",0,SUMIFS(Finance!322:322,Finance!$4:$4,"&gt;="&amp;BF$6,Finance!$4:$4,"&lt;="&amp;BF$7))</f>
        <v>0</v>
      </c>
      <c r="BG123" s="5">
        <f ca="1">IF(BG$4="",0,SUMIFS(Finance!322:322,Finance!$4:$4,"&gt;="&amp;BG$6,Finance!$4:$4,"&lt;="&amp;BG$7))</f>
        <v>0</v>
      </c>
      <c r="BH123" s="5">
        <f ca="1">IF(BH$4="",0,SUMIFS(Finance!322:322,Finance!$4:$4,"&gt;="&amp;BH$6,Finance!$4:$4,"&lt;="&amp;BH$7))</f>
        <v>0</v>
      </c>
      <c r="BI123" s="5">
        <f ca="1">IF(BI$4="",0,SUMIFS(Finance!322:322,Finance!$4:$4,"&gt;="&amp;BI$6,Finance!$4:$4,"&lt;="&amp;BI$7))</f>
        <v>0</v>
      </c>
      <c r="BJ123" s="5">
        <f ca="1">IF(BJ$4="",0,SUMIFS(Finance!322:322,Finance!$4:$4,"&gt;="&amp;BJ$6,Finance!$4:$4,"&lt;="&amp;BJ$7))</f>
        <v>0</v>
      </c>
      <c r="BK123" s="5">
        <f ca="1">IF(BK$4="",0,SUMIFS(Finance!322:322,Finance!$4:$4,"&gt;="&amp;BK$6,Finance!$4:$4,"&lt;="&amp;BK$7))</f>
        <v>0</v>
      </c>
      <c r="BL123" s="5">
        <f ca="1">IF(BL$4="",0,SUMIFS(Finance!322:322,Finance!$4:$4,"&gt;="&amp;BL$6,Finance!$4:$4,"&lt;="&amp;BL$7))</f>
        <v>0</v>
      </c>
      <c r="BM123" s="5">
        <f ca="1">IF(BM$4="",0,SUMIFS(Finance!322:322,Finance!$4:$4,"&gt;="&amp;BM$6,Finance!$4:$4,"&lt;="&amp;BM$7))</f>
        <v>0</v>
      </c>
      <c r="BN123" s="5">
        <f ca="1">IF(BN$4="",0,SUMIFS(Finance!322:322,Finance!$4:$4,"&gt;="&amp;BN$6,Finance!$4:$4,"&lt;="&amp;BN$7))</f>
        <v>0</v>
      </c>
      <c r="BO123" s="5">
        <f ca="1">IF(BO$4="",0,SUMIFS(Finance!322:322,Finance!$4:$4,"&gt;="&amp;BO$6,Finance!$4:$4,"&lt;="&amp;BO$7))</f>
        <v>0</v>
      </c>
      <c r="BP123" s="5">
        <f ca="1">IF(BP$4="",0,SUMIFS(Finance!322:322,Finance!$4:$4,"&gt;="&amp;BP$6,Finance!$4:$4,"&lt;="&amp;BP$7))</f>
        <v>0</v>
      </c>
      <c r="BQ123" s="5">
        <f ca="1">IF(BQ$4="",0,SUMIFS(Finance!322:322,Finance!$4:$4,"&gt;="&amp;BQ$6,Finance!$4:$4,"&lt;="&amp;BQ$7))</f>
        <v>0</v>
      </c>
      <c r="BR123" s="5">
        <f ca="1">IF(BR$4="",0,SUMIFS(Finance!322:322,Finance!$4:$4,"&gt;="&amp;BR$6,Finance!$4:$4,"&lt;="&amp;BR$7))</f>
        <v>0</v>
      </c>
      <c r="BS123" s="5">
        <f ca="1">IF(BS$4="",0,SUMIFS(Finance!322:322,Finance!$4:$4,"&gt;="&amp;BS$6,Finance!$4:$4,"&lt;="&amp;BS$7))</f>
        <v>0</v>
      </c>
      <c r="BT123" s="5">
        <f ca="1">IF(BT$4="",0,SUMIFS(Finance!322:322,Finance!$4:$4,"&gt;="&amp;BT$6,Finance!$4:$4,"&lt;="&amp;BT$7))</f>
        <v>0</v>
      </c>
      <c r="BU123" s="5">
        <f ca="1">IF(BU$4="",0,SUMIFS(Finance!322:322,Finance!$4:$4,"&gt;="&amp;BU$6,Finance!$4:$4,"&lt;="&amp;BU$7))</f>
        <v>0</v>
      </c>
      <c r="BV123" s="5">
        <f ca="1">IF(BV$4="",0,SUMIFS(Finance!322:322,Finance!$4:$4,"&gt;="&amp;BV$6,Finance!$4:$4,"&lt;="&amp;BV$7))</f>
        <v>0</v>
      </c>
      <c r="BW123" s="5">
        <f ca="1">IF(BW$4="",0,SUMIFS(Finance!322:322,Finance!$4:$4,"&gt;="&amp;BW$6,Finance!$4:$4,"&lt;="&amp;BW$7))</f>
        <v>0</v>
      </c>
      <c r="BX123" s="5">
        <f ca="1">IF(BX$4="",0,SUMIFS(Finance!322:322,Finance!$4:$4,"&gt;="&amp;BX$6,Finance!$4:$4,"&lt;="&amp;BX$7))</f>
        <v>0</v>
      </c>
      <c r="BY123" s="5">
        <f ca="1">IF(BY$4="",0,SUMIFS(Finance!322:322,Finance!$4:$4,"&gt;="&amp;BY$6,Finance!$4:$4,"&lt;="&amp;BY$7))</f>
        <v>0</v>
      </c>
      <c r="BZ123" s="5">
        <f ca="1">IF(BZ$4="",0,SUMIFS(Finance!322:322,Finance!$4:$4,"&gt;="&amp;BZ$6,Finance!$4:$4,"&lt;="&amp;BZ$7))</f>
        <v>0</v>
      </c>
      <c r="CA123" s="5">
        <f ca="1">IF(CA$4="",0,SUMIFS(Finance!322:322,Finance!$4:$4,"&gt;="&amp;CA$6,Finance!$4:$4,"&lt;="&amp;CA$7))</f>
        <v>0</v>
      </c>
      <c r="CB123" s="5">
        <f ca="1">IF(CB$4="",0,SUMIFS(Finance!322:322,Finance!$4:$4,"&gt;="&amp;CB$6,Finance!$4:$4,"&lt;="&amp;CB$7))</f>
        <v>0</v>
      </c>
      <c r="CC123" s="5">
        <f ca="1">IF(CC$4="",0,SUMIFS(Finance!322:322,Finance!$4:$4,"&gt;="&amp;CC$6,Finance!$4:$4,"&lt;="&amp;CC$7))</f>
        <v>0</v>
      </c>
      <c r="CD123" s="5">
        <f ca="1">IF(CD$4="",0,SUMIFS(Finance!322:322,Finance!$4:$4,"&gt;="&amp;CD$6,Finance!$4:$4,"&lt;="&amp;CD$7))</f>
        <v>0</v>
      </c>
      <c r="CE123" s="5">
        <f ca="1">IF(CE$4="",0,SUMIFS(Finance!322:322,Finance!$4:$4,"&gt;="&amp;CE$6,Finance!$4:$4,"&lt;="&amp;CE$7))</f>
        <v>0</v>
      </c>
      <c r="CF123" s="5">
        <f ca="1">IF(CF$4="",0,SUMIFS(Finance!322:322,Finance!$4:$4,"&gt;="&amp;CF$6,Finance!$4:$4,"&lt;="&amp;CF$7))</f>
        <v>0</v>
      </c>
    </row>
    <row r="125" spans="2:84" x14ac:dyDescent="0.3">
      <c r="B125" s="13">
        <f>ROW()</f>
        <v>125</v>
      </c>
      <c r="H125" s="1" t="s">
        <v>428</v>
      </c>
    </row>
    <row r="127" spans="2:84" x14ac:dyDescent="0.3">
      <c r="B127" s="13">
        <f>ROW()</f>
        <v>127</v>
      </c>
      <c r="G127" s="112"/>
      <c r="H127" s="1" t="str">
        <f>Finance!H306</f>
        <v>Итоговый финпоток</v>
      </c>
      <c r="M127" s="53" t="s">
        <v>18</v>
      </c>
      <c r="P127" s="72" t="str">
        <f>Lists!$AI$11</f>
        <v>CF</v>
      </c>
      <c r="U127" s="5">
        <f ca="1">SUM(INDIRECT(ADDRESS($B127,$X$2)&amp;":"&amp;ADDRESS($B127,$X$2-1+$P$8)))</f>
        <v>17500877.919653155</v>
      </c>
      <c r="X127" s="5">
        <f ca="1">X128+X129</f>
        <v>100000</v>
      </c>
      <c r="Y127" s="5">
        <f t="shared" ref="Y127" ca="1" si="91">Y128+Y129</f>
        <v>2.0489096641540527E-8</v>
      </c>
      <c r="Z127" s="5">
        <f t="shared" ref="Z127" ca="1" si="92">Z128+Z129</f>
        <v>4004994.035173282</v>
      </c>
      <c r="AA127" s="5">
        <f t="shared" ref="AA127" ca="1" si="93">AA128+AA129</f>
        <v>7718098.4596847296</v>
      </c>
      <c r="AB127" s="5">
        <f t="shared" ref="AB127" ca="1" si="94">AB128+AB129</f>
        <v>5677785.424795121</v>
      </c>
      <c r="AC127" s="5">
        <f t="shared" ref="AC127" ca="1" si="95">AC128+AC129</f>
        <v>0</v>
      </c>
      <c r="AD127" s="5">
        <f t="shared" ref="AD127" ca="1" si="96">AD128+AD129</f>
        <v>0</v>
      </c>
      <c r="AE127" s="5">
        <f t="shared" ref="AE127" ca="1" si="97">AE128+AE129</f>
        <v>0</v>
      </c>
      <c r="AF127" s="5">
        <f t="shared" ref="AF127" ca="1" si="98">AF128+AF129</f>
        <v>0</v>
      </c>
      <c r="AG127" s="5">
        <f t="shared" ref="AG127" ca="1" si="99">AG128+AG129</f>
        <v>0</v>
      </c>
      <c r="AH127" s="5">
        <f t="shared" ref="AH127" ca="1" si="100">AH128+AH129</f>
        <v>0</v>
      </c>
      <c r="AI127" s="5">
        <f t="shared" ref="AI127" ca="1" si="101">AI128+AI129</f>
        <v>0</v>
      </c>
      <c r="AJ127" s="5">
        <f t="shared" ref="AJ127" ca="1" si="102">AJ128+AJ129</f>
        <v>0</v>
      </c>
      <c r="AK127" s="5">
        <f t="shared" ref="AK127" ca="1" si="103">AK128+AK129</f>
        <v>0</v>
      </c>
      <c r="AL127" s="5">
        <f t="shared" ref="AL127" ca="1" si="104">AL128+AL129</f>
        <v>0</v>
      </c>
      <c r="AM127" s="5">
        <f t="shared" ref="AM127" ca="1" si="105">AM128+AM129</f>
        <v>0</v>
      </c>
      <c r="AN127" s="5">
        <f t="shared" ref="AN127" ca="1" si="106">AN128+AN129</f>
        <v>0</v>
      </c>
      <c r="AO127" s="5">
        <f t="shared" ref="AO127" ca="1" si="107">AO128+AO129</f>
        <v>0</v>
      </c>
      <c r="AP127" s="5">
        <f t="shared" ref="AP127" ca="1" si="108">AP128+AP129</f>
        <v>0</v>
      </c>
      <c r="AQ127" s="5">
        <f t="shared" ref="AQ127" ca="1" si="109">AQ128+AQ129</f>
        <v>0</v>
      </c>
      <c r="AR127" s="5">
        <f t="shared" ref="AR127" ca="1" si="110">AR128+AR129</f>
        <v>0</v>
      </c>
      <c r="AS127" s="5">
        <f t="shared" ref="AS127" ca="1" si="111">AS128+AS129</f>
        <v>0</v>
      </c>
      <c r="AT127" s="5">
        <f t="shared" ref="AT127" ca="1" si="112">AT128+AT129</f>
        <v>0</v>
      </c>
      <c r="AU127" s="5">
        <f t="shared" ref="AU127" ca="1" si="113">AU128+AU129</f>
        <v>0</v>
      </c>
      <c r="AV127" s="5">
        <f t="shared" ref="AV127" ca="1" si="114">AV128+AV129</f>
        <v>0</v>
      </c>
      <c r="AW127" s="5">
        <f t="shared" ref="AW127" ca="1" si="115">AW128+AW129</f>
        <v>0</v>
      </c>
      <c r="AX127" s="5">
        <f t="shared" ref="AX127" ca="1" si="116">AX128+AX129</f>
        <v>0</v>
      </c>
      <c r="AY127" s="5">
        <f t="shared" ref="AY127" ca="1" si="117">AY128+AY129</f>
        <v>0</v>
      </c>
      <c r="AZ127" s="5">
        <f t="shared" ref="AZ127" ca="1" si="118">AZ128+AZ129</f>
        <v>0</v>
      </c>
      <c r="BA127" s="5">
        <f t="shared" ref="BA127" ca="1" si="119">BA128+BA129</f>
        <v>0</v>
      </c>
      <c r="BB127" s="5">
        <f t="shared" ref="BB127" ca="1" si="120">BB128+BB129</f>
        <v>0</v>
      </c>
      <c r="BC127" s="5">
        <f t="shared" ref="BC127" ca="1" si="121">BC128+BC129</f>
        <v>0</v>
      </c>
      <c r="BD127" s="5">
        <f t="shared" ref="BD127" ca="1" si="122">BD128+BD129</f>
        <v>0</v>
      </c>
      <c r="BE127" s="5">
        <f t="shared" ref="BE127" ca="1" si="123">BE128+BE129</f>
        <v>0</v>
      </c>
      <c r="BF127" s="5">
        <f t="shared" ref="BF127" ca="1" si="124">BF128+BF129</f>
        <v>0</v>
      </c>
      <c r="BG127" s="5">
        <f t="shared" ref="BG127" ca="1" si="125">BG128+BG129</f>
        <v>0</v>
      </c>
      <c r="BH127" s="5">
        <f t="shared" ref="BH127" ca="1" si="126">BH128+BH129</f>
        <v>0</v>
      </c>
      <c r="BI127" s="5">
        <f t="shared" ref="BI127" ca="1" si="127">BI128+BI129</f>
        <v>0</v>
      </c>
      <c r="BJ127" s="5">
        <f t="shared" ref="BJ127" ca="1" si="128">BJ128+BJ129</f>
        <v>0</v>
      </c>
      <c r="BK127" s="5">
        <f t="shared" ref="BK127" ca="1" si="129">BK128+BK129</f>
        <v>0</v>
      </c>
      <c r="BL127" s="5">
        <f t="shared" ref="BL127" ca="1" si="130">BL128+BL129</f>
        <v>0</v>
      </c>
      <c r="BM127" s="5">
        <f t="shared" ref="BM127" ca="1" si="131">BM128+BM129</f>
        <v>0</v>
      </c>
      <c r="BN127" s="5">
        <f t="shared" ref="BN127" ca="1" si="132">BN128+BN129</f>
        <v>0</v>
      </c>
      <c r="BO127" s="5">
        <f t="shared" ref="BO127" ca="1" si="133">BO128+BO129</f>
        <v>0</v>
      </c>
      <c r="BP127" s="5">
        <f t="shared" ref="BP127" ca="1" si="134">BP128+BP129</f>
        <v>0</v>
      </c>
      <c r="BQ127" s="5">
        <f t="shared" ref="BQ127" ca="1" si="135">BQ128+BQ129</f>
        <v>0</v>
      </c>
      <c r="BR127" s="5">
        <f t="shared" ref="BR127" ca="1" si="136">BR128+BR129</f>
        <v>0</v>
      </c>
      <c r="BS127" s="5">
        <f t="shared" ref="BS127" ca="1" si="137">BS128+BS129</f>
        <v>0</v>
      </c>
      <c r="BT127" s="5">
        <f t="shared" ref="BT127" ca="1" si="138">BT128+BT129</f>
        <v>0</v>
      </c>
      <c r="BU127" s="5">
        <f t="shared" ref="BU127" ca="1" si="139">BU128+BU129</f>
        <v>0</v>
      </c>
      <c r="BV127" s="5">
        <f t="shared" ref="BV127" ca="1" si="140">BV128+BV129</f>
        <v>0</v>
      </c>
      <c r="BW127" s="5">
        <f t="shared" ref="BW127" ca="1" si="141">BW128+BW129</f>
        <v>0</v>
      </c>
      <c r="BX127" s="5">
        <f t="shared" ref="BX127" ca="1" si="142">BX128+BX129</f>
        <v>0</v>
      </c>
      <c r="BY127" s="5">
        <f t="shared" ref="BY127" ca="1" si="143">BY128+BY129</f>
        <v>0</v>
      </c>
      <c r="BZ127" s="5">
        <f t="shared" ref="BZ127" ca="1" si="144">BZ128+BZ129</f>
        <v>0</v>
      </c>
      <c r="CA127" s="5">
        <f t="shared" ref="CA127" ca="1" si="145">CA128+CA129</f>
        <v>0</v>
      </c>
      <c r="CB127" s="5">
        <f t="shared" ref="CB127" ca="1" si="146">CB128+CB129</f>
        <v>0</v>
      </c>
      <c r="CC127" s="5">
        <f t="shared" ref="CC127" ca="1" si="147">CC128+CC129</f>
        <v>0</v>
      </c>
      <c r="CD127" s="5">
        <f t="shared" ref="CD127" ca="1" si="148">CD128+CD129</f>
        <v>0</v>
      </c>
      <c r="CE127" s="5">
        <f t="shared" ref="CE127" ca="1" si="149">CE128+CE129</f>
        <v>0</v>
      </c>
      <c r="CF127" s="5">
        <f t="shared" ref="CF127" ca="1" si="150">CF128+CF129</f>
        <v>0</v>
      </c>
    </row>
    <row r="128" spans="2:84" x14ac:dyDescent="0.3">
      <c r="B128" s="13">
        <f>ROW()</f>
        <v>128</v>
      </c>
      <c r="G128" s="112"/>
      <c r="H128" s="1" t="str">
        <f>$H$127</f>
        <v>Итоговый финпоток</v>
      </c>
      <c r="I128" s="1" t="str">
        <f>H117</f>
        <v>Итоговый финпоток по основной деятельности</v>
      </c>
      <c r="M128" s="53" t="s">
        <v>18</v>
      </c>
      <c r="P128" s="72"/>
      <c r="U128" s="5">
        <f ca="1">SUM(INDIRECT(ADDRESS($B128,$X$2)&amp;":"&amp;ADDRESS($B128,$X$2-1+$P$8)))</f>
        <v>192095239.25504044</v>
      </c>
      <c r="X128" s="5">
        <f ca="1">IF(X$4="",0,X117)</f>
        <v>-50580000</v>
      </c>
      <c r="Y128" s="5">
        <f t="shared" ref="Y128:CF128" ca="1" si="151">IF(Y$4="",0,Y117)</f>
        <v>6981908.4029438421</v>
      </c>
      <c r="Z128" s="5">
        <f t="shared" ca="1" si="151"/>
        <v>59246621.56810008</v>
      </c>
      <c r="AA128" s="5">
        <f t="shared" ca="1" si="151"/>
        <v>87289890.263917953</v>
      </c>
      <c r="AB128" s="5">
        <f t="shared" ca="1" si="151"/>
        <v>89156819.02007857</v>
      </c>
      <c r="AC128" s="5">
        <f t="shared" ca="1" si="151"/>
        <v>0</v>
      </c>
      <c r="AD128" s="5">
        <f t="shared" ca="1" si="151"/>
        <v>0</v>
      </c>
      <c r="AE128" s="5">
        <f t="shared" ca="1" si="151"/>
        <v>0</v>
      </c>
      <c r="AF128" s="5">
        <f t="shared" ca="1" si="151"/>
        <v>0</v>
      </c>
      <c r="AG128" s="5">
        <f t="shared" ca="1" si="151"/>
        <v>0</v>
      </c>
      <c r="AH128" s="5">
        <f t="shared" ca="1" si="151"/>
        <v>0</v>
      </c>
      <c r="AI128" s="5">
        <f t="shared" ca="1" si="151"/>
        <v>0</v>
      </c>
      <c r="AJ128" s="5">
        <f t="shared" ca="1" si="151"/>
        <v>0</v>
      </c>
      <c r="AK128" s="5">
        <f t="shared" ca="1" si="151"/>
        <v>0</v>
      </c>
      <c r="AL128" s="5">
        <f t="shared" ca="1" si="151"/>
        <v>0</v>
      </c>
      <c r="AM128" s="5">
        <f t="shared" ca="1" si="151"/>
        <v>0</v>
      </c>
      <c r="AN128" s="5">
        <f t="shared" ca="1" si="151"/>
        <v>0</v>
      </c>
      <c r="AO128" s="5">
        <f t="shared" ca="1" si="151"/>
        <v>0</v>
      </c>
      <c r="AP128" s="5">
        <f t="shared" ca="1" si="151"/>
        <v>0</v>
      </c>
      <c r="AQ128" s="5">
        <f t="shared" ca="1" si="151"/>
        <v>0</v>
      </c>
      <c r="AR128" s="5">
        <f t="shared" ca="1" si="151"/>
        <v>0</v>
      </c>
      <c r="AS128" s="5">
        <f t="shared" ca="1" si="151"/>
        <v>0</v>
      </c>
      <c r="AT128" s="5">
        <f t="shared" ca="1" si="151"/>
        <v>0</v>
      </c>
      <c r="AU128" s="5">
        <f t="shared" ca="1" si="151"/>
        <v>0</v>
      </c>
      <c r="AV128" s="5">
        <f t="shared" ca="1" si="151"/>
        <v>0</v>
      </c>
      <c r="AW128" s="5">
        <f t="shared" ca="1" si="151"/>
        <v>0</v>
      </c>
      <c r="AX128" s="5">
        <f t="shared" ca="1" si="151"/>
        <v>0</v>
      </c>
      <c r="AY128" s="5">
        <f t="shared" ca="1" si="151"/>
        <v>0</v>
      </c>
      <c r="AZ128" s="5">
        <f t="shared" ca="1" si="151"/>
        <v>0</v>
      </c>
      <c r="BA128" s="5">
        <f t="shared" ca="1" si="151"/>
        <v>0</v>
      </c>
      <c r="BB128" s="5">
        <f t="shared" ca="1" si="151"/>
        <v>0</v>
      </c>
      <c r="BC128" s="5">
        <f t="shared" ca="1" si="151"/>
        <v>0</v>
      </c>
      <c r="BD128" s="5">
        <f t="shared" ca="1" si="151"/>
        <v>0</v>
      </c>
      <c r="BE128" s="5">
        <f t="shared" ca="1" si="151"/>
        <v>0</v>
      </c>
      <c r="BF128" s="5">
        <f t="shared" ca="1" si="151"/>
        <v>0</v>
      </c>
      <c r="BG128" s="5">
        <f t="shared" ca="1" si="151"/>
        <v>0</v>
      </c>
      <c r="BH128" s="5">
        <f t="shared" ca="1" si="151"/>
        <v>0</v>
      </c>
      <c r="BI128" s="5">
        <f t="shared" ca="1" si="151"/>
        <v>0</v>
      </c>
      <c r="BJ128" s="5">
        <f t="shared" ca="1" si="151"/>
        <v>0</v>
      </c>
      <c r="BK128" s="5">
        <f t="shared" ca="1" si="151"/>
        <v>0</v>
      </c>
      <c r="BL128" s="5">
        <f t="shared" ca="1" si="151"/>
        <v>0</v>
      </c>
      <c r="BM128" s="5">
        <f t="shared" ca="1" si="151"/>
        <v>0</v>
      </c>
      <c r="BN128" s="5">
        <f t="shared" ca="1" si="151"/>
        <v>0</v>
      </c>
      <c r="BO128" s="5">
        <f t="shared" ca="1" si="151"/>
        <v>0</v>
      </c>
      <c r="BP128" s="5">
        <f t="shared" ca="1" si="151"/>
        <v>0</v>
      </c>
      <c r="BQ128" s="5">
        <f t="shared" ca="1" si="151"/>
        <v>0</v>
      </c>
      <c r="BR128" s="5">
        <f t="shared" ca="1" si="151"/>
        <v>0</v>
      </c>
      <c r="BS128" s="5">
        <f t="shared" ca="1" si="151"/>
        <v>0</v>
      </c>
      <c r="BT128" s="5">
        <f t="shared" ca="1" si="151"/>
        <v>0</v>
      </c>
      <c r="BU128" s="5">
        <f t="shared" ca="1" si="151"/>
        <v>0</v>
      </c>
      <c r="BV128" s="5">
        <f t="shared" ca="1" si="151"/>
        <v>0</v>
      </c>
      <c r="BW128" s="5">
        <f t="shared" ca="1" si="151"/>
        <v>0</v>
      </c>
      <c r="BX128" s="5">
        <f t="shared" ca="1" si="151"/>
        <v>0</v>
      </c>
      <c r="BY128" s="5">
        <f t="shared" ca="1" si="151"/>
        <v>0</v>
      </c>
      <c r="BZ128" s="5">
        <f t="shared" ca="1" si="151"/>
        <v>0</v>
      </c>
      <c r="CA128" s="5">
        <f t="shared" ca="1" si="151"/>
        <v>0</v>
      </c>
      <c r="CB128" s="5">
        <f t="shared" ca="1" si="151"/>
        <v>0</v>
      </c>
      <c r="CC128" s="5">
        <f t="shared" ca="1" si="151"/>
        <v>0</v>
      </c>
      <c r="CD128" s="5">
        <f t="shared" ca="1" si="151"/>
        <v>0</v>
      </c>
      <c r="CE128" s="5">
        <f t="shared" ca="1" si="151"/>
        <v>0</v>
      </c>
      <c r="CF128" s="5">
        <f t="shared" ca="1" si="151"/>
        <v>0</v>
      </c>
    </row>
    <row r="129" spans="2:84" x14ac:dyDescent="0.3">
      <c r="B129" s="13">
        <f>ROW()</f>
        <v>129</v>
      </c>
      <c r="G129" s="112"/>
      <c r="H129" s="1" t="str">
        <f>$H$127</f>
        <v>Итоговый финпоток</v>
      </c>
      <c r="I129" s="1" t="str">
        <f>H94</f>
        <v>Финпоток по финансовой деятельности</v>
      </c>
      <c r="M129" s="53" t="s">
        <v>18</v>
      </c>
      <c r="P129" s="72"/>
      <c r="U129" s="5">
        <f ca="1">SUM(INDIRECT(ADDRESS($B129,$X$2)&amp;":"&amp;ADDRESS($B129,$X$2-1+$P$8)))</f>
        <v>-174594361.33538729</v>
      </c>
      <c r="X129" s="5">
        <f ca="1">IF(X$4="",0,X94)</f>
        <v>50680000</v>
      </c>
      <c r="Y129" s="5">
        <f t="shared" ref="Y129:CF129" ca="1" si="152">IF(Y$4="",0,Y94)</f>
        <v>-6981908.4029438216</v>
      </c>
      <c r="Z129" s="5">
        <f t="shared" ca="1" si="152"/>
        <v>-55241627.532926798</v>
      </c>
      <c r="AA129" s="5">
        <f t="shared" ca="1" si="152"/>
        <v>-79571791.804233223</v>
      </c>
      <c r="AB129" s="5">
        <f t="shared" ca="1" si="152"/>
        <v>-83479033.595283449</v>
      </c>
      <c r="AC129" s="5">
        <f t="shared" ca="1" si="152"/>
        <v>0</v>
      </c>
      <c r="AD129" s="5">
        <f t="shared" ca="1" si="152"/>
        <v>0</v>
      </c>
      <c r="AE129" s="5">
        <f t="shared" ca="1" si="152"/>
        <v>0</v>
      </c>
      <c r="AF129" s="5">
        <f t="shared" ca="1" si="152"/>
        <v>0</v>
      </c>
      <c r="AG129" s="5">
        <f t="shared" ca="1" si="152"/>
        <v>0</v>
      </c>
      <c r="AH129" s="5">
        <f t="shared" ca="1" si="152"/>
        <v>0</v>
      </c>
      <c r="AI129" s="5">
        <f t="shared" ca="1" si="152"/>
        <v>0</v>
      </c>
      <c r="AJ129" s="5">
        <f t="shared" ca="1" si="152"/>
        <v>0</v>
      </c>
      <c r="AK129" s="5">
        <f t="shared" ca="1" si="152"/>
        <v>0</v>
      </c>
      <c r="AL129" s="5">
        <f t="shared" ca="1" si="152"/>
        <v>0</v>
      </c>
      <c r="AM129" s="5">
        <f t="shared" ca="1" si="152"/>
        <v>0</v>
      </c>
      <c r="AN129" s="5">
        <f t="shared" ca="1" si="152"/>
        <v>0</v>
      </c>
      <c r="AO129" s="5">
        <f t="shared" ca="1" si="152"/>
        <v>0</v>
      </c>
      <c r="AP129" s="5">
        <f t="shared" ca="1" si="152"/>
        <v>0</v>
      </c>
      <c r="AQ129" s="5">
        <f t="shared" ca="1" si="152"/>
        <v>0</v>
      </c>
      <c r="AR129" s="5">
        <f t="shared" ca="1" si="152"/>
        <v>0</v>
      </c>
      <c r="AS129" s="5">
        <f t="shared" ca="1" si="152"/>
        <v>0</v>
      </c>
      <c r="AT129" s="5">
        <f t="shared" ca="1" si="152"/>
        <v>0</v>
      </c>
      <c r="AU129" s="5">
        <f t="shared" ca="1" si="152"/>
        <v>0</v>
      </c>
      <c r="AV129" s="5">
        <f t="shared" ca="1" si="152"/>
        <v>0</v>
      </c>
      <c r="AW129" s="5">
        <f t="shared" ca="1" si="152"/>
        <v>0</v>
      </c>
      <c r="AX129" s="5">
        <f t="shared" ca="1" si="152"/>
        <v>0</v>
      </c>
      <c r="AY129" s="5">
        <f t="shared" ca="1" si="152"/>
        <v>0</v>
      </c>
      <c r="AZ129" s="5">
        <f t="shared" ca="1" si="152"/>
        <v>0</v>
      </c>
      <c r="BA129" s="5">
        <f t="shared" ca="1" si="152"/>
        <v>0</v>
      </c>
      <c r="BB129" s="5">
        <f t="shared" ca="1" si="152"/>
        <v>0</v>
      </c>
      <c r="BC129" s="5">
        <f t="shared" ca="1" si="152"/>
        <v>0</v>
      </c>
      <c r="BD129" s="5">
        <f t="shared" ca="1" si="152"/>
        <v>0</v>
      </c>
      <c r="BE129" s="5">
        <f t="shared" ca="1" si="152"/>
        <v>0</v>
      </c>
      <c r="BF129" s="5">
        <f t="shared" ca="1" si="152"/>
        <v>0</v>
      </c>
      <c r="BG129" s="5">
        <f t="shared" ca="1" si="152"/>
        <v>0</v>
      </c>
      <c r="BH129" s="5">
        <f t="shared" ca="1" si="152"/>
        <v>0</v>
      </c>
      <c r="BI129" s="5">
        <f t="shared" ca="1" si="152"/>
        <v>0</v>
      </c>
      <c r="BJ129" s="5">
        <f t="shared" ca="1" si="152"/>
        <v>0</v>
      </c>
      <c r="BK129" s="5">
        <f t="shared" ca="1" si="152"/>
        <v>0</v>
      </c>
      <c r="BL129" s="5">
        <f t="shared" ca="1" si="152"/>
        <v>0</v>
      </c>
      <c r="BM129" s="5">
        <f t="shared" ca="1" si="152"/>
        <v>0</v>
      </c>
      <c r="BN129" s="5">
        <f t="shared" ca="1" si="152"/>
        <v>0</v>
      </c>
      <c r="BO129" s="5">
        <f t="shared" ca="1" si="152"/>
        <v>0</v>
      </c>
      <c r="BP129" s="5">
        <f t="shared" ca="1" si="152"/>
        <v>0</v>
      </c>
      <c r="BQ129" s="5">
        <f t="shared" ca="1" si="152"/>
        <v>0</v>
      </c>
      <c r="BR129" s="5">
        <f t="shared" ca="1" si="152"/>
        <v>0</v>
      </c>
      <c r="BS129" s="5">
        <f t="shared" ca="1" si="152"/>
        <v>0</v>
      </c>
      <c r="BT129" s="5">
        <f t="shared" ca="1" si="152"/>
        <v>0</v>
      </c>
      <c r="BU129" s="5">
        <f t="shared" ca="1" si="152"/>
        <v>0</v>
      </c>
      <c r="BV129" s="5">
        <f t="shared" ca="1" si="152"/>
        <v>0</v>
      </c>
      <c r="BW129" s="5">
        <f t="shared" ca="1" si="152"/>
        <v>0</v>
      </c>
      <c r="BX129" s="5">
        <f t="shared" ca="1" si="152"/>
        <v>0</v>
      </c>
      <c r="BY129" s="5">
        <f t="shared" ca="1" si="152"/>
        <v>0</v>
      </c>
      <c r="BZ129" s="5">
        <f t="shared" ca="1" si="152"/>
        <v>0</v>
      </c>
      <c r="CA129" s="5">
        <f t="shared" ca="1" si="152"/>
        <v>0</v>
      </c>
      <c r="CB129" s="5">
        <f t="shared" ca="1" si="152"/>
        <v>0</v>
      </c>
      <c r="CC129" s="5">
        <f t="shared" ca="1" si="152"/>
        <v>0</v>
      </c>
      <c r="CD129" s="5">
        <f t="shared" ca="1" si="152"/>
        <v>0</v>
      </c>
      <c r="CE129" s="5">
        <f t="shared" ca="1" si="152"/>
        <v>0</v>
      </c>
      <c r="CF129" s="5">
        <f t="shared" ca="1" si="152"/>
        <v>0</v>
      </c>
    </row>
    <row r="130" spans="2:84" x14ac:dyDescent="0.3">
      <c r="G130" s="112"/>
    </row>
    <row r="131" spans="2:84" x14ac:dyDescent="0.3">
      <c r="B131" s="13">
        <f>ROW()</f>
        <v>131</v>
      </c>
      <c r="G131" s="112"/>
      <c r="H131" s="1" t="str">
        <f>Finance!H308</f>
        <v>Итоговый финпоток нарастающим итогом</v>
      </c>
      <c r="M131" s="53" t="s">
        <v>18</v>
      </c>
      <c r="P131" s="72" t="str">
        <f>Lists!$AI$11</f>
        <v>CF</v>
      </c>
      <c r="U131" s="5">
        <f ca="1">INDIRECT(ADDRESS($B131,$X$2-1+$P$8))</f>
        <v>17500877.919653155</v>
      </c>
      <c r="X131" s="5">
        <f ca="1">IF(X$4="",0,SUM($W127:X127))</f>
        <v>100000</v>
      </c>
      <c r="Y131" s="5">
        <f ca="1">IF(Y$4="",0,SUM($W127:Y127))</f>
        <v>100000.00000002049</v>
      </c>
      <c r="Z131" s="5">
        <f ca="1">IF(Z$4="",0,SUM($W127:Z127))</f>
        <v>4104994.0351733025</v>
      </c>
      <c r="AA131" s="5">
        <f ca="1">IF(AA$4="",0,SUM($W127:AA127))</f>
        <v>11823092.494858032</v>
      </c>
      <c r="AB131" s="5">
        <f ca="1">IF(AB$4="",0,SUM($W127:AB127))</f>
        <v>17500877.919653155</v>
      </c>
      <c r="AC131" s="5">
        <f ca="1">IF(AC$4="",0,SUM($W127:AC127))</f>
        <v>0</v>
      </c>
      <c r="AD131" s="5">
        <f ca="1">IF(AD$4="",0,SUM($W127:AD127))</f>
        <v>0</v>
      </c>
      <c r="AE131" s="5">
        <f ca="1">IF(AE$4="",0,SUM($W127:AE127))</f>
        <v>0</v>
      </c>
      <c r="AF131" s="5">
        <f ca="1">IF(AF$4="",0,SUM($W127:AF127))</f>
        <v>0</v>
      </c>
      <c r="AG131" s="5">
        <f ca="1">IF(AG$4="",0,SUM($W127:AG127))</f>
        <v>0</v>
      </c>
      <c r="AH131" s="5">
        <f ca="1">IF(AH$4="",0,SUM($W127:AH127))</f>
        <v>0</v>
      </c>
      <c r="AI131" s="5">
        <f ca="1">IF(AI$4="",0,SUM($W127:AI127))</f>
        <v>0</v>
      </c>
      <c r="AJ131" s="5">
        <f ca="1">IF(AJ$4="",0,SUM($W127:AJ127))</f>
        <v>0</v>
      </c>
      <c r="AK131" s="5">
        <f ca="1">IF(AK$4="",0,SUM($W127:AK127))</f>
        <v>0</v>
      </c>
      <c r="AL131" s="5">
        <f ca="1">IF(AL$4="",0,SUM($W127:AL127))</f>
        <v>0</v>
      </c>
      <c r="AM131" s="5">
        <f ca="1">IF(AM$4="",0,SUM($W127:AM127))</f>
        <v>0</v>
      </c>
      <c r="AN131" s="5">
        <f ca="1">IF(AN$4="",0,SUM($W127:AN127))</f>
        <v>0</v>
      </c>
      <c r="AO131" s="5">
        <f ca="1">IF(AO$4="",0,SUM($W127:AO127))</f>
        <v>0</v>
      </c>
      <c r="AP131" s="5">
        <f ca="1">IF(AP$4="",0,SUM($W127:AP127))</f>
        <v>0</v>
      </c>
      <c r="AQ131" s="5">
        <f ca="1">IF(AQ$4="",0,SUM($W127:AQ127))</f>
        <v>0</v>
      </c>
      <c r="AR131" s="5">
        <f ca="1">IF(AR$4="",0,SUM($W127:AR127))</f>
        <v>0</v>
      </c>
      <c r="AS131" s="5">
        <f ca="1">IF(AS$4="",0,SUM($W127:AS127))</f>
        <v>0</v>
      </c>
      <c r="AT131" s="5">
        <f ca="1">IF(AT$4="",0,SUM($W127:AT127))</f>
        <v>0</v>
      </c>
      <c r="AU131" s="5">
        <f ca="1">IF(AU$4="",0,SUM($W127:AU127))</f>
        <v>0</v>
      </c>
      <c r="AV131" s="5">
        <f ca="1">IF(AV$4="",0,SUM($W127:AV127))</f>
        <v>0</v>
      </c>
      <c r="AW131" s="5">
        <f ca="1">IF(AW$4="",0,SUM($W127:AW127))</f>
        <v>0</v>
      </c>
      <c r="AX131" s="5">
        <f ca="1">IF(AX$4="",0,SUM($W127:AX127))</f>
        <v>0</v>
      </c>
      <c r="AY131" s="5">
        <f ca="1">IF(AY$4="",0,SUM($W127:AY127))</f>
        <v>0</v>
      </c>
      <c r="AZ131" s="5">
        <f ca="1">IF(AZ$4="",0,SUM($W127:AZ127))</f>
        <v>0</v>
      </c>
      <c r="BA131" s="5">
        <f ca="1">IF(BA$4="",0,SUM($W127:BA127))</f>
        <v>0</v>
      </c>
      <c r="BB131" s="5">
        <f ca="1">IF(BB$4="",0,SUM($W127:BB127))</f>
        <v>0</v>
      </c>
      <c r="BC131" s="5">
        <f ca="1">IF(BC$4="",0,SUM($W127:BC127))</f>
        <v>0</v>
      </c>
      <c r="BD131" s="5">
        <f ca="1">IF(BD$4="",0,SUM($W127:BD127))</f>
        <v>0</v>
      </c>
      <c r="BE131" s="5">
        <f ca="1">IF(BE$4="",0,SUM($W127:BE127))</f>
        <v>0</v>
      </c>
      <c r="BF131" s="5">
        <f ca="1">IF(BF$4="",0,SUM($W127:BF127))</f>
        <v>0</v>
      </c>
      <c r="BG131" s="5">
        <f ca="1">IF(BG$4="",0,SUM($W127:BG127))</f>
        <v>0</v>
      </c>
      <c r="BH131" s="5">
        <f ca="1">IF(BH$4="",0,SUM($W127:BH127))</f>
        <v>0</v>
      </c>
      <c r="BI131" s="5">
        <f ca="1">IF(BI$4="",0,SUM($W127:BI127))</f>
        <v>0</v>
      </c>
      <c r="BJ131" s="5">
        <f ca="1">IF(BJ$4="",0,SUM($W127:BJ127))</f>
        <v>0</v>
      </c>
      <c r="BK131" s="5">
        <f ca="1">IF(BK$4="",0,SUM($W127:BK127))</f>
        <v>0</v>
      </c>
      <c r="BL131" s="5">
        <f ca="1">IF(BL$4="",0,SUM($W127:BL127))</f>
        <v>0</v>
      </c>
      <c r="BM131" s="5">
        <f ca="1">IF(BM$4="",0,SUM($W127:BM127))</f>
        <v>0</v>
      </c>
      <c r="BN131" s="5">
        <f ca="1">IF(BN$4="",0,SUM($W127:BN127))</f>
        <v>0</v>
      </c>
      <c r="BO131" s="5">
        <f ca="1">IF(BO$4="",0,SUM($W127:BO127))</f>
        <v>0</v>
      </c>
      <c r="BP131" s="5">
        <f ca="1">IF(BP$4="",0,SUM($W127:BP127))</f>
        <v>0</v>
      </c>
      <c r="BQ131" s="5">
        <f ca="1">IF(BQ$4="",0,SUM($W127:BQ127))</f>
        <v>0</v>
      </c>
      <c r="BR131" s="5">
        <f ca="1">IF(BR$4="",0,SUM($W127:BR127))</f>
        <v>0</v>
      </c>
      <c r="BS131" s="5">
        <f ca="1">IF(BS$4="",0,SUM($W127:BS127))</f>
        <v>0</v>
      </c>
      <c r="BT131" s="5">
        <f ca="1">IF(BT$4="",0,SUM($W127:BT127))</f>
        <v>0</v>
      </c>
      <c r="BU131" s="5">
        <f ca="1">IF(BU$4="",0,SUM($W127:BU127))</f>
        <v>0</v>
      </c>
      <c r="BV131" s="5">
        <f ca="1">IF(BV$4="",0,SUM($W127:BV127))</f>
        <v>0</v>
      </c>
      <c r="BW131" s="5">
        <f ca="1">IF(BW$4="",0,SUM($W127:BW127))</f>
        <v>0</v>
      </c>
      <c r="BX131" s="5">
        <f ca="1">IF(BX$4="",0,SUM($W127:BX127))</f>
        <v>0</v>
      </c>
      <c r="BY131" s="5">
        <f ca="1">IF(BY$4="",0,SUM($W127:BY127))</f>
        <v>0</v>
      </c>
      <c r="BZ131" s="5">
        <f ca="1">IF(BZ$4="",0,SUM($W127:BZ127))</f>
        <v>0</v>
      </c>
      <c r="CA131" s="5">
        <f ca="1">IF(CA$4="",0,SUM($W127:CA127))</f>
        <v>0</v>
      </c>
      <c r="CB131" s="5">
        <f ca="1">IF(CB$4="",0,SUM($W127:CB127))</f>
        <v>0</v>
      </c>
      <c r="CC131" s="5">
        <f ca="1">IF(CC$4="",0,SUM($W127:CC127))</f>
        <v>0</v>
      </c>
      <c r="CD131" s="5">
        <f ca="1">IF(CD$4="",0,SUM($W127:CD127))</f>
        <v>0</v>
      </c>
      <c r="CE131" s="5">
        <f ca="1">IF(CE$4="",0,SUM($W127:CE127))</f>
        <v>0</v>
      </c>
      <c r="CF131" s="5">
        <f ca="1">IF(CF$4="",0,SUM($W127:CF127))</f>
        <v>0</v>
      </c>
    </row>
    <row r="132" spans="2:84" x14ac:dyDescent="0.3">
      <c r="B132" s="13">
        <f>ROW()</f>
        <v>132</v>
      </c>
      <c r="G132" s="112"/>
      <c r="H132" s="1" t="str">
        <f>$H$131</f>
        <v>Итоговый финпоток нарастающим итогом</v>
      </c>
      <c r="I132" s="1" t="str">
        <f>Finance!H192</f>
        <v>Неснижаемый остаток</v>
      </c>
      <c r="M132" s="53" t="s">
        <v>18</v>
      </c>
      <c r="P132" s="72"/>
      <c r="U132" s="5">
        <f ca="1">MIN(INDIRECT(ADDRESS($B131,$X$2)&amp;":"&amp;ADDRESS($B131,$X$2-1+$P$8)))</f>
        <v>100000</v>
      </c>
    </row>
  </sheetData>
  <conditionalFormatting sqref="X4:Z4">
    <cfRule type="containsBlanks" dxfId="14581" priority="1320">
      <formula>LEN(TRIM(X4))=0</formula>
    </cfRule>
  </conditionalFormatting>
  <conditionalFormatting sqref="X1:Z1">
    <cfRule type="containsBlanks" dxfId="14580" priority="1319">
      <formula>LEN(TRIM(X1))=0</formula>
    </cfRule>
  </conditionalFormatting>
  <conditionalFormatting sqref="H6:J9 U7:U10 X7:CF10 U24 H24:J24 X24:CF24 H34:J35 U34:U35 X34:CF35 X43:CF44 H43:J44 U43:U44 H10:I10">
    <cfRule type="expression" dxfId="14579" priority="1316">
      <formula>AND($H6&lt;&gt;"",$I6&lt;&gt;"",$J6&lt;&gt;"")</formula>
    </cfRule>
    <cfRule type="expression" dxfId="14578" priority="1317">
      <formula>AND($H6&lt;&gt;"",$I6&lt;&gt;"",$J6="")</formula>
    </cfRule>
    <cfRule type="expression" dxfId="14577" priority="1318">
      <formula>AND($H6&lt;&gt;"",$I6="",$J6="")</formula>
    </cfRule>
  </conditionalFormatting>
  <conditionalFormatting sqref="X6:Z6 U6">
    <cfRule type="expression" dxfId="14576" priority="1313">
      <formula>AND($H6&lt;&gt;"",$I6&lt;&gt;"",$J6&lt;&gt;"")</formula>
    </cfRule>
    <cfRule type="expression" dxfId="14575" priority="1314">
      <formula>AND($H6&lt;&gt;"",$I6&lt;&gt;"",$J6="")</formula>
    </cfRule>
    <cfRule type="expression" dxfId="14574" priority="1315">
      <formula>AND($H6&lt;&gt;"",$I6="",$J6="")</formula>
    </cfRule>
  </conditionalFormatting>
  <conditionalFormatting sqref="H6:H10 H24 H34:H35 H43:H44">
    <cfRule type="expression" dxfId="14573" priority="1312">
      <formula>AND($H6&lt;&gt;"",$I6&lt;&gt;"")</formula>
    </cfRule>
  </conditionalFormatting>
  <conditionalFormatting sqref="I6:I10 I24 I34:I35 I43:I44">
    <cfRule type="expression" dxfId="14572" priority="1311">
      <formula>AND($I6&lt;&gt;"",$J6&lt;&gt;"")</formula>
    </cfRule>
  </conditionalFormatting>
  <conditionalFormatting sqref="A6:A10">
    <cfRule type="containsBlanks" dxfId="14571" priority="1310">
      <formula>LEN(TRIM(A6))=0</formula>
    </cfRule>
  </conditionalFormatting>
  <conditionalFormatting sqref="AA4:AB4">
    <cfRule type="containsBlanks" dxfId="14570" priority="1309">
      <formula>LEN(TRIM(AA4))=0</formula>
    </cfRule>
  </conditionalFormatting>
  <conditionalFormatting sqref="AA1:AB1">
    <cfRule type="containsBlanks" dxfId="14569" priority="1308">
      <formula>LEN(TRIM(AA1))=0</formula>
    </cfRule>
  </conditionalFormatting>
  <conditionalFormatting sqref="AA6:AB6">
    <cfRule type="expression" dxfId="14568" priority="1305">
      <formula>AND($H6&lt;&gt;"",$I6&lt;&gt;"",$J6&lt;&gt;"")</formula>
    </cfRule>
    <cfRule type="expression" dxfId="14567" priority="1306">
      <formula>AND($H6&lt;&gt;"",$I6&lt;&gt;"",$J6="")</formula>
    </cfRule>
    <cfRule type="expression" dxfId="14566" priority="1307">
      <formula>AND($H6&lt;&gt;"",$I6="",$J6="")</formula>
    </cfRule>
  </conditionalFormatting>
  <conditionalFormatting sqref="AC4:AD4">
    <cfRule type="containsBlanks" dxfId="14565" priority="1304">
      <formula>LEN(TRIM(AC4))=0</formula>
    </cfRule>
  </conditionalFormatting>
  <conditionalFormatting sqref="AC1:AD1">
    <cfRule type="containsBlanks" dxfId="14564" priority="1303">
      <formula>LEN(TRIM(AC1))=0</formula>
    </cfRule>
  </conditionalFormatting>
  <conditionalFormatting sqref="AC6:AD6">
    <cfRule type="expression" dxfId="14563" priority="1300">
      <formula>AND($H6&lt;&gt;"",$I6&lt;&gt;"",$J6&lt;&gt;"")</formula>
    </cfRule>
    <cfRule type="expression" dxfId="14562" priority="1301">
      <formula>AND($H6&lt;&gt;"",$I6&lt;&gt;"",$J6="")</formula>
    </cfRule>
    <cfRule type="expression" dxfId="14561" priority="1302">
      <formula>AND($H6&lt;&gt;"",$I6="",$J6="")</formula>
    </cfRule>
  </conditionalFormatting>
  <conditionalFormatting sqref="AE4:AH4">
    <cfRule type="containsBlanks" dxfId="14560" priority="1299">
      <formula>LEN(TRIM(AE4))=0</formula>
    </cfRule>
  </conditionalFormatting>
  <conditionalFormatting sqref="AE1:AH1">
    <cfRule type="containsBlanks" dxfId="14559" priority="1298">
      <formula>LEN(TRIM(AE1))=0</formula>
    </cfRule>
  </conditionalFormatting>
  <conditionalFormatting sqref="AE6:AH6">
    <cfRule type="expression" dxfId="14558" priority="1295">
      <formula>AND($H6&lt;&gt;"",$I6&lt;&gt;"",$J6&lt;&gt;"")</formula>
    </cfRule>
    <cfRule type="expression" dxfId="14557" priority="1296">
      <formula>AND($H6&lt;&gt;"",$I6&lt;&gt;"",$J6="")</formula>
    </cfRule>
    <cfRule type="expression" dxfId="14556" priority="1297">
      <formula>AND($H6&lt;&gt;"",$I6="",$J6="")</formula>
    </cfRule>
  </conditionalFormatting>
  <conditionalFormatting sqref="AI4">
    <cfRule type="containsBlanks" dxfId="14555" priority="1294">
      <formula>LEN(TRIM(AI4))=0</formula>
    </cfRule>
  </conditionalFormatting>
  <conditionalFormatting sqref="AI1">
    <cfRule type="containsBlanks" dxfId="14554" priority="1293">
      <formula>LEN(TRIM(AI1))=0</formula>
    </cfRule>
  </conditionalFormatting>
  <conditionalFormatting sqref="AI6">
    <cfRule type="expression" dxfId="14553" priority="1290">
      <formula>AND($H6&lt;&gt;"",$I6&lt;&gt;"",$J6&lt;&gt;"")</formula>
    </cfRule>
    <cfRule type="expression" dxfId="14552" priority="1291">
      <formula>AND($H6&lt;&gt;"",$I6&lt;&gt;"",$J6="")</formula>
    </cfRule>
    <cfRule type="expression" dxfId="14551" priority="1292">
      <formula>AND($H6&lt;&gt;"",$I6="",$J6="")</formula>
    </cfRule>
  </conditionalFormatting>
  <conditionalFormatting sqref="H22:J22">
    <cfRule type="expression" dxfId="14550" priority="1287">
      <formula>AND($H22&lt;&gt;"",$I22&lt;&gt;"",$J22&lt;&gt;"")</formula>
    </cfRule>
    <cfRule type="expression" dxfId="14549" priority="1288">
      <formula>AND($H22&lt;&gt;"",$I22&lt;&gt;"",$J22="")</formula>
    </cfRule>
    <cfRule type="expression" dxfId="14548" priority="1289">
      <formula>AND($H22&lt;&gt;"",$I22="",$J22="")</formula>
    </cfRule>
  </conditionalFormatting>
  <conditionalFormatting sqref="X22:Z22 U22">
    <cfRule type="expression" dxfId="14547" priority="1284">
      <formula>AND($H22&lt;&gt;"",$I22&lt;&gt;"",$J22&lt;&gt;"")</formula>
    </cfRule>
    <cfRule type="expression" dxfId="14546" priority="1285">
      <formula>AND($H22&lt;&gt;"",$I22&lt;&gt;"",$J22="")</formula>
    </cfRule>
    <cfRule type="expression" dxfId="14545" priority="1286">
      <formula>AND($H22&lt;&gt;"",$I22="",$J22="")</formula>
    </cfRule>
  </conditionalFormatting>
  <conditionalFormatting sqref="H22">
    <cfRule type="expression" dxfId="14544" priority="1283">
      <formula>AND($H22&lt;&gt;"",$I22&lt;&gt;"")</formula>
    </cfRule>
  </conditionalFormatting>
  <conditionalFormatting sqref="I22">
    <cfRule type="expression" dxfId="14543" priority="1282">
      <formula>AND($I22&lt;&gt;"",$J22&lt;&gt;"")</formula>
    </cfRule>
  </conditionalFormatting>
  <conditionalFormatting sqref="A22">
    <cfRule type="containsBlanks" dxfId="14542" priority="1281">
      <formula>LEN(TRIM(A22))=0</formula>
    </cfRule>
  </conditionalFormatting>
  <conditionalFormatting sqref="AA22:AB22">
    <cfRule type="expression" dxfId="14541" priority="1278">
      <formula>AND($H22&lt;&gt;"",$I22&lt;&gt;"",$J22&lt;&gt;"")</formula>
    </cfRule>
    <cfRule type="expression" dxfId="14540" priority="1279">
      <formula>AND($H22&lt;&gt;"",$I22&lt;&gt;"",$J22="")</formula>
    </cfRule>
    <cfRule type="expression" dxfId="14539" priority="1280">
      <formula>AND($H22&lt;&gt;"",$I22="",$J22="")</formula>
    </cfRule>
  </conditionalFormatting>
  <conditionalFormatting sqref="AC22:AD22">
    <cfRule type="expression" dxfId="14538" priority="1275">
      <formula>AND($H22&lt;&gt;"",$I22&lt;&gt;"",$J22&lt;&gt;"")</formula>
    </cfRule>
    <cfRule type="expression" dxfId="14537" priority="1276">
      <formula>AND($H22&lt;&gt;"",$I22&lt;&gt;"",$J22="")</formula>
    </cfRule>
    <cfRule type="expression" dxfId="14536" priority="1277">
      <formula>AND($H22&lt;&gt;"",$I22="",$J22="")</formula>
    </cfRule>
  </conditionalFormatting>
  <conditionalFormatting sqref="AE22:AH22">
    <cfRule type="expression" dxfId="14535" priority="1272">
      <formula>AND($H22&lt;&gt;"",$I22&lt;&gt;"",$J22&lt;&gt;"")</formula>
    </cfRule>
    <cfRule type="expression" dxfId="14534" priority="1273">
      <formula>AND($H22&lt;&gt;"",$I22&lt;&gt;"",$J22="")</formula>
    </cfRule>
    <cfRule type="expression" dxfId="14533" priority="1274">
      <formula>AND($H22&lt;&gt;"",$I22="",$J22="")</formula>
    </cfRule>
  </conditionalFormatting>
  <conditionalFormatting sqref="AI22">
    <cfRule type="expression" dxfId="14532" priority="1269">
      <formula>AND($H22&lt;&gt;"",$I22&lt;&gt;"",$J22&lt;&gt;"")</formula>
    </cfRule>
    <cfRule type="expression" dxfId="14531" priority="1270">
      <formula>AND($H22&lt;&gt;"",$I22&lt;&gt;"",$J22="")</formula>
    </cfRule>
    <cfRule type="expression" dxfId="14530" priority="1271">
      <formula>AND($H22&lt;&gt;"",$I22="",$J22="")</formula>
    </cfRule>
  </conditionalFormatting>
  <conditionalFormatting sqref="H23:J23">
    <cfRule type="expression" dxfId="14529" priority="1266">
      <formula>AND($H23&lt;&gt;"",$I23&lt;&gt;"",$J23&lt;&gt;"")</formula>
    </cfRule>
    <cfRule type="expression" dxfId="14528" priority="1267">
      <formula>AND($H23&lt;&gt;"",$I23&lt;&gt;"",$J23="")</formula>
    </cfRule>
    <cfRule type="expression" dxfId="14527" priority="1268">
      <formula>AND($H23&lt;&gt;"",$I23="",$J23="")</formula>
    </cfRule>
  </conditionalFormatting>
  <conditionalFormatting sqref="U23 X23:Z23">
    <cfRule type="expression" dxfId="14526" priority="1263">
      <formula>AND($H23&lt;&gt;"",$I23&lt;&gt;"",$J23&lt;&gt;"")</formula>
    </cfRule>
    <cfRule type="expression" dxfId="14525" priority="1264">
      <formula>AND($H23&lt;&gt;"",$I23&lt;&gt;"",$J23="")</formula>
    </cfRule>
    <cfRule type="expression" dxfId="14524" priority="1265">
      <formula>AND($H23&lt;&gt;"",$I23="",$J23="")</formula>
    </cfRule>
  </conditionalFormatting>
  <conditionalFormatting sqref="H23">
    <cfRule type="expression" dxfId="14523" priority="1262">
      <formula>AND($H23&lt;&gt;"",$I23&lt;&gt;"")</formula>
    </cfRule>
  </conditionalFormatting>
  <conditionalFormatting sqref="I23">
    <cfRule type="expression" dxfId="14522" priority="1261">
      <formula>AND($I23&lt;&gt;"",$J23&lt;&gt;"")</formula>
    </cfRule>
  </conditionalFormatting>
  <conditionalFormatting sqref="A23">
    <cfRule type="containsBlanks" dxfId="14521" priority="1260">
      <formula>LEN(TRIM(A23))=0</formula>
    </cfRule>
  </conditionalFormatting>
  <conditionalFormatting sqref="AA23:AB23">
    <cfRule type="expression" dxfId="14520" priority="1257">
      <formula>AND($H23&lt;&gt;"",$I23&lt;&gt;"",$J23&lt;&gt;"")</formula>
    </cfRule>
    <cfRule type="expression" dxfId="14519" priority="1258">
      <formula>AND($H23&lt;&gt;"",$I23&lt;&gt;"",$J23="")</formula>
    </cfRule>
    <cfRule type="expression" dxfId="14518" priority="1259">
      <formula>AND($H23&lt;&gt;"",$I23="",$J23="")</formula>
    </cfRule>
  </conditionalFormatting>
  <conditionalFormatting sqref="AC23:AD23">
    <cfRule type="expression" dxfId="14517" priority="1254">
      <formula>AND($H23&lt;&gt;"",$I23&lt;&gt;"",$J23&lt;&gt;"")</formula>
    </cfRule>
    <cfRule type="expression" dxfId="14516" priority="1255">
      <formula>AND($H23&lt;&gt;"",$I23&lt;&gt;"",$J23="")</formula>
    </cfRule>
    <cfRule type="expression" dxfId="14515" priority="1256">
      <formula>AND($H23&lt;&gt;"",$I23="",$J23="")</formula>
    </cfRule>
  </conditionalFormatting>
  <conditionalFormatting sqref="AE23:AH23">
    <cfRule type="expression" dxfId="14514" priority="1251">
      <formula>AND($H23&lt;&gt;"",$I23&lt;&gt;"",$J23&lt;&gt;"")</formula>
    </cfRule>
    <cfRule type="expression" dxfId="14513" priority="1252">
      <formula>AND($H23&lt;&gt;"",$I23&lt;&gt;"",$J23="")</formula>
    </cfRule>
    <cfRule type="expression" dxfId="14512" priority="1253">
      <formula>AND($H23&lt;&gt;"",$I23="",$J23="")</formula>
    </cfRule>
  </conditionalFormatting>
  <conditionalFormatting sqref="AI23">
    <cfRule type="expression" dxfId="14511" priority="1248">
      <formula>AND($H23&lt;&gt;"",$I23&lt;&gt;"",$J23&lt;&gt;"")</formula>
    </cfRule>
    <cfRule type="expression" dxfId="14510" priority="1249">
      <formula>AND($H23&lt;&gt;"",$I23&lt;&gt;"",$J23="")</formula>
    </cfRule>
    <cfRule type="expression" dxfId="14509" priority="1250">
      <formula>AND($H23&lt;&gt;"",$I23="",$J23="")</formula>
    </cfRule>
  </conditionalFormatting>
  <conditionalFormatting sqref="A24">
    <cfRule type="containsBlanks" dxfId="14508" priority="1246">
      <formula>LEN(TRIM(A24))=0</formula>
    </cfRule>
  </conditionalFormatting>
  <conditionalFormatting sqref="A35">
    <cfRule type="containsBlanks" dxfId="14507" priority="1241">
      <formula>LEN(TRIM(A35))=0</formula>
    </cfRule>
  </conditionalFormatting>
  <conditionalFormatting sqref="A34">
    <cfRule type="containsBlanks" dxfId="14506" priority="1240">
      <formula>LEN(TRIM(A34))=0</formula>
    </cfRule>
  </conditionalFormatting>
  <conditionalFormatting sqref="A44">
    <cfRule type="containsBlanks" dxfId="14505" priority="1239">
      <formula>LEN(TRIM(A44))=0</formula>
    </cfRule>
  </conditionalFormatting>
  <conditionalFormatting sqref="H47:J47">
    <cfRule type="expression" dxfId="14504" priority="1236">
      <formula>AND($H47&lt;&gt;"",$I47&lt;&gt;"",$J47&lt;&gt;"")</formula>
    </cfRule>
    <cfRule type="expression" dxfId="14503" priority="1237">
      <formula>AND($H47&lt;&gt;"",$I47&lt;&gt;"",$J47="")</formula>
    </cfRule>
    <cfRule type="expression" dxfId="14502" priority="1238">
      <formula>AND($H47&lt;&gt;"",$I47="",$J47="")</formula>
    </cfRule>
  </conditionalFormatting>
  <conditionalFormatting sqref="X47:Z47 U47">
    <cfRule type="expression" dxfId="14501" priority="1233">
      <formula>AND($H47&lt;&gt;"",$I47&lt;&gt;"",$J47&lt;&gt;"")</formula>
    </cfRule>
    <cfRule type="expression" dxfId="14500" priority="1234">
      <formula>AND($H47&lt;&gt;"",$I47&lt;&gt;"",$J47="")</formula>
    </cfRule>
    <cfRule type="expression" dxfId="14499" priority="1235">
      <formula>AND($H47&lt;&gt;"",$I47="",$J47="")</formula>
    </cfRule>
  </conditionalFormatting>
  <conditionalFormatting sqref="H47">
    <cfRule type="expression" dxfId="14498" priority="1232">
      <formula>AND($H47&lt;&gt;"",$I47&lt;&gt;"")</formula>
    </cfRule>
  </conditionalFormatting>
  <conditionalFormatting sqref="I47">
    <cfRule type="expression" dxfId="14497" priority="1231">
      <formula>AND($I47&lt;&gt;"",$J47&lt;&gt;"")</formula>
    </cfRule>
  </conditionalFormatting>
  <conditionalFormatting sqref="A47">
    <cfRule type="containsBlanks" dxfId="14496" priority="1230">
      <formula>LEN(TRIM(A47))=0</formula>
    </cfRule>
  </conditionalFormatting>
  <conditionalFormatting sqref="AA47:AB47">
    <cfRule type="expression" dxfId="14495" priority="1227">
      <formula>AND($H47&lt;&gt;"",$I47&lt;&gt;"",$J47&lt;&gt;"")</formula>
    </cfRule>
    <cfRule type="expression" dxfId="14494" priority="1228">
      <formula>AND($H47&lt;&gt;"",$I47&lt;&gt;"",$J47="")</formula>
    </cfRule>
    <cfRule type="expression" dxfId="14493" priority="1229">
      <formula>AND($H47&lt;&gt;"",$I47="",$J47="")</formula>
    </cfRule>
  </conditionalFormatting>
  <conditionalFormatting sqref="AC47:AD47">
    <cfRule type="expression" dxfId="14492" priority="1224">
      <formula>AND($H47&lt;&gt;"",$I47&lt;&gt;"",$J47&lt;&gt;"")</formula>
    </cfRule>
    <cfRule type="expression" dxfId="14491" priority="1225">
      <formula>AND($H47&lt;&gt;"",$I47&lt;&gt;"",$J47="")</formula>
    </cfRule>
    <cfRule type="expression" dxfId="14490" priority="1226">
      <formula>AND($H47&lt;&gt;"",$I47="",$J47="")</formula>
    </cfRule>
  </conditionalFormatting>
  <conditionalFormatting sqref="AE47:AH47">
    <cfRule type="expression" dxfId="14489" priority="1221">
      <formula>AND($H47&lt;&gt;"",$I47&lt;&gt;"",$J47&lt;&gt;"")</formula>
    </cfRule>
    <cfRule type="expression" dxfId="14488" priority="1222">
      <formula>AND($H47&lt;&gt;"",$I47&lt;&gt;"",$J47="")</formula>
    </cfRule>
    <cfRule type="expression" dxfId="14487" priority="1223">
      <formula>AND($H47&lt;&gt;"",$I47="",$J47="")</formula>
    </cfRule>
  </conditionalFormatting>
  <conditionalFormatting sqref="AI47">
    <cfRule type="expression" dxfId="14486" priority="1218">
      <formula>AND($H47&lt;&gt;"",$I47&lt;&gt;"",$J47&lt;&gt;"")</formula>
    </cfRule>
    <cfRule type="expression" dxfId="14485" priority="1219">
      <formula>AND($H47&lt;&gt;"",$I47&lt;&gt;"",$J47="")</formula>
    </cfRule>
    <cfRule type="expression" dxfId="14484" priority="1220">
      <formula>AND($H47&lt;&gt;"",$I47="",$J47="")</formula>
    </cfRule>
  </conditionalFormatting>
  <conditionalFormatting sqref="H33:J33">
    <cfRule type="expression" dxfId="14483" priority="1105">
      <formula>AND($H33&lt;&gt;"",$I33&lt;&gt;"",$J33&lt;&gt;"")</formula>
    </cfRule>
    <cfRule type="expression" dxfId="14482" priority="1106">
      <formula>AND($H33&lt;&gt;"",$I33&lt;&gt;"",$J33="")</formula>
    </cfRule>
    <cfRule type="expression" dxfId="14481" priority="1107">
      <formula>AND($H33&lt;&gt;"",$I33="",$J33="")</formula>
    </cfRule>
  </conditionalFormatting>
  <conditionalFormatting sqref="X33:Z33 U33">
    <cfRule type="expression" dxfId="14480" priority="1102">
      <formula>AND($H33&lt;&gt;"",$I33&lt;&gt;"",$J33&lt;&gt;"")</formula>
    </cfRule>
    <cfRule type="expression" dxfId="14479" priority="1103">
      <formula>AND($H33&lt;&gt;"",$I33&lt;&gt;"",$J33="")</formula>
    </cfRule>
    <cfRule type="expression" dxfId="14478" priority="1104">
      <formula>AND($H33&lt;&gt;"",$I33="",$J33="")</formula>
    </cfRule>
  </conditionalFormatting>
  <conditionalFormatting sqref="H33">
    <cfRule type="expression" dxfId="14477" priority="1101">
      <formula>AND($H33&lt;&gt;"",$I33&lt;&gt;"")</formula>
    </cfRule>
  </conditionalFormatting>
  <conditionalFormatting sqref="I33">
    <cfRule type="expression" dxfId="14476" priority="1100">
      <formula>AND($I33&lt;&gt;"",$J33&lt;&gt;"")</formula>
    </cfRule>
  </conditionalFormatting>
  <conditionalFormatting sqref="A33">
    <cfRule type="containsBlanks" dxfId="14475" priority="1099">
      <formula>LEN(TRIM(A33))=0</formula>
    </cfRule>
  </conditionalFormatting>
  <conditionalFormatting sqref="AA33:AB33">
    <cfRule type="expression" dxfId="14474" priority="1096">
      <formula>AND($H33&lt;&gt;"",$I33&lt;&gt;"",$J33&lt;&gt;"")</formula>
    </cfRule>
    <cfRule type="expression" dxfId="14473" priority="1097">
      <formula>AND($H33&lt;&gt;"",$I33&lt;&gt;"",$J33="")</formula>
    </cfRule>
    <cfRule type="expression" dxfId="14472" priority="1098">
      <formula>AND($H33&lt;&gt;"",$I33="",$J33="")</formula>
    </cfRule>
  </conditionalFormatting>
  <conditionalFormatting sqref="AC33:AD33">
    <cfRule type="expression" dxfId="14471" priority="1093">
      <formula>AND($H33&lt;&gt;"",$I33&lt;&gt;"",$J33&lt;&gt;"")</formula>
    </cfRule>
    <cfRule type="expression" dxfId="14470" priority="1094">
      <formula>AND($H33&lt;&gt;"",$I33&lt;&gt;"",$J33="")</formula>
    </cfRule>
    <cfRule type="expression" dxfId="14469" priority="1095">
      <formula>AND($H33&lt;&gt;"",$I33="",$J33="")</formula>
    </cfRule>
  </conditionalFormatting>
  <conditionalFormatting sqref="AE33:AH33">
    <cfRule type="expression" dxfId="14468" priority="1090">
      <formula>AND($H33&lt;&gt;"",$I33&lt;&gt;"",$J33&lt;&gt;"")</formula>
    </cfRule>
    <cfRule type="expression" dxfId="14467" priority="1091">
      <formula>AND($H33&lt;&gt;"",$I33&lt;&gt;"",$J33="")</formula>
    </cfRule>
    <cfRule type="expression" dxfId="14466" priority="1092">
      <formula>AND($H33&lt;&gt;"",$I33="",$J33="")</formula>
    </cfRule>
  </conditionalFormatting>
  <conditionalFormatting sqref="AI33">
    <cfRule type="expression" dxfId="14465" priority="1087">
      <formula>AND($H33&lt;&gt;"",$I33&lt;&gt;"",$J33&lt;&gt;"")</formula>
    </cfRule>
    <cfRule type="expression" dxfId="14464" priority="1088">
      <formula>AND($H33&lt;&gt;"",$I33&lt;&gt;"",$J33="")</formula>
    </cfRule>
    <cfRule type="expression" dxfId="14463" priority="1089">
      <formula>AND($H33&lt;&gt;"",$I33="",$J33="")</formula>
    </cfRule>
  </conditionalFormatting>
  <conditionalFormatting sqref="H48:J48">
    <cfRule type="expression" dxfId="14462" priority="1215">
      <formula>AND($H48&lt;&gt;"",$I48&lt;&gt;"",$J48&lt;&gt;"")</formula>
    </cfRule>
    <cfRule type="expression" dxfId="14461" priority="1216">
      <formula>AND($H48&lt;&gt;"",$I48&lt;&gt;"",$J48="")</formula>
    </cfRule>
    <cfRule type="expression" dxfId="14460" priority="1217">
      <formula>AND($H48&lt;&gt;"",$I48="",$J48="")</formula>
    </cfRule>
  </conditionalFormatting>
  <conditionalFormatting sqref="X48:Z48 U48">
    <cfRule type="expression" dxfId="14459" priority="1212">
      <formula>AND($H48&lt;&gt;"",$I48&lt;&gt;"",$J48&lt;&gt;"")</formula>
    </cfRule>
    <cfRule type="expression" dxfId="14458" priority="1213">
      <formula>AND($H48&lt;&gt;"",$I48&lt;&gt;"",$J48="")</formula>
    </cfRule>
    <cfRule type="expression" dxfId="14457" priority="1214">
      <formula>AND($H48&lt;&gt;"",$I48="",$J48="")</formula>
    </cfRule>
  </conditionalFormatting>
  <conditionalFormatting sqref="H48">
    <cfRule type="expression" dxfId="14456" priority="1211">
      <formula>AND($H48&lt;&gt;"",$I48&lt;&gt;"")</formula>
    </cfRule>
  </conditionalFormatting>
  <conditionalFormatting sqref="I48">
    <cfRule type="expression" dxfId="14455" priority="1210">
      <formula>AND($I48&lt;&gt;"",$J48&lt;&gt;"")</formula>
    </cfRule>
  </conditionalFormatting>
  <conditionalFormatting sqref="A48">
    <cfRule type="containsBlanks" dxfId="14454" priority="1209">
      <formula>LEN(TRIM(A48))=0</formula>
    </cfRule>
  </conditionalFormatting>
  <conditionalFormatting sqref="AA48:AB48">
    <cfRule type="expression" dxfId="14453" priority="1206">
      <formula>AND($H48&lt;&gt;"",$I48&lt;&gt;"",$J48&lt;&gt;"")</formula>
    </cfRule>
    <cfRule type="expression" dxfId="14452" priority="1207">
      <formula>AND($H48&lt;&gt;"",$I48&lt;&gt;"",$J48="")</formula>
    </cfRule>
    <cfRule type="expression" dxfId="14451" priority="1208">
      <formula>AND($H48&lt;&gt;"",$I48="",$J48="")</formula>
    </cfRule>
  </conditionalFormatting>
  <conditionalFormatting sqref="AC48:AD48">
    <cfRule type="expression" dxfId="14450" priority="1203">
      <formula>AND($H48&lt;&gt;"",$I48&lt;&gt;"",$J48&lt;&gt;"")</formula>
    </cfRule>
    <cfRule type="expression" dxfId="14449" priority="1204">
      <formula>AND($H48&lt;&gt;"",$I48&lt;&gt;"",$J48="")</formula>
    </cfRule>
    <cfRule type="expression" dxfId="14448" priority="1205">
      <formula>AND($H48&lt;&gt;"",$I48="",$J48="")</formula>
    </cfRule>
  </conditionalFormatting>
  <conditionalFormatting sqref="AE48:AH48">
    <cfRule type="expression" dxfId="14447" priority="1200">
      <formula>AND($H48&lt;&gt;"",$I48&lt;&gt;"",$J48&lt;&gt;"")</formula>
    </cfRule>
    <cfRule type="expression" dxfId="14446" priority="1201">
      <formula>AND($H48&lt;&gt;"",$I48&lt;&gt;"",$J48="")</formula>
    </cfRule>
    <cfRule type="expression" dxfId="14445" priority="1202">
      <formula>AND($H48&lt;&gt;"",$I48="",$J48="")</formula>
    </cfRule>
  </conditionalFormatting>
  <conditionalFormatting sqref="AI48">
    <cfRule type="expression" dxfId="14444" priority="1197">
      <formula>AND($H48&lt;&gt;"",$I48&lt;&gt;"",$J48&lt;&gt;"")</formula>
    </cfRule>
    <cfRule type="expression" dxfId="14443" priority="1198">
      <formula>AND($H48&lt;&gt;"",$I48&lt;&gt;"",$J48="")</formula>
    </cfRule>
    <cfRule type="expression" dxfId="14442" priority="1199">
      <formula>AND($H48&lt;&gt;"",$I48="",$J48="")</formula>
    </cfRule>
  </conditionalFormatting>
  <conditionalFormatting sqref="H13:J15 H21:J21">
    <cfRule type="expression" dxfId="14441" priority="1173">
      <formula>AND($H13&lt;&gt;"",$I13&lt;&gt;"",$J13&lt;&gt;"")</formula>
    </cfRule>
    <cfRule type="expression" dxfId="14440" priority="1174">
      <formula>AND($H13&lt;&gt;"",$I13&lt;&gt;"",$J13="")</formula>
    </cfRule>
    <cfRule type="expression" dxfId="14439" priority="1175">
      <formula>AND($H13&lt;&gt;"",$I13="",$J13="")</formula>
    </cfRule>
  </conditionalFormatting>
  <conditionalFormatting sqref="X13:Z13 X15:Z15 X14:AG14 U13:U15 U21 X21:Z21">
    <cfRule type="expression" dxfId="14438" priority="1170">
      <formula>AND($H13&lt;&gt;"",$I13&lt;&gt;"",$J13&lt;&gt;"")</formula>
    </cfRule>
    <cfRule type="expression" dxfId="14437" priority="1171">
      <formula>AND($H13&lt;&gt;"",$I13&lt;&gt;"",$J13="")</formula>
    </cfRule>
    <cfRule type="expression" dxfId="14436" priority="1172">
      <formula>AND($H13&lt;&gt;"",$I13="",$J13="")</formula>
    </cfRule>
  </conditionalFormatting>
  <conditionalFormatting sqref="H13:H15 H21">
    <cfRule type="expression" dxfId="14435" priority="1169">
      <formula>AND($H13&lt;&gt;"",$I13&lt;&gt;"")</formula>
    </cfRule>
  </conditionalFormatting>
  <conditionalFormatting sqref="I13:I15 I21">
    <cfRule type="expression" dxfId="14434" priority="1168">
      <formula>AND($I13&lt;&gt;"",$J13&lt;&gt;"")</formula>
    </cfRule>
  </conditionalFormatting>
  <conditionalFormatting sqref="A13:A15 A21">
    <cfRule type="containsBlanks" dxfId="14433" priority="1167">
      <formula>LEN(TRIM(A13))=0</formula>
    </cfRule>
  </conditionalFormatting>
  <conditionalFormatting sqref="AA13:AB13 AA15:AB15 AA21:AB21">
    <cfRule type="expression" dxfId="14432" priority="1164">
      <formula>AND($H13&lt;&gt;"",$I13&lt;&gt;"",$J13&lt;&gt;"")</formula>
    </cfRule>
    <cfRule type="expression" dxfId="14431" priority="1165">
      <formula>AND($H13&lt;&gt;"",$I13&lt;&gt;"",$J13="")</formula>
    </cfRule>
    <cfRule type="expression" dxfId="14430" priority="1166">
      <formula>AND($H13&lt;&gt;"",$I13="",$J13="")</formula>
    </cfRule>
  </conditionalFormatting>
  <conditionalFormatting sqref="AC13:AD13 AC15:AD15 AC21:AD21">
    <cfRule type="expression" dxfId="14429" priority="1161">
      <formula>AND($H13&lt;&gt;"",$I13&lt;&gt;"",$J13&lt;&gt;"")</formula>
    </cfRule>
    <cfRule type="expression" dxfId="14428" priority="1162">
      <formula>AND($H13&lt;&gt;"",$I13&lt;&gt;"",$J13="")</formula>
    </cfRule>
    <cfRule type="expression" dxfId="14427" priority="1163">
      <formula>AND($H13&lt;&gt;"",$I13="",$J13="")</formula>
    </cfRule>
  </conditionalFormatting>
  <conditionalFormatting sqref="AE13:AH13 AE15:AH15 AH14 AE21:AH21">
    <cfRule type="expression" dxfId="14426" priority="1158">
      <formula>AND($H13&lt;&gt;"",$I13&lt;&gt;"",$J13&lt;&gt;"")</formula>
    </cfRule>
    <cfRule type="expression" dxfId="14425" priority="1159">
      <formula>AND($H13&lt;&gt;"",$I13&lt;&gt;"",$J13="")</formula>
    </cfRule>
    <cfRule type="expression" dxfId="14424" priority="1160">
      <formula>AND($H13&lt;&gt;"",$I13="",$J13="")</formula>
    </cfRule>
  </conditionalFormatting>
  <conditionalFormatting sqref="AI13:AI15 AI21">
    <cfRule type="expression" dxfId="14423" priority="1155">
      <formula>AND($H13&lt;&gt;"",$I13&lt;&gt;"",$J13&lt;&gt;"")</formula>
    </cfRule>
    <cfRule type="expression" dxfId="14422" priority="1156">
      <formula>AND($H13&lt;&gt;"",$I13&lt;&gt;"",$J13="")</formula>
    </cfRule>
    <cfRule type="expression" dxfId="14421" priority="1157">
      <formula>AND($H13&lt;&gt;"",$I13="",$J13="")</formula>
    </cfRule>
  </conditionalFormatting>
  <conditionalFormatting sqref="H26:J28">
    <cfRule type="expression" dxfId="14420" priority="1084">
      <formula>AND($H26&lt;&gt;"",$I26&lt;&gt;"",$J26&lt;&gt;"")</formula>
    </cfRule>
    <cfRule type="expression" dxfId="14419" priority="1085">
      <formula>AND($H26&lt;&gt;"",$I26&lt;&gt;"",$J26="")</formula>
    </cfRule>
    <cfRule type="expression" dxfId="14418" priority="1086">
      <formula>AND($H26&lt;&gt;"",$I26="",$J26="")</formula>
    </cfRule>
  </conditionalFormatting>
  <conditionalFormatting sqref="X26:Z26 X28:Z28 X27:AG27 U26:U28">
    <cfRule type="expression" dxfId="14417" priority="1081">
      <formula>AND($H26&lt;&gt;"",$I26&lt;&gt;"",$J26&lt;&gt;"")</formula>
    </cfRule>
    <cfRule type="expression" dxfId="14416" priority="1082">
      <formula>AND($H26&lt;&gt;"",$I26&lt;&gt;"",$J26="")</formula>
    </cfRule>
    <cfRule type="expression" dxfId="14415" priority="1083">
      <formula>AND($H26&lt;&gt;"",$I26="",$J26="")</formula>
    </cfRule>
  </conditionalFormatting>
  <conditionalFormatting sqref="H26:H28">
    <cfRule type="expression" dxfId="14414" priority="1080">
      <formula>AND($H26&lt;&gt;"",$I26&lt;&gt;"")</formula>
    </cfRule>
  </conditionalFormatting>
  <conditionalFormatting sqref="I26:I28">
    <cfRule type="expression" dxfId="14413" priority="1079">
      <formula>AND($I26&lt;&gt;"",$J26&lt;&gt;"")</formula>
    </cfRule>
  </conditionalFormatting>
  <conditionalFormatting sqref="A26:A28">
    <cfRule type="containsBlanks" dxfId="14412" priority="1078">
      <formula>LEN(TRIM(A26))=0</formula>
    </cfRule>
  </conditionalFormatting>
  <conditionalFormatting sqref="AA26:AB26 AA28:AB28">
    <cfRule type="expression" dxfId="14411" priority="1075">
      <formula>AND($H26&lt;&gt;"",$I26&lt;&gt;"",$J26&lt;&gt;"")</formula>
    </cfRule>
    <cfRule type="expression" dxfId="14410" priority="1076">
      <formula>AND($H26&lt;&gt;"",$I26&lt;&gt;"",$J26="")</formula>
    </cfRule>
    <cfRule type="expression" dxfId="14409" priority="1077">
      <formula>AND($H26&lt;&gt;"",$I26="",$J26="")</formula>
    </cfRule>
  </conditionalFormatting>
  <conditionalFormatting sqref="AI26:AI28">
    <cfRule type="expression" dxfId="14408" priority="1066">
      <formula>AND($H26&lt;&gt;"",$I26&lt;&gt;"",$J26&lt;&gt;"")</formula>
    </cfRule>
    <cfRule type="expression" dxfId="14407" priority="1067">
      <formula>AND($H26&lt;&gt;"",$I26&lt;&gt;"",$J26="")</formula>
    </cfRule>
    <cfRule type="expression" dxfId="14406" priority="1068">
      <formula>AND($H26&lt;&gt;"",$I26="",$J26="")</formula>
    </cfRule>
  </conditionalFormatting>
  <conditionalFormatting sqref="H12:J12">
    <cfRule type="expression" dxfId="14405" priority="1194">
      <formula>AND($H12&lt;&gt;"",$I12&lt;&gt;"",$J12&lt;&gt;"")</formula>
    </cfRule>
    <cfRule type="expression" dxfId="14404" priority="1195">
      <formula>AND($H12&lt;&gt;"",$I12&lt;&gt;"",$J12="")</formula>
    </cfRule>
    <cfRule type="expression" dxfId="14403" priority="1196">
      <formula>AND($H12&lt;&gt;"",$I12="",$J12="")</formula>
    </cfRule>
  </conditionalFormatting>
  <conditionalFormatting sqref="U12 X12:Z12">
    <cfRule type="expression" dxfId="14402" priority="1191">
      <formula>AND($H12&lt;&gt;"",$I12&lt;&gt;"",$J12&lt;&gt;"")</formula>
    </cfRule>
    <cfRule type="expression" dxfId="14401" priority="1192">
      <formula>AND($H12&lt;&gt;"",$I12&lt;&gt;"",$J12="")</formula>
    </cfRule>
    <cfRule type="expression" dxfId="14400" priority="1193">
      <formula>AND($H12&lt;&gt;"",$I12="",$J12="")</formula>
    </cfRule>
  </conditionalFormatting>
  <conditionalFormatting sqref="H12">
    <cfRule type="expression" dxfId="14399" priority="1190">
      <formula>AND($H12&lt;&gt;"",$I12&lt;&gt;"")</formula>
    </cfRule>
  </conditionalFormatting>
  <conditionalFormatting sqref="I12">
    <cfRule type="expression" dxfId="14398" priority="1189">
      <formula>AND($I12&lt;&gt;"",$J12&lt;&gt;"")</formula>
    </cfRule>
  </conditionalFormatting>
  <conditionalFormatting sqref="A12">
    <cfRule type="containsBlanks" dxfId="14397" priority="1188">
      <formula>LEN(TRIM(A12))=0</formula>
    </cfRule>
  </conditionalFormatting>
  <conditionalFormatting sqref="AA12:AB12">
    <cfRule type="expression" dxfId="14396" priority="1185">
      <formula>AND($H12&lt;&gt;"",$I12&lt;&gt;"",$J12&lt;&gt;"")</formula>
    </cfRule>
    <cfRule type="expression" dxfId="14395" priority="1186">
      <formula>AND($H12&lt;&gt;"",$I12&lt;&gt;"",$J12="")</formula>
    </cfRule>
    <cfRule type="expression" dxfId="14394" priority="1187">
      <formula>AND($H12&lt;&gt;"",$I12="",$J12="")</formula>
    </cfRule>
  </conditionalFormatting>
  <conditionalFormatting sqref="AC12:AD12">
    <cfRule type="expression" dxfId="14393" priority="1182">
      <formula>AND($H12&lt;&gt;"",$I12&lt;&gt;"",$J12&lt;&gt;"")</formula>
    </cfRule>
    <cfRule type="expression" dxfId="14392" priority="1183">
      <formula>AND($H12&lt;&gt;"",$I12&lt;&gt;"",$J12="")</formula>
    </cfRule>
    <cfRule type="expression" dxfId="14391" priority="1184">
      <formula>AND($H12&lt;&gt;"",$I12="",$J12="")</formula>
    </cfRule>
  </conditionalFormatting>
  <conditionalFormatting sqref="AE12:AH12">
    <cfRule type="expression" dxfId="14390" priority="1179">
      <formula>AND($H12&lt;&gt;"",$I12&lt;&gt;"",$J12&lt;&gt;"")</formula>
    </cfRule>
    <cfRule type="expression" dxfId="14389" priority="1180">
      <formula>AND($H12&lt;&gt;"",$I12&lt;&gt;"",$J12="")</formula>
    </cfRule>
    <cfRule type="expression" dxfId="14388" priority="1181">
      <formula>AND($H12&lt;&gt;"",$I12="",$J12="")</formula>
    </cfRule>
  </conditionalFormatting>
  <conditionalFormatting sqref="AI12">
    <cfRule type="expression" dxfId="14387" priority="1176">
      <formula>AND($H12&lt;&gt;"",$I12&lt;&gt;"",$J12&lt;&gt;"")</formula>
    </cfRule>
    <cfRule type="expression" dxfId="14386" priority="1177">
      <formula>AND($H12&lt;&gt;"",$I12&lt;&gt;"",$J12="")</formula>
    </cfRule>
    <cfRule type="expression" dxfId="14385" priority="1178">
      <formula>AND($H12&lt;&gt;"",$I12="",$J12="")</formula>
    </cfRule>
  </conditionalFormatting>
  <conditionalFormatting sqref="H11:J11">
    <cfRule type="expression" dxfId="14384" priority="1131">
      <formula>AND($H11&lt;&gt;"",$I11&lt;&gt;"",$J11&lt;&gt;"")</formula>
    </cfRule>
    <cfRule type="expression" dxfId="14383" priority="1132">
      <formula>AND($H11&lt;&gt;"",$I11&lt;&gt;"",$J11="")</formula>
    </cfRule>
    <cfRule type="expression" dxfId="14382" priority="1133">
      <formula>AND($H11&lt;&gt;"",$I11="",$J11="")</formula>
    </cfRule>
  </conditionalFormatting>
  <conditionalFormatting sqref="X11:Z11 U11">
    <cfRule type="expression" dxfId="14381" priority="1128">
      <formula>AND($H11&lt;&gt;"",$I11&lt;&gt;"",$J11&lt;&gt;"")</formula>
    </cfRule>
    <cfRule type="expression" dxfId="14380" priority="1129">
      <formula>AND($H11&lt;&gt;"",$I11&lt;&gt;"",$J11="")</formula>
    </cfRule>
    <cfRule type="expression" dxfId="14379" priority="1130">
      <formula>AND($H11&lt;&gt;"",$I11="",$J11="")</formula>
    </cfRule>
  </conditionalFormatting>
  <conditionalFormatting sqref="H11">
    <cfRule type="expression" dxfId="14378" priority="1127">
      <formula>AND($H11&lt;&gt;"",$I11&lt;&gt;"")</formula>
    </cfRule>
  </conditionalFormatting>
  <conditionalFormatting sqref="I11">
    <cfRule type="expression" dxfId="14377" priority="1126">
      <formula>AND($I11&lt;&gt;"",$J11&lt;&gt;"")</formula>
    </cfRule>
  </conditionalFormatting>
  <conditionalFormatting sqref="A11">
    <cfRule type="containsBlanks" dxfId="14376" priority="1125">
      <formula>LEN(TRIM(A11))=0</formula>
    </cfRule>
  </conditionalFormatting>
  <conditionalFormatting sqref="AA11:AB11">
    <cfRule type="expression" dxfId="14375" priority="1122">
      <formula>AND($H11&lt;&gt;"",$I11&lt;&gt;"",$J11&lt;&gt;"")</formula>
    </cfRule>
    <cfRule type="expression" dxfId="14374" priority="1123">
      <formula>AND($H11&lt;&gt;"",$I11&lt;&gt;"",$J11="")</formula>
    </cfRule>
    <cfRule type="expression" dxfId="14373" priority="1124">
      <formula>AND($H11&lt;&gt;"",$I11="",$J11="")</formula>
    </cfRule>
  </conditionalFormatting>
  <conditionalFormatting sqref="AC11:AD11">
    <cfRule type="expression" dxfId="14372" priority="1119">
      <formula>AND($H11&lt;&gt;"",$I11&lt;&gt;"",$J11&lt;&gt;"")</formula>
    </cfRule>
    <cfRule type="expression" dxfId="14371" priority="1120">
      <formula>AND($H11&lt;&gt;"",$I11&lt;&gt;"",$J11="")</formula>
    </cfRule>
    <cfRule type="expression" dxfId="14370" priority="1121">
      <formula>AND($H11&lt;&gt;"",$I11="",$J11="")</formula>
    </cfRule>
  </conditionalFormatting>
  <conditionalFormatting sqref="AE11:AH11">
    <cfRule type="expression" dxfId="14369" priority="1116">
      <formula>AND($H11&lt;&gt;"",$I11&lt;&gt;"",$J11&lt;&gt;"")</formula>
    </cfRule>
    <cfRule type="expression" dxfId="14368" priority="1117">
      <formula>AND($H11&lt;&gt;"",$I11&lt;&gt;"",$J11="")</formula>
    </cfRule>
    <cfRule type="expression" dxfId="14367" priority="1118">
      <formula>AND($H11&lt;&gt;"",$I11="",$J11="")</formula>
    </cfRule>
  </conditionalFormatting>
  <conditionalFormatting sqref="AI11">
    <cfRule type="expression" dxfId="14366" priority="1113">
      <formula>AND($H11&lt;&gt;"",$I11&lt;&gt;"",$J11&lt;&gt;"")</formula>
    </cfRule>
    <cfRule type="expression" dxfId="14365" priority="1114">
      <formula>AND($H11&lt;&gt;"",$I11&lt;&gt;"",$J11="")</formula>
    </cfRule>
    <cfRule type="expression" dxfId="14364" priority="1115">
      <formula>AND($H11&lt;&gt;"",$I11="",$J11="")</formula>
    </cfRule>
  </conditionalFormatting>
  <conditionalFormatting sqref="H16:J19">
    <cfRule type="expression" dxfId="14363" priority="1152">
      <formula>AND($H16&lt;&gt;"",$I16&lt;&gt;"",$J16&lt;&gt;"")</formula>
    </cfRule>
    <cfRule type="expression" dxfId="14362" priority="1153">
      <formula>AND($H16&lt;&gt;"",$I16&lt;&gt;"",$J16="")</formula>
    </cfRule>
    <cfRule type="expression" dxfId="14361" priority="1154">
      <formula>AND($H16&lt;&gt;"",$I16="",$J16="")</formula>
    </cfRule>
  </conditionalFormatting>
  <conditionalFormatting sqref="X16:Z19 U16:U19">
    <cfRule type="expression" dxfId="14360" priority="1149">
      <formula>AND($H16&lt;&gt;"",$I16&lt;&gt;"",$J16&lt;&gt;"")</formula>
    </cfRule>
    <cfRule type="expression" dxfId="14359" priority="1150">
      <formula>AND($H16&lt;&gt;"",$I16&lt;&gt;"",$J16="")</formula>
    </cfRule>
    <cfRule type="expression" dxfId="14358" priority="1151">
      <formula>AND($H16&lt;&gt;"",$I16="",$J16="")</formula>
    </cfRule>
  </conditionalFormatting>
  <conditionalFormatting sqref="H16:H19">
    <cfRule type="expression" dxfId="14357" priority="1148">
      <formula>AND($H16&lt;&gt;"",$I16&lt;&gt;"")</formula>
    </cfRule>
  </conditionalFormatting>
  <conditionalFormatting sqref="I16:I19">
    <cfRule type="expression" dxfId="14356" priority="1147">
      <formula>AND($I16&lt;&gt;"",$J16&lt;&gt;"")</formula>
    </cfRule>
  </conditionalFormatting>
  <conditionalFormatting sqref="A16:A19">
    <cfRule type="containsBlanks" dxfId="14355" priority="1146">
      <formula>LEN(TRIM(A16))=0</formula>
    </cfRule>
  </conditionalFormatting>
  <conditionalFormatting sqref="AA16:AB19">
    <cfRule type="expression" dxfId="14354" priority="1143">
      <formula>AND($H16&lt;&gt;"",$I16&lt;&gt;"",$J16&lt;&gt;"")</formula>
    </cfRule>
    <cfRule type="expression" dxfId="14353" priority="1144">
      <formula>AND($H16&lt;&gt;"",$I16&lt;&gt;"",$J16="")</formula>
    </cfRule>
    <cfRule type="expression" dxfId="14352" priority="1145">
      <formula>AND($H16&lt;&gt;"",$I16="",$J16="")</formula>
    </cfRule>
  </conditionalFormatting>
  <conditionalFormatting sqref="AC16:AD19">
    <cfRule type="expression" dxfId="14351" priority="1140">
      <formula>AND($H16&lt;&gt;"",$I16&lt;&gt;"",$J16&lt;&gt;"")</formula>
    </cfRule>
    <cfRule type="expression" dxfId="14350" priority="1141">
      <formula>AND($H16&lt;&gt;"",$I16&lt;&gt;"",$J16="")</formula>
    </cfRule>
    <cfRule type="expression" dxfId="14349" priority="1142">
      <formula>AND($H16&lt;&gt;"",$I16="",$J16="")</formula>
    </cfRule>
  </conditionalFormatting>
  <conditionalFormatting sqref="AE16:AH19">
    <cfRule type="expression" dxfId="14348" priority="1137">
      <formula>AND($H16&lt;&gt;"",$I16&lt;&gt;"",$J16&lt;&gt;"")</formula>
    </cfRule>
    <cfRule type="expression" dxfId="14347" priority="1138">
      <formula>AND($H16&lt;&gt;"",$I16&lt;&gt;"",$J16="")</formula>
    </cfRule>
    <cfRule type="expression" dxfId="14346" priority="1139">
      <formula>AND($H16&lt;&gt;"",$I16="",$J16="")</formula>
    </cfRule>
  </conditionalFormatting>
  <conditionalFormatting sqref="AI16:AI19">
    <cfRule type="expression" dxfId="14345" priority="1134">
      <formula>AND($H16&lt;&gt;"",$I16&lt;&gt;"",$J16&lt;&gt;"")</formula>
    </cfRule>
    <cfRule type="expression" dxfId="14344" priority="1135">
      <formula>AND($H16&lt;&gt;"",$I16&lt;&gt;"",$J16="")</formula>
    </cfRule>
    <cfRule type="expression" dxfId="14343" priority="1136">
      <formula>AND($H16&lt;&gt;"",$I16="",$J16="")</formula>
    </cfRule>
  </conditionalFormatting>
  <conditionalFormatting sqref="X36:Z36 X38:Z38 X37:AG37 U36:U38">
    <cfRule type="expression" dxfId="14342" priority="1054">
      <formula>AND($H36&lt;&gt;"",$I36&lt;&gt;"",$J36&lt;&gt;"")</formula>
    </cfRule>
    <cfRule type="expression" dxfId="14341" priority="1055">
      <formula>AND($H36&lt;&gt;"",$I36&lt;&gt;"",$J36="")</formula>
    </cfRule>
    <cfRule type="expression" dxfId="14340" priority="1056">
      <formula>AND($H36&lt;&gt;"",$I36="",$J36="")</formula>
    </cfRule>
  </conditionalFormatting>
  <conditionalFormatting sqref="AC36:AD36 AC38:AD38">
    <cfRule type="expression" dxfId="14339" priority="1045">
      <formula>AND($H36&lt;&gt;"",$I36&lt;&gt;"",$J36&lt;&gt;"")</formula>
    </cfRule>
    <cfRule type="expression" dxfId="14338" priority="1046">
      <formula>AND($H36&lt;&gt;"",$I36&lt;&gt;"",$J36="")</formula>
    </cfRule>
    <cfRule type="expression" dxfId="14337" priority="1047">
      <formula>AND($H36&lt;&gt;"",$I36="",$J36="")</formula>
    </cfRule>
  </conditionalFormatting>
  <conditionalFormatting sqref="AE36:AH36 AE38:AH38 AH37">
    <cfRule type="expression" dxfId="14336" priority="1042">
      <formula>AND($H36&lt;&gt;"",$I36&lt;&gt;"",$J36&lt;&gt;"")</formula>
    </cfRule>
    <cfRule type="expression" dxfId="14335" priority="1043">
      <formula>AND($H36&lt;&gt;"",$I36&lt;&gt;"",$J36="")</formula>
    </cfRule>
    <cfRule type="expression" dxfId="14334" priority="1044">
      <formula>AND($H36&lt;&gt;"",$I36="",$J36="")</formula>
    </cfRule>
  </conditionalFormatting>
  <conditionalFormatting sqref="AI36:AI38">
    <cfRule type="expression" dxfId="14333" priority="1039">
      <formula>AND($H36&lt;&gt;"",$I36&lt;&gt;"",$J36&lt;&gt;"")</formula>
    </cfRule>
    <cfRule type="expression" dxfId="14332" priority="1040">
      <formula>AND($H36&lt;&gt;"",$I36&lt;&gt;"",$J36="")</formula>
    </cfRule>
    <cfRule type="expression" dxfId="14331" priority="1041">
      <formula>AND($H36&lt;&gt;"",$I36="",$J36="")</formula>
    </cfRule>
  </conditionalFormatting>
  <conditionalFormatting sqref="H29:J31 U29:U31 X29:AI31">
    <cfRule type="expression" dxfId="14330" priority="1110">
      <formula>AND($H29&lt;&gt;"",$I29&lt;&gt;"",$J29&lt;&gt;"")</formula>
    </cfRule>
    <cfRule type="expression" dxfId="14329" priority="1111">
      <formula>AND($H29&lt;&gt;"",$I29&lt;&gt;"",$J29="")</formula>
    </cfRule>
    <cfRule type="expression" dxfId="14328" priority="1112">
      <formula>AND($H29&lt;&gt;"",$I29="",$J29="")</formula>
    </cfRule>
  </conditionalFormatting>
  <conditionalFormatting sqref="H29:H31">
    <cfRule type="expression" dxfId="14327" priority="1109">
      <formula>AND($H29&lt;&gt;"",$I29&lt;&gt;"")</formula>
    </cfRule>
  </conditionalFormatting>
  <conditionalFormatting sqref="I29:I31">
    <cfRule type="expression" dxfId="14326" priority="1108">
      <formula>AND($I29&lt;&gt;"",$J29&lt;&gt;"")</formula>
    </cfRule>
  </conditionalFormatting>
  <conditionalFormatting sqref="AC26:AD26 AC28:AD28">
    <cfRule type="expression" dxfId="14325" priority="1072">
      <formula>AND($H26&lt;&gt;"",$I26&lt;&gt;"",$J26&lt;&gt;"")</formula>
    </cfRule>
    <cfRule type="expression" dxfId="14324" priority="1073">
      <formula>AND($H26&lt;&gt;"",$I26&lt;&gt;"",$J26="")</formula>
    </cfRule>
    <cfRule type="expression" dxfId="14323" priority="1074">
      <formula>AND($H26&lt;&gt;"",$I26="",$J26="")</formula>
    </cfRule>
  </conditionalFormatting>
  <conditionalFormatting sqref="AE26:AH26 AE28:AH28 AH27">
    <cfRule type="expression" dxfId="14322" priority="1069">
      <formula>AND($H26&lt;&gt;"",$I26&lt;&gt;"",$J26&lt;&gt;"")</formula>
    </cfRule>
    <cfRule type="expression" dxfId="14321" priority="1070">
      <formula>AND($H26&lt;&gt;"",$I26&lt;&gt;"",$J26="")</formula>
    </cfRule>
    <cfRule type="expression" dxfId="14320" priority="1071">
      <formula>AND($H26&lt;&gt;"",$I26="",$J26="")</formula>
    </cfRule>
  </conditionalFormatting>
  <conditionalFormatting sqref="A29:A31">
    <cfRule type="containsBlanks" dxfId="14319" priority="1065">
      <formula>LEN(TRIM(A29))=0</formula>
    </cfRule>
  </conditionalFormatting>
  <conditionalFormatting sqref="H39:J41 U39:U41 X39:AI41">
    <cfRule type="expression" dxfId="14318" priority="1062">
      <formula>AND($H39&lt;&gt;"",$I39&lt;&gt;"",$J39&lt;&gt;"")</formula>
    </cfRule>
    <cfRule type="expression" dxfId="14317" priority="1063">
      <formula>AND($H39&lt;&gt;"",$I39&lt;&gt;"",$J39="")</formula>
    </cfRule>
    <cfRule type="expression" dxfId="14316" priority="1064">
      <formula>AND($H39&lt;&gt;"",$I39="",$J39="")</formula>
    </cfRule>
  </conditionalFormatting>
  <conditionalFormatting sqref="H39:H41">
    <cfRule type="expression" dxfId="14315" priority="1061">
      <formula>AND($H39&lt;&gt;"",$I39&lt;&gt;"")</formula>
    </cfRule>
  </conditionalFormatting>
  <conditionalFormatting sqref="I39:I41">
    <cfRule type="expression" dxfId="14314" priority="1060">
      <formula>AND($I39&lt;&gt;"",$J39&lt;&gt;"")</formula>
    </cfRule>
  </conditionalFormatting>
  <conditionalFormatting sqref="H36:J38">
    <cfRule type="expression" dxfId="14313" priority="1057">
      <formula>AND($H36&lt;&gt;"",$I36&lt;&gt;"",$J36&lt;&gt;"")</formula>
    </cfRule>
    <cfRule type="expression" dxfId="14312" priority="1058">
      <formula>AND($H36&lt;&gt;"",$I36&lt;&gt;"",$J36="")</formula>
    </cfRule>
    <cfRule type="expression" dxfId="14311" priority="1059">
      <formula>AND($H36&lt;&gt;"",$I36="",$J36="")</formula>
    </cfRule>
  </conditionalFormatting>
  <conditionalFormatting sqref="H36:H38">
    <cfRule type="expression" dxfId="14310" priority="1053">
      <formula>AND($H36&lt;&gt;"",$I36&lt;&gt;"")</formula>
    </cfRule>
  </conditionalFormatting>
  <conditionalFormatting sqref="I36:I38">
    <cfRule type="expression" dxfId="14309" priority="1052">
      <formula>AND($I36&lt;&gt;"",$J36&lt;&gt;"")</formula>
    </cfRule>
  </conditionalFormatting>
  <conditionalFormatting sqref="A36:A38">
    <cfRule type="containsBlanks" dxfId="14308" priority="1051">
      <formula>LEN(TRIM(A36))=0</formula>
    </cfRule>
  </conditionalFormatting>
  <conditionalFormatting sqref="AA36:AB36 AA38:AB38">
    <cfRule type="expression" dxfId="14307" priority="1048">
      <formula>AND($H36&lt;&gt;"",$I36&lt;&gt;"",$J36&lt;&gt;"")</formula>
    </cfRule>
    <cfRule type="expression" dxfId="14306" priority="1049">
      <formula>AND($H36&lt;&gt;"",$I36&lt;&gt;"",$J36="")</formula>
    </cfRule>
    <cfRule type="expression" dxfId="14305" priority="1050">
      <formula>AND($H36&lt;&gt;"",$I36="",$J36="")</formula>
    </cfRule>
  </conditionalFormatting>
  <conditionalFormatting sqref="A39:A41">
    <cfRule type="containsBlanks" dxfId="14304" priority="1038">
      <formula>LEN(TRIM(A39))=0</formula>
    </cfRule>
  </conditionalFormatting>
  <conditionalFormatting sqref="X48:AI48 U48">
    <cfRule type="cellIs" dxfId="14303" priority="1036" operator="greaterThan">
      <formula>0</formula>
    </cfRule>
    <cfRule type="cellIs" dxfId="14302" priority="1037" operator="lessThan">
      <formula>0</formula>
    </cfRule>
  </conditionalFormatting>
  <conditionalFormatting sqref="AJ48:CF48">
    <cfRule type="expression" dxfId="14301" priority="1013">
      <formula>AND($H48&lt;&gt;"",$I48&lt;&gt;"",$J48&lt;&gt;"")</formula>
    </cfRule>
    <cfRule type="expression" dxfId="14300" priority="1014">
      <formula>AND($H48&lt;&gt;"",$I48&lt;&gt;"",$J48="")</formula>
    </cfRule>
    <cfRule type="expression" dxfId="14299" priority="1015">
      <formula>AND($H48&lt;&gt;"",$I48="",$J48="")</formula>
    </cfRule>
  </conditionalFormatting>
  <conditionalFormatting sqref="AJ13:CF15 AJ21:CF21">
    <cfRule type="expression" dxfId="14298" priority="1007">
      <formula>AND($H13&lt;&gt;"",$I13&lt;&gt;"",$J13&lt;&gt;"")</formula>
    </cfRule>
    <cfRule type="expression" dxfId="14297" priority="1008">
      <formula>AND($H13&lt;&gt;"",$I13&lt;&gt;"",$J13="")</formula>
    </cfRule>
    <cfRule type="expression" dxfId="14296" priority="1009">
      <formula>AND($H13&lt;&gt;"",$I13="",$J13="")</formula>
    </cfRule>
  </conditionalFormatting>
  <conditionalFormatting sqref="AJ16:CF19">
    <cfRule type="expression" dxfId="14295" priority="1004">
      <formula>AND($H16&lt;&gt;"",$I16&lt;&gt;"",$J16&lt;&gt;"")</formula>
    </cfRule>
    <cfRule type="expression" dxfId="14294" priority="1005">
      <formula>AND($H16&lt;&gt;"",$I16&lt;&gt;"",$J16="")</formula>
    </cfRule>
    <cfRule type="expression" dxfId="14293" priority="1006">
      <formula>AND($H16&lt;&gt;"",$I16="",$J16="")</formula>
    </cfRule>
  </conditionalFormatting>
  <conditionalFormatting sqref="AJ26:CF28">
    <cfRule type="expression" dxfId="14292" priority="992">
      <formula>AND($H26&lt;&gt;"",$I26&lt;&gt;"",$J26&lt;&gt;"")</formula>
    </cfRule>
    <cfRule type="expression" dxfId="14291" priority="993">
      <formula>AND($H26&lt;&gt;"",$I26&lt;&gt;"",$J26="")</formula>
    </cfRule>
    <cfRule type="expression" dxfId="14290" priority="994">
      <formula>AND($H26&lt;&gt;"",$I26="",$J26="")</formula>
    </cfRule>
  </conditionalFormatting>
  <conditionalFormatting sqref="AJ29:CF31">
    <cfRule type="expression" dxfId="14289" priority="998">
      <formula>AND($H29&lt;&gt;"",$I29&lt;&gt;"",$J29&lt;&gt;"")</formula>
    </cfRule>
    <cfRule type="expression" dxfId="14288" priority="999">
      <formula>AND($H29&lt;&gt;"",$I29&lt;&gt;"",$J29="")</formula>
    </cfRule>
    <cfRule type="expression" dxfId="14287" priority="1000">
      <formula>AND($H29&lt;&gt;"",$I29="",$J29="")</formula>
    </cfRule>
  </conditionalFormatting>
  <conditionalFormatting sqref="AJ39:CF41">
    <cfRule type="expression" dxfId="14286" priority="989">
      <formula>AND($H39&lt;&gt;"",$I39&lt;&gt;"",$J39&lt;&gt;"")</formula>
    </cfRule>
    <cfRule type="expression" dxfId="14285" priority="990">
      <formula>AND($H39&lt;&gt;"",$I39&lt;&gt;"",$J39="")</formula>
    </cfRule>
    <cfRule type="expression" dxfId="14284" priority="991">
      <formula>AND($H39&lt;&gt;"",$I39="",$J39="")</formula>
    </cfRule>
  </conditionalFormatting>
  <conditionalFormatting sqref="AJ11:CF11">
    <cfRule type="expression" dxfId="14283" priority="1001">
      <formula>AND($H11&lt;&gt;"",$I11&lt;&gt;"",$J11&lt;&gt;"")</formula>
    </cfRule>
    <cfRule type="expression" dxfId="14282" priority="1002">
      <formula>AND($H11&lt;&gt;"",$I11&lt;&gt;"",$J11="")</formula>
    </cfRule>
    <cfRule type="expression" dxfId="14281" priority="1003">
      <formula>AND($H11&lt;&gt;"",$I11="",$J11="")</formula>
    </cfRule>
  </conditionalFormatting>
  <conditionalFormatting sqref="AJ12:CF12">
    <cfRule type="expression" dxfId="14280" priority="1010">
      <formula>AND($H12&lt;&gt;"",$I12&lt;&gt;"",$J12&lt;&gt;"")</formula>
    </cfRule>
    <cfRule type="expression" dxfId="14279" priority="1011">
      <formula>AND($H12&lt;&gt;"",$I12&lt;&gt;"",$J12="")</formula>
    </cfRule>
    <cfRule type="expression" dxfId="14278" priority="1012">
      <formula>AND($H12&lt;&gt;"",$I12="",$J12="")</formula>
    </cfRule>
  </conditionalFormatting>
  <conditionalFormatting sqref="AJ4:CF4">
    <cfRule type="containsBlanks" dxfId="14277" priority="1032">
      <formula>LEN(TRIM(AJ4))=0</formula>
    </cfRule>
  </conditionalFormatting>
  <conditionalFormatting sqref="AJ1:CF1">
    <cfRule type="containsBlanks" dxfId="14276" priority="1031">
      <formula>LEN(TRIM(AJ1))=0</formula>
    </cfRule>
  </conditionalFormatting>
  <conditionalFormatting sqref="AJ6:CF6">
    <cfRule type="expression" dxfId="14275" priority="1028">
      <formula>AND($H6&lt;&gt;"",$I6&lt;&gt;"",$J6&lt;&gt;"")</formula>
    </cfRule>
    <cfRule type="expression" dxfId="14274" priority="1029">
      <formula>AND($H6&lt;&gt;"",$I6&lt;&gt;"",$J6="")</formula>
    </cfRule>
    <cfRule type="expression" dxfId="14273" priority="1030">
      <formula>AND($H6&lt;&gt;"",$I6="",$J6="")</formula>
    </cfRule>
  </conditionalFormatting>
  <conditionalFormatting sqref="AJ22:CF22">
    <cfRule type="expression" dxfId="14272" priority="1025">
      <formula>AND($H22&lt;&gt;"",$I22&lt;&gt;"",$J22&lt;&gt;"")</formula>
    </cfRule>
    <cfRule type="expression" dxfId="14271" priority="1026">
      <formula>AND($H22&lt;&gt;"",$I22&lt;&gt;"",$J22="")</formula>
    </cfRule>
    <cfRule type="expression" dxfId="14270" priority="1027">
      <formula>AND($H22&lt;&gt;"",$I22="",$J22="")</formula>
    </cfRule>
  </conditionalFormatting>
  <conditionalFormatting sqref="AJ23:CF23">
    <cfRule type="expression" dxfId="14269" priority="1022">
      <formula>AND($H23&lt;&gt;"",$I23&lt;&gt;"",$J23&lt;&gt;"")</formula>
    </cfRule>
    <cfRule type="expression" dxfId="14268" priority="1023">
      <formula>AND($H23&lt;&gt;"",$I23&lt;&gt;"",$J23="")</formula>
    </cfRule>
    <cfRule type="expression" dxfId="14267" priority="1024">
      <formula>AND($H23&lt;&gt;"",$I23="",$J23="")</formula>
    </cfRule>
  </conditionalFormatting>
  <conditionalFormatting sqref="AJ47:CF47">
    <cfRule type="expression" dxfId="14266" priority="1016">
      <formula>AND($H47&lt;&gt;"",$I47&lt;&gt;"",$J47&lt;&gt;"")</formula>
    </cfRule>
    <cfRule type="expression" dxfId="14265" priority="1017">
      <formula>AND($H47&lt;&gt;"",$I47&lt;&gt;"",$J47="")</formula>
    </cfRule>
    <cfRule type="expression" dxfId="14264" priority="1018">
      <formula>AND($H47&lt;&gt;"",$I47="",$J47="")</formula>
    </cfRule>
  </conditionalFormatting>
  <conditionalFormatting sqref="AJ36:CF38">
    <cfRule type="expression" dxfId="14263" priority="986">
      <formula>AND($H36&lt;&gt;"",$I36&lt;&gt;"",$J36&lt;&gt;"")</formula>
    </cfRule>
    <cfRule type="expression" dxfId="14262" priority="987">
      <formula>AND($H36&lt;&gt;"",$I36&lt;&gt;"",$J36="")</formula>
    </cfRule>
    <cfRule type="expression" dxfId="14261" priority="988">
      <formula>AND($H36&lt;&gt;"",$I36="",$J36="")</formula>
    </cfRule>
  </conditionalFormatting>
  <conditionalFormatting sqref="AJ33:CF33">
    <cfRule type="expression" dxfId="14260" priority="995">
      <formula>AND($H33&lt;&gt;"",$I33&lt;&gt;"",$J33&lt;&gt;"")</formula>
    </cfRule>
    <cfRule type="expression" dxfId="14259" priority="996">
      <formula>AND($H33&lt;&gt;"",$I33&lt;&gt;"",$J33="")</formula>
    </cfRule>
    <cfRule type="expression" dxfId="14258" priority="997">
      <formula>AND($H33&lt;&gt;"",$I33="",$J33="")</formula>
    </cfRule>
  </conditionalFormatting>
  <conditionalFormatting sqref="AJ48:CF48">
    <cfRule type="cellIs" dxfId="14257" priority="984" operator="greaterThan">
      <formula>0</formula>
    </cfRule>
    <cfRule type="cellIs" dxfId="14256" priority="985" operator="lessThan">
      <formula>0</formula>
    </cfRule>
  </conditionalFormatting>
  <conditionalFormatting sqref="X71:Z71 U71">
    <cfRule type="expression" dxfId="14255" priority="818">
      <formula>AND($H71&lt;&gt;"",$I71&lt;&gt;"",$J71&lt;&gt;"")</formula>
    </cfRule>
    <cfRule type="expression" dxfId="14254" priority="819">
      <formula>AND($H71&lt;&gt;"",$I71&lt;&gt;"",$J71="")</formula>
    </cfRule>
    <cfRule type="expression" dxfId="14253" priority="820">
      <formula>AND($H71&lt;&gt;"",$I71="",$J71="")</formula>
    </cfRule>
  </conditionalFormatting>
  <conditionalFormatting sqref="AE71:AH71">
    <cfRule type="expression" dxfId="14252" priority="806">
      <formula>AND($H71&lt;&gt;"",$I71&lt;&gt;"",$J71&lt;&gt;"")</formula>
    </cfRule>
    <cfRule type="expression" dxfId="14251" priority="807">
      <formula>AND($H71&lt;&gt;"",$I71&lt;&gt;"",$J71="")</formula>
    </cfRule>
    <cfRule type="expression" dxfId="14250" priority="808">
      <formula>AND($H71&lt;&gt;"",$I71="",$J71="")</formula>
    </cfRule>
  </conditionalFormatting>
  <conditionalFormatting sqref="AA71:AB71">
    <cfRule type="expression" dxfId="14249" priority="812">
      <formula>AND($H71&lt;&gt;"",$I71&lt;&gt;"",$J71&lt;&gt;"")</formula>
    </cfRule>
    <cfRule type="expression" dxfId="14248" priority="813">
      <formula>AND($H71&lt;&gt;"",$I71&lt;&gt;"",$J71="")</formula>
    </cfRule>
    <cfRule type="expression" dxfId="14247" priority="814">
      <formula>AND($H71&lt;&gt;"",$I71="",$J71="")</formula>
    </cfRule>
  </conditionalFormatting>
  <conditionalFormatting sqref="AC71:AD71">
    <cfRule type="expression" dxfId="14246" priority="809">
      <formula>AND($H71&lt;&gt;"",$I71&lt;&gt;"",$J71&lt;&gt;"")</formula>
    </cfRule>
    <cfRule type="expression" dxfId="14245" priority="810">
      <formula>AND($H71&lt;&gt;"",$I71&lt;&gt;"",$J71="")</formula>
    </cfRule>
    <cfRule type="expression" dxfId="14244" priority="811">
      <formula>AND($H71&lt;&gt;"",$I71="",$J71="")</formula>
    </cfRule>
  </conditionalFormatting>
  <conditionalFormatting sqref="AJ62:CF62">
    <cfRule type="expression" dxfId="14243" priority="836">
      <formula>AND($H62&lt;&gt;"",$I62&lt;&gt;"",$J62&lt;&gt;"")</formula>
    </cfRule>
    <cfRule type="expression" dxfId="14242" priority="837">
      <formula>AND($H62&lt;&gt;"",$I62&lt;&gt;"",$J62="")</formula>
    </cfRule>
    <cfRule type="expression" dxfId="14241" priority="838">
      <formula>AND($H62&lt;&gt;"",$I62="",$J62="")</formula>
    </cfRule>
  </conditionalFormatting>
  <conditionalFormatting sqref="H63:J63 U63 X63:AI63">
    <cfRule type="expression" dxfId="14240" priority="830">
      <formula>AND($H63&lt;&gt;"",$I63&lt;&gt;"",$J63&lt;&gt;"")</formula>
    </cfRule>
    <cfRule type="expression" dxfId="14239" priority="831">
      <formula>AND($H63&lt;&gt;"",$I63&lt;&gt;"",$J63="")</formula>
    </cfRule>
    <cfRule type="expression" dxfId="14238" priority="832">
      <formula>AND($H63&lt;&gt;"",$I63="",$J63="")</formula>
    </cfRule>
  </conditionalFormatting>
  <conditionalFormatting sqref="AJ59:CF61">
    <cfRule type="expression" dxfId="14237" priority="833">
      <formula>AND($H59&lt;&gt;"",$I59&lt;&gt;"",$J59&lt;&gt;"")</formula>
    </cfRule>
    <cfRule type="expression" dxfId="14236" priority="834">
      <formula>AND($H59&lt;&gt;"",$I59&lt;&gt;"",$J59="")</formula>
    </cfRule>
    <cfRule type="expression" dxfId="14235" priority="835">
      <formula>AND($H59&lt;&gt;"",$I59="",$J59="")</formula>
    </cfRule>
  </conditionalFormatting>
  <conditionalFormatting sqref="H71:J71">
    <cfRule type="expression" dxfId="14234" priority="821">
      <formula>AND($H71&lt;&gt;"",$I71&lt;&gt;"",$J71&lt;&gt;"")</formula>
    </cfRule>
    <cfRule type="expression" dxfId="14233" priority="822">
      <formula>AND($H71&lt;&gt;"",$I71&lt;&gt;"",$J71="")</formula>
    </cfRule>
    <cfRule type="expression" dxfId="14232" priority="823">
      <formula>AND($H71&lt;&gt;"",$I71="",$J71="")</formula>
    </cfRule>
  </conditionalFormatting>
  <conditionalFormatting sqref="AJ63:CF63">
    <cfRule type="expression" dxfId="14231" priority="824">
      <formula>AND($H63&lt;&gt;"",$I63&lt;&gt;"",$J63&lt;&gt;"")</formula>
    </cfRule>
    <cfRule type="expression" dxfId="14230" priority="825">
      <formula>AND($H63&lt;&gt;"",$I63&lt;&gt;"",$J63="")</formula>
    </cfRule>
    <cfRule type="expression" dxfId="14229" priority="826">
      <formula>AND($H63&lt;&gt;"",$I63="",$J63="")</formula>
    </cfRule>
  </conditionalFormatting>
  <conditionalFormatting sqref="H25:J25">
    <cfRule type="expression" dxfId="14228" priority="981">
      <formula>AND($H25&lt;&gt;"",$I25&lt;&gt;"",$J25&lt;&gt;"")</formula>
    </cfRule>
    <cfRule type="expression" dxfId="14227" priority="982">
      <formula>AND($H25&lt;&gt;"",$I25&lt;&gt;"",$J25="")</formula>
    </cfRule>
    <cfRule type="expression" dxfId="14226" priority="983">
      <formula>AND($H25&lt;&gt;"",$I25="",$J25="")</formula>
    </cfRule>
  </conditionalFormatting>
  <conditionalFormatting sqref="U25 X25:Z25">
    <cfRule type="expression" dxfId="14225" priority="978">
      <formula>AND($H25&lt;&gt;"",$I25&lt;&gt;"",$J25&lt;&gt;"")</formula>
    </cfRule>
    <cfRule type="expression" dxfId="14224" priority="979">
      <formula>AND($H25&lt;&gt;"",$I25&lt;&gt;"",$J25="")</formula>
    </cfRule>
    <cfRule type="expression" dxfId="14223" priority="980">
      <formula>AND($H25&lt;&gt;"",$I25="",$J25="")</formula>
    </cfRule>
  </conditionalFormatting>
  <conditionalFormatting sqref="H25">
    <cfRule type="expression" dxfId="14222" priority="977">
      <formula>AND($H25&lt;&gt;"",$I25&lt;&gt;"")</formula>
    </cfRule>
  </conditionalFormatting>
  <conditionalFormatting sqref="I25">
    <cfRule type="expression" dxfId="14221" priority="976">
      <formula>AND($I25&lt;&gt;"",$J25&lt;&gt;"")</formula>
    </cfRule>
  </conditionalFormatting>
  <conditionalFormatting sqref="A25">
    <cfRule type="containsBlanks" dxfId="14220" priority="975">
      <formula>LEN(TRIM(A25))=0</formula>
    </cfRule>
  </conditionalFormatting>
  <conditionalFormatting sqref="AA25:AB25">
    <cfRule type="expression" dxfId="14219" priority="972">
      <formula>AND($H25&lt;&gt;"",$I25&lt;&gt;"",$J25&lt;&gt;"")</formula>
    </cfRule>
    <cfRule type="expression" dxfId="14218" priority="973">
      <formula>AND($H25&lt;&gt;"",$I25&lt;&gt;"",$J25="")</formula>
    </cfRule>
    <cfRule type="expression" dxfId="14217" priority="974">
      <formula>AND($H25&lt;&gt;"",$I25="",$J25="")</formula>
    </cfRule>
  </conditionalFormatting>
  <conditionalFormatting sqref="AC25:AD25">
    <cfRule type="expression" dxfId="14216" priority="969">
      <formula>AND($H25&lt;&gt;"",$I25&lt;&gt;"",$J25&lt;&gt;"")</formula>
    </cfRule>
    <cfRule type="expression" dxfId="14215" priority="970">
      <formula>AND($H25&lt;&gt;"",$I25&lt;&gt;"",$J25="")</formula>
    </cfRule>
    <cfRule type="expression" dxfId="14214" priority="971">
      <formula>AND($H25&lt;&gt;"",$I25="",$J25="")</formula>
    </cfRule>
  </conditionalFormatting>
  <conditionalFormatting sqref="AE25:AH25">
    <cfRule type="expression" dxfId="14213" priority="966">
      <formula>AND($H25&lt;&gt;"",$I25&lt;&gt;"",$J25&lt;&gt;"")</formula>
    </cfRule>
    <cfRule type="expression" dxfId="14212" priority="967">
      <formula>AND($H25&lt;&gt;"",$I25&lt;&gt;"",$J25="")</formula>
    </cfRule>
    <cfRule type="expression" dxfId="14211" priority="968">
      <formula>AND($H25&lt;&gt;"",$I25="",$J25="")</formula>
    </cfRule>
  </conditionalFormatting>
  <conditionalFormatting sqref="AI25">
    <cfRule type="expression" dxfId="14210" priority="963">
      <formula>AND($H25&lt;&gt;"",$I25&lt;&gt;"",$J25&lt;&gt;"")</formula>
    </cfRule>
    <cfRule type="expression" dxfId="14209" priority="964">
      <formula>AND($H25&lt;&gt;"",$I25&lt;&gt;"",$J25="")</formula>
    </cfRule>
    <cfRule type="expression" dxfId="14208" priority="965">
      <formula>AND($H25&lt;&gt;"",$I25="",$J25="")</formula>
    </cfRule>
  </conditionalFormatting>
  <conditionalFormatting sqref="AJ25:CF25">
    <cfRule type="expression" dxfId="14207" priority="960">
      <formula>AND($H25&lt;&gt;"",$I25&lt;&gt;"",$J25&lt;&gt;"")</formula>
    </cfRule>
    <cfRule type="expression" dxfId="14206" priority="961">
      <formula>AND($H25&lt;&gt;"",$I25&lt;&gt;"",$J25="")</formula>
    </cfRule>
    <cfRule type="expression" dxfId="14205" priority="962">
      <formula>AND($H25&lt;&gt;"",$I25="",$J25="")</formula>
    </cfRule>
  </conditionalFormatting>
  <conditionalFormatting sqref="A43">
    <cfRule type="containsBlanks" dxfId="14204" priority="951">
      <formula>LEN(TRIM(A43))=0</formula>
    </cfRule>
  </conditionalFormatting>
  <conditionalFormatting sqref="X52:Z52 X54:Z54 X53:AG53 U52:U54">
    <cfRule type="expression" dxfId="14203" priority="925">
      <formula>AND($H52&lt;&gt;"",$I52&lt;&gt;"",$J52&lt;&gt;"")</formula>
    </cfRule>
    <cfRule type="expression" dxfId="14202" priority="926">
      <formula>AND($H52&lt;&gt;"",$I52&lt;&gt;"",$J52="")</formula>
    </cfRule>
    <cfRule type="expression" dxfId="14201" priority="927">
      <formula>AND($H52&lt;&gt;"",$I52="",$J52="")</formula>
    </cfRule>
  </conditionalFormatting>
  <conditionalFormatting sqref="AC52:AD52 AC54:AD54">
    <cfRule type="expression" dxfId="14200" priority="916">
      <formula>AND($H52&lt;&gt;"",$I52&lt;&gt;"",$J52&lt;&gt;"")</formula>
    </cfRule>
    <cfRule type="expression" dxfId="14199" priority="917">
      <formula>AND($H52&lt;&gt;"",$I52&lt;&gt;"",$J52="")</formula>
    </cfRule>
    <cfRule type="expression" dxfId="14198" priority="918">
      <formula>AND($H52&lt;&gt;"",$I52="",$J52="")</formula>
    </cfRule>
  </conditionalFormatting>
  <conditionalFormatting sqref="AE52:AH52 AE54:AH54 AH53">
    <cfRule type="expression" dxfId="14197" priority="913">
      <formula>AND($H52&lt;&gt;"",$I52&lt;&gt;"",$J52&lt;&gt;"")</formula>
    </cfRule>
    <cfRule type="expression" dxfId="14196" priority="914">
      <formula>AND($H52&lt;&gt;"",$I52&lt;&gt;"",$J52="")</formula>
    </cfRule>
    <cfRule type="expression" dxfId="14195" priority="915">
      <formula>AND($H52&lt;&gt;"",$I52="",$J52="")</formula>
    </cfRule>
  </conditionalFormatting>
  <conditionalFormatting sqref="AI52:AI54">
    <cfRule type="expression" dxfId="14194" priority="910">
      <formula>AND($H52&lt;&gt;"",$I52&lt;&gt;"",$J52&lt;&gt;"")</formula>
    </cfRule>
    <cfRule type="expression" dxfId="14193" priority="911">
      <formula>AND($H52&lt;&gt;"",$I52&lt;&gt;"",$J52="")</formula>
    </cfRule>
    <cfRule type="expression" dxfId="14192" priority="912">
      <formula>AND($H52&lt;&gt;"",$I52="",$J52="")</formula>
    </cfRule>
  </conditionalFormatting>
  <conditionalFormatting sqref="H55:J55 U55 X55:AI55">
    <cfRule type="expression" dxfId="14191" priority="933">
      <formula>AND($H55&lt;&gt;"",$I55&lt;&gt;"",$J55&lt;&gt;"")</formula>
    </cfRule>
    <cfRule type="expression" dxfId="14190" priority="934">
      <formula>AND($H55&lt;&gt;"",$I55&lt;&gt;"",$J55="")</formula>
    </cfRule>
    <cfRule type="expression" dxfId="14189" priority="935">
      <formula>AND($H55&lt;&gt;"",$I55="",$J55="")</formula>
    </cfRule>
  </conditionalFormatting>
  <conditionalFormatting sqref="H55">
    <cfRule type="expression" dxfId="14188" priority="932">
      <formula>AND($H55&lt;&gt;"",$I55&lt;&gt;"")</formula>
    </cfRule>
  </conditionalFormatting>
  <conditionalFormatting sqref="I55">
    <cfRule type="expression" dxfId="14187" priority="931">
      <formula>AND($I55&lt;&gt;"",$J55&lt;&gt;"")</formula>
    </cfRule>
  </conditionalFormatting>
  <conditionalFormatting sqref="H52:J54">
    <cfRule type="expression" dxfId="14186" priority="928">
      <formula>AND($H52&lt;&gt;"",$I52&lt;&gt;"",$J52&lt;&gt;"")</formula>
    </cfRule>
    <cfRule type="expression" dxfId="14185" priority="929">
      <formula>AND($H52&lt;&gt;"",$I52&lt;&gt;"",$J52="")</formula>
    </cfRule>
    <cfRule type="expression" dxfId="14184" priority="930">
      <formula>AND($H52&lt;&gt;"",$I52="",$J52="")</formula>
    </cfRule>
  </conditionalFormatting>
  <conditionalFormatting sqref="H52:H54">
    <cfRule type="expression" dxfId="14183" priority="924">
      <formula>AND($H52&lt;&gt;"",$I52&lt;&gt;"")</formula>
    </cfRule>
  </conditionalFormatting>
  <conditionalFormatting sqref="I52:I54">
    <cfRule type="expression" dxfId="14182" priority="923">
      <formula>AND($I52&lt;&gt;"",$J52&lt;&gt;"")</formula>
    </cfRule>
  </conditionalFormatting>
  <conditionalFormatting sqref="A52:A54">
    <cfRule type="containsBlanks" dxfId="14181" priority="922">
      <formula>LEN(TRIM(A52))=0</formula>
    </cfRule>
  </conditionalFormatting>
  <conditionalFormatting sqref="AA52:AB52 AA54:AB54">
    <cfRule type="expression" dxfId="14180" priority="919">
      <formula>AND($H52&lt;&gt;"",$I52&lt;&gt;"",$J52&lt;&gt;"")</formula>
    </cfRule>
    <cfRule type="expression" dxfId="14179" priority="920">
      <formula>AND($H52&lt;&gt;"",$I52&lt;&gt;"",$J52="")</formula>
    </cfRule>
    <cfRule type="expression" dxfId="14178" priority="921">
      <formula>AND($H52&lt;&gt;"",$I52="",$J52="")</formula>
    </cfRule>
  </conditionalFormatting>
  <conditionalFormatting sqref="A55">
    <cfRule type="containsBlanks" dxfId="14177" priority="909">
      <formula>LEN(TRIM(A55))=0</formula>
    </cfRule>
  </conditionalFormatting>
  <conditionalFormatting sqref="AJ52:CF54">
    <cfRule type="expression" dxfId="14176" priority="903">
      <formula>AND($H52&lt;&gt;"",$I52&lt;&gt;"",$J52&lt;&gt;"")</formula>
    </cfRule>
    <cfRule type="expression" dxfId="14175" priority="904">
      <formula>AND($H52&lt;&gt;"",$I52&lt;&gt;"",$J52="")</formula>
    </cfRule>
    <cfRule type="expression" dxfId="14174" priority="905">
      <formula>AND($H52&lt;&gt;"",$I52="",$J52="")</formula>
    </cfRule>
  </conditionalFormatting>
  <conditionalFormatting sqref="AJ55:CF55">
    <cfRule type="expression" dxfId="14173" priority="906">
      <formula>AND($H55&lt;&gt;"",$I55&lt;&gt;"",$J55&lt;&gt;"")</formula>
    </cfRule>
    <cfRule type="expression" dxfId="14172" priority="907">
      <formula>AND($H55&lt;&gt;"",$I55&lt;&gt;"",$J55="")</formula>
    </cfRule>
    <cfRule type="expression" dxfId="14171" priority="908">
      <formula>AND($H55&lt;&gt;"",$I55="",$J55="")</formula>
    </cfRule>
  </conditionalFormatting>
  <conditionalFormatting sqref="H56:J56 U56 X56:AI56">
    <cfRule type="expression" dxfId="14170" priority="900">
      <formula>AND($H56&lt;&gt;"",$I56&lt;&gt;"",$J56&lt;&gt;"")</formula>
    </cfRule>
    <cfRule type="expression" dxfId="14169" priority="901">
      <formula>AND($H56&lt;&gt;"",$I56&lt;&gt;"",$J56="")</formula>
    </cfRule>
    <cfRule type="expression" dxfId="14168" priority="902">
      <formula>AND($H56&lt;&gt;"",$I56="",$J56="")</formula>
    </cfRule>
  </conditionalFormatting>
  <conditionalFormatting sqref="H56">
    <cfRule type="expression" dxfId="14167" priority="899">
      <formula>AND($H56&lt;&gt;"",$I56&lt;&gt;"")</formula>
    </cfRule>
  </conditionalFormatting>
  <conditionalFormatting sqref="I56">
    <cfRule type="expression" dxfId="14166" priority="898">
      <formula>AND($I56&lt;&gt;"",$J56&lt;&gt;"")</formula>
    </cfRule>
  </conditionalFormatting>
  <conditionalFormatting sqref="A56">
    <cfRule type="containsBlanks" dxfId="14165" priority="897">
      <formula>LEN(TRIM(A56))=0</formula>
    </cfRule>
  </conditionalFormatting>
  <conditionalFormatting sqref="AJ56:CF56">
    <cfRule type="expression" dxfId="14164" priority="894">
      <formula>AND($H56&lt;&gt;"",$I56&lt;&gt;"",$J56&lt;&gt;"")</formula>
    </cfRule>
    <cfRule type="expression" dxfId="14163" priority="895">
      <formula>AND($H56&lt;&gt;"",$I56&lt;&gt;"",$J56="")</formula>
    </cfRule>
    <cfRule type="expression" dxfId="14162" priority="896">
      <formula>AND($H56&lt;&gt;"",$I56="",$J56="")</formula>
    </cfRule>
  </conditionalFormatting>
  <conditionalFormatting sqref="X59:Z59 X61:Z61 X60:AG60 U59:U61">
    <cfRule type="expression" dxfId="14161" priority="855">
      <formula>AND($H59&lt;&gt;"",$I59&lt;&gt;"",$J59&lt;&gt;"")</formula>
    </cfRule>
    <cfRule type="expression" dxfId="14160" priority="856">
      <formula>AND($H59&lt;&gt;"",$I59&lt;&gt;"",$J59="")</formula>
    </cfRule>
    <cfRule type="expression" dxfId="14159" priority="857">
      <formula>AND($H59&lt;&gt;"",$I59="",$J59="")</formula>
    </cfRule>
  </conditionalFormatting>
  <conditionalFormatting sqref="AC59:AD59 AC61:AD61">
    <cfRule type="expression" dxfId="14158" priority="846">
      <formula>AND($H59&lt;&gt;"",$I59&lt;&gt;"",$J59&lt;&gt;"")</formula>
    </cfRule>
    <cfRule type="expression" dxfId="14157" priority="847">
      <formula>AND($H59&lt;&gt;"",$I59&lt;&gt;"",$J59="")</formula>
    </cfRule>
    <cfRule type="expression" dxfId="14156" priority="848">
      <formula>AND($H59&lt;&gt;"",$I59="",$J59="")</formula>
    </cfRule>
  </conditionalFormatting>
  <conditionalFormatting sqref="AE59:AH59 AE61:AH61 AH60">
    <cfRule type="expression" dxfId="14155" priority="843">
      <formula>AND($H59&lt;&gt;"",$I59&lt;&gt;"",$J59&lt;&gt;"")</formula>
    </cfRule>
    <cfRule type="expression" dxfId="14154" priority="844">
      <formula>AND($H59&lt;&gt;"",$I59&lt;&gt;"",$J59="")</formula>
    </cfRule>
    <cfRule type="expression" dxfId="14153" priority="845">
      <formula>AND($H59&lt;&gt;"",$I59="",$J59="")</formula>
    </cfRule>
  </conditionalFormatting>
  <conditionalFormatting sqref="AI59:AI61">
    <cfRule type="expression" dxfId="14152" priority="840">
      <formula>AND($H59&lt;&gt;"",$I59&lt;&gt;"",$J59&lt;&gt;"")</formula>
    </cfRule>
    <cfRule type="expression" dxfId="14151" priority="841">
      <formula>AND($H59&lt;&gt;"",$I59&lt;&gt;"",$J59="")</formula>
    </cfRule>
    <cfRule type="expression" dxfId="14150" priority="842">
      <formula>AND($H59&lt;&gt;"",$I59="",$J59="")</formula>
    </cfRule>
  </conditionalFormatting>
  <conditionalFormatting sqref="H62:J62 U62 X62:AI62">
    <cfRule type="expression" dxfId="14149" priority="863">
      <formula>AND($H62&lt;&gt;"",$I62&lt;&gt;"",$J62&lt;&gt;"")</formula>
    </cfRule>
    <cfRule type="expression" dxfId="14148" priority="864">
      <formula>AND($H62&lt;&gt;"",$I62&lt;&gt;"",$J62="")</formula>
    </cfRule>
    <cfRule type="expression" dxfId="14147" priority="865">
      <formula>AND($H62&lt;&gt;"",$I62="",$J62="")</formula>
    </cfRule>
  </conditionalFormatting>
  <conditionalFormatting sqref="H62">
    <cfRule type="expression" dxfId="14146" priority="862">
      <formula>AND($H62&lt;&gt;"",$I62&lt;&gt;"")</formula>
    </cfRule>
  </conditionalFormatting>
  <conditionalFormatting sqref="I62">
    <cfRule type="expression" dxfId="14145" priority="861">
      <formula>AND($I62&lt;&gt;"",$J62&lt;&gt;"")</formula>
    </cfRule>
  </conditionalFormatting>
  <conditionalFormatting sqref="H59:J61">
    <cfRule type="expression" dxfId="14144" priority="858">
      <formula>AND($H59&lt;&gt;"",$I59&lt;&gt;"",$J59&lt;&gt;"")</formula>
    </cfRule>
    <cfRule type="expression" dxfId="14143" priority="859">
      <formula>AND($H59&lt;&gt;"",$I59&lt;&gt;"",$J59="")</formula>
    </cfRule>
    <cfRule type="expression" dxfId="14142" priority="860">
      <formula>AND($H59&lt;&gt;"",$I59="",$J59="")</formula>
    </cfRule>
  </conditionalFormatting>
  <conditionalFormatting sqref="H59:H61">
    <cfRule type="expression" dxfId="14141" priority="854">
      <formula>AND($H59&lt;&gt;"",$I59&lt;&gt;"")</formula>
    </cfRule>
  </conditionalFormatting>
  <conditionalFormatting sqref="I59:I61">
    <cfRule type="expression" dxfId="14140" priority="853">
      <formula>AND($I59&lt;&gt;"",$J59&lt;&gt;"")</formula>
    </cfRule>
  </conditionalFormatting>
  <conditionalFormatting sqref="A59:A61">
    <cfRule type="containsBlanks" dxfId="14139" priority="852">
      <formula>LEN(TRIM(A59))=0</formula>
    </cfRule>
  </conditionalFormatting>
  <conditionalFormatting sqref="AA59:AB59 AA61:AB61">
    <cfRule type="expression" dxfId="14138" priority="849">
      <formula>AND($H59&lt;&gt;"",$I59&lt;&gt;"",$J59&lt;&gt;"")</formula>
    </cfRule>
    <cfRule type="expression" dxfId="14137" priority="850">
      <formula>AND($H59&lt;&gt;"",$I59&lt;&gt;"",$J59="")</formula>
    </cfRule>
    <cfRule type="expression" dxfId="14136" priority="851">
      <formula>AND($H59&lt;&gt;"",$I59="",$J59="")</formula>
    </cfRule>
  </conditionalFormatting>
  <conditionalFormatting sqref="A62">
    <cfRule type="containsBlanks" dxfId="14135" priority="839">
      <formula>LEN(TRIM(A62))=0</formula>
    </cfRule>
  </conditionalFormatting>
  <conditionalFormatting sqref="AI71">
    <cfRule type="expression" dxfId="14134" priority="803">
      <formula>AND($H71&lt;&gt;"",$I71&lt;&gt;"",$J71&lt;&gt;"")</formula>
    </cfRule>
    <cfRule type="expression" dxfId="14133" priority="804">
      <formula>AND($H71&lt;&gt;"",$I71&lt;&gt;"",$J71="")</formula>
    </cfRule>
    <cfRule type="expression" dxfId="14132" priority="805">
      <formula>AND($H71&lt;&gt;"",$I71="",$J71="")</formula>
    </cfRule>
  </conditionalFormatting>
  <conditionalFormatting sqref="H63">
    <cfRule type="expression" dxfId="14131" priority="829">
      <formula>AND($H63&lt;&gt;"",$I63&lt;&gt;"")</formula>
    </cfRule>
  </conditionalFormatting>
  <conditionalFormatting sqref="I63">
    <cfRule type="expression" dxfId="14130" priority="828">
      <formula>AND($I63&lt;&gt;"",$J63&lt;&gt;"")</formula>
    </cfRule>
  </conditionalFormatting>
  <conditionalFormatting sqref="A63">
    <cfRule type="containsBlanks" dxfId="14129" priority="827">
      <formula>LEN(TRIM(A63))=0</formula>
    </cfRule>
  </conditionalFormatting>
  <conditionalFormatting sqref="H71">
    <cfRule type="expression" dxfId="14128" priority="817">
      <formula>AND($H71&lt;&gt;"",$I71&lt;&gt;"")</formula>
    </cfRule>
  </conditionalFormatting>
  <conditionalFormatting sqref="I71">
    <cfRule type="expression" dxfId="14127" priority="816">
      <formula>AND($I71&lt;&gt;"",$J71&lt;&gt;"")</formula>
    </cfRule>
  </conditionalFormatting>
  <conditionalFormatting sqref="A71">
    <cfRule type="containsBlanks" dxfId="14126" priority="815">
      <formula>LEN(TRIM(A71))=0</formula>
    </cfRule>
  </conditionalFormatting>
  <conditionalFormatting sqref="X71:AI71 U71">
    <cfRule type="cellIs" dxfId="14125" priority="801" operator="greaterThan">
      <formula>0</formula>
    </cfRule>
    <cfRule type="cellIs" dxfId="14124" priority="802" operator="lessThan">
      <formula>0</formula>
    </cfRule>
  </conditionalFormatting>
  <conditionalFormatting sqref="AJ71:CF71">
    <cfRule type="expression" dxfId="14123" priority="798">
      <formula>AND($H71&lt;&gt;"",$I71&lt;&gt;"",$J71&lt;&gt;"")</formula>
    </cfRule>
    <cfRule type="expression" dxfId="14122" priority="799">
      <formula>AND($H71&lt;&gt;"",$I71&lt;&gt;"",$J71="")</formula>
    </cfRule>
    <cfRule type="expression" dxfId="14121" priority="800">
      <formula>AND($H71&lt;&gt;"",$I71="",$J71="")</formula>
    </cfRule>
  </conditionalFormatting>
  <conditionalFormatting sqref="AJ71:CF71">
    <cfRule type="cellIs" dxfId="14120" priority="796" operator="greaterThan">
      <formula>0</formula>
    </cfRule>
    <cfRule type="cellIs" dxfId="14119" priority="797" operator="lessThan">
      <formula>0</formula>
    </cfRule>
  </conditionalFormatting>
  <conditionalFormatting sqref="H94:J94">
    <cfRule type="expression" dxfId="14118" priority="736">
      <formula>AND($H94&lt;&gt;"",$I94&lt;&gt;"",$J94&lt;&gt;"")</formula>
    </cfRule>
    <cfRule type="expression" dxfId="14117" priority="737">
      <formula>AND($H94&lt;&gt;"",$I94&lt;&gt;"",$J94="")</formula>
    </cfRule>
    <cfRule type="expression" dxfId="14116" priority="738">
      <formula>AND($H94&lt;&gt;"",$I94="",$J94="")</formula>
    </cfRule>
  </conditionalFormatting>
  <conditionalFormatting sqref="A66:A68">
    <cfRule type="containsBlanks" dxfId="14115" priority="555">
      <formula>LEN(TRIM(A66))=0</formula>
    </cfRule>
  </conditionalFormatting>
  <conditionalFormatting sqref="AC66:AD66 AC68:AD68">
    <cfRule type="expression" dxfId="14114" priority="549">
      <formula>AND($H66&lt;&gt;"",$I66&lt;&gt;"",$J66&lt;&gt;"")</formula>
    </cfRule>
    <cfRule type="expression" dxfId="14113" priority="550">
      <formula>AND($H66&lt;&gt;"",$I66&lt;&gt;"",$J66="")</formula>
    </cfRule>
    <cfRule type="expression" dxfId="14112" priority="551">
      <formula>AND($H66&lt;&gt;"",$I66="",$J66="")</formula>
    </cfRule>
  </conditionalFormatting>
  <conditionalFormatting sqref="X45:CF46 H45:J46 U45:U46">
    <cfRule type="expression" dxfId="14111" priority="580">
      <formula>AND($H45&lt;&gt;"",$I45&lt;&gt;"",$J45&lt;&gt;"")</formula>
    </cfRule>
    <cfRule type="expression" dxfId="14110" priority="581">
      <formula>AND($H45&lt;&gt;"",$I45&lt;&gt;"",$J45="")</formula>
    </cfRule>
    <cfRule type="expression" dxfId="14109" priority="582">
      <formula>AND($H45&lt;&gt;"",$I45="",$J45="")</formula>
    </cfRule>
  </conditionalFormatting>
  <conditionalFormatting sqref="X94:Z94 U94">
    <cfRule type="expression" dxfId="14108" priority="733">
      <formula>AND($H94&lt;&gt;"",$I94&lt;&gt;"",$J94&lt;&gt;"")</formula>
    </cfRule>
    <cfRule type="expression" dxfId="14107" priority="734">
      <formula>AND($H94&lt;&gt;"",$I94&lt;&gt;"",$J94="")</formula>
    </cfRule>
    <cfRule type="expression" dxfId="14106" priority="735">
      <formula>AND($H94&lt;&gt;"",$I94="",$J94="")</formula>
    </cfRule>
  </conditionalFormatting>
  <conditionalFormatting sqref="AI66:AI68">
    <cfRule type="expression" dxfId="14105" priority="543">
      <formula>AND($H66&lt;&gt;"",$I66&lt;&gt;"",$J66&lt;&gt;"")</formula>
    </cfRule>
    <cfRule type="expression" dxfId="14104" priority="544">
      <formula>AND($H66&lt;&gt;"",$I66&lt;&gt;"",$J66="")</formula>
    </cfRule>
    <cfRule type="expression" dxfId="14103" priority="545">
      <formula>AND($H66&lt;&gt;"",$I66="",$J66="")</formula>
    </cfRule>
  </conditionalFormatting>
  <conditionalFormatting sqref="H115:J115">
    <cfRule type="expression" dxfId="14102" priority="708">
      <formula>AND($H115&lt;&gt;"",$I115&lt;&gt;"",$J115&lt;&gt;"")</formula>
    </cfRule>
    <cfRule type="expression" dxfId="14101" priority="709">
      <formula>AND($H115&lt;&gt;"",$I115&lt;&gt;"",$J115="")</formula>
    </cfRule>
    <cfRule type="expression" dxfId="14100" priority="710">
      <formula>AND($H115&lt;&gt;"",$I115="",$J115="")</formula>
    </cfRule>
  </conditionalFormatting>
  <conditionalFormatting sqref="AE66:AH66 AE68:AH68 AH67">
    <cfRule type="expression" dxfId="14099" priority="546">
      <formula>AND($H66&lt;&gt;"",$I66&lt;&gt;"",$J66&lt;&gt;"")</formula>
    </cfRule>
    <cfRule type="expression" dxfId="14098" priority="547">
      <formula>AND($H66&lt;&gt;"",$I66&lt;&gt;"",$J66="")</formula>
    </cfRule>
    <cfRule type="expression" dxfId="14097" priority="548">
      <formula>AND($H66&lt;&gt;"",$I66="",$J66="")</formula>
    </cfRule>
  </conditionalFormatting>
  <conditionalFormatting sqref="AJ117:CF117">
    <cfRule type="expression" dxfId="14096" priority="661">
      <formula>AND($H117&lt;&gt;"",$I117&lt;&gt;"",$J117&lt;&gt;"")</formula>
    </cfRule>
    <cfRule type="expression" dxfId="14095" priority="662">
      <formula>AND($H117&lt;&gt;"",$I117&lt;&gt;"",$J117="")</formula>
    </cfRule>
    <cfRule type="expression" dxfId="14094" priority="663">
      <formula>AND($H117&lt;&gt;"",$I117="",$J117="")</formula>
    </cfRule>
  </conditionalFormatting>
  <conditionalFormatting sqref="X115:Z115 U115">
    <cfRule type="expression" dxfId="14093" priority="705">
      <formula>AND($H115&lt;&gt;"",$I115&lt;&gt;"",$J115&lt;&gt;"")</formula>
    </cfRule>
    <cfRule type="expression" dxfId="14092" priority="706">
      <formula>AND($H115&lt;&gt;"",$I115&lt;&gt;"",$J115="")</formula>
    </cfRule>
    <cfRule type="expression" dxfId="14091" priority="707">
      <formula>AND($H115&lt;&gt;"",$I115="",$J115="")</formula>
    </cfRule>
  </conditionalFormatting>
  <conditionalFormatting sqref="AE94:AH94">
    <cfRule type="expression" dxfId="14090" priority="721">
      <formula>AND($H94&lt;&gt;"",$I94&lt;&gt;"",$J94&lt;&gt;"")</formula>
    </cfRule>
    <cfRule type="expression" dxfId="14089" priority="722">
      <formula>AND($H94&lt;&gt;"",$I94&lt;&gt;"",$J94="")</formula>
    </cfRule>
    <cfRule type="expression" dxfId="14088" priority="723">
      <formula>AND($H94&lt;&gt;"",$I94="",$J94="")</formula>
    </cfRule>
  </conditionalFormatting>
  <conditionalFormatting sqref="AA94:AB94">
    <cfRule type="expression" dxfId="14087" priority="727">
      <formula>AND($H94&lt;&gt;"",$I94&lt;&gt;"",$J94&lt;&gt;"")</formula>
    </cfRule>
    <cfRule type="expression" dxfId="14086" priority="728">
      <formula>AND($H94&lt;&gt;"",$I94&lt;&gt;"",$J94="")</formula>
    </cfRule>
    <cfRule type="expression" dxfId="14085" priority="729">
      <formula>AND($H94&lt;&gt;"",$I94="",$J94="")</formula>
    </cfRule>
  </conditionalFormatting>
  <conditionalFormatting sqref="AC94:AD94">
    <cfRule type="expression" dxfId="14084" priority="724">
      <formula>AND($H94&lt;&gt;"",$I94&lt;&gt;"",$J94&lt;&gt;"")</formula>
    </cfRule>
    <cfRule type="expression" dxfId="14083" priority="725">
      <formula>AND($H94&lt;&gt;"",$I94&lt;&gt;"",$J94="")</formula>
    </cfRule>
    <cfRule type="expression" dxfId="14082" priority="726">
      <formula>AND($H94&lt;&gt;"",$I94="",$J94="")</formula>
    </cfRule>
  </conditionalFormatting>
  <conditionalFormatting sqref="AI94">
    <cfRule type="expression" dxfId="14081" priority="718">
      <formula>AND($H94&lt;&gt;"",$I94&lt;&gt;"",$J94&lt;&gt;"")</formula>
    </cfRule>
    <cfRule type="expression" dxfId="14080" priority="719">
      <formula>AND($H94&lt;&gt;"",$I94&lt;&gt;"",$J94="")</formula>
    </cfRule>
    <cfRule type="expression" dxfId="14079" priority="720">
      <formula>AND($H94&lt;&gt;"",$I94="",$J94="")</formula>
    </cfRule>
  </conditionalFormatting>
  <conditionalFormatting sqref="H94">
    <cfRule type="expression" dxfId="14078" priority="732">
      <formula>AND($H94&lt;&gt;"",$I94&lt;&gt;"")</formula>
    </cfRule>
  </conditionalFormatting>
  <conditionalFormatting sqref="I94">
    <cfRule type="expression" dxfId="14077" priority="731">
      <formula>AND($I94&lt;&gt;"",$J94&lt;&gt;"")</formula>
    </cfRule>
  </conditionalFormatting>
  <conditionalFormatting sqref="A94">
    <cfRule type="containsBlanks" dxfId="14076" priority="730">
      <formula>LEN(TRIM(A94))=0</formula>
    </cfRule>
  </conditionalFormatting>
  <conditionalFormatting sqref="X94:AI94 U94">
    <cfRule type="cellIs" dxfId="14075" priority="716" operator="greaterThan">
      <formula>0</formula>
    </cfRule>
    <cfRule type="cellIs" dxfId="14074" priority="717" operator="lessThan">
      <formula>0</formula>
    </cfRule>
  </conditionalFormatting>
  <conditionalFormatting sqref="AJ94:CF94">
    <cfRule type="expression" dxfId="14073" priority="713">
      <formula>AND($H94&lt;&gt;"",$I94&lt;&gt;"",$J94&lt;&gt;"")</formula>
    </cfRule>
    <cfRule type="expression" dxfId="14072" priority="714">
      <formula>AND($H94&lt;&gt;"",$I94&lt;&gt;"",$J94="")</formula>
    </cfRule>
    <cfRule type="expression" dxfId="14071" priority="715">
      <formula>AND($H94&lt;&gt;"",$I94="",$J94="")</formula>
    </cfRule>
  </conditionalFormatting>
  <conditionalFormatting sqref="AJ94:CF94">
    <cfRule type="cellIs" dxfId="14070" priority="711" operator="greaterThan">
      <formula>0</formula>
    </cfRule>
    <cfRule type="cellIs" dxfId="14069" priority="712" operator="lessThan">
      <formula>0</formula>
    </cfRule>
  </conditionalFormatting>
  <conditionalFormatting sqref="AJ115:CF115">
    <cfRule type="expression" dxfId="14068" priority="687">
      <formula>AND($H115&lt;&gt;"",$I115&lt;&gt;"",$J115&lt;&gt;"")</formula>
    </cfRule>
    <cfRule type="expression" dxfId="14067" priority="688">
      <formula>AND($H115&lt;&gt;"",$I115&lt;&gt;"",$J115="")</formula>
    </cfRule>
    <cfRule type="expression" dxfId="14066" priority="689">
      <formula>AND($H115&lt;&gt;"",$I115="",$J115="")</formula>
    </cfRule>
  </conditionalFormatting>
  <conditionalFormatting sqref="AC115:AD115">
    <cfRule type="expression" dxfId="14065" priority="696">
      <formula>AND($H115&lt;&gt;"",$I115&lt;&gt;"",$J115&lt;&gt;"")</formula>
    </cfRule>
    <cfRule type="expression" dxfId="14064" priority="697">
      <formula>AND($H115&lt;&gt;"",$I115&lt;&gt;"",$J115="")</formula>
    </cfRule>
    <cfRule type="expression" dxfId="14063" priority="698">
      <formula>AND($H115&lt;&gt;"",$I115="",$J115="")</formula>
    </cfRule>
  </conditionalFormatting>
  <conditionalFormatting sqref="AE115:AH115">
    <cfRule type="expression" dxfId="14062" priority="693">
      <formula>AND($H115&lt;&gt;"",$I115&lt;&gt;"",$J115&lt;&gt;"")</formula>
    </cfRule>
    <cfRule type="expression" dxfId="14061" priority="694">
      <formula>AND($H115&lt;&gt;"",$I115&lt;&gt;"",$J115="")</formula>
    </cfRule>
    <cfRule type="expression" dxfId="14060" priority="695">
      <formula>AND($H115&lt;&gt;"",$I115="",$J115="")</formula>
    </cfRule>
  </conditionalFormatting>
  <conditionalFormatting sqref="AI115">
    <cfRule type="expression" dxfId="14059" priority="690">
      <formula>AND($H115&lt;&gt;"",$I115&lt;&gt;"",$J115&lt;&gt;"")</formula>
    </cfRule>
    <cfRule type="expression" dxfId="14058" priority="691">
      <formula>AND($H115&lt;&gt;"",$I115&lt;&gt;"",$J115="")</formula>
    </cfRule>
    <cfRule type="expression" dxfId="14057" priority="692">
      <formula>AND($H115&lt;&gt;"",$I115="",$J115="")</formula>
    </cfRule>
  </conditionalFormatting>
  <conditionalFormatting sqref="H115">
    <cfRule type="expression" dxfId="14056" priority="704">
      <formula>AND($H115&lt;&gt;"",$I115&lt;&gt;"")</formula>
    </cfRule>
  </conditionalFormatting>
  <conditionalFormatting sqref="I115">
    <cfRule type="expression" dxfId="14055" priority="703">
      <formula>AND($I115&lt;&gt;"",$J115&lt;&gt;"")</formula>
    </cfRule>
  </conditionalFormatting>
  <conditionalFormatting sqref="A115">
    <cfRule type="containsBlanks" dxfId="14054" priority="702">
      <formula>LEN(TRIM(A115))=0</formula>
    </cfRule>
  </conditionalFormatting>
  <conditionalFormatting sqref="AA115:AB115">
    <cfRule type="expression" dxfId="14053" priority="699">
      <formula>AND($H115&lt;&gt;"",$I115&lt;&gt;"",$J115&lt;&gt;"")</formula>
    </cfRule>
    <cfRule type="expression" dxfId="14052" priority="700">
      <formula>AND($H115&lt;&gt;"",$I115&lt;&gt;"",$J115="")</formula>
    </cfRule>
    <cfRule type="expression" dxfId="14051" priority="701">
      <formula>AND($H115&lt;&gt;"",$I115="",$J115="")</formula>
    </cfRule>
  </conditionalFormatting>
  <conditionalFormatting sqref="X117:Z117 U117">
    <cfRule type="expression" dxfId="14050" priority="681">
      <formula>AND($H117&lt;&gt;"",$I117&lt;&gt;"",$J117&lt;&gt;"")</formula>
    </cfRule>
    <cfRule type="expression" dxfId="14049" priority="682">
      <formula>AND($H117&lt;&gt;"",$I117&lt;&gt;"",$J117="")</formula>
    </cfRule>
    <cfRule type="expression" dxfId="14048" priority="683">
      <formula>AND($H117&lt;&gt;"",$I117="",$J117="")</formula>
    </cfRule>
  </conditionalFormatting>
  <conditionalFormatting sqref="AE117:AH117">
    <cfRule type="expression" dxfId="14047" priority="669">
      <formula>AND($H117&lt;&gt;"",$I117&lt;&gt;"",$J117&lt;&gt;"")</formula>
    </cfRule>
    <cfRule type="expression" dxfId="14046" priority="670">
      <formula>AND($H117&lt;&gt;"",$I117&lt;&gt;"",$J117="")</formula>
    </cfRule>
    <cfRule type="expression" dxfId="14045" priority="671">
      <formula>AND($H117&lt;&gt;"",$I117="",$J117="")</formula>
    </cfRule>
  </conditionalFormatting>
  <conditionalFormatting sqref="AA117:AB117">
    <cfRule type="expression" dxfId="14044" priority="675">
      <formula>AND($H117&lt;&gt;"",$I117&lt;&gt;"",$J117&lt;&gt;"")</formula>
    </cfRule>
    <cfRule type="expression" dxfId="14043" priority="676">
      <formula>AND($H117&lt;&gt;"",$I117&lt;&gt;"",$J117="")</formula>
    </cfRule>
    <cfRule type="expression" dxfId="14042" priority="677">
      <formula>AND($H117&lt;&gt;"",$I117="",$J117="")</formula>
    </cfRule>
  </conditionalFormatting>
  <conditionalFormatting sqref="AC117:AD117">
    <cfRule type="expression" dxfId="14041" priority="672">
      <formula>AND($H117&lt;&gt;"",$I117&lt;&gt;"",$J117&lt;&gt;"")</formula>
    </cfRule>
    <cfRule type="expression" dxfId="14040" priority="673">
      <formula>AND($H117&lt;&gt;"",$I117&lt;&gt;"",$J117="")</formula>
    </cfRule>
    <cfRule type="expression" dxfId="14039" priority="674">
      <formula>AND($H117&lt;&gt;"",$I117="",$J117="")</formula>
    </cfRule>
  </conditionalFormatting>
  <conditionalFormatting sqref="H117:J117">
    <cfRule type="expression" dxfId="14038" priority="684">
      <formula>AND($H117&lt;&gt;"",$I117&lt;&gt;"",$J117&lt;&gt;"")</formula>
    </cfRule>
    <cfRule type="expression" dxfId="14037" priority="685">
      <formula>AND($H117&lt;&gt;"",$I117&lt;&gt;"",$J117="")</formula>
    </cfRule>
    <cfRule type="expression" dxfId="14036" priority="686">
      <formula>AND($H117&lt;&gt;"",$I117="",$J117="")</formula>
    </cfRule>
  </conditionalFormatting>
  <conditionalFormatting sqref="AI117">
    <cfRule type="expression" dxfId="14035" priority="666">
      <formula>AND($H117&lt;&gt;"",$I117&lt;&gt;"",$J117&lt;&gt;"")</formula>
    </cfRule>
    <cfRule type="expression" dxfId="14034" priority="667">
      <formula>AND($H117&lt;&gt;"",$I117&lt;&gt;"",$J117="")</formula>
    </cfRule>
    <cfRule type="expression" dxfId="14033" priority="668">
      <formula>AND($H117&lt;&gt;"",$I117="",$J117="")</formula>
    </cfRule>
  </conditionalFormatting>
  <conditionalFormatting sqref="H117">
    <cfRule type="expression" dxfId="14032" priority="680">
      <formula>AND($H117&lt;&gt;"",$I117&lt;&gt;"")</formula>
    </cfRule>
  </conditionalFormatting>
  <conditionalFormatting sqref="I117">
    <cfRule type="expression" dxfId="14031" priority="679">
      <formula>AND($I117&lt;&gt;"",$J117&lt;&gt;"")</formula>
    </cfRule>
  </conditionalFormatting>
  <conditionalFormatting sqref="A117">
    <cfRule type="containsBlanks" dxfId="14030" priority="678">
      <formula>LEN(TRIM(A117))=0</formula>
    </cfRule>
  </conditionalFormatting>
  <conditionalFormatting sqref="X117:AI117 U117">
    <cfRule type="cellIs" dxfId="14029" priority="664" operator="greaterThan">
      <formula>0</formula>
    </cfRule>
    <cfRule type="cellIs" dxfId="14028" priority="665" operator="lessThan">
      <formula>0</formula>
    </cfRule>
  </conditionalFormatting>
  <conditionalFormatting sqref="AJ117:CF117">
    <cfRule type="cellIs" dxfId="14027" priority="659" operator="greaterThan">
      <formula>0</formula>
    </cfRule>
    <cfRule type="cellIs" dxfId="14026" priority="660" operator="lessThan">
      <formula>0</formula>
    </cfRule>
  </conditionalFormatting>
  <conditionalFormatting sqref="AA66:AB66 AA68:AB68">
    <cfRule type="expression" dxfId="14025" priority="552">
      <formula>AND($H66&lt;&gt;"",$I66&lt;&gt;"",$J66&lt;&gt;"")</formula>
    </cfRule>
    <cfRule type="expression" dxfId="14024" priority="553">
      <formula>AND($H66&lt;&gt;"",$I66&lt;&gt;"",$J66="")</formula>
    </cfRule>
    <cfRule type="expression" dxfId="14023" priority="554">
      <formula>AND($H66&lt;&gt;"",$I66="",$J66="")</formula>
    </cfRule>
  </conditionalFormatting>
  <conditionalFormatting sqref="H45:H46">
    <cfRule type="expression" dxfId="14022" priority="579">
      <formula>AND($H45&lt;&gt;"",$I45&lt;&gt;"")</formula>
    </cfRule>
  </conditionalFormatting>
  <conditionalFormatting sqref="I45:I46">
    <cfRule type="expression" dxfId="14021" priority="578">
      <formula>AND($I45&lt;&gt;"",$J45&lt;&gt;"")</formula>
    </cfRule>
  </conditionalFormatting>
  <conditionalFormatting sqref="A46">
    <cfRule type="containsBlanks" dxfId="14020" priority="577">
      <formula>LEN(TRIM(A46))=0</formula>
    </cfRule>
  </conditionalFormatting>
  <conditionalFormatting sqref="A45">
    <cfRule type="containsBlanks" dxfId="14019" priority="576">
      <formula>LEN(TRIM(A45))=0</formula>
    </cfRule>
  </conditionalFormatting>
  <conditionalFormatting sqref="H49:J50 X49:CF49 U49">
    <cfRule type="expression" dxfId="14018" priority="573">
      <formula>AND($H49&lt;&gt;"",$I49&lt;&gt;"",$J49&lt;&gt;"")</formula>
    </cfRule>
    <cfRule type="expression" dxfId="14017" priority="574">
      <formula>AND($H49&lt;&gt;"",$I49&lt;&gt;"",$J49="")</formula>
    </cfRule>
    <cfRule type="expression" dxfId="14016" priority="575">
      <formula>AND($H49&lt;&gt;"",$I49="",$J49="")</formula>
    </cfRule>
  </conditionalFormatting>
  <conditionalFormatting sqref="H49:H50">
    <cfRule type="expression" dxfId="14015" priority="572">
      <formula>AND($H49&lt;&gt;"",$I49&lt;&gt;"")</formula>
    </cfRule>
  </conditionalFormatting>
  <conditionalFormatting sqref="I49:I50">
    <cfRule type="expression" dxfId="14014" priority="571">
      <formula>AND($I49&lt;&gt;"",$J49&lt;&gt;"")</formula>
    </cfRule>
  </conditionalFormatting>
  <conditionalFormatting sqref="A50">
    <cfRule type="containsBlanks" dxfId="14013" priority="570">
      <formula>LEN(TRIM(A50))=0</formula>
    </cfRule>
  </conditionalFormatting>
  <conditionalFormatting sqref="A49">
    <cfRule type="containsBlanks" dxfId="14012" priority="569">
      <formula>LEN(TRIM(A49))=0</formula>
    </cfRule>
  </conditionalFormatting>
  <conditionalFormatting sqref="AJ78:CF78">
    <cfRule type="expression" dxfId="14011" priority="491">
      <formula>AND($H78&lt;&gt;"",$I78&lt;&gt;"",$J78&lt;&gt;"")</formula>
    </cfRule>
    <cfRule type="expression" dxfId="14010" priority="492">
      <formula>AND($H78&lt;&gt;"",$I78&lt;&gt;"",$J78="")</formula>
    </cfRule>
    <cfRule type="expression" dxfId="14009" priority="493">
      <formula>AND($H78&lt;&gt;"",$I78="",$J78="")</formula>
    </cfRule>
  </conditionalFormatting>
  <conditionalFormatting sqref="H79:J79 U79 X79:AI79">
    <cfRule type="expression" dxfId="14008" priority="485">
      <formula>AND($H79&lt;&gt;"",$I79&lt;&gt;"",$J79&lt;&gt;"")</formula>
    </cfRule>
    <cfRule type="expression" dxfId="14007" priority="486">
      <formula>AND($H79&lt;&gt;"",$I79&lt;&gt;"",$J79="")</formula>
    </cfRule>
    <cfRule type="expression" dxfId="14006" priority="487">
      <formula>AND($H79&lt;&gt;"",$I79="",$J79="")</formula>
    </cfRule>
  </conditionalFormatting>
  <conditionalFormatting sqref="AJ66:CF68">
    <cfRule type="expression" dxfId="14005" priority="536">
      <formula>AND($H66&lt;&gt;"",$I66&lt;&gt;"",$J66&lt;&gt;"")</formula>
    </cfRule>
    <cfRule type="expression" dxfId="14004" priority="537">
      <formula>AND($H66&lt;&gt;"",$I66&lt;&gt;"",$J66="")</formula>
    </cfRule>
    <cfRule type="expression" dxfId="14003" priority="538">
      <formula>AND($H66&lt;&gt;"",$I66="",$J66="")</formula>
    </cfRule>
  </conditionalFormatting>
  <conditionalFormatting sqref="AJ79:CF79">
    <cfRule type="expression" dxfId="14002" priority="479">
      <formula>AND($H79&lt;&gt;"",$I79&lt;&gt;"",$J79&lt;&gt;"")</formula>
    </cfRule>
    <cfRule type="expression" dxfId="14001" priority="480">
      <formula>AND($H79&lt;&gt;"",$I79&lt;&gt;"",$J79="")</formula>
    </cfRule>
    <cfRule type="expression" dxfId="14000" priority="481">
      <formula>AND($H79&lt;&gt;"",$I79="",$J79="")</formula>
    </cfRule>
  </conditionalFormatting>
  <conditionalFormatting sqref="X66:Z66 X68:Z68 X67:AG67 U66:U68">
    <cfRule type="expression" dxfId="13999" priority="558">
      <formula>AND($H66&lt;&gt;"",$I66&lt;&gt;"",$J66&lt;&gt;"")</formula>
    </cfRule>
    <cfRule type="expression" dxfId="13998" priority="559">
      <formula>AND($H66&lt;&gt;"",$I66&lt;&gt;"",$J66="")</formula>
    </cfRule>
    <cfRule type="expression" dxfId="13997" priority="560">
      <formula>AND($H66&lt;&gt;"",$I66="",$J66="")</formula>
    </cfRule>
  </conditionalFormatting>
  <conditionalFormatting sqref="H78:J78 U78 X78:AI78">
    <cfRule type="expression" dxfId="13996" priority="518">
      <formula>AND($H78&lt;&gt;"",$I78&lt;&gt;"",$J78&lt;&gt;"")</formula>
    </cfRule>
    <cfRule type="expression" dxfId="13995" priority="519">
      <formula>AND($H78&lt;&gt;"",$I78&lt;&gt;"",$J78="")</formula>
    </cfRule>
    <cfRule type="expression" dxfId="13994" priority="520">
      <formula>AND($H78&lt;&gt;"",$I78="",$J78="")</formula>
    </cfRule>
  </conditionalFormatting>
  <conditionalFormatting sqref="H78">
    <cfRule type="expression" dxfId="13993" priority="517">
      <formula>AND($H78&lt;&gt;"",$I78&lt;&gt;"")</formula>
    </cfRule>
  </conditionalFormatting>
  <conditionalFormatting sqref="I78">
    <cfRule type="expression" dxfId="13992" priority="516">
      <formula>AND($I78&lt;&gt;"",$J78&lt;&gt;"")</formula>
    </cfRule>
  </conditionalFormatting>
  <conditionalFormatting sqref="H66:J68">
    <cfRule type="expression" dxfId="13991" priority="561">
      <formula>AND($H66&lt;&gt;"",$I66&lt;&gt;"",$J66&lt;&gt;"")</formula>
    </cfRule>
    <cfRule type="expression" dxfId="13990" priority="562">
      <formula>AND($H66&lt;&gt;"",$I66&lt;&gt;"",$J66="")</formula>
    </cfRule>
    <cfRule type="expression" dxfId="13989" priority="563">
      <formula>AND($H66&lt;&gt;"",$I66="",$J66="")</formula>
    </cfRule>
  </conditionalFormatting>
  <conditionalFormatting sqref="H66:H68">
    <cfRule type="expression" dxfId="13988" priority="557">
      <formula>AND($H66&lt;&gt;"",$I66&lt;&gt;"")</formula>
    </cfRule>
  </conditionalFormatting>
  <conditionalFormatting sqref="I66:I68">
    <cfRule type="expression" dxfId="13987" priority="556">
      <formula>AND($I66&lt;&gt;"",$J66&lt;&gt;"")</formula>
    </cfRule>
  </conditionalFormatting>
  <conditionalFormatting sqref="A78">
    <cfRule type="containsBlanks" dxfId="13986" priority="494">
      <formula>LEN(TRIM(A78))=0</formula>
    </cfRule>
  </conditionalFormatting>
  <conditionalFormatting sqref="H79">
    <cfRule type="expression" dxfId="13985" priority="484">
      <formula>AND($H79&lt;&gt;"",$I79&lt;&gt;"")</formula>
    </cfRule>
  </conditionalFormatting>
  <conditionalFormatting sqref="I79">
    <cfRule type="expression" dxfId="13984" priority="483">
      <formula>AND($I79&lt;&gt;"",$J79&lt;&gt;"")</formula>
    </cfRule>
  </conditionalFormatting>
  <conditionalFormatting sqref="A79">
    <cfRule type="containsBlanks" dxfId="13983" priority="482">
      <formula>LEN(TRIM(A79))=0</formula>
    </cfRule>
  </conditionalFormatting>
  <conditionalFormatting sqref="H73:J73">
    <cfRule type="expression" dxfId="13982" priority="524">
      <formula>AND($H73&lt;&gt;"",$I73&lt;&gt;"",$J73&lt;&gt;"")</formula>
    </cfRule>
    <cfRule type="expression" dxfId="13981" priority="525">
      <formula>AND($H73&lt;&gt;"",$I73&lt;&gt;"",$J73="")</formula>
    </cfRule>
    <cfRule type="expression" dxfId="13980" priority="526">
      <formula>AND($H73&lt;&gt;"",$I73="",$J73="")</formula>
    </cfRule>
  </conditionalFormatting>
  <conditionalFormatting sqref="H73">
    <cfRule type="expression" dxfId="13979" priority="523">
      <formula>AND($H73&lt;&gt;"",$I73&lt;&gt;"")</formula>
    </cfRule>
  </conditionalFormatting>
  <conditionalFormatting sqref="I73">
    <cfRule type="expression" dxfId="13978" priority="522">
      <formula>AND($I73&lt;&gt;"",$J73&lt;&gt;"")</formula>
    </cfRule>
  </conditionalFormatting>
  <conditionalFormatting sqref="A73">
    <cfRule type="containsBlanks" dxfId="13977" priority="521">
      <formula>LEN(TRIM(A73))=0</formula>
    </cfRule>
  </conditionalFormatting>
  <conditionalFormatting sqref="H91:J91 U91 X91:AI91">
    <cfRule type="expression" dxfId="13976" priority="416">
      <formula>AND($H91&lt;&gt;"",$I91&lt;&gt;"",$J91&lt;&gt;"")</formula>
    </cfRule>
    <cfRule type="expression" dxfId="13975" priority="417">
      <formula>AND($H91&lt;&gt;"",$I91&lt;&gt;"",$J91="")</formula>
    </cfRule>
    <cfRule type="expression" dxfId="13974" priority="418">
      <formula>AND($H91&lt;&gt;"",$I91="",$J91="")</formula>
    </cfRule>
  </conditionalFormatting>
  <conditionalFormatting sqref="H80:J81 U80:U81 X80:AI81">
    <cfRule type="expression" dxfId="13973" priority="476">
      <formula>AND($H80&lt;&gt;"",$I80&lt;&gt;"",$J80&lt;&gt;"")</formula>
    </cfRule>
    <cfRule type="expression" dxfId="13972" priority="477">
      <formula>AND($H80&lt;&gt;"",$I80&lt;&gt;"",$J80="")</formula>
    </cfRule>
    <cfRule type="expression" dxfId="13971" priority="478">
      <formula>AND($H80&lt;&gt;"",$I80="",$J80="")</formula>
    </cfRule>
  </conditionalFormatting>
  <conditionalFormatting sqref="AJ75:CF77">
    <cfRule type="expression" dxfId="13970" priority="488">
      <formula>AND($H75&lt;&gt;"",$I75&lt;&gt;"",$J75&lt;&gt;"")</formula>
    </cfRule>
    <cfRule type="expression" dxfId="13969" priority="489">
      <formula>AND($H75&lt;&gt;"",$I75&lt;&gt;"",$J75="")</formula>
    </cfRule>
    <cfRule type="expression" dxfId="13968" priority="490">
      <formula>AND($H75&lt;&gt;"",$I75="",$J75="")</formula>
    </cfRule>
  </conditionalFormatting>
  <conditionalFormatting sqref="AJ80:CF81">
    <cfRule type="expression" dxfId="13967" priority="470">
      <formula>AND($H80&lt;&gt;"",$I80&lt;&gt;"",$J80&lt;&gt;"")</formula>
    </cfRule>
    <cfRule type="expression" dxfId="13966" priority="471">
      <formula>AND($H80&lt;&gt;"",$I80&lt;&gt;"",$J80="")</formula>
    </cfRule>
    <cfRule type="expression" dxfId="13965" priority="472">
      <formula>AND($H80&lt;&gt;"",$I80="",$J80="")</formula>
    </cfRule>
  </conditionalFormatting>
  <conditionalFormatting sqref="X75:Z75 X77:Z77 X76:AG76 U75:U77">
    <cfRule type="expression" dxfId="13964" priority="510">
      <formula>AND($H75&lt;&gt;"",$I75&lt;&gt;"",$J75&lt;&gt;"")</formula>
    </cfRule>
    <cfRule type="expression" dxfId="13963" priority="511">
      <formula>AND($H75&lt;&gt;"",$I75&lt;&gt;"",$J75="")</formula>
    </cfRule>
    <cfRule type="expression" dxfId="13962" priority="512">
      <formula>AND($H75&lt;&gt;"",$I75="",$J75="")</formula>
    </cfRule>
  </conditionalFormatting>
  <conditionalFormatting sqref="AC75:AD75 AC77:AD77">
    <cfRule type="expression" dxfId="13961" priority="501">
      <formula>AND($H75&lt;&gt;"",$I75&lt;&gt;"",$J75&lt;&gt;"")</formula>
    </cfRule>
    <cfRule type="expression" dxfId="13960" priority="502">
      <formula>AND($H75&lt;&gt;"",$I75&lt;&gt;"",$J75="")</formula>
    </cfRule>
    <cfRule type="expression" dxfId="13959" priority="503">
      <formula>AND($H75&lt;&gt;"",$I75="",$J75="")</formula>
    </cfRule>
  </conditionalFormatting>
  <conditionalFormatting sqref="AE75:AH75 AE77:AH77 AH76">
    <cfRule type="expression" dxfId="13958" priority="498">
      <formula>AND($H75&lt;&gt;"",$I75&lt;&gt;"",$J75&lt;&gt;"")</formula>
    </cfRule>
    <cfRule type="expression" dxfId="13957" priority="499">
      <formula>AND($H75&lt;&gt;"",$I75&lt;&gt;"",$J75="")</formula>
    </cfRule>
    <cfRule type="expression" dxfId="13956" priority="500">
      <formula>AND($H75&lt;&gt;"",$I75="",$J75="")</formula>
    </cfRule>
  </conditionalFormatting>
  <conditionalFormatting sqref="AI75:AI77">
    <cfRule type="expression" dxfId="13955" priority="495">
      <formula>AND($H75&lt;&gt;"",$I75&lt;&gt;"",$J75&lt;&gt;"")</formula>
    </cfRule>
    <cfRule type="expression" dxfId="13954" priority="496">
      <formula>AND($H75&lt;&gt;"",$I75&lt;&gt;"",$J75="")</formula>
    </cfRule>
    <cfRule type="expression" dxfId="13953" priority="497">
      <formula>AND($H75&lt;&gt;"",$I75="",$J75="")</formula>
    </cfRule>
  </conditionalFormatting>
  <conditionalFormatting sqref="H75:J77">
    <cfRule type="expression" dxfId="13952" priority="513">
      <formula>AND($H75&lt;&gt;"",$I75&lt;&gt;"",$J75&lt;&gt;"")</formula>
    </cfRule>
    <cfRule type="expression" dxfId="13951" priority="514">
      <formula>AND($H75&lt;&gt;"",$I75&lt;&gt;"",$J75="")</formula>
    </cfRule>
    <cfRule type="expression" dxfId="13950" priority="515">
      <formula>AND($H75&lt;&gt;"",$I75="",$J75="")</formula>
    </cfRule>
  </conditionalFormatting>
  <conditionalFormatting sqref="H75:H77">
    <cfRule type="expression" dxfId="13949" priority="509">
      <formula>AND($H75&lt;&gt;"",$I75&lt;&gt;"")</formula>
    </cfRule>
  </conditionalFormatting>
  <conditionalFormatting sqref="I75:I77">
    <cfRule type="expression" dxfId="13948" priority="508">
      <formula>AND($I75&lt;&gt;"",$J75&lt;&gt;"")</formula>
    </cfRule>
  </conditionalFormatting>
  <conditionalFormatting sqref="A75:A77">
    <cfRule type="containsBlanks" dxfId="13947" priority="507">
      <formula>LEN(TRIM(A75))=0</formula>
    </cfRule>
  </conditionalFormatting>
  <conditionalFormatting sqref="AA75:AB75 AA77:AB77">
    <cfRule type="expression" dxfId="13946" priority="504">
      <formula>AND($H75&lt;&gt;"",$I75&lt;&gt;"",$J75&lt;&gt;"")</formula>
    </cfRule>
    <cfRule type="expression" dxfId="13945" priority="505">
      <formula>AND($H75&lt;&gt;"",$I75&lt;&gt;"",$J75="")</formula>
    </cfRule>
    <cfRule type="expression" dxfId="13944" priority="506">
      <formula>AND($H75&lt;&gt;"",$I75="",$J75="")</formula>
    </cfRule>
  </conditionalFormatting>
  <conditionalFormatting sqref="A102:A104">
    <cfRule type="containsBlanks" dxfId="13943" priority="311">
      <formula>LEN(TRIM(A102))=0</formula>
    </cfRule>
  </conditionalFormatting>
  <conditionalFormatting sqref="H80:H81">
    <cfRule type="expression" dxfId="13942" priority="475">
      <formula>AND($H80&lt;&gt;"",$I80&lt;&gt;"")</formula>
    </cfRule>
  </conditionalFormatting>
  <conditionalFormatting sqref="I80:I81">
    <cfRule type="expression" dxfId="13941" priority="474">
      <formula>AND($I80&lt;&gt;"",$J80&lt;&gt;"")</formula>
    </cfRule>
  </conditionalFormatting>
  <conditionalFormatting sqref="A80:A81">
    <cfRule type="containsBlanks" dxfId="13940" priority="473">
      <formula>LEN(TRIM(A80))=0</formula>
    </cfRule>
  </conditionalFormatting>
  <conditionalFormatting sqref="H89:J90 U89:U90 X89:AI90">
    <cfRule type="expression" dxfId="13939" priority="425">
      <formula>AND($H89&lt;&gt;"",$I89&lt;&gt;"",$J89&lt;&gt;"")</formula>
    </cfRule>
    <cfRule type="expression" dxfId="13938" priority="426">
      <formula>AND($H89&lt;&gt;"",$I89&lt;&gt;"",$J89="")</formula>
    </cfRule>
    <cfRule type="expression" dxfId="13937" priority="427">
      <formula>AND($H89&lt;&gt;"",$I89="",$J89="")</formula>
    </cfRule>
  </conditionalFormatting>
  <conditionalFormatting sqref="AJ89:CF90">
    <cfRule type="expression" dxfId="13936" priority="419">
      <formula>AND($H89&lt;&gt;"",$I89&lt;&gt;"",$J89&lt;&gt;"")</formula>
    </cfRule>
    <cfRule type="expression" dxfId="13935" priority="420">
      <formula>AND($H89&lt;&gt;"",$I89&lt;&gt;"",$J89="")</formula>
    </cfRule>
    <cfRule type="expression" dxfId="13934" priority="421">
      <formula>AND($H89&lt;&gt;"",$I89="",$J89="")</formula>
    </cfRule>
  </conditionalFormatting>
  <conditionalFormatting sqref="H89:H90">
    <cfRule type="expression" dxfId="13933" priority="424">
      <formula>AND($H89&lt;&gt;"",$I89&lt;&gt;"")</formula>
    </cfRule>
  </conditionalFormatting>
  <conditionalFormatting sqref="I89:I90">
    <cfRule type="expression" dxfId="13932" priority="423">
      <formula>AND($I89&lt;&gt;"",$J89&lt;&gt;"")</formula>
    </cfRule>
  </conditionalFormatting>
  <conditionalFormatting sqref="A89:A90">
    <cfRule type="containsBlanks" dxfId="13931" priority="422">
      <formula>LEN(TRIM(A89))=0</formula>
    </cfRule>
  </conditionalFormatting>
  <conditionalFormatting sqref="AJ87:CF87">
    <cfRule type="expression" dxfId="13930" priority="440">
      <formula>AND($H87&lt;&gt;"",$I87&lt;&gt;"",$J87&lt;&gt;"")</formula>
    </cfRule>
    <cfRule type="expression" dxfId="13929" priority="441">
      <formula>AND($H87&lt;&gt;"",$I87&lt;&gt;"",$J87="")</formula>
    </cfRule>
    <cfRule type="expression" dxfId="13928" priority="442">
      <formula>AND($H87&lt;&gt;"",$I87="",$J87="")</formula>
    </cfRule>
  </conditionalFormatting>
  <conditionalFormatting sqref="H88:J88 U88 X88:AI88">
    <cfRule type="expression" dxfId="13927" priority="434">
      <formula>AND($H88&lt;&gt;"",$I88&lt;&gt;"",$J88&lt;&gt;"")</formula>
    </cfRule>
    <cfRule type="expression" dxfId="13926" priority="435">
      <formula>AND($H88&lt;&gt;"",$I88&lt;&gt;"",$J88="")</formula>
    </cfRule>
    <cfRule type="expression" dxfId="13925" priority="436">
      <formula>AND($H88&lt;&gt;"",$I88="",$J88="")</formula>
    </cfRule>
  </conditionalFormatting>
  <conditionalFormatting sqref="AJ88:CF88">
    <cfRule type="expression" dxfId="13924" priority="428">
      <formula>AND($H88&lt;&gt;"",$I88&lt;&gt;"",$J88&lt;&gt;"")</formula>
    </cfRule>
    <cfRule type="expression" dxfId="13923" priority="429">
      <formula>AND($H88&lt;&gt;"",$I88&lt;&gt;"",$J88="")</formula>
    </cfRule>
    <cfRule type="expression" dxfId="13922" priority="430">
      <formula>AND($H88&lt;&gt;"",$I88="",$J88="")</formula>
    </cfRule>
  </conditionalFormatting>
  <conditionalFormatting sqref="H87:J87 U87 X87:AI87">
    <cfRule type="expression" dxfId="13921" priority="467">
      <formula>AND($H87&lt;&gt;"",$I87&lt;&gt;"",$J87&lt;&gt;"")</formula>
    </cfRule>
    <cfRule type="expression" dxfId="13920" priority="468">
      <formula>AND($H87&lt;&gt;"",$I87&lt;&gt;"",$J87="")</formula>
    </cfRule>
    <cfRule type="expression" dxfId="13919" priority="469">
      <formula>AND($H87&lt;&gt;"",$I87="",$J87="")</formula>
    </cfRule>
  </conditionalFormatting>
  <conditionalFormatting sqref="H87">
    <cfRule type="expression" dxfId="13918" priority="466">
      <formula>AND($H87&lt;&gt;"",$I87&lt;&gt;"")</formula>
    </cfRule>
  </conditionalFormatting>
  <conditionalFormatting sqref="I87">
    <cfRule type="expression" dxfId="13917" priority="465">
      <formula>AND($I87&lt;&gt;"",$J87&lt;&gt;"")</formula>
    </cfRule>
  </conditionalFormatting>
  <conditionalFormatting sqref="A87">
    <cfRule type="containsBlanks" dxfId="13916" priority="443">
      <formula>LEN(TRIM(A87))=0</formula>
    </cfRule>
  </conditionalFormatting>
  <conditionalFormatting sqref="H88">
    <cfRule type="expression" dxfId="13915" priority="433">
      <formula>AND($H88&lt;&gt;"",$I88&lt;&gt;"")</formula>
    </cfRule>
  </conditionalFormatting>
  <conditionalFormatting sqref="I88">
    <cfRule type="expression" dxfId="13914" priority="432">
      <formula>AND($I88&lt;&gt;"",$J88&lt;&gt;"")</formula>
    </cfRule>
  </conditionalFormatting>
  <conditionalFormatting sqref="A88">
    <cfRule type="containsBlanks" dxfId="13913" priority="431">
      <formula>LEN(TRIM(A88))=0</formula>
    </cfRule>
  </conditionalFormatting>
  <conditionalFormatting sqref="AA102:AB102 AA104:AB104">
    <cfRule type="expression" dxfId="13912" priority="308">
      <formula>AND($H102&lt;&gt;"",$I102&lt;&gt;"",$J102&lt;&gt;"")</formula>
    </cfRule>
    <cfRule type="expression" dxfId="13911" priority="309">
      <formula>AND($H102&lt;&gt;"",$I102&lt;&gt;"",$J102="")</formula>
    </cfRule>
    <cfRule type="expression" dxfId="13910" priority="310">
      <formula>AND($H102&lt;&gt;"",$I102="",$J102="")</formula>
    </cfRule>
  </conditionalFormatting>
  <conditionalFormatting sqref="AJ84:CF86">
    <cfRule type="expression" dxfId="13909" priority="437">
      <formula>AND($H84&lt;&gt;"",$I84&lt;&gt;"",$J84&lt;&gt;"")</formula>
    </cfRule>
    <cfRule type="expression" dxfId="13908" priority="438">
      <formula>AND($H84&lt;&gt;"",$I84&lt;&gt;"",$J84="")</formula>
    </cfRule>
    <cfRule type="expression" dxfId="13907" priority="439">
      <formula>AND($H84&lt;&gt;"",$I84="",$J84="")</formula>
    </cfRule>
  </conditionalFormatting>
  <conditionalFormatting sqref="AJ91:CF91">
    <cfRule type="expression" dxfId="13906" priority="410">
      <formula>AND($H91&lt;&gt;"",$I91&lt;&gt;"",$J91&lt;&gt;"")</formula>
    </cfRule>
    <cfRule type="expression" dxfId="13905" priority="411">
      <formula>AND($H91&lt;&gt;"",$I91&lt;&gt;"",$J91="")</formula>
    </cfRule>
    <cfRule type="expression" dxfId="13904" priority="412">
      <formula>AND($H91&lt;&gt;"",$I91="",$J91="")</formula>
    </cfRule>
  </conditionalFormatting>
  <conditionalFormatting sqref="X84:Z84 X86:Z86 X85:AG85 U84:U86">
    <cfRule type="expression" dxfId="13903" priority="459">
      <formula>AND($H84&lt;&gt;"",$I84&lt;&gt;"",$J84&lt;&gt;"")</formula>
    </cfRule>
    <cfRule type="expression" dxfId="13902" priority="460">
      <formula>AND($H84&lt;&gt;"",$I84&lt;&gt;"",$J84="")</formula>
    </cfRule>
    <cfRule type="expression" dxfId="13901" priority="461">
      <formula>AND($H84&lt;&gt;"",$I84="",$J84="")</formula>
    </cfRule>
  </conditionalFormatting>
  <conditionalFormatting sqref="AC84:AD84 AC86:AD86">
    <cfRule type="expression" dxfId="13900" priority="450">
      <formula>AND($H84&lt;&gt;"",$I84&lt;&gt;"",$J84&lt;&gt;"")</formula>
    </cfRule>
    <cfRule type="expression" dxfId="13899" priority="451">
      <formula>AND($H84&lt;&gt;"",$I84&lt;&gt;"",$J84="")</formula>
    </cfRule>
    <cfRule type="expression" dxfId="13898" priority="452">
      <formula>AND($H84&lt;&gt;"",$I84="",$J84="")</formula>
    </cfRule>
  </conditionalFormatting>
  <conditionalFormatting sqref="AE84:AH84 AE86:AH86 AH85">
    <cfRule type="expression" dxfId="13897" priority="447">
      <formula>AND($H84&lt;&gt;"",$I84&lt;&gt;"",$J84&lt;&gt;"")</formula>
    </cfRule>
    <cfRule type="expression" dxfId="13896" priority="448">
      <formula>AND($H84&lt;&gt;"",$I84&lt;&gt;"",$J84="")</formula>
    </cfRule>
    <cfRule type="expression" dxfId="13895" priority="449">
      <formula>AND($H84&lt;&gt;"",$I84="",$J84="")</formula>
    </cfRule>
  </conditionalFormatting>
  <conditionalFormatting sqref="AI84:AI86">
    <cfRule type="expression" dxfId="13894" priority="444">
      <formula>AND($H84&lt;&gt;"",$I84&lt;&gt;"",$J84&lt;&gt;"")</formula>
    </cfRule>
    <cfRule type="expression" dxfId="13893" priority="445">
      <formula>AND($H84&lt;&gt;"",$I84&lt;&gt;"",$J84="")</formula>
    </cfRule>
    <cfRule type="expression" dxfId="13892" priority="446">
      <formula>AND($H84&lt;&gt;"",$I84="",$J84="")</formula>
    </cfRule>
  </conditionalFormatting>
  <conditionalFormatting sqref="H84:J86">
    <cfRule type="expression" dxfId="13891" priority="462">
      <formula>AND($H84&lt;&gt;"",$I84&lt;&gt;"",$J84&lt;&gt;"")</formula>
    </cfRule>
    <cfRule type="expression" dxfId="13890" priority="463">
      <formula>AND($H84&lt;&gt;"",$I84&lt;&gt;"",$J84="")</formula>
    </cfRule>
    <cfRule type="expression" dxfId="13889" priority="464">
      <formula>AND($H84&lt;&gt;"",$I84="",$J84="")</formula>
    </cfRule>
  </conditionalFormatting>
  <conditionalFormatting sqref="H84:H86">
    <cfRule type="expression" dxfId="13888" priority="458">
      <formula>AND($H84&lt;&gt;"",$I84&lt;&gt;"")</formula>
    </cfRule>
  </conditionalFormatting>
  <conditionalFormatting sqref="I84:I86">
    <cfRule type="expression" dxfId="13887" priority="457">
      <formula>AND($I84&lt;&gt;"",$J84&lt;&gt;"")</formula>
    </cfRule>
  </conditionalFormatting>
  <conditionalFormatting sqref="A84:A86">
    <cfRule type="containsBlanks" dxfId="13886" priority="456">
      <formula>LEN(TRIM(A84))=0</formula>
    </cfRule>
  </conditionalFormatting>
  <conditionalFormatting sqref="AA84:AB84 AA86:AB86">
    <cfRule type="expression" dxfId="13885" priority="453">
      <formula>AND($H84&lt;&gt;"",$I84&lt;&gt;"",$J84&lt;&gt;"")</formula>
    </cfRule>
    <cfRule type="expression" dxfId="13884" priority="454">
      <formula>AND($H84&lt;&gt;"",$I84&lt;&gt;"",$J84="")</formula>
    </cfRule>
    <cfRule type="expression" dxfId="13883" priority="455">
      <formula>AND($H84&lt;&gt;"",$I84="",$J84="")</formula>
    </cfRule>
  </conditionalFormatting>
  <conditionalFormatting sqref="H91">
    <cfRule type="expression" dxfId="13882" priority="415">
      <formula>AND($H91&lt;&gt;"",$I91&lt;&gt;"")</formula>
    </cfRule>
  </conditionalFormatting>
  <conditionalFormatting sqref="I91">
    <cfRule type="expression" dxfId="13881" priority="414">
      <formula>AND($I91&lt;&gt;"",$J91&lt;&gt;"")</formula>
    </cfRule>
  </conditionalFormatting>
  <conditionalFormatting sqref="A91">
    <cfRule type="containsBlanks" dxfId="13880" priority="413">
      <formula>LEN(TRIM(A91))=0</formula>
    </cfRule>
  </conditionalFormatting>
  <conditionalFormatting sqref="AE102:AH102 AE104:AH104 AH103">
    <cfRule type="expression" dxfId="13879" priority="302">
      <formula>AND($H102&lt;&gt;"",$I102&lt;&gt;"",$J102&lt;&gt;"")</formula>
    </cfRule>
    <cfRule type="expression" dxfId="13878" priority="303">
      <formula>AND($H102&lt;&gt;"",$I102&lt;&gt;"",$J102="")</formula>
    </cfRule>
    <cfRule type="expression" dxfId="13877" priority="304">
      <formula>AND($H102&lt;&gt;"",$I102="",$J102="")</formula>
    </cfRule>
  </conditionalFormatting>
  <conditionalFormatting sqref="AJ102:CF104">
    <cfRule type="expression" dxfId="13876" priority="296">
      <formula>AND($H102&lt;&gt;"",$I102&lt;&gt;"",$J102&lt;&gt;"")</formula>
    </cfRule>
    <cfRule type="expression" dxfId="13875" priority="297">
      <formula>AND($H102&lt;&gt;"",$I102&lt;&gt;"",$J102="")</formula>
    </cfRule>
    <cfRule type="expression" dxfId="13874" priority="298">
      <formula>AND($H102&lt;&gt;"",$I102="",$J102="")</formula>
    </cfRule>
  </conditionalFormatting>
  <conditionalFormatting sqref="H96:J96">
    <cfRule type="expression" dxfId="13873" priority="407">
      <formula>AND($H96&lt;&gt;"",$I96&lt;&gt;"",$J96&lt;&gt;"")</formula>
    </cfRule>
    <cfRule type="expression" dxfId="13872" priority="408">
      <formula>AND($H96&lt;&gt;"",$I96&lt;&gt;"",$J96="")</formula>
    </cfRule>
    <cfRule type="expression" dxfId="13871" priority="409">
      <formula>AND($H96&lt;&gt;"",$I96="",$J96="")</formula>
    </cfRule>
  </conditionalFormatting>
  <conditionalFormatting sqref="H96">
    <cfRule type="expression" dxfId="13870" priority="406">
      <formula>AND($H96&lt;&gt;"",$I96&lt;&gt;"")</formula>
    </cfRule>
  </conditionalFormatting>
  <conditionalFormatting sqref="I96">
    <cfRule type="expression" dxfId="13869" priority="405">
      <formula>AND($I96&lt;&gt;"",$J96&lt;&gt;"")</formula>
    </cfRule>
  </conditionalFormatting>
  <conditionalFormatting sqref="A96">
    <cfRule type="containsBlanks" dxfId="13868" priority="404">
      <formula>LEN(TRIM(A96))=0</formula>
    </cfRule>
  </conditionalFormatting>
  <conditionalFormatting sqref="X98:Z98 U98">
    <cfRule type="expression" dxfId="13867" priority="398">
      <formula>AND($H98&lt;&gt;"",$I98&lt;&gt;"",$J98&lt;&gt;"")</formula>
    </cfRule>
    <cfRule type="expression" dxfId="13866" priority="399">
      <formula>AND($H98&lt;&gt;"",$I98&lt;&gt;"",$J98="")</formula>
    </cfRule>
    <cfRule type="expression" dxfId="13865" priority="400">
      <formula>AND($H98&lt;&gt;"",$I98="",$J98="")</formula>
    </cfRule>
  </conditionalFormatting>
  <conditionalFormatting sqref="AE98:AH98">
    <cfRule type="expression" dxfId="13864" priority="386">
      <formula>AND($H98&lt;&gt;"",$I98&lt;&gt;"",$J98&lt;&gt;"")</formula>
    </cfRule>
    <cfRule type="expression" dxfId="13863" priority="387">
      <formula>AND($H98&lt;&gt;"",$I98&lt;&gt;"",$J98="")</formula>
    </cfRule>
    <cfRule type="expression" dxfId="13862" priority="388">
      <formula>AND($H98&lt;&gt;"",$I98="",$J98="")</formula>
    </cfRule>
  </conditionalFormatting>
  <conditionalFormatting sqref="AA98:AB98">
    <cfRule type="expression" dxfId="13861" priority="392">
      <formula>AND($H98&lt;&gt;"",$I98&lt;&gt;"",$J98&lt;&gt;"")</formula>
    </cfRule>
    <cfRule type="expression" dxfId="13860" priority="393">
      <formula>AND($H98&lt;&gt;"",$I98&lt;&gt;"",$J98="")</formula>
    </cfRule>
    <cfRule type="expression" dxfId="13859" priority="394">
      <formula>AND($H98&lt;&gt;"",$I98="",$J98="")</formula>
    </cfRule>
  </conditionalFormatting>
  <conditionalFormatting sqref="AC98:AD98">
    <cfRule type="expression" dxfId="13858" priority="389">
      <formula>AND($H98&lt;&gt;"",$I98&lt;&gt;"",$J98&lt;&gt;"")</formula>
    </cfRule>
    <cfRule type="expression" dxfId="13857" priority="390">
      <formula>AND($H98&lt;&gt;"",$I98&lt;&gt;"",$J98="")</formula>
    </cfRule>
    <cfRule type="expression" dxfId="13856" priority="391">
      <formula>AND($H98&lt;&gt;"",$I98="",$J98="")</formula>
    </cfRule>
  </conditionalFormatting>
  <conditionalFormatting sqref="H98:J98">
    <cfRule type="expression" dxfId="13855" priority="401">
      <formula>AND($H98&lt;&gt;"",$I98&lt;&gt;"",$J98&lt;&gt;"")</formula>
    </cfRule>
    <cfRule type="expression" dxfId="13854" priority="402">
      <formula>AND($H98&lt;&gt;"",$I98&lt;&gt;"",$J98="")</formula>
    </cfRule>
    <cfRule type="expression" dxfId="13853" priority="403">
      <formula>AND($H98&lt;&gt;"",$I98="",$J98="")</formula>
    </cfRule>
  </conditionalFormatting>
  <conditionalFormatting sqref="AI98">
    <cfRule type="expression" dxfId="13852" priority="383">
      <formula>AND($H98&lt;&gt;"",$I98&lt;&gt;"",$J98&lt;&gt;"")</formula>
    </cfRule>
    <cfRule type="expression" dxfId="13851" priority="384">
      <formula>AND($H98&lt;&gt;"",$I98&lt;&gt;"",$J98="")</formula>
    </cfRule>
    <cfRule type="expression" dxfId="13850" priority="385">
      <formula>AND($H98&lt;&gt;"",$I98="",$J98="")</formula>
    </cfRule>
  </conditionalFormatting>
  <conditionalFormatting sqref="H98">
    <cfRule type="expression" dxfId="13849" priority="397">
      <formula>AND($H98&lt;&gt;"",$I98&lt;&gt;"")</formula>
    </cfRule>
  </conditionalFormatting>
  <conditionalFormatting sqref="I98">
    <cfRule type="expression" dxfId="13848" priority="396">
      <formula>AND($I98&lt;&gt;"",$J98&lt;&gt;"")</formula>
    </cfRule>
  </conditionalFormatting>
  <conditionalFormatting sqref="A98">
    <cfRule type="containsBlanks" dxfId="13847" priority="395">
      <formula>LEN(TRIM(A98))=0</formula>
    </cfRule>
  </conditionalFormatting>
  <conditionalFormatting sqref="X98:AI98 U98">
    <cfRule type="cellIs" dxfId="13846" priority="381" operator="greaterThan">
      <formula>0</formula>
    </cfRule>
    <cfRule type="cellIs" dxfId="13845" priority="382" operator="lessThan">
      <formula>0</formula>
    </cfRule>
  </conditionalFormatting>
  <conditionalFormatting sqref="AJ98:CF98">
    <cfRule type="expression" dxfId="13844" priority="378">
      <formula>AND($H98&lt;&gt;"",$I98&lt;&gt;"",$J98&lt;&gt;"")</formula>
    </cfRule>
    <cfRule type="expression" dxfId="13843" priority="379">
      <formula>AND($H98&lt;&gt;"",$I98&lt;&gt;"",$J98="")</formula>
    </cfRule>
    <cfRule type="expression" dxfId="13842" priority="380">
      <formula>AND($H98&lt;&gt;"",$I98="",$J98="")</formula>
    </cfRule>
  </conditionalFormatting>
  <conditionalFormatting sqref="AJ98:CF98">
    <cfRule type="cellIs" dxfId="13841" priority="376" operator="greaterThan">
      <formula>0</formula>
    </cfRule>
    <cfRule type="cellIs" dxfId="13840" priority="377" operator="lessThan">
      <formula>0</formula>
    </cfRule>
  </conditionalFormatting>
  <conditionalFormatting sqref="X99:Z99 U99">
    <cfRule type="expression" dxfId="13839" priority="370">
      <formula>AND($H99&lt;&gt;"",$I99&lt;&gt;"",$J99&lt;&gt;"")</formula>
    </cfRule>
    <cfRule type="expression" dxfId="13838" priority="371">
      <formula>AND($H99&lt;&gt;"",$I99&lt;&gt;"",$J99="")</formula>
    </cfRule>
    <cfRule type="expression" dxfId="13837" priority="372">
      <formula>AND($H99&lt;&gt;"",$I99="",$J99="")</formula>
    </cfRule>
  </conditionalFormatting>
  <conditionalFormatting sqref="AE99:AH99">
    <cfRule type="expression" dxfId="13836" priority="358">
      <formula>AND($H99&lt;&gt;"",$I99&lt;&gt;"",$J99&lt;&gt;"")</formula>
    </cfRule>
    <cfRule type="expression" dxfId="13835" priority="359">
      <formula>AND($H99&lt;&gt;"",$I99&lt;&gt;"",$J99="")</formula>
    </cfRule>
    <cfRule type="expression" dxfId="13834" priority="360">
      <formula>AND($H99&lt;&gt;"",$I99="",$J99="")</formula>
    </cfRule>
  </conditionalFormatting>
  <conditionalFormatting sqref="AA99:AB99">
    <cfRule type="expression" dxfId="13833" priority="364">
      <formula>AND($H99&lt;&gt;"",$I99&lt;&gt;"",$J99&lt;&gt;"")</formula>
    </cfRule>
    <cfRule type="expression" dxfId="13832" priority="365">
      <formula>AND($H99&lt;&gt;"",$I99&lt;&gt;"",$J99="")</formula>
    </cfRule>
    <cfRule type="expression" dxfId="13831" priority="366">
      <formula>AND($H99&lt;&gt;"",$I99="",$J99="")</formula>
    </cfRule>
  </conditionalFormatting>
  <conditionalFormatting sqref="AC99:AD99">
    <cfRule type="expression" dxfId="13830" priority="361">
      <formula>AND($H99&lt;&gt;"",$I99&lt;&gt;"",$J99&lt;&gt;"")</formula>
    </cfRule>
    <cfRule type="expression" dxfId="13829" priority="362">
      <formula>AND($H99&lt;&gt;"",$I99&lt;&gt;"",$J99="")</formula>
    </cfRule>
    <cfRule type="expression" dxfId="13828" priority="363">
      <formula>AND($H99&lt;&gt;"",$I99="",$J99="")</formula>
    </cfRule>
  </conditionalFormatting>
  <conditionalFormatting sqref="H99:J99">
    <cfRule type="expression" dxfId="13827" priority="373">
      <formula>AND($H99&lt;&gt;"",$I99&lt;&gt;"",$J99&lt;&gt;"")</formula>
    </cfRule>
    <cfRule type="expression" dxfId="13826" priority="374">
      <formula>AND($H99&lt;&gt;"",$I99&lt;&gt;"",$J99="")</formula>
    </cfRule>
    <cfRule type="expression" dxfId="13825" priority="375">
      <formula>AND($H99&lt;&gt;"",$I99="",$J99="")</formula>
    </cfRule>
  </conditionalFormatting>
  <conditionalFormatting sqref="AI99">
    <cfRule type="expression" dxfId="13824" priority="355">
      <formula>AND($H99&lt;&gt;"",$I99&lt;&gt;"",$J99&lt;&gt;"")</formula>
    </cfRule>
    <cfRule type="expression" dxfId="13823" priority="356">
      <formula>AND($H99&lt;&gt;"",$I99&lt;&gt;"",$J99="")</formula>
    </cfRule>
    <cfRule type="expression" dxfId="13822" priority="357">
      <formula>AND($H99&lt;&gt;"",$I99="",$J99="")</formula>
    </cfRule>
  </conditionalFormatting>
  <conditionalFormatting sqref="H99">
    <cfRule type="expression" dxfId="13821" priority="369">
      <formula>AND($H99&lt;&gt;"",$I99&lt;&gt;"")</formula>
    </cfRule>
  </conditionalFormatting>
  <conditionalFormatting sqref="I99">
    <cfRule type="expression" dxfId="13820" priority="368">
      <formula>AND($I99&lt;&gt;"",$J99&lt;&gt;"")</formula>
    </cfRule>
  </conditionalFormatting>
  <conditionalFormatting sqref="A99">
    <cfRule type="containsBlanks" dxfId="13819" priority="367">
      <formula>LEN(TRIM(A99))=0</formula>
    </cfRule>
  </conditionalFormatting>
  <conditionalFormatting sqref="X99:AI99 U99">
    <cfRule type="cellIs" dxfId="13818" priority="353" operator="greaterThan">
      <formula>0</formula>
    </cfRule>
    <cfRule type="cellIs" dxfId="13817" priority="354" operator="lessThan">
      <formula>0</formula>
    </cfRule>
  </conditionalFormatting>
  <conditionalFormatting sqref="AJ99:CF99">
    <cfRule type="expression" dxfId="13816" priority="350">
      <formula>AND($H99&lt;&gt;"",$I99&lt;&gt;"",$J99&lt;&gt;"")</formula>
    </cfRule>
    <cfRule type="expression" dxfId="13815" priority="351">
      <formula>AND($H99&lt;&gt;"",$I99&lt;&gt;"",$J99="")</formula>
    </cfRule>
    <cfRule type="expression" dxfId="13814" priority="352">
      <formula>AND($H99&lt;&gt;"",$I99="",$J99="")</formula>
    </cfRule>
  </conditionalFormatting>
  <conditionalFormatting sqref="AJ99:CF99">
    <cfRule type="cellIs" dxfId="13813" priority="348" operator="greaterThan">
      <formula>0</formula>
    </cfRule>
    <cfRule type="cellIs" dxfId="13812" priority="349" operator="lessThan">
      <formula>0</formula>
    </cfRule>
  </conditionalFormatting>
  <conditionalFormatting sqref="X100:Z100 U100">
    <cfRule type="expression" dxfId="13811" priority="342">
      <formula>AND($H100&lt;&gt;"",$I100&lt;&gt;"",$J100&lt;&gt;"")</formula>
    </cfRule>
    <cfRule type="expression" dxfId="13810" priority="343">
      <formula>AND($H100&lt;&gt;"",$I100&lt;&gt;"",$J100="")</formula>
    </cfRule>
    <cfRule type="expression" dxfId="13809" priority="344">
      <formula>AND($H100&lt;&gt;"",$I100="",$J100="")</formula>
    </cfRule>
  </conditionalFormatting>
  <conditionalFormatting sqref="AE100:AH100">
    <cfRule type="expression" dxfId="13808" priority="330">
      <formula>AND($H100&lt;&gt;"",$I100&lt;&gt;"",$J100&lt;&gt;"")</formula>
    </cfRule>
    <cfRule type="expression" dxfId="13807" priority="331">
      <formula>AND($H100&lt;&gt;"",$I100&lt;&gt;"",$J100="")</formula>
    </cfRule>
    <cfRule type="expression" dxfId="13806" priority="332">
      <formula>AND($H100&lt;&gt;"",$I100="",$J100="")</formula>
    </cfRule>
  </conditionalFormatting>
  <conditionalFormatting sqref="AA100:AB100">
    <cfRule type="expression" dxfId="13805" priority="336">
      <formula>AND($H100&lt;&gt;"",$I100&lt;&gt;"",$J100&lt;&gt;"")</formula>
    </cfRule>
    <cfRule type="expression" dxfId="13804" priority="337">
      <formula>AND($H100&lt;&gt;"",$I100&lt;&gt;"",$J100="")</formula>
    </cfRule>
    <cfRule type="expression" dxfId="13803" priority="338">
      <formula>AND($H100&lt;&gt;"",$I100="",$J100="")</formula>
    </cfRule>
  </conditionalFormatting>
  <conditionalFormatting sqref="AC100:AD100">
    <cfRule type="expression" dxfId="13802" priority="333">
      <formula>AND($H100&lt;&gt;"",$I100&lt;&gt;"",$J100&lt;&gt;"")</formula>
    </cfRule>
    <cfRule type="expression" dxfId="13801" priority="334">
      <formula>AND($H100&lt;&gt;"",$I100&lt;&gt;"",$J100="")</formula>
    </cfRule>
    <cfRule type="expression" dxfId="13800" priority="335">
      <formula>AND($H100&lt;&gt;"",$I100="",$J100="")</formula>
    </cfRule>
  </conditionalFormatting>
  <conditionalFormatting sqref="H100:J100">
    <cfRule type="expression" dxfId="13799" priority="345">
      <formula>AND($H100&lt;&gt;"",$I100&lt;&gt;"",$J100&lt;&gt;"")</formula>
    </cfRule>
    <cfRule type="expression" dxfId="13798" priority="346">
      <formula>AND($H100&lt;&gt;"",$I100&lt;&gt;"",$J100="")</formula>
    </cfRule>
    <cfRule type="expression" dxfId="13797" priority="347">
      <formula>AND($H100&lt;&gt;"",$I100="",$J100="")</formula>
    </cfRule>
  </conditionalFormatting>
  <conditionalFormatting sqref="AI100">
    <cfRule type="expression" dxfId="13796" priority="327">
      <formula>AND($H100&lt;&gt;"",$I100&lt;&gt;"",$J100&lt;&gt;"")</formula>
    </cfRule>
    <cfRule type="expression" dxfId="13795" priority="328">
      <formula>AND($H100&lt;&gt;"",$I100&lt;&gt;"",$J100="")</formula>
    </cfRule>
    <cfRule type="expression" dxfId="13794" priority="329">
      <formula>AND($H100&lt;&gt;"",$I100="",$J100="")</formula>
    </cfRule>
  </conditionalFormatting>
  <conditionalFormatting sqref="H100">
    <cfRule type="expression" dxfId="13793" priority="341">
      <formula>AND($H100&lt;&gt;"",$I100&lt;&gt;"")</formula>
    </cfRule>
  </conditionalFormatting>
  <conditionalFormatting sqref="I100">
    <cfRule type="expression" dxfId="13792" priority="340">
      <formula>AND($I100&lt;&gt;"",$J100&lt;&gt;"")</formula>
    </cfRule>
  </conditionalFormatting>
  <conditionalFormatting sqref="A100">
    <cfRule type="containsBlanks" dxfId="13791" priority="339">
      <formula>LEN(TRIM(A100))=0</formula>
    </cfRule>
  </conditionalFormatting>
  <conditionalFormatting sqref="X100:AI100 U100">
    <cfRule type="cellIs" dxfId="13790" priority="325" operator="greaterThan">
      <formula>0</formula>
    </cfRule>
    <cfRule type="cellIs" dxfId="13789" priority="326" operator="lessThan">
      <formula>0</formula>
    </cfRule>
  </conditionalFormatting>
  <conditionalFormatting sqref="AJ100:CF100">
    <cfRule type="expression" dxfId="13788" priority="322">
      <formula>AND($H100&lt;&gt;"",$I100&lt;&gt;"",$J100&lt;&gt;"")</formula>
    </cfRule>
    <cfRule type="expression" dxfId="13787" priority="323">
      <formula>AND($H100&lt;&gt;"",$I100&lt;&gt;"",$J100="")</formula>
    </cfRule>
    <cfRule type="expression" dxfId="13786" priority="324">
      <formula>AND($H100&lt;&gt;"",$I100="",$J100="")</formula>
    </cfRule>
  </conditionalFormatting>
  <conditionalFormatting sqref="AJ100:CF100">
    <cfRule type="cellIs" dxfId="13785" priority="320" operator="greaterThan">
      <formula>0</formula>
    </cfRule>
    <cfRule type="cellIs" dxfId="13784" priority="321" operator="lessThan">
      <formula>0</formula>
    </cfRule>
  </conditionalFormatting>
  <conditionalFormatting sqref="AJ105:CF105">
    <cfRule type="expression" dxfId="13783" priority="272">
      <formula>AND($H105&lt;&gt;"",$I105&lt;&gt;"",$J105&lt;&gt;"")</formula>
    </cfRule>
    <cfRule type="expression" dxfId="13782" priority="273">
      <formula>AND($H105&lt;&gt;"",$I105&lt;&gt;"",$J105="")</formula>
    </cfRule>
    <cfRule type="expression" dxfId="13781" priority="274">
      <formula>AND($H105&lt;&gt;"",$I105="",$J105="")</formula>
    </cfRule>
  </conditionalFormatting>
  <conditionalFormatting sqref="X102:Z102 X104:Z104 X103:AG103 U102:U104">
    <cfRule type="expression" dxfId="13780" priority="314">
      <formula>AND($H102&lt;&gt;"",$I102&lt;&gt;"",$J102&lt;&gt;"")</formula>
    </cfRule>
    <cfRule type="expression" dxfId="13779" priority="315">
      <formula>AND($H102&lt;&gt;"",$I102&lt;&gt;"",$J102="")</formula>
    </cfRule>
    <cfRule type="expression" dxfId="13778" priority="316">
      <formula>AND($H102&lt;&gt;"",$I102="",$J102="")</formula>
    </cfRule>
  </conditionalFormatting>
  <conditionalFormatting sqref="AC102:AD102 AC104:AD104">
    <cfRule type="expression" dxfId="13777" priority="305">
      <formula>AND($H102&lt;&gt;"",$I102&lt;&gt;"",$J102&lt;&gt;"")</formula>
    </cfRule>
    <cfRule type="expression" dxfId="13776" priority="306">
      <formula>AND($H102&lt;&gt;"",$I102&lt;&gt;"",$J102="")</formula>
    </cfRule>
    <cfRule type="expression" dxfId="13775" priority="307">
      <formula>AND($H102&lt;&gt;"",$I102="",$J102="")</formula>
    </cfRule>
  </conditionalFormatting>
  <conditionalFormatting sqref="AE105:AH105">
    <cfRule type="expression" dxfId="13774" priority="278">
      <formula>AND($H105&lt;&gt;"",$I105&lt;&gt;"",$J105&lt;&gt;"")</formula>
    </cfRule>
    <cfRule type="expression" dxfId="13773" priority="279">
      <formula>AND($H105&lt;&gt;"",$I105&lt;&gt;"",$J105="")</formula>
    </cfRule>
    <cfRule type="expression" dxfId="13772" priority="280">
      <formula>AND($H105&lt;&gt;"",$I105="",$J105="")</formula>
    </cfRule>
  </conditionalFormatting>
  <conditionalFormatting sqref="AI102:AI104">
    <cfRule type="expression" dxfId="13771" priority="299">
      <formula>AND($H102&lt;&gt;"",$I102&lt;&gt;"",$J102&lt;&gt;"")</formula>
    </cfRule>
    <cfRule type="expression" dxfId="13770" priority="300">
      <formula>AND($H102&lt;&gt;"",$I102&lt;&gt;"",$J102="")</formula>
    </cfRule>
    <cfRule type="expression" dxfId="13769" priority="301">
      <formula>AND($H102&lt;&gt;"",$I102="",$J102="")</formula>
    </cfRule>
  </conditionalFormatting>
  <conditionalFormatting sqref="H102:J104">
    <cfRule type="expression" dxfId="13768" priority="317">
      <formula>AND($H102&lt;&gt;"",$I102&lt;&gt;"",$J102&lt;&gt;"")</formula>
    </cfRule>
    <cfRule type="expression" dxfId="13767" priority="318">
      <formula>AND($H102&lt;&gt;"",$I102&lt;&gt;"",$J102="")</formula>
    </cfRule>
    <cfRule type="expression" dxfId="13766" priority="319">
      <formula>AND($H102&lt;&gt;"",$I102="",$J102="")</formula>
    </cfRule>
  </conditionalFormatting>
  <conditionalFormatting sqref="H102:H104">
    <cfRule type="expression" dxfId="13765" priority="313">
      <formula>AND($H102&lt;&gt;"",$I102&lt;&gt;"")</formula>
    </cfRule>
  </conditionalFormatting>
  <conditionalFormatting sqref="I102:I104">
    <cfRule type="expression" dxfId="13764" priority="312">
      <formula>AND($I102&lt;&gt;"",$J102&lt;&gt;"")</formula>
    </cfRule>
  </conditionalFormatting>
  <conditionalFormatting sqref="A105">
    <cfRule type="containsBlanks" dxfId="13763" priority="287">
      <formula>LEN(TRIM(A105))=0</formula>
    </cfRule>
  </conditionalFormatting>
  <conditionalFormatting sqref="AA105:AB105">
    <cfRule type="expression" dxfId="13762" priority="284">
      <formula>AND($H105&lt;&gt;"",$I105&lt;&gt;"",$J105&lt;&gt;"")</formula>
    </cfRule>
    <cfRule type="expression" dxfId="13761" priority="285">
      <formula>AND($H105&lt;&gt;"",$I105&lt;&gt;"",$J105="")</formula>
    </cfRule>
    <cfRule type="expression" dxfId="13760" priority="286">
      <formula>AND($H105&lt;&gt;"",$I105="",$J105="")</formula>
    </cfRule>
  </conditionalFormatting>
  <conditionalFormatting sqref="X105:Z105 U105">
    <cfRule type="expression" dxfId="13759" priority="290">
      <formula>AND($H105&lt;&gt;"",$I105&lt;&gt;"",$J105&lt;&gt;"")</formula>
    </cfRule>
    <cfRule type="expression" dxfId="13758" priority="291">
      <formula>AND($H105&lt;&gt;"",$I105&lt;&gt;"",$J105="")</formula>
    </cfRule>
    <cfRule type="expression" dxfId="13757" priority="292">
      <formula>AND($H105&lt;&gt;"",$I105="",$J105="")</formula>
    </cfRule>
  </conditionalFormatting>
  <conditionalFormatting sqref="AC105:AD105">
    <cfRule type="expression" dxfId="13756" priority="281">
      <formula>AND($H105&lt;&gt;"",$I105&lt;&gt;"",$J105&lt;&gt;"")</formula>
    </cfRule>
    <cfRule type="expression" dxfId="13755" priority="282">
      <formula>AND($H105&lt;&gt;"",$I105&lt;&gt;"",$J105="")</formula>
    </cfRule>
    <cfRule type="expression" dxfId="13754" priority="283">
      <formula>AND($H105&lt;&gt;"",$I105="",$J105="")</formula>
    </cfRule>
  </conditionalFormatting>
  <conditionalFormatting sqref="AI105">
    <cfRule type="expression" dxfId="13753" priority="275">
      <formula>AND($H105&lt;&gt;"",$I105&lt;&gt;"",$J105&lt;&gt;"")</formula>
    </cfRule>
    <cfRule type="expression" dxfId="13752" priority="276">
      <formula>AND($H105&lt;&gt;"",$I105&lt;&gt;"",$J105="")</formula>
    </cfRule>
    <cfRule type="expression" dxfId="13751" priority="277">
      <formula>AND($H105&lt;&gt;"",$I105="",$J105="")</formula>
    </cfRule>
  </conditionalFormatting>
  <conditionalFormatting sqref="H105:J105">
    <cfRule type="expression" dxfId="13750" priority="293">
      <formula>AND($H105&lt;&gt;"",$I105&lt;&gt;"",$J105&lt;&gt;"")</formula>
    </cfRule>
    <cfRule type="expression" dxfId="13749" priority="294">
      <formula>AND($H105&lt;&gt;"",$I105&lt;&gt;"",$J105="")</formula>
    </cfRule>
    <cfRule type="expression" dxfId="13748" priority="295">
      <formula>AND($H105&lt;&gt;"",$I105="",$J105="")</formula>
    </cfRule>
  </conditionalFormatting>
  <conditionalFormatting sqref="H105">
    <cfRule type="expression" dxfId="13747" priority="289">
      <formula>AND($H105&lt;&gt;"",$I105&lt;&gt;"")</formula>
    </cfRule>
  </conditionalFormatting>
  <conditionalFormatting sqref="I105">
    <cfRule type="expression" dxfId="13746" priority="288">
      <formula>AND($I105&lt;&gt;"",$J105&lt;&gt;"")</formula>
    </cfRule>
  </conditionalFormatting>
  <conditionalFormatting sqref="A108:A110">
    <cfRule type="containsBlanks" dxfId="13745" priority="263">
      <formula>LEN(TRIM(A108))=0</formula>
    </cfRule>
  </conditionalFormatting>
  <conditionalFormatting sqref="AA108:AB108 AA110:AB110">
    <cfRule type="expression" dxfId="13744" priority="260">
      <formula>AND($H108&lt;&gt;"",$I108&lt;&gt;"",$J108&lt;&gt;"")</formula>
    </cfRule>
    <cfRule type="expression" dxfId="13743" priority="261">
      <formula>AND($H108&lt;&gt;"",$I108&lt;&gt;"",$J108="")</formula>
    </cfRule>
    <cfRule type="expression" dxfId="13742" priority="262">
      <formula>AND($H108&lt;&gt;"",$I108="",$J108="")</formula>
    </cfRule>
  </conditionalFormatting>
  <conditionalFormatting sqref="AE108:AH108 AE110:AH110 AH109">
    <cfRule type="expression" dxfId="13741" priority="254">
      <formula>AND($H108&lt;&gt;"",$I108&lt;&gt;"",$J108&lt;&gt;"")</formula>
    </cfRule>
    <cfRule type="expression" dxfId="13740" priority="255">
      <formula>AND($H108&lt;&gt;"",$I108&lt;&gt;"",$J108="")</formula>
    </cfRule>
    <cfRule type="expression" dxfId="13739" priority="256">
      <formula>AND($H108&lt;&gt;"",$I108="",$J108="")</formula>
    </cfRule>
  </conditionalFormatting>
  <conditionalFormatting sqref="AJ108:CF110">
    <cfRule type="expression" dxfId="13738" priority="248">
      <formula>AND($H108&lt;&gt;"",$I108&lt;&gt;"",$J108&lt;&gt;"")</formula>
    </cfRule>
    <cfRule type="expression" dxfId="13737" priority="249">
      <formula>AND($H108&lt;&gt;"",$I108&lt;&gt;"",$J108="")</formula>
    </cfRule>
    <cfRule type="expression" dxfId="13736" priority="250">
      <formula>AND($H108&lt;&gt;"",$I108="",$J108="")</formula>
    </cfRule>
  </conditionalFormatting>
  <conditionalFormatting sqref="X108:Z108 X110:Z110 X109:AG109 U108:U110">
    <cfRule type="expression" dxfId="13735" priority="266">
      <formula>AND($H108&lt;&gt;"",$I108&lt;&gt;"",$J108&lt;&gt;"")</formula>
    </cfRule>
    <cfRule type="expression" dxfId="13734" priority="267">
      <formula>AND($H108&lt;&gt;"",$I108&lt;&gt;"",$J108="")</formula>
    </cfRule>
    <cfRule type="expression" dxfId="13733" priority="268">
      <formula>AND($H108&lt;&gt;"",$I108="",$J108="")</formula>
    </cfRule>
  </conditionalFormatting>
  <conditionalFormatting sqref="AC108:AD108 AC110:AD110">
    <cfRule type="expression" dxfId="13732" priority="257">
      <formula>AND($H108&lt;&gt;"",$I108&lt;&gt;"",$J108&lt;&gt;"")</formula>
    </cfRule>
    <cfRule type="expression" dxfId="13731" priority="258">
      <formula>AND($H108&lt;&gt;"",$I108&lt;&gt;"",$J108="")</formula>
    </cfRule>
    <cfRule type="expression" dxfId="13730" priority="259">
      <formula>AND($H108&lt;&gt;"",$I108="",$J108="")</formula>
    </cfRule>
  </conditionalFormatting>
  <conditionalFormatting sqref="AI108:AI110">
    <cfRule type="expression" dxfId="13729" priority="251">
      <formula>AND($H108&lt;&gt;"",$I108&lt;&gt;"",$J108&lt;&gt;"")</formula>
    </cfRule>
    <cfRule type="expression" dxfId="13728" priority="252">
      <formula>AND($H108&lt;&gt;"",$I108&lt;&gt;"",$J108="")</formula>
    </cfRule>
    <cfRule type="expression" dxfId="13727" priority="253">
      <formula>AND($H108&lt;&gt;"",$I108="",$J108="")</formula>
    </cfRule>
  </conditionalFormatting>
  <conditionalFormatting sqref="H108:J110">
    <cfRule type="expression" dxfId="13726" priority="269">
      <formula>AND($H108&lt;&gt;"",$I108&lt;&gt;"",$J108&lt;&gt;"")</formula>
    </cfRule>
    <cfRule type="expression" dxfId="13725" priority="270">
      <formula>AND($H108&lt;&gt;"",$I108&lt;&gt;"",$J108="")</formula>
    </cfRule>
    <cfRule type="expression" dxfId="13724" priority="271">
      <formula>AND($H108&lt;&gt;"",$I108="",$J108="")</formula>
    </cfRule>
  </conditionalFormatting>
  <conditionalFormatting sqref="H108:H110">
    <cfRule type="expression" dxfId="13723" priority="265">
      <formula>AND($H108&lt;&gt;"",$I108&lt;&gt;"")</formula>
    </cfRule>
  </conditionalFormatting>
  <conditionalFormatting sqref="I108:I110">
    <cfRule type="expression" dxfId="13722" priority="264">
      <formula>AND($I108&lt;&gt;"",$J108&lt;&gt;"")</formula>
    </cfRule>
  </conditionalFormatting>
  <conditionalFormatting sqref="AJ113:CF113">
    <cfRule type="expression" dxfId="13721" priority="198">
      <formula>AND($H113&lt;&gt;"",$I113&lt;&gt;"",$J113&lt;&gt;"")</formula>
    </cfRule>
    <cfRule type="expression" dxfId="13720" priority="199">
      <formula>AND($H113&lt;&gt;"",$I113&lt;&gt;"",$J113="")</formula>
    </cfRule>
    <cfRule type="expression" dxfId="13719" priority="200">
      <formula>AND($H113&lt;&gt;"",$I113="",$J113="")</formula>
    </cfRule>
  </conditionalFormatting>
  <conditionalFormatting sqref="X113:Z113 U113">
    <cfRule type="expression" dxfId="13718" priority="218">
      <formula>AND($H113&lt;&gt;"",$I113&lt;&gt;"",$J113&lt;&gt;"")</formula>
    </cfRule>
    <cfRule type="expression" dxfId="13717" priority="219">
      <formula>AND($H113&lt;&gt;"",$I113&lt;&gt;"",$J113="")</formula>
    </cfRule>
    <cfRule type="expression" dxfId="13716" priority="220">
      <formula>AND($H113&lt;&gt;"",$I113="",$J113="")</formula>
    </cfRule>
  </conditionalFormatting>
  <conditionalFormatting sqref="AE113:AH113">
    <cfRule type="expression" dxfId="13715" priority="206">
      <formula>AND($H113&lt;&gt;"",$I113&lt;&gt;"",$J113&lt;&gt;"")</formula>
    </cfRule>
    <cfRule type="expression" dxfId="13714" priority="207">
      <formula>AND($H113&lt;&gt;"",$I113&lt;&gt;"",$J113="")</formula>
    </cfRule>
    <cfRule type="expression" dxfId="13713" priority="208">
      <formula>AND($H113&lt;&gt;"",$I113="",$J113="")</formula>
    </cfRule>
  </conditionalFormatting>
  <conditionalFormatting sqref="AA113:AB113">
    <cfRule type="expression" dxfId="13712" priority="212">
      <formula>AND($H113&lt;&gt;"",$I113&lt;&gt;"",$J113&lt;&gt;"")</formula>
    </cfRule>
    <cfRule type="expression" dxfId="13711" priority="213">
      <formula>AND($H113&lt;&gt;"",$I113&lt;&gt;"",$J113="")</formula>
    </cfRule>
    <cfRule type="expression" dxfId="13710" priority="214">
      <formula>AND($H113&lt;&gt;"",$I113="",$J113="")</formula>
    </cfRule>
  </conditionalFormatting>
  <conditionalFormatting sqref="AC113:AD113">
    <cfRule type="expression" dxfId="13709" priority="209">
      <formula>AND($H113&lt;&gt;"",$I113&lt;&gt;"",$J113&lt;&gt;"")</formula>
    </cfRule>
    <cfRule type="expression" dxfId="13708" priority="210">
      <formula>AND($H113&lt;&gt;"",$I113&lt;&gt;"",$J113="")</formula>
    </cfRule>
    <cfRule type="expression" dxfId="13707" priority="211">
      <formula>AND($H113&lt;&gt;"",$I113="",$J113="")</formula>
    </cfRule>
  </conditionalFormatting>
  <conditionalFormatting sqref="H113:J113">
    <cfRule type="expression" dxfId="13706" priority="221">
      <formula>AND($H113&lt;&gt;"",$I113&lt;&gt;"",$J113&lt;&gt;"")</formula>
    </cfRule>
    <cfRule type="expression" dxfId="13705" priority="222">
      <formula>AND($H113&lt;&gt;"",$I113&lt;&gt;"",$J113="")</formula>
    </cfRule>
    <cfRule type="expression" dxfId="13704" priority="223">
      <formula>AND($H113&lt;&gt;"",$I113="",$J113="")</formula>
    </cfRule>
  </conditionalFormatting>
  <conditionalFormatting sqref="AI113">
    <cfRule type="expression" dxfId="13703" priority="203">
      <formula>AND($H113&lt;&gt;"",$I113&lt;&gt;"",$J113&lt;&gt;"")</formula>
    </cfRule>
    <cfRule type="expression" dxfId="13702" priority="204">
      <formula>AND($H113&lt;&gt;"",$I113&lt;&gt;"",$J113="")</formula>
    </cfRule>
    <cfRule type="expression" dxfId="13701" priority="205">
      <formula>AND($H113&lt;&gt;"",$I113="",$J113="")</formula>
    </cfRule>
  </conditionalFormatting>
  <conditionalFormatting sqref="H113">
    <cfRule type="expression" dxfId="13700" priority="217">
      <formula>AND($H113&lt;&gt;"",$I113&lt;&gt;"")</formula>
    </cfRule>
  </conditionalFormatting>
  <conditionalFormatting sqref="I113">
    <cfRule type="expression" dxfId="13699" priority="216">
      <formula>AND($I113&lt;&gt;"",$J113&lt;&gt;"")</formula>
    </cfRule>
  </conditionalFormatting>
  <conditionalFormatting sqref="A113">
    <cfRule type="containsBlanks" dxfId="13698" priority="215">
      <formula>LEN(TRIM(A113))=0</formula>
    </cfRule>
  </conditionalFormatting>
  <conditionalFormatting sqref="X113:AI113 U113">
    <cfRule type="cellIs" dxfId="13697" priority="201" operator="greaterThan">
      <formula>0</formula>
    </cfRule>
    <cfRule type="cellIs" dxfId="13696" priority="202" operator="lessThan">
      <formula>0</formula>
    </cfRule>
  </conditionalFormatting>
  <conditionalFormatting sqref="AJ113:CF113">
    <cfRule type="cellIs" dxfId="13695" priority="196" operator="greaterThan">
      <formula>0</formula>
    </cfRule>
    <cfRule type="cellIs" dxfId="13694" priority="197" operator="lessThan">
      <formula>0</formula>
    </cfRule>
  </conditionalFormatting>
  <conditionalFormatting sqref="AJ123:CF123 AJ121:CF121 AJ119:CF119">
    <cfRule type="expression" dxfId="13693" priority="170">
      <formula>AND($H119&lt;&gt;"",$I119&lt;&gt;"",$J119&lt;&gt;"")</formula>
    </cfRule>
    <cfRule type="expression" dxfId="13692" priority="171">
      <formula>AND($H119&lt;&gt;"",$I119&lt;&gt;"",$J119="")</formula>
    </cfRule>
    <cfRule type="expression" dxfId="13691" priority="172">
      <formula>AND($H119&lt;&gt;"",$I119="",$J119="")</formula>
    </cfRule>
  </conditionalFormatting>
  <conditionalFormatting sqref="X123:Z123 U123 X121:Z121 U121 X119:Z119 U119">
    <cfRule type="expression" dxfId="13690" priority="190">
      <formula>AND($H119&lt;&gt;"",$I119&lt;&gt;"",$J119&lt;&gt;"")</formula>
    </cfRule>
    <cfRule type="expression" dxfId="13689" priority="191">
      <formula>AND($H119&lt;&gt;"",$I119&lt;&gt;"",$J119="")</formula>
    </cfRule>
    <cfRule type="expression" dxfId="13688" priority="192">
      <formula>AND($H119&lt;&gt;"",$I119="",$J119="")</formula>
    </cfRule>
  </conditionalFormatting>
  <conditionalFormatting sqref="AE123:AH123 AE121:AH121 AE119:AH119">
    <cfRule type="expression" dxfId="13687" priority="178">
      <formula>AND($H119&lt;&gt;"",$I119&lt;&gt;"",$J119&lt;&gt;"")</formula>
    </cfRule>
    <cfRule type="expression" dxfId="13686" priority="179">
      <formula>AND($H119&lt;&gt;"",$I119&lt;&gt;"",$J119="")</formula>
    </cfRule>
    <cfRule type="expression" dxfId="13685" priority="180">
      <formula>AND($H119&lt;&gt;"",$I119="",$J119="")</formula>
    </cfRule>
  </conditionalFormatting>
  <conditionalFormatting sqref="AA123:AB123 AA121:AB121 AA119:AB119">
    <cfRule type="expression" dxfId="13684" priority="184">
      <formula>AND($H119&lt;&gt;"",$I119&lt;&gt;"",$J119&lt;&gt;"")</formula>
    </cfRule>
    <cfRule type="expression" dxfId="13683" priority="185">
      <formula>AND($H119&lt;&gt;"",$I119&lt;&gt;"",$J119="")</formula>
    </cfRule>
    <cfRule type="expression" dxfId="13682" priority="186">
      <formula>AND($H119&lt;&gt;"",$I119="",$J119="")</formula>
    </cfRule>
  </conditionalFormatting>
  <conditionalFormatting sqref="AC123:AD123 AC121:AD121 AC119:AD119">
    <cfRule type="expression" dxfId="13681" priority="181">
      <formula>AND($H119&lt;&gt;"",$I119&lt;&gt;"",$J119&lt;&gt;"")</formula>
    </cfRule>
    <cfRule type="expression" dxfId="13680" priority="182">
      <formula>AND($H119&lt;&gt;"",$I119&lt;&gt;"",$J119="")</formula>
    </cfRule>
    <cfRule type="expression" dxfId="13679" priority="183">
      <formula>AND($H119&lt;&gt;"",$I119="",$J119="")</formula>
    </cfRule>
  </conditionalFormatting>
  <conditionalFormatting sqref="H123:J123 H121:J121 H119:J119">
    <cfRule type="expression" dxfId="13678" priority="193">
      <formula>AND($H119&lt;&gt;"",$I119&lt;&gt;"",$J119&lt;&gt;"")</formula>
    </cfRule>
    <cfRule type="expression" dxfId="13677" priority="194">
      <formula>AND($H119&lt;&gt;"",$I119&lt;&gt;"",$J119="")</formula>
    </cfRule>
    <cfRule type="expression" dxfId="13676" priority="195">
      <formula>AND($H119&lt;&gt;"",$I119="",$J119="")</formula>
    </cfRule>
  </conditionalFormatting>
  <conditionalFormatting sqref="AI123 AI121 AI119">
    <cfRule type="expression" dxfId="13675" priority="175">
      <formula>AND($H119&lt;&gt;"",$I119&lt;&gt;"",$J119&lt;&gt;"")</formula>
    </cfRule>
    <cfRule type="expression" dxfId="13674" priority="176">
      <formula>AND($H119&lt;&gt;"",$I119&lt;&gt;"",$J119="")</formula>
    </cfRule>
    <cfRule type="expression" dxfId="13673" priority="177">
      <formula>AND($H119&lt;&gt;"",$I119="",$J119="")</formula>
    </cfRule>
  </conditionalFormatting>
  <conditionalFormatting sqref="H123 H121 H119">
    <cfRule type="expression" dxfId="13672" priority="189">
      <formula>AND($H119&lt;&gt;"",$I119&lt;&gt;"")</formula>
    </cfRule>
  </conditionalFormatting>
  <conditionalFormatting sqref="I123 I121 I119">
    <cfRule type="expression" dxfId="13671" priority="188">
      <formula>AND($I119&lt;&gt;"",$J119&lt;&gt;"")</formula>
    </cfRule>
  </conditionalFormatting>
  <conditionalFormatting sqref="A123 A121 A119">
    <cfRule type="containsBlanks" dxfId="13670" priority="187">
      <formula>LEN(TRIM(A119))=0</formula>
    </cfRule>
  </conditionalFormatting>
  <conditionalFormatting sqref="X123:AI123 U123 X121:AI121 U121 X119:AI119 U119">
    <cfRule type="cellIs" dxfId="13669" priority="173" operator="greaterThan">
      <formula>0</formula>
    </cfRule>
    <cfRule type="cellIs" dxfId="13668" priority="174" operator="lessThan">
      <formula>0</formula>
    </cfRule>
  </conditionalFormatting>
  <conditionalFormatting sqref="AJ123:CF123 AJ121:CF121 AJ119:CF119">
    <cfRule type="cellIs" dxfId="13667" priority="168" operator="greaterThan">
      <formula>0</formula>
    </cfRule>
    <cfRule type="cellIs" dxfId="13666" priority="169" operator="lessThan">
      <formula>0</formula>
    </cfRule>
  </conditionalFormatting>
  <conditionalFormatting sqref="H125:J125">
    <cfRule type="expression" dxfId="13665" priority="165">
      <formula>AND($H125&lt;&gt;"",$I125&lt;&gt;"",$J125&lt;&gt;"")</formula>
    </cfRule>
    <cfRule type="expression" dxfId="13664" priority="166">
      <formula>AND($H125&lt;&gt;"",$I125&lt;&gt;"",$J125="")</formula>
    </cfRule>
    <cfRule type="expression" dxfId="13663" priority="167">
      <formula>AND($H125&lt;&gt;"",$I125="",$J125="")</formula>
    </cfRule>
  </conditionalFormatting>
  <conditionalFormatting sqref="H125">
    <cfRule type="expression" dxfId="13662" priority="164">
      <formula>AND($H125&lt;&gt;"",$I125&lt;&gt;"")</formula>
    </cfRule>
  </conditionalFormatting>
  <conditionalFormatting sqref="I125">
    <cfRule type="expression" dxfId="13661" priority="163">
      <formula>AND($I125&lt;&gt;"",$J125&lt;&gt;"")</formula>
    </cfRule>
  </conditionalFormatting>
  <conditionalFormatting sqref="A125">
    <cfRule type="containsBlanks" dxfId="13660" priority="162">
      <formula>LEN(TRIM(A125))=0</formula>
    </cfRule>
  </conditionalFormatting>
  <conditionalFormatting sqref="X127:Z127 U127">
    <cfRule type="expression" dxfId="13659" priority="156">
      <formula>AND($H127&lt;&gt;"",$I127&lt;&gt;"",$J127&lt;&gt;"")</formula>
    </cfRule>
    <cfRule type="expression" dxfId="13658" priority="157">
      <formula>AND($H127&lt;&gt;"",$I127&lt;&gt;"",$J127="")</formula>
    </cfRule>
    <cfRule type="expression" dxfId="13657" priority="158">
      <formula>AND($H127&lt;&gt;"",$I127="",$J127="")</formula>
    </cfRule>
  </conditionalFormatting>
  <conditionalFormatting sqref="AE127:AH127">
    <cfRule type="expression" dxfId="13656" priority="144">
      <formula>AND($H127&lt;&gt;"",$I127&lt;&gt;"",$J127&lt;&gt;"")</formula>
    </cfRule>
    <cfRule type="expression" dxfId="13655" priority="145">
      <formula>AND($H127&lt;&gt;"",$I127&lt;&gt;"",$J127="")</formula>
    </cfRule>
    <cfRule type="expression" dxfId="13654" priority="146">
      <formula>AND($H127&lt;&gt;"",$I127="",$J127="")</formula>
    </cfRule>
  </conditionalFormatting>
  <conditionalFormatting sqref="AA127:AB127">
    <cfRule type="expression" dxfId="13653" priority="150">
      <formula>AND($H127&lt;&gt;"",$I127&lt;&gt;"",$J127&lt;&gt;"")</formula>
    </cfRule>
    <cfRule type="expression" dxfId="13652" priority="151">
      <formula>AND($H127&lt;&gt;"",$I127&lt;&gt;"",$J127="")</formula>
    </cfRule>
    <cfRule type="expression" dxfId="13651" priority="152">
      <formula>AND($H127&lt;&gt;"",$I127="",$J127="")</formula>
    </cfRule>
  </conditionalFormatting>
  <conditionalFormatting sqref="AC127:AD127">
    <cfRule type="expression" dxfId="13650" priority="147">
      <formula>AND($H127&lt;&gt;"",$I127&lt;&gt;"",$J127&lt;&gt;"")</formula>
    </cfRule>
    <cfRule type="expression" dxfId="13649" priority="148">
      <formula>AND($H127&lt;&gt;"",$I127&lt;&gt;"",$J127="")</formula>
    </cfRule>
    <cfRule type="expression" dxfId="13648" priority="149">
      <formula>AND($H127&lt;&gt;"",$I127="",$J127="")</formula>
    </cfRule>
  </conditionalFormatting>
  <conditionalFormatting sqref="H127:J127">
    <cfRule type="expression" dxfId="13647" priority="159">
      <formula>AND($H127&lt;&gt;"",$I127&lt;&gt;"",$J127&lt;&gt;"")</formula>
    </cfRule>
    <cfRule type="expression" dxfId="13646" priority="160">
      <formula>AND($H127&lt;&gt;"",$I127&lt;&gt;"",$J127="")</formula>
    </cfRule>
    <cfRule type="expression" dxfId="13645" priority="161">
      <formula>AND($H127&lt;&gt;"",$I127="",$J127="")</formula>
    </cfRule>
  </conditionalFormatting>
  <conditionalFormatting sqref="AI127">
    <cfRule type="expression" dxfId="13644" priority="141">
      <formula>AND($H127&lt;&gt;"",$I127&lt;&gt;"",$J127&lt;&gt;"")</formula>
    </cfRule>
    <cfRule type="expression" dxfId="13643" priority="142">
      <formula>AND($H127&lt;&gt;"",$I127&lt;&gt;"",$J127="")</formula>
    </cfRule>
    <cfRule type="expression" dxfId="13642" priority="143">
      <formula>AND($H127&lt;&gt;"",$I127="",$J127="")</formula>
    </cfRule>
  </conditionalFormatting>
  <conditionalFormatting sqref="H127">
    <cfRule type="expression" dxfId="13641" priority="155">
      <formula>AND($H127&lt;&gt;"",$I127&lt;&gt;"")</formula>
    </cfRule>
  </conditionalFormatting>
  <conditionalFormatting sqref="I127">
    <cfRule type="expression" dxfId="13640" priority="154">
      <formula>AND($I127&lt;&gt;"",$J127&lt;&gt;"")</formula>
    </cfRule>
  </conditionalFormatting>
  <conditionalFormatting sqref="A127">
    <cfRule type="containsBlanks" dxfId="13639" priority="153">
      <formula>LEN(TRIM(A127))=0</formula>
    </cfRule>
  </conditionalFormatting>
  <conditionalFormatting sqref="X127:AI127 U127">
    <cfRule type="cellIs" dxfId="13638" priority="139" operator="greaterThan">
      <formula>0</formula>
    </cfRule>
    <cfRule type="cellIs" dxfId="13637" priority="140" operator="lessThan">
      <formula>0</formula>
    </cfRule>
  </conditionalFormatting>
  <conditionalFormatting sqref="AJ127:CF127">
    <cfRule type="expression" dxfId="13636" priority="136">
      <formula>AND($H127&lt;&gt;"",$I127&lt;&gt;"",$J127&lt;&gt;"")</formula>
    </cfRule>
    <cfRule type="expression" dxfId="13635" priority="137">
      <formula>AND($H127&lt;&gt;"",$I127&lt;&gt;"",$J127="")</formula>
    </cfRule>
    <cfRule type="expression" dxfId="13634" priority="138">
      <formula>AND($H127&lt;&gt;"",$I127="",$J127="")</formula>
    </cfRule>
  </conditionalFormatting>
  <conditionalFormatting sqref="AJ127:CF127">
    <cfRule type="cellIs" dxfId="13633" priority="134" operator="greaterThan">
      <formula>0</formula>
    </cfRule>
    <cfRule type="cellIs" dxfId="13632" priority="135" operator="lessThan">
      <formula>0</formula>
    </cfRule>
  </conditionalFormatting>
  <conditionalFormatting sqref="X128:Z128 U128">
    <cfRule type="expression" dxfId="13631" priority="128">
      <formula>AND($H128&lt;&gt;"",$I128&lt;&gt;"",$J128&lt;&gt;"")</formula>
    </cfRule>
    <cfRule type="expression" dxfId="13630" priority="129">
      <formula>AND($H128&lt;&gt;"",$I128&lt;&gt;"",$J128="")</formula>
    </cfRule>
    <cfRule type="expression" dxfId="13629" priority="130">
      <formula>AND($H128&lt;&gt;"",$I128="",$J128="")</formula>
    </cfRule>
  </conditionalFormatting>
  <conditionalFormatting sqref="AE128:AH128">
    <cfRule type="expression" dxfId="13628" priority="116">
      <formula>AND($H128&lt;&gt;"",$I128&lt;&gt;"",$J128&lt;&gt;"")</formula>
    </cfRule>
    <cfRule type="expression" dxfId="13627" priority="117">
      <formula>AND($H128&lt;&gt;"",$I128&lt;&gt;"",$J128="")</formula>
    </cfRule>
    <cfRule type="expression" dxfId="13626" priority="118">
      <formula>AND($H128&lt;&gt;"",$I128="",$J128="")</formula>
    </cfRule>
  </conditionalFormatting>
  <conditionalFormatting sqref="AA128:AB128">
    <cfRule type="expression" dxfId="13625" priority="122">
      <formula>AND($H128&lt;&gt;"",$I128&lt;&gt;"",$J128&lt;&gt;"")</formula>
    </cfRule>
    <cfRule type="expression" dxfId="13624" priority="123">
      <formula>AND($H128&lt;&gt;"",$I128&lt;&gt;"",$J128="")</formula>
    </cfRule>
    <cfRule type="expression" dxfId="13623" priority="124">
      <formula>AND($H128&lt;&gt;"",$I128="",$J128="")</formula>
    </cfRule>
  </conditionalFormatting>
  <conditionalFormatting sqref="AC128:AD128">
    <cfRule type="expression" dxfId="13622" priority="119">
      <formula>AND($H128&lt;&gt;"",$I128&lt;&gt;"",$J128&lt;&gt;"")</formula>
    </cfRule>
    <cfRule type="expression" dxfId="13621" priority="120">
      <formula>AND($H128&lt;&gt;"",$I128&lt;&gt;"",$J128="")</formula>
    </cfRule>
    <cfRule type="expression" dxfId="13620" priority="121">
      <formula>AND($H128&lt;&gt;"",$I128="",$J128="")</formula>
    </cfRule>
  </conditionalFormatting>
  <conditionalFormatting sqref="H128:J128">
    <cfRule type="expression" dxfId="13619" priority="131">
      <formula>AND($H128&lt;&gt;"",$I128&lt;&gt;"",$J128&lt;&gt;"")</formula>
    </cfRule>
    <cfRule type="expression" dxfId="13618" priority="132">
      <formula>AND($H128&lt;&gt;"",$I128&lt;&gt;"",$J128="")</formula>
    </cfRule>
    <cfRule type="expression" dxfId="13617" priority="133">
      <formula>AND($H128&lt;&gt;"",$I128="",$J128="")</formula>
    </cfRule>
  </conditionalFormatting>
  <conditionalFormatting sqref="AI128">
    <cfRule type="expression" dxfId="13616" priority="113">
      <formula>AND($H128&lt;&gt;"",$I128&lt;&gt;"",$J128&lt;&gt;"")</formula>
    </cfRule>
    <cfRule type="expression" dxfId="13615" priority="114">
      <formula>AND($H128&lt;&gt;"",$I128&lt;&gt;"",$J128="")</formula>
    </cfRule>
    <cfRule type="expression" dxfId="13614" priority="115">
      <formula>AND($H128&lt;&gt;"",$I128="",$J128="")</formula>
    </cfRule>
  </conditionalFormatting>
  <conditionalFormatting sqref="H128">
    <cfRule type="expression" dxfId="13613" priority="127">
      <formula>AND($H128&lt;&gt;"",$I128&lt;&gt;"")</formula>
    </cfRule>
  </conditionalFormatting>
  <conditionalFormatting sqref="I128">
    <cfRule type="expression" dxfId="13612" priority="126">
      <formula>AND($I128&lt;&gt;"",$J128&lt;&gt;"")</formula>
    </cfRule>
  </conditionalFormatting>
  <conditionalFormatting sqref="A128">
    <cfRule type="containsBlanks" dxfId="13611" priority="125">
      <formula>LEN(TRIM(A128))=0</formula>
    </cfRule>
  </conditionalFormatting>
  <conditionalFormatting sqref="X128:AI128 U128">
    <cfRule type="cellIs" dxfId="13610" priority="111" operator="greaterThan">
      <formula>0</formula>
    </cfRule>
    <cfRule type="cellIs" dxfId="13609" priority="112" operator="lessThan">
      <formula>0</formula>
    </cfRule>
  </conditionalFormatting>
  <conditionalFormatting sqref="AJ128:CF128">
    <cfRule type="expression" dxfId="13608" priority="108">
      <formula>AND($H128&lt;&gt;"",$I128&lt;&gt;"",$J128&lt;&gt;"")</formula>
    </cfRule>
    <cfRule type="expression" dxfId="13607" priority="109">
      <formula>AND($H128&lt;&gt;"",$I128&lt;&gt;"",$J128="")</formula>
    </cfRule>
    <cfRule type="expression" dxfId="13606" priority="110">
      <formula>AND($H128&lt;&gt;"",$I128="",$J128="")</formula>
    </cfRule>
  </conditionalFormatting>
  <conditionalFormatting sqref="AJ128:CF128">
    <cfRule type="cellIs" dxfId="13605" priority="106" operator="greaterThan">
      <formula>0</formula>
    </cfRule>
    <cfRule type="cellIs" dxfId="13604" priority="107" operator="lessThan">
      <formula>0</formula>
    </cfRule>
  </conditionalFormatting>
  <conditionalFormatting sqref="X129:Z129 U129">
    <cfRule type="expression" dxfId="13603" priority="100">
      <formula>AND($H129&lt;&gt;"",$I129&lt;&gt;"",$J129&lt;&gt;"")</formula>
    </cfRule>
    <cfRule type="expression" dxfId="13602" priority="101">
      <formula>AND($H129&lt;&gt;"",$I129&lt;&gt;"",$J129="")</formula>
    </cfRule>
    <cfRule type="expression" dxfId="13601" priority="102">
      <formula>AND($H129&lt;&gt;"",$I129="",$J129="")</formula>
    </cfRule>
  </conditionalFormatting>
  <conditionalFormatting sqref="AE129:AH129">
    <cfRule type="expression" dxfId="13600" priority="88">
      <formula>AND($H129&lt;&gt;"",$I129&lt;&gt;"",$J129&lt;&gt;"")</formula>
    </cfRule>
    <cfRule type="expression" dxfId="13599" priority="89">
      <formula>AND($H129&lt;&gt;"",$I129&lt;&gt;"",$J129="")</formula>
    </cfRule>
    <cfRule type="expression" dxfId="13598" priority="90">
      <formula>AND($H129&lt;&gt;"",$I129="",$J129="")</formula>
    </cfRule>
  </conditionalFormatting>
  <conditionalFormatting sqref="AA129:AB129">
    <cfRule type="expression" dxfId="13597" priority="94">
      <formula>AND($H129&lt;&gt;"",$I129&lt;&gt;"",$J129&lt;&gt;"")</formula>
    </cfRule>
    <cfRule type="expression" dxfId="13596" priority="95">
      <formula>AND($H129&lt;&gt;"",$I129&lt;&gt;"",$J129="")</formula>
    </cfRule>
    <cfRule type="expression" dxfId="13595" priority="96">
      <formula>AND($H129&lt;&gt;"",$I129="",$J129="")</formula>
    </cfRule>
  </conditionalFormatting>
  <conditionalFormatting sqref="AC129:AD129">
    <cfRule type="expression" dxfId="13594" priority="91">
      <formula>AND($H129&lt;&gt;"",$I129&lt;&gt;"",$J129&lt;&gt;"")</formula>
    </cfRule>
    <cfRule type="expression" dxfId="13593" priority="92">
      <formula>AND($H129&lt;&gt;"",$I129&lt;&gt;"",$J129="")</formula>
    </cfRule>
    <cfRule type="expression" dxfId="13592" priority="93">
      <formula>AND($H129&lt;&gt;"",$I129="",$J129="")</formula>
    </cfRule>
  </conditionalFormatting>
  <conditionalFormatting sqref="H129:J129">
    <cfRule type="expression" dxfId="13591" priority="103">
      <formula>AND($H129&lt;&gt;"",$I129&lt;&gt;"",$J129&lt;&gt;"")</formula>
    </cfRule>
    <cfRule type="expression" dxfId="13590" priority="104">
      <formula>AND($H129&lt;&gt;"",$I129&lt;&gt;"",$J129="")</formula>
    </cfRule>
    <cfRule type="expression" dxfId="13589" priority="105">
      <formula>AND($H129&lt;&gt;"",$I129="",$J129="")</formula>
    </cfRule>
  </conditionalFormatting>
  <conditionalFormatting sqref="AI129">
    <cfRule type="expression" dxfId="13588" priority="85">
      <formula>AND($H129&lt;&gt;"",$I129&lt;&gt;"",$J129&lt;&gt;"")</formula>
    </cfRule>
    <cfRule type="expression" dxfId="13587" priority="86">
      <formula>AND($H129&lt;&gt;"",$I129&lt;&gt;"",$J129="")</formula>
    </cfRule>
    <cfRule type="expression" dxfId="13586" priority="87">
      <formula>AND($H129&lt;&gt;"",$I129="",$J129="")</formula>
    </cfRule>
  </conditionalFormatting>
  <conditionalFormatting sqref="H129">
    <cfRule type="expression" dxfId="13585" priority="99">
      <formula>AND($H129&lt;&gt;"",$I129&lt;&gt;"")</formula>
    </cfRule>
  </conditionalFormatting>
  <conditionalFormatting sqref="I129">
    <cfRule type="expression" dxfId="13584" priority="98">
      <formula>AND($I129&lt;&gt;"",$J129&lt;&gt;"")</formula>
    </cfRule>
  </conditionalFormatting>
  <conditionalFormatting sqref="A129">
    <cfRule type="containsBlanks" dxfId="13583" priority="97">
      <formula>LEN(TRIM(A129))=0</formula>
    </cfRule>
  </conditionalFormatting>
  <conditionalFormatting sqref="X129:AI129 U129">
    <cfRule type="cellIs" dxfId="13582" priority="83" operator="greaterThan">
      <formula>0</formula>
    </cfRule>
    <cfRule type="cellIs" dxfId="13581" priority="84" operator="lessThan">
      <formula>0</formula>
    </cfRule>
  </conditionalFormatting>
  <conditionalFormatting sqref="AJ129:CF129">
    <cfRule type="expression" dxfId="13580" priority="80">
      <formula>AND($H129&lt;&gt;"",$I129&lt;&gt;"",$J129&lt;&gt;"")</formula>
    </cfRule>
    <cfRule type="expression" dxfId="13579" priority="81">
      <formula>AND($H129&lt;&gt;"",$I129&lt;&gt;"",$J129="")</formula>
    </cfRule>
    <cfRule type="expression" dxfId="13578" priority="82">
      <formula>AND($H129&lt;&gt;"",$I129="",$J129="")</formula>
    </cfRule>
  </conditionalFormatting>
  <conditionalFormatting sqref="AJ129:CF129">
    <cfRule type="cellIs" dxfId="13577" priority="78" operator="greaterThan">
      <formula>0</formula>
    </cfRule>
    <cfRule type="cellIs" dxfId="13576" priority="79" operator="lessThan">
      <formula>0</formula>
    </cfRule>
  </conditionalFormatting>
  <conditionalFormatting sqref="X131:Z131 U131">
    <cfRule type="expression" dxfId="13575" priority="72">
      <formula>AND($H131&lt;&gt;"",$I131&lt;&gt;"",$J131&lt;&gt;"")</formula>
    </cfRule>
    <cfRule type="expression" dxfId="13574" priority="73">
      <formula>AND($H131&lt;&gt;"",$I131&lt;&gt;"",$J131="")</formula>
    </cfRule>
    <cfRule type="expression" dxfId="13573" priority="74">
      <formula>AND($H131&lt;&gt;"",$I131="",$J131="")</formula>
    </cfRule>
  </conditionalFormatting>
  <conditionalFormatting sqref="AE131:AH131">
    <cfRule type="expression" dxfId="13572" priority="60">
      <formula>AND($H131&lt;&gt;"",$I131&lt;&gt;"",$J131&lt;&gt;"")</formula>
    </cfRule>
    <cfRule type="expression" dxfId="13571" priority="61">
      <formula>AND($H131&lt;&gt;"",$I131&lt;&gt;"",$J131="")</formula>
    </cfRule>
    <cfRule type="expression" dxfId="13570" priority="62">
      <formula>AND($H131&lt;&gt;"",$I131="",$J131="")</formula>
    </cfRule>
  </conditionalFormatting>
  <conditionalFormatting sqref="AA131:AB131">
    <cfRule type="expression" dxfId="13569" priority="66">
      <formula>AND($H131&lt;&gt;"",$I131&lt;&gt;"",$J131&lt;&gt;"")</formula>
    </cfRule>
    <cfRule type="expression" dxfId="13568" priority="67">
      <formula>AND($H131&lt;&gt;"",$I131&lt;&gt;"",$J131="")</formula>
    </cfRule>
    <cfRule type="expression" dxfId="13567" priority="68">
      <formula>AND($H131&lt;&gt;"",$I131="",$J131="")</formula>
    </cfRule>
  </conditionalFormatting>
  <conditionalFormatting sqref="AC131:AD131">
    <cfRule type="expression" dxfId="13566" priority="63">
      <formula>AND($H131&lt;&gt;"",$I131&lt;&gt;"",$J131&lt;&gt;"")</formula>
    </cfRule>
    <cfRule type="expression" dxfId="13565" priority="64">
      <formula>AND($H131&lt;&gt;"",$I131&lt;&gt;"",$J131="")</formula>
    </cfRule>
    <cfRule type="expression" dxfId="13564" priority="65">
      <formula>AND($H131&lt;&gt;"",$I131="",$J131="")</formula>
    </cfRule>
  </conditionalFormatting>
  <conditionalFormatting sqref="H131:J131">
    <cfRule type="expression" dxfId="13563" priority="75">
      <formula>AND($H131&lt;&gt;"",$I131&lt;&gt;"",$J131&lt;&gt;"")</formula>
    </cfRule>
    <cfRule type="expression" dxfId="13562" priority="76">
      <formula>AND($H131&lt;&gt;"",$I131&lt;&gt;"",$J131="")</formula>
    </cfRule>
    <cfRule type="expression" dxfId="13561" priority="77">
      <formula>AND($H131&lt;&gt;"",$I131="",$J131="")</formula>
    </cfRule>
  </conditionalFormatting>
  <conditionalFormatting sqref="AI131">
    <cfRule type="expression" dxfId="13560" priority="57">
      <formula>AND($H131&lt;&gt;"",$I131&lt;&gt;"",$J131&lt;&gt;"")</formula>
    </cfRule>
    <cfRule type="expression" dxfId="13559" priority="58">
      <formula>AND($H131&lt;&gt;"",$I131&lt;&gt;"",$J131="")</formula>
    </cfRule>
    <cfRule type="expression" dxfId="13558" priority="59">
      <formula>AND($H131&lt;&gt;"",$I131="",$J131="")</formula>
    </cfRule>
  </conditionalFormatting>
  <conditionalFormatting sqref="H131">
    <cfRule type="expression" dxfId="13557" priority="71">
      <formula>AND($H131&lt;&gt;"",$I131&lt;&gt;"")</formula>
    </cfRule>
  </conditionalFormatting>
  <conditionalFormatting sqref="I131">
    <cfRule type="expression" dxfId="13556" priority="70">
      <formula>AND($I131&lt;&gt;"",$J131&lt;&gt;"")</formula>
    </cfRule>
  </conditionalFormatting>
  <conditionalFormatting sqref="A131">
    <cfRule type="containsBlanks" dxfId="13555" priority="69">
      <formula>LEN(TRIM(A131))=0</formula>
    </cfRule>
  </conditionalFormatting>
  <conditionalFormatting sqref="X131:AI131 U131">
    <cfRule type="cellIs" dxfId="13554" priority="55" operator="greaterThan">
      <formula>0</formula>
    </cfRule>
    <cfRule type="cellIs" dxfId="13553" priority="56" operator="lessThan">
      <formula>0</formula>
    </cfRule>
  </conditionalFormatting>
  <conditionalFormatting sqref="AJ131:CF131">
    <cfRule type="expression" dxfId="13552" priority="52">
      <formula>AND($H131&lt;&gt;"",$I131&lt;&gt;"",$J131&lt;&gt;"")</formula>
    </cfRule>
    <cfRule type="expression" dxfId="13551" priority="53">
      <formula>AND($H131&lt;&gt;"",$I131&lt;&gt;"",$J131="")</formula>
    </cfRule>
    <cfRule type="expression" dxfId="13550" priority="54">
      <formula>AND($H131&lt;&gt;"",$I131="",$J131="")</formula>
    </cfRule>
  </conditionalFormatting>
  <conditionalFormatting sqref="AJ131:CF131">
    <cfRule type="cellIs" dxfId="13549" priority="50" operator="greaterThan">
      <formula>0</formula>
    </cfRule>
    <cfRule type="cellIs" dxfId="13548" priority="51" operator="lessThan">
      <formula>0</formula>
    </cfRule>
  </conditionalFormatting>
  <conditionalFormatting sqref="H132:J132">
    <cfRule type="expression" dxfId="13547" priority="47">
      <formula>AND($H132&lt;&gt;"",$I132&lt;&gt;"",$J132&lt;&gt;"")</formula>
    </cfRule>
    <cfRule type="expression" dxfId="13546" priority="48">
      <formula>AND($H132&lt;&gt;"",$I132&lt;&gt;"",$J132="")</formula>
    </cfRule>
    <cfRule type="expression" dxfId="13545" priority="49">
      <formula>AND($H132&lt;&gt;"",$I132="",$J132="")</formula>
    </cfRule>
  </conditionalFormatting>
  <conditionalFormatting sqref="H132">
    <cfRule type="expression" dxfId="13544" priority="43">
      <formula>AND($H132&lt;&gt;"",$I132&lt;&gt;"")</formula>
    </cfRule>
  </conditionalFormatting>
  <conditionalFormatting sqref="I132">
    <cfRule type="expression" dxfId="13543" priority="42">
      <formula>AND($I132&lt;&gt;"",$J132&lt;&gt;"")</formula>
    </cfRule>
  </conditionalFormatting>
  <conditionalFormatting sqref="A132">
    <cfRule type="containsBlanks" dxfId="13542" priority="41">
      <formula>LEN(TRIM(A132))=0</formula>
    </cfRule>
  </conditionalFormatting>
  <conditionalFormatting sqref="U132">
    <cfRule type="expression" dxfId="13541" priority="19">
      <formula>AND($H132&lt;&gt;"",$I132&lt;&gt;"",$J132&lt;&gt;"")</formula>
    </cfRule>
    <cfRule type="expression" dxfId="13540" priority="20">
      <formula>AND($H132&lt;&gt;"",$I132&lt;&gt;"",$J132="")</formula>
    </cfRule>
    <cfRule type="expression" dxfId="13539" priority="21">
      <formula>AND($H132&lt;&gt;"",$I132="",$J132="")</formula>
    </cfRule>
  </conditionalFormatting>
  <conditionalFormatting sqref="J10">
    <cfRule type="expression" dxfId="13538" priority="1">
      <formula>AND($H10&lt;&gt;"",$I10&lt;&gt;"",$J10&lt;&gt;"")</formula>
    </cfRule>
    <cfRule type="expression" dxfId="13537" priority="2">
      <formula>AND($H10&lt;&gt;"",$I10&lt;&gt;"",$J10="")</formula>
    </cfRule>
    <cfRule type="expression" dxfId="13536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B1:CF121"/>
  <sheetViews>
    <sheetView showGridLines="0" tabSelected="1" zoomScaleNormal="100" workbookViewId="0">
      <pane xSplit="22" ySplit="9" topLeftCell="W10" activePane="bottomRight" state="frozen"/>
      <selection activeCell="X1" sqref="X1"/>
      <selection pane="topRight" activeCell="X1" sqref="X1"/>
      <selection pane="bottomLeft" activeCell="X1" sqref="X1"/>
      <selection pane="bottomRight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9.6640625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406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 t="str">
        <f ca="1">IF(OR($P$6="",$P$6=0,$P$7="",$P$7=0,$P$7&lt;1,X6=""),"",
IF($P$6=Lists!$I$6,X6,
IF($P$6=Lists!$I$7,INT(MONTH(X7)/3)&amp;"кв"&amp;(YEAR(X7)-2000)&amp;"г",
IF($P$6=Lists!$I$8,X8&amp;" год",
IF($P$6=Lists!$I$9,YEAR(X7)&amp;"г.","")))))</f>
        <v>1 год</v>
      </c>
      <c r="Y4" s="21" t="str">
        <f ca="1">IF(OR($P$6="",$P$6=0,$P$7="",$P$7=0,$P$7&lt;1,Y6=""),"",
IF($P$6=Lists!$I$6,Y6,
IF($P$6=Lists!$I$7,INT(MONTH(Y7)/3)&amp;"кв"&amp;(YEAR(Y7)-2000)&amp;"г",
IF($P$6=Lists!$I$8,Y8&amp;" год",
IF($P$6=Lists!$I$9,YEAR(Y7)&amp;"г.","")))))</f>
        <v>2 год</v>
      </c>
      <c r="Z4" s="21" t="str">
        <f ca="1">IF(OR($P$6="",$P$6=0,$P$7="",$P$7=0,$P$7&lt;1,Z6=""),"",
IF($P$6=Lists!$I$6,Z6,
IF($P$6=Lists!$I$7,INT(MONTH(Z7)/3)&amp;"кв"&amp;(YEAR(Z7)-2000)&amp;"г",
IF($P$6=Lists!$I$8,Z8&amp;" год",
IF($P$6=Lists!$I$9,YEAR(Z7)&amp;"г.","")))))</f>
        <v>3 год</v>
      </c>
      <c r="AA4" s="21" t="str">
        <f ca="1">IF(OR($P$6="",$P$6=0,$P$7="",$P$7=0,$P$7&lt;1,AA6=""),"",
IF($P$6=Lists!$I$6,AA6,
IF($P$6=Lists!$I$7,INT(MONTH(AA7)/3)&amp;"кв"&amp;(YEAR(AA7)-2000)&amp;"г",
IF($P$6=Lists!$I$8,AA8&amp;" год",
IF($P$6=Lists!$I$9,YEAR(AA7)&amp;"г.","")))))</f>
        <v>4 год</v>
      </c>
      <c r="AB4" s="21" t="str">
        <f ca="1">IF(OR($P$6="",$P$6=0,$P$7="",$P$7=0,$P$7&lt;1,AB6=""),"",
IF($P$6=Lists!$I$6,AB6,
IF($P$6=Lists!$I$7,INT(MONTH(AB7)/3)&amp;"кв"&amp;(YEAR(AB7)-2000)&amp;"г",
IF($P$6=Lists!$I$8,AB8&amp;" год",
IF($P$6=Lists!$I$9,YEAR(AB7)&amp;"г.","")))))</f>
        <v>5 год</v>
      </c>
      <c r="AC4" s="21" t="str">
        <f ca="1">IF(OR($P$6="",$P$6=0,$P$7="",$P$7=0,$P$7&lt;1,AC6=""),"",
IF($P$6=Lists!$I$6,AC6,
IF($P$6=Lists!$I$7,INT(MONTH(AC7)/3)&amp;"кв"&amp;(YEAR(AC7)-2000)&amp;"г",
IF($P$6=Lists!$I$8,AC8&amp;" год",
IF($P$6=Lists!$I$9,YEAR(AC7)&amp;"г.","")))))</f>
        <v/>
      </c>
      <c r="AD4" s="21" t="str">
        <f ca="1">IF(OR($P$6="",$P$6=0,$P$7="",$P$7=0,$P$7&lt;1,AD6=""),"",
IF($P$6=Lists!$I$6,AD6,
IF($P$6=Lists!$I$7,INT(MONTH(AD7)/3)&amp;"кв"&amp;(YEAR(AD7)-2000)&amp;"г",
IF($P$6=Lists!$I$8,AD8&amp;" год",
IF($P$6=Lists!$I$9,YEAR(AD7)&amp;"г.","")))))</f>
        <v/>
      </c>
      <c r="AE4" s="21" t="str">
        <f ca="1">IF(OR($P$6="",$P$6=0,$P$7="",$P$7=0,$P$7&lt;1,AE6=""),"",
IF($P$6=Lists!$I$6,AE6,
IF($P$6=Lists!$I$7,INT(MONTH(AE7)/3)&amp;"кв"&amp;(YEAR(AE7)-2000)&amp;"г",
IF($P$6=Lists!$I$8,AE8&amp;" год",
IF($P$6=Lists!$I$9,YEAR(AE7)&amp;"г.","")))))</f>
        <v/>
      </c>
      <c r="AF4" s="21" t="str">
        <f ca="1">IF(OR($P$6="",$P$6=0,$P$7="",$P$7=0,$P$7&lt;1,AF6=""),"",
IF($P$6=Lists!$I$6,AF6,
IF($P$6=Lists!$I$7,INT(MONTH(AF7)/3)&amp;"кв"&amp;(YEAR(AF7)-2000)&amp;"г",
IF($P$6=Lists!$I$8,AF8&amp;" год",
IF($P$6=Lists!$I$9,YEAR(AF7)&amp;"г.","")))))</f>
        <v/>
      </c>
      <c r="AG4" s="21" t="str">
        <f ca="1">IF(OR($P$6="",$P$6=0,$P$7="",$P$7=0,$P$7&lt;1,AG6=""),"",
IF($P$6=Lists!$I$6,AG6,
IF($P$6=Lists!$I$7,INT(MONTH(AG7)/3)&amp;"кв"&amp;(YEAR(AG7)-2000)&amp;"г",
IF($P$6=Lists!$I$8,AG8&amp;" год",
IF($P$6=Lists!$I$9,YEAR(AG7)&amp;"г.","")))))</f>
        <v/>
      </c>
      <c r="AH4" s="21" t="str">
        <f ca="1">IF(OR($P$6="",$P$6=0,$P$7="",$P$7=0,$P$7&lt;1,AH6=""),"",
IF($P$6=Lists!$I$6,AH6,
IF($P$6=Lists!$I$7,INT(MONTH(AH7)/3)&amp;"кв"&amp;(YEAR(AH7)-2000)&amp;"г",
IF($P$6=Lists!$I$8,AH8&amp;" год",
IF($P$6=Lists!$I$9,YEAR(AH7)&amp;"г.","")))))</f>
        <v/>
      </c>
      <c r="AI4" s="21" t="str">
        <f ca="1">IF(OR($P$6="",$P$6=0,$P$7="",$P$7=0,$P$7&lt;1,AI6=""),"",
IF($P$6=Lists!$I$6,AI6,
IF($P$6=Lists!$I$7,INT(MONTH(AI7)/3)&amp;"кв"&amp;(YEAR(AI7)-2000)&amp;"г",
IF($P$6=Lists!$I$8,AI8&amp;" год",
IF($P$6=Lists!$I$9,YEAR(AI7)&amp;"г.","")))))</f>
        <v/>
      </c>
      <c r="AJ4" s="21" t="str">
        <f ca="1">IF(OR($P$6="",$P$6=0,$P$7="",$P$7=0,$P$7&lt;1,AJ6=""),"",
IF($P$6=Lists!$I$6,AJ6,
IF($P$6=Lists!$I$7,INT(MONTH(AJ7)/3)&amp;"кв"&amp;(YEAR(AJ7)-2000)&amp;"г",
IF($P$6=Lists!$I$8,AJ8&amp;" год",
IF($P$6=Lists!$I$9,YEAR(AJ7)&amp;"г.","")))))</f>
        <v/>
      </c>
      <c r="AK4" s="21" t="str">
        <f ca="1">IF(OR($P$6="",$P$6=0,$P$7="",$P$7=0,$P$7&lt;1,AK6=""),"",
IF($P$6=Lists!$I$6,AK6,
IF($P$6=Lists!$I$7,INT(MONTH(AK7)/3)&amp;"кв"&amp;(YEAR(AK7)-2000)&amp;"г",
IF($P$6=Lists!$I$8,AK8&amp;" год",
IF($P$6=Lists!$I$9,YEAR(AK7)&amp;"г.","")))))</f>
        <v/>
      </c>
      <c r="AL4" s="21" t="str">
        <f ca="1">IF(OR($P$6="",$P$6=0,$P$7="",$P$7=0,$P$7&lt;1,AL6=""),"",
IF($P$6=Lists!$I$6,AL6,
IF($P$6=Lists!$I$7,INT(MONTH(AL7)/3)&amp;"кв"&amp;(YEAR(AL7)-2000)&amp;"г",
IF($P$6=Lists!$I$8,AL8&amp;" год",
IF($P$6=Lists!$I$9,YEAR(AL7)&amp;"г.","")))))</f>
        <v/>
      </c>
      <c r="AM4" s="21" t="str">
        <f ca="1">IF(OR($P$6="",$P$6=0,$P$7="",$P$7=0,$P$7&lt;1,AM6=""),"",
IF($P$6=Lists!$I$6,AM6,
IF($P$6=Lists!$I$7,INT(MONTH(AM7)/3)&amp;"кв"&amp;(YEAR(AM7)-2000)&amp;"г",
IF($P$6=Lists!$I$8,AM8&amp;" год",
IF($P$6=Lists!$I$9,YEAR(AM7)&amp;"г.","")))))</f>
        <v/>
      </c>
      <c r="AN4" s="21" t="str">
        <f ca="1">IF(OR($P$6="",$P$6=0,$P$7="",$P$7=0,$P$7&lt;1,AN6=""),"",
IF($P$6=Lists!$I$6,AN6,
IF($P$6=Lists!$I$7,INT(MONTH(AN7)/3)&amp;"кв"&amp;(YEAR(AN7)-2000)&amp;"г",
IF($P$6=Lists!$I$8,AN8&amp;" год",
IF($P$6=Lists!$I$9,YEAR(AN7)&amp;"г.","")))))</f>
        <v/>
      </c>
      <c r="AO4" s="21" t="str">
        <f ca="1">IF(OR($P$6="",$P$6=0,$P$7="",$P$7=0,$P$7&lt;1,AO6=""),"",
IF($P$6=Lists!$I$6,AO6,
IF($P$6=Lists!$I$7,INT(MONTH(AO7)/3)&amp;"кв"&amp;(YEAR(AO7)-2000)&amp;"г",
IF($P$6=Lists!$I$8,AO8&amp;" год",
IF($P$6=Lists!$I$9,YEAR(AO7)&amp;"г.","")))))</f>
        <v/>
      </c>
      <c r="AP4" s="21" t="str">
        <f ca="1">IF(OR($P$6="",$P$6=0,$P$7="",$P$7=0,$P$7&lt;1,AP6=""),"",
IF($P$6=Lists!$I$6,AP6,
IF($P$6=Lists!$I$7,INT(MONTH(AP7)/3)&amp;"кв"&amp;(YEAR(AP7)-2000)&amp;"г",
IF($P$6=Lists!$I$8,AP8&amp;" год",
IF($P$6=Lists!$I$9,YEAR(AP7)&amp;"г.","")))))</f>
        <v/>
      </c>
      <c r="AQ4" s="21" t="str">
        <f ca="1">IF(OR($P$6="",$P$6=0,$P$7="",$P$7=0,$P$7&lt;1,AQ6=""),"",
IF($P$6=Lists!$I$6,AQ6,
IF($P$6=Lists!$I$7,INT(MONTH(AQ7)/3)&amp;"кв"&amp;(YEAR(AQ7)-2000)&amp;"г",
IF($P$6=Lists!$I$8,AQ8&amp;" год",
IF($P$6=Lists!$I$9,YEAR(AQ7)&amp;"г.","")))))</f>
        <v/>
      </c>
      <c r="AR4" s="21" t="str">
        <f ca="1">IF(OR($P$6="",$P$6=0,$P$7="",$P$7=0,$P$7&lt;1,AR6=""),"",
IF($P$6=Lists!$I$6,AR6,
IF($P$6=Lists!$I$7,INT(MONTH(AR7)/3)&amp;"кв"&amp;(YEAR(AR7)-2000)&amp;"г",
IF($P$6=Lists!$I$8,AR8&amp;" год",
IF($P$6=Lists!$I$9,YEAR(AR7)&amp;"г.","")))))</f>
        <v/>
      </c>
      <c r="AS4" s="21" t="str">
        <f ca="1">IF(OR($P$6="",$P$6=0,$P$7="",$P$7=0,$P$7&lt;1,AS6=""),"",
IF($P$6=Lists!$I$6,AS6,
IF($P$6=Lists!$I$7,INT(MONTH(AS7)/3)&amp;"кв"&amp;(YEAR(AS7)-2000)&amp;"г",
IF($P$6=Lists!$I$8,AS8&amp;" год",
IF($P$6=Lists!$I$9,YEAR(AS7)&amp;"г.","")))))</f>
        <v/>
      </c>
      <c r="AT4" s="21" t="str">
        <f ca="1">IF(OR($P$6="",$P$6=0,$P$7="",$P$7=0,$P$7&lt;1,AT6=""),"",
IF($P$6=Lists!$I$6,AT6,
IF($P$6=Lists!$I$7,INT(MONTH(AT7)/3)&amp;"кв"&amp;(YEAR(AT7)-2000)&amp;"г",
IF($P$6=Lists!$I$8,AT8&amp;" год",
IF($P$6=Lists!$I$9,YEAR(AT7)&amp;"г.","")))))</f>
        <v/>
      </c>
      <c r="AU4" s="21" t="str">
        <f ca="1">IF(OR($P$6="",$P$6=0,$P$7="",$P$7=0,$P$7&lt;1,AU6=""),"",
IF($P$6=Lists!$I$6,AU6,
IF($P$6=Lists!$I$7,INT(MONTH(AU7)/3)&amp;"кв"&amp;(YEAR(AU7)-2000)&amp;"г",
IF($P$6=Lists!$I$8,AU8&amp;" год",
IF($P$6=Lists!$I$9,YEAR(AU7)&amp;"г.","")))))</f>
        <v/>
      </c>
      <c r="AV4" s="21" t="str">
        <f ca="1">IF(OR($P$6="",$P$6=0,$P$7="",$P$7=0,$P$7&lt;1,AV6=""),"",
IF($P$6=Lists!$I$6,AV6,
IF($P$6=Lists!$I$7,INT(MONTH(AV7)/3)&amp;"кв"&amp;(YEAR(AV7)-2000)&amp;"г",
IF($P$6=Lists!$I$8,AV8&amp;" год",
IF($P$6=Lists!$I$9,YEAR(AV7)&amp;"г.","")))))</f>
        <v/>
      </c>
      <c r="AW4" s="21" t="str">
        <f ca="1">IF(OR($P$6="",$P$6=0,$P$7="",$P$7=0,$P$7&lt;1,AW6=""),"",
IF($P$6=Lists!$I$6,AW6,
IF($P$6=Lists!$I$7,INT(MONTH(AW7)/3)&amp;"кв"&amp;(YEAR(AW7)-2000)&amp;"г",
IF($P$6=Lists!$I$8,AW8&amp;" год",
IF($P$6=Lists!$I$9,YEAR(AW7)&amp;"г.","")))))</f>
        <v/>
      </c>
      <c r="AX4" s="21" t="str">
        <f ca="1">IF(OR($P$6="",$P$6=0,$P$7="",$P$7=0,$P$7&lt;1,AX6=""),"",
IF($P$6=Lists!$I$6,AX6,
IF($P$6=Lists!$I$7,INT(MONTH(AX7)/3)&amp;"кв"&amp;(YEAR(AX7)-2000)&amp;"г",
IF($P$6=Lists!$I$8,AX8&amp;" год",
IF($P$6=Lists!$I$9,YEAR(AX7)&amp;"г.","")))))</f>
        <v/>
      </c>
      <c r="AY4" s="21" t="str">
        <f ca="1">IF(OR($P$6="",$P$6=0,$P$7="",$P$7=0,$P$7&lt;1,AY6=""),"",
IF($P$6=Lists!$I$6,AY6,
IF($P$6=Lists!$I$7,INT(MONTH(AY7)/3)&amp;"кв"&amp;(YEAR(AY7)-2000)&amp;"г",
IF($P$6=Lists!$I$8,AY8&amp;" год",
IF($P$6=Lists!$I$9,YEAR(AY7)&amp;"г.","")))))</f>
        <v/>
      </c>
      <c r="AZ4" s="21" t="str">
        <f ca="1">IF(OR($P$6="",$P$6=0,$P$7="",$P$7=0,$P$7&lt;1,AZ6=""),"",
IF($P$6=Lists!$I$6,AZ6,
IF($P$6=Lists!$I$7,INT(MONTH(AZ7)/3)&amp;"кв"&amp;(YEAR(AZ7)-2000)&amp;"г",
IF($P$6=Lists!$I$8,AZ8&amp;" год",
IF($P$6=Lists!$I$9,YEAR(AZ7)&amp;"г.","")))))</f>
        <v/>
      </c>
      <c r="BA4" s="21" t="str">
        <f ca="1">IF(OR($P$6="",$P$6=0,$P$7="",$P$7=0,$P$7&lt;1,BA6=""),"",
IF($P$6=Lists!$I$6,BA6,
IF($P$6=Lists!$I$7,INT(MONTH(BA7)/3)&amp;"кв"&amp;(YEAR(BA7)-2000)&amp;"г",
IF($P$6=Lists!$I$8,BA8&amp;" год",
IF($P$6=Lists!$I$9,YEAR(BA7)&amp;"г.","")))))</f>
        <v/>
      </c>
      <c r="BB4" s="21" t="str">
        <f ca="1">IF(OR($P$6="",$P$6=0,$P$7="",$P$7=0,$P$7&lt;1,BB6=""),"",
IF($P$6=Lists!$I$6,BB6,
IF($P$6=Lists!$I$7,INT(MONTH(BB7)/3)&amp;"кв"&amp;(YEAR(BB7)-2000)&amp;"г",
IF($P$6=Lists!$I$8,BB8&amp;" год",
IF($P$6=Lists!$I$9,YEAR(BB7)&amp;"г.","")))))</f>
        <v/>
      </c>
      <c r="BC4" s="21" t="str">
        <f ca="1">IF(OR($P$6="",$P$6=0,$P$7="",$P$7=0,$P$7&lt;1,BC6=""),"",
IF($P$6=Lists!$I$6,BC6,
IF($P$6=Lists!$I$7,INT(MONTH(BC7)/3)&amp;"кв"&amp;(YEAR(BC7)-2000)&amp;"г",
IF($P$6=Lists!$I$8,BC8&amp;" год",
IF($P$6=Lists!$I$9,YEAR(BC7)&amp;"г.","")))))</f>
        <v/>
      </c>
      <c r="BD4" s="21" t="str">
        <f ca="1">IF(OR($P$6="",$P$6=0,$P$7="",$P$7=0,$P$7&lt;1,BD6=""),"",
IF($P$6=Lists!$I$6,BD6,
IF($P$6=Lists!$I$7,INT(MONTH(BD7)/3)&amp;"кв"&amp;(YEAR(BD7)-2000)&amp;"г",
IF($P$6=Lists!$I$8,BD8&amp;" год",
IF($P$6=Lists!$I$9,YEAR(BD7)&amp;"г.","")))))</f>
        <v/>
      </c>
      <c r="BE4" s="21" t="str">
        <f ca="1">IF(OR($P$6="",$P$6=0,$P$7="",$P$7=0,$P$7&lt;1,BE6=""),"",
IF($P$6=Lists!$I$6,BE6,
IF($P$6=Lists!$I$7,INT(MONTH(BE7)/3)&amp;"кв"&amp;(YEAR(BE7)-2000)&amp;"г",
IF($P$6=Lists!$I$8,BE8&amp;" год",
IF($P$6=Lists!$I$9,YEAR(BE7)&amp;"г.","")))))</f>
        <v/>
      </c>
      <c r="BF4" s="21" t="str">
        <f ca="1">IF(OR($P$6="",$P$6=0,$P$7="",$P$7=0,$P$7&lt;1,BF6=""),"",
IF($P$6=Lists!$I$6,BF6,
IF($P$6=Lists!$I$7,INT(MONTH(BF7)/3)&amp;"кв"&amp;(YEAR(BF7)-2000)&amp;"г",
IF($P$6=Lists!$I$8,BF8&amp;" год",
IF($P$6=Lists!$I$9,YEAR(BF7)&amp;"г.","")))))</f>
        <v/>
      </c>
      <c r="BG4" s="21" t="str">
        <f ca="1">IF(OR($P$6="",$P$6=0,$P$7="",$P$7=0,$P$7&lt;1,BG6=""),"",
IF($P$6=Lists!$I$6,BG6,
IF($P$6=Lists!$I$7,INT(MONTH(BG7)/3)&amp;"кв"&amp;(YEAR(BG7)-2000)&amp;"г",
IF($P$6=Lists!$I$8,BG8&amp;" год",
IF($P$6=Lists!$I$9,YEAR(BG7)&amp;"г.","")))))</f>
        <v/>
      </c>
      <c r="BH4" s="21" t="str">
        <f ca="1">IF(OR($P$6="",$P$6=0,$P$7="",$P$7=0,$P$7&lt;1,BH6=""),"",
IF($P$6=Lists!$I$6,BH6,
IF($P$6=Lists!$I$7,INT(MONTH(BH7)/3)&amp;"кв"&amp;(YEAR(BH7)-2000)&amp;"г",
IF($P$6=Lists!$I$8,BH8&amp;" год",
IF($P$6=Lists!$I$9,YEAR(BH7)&amp;"г.","")))))</f>
        <v/>
      </c>
      <c r="BI4" s="21" t="str">
        <f ca="1">IF(OR($P$6="",$P$6=0,$P$7="",$P$7=0,$P$7&lt;1,BI6=""),"",
IF($P$6=Lists!$I$6,BI6,
IF($P$6=Lists!$I$7,INT(MONTH(BI7)/3)&amp;"кв"&amp;(YEAR(BI7)-2000)&amp;"г",
IF($P$6=Lists!$I$8,BI8&amp;" год",
IF($P$6=Lists!$I$9,YEAR(BI7)&amp;"г.","")))))</f>
        <v/>
      </c>
      <c r="BJ4" s="21" t="str">
        <f ca="1">IF(OR($P$6="",$P$6=0,$P$7="",$P$7=0,$P$7&lt;1,BJ6=""),"",
IF($P$6=Lists!$I$6,BJ6,
IF($P$6=Lists!$I$7,INT(MONTH(BJ7)/3)&amp;"кв"&amp;(YEAR(BJ7)-2000)&amp;"г",
IF($P$6=Lists!$I$8,BJ8&amp;" год",
IF($P$6=Lists!$I$9,YEAR(BJ7)&amp;"г.","")))))</f>
        <v/>
      </c>
      <c r="BK4" s="21" t="str">
        <f ca="1">IF(OR($P$6="",$P$6=0,$P$7="",$P$7=0,$P$7&lt;1,BK6=""),"",
IF($P$6=Lists!$I$6,BK6,
IF($P$6=Lists!$I$7,INT(MONTH(BK7)/3)&amp;"кв"&amp;(YEAR(BK7)-2000)&amp;"г",
IF($P$6=Lists!$I$8,BK8&amp;" год",
IF($P$6=Lists!$I$9,YEAR(BK7)&amp;"г.","")))))</f>
        <v/>
      </c>
      <c r="BL4" s="21" t="str">
        <f ca="1">IF(OR($P$6="",$P$6=0,$P$7="",$P$7=0,$P$7&lt;1,BL6=""),"",
IF($P$6=Lists!$I$6,BL6,
IF($P$6=Lists!$I$7,INT(MONTH(BL7)/3)&amp;"кв"&amp;(YEAR(BL7)-2000)&amp;"г",
IF($P$6=Lists!$I$8,BL8&amp;" год",
IF($P$6=Lists!$I$9,YEAR(BL7)&amp;"г.","")))))</f>
        <v/>
      </c>
      <c r="BM4" s="21" t="str">
        <f ca="1">IF(OR($P$6="",$P$6=0,$P$7="",$P$7=0,$P$7&lt;1,BM6=""),"",
IF($P$6=Lists!$I$6,BM6,
IF($P$6=Lists!$I$7,INT(MONTH(BM7)/3)&amp;"кв"&amp;(YEAR(BM7)-2000)&amp;"г",
IF($P$6=Lists!$I$8,BM8&amp;" год",
IF($P$6=Lists!$I$9,YEAR(BM7)&amp;"г.","")))))</f>
        <v/>
      </c>
      <c r="BN4" s="21" t="str">
        <f ca="1">IF(OR($P$6="",$P$6=0,$P$7="",$P$7=0,$P$7&lt;1,BN6=""),"",
IF($P$6=Lists!$I$6,BN6,
IF($P$6=Lists!$I$7,INT(MONTH(BN7)/3)&amp;"кв"&amp;(YEAR(BN7)-2000)&amp;"г",
IF($P$6=Lists!$I$8,BN8&amp;" год",
IF($P$6=Lists!$I$9,YEAR(BN7)&amp;"г.","")))))</f>
        <v/>
      </c>
      <c r="BO4" s="21" t="str">
        <f ca="1">IF(OR($P$6="",$P$6=0,$P$7="",$P$7=0,$P$7&lt;1,BO6=""),"",
IF($P$6=Lists!$I$6,BO6,
IF($P$6=Lists!$I$7,INT(MONTH(BO7)/3)&amp;"кв"&amp;(YEAR(BO7)-2000)&amp;"г",
IF($P$6=Lists!$I$8,BO8&amp;" год",
IF($P$6=Lists!$I$9,YEAR(BO7)&amp;"г.","")))))</f>
        <v/>
      </c>
      <c r="BP4" s="21" t="str">
        <f ca="1">IF(OR($P$6="",$P$6=0,$P$7="",$P$7=0,$P$7&lt;1,BP6=""),"",
IF($P$6=Lists!$I$6,BP6,
IF($P$6=Lists!$I$7,INT(MONTH(BP7)/3)&amp;"кв"&amp;(YEAR(BP7)-2000)&amp;"г",
IF($P$6=Lists!$I$8,BP8&amp;" год",
IF($P$6=Lists!$I$9,YEAR(BP7)&amp;"г.","")))))</f>
        <v/>
      </c>
      <c r="BQ4" s="21" t="str">
        <f ca="1">IF(OR($P$6="",$P$6=0,$P$7="",$P$7=0,$P$7&lt;1,BQ6=""),"",
IF($P$6=Lists!$I$6,BQ6,
IF($P$6=Lists!$I$7,INT(MONTH(BQ7)/3)&amp;"кв"&amp;(YEAR(BQ7)-2000)&amp;"г",
IF($P$6=Lists!$I$8,BQ8&amp;" год",
IF($P$6=Lists!$I$9,YEAR(BQ7)&amp;"г.","")))))</f>
        <v/>
      </c>
      <c r="BR4" s="21" t="str">
        <f ca="1">IF(OR($P$6="",$P$6=0,$P$7="",$P$7=0,$P$7&lt;1,BR6=""),"",
IF($P$6=Lists!$I$6,BR6,
IF($P$6=Lists!$I$7,INT(MONTH(BR7)/3)&amp;"кв"&amp;(YEAR(BR7)-2000)&amp;"г",
IF($P$6=Lists!$I$8,BR8&amp;" год",
IF($P$6=Lists!$I$9,YEAR(BR7)&amp;"г.","")))))</f>
        <v/>
      </c>
      <c r="BS4" s="21" t="str">
        <f ca="1">IF(OR($P$6="",$P$6=0,$P$7="",$P$7=0,$P$7&lt;1,BS6=""),"",
IF($P$6=Lists!$I$6,BS6,
IF($P$6=Lists!$I$7,INT(MONTH(BS7)/3)&amp;"кв"&amp;(YEAR(BS7)-2000)&amp;"г",
IF($P$6=Lists!$I$8,BS8&amp;" год",
IF($P$6=Lists!$I$9,YEAR(BS7)&amp;"г.","")))))</f>
        <v/>
      </c>
      <c r="BT4" s="21" t="str">
        <f ca="1">IF(OR($P$6="",$P$6=0,$P$7="",$P$7=0,$P$7&lt;1,BT6=""),"",
IF($P$6=Lists!$I$6,BT6,
IF($P$6=Lists!$I$7,INT(MONTH(BT7)/3)&amp;"кв"&amp;(YEAR(BT7)-2000)&amp;"г",
IF($P$6=Lists!$I$8,BT8&amp;" год",
IF($P$6=Lists!$I$9,YEAR(BT7)&amp;"г.","")))))</f>
        <v/>
      </c>
      <c r="BU4" s="21" t="str">
        <f ca="1">IF(OR($P$6="",$P$6=0,$P$7="",$P$7=0,$P$7&lt;1,BU6=""),"",
IF($P$6=Lists!$I$6,BU6,
IF($P$6=Lists!$I$7,INT(MONTH(BU7)/3)&amp;"кв"&amp;(YEAR(BU7)-2000)&amp;"г",
IF($P$6=Lists!$I$8,BU8&amp;" год",
IF($P$6=Lists!$I$9,YEAR(BU7)&amp;"г.","")))))</f>
        <v/>
      </c>
      <c r="BV4" s="21" t="str">
        <f ca="1">IF(OR($P$6="",$P$6=0,$P$7="",$P$7=0,$P$7&lt;1,BV6=""),"",
IF($P$6=Lists!$I$6,BV6,
IF($P$6=Lists!$I$7,INT(MONTH(BV7)/3)&amp;"кв"&amp;(YEAR(BV7)-2000)&amp;"г",
IF($P$6=Lists!$I$8,BV8&amp;" год",
IF($P$6=Lists!$I$9,YEAR(BV7)&amp;"г.","")))))</f>
        <v/>
      </c>
      <c r="BW4" s="21" t="str">
        <f ca="1">IF(OR($P$6="",$P$6=0,$P$7="",$P$7=0,$P$7&lt;1,BW6=""),"",
IF($P$6=Lists!$I$6,BW6,
IF($P$6=Lists!$I$7,INT(MONTH(BW7)/3)&amp;"кв"&amp;(YEAR(BW7)-2000)&amp;"г",
IF($P$6=Lists!$I$8,BW8&amp;" год",
IF($P$6=Lists!$I$9,YEAR(BW7)&amp;"г.","")))))</f>
        <v/>
      </c>
      <c r="BX4" s="21" t="str">
        <f ca="1">IF(OR($P$6="",$P$6=0,$P$7="",$P$7=0,$P$7&lt;1,BX6=""),"",
IF($P$6=Lists!$I$6,BX6,
IF($P$6=Lists!$I$7,INT(MONTH(BX7)/3)&amp;"кв"&amp;(YEAR(BX7)-2000)&amp;"г",
IF($P$6=Lists!$I$8,BX8&amp;" год",
IF($P$6=Lists!$I$9,YEAR(BX7)&amp;"г.","")))))</f>
        <v/>
      </c>
      <c r="BY4" s="21" t="str">
        <f ca="1">IF(OR($P$6="",$P$6=0,$P$7="",$P$7=0,$P$7&lt;1,BY6=""),"",
IF($P$6=Lists!$I$6,BY6,
IF($P$6=Lists!$I$7,INT(MONTH(BY7)/3)&amp;"кв"&amp;(YEAR(BY7)-2000)&amp;"г",
IF($P$6=Lists!$I$8,BY8&amp;" год",
IF($P$6=Lists!$I$9,YEAR(BY7)&amp;"г.","")))))</f>
        <v/>
      </c>
      <c r="BZ4" s="21" t="str">
        <f ca="1">IF(OR($P$6="",$P$6=0,$P$7="",$P$7=0,$P$7&lt;1,BZ6=""),"",
IF($P$6=Lists!$I$6,BZ6,
IF($P$6=Lists!$I$7,INT(MONTH(BZ7)/3)&amp;"кв"&amp;(YEAR(BZ7)-2000)&amp;"г",
IF($P$6=Lists!$I$8,BZ8&amp;" год",
IF($P$6=Lists!$I$9,YEAR(BZ7)&amp;"г.","")))))</f>
        <v/>
      </c>
      <c r="CA4" s="21" t="str">
        <f ca="1">IF(OR($P$6="",$P$6=0,$P$7="",$P$7=0,$P$7&lt;1,CA6=""),"",
IF($P$6=Lists!$I$6,CA6,
IF($P$6=Lists!$I$7,INT(MONTH(CA7)/3)&amp;"кв"&amp;(YEAR(CA7)-2000)&amp;"г",
IF($P$6=Lists!$I$8,CA8&amp;" год",
IF($P$6=Lists!$I$9,YEAR(CA7)&amp;"г.","")))))</f>
        <v/>
      </c>
      <c r="CB4" s="21" t="str">
        <f ca="1">IF(OR($P$6="",$P$6=0,$P$7="",$P$7=0,$P$7&lt;1,CB6=""),"",
IF($P$6=Lists!$I$6,CB6,
IF($P$6=Lists!$I$7,INT(MONTH(CB7)/3)&amp;"кв"&amp;(YEAR(CB7)-2000)&amp;"г",
IF($P$6=Lists!$I$8,CB8&amp;" год",
IF($P$6=Lists!$I$9,YEAR(CB7)&amp;"г.","")))))</f>
        <v/>
      </c>
      <c r="CC4" s="21" t="str">
        <f ca="1">IF(OR($P$6="",$P$6=0,$P$7="",$P$7=0,$P$7&lt;1,CC6=""),"",
IF($P$6=Lists!$I$6,CC6,
IF($P$6=Lists!$I$7,INT(MONTH(CC7)/3)&amp;"кв"&amp;(YEAR(CC7)-2000)&amp;"г",
IF($P$6=Lists!$I$8,CC8&amp;" год",
IF($P$6=Lists!$I$9,YEAR(CC7)&amp;"г.","")))))</f>
        <v/>
      </c>
      <c r="CD4" s="21" t="str">
        <f ca="1">IF(OR($P$6="",$P$6=0,$P$7="",$P$7=0,$P$7&lt;1,CD6=""),"",
IF($P$6=Lists!$I$6,CD6,
IF($P$6=Lists!$I$7,INT(MONTH(CD7)/3)&amp;"кв"&amp;(YEAR(CD7)-2000)&amp;"г",
IF($P$6=Lists!$I$8,CD8&amp;" год",
IF($P$6=Lists!$I$9,YEAR(CD7)&amp;"г.","")))))</f>
        <v/>
      </c>
      <c r="CE4" s="21" t="str">
        <f ca="1">IF(OR($P$6="",$P$6=0,$P$7="",$P$7=0,$P$7&lt;1,CE6=""),"",
IF($P$6=Lists!$I$6,CE6,
IF($P$6=Lists!$I$7,INT(MONTH(CE7)/3)&amp;"кв"&amp;(YEAR(CE7)-2000)&amp;"г",
IF($P$6=Lists!$I$8,CE8&amp;" год",
IF($P$6=Lists!$I$9,YEAR(CE7)&amp;"г.","")))))</f>
        <v/>
      </c>
      <c r="CF4" s="21" t="str">
        <f ca="1">IF(OR($P$6="",$P$6=0,$P$7="",$P$7=0,$P$7&lt;1,CF6=""),"",
IF($P$6=Lists!$I$6,CF6,
IF($P$6=Lists!$I$7,INT(MONTH(CF7)/3)&amp;"кв"&amp;(YEAR(CF7)-2000)&amp;"г",
IF($P$6=Lists!$I$8,CF8&amp;" год",
IF($P$6=Lists!$I$9,YEAR(CF7)&amp;"г.","")))))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13</v>
      </c>
      <c r="Q6" s="90" t="s">
        <v>5</v>
      </c>
      <c r="U6" s="25">
        <f ca="1">X6</f>
        <v>45200</v>
      </c>
      <c r="X6" s="25">
        <f ca="1">IF(AND(X$1&gt;1,W7=""),"",IF(OR($P$6="",$P$6=0,$P$7="",$P$7=0,$P$7&lt;1,W7+1&gt;Model!$U$7),"",
IF(X$1=1,EOMONTH($P$7,-1)+1,W7+1)))</f>
        <v>45200</v>
      </c>
      <c r="Y6" s="25">
        <f ca="1">IF(AND(Y$1&gt;1,X7=""),"",IF(OR($P$6="",$P$6=0,$P$7="",$P$7=0,$P$7&lt;1,X7+1&gt;Model!$U$7),"",
IF(Y$1=1,EOMONTH($P$7,-1)+1,X7+1)))</f>
        <v>45566</v>
      </c>
      <c r="Z6" s="25">
        <f ca="1">IF(AND(Z$1&gt;1,Y7=""),"",IF(OR($P$6="",$P$6=0,$P$7="",$P$7=0,$P$7&lt;1,Y7+1&gt;Model!$U$7),"",
IF(Z$1=1,EOMONTH($P$7,-1)+1,Y7+1)))</f>
        <v>45931</v>
      </c>
      <c r="AA6" s="25">
        <f ca="1">IF(AND(AA$1&gt;1,Z7=""),"",IF(OR($P$6="",$P$6=0,$P$7="",$P$7=0,$P$7&lt;1,Z7+1&gt;Model!$U$7),"",
IF(AA$1=1,EOMONTH($P$7,-1)+1,Z7+1)))</f>
        <v>46296</v>
      </c>
      <c r="AB6" s="25">
        <f ca="1">IF(AND(AB$1&gt;1,AA7=""),"",IF(OR($P$6="",$P$6=0,$P$7="",$P$7=0,$P$7&lt;1,AA7+1&gt;Model!$U$7),"",
IF(AB$1=1,EOMONTH($P$7,-1)+1,AA7+1)))</f>
        <v>46661</v>
      </c>
      <c r="AC6" s="25" t="str">
        <f ca="1">IF(AND(AC$1&gt;1,AB7=""),"",IF(OR($P$6="",$P$6=0,$P$7="",$P$7=0,$P$7&lt;1,AB7+1&gt;Model!$U$7),"",
IF(AC$1=1,EOMONTH($P$7,-1)+1,AB7+1)))</f>
        <v/>
      </c>
      <c r="AD6" s="25" t="str">
        <f ca="1">IF(AND(AD$1&gt;1,AC7=""),"",IF(OR($P$6="",$P$6=0,$P$7="",$P$7=0,$P$7&lt;1,AC7+1&gt;Model!$U$7),"",
IF(AD$1=1,EOMONTH($P$7,-1)+1,AC7+1)))</f>
        <v/>
      </c>
      <c r="AE6" s="25" t="str">
        <f ca="1">IF(AND(AE$1&gt;1,AD7=""),"",IF(OR($P$6="",$P$6=0,$P$7="",$P$7=0,$P$7&lt;1,AD7+1&gt;Model!$U$7),"",
IF(AE$1=1,EOMONTH($P$7,-1)+1,AD7+1)))</f>
        <v/>
      </c>
      <c r="AF6" s="25" t="str">
        <f ca="1">IF(AND(AF$1&gt;1,AE7=""),"",IF(OR($P$6="",$P$6=0,$P$7="",$P$7=0,$P$7&lt;1,AE7+1&gt;Model!$U$7),"",
IF(AF$1=1,EOMONTH($P$7,-1)+1,AE7+1)))</f>
        <v/>
      </c>
      <c r="AG6" s="25" t="str">
        <f ca="1">IF(AND(AG$1&gt;1,AF7=""),"",IF(OR($P$6="",$P$6=0,$P$7="",$P$7=0,$P$7&lt;1,AF7+1&gt;Model!$U$7),"",
IF(AG$1=1,EOMONTH($P$7,-1)+1,AF7+1)))</f>
        <v/>
      </c>
      <c r="AH6" s="25" t="str">
        <f ca="1">IF(AND(AH$1&gt;1,AG7=""),"",IF(OR($P$6="",$P$6=0,$P$7="",$P$7=0,$P$7&lt;1,AG7+1&gt;Model!$U$7),"",
IF(AH$1=1,EOMONTH($P$7,-1)+1,AG7+1)))</f>
        <v/>
      </c>
      <c r="AI6" s="25" t="str">
        <f ca="1">IF(AND(AI$1&gt;1,AH7=""),"",IF(OR($P$6="",$P$6=0,$P$7="",$P$7=0,$P$7&lt;1,AH7+1&gt;Model!$U$7),"",
IF(AI$1=1,EOMONTH($P$7,-1)+1,AH7+1)))</f>
        <v/>
      </c>
      <c r="AJ6" s="25" t="str">
        <f ca="1">IF(AND(AJ$1&gt;1,AI7=""),"",IF(OR($P$6="",$P$6=0,$P$7="",$P$7=0,$P$7&lt;1,AI7+1&gt;Model!$U$7),"",
IF(AJ$1=1,EOMONTH($P$7,-1)+1,AI7+1)))</f>
        <v/>
      </c>
      <c r="AK6" s="25" t="str">
        <f ca="1">IF(AND(AK$1&gt;1,AJ7=""),"",IF(OR($P$6="",$P$6=0,$P$7="",$P$7=0,$P$7&lt;1,AJ7+1&gt;Model!$U$7),"",
IF(AK$1=1,EOMONTH($P$7,-1)+1,AJ7+1)))</f>
        <v/>
      </c>
      <c r="AL6" s="25" t="str">
        <f ca="1">IF(AND(AL$1&gt;1,AK7=""),"",IF(OR($P$6="",$P$6=0,$P$7="",$P$7=0,$P$7&lt;1,AK7+1&gt;Model!$U$7),"",
IF(AL$1=1,EOMONTH($P$7,-1)+1,AK7+1)))</f>
        <v/>
      </c>
      <c r="AM6" s="25" t="str">
        <f ca="1">IF(AND(AM$1&gt;1,AL7=""),"",IF(OR($P$6="",$P$6=0,$P$7="",$P$7=0,$P$7&lt;1,AL7+1&gt;Model!$U$7),"",
IF(AM$1=1,EOMONTH($P$7,-1)+1,AL7+1)))</f>
        <v/>
      </c>
      <c r="AN6" s="25" t="str">
        <f ca="1">IF(AND(AN$1&gt;1,AM7=""),"",IF(OR($P$6="",$P$6=0,$P$7="",$P$7=0,$P$7&lt;1,AM7+1&gt;Model!$U$7),"",
IF(AN$1=1,EOMONTH($P$7,-1)+1,AM7+1)))</f>
        <v/>
      </c>
      <c r="AO6" s="25" t="str">
        <f ca="1">IF(AND(AO$1&gt;1,AN7=""),"",IF(OR($P$6="",$P$6=0,$P$7="",$P$7=0,$P$7&lt;1,AN7+1&gt;Model!$U$7),"",
IF(AO$1=1,EOMONTH($P$7,-1)+1,AN7+1)))</f>
        <v/>
      </c>
      <c r="AP6" s="25" t="str">
        <f ca="1">IF(AND(AP$1&gt;1,AO7=""),"",IF(OR($P$6="",$P$6=0,$P$7="",$P$7=0,$P$7&lt;1,AO7+1&gt;Model!$U$7),"",
IF(AP$1=1,EOMONTH($P$7,-1)+1,AO7+1)))</f>
        <v/>
      </c>
      <c r="AQ6" s="25" t="str">
        <f ca="1">IF(AND(AQ$1&gt;1,AP7=""),"",IF(OR($P$6="",$P$6=0,$P$7="",$P$7=0,$P$7&lt;1,AP7+1&gt;Model!$U$7),"",
IF(AQ$1=1,EOMONTH($P$7,-1)+1,AP7+1)))</f>
        <v/>
      </c>
      <c r="AR6" s="25" t="str">
        <f ca="1">IF(AND(AR$1&gt;1,AQ7=""),"",IF(OR($P$6="",$P$6=0,$P$7="",$P$7=0,$P$7&lt;1,AQ7+1&gt;Model!$U$7),"",
IF(AR$1=1,EOMONTH($P$7,-1)+1,AQ7+1)))</f>
        <v/>
      </c>
      <c r="AS6" s="25" t="str">
        <f ca="1">IF(AND(AS$1&gt;1,AR7=""),"",IF(OR($P$6="",$P$6=0,$P$7="",$P$7=0,$P$7&lt;1,AR7+1&gt;Model!$U$7),"",
IF(AS$1=1,EOMONTH($P$7,-1)+1,AR7+1)))</f>
        <v/>
      </c>
      <c r="AT6" s="25" t="str">
        <f ca="1">IF(AND(AT$1&gt;1,AS7=""),"",IF(OR($P$6="",$P$6=0,$P$7="",$P$7=0,$P$7&lt;1,AS7+1&gt;Model!$U$7),"",
IF(AT$1=1,EOMONTH($P$7,-1)+1,AS7+1)))</f>
        <v/>
      </c>
      <c r="AU6" s="25" t="str">
        <f ca="1">IF(AND(AU$1&gt;1,AT7=""),"",IF(OR($P$6="",$P$6=0,$P$7="",$P$7=0,$P$7&lt;1,AT7+1&gt;Model!$U$7),"",
IF(AU$1=1,EOMONTH($P$7,-1)+1,AT7+1)))</f>
        <v/>
      </c>
      <c r="AV6" s="25" t="str">
        <f ca="1">IF(AND(AV$1&gt;1,AU7=""),"",IF(OR($P$6="",$P$6=0,$P$7="",$P$7=0,$P$7&lt;1,AU7+1&gt;Model!$U$7),"",
IF(AV$1=1,EOMONTH($P$7,-1)+1,AU7+1)))</f>
        <v/>
      </c>
      <c r="AW6" s="25" t="str">
        <f ca="1">IF(AND(AW$1&gt;1,AV7=""),"",IF(OR($P$6="",$P$6=0,$P$7="",$P$7=0,$P$7&lt;1,AV7+1&gt;Model!$U$7),"",
IF(AW$1=1,EOMONTH($P$7,-1)+1,AV7+1)))</f>
        <v/>
      </c>
      <c r="AX6" s="25" t="str">
        <f ca="1">IF(AND(AX$1&gt;1,AW7=""),"",IF(OR($P$6="",$P$6=0,$P$7="",$P$7=0,$P$7&lt;1,AW7+1&gt;Model!$U$7),"",
IF(AX$1=1,EOMONTH($P$7,-1)+1,AW7+1)))</f>
        <v/>
      </c>
      <c r="AY6" s="25" t="str">
        <f ca="1">IF(AND(AY$1&gt;1,AX7=""),"",IF(OR($P$6="",$P$6=0,$P$7="",$P$7=0,$P$7&lt;1,AX7+1&gt;Model!$U$7),"",
IF(AY$1=1,EOMONTH($P$7,-1)+1,AX7+1)))</f>
        <v/>
      </c>
      <c r="AZ6" s="25" t="str">
        <f ca="1">IF(AND(AZ$1&gt;1,AY7=""),"",IF(OR($P$6="",$P$6=0,$P$7="",$P$7=0,$P$7&lt;1,AY7+1&gt;Model!$U$7),"",
IF(AZ$1=1,EOMONTH($P$7,-1)+1,AY7+1)))</f>
        <v/>
      </c>
      <c r="BA6" s="25" t="str">
        <f ca="1">IF(AND(BA$1&gt;1,AZ7=""),"",IF(OR($P$6="",$P$6=0,$P$7="",$P$7=0,$P$7&lt;1,AZ7+1&gt;Model!$U$7),"",
IF(BA$1=1,EOMONTH($P$7,-1)+1,AZ7+1)))</f>
        <v/>
      </c>
      <c r="BB6" s="25" t="str">
        <f ca="1">IF(AND(BB$1&gt;1,BA7=""),"",IF(OR($P$6="",$P$6=0,$P$7="",$P$7=0,$P$7&lt;1,BA7+1&gt;Model!$U$7),"",
IF(BB$1=1,EOMONTH($P$7,-1)+1,BA7+1)))</f>
        <v/>
      </c>
      <c r="BC6" s="25" t="str">
        <f ca="1">IF(AND(BC$1&gt;1,BB7=""),"",IF(OR($P$6="",$P$6=0,$P$7="",$P$7=0,$P$7&lt;1,BB7+1&gt;Model!$U$7),"",
IF(BC$1=1,EOMONTH($P$7,-1)+1,BB7+1)))</f>
        <v/>
      </c>
      <c r="BD6" s="25" t="str">
        <f ca="1">IF(AND(BD$1&gt;1,BC7=""),"",IF(OR($P$6="",$P$6=0,$P$7="",$P$7=0,$P$7&lt;1,BC7+1&gt;Model!$U$7),"",
IF(BD$1=1,EOMONTH($P$7,-1)+1,BC7+1)))</f>
        <v/>
      </c>
      <c r="BE6" s="25" t="str">
        <f ca="1">IF(AND(BE$1&gt;1,BD7=""),"",IF(OR($P$6="",$P$6=0,$P$7="",$P$7=0,$P$7&lt;1,BD7+1&gt;Model!$U$7),"",
IF(BE$1=1,EOMONTH($P$7,-1)+1,BD7+1)))</f>
        <v/>
      </c>
      <c r="BF6" s="25" t="str">
        <f ca="1">IF(AND(BF$1&gt;1,BE7=""),"",IF(OR($P$6="",$P$6=0,$P$7="",$P$7=0,$P$7&lt;1,BE7+1&gt;Model!$U$7),"",
IF(BF$1=1,EOMONTH($P$7,-1)+1,BE7+1)))</f>
        <v/>
      </c>
      <c r="BG6" s="25" t="str">
        <f ca="1">IF(AND(BG$1&gt;1,BF7=""),"",IF(OR($P$6="",$P$6=0,$P$7="",$P$7=0,$P$7&lt;1,BF7+1&gt;Model!$U$7),"",
IF(BG$1=1,EOMONTH($P$7,-1)+1,BF7+1)))</f>
        <v/>
      </c>
      <c r="BH6" s="25" t="str">
        <f ca="1">IF(AND(BH$1&gt;1,BG7=""),"",IF(OR($P$6="",$P$6=0,$P$7="",$P$7=0,$P$7&lt;1,BG7+1&gt;Model!$U$7),"",
IF(BH$1=1,EOMONTH($P$7,-1)+1,BG7+1)))</f>
        <v/>
      </c>
      <c r="BI6" s="25" t="str">
        <f ca="1">IF(AND(BI$1&gt;1,BH7=""),"",IF(OR($P$6="",$P$6=0,$P$7="",$P$7=0,$P$7&lt;1,BH7+1&gt;Model!$U$7),"",
IF(BI$1=1,EOMONTH($P$7,-1)+1,BH7+1)))</f>
        <v/>
      </c>
      <c r="BJ6" s="25" t="str">
        <f ca="1">IF(AND(BJ$1&gt;1,BI7=""),"",IF(OR($P$6="",$P$6=0,$P$7="",$P$7=0,$P$7&lt;1,BI7+1&gt;Model!$U$7),"",
IF(BJ$1=1,EOMONTH($P$7,-1)+1,BI7+1)))</f>
        <v/>
      </c>
      <c r="BK6" s="25" t="str">
        <f ca="1">IF(AND(BK$1&gt;1,BJ7=""),"",IF(OR($P$6="",$P$6=0,$P$7="",$P$7=0,$P$7&lt;1,BJ7+1&gt;Model!$U$7),"",
IF(BK$1=1,EOMONTH($P$7,-1)+1,BJ7+1)))</f>
        <v/>
      </c>
      <c r="BL6" s="25" t="str">
        <f ca="1">IF(AND(BL$1&gt;1,BK7=""),"",IF(OR($P$6="",$P$6=0,$P$7="",$P$7=0,$P$7&lt;1,BK7+1&gt;Model!$U$7),"",
IF(BL$1=1,EOMONTH($P$7,-1)+1,BK7+1)))</f>
        <v/>
      </c>
      <c r="BM6" s="25" t="str">
        <f ca="1">IF(AND(BM$1&gt;1,BL7=""),"",IF(OR($P$6="",$P$6=0,$P$7="",$P$7=0,$P$7&lt;1,BL7+1&gt;Model!$U$7),"",
IF(BM$1=1,EOMONTH($P$7,-1)+1,BL7+1)))</f>
        <v/>
      </c>
      <c r="BN6" s="25" t="str">
        <f ca="1">IF(AND(BN$1&gt;1,BM7=""),"",IF(OR($P$6="",$P$6=0,$P$7="",$P$7=0,$P$7&lt;1,BM7+1&gt;Model!$U$7),"",
IF(BN$1=1,EOMONTH($P$7,-1)+1,BM7+1)))</f>
        <v/>
      </c>
      <c r="BO6" s="25" t="str">
        <f ca="1">IF(AND(BO$1&gt;1,BN7=""),"",IF(OR($P$6="",$P$6=0,$P$7="",$P$7=0,$P$7&lt;1,BN7+1&gt;Model!$U$7),"",
IF(BO$1=1,EOMONTH($P$7,-1)+1,BN7+1)))</f>
        <v/>
      </c>
      <c r="BP6" s="25" t="str">
        <f ca="1">IF(AND(BP$1&gt;1,BO7=""),"",IF(OR($P$6="",$P$6=0,$P$7="",$P$7=0,$P$7&lt;1,BO7+1&gt;Model!$U$7),"",
IF(BP$1=1,EOMONTH($P$7,-1)+1,BO7+1)))</f>
        <v/>
      </c>
      <c r="BQ6" s="25" t="str">
        <f ca="1">IF(AND(BQ$1&gt;1,BP7=""),"",IF(OR($P$6="",$P$6=0,$P$7="",$P$7=0,$P$7&lt;1,BP7+1&gt;Model!$U$7),"",
IF(BQ$1=1,EOMONTH($P$7,-1)+1,BP7+1)))</f>
        <v/>
      </c>
      <c r="BR6" s="25" t="str">
        <f ca="1">IF(AND(BR$1&gt;1,BQ7=""),"",IF(OR($P$6="",$P$6=0,$P$7="",$P$7=0,$P$7&lt;1,BQ7+1&gt;Model!$U$7),"",
IF(BR$1=1,EOMONTH($P$7,-1)+1,BQ7+1)))</f>
        <v/>
      </c>
      <c r="BS6" s="25" t="str">
        <f ca="1">IF(AND(BS$1&gt;1,BR7=""),"",IF(OR($P$6="",$P$6=0,$P$7="",$P$7=0,$P$7&lt;1,BR7+1&gt;Model!$U$7),"",
IF(BS$1=1,EOMONTH($P$7,-1)+1,BR7+1)))</f>
        <v/>
      </c>
      <c r="BT6" s="25" t="str">
        <f ca="1">IF(AND(BT$1&gt;1,BS7=""),"",IF(OR($P$6="",$P$6=0,$P$7="",$P$7=0,$P$7&lt;1,BS7+1&gt;Model!$U$7),"",
IF(BT$1=1,EOMONTH($P$7,-1)+1,BS7+1)))</f>
        <v/>
      </c>
      <c r="BU6" s="25" t="str">
        <f ca="1">IF(AND(BU$1&gt;1,BT7=""),"",IF(OR($P$6="",$P$6=0,$P$7="",$P$7=0,$P$7&lt;1,BT7+1&gt;Model!$U$7),"",
IF(BU$1=1,EOMONTH($P$7,-1)+1,BT7+1)))</f>
        <v/>
      </c>
      <c r="BV6" s="25" t="str">
        <f ca="1">IF(AND(BV$1&gt;1,BU7=""),"",IF(OR($P$6="",$P$6=0,$P$7="",$P$7=0,$P$7&lt;1,BU7+1&gt;Model!$U$7),"",
IF(BV$1=1,EOMONTH($P$7,-1)+1,BU7+1)))</f>
        <v/>
      </c>
      <c r="BW6" s="25" t="str">
        <f ca="1">IF(AND(BW$1&gt;1,BV7=""),"",IF(OR($P$6="",$P$6=0,$P$7="",$P$7=0,$P$7&lt;1,BV7+1&gt;Model!$U$7),"",
IF(BW$1=1,EOMONTH($P$7,-1)+1,BV7+1)))</f>
        <v/>
      </c>
      <c r="BX6" s="25" t="str">
        <f ca="1">IF(AND(BX$1&gt;1,BW7=""),"",IF(OR($P$6="",$P$6=0,$P$7="",$P$7=0,$P$7&lt;1,BW7+1&gt;Model!$U$7),"",
IF(BX$1=1,EOMONTH($P$7,-1)+1,BW7+1)))</f>
        <v/>
      </c>
      <c r="BY6" s="25" t="str">
        <f ca="1">IF(AND(BY$1&gt;1,BX7=""),"",IF(OR($P$6="",$P$6=0,$P$7="",$P$7=0,$P$7&lt;1,BX7+1&gt;Model!$U$7),"",
IF(BY$1=1,EOMONTH($P$7,-1)+1,BX7+1)))</f>
        <v/>
      </c>
      <c r="BZ6" s="25" t="str">
        <f ca="1">IF(AND(BZ$1&gt;1,BY7=""),"",IF(OR($P$6="",$P$6=0,$P$7="",$P$7=0,$P$7&lt;1,BY7+1&gt;Model!$U$7),"",
IF(BZ$1=1,EOMONTH($P$7,-1)+1,BY7+1)))</f>
        <v/>
      </c>
      <c r="CA6" s="25" t="str">
        <f ca="1">IF(AND(CA$1&gt;1,BZ7=""),"",IF(OR($P$6="",$P$6=0,$P$7="",$P$7=0,$P$7&lt;1,BZ7+1&gt;Model!$U$7),"",
IF(CA$1=1,EOMONTH($P$7,-1)+1,BZ7+1)))</f>
        <v/>
      </c>
      <c r="CB6" s="25" t="str">
        <f ca="1">IF(AND(CB$1&gt;1,CA7=""),"",IF(OR($P$6="",$P$6=0,$P$7="",$P$7=0,$P$7&lt;1,CA7+1&gt;Model!$U$7),"",
IF(CB$1=1,EOMONTH($P$7,-1)+1,CA7+1)))</f>
        <v/>
      </c>
      <c r="CC6" s="25" t="str">
        <f ca="1">IF(AND(CC$1&gt;1,CB7=""),"",IF(OR($P$6="",$P$6=0,$P$7="",$P$7=0,$P$7&lt;1,CB7+1&gt;Model!$U$7),"",
IF(CC$1=1,EOMONTH($P$7,-1)+1,CB7+1)))</f>
        <v/>
      </c>
      <c r="CD6" s="25" t="str">
        <f ca="1">IF(AND(CD$1&gt;1,CC7=""),"",IF(OR($P$6="",$P$6=0,$P$7="",$P$7=0,$P$7&lt;1,CC7+1&gt;Model!$U$7),"",
IF(CD$1=1,EOMONTH($P$7,-1)+1,CC7+1)))</f>
        <v/>
      </c>
      <c r="CE6" s="25" t="str">
        <f ca="1">IF(AND(CE$1&gt;1,CD7=""),"",IF(OR($P$6="",$P$6=0,$P$7="",$P$7=0,$P$7&lt;1,CD7+1&gt;Model!$U$7),"",
IF(CE$1=1,EOMONTH($P$7,-1)+1,CD7+1)))</f>
        <v/>
      </c>
      <c r="CF6" s="25" t="str">
        <f ca="1">IF(AND(CF$1&gt;1,CE7=""),"",IF(OR($P$6="",$P$6=0,$P$7="",$P$7=0,$P$7&lt;1,CE7+1&gt;Model!$U$7),"",
IF(CF$1=1,EOMONTH($P$7,-1)+1,CE7+1)))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P7" s="120">
        <f ca="1">Model!$P$7</f>
        <v>45200</v>
      </c>
      <c r="U7" s="25">
        <f ca="1">MAX(INDIRECT(ADDRESS($B7,X$2)&amp;":"&amp;ADDRESS($B7,MAX($2:$2))))</f>
        <v>47026</v>
      </c>
      <c r="X7" s="25">
        <f ca="1">IF(OR($P$6="",$P$6=0,$P$7="",$P$7=0,$P$7&lt;1,X6=""),"",
IF($P$6=Lists!$I$6,EOMONTH(X6,0),
IF($P$6=Lists!$I$7,EOMONTH(X6,2-(MONTH(X6)-1-3*INT((MONTH(X6)-1)/3))),
IF($P$6=Lists!$I$8,EOMONTH(X6,11),
IF($P$6=Lists!$I$9,EOMONTH(X6,12-MONTH(X6)),"")))))</f>
        <v>45565</v>
      </c>
      <c r="Y7" s="25">
        <f ca="1">IF(OR($P$6="",$P$6=0,$P$7="",$P$7=0,$P$7&lt;1,Y6=""),"",
IF($P$6=Lists!$I$6,EOMONTH(Y6,0),
IF($P$6=Lists!$I$7,EOMONTH(Y6,2-(MONTH(Y6)-1-3*INT((MONTH(Y6)-1)/3))),
IF($P$6=Lists!$I$8,EOMONTH(Y6,11),
IF($P$6=Lists!$I$9,EOMONTH(Y6,12-MONTH(Y6)),"")))))</f>
        <v>45930</v>
      </c>
      <c r="Z7" s="25">
        <f ca="1">IF(OR($P$6="",$P$6=0,$P$7="",$P$7=0,$P$7&lt;1,Z6=""),"",
IF($P$6=Lists!$I$6,EOMONTH(Z6,0),
IF($P$6=Lists!$I$7,EOMONTH(Z6,2-(MONTH(Z6)-1-3*INT((MONTH(Z6)-1)/3))),
IF($P$6=Lists!$I$8,EOMONTH(Z6,11),
IF($P$6=Lists!$I$9,EOMONTH(Z6,12-MONTH(Z6)),"")))))</f>
        <v>46295</v>
      </c>
      <c r="AA7" s="25">
        <f ca="1">IF(OR($P$6="",$P$6=0,$P$7="",$P$7=0,$P$7&lt;1,AA6=""),"",
IF($P$6=Lists!$I$6,EOMONTH(AA6,0),
IF($P$6=Lists!$I$7,EOMONTH(AA6,2-(MONTH(AA6)-1-3*INT((MONTH(AA6)-1)/3))),
IF($P$6=Lists!$I$8,EOMONTH(AA6,11),
IF($P$6=Lists!$I$9,EOMONTH(AA6,12-MONTH(AA6)),"")))))</f>
        <v>46660</v>
      </c>
      <c r="AB7" s="25">
        <f ca="1">IF(OR($P$6="",$P$6=0,$P$7="",$P$7=0,$P$7&lt;1,AB6=""),"",
IF($P$6=Lists!$I$6,EOMONTH(AB6,0),
IF($P$6=Lists!$I$7,EOMONTH(AB6,2-(MONTH(AB6)-1-3*INT((MONTH(AB6)-1)/3))),
IF($P$6=Lists!$I$8,EOMONTH(AB6,11),
IF($P$6=Lists!$I$9,EOMONTH(AB6,12-MONTH(AB6)),"")))))</f>
        <v>47026</v>
      </c>
      <c r="AC7" s="25" t="str">
        <f ca="1">IF(OR($P$6="",$P$6=0,$P$7="",$P$7=0,$P$7&lt;1,AC6=""),"",
IF($P$6=Lists!$I$6,EOMONTH(AC6,0),
IF($P$6=Lists!$I$7,EOMONTH(AC6,2-(MONTH(AC6)-1-3*INT((MONTH(AC6)-1)/3))),
IF($P$6=Lists!$I$8,EOMONTH(AC6,11),
IF($P$6=Lists!$I$9,EOMONTH(AC6,12-MONTH(AC6)),"")))))</f>
        <v/>
      </c>
      <c r="AD7" s="25" t="str">
        <f ca="1">IF(OR($P$6="",$P$6=0,$P$7="",$P$7=0,$P$7&lt;1,AD6=""),"",
IF($P$6=Lists!$I$6,EOMONTH(AD6,0),
IF($P$6=Lists!$I$7,EOMONTH(AD6,2-(MONTH(AD6)-1-3*INT((MONTH(AD6)-1)/3))),
IF($P$6=Lists!$I$8,EOMONTH(AD6,11),
IF($P$6=Lists!$I$9,EOMONTH(AD6,12-MONTH(AD6)),"")))))</f>
        <v/>
      </c>
      <c r="AE7" s="25" t="str">
        <f ca="1">IF(OR($P$6="",$P$6=0,$P$7="",$P$7=0,$P$7&lt;1,AE6=""),"",
IF($P$6=Lists!$I$6,EOMONTH(AE6,0),
IF($P$6=Lists!$I$7,EOMONTH(AE6,2-(MONTH(AE6)-1-3*INT((MONTH(AE6)-1)/3))),
IF($P$6=Lists!$I$8,EOMONTH(AE6,11),
IF($P$6=Lists!$I$9,EOMONTH(AE6,12-MONTH(AE6)),"")))))</f>
        <v/>
      </c>
      <c r="AF7" s="25" t="str">
        <f ca="1">IF(OR($P$6="",$P$6=0,$P$7="",$P$7=0,$P$7&lt;1,AF6=""),"",
IF($P$6=Lists!$I$6,EOMONTH(AF6,0),
IF($P$6=Lists!$I$7,EOMONTH(AF6,2-(MONTH(AF6)-1-3*INT((MONTH(AF6)-1)/3))),
IF($P$6=Lists!$I$8,EOMONTH(AF6,11),
IF($P$6=Lists!$I$9,EOMONTH(AF6,12-MONTH(AF6)),"")))))</f>
        <v/>
      </c>
      <c r="AG7" s="25" t="str">
        <f ca="1">IF(OR($P$6="",$P$6=0,$P$7="",$P$7=0,$P$7&lt;1,AG6=""),"",
IF($P$6=Lists!$I$6,EOMONTH(AG6,0),
IF($P$6=Lists!$I$7,EOMONTH(AG6,2-(MONTH(AG6)-1-3*INT((MONTH(AG6)-1)/3))),
IF($P$6=Lists!$I$8,EOMONTH(AG6,11),
IF($P$6=Lists!$I$9,EOMONTH(AG6,12-MONTH(AG6)),"")))))</f>
        <v/>
      </c>
      <c r="AH7" s="25" t="str">
        <f ca="1">IF(OR($P$6="",$P$6=0,$P$7="",$P$7=0,$P$7&lt;1,AH6=""),"",
IF($P$6=Lists!$I$6,EOMONTH(AH6,0),
IF($P$6=Lists!$I$7,EOMONTH(AH6,2-(MONTH(AH6)-1-3*INT((MONTH(AH6)-1)/3))),
IF($P$6=Lists!$I$8,EOMONTH(AH6,11),
IF($P$6=Lists!$I$9,EOMONTH(AH6,12-MONTH(AH6)),"")))))</f>
        <v/>
      </c>
      <c r="AI7" s="25" t="str">
        <f ca="1">IF(OR($P$6="",$P$6=0,$P$7="",$P$7=0,$P$7&lt;1,AI6=""),"",
IF($P$6=Lists!$I$6,EOMONTH(AI6,0),
IF($P$6=Lists!$I$7,EOMONTH(AI6,2-(MONTH(AI6)-1-3*INT((MONTH(AI6)-1)/3))),
IF($P$6=Lists!$I$8,EOMONTH(AI6,11),
IF($P$6=Lists!$I$9,EOMONTH(AI6,12-MONTH(AI6)),"")))))</f>
        <v/>
      </c>
      <c r="AJ7" s="25" t="str">
        <f ca="1">IF(OR($P$6="",$P$6=0,$P$7="",$P$7=0,$P$7&lt;1,AJ6=""),"",
IF($P$6=Lists!$I$6,EOMONTH(AJ6,0),
IF($P$6=Lists!$I$7,EOMONTH(AJ6,2-(MONTH(AJ6)-1-3*INT((MONTH(AJ6)-1)/3))),
IF($P$6=Lists!$I$8,EOMONTH(AJ6,11),
IF($P$6=Lists!$I$9,EOMONTH(AJ6,12-MONTH(AJ6)),"")))))</f>
        <v/>
      </c>
      <c r="AK7" s="25" t="str">
        <f ca="1">IF(OR($P$6="",$P$6=0,$P$7="",$P$7=0,$P$7&lt;1,AK6=""),"",
IF($P$6=Lists!$I$6,EOMONTH(AK6,0),
IF($P$6=Lists!$I$7,EOMONTH(AK6,2-(MONTH(AK6)-1-3*INT((MONTH(AK6)-1)/3))),
IF($P$6=Lists!$I$8,EOMONTH(AK6,11),
IF($P$6=Lists!$I$9,EOMONTH(AK6,12-MONTH(AK6)),"")))))</f>
        <v/>
      </c>
      <c r="AL7" s="25" t="str">
        <f ca="1">IF(OR($P$6="",$P$6=0,$P$7="",$P$7=0,$P$7&lt;1,AL6=""),"",
IF($P$6=Lists!$I$6,EOMONTH(AL6,0),
IF($P$6=Lists!$I$7,EOMONTH(AL6,2-(MONTH(AL6)-1-3*INT((MONTH(AL6)-1)/3))),
IF($P$6=Lists!$I$8,EOMONTH(AL6,11),
IF($P$6=Lists!$I$9,EOMONTH(AL6,12-MONTH(AL6)),"")))))</f>
        <v/>
      </c>
      <c r="AM7" s="25" t="str">
        <f ca="1">IF(OR($P$6="",$P$6=0,$P$7="",$P$7=0,$P$7&lt;1,AM6=""),"",
IF($P$6=Lists!$I$6,EOMONTH(AM6,0),
IF($P$6=Lists!$I$7,EOMONTH(AM6,2-(MONTH(AM6)-1-3*INT((MONTH(AM6)-1)/3))),
IF($P$6=Lists!$I$8,EOMONTH(AM6,11),
IF($P$6=Lists!$I$9,EOMONTH(AM6,12-MONTH(AM6)),"")))))</f>
        <v/>
      </c>
      <c r="AN7" s="25" t="str">
        <f ca="1">IF(OR($P$6="",$P$6=0,$P$7="",$P$7=0,$P$7&lt;1,AN6=""),"",
IF($P$6=Lists!$I$6,EOMONTH(AN6,0),
IF($P$6=Lists!$I$7,EOMONTH(AN6,2-(MONTH(AN6)-1-3*INT((MONTH(AN6)-1)/3))),
IF($P$6=Lists!$I$8,EOMONTH(AN6,11),
IF($P$6=Lists!$I$9,EOMONTH(AN6,12-MONTH(AN6)),"")))))</f>
        <v/>
      </c>
      <c r="AO7" s="25" t="str">
        <f ca="1">IF(OR($P$6="",$P$6=0,$P$7="",$P$7=0,$P$7&lt;1,AO6=""),"",
IF($P$6=Lists!$I$6,EOMONTH(AO6,0),
IF($P$6=Lists!$I$7,EOMONTH(AO6,2-(MONTH(AO6)-1-3*INT((MONTH(AO6)-1)/3))),
IF($P$6=Lists!$I$8,EOMONTH(AO6,11),
IF($P$6=Lists!$I$9,EOMONTH(AO6,12-MONTH(AO6)),"")))))</f>
        <v/>
      </c>
      <c r="AP7" s="25" t="str">
        <f ca="1">IF(OR($P$6="",$P$6=0,$P$7="",$P$7=0,$P$7&lt;1,AP6=""),"",
IF($P$6=Lists!$I$6,EOMONTH(AP6,0),
IF($P$6=Lists!$I$7,EOMONTH(AP6,2-(MONTH(AP6)-1-3*INT((MONTH(AP6)-1)/3))),
IF($P$6=Lists!$I$8,EOMONTH(AP6,11),
IF($P$6=Lists!$I$9,EOMONTH(AP6,12-MONTH(AP6)),"")))))</f>
        <v/>
      </c>
      <c r="AQ7" s="25" t="str">
        <f ca="1">IF(OR($P$6="",$P$6=0,$P$7="",$P$7=0,$P$7&lt;1,AQ6=""),"",
IF($P$6=Lists!$I$6,EOMONTH(AQ6,0),
IF($P$6=Lists!$I$7,EOMONTH(AQ6,2-(MONTH(AQ6)-1-3*INT((MONTH(AQ6)-1)/3))),
IF($P$6=Lists!$I$8,EOMONTH(AQ6,11),
IF($P$6=Lists!$I$9,EOMONTH(AQ6,12-MONTH(AQ6)),"")))))</f>
        <v/>
      </c>
      <c r="AR7" s="25" t="str">
        <f ca="1">IF(OR($P$6="",$P$6=0,$P$7="",$P$7=0,$P$7&lt;1,AR6=""),"",
IF($P$6=Lists!$I$6,EOMONTH(AR6,0),
IF($P$6=Lists!$I$7,EOMONTH(AR6,2-(MONTH(AR6)-1-3*INT((MONTH(AR6)-1)/3))),
IF($P$6=Lists!$I$8,EOMONTH(AR6,11),
IF($P$6=Lists!$I$9,EOMONTH(AR6,12-MONTH(AR6)),"")))))</f>
        <v/>
      </c>
      <c r="AS7" s="25" t="str">
        <f ca="1">IF(OR($P$6="",$P$6=0,$P$7="",$P$7=0,$P$7&lt;1,AS6=""),"",
IF($P$6=Lists!$I$6,EOMONTH(AS6,0),
IF($P$6=Lists!$I$7,EOMONTH(AS6,2-(MONTH(AS6)-1-3*INT((MONTH(AS6)-1)/3))),
IF($P$6=Lists!$I$8,EOMONTH(AS6,11),
IF($P$6=Lists!$I$9,EOMONTH(AS6,12-MONTH(AS6)),"")))))</f>
        <v/>
      </c>
      <c r="AT7" s="25" t="str">
        <f ca="1">IF(OR($P$6="",$P$6=0,$P$7="",$P$7=0,$P$7&lt;1,AT6=""),"",
IF($P$6=Lists!$I$6,EOMONTH(AT6,0),
IF($P$6=Lists!$I$7,EOMONTH(AT6,2-(MONTH(AT6)-1-3*INT((MONTH(AT6)-1)/3))),
IF($P$6=Lists!$I$8,EOMONTH(AT6,11),
IF($P$6=Lists!$I$9,EOMONTH(AT6,12-MONTH(AT6)),"")))))</f>
        <v/>
      </c>
      <c r="AU7" s="25" t="str">
        <f ca="1">IF(OR($P$6="",$P$6=0,$P$7="",$P$7=0,$P$7&lt;1,AU6=""),"",
IF($P$6=Lists!$I$6,EOMONTH(AU6,0),
IF($P$6=Lists!$I$7,EOMONTH(AU6,2-(MONTH(AU6)-1-3*INT((MONTH(AU6)-1)/3))),
IF($P$6=Lists!$I$8,EOMONTH(AU6,11),
IF($P$6=Lists!$I$9,EOMONTH(AU6,12-MONTH(AU6)),"")))))</f>
        <v/>
      </c>
      <c r="AV7" s="25" t="str">
        <f ca="1">IF(OR($P$6="",$P$6=0,$P$7="",$P$7=0,$P$7&lt;1,AV6=""),"",
IF($P$6=Lists!$I$6,EOMONTH(AV6,0),
IF($P$6=Lists!$I$7,EOMONTH(AV6,2-(MONTH(AV6)-1-3*INT((MONTH(AV6)-1)/3))),
IF($P$6=Lists!$I$8,EOMONTH(AV6,11),
IF($P$6=Lists!$I$9,EOMONTH(AV6,12-MONTH(AV6)),"")))))</f>
        <v/>
      </c>
      <c r="AW7" s="25" t="str">
        <f ca="1">IF(OR($P$6="",$P$6=0,$P$7="",$P$7=0,$P$7&lt;1,AW6=""),"",
IF($P$6=Lists!$I$6,EOMONTH(AW6,0),
IF($P$6=Lists!$I$7,EOMONTH(AW6,2-(MONTH(AW6)-1-3*INT((MONTH(AW6)-1)/3))),
IF($P$6=Lists!$I$8,EOMONTH(AW6,11),
IF($P$6=Lists!$I$9,EOMONTH(AW6,12-MONTH(AW6)),"")))))</f>
        <v/>
      </c>
      <c r="AX7" s="25" t="str">
        <f ca="1">IF(OR($P$6="",$P$6=0,$P$7="",$P$7=0,$P$7&lt;1,AX6=""),"",
IF($P$6=Lists!$I$6,EOMONTH(AX6,0),
IF($P$6=Lists!$I$7,EOMONTH(AX6,2-(MONTH(AX6)-1-3*INT((MONTH(AX6)-1)/3))),
IF($P$6=Lists!$I$8,EOMONTH(AX6,11),
IF($P$6=Lists!$I$9,EOMONTH(AX6,12-MONTH(AX6)),"")))))</f>
        <v/>
      </c>
      <c r="AY7" s="25" t="str">
        <f ca="1">IF(OR($P$6="",$P$6=0,$P$7="",$P$7=0,$P$7&lt;1,AY6=""),"",
IF($P$6=Lists!$I$6,EOMONTH(AY6,0),
IF($P$6=Lists!$I$7,EOMONTH(AY6,2-(MONTH(AY6)-1-3*INT((MONTH(AY6)-1)/3))),
IF($P$6=Lists!$I$8,EOMONTH(AY6,11),
IF($P$6=Lists!$I$9,EOMONTH(AY6,12-MONTH(AY6)),"")))))</f>
        <v/>
      </c>
      <c r="AZ7" s="25" t="str">
        <f ca="1">IF(OR($P$6="",$P$6=0,$P$7="",$P$7=0,$P$7&lt;1,AZ6=""),"",
IF($P$6=Lists!$I$6,EOMONTH(AZ6,0),
IF($P$6=Lists!$I$7,EOMONTH(AZ6,2-(MONTH(AZ6)-1-3*INT((MONTH(AZ6)-1)/3))),
IF($P$6=Lists!$I$8,EOMONTH(AZ6,11),
IF($P$6=Lists!$I$9,EOMONTH(AZ6,12-MONTH(AZ6)),"")))))</f>
        <v/>
      </c>
      <c r="BA7" s="25" t="str">
        <f ca="1">IF(OR($P$6="",$P$6=0,$P$7="",$P$7=0,$P$7&lt;1,BA6=""),"",
IF($P$6=Lists!$I$6,EOMONTH(BA6,0),
IF($P$6=Lists!$I$7,EOMONTH(BA6,2-(MONTH(BA6)-1-3*INT((MONTH(BA6)-1)/3))),
IF($P$6=Lists!$I$8,EOMONTH(BA6,11),
IF($P$6=Lists!$I$9,EOMONTH(BA6,12-MONTH(BA6)),"")))))</f>
        <v/>
      </c>
      <c r="BB7" s="25" t="str">
        <f ca="1">IF(OR($P$6="",$P$6=0,$P$7="",$P$7=0,$P$7&lt;1,BB6=""),"",
IF($P$6=Lists!$I$6,EOMONTH(BB6,0),
IF($P$6=Lists!$I$7,EOMONTH(BB6,2-(MONTH(BB6)-1-3*INT((MONTH(BB6)-1)/3))),
IF($P$6=Lists!$I$8,EOMONTH(BB6,11),
IF($P$6=Lists!$I$9,EOMONTH(BB6,12-MONTH(BB6)),"")))))</f>
        <v/>
      </c>
      <c r="BC7" s="25" t="str">
        <f ca="1">IF(OR($P$6="",$P$6=0,$P$7="",$P$7=0,$P$7&lt;1,BC6=""),"",
IF($P$6=Lists!$I$6,EOMONTH(BC6,0),
IF($P$6=Lists!$I$7,EOMONTH(BC6,2-(MONTH(BC6)-1-3*INT((MONTH(BC6)-1)/3))),
IF($P$6=Lists!$I$8,EOMONTH(BC6,11),
IF($P$6=Lists!$I$9,EOMONTH(BC6,12-MONTH(BC6)),"")))))</f>
        <v/>
      </c>
      <c r="BD7" s="25" t="str">
        <f ca="1">IF(OR($P$6="",$P$6=0,$P$7="",$P$7=0,$P$7&lt;1,BD6=""),"",
IF($P$6=Lists!$I$6,EOMONTH(BD6,0),
IF($P$6=Lists!$I$7,EOMONTH(BD6,2-(MONTH(BD6)-1-3*INT((MONTH(BD6)-1)/3))),
IF($P$6=Lists!$I$8,EOMONTH(BD6,11),
IF($P$6=Lists!$I$9,EOMONTH(BD6,12-MONTH(BD6)),"")))))</f>
        <v/>
      </c>
      <c r="BE7" s="25" t="str">
        <f ca="1">IF(OR($P$6="",$P$6=0,$P$7="",$P$7=0,$P$7&lt;1,BE6=""),"",
IF($P$6=Lists!$I$6,EOMONTH(BE6,0),
IF($P$6=Lists!$I$7,EOMONTH(BE6,2-(MONTH(BE6)-1-3*INT((MONTH(BE6)-1)/3))),
IF($P$6=Lists!$I$8,EOMONTH(BE6,11),
IF($P$6=Lists!$I$9,EOMONTH(BE6,12-MONTH(BE6)),"")))))</f>
        <v/>
      </c>
      <c r="BF7" s="25" t="str">
        <f ca="1">IF(OR($P$6="",$P$6=0,$P$7="",$P$7=0,$P$7&lt;1,BF6=""),"",
IF($P$6=Lists!$I$6,EOMONTH(BF6,0),
IF($P$6=Lists!$I$7,EOMONTH(BF6,2-(MONTH(BF6)-1-3*INT((MONTH(BF6)-1)/3))),
IF($P$6=Lists!$I$8,EOMONTH(BF6,11),
IF($P$6=Lists!$I$9,EOMONTH(BF6,12-MONTH(BF6)),"")))))</f>
        <v/>
      </c>
      <c r="BG7" s="25" t="str">
        <f ca="1">IF(OR($P$6="",$P$6=0,$P$7="",$P$7=0,$P$7&lt;1,BG6=""),"",
IF($P$6=Lists!$I$6,EOMONTH(BG6,0),
IF($P$6=Lists!$I$7,EOMONTH(BG6,2-(MONTH(BG6)-1-3*INT((MONTH(BG6)-1)/3))),
IF($P$6=Lists!$I$8,EOMONTH(BG6,11),
IF($P$6=Lists!$I$9,EOMONTH(BG6,12-MONTH(BG6)),"")))))</f>
        <v/>
      </c>
      <c r="BH7" s="25" t="str">
        <f ca="1">IF(OR($P$6="",$P$6=0,$P$7="",$P$7=0,$P$7&lt;1,BH6=""),"",
IF($P$6=Lists!$I$6,EOMONTH(BH6,0),
IF($P$6=Lists!$I$7,EOMONTH(BH6,2-(MONTH(BH6)-1-3*INT((MONTH(BH6)-1)/3))),
IF($P$6=Lists!$I$8,EOMONTH(BH6,11),
IF($P$6=Lists!$I$9,EOMONTH(BH6,12-MONTH(BH6)),"")))))</f>
        <v/>
      </c>
      <c r="BI7" s="25" t="str">
        <f ca="1">IF(OR($P$6="",$P$6=0,$P$7="",$P$7=0,$P$7&lt;1,BI6=""),"",
IF($P$6=Lists!$I$6,EOMONTH(BI6,0),
IF($P$6=Lists!$I$7,EOMONTH(BI6,2-(MONTH(BI6)-1-3*INT((MONTH(BI6)-1)/3))),
IF($P$6=Lists!$I$8,EOMONTH(BI6,11),
IF($P$6=Lists!$I$9,EOMONTH(BI6,12-MONTH(BI6)),"")))))</f>
        <v/>
      </c>
      <c r="BJ7" s="25" t="str">
        <f ca="1">IF(OR($P$6="",$P$6=0,$P$7="",$P$7=0,$P$7&lt;1,BJ6=""),"",
IF($P$6=Lists!$I$6,EOMONTH(BJ6,0),
IF($P$6=Lists!$I$7,EOMONTH(BJ6,2-(MONTH(BJ6)-1-3*INT((MONTH(BJ6)-1)/3))),
IF($P$6=Lists!$I$8,EOMONTH(BJ6,11),
IF($P$6=Lists!$I$9,EOMONTH(BJ6,12-MONTH(BJ6)),"")))))</f>
        <v/>
      </c>
      <c r="BK7" s="25" t="str">
        <f ca="1">IF(OR($P$6="",$P$6=0,$P$7="",$P$7=0,$P$7&lt;1,BK6=""),"",
IF($P$6=Lists!$I$6,EOMONTH(BK6,0),
IF($P$6=Lists!$I$7,EOMONTH(BK6,2-(MONTH(BK6)-1-3*INT((MONTH(BK6)-1)/3))),
IF($P$6=Lists!$I$8,EOMONTH(BK6,11),
IF($P$6=Lists!$I$9,EOMONTH(BK6,12-MONTH(BK6)),"")))))</f>
        <v/>
      </c>
      <c r="BL7" s="25" t="str">
        <f ca="1">IF(OR($P$6="",$P$6=0,$P$7="",$P$7=0,$P$7&lt;1,BL6=""),"",
IF($P$6=Lists!$I$6,EOMONTH(BL6,0),
IF($P$6=Lists!$I$7,EOMONTH(BL6,2-(MONTH(BL6)-1-3*INT((MONTH(BL6)-1)/3))),
IF($P$6=Lists!$I$8,EOMONTH(BL6,11),
IF($P$6=Lists!$I$9,EOMONTH(BL6,12-MONTH(BL6)),"")))))</f>
        <v/>
      </c>
      <c r="BM7" s="25" t="str">
        <f ca="1">IF(OR($P$6="",$P$6=0,$P$7="",$P$7=0,$P$7&lt;1,BM6=""),"",
IF($P$6=Lists!$I$6,EOMONTH(BM6,0),
IF($P$6=Lists!$I$7,EOMONTH(BM6,2-(MONTH(BM6)-1-3*INT((MONTH(BM6)-1)/3))),
IF($P$6=Lists!$I$8,EOMONTH(BM6,11),
IF($P$6=Lists!$I$9,EOMONTH(BM6,12-MONTH(BM6)),"")))))</f>
        <v/>
      </c>
      <c r="BN7" s="25" t="str">
        <f ca="1">IF(OR($P$6="",$P$6=0,$P$7="",$P$7=0,$P$7&lt;1,BN6=""),"",
IF($P$6=Lists!$I$6,EOMONTH(BN6,0),
IF($P$6=Lists!$I$7,EOMONTH(BN6,2-(MONTH(BN6)-1-3*INT((MONTH(BN6)-1)/3))),
IF($P$6=Lists!$I$8,EOMONTH(BN6,11),
IF($P$6=Lists!$I$9,EOMONTH(BN6,12-MONTH(BN6)),"")))))</f>
        <v/>
      </c>
      <c r="BO7" s="25" t="str">
        <f ca="1">IF(OR($P$6="",$P$6=0,$P$7="",$P$7=0,$P$7&lt;1,BO6=""),"",
IF($P$6=Lists!$I$6,EOMONTH(BO6,0),
IF($P$6=Lists!$I$7,EOMONTH(BO6,2-(MONTH(BO6)-1-3*INT((MONTH(BO6)-1)/3))),
IF($P$6=Lists!$I$8,EOMONTH(BO6,11),
IF($P$6=Lists!$I$9,EOMONTH(BO6,12-MONTH(BO6)),"")))))</f>
        <v/>
      </c>
      <c r="BP7" s="25" t="str">
        <f ca="1">IF(OR($P$6="",$P$6=0,$P$7="",$P$7=0,$P$7&lt;1,BP6=""),"",
IF($P$6=Lists!$I$6,EOMONTH(BP6,0),
IF($P$6=Lists!$I$7,EOMONTH(BP6,2-(MONTH(BP6)-1-3*INT((MONTH(BP6)-1)/3))),
IF($P$6=Lists!$I$8,EOMONTH(BP6,11),
IF($P$6=Lists!$I$9,EOMONTH(BP6,12-MONTH(BP6)),"")))))</f>
        <v/>
      </c>
      <c r="BQ7" s="25" t="str">
        <f ca="1">IF(OR($P$6="",$P$6=0,$P$7="",$P$7=0,$P$7&lt;1,BQ6=""),"",
IF($P$6=Lists!$I$6,EOMONTH(BQ6,0),
IF($P$6=Lists!$I$7,EOMONTH(BQ6,2-(MONTH(BQ6)-1-3*INT((MONTH(BQ6)-1)/3))),
IF($P$6=Lists!$I$8,EOMONTH(BQ6,11),
IF($P$6=Lists!$I$9,EOMONTH(BQ6,12-MONTH(BQ6)),"")))))</f>
        <v/>
      </c>
      <c r="BR7" s="25" t="str">
        <f ca="1">IF(OR($P$6="",$P$6=0,$P$7="",$P$7=0,$P$7&lt;1,BR6=""),"",
IF($P$6=Lists!$I$6,EOMONTH(BR6,0),
IF($P$6=Lists!$I$7,EOMONTH(BR6,2-(MONTH(BR6)-1-3*INT((MONTH(BR6)-1)/3))),
IF($P$6=Lists!$I$8,EOMONTH(BR6,11),
IF($P$6=Lists!$I$9,EOMONTH(BR6,12-MONTH(BR6)),"")))))</f>
        <v/>
      </c>
      <c r="BS7" s="25" t="str">
        <f ca="1">IF(OR($P$6="",$P$6=0,$P$7="",$P$7=0,$P$7&lt;1,BS6=""),"",
IF($P$6=Lists!$I$6,EOMONTH(BS6,0),
IF($P$6=Lists!$I$7,EOMONTH(BS6,2-(MONTH(BS6)-1-3*INT((MONTH(BS6)-1)/3))),
IF($P$6=Lists!$I$8,EOMONTH(BS6,11),
IF($P$6=Lists!$I$9,EOMONTH(BS6,12-MONTH(BS6)),"")))))</f>
        <v/>
      </c>
      <c r="BT7" s="25" t="str">
        <f ca="1">IF(OR($P$6="",$P$6=0,$P$7="",$P$7=0,$P$7&lt;1,BT6=""),"",
IF($P$6=Lists!$I$6,EOMONTH(BT6,0),
IF($P$6=Lists!$I$7,EOMONTH(BT6,2-(MONTH(BT6)-1-3*INT((MONTH(BT6)-1)/3))),
IF($P$6=Lists!$I$8,EOMONTH(BT6,11),
IF($P$6=Lists!$I$9,EOMONTH(BT6,12-MONTH(BT6)),"")))))</f>
        <v/>
      </c>
      <c r="BU7" s="25" t="str">
        <f ca="1">IF(OR($P$6="",$P$6=0,$P$7="",$P$7=0,$P$7&lt;1,BU6=""),"",
IF($P$6=Lists!$I$6,EOMONTH(BU6,0),
IF($P$6=Lists!$I$7,EOMONTH(BU6,2-(MONTH(BU6)-1-3*INT((MONTH(BU6)-1)/3))),
IF($P$6=Lists!$I$8,EOMONTH(BU6,11),
IF($P$6=Lists!$I$9,EOMONTH(BU6,12-MONTH(BU6)),"")))))</f>
        <v/>
      </c>
      <c r="BV7" s="25" t="str">
        <f ca="1">IF(OR($P$6="",$P$6=0,$P$7="",$P$7=0,$P$7&lt;1,BV6=""),"",
IF($P$6=Lists!$I$6,EOMONTH(BV6,0),
IF($P$6=Lists!$I$7,EOMONTH(BV6,2-(MONTH(BV6)-1-3*INT((MONTH(BV6)-1)/3))),
IF($P$6=Lists!$I$8,EOMONTH(BV6,11),
IF($P$6=Lists!$I$9,EOMONTH(BV6,12-MONTH(BV6)),"")))))</f>
        <v/>
      </c>
      <c r="BW7" s="25" t="str">
        <f ca="1">IF(OR($P$6="",$P$6=0,$P$7="",$P$7=0,$P$7&lt;1,BW6=""),"",
IF($P$6=Lists!$I$6,EOMONTH(BW6,0),
IF($P$6=Lists!$I$7,EOMONTH(BW6,2-(MONTH(BW6)-1-3*INT((MONTH(BW6)-1)/3))),
IF($P$6=Lists!$I$8,EOMONTH(BW6,11),
IF($P$6=Lists!$I$9,EOMONTH(BW6,12-MONTH(BW6)),"")))))</f>
        <v/>
      </c>
      <c r="BX7" s="25" t="str">
        <f ca="1">IF(OR($P$6="",$P$6=0,$P$7="",$P$7=0,$P$7&lt;1,BX6=""),"",
IF($P$6=Lists!$I$6,EOMONTH(BX6,0),
IF($P$6=Lists!$I$7,EOMONTH(BX6,2-(MONTH(BX6)-1-3*INT((MONTH(BX6)-1)/3))),
IF($P$6=Lists!$I$8,EOMONTH(BX6,11),
IF($P$6=Lists!$I$9,EOMONTH(BX6,12-MONTH(BX6)),"")))))</f>
        <v/>
      </c>
      <c r="BY7" s="25" t="str">
        <f ca="1">IF(OR($P$6="",$P$6=0,$P$7="",$P$7=0,$P$7&lt;1,BY6=""),"",
IF($P$6=Lists!$I$6,EOMONTH(BY6,0),
IF($P$6=Lists!$I$7,EOMONTH(BY6,2-(MONTH(BY6)-1-3*INT((MONTH(BY6)-1)/3))),
IF($P$6=Lists!$I$8,EOMONTH(BY6,11),
IF($P$6=Lists!$I$9,EOMONTH(BY6,12-MONTH(BY6)),"")))))</f>
        <v/>
      </c>
      <c r="BZ7" s="25" t="str">
        <f ca="1">IF(OR($P$6="",$P$6=0,$P$7="",$P$7=0,$P$7&lt;1,BZ6=""),"",
IF($P$6=Lists!$I$6,EOMONTH(BZ6,0),
IF($P$6=Lists!$I$7,EOMONTH(BZ6,2-(MONTH(BZ6)-1-3*INT((MONTH(BZ6)-1)/3))),
IF($P$6=Lists!$I$8,EOMONTH(BZ6,11),
IF($P$6=Lists!$I$9,EOMONTH(BZ6,12-MONTH(BZ6)),"")))))</f>
        <v/>
      </c>
      <c r="CA7" s="25" t="str">
        <f ca="1">IF(OR($P$6="",$P$6=0,$P$7="",$P$7=0,$P$7&lt;1,CA6=""),"",
IF($P$6=Lists!$I$6,EOMONTH(CA6,0),
IF($P$6=Lists!$I$7,EOMONTH(CA6,2-(MONTH(CA6)-1-3*INT((MONTH(CA6)-1)/3))),
IF($P$6=Lists!$I$8,EOMONTH(CA6,11),
IF($P$6=Lists!$I$9,EOMONTH(CA6,12-MONTH(CA6)),"")))))</f>
        <v/>
      </c>
      <c r="CB7" s="25" t="str">
        <f ca="1">IF(OR($P$6="",$P$6=0,$P$7="",$P$7=0,$P$7&lt;1,CB6=""),"",
IF($P$6=Lists!$I$6,EOMONTH(CB6,0),
IF($P$6=Lists!$I$7,EOMONTH(CB6,2-(MONTH(CB6)-1-3*INT((MONTH(CB6)-1)/3))),
IF($P$6=Lists!$I$8,EOMONTH(CB6,11),
IF($P$6=Lists!$I$9,EOMONTH(CB6,12-MONTH(CB6)),"")))))</f>
        <v/>
      </c>
      <c r="CC7" s="25" t="str">
        <f ca="1">IF(OR($P$6="",$P$6=0,$P$7="",$P$7=0,$P$7&lt;1,CC6=""),"",
IF($P$6=Lists!$I$6,EOMONTH(CC6,0),
IF($P$6=Lists!$I$7,EOMONTH(CC6,2-(MONTH(CC6)-1-3*INT((MONTH(CC6)-1)/3))),
IF($P$6=Lists!$I$8,EOMONTH(CC6,11),
IF($P$6=Lists!$I$9,EOMONTH(CC6,12-MONTH(CC6)),"")))))</f>
        <v/>
      </c>
      <c r="CD7" s="25" t="str">
        <f ca="1">IF(OR($P$6="",$P$6=0,$P$7="",$P$7=0,$P$7&lt;1,CD6=""),"",
IF($P$6=Lists!$I$6,EOMONTH(CD6,0),
IF($P$6=Lists!$I$7,EOMONTH(CD6,2-(MONTH(CD6)-1-3*INT((MONTH(CD6)-1)/3))),
IF($P$6=Lists!$I$8,EOMONTH(CD6,11),
IF($P$6=Lists!$I$9,EOMONTH(CD6,12-MONTH(CD6)),"")))))</f>
        <v/>
      </c>
      <c r="CE7" s="25" t="str">
        <f ca="1">IF(OR($P$6="",$P$6=0,$P$7="",$P$7=0,$P$7&lt;1,CE6=""),"",
IF($P$6=Lists!$I$6,EOMONTH(CE6,0),
IF($P$6=Lists!$I$7,EOMONTH(CE6,2-(MONTH(CE6)-1-3*INT((MONTH(CE6)-1)/3))),
IF($P$6=Lists!$I$8,EOMONTH(CE6,11),
IF($P$6=Lists!$I$9,EOMONTH(CE6,12-MONTH(CE6)),"")))))</f>
        <v/>
      </c>
      <c r="CF7" s="25" t="str">
        <f ca="1">IF(OR($P$6="",$P$6=0,$P$7="",$P$7=0,$P$7&lt;1,CF6=""),"",
IF($P$6=Lists!$I$6,EOMONTH(CF6,0),
IF($P$6=Lists!$I$7,EOMONTH(CF6,2-(MONTH(CF6)-1-3*INT((MONTH(CF6)-1)/3))),
IF($P$6=Lists!$I$8,EOMONTH(CF6,11),
IF($P$6=Lists!$I$9,EOMONTH(CF6,12-MONTH(CF6)),"")))))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P8" s="10">
        <f ca="1">U8</f>
        <v>5</v>
      </c>
      <c r="U8" s="5">
        <f ca="1">MAX(INDIRECT(ADDRESS($B8,X$2)&amp;":"&amp;ADDRESS($B8,MAX($2:$2))))</f>
        <v>5</v>
      </c>
      <c r="X8" s="5">
        <f ca="1">IF(OR($P$6="",$P$6=0,$P$7="",$P$7=0,$P$7&lt;1,X7=""),"",MAX($W8:W8)+1)</f>
        <v>1</v>
      </c>
      <c r="Y8" s="5">
        <f ca="1">IF(OR($P$6="",$P$6=0,$P$7="",$P$7=0,$P$7&lt;1,Y7=""),"",MAX($W8:X8)+1)</f>
        <v>2</v>
      </c>
      <c r="Z8" s="5">
        <f ca="1">IF(OR($P$6="",$P$6=0,$P$7="",$P$7=0,$P$7&lt;1,Z7=""),"",MAX($W8:Y8)+1)</f>
        <v>3</v>
      </c>
      <c r="AA8" s="5">
        <f ca="1">IF(OR($P$6="",$P$6=0,$P$7="",$P$7=0,$P$7&lt;1,AA7=""),"",MAX($W8:Z8)+1)</f>
        <v>4</v>
      </c>
      <c r="AB8" s="5">
        <f ca="1">IF(OR($P$6="",$P$6=0,$P$7="",$P$7=0,$P$7&lt;1,AB7=""),"",MAX($W8:AA8)+1)</f>
        <v>5</v>
      </c>
      <c r="AC8" s="5" t="str">
        <f ca="1">IF(OR($P$6="",$P$6=0,$P$7="",$P$7=0,$P$7&lt;1,AC7=""),"",MAX($W8:AB8)+1)</f>
        <v/>
      </c>
      <c r="AD8" s="5" t="str">
        <f ca="1">IF(OR($P$6="",$P$6=0,$P$7="",$P$7=0,$P$7&lt;1,AD7=""),"",MAX($W8:AC8)+1)</f>
        <v/>
      </c>
      <c r="AE8" s="5" t="str">
        <f ca="1">IF(OR($P$6="",$P$6=0,$P$7="",$P$7=0,$P$7&lt;1,AE7=""),"",MAX($W8:AD8)+1)</f>
        <v/>
      </c>
      <c r="AF8" s="5" t="str">
        <f ca="1">IF(OR($P$6="",$P$6=0,$P$7="",$P$7=0,$P$7&lt;1,AF7=""),"",MAX($W8:AE8)+1)</f>
        <v/>
      </c>
      <c r="AG8" s="5" t="str">
        <f ca="1">IF(OR($P$6="",$P$6=0,$P$7="",$P$7=0,$P$7&lt;1,AG7=""),"",MAX($W8:AF8)+1)</f>
        <v/>
      </c>
      <c r="AH8" s="5" t="str">
        <f ca="1">IF(OR($P$6="",$P$6=0,$P$7="",$P$7=0,$P$7&lt;1,AH7=""),"",MAX($W8:AG8)+1)</f>
        <v/>
      </c>
      <c r="AI8" s="5" t="str">
        <f ca="1">IF(OR($P$6="",$P$6=0,$P$7="",$P$7=0,$P$7&lt;1,AI7=""),"",MAX($W8:AH8)+1)</f>
        <v/>
      </c>
      <c r="AJ8" s="5" t="str">
        <f ca="1">IF(OR($P$6="",$P$6=0,$P$7="",$P$7=0,$P$7&lt;1,AJ7=""),"",MAX($W8:AI8)+1)</f>
        <v/>
      </c>
      <c r="AK8" s="5" t="str">
        <f ca="1">IF(OR($P$6="",$P$6=0,$P$7="",$P$7=0,$P$7&lt;1,AK7=""),"",MAX($W8:AJ8)+1)</f>
        <v/>
      </c>
      <c r="AL8" s="5" t="str">
        <f ca="1">IF(OR($P$6="",$P$6=0,$P$7="",$P$7=0,$P$7&lt;1,AL7=""),"",MAX($W8:AK8)+1)</f>
        <v/>
      </c>
      <c r="AM8" s="5" t="str">
        <f ca="1">IF(OR($P$6="",$P$6=0,$P$7="",$P$7=0,$P$7&lt;1,AM7=""),"",MAX($W8:AL8)+1)</f>
        <v/>
      </c>
      <c r="AN8" s="5" t="str">
        <f ca="1">IF(OR($P$6="",$P$6=0,$P$7="",$P$7=0,$P$7&lt;1,AN7=""),"",MAX($W8:AM8)+1)</f>
        <v/>
      </c>
      <c r="AO8" s="5" t="str">
        <f ca="1">IF(OR($P$6="",$P$6=0,$P$7="",$P$7=0,$P$7&lt;1,AO7=""),"",MAX($W8:AN8)+1)</f>
        <v/>
      </c>
      <c r="AP8" s="5" t="str">
        <f ca="1">IF(OR($P$6="",$P$6=0,$P$7="",$P$7=0,$P$7&lt;1,AP7=""),"",MAX($W8:AO8)+1)</f>
        <v/>
      </c>
      <c r="AQ8" s="5" t="str">
        <f ca="1">IF(OR($P$6="",$P$6=0,$P$7="",$P$7=0,$P$7&lt;1,AQ7=""),"",MAX($W8:AP8)+1)</f>
        <v/>
      </c>
      <c r="AR8" s="5" t="str">
        <f ca="1">IF(OR($P$6="",$P$6=0,$P$7="",$P$7=0,$P$7&lt;1,AR7=""),"",MAX($W8:AQ8)+1)</f>
        <v/>
      </c>
      <c r="AS8" s="5" t="str">
        <f ca="1">IF(OR($P$6="",$P$6=0,$P$7="",$P$7=0,$P$7&lt;1,AS7=""),"",MAX($W8:AR8)+1)</f>
        <v/>
      </c>
      <c r="AT8" s="5" t="str">
        <f ca="1">IF(OR($P$6="",$P$6=0,$P$7="",$P$7=0,$P$7&lt;1,AT7=""),"",MAX($W8:AS8)+1)</f>
        <v/>
      </c>
      <c r="AU8" s="5" t="str">
        <f ca="1">IF(OR($P$6="",$P$6=0,$P$7="",$P$7=0,$P$7&lt;1,AU7=""),"",MAX($W8:AT8)+1)</f>
        <v/>
      </c>
      <c r="AV8" s="5" t="str">
        <f ca="1">IF(OR($P$6="",$P$6=0,$P$7="",$P$7=0,$P$7&lt;1,AV7=""),"",MAX($W8:AU8)+1)</f>
        <v/>
      </c>
      <c r="AW8" s="5" t="str">
        <f ca="1">IF(OR($P$6="",$P$6=0,$P$7="",$P$7=0,$P$7&lt;1,AW7=""),"",MAX($W8:AV8)+1)</f>
        <v/>
      </c>
      <c r="AX8" s="5" t="str">
        <f ca="1">IF(OR($P$6="",$P$6=0,$P$7="",$P$7=0,$P$7&lt;1,AX7=""),"",MAX($W8:AW8)+1)</f>
        <v/>
      </c>
      <c r="AY8" s="5" t="str">
        <f ca="1">IF(OR($P$6="",$P$6=0,$P$7="",$P$7=0,$P$7&lt;1,AY7=""),"",MAX($W8:AX8)+1)</f>
        <v/>
      </c>
      <c r="AZ8" s="5" t="str">
        <f ca="1">IF(OR($P$6="",$P$6=0,$P$7="",$P$7=0,$P$7&lt;1,AZ7=""),"",MAX($W8:AY8)+1)</f>
        <v/>
      </c>
      <c r="BA8" s="5" t="str">
        <f ca="1">IF(OR($P$6="",$P$6=0,$P$7="",$P$7=0,$P$7&lt;1,BA7=""),"",MAX($W8:AZ8)+1)</f>
        <v/>
      </c>
      <c r="BB8" s="5" t="str">
        <f ca="1">IF(OR($P$6="",$P$6=0,$P$7="",$P$7=0,$P$7&lt;1,BB7=""),"",MAX($W8:BA8)+1)</f>
        <v/>
      </c>
      <c r="BC8" s="5" t="str">
        <f ca="1">IF(OR($P$6="",$P$6=0,$P$7="",$P$7=0,$P$7&lt;1,BC7=""),"",MAX($W8:BB8)+1)</f>
        <v/>
      </c>
      <c r="BD8" s="5" t="str">
        <f ca="1">IF(OR($P$6="",$P$6=0,$P$7="",$P$7=0,$P$7&lt;1,BD7=""),"",MAX($W8:BC8)+1)</f>
        <v/>
      </c>
      <c r="BE8" s="5" t="str">
        <f ca="1">IF(OR($P$6="",$P$6=0,$P$7="",$P$7=0,$P$7&lt;1,BE7=""),"",MAX($W8:BD8)+1)</f>
        <v/>
      </c>
      <c r="BF8" s="5" t="str">
        <f ca="1">IF(OR($P$6="",$P$6=0,$P$7="",$P$7=0,$P$7&lt;1,BF7=""),"",MAX($W8:BE8)+1)</f>
        <v/>
      </c>
      <c r="BG8" s="5" t="str">
        <f ca="1">IF(OR($P$6="",$P$6=0,$P$7="",$P$7=0,$P$7&lt;1,BG7=""),"",MAX($W8:BF8)+1)</f>
        <v/>
      </c>
      <c r="BH8" s="5" t="str">
        <f ca="1">IF(OR($P$6="",$P$6=0,$P$7="",$P$7=0,$P$7&lt;1,BH7=""),"",MAX($W8:BG8)+1)</f>
        <v/>
      </c>
      <c r="BI8" s="5" t="str">
        <f ca="1">IF(OR($P$6="",$P$6=0,$P$7="",$P$7=0,$P$7&lt;1,BI7=""),"",MAX($W8:BH8)+1)</f>
        <v/>
      </c>
      <c r="BJ8" s="5" t="str">
        <f ca="1">IF(OR($P$6="",$P$6=0,$P$7="",$P$7=0,$P$7&lt;1,BJ7=""),"",MAX($W8:BI8)+1)</f>
        <v/>
      </c>
      <c r="BK8" s="5" t="str">
        <f ca="1">IF(OR($P$6="",$P$6=0,$P$7="",$P$7=0,$P$7&lt;1,BK7=""),"",MAX($W8:BJ8)+1)</f>
        <v/>
      </c>
      <c r="BL8" s="5" t="str">
        <f ca="1">IF(OR($P$6="",$P$6=0,$P$7="",$P$7=0,$P$7&lt;1,BL7=""),"",MAX($W8:BK8)+1)</f>
        <v/>
      </c>
      <c r="BM8" s="5" t="str">
        <f ca="1">IF(OR($P$6="",$P$6=0,$P$7="",$P$7=0,$P$7&lt;1,BM7=""),"",MAX($W8:BL8)+1)</f>
        <v/>
      </c>
      <c r="BN8" s="5" t="str">
        <f ca="1">IF(OR($P$6="",$P$6=0,$P$7="",$P$7=0,$P$7&lt;1,BN7=""),"",MAX($W8:BM8)+1)</f>
        <v/>
      </c>
      <c r="BO8" s="5" t="str">
        <f ca="1">IF(OR($P$6="",$P$6=0,$P$7="",$P$7=0,$P$7&lt;1,BO7=""),"",MAX($W8:BN8)+1)</f>
        <v/>
      </c>
      <c r="BP8" s="5" t="str">
        <f ca="1">IF(OR($P$6="",$P$6=0,$P$7="",$P$7=0,$P$7&lt;1,BP7=""),"",MAX($W8:BO8)+1)</f>
        <v/>
      </c>
      <c r="BQ8" s="5" t="str">
        <f ca="1">IF(OR($P$6="",$P$6=0,$P$7="",$P$7=0,$P$7&lt;1,BQ7=""),"",MAX($W8:BP8)+1)</f>
        <v/>
      </c>
      <c r="BR8" s="5" t="str">
        <f ca="1">IF(OR($P$6="",$P$6=0,$P$7="",$P$7=0,$P$7&lt;1,BR7=""),"",MAX($W8:BQ8)+1)</f>
        <v/>
      </c>
      <c r="BS8" s="5" t="str">
        <f ca="1">IF(OR($P$6="",$P$6=0,$P$7="",$P$7=0,$P$7&lt;1,BS7=""),"",MAX($W8:BR8)+1)</f>
        <v/>
      </c>
      <c r="BT8" s="5" t="str">
        <f ca="1">IF(OR($P$6="",$P$6=0,$P$7="",$P$7=0,$P$7&lt;1,BT7=""),"",MAX($W8:BS8)+1)</f>
        <v/>
      </c>
      <c r="BU8" s="5" t="str">
        <f ca="1">IF(OR($P$6="",$P$6=0,$P$7="",$P$7=0,$P$7&lt;1,BU7=""),"",MAX($W8:BT8)+1)</f>
        <v/>
      </c>
      <c r="BV8" s="5" t="str">
        <f ca="1">IF(OR($P$6="",$P$6=0,$P$7="",$P$7=0,$P$7&lt;1,BV7=""),"",MAX($W8:BU8)+1)</f>
        <v/>
      </c>
      <c r="BW8" s="5" t="str">
        <f ca="1">IF(OR($P$6="",$P$6=0,$P$7="",$P$7=0,$P$7&lt;1,BW7=""),"",MAX($W8:BV8)+1)</f>
        <v/>
      </c>
      <c r="BX8" s="5" t="str">
        <f ca="1">IF(OR($P$6="",$P$6=0,$P$7="",$P$7=0,$P$7&lt;1,BX7=""),"",MAX($W8:BW8)+1)</f>
        <v/>
      </c>
      <c r="BY8" s="5" t="str">
        <f ca="1">IF(OR($P$6="",$P$6=0,$P$7="",$P$7=0,$P$7&lt;1,BY7=""),"",MAX($W8:BX8)+1)</f>
        <v/>
      </c>
      <c r="BZ8" s="5" t="str">
        <f ca="1">IF(OR($P$6="",$P$6=0,$P$7="",$P$7=0,$P$7&lt;1,BZ7=""),"",MAX($W8:BY8)+1)</f>
        <v/>
      </c>
      <c r="CA8" s="5" t="str">
        <f ca="1">IF(OR($P$6="",$P$6=0,$P$7="",$P$7=0,$P$7&lt;1,CA7=""),"",MAX($W8:BZ8)+1)</f>
        <v/>
      </c>
      <c r="CB8" s="5" t="str">
        <f ca="1">IF(OR($P$6="",$P$6=0,$P$7="",$P$7=0,$P$7&lt;1,CB7=""),"",MAX($W8:CA8)+1)</f>
        <v/>
      </c>
      <c r="CC8" s="5" t="str">
        <f ca="1">IF(OR($P$6="",$P$6=0,$P$7="",$P$7=0,$P$7&lt;1,CC7=""),"",MAX($W8:CB8)+1)</f>
        <v/>
      </c>
      <c r="CD8" s="5" t="str">
        <f ca="1">IF(OR($P$6="",$P$6=0,$P$7="",$P$7=0,$P$7&lt;1,CD7=""),"",MAX($W8:CC8)+1)</f>
        <v/>
      </c>
      <c r="CE8" s="5" t="str">
        <f ca="1">IF(OR($P$6="",$P$6=0,$P$7="",$P$7=0,$P$7&lt;1,CE7=""),"",MAX($W8:CD8)+1)</f>
        <v/>
      </c>
      <c r="CF8" s="5" t="str">
        <f ca="1">IF(OR($P$6="",$P$6=0,$P$7="",$P$7=0,$P$7&lt;1,CF7=""),"",MAX($W8:CE8)+1)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H11" s="1" t="s">
        <v>135</v>
      </c>
      <c r="M11" s="53" t="s">
        <v>18</v>
      </c>
      <c r="P11" s="72" t="str">
        <f>Lists!$AI$12</f>
        <v>PL(+)</v>
      </c>
      <c r="U11" s="5">
        <f ca="1">SUM(INDIRECT(ADDRESS($B11,$X$2)&amp;":"&amp;ADDRESS($B11,$X$2-1+$P$8)))</f>
        <v>1862048788.3035862</v>
      </c>
      <c r="X11" s="5">
        <f ca="1">IF(X$4="",0,SUMIFS(Model!121:121,Model!$4:$4,"&gt;="&amp;X$6,Model!$4:$4,"&lt;="&amp;X$7))</f>
        <v>0</v>
      </c>
      <c r="Y11" s="5">
        <f ca="1">IF(Y$4="",0,SUMIFS(Model!121:121,Model!$4:$4,"&gt;="&amp;Y$6,Model!$4:$4,"&lt;="&amp;Y$7))</f>
        <v>151327688.63502991</v>
      </c>
      <c r="Z11" s="5">
        <f ca="1">IF(Z$4="",0,SUMIFS(Model!121:121,Model!$4:$4,"&gt;="&amp;Z$6,Model!$4:$4,"&lt;="&amp;Z$7))</f>
        <v>465312296.20571917</v>
      </c>
      <c r="AA11" s="5">
        <f ca="1">IF(AA$4="",0,SUMIFS(Model!121:121,Model!$4:$4,"&gt;="&amp;AA$6,Model!$4:$4,"&lt;="&amp;AA$7))</f>
        <v>591942589.65401888</v>
      </c>
      <c r="AB11" s="5">
        <f ca="1">IF(AB$4="",0,SUMIFS(Model!121:121,Model!$4:$4,"&gt;="&amp;AB$6,Model!$4:$4,"&lt;="&amp;AB$7))</f>
        <v>653466213.80881834</v>
      </c>
      <c r="AC11" s="5">
        <f ca="1">IF(AC$4="",0,SUMIFS(Model!121:121,Model!$4:$4,"&gt;="&amp;AC$6,Model!$4:$4,"&lt;="&amp;AC$7))</f>
        <v>0</v>
      </c>
      <c r="AD11" s="5">
        <f ca="1">IF(AD$4="",0,SUMIFS(Model!121:121,Model!$4:$4,"&gt;="&amp;AD$6,Model!$4:$4,"&lt;="&amp;AD$7))</f>
        <v>0</v>
      </c>
      <c r="AE11" s="5">
        <f ca="1">IF(AE$4="",0,SUMIFS(Model!121:121,Model!$4:$4,"&gt;="&amp;AE$6,Model!$4:$4,"&lt;="&amp;AE$7))</f>
        <v>0</v>
      </c>
      <c r="AF11" s="5">
        <f ca="1">IF(AF$4="",0,SUMIFS(Model!121:121,Model!$4:$4,"&gt;="&amp;AF$6,Model!$4:$4,"&lt;="&amp;AF$7))</f>
        <v>0</v>
      </c>
      <c r="AG11" s="5">
        <f ca="1">IF(AG$4="",0,SUMIFS(Model!121:121,Model!$4:$4,"&gt;="&amp;AG$6,Model!$4:$4,"&lt;="&amp;AG$7))</f>
        <v>0</v>
      </c>
      <c r="AH11" s="5">
        <f ca="1">IF(AH$4="",0,SUMIFS(Model!121:121,Model!$4:$4,"&gt;="&amp;AH$6,Model!$4:$4,"&lt;="&amp;AH$7))</f>
        <v>0</v>
      </c>
      <c r="AI11" s="5">
        <f ca="1">IF(AI$4="",0,SUMIFS(Model!121:121,Model!$4:$4,"&gt;="&amp;AI$6,Model!$4:$4,"&lt;="&amp;AI$7))</f>
        <v>0</v>
      </c>
      <c r="AJ11" s="5">
        <f ca="1">IF(AJ$4="",0,SUMIFS(Model!121:121,Model!$4:$4,"&gt;="&amp;AJ$6,Model!$4:$4,"&lt;="&amp;AJ$7))</f>
        <v>0</v>
      </c>
      <c r="AK11" s="5">
        <f ca="1">IF(AK$4="",0,SUMIFS(Model!121:121,Model!$4:$4,"&gt;="&amp;AK$6,Model!$4:$4,"&lt;="&amp;AK$7))</f>
        <v>0</v>
      </c>
      <c r="AL11" s="5">
        <f ca="1">IF(AL$4="",0,SUMIFS(Model!121:121,Model!$4:$4,"&gt;="&amp;AL$6,Model!$4:$4,"&lt;="&amp;AL$7))</f>
        <v>0</v>
      </c>
      <c r="AM11" s="5">
        <f ca="1">IF(AM$4="",0,SUMIFS(Model!121:121,Model!$4:$4,"&gt;="&amp;AM$6,Model!$4:$4,"&lt;="&amp;AM$7))</f>
        <v>0</v>
      </c>
      <c r="AN11" s="5">
        <f ca="1">IF(AN$4="",0,SUMIFS(Model!121:121,Model!$4:$4,"&gt;="&amp;AN$6,Model!$4:$4,"&lt;="&amp;AN$7))</f>
        <v>0</v>
      </c>
      <c r="AO11" s="5">
        <f ca="1">IF(AO$4="",0,SUMIFS(Model!121:121,Model!$4:$4,"&gt;="&amp;AO$6,Model!$4:$4,"&lt;="&amp;AO$7))</f>
        <v>0</v>
      </c>
      <c r="AP11" s="5">
        <f ca="1">IF(AP$4="",0,SUMIFS(Model!121:121,Model!$4:$4,"&gt;="&amp;AP$6,Model!$4:$4,"&lt;="&amp;AP$7))</f>
        <v>0</v>
      </c>
      <c r="AQ11" s="5">
        <f ca="1">IF(AQ$4="",0,SUMIFS(Model!121:121,Model!$4:$4,"&gt;="&amp;AQ$6,Model!$4:$4,"&lt;="&amp;AQ$7))</f>
        <v>0</v>
      </c>
      <c r="AR11" s="5">
        <f ca="1">IF(AR$4="",0,SUMIFS(Model!121:121,Model!$4:$4,"&gt;="&amp;AR$6,Model!$4:$4,"&lt;="&amp;AR$7))</f>
        <v>0</v>
      </c>
      <c r="AS11" s="5">
        <f ca="1">IF(AS$4="",0,SUMIFS(Model!121:121,Model!$4:$4,"&gt;="&amp;AS$6,Model!$4:$4,"&lt;="&amp;AS$7))</f>
        <v>0</v>
      </c>
      <c r="AT11" s="5">
        <f ca="1">IF(AT$4="",0,SUMIFS(Model!121:121,Model!$4:$4,"&gt;="&amp;AT$6,Model!$4:$4,"&lt;="&amp;AT$7))</f>
        <v>0</v>
      </c>
      <c r="AU11" s="5">
        <f ca="1">IF(AU$4="",0,SUMIFS(Model!121:121,Model!$4:$4,"&gt;="&amp;AU$6,Model!$4:$4,"&lt;="&amp;AU$7))</f>
        <v>0</v>
      </c>
      <c r="AV11" s="5">
        <f ca="1">IF(AV$4="",0,SUMIFS(Model!121:121,Model!$4:$4,"&gt;="&amp;AV$6,Model!$4:$4,"&lt;="&amp;AV$7))</f>
        <v>0</v>
      </c>
      <c r="AW11" s="5">
        <f ca="1">IF(AW$4="",0,SUMIFS(Model!121:121,Model!$4:$4,"&gt;="&amp;AW$6,Model!$4:$4,"&lt;="&amp;AW$7))</f>
        <v>0</v>
      </c>
      <c r="AX11" s="5">
        <f ca="1">IF(AX$4="",0,SUMIFS(Model!121:121,Model!$4:$4,"&gt;="&amp;AX$6,Model!$4:$4,"&lt;="&amp;AX$7))</f>
        <v>0</v>
      </c>
      <c r="AY11" s="5">
        <f ca="1">IF(AY$4="",0,SUMIFS(Model!121:121,Model!$4:$4,"&gt;="&amp;AY$6,Model!$4:$4,"&lt;="&amp;AY$7))</f>
        <v>0</v>
      </c>
      <c r="AZ11" s="5">
        <f ca="1">IF(AZ$4="",0,SUMIFS(Model!121:121,Model!$4:$4,"&gt;="&amp;AZ$6,Model!$4:$4,"&lt;="&amp;AZ$7))</f>
        <v>0</v>
      </c>
      <c r="BA11" s="5">
        <f ca="1">IF(BA$4="",0,SUMIFS(Model!121:121,Model!$4:$4,"&gt;="&amp;BA$6,Model!$4:$4,"&lt;="&amp;BA$7))</f>
        <v>0</v>
      </c>
      <c r="BB11" s="5">
        <f ca="1">IF(BB$4="",0,SUMIFS(Model!121:121,Model!$4:$4,"&gt;="&amp;BB$6,Model!$4:$4,"&lt;="&amp;BB$7))</f>
        <v>0</v>
      </c>
      <c r="BC11" s="5">
        <f ca="1">IF(BC$4="",0,SUMIFS(Model!121:121,Model!$4:$4,"&gt;="&amp;BC$6,Model!$4:$4,"&lt;="&amp;BC$7))</f>
        <v>0</v>
      </c>
      <c r="BD11" s="5">
        <f ca="1">IF(BD$4="",0,SUMIFS(Model!121:121,Model!$4:$4,"&gt;="&amp;BD$6,Model!$4:$4,"&lt;="&amp;BD$7))</f>
        <v>0</v>
      </c>
      <c r="BE11" s="5">
        <f ca="1">IF(BE$4="",0,SUMIFS(Model!121:121,Model!$4:$4,"&gt;="&amp;BE$6,Model!$4:$4,"&lt;="&amp;BE$7))</f>
        <v>0</v>
      </c>
      <c r="BF11" s="5">
        <f ca="1">IF(BF$4="",0,SUMIFS(Model!121:121,Model!$4:$4,"&gt;="&amp;BF$6,Model!$4:$4,"&lt;="&amp;BF$7))</f>
        <v>0</v>
      </c>
      <c r="BG11" s="5">
        <f ca="1">IF(BG$4="",0,SUMIFS(Model!121:121,Model!$4:$4,"&gt;="&amp;BG$6,Model!$4:$4,"&lt;="&amp;BG$7))</f>
        <v>0</v>
      </c>
      <c r="BH11" s="5">
        <f ca="1">IF(BH$4="",0,SUMIFS(Model!121:121,Model!$4:$4,"&gt;="&amp;BH$6,Model!$4:$4,"&lt;="&amp;BH$7))</f>
        <v>0</v>
      </c>
      <c r="BI11" s="5">
        <f ca="1">IF(BI$4="",0,SUMIFS(Model!121:121,Model!$4:$4,"&gt;="&amp;BI$6,Model!$4:$4,"&lt;="&amp;BI$7))</f>
        <v>0</v>
      </c>
      <c r="BJ11" s="5">
        <f ca="1">IF(BJ$4="",0,SUMIFS(Model!121:121,Model!$4:$4,"&gt;="&amp;BJ$6,Model!$4:$4,"&lt;="&amp;BJ$7))</f>
        <v>0</v>
      </c>
      <c r="BK11" s="5">
        <f ca="1">IF(BK$4="",0,SUMIFS(Model!121:121,Model!$4:$4,"&gt;="&amp;BK$6,Model!$4:$4,"&lt;="&amp;BK$7))</f>
        <v>0</v>
      </c>
      <c r="BL11" s="5">
        <f ca="1">IF(BL$4="",0,SUMIFS(Model!121:121,Model!$4:$4,"&gt;="&amp;BL$6,Model!$4:$4,"&lt;="&amp;BL$7))</f>
        <v>0</v>
      </c>
      <c r="BM11" s="5">
        <f ca="1">IF(BM$4="",0,SUMIFS(Model!121:121,Model!$4:$4,"&gt;="&amp;BM$6,Model!$4:$4,"&lt;="&amp;BM$7))</f>
        <v>0</v>
      </c>
      <c r="BN11" s="5">
        <f ca="1">IF(BN$4="",0,SUMIFS(Model!121:121,Model!$4:$4,"&gt;="&amp;BN$6,Model!$4:$4,"&lt;="&amp;BN$7))</f>
        <v>0</v>
      </c>
      <c r="BO11" s="5">
        <f ca="1">IF(BO$4="",0,SUMIFS(Model!121:121,Model!$4:$4,"&gt;="&amp;BO$6,Model!$4:$4,"&lt;="&amp;BO$7))</f>
        <v>0</v>
      </c>
      <c r="BP11" s="5">
        <f ca="1">IF(BP$4="",0,SUMIFS(Model!121:121,Model!$4:$4,"&gt;="&amp;BP$6,Model!$4:$4,"&lt;="&amp;BP$7))</f>
        <v>0</v>
      </c>
      <c r="BQ11" s="5">
        <f ca="1">IF(BQ$4="",0,SUMIFS(Model!121:121,Model!$4:$4,"&gt;="&amp;BQ$6,Model!$4:$4,"&lt;="&amp;BQ$7))</f>
        <v>0</v>
      </c>
      <c r="BR11" s="5">
        <f ca="1">IF(BR$4="",0,SUMIFS(Model!121:121,Model!$4:$4,"&gt;="&amp;BR$6,Model!$4:$4,"&lt;="&amp;BR$7))</f>
        <v>0</v>
      </c>
      <c r="BS11" s="5">
        <f ca="1">IF(BS$4="",0,SUMIFS(Model!121:121,Model!$4:$4,"&gt;="&amp;BS$6,Model!$4:$4,"&lt;="&amp;BS$7))</f>
        <v>0</v>
      </c>
      <c r="BT11" s="5">
        <f ca="1">IF(BT$4="",0,SUMIFS(Model!121:121,Model!$4:$4,"&gt;="&amp;BT$6,Model!$4:$4,"&lt;="&amp;BT$7))</f>
        <v>0</v>
      </c>
      <c r="BU11" s="5">
        <f ca="1">IF(BU$4="",0,SUMIFS(Model!121:121,Model!$4:$4,"&gt;="&amp;BU$6,Model!$4:$4,"&lt;="&amp;BU$7))</f>
        <v>0</v>
      </c>
      <c r="BV11" s="5">
        <f ca="1">IF(BV$4="",0,SUMIFS(Model!121:121,Model!$4:$4,"&gt;="&amp;BV$6,Model!$4:$4,"&lt;="&amp;BV$7))</f>
        <v>0</v>
      </c>
      <c r="BW11" s="5">
        <f ca="1">IF(BW$4="",0,SUMIFS(Model!121:121,Model!$4:$4,"&gt;="&amp;BW$6,Model!$4:$4,"&lt;="&amp;BW$7))</f>
        <v>0</v>
      </c>
      <c r="BX11" s="5">
        <f ca="1">IF(BX$4="",0,SUMIFS(Model!121:121,Model!$4:$4,"&gt;="&amp;BX$6,Model!$4:$4,"&lt;="&amp;BX$7))</f>
        <v>0</v>
      </c>
      <c r="BY11" s="5">
        <f ca="1">IF(BY$4="",0,SUMIFS(Model!121:121,Model!$4:$4,"&gt;="&amp;BY$6,Model!$4:$4,"&lt;="&amp;BY$7))</f>
        <v>0</v>
      </c>
      <c r="BZ11" s="5">
        <f ca="1">IF(BZ$4="",0,SUMIFS(Model!121:121,Model!$4:$4,"&gt;="&amp;BZ$6,Model!$4:$4,"&lt;="&amp;BZ$7))</f>
        <v>0</v>
      </c>
      <c r="CA11" s="5">
        <f ca="1">IF(CA$4="",0,SUMIFS(Model!121:121,Model!$4:$4,"&gt;="&amp;CA$6,Model!$4:$4,"&lt;="&amp;CA$7))</f>
        <v>0</v>
      </c>
      <c r="CB11" s="5">
        <f ca="1">IF(CB$4="",0,SUMIFS(Model!121:121,Model!$4:$4,"&gt;="&amp;CB$6,Model!$4:$4,"&lt;="&amp;CB$7))</f>
        <v>0</v>
      </c>
      <c r="CC11" s="5">
        <f ca="1">IF(CC$4="",0,SUMIFS(Model!121:121,Model!$4:$4,"&gt;="&amp;CC$6,Model!$4:$4,"&lt;="&amp;CC$7))</f>
        <v>0</v>
      </c>
      <c r="CD11" s="5">
        <f ca="1">IF(CD$4="",0,SUMIFS(Model!121:121,Model!$4:$4,"&gt;="&amp;CD$6,Model!$4:$4,"&lt;="&amp;CD$7))</f>
        <v>0</v>
      </c>
      <c r="CE11" s="5">
        <f ca="1">IF(CE$4="",0,SUMIFS(Model!121:121,Model!$4:$4,"&gt;="&amp;CE$6,Model!$4:$4,"&lt;="&amp;CE$7))</f>
        <v>0</v>
      </c>
      <c r="CF11" s="5">
        <f ca="1">IF(CF$4="",0,SUMIFS(Model!121:121,Model!$4:$4,"&gt;="&amp;CF$6,Model!$4:$4,"&lt;="&amp;CF$7))</f>
        <v>0</v>
      </c>
    </row>
    <row r="12" spans="2:84" x14ac:dyDescent="0.3">
      <c r="B12" s="13">
        <f>ROW()</f>
        <v>12</v>
      </c>
      <c r="H12" s="1" t="str">
        <f>$H$11</f>
        <v>Выручка</v>
      </c>
      <c r="I12" s="1" t="str">
        <f>Model!$H$81</f>
        <v>Количество проданной продукции</v>
      </c>
      <c r="M12" s="53" t="str">
        <f>Prcsses!$P$11</f>
        <v>тн</v>
      </c>
      <c r="U12" s="5">
        <f ca="1">SUM(INDIRECT(ADDRESS($B12,$X$2)&amp;":"&amp;ADDRESS($B12,$X$2-1+$P$8)))</f>
        <v>34722</v>
      </c>
      <c r="X12" s="5">
        <f ca="1">IF(X$4="",0,SUMIFS(Model!81:81,Model!$4:$4,"&gt;="&amp;X$6,Model!$4:$4,"&lt;="&amp;X$7))</f>
        <v>0</v>
      </c>
      <c r="Y12" s="5">
        <f ca="1">IF(Y$4="",0,SUMIFS(Model!81:81,Model!$4:$4,"&gt;="&amp;Y$6,Model!$4:$4,"&lt;="&amp;Y$7))</f>
        <v>2899</v>
      </c>
      <c r="Z12" s="5">
        <f ca="1">IF(Z$4="",0,SUMIFS(Model!81:81,Model!$4:$4,"&gt;="&amp;Z$6,Model!$4:$4,"&lt;="&amp;Z$7))</f>
        <v>8471</v>
      </c>
      <c r="AA12" s="5">
        <f ca="1">IF(AA$4="",0,SUMIFS(Model!81:81,Model!$4:$4,"&gt;="&amp;AA$6,Model!$4:$4,"&lt;="&amp;AA$7))</f>
        <v>10956</v>
      </c>
      <c r="AB12" s="5">
        <f ca="1">IF(AB$4="",0,SUMIFS(Model!81:81,Model!$4:$4,"&gt;="&amp;AB$6,Model!$4:$4,"&lt;="&amp;AB$7))</f>
        <v>12396</v>
      </c>
      <c r="AC12" s="5">
        <f ca="1">IF(AC$4="",0,SUMIFS(Model!81:81,Model!$4:$4,"&gt;="&amp;AC$6,Model!$4:$4,"&lt;="&amp;AC$7))</f>
        <v>0</v>
      </c>
      <c r="AD12" s="5">
        <f ca="1">IF(AD$4="",0,SUMIFS(Model!81:81,Model!$4:$4,"&gt;="&amp;AD$6,Model!$4:$4,"&lt;="&amp;AD$7))</f>
        <v>0</v>
      </c>
      <c r="AE12" s="5">
        <f ca="1">IF(AE$4="",0,SUMIFS(Model!81:81,Model!$4:$4,"&gt;="&amp;AE$6,Model!$4:$4,"&lt;="&amp;AE$7))</f>
        <v>0</v>
      </c>
      <c r="AF12" s="5">
        <f ca="1">IF(AF$4="",0,SUMIFS(Model!81:81,Model!$4:$4,"&gt;="&amp;AF$6,Model!$4:$4,"&lt;="&amp;AF$7))</f>
        <v>0</v>
      </c>
      <c r="AG12" s="5">
        <f ca="1">IF(AG$4="",0,SUMIFS(Model!81:81,Model!$4:$4,"&gt;="&amp;AG$6,Model!$4:$4,"&lt;="&amp;AG$7))</f>
        <v>0</v>
      </c>
      <c r="AH12" s="5">
        <f ca="1">IF(AH$4="",0,SUMIFS(Model!81:81,Model!$4:$4,"&gt;="&amp;AH$6,Model!$4:$4,"&lt;="&amp;AH$7))</f>
        <v>0</v>
      </c>
      <c r="AI12" s="5">
        <f ca="1">IF(AI$4="",0,SUMIFS(Model!81:81,Model!$4:$4,"&gt;="&amp;AI$6,Model!$4:$4,"&lt;="&amp;AI$7))</f>
        <v>0</v>
      </c>
      <c r="AJ12" s="5">
        <f ca="1">IF(AJ$4="",0,SUMIFS(Model!81:81,Model!$4:$4,"&gt;="&amp;AJ$6,Model!$4:$4,"&lt;="&amp;AJ$7))</f>
        <v>0</v>
      </c>
      <c r="AK12" s="5">
        <f ca="1">IF(AK$4="",0,SUMIFS(Model!81:81,Model!$4:$4,"&gt;="&amp;AK$6,Model!$4:$4,"&lt;="&amp;AK$7))</f>
        <v>0</v>
      </c>
      <c r="AL12" s="5">
        <f ca="1">IF(AL$4="",0,SUMIFS(Model!81:81,Model!$4:$4,"&gt;="&amp;AL$6,Model!$4:$4,"&lt;="&amp;AL$7))</f>
        <v>0</v>
      </c>
      <c r="AM12" s="5">
        <f ca="1">IF(AM$4="",0,SUMIFS(Model!81:81,Model!$4:$4,"&gt;="&amp;AM$6,Model!$4:$4,"&lt;="&amp;AM$7))</f>
        <v>0</v>
      </c>
      <c r="AN12" s="5">
        <f ca="1">IF(AN$4="",0,SUMIFS(Model!81:81,Model!$4:$4,"&gt;="&amp;AN$6,Model!$4:$4,"&lt;="&amp;AN$7))</f>
        <v>0</v>
      </c>
      <c r="AO12" s="5">
        <f ca="1">IF(AO$4="",0,SUMIFS(Model!81:81,Model!$4:$4,"&gt;="&amp;AO$6,Model!$4:$4,"&lt;="&amp;AO$7))</f>
        <v>0</v>
      </c>
      <c r="AP12" s="5">
        <f ca="1">IF(AP$4="",0,SUMIFS(Model!81:81,Model!$4:$4,"&gt;="&amp;AP$6,Model!$4:$4,"&lt;="&amp;AP$7))</f>
        <v>0</v>
      </c>
      <c r="AQ12" s="5">
        <f ca="1">IF(AQ$4="",0,SUMIFS(Model!81:81,Model!$4:$4,"&gt;="&amp;AQ$6,Model!$4:$4,"&lt;="&amp;AQ$7))</f>
        <v>0</v>
      </c>
      <c r="AR12" s="5">
        <f ca="1">IF(AR$4="",0,SUMIFS(Model!81:81,Model!$4:$4,"&gt;="&amp;AR$6,Model!$4:$4,"&lt;="&amp;AR$7))</f>
        <v>0</v>
      </c>
      <c r="AS12" s="5">
        <f ca="1">IF(AS$4="",0,SUMIFS(Model!81:81,Model!$4:$4,"&gt;="&amp;AS$6,Model!$4:$4,"&lt;="&amp;AS$7))</f>
        <v>0</v>
      </c>
      <c r="AT12" s="5">
        <f ca="1">IF(AT$4="",0,SUMIFS(Model!81:81,Model!$4:$4,"&gt;="&amp;AT$6,Model!$4:$4,"&lt;="&amp;AT$7))</f>
        <v>0</v>
      </c>
      <c r="AU12" s="5">
        <f ca="1">IF(AU$4="",0,SUMIFS(Model!81:81,Model!$4:$4,"&gt;="&amp;AU$6,Model!$4:$4,"&lt;="&amp;AU$7))</f>
        <v>0</v>
      </c>
      <c r="AV12" s="5">
        <f ca="1">IF(AV$4="",0,SUMIFS(Model!81:81,Model!$4:$4,"&gt;="&amp;AV$6,Model!$4:$4,"&lt;="&amp;AV$7))</f>
        <v>0</v>
      </c>
      <c r="AW12" s="5">
        <f ca="1">IF(AW$4="",0,SUMIFS(Model!81:81,Model!$4:$4,"&gt;="&amp;AW$6,Model!$4:$4,"&lt;="&amp;AW$7))</f>
        <v>0</v>
      </c>
      <c r="AX12" s="5">
        <f ca="1">IF(AX$4="",0,SUMIFS(Model!81:81,Model!$4:$4,"&gt;="&amp;AX$6,Model!$4:$4,"&lt;="&amp;AX$7))</f>
        <v>0</v>
      </c>
      <c r="AY12" s="5">
        <f ca="1">IF(AY$4="",0,SUMIFS(Model!81:81,Model!$4:$4,"&gt;="&amp;AY$6,Model!$4:$4,"&lt;="&amp;AY$7))</f>
        <v>0</v>
      </c>
      <c r="AZ12" s="5">
        <f ca="1">IF(AZ$4="",0,SUMIFS(Model!81:81,Model!$4:$4,"&gt;="&amp;AZ$6,Model!$4:$4,"&lt;="&amp;AZ$7))</f>
        <v>0</v>
      </c>
      <c r="BA12" s="5">
        <f ca="1">IF(BA$4="",0,SUMIFS(Model!81:81,Model!$4:$4,"&gt;="&amp;BA$6,Model!$4:$4,"&lt;="&amp;BA$7))</f>
        <v>0</v>
      </c>
      <c r="BB12" s="5">
        <f ca="1">IF(BB$4="",0,SUMIFS(Model!81:81,Model!$4:$4,"&gt;="&amp;BB$6,Model!$4:$4,"&lt;="&amp;BB$7))</f>
        <v>0</v>
      </c>
      <c r="BC12" s="5">
        <f ca="1">IF(BC$4="",0,SUMIFS(Model!81:81,Model!$4:$4,"&gt;="&amp;BC$6,Model!$4:$4,"&lt;="&amp;BC$7))</f>
        <v>0</v>
      </c>
      <c r="BD12" s="5">
        <f ca="1">IF(BD$4="",0,SUMIFS(Model!81:81,Model!$4:$4,"&gt;="&amp;BD$6,Model!$4:$4,"&lt;="&amp;BD$7))</f>
        <v>0</v>
      </c>
      <c r="BE12" s="5">
        <f ca="1">IF(BE$4="",0,SUMIFS(Model!81:81,Model!$4:$4,"&gt;="&amp;BE$6,Model!$4:$4,"&lt;="&amp;BE$7))</f>
        <v>0</v>
      </c>
      <c r="BF12" s="5">
        <f ca="1">IF(BF$4="",0,SUMIFS(Model!81:81,Model!$4:$4,"&gt;="&amp;BF$6,Model!$4:$4,"&lt;="&amp;BF$7))</f>
        <v>0</v>
      </c>
      <c r="BG12" s="5">
        <f ca="1">IF(BG$4="",0,SUMIFS(Model!81:81,Model!$4:$4,"&gt;="&amp;BG$6,Model!$4:$4,"&lt;="&amp;BG$7))</f>
        <v>0</v>
      </c>
      <c r="BH12" s="5">
        <f ca="1">IF(BH$4="",0,SUMIFS(Model!81:81,Model!$4:$4,"&gt;="&amp;BH$6,Model!$4:$4,"&lt;="&amp;BH$7))</f>
        <v>0</v>
      </c>
      <c r="BI12" s="5">
        <f ca="1">IF(BI$4="",0,SUMIFS(Model!81:81,Model!$4:$4,"&gt;="&amp;BI$6,Model!$4:$4,"&lt;="&amp;BI$7))</f>
        <v>0</v>
      </c>
      <c r="BJ12" s="5">
        <f ca="1">IF(BJ$4="",0,SUMIFS(Model!81:81,Model!$4:$4,"&gt;="&amp;BJ$6,Model!$4:$4,"&lt;="&amp;BJ$7))</f>
        <v>0</v>
      </c>
      <c r="BK12" s="5">
        <f ca="1">IF(BK$4="",0,SUMIFS(Model!81:81,Model!$4:$4,"&gt;="&amp;BK$6,Model!$4:$4,"&lt;="&amp;BK$7))</f>
        <v>0</v>
      </c>
      <c r="BL12" s="5">
        <f ca="1">IF(BL$4="",0,SUMIFS(Model!81:81,Model!$4:$4,"&gt;="&amp;BL$6,Model!$4:$4,"&lt;="&amp;BL$7))</f>
        <v>0</v>
      </c>
      <c r="BM12" s="5">
        <f ca="1">IF(BM$4="",0,SUMIFS(Model!81:81,Model!$4:$4,"&gt;="&amp;BM$6,Model!$4:$4,"&lt;="&amp;BM$7))</f>
        <v>0</v>
      </c>
      <c r="BN12" s="5">
        <f ca="1">IF(BN$4="",0,SUMIFS(Model!81:81,Model!$4:$4,"&gt;="&amp;BN$6,Model!$4:$4,"&lt;="&amp;BN$7))</f>
        <v>0</v>
      </c>
      <c r="BO12" s="5">
        <f ca="1">IF(BO$4="",0,SUMIFS(Model!81:81,Model!$4:$4,"&gt;="&amp;BO$6,Model!$4:$4,"&lt;="&amp;BO$7))</f>
        <v>0</v>
      </c>
      <c r="BP12" s="5">
        <f ca="1">IF(BP$4="",0,SUMIFS(Model!81:81,Model!$4:$4,"&gt;="&amp;BP$6,Model!$4:$4,"&lt;="&amp;BP$7))</f>
        <v>0</v>
      </c>
      <c r="BQ12" s="5">
        <f ca="1">IF(BQ$4="",0,SUMIFS(Model!81:81,Model!$4:$4,"&gt;="&amp;BQ$6,Model!$4:$4,"&lt;="&amp;BQ$7))</f>
        <v>0</v>
      </c>
      <c r="BR12" s="5">
        <f ca="1">IF(BR$4="",0,SUMIFS(Model!81:81,Model!$4:$4,"&gt;="&amp;BR$6,Model!$4:$4,"&lt;="&amp;BR$7))</f>
        <v>0</v>
      </c>
      <c r="BS12" s="5">
        <f ca="1">IF(BS$4="",0,SUMIFS(Model!81:81,Model!$4:$4,"&gt;="&amp;BS$6,Model!$4:$4,"&lt;="&amp;BS$7))</f>
        <v>0</v>
      </c>
      <c r="BT12" s="5">
        <f ca="1">IF(BT$4="",0,SUMIFS(Model!81:81,Model!$4:$4,"&gt;="&amp;BT$6,Model!$4:$4,"&lt;="&amp;BT$7))</f>
        <v>0</v>
      </c>
      <c r="BU12" s="5">
        <f ca="1">IF(BU$4="",0,SUMIFS(Model!81:81,Model!$4:$4,"&gt;="&amp;BU$6,Model!$4:$4,"&lt;="&amp;BU$7))</f>
        <v>0</v>
      </c>
      <c r="BV12" s="5">
        <f ca="1">IF(BV$4="",0,SUMIFS(Model!81:81,Model!$4:$4,"&gt;="&amp;BV$6,Model!$4:$4,"&lt;="&amp;BV$7))</f>
        <v>0</v>
      </c>
      <c r="BW12" s="5">
        <f ca="1">IF(BW$4="",0,SUMIFS(Model!81:81,Model!$4:$4,"&gt;="&amp;BW$6,Model!$4:$4,"&lt;="&amp;BW$7))</f>
        <v>0</v>
      </c>
      <c r="BX12" s="5">
        <f ca="1">IF(BX$4="",0,SUMIFS(Model!81:81,Model!$4:$4,"&gt;="&amp;BX$6,Model!$4:$4,"&lt;="&amp;BX$7))</f>
        <v>0</v>
      </c>
      <c r="BY12" s="5">
        <f ca="1">IF(BY$4="",0,SUMIFS(Model!81:81,Model!$4:$4,"&gt;="&amp;BY$6,Model!$4:$4,"&lt;="&amp;BY$7))</f>
        <v>0</v>
      </c>
      <c r="BZ12" s="5">
        <f ca="1">IF(BZ$4="",0,SUMIFS(Model!81:81,Model!$4:$4,"&gt;="&amp;BZ$6,Model!$4:$4,"&lt;="&amp;BZ$7))</f>
        <v>0</v>
      </c>
      <c r="CA12" s="5">
        <f ca="1">IF(CA$4="",0,SUMIFS(Model!81:81,Model!$4:$4,"&gt;="&amp;CA$6,Model!$4:$4,"&lt;="&amp;CA$7))</f>
        <v>0</v>
      </c>
      <c r="CB12" s="5">
        <f ca="1">IF(CB$4="",0,SUMIFS(Model!81:81,Model!$4:$4,"&gt;="&amp;CB$6,Model!$4:$4,"&lt;="&amp;CB$7))</f>
        <v>0</v>
      </c>
      <c r="CC12" s="5">
        <f ca="1">IF(CC$4="",0,SUMIFS(Model!81:81,Model!$4:$4,"&gt;="&amp;CC$6,Model!$4:$4,"&lt;="&amp;CC$7))</f>
        <v>0</v>
      </c>
      <c r="CD12" s="5">
        <f ca="1">IF(CD$4="",0,SUMIFS(Model!81:81,Model!$4:$4,"&gt;="&amp;CD$6,Model!$4:$4,"&lt;="&amp;CD$7))</f>
        <v>0</v>
      </c>
      <c r="CE12" s="5">
        <f ca="1">IF(CE$4="",0,SUMIFS(Model!81:81,Model!$4:$4,"&gt;="&amp;CE$6,Model!$4:$4,"&lt;="&amp;CE$7))</f>
        <v>0</v>
      </c>
      <c r="CF12" s="5">
        <f ca="1">IF(CF$4="",0,SUMIFS(Model!81:81,Model!$4:$4,"&gt;="&amp;CF$6,Model!$4:$4,"&lt;="&amp;CF$7))</f>
        <v>0</v>
      </c>
    </row>
    <row r="13" spans="2:84" x14ac:dyDescent="0.3">
      <c r="B13" s="13">
        <f>ROW()</f>
        <v>13</v>
      </c>
      <c r="H13" s="1" t="str">
        <f>$H$11</f>
        <v>Выручка</v>
      </c>
      <c r="I13" s="1" t="s">
        <v>430</v>
      </c>
      <c r="M13" s="53" t="str">
        <f>"руб./"&amp;M12</f>
        <v>руб./тн</v>
      </c>
      <c r="U13" s="5">
        <f ca="1">IF(U$4="",0,IF(U12=0,0,U11/U12))</f>
        <v>53627.348318172517</v>
      </c>
      <c r="X13" s="5">
        <f t="shared" ref="X13:BC13" ca="1" si="0">IF(X$4="",0,IF(X12=0,0,X11/X12))</f>
        <v>0</v>
      </c>
      <c r="Y13" s="5">
        <f t="shared" ca="1" si="0"/>
        <v>52199.961585039637</v>
      </c>
      <c r="Z13" s="5">
        <f t="shared" ca="1" si="0"/>
        <v>54930.031425536436</v>
      </c>
      <c r="AA13" s="5">
        <f t="shared" ca="1" si="0"/>
        <v>54029.079011867369</v>
      </c>
      <c r="AB13" s="5">
        <f t="shared" ca="1" si="0"/>
        <v>52715.893337271569</v>
      </c>
      <c r="AC13" s="5">
        <f t="shared" ca="1" si="0"/>
        <v>0</v>
      </c>
      <c r="AD13" s="5">
        <f t="shared" ca="1" si="0"/>
        <v>0</v>
      </c>
      <c r="AE13" s="5">
        <f t="shared" ca="1" si="0"/>
        <v>0</v>
      </c>
      <c r="AF13" s="5">
        <f t="shared" ca="1" si="0"/>
        <v>0</v>
      </c>
      <c r="AG13" s="5">
        <f t="shared" ca="1" si="0"/>
        <v>0</v>
      </c>
      <c r="AH13" s="5">
        <f t="shared" ca="1" si="0"/>
        <v>0</v>
      </c>
      <c r="AI13" s="5">
        <f t="shared" ca="1" si="0"/>
        <v>0</v>
      </c>
      <c r="AJ13" s="5">
        <f t="shared" ca="1" si="0"/>
        <v>0</v>
      </c>
      <c r="AK13" s="5">
        <f t="shared" ca="1" si="0"/>
        <v>0</v>
      </c>
      <c r="AL13" s="5">
        <f t="shared" ca="1" si="0"/>
        <v>0</v>
      </c>
      <c r="AM13" s="5">
        <f t="shared" ca="1" si="0"/>
        <v>0</v>
      </c>
      <c r="AN13" s="5">
        <f t="shared" ca="1" si="0"/>
        <v>0</v>
      </c>
      <c r="AO13" s="5">
        <f t="shared" ca="1" si="0"/>
        <v>0</v>
      </c>
      <c r="AP13" s="5">
        <f t="shared" ca="1" si="0"/>
        <v>0</v>
      </c>
      <c r="AQ13" s="5">
        <f t="shared" ca="1" si="0"/>
        <v>0</v>
      </c>
      <c r="AR13" s="5">
        <f t="shared" ca="1" si="0"/>
        <v>0</v>
      </c>
      <c r="AS13" s="5">
        <f t="shared" ca="1" si="0"/>
        <v>0</v>
      </c>
      <c r="AT13" s="5">
        <f t="shared" ca="1" si="0"/>
        <v>0</v>
      </c>
      <c r="AU13" s="5">
        <f t="shared" ca="1" si="0"/>
        <v>0</v>
      </c>
      <c r="AV13" s="5">
        <f t="shared" ca="1" si="0"/>
        <v>0</v>
      </c>
      <c r="AW13" s="5">
        <f t="shared" ca="1" si="0"/>
        <v>0</v>
      </c>
      <c r="AX13" s="5">
        <f t="shared" ca="1" si="0"/>
        <v>0</v>
      </c>
      <c r="AY13" s="5">
        <f t="shared" ca="1" si="0"/>
        <v>0</v>
      </c>
      <c r="AZ13" s="5">
        <f t="shared" ca="1" si="0"/>
        <v>0</v>
      </c>
      <c r="BA13" s="5">
        <f t="shared" ca="1" si="0"/>
        <v>0</v>
      </c>
      <c r="BB13" s="5">
        <f t="shared" ca="1" si="0"/>
        <v>0</v>
      </c>
      <c r="BC13" s="5">
        <f t="shared" ca="1" si="0"/>
        <v>0</v>
      </c>
      <c r="BD13" s="5">
        <f t="shared" ref="BD13:CI13" ca="1" si="1">IF(BD$4="",0,IF(BD12=0,0,BD11/BD12))</f>
        <v>0</v>
      </c>
      <c r="BE13" s="5">
        <f t="shared" ca="1" si="1"/>
        <v>0</v>
      </c>
      <c r="BF13" s="5">
        <f t="shared" ca="1" si="1"/>
        <v>0</v>
      </c>
      <c r="BG13" s="5">
        <f t="shared" ca="1" si="1"/>
        <v>0</v>
      </c>
      <c r="BH13" s="5">
        <f t="shared" ca="1" si="1"/>
        <v>0</v>
      </c>
      <c r="BI13" s="5">
        <f t="shared" ca="1" si="1"/>
        <v>0</v>
      </c>
      <c r="BJ13" s="5">
        <f t="shared" ca="1" si="1"/>
        <v>0</v>
      </c>
      <c r="BK13" s="5">
        <f t="shared" ca="1" si="1"/>
        <v>0</v>
      </c>
      <c r="BL13" s="5">
        <f t="shared" ca="1" si="1"/>
        <v>0</v>
      </c>
      <c r="BM13" s="5">
        <f t="shared" ca="1" si="1"/>
        <v>0</v>
      </c>
      <c r="BN13" s="5">
        <f t="shared" ca="1" si="1"/>
        <v>0</v>
      </c>
      <c r="BO13" s="5">
        <f t="shared" ca="1" si="1"/>
        <v>0</v>
      </c>
      <c r="BP13" s="5">
        <f t="shared" ca="1" si="1"/>
        <v>0</v>
      </c>
      <c r="BQ13" s="5">
        <f t="shared" ca="1" si="1"/>
        <v>0</v>
      </c>
      <c r="BR13" s="5">
        <f t="shared" ca="1" si="1"/>
        <v>0</v>
      </c>
      <c r="BS13" s="5">
        <f t="shared" ca="1" si="1"/>
        <v>0</v>
      </c>
      <c r="BT13" s="5">
        <f t="shared" ca="1" si="1"/>
        <v>0</v>
      </c>
      <c r="BU13" s="5">
        <f t="shared" ca="1" si="1"/>
        <v>0</v>
      </c>
      <c r="BV13" s="5">
        <f t="shared" ca="1" si="1"/>
        <v>0</v>
      </c>
      <c r="BW13" s="5">
        <f t="shared" ca="1" si="1"/>
        <v>0</v>
      </c>
      <c r="BX13" s="5">
        <f t="shared" ca="1" si="1"/>
        <v>0</v>
      </c>
      <c r="BY13" s="5">
        <f t="shared" ca="1" si="1"/>
        <v>0</v>
      </c>
      <c r="BZ13" s="5">
        <f t="shared" ca="1" si="1"/>
        <v>0</v>
      </c>
      <c r="CA13" s="5">
        <f t="shared" ca="1" si="1"/>
        <v>0</v>
      </c>
      <c r="CB13" s="5">
        <f t="shared" ca="1" si="1"/>
        <v>0</v>
      </c>
      <c r="CC13" s="5">
        <f t="shared" ca="1" si="1"/>
        <v>0</v>
      </c>
      <c r="CD13" s="5">
        <f t="shared" ca="1" si="1"/>
        <v>0</v>
      </c>
      <c r="CE13" s="5">
        <f t="shared" ca="1" si="1"/>
        <v>0</v>
      </c>
      <c r="CF13" s="5">
        <f t="shared" ca="1" si="1"/>
        <v>0</v>
      </c>
    </row>
    <row r="14" spans="2:84" s="2" customFormat="1" x14ac:dyDescent="0.3">
      <c r="B14" s="126">
        <f>ROW()</f>
        <v>14</v>
      </c>
      <c r="H14" s="2" t="str">
        <f>H11</f>
        <v>Выручка</v>
      </c>
      <c r="I14" s="2" t="str">
        <f>Model!$I$12</f>
        <v>Металлопрокат для B2C</v>
      </c>
      <c r="M14" s="127" t="s">
        <v>18</v>
      </c>
      <c r="O14" s="8"/>
      <c r="P14" s="72"/>
      <c r="Q14" s="129"/>
      <c r="U14" s="130">
        <f ca="1">SUM(INDIRECT(ADDRESS($B14,$X$2)&amp;":"&amp;ADDRESS($B14,$X$2-1+$P$8)))</f>
        <v>286226460.3691957</v>
      </c>
      <c r="X14" s="130">
        <f ca="1">IF(X$4="",0,SUMIFS(Model!122:122,Model!$4:$4,"&gt;="&amp;X$6,Model!$4:$4,"&lt;="&amp;X$7))</f>
        <v>0</v>
      </c>
      <c r="Y14" s="130">
        <f ca="1">IF(Y$4="",0,SUMIFS(Model!122:122,Model!$4:$4,"&gt;="&amp;Y$6,Model!$4:$4,"&lt;="&amp;Y$7))</f>
        <v>19184516.628362402</v>
      </c>
      <c r="Z14" s="130">
        <f ca="1">IF(Z$4="",0,SUMIFS(Model!122:122,Model!$4:$4,"&gt;="&amp;Z$6,Model!$4:$4,"&lt;="&amp;Z$7))</f>
        <v>51975564.38966991</v>
      </c>
      <c r="AA14" s="130">
        <f ca="1">IF(AA$4="",0,SUMIFS(Model!122:122,Model!$4:$4,"&gt;="&amp;AA$6,Model!$4:$4,"&lt;="&amp;AA$7))</f>
        <v>87980502.344128579</v>
      </c>
      <c r="AB14" s="130">
        <f ca="1">IF(AB$4="",0,SUMIFS(Model!122:122,Model!$4:$4,"&gt;="&amp;AB$6,Model!$4:$4,"&lt;="&amp;AB$7))</f>
        <v>127085877.00703482</v>
      </c>
      <c r="AC14" s="130">
        <f ca="1">IF(AC$4="",0,SUMIFS(Model!122:122,Model!$4:$4,"&gt;="&amp;AC$6,Model!$4:$4,"&lt;="&amp;AC$7))</f>
        <v>0</v>
      </c>
      <c r="AD14" s="130">
        <f ca="1">IF(AD$4="",0,SUMIFS(Model!122:122,Model!$4:$4,"&gt;="&amp;AD$6,Model!$4:$4,"&lt;="&amp;AD$7))</f>
        <v>0</v>
      </c>
      <c r="AE14" s="130">
        <f ca="1">IF(AE$4="",0,SUMIFS(Model!122:122,Model!$4:$4,"&gt;="&amp;AE$6,Model!$4:$4,"&lt;="&amp;AE$7))</f>
        <v>0</v>
      </c>
      <c r="AF14" s="130">
        <f ca="1">IF(AF$4="",0,SUMIFS(Model!122:122,Model!$4:$4,"&gt;="&amp;AF$6,Model!$4:$4,"&lt;="&amp;AF$7))</f>
        <v>0</v>
      </c>
      <c r="AG14" s="130">
        <f ca="1">IF(AG$4="",0,SUMIFS(Model!122:122,Model!$4:$4,"&gt;="&amp;AG$6,Model!$4:$4,"&lt;="&amp;AG$7))</f>
        <v>0</v>
      </c>
      <c r="AH14" s="130">
        <f ca="1">IF(AH$4="",0,SUMIFS(Model!122:122,Model!$4:$4,"&gt;="&amp;AH$6,Model!$4:$4,"&lt;="&amp;AH$7))</f>
        <v>0</v>
      </c>
      <c r="AI14" s="130">
        <f ca="1">IF(AI$4="",0,SUMIFS(Model!122:122,Model!$4:$4,"&gt;="&amp;AI$6,Model!$4:$4,"&lt;="&amp;AI$7))</f>
        <v>0</v>
      </c>
      <c r="AJ14" s="130">
        <f ca="1">IF(AJ$4="",0,SUMIFS(Model!122:122,Model!$4:$4,"&gt;="&amp;AJ$6,Model!$4:$4,"&lt;="&amp;AJ$7))</f>
        <v>0</v>
      </c>
      <c r="AK14" s="130">
        <f ca="1">IF(AK$4="",0,SUMIFS(Model!122:122,Model!$4:$4,"&gt;="&amp;AK$6,Model!$4:$4,"&lt;="&amp;AK$7))</f>
        <v>0</v>
      </c>
      <c r="AL14" s="130">
        <f ca="1">IF(AL$4="",0,SUMIFS(Model!122:122,Model!$4:$4,"&gt;="&amp;AL$6,Model!$4:$4,"&lt;="&amp;AL$7))</f>
        <v>0</v>
      </c>
      <c r="AM14" s="130">
        <f ca="1">IF(AM$4="",0,SUMIFS(Model!122:122,Model!$4:$4,"&gt;="&amp;AM$6,Model!$4:$4,"&lt;="&amp;AM$7))</f>
        <v>0</v>
      </c>
      <c r="AN14" s="130">
        <f ca="1">IF(AN$4="",0,SUMIFS(Model!122:122,Model!$4:$4,"&gt;="&amp;AN$6,Model!$4:$4,"&lt;="&amp;AN$7))</f>
        <v>0</v>
      </c>
      <c r="AO14" s="130">
        <f ca="1">IF(AO$4="",0,SUMIFS(Model!122:122,Model!$4:$4,"&gt;="&amp;AO$6,Model!$4:$4,"&lt;="&amp;AO$7))</f>
        <v>0</v>
      </c>
      <c r="AP14" s="130">
        <f ca="1">IF(AP$4="",0,SUMIFS(Model!122:122,Model!$4:$4,"&gt;="&amp;AP$6,Model!$4:$4,"&lt;="&amp;AP$7))</f>
        <v>0</v>
      </c>
      <c r="AQ14" s="130">
        <f ca="1">IF(AQ$4="",0,SUMIFS(Model!122:122,Model!$4:$4,"&gt;="&amp;AQ$6,Model!$4:$4,"&lt;="&amp;AQ$7))</f>
        <v>0</v>
      </c>
      <c r="AR14" s="130">
        <f ca="1">IF(AR$4="",0,SUMIFS(Model!122:122,Model!$4:$4,"&gt;="&amp;AR$6,Model!$4:$4,"&lt;="&amp;AR$7))</f>
        <v>0</v>
      </c>
      <c r="AS14" s="130">
        <f ca="1">IF(AS$4="",0,SUMIFS(Model!122:122,Model!$4:$4,"&gt;="&amp;AS$6,Model!$4:$4,"&lt;="&amp;AS$7))</f>
        <v>0</v>
      </c>
      <c r="AT14" s="130">
        <f ca="1">IF(AT$4="",0,SUMIFS(Model!122:122,Model!$4:$4,"&gt;="&amp;AT$6,Model!$4:$4,"&lt;="&amp;AT$7))</f>
        <v>0</v>
      </c>
      <c r="AU14" s="130">
        <f ca="1">IF(AU$4="",0,SUMIFS(Model!122:122,Model!$4:$4,"&gt;="&amp;AU$6,Model!$4:$4,"&lt;="&amp;AU$7))</f>
        <v>0</v>
      </c>
      <c r="AV14" s="130">
        <f ca="1">IF(AV$4="",0,SUMIFS(Model!122:122,Model!$4:$4,"&gt;="&amp;AV$6,Model!$4:$4,"&lt;="&amp;AV$7))</f>
        <v>0</v>
      </c>
      <c r="AW14" s="130">
        <f ca="1">IF(AW$4="",0,SUMIFS(Model!122:122,Model!$4:$4,"&gt;="&amp;AW$6,Model!$4:$4,"&lt;="&amp;AW$7))</f>
        <v>0</v>
      </c>
      <c r="AX14" s="130">
        <f ca="1">IF(AX$4="",0,SUMIFS(Model!122:122,Model!$4:$4,"&gt;="&amp;AX$6,Model!$4:$4,"&lt;="&amp;AX$7))</f>
        <v>0</v>
      </c>
      <c r="AY14" s="130">
        <f ca="1">IF(AY$4="",0,SUMIFS(Model!122:122,Model!$4:$4,"&gt;="&amp;AY$6,Model!$4:$4,"&lt;="&amp;AY$7))</f>
        <v>0</v>
      </c>
      <c r="AZ14" s="130">
        <f ca="1">IF(AZ$4="",0,SUMIFS(Model!122:122,Model!$4:$4,"&gt;="&amp;AZ$6,Model!$4:$4,"&lt;="&amp;AZ$7))</f>
        <v>0</v>
      </c>
      <c r="BA14" s="130">
        <f ca="1">IF(BA$4="",0,SUMIFS(Model!122:122,Model!$4:$4,"&gt;="&amp;BA$6,Model!$4:$4,"&lt;="&amp;BA$7))</f>
        <v>0</v>
      </c>
      <c r="BB14" s="130">
        <f ca="1">IF(BB$4="",0,SUMIFS(Model!122:122,Model!$4:$4,"&gt;="&amp;BB$6,Model!$4:$4,"&lt;="&amp;BB$7))</f>
        <v>0</v>
      </c>
      <c r="BC14" s="130">
        <f ca="1">IF(BC$4="",0,SUMIFS(Model!122:122,Model!$4:$4,"&gt;="&amp;BC$6,Model!$4:$4,"&lt;="&amp;BC$7))</f>
        <v>0</v>
      </c>
      <c r="BD14" s="130">
        <f ca="1">IF(BD$4="",0,SUMIFS(Model!122:122,Model!$4:$4,"&gt;="&amp;BD$6,Model!$4:$4,"&lt;="&amp;BD$7))</f>
        <v>0</v>
      </c>
      <c r="BE14" s="130">
        <f ca="1">IF(BE$4="",0,SUMIFS(Model!122:122,Model!$4:$4,"&gt;="&amp;BE$6,Model!$4:$4,"&lt;="&amp;BE$7))</f>
        <v>0</v>
      </c>
      <c r="BF14" s="130">
        <f ca="1">IF(BF$4="",0,SUMIFS(Model!122:122,Model!$4:$4,"&gt;="&amp;BF$6,Model!$4:$4,"&lt;="&amp;BF$7))</f>
        <v>0</v>
      </c>
      <c r="BG14" s="130">
        <f ca="1">IF(BG$4="",0,SUMIFS(Model!122:122,Model!$4:$4,"&gt;="&amp;BG$6,Model!$4:$4,"&lt;="&amp;BG$7))</f>
        <v>0</v>
      </c>
      <c r="BH14" s="130">
        <f ca="1">IF(BH$4="",0,SUMIFS(Model!122:122,Model!$4:$4,"&gt;="&amp;BH$6,Model!$4:$4,"&lt;="&amp;BH$7))</f>
        <v>0</v>
      </c>
      <c r="BI14" s="130">
        <f ca="1">IF(BI$4="",0,SUMIFS(Model!122:122,Model!$4:$4,"&gt;="&amp;BI$6,Model!$4:$4,"&lt;="&amp;BI$7))</f>
        <v>0</v>
      </c>
      <c r="BJ14" s="130">
        <f ca="1">IF(BJ$4="",0,SUMIFS(Model!122:122,Model!$4:$4,"&gt;="&amp;BJ$6,Model!$4:$4,"&lt;="&amp;BJ$7))</f>
        <v>0</v>
      </c>
      <c r="BK14" s="130">
        <f ca="1">IF(BK$4="",0,SUMIFS(Model!122:122,Model!$4:$4,"&gt;="&amp;BK$6,Model!$4:$4,"&lt;="&amp;BK$7))</f>
        <v>0</v>
      </c>
      <c r="BL14" s="130">
        <f ca="1">IF(BL$4="",0,SUMIFS(Model!122:122,Model!$4:$4,"&gt;="&amp;BL$6,Model!$4:$4,"&lt;="&amp;BL$7))</f>
        <v>0</v>
      </c>
      <c r="BM14" s="130">
        <f ca="1">IF(BM$4="",0,SUMIFS(Model!122:122,Model!$4:$4,"&gt;="&amp;BM$6,Model!$4:$4,"&lt;="&amp;BM$7))</f>
        <v>0</v>
      </c>
      <c r="BN14" s="130">
        <f ca="1">IF(BN$4="",0,SUMIFS(Model!122:122,Model!$4:$4,"&gt;="&amp;BN$6,Model!$4:$4,"&lt;="&amp;BN$7))</f>
        <v>0</v>
      </c>
      <c r="BO14" s="130">
        <f ca="1">IF(BO$4="",0,SUMIFS(Model!122:122,Model!$4:$4,"&gt;="&amp;BO$6,Model!$4:$4,"&lt;="&amp;BO$7))</f>
        <v>0</v>
      </c>
      <c r="BP14" s="130">
        <f ca="1">IF(BP$4="",0,SUMIFS(Model!122:122,Model!$4:$4,"&gt;="&amp;BP$6,Model!$4:$4,"&lt;="&amp;BP$7))</f>
        <v>0</v>
      </c>
      <c r="BQ14" s="130">
        <f ca="1">IF(BQ$4="",0,SUMIFS(Model!122:122,Model!$4:$4,"&gt;="&amp;BQ$6,Model!$4:$4,"&lt;="&amp;BQ$7))</f>
        <v>0</v>
      </c>
      <c r="BR14" s="130">
        <f ca="1">IF(BR$4="",0,SUMIFS(Model!122:122,Model!$4:$4,"&gt;="&amp;BR$6,Model!$4:$4,"&lt;="&amp;BR$7))</f>
        <v>0</v>
      </c>
      <c r="BS14" s="130">
        <f ca="1">IF(BS$4="",0,SUMIFS(Model!122:122,Model!$4:$4,"&gt;="&amp;BS$6,Model!$4:$4,"&lt;="&amp;BS$7))</f>
        <v>0</v>
      </c>
      <c r="BT14" s="130">
        <f ca="1">IF(BT$4="",0,SUMIFS(Model!122:122,Model!$4:$4,"&gt;="&amp;BT$6,Model!$4:$4,"&lt;="&amp;BT$7))</f>
        <v>0</v>
      </c>
      <c r="BU14" s="130">
        <f ca="1">IF(BU$4="",0,SUMIFS(Model!122:122,Model!$4:$4,"&gt;="&amp;BU$6,Model!$4:$4,"&lt;="&amp;BU$7))</f>
        <v>0</v>
      </c>
      <c r="BV14" s="130">
        <f ca="1">IF(BV$4="",0,SUMIFS(Model!122:122,Model!$4:$4,"&gt;="&amp;BV$6,Model!$4:$4,"&lt;="&amp;BV$7))</f>
        <v>0</v>
      </c>
      <c r="BW14" s="130">
        <f ca="1">IF(BW$4="",0,SUMIFS(Model!122:122,Model!$4:$4,"&gt;="&amp;BW$6,Model!$4:$4,"&lt;="&amp;BW$7))</f>
        <v>0</v>
      </c>
      <c r="BX14" s="130">
        <f ca="1">IF(BX$4="",0,SUMIFS(Model!122:122,Model!$4:$4,"&gt;="&amp;BX$6,Model!$4:$4,"&lt;="&amp;BX$7))</f>
        <v>0</v>
      </c>
      <c r="BY14" s="130">
        <f ca="1">IF(BY$4="",0,SUMIFS(Model!122:122,Model!$4:$4,"&gt;="&amp;BY$6,Model!$4:$4,"&lt;="&amp;BY$7))</f>
        <v>0</v>
      </c>
      <c r="BZ14" s="130">
        <f ca="1">IF(BZ$4="",0,SUMIFS(Model!122:122,Model!$4:$4,"&gt;="&amp;BZ$6,Model!$4:$4,"&lt;="&amp;BZ$7))</f>
        <v>0</v>
      </c>
      <c r="CA14" s="130">
        <f ca="1">IF(CA$4="",0,SUMIFS(Model!122:122,Model!$4:$4,"&gt;="&amp;CA$6,Model!$4:$4,"&lt;="&amp;CA$7))</f>
        <v>0</v>
      </c>
      <c r="CB14" s="130">
        <f ca="1">IF(CB$4="",0,SUMIFS(Model!122:122,Model!$4:$4,"&gt;="&amp;CB$6,Model!$4:$4,"&lt;="&amp;CB$7))</f>
        <v>0</v>
      </c>
      <c r="CC14" s="130">
        <f ca="1">IF(CC$4="",0,SUMIFS(Model!122:122,Model!$4:$4,"&gt;="&amp;CC$6,Model!$4:$4,"&lt;="&amp;CC$7))</f>
        <v>0</v>
      </c>
      <c r="CD14" s="130">
        <f ca="1">IF(CD$4="",0,SUMIFS(Model!122:122,Model!$4:$4,"&gt;="&amp;CD$6,Model!$4:$4,"&lt;="&amp;CD$7))</f>
        <v>0</v>
      </c>
      <c r="CE14" s="130">
        <f ca="1">IF(CE$4="",0,SUMIFS(Model!122:122,Model!$4:$4,"&gt;="&amp;CE$6,Model!$4:$4,"&lt;="&amp;CE$7))</f>
        <v>0</v>
      </c>
      <c r="CF14" s="130">
        <f ca="1">IF(CF$4="",0,SUMIFS(Model!122:122,Model!$4:$4,"&gt;="&amp;CF$6,Model!$4:$4,"&lt;="&amp;CF$7))</f>
        <v>0</v>
      </c>
    </row>
    <row r="15" spans="2:84" x14ac:dyDescent="0.3">
      <c r="B15" s="13">
        <f>ROW()</f>
        <v>15</v>
      </c>
      <c r="H15" s="1" t="str">
        <f>$H$11</f>
        <v>Выручка</v>
      </c>
      <c r="I15" s="1" t="str">
        <f>I14</f>
        <v>Металлопрокат для B2C</v>
      </c>
      <c r="J15" s="1" t="str">
        <f>Model!$H$81</f>
        <v>Количество проданной продукции</v>
      </c>
      <c r="M15" s="53" t="str">
        <f>Prcsses!$P$11</f>
        <v>тн</v>
      </c>
      <c r="U15" s="5">
        <f ca="1">SUM(INDIRECT(ADDRESS($B15,$X$2)&amp;":"&amp;ADDRESS($B15,$X$2-1+$P$8)))</f>
        <v>12142</v>
      </c>
      <c r="X15" s="5">
        <f ca="1">IF(X$4="",0,SUMIFS(Model!82:82,Model!$4:$4,"&gt;="&amp;X$6,Model!$4:$4,"&lt;="&amp;X$7))</f>
        <v>0</v>
      </c>
      <c r="Y15" s="5">
        <f ca="1">IF(Y$4="",0,SUMIFS(Model!82:82,Model!$4:$4,"&gt;="&amp;Y$6,Model!$4:$4,"&lt;="&amp;Y$7))</f>
        <v>874</v>
      </c>
      <c r="Z15" s="5">
        <f ca="1">IF(Z$4="",0,SUMIFS(Model!82:82,Model!$4:$4,"&gt;="&amp;Z$6,Model!$4:$4,"&lt;="&amp;Z$7))</f>
        <v>2316</v>
      </c>
      <c r="AA15" s="5">
        <f ca="1">IF(AA$4="",0,SUMIFS(Model!82:82,Model!$4:$4,"&gt;="&amp;AA$6,Model!$4:$4,"&lt;="&amp;AA$7))</f>
        <v>3756</v>
      </c>
      <c r="AB15" s="5">
        <f ca="1">IF(AB$4="",0,SUMIFS(Model!82:82,Model!$4:$4,"&gt;="&amp;AB$6,Model!$4:$4,"&lt;="&amp;AB$7))</f>
        <v>5196</v>
      </c>
      <c r="AC15" s="5">
        <f ca="1">IF(AC$4="",0,SUMIFS(Model!82:82,Model!$4:$4,"&gt;="&amp;AC$6,Model!$4:$4,"&lt;="&amp;AC$7))</f>
        <v>0</v>
      </c>
      <c r="AD15" s="5">
        <f ca="1">IF(AD$4="",0,SUMIFS(Model!82:82,Model!$4:$4,"&gt;="&amp;AD$6,Model!$4:$4,"&lt;="&amp;AD$7))</f>
        <v>0</v>
      </c>
      <c r="AE15" s="5">
        <f ca="1">IF(AE$4="",0,SUMIFS(Model!82:82,Model!$4:$4,"&gt;="&amp;AE$6,Model!$4:$4,"&lt;="&amp;AE$7))</f>
        <v>0</v>
      </c>
      <c r="AF15" s="5">
        <f ca="1">IF(AF$4="",0,SUMIFS(Model!82:82,Model!$4:$4,"&gt;="&amp;AF$6,Model!$4:$4,"&lt;="&amp;AF$7))</f>
        <v>0</v>
      </c>
      <c r="AG15" s="5">
        <f ca="1">IF(AG$4="",0,SUMIFS(Model!82:82,Model!$4:$4,"&gt;="&amp;AG$6,Model!$4:$4,"&lt;="&amp;AG$7))</f>
        <v>0</v>
      </c>
      <c r="AH15" s="5">
        <f ca="1">IF(AH$4="",0,SUMIFS(Model!82:82,Model!$4:$4,"&gt;="&amp;AH$6,Model!$4:$4,"&lt;="&amp;AH$7))</f>
        <v>0</v>
      </c>
      <c r="AI15" s="5">
        <f ca="1">IF(AI$4="",0,SUMIFS(Model!82:82,Model!$4:$4,"&gt;="&amp;AI$6,Model!$4:$4,"&lt;="&amp;AI$7))</f>
        <v>0</v>
      </c>
      <c r="AJ15" s="5">
        <f ca="1">IF(AJ$4="",0,SUMIFS(Model!82:82,Model!$4:$4,"&gt;="&amp;AJ$6,Model!$4:$4,"&lt;="&amp;AJ$7))</f>
        <v>0</v>
      </c>
      <c r="AK15" s="5">
        <f ca="1">IF(AK$4="",0,SUMIFS(Model!82:82,Model!$4:$4,"&gt;="&amp;AK$6,Model!$4:$4,"&lt;="&amp;AK$7))</f>
        <v>0</v>
      </c>
      <c r="AL15" s="5">
        <f ca="1">IF(AL$4="",0,SUMIFS(Model!82:82,Model!$4:$4,"&gt;="&amp;AL$6,Model!$4:$4,"&lt;="&amp;AL$7))</f>
        <v>0</v>
      </c>
      <c r="AM15" s="5">
        <f ca="1">IF(AM$4="",0,SUMIFS(Model!82:82,Model!$4:$4,"&gt;="&amp;AM$6,Model!$4:$4,"&lt;="&amp;AM$7))</f>
        <v>0</v>
      </c>
      <c r="AN15" s="5">
        <f ca="1">IF(AN$4="",0,SUMIFS(Model!82:82,Model!$4:$4,"&gt;="&amp;AN$6,Model!$4:$4,"&lt;="&amp;AN$7))</f>
        <v>0</v>
      </c>
      <c r="AO15" s="5">
        <f ca="1">IF(AO$4="",0,SUMIFS(Model!82:82,Model!$4:$4,"&gt;="&amp;AO$6,Model!$4:$4,"&lt;="&amp;AO$7))</f>
        <v>0</v>
      </c>
      <c r="AP15" s="5">
        <f ca="1">IF(AP$4="",0,SUMIFS(Model!82:82,Model!$4:$4,"&gt;="&amp;AP$6,Model!$4:$4,"&lt;="&amp;AP$7))</f>
        <v>0</v>
      </c>
      <c r="AQ15" s="5">
        <f ca="1">IF(AQ$4="",0,SUMIFS(Model!82:82,Model!$4:$4,"&gt;="&amp;AQ$6,Model!$4:$4,"&lt;="&amp;AQ$7))</f>
        <v>0</v>
      </c>
      <c r="AR15" s="5">
        <f ca="1">IF(AR$4="",0,SUMIFS(Model!82:82,Model!$4:$4,"&gt;="&amp;AR$6,Model!$4:$4,"&lt;="&amp;AR$7))</f>
        <v>0</v>
      </c>
      <c r="AS15" s="5">
        <f ca="1">IF(AS$4="",0,SUMIFS(Model!82:82,Model!$4:$4,"&gt;="&amp;AS$6,Model!$4:$4,"&lt;="&amp;AS$7))</f>
        <v>0</v>
      </c>
      <c r="AT15" s="5">
        <f ca="1">IF(AT$4="",0,SUMIFS(Model!82:82,Model!$4:$4,"&gt;="&amp;AT$6,Model!$4:$4,"&lt;="&amp;AT$7))</f>
        <v>0</v>
      </c>
      <c r="AU15" s="5">
        <f ca="1">IF(AU$4="",0,SUMIFS(Model!82:82,Model!$4:$4,"&gt;="&amp;AU$6,Model!$4:$4,"&lt;="&amp;AU$7))</f>
        <v>0</v>
      </c>
      <c r="AV15" s="5">
        <f ca="1">IF(AV$4="",0,SUMIFS(Model!82:82,Model!$4:$4,"&gt;="&amp;AV$6,Model!$4:$4,"&lt;="&amp;AV$7))</f>
        <v>0</v>
      </c>
      <c r="AW15" s="5">
        <f ca="1">IF(AW$4="",0,SUMIFS(Model!82:82,Model!$4:$4,"&gt;="&amp;AW$6,Model!$4:$4,"&lt;="&amp;AW$7))</f>
        <v>0</v>
      </c>
      <c r="AX15" s="5">
        <f ca="1">IF(AX$4="",0,SUMIFS(Model!82:82,Model!$4:$4,"&gt;="&amp;AX$6,Model!$4:$4,"&lt;="&amp;AX$7))</f>
        <v>0</v>
      </c>
      <c r="AY15" s="5">
        <f ca="1">IF(AY$4="",0,SUMIFS(Model!82:82,Model!$4:$4,"&gt;="&amp;AY$6,Model!$4:$4,"&lt;="&amp;AY$7))</f>
        <v>0</v>
      </c>
      <c r="AZ15" s="5">
        <f ca="1">IF(AZ$4="",0,SUMIFS(Model!82:82,Model!$4:$4,"&gt;="&amp;AZ$6,Model!$4:$4,"&lt;="&amp;AZ$7))</f>
        <v>0</v>
      </c>
      <c r="BA15" s="5">
        <f ca="1">IF(BA$4="",0,SUMIFS(Model!82:82,Model!$4:$4,"&gt;="&amp;BA$6,Model!$4:$4,"&lt;="&amp;BA$7))</f>
        <v>0</v>
      </c>
      <c r="BB15" s="5">
        <f ca="1">IF(BB$4="",0,SUMIFS(Model!82:82,Model!$4:$4,"&gt;="&amp;BB$6,Model!$4:$4,"&lt;="&amp;BB$7))</f>
        <v>0</v>
      </c>
      <c r="BC15" s="5">
        <f ca="1">IF(BC$4="",0,SUMIFS(Model!82:82,Model!$4:$4,"&gt;="&amp;BC$6,Model!$4:$4,"&lt;="&amp;BC$7))</f>
        <v>0</v>
      </c>
      <c r="BD15" s="5">
        <f ca="1">IF(BD$4="",0,SUMIFS(Model!82:82,Model!$4:$4,"&gt;="&amp;BD$6,Model!$4:$4,"&lt;="&amp;BD$7))</f>
        <v>0</v>
      </c>
      <c r="BE15" s="5">
        <f ca="1">IF(BE$4="",0,SUMIFS(Model!82:82,Model!$4:$4,"&gt;="&amp;BE$6,Model!$4:$4,"&lt;="&amp;BE$7))</f>
        <v>0</v>
      </c>
      <c r="BF15" s="5">
        <f ca="1">IF(BF$4="",0,SUMIFS(Model!82:82,Model!$4:$4,"&gt;="&amp;BF$6,Model!$4:$4,"&lt;="&amp;BF$7))</f>
        <v>0</v>
      </c>
      <c r="BG15" s="5">
        <f ca="1">IF(BG$4="",0,SUMIFS(Model!82:82,Model!$4:$4,"&gt;="&amp;BG$6,Model!$4:$4,"&lt;="&amp;BG$7))</f>
        <v>0</v>
      </c>
      <c r="BH15" s="5">
        <f ca="1">IF(BH$4="",0,SUMIFS(Model!82:82,Model!$4:$4,"&gt;="&amp;BH$6,Model!$4:$4,"&lt;="&amp;BH$7))</f>
        <v>0</v>
      </c>
      <c r="BI15" s="5">
        <f ca="1">IF(BI$4="",0,SUMIFS(Model!82:82,Model!$4:$4,"&gt;="&amp;BI$6,Model!$4:$4,"&lt;="&amp;BI$7))</f>
        <v>0</v>
      </c>
      <c r="BJ15" s="5">
        <f ca="1">IF(BJ$4="",0,SUMIFS(Model!82:82,Model!$4:$4,"&gt;="&amp;BJ$6,Model!$4:$4,"&lt;="&amp;BJ$7))</f>
        <v>0</v>
      </c>
      <c r="BK15" s="5">
        <f ca="1">IF(BK$4="",0,SUMIFS(Model!82:82,Model!$4:$4,"&gt;="&amp;BK$6,Model!$4:$4,"&lt;="&amp;BK$7))</f>
        <v>0</v>
      </c>
      <c r="BL15" s="5">
        <f ca="1">IF(BL$4="",0,SUMIFS(Model!82:82,Model!$4:$4,"&gt;="&amp;BL$6,Model!$4:$4,"&lt;="&amp;BL$7))</f>
        <v>0</v>
      </c>
      <c r="BM15" s="5">
        <f ca="1">IF(BM$4="",0,SUMIFS(Model!82:82,Model!$4:$4,"&gt;="&amp;BM$6,Model!$4:$4,"&lt;="&amp;BM$7))</f>
        <v>0</v>
      </c>
      <c r="BN15" s="5">
        <f ca="1">IF(BN$4="",0,SUMIFS(Model!82:82,Model!$4:$4,"&gt;="&amp;BN$6,Model!$4:$4,"&lt;="&amp;BN$7))</f>
        <v>0</v>
      </c>
      <c r="BO15" s="5">
        <f ca="1">IF(BO$4="",0,SUMIFS(Model!82:82,Model!$4:$4,"&gt;="&amp;BO$6,Model!$4:$4,"&lt;="&amp;BO$7))</f>
        <v>0</v>
      </c>
      <c r="BP15" s="5">
        <f ca="1">IF(BP$4="",0,SUMIFS(Model!82:82,Model!$4:$4,"&gt;="&amp;BP$6,Model!$4:$4,"&lt;="&amp;BP$7))</f>
        <v>0</v>
      </c>
      <c r="BQ15" s="5">
        <f ca="1">IF(BQ$4="",0,SUMIFS(Model!82:82,Model!$4:$4,"&gt;="&amp;BQ$6,Model!$4:$4,"&lt;="&amp;BQ$7))</f>
        <v>0</v>
      </c>
      <c r="BR15" s="5">
        <f ca="1">IF(BR$4="",0,SUMIFS(Model!82:82,Model!$4:$4,"&gt;="&amp;BR$6,Model!$4:$4,"&lt;="&amp;BR$7))</f>
        <v>0</v>
      </c>
      <c r="BS15" s="5">
        <f ca="1">IF(BS$4="",0,SUMIFS(Model!82:82,Model!$4:$4,"&gt;="&amp;BS$6,Model!$4:$4,"&lt;="&amp;BS$7))</f>
        <v>0</v>
      </c>
      <c r="BT15" s="5">
        <f ca="1">IF(BT$4="",0,SUMIFS(Model!82:82,Model!$4:$4,"&gt;="&amp;BT$6,Model!$4:$4,"&lt;="&amp;BT$7))</f>
        <v>0</v>
      </c>
      <c r="BU15" s="5">
        <f ca="1">IF(BU$4="",0,SUMIFS(Model!82:82,Model!$4:$4,"&gt;="&amp;BU$6,Model!$4:$4,"&lt;="&amp;BU$7))</f>
        <v>0</v>
      </c>
      <c r="BV15" s="5">
        <f ca="1">IF(BV$4="",0,SUMIFS(Model!82:82,Model!$4:$4,"&gt;="&amp;BV$6,Model!$4:$4,"&lt;="&amp;BV$7))</f>
        <v>0</v>
      </c>
      <c r="BW15" s="5">
        <f ca="1">IF(BW$4="",0,SUMIFS(Model!82:82,Model!$4:$4,"&gt;="&amp;BW$6,Model!$4:$4,"&lt;="&amp;BW$7))</f>
        <v>0</v>
      </c>
      <c r="BX15" s="5">
        <f ca="1">IF(BX$4="",0,SUMIFS(Model!82:82,Model!$4:$4,"&gt;="&amp;BX$6,Model!$4:$4,"&lt;="&amp;BX$7))</f>
        <v>0</v>
      </c>
      <c r="BY15" s="5">
        <f ca="1">IF(BY$4="",0,SUMIFS(Model!82:82,Model!$4:$4,"&gt;="&amp;BY$6,Model!$4:$4,"&lt;="&amp;BY$7))</f>
        <v>0</v>
      </c>
      <c r="BZ15" s="5">
        <f ca="1">IF(BZ$4="",0,SUMIFS(Model!82:82,Model!$4:$4,"&gt;="&amp;BZ$6,Model!$4:$4,"&lt;="&amp;BZ$7))</f>
        <v>0</v>
      </c>
      <c r="CA15" s="5">
        <f ca="1">IF(CA$4="",0,SUMIFS(Model!82:82,Model!$4:$4,"&gt;="&amp;CA$6,Model!$4:$4,"&lt;="&amp;CA$7))</f>
        <v>0</v>
      </c>
      <c r="CB15" s="5">
        <f ca="1">IF(CB$4="",0,SUMIFS(Model!82:82,Model!$4:$4,"&gt;="&amp;CB$6,Model!$4:$4,"&lt;="&amp;CB$7))</f>
        <v>0</v>
      </c>
      <c r="CC15" s="5">
        <f ca="1">IF(CC$4="",0,SUMIFS(Model!82:82,Model!$4:$4,"&gt;="&amp;CC$6,Model!$4:$4,"&lt;="&amp;CC$7))</f>
        <v>0</v>
      </c>
      <c r="CD15" s="5">
        <f ca="1">IF(CD$4="",0,SUMIFS(Model!82:82,Model!$4:$4,"&gt;="&amp;CD$6,Model!$4:$4,"&lt;="&amp;CD$7))</f>
        <v>0</v>
      </c>
      <c r="CE15" s="5">
        <f ca="1">IF(CE$4="",0,SUMIFS(Model!82:82,Model!$4:$4,"&gt;="&amp;CE$6,Model!$4:$4,"&lt;="&amp;CE$7))</f>
        <v>0</v>
      </c>
      <c r="CF15" s="5">
        <f ca="1">IF(CF$4="",0,SUMIFS(Model!82:82,Model!$4:$4,"&gt;="&amp;CF$6,Model!$4:$4,"&lt;="&amp;CF$7))</f>
        <v>0</v>
      </c>
    </row>
    <row r="16" spans="2:84" x14ac:dyDescent="0.3">
      <c r="B16" s="13">
        <f>ROW()</f>
        <v>16</v>
      </c>
      <c r="H16" s="1" t="str">
        <f>$H$11</f>
        <v>Выручка</v>
      </c>
      <c r="I16" s="1" t="str">
        <f>I14</f>
        <v>Металлопрокат для B2C</v>
      </c>
      <c r="J16" s="1" t="str">
        <f>$I$13</f>
        <v>Средний чек</v>
      </c>
      <c r="M16" s="53" t="str">
        <f>"руб./"&amp;M15</f>
        <v>руб./тн</v>
      </c>
      <c r="U16" s="5">
        <f ca="1">IF(U$4="",0,IF(U15=0,0,U14/U15))</f>
        <v>23573.254848393652</v>
      </c>
      <c r="X16" s="5">
        <f t="shared" ref="X16:BC16" ca="1" si="2">IF(X$4="",0,IF(X15=0,0,X14/X15))</f>
        <v>0</v>
      </c>
      <c r="Y16" s="5">
        <f t="shared" ca="1" si="2"/>
        <v>21950.247858538216</v>
      </c>
      <c r="Z16" s="5">
        <f t="shared" ca="1" si="2"/>
        <v>22441.953536126905</v>
      </c>
      <c r="AA16" s="5">
        <f t="shared" ca="1" si="2"/>
        <v>23423.988909512402</v>
      </c>
      <c r="AB16" s="5">
        <f t="shared" ca="1" si="2"/>
        <v>24458.405890499387</v>
      </c>
      <c r="AC16" s="5">
        <f t="shared" ca="1" si="2"/>
        <v>0</v>
      </c>
      <c r="AD16" s="5">
        <f t="shared" ca="1" si="2"/>
        <v>0</v>
      </c>
      <c r="AE16" s="5">
        <f t="shared" ca="1" si="2"/>
        <v>0</v>
      </c>
      <c r="AF16" s="5">
        <f t="shared" ca="1" si="2"/>
        <v>0</v>
      </c>
      <c r="AG16" s="5">
        <f t="shared" ca="1" si="2"/>
        <v>0</v>
      </c>
      <c r="AH16" s="5">
        <f t="shared" ca="1" si="2"/>
        <v>0</v>
      </c>
      <c r="AI16" s="5">
        <f t="shared" ca="1" si="2"/>
        <v>0</v>
      </c>
      <c r="AJ16" s="5">
        <f t="shared" ca="1" si="2"/>
        <v>0</v>
      </c>
      <c r="AK16" s="5">
        <f t="shared" ca="1" si="2"/>
        <v>0</v>
      </c>
      <c r="AL16" s="5">
        <f t="shared" ca="1" si="2"/>
        <v>0</v>
      </c>
      <c r="AM16" s="5">
        <f t="shared" ca="1" si="2"/>
        <v>0</v>
      </c>
      <c r="AN16" s="5">
        <f t="shared" ca="1" si="2"/>
        <v>0</v>
      </c>
      <c r="AO16" s="5">
        <f t="shared" ca="1" si="2"/>
        <v>0</v>
      </c>
      <c r="AP16" s="5">
        <f t="shared" ca="1" si="2"/>
        <v>0</v>
      </c>
      <c r="AQ16" s="5">
        <f t="shared" ca="1" si="2"/>
        <v>0</v>
      </c>
      <c r="AR16" s="5">
        <f t="shared" ca="1" si="2"/>
        <v>0</v>
      </c>
      <c r="AS16" s="5">
        <f t="shared" ca="1" si="2"/>
        <v>0</v>
      </c>
      <c r="AT16" s="5">
        <f t="shared" ca="1" si="2"/>
        <v>0</v>
      </c>
      <c r="AU16" s="5">
        <f t="shared" ca="1" si="2"/>
        <v>0</v>
      </c>
      <c r="AV16" s="5">
        <f t="shared" ca="1" si="2"/>
        <v>0</v>
      </c>
      <c r="AW16" s="5">
        <f t="shared" ca="1" si="2"/>
        <v>0</v>
      </c>
      <c r="AX16" s="5">
        <f t="shared" ca="1" si="2"/>
        <v>0</v>
      </c>
      <c r="AY16" s="5">
        <f t="shared" ca="1" si="2"/>
        <v>0</v>
      </c>
      <c r="AZ16" s="5">
        <f t="shared" ca="1" si="2"/>
        <v>0</v>
      </c>
      <c r="BA16" s="5">
        <f t="shared" ca="1" si="2"/>
        <v>0</v>
      </c>
      <c r="BB16" s="5">
        <f t="shared" ca="1" si="2"/>
        <v>0</v>
      </c>
      <c r="BC16" s="5">
        <f t="shared" ca="1" si="2"/>
        <v>0</v>
      </c>
      <c r="BD16" s="5">
        <f t="shared" ref="BD16:CI16" ca="1" si="3">IF(BD$4="",0,IF(BD15=0,0,BD14/BD15))</f>
        <v>0</v>
      </c>
      <c r="BE16" s="5">
        <f t="shared" ca="1" si="3"/>
        <v>0</v>
      </c>
      <c r="BF16" s="5">
        <f t="shared" ca="1" si="3"/>
        <v>0</v>
      </c>
      <c r="BG16" s="5">
        <f t="shared" ca="1" si="3"/>
        <v>0</v>
      </c>
      <c r="BH16" s="5">
        <f t="shared" ca="1" si="3"/>
        <v>0</v>
      </c>
      <c r="BI16" s="5">
        <f t="shared" ca="1" si="3"/>
        <v>0</v>
      </c>
      <c r="BJ16" s="5">
        <f t="shared" ca="1" si="3"/>
        <v>0</v>
      </c>
      <c r="BK16" s="5">
        <f t="shared" ca="1" si="3"/>
        <v>0</v>
      </c>
      <c r="BL16" s="5">
        <f t="shared" ca="1" si="3"/>
        <v>0</v>
      </c>
      <c r="BM16" s="5">
        <f t="shared" ca="1" si="3"/>
        <v>0</v>
      </c>
      <c r="BN16" s="5">
        <f t="shared" ca="1" si="3"/>
        <v>0</v>
      </c>
      <c r="BO16" s="5">
        <f t="shared" ca="1" si="3"/>
        <v>0</v>
      </c>
      <c r="BP16" s="5">
        <f t="shared" ca="1" si="3"/>
        <v>0</v>
      </c>
      <c r="BQ16" s="5">
        <f t="shared" ca="1" si="3"/>
        <v>0</v>
      </c>
      <c r="BR16" s="5">
        <f t="shared" ca="1" si="3"/>
        <v>0</v>
      </c>
      <c r="BS16" s="5">
        <f t="shared" ca="1" si="3"/>
        <v>0</v>
      </c>
      <c r="BT16" s="5">
        <f t="shared" ca="1" si="3"/>
        <v>0</v>
      </c>
      <c r="BU16" s="5">
        <f t="shared" ca="1" si="3"/>
        <v>0</v>
      </c>
      <c r="BV16" s="5">
        <f t="shared" ca="1" si="3"/>
        <v>0</v>
      </c>
      <c r="BW16" s="5">
        <f t="shared" ca="1" si="3"/>
        <v>0</v>
      </c>
      <c r="BX16" s="5">
        <f t="shared" ca="1" si="3"/>
        <v>0</v>
      </c>
      <c r="BY16" s="5">
        <f t="shared" ca="1" si="3"/>
        <v>0</v>
      </c>
      <c r="BZ16" s="5">
        <f t="shared" ca="1" si="3"/>
        <v>0</v>
      </c>
      <c r="CA16" s="5">
        <f t="shared" ca="1" si="3"/>
        <v>0</v>
      </c>
      <c r="CB16" s="5">
        <f t="shared" ca="1" si="3"/>
        <v>0</v>
      </c>
      <c r="CC16" s="5">
        <f t="shared" ca="1" si="3"/>
        <v>0</v>
      </c>
      <c r="CD16" s="5">
        <f t="shared" ca="1" si="3"/>
        <v>0</v>
      </c>
      <c r="CE16" s="5">
        <f t="shared" ca="1" si="3"/>
        <v>0</v>
      </c>
      <c r="CF16" s="5">
        <f t="shared" ca="1" si="3"/>
        <v>0</v>
      </c>
    </row>
    <row r="17" spans="2:84" s="2" customFormat="1" x14ac:dyDescent="0.3">
      <c r="B17" s="126">
        <f>ROW()</f>
        <v>17</v>
      </c>
      <c r="H17" s="2" t="str">
        <f>H14</f>
        <v>Выручка</v>
      </c>
      <c r="I17" s="2" t="str">
        <f>Model!$I$24</f>
        <v>Металлопрокат для B2B</v>
      </c>
      <c r="M17" s="127" t="s">
        <v>18</v>
      </c>
      <c r="O17" s="8"/>
      <c r="P17" s="72"/>
      <c r="Q17" s="129"/>
      <c r="U17" s="130">
        <f ca="1">SUM(INDIRECT(ADDRESS($B17,$X$2)&amp;":"&amp;ADDRESS($B17,$X$2-1+$P$8)))</f>
        <v>1575822327.9343905</v>
      </c>
      <c r="X17" s="130">
        <f ca="1">IF(X$4="",0,SUMIFS(Model!123:123,Model!$4:$4,"&gt;="&amp;X$6,Model!$4:$4,"&lt;="&amp;X$7))</f>
        <v>0</v>
      </c>
      <c r="Y17" s="130">
        <f ca="1">IF(Y$4="",0,SUMIFS(Model!123:123,Model!$4:$4,"&gt;="&amp;Y$6,Model!$4:$4,"&lt;="&amp;Y$7))</f>
        <v>132143172.00666749</v>
      </c>
      <c r="Z17" s="130">
        <f ca="1">IF(Z$4="",0,SUMIFS(Model!123:123,Model!$4:$4,"&gt;="&amp;Z$6,Model!$4:$4,"&lt;="&amp;Z$7))</f>
        <v>413336731.81604922</v>
      </c>
      <c r="AA17" s="130">
        <f ca="1">IF(AA$4="",0,SUMIFS(Model!123:123,Model!$4:$4,"&gt;="&amp;AA$6,Model!$4:$4,"&lt;="&amp;AA$7))</f>
        <v>503962087.30989033</v>
      </c>
      <c r="AB17" s="130">
        <f ca="1">IF(AB$4="",0,SUMIFS(Model!123:123,Model!$4:$4,"&gt;="&amp;AB$6,Model!$4:$4,"&lt;="&amp;AB$7))</f>
        <v>526380336.80178368</v>
      </c>
      <c r="AC17" s="130">
        <f ca="1">IF(AC$4="",0,SUMIFS(Model!123:123,Model!$4:$4,"&gt;="&amp;AC$6,Model!$4:$4,"&lt;="&amp;AC$7))</f>
        <v>0</v>
      </c>
      <c r="AD17" s="130">
        <f ca="1">IF(AD$4="",0,SUMIFS(Model!123:123,Model!$4:$4,"&gt;="&amp;AD$6,Model!$4:$4,"&lt;="&amp;AD$7))</f>
        <v>0</v>
      </c>
      <c r="AE17" s="130">
        <f ca="1">IF(AE$4="",0,SUMIFS(Model!123:123,Model!$4:$4,"&gt;="&amp;AE$6,Model!$4:$4,"&lt;="&amp;AE$7))</f>
        <v>0</v>
      </c>
      <c r="AF17" s="130">
        <f ca="1">IF(AF$4="",0,SUMIFS(Model!123:123,Model!$4:$4,"&gt;="&amp;AF$6,Model!$4:$4,"&lt;="&amp;AF$7))</f>
        <v>0</v>
      </c>
      <c r="AG17" s="130">
        <f ca="1">IF(AG$4="",0,SUMIFS(Model!123:123,Model!$4:$4,"&gt;="&amp;AG$6,Model!$4:$4,"&lt;="&amp;AG$7))</f>
        <v>0</v>
      </c>
      <c r="AH17" s="130">
        <f ca="1">IF(AH$4="",0,SUMIFS(Model!123:123,Model!$4:$4,"&gt;="&amp;AH$6,Model!$4:$4,"&lt;="&amp;AH$7))</f>
        <v>0</v>
      </c>
      <c r="AI17" s="130">
        <f ca="1">IF(AI$4="",0,SUMIFS(Model!123:123,Model!$4:$4,"&gt;="&amp;AI$6,Model!$4:$4,"&lt;="&amp;AI$7))</f>
        <v>0</v>
      </c>
      <c r="AJ17" s="130">
        <f ca="1">IF(AJ$4="",0,SUMIFS(Model!123:123,Model!$4:$4,"&gt;="&amp;AJ$6,Model!$4:$4,"&lt;="&amp;AJ$7))</f>
        <v>0</v>
      </c>
      <c r="AK17" s="130">
        <f ca="1">IF(AK$4="",0,SUMIFS(Model!123:123,Model!$4:$4,"&gt;="&amp;AK$6,Model!$4:$4,"&lt;="&amp;AK$7))</f>
        <v>0</v>
      </c>
      <c r="AL17" s="130">
        <f ca="1">IF(AL$4="",0,SUMIFS(Model!123:123,Model!$4:$4,"&gt;="&amp;AL$6,Model!$4:$4,"&lt;="&amp;AL$7))</f>
        <v>0</v>
      </c>
      <c r="AM17" s="130">
        <f ca="1">IF(AM$4="",0,SUMIFS(Model!123:123,Model!$4:$4,"&gt;="&amp;AM$6,Model!$4:$4,"&lt;="&amp;AM$7))</f>
        <v>0</v>
      </c>
      <c r="AN17" s="130">
        <f ca="1">IF(AN$4="",0,SUMIFS(Model!123:123,Model!$4:$4,"&gt;="&amp;AN$6,Model!$4:$4,"&lt;="&amp;AN$7))</f>
        <v>0</v>
      </c>
      <c r="AO17" s="130">
        <f ca="1">IF(AO$4="",0,SUMIFS(Model!123:123,Model!$4:$4,"&gt;="&amp;AO$6,Model!$4:$4,"&lt;="&amp;AO$7))</f>
        <v>0</v>
      </c>
      <c r="AP17" s="130">
        <f ca="1">IF(AP$4="",0,SUMIFS(Model!123:123,Model!$4:$4,"&gt;="&amp;AP$6,Model!$4:$4,"&lt;="&amp;AP$7))</f>
        <v>0</v>
      </c>
      <c r="AQ17" s="130">
        <f ca="1">IF(AQ$4="",0,SUMIFS(Model!123:123,Model!$4:$4,"&gt;="&amp;AQ$6,Model!$4:$4,"&lt;="&amp;AQ$7))</f>
        <v>0</v>
      </c>
      <c r="AR17" s="130">
        <f ca="1">IF(AR$4="",0,SUMIFS(Model!123:123,Model!$4:$4,"&gt;="&amp;AR$6,Model!$4:$4,"&lt;="&amp;AR$7))</f>
        <v>0</v>
      </c>
      <c r="AS17" s="130">
        <f ca="1">IF(AS$4="",0,SUMIFS(Model!123:123,Model!$4:$4,"&gt;="&amp;AS$6,Model!$4:$4,"&lt;="&amp;AS$7))</f>
        <v>0</v>
      </c>
      <c r="AT17" s="130">
        <f ca="1">IF(AT$4="",0,SUMIFS(Model!123:123,Model!$4:$4,"&gt;="&amp;AT$6,Model!$4:$4,"&lt;="&amp;AT$7))</f>
        <v>0</v>
      </c>
      <c r="AU17" s="130">
        <f ca="1">IF(AU$4="",0,SUMIFS(Model!123:123,Model!$4:$4,"&gt;="&amp;AU$6,Model!$4:$4,"&lt;="&amp;AU$7))</f>
        <v>0</v>
      </c>
      <c r="AV17" s="130">
        <f ca="1">IF(AV$4="",0,SUMIFS(Model!123:123,Model!$4:$4,"&gt;="&amp;AV$6,Model!$4:$4,"&lt;="&amp;AV$7))</f>
        <v>0</v>
      </c>
      <c r="AW17" s="130">
        <f ca="1">IF(AW$4="",0,SUMIFS(Model!123:123,Model!$4:$4,"&gt;="&amp;AW$6,Model!$4:$4,"&lt;="&amp;AW$7))</f>
        <v>0</v>
      </c>
      <c r="AX17" s="130">
        <f ca="1">IF(AX$4="",0,SUMIFS(Model!123:123,Model!$4:$4,"&gt;="&amp;AX$6,Model!$4:$4,"&lt;="&amp;AX$7))</f>
        <v>0</v>
      </c>
      <c r="AY17" s="130">
        <f ca="1">IF(AY$4="",0,SUMIFS(Model!123:123,Model!$4:$4,"&gt;="&amp;AY$6,Model!$4:$4,"&lt;="&amp;AY$7))</f>
        <v>0</v>
      </c>
      <c r="AZ17" s="130">
        <f ca="1">IF(AZ$4="",0,SUMIFS(Model!123:123,Model!$4:$4,"&gt;="&amp;AZ$6,Model!$4:$4,"&lt;="&amp;AZ$7))</f>
        <v>0</v>
      </c>
      <c r="BA17" s="130">
        <f ca="1">IF(BA$4="",0,SUMIFS(Model!123:123,Model!$4:$4,"&gt;="&amp;BA$6,Model!$4:$4,"&lt;="&amp;BA$7))</f>
        <v>0</v>
      </c>
      <c r="BB17" s="130">
        <f ca="1">IF(BB$4="",0,SUMIFS(Model!123:123,Model!$4:$4,"&gt;="&amp;BB$6,Model!$4:$4,"&lt;="&amp;BB$7))</f>
        <v>0</v>
      </c>
      <c r="BC17" s="130">
        <f ca="1">IF(BC$4="",0,SUMIFS(Model!123:123,Model!$4:$4,"&gt;="&amp;BC$6,Model!$4:$4,"&lt;="&amp;BC$7))</f>
        <v>0</v>
      </c>
      <c r="BD17" s="130">
        <f ca="1">IF(BD$4="",0,SUMIFS(Model!123:123,Model!$4:$4,"&gt;="&amp;BD$6,Model!$4:$4,"&lt;="&amp;BD$7))</f>
        <v>0</v>
      </c>
      <c r="BE17" s="130">
        <f ca="1">IF(BE$4="",0,SUMIFS(Model!123:123,Model!$4:$4,"&gt;="&amp;BE$6,Model!$4:$4,"&lt;="&amp;BE$7))</f>
        <v>0</v>
      </c>
      <c r="BF17" s="130">
        <f ca="1">IF(BF$4="",0,SUMIFS(Model!123:123,Model!$4:$4,"&gt;="&amp;BF$6,Model!$4:$4,"&lt;="&amp;BF$7))</f>
        <v>0</v>
      </c>
      <c r="BG17" s="130">
        <f ca="1">IF(BG$4="",0,SUMIFS(Model!123:123,Model!$4:$4,"&gt;="&amp;BG$6,Model!$4:$4,"&lt;="&amp;BG$7))</f>
        <v>0</v>
      </c>
      <c r="BH17" s="130">
        <f ca="1">IF(BH$4="",0,SUMIFS(Model!123:123,Model!$4:$4,"&gt;="&amp;BH$6,Model!$4:$4,"&lt;="&amp;BH$7))</f>
        <v>0</v>
      </c>
      <c r="BI17" s="130">
        <f ca="1">IF(BI$4="",0,SUMIFS(Model!123:123,Model!$4:$4,"&gt;="&amp;BI$6,Model!$4:$4,"&lt;="&amp;BI$7))</f>
        <v>0</v>
      </c>
      <c r="BJ17" s="130">
        <f ca="1">IF(BJ$4="",0,SUMIFS(Model!123:123,Model!$4:$4,"&gt;="&amp;BJ$6,Model!$4:$4,"&lt;="&amp;BJ$7))</f>
        <v>0</v>
      </c>
      <c r="BK17" s="130">
        <f ca="1">IF(BK$4="",0,SUMIFS(Model!123:123,Model!$4:$4,"&gt;="&amp;BK$6,Model!$4:$4,"&lt;="&amp;BK$7))</f>
        <v>0</v>
      </c>
      <c r="BL17" s="130">
        <f ca="1">IF(BL$4="",0,SUMIFS(Model!123:123,Model!$4:$4,"&gt;="&amp;BL$6,Model!$4:$4,"&lt;="&amp;BL$7))</f>
        <v>0</v>
      </c>
      <c r="BM17" s="130">
        <f ca="1">IF(BM$4="",0,SUMIFS(Model!123:123,Model!$4:$4,"&gt;="&amp;BM$6,Model!$4:$4,"&lt;="&amp;BM$7))</f>
        <v>0</v>
      </c>
      <c r="BN17" s="130">
        <f ca="1">IF(BN$4="",0,SUMIFS(Model!123:123,Model!$4:$4,"&gt;="&amp;BN$6,Model!$4:$4,"&lt;="&amp;BN$7))</f>
        <v>0</v>
      </c>
      <c r="BO17" s="130">
        <f ca="1">IF(BO$4="",0,SUMIFS(Model!123:123,Model!$4:$4,"&gt;="&amp;BO$6,Model!$4:$4,"&lt;="&amp;BO$7))</f>
        <v>0</v>
      </c>
      <c r="BP17" s="130">
        <f ca="1">IF(BP$4="",0,SUMIFS(Model!123:123,Model!$4:$4,"&gt;="&amp;BP$6,Model!$4:$4,"&lt;="&amp;BP$7))</f>
        <v>0</v>
      </c>
      <c r="BQ17" s="130">
        <f ca="1">IF(BQ$4="",0,SUMIFS(Model!123:123,Model!$4:$4,"&gt;="&amp;BQ$6,Model!$4:$4,"&lt;="&amp;BQ$7))</f>
        <v>0</v>
      </c>
      <c r="BR17" s="130">
        <f ca="1">IF(BR$4="",0,SUMIFS(Model!123:123,Model!$4:$4,"&gt;="&amp;BR$6,Model!$4:$4,"&lt;="&amp;BR$7))</f>
        <v>0</v>
      </c>
      <c r="BS17" s="130">
        <f ca="1">IF(BS$4="",0,SUMIFS(Model!123:123,Model!$4:$4,"&gt;="&amp;BS$6,Model!$4:$4,"&lt;="&amp;BS$7))</f>
        <v>0</v>
      </c>
      <c r="BT17" s="130">
        <f ca="1">IF(BT$4="",0,SUMIFS(Model!123:123,Model!$4:$4,"&gt;="&amp;BT$6,Model!$4:$4,"&lt;="&amp;BT$7))</f>
        <v>0</v>
      </c>
      <c r="BU17" s="130">
        <f ca="1">IF(BU$4="",0,SUMIFS(Model!123:123,Model!$4:$4,"&gt;="&amp;BU$6,Model!$4:$4,"&lt;="&amp;BU$7))</f>
        <v>0</v>
      </c>
      <c r="BV17" s="130">
        <f ca="1">IF(BV$4="",0,SUMIFS(Model!123:123,Model!$4:$4,"&gt;="&amp;BV$6,Model!$4:$4,"&lt;="&amp;BV$7))</f>
        <v>0</v>
      </c>
      <c r="BW17" s="130">
        <f ca="1">IF(BW$4="",0,SUMIFS(Model!123:123,Model!$4:$4,"&gt;="&amp;BW$6,Model!$4:$4,"&lt;="&amp;BW$7))</f>
        <v>0</v>
      </c>
      <c r="BX17" s="130">
        <f ca="1">IF(BX$4="",0,SUMIFS(Model!123:123,Model!$4:$4,"&gt;="&amp;BX$6,Model!$4:$4,"&lt;="&amp;BX$7))</f>
        <v>0</v>
      </c>
      <c r="BY17" s="130">
        <f ca="1">IF(BY$4="",0,SUMIFS(Model!123:123,Model!$4:$4,"&gt;="&amp;BY$6,Model!$4:$4,"&lt;="&amp;BY$7))</f>
        <v>0</v>
      </c>
      <c r="BZ17" s="130">
        <f ca="1">IF(BZ$4="",0,SUMIFS(Model!123:123,Model!$4:$4,"&gt;="&amp;BZ$6,Model!$4:$4,"&lt;="&amp;BZ$7))</f>
        <v>0</v>
      </c>
      <c r="CA17" s="130">
        <f ca="1">IF(CA$4="",0,SUMIFS(Model!123:123,Model!$4:$4,"&gt;="&amp;CA$6,Model!$4:$4,"&lt;="&amp;CA$7))</f>
        <v>0</v>
      </c>
      <c r="CB17" s="130">
        <f ca="1">IF(CB$4="",0,SUMIFS(Model!123:123,Model!$4:$4,"&gt;="&amp;CB$6,Model!$4:$4,"&lt;="&amp;CB$7))</f>
        <v>0</v>
      </c>
      <c r="CC17" s="130">
        <f ca="1">IF(CC$4="",0,SUMIFS(Model!123:123,Model!$4:$4,"&gt;="&amp;CC$6,Model!$4:$4,"&lt;="&amp;CC$7))</f>
        <v>0</v>
      </c>
      <c r="CD17" s="130">
        <f ca="1">IF(CD$4="",0,SUMIFS(Model!123:123,Model!$4:$4,"&gt;="&amp;CD$6,Model!$4:$4,"&lt;="&amp;CD$7))</f>
        <v>0</v>
      </c>
      <c r="CE17" s="130">
        <f ca="1">IF(CE$4="",0,SUMIFS(Model!123:123,Model!$4:$4,"&gt;="&amp;CE$6,Model!$4:$4,"&lt;="&amp;CE$7))</f>
        <v>0</v>
      </c>
      <c r="CF17" s="130">
        <f ca="1">IF(CF$4="",0,SUMIFS(Model!123:123,Model!$4:$4,"&gt;="&amp;CF$6,Model!$4:$4,"&lt;="&amp;CF$7))</f>
        <v>0</v>
      </c>
    </row>
    <row r="18" spans="2:84" x14ac:dyDescent="0.3">
      <c r="B18" s="13">
        <f>ROW()</f>
        <v>18</v>
      </c>
      <c r="H18" s="1" t="str">
        <f>$H$11</f>
        <v>Выручка</v>
      </c>
      <c r="I18" s="1" t="str">
        <f>I17</f>
        <v>Металлопрокат для B2B</v>
      </c>
      <c r="J18" s="1" t="str">
        <f>Model!$H$81</f>
        <v>Количество проданной продукции</v>
      </c>
      <c r="M18" s="53" t="str">
        <f>Prcsses!$P$11</f>
        <v>тн</v>
      </c>
      <c r="U18" s="5">
        <f ca="1">SUM(INDIRECT(ADDRESS($B18,$X$2)&amp;":"&amp;ADDRESS($B18,$X$2-1+$P$8)))</f>
        <v>22580</v>
      </c>
      <c r="X18" s="5">
        <f ca="1">IF(X$4="",0,SUMIFS(Model!83:83,Model!$4:$4,"&gt;="&amp;X$6,Model!$4:$4,"&lt;="&amp;X$7))</f>
        <v>0</v>
      </c>
      <c r="Y18" s="5">
        <f ca="1">IF(Y$4="",0,SUMIFS(Model!83:83,Model!$4:$4,"&gt;="&amp;Y$6,Model!$4:$4,"&lt;="&amp;Y$7))</f>
        <v>2025</v>
      </c>
      <c r="Z18" s="5">
        <f ca="1">IF(Z$4="",0,SUMIFS(Model!83:83,Model!$4:$4,"&gt;="&amp;Z$6,Model!$4:$4,"&lt;="&amp;Z$7))</f>
        <v>6155</v>
      </c>
      <c r="AA18" s="5">
        <f ca="1">IF(AA$4="",0,SUMIFS(Model!83:83,Model!$4:$4,"&gt;="&amp;AA$6,Model!$4:$4,"&lt;="&amp;AA$7))</f>
        <v>7200</v>
      </c>
      <c r="AB18" s="5">
        <f ca="1">IF(AB$4="",0,SUMIFS(Model!83:83,Model!$4:$4,"&gt;="&amp;AB$6,Model!$4:$4,"&lt;="&amp;AB$7))</f>
        <v>7200</v>
      </c>
      <c r="AC18" s="5">
        <f ca="1">IF(AC$4="",0,SUMIFS(Model!83:83,Model!$4:$4,"&gt;="&amp;AC$6,Model!$4:$4,"&lt;="&amp;AC$7))</f>
        <v>0</v>
      </c>
      <c r="AD18" s="5">
        <f ca="1">IF(AD$4="",0,SUMIFS(Model!83:83,Model!$4:$4,"&gt;="&amp;AD$6,Model!$4:$4,"&lt;="&amp;AD$7))</f>
        <v>0</v>
      </c>
      <c r="AE18" s="5">
        <f ca="1">IF(AE$4="",0,SUMIFS(Model!83:83,Model!$4:$4,"&gt;="&amp;AE$6,Model!$4:$4,"&lt;="&amp;AE$7))</f>
        <v>0</v>
      </c>
      <c r="AF18" s="5">
        <f ca="1">IF(AF$4="",0,SUMIFS(Model!83:83,Model!$4:$4,"&gt;="&amp;AF$6,Model!$4:$4,"&lt;="&amp;AF$7))</f>
        <v>0</v>
      </c>
      <c r="AG18" s="5">
        <f ca="1">IF(AG$4="",0,SUMIFS(Model!83:83,Model!$4:$4,"&gt;="&amp;AG$6,Model!$4:$4,"&lt;="&amp;AG$7))</f>
        <v>0</v>
      </c>
      <c r="AH18" s="5">
        <f ca="1">IF(AH$4="",0,SUMIFS(Model!83:83,Model!$4:$4,"&gt;="&amp;AH$6,Model!$4:$4,"&lt;="&amp;AH$7))</f>
        <v>0</v>
      </c>
      <c r="AI18" s="5">
        <f ca="1">IF(AI$4="",0,SUMIFS(Model!83:83,Model!$4:$4,"&gt;="&amp;AI$6,Model!$4:$4,"&lt;="&amp;AI$7))</f>
        <v>0</v>
      </c>
      <c r="AJ18" s="5">
        <f ca="1">IF(AJ$4="",0,SUMIFS(Model!83:83,Model!$4:$4,"&gt;="&amp;AJ$6,Model!$4:$4,"&lt;="&amp;AJ$7))</f>
        <v>0</v>
      </c>
      <c r="AK18" s="5">
        <f ca="1">IF(AK$4="",0,SUMIFS(Model!83:83,Model!$4:$4,"&gt;="&amp;AK$6,Model!$4:$4,"&lt;="&amp;AK$7))</f>
        <v>0</v>
      </c>
      <c r="AL18" s="5">
        <f ca="1">IF(AL$4="",0,SUMIFS(Model!83:83,Model!$4:$4,"&gt;="&amp;AL$6,Model!$4:$4,"&lt;="&amp;AL$7))</f>
        <v>0</v>
      </c>
      <c r="AM18" s="5">
        <f ca="1">IF(AM$4="",0,SUMIFS(Model!83:83,Model!$4:$4,"&gt;="&amp;AM$6,Model!$4:$4,"&lt;="&amp;AM$7))</f>
        <v>0</v>
      </c>
      <c r="AN18" s="5">
        <f ca="1">IF(AN$4="",0,SUMIFS(Model!83:83,Model!$4:$4,"&gt;="&amp;AN$6,Model!$4:$4,"&lt;="&amp;AN$7))</f>
        <v>0</v>
      </c>
      <c r="AO18" s="5">
        <f ca="1">IF(AO$4="",0,SUMIFS(Model!83:83,Model!$4:$4,"&gt;="&amp;AO$6,Model!$4:$4,"&lt;="&amp;AO$7))</f>
        <v>0</v>
      </c>
      <c r="AP18" s="5">
        <f ca="1">IF(AP$4="",0,SUMIFS(Model!83:83,Model!$4:$4,"&gt;="&amp;AP$6,Model!$4:$4,"&lt;="&amp;AP$7))</f>
        <v>0</v>
      </c>
      <c r="AQ18" s="5">
        <f ca="1">IF(AQ$4="",0,SUMIFS(Model!83:83,Model!$4:$4,"&gt;="&amp;AQ$6,Model!$4:$4,"&lt;="&amp;AQ$7))</f>
        <v>0</v>
      </c>
      <c r="AR18" s="5">
        <f ca="1">IF(AR$4="",0,SUMIFS(Model!83:83,Model!$4:$4,"&gt;="&amp;AR$6,Model!$4:$4,"&lt;="&amp;AR$7))</f>
        <v>0</v>
      </c>
      <c r="AS18" s="5">
        <f ca="1">IF(AS$4="",0,SUMIFS(Model!83:83,Model!$4:$4,"&gt;="&amp;AS$6,Model!$4:$4,"&lt;="&amp;AS$7))</f>
        <v>0</v>
      </c>
      <c r="AT18" s="5">
        <f ca="1">IF(AT$4="",0,SUMIFS(Model!83:83,Model!$4:$4,"&gt;="&amp;AT$6,Model!$4:$4,"&lt;="&amp;AT$7))</f>
        <v>0</v>
      </c>
      <c r="AU18" s="5">
        <f ca="1">IF(AU$4="",0,SUMIFS(Model!83:83,Model!$4:$4,"&gt;="&amp;AU$6,Model!$4:$4,"&lt;="&amp;AU$7))</f>
        <v>0</v>
      </c>
      <c r="AV18" s="5">
        <f ca="1">IF(AV$4="",0,SUMIFS(Model!83:83,Model!$4:$4,"&gt;="&amp;AV$6,Model!$4:$4,"&lt;="&amp;AV$7))</f>
        <v>0</v>
      </c>
      <c r="AW18" s="5">
        <f ca="1">IF(AW$4="",0,SUMIFS(Model!83:83,Model!$4:$4,"&gt;="&amp;AW$6,Model!$4:$4,"&lt;="&amp;AW$7))</f>
        <v>0</v>
      </c>
      <c r="AX18" s="5">
        <f ca="1">IF(AX$4="",0,SUMIFS(Model!83:83,Model!$4:$4,"&gt;="&amp;AX$6,Model!$4:$4,"&lt;="&amp;AX$7))</f>
        <v>0</v>
      </c>
      <c r="AY18" s="5">
        <f ca="1">IF(AY$4="",0,SUMIFS(Model!83:83,Model!$4:$4,"&gt;="&amp;AY$6,Model!$4:$4,"&lt;="&amp;AY$7))</f>
        <v>0</v>
      </c>
      <c r="AZ18" s="5">
        <f ca="1">IF(AZ$4="",0,SUMIFS(Model!83:83,Model!$4:$4,"&gt;="&amp;AZ$6,Model!$4:$4,"&lt;="&amp;AZ$7))</f>
        <v>0</v>
      </c>
      <c r="BA18" s="5">
        <f ca="1">IF(BA$4="",0,SUMIFS(Model!83:83,Model!$4:$4,"&gt;="&amp;BA$6,Model!$4:$4,"&lt;="&amp;BA$7))</f>
        <v>0</v>
      </c>
      <c r="BB18" s="5">
        <f ca="1">IF(BB$4="",0,SUMIFS(Model!83:83,Model!$4:$4,"&gt;="&amp;BB$6,Model!$4:$4,"&lt;="&amp;BB$7))</f>
        <v>0</v>
      </c>
      <c r="BC18" s="5">
        <f ca="1">IF(BC$4="",0,SUMIFS(Model!83:83,Model!$4:$4,"&gt;="&amp;BC$6,Model!$4:$4,"&lt;="&amp;BC$7))</f>
        <v>0</v>
      </c>
      <c r="BD18" s="5">
        <f ca="1">IF(BD$4="",0,SUMIFS(Model!83:83,Model!$4:$4,"&gt;="&amp;BD$6,Model!$4:$4,"&lt;="&amp;BD$7))</f>
        <v>0</v>
      </c>
      <c r="BE18" s="5">
        <f ca="1">IF(BE$4="",0,SUMIFS(Model!83:83,Model!$4:$4,"&gt;="&amp;BE$6,Model!$4:$4,"&lt;="&amp;BE$7))</f>
        <v>0</v>
      </c>
      <c r="BF18" s="5">
        <f ca="1">IF(BF$4="",0,SUMIFS(Model!83:83,Model!$4:$4,"&gt;="&amp;BF$6,Model!$4:$4,"&lt;="&amp;BF$7))</f>
        <v>0</v>
      </c>
      <c r="BG18" s="5">
        <f ca="1">IF(BG$4="",0,SUMIFS(Model!83:83,Model!$4:$4,"&gt;="&amp;BG$6,Model!$4:$4,"&lt;="&amp;BG$7))</f>
        <v>0</v>
      </c>
      <c r="BH18" s="5">
        <f ca="1">IF(BH$4="",0,SUMIFS(Model!83:83,Model!$4:$4,"&gt;="&amp;BH$6,Model!$4:$4,"&lt;="&amp;BH$7))</f>
        <v>0</v>
      </c>
      <c r="BI18" s="5">
        <f ca="1">IF(BI$4="",0,SUMIFS(Model!83:83,Model!$4:$4,"&gt;="&amp;BI$6,Model!$4:$4,"&lt;="&amp;BI$7))</f>
        <v>0</v>
      </c>
      <c r="BJ18" s="5">
        <f ca="1">IF(BJ$4="",0,SUMIFS(Model!83:83,Model!$4:$4,"&gt;="&amp;BJ$6,Model!$4:$4,"&lt;="&amp;BJ$7))</f>
        <v>0</v>
      </c>
      <c r="BK18" s="5">
        <f ca="1">IF(BK$4="",0,SUMIFS(Model!83:83,Model!$4:$4,"&gt;="&amp;BK$6,Model!$4:$4,"&lt;="&amp;BK$7))</f>
        <v>0</v>
      </c>
      <c r="BL18" s="5">
        <f ca="1">IF(BL$4="",0,SUMIFS(Model!83:83,Model!$4:$4,"&gt;="&amp;BL$6,Model!$4:$4,"&lt;="&amp;BL$7))</f>
        <v>0</v>
      </c>
      <c r="BM18" s="5">
        <f ca="1">IF(BM$4="",0,SUMIFS(Model!83:83,Model!$4:$4,"&gt;="&amp;BM$6,Model!$4:$4,"&lt;="&amp;BM$7))</f>
        <v>0</v>
      </c>
      <c r="BN18" s="5">
        <f ca="1">IF(BN$4="",0,SUMIFS(Model!83:83,Model!$4:$4,"&gt;="&amp;BN$6,Model!$4:$4,"&lt;="&amp;BN$7))</f>
        <v>0</v>
      </c>
      <c r="BO18" s="5">
        <f ca="1">IF(BO$4="",0,SUMIFS(Model!83:83,Model!$4:$4,"&gt;="&amp;BO$6,Model!$4:$4,"&lt;="&amp;BO$7))</f>
        <v>0</v>
      </c>
      <c r="BP18" s="5">
        <f ca="1">IF(BP$4="",0,SUMIFS(Model!83:83,Model!$4:$4,"&gt;="&amp;BP$6,Model!$4:$4,"&lt;="&amp;BP$7))</f>
        <v>0</v>
      </c>
      <c r="BQ18" s="5">
        <f ca="1">IF(BQ$4="",0,SUMIFS(Model!83:83,Model!$4:$4,"&gt;="&amp;BQ$6,Model!$4:$4,"&lt;="&amp;BQ$7))</f>
        <v>0</v>
      </c>
      <c r="BR18" s="5">
        <f ca="1">IF(BR$4="",0,SUMIFS(Model!83:83,Model!$4:$4,"&gt;="&amp;BR$6,Model!$4:$4,"&lt;="&amp;BR$7))</f>
        <v>0</v>
      </c>
      <c r="BS18" s="5">
        <f ca="1">IF(BS$4="",0,SUMIFS(Model!83:83,Model!$4:$4,"&gt;="&amp;BS$6,Model!$4:$4,"&lt;="&amp;BS$7))</f>
        <v>0</v>
      </c>
      <c r="BT18" s="5">
        <f ca="1">IF(BT$4="",0,SUMIFS(Model!83:83,Model!$4:$4,"&gt;="&amp;BT$6,Model!$4:$4,"&lt;="&amp;BT$7))</f>
        <v>0</v>
      </c>
      <c r="BU18" s="5">
        <f ca="1">IF(BU$4="",0,SUMIFS(Model!83:83,Model!$4:$4,"&gt;="&amp;BU$6,Model!$4:$4,"&lt;="&amp;BU$7))</f>
        <v>0</v>
      </c>
      <c r="BV18" s="5">
        <f ca="1">IF(BV$4="",0,SUMIFS(Model!83:83,Model!$4:$4,"&gt;="&amp;BV$6,Model!$4:$4,"&lt;="&amp;BV$7))</f>
        <v>0</v>
      </c>
      <c r="BW18" s="5">
        <f ca="1">IF(BW$4="",0,SUMIFS(Model!83:83,Model!$4:$4,"&gt;="&amp;BW$6,Model!$4:$4,"&lt;="&amp;BW$7))</f>
        <v>0</v>
      </c>
      <c r="BX18" s="5">
        <f ca="1">IF(BX$4="",0,SUMIFS(Model!83:83,Model!$4:$4,"&gt;="&amp;BX$6,Model!$4:$4,"&lt;="&amp;BX$7))</f>
        <v>0</v>
      </c>
      <c r="BY18" s="5">
        <f ca="1">IF(BY$4="",0,SUMIFS(Model!83:83,Model!$4:$4,"&gt;="&amp;BY$6,Model!$4:$4,"&lt;="&amp;BY$7))</f>
        <v>0</v>
      </c>
      <c r="BZ18" s="5">
        <f ca="1">IF(BZ$4="",0,SUMIFS(Model!83:83,Model!$4:$4,"&gt;="&amp;BZ$6,Model!$4:$4,"&lt;="&amp;BZ$7))</f>
        <v>0</v>
      </c>
      <c r="CA18" s="5">
        <f ca="1">IF(CA$4="",0,SUMIFS(Model!83:83,Model!$4:$4,"&gt;="&amp;CA$6,Model!$4:$4,"&lt;="&amp;CA$7))</f>
        <v>0</v>
      </c>
      <c r="CB18" s="5">
        <f ca="1">IF(CB$4="",0,SUMIFS(Model!83:83,Model!$4:$4,"&gt;="&amp;CB$6,Model!$4:$4,"&lt;="&amp;CB$7))</f>
        <v>0</v>
      </c>
      <c r="CC18" s="5">
        <f ca="1">IF(CC$4="",0,SUMIFS(Model!83:83,Model!$4:$4,"&gt;="&amp;CC$6,Model!$4:$4,"&lt;="&amp;CC$7))</f>
        <v>0</v>
      </c>
      <c r="CD18" s="5">
        <f ca="1">IF(CD$4="",0,SUMIFS(Model!83:83,Model!$4:$4,"&gt;="&amp;CD$6,Model!$4:$4,"&lt;="&amp;CD$7))</f>
        <v>0</v>
      </c>
      <c r="CE18" s="5">
        <f ca="1">IF(CE$4="",0,SUMIFS(Model!83:83,Model!$4:$4,"&gt;="&amp;CE$6,Model!$4:$4,"&lt;="&amp;CE$7))</f>
        <v>0</v>
      </c>
      <c r="CF18" s="5">
        <f ca="1">IF(CF$4="",0,SUMIFS(Model!83:83,Model!$4:$4,"&gt;="&amp;CF$6,Model!$4:$4,"&lt;="&amp;CF$7))</f>
        <v>0</v>
      </c>
    </row>
    <row r="19" spans="2:84" x14ac:dyDescent="0.3">
      <c r="B19" s="13">
        <f>ROW()</f>
        <v>19</v>
      </c>
      <c r="H19" s="1" t="str">
        <f>$H$11</f>
        <v>Выручка</v>
      </c>
      <c r="I19" s="1" t="str">
        <f>I17</f>
        <v>Металлопрокат для B2B</v>
      </c>
      <c r="J19" s="1" t="str">
        <f>$I$13</f>
        <v>Средний чек</v>
      </c>
      <c r="M19" s="53" t="str">
        <f>"руб./"&amp;M18</f>
        <v>руб./тн</v>
      </c>
      <c r="U19" s="5">
        <f ca="1">IF(U$4="",0,IF(U18=0,0,U17/U18))</f>
        <v>69788.41133456114</v>
      </c>
      <c r="X19" s="5">
        <f t="shared" ref="X19:BC19" ca="1" si="4">IF(X$4="",0,IF(X18=0,0,X17/X18))</f>
        <v>0</v>
      </c>
      <c r="Y19" s="5">
        <f t="shared" ca="1" si="4"/>
        <v>65255.887410700001</v>
      </c>
      <c r="Z19" s="5">
        <f t="shared" ca="1" si="4"/>
        <v>67154.627427465355</v>
      </c>
      <c r="AA19" s="5">
        <f t="shared" ca="1" si="4"/>
        <v>69994.734348595885</v>
      </c>
      <c r="AB19" s="5">
        <f t="shared" ca="1" si="4"/>
        <v>73108.380111358842</v>
      </c>
      <c r="AC19" s="5">
        <f t="shared" ca="1" si="4"/>
        <v>0</v>
      </c>
      <c r="AD19" s="5">
        <f t="shared" ca="1" si="4"/>
        <v>0</v>
      </c>
      <c r="AE19" s="5">
        <f t="shared" ca="1" si="4"/>
        <v>0</v>
      </c>
      <c r="AF19" s="5">
        <f t="shared" ca="1" si="4"/>
        <v>0</v>
      </c>
      <c r="AG19" s="5">
        <f t="shared" ca="1" si="4"/>
        <v>0</v>
      </c>
      <c r="AH19" s="5">
        <f t="shared" ca="1" si="4"/>
        <v>0</v>
      </c>
      <c r="AI19" s="5">
        <f t="shared" ca="1" si="4"/>
        <v>0</v>
      </c>
      <c r="AJ19" s="5">
        <f t="shared" ca="1" si="4"/>
        <v>0</v>
      </c>
      <c r="AK19" s="5">
        <f t="shared" ca="1" si="4"/>
        <v>0</v>
      </c>
      <c r="AL19" s="5">
        <f t="shared" ca="1" si="4"/>
        <v>0</v>
      </c>
      <c r="AM19" s="5">
        <f t="shared" ca="1" si="4"/>
        <v>0</v>
      </c>
      <c r="AN19" s="5">
        <f t="shared" ca="1" si="4"/>
        <v>0</v>
      </c>
      <c r="AO19" s="5">
        <f t="shared" ca="1" si="4"/>
        <v>0</v>
      </c>
      <c r="AP19" s="5">
        <f t="shared" ca="1" si="4"/>
        <v>0</v>
      </c>
      <c r="AQ19" s="5">
        <f t="shared" ca="1" si="4"/>
        <v>0</v>
      </c>
      <c r="AR19" s="5">
        <f t="shared" ca="1" si="4"/>
        <v>0</v>
      </c>
      <c r="AS19" s="5">
        <f t="shared" ca="1" si="4"/>
        <v>0</v>
      </c>
      <c r="AT19" s="5">
        <f t="shared" ca="1" si="4"/>
        <v>0</v>
      </c>
      <c r="AU19" s="5">
        <f t="shared" ca="1" si="4"/>
        <v>0</v>
      </c>
      <c r="AV19" s="5">
        <f t="shared" ca="1" si="4"/>
        <v>0</v>
      </c>
      <c r="AW19" s="5">
        <f t="shared" ca="1" si="4"/>
        <v>0</v>
      </c>
      <c r="AX19" s="5">
        <f t="shared" ca="1" si="4"/>
        <v>0</v>
      </c>
      <c r="AY19" s="5">
        <f t="shared" ca="1" si="4"/>
        <v>0</v>
      </c>
      <c r="AZ19" s="5">
        <f t="shared" ca="1" si="4"/>
        <v>0</v>
      </c>
      <c r="BA19" s="5">
        <f t="shared" ca="1" si="4"/>
        <v>0</v>
      </c>
      <c r="BB19" s="5">
        <f t="shared" ca="1" si="4"/>
        <v>0</v>
      </c>
      <c r="BC19" s="5">
        <f t="shared" ca="1" si="4"/>
        <v>0</v>
      </c>
      <c r="BD19" s="5">
        <f t="shared" ref="BD19:CI19" ca="1" si="5">IF(BD$4="",0,IF(BD18=0,0,BD17/BD18))</f>
        <v>0</v>
      </c>
      <c r="BE19" s="5">
        <f t="shared" ca="1" si="5"/>
        <v>0</v>
      </c>
      <c r="BF19" s="5">
        <f t="shared" ca="1" si="5"/>
        <v>0</v>
      </c>
      <c r="BG19" s="5">
        <f t="shared" ca="1" si="5"/>
        <v>0</v>
      </c>
      <c r="BH19" s="5">
        <f t="shared" ca="1" si="5"/>
        <v>0</v>
      </c>
      <c r="BI19" s="5">
        <f t="shared" ca="1" si="5"/>
        <v>0</v>
      </c>
      <c r="BJ19" s="5">
        <f t="shared" ca="1" si="5"/>
        <v>0</v>
      </c>
      <c r="BK19" s="5">
        <f t="shared" ca="1" si="5"/>
        <v>0</v>
      </c>
      <c r="BL19" s="5">
        <f t="shared" ca="1" si="5"/>
        <v>0</v>
      </c>
      <c r="BM19" s="5">
        <f t="shared" ca="1" si="5"/>
        <v>0</v>
      </c>
      <c r="BN19" s="5">
        <f t="shared" ca="1" si="5"/>
        <v>0</v>
      </c>
      <c r="BO19" s="5">
        <f t="shared" ca="1" si="5"/>
        <v>0</v>
      </c>
      <c r="BP19" s="5">
        <f t="shared" ca="1" si="5"/>
        <v>0</v>
      </c>
      <c r="BQ19" s="5">
        <f t="shared" ca="1" si="5"/>
        <v>0</v>
      </c>
      <c r="BR19" s="5">
        <f t="shared" ca="1" si="5"/>
        <v>0</v>
      </c>
      <c r="BS19" s="5">
        <f t="shared" ca="1" si="5"/>
        <v>0</v>
      </c>
      <c r="BT19" s="5">
        <f t="shared" ca="1" si="5"/>
        <v>0</v>
      </c>
      <c r="BU19" s="5">
        <f t="shared" ca="1" si="5"/>
        <v>0</v>
      </c>
      <c r="BV19" s="5">
        <f t="shared" ca="1" si="5"/>
        <v>0</v>
      </c>
      <c r="BW19" s="5">
        <f t="shared" ca="1" si="5"/>
        <v>0</v>
      </c>
      <c r="BX19" s="5">
        <f t="shared" ca="1" si="5"/>
        <v>0</v>
      </c>
      <c r="BY19" s="5">
        <f t="shared" ca="1" si="5"/>
        <v>0</v>
      </c>
      <c r="BZ19" s="5">
        <f t="shared" ca="1" si="5"/>
        <v>0</v>
      </c>
      <c r="CA19" s="5">
        <f t="shared" ca="1" si="5"/>
        <v>0</v>
      </c>
      <c r="CB19" s="5">
        <f t="shared" ca="1" si="5"/>
        <v>0</v>
      </c>
      <c r="CC19" s="5">
        <f t="shared" ca="1" si="5"/>
        <v>0</v>
      </c>
      <c r="CD19" s="5">
        <f t="shared" ca="1" si="5"/>
        <v>0</v>
      </c>
      <c r="CE19" s="5">
        <f t="shared" ca="1" si="5"/>
        <v>0</v>
      </c>
      <c r="CF19" s="5">
        <f t="shared" ca="1" si="5"/>
        <v>0</v>
      </c>
    </row>
    <row r="20" spans="2:84" x14ac:dyDescent="0.3">
      <c r="B20" s="13">
        <f>ROW()</f>
        <v>20</v>
      </c>
    </row>
    <row r="21" spans="2:84" x14ac:dyDescent="0.3">
      <c r="B21" s="13">
        <f>ROW()</f>
        <v>21</v>
      </c>
      <c r="H21" s="1" t="s">
        <v>43</v>
      </c>
      <c r="M21" s="53" t="s">
        <v>18</v>
      </c>
      <c r="P21" s="72" t="str">
        <f>Lists!$AI$13</f>
        <v>PL(-)</v>
      </c>
      <c r="U21" s="5">
        <f ca="1">SUM(INDIRECT(ADDRESS($B21,$X$2)&amp;":"&amp;ADDRESS($B21,$X$2-1+$P$8)))</f>
        <v>1233366932.1823192</v>
      </c>
      <c r="X21" s="5">
        <f ca="1">IF(X$4="",0,SUMIFS(Model!125:125,Model!$4:$4,"&gt;="&amp;X$6,Model!$4:$4,"&lt;="&amp;X$7))</f>
        <v>0</v>
      </c>
      <c r="Y21" s="5">
        <f ca="1">IF(Y$4="",0,SUMIFS(Model!125:125,Model!$4:$4,"&gt;="&amp;Y$6,Model!$4:$4,"&lt;="&amp;Y$7))</f>
        <v>100890205.78511998</v>
      </c>
      <c r="Z21" s="5">
        <f ca="1">IF(Z$4="",0,SUMIFS(Model!125:125,Model!$4:$4,"&gt;="&amp;Z$6,Model!$4:$4,"&lt;="&amp;Z$7))</f>
        <v>309252067.75812095</v>
      </c>
      <c r="AA21" s="5">
        <f ca="1">IF(AA$4="",0,SUMIFS(Model!125:125,Model!$4:$4,"&gt;="&amp;AA$6,Model!$4:$4,"&lt;="&amp;AA$7))</f>
        <v>392026777.96067345</v>
      </c>
      <c r="AB21" s="5">
        <f ca="1">IF(AB$4="",0,SUMIFS(Model!125:125,Model!$4:$4,"&gt;="&amp;AB$6,Model!$4:$4,"&lt;="&amp;AB$7))</f>
        <v>431197880.67840487</v>
      </c>
      <c r="AC21" s="5">
        <f ca="1">IF(AC$4="",0,SUMIFS(Model!125:125,Model!$4:$4,"&gt;="&amp;AC$6,Model!$4:$4,"&lt;="&amp;AC$7))</f>
        <v>0</v>
      </c>
      <c r="AD21" s="5">
        <f ca="1">IF(AD$4="",0,SUMIFS(Model!125:125,Model!$4:$4,"&gt;="&amp;AD$6,Model!$4:$4,"&lt;="&amp;AD$7))</f>
        <v>0</v>
      </c>
      <c r="AE21" s="5">
        <f ca="1">IF(AE$4="",0,SUMIFS(Model!125:125,Model!$4:$4,"&gt;="&amp;AE$6,Model!$4:$4,"&lt;="&amp;AE$7))</f>
        <v>0</v>
      </c>
      <c r="AF21" s="5">
        <f ca="1">IF(AF$4="",0,SUMIFS(Model!125:125,Model!$4:$4,"&gt;="&amp;AF$6,Model!$4:$4,"&lt;="&amp;AF$7))</f>
        <v>0</v>
      </c>
      <c r="AG21" s="5">
        <f ca="1">IF(AG$4="",0,SUMIFS(Model!125:125,Model!$4:$4,"&gt;="&amp;AG$6,Model!$4:$4,"&lt;="&amp;AG$7))</f>
        <v>0</v>
      </c>
      <c r="AH21" s="5">
        <f ca="1">IF(AH$4="",0,SUMIFS(Model!125:125,Model!$4:$4,"&gt;="&amp;AH$6,Model!$4:$4,"&lt;="&amp;AH$7))</f>
        <v>0</v>
      </c>
      <c r="AI21" s="5">
        <f ca="1">IF(AI$4="",0,SUMIFS(Model!125:125,Model!$4:$4,"&gt;="&amp;AI$6,Model!$4:$4,"&lt;="&amp;AI$7))</f>
        <v>0</v>
      </c>
      <c r="AJ21" s="5">
        <f ca="1">IF(AJ$4="",0,SUMIFS(Model!125:125,Model!$4:$4,"&gt;="&amp;AJ$6,Model!$4:$4,"&lt;="&amp;AJ$7))</f>
        <v>0</v>
      </c>
      <c r="AK21" s="5">
        <f ca="1">IF(AK$4="",0,SUMIFS(Model!125:125,Model!$4:$4,"&gt;="&amp;AK$6,Model!$4:$4,"&lt;="&amp;AK$7))</f>
        <v>0</v>
      </c>
      <c r="AL21" s="5">
        <f ca="1">IF(AL$4="",0,SUMIFS(Model!125:125,Model!$4:$4,"&gt;="&amp;AL$6,Model!$4:$4,"&lt;="&amp;AL$7))</f>
        <v>0</v>
      </c>
      <c r="AM21" s="5">
        <f ca="1">IF(AM$4="",0,SUMIFS(Model!125:125,Model!$4:$4,"&gt;="&amp;AM$6,Model!$4:$4,"&lt;="&amp;AM$7))</f>
        <v>0</v>
      </c>
      <c r="AN21" s="5">
        <f ca="1">IF(AN$4="",0,SUMIFS(Model!125:125,Model!$4:$4,"&gt;="&amp;AN$6,Model!$4:$4,"&lt;="&amp;AN$7))</f>
        <v>0</v>
      </c>
      <c r="AO21" s="5">
        <f ca="1">IF(AO$4="",0,SUMIFS(Model!125:125,Model!$4:$4,"&gt;="&amp;AO$6,Model!$4:$4,"&lt;="&amp;AO$7))</f>
        <v>0</v>
      </c>
      <c r="AP21" s="5">
        <f ca="1">IF(AP$4="",0,SUMIFS(Model!125:125,Model!$4:$4,"&gt;="&amp;AP$6,Model!$4:$4,"&lt;="&amp;AP$7))</f>
        <v>0</v>
      </c>
      <c r="AQ21" s="5">
        <f ca="1">IF(AQ$4="",0,SUMIFS(Model!125:125,Model!$4:$4,"&gt;="&amp;AQ$6,Model!$4:$4,"&lt;="&amp;AQ$7))</f>
        <v>0</v>
      </c>
      <c r="AR21" s="5">
        <f ca="1">IF(AR$4="",0,SUMIFS(Model!125:125,Model!$4:$4,"&gt;="&amp;AR$6,Model!$4:$4,"&lt;="&amp;AR$7))</f>
        <v>0</v>
      </c>
      <c r="AS21" s="5">
        <f ca="1">IF(AS$4="",0,SUMIFS(Model!125:125,Model!$4:$4,"&gt;="&amp;AS$6,Model!$4:$4,"&lt;="&amp;AS$7))</f>
        <v>0</v>
      </c>
      <c r="AT21" s="5">
        <f ca="1">IF(AT$4="",0,SUMIFS(Model!125:125,Model!$4:$4,"&gt;="&amp;AT$6,Model!$4:$4,"&lt;="&amp;AT$7))</f>
        <v>0</v>
      </c>
      <c r="AU21" s="5">
        <f ca="1">IF(AU$4="",0,SUMIFS(Model!125:125,Model!$4:$4,"&gt;="&amp;AU$6,Model!$4:$4,"&lt;="&amp;AU$7))</f>
        <v>0</v>
      </c>
      <c r="AV21" s="5">
        <f ca="1">IF(AV$4="",0,SUMIFS(Model!125:125,Model!$4:$4,"&gt;="&amp;AV$6,Model!$4:$4,"&lt;="&amp;AV$7))</f>
        <v>0</v>
      </c>
      <c r="AW21" s="5">
        <f ca="1">IF(AW$4="",0,SUMIFS(Model!125:125,Model!$4:$4,"&gt;="&amp;AW$6,Model!$4:$4,"&lt;="&amp;AW$7))</f>
        <v>0</v>
      </c>
      <c r="AX21" s="5">
        <f ca="1">IF(AX$4="",0,SUMIFS(Model!125:125,Model!$4:$4,"&gt;="&amp;AX$6,Model!$4:$4,"&lt;="&amp;AX$7))</f>
        <v>0</v>
      </c>
      <c r="AY21" s="5">
        <f ca="1">IF(AY$4="",0,SUMIFS(Model!125:125,Model!$4:$4,"&gt;="&amp;AY$6,Model!$4:$4,"&lt;="&amp;AY$7))</f>
        <v>0</v>
      </c>
      <c r="AZ21" s="5">
        <f ca="1">IF(AZ$4="",0,SUMIFS(Model!125:125,Model!$4:$4,"&gt;="&amp;AZ$6,Model!$4:$4,"&lt;="&amp;AZ$7))</f>
        <v>0</v>
      </c>
      <c r="BA21" s="5">
        <f ca="1">IF(BA$4="",0,SUMIFS(Model!125:125,Model!$4:$4,"&gt;="&amp;BA$6,Model!$4:$4,"&lt;="&amp;BA$7))</f>
        <v>0</v>
      </c>
      <c r="BB21" s="5">
        <f ca="1">IF(BB$4="",0,SUMIFS(Model!125:125,Model!$4:$4,"&gt;="&amp;BB$6,Model!$4:$4,"&lt;="&amp;BB$7))</f>
        <v>0</v>
      </c>
      <c r="BC21" s="5">
        <f ca="1">IF(BC$4="",0,SUMIFS(Model!125:125,Model!$4:$4,"&gt;="&amp;BC$6,Model!$4:$4,"&lt;="&amp;BC$7))</f>
        <v>0</v>
      </c>
      <c r="BD21" s="5">
        <f ca="1">IF(BD$4="",0,SUMIFS(Model!125:125,Model!$4:$4,"&gt;="&amp;BD$6,Model!$4:$4,"&lt;="&amp;BD$7))</f>
        <v>0</v>
      </c>
      <c r="BE21" s="5">
        <f ca="1">IF(BE$4="",0,SUMIFS(Model!125:125,Model!$4:$4,"&gt;="&amp;BE$6,Model!$4:$4,"&lt;="&amp;BE$7))</f>
        <v>0</v>
      </c>
      <c r="BF21" s="5">
        <f ca="1">IF(BF$4="",0,SUMIFS(Model!125:125,Model!$4:$4,"&gt;="&amp;BF$6,Model!$4:$4,"&lt;="&amp;BF$7))</f>
        <v>0</v>
      </c>
      <c r="BG21" s="5">
        <f ca="1">IF(BG$4="",0,SUMIFS(Model!125:125,Model!$4:$4,"&gt;="&amp;BG$6,Model!$4:$4,"&lt;="&amp;BG$7))</f>
        <v>0</v>
      </c>
      <c r="BH21" s="5">
        <f ca="1">IF(BH$4="",0,SUMIFS(Model!125:125,Model!$4:$4,"&gt;="&amp;BH$6,Model!$4:$4,"&lt;="&amp;BH$7))</f>
        <v>0</v>
      </c>
      <c r="BI21" s="5">
        <f ca="1">IF(BI$4="",0,SUMIFS(Model!125:125,Model!$4:$4,"&gt;="&amp;BI$6,Model!$4:$4,"&lt;="&amp;BI$7))</f>
        <v>0</v>
      </c>
      <c r="BJ21" s="5">
        <f ca="1">IF(BJ$4="",0,SUMIFS(Model!125:125,Model!$4:$4,"&gt;="&amp;BJ$6,Model!$4:$4,"&lt;="&amp;BJ$7))</f>
        <v>0</v>
      </c>
      <c r="BK21" s="5">
        <f ca="1">IF(BK$4="",0,SUMIFS(Model!125:125,Model!$4:$4,"&gt;="&amp;BK$6,Model!$4:$4,"&lt;="&amp;BK$7))</f>
        <v>0</v>
      </c>
      <c r="BL21" s="5">
        <f ca="1">IF(BL$4="",0,SUMIFS(Model!125:125,Model!$4:$4,"&gt;="&amp;BL$6,Model!$4:$4,"&lt;="&amp;BL$7))</f>
        <v>0</v>
      </c>
      <c r="BM21" s="5">
        <f ca="1">IF(BM$4="",0,SUMIFS(Model!125:125,Model!$4:$4,"&gt;="&amp;BM$6,Model!$4:$4,"&lt;="&amp;BM$7))</f>
        <v>0</v>
      </c>
      <c r="BN21" s="5">
        <f ca="1">IF(BN$4="",0,SUMIFS(Model!125:125,Model!$4:$4,"&gt;="&amp;BN$6,Model!$4:$4,"&lt;="&amp;BN$7))</f>
        <v>0</v>
      </c>
      <c r="BO21" s="5">
        <f ca="1">IF(BO$4="",0,SUMIFS(Model!125:125,Model!$4:$4,"&gt;="&amp;BO$6,Model!$4:$4,"&lt;="&amp;BO$7))</f>
        <v>0</v>
      </c>
      <c r="BP21" s="5">
        <f ca="1">IF(BP$4="",0,SUMIFS(Model!125:125,Model!$4:$4,"&gt;="&amp;BP$6,Model!$4:$4,"&lt;="&amp;BP$7))</f>
        <v>0</v>
      </c>
      <c r="BQ21" s="5">
        <f ca="1">IF(BQ$4="",0,SUMIFS(Model!125:125,Model!$4:$4,"&gt;="&amp;BQ$6,Model!$4:$4,"&lt;="&amp;BQ$7))</f>
        <v>0</v>
      </c>
      <c r="BR21" s="5">
        <f ca="1">IF(BR$4="",0,SUMIFS(Model!125:125,Model!$4:$4,"&gt;="&amp;BR$6,Model!$4:$4,"&lt;="&amp;BR$7))</f>
        <v>0</v>
      </c>
      <c r="BS21" s="5">
        <f ca="1">IF(BS$4="",0,SUMIFS(Model!125:125,Model!$4:$4,"&gt;="&amp;BS$6,Model!$4:$4,"&lt;="&amp;BS$7))</f>
        <v>0</v>
      </c>
      <c r="BT21" s="5">
        <f ca="1">IF(BT$4="",0,SUMIFS(Model!125:125,Model!$4:$4,"&gt;="&amp;BT$6,Model!$4:$4,"&lt;="&amp;BT$7))</f>
        <v>0</v>
      </c>
      <c r="BU21" s="5">
        <f ca="1">IF(BU$4="",0,SUMIFS(Model!125:125,Model!$4:$4,"&gt;="&amp;BU$6,Model!$4:$4,"&lt;="&amp;BU$7))</f>
        <v>0</v>
      </c>
      <c r="BV21" s="5">
        <f ca="1">IF(BV$4="",0,SUMIFS(Model!125:125,Model!$4:$4,"&gt;="&amp;BV$6,Model!$4:$4,"&lt;="&amp;BV$7))</f>
        <v>0</v>
      </c>
      <c r="BW21" s="5">
        <f ca="1">IF(BW$4="",0,SUMIFS(Model!125:125,Model!$4:$4,"&gt;="&amp;BW$6,Model!$4:$4,"&lt;="&amp;BW$7))</f>
        <v>0</v>
      </c>
      <c r="BX21" s="5">
        <f ca="1">IF(BX$4="",0,SUMIFS(Model!125:125,Model!$4:$4,"&gt;="&amp;BX$6,Model!$4:$4,"&lt;="&amp;BX$7))</f>
        <v>0</v>
      </c>
      <c r="BY21" s="5">
        <f ca="1">IF(BY$4="",0,SUMIFS(Model!125:125,Model!$4:$4,"&gt;="&amp;BY$6,Model!$4:$4,"&lt;="&amp;BY$7))</f>
        <v>0</v>
      </c>
      <c r="BZ21" s="5">
        <f ca="1">IF(BZ$4="",0,SUMIFS(Model!125:125,Model!$4:$4,"&gt;="&amp;BZ$6,Model!$4:$4,"&lt;="&amp;BZ$7))</f>
        <v>0</v>
      </c>
      <c r="CA21" s="5">
        <f ca="1">IF(CA$4="",0,SUMIFS(Model!125:125,Model!$4:$4,"&gt;="&amp;CA$6,Model!$4:$4,"&lt;="&amp;CA$7))</f>
        <v>0</v>
      </c>
      <c r="CB21" s="5">
        <f ca="1">IF(CB$4="",0,SUMIFS(Model!125:125,Model!$4:$4,"&gt;="&amp;CB$6,Model!$4:$4,"&lt;="&amp;CB$7))</f>
        <v>0</v>
      </c>
      <c r="CC21" s="5">
        <f ca="1">IF(CC$4="",0,SUMIFS(Model!125:125,Model!$4:$4,"&gt;="&amp;CC$6,Model!$4:$4,"&lt;="&amp;CC$7))</f>
        <v>0</v>
      </c>
      <c r="CD21" s="5">
        <f ca="1">IF(CD$4="",0,SUMIFS(Model!125:125,Model!$4:$4,"&gt;="&amp;CD$6,Model!$4:$4,"&lt;="&amp;CD$7))</f>
        <v>0</v>
      </c>
      <c r="CE21" s="5">
        <f ca="1">IF(CE$4="",0,SUMIFS(Model!125:125,Model!$4:$4,"&gt;="&amp;CE$6,Model!$4:$4,"&lt;="&amp;CE$7))</f>
        <v>0</v>
      </c>
      <c r="CF21" s="5">
        <f ca="1">IF(CF$4="",0,SUMIFS(Model!125:125,Model!$4:$4,"&gt;="&amp;CF$6,Model!$4:$4,"&lt;="&amp;CF$7))</f>
        <v>0</v>
      </c>
    </row>
    <row r="22" spans="2:84" s="2" customFormat="1" x14ac:dyDescent="0.3">
      <c r="B22" s="126">
        <f>ROW()</f>
        <v>22</v>
      </c>
      <c r="H22" s="2" t="str">
        <f>H21</f>
        <v>Себестоимость</v>
      </c>
      <c r="I22" s="2" t="str">
        <f>Model!$I$12</f>
        <v>Металлопрокат для B2C</v>
      </c>
      <c r="M22" s="127" t="s">
        <v>18</v>
      </c>
      <c r="O22" s="8"/>
      <c r="P22" s="72"/>
      <c r="Q22" s="129"/>
      <c r="U22" s="130">
        <f ca="1">SUM(INDIRECT(ADDRESS($B22,$X$2)&amp;":"&amp;ADDRESS($B22,$X$2-1+$P$8)))</f>
        <v>190389506.90919614</v>
      </c>
      <c r="X22" s="130">
        <f ca="1">IF(X$4="",0,SUMIFS(Model!126:126,Model!$4:$4,"&gt;="&amp;X$6,Model!$4:$4,"&lt;="&amp;X$7))</f>
        <v>0</v>
      </c>
      <c r="Y22" s="130">
        <f ca="1">IF(Y$4="",0,SUMIFS(Model!126:126,Model!$4:$4,"&gt;="&amp;Y$6,Model!$4:$4,"&lt;="&amp;Y$7))</f>
        <v>12849518.601120003</v>
      </c>
      <c r="Z22" s="130">
        <f ca="1">IF(Z$4="",0,SUMIFS(Model!126:126,Model!$4:$4,"&gt;="&amp;Z$6,Model!$4:$4,"&lt;="&amp;Z$7))</f>
        <v>34726932.954489596</v>
      </c>
      <c r="AA22" s="130">
        <f ca="1">IF(AA$4="",0,SUMIFS(Model!126:126,Model!$4:$4,"&gt;="&amp;AA$6,Model!$4:$4,"&lt;="&amp;AA$7))</f>
        <v>58557064.529242367</v>
      </c>
      <c r="AB22" s="130">
        <f ca="1">IF(AB$4="",0,SUMIFS(Model!126:126,Model!$4:$4,"&gt;="&amp;AB$6,Model!$4:$4,"&lt;="&amp;AB$7))</f>
        <v>84255990.824344173</v>
      </c>
      <c r="AC22" s="130">
        <f ca="1">IF(AC$4="",0,SUMIFS(Model!126:126,Model!$4:$4,"&gt;="&amp;AC$6,Model!$4:$4,"&lt;="&amp;AC$7))</f>
        <v>0</v>
      </c>
      <c r="AD22" s="130">
        <f ca="1">IF(AD$4="",0,SUMIFS(Model!126:126,Model!$4:$4,"&gt;="&amp;AD$6,Model!$4:$4,"&lt;="&amp;AD$7))</f>
        <v>0</v>
      </c>
      <c r="AE22" s="130">
        <f ca="1">IF(AE$4="",0,SUMIFS(Model!126:126,Model!$4:$4,"&gt;="&amp;AE$6,Model!$4:$4,"&lt;="&amp;AE$7))</f>
        <v>0</v>
      </c>
      <c r="AF22" s="130">
        <f ca="1">IF(AF$4="",0,SUMIFS(Model!126:126,Model!$4:$4,"&gt;="&amp;AF$6,Model!$4:$4,"&lt;="&amp;AF$7))</f>
        <v>0</v>
      </c>
      <c r="AG22" s="130">
        <f ca="1">IF(AG$4="",0,SUMIFS(Model!126:126,Model!$4:$4,"&gt;="&amp;AG$6,Model!$4:$4,"&lt;="&amp;AG$7))</f>
        <v>0</v>
      </c>
      <c r="AH22" s="130">
        <f ca="1">IF(AH$4="",0,SUMIFS(Model!126:126,Model!$4:$4,"&gt;="&amp;AH$6,Model!$4:$4,"&lt;="&amp;AH$7))</f>
        <v>0</v>
      </c>
      <c r="AI22" s="130">
        <f ca="1">IF(AI$4="",0,SUMIFS(Model!126:126,Model!$4:$4,"&gt;="&amp;AI$6,Model!$4:$4,"&lt;="&amp;AI$7))</f>
        <v>0</v>
      </c>
      <c r="AJ22" s="130">
        <f ca="1">IF(AJ$4="",0,SUMIFS(Model!126:126,Model!$4:$4,"&gt;="&amp;AJ$6,Model!$4:$4,"&lt;="&amp;AJ$7))</f>
        <v>0</v>
      </c>
      <c r="AK22" s="130">
        <f ca="1">IF(AK$4="",0,SUMIFS(Model!126:126,Model!$4:$4,"&gt;="&amp;AK$6,Model!$4:$4,"&lt;="&amp;AK$7))</f>
        <v>0</v>
      </c>
      <c r="AL22" s="130">
        <f ca="1">IF(AL$4="",0,SUMIFS(Model!126:126,Model!$4:$4,"&gt;="&amp;AL$6,Model!$4:$4,"&lt;="&amp;AL$7))</f>
        <v>0</v>
      </c>
      <c r="AM22" s="130">
        <f ca="1">IF(AM$4="",0,SUMIFS(Model!126:126,Model!$4:$4,"&gt;="&amp;AM$6,Model!$4:$4,"&lt;="&amp;AM$7))</f>
        <v>0</v>
      </c>
      <c r="AN22" s="130">
        <f ca="1">IF(AN$4="",0,SUMIFS(Model!126:126,Model!$4:$4,"&gt;="&amp;AN$6,Model!$4:$4,"&lt;="&amp;AN$7))</f>
        <v>0</v>
      </c>
      <c r="AO22" s="130">
        <f ca="1">IF(AO$4="",0,SUMIFS(Model!126:126,Model!$4:$4,"&gt;="&amp;AO$6,Model!$4:$4,"&lt;="&amp;AO$7))</f>
        <v>0</v>
      </c>
      <c r="AP22" s="130">
        <f ca="1">IF(AP$4="",0,SUMIFS(Model!126:126,Model!$4:$4,"&gt;="&amp;AP$6,Model!$4:$4,"&lt;="&amp;AP$7))</f>
        <v>0</v>
      </c>
      <c r="AQ22" s="130">
        <f ca="1">IF(AQ$4="",0,SUMIFS(Model!126:126,Model!$4:$4,"&gt;="&amp;AQ$6,Model!$4:$4,"&lt;="&amp;AQ$7))</f>
        <v>0</v>
      </c>
      <c r="AR22" s="130">
        <f ca="1">IF(AR$4="",0,SUMIFS(Model!126:126,Model!$4:$4,"&gt;="&amp;AR$6,Model!$4:$4,"&lt;="&amp;AR$7))</f>
        <v>0</v>
      </c>
      <c r="AS22" s="130">
        <f ca="1">IF(AS$4="",0,SUMIFS(Model!126:126,Model!$4:$4,"&gt;="&amp;AS$6,Model!$4:$4,"&lt;="&amp;AS$7))</f>
        <v>0</v>
      </c>
      <c r="AT22" s="130">
        <f ca="1">IF(AT$4="",0,SUMIFS(Model!126:126,Model!$4:$4,"&gt;="&amp;AT$6,Model!$4:$4,"&lt;="&amp;AT$7))</f>
        <v>0</v>
      </c>
      <c r="AU22" s="130">
        <f ca="1">IF(AU$4="",0,SUMIFS(Model!126:126,Model!$4:$4,"&gt;="&amp;AU$6,Model!$4:$4,"&lt;="&amp;AU$7))</f>
        <v>0</v>
      </c>
      <c r="AV22" s="130">
        <f ca="1">IF(AV$4="",0,SUMIFS(Model!126:126,Model!$4:$4,"&gt;="&amp;AV$6,Model!$4:$4,"&lt;="&amp;AV$7))</f>
        <v>0</v>
      </c>
      <c r="AW22" s="130">
        <f ca="1">IF(AW$4="",0,SUMIFS(Model!126:126,Model!$4:$4,"&gt;="&amp;AW$6,Model!$4:$4,"&lt;="&amp;AW$7))</f>
        <v>0</v>
      </c>
      <c r="AX22" s="130">
        <f ca="1">IF(AX$4="",0,SUMIFS(Model!126:126,Model!$4:$4,"&gt;="&amp;AX$6,Model!$4:$4,"&lt;="&amp;AX$7))</f>
        <v>0</v>
      </c>
      <c r="AY22" s="130">
        <f ca="1">IF(AY$4="",0,SUMIFS(Model!126:126,Model!$4:$4,"&gt;="&amp;AY$6,Model!$4:$4,"&lt;="&amp;AY$7))</f>
        <v>0</v>
      </c>
      <c r="AZ22" s="130">
        <f ca="1">IF(AZ$4="",0,SUMIFS(Model!126:126,Model!$4:$4,"&gt;="&amp;AZ$6,Model!$4:$4,"&lt;="&amp;AZ$7))</f>
        <v>0</v>
      </c>
      <c r="BA22" s="130">
        <f ca="1">IF(BA$4="",0,SUMIFS(Model!126:126,Model!$4:$4,"&gt;="&amp;BA$6,Model!$4:$4,"&lt;="&amp;BA$7))</f>
        <v>0</v>
      </c>
      <c r="BB22" s="130">
        <f ca="1">IF(BB$4="",0,SUMIFS(Model!126:126,Model!$4:$4,"&gt;="&amp;BB$6,Model!$4:$4,"&lt;="&amp;BB$7))</f>
        <v>0</v>
      </c>
      <c r="BC22" s="130">
        <f ca="1">IF(BC$4="",0,SUMIFS(Model!126:126,Model!$4:$4,"&gt;="&amp;BC$6,Model!$4:$4,"&lt;="&amp;BC$7))</f>
        <v>0</v>
      </c>
      <c r="BD22" s="130">
        <f ca="1">IF(BD$4="",0,SUMIFS(Model!126:126,Model!$4:$4,"&gt;="&amp;BD$6,Model!$4:$4,"&lt;="&amp;BD$7))</f>
        <v>0</v>
      </c>
      <c r="BE22" s="130">
        <f ca="1">IF(BE$4="",0,SUMIFS(Model!126:126,Model!$4:$4,"&gt;="&amp;BE$6,Model!$4:$4,"&lt;="&amp;BE$7))</f>
        <v>0</v>
      </c>
      <c r="BF22" s="130">
        <f ca="1">IF(BF$4="",0,SUMIFS(Model!126:126,Model!$4:$4,"&gt;="&amp;BF$6,Model!$4:$4,"&lt;="&amp;BF$7))</f>
        <v>0</v>
      </c>
      <c r="BG22" s="130">
        <f ca="1">IF(BG$4="",0,SUMIFS(Model!126:126,Model!$4:$4,"&gt;="&amp;BG$6,Model!$4:$4,"&lt;="&amp;BG$7))</f>
        <v>0</v>
      </c>
      <c r="BH22" s="130">
        <f ca="1">IF(BH$4="",0,SUMIFS(Model!126:126,Model!$4:$4,"&gt;="&amp;BH$6,Model!$4:$4,"&lt;="&amp;BH$7))</f>
        <v>0</v>
      </c>
      <c r="BI22" s="130">
        <f ca="1">IF(BI$4="",0,SUMIFS(Model!126:126,Model!$4:$4,"&gt;="&amp;BI$6,Model!$4:$4,"&lt;="&amp;BI$7))</f>
        <v>0</v>
      </c>
      <c r="BJ22" s="130">
        <f ca="1">IF(BJ$4="",0,SUMIFS(Model!126:126,Model!$4:$4,"&gt;="&amp;BJ$6,Model!$4:$4,"&lt;="&amp;BJ$7))</f>
        <v>0</v>
      </c>
      <c r="BK22" s="130">
        <f ca="1">IF(BK$4="",0,SUMIFS(Model!126:126,Model!$4:$4,"&gt;="&amp;BK$6,Model!$4:$4,"&lt;="&amp;BK$7))</f>
        <v>0</v>
      </c>
      <c r="BL22" s="130">
        <f ca="1">IF(BL$4="",0,SUMIFS(Model!126:126,Model!$4:$4,"&gt;="&amp;BL$6,Model!$4:$4,"&lt;="&amp;BL$7))</f>
        <v>0</v>
      </c>
      <c r="BM22" s="130">
        <f ca="1">IF(BM$4="",0,SUMIFS(Model!126:126,Model!$4:$4,"&gt;="&amp;BM$6,Model!$4:$4,"&lt;="&amp;BM$7))</f>
        <v>0</v>
      </c>
      <c r="BN22" s="130">
        <f ca="1">IF(BN$4="",0,SUMIFS(Model!126:126,Model!$4:$4,"&gt;="&amp;BN$6,Model!$4:$4,"&lt;="&amp;BN$7))</f>
        <v>0</v>
      </c>
      <c r="BO22" s="130">
        <f ca="1">IF(BO$4="",0,SUMIFS(Model!126:126,Model!$4:$4,"&gt;="&amp;BO$6,Model!$4:$4,"&lt;="&amp;BO$7))</f>
        <v>0</v>
      </c>
      <c r="BP22" s="130">
        <f ca="1">IF(BP$4="",0,SUMIFS(Model!126:126,Model!$4:$4,"&gt;="&amp;BP$6,Model!$4:$4,"&lt;="&amp;BP$7))</f>
        <v>0</v>
      </c>
      <c r="BQ22" s="130">
        <f ca="1">IF(BQ$4="",0,SUMIFS(Model!126:126,Model!$4:$4,"&gt;="&amp;BQ$6,Model!$4:$4,"&lt;="&amp;BQ$7))</f>
        <v>0</v>
      </c>
      <c r="BR22" s="130">
        <f ca="1">IF(BR$4="",0,SUMIFS(Model!126:126,Model!$4:$4,"&gt;="&amp;BR$6,Model!$4:$4,"&lt;="&amp;BR$7))</f>
        <v>0</v>
      </c>
      <c r="BS22" s="130">
        <f ca="1">IF(BS$4="",0,SUMIFS(Model!126:126,Model!$4:$4,"&gt;="&amp;BS$6,Model!$4:$4,"&lt;="&amp;BS$7))</f>
        <v>0</v>
      </c>
      <c r="BT22" s="130">
        <f ca="1">IF(BT$4="",0,SUMIFS(Model!126:126,Model!$4:$4,"&gt;="&amp;BT$6,Model!$4:$4,"&lt;="&amp;BT$7))</f>
        <v>0</v>
      </c>
      <c r="BU22" s="130">
        <f ca="1">IF(BU$4="",0,SUMIFS(Model!126:126,Model!$4:$4,"&gt;="&amp;BU$6,Model!$4:$4,"&lt;="&amp;BU$7))</f>
        <v>0</v>
      </c>
      <c r="BV22" s="130">
        <f ca="1">IF(BV$4="",0,SUMIFS(Model!126:126,Model!$4:$4,"&gt;="&amp;BV$6,Model!$4:$4,"&lt;="&amp;BV$7))</f>
        <v>0</v>
      </c>
      <c r="BW22" s="130">
        <f ca="1">IF(BW$4="",0,SUMIFS(Model!126:126,Model!$4:$4,"&gt;="&amp;BW$6,Model!$4:$4,"&lt;="&amp;BW$7))</f>
        <v>0</v>
      </c>
      <c r="BX22" s="130">
        <f ca="1">IF(BX$4="",0,SUMIFS(Model!126:126,Model!$4:$4,"&gt;="&amp;BX$6,Model!$4:$4,"&lt;="&amp;BX$7))</f>
        <v>0</v>
      </c>
      <c r="BY22" s="130">
        <f ca="1">IF(BY$4="",0,SUMIFS(Model!126:126,Model!$4:$4,"&gt;="&amp;BY$6,Model!$4:$4,"&lt;="&amp;BY$7))</f>
        <v>0</v>
      </c>
      <c r="BZ22" s="130">
        <f ca="1">IF(BZ$4="",0,SUMIFS(Model!126:126,Model!$4:$4,"&gt;="&amp;BZ$6,Model!$4:$4,"&lt;="&amp;BZ$7))</f>
        <v>0</v>
      </c>
      <c r="CA22" s="130">
        <f ca="1">IF(CA$4="",0,SUMIFS(Model!126:126,Model!$4:$4,"&gt;="&amp;CA$6,Model!$4:$4,"&lt;="&amp;CA$7))</f>
        <v>0</v>
      </c>
      <c r="CB22" s="130">
        <f ca="1">IF(CB$4="",0,SUMIFS(Model!126:126,Model!$4:$4,"&gt;="&amp;CB$6,Model!$4:$4,"&lt;="&amp;CB$7))</f>
        <v>0</v>
      </c>
      <c r="CC22" s="130">
        <f ca="1">IF(CC$4="",0,SUMIFS(Model!126:126,Model!$4:$4,"&gt;="&amp;CC$6,Model!$4:$4,"&lt;="&amp;CC$7))</f>
        <v>0</v>
      </c>
      <c r="CD22" s="130">
        <f ca="1">IF(CD$4="",0,SUMIFS(Model!126:126,Model!$4:$4,"&gt;="&amp;CD$6,Model!$4:$4,"&lt;="&amp;CD$7))</f>
        <v>0</v>
      </c>
      <c r="CE22" s="130">
        <f ca="1">IF(CE$4="",0,SUMIFS(Model!126:126,Model!$4:$4,"&gt;="&amp;CE$6,Model!$4:$4,"&lt;="&amp;CE$7))</f>
        <v>0</v>
      </c>
      <c r="CF22" s="130">
        <f ca="1">IF(CF$4="",0,SUMIFS(Model!126:126,Model!$4:$4,"&gt;="&amp;CF$6,Model!$4:$4,"&lt;="&amp;CF$7))</f>
        <v>0</v>
      </c>
    </row>
    <row r="23" spans="2:84" x14ac:dyDescent="0.3">
      <c r="B23" s="13">
        <f>ROW()</f>
        <v>23</v>
      </c>
      <c r="H23" s="1" t="str">
        <f>$H$21</f>
        <v>Себестоимость</v>
      </c>
      <c r="I23" s="1" t="str">
        <f>Prcsses!I14</f>
        <v>Металлопрокат</v>
      </c>
      <c r="M23" s="53" t="s">
        <v>18</v>
      </c>
      <c r="U23" s="5">
        <f t="shared" ref="U23:U28" ca="1" si="6">SUM(INDIRECT(ADDRESS($B23,$X$2)&amp;":"&amp;ADDRESS($B23,$X$2-1+$P$8)))</f>
        <v>138964870.82262215</v>
      </c>
      <c r="X23" s="5">
        <f ca="1">IF(X$4="",0,SUMIFS(Model!127:127,Model!$4:$4,"&gt;="&amp;X$6,Model!$4:$4,"&lt;="&amp;X$7))</f>
        <v>0</v>
      </c>
      <c r="Y23" s="5">
        <f ca="1">IF(Y$4="",0,SUMIFS(Model!127:127,Model!$4:$4,"&gt;="&amp;Y$6,Model!$4:$4,"&lt;="&amp;Y$7))</f>
        <v>9389401.9199999999</v>
      </c>
      <c r="Z23" s="5">
        <f ca="1">IF(Z$4="",0,SUMIFS(Model!127:127,Model!$4:$4,"&gt;="&amp;Z$6,Model!$4:$4,"&lt;="&amp;Z$7))</f>
        <v>25345042.9056</v>
      </c>
      <c r="AA23" s="5">
        <f ca="1">IF(AA$4="",0,SUMIFS(Model!127:127,Model!$4:$4,"&gt;="&amp;AA$6,Model!$4:$4,"&lt;="&amp;AA$7))</f>
        <v>42737183.697294027</v>
      </c>
      <c r="AB23" s="5">
        <f ca="1">IF(AB$4="",0,SUMIFS(Model!127:127,Model!$4:$4,"&gt;="&amp;AB$6,Model!$4:$4,"&lt;="&amp;AB$7))</f>
        <v>61493242.299728133</v>
      </c>
      <c r="AC23" s="5">
        <f ca="1">IF(AC$4="",0,SUMIFS(Model!127:127,Model!$4:$4,"&gt;="&amp;AC$6,Model!$4:$4,"&lt;="&amp;AC$7))</f>
        <v>0</v>
      </c>
      <c r="AD23" s="5">
        <f ca="1">IF(AD$4="",0,SUMIFS(Model!127:127,Model!$4:$4,"&gt;="&amp;AD$6,Model!$4:$4,"&lt;="&amp;AD$7))</f>
        <v>0</v>
      </c>
      <c r="AE23" s="5">
        <f ca="1">IF(AE$4="",0,SUMIFS(Model!127:127,Model!$4:$4,"&gt;="&amp;AE$6,Model!$4:$4,"&lt;="&amp;AE$7))</f>
        <v>0</v>
      </c>
      <c r="AF23" s="5">
        <f ca="1">IF(AF$4="",0,SUMIFS(Model!127:127,Model!$4:$4,"&gt;="&amp;AF$6,Model!$4:$4,"&lt;="&amp;AF$7))</f>
        <v>0</v>
      </c>
      <c r="AG23" s="5">
        <f ca="1">IF(AG$4="",0,SUMIFS(Model!127:127,Model!$4:$4,"&gt;="&amp;AG$6,Model!$4:$4,"&lt;="&amp;AG$7))</f>
        <v>0</v>
      </c>
      <c r="AH23" s="5">
        <f ca="1">IF(AH$4="",0,SUMIFS(Model!127:127,Model!$4:$4,"&gt;="&amp;AH$6,Model!$4:$4,"&lt;="&amp;AH$7))</f>
        <v>0</v>
      </c>
      <c r="AI23" s="5">
        <f ca="1">IF(AI$4="",0,SUMIFS(Model!127:127,Model!$4:$4,"&gt;="&amp;AI$6,Model!$4:$4,"&lt;="&amp;AI$7))</f>
        <v>0</v>
      </c>
      <c r="AJ23" s="5">
        <f ca="1">IF(AJ$4="",0,SUMIFS(Model!127:127,Model!$4:$4,"&gt;="&amp;AJ$6,Model!$4:$4,"&lt;="&amp;AJ$7))</f>
        <v>0</v>
      </c>
      <c r="AK23" s="5">
        <f ca="1">IF(AK$4="",0,SUMIFS(Model!127:127,Model!$4:$4,"&gt;="&amp;AK$6,Model!$4:$4,"&lt;="&amp;AK$7))</f>
        <v>0</v>
      </c>
      <c r="AL23" s="5">
        <f ca="1">IF(AL$4="",0,SUMIFS(Model!127:127,Model!$4:$4,"&gt;="&amp;AL$6,Model!$4:$4,"&lt;="&amp;AL$7))</f>
        <v>0</v>
      </c>
      <c r="AM23" s="5">
        <f ca="1">IF(AM$4="",0,SUMIFS(Model!127:127,Model!$4:$4,"&gt;="&amp;AM$6,Model!$4:$4,"&lt;="&amp;AM$7))</f>
        <v>0</v>
      </c>
      <c r="AN23" s="5">
        <f ca="1">IF(AN$4="",0,SUMIFS(Model!127:127,Model!$4:$4,"&gt;="&amp;AN$6,Model!$4:$4,"&lt;="&amp;AN$7))</f>
        <v>0</v>
      </c>
      <c r="AO23" s="5">
        <f ca="1">IF(AO$4="",0,SUMIFS(Model!127:127,Model!$4:$4,"&gt;="&amp;AO$6,Model!$4:$4,"&lt;="&amp;AO$7))</f>
        <v>0</v>
      </c>
      <c r="AP23" s="5">
        <f ca="1">IF(AP$4="",0,SUMIFS(Model!127:127,Model!$4:$4,"&gt;="&amp;AP$6,Model!$4:$4,"&lt;="&amp;AP$7))</f>
        <v>0</v>
      </c>
      <c r="AQ23" s="5">
        <f ca="1">IF(AQ$4="",0,SUMIFS(Model!127:127,Model!$4:$4,"&gt;="&amp;AQ$6,Model!$4:$4,"&lt;="&amp;AQ$7))</f>
        <v>0</v>
      </c>
      <c r="AR23" s="5">
        <f ca="1">IF(AR$4="",0,SUMIFS(Model!127:127,Model!$4:$4,"&gt;="&amp;AR$6,Model!$4:$4,"&lt;="&amp;AR$7))</f>
        <v>0</v>
      </c>
      <c r="AS23" s="5">
        <f ca="1">IF(AS$4="",0,SUMIFS(Model!127:127,Model!$4:$4,"&gt;="&amp;AS$6,Model!$4:$4,"&lt;="&amp;AS$7))</f>
        <v>0</v>
      </c>
      <c r="AT23" s="5">
        <f ca="1">IF(AT$4="",0,SUMIFS(Model!127:127,Model!$4:$4,"&gt;="&amp;AT$6,Model!$4:$4,"&lt;="&amp;AT$7))</f>
        <v>0</v>
      </c>
      <c r="AU23" s="5">
        <f ca="1">IF(AU$4="",0,SUMIFS(Model!127:127,Model!$4:$4,"&gt;="&amp;AU$6,Model!$4:$4,"&lt;="&amp;AU$7))</f>
        <v>0</v>
      </c>
      <c r="AV23" s="5">
        <f ca="1">IF(AV$4="",0,SUMIFS(Model!127:127,Model!$4:$4,"&gt;="&amp;AV$6,Model!$4:$4,"&lt;="&amp;AV$7))</f>
        <v>0</v>
      </c>
      <c r="AW23" s="5">
        <f ca="1">IF(AW$4="",0,SUMIFS(Model!127:127,Model!$4:$4,"&gt;="&amp;AW$6,Model!$4:$4,"&lt;="&amp;AW$7))</f>
        <v>0</v>
      </c>
      <c r="AX23" s="5">
        <f ca="1">IF(AX$4="",0,SUMIFS(Model!127:127,Model!$4:$4,"&gt;="&amp;AX$6,Model!$4:$4,"&lt;="&amp;AX$7))</f>
        <v>0</v>
      </c>
      <c r="AY23" s="5">
        <f ca="1">IF(AY$4="",0,SUMIFS(Model!127:127,Model!$4:$4,"&gt;="&amp;AY$6,Model!$4:$4,"&lt;="&amp;AY$7))</f>
        <v>0</v>
      </c>
      <c r="AZ23" s="5">
        <f ca="1">IF(AZ$4="",0,SUMIFS(Model!127:127,Model!$4:$4,"&gt;="&amp;AZ$6,Model!$4:$4,"&lt;="&amp;AZ$7))</f>
        <v>0</v>
      </c>
      <c r="BA23" s="5">
        <f ca="1">IF(BA$4="",0,SUMIFS(Model!127:127,Model!$4:$4,"&gt;="&amp;BA$6,Model!$4:$4,"&lt;="&amp;BA$7))</f>
        <v>0</v>
      </c>
      <c r="BB23" s="5">
        <f ca="1">IF(BB$4="",0,SUMIFS(Model!127:127,Model!$4:$4,"&gt;="&amp;BB$6,Model!$4:$4,"&lt;="&amp;BB$7))</f>
        <v>0</v>
      </c>
      <c r="BC23" s="5">
        <f ca="1">IF(BC$4="",0,SUMIFS(Model!127:127,Model!$4:$4,"&gt;="&amp;BC$6,Model!$4:$4,"&lt;="&amp;BC$7))</f>
        <v>0</v>
      </c>
      <c r="BD23" s="5">
        <f ca="1">IF(BD$4="",0,SUMIFS(Model!127:127,Model!$4:$4,"&gt;="&amp;BD$6,Model!$4:$4,"&lt;="&amp;BD$7))</f>
        <v>0</v>
      </c>
      <c r="BE23" s="5">
        <f ca="1">IF(BE$4="",0,SUMIFS(Model!127:127,Model!$4:$4,"&gt;="&amp;BE$6,Model!$4:$4,"&lt;="&amp;BE$7))</f>
        <v>0</v>
      </c>
      <c r="BF23" s="5">
        <f ca="1">IF(BF$4="",0,SUMIFS(Model!127:127,Model!$4:$4,"&gt;="&amp;BF$6,Model!$4:$4,"&lt;="&amp;BF$7))</f>
        <v>0</v>
      </c>
      <c r="BG23" s="5">
        <f ca="1">IF(BG$4="",0,SUMIFS(Model!127:127,Model!$4:$4,"&gt;="&amp;BG$6,Model!$4:$4,"&lt;="&amp;BG$7))</f>
        <v>0</v>
      </c>
      <c r="BH23" s="5">
        <f ca="1">IF(BH$4="",0,SUMIFS(Model!127:127,Model!$4:$4,"&gt;="&amp;BH$6,Model!$4:$4,"&lt;="&amp;BH$7))</f>
        <v>0</v>
      </c>
      <c r="BI23" s="5">
        <f ca="1">IF(BI$4="",0,SUMIFS(Model!127:127,Model!$4:$4,"&gt;="&amp;BI$6,Model!$4:$4,"&lt;="&amp;BI$7))</f>
        <v>0</v>
      </c>
      <c r="BJ23" s="5">
        <f ca="1">IF(BJ$4="",0,SUMIFS(Model!127:127,Model!$4:$4,"&gt;="&amp;BJ$6,Model!$4:$4,"&lt;="&amp;BJ$7))</f>
        <v>0</v>
      </c>
      <c r="BK23" s="5">
        <f ca="1">IF(BK$4="",0,SUMIFS(Model!127:127,Model!$4:$4,"&gt;="&amp;BK$6,Model!$4:$4,"&lt;="&amp;BK$7))</f>
        <v>0</v>
      </c>
      <c r="BL23" s="5">
        <f ca="1">IF(BL$4="",0,SUMIFS(Model!127:127,Model!$4:$4,"&gt;="&amp;BL$6,Model!$4:$4,"&lt;="&amp;BL$7))</f>
        <v>0</v>
      </c>
      <c r="BM23" s="5">
        <f ca="1">IF(BM$4="",0,SUMIFS(Model!127:127,Model!$4:$4,"&gt;="&amp;BM$6,Model!$4:$4,"&lt;="&amp;BM$7))</f>
        <v>0</v>
      </c>
      <c r="BN23" s="5">
        <f ca="1">IF(BN$4="",0,SUMIFS(Model!127:127,Model!$4:$4,"&gt;="&amp;BN$6,Model!$4:$4,"&lt;="&amp;BN$7))</f>
        <v>0</v>
      </c>
      <c r="BO23" s="5">
        <f ca="1">IF(BO$4="",0,SUMIFS(Model!127:127,Model!$4:$4,"&gt;="&amp;BO$6,Model!$4:$4,"&lt;="&amp;BO$7))</f>
        <v>0</v>
      </c>
      <c r="BP23" s="5">
        <f ca="1">IF(BP$4="",0,SUMIFS(Model!127:127,Model!$4:$4,"&gt;="&amp;BP$6,Model!$4:$4,"&lt;="&amp;BP$7))</f>
        <v>0</v>
      </c>
      <c r="BQ23" s="5">
        <f ca="1">IF(BQ$4="",0,SUMIFS(Model!127:127,Model!$4:$4,"&gt;="&amp;BQ$6,Model!$4:$4,"&lt;="&amp;BQ$7))</f>
        <v>0</v>
      </c>
      <c r="BR23" s="5">
        <f ca="1">IF(BR$4="",0,SUMIFS(Model!127:127,Model!$4:$4,"&gt;="&amp;BR$6,Model!$4:$4,"&lt;="&amp;BR$7))</f>
        <v>0</v>
      </c>
      <c r="BS23" s="5">
        <f ca="1">IF(BS$4="",0,SUMIFS(Model!127:127,Model!$4:$4,"&gt;="&amp;BS$6,Model!$4:$4,"&lt;="&amp;BS$7))</f>
        <v>0</v>
      </c>
      <c r="BT23" s="5">
        <f ca="1">IF(BT$4="",0,SUMIFS(Model!127:127,Model!$4:$4,"&gt;="&amp;BT$6,Model!$4:$4,"&lt;="&amp;BT$7))</f>
        <v>0</v>
      </c>
      <c r="BU23" s="5">
        <f ca="1">IF(BU$4="",0,SUMIFS(Model!127:127,Model!$4:$4,"&gt;="&amp;BU$6,Model!$4:$4,"&lt;="&amp;BU$7))</f>
        <v>0</v>
      </c>
      <c r="BV23" s="5">
        <f ca="1">IF(BV$4="",0,SUMIFS(Model!127:127,Model!$4:$4,"&gt;="&amp;BV$6,Model!$4:$4,"&lt;="&amp;BV$7))</f>
        <v>0</v>
      </c>
      <c r="BW23" s="5">
        <f ca="1">IF(BW$4="",0,SUMIFS(Model!127:127,Model!$4:$4,"&gt;="&amp;BW$6,Model!$4:$4,"&lt;="&amp;BW$7))</f>
        <v>0</v>
      </c>
      <c r="BX23" s="5">
        <f ca="1">IF(BX$4="",0,SUMIFS(Model!127:127,Model!$4:$4,"&gt;="&amp;BX$6,Model!$4:$4,"&lt;="&amp;BX$7))</f>
        <v>0</v>
      </c>
      <c r="BY23" s="5">
        <f ca="1">IF(BY$4="",0,SUMIFS(Model!127:127,Model!$4:$4,"&gt;="&amp;BY$6,Model!$4:$4,"&lt;="&amp;BY$7))</f>
        <v>0</v>
      </c>
      <c r="BZ23" s="5">
        <f ca="1">IF(BZ$4="",0,SUMIFS(Model!127:127,Model!$4:$4,"&gt;="&amp;BZ$6,Model!$4:$4,"&lt;="&amp;BZ$7))</f>
        <v>0</v>
      </c>
      <c r="CA23" s="5">
        <f ca="1">IF(CA$4="",0,SUMIFS(Model!127:127,Model!$4:$4,"&gt;="&amp;CA$6,Model!$4:$4,"&lt;="&amp;CA$7))</f>
        <v>0</v>
      </c>
      <c r="CB23" s="5">
        <f ca="1">IF(CB$4="",0,SUMIFS(Model!127:127,Model!$4:$4,"&gt;="&amp;CB$6,Model!$4:$4,"&lt;="&amp;CB$7))</f>
        <v>0</v>
      </c>
      <c r="CC23" s="5">
        <f ca="1">IF(CC$4="",0,SUMIFS(Model!127:127,Model!$4:$4,"&gt;="&amp;CC$6,Model!$4:$4,"&lt;="&amp;CC$7))</f>
        <v>0</v>
      </c>
      <c r="CD23" s="5">
        <f ca="1">IF(CD$4="",0,SUMIFS(Model!127:127,Model!$4:$4,"&gt;="&amp;CD$6,Model!$4:$4,"&lt;="&amp;CD$7))</f>
        <v>0</v>
      </c>
      <c r="CE23" s="5">
        <f ca="1">IF(CE$4="",0,SUMIFS(Model!127:127,Model!$4:$4,"&gt;="&amp;CE$6,Model!$4:$4,"&lt;="&amp;CE$7))</f>
        <v>0</v>
      </c>
      <c r="CF23" s="5">
        <f ca="1">IF(CF$4="",0,SUMIFS(Model!127:127,Model!$4:$4,"&gt;="&amp;CF$6,Model!$4:$4,"&lt;="&amp;CF$7))</f>
        <v>0</v>
      </c>
    </row>
    <row r="24" spans="2:84" x14ac:dyDescent="0.3">
      <c r="B24" s="13">
        <f>ROW()</f>
        <v>24</v>
      </c>
      <c r="H24" s="1" t="str">
        <f t="shared" ref="H24:H28" si="7">$H$21</f>
        <v>Себестоимость</v>
      </c>
      <c r="I24" s="1" t="str">
        <f>Prcsses!I15</f>
        <v>Изготовление у подрядчиков</v>
      </c>
      <c r="M24" s="53" t="s">
        <v>18</v>
      </c>
      <c r="U24" s="5">
        <f t="shared" ca="1" si="6"/>
        <v>34741217.705655538</v>
      </c>
      <c r="X24" s="5">
        <f ca="1">IF(X$4="",0,SUMIFS(Model!128:128,Model!$4:$4,"&gt;="&amp;X$6,Model!$4:$4,"&lt;="&amp;X$7))</f>
        <v>0</v>
      </c>
      <c r="Y24" s="5">
        <f ca="1">IF(Y$4="",0,SUMIFS(Model!128:128,Model!$4:$4,"&gt;="&amp;Y$6,Model!$4:$4,"&lt;="&amp;Y$7))</f>
        <v>2347350.48</v>
      </c>
      <c r="Z24" s="5">
        <f ca="1">IF(Z$4="",0,SUMIFS(Model!128:128,Model!$4:$4,"&gt;="&amp;Z$6,Model!$4:$4,"&lt;="&amp;Z$7))</f>
        <v>6336260.7264</v>
      </c>
      <c r="AA24" s="5">
        <f ca="1">IF(AA$4="",0,SUMIFS(Model!128:128,Model!$4:$4,"&gt;="&amp;AA$6,Model!$4:$4,"&lt;="&amp;AA$7))</f>
        <v>10684295.924323507</v>
      </c>
      <c r="AB24" s="5">
        <f ca="1">IF(AB$4="",0,SUMIFS(Model!128:128,Model!$4:$4,"&gt;="&amp;AB$6,Model!$4:$4,"&lt;="&amp;AB$7))</f>
        <v>15373310.574932033</v>
      </c>
      <c r="AC24" s="5">
        <f ca="1">IF(AC$4="",0,SUMIFS(Model!128:128,Model!$4:$4,"&gt;="&amp;AC$6,Model!$4:$4,"&lt;="&amp;AC$7))</f>
        <v>0</v>
      </c>
      <c r="AD24" s="5">
        <f ca="1">IF(AD$4="",0,SUMIFS(Model!128:128,Model!$4:$4,"&gt;="&amp;AD$6,Model!$4:$4,"&lt;="&amp;AD$7))</f>
        <v>0</v>
      </c>
      <c r="AE24" s="5">
        <f ca="1">IF(AE$4="",0,SUMIFS(Model!128:128,Model!$4:$4,"&gt;="&amp;AE$6,Model!$4:$4,"&lt;="&amp;AE$7))</f>
        <v>0</v>
      </c>
      <c r="AF24" s="5">
        <f ca="1">IF(AF$4="",0,SUMIFS(Model!128:128,Model!$4:$4,"&gt;="&amp;AF$6,Model!$4:$4,"&lt;="&amp;AF$7))</f>
        <v>0</v>
      </c>
      <c r="AG24" s="5">
        <f ca="1">IF(AG$4="",0,SUMIFS(Model!128:128,Model!$4:$4,"&gt;="&amp;AG$6,Model!$4:$4,"&lt;="&amp;AG$7))</f>
        <v>0</v>
      </c>
      <c r="AH24" s="5">
        <f ca="1">IF(AH$4="",0,SUMIFS(Model!128:128,Model!$4:$4,"&gt;="&amp;AH$6,Model!$4:$4,"&lt;="&amp;AH$7))</f>
        <v>0</v>
      </c>
      <c r="AI24" s="5">
        <f ca="1">IF(AI$4="",0,SUMIFS(Model!128:128,Model!$4:$4,"&gt;="&amp;AI$6,Model!$4:$4,"&lt;="&amp;AI$7))</f>
        <v>0</v>
      </c>
      <c r="AJ24" s="5">
        <f ca="1">IF(AJ$4="",0,SUMIFS(Model!128:128,Model!$4:$4,"&gt;="&amp;AJ$6,Model!$4:$4,"&lt;="&amp;AJ$7))</f>
        <v>0</v>
      </c>
      <c r="AK24" s="5">
        <f ca="1">IF(AK$4="",0,SUMIFS(Model!128:128,Model!$4:$4,"&gt;="&amp;AK$6,Model!$4:$4,"&lt;="&amp;AK$7))</f>
        <v>0</v>
      </c>
      <c r="AL24" s="5">
        <f ca="1">IF(AL$4="",0,SUMIFS(Model!128:128,Model!$4:$4,"&gt;="&amp;AL$6,Model!$4:$4,"&lt;="&amp;AL$7))</f>
        <v>0</v>
      </c>
      <c r="AM24" s="5">
        <f ca="1">IF(AM$4="",0,SUMIFS(Model!128:128,Model!$4:$4,"&gt;="&amp;AM$6,Model!$4:$4,"&lt;="&amp;AM$7))</f>
        <v>0</v>
      </c>
      <c r="AN24" s="5">
        <f ca="1">IF(AN$4="",0,SUMIFS(Model!128:128,Model!$4:$4,"&gt;="&amp;AN$6,Model!$4:$4,"&lt;="&amp;AN$7))</f>
        <v>0</v>
      </c>
      <c r="AO24" s="5">
        <f ca="1">IF(AO$4="",0,SUMIFS(Model!128:128,Model!$4:$4,"&gt;="&amp;AO$6,Model!$4:$4,"&lt;="&amp;AO$7))</f>
        <v>0</v>
      </c>
      <c r="AP24" s="5">
        <f ca="1">IF(AP$4="",0,SUMIFS(Model!128:128,Model!$4:$4,"&gt;="&amp;AP$6,Model!$4:$4,"&lt;="&amp;AP$7))</f>
        <v>0</v>
      </c>
      <c r="AQ24" s="5">
        <f ca="1">IF(AQ$4="",0,SUMIFS(Model!128:128,Model!$4:$4,"&gt;="&amp;AQ$6,Model!$4:$4,"&lt;="&amp;AQ$7))</f>
        <v>0</v>
      </c>
      <c r="AR24" s="5">
        <f ca="1">IF(AR$4="",0,SUMIFS(Model!128:128,Model!$4:$4,"&gt;="&amp;AR$6,Model!$4:$4,"&lt;="&amp;AR$7))</f>
        <v>0</v>
      </c>
      <c r="AS24" s="5">
        <f ca="1">IF(AS$4="",0,SUMIFS(Model!128:128,Model!$4:$4,"&gt;="&amp;AS$6,Model!$4:$4,"&lt;="&amp;AS$7))</f>
        <v>0</v>
      </c>
      <c r="AT24" s="5">
        <f ca="1">IF(AT$4="",0,SUMIFS(Model!128:128,Model!$4:$4,"&gt;="&amp;AT$6,Model!$4:$4,"&lt;="&amp;AT$7))</f>
        <v>0</v>
      </c>
      <c r="AU24" s="5">
        <f ca="1">IF(AU$4="",0,SUMIFS(Model!128:128,Model!$4:$4,"&gt;="&amp;AU$6,Model!$4:$4,"&lt;="&amp;AU$7))</f>
        <v>0</v>
      </c>
      <c r="AV24" s="5">
        <f ca="1">IF(AV$4="",0,SUMIFS(Model!128:128,Model!$4:$4,"&gt;="&amp;AV$6,Model!$4:$4,"&lt;="&amp;AV$7))</f>
        <v>0</v>
      </c>
      <c r="AW24" s="5">
        <f ca="1">IF(AW$4="",0,SUMIFS(Model!128:128,Model!$4:$4,"&gt;="&amp;AW$6,Model!$4:$4,"&lt;="&amp;AW$7))</f>
        <v>0</v>
      </c>
      <c r="AX24" s="5">
        <f ca="1">IF(AX$4="",0,SUMIFS(Model!128:128,Model!$4:$4,"&gt;="&amp;AX$6,Model!$4:$4,"&lt;="&amp;AX$7))</f>
        <v>0</v>
      </c>
      <c r="AY24" s="5">
        <f ca="1">IF(AY$4="",0,SUMIFS(Model!128:128,Model!$4:$4,"&gt;="&amp;AY$6,Model!$4:$4,"&lt;="&amp;AY$7))</f>
        <v>0</v>
      </c>
      <c r="AZ24" s="5">
        <f ca="1">IF(AZ$4="",0,SUMIFS(Model!128:128,Model!$4:$4,"&gt;="&amp;AZ$6,Model!$4:$4,"&lt;="&amp;AZ$7))</f>
        <v>0</v>
      </c>
      <c r="BA24" s="5">
        <f ca="1">IF(BA$4="",0,SUMIFS(Model!128:128,Model!$4:$4,"&gt;="&amp;BA$6,Model!$4:$4,"&lt;="&amp;BA$7))</f>
        <v>0</v>
      </c>
      <c r="BB24" s="5">
        <f ca="1">IF(BB$4="",0,SUMIFS(Model!128:128,Model!$4:$4,"&gt;="&amp;BB$6,Model!$4:$4,"&lt;="&amp;BB$7))</f>
        <v>0</v>
      </c>
      <c r="BC24" s="5">
        <f ca="1">IF(BC$4="",0,SUMIFS(Model!128:128,Model!$4:$4,"&gt;="&amp;BC$6,Model!$4:$4,"&lt;="&amp;BC$7))</f>
        <v>0</v>
      </c>
      <c r="BD24" s="5">
        <f ca="1">IF(BD$4="",0,SUMIFS(Model!128:128,Model!$4:$4,"&gt;="&amp;BD$6,Model!$4:$4,"&lt;="&amp;BD$7))</f>
        <v>0</v>
      </c>
      <c r="BE24" s="5">
        <f ca="1">IF(BE$4="",0,SUMIFS(Model!128:128,Model!$4:$4,"&gt;="&amp;BE$6,Model!$4:$4,"&lt;="&amp;BE$7))</f>
        <v>0</v>
      </c>
      <c r="BF24" s="5">
        <f ca="1">IF(BF$4="",0,SUMIFS(Model!128:128,Model!$4:$4,"&gt;="&amp;BF$6,Model!$4:$4,"&lt;="&amp;BF$7))</f>
        <v>0</v>
      </c>
      <c r="BG24" s="5">
        <f ca="1">IF(BG$4="",0,SUMIFS(Model!128:128,Model!$4:$4,"&gt;="&amp;BG$6,Model!$4:$4,"&lt;="&amp;BG$7))</f>
        <v>0</v>
      </c>
      <c r="BH24" s="5">
        <f ca="1">IF(BH$4="",0,SUMIFS(Model!128:128,Model!$4:$4,"&gt;="&amp;BH$6,Model!$4:$4,"&lt;="&amp;BH$7))</f>
        <v>0</v>
      </c>
      <c r="BI24" s="5">
        <f ca="1">IF(BI$4="",0,SUMIFS(Model!128:128,Model!$4:$4,"&gt;="&amp;BI$6,Model!$4:$4,"&lt;="&amp;BI$7))</f>
        <v>0</v>
      </c>
      <c r="BJ24" s="5">
        <f ca="1">IF(BJ$4="",0,SUMIFS(Model!128:128,Model!$4:$4,"&gt;="&amp;BJ$6,Model!$4:$4,"&lt;="&amp;BJ$7))</f>
        <v>0</v>
      </c>
      <c r="BK24" s="5">
        <f ca="1">IF(BK$4="",0,SUMIFS(Model!128:128,Model!$4:$4,"&gt;="&amp;BK$6,Model!$4:$4,"&lt;="&amp;BK$7))</f>
        <v>0</v>
      </c>
      <c r="BL24" s="5">
        <f ca="1">IF(BL$4="",0,SUMIFS(Model!128:128,Model!$4:$4,"&gt;="&amp;BL$6,Model!$4:$4,"&lt;="&amp;BL$7))</f>
        <v>0</v>
      </c>
      <c r="BM24" s="5">
        <f ca="1">IF(BM$4="",0,SUMIFS(Model!128:128,Model!$4:$4,"&gt;="&amp;BM$6,Model!$4:$4,"&lt;="&amp;BM$7))</f>
        <v>0</v>
      </c>
      <c r="BN24" s="5">
        <f ca="1">IF(BN$4="",0,SUMIFS(Model!128:128,Model!$4:$4,"&gt;="&amp;BN$6,Model!$4:$4,"&lt;="&amp;BN$7))</f>
        <v>0</v>
      </c>
      <c r="BO24" s="5">
        <f ca="1">IF(BO$4="",0,SUMIFS(Model!128:128,Model!$4:$4,"&gt;="&amp;BO$6,Model!$4:$4,"&lt;="&amp;BO$7))</f>
        <v>0</v>
      </c>
      <c r="BP24" s="5">
        <f ca="1">IF(BP$4="",0,SUMIFS(Model!128:128,Model!$4:$4,"&gt;="&amp;BP$6,Model!$4:$4,"&lt;="&amp;BP$7))</f>
        <v>0</v>
      </c>
      <c r="BQ24" s="5">
        <f ca="1">IF(BQ$4="",0,SUMIFS(Model!128:128,Model!$4:$4,"&gt;="&amp;BQ$6,Model!$4:$4,"&lt;="&amp;BQ$7))</f>
        <v>0</v>
      </c>
      <c r="BR24" s="5">
        <f ca="1">IF(BR$4="",0,SUMIFS(Model!128:128,Model!$4:$4,"&gt;="&amp;BR$6,Model!$4:$4,"&lt;="&amp;BR$7))</f>
        <v>0</v>
      </c>
      <c r="BS24" s="5">
        <f ca="1">IF(BS$4="",0,SUMIFS(Model!128:128,Model!$4:$4,"&gt;="&amp;BS$6,Model!$4:$4,"&lt;="&amp;BS$7))</f>
        <v>0</v>
      </c>
      <c r="BT24" s="5">
        <f ca="1">IF(BT$4="",0,SUMIFS(Model!128:128,Model!$4:$4,"&gt;="&amp;BT$6,Model!$4:$4,"&lt;="&amp;BT$7))</f>
        <v>0</v>
      </c>
      <c r="BU24" s="5">
        <f ca="1">IF(BU$4="",0,SUMIFS(Model!128:128,Model!$4:$4,"&gt;="&amp;BU$6,Model!$4:$4,"&lt;="&amp;BU$7))</f>
        <v>0</v>
      </c>
      <c r="BV24" s="5">
        <f ca="1">IF(BV$4="",0,SUMIFS(Model!128:128,Model!$4:$4,"&gt;="&amp;BV$6,Model!$4:$4,"&lt;="&amp;BV$7))</f>
        <v>0</v>
      </c>
      <c r="BW24" s="5">
        <f ca="1">IF(BW$4="",0,SUMIFS(Model!128:128,Model!$4:$4,"&gt;="&amp;BW$6,Model!$4:$4,"&lt;="&amp;BW$7))</f>
        <v>0</v>
      </c>
      <c r="BX24" s="5">
        <f ca="1">IF(BX$4="",0,SUMIFS(Model!128:128,Model!$4:$4,"&gt;="&amp;BX$6,Model!$4:$4,"&lt;="&amp;BX$7))</f>
        <v>0</v>
      </c>
      <c r="BY24" s="5">
        <f ca="1">IF(BY$4="",0,SUMIFS(Model!128:128,Model!$4:$4,"&gt;="&amp;BY$6,Model!$4:$4,"&lt;="&amp;BY$7))</f>
        <v>0</v>
      </c>
      <c r="BZ24" s="5">
        <f ca="1">IF(BZ$4="",0,SUMIFS(Model!128:128,Model!$4:$4,"&gt;="&amp;BZ$6,Model!$4:$4,"&lt;="&amp;BZ$7))</f>
        <v>0</v>
      </c>
      <c r="CA24" s="5">
        <f ca="1">IF(CA$4="",0,SUMIFS(Model!128:128,Model!$4:$4,"&gt;="&amp;CA$6,Model!$4:$4,"&lt;="&amp;CA$7))</f>
        <v>0</v>
      </c>
      <c r="CB24" s="5">
        <f ca="1">IF(CB$4="",0,SUMIFS(Model!128:128,Model!$4:$4,"&gt;="&amp;CB$6,Model!$4:$4,"&lt;="&amp;CB$7))</f>
        <v>0</v>
      </c>
      <c r="CC24" s="5">
        <f ca="1">IF(CC$4="",0,SUMIFS(Model!128:128,Model!$4:$4,"&gt;="&amp;CC$6,Model!$4:$4,"&lt;="&amp;CC$7))</f>
        <v>0</v>
      </c>
      <c r="CD24" s="5">
        <f ca="1">IF(CD$4="",0,SUMIFS(Model!128:128,Model!$4:$4,"&gt;="&amp;CD$6,Model!$4:$4,"&lt;="&amp;CD$7))</f>
        <v>0</v>
      </c>
      <c r="CE24" s="5">
        <f ca="1">IF(CE$4="",0,SUMIFS(Model!128:128,Model!$4:$4,"&gt;="&amp;CE$6,Model!$4:$4,"&lt;="&amp;CE$7))</f>
        <v>0</v>
      </c>
      <c r="CF24" s="5">
        <f ca="1">IF(CF$4="",0,SUMIFS(Model!128:128,Model!$4:$4,"&gt;="&amp;CF$6,Model!$4:$4,"&lt;="&amp;CF$7))</f>
        <v>0</v>
      </c>
    </row>
    <row r="25" spans="2:84" x14ac:dyDescent="0.3">
      <c r="B25" s="13">
        <f>ROW()</f>
        <v>25</v>
      </c>
      <c r="H25" s="1" t="str">
        <f t="shared" si="7"/>
        <v>Себестоимость</v>
      </c>
      <c r="I25" s="1" t="str">
        <f>Prcsses!I16</f>
        <v>Потребление эл.энергии прочих ресурсов</v>
      </c>
      <c r="M25" s="53" t="s">
        <v>18</v>
      </c>
      <c r="U25" s="5">
        <f t="shared" ca="1" si="6"/>
        <v>2316081.1803770363</v>
      </c>
      <c r="X25" s="5">
        <f ca="1">IF(X$4="",0,SUMIFS(Model!129:129,Model!$4:$4,"&gt;="&amp;X$6,Model!$4:$4,"&lt;="&amp;X$7))</f>
        <v>0</v>
      </c>
      <c r="Y25" s="5">
        <f ca="1">IF(Y$4="",0,SUMIFS(Model!129:129,Model!$4:$4,"&gt;="&amp;Y$6,Model!$4:$4,"&lt;="&amp;Y$7))</f>
        <v>156490.03199999998</v>
      </c>
      <c r="Z25" s="5">
        <f ca="1">IF(Z$4="",0,SUMIFS(Model!129:129,Model!$4:$4,"&gt;="&amp;Z$6,Model!$4:$4,"&lt;="&amp;Z$7))</f>
        <v>422417.38176000002</v>
      </c>
      <c r="AA25" s="5">
        <f ca="1">IF(AA$4="",0,SUMIFS(Model!129:129,Model!$4:$4,"&gt;="&amp;AA$6,Model!$4:$4,"&lt;="&amp;AA$7))</f>
        <v>712286.39495490061</v>
      </c>
      <c r="AB25" s="5">
        <f ca="1">IF(AB$4="",0,SUMIFS(Model!129:129,Model!$4:$4,"&gt;="&amp;AB$6,Model!$4:$4,"&lt;="&amp;AB$7))</f>
        <v>1024887.3716621356</v>
      </c>
      <c r="AC25" s="5">
        <f ca="1">IF(AC$4="",0,SUMIFS(Model!129:129,Model!$4:$4,"&gt;="&amp;AC$6,Model!$4:$4,"&lt;="&amp;AC$7))</f>
        <v>0</v>
      </c>
      <c r="AD25" s="5">
        <f ca="1">IF(AD$4="",0,SUMIFS(Model!129:129,Model!$4:$4,"&gt;="&amp;AD$6,Model!$4:$4,"&lt;="&amp;AD$7))</f>
        <v>0</v>
      </c>
      <c r="AE25" s="5">
        <f ca="1">IF(AE$4="",0,SUMIFS(Model!129:129,Model!$4:$4,"&gt;="&amp;AE$6,Model!$4:$4,"&lt;="&amp;AE$7))</f>
        <v>0</v>
      </c>
      <c r="AF25" s="5">
        <f ca="1">IF(AF$4="",0,SUMIFS(Model!129:129,Model!$4:$4,"&gt;="&amp;AF$6,Model!$4:$4,"&lt;="&amp;AF$7))</f>
        <v>0</v>
      </c>
      <c r="AG25" s="5">
        <f ca="1">IF(AG$4="",0,SUMIFS(Model!129:129,Model!$4:$4,"&gt;="&amp;AG$6,Model!$4:$4,"&lt;="&amp;AG$7))</f>
        <v>0</v>
      </c>
      <c r="AH25" s="5">
        <f ca="1">IF(AH$4="",0,SUMIFS(Model!129:129,Model!$4:$4,"&gt;="&amp;AH$6,Model!$4:$4,"&lt;="&amp;AH$7))</f>
        <v>0</v>
      </c>
      <c r="AI25" s="5">
        <f ca="1">IF(AI$4="",0,SUMIFS(Model!129:129,Model!$4:$4,"&gt;="&amp;AI$6,Model!$4:$4,"&lt;="&amp;AI$7))</f>
        <v>0</v>
      </c>
      <c r="AJ25" s="5">
        <f ca="1">IF(AJ$4="",0,SUMIFS(Model!129:129,Model!$4:$4,"&gt;="&amp;AJ$6,Model!$4:$4,"&lt;="&amp;AJ$7))</f>
        <v>0</v>
      </c>
      <c r="AK25" s="5">
        <f ca="1">IF(AK$4="",0,SUMIFS(Model!129:129,Model!$4:$4,"&gt;="&amp;AK$6,Model!$4:$4,"&lt;="&amp;AK$7))</f>
        <v>0</v>
      </c>
      <c r="AL25" s="5">
        <f ca="1">IF(AL$4="",0,SUMIFS(Model!129:129,Model!$4:$4,"&gt;="&amp;AL$6,Model!$4:$4,"&lt;="&amp;AL$7))</f>
        <v>0</v>
      </c>
      <c r="AM25" s="5">
        <f ca="1">IF(AM$4="",0,SUMIFS(Model!129:129,Model!$4:$4,"&gt;="&amp;AM$6,Model!$4:$4,"&lt;="&amp;AM$7))</f>
        <v>0</v>
      </c>
      <c r="AN25" s="5">
        <f ca="1">IF(AN$4="",0,SUMIFS(Model!129:129,Model!$4:$4,"&gt;="&amp;AN$6,Model!$4:$4,"&lt;="&amp;AN$7))</f>
        <v>0</v>
      </c>
      <c r="AO25" s="5">
        <f ca="1">IF(AO$4="",0,SUMIFS(Model!129:129,Model!$4:$4,"&gt;="&amp;AO$6,Model!$4:$4,"&lt;="&amp;AO$7))</f>
        <v>0</v>
      </c>
      <c r="AP25" s="5">
        <f ca="1">IF(AP$4="",0,SUMIFS(Model!129:129,Model!$4:$4,"&gt;="&amp;AP$6,Model!$4:$4,"&lt;="&amp;AP$7))</f>
        <v>0</v>
      </c>
      <c r="AQ25" s="5">
        <f ca="1">IF(AQ$4="",0,SUMIFS(Model!129:129,Model!$4:$4,"&gt;="&amp;AQ$6,Model!$4:$4,"&lt;="&amp;AQ$7))</f>
        <v>0</v>
      </c>
      <c r="AR25" s="5">
        <f ca="1">IF(AR$4="",0,SUMIFS(Model!129:129,Model!$4:$4,"&gt;="&amp;AR$6,Model!$4:$4,"&lt;="&amp;AR$7))</f>
        <v>0</v>
      </c>
      <c r="AS25" s="5">
        <f ca="1">IF(AS$4="",0,SUMIFS(Model!129:129,Model!$4:$4,"&gt;="&amp;AS$6,Model!$4:$4,"&lt;="&amp;AS$7))</f>
        <v>0</v>
      </c>
      <c r="AT25" s="5">
        <f ca="1">IF(AT$4="",0,SUMIFS(Model!129:129,Model!$4:$4,"&gt;="&amp;AT$6,Model!$4:$4,"&lt;="&amp;AT$7))</f>
        <v>0</v>
      </c>
      <c r="AU25" s="5">
        <f ca="1">IF(AU$4="",0,SUMIFS(Model!129:129,Model!$4:$4,"&gt;="&amp;AU$6,Model!$4:$4,"&lt;="&amp;AU$7))</f>
        <v>0</v>
      </c>
      <c r="AV25" s="5">
        <f ca="1">IF(AV$4="",0,SUMIFS(Model!129:129,Model!$4:$4,"&gt;="&amp;AV$6,Model!$4:$4,"&lt;="&amp;AV$7))</f>
        <v>0</v>
      </c>
      <c r="AW25" s="5">
        <f ca="1">IF(AW$4="",0,SUMIFS(Model!129:129,Model!$4:$4,"&gt;="&amp;AW$6,Model!$4:$4,"&lt;="&amp;AW$7))</f>
        <v>0</v>
      </c>
      <c r="AX25" s="5">
        <f ca="1">IF(AX$4="",0,SUMIFS(Model!129:129,Model!$4:$4,"&gt;="&amp;AX$6,Model!$4:$4,"&lt;="&amp;AX$7))</f>
        <v>0</v>
      </c>
      <c r="AY25" s="5">
        <f ca="1">IF(AY$4="",0,SUMIFS(Model!129:129,Model!$4:$4,"&gt;="&amp;AY$6,Model!$4:$4,"&lt;="&amp;AY$7))</f>
        <v>0</v>
      </c>
      <c r="AZ25" s="5">
        <f ca="1">IF(AZ$4="",0,SUMIFS(Model!129:129,Model!$4:$4,"&gt;="&amp;AZ$6,Model!$4:$4,"&lt;="&amp;AZ$7))</f>
        <v>0</v>
      </c>
      <c r="BA25" s="5">
        <f ca="1">IF(BA$4="",0,SUMIFS(Model!129:129,Model!$4:$4,"&gt;="&amp;BA$6,Model!$4:$4,"&lt;="&amp;BA$7))</f>
        <v>0</v>
      </c>
      <c r="BB25" s="5">
        <f ca="1">IF(BB$4="",0,SUMIFS(Model!129:129,Model!$4:$4,"&gt;="&amp;BB$6,Model!$4:$4,"&lt;="&amp;BB$7))</f>
        <v>0</v>
      </c>
      <c r="BC25" s="5">
        <f ca="1">IF(BC$4="",0,SUMIFS(Model!129:129,Model!$4:$4,"&gt;="&amp;BC$6,Model!$4:$4,"&lt;="&amp;BC$7))</f>
        <v>0</v>
      </c>
      <c r="BD25" s="5">
        <f ca="1">IF(BD$4="",0,SUMIFS(Model!129:129,Model!$4:$4,"&gt;="&amp;BD$6,Model!$4:$4,"&lt;="&amp;BD$7))</f>
        <v>0</v>
      </c>
      <c r="BE25" s="5">
        <f ca="1">IF(BE$4="",0,SUMIFS(Model!129:129,Model!$4:$4,"&gt;="&amp;BE$6,Model!$4:$4,"&lt;="&amp;BE$7))</f>
        <v>0</v>
      </c>
      <c r="BF25" s="5">
        <f ca="1">IF(BF$4="",0,SUMIFS(Model!129:129,Model!$4:$4,"&gt;="&amp;BF$6,Model!$4:$4,"&lt;="&amp;BF$7))</f>
        <v>0</v>
      </c>
      <c r="BG25" s="5">
        <f ca="1">IF(BG$4="",0,SUMIFS(Model!129:129,Model!$4:$4,"&gt;="&amp;BG$6,Model!$4:$4,"&lt;="&amp;BG$7))</f>
        <v>0</v>
      </c>
      <c r="BH25" s="5">
        <f ca="1">IF(BH$4="",0,SUMIFS(Model!129:129,Model!$4:$4,"&gt;="&amp;BH$6,Model!$4:$4,"&lt;="&amp;BH$7))</f>
        <v>0</v>
      </c>
      <c r="BI25" s="5">
        <f ca="1">IF(BI$4="",0,SUMIFS(Model!129:129,Model!$4:$4,"&gt;="&amp;BI$6,Model!$4:$4,"&lt;="&amp;BI$7))</f>
        <v>0</v>
      </c>
      <c r="BJ25" s="5">
        <f ca="1">IF(BJ$4="",0,SUMIFS(Model!129:129,Model!$4:$4,"&gt;="&amp;BJ$6,Model!$4:$4,"&lt;="&amp;BJ$7))</f>
        <v>0</v>
      </c>
      <c r="BK25" s="5">
        <f ca="1">IF(BK$4="",0,SUMIFS(Model!129:129,Model!$4:$4,"&gt;="&amp;BK$6,Model!$4:$4,"&lt;="&amp;BK$7))</f>
        <v>0</v>
      </c>
      <c r="BL25" s="5">
        <f ca="1">IF(BL$4="",0,SUMIFS(Model!129:129,Model!$4:$4,"&gt;="&amp;BL$6,Model!$4:$4,"&lt;="&amp;BL$7))</f>
        <v>0</v>
      </c>
      <c r="BM25" s="5">
        <f ca="1">IF(BM$4="",0,SUMIFS(Model!129:129,Model!$4:$4,"&gt;="&amp;BM$6,Model!$4:$4,"&lt;="&amp;BM$7))</f>
        <v>0</v>
      </c>
      <c r="BN25" s="5">
        <f ca="1">IF(BN$4="",0,SUMIFS(Model!129:129,Model!$4:$4,"&gt;="&amp;BN$6,Model!$4:$4,"&lt;="&amp;BN$7))</f>
        <v>0</v>
      </c>
      <c r="BO25" s="5">
        <f ca="1">IF(BO$4="",0,SUMIFS(Model!129:129,Model!$4:$4,"&gt;="&amp;BO$6,Model!$4:$4,"&lt;="&amp;BO$7))</f>
        <v>0</v>
      </c>
      <c r="BP25" s="5">
        <f ca="1">IF(BP$4="",0,SUMIFS(Model!129:129,Model!$4:$4,"&gt;="&amp;BP$6,Model!$4:$4,"&lt;="&amp;BP$7))</f>
        <v>0</v>
      </c>
      <c r="BQ25" s="5">
        <f ca="1">IF(BQ$4="",0,SUMIFS(Model!129:129,Model!$4:$4,"&gt;="&amp;BQ$6,Model!$4:$4,"&lt;="&amp;BQ$7))</f>
        <v>0</v>
      </c>
      <c r="BR25" s="5">
        <f ca="1">IF(BR$4="",0,SUMIFS(Model!129:129,Model!$4:$4,"&gt;="&amp;BR$6,Model!$4:$4,"&lt;="&amp;BR$7))</f>
        <v>0</v>
      </c>
      <c r="BS25" s="5">
        <f ca="1">IF(BS$4="",0,SUMIFS(Model!129:129,Model!$4:$4,"&gt;="&amp;BS$6,Model!$4:$4,"&lt;="&amp;BS$7))</f>
        <v>0</v>
      </c>
      <c r="BT25" s="5">
        <f ca="1">IF(BT$4="",0,SUMIFS(Model!129:129,Model!$4:$4,"&gt;="&amp;BT$6,Model!$4:$4,"&lt;="&amp;BT$7))</f>
        <v>0</v>
      </c>
      <c r="BU25" s="5">
        <f ca="1">IF(BU$4="",0,SUMIFS(Model!129:129,Model!$4:$4,"&gt;="&amp;BU$6,Model!$4:$4,"&lt;="&amp;BU$7))</f>
        <v>0</v>
      </c>
      <c r="BV25" s="5">
        <f ca="1">IF(BV$4="",0,SUMIFS(Model!129:129,Model!$4:$4,"&gt;="&amp;BV$6,Model!$4:$4,"&lt;="&amp;BV$7))</f>
        <v>0</v>
      </c>
      <c r="BW25" s="5">
        <f ca="1">IF(BW$4="",0,SUMIFS(Model!129:129,Model!$4:$4,"&gt;="&amp;BW$6,Model!$4:$4,"&lt;="&amp;BW$7))</f>
        <v>0</v>
      </c>
      <c r="BX25" s="5">
        <f ca="1">IF(BX$4="",0,SUMIFS(Model!129:129,Model!$4:$4,"&gt;="&amp;BX$6,Model!$4:$4,"&lt;="&amp;BX$7))</f>
        <v>0</v>
      </c>
      <c r="BY25" s="5">
        <f ca="1">IF(BY$4="",0,SUMIFS(Model!129:129,Model!$4:$4,"&gt;="&amp;BY$6,Model!$4:$4,"&lt;="&amp;BY$7))</f>
        <v>0</v>
      </c>
      <c r="BZ25" s="5">
        <f ca="1">IF(BZ$4="",0,SUMIFS(Model!129:129,Model!$4:$4,"&gt;="&amp;BZ$6,Model!$4:$4,"&lt;="&amp;BZ$7))</f>
        <v>0</v>
      </c>
      <c r="CA25" s="5">
        <f ca="1">IF(CA$4="",0,SUMIFS(Model!129:129,Model!$4:$4,"&gt;="&amp;CA$6,Model!$4:$4,"&lt;="&amp;CA$7))</f>
        <v>0</v>
      </c>
      <c r="CB25" s="5">
        <f ca="1">IF(CB$4="",0,SUMIFS(Model!129:129,Model!$4:$4,"&gt;="&amp;CB$6,Model!$4:$4,"&lt;="&amp;CB$7))</f>
        <v>0</v>
      </c>
      <c r="CC25" s="5">
        <f ca="1">IF(CC$4="",0,SUMIFS(Model!129:129,Model!$4:$4,"&gt;="&amp;CC$6,Model!$4:$4,"&lt;="&amp;CC$7))</f>
        <v>0</v>
      </c>
      <c r="CD25" s="5">
        <f ca="1">IF(CD$4="",0,SUMIFS(Model!129:129,Model!$4:$4,"&gt;="&amp;CD$6,Model!$4:$4,"&lt;="&amp;CD$7))</f>
        <v>0</v>
      </c>
      <c r="CE25" s="5">
        <f ca="1">IF(CE$4="",0,SUMIFS(Model!129:129,Model!$4:$4,"&gt;="&amp;CE$6,Model!$4:$4,"&lt;="&amp;CE$7))</f>
        <v>0</v>
      </c>
      <c r="CF25" s="5">
        <f ca="1">IF(CF$4="",0,SUMIFS(Model!129:129,Model!$4:$4,"&gt;="&amp;CF$6,Model!$4:$4,"&lt;="&amp;CF$7))</f>
        <v>0</v>
      </c>
    </row>
    <row r="26" spans="2:84" x14ac:dyDescent="0.3">
      <c r="B26" s="13">
        <f>ROW()</f>
        <v>26</v>
      </c>
      <c r="H26" s="1" t="str">
        <f t="shared" si="7"/>
        <v>Себестоимость</v>
      </c>
      <c r="I26" s="1" t="str">
        <f>Prcsses!I17</f>
        <v>ФОТ производственного персонала</v>
      </c>
      <c r="M26" s="53" t="s">
        <v>18</v>
      </c>
      <c r="U26" s="5">
        <f t="shared" ca="1" si="6"/>
        <v>9715597.1655835509</v>
      </c>
      <c r="X26" s="5">
        <f ca="1">IF(X$4="",0,SUMIFS(Model!130:130,Model!$4:$4,"&gt;="&amp;X$6,Model!$4:$4,"&lt;="&amp;X$7))</f>
        <v>0</v>
      </c>
      <c r="Y26" s="5">
        <f ca="1">IF(Y$4="",0,SUMIFS(Model!130:130,Model!$4:$4,"&gt;="&amp;Y$6,Model!$4:$4,"&lt;="&amp;Y$7))</f>
        <v>645314.34239999996</v>
      </c>
      <c r="Z26" s="5">
        <f ca="1">IF(Z$4="",0,SUMIFS(Model!130:130,Model!$4:$4,"&gt;="&amp;Z$6,Model!$4:$4,"&lt;="&amp;Z$7))</f>
        <v>1774153.0033920002</v>
      </c>
      <c r="AA26" s="5">
        <f ca="1">IF(AA$4="",0,SUMIFS(Model!130:130,Model!$4:$4,"&gt;="&amp;AA$6,Model!$4:$4,"&lt;="&amp;AA$7))</f>
        <v>2991602.8588105822</v>
      </c>
      <c r="AB26" s="5">
        <f ca="1">IF(AB$4="",0,SUMIFS(Model!130:130,Model!$4:$4,"&gt;="&amp;AB$6,Model!$4:$4,"&lt;="&amp;AB$7))</f>
        <v>4304526.9609809685</v>
      </c>
      <c r="AC26" s="5">
        <f ca="1">IF(AC$4="",0,SUMIFS(Model!130:130,Model!$4:$4,"&gt;="&amp;AC$6,Model!$4:$4,"&lt;="&amp;AC$7))</f>
        <v>0</v>
      </c>
      <c r="AD26" s="5">
        <f ca="1">IF(AD$4="",0,SUMIFS(Model!130:130,Model!$4:$4,"&gt;="&amp;AD$6,Model!$4:$4,"&lt;="&amp;AD$7))</f>
        <v>0</v>
      </c>
      <c r="AE26" s="5">
        <f ca="1">IF(AE$4="",0,SUMIFS(Model!130:130,Model!$4:$4,"&gt;="&amp;AE$6,Model!$4:$4,"&lt;="&amp;AE$7))</f>
        <v>0</v>
      </c>
      <c r="AF26" s="5">
        <f ca="1">IF(AF$4="",0,SUMIFS(Model!130:130,Model!$4:$4,"&gt;="&amp;AF$6,Model!$4:$4,"&lt;="&amp;AF$7))</f>
        <v>0</v>
      </c>
      <c r="AG26" s="5">
        <f ca="1">IF(AG$4="",0,SUMIFS(Model!130:130,Model!$4:$4,"&gt;="&amp;AG$6,Model!$4:$4,"&lt;="&amp;AG$7))</f>
        <v>0</v>
      </c>
      <c r="AH26" s="5">
        <f ca="1">IF(AH$4="",0,SUMIFS(Model!130:130,Model!$4:$4,"&gt;="&amp;AH$6,Model!$4:$4,"&lt;="&amp;AH$7))</f>
        <v>0</v>
      </c>
      <c r="AI26" s="5">
        <f ca="1">IF(AI$4="",0,SUMIFS(Model!130:130,Model!$4:$4,"&gt;="&amp;AI$6,Model!$4:$4,"&lt;="&amp;AI$7))</f>
        <v>0</v>
      </c>
      <c r="AJ26" s="5">
        <f ca="1">IF(AJ$4="",0,SUMIFS(Model!130:130,Model!$4:$4,"&gt;="&amp;AJ$6,Model!$4:$4,"&lt;="&amp;AJ$7))</f>
        <v>0</v>
      </c>
      <c r="AK26" s="5">
        <f ca="1">IF(AK$4="",0,SUMIFS(Model!130:130,Model!$4:$4,"&gt;="&amp;AK$6,Model!$4:$4,"&lt;="&amp;AK$7))</f>
        <v>0</v>
      </c>
      <c r="AL26" s="5">
        <f ca="1">IF(AL$4="",0,SUMIFS(Model!130:130,Model!$4:$4,"&gt;="&amp;AL$6,Model!$4:$4,"&lt;="&amp;AL$7))</f>
        <v>0</v>
      </c>
      <c r="AM26" s="5">
        <f ca="1">IF(AM$4="",0,SUMIFS(Model!130:130,Model!$4:$4,"&gt;="&amp;AM$6,Model!$4:$4,"&lt;="&amp;AM$7))</f>
        <v>0</v>
      </c>
      <c r="AN26" s="5">
        <f ca="1">IF(AN$4="",0,SUMIFS(Model!130:130,Model!$4:$4,"&gt;="&amp;AN$6,Model!$4:$4,"&lt;="&amp;AN$7))</f>
        <v>0</v>
      </c>
      <c r="AO26" s="5">
        <f ca="1">IF(AO$4="",0,SUMIFS(Model!130:130,Model!$4:$4,"&gt;="&amp;AO$6,Model!$4:$4,"&lt;="&amp;AO$7))</f>
        <v>0</v>
      </c>
      <c r="AP26" s="5">
        <f ca="1">IF(AP$4="",0,SUMIFS(Model!130:130,Model!$4:$4,"&gt;="&amp;AP$6,Model!$4:$4,"&lt;="&amp;AP$7))</f>
        <v>0</v>
      </c>
      <c r="AQ26" s="5">
        <f ca="1">IF(AQ$4="",0,SUMIFS(Model!130:130,Model!$4:$4,"&gt;="&amp;AQ$6,Model!$4:$4,"&lt;="&amp;AQ$7))</f>
        <v>0</v>
      </c>
      <c r="AR26" s="5">
        <f ca="1">IF(AR$4="",0,SUMIFS(Model!130:130,Model!$4:$4,"&gt;="&amp;AR$6,Model!$4:$4,"&lt;="&amp;AR$7))</f>
        <v>0</v>
      </c>
      <c r="AS26" s="5">
        <f ca="1">IF(AS$4="",0,SUMIFS(Model!130:130,Model!$4:$4,"&gt;="&amp;AS$6,Model!$4:$4,"&lt;="&amp;AS$7))</f>
        <v>0</v>
      </c>
      <c r="AT26" s="5">
        <f ca="1">IF(AT$4="",0,SUMIFS(Model!130:130,Model!$4:$4,"&gt;="&amp;AT$6,Model!$4:$4,"&lt;="&amp;AT$7))</f>
        <v>0</v>
      </c>
      <c r="AU26" s="5">
        <f ca="1">IF(AU$4="",0,SUMIFS(Model!130:130,Model!$4:$4,"&gt;="&amp;AU$6,Model!$4:$4,"&lt;="&amp;AU$7))</f>
        <v>0</v>
      </c>
      <c r="AV26" s="5">
        <f ca="1">IF(AV$4="",0,SUMIFS(Model!130:130,Model!$4:$4,"&gt;="&amp;AV$6,Model!$4:$4,"&lt;="&amp;AV$7))</f>
        <v>0</v>
      </c>
      <c r="AW26" s="5">
        <f ca="1">IF(AW$4="",0,SUMIFS(Model!130:130,Model!$4:$4,"&gt;="&amp;AW$6,Model!$4:$4,"&lt;="&amp;AW$7))</f>
        <v>0</v>
      </c>
      <c r="AX26" s="5">
        <f ca="1">IF(AX$4="",0,SUMIFS(Model!130:130,Model!$4:$4,"&gt;="&amp;AX$6,Model!$4:$4,"&lt;="&amp;AX$7))</f>
        <v>0</v>
      </c>
      <c r="AY26" s="5">
        <f ca="1">IF(AY$4="",0,SUMIFS(Model!130:130,Model!$4:$4,"&gt;="&amp;AY$6,Model!$4:$4,"&lt;="&amp;AY$7))</f>
        <v>0</v>
      </c>
      <c r="AZ26" s="5">
        <f ca="1">IF(AZ$4="",0,SUMIFS(Model!130:130,Model!$4:$4,"&gt;="&amp;AZ$6,Model!$4:$4,"&lt;="&amp;AZ$7))</f>
        <v>0</v>
      </c>
      <c r="BA26" s="5">
        <f ca="1">IF(BA$4="",0,SUMIFS(Model!130:130,Model!$4:$4,"&gt;="&amp;BA$6,Model!$4:$4,"&lt;="&amp;BA$7))</f>
        <v>0</v>
      </c>
      <c r="BB26" s="5">
        <f ca="1">IF(BB$4="",0,SUMIFS(Model!130:130,Model!$4:$4,"&gt;="&amp;BB$6,Model!$4:$4,"&lt;="&amp;BB$7))</f>
        <v>0</v>
      </c>
      <c r="BC26" s="5">
        <f ca="1">IF(BC$4="",0,SUMIFS(Model!130:130,Model!$4:$4,"&gt;="&amp;BC$6,Model!$4:$4,"&lt;="&amp;BC$7))</f>
        <v>0</v>
      </c>
      <c r="BD26" s="5">
        <f ca="1">IF(BD$4="",0,SUMIFS(Model!130:130,Model!$4:$4,"&gt;="&amp;BD$6,Model!$4:$4,"&lt;="&amp;BD$7))</f>
        <v>0</v>
      </c>
      <c r="BE26" s="5">
        <f ca="1">IF(BE$4="",0,SUMIFS(Model!130:130,Model!$4:$4,"&gt;="&amp;BE$6,Model!$4:$4,"&lt;="&amp;BE$7))</f>
        <v>0</v>
      </c>
      <c r="BF26" s="5">
        <f ca="1">IF(BF$4="",0,SUMIFS(Model!130:130,Model!$4:$4,"&gt;="&amp;BF$6,Model!$4:$4,"&lt;="&amp;BF$7))</f>
        <v>0</v>
      </c>
      <c r="BG26" s="5">
        <f ca="1">IF(BG$4="",0,SUMIFS(Model!130:130,Model!$4:$4,"&gt;="&amp;BG$6,Model!$4:$4,"&lt;="&amp;BG$7))</f>
        <v>0</v>
      </c>
      <c r="BH26" s="5">
        <f ca="1">IF(BH$4="",0,SUMIFS(Model!130:130,Model!$4:$4,"&gt;="&amp;BH$6,Model!$4:$4,"&lt;="&amp;BH$7))</f>
        <v>0</v>
      </c>
      <c r="BI26" s="5">
        <f ca="1">IF(BI$4="",0,SUMIFS(Model!130:130,Model!$4:$4,"&gt;="&amp;BI$6,Model!$4:$4,"&lt;="&amp;BI$7))</f>
        <v>0</v>
      </c>
      <c r="BJ26" s="5">
        <f ca="1">IF(BJ$4="",0,SUMIFS(Model!130:130,Model!$4:$4,"&gt;="&amp;BJ$6,Model!$4:$4,"&lt;="&amp;BJ$7))</f>
        <v>0</v>
      </c>
      <c r="BK26" s="5">
        <f ca="1">IF(BK$4="",0,SUMIFS(Model!130:130,Model!$4:$4,"&gt;="&amp;BK$6,Model!$4:$4,"&lt;="&amp;BK$7))</f>
        <v>0</v>
      </c>
      <c r="BL26" s="5">
        <f ca="1">IF(BL$4="",0,SUMIFS(Model!130:130,Model!$4:$4,"&gt;="&amp;BL$6,Model!$4:$4,"&lt;="&amp;BL$7))</f>
        <v>0</v>
      </c>
      <c r="BM26" s="5">
        <f ca="1">IF(BM$4="",0,SUMIFS(Model!130:130,Model!$4:$4,"&gt;="&amp;BM$6,Model!$4:$4,"&lt;="&amp;BM$7))</f>
        <v>0</v>
      </c>
      <c r="BN26" s="5">
        <f ca="1">IF(BN$4="",0,SUMIFS(Model!130:130,Model!$4:$4,"&gt;="&amp;BN$6,Model!$4:$4,"&lt;="&amp;BN$7))</f>
        <v>0</v>
      </c>
      <c r="BO26" s="5">
        <f ca="1">IF(BO$4="",0,SUMIFS(Model!130:130,Model!$4:$4,"&gt;="&amp;BO$6,Model!$4:$4,"&lt;="&amp;BO$7))</f>
        <v>0</v>
      </c>
      <c r="BP26" s="5">
        <f ca="1">IF(BP$4="",0,SUMIFS(Model!130:130,Model!$4:$4,"&gt;="&amp;BP$6,Model!$4:$4,"&lt;="&amp;BP$7))</f>
        <v>0</v>
      </c>
      <c r="BQ26" s="5">
        <f ca="1">IF(BQ$4="",0,SUMIFS(Model!130:130,Model!$4:$4,"&gt;="&amp;BQ$6,Model!$4:$4,"&lt;="&amp;BQ$7))</f>
        <v>0</v>
      </c>
      <c r="BR26" s="5">
        <f ca="1">IF(BR$4="",0,SUMIFS(Model!130:130,Model!$4:$4,"&gt;="&amp;BR$6,Model!$4:$4,"&lt;="&amp;BR$7))</f>
        <v>0</v>
      </c>
      <c r="BS26" s="5">
        <f ca="1">IF(BS$4="",0,SUMIFS(Model!130:130,Model!$4:$4,"&gt;="&amp;BS$6,Model!$4:$4,"&lt;="&amp;BS$7))</f>
        <v>0</v>
      </c>
      <c r="BT26" s="5">
        <f ca="1">IF(BT$4="",0,SUMIFS(Model!130:130,Model!$4:$4,"&gt;="&amp;BT$6,Model!$4:$4,"&lt;="&amp;BT$7))</f>
        <v>0</v>
      </c>
      <c r="BU26" s="5">
        <f ca="1">IF(BU$4="",0,SUMIFS(Model!130:130,Model!$4:$4,"&gt;="&amp;BU$6,Model!$4:$4,"&lt;="&amp;BU$7))</f>
        <v>0</v>
      </c>
      <c r="BV26" s="5">
        <f ca="1">IF(BV$4="",0,SUMIFS(Model!130:130,Model!$4:$4,"&gt;="&amp;BV$6,Model!$4:$4,"&lt;="&amp;BV$7))</f>
        <v>0</v>
      </c>
      <c r="BW26" s="5">
        <f ca="1">IF(BW$4="",0,SUMIFS(Model!130:130,Model!$4:$4,"&gt;="&amp;BW$6,Model!$4:$4,"&lt;="&amp;BW$7))</f>
        <v>0</v>
      </c>
      <c r="BX26" s="5">
        <f ca="1">IF(BX$4="",0,SUMIFS(Model!130:130,Model!$4:$4,"&gt;="&amp;BX$6,Model!$4:$4,"&lt;="&amp;BX$7))</f>
        <v>0</v>
      </c>
      <c r="BY26" s="5">
        <f ca="1">IF(BY$4="",0,SUMIFS(Model!130:130,Model!$4:$4,"&gt;="&amp;BY$6,Model!$4:$4,"&lt;="&amp;BY$7))</f>
        <v>0</v>
      </c>
      <c r="BZ26" s="5">
        <f ca="1">IF(BZ$4="",0,SUMIFS(Model!130:130,Model!$4:$4,"&gt;="&amp;BZ$6,Model!$4:$4,"&lt;="&amp;BZ$7))</f>
        <v>0</v>
      </c>
      <c r="CA26" s="5">
        <f ca="1">IF(CA$4="",0,SUMIFS(Model!130:130,Model!$4:$4,"&gt;="&amp;CA$6,Model!$4:$4,"&lt;="&amp;CA$7))</f>
        <v>0</v>
      </c>
      <c r="CB26" s="5">
        <f ca="1">IF(CB$4="",0,SUMIFS(Model!130:130,Model!$4:$4,"&gt;="&amp;CB$6,Model!$4:$4,"&lt;="&amp;CB$7))</f>
        <v>0</v>
      </c>
      <c r="CC26" s="5">
        <f ca="1">IF(CC$4="",0,SUMIFS(Model!130:130,Model!$4:$4,"&gt;="&amp;CC$6,Model!$4:$4,"&lt;="&amp;CC$7))</f>
        <v>0</v>
      </c>
      <c r="CD26" s="5">
        <f ca="1">IF(CD$4="",0,SUMIFS(Model!130:130,Model!$4:$4,"&gt;="&amp;CD$6,Model!$4:$4,"&lt;="&amp;CD$7))</f>
        <v>0</v>
      </c>
      <c r="CE26" s="5">
        <f ca="1">IF(CE$4="",0,SUMIFS(Model!130:130,Model!$4:$4,"&gt;="&amp;CE$6,Model!$4:$4,"&lt;="&amp;CE$7))</f>
        <v>0</v>
      </c>
      <c r="CF26" s="5">
        <f ca="1">IF(CF$4="",0,SUMIFS(Model!130:130,Model!$4:$4,"&gt;="&amp;CF$6,Model!$4:$4,"&lt;="&amp;CF$7))</f>
        <v>0</v>
      </c>
    </row>
    <row r="27" spans="2:84" x14ac:dyDescent="0.3">
      <c r="B27" s="13">
        <f>ROW()</f>
        <v>27</v>
      </c>
      <c r="H27" s="1" t="str">
        <f t="shared" si="7"/>
        <v>Себестоимость</v>
      </c>
      <c r="I27" s="1" t="str">
        <f>Prcsses!I18</f>
        <v>Соцсборы</v>
      </c>
      <c r="M27" s="53" t="s">
        <v>18</v>
      </c>
      <c r="U27" s="5">
        <f t="shared" ca="1" si="6"/>
        <v>2914679.1496750657</v>
      </c>
      <c r="X27" s="5">
        <f ca="1">IF(X$4="",0,SUMIFS(Model!131:131,Model!$4:$4,"&gt;="&amp;X$6,Model!$4:$4,"&lt;="&amp;X$7))</f>
        <v>0</v>
      </c>
      <c r="Y27" s="5">
        <f ca="1">IF(Y$4="",0,SUMIFS(Model!131:131,Model!$4:$4,"&gt;="&amp;Y$6,Model!$4:$4,"&lt;="&amp;Y$7))</f>
        <v>193594.30271999998</v>
      </c>
      <c r="Z27" s="5">
        <f ca="1">IF(Z$4="",0,SUMIFS(Model!131:131,Model!$4:$4,"&gt;="&amp;Z$6,Model!$4:$4,"&lt;="&amp;Z$7))</f>
        <v>532245.90101760009</v>
      </c>
      <c r="AA27" s="5">
        <f ca="1">IF(AA$4="",0,SUMIFS(Model!131:131,Model!$4:$4,"&gt;="&amp;AA$6,Model!$4:$4,"&lt;="&amp;AA$7))</f>
        <v>897480.85764317459</v>
      </c>
      <c r="AB27" s="5">
        <f ca="1">IF(AB$4="",0,SUMIFS(Model!131:131,Model!$4:$4,"&gt;="&amp;AB$6,Model!$4:$4,"&lt;="&amp;AB$7))</f>
        <v>1291358.0882942907</v>
      </c>
      <c r="AC27" s="5">
        <f ca="1">IF(AC$4="",0,SUMIFS(Model!131:131,Model!$4:$4,"&gt;="&amp;AC$6,Model!$4:$4,"&lt;="&amp;AC$7))</f>
        <v>0</v>
      </c>
      <c r="AD27" s="5">
        <f ca="1">IF(AD$4="",0,SUMIFS(Model!131:131,Model!$4:$4,"&gt;="&amp;AD$6,Model!$4:$4,"&lt;="&amp;AD$7))</f>
        <v>0</v>
      </c>
      <c r="AE27" s="5">
        <f ca="1">IF(AE$4="",0,SUMIFS(Model!131:131,Model!$4:$4,"&gt;="&amp;AE$6,Model!$4:$4,"&lt;="&amp;AE$7))</f>
        <v>0</v>
      </c>
      <c r="AF27" s="5">
        <f ca="1">IF(AF$4="",0,SUMIFS(Model!131:131,Model!$4:$4,"&gt;="&amp;AF$6,Model!$4:$4,"&lt;="&amp;AF$7))</f>
        <v>0</v>
      </c>
      <c r="AG27" s="5">
        <f ca="1">IF(AG$4="",0,SUMIFS(Model!131:131,Model!$4:$4,"&gt;="&amp;AG$6,Model!$4:$4,"&lt;="&amp;AG$7))</f>
        <v>0</v>
      </c>
      <c r="AH27" s="5">
        <f ca="1">IF(AH$4="",0,SUMIFS(Model!131:131,Model!$4:$4,"&gt;="&amp;AH$6,Model!$4:$4,"&lt;="&amp;AH$7))</f>
        <v>0</v>
      </c>
      <c r="AI27" s="5">
        <f ca="1">IF(AI$4="",0,SUMIFS(Model!131:131,Model!$4:$4,"&gt;="&amp;AI$6,Model!$4:$4,"&lt;="&amp;AI$7))</f>
        <v>0</v>
      </c>
      <c r="AJ27" s="5">
        <f ca="1">IF(AJ$4="",0,SUMIFS(Model!131:131,Model!$4:$4,"&gt;="&amp;AJ$6,Model!$4:$4,"&lt;="&amp;AJ$7))</f>
        <v>0</v>
      </c>
      <c r="AK27" s="5">
        <f ca="1">IF(AK$4="",0,SUMIFS(Model!131:131,Model!$4:$4,"&gt;="&amp;AK$6,Model!$4:$4,"&lt;="&amp;AK$7))</f>
        <v>0</v>
      </c>
      <c r="AL27" s="5">
        <f ca="1">IF(AL$4="",0,SUMIFS(Model!131:131,Model!$4:$4,"&gt;="&amp;AL$6,Model!$4:$4,"&lt;="&amp;AL$7))</f>
        <v>0</v>
      </c>
      <c r="AM27" s="5">
        <f ca="1">IF(AM$4="",0,SUMIFS(Model!131:131,Model!$4:$4,"&gt;="&amp;AM$6,Model!$4:$4,"&lt;="&amp;AM$7))</f>
        <v>0</v>
      </c>
      <c r="AN27" s="5">
        <f ca="1">IF(AN$4="",0,SUMIFS(Model!131:131,Model!$4:$4,"&gt;="&amp;AN$6,Model!$4:$4,"&lt;="&amp;AN$7))</f>
        <v>0</v>
      </c>
      <c r="AO27" s="5">
        <f ca="1">IF(AO$4="",0,SUMIFS(Model!131:131,Model!$4:$4,"&gt;="&amp;AO$6,Model!$4:$4,"&lt;="&amp;AO$7))</f>
        <v>0</v>
      </c>
      <c r="AP27" s="5">
        <f ca="1">IF(AP$4="",0,SUMIFS(Model!131:131,Model!$4:$4,"&gt;="&amp;AP$6,Model!$4:$4,"&lt;="&amp;AP$7))</f>
        <v>0</v>
      </c>
      <c r="AQ27" s="5">
        <f ca="1">IF(AQ$4="",0,SUMIFS(Model!131:131,Model!$4:$4,"&gt;="&amp;AQ$6,Model!$4:$4,"&lt;="&amp;AQ$7))</f>
        <v>0</v>
      </c>
      <c r="AR27" s="5">
        <f ca="1">IF(AR$4="",0,SUMIFS(Model!131:131,Model!$4:$4,"&gt;="&amp;AR$6,Model!$4:$4,"&lt;="&amp;AR$7))</f>
        <v>0</v>
      </c>
      <c r="AS27" s="5">
        <f ca="1">IF(AS$4="",0,SUMIFS(Model!131:131,Model!$4:$4,"&gt;="&amp;AS$6,Model!$4:$4,"&lt;="&amp;AS$7))</f>
        <v>0</v>
      </c>
      <c r="AT27" s="5">
        <f ca="1">IF(AT$4="",0,SUMIFS(Model!131:131,Model!$4:$4,"&gt;="&amp;AT$6,Model!$4:$4,"&lt;="&amp;AT$7))</f>
        <v>0</v>
      </c>
      <c r="AU27" s="5">
        <f ca="1">IF(AU$4="",0,SUMIFS(Model!131:131,Model!$4:$4,"&gt;="&amp;AU$6,Model!$4:$4,"&lt;="&amp;AU$7))</f>
        <v>0</v>
      </c>
      <c r="AV27" s="5">
        <f ca="1">IF(AV$4="",0,SUMIFS(Model!131:131,Model!$4:$4,"&gt;="&amp;AV$6,Model!$4:$4,"&lt;="&amp;AV$7))</f>
        <v>0</v>
      </c>
      <c r="AW27" s="5">
        <f ca="1">IF(AW$4="",0,SUMIFS(Model!131:131,Model!$4:$4,"&gt;="&amp;AW$6,Model!$4:$4,"&lt;="&amp;AW$7))</f>
        <v>0</v>
      </c>
      <c r="AX27" s="5">
        <f ca="1">IF(AX$4="",0,SUMIFS(Model!131:131,Model!$4:$4,"&gt;="&amp;AX$6,Model!$4:$4,"&lt;="&amp;AX$7))</f>
        <v>0</v>
      </c>
      <c r="AY27" s="5">
        <f ca="1">IF(AY$4="",0,SUMIFS(Model!131:131,Model!$4:$4,"&gt;="&amp;AY$6,Model!$4:$4,"&lt;="&amp;AY$7))</f>
        <v>0</v>
      </c>
      <c r="AZ27" s="5">
        <f ca="1">IF(AZ$4="",0,SUMIFS(Model!131:131,Model!$4:$4,"&gt;="&amp;AZ$6,Model!$4:$4,"&lt;="&amp;AZ$7))</f>
        <v>0</v>
      </c>
      <c r="BA27" s="5">
        <f ca="1">IF(BA$4="",0,SUMIFS(Model!131:131,Model!$4:$4,"&gt;="&amp;BA$6,Model!$4:$4,"&lt;="&amp;BA$7))</f>
        <v>0</v>
      </c>
      <c r="BB27" s="5">
        <f ca="1">IF(BB$4="",0,SUMIFS(Model!131:131,Model!$4:$4,"&gt;="&amp;BB$6,Model!$4:$4,"&lt;="&amp;BB$7))</f>
        <v>0</v>
      </c>
      <c r="BC27" s="5">
        <f ca="1">IF(BC$4="",0,SUMIFS(Model!131:131,Model!$4:$4,"&gt;="&amp;BC$6,Model!$4:$4,"&lt;="&amp;BC$7))</f>
        <v>0</v>
      </c>
      <c r="BD27" s="5">
        <f ca="1">IF(BD$4="",0,SUMIFS(Model!131:131,Model!$4:$4,"&gt;="&amp;BD$6,Model!$4:$4,"&lt;="&amp;BD$7))</f>
        <v>0</v>
      </c>
      <c r="BE27" s="5">
        <f ca="1">IF(BE$4="",0,SUMIFS(Model!131:131,Model!$4:$4,"&gt;="&amp;BE$6,Model!$4:$4,"&lt;="&amp;BE$7))</f>
        <v>0</v>
      </c>
      <c r="BF27" s="5">
        <f ca="1">IF(BF$4="",0,SUMIFS(Model!131:131,Model!$4:$4,"&gt;="&amp;BF$6,Model!$4:$4,"&lt;="&amp;BF$7))</f>
        <v>0</v>
      </c>
      <c r="BG27" s="5">
        <f ca="1">IF(BG$4="",0,SUMIFS(Model!131:131,Model!$4:$4,"&gt;="&amp;BG$6,Model!$4:$4,"&lt;="&amp;BG$7))</f>
        <v>0</v>
      </c>
      <c r="BH27" s="5">
        <f ca="1">IF(BH$4="",0,SUMIFS(Model!131:131,Model!$4:$4,"&gt;="&amp;BH$6,Model!$4:$4,"&lt;="&amp;BH$7))</f>
        <v>0</v>
      </c>
      <c r="BI27" s="5">
        <f ca="1">IF(BI$4="",0,SUMIFS(Model!131:131,Model!$4:$4,"&gt;="&amp;BI$6,Model!$4:$4,"&lt;="&amp;BI$7))</f>
        <v>0</v>
      </c>
      <c r="BJ27" s="5">
        <f ca="1">IF(BJ$4="",0,SUMIFS(Model!131:131,Model!$4:$4,"&gt;="&amp;BJ$6,Model!$4:$4,"&lt;="&amp;BJ$7))</f>
        <v>0</v>
      </c>
      <c r="BK27" s="5">
        <f ca="1">IF(BK$4="",0,SUMIFS(Model!131:131,Model!$4:$4,"&gt;="&amp;BK$6,Model!$4:$4,"&lt;="&amp;BK$7))</f>
        <v>0</v>
      </c>
      <c r="BL27" s="5">
        <f ca="1">IF(BL$4="",0,SUMIFS(Model!131:131,Model!$4:$4,"&gt;="&amp;BL$6,Model!$4:$4,"&lt;="&amp;BL$7))</f>
        <v>0</v>
      </c>
      <c r="BM27" s="5">
        <f ca="1">IF(BM$4="",0,SUMIFS(Model!131:131,Model!$4:$4,"&gt;="&amp;BM$6,Model!$4:$4,"&lt;="&amp;BM$7))</f>
        <v>0</v>
      </c>
      <c r="BN27" s="5">
        <f ca="1">IF(BN$4="",0,SUMIFS(Model!131:131,Model!$4:$4,"&gt;="&amp;BN$6,Model!$4:$4,"&lt;="&amp;BN$7))</f>
        <v>0</v>
      </c>
      <c r="BO27" s="5">
        <f ca="1">IF(BO$4="",0,SUMIFS(Model!131:131,Model!$4:$4,"&gt;="&amp;BO$6,Model!$4:$4,"&lt;="&amp;BO$7))</f>
        <v>0</v>
      </c>
      <c r="BP27" s="5">
        <f ca="1">IF(BP$4="",0,SUMIFS(Model!131:131,Model!$4:$4,"&gt;="&amp;BP$6,Model!$4:$4,"&lt;="&amp;BP$7))</f>
        <v>0</v>
      </c>
      <c r="BQ27" s="5">
        <f ca="1">IF(BQ$4="",0,SUMIFS(Model!131:131,Model!$4:$4,"&gt;="&amp;BQ$6,Model!$4:$4,"&lt;="&amp;BQ$7))</f>
        <v>0</v>
      </c>
      <c r="BR27" s="5">
        <f ca="1">IF(BR$4="",0,SUMIFS(Model!131:131,Model!$4:$4,"&gt;="&amp;BR$6,Model!$4:$4,"&lt;="&amp;BR$7))</f>
        <v>0</v>
      </c>
      <c r="BS27" s="5">
        <f ca="1">IF(BS$4="",0,SUMIFS(Model!131:131,Model!$4:$4,"&gt;="&amp;BS$6,Model!$4:$4,"&lt;="&amp;BS$7))</f>
        <v>0</v>
      </c>
      <c r="BT27" s="5">
        <f ca="1">IF(BT$4="",0,SUMIFS(Model!131:131,Model!$4:$4,"&gt;="&amp;BT$6,Model!$4:$4,"&lt;="&amp;BT$7))</f>
        <v>0</v>
      </c>
      <c r="BU27" s="5">
        <f ca="1">IF(BU$4="",0,SUMIFS(Model!131:131,Model!$4:$4,"&gt;="&amp;BU$6,Model!$4:$4,"&lt;="&amp;BU$7))</f>
        <v>0</v>
      </c>
      <c r="BV27" s="5">
        <f ca="1">IF(BV$4="",0,SUMIFS(Model!131:131,Model!$4:$4,"&gt;="&amp;BV$6,Model!$4:$4,"&lt;="&amp;BV$7))</f>
        <v>0</v>
      </c>
      <c r="BW27" s="5">
        <f ca="1">IF(BW$4="",0,SUMIFS(Model!131:131,Model!$4:$4,"&gt;="&amp;BW$6,Model!$4:$4,"&lt;="&amp;BW$7))</f>
        <v>0</v>
      </c>
      <c r="BX27" s="5">
        <f ca="1">IF(BX$4="",0,SUMIFS(Model!131:131,Model!$4:$4,"&gt;="&amp;BX$6,Model!$4:$4,"&lt;="&amp;BX$7))</f>
        <v>0</v>
      </c>
      <c r="BY27" s="5">
        <f ca="1">IF(BY$4="",0,SUMIFS(Model!131:131,Model!$4:$4,"&gt;="&amp;BY$6,Model!$4:$4,"&lt;="&amp;BY$7))</f>
        <v>0</v>
      </c>
      <c r="BZ27" s="5">
        <f ca="1">IF(BZ$4="",0,SUMIFS(Model!131:131,Model!$4:$4,"&gt;="&amp;BZ$6,Model!$4:$4,"&lt;="&amp;BZ$7))</f>
        <v>0</v>
      </c>
      <c r="CA27" s="5">
        <f ca="1">IF(CA$4="",0,SUMIFS(Model!131:131,Model!$4:$4,"&gt;="&amp;CA$6,Model!$4:$4,"&lt;="&amp;CA$7))</f>
        <v>0</v>
      </c>
      <c r="CB27" s="5">
        <f ca="1">IF(CB$4="",0,SUMIFS(Model!131:131,Model!$4:$4,"&gt;="&amp;CB$6,Model!$4:$4,"&lt;="&amp;CB$7))</f>
        <v>0</v>
      </c>
      <c r="CC27" s="5">
        <f ca="1">IF(CC$4="",0,SUMIFS(Model!131:131,Model!$4:$4,"&gt;="&amp;CC$6,Model!$4:$4,"&lt;="&amp;CC$7))</f>
        <v>0</v>
      </c>
      <c r="CD27" s="5">
        <f ca="1">IF(CD$4="",0,SUMIFS(Model!131:131,Model!$4:$4,"&gt;="&amp;CD$6,Model!$4:$4,"&lt;="&amp;CD$7))</f>
        <v>0</v>
      </c>
      <c r="CE27" s="5">
        <f ca="1">IF(CE$4="",0,SUMIFS(Model!131:131,Model!$4:$4,"&gt;="&amp;CE$6,Model!$4:$4,"&lt;="&amp;CE$7))</f>
        <v>0</v>
      </c>
      <c r="CF27" s="5">
        <f ca="1">IF(CF$4="",0,SUMIFS(Model!131:131,Model!$4:$4,"&gt;="&amp;CF$6,Model!$4:$4,"&lt;="&amp;CF$7))</f>
        <v>0</v>
      </c>
    </row>
    <row r="28" spans="2:84" x14ac:dyDescent="0.3">
      <c r="B28" s="13">
        <f>ROW()</f>
        <v>28</v>
      </c>
      <c r="H28" s="1" t="str">
        <f t="shared" si="7"/>
        <v>Себестоимость</v>
      </c>
      <c r="I28" s="1" t="str">
        <f>Prcsses!I19</f>
        <v>Транспортные расходы</v>
      </c>
      <c r="M28" s="53" t="s">
        <v>18</v>
      </c>
      <c r="U28" s="5">
        <f t="shared" ca="1" si="6"/>
        <v>1737060.8852827768</v>
      </c>
      <c r="X28" s="5">
        <f ca="1">IF(X$4="",0,SUMIFS(Model!132:132,Model!$4:$4,"&gt;="&amp;X$6,Model!$4:$4,"&lt;="&amp;X$7))</f>
        <v>0</v>
      </c>
      <c r="Y28" s="5">
        <f ca="1">IF(Y$4="",0,SUMIFS(Model!132:132,Model!$4:$4,"&gt;="&amp;Y$6,Model!$4:$4,"&lt;="&amp;Y$7))</f>
        <v>117367.524</v>
      </c>
      <c r="Z28" s="5">
        <f ca="1">IF(Z$4="",0,SUMIFS(Model!132:132,Model!$4:$4,"&gt;="&amp;Z$6,Model!$4:$4,"&lt;="&amp;Z$7))</f>
        <v>316813.03632000001</v>
      </c>
      <c r="AA28" s="5">
        <f ca="1">IF(AA$4="",0,SUMIFS(Model!132:132,Model!$4:$4,"&gt;="&amp;AA$6,Model!$4:$4,"&lt;="&amp;AA$7))</f>
        <v>534214.79621617531</v>
      </c>
      <c r="AB28" s="5">
        <f ca="1">IF(AB$4="",0,SUMIFS(Model!132:132,Model!$4:$4,"&gt;="&amp;AB$6,Model!$4:$4,"&lt;="&amp;AB$7))</f>
        <v>768665.52874660154</v>
      </c>
      <c r="AC28" s="5">
        <f ca="1">IF(AC$4="",0,SUMIFS(Model!132:132,Model!$4:$4,"&gt;="&amp;AC$6,Model!$4:$4,"&lt;="&amp;AC$7))</f>
        <v>0</v>
      </c>
      <c r="AD28" s="5">
        <f ca="1">IF(AD$4="",0,SUMIFS(Model!132:132,Model!$4:$4,"&gt;="&amp;AD$6,Model!$4:$4,"&lt;="&amp;AD$7))</f>
        <v>0</v>
      </c>
      <c r="AE28" s="5">
        <f ca="1">IF(AE$4="",0,SUMIFS(Model!132:132,Model!$4:$4,"&gt;="&amp;AE$6,Model!$4:$4,"&lt;="&amp;AE$7))</f>
        <v>0</v>
      </c>
      <c r="AF28" s="5">
        <f ca="1">IF(AF$4="",0,SUMIFS(Model!132:132,Model!$4:$4,"&gt;="&amp;AF$6,Model!$4:$4,"&lt;="&amp;AF$7))</f>
        <v>0</v>
      </c>
      <c r="AG28" s="5">
        <f ca="1">IF(AG$4="",0,SUMIFS(Model!132:132,Model!$4:$4,"&gt;="&amp;AG$6,Model!$4:$4,"&lt;="&amp;AG$7))</f>
        <v>0</v>
      </c>
      <c r="AH28" s="5">
        <f ca="1">IF(AH$4="",0,SUMIFS(Model!132:132,Model!$4:$4,"&gt;="&amp;AH$6,Model!$4:$4,"&lt;="&amp;AH$7))</f>
        <v>0</v>
      </c>
      <c r="AI28" s="5">
        <f ca="1">IF(AI$4="",0,SUMIFS(Model!132:132,Model!$4:$4,"&gt;="&amp;AI$6,Model!$4:$4,"&lt;="&amp;AI$7))</f>
        <v>0</v>
      </c>
      <c r="AJ28" s="5">
        <f ca="1">IF(AJ$4="",0,SUMIFS(Model!132:132,Model!$4:$4,"&gt;="&amp;AJ$6,Model!$4:$4,"&lt;="&amp;AJ$7))</f>
        <v>0</v>
      </c>
      <c r="AK28" s="5">
        <f ca="1">IF(AK$4="",0,SUMIFS(Model!132:132,Model!$4:$4,"&gt;="&amp;AK$6,Model!$4:$4,"&lt;="&amp;AK$7))</f>
        <v>0</v>
      </c>
      <c r="AL28" s="5">
        <f ca="1">IF(AL$4="",0,SUMIFS(Model!132:132,Model!$4:$4,"&gt;="&amp;AL$6,Model!$4:$4,"&lt;="&amp;AL$7))</f>
        <v>0</v>
      </c>
      <c r="AM28" s="5">
        <f ca="1">IF(AM$4="",0,SUMIFS(Model!132:132,Model!$4:$4,"&gt;="&amp;AM$6,Model!$4:$4,"&lt;="&amp;AM$7))</f>
        <v>0</v>
      </c>
      <c r="AN28" s="5">
        <f ca="1">IF(AN$4="",0,SUMIFS(Model!132:132,Model!$4:$4,"&gt;="&amp;AN$6,Model!$4:$4,"&lt;="&amp;AN$7))</f>
        <v>0</v>
      </c>
      <c r="AO28" s="5">
        <f ca="1">IF(AO$4="",0,SUMIFS(Model!132:132,Model!$4:$4,"&gt;="&amp;AO$6,Model!$4:$4,"&lt;="&amp;AO$7))</f>
        <v>0</v>
      </c>
      <c r="AP28" s="5">
        <f ca="1">IF(AP$4="",0,SUMIFS(Model!132:132,Model!$4:$4,"&gt;="&amp;AP$6,Model!$4:$4,"&lt;="&amp;AP$7))</f>
        <v>0</v>
      </c>
      <c r="AQ28" s="5">
        <f ca="1">IF(AQ$4="",0,SUMIFS(Model!132:132,Model!$4:$4,"&gt;="&amp;AQ$6,Model!$4:$4,"&lt;="&amp;AQ$7))</f>
        <v>0</v>
      </c>
      <c r="AR28" s="5">
        <f ca="1">IF(AR$4="",0,SUMIFS(Model!132:132,Model!$4:$4,"&gt;="&amp;AR$6,Model!$4:$4,"&lt;="&amp;AR$7))</f>
        <v>0</v>
      </c>
      <c r="AS28" s="5">
        <f ca="1">IF(AS$4="",0,SUMIFS(Model!132:132,Model!$4:$4,"&gt;="&amp;AS$6,Model!$4:$4,"&lt;="&amp;AS$7))</f>
        <v>0</v>
      </c>
      <c r="AT28" s="5">
        <f ca="1">IF(AT$4="",0,SUMIFS(Model!132:132,Model!$4:$4,"&gt;="&amp;AT$6,Model!$4:$4,"&lt;="&amp;AT$7))</f>
        <v>0</v>
      </c>
      <c r="AU28" s="5">
        <f ca="1">IF(AU$4="",0,SUMIFS(Model!132:132,Model!$4:$4,"&gt;="&amp;AU$6,Model!$4:$4,"&lt;="&amp;AU$7))</f>
        <v>0</v>
      </c>
      <c r="AV28" s="5">
        <f ca="1">IF(AV$4="",0,SUMIFS(Model!132:132,Model!$4:$4,"&gt;="&amp;AV$6,Model!$4:$4,"&lt;="&amp;AV$7))</f>
        <v>0</v>
      </c>
      <c r="AW28" s="5">
        <f ca="1">IF(AW$4="",0,SUMIFS(Model!132:132,Model!$4:$4,"&gt;="&amp;AW$6,Model!$4:$4,"&lt;="&amp;AW$7))</f>
        <v>0</v>
      </c>
      <c r="AX28" s="5">
        <f ca="1">IF(AX$4="",0,SUMIFS(Model!132:132,Model!$4:$4,"&gt;="&amp;AX$6,Model!$4:$4,"&lt;="&amp;AX$7))</f>
        <v>0</v>
      </c>
      <c r="AY28" s="5">
        <f ca="1">IF(AY$4="",0,SUMIFS(Model!132:132,Model!$4:$4,"&gt;="&amp;AY$6,Model!$4:$4,"&lt;="&amp;AY$7))</f>
        <v>0</v>
      </c>
      <c r="AZ28" s="5">
        <f ca="1">IF(AZ$4="",0,SUMIFS(Model!132:132,Model!$4:$4,"&gt;="&amp;AZ$6,Model!$4:$4,"&lt;="&amp;AZ$7))</f>
        <v>0</v>
      </c>
      <c r="BA28" s="5">
        <f ca="1">IF(BA$4="",0,SUMIFS(Model!132:132,Model!$4:$4,"&gt;="&amp;BA$6,Model!$4:$4,"&lt;="&amp;BA$7))</f>
        <v>0</v>
      </c>
      <c r="BB28" s="5">
        <f ca="1">IF(BB$4="",0,SUMIFS(Model!132:132,Model!$4:$4,"&gt;="&amp;BB$6,Model!$4:$4,"&lt;="&amp;BB$7))</f>
        <v>0</v>
      </c>
      <c r="BC28" s="5">
        <f ca="1">IF(BC$4="",0,SUMIFS(Model!132:132,Model!$4:$4,"&gt;="&amp;BC$6,Model!$4:$4,"&lt;="&amp;BC$7))</f>
        <v>0</v>
      </c>
      <c r="BD28" s="5">
        <f ca="1">IF(BD$4="",0,SUMIFS(Model!132:132,Model!$4:$4,"&gt;="&amp;BD$6,Model!$4:$4,"&lt;="&amp;BD$7))</f>
        <v>0</v>
      </c>
      <c r="BE28" s="5">
        <f ca="1">IF(BE$4="",0,SUMIFS(Model!132:132,Model!$4:$4,"&gt;="&amp;BE$6,Model!$4:$4,"&lt;="&amp;BE$7))</f>
        <v>0</v>
      </c>
      <c r="BF28" s="5">
        <f ca="1">IF(BF$4="",0,SUMIFS(Model!132:132,Model!$4:$4,"&gt;="&amp;BF$6,Model!$4:$4,"&lt;="&amp;BF$7))</f>
        <v>0</v>
      </c>
      <c r="BG28" s="5">
        <f ca="1">IF(BG$4="",0,SUMIFS(Model!132:132,Model!$4:$4,"&gt;="&amp;BG$6,Model!$4:$4,"&lt;="&amp;BG$7))</f>
        <v>0</v>
      </c>
      <c r="BH28" s="5">
        <f ca="1">IF(BH$4="",0,SUMIFS(Model!132:132,Model!$4:$4,"&gt;="&amp;BH$6,Model!$4:$4,"&lt;="&amp;BH$7))</f>
        <v>0</v>
      </c>
      <c r="BI28" s="5">
        <f ca="1">IF(BI$4="",0,SUMIFS(Model!132:132,Model!$4:$4,"&gt;="&amp;BI$6,Model!$4:$4,"&lt;="&amp;BI$7))</f>
        <v>0</v>
      </c>
      <c r="BJ28" s="5">
        <f ca="1">IF(BJ$4="",0,SUMIFS(Model!132:132,Model!$4:$4,"&gt;="&amp;BJ$6,Model!$4:$4,"&lt;="&amp;BJ$7))</f>
        <v>0</v>
      </c>
      <c r="BK28" s="5">
        <f ca="1">IF(BK$4="",0,SUMIFS(Model!132:132,Model!$4:$4,"&gt;="&amp;BK$6,Model!$4:$4,"&lt;="&amp;BK$7))</f>
        <v>0</v>
      </c>
      <c r="BL28" s="5">
        <f ca="1">IF(BL$4="",0,SUMIFS(Model!132:132,Model!$4:$4,"&gt;="&amp;BL$6,Model!$4:$4,"&lt;="&amp;BL$7))</f>
        <v>0</v>
      </c>
      <c r="BM28" s="5">
        <f ca="1">IF(BM$4="",0,SUMIFS(Model!132:132,Model!$4:$4,"&gt;="&amp;BM$6,Model!$4:$4,"&lt;="&amp;BM$7))</f>
        <v>0</v>
      </c>
      <c r="BN28" s="5">
        <f ca="1">IF(BN$4="",0,SUMIFS(Model!132:132,Model!$4:$4,"&gt;="&amp;BN$6,Model!$4:$4,"&lt;="&amp;BN$7))</f>
        <v>0</v>
      </c>
      <c r="BO28" s="5">
        <f ca="1">IF(BO$4="",0,SUMIFS(Model!132:132,Model!$4:$4,"&gt;="&amp;BO$6,Model!$4:$4,"&lt;="&amp;BO$7))</f>
        <v>0</v>
      </c>
      <c r="BP28" s="5">
        <f ca="1">IF(BP$4="",0,SUMIFS(Model!132:132,Model!$4:$4,"&gt;="&amp;BP$6,Model!$4:$4,"&lt;="&amp;BP$7))</f>
        <v>0</v>
      </c>
      <c r="BQ28" s="5">
        <f ca="1">IF(BQ$4="",0,SUMIFS(Model!132:132,Model!$4:$4,"&gt;="&amp;BQ$6,Model!$4:$4,"&lt;="&amp;BQ$7))</f>
        <v>0</v>
      </c>
      <c r="BR28" s="5">
        <f ca="1">IF(BR$4="",0,SUMIFS(Model!132:132,Model!$4:$4,"&gt;="&amp;BR$6,Model!$4:$4,"&lt;="&amp;BR$7))</f>
        <v>0</v>
      </c>
      <c r="BS28" s="5">
        <f ca="1">IF(BS$4="",0,SUMIFS(Model!132:132,Model!$4:$4,"&gt;="&amp;BS$6,Model!$4:$4,"&lt;="&amp;BS$7))</f>
        <v>0</v>
      </c>
      <c r="BT28" s="5">
        <f ca="1">IF(BT$4="",0,SUMIFS(Model!132:132,Model!$4:$4,"&gt;="&amp;BT$6,Model!$4:$4,"&lt;="&amp;BT$7))</f>
        <v>0</v>
      </c>
      <c r="BU28" s="5">
        <f ca="1">IF(BU$4="",0,SUMIFS(Model!132:132,Model!$4:$4,"&gt;="&amp;BU$6,Model!$4:$4,"&lt;="&amp;BU$7))</f>
        <v>0</v>
      </c>
      <c r="BV28" s="5">
        <f ca="1">IF(BV$4="",0,SUMIFS(Model!132:132,Model!$4:$4,"&gt;="&amp;BV$6,Model!$4:$4,"&lt;="&amp;BV$7))</f>
        <v>0</v>
      </c>
      <c r="BW28" s="5">
        <f ca="1">IF(BW$4="",0,SUMIFS(Model!132:132,Model!$4:$4,"&gt;="&amp;BW$6,Model!$4:$4,"&lt;="&amp;BW$7))</f>
        <v>0</v>
      </c>
      <c r="BX28" s="5">
        <f ca="1">IF(BX$4="",0,SUMIFS(Model!132:132,Model!$4:$4,"&gt;="&amp;BX$6,Model!$4:$4,"&lt;="&amp;BX$7))</f>
        <v>0</v>
      </c>
      <c r="BY28" s="5">
        <f ca="1">IF(BY$4="",0,SUMIFS(Model!132:132,Model!$4:$4,"&gt;="&amp;BY$6,Model!$4:$4,"&lt;="&amp;BY$7))</f>
        <v>0</v>
      </c>
      <c r="BZ28" s="5">
        <f ca="1">IF(BZ$4="",0,SUMIFS(Model!132:132,Model!$4:$4,"&gt;="&amp;BZ$6,Model!$4:$4,"&lt;="&amp;BZ$7))</f>
        <v>0</v>
      </c>
      <c r="CA28" s="5">
        <f ca="1">IF(CA$4="",0,SUMIFS(Model!132:132,Model!$4:$4,"&gt;="&amp;CA$6,Model!$4:$4,"&lt;="&amp;CA$7))</f>
        <v>0</v>
      </c>
      <c r="CB28" s="5">
        <f ca="1">IF(CB$4="",0,SUMIFS(Model!132:132,Model!$4:$4,"&gt;="&amp;CB$6,Model!$4:$4,"&lt;="&amp;CB$7))</f>
        <v>0</v>
      </c>
      <c r="CC28" s="5">
        <f ca="1">IF(CC$4="",0,SUMIFS(Model!132:132,Model!$4:$4,"&gt;="&amp;CC$6,Model!$4:$4,"&lt;="&amp;CC$7))</f>
        <v>0</v>
      </c>
      <c r="CD28" s="5">
        <f ca="1">IF(CD$4="",0,SUMIFS(Model!132:132,Model!$4:$4,"&gt;="&amp;CD$6,Model!$4:$4,"&lt;="&amp;CD$7))</f>
        <v>0</v>
      </c>
      <c r="CE28" s="5">
        <f ca="1">IF(CE$4="",0,SUMIFS(Model!132:132,Model!$4:$4,"&gt;="&amp;CE$6,Model!$4:$4,"&lt;="&amp;CE$7))</f>
        <v>0</v>
      </c>
      <c r="CF28" s="5">
        <f ca="1">IF(CF$4="",0,SUMIFS(Model!132:132,Model!$4:$4,"&gt;="&amp;CF$6,Model!$4:$4,"&lt;="&amp;CF$7))</f>
        <v>0</v>
      </c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89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s="2" customFormat="1" x14ac:dyDescent="0.3">
      <c r="B30" s="126">
        <f>ROW()</f>
        <v>30</v>
      </c>
      <c r="H30" s="2">
        <f>H29</f>
        <v>0</v>
      </c>
      <c r="I30" s="2" t="str">
        <f>Model!$I$24</f>
        <v>Металлопрокат для B2B</v>
      </c>
      <c r="M30" s="127" t="s">
        <v>18</v>
      </c>
      <c r="O30" s="8"/>
      <c r="P30" s="72"/>
      <c r="Q30" s="129"/>
      <c r="U30" s="130">
        <f ca="1">SUM(INDIRECT(ADDRESS($B30,$X$2)&amp;":"&amp;ADDRESS($B30,$X$2-1+$P$8)))</f>
        <v>1042977425.2731233</v>
      </c>
      <c r="X30" s="130">
        <f ca="1">IF(X$4="",0,SUMIFS(Model!134:134,Model!$4:$4,"&gt;="&amp;X$6,Model!$4:$4,"&lt;="&amp;X$7))</f>
        <v>0</v>
      </c>
      <c r="Y30" s="130">
        <f ca="1">IF(Y$4="",0,SUMIFS(Model!134:134,Model!$4:$4,"&gt;="&amp;Y$6,Model!$4:$4,"&lt;="&amp;Y$7))</f>
        <v>88040687.183999985</v>
      </c>
      <c r="Z30" s="130">
        <f ca="1">IF(Z$4="",0,SUMIFS(Model!134:134,Model!$4:$4,"&gt;="&amp;Z$6,Model!$4:$4,"&lt;="&amp;Z$7))</f>
        <v>274525134.80363137</v>
      </c>
      <c r="AA30" s="130">
        <f ca="1">IF(AA$4="",0,SUMIFS(Model!134:134,Model!$4:$4,"&gt;="&amp;AA$6,Model!$4:$4,"&lt;="&amp;AA$7))</f>
        <v>333469713.43143111</v>
      </c>
      <c r="AB30" s="130">
        <f ca="1">IF(AB$4="",0,SUMIFS(Model!134:134,Model!$4:$4,"&gt;="&amp;AB$6,Model!$4:$4,"&lt;="&amp;AB$7))</f>
        <v>346941889.85406083</v>
      </c>
      <c r="AC30" s="130">
        <f ca="1">IF(AC$4="",0,SUMIFS(Model!134:134,Model!$4:$4,"&gt;="&amp;AC$6,Model!$4:$4,"&lt;="&amp;AC$7))</f>
        <v>0</v>
      </c>
      <c r="AD30" s="130">
        <f ca="1">IF(AD$4="",0,SUMIFS(Model!134:134,Model!$4:$4,"&gt;="&amp;AD$6,Model!$4:$4,"&lt;="&amp;AD$7))</f>
        <v>0</v>
      </c>
      <c r="AE30" s="130">
        <f ca="1">IF(AE$4="",0,SUMIFS(Model!134:134,Model!$4:$4,"&gt;="&amp;AE$6,Model!$4:$4,"&lt;="&amp;AE$7))</f>
        <v>0</v>
      </c>
      <c r="AF30" s="130">
        <f ca="1">IF(AF$4="",0,SUMIFS(Model!134:134,Model!$4:$4,"&gt;="&amp;AF$6,Model!$4:$4,"&lt;="&amp;AF$7))</f>
        <v>0</v>
      </c>
      <c r="AG30" s="130">
        <f ca="1">IF(AG$4="",0,SUMIFS(Model!134:134,Model!$4:$4,"&gt;="&amp;AG$6,Model!$4:$4,"&lt;="&amp;AG$7))</f>
        <v>0</v>
      </c>
      <c r="AH30" s="130">
        <f ca="1">IF(AH$4="",0,SUMIFS(Model!134:134,Model!$4:$4,"&gt;="&amp;AH$6,Model!$4:$4,"&lt;="&amp;AH$7))</f>
        <v>0</v>
      </c>
      <c r="AI30" s="130">
        <f ca="1">IF(AI$4="",0,SUMIFS(Model!134:134,Model!$4:$4,"&gt;="&amp;AI$6,Model!$4:$4,"&lt;="&amp;AI$7))</f>
        <v>0</v>
      </c>
      <c r="AJ30" s="130">
        <f ca="1">IF(AJ$4="",0,SUMIFS(Model!134:134,Model!$4:$4,"&gt;="&amp;AJ$6,Model!$4:$4,"&lt;="&amp;AJ$7))</f>
        <v>0</v>
      </c>
      <c r="AK30" s="130">
        <f ca="1">IF(AK$4="",0,SUMIFS(Model!134:134,Model!$4:$4,"&gt;="&amp;AK$6,Model!$4:$4,"&lt;="&amp;AK$7))</f>
        <v>0</v>
      </c>
      <c r="AL30" s="130">
        <f ca="1">IF(AL$4="",0,SUMIFS(Model!134:134,Model!$4:$4,"&gt;="&amp;AL$6,Model!$4:$4,"&lt;="&amp;AL$7))</f>
        <v>0</v>
      </c>
      <c r="AM30" s="130">
        <f ca="1">IF(AM$4="",0,SUMIFS(Model!134:134,Model!$4:$4,"&gt;="&amp;AM$6,Model!$4:$4,"&lt;="&amp;AM$7))</f>
        <v>0</v>
      </c>
      <c r="AN30" s="130">
        <f ca="1">IF(AN$4="",0,SUMIFS(Model!134:134,Model!$4:$4,"&gt;="&amp;AN$6,Model!$4:$4,"&lt;="&amp;AN$7))</f>
        <v>0</v>
      </c>
      <c r="AO30" s="130">
        <f ca="1">IF(AO$4="",0,SUMIFS(Model!134:134,Model!$4:$4,"&gt;="&amp;AO$6,Model!$4:$4,"&lt;="&amp;AO$7))</f>
        <v>0</v>
      </c>
      <c r="AP30" s="130">
        <f ca="1">IF(AP$4="",0,SUMIFS(Model!134:134,Model!$4:$4,"&gt;="&amp;AP$6,Model!$4:$4,"&lt;="&amp;AP$7))</f>
        <v>0</v>
      </c>
      <c r="AQ30" s="130">
        <f ca="1">IF(AQ$4="",0,SUMIFS(Model!134:134,Model!$4:$4,"&gt;="&amp;AQ$6,Model!$4:$4,"&lt;="&amp;AQ$7))</f>
        <v>0</v>
      </c>
      <c r="AR30" s="130">
        <f ca="1">IF(AR$4="",0,SUMIFS(Model!134:134,Model!$4:$4,"&gt;="&amp;AR$6,Model!$4:$4,"&lt;="&amp;AR$7))</f>
        <v>0</v>
      </c>
      <c r="AS30" s="130">
        <f ca="1">IF(AS$4="",0,SUMIFS(Model!134:134,Model!$4:$4,"&gt;="&amp;AS$6,Model!$4:$4,"&lt;="&amp;AS$7))</f>
        <v>0</v>
      </c>
      <c r="AT30" s="130">
        <f ca="1">IF(AT$4="",0,SUMIFS(Model!134:134,Model!$4:$4,"&gt;="&amp;AT$6,Model!$4:$4,"&lt;="&amp;AT$7))</f>
        <v>0</v>
      </c>
      <c r="AU30" s="130">
        <f ca="1">IF(AU$4="",0,SUMIFS(Model!134:134,Model!$4:$4,"&gt;="&amp;AU$6,Model!$4:$4,"&lt;="&amp;AU$7))</f>
        <v>0</v>
      </c>
      <c r="AV30" s="130">
        <f ca="1">IF(AV$4="",0,SUMIFS(Model!134:134,Model!$4:$4,"&gt;="&amp;AV$6,Model!$4:$4,"&lt;="&amp;AV$7))</f>
        <v>0</v>
      </c>
      <c r="AW30" s="130">
        <f ca="1">IF(AW$4="",0,SUMIFS(Model!134:134,Model!$4:$4,"&gt;="&amp;AW$6,Model!$4:$4,"&lt;="&amp;AW$7))</f>
        <v>0</v>
      </c>
      <c r="AX30" s="130">
        <f ca="1">IF(AX$4="",0,SUMIFS(Model!134:134,Model!$4:$4,"&gt;="&amp;AX$6,Model!$4:$4,"&lt;="&amp;AX$7))</f>
        <v>0</v>
      </c>
      <c r="AY30" s="130">
        <f ca="1">IF(AY$4="",0,SUMIFS(Model!134:134,Model!$4:$4,"&gt;="&amp;AY$6,Model!$4:$4,"&lt;="&amp;AY$7))</f>
        <v>0</v>
      </c>
      <c r="AZ30" s="130">
        <f ca="1">IF(AZ$4="",0,SUMIFS(Model!134:134,Model!$4:$4,"&gt;="&amp;AZ$6,Model!$4:$4,"&lt;="&amp;AZ$7))</f>
        <v>0</v>
      </c>
      <c r="BA30" s="130">
        <f ca="1">IF(BA$4="",0,SUMIFS(Model!134:134,Model!$4:$4,"&gt;="&amp;BA$6,Model!$4:$4,"&lt;="&amp;BA$7))</f>
        <v>0</v>
      </c>
      <c r="BB30" s="130">
        <f ca="1">IF(BB$4="",0,SUMIFS(Model!134:134,Model!$4:$4,"&gt;="&amp;BB$6,Model!$4:$4,"&lt;="&amp;BB$7))</f>
        <v>0</v>
      </c>
      <c r="BC30" s="130">
        <f ca="1">IF(BC$4="",0,SUMIFS(Model!134:134,Model!$4:$4,"&gt;="&amp;BC$6,Model!$4:$4,"&lt;="&amp;BC$7))</f>
        <v>0</v>
      </c>
      <c r="BD30" s="130">
        <f ca="1">IF(BD$4="",0,SUMIFS(Model!134:134,Model!$4:$4,"&gt;="&amp;BD$6,Model!$4:$4,"&lt;="&amp;BD$7))</f>
        <v>0</v>
      </c>
      <c r="BE30" s="130">
        <f ca="1">IF(BE$4="",0,SUMIFS(Model!134:134,Model!$4:$4,"&gt;="&amp;BE$6,Model!$4:$4,"&lt;="&amp;BE$7))</f>
        <v>0</v>
      </c>
      <c r="BF30" s="130">
        <f ca="1">IF(BF$4="",0,SUMIFS(Model!134:134,Model!$4:$4,"&gt;="&amp;BF$6,Model!$4:$4,"&lt;="&amp;BF$7))</f>
        <v>0</v>
      </c>
      <c r="BG30" s="130">
        <f ca="1">IF(BG$4="",0,SUMIFS(Model!134:134,Model!$4:$4,"&gt;="&amp;BG$6,Model!$4:$4,"&lt;="&amp;BG$7))</f>
        <v>0</v>
      </c>
      <c r="BH30" s="130">
        <f ca="1">IF(BH$4="",0,SUMIFS(Model!134:134,Model!$4:$4,"&gt;="&amp;BH$6,Model!$4:$4,"&lt;="&amp;BH$7))</f>
        <v>0</v>
      </c>
      <c r="BI30" s="130">
        <f ca="1">IF(BI$4="",0,SUMIFS(Model!134:134,Model!$4:$4,"&gt;="&amp;BI$6,Model!$4:$4,"&lt;="&amp;BI$7))</f>
        <v>0</v>
      </c>
      <c r="BJ30" s="130">
        <f ca="1">IF(BJ$4="",0,SUMIFS(Model!134:134,Model!$4:$4,"&gt;="&amp;BJ$6,Model!$4:$4,"&lt;="&amp;BJ$7))</f>
        <v>0</v>
      </c>
      <c r="BK30" s="130">
        <f ca="1">IF(BK$4="",0,SUMIFS(Model!134:134,Model!$4:$4,"&gt;="&amp;BK$6,Model!$4:$4,"&lt;="&amp;BK$7))</f>
        <v>0</v>
      </c>
      <c r="BL30" s="130">
        <f ca="1">IF(BL$4="",0,SUMIFS(Model!134:134,Model!$4:$4,"&gt;="&amp;BL$6,Model!$4:$4,"&lt;="&amp;BL$7))</f>
        <v>0</v>
      </c>
      <c r="BM30" s="130">
        <f ca="1">IF(BM$4="",0,SUMIFS(Model!134:134,Model!$4:$4,"&gt;="&amp;BM$6,Model!$4:$4,"&lt;="&amp;BM$7))</f>
        <v>0</v>
      </c>
      <c r="BN30" s="130">
        <f ca="1">IF(BN$4="",0,SUMIFS(Model!134:134,Model!$4:$4,"&gt;="&amp;BN$6,Model!$4:$4,"&lt;="&amp;BN$7))</f>
        <v>0</v>
      </c>
      <c r="BO30" s="130">
        <f ca="1">IF(BO$4="",0,SUMIFS(Model!134:134,Model!$4:$4,"&gt;="&amp;BO$6,Model!$4:$4,"&lt;="&amp;BO$7))</f>
        <v>0</v>
      </c>
      <c r="BP30" s="130">
        <f ca="1">IF(BP$4="",0,SUMIFS(Model!134:134,Model!$4:$4,"&gt;="&amp;BP$6,Model!$4:$4,"&lt;="&amp;BP$7))</f>
        <v>0</v>
      </c>
      <c r="BQ30" s="130">
        <f ca="1">IF(BQ$4="",0,SUMIFS(Model!134:134,Model!$4:$4,"&gt;="&amp;BQ$6,Model!$4:$4,"&lt;="&amp;BQ$7))</f>
        <v>0</v>
      </c>
      <c r="BR30" s="130">
        <f ca="1">IF(BR$4="",0,SUMIFS(Model!134:134,Model!$4:$4,"&gt;="&amp;BR$6,Model!$4:$4,"&lt;="&amp;BR$7))</f>
        <v>0</v>
      </c>
      <c r="BS30" s="130">
        <f ca="1">IF(BS$4="",0,SUMIFS(Model!134:134,Model!$4:$4,"&gt;="&amp;BS$6,Model!$4:$4,"&lt;="&amp;BS$7))</f>
        <v>0</v>
      </c>
      <c r="BT30" s="130">
        <f ca="1">IF(BT$4="",0,SUMIFS(Model!134:134,Model!$4:$4,"&gt;="&amp;BT$6,Model!$4:$4,"&lt;="&amp;BT$7))</f>
        <v>0</v>
      </c>
      <c r="BU30" s="130">
        <f ca="1">IF(BU$4="",0,SUMIFS(Model!134:134,Model!$4:$4,"&gt;="&amp;BU$6,Model!$4:$4,"&lt;="&amp;BU$7))</f>
        <v>0</v>
      </c>
      <c r="BV30" s="130">
        <f ca="1">IF(BV$4="",0,SUMIFS(Model!134:134,Model!$4:$4,"&gt;="&amp;BV$6,Model!$4:$4,"&lt;="&amp;BV$7))</f>
        <v>0</v>
      </c>
      <c r="BW30" s="130">
        <f ca="1">IF(BW$4="",0,SUMIFS(Model!134:134,Model!$4:$4,"&gt;="&amp;BW$6,Model!$4:$4,"&lt;="&amp;BW$7))</f>
        <v>0</v>
      </c>
      <c r="BX30" s="130">
        <f ca="1">IF(BX$4="",0,SUMIFS(Model!134:134,Model!$4:$4,"&gt;="&amp;BX$6,Model!$4:$4,"&lt;="&amp;BX$7))</f>
        <v>0</v>
      </c>
      <c r="BY30" s="130">
        <f ca="1">IF(BY$4="",0,SUMIFS(Model!134:134,Model!$4:$4,"&gt;="&amp;BY$6,Model!$4:$4,"&lt;="&amp;BY$7))</f>
        <v>0</v>
      </c>
      <c r="BZ30" s="130">
        <f ca="1">IF(BZ$4="",0,SUMIFS(Model!134:134,Model!$4:$4,"&gt;="&amp;BZ$6,Model!$4:$4,"&lt;="&amp;BZ$7))</f>
        <v>0</v>
      </c>
      <c r="CA30" s="130">
        <f ca="1">IF(CA$4="",0,SUMIFS(Model!134:134,Model!$4:$4,"&gt;="&amp;CA$6,Model!$4:$4,"&lt;="&amp;CA$7))</f>
        <v>0</v>
      </c>
      <c r="CB30" s="130">
        <f ca="1">IF(CB$4="",0,SUMIFS(Model!134:134,Model!$4:$4,"&gt;="&amp;CB$6,Model!$4:$4,"&lt;="&amp;CB$7))</f>
        <v>0</v>
      </c>
      <c r="CC30" s="130">
        <f ca="1">IF(CC$4="",0,SUMIFS(Model!134:134,Model!$4:$4,"&gt;="&amp;CC$6,Model!$4:$4,"&lt;="&amp;CC$7))</f>
        <v>0</v>
      </c>
      <c r="CD30" s="130">
        <f ca="1">IF(CD$4="",0,SUMIFS(Model!134:134,Model!$4:$4,"&gt;="&amp;CD$6,Model!$4:$4,"&lt;="&amp;CD$7))</f>
        <v>0</v>
      </c>
      <c r="CE30" s="130">
        <f ca="1">IF(CE$4="",0,SUMIFS(Model!134:134,Model!$4:$4,"&gt;="&amp;CE$6,Model!$4:$4,"&lt;="&amp;CE$7))</f>
        <v>0</v>
      </c>
      <c r="CF30" s="130">
        <f ca="1">IF(CF$4="",0,SUMIFS(Model!134:134,Model!$4:$4,"&gt;="&amp;CF$6,Model!$4:$4,"&lt;="&amp;CF$7))</f>
        <v>0</v>
      </c>
    </row>
    <row r="31" spans="2:84" x14ac:dyDescent="0.3">
      <c r="B31" s="13">
        <f>ROW()</f>
        <v>31</v>
      </c>
      <c r="H31" s="1" t="str">
        <f>$H$21</f>
        <v>Себестоимость</v>
      </c>
      <c r="I31" s="1" t="str">
        <f>Prcsses!I23</f>
        <v>Металлопрокат</v>
      </c>
      <c r="M31" s="53" t="s">
        <v>18</v>
      </c>
      <c r="U31" s="5">
        <f t="shared" ref="U31:U36" ca="1" si="8">SUM(INDIRECT(ADDRESS($B31,$X$2)&amp;":"&amp;ADDRESS($B31,$X$2-1+$P$8)))</f>
        <v>892105981.51024723</v>
      </c>
      <c r="X31" s="5">
        <f ca="1">IF(X$4="",0,SUMIFS(Model!135:135,Model!$4:$4,"&gt;="&amp;X$6,Model!$4:$4,"&lt;="&amp;X$7))</f>
        <v>0</v>
      </c>
      <c r="Y31" s="5">
        <f ca="1">IF(Y$4="",0,SUMIFS(Model!135:135,Model!$4:$4,"&gt;="&amp;Y$6,Model!$4:$4,"&lt;="&amp;Y$7))</f>
        <v>75322359</v>
      </c>
      <c r="Z31" s="5">
        <f ca="1">IF(Z$4="",0,SUMIFS(Model!135:135,Model!$4:$4,"&gt;="&amp;Z$6,Model!$4:$4,"&lt;="&amp;Z$7))</f>
        <v>234808888.51728004</v>
      </c>
      <c r="AA31" s="5">
        <f ca="1">IF(AA$4="",0,SUMIFS(Model!135:135,Model!$4:$4,"&gt;="&amp;AA$6,Model!$4:$4,"&lt;="&amp;AA$7))</f>
        <v>285225805.72092098</v>
      </c>
      <c r="AB31" s="5">
        <f ca="1">IF(AB$4="",0,SUMIFS(Model!135:135,Model!$4:$4,"&gt;="&amp;AB$6,Model!$4:$4,"&lt;="&amp;AB$7))</f>
        <v>296748928.27204615</v>
      </c>
      <c r="AC31" s="5">
        <f ca="1">IF(AC$4="",0,SUMIFS(Model!135:135,Model!$4:$4,"&gt;="&amp;AC$6,Model!$4:$4,"&lt;="&amp;AC$7))</f>
        <v>0</v>
      </c>
      <c r="AD31" s="5">
        <f ca="1">IF(AD$4="",0,SUMIFS(Model!135:135,Model!$4:$4,"&gt;="&amp;AD$6,Model!$4:$4,"&lt;="&amp;AD$7))</f>
        <v>0</v>
      </c>
      <c r="AE31" s="5">
        <f ca="1">IF(AE$4="",0,SUMIFS(Model!135:135,Model!$4:$4,"&gt;="&amp;AE$6,Model!$4:$4,"&lt;="&amp;AE$7))</f>
        <v>0</v>
      </c>
      <c r="AF31" s="5">
        <f ca="1">IF(AF$4="",0,SUMIFS(Model!135:135,Model!$4:$4,"&gt;="&amp;AF$6,Model!$4:$4,"&lt;="&amp;AF$7))</f>
        <v>0</v>
      </c>
      <c r="AG31" s="5">
        <f ca="1">IF(AG$4="",0,SUMIFS(Model!135:135,Model!$4:$4,"&gt;="&amp;AG$6,Model!$4:$4,"&lt;="&amp;AG$7))</f>
        <v>0</v>
      </c>
      <c r="AH31" s="5">
        <f ca="1">IF(AH$4="",0,SUMIFS(Model!135:135,Model!$4:$4,"&gt;="&amp;AH$6,Model!$4:$4,"&lt;="&amp;AH$7))</f>
        <v>0</v>
      </c>
      <c r="AI31" s="5">
        <f ca="1">IF(AI$4="",0,SUMIFS(Model!135:135,Model!$4:$4,"&gt;="&amp;AI$6,Model!$4:$4,"&lt;="&amp;AI$7))</f>
        <v>0</v>
      </c>
      <c r="AJ31" s="5">
        <f ca="1">IF(AJ$4="",0,SUMIFS(Model!135:135,Model!$4:$4,"&gt;="&amp;AJ$6,Model!$4:$4,"&lt;="&amp;AJ$7))</f>
        <v>0</v>
      </c>
      <c r="AK31" s="5">
        <f ca="1">IF(AK$4="",0,SUMIFS(Model!135:135,Model!$4:$4,"&gt;="&amp;AK$6,Model!$4:$4,"&lt;="&amp;AK$7))</f>
        <v>0</v>
      </c>
      <c r="AL31" s="5">
        <f ca="1">IF(AL$4="",0,SUMIFS(Model!135:135,Model!$4:$4,"&gt;="&amp;AL$6,Model!$4:$4,"&lt;="&amp;AL$7))</f>
        <v>0</v>
      </c>
      <c r="AM31" s="5">
        <f ca="1">IF(AM$4="",0,SUMIFS(Model!135:135,Model!$4:$4,"&gt;="&amp;AM$6,Model!$4:$4,"&lt;="&amp;AM$7))</f>
        <v>0</v>
      </c>
      <c r="AN31" s="5">
        <f ca="1">IF(AN$4="",0,SUMIFS(Model!135:135,Model!$4:$4,"&gt;="&amp;AN$6,Model!$4:$4,"&lt;="&amp;AN$7))</f>
        <v>0</v>
      </c>
      <c r="AO31" s="5">
        <f ca="1">IF(AO$4="",0,SUMIFS(Model!135:135,Model!$4:$4,"&gt;="&amp;AO$6,Model!$4:$4,"&lt;="&amp;AO$7))</f>
        <v>0</v>
      </c>
      <c r="AP31" s="5">
        <f ca="1">IF(AP$4="",0,SUMIFS(Model!135:135,Model!$4:$4,"&gt;="&amp;AP$6,Model!$4:$4,"&lt;="&amp;AP$7))</f>
        <v>0</v>
      </c>
      <c r="AQ31" s="5">
        <f ca="1">IF(AQ$4="",0,SUMIFS(Model!135:135,Model!$4:$4,"&gt;="&amp;AQ$6,Model!$4:$4,"&lt;="&amp;AQ$7))</f>
        <v>0</v>
      </c>
      <c r="AR31" s="5">
        <f ca="1">IF(AR$4="",0,SUMIFS(Model!135:135,Model!$4:$4,"&gt;="&amp;AR$6,Model!$4:$4,"&lt;="&amp;AR$7))</f>
        <v>0</v>
      </c>
      <c r="AS31" s="5">
        <f ca="1">IF(AS$4="",0,SUMIFS(Model!135:135,Model!$4:$4,"&gt;="&amp;AS$6,Model!$4:$4,"&lt;="&amp;AS$7))</f>
        <v>0</v>
      </c>
      <c r="AT31" s="5">
        <f ca="1">IF(AT$4="",0,SUMIFS(Model!135:135,Model!$4:$4,"&gt;="&amp;AT$6,Model!$4:$4,"&lt;="&amp;AT$7))</f>
        <v>0</v>
      </c>
      <c r="AU31" s="5">
        <f ca="1">IF(AU$4="",0,SUMIFS(Model!135:135,Model!$4:$4,"&gt;="&amp;AU$6,Model!$4:$4,"&lt;="&amp;AU$7))</f>
        <v>0</v>
      </c>
      <c r="AV31" s="5">
        <f ca="1">IF(AV$4="",0,SUMIFS(Model!135:135,Model!$4:$4,"&gt;="&amp;AV$6,Model!$4:$4,"&lt;="&amp;AV$7))</f>
        <v>0</v>
      </c>
      <c r="AW31" s="5">
        <f ca="1">IF(AW$4="",0,SUMIFS(Model!135:135,Model!$4:$4,"&gt;="&amp;AW$6,Model!$4:$4,"&lt;="&amp;AW$7))</f>
        <v>0</v>
      </c>
      <c r="AX31" s="5">
        <f ca="1">IF(AX$4="",0,SUMIFS(Model!135:135,Model!$4:$4,"&gt;="&amp;AX$6,Model!$4:$4,"&lt;="&amp;AX$7))</f>
        <v>0</v>
      </c>
      <c r="AY31" s="5">
        <f ca="1">IF(AY$4="",0,SUMIFS(Model!135:135,Model!$4:$4,"&gt;="&amp;AY$6,Model!$4:$4,"&lt;="&amp;AY$7))</f>
        <v>0</v>
      </c>
      <c r="AZ31" s="5">
        <f ca="1">IF(AZ$4="",0,SUMIFS(Model!135:135,Model!$4:$4,"&gt;="&amp;AZ$6,Model!$4:$4,"&lt;="&amp;AZ$7))</f>
        <v>0</v>
      </c>
      <c r="BA31" s="5">
        <f ca="1">IF(BA$4="",0,SUMIFS(Model!135:135,Model!$4:$4,"&gt;="&amp;BA$6,Model!$4:$4,"&lt;="&amp;BA$7))</f>
        <v>0</v>
      </c>
      <c r="BB31" s="5">
        <f ca="1">IF(BB$4="",0,SUMIFS(Model!135:135,Model!$4:$4,"&gt;="&amp;BB$6,Model!$4:$4,"&lt;="&amp;BB$7))</f>
        <v>0</v>
      </c>
      <c r="BC31" s="5">
        <f ca="1">IF(BC$4="",0,SUMIFS(Model!135:135,Model!$4:$4,"&gt;="&amp;BC$6,Model!$4:$4,"&lt;="&amp;BC$7))</f>
        <v>0</v>
      </c>
      <c r="BD31" s="5">
        <f ca="1">IF(BD$4="",0,SUMIFS(Model!135:135,Model!$4:$4,"&gt;="&amp;BD$6,Model!$4:$4,"&lt;="&amp;BD$7))</f>
        <v>0</v>
      </c>
      <c r="BE31" s="5">
        <f ca="1">IF(BE$4="",0,SUMIFS(Model!135:135,Model!$4:$4,"&gt;="&amp;BE$6,Model!$4:$4,"&lt;="&amp;BE$7))</f>
        <v>0</v>
      </c>
      <c r="BF31" s="5">
        <f ca="1">IF(BF$4="",0,SUMIFS(Model!135:135,Model!$4:$4,"&gt;="&amp;BF$6,Model!$4:$4,"&lt;="&amp;BF$7))</f>
        <v>0</v>
      </c>
      <c r="BG31" s="5">
        <f ca="1">IF(BG$4="",0,SUMIFS(Model!135:135,Model!$4:$4,"&gt;="&amp;BG$6,Model!$4:$4,"&lt;="&amp;BG$7))</f>
        <v>0</v>
      </c>
      <c r="BH31" s="5">
        <f ca="1">IF(BH$4="",0,SUMIFS(Model!135:135,Model!$4:$4,"&gt;="&amp;BH$6,Model!$4:$4,"&lt;="&amp;BH$7))</f>
        <v>0</v>
      </c>
      <c r="BI31" s="5">
        <f ca="1">IF(BI$4="",0,SUMIFS(Model!135:135,Model!$4:$4,"&gt;="&amp;BI$6,Model!$4:$4,"&lt;="&amp;BI$7))</f>
        <v>0</v>
      </c>
      <c r="BJ31" s="5">
        <f ca="1">IF(BJ$4="",0,SUMIFS(Model!135:135,Model!$4:$4,"&gt;="&amp;BJ$6,Model!$4:$4,"&lt;="&amp;BJ$7))</f>
        <v>0</v>
      </c>
      <c r="BK31" s="5">
        <f ca="1">IF(BK$4="",0,SUMIFS(Model!135:135,Model!$4:$4,"&gt;="&amp;BK$6,Model!$4:$4,"&lt;="&amp;BK$7))</f>
        <v>0</v>
      </c>
      <c r="BL31" s="5">
        <f ca="1">IF(BL$4="",0,SUMIFS(Model!135:135,Model!$4:$4,"&gt;="&amp;BL$6,Model!$4:$4,"&lt;="&amp;BL$7))</f>
        <v>0</v>
      </c>
      <c r="BM31" s="5">
        <f ca="1">IF(BM$4="",0,SUMIFS(Model!135:135,Model!$4:$4,"&gt;="&amp;BM$6,Model!$4:$4,"&lt;="&amp;BM$7))</f>
        <v>0</v>
      </c>
      <c r="BN31" s="5">
        <f ca="1">IF(BN$4="",0,SUMIFS(Model!135:135,Model!$4:$4,"&gt;="&amp;BN$6,Model!$4:$4,"&lt;="&amp;BN$7))</f>
        <v>0</v>
      </c>
      <c r="BO31" s="5">
        <f ca="1">IF(BO$4="",0,SUMIFS(Model!135:135,Model!$4:$4,"&gt;="&amp;BO$6,Model!$4:$4,"&lt;="&amp;BO$7))</f>
        <v>0</v>
      </c>
      <c r="BP31" s="5">
        <f ca="1">IF(BP$4="",0,SUMIFS(Model!135:135,Model!$4:$4,"&gt;="&amp;BP$6,Model!$4:$4,"&lt;="&amp;BP$7))</f>
        <v>0</v>
      </c>
      <c r="BQ31" s="5">
        <f ca="1">IF(BQ$4="",0,SUMIFS(Model!135:135,Model!$4:$4,"&gt;="&amp;BQ$6,Model!$4:$4,"&lt;="&amp;BQ$7))</f>
        <v>0</v>
      </c>
      <c r="BR31" s="5">
        <f ca="1">IF(BR$4="",0,SUMIFS(Model!135:135,Model!$4:$4,"&gt;="&amp;BR$6,Model!$4:$4,"&lt;="&amp;BR$7))</f>
        <v>0</v>
      </c>
      <c r="BS31" s="5">
        <f ca="1">IF(BS$4="",0,SUMIFS(Model!135:135,Model!$4:$4,"&gt;="&amp;BS$6,Model!$4:$4,"&lt;="&amp;BS$7))</f>
        <v>0</v>
      </c>
      <c r="BT31" s="5">
        <f ca="1">IF(BT$4="",0,SUMIFS(Model!135:135,Model!$4:$4,"&gt;="&amp;BT$6,Model!$4:$4,"&lt;="&amp;BT$7))</f>
        <v>0</v>
      </c>
      <c r="BU31" s="5">
        <f ca="1">IF(BU$4="",0,SUMIFS(Model!135:135,Model!$4:$4,"&gt;="&amp;BU$6,Model!$4:$4,"&lt;="&amp;BU$7))</f>
        <v>0</v>
      </c>
      <c r="BV31" s="5">
        <f ca="1">IF(BV$4="",0,SUMIFS(Model!135:135,Model!$4:$4,"&gt;="&amp;BV$6,Model!$4:$4,"&lt;="&amp;BV$7))</f>
        <v>0</v>
      </c>
      <c r="BW31" s="5">
        <f ca="1">IF(BW$4="",0,SUMIFS(Model!135:135,Model!$4:$4,"&gt;="&amp;BW$6,Model!$4:$4,"&lt;="&amp;BW$7))</f>
        <v>0</v>
      </c>
      <c r="BX31" s="5">
        <f ca="1">IF(BX$4="",0,SUMIFS(Model!135:135,Model!$4:$4,"&gt;="&amp;BX$6,Model!$4:$4,"&lt;="&amp;BX$7))</f>
        <v>0</v>
      </c>
      <c r="BY31" s="5">
        <f ca="1">IF(BY$4="",0,SUMIFS(Model!135:135,Model!$4:$4,"&gt;="&amp;BY$6,Model!$4:$4,"&lt;="&amp;BY$7))</f>
        <v>0</v>
      </c>
      <c r="BZ31" s="5">
        <f ca="1">IF(BZ$4="",0,SUMIFS(Model!135:135,Model!$4:$4,"&gt;="&amp;BZ$6,Model!$4:$4,"&lt;="&amp;BZ$7))</f>
        <v>0</v>
      </c>
      <c r="CA31" s="5">
        <f ca="1">IF(CA$4="",0,SUMIFS(Model!135:135,Model!$4:$4,"&gt;="&amp;CA$6,Model!$4:$4,"&lt;="&amp;CA$7))</f>
        <v>0</v>
      </c>
      <c r="CB31" s="5">
        <f ca="1">IF(CB$4="",0,SUMIFS(Model!135:135,Model!$4:$4,"&gt;="&amp;CB$6,Model!$4:$4,"&lt;="&amp;CB$7))</f>
        <v>0</v>
      </c>
      <c r="CC31" s="5">
        <f ca="1">IF(CC$4="",0,SUMIFS(Model!135:135,Model!$4:$4,"&gt;="&amp;CC$6,Model!$4:$4,"&lt;="&amp;CC$7))</f>
        <v>0</v>
      </c>
      <c r="CD31" s="5">
        <f ca="1">IF(CD$4="",0,SUMIFS(Model!135:135,Model!$4:$4,"&gt;="&amp;CD$6,Model!$4:$4,"&lt;="&amp;CD$7))</f>
        <v>0</v>
      </c>
      <c r="CE31" s="5">
        <f ca="1">IF(CE$4="",0,SUMIFS(Model!135:135,Model!$4:$4,"&gt;="&amp;CE$6,Model!$4:$4,"&lt;="&amp;CE$7))</f>
        <v>0</v>
      </c>
      <c r="CF31" s="5">
        <f ca="1">IF(CF$4="",0,SUMIFS(Model!135:135,Model!$4:$4,"&gt;="&amp;CF$6,Model!$4:$4,"&lt;="&amp;CF$7))</f>
        <v>0</v>
      </c>
    </row>
    <row r="32" spans="2:84" x14ac:dyDescent="0.3">
      <c r="B32" s="13">
        <f>ROW()</f>
        <v>32</v>
      </c>
      <c r="H32" s="1" t="str">
        <f t="shared" ref="H32:H36" si="9">$H$21</f>
        <v>Себестоимость</v>
      </c>
      <c r="I32" s="1" t="str">
        <f>Prcsses!I24</f>
        <v>Изготовление у подрядчиков</v>
      </c>
      <c r="M32" s="53" t="s">
        <v>18</v>
      </c>
      <c r="U32" s="5">
        <f t="shared" ca="1" si="8"/>
        <v>106203093.03693417</v>
      </c>
      <c r="X32" s="5">
        <f ca="1">IF(X$4="",0,SUMIFS(Model!136:136,Model!$4:$4,"&gt;="&amp;X$6,Model!$4:$4,"&lt;="&amp;X$7))</f>
        <v>0</v>
      </c>
      <c r="Y32" s="5">
        <f ca="1">IF(Y$4="",0,SUMIFS(Model!136:136,Model!$4:$4,"&gt;="&amp;Y$6,Model!$4:$4,"&lt;="&amp;Y$7))</f>
        <v>8966947.5</v>
      </c>
      <c r="Z32" s="5">
        <f ca="1">IF(Z$4="",0,SUMIFS(Model!136:136,Model!$4:$4,"&gt;="&amp;Z$6,Model!$4:$4,"&lt;="&amp;Z$7))</f>
        <v>27953439.109200001</v>
      </c>
      <c r="AA32" s="5">
        <f ca="1">IF(AA$4="",0,SUMIFS(Model!136:136,Model!$4:$4,"&gt;="&amp;AA$6,Model!$4:$4,"&lt;="&amp;AA$7))</f>
        <v>33955453.062014401</v>
      </c>
      <c r="AB32" s="5">
        <f ca="1">IF(AB$4="",0,SUMIFS(Model!136:136,Model!$4:$4,"&gt;="&amp;AB$6,Model!$4:$4,"&lt;="&amp;AB$7))</f>
        <v>35327253.365719773</v>
      </c>
      <c r="AC32" s="5">
        <f ca="1">IF(AC$4="",0,SUMIFS(Model!136:136,Model!$4:$4,"&gt;="&amp;AC$6,Model!$4:$4,"&lt;="&amp;AC$7))</f>
        <v>0</v>
      </c>
      <c r="AD32" s="5">
        <f ca="1">IF(AD$4="",0,SUMIFS(Model!136:136,Model!$4:$4,"&gt;="&amp;AD$6,Model!$4:$4,"&lt;="&amp;AD$7))</f>
        <v>0</v>
      </c>
      <c r="AE32" s="5">
        <f ca="1">IF(AE$4="",0,SUMIFS(Model!136:136,Model!$4:$4,"&gt;="&amp;AE$6,Model!$4:$4,"&lt;="&amp;AE$7))</f>
        <v>0</v>
      </c>
      <c r="AF32" s="5">
        <f ca="1">IF(AF$4="",0,SUMIFS(Model!136:136,Model!$4:$4,"&gt;="&amp;AF$6,Model!$4:$4,"&lt;="&amp;AF$7))</f>
        <v>0</v>
      </c>
      <c r="AG32" s="5">
        <f ca="1">IF(AG$4="",0,SUMIFS(Model!136:136,Model!$4:$4,"&gt;="&amp;AG$6,Model!$4:$4,"&lt;="&amp;AG$7))</f>
        <v>0</v>
      </c>
      <c r="AH32" s="5">
        <f ca="1">IF(AH$4="",0,SUMIFS(Model!136:136,Model!$4:$4,"&gt;="&amp;AH$6,Model!$4:$4,"&lt;="&amp;AH$7))</f>
        <v>0</v>
      </c>
      <c r="AI32" s="5">
        <f ca="1">IF(AI$4="",0,SUMIFS(Model!136:136,Model!$4:$4,"&gt;="&amp;AI$6,Model!$4:$4,"&lt;="&amp;AI$7))</f>
        <v>0</v>
      </c>
      <c r="AJ32" s="5">
        <f ca="1">IF(AJ$4="",0,SUMIFS(Model!136:136,Model!$4:$4,"&gt;="&amp;AJ$6,Model!$4:$4,"&lt;="&amp;AJ$7))</f>
        <v>0</v>
      </c>
      <c r="AK32" s="5">
        <f ca="1">IF(AK$4="",0,SUMIFS(Model!136:136,Model!$4:$4,"&gt;="&amp;AK$6,Model!$4:$4,"&lt;="&amp;AK$7))</f>
        <v>0</v>
      </c>
      <c r="AL32" s="5">
        <f ca="1">IF(AL$4="",0,SUMIFS(Model!136:136,Model!$4:$4,"&gt;="&amp;AL$6,Model!$4:$4,"&lt;="&amp;AL$7))</f>
        <v>0</v>
      </c>
      <c r="AM32" s="5">
        <f ca="1">IF(AM$4="",0,SUMIFS(Model!136:136,Model!$4:$4,"&gt;="&amp;AM$6,Model!$4:$4,"&lt;="&amp;AM$7))</f>
        <v>0</v>
      </c>
      <c r="AN32" s="5">
        <f ca="1">IF(AN$4="",0,SUMIFS(Model!136:136,Model!$4:$4,"&gt;="&amp;AN$6,Model!$4:$4,"&lt;="&amp;AN$7))</f>
        <v>0</v>
      </c>
      <c r="AO32" s="5">
        <f ca="1">IF(AO$4="",0,SUMIFS(Model!136:136,Model!$4:$4,"&gt;="&amp;AO$6,Model!$4:$4,"&lt;="&amp;AO$7))</f>
        <v>0</v>
      </c>
      <c r="AP32" s="5">
        <f ca="1">IF(AP$4="",0,SUMIFS(Model!136:136,Model!$4:$4,"&gt;="&amp;AP$6,Model!$4:$4,"&lt;="&amp;AP$7))</f>
        <v>0</v>
      </c>
      <c r="AQ32" s="5">
        <f ca="1">IF(AQ$4="",0,SUMIFS(Model!136:136,Model!$4:$4,"&gt;="&amp;AQ$6,Model!$4:$4,"&lt;="&amp;AQ$7))</f>
        <v>0</v>
      </c>
      <c r="AR32" s="5">
        <f ca="1">IF(AR$4="",0,SUMIFS(Model!136:136,Model!$4:$4,"&gt;="&amp;AR$6,Model!$4:$4,"&lt;="&amp;AR$7))</f>
        <v>0</v>
      </c>
      <c r="AS32" s="5">
        <f ca="1">IF(AS$4="",0,SUMIFS(Model!136:136,Model!$4:$4,"&gt;="&amp;AS$6,Model!$4:$4,"&lt;="&amp;AS$7))</f>
        <v>0</v>
      </c>
      <c r="AT32" s="5">
        <f ca="1">IF(AT$4="",0,SUMIFS(Model!136:136,Model!$4:$4,"&gt;="&amp;AT$6,Model!$4:$4,"&lt;="&amp;AT$7))</f>
        <v>0</v>
      </c>
      <c r="AU32" s="5">
        <f ca="1">IF(AU$4="",0,SUMIFS(Model!136:136,Model!$4:$4,"&gt;="&amp;AU$6,Model!$4:$4,"&lt;="&amp;AU$7))</f>
        <v>0</v>
      </c>
      <c r="AV32" s="5">
        <f ca="1">IF(AV$4="",0,SUMIFS(Model!136:136,Model!$4:$4,"&gt;="&amp;AV$6,Model!$4:$4,"&lt;="&amp;AV$7))</f>
        <v>0</v>
      </c>
      <c r="AW32" s="5">
        <f ca="1">IF(AW$4="",0,SUMIFS(Model!136:136,Model!$4:$4,"&gt;="&amp;AW$6,Model!$4:$4,"&lt;="&amp;AW$7))</f>
        <v>0</v>
      </c>
      <c r="AX32" s="5">
        <f ca="1">IF(AX$4="",0,SUMIFS(Model!136:136,Model!$4:$4,"&gt;="&amp;AX$6,Model!$4:$4,"&lt;="&amp;AX$7))</f>
        <v>0</v>
      </c>
      <c r="AY32" s="5">
        <f ca="1">IF(AY$4="",0,SUMIFS(Model!136:136,Model!$4:$4,"&gt;="&amp;AY$6,Model!$4:$4,"&lt;="&amp;AY$7))</f>
        <v>0</v>
      </c>
      <c r="AZ32" s="5">
        <f ca="1">IF(AZ$4="",0,SUMIFS(Model!136:136,Model!$4:$4,"&gt;="&amp;AZ$6,Model!$4:$4,"&lt;="&amp;AZ$7))</f>
        <v>0</v>
      </c>
      <c r="BA32" s="5">
        <f ca="1">IF(BA$4="",0,SUMIFS(Model!136:136,Model!$4:$4,"&gt;="&amp;BA$6,Model!$4:$4,"&lt;="&amp;BA$7))</f>
        <v>0</v>
      </c>
      <c r="BB32" s="5">
        <f ca="1">IF(BB$4="",0,SUMIFS(Model!136:136,Model!$4:$4,"&gt;="&amp;BB$6,Model!$4:$4,"&lt;="&amp;BB$7))</f>
        <v>0</v>
      </c>
      <c r="BC32" s="5">
        <f ca="1">IF(BC$4="",0,SUMIFS(Model!136:136,Model!$4:$4,"&gt;="&amp;BC$6,Model!$4:$4,"&lt;="&amp;BC$7))</f>
        <v>0</v>
      </c>
      <c r="BD32" s="5">
        <f ca="1">IF(BD$4="",0,SUMIFS(Model!136:136,Model!$4:$4,"&gt;="&amp;BD$6,Model!$4:$4,"&lt;="&amp;BD$7))</f>
        <v>0</v>
      </c>
      <c r="BE32" s="5">
        <f ca="1">IF(BE$4="",0,SUMIFS(Model!136:136,Model!$4:$4,"&gt;="&amp;BE$6,Model!$4:$4,"&lt;="&amp;BE$7))</f>
        <v>0</v>
      </c>
      <c r="BF32" s="5">
        <f ca="1">IF(BF$4="",0,SUMIFS(Model!136:136,Model!$4:$4,"&gt;="&amp;BF$6,Model!$4:$4,"&lt;="&amp;BF$7))</f>
        <v>0</v>
      </c>
      <c r="BG32" s="5">
        <f ca="1">IF(BG$4="",0,SUMIFS(Model!136:136,Model!$4:$4,"&gt;="&amp;BG$6,Model!$4:$4,"&lt;="&amp;BG$7))</f>
        <v>0</v>
      </c>
      <c r="BH32" s="5">
        <f ca="1">IF(BH$4="",0,SUMIFS(Model!136:136,Model!$4:$4,"&gt;="&amp;BH$6,Model!$4:$4,"&lt;="&amp;BH$7))</f>
        <v>0</v>
      </c>
      <c r="BI32" s="5">
        <f ca="1">IF(BI$4="",0,SUMIFS(Model!136:136,Model!$4:$4,"&gt;="&amp;BI$6,Model!$4:$4,"&lt;="&amp;BI$7))</f>
        <v>0</v>
      </c>
      <c r="BJ32" s="5">
        <f ca="1">IF(BJ$4="",0,SUMIFS(Model!136:136,Model!$4:$4,"&gt;="&amp;BJ$6,Model!$4:$4,"&lt;="&amp;BJ$7))</f>
        <v>0</v>
      </c>
      <c r="BK32" s="5">
        <f ca="1">IF(BK$4="",0,SUMIFS(Model!136:136,Model!$4:$4,"&gt;="&amp;BK$6,Model!$4:$4,"&lt;="&amp;BK$7))</f>
        <v>0</v>
      </c>
      <c r="BL32" s="5">
        <f ca="1">IF(BL$4="",0,SUMIFS(Model!136:136,Model!$4:$4,"&gt;="&amp;BL$6,Model!$4:$4,"&lt;="&amp;BL$7))</f>
        <v>0</v>
      </c>
      <c r="BM32" s="5">
        <f ca="1">IF(BM$4="",0,SUMIFS(Model!136:136,Model!$4:$4,"&gt;="&amp;BM$6,Model!$4:$4,"&lt;="&amp;BM$7))</f>
        <v>0</v>
      </c>
      <c r="BN32" s="5">
        <f ca="1">IF(BN$4="",0,SUMIFS(Model!136:136,Model!$4:$4,"&gt;="&amp;BN$6,Model!$4:$4,"&lt;="&amp;BN$7))</f>
        <v>0</v>
      </c>
      <c r="BO32" s="5">
        <f ca="1">IF(BO$4="",0,SUMIFS(Model!136:136,Model!$4:$4,"&gt;="&amp;BO$6,Model!$4:$4,"&lt;="&amp;BO$7))</f>
        <v>0</v>
      </c>
      <c r="BP32" s="5">
        <f ca="1">IF(BP$4="",0,SUMIFS(Model!136:136,Model!$4:$4,"&gt;="&amp;BP$6,Model!$4:$4,"&lt;="&amp;BP$7))</f>
        <v>0</v>
      </c>
      <c r="BQ32" s="5">
        <f ca="1">IF(BQ$4="",0,SUMIFS(Model!136:136,Model!$4:$4,"&gt;="&amp;BQ$6,Model!$4:$4,"&lt;="&amp;BQ$7))</f>
        <v>0</v>
      </c>
      <c r="BR32" s="5">
        <f ca="1">IF(BR$4="",0,SUMIFS(Model!136:136,Model!$4:$4,"&gt;="&amp;BR$6,Model!$4:$4,"&lt;="&amp;BR$7))</f>
        <v>0</v>
      </c>
      <c r="BS32" s="5">
        <f ca="1">IF(BS$4="",0,SUMIFS(Model!136:136,Model!$4:$4,"&gt;="&amp;BS$6,Model!$4:$4,"&lt;="&amp;BS$7))</f>
        <v>0</v>
      </c>
      <c r="BT32" s="5">
        <f ca="1">IF(BT$4="",0,SUMIFS(Model!136:136,Model!$4:$4,"&gt;="&amp;BT$6,Model!$4:$4,"&lt;="&amp;BT$7))</f>
        <v>0</v>
      </c>
      <c r="BU32" s="5">
        <f ca="1">IF(BU$4="",0,SUMIFS(Model!136:136,Model!$4:$4,"&gt;="&amp;BU$6,Model!$4:$4,"&lt;="&amp;BU$7))</f>
        <v>0</v>
      </c>
      <c r="BV32" s="5">
        <f ca="1">IF(BV$4="",0,SUMIFS(Model!136:136,Model!$4:$4,"&gt;="&amp;BV$6,Model!$4:$4,"&lt;="&amp;BV$7))</f>
        <v>0</v>
      </c>
      <c r="BW32" s="5">
        <f ca="1">IF(BW$4="",0,SUMIFS(Model!136:136,Model!$4:$4,"&gt;="&amp;BW$6,Model!$4:$4,"&lt;="&amp;BW$7))</f>
        <v>0</v>
      </c>
      <c r="BX32" s="5">
        <f ca="1">IF(BX$4="",0,SUMIFS(Model!136:136,Model!$4:$4,"&gt;="&amp;BX$6,Model!$4:$4,"&lt;="&amp;BX$7))</f>
        <v>0</v>
      </c>
      <c r="BY32" s="5">
        <f ca="1">IF(BY$4="",0,SUMIFS(Model!136:136,Model!$4:$4,"&gt;="&amp;BY$6,Model!$4:$4,"&lt;="&amp;BY$7))</f>
        <v>0</v>
      </c>
      <c r="BZ32" s="5">
        <f ca="1">IF(BZ$4="",0,SUMIFS(Model!136:136,Model!$4:$4,"&gt;="&amp;BZ$6,Model!$4:$4,"&lt;="&amp;BZ$7))</f>
        <v>0</v>
      </c>
      <c r="CA32" s="5">
        <f ca="1">IF(CA$4="",0,SUMIFS(Model!136:136,Model!$4:$4,"&gt;="&amp;CA$6,Model!$4:$4,"&lt;="&amp;CA$7))</f>
        <v>0</v>
      </c>
      <c r="CB32" s="5">
        <f ca="1">IF(CB$4="",0,SUMIFS(Model!136:136,Model!$4:$4,"&gt;="&amp;CB$6,Model!$4:$4,"&lt;="&amp;CB$7))</f>
        <v>0</v>
      </c>
      <c r="CC32" s="5">
        <f ca="1">IF(CC$4="",0,SUMIFS(Model!136:136,Model!$4:$4,"&gt;="&amp;CC$6,Model!$4:$4,"&lt;="&amp;CC$7))</f>
        <v>0</v>
      </c>
      <c r="CD32" s="5">
        <f ca="1">IF(CD$4="",0,SUMIFS(Model!136:136,Model!$4:$4,"&gt;="&amp;CD$6,Model!$4:$4,"&lt;="&amp;CD$7))</f>
        <v>0</v>
      </c>
      <c r="CE32" s="5">
        <f ca="1">IF(CE$4="",0,SUMIFS(Model!136:136,Model!$4:$4,"&gt;="&amp;CE$6,Model!$4:$4,"&lt;="&amp;CE$7))</f>
        <v>0</v>
      </c>
      <c r="CF32" s="5">
        <f ca="1">IF(CF$4="",0,SUMIFS(Model!136:136,Model!$4:$4,"&gt;="&amp;CF$6,Model!$4:$4,"&lt;="&amp;CF$7))</f>
        <v>0</v>
      </c>
    </row>
    <row r="33" spans="2:84" x14ac:dyDescent="0.3">
      <c r="B33" s="13">
        <f>ROW()</f>
        <v>33</v>
      </c>
      <c r="H33" s="1" t="str">
        <f t="shared" si="9"/>
        <v>Себестоимость</v>
      </c>
      <c r="I33" s="1" t="str">
        <f>Prcsses!I25</f>
        <v>Потребление эл.энергии прочих ресурсов</v>
      </c>
      <c r="M33" s="53" t="s">
        <v>18</v>
      </c>
      <c r="U33" s="5">
        <f t="shared" ca="1" si="8"/>
        <v>10620309.303693419</v>
      </c>
      <c r="X33" s="5">
        <f ca="1">IF(X$4="",0,SUMIFS(Model!137:137,Model!$4:$4,"&gt;="&amp;X$6,Model!$4:$4,"&lt;="&amp;X$7))</f>
        <v>0</v>
      </c>
      <c r="Y33" s="5">
        <f ca="1">IF(Y$4="",0,SUMIFS(Model!137:137,Model!$4:$4,"&gt;="&amp;Y$6,Model!$4:$4,"&lt;="&amp;Y$7))</f>
        <v>896694.74999999988</v>
      </c>
      <c r="Z33" s="5">
        <f ca="1">IF(Z$4="",0,SUMIFS(Model!137:137,Model!$4:$4,"&gt;="&amp;Z$6,Model!$4:$4,"&lt;="&amp;Z$7))</f>
        <v>2795343.9109200006</v>
      </c>
      <c r="AA33" s="5">
        <f ca="1">IF(AA$4="",0,SUMIFS(Model!137:137,Model!$4:$4,"&gt;="&amp;AA$6,Model!$4:$4,"&lt;="&amp;AA$7))</f>
        <v>3395545.3062014403</v>
      </c>
      <c r="AB33" s="5">
        <f ca="1">IF(AB$4="",0,SUMIFS(Model!137:137,Model!$4:$4,"&gt;="&amp;AB$6,Model!$4:$4,"&lt;="&amp;AB$7))</f>
        <v>3532725.3365719789</v>
      </c>
      <c r="AC33" s="5">
        <f ca="1">IF(AC$4="",0,SUMIFS(Model!137:137,Model!$4:$4,"&gt;="&amp;AC$6,Model!$4:$4,"&lt;="&amp;AC$7))</f>
        <v>0</v>
      </c>
      <c r="AD33" s="5">
        <f ca="1">IF(AD$4="",0,SUMIFS(Model!137:137,Model!$4:$4,"&gt;="&amp;AD$6,Model!$4:$4,"&lt;="&amp;AD$7))</f>
        <v>0</v>
      </c>
      <c r="AE33" s="5">
        <f ca="1">IF(AE$4="",0,SUMIFS(Model!137:137,Model!$4:$4,"&gt;="&amp;AE$6,Model!$4:$4,"&lt;="&amp;AE$7))</f>
        <v>0</v>
      </c>
      <c r="AF33" s="5">
        <f ca="1">IF(AF$4="",0,SUMIFS(Model!137:137,Model!$4:$4,"&gt;="&amp;AF$6,Model!$4:$4,"&lt;="&amp;AF$7))</f>
        <v>0</v>
      </c>
      <c r="AG33" s="5">
        <f ca="1">IF(AG$4="",0,SUMIFS(Model!137:137,Model!$4:$4,"&gt;="&amp;AG$6,Model!$4:$4,"&lt;="&amp;AG$7))</f>
        <v>0</v>
      </c>
      <c r="AH33" s="5">
        <f ca="1">IF(AH$4="",0,SUMIFS(Model!137:137,Model!$4:$4,"&gt;="&amp;AH$6,Model!$4:$4,"&lt;="&amp;AH$7))</f>
        <v>0</v>
      </c>
      <c r="AI33" s="5">
        <f ca="1">IF(AI$4="",0,SUMIFS(Model!137:137,Model!$4:$4,"&gt;="&amp;AI$6,Model!$4:$4,"&lt;="&amp;AI$7))</f>
        <v>0</v>
      </c>
      <c r="AJ33" s="5">
        <f ca="1">IF(AJ$4="",0,SUMIFS(Model!137:137,Model!$4:$4,"&gt;="&amp;AJ$6,Model!$4:$4,"&lt;="&amp;AJ$7))</f>
        <v>0</v>
      </c>
      <c r="AK33" s="5">
        <f ca="1">IF(AK$4="",0,SUMIFS(Model!137:137,Model!$4:$4,"&gt;="&amp;AK$6,Model!$4:$4,"&lt;="&amp;AK$7))</f>
        <v>0</v>
      </c>
      <c r="AL33" s="5">
        <f ca="1">IF(AL$4="",0,SUMIFS(Model!137:137,Model!$4:$4,"&gt;="&amp;AL$6,Model!$4:$4,"&lt;="&amp;AL$7))</f>
        <v>0</v>
      </c>
      <c r="AM33" s="5">
        <f ca="1">IF(AM$4="",0,SUMIFS(Model!137:137,Model!$4:$4,"&gt;="&amp;AM$6,Model!$4:$4,"&lt;="&amp;AM$7))</f>
        <v>0</v>
      </c>
      <c r="AN33" s="5">
        <f ca="1">IF(AN$4="",0,SUMIFS(Model!137:137,Model!$4:$4,"&gt;="&amp;AN$6,Model!$4:$4,"&lt;="&amp;AN$7))</f>
        <v>0</v>
      </c>
      <c r="AO33" s="5">
        <f ca="1">IF(AO$4="",0,SUMIFS(Model!137:137,Model!$4:$4,"&gt;="&amp;AO$6,Model!$4:$4,"&lt;="&amp;AO$7))</f>
        <v>0</v>
      </c>
      <c r="AP33" s="5">
        <f ca="1">IF(AP$4="",0,SUMIFS(Model!137:137,Model!$4:$4,"&gt;="&amp;AP$6,Model!$4:$4,"&lt;="&amp;AP$7))</f>
        <v>0</v>
      </c>
      <c r="AQ33" s="5">
        <f ca="1">IF(AQ$4="",0,SUMIFS(Model!137:137,Model!$4:$4,"&gt;="&amp;AQ$6,Model!$4:$4,"&lt;="&amp;AQ$7))</f>
        <v>0</v>
      </c>
      <c r="AR33" s="5">
        <f ca="1">IF(AR$4="",0,SUMIFS(Model!137:137,Model!$4:$4,"&gt;="&amp;AR$6,Model!$4:$4,"&lt;="&amp;AR$7))</f>
        <v>0</v>
      </c>
      <c r="AS33" s="5">
        <f ca="1">IF(AS$4="",0,SUMIFS(Model!137:137,Model!$4:$4,"&gt;="&amp;AS$6,Model!$4:$4,"&lt;="&amp;AS$7))</f>
        <v>0</v>
      </c>
      <c r="AT33" s="5">
        <f ca="1">IF(AT$4="",0,SUMIFS(Model!137:137,Model!$4:$4,"&gt;="&amp;AT$6,Model!$4:$4,"&lt;="&amp;AT$7))</f>
        <v>0</v>
      </c>
      <c r="AU33" s="5">
        <f ca="1">IF(AU$4="",0,SUMIFS(Model!137:137,Model!$4:$4,"&gt;="&amp;AU$6,Model!$4:$4,"&lt;="&amp;AU$7))</f>
        <v>0</v>
      </c>
      <c r="AV33" s="5">
        <f ca="1">IF(AV$4="",0,SUMIFS(Model!137:137,Model!$4:$4,"&gt;="&amp;AV$6,Model!$4:$4,"&lt;="&amp;AV$7))</f>
        <v>0</v>
      </c>
      <c r="AW33" s="5">
        <f ca="1">IF(AW$4="",0,SUMIFS(Model!137:137,Model!$4:$4,"&gt;="&amp;AW$6,Model!$4:$4,"&lt;="&amp;AW$7))</f>
        <v>0</v>
      </c>
      <c r="AX33" s="5">
        <f ca="1">IF(AX$4="",0,SUMIFS(Model!137:137,Model!$4:$4,"&gt;="&amp;AX$6,Model!$4:$4,"&lt;="&amp;AX$7))</f>
        <v>0</v>
      </c>
      <c r="AY33" s="5">
        <f ca="1">IF(AY$4="",0,SUMIFS(Model!137:137,Model!$4:$4,"&gt;="&amp;AY$6,Model!$4:$4,"&lt;="&amp;AY$7))</f>
        <v>0</v>
      </c>
      <c r="AZ33" s="5">
        <f ca="1">IF(AZ$4="",0,SUMIFS(Model!137:137,Model!$4:$4,"&gt;="&amp;AZ$6,Model!$4:$4,"&lt;="&amp;AZ$7))</f>
        <v>0</v>
      </c>
      <c r="BA33" s="5">
        <f ca="1">IF(BA$4="",0,SUMIFS(Model!137:137,Model!$4:$4,"&gt;="&amp;BA$6,Model!$4:$4,"&lt;="&amp;BA$7))</f>
        <v>0</v>
      </c>
      <c r="BB33" s="5">
        <f ca="1">IF(BB$4="",0,SUMIFS(Model!137:137,Model!$4:$4,"&gt;="&amp;BB$6,Model!$4:$4,"&lt;="&amp;BB$7))</f>
        <v>0</v>
      </c>
      <c r="BC33" s="5">
        <f ca="1">IF(BC$4="",0,SUMIFS(Model!137:137,Model!$4:$4,"&gt;="&amp;BC$6,Model!$4:$4,"&lt;="&amp;BC$7))</f>
        <v>0</v>
      </c>
      <c r="BD33" s="5">
        <f ca="1">IF(BD$4="",0,SUMIFS(Model!137:137,Model!$4:$4,"&gt;="&amp;BD$6,Model!$4:$4,"&lt;="&amp;BD$7))</f>
        <v>0</v>
      </c>
      <c r="BE33" s="5">
        <f ca="1">IF(BE$4="",0,SUMIFS(Model!137:137,Model!$4:$4,"&gt;="&amp;BE$6,Model!$4:$4,"&lt;="&amp;BE$7))</f>
        <v>0</v>
      </c>
      <c r="BF33" s="5">
        <f ca="1">IF(BF$4="",0,SUMIFS(Model!137:137,Model!$4:$4,"&gt;="&amp;BF$6,Model!$4:$4,"&lt;="&amp;BF$7))</f>
        <v>0</v>
      </c>
      <c r="BG33" s="5">
        <f ca="1">IF(BG$4="",0,SUMIFS(Model!137:137,Model!$4:$4,"&gt;="&amp;BG$6,Model!$4:$4,"&lt;="&amp;BG$7))</f>
        <v>0</v>
      </c>
      <c r="BH33" s="5">
        <f ca="1">IF(BH$4="",0,SUMIFS(Model!137:137,Model!$4:$4,"&gt;="&amp;BH$6,Model!$4:$4,"&lt;="&amp;BH$7))</f>
        <v>0</v>
      </c>
      <c r="BI33" s="5">
        <f ca="1">IF(BI$4="",0,SUMIFS(Model!137:137,Model!$4:$4,"&gt;="&amp;BI$6,Model!$4:$4,"&lt;="&amp;BI$7))</f>
        <v>0</v>
      </c>
      <c r="BJ33" s="5">
        <f ca="1">IF(BJ$4="",0,SUMIFS(Model!137:137,Model!$4:$4,"&gt;="&amp;BJ$6,Model!$4:$4,"&lt;="&amp;BJ$7))</f>
        <v>0</v>
      </c>
      <c r="BK33" s="5">
        <f ca="1">IF(BK$4="",0,SUMIFS(Model!137:137,Model!$4:$4,"&gt;="&amp;BK$6,Model!$4:$4,"&lt;="&amp;BK$7))</f>
        <v>0</v>
      </c>
      <c r="BL33" s="5">
        <f ca="1">IF(BL$4="",0,SUMIFS(Model!137:137,Model!$4:$4,"&gt;="&amp;BL$6,Model!$4:$4,"&lt;="&amp;BL$7))</f>
        <v>0</v>
      </c>
      <c r="BM33" s="5">
        <f ca="1">IF(BM$4="",0,SUMIFS(Model!137:137,Model!$4:$4,"&gt;="&amp;BM$6,Model!$4:$4,"&lt;="&amp;BM$7))</f>
        <v>0</v>
      </c>
      <c r="BN33" s="5">
        <f ca="1">IF(BN$4="",0,SUMIFS(Model!137:137,Model!$4:$4,"&gt;="&amp;BN$6,Model!$4:$4,"&lt;="&amp;BN$7))</f>
        <v>0</v>
      </c>
      <c r="BO33" s="5">
        <f ca="1">IF(BO$4="",0,SUMIFS(Model!137:137,Model!$4:$4,"&gt;="&amp;BO$6,Model!$4:$4,"&lt;="&amp;BO$7))</f>
        <v>0</v>
      </c>
      <c r="BP33" s="5">
        <f ca="1">IF(BP$4="",0,SUMIFS(Model!137:137,Model!$4:$4,"&gt;="&amp;BP$6,Model!$4:$4,"&lt;="&amp;BP$7))</f>
        <v>0</v>
      </c>
      <c r="BQ33" s="5">
        <f ca="1">IF(BQ$4="",0,SUMIFS(Model!137:137,Model!$4:$4,"&gt;="&amp;BQ$6,Model!$4:$4,"&lt;="&amp;BQ$7))</f>
        <v>0</v>
      </c>
      <c r="BR33" s="5">
        <f ca="1">IF(BR$4="",0,SUMIFS(Model!137:137,Model!$4:$4,"&gt;="&amp;BR$6,Model!$4:$4,"&lt;="&amp;BR$7))</f>
        <v>0</v>
      </c>
      <c r="BS33" s="5">
        <f ca="1">IF(BS$4="",0,SUMIFS(Model!137:137,Model!$4:$4,"&gt;="&amp;BS$6,Model!$4:$4,"&lt;="&amp;BS$7))</f>
        <v>0</v>
      </c>
      <c r="BT33" s="5">
        <f ca="1">IF(BT$4="",0,SUMIFS(Model!137:137,Model!$4:$4,"&gt;="&amp;BT$6,Model!$4:$4,"&lt;="&amp;BT$7))</f>
        <v>0</v>
      </c>
      <c r="BU33" s="5">
        <f ca="1">IF(BU$4="",0,SUMIFS(Model!137:137,Model!$4:$4,"&gt;="&amp;BU$6,Model!$4:$4,"&lt;="&amp;BU$7))</f>
        <v>0</v>
      </c>
      <c r="BV33" s="5">
        <f ca="1">IF(BV$4="",0,SUMIFS(Model!137:137,Model!$4:$4,"&gt;="&amp;BV$6,Model!$4:$4,"&lt;="&amp;BV$7))</f>
        <v>0</v>
      </c>
      <c r="BW33" s="5">
        <f ca="1">IF(BW$4="",0,SUMIFS(Model!137:137,Model!$4:$4,"&gt;="&amp;BW$6,Model!$4:$4,"&lt;="&amp;BW$7))</f>
        <v>0</v>
      </c>
      <c r="BX33" s="5">
        <f ca="1">IF(BX$4="",0,SUMIFS(Model!137:137,Model!$4:$4,"&gt;="&amp;BX$6,Model!$4:$4,"&lt;="&amp;BX$7))</f>
        <v>0</v>
      </c>
      <c r="BY33" s="5">
        <f ca="1">IF(BY$4="",0,SUMIFS(Model!137:137,Model!$4:$4,"&gt;="&amp;BY$6,Model!$4:$4,"&lt;="&amp;BY$7))</f>
        <v>0</v>
      </c>
      <c r="BZ33" s="5">
        <f ca="1">IF(BZ$4="",0,SUMIFS(Model!137:137,Model!$4:$4,"&gt;="&amp;BZ$6,Model!$4:$4,"&lt;="&amp;BZ$7))</f>
        <v>0</v>
      </c>
      <c r="CA33" s="5">
        <f ca="1">IF(CA$4="",0,SUMIFS(Model!137:137,Model!$4:$4,"&gt;="&amp;CA$6,Model!$4:$4,"&lt;="&amp;CA$7))</f>
        <v>0</v>
      </c>
      <c r="CB33" s="5">
        <f ca="1">IF(CB$4="",0,SUMIFS(Model!137:137,Model!$4:$4,"&gt;="&amp;CB$6,Model!$4:$4,"&lt;="&amp;CB$7))</f>
        <v>0</v>
      </c>
      <c r="CC33" s="5">
        <f ca="1">IF(CC$4="",0,SUMIFS(Model!137:137,Model!$4:$4,"&gt;="&amp;CC$6,Model!$4:$4,"&lt;="&amp;CC$7))</f>
        <v>0</v>
      </c>
      <c r="CD33" s="5">
        <f ca="1">IF(CD$4="",0,SUMIFS(Model!137:137,Model!$4:$4,"&gt;="&amp;CD$6,Model!$4:$4,"&lt;="&amp;CD$7))</f>
        <v>0</v>
      </c>
      <c r="CE33" s="5">
        <f ca="1">IF(CE$4="",0,SUMIFS(Model!137:137,Model!$4:$4,"&gt;="&amp;CE$6,Model!$4:$4,"&lt;="&amp;CE$7))</f>
        <v>0</v>
      </c>
      <c r="CF33" s="5">
        <f ca="1">IF(CF$4="",0,SUMIFS(Model!137:137,Model!$4:$4,"&gt;="&amp;CF$6,Model!$4:$4,"&lt;="&amp;CF$7))</f>
        <v>0</v>
      </c>
    </row>
    <row r="34" spans="2:84" x14ac:dyDescent="0.3">
      <c r="B34" s="13">
        <f>ROW()</f>
        <v>34</v>
      </c>
      <c r="H34" s="1" t="str">
        <f t="shared" si="9"/>
        <v>Себестоимость</v>
      </c>
      <c r="I34" s="1" t="str">
        <f>Prcsses!I26</f>
        <v>ФОТ производственного персонала</v>
      </c>
      <c r="M34" s="53" t="s">
        <v>18</v>
      </c>
      <c r="U34" s="5">
        <f t="shared" ca="1" si="8"/>
        <v>22923013.615977786</v>
      </c>
      <c r="X34" s="5">
        <f ca="1">IF(X$4="",0,SUMIFS(Model!138:138,Model!$4:$4,"&gt;="&amp;X$6,Model!$4:$4,"&lt;="&amp;X$7))</f>
        <v>0</v>
      </c>
      <c r="Y34" s="5">
        <f ca="1">IF(Y$4="",0,SUMIFS(Model!138:138,Model!$4:$4,"&gt;="&amp;Y$6,Model!$4:$4,"&lt;="&amp;Y$7))</f>
        <v>1920006.18</v>
      </c>
      <c r="Z34" s="5">
        <f ca="1">IF(Z$4="",0,SUMIFS(Model!138:138,Model!$4:$4,"&gt;="&amp;Z$6,Model!$4:$4,"&lt;="&amp;Z$7))</f>
        <v>6037942.8475872008</v>
      </c>
      <c r="AA34" s="5">
        <f ca="1">IF(AA$4="",0,SUMIFS(Model!138:138,Model!$4:$4,"&gt;="&amp;AA$6,Model!$4:$4,"&lt;="&amp;AA$7))</f>
        <v>7334377.8613951132</v>
      </c>
      <c r="AB34" s="5">
        <f ca="1">IF(AB$4="",0,SUMIFS(Model!138:138,Model!$4:$4,"&gt;="&amp;AB$6,Model!$4:$4,"&lt;="&amp;AB$7))</f>
        <v>7630686.7269954709</v>
      </c>
      <c r="AC34" s="5">
        <f ca="1">IF(AC$4="",0,SUMIFS(Model!138:138,Model!$4:$4,"&gt;="&amp;AC$6,Model!$4:$4,"&lt;="&amp;AC$7))</f>
        <v>0</v>
      </c>
      <c r="AD34" s="5">
        <f ca="1">IF(AD$4="",0,SUMIFS(Model!138:138,Model!$4:$4,"&gt;="&amp;AD$6,Model!$4:$4,"&lt;="&amp;AD$7))</f>
        <v>0</v>
      </c>
      <c r="AE34" s="5">
        <f ca="1">IF(AE$4="",0,SUMIFS(Model!138:138,Model!$4:$4,"&gt;="&amp;AE$6,Model!$4:$4,"&lt;="&amp;AE$7))</f>
        <v>0</v>
      </c>
      <c r="AF34" s="5">
        <f ca="1">IF(AF$4="",0,SUMIFS(Model!138:138,Model!$4:$4,"&gt;="&amp;AF$6,Model!$4:$4,"&lt;="&amp;AF$7))</f>
        <v>0</v>
      </c>
      <c r="AG34" s="5">
        <f ca="1">IF(AG$4="",0,SUMIFS(Model!138:138,Model!$4:$4,"&gt;="&amp;AG$6,Model!$4:$4,"&lt;="&amp;AG$7))</f>
        <v>0</v>
      </c>
      <c r="AH34" s="5">
        <f ca="1">IF(AH$4="",0,SUMIFS(Model!138:138,Model!$4:$4,"&gt;="&amp;AH$6,Model!$4:$4,"&lt;="&amp;AH$7))</f>
        <v>0</v>
      </c>
      <c r="AI34" s="5">
        <f ca="1">IF(AI$4="",0,SUMIFS(Model!138:138,Model!$4:$4,"&gt;="&amp;AI$6,Model!$4:$4,"&lt;="&amp;AI$7))</f>
        <v>0</v>
      </c>
      <c r="AJ34" s="5">
        <f ca="1">IF(AJ$4="",0,SUMIFS(Model!138:138,Model!$4:$4,"&gt;="&amp;AJ$6,Model!$4:$4,"&lt;="&amp;AJ$7))</f>
        <v>0</v>
      </c>
      <c r="AK34" s="5">
        <f ca="1">IF(AK$4="",0,SUMIFS(Model!138:138,Model!$4:$4,"&gt;="&amp;AK$6,Model!$4:$4,"&lt;="&amp;AK$7))</f>
        <v>0</v>
      </c>
      <c r="AL34" s="5">
        <f ca="1">IF(AL$4="",0,SUMIFS(Model!138:138,Model!$4:$4,"&gt;="&amp;AL$6,Model!$4:$4,"&lt;="&amp;AL$7))</f>
        <v>0</v>
      </c>
      <c r="AM34" s="5">
        <f ca="1">IF(AM$4="",0,SUMIFS(Model!138:138,Model!$4:$4,"&gt;="&amp;AM$6,Model!$4:$4,"&lt;="&amp;AM$7))</f>
        <v>0</v>
      </c>
      <c r="AN34" s="5">
        <f ca="1">IF(AN$4="",0,SUMIFS(Model!138:138,Model!$4:$4,"&gt;="&amp;AN$6,Model!$4:$4,"&lt;="&amp;AN$7))</f>
        <v>0</v>
      </c>
      <c r="AO34" s="5">
        <f ca="1">IF(AO$4="",0,SUMIFS(Model!138:138,Model!$4:$4,"&gt;="&amp;AO$6,Model!$4:$4,"&lt;="&amp;AO$7))</f>
        <v>0</v>
      </c>
      <c r="AP34" s="5">
        <f ca="1">IF(AP$4="",0,SUMIFS(Model!138:138,Model!$4:$4,"&gt;="&amp;AP$6,Model!$4:$4,"&lt;="&amp;AP$7))</f>
        <v>0</v>
      </c>
      <c r="AQ34" s="5">
        <f ca="1">IF(AQ$4="",0,SUMIFS(Model!138:138,Model!$4:$4,"&gt;="&amp;AQ$6,Model!$4:$4,"&lt;="&amp;AQ$7))</f>
        <v>0</v>
      </c>
      <c r="AR34" s="5">
        <f ca="1">IF(AR$4="",0,SUMIFS(Model!138:138,Model!$4:$4,"&gt;="&amp;AR$6,Model!$4:$4,"&lt;="&amp;AR$7))</f>
        <v>0</v>
      </c>
      <c r="AS34" s="5">
        <f ca="1">IF(AS$4="",0,SUMIFS(Model!138:138,Model!$4:$4,"&gt;="&amp;AS$6,Model!$4:$4,"&lt;="&amp;AS$7))</f>
        <v>0</v>
      </c>
      <c r="AT34" s="5">
        <f ca="1">IF(AT$4="",0,SUMIFS(Model!138:138,Model!$4:$4,"&gt;="&amp;AT$6,Model!$4:$4,"&lt;="&amp;AT$7))</f>
        <v>0</v>
      </c>
      <c r="AU34" s="5">
        <f ca="1">IF(AU$4="",0,SUMIFS(Model!138:138,Model!$4:$4,"&gt;="&amp;AU$6,Model!$4:$4,"&lt;="&amp;AU$7))</f>
        <v>0</v>
      </c>
      <c r="AV34" s="5">
        <f ca="1">IF(AV$4="",0,SUMIFS(Model!138:138,Model!$4:$4,"&gt;="&amp;AV$6,Model!$4:$4,"&lt;="&amp;AV$7))</f>
        <v>0</v>
      </c>
      <c r="AW34" s="5">
        <f ca="1">IF(AW$4="",0,SUMIFS(Model!138:138,Model!$4:$4,"&gt;="&amp;AW$6,Model!$4:$4,"&lt;="&amp;AW$7))</f>
        <v>0</v>
      </c>
      <c r="AX34" s="5">
        <f ca="1">IF(AX$4="",0,SUMIFS(Model!138:138,Model!$4:$4,"&gt;="&amp;AX$6,Model!$4:$4,"&lt;="&amp;AX$7))</f>
        <v>0</v>
      </c>
      <c r="AY34" s="5">
        <f ca="1">IF(AY$4="",0,SUMIFS(Model!138:138,Model!$4:$4,"&gt;="&amp;AY$6,Model!$4:$4,"&lt;="&amp;AY$7))</f>
        <v>0</v>
      </c>
      <c r="AZ34" s="5">
        <f ca="1">IF(AZ$4="",0,SUMIFS(Model!138:138,Model!$4:$4,"&gt;="&amp;AZ$6,Model!$4:$4,"&lt;="&amp;AZ$7))</f>
        <v>0</v>
      </c>
      <c r="BA34" s="5">
        <f ca="1">IF(BA$4="",0,SUMIFS(Model!138:138,Model!$4:$4,"&gt;="&amp;BA$6,Model!$4:$4,"&lt;="&amp;BA$7))</f>
        <v>0</v>
      </c>
      <c r="BB34" s="5">
        <f ca="1">IF(BB$4="",0,SUMIFS(Model!138:138,Model!$4:$4,"&gt;="&amp;BB$6,Model!$4:$4,"&lt;="&amp;BB$7))</f>
        <v>0</v>
      </c>
      <c r="BC34" s="5">
        <f ca="1">IF(BC$4="",0,SUMIFS(Model!138:138,Model!$4:$4,"&gt;="&amp;BC$6,Model!$4:$4,"&lt;="&amp;BC$7))</f>
        <v>0</v>
      </c>
      <c r="BD34" s="5">
        <f ca="1">IF(BD$4="",0,SUMIFS(Model!138:138,Model!$4:$4,"&gt;="&amp;BD$6,Model!$4:$4,"&lt;="&amp;BD$7))</f>
        <v>0</v>
      </c>
      <c r="BE34" s="5">
        <f ca="1">IF(BE$4="",0,SUMIFS(Model!138:138,Model!$4:$4,"&gt;="&amp;BE$6,Model!$4:$4,"&lt;="&amp;BE$7))</f>
        <v>0</v>
      </c>
      <c r="BF34" s="5">
        <f ca="1">IF(BF$4="",0,SUMIFS(Model!138:138,Model!$4:$4,"&gt;="&amp;BF$6,Model!$4:$4,"&lt;="&amp;BF$7))</f>
        <v>0</v>
      </c>
      <c r="BG34" s="5">
        <f ca="1">IF(BG$4="",0,SUMIFS(Model!138:138,Model!$4:$4,"&gt;="&amp;BG$6,Model!$4:$4,"&lt;="&amp;BG$7))</f>
        <v>0</v>
      </c>
      <c r="BH34" s="5">
        <f ca="1">IF(BH$4="",0,SUMIFS(Model!138:138,Model!$4:$4,"&gt;="&amp;BH$6,Model!$4:$4,"&lt;="&amp;BH$7))</f>
        <v>0</v>
      </c>
      <c r="BI34" s="5">
        <f ca="1">IF(BI$4="",0,SUMIFS(Model!138:138,Model!$4:$4,"&gt;="&amp;BI$6,Model!$4:$4,"&lt;="&amp;BI$7))</f>
        <v>0</v>
      </c>
      <c r="BJ34" s="5">
        <f ca="1">IF(BJ$4="",0,SUMIFS(Model!138:138,Model!$4:$4,"&gt;="&amp;BJ$6,Model!$4:$4,"&lt;="&amp;BJ$7))</f>
        <v>0</v>
      </c>
      <c r="BK34" s="5">
        <f ca="1">IF(BK$4="",0,SUMIFS(Model!138:138,Model!$4:$4,"&gt;="&amp;BK$6,Model!$4:$4,"&lt;="&amp;BK$7))</f>
        <v>0</v>
      </c>
      <c r="BL34" s="5">
        <f ca="1">IF(BL$4="",0,SUMIFS(Model!138:138,Model!$4:$4,"&gt;="&amp;BL$6,Model!$4:$4,"&lt;="&amp;BL$7))</f>
        <v>0</v>
      </c>
      <c r="BM34" s="5">
        <f ca="1">IF(BM$4="",0,SUMIFS(Model!138:138,Model!$4:$4,"&gt;="&amp;BM$6,Model!$4:$4,"&lt;="&amp;BM$7))</f>
        <v>0</v>
      </c>
      <c r="BN34" s="5">
        <f ca="1">IF(BN$4="",0,SUMIFS(Model!138:138,Model!$4:$4,"&gt;="&amp;BN$6,Model!$4:$4,"&lt;="&amp;BN$7))</f>
        <v>0</v>
      </c>
      <c r="BO34" s="5">
        <f ca="1">IF(BO$4="",0,SUMIFS(Model!138:138,Model!$4:$4,"&gt;="&amp;BO$6,Model!$4:$4,"&lt;="&amp;BO$7))</f>
        <v>0</v>
      </c>
      <c r="BP34" s="5">
        <f ca="1">IF(BP$4="",0,SUMIFS(Model!138:138,Model!$4:$4,"&gt;="&amp;BP$6,Model!$4:$4,"&lt;="&amp;BP$7))</f>
        <v>0</v>
      </c>
      <c r="BQ34" s="5">
        <f ca="1">IF(BQ$4="",0,SUMIFS(Model!138:138,Model!$4:$4,"&gt;="&amp;BQ$6,Model!$4:$4,"&lt;="&amp;BQ$7))</f>
        <v>0</v>
      </c>
      <c r="BR34" s="5">
        <f ca="1">IF(BR$4="",0,SUMIFS(Model!138:138,Model!$4:$4,"&gt;="&amp;BR$6,Model!$4:$4,"&lt;="&amp;BR$7))</f>
        <v>0</v>
      </c>
      <c r="BS34" s="5">
        <f ca="1">IF(BS$4="",0,SUMIFS(Model!138:138,Model!$4:$4,"&gt;="&amp;BS$6,Model!$4:$4,"&lt;="&amp;BS$7))</f>
        <v>0</v>
      </c>
      <c r="BT34" s="5">
        <f ca="1">IF(BT$4="",0,SUMIFS(Model!138:138,Model!$4:$4,"&gt;="&amp;BT$6,Model!$4:$4,"&lt;="&amp;BT$7))</f>
        <v>0</v>
      </c>
      <c r="BU34" s="5">
        <f ca="1">IF(BU$4="",0,SUMIFS(Model!138:138,Model!$4:$4,"&gt;="&amp;BU$6,Model!$4:$4,"&lt;="&amp;BU$7))</f>
        <v>0</v>
      </c>
      <c r="BV34" s="5">
        <f ca="1">IF(BV$4="",0,SUMIFS(Model!138:138,Model!$4:$4,"&gt;="&amp;BV$6,Model!$4:$4,"&lt;="&amp;BV$7))</f>
        <v>0</v>
      </c>
      <c r="BW34" s="5">
        <f ca="1">IF(BW$4="",0,SUMIFS(Model!138:138,Model!$4:$4,"&gt;="&amp;BW$6,Model!$4:$4,"&lt;="&amp;BW$7))</f>
        <v>0</v>
      </c>
      <c r="BX34" s="5">
        <f ca="1">IF(BX$4="",0,SUMIFS(Model!138:138,Model!$4:$4,"&gt;="&amp;BX$6,Model!$4:$4,"&lt;="&amp;BX$7))</f>
        <v>0</v>
      </c>
      <c r="BY34" s="5">
        <f ca="1">IF(BY$4="",0,SUMIFS(Model!138:138,Model!$4:$4,"&gt;="&amp;BY$6,Model!$4:$4,"&lt;="&amp;BY$7))</f>
        <v>0</v>
      </c>
      <c r="BZ34" s="5">
        <f ca="1">IF(BZ$4="",0,SUMIFS(Model!138:138,Model!$4:$4,"&gt;="&amp;BZ$6,Model!$4:$4,"&lt;="&amp;BZ$7))</f>
        <v>0</v>
      </c>
      <c r="CA34" s="5">
        <f ca="1">IF(CA$4="",0,SUMIFS(Model!138:138,Model!$4:$4,"&gt;="&amp;CA$6,Model!$4:$4,"&lt;="&amp;CA$7))</f>
        <v>0</v>
      </c>
      <c r="CB34" s="5">
        <f ca="1">IF(CB$4="",0,SUMIFS(Model!138:138,Model!$4:$4,"&gt;="&amp;CB$6,Model!$4:$4,"&lt;="&amp;CB$7))</f>
        <v>0</v>
      </c>
      <c r="CC34" s="5">
        <f ca="1">IF(CC$4="",0,SUMIFS(Model!138:138,Model!$4:$4,"&gt;="&amp;CC$6,Model!$4:$4,"&lt;="&amp;CC$7))</f>
        <v>0</v>
      </c>
      <c r="CD34" s="5">
        <f ca="1">IF(CD$4="",0,SUMIFS(Model!138:138,Model!$4:$4,"&gt;="&amp;CD$6,Model!$4:$4,"&lt;="&amp;CD$7))</f>
        <v>0</v>
      </c>
      <c r="CE34" s="5">
        <f ca="1">IF(CE$4="",0,SUMIFS(Model!138:138,Model!$4:$4,"&gt;="&amp;CE$6,Model!$4:$4,"&lt;="&amp;CE$7))</f>
        <v>0</v>
      </c>
      <c r="CF34" s="5">
        <f ca="1">IF(CF$4="",0,SUMIFS(Model!138:138,Model!$4:$4,"&gt;="&amp;CF$6,Model!$4:$4,"&lt;="&amp;CF$7))</f>
        <v>0</v>
      </c>
    </row>
    <row r="35" spans="2:84" x14ac:dyDescent="0.3">
      <c r="B35" s="13">
        <f>ROW()</f>
        <v>35</v>
      </c>
      <c r="H35" s="1" t="str">
        <f t="shared" si="9"/>
        <v>Себестоимость</v>
      </c>
      <c r="I35" s="1" t="str">
        <f>Prcsses!I27</f>
        <v>Соцсборы</v>
      </c>
      <c r="M35" s="53" t="s">
        <v>18</v>
      </c>
      <c r="U35" s="5">
        <f t="shared" ca="1" si="8"/>
        <v>6876904.0847933348</v>
      </c>
      <c r="X35" s="5">
        <f ca="1">IF(X$4="",0,SUMIFS(Model!139:139,Model!$4:$4,"&gt;="&amp;X$6,Model!$4:$4,"&lt;="&amp;X$7))</f>
        <v>0</v>
      </c>
      <c r="Y35" s="5">
        <f ca="1">IF(Y$4="",0,SUMIFS(Model!139:139,Model!$4:$4,"&gt;="&amp;Y$6,Model!$4:$4,"&lt;="&amp;Y$7))</f>
        <v>576001.85399999993</v>
      </c>
      <c r="Z35" s="5">
        <f ca="1">IF(Z$4="",0,SUMIFS(Model!139:139,Model!$4:$4,"&gt;="&amp;Z$6,Model!$4:$4,"&lt;="&amp;Z$7))</f>
        <v>1811382.85427616</v>
      </c>
      <c r="AA35" s="5">
        <f ca="1">IF(AA$4="",0,SUMIFS(Model!139:139,Model!$4:$4,"&gt;="&amp;AA$6,Model!$4:$4,"&lt;="&amp;AA$7))</f>
        <v>2200313.3584185331</v>
      </c>
      <c r="AB35" s="5">
        <f ca="1">IF(AB$4="",0,SUMIFS(Model!139:139,Model!$4:$4,"&gt;="&amp;AB$6,Model!$4:$4,"&lt;="&amp;AB$7))</f>
        <v>2289206.0180986417</v>
      </c>
      <c r="AC35" s="5">
        <f ca="1">IF(AC$4="",0,SUMIFS(Model!139:139,Model!$4:$4,"&gt;="&amp;AC$6,Model!$4:$4,"&lt;="&amp;AC$7))</f>
        <v>0</v>
      </c>
      <c r="AD35" s="5">
        <f ca="1">IF(AD$4="",0,SUMIFS(Model!139:139,Model!$4:$4,"&gt;="&amp;AD$6,Model!$4:$4,"&lt;="&amp;AD$7))</f>
        <v>0</v>
      </c>
      <c r="AE35" s="5">
        <f ca="1">IF(AE$4="",0,SUMIFS(Model!139:139,Model!$4:$4,"&gt;="&amp;AE$6,Model!$4:$4,"&lt;="&amp;AE$7))</f>
        <v>0</v>
      </c>
      <c r="AF35" s="5">
        <f ca="1">IF(AF$4="",0,SUMIFS(Model!139:139,Model!$4:$4,"&gt;="&amp;AF$6,Model!$4:$4,"&lt;="&amp;AF$7))</f>
        <v>0</v>
      </c>
      <c r="AG35" s="5">
        <f ca="1">IF(AG$4="",0,SUMIFS(Model!139:139,Model!$4:$4,"&gt;="&amp;AG$6,Model!$4:$4,"&lt;="&amp;AG$7))</f>
        <v>0</v>
      </c>
      <c r="AH35" s="5">
        <f ca="1">IF(AH$4="",0,SUMIFS(Model!139:139,Model!$4:$4,"&gt;="&amp;AH$6,Model!$4:$4,"&lt;="&amp;AH$7))</f>
        <v>0</v>
      </c>
      <c r="AI35" s="5">
        <f ca="1">IF(AI$4="",0,SUMIFS(Model!139:139,Model!$4:$4,"&gt;="&amp;AI$6,Model!$4:$4,"&lt;="&amp;AI$7))</f>
        <v>0</v>
      </c>
      <c r="AJ35" s="5">
        <f ca="1">IF(AJ$4="",0,SUMIFS(Model!139:139,Model!$4:$4,"&gt;="&amp;AJ$6,Model!$4:$4,"&lt;="&amp;AJ$7))</f>
        <v>0</v>
      </c>
      <c r="AK35" s="5">
        <f ca="1">IF(AK$4="",0,SUMIFS(Model!139:139,Model!$4:$4,"&gt;="&amp;AK$6,Model!$4:$4,"&lt;="&amp;AK$7))</f>
        <v>0</v>
      </c>
      <c r="AL35" s="5">
        <f ca="1">IF(AL$4="",0,SUMIFS(Model!139:139,Model!$4:$4,"&gt;="&amp;AL$6,Model!$4:$4,"&lt;="&amp;AL$7))</f>
        <v>0</v>
      </c>
      <c r="AM35" s="5">
        <f ca="1">IF(AM$4="",0,SUMIFS(Model!139:139,Model!$4:$4,"&gt;="&amp;AM$6,Model!$4:$4,"&lt;="&amp;AM$7))</f>
        <v>0</v>
      </c>
      <c r="AN35" s="5">
        <f ca="1">IF(AN$4="",0,SUMIFS(Model!139:139,Model!$4:$4,"&gt;="&amp;AN$6,Model!$4:$4,"&lt;="&amp;AN$7))</f>
        <v>0</v>
      </c>
      <c r="AO35" s="5">
        <f ca="1">IF(AO$4="",0,SUMIFS(Model!139:139,Model!$4:$4,"&gt;="&amp;AO$6,Model!$4:$4,"&lt;="&amp;AO$7))</f>
        <v>0</v>
      </c>
      <c r="AP35" s="5">
        <f ca="1">IF(AP$4="",0,SUMIFS(Model!139:139,Model!$4:$4,"&gt;="&amp;AP$6,Model!$4:$4,"&lt;="&amp;AP$7))</f>
        <v>0</v>
      </c>
      <c r="AQ35" s="5">
        <f ca="1">IF(AQ$4="",0,SUMIFS(Model!139:139,Model!$4:$4,"&gt;="&amp;AQ$6,Model!$4:$4,"&lt;="&amp;AQ$7))</f>
        <v>0</v>
      </c>
      <c r="AR35" s="5">
        <f ca="1">IF(AR$4="",0,SUMIFS(Model!139:139,Model!$4:$4,"&gt;="&amp;AR$6,Model!$4:$4,"&lt;="&amp;AR$7))</f>
        <v>0</v>
      </c>
      <c r="AS35" s="5">
        <f ca="1">IF(AS$4="",0,SUMIFS(Model!139:139,Model!$4:$4,"&gt;="&amp;AS$6,Model!$4:$4,"&lt;="&amp;AS$7))</f>
        <v>0</v>
      </c>
      <c r="AT35" s="5">
        <f ca="1">IF(AT$4="",0,SUMIFS(Model!139:139,Model!$4:$4,"&gt;="&amp;AT$6,Model!$4:$4,"&lt;="&amp;AT$7))</f>
        <v>0</v>
      </c>
      <c r="AU35" s="5">
        <f ca="1">IF(AU$4="",0,SUMIFS(Model!139:139,Model!$4:$4,"&gt;="&amp;AU$6,Model!$4:$4,"&lt;="&amp;AU$7))</f>
        <v>0</v>
      </c>
      <c r="AV35" s="5">
        <f ca="1">IF(AV$4="",0,SUMIFS(Model!139:139,Model!$4:$4,"&gt;="&amp;AV$6,Model!$4:$4,"&lt;="&amp;AV$7))</f>
        <v>0</v>
      </c>
      <c r="AW35" s="5">
        <f ca="1">IF(AW$4="",0,SUMIFS(Model!139:139,Model!$4:$4,"&gt;="&amp;AW$6,Model!$4:$4,"&lt;="&amp;AW$7))</f>
        <v>0</v>
      </c>
      <c r="AX35" s="5">
        <f ca="1">IF(AX$4="",0,SUMIFS(Model!139:139,Model!$4:$4,"&gt;="&amp;AX$6,Model!$4:$4,"&lt;="&amp;AX$7))</f>
        <v>0</v>
      </c>
      <c r="AY35" s="5">
        <f ca="1">IF(AY$4="",0,SUMIFS(Model!139:139,Model!$4:$4,"&gt;="&amp;AY$6,Model!$4:$4,"&lt;="&amp;AY$7))</f>
        <v>0</v>
      </c>
      <c r="AZ35" s="5">
        <f ca="1">IF(AZ$4="",0,SUMIFS(Model!139:139,Model!$4:$4,"&gt;="&amp;AZ$6,Model!$4:$4,"&lt;="&amp;AZ$7))</f>
        <v>0</v>
      </c>
      <c r="BA35" s="5">
        <f ca="1">IF(BA$4="",0,SUMIFS(Model!139:139,Model!$4:$4,"&gt;="&amp;BA$6,Model!$4:$4,"&lt;="&amp;BA$7))</f>
        <v>0</v>
      </c>
      <c r="BB35" s="5">
        <f ca="1">IF(BB$4="",0,SUMIFS(Model!139:139,Model!$4:$4,"&gt;="&amp;BB$6,Model!$4:$4,"&lt;="&amp;BB$7))</f>
        <v>0</v>
      </c>
      <c r="BC35" s="5">
        <f ca="1">IF(BC$4="",0,SUMIFS(Model!139:139,Model!$4:$4,"&gt;="&amp;BC$6,Model!$4:$4,"&lt;="&amp;BC$7))</f>
        <v>0</v>
      </c>
      <c r="BD35" s="5">
        <f ca="1">IF(BD$4="",0,SUMIFS(Model!139:139,Model!$4:$4,"&gt;="&amp;BD$6,Model!$4:$4,"&lt;="&amp;BD$7))</f>
        <v>0</v>
      </c>
      <c r="BE35" s="5">
        <f ca="1">IF(BE$4="",0,SUMIFS(Model!139:139,Model!$4:$4,"&gt;="&amp;BE$6,Model!$4:$4,"&lt;="&amp;BE$7))</f>
        <v>0</v>
      </c>
      <c r="BF35" s="5">
        <f ca="1">IF(BF$4="",0,SUMIFS(Model!139:139,Model!$4:$4,"&gt;="&amp;BF$6,Model!$4:$4,"&lt;="&amp;BF$7))</f>
        <v>0</v>
      </c>
      <c r="BG35" s="5">
        <f ca="1">IF(BG$4="",0,SUMIFS(Model!139:139,Model!$4:$4,"&gt;="&amp;BG$6,Model!$4:$4,"&lt;="&amp;BG$7))</f>
        <v>0</v>
      </c>
      <c r="BH35" s="5">
        <f ca="1">IF(BH$4="",0,SUMIFS(Model!139:139,Model!$4:$4,"&gt;="&amp;BH$6,Model!$4:$4,"&lt;="&amp;BH$7))</f>
        <v>0</v>
      </c>
      <c r="BI35" s="5">
        <f ca="1">IF(BI$4="",0,SUMIFS(Model!139:139,Model!$4:$4,"&gt;="&amp;BI$6,Model!$4:$4,"&lt;="&amp;BI$7))</f>
        <v>0</v>
      </c>
      <c r="BJ35" s="5">
        <f ca="1">IF(BJ$4="",0,SUMIFS(Model!139:139,Model!$4:$4,"&gt;="&amp;BJ$6,Model!$4:$4,"&lt;="&amp;BJ$7))</f>
        <v>0</v>
      </c>
      <c r="BK35" s="5">
        <f ca="1">IF(BK$4="",0,SUMIFS(Model!139:139,Model!$4:$4,"&gt;="&amp;BK$6,Model!$4:$4,"&lt;="&amp;BK$7))</f>
        <v>0</v>
      </c>
      <c r="BL35" s="5">
        <f ca="1">IF(BL$4="",0,SUMIFS(Model!139:139,Model!$4:$4,"&gt;="&amp;BL$6,Model!$4:$4,"&lt;="&amp;BL$7))</f>
        <v>0</v>
      </c>
      <c r="BM35" s="5">
        <f ca="1">IF(BM$4="",0,SUMIFS(Model!139:139,Model!$4:$4,"&gt;="&amp;BM$6,Model!$4:$4,"&lt;="&amp;BM$7))</f>
        <v>0</v>
      </c>
      <c r="BN35" s="5">
        <f ca="1">IF(BN$4="",0,SUMIFS(Model!139:139,Model!$4:$4,"&gt;="&amp;BN$6,Model!$4:$4,"&lt;="&amp;BN$7))</f>
        <v>0</v>
      </c>
      <c r="BO35" s="5">
        <f ca="1">IF(BO$4="",0,SUMIFS(Model!139:139,Model!$4:$4,"&gt;="&amp;BO$6,Model!$4:$4,"&lt;="&amp;BO$7))</f>
        <v>0</v>
      </c>
      <c r="BP35" s="5">
        <f ca="1">IF(BP$4="",0,SUMIFS(Model!139:139,Model!$4:$4,"&gt;="&amp;BP$6,Model!$4:$4,"&lt;="&amp;BP$7))</f>
        <v>0</v>
      </c>
      <c r="BQ35" s="5">
        <f ca="1">IF(BQ$4="",0,SUMIFS(Model!139:139,Model!$4:$4,"&gt;="&amp;BQ$6,Model!$4:$4,"&lt;="&amp;BQ$7))</f>
        <v>0</v>
      </c>
      <c r="BR35" s="5">
        <f ca="1">IF(BR$4="",0,SUMIFS(Model!139:139,Model!$4:$4,"&gt;="&amp;BR$6,Model!$4:$4,"&lt;="&amp;BR$7))</f>
        <v>0</v>
      </c>
      <c r="BS35" s="5">
        <f ca="1">IF(BS$4="",0,SUMIFS(Model!139:139,Model!$4:$4,"&gt;="&amp;BS$6,Model!$4:$4,"&lt;="&amp;BS$7))</f>
        <v>0</v>
      </c>
      <c r="BT35" s="5">
        <f ca="1">IF(BT$4="",0,SUMIFS(Model!139:139,Model!$4:$4,"&gt;="&amp;BT$6,Model!$4:$4,"&lt;="&amp;BT$7))</f>
        <v>0</v>
      </c>
      <c r="BU35" s="5">
        <f ca="1">IF(BU$4="",0,SUMIFS(Model!139:139,Model!$4:$4,"&gt;="&amp;BU$6,Model!$4:$4,"&lt;="&amp;BU$7))</f>
        <v>0</v>
      </c>
      <c r="BV35" s="5">
        <f ca="1">IF(BV$4="",0,SUMIFS(Model!139:139,Model!$4:$4,"&gt;="&amp;BV$6,Model!$4:$4,"&lt;="&amp;BV$7))</f>
        <v>0</v>
      </c>
      <c r="BW35" s="5">
        <f ca="1">IF(BW$4="",0,SUMIFS(Model!139:139,Model!$4:$4,"&gt;="&amp;BW$6,Model!$4:$4,"&lt;="&amp;BW$7))</f>
        <v>0</v>
      </c>
      <c r="BX35" s="5">
        <f ca="1">IF(BX$4="",0,SUMIFS(Model!139:139,Model!$4:$4,"&gt;="&amp;BX$6,Model!$4:$4,"&lt;="&amp;BX$7))</f>
        <v>0</v>
      </c>
      <c r="BY35" s="5">
        <f ca="1">IF(BY$4="",0,SUMIFS(Model!139:139,Model!$4:$4,"&gt;="&amp;BY$6,Model!$4:$4,"&lt;="&amp;BY$7))</f>
        <v>0</v>
      </c>
      <c r="BZ35" s="5">
        <f ca="1">IF(BZ$4="",0,SUMIFS(Model!139:139,Model!$4:$4,"&gt;="&amp;BZ$6,Model!$4:$4,"&lt;="&amp;BZ$7))</f>
        <v>0</v>
      </c>
      <c r="CA35" s="5">
        <f ca="1">IF(CA$4="",0,SUMIFS(Model!139:139,Model!$4:$4,"&gt;="&amp;CA$6,Model!$4:$4,"&lt;="&amp;CA$7))</f>
        <v>0</v>
      </c>
      <c r="CB35" s="5">
        <f ca="1">IF(CB$4="",0,SUMIFS(Model!139:139,Model!$4:$4,"&gt;="&amp;CB$6,Model!$4:$4,"&lt;="&amp;CB$7))</f>
        <v>0</v>
      </c>
      <c r="CC35" s="5">
        <f ca="1">IF(CC$4="",0,SUMIFS(Model!139:139,Model!$4:$4,"&gt;="&amp;CC$6,Model!$4:$4,"&lt;="&amp;CC$7))</f>
        <v>0</v>
      </c>
      <c r="CD35" s="5">
        <f ca="1">IF(CD$4="",0,SUMIFS(Model!139:139,Model!$4:$4,"&gt;="&amp;CD$6,Model!$4:$4,"&lt;="&amp;CD$7))</f>
        <v>0</v>
      </c>
      <c r="CE35" s="5">
        <f ca="1">IF(CE$4="",0,SUMIFS(Model!139:139,Model!$4:$4,"&gt;="&amp;CE$6,Model!$4:$4,"&lt;="&amp;CE$7))</f>
        <v>0</v>
      </c>
      <c r="CF35" s="5">
        <f ca="1">IF(CF$4="",0,SUMIFS(Model!139:139,Model!$4:$4,"&gt;="&amp;CF$6,Model!$4:$4,"&lt;="&amp;CF$7))</f>
        <v>0</v>
      </c>
    </row>
    <row r="36" spans="2:84" x14ac:dyDescent="0.3">
      <c r="B36" s="13">
        <f>ROW()</f>
        <v>36</v>
      </c>
      <c r="H36" s="1" t="str">
        <f t="shared" si="9"/>
        <v>Себестоимость</v>
      </c>
      <c r="I36" s="1" t="str">
        <f>Prcsses!I28</f>
        <v>Транспортные расходы</v>
      </c>
      <c r="M36" s="53" t="s">
        <v>18</v>
      </c>
      <c r="U36" s="5">
        <f t="shared" ca="1" si="8"/>
        <v>4248123.721477367</v>
      </c>
      <c r="X36" s="5">
        <f ca="1">IF(X$4="",0,SUMIFS(Model!140:140,Model!$4:$4,"&gt;="&amp;X$6,Model!$4:$4,"&lt;="&amp;X$7))</f>
        <v>0</v>
      </c>
      <c r="Y36" s="5">
        <f ca="1">IF(Y$4="",0,SUMIFS(Model!140:140,Model!$4:$4,"&gt;="&amp;Y$6,Model!$4:$4,"&lt;="&amp;Y$7))</f>
        <v>358677.89999999997</v>
      </c>
      <c r="Z36" s="5">
        <f ca="1">IF(Z$4="",0,SUMIFS(Model!140:140,Model!$4:$4,"&gt;="&amp;Z$6,Model!$4:$4,"&lt;="&amp;Z$7))</f>
        <v>1118137.564368</v>
      </c>
      <c r="AA36" s="5">
        <f ca="1">IF(AA$4="",0,SUMIFS(Model!140:140,Model!$4:$4,"&gt;="&amp;AA$6,Model!$4:$4,"&lt;="&amp;AA$7))</f>
        <v>1358218.1224805757</v>
      </c>
      <c r="AB36" s="5">
        <f ca="1">IF(AB$4="",0,SUMIFS(Model!140:140,Model!$4:$4,"&gt;="&amp;AB$6,Model!$4:$4,"&lt;="&amp;AB$7))</f>
        <v>1413090.1346287911</v>
      </c>
      <c r="AC36" s="5">
        <f ca="1">IF(AC$4="",0,SUMIFS(Model!140:140,Model!$4:$4,"&gt;="&amp;AC$6,Model!$4:$4,"&lt;="&amp;AC$7))</f>
        <v>0</v>
      </c>
      <c r="AD36" s="5">
        <f ca="1">IF(AD$4="",0,SUMIFS(Model!140:140,Model!$4:$4,"&gt;="&amp;AD$6,Model!$4:$4,"&lt;="&amp;AD$7))</f>
        <v>0</v>
      </c>
      <c r="AE36" s="5">
        <f ca="1">IF(AE$4="",0,SUMIFS(Model!140:140,Model!$4:$4,"&gt;="&amp;AE$6,Model!$4:$4,"&lt;="&amp;AE$7))</f>
        <v>0</v>
      </c>
      <c r="AF36" s="5">
        <f ca="1">IF(AF$4="",0,SUMIFS(Model!140:140,Model!$4:$4,"&gt;="&amp;AF$6,Model!$4:$4,"&lt;="&amp;AF$7))</f>
        <v>0</v>
      </c>
      <c r="AG36" s="5">
        <f ca="1">IF(AG$4="",0,SUMIFS(Model!140:140,Model!$4:$4,"&gt;="&amp;AG$6,Model!$4:$4,"&lt;="&amp;AG$7))</f>
        <v>0</v>
      </c>
      <c r="AH36" s="5">
        <f ca="1">IF(AH$4="",0,SUMIFS(Model!140:140,Model!$4:$4,"&gt;="&amp;AH$6,Model!$4:$4,"&lt;="&amp;AH$7))</f>
        <v>0</v>
      </c>
      <c r="AI36" s="5">
        <f ca="1">IF(AI$4="",0,SUMIFS(Model!140:140,Model!$4:$4,"&gt;="&amp;AI$6,Model!$4:$4,"&lt;="&amp;AI$7))</f>
        <v>0</v>
      </c>
      <c r="AJ36" s="5">
        <f ca="1">IF(AJ$4="",0,SUMIFS(Model!140:140,Model!$4:$4,"&gt;="&amp;AJ$6,Model!$4:$4,"&lt;="&amp;AJ$7))</f>
        <v>0</v>
      </c>
      <c r="AK36" s="5">
        <f ca="1">IF(AK$4="",0,SUMIFS(Model!140:140,Model!$4:$4,"&gt;="&amp;AK$6,Model!$4:$4,"&lt;="&amp;AK$7))</f>
        <v>0</v>
      </c>
      <c r="AL36" s="5">
        <f ca="1">IF(AL$4="",0,SUMIFS(Model!140:140,Model!$4:$4,"&gt;="&amp;AL$6,Model!$4:$4,"&lt;="&amp;AL$7))</f>
        <v>0</v>
      </c>
      <c r="AM36" s="5">
        <f ca="1">IF(AM$4="",0,SUMIFS(Model!140:140,Model!$4:$4,"&gt;="&amp;AM$6,Model!$4:$4,"&lt;="&amp;AM$7))</f>
        <v>0</v>
      </c>
      <c r="AN36" s="5">
        <f ca="1">IF(AN$4="",0,SUMIFS(Model!140:140,Model!$4:$4,"&gt;="&amp;AN$6,Model!$4:$4,"&lt;="&amp;AN$7))</f>
        <v>0</v>
      </c>
      <c r="AO36" s="5">
        <f ca="1">IF(AO$4="",0,SUMIFS(Model!140:140,Model!$4:$4,"&gt;="&amp;AO$6,Model!$4:$4,"&lt;="&amp;AO$7))</f>
        <v>0</v>
      </c>
      <c r="AP36" s="5">
        <f ca="1">IF(AP$4="",0,SUMIFS(Model!140:140,Model!$4:$4,"&gt;="&amp;AP$6,Model!$4:$4,"&lt;="&amp;AP$7))</f>
        <v>0</v>
      </c>
      <c r="AQ36" s="5">
        <f ca="1">IF(AQ$4="",0,SUMIFS(Model!140:140,Model!$4:$4,"&gt;="&amp;AQ$6,Model!$4:$4,"&lt;="&amp;AQ$7))</f>
        <v>0</v>
      </c>
      <c r="AR36" s="5">
        <f ca="1">IF(AR$4="",0,SUMIFS(Model!140:140,Model!$4:$4,"&gt;="&amp;AR$6,Model!$4:$4,"&lt;="&amp;AR$7))</f>
        <v>0</v>
      </c>
      <c r="AS36" s="5">
        <f ca="1">IF(AS$4="",0,SUMIFS(Model!140:140,Model!$4:$4,"&gt;="&amp;AS$6,Model!$4:$4,"&lt;="&amp;AS$7))</f>
        <v>0</v>
      </c>
      <c r="AT36" s="5">
        <f ca="1">IF(AT$4="",0,SUMIFS(Model!140:140,Model!$4:$4,"&gt;="&amp;AT$6,Model!$4:$4,"&lt;="&amp;AT$7))</f>
        <v>0</v>
      </c>
      <c r="AU36" s="5">
        <f ca="1">IF(AU$4="",0,SUMIFS(Model!140:140,Model!$4:$4,"&gt;="&amp;AU$6,Model!$4:$4,"&lt;="&amp;AU$7))</f>
        <v>0</v>
      </c>
      <c r="AV36" s="5">
        <f ca="1">IF(AV$4="",0,SUMIFS(Model!140:140,Model!$4:$4,"&gt;="&amp;AV$6,Model!$4:$4,"&lt;="&amp;AV$7))</f>
        <v>0</v>
      </c>
      <c r="AW36" s="5">
        <f ca="1">IF(AW$4="",0,SUMIFS(Model!140:140,Model!$4:$4,"&gt;="&amp;AW$6,Model!$4:$4,"&lt;="&amp;AW$7))</f>
        <v>0</v>
      </c>
      <c r="AX36" s="5">
        <f ca="1">IF(AX$4="",0,SUMIFS(Model!140:140,Model!$4:$4,"&gt;="&amp;AX$6,Model!$4:$4,"&lt;="&amp;AX$7))</f>
        <v>0</v>
      </c>
      <c r="AY36" s="5">
        <f ca="1">IF(AY$4="",0,SUMIFS(Model!140:140,Model!$4:$4,"&gt;="&amp;AY$6,Model!$4:$4,"&lt;="&amp;AY$7))</f>
        <v>0</v>
      </c>
      <c r="AZ36" s="5">
        <f ca="1">IF(AZ$4="",0,SUMIFS(Model!140:140,Model!$4:$4,"&gt;="&amp;AZ$6,Model!$4:$4,"&lt;="&amp;AZ$7))</f>
        <v>0</v>
      </c>
      <c r="BA36" s="5">
        <f ca="1">IF(BA$4="",0,SUMIFS(Model!140:140,Model!$4:$4,"&gt;="&amp;BA$6,Model!$4:$4,"&lt;="&amp;BA$7))</f>
        <v>0</v>
      </c>
      <c r="BB36" s="5">
        <f ca="1">IF(BB$4="",0,SUMIFS(Model!140:140,Model!$4:$4,"&gt;="&amp;BB$6,Model!$4:$4,"&lt;="&amp;BB$7))</f>
        <v>0</v>
      </c>
      <c r="BC36" s="5">
        <f ca="1">IF(BC$4="",0,SUMIFS(Model!140:140,Model!$4:$4,"&gt;="&amp;BC$6,Model!$4:$4,"&lt;="&amp;BC$7))</f>
        <v>0</v>
      </c>
      <c r="BD36" s="5">
        <f ca="1">IF(BD$4="",0,SUMIFS(Model!140:140,Model!$4:$4,"&gt;="&amp;BD$6,Model!$4:$4,"&lt;="&amp;BD$7))</f>
        <v>0</v>
      </c>
      <c r="BE36" s="5">
        <f ca="1">IF(BE$4="",0,SUMIFS(Model!140:140,Model!$4:$4,"&gt;="&amp;BE$6,Model!$4:$4,"&lt;="&amp;BE$7))</f>
        <v>0</v>
      </c>
      <c r="BF36" s="5">
        <f ca="1">IF(BF$4="",0,SUMIFS(Model!140:140,Model!$4:$4,"&gt;="&amp;BF$6,Model!$4:$4,"&lt;="&amp;BF$7))</f>
        <v>0</v>
      </c>
      <c r="BG36" s="5">
        <f ca="1">IF(BG$4="",0,SUMIFS(Model!140:140,Model!$4:$4,"&gt;="&amp;BG$6,Model!$4:$4,"&lt;="&amp;BG$7))</f>
        <v>0</v>
      </c>
      <c r="BH36" s="5">
        <f ca="1">IF(BH$4="",0,SUMIFS(Model!140:140,Model!$4:$4,"&gt;="&amp;BH$6,Model!$4:$4,"&lt;="&amp;BH$7))</f>
        <v>0</v>
      </c>
      <c r="BI36" s="5">
        <f ca="1">IF(BI$4="",0,SUMIFS(Model!140:140,Model!$4:$4,"&gt;="&amp;BI$6,Model!$4:$4,"&lt;="&amp;BI$7))</f>
        <v>0</v>
      </c>
      <c r="BJ36" s="5">
        <f ca="1">IF(BJ$4="",0,SUMIFS(Model!140:140,Model!$4:$4,"&gt;="&amp;BJ$6,Model!$4:$4,"&lt;="&amp;BJ$7))</f>
        <v>0</v>
      </c>
      <c r="BK36" s="5">
        <f ca="1">IF(BK$4="",0,SUMIFS(Model!140:140,Model!$4:$4,"&gt;="&amp;BK$6,Model!$4:$4,"&lt;="&amp;BK$7))</f>
        <v>0</v>
      </c>
      <c r="BL36" s="5">
        <f ca="1">IF(BL$4="",0,SUMIFS(Model!140:140,Model!$4:$4,"&gt;="&amp;BL$6,Model!$4:$4,"&lt;="&amp;BL$7))</f>
        <v>0</v>
      </c>
      <c r="BM36" s="5">
        <f ca="1">IF(BM$4="",0,SUMIFS(Model!140:140,Model!$4:$4,"&gt;="&amp;BM$6,Model!$4:$4,"&lt;="&amp;BM$7))</f>
        <v>0</v>
      </c>
      <c r="BN36" s="5">
        <f ca="1">IF(BN$4="",0,SUMIFS(Model!140:140,Model!$4:$4,"&gt;="&amp;BN$6,Model!$4:$4,"&lt;="&amp;BN$7))</f>
        <v>0</v>
      </c>
      <c r="BO36" s="5">
        <f ca="1">IF(BO$4="",0,SUMIFS(Model!140:140,Model!$4:$4,"&gt;="&amp;BO$6,Model!$4:$4,"&lt;="&amp;BO$7))</f>
        <v>0</v>
      </c>
      <c r="BP36" s="5">
        <f ca="1">IF(BP$4="",0,SUMIFS(Model!140:140,Model!$4:$4,"&gt;="&amp;BP$6,Model!$4:$4,"&lt;="&amp;BP$7))</f>
        <v>0</v>
      </c>
      <c r="BQ36" s="5">
        <f ca="1">IF(BQ$4="",0,SUMIFS(Model!140:140,Model!$4:$4,"&gt;="&amp;BQ$6,Model!$4:$4,"&lt;="&amp;BQ$7))</f>
        <v>0</v>
      </c>
      <c r="BR36" s="5">
        <f ca="1">IF(BR$4="",0,SUMIFS(Model!140:140,Model!$4:$4,"&gt;="&amp;BR$6,Model!$4:$4,"&lt;="&amp;BR$7))</f>
        <v>0</v>
      </c>
      <c r="BS36" s="5">
        <f ca="1">IF(BS$4="",0,SUMIFS(Model!140:140,Model!$4:$4,"&gt;="&amp;BS$6,Model!$4:$4,"&lt;="&amp;BS$7))</f>
        <v>0</v>
      </c>
      <c r="BT36" s="5">
        <f ca="1">IF(BT$4="",0,SUMIFS(Model!140:140,Model!$4:$4,"&gt;="&amp;BT$6,Model!$4:$4,"&lt;="&amp;BT$7))</f>
        <v>0</v>
      </c>
      <c r="BU36" s="5">
        <f ca="1">IF(BU$4="",0,SUMIFS(Model!140:140,Model!$4:$4,"&gt;="&amp;BU$6,Model!$4:$4,"&lt;="&amp;BU$7))</f>
        <v>0</v>
      </c>
      <c r="BV36" s="5">
        <f ca="1">IF(BV$4="",0,SUMIFS(Model!140:140,Model!$4:$4,"&gt;="&amp;BV$6,Model!$4:$4,"&lt;="&amp;BV$7))</f>
        <v>0</v>
      </c>
      <c r="BW36" s="5">
        <f ca="1">IF(BW$4="",0,SUMIFS(Model!140:140,Model!$4:$4,"&gt;="&amp;BW$6,Model!$4:$4,"&lt;="&amp;BW$7))</f>
        <v>0</v>
      </c>
      <c r="BX36" s="5">
        <f ca="1">IF(BX$4="",0,SUMIFS(Model!140:140,Model!$4:$4,"&gt;="&amp;BX$6,Model!$4:$4,"&lt;="&amp;BX$7))</f>
        <v>0</v>
      </c>
      <c r="BY36" s="5">
        <f ca="1">IF(BY$4="",0,SUMIFS(Model!140:140,Model!$4:$4,"&gt;="&amp;BY$6,Model!$4:$4,"&lt;="&amp;BY$7))</f>
        <v>0</v>
      </c>
      <c r="BZ36" s="5">
        <f ca="1">IF(BZ$4="",0,SUMIFS(Model!140:140,Model!$4:$4,"&gt;="&amp;BZ$6,Model!$4:$4,"&lt;="&amp;BZ$7))</f>
        <v>0</v>
      </c>
      <c r="CA36" s="5">
        <f ca="1">IF(CA$4="",0,SUMIFS(Model!140:140,Model!$4:$4,"&gt;="&amp;CA$6,Model!$4:$4,"&lt;="&amp;CA$7))</f>
        <v>0</v>
      </c>
      <c r="CB36" s="5">
        <f ca="1">IF(CB$4="",0,SUMIFS(Model!140:140,Model!$4:$4,"&gt;="&amp;CB$6,Model!$4:$4,"&lt;="&amp;CB$7))</f>
        <v>0</v>
      </c>
      <c r="CC36" s="5">
        <f ca="1">IF(CC$4="",0,SUMIFS(Model!140:140,Model!$4:$4,"&gt;="&amp;CC$6,Model!$4:$4,"&lt;="&amp;CC$7))</f>
        <v>0</v>
      </c>
      <c r="CD36" s="5">
        <f ca="1">IF(CD$4="",0,SUMIFS(Model!140:140,Model!$4:$4,"&gt;="&amp;CD$6,Model!$4:$4,"&lt;="&amp;CD$7))</f>
        <v>0</v>
      </c>
      <c r="CE36" s="5">
        <f ca="1">IF(CE$4="",0,SUMIFS(Model!140:140,Model!$4:$4,"&gt;="&amp;CE$6,Model!$4:$4,"&lt;="&amp;CE$7))</f>
        <v>0</v>
      </c>
      <c r="CF36" s="5">
        <f ca="1">IF(CF$4="",0,SUMIFS(Model!140:140,Model!$4:$4,"&gt;="&amp;CF$6,Model!$4:$4,"&lt;="&amp;CF$7))</f>
        <v>0</v>
      </c>
    </row>
    <row r="37" spans="2:84" s="26" customFormat="1" ht="12" x14ac:dyDescent="0.25">
      <c r="B37" s="13"/>
      <c r="M37" s="55"/>
      <c r="N37" s="44" t="s">
        <v>21</v>
      </c>
      <c r="O37" s="45"/>
      <c r="P37" s="46"/>
      <c r="Q37" s="89"/>
      <c r="U37" s="41"/>
      <c r="V37" s="42"/>
      <c r="W37" s="43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</row>
    <row r="38" spans="2:84" x14ac:dyDescent="0.3">
      <c r="B38" s="13">
        <f>ROW()</f>
        <v>38</v>
      </c>
    </row>
    <row r="39" spans="2:84" x14ac:dyDescent="0.3">
      <c r="B39" s="13">
        <f>ROW()</f>
        <v>39</v>
      </c>
      <c r="H39" s="1" t="s">
        <v>403</v>
      </c>
      <c r="M39" s="53" t="s">
        <v>18</v>
      </c>
      <c r="P39" s="72" t="str">
        <f>Lists!$AI$14</f>
        <v>PL</v>
      </c>
      <c r="U39" s="5">
        <f t="shared" ref="U39:U43" ca="1" si="10">SUM(INDIRECT(ADDRESS($B39,$X$2)&amp;":"&amp;ADDRESS($B39,$X$2-1+$P$8)))</f>
        <v>628681856.12126708</v>
      </c>
      <c r="X39" s="5">
        <f ca="1">SUMIFS(X$10:X38,$P$10:$P38,Lists!$AI$12)-SUMIFS(X$10:X38,$P$10:$P38,Lists!$AI$13)</f>
        <v>0</v>
      </c>
      <c r="Y39" s="5">
        <f ca="1">SUMIFS(Y$10:Y38,$P$10:$P38,Lists!$AI$12)-SUMIFS(Y$10:Y38,$P$10:$P38,Lists!$AI$13)</f>
        <v>50437482.849909931</v>
      </c>
      <c r="Z39" s="5">
        <f ca="1">SUMIFS(Z$10:Z38,$P$10:$P38,Lists!$AI$12)-SUMIFS(Z$10:Z38,$P$10:$P38,Lists!$AI$13)</f>
        <v>156060228.44759822</v>
      </c>
      <c r="AA39" s="5">
        <f ca="1">SUMIFS(AA$10:AA38,$P$10:$P38,Lists!$AI$12)-SUMIFS(AA$10:AA38,$P$10:$P38,Lists!$AI$13)</f>
        <v>199915811.69334543</v>
      </c>
      <c r="AB39" s="5">
        <f ca="1">SUMIFS(AB$10:AB38,$P$10:$P38,Lists!$AI$12)-SUMIFS(AB$10:AB38,$P$10:$P38,Lists!$AI$13)</f>
        <v>222268333.13041347</v>
      </c>
      <c r="AC39" s="5">
        <f ca="1">SUMIFS(AC$10:AC38,$P$10:$P38,Lists!$AI$12)-SUMIFS(AC$10:AC38,$P$10:$P38,Lists!$AI$13)</f>
        <v>0</v>
      </c>
      <c r="AD39" s="5">
        <f ca="1">SUMIFS(AD$10:AD38,$P$10:$P38,Lists!$AI$12)-SUMIFS(AD$10:AD38,$P$10:$P38,Lists!$AI$13)</f>
        <v>0</v>
      </c>
      <c r="AE39" s="5">
        <f ca="1">SUMIFS(AE$10:AE38,$P$10:$P38,Lists!$AI$12)-SUMIFS(AE$10:AE38,$P$10:$P38,Lists!$AI$13)</f>
        <v>0</v>
      </c>
      <c r="AF39" s="5">
        <f ca="1">SUMIFS(AF$10:AF38,$P$10:$P38,Lists!$AI$12)-SUMIFS(AF$10:AF38,$P$10:$P38,Lists!$AI$13)</f>
        <v>0</v>
      </c>
      <c r="AG39" s="5">
        <f ca="1">SUMIFS(AG$10:AG38,$P$10:$P38,Lists!$AI$12)-SUMIFS(AG$10:AG38,$P$10:$P38,Lists!$AI$13)</f>
        <v>0</v>
      </c>
      <c r="AH39" s="5">
        <f ca="1">SUMIFS(AH$10:AH38,$P$10:$P38,Lists!$AI$12)-SUMIFS(AH$10:AH38,$P$10:$P38,Lists!$AI$13)</f>
        <v>0</v>
      </c>
      <c r="AI39" s="5">
        <f ca="1">SUMIFS(AI$10:AI38,$P$10:$P38,Lists!$AI$12)-SUMIFS(AI$10:AI38,$P$10:$P38,Lists!$AI$13)</f>
        <v>0</v>
      </c>
      <c r="AJ39" s="5">
        <f ca="1">SUMIFS(AJ$10:AJ38,$P$10:$P38,Lists!$AI$12)-SUMIFS(AJ$10:AJ38,$P$10:$P38,Lists!$AI$13)</f>
        <v>0</v>
      </c>
      <c r="AK39" s="5">
        <f ca="1">SUMIFS(AK$10:AK38,$P$10:$P38,Lists!$AI$12)-SUMIFS(AK$10:AK38,$P$10:$P38,Lists!$AI$13)</f>
        <v>0</v>
      </c>
      <c r="AL39" s="5">
        <f ca="1">SUMIFS(AL$10:AL38,$P$10:$P38,Lists!$AI$12)-SUMIFS(AL$10:AL38,$P$10:$P38,Lists!$AI$13)</f>
        <v>0</v>
      </c>
      <c r="AM39" s="5">
        <f ca="1">SUMIFS(AM$10:AM38,$P$10:$P38,Lists!$AI$12)-SUMIFS(AM$10:AM38,$P$10:$P38,Lists!$AI$13)</f>
        <v>0</v>
      </c>
      <c r="AN39" s="5">
        <f ca="1">SUMIFS(AN$10:AN38,$P$10:$P38,Lists!$AI$12)-SUMIFS(AN$10:AN38,$P$10:$P38,Lists!$AI$13)</f>
        <v>0</v>
      </c>
      <c r="AO39" s="5">
        <f ca="1">SUMIFS(AO$10:AO38,$P$10:$P38,Lists!$AI$12)-SUMIFS(AO$10:AO38,$P$10:$P38,Lists!$AI$13)</f>
        <v>0</v>
      </c>
      <c r="AP39" s="5">
        <f ca="1">SUMIFS(AP$10:AP38,$P$10:$P38,Lists!$AI$12)-SUMIFS(AP$10:AP38,$P$10:$P38,Lists!$AI$13)</f>
        <v>0</v>
      </c>
      <c r="AQ39" s="5">
        <f ca="1">SUMIFS(AQ$10:AQ38,$P$10:$P38,Lists!$AI$12)-SUMIFS(AQ$10:AQ38,$P$10:$P38,Lists!$AI$13)</f>
        <v>0</v>
      </c>
      <c r="AR39" s="5">
        <f ca="1">SUMIFS(AR$10:AR38,$P$10:$P38,Lists!$AI$12)-SUMIFS(AR$10:AR38,$P$10:$P38,Lists!$AI$13)</f>
        <v>0</v>
      </c>
      <c r="AS39" s="5">
        <f ca="1">SUMIFS(AS$10:AS38,$P$10:$P38,Lists!$AI$12)-SUMIFS(AS$10:AS38,$P$10:$P38,Lists!$AI$13)</f>
        <v>0</v>
      </c>
      <c r="AT39" s="5">
        <f ca="1">SUMIFS(AT$10:AT38,$P$10:$P38,Lists!$AI$12)-SUMIFS(AT$10:AT38,$P$10:$P38,Lists!$AI$13)</f>
        <v>0</v>
      </c>
      <c r="AU39" s="5">
        <f ca="1">SUMIFS(AU$10:AU38,$P$10:$P38,Lists!$AI$12)-SUMIFS(AU$10:AU38,$P$10:$P38,Lists!$AI$13)</f>
        <v>0</v>
      </c>
      <c r="AV39" s="5">
        <f ca="1">SUMIFS(AV$10:AV38,$P$10:$P38,Lists!$AI$12)-SUMIFS(AV$10:AV38,$P$10:$P38,Lists!$AI$13)</f>
        <v>0</v>
      </c>
      <c r="AW39" s="5">
        <f ca="1">SUMIFS(AW$10:AW38,$P$10:$P38,Lists!$AI$12)-SUMIFS(AW$10:AW38,$P$10:$P38,Lists!$AI$13)</f>
        <v>0</v>
      </c>
      <c r="AX39" s="5">
        <f ca="1">SUMIFS(AX$10:AX38,$P$10:$P38,Lists!$AI$12)-SUMIFS(AX$10:AX38,$P$10:$P38,Lists!$AI$13)</f>
        <v>0</v>
      </c>
      <c r="AY39" s="5">
        <f ca="1">SUMIFS(AY$10:AY38,$P$10:$P38,Lists!$AI$12)-SUMIFS(AY$10:AY38,$P$10:$P38,Lists!$AI$13)</f>
        <v>0</v>
      </c>
      <c r="AZ39" s="5">
        <f ca="1">SUMIFS(AZ$10:AZ38,$P$10:$P38,Lists!$AI$12)-SUMIFS(AZ$10:AZ38,$P$10:$P38,Lists!$AI$13)</f>
        <v>0</v>
      </c>
      <c r="BA39" s="5">
        <f ca="1">SUMIFS(BA$10:BA38,$P$10:$P38,Lists!$AI$12)-SUMIFS(BA$10:BA38,$P$10:$P38,Lists!$AI$13)</f>
        <v>0</v>
      </c>
      <c r="BB39" s="5">
        <f ca="1">SUMIFS(BB$10:BB38,$P$10:$P38,Lists!$AI$12)-SUMIFS(BB$10:BB38,$P$10:$P38,Lists!$AI$13)</f>
        <v>0</v>
      </c>
      <c r="BC39" s="5">
        <f ca="1">SUMIFS(BC$10:BC38,$P$10:$P38,Lists!$AI$12)-SUMIFS(BC$10:BC38,$P$10:$P38,Lists!$AI$13)</f>
        <v>0</v>
      </c>
      <c r="BD39" s="5">
        <f ca="1">SUMIFS(BD$10:BD38,$P$10:$P38,Lists!$AI$12)-SUMIFS(BD$10:BD38,$P$10:$P38,Lists!$AI$13)</f>
        <v>0</v>
      </c>
      <c r="BE39" s="5">
        <f ca="1">SUMIFS(BE$10:BE38,$P$10:$P38,Lists!$AI$12)-SUMIFS(BE$10:BE38,$P$10:$P38,Lists!$AI$13)</f>
        <v>0</v>
      </c>
      <c r="BF39" s="5">
        <f ca="1">SUMIFS(BF$10:BF38,$P$10:$P38,Lists!$AI$12)-SUMIFS(BF$10:BF38,$P$10:$P38,Lists!$AI$13)</f>
        <v>0</v>
      </c>
      <c r="BG39" s="5">
        <f ca="1">SUMIFS(BG$10:BG38,$P$10:$P38,Lists!$AI$12)-SUMIFS(BG$10:BG38,$P$10:$P38,Lists!$AI$13)</f>
        <v>0</v>
      </c>
      <c r="BH39" s="5">
        <f ca="1">SUMIFS(BH$10:BH38,$P$10:$P38,Lists!$AI$12)-SUMIFS(BH$10:BH38,$P$10:$P38,Lists!$AI$13)</f>
        <v>0</v>
      </c>
      <c r="BI39" s="5">
        <f ca="1">SUMIFS(BI$10:BI38,$P$10:$P38,Lists!$AI$12)-SUMIFS(BI$10:BI38,$P$10:$P38,Lists!$AI$13)</f>
        <v>0</v>
      </c>
      <c r="BJ39" s="5">
        <f ca="1">SUMIFS(BJ$10:BJ38,$P$10:$P38,Lists!$AI$12)-SUMIFS(BJ$10:BJ38,$P$10:$P38,Lists!$AI$13)</f>
        <v>0</v>
      </c>
      <c r="BK39" s="5">
        <f ca="1">SUMIFS(BK$10:BK38,$P$10:$P38,Lists!$AI$12)-SUMIFS(BK$10:BK38,$P$10:$P38,Lists!$AI$13)</f>
        <v>0</v>
      </c>
      <c r="BL39" s="5">
        <f ca="1">SUMIFS(BL$10:BL38,$P$10:$P38,Lists!$AI$12)-SUMIFS(BL$10:BL38,$P$10:$P38,Lists!$AI$13)</f>
        <v>0</v>
      </c>
      <c r="BM39" s="5">
        <f ca="1">SUMIFS(BM$10:BM38,$P$10:$P38,Lists!$AI$12)-SUMIFS(BM$10:BM38,$P$10:$P38,Lists!$AI$13)</f>
        <v>0</v>
      </c>
      <c r="BN39" s="5">
        <f ca="1">SUMIFS(BN$10:BN38,$P$10:$P38,Lists!$AI$12)-SUMIFS(BN$10:BN38,$P$10:$P38,Lists!$AI$13)</f>
        <v>0</v>
      </c>
      <c r="BO39" s="5">
        <f ca="1">SUMIFS(BO$10:BO38,$P$10:$P38,Lists!$AI$12)-SUMIFS(BO$10:BO38,$P$10:$P38,Lists!$AI$13)</f>
        <v>0</v>
      </c>
      <c r="BP39" s="5">
        <f ca="1">SUMIFS(BP$10:BP38,$P$10:$P38,Lists!$AI$12)-SUMIFS(BP$10:BP38,$P$10:$P38,Lists!$AI$13)</f>
        <v>0</v>
      </c>
      <c r="BQ39" s="5">
        <f ca="1">SUMIFS(BQ$10:BQ38,$P$10:$P38,Lists!$AI$12)-SUMIFS(BQ$10:BQ38,$P$10:$P38,Lists!$AI$13)</f>
        <v>0</v>
      </c>
      <c r="BR39" s="5">
        <f ca="1">SUMIFS(BR$10:BR38,$P$10:$P38,Lists!$AI$12)-SUMIFS(BR$10:BR38,$P$10:$P38,Lists!$AI$13)</f>
        <v>0</v>
      </c>
      <c r="BS39" s="5">
        <f ca="1">SUMIFS(BS$10:BS38,$P$10:$P38,Lists!$AI$12)-SUMIFS(BS$10:BS38,$P$10:$P38,Lists!$AI$13)</f>
        <v>0</v>
      </c>
      <c r="BT39" s="5">
        <f ca="1">SUMIFS(BT$10:BT38,$P$10:$P38,Lists!$AI$12)-SUMIFS(BT$10:BT38,$P$10:$P38,Lists!$AI$13)</f>
        <v>0</v>
      </c>
      <c r="BU39" s="5">
        <f ca="1">SUMIFS(BU$10:BU38,$P$10:$P38,Lists!$AI$12)-SUMIFS(BU$10:BU38,$P$10:$P38,Lists!$AI$13)</f>
        <v>0</v>
      </c>
      <c r="BV39" s="5">
        <f ca="1">SUMIFS(BV$10:BV38,$P$10:$P38,Lists!$AI$12)-SUMIFS(BV$10:BV38,$P$10:$P38,Lists!$AI$13)</f>
        <v>0</v>
      </c>
      <c r="BW39" s="5">
        <f ca="1">SUMIFS(BW$10:BW38,$P$10:$P38,Lists!$AI$12)-SUMIFS(BW$10:BW38,$P$10:$P38,Lists!$AI$13)</f>
        <v>0</v>
      </c>
      <c r="BX39" s="5">
        <f ca="1">SUMIFS(BX$10:BX38,$P$10:$P38,Lists!$AI$12)-SUMIFS(BX$10:BX38,$P$10:$P38,Lists!$AI$13)</f>
        <v>0</v>
      </c>
      <c r="BY39" s="5">
        <f ca="1">SUMIFS(BY$10:BY38,$P$10:$P38,Lists!$AI$12)-SUMIFS(BY$10:BY38,$P$10:$P38,Lists!$AI$13)</f>
        <v>0</v>
      </c>
      <c r="BZ39" s="5">
        <f ca="1">SUMIFS(BZ$10:BZ38,$P$10:$P38,Lists!$AI$12)-SUMIFS(BZ$10:BZ38,$P$10:$P38,Lists!$AI$13)</f>
        <v>0</v>
      </c>
      <c r="CA39" s="5">
        <f ca="1">SUMIFS(CA$10:CA38,$P$10:$P38,Lists!$AI$12)-SUMIFS(CA$10:CA38,$P$10:$P38,Lists!$AI$13)</f>
        <v>0</v>
      </c>
      <c r="CB39" s="5">
        <f ca="1">SUMIFS(CB$10:CB38,$P$10:$P38,Lists!$AI$12)-SUMIFS(CB$10:CB38,$P$10:$P38,Lists!$AI$13)</f>
        <v>0</v>
      </c>
      <c r="CC39" s="5">
        <f ca="1">SUMIFS(CC$10:CC38,$P$10:$P38,Lists!$AI$12)-SUMIFS(CC$10:CC38,$P$10:$P38,Lists!$AI$13)</f>
        <v>0</v>
      </c>
      <c r="CD39" s="5">
        <f ca="1">SUMIFS(CD$10:CD38,$P$10:$P38,Lists!$AI$12)-SUMIFS(CD$10:CD38,$P$10:$P38,Lists!$AI$13)</f>
        <v>0</v>
      </c>
      <c r="CE39" s="5">
        <f ca="1">SUMIFS(CE$10:CE38,$P$10:$P38,Lists!$AI$12)-SUMIFS(CE$10:CE38,$P$10:$P38,Lists!$AI$13)</f>
        <v>0</v>
      </c>
      <c r="CF39" s="5">
        <f ca="1">SUMIFS(CF$10:CF38,$P$10:$P38,Lists!$AI$12)-SUMIFS(CF$10:CF38,$P$10:$P38,Lists!$AI$13)</f>
        <v>0</v>
      </c>
    </row>
    <row r="40" spans="2:84" x14ac:dyDescent="0.3">
      <c r="B40" s="13">
        <f>ROW()</f>
        <v>40</v>
      </c>
      <c r="H40" s="1" t="str">
        <f>H39</f>
        <v>Валовая прибыль</v>
      </c>
      <c r="I40" s="1" t="s">
        <v>456</v>
      </c>
      <c r="M40" s="53" t="s">
        <v>16</v>
      </c>
      <c r="P40" s="72"/>
      <c r="U40" s="31">
        <f ca="1">IF(U$11=0,0,U39/U$11)</f>
        <v>0.33762909976919869</v>
      </c>
      <c r="X40" s="31">
        <f t="shared" ref="X40:CF40" ca="1" si="11">IF(X$11=0,0,X39/X$11)</f>
        <v>0</v>
      </c>
      <c r="Y40" s="31">
        <f t="shared" ca="1" si="11"/>
        <v>0.33329976361136643</v>
      </c>
      <c r="Z40" s="31">
        <f t="shared" ca="1" si="11"/>
        <v>0.33538814624104074</v>
      </c>
      <c r="AA40" s="31">
        <f t="shared" ca="1" si="11"/>
        <v>0.33772837972377195</v>
      </c>
      <c r="AB40" s="31">
        <f t="shared" ca="1" si="11"/>
        <v>0.34013745230207343</v>
      </c>
      <c r="AC40" s="31">
        <f t="shared" ca="1" si="11"/>
        <v>0</v>
      </c>
      <c r="AD40" s="31">
        <f t="shared" ca="1" si="11"/>
        <v>0</v>
      </c>
      <c r="AE40" s="31">
        <f t="shared" ca="1" si="11"/>
        <v>0</v>
      </c>
      <c r="AF40" s="31">
        <f t="shared" ca="1" si="11"/>
        <v>0</v>
      </c>
      <c r="AG40" s="31">
        <f t="shared" ca="1" si="11"/>
        <v>0</v>
      </c>
      <c r="AH40" s="31">
        <f t="shared" ca="1" si="11"/>
        <v>0</v>
      </c>
      <c r="AI40" s="31">
        <f t="shared" ca="1" si="11"/>
        <v>0</v>
      </c>
      <c r="AJ40" s="31">
        <f t="shared" ca="1" si="11"/>
        <v>0</v>
      </c>
      <c r="AK40" s="31">
        <f t="shared" ca="1" si="11"/>
        <v>0</v>
      </c>
      <c r="AL40" s="31">
        <f t="shared" ca="1" si="11"/>
        <v>0</v>
      </c>
      <c r="AM40" s="31">
        <f t="shared" ca="1" si="11"/>
        <v>0</v>
      </c>
      <c r="AN40" s="31">
        <f t="shared" ca="1" si="11"/>
        <v>0</v>
      </c>
      <c r="AO40" s="31">
        <f t="shared" ca="1" si="11"/>
        <v>0</v>
      </c>
      <c r="AP40" s="31">
        <f t="shared" ca="1" si="11"/>
        <v>0</v>
      </c>
      <c r="AQ40" s="31">
        <f t="shared" ca="1" si="11"/>
        <v>0</v>
      </c>
      <c r="AR40" s="31">
        <f t="shared" ca="1" si="11"/>
        <v>0</v>
      </c>
      <c r="AS40" s="31">
        <f t="shared" ca="1" si="11"/>
        <v>0</v>
      </c>
      <c r="AT40" s="31">
        <f t="shared" ca="1" si="11"/>
        <v>0</v>
      </c>
      <c r="AU40" s="31">
        <f t="shared" ca="1" si="11"/>
        <v>0</v>
      </c>
      <c r="AV40" s="31">
        <f t="shared" ca="1" si="11"/>
        <v>0</v>
      </c>
      <c r="AW40" s="31">
        <f t="shared" ca="1" si="11"/>
        <v>0</v>
      </c>
      <c r="AX40" s="31">
        <f t="shared" ca="1" si="11"/>
        <v>0</v>
      </c>
      <c r="AY40" s="31">
        <f t="shared" ca="1" si="11"/>
        <v>0</v>
      </c>
      <c r="AZ40" s="31">
        <f t="shared" ca="1" si="11"/>
        <v>0</v>
      </c>
      <c r="BA40" s="31">
        <f t="shared" ca="1" si="11"/>
        <v>0</v>
      </c>
      <c r="BB40" s="31">
        <f t="shared" ca="1" si="11"/>
        <v>0</v>
      </c>
      <c r="BC40" s="31">
        <f t="shared" ca="1" si="11"/>
        <v>0</v>
      </c>
      <c r="BD40" s="31">
        <f t="shared" ca="1" si="11"/>
        <v>0</v>
      </c>
      <c r="BE40" s="31">
        <f t="shared" ca="1" si="11"/>
        <v>0</v>
      </c>
      <c r="BF40" s="31">
        <f t="shared" ca="1" si="11"/>
        <v>0</v>
      </c>
      <c r="BG40" s="31">
        <f t="shared" ca="1" si="11"/>
        <v>0</v>
      </c>
      <c r="BH40" s="31">
        <f t="shared" ca="1" si="11"/>
        <v>0</v>
      </c>
      <c r="BI40" s="31">
        <f t="shared" ca="1" si="11"/>
        <v>0</v>
      </c>
      <c r="BJ40" s="31">
        <f t="shared" ca="1" si="11"/>
        <v>0</v>
      </c>
      <c r="BK40" s="31">
        <f t="shared" ca="1" si="11"/>
        <v>0</v>
      </c>
      <c r="BL40" s="31">
        <f t="shared" ca="1" si="11"/>
        <v>0</v>
      </c>
      <c r="BM40" s="31">
        <f t="shared" ca="1" si="11"/>
        <v>0</v>
      </c>
      <c r="BN40" s="31">
        <f t="shared" ca="1" si="11"/>
        <v>0</v>
      </c>
      <c r="BO40" s="31">
        <f t="shared" ca="1" si="11"/>
        <v>0</v>
      </c>
      <c r="BP40" s="31">
        <f t="shared" ca="1" si="11"/>
        <v>0</v>
      </c>
      <c r="BQ40" s="31">
        <f t="shared" ca="1" si="11"/>
        <v>0</v>
      </c>
      <c r="BR40" s="31">
        <f t="shared" ca="1" si="11"/>
        <v>0</v>
      </c>
      <c r="BS40" s="31">
        <f t="shared" ca="1" si="11"/>
        <v>0</v>
      </c>
      <c r="BT40" s="31">
        <f t="shared" ca="1" si="11"/>
        <v>0</v>
      </c>
      <c r="BU40" s="31">
        <f t="shared" ca="1" si="11"/>
        <v>0</v>
      </c>
      <c r="BV40" s="31">
        <f t="shared" ca="1" si="11"/>
        <v>0</v>
      </c>
      <c r="BW40" s="31">
        <f t="shared" ca="1" si="11"/>
        <v>0</v>
      </c>
      <c r="BX40" s="31">
        <f t="shared" ca="1" si="11"/>
        <v>0</v>
      </c>
      <c r="BY40" s="31">
        <f t="shared" ca="1" si="11"/>
        <v>0</v>
      </c>
      <c r="BZ40" s="31">
        <f t="shared" ca="1" si="11"/>
        <v>0</v>
      </c>
      <c r="CA40" s="31">
        <f t="shared" ca="1" si="11"/>
        <v>0</v>
      </c>
      <c r="CB40" s="31">
        <f t="shared" ca="1" si="11"/>
        <v>0</v>
      </c>
      <c r="CC40" s="31">
        <f t="shared" ca="1" si="11"/>
        <v>0</v>
      </c>
      <c r="CD40" s="31">
        <f t="shared" ca="1" si="11"/>
        <v>0</v>
      </c>
      <c r="CE40" s="31">
        <f t="shared" ca="1" si="11"/>
        <v>0</v>
      </c>
      <c r="CF40" s="31">
        <f t="shared" ca="1" si="11"/>
        <v>0</v>
      </c>
    </row>
    <row r="41" spans="2:84" x14ac:dyDescent="0.3">
      <c r="B41" s="13">
        <f>ROW()</f>
        <v>41</v>
      </c>
      <c r="H41" s="1" t="str">
        <f>H39</f>
        <v>Валовая прибыль</v>
      </c>
      <c r="I41" s="1" t="str">
        <f>Model!$I$12</f>
        <v>Металлопрокат для B2C</v>
      </c>
      <c r="M41" s="53" t="s">
        <v>18</v>
      </c>
      <c r="P41" s="72"/>
      <c r="U41" s="5">
        <f t="shared" ca="1" si="10"/>
        <v>95836953.459999576</v>
      </c>
      <c r="X41" s="5">
        <f ca="1">X14-X22</f>
        <v>0</v>
      </c>
      <c r="Y41" s="5">
        <f t="shared" ref="Y41:CF41" ca="1" si="12">Y14-Y22</f>
        <v>6334998.0272423998</v>
      </c>
      <c r="Z41" s="5">
        <f t="shared" ca="1" si="12"/>
        <v>17248631.435180314</v>
      </c>
      <c r="AA41" s="5">
        <f t="shared" ca="1" si="12"/>
        <v>29423437.814886212</v>
      </c>
      <c r="AB41" s="5">
        <f t="shared" ca="1" si="12"/>
        <v>42829886.18269065</v>
      </c>
      <c r="AC41" s="5">
        <f t="shared" ca="1" si="12"/>
        <v>0</v>
      </c>
      <c r="AD41" s="5">
        <f t="shared" ca="1" si="12"/>
        <v>0</v>
      </c>
      <c r="AE41" s="5">
        <f t="shared" ca="1" si="12"/>
        <v>0</v>
      </c>
      <c r="AF41" s="5">
        <f t="shared" ca="1" si="12"/>
        <v>0</v>
      </c>
      <c r="AG41" s="5">
        <f t="shared" ca="1" si="12"/>
        <v>0</v>
      </c>
      <c r="AH41" s="5">
        <f t="shared" ca="1" si="12"/>
        <v>0</v>
      </c>
      <c r="AI41" s="5">
        <f t="shared" ca="1" si="12"/>
        <v>0</v>
      </c>
      <c r="AJ41" s="5">
        <f t="shared" ca="1" si="12"/>
        <v>0</v>
      </c>
      <c r="AK41" s="5">
        <f t="shared" ca="1" si="12"/>
        <v>0</v>
      </c>
      <c r="AL41" s="5">
        <f t="shared" ca="1" si="12"/>
        <v>0</v>
      </c>
      <c r="AM41" s="5">
        <f t="shared" ca="1" si="12"/>
        <v>0</v>
      </c>
      <c r="AN41" s="5">
        <f t="shared" ca="1" si="12"/>
        <v>0</v>
      </c>
      <c r="AO41" s="5">
        <f t="shared" ca="1" si="12"/>
        <v>0</v>
      </c>
      <c r="AP41" s="5">
        <f t="shared" ca="1" si="12"/>
        <v>0</v>
      </c>
      <c r="AQ41" s="5">
        <f t="shared" ca="1" si="12"/>
        <v>0</v>
      </c>
      <c r="AR41" s="5">
        <f t="shared" ca="1" si="12"/>
        <v>0</v>
      </c>
      <c r="AS41" s="5">
        <f t="shared" ca="1" si="12"/>
        <v>0</v>
      </c>
      <c r="AT41" s="5">
        <f t="shared" ca="1" si="12"/>
        <v>0</v>
      </c>
      <c r="AU41" s="5">
        <f t="shared" ca="1" si="12"/>
        <v>0</v>
      </c>
      <c r="AV41" s="5">
        <f t="shared" ca="1" si="12"/>
        <v>0</v>
      </c>
      <c r="AW41" s="5">
        <f t="shared" ca="1" si="12"/>
        <v>0</v>
      </c>
      <c r="AX41" s="5">
        <f t="shared" ca="1" si="12"/>
        <v>0</v>
      </c>
      <c r="AY41" s="5">
        <f t="shared" ca="1" si="12"/>
        <v>0</v>
      </c>
      <c r="AZ41" s="5">
        <f t="shared" ca="1" si="12"/>
        <v>0</v>
      </c>
      <c r="BA41" s="5">
        <f t="shared" ca="1" si="12"/>
        <v>0</v>
      </c>
      <c r="BB41" s="5">
        <f t="shared" ca="1" si="12"/>
        <v>0</v>
      </c>
      <c r="BC41" s="5">
        <f t="shared" ca="1" si="12"/>
        <v>0</v>
      </c>
      <c r="BD41" s="5">
        <f t="shared" ca="1" si="12"/>
        <v>0</v>
      </c>
      <c r="BE41" s="5">
        <f t="shared" ca="1" si="12"/>
        <v>0</v>
      </c>
      <c r="BF41" s="5">
        <f t="shared" ca="1" si="12"/>
        <v>0</v>
      </c>
      <c r="BG41" s="5">
        <f t="shared" ca="1" si="12"/>
        <v>0</v>
      </c>
      <c r="BH41" s="5">
        <f t="shared" ca="1" si="12"/>
        <v>0</v>
      </c>
      <c r="BI41" s="5">
        <f t="shared" ca="1" si="12"/>
        <v>0</v>
      </c>
      <c r="BJ41" s="5">
        <f t="shared" ca="1" si="12"/>
        <v>0</v>
      </c>
      <c r="BK41" s="5">
        <f t="shared" ca="1" si="12"/>
        <v>0</v>
      </c>
      <c r="BL41" s="5">
        <f t="shared" ca="1" si="12"/>
        <v>0</v>
      </c>
      <c r="BM41" s="5">
        <f t="shared" ca="1" si="12"/>
        <v>0</v>
      </c>
      <c r="BN41" s="5">
        <f t="shared" ca="1" si="12"/>
        <v>0</v>
      </c>
      <c r="BO41" s="5">
        <f t="shared" ca="1" si="12"/>
        <v>0</v>
      </c>
      <c r="BP41" s="5">
        <f t="shared" ca="1" si="12"/>
        <v>0</v>
      </c>
      <c r="BQ41" s="5">
        <f t="shared" ca="1" si="12"/>
        <v>0</v>
      </c>
      <c r="BR41" s="5">
        <f t="shared" ca="1" si="12"/>
        <v>0</v>
      </c>
      <c r="BS41" s="5">
        <f t="shared" ca="1" si="12"/>
        <v>0</v>
      </c>
      <c r="BT41" s="5">
        <f t="shared" ca="1" si="12"/>
        <v>0</v>
      </c>
      <c r="BU41" s="5">
        <f t="shared" ca="1" si="12"/>
        <v>0</v>
      </c>
      <c r="BV41" s="5">
        <f t="shared" ca="1" si="12"/>
        <v>0</v>
      </c>
      <c r="BW41" s="5">
        <f t="shared" ca="1" si="12"/>
        <v>0</v>
      </c>
      <c r="BX41" s="5">
        <f t="shared" ca="1" si="12"/>
        <v>0</v>
      </c>
      <c r="BY41" s="5">
        <f t="shared" ca="1" si="12"/>
        <v>0</v>
      </c>
      <c r="BZ41" s="5">
        <f t="shared" ca="1" si="12"/>
        <v>0</v>
      </c>
      <c r="CA41" s="5">
        <f t="shared" ca="1" si="12"/>
        <v>0</v>
      </c>
      <c r="CB41" s="5">
        <f t="shared" ca="1" si="12"/>
        <v>0</v>
      </c>
      <c r="CC41" s="5">
        <f t="shared" ca="1" si="12"/>
        <v>0</v>
      </c>
      <c r="CD41" s="5">
        <f t="shared" ca="1" si="12"/>
        <v>0</v>
      </c>
      <c r="CE41" s="5">
        <f t="shared" ca="1" si="12"/>
        <v>0</v>
      </c>
      <c r="CF41" s="5">
        <f t="shared" ca="1" si="12"/>
        <v>0</v>
      </c>
    </row>
    <row r="42" spans="2:84" x14ac:dyDescent="0.3">
      <c r="B42" s="13">
        <f>ROW()</f>
        <v>42</v>
      </c>
      <c r="H42" s="1" t="str">
        <f>H41</f>
        <v>Валовая прибыль</v>
      </c>
      <c r="I42" s="1" t="str">
        <f>I41</f>
        <v>Металлопрокат для B2C</v>
      </c>
      <c r="J42" s="1" t="str">
        <f>$I$40</f>
        <v>Рентабельность продаж</v>
      </c>
      <c r="M42" s="53" t="s">
        <v>16</v>
      </c>
      <c r="P42" s="72"/>
      <c r="U42" s="31">
        <f ca="1">IF(U$14=0,0,U41/U$14)</f>
        <v>0.3348291186509525</v>
      </c>
      <c r="X42" s="31">
        <f ca="1">IF(X$14=0,0,X41/X$14)</f>
        <v>0</v>
      </c>
      <c r="Y42" s="31">
        <f t="shared" ref="Y42:CF42" ca="1" si="13">IF(Y$14=0,0,Y41/Y$14)</f>
        <v>0.33021410703028786</v>
      </c>
      <c r="Z42" s="31">
        <f t="shared" ca="1" si="13"/>
        <v>0.33186039704858811</v>
      </c>
      <c r="AA42" s="31">
        <f t="shared" ca="1" si="13"/>
        <v>0.33443134593388463</v>
      </c>
      <c r="AB42" s="31">
        <f t="shared" ca="1" si="13"/>
        <v>0.33701530957936265</v>
      </c>
      <c r="AC42" s="31">
        <f t="shared" ca="1" si="13"/>
        <v>0</v>
      </c>
      <c r="AD42" s="31">
        <f t="shared" ca="1" si="13"/>
        <v>0</v>
      </c>
      <c r="AE42" s="31">
        <f t="shared" ca="1" si="13"/>
        <v>0</v>
      </c>
      <c r="AF42" s="31">
        <f t="shared" ca="1" si="13"/>
        <v>0</v>
      </c>
      <c r="AG42" s="31">
        <f t="shared" ca="1" si="13"/>
        <v>0</v>
      </c>
      <c r="AH42" s="31">
        <f t="shared" ca="1" si="13"/>
        <v>0</v>
      </c>
      <c r="AI42" s="31">
        <f t="shared" ca="1" si="13"/>
        <v>0</v>
      </c>
      <c r="AJ42" s="31">
        <f t="shared" ca="1" si="13"/>
        <v>0</v>
      </c>
      <c r="AK42" s="31">
        <f t="shared" ca="1" si="13"/>
        <v>0</v>
      </c>
      <c r="AL42" s="31">
        <f t="shared" ca="1" si="13"/>
        <v>0</v>
      </c>
      <c r="AM42" s="31">
        <f t="shared" ca="1" si="13"/>
        <v>0</v>
      </c>
      <c r="AN42" s="31">
        <f t="shared" ca="1" si="13"/>
        <v>0</v>
      </c>
      <c r="AO42" s="31">
        <f t="shared" ca="1" si="13"/>
        <v>0</v>
      </c>
      <c r="AP42" s="31">
        <f t="shared" ca="1" si="13"/>
        <v>0</v>
      </c>
      <c r="AQ42" s="31">
        <f t="shared" ca="1" si="13"/>
        <v>0</v>
      </c>
      <c r="AR42" s="31">
        <f t="shared" ca="1" si="13"/>
        <v>0</v>
      </c>
      <c r="AS42" s="31">
        <f t="shared" ca="1" si="13"/>
        <v>0</v>
      </c>
      <c r="AT42" s="31">
        <f t="shared" ca="1" si="13"/>
        <v>0</v>
      </c>
      <c r="AU42" s="31">
        <f t="shared" ca="1" si="13"/>
        <v>0</v>
      </c>
      <c r="AV42" s="31">
        <f t="shared" ca="1" si="13"/>
        <v>0</v>
      </c>
      <c r="AW42" s="31">
        <f t="shared" ca="1" si="13"/>
        <v>0</v>
      </c>
      <c r="AX42" s="31">
        <f t="shared" ca="1" si="13"/>
        <v>0</v>
      </c>
      <c r="AY42" s="31">
        <f t="shared" ca="1" si="13"/>
        <v>0</v>
      </c>
      <c r="AZ42" s="31">
        <f t="shared" ca="1" si="13"/>
        <v>0</v>
      </c>
      <c r="BA42" s="31">
        <f t="shared" ca="1" si="13"/>
        <v>0</v>
      </c>
      <c r="BB42" s="31">
        <f t="shared" ca="1" si="13"/>
        <v>0</v>
      </c>
      <c r="BC42" s="31">
        <f t="shared" ca="1" si="13"/>
        <v>0</v>
      </c>
      <c r="BD42" s="31">
        <f t="shared" ca="1" si="13"/>
        <v>0</v>
      </c>
      <c r="BE42" s="31">
        <f t="shared" ca="1" si="13"/>
        <v>0</v>
      </c>
      <c r="BF42" s="31">
        <f t="shared" ca="1" si="13"/>
        <v>0</v>
      </c>
      <c r="BG42" s="31">
        <f t="shared" ca="1" si="13"/>
        <v>0</v>
      </c>
      <c r="BH42" s="31">
        <f t="shared" ca="1" si="13"/>
        <v>0</v>
      </c>
      <c r="BI42" s="31">
        <f t="shared" ca="1" si="13"/>
        <v>0</v>
      </c>
      <c r="BJ42" s="31">
        <f t="shared" ca="1" si="13"/>
        <v>0</v>
      </c>
      <c r="BK42" s="31">
        <f t="shared" ca="1" si="13"/>
        <v>0</v>
      </c>
      <c r="BL42" s="31">
        <f t="shared" ca="1" si="13"/>
        <v>0</v>
      </c>
      <c r="BM42" s="31">
        <f t="shared" ca="1" si="13"/>
        <v>0</v>
      </c>
      <c r="BN42" s="31">
        <f t="shared" ca="1" si="13"/>
        <v>0</v>
      </c>
      <c r="BO42" s="31">
        <f t="shared" ca="1" si="13"/>
        <v>0</v>
      </c>
      <c r="BP42" s="31">
        <f t="shared" ca="1" si="13"/>
        <v>0</v>
      </c>
      <c r="BQ42" s="31">
        <f t="shared" ca="1" si="13"/>
        <v>0</v>
      </c>
      <c r="BR42" s="31">
        <f t="shared" ca="1" si="13"/>
        <v>0</v>
      </c>
      <c r="BS42" s="31">
        <f t="shared" ca="1" si="13"/>
        <v>0</v>
      </c>
      <c r="BT42" s="31">
        <f t="shared" ca="1" si="13"/>
        <v>0</v>
      </c>
      <c r="BU42" s="31">
        <f t="shared" ca="1" si="13"/>
        <v>0</v>
      </c>
      <c r="BV42" s="31">
        <f t="shared" ca="1" si="13"/>
        <v>0</v>
      </c>
      <c r="BW42" s="31">
        <f t="shared" ca="1" si="13"/>
        <v>0</v>
      </c>
      <c r="BX42" s="31">
        <f t="shared" ca="1" si="13"/>
        <v>0</v>
      </c>
      <c r="BY42" s="31">
        <f t="shared" ca="1" si="13"/>
        <v>0</v>
      </c>
      <c r="BZ42" s="31">
        <f t="shared" ca="1" si="13"/>
        <v>0</v>
      </c>
      <c r="CA42" s="31">
        <f t="shared" ca="1" si="13"/>
        <v>0</v>
      </c>
      <c r="CB42" s="31">
        <f t="shared" ca="1" si="13"/>
        <v>0</v>
      </c>
      <c r="CC42" s="31">
        <f t="shared" ca="1" si="13"/>
        <v>0</v>
      </c>
      <c r="CD42" s="31">
        <f t="shared" ca="1" si="13"/>
        <v>0</v>
      </c>
      <c r="CE42" s="31">
        <f t="shared" ca="1" si="13"/>
        <v>0</v>
      </c>
      <c r="CF42" s="31">
        <f t="shared" ca="1" si="13"/>
        <v>0</v>
      </c>
    </row>
    <row r="43" spans="2:84" x14ac:dyDescent="0.3">
      <c r="B43" s="13">
        <f>ROW()</f>
        <v>43</v>
      </c>
      <c r="H43" s="1" t="str">
        <f>H41</f>
        <v>Валовая прибыль</v>
      </c>
      <c r="I43" s="1" t="str">
        <f>Model!$I$24</f>
        <v>Металлопрокат для B2B</v>
      </c>
      <c r="M43" s="53" t="s">
        <v>18</v>
      </c>
      <c r="P43" s="72"/>
      <c r="U43" s="5">
        <f t="shared" ca="1" si="10"/>
        <v>532844902.66126746</v>
      </c>
      <c r="X43" s="5">
        <f ca="1">X17-X30</f>
        <v>0</v>
      </c>
      <c r="Y43" s="5">
        <f t="shared" ref="Y43:CF43" ca="1" si="14">Y17-Y30</f>
        <v>44102484.822667509</v>
      </c>
      <c r="Z43" s="5">
        <f t="shared" ca="1" si="14"/>
        <v>138811597.01241785</v>
      </c>
      <c r="AA43" s="5">
        <f t="shared" ca="1" si="14"/>
        <v>170492373.87845922</v>
      </c>
      <c r="AB43" s="5">
        <f t="shared" ca="1" si="14"/>
        <v>179438446.94772285</v>
      </c>
      <c r="AC43" s="5">
        <f t="shared" ca="1" si="14"/>
        <v>0</v>
      </c>
      <c r="AD43" s="5">
        <f t="shared" ca="1" si="14"/>
        <v>0</v>
      </c>
      <c r="AE43" s="5">
        <f t="shared" ca="1" si="14"/>
        <v>0</v>
      </c>
      <c r="AF43" s="5">
        <f t="shared" ca="1" si="14"/>
        <v>0</v>
      </c>
      <c r="AG43" s="5">
        <f t="shared" ca="1" si="14"/>
        <v>0</v>
      </c>
      <c r="AH43" s="5">
        <f t="shared" ca="1" si="14"/>
        <v>0</v>
      </c>
      <c r="AI43" s="5">
        <f t="shared" ca="1" si="14"/>
        <v>0</v>
      </c>
      <c r="AJ43" s="5">
        <f t="shared" ca="1" si="14"/>
        <v>0</v>
      </c>
      <c r="AK43" s="5">
        <f t="shared" ca="1" si="14"/>
        <v>0</v>
      </c>
      <c r="AL43" s="5">
        <f t="shared" ca="1" si="14"/>
        <v>0</v>
      </c>
      <c r="AM43" s="5">
        <f t="shared" ca="1" si="14"/>
        <v>0</v>
      </c>
      <c r="AN43" s="5">
        <f t="shared" ca="1" si="14"/>
        <v>0</v>
      </c>
      <c r="AO43" s="5">
        <f t="shared" ca="1" si="14"/>
        <v>0</v>
      </c>
      <c r="AP43" s="5">
        <f t="shared" ca="1" si="14"/>
        <v>0</v>
      </c>
      <c r="AQ43" s="5">
        <f t="shared" ca="1" si="14"/>
        <v>0</v>
      </c>
      <c r="AR43" s="5">
        <f t="shared" ca="1" si="14"/>
        <v>0</v>
      </c>
      <c r="AS43" s="5">
        <f t="shared" ca="1" si="14"/>
        <v>0</v>
      </c>
      <c r="AT43" s="5">
        <f t="shared" ca="1" si="14"/>
        <v>0</v>
      </c>
      <c r="AU43" s="5">
        <f t="shared" ca="1" si="14"/>
        <v>0</v>
      </c>
      <c r="AV43" s="5">
        <f t="shared" ca="1" si="14"/>
        <v>0</v>
      </c>
      <c r="AW43" s="5">
        <f t="shared" ca="1" si="14"/>
        <v>0</v>
      </c>
      <c r="AX43" s="5">
        <f t="shared" ca="1" si="14"/>
        <v>0</v>
      </c>
      <c r="AY43" s="5">
        <f t="shared" ca="1" si="14"/>
        <v>0</v>
      </c>
      <c r="AZ43" s="5">
        <f t="shared" ca="1" si="14"/>
        <v>0</v>
      </c>
      <c r="BA43" s="5">
        <f t="shared" ca="1" si="14"/>
        <v>0</v>
      </c>
      <c r="BB43" s="5">
        <f t="shared" ca="1" si="14"/>
        <v>0</v>
      </c>
      <c r="BC43" s="5">
        <f t="shared" ca="1" si="14"/>
        <v>0</v>
      </c>
      <c r="BD43" s="5">
        <f t="shared" ca="1" si="14"/>
        <v>0</v>
      </c>
      <c r="BE43" s="5">
        <f t="shared" ca="1" si="14"/>
        <v>0</v>
      </c>
      <c r="BF43" s="5">
        <f t="shared" ca="1" si="14"/>
        <v>0</v>
      </c>
      <c r="BG43" s="5">
        <f t="shared" ca="1" si="14"/>
        <v>0</v>
      </c>
      <c r="BH43" s="5">
        <f t="shared" ca="1" si="14"/>
        <v>0</v>
      </c>
      <c r="BI43" s="5">
        <f t="shared" ca="1" si="14"/>
        <v>0</v>
      </c>
      <c r="BJ43" s="5">
        <f t="shared" ca="1" si="14"/>
        <v>0</v>
      </c>
      <c r="BK43" s="5">
        <f t="shared" ca="1" si="14"/>
        <v>0</v>
      </c>
      <c r="BL43" s="5">
        <f t="shared" ca="1" si="14"/>
        <v>0</v>
      </c>
      <c r="BM43" s="5">
        <f t="shared" ca="1" si="14"/>
        <v>0</v>
      </c>
      <c r="BN43" s="5">
        <f t="shared" ca="1" si="14"/>
        <v>0</v>
      </c>
      <c r="BO43" s="5">
        <f t="shared" ca="1" si="14"/>
        <v>0</v>
      </c>
      <c r="BP43" s="5">
        <f t="shared" ca="1" si="14"/>
        <v>0</v>
      </c>
      <c r="BQ43" s="5">
        <f t="shared" ca="1" si="14"/>
        <v>0</v>
      </c>
      <c r="BR43" s="5">
        <f t="shared" ca="1" si="14"/>
        <v>0</v>
      </c>
      <c r="BS43" s="5">
        <f t="shared" ca="1" si="14"/>
        <v>0</v>
      </c>
      <c r="BT43" s="5">
        <f t="shared" ca="1" si="14"/>
        <v>0</v>
      </c>
      <c r="BU43" s="5">
        <f t="shared" ca="1" si="14"/>
        <v>0</v>
      </c>
      <c r="BV43" s="5">
        <f t="shared" ca="1" si="14"/>
        <v>0</v>
      </c>
      <c r="BW43" s="5">
        <f t="shared" ca="1" si="14"/>
        <v>0</v>
      </c>
      <c r="BX43" s="5">
        <f t="shared" ca="1" si="14"/>
        <v>0</v>
      </c>
      <c r="BY43" s="5">
        <f t="shared" ca="1" si="14"/>
        <v>0</v>
      </c>
      <c r="BZ43" s="5">
        <f t="shared" ca="1" si="14"/>
        <v>0</v>
      </c>
      <c r="CA43" s="5">
        <f t="shared" ca="1" si="14"/>
        <v>0</v>
      </c>
      <c r="CB43" s="5">
        <f t="shared" ca="1" si="14"/>
        <v>0</v>
      </c>
      <c r="CC43" s="5">
        <f t="shared" ca="1" si="14"/>
        <v>0</v>
      </c>
      <c r="CD43" s="5">
        <f t="shared" ca="1" si="14"/>
        <v>0</v>
      </c>
      <c r="CE43" s="5">
        <f t="shared" ca="1" si="14"/>
        <v>0</v>
      </c>
      <c r="CF43" s="5">
        <f t="shared" ca="1" si="14"/>
        <v>0</v>
      </c>
    </row>
    <row r="44" spans="2:84" x14ac:dyDescent="0.3">
      <c r="B44" s="13">
        <f>ROW()</f>
        <v>44</v>
      </c>
      <c r="H44" s="1" t="str">
        <f>H43</f>
        <v>Валовая прибыль</v>
      </c>
      <c r="I44" s="1" t="str">
        <f>I43</f>
        <v>Металлопрокат для B2B</v>
      </c>
      <c r="J44" s="1" t="str">
        <f>$I$41</f>
        <v>Металлопрокат для B2C</v>
      </c>
      <c r="M44" s="53" t="s">
        <v>16</v>
      </c>
      <c r="P44" s="72"/>
      <c r="U44" s="31">
        <f ca="1">IF(U$17=0,0,U43/U$17)</f>
        <v>0.33813767784324256</v>
      </c>
      <c r="X44" s="31">
        <f ca="1">IF(X$17=0,0,X43/X$17)</f>
        <v>0</v>
      </c>
      <c r="Y44" s="31">
        <f t="shared" ref="Y44:CF44" ca="1" si="15">IF(Y$17=0,0,Y43/Y$17)</f>
        <v>0.33374773855468104</v>
      </c>
      <c r="Z44" s="31">
        <f t="shared" ca="1" si="15"/>
        <v>0.33583174764684198</v>
      </c>
      <c r="AA44" s="31">
        <f t="shared" ca="1" si="15"/>
        <v>0.33830396803960788</v>
      </c>
      <c r="AB44" s="31">
        <f t="shared" ca="1" si="15"/>
        <v>0.3408912423248307</v>
      </c>
      <c r="AC44" s="31">
        <f t="shared" ca="1" si="15"/>
        <v>0</v>
      </c>
      <c r="AD44" s="31">
        <f t="shared" ca="1" si="15"/>
        <v>0</v>
      </c>
      <c r="AE44" s="31">
        <f t="shared" ca="1" si="15"/>
        <v>0</v>
      </c>
      <c r="AF44" s="31">
        <f t="shared" ca="1" si="15"/>
        <v>0</v>
      </c>
      <c r="AG44" s="31">
        <f t="shared" ca="1" si="15"/>
        <v>0</v>
      </c>
      <c r="AH44" s="31">
        <f t="shared" ca="1" si="15"/>
        <v>0</v>
      </c>
      <c r="AI44" s="31">
        <f t="shared" ca="1" si="15"/>
        <v>0</v>
      </c>
      <c r="AJ44" s="31">
        <f t="shared" ca="1" si="15"/>
        <v>0</v>
      </c>
      <c r="AK44" s="31">
        <f t="shared" ca="1" si="15"/>
        <v>0</v>
      </c>
      <c r="AL44" s="31">
        <f t="shared" ca="1" si="15"/>
        <v>0</v>
      </c>
      <c r="AM44" s="31">
        <f t="shared" ca="1" si="15"/>
        <v>0</v>
      </c>
      <c r="AN44" s="31">
        <f t="shared" ca="1" si="15"/>
        <v>0</v>
      </c>
      <c r="AO44" s="31">
        <f t="shared" ca="1" si="15"/>
        <v>0</v>
      </c>
      <c r="AP44" s="31">
        <f t="shared" ca="1" si="15"/>
        <v>0</v>
      </c>
      <c r="AQ44" s="31">
        <f t="shared" ca="1" si="15"/>
        <v>0</v>
      </c>
      <c r="AR44" s="31">
        <f t="shared" ca="1" si="15"/>
        <v>0</v>
      </c>
      <c r="AS44" s="31">
        <f t="shared" ca="1" si="15"/>
        <v>0</v>
      </c>
      <c r="AT44" s="31">
        <f t="shared" ca="1" si="15"/>
        <v>0</v>
      </c>
      <c r="AU44" s="31">
        <f t="shared" ca="1" si="15"/>
        <v>0</v>
      </c>
      <c r="AV44" s="31">
        <f t="shared" ca="1" si="15"/>
        <v>0</v>
      </c>
      <c r="AW44" s="31">
        <f t="shared" ca="1" si="15"/>
        <v>0</v>
      </c>
      <c r="AX44" s="31">
        <f t="shared" ca="1" si="15"/>
        <v>0</v>
      </c>
      <c r="AY44" s="31">
        <f t="shared" ca="1" si="15"/>
        <v>0</v>
      </c>
      <c r="AZ44" s="31">
        <f t="shared" ca="1" si="15"/>
        <v>0</v>
      </c>
      <c r="BA44" s="31">
        <f t="shared" ca="1" si="15"/>
        <v>0</v>
      </c>
      <c r="BB44" s="31">
        <f t="shared" ca="1" si="15"/>
        <v>0</v>
      </c>
      <c r="BC44" s="31">
        <f t="shared" ca="1" si="15"/>
        <v>0</v>
      </c>
      <c r="BD44" s="31">
        <f t="shared" ca="1" si="15"/>
        <v>0</v>
      </c>
      <c r="BE44" s="31">
        <f t="shared" ca="1" si="15"/>
        <v>0</v>
      </c>
      <c r="BF44" s="31">
        <f t="shared" ca="1" si="15"/>
        <v>0</v>
      </c>
      <c r="BG44" s="31">
        <f t="shared" ca="1" si="15"/>
        <v>0</v>
      </c>
      <c r="BH44" s="31">
        <f t="shared" ca="1" si="15"/>
        <v>0</v>
      </c>
      <c r="BI44" s="31">
        <f t="shared" ca="1" si="15"/>
        <v>0</v>
      </c>
      <c r="BJ44" s="31">
        <f t="shared" ca="1" si="15"/>
        <v>0</v>
      </c>
      <c r="BK44" s="31">
        <f t="shared" ca="1" si="15"/>
        <v>0</v>
      </c>
      <c r="BL44" s="31">
        <f t="shared" ca="1" si="15"/>
        <v>0</v>
      </c>
      <c r="BM44" s="31">
        <f t="shared" ca="1" si="15"/>
        <v>0</v>
      </c>
      <c r="BN44" s="31">
        <f t="shared" ca="1" si="15"/>
        <v>0</v>
      </c>
      <c r="BO44" s="31">
        <f t="shared" ca="1" si="15"/>
        <v>0</v>
      </c>
      <c r="BP44" s="31">
        <f t="shared" ca="1" si="15"/>
        <v>0</v>
      </c>
      <c r="BQ44" s="31">
        <f t="shared" ca="1" si="15"/>
        <v>0</v>
      </c>
      <c r="BR44" s="31">
        <f t="shared" ca="1" si="15"/>
        <v>0</v>
      </c>
      <c r="BS44" s="31">
        <f t="shared" ca="1" si="15"/>
        <v>0</v>
      </c>
      <c r="BT44" s="31">
        <f t="shared" ca="1" si="15"/>
        <v>0</v>
      </c>
      <c r="BU44" s="31">
        <f t="shared" ca="1" si="15"/>
        <v>0</v>
      </c>
      <c r="BV44" s="31">
        <f t="shared" ca="1" si="15"/>
        <v>0</v>
      </c>
      <c r="BW44" s="31">
        <f t="shared" ca="1" si="15"/>
        <v>0</v>
      </c>
      <c r="BX44" s="31">
        <f t="shared" ca="1" si="15"/>
        <v>0</v>
      </c>
      <c r="BY44" s="31">
        <f t="shared" ca="1" si="15"/>
        <v>0</v>
      </c>
      <c r="BZ44" s="31">
        <f t="shared" ca="1" si="15"/>
        <v>0</v>
      </c>
      <c r="CA44" s="31">
        <f t="shared" ca="1" si="15"/>
        <v>0</v>
      </c>
      <c r="CB44" s="31">
        <f t="shared" ca="1" si="15"/>
        <v>0</v>
      </c>
      <c r="CC44" s="31">
        <f t="shared" ca="1" si="15"/>
        <v>0</v>
      </c>
      <c r="CD44" s="31">
        <f t="shared" ca="1" si="15"/>
        <v>0</v>
      </c>
      <c r="CE44" s="31">
        <f t="shared" ca="1" si="15"/>
        <v>0</v>
      </c>
      <c r="CF44" s="31">
        <f t="shared" ca="1" si="15"/>
        <v>0</v>
      </c>
    </row>
    <row r="45" spans="2:84" x14ac:dyDescent="0.3">
      <c r="B45" s="13">
        <f>ROW()</f>
        <v>45</v>
      </c>
    </row>
    <row r="46" spans="2:84" x14ac:dyDescent="0.3">
      <c r="B46" s="13">
        <f>ROW()</f>
        <v>46</v>
      </c>
      <c r="H46" s="1" t="s">
        <v>70</v>
      </c>
      <c r="M46" s="53" t="s">
        <v>18</v>
      </c>
      <c r="P46" s="72" t="str">
        <f>Lists!$AI$13</f>
        <v>PL(-)</v>
      </c>
      <c r="U46" s="5">
        <f ca="1">SUM(INDIRECT(ADDRESS($B46,$X$2)&amp;":"&amp;ADDRESS($B46,$X$2-1+$P$8)))</f>
        <v>25104739.8552</v>
      </c>
      <c r="X46" s="5">
        <f ca="1">IF(X$4="",0,SUMIFS(Model!161:161,Model!$4:$4,"&gt;="&amp;X$6,Model!$4:$4,"&lt;="&amp;X$7))</f>
        <v>0</v>
      </c>
      <c r="Y46" s="5">
        <f ca="1">IF(Y$4="",0,SUMIFS(Model!161:161,Model!$4:$4,"&gt;="&amp;Y$6,Model!$4:$4,"&lt;="&amp;Y$7))</f>
        <v>2472000</v>
      </c>
      <c r="Z46" s="5">
        <f ca="1">IF(Z$4="",0,SUMIFS(Model!161:161,Model!$4:$4,"&gt;="&amp;Z$6,Model!$4:$4,"&lt;="&amp;Z$7))</f>
        <v>6025912</v>
      </c>
      <c r="AA46" s="5">
        <f ca="1">IF(AA$4="",0,SUMIFS(Model!161:161,Model!$4:$4,"&gt;="&amp;AA$6,Model!$4:$4,"&lt;="&amp;AA$7))</f>
        <v>7692798.080000001</v>
      </c>
      <c r="AB46" s="5">
        <f ca="1">IF(AB$4="",0,SUMIFS(Model!161:161,Model!$4:$4,"&gt;="&amp;AB$6,Model!$4:$4,"&lt;="&amp;AB$7))</f>
        <v>8914029.7751999982</v>
      </c>
      <c r="AC46" s="5">
        <f ca="1">IF(AC$4="",0,SUMIFS(Model!161:161,Model!$4:$4,"&gt;="&amp;AC$6,Model!$4:$4,"&lt;="&amp;AC$7))</f>
        <v>0</v>
      </c>
      <c r="AD46" s="5">
        <f ca="1">IF(AD$4="",0,SUMIFS(Model!161:161,Model!$4:$4,"&gt;="&amp;AD$6,Model!$4:$4,"&lt;="&amp;AD$7))</f>
        <v>0</v>
      </c>
      <c r="AE46" s="5">
        <f ca="1">IF(AE$4="",0,SUMIFS(Model!161:161,Model!$4:$4,"&gt;="&amp;AE$6,Model!$4:$4,"&lt;="&amp;AE$7))</f>
        <v>0</v>
      </c>
      <c r="AF46" s="5">
        <f ca="1">IF(AF$4="",0,SUMIFS(Model!161:161,Model!$4:$4,"&gt;="&amp;AF$6,Model!$4:$4,"&lt;="&amp;AF$7))</f>
        <v>0</v>
      </c>
      <c r="AG46" s="5">
        <f ca="1">IF(AG$4="",0,SUMIFS(Model!161:161,Model!$4:$4,"&gt;="&amp;AG$6,Model!$4:$4,"&lt;="&amp;AG$7))</f>
        <v>0</v>
      </c>
      <c r="AH46" s="5">
        <f ca="1">IF(AH$4="",0,SUMIFS(Model!161:161,Model!$4:$4,"&gt;="&amp;AH$6,Model!$4:$4,"&lt;="&amp;AH$7))</f>
        <v>0</v>
      </c>
      <c r="AI46" s="5">
        <f ca="1">IF(AI$4="",0,SUMIFS(Model!161:161,Model!$4:$4,"&gt;="&amp;AI$6,Model!$4:$4,"&lt;="&amp;AI$7))</f>
        <v>0</v>
      </c>
      <c r="AJ46" s="5">
        <f ca="1">IF(AJ$4="",0,SUMIFS(Model!161:161,Model!$4:$4,"&gt;="&amp;AJ$6,Model!$4:$4,"&lt;="&amp;AJ$7))</f>
        <v>0</v>
      </c>
      <c r="AK46" s="5">
        <f ca="1">IF(AK$4="",0,SUMIFS(Model!161:161,Model!$4:$4,"&gt;="&amp;AK$6,Model!$4:$4,"&lt;="&amp;AK$7))</f>
        <v>0</v>
      </c>
      <c r="AL46" s="5">
        <f ca="1">IF(AL$4="",0,SUMIFS(Model!161:161,Model!$4:$4,"&gt;="&amp;AL$6,Model!$4:$4,"&lt;="&amp;AL$7))</f>
        <v>0</v>
      </c>
      <c r="AM46" s="5">
        <f ca="1">IF(AM$4="",0,SUMIFS(Model!161:161,Model!$4:$4,"&gt;="&amp;AM$6,Model!$4:$4,"&lt;="&amp;AM$7))</f>
        <v>0</v>
      </c>
      <c r="AN46" s="5">
        <f ca="1">IF(AN$4="",0,SUMIFS(Model!161:161,Model!$4:$4,"&gt;="&amp;AN$6,Model!$4:$4,"&lt;="&amp;AN$7))</f>
        <v>0</v>
      </c>
      <c r="AO46" s="5">
        <f ca="1">IF(AO$4="",0,SUMIFS(Model!161:161,Model!$4:$4,"&gt;="&amp;AO$6,Model!$4:$4,"&lt;="&amp;AO$7))</f>
        <v>0</v>
      </c>
      <c r="AP46" s="5">
        <f ca="1">IF(AP$4="",0,SUMIFS(Model!161:161,Model!$4:$4,"&gt;="&amp;AP$6,Model!$4:$4,"&lt;="&amp;AP$7))</f>
        <v>0</v>
      </c>
      <c r="AQ46" s="5">
        <f ca="1">IF(AQ$4="",0,SUMIFS(Model!161:161,Model!$4:$4,"&gt;="&amp;AQ$6,Model!$4:$4,"&lt;="&amp;AQ$7))</f>
        <v>0</v>
      </c>
      <c r="AR46" s="5">
        <f ca="1">IF(AR$4="",0,SUMIFS(Model!161:161,Model!$4:$4,"&gt;="&amp;AR$6,Model!$4:$4,"&lt;="&amp;AR$7))</f>
        <v>0</v>
      </c>
      <c r="AS46" s="5">
        <f ca="1">IF(AS$4="",0,SUMIFS(Model!161:161,Model!$4:$4,"&gt;="&amp;AS$6,Model!$4:$4,"&lt;="&amp;AS$7))</f>
        <v>0</v>
      </c>
      <c r="AT46" s="5">
        <f ca="1">IF(AT$4="",0,SUMIFS(Model!161:161,Model!$4:$4,"&gt;="&amp;AT$6,Model!$4:$4,"&lt;="&amp;AT$7))</f>
        <v>0</v>
      </c>
      <c r="AU46" s="5">
        <f ca="1">IF(AU$4="",0,SUMIFS(Model!161:161,Model!$4:$4,"&gt;="&amp;AU$6,Model!$4:$4,"&lt;="&amp;AU$7))</f>
        <v>0</v>
      </c>
      <c r="AV46" s="5">
        <f ca="1">IF(AV$4="",0,SUMIFS(Model!161:161,Model!$4:$4,"&gt;="&amp;AV$6,Model!$4:$4,"&lt;="&amp;AV$7))</f>
        <v>0</v>
      </c>
      <c r="AW46" s="5">
        <f ca="1">IF(AW$4="",0,SUMIFS(Model!161:161,Model!$4:$4,"&gt;="&amp;AW$6,Model!$4:$4,"&lt;="&amp;AW$7))</f>
        <v>0</v>
      </c>
      <c r="AX46" s="5">
        <f ca="1">IF(AX$4="",0,SUMIFS(Model!161:161,Model!$4:$4,"&gt;="&amp;AX$6,Model!$4:$4,"&lt;="&amp;AX$7))</f>
        <v>0</v>
      </c>
      <c r="AY46" s="5">
        <f ca="1">IF(AY$4="",0,SUMIFS(Model!161:161,Model!$4:$4,"&gt;="&amp;AY$6,Model!$4:$4,"&lt;="&amp;AY$7))</f>
        <v>0</v>
      </c>
      <c r="AZ46" s="5">
        <f ca="1">IF(AZ$4="",0,SUMIFS(Model!161:161,Model!$4:$4,"&gt;="&amp;AZ$6,Model!$4:$4,"&lt;="&amp;AZ$7))</f>
        <v>0</v>
      </c>
      <c r="BA46" s="5">
        <f ca="1">IF(BA$4="",0,SUMIFS(Model!161:161,Model!$4:$4,"&gt;="&amp;BA$6,Model!$4:$4,"&lt;="&amp;BA$7))</f>
        <v>0</v>
      </c>
      <c r="BB46" s="5">
        <f ca="1">IF(BB$4="",0,SUMIFS(Model!161:161,Model!$4:$4,"&gt;="&amp;BB$6,Model!$4:$4,"&lt;="&amp;BB$7))</f>
        <v>0</v>
      </c>
      <c r="BC46" s="5">
        <f ca="1">IF(BC$4="",0,SUMIFS(Model!161:161,Model!$4:$4,"&gt;="&amp;BC$6,Model!$4:$4,"&lt;="&amp;BC$7))</f>
        <v>0</v>
      </c>
      <c r="BD46" s="5">
        <f ca="1">IF(BD$4="",0,SUMIFS(Model!161:161,Model!$4:$4,"&gt;="&amp;BD$6,Model!$4:$4,"&lt;="&amp;BD$7))</f>
        <v>0</v>
      </c>
      <c r="BE46" s="5">
        <f ca="1">IF(BE$4="",0,SUMIFS(Model!161:161,Model!$4:$4,"&gt;="&amp;BE$6,Model!$4:$4,"&lt;="&amp;BE$7))</f>
        <v>0</v>
      </c>
      <c r="BF46" s="5">
        <f ca="1">IF(BF$4="",0,SUMIFS(Model!161:161,Model!$4:$4,"&gt;="&amp;BF$6,Model!$4:$4,"&lt;="&amp;BF$7))</f>
        <v>0</v>
      </c>
      <c r="BG46" s="5">
        <f ca="1">IF(BG$4="",0,SUMIFS(Model!161:161,Model!$4:$4,"&gt;="&amp;BG$6,Model!$4:$4,"&lt;="&amp;BG$7))</f>
        <v>0</v>
      </c>
      <c r="BH46" s="5">
        <f ca="1">IF(BH$4="",0,SUMIFS(Model!161:161,Model!$4:$4,"&gt;="&amp;BH$6,Model!$4:$4,"&lt;="&amp;BH$7))</f>
        <v>0</v>
      </c>
      <c r="BI46" s="5">
        <f ca="1">IF(BI$4="",0,SUMIFS(Model!161:161,Model!$4:$4,"&gt;="&amp;BI$6,Model!$4:$4,"&lt;="&amp;BI$7))</f>
        <v>0</v>
      </c>
      <c r="BJ46" s="5">
        <f ca="1">IF(BJ$4="",0,SUMIFS(Model!161:161,Model!$4:$4,"&gt;="&amp;BJ$6,Model!$4:$4,"&lt;="&amp;BJ$7))</f>
        <v>0</v>
      </c>
      <c r="BK46" s="5">
        <f ca="1">IF(BK$4="",0,SUMIFS(Model!161:161,Model!$4:$4,"&gt;="&amp;BK$6,Model!$4:$4,"&lt;="&amp;BK$7))</f>
        <v>0</v>
      </c>
      <c r="BL46" s="5">
        <f ca="1">IF(BL$4="",0,SUMIFS(Model!161:161,Model!$4:$4,"&gt;="&amp;BL$6,Model!$4:$4,"&lt;="&amp;BL$7))</f>
        <v>0</v>
      </c>
      <c r="BM46" s="5">
        <f ca="1">IF(BM$4="",0,SUMIFS(Model!161:161,Model!$4:$4,"&gt;="&amp;BM$6,Model!$4:$4,"&lt;="&amp;BM$7))</f>
        <v>0</v>
      </c>
      <c r="BN46" s="5">
        <f ca="1">IF(BN$4="",0,SUMIFS(Model!161:161,Model!$4:$4,"&gt;="&amp;BN$6,Model!$4:$4,"&lt;="&amp;BN$7))</f>
        <v>0</v>
      </c>
      <c r="BO46" s="5">
        <f ca="1">IF(BO$4="",0,SUMIFS(Model!161:161,Model!$4:$4,"&gt;="&amp;BO$6,Model!$4:$4,"&lt;="&amp;BO$7))</f>
        <v>0</v>
      </c>
      <c r="BP46" s="5">
        <f ca="1">IF(BP$4="",0,SUMIFS(Model!161:161,Model!$4:$4,"&gt;="&amp;BP$6,Model!$4:$4,"&lt;="&amp;BP$7))</f>
        <v>0</v>
      </c>
      <c r="BQ46" s="5">
        <f ca="1">IF(BQ$4="",0,SUMIFS(Model!161:161,Model!$4:$4,"&gt;="&amp;BQ$6,Model!$4:$4,"&lt;="&amp;BQ$7))</f>
        <v>0</v>
      </c>
      <c r="BR46" s="5">
        <f ca="1">IF(BR$4="",0,SUMIFS(Model!161:161,Model!$4:$4,"&gt;="&amp;BR$6,Model!$4:$4,"&lt;="&amp;BR$7))</f>
        <v>0</v>
      </c>
      <c r="BS46" s="5">
        <f ca="1">IF(BS$4="",0,SUMIFS(Model!161:161,Model!$4:$4,"&gt;="&amp;BS$6,Model!$4:$4,"&lt;="&amp;BS$7))</f>
        <v>0</v>
      </c>
      <c r="BT46" s="5">
        <f ca="1">IF(BT$4="",0,SUMIFS(Model!161:161,Model!$4:$4,"&gt;="&amp;BT$6,Model!$4:$4,"&lt;="&amp;BT$7))</f>
        <v>0</v>
      </c>
      <c r="BU46" s="5">
        <f ca="1">IF(BU$4="",0,SUMIFS(Model!161:161,Model!$4:$4,"&gt;="&amp;BU$6,Model!$4:$4,"&lt;="&amp;BU$7))</f>
        <v>0</v>
      </c>
      <c r="BV46" s="5">
        <f ca="1">IF(BV$4="",0,SUMIFS(Model!161:161,Model!$4:$4,"&gt;="&amp;BV$6,Model!$4:$4,"&lt;="&amp;BV$7))</f>
        <v>0</v>
      </c>
      <c r="BW46" s="5">
        <f ca="1">IF(BW$4="",0,SUMIFS(Model!161:161,Model!$4:$4,"&gt;="&amp;BW$6,Model!$4:$4,"&lt;="&amp;BW$7))</f>
        <v>0</v>
      </c>
      <c r="BX46" s="5">
        <f ca="1">IF(BX$4="",0,SUMIFS(Model!161:161,Model!$4:$4,"&gt;="&amp;BX$6,Model!$4:$4,"&lt;="&amp;BX$7))</f>
        <v>0</v>
      </c>
      <c r="BY46" s="5">
        <f ca="1">IF(BY$4="",0,SUMIFS(Model!161:161,Model!$4:$4,"&gt;="&amp;BY$6,Model!$4:$4,"&lt;="&amp;BY$7))</f>
        <v>0</v>
      </c>
      <c r="BZ46" s="5">
        <f ca="1">IF(BZ$4="",0,SUMIFS(Model!161:161,Model!$4:$4,"&gt;="&amp;BZ$6,Model!$4:$4,"&lt;="&amp;BZ$7))</f>
        <v>0</v>
      </c>
      <c r="CA46" s="5">
        <f ca="1">IF(CA$4="",0,SUMIFS(Model!161:161,Model!$4:$4,"&gt;="&amp;CA$6,Model!$4:$4,"&lt;="&amp;CA$7))</f>
        <v>0</v>
      </c>
      <c r="CB46" s="5">
        <f ca="1">IF(CB$4="",0,SUMIFS(Model!161:161,Model!$4:$4,"&gt;="&amp;CB$6,Model!$4:$4,"&lt;="&amp;CB$7))</f>
        <v>0</v>
      </c>
      <c r="CC46" s="5">
        <f ca="1">IF(CC$4="",0,SUMIFS(Model!161:161,Model!$4:$4,"&gt;="&amp;CC$6,Model!$4:$4,"&lt;="&amp;CC$7))</f>
        <v>0</v>
      </c>
      <c r="CD46" s="5">
        <f ca="1">IF(CD$4="",0,SUMIFS(Model!161:161,Model!$4:$4,"&gt;="&amp;CD$6,Model!$4:$4,"&lt;="&amp;CD$7))</f>
        <v>0</v>
      </c>
      <c r="CE46" s="5">
        <f ca="1">IF(CE$4="",0,SUMIFS(Model!161:161,Model!$4:$4,"&gt;="&amp;CE$6,Model!$4:$4,"&lt;="&amp;CE$7))</f>
        <v>0</v>
      </c>
      <c r="CF46" s="5">
        <f ca="1">IF(CF$4="",0,SUMIFS(Model!161:161,Model!$4:$4,"&gt;="&amp;CF$6,Model!$4:$4,"&lt;="&amp;CF$7))</f>
        <v>0</v>
      </c>
    </row>
    <row r="47" spans="2:84" x14ac:dyDescent="0.3">
      <c r="B47" s="13">
        <f>ROW()</f>
        <v>47</v>
      </c>
    </row>
    <row r="48" spans="2:84" x14ac:dyDescent="0.3">
      <c r="B48" s="13">
        <f>ROW()</f>
        <v>48</v>
      </c>
      <c r="H48" s="1" t="s">
        <v>404</v>
      </c>
      <c r="M48" s="53" t="s">
        <v>18</v>
      </c>
      <c r="P48" s="72" t="str">
        <f>Lists!$AI$13</f>
        <v>PL(-)</v>
      </c>
      <c r="U48" s="5">
        <f ca="1">SUM(INDIRECT(ADDRESS($B48,$X$2)&amp;":"&amp;ADDRESS($B48,$X$2-1+$P$8)))</f>
        <v>7531421.9565599989</v>
      </c>
      <c r="X48" s="5">
        <f ca="1">IF(X$4="",0,SUMIFS(Model!170:170,Model!$4:$4,"&gt;="&amp;X$6,Model!$4:$4,"&lt;="&amp;X$7))</f>
        <v>0</v>
      </c>
      <c r="Y48" s="5">
        <f ca="1">IF(Y$4="",0,SUMIFS(Model!170:170,Model!$4:$4,"&gt;="&amp;Y$6,Model!$4:$4,"&lt;="&amp;Y$7))</f>
        <v>741600</v>
      </c>
      <c r="Z48" s="5">
        <f ca="1">IF(Z$4="",0,SUMIFS(Model!170:170,Model!$4:$4,"&gt;="&amp;Z$6,Model!$4:$4,"&lt;="&amp;Z$7))</f>
        <v>1807773.5999999999</v>
      </c>
      <c r="AA48" s="5">
        <f ca="1">IF(AA$4="",0,SUMIFS(Model!170:170,Model!$4:$4,"&gt;="&amp;AA$6,Model!$4:$4,"&lt;="&amp;AA$7))</f>
        <v>2307839.4239999996</v>
      </c>
      <c r="AB48" s="5">
        <f ca="1">IF(AB$4="",0,SUMIFS(Model!170:170,Model!$4:$4,"&gt;="&amp;AB$6,Model!$4:$4,"&lt;="&amp;AB$7))</f>
        <v>2674208.9325599996</v>
      </c>
      <c r="AC48" s="5">
        <f ca="1">IF(AC$4="",0,SUMIFS(Model!170:170,Model!$4:$4,"&gt;="&amp;AC$6,Model!$4:$4,"&lt;="&amp;AC$7))</f>
        <v>0</v>
      </c>
      <c r="AD48" s="5">
        <f ca="1">IF(AD$4="",0,SUMIFS(Model!170:170,Model!$4:$4,"&gt;="&amp;AD$6,Model!$4:$4,"&lt;="&amp;AD$7))</f>
        <v>0</v>
      </c>
      <c r="AE48" s="5">
        <f ca="1">IF(AE$4="",0,SUMIFS(Model!170:170,Model!$4:$4,"&gt;="&amp;AE$6,Model!$4:$4,"&lt;="&amp;AE$7))</f>
        <v>0</v>
      </c>
      <c r="AF48" s="5">
        <f ca="1">IF(AF$4="",0,SUMIFS(Model!170:170,Model!$4:$4,"&gt;="&amp;AF$6,Model!$4:$4,"&lt;="&amp;AF$7))</f>
        <v>0</v>
      </c>
      <c r="AG48" s="5">
        <f ca="1">IF(AG$4="",0,SUMIFS(Model!170:170,Model!$4:$4,"&gt;="&amp;AG$6,Model!$4:$4,"&lt;="&amp;AG$7))</f>
        <v>0</v>
      </c>
      <c r="AH48" s="5">
        <f ca="1">IF(AH$4="",0,SUMIFS(Model!170:170,Model!$4:$4,"&gt;="&amp;AH$6,Model!$4:$4,"&lt;="&amp;AH$7))</f>
        <v>0</v>
      </c>
      <c r="AI48" s="5">
        <f ca="1">IF(AI$4="",0,SUMIFS(Model!170:170,Model!$4:$4,"&gt;="&amp;AI$6,Model!$4:$4,"&lt;="&amp;AI$7))</f>
        <v>0</v>
      </c>
      <c r="AJ48" s="5">
        <f ca="1">IF(AJ$4="",0,SUMIFS(Model!170:170,Model!$4:$4,"&gt;="&amp;AJ$6,Model!$4:$4,"&lt;="&amp;AJ$7))</f>
        <v>0</v>
      </c>
      <c r="AK48" s="5">
        <f ca="1">IF(AK$4="",0,SUMIFS(Model!170:170,Model!$4:$4,"&gt;="&amp;AK$6,Model!$4:$4,"&lt;="&amp;AK$7))</f>
        <v>0</v>
      </c>
      <c r="AL48" s="5">
        <f ca="1">IF(AL$4="",0,SUMIFS(Model!170:170,Model!$4:$4,"&gt;="&amp;AL$6,Model!$4:$4,"&lt;="&amp;AL$7))</f>
        <v>0</v>
      </c>
      <c r="AM48" s="5">
        <f ca="1">IF(AM$4="",0,SUMIFS(Model!170:170,Model!$4:$4,"&gt;="&amp;AM$6,Model!$4:$4,"&lt;="&amp;AM$7))</f>
        <v>0</v>
      </c>
      <c r="AN48" s="5">
        <f ca="1">IF(AN$4="",0,SUMIFS(Model!170:170,Model!$4:$4,"&gt;="&amp;AN$6,Model!$4:$4,"&lt;="&amp;AN$7))</f>
        <v>0</v>
      </c>
      <c r="AO48" s="5">
        <f ca="1">IF(AO$4="",0,SUMIFS(Model!170:170,Model!$4:$4,"&gt;="&amp;AO$6,Model!$4:$4,"&lt;="&amp;AO$7))</f>
        <v>0</v>
      </c>
      <c r="AP48" s="5">
        <f ca="1">IF(AP$4="",0,SUMIFS(Model!170:170,Model!$4:$4,"&gt;="&amp;AP$6,Model!$4:$4,"&lt;="&amp;AP$7))</f>
        <v>0</v>
      </c>
      <c r="AQ48" s="5">
        <f ca="1">IF(AQ$4="",0,SUMIFS(Model!170:170,Model!$4:$4,"&gt;="&amp;AQ$6,Model!$4:$4,"&lt;="&amp;AQ$7))</f>
        <v>0</v>
      </c>
      <c r="AR48" s="5">
        <f ca="1">IF(AR$4="",0,SUMIFS(Model!170:170,Model!$4:$4,"&gt;="&amp;AR$6,Model!$4:$4,"&lt;="&amp;AR$7))</f>
        <v>0</v>
      </c>
      <c r="AS48" s="5">
        <f ca="1">IF(AS$4="",0,SUMIFS(Model!170:170,Model!$4:$4,"&gt;="&amp;AS$6,Model!$4:$4,"&lt;="&amp;AS$7))</f>
        <v>0</v>
      </c>
      <c r="AT48" s="5">
        <f ca="1">IF(AT$4="",0,SUMIFS(Model!170:170,Model!$4:$4,"&gt;="&amp;AT$6,Model!$4:$4,"&lt;="&amp;AT$7))</f>
        <v>0</v>
      </c>
      <c r="AU48" s="5">
        <f ca="1">IF(AU$4="",0,SUMIFS(Model!170:170,Model!$4:$4,"&gt;="&amp;AU$6,Model!$4:$4,"&lt;="&amp;AU$7))</f>
        <v>0</v>
      </c>
      <c r="AV48" s="5">
        <f ca="1">IF(AV$4="",0,SUMIFS(Model!170:170,Model!$4:$4,"&gt;="&amp;AV$6,Model!$4:$4,"&lt;="&amp;AV$7))</f>
        <v>0</v>
      </c>
      <c r="AW48" s="5">
        <f ca="1">IF(AW$4="",0,SUMIFS(Model!170:170,Model!$4:$4,"&gt;="&amp;AW$6,Model!$4:$4,"&lt;="&amp;AW$7))</f>
        <v>0</v>
      </c>
      <c r="AX48" s="5">
        <f ca="1">IF(AX$4="",0,SUMIFS(Model!170:170,Model!$4:$4,"&gt;="&amp;AX$6,Model!$4:$4,"&lt;="&amp;AX$7))</f>
        <v>0</v>
      </c>
      <c r="AY48" s="5">
        <f ca="1">IF(AY$4="",0,SUMIFS(Model!170:170,Model!$4:$4,"&gt;="&amp;AY$6,Model!$4:$4,"&lt;="&amp;AY$7))</f>
        <v>0</v>
      </c>
      <c r="AZ48" s="5">
        <f ca="1">IF(AZ$4="",0,SUMIFS(Model!170:170,Model!$4:$4,"&gt;="&amp;AZ$6,Model!$4:$4,"&lt;="&amp;AZ$7))</f>
        <v>0</v>
      </c>
      <c r="BA48" s="5">
        <f ca="1">IF(BA$4="",0,SUMIFS(Model!170:170,Model!$4:$4,"&gt;="&amp;BA$6,Model!$4:$4,"&lt;="&amp;BA$7))</f>
        <v>0</v>
      </c>
      <c r="BB48" s="5">
        <f ca="1">IF(BB$4="",0,SUMIFS(Model!170:170,Model!$4:$4,"&gt;="&amp;BB$6,Model!$4:$4,"&lt;="&amp;BB$7))</f>
        <v>0</v>
      </c>
      <c r="BC48" s="5">
        <f ca="1">IF(BC$4="",0,SUMIFS(Model!170:170,Model!$4:$4,"&gt;="&amp;BC$6,Model!$4:$4,"&lt;="&amp;BC$7))</f>
        <v>0</v>
      </c>
      <c r="BD48" s="5">
        <f ca="1">IF(BD$4="",0,SUMIFS(Model!170:170,Model!$4:$4,"&gt;="&amp;BD$6,Model!$4:$4,"&lt;="&amp;BD$7))</f>
        <v>0</v>
      </c>
      <c r="BE48" s="5">
        <f ca="1">IF(BE$4="",0,SUMIFS(Model!170:170,Model!$4:$4,"&gt;="&amp;BE$6,Model!$4:$4,"&lt;="&amp;BE$7))</f>
        <v>0</v>
      </c>
      <c r="BF48" s="5">
        <f ca="1">IF(BF$4="",0,SUMIFS(Model!170:170,Model!$4:$4,"&gt;="&amp;BF$6,Model!$4:$4,"&lt;="&amp;BF$7))</f>
        <v>0</v>
      </c>
      <c r="BG48" s="5">
        <f ca="1">IF(BG$4="",0,SUMIFS(Model!170:170,Model!$4:$4,"&gt;="&amp;BG$6,Model!$4:$4,"&lt;="&amp;BG$7))</f>
        <v>0</v>
      </c>
      <c r="BH48" s="5">
        <f ca="1">IF(BH$4="",0,SUMIFS(Model!170:170,Model!$4:$4,"&gt;="&amp;BH$6,Model!$4:$4,"&lt;="&amp;BH$7))</f>
        <v>0</v>
      </c>
      <c r="BI48" s="5">
        <f ca="1">IF(BI$4="",0,SUMIFS(Model!170:170,Model!$4:$4,"&gt;="&amp;BI$6,Model!$4:$4,"&lt;="&amp;BI$7))</f>
        <v>0</v>
      </c>
      <c r="BJ48" s="5">
        <f ca="1">IF(BJ$4="",0,SUMIFS(Model!170:170,Model!$4:$4,"&gt;="&amp;BJ$6,Model!$4:$4,"&lt;="&amp;BJ$7))</f>
        <v>0</v>
      </c>
      <c r="BK48" s="5">
        <f ca="1">IF(BK$4="",0,SUMIFS(Model!170:170,Model!$4:$4,"&gt;="&amp;BK$6,Model!$4:$4,"&lt;="&amp;BK$7))</f>
        <v>0</v>
      </c>
      <c r="BL48" s="5">
        <f ca="1">IF(BL$4="",0,SUMIFS(Model!170:170,Model!$4:$4,"&gt;="&amp;BL$6,Model!$4:$4,"&lt;="&amp;BL$7))</f>
        <v>0</v>
      </c>
      <c r="BM48" s="5">
        <f ca="1">IF(BM$4="",0,SUMIFS(Model!170:170,Model!$4:$4,"&gt;="&amp;BM$6,Model!$4:$4,"&lt;="&amp;BM$7))</f>
        <v>0</v>
      </c>
      <c r="BN48" s="5">
        <f ca="1">IF(BN$4="",0,SUMIFS(Model!170:170,Model!$4:$4,"&gt;="&amp;BN$6,Model!$4:$4,"&lt;="&amp;BN$7))</f>
        <v>0</v>
      </c>
      <c r="BO48" s="5">
        <f ca="1">IF(BO$4="",0,SUMIFS(Model!170:170,Model!$4:$4,"&gt;="&amp;BO$6,Model!$4:$4,"&lt;="&amp;BO$7))</f>
        <v>0</v>
      </c>
      <c r="BP48" s="5">
        <f ca="1">IF(BP$4="",0,SUMIFS(Model!170:170,Model!$4:$4,"&gt;="&amp;BP$6,Model!$4:$4,"&lt;="&amp;BP$7))</f>
        <v>0</v>
      </c>
      <c r="BQ48" s="5">
        <f ca="1">IF(BQ$4="",0,SUMIFS(Model!170:170,Model!$4:$4,"&gt;="&amp;BQ$6,Model!$4:$4,"&lt;="&amp;BQ$7))</f>
        <v>0</v>
      </c>
      <c r="BR48" s="5">
        <f ca="1">IF(BR$4="",0,SUMIFS(Model!170:170,Model!$4:$4,"&gt;="&amp;BR$6,Model!$4:$4,"&lt;="&amp;BR$7))</f>
        <v>0</v>
      </c>
      <c r="BS48" s="5">
        <f ca="1">IF(BS$4="",0,SUMIFS(Model!170:170,Model!$4:$4,"&gt;="&amp;BS$6,Model!$4:$4,"&lt;="&amp;BS$7))</f>
        <v>0</v>
      </c>
      <c r="BT48" s="5">
        <f ca="1">IF(BT$4="",0,SUMIFS(Model!170:170,Model!$4:$4,"&gt;="&amp;BT$6,Model!$4:$4,"&lt;="&amp;BT$7))</f>
        <v>0</v>
      </c>
      <c r="BU48" s="5">
        <f ca="1">IF(BU$4="",0,SUMIFS(Model!170:170,Model!$4:$4,"&gt;="&amp;BU$6,Model!$4:$4,"&lt;="&amp;BU$7))</f>
        <v>0</v>
      </c>
      <c r="BV48" s="5">
        <f ca="1">IF(BV$4="",0,SUMIFS(Model!170:170,Model!$4:$4,"&gt;="&amp;BV$6,Model!$4:$4,"&lt;="&amp;BV$7))</f>
        <v>0</v>
      </c>
      <c r="BW48" s="5">
        <f ca="1">IF(BW$4="",0,SUMIFS(Model!170:170,Model!$4:$4,"&gt;="&amp;BW$6,Model!$4:$4,"&lt;="&amp;BW$7))</f>
        <v>0</v>
      </c>
      <c r="BX48" s="5">
        <f ca="1">IF(BX$4="",0,SUMIFS(Model!170:170,Model!$4:$4,"&gt;="&amp;BX$6,Model!$4:$4,"&lt;="&amp;BX$7))</f>
        <v>0</v>
      </c>
      <c r="BY48" s="5">
        <f ca="1">IF(BY$4="",0,SUMIFS(Model!170:170,Model!$4:$4,"&gt;="&amp;BY$6,Model!$4:$4,"&lt;="&amp;BY$7))</f>
        <v>0</v>
      </c>
      <c r="BZ48" s="5">
        <f ca="1">IF(BZ$4="",0,SUMIFS(Model!170:170,Model!$4:$4,"&gt;="&amp;BZ$6,Model!$4:$4,"&lt;="&amp;BZ$7))</f>
        <v>0</v>
      </c>
      <c r="CA48" s="5">
        <f ca="1">IF(CA$4="",0,SUMIFS(Model!170:170,Model!$4:$4,"&gt;="&amp;CA$6,Model!$4:$4,"&lt;="&amp;CA$7))</f>
        <v>0</v>
      </c>
      <c r="CB48" s="5">
        <f ca="1">IF(CB$4="",0,SUMIFS(Model!170:170,Model!$4:$4,"&gt;="&amp;CB$6,Model!$4:$4,"&lt;="&amp;CB$7))</f>
        <v>0</v>
      </c>
      <c r="CC48" s="5">
        <f ca="1">IF(CC$4="",0,SUMIFS(Model!170:170,Model!$4:$4,"&gt;="&amp;CC$6,Model!$4:$4,"&lt;="&amp;CC$7))</f>
        <v>0</v>
      </c>
      <c r="CD48" s="5">
        <f ca="1">IF(CD$4="",0,SUMIFS(Model!170:170,Model!$4:$4,"&gt;="&amp;CD$6,Model!$4:$4,"&lt;="&amp;CD$7))</f>
        <v>0</v>
      </c>
      <c r="CE48" s="5">
        <f ca="1">IF(CE$4="",0,SUMIFS(Model!170:170,Model!$4:$4,"&gt;="&amp;CE$6,Model!$4:$4,"&lt;="&amp;CE$7))</f>
        <v>0</v>
      </c>
      <c r="CF48" s="5">
        <f ca="1">IF(CF$4="",0,SUMIFS(Model!170:170,Model!$4:$4,"&gt;="&amp;CF$6,Model!$4:$4,"&lt;="&amp;CF$7))</f>
        <v>0</v>
      </c>
    </row>
    <row r="49" spans="2:84" x14ac:dyDescent="0.3">
      <c r="B49" s="13">
        <f>ROW()</f>
        <v>49</v>
      </c>
    </row>
    <row r="50" spans="2:84" x14ac:dyDescent="0.3">
      <c r="B50" s="13">
        <f>ROW()</f>
        <v>50</v>
      </c>
      <c r="H50" s="1" t="s">
        <v>125</v>
      </c>
      <c r="M50" s="53" t="s">
        <v>18</v>
      </c>
      <c r="P50" s="72" t="str">
        <f>Lists!$AI$13</f>
        <v>PL(-)</v>
      </c>
      <c r="U50" s="5">
        <f t="shared" ref="U50:U55" ca="1" si="16">SUM(INDIRECT(ADDRESS($B50,$X$2)&amp;":"&amp;ADDRESS($B50,$X$2-1+$P$8)))</f>
        <v>222657883.68120575</v>
      </c>
      <c r="X50" s="5">
        <f ca="1">IF(X$4="",0,SUMIFS(Model!188:188,Model!$4:$4,"&gt;="&amp;X$6,Model!$4:$4,"&lt;="&amp;X$7))</f>
        <v>0</v>
      </c>
      <c r="Y50" s="5">
        <f ca="1">IF(Y$4="",0,SUMIFS(Model!188:188,Model!$4:$4,"&gt;="&amp;Y$6,Model!$4:$4,"&lt;="&amp;Y$7))</f>
        <v>19535213.681250002</v>
      </c>
      <c r="Z50" s="5">
        <f ca="1">IF(Z$4="",0,SUMIFS(Model!188:188,Model!$4:$4,"&gt;="&amp;Z$6,Model!$4:$4,"&lt;="&amp;Z$7))</f>
        <v>52027628.788443789</v>
      </c>
      <c r="AA50" s="5">
        <f ca="1">IF(AA$4="",0,SUMIFS(Model!188:188,Model!$4:$4,"&gt;="&amp;AA$6,Model!$4:$4,"&lt;="&amp;AA$7))</f>
        <v>68675709.020622805</v>
      </c>
      <c r="AB50" s="5">
        <f ca="1">IF(AB$4="",0,SUMIFS(Model!188:188,Model!$4:$4,"&gt;="&amp;AB$6,Model!$4:$4,"&lt;="&amp;AB$7))</f>
        <v>82419332.190889165</v>
      </c>
      <c r="AC50" s="5">
        <f ca="1">IF(AC$4="",0,SUMIFS(Model!188:188,Model!$4:$4,"&gt;="&amp;AC$6,Model!$4:$4,"&lt;="&amp;AC$7))</f>
        <v>0</v>
      </c>
      <c r="AD50" s="5">
        <f ca="1">IF(AD$4="",0,SUMIFS(Model!188:188,Model!$4:$4,"&gt;="&amp;AD$6,Model!$4:$4,"&lt;="&amp;AD$7))</f>
        <v>0</v>
      </c>
      <c r="AE50" s="5">
        <f ca="1">IF(AE$4="",0,SUMIFS(Model!188:188,Model!$4:$4,"&gt;="&amp;AE$6,Model!$4:$4,"&lt;="&amp;AE$7))</f>
        <v>0</v>
      </c>
      <c r="AF50" s="5">
        <f ca="1">IF(AF$4="",0,SUMIFS(Model!188:188,Model!$4:$4,"&gt;="&amp;AF$6,Model!$4:$4,"&lt;="&amp;AF$7))</f>
        <v>0</v>
      </c>
      <c r="AG50" s="5">
        <f ca="1">IF(AG$4="",0,SUMIFS(Model!188:188,Model!$4:$4,"&gt;="&amp;AG$6,Model!$4:$4,"&lt;="&amp;AG$7))</f>
        <v>0</v>
      </c>
      <c r="AH50" s="5">
        <f ca="1">IF(AH$4="",0,SUMIFS(Model!188:188,Model!$4:$4,"&gt;="&amp;AH$6,Model!$4:$4,"&lt;="&amp;AH$7))</f>
        <v>0</v>
      </c>
      <c r="AI50" s="5">
        <f ca="1">IF(AI$4="",0,SUMIFS(Model!188:188,Model!$4:$4,"&gt;="&amp;AI$6,Model!$4:$4,"&lt;="&amp;AI$7))</f>
        <v>0</v>
      </c>
      <c r="AJ50" s="5">
        <f ca="1">IF(AJ$4="",0,SUMIFS(Model!188:188,Model!$4:$4,"&gt;="&amp;AJ$6,Model!$4:$4,"&lt;="&amp;AJ$7))</f>
        <v>0</v>
      </c>
      <c r="AK50" s="5">
        <f ca="1">IF(AK$4="",0,SUMIFS(Model!188:188,Model!$4:$4,"&gt;="&amp;AK$6,Model!$4:$4,"&lt;="&amp;AK$7))</f>
        <v>0</v>
      </c>
      <c r="AL50" s="5">
        <f ca="1">IF(AL$4="",0,SUMIFS(Model!188:188,Model!$4:$4,"&gt;="&amp;AL$6,Model!$4:$4,"&lt;="&amp;AL$7))</f>
        <v>0</v>
      </c>
      <c r="AM50" s="5">
        <f ca="1">IF(AM$4="",0,SUMIFS(Model!188:188,Model!$4:$4,"&gt;="&amp;AM$6,Model!$4:$4,"&lt;="&amp;AM$7))</f>
        <v>0</v>
      </c>
      <c r="AN50" s="5">
        <f ca="1">IF(AN$4="",0,SUMIFS(Model!188:188,Model!$4:$4,"&gt;="&amp;AN$6,Model!$4:$4,"&lt;="&amp;AN$7))</f>
        <v>0</v>
      </c>
      <c r="AO50" s="5">
        <f ca="1">IF(AO$4="",0,SUMIFS(Model!188:188,Model!$4:$4,"&gt;="&amp;AO$6,Model!$4:$4,"&lt;="&amp;AO$7))</f>
        <v>0</v>
      </c>
      <c r="AP50" s="5">
        <f ca="1">IF(AP$4="",0,SUMIFS(Model!188:188,Model!$4:$4,"&gt;="&amp;AP$6,Model!$4:$4,"&lt;="&amp;AP$7))</f>
        <v>0</v>
      </c>
      <c r="AQ50" s="5">
        <f ca="1">IF(AQ$4="",0,SUMIFS(Model!188:188,Model!$4:$4,"&gt;="&amp;AQ$6,Model!$4:$4,"&lt;="&amp;AQ$7))</f>
        <v>0</v>
      </c>
      <c r="AR50" s="5">
        <f ca="1">IF(AR$4="",0,SUMIFS(Model!188:188,Model!$4:$4,"&gt;="&amp;AR$6,Model!$4:$4,"&lt;="&amp;AR$7))</f>
        <v>0</v>
      </c>
      <c r="AS50" s="5">
        <f ca="1">IF(AS$4="",0,SUMIFS(Model!188:188,Model!$4:$4,"&gt;="&amp;AS$6,Model!$4:$4,"&lt;="&amp;AS$7))</f>
        <v>0</v>
      </c>
      <c r="AT50" s="5">
        <f ca="1">IF(AT$4="",0,SUMIFS(Model!188:188,Model!$4:$4,"&gt;="&amp;AT$6,Model!$4:$4,"&lt;="&amp;AT$7))</f>
        <v>0</v>
      </c>
      <c r="AU50" s="5">
        <f ca="1">IF(AU$4="",0,SUMIFS(Model!188:188,Model!$4:$4,"&gt;="&amp;AU$6,Model!$4:$4,"&lt;="&amp;AU$7))</f>
        <v>0</v>
      </c>
      <c r="AV50" s="5">
        <f ca="1">IF(AV$4="",0,SUMIFS(Model!188:188,Model!$4:$4,"&gt;="&amp;AV$6,Model!$4:$4,"&lt;="&amp;AV$7))</f>
        <v>0</v>
      </c>
      <c r="AW50" s="5">
        <f ca="1">IF(AW$4="",0,SUMIFS(Model!188:188,Model!$4:$4,"&gt;="&amp;AW$6,Model!$4:$4,"&lt;="&amp;AW$7))</f>
        <v>0</v>
      </c>
      <c r="AX50" s="5">
        <f ca="1">IF(AX$4="",0,SUMIFS(Model!188:188,Model!$4:$4,"&gt;="&amp;AX$6,Model!$4:$4,"&lt;="&amp;AX$7))</f>
        <v>0</v>
      </c>
      <c r="AY50" s="5">
        <f ca="1">IF(AY$4="",0,SUMIFS(Model!188:188,Model!$4:$4,"&gt;="&amp;AY$6,Model!$4:$4,"&lt;="&amp;AY$7))</f>
        <v>0</v>
      </c>
      <c r="AZ50" s="5">
        <f ca="1">IF(AZ$4="",0,SUMIFS(Model!188:188,Model!$4:$4,"&gt;="&amp;AZ$6,Model!$4:$4,"&lt;="&amp;AZ$7))</f>
        <v>0</v>
      </c>
      <c r="BA50" s="5">
        <f ca="1">IF(BA$4="",0,SUMIFS(Model!188:188,Model!$4:$4,"&gt;="&amp;BA$6,Model!$4:$4,"&lt;="&amp;BA$7))</f>
        <v>0</v>
      </c>
      <c r="BB50" s="5">
        <f ca="1">IF(BB$4="",0,SUMIFS(Model!188:188,Model!$4:$4,"&gt;="&amp;BB$6,Model!$4:$4,"&lt;="&amp;BB$7))</f>
        <v>0</v>
      </c>
      <c r="BC50" s="5">
        <f ca="1">IF(BC$4="",0,SUMIFS(Model!188:188,Model!$4:$4,"&gt;="&amp;BC$6,Model!$4:$4,"&lt;="&amp;BC$7))</f>
        <v>0</v>
      </c>
      <c r="BD50" s="5">
        <f ca="1">IF(BD$4="",0,SUMIFS(Model!188:188,Model!$4:$4,"&gt;="&amp;BD$6,Model!$4:$4,"&lt;="&amp;BD$7))</f>
        <v>0</v>
      </c>
      <c r="BE50" s="5">
        <f ca="1">IF(BE$4="",0,SUMIFS(Model!188:188,Model!$4:$4,"&gt;="&amp;BE$6,Model!$4:$4,"&lt;="&amp;BE$7))</f>
        <v>0</v>
      </c>
      <c r="BF50" s="5">
        <f ca="1">IF(BF$4="",0,SUMIFS(Model!188:188,Model!$4:$4,"&gt;="&amp;BF$6,Model!$4:$4,"&lt;="&amp;BF$7))</f>
        <v>0</v>
      </c>
      <c r="BG50" s="5">
        <f ca="1">IF(BG$4="",0,SUMIFS(Model!188:188,Model!$4:$4,"&gt;="&amp;BG$6,Model!$4:$4,"&lt;="&amp;BG$7))</f>
        <v>0</v>
      </c>
      <c r="BH50" s="5">
        <f ca="1">IF(BH$4="",0,SUMIFS(Model!188:188,Model!$4:$4,"&gt;="&amp;BH$6,Model!$4:$4,"&lt;="&amp;BH$7))</f>
        <v>0</v>
      </c>
      <c r="BI50" s="5">
        <f ca="1">IF(BI$4="",0,SUMIFS(Model!188:188,Model!$4:$4,"&gt;="&amp;BI$6,Model!$4:$4,"&lt;="&amp;BI$7))</f>
        <v>0</v>
      </c>
      <c r="BJ50" s="5">
        <f ca="1">IF(BJ$4="",0,SUMIFS(Model!188:188,Model!$4:$4,"&gt;="&amp;BJ$6,Model!$4:$4,"&lt;="&amp;BJ$7))</f>
        <v>0</v>
      </c>
      <c r="BK50" s="5">
        <f ca="1">IF(BK$4="",0,SUMIFS(Model!188:188,Model!$4:$4,"&gt;="&amp;BK$6,Model!$4:$4,"&lt;="&amp;BK$7))</f>
        <v>0</v>
      </c>
      <c r="BL50" s="5">
        <f ca="1">IF(BL$4="",0,SUMIFS(Model!188:188,Model!$4:$4,"&gt;="&amp;BL$6,Model!$4:$4,"&lt;="&amp;BL$7))</f>
        <v>0</v>
      </c>
      <c r="BM50" s="5">
        <f ca="1">IF(BM$4="",0,SUMIFS(Model!188:188,Model!$4:$4,"&gt;="&amp;BM$6,Model!$4:$4,"&lt;="&amp;BM$7))</f>
        <v>0</v>
      </c>
      <c r="BN50" s="5">
        <f ca="1">IF(BN$4="",0,SUMIFS(Model!188:188,Model!$4:$4,"&gt;="&amp;BN$6,Model!$4:$4,"&lt;="&amp;BN$7))</f>
        <v>0</v>
      </c>
      <c r="BO50" s="5">
        <f ca="1">IF(BO$4="",0,SUMIFS(Model!188:188,Model!$4:$4,"&gt;="&amp;BO$6,Model!$4:$4,"&lt;="&amp;BO$7))</f>
        <v>0</v>
      </c>
      <c r="BP50" s="5">
        <f ca="1">IF(BP$4="",0,SUMIFS(Model!188:188,Model!$4:$4,"&gt;="&amp;BP$6,Model!$4:$4,"&lt;="&amp;BP$7))</f>
        <v>0</v>
      </c>
      <c r="BQ50" s="5">
        <f ca="1">IF(BQ$4="",0,SUMIFS(Model!188:188,Model!$4:$4,"&gt;="&amp;BQ$6,Model!$4:$4,"&lt;="&amp;BQ$7))</f>
        <v>0</v>
      </c>
      <c r="BR50" s="5">
        <f ca="1">IF(BR$4="",0,SUMIFS(Model!188:188,Model!$4:$4,"&gt;="&amp;BR$6,Model!$4:$4,"&lt;="&amp;BR$7))</f>
        <v>0</v>
      </c>
      <c r="BS50" s="5">
        <f ca="1">IF(BS$4="",0,SUMIFS(Model!188:188,Model!$4:$4,"&gt;="&amp;BS$6,Model!$4:$4,"&lt;="&amp;BS$7))</f>
        <v>0</v>
      </c>
      <c r="BT50" s="5">
        <f ca="1">IF(BT$4="",0,SUMIFS(Model!188:188,Model!$4:$4,"&gt;="&amp;BT$6,Model!$4:$4,"&lt;="&amp;BT$7))</f>
        <v>0</v>
      </c>
      <c r="BU50" s="5">
        <f ca="1">IF(BU$4="",0,SUMIFS(Model!188:188,Model!$4:$4,"&gt;="&amp;BU$6,Model!$4:$4,"&lt;="&amp;BU$7))</f>
        <v>0</v>
      </c>
      <c r="BV50" s="5">
        <f ca="1">IF(BV$4="",0,SUMIFS(Model!188:188,Model!$4:$4,"&gt;="&amp;BV$6,Model!$4:$4,"&lt;="&amp;BV$7))</f>
        <v>0</v>
      </c>
      <c r="BW50" s="5">
        <f ca="1">IF(BW$4="",0,SUMIFS(Model!188:188,Model!$4:$4,"&gt;="&amp;BW$6,Model!$4:$4,"&lt;="&amp;BW$7))</f>
        <v>0</v>
      </c>
      <c r="BX50" s="5">
        <f ca="1">IF(BX$4="",0,SUMIFS(Model!188:188,Model!$4:$4,"&gt;="&amp;BX$6,Model!$4:$4,"&lt;="&amp;BX$7))</f>
        <v>0</v>
      </c>
      <c r="BY50" s="5">
        <f ca="1">IF(BY$4="",0,SUMIFS(Model!188:188,Model!$4:$4,"&gt;="&amp;BY$6,Model!$4:$4,"&lt;="&amp;BY$7))</f>
        <v>0</v>
      </c>
      <c r="BZ50" s="5">
        <f ca="1">IF(BZ$4="",0,SUMIFS(Model!188:188,Model!$4:$4,"&gt;="&amp;BZ$6,Model!$4:$4,"&lt;="&amp;BZ$7))</f>
        <v>0</v>
      </c>
      <c r="CA50" s="5">
        <f ca="1">IF(CA$4="",0,SUMIFS(Model!188:188,Model!$4:$4,"&gt;="&amp;CA$6,Model!$4:$4,"&lt;="&amp;CA$7))</f>
        <v>0</v>
      </c>
      <c r="CB50" s="5">
        <f ca="1">IF(CB$4="",0,SUMIFS(Model!188:188,Model!$4:$4,"&gt;="&amp;CB$6,Model!$4:$4,"&lt;="&amp;CB$7))</f>
        <v>0</v>
      </c>
      <c r="CC50" s="5">
        <f ca="1">IF(CC$4="",0,SUMIFS(Model!188:188,Model!$4:$4,"&gt;="&amp;CC$6,Model!$4:$4,"&lt;="&amp;CC$7))</f>
        <v>0</v>
      </c>
      <c r="CD50" s="5">
        <f ca="1">IF(CD$4="",0,SUMIFS(Model!188:188,Model!$4:$4,"&gt;="&amp;CD$6,Model!$4:$4,"&lt;="&amp;CD$7))</f>
        <v>0</v>
      </c>
      <c r="CE50" s="5">
        <f ca="1">IF(CE$4="",0,SUMIFS(Model!188:188,Model!$4:$4,"&gt;="&amp;CE$6,Model!$4:$4,"&lt;="&amp;CE$7))</f>
        <v>0</v>
      </c>
      <c r="CF50" s="5">
        <f ca="1">IF(CF$4="",0,SUMIFS(Model!188:188,Model!$4:$4,"&gt;="&amp;CF$6,Model!$4:$4,"&lt;="&amp;CF$7))</f>
        <v>0</v>
      </c>
    </row>
    <row r="51" spans="2:84" x14ac:dyDescent="0.3">
      <c r="B51" s="13">
        <f>ROW()</f>
        <v>51</v>
      </c>
      <c r="H51" s="1" t="str">
        <f>$H$50</f>
        <v>Переменные расходы</v>
      </c>
      <c r="I51" s="1" t="str">
        <f>Prcsses!I88</f>
        <v>Расходы на рекламу</v>
      </c>
      <c r="M51" s="53" t="s">
        <v>18</v>
      </c>
      <c r="U51" s="5">
        <f t="shared" ca="1" si="16"/>
        <v>5405808.8566257749</v>
      </c>
      <c r="X51" s="5">
        <f ca="1">IF(X$4="",0,SUMIFS(Model!189:189,Model!$4:$4,"&gt;="&amp;X$6,Model!$4:$4,"&lt;="&amp;X$7))</f>
        <v>0</v>
      </c>
      <c r="Y51" s="5">
        <f ca="1">IF(Y$4="",0,SUMIFS(Model!189:189,Model!$4:$4,"&gt;="&amp;Y$6,Model!$4:$4,"&lt;="&amp;Y$7))</f>
        <v>480030.72749999998</v>
      </c>
      <c r="Z51" s="5">
        <f ca="1">IF(Z$4="",0,SUMIFS(Model!189:189,Model!$4:$4,"&gt;="&amp;Z$6,Model!$4:$4,"&lt;="&amp;Z$7))</f>
        <v>1264537.2857552499</v>
      </c>
      <c r="AA51" s="5">
        <f ca="1">IF(AA$4="",0,SUMIFS(Model!189:189,Model!$4:$4,"&gt;="&amp;AA$6,Model!$4:$4,"&lt;="&amp;AA$7))</f>
        <v>1664225.3139410005</v>
      </c>
      <c r="AB51" s="5">
        <f ca="1">IF(AB$4="",0,SUMIFS(Model!189:189,Model!$4:$4,"&gt;="&amp;AB$6,Model!$4:$4,"&lt;="&amp;AB$7))</f>
        <v>1997015.5294295247</v>
      </c>
      <c r="AC51" s="5">
        <f ca="1">IF(AC$4="",0,SUMIFS(Model!189:189,Model!$4:$4,"&gt;="&amp;AC$6,Model!$4:$4,"&lt;="&amp;AC$7))</f>
        <v>0</v>
      </c>
      <c r="AD51" s="5">
        <f ca="1">IF(AD$4="",0,SUMIFS(Model!189:189,Model!$4:$4,"&gt;="&amp;AD$6,Model!$4:$4,"&lt;="&amp;AD$7))</f>
        <v>0</v>
      </c>
      <c r="AE51" s="5">
        <f ca="1">IF(AE$4="",0,SUMIFS(Model!189:189,Model!$4:$4,"&gt;="&amp;AE$6,Model!$4:$4,"&lt;="&amp;AE$7))</f>
        <v>0</v>
      </c>
      <c r="AF51" s="5">
        <f ca="1">IF(AF$4="",0,SUMIFS(Model!189:189,Model!$4:$4,"&gt;="&amp;AF$6,Model!$4:$4,"&lt;="&amp;AF$7))</f>
        <v>0</v>
      </c>
      <c r="AG51" s="5">
        <f ca="1">IF(AG$4="",0,SUMIFS(Model!189:189,Model!$4:$4,"&gt;="&amp;AG$6,Model!$4:$4,"&lt;="&amp;AG$7))</f>
        <v>0</v>
      </c>
      <c r="AH51" s="5">
        <f ca="1">IF(AH$4="",0,SUMIFS(Model!189:189,Model!$4:$4,"&gt;="&amp;AH$6,Model!$4:$4,"&lt;="&amp;AH$7))</f>
        <v>0</v>
      </c>
      <c r="AI51" s="5">
        <f ca="1">IF(AI$4="",0,SUMIFS(Model!189:189,Model!$4:$4,"&gt;="&amp;AI$6,Model!$4:$4,"&lt;="&amp;AI$7))</f>
        <v>0</v>
      </c>
      <c r="AJ51" s="5">
        <f ca="1">IF(AJ$4="",0,SUMIFS(Model!189:189,Model!$4:$4,"&gt;="&amp;AJ$6,Model!$4:$4,"&lt;="&amp;AJ$7))</f>
        <v>0</v>
      </c>
      <c r="AK51" s="5">
        <f ca="1">IF(AK$4="",0,SUMIFS(Model!189:189,Model!$4:$4,"&gt;="&amp;AK$6,Model!$4:$4,"&lt;="&amp;AK$7))</f>
        <v>0</v>
      </c>
      <c r="AL51" s="5">
        <f ca="1">IF(AL$4="",0,SUMIFS(Model!189:189,Model!$4:$4,"&gt;="&amp;AL$6,Model!$4:$4,"&lt;="&amp;AL$7))</f>
        <v>0</v>
      </c>
      <c r="AM51" s="5">
        <f ca="1">IF(AM$4="",0,SUMIFS(Model!189:189,Model!$4:$4,"&gt;="&amp;AM$6,Model!$4:$4,"&lt;="&amp;AM$7))</f>
        <v>0</v>
      </c>
      <c r="AN51" s="5">
        <f ca="1">IF(AN$4="",0,SUMIFS(Model!189:189,Model!$4:$4,"&gt;="&amp;AN$6,Model!$4:$4,"&lt;="&amp;AN$7))</f>
        <v>0</v>
      </c>
      <c r="AO51" s="5">
        <f ca="1">IF(AO$4="",0,SUMIFS(Model!189:189,Model!$4:$4,"&gt;="&amp;AO$6,Model!$4:$4,"&lt;="&amp;AO$7))</f>
        <v>0</v>
      </c>
      <c r="AP51" s="5">
        <f ca="1">IF(AP$4="",0,SUMIFS(Model!189:189,Model!$4:$4,"&gt;="&amp;AP$6,Model!$4:$4,"&lt;="&amp;AP$7))</f>
        <v>0</v>
      </c>
      <c r="AQ51" s="5">
        <f ca="1">IF(AQ$4="",0,SUMIFS(Model!189:189,Model!$4:$4,"&gt;="&amp;AQ$6,Model!$4:$4,"&lt;="&amp;AQ$7))</f>
        <v>0</v>
      </c>
      <c r="AR51" s="5">
        <f ca="1">IF(AR$4="",0,SUMIFS(Model!189:189,Model!$4:$4,"&gt;="&amp;AR$6,Model!$4:$4,"&lt;="&amp;AR$7))</f>
        <v>0</v>
      </c>
      <c r="AS51" s="5">
        <f ca="1">IF(AS$4="",0,SUMIFS(Model!189:189,Model!$4:$4,"&gt;="&amp;AS$6,Model!$4:$4,"&lt;="&amp;AS$7))</f>
        <v>0</v>
      </c>
      <c r="AT51" s="5">
        <f ca="1">IF(AT$4="",0,SUMIFS(Model!189:189,Model!$4:$4,"&gt;="&amp;AT$6,Model!$4:$4,"&lt;="&amp;AT$7))</f>
        <v>0</v>
      </c>
      <c r="AU51" s="5">
        <f ca="1">IF(AU$4="",0,SUMIFS(Model!189:189,Model!$4:$4,"&gt;="&amp;AU$6,Model!$4:$4,"&lt;="&amp;AU$7))</f>
        <v>0</v>
      </c>
      <c r="AV51" s="5">
        <f ca="1">IF(AV$4="",0,SUMIFS(Model!189:189,Model!$4:$4,"&gt;="&amp;AV$6,Model!$4:$4,"&lt;="&amp;AV$7))</f>
        <v>0</v>
      </c>
      <c r="AW51" s="5">
        <f ca="1">IF(AW$4="",0,SUMIFS(Model!189:189,Model!$4:$4,"&gt;="&amp;AW$6,Model!$4:$4,"&lt;="&amp;AW$7))</f>
        <v>0</v>
      </c>
      <c r="AX51" s="5">
        <f ca="1">IF(AX$4="",0,SUMIFS(Model!189:189,Model!$4:$4,"&gt;="&amp;AX$6,Model!$4:$4,"&lt;="&amp;AX$7))</f>
        <v>0</v>
      </c>
      <c r="AY51" s="5">
        <f ca="1">IF(AY$4="",0,SUMIFS(Model!189:189,Model!$4:$4,"&gt;="&amp;AY$6,Model!$4:$4,"&lt;="&amp;AY$7))</f>
        <v>0</v>
      </c>
      <c r="AZ51" s="5">
        <f ca="1">IF(AZ$4="",0,SUMIFS(Model!189:189,Model!$4:$4,"&gt;="&amp;AZ$6,Model!$4:$4,"&lt;="&amp;AZ$7))</f>
        <v>0</v>
      </c>
      <c r="BA51" s="5">
        <f ca="1">IF(BA$4="",0,SUMIFS(Model!189:189,Model!$4:$4,"&gt;="&amp;BA$6,Model!$4:$4,"&lt;="&amp;BA$7))</f>
        <v>0</v>
      </c>
      <c r="BB51" s="5">
        <f ca="1">IF(BB$4="",0,SUMIFS(Model!189:189,Model!$4:$4,"&gt;="&amp;BB$6,Model!$4:$4,"&lt;="&amp;BB$7))</f>
        <v>0</v>
      </c>
      <c r="BC51" s="5">
        <f ca="1">IF(BC$4="",0,SUMIFS(Model!189:189,Model!$4:$4,"&gt;="&amp;BC$6,Model!$4:$4,"&lt;="&amp;BC$7))</f>
        <v>0</v>
      </c>
      <c r="BD51" s="5">
        <f ca="1">IF(BD$4="",0,SUMIFS(Model!189:189,Model!$4:$4,"&gt;="&amp;BD$6,Model!$4:$4,"&lt;="&amp;BD$7))</f>
        <v>0</v>
      </c>
      <c r="BE51" s="5">
        <f ca="1">IF(BE$4="",0,SUMIFS(Model!189:189,Model!$4:$4,"&gt;="&amp;BE$6,Model!$4:$4,"&lt;="&amp;BE$7))</f>
        <v>0</v>
      </c>
      <c r="BF51" s="5">
        <f ca="1">IF(BF$4="",0,SUMIFS(Model!189:189,Model!$4:$4,"&gt;="&amp;BF$6,Model!$4:$4,"&lt;="&amp;BF$7))</f>
        <v>0</v>
      </c>
      <c r="BG51" s="5">
        <f ca="1">IF(BG$4="",0,SUMIFS(Model!189:189,Model!$4:$4,"&gt;="&amp;BG$6,Model!$4:$4,"&lt;="&amp;BG$7))</f>
        <v>0</v>
      </c>
      <c r="BH51" s="5">
        <f ca="1">IF(BH$4="",0,SUMIFS(Model!189:189,Model!$4:$4,"&gt;="&amp;BH$6,Model!$4:$4,"&lt;="&amp;BH$7))</f>
        <v>0</v>
      </c>
      <c r="BI51" s="5">
        <f ca="1">IF(BI$4="",0,SUMIFS(Model!189:189,Model!$4:$4,"&gt;="&amp;BI$6,Model!$4:$4,"&lt;="&amp;BI$7))</f>
        <v>0</v>
      </c>
      <c r="BJ51" s="5">
        <f ca="1">IF(BJ$4="",0,SUMIFS(Model!189:189,Model!$4:$4,"&gt;="&amp;BJ$6,Model!$4:$4,"&lt;="&amp;BJ$7))</f>
        <v>0</v>
      </c>
      <c r="BK51" s="5">
        <f ca="1">IF(BK$4="",0,SUMIFS(Model!189:189,Model!$4:$4,"&gt;="&amp;BK$6,Model!$4:$4,"&lt;="&amp;BK$7))</f>
        <v>0</v>
      </c>
      <c r="BL51" s="5">
        <f ca="1">IF(BL$4="",0,SUMIFS(Model!189:189,Model!$4:$4,"&gt;="&amp;BL$6,Model!$4:$4,"&lt;="&amp;BL$7))</f>
        <v>0</v>
      </c>
      <c r="BM51" s="5">
        <f ca="1">IF(BM$4="",0,SUMIFS(Model!189:189,Model!$4:$4,"&gt;="&amp;BM$6,Model!$4:$4,"&lt;="&amp;BM$7))</f>
        <v>0</v>
      </c>
      <c r="BN51" s="5">
        <f ca="1">IF(BN$4="",0,SUMIFS(Model!189:189,Model!$4:$4,"&gt;="&amp;BN$6,Model!$4:$4,"&lt;="&amp;BN$7))</f>
        <v>0</v>
      </c>
      <c r="BO51" s="5">
        <f ca="1">IF(BO$4="",0,SUMIFS(Model!189:189,Model!$4:$4,"&gt;="&amp;BO$6,Model!$4:$4,"&lt;="&amp;BO$7))</f>
        <v>0</v>
      </c>
      <c r="BP51" s="5">
        <f ca="1">IF(BP$4="",0,SUMIFS(Model!189:189,Model!$4:$4,"&gt;="&amp;BP$6,Model!$4:$4,"&lt;="&amp;BP$7))</f>
        <v>0</v>
      </c>
      <c r="BQ51" s="5">
        <f ca="1">IF(BQ$4="",0,SUMIFS(Model!189:189,Model!$4:$4,"&gt;="&amp;BQ$6,Model!$4:$4,"&lt;="&amp;BQ$7))</f>
        <v>0</v>
      </c>
      <c r="BR51" s="5">
        <f ca="1">IF(BR$4="",0,SUMIFS(Model!189:189,Model!$4:$4,"&gt;="&amp;BR$6,Model!$4:$4,"&lt;="&amp;BR$7))</f>
        <v>0</v>
      </c>
      <c r="BS51" s="5">
        <f ca="1">IF(BS$4="",0,SUMIFS(Model!189:189,Model!$4:$4,"&gt;="&amp;BS$6,Model!$4:$4,"&lt;="&amp;BS$7))</f>
        <v>0</v>
      </c>
      <c r="BT51" s="5">
        <f ca="1">IF(BT$4="",0,SUMIFS(Model!189:189,Model!$4:$4,"&gt;="&amp;BT$6,Model!$4:$4,"&lt;="&amp;BT$7))</f>
        <v>0</v>
      </c>
      <c r="BU51" s="5">
        <f ca="1">IF(BU$4="",0,SUMIFS(Model!189:189,Model!$4:$4,"&gt;="&amp;BU$6,Model!$4:$4,"&lt;="&amp;BU$7))</f>
        <v>0</v>
      </c>
      <c r="BV51" s="5">
        <f ca="1">IF(BV$4="",0,SUMIFS(Model!189:189,Model!$4:$4,"&gt;="&amp;BV$6,Model!$4:$4,"&lt;="&amp;BV$7))</f>
        <v>0</v>
      </c>
      <c r="BW51" s="5">
        <f ca="1">IF(BW$4="",0,SUMIFS(Model!189:189,Model!$4:$4,"&gt;="&amp;BW$6,Model!$4:$4,"&lt;="&amp;BW$7))</f>
        <v>0</v>
      </c>
      <c r="BX51" s="5">
        <f ca="1">IF(BX$4="",0,SUMIFS(Model!189:189,Model!$4:$4,"&gt;="&amp;BX$6,Model!$4:$4,"&lt;="&amp;BX$7))</f>
        <v>0</v>
      </c>
      <c r="BY51" s="5">
        <f ca="1">IF(BY$4="",0,SUMIFS(Model!189:189,Model!$4:$4,"&gt;="&amp;BY$6,Model!$4:$4,"&lt;="&amp;BY$7))</f>
        <v>0</v>
      </c>
      <c r="BZ51" s="5">
        <f ca="1">IF(BZ$4="",0,SUMIFS(Model!189:189,Model!$4:$4,"&gt;="&amp;BZ$6,Model!$4:$4,"&lt;="&amp;BZ$7))</f>
        <v>0</v>
      </c>
      <c r="CA51" s="5">
        <f ca="1">IF(CA$4="",0,SUMIFS(Model!189:189,Model!$4:$4,"&gt;="&amp;CA$6,Model!$4:$4,"&lt;="&amp;CA$7))</f>
        <v>0</v>
      </c>
      <c r="CB51" s="5">
        <f ca="1">IF(CB$4="",0,SUMIFS(Model!189:189,Model!$4:$4,"&gt;="&amp;CB$6,Model!$4:$4,"&lt;="&amp;CB$7))</f>
        <v>0</v>
      </c>
      <c r="CC51" s="5">
        <f ca="1">IF(CC$4="",0,SUMIFS(Model!189:189,Model!$4:$4,"&gt;="&amp;CC$6,Model!$4:$4,"&lt;="&amp;CC$7))</f>
        <v>0</v>
      </c>
      <c r="CD51" s="5">
        <f ca="1">IF(CD$4="",0,SUMIFS(Model!189:189,Model!$4:$4,"&gt;="&amp;CD$6,Model!$4:$4,"&lt;="&amp;CD$7))</f>
        <v>0</v>
      </c>
      <c r="CE51" s="5">
        <f ca="1">IF(CE$4="",0,SUMIFS(Model!189:189,Model!$4:$4,"&gt;="&amp;CE$6,Model!$4:$4,"&lt;="&amp;CE$7))</f>
        <v>0</v>
      </c>
      <c r="CF51" s="5">
        <f ca="1">IF(CF$4="",0,SUMIFS(Model!189:189,Model!$4:$4,"&gt;="&amp;CF$6,Model!$4:$4,"&lt;="&amp;CF$7))</f>
        <v>0</v>
      </c>
    </row>
    <row r="52" spans="2:84" x14ac:dyDescent="0.3">
      <c r="B52" s="13">
        <f>ROW()</f>
        <v>52</v>
      </c>
      <c r="H52" s="1" t="str">
        <f t="shared" ref="H52:H55" si="17">$H$50</f>
        <v>Переменные расходы</v>
      </c>
      <c r="I52" s="1" t="str">
        <f>Prcsses!I89</f>
        <v>Расходы на удержание клиентов</v>
      </c>
      <c r="M52" s="53" t="s">
        <v>18</v>
      </c>
      <c r="U52" s="5">
        <f t="shared" ca="1" si="16"/>
        <v>5045890.5693386877</v>
      </c>
      <c r="X52" s="5">
        <f ca="1">IF(X$4="",0,SUMIFS(Model!190:190,Model!$4:$4,"&gt;="&amp;X$6,Model!$4:$4,"&lt;="&amp;X$7))</f>
        <v>0</v>
      </c>
      <c r="Y52" s="5">
        <f ca="1">IF(Y$4="",0,SUMIFS(Model!190:190,Model!$4:$4,"&gt;="&amp;Y$6,Model!$4:$4,"&lt;="&amp;Y$7))</f>
        <v>341450.66499999998</v>
      </c>
      <c r="Z52" s="5">
        <f ca="1">IF(Z$4="",0,SUMIFS(Model!190:190,Model!$4:$4,"&gt;="&amp;Z$6,Model!$4:$4,"&lt;="&amp;Z$7))</f>
        <v>1152161.5142569998</v>
      </c>
      <c r="AA52" s="5">
        <f ca="1">IF(AA$4="",0,SUMIFS(Model!190:190,Model!$4:$4,"&gt;="&amp;AA$6,Model!$4:$4,"&lt;="&amp;AA$7))</f>
        <v>1612444.3086827607</v>
      </c>
      <c r="AB52" s="5">
        <f ca="1">IF(AB$4="",0,SUMIFS(Model!190:190,Model!$4:$4,"&gt;="&amp;AB$6,Model!$4:$4,"&lt;="&amp;AB$7))</f>
        <v>1939834.0813989271</v>
      </c>
      <c r="AC52" s="5">
        <f ca="1">IF(AC$4="",0,SUMIFS(Model!190:190,Model!$4:$4,"&gt;="&amp;AC$6,Model!$4:$4,"&lt;="&amp;AC$7))</f>
        <v>0</v>
      </c>
      <c r="AD52" s="5">
        <f ca="1">IF(AD$4="",0,SUMIFS(Model!190:190,Model!$4:$4,"&gt;="&amp;AD$6,Model!$4:$4,"&lt;="&amp;AD$7))</f>
        <v>0</v>
      </c>
      <c r="AE52" s="5">
        <f ca="1">IF(AE$4="",0,SUMIFS(Model!190:190,Model!$4:$4,"&gt;="&amp;AE$6,Model!$4:$4,"&lt;="&amp;AE$7))</f>
        <v>0</v>
      </c>
      <c r="AF52" s="5">
        <f ca="1">IF(AF$4="",0,SUMIFS(Model!190:190,Model!$4:$4,"&gt;="&amp;AF$6,Model!$4:$4,"&lt;="&amp;AF$7))</f>
        <v>0</v>
      </c>
      <c r="AG52" s="5">
        <f ca="1">IF(AG$4="",0,SUMIFS(Model!190:190,Model!$4:$4,"&gt;="&amp;AG$6,Model!$4:$4,"&lt;="&amp;AG$7))</f>
        <v>0</v>
      </c>
      <c r="AH52" s="5">
        <f ca="1">IF(AH$4="",0,SUMIFS(Model!190:190,Model!$4:$4,"&gt;="&amp;AH$6,Model!$4:$4,"&lt;="&amp;AH$7))</f>
        <v>0</v>
      </c>
      <c r="AI52" s="5">
        <f ca="1">IF(AI$4="",0,SUMIFS(Model!190:190,Model!$4:$4,"&gt;="&amp;AI$6,Model!$4:$4,"&lt;="&amp;AI$7))</f>
        <v>0</v>
      </c>
      <c r="AJ52" s="5">
        <f ca="1">IF(AJ$4="",0,SUMIFS(Model!190:190,Model!$4:$4,"&gt;="&amp;AJ$6,Model!$4:$4,"&lt;="&amp;AJ$7))</f>
        <v>0</v>
      </c>
      <c r="AK52" s="5">
        <f ca="1">IF(AK$4="",0,SUMIFS(Model!190:190,Model!$4:$4,"&gt;="&amp;AK$6,Model!$4:$4,"&lt;="&amp;AK$7))</f>
        <v>0</v>
      </c>
      <c r="AL52" s="5">
        <f ca="1">IF(AL$4="",0,SUMIFS(Model!190:190,Model!$4:$4,"&gt;="&amp;AL$6,Model!$4:$4,"&lt;="&amp;AL$7))</f>
        <v>0</v>
      </c>
      <c r="AM52" s="5">
        <f ca="1">IF(AM$4="",0,SUMIFS(Model!190:190,Model!$4:$4,"&gt;="&amp;AM$6,Model!$4:$4,"&lt;="&amp;AM$7))</f>
        <v>0</v>
      </c>
      <c r="AN52" s="5">
        <f ca="1">IF(AN$4="",0,SUMIFS(Model!190:190,Model!$4:$4,"&gt;="&amp;AN$6,Model!$4:$4,"&lt;="&amp;AN$7))</f>
        <v>0</v>
      </c>
      <c r="AO52" s="5">
        <f ca="1">IF(AO$4="",0,SUMIFS(Model!190:190,Model!$4:$4,"&gt;="&amp;AO$6,Model!$4:$4,"&lt;="&amp;AO$7))</f>
        <v>0</v>
      </c>
      <c r="AP52" s="5">
        <f ca="1">IF(AP$4="",0,SUMIFS(Model!190:190,Model!$4:$4,"&gt;="&amp;AP$6,Model!$4:$4,"&lt;="&amp;AP$7))</f>
        <v>0</v>
      </c>
      <c r="AQ52" s="5">
        <f ca="1">IF(AQ$4="",0,SUMIFS(Model!190:190,Model!$4:$4,"&gt;="&amp;AQ$6,Model!$4:$4,"&lt;="&amp;AQ$7))</f>
        <v>0</v>
      </c>
      <c r="AR52" s="5">
        <f ca="1">IF(AR$4="",0,SUMIFS(Model!190:190,Model!$4:$4,"&gt;="&amp;AR$6,Model!$4:$4,"&lt;="&amp;AR$7))</f>
        <v>0</v>
      </c>
      <c r="AS52" s="5">
        <f ca="1">IF(AS$4="",0,SUMIFS(Model!190:190,Model!$4:$4,"&gt;="&amp;AS$6,Model!$4:$4,"&lt;="&amp;AS$7))</f>
        <v>0</v>
      </c>
      <c r="AT52" s="5">
        <f ca="1">IF(AT$4="",0,SUMIFS(Model!190:190,Model!$4:$4,"&gt;="&amp;AT$6,Model!$4:$4,"&lt;="&amp;AT$7))</f>
        <v>0</v>
      </c>
      <c r="AU52" s="5">
        <f ca="1">IF(AU$4="",0,SUMIFS(Model!190:190,Model!$4:$4,"&gt;="&amp;AU$6,Model!$4:$4,"&lt;="&amp;AU$7))</f>
        <v>0</v>
      </c>
      <c r="AV52" s="5">
        <f ca="1">IF(AV$4="",0,SUMIFS(Model!190:190,Model!$4:$4,"&gt;="&amp;AV$6,Model!$4:$4,"&lt;="&amp;AV$7))</f>
        <v>0</v>
      </c>
      <c r="AW52" s="5">
        <f ca="1">IF(AW$4="",0,SUMIFS(Model!190:190,Model!$4:$4,"&gt;="&amp;AW$6,Model!$4:$4,"&lt;="&amp;AW$7))</f>
        <v>0</v>
      </c>
      <c r="AX52" s="5">
        <f ca="1">IF(AX$4="",0,SUMIFS(Model!190:190,Model!$4:$4,"&gt;="&amp;AX$6,Model!$4:$4,"&lt;="&amp;AX$7))</f>
        <v>0</v>
      </c>
      <c r="AY52" s="5">
        <f ca="1">IF(AY$4="",0,SUMIFS(Model!190:190,Model!$4:$4,"&gt;="&amp;AY$6,Model!$4:$4,"&lt;="&amp;AY$7))</f>
        <v>0</v>
      </c>
      <c r="AZ52" s="5">
        <f ca="1">IF(AZ$4="",0,SUMIFS(Model!190:190,Model!$4:$4,"&gt;="&amp;AZ$6,Model!$4:$4,"&lt;="&amp;AZ$7))</f>
        <v>0</v>
      </c>
      <c r="BA52" s="5">
        <f ca="1">IF(BA$4="",0,SUMIFS(Model!190:190,Model!$4:$4,"&gt;="&amp;BA$6,Model!$4:$4,"&lt;="&amp;BA$7))</f>
        <v>0</v>
      </c>
      <c r="BB52" s="5">
        <f ca="1">IF(BB$4="",0,SUMIFS(Model!190:190,Model!$4:$4,"&gt;="&amp;BB$6,Model!$4:$4,"&lt;="&amp;BB$7))</f>
        <v>0</v>
      </c>
      <c r="BC52" s="5">
        <f ca="1">IF(BC$4="",0,SUMIFS(Model!190:190,Model!$4:$4,"&gt;="&amp;BC$6,Model!$4:$4,"&lt;="&amp;BC$7))</f>
        <v>0</v>
      </c>
      <c r="BD52" s="5">
        <f ca="1">IF(BD$4="",0,SUMIFS(Model!190:190,Model!$4:$4,"&gt;="&amp;BD$6,Model!$4:$4,"&lt;="&amp;BD$7))</f>
        <v>0</v>
      </c>
      <c r="BE52" s="5">
        <f ca="1">IF(BE$4="",0,SUMIFS(Model!190:190,Model!$4:$4,"&gt;="&amp;BE$6,Model!$4:$4,"&lt;="&amp;BE$7))</f>
        <v>0</v>
      </c>
      <c r="BF52" s="5">
        <f ca="1">IF(BF$4="",0,SUMIFS(Model!190:190,Model!$4:$4,"&gt;="&amp;BF$6,Model!$4:$4,"&lt;="&amp;BF$7))</f>
        <v>0</v>
      </c>
      <c r="BG52" s="5">
        <f ca="1">IF(BG$4="",0,SUMIFS(Model!190:190,Model!$4:$4,"&gt;="&amp;BG$6,Model!$4:$4,"&lt;="&amp;BG$7))</f>
        <v>0</v>
      </c>
      <c r="BH52" s="5">
        <f ca="1">IF(BH$4="",0,SUMIFS(Model!190:190,Model!$4:$4,"&gt;="&amp;BH$6,Model!$4:$4,"&lt;="&amp;BH$7))</f>
        <v>0</v>
      </c>
      <c r="BI52" s="5">
        <f ca="1">IF(BI$4="",0,SUMIFS(Model!190:190,Model!$4:$4,"&gt;="&amp;BI$6,Model!$4:$4,"&lt;="&amp;BI$7))</f>
        <v>0</v>
      </c>
      <c r="BJ52" s="5">
        <f ca="1">IF(BJ$4="",0,SUMIFS(Model!190:190,Model!$4:$4,"&gt;="&amp;BJ$6,Model!$4:$4,"&lt;="&amp;BJ$7))</f>
        <v>0</v>
      </c>
      <c r="BK52" s="5">
        <f ca="1">IF(BK$4="",0,SUMIFS(Model!190:190,Model!$4:$4,"&gt;="&amp;BK$6,Model!$4:$4,"&lt;="&amp;BK$7))</f>
        <v>0</v>
      </c>
      <c r="BL52" s="5">
        <f ca="1">IF(BL$4="",0,SUMIFS(Model!190:190,Model!$4:$4,"&gt;="&amp;BL$6,Model!$4:$4,"&lt;="&amp;BL$7))</f>
        <v>0</v>
      </c>
      <c r="BM52" s="5">
        <f ca="1">IF(BM$4="",0,SUMIFS(Model!190:190,Model!$4:$4,"&gt;="&amp;BM$6,Model!$4:$4,"&lt;="&amp;BM$7))</f>
        <v>0</v>
      </c>
      <c r="BN52" s="5">
        <f ca="1">IF(BN$4="",0,SUMIFS(Model!190:190,Model!$4:$4,"&gt;="&amp;BN$6,Model!$4:$4,"&lt;="&amp;BN$7))</f>
        <v>0</v>
      </c>
      <c r="BO52" s="5">
        <f ca="1">IF(BO$4="",0,SUMIFS(Model!190:190,Model!$4:$4,"&gt;="&amp;BO$6,Model!$4:$4,"&lt;="&amp;BO$7))</f>
        <v>0</v>
      </c>
      <c r="BP52" s="5">
        <f ca="1">IF(BP$4="",0,SUMIFS(Model!190:190,Model!$4:$4,"&gt;="&amp;BP$6,Model!$4:$4,"&lt;="&amp;BP$7))</f>
        <v>0</v>
      </c>
      <c r="BQ52" s="5">
        <f ca="1">IF(BQ$4="",0,SUMIFS(Model!190:190,Model!$4:$4,"&gt;="&amp;BQ$6,Model!$4:$4,"&lt;="&amp;BQ$7))</f>
        <v>0</v>
      </c>
      <c r="BR52" s="5">
        <f ca="1">IF(BR$4="",0,SUMIFS(Model!190:190,Model!$4:$4,"&gt;="&amp;BR$6,Model!$4:$4,"&lt;="&amp;BR$7))</f>
        <v>0</v>
      </c>
      <c r="BS52" s="5">
        <f ca="1">IF(BS$4="",0,SUMIFS(Model!190:190,Model!$4:$4,"&gt;="&amp;BS$6,Model!$4:$4,"&lt;="&amp;BS$7))</f>
        <v>0</v>
      </c>
      <c r="BT52" s="5">
        <f ca="1">IF(BT$4="",0,SUMIFS(Model!190:190,Model!$4:$4,"&gt;="&amp;BT$6,Model!$4:$4,"&lt;="&amp;BT$7))</f>
        <v>0</v>
      </c>
      <c r="BU52" s="5">
        <f ca="1">IF(BU$4="",0,SUMIFS(Model!190:190,Model!$4:$4,"&gt;="&amp;BU$6,Model!$4:$4,"&lt;="&amp;BU$7))</f>
        <v>0</v>
      </c>
      <c r="BV52" s="5">
        <f ca="1">IF(BV$4="",0,SUMIFS(Model!190:190,Model!$4:$4,"&gt;="&amp;BV$6,Model!$4:$4,"&lt;="&amp;BV$7))</f>
        <v>0</v>
      </c>
      <c r="BW52" s="5">
        <f ca="1">IF(BW$4="",0,SUMIFS(Model!190:190,Model!$4:$4,"&gt;="&amp;BW$6,Model!$4:$4,"&lt;="&amp;BW$7))</f>
        <v>0</v>
      </c>
      <c r="BX52" s="5">
        <f ca="1">IF(BX$4="",0,SUMIFS(Model!190:190,Model!$4:$4,"&gt;="&amp;BX$6,Model!$4:$4,"&lt;="&amp;BX$7))</f>
        <v>0</v>
      </c>
      <c r="BY52" s="5">
        <f ca="1">IF(BY$4="",0,SUMIFS(Model!190:190,Model!$4:$4,"&gt;="&amp;BY$6,Model!$4:$4,"&lt;="&amp;BY$7))</f>
        <v>0</v>
      </c>
      <c r="BZ52" s="5">
        <f ca="1">IF(BZ$4="",0,SUMIFS(Model!190:190,Model!$4:$4,"&gt;="&amp;BZ$6,Model!$4:$4,"&lt;="&amp;BZ$7))</f>
        <v>0</v>
      </c>
      <c r="CA52" s="5">
        <f ca="1">IF(CA$4="",0,SUMIFS(Model!190:190,Model!$4:$4,"&gt;="&amp;CA$6,Model!$4:$4,"&lt;="&amp;CA$7))</f>
        <v>0</v>
      </c>
      <c r="CB52" s="5">
        <f ca="1">IF(CB$4="",0,SUMIFS(Model!190:190,Model!$4:$4,"&gt;="&amp;CB$6,Model!$4:$4,"&lt;="&amp;CB$7))</f>
        <v>0</v>
      </c>
      <c r="CC52" s="5">
        <f ca="1">IF(CC$4="",0,SUMIFS(Model!190:190,Model!$4:$4,"&gt;="&amp;CC$6,Model!$4:$4,"&lt;="&amp;CC$7))</f>
        <v>0</v>
      </c>
      <c r="CD52" s="5">
        <f ca="1">IF(CD$4="",0,SUMIFS(Model!190:190,Model!$4:$4,"&gt;="&amp;CD$6,Model!$4:$4,"&lt;="&amp;CD$7))</f>
        <v>0</v>
      </c>
      <c r="CE52" s="5">
        <f ca="1">IF(CE$4="",0,SUMIFS(Model!190:190,Model!$4:$4,"&gt;="&amp;CE$6,Model!$4:$4,"&lt;="&amp;CE$7))</f>
        <v>0</v>
      </c>
      <c r="CF52" s="5">
        <f ca="1">IF(CF$4="",0,SUMIFS(Model!190:190,Model!$4:$4,"&gt;="&amp;CF$6,Model!$4:$4,"&lt;="&amp;CF$7))</f>
        <v>0</v>
      </c>
    </row>
    <row r="53" spans="2:84" x14ac:dyDescent="0.3">
      <c r="B53" s="13">
        <f>ROW()</f>
        <v>53</v>
      </c>
      <c r="H53" s="1" t="str">
        <f t="shared" si="17"/>
        <v>Переменные расходы</v>
      </c>
      <c r="I53" s="1" t="str">
        <f>Prcsses!I90</f>
        <v>Представительские расходы</v>
      </c>
      <c r="M53" s="53" t="s">
        <v>18</v>
      </c>
      <c r="U53" s="5">
        <f t="shared" ca="1" si="16"/>
        <v>23183730.705809303</v>
      </c>
      <c r="X53" s="5">
        <f ca="1">IF(X$4="",0,SUMIFS(Model!191:191,Model!$4:$4,"&gt;="&amp;X$6,Model!$4:$4,"&lt;="&amp;X$7))</f>
        <v>0</v>
      </c>
      <c r="Y53" s="5">
        <f ca="1">IF(Y$4="",0,SUMIFS(Model!191:191,Model!$4:$4,"&gt;="&amp;Y$6,Model!$4:$4,"&lt;="&amp;Y$7))</f>
        <v>1984121.7024999997</v>
      </c>
      <c r="Z53" s="5">
        <f ca="1">IF(Z$4="",0,SUMIFS(Model!191:191,Model!$4:$4,"&gt;="&amp;Z$6,Model!$4:$4,"&lt;="&amp;Z$7))</f>
        <v>5406974.6919445414</v>
      </c>
      <c r="AA53" s="5">
        <f ca="1">IF(AA$4="",0,SUMIFS(Model!191:191,Model!$4:$4,"&gt;="&amp;AA$6,Model!$4:$4,"&lt;="&amp;AA$7))</f>
        <v>7177073.3292727815</v>
      </c>
      <c r="AB53" s="5">
        <f ca="1">IF(AB$4="",0,SUMIFS(Model!191:191,Model!$4:$4,"&gt;="&amp;AB$6,Model!$4:$4,"&lt;="&amp;AB$7))</f>
        <v>8615560.9820919819</v>
      </c>
      <c r="AC53" s="5">
        <f ca="1">IF(AC$4="",0,SUMIFS(Model!191:191,Model!$4:$4,"&gt;="&amp;AC$6,Model!$4:$4,"&lt;="&amp;AC$7))</f>
        <v>0</v>
      </c>
      <c r="AD53" s="5">
        <f ca="1">IF(AD$4="",0,SUMIFS(Model!191:191,Model!$4:$4,"&gt;="&amp;AD$6,Model!$4:$4,"&lt;="&amp;AD$7))</f>
        <v>0</v>
      </c>
      <c r="AE53" s="5">
        <f ca="1">IF(AE$4="",0,SUMIFS(Model!191:191,Model!$4:$4,"&gt;="&amp;AE$6,Model!$4:$4,"&lt;="&amp;AE$7))</f>
        <v>0</v>
      </c>
      <c r="AF53" s="5">
        <f ca="1">IF(AF$4="",0,SUMIFS(Model!191:191,Model!$4:$4,"&gt;="&amp;AF$6,Model!$4:$4,"&lt;="&amp;AF$7))</f>
        <v>0</v>
      </c>
      <c r="AG53" s="5">
        <f ca="1">IF(AG$4="",0,SUMIFS(Model!191:191,Model!$4:$4,"&gt;="&amp;AG$6,Model!$4:$4,"&lt;="&amp;AG$7))</f>
        <v>0</v>
      </c>
      <c r="AH53" s="5">
        <f ca="1">IF(AH$4="",0,SUMIFS(Model!191:191,Model!$4:$4,"&gt;="&amp;AH$6,Model!$4:$4,"&lt;="&amp;AH$7))</f>
        <v>0</v>
      </c>
      <c r="AI53" s="5">
        <f ca="1">IF(AI$4="",0,SUMIFS(Model!191:191,Model!$4:$4,"&gt;="&amp;AI$6,Model!$4:$4,"&lt;="&amp;AI$7))</f>
        <v>0</v>
      </c>
      <c r="AJ53" s="5">
        <f ca="1">IF(AJ$4="",0,SUMIFS(Model!191:191,Model!$4:$4,"&gt;="&amp;AJ$6,Model!$4:$4,"&lt;="&amp;AJ$7))</f>
        <v>0</v>
      </c>
      <c r="AK53" s="5">
        <f ca="1">IF(AK$4="",0,SUMIFS(Model!191:191,Model!$4:$4,"&gt;="&amp;AK$6,Model!$4:$4,"&lt;="&amp;AK$7))</f>
        <v>0</v>
      </c>
      <c r="AL53" s="5">
        <f ca="1">IF(AL$4="",0,SUMIFS(Model!191:191,Model!$4:$4,"&gt;="&amp;AL$6,Model!$4:$4,"&lt;="&amp;AL$7))</f>
        <v>0</v>
      </c>
      <c r="AM53" s="5">
        <f ca="1">IF(AM$4="",0,SUMIFS(Model!191:191,Model!$4:$4,"&gt;="&amp;AM$6,Model!$4:$4,"&lt;="&amp;AM$7))</f>
        <v>0</v>
      </c>
      <c r="AN53" s="5">
        <f ca="1">IF(AN$4="",0,SUMIFS(Model!191:191,Model!$4:$4,"&gt;="&amp;AN$6,Model!$4:$4,"&lt;="&amp;AN$7))</f>
        <v>0</v>
      </c>
      <c r="AO53" s="5">
        <f ca="1">IF(AO$4="",0,SUMIFS(Model!191:191,Model!$4:$4,"&gt;="&amp;AO$6,Model!$4:$4,"&lt;="&amp;AO$7))</f>
        <v>0</v>
      </c>
      <c r="AP53" s="5">
        <f ca="1">IF(AP$4="",0,SUMIFS(Model!191:191,Model!$4:$4,"&gt;="&amp;AP$6,Model!$4:$4,"&lt;="&amp;AP$7))</f>
        <v>0</v>
      </c>
      <c r="AQ53" s="5">
        <f ca="1">IF(AQ$4="",0,SUMIFS(Model!191:191,Model!$4:$4,"&gt;="&amp;AQ$6,Model!$4:$4,"&lt;="&amp;AQ$7))</f>
        <v>0</v>
      </c>
      <c r="AR53" s="5">
        <f ca="1">IF(AR$4="",0,SUMIFS(Model!191:191,Model!$4:$4,"&gt;="&amp;AR$6,Model!$4:$4,"&lt;="&amp;AR$7))</f>
        <v>0</v>
      </c>
      <c r="AS53" s="5">
        <f ca="1">IF(AS$4="",0,SUMIFS(Model!191:191,Model!$4:$4,"&gt;="&amp;AS$6,Model!$4:$4,"&lt;="&amp;AS$7))</f>
        <v>0</v>
      </c>
      <c r="AT53" s="5">
        <f ca="1">IF(AT$4="",0,SUMIFS(Model!191:191,Model!$4:$4,"&gt;="&amp;AT$6,Model!$4:$4,"&lt;="&amp;AT$7))</f>
        <v>0</v>
      </c>
      <c r="AU53" s="5">
        <f ca="1">IF(AU$4="",0,SUMIFS(Model!191:191,Model!$4:$4,"&gt;="&amp;AU$6,Model!$4:$4,"&lt;="&amp;AU$7))</f>
        <v>0</v>
      </c>
      <c r="AV53" s="5">
        <f ca="1">IF(AV$4="",0,SUMIFS(Model!191:191,Model!$4:$4,"&gt;="&amp;AV$6,Model!$4:$4,"&lt;="&amp;AV$7))</f>
        <v>0</v>
      </c>
      <c r="AW53" s="5">
        <f ca="1">IF(AW$4="",0,SUMIFS(Model!191:191,Model!$4:$4,"&gt;="&amp;AW$6,Model!$4:$4,"&lt;="&amp;AW$7))</f>
        <v>0</v>
      </c>
      <c r="AX53" s="5">
        <f ca="1">IF(AX$4="",0,SUMIFS(Model!191:191,Model!$4:$4,"&gt;="&amp;AX$6,Model!$4:$4,"&lt;="&amp;AX$7))</f>
        <v>0</v>
      </c>
      <c r="AY53" s="5">
        <f ca="1">IF(AY$4="",0,SUMIFS(Model!191:191,Model!$4:$4,"&gt;="&amp;AY$6,Model!$4:$4,"&lt;="&amp;AY$7))</f>
        <v>0</v>
      </c>
      <c r="AZ53" s="5">
        <f ca="1">IF(AZ$4="",0,SUMIFS(Model!191:191,Model!$4:$4,"&gt;="&amp;AZ$6,Model!$4:$4,"&lt;="&amp;AZ$7))</f>
        <v>0</v>
      </c>
      <c r="BA53" s="5">
        <f ca="1">IF(BA$4="",0,SUMIFS(Model!191:191,Model!$4:$4,"&gt;="&amp;BA$6,Model!$4:$4,"&lt;="&amp;BA$7))</f>
        <v>0</v>
      </c>
      <c r="BB53" s="5">
        <f ca="1">IF(BB$4="",0,SUMIFS(Model!191:191,Model!$4:$4,"&gt;="&amp;BB$6,Model!$4:$4,"&lt;="&amp;BB$7))</f>
        <v>0</v>
      </c>
      <c r="BC53" s="5">
        <f ca="1">IF(BC$4="",0,SUMIFS(Model!191:191,Model!$4:$4,"&gt;="&amp;BC$6,Model!$4:$4,"&lt;="&amp;BC$7))</f>
        <v>0</v>
      </c>
      <c r="BD53" s="5">
        <f ca="1">IF(BD$4="",0,SUMIFS(Model!191:191,Model!$4:$4,"&gt;="&amp;BD$6,Model!$4:$4,"&lt;="&amp;BD$7))</f>
        <v>0</v>
      </c>
      <c r="BE53" s="5">
        <f ca="1">IF(BE$4="",0,SUMIFS(Model!191:191,Model!$4:$4,"&gt;="&amp;BE$6,Model!$4:$4,"&lt;="&amp;BE$7))</f>
        <v>0</v>
      </c>
      <c r="BF53" s="5">
        <f ca="1">IF(BF$4="",0,SUMIFS(Model!191:191,Model!$4:$4,"&gt;="&amp;BF$6,Model!$4:$4,"&lt;="&amp;BF$7))</f>
        <v>0</v>
      </c>
      <c r="BG53" s="5">
        <f ca="1">IF(BG$4="",0,SUMIFS(Model!191:191,Model!$4:$4,"&gt;="&amp;BG$6,Model!$4:$4,"&lt;="&amp;BG$7))</f>
        <v>0</v>
      </c>
      <c r="BH53" s="5">
        <f ca="1">IF(BH$4="",0,SUMIFS(Model!191:191,Model!$4:$4,"&gt;="&amp;BH$6,Model!$4:$4,"&lt;="&amp;BH$7))</f>
        <v>0</v>
      </c>
      <c r="BI53" s="5">
        <f ca="1">IF(BI$4="",0,SUMIFS(Model!191:191,Model!$4:$4,"&gt;="&amp;BI$6,Model!$4:$4,"&lt;="&amp;BI$7))</f>
        <v>0</v>
      </c>
      <c r="BJ53" s="5">
        <f ca="1">IF(BJ$4="",0,SUMIFS(Model!191:191,Model!$4:$4,"&gt;="&amp;BJ$6,Model!$4:$4,"&lt;="&amp;BJ$7))</f>
        <v>0</v>
      </c>
      <c r="BK53" s="5">
        <f ca="1">IF(BK$4="",0,SUMIFS(Model!191:191,Model!$4:$4,"&gt;="&amp;BK$6,Model!$4:$4,"&lt;="&amp;BK$7))</f>
        <v>0</v>
      </c>
      <c r="BL53" s="5">
        <f ca="1">IF(BL$4="",0,SUMIFS(Model!191:191,Model!$4:$4,"&gt;="&amp;BL$6,Model!$4:$4,"&lt;="&amp;BL$7))</f>
        <v>0</v>
      </c>
      <c r="BM53" s="5">
        <f ca="1">IF(BM$4="",0,SUMIFS(Model!191:191,Model!$4:$4,"&gt;="&amp;BM$6,Model!$4:$4,"&lt;="&amp;BM$7))</f>
        <v>0</v>
      </c>
      <c r="BN53" s="5">
        <f ca="1">IF(BN$4="",0,SUMIFS(Model!191:191,Model!$4:$4,"&gt;="&amp;BN$6,Model!$4:$4,"&lt;="&amp;BN$7))</f>
        <v>0</v>
      </c>
      <c r="BO53" s="5">
        <f ca="1">IF(BO$4="",0,SUMIFS(Model!191:191,Model!$4:$4,"&gt;="&amp;BO$6,Model!$4:$4,"&lt;="&amp;BO$7))</f>
        <v>0</v>
      </c>
      <c r="BP53" s="5">
        <f ca="1">IF(BP$4="",0,SUMIFS(Model!191:191,Model!$4:$4,"&gt;="&amp;BP$6,Model!$4:$4,"&lt;="&amp;BP$7))</f>
        <v>0</v>
      </c>
      <c r="BQ53" s="5">
        <f ca="1">IF(BQ$4="",0,SUMIFS(Model!191:191,Model!$4:$4,"&gt;="&amp;BQ$6,Model!$4:$4,"&lt;="&amp;BQ$7))</f>
        <v>0</v>
      </c>
      <c r="BR53" s="5">
        <f ca="1">IF(BR$4="",0,SUMIFS(Model!191:191,Model!$4:$4,"&gt;="&amp;BR$6,Model!$4:$4,"&lt;="&amp;BR$7))</f>
        <v>0</v>
      </c>
      <c r="BS53" s="5">
        <f ca="1">IF(BS$4="",0,SUMIFS(Model!191:191,Model!$4:$4,"&gt;="&amp;BS$6,Model!$4:$4,"&lt;="&amp;BS$7))</f>
        <v>0</v>
      </c>
      <c r="BT53" s="5">
        <f ca="1">IF(BT$4="",0,SUMIFS(Model!191:191,Model!$4:$4,"&gt;="&amp;BT$6,Model!$4:$4,"&lt;="&amp;BT$7))</f>
        <v>0</v>
      </c>
      <c r="BU53" s="5">
        <f ca="1">IF(BU$4="",0,SUMIFS(Model!191:191,Model!$4:$4,"&gt;="&amp;BU$6,Model!$4:$4,"&lt;="&amp;BU$7))</f>
        <v>0</v>
      </c>
      <c r="BV53" s="5">
        <f ca="1">IF(BV$4="",0,SUMIFS(Model!191:191,Model!$4:$4,"&gt;="&amp;BV$6,Model!$4:$4,"&lt;="&amp;BV$7))</f>
        <v>0</v>
      </c>
      <c r="BW53" s="5">
        <f ca="1">IF(BW$4="",0,SUMIFS(Model!191:191,Model!$4:$4,"&gt;="&amp;BW$6,Model!$4:$4,"&lt;="&amp;BW$7))</f>
        <v>0</v>
      </c>
      <c r="BX53" s="5">
        <f ca="1">IF(BX$4="",0,SUMIFS(Model!191:191,Model!$4:$4,"&gt;="&amp;BX$6,Model!$4:$4,"&lt;="&amp;BX$7))</f>
        <v>0</v>
      </c>
      <c r="BY53" s="5">
        <f ca="1">IF(BY$4="",0,SUMIFS(Model!191:191,Model!$4:$4,"&gt;="&amp;BY$6,Model!$4:$4,"&lt;="&amp;BY$7))</f>
        <v>0</v>
      </c>
      <c r="BZ53" s="5">
        <f ca="1">IF(BZ$4="",0,SUMIFS(Model!191:191,Model!$4:$4,"&gt;="&amp;BZ$6,Model!$4:$4,"&lt;="&amp;BZ$7))</f>
        <v>0</v>
      </c>
      <c r="CA53" s="5">
        <f ca="1">IF(CA$4="",0,SUMIFS(Model!191:191,Model!$4:$4,"&gt;="&amp;CA$6,Model!$4:$4,"&lt;="&amp;CA$7))</f>
        <v>0</v>
      </c>
      <c r="CB53" s="5">
        <f ca="1">IF(CB$4="",0,SUMIFS(Model!191:191,Model!$4:$4,"&gt;="&amp;CB$6,Model!$4:$4,"&lt;="&amp;CB$7))</f>
        <v>0</v>
      </c>
      <c r="CC53" s="5">
        <f ca="1">IF(CC$4="",0,SUMIFS(Model!191:191,Model!$4:$4,"&gt;="&amp;CC$6,Model!$4:$4,"&lt;="&amp;CC$7))</f>
        <v>0</v>
      </c>
      <c r="CD53" s="5">
        <f ca="1">IF(CD$4="",0,SUMIFS(Model!191:191,Model!$4:$4,"&gt;="&amp;CD$6,Model!$4:$4,"&lt;="&amp;CD$7))</f>
        <v>0</v>
      </c>
      <c r="CE53" s="5">
        <f ca="1">IF(CE$4="",0,SUMIFS(Model!191:191,Model!$4:$4,"&gt;="&amp;CE$6,Model!$4:$4,"&lt;="&amp;CE$7))</f>
        <v>0</v>
      </c>
      <c r="CF53" s="5">
        <f ca="1">IF(CF$4="",0,SUMIFS(Model!191:191,Model!$4:$4,"&gt;="&amp;CF$6,Model!$4:$4,"&lt;="&amp;CF$7))</f>
        <v>0</v>
      </c>
    </row>
    <row r="54" spans="2:84" x14ac:dyDescent="0.3">
      <c r="B54" s="13">
        <f>ROW()</f>
        <v>54</v>
      </c>
      <c r="H54" s="1" t="str">
        <f t="shared" si="17"/>
        <v>Переменные расходы</v>
      </c>
      <c r="I54" s="1" t="str">
        <f>Prcsses!I91</f>
        <v>Содержание и ремонты на площадке + ЖКХ</v>
      </c>
      <c r="M54" s="53" t="s">
        <v>18</v>
      </c>
      <c r="U54" s="5">
        <f t="shared" ca="1" si="16"/>
        <v>8828824.9952394851</v>
      </c>
      <c r="X54" s="5">
        <f ca="1">IF(X$4="",0,SUMIFS(Model!192:192,Model!$4:$4,"&gt;="&amp;X$6,Model!$4:$4,"&lt;="&amp;X$7))</f>
        <v>0</v>
      </c>
      <c r="Y54" s="5">
        <f ca="1">IF(Y$4="",0,SUMIFS(Model!192:192,Model!$4:$4,"&gt;="&amp;Y$6,Model!$4:$4,"&lt;="&amp;Y$7))</f>
        <v>728586.33624999993</v>
      </c>
      <c r="Z54" s="5">
        <f ca="1">IF(Z$4="",0,SUMIFS(Model!192:192,Model!$4:$4,"&gt;="&amp;Z$6,Model!$4:$4,"&lt;="&amp;Z$7))</f>
        <v>2052712.4379786663</v>
      </c>
      <c r="AA54" s="5">
        <f ca="1">IF(AA$4="",0,SUMIFS(Model!192:192,Model!$4:$4,"&gt;="&amp;AA$6,Model!$4:$4,"&lt;="&amp;AA$7))</f>
        <v>2747788.9373595789</v>
      </c>
      <c r="AB54" s="5">
        <f ca="1">IF(AB$4="",0,SUMIFS(Model!192:192,Model!$4:$4,"&gt;="&amp;AB$6,Model!$4:$4,"&lt;="&amp;AB$7))</f>
        <v>3299737.2836512402</v>
      </c>
      <c r="AC54" s="5">
        <f ca="1">IF(AC$4="",0,SUMIFS(Model!192:192,Model!$4:$4,"&gt;="&amp;AC$6,Model!$4:$4,"&lt;="&amp;AC$7))</f>
        <v>0</v>
      </c>
      <c r="AD54" s="5">
        <f ca="1">IF(AD$4="",0,SUMIFS(Model!192:192,Model!$4:$4,"&gt;="&amp;AD$6,Model!$4:$4,"&lt;="&amp;AD$7))</f>
        <v>0</v>
      </c>
      <c r="AE54" s="5">
        <f ca="1">IF(AE$4="",0,SUMIFS(Model!192:192,Model!$4:$4,"&gt;="&amp;AE$6,Model!$4:$4,"&lt;="&amp;AE$7))</f>
        <v>0</v>
      </c>
      <c r="AF54" s="5">
        <f ca="1">IF(AF$4="",0,SUMIFS(Model!192:192,Model!$4:$4,"&gt;="&amp;AF$6,Model!$4:$4,"&lt;="&amp;AF$7))</f>
        <v>0</v>
      </c>
      <c r="AG54" s="5">
        <f ca="1">IF(AG$4="",0,SUMIFS(Model!192:192,Model!$4:$4,"&gt;="&amp;AG$6,Model!$4:$4,"&lt;="&amp;AG$7))</f>
        <v>0</v>
      </c>
      <c r="AH54" s="5">
        <f ca="1">IF(AH$4="",0,SUMIFS(Model!192:192,Model!$4:$4,"&gt;="&amp;AH$6,Model!$4:$4,"&lt;="&amp;AH$7))</f>
        <v>0</v>
      </c>
      <c r="AI54" s="5">
        <f ca="1">IF(AI$4="",0,SUMIFS(Model!192:192,Model!$4:$4,"&gt;="&amp;AI$6,Model!$4:$4,"&lt;="&amp;AI$7))</f>
        <v>0</v>
      </c>
      <c r="AJ54" s="5">
        <f ca="1">IF(AJ$4="",0,SUMIFS(Model!192:192,Model!$4:$4,"&gt;="&amp;AJ$6,Model!$4:$4,"&lt;="&amp;AJ$7))</f>
        <v>0</v>
      </c>
      <c r="AK54" s="5">
        <f ca="1">IF(AK$4="",0,SUMIFS(Model!192:192,Model!$4:$4,"&gt;="&amp;AK$6,Model!$4:$4,"&lt;="&amp;AK$7))</f>
        <v>0</v>
      </c>
      <c r="AL54" s="5">
        <f ca="1">IF(AL$4="",0,SUMIFS(Model!192:192,Model!$4:$4,"&gt;="&amp;AL$6,Model!$4:$4,"&lt;="&amp;AL$7))</f>
        <v>0</v>
      </c>
      <c r="AM54" s="5">
        <f ca="1">IF(AM$4="",0,SUMIFS(Model!192:192,Model!$4:$4,"&gt;="&amp;AM$6,Model!$4:$4,"&lt;="&amp;AM$7))</f>
        <v>0</v>
      </c>
      <c r="AN54" s="5">
        <f ca="1">IF(AN$4="",0,SUMIFS(Model!192:192,Model!$4:$4,"&gt;="&amp;AN$6,Model!$4:$4,"&lt;="&amp;AN$7))</f>
        <v>0</v>
      </c>
      <c r="AO54" s="5">
        <f ca="1">IF(AO$4="",0,SUMIFS(Model!192:192,Model!$4:$4,"&gt;="&amp;AO$6,Model!$4:$4,"&lt;="&amp;AO$7))</f>
        <v>0</v>
      </c>
      <c r="AP54" s="5">
        <f ca="1">IF(AP$4="",0,SUMIFS(Model!192:192,Model!$4:$4,"&gt;="&amp;AP$6,Model!$4:$4,"&lt;="&amp;AP$7))</f>
        <v>0</v>
      </c>
      <c r="AQ54" s="5">
        <f ca="1">IF(AQ$4="",0,SUMIFS(Model!192:192,Model!$4:$4,"&gt;="&amp;AQ$6,Model!$4:$4,"&lt;="&amp;AQ$7))</f>
        <v>0</v>
      </c>
      <c r="AR54" s="5">
        <f ca="1">IF(AR$4="",0,SUMIFS(Model!192:192,Model!$4:$4,"&gt;="&amp;AR$6,Model!$4:$4,"&lt;="&amp;AR$7))</f>
        <v>0</v>
      </c>
      <c r="AS54" s="5">
        <f ca="1">IF(AS$4="",0,SUMIFS(Model!192:192,Model!$4:$4,"&gt;="&amp;AS$6,Model!$4:$4,"&lt;="&amp;AS$7))</f>
        <v>0</v>
      </c>
      <c r="AT54" s="5">
        <f ca="1">IF(AT$4="",0,SUMIFS(Model!192:192,Model!$4:$4,"&gt;="&amp;AT$6,Model!$4:$4,"&lt;="&amp;AT$7))</f>
        <v>0</v>
      </c>
      <c r="AU54" s="5">
        <f ca="1">IF(AU$4="",0,SUMIFS(Model!192:192,Model!$4:$4,"&gt;="&amp;AU$6,Model!$4:$4,"&lt;="&amp;AU$7))</f>
        <v>0</v>
      </c>
      <c r="AV54" s="5">
        <f ca="1">IF(AV$4="",0,SUMIFS(Model!192:192,Model!$4:$4,"&gt;="&amp;AV$6,Model!$4:$4,"&lt;="&amp;AV$7))</f>
        <v>0</v>
      </c>
      <c r="AW54" s="5">
        <f ca="1">IF(AW$4="",0,SUMIFS(Model!192:192,Model!$4:$4,"&gt;="&amp;AW$6,Model!$4:$4,"&lt;="&amp;AW$7))</f>
        <v>0</v>
      </c>
      <c r="AX54" s="5">
        <f ca="1">IF(AX$4="",0,SUMIFS(Model!192:192,Model!$4:$4,"&gt;="&amp;AX$6,Model!$4:$4,"&lt;="&amp;AX$7))</f>
        <v>0</v>
      </c>
      <c r="AY54" s="5">
        <f ca="1">IF(AY$4="",0,SUMIFS(Model!192:192,Model!$4:$4,"&gt;="&amp;AY$6,Model!$4:$4,"&lt;="&amp;AY$7))</f>
        <v>0</v>
      </c>
      <c r="AZ54" s="5">
        <f ca="1">IF(AZ$4="",0,SUMIFS(Model!192:192,Model!$4:$4,"&gt;="&amp;AZ$6,Model!$4:$4,"&lt;="&amp;AZ$7))</f>
        <v>0</v>
      </c>
      <c r="BA54" s="5">
        <f ca="1">IF(BA$4="",0,SUMIFS(Model!192:192,Model!$4:$4,"&gt;="&amp;BA$6,Model!$4:$4,"&lt;="&amp;BA$7))</f>
        <v>0</v>
      </c>
      <c r="BB54" s="5">
        <f ca="1">IF(BB$4="",0,SUMIFS(Model!192:192,Model!$4:$4,"&gt;="&amp;BB$6,Model!$4:$4,"&lt;="&amp;BB$7))</f>
        <v>0</v>
      </c>
      <c r="BC54" s="5">
        <f ca="1">IF(BC$4="",0,SUMIFS(Model!192:192,Model!$4:$4,"&gt;="&amp;BC$6,Model!$4:$4,"&lt;="&amp;BC$7))</f>
        <v>0</v>
      </c>
      <c r="BD54" s="5">
        <f ca="1">IF(BD$4="",0,SUMIFS(Model!192:192,Model!$4:$4,"&gt;="&amp;BD$6,Model!$4:$4,"&lt;="&amp;BD$7))</f>
        <v>0</v>
      </c>
      <c r="BE54" s="5">
        <f ca="1">IF(BE$4="",0,SUMIFS(Model!192:192,Model!$4:$4,"&gt;="&amp;BE$6,Model!$4:$4,"&lt;="&amp;BE$7))</f>
        <v>0</v>
      </c>
      <c r="BF54" s="5">
        <f ca="1">IF(BF$4="",0,SUMIFS(Model!192:192,Model!$4:$4,"&gt;="&amp;BF$6,Model!$4:$4,"&lt;="&amp;BF$7))</f>
        <v>0</v>
      </c>
      <c r="BG54" s="5">
        <f ca="1">IF(BG$4="",0,SUMIFS(Model!192:192,Model!$4:$4,"&gt;="&amp;BG$6,Model!$4:$4,"&lt;="&amp;BG$7))</f>
        <v>0</v>
      </c>
      <c r="BH54" s="5">
        <f ca="1">IF(BH$4="",0,SUMIFS(Model!192:192,Model!$4:$4,"&gt;="&amp;BH$6,Model!$4:$4,"&lt;="&amp;BH$7))</f>
        <v>0</v>
      </c>
      <c r="BI54" s="5">
        <f ca="1">IF(BI$4="",0,SUMIFS(Model!192:192,Model!$4:$4,"&gt;="&amp;BI$6,Model!$4:$4,"&lt;="&amp;BI$7))</f>
        <v>0</v>
      </c>
      <c r="BJ54" s="5">
        <f ca="1">IF(BJ$4="",0,SUMIFS(Model!192:192,Model!$4:$4,"&gt;="&amp;BJ$6,Model!$4:$4,"&lt;="&amp;BJ$7))</f>
        <v>0</v>
      </c>
      <c r="BK54" s="5">
        <f ca="1">IF(BK$4="",0,SUMIFS(Model!192:192,Model!$4:$4,"&gt;="&amp;BK$6,Model!$4:$4,"&lt;="&amp;BK$7))</f>
        <v>0</v>
      </c>
      <c r="BL54" s="5">
        <f ca="1">IF(BL$4="",0,SUMIFS(Model!192:192,Model!$4:$4,"&gt;="&amp;BL$6,Model!$4:$4,"&lt;="&amp;BL$7))</f>
        <v>0</v>
      </c>
      <c r="BM54" s="5">
        <f ca="1">IF(BM$4="",0,SUMIFS(Model!192:192,Model!$4:$4,"&gt;="&amp;BM$6,Model!$4:$4,"&lt;="&amp;BM$7))</f>
        <v>0</v>
      </c>
      <c r="BN54" s="5">
        <f ca="1">IF(BN$4="",0,SUMIFS(Model!192:192,Model!$4:$4,"&gt;="&amp;BN$6,Model!$4:$4,"&lt;="&amp;BN$7))</f>
        <v>0</v>
      </c>
      <c r="BO54" s="5">
        <f ca="1">IF(BO$4="",0,SUMIFS(Model!192:192,Model!$4:$4,"&gt;="&amp;BO$6,Model!$4:$4,"&lt;="&amp;BO$7))</f>
        <v>0</v>
      </c>
      <c r="BP54" s="5">
        <f ca="1">IF(BP$4="",0,SUMIFS(Model!192:192,Model!$4:$4,"&gt;="&amp;BP$6,Model!$4:$4,"&lt;="&amp;BP$7))</f>
        <v>0</v>
      </c>
      <c r="BQ54" s="5">
        <f ca="1">IF(BQ$4="",0,SUMIFS(Model!192:192,Model!$4:$4,"&gt;="&amp;BQ$6,Model!$4:$4,"&lt;="&amp;BQ$7))</f>
        <v>0</v>
      </c>
      <c r="BR54" s="5">
        <f ca="1">IF(BR$4="",0,SUMIFS(Model!192:192,Model!$4:$4,"&gt;="&amp;BR$6,Model!$4:$4,"&lt;="&amp;BR$7))</f>
        <v>0</v>
      </c>
      <c r="BS54" s="5">
        <f ca="1">IF(BS$4="",0,SUMIFS(Model!192:192,Model!$4:$4,"&gt;="&amp;BS$6,Model!$4:$4,"&lt;="&amp;BS$7))</f>
        <v>0</v>
      </c>
      <c r="BT54" s="5">
        <f ca="1">IF(BT$4="",0,SUMIFS(Model!192:192,Model!$4:$4,"&gt;="&amp;BT$6,Model!$4:$4,"&lt;="&amp;BT$7))</f>
        <v>0</v>
      </c>
      <c r="BU54" s="5">
        <f ca="1">IF(BU$4="",0,SUMIFS(Model!192:192,Model!$4:$4,"&gt;="&amp;BU$6,Model!$4:$4,"&lt;="&amp;BU$7))</f>
        <v>0</v>
      </c>
      <c r="BV54" s="5">
        <f ca="1">IF(BV$4="",0,SUMIFS(Model!192:192,Model!$4:$4,"&gt;="&amp;BV$6,Model!$4:$4,"&lt;="&amp;BV$7))</f>
        <v>0</v>
      </c>
      <c r="BW54" s="5">
        <f ca="1">IF(BW$4="",0,SUMIFS(Model!192:192,Model!$4:$4,"&gt;="&amp;BW$6,Model!$4:$4,"&lt;="&amp;BW$7))</f>
        <v>0</v>
      </c>
      <c r="BX54" s="5">
        <f ca="1">IF(BX$4="",0,SUMIFS(Model!192:192,Model!$4:$4,"&gt;="&amp;BX$6,Model!$4:$4,"&lt;="&amp;BX$7))</f>
        <v>0</v>
      </c>
      <c r="BY54" s="5">
        <f ca="1">IF(BY$4="",0,SUMIFS(Model!192:192,Model!$4:$4,"&gt;="&amp;BY$6,Model!$4:$4,"&lt;="&amp;BY$7))</f>
        <v>0</v>
      </c>
      <c r="BZ54" s="5">
        <f ca="1">IF(BZ$4="",0,SUMIFS(Model!192:192,Model!$4:$4,"&gt;="&amp;BZ$6,Model!$4:$4,"&lt;="&amp;BZ$7))</f>
        <v>0</v>
      </c>
      <c r="CA54" s="5">
        <f ca="1">IF(CA$4="",0,SUMIFS(Model!192:192,Model!$4:$4,"&gt;="&amp;CA$6,Model!$4:$4,"&lt;="&amp;CA$7))</f>
        <v>0</v>
      </c>
      <c r="CB54" s="5">
        <f ca="1">IF(CB$4="",0,SUMIFS(Model!192:192,Model!$4:$4,"&gt;="&amp;CB$6,Model!$4:$4,"&lt;="&amp;CB$7))</f>
        <v>0</v>
      </c>
      <c r="CC54" s="5">
        <f ca="1">IF(CC$4="",0,SUMIFS(Model!192:192,Model!$4:$4,"&gt;="&amp;CC$6,Model!$4:$4,"&lt;="&amp;CC$7))</f>
        <v>0</v>
      </c>
      <c r="CD54" s="5">
        <f ca="1">IF(CD$4="",0,SUMIFS(Model!192:192,Model!$4:$4,"&gt;="&amp;CD$6,Model!$4:$4,"&lt;="&amp;CD$7))</f>
        <v>0</v>
      </c>
      <c r="CE54" s="5">
        <f ca="1">IF(CE$4="",0,SUMIFS(Model!192:192,Model!$4:$4,"&gt;="&amp;CE$6,Model!$4:$4,"&lt;="&amp;CE$7))</f>
        <v>0</v>
      </c>
      <c r="CF54" s="5">
        <f ca="1">IF(CF$4="",0,SUMIFS(Model!192:192,Model!$4:$4,"&gt;="&amp;CF$6,Model!$4:$4,"&lt;="&amp;CF$7))</f>
        <v>0</v>
      </c>
    </row>
    <row r="55" spans="2:84" x14ac:dyDescent="0.3">
      <c r="B55" s="13">
        <f>ROW()</f>
        <v>55</v>
      </c>
      <c r="H55" s="1" t="str">
        <f t="shared" si="17"/>
        <v>Переменные расходы</v>
      </c>
      <c r="I55" s="1" t="str">
        <f>Prcsses!I92</f>
        <v>Роялти по франшизе</v>
      </c>
      <c r="M55" s="53" t="s">
        <v>18</v>
      </c>
      <c r="U55" s="5">
        <f t="shared" ca="1" si="16"/>
        <v>180193628.55419251</v>
      </c>
      <c r="X55" s="5">
        <f ca="1">IF(X$4="",0,SUMIFS(Model!193:193,Model!$4:$4,"&gt;="&amp;X$6,Model!$4:$4,"&lt;="&amp;X$7))</f>
        <v>0</v>
      </c>
      <c r="Y55" s="5">
        <f ca="1">IF(Y$4="",0,SUMIFS(Model!193:193,Model!$4:$4,"&gt;="&amp;Y$6,Model!$4:$4,"&lt;="&amp;Y$7))</f>
        <v>16001024.25</v>
      </c>
      <c r="Z55" s="5">
        <f ca="1">IF(Z$4="",0,SUMIFS(Model!193:193,Model!$4:$4,"&gt;="&amp;Z$6,Model!$4:$4,"&lt;="&amp;Z$7))</f>
        <v>42151242.858508334</v>
      </c>
      <c r="AA55" s="5">
        <f ca="1">IF(AA$4="",0,SUMIFS(Model!193:193,Model!$4:$4,"&gt;="&amp;AA$6,Model!$4:$4,"&lt;="&amp;AA$7))</f>
        <v>55474177.131366685</v>
      </c>
      <c r="AB55" s="5">
        <f ca="1">IF(AB$4="",0,SUMIFS(Model!193:193,Model!$4:$4,"&gt;="&amp;AB$6,Model!$4:$4,"&lt;="&amp;AB$7))</f>
        <v>66567184.314317495</v>
      </c>
      <c r="AC55" s="5">
        <f ca="1">IF(AC$4="",0,SUMIFS(Model!193:193,Model!$4:$4,"&gt;="&amp;AC$6,Model!$4:$4,"&lt;="&amp;AC$7))</f>
        <v>0</v>
      </c>
      <c r="AD55" s="5">
        <f ca="1">IF(AD$4="",0,SUMIFS(Model!193:193,Model!$4:$4,"&gt;="&amp;AD$6,Model!$4:$4,"&lt;="&amp;AD$7))</f>
        <v>0</v>
      </c>
      <c r="AE55" s="5">
        <f ca="1">IF(AE$4="",0,SUMIFS(Model!193:193,Model!$4:$4,"&gt;="&amp;AE$6,Model!$4:$4,"&lt;="&amp;AE$7))</f>
        <v>0</v>
      </c>
      <c r="AF55" s="5">
        <f ca="1">IF(AF$4="",0,SUMIFS(Model!193:193,Model!$4:$4,"&gt;="&amp;AF$6,Model!$4:$4,"&lt;="&amp;AF$7))</f>
        <v>0</v>
      </c>
      <c r="AG55" s="5">
        <f ca="1">IF(AG$4="",0,SUMIFS(Model!193:193,Model!$4:$4,"&gt;="&amp;AG$6,Model!$4:$4,"&lt;="&amp;AG$7))</f>
        <v>0</v>
      </c>
      <c r="AH55" s="5">
        <f ca="1">IF(AH$4="",0,SUMIFS(Model!193:193,Model!$4:$4,"&gt;="&amp;AH$6,Model!$4:$4,"&lt;="&amp;AH$7))</f>
        <v>0</v>
      </c>
      <c r="AI55" s="5">
        <f ca="1">IF(AI$4="",0,SUMIFS(Model!193:193,Model!$4:$4,"&gt;="&amp;AI$6,Model!$4:$4,"&lt;="&amp;AI$7))</f>
        <v>0</v>
      </c>
      <c r="AJ55" s="5">
        <f ca="1">IF(AJ$4="",0,SUMIFS(Model!193:193,Model!$4:$4,"&gt;="&amp;AJ$6,Model!$4:$4,"&lt;="&amp;AJ$7))</f>
        <v>0</v>
      </c>
      <c r="AK55" s="5">
        <f ca="1">IF(AK$4="",0,SUMIFS(Model!193:193,Model!$4:$4,"&gt;="&amp;AK$6,Model!$4:$4,"&lt;="&amp;AK$7))</f>
        <v>0</v>
      </c>
      <c r="AL55" s="5">
        <f ca="1">IF(AL$4="",0,SUMIFS(Model!193:193,Model!$4:$4,"&gt;="&amp;AL$6,Model!$4:$4,"&lt;="&amp;AL$7))</f>
        <v>0</v>
      </c>
      <c r="AM55" s="5">
        <f ca="1">IF(AM$4="",0,SUMIFS(Model!193:193,Model!$4:$4,"&gt;="&amp;AM$6,Model!$4:$4,"&lt;="&amp;AM$7))</f>
        <v>0</v>
      </c>
      <c r="AN55" s="5">
        <f ca="1">IF(AN$4="",0,SUMIFS(Model!193:193,Model!$4:$4,"&gt;="&amp;AN$6,Model!$4:$4,"&lt;="&amp;AN$7))</f>
        <v>0</v>
      </c>
      <c r="AO55" s="5">
        <f ca="1">IF(AO$4="",0,SUMIFS(Model!193:193,Model!$4:$4,"&gt;="&amp;AO$6,Model!$4:$4,"&lt;="&amp;AO$7))</f>
        <v>0</v>
      </c>
      <c r="AP55" s="5">
        <f ca="1">IF(AP$4="",0,SUMIFS(Model!193:193,Model!$4:$4,"&gt;="&amp;AP$6,Model!$4:$4,"&lt;="&amp;AP$7))</f>
        <v>0</v>
      </c>
      <c r="AQ55" s="5">
        <f ca="1">IF(AQ$4="",0,SUMIFS(Model!193:193,Model!$4:$4,"&gt;="&amp;AQ$6,Model!$4:$4,"&lt;="&amp;AQ$7))</f>
        <v>0</v>
      </c>
      <c r="AR55" s="5">
        <f ca="1">IF(AR$4="",0,SUMIFS(Model!193:193,Model!$4:$4,"&gt;="&amp;AR$6,Model!$4:$4,"&lt;="&amp;AR$7))</f>
        <v>0</v>
      </c>
      <c r="AS55" s="5">
        <f ca="1">IF(AS$4="",0,SUMIFS(Model!193:193,Model!$4:$4,"&gt;="&amp;AS$6,Model!$4:$4,"&lt;="&amp;AS$7))</f>
        <v>0</v>
      </c>
      <c r="AT55" s="5">
        <f ca="1">IF(AT$4="",0,SUMIFS(Model!193:193,Model!$4:$4,"&gt;="&amp;AT$6,Model!$4:$4,"&lt;="&amp;AT$7))</f>
        <v>0</v>
      </c>
      <c r="AU55" s="5">
        <f ca="1">IF(AU$4="",0,SUMIFS(Model!193:193,Model!$4:$4,"&gt;="&amp;AU$6,Model!$4:$4,"&lt;="&amp;AU$7))</f>
        <v>0</v>
      </c>
      <c r="AV55" s="5">
        <f ca="1">IF(AV$4="",0,SUMIFS(Model!193:193,Model!$4:$4,"&gt;="&amp;AV$6,Model!$4:$4,"&lt;="&amp;AV$7))</f>
        <v>0</v>
      </c>
      <c r="AW55" s="5">
        <f ca="1">IF(AW$4="",0,SUMIFS(Model!193:193,Model!$4:$4,"&gt;="&amp;AW$6,Model!$4:$4,"&lt;="&amp;AW$7))</f>
        <v>0</v>
      </c>
      <c r="AX55" s="5">
        <f ca="1">IF(AX$4="",0,SUMIFS(Model!193:193,Model!$4:$4,"&gt;="&amp;AX$6,Model!$4:$4,"&lt;="&amp;AX$7))</f>
        <v>0</v>
      </c>
      <c r="AY55" s="5">
        <f ca="1">IF(AY$4="",0,SUMIFS(Model!193:193,Model!$4:$4,"&gt;="&amp;AY$6,Model!$4:$4,"&lt;="&amp;AY$7))</f>
        <v>0</v>
      </c>
      <c r="AZ55" s="5">
        <f ca="1">IF(AZ$4="",0,SUMIFS(Model!193:193,Model!$4:$4,"&gt;="&amp;AZ$6,Model!$4:$4,"&lt;="&amp;AZ$7))</f>
        <v>0</v>
      </c>
      <c r="BA55" s="5">
        <f ca="1">IF(BA$4="",0,SUMIFS(Model!193:193,Model!$4:$4,"&gt;="&amp;BA$6,Model!$4:$4,"&lt;="&amp;BA$7))</f>
        <v>0</v>
      </c>
      <c r="BB55" s="5">
        <f ca="1">IF(BB$4="",0,SUMIFS(Model!193:193,Model!$4:$4,"&gt;="&amp;BB$6,Model!$4:$4,"&lt;="&amp;BB$7))</f>
        <v>0</v>
      </c>
      <c r="BC55" s="5">
        <f ca="1">IF(BC$4="",0,SUMIFS(Model!193:193,Model!$4:$4,"&gt;="&amp;BC$6,Model!$4:$4,"&lt;="&amp;BC$7))</f>
        <v>0</v>
      </c>
      <c r="BD55" s="5">
        <f ca="1">IF(BD$4="",0,SUMIFS(Model!193:193,Model!$4:$4,"&gt;="&amp;BD$6,Model!$4:$4,"&lt;="&amp;BD$7))</f>
        <v>0</v>
      </c>
      <c r="BE55" s="5">
        <f ca="1">IF(BE$4="",0,SUMIFS(Model!193:193,Model!$4:$4,"&gt;="&amp;BE$6,Model!$4:$4,"&lt;="&amp;BE$7))</f>
        <v>0</v>
      </c>
      <c r="BF55" s="5">
        <f ca="1">IF(BF$4="",0,SUMIFS(Model!193:193,Model!$4:$4,"&gt;="&amp;BF$6,Model!$4:$4,"&lt;="&amp;BF$7))</f>
        <v>0</v>
      </c>
      <c r="BG55" s="5">
        <f ca="1">IF(BG$4="",0,SUMIFS(Model!193:193,Model!$4:$4,"&gt;="&amp;BG$6,Model!$4:$4,"&lt;="&amp;BG$7))</f>
        <v>0</v>
      </c>
      <c r="BH55" s="5">
        <f ca="1">IF(BH$4="",0,SUMIFS(Model!193:193,Model!$4:$4,"&gt;="&amp;BH$6,Model!$4:$4,"&lt;="&amp;BH$7))</f>
        <v>0</v>
      </c>
      <c r="BI55" s="5">
        <f ca="1">IF(BI$4="",0,SUMIFS(Model!193:193,Model!$4:$4,"&gt;="&amp;BI$6,Model!$4:$4,"&lt;="&amp;BI$7))</f>
        <v>0</v>
      </c>
      <c r="BJ55" s="5">
        <f ca="1">IF(BJ$4="",0,SUMIFS(Model!193:193,Model!$4:$4,"&gt;="&amp;BJ$6,Model!$4:$4,"&lt;="&amp;BJ$7))</f>
        <v>0</v>
      </c>
      <c r="BK55" s="5">
        <f ca="1">IF(BK$4="",0,SUMIFS(Model!193:193,Model!$4:$4,"&gt;="&amp;BK$6,Model!$4:$4,"&lt;="&amp;BK$7))</f>
        <v>0</v>
      </c>
      <c r="BL55" s="5">
        <f ca="1">IF(BL$4="",0,SUMIFS(Model!193:193,Model!$4:$4,"&gt;="&amp;BL$6,Model!$4:$4,"&lt;="&amp;BL$7))</f>
        <v>0</v>
      </c>
      <c r="BM55" s="5">
        <f ca="1">IF(BM$4="",0,SUMIFS(Model!193:193,Model!$4:$4,"&gt;="&amp;BM$6,Model!$4:$4,"&lt;="&amp;BM$7))</f>
        <v>0</v>
      </c>
      <c r="BN55" s="5">
        <f ca="1">IF(BN$4="",0,SUMIFS(Model!193:193,Model!$4:$4,"&gt;="&amp;BN$6,Model!$4:$4,"&lt;="&amp;BN$7))</f>
        <v>0</v>
      </c>
      <c r="BO55" s="5">
        <f ca="1">IF(BO$4="",0,SUMIFS(Model!193:193,Model!$4:$4,"&gt;="&amp;BO$6,Model!$4:$4,"&lt;="&amp;BO$7))</f>
        <v>0</v>
      </c>
      <c r="BP55" s="5">
        <f ca="1">IF(BP$4="",0,SUMIFS(Model!193:193,Model!$4:$4,"&gt;="&amp;BP$6,Model!$4:$4,"&lt;="&amp;BP$7))</f>
        <v>0</v>
      </c>
      <c r="BQ55" s="5">
        <f ca="1">IF(BQ$4="",0,SUMIFS(Model!193:193,Model!$4:$4,"&gt;="&amp;BQ$6,Model!$4:$4,"&lt;="&amp;BQ$7))</f>
        <v>0</v>
      </c>
      <c r="BR55" s="5">
        <f ca="1">IF(BR$4="",0,SUMIFS(Model!193:193,Model!$4:$4,"&gt;="&amp;BR$6,Model!$4:$4,"&lt;="&amp;BR$7))</f>
        <v>0</v>
      </c>
      <c r="BS55" s="5">
        <f ca="1">IF(BS$4="",0,SUMIFS(Model!193:193,Model!$4:$4,"&gt;="&amp;BS$6,Model!$4:$4,"&lt;="&amp;BS$7))</f>
        <v>0</v>
      </c>
      <c r="BT55" s="5">
        <f ca="1">IF(BT$4="",0,SUMIFS(Model!193:193,Model!$4:$4,"&gt;="&amp;BT$6,Model!$4:$4,"&lt;="&amp;BT$7))</f>
        <v>0</v>
      </c>
      <c r="BU55" s="5">
        <f ca="1">IF(BU$4="",0,SUMIFS(Model!193:193,Model!$4:$4,"&gt;="&amp;BU$6,Model!$4:$4,"&lt;="&amp;BU$7))</f>
        <v>0</v>
      </c>
      <c r="BV55" s="5">
        <f ca="1">IF(BV$4="",0,SUMIFS(Model!193:193,Model!$4:$4,"&gt;="&amp;BV$6,Model!$4:$4,"&lt;="&amp;BV$7))</f>
        <v>0</v>
      </c>
      <c r="BW55" s="5">
        <f ca="1">IF(BW$4="",0,SUMIFS(Model!193:193,Model!$4:$4,"&gt;="&amp;BW$6,Model!$4:$4,"&lt;="&amp;BW$7))</f>
        <v>0</v>
      </c>
      <c r="BX55" s="5">
        <f ca="1">IF(BX$4="",0,SUMIFS(Model!193:193,Model!$4:$4,"&gt;="&amp;BX$6,Model!$4:$4,"&lt;="&amp;BX$7))</f>
        <v>0</v>
      </c>
      <c r="BY55" s="5">
        <f ca="1">IF(BY$4="",0,SUMIFS(Model!193:193,Model!$4:$4,"&gt;="&amp;BY$6,Model!$4:$4,"&lt;="&amp;BY$7))</f>
        <v>0</v>
      </c>
      <c r="BZ55" s="5">
        <f ca="1">IF(BZ$4="",0,SUMIFS(Model!193:193,Model!$4:$4,"&gt;="&amp;BZ$6,Model!$4:$4,"&lt;="&amp;BZ$7))</f>
        <v>0</v>
      </c>
      <c r="CA55" s="5">
        <f ca="1">IF(CA$4="",0,SUMIFS(Model!193:193,Model!$4:$4,"&gt;="&amp;CA$6,Model!$4:$4,"&lt;="&amp;CA$7))</f>
        <v>0</v>
      </c>
      <c r="CB55" s="5">
        <f ca="1">IF(CB$4="",0,SUMIFS(Model!193:193,Model!$4:$4,"&gt;="&amp;CB$6,Model!$4:$4,"&lt;="&amp;CB$7))</f>
        <v>0</v>
      </c>
      <c r="CC55" s="5">
        <f ca="1">IF(CC$4="",0,SUMIFS(Model!193:193,Model!$4:$4,"&gt;="&amp;CC$6,Model!$4:$4,"&lt;="&amp;CC$7))</f>
        <v>0</v>
      </c>
      <c r="CD55" s="5">
        <f ca="1">IF(CD$4="",0,SUMIFS(Model!193:193,Model!$4:$4,"&gt;="&amp;CD$6,Model!$4:$4,"&lt;="&amp;CD$7))</f>
        <v>0</v>
      </c>
      <c r="CE55" s="5">
        <f ca="1">IF(CE$4="",0,SUMIFS(Model!193:193,Model!$4:$4,"&gt;="&amp;CE$6,Model!$4:$4,"&lt;="&amp;CE$7))</f>
        <v>0</v>
      </c>
      <c r="CF55" s="5">
        <f ca="1">IF(CF$4="",0,SUMIFS(Model!193:193,Model!$4:$4,"&gt;="&amp;CF$6,Model!$4:$4,"&lt;="&amp;CF$7))</f>
        <v>0</v>
      </c>
    </row>
    <row r="56" spans="2:84" s="26" customFormat="1" ht="12" x14ac:dyDescent="0.25">
      <c r="B56" s="13"/>
      <c r="M56" s="55"/>
      <c r="N56" s="44" t="s">
        <v>21</v>
      </c>
      <c r="O56" s="45"/>
      <c r="P56" s="46"/>
      <c r="Q56" s="89"/>
      <c r="U56" s="41"/>
      <c r="V56" s="42"/>
      <c r="W56" s="43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</row>
    <row r="57" spans="2:84" x14ac:dyDescent="0.3">
      <c r="B57" s="13">
        <f>ROW()</f>
        <v>57</v>
      </c>
    </row>
    <row r="58" spans="2:84" x14ac:dyDescent="0.3">
      <c r="B58" s="13">
        <f>ROW()</f>
        <v>58</v>
      </c>
      <c r="H58" s="1" t="s">
        <v>407</v>
      </c>
      <c r="M58" s="53" t="s">
        <v>18</v>
      </c>
      <c r="P58" s="72" t="str">
        <f>Lists!$AI$14</f>
        <v>PL</v>
      </c>
      <c r="U58" s="5">
        <f ca="1">SUM(INDIRECT(ADDRESS($B58,$X$2)&amp;":"&amp;ADDRESS($B58,$X$2-1+$P$8)))</f>
        <v>373387810.6283012</v>
      </c>
      <c r="X58" s="5">
        <f ca="1">SUMIFS(X$10:X57,$P$10:$P57,Lists!$AI$12)-SUMIFS(X$10:X57,$P$10:$P57,Lists!$AI$13)</f>
        <v>0</v>
      </c>
      <c r="Y58" s="5">
        <f ca="1">SUMIFS(Y$10:Y57,$P$10:$P57,Lists!$AI$12)-SUMIFS(Y$10:Y57,$P$10:$P57,Lists!$AI$13)</f>
        <v>27688669.168659925</v>
      </c>
      <c r="Z58" s="5">
        <f ca="1">SUMIFS(Z$10:Z57,$P$10:$P57,Lists!$AI$12)-SUMIFS(Z$10:Z57,$P$10:$P57,Lists!$AI$13)</f>
        <v>96198914.059154391</v>
      </c>
      <c r="AA58" s="5">
        <f ca="1">SUMIFS(AA$10:AA57,$P$10:$P57,Lists!$AI$12)-SUMIFS(AA$10:AA57,$P$10:$P57,Lists!$AI$13)</f>
        <v>121239465.16872263</v>
      </c>
      <c r="AB58" s="5">
        <f ca="1">SUMIFS(AB$10:AB57,$P$10:$P57,Lists!$AI$12)-SUMIFS(AB$10:AB57,$P$10:$P57,Lists!$AI$13)</f>
        <v>128260762.23176426</v>
      </c>
      <c r="AC58" s="5">
        <f ca="1">SUMIFS(AC$10:AC57,$P$10:$P57,Lists!$AI$12)-SUMIFS(AC$10:AC57,$P$10:$P57,Lists!$AI$13)</f>
        <v>0</v>
      </c>
      <c r="AD58" s="5">
        <f ca="1">SUMIFS(AD$10:AD57,$P$10:$P57,Lists!$AI$12)-SUMIFS(AD$10:AD57,$P$10:$P57,Lists!$AI$13)</f>
        <v>0</v>
      </c>
      <c r="AE58" s="5">
        <f ca="1">SUMIFS(AE$10:AE57,$P$10:$P57,Lists!$AI$12)-SUMIFS(AE$10:AE57,$P$10:$P57,Lists!$AI$13)</f>
        <v>0</v>
      </c>
      <c r="AF58" s="5">
        <f ca="1">SUMIFS(AF$10:AF57,$P$10:$P57,Lists!$AI$12)-SUMIFS(AF$10:AF57,$P$10:$P57,Lists!$AI$13)</f>
        <v>0</v>
      </c>
      <c r="AG58" s="5">
        <f ca="1">SUMIFS(AG$10:AG57,$P$10:$P57,Lists!$AI$12)-SUMIFS(AG$10:AG57,$P$10:$P57,Lists!$AI$13)</f>
        <v>0</v>
      </c>
      <c r="AH58" s="5">
        <f ca="1">SUMIFS(AH$10:AH57,$P$10:$P57,Lists!$AI$12)-SUMIFS(AH$10:AH57,$P$10:$P57,Lists!$AI$13)</f>
        <v>0</v>
      </c>
      <c r="AI58" s="5">
        <f ca="1">SUMIFS(AI$10:AI57,$P$10:$P57,Lists!$AI$12)-SUMIFS(AI$10:AI57,$P$10:$P57,Lists!$AI$13)</f>
        <v>0</v>
      </c>
      <c r="AJ58" s="5">
        <f ca="1">SUMIFS(AJ$10:AJ57,$P$10:$P57,Lists!$AI$12)-SUMIFS(AJ$10:AJ57,$P$10:$P57,Lists!$AI$13)</f>
        <v>0</v>
      </c>
      <c r="AK58" s="5">
        <f ca="1">SUMIFS(AK$10:AK57,$P$10:$P57,Lists!$AI$12)-SUMIFS(AK$10:AK57,$P$10:$P57,Lists!$AI$13)</f>
        <v>0</v>
      </c>
      <c r="AL58" s="5">
        <f ca="1">SUMIFS(AL$10:AL57,$P$10:$P57,Lists!$AI$12)-SUMIFS(AL$10:AL57,$P$10:$P57,Lists!$AI$13)</f>
        <v>0</v>
      </c>
      <c r="AM58" s="5">
        <f ca="1">SUMIFS(AM$10:AM57,$P$10:$P57,Lists!$AI$12)-SUMIFS(AM$10:AM57,$P$10:$P57,Lists!$AI$13)</f>
        <v>0</v>
      </c>
      <c r="AN58" s="5">
        <f ca="1">SUMIFS(AN$10:AN57,$P$10:$P57,Lists!$AI$12)-SUMIFS(AN$10:AN57,$P$10:$P57,Lists!$AI$13)</f>
        <v>0</v>
      </c>
      <c r="AO58" s="5">
        <f ca="1">SUMIFS(AO$10:AO57,$P$10:$P57,Lists!$AI$12)-SUMIFS(AO$10:AO57,$P$10:$P57,Lists!$AI$13)</f>
        <v>0</v>
      </c>
      <c r="AP58" s="5">
        <f ca="1">SUMIFS(AP$10:AP57,$P$10:$P57,Lists!$AI$12)-SUMIFS(AP$10:AP57,$P$10:$P57,Lists!$AI$13)</f>
        <v>0</v>
      </c>
      <c r="AQ58" s="5">
        <f ca="1">SUMIFS(AQ$10:AQ57,$P$10:$P57,Lists!$AI$12)-SUMIFS(AQ$10:AQ57,$P$10:$P57,Lists!$AI$13)</f>
        <v>0</v>
      </c>
      <c r="AR58" s="5">
        <f ca="1">SUMIFS(AR$10:AR57,$P$10:$P57,Lists!$AI$12)-SUMIFS(AR$10:AR57,$P$10:$P57,Lists!$AI$13)</f>
        <v>0</v>
      </c>
      <c r="AS58" s="5">
        <f ca="1">SUMIFS(AS$10:AS57,$P$10:$P57,Lists!$AI$12)-SUMIFS(AS$10:AS57,$P$10:$P57,Lists!$AI$13)</f>
        <v>0</v>
      </c>
      <c r="AT58" s="5">
        <f ca="1">SUMIFS(AT$10:AT57,$P$10:$P57,Lists!$AI$12)-SUMIFS(AT$10:AT57,$P$10:$P57,Lists!$AI$13)</f>
        <v>0</v>
      </c>
      <c r="AU58" s="5">
        <f ca="1">SUMIFS(AU$10:AU57,$P$10:$P57,Lists!$AI$12)-SUMIFS(AU$10:AU57,$P$10:$P57,Lists!$AI$13)</f>
        <v>0</v>
      </c>
      <c r="AV58" s="5">
        <f ca="1">SUMIFS(AV$10:AV57,$P$10:$P57,Lists!$AI$12)-SUMIFS(AV$10:AV57,$P$10:$P57,Lists!$AI$13)</f>
        <v>0</v>
      </c>
      <c r="AW58" s="5">
        <f ca="1">SUMIFS(AW$10:AW57,$P$10:$P57,Lists!$AI$12)-SUMIFS(AW$10:AW57,$P$10:$P57,Lists!$AI$13)</f>
        <v>0</v>
      </c>
      <c r="AX58" s="5">
        <f ca="1">SUMIFS(AX$10:AX57,$P$10:$P57,Lists!$AI$12)-SUMIFS(AX$10:AX57,$P$10:$P57,Lists!$AI$13)</f>
        <v>0</v>
      </c>
      <c r="AY58" s="5">
        <f ca="1">SUMIFS(AY$10:AY57,$P$10:$P57,Lists!$AI$12)-SUMIFS(AY$10:AY57,$P$10:$P57,Lists!$AI$13)</f>
        <v>0</v>
      </c>
      <c r="AZ58" s="5">
        <f ca="1">SUMIFS(AZ$10:AZ57,$P$10:$P57,Lists!$AI$12)-SUMIFS(AZ$10:AZ57,$P$10:$P57,Lists!$AI$13)</f>
        <v>0</v>
      </c>
      <c r="BA58" s="5">
        <f ca="1">SUMIFS(BA$10:BA57,$P$10:$P57,Lists!$AI$12)-SUMIFS(BA$10:BA57,$P$10:$P57,Lists!$AI$13)</f>
        <v>0</v>
      </c>
      <c r="BB58" s="5">
        <f ca="1">SUMIFS(BB$10:BB57,$P$10:$P57,Lists!$AI$12)-SUMIFS(BB$10:BB57,$P$10:$P57,Lists!$AI$13)</f>
        <v>0</v>
      </c>
      <c r="BC58" s="5">
        <f ca="1">SUMIFS(BC$10:BC57,$P$10:$P57,Lists!$AI$12)-SUMIFS(BC$10:BC57,$P$10:$P57,Lists!$AI$13)</f>
        <v>0</v>
      </c>
      <c r="BD58" s="5">
        <f ca="1">SUMIFS(BD$10:BD57,$P$10:$P57,Lists!$AI$12)-SUMIFS(BD$10:BD57,$P$10:$P57,Lists!$AI$13)</f>
        <v>0</v>
      </c>
      <c r="BE58" s="5">
        <f ca="1">SUMIFS(BE$10:BE57,$P$10:$P57,Lists!$AI$12)-SUMIFS(BE$10:BE57,$P$10:$P57,Lists!$AI$13)</f>
        <v>0</v>
      </c>
      <c r="BF58" s="5">
        <f ca="1">SUMIFS(BF$10:BF57,$P$10:$P57,Lists!$AI$12)-SUMIFS(BF$10:BF57,$P$10:$P57,Lists!$AI$13)</f>
        <v>0</v>
      </c>
      <c r="BG58" s="5">
        <f ca="1">SUMIFS(BG$10:BG57,$P$10:$P57,Lists!$AI$12)-SUMIFS(BG$10:BG57,$P$10:$P57,Lists!$AI$13)</f>
        <v>0</v>
      </c>
      <c r="BH58" s="5">
        <f ca="1">SUMIFS(BH$10:BH57,$P$10:$P57,Lists!$AI$12)-SUMIFS(BH$10:BH57,$P$10:$P57,Lists!$AI$13)</f>
        <v>0</v>
      </c>
      <c r="BI58" s="5">
        <f ca="1">SUMIFS(BI$10:BI57,$P$10:$P57,Lists!$AI$12)-SUMIFS(BI$10:BI57,$P$10:$P57,Lists!$AI$13)</f>
        <v>0</v>
      </c>
      <c r="BJ58" s="5">
        <f ca="1">SUMIFS(BJ$10:BJ57,$P$10:$P57,Lists!$AI$12)-SUMIFS(BJ$10:BJ57,$P$10:$P57,Lists!$AI$13)</f>
        <v>0</v>
      </c>
      <c r="BK58" s="5">
        <f ca="1">SUMIFS(BK$10:BK57,$P$10:$P57,Lists!$AI$12)-SUMIFS(BK$10:BK57,$P$10:$P57,Lists!$AI$13)</f>
        <v>0</v>
      </c>
      <c r="BL58" s="5">
        <f ca="1">SUMIFS(BL$10:BL57,$P$10:$P57,Lists!$AI$12)-SUMIFS(BL$10:BL57,$P$10:$P57,Lists!$AI$13)</f>
        <v>0</v>
      </c>
      <c r="BM58" s="5">
        <f ca="1">SUMIFS(BM$10:BM57,$P$10:$P57,Lists!$AI$12)-SUMIFS(BM$10:BM57,$P$10:$P57,Lists!$AI$13)</f>
        <v>0</v>
      </c>
      <c r="BN58" s="5">
        <f ca="1">SUMIFS(BN$10:BN57,$P$10:$P57,Lists!$AI$12)-SUMIFS(BN$10:BN57,$P$10:$P57,Lists!$AI$13)</f>
        <v>0</v>
      </c>
      <c r="BO58" s="5">
        <f ca="1">SUMIFS(BO$10:BO57,$P$10:$P57,Lists!$AI$12)-SUMIFS(BO$10:BO57,$P$10:$P57,Lists!$AI$13)</f>
        <v>0</v>
      </c>
      <c r="BP58" s="5">
        <f ca="1">SUMIFS(BP$10:BP57,$P$10:$P57,Lists!$AI$12)-SUMIFS(BP$10:BP57,$P$10:$P57,Lists!$AI$13)</f>
        <v>0</v>
      </c>
      <c r="BQ58" s="5">
        <f ca="1">SUMIFS(BQ$10:BQ57,$P$10:$P57,Lists!$AI$12)-SUMIFS(BQ$10:BQ57,$P$10:$P57,Lists!$AI$13)</f>
        <v>0</v>
      </c>
      <c r="BR58" s="5">
        <f ca="1">SUMIFS(BR$10:BR57,$P$10:$P57,Lists!$AI$12)-SUMIFS(BR$10:BR57,$P$10:$P57,Lists!$AI$13)</f>
        <v>0</v>
      </c>
      <c r="BS58" s="5">
        <f ca="1">SUMIFS(BS$10:BS57,$P$10:$P57,Lists!$AI$12)-SUMIFS(BS$10:BS57,$P$10:$P57,Lists!$AI$13)</f>
        <v>0</v>
      </c>
      <c r="BT58" s="5">
        <f ca="1">SUMIFS(BT$10:BT57,$P$10:$P57,Lists!$AI$12)-SUMIFS(BT$10:BT57,$P$10:$P57,Lists!$AI$13)</f>
        <v>0</v>
      </c>
      <c r="BU58" s="5">
        <f ca="1">SUMIFS(BU$10:BU57,$P$10:$P57,Lists!$AI$12)-SUMIFS(BU$10:BU57,$P$10:$P57,Lists!$AI$13)</f>
        <v>0</v>
      </c>
      <c r="BV58" s="5">
        <f ca="1">SUMIFS(BV$10:BV57,$P$10:$P57,Lists!$AI$12)-SUMIFS(BV$10:BV57,$P$10:$P57,Lists!$AI$13)</f>
        <v>0</v>
      </c>
      <c r="BW58" s="5">
        <f ca="1">SUMIFS(BW$10:BW57,$P$10:$P57,Lists!$AI$12)-SUMIFS(BW$10:BW57,$P$10:$P57,Lists!$AI$13)</f>
        <v>0</v>
      </c>
      <c r="BX58" s="5">
        <f ca="1">SUMIFS(BX$10:BX57,$P$10:$P57,Lists!$AI$12)-SUMIFS(BX$10:BX57,$P$10:$P57,Lists!$AI$13)</f>
        <v>0</v>
      </c>
      <c r="BY58" s="5">
        <f ca="1">SUMIFS(BY$10:BY57,$P$10:$P57,Lists!$AI$12)-SUMIFS(BY$10:BY57,$P$10:$P57,Lists!$AI$13)</f>
        <v>0</v>
      </c>
      <c r="BZ58" s="5">
        <f ca="1">SUMIFS(BZ$10:BZ57,$P$10:$P57,Lists!$AI$12)-SUMIFS(BZ$10:BZ57,$P$10:$P57,Lists!$AI$13)</f>
        <v>0</v>
      </c>
      <c r="CA58" s="5">
        <f ca="1">SUMIFS(CA$10:CA57,$P$10:$P57,Lists!$AI$12)-SUMIFS(CA$10:CA57,$P$10:$P57,Lists!$AI$13)</f>
        <v>0</v>
      </c>
      <c r="CB58" s="5">
        <f ca="1">SUMIFS(CB$10:CB57,$P$10:$P57,Lists!$AI$12)-SUMIFS(CB$10:CB57,$P$10:$P57,Lists!$AI$13)</f>
        <v>0</v>
      </c>
      <c r="CC58" s="5">
        <f ca="1">SUMIFS(CC$10:CC57,$P$10:$P57,Lists!$AI$12)-SUMIFS(CC$10:CC57,$P$10:$P57,Lists!$AI$13)</f>
        <v>0</v>
      </c>
      <c r="CD58" s="5">
        <f ca="1">SUMIFS(CD$10:CD57,$P$10:$P57,Lists!$AI$12)-SUMIFS(CD$10:CD57,$P$10:$P57,Lists!$AI$13)</f>
        <v>0</v>
      </c>
      <c r="CE58" s="5">
        <f ca="1">SUMIFS(CE$10:CE57,$P$10:$P57,Lists!$AI$12)-SUMIFS(CE$10:CE57,$P$10:$P57,Lists!$AI$13)</f>
        <v>0</v>
      </c>
      <c r="CF58" s="5">
        <f ca="1">SUMIFS(CF$10:CF57,$P$10:$P57,Lists!$AI$12)-SUMIFS(CF$10:CF57,$P$10:$P57,Lists!$AI$13)</f>
        <v>0</v>
      </c>
    </row>
    <row r="59" spans="2:84" x14ac:dyDescent="0.3">
      <c r="B59" s="13">
        <f>ROW()</f>
        <v>59</v>
      </c>
      <c r="H59" s="1" t="str">
        <f>H58</f>
        <v>Маржинальная прибыль</v>
      </c>
      <c r="I59" s="1" t="s">
        <v>457</v>
      </c>
      <c r="M59" s="53" t="s">
        <v>16</v>
      </c>
      <c r="P59" s="72"/>
      <c r="U59" s="31">
        <f ca="1">IF(U$11=0,0,U58/U$11)</f>
        <v>0.20052525635940774</v>
      </c>
      <c r="X59" s="31">
        <f t="shared" ref="X59" ca="1" si="18">IF(X$11=0,0,X58/X$11)</f>
        <v>0</v>
      </c>
      <c r="Y59" s="31">
        <f t="shared" ref="Y59" ca="1" si="19">IF(Y$11=0,0,Y58/Y$11)</f>
        <v>0.18297159904053703</v>
      </c>
      <c r="Z59" s="31">
        <f t="shared" ref="Z59" ca="1" si="20">IF(Z$11=0,0,Z58/Z$11)</f>
        <v>0.20674053714803164</v>
      </c>
      <c r="AA59" s="31">
        <f t="shared" ref="AA59" ca="1" si="21">IF(AA$11=0,0,AA58/AA$11)</f>
        <v>0.20481625631902106</v>
      </c>
      <c r="AB59" s="31">
        <f t="shared" ref="AB59" ca="1" si="22">IF(AB$11=0,0,AB58/AB$11)</f>
        <v>0.19627757261416567</v>
      </c>
      <c r="AC59" s="31">
        <f t="shared" ref="AC59" ca="1" si="23">IF(AC$11=0,0,AC58/AC$11)</f>
        <v>0</v>
      </c>
      <c r="AD59" s="31">
        <f t="shared" ref="AD59" ca="1" si="24">IF(AD$11=0,0,AD58/AD$11)</f>
        <v>0</v>
      </c>
      <c r="AE59" s="31">
        <f t="shared" ref="AE59" ca="1" si="25">IF(AE$11=0,0,AE58/AE$11)</f>
        <v>0</v>
      </c>
      <c r="AF59" s="31">
        <f t="shared" ref="AF59" ca="1" si="26">IF(AF$11=0,0,AF58/AF$11)</f>
        <v>0</v>
      </c>
      <c r="AG59" s="31">
        <f t="shared" ref="AG59" ca="1" si="27">IF(AG$11=0,0,AG58/AG$11)</f>
        <v>0</v>
      </c>
      <c r="AH59" s="31">
        <f t="shared" ref="AH59" ca="1" si="28">IF(AH$11=0,0,AH58/AH$11)</f>
        <v>0</v>
      </c>
      <c r="AI59" s="31">
        <f t="shared" ref="AI59" ca="1" si="29">IF(AI$11=0,0,AI58/AI$11)</f>
        <v>0</v>
      </c>
      <c r="AJ59" s="31">
        <f t="shared" ref="AJ59" ca="1" si="30">IF(AJ$11=0,0,AJ58/AJ$11)</f>
        <v>0</v>
      </c>
      <c r="AK59" s="31">
        <f t="shared" ref="AK59" ca="1" si="31">IF(AK$11=0,0,AK58/AK$11)</f>
        <v>0</v>
      </c>
      <c r="AL59" s="31">
        <f t="shared" ref="AL59" ca="1" si="32">IF(AL$11=0,0,AL58/AL$11)</f>
        <v>0</v>
      </c>
      <c r="AM59" s="31">
        <f t="shared" ref="AM59" ca="1" si="33">IF(AM$11=0,0,AM58/AM$11)</f>
        <v>0</v>
      </c>
      <c r="AN59" s="31">
        <f t="shared" ref="AN59" ca="1" si="34">IF(AN$11=0,0,AN58/AN$11)</f>
        <v>0</v>
      </c>
      <c r="AO59" s="31">
        <f t="shared" ref="AO59" ca="1" si="35">IF(AO$11=0,0,AO58/AO$11)</f>
        <v>0</v>
      </c>
      <c r="AP59" s="31">
        <f t="shared" ref="AP59" ca="1" si="36">IF(AP$11=0,0,AP58/AP$11)</f>
        <v>0</v>
      </c>
      <c r="AQ59" s="31">
        <f t="shared" ref="AQ59" ca="1" si="37">IF(AQ$11=0,0,AQ58/AQ$11)</f>
        <v>0</v>
      </c>
      <c r="AR59" s="31">
        <f t="shared" ref="AR59" ca="1" si="38">IF(AR$11=0,0,AR58/AR$11)</f>
        <v>0</v>
      </c>
      <c r="AS59" s="31">
        <f t="shared" ref="AS59" ca="1" si="39">IF(AS$11=0,0,AS58/AS$11)</f>
        <v>0</v>
      </c>
      <c r="AT59" s="31">
        <f t="shared" ref="AT59" ca="1" si="40">IF(AT$11=0,0,AT58/AT$11)</f>
        <v>0</v>
      </c>
      <c r="AU59" s="31">
        <f t="shared" ref="AU59" ca="1" si="41">IF(AU$11=0,0,AU58/AU$11)</f>
        <v>0</v>
      </c>
      <c r="AV59" s="31">
        <f t="shared" ref="AV59" ca="1" si="42">IF(AV$11=0,0,AV58/AV$11)</f>
        <v>0</v>
      </c>
      <c r="AW59" s="31">
        <f t="shared" ref="AW59" ca="1" si="43">IF(AW$11=0,0,AW58/AW$11)</f>
        <v>0</v>
      </c>
      <c r="AX59" s="31">
        <f t="shared" ref="AX59" ca="1" si="44">IF(AX$11=0,0,AX58/AX$11)</f>
        <v>0</v>
      </c>
      <c r="AY59" s="31">
        <f t="shared" ref="AY59" ca="1" si="45">IF(AY$11=0,0,AY58/AY$11)</f>
        <v>0</v>
      </c>
      <c r="AZ59" s="31">
        <f t="shared" ref="AZ59" ca="1" si="46">IF(AZ$11=0,0,AZ58/AZ$11)</f>
        <v>0</v>
      </c>
      <c r="BA59" s="31">
        <f t="shared" ref="BA59" ca="1" si="47">IF(BA$11=0,0,BA58/BA$11)</f>
        <v>0</v>
      </c>
      <c r="BB59" s="31">
        <f t="shared" ref="BB59" ca="1" si="48">IF(BB$11=0,0,BB58/BB$11)</f>
        <v>0</v>
      </c>
      <c r="BC59" s="31">
        <f t="shared" ref="BC59" ca="1" si="49">IF(BC$11=0,0,BC58/BC$11)</f>
        <v>0</v>
      </c>
      <c r="BD59" s="31">
        <f t="shared" ref="BD59" ca="1" si="50">IF(BD$11=0,0,BD58/BD$11)</f>
        <v>0</v>
      </c>
      <c r="BE59" s="31">
        <f t="shared" ref="BE59" ca="1" si="51">IF(BE$11=0,0,BE58/BE$11)</f>
        <v>0</v>
      </c>
      <c r="BF59" s="31">
        <f t="shared" ref="BF59" ca="1" si="52">IF(BF$11=0,0,BF58/BF$11)</f>
        <v>0</v>
      </c>
      <c r="BG59" s="31">
        <f t="shared" ref="BG59" ca="1" si="53">IF(BG$11=0,0,BG58/BG$11)</f>
        <v>0</v>
      </c>
      <c r="BH59" s="31">
        <f t="shared" ref="BH59" ca="1" si="54">IF(BH$11=0,0,BH58/BH$11)</f>
        <v>0</v>
      </c>
      <c r="BI59" s="31">
        <f t="shared" ref="BI59" ca="1" si="55">IF(BI$11=0,0,BI58/BI$11)</f>
        <v>0</v>
      </c>
      <c r="BJ59" s="31">
        <f t="shared" ref="BJ59" ca="1" si="56">IF(BJ$11=0,0,BJ58/BJ$11)</f>
        <v>0</v>
      </c>
      <c r="BK59" s="31">
        <f t="shared" ref="BK59" ca="1" si="57">IF(BK$11=0,0,BK58/BK$11)</f>
        <v>0</v>
      </c>
      <c r="BL59" s="31">
        <f t="shared" ref="BL59" ca="1" si="58">IF(BL$11=0,0,BL58/BL$11)</f>
        <v>0</v>
      </c>
      <c r="BM59" s="31">
        <f t="shared" ref="BM59" ca="1" si="59">IF(BM$11=0,0,BM58/BM$11)</f>
        <v>0</v>
      </c>
      <c r="BN59" s="31">
        <f t="shared" ref="BN59" ca="1" si="60">IF(BN$11=0,0,BN58/BN$11)</f>
        <v>0</v>
      </c>
      <c r="BO59" s="31">
        <f t="shared" ref="BO59" ca="1" si="61">IF(BO$11=0,0,BO58/BO$11)</f>
        <v>0</v>
      </c>
      <c r="BP59" s="31">
        <f t="shared" ref="BP59" ca="1" si="62">IF(BP$11=0,0,BP58/BP$11)</f>
        <v>0</v>
      </c>
      <c r="BQ59" s="31">
        <f t="shared" ref="BQ59" ca="1" si="63">IF(BQ$11=0,0,BQ58/BQ$11)</f>
        <v>0</v>
      </c>
      <c r="BR59" s="31">
        <f t="shared" ref="BR59" ca="1" si="64">IF(BR$11=0,0,BR58/BR$11)</f>
        <v>0</v>
      </c>
      <c r="BS59" s="31">
        <f t="shared" ref="BS59" ca="1" si="65">IF(BS$11=0,0,BS58/BS$11)</f>
        <v>0</v>
      </c>
      <c r="BT59" s="31">
        <f t="shared" ref="BT59" ca="1" si="66">IF(BT$11=0,0,BT58/BT$11)</f>
        <v>0</v>
      </c>
      <c r="BU59" s="31">
        <f t="shared" ref="BU59" ca="1" si="67">IF(BU$11=0,0,BU58/BU$11)</f>
        <v>0</v>
      </c>
      <c r="BV59" s="31">
        <f t="shared" ref="BV59" ca="1" si="68">IF(BV$11=0,0,BV58/BV$11)</f>
        <v>0</v>
      </c>
      <c r="BW59" s="31">
        <f t="shared" ref="BW59" ca="1" si="69">IF(BW$11=0,0,BW58/BW$11)</f>
        <v>0</v>
      </c>
      <c r="BX59" s="31">
        <f t="shared" ref="BX59" ca="1" si="70">IF(BX$11=0,0,BX58/BX$11)</f>
        <v>0</v>
      </c>
      <c r="BY59" s="31">
        <f t="shared" ref="BY59" ca="1" si="71">IF(BY$11=0,0,BY58/BY$11)</f>
        <v>0</v>
      </c>
      <c r="BZ59" s="31">
        <f t="shared" ref="BZ59" ca="1" si="72">IF(BZ$11=0,0,BZ58/BZ$11)</f>
        <v>0</v>
      </c>
      <c r="CA59" s="31">
        <f t="shared" ref="CA59" ca="1" si="73">IF(CA$11=0,0,CA58/CA$11)</f>
        <v>0</v>
      </c>
      <c r="CB59" s="31">
        <f t="shared" ref="CB59" ca="1" si="74">IF(CB$11=0,0,CB58/CB$11)</f>
        <v>0</v>
      </c>
      <c r="CC59" s="31">
        <f t="shared" ref="CC59" ca="1" si="75">IF(CC$11=0,0,CC58/CC$11)</f>
        <v>0</v>
      </c>
      <c r="CD59" s="31">
        <f t="shared" ref="CD59" ca="1" si="76">IF(CD$11=0,0,CD58/CD$11)</f>
        <v>0</v>
      </c>
      <c r="CE59" s="31">
        <f t="shared" ref="CE59" ca="1" si="77">IF(CE$11=0,0,CE58/CE$11)</f>
        <v>0</v>
      </c>
      <c r="CF59" s="31">
        <f t="shared" ref="CF59" ca="1" si="78">IF(CF$11=0,0,CF58/CF$11)</f>
        <v>0</v>
      </c>
    </row>
    <row r="61" spans="2:84" x14ac:dyDescent="0.3">
      <c r="B61" s="13">
        <f>ROW()</f>
        <v>61</v>
      </c>
      <c r="H61" s="1" t="s">
        <v>85</v>
      </c>
      <c r="M61" s="53" t="s">
        <v>18</v>
      </c>
      <c r="P61" s="72" t="str">
        <f>Lists!$AI$13</f>
        <v>PL(-)</v>
      </c>
      <c r="U61" s="5">
        <f ca="1">SUM(INDIRECT(ADDRESS($B61,$X$2)&amp;":"&amp;ADDRESS($B61,$X$2-1+$P$8)))</f>
        <v>46457592.119336352</v>
      </c>
      <c r="X61" s="5">
        <f ca="1">IF(X$4="",0,SUMIFS(Model!196:196,Model!$4:$4,"&gt;="&amp;X$6,Model!$4:$4,"&lt;="&amp;X$7))</f>
        <v>6820000</v>
      </c>
      <c r="Y61" s="5">
        <f ca="1">IF(Y$4="",0,SUMIFS(Model!196:196,Model!$4:$4,"&gt;="&amp;Y$6,Model!$4:$4,"&lt;="&amp;Y$7))</f>
        <v>7885203.28125</v>
      </c>
      <c r="Z61" s="5">
        <f ca="1">IF(Z$4="",0,SUMIFS(Model!196:196,Model!$4:$4,"&gt;="&amp;Z$6,Model!$4:$4,"&lt;="&amp;Z$7))</f>
        <v>9381581.7106445283</v>
      </c>
      <c r="AA61" s="5">
        <f ca="1">IF(AA$4="",0,SUMIFS(Model!196:196,Model!$4:$4,"&gt;="&amp;AA$6,Model!$4:$4,"&lt;="&amp;AA$7))</f>
        <v>10426803.523152098</v>
      </c>
      <c r="AB61" s="5">
        <f ca="1">IF(AB$4="",0,SUMIFS(Model!196:196,Model!$4:$4,"&gt;="&amp;AB$6,Model!$4:$4,"&lt;="&amp;AB$7))</f>
        <v>11944003.604289722</v>
      </c>
      <c r="AC61" s="5">
        <f ca="1">IF(AC$4="",0,SUMIFS(Model!196:196,Model!$4:$4,"&gt;="&amp;AC$6,Model!$4:$4,"&lt;="&amp;AC$7))</f>
        <v>0</v>
      </c>
      <c r="AD61" s="5">
        <f ca="1">IF(AD$4="",0,SUMIFS(Model!196:196,Model!$4:$4,"&gt;="&amp;AD$6,Model!$4:$4,"&lt;="&amp;AD$7))</f>
        <v>0</v>
      </c>
      <c r="AE61" s="5">
        <f ca="1">IF(AE$4="",0,SUMIFS(Model!196:196,Model!$4:$4,"&gt;="&amp;AE$6,Model!$4:$4,"&lt;="&amp;AE$7))</f>
        <v>0</v>
      </c>
      <c r="AF61" s="5">
        <f ca="1">IF(AF$4="",0,SUMIFS(Model!196:196,Model!$4:$4,"&gt;="&amp;AF$6,Model!$4:$4,"&lt;="&amp;AF$7))</f>
        <v>0</v>
      </c>
      <c r="AG61" s="5">
        <f ca="1">IF(AG$4="",0,SUMIFS(Model!196:196,Model!$4:$4,"&gt;="&amp;AG$6,Model!$4:$4,"&lt;="&amp;AG$7))</f>
        <v>0</v>
      </c>
      <c r="AH61" s="5">
        <f ca="1">IF(AH$4="",0,SUMIFS(Model!196:196,Model!$4:$4,"&gt;="&amp;AH$6,Model!$4:$4,"&lt;="&amp;AH$7))</f>
        <v>0</v>
      </c>
      <c r="AI61" s="5">
        <f ca="1">IF(AI$4="",0,SUMIFS(Model!196:196,Model!$4:$4,"&gt;="&amp;AI$6,Model!$4:$4,"&lt;="&amp;AI$7))</f>
        <v>0</v>
      </c>
      <c r="AJ61" s="5">
        <f ca="1">IF(AJ$4="",0,SUMIFS(Model!196:196,Model!$4:$4,"&gt;="&amp;AJ$6,Model!$4:$4,"&lt;="&amp;AJ$7))</f>
        <v>0</v>
      </c>
      <c r="AK61" s="5">
        <f ca="1">IF(AK$4="",0,SUMIFS(Model!196:196,Model!$4:$4,"&gt;="&amp;AK$6,Model!$4:$4,"&lt;="&amp;AK$7))</f>
        <v>0</v>
      </c>
      <c r="AL61" s="5">
        <f ca="1">IF(AL$4="",0,SUMIFS(Model!196:196,Model!$4:$4,"&gt;="&amp;AL$6,Model!$4:$4,"&lt;="&amp;AL$7))</f>
        <v>0</v>
      </c>
      <c r="AM61" s="5">
        <f ca="1">IF(AM$4="",0,SUMIFS(Model!196:196,Model!$4:$4,"&gt;="&amp;AM$6,Model!$4:$4,"&lt;="&amp;AM$7))</f>
        <v>0</v>
      </c>
      <c r="AN61" s="5">
        <f ca="1">IF(AN$4="",0,SUMIFS(Model!196:196,Model!$4:$4,"&gt;="&amp;AN$6,Model!$4:$4,"&lt;="&amp;AN$7))</f>
        <v>0</v>
      </c>
      <c r="AO61" s="5">
        <f ca="1">IF(AO$4="",0,SUMIFS(Model!196:196,Model!$4:$4,"&gt;="&amp;AO$6,Model!$4:$4,"&lt;="&amp;AO$7))</f>
        <v>0</v>
      </c>
      <c r="AP61" s="5">
        <f ca="1">IF(AP$4="",0,SUMIFS(Model!196:196,Model!$4:$4,"&gt;="&amp;AP$6,Model!$4:$4,"&lt;="&amp;AP$7))</f>
        <v>0</v>
      </c>
      <c r="AQ61" s="5">
        <f ca="1">IF(AQ$4="",0,SUMIFS(Model!196:196,Model!$4:$4,"&gt;="&amp;AQ$6,Model!$4:$4,"&lt;="&amp;AQ$7))</f>
        <v>0</v>
      </c>
      <c r="AR61" s="5">
        <f ca="1">IF(AR$4="",0,SUMIFS(Model!196:196,Model!$4:$4,"&gt;="&amp;AR$6,Model!$4:$4,"&lt;="&amp;AR$7))</f>
        <v>0</v>
      </c>
      <c r="AS61" s="5">
        <f ca="1">IF(AS$4="",0,SUMIFS(Model!196:196,Model!$4:$4,"&gt;="&amp;AS$6,Model!$4:$4,"&lt;="&amp;AS$7))</f>
        <v>0</v>
      </c>
      <c r="AT61" s="5">
        <f ca="1">IF(AT$4="",0,SUMIFS(Model!196:196,Model!$4:$4,"&gt;="&amp;AT$6,Model!$4:$4,"&lt;="&amp;AT$7))</f>
        <v>0</v>
      </c>
      <c r="AU61" s="5">
        <f ca="1">IF(AU$4="",0,SUMIFS(Model!196:196,Model!$4:$4,"&gt;="&amp;AU$6,Model!$4:$4,"&lt;="&amp;AU$7))</f>
        <v>0</v>
      </c>
      <c r="AV61" s="5">
        <f ca="1">IF(AV$4="",0,SUMIFS(Model!196:196,Model!$4:$4,"&gt;="&amp;AV$6,Model!$4:$4,"&lt;="&amp;AV$7))</f>
        <v>0</v>
      </c>
      <c r="AW61" s="5">
        <f ca="1">IF(AW$4="",0,SUMIFS(Model!196:196,Model!$4:$4,"&gt;="&amp;AW$6,Model!$4:$4,"&lt;="&amp;AW$7))</f>
        <v>0</v>
      </c>
      <c r="AX61" s="5">
        <f ca="1">IF(AX$4="",0,SUMIFS(Model!196:196,Model!$4:$4,"&gt;="&amp;AX$6,Model!$4:$4,"&lt;="&amp;AX$7))</f>
        <v>0</v>
      </c>
      <c r="AY61" s="5">
        <f ca="1">IF(AY$4="",0,SUMIFS(Model!196:196,Model!$4:$4,"&gt;="&amp;AY$6,Model!$4:$4,"&lt;="&amp;AY$7))</f>
        <v>0</v>
      </c>
      <c r="AZ61" s="5">
        <f ca="1">IF(AZ$4="",0,SUMIFS(Model!196:196,Model!$4:$4,"&gt;="&amp;AZ$6,Model!$4:$4,"&lt;="&amp;AZ$7))</f>
        <v>0</v>
      </c>
      <c r="BA61" s="5">
        <f ca="1">IF(BA$4="",0,SUMIFS(Model!196:196,Model!$4:$4,"&gt;="&amp;BA$6,Model!$4:$4,"&lt;="&amp;BA$7))</f>
        <v>0</v>
      </c>
      <c r="BB61" s="5">
        <f ca="1">IF(BB$4="",0,SUMIFS(Model!196:196,Model!$4:$4,"&gt;="&amp;BB$6,Model!$4:$4,"&lt;="&amp;BB$7))</f>
        <v>0</v>
      </c>
      <c r="BC61" s="5">
        <f ca="1">IF(BC$4="",0,SUMIFS(Model!196:196,Model!$4:$4,"&gt;="&amp;BC$6,Model!$4:$4,"&lt;="&amp;BC$7))</f>
        <v>0</v>
      </c>
      <c r="BD61" s="5">
        <f ca="1">IF(BD$4="",0,SUMIFS(Model!196:196,Model!$4:$4,"&gt;="&amp;BD$6,Model!$4:$4,"&lt;="&amp;BD$7))</f>
        <v>0</v>
      </c>
      <c r="BE61" s="5">
        <f ca="1">IF(BE$4="",0,SUMIFS(Model!196:196,Model!$4:$4,"&gt;="&amp;BE$6,Model!$4:$4,"&lt;="&amp;BE$7))</f>
        <v>0</v>
      </c>
      <c r="BF61" s="5">
        <f ca="1">IF(BF$4="",0,SUMIFS(Model!196:196,Model!$4:$4,"&gt;="&amp;BF$6,Model!$4:$4,"&lt;="&amp;BF$7))</f>
        <v>0</v>
      </c>
      <c r="BG61" s="5">
        <f ca="1">IF(BG$4="",0,SUMIFS(Model!196:196,Model!$4:$4,"&gt;="&amp;BG$6,Model!$4:$4,"&lt;="&amp;BG$7))</f>
        <v>0</v>
      </c>
      <c r="BH61" s="5">
        <f ca="1">IF(BH$4="",0,SUMIFS(Model!196:196,Model!$4:$4,"&gt;="&amp;BH$6,Model!$4:$4,"&lt;="&amp;BH$7))</f>
        <v>0</v>
      </c>
      <c r="BI61" s="5">
        <f ca="1">IF(BI$4="",0,SUMIFS(Model!196:196,Model!$4:$4,"&gt;="&amp;BI$6,Model!$4:$4,"&lt;="&amp;BI$7))</f>
        <v>0</v>
      </c>
      <c r="BJ61" s="5">
        <f ca="1">IF(BJ$4="",0,SUMIFS(Model!196:196,Model!$4:$4,"&gt;="&amp;BJ$6,Model!$4:$4,"&lt;="&amp;BJ$7))</f>
        <v>0</v>
      </c>
      <c r="BK61" s="5">
        <f ca="1">IF(BK$4="",0,SUMIFS(Model!196:196,Model!$4:$4,"&gt;="&amp;BK$6,Model!$4:$4,"&lt;="&amp;BK$7))</f>
        <v>0</v>
      </c>
      <c r="BL61" s="5">
        <f ca="1">IF(BL$4="",0,SUMIFS(Model!196:196,Model!$4:$4,"&gt;="&amp;BL$6,Model!$4:$4,"&lt;="&amp;BL$7))</f>
        <v>0</v>
      </c>
      <c r="BM61" s="5">
        <f ca="1">IF(BM$4="",0,SUMIFS(Model!196:196,Model!$4:$4,"&gt;="&amp;BM$6,Model!$4:$4,"&lt;="&amp;BM$7))</f>
        <v>0</v>
      </c>
      <c r="BN61" s="5">
        <f ca="1">IF(BN$4="",0,SUMIFS(Model!196:196,Model!$4:$4,"&gt;="&amp;BN$6,Model!$4:$4,"&lt;="&amp;BN$7))</f>
        <v>0</v>
      </c>
      <c r="BO61" s="5">
        <f ca="1">IF(BO$4="",0,SUMIFS(Model!196:196,Model!$4:$4,"&gt;="&amp;BO$6,Model!$4:$4,"&lt;="&amp;BO$7))</f>
        <v>0</v>
      </c>
      <c r="BP61" s="5">
        <f ca="1">IF(BP$4="",0,SUMIFS(Model!196:196,Model!$4:$4,"&gt;="&amp;BP$6,Model!$4:$4,"&lt;="&amp;BP$7))</f>
        <v>0</v>
      </c>
      <c r="BQ61" s="5">
        <f ca="1">IF(BQ$4="",0,SUMIFS(Model!196:196,Model!$4:$4,"&gt;="&amp;BQ$6,Model!$4:$4,"&lt;="&amp;BQ$7))</f>
        <v>0</v>
      </c>
      <c r="BR61" s="5">
        <f ca="1">IF(BR$4="",0,SUMIFS(Model!196:196,Model!$4:$4,"&gt;="&amp;BR$6,Model!$4:$4,"&lt;="&amp;BR$7))</f>
        <v>0</v>
      </c>
      <c r="BS61" s="5">
        <f ca="1">IF(BS$4="",0,SUMIFS(Model!196:196,Model!$4:$4,"&gt;="&amp;BS$6,Model!$4:$4,"&lt;="&amp;BS$7))</f>
        <v>0</v>
      </c>
      <c r="BT61" s="5">
        <f ca="1">IF(BT$4="",0,SUMIFS(Model!196:196,Model!$4:$4,"&gt;="&amp;BT$6,Model!$4:$4,"&lt;="&amp;BT$7))</f>
        <v>0</v>
      </c>
      <c r="BU61" s="5">
        <f ca="1">IF(BU$4="",0,SUMIFS(Model!196:196,Model!$4:$4,"&gt;="&amp;BU$6,Model!$4:$4,"&lt;="&amp;BU$7))</f>
        <v>0</v>
      </c>
      <c r="BV61" s="5">
        <f ca="1">IF(BV$4="",0,SUMIFS(Model!196:196,Model!$4:$4,"&gt;="&amp;BV$6,Model!$4:$4,"&lt;="&amp;BV$7))</f>
        <v>0</v>
      </c>
      <c r="BW61" s="5">
        <f ca="1">IF(BW$4="",0,SUMIFS(Model!196:196,Model!$4:$4,"&gt;="&amp;BW$6,Model!$4:$4,"&lt;="&amp;BW$7))</f>
        <v>0</v>
      </c>
      <c r="BX61" s="5">
        <f ca="1">IF(BX$4="",0,SUMIFS(Model!196:196,Model!$4:$4,"&gt;="&amp;BX$6,Model!$4:$4,"&lt;="&amp;BX$7))</f>
        <v>0</v>
      </c>
      <c r="BY61" s="5">
        <f ca="1">IF(BY$4="",0,SUMIFS(Model!196:196,Model!$4:$4,"&gt;="&amp;BY$6,Model!$4:$4,"&lt;="&amp;BY$7))</f>
        <v>0</v>
      </c>
      <c r="BZ61" s="5">
        <f ca="1">IF(BZ$4="",0,SUMIFS(Model!196:196,Model!$4:$4,"&gt;="&amp;BZ$6,Model!$4:$4,"&lt;="&amp;BZ$7))</f>
        <v>0</v>
      </c>
      <c r="CA61" s="5">
        <f ca="1">IF(CA$4="",0,SUMIFS(Model!196:196,Model!$4:$4,"&gt;="&amp;CA$6,Model!$4:$4,"&lt;="&amp;CA$7))</f>
        <v>0</v>
      </c>
      <c r="CB61" s="5">
        <f ca="1">IF(CB$4="",0,SUMIFS(Model!196:196,Model!$4:$4,"&gt;="&amp;CB$6,Model!$4:$4,"&lt;="&amp;CB$7))</f>
        <v>0</v>
      </c>
      <c r="CC61" s="5">
        <f ca="1">IF(CC$4="",0,SUMIFS(Model!196:196,Model!$4:$4,"&gt;="&amp;CC$6,Model!$4:$4,"&lt;="&amp;CC$7))</f>
        <v>0</v>
      </c>
      <c r="CD61" s="5">
        <f ca="1">IF(CD$4="",0,SUMIFS(Model!196:196,Model!$4:$4,"&gt;="&amp;CD$6,Model!$4:$4,"&lt;="&amp;CD$7))</f>
        <v>0</v>
      </c>
      <c r="CE61" s="5">
        <f ca="1">IF(CE$4="",0,SUMIFS(Model!196:196,Model!$4:$4,"&gt;="&amp;CE$6,Model!$4:$4,"&lt;="&amp;CE$7))</f>
        <v>0</v>
      </c>
      <c r="CF61" s="5">
        <f ca="1">IF(CF$4="",0,SUMIFS(Model!196:196,Model!$4:$4,"&gt;="&amp;CF$6,Model!$4:$4,"&lt;="&amp;CF$7))</f>
        <v>0</v>
      </c>
    </row>
    <row r="62" spans="2:84" x14ac:dyDescent="0.3">
      <c r="B62" s="13">
        <f>ROW()</f>
        <v>62</v>
      </c>
    </row>
    <row r="63" spans="2:84" x14ac:dyDescent="0.3">
      <c r="B63" s="13">
        <f>ROW()</f>
        <v>63</v>
      </c>
      <c r="H63" s="1" t="s">
        <v>405</v>
      </c>
      <c r="M63" s="53" t="s">
        <v>18</v>
      </c>
      <c r="P63" s="72" t="str">
        <f>Lists!$AI$13</f>
        <v>PL(-)</v>
      </c>
      <c r="U63" s="5">
        <f ca="1">SUM(INDIRECT(ADDRESS($B63,$X$2)&amp;":"&amp;ADDRESS($B63,$X$2-1+$P$8)))</f>
        <v>13937277.635800902</v>
      </c>
      <c r="X63" s="5">
        <f ca="1">IF(X$4="",0,SUMIFS(Model!231:231,Model!$4:$4,"&gt;="&amp;X$6,Model!$4:$4,"&lt;="&amp;X$7))</f>
        <v>2046000</v>
      </c>
      <c r="Y63" s="5">
        <f ca="1">IF(Y$4="",0,SUMIFS(Model!231:231,Model!$4:$4,"&gt;="&amp;Y$6,Model!$4:$4,"&lt;="&amp;Y$7))</f>
        <v>2365560.984375</v>
      </c>
      <c r="Z63" s="5">
        <f ca="1">IF(Z$4="",0,SUMIFS(Model!231:231,Model!$4:$4,"&gt;="&amp;Z$6,Model!$4:$4,"&lt;="&amp;Z$7))</f>
        <v>2814474.5131933582</v>
      </c>
      <c r="AA63" s="5">
        <f ca="1">IF(AA$4="",0,SUMIFS(Model!231:231,Model!$4:$4,"&gt;="&amp;AA$6,Model!$4:$4,"&lt;="&amp;AA$7))</f>
        <v>3128041.0569456285</v>
      </c>
      <c r="AB63" s="5">
        <f ca="1">IF(AB$4="",0,SUMIFS(Model!231:231,Model!$4:$4,"&gt;="&amp;AB$6,Model!$4:$4,"&lt;="&amp;AB$7))</f>
        <v>3583201.0812869156</v>
      </c>
      <c r="AC63" s="5">
        <f ca="1">IF(AC$4="",0,SUMIFS(Model!231:231,Model!$4:$4,"&gt;="&amp;AC$6,Model!$4:$4,"&lt;="&amp;AC$7))</f>
        <v>0</v>
      </c>
      <c r="AD63" s="5">
        <f ca="1">IF(AD$4="",0,SUMIFS(Model!231:231,Model!$4:$4,"&gt;="&amp;AD$6,Model!$4:$4,"&lt;="&amp;AD$7))</f>
        <v>0</v>
      </c>
      <c r="AE63" s="5">
        <f ca="1">IF(AE$4="",0,SUMIFS(Model!231:231,Model!$4:$4,"&gt;="&amp;AE$6,Model!$4:$4,"&lt;="&amp;AE$7))</f>
        <v>0</v>
      </c>
      <c r="AF63" s="5">
        <f ca="1">IF(AF$4="",0,SUMIFS(Model!231:231,Model!$4:$4,"&gt;="&amp;AF$6,Model!$4:$4,"&lt;="&amp;AF$7))</f>
        <v>0</v>
      </c>
      <c r="AG63" s="5">
        <f ca="1">IF(AG$4="",0,SUMIFS(Model!231:231,Model!$4:$4,"&gt;="&amp;AG$6,Model!$4:$4,"&lt;="&amp;AG$7))</f>
        <v>0</v>
      </c>
      <c r="AH63" s="5">
        <f ca="1">IF(AH$4="",0,SUMIFS(Model!231:231,Model!$4:$4,"&gt;="&amp;AH$6,Model!$4:$4,"&lt;="&amp;AH$7))</f>
        <v>0</v>
      </c>
      <c r="AI63" s="5">
        <f ca="1">IF(AI$4="",0,SUMIFS(Model!231:231,Model!$4:$4,"&gt;="&amp;AI$6,Model!$4:$4,"&lt;="&amp;AI$7))</f>
        <v>0</v>
      </c>
      <c r="AJ63" s="5">
        <f ca="1">IF(AJ$4="",0,SUMIFS(Model!231:231,Model!$4:$4,"&gt;="&amp;AJ$6,Model!$4:$4,"&lt;="&amp;AJ$7))</f>
        <v>0</v>
      </c>
      <c r="AK63" s="5">
        <f ca="1">IF(AK$4="",0,SUMIFS(Model!231:231,Model!$4:$4,"&gt;="&amp;AK$6,Model!$4:$4,"&lt;="&amp;AK$7))</f>
        <v>0</v>
      </c>
      <c r="AL63" s="5">
        <f ca="1">IF(AL$4="",0,SUMIFS(Model!231:231,Model!$4:$4,"&gt;="&amp;AL$6,Model!$4:$4,"&lt;="&amp;AL$7))</f>
        <v>0</v>
      </c>
      <c r="AM63" s="5">
        <f ca="1">IF(AM$4="",0,SUMIFS(Model!231:231,Model!$4:$4,"&gt;="&amp;AM$6,Model!$4:$4,"&lt;="&amp;AM$7))</f>
        <v>0</v>
      </c>
      <c r="AN63" s="5">
        <f ca="1">IF(AN$4="",0,SUMIFS(Model!231:231,Model!$4:$4,"&gt;="&amp;AN$6,Model!$4:$4,"&lt;="&amp;AN$7))</f>
        <v>0</v>
      </c>
      <c r="AO63" s="5">
        <f ca="1">IF(AO$4="",0,SUMIFS(Model!231:231,Model!$4:$4,"&gt;="&amp;AO$6,Model!$4:$4,"&lt;="&amp;AO$7))</f>
        <v>0</v>
      </c>
      <c r="AP63" s="5">
        <f ca="1">IF(AP$4="",0,SUMIFS(Model!231:231,Model!$4:$4,"&gt;="&amp;AP$6,Model!$4:$4,"&lt;="&amp;AP$7))</f>
        <v>0</v>
      </c>
      <c r="AQ63" s="5">
        <f ca="1">IF(AQ$4="",0,SUMIFS(Model!231:231,Model!$4:$4,"&gt;="&amp;AQ$6,Model!$4:$4,"&lt;="&amp;AQ$7))</f>
        <v>0</v>
      </c>
      <c r="AR63" s="5">
        <f ca="1">IF(AR$4="",0,SUMIFS(Model!231:231,Model!$4:$4,"&gt;="&amp;AR$6,Model!$4:$4,"&lt;="&amp;AR$7))</f>
        <v>0</v>
      </c>
      <c r="AS63" s="5">
        <f ca="1">IF(AS$4="",0,SUMIFS(Model!231:231,Model!$4:$4,"&gt;="&amp;AS$6,Model!$4:$4,"&lt;="&amp;AS$7))</f>
        <v>0</v>
      </c>
      <c r="AT63" s="5">
        <f ca="1">IF(AT$4="",0,SUMIFS(Model!231:231,Model!$4:$4,"&gt;="&amp;AT$6,Model!$4:$4,"&lt;="&amp;AT$7))</f>
        <v>0</v>
      </c>
      <c r="AU63" s="5">
        <f ca="1">IF(AU$4="",0,SUMIFS(Model!231:231,Model!$4:$4,"&gt;="&amp;AU$6,Model!$4:$4,"&lt;="&amp;AU$7))</f>
        <v>0</v>
      </c>
      <c r="AV63" s="5">
        <f ca="1">IF(AV$4="",0,SUMIFS(Model!231:231,Model!$4:$4,"&gt;="&amp;AV$6,Model!$4:$4,"&lt;="&amp;AV$7))</f>
        <v>0</v>
      </c>
      <c r="AW63" s="5">
        <f ca="1">IF(AW$4="",0,SUMIFS(Model!231:231,Model!$4:$4,"&gt;="&amp;AW$6,Model!$4:$4,"&lt;="&amp;AW$7))</f>
        <v>0</v>
      </c>
      <c r="AX63" s="5">
        <f ca="1">IF(AX$4="",0,SUMIFS(Model!231:231,Model!$4:$4,"&gt;="&amp;AX$6,Model!$4:$4,"&lt;="&amp;AX$7))</f>
        <v>0</v>
      </c>
      <c r="AY63" s="5">
        <f ca="1">IF(AY$4="",0,SUMIFS(Model!231:231,Model!$4:$4,"&gt;="&amp;AY$6,Model!$4:$4,"&lt;="&amp;AY$7))</f>
        <v>0</v>
      </c>
      <c r="AZ63" s="5">
        <f ca="1">IF(AZ$4="",0,SUMIFS(Model!231:231,Model!$4:$4,"&gt;="&amp;AZ$6,Model!$4:$4,"&lt;="&amp;AZ$7))</f>
        <v>0</v>
      </c>
      <c r="BA63" s="5">
        <f ca="1">IF(BA$4="",0,SUMIFS(Model!231:231,Model!$4:$4,"&gt;="&amp;BA$6,Model!$4:$4,"&lt;="&amp;BA$7))</f>
        <v>0</v>
      </c>
      <c r="BB63" s="5">
        <f ca="1">IF(BB$4="",0,SUMIFS(Model!231:231,Model!$4:$4,"&gt;="&amp;BB$6,Model!$4:$4,"&lt;="&amp;BB$7))</f>
        <v>0</v>
      </c>
      <c r="BC63" s="5">
        <f ca="1">IF(BC$4="",0,SUMIFS(Model!231:231,Model!$4:$4,"&gt;="&amp;BC$6,Model!$4:$4,"&lt;="&amp;BC$7))</f>
        <v>0</v>
      </c>
      <c r="BD63" s="5">
        <f ca="1">IF(BD$4="",0,SUMIFS(Model!231:231,Model!$4:$4,"&gt;="&amp;BD$6,Model!$4:$4,"&lt;="&amp;BD$7))</f>
        <v>0</v>
      </c>
      <c r="BE63" s="5">
        <f ca="1">IF(BE$4="",0,SUMIFS(Model!231:231,Model!$4:$4,"&gt;="&amp;BE$6,Model!$4:$4,"&lt;="&amp;BE$7))</f>
        <v>0</v>
      </c>
      <c r="BF63" s="5">
        <f ca="1">IF(BF$4="",0,SUMIFS(Model!231:231,Model!$4:$4,"&gt;="&amp;BF$6,Model!$4:$4,"&lt;="&amp;BF$7))</f>
        <v>0</v>
      </c>
      <c r="BG63" s="5">
        <f ca="1">IF(BG$4="",0,SUMIFS(Model!231:231,Model!$4:$4,"&gt;="&amp;BG$6,Model!$4:$4,"&lt;="&amp;BG$7))</f>
        <v>0</v>
      </c>
      <c r="BH63" s="5">
        <f ca="1">IF(BH$4="",0,SUMIFS(Model!231:231,Model!$4:$4,"&gt;="&amp;BH$6,Model!$4:$4,"&lt;="&amp;BH$7))</f>
        <v>0</v>
      </c>
      <c r="BI63" s="5">
        <f ca="1">IF(BI$4="",0,SUMIFS(Model!231:231,Model!$4:$4,"&gt;="&amp;BI$6,Model!$4:$4,"&lt;="&amp;BI$7))</f>
        <v>0</v>
      </c>
      <c r="BJ63" s="5">
        <f ca="1">IF(BJ$4="",0,SUMIFS(Model!231:231,Model!$4:$4,"&gt;="&amp;BJ$6,Model!$4:$4,"&lt;="&amp;BJ$7))</f>
        <v>0</v>
      </c>
      <c r="BK63" s="5">
        <f ca="1">IF(BK$4="",0,SUMIFS(Model!231:231,Model!$4:$4,"&gt;="&amp;BK$6,Model!$4:$4,"&lt;="&amp;BK$7))</f>
        <v>0</v>
      </c>
      <c r="BL63" s="5">
        <f ca="1">IF(BL$4="",0,SUMIFS(Model!231:231,Model!$4:$4,"&gt;="&amp;BL$6,Model!$4:$4,"&lt;="&amp;BL$7))</f>
        <v>0</v>
      </c>
      <c r="BM63" s="5">
        <f ca="1">IF(BM$4="",0,SUMIFS(Model!231:231,Model!$4:$4,"&gt;="&amp;BM$6,Model!$4:$4,"&lt;="&amp;BM$7))</f>
        <v>0</v>
      </c>
      <c r="BN63" s="5">
        <f ca="1">IF(BN$4="",0,SUMIFS(Model!231:231,Model!$4:$4,"&gt;="&amp;BN$6,Model!$4:$4,"&lt;="&amp;BN$7))</f>
        <v>0</v>
      </c>
      <c r="BO63" s="5">
        <f ca="1">IF(BO$4="",0,SUMIFS(Model!231:231,Model!$4:$4,"&gt;="&amp;BO$6,Model!$4:$4,"&lt;="&amp;BO$7))</f>
        <v>0</v>
      </c>
      <c r="BP63" s="5">
        <f ca="1">IF(BP$4="",0,SUMIFS(Model!231:231,Model!$4:$4,"&gt;="&amp;BP$6,Model!$4:$4,"&lt;="&amp;BP$7))</f>
        <v>0</v>
      </c>
      <c r="BQ63" s="5">
        <f ca="1">IF(BQ$4="",0,SUMIFS(Model!231:231,Model!$4:$4,"&gt;="&amp;BQ$6,Model!$4:$4,"&lt;="&amp;BQ$7))</f>
        <v>0</v>
      </c>
      <c r="BR63" s="5">
        <f ca="1">IF(BR$4="",0,SUMIFS(Model!231:231,Model!$4:$4,"&gt;="&amp;BR$6,Model!$4:$4,"&lt;="&amp;BR$7))</f>
        <v>0</v>
      </c>
      <c r="BS63" s="5">
        <f ca="1">IF(BS$4="",0,SUMIFS(Model!231:231,Model!$4:$4,"&gt;="&amp;BS$6,Model!$4:$4,"&lt;="&amp;BS$7))</f>
        <v>0</v>
      </c>
      <c r="BT63" s="5">
        <f ca="1">IF(BT$4="",0,SUMIFS(Model!231:231,Model!$4:$4,"&gt;="&amp;BT$6,Model!$4:$4,"&lt;="&amp;BT$7))</f>
        <v>0</v>
      </c>
      <c r="BU63" s="5">
        <f ca="1">IF(BU$4="",0,SUMIFS(Model!231:231,Model!$4:$4,"&gt;="&amp;BU$6,Model!$4:$4,"&lt;="&amp;BU$7))</f>
        <v>0</v>
      </c>
      <c r="BV63" s="5">
        <f ca="1">IF(BV$4="",0,SUMIFS(Model!231:231,Model!$4:$4,"&gt;="&amp;BV$6,Model!$4:$4,"&lt;="&amp;BV$7))</f>
        <v>0</v>
      </c>
      <c r="BW63" s="5">
        <f ca="1">IF(BW$4="",0,SUMIFS(Model!231:231,Model!$4:$4,"&gt;="&amp;BW$6,Model!$4:$4,"&lt;="&amp;BW$7))</f>
        <v>0</v>
      </c>
      <c r="BX63" s="5">
        <f ca="1">IF(BX$4="",0,SUMIFS(Model!231:231,Model!$4:$4,"&gt;="&amp;BX$6,Model!$4:$4,"&lt;="&amp;BX$7))</f>
        <v>0</v>
      </c>
      <c r="BY63" s="5">
        <f ca="1">IF(BY$4="",0,SUMIFS(Model!231:231,Model!$4:$4,"&gt;="&amp;BY$6,Model!$4:$4,"&lt;="&amp;BY$7))</f>
        <v>0</v>
      </c>
      <c r="BZ63" s="5">
        <f ca="1">IF(BZ$4="",0,SUMIFS(Model!231:231,Model!$4:$4,"&gt;="&amp;BZ$6,Model!$4:$4,"&lt;="&amp;BZ$7))</f>
        <v>0</v>
      </c>
      <c r="CA63" s="5">
        <f ca="1">IF(CA$4="",0,SUMIFS(Model!231:231,Model!$4:$4,"&gt;="&amp;CA$6,Model!$4:$4,"&lt;="&amp;CA$7))</f>
        <v>0</v>
      </c>
      <c r="CB63" s="5">
        <f ca="1">IF(CB$4="",0,SUMIFS(Model!231:231,Model!$4:$4,"&gt;="&amp;CB$6,Model!$4:$4,"&lt;="&amp;CB$7))</f>
        <v>0</v>
      </c>
      <c r="CC63" s="5">
        <f ca="1">IF(CC$4="",0,SUMIFS(Model!231:231,Model!$4:$4,"&gt;="&amp;CC$6,Model!$4:$4,"&lt;="&amp;CC$7))</f>
        <v>0</v>
      </c>
      <c r="CD63" s="5">
        <f ca="1">IF(CD$4="",0,SUMIFS(Model!231:231,Model!$4:$4,"&gt;="&amp;CD$6,Model!$4:$4,"&lt;="&amp;CD$7))</f>
        <v>0</v>
      </c>
      <c r="CE63" s="5">
        <f ca="1">IF(CE$4="",0,SUMIFS(Model!231:231,Model!$4:$4,"&gt;="&amp;CE$6,Model!$4:$4,"&lt;="&amp;CE$7))</f>
        <v>0</v>
      </c>
      <c r="CF63" s="5">
        <f ca="1">IF(CF$4="",0,SUMIFS(Model!231:231,Model!$4:$4,"&gt;="&amp;CF$6,Model!$4:$4,"&lt;="&amp;CF$7))</f>
        <v>0</v>
      </c>
    </row>
    <row r="64" spans="2:84" x14ac:dyDescent="0.3">
      <c r="B64" s="13">
        <f>ROW()</f>
        <v>64</v>
      </c>
    </row>
    <row r="65" spans="2:84" x14ac:dyDescent="0.3">
      <c r="B65" s="13">
        <f>ROW()</f>
        <v>65</v>
      </c>
      <c r="H65" s="1" t="s">
        <v>94</v>
      </c>
      <c r="M65" s="53" t="s">
        <v>18</v>
      </c>
      <c r="P65" s="72" t="str">
        <f>Lists!$AI$13</f>
        <v>PL(-)</v>
      </c>
      <c r="U65" s="5">
        <f t="shared" ref="U65:U70" ca="1" si="79">SUM(INDIRECT(ADDRESS($B65,$X$2)&amp;":"&amp;ADDRESS($B65,$X$2-1+$P$8)))</f>
        <v>19580729.71875</v>
      </c>
      <c r="X65" s="5">
        <f ca="1">IF(X$4="",0,SUMIFS(Model!271:271,Model!$4:$4,"&gt;="&amp;X$6,Model!$4:$4,"&lt;="&amp;X$7))</f>
        <v>4056000</v>
      </c>
      <c r="Y65" s="5">
        <f ca="1">IF(Y$4="",0,SUMIFS(Model!271:271,Model!$4:$4,"&gt;="&amp;Y$6,Model!$4:$4,"&lt;="&amp;Y$7))</f>
        <v>3726450</v>
      </c>
      <c r="Z65" s="5">
        <f ca="1">IF(Z$4="",0,SUMIFS(Model!271:271,Model!$4:$4,"&gt;="&amp;Z$6,Model!$4:$4,"&lt;="&amp;Z$7))</f>
        <v>3726450</v>
      </c>
      <c r="AA65" s="5">
        <f ca="1">IF(AA$4="",0,SUMIFS(Model!271:271,Model!$4:$4,"&gt;="&amp;AA$6,Model!$4:$4,"&lt;="&amp;AA$7))</f>
        <v>3912772.5000000005</v>
      </c>
      <c r="AB65" s="5">
        <f ca="1">IF(AB$4="",0,SUMIFS(Model!271:271,Model!$4:$4,"&gt;="&amp;AB$6,Model!$4:$4,"&lt;="&amp;AB$7))</f>
        <v>4159057.21875</v>
      </c>
      <c r="AC65" s="5">
        <f ca="1">IF(AC$4="",0,SUMIFS(Model!271:271,Model!$4:$4,"&gt;="&amp;AC$6,Model!$4:$4,"&lt;="&amp;AC$7))</f>
        <v>0</v>
      </c>
      <c r="AD65" s="5">
        <f ca="1">IF(AD$4="",0,SUMIFS(Model!271:271,Model!$4:$4,"&gt;="&amp;AD$6,Model!$4:$4,"&lt;="&amp;AD$7))</f>
        <v>0</v>
      </c>
      <c r="AE65" s="5">
        <f ca="1">IF(AE$4="",0,SUMIFS(Model!271:271,Model!$4:$4,"&gt;="&amp;AE$6,Model!$4:$4,"&lt;="&amp;AE$7))</f>
        <v>0</v>
      </c>
      <c r="AF65" s="5">
        <f ca="1">IF(AF$4="",0,SUMIFS(Model!271:271,Model!$4:$4,"&gt;="&amp;AF$6,Model!$4:$4,"&lt;="&amp;AF$7))</f>
        <v>0</v>
      </c>
      <c r="AG65" s="5">
        <f ca="1">IF(AG$4="",0,SUMIFS(Model!271:271,Model!$4:$4,"&gt;="&amp;AG$6,Model!$4:$4,"&lt;="&amp;AG$7))</f>
        <v>0</v>
      </c>
      <c r="AH65" s="5">
        <f ca="1">IF(AH$4="",0,SUMIFS(Model!271:271,Model!$4:$4,"&gt;="&amp;AH$6,Model!$4:$4,"&lt;="&amp;AH$7))</f>
        <v>0</v>
      </c>
      <c r="AI65" s="5">
        <f ca="1">IF(AI$4="",0,SUMIFS(Model!271:271,Model!$4:$4,"&gt;="&amp;AI$6,Model!$4:$4,"&lt;="&amp;AI$7))</f>
        <v>0</v>
      </c>
      <c r="AJ65" s="5">
        <f ca="1">IF(AJ$4="",0,SUMIFS(Model!271:271,Model!$4:$4,"&gt;="&amp;AJ$6,Model!$4:$4,"&lt;="&amp;AJ$7))</f>
        <v>0</v>
      </c>
      <c r="AK65" s="5">
        <f ca="1">IF(AK$4="",0,SUMIFS(Model!271:271,Model!$4:$4,"&gt;="&amp;AK$6,Model!$4:$4,"&lt;="&amp;AK$7))</f>
        <v>0</v>
      </c>
      <c r="AL65" s="5">
        <f ca="1">IF(AL$4="",0,SUMIFS(Model!271:271,Model!$4:$4,"&gt;="&amp;AL$6,Model!$4:$4,"&lt;="&amp;AL$7))</f>
        <v>0</v>
      </c>
      <c r="AM65" s="5">
        <f ca="1">IF(AM$4="",0,SUMIFS(Model!271:271,Model!$4:$4,"&gt;="&amp;AM$6,Model!$4:$4,"&lt;="&amp;AM$7))</f>
        <v>0</v>
      </c>
      <c r="AN65" s="5">
        <f ca="1">IF(AN$4="",0,SUMIFS(Model!271:271,Model!$4:$4,"&gt;="&amp;AN$6,Model!$4:$4,"&lt;="&amp;AN$7))</f>
        <v>0</v>
      </c>
      <c r="AO65" s="5">
        <f ca="1">IF(AO$4="",0,SUMIFS(Model!271:271,Model!$4:$4,"&gt;="&amp;AO$6,Model!$4:$4,"&lt;="&amp;AO$7))</f>
        <v>0</v>
      </c>
      <c r="AP65" s="5">
        <f ca="1">IF(AP$4="",0,SUMIFS(Model!271:271,Model!$4:$4,"&gt;="&amp;AP$6,Model!$4:$4,"&lt;="&amp;AP$7))</f>
        <v>0</v>
      </c>
      <c r="AQ65" s="5">
        <f ca="1">IF(AQ$4="",0,SUMIFS(Model!271:271,Model!$4:$4,"&gt;="&amp;AQ$6,Model!$4:$4,"&lt;="&amp;AQ$7))</f>
        <v>0</v>
      </c>
      <c r="AR65" s="5">
        <f ca="1">IF(AR$4="",0,SUMIFS(Model!271:271,Model!$4:$4,"&gt;="&amp;AR$6,Model!$4:$4,"&lt;="&amp;AR$7))</f>
        <v>0</v>
      </c>
      <c r="AS65" s="5">
        <f ca="1">IF(AS$4="",0,SUMIFS(Model!271:271,Model!$4:$4,"&gt;="&amp;AS$6,Model!$4:$4,"&lt;="&amp;AS$7))</f>
        <v>0</v>
      </c>
      <c r="AT65" s="5">
        <f ca="1">IF(AT$4="",0,SUMIFS(Model!271:271,Model!$4:$4,"&gt;="&amp;AT$6,Model!$4:$4,"&lt;="&amp;AT$7))</f>
        <v>0</v>
      </c>
      <c r="AU65" s="5">
        <f ca="1">IF(AU$4="",0,SUMIFS(Model!271:271,Model!$4:$4,"&gt;="&amp;AU$6,Model!$4:$4,"&lt;="&amp;AU$7))</f>
        <v>0</v>
      </c>
      <c r="AV65" s="5">
        <f ca="1">IF(AV$4="",0,SUMIFS(Model!271:271,Model!$4:$4,"&gt;="&amp;AV$6,Model!$4:$4,"&lt;="&amp;AV$7))</f>
        <v>0</v>
      </c>
      <c r="AW65" s="5">
        <f ca="1">IF(AW$4="",0,SUMIFS(Model!271:271,Model!$4:$4,"&gt;="&amp;AW$6,Model!$4:$4,"&lt;="&amp;AW$7))</f>
        <v>0</v>
      </c>
      <c r="AX65" s="5">
        <f ca="1">IF(AX$4="",0,SUMIFS(Model!271:271,Model!$4:$4,"&gt;="&amp;AX$6,Model!$4:$4,"&lt;="&amp;AX$7))</f>
        <v>0</v>
      </c>
      <c r="AY65" s="5">
        <f ca="1">IF(AY$4="",0,SUMIFS(Model!271:271,Model!$4:$4,"&gt;="&amp;AY$6,Model!$4:$4,"&lt;="&amp;AY$7))</f>
        <v>0</v>
      </c>
      <c r="AZ65" s="5">
        <f ca="1">IF(AZ$4="",0,SUMIFS(Model!271:271,Model!$4:$4,"&gt;="&amp;AZ$6,Model!$4:$4,"&lt;="&amp;AZ$7))</f>
        <v>0</v>
      </c>
      <c r="BA65" s="5">
        <f ca="1">IF(BA$4="",0,SUMIFS(Model!271:271,Model!$4:$4,"&gt;="&amp;BA$6,Model!$4:$4,"&lt;="&amp;BA$7))</f>
        <v>0</v>
      </c>
      <c r="BB65" s="5">
        <f ca="1">IF(BB$4="",0,SUMIFS(Model!271:271,Model!$4:$4,"&gt;="&amp;BB$6,Model!$4:$4,"&lt;="&amp;BB$7))</f>
        <v>0</v>
      </c>
      <c r="BC65" s="5">
        <f ca="1">IF(BC$4="",0,SUMIFS(Model!271:271,Model!$4:$4,"&gt;="&amp;BC$6,Model!$4:$4,"&lt;="&amp;BC$7))</f>
        <v>0</v>
      </c>
      <c r="BD65" s="5">
        <f ca="1">IF(BD$4="",0,SUMIFS(Model!271:271,Model!$4:$4,"&gt;="&amp;BD$6,Model!$4:$4,"&lt;="&amp;BD$7))</f>
        <v>0</v>
      </c>
      <c r="BE65" s="5">
        <f ca="1">IF(BE$4="",0,SUMIFS(Model!271:271,Model!$4:$4,"&gt;="&amp;BE$6,Model!$4:$4,"&lt;="&amp;BE$7))</f>
        <v>0</v>
      </c>
      <c r="BF65" s="5">
        <f ca="1">IF(BF$4="",0,SUMIFS(Model!271:271,Model!$4:$4,"&gt;="&amp;BF$6,Model!$4:$4,"&lt;="&amp;BF$7))</f>
        <v>0</v>
      </c>
      <c r="BG65" s="5">
        <f ca="1">IF(BG$4="",0,SUMIFS(Model!271:271,Model!$4:$4,"&gt;="&amp;BG$6,Model!$4:$4,"&lt;="&amp;BG$7))</f>
        <v>0</v>
      </c>
      <c r="BH65" s="5">
        <f ca="1">IF(BH$4="",0,SUMIFS(Model!271:271,Model!$4:$4,"&gt;="&amp;BH$6,Model!$4:$4,"&lt;="&amp;BH$7))</f>
        <v>0</v>
      </c>
      <c r="BI65" s="5">
        <f ca="1">IF(BI$4="",0,SUMIFS(Model!271:271,Model!$4:$4,"&gt;="&amp;BI$6,Model!$4:$4,"&lt;="&amp;BI$7))</f>
        <v>0</v>
      </c>
      <c r="BJ65" s="5">
        <f ca="1">IF(BJ$4="",0,SUMIFS(Model!271:271,Model!$4:$4,"&gt;="&amp;BJ$6,Model!$4:$4,"&lt;="&amp;BJ$7))</f>
        <v>0</v>
      </c>
      <c r="BK65" s="5">
        <f ca="1">IF(BK$4="",0,SUMIFS(Model!271:271,Model!$4:$4,"&gt;="&amp;BK$6,Model!$4:$4,"&lt;="&amp;BK$7))</f>
        <v>0</v>
      </c>
      <c r="BL65" s="5">
        <f ca="1">IF(BL$4="",0,SUMIFS(Model!271:271,Model!$4:$4,"&gt;="&amp;BL$6,Model!$4:$4,"&lt;="&amp;BL$7))</f>
        <v>0</v>
      </c>
      <c r="BM65" s="5">
        <f ca="1">IF(BM$4="",0,SUMIFS(Model!271:271,Model!$4:$4,"&gt;="&amp;BM$6,Model!$4:$4,"&lt;="&amp;BM$7))</f>
        <v>0</v>
      </c>
      <c r="BN65" s="5">
        <f ca="1">IF(BN$4="",0,SUMIFS(Model!271:271,Model!$4:$4,"&gt;="&amp;BN$6,Model!$4:$4,"&lt;="&amp;BN$7))</f>
        <v>0</v>
      </c>
      <c r="BO65" s="5">
        <f ca="1">IF(BO$4="",0,SUMIFS(Model!271:271,Model!$4:$4,"&gt;="&amp;BO$6,Model!$4:$4,"&lt;="&amp;BO$7))</f>
        <v>0</v>
      </c>
      <c r="BP65" s="5">
        <f ca="1">IF(BP$4="",0,SUMIFS(Model!271:271,Model!$4:$4,"&gt;="&amp;BP$6,Model!$4:$4,"&lt;="&amp;BP$7))</f>
        <v>0</v>
      </c>
      <c r="BQ65" s="5">
        <f ca="1">IF(BQ$4="",0,SUMIFS(Model!271:271,Model!$4:$4,"&gt;="&amp;BQ$6,Model!$4:$4,"&lt;="&amp;BQ$7))</f>
        <v>0</v>
      </c>
      <c r="BR65" s="5">
        <f ca="1">IF(BR$4="",0,SUMIFS(Model!271:271,Model!$4:$4,"&gt;="&amp;BR$6,Model!$4:$4,"&lt;="&amp;BR$7))</f>
        <v>0</v>
      </c>
      <c r="BS65" s="5">
        <f ca="1">IF(BS$4="",0,SUMIFS(Model!271:271,Model!$4:$4,"&gt;="&amp;BS$6,Model!$4:$4,"&lt;="&amp;BS$7))</f>
        <v>0</v>
      </c>
      <c r="BT65" s="5">
        <f ca="1">IF(BT$4="",0,SUMIFS(Model!271:271,Model!$4:$4,"&gt;="&amp;BT$6,Model!$4:$4,"&lt;="&amp;BT$7))</f>
        <v>0</v>
      </c>
      <c r="BU65" s="5">
        <f ca="1">IF(BU$4="",0,SUMIFS(Model!271:271,Model!$4:$4,"&gt;="&amp;BU$6,Model!$4:$4,"&lt;="&amp;BU$7))</f>
        <v>0</v>
      </c>
      <c r="BV65" s="5">
        <f ca="1">IF(BV$4="",0,SUMIFS(Model!271:271,Model!$4:$4,"&gt;="&amp;BV$6,Model!$4:$4,"&lt;="&amp;BV$7))</f>
        <v>0</v>
      </c>
      <c r="BW65" s="5">
        <f ca="1">IF(BW$4="",0,SUMIFS(Model!271:271,Model!$4:$4,"&gt;="&amp;BW$6,Model!$4:$4,"&lt;="&amp;BW$7))</f>
        <v>0</v>
      </c>
      <c r="BX65" s="5">
        <f ca="1">IF(BX$4="",0,SUMIFS(Model!271:271,Model!$4:$4,"&gt;="&amp;BX$6,Model!$4:$4,"&lt;="&amp;BX$7))</f>
        <v>0</v>
      </c>
      <c r="BY65" s="5">
        <f ca="1">IF(BY$4="",0,SUMIFS(Model!271:271,Model!$4:$4,"&gt;="&amp;BY$6,Model!$4:$4,"&lt;="&amp;BY$7))</f>
        <v>0</v>
      </c>
      <c r="BZ65" s="5">
        <f ca="1">IF(BZ$4="",0,SUMIFS(Model!271:271,Model!$4:$4,"&gt;="&amp;BZ$6,Model!$4:$4,"&lt;="&amp;BZ$7))</f>
        <v>0</v>
      </c>
      <c r="CA65" s="5">
        <f ca="1">IF(CA$4="",0,SUMIFS(Model!271:271,Model!$4:$4,"&gt;="&amp;CA$6,Model!$4:$4,"&lt;="&amp;CA$7))</f>
        <v>0</v>
      </c>
      <c r="CB65" s="5">
        <f ca="1">IF(CB$4="",0,SUMIFS(Model!271:271,Model!$4:$4,"&gt;="&amp;CB$6,Model!$4:$4,"&lt;="&amp;CB$7))</f>
        <v>0</v>
      </c>
      <c r="CC65" s="5">
        <f ca="1">IF(CC$4="",0,SUMIFS(Model!271:271,Model!$4:$4,"&gt;="&amp;CC$6,Model!$4:$4,"&lt;="&amp;CC$7))</f>
        <v>0</v>
      </c>
      <c r="CD65" s="5">
        <f ca="1">IF(CD$4="",0,SUMIFS(Model!271:271,Model!$4:$4,"&gt;="&amp;CD$6,Model!$4:$4,"&lt;="&amp;CD$7))</f>
        <v>0</v>
      </c>
      <c r="CE65" s="5">
        <f ca="1">IF(CE$4="",0,SUMIFS(Model!271:271,Model!$4:$4,"&gt;="&amp;CE$6,Model!$4:$4,"&lt;="&amp;CE$7))</f>
        <v>0</v>
      </c>
      <c r="CF65" s="5">
        <f ca="1">IF(CF$4="",0,SUMIFS(Model!271:271,Model!$4:$4,"&gt;="&amp;CF$6,Model!$4:$4,"&lt;="&amp;CF$7))</f>
        <v>0</v>
      </c>
    </row>
    <row r="66" spans="2:84" x14ac:dyDescent="0.3">
      <c r="B66" s="13">
        <f>ROW()</f>
        <v>66</v>
      </c>
      <c r="H66" s="1" t="str">
        <f>$H$65</f>
        <v>Постоянные расходы</v>
      </c>
      <c r="I66" s="1" t="str">
        <f>Model!I272</f>
        <v>Аренда</v>
      </c>
      <c r="M66" s="53" t="s">
        <v>18</v>
      </c>
      <c r="U66" s="5">
        <f t="shared" ca="1" si="79"/>
        <v>17334393.75</v>
      </c>
      <c r="X66" s="5">
        <f ca="1">IF(X$4="",0,SUMIFS(Model!272:272,Model!$4:$4,"&gt;="&amp;X$6,Model!$4:$4,"&lt;="&amp;X$7))</f>
        <v>3600000</v>
      </c>
      <c r="Y66" s="5">
        <f ca="1">IF(Y$4="",0,SUMIFS(Model!272:272,Model!$4:$4,"&gt;="&amp;Y$6,Model!$4:$4,"&lt;="&amp;Y$7))</f>
        <v>3307500</v>
      </c>
      <c r="Z66" s="5">
        <f ca="1">IF(Z$4="",0,SUMIFS(Model!272:272,Model!$4:$4,"&gt;="&amp;Z$6,Model!$4:$4,"&lt;="&amp;Z$7))</f>
        <v>3307500</v>
      </c>
      <c r="AA66" s="5">
        <f ca="1">IF(AA$4="",0,SUMIFS(Model!272:272,Model!$4:$4,"&gt;="&amp;AA$6,Model!$4:$4,"&lt;="&amp;AA$7))</f>
        <v>3472875.0000000005</v>
      </c>
      <c r="AB66" s="5">
        <f ca="1">IF(AB$4="",0,SUMIFS(Model!272:272,Model!$4:$4,"&gt;="&amp;AB$6,Model!$4:$4,"&lt;="&amp;AB$7))</f>
        <v>3646518.75</v>
      </c>
      <c r="AC66" s="5">
        <f ca="1">IF(AC$4="",0,SUMIFS(Model!272:272,Model!$4:$4,"&gt;="&amp;AC$6,Model!$4:$4,"&lt;="&amp;AC$7))</f>
        <v>0</v>
      </c>
      <c r="AD66" s="5">
        <f ca="1">IF(AD$4="",0,SUMIFS(Model!272:272,Model!$4:$4,"&gt;="&amp;AD$6,Model!$4:$4,"&lt;="&amp;AD$7))</f>
        <v>0</v>
      </c>
      <c r="AE66" s="5">
        <f ca="1">IF(AE$4="",0,SUMIFS(Model!272:272,Model!$4:$4,"&gt;="&amp;AE$6,Model!$4:$4,"&lt;="&amp;AE$7))</f>
        <v>0</v>
      </c>
      <c r="AF66" s="5">
        <f ca="1">IF(AF$4="",0,SUMIFS(Model!272:272,Model!$4:$4,"&gt;="&amp;AF$6,Model!$4:$4,"&lt;="&amp;AF$7))</f>
        <v>0</v>
      </c>
      <c r="AG66" s="5">
        <f ca="1">IF(AG$4="",0,SUMIFS(Model!272:272,Model!$4:$4,"&gt;="&amp;AG$6,Model!$4:$4,"&lt;="&amp;AG$7))</f>
        <v>0</v>
      </c>
      <c r="AH66" s="5">
        <f ca="1">IF(AH$4="",0,SUMIFS(Model!272:272,Model!$4:$4,"&gt;="&amp;AH$6,Model!$4:$4,"&lt;="&amp;AH$7))</f>
        <v>0</v>
      </c>
      <c r="AI66" s="5">
        <f ca="1">IF(AI$4="",0,SUMIFS(Model!272:272,Model!$4:$4,"&gt;="&amp;AI$6,Model!$4:$4,"&lt;="&amp;AI$7))</f>
        <v>0</v>
      </c>
      <c r="AJ66" s="5">
        <f ca="1">IF(AJ$4="",0,SUMIFS(Model!272:272,Model!$4:$4,"&gt;="&amp;AJ$6,Model!$4:$4,"&lt;="&amp;AJ$7))</f>
        <v>0</v>
      </c>
      <c r="AK66" s="5">
        <f ca="1">IF(AK$4="",0,SUMIFS(Model!272:272,Model!$4:$4,"&gt;="&amp;AK$6,Model!$4:$4,"&lt;="&amp;AK$7))</f>
        <v>0</v>
      </c>
      <c r="AL66" s="5">
        <f ca="1">IF(AL$4="",0,SUMIFS(Model!272:272,Model!$4:$4,"&gt;="&amp;AL$6,Model!$4:$4,"&lt;="&amp;AL$7))</f>
        <v>0</v>
      </c>
      <c r="AM66" s="5">
        <f ca="1">IF(AM$4="",0,SUMIFS(Model!272:272,Model!$4:$4,"&gt;="&amp;AM$6,Model!$4:$4,"&lt;="&amp;AM$7))</f>
        <v>0</v>
      </c>
      <c r="AN66" s="5">
        <f ca="1">IF(AN$4="",0,SUMIFS(Model!272:272,Model!$4:$4,"&gt;="&amp;AN$6,Model!$4:$4,"&lt;="&amp;AN$7))</f>
        <v>0</v>
      </c>
      <c r="AO66" s="5">
        <f ca="1">IF(AO$4="",0,SUMIFS(Model!272:272,Model!$4:$4,"&gt;="&amp;AO$6,Model!$4:$4,"&lt;="&amp;AO$7))</f>
        <v>0</v>
      </c>
      <c r="AP66" s="5">
        <f ca="1">IF(AP$4="",0,SUMIFS(Model!272:272,Model!$4:$4,"&gt;="&amp;AP$6,Model!$4:$4,"&lt;="&amp;AP$7))</f>
        <v>0</v>
      </c>
      <c r="AQ66" s="5">
        <f ca="1">IF(AQ$4="",0,SUMIFS(Model!272:272,Model!$4:$4,"&gt;="&amp;AQ$6,Model!$4:$4,"&lt;="&amp;AQ$7))</f>
        <v>0</v>
      </c>
      <c r="AR66" s="5">
        <f ca="1">IF(AR$4="",0,SUMIFS(Model!272:272,Model!$4:$4,"&gt;="&amp;AR$6,Model!$4:$4,"&lt;="&amp;AR$7))</f>
        <v>0</v>
      </c>
      <c r="AS66" s="5">
        <f ca="1">IF(AS$4="",0,SUMIFS(Model!272:272,Model!$4:$4,"&gt;="&amp;AS$6,Model!$4:$4,"&lt;="&amp;AS$7))</f>
        <v>0</v>
      </c>
      <c r="AT66" s="5">
        <f ca="1">IF(AT$4="",0,SUMIFS(Model!272:272,Model!$4:$4,"&gt;="&amp;AT$6,Model!$4:$4,"&lt;="&amp;AT$7))</f>
        <v>0</v>
      </c>
      <c r="AU66" s="5">
        <f ca="1">IF(AU$4="",0,SUMIFS(Model!272:272,Model!$4:$4,"&gt;="&amp;AU$6,Model!$4:$4,"&lt;="&amp;AU$7))</f>
        <v>0</v>
      </c>
      <c r="AV66" s="5">
        <f ca="1">IF(AV$4="",0,SUMIFS(Model!272:272,Model!$4:$4,"&gt;="&amp;AV$6,Model!$4:$4,"&lt;="&amp;AV$7))</f>
        <v>0</v>
      </c>
      <c r="AW66" s="5">
        <f ca="1">IF(AW$4="",0,SUMIFS(Model!272:272,Model!$4:$4,"&gt;="&amp;AW$6,Model!$4:$4,"&lt;="&amp;AW$7))</f>
        <v>0</v>
      </c>
      <c r="AX66" s="5">
        <f ca="1">IF(AX$4="",0,SUMIFS(Model!272:272,Model!$4:$4,"&gt;="&amp;AX$6,Model!$4:$4,"&lt;="&amp;AX$7))</f>
        <v>0</v>
      </c>
      <c r="AY66" s="5">
        <f ca="1">IF(AY$4="",0,SUMIFS(Model!272:272,Model!$4:$4,"&gt;="&amp;AY$6,Model!$4:$4,"&lt;="&amp;AY$7))</f>
        <v>0</v>
      </c>
      <c r="AZ66" s="5">
        <f ca="1">IF(AZ$4="",0,SUMIFS(Model!272:272,Model!$4:$4,"&gt;="&amp;AZ$6,Model!$4:$4,"&lt;="&amp;AZ$7))</f>
        <v>0</v>
      </c>
      <c r="BA66" s="5">
        <f ca="1">IF(BA$4="",0,SUMIFS(Model!272:272,Model!$4:$4,"&gt;="&amp;BA$6,Model!$4:$4,"&lt;="&amp;BA$7))</f>
        <v>0</v>
      </c>
      <c r="BB66" s="5">
        <f ca="1">IF(BB$4="",0,SUMIFS(Model!272:272,Model!$4:$4,"&gt;="&amp;BB$6,Model!$4:$4,"&lt;="&amp;BB$7))</f>
        <v>0</v>
      </c>
      <c r="BC66" s="5">
        <f ca="1">IF(BC$4="",0,SUMIFS(Model!272:272,Model!$4:$4,"&gt;="&amp;BC$6,Model!$4:$4,"&lt;="&amp;BC$7))</f>
        <v>0</v>
      </c>
      <c r="BD66" s="5">
        <f ca="1">IF(BD$4="",0,SUMIFS(Model!272:272,Model!$4:$4,"&gt;="&amp;BD$6,Model!$4:$4,"&lt;="&amp;BD$7))</f>
        <v>0</v>
      </c>
      <c r="BE66" s="5">
        <f ca="1">IF(BE$4="",0,SUMIFS(Model!272:272,Model!$4:$4,"&gt;="&amp;BE$6,Model!$4:$4,"&lt;="&amp;BE$7))</f>
        <v>0</v>
      </c>
      <c r="BF66" s="5">
        <f ca="1">IF(BF$4="",0,SUMIFS(Model!272:272,Model!$4:$4,"&gt;="&amp;BF$6,Model!$4:$4,"&lt;="&amp;BF$7))</f>
        <v>0</v>
      </c>
      <c r="BG66" s="5">
        <f ca="1">IF(BG$4="",0,SUMIFS(Model!272:272,Model!$4:$4,"&gt;="&amp;BG$6,Model!$4:$4,"&lt;="&amp;BG$7))</f>
        <v>0</v>
      </c>
      <c r="BH66" s="5">
        <f ca="1">IF(BH$4="",0,SUMIFS(Model!272:272,Model!$4:$4,"&gt;="&amp;BH$6,Model!$4:$4,"&lt;="&amp;BH$7))</f>
        <v>0</v>
      </c>
      <c r="BI66" s="5">
        <f ca="1">IF(BI$4="",0,SUMIFS(Model!272:272,Model!$4:$4,"&gt;="&amp;BI$6,Model!$4:$4,"&lt;="&amp;BI$7))</f>
        <v>0</v>
      </c>
      <c r="BJ66" s="5">
        <f ca="1">IF(BJ$4="",0,SUMIFS(Model!272:272,Model!$4:$4,"&gt;="&amp;BJ$6,Model!$4:$4,"&lt;="&amp;BJ$7))</f>
        <v>0</v>
      </c>
      <c r="BK66" s="5">
        <f ca="1">IF(BK$4="",0,SUMIFS(Model!272:272,Model!$4:$4,"&gt;="&amp;BK$6,Model!$4:$4,"&lt;="&amp;BK$7))</f>
        <v>0</v>
      </c>
      <c r="BL66" s="5">
        <f ca="1">IF(BL$4="",0,SUMIFS(Model!272:272,Model!$4:$4,"&gt;="&amp;BL$6,Model!$4:$4,"&lt;="&amp;BL$7))</f>
        <v>0</v>
      </c>
      <c r="BM66" s="5">
        <f ca="1">IF(BM$4="",0,SUMIFS(Model!272:272,Model!$4:$4,"&gt;="&amp;BM$6,Model!$4:$4,"&lt;="&amp;BM$7))</f>
        <v>0</v>
      </c>
      <c r="BN66" s="5">
        <f ca="1">IF(BN$4="",0,SUMIFS(Model!272:272,Model!$4:$4,"&gt;="&amp;BN$6,Model!$4:$4,"&lt;="&amp;BN$7))</f>
        <v>0</v>
      </c>
      <c r="BO66" s="5">
        <f ca="1">IF(BO$4="",0,SUMIFS(Model!272:272,Model!$4:$4,"&gt;="&amp;BO$6,Model!$4:$4,"&lt;="&amp;BO$7))</f>
        <v>0</v>
      </c>
      <c r="BP66" s="5">
        <f ca="1">IF(BP$4="",0,SUMIFS(Model!272:272,Model!$4:$4,"&gt;="&amp;BP$6,Model!$4:$4,"&lt;="&amp;BP$7))</f>
        <v>0</v>
      </c>
      <c r="BQ66" s="5">
        <f ca="1">IF(BQ$4="",0,SUMIFS(Model!272:272,Model!$4:$4,"&gt;="&amp;BQ$6,Model!$4:$4,"&lt;="&amp;BQ$7))</f>
        <v>0</v>
      </c>
      <c r="BR66" s="5">
        <f ca="1">IF(BR$4="",0,SUMIFS(Model!272:272,Model!$4:$4,"&gt;="&amp;BR$6,Model!$4:$4,"&lt;="&amp;BR$7))</f>
        <v>0</v>
      </c>
      <c r="BS66" s="5">
        <f ca="1">IF(BS$4="",0,SUMIFS(Model!272:272,Model!$4:$4,"&gt;="&amp;BS$6,Model!$4:$4,"&lt;="&amp;BS$7))</f>
        <v>0</v>
      </c>
      <c r="BT66" s="5">
        <f ca="1">IF(BT$4="",0,SUMIFS(Model!272:272,Model!$4:$4,"&gt;="&amp;BT$6,Model!$4:$4,"&lt;="&amp;BT$7))</f>
        <v>0</v>
      </c>
      <c r="BU66" s="5">
        <f ca="1">IF(BU$4="",0,SUMIFS(Model!272:272,Model!$4:$4,"&gt;="&amp;BU$6,Model!$4:$4,"&lt;="&amp;BU$7))</f>
        <v>0</v>
      </c>
      <c r="BV66" s="5">
        <f ca="1">IF(BV$4="",0,SUMIFS(Model!272:272,Model!$4:$4,"&gt;="&amp;BV$6,Model!$4:$4,"&lt;="&amp;BV$7))</f>
        <v>0</v>
      </c>
      <c r="BW66" s="5">
        <f ca="1">IF(BW$4="",0,SUMIFS(Model!272:272,Model!$4:$4,"&gt;="&amp;BW$6,Model!$4:$4,"&lt;="&amp;BW$7))</f>
        <v>0</v>
      </c>
      <c r="BX66" s="5">
        <f ca="1">IF(BX$4="",0,SUMIFS(Model!272:272,Model!$4:$4,"&gt;="&amp;BX$6,Model!$4:$4,"&lt;="&amp;BX$7))</f>
        <v>0</v>
      </c>
      <c r="BY66" s="5">
        <f ca="1">IF(BY$4="",0,SUMIFS(Model!272:272,Model!$4:$4,"&gt;="&amp;BY$6,Model!$4:$4,"&lt;="&amp;BY$7))</f>
        <v>0</v>
      </c>
      <c r="BZ66" s="5">
        <f ca="1">IF(BZ$4="",0,SUMIFS(Model!272:272,Model!$4:$4,"&gt;="&amp;BZ$6,Model!$4:$4,"&lt;="&amp;BZ$7))</f>
        <v>0</v>
      </c>
      <c r="CA66" s="5">
        <f ca="1">IF(CA$4="",0,SUMIFS(Model!272:272,Model!$4:$4,"&gt;="&amp;CA$6,Model!$4:$4,"&lt;="&amp;CA$7))</f>
        <v>0</v>
      </c>
      <c r="CB66" s="5">
        <f ca="1">IF(CB$4="",0,SUMIFS(Model!272:272,Model!$4:$4,"&gt;="&amp;CB$6,Model!$4:$4,"&lt;="&amp;CB$7))</f>
        <v>0</v>
      </c>
      <c r="CC66" s="5">
        <f ca="1">IF(CC$4="",0,SUMIFS(Model!272:272,Model!$4:$4,"&gt;="&amp;CC$6,Model!$4:$4,"&lt;="&amp;CC$7))</f>
        <v>0</v>
      </c>
      <c r="CD66" s="5">
        <f ca="1">IF(CD$4="",0,SUMIFS(Model!272:272,Model!$4:$4,"&gt;="&amp;CD$6,Model!$4:$4,"&lt;="&amp;CD$7))</f>
        <v>0</v>
      </c>
      <c r="CE66" s="5">
        <f ca="1">IF(CE$4="",0,SUMIFS(Model!272:272,Model!$4:$4,"&gt;="&amp;CE$6,Model!$4:$4,"&lt;="&amp;CE$7))</f>
        <v>0</v>
      </c>
      <c r="CF66" s="5">
        <f ca="1">IF(CF$4="",0,SUMIFS(Model!272:272,Model!$4:$4,"&gt;="&amp;CF$6,Model!$4:$4,"&lt;="&amp;CF$7))</f>
        <v>0</v>
      </c>
    </row>
    <row r="67" spans="2:84" x14ac:dyDescent="0.3">
      <c r="B67" s="13">
        <f>ROW()</f>
        <v>67</v>
      </c>
      <c r="H67" s="1" t="str">
        <f>$H$65</f>
        <v>Постоянные расходы</v>
      </c>
      <c r="I67" s="1" t="str">
        <f>Model!I275</f>
        <v>Связь и Интернет</v>
      </c>
      <c r="M67" s="53" t="s">
        <v>18</v>
      </c>
      <c r="U67" s="5">
        <f t="shared" ca="1" si="79"/>
        <v>577813.125</v>
      </c>
      <c r="X67" s="5">
        <f ca="1">IF(X$4="",0,SUMIFS(Model!275:275,Model!$4:$4,"&gt;="&amp;X$6,Model!$4:$4,"&lt;="&amp;X$7))</f>
        <v>120000</v>
      </c>
      <c r="Y67" s="5">
        <f ca="1">IF(Y$4="",0,SUMIFS(Model!275:275,Model!$4:$4,"&gt;="&amp;Y$6,Model!$4:$4,"&lt;="&amp;Y$7))</f>
        <v>110250</v>
      </c>
      <c r="Z67" s="5">
        <f ca="1">IF(Z$4="",0,SUMIFS(Model!275:275,Model!$4:$4,"&gt;="&amp;Z$6,Model!$4:$4,"&lt;="&amp;Z$7))</f>
        <v>110250</v>
      </c>
      <c r="AA67" s="5">
        <f ca="1">IF(AA$4="",0,SUMIFS(Model!275:275,Model!$4:$4,"&gt;="&amp;AA$6,Model!$4:$4,"&lt;="&amp;AA$7))</f>
        <v>115762.50000000001</v>
      </c>
      <c r="AB67" s="5">
        <f ca="1">IF(AB$4="",0,SUMIFS(Model!275:275,Model!$4:$4,"&gt;="&amp;AB$6,Model!$4:$4,"&lt;="&amp;AB$7))</f>
        <v>121550.625</v>
      </c>
      <c r="AC67" s="5">
        <f ca="1">IF(AC$4="",0,SUMIFS(Model!275:275,Model!$4:$4,"&gt;="&amp;AC$6,Model!$4:$4,"&lt;="&amp;AC$7))</f>
        <v>0</v>
      </c>
      <c r="AD67" s="5">
        <f ca="1">IF(AD$4="",0,SUMIFS(Model!275:275,Model!$4:$4,"&gt;="&amp;AD$6,Model!$4:$4,"&lt;="&amp;AD$7))</f>
        <v>0</v>
      </c>
      <c r="AE67" s="5">
        <f ca="1">IF(AE$4="",0,SUMIFS(Model!275:275,Model!$4:$4,"&gt;="&amp;AE$6,Model!$4:$4,"&lt;="&amp;AE$7))</f>
        <v>0</v>
      </c>
      <c r="AF67" s="5">
        <f ca="1">IF(AF$4="",0,SUMIFS(Model!275:275,Model!$4:$4,"&gt;="&amp;AF$6,Model!$4:$4,"&lt;="&amp;AF$7))</f>
        <v>0</v>
      </c>
      <c r="AG67" s="5">
        <f ca="1">IF(AG$4="",0,SUMIFS(Model!275:275,Model!$4:$4,"&gt;="&amp;AG$6,Model!$4:$4,"&lt;="&amp;AG$7))</f>
        <v>0</v>
      </c>
      <c r="AH67" s="5">
        <f ca="1">IF(AH$4="",0,SUMIFS(Model!275:275,Model!$4:$4,"&gt;="&amp;AH$6,Model!$4:$4,"&lt;="&amp;AH$7))</f>
        <v>0</v>
      </c>
      <c r="AI67" s="5">
        <f ca="1">IF(AI$4="",0,SUMIFS(Model!275:275,Model!$4:$4,"&gt;="&amp;AI$6,Model!$4:$4,"&lt;="&amp;AI$7))</f>
        <v>0</v>
      </c>
      <c r="AJ67" s="5">
        <f ca="1">IF(AJ$4="",0,SUMIFS(Model!275:275,Model!$4:$4,"&gt;="&amp;AJ$6,Model!$4:$4,"&lt;="&amp;AJ$7))</f>
        <v>0</v>
      </c>
      <c r="AK67" s="5">
        <f ca="1">IF(AK$4="",0,SUMIFS(Model!275:275,Model!$4:$4,"&gt;="&amp;AK$6,Model!$4:$4,"&lt;="&amp;AK$7))</f>
        <v>0</v>
      </c>
      <c r="AL67" s="5">
        <f ca="1">IF(AL$4="",0,SUMIFS(Model!275:275,Model!$4:$4,"&gt;="&amp;AL$6,Model!$4:$4,"&lt;="&amp;AL$7))</f>
        <v>0</v>
      </c>
      <c r="AM67" s="5">
        <f ca="1">IF(AM$4="",0,SUMIFS(Model!275:275,Model!$4:$4,"&gt;="&amp;AM$6,Model!$4:$4,"&lt;="&amp;AM$7))</f>
        <v>0</v>
      </c>
      <c r="AN67" s="5">
        <f ca="1">IF(AN$4="",0,SUMIFS(Model!275:275,Model!$4:$4,"&gt;="&amp;AN$6,Model!$4:$4,"&lt;="&amp;AN$7))</f>
        <v>0</v>
      </c>
      <c r="AO67" s="5">
        <f ca="1">IF(AO$4="",0,SUMIFS(Model!275:275,Model!$4:$4,"&gt;="&amp;AO$6,Model!$4:$4,"&lt;="&amp;AO$7))</f>
        <v>0</v>
      </c>
      <c r="AP67" s="5">
        <f ca="1">IF(AP$4="",0,SUMIFS(Model!275:275,Model!$4:$4,"&gt;="&amp;AP$6,Model!$4:$4,"&lt;="&amp;AP$7))</f>
        <v>0</v>
      </c>
      <c r="AQ67" s="5">
        <f ca="1">IF(AQ$4="",0,SUMIFS(Model!275:275,Model!$4:$4,"&gt;="&amp;AQ$6,Model!$4:$4,"&lt;="&amp;AQ$7))</f>
        <v>0</v>
      </c>
      <c r="AR67" s="5">
        <f ca="1">IF(AR$4="",0,SUMIFS(Model!275:275,Model!$4:$4,"&gt;="&amp;AR$6,Model!$4:$4,"&lt;="&amp;AR$7))</f>
        <v>0</v>
      </c>
      <c r="AS67" s="5">
        <f ca="1">IF(AS$4="",0,SUMIFS(Model!275:275,Model!$4:$4,"&gt;="&amp;AS$6,Model!$4:$4,"&lt;="&amp;AS$7))</f>
        <v>0</v>
      </c>
      <c r="AT67" s="5">
        <f ca="1">IF(AT$4="",0,SUMIFS(Model!275:275,Model!$4:$4,"&gt;="&amp;AT$6,Model!$4:$4,"&lt;="&amp;AT$7))</f>
        <v>0</v>
      </c>
      <c r="AU67" s="5">
        <f ca="1">IF(AU$4="",0,SUMIFS(Model!275:275,Model!$4:$4,"&gt;="&amp;AU$6,Model!$4:$4,"&lt;="&amp;AU$7))</f>
        <v>0</v>
      </c>
      <c r="AV67" s="5">
        <f ca="1">IF(AV$4="",0,SUMIFS(Model!275:275,Model!$4:$4,"&gt;="&amp;AV$6,Model!$4:$4,"&lt;="&amp;AV$7))</f>
        <v>0</v>
      </c>
      <c r="AW67" s="5">
        <f ca="1">IF(AW$4="",0,SUMIFS(Model!275:275,Model!$4:$4,"&gt;="&amp;AW$6,Model!$4:$4,"&lt;="&amp;AW$7))</f>
        <v>0</v>
      </c>
      <c r="AX67" s="5">
        <f ca="1">IF(AX$4="",0,SUMIFS(Model!275:275,Model!$4:$4,"&gt;="&amp;AX$6,Model!$4:$4,"&lt;="&amp;AX$7))</f>
        <v>0</v>
      </c>
      <c r="AY67" s="5">
        <f ca="1">IF(AY$4="",0,SUMIFS(Model!275:275,Model!$4:$4,"&gt;="&amp;AY$6,Model!$4:$4,"&lt;="&amp;AY$7))</f>
        <v>0</v>
      </c>
      <c r="AZ67" s="5">
        <f ca="1">IF(AZ$4="",0,SUMIFS(Model!275:275,Model!$4:$4,"&gt;="&amp;AZ$6,Model!$4:$4,"&lt;="&amp;AZ$7))</f>
        <v>0</v>
      </c>
      <c r="BA67" s="5">
        <f ca="1">IF(BA$4="",0,SUMIFS(Model!275:275,Model!$4:$4,"&gt;="&amp;BA$6,Model!$4:$4,"&lt;="&amp;BA$7))</f>
        <v>0</v>
      </c>
      <c r="BB67" s="5">
        <f ca="1">IF(BB$4="",0,SUMIFS(Model!275:275,Model!$4:$4,"&gt;="&amp;BB$6,Model!$4:$4,"&lt;="&amp;BB$7))</f>
        <v>0</v>
      </c>
      <c r="BC67" s="5">
        <f ca="1">IF(BC$4="",0,SUMIFS(Model!275:275,Model!$4:$4,"&gt;="&amp;BC$6,Model!$4:$4,"&lt;="&amp;BC$7))</f>
        <v>0</v>
      </c>
      <c r="BD67" s="5">
        <f ca="1">IF(BD$4="",0,SUMIFS(Model!275:275,Model!$4:$4,"&gt;="&amp;BD$6,Model!$4:$4,"&lt;="&amp;BD$7))</f>
        <v>0</v>
      </c>
      <c r="BE67" s="5">
        <f ca="1">IF(BE$4="",0,SUMIFS(Model!275:275,Model!$4:$4,"&gt;="&amp;BE$6,Model!$4:$4,"&lt;="&amp;BE$7))</f>
        <v>0</v>
      </c>
      <c r="BF67" s="5">
        <f ca="1">IF(BF$4="",0,SUMIFS(Model!275:275,Model!$4:$4,"&gt;="&amp;BF$6,Model!$4:$4,"&lt;="&amp;BF$7))</f>
        <v>0</v>
      </c>
      <c r="BG67" s="5">
        <f ca="1">IF(BG$4="",0,SUMIFS(Model!275:275,Model!$4:$4,"&gt;="&amp;BG$6,Model!$4:$4,"&lt;="&amp;BG$7))</f>
        <v>0</v>
      </c>
      <c r="BH67" s="5">
        <f ca="1">IF(BH$4="",0,SUMIFS(Model!275:275,Model!$4:$4,"&gt;="&amp;BH$6,Model!$4:$4,"&lt;="&amp;BH$7))</f>
        <v>0</v>
      </c>
      <c r="BI67" s="5">
        <f ca="1">IF(BI$4="",0,SUMIFS(Model!275:275,Model!$4:$4,"&gt;="&amp;BI$6,Model!$4:$4,"&lt;="&amp;BI$7))</f>
        <v>0</v>
      </c>
      <c r="BJ67" s="5">
        <f ca="1">IF(BJ$4="",0,SUMIFS(Model!275:275,Model!$4:$4,"&gt;="&amp;BJ$6,Model!$4:$4,"&lt;="&amp;BJ$7))</f>
        <v>0</v>
      </c>
      <c r="BK67" s="5">
        <f ca="1">IF(BK$4="",0,SUMIFS(Model!275:275,Model!$4:$4,"&gt;="&amp;BK$6,Model!$4:$4,"&lt;="&amp;BK$7))</f>
        <v>0</v>
      </c>
      <c r="BL67" s="5">
        <f ca="1">IF(BL$4="",0,SUMIFS(Model!275:275,Model!$4:$4,"&gt;="&amp;BL$6,Model!$4:$4,"&lt;="&amp;BL$7))</f>
        <v>0</v>
      </c>
      <c r="BM67" s="5">
        <f ca="1">IF(BM$4="",0,SUMIFS(Model!275:275,Model!$4:$4,"&gt;="&amp;BM$6,Model!$4:$4,"&lt;="&amp;BM$7))</f>
        <v>0</v>
      </c>
      <c r="BN67" s="5">
        <f ca="1">IF(BN$4="",0,SUMIFS(Model!275:275,Model!$4:$4,"&gt;="&amp;BN$6,Model!$4:$4,"&lt;="&amp;BN$7))</f>
        <v>0</v>
      </c>
      <c r="BO67" s="5">
        <f ca="1">IF(BO$4="",0,SUMIFS(Model!275:275,Model!$4:$4,"&gt;="&amp;BO$6,Model!$4:$4,"&lt;="&amp;BO$7))</f>
        <v>0</v>
      </c>
      <c r="BP67" s="5">
        <f ca="1">IF(BP$4="",0,SUMIFS(Model!275:275,Model!$4:$4,"&gt;="&amp;BP$6,Model!$4:$4,"&lt;="&amp;BP$7))</f>
        <v>0</v>
      </c>
      <c r="BQ67" s="5">
        <f ca="1">IF(BQ$4="",0,SUMIFS(Model!275:275,Model!$4:$4,"&gt;="&amp;BQ$6,Model!$4:$4,"&lt;="&amp;BQ$7))</f>
        <v>0</v>
      </c>
      <c r="BR67" s="5">
        <f ca="1">IF(BR$4="",0,SUMIFS(Model!275:275,Model!$4:$4,"&gt;="&amp;BR$6,Model!$4:$4,"&lt;="&amp;BR$7))</f>
        <v>0</v>
      </c>
      <c r="BS67" s="5">
        <f ca="1">IF(BS$4="",0,SUMIFS(Model!275:275,Model!$4:$4,"&gt;="&amp;BS$6,Model!$4:$4,"&lt;="&amp;BS$7))</f>
        <v>0</v>
      </c>
      <c r="BT67" s="5">
        <f ca="1">IF(BT$4="",0,SUMIFS(Model!275:275,Model!$4:$4,"&gt;="&amp;BT$6,Model!$4:$4,"&lt;="&amp;BT$7))</f>
        <v>0</v>
      </c>
      <c r="BU67" s="5">
        <f ca="1">IF(BU$4="",0,SUMIFS(Model!275:275,Model!$4:$4,"&gt;="&amp;BU$6,Model!$4:$4,"&lt;="&amp;BU$7))</f>
        <v>0</v>
      </c>
      <c r="BV67" s="5">
        <f ca="1">IF(BV$4="",0,SUMIFS(Model!275:275,Model!$4:$4,"&gt;="&amp;BV$6,Model!$4:$4,"&lt;="&amp;BV$7))</f>
        <v>0</v>
      </c>
      <c r="BW67" s="5">
        <f ca="1">IF(BW$4="",0,SUMIFS(Model!275:275,Model!$4:$4,"&gt;="&amp;BW$6,Model!$4:$4,"&lt;="&amp;BW$7))</f>
        <v>0</v>
      </c>
      <c r="BX67" s="5">
        <f ca="1">IF(BX$4="",0,SUMIFS(Model!275:275,Model!$4:$4,"&gt;="&amp;BX$6,Model!$4:$4,"&lt;="&amp;BX$7))</f>
        <v>0</v>
      </c>
      <c r="BY67" s="5">
        <f ca="1">IF(BY$4="",0,SUMIFS(Model!275:275,Model!$4:$4,"&gt;="&amp;BY$6,Model!$4:$4,"&lt;="&amp;BY$7))</f>
        <v>0</v>
      </c>
      <c r="BZ67" s="5">
        <f ca="1">IF(BZ$4="",0,SUMIFS(Model!275:275,Model!$4:$4,"&gt;="&amp;BZ$6,Model!$4:$4,"&lt;="&amp;BZ$7))</f>
        <v>0</v>
      </c>
      <c r="CA67" s="5">
        <f ca="1">IF(CA$4="",0,SUMIFS(Model!275:275,Model!$4:$4,"&gt;="&amp;CA$6,Model!$4:$4,"&lt;="&amp;CA$7))</f>
        <v>0</v>
      </c>
      <c r="CB67" s="5">
        <f ca="1">IF(CB$4="",0,SUMIFS(Model!275:275,Model!$4:$4,"&gt;="&amp;CB$6,Model!$4:$4,"&lt;="&amp;CB$7))</f>
        <v>0</v>
      </c>
      <c r="CC67" s="5">
        <f ca="1">IF(CC$4="",0,SUMIFS(Model!275:275,Model!$4:$4,"&gt;="&amp;CC$6,Model!$4:$4,"&lt;="&amp;CC$7))</f>
        <v>0</v>
      </c>
      <c r="CD67" s="5">
        <f ca="1">IF(CD$4="",0,SUMIFS(Model!275:275,Model!$4:$4,"&gt;="&amp;CD$6,Model!$4:$4,"&lt;="&amp;CD$7))</f>
        <v>0</v>
      </c>
      <c r="CE67" s="5">
        <f ca="1">IF(CE$4="",0,SUMIFS(Model!275:275,Model!$4:$4,"&gt;="&amp;CE$6,Model!$4:$4,"&lt;="&amp;CE$7))</f>
        <v>0</v>
      </c>
      <c r="CF67" s="5">
        <f ca="1">IF(CF$4="",0,SUMIFS(Model!275:275,Model!$4:$4,"&gt;="&amp;CF$6,Model!$4:$4,"&lt;="&amp;CF$7))</f>
        <v>0</v>
      </c>
    </row>
    <row r="68" spans="2:84" x14ac:dyDescent="0.3">
      <c r="B68" s="13">
        <f>ROW()</f>
        <v>68</v>
      </c>
      <c r="H68" s="1" t="str">
        <f>$H$65</f>
        <v>Постоянные расходы</v>
      </c>
      <c r="I68" s="1" t="str">
        <f>Model!I278</f>
        <v>Банковские расходы</v>
      </c>
      <c r="M68" s="53" t="s">
        <v>18</v>
      </c>
      <c r="U68" s="5">
        <f t="shared" ca="1" si="79"/>
        <v>339552.65625</v>
      </c>
      <c r="X68" s="5">
        <f ca="1">IF(X$4="",0,SUMIFS(Model!278:278,Model!$4:$4,"&gt;="&amp;X$6,Model!$4:$4,"&lt;="&amp;X$7))</f>
        <v>60000</v>
      </c>
      <c r="Y68" s="5">
        <f ca="1">IF(Y$4="",0,SUMIFS(Model!278:278,Model!$4:$4,"&gt;="&amp;Y$6,Model!$4:$4,"&lt;="&amp;Y$7))</f>
        <v>55125</v>
      </c>
      <c r="Z68" s="5">
        <f ca="1">IF(Z$4="",0,SUMIFS(Model!278:278,Model!$4:$4,"&gt;="&amp;Z$6,Model!$4:$4,"&lt;="&amp;Z$7))</f>
        <v>55125</v>
      </c>
      <c r="AA68" s="5">
        <f ca="1">IF(AA$4="",0,SUMIFS(Model!278:278,Model!$4:$4,"&gt;="&amp;AA$6,Model!$4:$4,"&lt;="&amp;AA$7))</f>
        <v>57881.250000000007</v>
      </c>
      <c r="AB68" s="5">
        <f ca="1">IF(AB$4="",0,SUMIFS(Model!278:278,Model!$4:$4,"&gt;="&amp;AB$6,Model!$4:$4,"&lt;="&amp;AB$7))</f>
        <v>111421.40625</v>
      </c>
      <c r="AC68" s="5">
        <f ca="1">IF(AC$4="",0,SUMIFS(Model!278:278,Model!$4:$4,"&gt;="&amp;AC$6,Model!$4:$4,"&lt;="&amp;AC$7))</f>
        <v>0</v>
      </c>
      <c r="AD68" s="5">
        <f ca="1">IF(AD$4="",0,SUMIFS(Model!278:278,Model!$4:$4,"&gt;="&amp;AD$6,Model!$4:$4,"&lt;="&amp;AD$7))</f>
        <v>0</v>
      </c>
      <c r="AE68" s="5">
        <f ca="1">IF(AE$4="",0,SUMIFS(Model!278:278,Model!$4:$4,"&gt;="&amp;AE$6,Model!$4:$4,"&lt;="&amp;AE$7))</f>
        <v>0</v>
      </c>
      <c r="AF68" s="5">
        <f ca="1">IF(AF$4="",0,SUMIFS(Model!278:278,Model!$4:$4,"&gt;="&amp;AF$6,Model!$4:$4,"&lt;="&amp;AF$7))</f>
        <v>0</v>
      </c>
      <c r="AG68" s="5">
        <f ca="1">IF(AG$4="",0,SUMIFS(Model!278:278,Model!$4:$4,"&gt;="&amp;AG$6,Model!$4:$4,"&lt;="&amp;AG$7))</f>
        <v>0</v>
      </c>
      <c r="AH68" s="5">
        <f ca="1">IF(AH$4="",0,SUMIFS(Model!278:278,Model!$4:$4,"&gt;="&amp;AH$6,Model!$4:$4,"&lt;="&amp;AH$7))</f>
        <v>0</v>
      </c>
      <c r="AI68" s="5">
        <f ca="1">IF(AI$4="",0,SUMIFS(Model!278:278,Model!$4:$4,"&gt;="&amp;AI$6,Model!$4:$4,"&lt;="&amp;AI$7))</f>
        <v>0</v>
      </c>
      <c r="AJ68" s="5">
        <f ca="1">IF(AJ$4="",0,SUMIFS(Model!278:278,Model!$4:$4,"&gt;="&amp;AJ$6,Model!$4:$4,"&lt;="&amp;AJ$7))</f>
        <v>0</v>
      </c>
      <c r="AK68" s="5">
        <f ca="1">IF(AK$4="",0,SUMIFS(Model!278:278,Model!$4:$4,"&gt;="&amp;AK$6,Model!$4:$4,"&lt;="&amp;AK$7))</f>
        <v>0</v>
      </c>
      <c r="AL68" s="5">
        <f ca="1">IF(AL$4="",0,SUMIFS(Model!278:278,Model!$4:$4,"&gt;="&amp;AL$6,Model!$4:$4,"&lt;="&amp;AL$7))</f>
        <v>0</v>
      </c>
      <c r="AM68" s="5">
        <f ca="1">IF(AM$4="",0,SUMIFS(Model!278:278,Model!$4:$4,"&gt;="&amp;AM$6,Model!$4:$4,"&lt;="&amp;AM$7))</f>
        <v>0</v>
      </c>
      <c r="AN68" s="5">
        <f ca="1">IF(AN$4="",0,SUMIFS(Model!278:278,Model!$4:$4,"&gt;="&amp;AN$6,Model!$4:$4,"&lt;="&amp;AN$7))</f>
        <v>0</v>
      </c>
      <c r="AO68" s="5">
        <f ca="1">IF(AO$4="",0,SUMIFS(Model!278:278,Model!$4:$4,"&gt;="&amp;AO$6,Model!$4:$4,"&lt;="&amp;AO$7))</f>
        <v>0</v>
      </c>
      <c r="AP68" s="5">
        <f ca="1">IF(AP$4="",0,SUMIFS(Model!278:278,Model!$4:$4,"&gt;="&amp;AP$6,Model!$4:$4,"&lt;="&amp;AP$7))</f>
        <v>0</v>
      </c>
      <c r="AQ68" s="5">
        <f ca="1">IF(AQ$4="",0,SUMIFS(Model!278:278,Model!$4:$4,"&gt;="&amp;AQ$6,Model!$4:$4,"&lt;="&amp;AQ$7))</f>
        <v>0</v>
      </c>
      <c r="AR68" s="5">
        <f ca="1">IF(AR$4="",0,SUMIFS(Model!278:278,Model!$4:$4,"&gt;="&amp;AR$6,Model!$4:$4,"&lt;="&amp;AR$7))</f>
        <v>0</v>
      </c>
      <c r="AS68" s="5">
        <f ca="1">IF(AS$4="",0,SUMIFS(Model!278:278,Model!$4:$4,"&gt;="&amp;AS$6,Model!$4:$4,"&lt;="&amp;AS$7))</f>
        <v>0</v>
      </c>
      <c r="AT68" s="5">
        <f ca="1">IF(AT$4="",0,SUMIFS(Model!278:278,Model!$4:$4,"&gt;="&amp;AT$6,Model!$4:$4,"&lt;="&amp;AT$7))</f>
        <v>0</v>
      </c>
      <c r="AU68" s="5">
        <f ca="1">IF(AU$4="",0,SUMIFS(Model!278:278,Model!$4:$4,"&gt;="&amp;AU$6,Model!$4:$4,"&lt;="&amp;AU$7))</f>
        <v>0</v>
      </c>
      <c r="AV68" s="5">
        <f ca="1">IF(AV$4="",0,SUMIFS(Model!278:278,Model!$4:$4,"&gt;="&amp;AV$6,Model!$4:$4,"&lt;="&amp;AV$7))</f>
        <v>0</v>
      </c>
      <c r="AW68" s="5">
        <f ca="1">IF(AW$4="",0,SUMIFS(Model!278:278,Model!$4:$4,"&gt;="&amp;AW$6,Model!$4:$4,"&lt;="&amp;AW$7))</f>
        <v>0</v>
      </c>
      <c r="AX68" s="5">
        <f ca="1">IF(AX$4="",0,SUMIFS(Model!278:278,Model!$4:$4,"&gt;="&amp;AX$6,Model!$4:$4,"&lt;="&amp;AX$7))</f>
        <v>0</v>
      </c>
      <c r="AY68" s="5">
        <f ca="1">IF(AY$4="",0,SUMIFS(Model!278:278,Model!$4:$4,"&gt;="&amp;AY$6,Model!$4:$4,"&lt;="&amp;AY$7))</f>
        <v>0</v>
      </c>
      <c r="AZ68" s="5">
        <f ca="1">IF(AZ$4="",0,SUMIFS(Model!278:278,Model!$4:$4,"&gt;="&amp;AZ$6,Model!$4:$4,"&lt;="&amp;AZ$7))</f>
        <v>0</v>
      </c>
      <c r="BA68" s="5">
        <f ca="1">IF(BA$4="",0,SUMIFS(Model!278:278,Model!$4:$4,"&gt;="&amp;BA$6,Model!$4:$4,"&lt;="&amp;BA$7))</f>
        <v>0</v>
      </c>
      <c r="BB68" s="5">
        <f ca="1">IF(BB$4="",0,SUMIFS(Model!278:278,Model!$4:$4,"&gt;="&amp;BB$6,Model!$4:$4,"&lt;="&amp;BB$7))</f>
        <v>0</v>
      </c>
      <c r="BC68" s="5">
        <f ca="1">IF(BC$4="",0,SUMIFS(Model!278:278,Model!$4:$4,"&gt;="&amp;BC$6,Model!$4:$4,"&lt;="&amp;BC$7))</f>
        <v>0</v>
      </c>
      <c r="BD68" s="5">
        <f ca="1">IF(BD$4="",0,SUMIFS(Model!278:278,Model!$4:$4,"&gt;="&amp;BD$6,Model!$4:$4,"&lt;="&amp;BD$7))</f>
        <v>0</v>
      </c>
      <c r="BE68" s="5">
        <f ca="1">IF(BE$4="",0,SUMIFS(Model!278:278,Model!$4:$4,"&gt;="&amp;BE$6,Model!$4:$4,"&lt;="&amp;BE$7))</f>
        <v>0</v>
      </c>
      <c r="BF68" s="5">
        <f ca="1">IF(BF$4="",0,SUMIFS(Model!278:278,Model!$4:$4,"&gt;="&amp;BF$6,Model!$4:$4,"&lt;="&amp;BF$7))</f>
        <v>0</v>
      </c>
      <c r="BG68" s="5">
        <f ca="1">IF(BG$4="",0,SUMIFS(Model!278:278,Model!$4:$4,"&gt;="&amp;BG$6,Model!$4:$4,"&lt;="&amp;BG$7))</f>
        <v>0</v>
      </c>
      <c r="BH68" s="5">
        <f ca="1">IF(BH$4="",0,SUMIFS(Model!278:278,Model!$4:$4,"&gt;="&amp;BH$6,Model!$4:$4,"&lt;="&amp;BH$7))</f>
        <v>0</v>
      </c>
      <c r="BI68" s="5">
        <f ca="1">IF(BI$4="",0,SUMIFS(Model!278:278,Model!$4:$4,"&gt;="&amp;BI$6,Model!$4:$4,"&lt;="&amp;BI$7))</f>
        <v>0</v>
      </c>
      <c r="BJ68" s="5">
        <f ca="1">IF(BJ$4="",0,SUMIFS(Model!278:278,Model!$4:$4,"&gt;="&amp;BJ$6,Model!$4:$4,"&lt;="&amp;BJ$7))</f>
        <v>0</v>
      </c>
      <c r="BK68" s="5">
        <f ca="1">IF(BK$4="",0,SUMIFS(Model!278:278,Model!$4:$4,"&gt;="&amp;BK$6,Model!$4:$4,"&lt;="&amp;BK$7))</f>
        <v>0</v>
      </c>
      <c r="BL68" s="5">
        <f ca="1">IF(BL$4="",0,SUMIFS(Model!278:278,Model!$4:$4,"&gt;="&amp;BL$6,Model!$4:$4,"&lt;="&amp;BL$7))</f>
        <v>0</v>
      </c>
      <c r="BM68" s="5">
        <f ca="1">IF(BM$4="",0,SUMIFS(Model!278:278,Model!$4:$4,"&gt;="&amp;BM$6,Model!$4:$4,"&lt;="&amp;BM$7))</f>
        <v>0</v>
      </c>
      <c r="BN68" s="5">
        <f ca="1">IF(BN$4="",0,SUMIFS(Model!278:278,Model!$4:$4,"&gt;="&amp;BN$6,Model!$4:$4,"&lt;="&amp;BN$7))</f>
        <v>0</v>
      </c>
      <c r="BO68" s="5">
        <f ca="1">IF(BO$4="",0,SUMIFS(Model!278:278,Model!$4:$4,"&gt;="&amp;BO$6,Model!$4:$4,"&lt;="&amp;BO$7))</f>
        <v>0</v>
      </c>
      <c r="BP68" s="5">
        <f ca="1">IF(BP$4="",0,SUMIFS(Model!278:278,Model!$4:$4,"&gt;="&amp;BP$6,Model!$4:$4,"&lt;="&amp;BP$7))</f>
        <v>0</v>
      </c>
      <c r="BQ68" s="5">
        <f ca="1">IF(BQ$4="",0,SUMIFS(Model!278:278,Model!$4:$4,"&gt;="&amp;BQ$6,Model!$4:$4,"&lt;="&amp;BQ$7))</f>
        <v>0</v>
      </c>
      <c r="BR68" s="5">
        <f ca="1">IF(BR$4="",0,SUMIFS(Model!278:278,Model!$4:$4,"&gt;="&amp;BR$6,Model!$4:$4,"&lt;="&amp;BR$7))</f>
        <v>0</v>
      </c>
      <c r="BS68" s="5">
        <f ca="1">IF(BS$4="",0,SUMIFS(Model!278:278,Model!$4:$4,"&gt;="&amp;BS$6,Model!$4:$4,"&lt;="&amp;BS$7))</f>
        <v>0</v>
      </c>
      <c r="BT68" s="5">
        <f ca="1">IF(BT$4="",0,SUMIFS(Model!278:278,Model!$4:$4,"&gt;="&amp;BT$6,Model!$4:$4,"&lt;="&amp;BT$7))</f>
        <v>0</v>
      </c>
      <c r="BU68" s="5">
        <f ca="1">IF(BU$4="",0,SUMIFS(Model!278:278,Model!$4:$4,"&gt;="&amp;BU$6,Model!$4:$4,"&lt;="&amp;BU$7))</f>
        <v>0</v>
      </c>
      <c r="BV68" s="5">
        <f ca="1">IF(BV$4="",0,SUMIFS(Model!278:278,Model!$4:$4,"&gt;="&amp;BV$6,Model!$4:$4,"&lt;="&amp;BV$7))</f>
        <v>0</v>
      </c>
      <c r="BW68" s="5">
        <f ca="1">IF(BW$4="",0,SUMIFS(Model!278:278,Model!$4:$4,"&gt;="&amp;BW$6,Model!$4:$4,"&lt;="&amp;BW$7))</f>
        <v>0</v>
      </c>
      <c r="BX68" s="5">
        <f ca="1">IF(BX$4="",0,SUMIFS(Model!278:278,Model!$4:$4,"&gt;="&amp;BX$6,Model!$4:$4,"&lt;="&amp;BX$7))</f>
        <v>0</v>
      </c>
      <c r="BY68" s="5">
        <f ca="1">IF(BY$4="",0,SUMIFS(Model!278:278,Model!$4:$4,"&gt;="&amp;BY$6,Model!$4:$4,"&lt;="&amp;BY$7))</f>
        <v>0</v>
      </c>
      <c r="BZ68" s="5">
        <f ca="1">IF(BZ$4="",0,SUMIFS(Model!278:278,Model!$4:$4,"&gt;="&amp;BZ$6,Model!$4:$4,"&lt;="&amp;BZ$7))</f>
        <v>0</v>
      </c>
      <c r="CA68" s="5">
        <f ca="1">IF(CA$4="",0,SUMIFS(Model!278:278,Model!$4:$4,"&gt;="&amp;CA$6,Model!$4:$4,"&lt;="&amp;CA$7))</f>
        <v>0</v>
      </c>
      <c r="CB68" s="5">
        <f ca="1">IF(CB$4="",0,SUMIFS(Model!278:278,Model!$4:$4,"&gt;="&amp;CB$6,Model!$4:$4,"&lt;="&amp;CB$7))</f>
        <v>0</v>
      </c>
      <c r="CC68" s="5">
        <f ca="1">IF(CC$4="",0,SUMIFS(Model!278:278,Model!$4:$4,"&gt;="&amp;CC$6,Model!$4:$4,"&lt;="&amp;CC$7))</f>
        <v>0</v>
      </c>
      <c r="CD68" s="5">
        <f ca="1">IF(CD$4="",0,SUMIFS(Model!278:278,Model!$4:$4,"&gt;="&amp;CD$6,Model!$4:$4,"&lt;="&amp;CD$7))</f>
        <v>0</v>
      </c>
      <c r="CE68" s="5">
        <f ca="1">IF(CE$4="",0,SUMIFS(Model!278:278,Model!$4:$4,"&gt;="&amp;CE$6,Model!$4:$4,"&lt;="&amp;CE$7))</f>
        <v>0</v>
      </c>
      <c r="CF68" s="5">
        <f ca="1">IF(CF$4="",0,SUMIFS(Model!278:278,Model!$4:$4,"&gt;="&amp;CF$6,Model!$4:$4,"&lt;="&amp;CF$7))</f>
        <v>0</v>
      </c>
    </row>
    <row r="69" spans="2:84" x14ac:dyDescent="0.3">
      <c r="B69" s="13">
        <f>ROW()</f>
        <v>69</v>
      </c>
      <c r="H69" s="1" t="str">
        <f>$H$65</f>
        <v>Постоянные расходы</v>
      </c>
      <c r="I69" s="1" t="str">
        <f>Model!I281</f>
        <v>Аутсорсинг</v>
      </c>
      <c r="M69" s="53" t="s">
        <v>18</v>
      </c>
      <c r="U69" s="5">
        <f t="shared" ca="1" si="79"/>
        <v>1155626.25</v>
      </c>
      <c r="X69" s="5">
        <f ca="1">IF(X$4="",0,SUMIFS(Model!281:281,Model!$4:$4,"&gt;="&amp;X$6,Model!$4:$4,"&lt;="&amp;X$7))</f>
        <v>240000</v>
      </c>
      <c r="Y69" s="5">
        <f ca="1">IF(Y$4="",0,SUMIFS(Model!281:281,Model!$4:$4,"&gt;="&amp;Y$6,Model!$4:$4,"&lt;="&amp;Y$7))</f>
        <v>220500</v>
      </c>
      <c r="Z69" s="5">
        <f ca="1">IF(Z$4="",0,SUMIFS(Model!281:281,Model!$4:$4,"&gt;="&amp;Z$6,Model!$4:$4,"&lt;="&amp;Z$7))</f>
        <v>220500</v>
      </c>
      <c r="AA69" s="5">
        <f ca="1">IF(AA$4="",0,SUMIFS(Model!281:281,Model!$4:$4,"&gt;="&amp;AA$6,Model!$4:$4,"&lt;="&amp;AA$7))</f>
        <v>231525.00000000003</v>
      </c>
      <c r="AB69" s="5">
        <f ca="1">IF(AB$4="",0,SUMIFS(Model!281:281,Model!$4:$4,"&gt;="&amp;AB$6,Model!$4:$4,"&lt;="&amp;AB$7))</f>
        <v>243101.25</v>
      </c>
      <c r="AC69" s="5">
        <f ca="1">IF(AC$4="",0,SUMIFS(Model!281:281,Model!$4:$4,"&gt;="&amp;AC$6,Model!$4:$4,"&lt;="&amp;AC$7))</f>
        <v>0</v>
      </c>
      <c r="AD69" s="5">
        <f ca="1">IF(AD$4="",0,SUMIFS(Model!281:281,Model!$4:$4,"&gt;="&amp;AD$6,Model!$4:$4,"&lt;="&amp;AD$7))</f>
        <v>0</v>
      </c>
      <c r="AE69" s="5">
        <f ca="1">IF(AE$4="",0,SUMIFS(Model!281:281,Model!$4:$4,"&gt;="&amp;AE$6,Model!$4:$4,"&lt;="&amp;AE$7))</f>
        <v>0</v>
      </c>
      <c r="AF69" s="5">
        <f ca="1">IF(AF$4="",0,SUMIFS(Model!281:281,Model!$4:$4,"&gt;="&amp;AF$6,Model!$4:$4,"&lt;="&amp;AF$7))</f>
        <v>0</v>
      </c>
      <c r="AG69" s="5">
        <f ca="1">IF(AG$4="",0,SUMIFS(Model!281:281,Model!$4:$4,"&gt;="&amp;AG$6,Model!$4:$4,"&lt;="&amp;AG$7))</f>
        <v>0</v>
      </c>
      <c r="AH69" s="5">
        <f ca="1">IF(AH$4="",0,SUMIFS(Model!281:281,Model!$4:$4,"&gt;="&amp;AH$6,Model!$4:$4,"&lt;="&amp;AH$7))</f>
        <v>0</v>
      </c>
      <c r="AI69" s="5">
        <f ca="1">IF(AI$4="",0,SUMIFS(Model!281:281,Model!$4:$4,"&gt;="&amp;AI$6,Model!$4:$4,"&lt;="&amp;AI$7))</f>
        <v>0</v>
      </c>
      <c r="AJ69" s="5">
        <f ca="1">IF(AJ$4="",0,SUMIFS(Model!281:281,Model!$4:$4,"&gt;="&amp;AJ$6,Model!$4:$4,"&lt;="&amp;AJ$7))</f>
        <v>0</v>
      </c>
      <c r="AK69" s="5">
        <f ca="1">IF(AK$4="",0,SUMIFS(Model!281:281,Model!$4:$4,"&gt;="&amp;AK$6,Model!$4:$4,"&lt;="&amp;AK$7))</f>
        <v>0</v>
      </c>
      <c r="AL69" s="5">
        <f ca="1">IF(AL$4="",0,SUMIFS(Model!281:281,Model!$4:$4,"&gt;="&amp;AL$6,Model!$4:$4,"&lt;="&amp;AL$7))</f>
        <v>0</v>
      </c>
      <c r="AM69" s="5">
        <f ca="1">IF(AM$4="",0,SUMIFS(Model!281:281,Model!$4:$4,"&gt;="&amp;AM$6,Model!$4:$4,"&lt;="&amp;AM$7))</f>
        <v>0</v>
      </c>
      <c r="AN69" s="5">
        <f ca="1">IF(AN$4="",0,SUMIFS(Model!281:281,Model!$4:$4,"&gt;="&amp;AN$6,Model!$4:$4,"&lt;="&amp;AN$7))</f>
        <v>0</v>
      </c>
      <c r="AO69" s="5">
        <f ca="1">IF(AO$4="",0,SUMIFS(Model!281:281,Model!$4:$4,"&gt;="&amp;AO$6,Model!$4:$4,"&lt;="&amp;AO$7))</f>
        <v>0</v>
      </c>
      <c r="AP69" s="5">
        <f ca="1">IF(AP$4="",0,SUMIFS(Model!281:281,Model!$4:$4,"&gt;="&amp;AP$6,Model!$4:$4,"&lt;="&amp;AP$7))</f>
        <v>0</v>
      </c>
      <c r="AQ69" s="5">
        <f ca="1">IF(AQ$4="",0,SUMIFS(Model!281:281,Model!$4:$4,"&gt;="&amp;AQ$6,Model!$4:$4,"&lt;="&amp;AQ$7))</f>
        <v>0</v>
      </c>
      <c r="AR69" s="5">
        <f ca="1">IF(AR$4="",0,SUMIFS(Model!281:281,Model!$4:$4,"&gt;="&amp;AR$6,Model!$4:$4,"&lt;="&amp;AR$7))</f>
        <v>0</v>
      </c>
      <c r="AS69" s="5">
        <f ca="1">IF(AS$4="",0,SUMIFS(Model!281:281,Model!$4:$4,"&gt;="&amp;AS$6,Model!$4:$4,"&lt;="&amp;AS$7))</f>
        <v>0</v>
      </c>
      <c r="AT69" s="5">
        <f ca="1">IF(AT$4="",0,SUMIFS(Model!281:281,Model!$4:$4,"&gt;="&amp;AT$6,Model!$4:$4,"&lt;="&amp;AT$7))</f>
        <v>0</v>
      </c>
      <c r="AU69" s="5">
        <f ca="1">IF(AU$4="",0,SUMIFS(Model!281:281,Model!$4:$4,"&gt;="&amp;AU$6,Model!$4:$4,"&lt;="&amp;AU$7))</f>
        <v>0</v>
      </c>
      <c r="AV69" s="5">
        <f ca="1">IF(AV$4="",0,SUMIFS(Model!281:281,Model!$4:$4,"&gt;="&amp;AV$6,Model!$4:$4,"&lt;="&amp;AV$7))</f>
        <v>0</v>
      </c>
      <c r="AW69" s="5">
        <f ca="1">IF(AW$4="",0,SUMIFS(Model!281:281,Model!$4:$4,"&gt;="&amp;AW$6,Model!$4:$4,"&lt;="&amp;AW$7))</f>
        <v>0</v>
      </c>
      <c r="AX69" s="5">
        <f ca="1">IF(AX$4="",0,SUMIFS(Model!281:281,Model!$4:$4,"&gt;="&amp;AX$6,Model!$4:$4,"&lt;="&amp;AX$7))</f>
        <v>0</v>
      </c>
      <c r="AY69" s="5">
        <f ca="1">IF(AY$4="",0,SUMIFS(Model!281:281,Model!$4:$4,"&gt;="&amp;AY$6,Model!$4:$4,"&lt;="&amp;AY$7))</f>
        <v>0</v>
      </c>
      <c r="AZ69" s="5">
        <f ca="1">IF(AZ$4="",0,SUMIFS(Model!281:281,Model!$4:$4,"&gt;="&amp;AZ$6,Model!$4:$4,"&lt;="&amp;AZ$7))</f>
        <v>0</v>
      </c>
      <c r="BA69" s="5">
        <f ca="1">IF(BA$4="",0,SUMIFS(Model!281:281,Model!$4:$4,"&gt;="&amp;BA$6,Model!$4:$4,"&lt;="&amp;BA$7))</f>
        <v>0</v>
      </c>
      <c r="BB69" s="5">
        <f ca="1">IF(BB$4="",0,SUMIFS(Model!281:281,Model!$4:$4,"&gt;="&amp;BB$6,Model!$4:$4,"&lt;="&amp;BB$7))</f>
        <v>0</v>
      </c>
      <c r="BC69" s="5">
        <f ca="1">IF(BC$4="",0,SUMIFS(Model!281:281,Model!$4:$4,"&gt;="&amp;BC$6,Model!$4:$4,"&lt;="&amp;BC$7))</f>
        <v>0</v>
      </c>
      <c r="BD69" s="5">
        <f ca="1">IF(BD$4="",0,SUMIFS(Model!281:281,Model!$4:$4,"&gt;="&amp;BD$6,Model!$4:$4,"&lt;="&amp;BD$7))</f>
        <v>0</v>
      </c>
      <c r="BE69" s="5">
        <f ca="1">IF(BE$4="",0,SUMIFS(Model!281:281,Model!$4:$4,"&gt;="&amp;BE$6,Model!$4:$4,"&lt;="&amp;BE$7))</f>
        <v>0</v>
      </c>
      <c r="BF69" s="5">
        <f ca="1">IF(BF$4="",0,SUMIFS(Model!281:281,Model!$4:$4,"&gt;="&amp;BF$6,Model!$4:$4,"&lt;="&amp;BF$7))</f>
        <v>0</v>
      </c>
      <c r="BG69" s="5">
        <f ca="1">IF(BG$4="",0,SUMIFS(Model!281:281,Model!$4:$4,"&gt;="&amp;BG$6,Model!$4:$4,"&lt;="&amp;BG$7))</f>
        <v>0</v>
      </c>
      <c r="BH69" s="5">
        <f ca="1">IF(BH$4="",0,SUMIFS(Model!281:281,Model!$4:$4,"&gt;="&amp;BH$6,Model!$4:$4,"&lt;="&amp;BH$7))</f>
        <v>0</v>
      </c>
      <c r="BI69" s="5">
        <f ca="1">IF(BI$4="",0,SUMIFS(Model!281:281,Model!$4:$4,"&gt;="&amp;BI$6,Model!$4:$4,"&lt;="&amp;BI$7))</f>
        <v>0</v>
      </c>
      <c r="BJ69" s="5">
        <f ca="1">IF(BJ$4="",0,SUMIFS(Model!281:281,Model!$4:$4,"&gt;="&amp;BJ$6,Model!$4:$4,"&lt;="&amp;BJ$7))</f>
        <v>0</v>
      </c>
      <c r="BK69" s="5">
        <f ca="1">IF(BK$4="",0,SUMIFS(Model!281:281,Model!$4:$4,"&gt;="&amp;BK$6,Model!$4:$4,"&lt;="&amp;BK$7))</f>
        <v>0</v>
      </c>
      <c r="BL69" s="5">
        <f ca="1">IF(BL$4="",0,SUMIFS(Model!281:281,Model!$4:$4,"&gt;="&amp;BL$6,Model!$4:$4,"&lt;="&amp;BL$7))</f>
        <v>0</v>
      </c>
      <c r="BM69" s="5">
        <f ca="1">IF(BM$4="",0,SUMIFS(Model!281:281,Model!$4:$4,"&gt;="&amp;BM$6,Model!$4:$4,"&lt;="&amp;BM$7))</f>
        <v>0</v>
      </c>
      <c r="BN69" s="5">
        <f ca="1">IF(BN$4="",0,SUMIFS(Model!281:281,Model!$4:$4,"&gt;="&amp;BN$6,Model!$4:$4,"&lt;="&amp;BN$7))</f>
        <v>0</v>
      </c>
      <c r="BO69" s="5">
        <f ca="1">IF(BO$4="",0,SUMIFS(Model!281:281,Model!$4:$4,"&gt;="&amp;BO$6,Model!$4:$4,"&lt;="&amp;BO$7))</f>
        <v>0</v>
      </c>
      <c r="BP69" s="5">
        <f ca="1">IF(BP$4="",0,SUMIFS(Model!281:281,Model!$4:$4,"&gt;="&amp;BP$6,Model!$4:$4,"&lt;="&amp;BP$7))</f>
        <v>0</v>
      </c>
      <c r="BQ69" s="5">
        <f ca="1">IF(BQ$4="",0,SUMIFS(Model!281:281,Model!$4:$4,"&gt;="&amp;BQ$6,Model!$4:$4,"&lt;="&amp;BQ$7))</f>
        <v>0</v>
      </c>
      <c r="BR69" s="5">
        <f ca="1">IF(BR$4="",0,SUMIFS(Model!281:281,Model!$4:$4,"&gt;="&amp;BR$6,Model!$4:$4,"&lt;="&amp;BR$7))</f>
        <v>0</v>
      </c>
      <c r="BS69" s="5">
        <f ca="1">IF(BS$4="",0,SUMIFS(Model!281:281,Model!$4:$4,"&gt;="&amp;BS$6,Model!$4:$4,"&lt;="&amp;BS$7))</f>
        <v>0</v>
      </c>
      <c r="BT69" s="5">
        <f ca="1">IF(BT$4="",0,SUMIFS(Model!281:281,Model!$4:$4,"&gt;="&amp;BT$6,Model!$4:$4,"&lt;="&amp;BT$7))</f>
        <v>0</v>
      </c>
      <c r="BU69" s="5">
        <f ca="1">IF(BU$4="",0,SUMIFS(Model!281:281,Model!$4:$4,"&gt;="&amp;BU$6,Model!$4:$4,"&lt;="&amp;BU$7))</f>
        <v>0</v>
      </c>
      <c r="BV69" s="5">
        <f ca="1">IF(BV$4="",0,SUMIFS(Model!281:281,Model!$4:$4,"&gt;="&amp;BV$6,Model!$4:$4,"&lt;="&amp;BV$7))</f>
        <v>0</v>
      </c>
      <c r="BW69" s="5">
        <f ca="1">IF(BW$4="",0,SUMIFS(Model!281:281,Model!$4:$4,"&gt;="&amp;BW$6,Model!$4:$4,"&lt;="&amp;BW$7))</f>
        <v>0</v>
      </c>
      <c r="BX69" s="5">
        <f ca="1">IF(BX$4="",0,SUMIFS(Model!281:281,Model!$4:$4,"&gt;="&amp;BX$6,Model!$4:$4,"&lt;="&amp;BX$7))</f>
        <v>0</v>
      </c>
      <c r="BY69" s="5">
        <f ca="1">IF(BY$4="",0,SUMIFS(Model!281:281,Model!$4:$4,"&gt;="&amp;BY$6,Model!$4:$4,"&lt;="&amp;BY$7))</f>
        <v>0</v>
      </c>
      <c r="BZ69" s="5">
        <f ca="1">IF(BZ$4="",0,SUMIFS(Model!281:281,Model!$4:$4,"&gt;="&amp;BZ$6,Model!$4:$4,"&lt;="&amp;BZ$7))</f>
        <v>0</v>
      </c>
      <c r="CA69" s="5">
        <f ca="1">IF(CA$4="",0,SUMIFS(Model!281:281,Model!$4:$4,"&gt;="&amp;CA$6,Model!$4:$4,"&lt;="&amp;CA$7))</f>
        <v>0</v>
      </c>
      <c r="CB69" s="5">
        <f ca="1">IF(CB$4="",0,SUMIFS(Model!281:281,Model!$4:$4,"&gt;="&amp;CB$6,Model!$4:$4,"&lt;="&amp;CB$7))</f>
        <v>0</v>
      </c>
      <c r="CC69" s="5">
        <f ca="1">IF(CC$4="",0,SUMIFS(Model!281:281,Model!$4:$4,"&gt;="&amp;CC$6,Model!$4:$4,"&lt;="&amp;CC$7))</f>
        <v>0</v>
      </c>
      <c r="CD69" s="5">
        <f ca="1">IF(CD$4="",0,SUMIFS(Model!281:281,Model!$4:$4,"&gt;="&amp;CD$6,Model!$4:$4,"&lt;="&amp;CD$7))</f>
        <v>0</v>
      </c>
      <c r="CE69" s="5">
        <f ca="1">IF(CE$4="",0,SUMIFS(Model!281:281,Model!$4:$4,"&gt;="&amp;CE$6,Model!$4:$4,"&lt;="&amp;CE$7))</f>
        <v>0</v>
      </c>
      <c r="CF69" s="5">
        <f ca="1">IF(CF$4="",0,SUMIFS(Model!281:281,Model!$4:$4,"&gt;="&amp;CF$6,Model!$4:$4,"&lt;="&amp;CF$7))</f>
        <v>0</v>
      </c>
    </row>
    <row r="70" spans="2:84" x14ac:dyDescent="0.3">
      <c r="B70" s="13">
        <f>ROW()</f>
        <v>70</v>
      </c>
      <c r="H70" s="1" t="str">
        <f>$H$65</f>
        <v>Постоянные расходы</v>
      </c>
      <c r="I70" s="1" t="str">
        <f>Model!I284</f>
        <v>Прочие расходы</v>
      </c>
      <c r="M70" s="53" t="s">
        <v>18</v>
      </c>
      <c r="U70" s="5">
        <f t="shared" ca="1" si="79"/>
        <v>173343.9375</v>
      </c>
      <c r="X70" s="5">
        <f ca="1">IF(X$4="",0,SUMIFS(Model!284:284,Model!$4:$4,"&gt;="&amp;X$6,Model!$4:$4,"&lt;="&amp;X$7))</f>
        <v>36000</v>
      </c>
      <c r="Y70" s="5">
        <f ca="1">IF(Y$4="",0,SUMIFS(Model!284:284,Model!$4:$4,"&gt;="&amp;Y$6,Model!$4:$4,"&lt;="&amp;Y$7))</f>
        <v>33075</v>
      </c>
      <c r="Z70" s="5">
        <f ca="1">IF(Z$4="",0,SUMIFS(Model!284:284,Model!$4:$4,"&gt;="&amp;Z$6,Model!$4:$4,"&lt;="&amp;Z$7))</f>
        <v>33075</v>
      </c>
      <c r="AA70" s="5">
        <f ca="1">IF(AA$4="",0,SUMIFS(Model!284:284,Model!$4:$4,"&gt;="&amp;AA$6,Model!$4:$4,"&lt;="&amp;AA$7))</f>
        <v>34728.750000000007</v>
      </c>
      <c r="AB70" s="5">
        <f ca="1">IF(AB$4="",0,SUMIFS(Model!284:284,Model!$4:$4,"&gt;="&amp;AB$6,Model!$4:$4,"&lt;="&amp;AB$7))</f>
        <v>36465.187500000007</v>
      </c>
      <c r="AC70" s="5">
        <f ca="1">IF(AC$4="",0,SUMIFS(Model!284:284,Model!$4:$4,"&gt;="&amp;AC$6,Model!$4:$4,"&lt;="&amp;AC$7))</f>
        <v>0</v>
      </c>
      <c r="AD70" s="5">
        <f ca="1">IF(AD$4="",0,SUMIFS(Model!284:284,Model!$4:$4,"&gt;="&amp;AD$6,Model!$4:$4,"&lt;="&amp;AD$7))</f>
        <v>0</v>
      </c>
      <c r="AE70" s="5">
        <f ca="1">IF(AE$4="",0,SUMIFS(Model!284:284,Model!$4:$4,"&gt;="&amp;AE$6,Model!$4:$4,"&lt;="&amp;AE$7))</f>
        <v>0</v>
      </c>
      <c r="AF70" s="5">
        <f ca="1">IF(AF$4="",0,SUMIFS(Model!284:284,Model!$4:$4,"&gt;="&amp;AF$6,Model!$4:$4,"&lt;="&amp;AF$7))</f>
        <v>0</v>
      </c>
      <c r="AG70" s="5">
        <f ca="1">IF(AG$4="",0,SUMIFS(Model!284:284,Model!$4:$4,"&gt;="&amp;AG$6,Model!$4:$4,"&lt;="&amp;AG$7))</f>
        <v>0</v>
      </c>
      <c r="AH70" s="5">
        <f ca="1">IF(AH$4="",0,SUMIFS(Model!284:284,Model!$4:$4,"&gt;="&amp;AH$6,Model!$4:$4,"&lt;="&amp;AH$7))</f>
        <v>0</v>
      </c>
      <c r="AI70" s="5">
        <f ca="1">IF(AI$4="",0,SUMIFS(Model!284:284,Model!$4:$4,"&gt;="&amp;AI$6,Model!$4:$4,"&lt;="&amp;AI$7))</f>
        <v>0</v>
      </c>
      <c r="AJ70" s="5">
        <f ca="1">IF(AJ$4="",0,SUMIFS(Model!284:284,Model!$4:$4,"&gt;="&amp;AJ$6,Model!$4:$4,"&lt;="&amp;AJ$7))</f>
        <v>0</v>
      </c>
      <c r="AK70" s="5">
        <f ca="1">IF(AK$4="",0,SUMIFS(Model!284:284,Model!$4:$4,"&gt;="&amp;AK$6,Model!$4:$4,"&lt;="&amp;AK$7))</f>
        <v>0</v>
      </c>
      <c r="AL70" s="5">
        <f ca="1">IF(AL$4="",0,SUMIFS(Model!284:284,Model!$4:$4,"&gt;="&amp;AL$6,Model!$4:$4,"&lt;="&amp;AL$7))</f>
        <v>0</v>
      </c>
      <c r="AM70" s="5">
        <f ca="1">IF(AM$4="",0,SUMIFS(Model!284:284,Model!$4:$4,"&gt;="&amp;AM$6,Model!$4:$4,"&lt;="&amp;AM$7))</f>
        <v>0</v>
      </c>
      <c r="AN70" s="5">
        <f ca="1">IF(AN$4="",0,SUMIFS(Model!284:284,Model!$4:$4,"&gt;="&amp;AN$6,Model!$4:$4,"&lt;="&amp;AN$7))</f>
        <v>0</v>
      </c>
      <c r="AO70" s="5">
        <f ca="1">IF(AO$4="",0,SUMIFS(Model!284:284,Model!$4:$4,"&gt;="&amp;AO$6,Model!$4:$4,"&lt;="&amp;AO$7))</f>
        <v>0</v>
      </c>
      <c r="AP70" s="5">
        <f ca="1">IF(AP$4="",0,SUMIFS(Model!284:284,Model!$4:$4,"&gt;="&amp;AP$6,Model!$4:$4,"&lt;="&amp;AP$7))</f>
        <v>0</v>
      </c>
      <c r="AQ70" s="5">
        <f ca="1">IF(AQ$4="",0,SUMIFS(Model!284:284,Model!$4:$4,"&gt;="&amp;AQ$6,Model!$4:$4,"&lt;="&amp;AQ$7))</f>
        <v>0</v>
      </c>
      <c r="AR70" s="5">
        <f ca="1">IF(AR$4="",0,SUMIFS(Model!284:284,Model!$4:$4,"&gt;="&amp;AR$6,Model!$4:$4,"&lt;="&amp;AR$7))</f>
        <v>0</v>
      </c>
      <c r="AS70" s="5">
        <f ca="1">IF(AS$4="",0,SUMIFS(Model!284:284,Model!$4:$4,"&gt;="&amp;AS$6,Model!$4:$4,"&lt;="&amp;AS$7))</f>
        <v>0</v>
      </c>
      <c r="AT70" s="5">
        <f ca="1">IF(AT$4="",0,SUMIFS(Model!284:284,Model!$4:$4,"&gt;="&amp;AT$6,Model!$4:$4,"&lt;="&amp;AT$7))</f>
        <v>0</v>
      </c>
      <c r="AU70" s="5">
        <f ca="1">IF(AU$4="",0,SUMIFS(Model!284:284,Model!$4:$4,"&gt;="&amp;AU$6,Model!$4:$4,"&lt;="&amp;AU$7))</f>
        <v>0</v>
      </c>
      <c r="AV70" s="5">
        <f ca="1">IF(AV$4="",0,SUMIFS(Model!284:284,Model!$4:$4,"&gt;="&amp;AV$6,Model!$4:$4,"&lt;="&amp;AV$7))</f>
        <v>0</v>
      </c>
      <c r="AW70" s="5">
        <f ca="1">IF(AW$4="",0,SUMIFS(Model!284:284,Model!$4:$4,"&gt;="&amp;AW$6,Model!$4:$4,"&lt;="&amp;AW$7))</f>
        <v>0</v>
      </c>
      <c r="AX70" s="5">
        <f ca="1">IF(AX$4="",0,SUMIFS(Model!284:284,Model!$4:$4,"&gt;="&amp;AX$6,Model!$4:$4,"&lt;="&amp;AX$7))</f>
        <v>0</v>
      </c>
      <c r="AY70" s="5">
        <f ca="1">IF(AY$4="",0,SUMIFS(Model!284:284,Model!$4:$4,"&gt;="&amp;AY$6,Model!$4:$4,"&lt;="&amp;AY$7))</f>
        <v>0</v>
      </c>
      <c r="AZ70" s="5">
        <f ca="1">IF(AZ$4="",0,SUMIFS(Model!284:284,Model!$4:$4,"&gt;="&amp;AZ$6,Model!$4:$4,"&lt;="&amp;AZ$7))</f>
        <v>0</v>
      </c>
      <c r="BA70" s="5">
        <f ca="1">IF(BA$4="",0,SUMIFS(Model!284:284,Model!$4:$4,"&gt;="&amp;BA$6,Model!$4:$4,"&lt;="&amp;BA$7))</f>
        <v>0</v>
      </c>
      <c r="BB70" s="5">
        <f ca="1">IF(BB$4="",0,SUMIFS(Model!284:284,Model!$4:$4,"&gt;="&amp;BB$6,Model!$4:$4,"&lt;="&amp;BB$7))</f>
        <v>0</v>
      </c>
      <c r="BC70" s="5">
        <f ca="1">IF(BC$4="",0,SUMIFS(Model!284:284,Model!$4:$4,"&gt;="&amp;BC$6,Model!$4:$4,"&lt;="&amp;BC$7))</f>
        <v>0</v>
      </c>
      <c r="BD70" s="5">
        <f ca="1">IF(BD$4="",0,SUMIFS(Model!284:284,Model!$4:$4,"&gt;="&amp;BD$6,Model!$4:$4,"&lt;="&amp;BD$7))</f>
        <v>0</v>
      </c>
      <c r="BE70" s="5">
        <f ca="1">IF(BE$4="",0,SUMIFS(Model!284:284,Model!$4:$4,"&gt;="&amp;BE$6,Model!$4:$4,"&lt;="&amp;BE$7))</f>
        <v>0</v>
      </c>
      <c r="BF70" s="5">
        <f ca="1">IF(BF$4="",0,SUMIFS(Model!284:284,Model!$4:$4,"&gt;="&amp;BF$6,Model!$4:$4,"&lt;="&amp;BF$7))</f>
        <v>0</v>
      </c>
      <c r="BG70" s="5">
        <f ca="1">IF(BG$4="",0,SUMIFS(Model!284:284,Model!$4:$4,"&gt;="&amp;BG$6,Model!$4:$4,"&lt;="&amp;BG$7))</f>
        <v>0</v>
      </c>
      <c r="BH70" s="5">
        <f ca="1">IF(BH$4="",0,SUMIFS(Model!284:284,Model!$4:$4,"&gt;="&amp;BH$6,Model!$4:$4,"&lt;="&amp;BH$7))</f>
        <v>0</v>
      </c>
      <c r="BI70" s="5">
        <f ca="1">IF(BI$4="",0,SUMIFS(Model!284:284,Model!$4:$4,"&gt;="&amp;BI$6,Model!$4:$4,"&lt;="&amp;BI$7))</f>
        <v>0</v>
      </c>
      <c r="BJ70" s="5">
        <f ca="1">IF(BJ$4="",0,SUMIFS(Model!284:284,Model!$4:$4,"&gt;="&amp;BJ$6,Model!$4:$4,"&lt;="&amp;BJ$7))</f>
        <v>0</v>
      </c>
      <c r="BK70" s="5">
        <f ca="1">IF(BK$4="",0,SUMIFS(Model!284:284,Model!$4:$4,"&gt;="&amp;BK$6,Model!$4:$4,"&lt;="&amp;BK$7))</f>
        <v>0</v>
      </c>
      <c r="BL70" s="5">
        <f ca="1">IF(BL$4="",0,SUMIFS(Model!284:284,Model!$4:$4,"&gt;="&amp;BL$6,Model!$4:$4,"&lt;="&amp;BL$7))</f>
        <v>0</v>
      </c>
      <c r="BM70" s="5">
        <f ca="1">IF(BM$4="",0,SUMIFS(Model!284:284,Model!$4:$4,"&gt;="&amp;BM$6,Model!$4:$4,"&lt;="&amp;BM$7))</f>
        <v>0</v>
      </c>
      <c r="BN70" s="5">
        <f ca="1">IF(BN$4="",0,SUMIFS(Model!284:284,Model!$4:$4,"&gt;="&amp;BN$6,Model!$4:$4,"&lt;="&amp;BN$7))</f>
        <v>0</v>
      </c>
      <c r="BO70" s="5">
        <f ca="1">IF(BO$4="",0,SUMIFS(Model!284:284,Model!$4:$4,"&gt;="&amp;BO$6,Model!$4:$4,"&lt;="&amp;BO$7))</f>
        <v>0</v>
      </c>
      <c r="BP70" s="5">
        <f ca="1">IF(BP$4="",0,SUMIFS(Model!284:284,Model!$4:$4,"&gt;="&amp;BP$6,Model!$4:$4,"&lt;="&amp;BP$7))</f>
        <v>0</v>
      </c>
      <c r="BQ70" s="5">
        <f ca="1">IF(BQ$4="",0,SUMIFS(Model!284:284,Model!$4:$4,"&gt;="&amp;BQ$6,Model!$4:$4,"&lt;="&amp;BQ$7))</f>
        <v>0</v>
      </c>
      <c r="BR70" s="5">
        <f ca="1">IF(BR$4="",0,SUMIFS(Model!284:284,Model!$4:$4,"&gt;="&amp;BR$6,Model!$4:$4,"&lt;="&amp;BR$7))</f>
        <v>0</v>
      </c>
      <c r="BS70" s="5">
        <f ca="1">IF(BS$4="",0,SUMIFS(Model!284:284,Model!$4:$4,"&gt;="&amp;BS$6,Model!$4:$4,"&lt;="&amp;BS$7))</f>
        <v>0</v>
      </c>
      <c r="BT70" s="5">
        <f ca="1">IF(BT$4="",0,SUMIFS(Model!284:284,Model!$4:$4,"&gt;="&amp;BT$6,Model!$4:$4,"&lt;="&amp;BT$7))</f>
        <v>0</v>
      </c>
      <c r="BU70" s="5">
        <f ca="1">IF(BU$4="",0,SUMIFS(Model!284:284,Model!$4:$4,"&gt;="&amp;BU$6,Model!$4:$4,"&lt;="&amp;BU$7))</f>
        <v>0</v>
      </c>
      <c r="BV70" s="5">
        <f ca="1">IF(BV$4="",0,SUMIFS(Model!284:284,Model!$4:$4,"&gt;="&amp;BV$6,Model!$4:$4,"&lt;="&amp;BV$7))</f>
        <v>0</v>
      </c>
      <c r="BW70" s="5">
        <f ca="1">IF(BW$4="",0,SUMIFS(Model!284:284,Model!$4:$4,"&gt;="&amp;BW$6,Model!$4:$4,"&lt;="&amp;BW$7))</f>
        <v>0</v>
      </c>
      <c r="BX70" s="5">
        <f ca="1">IF(BX$4="",0,SUMIFS(Model!284:284,Model!$4:$4,"&gt;="&amp;BX$6,Model!$4:$4,"&lt;="&amp;BX$7))</f>
        <v>0</v>
      </c>
      <c r="BY70" s="5">
        <f ca="1">IF(BY$4="",0,SUMIFS(Model!284:284,Model!$4:$4,"&gt;="&amp;BY$6,Model!$4:$4,"&lt;="&amp;BY$7))</f>
        <v>0</v>
      </c>
      <c r="BZ70" s="5">
        <f ca="1">IF(BZ$4="",0,SUMIFS(Model!284:284,Model!$4:$4,"&gt;="&amp;BZ$6,Model!$4:$4,"&lt;="&amp;BZ$7))</f>
        <v>0</v>
      </c>
      <c r="CA70" s="5">
        <f ca="1">IF(CA$4="",0,SUMIFS(Model!284:284,Model!$4:$4,"&gt;="&amp;CA$6,Model!$4:$4,"&lt;="&amp;CA$7))</f>
        <v>0</v>
      </c>
      <c r="CB70" s="5">
        <f ca="1">IF(CB$4="",0,SUMIFS(Model!284:284,Model!$4:$4,"&gt;="&amp;CB$6,Model!$4:$4,"&lt;="&amp;CB$7))</f>
        <v>0</v>
      </c>
      <c r="CC70" s="5">
        <f ca="1">IF(CC$4="",0,SUMIFS(Model!284:284,Model!$4:$4,"&gt;="&amp;CC$6,Model!$4:$4,"&lt;="&amp;CC$7))</f>
        <v>0</v>
      </c>
      <c r="CD70" s="5">
        <f ca="1">IF(CD$4="",0,SUMIFS(Model!284:284,Model!$4:$4,"&gt;="&amp;CD$6,Model!$4:$4,"&lt;="&amp;CD$7))</f>
        <v>0</v>
      </c>
      <c r="CE70" s="5">
        <f ca="1">IF(CE$4="",0,SUMIFS(Model!284:284,Model!$4:$4,"&gt;="&amp;CE$6,Model!$4:$4,"&lt;="&amp;CE$7))</f>
        <v>0</v>
      </c>
      <c r="CF70" s="5">
        <f ca="1">IF(CF$4="",0,SUMIFS(Model!284:284,Model!$4:$4,"&gt;="&amp;CF$6,Model!$4:$4,"&lt;="&amp;CF$7))</f>
        <v>0</v>
      </c>
    </row>
    <row r="71" spans="2:84" s="26" customFormat="1" ht="12" x14ac:dyDescent="0.25">
      <c r="B71" s="13"/>
      <c r="M71" s="55"/>
      <c r="N71" s="44" t="s">
        <v>21</v>
      </c>
      <c r="O71" s="45"/>
      <c r="P71" s="46"/>
      <c r="Q71" s="89"/>
      <c r="U71" s="41"/>
      <c r="V71" s="42"/>
      <c r="W71" s="43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</row>
    <row r="72" spans="2:84" x14ac:dyDescent="0.3">
      <c r="B72" s="13">
        <f>ROW()</f>
        <v>72</v>
      </c>
    </row>
    <row r="73" spans="2:84" x14ac:dyDescent="0.3">
      <c r="B73" s="13">
        <f>ROW()</f>
        <v>73</v>
      </c>
      <c r="H73" s="1" t="s">
        <v>132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293412211.15441394</v>
      </c>
      <c r="X73" s="5">
        <f ca="1">SUMIFS(X$10:X72,$P$10:$P72,Lists!$AI$12)-SUMIFS(X$10:X72,$P$10:$P72,Lists!$AI$13)</f>
        <v>-12922000</v>
      </c>
      <c r="Y73" s="5">
        <f ca="1">SUMIFS(Y$10:Y72,$P$10:$P72,Lists!$AI$12)-SUMIFS(Y$10:Y72,$P$10:$P72,Lists!$AI$13)</f>
        <v>13711454.903034925</v>
      </c>
      <c r="Z73" s="5">
        <f ca="1">SUMIFS(Z$10:Z72,$P$10:$P72,Lists!$AI$12)-SUMIFS(Z$10:Z72,$P$10:$P72,Lists!$AI$13)</f>
        <v>80276407.835316479</v>
      </c>
      <c r="AA73" s="5">
        <f ca="1">SUMIFS(AA$10:AA72,$P$10:$P72,Lists!$AI$12)-SUMIFS(AA$10:AA72,$P$10:$P72,Lists!$AI$13)</f>
        <v>103771848.08862489</v>
      </c>
      <c r="AB73" s="5">
        <f ca="1">SUMIFS(AB$10:AB72,$P$10:$P72,Lists!$AI$12)-SUMIFS(AB$10:AB72,$P$10:$P72,Lists!$AI$13)</f>
        <v>108574500.32743764</v>
      </c>
      <c r="AC73" s="5">
        <f ca="1">SUMIFS(AC$10:AC72,$P$10:$P72,Lists!$AI$12)-SUMIFS(AC$10:AC72,$P$10:$P72,Lists!$AI$13)</f>
        <v>0</v>
      </c>
      <c r="AD73" s="5">
        <f ca="1">SUMIFS(AD$10:AD72,$P$10:$P72,Lists!$AI$12)-SUMIFS(AD$10:AD72,$P$10:$P72,Lists!$AI$13)</f>
        <v>0</v>
      </c>
      <c r="AE73" s="5">
        <f ca="1">SUMIFS(AE$10:AE72,$P$10:$P72,Lists!$AI$12)-SUMIFS(AE$10:AE72,$P$10:$P72,Lists!$AI$13)</f>
        <v>0</v>
      </c>
      <c r="AF73" s="5">
        <f ca="1">SUMIFS(AF$10:AF72,$P$10:$P72,Lists!$AI$12)-SUMIFS(AF$10:AF72,$P$10:$P72,Lists!$AI$13)</f>
        <v>0</v>
      </c>
      <c r="AG73" s="5">
        <f ca="1">SUMIFS(AG$10:AG72,$P$10:$P72,Lists!$AI$12)-SUMIFS(AG$10:AG72,$P$10:$P72,Lists!$AI$13)</f>
        <v>0</v>
      </c>
      <c r="AH73" s="5">
        <f ca="1">SUMIFS(AH$10:AH72,$P$10:$P72,Lists!$AI$12)-SUMIFS(AH$10:AH72,$P$10:$P72,Lists!$AI$13)</f>
        <v>0</v>
      </c>
      <c r="AI73" s="5">
        <f ca="1">SUMIFS(AI$10:AI72,$P$10:$P72,Lists!$AI$12)-SUMIFS(AI$10:AI72,$P$10:$P72,Lists!$AI$13)</f>
        <v>0</v>
      </c>
      <c r="AJ73" s="5">
        <f ca="1">SUMIFS(AJ$10:AJ72,$P$10:$P72,Lists!$AI$12)-SUMIFS(AJ$10:AJ72,$P$10:$P72,Lists!$AI$13)</f>
        <v>0</v>
      </c>
      <c r="AK73" s="5">
        <f ca="1">SUMIFS(AK$10:AK72,$P$10:$P72,Lists!$AI$12)-SUMIFS(AK$10:AK72,$P$10:$P72,Lists!$AI$13)</f>
        <v>0</v>
      </c>
      <c r="AL73" s="5">
        <f ca="1">SUMIFS(AL$10:AL72,$P$10:$P72,Lists!$AI$12)-SUMIFS(AL$10:AL72,$P$10:$P72,Lists!$AI$13)</f>
        <v>0</v>
      </c>
      <c r="AM73" s="5">
        <f ca="1">SUMIFS(AM$10:AM72,$P$10:$P72,Lists!$AI$12)-SUMIFS(AM$10:AM72,$P$10:$P72,Lists!$AI$13)</f>
        <v>0</v>
      </c>
      <c r="AN73" s="5">
        <f ca="1">SUMIFS(AN$10:AN72,$P$10:$P72,Lists!$AI$12)-SUMIFS(AN$10:AN72,$P$10:$P72,Lists!$AI$13)</f>
        <v>0</v>
      </c>
      <c r="AO73" s="5">
        <f ca="1">SUMIFS(AO$10:AO72,$P$10:$P72,Lists!$AI$12)-SUMIFS(AO$10:AO72,$P$10:$P72,Lists!$AI$13)</f>
        <v>0</v>
      </c>
      <c r="AP73" s="5">
        <f ca="1">SUMIFS(AP$10:AP72,$P$10:$P72,Lists!$AI$12)-SUMIFS(AP$10:AP72,$P$10:$P72,Lists!$AI$13)</f>
        <v>0</v>
      </c>
      <c r="AQ73" s="5">
        <f ca="1">SUMIFS(AQ$10:AQ72,$P$10:$P72,Lists!$AI$12)-SUMIFS(AQ$10:AQ72,$P$10:$P72,Lists!$AI$13)</f>
        <v>0</v>
      </c>
      <c r="AR73" s="5">
        <f ca="1">SUMIFS(AR$10:AR72,$P$10:$P72,Lists!$AI$12)-SUMIFS(AR$10:AR72,$P$10:$P72,Lists!$AI$13)</f>
        <v>0</v>
      </c>
      <c r="AS73" s="5">
        <f ca="1">SUMIFS(AS$10:AS72,$P$10:$P72,Lists!$AI$12)-SUMIFS(AS$10:AS72,$P$10:$P72,Lists!$AI$13)</f>
        <v>0</v>
      </c>
      <c r="AT73" s="5">
        <f ca="1">SUMIFS(AT$10:AT72,$P$10:$P72,Lists!$AI$12)-SUMIFS(AT$10:AT72,$P$10:$P72,Lists!$AI$13)</f>
        <v>0</v>
      </c>
      <c r="AU73" s="5">
        <f ca="1">SUMIFS(AU$10:AU72,$P$10:$P72,Lists!$AI$12)-SUMIFS(AU$10:AU72,$P$10:$P72,Lists!$AI$13)</f>
        <v>0</v>
      </c>
      <c r="AV73" s="5">
        <f ca="1">SUMIFS(AV$10:AV72,$P$10:$P72,Lists!$AI$12)-SUMIFS(AV$10:AV72,$P$10:$P72,Lists!$AI$13)</f>
        <v>0</v>
      </c>
      <c r="AW73" s="5">
        <f ca="1">SUMIFS(AW$10:AW72,$P$10:$P72,Lists!$AI$12)-SUMIFS(AW$10:AW72,$P$10:$P72,Lists!$AI$13)</f>
        <v>0</v>
      </c>
      <c r="AX73" s="5">
        <f ca="1">SUMIFS(AX$10:AX72,$P$10:$P72,Lists!$AI$12)-SUMIFS(AX$10:AX72,$P$10:$P72,Lists!$AI$13)</f>
        <v>0</v>
      </c>
      <c r="AY73" s="5">
        <f ca="1">SUMIFS(AY$10:AY72,$P$10:$P72,Lists!$AI$12)-SUMIFS(AY$10:AY72,$P$10:$P72,Lists!$AI$13)</f>
        <v>0</v>
      </c>
      <c r="AZ73" s="5">
        <f ca="1">SUMIFS(AZ$10:AZ72,$P$10:$P72,Lists!$AI$12)-SUMIFS(AZ$10:AZ72,$P$10:$P72,Lists!$AI$13)</f>
        <v>0</v>
      </c>
      <c r="BA73" s="5">
        <f ca="1">SUMIFS(BA$10:BA72,$P$10:$P72,Lists!$AI$12)-SUMIFS(BA$10:BA72,$P$10:$P72,Lists!$AI$13)</f>
        <v>0</v>
      </c>
      <c r="BB73" s="5">
        <f ca="1">SUMIFS(BB$10:BB72,$P$10:$P72,Lists!$AI$12)-SUMIFS(BB$10:BB72,$P$10:$P72,Lists!$AI$13)</f>
        <v>0</v>
      </c>
      <c r="BC73" s="5">
        <f ca="1">SUMIFS(BC$10:BC72,$P$10:$P72,Lists!$AI$12)-SUMIFS(BC$10:BC72,$P$10:$P72,Lists!$AI$13)</f>
        <v>0</v>
      </c>
      <c r="BD73" s="5">
        <f ca="1">SUMIFS(BD$10:BD72,$P$10:$P72,Lists!$AI$12)-SUMIFS(BD$10:BD72,$P$10:$P72,Lists!$AI$13)</f>
        <v>0</v>
      </c>
      <c r="BE73" s="5">
        <f ca="1">SUMIFS(BE$10:BE72,$P$10:$P72,Lists!$AI$12)-SUMIFS(BE$10:BE72,$P$10:$P72,Lists!$AI$13)</f>
        <v>0</v>
      </c>
      <c r="BF73" s="5">
        <f ca="1">SUMIFS(BF$10:BF72,$P$10:$P72,Lists!$AI$12)-SUMIFS(BF$10:BF72,$P$10:$P72,Lists!$AI$13)</f>
        <v>0</v>
      </c>
      <c r="BG73" s="5">
        <f ca="1">SUMIFS(BG$10:BG72,$P$10:$P72,Lists!$AI$12)-SUMIFS(BG$10:BG72,$P$10:$P72,Lists!$AI$13)</f>
        <v>0</v>
      </c>
      <c r="BH73" s="5">
        <f ca="1">SUMIFS(BH$10:BH72,$P$10:$P72,Lists!$AI$12)-SUMIFS(BH$10:BH72,$P$10:$P72,Lists!$AI$13)</f>
        <v>0</v>
      </c>
      <c r="BI73" s="5">
        <f ca="1">SUMIFS(BI$10:BI72,$P$10:$P72,Lists!$AI$12)-SUMIFS(BI$10:BI72,$P$10:$P72,Lists!$AI$13)</f>
        <v>0</v>
      </c>
      <c r="BJ73" s="5">
        <f ca="1">SUMIFS(BJ$10:BJ72,$P$10:$P72,Lists!$AI$12)-SUMIFS(BJ$10:BJ72,$P$10:$P72,Lists!$AI$13)</f>
        <v>0</v>
      </c>
      <c r="BK73" s="5">
        <f ca="1">SUMIFS(BK$10:BK72,$P$10:$P72,Lists!$AI$12)-SUMIFS(BK$10:BK72,$P$10:$P72,Lists!$AI$13)</f>
        <v>0</v>
      </c>
      <c r="BL73" s="5">
        <f ca="1">SUMIFS(BL$10:BL72,$P$10:$P72,Lists!$AI$12)-SUMIFS(BL$10:BL72,$P$10:$P72,Lists!$AI$13)</f>
        <v>0</v>
      </c>
      <c r="BM73" s="5">
        <f ca="1">SUMIFS(BM$10:BM72,$P$10:$P72,Lists!$AI$12)-SUMIFS(BM$10:BM72,$P$10:$P72,Lists!$AI$13)</f>
        <v>0</v>
      </c>
      <c r="BN73" s="5">
        <f ca="1">SUMIFS(BN$10:BN72,$P$10:$P72,Lists!$AI$12)-SUMIFS(BN$10:BN72,$P$10:$P72,Lists!$AI$13)</f>
        <v>0</v>
      </c>
      <c r="BO73" s="5">
        <f ca="1">SUMIFS(BO$10:BO72,$P$10:$P72,Lists!$AI$12)-SUMIFS(BO$10:BO72,$P$10:$P72,Lists!$AI$13)</f>
        <v>0</v>
      </c>
      <c r="BP73" s="5">
        <f ca="1">SUMIFS(BP$10:BP72,$P$10:$P72,Lists!$AI$12)-SUMIFS(BP$10:BP72,$P$10:$P72,Lists!$AI$13)</f>
        <v>0</v>
      </c>
      <c r="BQ73" s="5">
        <f ca="1">SUMIFS(BQ$10:BQ72,$P$10:$P72,Lists!$AI$12)-SUMIFS(BQ$10:BQ72,$P$10:$P72,Lists!$AI$13)</f>
        <v>0</v>
      </c>
      <c r="BR73" s="5">
        <f ca="1">SUMIFS(BR$10:BR72,$P$10:$P72,Lists!$AI$12)-SUMIFS(BR$10:BR72,$P$10:$P72,Lists!$AI$13)</f>
        <v>0</v>
      </c>
      <c r="BS73" s="5">
        <f ca="1">SUMIFS(BS$10:BS72,$P$10:$P72,Lists!$AI$12)-SUMIFS(BS$10:BS72,$P$10:$P72,Lists!$AI$13)</f>
        <v>0</v>
      </c>
      <c r="BT73" s="5">
        <f ca="1">SUMIFS(BT$10:BT72,$P$10:$P72,Lists!$AI$12)-SUMIFS(BT$10:BT72,$P$10:$P72,Lists!$AI$13)</f>
        <v>0</v>
      </c>
      <c r="BU73" s="5">
        <f ca="1">SUMIFS(BU$10:BU72,$P$10:$P72,Lists!$AI$12)-SUMIFS(BU$10:BU72,$P$10:$P72,Lists!$AI$13)</f>
        <v>0</v>
      </c>
      <c r="BV73" s="5">
        <f ca="1">SUMIFS(BV$10:BV72,$P$10:$P72,Lists!$AI$12)-SUMIFS(BV$10:BV72,$P$10:$P72,Lists!$AI$13)</f>
        <v>0</v>
      </c>
      <c r="BW73" s="5">
        <f ca="1">SUMIFS(BW$10:BW72,$P$10:$P72,Lists!$AI$12)-SUMIFS(BW$10:BW72,$P$10:$P72,Lists!$AI$13)</f>
        <v>0</v>
      </c>
      <c r="BX73" s="5">
        <f ca="1">SUMIFS(BX$10:BX72,$P$10:$P72,Lists!$AI$12)-SUMIFS(BX$10:BX72,$P$10:$P72,Lists!$AI$13)</f>
        <v>0</v>
      </c>
      <c r="BY73" s="5">
        <f ca="1">SUMIFS(BY$10:BY72,$P$10:$P72,Lists!$AI$12)-SUMIFS(BY$10:BY72,$P$10:$P72,Lists!$AI$13)</f>
        <v>0</v>
      </c>
      <c r="BZ73" s="5">
        <f ca="1">SUMIFS(BZ$10:BZ72,$P$10:$P72,Lists!$AI$12)-SUMIFS(BZ$10:BZ72,$P$10:$P72,Lists!$AI$13)</f>
        <v>0</v>
      </c>
      <c r="CA73" s="5">
        <f ca="1">SUMIFS(CA$10:CA72,$P$10:$P72,Lists!$AI$12)-SUMIFS(CA$10:CA72,$P$10:$P72,Lists!$AI$13)</f>
        <v>0</v>
      </c>
      <c r="CB73" s="5">
        <f ca="1">SUMIFS(CB$10:CB72,$P$10:$P72,Lists!$AI$12)-SUMIFS(CB$10:CB72,$P$10:$P72,Lists!$AI$13)</f>
        <v>0</v>
      </c>
      <c r="CC73" s="5">
        <f ca="1">SUMIFS(CC$10:CC72,$P$10:$P72,Lists!$AI$12)-SUMIFS(CC$10:CC72,$P$10:$P72,Lists!$AI$13)</f>
        <v>0</v>
      </c>
      <c r="CD73" s="5">
        <f ca="1">SUMIFS(CD$10:CD72,$P$10:$P72,Lists!$AI$12)-SUMIFS(CD$10:CD72,$P$10:$P72,Lists!$AI$13)</f>
        <v>0</v>
      </c>
      <c r="CE73" s="5">
        <f ca="1">SUMIFS(CE$10:CE72,$P$10:$P72,Lists!$AI$12)-SUMIFS(CE$10:CE72,$P$10:$P72,Lists!$AI$13)</f>
        <v>0</v>
      </c>
      <c r="CF73" s="5">
        <f ca="1">SUMIFS(CF$10:CF72,$P$10:$P72,Lists!$AI$12)-SUMIFS(CF$10:CF72,$P$10:$P72,Lists!$AI$13)</f>
        <v>0</v>
      </c>
    </row>
    <row r="74" spans="2:84" x14ac:dyDescent="0.3">
      <c r="B74" s="13">
        <f>ROW()</f>
        <v>74</v>
      </c>
      <c r="H74" s="1" t="str">
        <f>H73</f>
        <v>EBITDA</v>
      </c>
      <c r="I74" s="1" t="s">
        <v>458</v>
      </c>
      <c r="M74" s="53" t="s">
        <v>16</v>
      </c>
      <c r="P74" s="72"/>
      <c r="U74" s="31">
        <f ca="1">IF(U$11=0,0,U73/U$11)</f>
        <v>0.15757493197679651</v>
      </c>
      <c r="X74" s="31">
        <f t="shared" ref="X74" ca="1" si="80">IF(X$11=0,0,X73/X$11)</f>
        <v>0</v>
      </c>
      <c r="Y74" s="31">
        <f t="shared" ref="Y74" ca="1" si="81">IF(Y$11=0,0,Y73/Y$11)</f>
        <v>9.0607707199599333E-2</v>
      </c>
      <c r="Z74" s="31">
        <f t="shared" ref="Z74" ca="1" si="82">IF(Z$11=0,0,Z73/Z$11)</f>
        <v>0.17252156990028367</v>
      </c>
      <c r="AA74" s="31">
        <f t="shared" ref="AA74" ca="1" si="83">IF(AA$11=0,0,AA73/AA$11)</f>
        <v>0.17530728469677762</v>
      </c>
      <c r="AB74" s="31">
        <f t="shared" ref="AB74" ca="1" si="84">IF(AB$11=0,0,AB73/AB$11)</f>
        <v>0.16615166634950584</v>
      </c>
      <c r="AC74" s="31">
        <f t="shared" ref="AC74" ca="1" si="85">IF(AC$11=0,0,AC73/AC$11)</f>
        <v>0</v>
      </c>
      <c r="AD74" s="31">
        <f t="shared" ref="AD74" ca="1" si="86">IF(AD$11=0,0,AD73/AD$11)</f>
        <v>0</v>
      </c>
      <c r="AE74" s="31">
        <f t="shared" ref="AE74" ca="1" si="87">IF(AE$11=0,0,AE73/AE$11)</f>
        <v>0</v>
      </c>
      <c r="AF74" s="31">
        <f t="shared" ref="AF74" ca="1" si="88">IF(AF$11=0,0,AF73/AF$11)</f>
        <v>0</v>
      </c>
      <c r="AG74" s="31">
        <f t="shared" ref="AG74" ca="1" si="89">IF(AG$11=0,0,AG73/AG$11)</f>
        <v>0</v>
      </c>
      <c r="AH74" s="31">
        <f t="shared" ref="AH74" ca="1" si="90">IF(AH$11=0,0,AH73/AH$11)</f>
        <v>0</v>
      </c>
      <c r="AI74" s="31">
        <f t="shared" ref="AI74" ca="1" si="91">IF(AI$11=0,0,AI73/AI$11)</f>
        <v>0</v>
      </c>
      <c r="AJ74" s="31">
        <f t="shared" ref="AJ74" ca="1" si="92">IF(AJ$11=0,0,AJ73/AJ$11)</f>
        <v>0</v>
      </c>
      <c r="AK74" s="31">
        <f t="shared" ref="AK74" ca="1" si="93">IF(AK$11=0,0,AK73/AK$11)</f>
        <v>0</v>
      </c>
      <c r="AL74" s="31">
        <f t="shared" ref="AL74" ca="1" si="94">IF(AL$11=0,0,AL73/AL$11)</f>
        <v>0</v>
      </c>
      <c r="AM74" s="31">
        <f t="shared" ref="AM74" ca="1" si="95">IF(AM$11=0,0,AM73/AM$11)</f>
        <v>0</v>
      </c>
      <c r="AN74" s="31">
        <f t="shared" ref="AN74" ca="1" si="96">IF(AN$11=0,0,AN73/AN$11)</f>
        <v>0</v>
      </c>
      <c r="AO74" s="31">
        <f t="shared" ref="AO74" ca="1" si="97">IF(AO$11=0,0,AO73/AO$11)</f>
        <v>0</v>
      </c>
      <c r="AP74" s="31">
        <f t="shared" ref="AP74" ca="1" si="98">IF(AP$11=0,0,AP73/AP$11)</f>
        <v>0</v>
      </c>
      <c r="AQ74" s="31">
        <f t="shared" ref="AQ74" ca="1" si="99">IF(AQ$11=0,0,AQ73/AQ$11)</f>
        <v>0</v>
      </c>
      <c r="AR74" s="31">
        <f t="shared" ref="AR74" ca="1" si="100">IF(AR$11=0,0,AR73/AR$11)</f>
        <v>0</v>
      </c>
      <c r="AS74" s="31">
        <f t="shared" ref="AS74" ca="1" si="101">IF(AS$11=0,0,AS73/AS$11)</f>
        <v>0</v>
      </c>
      <c r="AT74" s="31">
        <f t="shared" ref="AT74" ca="1" si="102">IF(AT$11=0,0,AT73/AT$11)</f>
        <v>0</v>
      </c>
      <c r="AU74" s="31">
        <f t="shared" ref="AU74" ca="1" si="103">IF(AU$11=0,0,AU73/AU$11)</f>
        <v>0</v>
      </c>
      <c r="AV74" s="31">
        <f t="shared" ref="AV74" ca="1" si="104">IF(AV$11=0,0,AV73/AV$11)</f>
        <v>0</v>
      </c>
      <c r="AW74" s="31">
        <f t="shared" ref="AW74" ca="1" si="105">IF(AW$11=0,0,AW73/AW$11)</f>
        <v>0</v>
      </c>
      <c r="AX74" s="31">
        <f t="shared" ref="AX74" ca="1" si="106">IF(AX$11=0,0,AX73/AX$11)</f>
        <v>0</v>
      </c>
      <c r="AY74" s="31">
        <f t="shared" ref="AY74" ca="1" si="107">IF(AY$11=0,0,AY73/AY$11)</f>
        <v>0</v>
      </c>
      <c r="AZ74" s="31">
        <f t="shared" ref="AZ74" ca="1" si="108">IF(AZ$11=0,0,AZ73/AZ$11)</f>
        <v>0</v>
      </c>
      <c r="BA74" s="31">
        <f t="shared" ref="BA74" ca="1" si="109">IF(BA$11=0,0,BA73/BA$11)</f>
        <v>0</v>
      </c>
      <c r="BB74" s="31">
        <f t="shared" ref="BB74" ca="1" si="110">IF(BB$11=0,0,BB73/BB$11)</f>
        <v>0</v>
      </c>
      <c r="BC74" s="31">
        <f t="shared" ref="BC74" ca="1" si="111">IF(BC$11=0,0,BC73/BC$11)</f>
        <v>0</v>
      </c>
      <c r="BD74" s="31">
        <f t="shared" ref="BD74" ca="1" si="112">IF(BD$11=0,0,BD73/BD$11)</f>
        <v>0</v>
      </c>
      <c r="BE74" s="31">
        <f t="shared" ref="BE74" ca="1" si="113">IF(BE$11=0,0,BE73/BE$11)</f>
        <v>0</v>
      </c>
      <c r="BF74" s="31">
        <f t="shared" ref="BF74" ca="1" si="114">IF(BF$11=0,0,BF73/BF$11)</f>
        <v>0</v>
      </c>
      <c r="BG74" s="31">
        <f t="shared" ref="BG74" ca="1" si="115">IF(BG$11=0,0,BG73/BG$11)</f>
        <v>0</v>
      </c>
      <c r="BH74" s="31">
        <f t="shared" ref="BH74" ca="1" si="116">IF(BH$11=0,0,BH73/BH$11)</f>
        <v>0</v>
      </c>
      <c r="BI74" s="31">
        <f t="shared" ref="BI74" ca="1" si="117">IF(BI$11=0,0,BI73/BI$11)</f>
        <v>0</v>
      </c>
      <c r="BJ74" s="31">
        <f t="shared" ref="BJ74" ca="1" si="118">IF(BJ$11=0,0,BJ73/BJ$11)</f>
        <v>0</v>
      </c>
      <c r="BK74" s="31">
        <f t="shared" ref="BK74" ca="1" si="119">IF(BK$11=0,0,BK73/BK$11)</f>
        <v>0</v>
      </c>
      <c r="BL74" s="31">
        <f t="shared" ref="BL74" ca="1" si="120">IF(BL$11=0,0,BL73/BL$11)</f>
        <v>0</v>
      </c>
      <c r="BM74" s="31">
        <f t="shared" ref="BM74" ca="1" si="121">IF(BM$11=0,0,BM73/BM$11)</f>
        <v>0</v>
      </c>
      <c r="BN74" s="31">
        <f t="shared" ref="BN74" ca="1" si="122">IF(BN$11=0,0,BN73/BN$11)</f>
        <v>0</v>
      </c>
      <c r="BO74" s="31">
        <f t="shared" ref="BO74" ca="1" si="123">IF(BO$11=0,0,BO73/BO$11)</f>
        <v>0</v>
      </c>
      <c r="BP74" s="31">
        <f t="shared" ref="BP74" ca="1" si="124">IF(BP$11=0,0,BP73/BP$11)</f>
        <v>0</v>
      </c>
      <c r="BQ74" s="31">
        <f t="shared" ref="BQ74" ca="1" si="125">IF(BQ$11=0,0,BQ73/BQ$11)</f>
        <v>0</v>
      </c>
      <c r="BR74" s="31">
        <f t="shared" ref="BR74" ca="1" si="126">IF(BR$11=0,0,BR73/BR$11)</f>
        <v>0</v>
      </c>
      <c r="BS74" s="31">
        <f t="shared" ref="BS74" ca="1" si="127">IF(BS$11=0,0,BS73/BS$11)</f>
        <v>0</v>
      </c>
      <c r="BT74" s="31">
        <f t="shared" ref="BT74" ca="1" si="128">IF(BT$11=0,0,BT73/BT$11)</f>
        <v>0</v>
      </c>
      <c r="BU74" s="31">
        <f t="shared" ref="BU74" ca="1" si="129">IF(BU$11=0,0,BU73/BU$11)</f>
        <v>0</v>
      </c>
      <c r="BV74" s="31">
        <f t="shared" ref="BV74" ca="1" si="130">IF(BV$11=0,0,BV73/BV$11)</f>
        <v>0</v>
      </c>
      <c r="BW74" s="31">
        <f t="shared" ref="BW74" ca="1" si="131">IF(BW$11=0,0,BW73/BW$11)</f>
        <v>0</v>
      </c>
      <c r="BX74" s="31">
        <f t="shared" ref="BX74" ca="1" si="132">IF(BX$11=0,0,BX73/BX$11)</f>
        <v>0</v>
      </c>
      <c r="BY74" s="31">
        <f t="shared" ref="BY74" ca="1" si="133">IF(BY$11=0,0,BY73/BY$11)</f>
        <v>0</v>
      </c>
      <c r="BZ74" s="31">
        <f t="shared" ref="BZ74" ca="1" si="134">IF(BZ$11=0,0,BZ73/BZ$11)</f>
        <v>0</v>
      </c>
      <c r="CA74" s="31">
        <f t="shared" ref="CA74" ca="1" si="135">IF(CA$11=0,0,CA73/CA$11)</f>
        <v>0</v>
      </c>
      <c r="CB74" s="31">
        <f t="shared" ref="CB74" ca="1" si="136">IF(CB$11=0,0,CB73/CB$11)</f>
        <v>0</v>
      </c>
      <c r="CC74" s="31">
        <f t="shared" ref="CC74" ca="1" si="137">IF(CC$11=0,0,CC73/CC$11)</f>
        <v>0</v>
      </c>
      <c r="CD74" s="31">
        <f t="shared" ref="CD74" ca="1" si="138">IF(CD$11=0,0,CD73/CD$11)</f>
        <v>0</v>
      </c>
      <c r="CE74" s="31">
        <f t="shared" ref="CE74" ca="1" si="139">IF(CE$11=0,0,CE73/CE$11)</f>
        <v>0</v>
      </c>
      <c r="CF74" s="31">
        <f t="shared" ref="CF74" ca="1" si="140">IF(CF$11=0,0,CF73/CF$11)</f>
        <v>0</v>
      </c>
    </row>
    <row r="75" spans="2:84" x14ac:dyDescent="0.3">
      <c r="B75" s="13">
        <f>ROW()</f>
        <v>75</v>
      </c>
      <c r="H75" s="1" t="str">
        <f>H74</f>
        <v>EBITDA</v>
      </c>
      <c r="I75" s="1" t="s">
        <v>460</v>
      </c>
      <c r="M75" s="53" t="s">
        <v>80</v>
      </c>
      <c r="P75" s="72"/>
      <c r="U75" s="5">
        <f ca="1">IF(U$59=0,0,(U$58-U73)/U$59)</f>
        <v>398830555.94026756</v>
      </c>
      <c r="X75" s="5">
        <f t="shared" ref="X75:CF75" ca="1" si="141">IF(X$59=0,0,(X$58-X73)/X$59)</f>
        <v>0</v>
      </c>
      <c r="Y75" s="5">
        <f t="shared" ca="1" si="141"/>
        <v>76390075.503075063</v>
      </c>
      <c r="Z75" s="5">
        <f t="shared" ca="1" si="141"/>
        <v>77016856.217399597</v>
      </c>
      <c r="AA75" s="5">
        <f t="shared" ca="1" si="141"/>
        <v>85284329.447415724</v>
      </c>
      <c r="AB75" s="5">
        <f t="shared" ca="1" si="141"/>
        <v>100298070.95192203</v>
      </c>
      <c r="AC75" s="5">
        <f t="shared" ca="1" si="141"/>
        <v>0</v>
      </c>
      <c r="AD75" s="5">
        <f t="shared" ca="1" si="141"/>
        <v>0</v>
      </c>
      <c r="AE75" s="5">
        <f t="shared" ca="1" si="141"/>
        <v>0</v>
      </c>
      <c r="AF75" s="5">
        <f t="shared" ca="1" si="141"/>
        <v>0</v>
      </c>
      <c r="AG75" s="5">
        <f t="shared" ca="1" si="141"/>
        <v>0</v>
      </c>
      <c r="AH75" s="5">
        <f t="shared" ca="1" si="141"/>
        <v>0</v>
      </c>
      <c r="AI75" s="5">
        <f t="shared" ca="1" si="141"/>
        <v>0</v>
      </c>
      <c r="AJ75" s="5">
        <f t="shared" ca="1" si="141"/>
        <v>0</v>
      </c>
      <c r="AK75" s="5">
        <f t="shared" ca="1" si="141"/>
        <v>0</v>
      </c>
      <c r="AL75" s="5">
        <f t="shared" ca="1" si="141"/>
        <v>0</v>
      </c>
      <c r="AM75" s="5">
        <f t="shared" ca="1" si="141"/>
        <v>0</v>
      </c>
      <c r="AN75" s="5">
        <f t="shared" ca="1" si="141"/>
        <v>0</v>
      </c>
      <c r="AO75" s="5">
        <f t="shared" ca="1" si="141"/>
        <v>0</v>
      </c>
      <c r="AP75" s="5">
        <f t="shared" ca="1" si="141"/>
        <v>0</v>
      </c>
      <c r="AQ75" s="5">
        <f t="shared" ca="1" si="141"/>
        <v>0</v>
      </c>
      <c r="AR75" s="5">
        <f t="shared" ca="1" si="141"/>
        <v>0</v>
      </c>
      <c r="AS75" s="5">
        <f t="shared" ca="1" si="141"/>
        <v>0</v>
      </c>
      <c r="AT75" s="5">
        <f t="shared" ca="1" si="141"/>
        <v>0</v>
      </c>
      <c r="AU75" s="5">
        <f t="shared" ca="1" si="141"/>
        <v>0</v>
      </c>
      <c r="AV75" s="5">
        <f t="shared" ca="1" si="141"/>
        <v>0</v>
      </c>
      <c r="AW75" s="5">
        <f t="shared" ca="1" si="141"/>
        <v>0</v>
      </c>
      <c r="AX75" s="5">
        <f t="shared" ca="1" si="141"/>
        <v>0</v>
      </c>
      <c r="AY75" s="5">
        <f t="shared" ca="1" si="141"/>
        <v>0</v>
      </c>
      <c r="AZ75" s="5">
        <f t="shared" ca="1" si="141"/>
        <v>0</v>
      </c>
      <c r="BA75" s="5">
        <f t="shared" ca="1" si="141"/>
        <v>0</v>
      </c>
      <c r="BB75" s="5">
        <f t="shared" ca="1" si="141"/>
        <v>0</v>
      </c>
      <c r="BC75" s="5">
        <f t="shared" ca="1" si="141"/>
        <v>0</v>
      </c>
      <c r="BD75" s="5">
        <f t="shared" ca="1" si="141"/>
        <v>0</v>
      </c>
      <c r="BE75" s="5">
        <f t="shared" ca="1" si="141"/>
        <v>0</v>
      </c>
      <c r="BF75" s="5">
        <f t="shared" ca="1" si="141"/>
        <v>0</v>
      </c>
      <c r="BG75" s="5">
        <f t="shared" ca="1" si="141"/>
        <v>0</v>
      </c>
      <c r="BH75" s="5">
        <f t="shared" ca="1" si="141"/>
        <v>0</v>
      </c>
      <c r="BI75" s="5">
        <f t="shared" ca="1" si="141"/>
        <v>0</v>
      </c>
      <c r="BJ75" s="5">
        <f t="shared" ca="1" si="141"/>
        <v>0</v>
      </c>
      <c r="BK75" s="5">
        <f t="shared" ca="1" si="141"/>
        <v>0</v>
      </c>
      <c r="BL75" s="5">
        <f t="shared" ca="1" si="141"/>
        <v>0</v>
      </c>
      <c r="BM75" s="5">
        <f t="shared" ca="1" si="141"/>
        <v>0</v>
      </c>
      <c r="BN75" s="5">
        <f t="shared" ca="1" si="141"/>
        <v>0</v>
      </c>
      <c r="BO75" s="5">
        <f t="shared" ca="1" si="141"/>
        <v>0</v>
      </c>
      <c r="BP75" s="5">
        <f t="shared" ca="1" si="141"/>
        <v>0</v>
      </c>
      <c r="BQ75" s="5">
        <f t="shared" ca="1" si="141"/>
        <v>0</v>
      </c>
      <c r="BR75" s="5">
        <f t="shared" ca="1" si="141"/>
        <v>0</v>
      </c>
      <c r="BS75" s="5">
        <f t="shared" ca="1" si="141"/>
        <v>0</v>
      </c>
      <c r="BT75" s="5">
        <f t="shared" ca="1" si="141"/>
        <v>0</v>
      </c>
      <c r="BU75" s="5">
        <f t="shared" ca="1" si="141"/>
        <v>0</v>
      </c>
      <c r="BV75" s="5">
        <f t="shared" ca="1" si="141"/>
        <v>0</v>
      </c>
      <c r="BW75" s="5">
        <f t="shared" ca="1" si="141"/>
        <v>0</v>
      </c>
      <c r="BX75" s="5">
        <f t="shared" ca="1" si="141"/>
        <v>0</v>
      </c>
      <c r="BY75" s="5">
        <f t="shared" ca="1" si="141"/>
        <v>0</v>
      </c>
      <c r="BZ75" s="5">
        <f t="shared" ca="1" si="141"/>
        <v>0</v>
      </c>
      <c r="CA75" s="5">
        <f t="shared" ca="1" si="141"/>
        <v>0</v>
      </c>
      <c r="CB75" s="5">
        <f t="shared" ca="1" si="141"/>
        <v>0</v>
      </c>
      <c r="CC75" s="5">
        <f t="shared" ca="1" si="141"/>
        <v>0</v>
      </c>
      <c r="CD75" s="5">
        <f t="shared" ca="1" si="141"/>
        <v>0</v>
      </c>
      <c r="CE75" s="5">
        <f t="shared" ca="1" si="141"/>
        <v>0</v>
      </c>
      <c r="CF75" s="5">
        <f t="shared" ca="1" si="141"/>
        <v>0</v>
      </c>
    </row>
    <row r="76" spans="2:84" x14ac:dyDescent="0.3">
      <c r="B76" s="13">
        <f>ROW()</f>
        <v>76</v>
      </c>
      <c r="H76" s="1" t="str">
        <f>H75</f>
        <v>EBITDA</v>
      </c>
      <c r="I76" s="1" t="s">
        <v>461</v>
      </c>
      <c r="M76" s="53" t="str">
        <f>Prcsses!$P$11</f>
        <v>тн</v>
      </c>
      <c r="P76" s="72"/>
      <c r="U76" s="5">
        <f ca="1">IF(U$13=0,0,U75/U$13)</f>
        <v>7437.0739640900201</v>
      </c>
      <c r="X76" s="5">
        <f t="shared" ref="X76:BC76" ca="1" si="142">IF(X$13=0,0,X75/X$13)</f>
        <v>0</v>
      </c>
      <c r="Y76" s="5">
        <f t="shared" ca="1" si="142"/>
        <v>1463.4124850576181</v>
      </c>
      <c r="Z76" s="5">
        <f t="shared" ca="1" si="142"/>
        <v>1402.0901539407314</v>
      </c>
      <c r="AA76" s="5">
        <f t="shared" ca="1" si="142"/>
        <v>1578.4894173132807</v>
      </c>
      <c r="AB76" s="5">
        <f t="shared" ca="1" si="142"/>
        <v>1902.6154087956727</v>
      </c>
      <c r="AC76" s="5">
        <f t="shared" ca="1" si="142"/>
        <v>0</v>
      </c>
      <c r="AD76" s="5">
        <f t="shared" ca="1" si="142"/>
        <v>0</v>
      </c>
      <c r="AE76" s="5">
        <f t="shared" ca="1" si="142"/>
        <v>0</v>
      </c>
      <c r="AF76" s="5">
        <f t="shared" ca="1" si="142"/>
        <v>0</v>
      </c>
      <c r="AG76" s="5">
        <f t="shared" ca="1" si="142"/>
        <v>0</v>
      </c>
      <c r="AH76" s="5">
        <f t="shared" ca="1" si="142"/>
        <v>0</v>
      </c>
      <c r="AI76" s="5">
        <f t="shared" ca="1" si="142"/>
        <v>0</v>
      </c>
      <c r="AJ76" s="5">
        <f t="shared" ca="1" si="142"/>
        <v>0</v>
      </c>
      <c r="AK76" s="5">
        <f t="shared" ca="1" si="142"/>
        <v>0</v>
      </c>
      <c r="AL76" s="5">
        <f t="shared" ca="1" si="142"/>
        <v>0</v>
      </c>
      <c r="AM76" s="5">
        <f t="shared" ca="1" si="142"/>
        <v>0</v>
      </c>
      <c r="AN76" s="5">
        <f t="shared" ca="1" si="142"/>
        <v>0</v>
      </c>
      <c r="AO76" s="5">
        <f t="shared" ca="1" si="142"/>
        <v>0</v>
      </c>
      <c r="AP76" s="5">
        <f t="shared" ca="1" si="142"/>
        <v>0</v>
      </c>
      <c r="AQ76" s="5">
        <f t="shared" ca="1" si="142"/>
        <v>0</v>
      </c>
      <c r="AR76" s="5">
        <f t="shared" ca="1" si="142"/>
        <v>0</v>
      </c>
      <c r="AS76" s="5">
        <f t="shared" ca="1" si="142"/>
        <v>0</v>
      </c>
      <c r="AT76" s="5">
        <f t="shared" ca="1" si="142"/>
        <v>0</v>
      </c>
      <c r="AU76" s="5">
        <f t="shared" ca="1" si="142"/>
        <v>0</v>
      </c>
      <c r="AV76" s="5">
        <f t="shared" ca="1" si="142"/>
        <v>0</v>
      </c>
      <c r="AW76" s="5">
        <f t="shared" ca="1" si="142"/>
        <v>0</v>
      </c>
      <c r="AX76" s="5">
        <f t="shared" ca="1" si="142"/>
        <v>0</v>
      </c>
      <c r="AY76" s="5">
        <f t="shared" ca="1" si="142"/>
        <v>0</v>
      </c>
      <c r="AZ76" s="5">
        <f t="shared" ca="1" si="142"/>
        <v>0</v>
      </c>
      <c r="BA76" s="5">
        <f t="shared" ca="1" si="142"/>
        <v>0</v>
      </c>
      <c r="BB76" s="5">
        <f t="shared" ca="1" si="142"/>
        <v>0</v>
      </c>
      <c r="BC76" s="5">
        <f t="shared" ca="1" si="142"/>
        <v>0</v>
      </c>
      <c r="BD76" s="5">
        <f t="shared" ref="BD76:CI76" ca="1" si="143">IF(BD$13=0,0,BD75/BD$13)</f>
        <v>0</v>
      </c>
      <c r="BE76" s="5">
        <f t="shared" ca="1" si="143"/>
        <v>0</v>
      </c>
      <c r="BF76" s="5">
        <f t="shared" ca="1" si="143"/>
        <v>0</v>
      </c>
      <c r="BG76" s="5">
        <f t="shared" ca="1" si="143"/>
        <v>0</v>
      </c>
      <c r="BH76" s="5">
        <f t="shared" ca="1" si="143"/>
        <v>0</v>
      </c>
      <c r="BI76" s="5">
        <f t="shared" ca="1" si="143"/>
        <v>0</v>
      </c>
      <c r="BJ76" s="5">
        <f t="shared" ca="1" si="143"/>
        <v>0</v>
      </c>
      <c r="BK76" s="5">
        <f t="shared" ca="1" si="143"/>
        <v>0</v>
      </c>
      <c r="BL76" s="5">
        <f t="shared" ca="1" si="143"/>
        <v>0</v>
      </c>
      <c r="BM76" s="5">
        <f t="shared" ca="1" si="143"/>
        <v>0</v>
      </c>
      <c r="BN76" s="5">
        <f t="shared" ca="1" si="143"/>
        <v>0</v>
      </c>
      <c r="BO76" s="5">
        <f t="shared" ca="1" si="143"/>
        <v>0</v>
      </c>
      <c r="BP76" s="5">
        <f t="shared" ca="1" si="143"/>
        <v>0</v>
      </c>
      <c r="BQ76" s="5">
        <f t="shared" ca="1" si="143"/>
        <v>0</v>
      </c>
      <c r="BR76" s="5">
        <f t="shared" ca="1" si="143"/>
        <v>0</v>
      </c>
      <c r="BS76" s="5">
        <f t="shared" ca="1" si="143"/>
        <v>0</v>
      </c>
      <c r="BT76" s="5">
        <f t="shared" ca="1" si="143"/>
        <v>0</v>
      </c>
      <c r="BU76" s="5">
        <f t="shared" ca="1" si="143"/>
        <v>0</v>
      </c>
      <c r="BV76" s="5">
        <f t="shared" ca="1" si="143"/>
        <v>0</v>
      </c>
      <c r="BW76" s="5">
        <f t="shared" ca="1" si="143"/>
        <v>0</v>
      </c>
      <c r="BX76" s="5">
        <f t="shared" ca="1" si="143"/>
        <v>0</v>
      </c>
      <c r="BY76" s="5">
        <f t="shared" ca="1" si="143"/>
        <v>0</v>
      </c>
      <c r="BZ76" s="5">
        <f t="shared" ca="1" si="143"/>
        <v>0</v>
      </c>
      <c r="CA76" s="5">
        <f t="shared" ca="1" si="143"/>
        <v>0</v>
      </c>
      <c r="CB76" s="5">
        <f t="shared" ca="1" si="143"/>
        <v>0</v>
      </c>
      <c r="CC76" s="5">
        <f t="shared" ca="1" si="143"/>
        <v>0</v>
      </c>
      <c r="CD76" s="5">
        <f t="shared" ca="1" si="143"/>
        <v>0</v>
      </c>
      <c r="CE76" s="5">
        <f t="shared" ca="1" si="143"/>
        <v>0</v>
      </c>
      <c r="CF76" s="5">
        <f t="shared" ca="1" si="143"/>
        <v>0</v>
      </c>
    </row>
    <row r="78" spans="2:84" x14ac:dyDescent="0.3">
      <c r="B78" s="13">
        <f>ROW()</f>
        <v>78</v>
      </c>
      <c r="H78" s="1" t="str">
        <f>CapEx!H163</f>
        <v>Амортизация капитальных затрат</v>
      </c>
      <c r="M78" s="53" t="s">
        <v>18</v>
      </c>
      <c r="P78" s="72" t="str">
        <f>Lists!$AI$13</f>
        <v>PL(-)</v>
      </c>
      <c r="U78" s="5">
        <f t="shared" ref="U78:U82" ca="1" si="144">SUM(INDIRECT(ADDRESS($B78,$X$2)&amp;":"&amp;ADDRESS($B78,$X$2-1+$P$8)))</f>
        <v>15950000</v>
      </c>
      <c r="X78" s="5">
        <f ca="1">IF(X$4="",0,SUM(X79:X83))</f>
        <v>0</v>
      </c>
      <c r="Y78" s="5">
        <f t="shared" ref="Y78:CF78" ca="1" si="145">IF(Y$4="",0,SUM(Y79:Y83))</f>
        <v>4850000</v>
      </c>
      <c r="Z78" s="5">
        <f t="shared" ca="1" si="145"/>
        <v>3700000.0000000005</v>
      </c>
      <c r="AA78" s="5">
        <f t="shared" ca="1" si="145"/>
        <v>3700000.0000000005</v>
      </c>
      <c r="AB78" s="5">
        <f t="shared" ca="1" si="145"/>
        <v>3700000.0000000005</v>
      </c>
      <c r="AC78" s="5">
        <f t="shared" ca="1" si="145"/>
        <v>0</v>
      </c>
      <c r="AD78" s="5">
        <f t="shared" ca="1" si="145"/>
        <v>0</v>
      </c>
      <c r="AE78" s="5">
        <f t="shared" ca="1" si="145"/>
        <v>0</v>
      </c>
      <c r="AF78" s="5">
        <f t="shared" ca="1" si="145"/>
        <v>0</v>
      </c>
      <c r="AG78" s="5">
        <f t="shared" ca="1" si="145"/>
        <v>0</v>
      </c>
      <c r="AH78" s="5">
        <f t="shared" ca="1" si="145"/>
        <v>0</v>
      </c>
      <c r="AI78" s="5">
        <f t="shared" ca="1" si="145"/>
        <v>0</v>
      </c>
      <c r="AJ78" s="5">
        <f t="shared" ca="1" si="145"/>
        <v>0</v>
      </c>
      <c r="AK78" s="5">
        <f t="shared" ca="1" si="145"/>
        <v>0</v>
      </c>
      <c r="AL78" s="5">
        <f t="shared" ca="1" si="145"/>
        <v>0</v>
      </c>
      <c r="AM78" s="5">
        <f t="shared" ca="1" si="145"/>
        <v>0</v>
      </c>
      <c r="AN78" s="5">
        <f t="shared" ca="1" si="145"/>
        <v>0</v>
      </c>
      <c r="AO78" s="5">
        <f t="shared" ca="1" si="145"/>
        <v>0</v>
      </c>
      <c r="AP78" s="5">
        <f t="shared" ca="1" si="145"/>
        <v>0</v>
      </c>
      <c r="AQ78" s="5">
        <f t="shared" ca="1" si="145"/>
        <v>0</v>
      </c>
      <c r="AR78" s="5">
        <f t="shared" ca="1" si="145"/>
        <v>0</v>
      </c>
      <c r="AS78" s="5">
        <f t="shared" ca="1" si="145"/>
        <v>0</v>
      </c>
      <c r="AT78" s="5">
        <f t="shared" ca="1" si="145"/>
        <v>0</v>
      </c>
      <c r="AU78" s="5">
        <f t="shared" ca="1" si="145"/>
        <v>0</v>
      </c>
      <c r="AV78" s="5">
        <f t="shared" ca="1" si="145"/>
        <v>0</v>
      </c>
      <c r="AW78" s="5">
        <f t="shared" ca="1" si="145"/>
        <v>0</v>
      </c>
      <c r="AX78" s="5">
        <f t="shared" ca="1" si="145"/>
        <v>0</v>
      </c>
      <c r="AY78" s="5">
        <f t="shared" ca="1" si="145"/>
        <v>0</v>
      </c>
      <c r="AZ78" s="5">
        <f t="shared" ca="1" si="145"/>
        <v>0</v>
      </c>
      <c r="BA78" s="5">
        <f t="shared" ca="1" si="145"/>
        <v>0</v>
      </c>
      <c r="BB78" s="5">
        <f t="shared" ca="1" si="145"/>
        <v>0</v>
      </c>
      <c r="BC78" s="5">
        <f t="shared" ca="1" si="145"/>
        <v>0</v>
      </c>
      <c r="BD78" s="5">
        <f t="shared" ca="1" si="145"/>
        <v>0</v>
      </c>
      <c r="BE78" s="5">
        <f t="shared" ca="1" si="145"/>
        <v>0</v>
      </c>
      <c r="BF78" s="5">
        <f t="shared" ca="1" si="145"/>
        <v>0</v>
      </c>
      <c r="BG78" s="5">
        <f t="shared" ca="1" si="145"/>
        <v>0</v>
      </c>
      <c r="BH78" s="5">
        <f t="shared" ca="1" si="145"/>
        <v>0</v>
      </c>
      <c r="BI78" s="5">
        <f t="shared" ca="1" si="145"/>
        <v>0</v>
      </c>
      <c r="BJ78" s="5">
        <f t="shared" ca="1" si="145"/>
        <v>0</v>
      </c>
      <c r="BK78" s="5">
        <f t="shared" ca="1" si="145"/>
        <v>0</v>
      </c>
      <c r="BL78" s="5">
        <f t="shared" ca="1" si="145"/>
        <v>0</v>
      </c>
      <c r="BM78" s="5">
        <f t="shared" ca="1" si="145"/>
        <v>0</v>
      </c>
      <c r="BN78" s="5">
        <f t="shared" ca="1" si="145"/>
        <v>0</v>
      </c>
      <c r="BO78" s="5">
        <f t="shared" ca="1" si="145"/>
        <v>0</v>
      </c>
      <c r="BP78" s="5">
        <f t="shared" ca="1" si="145"/>
        <v>0</v>
      </c>
      <c r="BQ78" s="5">
        <f t="shared" ca="1" si="145"/>
        <v>0</v>
      </c>
      <c r="BR78" s="5">
        <f t="shared" ca="1" si="145"/>
        <v>0</v>
      </c>
      <c r="BS78" s="5">
        <f t="shared" ca="1" si="145"/>
        <v>0</v>
      </c>
      <c r="BT78" s="5">
        <f t="shared" ca="1" si="145"/>
        <v>0</v>
      </c>
      <c r="BU78" s="5">
        <f t="shared" ca="1" si="145"/>
        <v>0</v>
      </c>
      <c r="BV78" s="5">
        <f t="shared" ca="1" si="145"/>
        <v>0</v>
      </c>
      <c r="BW78" s="5">
        <f t="shared" ca="1" si="145"/>
        <v>0</v>
      </c>
      <c r="BX78" s="5">
        <f t="shared" ca="1" si="145"/>
        <v>0</v>
      </c>
      <c r="BY78" s="5">
        <f t="shared" ca="1" si="145"/>
        <v>0</v>
      </c>
      <c r="BZ78" s="5">
        <f t="shared" ca="1" si="145"/>
        <v>0</v>
      </c>
      <c r="CA78" s="5">
        <f t="shared" ca="1" si="145"/>
        <v>0</v>
      </c>
      <c r="CB78" s="5">
        <f t="shared" ca="1" si="145"/>
        <v>0</v>
      </c>
      <c r="CC78" s="5">
        <f t="shared" ca="1" si="145"/>
        <v>0</v>
      </c>
      <c r="CD78" s="5">
        <f t="shared" ca="1" si="145"/>
        <v>0</v>
      </c>
      <c r="CE78" s="5">
        <f t="shared" ca="1" si="145"/>
        <v>0</v>
      </c>
      <c r="CF78" s="5">
        <f t="shared" ca="1" si="145"/>
        <v>0</v>
      </c>
    </row>
    <row r="79" spans="2:84" x14ac:dyDescent="0.3">
      <c r="B79" s="13">
        <f>ROW()</f>
        <v>79</v>
      </c>
      <c r="H79" s="1" t="str">
        <f>$H$78</f>
        <v>Амортизация капитальных затрат</v>
      </c>
      <c r="I79" s="1" t="str">
        <f>CapEx!I164</f>
        <v>Стартовые капитальные затраты</v>
      </c>
      <c r="M79" s="53" t="s">
        <v>18</v>
      </c>
      <c r="U79" s="5">
        <f t="shared" ca="1" si="144"/>
        <v>1149999.9999999995</v>
      </c>
      <c r="X79" s="5">
        <f ca="1">IF(X$4="",0,SUMIFS(CapEx!164:164,CapEx!$4:$4,"&gt;="&amp;X$6,CapEx!$4:$4,"&lt;="&amp;X$7))</f>
        <v>0</v>
      </c>
      <c r="Y79" s="5">
        <f ca="1">IF(Y$4="",0,SUMIFS(CapEx!164:164,CapEx!$4:$4,"&gt;="&amp;Y$6,CapEx!$4:$4,"&lt;="&amp;Y$7))</f>
        <v>1149999.9999999995</v>
      </c>
      <c r="Z79" s="5">
        <f ca="1">IF(Z$4="",0,SUMIFS(CapEx!164:164,CapEx!$4:$4,"&gt;="&amp;Z$6,CapEx!$4:$4,"&lt;="&amp;Z$7))</f>
        <v>0</v>
      </c>
      <c r="AA79" s="5">
        <f ca="1">IF(AA$4="",0,SUMIFS(CapEx!164:164,CapEx!$4:$4,"&gt;="&amp;AA$6,CapEx!$4:$4,"&lt;="&amp;AA$7))</f>
        <v>0</v>
      </c>
      <c r="AB79" s="5">
        <f ca="1">IF(AB$4="",0,SUMIFS(CapEx!164:164,CapEx!$4:$4,"&gt;="&amp;AB$6,CapEx!$4:$4,"&lt;="&amp;AB$7))</f>
        <v>0</v>
      </c>
      <c r="AC79" s="5">
        <f ca="1">IF(AC$4="",0,SUMIFS(CapEx!164:164,CapEx!$4:$4,"&gt;="&amp;AC$6,CapEx!$4:$4,"&lt;="&amp;AC$7))</f>
        <v>0</v>
      </c>
      <c r="AD79" s="5">
        <f ca="1">IF(AD$4="",0,SUMIFS(CapEx!164:164,CapEx!$4:$4,"&gt;="&amp;AD$6,CapEx!$4:$4,"&lt;="&amp;AD$7))</f>
        <v>0</v>
      </c>
      <c r="AE79" s="5">
        <f ca="1">IF(AE$4="",0,SUMIFS(CapEx!164:164,CapEx!$4:$4,"&gt;="&amp;AE$6,CapEx!$4:$4,"&lt;="&amp;AE$7))</f>
        <v>0</v>
      </c>
      <c r="AF79" s="5">
        <f ca="1">IF(AF$4="",0,SUMIFS(CapEx!164:164,CapEx!$4:$4,"&gt;="&amp;AF$6,CapEx!$4:$4,"&lt;="&amp;AF$7))</f>
        <v>0</v>
      </c>
      <c r="AG79" s="5">
        <f ca="1">IF(AG$4="",0,SUMIFS(CapEx!164:164,CapEx!$4:$4,"&gt;="&amp;AG$6,CapEx!$4:$4,"&lt;="&amp;AG$7))</f>
        <v>0</v>
      </c>
      <c r="AH79" s="5">
        <f ca="1">IF(AH$4="",0,SUMIFS(CapEx!164:164,CapEx!$4:$4,"&gt;="&amp;AH$6,CapEx!$4:$4,"&lt;="&amp;AH$7))</f>
        <v>0</v>
      </c>
      <c r="AI79" s="5">
        <f ca="1">IF(AI$4="",0,SUMIFS(CapEx!164:164,CapEx!$4:$4,"&gt;="&amp;AI$6,CapEx!$4:$4,"&lt;="&amp;AI$7))</f>
        <v>0</v>
      </c>
      <c r="AJ79" s="5">
        <f ca="1">IF(AJ$4="",0,SUMIFS(CapEx!164:164,CapEx!$4:$4,"&gt;="&amp;AJ$6,CapEx!$4:$4,"&lt;="&amp;AJ$7))</f>
        <v>0</v>
      </c>
      <c r="AK79" s="5">
        <f ca="1">IF(AK$4="",0,SUMIFS(CapEx!164:164,CapEx!$4:$4,"&gt;="&amp;AK$6,CapEx!$4:$4,"&lt;="&amp;AK$7))</f>
        <v>0</v>
      </c>
      <c r="AL79" s="5">
        <f ca="1">IF(AL$4="",0,SUMIFS(CapEx!164:164,CapEx!$4:$4,"&gt;="&amp;AL$6,CapEx!$4:$4,"&lt;="&amp;AL$7))</f>
        <v>0</v>
      </c>
      <c r="AM79" s="5">
        <f ca="1">IF(AM$4="",0,SUMIFS(CapEx!164:164,CapEx!$4:$4,"&gt;="&amp;AM$6,CapEx!$4:$4,"&lt;="&amp;AM$7))</f>
        <v>0</v>
      </c>
      <c r="AN79" s="5">
        <f ca="1">IF(AN$4="",0,SUMIFS(CapEx!164:164,CapEx!$4:$4,"&gt;="&amp;AN$6,CapEx!$4:$4,"&lt;="&amp;AN$7))</f>
        <v>0</v>
      </c>
      <c r="AO79" s="5">
        <f ca="1">IF(AO$4="",0,SUMIFS(CapEx!164:164,CapEx!$4:$4,"&gt;="&amp;AO$6,CapEx!$4:$4,"&lt;="&amp;AO$7))</f>
        <v>0</v>
      </c>
      <c r="AP79" s="5">
        <f ca="1">IF(AP$4="",0,SUMIFS(CapEx!164:164,CapEx!$4:$4,"&gt;="&amp;AP$6,CapEx!$4:$4,"&lt;="&amp;AP$7))</f>
        <v>0</v>
      </c>
      <c r="AQ79" s="5">
        <f ca="1">IF(AQ$4="",0,SUMIFS(CapEx!164:164,CapEx!$4:$4,"&gt;="&amp;AQ$6,CapEx!$4:$4,"&lt;="&amp;AQ$7))</f>
        <v>0</v>
      </c>
      <c r="AR79" s="5">
        <f ca="1">IF(AR$4="",0,SUMIFS(CapEx!164:164,CapEx!$4:$4,"&gt;="&amp;AR$6,CapEx!$4:$4,"&lt;="&amp;AR$7))</f>
        <v>0</v>
      </c>
      <c r="AS79" s="5">
        <f ca="1">IF(AS$4="",0,SUMIFS(CapEx!164:164,CapEx!$4:$4,"&gt;="&amp;AS$6,CapEx!$4:$4,"&lt;="&amp;AS$7))</f>
        <v>0</v>
      </c>
      <c r="AT79" s="5">
        <f ca="1">IF(AT$4="",0,SUMIFS(CapEx!164:164,CapEx!$4:$4,"&gt;="&amp;AT$6,CapEx!$4:$4,"&lt;="&amp;AT$7))</f>
        <v>0</v>
      </c>
      <c r="AU79" s="5">
        <f ca="1">IF(AU$4="",0,SUMIFS(CapEx!164:164,CapEx!$4:$4,"&gt;="&amp;AU$6,CapEx!$4:$4,"&lt;="&amp;AU$7))</f>
        <v>0</v>
      </c>
      <c r="AV79" s="5">
        <f ca="1">IF(AV$4="",0,SUMIFS(CapEx!164:164,CapEx!$4:$4,"&gt;="&amp;AV$6,CapEx!$4:$4,"&lt;="&amp;AV$7))</f>
        <v>0</v>
      </c>
      <c r="AW79" s="5">
        <f ca="1">IF(AW$4="",0,SUMIFS(CapEx!164:164,CapEx!$4:$4,"&gt;="&amp;AW$6,CapEx!$4:$4,"&lt;="&amp;AW$7))</f>
        <v>0</v>
      </c>
      <c r="AX79" s="5">
        <f ca="1">IF(AX$4="",0,SUMIFS(CapEx!164:164,CapEx!$4:$4,"&gt;="&amp;AX$6,CapEx!$4:$4,"&lt;="&amp;AX$7))</f>
        <v>0</v>
      </c>
      <c r="AY79" s="5">
        <f ca="1">IF(AY$4="",0,SUMIFS(CapEx!164:164,CapEx!$4:$4,"&gt;="&amp;AY$6,CapEx!$4:$4,"&lt;="&amp;AY$7))</f>
        <v>0</v>
      </c>
      <c r="AZ79" s="5">
        <f ca="1">IF(AZ$4="",0,SUMIFS(CapEx!164:164,CapEx!$4:$4,"&gt;="&amp;AZ$6,CapEx!$4:$4,"&lt;="&amp;AZ$7))</f>
        <v>0</v>
      </c>
      <c r="BA79" s="5">
        <f ca="1">IF(BA$4="",0,SUMIFS(CapEx!164:164,CapEx!$4:$4,"&gt;="&amp;BA$6,CapEx!$4:$4,"&lt;="&amp;BA$7))</f>
        <v>0</v>
      </c>
      <c r="BB79" s="5">
        <f ca="1">IF(BB$4="",0,SUMIFS(CapEx!164:164,CapEx!$4:$4,"&gt;="&amp;BB$6,CapEx!$4:$4,"&lt;="&amp;BB$7))</f>
        <v>0</v>
      </c>
      <c r="BC79" s="5">
        <f ca="1">IF(BC$4="",0,SUMIFS(CapEx!164:164,CapEx!$4:$4,"&gt;="&amp;BC$6,CapEx!$4:$4,"&lt;="&amp;BC$7))</f>
        <v>0</v>
      </c>
      <c r="BD79" s="5">
        <f ca="1">IF(BD$4="",0,SUMIFS(CapEx!164:164,CapEx!$4:$4,"&gt;="&amp;BD$6,CapEx!$4:$4,"&lt;="&amp;BD$7))</f>
        <v>0</v>
      </c>
      <c r="BE79" s="5">
        <f ca="1">IF(BE$4="",0,SUMIFS(CapEx!164:164,CapEx!$4:$4,"&gt;="&amp;BE$6,CapEx!$4:$4,"&lt;="&amp;BE$7))</f>
        <v>0</v>
      </c>
      <c r="BF79" s="5">
        <f ca="1">IF(BF$4="",0,SUMIFS(CapEx!164:164,CapEx!$4:$4,"&gt;="&amp;BF$6,CapEx!$4:$4,"&lt;="&amp;BF$7))</f>
        <v>0</v>
      </c>
      <c r="BG79" s="5">
        <f ca="1">IF(BG$4="",0,SUMIFS(CapEx!164:164,CapEx!$4:$4,"&gt;="&amp;BG$6,CapEx!$4:$4,"&lt;="&amp;BG$7))</f>
        <v>0</v>
      </c>
      <c r="BH79" s="5">
        <f ca="1">IF(BH$4="",0,SUMIFS(CapEx!164:164,CapEx!$4:$4,"&gt;="&amp;BH$6,CapEx!$4:$4,"&lt;="&amp;BH$7))</f>
        <v>0</v>
      </c>
      <c r="BI79" s="5">
        <f ca="1">IF(BI$4="",0,SUMIFS(CapEx!164:164,CapEx!$4:$4,"&gt;="&amp;BI$6,CapEx!$4:$4,"&lt;="&amp;BI$7))</f>
        <v>0</v>
      </c>
      <c r="BJ79" s="5">
        <f ca="1">IF(BJ$4="",0,SUMIFS(CapEx!164:164,CapEx!$4:$4,"&gt;="&amp;BJ$6,CapEx!$4:$4,"&lt;="&amp;BJ$7))</f>
        <v>0</v>
      </c>
      <c r="BK79" s="5">
        <f ca="1">IF(BK$4="",0,SUMIFS(CapEx!164:164,CapEx!$4:$4,"&gt;="&amp;BK$6,CapEx!$4:$4,"&lt;="&amp;BK$7))</f>
        <v>0</v>
      </c>
      <c r="BL79" s="5">
        <f ca="1">IF(BL$4="",0,SUMIFS(CapEx!164:164,CapEx!$4:$4,"&gt;="&amp;BL$6,CapEx!$4:$4,"&lt;="&amp;BL$7))</f>
        <v>0</v>
      </c>
      <c r="BM79" s="5">
        <f ca="1">IF(BM$4="",0,SUMIFS(CapEx!164:164,CapEx!$4:$4,"&gt;="&amp;BM$6,CapEx!$4:$4,"&lt;="&amp;BM$7))</f>
        <v>0</v>
      </c>
      <c r="BN79" s="5">
        <f ca="1">IF(BN$4="",0,SUMIFS(CapEx!164:164,CapEx!$4:$4,"&gt;="&amp;BN$6,CapEx!$4:$4,"&lt;="&amp;BN$7))</f>
        <v>0</v>
      </c>
      <c r="BO79" s="5">
        <f ca="1">IF(BO$4="",0,SUMIFS(CapEx!164:164,CapEx!$4:$4,"&gt;="&amp;BO$6,CapEx!$4:$4,"&lt;="&amp;BO$7))</f>
        <v>0</v>
      </c>
      <c r="BP79" s="5">
        <f ca="1">IF(BP$4="",0,SUMIFS(CapEx!164:164,CapEx!$4:$4,"&gt;="&amp;BP$6,CapEx!$4:$4,"&lt;="&amp;BP$7))</f>
        <v>0</v>
      </c>
      <c r="BQ79" s="5">
        <f ca="1">IF(BQ$4="",0,SUMIFS(CapEx!164:164,CapEx!$4:$4,"&gt;="&amp;BQ$6,CapEx!$4:$4,"&lt;="&amp;BQ$7))</f>
        <v>0</v>
      </c>
      <c r="BR79" s="5">
        <f ca="1">IF(BR$4="",0,SUMIFS(CapEx!164:164,CapEx!$4:$4,"&gt;="&amp;BR$6,CapEx!$4:$4,"&lt;="&amp;BR$7))</f>
        <v>0</v>
      </c>
      <c r="BS79" s="5">
        <f ca="1">IF(BS$4="",0,SUMIFS(CapEx!164:164,CapEx!$4:$4,"&gt;="&amp;BS$6,CapEx!$4:$4,"&lt;="&amp;BS$7))</f>
        <v>0</v>
      </c>
      <c r="BT79" s="5">
        <f ca="1">IF(BT$4="",0,SUMIFS(CapEx!164:164,CapEx!$4:$4,"&gt;="&amp;BT$6,CapEx!$4:$4,"&lt;="&amp;BT$7))</f>
        <v>0</v>
      </c>
      <c r="BU79" s="5">
        <f ca="1">IF(BU$4="",0,SUMIFS(CapEx!164:164,CapEx!$4:$4,"&gt;="&amp;BU$6,CapEx!$4:$4,"&lt;="&amp;BU$7))</f>
        <v>0</v>
      </c>
      <c r="BV79" s="5">
        <f ca="1">IF(BV$4="",0,SUMIFS(CapEx!164:164,CapEx!$4:$4,"&gt;="&amp;BV$6,CapEx!$4:$4,"&lt;="&amp;BV$7))</f>
        <v>0</v>
      </c>
      <c r="BW79" s="5">
        <f ca="1">IF(BW$4="",0,SUMIFS(CapEx!164:164,CapEx!$4:$4,"&gt;="&amp;BW$6,CapEx!$4:$4,"&lt;="&amp;BW$7))</f>
        <v>0</v>
      </c>
      <c r="BX79" s="5">
        <f ca="1">IF(BX$4="",0,SUMIFS(CapEx!164:164,CapEx!$4:$4,"&gt;="&amp;BX$6,CapEx!$4:$4,"&lt;="&amp;BX$7))</f>
        <v>0</v>
      </c>
      <c r="BY79" s="5">
        <f ca="1">IF(BY$4="",0,SUMIFS(CapEx!164:164,CapEx!$4:$4,"&gt;="&amp;BY$6,CapEx!$4:$4,"&lt;="&amp;BY$7))</f>
        <v>0</v>
      </c>
      <c r="BZ79" s="5">
        <f ca="1">IF(BZ$4="",0,SUMIFS(CapEx!164:164,CapEx!$4:$4,"&gt;="&amp;BZ$6,CapEx!$4:$4,"&lt;="&amp;BZ$7))</f>
        <v>0</v>
      </c>
      <c r="CA79" s="5">
        <f ca="1">IF(CA$4="",0,SUMIFS(CapEx!164:164,CapEx!$4:$4,"&gt;="&amp;CA$6,CapEx!$4:$4,"&lt;="&amp;CA$7))</f>
        <v>0</v>
      </c>
      <c r="CB79" s="5">
        <f ca="1">IF(CB$4="",0,SUMIFS(CapEx!164:164,CapEx!$4:$4,"&gt;="&amp;CB$6,CapEx!$4:$4,"&lt;="&amp;CB$7))</f>
        <v>0</v>
      </c>
      <c r="CC79" s="5">
        <f ca="1">IF(CC$4="",0,SUMIFS(CapEx!164:164,CapEx!$4:$4,"&gt;="&amp;CC$6,CapEx!$4:$4,"&lt;="&amp;CC$7))</f>
        <v>0</v>
      </c>
      <c r="CD79" s="5">
        <f ca="1">IF(CD$4="",0,SUMIFS(CapEx!164:164,CapEx!$4:$4,"&gt;="&amp;CD$6,CapEx!$4:$4,"&lt;="&amp;CD$7))</f>
        <v>0</v>
      </c>
      <c r="CE79" s="5">
        <f ca="1">IF(CE$4="",0,SUMIFS(CapEx!164:164,CapEx!$4:$4,"&gt;="&amp;CE$6,CapEx!$4:$4,"&lt;="&amp;CE$7))</f>
        <v>0</v>
      </c>
      <c r="CF79" s="5">
        <f ca="1">IF(CF$4="",0,SUMIFS(CapEx!164:164,CapEx!$4:$4,"&gt;="&amp;CF$6,CapEx!$4:$4,"&lt;="&amp;CF$7))</f>
        <v>0</v>
      </c>
    </row>
    <row r="80" spans="2:84" x14ac:dyDescent="0.3">
      <c r="B80" s="13">
        <f>ROW()</f>
        <v>80</v>
      </c>
      <c r="H80" s="1" t="str">
        <f t="shared" ref="H80:H82" si="146">$H$78</f>
        <v>Амортизация капитальных затрат</v>
      </c>
      <c r="I80" s="1" t="str">
        <f>CapEx!I171</f>
        <v>Капзатраты на производственные мощности</v>
      </c>
      <c r="M80" s="53" t="s">
        <v>18</v>
      </c>
      <c r="U80" s="5">
        <f t="shared" ca="1" si="144"/>
        <v>14800000.000000002</v>
      </c>
      <c r="X80" s="5">
        <f ca="1">IF(X$4="",0,SUMIFS(CapEx!171:171,CapEx!$4:$4,"&gt;="&amp;X$6,CapEx!$4:$4,"&lt;="&amp;X$7))</f>
        <v>0</v>
      </c>
      <c r="Y80" s="5">
        <f ca="1">IF(Y$4="",0,SUMIFS(CapEx!171:171,CapEx!$4:$4,"&gt;="&amp;Y$6,CapEx!$4:$4,"&lt;="&amp;Y$7))</f>
        <v>3700000.0000000005</v>
      </c>
      <c r="Z80" s="5">
        <f ca="1">IF(Z$4="",0,SUMIFS(CapEx!171:171,CapEx!$4:$4,"&gt;="&amp;Z$6,CapEx!$4:$4,"&lt;="&amp;Z$7))</f>
        <v>3700000.0000000005</v>
      </c>
      <c r="AA80" s="5">
        <f ca="1">IF(AA$4="",0,SUMIFS(CapEx!171:171,CapEx!$4:$4,"&gt;="&amp;AA$6,CapEx!$4:$4,"&lt;="&amp;AA$7))</f>
        <v>3700000.0000000005</v>
      </c>
      <c r="AB80" s="5">
        <f ca="1">IF(AB$4="",0,SUMIFS(CapEx!171:171,CapEx!$4:$4,"&gt;="&amp;AB$6,CapEx!$4:$4,"&lt;="&amp;AB$7))</f>
        <v>3700000.0000000005</v>
      </c>
      <c r="AC80" s="5">
        <f ca="1">IF(AC$4="",0,SUMIFS(CapEx!171:171,CapEx!$4:$4,"&gt;="&amp;AC$6,CapEx!$4:$4,"&lt;="&amp;AC$7))</f>
        <v>0</v>
      </c>
      <c r="AD80" s="5">
        <f ca="1">IF(AD$4="",0,SUMIFS(CapEx!171:171,CapEx!$4:$4,"&gt;="&amp;AD$6,CapEx!$4:$4,"&lt;="&amp;AD$7))</f>
        <v>0</v>
      </c>
      <c r="AE80" s="5">
        <f ca="1">IF(AE$4="",0,SUMIFS(CapEx!171:171,CapEx!$4:$4,"&gt;="&amp;AE$6,CapEx!$4:$4,"&lt;="&amp;AE$7))</f>
        <v>0</v>
      </c>
      <c r="AF80" s="5">
        <f ca="1">IF(AF$4="",0,SUMIFS(CapEx!171:171,CapEx!$4:$4,"&gt;="&amp;AF$6,CapEx!$4:$4,"&lt;="&amp;AF$7))</f>
        <v>0</v>
      </c>
      <c r="AG80" s="5">
        <f ca="1">IF(AG$4="",0,SUMIFS(CapEx!171:171,CapEx!$4:$4,"&gt;="&amp;AG$6,CapEx!$4:$4,"&lt;="&amp;AG$7))</f>
        <v>0</v>
      </c>
      <c r="AH80" s="5">
        <f ca="1">IF(AH$4="",0,SUMIFS(CapEx!171:171,CapEx!$4:$4,"&gt;="&amp;AH$6,CapEx!$4:$4,"&lt;="&amp;AH$7))</f>
        <v>0</v>
      </c>
      <c r="AI80" s="5">
        <f ca="1">IF(AI$4="",0,SUMIFS(CapEx!171:171,CapEx!$4:$4,"&gt;="&amp;AI$6,CapEx!$4:$4,"&lt;="&amp;AI$7))</f>
        <v>0</v>
      </c>
      <c r="AJ80" s="5">
        <f ca="1">IF(AJ$4="",0,SUMIFS(CapEx!171:171,CapEx!$4:$4,"&gt;="&amp;AJ$6,CapEx!$4:$4,"&lt;="&amp;AJ$7))</f>
        <v>0</v>
      </c>
      <c r="AK80" s="5">
        <f ca="1">IF(AK$4="",0,SUMIFS(CapEx!171:171,CapEx!$4:$4,"&gt;="&amp;AK$6,CapEx!$4:$4,"&lt;="&amp;AK$7))</f>
        <v>0</v>
      </c>
      <c r="AL80" s="5">
        <f ca="1">IF(AL$4="",0,SUMIFS(CapEx!171:171,CapEx!$4:$4,"&gt;="&amp;AL$6,CapEx!$4:$4,"&lt;="&amp;AL$7))</f>
        <v>0</v>
      </c>
      <c r="AM80" s="5">
        <f ca="1">IF(AM$4="",0,SUMIFS(CapEx!171:171,CapEx!$4:$4,"&gt;="&amp;AM$6,CapEx!$4:$4,"&lt;="&amp;AM$7))</f>
        <v>0</v>
      </c>
      <c r="AN80" s="5">
        <f ca="1">IF(AN$4="",0,SUMIFS(CapEx!171:171,CapEx!$4:$4,"&gt;="&amp;AN$6,CapEx!$4:$4,"&lt;="&amp;AN$7))</f>
        <v>0</v>
      </c>
      <c r="AO80" s="5">
        <f ca="1">IF(AO$4="",0,SUMIFS(CapEx!171:171,CapEx!$4:$4,"&gt;="&amp;AO$6,CapEx!$4:$4,"&lt;="&amp;AO$7))</f>
        <v>0</v>
      </c>
      <c r="AP80" s="5">
        <f ca="1">IF(AP$4="",0,SUMIFS(CapEx!171:171,CapEx!$4:$4,"&gt;="&amp;AP$6,CapEx!$4:$4,"&lt;="&amp;AP$7))</f>
        <v>0</v>
      </c>
      <c r="AQ80" s="5">
        <f ca="1">IF(AQ$4="",0,SUMIFS(CapEx!171:171,CapEx!$4:$4,"&gt;="&amp;AQ$6,CapEx!$4:$4,"&lt;="&amp;AQ$7))</f>
        <v>0</v>
      </c>
      <c r="AR80" s="5">
        <f ca="1">IF(AR$4="",0,SUMIFS(CapEx!171:171,CapEx!$4:$4,"&gt;="&amp;AR$6,CapEx!$4:$4,"&lt;="&amp;AR$7))</f>
        <v>0</v>
      </c>
      <c r="AS80" s="5">
        <f ca="1">IF(AS$4="",0,SUMIFS(CapEx!171:171,CapEx!$4:$4,"&gt;="&amp;AS$6,CapEx!$4:$4,"&lt;="&amp;AS$7))</f>
        <v>0</v>
      </c>
      <c r="AT80" s="5">
        <f ca="1">IF(AT$4="",0,SUMIFS(CapEx!171:171,CapEx!$4:$4,"&gt;="&amp;AT$6,CapEx!$4:$4,"&lt;="&amp;AT$7))</f>
        <v>0</v>
      </c>
      <c r="AU80" s="5">
        <f ca="1">IF(AU$4="",0,SUMIFS(CapEx!171:171,CapEx!$4:$4,"&gt;="&amp;AU$6,CapEx!$4:$4,"&lt;="&amp;AU$7))</f>
        <v>0</v>
      </c>
      <c r="AV80" s="5">
        <f ca="1">IF(AV$4="",0,SUMIFS(CapEx!171:171,CapEx!$4:$4,"&gt;="&amp;AV$6,CapEx!$4:$4,"&lt;="&amp;AV$7))</f>
        <v>0</v>
      </c>
      <c r="AW80" s="5">
        <f ca="1">IF(AW$4="",0,SUMIFS(CapEx!171:171,CapEx!$4:$4,"&gt;="&amp;AW$6,CapEx!$4:$4,"&lt;="&amp;AW$7))</f>
        <v>0</v>
      </c>
      <c r="AX80" s="5">
        <f ca="1">IF(AX$4="",0,SUMIFS(CapEx!171:171,CapEx!$4:$4,"&gt;="&amp;AX$6,CapEx!$4:$4,"&lt;="&amp;AX$7))</f>
        <v>0</v>
      </c>
      <c r="AY80" s="5">
        <f ca="1">IF(AY$4="",0,SUMIFS(CapEx!171:171,CapEx!$4:$4,"&gt;="&amp;AY$6,CapEx!$4:$4,"&lt;="&amp;AY$7))</f>
        <v>0</v>
      </c>
      <c r="AZ80" s="5">
        <f ca="1">IF(AZ$4="",0,SUMIFS(CapEx!171:171,CapEx!$4:$4,"&gt;="&amp;AZ$6,CapEx!$4:$4,"&lt;="&amp;AZ$7))</f>
        <v>0</v>
      </c>
      <c r="BA80" s="5">
        <f ca="1">IF(BA$4="",0,SUMIFS(CapEx!171:171,CapEx!$4:$4,"&gt;="&amp;BA$6,CapEx!$4:$4,"&lt;="&amp;BA$7))</f>
        <v>0</v>
      </c>
      <c r="BB80" s="5">
        <f ca="1">IF(BB$4="",0,SUMIFS(CapEx!171:171,CapEx!$4:$4,"&gt;="&amp;BB$6,CapEx!$4:$4,"&lt;="&amp;BB$7))</f>
        <v>0</v>
      </c>
      <c r="BC80" s="5">
        <f ca="1">IF(BC$4="",0,SUMIFS(CapEx!171:171,CapEx!$4:$4,"&gt;="&amp;BC$6,CapEx!$4:$4,"&lt;="&amp;BC$7))</f>
        <v>0</v>
      </c>
      <c r="BD80" s="5">
        <f ca="1">IF(BD$4="",0,SUMIFS(CapEx!171:171,CapEx!$4:$4,"&gt;="&amp;BD$6,CapEx!$4:$4,"&lt;="&amp;BD$7))</f>
        <v>0</v>
      </c>
      <c r="BE80" s="5">
        <f ca="1">IF(BE$4="",0,SUMIFS(CapEx!171:171,CapEx!$4:$4,"&gt;="&amp;BE$6,CapEx!$4:$4,"&lt;="&amp;BE$7))</f>
        <v>0</v>
      </c>
      <c r="BF80" s="5">
        <f ca="1">IF(BF$4="",0,SUMIFS(CapEx!171:171,CapEx!$4:$4,"&gt;="&amp;BF$6,CapEx!$4:$4,"&lt;="&amp;BF$7))</f>
        <v>0</v>
      </c>
      <c r="BG80" s="5">
        <f ca="1">IF(BG$4="",0,SUMIFS(CapEx!171:171,CapEx!$4:$4,"&gt;="&amp;BG$6,CapEx!$4:$4,"&lt;="&amp;BG$7))</f>
        <v>0</v>
      </c>
      <c r="BH80" s="5">
        <f ca="1">IF(BH$4="",0,SUMIFS(CapEx!171:171,CapEx!$4:$4,"&gt;="&amp;BH$6,CapEx!$4:$4,"&lt;="&amp;BH$7))</f>
        <v>0</v>
      </c>
      <c r="BI80" s="5">
        <f ca="1">IF(BI$4="",0,SUMIFS(CapEx!171:171,CapEx!$4:$4,"&gt;="&amp;BI$6,CapEx!$4:$4,"&lt;="&amp;BI$7))</f>
        <v>0</v>
      </c>
      <c r="BJ80" s="5">
        <f ca="1">IF(BJ$4="",0,SUMIFS(CapEx!171:171,CapEx!$4:$4,"&gt;="&amp;BJ$6,CapEx!$4:$4,"&lt;="&amp;BJ$7))</f>
        <v>0</v>
      </c>
      <c r="BK80" s="5">
        <f ca="1">IF(BK$4="",0,SUMIFS(CapEx!171:171,CapEx!$4:$4,"&gt;="&amp;BK$6,CapEx!$4:$4,"&lt;="&amp;BK$7))</f>
        <v>0</v>
      </c>
      <c r="BL80" s="5">
        <f ca="1">IF(BL$4="",0,SUMIFS(CapEx!171:171,CapEx!$4:$4,"&gt;="&amp;BL$6,CapEx!$4:$4,"&lt;="&amp;BL$7))</f>
        <v>0</v>
      </c>
      <c r="BM80" s="5">
        <f ca="1">IF(BM$4="",0,SUMIFS(CapEx!171:171,CapEx!$4:$4,"&gt;="&amp;BM$6,CapEx!$4:$4,"&lt;="&amp;BM$7))</f>
        <v>0</v>
      </c>
      <c r="BN80" s="5">
        <f ca="1">IF(BN$4="",0,SUMIFS(CapEx!171:171,CapEx!$4:$4,"&gt;="&amp;BN$6,CapEx!$4:$4,"&lt;="&amp;BN$7))</f>
        <v>0</v>
      </c>
      <c r="BO80" s="5">
        <f ca="1">IF(BO$4="",0,SUMIFS(CapEx!171:171,CapEx!$4:$4,"&gt;="&amp;BO$6,CapEx!$4:$4,"&lt;="&amp;BO$7))</f>
        <v>0</v>
      </c>
      <c r="BP80" s="5">
        <f ca="1">IF(BP$4="",0,SUMIFS(CapEx!171:171,CapEx!$4:$4,"&gt;="&amp;BP$6,CapEx!$4:$4,"&lt;="&amp;BP$7))</f>
        <v>0</v>
      </c>
      <c r="BQ80" s="5">
        <f ca="1">IF(BQ$4="",0,SUMIFS(CapEx!171:171,CapEx!$4:$4,"&gt;="&amp;BQ$6,CapEx!$4:$4,"&lt;="&amp;BQ$7))</f>
        <v>0</v>
      </c>
      <c r="BR80" s="5">
        <f ca="1">IF(BR$4="",0,SUMIFS(CapEx!171:171,CapEx!$4:$4,"&gt;="&amp;BR$6,CapEx!$4:$4,"&lt;="&amp;BR$7))</f>
        <v>0</v>
      </c>
      <c r="BS80" s="5">
        <f ca="1">IF(BS$4="",0,SUMIFS(CapEx!171:171,CapEx!$4:$4,"&gt;="&amp;BS$6,CapEx!$4:$4,"&lt;="&amp;BS$7))</f>
        <v>0</v>
      </c>
      <c r="BT80" s="5">
        <f ca="1">IF(BT$4="",0,SUMIFS(CapEx!171:171,CapEx!$4:$4,"&gt;="&amp;BT$6,CapEx!$4:$4,"&lt;="&amp;BT$7))</f>
        <v>0</v>
      </c>
      <c r="BU80" s="5">
        <f ca="1">IF(BU$4="",0,SUMIFS(CapEx!171:171,CapEx!$4:$4,"&gt;="&amp;BU$6,CapEx!$4:$4,"&lt;="&amp;BU$7))</f>
        <v>0</v>
      </c>
      <c r="BV80" s="5">
        <f ca="1">IF(BV$4="",0,SUMIFS(CapEx!171:171,CapEx!$4:$4,"&gt;="&amp;BV$6,CapEx!$4:$4,"&lt;="&amp;BV$7))</f>
        <v>0</v>
      </c>
      <c r="BW80" s="5">
        <f ca="1">IF(BW$4="",0,SUMIFS(CapEx!171:171,CapEx!$4:$4,"&gt;="&amp;BW$6,CapEx!$4:$4,"&lt;="&amp;BW$7))</f>
        <v>0</v>
      </c>
      <c r="BX80" s="5">
        <f ca="1">IF(BX$4="",0,SUMIFS(CapEx!171:171,CapEx!$4:$4,"&gt;="&amp;BX$6,CapEx!$4:$4,"&lt;="&amp;BX$7))</f>
        <v>0</v>
      </c>
      <c r="BY80" s="5">
        <f ca="1">IF(BY$4="",0,SUMIFS(CapEx!171:171,CapEx!$4:$4,"&gt;="&amp;BY$6,CapEx!$4:$4,"&lt;="&amp;BY$7))</f>
        <v>0</v>
      </c>
      <c r="BZ80" s="5">
        <f ca="1">IF(BZ$4="",0,SUMIFS(CapEx!171:171,CapEx!$4:$4,"&gt;="&amp;BZ$6,CapEx!$4:$4,"&lt;="&amp;BZ$7))</f>
        <v>0</v>
      </c>
      <c r="CA80" s="5">
        <f ca="1">IF(CA$4="",0,SUMIFS(CapEx!171:171,CapEx!$4:$4,"&gt;="&amp;CA$6,CapEx!$4:$4,"&lt;="&amp;CA$7))</f>
        <v>0</v>
      </c>
      <c r="CB80" s="5">
        <f ca="1">IF(CB$4="",0,SUMIFS(CapEx!171:171,CapEx!$4:$4,"&gt;="&amp;CB$6,CapEx!$4:$4,"&lt;="&amp;CB$7))</f>
        <v>0</v>
      </c>
      <c r="CC80" s="5">
        <f ca="1">IF(CC$4="",0,SUMIFS(CapEx!171:171,CapEx!$4:$4,"&gt;="&amp;CC$6,CapEx!$4:$4,"&lt;="&amp;CC$7))</f>
        <v>0</v>
      </c>
      <c r="CD80" s="5">
        <f ca="1">IF(CD$4="",0,SUMIFS(CapEx!171:171,CapEx!$4:$4,"&gt;="&amp;CD$6,CapEx!$4:$4,"&lt;="&amp;CD$7))</f>
        <v>0</v>
      </c>
      <c r="CE80" s="5">
        <f ca="1">IF(CE$4="",0,SUMIFS(CapEx!171:171,CapEx!$4:$4,"&gt;="&amp;CE$6,CapEx!$4:$4,"&lt;="&amp;CE$7))</f>
        <v>0</v>
      </c>
      <c r="CF80" s="5">
        <f ca="1">IF(CF$4="",0,SUMIFS(CapEx!171:171,CapEx!$4:$4,"&gt;="&amp;CF$6,CapEx!$4:$4,"&lt;="&amp;CF$7))</f>
        <v>0</v>
      </c>
    </row>
    <row r="81" spans="2:84" x14ac:dyDescent="0.3">
      <c r="B81" s="13">
        <f>ROW()</f>
        <v>81</v>
      </c>
      <c r="H81" s="1" t="str">
        <f t="shared" si="146"/>
        <v>Амортизация капитальных затрат</v>
      </c>
      <c r="I81" s="1" t="str">
        <f>CapEx!I178</f>
        <v>Капзатраты на торговые мощности</v>
      </c>
      <c r="M81" s="53" t="s">
        <v>18</v>
      </c>
      <c r="U81" s="5">
        <f t="shared" ca="1" si="144"/>
        <v>0</v>
      </c>
      <c r="X81" s="5">
        <f ca="1">IF(X$4="",0,SUMIFS(CapEx!178:178,CapEx!$4:$4,"&gt;="&amp;X$6,CapEx!$4:$4,"&lt;="&amp;X$7))</f>
        <v>0</v>
      </c>
      <c r="Y81" s="5">
        <f ca="1">IF(Y$4="",0,SUMIFS(CapEx!178:178,CapEx!$4:$4,"&gt;="&amp;Y$6,CapEx!$4:$4,"&lt;="&amp;Y$7))</f>
        <v>0</v>
      </c>
      <c r="Z81" s="5">
        <f ca="1">IF(Z$4="",0,SUMIFS(CapEx!178:178,CapEx!$4:$4,"&gt;="&amp;Z$6,CapEx!$4:$4,"&lt;="&amp;Z$7))</f>
        <v>0</v>
      </c>
      <c r="AA81" s="5">
        <f ca="1">IF(AA$4="",0,SUMIFS(CapEx!178:178,CapEx!$4:$4,"&gt;="&amp;AA$6,CapEx!$4:$4,"&lt;="&amp;AA$7))</f>
        <v>0</v>
      </c>
      <c r="AB81" s="5">
        <f ca="1">IF(AB$4="",0,SUMIFS(CapEx!178:178,CapEx!$4:$4,"&gt;="&amp;AB$6,CapEx!$4:$4,"&lt;="&amp;AB$7))</f>
        <v>0</v>
      </c>
      <c r="AC81" s="5">
        <f ca="1">IF(AC$4="",0,SUMIFS(CapEx!178:178,CapEx!$4:$4,"&gt;="&amp;AC$6,CapEx!$4:$4,"&lt;="&amp;AC$7))</f>
        <v>0</v>
      </c>
      <c r="AD81" s="5">
        <f ca="1">IF(AD$4="",0,SUMIFS(CapEx!178:178,CapEx!$4:$4,"&gt;="&amp;AD$6,CapEx!$4:$4,"&lt;="&amp;AD$7))</f>
        <v>0</v>
      </c>
      <c r="AE81" s="5">
        <f ca="1">IF(AE$4="",0,SUMIFS(CapEx!178:178,CapEx!$4:$4,"&gt;="&amp;AE$6,CapEx!$4:$4,"&lt;="&amp;AE$7))</f>
        <v>0</v>
      </c>
      <c r="AF81" s="5">
        <f ca="1">IF(AF$4="",0,SUMIFS(CapEx!178:178,CapEx!$4:$4,"&gt;="&amp;AF$6,CapEx!$4:$4,"&lt;="&amp;AF$7))</f>
        <v>0</v>
      </c>
      <c r="AG81" s="5">
        <f ca="1">IF(AG$4="",0,SUMIFS(CapEx!178:178,CapEx!$4:$4,"&gt;="&amp;AG$6,CapEx!$4:$4,"&lt;="&amp;AG$7))</f>
        <v>0</v>
      </c>
      <c r="AH81" s="5">
        <f ca="1">IF(AH$4="",0,SUMIFS(CapEx!178:178,CapEx!$4:$4,"&gt;="&amp;AH$6,CapEx!$4:$4,"&lt;="&amp;AH$7))</f>
        <v>0</v>
      </c>
      <c r="AI81" s="5">
        <f ca="1">IF(AI$4="",0,SUMIFS(CapEx!178:178,CapEx!$4:$4,"&gt;="&amp;AI$6,CapEx!$4:$4,"&lt;="&amp;AI$7))</f>
        <v>0</v>
      </c>
      <c r="AJ81" s="5">
        <f ca="1">IF(AJ$4="",0,SUMIFS(CapEx!178:178,CapEx!$4:$4,"&gt;="&amp;AJ$6,CapEx!$4:$4,"&lt;="&amp;AJ$7))</f>
        <v>0</v>
      </c>
      <c r="AK81" s="5">
        <f ca="1">IF(AK$4="",0,SUMIFS(CapEx!178:178,CapEx!$4:$4,"&gt;="&amp;AK$6,CapEx!$4:$4,"&lt;="&amp;AK$7))</f>
        <v>0</v>
      </c>
      <c r="AL81" s="5">
        <f ca="1">IF(AL$4="",0,SUMIFS(CapEx!178:178,CapEx!$4:$4,"&gt;="&amp;AL$6,CapEx!$4:$4,"&lt;="&amp;AL$7))</f>
        <v>0</v>
      </c>
      <c r="AM81" s="5">
        <f ca="1">IF(AM$4="",0,SUMIFS(CapEx!178:178,CapEx!$4:$4,"&gt;="&amp;AM$6,CapEx!$4:$4,"&lt;="&amp;AM$7))</f>
        <v>0</v>
      </c>
      <c r="AN81" s="5">
        <f ca="1">IF(AN$4="",0,SUMIFS(CapEx!178:178,CapEx!$4:$4,"&gt;="&amp;AN$6,CapEx!$4:$4,"&lt;="&amp;AN$7))</f>
        <v>0</v>
      </c>
      <c r="AO81" s="5">
        <f ca="1">IF(AO$4="",0,SUMIFS(CapEx!178:178,CapEx!$4:$4,"&gt;="&amp;AO$6,CapEx!$4:$4,"&lt;="&amp;AO$7))</f>
        <v>0</v>
      </c>
      <c r="AP81" s="5">
        <f ca="1">IF(AP$4="",0,SUMIFS(CapEx!178:178,CapEx!$4:$4,"&gt;="&amp;AP$6,CapEx!$4:$4,"&lt;="&amp;AP$7))</f>
        <v>0</v>
      </c>
      <c r="AQ81" s="5">
        <f ca="1">IF(AQ$4="",0,SUMIFS(CapEx!178:178,CapEx!$4:$4,"&gt;="&amp;AQ$6,CapEx!$4:$4,"&lt;="&amp;AQ$7))</f>
        <v>0</v>
      </c>
      <c r="AR81" s="5">
        <f ca="1">IF(AR$4="",0,SUMIFS(CapEx!178:178,CapEx!$4:$4,"&gt;="&amp;AR$6,CapEx!$4:$4,"&lt;="&amp;AR$7))</f>
        <v>0</v>
      </c>
      <c r="AS81" s="5">
        <f ca="1">IF(AS$4="",0,SUMIFS(CapEx!178:178,CapEx!$4:$4,"&gt;="&amp;AS$6,CapEx!$4:$4,"&lt;="&amp;AS$7))</f>
        <v>0</v>
      </c>
      <c r="AT81" s="5">
        <f ca="1">IF(AT$4="",0,SUMIFS(CapEx!178:178,CapEx!$4:$4,"&gt;="&amp;AT$6,CapEx!$4:$4,"&lt;="&amp;AT$7))</f>
        <v>0</v>
      </c>
      <c r="AU81" s="5">
        <f ca="1">IF(AU$4="",0,SUMIFS(CapEx!178:178,CapEx!$4:$4,"&gt;="&amp;AU$6,CapEx!$4:$4,"&lt;="&amp;AU$7))</f>
        <v>0</v>
      </c>
      <c r="AV81" s="5">
        <f ca="1">IF(AV$4="",0,SUMIFS(CapEx!178:178,CapEx!$4:$4,"&gt;="&amp;AV$6,CapEx!$4:$4,"&lt;="&amp;AV$7))</f>
        <v>0</v>
      </c>
      <c r="AW81" s="5">
        <f ca="1">IF(AW$4="",0,SUMIFS(CapEx!178:178,CapEx!$4:$4,"&gt;="&amp;AW$6,CapEx!$4:$4,"&lt;="&amp;AW$7))</f>
        <v>0</v>
      </c>
      <c r="AX81" s="5">
        <f ca="1">IF(AX$4="",0,SUMIFS(CapEx!178:178,CapEx!$4:$4,"&gt;="&amp;AX$6,CapEx!$4:$4,"&lt;="&amp;AX$7))</f>
        <v>0</v>
      </c>
      <c r="AY81" s="5">
        <f ca="1">IF(AY$4="",0,SUMIFS(CapEx!178:178,CapEx!$4:$4,"&gt;="&amp;AY$6,CapEx!$4:$4,"&lt;="&amp;AY$7))</f>
        <v>0</v>
      </c>
      <c r="AZ81" s="5">
        <f ca="1">IF(AZ$4="",0,SUMIFS(CapEx!178:178,CapEx!$4:$4,"&gt;="&amp;AZ$6,CapEx!$4:$4,"&lt;="&amp;AZ$7))</f>
        <v>0</v>
      </c>
      <c r="BA81" s="5">
        <f ca="1">IF(BA$4="",0,SUMIFS(CapEx!178:178,CapEx!$4:$4,"&gt;="&amp;BA$6,CapEx!$4:$4,"&lt;="&amp;BA$7))</f>
        <v>0</v>
      </c>
      <c r="BB81" s="5">
        <f ca="1">IF(BB$4="",0,SUMIFS(CapEx!178:178,CapEx!$4:$4,"&gt;="&amp;BB$6,CapEx!$4:$4,"&lt;="&amp;BB$7))</f>
        <v>0</v>
      </c>
      <c r="BC81" s="5">
        <f ca="1">IF(BC$4="",0,SUMIFS(CapEx!178:178,CapEx!$4:$4,"&gt;="&amp;BC$6,CapEx!$4:$4,"&lt;="&amp;BC$7))</f>
        <v>0</v>
      </c>
      <c r="BD81" s="5">
        <f ca="1">IF(BD$4="",0,SUMIFS(CapEx!178:178,CapEx!$4:$4,"&gt;="&amp;BD$6,CapEx!$4:$4,"&lt;="&amp;BD$7))</f>
        <v>0</v>
      </c>
      <c r="BE81" s="5">
        <f ca="1">IF(BE$4="",0,SUMIFS(CapEx!178:178,CapEx!$4:$4,"&gt;="&amp;BE$6,CapEx!$4:$4,"&lt;="&amp;BE$7))</f>
        <v>0</v>
      </c>
      <c r="BF81" s="5">
        <f ca="1">IF(BF$4="",0,SUMIFS(CapEx!178:178,CapEx!$4:$4,"&gt;="&amp;BF$6,CapEx!$4:$4,"&lt;="&amp;BF$7))</f>
        <v>0</v>
      </c>
      <c r="BG81" s="5">
        <f ca="1">IF(BG$4="",0,SUMIFS(CapEx!178:178,CapEx!$4:$4,"&gt;="&amp;BG$6,CapEx!$4:$4,"&lt;="&amp;BG$7))</f>
        <v>0</v>
      </c>
      <c r="BH81" s="5">
        <f ca="1">IF(BH$4="",0,SUMIFS(CapEx!178:178,CapEx!$4:$4,"&gt;="&amp;BH$6,CapEx!$4:$4,"&lt;="&amp;BH$7))</f>
        <v>0</v>
      </c>
      <c r="BI81" s="5">
        <f ca="1">IF(BI$4="",0,SUMIFS(CapEx!178:178,CapEx!$4:$4,"&gt;="&amp;BI$6,CapEx!$4:$4,"&lt;="&amp;BI$7))</f>
        <v>0</v>
      </c>
      <c r="BJ81" s="5">
        <f ca="1">IF(BJ$4="",0,SUMIFS(CapEx!178:178,CapEx!$4:$4,"&gt;="&amp;BJ$6,CapEx!$4:$4,"&lt;="&amp;BJ$7))</f>
        <v>0</v>
      </c>
      <c r="BK81" s="5">
        <f ca="1">IF(BK$4="",0,SUMIFS(CapEx!178:178,CapEx!$4:$4,"&gt;="&amp;BK$6,CapEx!$4:$4,"&lt;="&amp;BK$7))</f>
        <v>0</v>
      </c>
      <c r="BL81" s="5">
        <f ca="1">IF(BL$4="",0,SUMIFS(CapEx!178:178,CapEx!$4:$4,"&gt;="&amp;BL$6,CapEx!$4:$4,"&lt;="&amp;BL$7))</f>
        <v>0</v>
      </c>
      <c r="BM81" s="5">
        <f ca="1">IF(BM$4="",0,SUMIFS(CapEx!178:178,CapEx!$4:$4,"&gt;="&amp;BM$6,CapEx!$4:$4,"&lt;="&amp;BM$7))</f>
        <v>0</v>
      </c>
      <c r="BN81" s="5">
        <f ca="1">IF(BN$4="",0,SUMIFS(CapEx!178:178,CapEx!$4:$4,"&gt;="&amp;BN$6,CapEx!$4:$4,"&lt;="&amp;BN$7))</f>
        <v>0</v>
      </c>
      <c r="BO81" s="5">
        <f ca="1">IF(BO$4="",0,SUMIFS(CapEx!178:178,CapEx!$4:$4,"&gt;="&amp;BO$6,CapEx!$4:$4,"&lt;="&amp;BO$7))</f>
        <v>0</v>
      </c>
      <c r="BP81" s="5">
        <f ca="1">IF(BP$4="",0,SUMIFS(CapEx!178:178,CapEx!$4:$4,"&gt;="&amp;BP$6,CapEx!$4:$4,"&lt;="&amp;BP$7))</f>
        <v>0</v>
      </c>
      <c r="BQ81" s="5">
        <f ca="1">IF(BQ$4="",0,SUMIFS(CapEx!178:178,CapEx!$4:$4,"&gt;="&amp;BQ$6,CapEx!$4:$4,"&lt;="&amp;BQ$7))</f>
        <v>0</v>
      </c>
      <c r="BR81" s="5">
        <f ca="1">IF(BR$4="",0,SUMIFS(CapEx!178:178,CapEx!$4:$4,"&gt;="&amp;BR$6,CapEx!$4:$4,"&lt;="&amp;BR$7))</f>
        <v>0</v>
      </c>
      <c r="BS81" s="5">
        <f ca="1">IF(BS$4="",0,SUMIFS(CapEx!178:178,CapEx!$4:$4,"&gt;="&amp;BS$6,CapEx!$4:$4,"&lt;="&amp;BS$7))</f>
        <v>0</v>
      </c>
      <c r="BT81" s="5">
        <f ca="1">IF(BT$4="",0,SUMIFS(CapEx!178:178,CapEx!$4:$4,"&gt;="&amp;BT$6,CapEx!$4:$4,"&lt;="&amp;BT$7))</f>
        <v>0</v>
      </c>
      <c r="BU81" s="5">
        <f ca="1">IF(BU$4="",0,SUMIFS(CapEx!178:178,CapEx!$4:$4,"&gt;="&amp;BU$6,CapEx!$4:$4,"&lt;="&amp;BU$7))</f>
        <v>0</v>
      </c>
      <c r="BV81" s="5">
        <f ca="1">IF(BV$4="",0,SUMIFS(CapEx!178:178,CapEx!$4:$4,"&gt;="&amp;BV$6,CapEx!$4:$4,"&lt;="&amp;BV$7))</f>
        <v>0</v>
      </c>
      <c r="BW81" s="5">
        <f ca="1">IF(BW$4="",0,SUMIFS(CapEx!178:178,CapEx!$4:$4,"&gt;="&amp;BW$6,CapEx!$4:$4,"&lt;="&amp;BW$7))</f>
        <v>0</v>
      </c>
      <c r="BX81" s="5">
        <f ca="1">IF(BX$4="",0,SUMIFS(CapEx!178:178,CapEx!$4:$4,"&gt;="&amp;BX$6,CapEx!$4:$4,"&lt;="&amp;BX$7))</f>
        <v>0</v>
      </c>
      <c r="BY81" s="5">
        <f ca="1">IF(BY$4="",0,SUMIFS(CapEx!178:178,CapEx!$4:$4,"&gt;="&amp;BY$6,CapEx!$4:$4,"&lt;="&amp;BY$7))</f>
        <v>0</v>
      </c>
      <c r="BZ81" s="5">
        <f ca="1">IF(BZ$4="",0,SUMIFS(CapEx!178:178,CapEx!$4:$4,"&gt;="&amp;BZ$6,CapEx!$4:$4,"&lt;="&amp;BZ$7))</f>
        <v>0</v>
      </c>
      <c r="CA81" s="5">
        <f ca="1">IF(CA$4="",0,SUMIFS(CapEx!178:178,CapEx!$4:$4,"&gt;="&amp;CA$6,CapEx!$4:$4,"&lt;="&amp;CA$7))</f>
        <v>0</v>
      </c>
      <c r="CB81" s="5">
        <f ca="1">IF(CB$4="",0,SUMIFS(CapEx!178:178,CapEx!$4:$4,"&gt;="&amp;CB$6,CapEx!$4:$4,"&lt;="&amp;CB$7))</f>
        <v>0</v>
      </c>
      <c r="CC81" s="5">
        <f ca="1">IF(CC$4="",0,SUMIFS(CapEx!178:178,CapEx!$4:$4,"&gt;="&amp;CC$6,CapEx!$4:$4,"&lt;="&amp;CC$7))</f>
        <v>0</v>
      </c>
      <c r="CD81" s="5">
        <f ca="1">IF(CD$4="",0,SUMIFS(CapEx!178:178,CapEx!$4:$4,"&gt;="&amp;CD$6,CapEx!$4:$4,"&lt;="&amp;CD$7))</f>
        <v>0</v>
      </c>
      <c r="CE81" s="5">
        <f ca="1">IF(CE$4="",0,SUMIFS(CapEx!178:178,CapEx!$4:$4,"&gt;="&amp;CE$6,CapEx!$4:$4,"&lt;="&amp;CE$7))</f>
        <v>0</v>
      </c>
      <c r="CF81" s="5">
        <f ca="1">IF(CF$4="",0,SUMIFS(CapEx!178:178,CapEx!$4:$4,"&gt;="&amp;CF$6,CapEx!$4:$4,"&lt;="&amp;CF$7))</f>
        <v>0</v>
      </c>
    </row>
    <row r="82" spans="2:84" x14ac:dyDescent="0.3">
      <c r="B82" s="13">
        <f>ROW()</f>
        <v>82</v>
      </c>
      <c r="H82" s="1" t="str">
        <f t="shared" si="146"/>
        <v>Амортизация капитальных затрат</v>
      </c>
      <c r="I82" s="1" t="str">
        <f>Finance!H59</f>
        <v>Оборудование приобретенное в лизинг</v>
      </c>
      <c r="M82" s="53" t="s">
        <v>18</v>
      </c>
      <c r="U82" s="5">
        <f t="shared" ca="1" si="144"/>
        <v>0</v>
      </c>
      <c r="X82" s="5">
        <f ca="1">IF(X$4="",0,SUMIFS(Finance!57:57,Finance!$4:$4,"&gt;="&amp;X$6,Finance!$4:$4,"&lt;="&amp;X$7))</f>
        <v>0</v>
      </c>
      <c r="Y82" s="5">
        <f ca="1">IF(Y$4="",0,SUMIFS(Finance!57:57,Finance!$4:$4,"&gt;="&amp;Y$6,Finance!$4:$4,"&lt;="&amp;Y$7))</f>
        <v>0</v>
      </c>
      <c r="Z82" s="5">
        <f ca="1">IF(Z$4="",0,SUMIFS(Finance!57:57,Finance!$4:$4,"&gt;="&amp;Z$6,Finance!$4:$4,"&lt;="&amp;Z$7))</f>
        <v>0</v>
      </c>
      <c r="AA82" s="5">
        <f ca="1">IF(AA$4="",0,SUMIFS(Finance!57:57,Finance!$4:$4,"&gt;="&amp;AA$6,Finance!$4:$4,"&lt;="&amp;AA$7))</f>
        <v>0</v>
      </c>
      <c r="AB82" s="5">
        <f ca="1">IF(AB$4="",0,SUMIFS(Finance!57:57,Finance!$4:$4,"&gt;="&amp;AB$6,Finance!$4:$4,"&lt;="&amp;AB$7))</f>
        <v>0</v>
      </c>
      <c r="AC82" s="5">
        <f ca="1">IF(AC$4="",0,SUMIFS(Finance!57:57,Finance!$4:$4,"&gt;="&amp;AC$6,Finance!$4:$4,"&lt;="&amp;AC$7))</f>
        <v>0</v>
      </c>
      <c r="AD82" s="5">
        <f ca="1">IF(AD$4="",0,SUMIFS(Finance!57:57,Finance!$4:$4,"&gt;="&amp;AD$6,Finance!$4:$4,"&lt;="&amp;AD$7))</f>
        <v>0</v>
      </c>
      <c r="AE82" s="5">
        <f ca="1">IF(AE$4="",0,SUMIFS(Finance!57:57,Finance!$4:$4,"&gt;="&amp;AE$6,Finance!$4:$4,"&lt;="&amp;AE$7))</f>
        <v>0</v>
      </c>
      <c r="AF82" s="5">
        <f ca="1">IF(AF$4="",0,SUMIFS(Finance!57:57,Finance!$4:$4,"&gt;="&amp;AF$6,Finance!$4:$4,"&lt;="&amp;AF$7))</f>
        <v>0</v>
      </c>
      <c r="AG82" s="5">
        <f ca="1">IF(AG$4="",0,SUMIFS(Finance!57:57,Finance!$4:$4,"&gt;="&amp;AG$6,Finance!$4:$4,"&lt;="&amp;AG$7))</f>
        <v>0</v>
      </c>
      <c r="AH82" s="5">
        <f ca="1">IF(AH$4="",0,SUMIFS(Finance!57:57,Finance!$4:$4,"&gt;="&amp;AH$6,Finance!$4:$4,"&lt;="&amp;AH$7))</f>
        <v>0</v>
      </c>
      <c r="AI82" s="5">
        <f ca="1">IF(AI$4="",0,SUMIFS(Finance!57:57,Finance!$4:$4,"&gt;="&amp;AI$6,Finance!$4:$4,"&lt;="&amp;AI$7))</f>
        <v>0</v>
      </c>
      <c r="AJ82" s="5">
        <f ca="1">IF(AJ$4="",0,SUMIFS(Finance!57:57,Finance!$4:$4,"&gt;="&amp;AJ$6,Finance!$4:$4,"&lt;="&amp;AJ$7))</f>
        <v>0</v>
      </c>
      <c r="AK82" s="5">
        <f ca="1">IF(AK$4="",0,SUMIFS(Finance!57:57,Finance!$4:$4,"&gt;="&amp;AK$6,Finance!$4:$4,"&lt;="&amp;AK$7))</f>
        <v>0</v>
      </c>
      <c r="AL82" s="5">
        <f ca="1">IF(AL$4="",0,SUMIFS(Finance!57:57,Finance!$4:$4,"&gt;="&amp;AL$6,Finance!$4:$4,"&lt;="&amp;AL$7))</f>
        <v>0</v>
      </c>
      <c r="AM82" s="5">
        <f ca="1">IF(AM$4="",0,SUMIFS(Finance!57:57,Finance!$4:$4,"&gt;="&amp;AM$6,Finance!$4:$4,"&lt;="&amp;AM$7))</f>
        <v>0</v>
      </c>
      <c r="AN82" s="5">
        <f ca="1">IF(AN$4="",0,SUMIFS(Finance!57:57,Finance!$4:$4,"&gt;="&amp;AN$6,Finance!$4:$4,"&lt;="&amp;AN$7))</f>
        <v>0</v>
      </c>
      <c r="AO82" s="5">
        <f ca="1">IF(AO$4="",0,SUMIFS(Finance!57:57,Finance!$4:$4,"&gt;="&amp;AO$6,Finance!$4:$4,"&lt;="&amp;AO$7))</f>
        <v>0</v>
      </c>
      <c r="AP82" s="5">
        <f ca="1">IF(AP$4="",0,SUMIFS(Finance!57:57,Finance!$4:$4,"&gt;="&amp;AP$6,Finance!$4:$4,"&lt;="&amp;AP$7))</f>
        <v>0</v>
      </c>
      <c r="AQ82" s="5">
        <f ca="1">IF(AQ$4="",0,SUMIFS(Finance!57:57,Finance!$4:$4,"&gt;="&amp;AQ$6,Finance!$4:$4,"&lt;="&amp;AQ$7))</f>
        <v>0</v>
      </c>
      <c r="AR82" s="5">
        <f ca="1">IF(AR$4="",0,SUMIFS(Finance!57:57,Finance!$4:$4,"&gt;="&amp;AR$6,Finance!$4:$4,"&lt;="&amp;AR$7))</f>
        <v>0</v>
      </c>
      <c r="AS82" s="5">
        <f ca="1">IF(AS$4="",0,SUMIFS(Finance!57:57,Finance!$4:$4,"&gt;="&amp;AS$6,Finance!$4:$4,"&lt;="&amp;AS$7))</f>
        <v>0</v>
      </c>
      <c r="AT82" s="5">
        <f ca="1">IF(AT$4="",0,SUMIFS(Finance!57:57,Finance!$4:$4,"&gt;="&amp;AT$6,Finance!$4:$4,"&lt;="&amp;AT$7))</f>
        <v>0</v>
      </c>
      <c r="AU82" s="5">
        <f ca="1">IF(AU$4="",0,SUMIFS(Finance!57:57,Finance!$4:$4,"&gt;="&amp;AU$6,Finance!$4:$4,"&lt;="&amp;AU$7))</f>
        <v>0</v>
      </c>
      <c r="AV82" s="5">
        <f ca="1">IF(AV$4="",0,SUMIFS(Finance!57:57,Finance!$4:$4,"&gt;="&amp;AV$6,Finance!$4:$4,"&lt;="&amp;AV$7))</f>
        <v>0</v>
      </c>
      <c r="AW82" s="5">
        <f ca="1">IF(AW$4="",0,SUMIFS(Finance!57:57,Finance!$4:$4,"&gt;="&amp;AW$6,Finance!$4:$4,"&lt;="&amp;AW$7))</f>
        <v>0</v>
      </c>
      <c r="AX82" s="5">
        <f ca="1">IF(AX$4="",0,SUMIFS(Finance!57:57,Finance!$4:$4,"&gt;="&amp;AX$6,Finance!$4:$4,"&lt;="&amp;AX$7))</f>
        <v>0</v>
      </c>
      <c r="AY82" s="5">
        <f ca="1">IF(AY$4="",0,SUMIFS(Finance!57:57,Finance!$4:$4,"&gt;="&amp;AY$6,Finance!$4:$4,"&lt;="&amp;AY$7))</f>
        <v>0</v>
      </c>
      <c r="AZ82" s="5">
        <f ca="1">IF(AZ$4="",0,SUMIFS(Finance!57:57,Finance!$4:$4,"&gt;="&amp;AZ$6,Finance!$4:$4,"&lt;="&amp;AZ$7))</f>
        <v>0</v>
      </c>
      <c r="BA82" s="5">
        <f ca="1">IF(BA$4="",0,SUMIFS(Finance!57:57,Finance!$4:$4,"&gt;="&amp;BA$6,Finance!$4:$4,"&lt;="&amp;BA$7))</f>
        <v>0</v>
      </c>
      <c r="BB82" s="5">
        <f ca="1">IF(BB$4="",0,SUMIFS(Finance!57:57,Finance!$4:$4,"&gt;="&amp;BB$6,Finance!$4:$4,"&lt;="&amp;BB$7))</f>
        <v>0</v>
      </c>
      <c r="BC82" s="5">
        <f ca="1">IF(BC$4="",0,SUMIFS(Finance!57:57,Finance!$4:$4,"&gt;="&amp;BC$6,Finance!$4:$4,"&lt;="&amp;BC$7))</f>
        <v>0</v>
      </c>
      <c r="BD82" s="5">
        <f ca="1">IF(BD$4="",0,SUMIFS(Finance!57:57,Finance!$4:$4,"&gt;="&amp;BD$6,Finance!$4:$4,"&lt;="&amp;BD$7))</f>
        <v>0</v>
      </c>
      <c r="BE82" s="5">
        <f ca="1">IF(BE$4="",0,SUMIFS(Finance!57:57,Finance!$4:$4,"&gt;="&amp;BE$6,Finance!$4:$4,"&lt;="&amp;BE$7))</f>
        <v>0</v>
      </c>
      <c r="BF82" s="5">
        <f ca="1">IF(BF$4="",0,SUMIFS(Finance!57:57,Finance!$4:$4,"&gt;="&amp;BF$6,Finance!$4:$4,"&lt;="&amp;BF$7))</f>
        <v>0</v>
      </c>
      <c r="BG82" s="5">
        <f ca="1">IF(BG$4="",0,SUMIFS(Finance!57:57,Finance!$4:$4,"&gt;="&amp;BG$6,Finance!$4:$4,"&lt;="&amp;BG$7))</f>
        <v>0</v>
      </c>
      <c r="BH82" s="5">
        <f ca="1">IF(BH$4="",0,SUMIFS(Finance!57:57,Finance!$4:$4,"&gt;="&amp;BH$6,Finance!$4:$4,"&lt;="&amp;BH$7))</f>
        <v>0</v>
      </c>
      <c r="BI82" s="5">
        <f ca="1">IF(BI$4="",0,SUMIFS(Finance!57:57,Finance!$4:$4,"&gt;="&amp;BI$6,Finance!$4:$4,"&lt;="&amp;BI$7))</f>
        <v>0</v>
      </c>
      <c r="BJ82" s="5">
        <f ca="1">IF(BJ$4="",0,SUMIFS(Finance!57:57,Finance!$4:$4,"&gt;="&amp;BJ$6,Finance!$4:$4,"&lt;="&amp;BJ$7))</f>
        <v>0</v>
      </c>
      <c r="BK82" s="5">
        <f ca="1">IF(BK$4="",0,SUMIFS(Finance!57:57,Finance!$4:$4,"&gt;="&amp;BK$6,Finance!$4:$4,"&lt;="&amp;BK$7))</f>
        <v>0</v>
      </c>
      <c r="BL82" s="5">
        <f ca="1">IF(BL$4="",0,SUMIFS(Finance!57:57,Finance!$4:$4,"&gt;="&amp;BL$6,Finance!$4:$4,"&lt;="&amp;BL$7))</f>
        <v>0</v>
      </c>
      <c r="BM82" s="5">
        <f ca="1">IF(BM$4="",0,SUMIFS(Finance!57:57,Finance!$4:$4,"&gt;="&amp;BM$6,Finance!$4:$4,"&lt;="&amp;BM$7))</f>
        <v>0</v>
      </c>
      <c r="BN82" s="5">
        <f ca="1">IF(BN$4="",0,SUMIFS(Finance!57:57,Finance!$4:$4,"&gt;="&amp;BN$6,Finance!$4:$4,"&lt;="&amp;BN$7))</f>
        <v>0</v>
      </c>
      <c r="BO82" s="5">
        <f ca="1">IF(BO$4="",0,SUMIFS(Finance!57:57,Finance!$4:$4,"&gt;="&amp;BO$6,Finance!$4:$4,"&lt;="&amp;BO$7))</f>
        <v>0</v>
      </c>
      <c r="BP82" s="5">
        <f ca="1">IF(BP$4="",0,SUMIFS(Finance!57:57,Finance!$4:$4,"&gt;="&amp;BP$6,Finance!$4:$4,"&lt;="&amp;BP$7))</f>
        <v>0</v>
      </c>
      <c r="BQ82" s="5">
        <f ca="1">IF(BQ$4="",0,SUMIFS(Finance!57:57,Finance!$4:$4,"&gt;="&amp;BQ$6,Finance!$4:$4,"&lt;="&amp;BQ$7))</f>
        <v>0</v>
      </c>
      <c r="BR82" s="5">
        <f ca="1">IF(BR$4="",0,SUMIFS(Finance!57:57,Finance!$4:$4,"&gt;="&amp;BR$6,Finance!$4:$4,"&lt;="&amp;BR$7))</f>
        <v>0</v>
      </c>
      <c r="BS82" s="5">
        <f ca="1">IF(BS$4="",0,SUMIFS(Finance!57:57,Finance!$4:$4,"&gt;="&amp;BS$6,Finance!$4:$4,"&lt;="&amp;BS$7))</f>
        <v>0</v>
      </c>
      <c r="BT82" s="5">
        <f ca="1">IF(BT$4="",0,SUMIFS(Finance!57:57,Finance!$4:$4,"&gt;="&amp;BT$6,Finance!$4:$4,"&lt;="&amp;BT$7))</f>
        <v>0</v>
      </c>
      <c r="BU82" s="5">
        <f ca="1">IF(BU$4="",0,SUMIFS(Finance!57:57,Finance!$4:$4,"&gt;="&amp;BU$6,Finance!$4:$4,"&lt;="&amp;BU$7))</f>
        <v>0</v>
      </c>
      <c r="BV82" s="5">
        <f ca="1">IF(BV$4="",0,SUMIFS(Finance!57:57,Finance!$4:$4,"&gt;="&amp;BV$6,Finance!$4:$4,"&lt;="&amp;BV$7))</f>
        <v>0</v>
      </c>
      <c r="BW82" s="5">
        <f ca="1">IF(BW$4="",0,SUMIFS(Finance!57:57,Finance!$4:$4,"&gt;="&amp;BW$6,Finance!$4:$4,"&lt;="&amp;BW$7))</f>
        <v>0</v>
      </c>
      <c r="BX82" s="5">
        <f ca="1">IF(BX$4="",0,SUMIFS(Finance!57:57,Finance!$4:$4,"&gt;="&amp;BX$6,Finance!$4:$4,"&lt;="&amp;BX$7))</f>
        <v>0</v>
      </c>
      <c r="BY82" s="5">
        <f ca="1">IF(BY$4="",0,SUMIFS(Finance!57:57,Finance!$4:$4,"&gt;="&amp;BY$6,Finance!$4:$4,"&lt;="&amp;BY$7))</f>
        <v>0</v>
      </c>
      <c r="BZ82" s="5">
        <f ca="1">IF(BZ$4="",0,SUMIFS(Finance!57:57,Finance!$4:$4,"&gt;="&amp;BZ$6,Finance!$4:$4,"&lt;="&amp;BZ$7))</f>
        <v>0</v>
      </c>
      <c r="CA82" s="5">
        <f ca="1">IF(CA$4="",0,SUMIFS(Finance!57:57,Finance!$4:$4,"&gt;="&amp;CA$6,Finance!$4:$4,"&lt;="&amp;CA$7))</f>
        <v>0</v>
      </c>
      <c r="CB82" s="5">
        <f ca="1">IF(CB$4="",0,SUMIFS(Finance!57:57,Finance!$4:$4,"&gt;="&amp;CB$6,Finance!$4:$4,"&lt;="&amp;CB$7))</f>
        <v>0</v>
      </c>
      <c r="CC82" s="5">
        <f ca="1">IF(CC$4="",0,SUMIFS(Finance!57:57,Finance!$4:$4,"&gt;="&amp;CC$6,Finance!$4:$4,"&lt;="&amp;CC$7))</f>
        <v>0</v>
      </c>
      <c r="CD82" s="5">
        <f ca="1">IF(CD$4="",0,SUMIFS(Finance!57:57,Finance!$4:$4,"&gt;="&amp;CD$6,Finance!$4:$4,"&lt;="&amp;CD$7))</f>
        <v>0</v>
      </c>
      <c r="CE82" s="5">
        <f ca="1">IF(CE$4="",0,SUMIFS(Finance!57:57,Finance!$4:$4,"&gt;="&amp;CE$6,Finance!$4:$4,"&lt;="&amp;CE$7))</f>
        <v>0</v>
      </c>
      <c r="CF82" s="5">
        <f ca="1">IF(CF$4="",0,SUMIFS(Finance!57:57,Finance!$4:$4,"&gt;="&amp;CF$6,Finance!$4:$4,"&lt;="&amp;CF$7))</f>
        <v>0</v>
      </c>
    </row>
    <row r="83" spans="2:84" s="26" customFormat="1" ht="12" x14ac:dyDescent="0.25">
      <c r="B83" s="13"/>
      <c r="M83" s="55"/>
      <c r="N83" s="44" t="s">
        <v>21</v>
      </c>
      <c r="O83" s="45"/>
      <c r="P83" s="46"/>
      <c r="Q83" s="89"/>
      <c r="U83" s="41"/>
      <c r="V83" s="42"/>
      <c r="W83" s="43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</row>
    <row r="85" spans="2:84" x14ac:dyDescent="0.3">
      <c r="B85" s="13">
        <f>ROW()</f>
        <v>85</v>
      </c>
      <c r="H85" s="1" t="str">
        <f>CapEx!H232</f>
        <v>Налоги на внеоборотные активы</v>
      </c>
      <c r="M85" s="53" t="s">
        <v>18</v>
      </c>
      <c r="P85" s="72" t="str">
        <f>Lists!$AI$13</f>
        <v>PL(-)</v>
      </c>
      <c r="U85" s="5">
        <f t="shared" ref="U85:U89" ca="1" si="147">SUM(INDIRECT(ADDRESS($B85,$X$2)&amp;":"&amp;ADDRESS($B85,$X$2-1+$P$8)))</f>
        <v>2659066.666666666</v>
      </c>
      <c r="X85" s="5">
        <f ca="1">IF(X$4="",0,SUM(X86:X90))</f>
        <v>67833.333333333328</v>
      </c>
      <c r="Y85" s="5">
        <f t="shared" ref="Y85" ca="1" si="148">IF(Y$4="",0,SUM(Y86:Y90))</f>
        <v>769908.33333333326</v>
      </c>
      <c r="Z85" s="5">
        <f t="shared" ref="Z85" ca="1" si="149">IF(Z$4="",0,SUM(Z86:Z90))</f>
        <v>688508.33333333314</v>
      </c>
      <c r="AA85" s="5">
        <f t="shared" ref="AA85" ca="1" si="150">IF(AA$4="",0,SUM(AA86:AA90))</f>
        <v>607108.33333333337</v>
      </c>
      <c r="AB85" s="5">
        <f t="shared" ref="AB85" ca="1" si="151">IF(AB$4="",0,SUM(AB86:AB90))</f>
        <v>525708.33333333326</v>
      </c>
      <c r="AC85" s="5">
        <f t="shared" ref="AC85" ca="1" si="152">IF(AC$4="",0,SUM(AC86:AC90))</f>
        <v>0</v>
      </c>
      <c r="AD85" s="5">
        <f t="shared" ref="AD85" ca="1" si="153">IF(AD$4="",0,SUM(AD86:AD90))</f>
        <v>0</v>
      </c>
      <c r="AE85" s="5">
        <f t="shared" ref="AE85" ca="1" si="154">IF(AE$4="",0,SUM(AE86:AE90))</f>
        <v>0</v>
      </c>
      <c r="AF85" s="5">
        <f t="shared" ref="AF85" ca="1" si="155">IF(AF$4="",0,SUM(AF86:AF90))</f>
        <v>0</v>
      </c>
      <c r="AG85" s="5">
        <f t="shared" ref="AG85" ca="1" si="156">IF(AG$4="",0,SUM(AG86:AG90))</f>
        <v>0</v>
      </c>
      <c r="AH85" s="5">
        <f t="shared" ref="AH85" ca="1" si="157">IF(AH$4="",0,SUM(AH86:AH90))</f>
        <v>0</v>
      </c>
      <c r="AI85" s="5">
        <f t="shared" ref="AI85" ca="1" si="158">IF(AI$4="",0,SUM(AI86:AI90))</f>
        <v>0</v>
      </c>
      <c r="AJ85" s="5">
        <f t="shared" ref="AJ85" ca="1" si="159">IF(AJ$4="",0,SUM(AJ86:AJ90))</f>
        <v>0</v>
      </c>
      <c r="AK85" s="5">
        <f t="shared" ref="AK85" ca="1" si="160">IF(AK$4="",0,SUM(AK86:AK90))</f>
        <v>0</v>
      </c>
      <c r="AL85" s="5">
        <f t="shared" ref="AL85" ca="1" si="161">IF(AL$4="",0,SUM(AL86:AL90))</f>
        <v>0</v>
      </c>
      <c r="AM85" s="5">
        <f t="shared" ref="AM85" ca="1" si="162">IF(AM$4="",0,SUM(AM86:AM90))</f>
        <v>0</v>
      </c>
      <c r="AN85" s="5">
        <f t="shared" ref="AN85" ca="1" si="163">IF(AN$4="",0,SUM(AN86:AN90))</f>
        <v>0</v>
      </c>
      <c r="AO85" s="5">
        <f t="shared" ref="AO85" ca="1" si="164">IF(AO$4="",0,SUM(AO86:AO90))</f>
        <v>0</v>
      </c>
      <c r="AP85" s="5">
        <f t="shared" ref="AP85" ca="1" si="165">IF(AP$4="",0,SUM(AP86:AP90))</f>
        <v>0</v>
      </c>
      <c r="AQ85" s="5">
        <f t="shared" ref="AQ85" ca="1" si="166">IF(AQ$4="",0,SUM(AQ86:AQ90))</f>
        <v>0</v>
      </c>
      <c r="AR85" s="5">
        <f t="shared" ref="AR85" ca="1" si="167">IF(AR$4="",0,SUM(AR86:AR90))</f>
        <v>0</v>
      </c>
      <c r="AS85" s="5">
        <f t="shared" ref="AS85" ca="1" si="168">IF(AS$4="",0,SUM(AS86:AS90))</f>
        <v>0</v>
      </c>
      <c r="AT85" s="5">
        <f t="shared" ref="AT85" ca="1" si="169">IF(AT$4="",0,SUM(AT86:AT90))</f>
        <v>0</v>
      </c>
      <c r="AU85" s="5">
        <f t="shared" ref="AU85" ca="1" si="170">IF(AU$4="",0,SUM(AU86:AU90))</f>
        <v>0</v>
      </c>
      <c r="AV85" s="5">
        <f t="shared" ref="AV85" ca="1" si="171">IF(AV$4="",0,SUM(AV86:AV90))</f>
        <v>0</v>
      </c>
      <c r="AW85" s="5">
        <f t="shared" ref="AW85" ca="1" si="172">IF(AW$4="",0,SUM(AW86:AW90))</f>
        <v>0</v>
      </c>
      <c r="AX85" s="5">
        <f t="shared" ref="AX85" ca="1" si="173">IF(AX$4="",0,SUM(AX86:AX90))</f>
        <v>0</v>
      </c>
      <c r="AY85" s="5">
        <f t="shared" ref="AY85" ca="1" si="174">IF(AY$4="",0,SUM(AY86:AY90))</f>
        <v>0</v>
      </c>
      <c r="AZ85" s="5">
        <f t="shared" ref="AZ85" ca="1" si="175">IF(AZ$4="",0,SUM(AZ86:AZ90))</f>
        <v>0</v>
      </c>
      <c r="BA85" s="5">
        <f t="shared" ref="BA85" ca="1" si="176">IF(BA$4="",0,SUM(BA86:BA90))</f>
        <v>0</v>
      </c>
      <c r="BB85" s="5">
        <f t="shared" ref="BB85" ca="1" si="177">IF(BB$4="",0,SUM(BB86:BB90))</f>
        <v>0</v>
      </c>
      <c r="BC85" s="5">
        <f t="shared" ref="BC85" ca="1" si="178">IF(BC$4="",0,SUM(BC86:BC90))</f>
        <v>0</v>
      </c>
      <c r="BD85" s="5">
        <f t="shared" ref="BD85" ca="1" si="179">IF(BD$4="",0,SUM(BD86:BD90))</f>
        <v>0</v>
      </c>
      <c r="BE85" s="5">
        <f t="shared" ref="BE85" ca="1" si="180">IF(BE$4="",0,SUM(BE86:BE90))</f>
        <v>0</v>
      </c>
      <c r="BF85" s="5">
        <f t="shared" ref="BF85" ca="1" si="181">IF(BF$4="",0,SUM(BF86:BF90))</f>
        <v>0</v>
      </c>
      <c r="BG85" s="5">
        <f t="shared" ref="BG85" ca="1" si="182">IF(BG$4="",0,SUM(BG86:BG90))</f>
        <v>0</v>
      </c>
      <c r="BH85" s="5">
        <f t="shared" ref="BH85" ca="1" si="183">IF(BH$4="",0,SUM(BH86:BH90))</f>
        <v>0</v>
      </c>
      <c r="BI85" s="5">
        <f t="shared" ref="BI85" ca="1" si="184">IF(BI$4="",0,SUM(BI86:BI90))</f>
        <v>0</v>
      </c>
      <c r="BJ85" s="5">
        <f t="shared" ref="BJ85" ca="1" si="185">IF(BJ$4="",0,SUM(BJ86:BJ90))</f>
        <v>0</v>
      </c>
      <c r="BK85" s="5">
        <f t="shared" ref="BK85" ca="1" si="186">IF(BK$4="",0,SUM(BK86:BK90))</f>
        <v>0</v>
      </c>
      <c r="BL85" s="5">
        <f t="shared" ref="BL85" ca="1" si="187">IF(BL$4="",0,SUM(BL86:BL90))</f>
        <v>0</v>
      </c>
      <c r="BM85" s="5">
        <f t="shared" ref="BM85" ca="1" si="188">IF(BM$4="",0,SUM(BM86:BM90))</f>
        <v>0</v>
      </c>
      <c r="BN85" s="5">
        <f t="shared" ref="BN85" ca="1" si="189">IF(BN$4="",0,SUM(BN86:BN90))</f>
        <v>0</v>
      </c>
      <c r="BO85" s="5">
        <f t="shared" ref="BO85" ca="1" si="190">IF(BO$4="",0,SUM(BO86:BO90))</f>
        <v>0</v>
      </c>
      <c r="BP85" s="5">
        <f t="shared" ref="BP85" ca="1" si="191">IF(BP$4="",0,SUM(BP86:BP90))</f>
        <v>0</v>
      </c>
      <c r="BQ85" s="5">
        <f t="shared" ref="BQ85" ca="1" si="192">IF(BQ$4="",0,SUM(BQ86:BQ90))</f>
        <v>0</v>
      </c>
      <c r="BR85" s="5">
        <f t="shared" ref="BR85" ca="1" si="193">IF(BR$4="",0,SUM(BR86:BR90))</f>
        <v>0</v>
      </c>
      <c r="BS85" s="5">
        <f t="shared" ref="BS85" ca="1" si="194">IF(BS$4="",0,SUM(BS86:BS90))</f>
        <v>0</v>
      </c>
      <c r="BT85" s="5">
        <f t="shared" ref="BT85" ca="1" si="195">IF(BT$4="",0,SUM(BT86:BT90))</f>
        <v>0</v>
      </c>
      <c r="BU85" s="5">
        <f t="shared" ref="BU85" ca="1" si="196">IF(BU$4="",0,SUM(BU86:BU90))</f>
        <v>0</v>
      </c>
      <c r="BV85" s="5">
        <f t="shared" ref="BV85" ca="1" si="197">IF(BV$4="",0,SUM(BV86:BV90))</f>
        <v>0</v>
      </c>
      <c r="BW85" s="5">
        <f t="shared" ref="BW85" ca="1" si="198">IF(BW$4="",0,SUM(BW86:BW90))</f>
        <v>0</v>
      </c>
      <c r="BX85" s="5">
        <f t="shared" ref="BX85" ca="1" si="199">IF(BX$4="",0,SUM(BX86:BX90))</f>
        <v>0</v>
      </c>
      <c r="BY85" s="5">
        <f t="shared" ref="BY85" ca="1" si="200">IF(BY$4="",0,SUM(BY86:BY90))</f>
        <v>0</v>
      </c>
      <c r="BZ85" s="5">
        <f t="shared" ref="BZ85" ca="1" si="201">IF(BZ$4="",0,SUM(BZ86:BZ90))</f>
        <v>0</v>
      </c>
      <c r="CA85" s="5">
        <f t="shared" ref="CA85" ca="1" si="202">IF(CA$4="",0,SUM(CA86:CA90))</f>
        <v>0</v>
      </c>
      <c r="CB85" s="5">
        <f t="shared" ref="CB85" ca="1" si="203">IF(CB$4="",0,SUM(CB86:CB90))</f>
        <v>0</v>
      </c>
      <c r="CC85" s="5">
        <f t="shared" ref="CC85" ca="1" si="204">IF(CC$4="",0,SUM(CC86:CC90))</f>
        <v>0</v>
      </c>
      <c r="CD85" s="5">
        <f t="shared" ref="CD85" ca="1" si="205">IF(CD$4="",0,SUM(CD86:CD90))</f>
        <v>0</v>
      </c>
      <c r="CE85" s="5">
        <f t="shared" ref="CE85" ca="1" si="206">IF(CE$4="",0,SUM(CE86:CE90))</f>
        <v>0</v>
      </c>
      <c r="CF85" s="5">
        <f t="shared" ref="CF85" ca="1" si="207">IF(CF$4="",0,SUM(CF86:CF90))</f>
        <v>0</v>
      </c>
    </row>
    <row r="86" spans="2:84" x14ac:dyDescent="0.3">
      <c r="B86" s="13">
        <f>ROW()</f>
        <v>86</v>
      </c>
      <c r="H86" s="1" t="str">
        <f>$H$85</f>
        <v>Налоги на внеоборотные активы</v>
      </c>
      <c r="I86" s="1" t="str">
        <f>CapEx!I233</f>
        <v>Стартовые капитальные затраты</v>
      </c>
      <c r="M86" s="53" t="s">
        <v>18</v>
      </c>
      <c r="U86" s="5">
        <f t="shared" ca="1" si="147"/>
        <v>0</v>
      </c>
      <c r="X86" s="5">
        <f ca="1">IF(X$4="",0,SUMIFS(CapEx!233:233,CapEx!$4:$4,"&gt;="&amp;X$6,CapEx!$4:$4,"&lt;="&amp;X$7))</f>
        <v>0</v>
      </c>
      <c r="Y86" s="5">
        <f ca="1">IF(Y$4="",0,SUMIFS(CapEx!233:233,CapEx!$4:$4,"&gt;="&amp;Y$6,CapEx!$4:$4,"&lt;="&amp;Y$7))</f>
        <v>0</v>
      </c>
      <c r="Z86" s="5">
        <f ca="1">IF(Z$4="",0,SUMIFS(CapEx!233:233,CapEx!$4:$4,"&gt;="&amp;Z$6,CapEx!$4:$4,"&lt;="&amp;Z$7))</f>
        <v>0</v>
      </c>
      <c r="AA86" s="5">
        <f ca="1">IF(AA$4="",0,SUMIFS(CapEx!233:233,CapEx!$4:$4,"&gt;="&amp;AA$6,CapEx!$4:$4,"&lt;="&amp;AA$7))</f>
        <v>0</v>
      </c>
      <c r="AB86" s="5">
        <f ca="1">IF(AB$4="",0,SUMIFS(CapEx!233:233,CapEx!$4:$4,"&gt;="&amp;AB$6,CapEx!$4:$4,"&lt;="&amp;AB$7))</f>
        <v>0</v>
      </c>
      <c r="AC86" s="5">
        <f ca="1">IF(AC$4="",0,SUMIFS(CapEx!233:233,CapEx!$4:$4,"&gt;="&amp;AC$6,CapEx!$4:$4,"&lt;="&amp;AC$7))</f>
        <v>0</v>
      </c>
      <c r="AD86" s="5">
        <f ca="1">IF(AD$4="",0,SUMIFS(CapEx!233:233,CapEx!$4:$4,"&gt;="&amp;AD$6,CapEx!$4:$4,"&lt;="&amp;AD$7))</f>
        <v>0</v>
      </c>
      <c r="AE86" s="5">
        <f ca="1">IF(AE$4="",0,SUMIFS(CapEx!233:233,CapEx!$4:$4,"&gt;="&amp;AE$6,CapEx!$4:$4,"&lt;="&amp;AE$7))</f>
        <v>0</v>
      </c>
      <c r="AF86" s="5">
        <f ca="1">IF(AF$4="",0,SUMIFS(CapEx!233:233,CapEx!$4:$4,"&gt;="&amp;AF$6,CapEx!$4:$4,"&lt;="&amp;AF$7))</f>
        <v>0</v>
      </c>
      <c r="AG86" s="5">
        <f ca="1">IF(AG$4="",0,SUMIFS(CapEx!233:233,CapEx!$4:$4,"&gt;="&amp;AG$6,CapEx!$4:$4,"&lt;="&amp;AG$7))</f>
        <v>0</v>
      </c>
      <c r="AH86" s="5">
        <f ca="1">IF(AH$4="",0,SUMIFS(CapEx!233:233,CapEx!$4:$4,"&gt;="&amp;AH$6,CapEx!$4:$4,"&lt;="&amp;AH$7))</f>
        <v>0</v>
      </c>
      <c r="AI86" s="5">
        <f ca="1">IF(AI$4="",0,SUMIFS(CapEx!233:233,CapEx!$4:$4,"&gt;="&amp;AI$6,CapEx!$4:$4,"&lt;="&amp;AI$7))</f>
        <v>0</v>
      </c>
      <c r="AJ86" s="5">
        <f ca="1">IF(AJ$4="",0,SUMIFS(CapEx!233:233,CapEx!$4:$4,"&gt;="&amp;AJ$6,CapEx!$4:$4,"&lt;="&amp;AJ$7))</f>
        <v>0</v>
      </c>
      <c r="AK86" s="5">
        <f ca="1">IF(AK$4="",0,SUMIFS(CapEx!233:233,CapEx!$4:$4,"&gt;="&amp;AK$6,CapEx!$4:$4,"&lt;="&amp;AK$7))</f>
        <v>0</v>
      </c>
      <c r="AL86" s="5">
        <f ca="1">IF(AL$4="",0,SUMIFS(CapEx!233:233,CapEx!$4:$4,"&gt;="&amp;AL$6,CapEx!$4:$4,"&lt;="&amp;AL$7))</f>
        <v>0</v>
      </c>
      <c r="AM86" s="5">
        <f ca="1">IF(AM$4="",0,SUMIFS(CapEx!233:233,CapEx!$4:$4,"&gt;="&amp;AM$6,CapEx!$4:$4,"&lt;="&amp;AM$7))</f>
        <v>0</v>
      </c>
      <c r="AN86" s="5">
        <f ca="1">IF(AN$4="",0,SUMIFS(CapEx!233:233,CapEx!$4:$4,"&gt;="&amp;AN$6,CapEx!$4:$4,"&lt;="&amp;AN$7))</f>
        <v>0</v>
      </c>
      <c r="AO86" s="5">
        <f ca="1">IF(AO$4="",0,SUMIFS(CapEx!233:233,CapEx!$4:$4,"&gt;="&amp;AO$6,CapEx!$4:$4,"&lt;="&amp;AO$7))</f>
        <v>0</v>
      </c>
      <c r="AP86" s="5">
        <f ca="1">IF(AP$4="",0,SUMIFS(CapEx!233:233,CapEx!$4:$4,"&gt;="&amp;AP$6,CapEx!$4:$4,"&lt;="&amp;AP$7))</f>
        <v>0</v>
      </c>
      <c r="AQ86" s="5">
        <f ca="1">IF(AQ$4="",0,SUMIFS(CapEx!233:233,CapEx!$4:$4,"&gt;="&amp;AQ$6,CapEx!$4:$4,"&lt;="&amp;AQ$7))</f>
        <v>0</v>
      </c>
      <c r="AR86" s="5">
        <f ca="1">IF(AR$4="",0,SUMIFS(CapEx!233:233,CapEx!$4:$4,"&gt;="&amp;AR$6,CapEx!$4:$4,"&lt;="&amp;AR$7))</f>
        <v>0</v>
      </c>
      <c r="AS86" s="5">
        <f ca="1">IF(AS$4="",0,SUMIFS(CapEx!233:233,CapEx!$4:$4,"&gt;="&amp;AS$6,CapEx!$4:$4,"&lt;="&amp;AS$7))</f>
        <v>0</v>
      </c>
      <c r="AT86" s="5">
        <f ca="1">IF(AT$4="",0,SUMIFS(CapEx!233:233,CapEx!$4:$4,"&gt;="&amp;AT$6,CapEx!$4:$4,"&lt;="&amp;AT$7))</f>
        <v>0</v>
      </c>
      <c r="AU86" s="5">
        <f ca="1">IF(AU$4="",0,SUMIFS(CapEx!233:233,CapEx!$4:$4,"&gt;="&amp;AU$6,CapEx!$4:$4,"&lt;="&amp;AU$7))</f>
        <v>0</v>
      </c>
      <c r="AV86" s="5">
        <f ca="1">IF(AV$4="",0,SUMIFS(CapEx!233:233,CapEx!$4:$4,"&gt;="&amp;AV$6,CapEx!$4:$4,"&lt;="&amp;AV$7))</f>
        <v>0</v>
      </c>
      <c r="AW86" s="5">
        <f ca="1">IF(AW$4="",0,SUMIFS(CapEx!233:233,CapEx!$4:$4,"&gt;="&amp;AW$6,CapEx!$4:$4,"&lt;="&amp;AW$7))</f>
        <v>0</v>
      </c>
      <c r="AX86" s="5">
        <f ca="1">IF(AX$4="",0,SUMIFS(CapEx!233:233,CapEx!$4:$4,"&gt;="&amp;AX$6,CapEx!$4:$4,"&lt;="&amp;AX$7))</f>
        <v>0</v>
      </c>
      <c r="AY86" s="5">
        <f ca="1">IF(AY$4="",0,SUMIFS(CapEx!233:233,CapEx!$4:$4,"&gt;="&amp;AY$6,CapEx!$4:$4,"&lt;="&amp;AY$7))</f>
        <v>0</v>
      </c>
      <c r="AZ86" s="5">
        <f ca="1">IF(AZ$4="",0,SUMIFS(CapEx!233:233,CapEx!$4:$4,"&gt;="&amp;AZ$6,CapEx!$4:$4,"&lt;="&amp;AZ$7))</f>
        <v>0</v>
      </c>
      <c r="BA86" s="5">
        <f ca="1">IF(BA$4="",0,SUMIFS(CapEx!233:233,CapEx!$4:$4,"&gt;="&amp;BA$6,CapEx!$4:$4,"&lt;="&amp;BA$7))</f>
        <v>0</v>
      </c>
      <c r="BB86" s="5">
        <f ca="1">IF(BB$4="",0,SUMIFS(CapEx!233:233,CapEx!$4:$4,"&gt;="&amp;BB$6,CapEx!$4:$4,"&lt;="&amp;BB$7))</f>
        <v>0</v>
      </c>
      <c r="BC86" s="5">
        <f ca="1">IF(BC$4="",0,SUMIFS(CapEx!233:233,CapEx!$4:$4,"&gt;="&amp;BC$6,CapEx!$4:$4,"&lt;="&amp;BC$7))</f>
        <v>0</v>
      </c>
      <c r="BD86" s="5">
        <f ca="1">IF(BD$4="",0,SUMIFS(CapEx!233:233,CapEx!$4:$4,"&gt;="&amp;BD$6,CapEx!$4:$4,"&lt;="&amp;BD$7))</f>
        <v>0</v>
      </c>
      <c r="BE86" s="5">
        <f ca="1">IF(BE$4="",0,SUMIFS(CapEx!233:233,CapEx!$4:$4,"&gt;="&amp;BE$6,CapEx!$4:$4,"&lt;="&amp;BE$7))</f>
        <v>0</v>
      </c>
      <c r="BF86" s="5">
        <f ca="1">IF(BF$4="",0,SUMIFS(CapEx!233:233,CapEx!$4:$4,"&gt;="&amp;BF$6,CapEx!$4:$4,"&lt;="&amp;BF$7))</f>
        <v>0</v>
      </c>
      <c r="BG86" s="5">
        <f ca="1">IF(BG$4="",0,SUMIFS(CapEx!233:233,CapEx!$4:$4,"&gt;="&amp;BG$6,CapEx!$4:$4,"&lt;="&amp;BG$7))</f>
        <v>0</v>
      </c>
      <c r="BH86" s="5">
        <f ca="1">IF(BH$4="",0,SUMIFS(CapEx!233:233,CapEx!$4:$4,"&gt;="&amp;BH$6,CapEx!$4:$4,"&lt;="&amp;BH$7))</f>
        <v>0</v>
      </c>
      <c r="BI86" s="5">
        <f ca="1">IF(BI$4="",0,SUMIFS(CapEx!233:233,CapEx!$4:$4,"&gt;="&amp;BI$6,CapEx!$4:$4,"&lt;="&amp;BI$7))</f>
        <v>0</v>
      </c>
      <c r="BJ86" s="5">
        <f ca="1">IF(BJ$4="",0,SUMIFS(CapEx!233:233,CapEx!$4:$4,"&gt;="&amp;BJ$6,CapEx!$4:$4,"&lt;="&amp;BJ$7))</f>
        <v>0</v>
      </c>
      <c r="BK86" s="5">
        <f ca="1">IF(BK$4="",0,SUMIFS(CapEx!233:233,CapEx!$4:$4,"&gt;="&amp;BK$6,CapEx!$4:$4,"&lt;="&amp;BK$7))</f>
        <v>0</v>
      </c>
      <c r="BL86" s="5">
        <f ca="1">IF(BL$4="",0,SUMIFS(CapEx!233:233,CapEx!$4:$4,"&gt;="&amp;BL$6,CapEx!$4:$4,"&lt;="&amp;BL$7))</f>
        <v>0</v>
      </c>
      <c r="BM86" s="5">
        <f ca="1">IF(BM$4="",0,SUMIFS(CapEx!233:233,CapEx!$4:$4,"&gt;="&amp;BM$6,CapEx!$4:$4,"&lt;="&amp;BM$7))</f>
        <v>0</v>
      </c>
      <c r="BN86" s="5">
        <f ca="1">IF(BN$4="",0,SUMIFS(CapEx!233:233,CapEx!$4:$4,"&gt;="&amp;BN$6,CapEx!$4:$4,"&lt;="&amp;BN$7))</f>
        <v>0</v>
      </c>
      <c r="BO86" s="5">
        <f ca="1">IF(BO$4="",0,SUMIFS(CapEx!233:233,CapEx!$4:$4,"&gt;="&amp;BO$6,CapEx!$4:$4,"&lt;="&amp;BO$7))</f>
        <v>0</v>
      </c>
      <c r="BP86" s="5">
        <f ca="1">IF(BP$4="",0,SUMIFS(CapEx!233:233,CapEx!$4:$4,"&gt;="&amp;BP$6,CapEx!$4:$4,"&lt;="&amp;BP$7))</f>
        <v>0</v>
      </c>
      <c r="BQ86" s="5">
        <f ca="1">IF(BQ$4="",0,SUMIFS(CapEx!233:233,CapEx!$4:$4,"&gt;="&amp;BQ$6,CapEx!$4:$4,"&lt;="&amp;BQ$7))</f>
        <v>0</v>
      </c>
      <c r="BR86" s="5">
        <f ca="1">IF(BR$4="",0,SUMIFS(CapEx!233:233,CapEx!$4:$4,"&gt;="&amp;BR$6,CapEx!$4:$4,"&lt;="&amp;BR$7))</f>
        <v>0</v>
      </c>
      <c r="BS86" s="5">
        <f ca="1">IF(BS$4="",0,SUMIFS(CapEx!233:233,CapEx!$4:$4,"&gt;="&amp;BS$6,CapEx!$4:$4,"&lt;="&amp;BS$7))</f>
        <v>0</v>
      </c>
      <c r="BT86" s="5">
        <f ca="1">IF(BT$4="",0,SUMIFS(CapEx!233:233,CapEx!$4:$4,"&gt;="&amp;BT$6,CapEx!$4:$4,"&lt;="&amp;BT$7))</f>
        <v>0</v>
      </c>
      <c r="BU86" s="5">
        <f ca="1">IF(BU$4="",0,SUMIFS(CapEx!233:233,CapEx!$4:$4,"&gt;="&amp;BU$6,CapEx!$4:$4,"&lt;="&amp;BU$7))</f>
        <v>0</v>
      </c>
      <c r="BV86" s="5">
        <f ca="1">IF(BV$4="",0,SUMIFS(CapEx!233:233,CapEx!$4:$4,"&gt;="&amp;BV$6,CapEx!$4:$4,"&lt;="&amp;BV$7))</f>
        <v>0</v>
      </c>
      <c r="BW86" s="5">
        <f ca="1">IF(BW$4="",0,SUMIFS(CapEx!233:233,CapEx!$4:$4,"&gt;="&amp;BW$6,CapEx!$4:$4,"&lt;="&amp;BW$7))</f>
        <v>0</v>
      </c>
      <c r="BX86" s="5">
        <f ca="1">IF(BX$4="",0,SUMIFS(CapEx!233:233,CapEx!$4:$4,"&gt;="&amp;BX$6,CapEx!$4:$4,"&lt;="&amp;BX$7))</f>
        <v>0</v>
      </c>
      <c r="BY86" s="5">
        <f ca="1">IF(BY$4="",0,SUMIFS(CapEx!233:233,CapEx!$4:$4,"&gt;="&amp;BY$6,CapEx!$4:$4,"&lt;="&amp;BY$7))</f>
        <v>0</v>
      </c>
      <c r="BZ86" s="5">
        <f ca="1">IF(BZ$4="",0,SUMIFS(CapEx!233:233,CapEx!$4:$4,"&gt;="&amp;BZ$6,CapEx!$4:$4,"&lt;="&amp;BZ$7))</f>
        <v>0</v>
      </c>
      <c r="CA86" s="5">
        <f ca="1">IF(CA$4="",0,SUMIFS(CapEx!233:233,CapEx!$4:$4,"&gt;="&amp;CA$6,CapEx!$4:$4,"&lt;="&amp;CA$7))</f>
        <v>0</v>
      </c>
      <c r="CB86" s="5">
        <f ca="1">IF(CB$4="",0,SUMIFS(CapEx!233:233,CapEx!$4:$4,"&gt;="&amp;CB$6,CapEx!$4:$4,"&lt;="&amp;CB$7))</f>
        <v>0</v>
      </c>
      <c r="CC86" s="5">
        <f ca="1">IF(CC$4="",0,SUMIFS(CapEx!233:233,CapEx!$4:$4,"&gt;="&amp;CC$6,CapEx!$4:$4,"&lt;="&amp;CC$7))</f>
        <v>0</v>
      </c>
      <c r="CD86" s="5">
        <f ca="1">IF(CD$4="",0,SUMIFS(CapEx!233:233,CapEx!$4:$4,"&gt;="&amp;CD$6,CapEx!$4:$4,"&lt;="&amp;CD$7))</f>
        <v>0</v>
      </c>
      <c r="CE86" s="5">
        <f ca="1">IF(CE$4="",0,SUMIFS(CapEx!233:233,CapEx!$4:$4,"&gt;="&amp;CE$6,CapEx!$4:$4,"&lt;="&amp;CE$7))</f>
        <v>0</v>
      </c>
      <c r="CF86" s="5">
        <f ca="1">IF(CF$4="",0,SUMIFS(CapEx!233:233,CapEx!$4:$4,"&gt;="&amp;CF$6,CapEx!$4:$4,"&lt;="&amp;CF$7))</f>
        <v>0</v>
      </c>
    </row>
    <row r="87" spans="2:84" x14ac:dyDescent="0.3">
      <c r="B87" s="13">
        <f>ROW()</f>
        <v>87</v>
      </c>
      <c r="H87" s="1" t="str">
        <f t="shared" ref="H87:H89" si="208">$H$85</f>
        <v>Налоги на внеоборотные активы</v>
      </c>
      <c r="I87" s="1" t="str">
        <f>CapEx!I240</f>
        <v>Капзатраты на производственные мощности</v>
      </c>
      <c r="M87" s="53" t="s">
        <v>18</v>
      </c>
      <c r="U87" s="5">
        <f t="shared" ca="1" si="147"/>
        <v>2659066.666666666</v>
      </c>
      <c r="X87" s="5">
        <f ca="1">IF(X$4="",0,SUMIFS(CapEx!240:240,CapEx!$4:$4,"&gt;="&amp;X$6,CapEx!$4:$4,"&lt;="&amp;X$7))</f>
        <v>67833.333333333328</v>
      </c>
      <c r="Y87" s="5">
        <f ca="1">IF(Y$4="",0,SUMIFS(CapEx!240:240,CapEx!$4:$4,"&gt;="&amp;Y$6,CapEx!$4:$4,"&lt;="&amp;Y$7))</f>
        <v>769908.33333333326</v>
      </c>
      <c r="Z87" s="5">
        <f ca="1">IF(Z$4="",0,SUMIFS(CapEx!240:240,CapEx!$4:$4,"&gt;="&amp;Z$6,CapEx!$4:$4,"&lt;="&amp;Z$7))</f>
        <v>688508.33333333314</v>
      </c>
      <c r="AA87" s="5">
        <f ca="1">IF(AA$4="",0,SUMIFS(CapEx!240:240,CapEx!$4:$4,"&gt;="&amp;AA$6,CapEx!$4:$4,"&lt;="&amp;AA$7))</f>
        <v>607108.33333333337</v>
      </c>
      <c r="AB87" s="5">
        <f ca="1">IF(AB$4="",0,SUMIFS(CapEx!240:240,CapEx!$4:$4,"&gt;="&amp;AB$6,CapEx!$4:$4,"&lt;="&amp;AB$7))</f>
        <v>525708.33333333326</v>
      </c>
      <c r="AC87" s="5">
        <f ca="1">IF(AC$4="",0,SUMIFS(CapEx!240:240,CapEx!$4:$4,"&gt;="&amp;AC$6,CapEx!$4:$4,"&lt;="&amp;AC$7))</f>
        <v>0</v>
      </c>
      <c r="AD87" s="5">
        <f ca="1">IF(AD$4="",0,SUMIFS(CapEx!240:240,CapEx!$4:$4,"&gt;="&amp;AD$6,CapEx!$4:$4,"&lt;="&amp;AD$7))</f>
        <v>0</v>
      </c>
      <c r="AE87" s="5">
        <f ca="1">IF(AE$4="",0,SUMIFS(CapEx!240:240,CapEx!$4:$4,"&gt;="&amp;AE$6,CapEx!$4:$4,"&lt;="&amp;AE$7))</f>
        <v>0</v>
      </c>
      <c r="AF87" s="5">
        <f ca="1">IF(AF$4="",0,SUMIFS(CapEx!240:240,CapEx!$4:$4,"&gt;="&amp;AF$6,CapEx!$4:$4,"&lt;="&amp;AF$7))</f>
        <v>0</v>
      </c>
      <c r="AG87" s="5">
        <f ca="1">IF(AG$4="",0,SUMIFS(CapEx!240:240,CapEx!$4:$4,"&gt;="&amp;AG$6,CapEx!$4:$4,"&lt;="&amp;AG$7))</f>
        <v>0</v>
      </c>
      <c r="AH87" s="5">
        <f ca="1">IF(AH$4="",0,SUMIFS(CapEx!240:240,CapEx!$4:$4,"&gt;="&amp;AH$6,CapEx!$4:$4,"&lt;="&amp;AH$7))</f>
        <v>0</v>
      </c>
      <c r="AI87" s="5">
        <f ca="1">IF(AI$4="",0,SUMIFS(CapEx!240:240,CapEx!$4:$4,"&gt;="&amp;AI$6,CapEx!$4:$4,"&lt;="&amp;AI$7))</f>
        <v>0</v>
      </c>
      <c r="AJ87" s="5">
        <f ca="1">IF(AJ$4="",0,SUMIFS(CapEx!240:240,CapEx!$4:$4,"&gt;="&amp;AJ$6,CapEx!$4:$4,"&lt;="&amp;AJ$7))</f>
        <v>0</v>
      </c>
      <c r="AK87" s="5">
        <f ca="1">IF(AK$4="",0,SUMIFS(CapEx!240:240,CapEx!$4:$4,"&gt;="&amp;AK$6,CapEx!$4:$4,"&lt;="&amp;AK$7))</f>
        <v>0</v>
      </c>
      <c r="AL87" s="5">
        <f ca="1">IF(AL$4="",0,SUMIFS(CapEx!240:240,CapEx!$4:$4,"&gt;="&amp;AL$6,CapEx!$4:$4,"&lt;="&amp;AL$7))</f>
        <v>0</v>
      </c>
      <c r="AM87" s="5">
        <f ca="1">IF(AM$4="",0,SUMIFS(CapEx!240:240,CapEx!$4:$4,"&gt;="&amp;AM$6,CapEx!$4:$4,"&lt;="&amp;AM$7))</f>
        <v>0</v>
      </c>
      <c r="AN87" s="5">
        <f ca="1">IF(AN$4="",0,SUMIFS(CapEx!240:240,CapEx!$4:$4,"&gt;="&amp;AN$6,CapEx!$4:$4,"&lt;="&amp;AN$7))</f>
        <v>0</v>
      </c>
      <c r="AO87" s="5">
        <f ca="1">IF(AO$4="",0,SUMIFS(CapEx!240:240,CapEx!$4:$4,"&gt;="&amp;AO$6,CapEx!$4:$4,"&lt;="&amp;AO$7))</f>
        <v>0</v>
      </c>
      <c r="AP87" s="5">
        <f ca="1">IF(AP$4="",0,SUMIFS(CapEx!240:240,CapEx!$4:$4,"&gt;="&amp;AP$6,CapEx!$4:$4,"&lt;="&amp;AP$7))</f>
        <v>0</v>
      </c>
      <c r="AQ87" s="5">
        <f ca="1">IF(AQ$4="",0,SUMIFS(CapEx!240:240,CapEx!$4:$4,"&gt;="&amp;AQ$6,CapEx!$4:$4,"&lt;="&amp;AQ$7))</f>
        <v>0</v>
      </c>
      <c r="AR87" s="5">
        <f ca="1">IF(AR$4="",0,SUMIFS(CapEx!240:240,CapEx!$4:$4,"&gt;="&amp;AR$6,CapEx!$4:$4,"&lt;="&amp;AR$7))</f>
        <v>0</v>
      </c>
      <c r="AS87" s="5">
        <f ca="1">IF(AS$4="",0,SUMIFS(CapEx!240:240,CapEx!$4:$4,"&gt;="&amp;AS$6,CapEx!$4:$4,"&lt;="&amp;AS$7))</f>
        <v>0</v>
      </c>
      <c r="AT87" s="5">
        <f ca="1">IF(AT$4="",0,SUMIFS(CapEx!240:240,CapEx!$4:$4,"&gt;="&amp;AT$6,CapEx!$4:$4,"&lt;="&amp;AT$7))</f>
        <v>0</v>
      </c>
      <c r="AU87" s="5">
        <f ca="1">IF(AU$4="",0,SUMIFS(CapEx!240:240,CapEx!$4:$4,"&gt;="&amp;AU$6,CapEx!$4:$4,"&lt;="&amp;AU$7))</f>
        <v>0</v>
      </c>
      <c r="AV87" s="5">
        <f ca="1">IF(AV$4="",0,SUMIFS(CapEx!240:240,CapEx!$4:$4,"&gt;="&amp;AV$6,CapEx!$4:$4,"&lt;="&amp;AV$7))</f>
        <v>0</v>
      </c>
      <c r="AW87" s="5">
        <f ca="1">IF(AW$4="",0,SUMIFS(CapEx!240:240,CapEx!$4:$4,"&gt;="&amp;AW$6,CapEx!$4:$4,"&lt;="&amp;AW$7))</f>
        <v>0</v>
      </c>
      <c r="AX87" s="5">
        <f ca="1">IF(AX$4="",0,SUMIFS(CapEx!240:240,CapEx!$4:$4,"&gt;="&amp;AX$6,CapEx!$4:$4,"&lt;="&amp;AX$7))</f>
        <v>0</v>
      </c>
      <c r="AY87" s="5">
        <f ca="1">IF(AY$4="",0,SUMIFS(CapEx!240:240,CapEx!$4:$4,"&gt;="&amp;AY$6,CapEx!$4:$4,"&lt;="&amp;AY$7))</f>
        <v>0</v>
      </c>
      <c r="AZ87" s="5">
        <f ca="1">IF(AZ$4="",0,SUMIFS(CapEx!240:240,CapEx!$4:$4,"&gt;="&amp;AZ$6,CapEx!$4:$4,"&lt;="&amp;AZ$7))</f>
        <v>0</v>
      </c>
      <c r="BA87" s="5">
        <f ca="1">IF(BA$4="",0,SUMIFS(CapEx!240:240,CapEx!$4:$4,"&gt;="&amp;BA$6,CapEx!$4:$4,"&lt;="&amp;BA$7))</f>
        <v>0</v>
      </c>
      <c r="BB87" s="5">
        <f ca="1">IF(BB$4="",0,SUMIFS(CapEx!240:240,CapEx!$4:$4,"&gt;="&amp;BB$6,CapEx!$4:$4,"&lt;="&amp;BB$7))</f>
        <v>0</v>
      </c>
      <c r="BC87" s="5">
        <f ca="1">IF(BC$4="",0,SUMIFS(CapEx!240:240,CapEx!$4:$4,"&gt;="&amp;BC$6,CapEx!$4:$4,"&lt;="&amp;BC$7))</f>
        <v>0</v>
      </c>
      <c r="BD87" s="5">
        <f ca="1">IF(BD$4="",0,SUMIFS(CapEx!240:240,CapEx!$4:$4,"&gt;="&amp;BD$6,CapEx!$4:$4,"&lt;="&amp;BD$7))</f>
        <v>0</v>
      </c>
      <c r="BE87" s="5">
        <f ca="1">IF(BE$4="",0,SUMIFS(CapEx!240:240,CapEx!$4:$4,"&gt;="&amp;BE$6,CapEx!$4:$4,"&lt;="&amp;BE$7))</f>
        <v>0</v>
      </c>
      <c r="BF87" s="5">
        <f ca="1">IF(BF$4="",0,SUMIFS(CapEx!240:240,CapEx!$4:$4,"&gt;="&amp;BF$6,CapEx!$4:$4,"&lt;="&amp;BF$7))</f>
        <v>0</v>
      </c>
      <c r="BG87" s="5">
        <f ca="1">IF(BG$4="",0,SUMIFS(CapEx!240:240,CapEx!$4:$4,"&gt;="&amp;BG$6,CapEx!$4:$4,"&lt;="&amp;BG$7))</f>
        <v>0</v>
      </c>
      <c r="BH87" s="5">
        <f ca="1">IF(BH$4="",0,SUMIFS(CapEx!240:240,CapEx!$4:$4,"&gt;="&amp;BH$6,CapEx!$4:$4,"&lt;="&amp;BH$7))</f>
        <v>0</v>
      </c>
      <c r="BI87" s="5">
        <f ca="1">IF(BI$4="",0,SUMIFS(CapEx!240:240,CapEx!$4:$4,"&gt;="&amp;BI$6,CapEx!$4:$4,"&lt;="&amp;BI$7))</f>
        <v>0</v>
      </c>
      <c r="BJ87" s="5">
        <f ca="1">IF(BJ$4="",0,SUMIFS(CapEx!240:240,CapEx!$4:$4,"&gt;="&amp;BJ$6,CapEx!$4:$4,"&lt;="&amp;BJ$7))</f>
        <v>0</v>
      </c>
      <c r="BK87" s="5">
        <f ca="1">IF(BK$4="",0,SUMIFS(CapEx!240:240,CapEx!$4:$4,"&gt;="&amp;BK$6,CapEx!$4:$4,"&lt;="&amp;BK$7))</f>
        <v>0</v>
      </c>
      <c r="BL87" s="5">
        <f ca="1">IF(BL$4="",0,SUMIFS(CapEx!240:240,CapEx!$4:$4,"&gt;="&amp;BL$6,CapEx!$4:$4,"&lt;="&amp;BL$7))</f>
        <v>0</v>
      </c>
      <c r="BM87" s="5">
        <f ca="1">IF(BM$4="",0,SUMIFS(CapEx!240:240,CapEx!$4:$4,"&gt;="&amp;BM$6,CapEx!$4:$4,"&lt;="&amp;BM$7))</f>
        <v>0</v>
      </c>
      <c r="BN87" s="5">
        <f ca="1">IF(BN$4="",0,SUMIFS(CapEx!240:240,CapEx!$4:$4,"&gt;="&amp;BN$6,CapEx!$4:$4,"&lt;="&amp;BN$7))</f>
        <v>0</v>
      </c>
      <c r="BO87" s="5">
        <f ca="1">IF(BO$4="",0,SUMIFS(CapEx!240:240,CapEx!$4:$4,"&gt;="&amp;BO$6,CapEx!$4:$4,"&lt;="&amp;BO$7))</f>
        <v>0</v>
      </c>
      <c r="BP87" s="5">
        <f ca="1">IF(BP$4="",0,SUMIFS(CapEx!240:240,CapEx!$4:$4,"&gt;="&amp;BP$6,CapEx!$4:$4,"&lt;="&amp;BP$7))</f>
        <v>0</v>
      </c>
      <c r="BQ87" s="5">
        <f ca="1">IF(BQ$4="",0,SUMIFS(CapEx!240:240,CapEx!$4:$4,"&gt;="&amp;BQ$6,CapEx!$4:$4,"&lt;="&amp;BQ$7))</f>
        <v>0</v>
      </c>
      <c r="BR87" s="5">
        <f ca="1">IF(BR$4="",0,SUMIFS(CapEx!240:240,CapEx!$4:$4,"&gt;="&amp;BR$6,CapEx!$4:$4,"&lt;="&amp;BR$7))</f>
        <v>0</v>
      </c>
      <c r="BS87" s="5">
        <f ca="1">IF(BS$4="",0,SUMIFS(CapEx!240:240,CapEx!$4:$4,"&gt;="&amp;BS$6,CapEx!$4:$4,"&lt;="&amp;BS$7))</f>
        <v>0</v>
      </c>
      <c r="BT87" s="5">
        <f ca="1">IF(BT$4="",0,SUMIFS(CapEx!240:240,CapEx!$4:$4,"&gt;="&amp;BT$6,CapEx!$4:$4,"&lt;="&amp;BT$7))</f>
        <v>0</v>
      </c>
      <c r="BU87" s="5">
        <f ca="1">IF(BU$4="",0,SUMIFS(CapEx!240:240,CapEx!$4:$4,"&gt;="&amp;BU$6,CapEx!$4:$4,"&lt;="&amp;BU$7))</f>
        <v>0</v>
      </c>
      <c r="BV87" s="5">
        <f ca="1">IF(BV$4="",0,SUMIFS(CapEx!240:240,CapEx!$4:$4,"&gt;="&amp;BV$6,CapEx!$4:$4,"&lt;="&amp;BV$7))</f>
        <v>0</v>
      </c>
      <c r="BW87" s="5">
        <f ca="1">IF(BW$4="",0,SUMIFS(CapEx!240:240,CapEx!$4:$4,"&gt;="&amp;BW$6,CapEx!$4:$4,"&lt;="&amp;BW$7))</f>
        <v>0</v>
      </c>
      <c r="BX87" s="5">
        <f ca="1">IF(BX$4="",0,SUMIFS(CapEx!240:240,CapEx!$4:$4,"&gt;="&amp;BX$6,CapEx!$4:$4,"&lt;="&amp;BX$7))</f>
        <v>0</v>
      </c>
      <c r="BY87" s="5">
        <f ca="1">IF(BY$4="",0,SUMIFS(CapEx!240:240,CapEx!$4:$4,"&gt;="&amp;BY$6,CapEx!$4:$4,"&lt;="&amp;BY$7))</f>
        <v>0</v>
      </c>
      <c r="BZ87" s="5">
        <f ca="1">IF(BZ$4="",0,SUMIFS(CapEx!240:240,CapEx!$4:$4,"&gt;="&amp;BZ$6,CapEx!$4:$4,"&lt;="&amp;BZ$7))</f>
        <v>0</v>
      </c>
      <c r="CA87" s="5">
        <f ca="1">IF(CA$4="",0,SUMIFS(CapEx!240:240,CapEx!$4:$4,"&gt;="&amp;CA$6,CapEx!$4:$4,"&lt;="&amp;CA$7))</f>
        <v>0</v>
      </c>
      <c r="CB87" s="5">
        <f ca="1">IF(CB$4="",0,SUMIFS(CapEx!240:240,CapEx!$4:$4,"&gt;="&amp;CB$6,CapEx!$4:$4,"&lt;="&amp;CB$7))</f>
        <v>0</v>
      </c>
      <c r="CC87" s="5">
        <f ca="1">IF(CC$4="",0,SUMIFS(CapEx!240:240,CapEx!$4:$4,"&gt;="&amp;CC$6,CapEx!$4:$4,"&lt;="&amp;CC$7))</f>
        <v>0</v>
      </c>
      <c r="CD87" s="5">
        <f ca="1">IF(CD$4="",0,SUMIFS(CapEx!240:240,CapEx!$4:$4,"&gt;="&amp;CD$6,CapEx!$4:$4,"&lt;="&amp;CD$7))</f>
        <v>0</v>
      </c>
      <c r="CE87" s="5">
        <f ca="1">IF(CE$4="",0,SUMIFS(CapEx!240:240,CapEx!$4:$4,"&gt;="&amp;CE$6,CapEx!$4:$4,"&lt;="&amp;CE$7))</f>
        <v>0</v>
      </c>
      <c r="CF87" s="5">
        <f ca="1">IF(CF$4="",0,SUMIFS(CapEx!240:240,CapEx!$4:$4,"&gt;="&amp;CF$6,CapEx!$4:$4,"&lt;="&amp;CF$7))</f>
        <v>0</v>
      </c>
    </row>
    <row r="88" spans="2:84" x14ac:dyDescent="0.3">
      <c r="B88" s="13">
        <f>ROW()</f>
        <v>88</v>
      </c>
      <c r="H88" s="1" t="str">
        <f t="shared" si="208"/>
        <v>Налоги на внеоборотные активы</v>
      </c>
      <c r="I88" s="1" t="str">
        <f>CapEx!I247</f>
        <v>Капзатраты на торговые мощности</v>
      </c>
      <c r="M88" s="53" t="s">
        <v>18</v>
      </c>
      <c r="U88" s="5">
        <f t="shared" ca="1" si="147"/>
        <v>0</v>
      </c>
      <c r="X88" s="5">
        <f ca="1">IF(X$4="",0,SUMIFS(CapEx!247:247,CapEx!$4:$4,"&gt;="&amp;X$6,CapEx!$4:$4,"&lt;="&amp;X$7))</f>
        <v>0</v>
      </c>
      <c r="Y88" s="5">
        <f ca="1">IF(Y$4="",0,SUMIFS(CapEx!247:247,CapEx!$4:$4,"&gt;="&amp;Y$6,CapEx!$4:$4,"&lt;="&amp;Y$7))</f>
        <v>0</v>
      </c>
      <c r="Z88" s="5">
        <f ca="1">IF(Z$4="",0,SUMIFS(CapEx!247:247,CapEx!$4:$4,"&gt;="&amp;Z$6,CapEx!$4:$4,"&lt;="&amp;Z$7))</f>
        <v>0</v>
      </c>
      <c r="AA88" s="5">
        <f ca="1">IF(AA$4="",0,SUMIFS(CapEx!247:247,CapEx!$4:$4,"&gt;="&amp;AA$6,CapEx!$4:$4,"&lt;="&amp;AA$7))</f>
        <v>0</v>
      </c>
      <c r="AB88" s="5">
        <f ca="1">IF(AB$4="",0,SUMIFS(CapEx!247:247,CapEx!$4:$4,"&gt;="&amp;AB$6,CapEx!$4:$4,"&lt;="&amp;AB$7))</f>
        <v>0</v>
      </c>
      <c r="AC88" s="5">
        <f ca="1">IF(AC$4="",0,SUMIFS(CapEx!247:247,CapEx!$4:$4,"&gt;="&amp;AC$6,CapEx!$4:$4,"&lt;="&amp;AC$7))</f>
        <v>0</v>
      </c>
      <c r="AD88" s="5">
        <f ca="1">IF(AD$4="",0,SUMIFS(CapEx!247:247,CapEx!$4:$4,"&gt;="&amp;AD$6,CapEx!$4:$4,"&lt;="&amp;AD$7))</f>
        <v>0</v>
      </c>
      <c r="AE88" s="5">
        <f ca="1">IF(AE$4="",0,SUMIFS(CapEx!247:247,CapEx!$4:$4,"&gt;="&amp;AE$6,CapEx!$4:$4,"&lt;="&amp;AE$7))</f>
        <v>0</v>
      </c>
      <c r="AF88" s="5">
        <f ca="1">IF(AF$4="",0,SUMIFS(CapEx!247:247,CapEx!$4:$4,"&gt;="&amp;AF$6,CapEx!$4:$4,"&lt;="&amp;AF$7))</f>
        <v>0</v>
      </c>
      <c r="AG88" s="5">
        <f ca="1">IF(AG$4="",0,SUMIFS(CapEx!247:247,CapEx!$4:$4,"&gt;="&amp;AG$6,CapEx!$4:$4,"&lt;="&amp;AG$7))</f>
        <v>0</v>
      </c>
      <c r="AH88" s="5">
        <f ca="1">IF(AH$4="",0,SUMIFS(CapEx!247:247,CapEx!$4:$4,"&gt;="&amp;AH$6,CapEx!$4:$4,"&lt;="&amp;AH$7))</f>
        <v>0</v>
      </c>
      <c r="AI88" s="5">
        <f ca="1">IF(AI$4="",0,SUMIFS(CapEx!247:247,CapEx!$4:$4,"&gt;="&amp;AI$6,CapEx!$4:$4,"&lt;="&amp;AI$7))</f>
        <v>0</v>
      </c>
      <c r="AJ88" s="5">
        <f ca="1">IF(AJ$4="",0,SUMIFS(CapEx!247:247,CapEx!$4:$4,"&gt;="&amp;AJ$6,CapEx!$4:$4,"&lt;="&amp;AJ$7))</f>
        <v>0</v>
      </c>
      <c r="AK88" s="5">
        <f ca="1">IF(AK$4="",0,SUMIFS(CapEx!247:247,CapEx!$4:$4,"&gt;="&amp;AK$6,CapEx!$4:$4,"&lt;="&amp;AK$7))</f>
        <v>0</v>
      </c>
      <c r="AL88" s="5">
        <f ca="1">IF(AL$4="",0,SUMIFS(CapEx!247:247,CapEx!$4:$4,"&gt;="&amp;AL$6,CapEx!$4:$4,"&lt;="&amp;AL$7))</f>
        <v>0</v>
      </c>
      <c r="AM88" s="5">
        <f ca="1">IF(AM$4="",0,SUMIFS(CapEx!247:247,CapEx!$4:$4,"&gt;="&amp;AM$6,CapEx!$4:$4,"&lt;="&amp;AM$7))</f>
        <v>0</v>
      </c>
      <c r="AN88" s="5">
        <f ca="1">IF(AN$4="",0,SUMIFS(CapEx!247:247,CapEx!$4:$4,"&gt;="&amp;AN$6,CapEx!$4:$4,"&lt;="&amp;AN$7))</f>
        <v>0</v>
      </c>
      <c r="AO88" s="5">
        <f ca="1">IF(AO$4="",0,SUMIFS(CapEx!247:247,CapEx!$4:$4,"&gt;="&amp;AO$6,CapEx!$4:$4,"&lt;="&amp;AO$7))</f>
        <v>0</v>
      </c>
      <c r="AP88" s="5">
        <f ca="1">IF(AP$4="",0,SUMIFS(CapEx!247:247,CapEx!$4:$4,"&gt;="&amp;AP$6,CapEx!$4:$4,"&lt;="&amp;AP$7))</f>
        <v>0</v>
      </c>
      <c r="AQ88" s="5">
        <f ca="1">IF(AQ$4="",0,SUMIFS(CapEx!247:247,CapEx!$4:$4,"&gt;="&amp;AQ$6,CapEx!$4:$4,"&lt;="&amp;AQ$7))</f>
        <v>0</v>
      </c>
      <c r="AR88" s="5">
        <f ca="1">IF(AR$4="",0,SUMIFS(CapEx!247:247,CapEx!$4:$4,"&gt;="&amp;AR$6,CapEx!$4:$4,"&lt;="&amp;AR$7))</f>
        <v>0</v>
      </c>
      <c r="AS88" s="5">
        <f ca="1">IF(AS$4="",0,SUMIFS(CapEx!247:247,CapEx!$4:$4,"&gt;="&amp;AS$6,CapEx!$4:$4,"&lt;="&amp;AS$7))</f>
        <v>0</v>
      </c>
      <c r="AT88" s="5">
        <f ca="1">IF(AT$4="",0,SUMIFS(CapEx!247:247,CapEx!$4:$4,"&gt;="&amp;AT$6,CapEx!$4:$4,"&lt;="&amp;AT$7))</f>
        <v>0</v>
      </c>
      <c r="AU88" s="5">
        <f ca="1">IF(AU$4="",0,SUMIFS(CapEx!247:247,CapEx!$4:$4,"&gt;="&amp;AU$6,CapEx!$4:$4,"&lt;="&amp;AU$7))</f>
        <v>0</v>
      </c>
      <c r="AV88" s="5">
        <f ca="1">IF(AV$4="",0,SUMIFS(CapEx!247:247,CapEx!$4:$4,"&gt;="&amp;AV$6,CapEx!$4:$4,"&lt;="&amp;AV$7))</f>
        <v>0</v>
      </c>
      <c r="AW88" s="5">
        <f ca="1">IF(AW$4="",0,SUMIFS(CapEx!247:247,CapEx!$4:$4,"&gt;="&amp;AW$6,CapEx!$4:$4,"&lt;="&amp;AW$7))</f>
        <v>0</v>
      </c>
      <c r="AX88" s="5">
        <f ca="1">IF(AX$4="",0,SUMIFS(CapEx!247:247,CapEx!$4:$4,"&gt;="&amp;AX$6,CapEx!$4:$4,"&lt;="&amp;AX$7))</f>
        <v>0</v>
      </c>
      <c r="AY88" s="5">
        <f ca="1">IF(AY$4="",0,SUMIFS(CapEx!247:247,CapEx!$4:$4,"&gt;="&amp;AY$6,CapEx!$4:$4,"&lt;="&amp;AY$7))</f>
        <v>0</v>
      </c>
      <c r="AZ88" s="5">
        <f ca="1">IF(AZ$4="",0,SUMIFS(CapEx!247:247,CapEx!$4:$4,"&gt;="&amp;AZ$6,CapEx!$4:$4,"&lt;="&amp;AZ$7))</f>
        <v>0</v>
      </c>
      <c r="BA88" s="5">
        <f ca="1">IF(BA$4="",0,SUMIFS(CapEx!247:247,CapEx!$4:$4,"&gt;="&amp;BA$6,CapEx!$4:$4,"&lt;="&amp;BA$7))</f>
        <v>0</v>
      </c>
      <c r="BB88" s="5">
        <f ca="1">IF(BB$4="",0,SUMIFS(CapEx!247:247,CapEx!$4:$4,"&gt;="&amp;BB$6,CapEx!$4:$4,"&lt;="&amp;BB$7))</f>
        <v>0</v>
      </c>
      <c r="BC88" s="5">
        <f ca="1">IF(BC$4="",0,SUMIFS(CapEx!247:247,CapEx!$4:$4,"&gt;="&amp;BC$6,CapEx!$4:$4,"&lt;="&amp;BC$7))</f>
        <v>0</v>
      </c>
      <c r="BD88" s="5">
        <f ca="1">IF(BD$4="",0,SUMIFS(CapEx!247:247,CapEx!$4:$4,"&gt;="&amp;BD$6,CapEx!$4:$4,"&lt;="&amp;BD$7))</f>
        <v>0</v>
      </c>
      <c r="BE88" s="5">
        <f ca="1">IF(BE$4="",0,SUMIFS(CapEx!247:247,CapEx!$4:$4,"&gt;="&amp;BE$6,CapEx!$4:$4,"&lt;="&amp;BE$7))</f>
        <v>0</v>
      </c>
      <c r="BF88" s="5">
        <f ca="1">IF(BF$4="",0,SUMIFS(CapEx!247:247,CapEx!$4:$4,"&gt;="&amp;BF$6,CapEx!$4:$4,"&lt;="&amp;BF$7))</f>
        <v>0</v>
      </c>
      <c r="BG88" s="5">
        <f ca="1">IF(BG$4="",0,SUMIFS(CapEx!247:247,CapEx!$4:$4,"&gt;="&amp;BG$6,CapEx!$4:$4,"&lt;="&amp;BG$7))</f>
        <v>0</v>
      </c>
      <c r="BH88" s="5">
        <f ca="1">IF(BH$4="",0,SUMIFS(CapEx!247:247,CapEx!$4:$4,"&gt;="&amp;BH$6,CapEx!$4:$4,"&lt;="&amp;BH$7))</f>
        <v>0</v>
      </c>
      <c r="BI88" s="5">
        <f ca="1">IF(BI$4="",0,SUMIFS(CapEx!247:247,CapEx!$4:$4,"&gt;="&amp;BI$6,CapEx!$4:$4,"&lt;="&amp;BI$7))</f>
        <v>0</v>
      </c>
      <c r="BJ88" s="5">
        <f ca="1">IF(BJ$4="",0,SUMIFS(CapEx!247:247,CapEx!$4:$4,"&gt;="&amp;BJ$6,CapEx!$4:$4,"&lt;="&amp;BJ$7))</f>
        <v>0</v>
      </c>
      <c r="BK88" s="5">
        <f ca="1">IF(BK$4="",0,SUMIFS(CapEx!247:247,CapEx!$4:$4,"&gt;="&amp;BK$6,CapEx!$4:$4,"&lt;="&amp;BK$7))</f>
        <v>0</v>
      </c>
      <c r="BL88" s="5">
        <f ca="1">IF(BL$4="",0,SUMIFS(CapEx!247:247,CapEx!$4:$4,"&gt;="&amp;BL$6,CapEx!$4:$4,"&lt;="&amp;BL$7))</f>
        <v>0</v>
      </c>
      <c r="BM88" s="5">
        <f ca="1">IF(BM$4="",0,SUMIFS(CapEx!247:247,CapEx!$4:$4,"&gt;="&amp;BM$6,CapEx!$4:$4,"&lt;="&amp;BM$7))</f>
        <v>0</v>
      </c>
      <c r="BN88" s="5">
        <f ca="1">IF(BN$4="",0,SUMIFS(CapEx!247:247,CapEx!$4:$4,"&gt;="&amp;BN$6,CapEx!$4:$4,"&lt;="&amp;BN$7))</f>
        <v>0</v>
      </c>
      <c r="BO88" s="5">
        <f ca="1">IF(BO$4="",0,SUMIFS(CapEx!247:247,CapEx!$4:$4,"&gt;="&amp;BO$6,CapEx!$4:$4,"&lt;="&amp;BO$7))</f>
        <v>0</v>
      </c>
      <c r="BP88" s="5">
        <f ca="1">IF(BP$4="",0,SUMIFS(CapEx!247:247,CapEx!$4:$4,"&gt;="&amp;BP$6,CapEx!$4:$4,"&lt;="&amp;BP$7))</f>
        <v>0</v>
      </c>
      <c r="BQ88" s="5">
        <f ca="1">IF(BQ$4="",0,SUMIFS(CapEx!247:247,CapEx!$4:$4,"&gt;="&amp;BQ$6,CapEx!$4:$4,"&lt;="&amp;BQ$7))</f>
        <v>0</v>
      </c>
      <c r="BR88" s="5">
        <f ca="1">IF(BR$4="",0,SUMIFS(CapEx!247:247,CapEx!$4:$4,"&gt;="&amp;BR$6,CapEx!$4:$4,"&lt;="&amp;BR$7))</f>
        <v>0</v>
      </c>
      <c r="BS88" s="5">
        <f ca="1">IF(BS$4="",0,SUMIFS(CapEx!247:247,CapEx!$4:$4,"&gt;="&amp;BS$6,CapEx!$4:$4,"&lt;="&amp;BS$7))</f>
        <v>0</v>
      </c>
      <c r="BT88" s="5">
        <f ca="1">IF(BT$4="",0,SUMIFS(CapEx!247:247,CapEx!$4:$4,"&gt;="&amp;BT$6,CapEx!$4:$4,"&lt;="&amp;BT$7))</f>
        <v>0</v>
      </c>
      <c r="BU88" s="5">
        <f ca="1">IF(BU$4="",0,SUMIFS(CapEx!247:247,CapEx!$4:$4,"&gt;="&amp;BU$6,CapEx!$4:$4,"&lt;="&amp;BU$7))</f>
        <v>0</v>
      </c>
      <c r="BV88" s="5">
        <f ca="1">IF(BV$4="",0,SUMIFS(CapEx!247:247,CapEx!$4:$4,"&gt;="&amp;BV$6,CapEx!$4:$4,"&lt;="&amp;BV$7))</f>
        <v>0</v>
      </c>
      <c r="BW88" s="5">
        <f ca="1">IF(BW$4="",0,SUMIFS(CapEx!247:247,CapEx!$4:$4,"&gt;="&amp;BW$6,CapEx!$4:$4,"&lt;="&amp;BW$7))</f>
        <v>0</v>
      </c>
      <c r="BX88" s="5">
        <f ca="1">IF(BX$4="",0,SUMIFS(CapEx!247:247,CapEx!$4:$4,"&gt;="&amp;BX$6,CapEx!$4:$4,"&lt;="&amp;BX$7))</f>
        <v>0</v>
      </c>
      <c r="BY88" s="5">
        <f ca="1">IF(BY$4="",0,SUMIFS(CapEx!247:247,CapEx!$4:$4,"&gt;="&amp;BY$6,CapEx!$4:$4,"&lt;="&amp;BY$7))</f>
        <v>0</v>
      </c>
      <c r="BZ88" s="5">
        <f ca="1">IF(BZ$4="",0,SUMIFS(CapEx!247:247,CapEx!$4:$4,"&gt;="&amp;BZ$6,CapEx!$4:$4,"&lt;="&amp;BZ$7))</f>
        <v>0</v>
      </c>
      <c r="CA88" s="5">
        <f ca="1">IF(CA$4="",0,SUMIFS(CapEx!247:247,CapEx!$4:$4,"&gt;="&amp;CA$6,CapEx!$4:$4,"&lt;="&amp;CA$7))</f>
        <v>0</v>
      </c>
      <c r="CB88" s="5">
        <f ca="1">IF(CB$4="",0,SUMIFS(CapEx!247:247,CapEx!$4:$4,"&gt;="&amp;CB$6,CapEx!$4:$4,"&lt;="&amp;CB$7))</f>
        <v>0</v>
      </c>
      <c r="CC88" s="5">
        <f ca="1">IF(CC$4="",0,SUMIFS(CapEx!247:247,CapEx!$4:$4,"&gt;="&amp;CC$6,CapEx!$4:$4,"&lt;="&amp;CC$7))</f>
        <v>0</v>
      </c>
      <c r="CD88" s="5">
        <f ca="1">IF(CD$4="",0,SUMIFS(CapEx!247:247,CapEx!$4:$4,"&gt;="&amp;CD$6,CapEx!$4:$4,"&lt;="&amp;CD$7))</f>
        <v>0</v>
      </c>
      <c r="CE88" s="5">
        <f ca="1">IF(CE$4="",0,SUMIFS(CapEx!247:247,CapEx!$4:$4,"&gt;="&amp;CE$6,CapEx!$4:$4,"&lt;="&amp;CE$7))</f>
        <v>0</v>
      </c>
      <c r="CF88" s="5">
        <f ca="1">IF(CF$4="",0,SUMIFS(CapEx!247:247,CapEx!$4:$4,"&gt;="&amp;CF$6,CapEx!$4:$4,"&lt;="&amp;CF$7))</f>
        <v>0</v>
      </c>
    </row>
    <row r="89" spans="2:84" x14ac:dyDescent="0.3">
      <c r="B89" s="13">
        <f>ROW()</f>
        <v>89</v>
      </c>
      <c r="H89" s="1" t="str">
        <f t="shared" si="208"/>
        <v>Налоги на внеоборотные активы</v>
      </c>
      <c r="I89" s="1" t="str">
        <f>Finance!H59</f>
        <v>Оборудование приобретенное в лизинг</v>
      </c>
      <c r="M89" s="53" t="s">
        <v>18</v>
      </c>
      <c r="U89" s="5">
        <f t="shared" ca="1" si="147"/>
        <v>0</v>
      </c>
      <c r="X89" s="5">
        <f ca="1">IF(X$4="",0,SUMIFS(Finance!61:61,Finance!$4:$4,"&gt;="&amp;X$6,Finance!$4:$4,"&lt;="&amp;X$7))</f>
        <v>0</v>
      </c>
      <c r="Y89" s="5">
        <f ca="1">IF(Y$4="",0,SUMIFS(Finance!61:61,Finance!$4:$4,"&gt;="&amp;Y$6,Finance!$4:$4,"&lt;="&amp;Y$7))</f>
        <v>0</v>
      </c>
      <c r="Z89" s="5">
        <f ca="1">IF(Z$4="",0,SUMIFS(Finance!61:61,Finance!$4:$4,"&gt;="&amp;Z$6,Finance!$4:$4,"&lt;="&amp;Z$7))</f>
        <v>0</v>
      </c>
      <c r="AA89" s="5">
        <f ca="1">IF(AA$4="",0,SUMIFS(Finance!61:61,Finance!$4:$4,"&gt;="&amp;AA$6,Finance!$4:$4,"&lt;="&amp;AA$7))</f>
        <v>0</v>
      </c>
      <c r="AB89" s="5">
        <f ca="1">IF(AB$4="",0,SUMIFS(Finance!61:61,Finance!$4:$4,"&gt;="&amp;AB$6,Finance!$4:$4,"&lt;="&amp;AB$7))</f>
        <v>0</v>
      </c>
      <c r="AC89" s="5">
        <f ca="1">IF(AC$4="",0,SUMIFS(Finance!61:61,Finance!$4:$4,"&gt;="&amp;AC$6,Finance!$4:$4,"&lt;="&amp;AC$7))</f>
        <v>0</v>
      </c>
      <c r="AD89" s="5">
        <f ca="1">IF(AD$4="",0,SUMIFS(Finance!61:61,Finance!$4:$4,"&gt;="&amp;AD$6,Finance!$4:$4,"&lt;="&amp;AD$7))</f>
        <v>0</v>
      </c>
      <c r="AE89" s="5">
        <f ca="1">IF(AE$4="",0,SUMIFS(Finance!61:61,Finance!$4:$4,"&gt;="&amp;AE$6,Finance!$4:$4,"&lt;="&amp;AE$7))</f>
        <v>0</v>
      </c>
      <c r="AF89" s="5">
        <f ca="1">IF(AF$4="",0,SUMIFS(Finance!61:61,Finance!$4:$4,"&gt;="&amp;AF$6,Finance!$4:$4,"&lt;="&amp;AF$7))</f>
        <v>0</v>
      </c>
      <c r="AG89" s="5">
        <f ca="1">IF(AG$4="",0,SUMIFS(Finance!61:61,Finance!$4:$4,"&gt;="&amp;AG$6,Finance!$4:$4,"&lt;="&amp;AG$7))</f>
        <v>0</v>
      </c>
      <c r="AH89" s="5">
        <f ca="1">IF(AH$4="",0,SUMIFS(Finance!61:61,Finance!$4:$4,"&gt;="&amp;AH$6,Finance!$4:$4,"&lt;="&amp;AH$7))</f>
        <v>0</v>
      </c>
      <c r="AI89" s="5">
        <f ca="1">IF(AI$4="",0,SUMIFS(Finance!61:61,Finance!$4:$4,"&gt;="&amp;AI$6,Finance!$4:$4,"&lt;="&amp;AI$7))</f>
        <v>0</v>
      </c>
      <c r="AJ89" s="5">
        <f ca="1">IF(AJ$4="",0,SUMIFS(Finance!61:61,Finance!$4:$4,"&gt;="&amp;AJ$6,Finance!$4:$4,"&lt;="&amp;AJ$7))</f>
        <v>0</v>
      </c>
      <c r="AK89" s="5">
        <f ca="1">IF(AK$4="",0,SUMIFS(Finance!61:61,Finance!$4:$4,"&gt;="&amp;AK$6,Finance!$4:$4,"&lt;="&amp;AK$7))</f>
        <v>0</v>
      </c>
      <c r="AL89" s="5">
        <f ca="1">IF(AL$4="",0,SUMIFS(Finance!61:61,Finance!$4:$4,"&gt;="&amp;AL$6,Finance!$4:$4,"&lt;="&amp;AL$7))</f>
        <v>0</v>
      </c>
      <c r="AM89" s="5">
        <f ca="1">IF(AM$4="",0,SUMIFS(Finance!61:61,Finance!$4:$4,"&gt;="&amp;AM$6,Finance!$4:$4,"&lt;="&amp;AM$7))</f>
        <v>0</v>
      </c>
      <c r="AN89" s="5">
        <f ca="1">IF(AN$4="",0,SUMIFS(Finance!61:61,Finance!$4:$4,"&gt;="&amp;AN$6,Finance!$4:$4,"&lt;="&amp;AN$7))</f>
        <v>0</v>
      </c>
      <c r="AO89" s="5">
        <f ca="1">IF(AO$4="",0,SUMIFS(Finance!61:61,Finance!$4:$4,"&gt;="&amp;AO$6,Finance!$4:$4,"&lt;="&amp;AO$7))</f>
        <v>0</v>
      </c>
      <c r="AP89" s="5">
        <f ca="1">IF(AP$4="",0,SUMIFS(Finance!61:61,Finance!$4:$4,"&gt;="&amp;AP$6,Finance!$4:$4,"&lt;="&amp;AP$7))</f>
        <v>0</v>
      </c>
      <c r="AQ89" s="5">
        <f ca="1">IF(AQ$4="",0,SUMIFS(Finance!61:61,Finance!$4:$4,"&gt;="&amp;AQ$6,Finance!$4:$4,"&lt;="&amp;AQ$7))</f>
        <v>0</v>
      </c>
      <c r="AR89" s="5">
        <f ca="1">IF(AR$4="",0,SUMIFS(Finance!61:61,Finance!$4:$4,"&gt;="&amp;AR$6,Finance!$4:$4,"&lt;="&amp;AR$7))</f>
        <v>0</v>
      </c>
      <c r="AS89" s="5">
        <f ca="1">IF(AS$4="",0,SUMIFS(Finance!61:61,Finance!$4:$4,"&gt;="&amp;AS$6,Finance!$4:$4,"&lt;="&amp;AS$7))</f>
        <v>0</v>
      </c>
      <c r="AT89" s="5">
        <f ca="1">IF(AT$4="",0,SUMIFS(Finance!61:61,Finance!$4:$4,"&gt;="&amp;AT$6,Finance!$4:$4,"&lt;="&amp;AT$7))</f>
        <v>0</v>
      </c>
      <c r="AU89" s="5">
        <f ca="1">IF(AU$4="",0,SUMIFS(Finance!61:61,Finance!$4:$4,"&gt;="&amp;AU$6,Finance!$4:$4,"&lt;="&amp;AU$7))</f>
        <v>0</v>
      </c>
      <c r="AV89" s="5">
        <f ca="1">IF(AV$4="",0,SUMIFS(Finance!61:61,Finance!$4:$4,"&gt;="&amp;AV$6,Finance!$4:$4,"&lt;="&amp;AV$7))</f>
        <v>0</v>
      </c>
      <c r="AW89" s="5">
        <f ca="1">IF(AW$4="",0,SUMIFS(Finance!61:61,Finance!$4:$4,"&gt;="&amp;AW$6,Finance!$4:$4,"&lt;="&amp;AW$7))</f>
        <v>0</v>
      </c>
      <c r="AX89" s="5">
        <f ca="1">IF(AX$4="",0,SUMIFS(Finance!61:61,Finance!$4:$4,"&gt;="&amp;AX$6,Finance!$4:$4,"&lt;="&amp;AX$7))</f>
        <v>0</v>
      </c>
      <c r="AY89" s="5">
        <f ca="1">IF(AY$4="",0,SUMIFS(Finance!61:61,Finance!$4:$4,"&gt;="&amp;AY$6,Finance!$4:$4,"&lt;="&amp;AY$7))</f>
        <v>0</v>
      </c>
      <c r="AZ89" s="5">
        <f ca="1">IF(AZ$4="",0,SUMIFS(Finance!61:61,Finance!$4:$4,"&gt;="&amp;AZ$6,Finance!$4:$4,"&lt;="&amp;AZ$7))</f>
        <v>0</v>
      </c>
      <c r="BA89" s="5">
        <f ca="1">IF(BA$4="",0,SUMIFS(Finance!61:61,Finance!$4:$4,"&gt;="&amp;BA$6,Finance!$4:$4,"&lt;="&amp;BA$7))</f>
        <v>0</v>
      </c>
      <c r="BB89" s="5">
        <f ca="1">IF(BB$4="",0,SUMIFS(Finance!61:61,Finance!$4:$4,"&gt;="&amp;BB$6,Finance!$4:$4,"&lt;="&amp;BB$7))</f>
        <v>0</v>
      </c>
      <c r="BC89" s="5">
        <f ca="1">IF(BC$4="",0,SUMIFS(Finance!61:61,Finance!$4:$4,"&gt;="&amp;BC$6,Finance!$4:$4,"&lt;="&amp;BC$7))</f>
        <v>0</v>
      </c>
      <c r="BD89" s="5">
        <f ca="1">IF(BD$4="",0,SUMIFS(Finance!61:61,Finance!$4:$4,"&gt;="&amp;BD$6,Finance!$4:$4,"&lt;="&amp;BD$7))</f>
        <v>0</v>
      </c>
      <c r="BE89" s="5">
        <f ca="1">IF(BE$4="",0,SUMIFS(Finance!61:61,Finance!$4:$4,"&gt;="&amp;BE$6,Finance!$4:$4,"&lt;="&amp;BE$7))</f>
        <v>0</v>
      </c>
      <c r="BF89" s="5">
        <f ca="1">IF(BF$4="",0,SUMIFS(Finance!61:61,Finance!$4:$4,"&gt;="&amp;BF$6,Finance!$4:$4,"&lt;="&amp;BF$7))</f>
        <v>0</v>
      </c>
      <c r="BG89" s="5">
        <f ca="1">IF(BG$4="",0,SUMIFS(Finance!61:61,Finance!$4:$4,"&gt;="&amp;BG$6,Finance!$4:$4,"&lt;="&amp;BG$7))</f>
        <v>0</v>
      </c>
      <c r="BH89" s="5">
        <f ca="1">IF(BH$4="",0,SUMIFS(Finance!61:61,Finance!$4:$4,"&gt;="&amp;BH$6,Finance!$4:$4,"&lt;="&amp;BH$7))</f>
        <v>0</v>
      </c>
      <c r="BI89" s="5">
        <f ca="1">IF(BI$4="",0,SUMIFS(Finance!61:61,Finance!$4:$4,"&gt;="&amp;BI$6,Finance!$4:$4,"&lt;="&amp;BI$7))</f>
        <v>0</v>
      </c>
      <c r="BJ89" s="5">
        <f ca="1">IF(BJ$4="",0,SUMIFS(Finance!61:61,Finance!$4:$4,"&gt;="&amp;BJ$6,Finance!$4:$4,"&lt;="&amp;BJ$7))</f>
        <v>0</v>
      </c>
      <c r="BK89" s="5">
        <f ca="1">IF(BK$4="",0,SUMIFS(Finance!61:61,Finance!$4:$4,"&gt;="&amp;BK$6,Finance!$4:$4,"&lt;="&amp;BK$7))</f>
        <v>0</v>
      </c>
      <c r="BL89" s="5">
        <f ca="1">IF(BL$4="",0,SUMIFS(Finance!61:61,Finance!$4:$4,"&gt;="&amp;BL$6,Finance!$4:$4,"&lt;="&amp;BL$7))</f>
        <v>0</v>
      </c>
      <c r="BM89" s="5">
        <f ca="1">IF(BM$4="",0,SUMIFS(Finance!61:61,Finance!$4:$4,"&gt;="&amp;BM$6,Finance!$4:$4,"&lt;="&amp;BM$7))</f>
        <v>0</v>
      </c>
      <c r="BN89" s="5">
        <f ca="1">IF(BN$4="",0,SUMIFS(Finance!61:61,Finance!$4:$4,"&gt;="&amp;BN$6,Finance!$4:$4,"&lt;="&amp;BN$7))</f>
        <v>0</v>
      </c>
      <c r="BO89" s="5">
        <f ca="1">IF(BO$4="",0,SUMIFS(Finance!61:61,Finance!$4:$4,"&gt;="&amp;BO$6,Finance!$4:$4,"&lt;="&amp;BO$7))</f>
        <v>0</v>
      </c>
      <c r="BP89" s="5">
        <f ca="1">IF(BP$4="",0,SUMIFS(Finance!61:61,Finance!$4:$4,"&gt;="&amp;BP$6,Finance!$4:$4,"&lt;="&amp;BP$7))</f>
        <v>0</v>
      </c>
      <c r="BQ89" s="5">
        <f ca="1">IF(BQ$4="",0,SUMIFS(Finance!61:61,Finance!$4:$4,"&gt;="&amp;BQ$6,Finance!$4:$4,"&lt;="&amp;BQ$7))</f>
        <v>0</v>
      </c>
      <c r="BR89" s="5">
        <f ca="1">IF(BR$4="",0,SUMIFS(Finance!61:61,Finance!$4:$4,"&gt;="&amp;BR$6,Finance!$4:$4,"&lt;="&amp;BR$7))</f>
        <v>0</v>
      </c>
      <c r="BS89" s="5">
        <f ca="1">IF(BS$4="",0,SUMIFS(Finance!61:61,Finance!$4:$4,"&gt;="&amp;BS$6,Finance!$4:$4,"&lt;="&amp;BS$7))</f>
        <v>0</v>
      </c>
      <c r="BT89" s="5">
        <f ca="1">IF(BT$4="",0,SUMIFS(Finance!61:61,Finance!$4:$4,"&gt;="&amp;BT$6,Finance!$4:$4,"&lt;="&amp;BT$7))</f>
        <v>0</v>
      </c>
      <c r="BU89" s="5">
        <f ca="1">IF(BU$4="",0,SUMIFS(Finance!61:61,Finance!$4:$4,"&gt;="&amp;BU$6,Finance!$4:$4,"&lt;="&amp;BU$7))</f>
        <v>0</v>
      </c>
      <c r="BV89" s="5">
        <f ca="1">IF(BV$4="",0,SUMIFS(Finance!61:61,Finance!$4:$4,"&gt;="&amp;BV$6,Finance!$4:$4,"&lt;="&amp;BV$7))</f>
        <v>0</v>
      </c>
      <c r="BW89" s="5">
        <f ca="1">IF(BW$4="",0,SUMIFS(Finance!61:61,Finance!$4:$4,"&gt;="&amp;BW$6,Finance!$4:$4,"&lt;="&amp;BW$7))</f>
        <v>0</v>
      </c>
      <c r="BX89" s="5">
        <f ca="1">IF(BX$4="",0,SUMIFS(Finance!61:61,Finance!$4:$4,"&gt;="&amp;BX$6,Finance!$4:$4,"&lt;="&amp;BX$7))</f>
        <v>0</v>
      </c>
      <c r="BY89" s="5">
        <f ca="1">IF(BY$4="",0,SUMIFS(Finance!61:61,Finance!$4:$4,"&gt;="&amp;BY$6,Finance!$4:$4,"&lt;="&amp;BY$7))</f>
        <v>0</v>
      </c>
      <c r="BZ89" s="5">
        <f ca="1">IF(BZ$4="",0,SUMIFS(Finance!61:61,Finance!$4:$4,"&gt;="&amp;BZ$6,Finance!$4:$4,"&lt;="&amp;BZ$7))</f>
        <v>0</v>
      </c>
      <c r="CA89" s="5">
        <f ca="1">IF(CA$4="",0,SUMIFS(Finance!61:61,Finance!$4:$4,"&gt;="&amp;CA$6,Finance!$4:$4,"&lt;="&amp;CA$7))</f>
        <v>0</v>
      </c>
      <c r="CB89" s="5">
        <f ca="1">IF(CB$4="",0,SUMIFS(Finance!61:61,Finance!$4:$4,"&gt;="&amp;CB$6,Finance!$4:$4,"&lt;="&amp;CB$7))</f>
        <v>0</v>
      </c>
      <c r="CC89" s="5">
        <f ca="1">IF(CC$4="",0,SUMIFS(Finance!61:61,Finance!$4:$4,"&gt;="&amp;CC$6,Finance!$4:$4,"&lt;="&amp;CC$7))</f>
        <v>0</v>
      </c>
      <c r="CD89" s="5">
        <f ca="1">IF(CD$4="",0,SUMIFS(Finance!61:61,Finance!$4:$4,"&gt;="&amp;CD$6,Finance!$4:$4,"&lt;="&amp;CD$7))</f>
        <v>0</v>
      </c>
      <c r="CE89" s="5">
        <f ca="1">IF(CE$4="",0,SUMIFS(Finance!61:61,Finance!$4:$4,"&gt;="&amp;CE$6,Finance!$4:$4,"&lt;="&amp;CE$7))</f>
        <v>0</v>
      </c>
      <c r="CF89" s="5">
        <f ca="1">IF(CF$4="",0,SUMIFS(Finance!61:61,Finance!$4:$4,"&gt;="&amp;CF$6,Finance!$4:$4,"&lt;="&amp;CF$7))</f>
        <v>0</v>
      </c>
    </row>
    <row r="90" spans="2:84" s="26" customFormat="1" ht="12" x14ac:dyDescent="0.25">
      <c r="B90" s="13"/>
      <c r="M90" s="55"/>
      <c r="N90" s="44" t="s">
        <v>21</v>
      </c>
      <c r="O90" s="45"/>
      <c r="P90" s="46"/>
      <c r="Q90" s="89"/>
      <c r="U90" s="41"/>
      <c r="V90" s="42"/>
      <c r="W90" s="43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</row>
    <row r="92" spans="2:84" x14ac:dyDescent="0.3">
      <c r="B92" s="13">
        <f>ROW()</f>
        <v>92</v>
      </c>
      <c r="H92" s="1" t="s">
        <v>221</v>
      </c>
      <c r="M92" s="53" t="s">
        <v>18</v>
      </c>
      <c r="P92" s="72" t="str">
        <f>Lists!$AI$14</f>
        <v>PL</v>
      </c>
      <c r="U92" s="5">
        <f ca="1">SUM(INDIRECT(ADDRESS($B92,$X$2)&amp;":"&amp;ADDRESS($B92,$X$2-1+$P$8)))</f>
        <v>274803144.48774725</v>
      </c>
      <c r="X92" s="5">
        <f ca="1">SUMIFS(X$10:X91,$P$10:$P91,Lists!$AI$12)-SUMIFS(X$10:X91,$P$10:$P91,Lists!$AI$13)</f>
        <v>-12989833.333333334</v>
      </c>
      <c r="Y92" s="5">
        <f ca="1">SUMIFS(Y$10:Y91,$P$10:$P91,Lists!$AI$12)-SUMIFS(Y$10:Y91,$P$10:$P91,Lists!$AI$13)</f>
        <v>8091546.5697015822</v>
      </c>
      <c r="Z92" s="5">
        <f ca="1">SUMIFS(Z$10:Z91,$P$10:$P91,Lists!$AI$12)-SUMIFS(Z$10:Z91,$P$10:$P91,Lists!$AI$13)</f>
        <v>75887899.501983166</v>
      </c>
      <c r="AA92" s="5">
        <f ca="1">SUMIFS(AA$10:AA91,$P$10:$P91,Lists!$AI$12)-SUMIFS(AA$10:AA91,$P$10:$P91,Lists!$AI$13)</f>
        <v>99464739.755291581</v>
      </c>
      <c r="AB92" s="5">
        <f ca="1">SUMIFS(AB$10:AB91,$P$10:$P91,Lists!$AI$12)-SUMIFS(AB$10:AB91,$P$10:$P91,Lists!$AI$13)</f>
        <v>104348791.99410427</v>
      </c>
      <c r="AC92" s="5">
        <f ca="1">SUMIFS(AC$10:AC91,$P$10:$P91,Lists!$AI$12)-SUMIFS(AC$10:AC91,$P$10:$P91,Lists!$AI$13)</f>
        <v>0</v>
      </c>
      <c r="AD92" s="5">
        <f ca="1">SUMIFS(AD$10:AD91,$P$10:$P91,Lists!$AI$12)-SUMIFS(AD$10:AD91,$P$10:$P91,Lists!$AI$13)</f>
        <v>0</v>
      </c>
      <c r="AE92" s="5">
        <f ca="1">SUMIFS(AE$10:AE91,$P$10:$P91,Lists!$AI$12)-SUMIFS(AE$10:AE91,$P$10:$P91,Lists!$AI$13)</f>
        <v>0</v>
      </c>
      <c r="AF92" s="5">
        <f ca="1">SUMIFS(AF$10:AF91,$P$10:$P91,Lists!$AI$12)-SUMIFS(AF$10:AF91,$P$10:$P91,Lists!$AI$13)</f>
        <v>0</v>
      </c>
      <c r="AG92" s="5">
        <f ca="1">SUMIFS(AG$10:AG91,$P$10:$P91,Lists!$AI$12)-SUMIFS(AG$10:AG91,$P$10:$P91,Lists!$AI$13)</f>
        <v>0</v>
      </c>
      <c r="AH92" s="5">
        <f ca="1">SUMIFS(AH$10:AH91,$P$10:$P91,Lists!$AI$12)-SUMIFS(AH$10:AH91,$P$10:$P91,Lists!$AI$13)</f>
        <v>0</v>
      </c>
      <c r="AI92" s="5">
        <f ca="1">SUMIFS(AI$10:AI91,$P$10:$P91,Lists!$AI$12)-SUMIFS(AI$10:AI91,$P$10:$P91,Lists!$AI$13)</f>
        <v>0</v>
      </c>
      <c r="AJ92" s="5">
        <f ca="1">SUMIFS(AJ$10:AJ91,$P$10:$P91,Lists!$AI$12)-SUMIFS(AJ$10:AJ91,$P$10:$P91,Lists!$AI$13)</f>
        <v>0</v>
      </c>
      <c r="AK92" s="5">
        <f ca="1">SUMIFS(AK$10:AK91,$P$10:$P91,Lists!$AI$12)-SUMIFS(AK$10:AK91,$P$10:$P91,Lists!$AI$13)</f>
        <v>0</v>
      </c>
      <c r="AL92" s="5">
        <f ca="1">SUMIFS(AL$10:AL91,$P$10:$P91,Lists!$AI$12)-SUMIFS(AL$10:AL91,$P$10:$P91,Lists!$AI$13)</f>
        <v>0</v>
      </c>
      <c r="AM92" s="5">
        <f ca="1">SUMIFS(AM$10:AM91,$P$10:$P91,Lists!$AI$12)-SUMIFS(AM$10:AM91,$P$10:$P91,Lists!$AI$13)</f>
        <v>0</v>
      </c>
      <c r="AN92" s="5">
        <f ca="1">SUMIFS(AN$10:AN91,$P$10:$P91,Lists!$AI$12)-SUMIFS(AN$10:AN91,$P$10:$P91,Lists!$AI$13)</f>
        <v>0</v>
      </c>
      <c r="AO92" s="5">
        <f ca="1">SUMIFS(AO$10:AO91,$P$10:$P91,Lists!$AI$12)-SUMIFS(AO$10:AO91,$P$10:$P91,Lists!$AI$13)</f>
        <v>0</v>
      </c>
      <c r="AP92" s="5">
        <f ca="1">SUMIFS(AP$10:AP91,$P$10:$P91,Lists!$AI$12)-SUMIFS(AP$10:AP91,$P$10:$P91,Lists!$AI$13)</f>
        <v>0</v>
      </c>
      <c r="AQ92" s="5">
        <f ca="1">SUMIFS(AQ$10:AQ91,$P$10:$P91,Lists!$AI$12)-SUMIFS(AQ$10:AQ91,$P$10:$P91,Lists!$AI$13)</f>
        <v>0</v>
      </c>
      <c r="AR92" s="5">
        <f ca="1">SUMIFS(AR$10:AR91,$P$10:$P91,Lists!$AI$12)-SUMIFS(AR$10:AR91,$P$10:$P91,Lists!$AI$13)</f>
        <v>0</v>
      </c>
      <c r="AS92" s="5">
        <f ca="1">SUMIFS(AS$10:AS91,$P$10:$P91,Lists!$AI$12)-SUMIFS(AS$10:AS91,$P$10:$P91,Lists!$AI$13)</f>
        <v>0</v>
      </c>
      <c r="AT92" s="5">
        <f ca="1">SUMIFS(AT$10:AT91,$P$10:$P91,Lists!$AI$12)-SUMIFS(AT$10:AT91,$P$10:$P91,Lists!$AI$13)</f>
        <v>0</v>
      </c>
      <c r="AU92" s="5">
        <f ca="1">SUMIFS(AU$10:AU91,$P$10:$P91,Lists!$AI$12)-SUMIFS(AU$10:AU91,$P$10:$P91,Lists!$AI$13)</f>
        <v>0</v>
      </c>
      <c r="AV92" s="5">
        <f ca="1">SUMIFS(AV$10:AV91,$P$10:$P91,Lists!$AI$12)-SUMIFS(AV$10:AV91,$P$10:$P91,Lists!$AI$13)</f>
        <v>0</v>
      </c>
      <c r="AW92" s="5">
        <f ca="1">SUMIFS(AW$10:AW91,$P$10:$P91,Lists!$AI$12)-SUMIFS(AW$10:AW91,$P$10:$P91,Lists!$AI$13)</f>
        <v>0</v>
      </c>
      <c r="AX92" s="5">
        <f ca="1">SUMIFS(AX$10:AX91,$P$10:$P91,Lists!$AI$12)-SUMIFS(AX$10:AX91,$P$10:$P91,Lists!$AI$13)</f>
        <v>0</v>
      </c>
      <c r="AY92" s="5">
        <f ca="1">SUMIFS(AY$10:AY91,$P$10:$P91,Lists!$AI$12)-SUMIFS(AY$10:AY91,$P$10:$P91,Lists!$AI$13)</f>
        <v>0</v>
      </c>
      <c r="AZ92" s="5">
        <f ca="1">SUMIFS(AZ$10:AZ91,$P$10:$P91,Lists!$AI$12)-SUMIFS(AZ$10:AZ91,$P$10:$P91,Lists!$AI$13)</f>
        <v>0</v>
      </c>
      <c r="BA92" s="5">
        <f ca="1">SUMIFS(BA$10:BA91,$P$10:$P91,Lists!$AI$12)-SUMIFS(BA$10:BA91,$P$10:$P91,Lists!$AI$13)</f>
        <v>0</v>
      </c>
      <c r="BB92" s="5">
        <f ca="1">SUMIFS(BB$10:BB91,$P$10:$P91,Lists!$AI$12)-SUMIFS(BB$10:BB91,$P$10:$P91,Lists!$AI$13)</f>
        <v>0</v>
      </c>
      <c r="BC92" s="5">
        <f ca="1">SUMIFS(BC$10:BC91,$P$10:$P91,Lists!$AI$12)-SUMIFS(BC$10:BC91,$P$10:$P91,Lists!$AI$13)</f>
        <v>0</v>
      </c>
      <c r="BD92" s="5">
        <f ca="1">SUMIFS(BD$10:BD91,$P$10:$P91,Lists!$AI$12)-SUMIFS(BD$10:BD91,$P$10:$P91,Lists!$AI$13)</f>
        <v>0</v>
      </c>
      <c r="BE92" s="5">
        <f ca="1">SUMIFS(BE$10:BE91,$P$10:$P91,Lists!$AI$12)-SUMIFS(BE$10:BE91,$P$10:$P91,Lists!$AI$13)</f>
        <v>0</v>
      </c>
      <c r="BF92" s="5">
        <f ca="1">SUMIFS(BF$10:BF91,$P$10:$P91,Lists!$AI$12)-SUMIFS(BF$10:BF91,$P$10:$P91,Lists!$AI$13)</f>
        <v>0</v>
      </c>
      <c r="BG92" s="5">
        <f ca="1">SUMIFS(BG$10:BG91,$P$10:$P91,Lists!$AI$12)-SUMIFS(BG$10:BG91,$P$10:$P91,Lists!$AI$13)</f>
        <v>0</v>
      </c>
      <c r="BH92" s="5">
        <f ca="1">SUMIFS(BH$10:BH91,$P$10:$P91,Lists!$AI$12)-SUMIFS(BH$10:BH91,$P$10:$P91,Lists!$AI$13)</f>
        <v>0</v>
      </c>
      <c r="BI92" s="5">
        <f ca="1">SUMIFS(BI$10:BI91,$P$10:$P91,Lists!$AI$12)-SUMIFS(BI$10:BI91,$P$10:$P91,Lists!$AI$13)</f>
        <v>0</v>
      </c>
      <c r="BJ92" s="5">
        <f ca="1">SUMIFS(BJ$10:BJ91,$P$10:$P91,Lists!$AI$12)-SUMIFS(BJ$10:BJ91,$P$10:$P91,Lists!$AI$13)</f>
        <v>0</v>
      </c>
      <c r="BK92" s="5">
        <f ca="1">SUMIFS(BK$10:BK91,$P$10:$P91,Lists!$AI$12)-SUMIFS(BK$10:BK91,$P$10:$P91,Lists!$AI$13)</f>
        <v>0</v>
      </c>
      <c r="BL92" s="5">
        <f ca="1">SUMIFS(BL$10:BL91,$P$10:$P91,Lists!$AI$12)-SUMIFS(BL$10:BL91,$P$10:$P91,Lists!$AI$13)</f>
        <v>0</v>
      </c>
      <c r="BM92" s="5">
        <f ca="1">SUMIFS(BM$10:BM91,$P$10:$P91,Lists!$AI$12)-SUMIFS(BM$10:BM91,$P$10:$P91,Lists!$AI$13)</f>
        <v>0</v>
      </c>
      <c r="BN92" s="5">
        <f ca="1">SUMIFS(BN$10:BN91,$P$10:$P91,Lists!$AI$12)-SUMIFS(BN$10:BN91,$P$10:$P91,Lists!$AI$13)</f>
        <v>0</v>
      </c>
      <c r="BO92" s="5">
        <f ca="1">SUMIFS(BO$10:BO91,$P$10:$P91,Lists!$AI$12)-SUMIFS(BO$10:BO91,$P$10:$P91,Lists!$AI$13)</f>
        <v>0</v>
      </c>
      <c r="BP92" s="5">
        <f ca="1">SUMIFS(BP$10:BP91,$P$10:$P91,Lists!$AI$12)-SUMIFS(BP$10:BP91,$P$10:$P91,Lists!$AI$13)</f>
        <v>0</v>
      </c>
      <c r="BQ92" s="5">
        <f ca="1">SUMIFS(BQ$10:BQ91,$P$10:$P91,Lists!$AI$12)-SUMIFS(BQ$10:BQ91,$P$10:$P91,Lists!$AI$13)</f>
        <v>0</v>
      </c>
      <c r="BR92" s="5">
        <f ca="1">SUMIFS(BR$10:BR91,$P$10:$P91,Lists!$AI$12)-SUMIFS(BR$10:BR91,$P$10:$P91,Lists!$AI$13)</f>
        <v>0</v>
      </c>
      <c r="BS92" s="5">
        <f ca="1">SUMIFS(BS$10:BS91,$P$10:$P91,Lists!$AI$12)-SUMIFS(BS$10:BS91,$P$10:$P91,Lists!$AI$13)</f>
        <v>0</v>
      </c>
      <c r="BT92" s="5">
        <f ca="1">SUMIFS(BT$10:BT91,$P$10:$P91,Lists!$AI$12)-SUMIFS(BT$10:BT91,$P$10:$P91,Lists!$AI$13)</f>
        <v>0</v>
      </c>
      <c r="BU92" s="5">
        <f ca="1">SUMIFS(BU$10:BU91,$P$10:$P91,Lists!$AI$12)-SUMIFS(BU$10:BU91,$P$10:$P91,Lists!$AI$13)</f>
        <v>0</v>
      </c>
      <c r="BV92" s="5">
        <f ca="1">SUMIFS(BV$10:BV91,$P$10:$P91,Lists!$AI$12)-SUMIFS(BV$10:BV91,$P$10:$P91,Lists!$AI$13)</f>
        <v>0</v>
      </c>
      <c r="BW92" s="5">
        <f ca="1">SUMIFS(BW$10:BW91,$P$10:$P91,Lists!$AI$12)-SUMIFS(BW$10:BW91,$P$10:$P91,Lists!$AI$13)</f>
        <v>0</v>
      </c>
      <c r="BX92" s="5">
        <f ca="1">SUMIFS(BX$10:BX91,$P$10:$P91,Lists!$AI$12)-SUMIFS(BX$10:BX91,$P$10:$P91,Lists!$AI$13)</f>
        <v>0</v>
      </c>
      <c r="BY92" s="5">
        <f ca="1">SUMIFS(BY$10:BY91,$P$10:$P91,Lists!$AI$12)-SUMIFS(BY$10:BY91,$P$10:$P91,Lists!$AI$13)</f>
        <v>0</v>
      </c>
      <c r="BZ92" s="5">
        <f ca="1">SUMIFS(BZ$10:BZ91,$P$10:$P91,Lists!$AI$12)-SUMIFS(BZ$10:BZ91,$P$10:$P91,Lists!$AI$13)</f>
        <v>0</v>
      </c>
      <c r="CA92" s="5">
        <f ca="1">SUMIFS(CA$10:CA91,$P$10:$P91,Lists!$AI$12)-SUMIFS(CA$10:CA91,$P$10:$P91,Lists!$AI$13)</f>
        <v>0</v>
      </c>
      <c r="CB92" s="5">
        <f ca="1">SUMIFS(CB$10:CB91,$P$10:$P91,Lists!$AI$12)-SUMIFS(CB$10:CB91,$P$10:$P91,Lists!$AI$13)</f>
        <v>0</v>
      </c>
      <c r="CC92" s="5">
        <f ca="1">SUMIFS(CC$10:CC91,$P$10:$P91,Lists!$AI$12)-SUMIFS(CC$10:CC91,$P$10:$P91,Lists!$AI$13)</f>
        <v>0</v>
      </c>
      <c r="CD92" s="5">
        <f ca="1">SUMIFS(CD$10:CD91,$P$10:$P91,Lists!$AI$12)-SUMIFS(CD$10:CD91,$P$10:$P91,Lists!$AI$13)</f>
        <v>0</v>
      </c>
      <c r="CE92" s="5">
        <f ca="1">SUMIFS(CE$10:CE91,$P$10:$P91,Lists!$AI$12)-SUMIFS(CE$10:CE91,$P$10:$P91,Lists!$AI$13)</f>
        <v>0</v>
      </c>
      <c r="CF92" s="5">
        <f ca="1">SUMIFS(CF$10:CF91,$P$10:$P91,Lists!$AI$12)-SUMIFS(CF$10:CF91,$P$10:$P91,Lists!$AI$13)</f>
        <v>0</v>
      </c>
    </row>
    <row r="94" spans="2:84" x14ac:dyDescent="0.3">
      <c r="B94" s="13">
        <f>ROW()</f>
        <v>94</v>
      </c>
      <c r="H94" s="1" t="s">
        <v>408</v>
      </c>
      <c r="M94" s="53" t="s">
        <v>18</v>
      </c>
      <c r="P94" s="72" t="str">
        <f>Lists!$AI$12</f>
        <v>PL(+)</v>
      </c>
      <c r="U94" s="5">
        <f t="shared" ref="U94:U97" ca="1" si="209">SUM(INDIRECT(ADDRESS($B94,$X$2)&amp;":"&amp;ADDRESS($B94,$X$2-1+$P$8)))</f>
        <v>0</v>
      </c>
      <c r="X94" s="5">
        <f t="shared" ref="X94:BC94" ca="1" si="210">IF(X$4="",0,SUM(X95:X98))</f>
        <v>0</v>
      </c>
      <c r="Y94" s="5">
        <f t="shared" ca="1" si="210"/>
        <v>0</v>
      </c>
      <c r="Z94" s="5">
        <f t="shared" ca="1" si="210"/>
        <v>0</v>
      </c>
      <c r="AA94" s="5">
        <f t="shared" ca="1" si="210"/>
        <v>0</v>
      </c>
      <c r="AB94" s="5">
        <f t="shared" ca="1" si="210"/>
        <v>0</v>
      </c>
      <c r="AC94" s="5">
        <f t="shared" ca="1" si="210"/>
        <v>0</v>
      </c>
      <c r="AD94" s="5">
        <f t="shared" ca="1" si="210"/>
        <v>0</v>
      </c>
      <c r="AE94" s="5">
        <f t="shared" ca="1" si="210"/>
        <v>0</v>
      </c>
      <c r="AF94" s="5">
        <f t="shared" ca="1" si="210"/>
        <v>0</v>
      </c>
      <c r="AG94" s="5">
        <f t="shared" ca="1" si="210"/>
        <v>0</v>
      </c>
      <c r="AH94" s="5">
        <f t="shared" ca="1" si="210"/>
        <v>0</v>
      </c>
      <c r="AI94" s="5">
        <f t="shared" ca="1" si="210"/>
        <v>0</v>
      </c>
      <c r="AJ94" s="5">
        <f t="shared" ca="1" si="210"/>
        <v>0</v>
      </c>
      <c r="AK94" s="5">
        <f t="shared" ca="1" si="210"/>
        <v>0</v>
      </c>
      <c r="AL94" s="5">
        <f t="shared" ca="1" si="210"/>
        <v>0</v>
      </c>
      <c r="AM94" s="5">
        <f t="shared" ca="1" si="210"/>
        <v>0</v>
      </c>
      <c r="AN94" s="5">
        <f t="shared" ca="1" si="210"/>
        <v>0</v>
      </c>
      <c r="AO94" s="5">
        <f t="shared" ca="1" si="210"/>
        <v>0</v>
      </c>
      <c r="AP94" s="5">
        <f t="shared" ca="1" si="210"/>
        <v>0</v>
      </c>
      <c r="AQ94" s="5">
        <f t="shared" ca="1" si="210"/>
        <v>0</v>
      </c>
      <c r="AR94" s="5">
        <f t="shared" ca="1" si="210"/>
        <v>0</v>
      </c>
      <c r="AS94" s="5">
        <f t="shared" ca="1" si="210"/>
        <v>0</v>
      </c>
      <c r="AT94" s="5">
        <f t="shared" ca="1" si="210"/>
        <v>0</v>
      </c>
      <c r="AU94" s="5">
        <f t="shared" ca="1" si="210"/>
        <v>0</v>
      </c>
      <c r="AV94" s="5">
        <f t="shared" ca="1" si="210"/>
        <v>0</v>
      </c>
      <c r="AW94" s="5">
        <f t="shared" ca="1" si="210"/>
        <v>0</v>
      </c>
      <c r="AX94" s="5">
        <f t="shared" ca="1" si="210"/>
        <v>0</v>
      </c>
      <c r="AY94" s="5">
        <f t="shared" ca="1" si="210"/>
        <v>0</v>
      </c>
      <c r="AZ94" s="5">
        <f t="shared" ca="1" si="210"/>
        <v>0</v>
      </c>
      <c r="BA94" s="5">
        <f t="shared" ca="1" si="210"/>
        <v>0</v>
      </c>
      <c r="BB94" s="5">
        <f t="shared" ca="1" si="210"/>
        <v>0</v>
      </c>
      <c r="BC94" s="5">
        <f t="shared" ca="1" si="210"/>
        <v>0</v>
      </c>
      <c r="BD94" s="5">
        <f t="shared" ref="BD94:CF94" ca="1" si="211">IF(BD$4="",0,SUM(BD95:BD98))</f>
        <v>0</v>
      </c>
      <c r="BE94" s="5">
        <f t="shared" ca="1" si="211"/>
        <v>0</v>
      </c>
      <c r="BF94" s="5">
        <f t="shared" ca="1" si="211"/>
        <v>0</v>
      </c>
      <c r="BG94" s="5">
        <f t="shared" ca="1" si="211"/>
        <v>0</v>
      </c>
      <c r="BH94" s="5">
        <f t="shared" ca="1" si="211"/>
        <v>0</v>
      </c>
      <c r="BI94" s="5">
        <f t="shared" ca="1" si="211"/>
        <v>0</v>
      </c>
      <c r="BJ94" s="5">
        <f t="shared" ca="1" si="211"/>
        <v>0</v>
      </c>
      <c r="BK94" s="5">
        <f t="shared" ca="1" si="211"/>
        <v>0</v>
      </c>
      <c r="BL94" s="5">
        <f t="shared" ca="1" si="211"/>
        <v>0</v>
      </c>
      <c r="BM94" s="5">
        <f t="shared" ca="1" si="211"/>
        <v>0</v>
      </c>
      <c r="BN94" s="5">
        <f t="shared" ca="1" si="211"/>
        <v>0</v>
      </c>
      <c r="BO94" s="5">
        <f t="shared" ca="1" si="211"/>
        <v>0</v>
      </c>
      <c r="BP94" s="5">
        <f t="shared" ca="1" si="211"/>
        <v>0</v>
      </c>
      <c r="BQ94" s="5">
        <f t="shared" ca="1" si="211"/>
        <v>0</v>
      </c>
      <c r="BR94" s="5">
        <f t="shared" ca="1" si="211"/>
        <v>0</v>
      </c>
      <c r="BS94" s="5">
        <f t="shared" ca="1" si="211"/>
        <v>0</v>
      </c>
      <c r="BT94" s="5">
        <f t="shared" ca="1" si="211"/>
        <v>0</v>
      </c>
      <c r="BU94" s="5">
        <f t="shared" ca="1" si="211"/>
        <v>0</v>
      </c>
      <c r="BV94" s="5">
        <f t="shared" ca="1" si="211"/>
        <v>0</v>
      </c>
      <c r="BW94" s="5">
        <f t="shared" ca="1" si="211"/>
        <v>0</v>
      </c>
      <c r="BX94" s="5">
        <f t="shared" ca="1" si="211"/>
        <v>0</v>
      </c>
      <c r="BY94" s="5">
        <f t="shared" ca="1" si="211"/>
        <v>0</v>
      </c>
      <c r="BZ94" s="5">
        <f t="shared" ca="1" si="211"/>
        <v>0</v>
      </c>
      <c r="CA94" s="5">
        <f t="shared" ca="1" si="211"/>
        <v>0</v>
      </c>
      <c r="CB94" s="5">
        <f t="shared" ca="1" si="211"/>
        <v>0</v>
      </c>
      <c r="CC94" s="5">
        <f t="shared" ca="1" si="211"/>
        <v>0</v>
      </c>
      <c r="CD94" s="5">
        <f t="shared" ca="1" si="211"/>
        <v>0</v>
      </c>
      <c r="CE94" s="5">
        <f t="shared" ca="1" si="211"/>
        <v>0</v>
      </c>
      <c r="CF94" s="5">
        <f t="shared" ca="1" si="211"/>
        <v>0</v>
      </c>
    </row>
    <row r="95" spans="2:84" x14ac:dyDescent="0.3">
      <c r="B95" s="13">
        <f>ROW()</f>
        <v>95</v>
      </c>
      <c r="H95" s="1" t="str">
        <f>$H$94</f>
        <v>Прочие доходы</v>
      </c>
      <c r="I95" s="1" t="str">
        <f>Finance!H227</f>
        <v>Депозиты овернайт</v>
      </c>
      <c r="M95" s="53" t="s">
        <v>18</v>
      </c>
      <c r="U95" s="5">
        <f t="shared" ca="1" si="209"/>
        <v>0</v>
      </c>
      <c r="X95" s="5">
        <f ca="1">IF(X$4="",0,SUMIFS(Finance!228:228,Finance!$4:$4,"&gt;="&amp;X$6,Finance!$4:$4,"&lt;="&amp;X$7))</f>
        <v>0</v>
      </c>
      <c r="Y95" s="5">
        <f ca="1">IF(Y$4="",0,SUMIFS(Finance!228:228,Finance!$4:$4,"&gt;="&amp;Y$6,Finance!$4:$4,"&lt;="&amp;Y$7))</f>
        <v>0</v>
      </c>
      <c r="Z95" s="5">
        <f ca="1">IF(Z$4="",0,SUMIFS(Finance!228:228,Finance!$4:$4,"&gt;="&amp;Z$6,Finance!$4:$4,"&lt;="&amp;Z$7))</f>
        <v>0</v>
      </c>
      <c r="AA95" s="5">
        <f ca="1">IF(AA$4="",0,SUMIFS(Finance!228:228,Finance!$4:$4,"&gt;="&amp;AA$6,Finance!$4:$4,"&lt;="&amp;AA$7))</f>
        <v>0</v>
      </c>
      <c r="AB95" s="5">
        <f ca="1">IF(AB$4="",0,SUMIFS(Finance!228:228,Finance!$4:$4,"&gt;="&amp;AB$6,Finance!$4:$4,"&lt;="&amp;AB$7))</f>
        <v>0</v>
      </c>
      <c r="AC95" s="5">
        <f ca="1">IF(AC$4="",0,SUMIFS(Finance!228:228,Finance!$4:$4,"&gt;="&amp;AC$6,Finance!$4:$4,"&lt;="&amp;AC$7))</f>
        <v>0</v>
      </c>
      <c r="AD95" s="5">
        <f ca="1">IF(AD$4="",0,SUMIFS(Finance!228:228,Finance!$4:$4,"&gt;="&amp;AD$6,Finance!$4:$4,"&lt;="&amp;AD$7))</f>
        <v>0</v>
      </c>
      <c r="AE95" s="5">
        <f ca="1">IF(AE$4="",0,SUMIFS(Finance!228:228,Finance!$4:$4,"&gt;="&amp;AE$6,Finance!$4:$4,"&lt;="&amp;AE$7))</f>
        <v>0</v>
      </c>
      <c r="AF95" s="5">
        <f ca="1">IF(AF$4="",0,SUMIFS(Finance!228:228,Finance!$4:$4,"&gt;="&amp;AF$6,Finance!$4:$4,"&lt;="&amp;AF$7))</f>
        <v>0</v>
      </c>
      <c r="AG95" s="5">
        <f ca="1">IF(AG$4="",0,SUMIFS(Finance!228:228,Finance!$4:$4,"&gt;="&amp;AG$6,Finance!$4:$4,"&lt;="&amp;AG$7))</f>
        <v>0</v>
      </c>
      <c r="AH95" s="5">
        <f ca="1">IF(AH$4="",0,SUMIFS(Finance!228:228,Finance!$4:$4,"&gt;="&amp;AH$6,Finance!$4:$4,"&lt;="&amp;AH$7))</f>
        <v>0</v>
      </c>
      <c r="AI95" s="5">
        <f ca="1">IF(AI$4="",0,SUMIFS(Finance!228:228,Finance!$4:$4,"&gt;="&amp;AI$6,Finance!$4:$4,"&lt;="&amp;AI$7))</f>
        <v>0</v>
      </c>
      <c r="AJ95" s="5">
        <f ca="1">IF(AJ$4="",0,SUMIFS(Finance!228:228,Finance!$4:$4,"&gt;="&amp;AJ$6,Finance!$4:$4,"&lt;="&amp;AJ$7))</f>
        <v>0</v>
      </c>
      <c r="AK95" s="5">
        <f ca="1">IF(AK$4="",0,SUMIFS(Finance!228:228,Finance!$4:$4,"&gt;="&amp;AK$6,Finance!$4:$4,"&lt;="&amp;AK$7))</f>
        <v>0</v>
      </c>
      <c r="AL95" s="5">
        <f ca="1">IF(AL$4="",0,SUMIFS(Finance!228:228,Finance!$4:$4,"&gt;="&amp;AL$6,Finance!$4:$4,"&lt;="&amp;AL$7))</f>
        <v>0</v>
      </c>
      <c r="AM95" s="5">
        <f ca="1">IF(AM$4="",0,SUMIFS(Finance!228:228,Finance!$4:$4,"&gt;="&amp;AM$6,Finance!$4:$4,"&lt;="&amp;AM$7))</f>
        <v>0</v>
      </c>
      <c r="AN95" s="5">
        <f ca="1">IF(AN$4="",0,SUMIFS(Finance!228:228,Finance!$4:$4,"&gt;="&amp;AN$6,Finance!$4:$4,"&lt;="&amp;AN$7))</f>
        <v>0</v>
      </c>
      <c r="AO95" s="5">
        <f ca="1">IF(AO$4="",0,SUMIFS(Finance!228:228,Finance!$4:$4,"&gt;="&amp;AO$6,Finance!$4:$4,"&lt;="&amp;AO$7))</f>
        <v>0</v>
      </c>
      <c r="AP95" s="5">
        <f ca="1">IF(AP$4="",0,SUMIFS(Finance!228:228,Finance!$4:$4,"&gt;="&amp;AP$6,Finance!$4:$4,"&lt;="&amp;AP$7))</f>
        <v>0</v>
      </c>
      <c r="AQ95" s="5">
        <f ca="1">IF(AQ$4="",0,SUMIFS(Finance!228:228,Finance!$4:$4,"&gt;="&amp;AQ$6,Finance!$4:$4,"&lt;="&amp;AQ$7))</f>
        <v>0</v>
      </c>
      <c r="AR95" s="5">
        <f ca="1">IF(AR$4="",0,SUMIFS(Finance!228:228,Finance!$4:$4,"&gt;="&amp;AR$6,Finance!$4:$4,"&lt;="&amp;AR$7))</f>
        <v>0</v>
      </c>
      <c r="AS95" s="5">
        <f ca="1">IF(AS$4="",0,SUMIFS(Finance!228:228,Finance!$4:$4,"&gt;="&amp;AS$6,Finance!$4:$4,"&lt;="&amp;AS$7))</f>
        <v>0</v>
      </c>
      <c r="AT95" s="5">
        <f ca="1">IF(AT$4="",0,SUMIFS(Finance!228:228,Finance!$4:$4,"&gt;="&amp;AT$6,Finance!$4:$4,"&lt;="&amp;AT$7))</f>
        <v>0</v>
      </c>
      <c r="AU95" s="5">
        <f ca="1">IF(AU$4="",0,SUMIFS(Finance!228:228,Finance!$4:$4,"&gt;="&amp;AU$6,Finance!$4:$4,"&lt;="&amp;AU$7))</f>
        <v>0</v>
      </c>
      <c r="AV95" s="5">
        <f ca="1">IF(AV$4="",0,SUMIFS(Finance!228:228,Finance!$4:$4,"&gt;="&amp;AV$6,Finance!$4:$4,"&lt;="&amp;AV$7))</f>
        <v>0</v>
      </c>
      <c r="AW95" s="5">
        <f ca="1">IF(AW$4="",0,SUMIFS(Finance!228:228,Finance!$4:$4,"&gt;="&amp;AW$6,Finance!$4:$4,"&lt;="&amp;AW$7))</f>
        <v>0</v>
      </c>
      <c r="AX95" s="5">
        <f ca="1">IF(AX$4="",0,SUMIFS(Finance!228:228,Finance!$4:$4,"&gt;="&amp;AX$6,Finance!$4:$4,"&lt;="&amp;AX$7))</f>
        <v>0</v>
      </c>
      <c r="AY95" s="5">
        <f ca="1">IF(AY$4="",0,SUMIFS(Finance!228:228,Finance!$4:$4,"&gt;="&amp;AY$6,Finance!$4:$4,"&lt;="&amp;AY$7))</f>
        <v>0</v>
      </c>
      <c r="AZ95" s="5">
        <f ca="1">IF(AZ$4="",0,SUMIFS(Finance!228:228,Finance!$4:$4,"&gt;="&amp;AZ$6,Finance!$4:$4,"&lt;="&amp;AZ$7))</f>
        <v>0</v>
      </c>
      <c r="BA95" s="5">
        <f ca="1">IF(BA$4="",0,SUMIFS(Finance!228:228,Finance!$4:$4,"&gt;="&amp;BA$6,Finance!$4:$4,"&lt;="&amp;BA$7))</f>
        <v>0</v>
      </c>
      <c r="BB95" s="5">
        <f ca="1">IF(BB$4="",0,SUMIFS(Finance!228:228,Finance!$4:$4,"&gt;="&amp;BB$6,Finance!$4:$4,"&lt;="&amp;BB$7))</f>
        <v>0</v>
      </c>
      <c r="BC95" s="5">
        <f ca="1">IF(BC$4="",0,SUMIFS(Finance!228:228,Finance!$4:$4,"&gt;="&amp;BC$6,Finance!$4:$4,"&lt;="&amp;BC$7))</f>
        <v>0</v>
      </c>
      <c r="BD95" s="5">
        <f ca="1">IF(BD$4="",0,SUMIFS(Finance!228:228,Finance!$4:$4,"&gt;="&amp;BD$6,Finance!$4:$4,"&lt;="&amp;BD$7))</f>
        <v>0</v>
      </c>
      <c r="BE95" s="5">
        <f ca="1">IF(BE$4="",0,SUMIFS(Finance!228:228,Finance!$4:$4,"&gt;="&amp;BE$6,Finance!$4:$4,"&lt;="&amp;BE$7))</f>
        <v>0</v>
      </c>
      <c r="BF95" s="5">
        <f ca="1">IF(BF$4="",0,SUMIFS(Finance!228:228,Finance!$4:$4,"&gt;="&amp;BF$6,Finance!$4:$4,"&lt;="&amp;BF$7))</f>
        <v>0</v>
      </c>
      <c r="BG95" s="5">
        <f ca="1">IF(BG$4="",0,SUMIFS(Finance!228:228,Finance!$4:$4,"&gt;="&amp;BG$6,Finance!$4:$4,"&lt;="&amp;BG$7))</f>
        <v>0</v>
      </c>
      <c r="BH95" s="5">
        <f ca="1">IF(BH$4="",0,SUMIFS(Finance!228:228,Finance!$4:$4,"&gt;="&amp;BH$6,Finance!$4:$4,"&lt;="&amp;BH$7))</f>
        <v>0</v>
      </c>
      <c r="BI95" s="5">
        <f ca="1">IF(BI$4="",0,SUMIFS(Finance!228:228,Finance!$4:$4,"&gt;="&amp;BI$6,Finance!$4:$4,"&lt;="&amp;BI$7))</f>
        <v>0</v>
      </c>
      <c r="BJ95" s="5">
        <f ca="1">IF(BJ$4="",0,SUMIFS(Finance!228:228,Finance!$4:$4,"&gt;="&amp;BJ$6,Finance!$4:$4,"&lt;="&amp;BJ$7))</f>
        <v>0</v>
      </c>
      <c r="BK95" s="5">
        <f ca="1">IF(BK$4="",0,SUMIFS(Finance!228:228,Finance!$4:$4,"&gt;="&amp;BK$6,Finance!$4:$4,"&lt;="&amp;BK$7))</f>
        <v>0</v>
      </c>
      <c r="BL95" s="5">
        <f ca="1">IF(BL$4="",0,SUMIFS(Finance!228:228,Finance!$4:$4,"&gt;="&amp;BL$6,Finance!$4:$4,"&lt;="&amp;BL$7))</f>
        <v>0</v>
      </c>
      <c r="BM95" s="5">
        <f ca="1">IF(BM$4="",0,SUMIFS(Finance!228:228,Finance!$4:$4,"&gt;="&amp;BM$6,Finance!$4:$4,"&lt;="&amp;BM$7))</f>
        <v>0</v>
      </c>
      <c r="BN95" s="5">
        <f ca="1">IF(BN$4="",0,SUMIFS(Finance!228:228,Finance!$4:$4,"&gt;="&amp;BN$6,Finance!$4:$4,"&lt;="&amp;BN$7))</f>
        <v>0</v>
      </c>
      <c r="BO95" s="5">
        <f ca="1">IF(BO$4="",0,SUMIFS(Finance!228:228,Finance!$4:$4,"&gt;="&amp;BO$6,Finance!$4:$4,"&lt;="&amp;BO$7))</f>
        <v>0</v>
      </c>
      <c r="BP95" s="5">
        <f ca="1">IF(BP$4="",0,SUMIFS(Finance!228:228,Finance!$4:$4,"&gt;="&amp;BP$6,Finance!$4:$4,"&lt;="&amp;BP$7))</f>
        <v>0</v>
      </c>
      <c r="BQ95" s="5">
        <f ca="1">IF(BQ$4="",0,SUMIFS(Finance!228:228,Finance!$4:$4,"&gt;="&amp;BQ$6,Finance!$4:$4,"&lt;="&amp;BQ$7))</f>
        <v>0</v>
      </c>
      <c r="BR95" s="5">
        <f ca="1">IF(BR$4="",0,SUMIFS(Finance!228:228,Finance!$4:$4,"&gt;="&amp;BR$6,Finance!$4:$4,"&lt;="&amp;BR$7))</f>
        <v>0</v>
      </c>
      <c r="BS95" s="5">
        <f ca="1">IF(BS$4="",0,SUMIFS(Finance!228:228,Finance!$4:$4,"&gt;="&amp;BS$6,Finance!$4:$4,"&lt;="&amp;BS$7))</f>
        <v>0</v>
      </c>
      <c r="BT95" s="5">
        <f ca="1">IF(BT$4="",0,SUMIFS(Finance!228:228,Finance!$4:$4,"&gt;="&amp;BT$6,Finance!$4:$4,"&lt;="&amp;BT$7))</f>
        <v>0</v>
      </c>
      <c r="BU95" s="5">
        <f ca="1">IF(BU$4="",0,SUMIFS(Finance!228:228,Finance!$4:$4,"&gt;="&amp;BU$6,Finance!$4:$4,"&lt;="&amp;BU$7))</f>
        <v>0</v>
      </c>
      <c r="BV95" s="5">
        <f ca="1">IF(BV$4="",0,SUMIFS(Finance!228:228,Finance!$4:$4,"&gt;="&amp;BV$6,Finance!$4:$4,"&lt;="&amp;BV$7))</f>
        <v>0</v>
      </c>
      <c r="BW95" s="5">
        <f ca="1">IF(BW$4="",0,SUMIFS(Finance!228:228,Finance!$4:$4,"&gt;="&amp;BW$6,Finance!$4:$4,"&lt;="&amp;BW$7))</f>
        <v>0</v>
      </c>
      <c r="BX95" s="5">
        <f ca="1">IF(BX$4="",0,SUMIFS(Finance!228:228,Finance!$4:$4,"&gt;="&amp;BX$6,Finance!$4:$4,"&lt;="&amp;BX$7))</f>
        <v>0</v>
      </c>
      <c r="BY95" s="5">
        <f ca="1">IF(BY$4="",0,SUMIFS(Finance!228:228,Finance!$4:$4,"&gt;="&amp;BY$6,Finance!$4:$4,"&lt;="&amp;BY$7))</f>
        <v>0</v>
      </c>
      <c r="BZ95" s="5">
        <f ca="1">IF(BZ$4="",0,SUMIFS(Finance!228:228,Finance!$4:$4,"&gt;="&amp;BZ$6,Finance!$4:$4,"&lt;="&amp;BZ$7))</f>
        <v>0</v>
      </c>
      <c r="CA95" s="5">
        <f ca="1">IF(CA$4="",0,SUMIFS(Finance!228:228,Finance!$4:$4,"&gt;="&amp;CA$6,Finance!$4:$4,"&lt;="&amp;CA$7))</f>
        <v>0</v>
      </c>
      <c r="CB95" s="5">
        <f ca="1">IF(CB$4="",0,SUMIFS(Finance!228:228,Finance!$4:$4,"&gt;="&amp;CB$6,Finance!$4:$4,"&lt;="&amp;CB$7))</f>
        <v>0</v>
      </c>
      <c r="CC95" s="5">
        <f ca="1">IF(CC$4="",0,SUMIFS(Finance!228:228,Finance!$4:$4,"&gt;="&amp;CC$6,Finance!$4:$4,"&lt;="&amp;CC$7))</f>
        <v>0</v>
      </c>
      <c r="CD95" s="5">
        <f ca="1">IF(CD$4="",0,SUMIFS(Finance!228:228,Finance!$4:$4,"&gt;="&amp;CD$6,Finance!$4:$4,"&lt;="&amp;CD$7))</f>
        <v>0</v>
      </c>
      <c r="CE95" s="5">
        <f ca="1">IF(CE$4="",0,SUMIFS(Finance!228:228,Finance!$4:$4,"&gt;="&amp;CE$6,Finance!$4:$4,"&lt;="&amp;CE$7))</f>
        <v>0</v>
      </c>
      <c r="CF95" s="5">
        <f ca="1">IF(CF$4="",0,SUMIFS(Finance!228:228,Finance!$4:$4,"&gt;="&amp;CF$6,Finance!$4:$4,"&lt;="&amp;CF$7))</f>
        <v>0</v>
      </c>
    </row>
    <row r="96" spans="2:84" x14ac:dyDescent="0.3">
      <c r="B96" s="13">
        <f>ROW()</f>
        <v>96</v>
      </c>
      <c r="H96" s="1" t="str">
        <f>$H$94</f>
        <v>Прочие доходы</v>
      </c>
      <c r="I96" s="1" t="str">
        <f>Finance!H231</f>
        <v>Размещение резервов на депозитах</v>
      </c>
      <c r="M96" s="53" t="s">
        <v>18</v>
      </c>
      <c r="U96" s="5">
        <f t="shared" ca="1" si="209"/>
        <v>0</v>
      </c>
      <c r="X96" s="5">
        <f ca="1">IF(X$4="",0,SUMIFS(Finance!233:233,Finance!$4:$4,"&gt;="&amp;X$6,Finance!$4:$4,"&lt;="&amp;X$7))</f>
        <v>0</v>
      </c>
      <c r="Y96" s="5">
        <f ca="1">IF(Y$4="",0,SUMIFS(Finance!233:233,Finance!$4:$4,"&gt;="&amp;Y$6,Finance!$4:$4,"&lt;="&amp;Y$7))</f>
        <v>0</v>
      </c>
      <c r="Z96" s="5">
        <f ca="1">IF(Z$4="",0,SUMIFS(Finance!233:233,Finance!$4:$4,"&gt;="&amp;Z$6,Finance!$4:$4,"&lt;="&amp;Z$7))</f>
        <v>0</v>
      </c>
      <c r="AA96" s="5">
        <f ca="1">IF(AA$4="",0,SUMIFS(Finance!233:233,Finance!$4:$4,"&gt;="&amp;AA$6,Finance!$4:$4,"&lt;="&amp;AA$7))</f>
        <v>0</v>
      </c>
      <c r="AB96" s="5">
        <f ca="1">IF(AB$4="",0,SUMIFS(Finance!233:233,Finance!$4:$4,"&gt;="&amp;AB$6,Finance!$4:$4,"&lt;="&amp;AB$7))</f>
        <v>0</v>
      </c>
      <c r="AC96" s="5">
        <f ca="1">IF(AC$4="",0,SUMIFS(Finance!233:233,Finance!$4:$4,"&gt;="&amp;AC$6,Finance!$4:$4,"&lt;="&amp;AC$7))</f>
        <v>0</v>
      </c>
      <c r="AD96" s="5">
        <f ca="1">IF(AD$4="",0,SUMIFS(Finance!233:233,Finance!$4:$4,"&gt;="&amp;AD$6,Finance!$4:$4,"&lt;="&amp;AD$7))</f>
        <v>0</v>
      </c>
      <c r="AE96" s="5">
        <f ca="1">IF(AE$4="",0,SUMIFS(Finance!233:233,Finance!$4:$4,"&gt;="&amp;AE$6,Finance!$4:$4,"&lt;="&amp;AE$7))</f>
        <v>0</v>
      </c>
      <c r="AF96" s="5">
        <f ca="1">IF(AF$4="",0,SUMIFS(Finance!233:233,Finance!$4:$4,"&gt;="&amp;AF$6,Finance!$4:$4,"&lt;="&amp;AF$7))</f>
        <v>0</v>
      </c>
      <c r="AG96" s="5">
        <f ca="1">IF(AG$4="",0,SUMIFS(Finance!233:233,Finance!$4:$4,"&gt;="&amp;AG$6,Finance!$4:$4,"&lt;="&amp;AG$7))</f>
        <v>0</v>
      </c>
      <c r="AH96" s="5">
        <f ca="1">IF(AH$4="",0,SUMIFS(Finance!233:233,Finance!$4:$4,"&gt;="&amp;AH$6,Finance!$4:$4,"&lt;="&amp;AH$7))</f>
        <v>0</v>
      </c>
      <c r="AI96" s="5">
        <f ca="1">IF(AI$4="",0,SUMIFS(Finance!233:233,Finance!$4:$4,"&gt;="&amp;AI$6,Finance!$4:$4,"&lt;="&amp;AI$7))</f>
        <v>0</v>
      </c>
      <c r="AJ96" s="5">
        <f ca="1">IF(AJ$4="",0,SUMIFS(Finance!233:233,Finance!$4:$4,"&gt;="&amp;AJ$6,Finance!$4:$4,"&lt;="&amp;AJ$7))</f>
        <v>0</v>
      </c>
      <c r="AK96" s="5">
        <f ca="1">IF(AK$4="",0,SUMIFS(Finance!233:233,Finance!$4:$4,"&gt;="&amp;AK$6,Finance!$4:$4,"&lt;="&amp;AK$7))</f>
        <v>0</v>
      </c>
      <c r="AL96" s="5">
        <f ca="1">IF(AL$4="",0,SUMIFS(Finance!233:233,Finance!$4:$4,"&gt;="&amp;AL$6,Finance!$4:$4,"&lt;="&amp;AL$7))</f>
        <v>0</v>
      </c>
      <c r="AM96" s="5">
        <f ca="1">IF(AM$4="",0,SUMIFS(Finance!233:233,Finance!$4:$4,"&gt;="&amp;AM$6,Finance!$4:$4,"&lt;="&amp;AM$7))</f>
        <v>0</v>
      </c>
      <c r="AN96" s="5">
        <f ca="1">IF(AN$4="",0,SUMIFS(Finance!233:233,Finance!$4:$4,"&gt;="&amp;AN$6,Finance!$4:$4,"&lt;="&amp;AN$7))</f>
        <v>0</v>
      </c>
      <c r="AO96" s="5">
        <f ca="1">IF(AO$4="",0,SUMIFS(Finance!233:233,Finance!$4:$4,"&gt;="&amp;AO$6,Finance!$4:$4,"&lt;="&amp;AO$7))</f>
        <v>0</v>
      </c>
      <c r="AP96" s="5">
        <f ca="1">IF(AP$4="",0,SUMIFS(Finance!233:233,Finance!$4:$4,"&gt;="&amp;AP$6,Finance!$4:$4,"&lt;="&amp;AP$7))</f>
        <v>0</v>
      </c>
      <c r="AQ96" s="5">
        <f ca="1">IF(AQ$4="",0,SUMIFS(Finance!233:233,Finance!$4:$4,"&gt;="&amp;AQ$6,Finance!$4:$4,"&lt;="&amp;AQ$7))</f>
        <v>0</v>
      </c>
      <c r="AR96" s="5">
        <f ca="1">IF(AR$4="",0,SUMIFS(Finance!233:233,Finance!$4:$4,"&gt;="&amp;AR$6,Finance!$4:$4,"&lt;="&amp;AR$7))</f>
        <v>0</v>
      </c>
      <c r="AS96" s="5">
        <f ca="1">IF(AS$4="",0,SUMIFS(Finance!233:233,Finance!$4:$4,"&gt;="&amp;AS$6,Finance!$4:$4,"&lt;="&amp;AS$7))</f>
        <v>0</v>
      </c>
      <c r="AT96" s="5">
        <f ca="1">IF(AT$4="",0,SUMIFS(Finance!233:233,Finance!$4:$4,"&gt;="&amp;AT$6,Finance!$4:$4,"&lt;="&amp;AT$7))</f>
        <v>0</v>
      </c>
      <c r="AU96" s="5">
        <f ca="1">IF(AU$4="",0,SUMIFS(Finance!233:233,Finance!$4:$4,"&gt;="&amp;AU$6,Finance!$4:$4,"&lt;="&amp;AU$7))</f>
        <v>0</v>
      </c>
      <c r="AV96" s="5">
        <f ca="1">IF(AV$4="",0,SUMIFS(Finance!233:233,Finance!$4:$4,"&gt;="&amp;AV$6,Finance!$4:$4,"&lt;="&amp;AV$7))</f>
        <v>0</v>
      </c>
      <c r="AW96" s="5">
        <f ca="1">IF(AW$4="",0,SUMIFS(Finance!233:233,Finance!$4:$4,"&gt;="&amp;AW$6,Finance!$4:$4,"&lt;="&amp;AW$7))</f>
        <v>0</v>
      </c>
      <c r="AX96" s="5">
        <f ca="1">IF(AX$4="",0,SUMIFS(Finance!233:233,Finance!$4:$4,"&gt;="&amp;AX$6,Finance!$4:$4,"&lt;="&amp;AX$7))</f>
        <v>0</v>
      </c>
      <c r="AY96" s="5">
        <f ca="1">IF(AY$4="",0,SUMIFS(Finance!233:233,Finance!$4:$4,"&gt;="&amp;AY$6,Finance!$4:$4,"&lt;="&amp;AY$7))</f>
        <v>0</v>
      </c>
      <c r="AZ96" s="5">
        <f ca="1">IF(AZ$4="",0,SUMIFS(Finance!233:233,Finance!$4:$4,"&gt;="&amp;AZ$6,Finance!$4:$4,"&lt;="&amp;AZ$7))</f>
        <v>0</v>
      </c>
      <c r="BA96" s="5">
        <f ca="1">IF(BA$4="",0,SUMIFS(Finance!233:233,Finance!$4:$4,"&gt;="&amp;BA$6,Finance!$4:$4,"&lt;="&amp;BA$7))</f>
        <v>0</v>
      </c>
      <c r="BB96" s="5">
        <f ca="1">IF(BB$4="",0,SUMIFS(Finance!233:233,Finance!$4:$4,"&gt;="&amp;BB$6,Finance!$4:$4,"&lt;="&amp;BB$7))</f>
        <v>0</v>
      </c>
      <c r="BC96" s="5">
        <f ca="1">IF(BC$4="",0,SUMIFS(Finance!233:233,Finance!$4:$4,"&gt;="&amp;BC$6,Finance!$4:$4,"&lt;="&amp;BC$7))</f>
        <v>0</v>
      </c>
      <c r="BD96" s="5">
        <f ca="1">IF(BD$4="",0,SUMIFS(Finance!233:233,Finance!$4:$4,"&gt;="&amp;BD$6,Finance!$4:$4,"&lt;="&amp;BD$7))</f>
        <v>0</v>
      </c>
      <c r="BE96" s="5">
        <f ca="1">IF(BE$4="",0,SUMIFS(Finance!233:233,Finance!$4:$4,"&gt;="&amp;BE$6,Finance!$4:$4,"&lt;="&amp;BE$7))</f>
        <v>0</v>
      </c>
      <c r="BF96" s="5">
        <f ca="1">IF(BF$4="",0,SUMIFS(Finance!233:233,Finance!$4:$4,"&gt;="&amp;BF$6,Finance!$4:$4,"&lt;="&amp;BF$7))</f>
        <v>0</v>
      </c>
      <c r="BG96" s="5">
        <f ca="1">IF(BG$4="",0,SUMIFS(Finance!233:233,Finance!$4:$4,"&gt;="&amp;BG$6,Finance!$4:$4,"&lt;="&amp;BG$7))</f>
        <v>0</v>
      </c>
      <c r="BH96" s="5">
        <f ca="1">IF(BH$4="",0,SUMIFS(Finance!233:233,Finance!$4:$4,"&gt;="&amp;BH$6,Finance!$4:$4,"&lt;="&amp;BH$7))</f>
        <v>0</v>
      </c>
      <c r="BI96" s="5">
        <f ca="1">IF(BI$4="",0,SUMIFS(Finance!233:233,Finance!$4:$4,"&gt;="&amp;BI$6,Finance!$4:$4,"&lt;="&amp;BI$7))</f>
        <v>0</v>
      </c>
      <c r="BJ96" s="5">
        <f ca="1">IF(BJ$4="",0,SUMIFS(Finance!233:233,Finance!$4:$4,"&gt;="&amp;BJ$6,Finance!$4:$4,"&lt;="&amp;BJ$7))</f>
        <v>0</v>
      </c>
      <c r="BK96" s="5">
        <f ca="1">IF(BK$4="",0,SUMIFS(Finance!233:233,Finance!$4:$4,"&gt;="&amp;BK$6,Finance!$4:$4,"&lt;="&amp;BK$7))</f>
        <v>0</v>
      </c>
      <c r="BL96" s="5">
        <f ca="1">IF(BL$4="",0,SUMIFS(Finance!233:233,Finance!$4:$4,"&gt;="&amp;BL$6,Finance!$4:$4,"&lt;="&amp;BL$7))</f>
        <v>0</v>
      </c>
      <c r="BM96" s="5">
        <f ca="1">IF(BM$4="",0,SUMIFS(Finance!233:233,Finance!$4:$4,"&gt;="&amp;BM$6,Finance!$4:$4,"&lt;="&amp;BM$7))</f>
        <v>0</v>
      </c>
      <c r="BN96" s="5">
        <f ca="1">IF(BN$4="",0,SUMIFS(Finance!233:233,Finance!$4:$4,"&gt;="&amp;BN$6,Finance!$4:$4,"&lt;="&amp;BN$7))</f>
        <v>0</v>
      </c>
      <c r="BO96" s="5">
        <f ca="1">IF(BO$4="",0,SUMIFS(Finance!233:233,Finance!$4:$4,"&gt;="&amp;BO$6,Finance!$4:$4,"&lt;="&amp;BO$7))</f>
        <v>0</v>
      </c>
      <c r="BP96" s="5">
        <f ca="1">IF(BP$4="",0,SUMIFS(Finance!233:233,Finance!$4:$4,"&gt;="&amp;BP$6,Finance!$4:$4,"&lt;="&amp;BP$7))</f>
        <v>0</v>
      </c>
      <c r="BQ96" s="5">
        <f ca="1">IF(BQ$4="",0,SUMIFS(Finance!233:233,Finance!$4:$4,"&gt;="&amp;BQ$6,Finance!$4:$4,"&lt;="&amp;BQ$7))</f>
        <v>0</v>
      </c>
      <c r="BR96" s="5">
        <f ca="1">IF(BR$4="",0,SUMIFS(Finance!233:233,Finance!$4:$4,"&gt;="&amp;BR$6,Finance!$4:$4,"&lt;="&amp;BR$7))</f>
        <v>0</v>
      </c>
      <c r="BS96" s="5">
        <f ca="1">IF(BS$4="",0,SUMIFS(Finance!233:233,Finance!$4:$4,"&gt;="&amp;BS$6,Finance!$4:$4,"&lt;="&amp;BS$7))</f>
        <v>0</v>
      </c>
      <c r="BT96" s="5">
        <f ca="1">IF(BT$4="",0,SUMIFS(Finance!233:233,Finance!$4:$4,"&gt;="&amp;BT$6,Finance!$4:$4,"&lt;="&amp;BT$7))</f>
        <v>0</v>
      </c>
      <c r="BU96" s="5">
        <f ca="1">IF(BU$4="",0,SUMIFS(Finance!233:233,Finance!$4:$4,"&gt;="&amp;BU$6,Finance!$4:$4,"&lt;="&amp;BU$7))</f>
        <v>0</v>
      </c>
      <c r="BV96" s="5">
        <f ca="1">IF(BV$4="",0,SUMIFS(Finance!233:233,Finance!$4:$4,"&gt;="&amp;BV$6,Finance!$4:$4,"&lt;="&amp;BV$7))</f>
        <v>0</v>
      </c>
      <c r="BW96" s="5">
        <f ca="1">IF(BW$4="",0,SUMIFS(Finance!233:233,Finance!$4:$4,"&gt;="&amp;BW$6,Finance!$4:$4,"&lt;="&amp;BW$7))</f>
        <v>0</v>
      </c>
      <c r="BX96" s="5">
        <f ca="1">IF(BX$4="",0,SUMIFS(Finance!233:233,Finance!$4:$4,"&gt;="&amp;BX$6,Finance!$4:$4,"&lt;="&amp;BX$7))</f>
        <v>0</v>
      </c>
      <c r="BY96" s="5">
        <f ca="1">IF(BY$4="",0,SUMIFS(Finance!233:233,Finance!$4:$4,"&gt;="&amp;BY$6,Finance!$4:$4,"&lt;="&amp;BY$7))</f>
        <v>0</v>
      </c>
      <c r="BZ96" s="5">
        <f ca="1">IF(BZ$4="",0,SUMIFS(Finance!233:233,Finance!$4:$4,"&gt;="&amp;BZ$6,Finance!$4:$4,"&lt;="&amp;BZ$7))</f>
        <v>0</v>
      </c>
      <c r="CA96" s="5">
        <f ca="1">IF(CA$4="",0,SUMIFS(Finance!233:233,Finance!$4:$4,"&gt;="&amp;CA$6,Finance!$4:$4,"&lt;="&amp;CA$7))</f>
        <v>0</v>
      </c>
      <c r="CB96" s="5">
        <f ca="1">IF(CB$4="",0,SUMIFS(Finance!233:233,Finance!$4:$4,"&gt;="&amp;CB$6,Finance!$4:$4,"&lt;="&amp;CB$7))</f>
        <v>0</v>
      </c>
      <c r="CC96" s="5">
        <f ca="1">IF(CC$4="",0,SUMIFS(Finance!233:233,Finance!$4:$4,"&gt;="&amp;CC$6,Finance!$4:$4,"&lt;="&amp;CC$7))</f>
        <v>0</v>
      </c>
      <c r="CD96" s="5">
        <f ca="1">IF(CD$4="",0,SUMIFS(Finance!233:233,Finance!$4:$4,"&gt;="&amp;CD$6,Finance!$4:$4,"&lt;="&amp;CD$7))</f>
        <v>0</v>
      </c>
      <c r="CE96" s="5">
        <f ca="1">IF(CE$4="",0,SUMIFS(Finance!233:233,Finance!$4:$4,"&gt;="&amp;CE$6,Finance!$4:$4,"&lt;="&amp;CE$7))</f>
        <v>0</v>
      </c>
      <c r="CF96" s="5">
        <f ca="1">IF(CF$4="",0,SUMIFS(Finance!233:233,Finance!$4:$4,"&gt;="&amp;CF$6,Finance!$4:$4,"&lt;="&amp;CF$7))</f>
        <v>0</v>
      </c>
    </row>
    <row r="97" spans="2:84" x14ac:dyDescent="0.3">
      <c r="B97" s="13">
        <f>ROW()</f>
        <v>97</v>
      </c>
      <c r="H97" s="1" t="str">
        <f>$H$94</f>
        <v>Прочие доходы</v>
      </c>
      <c r="I97" s="1" t="str">
        <f>Finance!H236</f>
        <v>Резервы под займы третьим лицам</v>
      </c>
      <c r="M97" s="53" t="s">
        <v>18</v>
      </c>
      <c r="U97" s="5">
        <f t="shared" ca="1" si="209"/>
        <v>0</v>
      </c>
      <c r="X97" s="5">
        <f ca="1">IF(X$4="",0,SUMIFS(Finance!238:238,Finance!$4:$4,"&gt;="&amp;X$6,Finance!$4:$4,"&lt;="&amp;X$7))</f>
        <v>0</v>
      </c>
      <c r="Y97" s="5">
        <f ca="1">IF(Y$4="",0,SUMIFS(Finance!238:238,Finance!$4:$4,"&gt;="&amp;Y$6,Finance!$4:$4,"&lt;="&amp;Y$7))</f>
        <v>0</v>
      </c>
      <c r="Z97" s="5">
        <f ca="1">IF(Z$4="",0,SUMIFS(Finance!238:238,Finance!$4:$4,"&gt;="&amp;Z$6,Finance!$4:$4,"&lt;="&amp;Z$7))</f>
        <v>0</v>
      </c>
      <c r="AA97" s="5">
        <f ca="1">IF(AA$4="",0,SUMIFS(Finance!238:238,Finance!$4:$4,"&gt;="&amp;AA$6,Finance!$4:$4,"&lt;="&amp;AA$7))</f>
        <v>0</v>
      </c>
      <c r="AB97" s="5">
        <f ca="1">IF(AB$4="",0,SUMIFS(Finance!238:238,Finance!$4:$4,"&gt;="&amp;AB$6,Finance!$4:$4,"&lt;="&amp;AB$7))</f>
        <v>0</v>
      </c>
      <c r="AC97" s="5">
        <f ca="1">IF(AC$4="",0,SUMIFS(Finance!238:238,Finance!$4:$4,"&gt;="&amp;AC$6,Finance!$4:$4,"&lt;="&amp;AC$7))</f>
        <v>0</v>
      </c>
      <c r="AD97" s="5">
        <f ca="1">IF(AD$4="",0,SUMIFS(Finance!238:238,Finance!$4:$4,"&gt;="&amp;AD$6,Finance!$4:$4,"&lt;="&amp;AD$7))</f>
        <v>0</v>
      </c>
      <c r="AE97" s="5">
        <f ca="1">IF(AE$4="",0,SUMIFS(Finance!238:238,Finance!$4:$4,"&gt;="&amp;AE$6,Finance!$4:$4,"&lt;="&amp;AE$7))</f>
        <v>0</v>
      </c>
      <c r="AF97" s="5">
        <f ca="1">IF(AF$4="",0,SUMIFS(Finance!238:238,Finance!$4:$4,"&gt;="&amp;AF$6,Finance!$4:$4,"&lt;="&amp;AF$7))</f>
        <v>0</v>
      </c>
      <c r="AG97" s="5">
        <f ca="1">IF(AG$4="",0,SUMIFS(Finance!238:238,Finance!$4:$4,"&gt;="&amp;AG$6,Finance!$4:$4,"&lt;="&amp;AG$7))</f>
        <v>0</v>
      </c>
      <c r="AH97" s="5">
        <f ca="1">IF(AH$4="",0,SUMIFS(Finance!238:238,Finance!$4:$4,"&gt;="&amp;AH$6,Finance!$4:$4,"&lt;="&amp;AH$7))</f>
        <v>0</v>
      </c>
      <c r="AI97" s="5">
        <f ca="1">IF(AI$4="",0,SUMIFS(Finance!238:238,Finance!$4:$4,"&gt;="&amp;AI$6,Finance!$4:$4,"&lt;="&amp;AI$7))</f>
        <v>0</v>
      </c>
      <c r="AJ97" s="5">
        <f ca="1">IF(AJ$4="",0,SUMIFS(Finance!238:238,Finance!$4:$4,"&gt;="&amp;AJ$6,Finance!$4:$4,"&lt;="&amp;AJ$7))</f>
        <v>0</v>
      </c>
      <c r="AK97" s="5">
        <f ca="1">IF(AK$4="",0,SUMIFS(Finance!238:238,Finance!$4:$4,"&gt;="&amp;AK$6,Finance!$4:$4,"&lt;="&amp;AK$7))</f>
        <v>0</v>
      </c>
      <c r="AL97" s="5">
        <f ca="1">IF(AL$4="",0,SUMIFS(Finance!238:238,Finance!$4:$4,"&gt;="&amp;AL$6,Finance!$4:$4,"&lt;="&amp;AL$7))</f>
        <v>0</v>
      </c>
      <c r="AM97" s="5">
        <f ca="1">IF(AM$4="",0,SUMIFS(Finance!238:238,Finance!$4:$4,"&gt;="&amp;AM$6,Finance!$4:$4,"&lt;="&amp;AM$7))</f>
        <v>0</v>
      </c>
      <c r="AN97" s="5">
        <f ca="1">IF(AN$4="",0,SUMIFS(Finance!238:238,Finance!$4:$4,"&gt;="&amp;AN$6,Finance!$4:$4,"&lt;="&amp;AN$7))</f>
        <v>0</v>
      </c>
      <c r="AO97" s="5">
        <f ca="1">IF(AO$4="",0,SUMIFS(Finance!238:238,Finance!$4:$4,"&gt;="&amp;AO$6,Finance!$4:$4,"&lt;="&amp;AO$7))</f>
        <v>0</v>
      </c>
      <c r="AP97" s="5">
        <f ca="1">IF(AP$4="",0,SUMIFS(Finance!238:238,Finance!$4:$4,"&gt;="&amp;AP$6,Finance!$4:$4,"&lt;="&amp;AP$7))</f>
        <v>0</v>
      </c>
      <c r="AQ97" s="5">
        <f ca="1">IF(AQ$4="",0,SUMIFS(Finance!238:238,Finance!$4:$4,"&gt;="&amp;AQ$6,Finance!$4:$4,"&lt;="&amp;AQ$7))</f>
        <v>0</v>
      </c>
      <c r="AR97" s="5">
        <f ca="1">IF(AR$4="",0,SUMIFS(Finance!238:238,Finance!$4:$4,"&gt;="&amp;AR$6,Finance!$4:$4,"&lt;="&amp;AR$7))</f>
        <v>0</v>
      </c>
      <c r="AS97" s="5">
        <f ca="1">IF(AS$4="",0,SUMIFS(Finance!238:238,Finance!$4:$4,"&gt;="&amp;AS$6,Finance!$4:$4,"&lt;="&amp;AS$7))</f>
        <v>0</v>
      </c>
      <c r="AT97" s="5">
        <f ca="1">IF(AT$4="",0,SUMIFS(Finance!238:238,Finance!$4:$4,"&gt;="&amp;AT$6,Finance!$4:$4,"&lt;="&amp;AT$7))</f>
        <v>0</v>
      </c>
      <c r="AU97" s="5">
        <f ca="1">IF(AU$4="",0,SUMIFS(Finance!238:238,Finance!$4:$4,"&gt;="&amp;AU$6,Finance!$4:$4,"&lt;="&amp;AU$7))</f>
        <v>0</v>
      </c>
      <c r="AV97" s="5">
        <f ca="1">IF(AV$4="",0,SUMIFS(Finance!238:238,Finance!$4:$4,"&gt;="&amp;AV$6,Finance!$4:$4,"&lt;="&amp;AV$7))</f>
        <v>0</v>
      </c>
      <c r="AW97" s="5">
        <f ca="1">IF(AW$4="",0,SUMIFS(Finance!238:238,Finance!$4:$4,"&gt;="&amp;AW$6,Finance!$4:$4,"&lt;="&amp;AW$7))</f>
        <v>0</v>
      </c>
      <c r="AX97" s="5">
        <f ca="1">IF(AX$4="",0,SUMIFS(Finance!238:238,Finance!$4:$4,"&gt;="&amp;AX$6,Finance!$4:$4,"&lt;="&amp;AX$7))</f>
        <v>0</v>
      </c>
      <c r="AY97" s="5">
        <f ca="1">IF(AY$4="",0,SUMIFS(Finance!238:238,Finance!$4:$4,"&gt;="&amp;AY$6,Finance!$4:$4,"&lt;="&amp;AY$7))</f>
        <v>0</v>
      </c>
      <c r="AZ97" s="5">
        <f ca="1">IF(AZ$4="",0,SUMIFS(Finance!238:238,Finance!$4:$4,"&gt;="&amp;AZ$6,Finance!$4:$4,"&lt;="&amp;AZ$7))</f>
        <v>0</v>
      </c>
      <c r="BA97" s="5">
        <f ca="1">IF(BA$4="",0,SUMIFS(Finance!238:238,Finance!$4:$4,"&gt;="&amp;BA$6,Finance!$4:$4,"&lt;="&amp;BA$7))</f>
        <v>0</v>
      </c>
      <c r="BB97" s="5">
        <f ca="1">IF(BB$4="",0,SUMIFS(Finance!238:238,Finance!$4:$4,"&gt;="&amp;BB$6,Finance!$4:$4,"&lt;="&amp;BB$7))</f>
        <v>0</v>
      </c>
      <c r="BC97" s="5">
        <f ca="1">IF(BC$4="",0,SUMIFS(Finance!238:238,Finance!$4:$4,"&gt;="&amp;BC$6,Finance!$4:$4,"&lt;="&amp;BC$7))</f>
        <v>0</v>
      </c>
      <c r="BD97" s="5">
        <f ca="1">IF(BD$4="",0,SUMIFS(Finance!238:238,Finance!$4:$4,"&gt;="&amp;BD$6,Finance!$4:$4,"&lt;="&amp;BD$7))</f>
        <v>0</v>
      </c>
      <c r="BE97" s="5">
        <f ca="1">IF(BE$4="",0,SUMIFS(Finance!238:238,Finance!$4:$4,"&gt;="&amp;BE$6,Finance!$4:$4,"&lt;="&amp;BE$7))</f>
        <v>0</v>
      </c>
      <c r="BF97" s="5">
        <f ca="1">IF(BF$4="",0,SUMIFS(Finance!238:238,Finance!$4:$4,"&gt;="&amp;BF$6,Finance!$4:$4,"&lt;="&amp;BF$7))</f>
        <v>0</v>
      </c>
      <c r="BG97" s="5">
        <f ca="1">IF(BG$4="",0,SUMIFS(Finance!238:238,Finance!$4:$4,"&gt;="&amp;BG$6,Finance!$4:$4,"&lt;="&amp;BG$7))</f>
        <v>0</v>
      </c>
      <c r="BH97" s="5">
        <f ca="1">IF(BH$4="",0,SUMIFS(Finance!238:238,Finance!$4:$4,"&gt;="&amp;BH$6,Finance!$4:$4,"&lt;="&amp;BH$7))</f>
        <v>0</v>
      </c>
      <c r="BI97" s="5">
        <f ca="1">IF(BI$4="",0,SUMIFS(Finance!238:238,Finance!$4:$4,"&gt;="&amp;BI$6,Finance!$4:$4,"&lt;="&amp;BI$7))</f>
        <v>0</v>
      </c>
      <c r="BJ97" s="5">
        <f ca="1">IF(BJ$4="",0,SUMIFS(Finance!238:238,Finance!$4:$4,"&gt;="&amp;BJ$6,Finance!$4:$4,"&lt;="&amp;BJ$7))</f>
        <v>0</v>
      </c>
      <c r="BK97" s="5">
        <f ca="1">IF(BK$4="",0,SUMIFS(Finance!238:238,Finance!$4:$4,"&gt;="&amp;BK$6,Finance!$4:$4,"&lt;="&amp;BK$7))</f>
        <v>0</v>
      </c>
      <c r="BL97" s="5">
        <f ca="1">IF(BL$4="",0,SUMIFS(Finance!238:238,Finance!$4:$4,"&gt;="&amp;BL$6,Finance!$4:$4,"&lt;="&amp;BL$7))</f>
        <v>0</v>
      </c>
      <c r="BM97" s="5">
        <f ca="1">IF(BM$4="",0,SUMIFS(Finance!238:238,Finance!$4:$4,"&gt;="&amp;BM$6,Finance!$4:$4,"&lt;="&amp;BM$7))</f>
        <v>0</v>
      </c>
      <c r="BN97" s="5">
        <f ca="1">IF(BN$4="",0,SUMIFS(Finance!238:238,Finance!$4:$4,"&gt;="&amp;BN$6,Finance!$4:$4,"&lt;="&amp;BN$7))</f>
        <v>0</v>
      </c>
      <c r="BO97" s="5">
        <f ca="1">IF(BO$4="",0,SUMIFS(Finance!238:238,Finance!$4:$4,"&gt;="&amp;BO$6,Finance!$4:$4,"&lt;="&amp;BO$7))</f>
        <v>0</v>
      </c>
      <c r="BP97" s="5">
        <f ca="1">IF(BP$4="",0,SUMIFS(Finance!238:238,Finance!$4:$4,"&gt;="&amp;BP$6,Finance!$4:$4,"&lt;="&amp;BP$7))</f>
        <v>0</v>
      </c>
      <c r="BQ97" s="5">
        <f ca="1">IF(BQ$4="",0,SUMIFS(Finance!238:238,Finance!$4:$4,"&gt;="&amp;BQ$6,Finance!$4:$4,"&lt;="&amp;BQ$7))</f>
        <v>0</v>
      </c>
      <c r="BR97" s="5">
        <f ca="1">IF(BR$4="",0,SUMIFS(Finance!238:238,Finance!$4:$4,"&gt;="&amp;BR$6,Finance!$4:$4,"&lt;="&amp;BR$7))</f>
        <v>0</v>
      </c>
      <c r="BS97" s="5">
        <f ca="1">IF(BS$4="",0,SUMIFS(Finance!238:238,Finance!$4:$4,"&gt;="&amp;BS$6,Finance!$4:$4,"&lt;="&amp;BS$7))</f>
        <v>0</v>
      </c>
      <c r="BT97" s="5">
        <f ca="1">IF(BT$4="",0,SUMIFS(Finance!238:238,Finance!$4:$4,"&gt;="&amp;BT$6,Finance!$4:$4,"&lt;="&amp;BT$7))</f>
        <v>0</v>
      </c>
      <c r="BU97" s="5">
        <f ca="1">IF(BU$4="",0,SUMIFS(Finance!238:238,Finance!$4:$4,"&gt;="&amp;BU$6,Finance!$4:$4,"&lt;="&amp;BU$7))</f>
        <v>0</v>
      </c>
      <c r="BV97" s="5">
        <f ca="1">IF(BV$4="",0,SUMIFS(Finance!238:238,Finance!$4:$4,"&gt;="&amp;BV$6,Finance!$4:$4,"&lt;="&amp;BV$7))</f>
        <v>0</v>
      </c>
      <c r="BW97" s="5">
        <f ca="1">IF(BW$4="",0,SUMIFS(Finance!238:238,Finance!$4:$4,"&gt;="&amp;BW$6,Finance!$4:$4,"&lt;="&amp;BW$7))</f>
        <v>0</v>
      </c>
      <c r="BX97" s="5">
        <f ca="1">IF(BX$4="",0,SUMIFS(Finance!238:238,Finance!$4:$4,"&gt;="&amp;BX$6,Finance!$4:$4,"&lt;="&amp;BX$7))</f>
        <v>0</v>
      </c>
      <c r="BY97" s="5">
        <f ca="1">IF(BY$4="",0,SUMIFS(Finance!238:238,Finance!$4:$4,"&gt;="&amp;BY$6,Finance!$4:$4,"&lt;="&amp;BY$7))</f>
        <v>0</v>
      </c>
      <c r="BZ97" s="5">
        <f ca="1">IF(BZ$4="",0,SUMIFS(Finance!238:238,Finance!$4:$4,"&gt;="&amp;BZ$6,Finance!$4:$4,"&lt;="&amp;BZ$7))</f>
        <v>0</v>
      </c>
      <c r="CA97" s="5">
        <f ca="1">IF(CA$4="",0,SUMIFS(Finance!238:238,Finance!$4:$4,"&gt;="&amp;CA$6,Finance!$4:$4,"&lt;="&amp;CA$7))</f>
        <v>0</v>
      </c>
      <c r="CB97" s="5">
        <f ca="1">IF(CB$4="",0,SUMIFS(Finance!238:238,Finance!$4:$4,"&gt;="&amp;CB$6,Finance!$4:$4,"&lt;="&amp;CB$7))</f>
        <v>0</v>
      </c>
      <c r="CC97" s="5">
        <f ca="1">IF(CC$4="",0,SUMIFS(Finance!238:238,Finance!$4:$4,"&gt;="&amp;CC$6,Finance!$4:$4,"&lt;="&amp;CC$7))</f>
        <v>0</v>
      </c>
      <c r="CD97" s="5">
        <f ca="1">IF(CD$4="",0,SUMIFS(Finance!238:238,Finance!$4:$4,"&gt;="&amp;CD$6,Finance!$4:$4,"&lt;="&amp;CD$7))</f>
        <v>0</v>
      </c>
      <c r="CE97" s="5">
        <f ca="1">IF(CE$4="",0,SUMIFS(Finance!238:238,Finance!$4:$4,"&gt;="&amp;CE$6,Finance!$4:$4,"&lt;="&amp;CE$7))</f>
        <v>0</v>
      </c>
      <c r="CF97" s="5">
        <f ca="1">IF(CF$4="",0,SUMIFS(Finance!238:238,Finance!$4:$4,"&gt;="&amp;CF$6,Finance!$4:$4,"&lt;="&amp;CF$7))</f>
        <v>0</v>
      </c>
    </row>
    <row r="98" spans="2:84" s="26" customFormat="1" ht="12" x14ac:dyDescent="0.25">
      <c r="B98" s="13"/>
      <c r="M98" s="55"/>
      <c r="N98" s="44" t="s">
        <v>21</v>
      </c>
      <c r="O98" s="45"/>
      <c r="P98" s="46"/>
      <c r="Q98" s="89"/>
      <c r="U98" s="41"/>
      <c r="V98" s="42"/>
      <c r="W98" s="43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</row>
    <row r="100" spans="2:84" x14ac:dyDescent="0.3">
      <c r="B100" s="13">
        <f>ROW()</f>
        <v>100</v>
      </c>
      <c r="H100" s="1" t="s">
        <v>409</v>
      </c>
      <c r="M100" s="53" t="s">
        <v>18</v>
      </c>
      <c r="P100" s="72" t="str">
        <f>Lists!$AI$13</f>
        <v>PL(-)</v>
      </c>
      <c r="U100" s="5">
        <f t="shared" ref="U100:U102" ca="1" si="212">SUM(INDIRECT(ADDRESS($B100,$X$2)&amp;":"&amp;ADDRESS($B100,$X$2-1+$P$8)))</f>
        <v>1956039.6333249011</v>
      </c>
      <c r="X100" s="5">
        <f t="shared" ref="X100:BC100" ca="1" si="213">IF(X$4="",0,SUM(X101:X103))</f>
        <v>227465</v>
      </c>
      <c r="Y100" s="5">
        <f t="shared" ca="1" si="213"/>
        <v>1681003.6827123542</v>
      </c>
      <c r="Z100" s="5">
        <f t="shared" ca="1" si="213"/>
        <v>47570.950612546876</v>
      </c>
      <c r="AA100" s="5">
        <f t="shared" ca="1" si="213"/>
        <v>0</v>
      </c>
      <c r="AB100" s="5">
        <f t="shared" ca="1" si="213"/>
        <v>0</v>
      </c>
      <c r="AC100" s="5">
        <f t="shared" ca="1" si="213"/>
        <v>0</v>
      </c>
      <c r="AD100" s="5">
        <f t="shared" ca="1" si="213"/>
        <v>0</v>
      </c>
      <c r="AE100" s="5">
        <f t="shared" ca="1" si="213"/>
        <v>0</v>
      </c>
      <c r="AF100" s="5">
        <f t="shared" ca="1" si="213"/>
        <v>0</v>
      </c>
      <c r="AG100" s="5">
        <f t="shared" ca="1" si="213"/>
        <v>0</v>
      </c>
      <c r="AH100" s="5">
        <f t="shared" ca="1" si="213"/>
        <v>0</v>
      </c>
      <c r="AI100" s="5">
        <f t="shared" ca="1" si="213"/>
        <v>0</v>
      </c>
      <c r="AJ100" s="5">
        <f t="shared" ca="1" si="213"/>
        <v>0</v>
      </c>
      <c r="AK100" s="5">
        <f t="shared" ca="1" si="213"/>
        <v>0</v>
      </c>
      <c r="AL100" s="5">
        <f t="shared" ca="1" si="213"/>
        <v>0</v>
      </c>
      <c r="AM100" s="5">
        <f t="shared" ca="1" si="213"/>
        <v>0</v>
      </c>
      <c r="AN100" s="5">
        <f t="shared" ca="1" si="213"/>
        <v>0</v>
      </c>
      <c r="AO100" s="5">
        <f t="shared" ca="1" si="213"/>
        <v>0</v>
      </c>
      <c r="AP100" s="5">
        <f t="shared" ca="1" si="213"/>
        <v>0</v>
      </c>
      <c r="AQ100" s="5">
        <f t="shared" ca="1" si="213"/>
        <v>0</v>
      </c>
      <c r="AR100" s="5">
        <f t="shared" ca="1" si="213"/>
        <v>0</v>
      </c>
      <c r="AS100" s="5">
        <f t="shared" ca="1" si="213"/>
        <v>0</v>
      </c>
      <c r="AT100" s="5">
        <f t="shared" ca="1" si="213"/>
        <v>0</v>
      </c>
      <c r="AU100" s="5">
        <f t="shared" ca="1" si="213"/>
        <v>0</v>
      </c>
      <c r="AV100" s="5">
        <f t="shared" ca="1" si="213"/>
        <v>0</v>
      </c>
      <c r="AW100" s="5">
        <f t="shared" ca="1" si="213"/>
        <v>0</v>
      </c>
      <c r="AX100" s="5">
        <f t="shared" ca="1" si="213"/>
        <v>0</v>
      </c>
      <c r="AY100" s="5">
        <f t="shared" ca="1" si="213"/>
        <v>0</v>
      </c>
      <c r="AZ100" s="5">
        <f t="shared" ca="1" si="213"/>
        <v>0</v>
      </c>
      <c r="BA100" s="5">
        <f t="shared" ca="1" si="213"/>
        <v>0</v>
      </c>
      <c r="BB100" s="5">
        <f t="shared" ca="1" si="213"/>
        <v>0</v>
      </c>
      <c r="BC100" s="5">
        <f t="shared" ca="1" si="213"/>
        <v>0</v>
      </c>
      <c r="BD100" s="5">
        <f t="shared" ref="BD100:CF100" ca="1" si="214">IF(BD$4="",0,SUM(BD101:BD103))</f>
        <v>0</v>
      </c>
      <c r="BE100" s="5">
        <f t="shared" ca="1" si="214"/>
        <v>0</v>
      </c>
      <c r="BF100" s="5">
        <f t="shared" ca="1" si="214"/>
        <v>0</v>
      </c>
      <c r="BG100" s="5">
        <f t="shared" ca="1" si="214"/>
        <v>0</v>
      </c>
      <c r="BH100" s="5">
        <f t="shared" ca="1" si="214"/>
        <v>0</v>
      </c>
      <c r="BI100" s="5">
        <f t="shared" ca="1" si="214"/>
        <v>0</v>
      </c>
      <c r="BJ100" s="5">
        <f t="shared" ca="1" si="214"/>
        <v>0</v>
      </c>
      <c r="BK100" s="5">
        <f t="shared" ca="1" si="214"/>
        <v>0</v>
      </c>
      <c r="BL100" s="5">
        <f t="shared" ca="1" si="214"/>
        <v>0</v>
      </c>
      <c r="BM100" s="5">
        <f t="shared" ca="1" si="214"/>
        <v>0</v>
      </c>
      <c r="BN100" s="5">
        <f t="shared" ca="1" si="214"/>
        <v>0</v>
      </c>
      <c r="BO100" s="5">
        <f t="shared" ca="1" si="214"/>
        <v>0</v>
      </c>
      <c r="BP100" s="5">
        <f t="shared" ca="1" si="214"/>
        <v>0</v>
      </c>
      <c r="BQ100" s="5">
        <f t="shared" ca="1" si="214"/>
        <v>0</v>
      </c>
      <c r="BR100" s="5">
        <f t="shared" ca="1" si="214"/>
        <v>0</v>
      </c>
      <c r="BS100" s="5">
        <f t="shared" ca="1" si="214"/>
        <v>0</v>
      </c>
      <c r="BT100" s="5">
        <f t="shared" ca="1" si="214"/>
        <v>0</v>
      </c>
      <c r="BU100" s="5">
        <f t="shared" ca="1" si="214"/>
        <v>0</v>
      </c>
      <c r="BV100" s="5">
        <f t="shared" ca="1" si="214"/>
        <v>0</v>
      </c>
      <c r="BW100" s="5">
        <f t="shared" ca="1" si="214"/>
        <v>0</v>
      </c>
      <c r="BX100" s="5">
        <f t="shared" ca="1" si="214"/>
        <v>0</v>
      </c>
      <c r="BY100" s="5">
        <f t="shared" ca="1" si="214"/>
        <v>0</v>
      </c>
      <c r="BZ100" s="5">
        <f t="shared" ca="1" si="214"/>
        <v>0</v>
      </c>
      <c r="CA100" s="5">
        <f t="shared" ca="1" si="214"/>
        <v>0</v>
      </c>
      <c r="CB100" s="5">
        <f t="shared" ca="1" si="214"/>
        <v>0</v>
      </c>
      <c r="CC100" s="5">
        <f t="shared" ca="1" si="214"/>
        <v>0</v>
      </c>
      <c r="CD100" s="5">
        <f t="shared" ca="1" si="214"/>
        <v>0</v>
      </c>
      <c r="CE100" s="5">
        <f t="shared" ca="1" si="214"/>
        <v>0</v>
      </c>
      <c r="CF100" s="5">
        <f t="shared" ca="1" si="214"/>
        <v>0</v>
      </c>
    </row>
    <row r="101" spans="2:84" x14ac:dyDescent="0.3">
      <c r="B101" s="13">
        <f>ROW()</f>
        <v>101</v>
      </c>
      <c r="H101" s="1" t="str">
        <f>$H$100</f>
        <v>Начисление %% по кредитам и займам</v>
      </c>
      <c r="I101" s="1" t="s">
        <v>410</v>
      </c>
      <c r="M101" s="53" t="s">
        <v>18</v>
      </c>
      <c r="U101" s="5">
        <f t="shared" ca="1" si="212"/>
        <v>0</v>
      </c>
      <c r="X101" s="5">
        <f ca="1">IF(X$4="",0,SUMIFS(Finance!164:164,Finance!$4:$4,"&gt;="&amp;X$6,Finance!$4:$4,"&lt;="&amp;X$7))</f>
        <v>0</v>
      </c>
      <c r="Y101" s="5">
        <f ca="1">IF(Y$4="",0,SUMIFS(Finance!164:164,Finance!$4:$4,"&gt;="&amp;Y$6,Finance!$4:$4,"&lt;="&amp;Y$7))</f>
        <v>0</v>
      </c>
      <c r="Z101" s="5">
        <f ca="1">IF(Z$4="",0,SUMIFS(Finance!164:164,Finance!$4:$4,"&gt;="&amp;Z$6,Finance!$4:$4,"&lt;="&amp;Z$7))</f>
        <v>0</v>
      </c>
      <c r="AA101" s="5">
        <f ca="1">IF(AA$4="",0,SUMIFS(Finance!164:164,Finance!$4:$4,"&gt;="&amp;AA$6,Finance!$4:$4,"&lt;="&amp;AA$7))</f>
        <v>0</v>
      </c>
      <c r="AB101" s="5">
        <f ca="1">IF(AB$4="",0,SUMIFS(Finance!164:164,Finance!$4:$4,"&gt;="&amp;AB$6,Finance!$4:$4,"&lt;="&amp;AB$7))</f>
        <v>0</v>
      </c>
      <c r="AC101" s="5">
        <f ca="1">IF(AC$4="",0,SUMIFS(Finance!164:164,Finance!$4:$4,"&gt;="&amp;AC$6,Finance!$4:$4,"&lt;="&amp;AC$7))</f>
        <v>0</v>
      </c>
      <c r="AD101" s="5">
        <f ca="1">IF(AD$4="",0,SUMIFS(Finance!164:164,Finance!$4:$4,"&gt;="&amp;AD$6,Finance!$4:$4,"&lt;="&amp;AD$7))</f>
        <v>0</v>
      </c>
      <c r="AE101" s="5">
        <f ca="1">IF(AE$4="",0,SUMIFS(Finance!164:164,Finance!$4:$4,"&gt;="&amp;AE$6,Finance!$4:$4,"&lt;="&amp;AE$7))</f>
        <v>0</v>
      </c>
      <c r="AF101" s="5">
        <f ca="1">IF(AF$4="",0,SUMIFS(Finance!164:164,Finance!$4:$4,"&gt;="&amp;AF$6,Finance!$4:$4,"&lt;="&amp;AF$7))</f>
        <v>0</v>
      </c>
      <c r="AG101" s="5">
        <f ca="1">IF(AG$4="",0,SUMIFS(Finance!164:164,Finance!$4:$4,"&gt;="&amp;AG$6,Finance!$4:$4,"&lt;="&amp;AG$7))</f>
        <v>0</v>
      </c>
      <c r="AH101" s="5">
        <f ca="1">IF(AH$4="",0,SUMIFS(Finance!164:164,Finance!$4:$4,"&gt;="&amp;AH$6,Finance!$4:$4,"&lt;="&amp;AH$7))</f>
        <v>0</v>
      </c>
      <c r="AI101" s="5">
        <f ca="1">IF(AI$4="",0,SUMIFS(Finance!164:164,Finance!$4:$4,"&gt;="&amp;AI$6,Finance!$4:$4,"&lt;="&amp;AI$7))</f>
        <v>0</v>
      </c>
      <c r="AJ101" s="5">
        <f ca="1">IF(AJ$4="",0,SUMIFS(Finance!164:164,Finance!$4:$4,"&gt;="&amp;AJ$6,Finance!$4:$4,"&lt;="&amp;AJ$7))</f>
        <v>0</v>
      </c>
      <c r="AK101" s="5">
        <f ca="1">IF(AK$4="",0,SUMIFS(Finance!164:164,Finance!$4:$4,"&gt;="&amp;AK$6,Finance!$4:$4,"&lt;="&amp;AK$7))</f>
        <v>0</v>
      </c>
      <c r="AL101" s="5">
        <f ca="1">IF(AL$4="",0,SUMIFS(Finance!164:164,Finance!$4:$4,"&gt;="&amp;AL$6,Finance!$4:$4,"&lt;="&amp;AL$7))</f>
        <v>0</v>
      </c>
      <c r="AM101" s="5">
        <f ca="1">IF(AM$4="",0,SUMIFS(Finance!164:164,Finance!$4:$4,"&gt;="&amp;AM$6,Finance!$4:$4,"&lt;="&amp;AM$7))</f>
        <v>0</v>
      </c>
      <c r="AN101" s="5">
        <f ca="1">IF(AN$4="",0,SUMIFS(Finance!164:164,Finance!$4:$4,"&gt;="&amp;AN$6,Finance!$4:$4,"&lt;="&amp;AN$7))</f>
        <v>0</v>
      </c>
      <c r="AO101" s="5">
        <f ca="1">IF(AO$4="",0,SUMIFS(Finance!164:164,Finance!$4:$4,"&gt;="&amp;AO$6,Finance!$4:$4,"&lt;="&amp;AO$7))</f>
        <v>0</v>
      </c>
      <c r="AP101" s="5">
        <f ca="1">IF(AP$4="",0,SUMIFS(Finance!164:164,Finance!$4:$4,"&gt;="&amp;AP$6,Finance!$4:$4,"&lt;="&amp;AP$7))</f>
        <v>0</v>
      </c>
      <c r="AQ101" s="5">
        <f ca="1">IF(AQ$4="",0,SUMIFS(Finance!164:164,Finance!$4:$4,"&gt;="&amp;AQ$6,Finance!$4:$4,"&lt;="&amp;AQ$7))</f>
        <v>0</v>
      </c>
      <c r="AR101" s="5">
        <f ca="1">IF(AR$4="",0,SUMIFS(Finance!164:164,Finance!$4:$4,"&gt;="&amp;AR$6,Finance!$4:$4,"&lt;="&amp;AR$7))</f>
        <v>0</v>
      </c>
      <c r="AS101" s="5">
        <f ca="1">IF(AS$4="",0,SUMIFS(Finance!164:164,Finance!$4:$4,"&gt;="&amp;AS$6,Finance!$4:$4,"&lt;="&amp;AS$7))</f>
        <v>0</v>
      </c>
      <c r="AT101" s="5">
        <f ca="1">IF(AT$4="",0,SUMIFS(Finance!164:164,Finance!$4:$4,"&gt;="&amp;AT$6,Finance!$4:$4,"&lt;="&amp;AT$7))</f>
        <v>0</v>
      </c>
      <c r="AU101" s="5">
        <f ca="1">IF(AU$4="",0,SUMIFS(Finance!164:164,Finance!$4:$4,"&gt;="&amp;AU$6,Finance!$4:$4,"&lt;="&amp;AU$7))</f>
        <v>0</v>
      </c>
      <c r="AV101" s="5">
        <f ca="1">IF(AV$4="",0,SUMIFS(Finance!164:164,Finance!$4:$4,"&gt;="&amp;AV$6,Finance!$4:$4,"&lt;="&amp;AV$7))</f>
        <v>0</v>
      </c>
      <c r="AW101" s="5">
        <f ca="1">IF(AW$4="",0,SUMIFS(Finance!164:164,Finance!$4:$4,"&gt;="&amp;AW$6,Finance!$4:$4,"&lt;="&amp;AW$7))</f>
        <v>0</v>
      </c>
      <c r="AX101" s="5">
        <f ca="1">IF(AX$4="",0,SUMIFS(Finance!164:164,Finance!$4:$4,"&gt;="&amp;AX$6,Finance!$4:$4,"&lt;="&amp;AX$7))</f>
        <v>0</v>
      </c>
      <c r="AY101" s="5">
        <f ca="1">IF(AY$4="",0,SUMIFS(Finance!164:164,Finance!$4:$4,"&gt;="&amp;AY$6,Finance!$4:$4,"&lt;="&amp;AY$7))</f>
        <v>0</v>
      </c>
      <c r="AZ101" s="5">
        <f ca="1">IF(AZ$4="",0,SUMIFS(Finance!164:164,Finance!$4:$4,"&gt;="&amp;AZ$6,Finance!$4:$4,"&lt;="&amp;AZ$7))</f>
        <v>0</v>
      </c>
      <c r="BA101" s="5">
        <f ca="1">IF(BA$4="",0,SUMIFS(Finance!164:164,Finance!$4:$4,"&gt;="&amp;BA$6,Finance!$4:$4,"&lt;="&amp;BA$7))</f>
        <v>0</v>
      </c>
      <c r="BB101" s="5">
        <f ca="1">IF(BB$4="",0,SUMIFS(Finance!164:164,Finance!$4:$4,"&gt;="&amp;BB$6,Finance!$4:$4,"&lt;="&amp;BB$7))</f>
        <v>0</v>
      </c>
      <c r="BC101" s="5">
        <f ca="1">IF(BC$4="",0,SUMIFS(Finance!164:164,Finance!$4:$4,"&gt;="&amp;BC$6,Finance!$4:$4,"&lt;="&amp;BC$7))</f>
        <v>0</v>
      </c>
      <c r="BD101" s="5">
        <f ca="1">IF(BD$4="",0,SUMIFS(Finance!164:164,Finance!$4:$4,"&gt;="&amp;BD$6,Finance!$4:$4,"&lt;="&amp;BD$7))</f>
        <v>0</v>
      </c>
      <c r="BE101" s="5">
        <f ca="1">IF(BE$4="",0,SUMIFS(Finance!164:164,Finance!$4:$4,"&gt;="&amp;BE$6,Finance!$4:$4,"&lt;="&amp;BE$7))</f>
        <v>0</v>
      </c>
      <c r="BF101" s="5">
        <f ca="1">IF(BF$4="",0,SUMIFS(Finance!164:164,Finance!$4:$4,"&gt;="&amp;BF$6,Finance!$4:$4,"&lt;="&amp;BF$7))</f>
        <v>0</v>
      </c>
      <c r="BG101" s="5">
        <f ca="1">IF(BG$4="",0,SUMIFS(Finance!164:164,Finance!$4:$4,"&gt;="&amp;BG$6,Finance!$4:$4,"&lt;="&amp;BG$7))</f>
        <v>0</v>
      </c>
      <c r="BH101" s="5">
        <f ca="1">IF(BH$4="",0,SUMIFS(Finance!164:164,Finance!$4:$4,"&gt;="&amp;BH$6,Finance!$4:$4,"&lt;="&amp;BH$7))</f>
        <v>0</v>
      </c>
      <c r="BI101" s="5">
        <f ca="1">IF(BI$4="",0,SUMIFS(Finance!164:164,Finance!$4:$4,"&gt;="&amp;BI$6,Finance!$4:$4,"&lt;="&amp;BI$7))</f>
        <v>0</v>
      </c>
      <c r="BJ101" s="5">
        <f ca="1">IF(BJ$4="",0,SUMIFS(Finance!164:164,Finance!$4:$4,"&gt;="&amp;BJ$6,Finance!$4:$4,"&lt;="&amp;BJ$7))</f>
        <v>0</v>
      </c>
      <c r="BK101" s="5">
        <f ca="1">IF(BK$4="",0,SUMIFS(Finance!164:164,Finance!$4:$4,"&gt;="&amp;BK$6,Finance!$4:$4,"&lt;="&amp;BK$7))</f>
        <v>0</v>
      </c>
      <c r="BL101" s="5">
        <f ca="1">IF(BL$4="",0,SUMIFS(Finance!164:164,Finance!$4:$4,"&gt;="&amp;BL$6,Finance!$4:$4,"&lt;="&amp;BL$7))</f>
        <v>0</v>
      </c>
      <c r="BM101" s="5">
        <f ca="1">IF(BM$4="",0,SUMIFS(Finance!164:164,Finance!$4:$4,"&gt;="&amp;BM$6,Finance!$4:$4,"&lt;="&amp;BM$7))</f>
        <v>0</v>
      </c>
      <c r="BN101" s="5">
        <f ca="1">IF(BN$4="",0,SUMIFS(Finance!164:164,Finance!$4:$4,"&gt;="&amp;BN$6,Finance!$4:$4,"&lt;="&amp;BN$7))</f>
        <v>0</v>
      </c>
      <c r="BO101" s="5">
        <f ca="1">IF(BO$4="",0,SUMIFS(Finance!164:164,Finance!$4:$4,"&gt;="&amp;BO$6,Finance!$4:$4,"&lt;="&amp;BO$7))</f>
        <v>0</v>
      </c>
      <c r="BP101" s="5">
        <f ca="1">IF(BP$4="",0,SUMIFS(Finance!164:164,Finance!$4:$4,"&gt;="&amp;BP$6,Finance!$4:$4,"&lt;="&amp;BP$7))</f>
        <v>0</v>
      </c>
      <c r="BQ101" s="5">
        <f ca="1">IF(BQ$4="",0,SUMIFS(Finance!164:164,Finance!$4:$4,"&gt;="&amp;BQ$6,Finance!$4:$4,"&lt;="&amp;BQ$7))</f>
        <v>0</v>
      </c>
      <c r="BR101" s="5">
        <f ca="1">IF(BR$4="",0,SUMIFS(Finance!164:164,Finance!$4:$4,"&gt;="&amp;BR$6,Finance!$4:$4,"&lt;="&amp;BR$7))</f>
        <v>0</v>
      </c>
      <c r="BS101" s="5">
        <f ca="1">IF(BS$4="",0,SUMIFS(Finance!164:164,Finance!$4:$4,"&gt;="&amp;BS$6,Finance!$4:$4,"&lt;="&amp;BS$7))</f>
        <v>0</v>
      </c>
      <c r="BT101" s="5">
        <f ca="1">IF(BT$4="",0,SUMIFS(Finance!164:164,Finance!$4:$4,"&gt;="&amp;BT$6,Finance!$4:$4,"&lt;="&amp;BT$7))</f>
        <v>0</v>
      </c>
      <c r="BU101" s="5">
        <f ca="1">IF(BU$4="",0,SUMIFS(Finance!164:164,Finance!$4:$4,"&gt;="&amp;BU$6,Finance!$4:$4,"&lt;="&amp;BU$7))</f>
        <v>0</v>
      </c>
      <c r="BV101" s="5">
        <f ca="1">IF(BV$4="",0,SUMIFS(Finance!164:164,Finance!$4:$4,"&gt;="&amp;BV$6,Finance!$4:$4,"&lt;="&amp;BV$7))</f>
        <v>0</v>
      </c>
      <c r="BW101" s="5">
        <f ca="1">IF(BW$4="",0,SUMIFS(Finance!164:164,Finance!$4:$4,"&gt;="&amp;BW$6,Finance!$4:$4,"&lt;="&amp;BW$7))</f>
        <v>0</v>
      </c>
      <c r="BX101" s="5">
        <f ca="1">IF(BX$4="",0,SUMIFS(Finance!164:164,Finance!$4:$4,"&gt;="&amp;BX$6,Finance!$4:$4,"&lt;="&amp;BX$7))</f>
        <v>0</v>
      </c>
      <c r="BY101" s="5">
        <f ca="1">IF(BY$4="",0,SUMIFS(Finance!164:164,Finance!$4:$4,"&gt;="&amp;BY$6,Finance!$4:$4,"&lt;="&amp;BY$7))</f>
        <v>0</v>
      </c>
      <c r="BZ101" s="5">
        <f ca="1">IF(BZ$4="",0,SUMIFS(Finance!164:164,Finance!$4:$4,"&gt;="&amp;BZ$6,Finance!$4:$4,"&lt;="&amp;BZ$7))</f>
        <v>0</v>
      </c>
      <c r="CA101" s="5">
        <f ca="1">IF(CA$4="",0,SUMIFS(Finance!164:164,Finance!$4:$4,"&gt;="&amp;CA$6,Finance!$4:$4,"&lt;="&amp;CA$7))</f>
        <v>0</v>
      </c>
      <c r="CB101" s="5">
        <f ca="1">IF(CB$4="",0,SUMIFS(Finance!164:164,Finance!$4:$4,"&gt;="&amp;CB$6,Finance!$4:$4,"&lt;="&amp;CB$7))</f>
        <v>0</v>
      </c>
      <c r="CC101" s="5">
        <f ca="1">IF(CC$4="",0,SUMIFS(Finance!164:164,Finance!$4:$4,"&gt;="&amp;CC$6,Finance!$4:$4,"&lt;="&amp;CC$7))</f>
        <v>0</v>
      </c>
      <c r="CD101" s="5">
        <f ca="1">IF(CD$4="",0,SUMIFS(Finance!164:164,Finance!$4:$4,"&gt;="&amp;CD$6,Finance!$4:$4,"&lt;="&amp;CD$7))</f>
        <v>0</v>
      </c>
      <c r="CE101" s="5">
        <f ca="1">IF(CE$4="",0,SUMIFS(Finance!164:164,Finance!$4:$4,"&gt;="&amp;CE$6,Finance!$4:$4,"&lt;="&amp;CE$7))</f>
        <v>0</v>
      </c>
      <c r="CF101" s="5">
        <f ca="1">IF(CF$4="",0,SUMIFS(Finance!164:164,Finance!$4:$4,"&gt;="&amp;CF$6,Finance!$4:$4,"&lt;="&amp;CF$7))</f>
        <v>0</v>
      </c>
    </row>
    <row r="102" spans="2:84" x14ac:dyDescent="0.3">
      <c r="B102" s="13">
        <f>ROW()</f>
        <v>102</v>
      </c>
      <c r="H102" s="1" t="str">
        <f>$H$100</f>
        <v>Начисление %% по кредитам и займам</v>
      </c>
      <c r="I102" s="1" t="s">
        <v>411</v>
      </c>
      <c r="M102" s="53" t="s">
        <v>18</v>
      </c>
      <c r="U102" s="5">
        <f t="shared" ca="1" si="212"/>
        <v>1956039.6333249011</v>
      </c>
      <c r="X102" s="5">
        <f ca="1">IF(X$4="",0,SUMIFS(Finance!214:214,Finance!$4:$4,"&gt;="&amp;X$6,Finance!$4:$4,"&lt;="&amp;X$7))</f>
        <v>227465</v>
      </c>
      <c r="Y102" s="5">
        <f ca="1">IF(Y$4="",0,SUMIFS(Finance!214:214,Finance!$4:$4,"&gt;="&amp;Y$6,Finance!$4:$4,"&lt;="&amp;Y$7))</f>
        <v>1681003.6827123542</v>
      </c>
      <c r="Z102" s="5">
        <f ca="1">IF(Z$4="",0,SUMIFS(Finance!214:214,Finance!$4:$4,"&gt;="&amp;Z$6,Finance!$4:$4,"&lt;="&amp;Z$7))</f>
        <v>47570.950612546876</v>
      </c>
      <c r="AA102" s="5">
        <f ca="1">IF(AA$4="",0,SUMIFS(Finance!214:214,Finance!$4:$4,"&gt;="&amp;AA$6,Finance!$4:$4,"&lt;="&amp;AA$7))</f>
        <v>0</v>
      </c>
      <c r="AB102" s="5">
        <f ca="1">IF(AB$4="",0,SUMIFS(Finance!214:214,Finance!$4:$4,"&gt;="&amp;AB$6,Finance!$4:$4,"&lt;="&amp;AB$7))</f>
        <v>0</v>
      </c>
      <c r="AC102" s="5">
        <f ca="1">IF(AC$4="",0,SUMIFS(Finance!214:214,Finance!$4:$4,"&gt;="&amp;AC$6,Finance!$4:$4,"&lt;="&amp;AC$7))</f>
        <v>0</v>
      </c>
      <c r="AD102" s="5">
        <f ca="1">IF(AD$4="",0,SUMIFS(Finance!214:214,Finance!$4:$4,"&gt;="&amp;AD$6,Finance!$4:$4,"&lt;="&amp;AD$7))</f>
        <v>0</v>
      </c>
      <c r="AE102" s="5">
        <f ca="1">IF(AE$4="",0,SUMIFS(Finance!214:214,Finance!$4:$4,"&gt;="&amp;AE$6,Finance!$4:$4,"&lt;="&amp;AE$7))</f>
        <v>0</v>
      </c>
      <c r="AF102" s="5">
        <f ca="1">IF(AF$4="",0,SUMIFS(Finance!214:214,Finance!$4:$4,"&gt;="&amp;AF$6,Finance!$4:$4,"&lt;="&amp;AF$7))</f>
        <v>0</v>
      </c>
      <c r="AG102" s="5">
        <f ca="1">IF(AG$4="",0,SUMIFS(Finance!214:214,Finance!$4:$4,"&gt;="&amp;AG$6,Finance!$4:$4,"&lt;="&amp;AG$7))</f>
        <v>0</v>
      </c>
      <c r="AH102" s="5">
        <f ca="1">IF(AH$4="",0,SUMIFS(Finance!214:214,Finance!$4:$4,"&gt;="&amp;AH$6,Finance!$4:$4,"&lt;="&amp;AH$7))</f>
        <v>0</v>
      </c>
      <c r="AI102" s="5">
        <f ca="1">IF(AI$4="",0,SUMIFS(Finance!214:214,Finance!$4:$4,"&gt;="&amp;AI$6,Finance!$4:$4,"&lt;="&amp;AI$7))</f>
        <v>0</v>
      </c>
      <c r="AJ102" s="5">
        <f ca="1">IF(AJ$4="",0,SUMIFS(Finance!214:214,Finance!$4:$4,"&gt;="&amp;AJ$6,Finance!$4:$4,"&lt;="&amp;AJ$7))</f>
        <v>0</v>
      </c>
      <c r="AK102" s="5">
        <f ca="1">IF(AK$4="",0,SUMIFS(Finance!214:214,Finance!$4:$4,"&gt;="&amp;AK$6,Finance!$4:$4,"&lt;="&amp;AK$7))</f>
        <v>0</v>
      </c>
      <c r="AL102" s="5">
        <f ca="1">IF(AL$4="",0,SUMIFS(Finance!214:214,Finance!$4:$4,"&gt;="&amp;AL$6,Finance!$4:$4,"&lt;="&amp;AL$7))</f>
        <v>0</v>
      </c>
      <c r="AM102" s="5">
        <f ca="1">IF(AM$4="",0,SUMIFS(Finance!214:214,Finance!$4:$4,"&gt;="&amp;AM$6,Finance!$4:$4,"&lt;="&amp;AM$7))</f>
        <v>0</v>
      </c>
      <c r="AN102" s="5">
        <f ca="1">IF(AN$4="",0,SUMIFS(Finance!214:214,Finance!$4:$4,"&gt;="&amp;AN$6,Finance!$4:$4,"&lt;="&amp;AN$7))</f>
        <v>0</v>
      </c>
      <c r="AO102" s="5">
        <f ca="1">IF(AO$4="",0,SUMIFS(Finance!214:214,Finance!$4:$4,"&gt;="&amp;AO$6,Finance!$4:$4,"&lt;="&amp;AO$7))</f>
        <v>0</v>
      </c>
      <c r="AP102" s="5">
        <f ca="1">IF(AP$4="",0,SUMIFS(Finance!214:214,Finance!$4:$4,"&gt;="&amp;AP$6,Finance!$4:$4,"&lt;="&amp;AP$7))</f>
        <v>0</v>
      </c>
      <c r="AQ102" s="5">
        <f ca="1">IF(AQ$4="",0,SUMIFS(Finance!214:214,Finance!$4:$4,"&gt;="&amp;AQ$6,Finance!$4:$4,"&lt;="&amp;AQ$7))</f>
        <v>0</v>
      </c>
      <c r="AR102" s="5">
        <f ca="1">IF(AR$4="",0,SUMIFS(Finance!214:214,Finance!$4:$4,"&gt;="&amp;AR$6,Finance!$4:$4,"&lt;="&amp;AR$7))</f>
        <v>0</v>
      </c>
      <c r="AS102" s="5">
        <f ca="1">IF(AS$4="",0,SUMIFS(Finance!214:214,Finance!$4:$4,"&gt;="&amp;AS$6,Finance!$4:$4,"&lt;="&amp;AS$7))</f>
        <v>0</v>
      </c>
      <c r="AT102" s="5">
        <f ca="1">IF(AT$4="",0,SUMIFS(Finance!214:214,Finance!$4:$4,"&gt;="&amp;AT$6,Finance!$4:$4,"&lt;="&amp;AT$7))</f>
        <v>0</v>
      </c>
      <c r="AU102" s="5">
        <f ca="1">IF(AU$4="",0,SUMIFS(Finance!214:214,Finance!$4:$4,"&gt;="&amp;AU$6,Finance!$4:$4,"&lt;="&amp;AU$7))</f>
        <v>0</v>
      </c>
      <c r="AV102" s="5">
        <f ca="1">IF(AV$4="",0,SUMIFS(Finance!214:214,Finance!$4:$4,"&gt;="&amp;AV$6,Finance!$4:$4,"&lt;="&amp;AV$7))</f>
        <v>0</v>
      </c>
      <c r="AW102" s="5">
        <f ca="1">IF(AW$4="",0,SUMIFS(Finance!214:214,Finance!$4:$4,"&gt;="&amp;AW$6,Finance!$4:$4,"&lt;="&amp;AW$7))</f>
        <v>0</v>
      </c>
      <c r="AX102" s="5">
        <f ca="1">IF(AX$4="",0,SUMIFS(Finance!214:214,Finance!$4:$4,"&gt;="&amp;AX$6,Finance!$4:$4,"&lt;="&amp;AX$7))</f>
        <v>0</v>
      </c>
      <c r="AY102" s="5">
        <f ca="1">IF(AY$4="",0,SUMIFS(Finance!214:214,Finance!$4:$4,"&gt;="&amp;AY$6,Finance!$4:$4,"&lt;="&amp;AY$7))</f>
        <v>0</v>
      </c>
      <c r="AZ102" s="5">
        <f ca="1">IF(AZ$4="",0,SUMIFS(Finance!214:214,Finance!$4:$4,"&gt;="&amp;AZ$6,Finance!$4:$4,"&lt;="&amp;AZ$7))</f>
        <v>0</v>
      </c>
      <c r="BA102" s="5">
        <f ca="1">IF(BA$4="",0,SUMIFS(Finance!214:214,Finance!$4:$4,"&gt;="&amp;BA$6,Finance!$4:$4,"&lt;="&amp;BA$7))</f>
        <v>0</v>
      </c>
      <c r="BB102" s="5">
        <f ca="1">IF(BB$4="",0,SUMIFS(Finance!214:214,Finance!$4:$4,"&gt;="&amp;BB$6,Finance!$4:$4,"&lt;="&amp;BB$7))</f>
        <v>0</v>
      </c>
      <c r="BC102" s="5">
        <f ca="1">IF(BC$4="",0,SUMIFS(Finance!214:214,Finance!$4:$4,"&gt;="&amp;BC$6,Finance!$4:$4,"&lt;="&amp;BC$7))</f>
        <v>0</v>
      </c>
      <c r="BD102" s="5">
        <f ca="1">IF(BD$4="",0,SUMIFS(Finance!214:214,Finance!$4:$4,"&gt;="&amp;BD$6,Finance!$4:$4,"&lt;="&amp;BD$7))</f>
        <v>0</v>
      </c>
      <c r="BE102" s="5">
        <f ca="1">IF(BE$4="",0,SUMIFS(Finance!214:214,Finance!$4:$4,"&gt;="&amp;BE$6,Finance!$4:$4,"&lt;="&amp;BE$7))</f>
        <v>0</v>
      </c>
      <c r="BF102" s="5">
        <f ca="1">IF(BF$4="",0,SUMIFS(Finance!214:214,Finance!$4:$4,"&gt;="&amp;BF$6,Finance!$4:$4,"&lt;="&amp;BF$7))</f>
        <v>0</v>
      </c>
      <c r="BG102" s="5">
        <f ca="1">IF(BG$4="",0,SUMIFS(Finance!214:214,Finance!$4:$4,"&gt;="&amp;BG$6,Finance!$4:$4,"&lt;="&amp;BG$7))</f>
        <v>0</v>
      </c>
      <c r="BH102" s="5">
        <f ca="1">IF(BH$4="",0,SUMIFS(Finance!214:214,Finance!$4:$4,"&gt;="&amp;BH$6,Finance!$4:$4,"&lt;="&amp;BH$7))</f>
        <v>0</v>
      </c>
      <c r="BI102" s="5">
        <f ca="1">IF(BI$4="",0,SUMIFS(Finance!214:214,Finance!$4:$4,"&gt;="&amp;BI$6,Finance!$4:$4,"&lt;="&amp;BI$7))</f>
        <v>0</v>
      </c>
      <c r="BJ102" s="5">
        <f ca="1">IF(BJ$4="",0,SUMIFS(Finance!214:214,Finance!$4:$4,"&gt;="&amp;BJ$6,Finance!$4:$4,"&lt;="&amp;BJ$7))</f>
        <v>0</v>
      </c>
      <c r="BK102" s="5">
        <f ca="1">IF(BK$4="",0,SUMIFS(Finance!214:214,Finance!$4:$4,"&gt;="&amp;BK$6,Finance!$4:$4,"&lt;="&amp;BK$7))</f>
        <v>0</v>
      </c>
      <c r="BL102" s="5">
        <f ca="1">IF(BL$4="",0,SUMIFS(Finance!214:214,Finance!$4:$4,"&gt;="&amp;BL$6,Finance!$4:$4,"&lt;="&amp;BL$7))</f>
        <v>0</v>
      </c>
      <c r="BM102" s="5">
        <f ca="1">IF(BM$4="",0,SUMIFS(Finance!214:214,Finance!$4:$4,"&gt;="&amp;BM$6,Finance!$4:$4,"&lt;="&amp;BM$7))</f>
        <v>0</v>
      </c>
      <c r="BN102" s="5">
        <f ca="1">IF(BN$4="",0,SUMIFS(Finance!214:214,Finance!$4:$4,"&gt;="&amp;BN$6,Finance!$4:$4,"&lt;="&amp;BN$7))</f>
        <v>0</v>
      </c>
      <c r="BO102" s="5">
        <f ca="1">IF(BO$4="",0,SUMIFS(Finance!214:214,Finance!$4:$4,"&gt;="&amp;BO$6,Finance!$4:$4,"&lt;="&amp;BO$7))</f>
        <v>0</v>
      </c>
      <c r="BP102" s="5">
        <f ca="1">IF(BP$4="",0,SUMIFS(Finance!214:214,Finance!$4:$4,"&gt;="&amp;BP$6,Finance!$4:$4,"&lt;="&amp;BP$7))</f>
        <v>0</v>
      </c>
      <c r="BQ102" s="5">
        <f ca="1">IF(BQ$4="",0,SUMIFS(Finance!214:214,Finance!$4:$4,"&gt;="&amp;BQ$6,Finance!$4:$4,"&lt;="&amp;BQ$7))</f>
        <v>0</v>
      </c>
      <c r="BR102" s="5">
        <f ca="1">IF(BR$4="",0,SUMIFS(Finance!214:214,Finance!$4:$4,"&gt;="&amp;BR$6,Finance!$4:$4,"&lt;="&amp;BR$7))</f>
        <v>0</v>
      </c>
      <c r="BS102" s="5">
        <f ca="1">IF(BS$4="",0,SUMIFS(Finance!214:214,Finance!$4:$4,"&gt;="&amp;BS$6,Finance!$4:$4,"&lt;="&amp;BS$7))</f>
        <v>0</v>
      </c>
      <c r="BT102" s="5">
        <f ca="1">IF(BT$4="",0,SUMIFS(Finance!214:214,Finance!$4:$4,"&gt;="&amp;BT$6,Finance!$4:$4,"&lt;="&amp;BT$7))</f>
        <v>0</v>
      </c>
      <c r="BU102" s="5">
        <f ca="1">IF(BU$4="",0,SUMIFS(Finance!214:214,Finance!$4:$4,"&gt;="&amp;BU$6,Finance!$4:$4,"&lt;="&amp;BU$7))</f>
        <v>0</v>
      </c>
      <c r="BV102" s="5">
        <f ca="1">IF(BV$4="",0,SUMIFS(Finance!214:214,Finance!$4:$4,"&gt;="&amp;BV$6,Finance!$4:$4,"&lt;="&amp;BV$7))</f>
        <v>0</v>
      </c>
      <c r="BW102" s="5">
        <f ca="1">IF(BW$4="",0,SUMIFS(Finance!214:214,Finance!$4:$4,"&gt;="&amp;BW$6,Finance!$4:$4,"&lt;="&amp;BW$7))</f>
        <v>0</v>
      </c>
      <c r="BX102" s="5">
        <f ca="1">IF(BX$4="",0,SUMIFS(Finance!214:214,Finance!$4:$4,"&gt;="&amp;BX$6,Finance!$4:$4,"&lt;="&amp;BX$7))</f>
        <v>0</v>
      </c>
      <c r="BY102" s="5">
        <f ca="1">IF(BY$4="",0,SUMIFS(Finance!214:214,Finance!$4:$4,"&gt;="&amp;BY$6,Finance!$4:$4,"&lt;="&amp;BY$7))</f>
        <v>0</v>
      </c>
      <c r="BZ102" s="5">
        <f ca="1">IF(BZ$4="",0,SUMIFS(Finance!214:214,Finance!$4:$4,"&gt;="&amp;BZ$6,Finance!$4:$4,"&lt;="&amp;BZ$7))</f>
        <v>0</v>
      </c>
      <c r="CA102" s="5">
        <f ca="1">IF(CA$4="",0,SUMIFS(Finance!214:214,Finance!$4:$4,"&gt;="&amp;CA$6,Finance!$4:$4,"&lt;="&amp;CA$7))</f>
        <v>0</v>
      </c>
      <c r="CB102" s="5">
        <f ca="1">IF(CB$4="",0,SUMIFS(Finance!214:214,Finance!$4:$4,"&gt;="&amp;CB$6,Finance!$4:$4,"&lt;="&amp;CB$7))</f>
        <v>0</v>
      </c>
      <c r="CC102" s="5">
        <f ca="1">IF(CC$4="",0,SUMIFS(Finance!214:214,Finance!$4:$4,"&gt;="&amp;CC$6,Finance!$4:$4,"&lt;="&amp;CC$7))</f>
        <v>0</v>
      </c>
      <c r="CD102" s="5">
        <f ca="1">IF(CD$4="",0,SUMIFS(Finance!214:214,Finance!$4:$4,"&gt;="&amp;CD$6,Finance!$4:$4,"&lt;="&amp;CD$7))</f>
        <v>0</v>
      </c>
      <c r="CE102" s="5">
        <f ca="1">IF(CE$4="",0,SUMIFS(Finance!214:214,Finance!$4:$4,"&gt;="&amp;CE$6,Finance!$4:$4,"&lt;="&amp;CE$7))</f>
        <v>0</v>
      </c>
      <c r="CF102" s="5">
        <f ca="1">IF(CF$4="",0,SUMIFS(Finance!214:214,Finance!$4:$4,"&gt;="&amp;CF$6,Finance!$4:$4,"&lt;="&amp;CF$7))</f>
        <v>0</v>
      </c>
    </row>
    <row r="103" spans="2:84" s="26" customFormat="1" ht="12" x14ac:dyDescent="0.25">
      <c r="B103" s="13"/>
      <c r="M103" s="55"/>
      <c r="N103" s="44" t="s">
        <v>21</v>
      </c>
      <c r="O103" s="45"/>
      <c r="P103" s="46"/>
      <c r="Q103" s="89"/>
      <c r="U103" s="41"/>
      <c r="V103" s="42"/>
      <c r="W103" s="43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</row>
    <row r="105" spans="2:84" x14ac:dyDescent="0.3">
      <c r="B105" s="13">
        <f>ROW()</f>
        <v>105</v>
      </c>
      <c r="H105" s="1" t="str">
        <f>Finance!H243</f>
        <v>Прибыль до налога на прибыль (EBT)</v>
      </c>
      <c r="M105" s="53" t="s">
        <v>18</v>
      </c>
      <c r="P105" s="72" t="str">
        <f>Lists!$AI$14</f>
        <v>PL</v>
      </c>
      <c r="U105" s="5">
        <f ca="1">SUM(INDIRECT(ADDRESS($B105,$X$2)&amp;":"&amp;ADDRESS($B105,$X$2-1+$P$8)))</f>
        <v>272847104.85442239</v>
      </c>
      <c r="X105" s="5">
        <f ca="1">SUMIFS(X$10:X104,$P$10:$P104,Lists!$AI$12)-SUMIFS(X$10:X104,$P$10:$P104,Lists!$AI$13)</f>
        <v>-13217298.333333334</v>
      </c>
      <c r="Y105" s="5">
        <f ca="1">SUMIFS(Y$10:Y104,$P$10:$P104,Lists!$AI$12)-SUMIFS(Y$10:Y104,$P$10:$P104,Lists!$AI$13)</f>
        <v>6410542.8869892359</v>
      </c>
      <c r="Z105" s="5">
        <f ca="1">SUMIFS(Z$10:Z104,$P$10:$P104,Lists!$AI$12)-SUMIFS(Z$10:Z104,$P$10:$P104,Lists!$AI$13)</f>
        <v>75840328.551370621</v>
      </c>
      <c r="AA105" s="5">
        <f ca="1">SUMIFS(AA$10:AA104,$P$10:$P104,Lists!$AI$12)-SUMIFS(AA$10:AA104,$P$10:$P104,Lists!$AI$13)</f>
        <v>99464739.755291581</v>
      </c>
      <c r="AB105" s="5">
        <f ca="1">SUMIFS(AB$10:AB104,$P$10:$P104,Lists!$AI$12)-SUMIFS(AB$10:AB104,$P$10:$P104,Lists!$AI$13)</f>
        <v>104348791.99410427</v>
      </c>
      <c r="AC105" s="5">
        <f ca="1">SUMIFS(AC$10:AC104,$P$10:$P104,Lists!$AI$12)-SUMIFS(AC$10:AC104,$P$10:$P104,Lists!$AI$13)</f>
        <v>0</v>
      </c>
      <c r="AD105" s="5">
        <f ca="1">SUMIFS(AD$10:AD104,$P$10:$P104,Lists!$AI$12)-SUMIFS(AD$10:AD104,$P$10:$P104,Lists!$AI$13)</f>
        <v>0</v>
      </c>
      <c r="AE105" s="5">
        <f ca="1">SUMIFS(AE$10:AE104,$P$10:$P104,Lists!$AI$12)-SUMIFS(AE$10:AE104,$P$10:$P104,Lists!$AI$13)</f>
        <v>0</v>
      </c>
      <c r="AF105" s="5">
        <f ca="1">SUMIFS(AF$10:AF104,$P$10:$P104,Lists!$AI$12)-SUMIFS(AF$10:AF104,$P$10:$P104,Lists!$AI$13)</f>
        <v>0</v>
      </c>
      <c r="AG105" s="5">
        <f ca="1">SUMIFS(AG$10:AG104,$P$10:$P104,Lists!$AI$12)-SUMIFS(AG$10:AG104,$P$10:$P104,Lists!$AI$13)</f>
        <v>0</v>
      </c>
      <c r="AH105" s="5">
        <f ca="1">SUMIFS(AH$10:AH104,$P$10:$P104,Lists!$AI$12)-SUMIFS(AH$10:AH104,$P$10:$P104,Lists!$AI$13)</f>
        <v>0</v>
      </c>
      <c r="AI105" s="5">
        <f ca="1">SUMIFS(AI$10:AI104,$P$10:$P104,Lists!$AI$12)-SUMIFS(AI$10:AI104,$P$10:$P104,Lists!$AI$13)</f>
        <v>0</v>
      </c>
      <c r="AJ105" s="5">
        <f ca="1">SUMIFS(AJ$10:AJ104,$P$10:$P104,Lists!$AI$12)-SUMIFS(AJ$10:AJ104,$P$10:$P104,Lists!$AI$13)</f>
        <v>0</v>
      </c>
      <c r="AK105" s="5">
        <f ca="1">SUMIFS(AK$10:AK104,$P$10:$P104,Lists!$AI$12)-SUMIFS(AK$10:AK104,$P$10:$P104,Lists!$AI$13)</f>
        <v>0</v>
      </c>
      <c r="AL105" s="5">
        <f ca="1">SUMIFS(AL$10:AL104,$P$10:$P104,Lists!$AI$12)-SUMIFS(AL$10:AL104,$P$10:$P104,Lists!$AI$13)</f>
        <v>0</v>
      </c>
      <c r="AM105" s="5">
        <f ca="1">SUMIFS(AM$10:AM104,$P$10:$P104,Lists!$AI$12)-SUMIFS(AM$10:AM104,$P$10:$P104,Lists!$AI$13)</f>
        <v>0</v>
      </c>
      <c r="AN105" s="5">
        <f ca="1">SUMIFS(AN$10:AN104,$P$10:$P104,Lists!$AI$12)-SUMIFS(AN$10:AN104,$P$10:$P104,Lists!$AI$13)</f>
        <v>0</v>
      </c>
      <c r="AO105" s="5">
        <f ca="1">SUMIFS(AO$10:AO104,$P$10:$P104,Lists!$AI$12)-SUMIFS(AO$10:AO104,$P$10:$P104,Lists!$AI$13)</f>
        <v>0</v>
      </c>
      <c r="AP105" s="5">
        <f ca="1">SUMIFS(AP$10:AP104,$P$10:$P104,Lists!$AI$12)-SUMIFS(AP$10:AP104,$P$10:$P104,Lists!$AI$13)</f>
        <v>0</v>
      </c>
      <c r="AQ105" s="5">
        <f ca="1">SUMIFS(AQ$10:AQ104,$P$10:$P104,Lists!$AI$12)-SUMIFS(AQ$10:AQ104,$P$10:$P104,Lists!$AI$13)</f>
        <v>0</v>
      </c>
      <c r="AR105" s="5">
        <f ca="1">SUMIFS(AR$10:AR104,$P$10:$P104,Lists!$AI$12)-SUMIFS(AR$10:AR104,$P$10:$P104,Lists!$AI$13)</f>
        <v>0</v>
      </c>
      <c r="AS105" s="5">
        <f ca="1">SUMIFS(AS$10:AS104,$P$10:$P104,Lists!$AI$12)-SUMIFS(AS$10:AS104,$P$10:$P104,Lists!$AI$13)</f>
        <v>0</v>
      </c>
      <c r="AT105" s="5">
        <f ca="1">SUMIFS(AT$10:AT104,$P$10:$P104,Lists!$AI$12)-SUMIFS(AT$10:AT104,$P$10:$P104,Lists!$AI$13)</f>
        <v>0</v>
      </c>
      <c r="AU105" s="5">
        <f ca="1">SUMIFS(AU$10:AU104,$P$10:$P104,Lists!$AI$12)-SUMIFS(AU$10:AU104,$P$10:$P104,Lists!$AI$13)</f>
        <v>0</v>
      </c>
      <c r="AV105" s="5">
        <f ca="1">SUMIFS(AV$10:AV104,$P$10:$P104,Lists!$AI$12)-SUMIFS(AV$10:AV104,$P$10:$P104,Lists!$AI$13)</f>
        <v>0</v>
      </c>
      <c r="AW105" s="5">
        <f ca="1">SUMIFS(AW$10:AW104,$P$10:$P104,Lists!$AI$12)-SUMIFS(AW$10:AW104,$P$10:$P104,Lists!$AI$13)</f>
        <v>0</v>
      </c>
      <c r="AX105" s="5">
        <f ca="1">SUMIFS(AX$10:AX104,$P$10:$P104,Lists!$AI$12)-SUMIFS(AX$10:AX104,$P$10:$P104,Lists!$AI$13)</f>
        <v>0</v>
      </c>
      <c r="AY105" s="5">
        <f ca="1">SUMIFS(AY$10:AY104,$P$10:$P104,Lists!$AI$12)-SUMIFS(AY$10:AY104,$P$10:$P104,Lists!$AI$13)</f>
        <v>0</v>
      </c>
      <c r="AZ105" s="5">
        <f ca="1">SUMIFS(AZ$10:AZ104,$P$10:$P104,Lists!$AI$12)-SUMIFS(AZ$10:AZ104,$P$10:$P104,Lists!$AI$13)</f>
        <v>0</v>
      </c>
      <c r="BA105" s="5">
        <f ca="1">SUMIFS(BA$10:BA104,$P$10:$P104,Lists!$AI$12)-SUMIFS(BA$10:BA104,$P$10:$P104,Lists!$AI$13)</f>
        <v>0</v>
      </c>
      <c r="BB105" s="5">
        <f ca="1">SUMIFS(BB$10:BB104,$P$10:$P104,Lists!$AI$12)-SUMIFS(BB$10:BB104,$P$10:$P104,Lists!$AI$13)</f>
        <v>0</v>
      </c>
      <c r="BC105" s="5">
        <f ca="1">SUMIFS(BC$10:BC104,$P$10:$P104,Lists!$AI$12)-SUMIFS(BC$10:BC104,$P$10:$P104,Lists!$AI$13)</f>
        <v>0</v>
      </c>
      <c r="BD105" s="5">
        <f ca="1">SUMIFS(BD$10:BD104,$P$10:$P104,Lists!$AI$12)-SUMIFS(BD$10:BD104,$P$10:$P104,Lists!$AI$13)</f>
        <v>0</v>
      </c>
      <c r="BE105" s="5">
        <f ca="1">SUMIFS(BE$10:BE104,$P$10:$P104,Lists!$AI$12)-SUMIFS(BE$10:BE104,$P$10:$P104,Lists!$AI$13)</f>
        <v>0</v>
      </c>
      <c r="BF105" s="5">
        <f ca="1">SUMIFS(BF$10:BF104,$P$10:$P104,Lists!$AI$12)-SUMIFS(BF$10:BF104,$P$10:$P104,Lists!$AI$13)</f>
        <v>0</v>
      </c>
      <c r="BG105" s="5">
        <f ca="1">SUMIFS(BG$10:BG104,$P$10:$P104,Lists!$AI$12)-SUMIFS(BG$10:BG104,$P$10:$P104,Lists!$AI$13)</f>
        <v>0</v>
      </c>
      <c r="BH105" s="5">
        <f ca="1">SUMIFS(BH$10:BH104,$P$10:$P104,Lists!$AI$12)-SUMIFS(BH$10:BH104,$P$10:$P104,Lists!$AI$13)</f>
        <v>0</v>
      </c>
      <c r="BI105" s="5">
        <f ca="1">SUMIFS(BI$10:BI104,$P$10:$P104,Lists!$AI$12)-SUMIFS(BI$10:BI104,$P$10:$P104,Lists!$AI$13)</f>
        <v>0</v>
      </c>
      <c r="BJ105" s="5">
        <f ca="1">SUMIFS(BJ$10:BJ104,$P$10:$P104,Lists!$AI$12)-SUMIFS(BJ$10:BJ104,$P$10:$P104,Lists!$AI$13)</f>
        <v>0</v>
      </c>
      <c r="BK105" s="5">
        <f ca="1">SUMIFS(BK$10:BK104,$P$10:$P104,Lists!$AI$12)-SUMIFS(BK$10:BK104,$P$10:$P104,Lists!$AI$13)</f>
        <v>0</v>
      </c>
      <c r="BL105" s="5">
        <f ca="1">SUMIFS(BL$10:BL104,$P$10:$P104,Lists!$AI$12)-SUMIFS(BL$10:BL104,$P$10:$P104,Lists!$AI$13)</f>
        <v>0</v>
      </c>
      <c r="BM105" s="5">
        <f ca="1">SUMIFS(BM$10:BM104,$P$10:$P104,Lists!$AI$12)-SUMIFS(BM$10:BM104,$P$10:$P104,Lists!$AI$13)</f>
        <v>0</v>
      </c>
      <c r="BN105" s="5">
        <f ca="1">SUMIFS(BN$10:BN104,$P$10:$P104,Lists!$AI$12)-SUMIFS(BN$10:BN104,$P$10:$P104,Lists!$AI$13)</f>
        <v>0</v>
      </c>
      <c r="BO105" s="5">
        <f ca="1">SUMIFS(BO$10:BO104,$P$10:$P104,Lists!$AI$12)-SUMIFS(BO$10:BO104,$P$10:$P104,Lists!$AI$13)</f>
        <v>0</v>
      </c>
      <c r="BP105" s="5">
        <f ca="1">SUMIFS(BP$10:BP104,$P$10:$P104,Lists!$AI$12)-SUMIFS(BP$10:BP104,$P$10:$P104,Lists!$AI$13)</f>
        <v>0</v>
      </c>
      <c r="BQ105" s="5">
        <f ca="1">SUMIFS(BQ$10:BQ104,$P$10:$P104,Lists!$AI$12)-SUMIFS(BQ$10:BQ104,$P$10:$P104,Lists!$AI$13)</f>
        <v>0</v>
      </c>
      <c r="BR105" s="5">
        <f ca="1">SUMIFS(BR$10:BR104,$P$10:$P104,Lists!$AI$12)-SUMIFS(BR$10:BR104,$P$10:$P104,Lists!$AI$13)</f>
        <v>0</v>
      </c>
      <c r="BS105" s="5">
        <f ca="1">SUMIFS(BS$10:BS104,$P$10:$P104,Lists!$AI$12)-SUMIFS(BS$10:BS104,$P$10:$P104,Lists!$AI$13)</f>
        <v>0</v>
      </c>
      <c r="BT105" s="5">
        <f ca="1">SUMIFS(BT$10:BT104,$P$10:$P104,Lists!$AI$12)-SUMIFS(BT$10:BT104,$P$10:$P104,Lists!$AI$13)</f>
        <v>0</v>
      </c>
      <c r="BU105" s="5">
        <f ca="1">SUMIFS(BU$10:BU104,$P$10:$P104,Lists!$AI$12)-SUMIFS(BU$10:BU104,$P$10:$P104,Lists!$AI$13)</f>
        <v>0</v>
      </c>
      <c r="BV105" s="5">
        <f ca="1">SUMIFS(BV$10:BV104,$P$10:$P104,Lists!$AI$12)-SUMIFS(BV$10:BV104,$P$10:$P104,Lists!$AI$13)</f>
        <v>0</v>
      </c>
      <c r="BW105" s="5">
        <f ca="1">SUMIFS(BW$10:BW104,$P$10:$P104,Lists!$AI$12)-SUMIFS(BW$10:BW104,$P$10:$P104,Lists!$AI$13)</f>
        <v>0</v>
      </c>
      <c r="BX105" s="5">
        <f ca="1">SUMIFS(BX$10:BX104,$P$10:$P104,Lists!$AI$12)-SUMIFS(BX$10:BX104,$P$10:$P104,Lists!$AI$13)</f>
        <v>0</v>
      </c>
      <c r="BY105" s="5">
        <f ca="1">SUMIFS(BY$10:BY104,$P$10:$P104,Lists!$AI$12)-SUMIFS(BY$10:BY104,$P$10:$P104,Lists!$AI$13)</f>
        <v>0</v>
      </c>
      <c r="BZ105" s="5">
        <f ca="1">SUMIFS(BZ$10:BZ104,$P$10:$P104,Lists!$AI$12)-SUMIFS(BZ$10:BZ104,$P$10:$P104,Lists!$AI$13)</f>
        <v>0</v>
      </c>
      <c r="CA105" s="5">
        <f ca="1">SUMIFS(CA$10:CA104,$P$10:$P104,Lists!$AI$12)-SUMIFS(CA$10:CA104,$P$10:$P104,Lists!$AI$13)</f>
        <v>0</v>
      </c>
      <c r="CB105" s="5">
        <f ca="1">SUMIFS(CB$10:CB104,$P$10:$P104,Lists!$AI$12)-SUMIFS(CB$10:CB104,$P$10:$P104,Lists!$AI$13)</f>
        <v>0</v>
      </c>
      <c r="CC105" s="5">
        <f ca="1">SUMIFS(CC$10:CC104,$P$10:$P104,Lists!$AI$12)-SUMIFS(CC$10:CC104,$P$10:$P104,Lists!$AI$13)</f>
        <v>0</v>
      </c>
      <c r="CD105" s="5">
        <f ca="1">SUMIFS(CD$10:CD104,$P$10:$P104,Lists!$AI$12)-SUMIFS(CD$10:CD104,$P$10:$P104,Lists!$AI$13)</f>
        <v>0</v>
      </c>
      <c r="CE105" s="5">
        <f ca="1">SUMIFS(CE$10:CE104,$P$10:$P104,Lists!$AI$12)-SUMIFS(CE$10:CE104,$P$10:$P104,Lists!$AI$13)</f>
        <v>0</v>
      </c>
      <c r="CF105" s="5">
        <f ca="1">SUMIFS(CF$10:CF104,$P$10:$P104,Lists!$AI$12)-SUMIFS(CF$10:CF104,$P$10:$P104,Lists!$AI$13)</f>
        <v>0</v>
      </c>
    </row>
    <row r="107" spans="2:84" x14ac:dyDescent="0.3">
      <c r="B107" s="13">
        <f>ROW()</f>
        <v>107</v>
      </c>
      <c r="H107" s="1" t="str">
        <f>Finance!H245</f>
        <v>Налог на прибыль</v>
      </c>
      <c r="M107" s="53" t="s">
        <v>18</v>
      </c>
      <c r="P107" s="72" t="str">
        <f>Lists!$AI$13</f>
        <v>PL(-)</v>
      </c>
      <c r="U107" s="5">
        <f t="shared" ref="U107" ca="1" si="215">SUM(INDIRECT(ADDRESS($B107,$X$2)&amp;":"&amp;ADDRESS($B107,$X$2-1+$P$8)))</f>
        <v>58252743.519035012</v>
      </c>
      <c r="X107" s="5">
        <f ca="1">IF(X$4="",0,SUMIFS(Finance!245:245,Finance!$4:$4,"&gt;="&amp;X$6,Finance!$4:$4,"&lt;="&amp;X$7))</f>
        <v>0</v>
      </c>
      <c r="Y107" s="5">
        <f ca="1">IF(Y$4="",0,SUMIFS(Finance!245:245,Finance!$4:$4,"&gt;="&amp;Y$6,Finance!$4:$4,"&lt;="&amp;Y$7))</f>
        <v>2321971.4588817297</v>
      </c>
      <c r="Z107" s="5">
        <f ca="1">IF(Z$4="",0,SUMIFS(Finance!245:245,Finance!$4:$4,"&gt;="&amp;Z$6,Finance!$4:$4,"&lt;="&amp;Z$7))</f>
        <v>15168065.710274121</v>
      </c>
      <c r="AA107" s="5">
        <f ca="1">IF(AA$4="",0,SUMIFS(Finance!245:245,Finance!$4:$4,"&gt;="&amp;AA$6,Finance!$4:$4,"&lt;="&amp;AA$7))</f>
        <v>19892947.951058302</v>
      </c>
      <c r="AB107" s="5">
        <f ca="1">IF(AB$4="",0,SUMIFS(Finance!245:245,Finance!$4:$4,"&gt;="&amp;AB$6,Finance!$4:$4,"&lt;="&amp;AB$7))</f>
        <v>20869758.398820862</v>
      </c>
      <c r="AC107" s="5">
        <f ca="1">IF(AC$4="",0,SUMIFS(Finance!245:245,Finance!$4:$4,"&gt;="&amp;AC$6,Finance!$4:$4,"&lt;="&amp;AC$7))</f>
        <v>0</v>
      </c>
      <c r="AD107" s="5">
        <f ca="1">IF(AD$4="",0,SUMIFS(Finance!245:245,Finance!$4:$4,"&gt;="&amp;AD$6,Finance!$4:$4,"&lt;="&amp;AD$7))</f>
        <v>0</v>
      </c>
      <c r="AE107" s="5">
        <f ca="1">IF(AE$4="",0,SUMIFS(Finance!245:245,Finance!$4:$4,"&gt;="&amp;AE$6,Finance!$4:$4,"&lt;="&amp;AE$7))</f>
        <v>0</v>
      </c>
      <c r="AF107" s="5">
        <f ca="1">IF(AF$4="",0,SUMIFS(Finance!245:245,Finance!$4:$4,"&gt;="&amp;AF$6,Finance!$4:$4,"&lt;="&amp;AF$7))</f>
        <v>0</v>
      </c>
      <c r="AG107" s="5">
        <f ca="1">IF(AG$4="",0,SUMIFS(Finance!245:245,Finance!$4:$4,"&gt;="&amp;AG$6,Finance!$4:$4,"&lt;="&amp;AG$7))</f>
        <v>0</v>
      </c>
      <c r="AH107" s="5">
        <f ca="1">IF(AH$4="",0,SUMIFS(Finance!245:245,Finance!$4:$4,"&gt;="&amp;AH$6,Finance!$4:$4,"&lt;="&amp;AH$7))</f>
        <v>0</v>
      </c>
      <c r="AI107" s="5">
        <f ca="1">IF(AI$4="",0,SUMIFS(Finance!245:245,Finance!$4:$4,"&gt;="&amp;AI$6,Finance!$4:$4,"&lt;="&amp;AI$7))</f>
        <v>0</v>
      </c>
      <c r="AJ107" s="5">
        <f ca="1">IF(AJ$4="",0,SUMIFS(Finance!245:245,Finance!$4:$4,"&gt;="&amp;AJ$6,Finance!$4:$4,"&lt;="&amp;AJ$7))</f>
        <v>0</v>
      </c>
      <c r="AK107" s="5">
        <f ca="1">IF(AK$4="",0,SUMIFS(Finance!245:245,Finance!$4:$4,"&gt;="&amp;AK$6,Finance!$4:$4,"&lt;="&amp;AK$7))</f>
        <v>0</v>
      </c>
      <c r="AL107" s="5">
        <f ca="1">IF(AL$4="",0,SUMIFS(Finance!245:245,Finance!$4:$4,"&gt;="&amp;AL$6,Finance!$4:$4,"&lt;="&amp;AL$7))</f>
        <v>0</v>
      </c>
      <c r="AM107" s="5">
        <f ca="1">IF(AM$4="",0,SUMIFS(Finance!245:245,Finance!$4:$4,"&gt;="&amp;AM$6,Finance!$4:$4,"&lt;="&amp;AM$7))</f>
        <v>0</v>
      </c>
      <c r="AN107" s="5">
        <f ca="1">IF(AN$4="",0,SUMIFS(Finance!245:245,Finance!$4:$4,"&gt;="&amp;AN$6,Finance!$4:$4,"&lt;="&amp;AN$7))</f>
        <v>0</v>
      </c>
      <c r="AO107" s="5">
        <f ca="1">IF(AO$4="",0,SUMIFS(Finance!245:245,Finance!$4:$4,"&gt;="&amp;AO$6,Finance!$4:$4,"&lt;="&amp;AO$7))</f>
        <v>0</v>
      </c>
      <c r="AP107" s="5">
        <f ca="1">IF(AP$4="",0,SUMIFS(Finance!245:245,Finance!$4:$4,"&gt;="&amp;AP$6,Finance!$4:$4,"&lt;="&amp;AP$7))</f>
        <v>0</v>
      </c>
      <c r="AQ107" s="5">
        <f ca="1">IF(AQ$4="",0,SUMIFS(Finance!245:245,Finance!$4:$4,"&gt;="&amp;AQ$6,Finance!$4:$4,"&lt;="&amp;AQ$7))</f>
        <v>0</v>
      </c>
      <c r="AR107" s="5">
        <f ca="1">IF(AR$4="",0,SUMIFS(Finance!245:245,Finance!$4:$4,"&gt;="&amp;AR$6,Finance!$4:$4,"&lt;="&amp;AR$7))</f>
        <v>0</v>
      </c>
      <c r="AS107" s="5">
        <f ca="1">IF(AS$4="",0,SUMIFS(Finance!245:245,Finance!$4:$4,"&gt;="&amp;AS$6,Finance!$4:$4,"&lt;="&amp;AS$7))</f>
        <v>0</v>
      </c>
      <c r="AT107" s="5">
        <f ca="1">IF(AT$4="",0,SUMIFS(Finance!245:245,Finance!$4:$4,"&gt;="&amp;AT$6,Finance!$4:$4,"&lt;="&amp;AT$7))</f>
        <v>0</v>
      </c>
      <c r="AU107" s="5">
        <f ca="1">IF(AU$4="",0,SUMIFS(Finance!245:245,Finance!$4:$4,"&gt;="&amp;AU$6,Finance!$4:$4,"&lt;="&amp;AU$7))</f>
        <v>0</v>
      </c>
      <c r="AV107" s="5">
        <f ca="1">IF(AV$4="",0,SUMIFS(Finance!245:245,Finance!$4:$4,"&gt;="&amp;AV$6,Finance!$4:$4,"&lt;="&amp;AV$7))</f>
        <v>0</v>
      </c>
      <c r="AW107" s="5">
        <f ca="1">IF(AW$4="",0,SUMIFS(Finance!245:245,Finance!$4:$4,"&gt;="&amp;AW$6,Finance!$4:$4,"&lt;="&amp;AW$7))</f>
        <v>0</v>
      </c>
      <c r="AX107" s="5">
        <f ca="1">IF(AX$4="",0,SUMIFS(Finance!245:245,Finance!$4:$4,"&gt;="&amp;AX$6,Finance!$4:$4,"&lt;="&amp;AX$7))</f>
        <v>0</v>
      </c>
      <c r="AY107" s="5">
        <f ca="1">IF(AY$4="",0,SUMIFS(Finance!245:245,Finance!$4:$4,"&gt;="&amp;AY$6,Finance!$4:$4,"&lt;="&amp;AY$7))</f>
        <v>0</v>
      </c>
      <c r="AZ107" s="5">
        <f ca="1">IF(AZ$4="",0,SUMIFS(Finance!245:245,Finance!$4:$4,"&gt;="&amp;AZ$6,Finance!$4:$4,"&lt;="&amp;AZ$7))</f>
        <v>0</v>
      </c>
      <c r="BA107" s="5">
        <f ca="1">IF(BA$4="",0,SUMIFS(Finance!245:245,Finance!$4:$4,"&gt;="&amp;BA$6,Finance!$4:$4,"&lt;="&amp;BA$7))</f>
        <v>0</v>
      </c>
      <c r="BB107" s="5">
        <f ca="1">IF(BB$4="",0,SUMIFS(Finance!245:245,Finance!$4:$4,"&gt;="&amp;BB$6,Finance!$4:$4,"&lt;="&amp;BB$7))</f>
        <v>0</v>
      </c>
      <c r="BC107" s="5">
        <f ca="1">IF(BC$4="",0,SUMIFS(Finance!245:245,Finance!$4:$4,"&gt;="&amp;BC$6,Finance!$4:$4,"&lt;="&amp;BC$7))</f>
        <v>0</v>
      </c>
      <c r="BD107" s="5">
        <f ca="1">IF(BD$4="",0,SUMIFS(Finance!245:245,Finance!$4:$4,"&gt;="&amp;BD$6,Finance!$4:$4,"&lt;="&amp;BD$7))</f>
        <v>0</v>
      </c>
      <c r="BE107" s="5">
        <f ca="1">IF(BE$4="",0,SUMIFS(Finance!245:245,Finance!$4:$4,"&gt;="&amp;BE$6,Finance!$4:$4,"&lt;="&amp;BE$7))</f>
        <v>0</v>
      </c>
      <c r="BF107" s="5">
        <f ca="1">IF(BF$4="",0,SUMIFS(Finance!245:245,Finance!$4:$4,"&gt;="&amp;BF$6,Finance!$4:$4,"&lt;="&amp;BF$7))</f>
        <v>0</v>
      </c>
      <c r="BG107" s="5">
        <f ca="1">IF(BG$4="",0,SUMIFS(Finance!245:245,Finance!$4:$4,"&gt;="&amp;BG$6,Finance!$4:$4,"&lt;="&amp;BG$7))</f>
        <v>0</v>
      </c>
      <c r="BH107" s="5">
        <f ca="1">IF(BH$4="",0,SUMIFS(Finance!245:245,Finance!$4:$4,"&gt;="&amp;BH$6,Finance!$4:$4,"&lt;="&amp;BH$7))</f>
        <v>0</v>
      </c>
      <c r="BI107" s="5">
        <f ca="1">IF(BI$4="",0,SUMIFS(Finance!245:245,Finance!$4:$4,"&gt;="&amp;BI$6,Finance!$4:$4,"&lt;="&amp;BI$7))</f>
        <v>0</v>
      </c>
      <c r="BJ107" s="5">
        <f ca="1">IF(BJ$4="",0,SUMIFS(Finance!245:245,Finance!$4:$4,"&gt;="&amp;BJ$6,Finance!$4:$4,"&lt;="&amp;BJ$7))</f>
        <v>0</v>
      </c>
      <c r="BK107" s="5">
        <f ca="1">IF(BK$4="",0,SUMIFS(Finance!245:245,Finance!$4:$4,"&gt;="&amp;BK$6,Finance!$4:$4,"&lt;="&amp;BK$7))</f>
        <v>0</v>
      </c>
      <c r="BL107" s="5">
        <f ca="1">IF(BL$4="",0,SUMIFS(Finance!245:245,Finance!$4:$4,"&gt;="&amp;BL$6,Finance!$4:$4,"&lt;="&amp;BL$7))</f>
        <v>0</v>
      </c>
      <c r="BM107" s="5">
        <f ca="1">IF(BM$4="",0,SUMIFS(Finance!245:245,Finance!$4:$4,"&gt;="&amp;BM$6,Finance!$4:$4,"&lt;="&amp;BM$7))</f>
        <v>0</v>
      </c>
      <c r="BN107" s="5">
        <f ca="1">IF(BN$4="",0,SUMIFS(Finance!245:245,Finance!$4:$4,"&gt;="&amp;BN$6,Finance!$4:$4,"&lt;="&amp;BN$7))</f>
        <v>0</v>
      </c>
      <c r="BO107" s="5">
        <f ca="1">IF(BO$4="",0,SUMIFS(Finance!245:245,Finance!$4:$4,"&gt;="&amp;BO$6,Finance!$4:$4,"&lt;="&amp;BO$7))</f>
        <v>0</v>
      </c>
      <c r="BP107" s="5">
        <f ca="1">IF(BP$4="",0,SUMIFS(Finance!245:245,Finance!$4:$4,"&gt;="&amp;BP$6,Finance!$4:$4,"&lt;="&amp;BP$7))</f>
        <v>0</v>
      </c>
      <c r="BQ107" s="5">
        <f ca="1">IF(BQ$4="",0,SUMIFS(Finance!245:245,Finance!$4:$4,"&gt;="&amp;BQ$6,Finance!$4:$4,"&lt;="&amp;BQ$7))</f>
        <v>0</v>
      </c>
      <c r="BR107" s="5">
        <f ca="1">IF(BR$4="",0,SUMIFS(Finance!245:245,Finance!$4:$4,"&gt;="&amp;BR$6,Finance!$4:$4,"&lt;="&amp;BR$7))</f>
        <v>0</v>
      </c>
      <c r="BS107" s="5">
        <f ca="1">IF(BS$4="",0,SUMIFS(Finance!245:245,Finance!$4:$4,"&gt;="&amp;BS$6,Finance!$4:$4,"&lt;="&amp;BS$7))</f>
        <v>0</v>
      </c>
      <c r="BT107" s="5">
        <f ca="1">IF(BT$4="",0,SUMIFS(Finance!245:245,Finance!$4:$4,"&gt;="&amp;BT$6,Finance!$4:$4,"&lt;="&amp;BT$7))</f>
        <v>0</v>
      </c>
      <c r="BU107" s="5">
        <f ca="1">IF(BU$4="",0,SUMIFS(Finance!245:245,Finance!$4:$4,"&gt;="&amp;BU$6,Finance!$4:$4,"&lt;="&amp;BU$7))</f>
        <v>0</v>
      </c>
      <c r="BV107" s="5">
        <f ca="1">IF(BV$4="",0,SUMIFS(Finance!245:245,Finance!$4:$4,"&gt;="&amp;BV$6,Finance!$4:$4,"&lt;="&amp;BV$7))</f>
        <v>0</v>
      </c>
      <c r="BW107" s="5">
        <f ca="1">IF(BW$4="",0,SUMIFS(Finance!245:245,Finance!$4:$4,"&gt;="&amp;BW$6,Finance!$4:$4,"&lt;="&amp;BW$7))</f>
        <v>0</v>
      </c>
      <c r="BX107" s="5">
        <f ca="1">IF(BX$4="",0,SUMIFS(Finance!245:245,Finance!$4:$4,"&gt;="&amp;BX$6,Finance!$4:$4,"&lt;="&amp;BX$7))</f>
        <v>0</v>
      </c>
      <c r="BY107" s="5">
        <f ca="1">IF(BY$4="",0,SUMIFS(Finance!245:245,Finance!$4:$4,"&gt;="&amp;BY$6,Finance!$4:$4,"&lt;="&amp;BY$7))</f>
        <v>0</v>
      </c>
      <c r="BZ107" s="5">
        <f ca="1">IF(BZ$4="",0,SUMIFS(Finance!245:245,Finance!$4:$4,"&gt;="&amp;BZ$6,Finance!$4:$4,"&lt;="&amp;BZ$7))</f>
        <v>0</v>
      </c>
      <c r="CA107" s="5">
        <f ca="1">IF(CA$4="",0,SUMIFS(Finance!245:245,Finance!$4:$4,"&gt;="&amp;CA$6,Finance!$4:$4,"&lt;="&amp;CA$7))</f>
        <v>0</v>
      </c>
      <c r="CB107" s="5">
        <f ca="1">IF(CB$4="",0,SUMIFS(Finance!245:245,Finance!$4:$4,"&gt;="&amp;CB$6,Finance!$4:$4,"&lt;="&amp;CB$7))</f>
        <v>0</v>
      </c>
      <c r="CC107" s="5">
        <f ca="1">IF(CC$4="",0,SUMIFS(Finance!245:245,Finance!$4:$4,"&gt;="&amp;CC$6,Finance!$4:$4,"&lt;="&amp;CC$7))</f>
        <v>0</v>
      </c>
      <c r="CD107" s="5">
        <f ca="1">IF(CD$4="",0,SUMIFS(Finance!245:245,Finance!$4:$4,"&gt;="&amp;CD$6,Finance!$4:$4,"&lt;="&amp;CD$7))</f>
        <v>0</v>
      </c>
      <c r="CE107" s="5">
        <f ca="1">IF(CE$4="",0,SUMIFS(Finance!245:245,Finance!$4:$4,"&gt;="&amp;CE$6,Finance!$4:$4,"&lt;="&amp;CE$7))</f>
        <v>0</v>
      </c>
      <c r="CF107" s="5">
        <f ca="1">IF(CF$4="",0,SUMIFS(Finance!245:245,Finance!$4:$4,"&gt;="&amp;CF$6,Finance!$4:$4,"&lt;="&amp;CF$7))</f>
        <v>0</v>
      </c>
    </row>
    <row r="109" spans="2:84" x14ac:dyDescent="0.3">
      <c r="B109" s="13">
        <f>ROW()</f>
        <v>109</v>
      </c>
      <c r="H109" s="1" t="str">
        <f>Finance!H247</f>
        <v>Чистая прибыль</v>
      </c>
      <c r="M109" s="53" t="s">
        <v>18</v>
      </c>
      <c r="P109" s="72" t="str">
        <f>Lists!$AI$14</f>
        <v>PL</v>
      </c>
      <c r="U109" s="5">
        <f ca="1">SUM(INDIRECT(ADDRESS($B109,$X$2)&amp;":"&amp;ADDRESS($B109,$X$2-1+$P$8)))</f>
        <v>214594361.33538732</v>
      </c>
      <c r="X109" s="5">
        <f ca="1">SUMIFS(X$10:X108,$P$10:$P108,Lists!$AI$12)-SUMIFS(X$10:X108,$P$10:$P108,Lists!$AI$13)</f>
        <v>-13217298.333333334</v>
      </c>
      <c r="Y109" s="5">
        <f ca="1">SUMIFS(Y$10:Y108,$P$10:$P108,Lists!$AI$12)-SUMIFS(Y$10:Y108,$P$10:$P108,Lists!$AI$13)</f>
        <v>4088571.4281075001</v>
      </c>
      <c r="Z109" s="5">
        <f ca="1">SUMIFS(Z$10:Z108,$P$10:$P108,Lists!$AI$12)-SUMIFS(Z$10:Z108,$P$10:$P108,Lists!$AI$13)</f>
        <v>60672262.84109652</v>
      </c>
      <c r="AA109" s="5">
        <f ca="1">SUMIFS(AA$10:AA108,$P$10:$P108,Lists!$AI$12)-SUMIFS(AA$10:AA108,$P$10:$P108,Lists!$AI$13)</f>
        <v>79571791.804233253</v>
      </c>
      <c r="AB109" s="5">
        <f ca="1">SUMIFS(AB$10:AB108,$P$10:$P108,Lists!$AI$12)-SUMIFS(AB$10:AB108,$P$10:$P108,Lists!$AI$13)</f>
        <v>83479033.595283389</v>
      </c>
      <c r="AC109" s="5">
        <f ca="1">SUMIFS(AC$10:AC108,$P$10:$P108,Lists!$AI$12)-SUMIFS(AC$10:AC108,$P$10:$P108,Lists!$AI$13)</f>
        <v>0</v>
      </c>
      <c r="AD109" s="5">
        <f ca="1">SUMIFS(AD$10:AD108,$P$10:$P108,Lists!$AI$12)-SUMIFS(AD$10:AD108,$P$10:$P108,Lists!$AI$13)</f>
        <v>0</v>
      </c>
      <c r="AE109" s="5">
        <f ca="1">SUMIFS(AE$10:AE108,$P$10:$P108,Lists!$AI$12)-SUMIFS(AE$10:AE108,$P$10:$P108,Lists!$AI$13)</f>
        <v>0</v>
      </c>
      <c r="AF109" s="5">
        <f ca="1">SUMIFS(AF$10:AF108,$P$10:$P108,Lists!$AI$12)-SUMIFS(AF$10:AF108,$P$10:$P108,Lists!$AI$13)</f>
        <v>0</v>
      </c>
      <c r="AG109" s="5">
        <f ca="1">SUMIFS(AG$10:AG108,$P$10:$P108,Lists!$AI$12)-SUMIFS(AG$10:AG108,$P$10:$P108,Lists!$AI$13)</f>
        <v>0</v>
      </c>
      <c r="AH109" s="5">
        <f ca="1">SUMIFS(AH$10:AH108,$P$10:$P108,Lists!$AI$12)-SUMIFS(AH$10:AH108,$P$10:$P108,Lists!$AI$13)</f>
        <v>0</v>
      </c>
      <c r="AI109" s="5">
        <f ca="1">SUMIFS(AI$10:AI108,$P$10:$P108,Lists!$AI$12)-SUMIFS(AI$10:AI108,$P$10:$P108,Lists!$AI$13)</f>
        <v>0</v>
      </c>
      <c r="AJ109" s="5">
        <f ca="1">SUMIFS(AJ$10:AJ108,$P$10:$P108,Lists!$AI$12)-SUMIFS(AJ$10:AJ108,$P$10:$P108,Lists!$AI$13)</f>
        <v>0</v>
      </c>
      <c r="AK109" s="5">
        <f ca="1">SUMIFS(AK$10:AK108,$P$10:$P108,Lists!$AI$12)-SUMIFS(AK$10:AK108,$P$10:$P108,Lists!$AI$13)</f>
        <v>0</v>
      </c>
      <c r="AL109" s="5">
        <f ca="1">SUMIFS(AL$10:AL108,$P$10:$P108,Lists!$AI$12)-SUMIFS(AL$10:AL108,$P$10:$P108,Lists!$AI$13)</f>
        <v>0</v>
      </c>
      <c r="AM109" s="5">
        <f ca="1">SUMIFS(AM$10:AM108,$P$10:$P108,Lists!$AI$12)-SUMIFS(AM$10:AM108,$P$10:$P108,Lists!$AI$13)</f>
        <v>0</v>
      </c>
      <c r="AN109" s="5">
        <f ca="1">SUMIFS(AN$10:AN108,$P$10:$P108,Lists!$AI$12)-SUMIFS(AN$10:AN108,$P$10:$P108,Lists!$AI$13)</f>
        <v>0</v>
      </c>
      <c r="AO109" s="5">
        <f ca="1">SUMIFS(AO$10:AO108,$P$10:$P108,Lists!$AI$12)-SUMIFS(AO$10:AO108,$P$10:$P108,Lists!$AI$13)</f>
        <v>0</v>
      </c>
      <c r="AP109" s="5">
        <f ca="1">SUMIFS(AP$10:AP108,$P$10:$P108,Lists!$AI$12)-SUMIFS(AP$10:AP108,$P$10:$P108,Lists!$AI$13)</f>
        <v>0</v>
      </c>
      <c r="AQ109" s="5">
        <f ca="1">SUMIFS(AQ$10:AQ108,$P$10:$P108,Lists!$AI$12)-SUMIFS(AQ$10:AQ108,$P$10:$P108,Lists!$AI$13)</f>
        <v>0</v>
      </c>
      <c r="AR109" s="5">
        <f ca="1">SUMIFS(AR$10:AR108,$P$10:$P108,Lists!$AI$12)-SUMIFS(AR$10:AR108,$P$10:$P108,Lists!$AI$13)</f>
        <v>0</v>
      </c>
      <c r="AS109" s="5">
        <f ca="1">SUMIFS(AS$10:AS108,$P$10:$P108,Lists!$AI$12)-SUMIFS(AS$10:AS108,$P$10:$P108,Lists!$AI$13)</f>
        <v>0</v>
      </c>
      <c r="AT109" s="5">
        <f ca="1">SUMIFS(AT$10:AT108,$P$10:$P108,Lists!$AI$12)-SUMIFS(AT$10:AT108,$P$10:$P108,Lists!$AI$13)</f>
        <v>0</v>
      </c>
      <c r="AU109" s="5">
        <f ca="1">SUMIFS(AU$10:AU108,$P$10:$P108,Lists!$AI$12)-SUMIFS(AU$10:AU108,$P$10:$P108,Lists!$AI$13)</f>
        <v>0</v>
      </c>
      <c r="AV109" s="5">
        <f ca="1">SUMIFS(AV$10:AV108,$P$10:$P108,Lists!$AI$12)-SUMIFS(AV$10:AV108,$P$10:$P108,Lists!$AI$13)</f>
        <v>0</v>
      </c>
      <c r="AW109" s="5">
        <f ca="1">SUMIFS(AW$10:AW108,$P$10:$P108,Lists!$AI$12)-SUMIFS(AW$10:AW108,$P$10:$P108,Lists!$AI$13)</f>
        <v>0</v>
      </c>
      <c r="AX109" s="5">
        <f ca="1">SUMIFS(AX$10:AX108,$P$10:$P108,Lists!$AI$12)-SUMIFS(AX$10:AX108,$P$10:$P108,Lists!$AI$13)</f>
        <v>0</v>
      </c>
      <c r="AY109" s="5">
        <f ca="1">SUMIFS(AY$10:AY108,$P$10:$P108,Lists!$AI$12)-SUMIFS(AY$10:AY108,$P$10:$P108,Lists!$AI$13)</f>
        <v>0</v>
      </c>
      <c r="AZ109" s="5">
        <f ca="1">SUMIFS(AZ$10:AZ108,$P$10:$P108,Lists!$AI$12)-SUMIFS(AZ$10:AZ108,$P$10:$P108,Lists!$AI$13)</f>
        <v>0</v>
      </c>
      <c r="BA109" s="5">
        <f ca="1">SUMIFS(BA$10:BA108,$P$10:$P108,Lists!$AI$12)-SUMIFS(BA$10:BA108,$P$10:$P108,Lists!$AI$13)</f>
        <v>0</v>
      </c>
      <c r="BB109" s="5">
        <f ca="1">SUMIFS(BB$10:BB108,$P$10:$P108,Lists!$AI$12)-SUMIFS(BB$10:BB108,$P$10:$P108,Lists!$AI$13)</f>
        <v>0</v>
      </c>
      <c r="BC109" s="5">
        <f ca="1">SUMIFS(BC$10:BC108,$P$10:$P108,Lists!$AI$12)-SUMIFS(BC$10:BC108,$P$10:$P108,Lists!$AI$13)</f>
        <v>0</v>
      </c>
      <c r="BD109" s="5">
        <f ca="1">SUMIFS(BD$10:BD108,$P$10:$P108,Lists!$AI$12)-SUMIFS(BD$10:BD108,$P$10:$P108,Lists!$AI$13)</f>
        <v>0</v>
      </c>
      <c r="BE109" s="5">
        <f ca="1">SUMIFS(BE$10:BE108,$P$10:$P108,Lists!$AI$12)-SUMIFS(BE$10:BE108,$P$10:$P108,Lists!$AI$13)</f>
        <v>0</v>
      </c>
      <c r="BF109" s="5">
        <f ca="1">SUMIFS(BF$10:BF108,$P$10:$P108,Lists!$AI$12)-SUMIFS(BF$10:BF108,$P$10:$P108,Lists!$AI$13)</f>
        <v>0</v>
      </c>
      <c r="BG109" s="5">
        <f ca="1">SUMIFS(BG$10:BG108,$P$10:$P108,Lists!$AI$12)-SUMIFS(BG$10:BG108,$P$10:$P108,Lists!$AI$13)</f>
        <v>0</v>
      </c>
      <c r="BH109" s="5">
        <f ca="1">SUMIFS(BH$10:BH108,$P$10:$P108,Lists!$AI$12)-SUMIFS(BH$10:BH108,$P$10:$P108,Lists!$AI$13)</f>
        <v>0</v>
      </c>
      <c r="BI109" s="5">
        <f ca="1">SUMIFS(BI$10:BI108,$P$10:$P108,Lists!$AI$12)-SUMIFS(BI$10:BI108,$P$10:$P108,Lists!$AI$13)</f>
        <v>0</v>
      </c>
      <c r="BJ109" s="5">
        <f ca="1">SUMIFS(BJ$10:BJ108,$P$10:$P108,Lists!$AI$12)-SUMIFS(BJ$10:BJ108,$P$10:$P108,Lists!$AI$13)</f>
        <v>0</v>
      </c>
      <c r="BK109" s="5">
        <f ca="1">SUMIFS(BK$10:BK108,$P$10:$P108,Lists!$AI$12)-SUMIFS(BK$10:BK108,$P$10:$P108,Lists!$AI$13)</f>
        <v>0</v>
      </c>
      <c r="BL109" s="5">
        <f ca="1">SUMIFS(BL$10:BL108,$P$10:$P108,Lists!$AI$12)-SUMIFS(BL$10:BL108,$P$10:$P108,Lists!$AI$13)</f>
        <v>0</v>
      </c>
      <c r="BM109" s="5">
        <f ca="1">SUMIFS(BM$10:BM108,$P$10:$P108,Lists!$AI$12)-SUMIFS(BM$10:BM108,$P$10:$P108,Lists!$AI$13)</f>
        <v>0</v>
      </c>
      <c r="BN109" s="5">
        <f ca="1">SUMIFS(BN$10:BN108,$P$10:$P108,Lists!$AI$12)-SUMIFS(BN$10:BN108,$P$10:$P108,Lists!$AI$13)</f>
        <v>0</v>
      </c>
      <c r="BO109" s="5">
        <f ca="1">SUMIFS(BO$10:BO108,$P$10:$P108,Lists!$AI$12)-SUMIFS(BO$10:BO108,$P$10:$P108,Lists!$AI$13)</f>
        <v>0</v>
      </c>
      <c r="BP109" s="5">
        <f ca="1">SUMIFS(BP$10:BP108,$P$10:$P108,Lists!$AI$12)-SUMIFS(BP$10:BP108,$P$10:$P108,Lists!$AI$13)</f>
        <v>0</v>
      </c>
      <c r="BQ109" s="5">
        <f ca="1">SUMIFS(BQ$10:BQ108,$P$10:$P108,Lists!$AI$12)-SUMIFS(BQ$10:BQ108,$P$10:$P108,Lists!$AI$13)</f>
        <v>0</v>
      </c>
      <c r="BR109" s="5">
        <f ca="1">SUMIFS(BR$10:BR108,$P$10:$P108,Lists!$AI$12)-SUMIFS(BR$10:BR108,$P$10:$P108,Lists!$AI$13)</f>
        <v>0</v>
      </c>
      <c r="BS109" s="5">
        <f ca="1">SUMIFS(BS$10:BS108,$P$10:$P108,Lists!$AI$12)-SUMIFS(BS$10:BS108,$P$10:$P108,Lists!$AI$13)</f>
        <v>0</v>
      </c>
      <c r="BT109" s="5">
        <f ca="1">SUMIFS(BT$10:BT108,$P$10:$P108,Lists!$AI$12)-SUMIFS(BT$10:BT108,$P$10:$P108,Lists!$AI$13)</f>
        <v>0</v>
      </c>
      <c r="BU109" s="5">
        <f ca="1">SUMIFS(BU$10:BU108,$P$10:$P108,Lists!$AI$12)-SUMIFS(BU$10:BU108,$P$10:$P108,Lists!$AI$13)</f>
        <v>0</v>
      </c>
      <c r="BV109" s="5">
        <f ca="1">SUMIFS(BV$10:BV108,$P$10:$P108,Lists!$AI$12)-SUMIFS(BV$10:BV108,$P$10:$P108,Lists!$AI$13)</f>
        <v>0</v>
      </c>
      <c r="BW109" s="5">
        <f ca="1">SUMIFS(BW$10:BW108,$P$10:$P108,Lists!$AI$12)-SUMIFS(BW$10:BW108,$P$10:$P108,Lists!$AI$13)</f>
        <v>0</v>
      </c>
      <c r="BX109" s="5">
        <f ca="1">SUMIFS(BX$10:BX108,$P$10:$P108,Lists!$AI$12)-SUMIFS(BX$10:BX108,$P$10:$P108,Lists!$AI$13)</f>
        <v>0</v>
      </c>
      <c r="BY109" s="5">
        <f ca="1">SUMIFS(BY$10:BY108,$P$10:$P108,Lists!$AI$12)-SUMIFS(BY$10:BY108,$P$10:$P108,Lists!$AI$13)</f>
        <v>0</v>
      </c>
      <c r="BZ109" s="5">
        <f ca="1">SUMIFS(BZ$10:BZ108,$P$10:$P108,Lists!$AI$12)-SUMIFS(BZ$10:BZ108,$P$10:$P108,Lists!$AI$13)</f>
        <v>0</v>
      </c>
      <c r="CA109" s="5">
        <f ca="1">SUMIFS(CA$10:CA108,$P$10:$P108,Lists!$AI$12)-SUMIFS(CA$10:CA108,$P$10:$P108,Lists!$AI$13)</f>
        <v>0</v>
      </c>
      <c r="CB109" s="5">
        <f ca="1">SUMIFS(CB$10:CB108,$P$10:$P108,Lists!$AI$12)-SUMIFS(CB$10:CB108,$P$10:$P108,Lists!$AI$13)</f>
        <v>0</v>
      </c>
      <c r="CC109" s="5">
        <f ca="1">SUMIFS(CC$10:CC108,$P$10:$P108,Lists!$AI$12)-SUMIFS(CC$10:CC108,$P$10:$P108,Lists!$AI$13)</f>
        <v>0</v>
      </c>
      <c r="CD109" s="5">
        <f ca="1">SUMIFS(CD$10:CD108,$P$10:$P108,Lists!$AI$12)-SUMIFS(CD$10:CD108,$P$10:$P108,Lists!$AI$13)</f>
        <v>0</v>
      </c>
      <c r="CE109" s="5">
        <f ca="1">SUMIFS(CE$10:CE108,$P$10:$P108,Lists!$AI$12)-SUMIFS(CE$10:CE108,$P$10:$P108,Lists!$AI$13)</f>
        <v>0</v>
      </c>
      <c r="CF109" s="5">
        <f ca="1">SUMIFS(CF$10:CF108,$P$10:$P108,Lists!$AI$12)-SUMIFS(CF$10:CF108,$P$10:$P108,Lists!$AI$13)</f>
        <v>0</v>
      </c>
    </row>
    <row r="110" spans="2:84" x14ac:dyDescent="0.3">
      <c r="B110" s="13">
        <f>ROW()</f>
        <v>110</v>
      </c>
      <c r="H110" s="1" t="str">
        <f>H109</f>
        <v>Чистая прибыль</v>
      </c>
      <c r="I110" s="1" t="s">
        <v>459</v>
      </c>
      <c r="M110" s="53" t="s">
        <v>16</v>
      </c>
      <c r="P110" s="72"/>
      <c r="U110" s="31">
        <f ca="1">IF(U$11=0,0,U109/U$11)</f>
        <v>0.1152463687758111</v>
      </c>
      <c r="X110" s="31">
        <f t="shared" ref="X110" ca="1" si="216">IF(X$11=0,0,X109/X$11)</f>
        <v>0</v>
      </c>
      <c r="Y110" s="31">
        <f t="shared" ref="Y110" ca="1" si="217">IF(Y$11=0,0,Y109/Y$11)</f>
        <v>2.7017999580818696E-2</v>
      </c>
      <c r="Z110" s="31">
        <f t="shared" ref="Z110" ca="1" si="218">IF(Z$11=0,0,Z109/Z$11)</f>
        <v>0.13039041378410665</v>
      </c>
      <c r="AA110" s="31">
        <f t="shared" ref="AA110" ca="1" si="219">IF(AA$11=0,0,AA109/AA$11)</f>
        <v>0.13442484658983858</v>
      </c>
      <c r="AB110" s="31">
        <f t="shared" ref="AB110" ca="1" si="220">IF(AB$11=0,0,AB109/AB$11)</f>
        <v>0.12774804853140651</v>
      </c>
      <c r="AC110" s="31">
        <f t="shared" ref="AC110" ca="1" si="221">IF(AC$11=0,0,AC109/AC$11)</f>
        <v>0</v>
      </c>
      <c r="AD110" s="31">
        <f t="shared" ref="AD110" ca="1" si="222">IF(AD$11=0,0,AD109/AD$11)</f>
        <v>0</v>
      </c>
      <c r="AE110" s="31">
        <f t="shared" ref="AE110" ca="1" si="223">IF(AE$11=0,0,AE109/AE$11)</f>
        <v>0</v>
      </c>
      <c r="AF110" s="31">
        <f t="shared" ref="AF110" ca="1" si="224">IF(AF$11=0,0,AF109/AF$11)</f>
        <v>0</v>
      </c>
      <c r="AG110" s="31">
        <f t="shared" ref="AG110" ca="1" si="225">IF(AG$11=0,0,AG109/AG$11)</f>
        <v>0</v>
      </c>
      <c r="AH110" s="31">
        <f t="shared" ref="AH110" ca="1" si="226">IF(AH$11=0,0,AH109/AH$11)</f>
        <v>0</v>
      </c>
      <c r="AI110" s="31">
        <f t="shared" ref="AI110" ca="1" si="227">IF(AI$11=0,0,AI109/AI$11)</f>
        <v>0</v>
      </c>
      <c r="AJ110" s="31">
        <f t="shared" ref="AJ110" ca="1" si="228">IF(AJ$11=0,0,AJ109/AJ$11)</f>
        <v>0</v>
      </c>
      <c r="AK110" s="31">
        <f t="shared" ref="AK110" ca="1" si="229">IF(AK$11=0,0,AK109/AK$11)</f>
        <v>0</v>
      </c>
      <c r="AL110" s="31">
        <f t="shared" ref="AL110" ca="1" si="230">IF(AL$11=0,0,AL109/AL$11)</f>
        <v>0</v>
      </c>
      <c r="AM110" s="31">
        <f t="shared" ref="AM110" ca="1" si="231">IF(AM$11=0,0,AM109/AM$11)</f>
        <v>0</v>
      </c>
      <c r="AN110" s="31">
        <f t="shared" ref="AN110" ca="1" si="232">IF(AN$11=0,0,AN109/AN$11)</f>
        <v>0</v>
      </c>
      <c r="AO110" s="31">
        <f t="shared" ref="AO110" ca="1" si="233">IF(AO$11=0,0,AO109/AO$11)</f>
        <v>0</v>
      </c>
      <c r="AP110" s="31">
        <f t="shared" ref="AP110" ca="1" si="234">IF(AP$11=0,0,AP109/AP$11)</f>
        <v>0</v>
      </c>
      <c r="AQ110" s="31">
        <f t="shared" ref="AQ110" ca="1" si="235">IF(AQ$11=0,0,AQ109/AQ$11)</f>
        <v>0</v>
      </c>
      <c r="AR110" s="31">
        <f t="shared" ref="AR110" ca="1" si="236">IF(AR$11=0,0,AR109/AR$11)</f>
        <v>0</v>
      </c>
      <c r="AS110" s="31">
        <f t="shared" ref="AS110" ca="1" si="237">IF(AS$11=0,0,AS109/AS$11)</f>
        <v>0</v>
      </c>
      <c r="AT110" s="31">
        <f t="shared" ref="AT110" ca="1" si="238">IF(AT$11=0,0,AT109/AT$11)</f>
        <v>0</v>
      </c>
      <c r="AU110" s="31">
        <f t="shared" ref="AU110" ca="1" si="239">IF(AU$11=0,0,AU109/AU$11)</f>
        <v>0</v>
      </c>
      <c r="AV110" s="31">
        <f t="shared" ref="AV110" ca="1" si="240">IF(AV$11=0,0,AV109/AV$11)</f>
        <v>0</v>
      </c>
      <c r="AW110" s="31">
        <f t="shared" ref="AW110" ca="1" si="241">IF(AW$11=0,0,AW109/AW$11)</f>
        <v>0</v>
      </c>
      <c r="AX110" s="31">
        <f t="shared" ref="AX110" ca="1" si="242">IF(AX$11=0,0,AX109/AX$11)</f>
        <v>0</v>
      </c>
      <c r="AY110" s="31">
        <f t="shared" ref="AY110" ca="1" si="243">IF(AY$11=0,0,AY109/AY$11)</f>
        <v>0</v>
      </c>
      <c r="AZ110" s="31">
        <f t="shared" ref="AZ110" ca="1" si="244">IF(AZ$11=0,0,AZ109/AZ$11)</f>
        <v>0</v>
      </c>
      <c r="BA110" s="31">
        <f t="shared" ref="BA110" ca="1" si="245">IF(BA$11=0,0,BA109/BA$11)</f>
        <v>0</v>
      </c>
      <c r="BB110" s="31">
        <f t="shared" ref="BB110" ca="1" si="246">IF(BB$11=0,0,BB109/BB$11)</f>
        <v>0</v>
      </c>
      <c r="BC110" s="31">
        <f t="shared" ref="BC110" ca="1" si="247">IF(BC$11=0,0,BC109/BC$11)</f>
        <v>0</v>
      </c>
      <c r="BD110" s="31">
        <f t="shared" ref="BD110" ca="1" si="248">IF(BD$11=0,0,BD109/BD$11)</f>
        <v>0</v>
      </c>
      <c r="BE110" s="31">
        <f t="shared" ref="BE110" ca="1" si="249">IF(BE$11=0,0,BE109/BE$11)</f>
        <v>0</v>
      </c>
      <c r="BF110" s="31">
        <f t="shared" ref="BF110" ca="1" si="250">IF(BF$11=0,0,BF109/BF$11)</f>
        <v>0</v>
      </c>
      <c r="BG110" s="31">
        <f t="shared" ref="BG110" ca="1" si="251">IF(BG$11=0,0,BG109/BG$11)</f>
        <v>0</v>
      </c>
      <c r="BH110" s="31">
        <f t="shared" ref="BH110" ca="1" si="252">IF(BH$11=0,0,BH109/BH$11)</f>
        <v>0</v>
      </c>
      <c r="BI110" s="31">
        <f t="shared" ref="BI110" ca="1" si="253">IF(BI$11=0,0,BI109/BI$11)</f>
        <v>0</v>
      </c>
      <c r="BJ110" s="31">
        <f t="shared" ref="BJ110" ca="1" si="254">IF(BJ$11=0,0,BJ109/BJ$11)</f>
        <v>0</v>
      </c>
      <c r="BK110" s="31">
        <f t="shared" ref="BK110" ca="1" si="255">IF(BK$11=0,0,BK109/BK$11)</f>
        <v>0</v>
      </c>
      <c r="BL110" s="31">
        <f t="shared" ref="BL110" ca="1" si="256">IF(BL$11=0,0,BL109/BL$11)</f>
        <v>0</v>
      </c>
      <c r="BM110" s="31">
        <f t="shared" ref="BM110" ca="1" si="257">IF(BM$11=0,0,BM109/BM$11)</f>
        <v>0</v>
      </c>
      <c r="BN110" s="31">
        <f t="shared" ref="BN110" ca="1" si="258">IF(BN$11=0,0,BN109/BN$11)</f>
        <v>0</v>
      </c>
      <c r="BO110" s="31">
        <f t="shared" ref="BO110" ca="1" si="259">IF(BO$11=0,0,BO109/BO$11)</f>
        <v>0</v>
      </c>
      <c r="BP110" s="31">
        <f t="shared" ref="BP110" ca="1" si="260">IF(BP$11=0,0,BP109/BP$11)</f>
        <v>0</v>
      </c>
      <c r="BQ110" s="31">
        <f t="shared" ref="BQ110" ca="1" si="261">IF(BQ$11=0,0,BQ109/BQ$11)</f>
        <v>0</v>
      </c>
      <c r="BR110" s="31">
        <f t="shared" ref="BR110" ca="1" si="262">IF(BR$11=0,0,BR109/BR$11)</f>
        <v>0</v>
      </c>
      <c r="BS110" s="31">
        <f t="shared" ref="BS110" ca="1" si="263">IF(BS$11=0,0,BS109/BS$11)</f>
        <v>0</v>
      </c>
      <c r="BT110" s="31">
        <f t="shared" ref="BT110" ca="1" si="264">IF(BT$11=0,0,BT109/BT$11)</f>
        <v>0</v>
      </c>
      <c r="BU110" s="31">
        <f t="shared" ref="BU110" ca="1" si="265">IF(BU$11=0,0,BU109/BU$11)</f>
        <v>0</v>
      </c>
      <c r="BV110" s="31">
        <f t="shared" ref="BV110" ca="1" si="266">IF(BV$11=0,0,BV109/BV$11)</f>
        <v>0</v>
      </c>
      <c r="BW110" s="31">
        <f t="shared" ref="BW110" ca="1" si="267">IF(BW$11=0,0,BW109/BW$11)</f>
        <v>0</v>
      </c>
      <c r="BX110" s="31">
        <f t="shared" ref="BX110" ca="1" si="268">IF(BX$11=0,0,BX109/BX$11)</f>
        <v>0</v>
      </c>
      <c r="BY110" s="31">
        <f t="shared" ref="BY110" ca="1" si="269">IF(BY$11=0,0,BY109/BY$11)</f>
        <v>0</v>
      </c>
      <c r="BZ110" s="31">
        <f t="shared" ref="BZ110" ca="1" si="270">IF(BZ$11=0,0,BZ109/BZ$11)</f>
        <v>0</v>
      </c>
      <c r="CA110" s="31">
        <f t="shared" ref="CA110" ca="1" si="271">IF(CA$11=0,0,CA109/CA$11)</f>
        <v>0</v>
      </c>
      <c r="CB110" s="31">
        <f t="shared" ref="CB110" ca="1" si="272">IF(CB$11=0,0,CB109/CB$11)</f>
        <v>0</v>
      </c>
      <c r="CC110" s="31">
        <f t="shared" ref="CC110" ca="1" si="273">IF(CC$11=0,0,CC109/CC$11)</f>
        <v>0</v>
      </c>
      <c r="CD110" s="31">
        <f t="shared" ref="CD110" ca="1" si="274">IF(CD$11=0,0,CD109/CD$11)</f>
        <v>0</v>
      </c>
      <c r="CE110" s="31">
        <f t="shared" ref="CE110" ca="1" si="275">IF(CE$11=0,0,CE109/CE$11)</f>
        <v>0</v>
      </c>
      <c r="CF110" s="31">
        <f t="shared" ref="CF110" ca="1" si="276">IF(CF$11=0,0,CF109/CF$11)</f>
        <v>0</v>
      </c>
    </row>
    <row r="111" spans="2:84" x14ac:dyDescent="0.3">
      <c r="B111" s="13">
        <f>ROW()</f>
        <v>111</v>
      </c>
      <c r="H111" s="1" t="str">
        <f>H110</f>
        <v>Чистая прибыль</v>
      </c>
      <c r="I111" s="1" t="s">
        <v>462</v>
      </c>
      <c r="M111" s="53" t="s">
        <v>80</v>
      </c>
      <c r="P111" s="72"/>
      <c r="U111" s="5">
        <f ca="1">IF(U$59=0,0,(U$58-U109)/U$59)</f>
        <v>791887526.66797936</v>
      </c>
      <c r="X111" s="5">
        <f t="shared" ref="X111:CF111" ca="1" si="277">IF(X$59=0,0,(X$58-X109)/X$59)</f>
        <v>0</v>
      </c>
      <c r="Y111" s="5">
        <f t="shared" ca="1" si="277"/>
        <v>128982300.33680728</v>
      </c>
      <c r="Z111" s="5">
        <f t="shared" ca="1" si="277"/>
        <v>171841728.32355493</v>
      </c>
      <c r="AA111" s="5">
        <f t="shared" ca="1" si="277"/>
        <v>203439288.03965619</v>
      </c>
      <c r="AB111" s="5">
        <f t="shared" ca="1" si="277"/>
        <v>228155097.09054196</v>
      </c>
      <c r="AC111" s="5">
        <f t="shared" ca="1" si="277"/>
        <v>0</v>
      </c>
      <c r="AD111" s="5">
        <f t="shared" ca="1" si="277"/>
        <v>0</v>
      </c>
      <c r="AE111" s="5">
        <f t="shared" ca="1" si="277"/>
        <v>0</v>
      </c>
      <c r="AF111" s="5">
        <f t="shared" ca="1" si="277"/>
        <v>0</v>
      </c>
      <c r="AG111" s="5">
        <f t="shared" ca="1" si="277"/>
        <v>0</v>
      </c>
      <c r="AH111" s="5">
        <f t="shared" ca="1" si="277"/>
        <v>0</v>
      </c>
      <c r="AI111" s="5">
        <f t="shared" ca="1" si="277"/>
        <v>0</v>
      </c>
      <c r="AJ111" s="5">
        <f t="shared" ca="1" si="277"/>
        <v>0</v>
      </c>
      <c r="AK111" s="5">
        <f t="shared" ca="1" si="277"/>
        <v>0</v>
      </c>
      <c r="AL111" s="5">
        <f t="shared" ca="1" si="277"/>
        <v>0</v>
      </c>
      <c r="AM111" s="5">
        <f t="shared" ca="1" si="277"/>
        <v>0</v>
      </c>
      <c r="AN111" s="5">
        <f t="shared" ca="1" si="277"/>
        <v>0</v>
      </c>
      <c r="AO111" s="5">
        <f t="shared" ca="1" si="277"/>
        <v>0</v>
      </c>
      <c r="AP111" s="5">
        <f t="shared" ca="1" si="277"/>
        <v>0</v>
      </c>
      <c r="AQ111" s="5">
        <f t="shared" ca="1" si="277"/>
        <v>0</v>
      </c>
      <c r="AR111" s="5">
        <f t="shared" ca="1" si="277"/>
        <v>0</v>
      </c>
      <c r="AS111" s="5">
        <f t="shared" ca="1" si="277"/>
        <v>0</v>
      </c>
      <c r="AT111" s="5">
        <f t="shared" ca="1" si="277"/>
        <v>0</v>
      </c>
      <c r="AU111" s="5">
        <f t="shared" ca="1" si="277"/>
        <v>0</v>
      </c>
      <c r="AV111" s="5">
        <f t="shared" ca="1" si="277"/>
        <v>0</v>
      </c>
      <c r="AW111" s="5">
        <f t="shared" ca="1" si="277"/>
        <v>0</v>
      </c>
      <c r="AX111" s="5">
        <f t="shared" ca="1" si="277"/>
        <v>0</v>
      </c>
      <c r="AY111" s="5">
        <f t="shared" ca="1" si="277"/>
        <v>0</v>
      </c>
      <c r="AZ111" s="5">
        <f t="shared" ca="1" si="277"/>
        <v>0</v>
      </c>
      <c r="BA111" s="5">
        <f t="shared" ca="1" si="277"/>
        <v>0</v>
      </c>
      <c r="BB111" s="5">
        <f t="shared" ca="1" si="277"/>
        <v>0</v>
      </c>
      <c r="BC111" s="5">
        <f t="shared" ca="1" si="277"/>
        <v>0</v>
      </c>
      <c r="BD111" s="5">
        <f t="shared" ca="1" si="277"/>
        <v>0</v>
      </c>
      <c r="BE111" s="5">
        <f t="shared" ca="1" si="277"/>
        <v>0</v>
      </c>
      <c r="BF111" s="5">
        <f t="shared" ca="1" si="277"/>
        <v>0</v>
      </c>
      <c r="BG111" s="5">
        <f t="shared" ca="1" si="277"/>
        <v>0</v>
      </c>
      <c r="BH111" s="5">
        <f t="shared" ca="1" si="277"/>
        <v>0</v>
      </c>
      <c r="BI111" s="5">
        <f t="shared" ca="1" si="277"/>
        <v>0</v>
      </c>
      <c r="BJ111" s="5">
        <f t="shared" ca="1" si="277"/>
        <v>0</v>
      </c>
      <c r="BK111" s="5">
        <f t="shared" ca="1" si="277"/>
        <v>0</v>
      </c>
      <c r="BL111" s="5">
        <f t="shared" ca="1" si="277"/>
        <v>0</v>
      </c>
      <c r="BM111" s="5">
        <f t="shared" ca="1" si="277"/>
        <v>0</v>
      </c>
      <c r="BN111" s="5">
        <f t="shared" ca="1" si="277"/>
        <v>0</v>
      </c>
      <c r="BO111" s="5">
        <f t="shared" ca="1" si="277"/>
        <v>0</v>
      </c>
      <c r="BP111" s="5">
        <f t="shared" ca="1" si="277"/>
        <v>0</v>
      </c>
      <c r="BQ111" s="5">
        <f t="shared" ca="1" si="277"/>
        <v>0</v>
      </c>
      <c r="BR111" s="5">
        <f t="shared" ca="1" si="277"/>
        <v>0</v>
      </c>
      <c r="BS111" s="5">
        <f t="shared" ca="1" si="277"/>
        <v>0</v>
      </c>
      <c r="BT111" s="5">
        <f t="shared" ca="1" si="277"/>
        <v>0</v>
      </c>
      <c r="BU111" s="5">
        <f t="shared" ca="1" si="277"/>
        <v>0</v>
      </c>
      <c r="BV111" s="5">
        <f t="shared" ca="1" si="277"/>
        <v>0</v>
      </c>
      <c r="BW111" s="5">
        <f t="shared" ca="1" si="277"/>
        <v>0</v>
      </c>
      <c r="BX111" s="5">
        <f t="shared" ca="1" si="277"/>
        <v>0</v>
      </c>
      <c r="BY111" s="5">
        <f t="shared" ca="1" si="277"/>
        <v>0</v>
      </c>
      <c r="BZ111" s="5">
        <f t="shared" ca="1" si="277"/>
        <v>0</v>
      </c>
      <c r="CA111" s="5">
        <f t="shared" ca="1" si="277"/>
        <v>0</v>
      </c>
      <c r="CB111" s="5">
        <f t="shared" ca="1" si="277"/>
        <v>0</v>
      </c>
      <c r="CC111" s="5">
        <f t="shared" ca="1" si="277"/>
        <v>0</v>
      </c>
      <c r="CD111" s="5">
        <f t="shared" ca="1" si="277"/>
        <v>0</v>
      </c>
      <c r="CE111" s="5">
        <f t="shared" ca="1" si="277"/>
        <v>0</v>
      </c>
      <c r="CF111" s="5">
        <f t="shared" ca="1" si="277"/>
        <v>0</v>
      </c>
    </row>
    <row r="112" spans="2:84" x14ac:dyDescent="0.3">
      <c r="B112" s="13">
        <f>ROW()</f>
        <v>112</v>
      </c>
      <c r="H112" s="1" t="str">
        <f>H111</f>
        <v>Чистая прибыль</v>
      </c>
      <c r="I112" s="1" t="s">
        <v>463</v>
      </c>
      <c r="M112" s="53" t="str">
        <f>Prcsses!$P$11</f>
        <v>тн</v>
      </c>
      <c r="P112" s="72"/>
      <c r="U112" s="5">
        <f ca="1">IF(U$13=0,0,U111/U$13)</f>
        <v>14766.486718114218</v>
      </c>
      <c r="X112" s="5">
        <f t="shared" ref="X112:BC112" ca="1" si="278">IF(X$13=0,0,X111/X$13)</f>
        <v>0</v>
      </c>
      <c r="Y112" s="5">
        <f t="shared" ca="1" si="278"/>
        <v>2470.9271122102368</v>
      </c>
      <c r="Z112" s="5">
        <f t="shared" ca="1" si="278"/>
        <v>3128.3748409375094</v>
      </c>
      <c r="AA112" s="5">
        <f t="shared" ca="1" si="278"/>
        <v>3765.3665722299506</v>
      </c>
      <c r="AB112" s="5">
        <f t="shared" ca="1" si="278"/>
        <v>4328.013482211637</v>
      </c>
      <c r="AC112" s="5">
        <f t="shared" ca="1" si="278"/>
        <v>0</v>
      </c>
      <c r="AD112" s="5">
        <f t="shared" ca="1" si="278"/>
        <v>0</v>
      </c>
      <c r="AE112" s="5">
        <f t="shared" ca="1" si="278"/>
        <v>0</v>
      </c>
      <c r="AF112" s="5">
        <f t="shared" ca="1" si="278"/>
        <v>0</v>
      </c>
      <c r="AG112" s="5">
        <f t="shared" ca="1" si="278"/>
        <v>0</v>
      </c>
      <c r="AH112" s="5">
        <f t="shared" ca="1" si="278"/>
        <v>0</v>
      </c>
      <c r="AI112" s="5">
        <f t="shared" ca="1" si="278"/>
        <v>0</v>
      </c>
      <c r="AJ112" s="5">
        <f t="shared" ca="1" si="278"/>
        <v>0</v>
      </c>
      <c r="AK112" s="5">
        <f t="shared" ca="1" si="278"/>
        <v>0</v>
      </c>
      <c r="AL112" s="5">
        <f t="shared" ca="1" si="278"/>
        <v>0</v>
      </c>
      <c r="AM112" s="5">
        <f t="shared" ca="1" si="278"/>
        <v>0</v>
      </c>
      <c r="AN112" s="5">
        <f t="shared" ca="1" si="278"/>
        <v>0</v>
      </c>
      <c r="AO112" s="5">
        <f t="shared" ca="1" si="278"/>
        <v>0</v>
      </c>
      <c r="AP112" s="5">
        <f t="shared" ca="1" si="278"/>
        <v>0</v>
      </c>
      <c r="AQ112" s="5">
        <f t="shared" ca="1" si="278"/>
        <v>0</v>
      </c>
      <c r="AR112" s="5">
        <f t="shared" ca="1" si="278"/>
        <v>0</v>
      </c>
      <c r="AS112" s="5">
        <f t="shared" ca="1" si="278"/>
        <v>0</v>
      </c>
      <c r="AT112" s="5">
        <f t="shared" ca="1" si="278"/>
        <v>0</v>
      </c>
      <c r="AU112" s="5">
        <f t="shared" ca="1" si="278"/>
        <v>0</v>
      </c>
      <c r="AV112" s="5">
        <f t="shared" ca="1" si="278"/>
        <v>0</v>
      </c>
      <c r="AW112" s="5">
        <f t="shared" ca="1" si="278"/>
        <v>0</v>
      </c>
      <c r="AX112" s="5">
        <f t="shared" ca="1" si="278"/>
        <v>0</v>
      </c>
      <c r="AY112" s="5">
        <f t="shared" ca="1" si="278"/>
        <v>0</v>
      </c>
      <c r="AZ112" s="5">
        <f t="shared" ca="1" si="278"/>
        <v>0</v>
      </c>
      <c r="BA112" s="5">
        <f t="shared" ca="1" si="278"/>
        <v>0</v>
      </c>
      <c r="BB112" s="5">
        <f t="shared" ca="1" si="278"/>
        <v>0</v>
      </c>
      <c r="BC112" s="5">
        <f t="shared" ca="1" si="278"/>
        <v>0</v>
      </c>
      <c r="BD112" s="5">
        <f t="shared" ref="BD112:CI112" ca="1" si="279">IF(BD$13=0,0,BD111/BD$13)</f>
        <v>0</v>
      </c>
      <c r="BE112" s="5">
        <f t="shared" ca="1" si="279"/>
        <v>0</v>
      </c>
      <c r="BF112" s="5">
        <f t="shared" ca="1" si="279"/>
        <v>0</v>
      </c>
      <c r="BG112" s="5">
        <f t="shared" ca="1" si="279"/>
        <v>0</v>
      </c>
      <c r="BH112" s="5">
        <f t="shared" ca="1" si="279"/>
        <v>0</v>
      </c>
      <c r="BI112" s="5">
        <f t="shared" ca="1" si="279"/>
        <v>0</v>
      </c>
      <c r="BJ112" s="5">
        <f t="shared" ca="1" si="279"/>
        <v>0</v>
      </c>
      <c r="BK112" s="5">
        <f t="shared" ca="1" si="279"/>
        <v>0</v>
      </c>
      <c r="BL112" s="5">
        <f t="shared" ca="1" si="279"/>
        <v>0</v>
      </c>
      <c r="BM112" s="5">
        <f t="shared" ca="1" si="279"/>
        <v>0</v>
      </c>
      <c r="BN112" s="5">
        <f t="shared" ca="1" si="279"/>
        <v>0</v>
      </c>
      <c r="BO112" s="5">
        <f t="shared" ca="1" si="279"/>
        <v>0</v>
      </c>
      <c r="BP112" s="5">
        <f t="shared" ca="1" si="279"/>
        <v>0</v>
      </c>
      <c r="BQ112" s="5">
        <f t="shared" ca="1" si="279"/>
        <v>0</v>
      </c>
      <c r="BR112" s="5">
        <f t="shared" ca="1" si="279"/>
        <v>0</v>
      </c>
      <c r="BS112" s="5">
        <f t="shared" ca="1" si="279"/>
        <v>0</v>
      </c>
      <c r="BT112" s="5">
        <f t="shared" ca="1" si="279"/>
        <v>0</v>
      </c>
      <c r="BU112" s="5">
        <f t="shared" ca="1" si="279"/>
        <v>0</v>
      </c>
      <c r="BV112" s="5">
        <f t="shared" ca="1" si="279"/>
        <v>0</v>
      </c>
      <c r="BW112" s="5">
        <f t="shared" ca="1" si="279"/>
        <v>0</v>
      </c>
      <c r="BX112" s="5">
        <f t="shared" ca="1" si="279"/>
        <v>0</v>
      </c>
      <c r="BY112" s="5">
        <f t="shared" ca="1" si="279"/>
        <v>0</v>
      </c>
      <c r="BZ112" s="5">
        <f t="shared" ca="1" si="279"/>
        <v>0</v>
      </c>
      <c r="CA112" s="5">
        <f t="shared" ca="1" si="279"/>
        <v>0</v>
      </c>
      <c r="CB112" s="5">
        <f t="shared" ca="1" si="279"/>
        <v>0</v>
      </c>
      <c r="CC112" s="5">
        <f t="shared" ca="1" si="279"/>
        <v>0</v>
      </c>
      <c r="CD112" s="5">
        <f t="shared" ca="1" si="279"/>
        <v>0</v>
      </c>
      <c r="CE112" s="5">
        <f t="shared" ca="1" si="279"/>
        <v>0</v>
      </c>
      <c r="CF112" s="5">
        <f t="shared" ca="1" si="279"/>
        <v>0</v>
      </c>
    </row>
    <row r="114" spans="2:84" x14ac:dyDescent="0.3">
      <c r="B114" s="13">
        <f>ROW()</f>
        <v>114</v>
      </c>
      <c r="H114" s="1" t="s">
        <v>413</v>
      </c>
      <c r="M114" s="53" t="s">
        <v>18</v>
      </c>
      <c r="P114" s="72" t="str">
        <f>Lists!$AI$13</f>
        <v>PL(-)</v>
      </c>
      <c r="U114" s="5">
        <f t="shared" ref="U114" ca="1" si="280">SUM(INDIRECT(ADDRESS($B114,$X$2)&amp;":"&amp;ADDRESS($B114,$X$2-1+$P$8)))</f>
        <v>214594361.33538729</v>
      </c>
      <c r="X114" s="5">
        <f ca="1">IF(X$4="",0,IF(SUM($W109:X109)&gt;=SUMIFS(Finance!261:261,Finance!$4:$4,"&lt;="&amp;X$7),SUMIFS(Finance!261:261,Finance!$4:$4,"&lt;="&amp;X$7)-SUM($W114:W114),IF(SUM($W109:X109)-SUM($W114:W114)&gt;0,SUM($W109:X109)-SUM($W114:W114),0)))</f>
        <v>0</v>
      </c>
      <c r="Y114" s="5">
        <f ca="1">IF(Y$4="",0,IF(SUM($W109:Y109)&gt;=SUMIFS(Finance!261:261,Finance!$4:$4,"&lt;="&amp;Y$7),SUMIFS(Finance!261:261,Finance!$4:$4,"&lt;="&amp;Y$7)-SUM($W114:X114),IF(SUM($W109:Y109)-SUM($W114:X114)&gt;0,SUM($W109:Y109)-SUM($W114:X114),0)))</f>
        <v>0</v>
      </c>
      <c r="Z114" s="5">
        <f ca="1">IF(Z$4="",0,IF(SUM($W109:Z109)&gt;=SUMIFS(Finance!261:261,Finance!$4:$4,"&lt;="&amp;Z$7),SUMIFS(Finance!261:261,Finance!$4:$4,"&lt;="&amp;Z$7)-SUM($W114:Y114),IF(SUM($W109:Z109)-SUM($W114:Y114)&gt;0,SUM($W109:Z109)-SUM($W114:Y114),0)))</f>
        <v>51543535.935870618</v>
      </c>
      <c r="AA114" s="5">
        <f ca="1">IF(AA$4="",0,IF(SUM($W109:AA109)&gt;=SUMIFS(Finance!261:261,Finance!$4:$4,"&lt;="&amp;AA$7),SUMIFS(Finance!261:261,Finance!$4:$4,"&lt;="&amp;AA$7)-SUM($W114:Z114),IF(SUM($W109:AA109)-SUM($W114:Z114)&gt;0,SUM($W109:AA109)-SUM($W114:Z114),0)))</f>
        <v>79571791.804233223</v>
      </c>
      <c r="AB114" s="5">
        <f ca="1">IF(AB$4="",0,IF(SUM($W109:AB109)&gt;=SUMIFS(Finance!261:261,Finance!$4:$4,"&lt;="&amp;AB$7),SUMIFS(Finance!261:261,Finance!$4:$4,"&lt;="&amp;AB$7)-SUM($W114:AA114),IF(SUM($W109:AB109)-SUM($W114:AA114)&gt;0,SUM($W109:AB109)-SUM($W114:AA114),0)))</f>
        <v>83479033.595283449</v>
      </c>
      <c r="AC114" s="5">
        <f ca="1">IF(AC$4="",0,IF(SUM($W109:AC109)&gt;=SUMIFS(Finance!261:261,Finance!$4:$4,"&lt;="&amp;AC$7),SUMIFS(Finance!261:261,Finance!$4:$4,"&lt;="&amp;AC$7)-SUM($W114:AB114),IF(SUM($W109:AC109)-SUM($W114:AB114)&gt;0,SUM($W109:AC109)-SUM($W114:AB114),0)))</f>
        <v>0</v>
      </c>
      <c r="AD114" s="5">
        <f ca="1">IF(AD$4="",0,IF(SUM($W109:AD109)&gt;=SUMIFS(Finance!261:261,Finance!$4:$4,"&lt;="&amp;AD$7),SUMIFS(Finance!261:261,Finance!$4:$4,"&lt;="&amp;AD$7)-SUM($W114:AC114),IF(SUM($W109:AD109)-SUM($W114:AC114)&gt;0,SUM($W109:AD109)-SUM($W114:AC114),0)))</f>
        <v>0</v>
      </c>
      <c r="AE114" s="5">
        <f ca="1">IF(AE$4="",0,IF(SUM($W109:AE109)&gt;=SUMIFS(Finance!261:261,Finance!$4:$4,"&lt;="&amp;AE$7),SUMIFS(Finance!261:261,Finance!$4:$4,"&lt;="&amp;AE$7)-SUM($W114:AD114),IF(SUM($W109:AE109)-SUM($W114:AD114)&gt;0,SUM($W109:AE109)-SUM($W114:AD114),0)))</f>
        <v>0</v>
      </c>
      <c r="AF114" s="5">
        <f ca="1">IF(AF$4="",0,IF(SUM($W109:AF109)&gt;=SUMIFS(Finance!261:261,Finance!$4:$4,"&lt;="&amp;AF$7),SUMIFS(Finance!261:261,Finance!$4:$4,"&lt;="&amp;AF$7)-SUM($W114:AE114),IF(SUM($W109:AF109)-SUM($W114:AE114)&gt;0,SUM($W109:AF109)-SUM($W114:AE114),0)))</f>
        <v>0</v>
      </c>
      <c r="AG114" s="5">
        <f ca="1">IF(AG$4="",0,IF(SUM($W109:AG109)&gt;=SUMIFS(Finance!261:261,Finance!$4:$4,"&lt;="&amp;AG$7),SUMIFS(Finance!261:261,Finance!$4:$4,"&lt;="&amp;AG$7)-SUM($W114:AF114),IF(SUM($W109:AG109)-SUM($W114:AF114)&gt;0,SUM($W109:AG109)-SUM($W114:AF114),0)))</f>
        <v>0</v>
      </c>
      <c r="AH114" s="5">
        <f ca="1">IF(AH$4="",0,IF(SUM($W109:AH109)&gt;=SUMIFS(Finance!261:261,Finance!$4:$4,"&lt;="&amp;AH$7),SUMIFS(Finance!261:261,Finance!$4:$4,"&lt;="&amp;AH$7)-SUM($W114:AG114),IF(SUM($W109:AH109)-SUM($W114:AG114)&gt;0,SUM($W109:AH109)-SUM($W114:AG114),0)))</f>
        <v>0</v>
      </c>
      <c r="AI114" s="5">
        <f ca="1">IF(AI$4="",0,IF(SUM($W109:AI109)&gt;=SUMIFS(Finance!261:261,Finance!$4:$4,"&lt;="&amp;AI$7),SUMIFS(Finance!261:261,Finance!$4:$4,"&lt;="&amp;AI$7)-SUM($W114:AH114),IF(SUM($W109:AI109)-SUM($W114:AH114)&gt;0,SUM($W109:AI109)-SUM($W114:AH114),0)))</f>
        <v>0</v>
      </c>
      <c r="AJ114" s="5">
        <f ca="1">IF(AJ$4="",0,IF(SUM($W109:AJ109)&gt;=SUMIFS(Finance!261:261,Finance!$4:$4,"&lt;="&amp;AJ$7),SUMIFS(Finance!261:261,Finance!$4:$4,"&lt;="&amp;AJ$7)-SUM($W114:AI114),IF(SUM($W109:AJ109)-SUM($W114:AI114)&gt;0,SUM($W109:AJ109)-SUM($W114:AI114),0)))</f>
        <v>0</v>
      </c>
      <c r="AK114" s="5">
        <f ca="1">IF(AK$4="",0,IF(SUM($W109:AK109)&gt;=SUMIFS(Finance!261:261,Finance!$4:$4,"&lt;="&amp;AK$7),SUMIFS(Finance!261:261,Finance!$4:$4,"&lt;="&amp;AK$7)-SUM($W114:AJ114),IF(SUM($W109:AK109)-SUM($W114:AJ114)&gt;0,SUM($W109:AK109)-SUM($W114:AJ114),0)))</f>
        <v>0</v>
      </c>
      <c r="AL114" s="5">
        <f ca="1">IF(AL$4="",0,IF(SUM($W109:AL109)&gt;=SUMIFS(Finance!261:261,Finance!$4:$4,"&lt;="&amp;AL$7),SUMIFS(Finance!261:261,Finance!$4:$4,"&lt;="&amp;AL$7)-SUM($W114:AK114),IF(SUM($W109:AL109)-SUM($W114:AK114)&gt;0,SUM($W109:AL109)-SUM($W114:AK114),0)))</f>
        <v>0</v>
      </c>
      <c r="AM114" s="5">
        <f ca="1">IF(AM$4="",0,IF(SUM($W109:AM109)&gt;=SUMIFS(Finance!261:261,Finance!$4:$4,"&lt;="&amp;AM$7),SUMIFS(Finance!261:261,Finance!$4:$4,"&lt;="&amp;AM$7)-SUM($W114:AL114),IF(SUM($W109:AM109)-SUM($W114:AL114)&gt;0,SUM($W109:AM109)-SUM($W114:AL114),0)))</f>
        <v>0</v>
      </c>
      <c r="AN114" s="5">
        <f ca="1">IF(AN$4="",0,IF(SUM($W109:AN109)&gt;=SUMIFS(Finance!261:261,Finance!$4:$4,"&lt;="&amp;AN$7),SUMIFS(Finance!261:261,Finance!$4:$4,"&lt;="&amp;AN$7)-SUM($W114:AM114),IF(SUM($W109:AN109)-SUM($W114:AM114)&gt;0,SUM($W109:AN109)-SUM($W114:AM114),0)))</f>
        <v>0</v>
      </c>
      <c r="AO114" s="5">
        <f ca="1">IF(AO$4="",0,IF(SUM($W109:AO109)&gt;=SUMIFS(Finance!261:261,Finance!$4:$4,"&lt;="&amp;AO$7),SUMIFS(Finance!261:261,Finance!$4:$4,"&lt;="&amp;AO$7)-SUM($W114:AN114),IF(SUM($W109:AO109)-SUM($W114:AN114)&gt;0,SUM($W109:AO109)-SUM($W114:AN114),0)))</f>
        <v>0</v>
      </c>
      <c r="AP114" s="5">
        <f ca="1">IF(AP$4="",0,IF(SUM($W109:AP109)&gt;=SUMIFS(Finance!261:261,Finance!$4:$4,"&lt;="&amp;AP$7),SUMIFS(Finance!261:261,Finance!$4:$4,"&lt;="&amp;AP$7)-SUM($W114:AO114),IF(SUM($W109:AP109)-SUM($W114:AO114)&gt;0,SUM($W109:AP109)-SUM($W114:AO114),0)))</f>
        <v>0</v>
      </c>
      <c r="AQ114" s="5">
        <f ca="1">IF(AQ$4="",0,IF(SUM($W109:AQ109)&gt;=SUMIFS(Finance!261:261,Finance!$4:$4,"&lt;="&amp;AQ$7),SUMIFS(Finance!261:261,Finance!$4:$4,"&lt;="&amp;AQ$7)-SUM($W114:AP114),IF(SUM($W109:AQ109)-SUM($W114:AP114)&gt;0,SUM($W109:AQ109)-SUM($W114:AP114),0)))</f>
        <v>0</v>
      </c>
      <c r="AR114" s="5">
        <f ca="1">IF(AR$4="",0,IF(SUM($W109:AR109)&gt;=SUMIFS(Finance!261:261,Finance!$4:$4,"&lt;="&amp;AR$7),SUMIFS(Finance!261:261,Finance!$4:$4,"&lt;="&amp;AR$7)-SUM($W114:AQ114),IF(SUM($W109:AR109)-SUM($W114:AQ114)&gt;0,SUM($W109:AR109)-SUM($W114:AQ114),0)))</f>
        <v>0</v>
      </c>
      <c r="AS114" s="5">
        <f ca="1">IF(AS$4="",0,IF(SUM($W109:AS109)&gt;=SUMIFS(Finance!261:261,Finance!$4:$4,"&lt;="&amp;AS$7),SUMIFS(Finance!261:261,Finance!$4:$4,"&lt;="&amp;AS$7)-SUM($W114:AR114),IF(SUM($W109:AS109)-SUM($W114:AR114)&gt;0,SUM($W109:AS109)-SUM($W114:AR114),0)))</f>
        <v>0</v>
      </c>
      <c r="AT114" s="5">
        <f ca="1">IF(AT$4="",0,IF(SUM($W109:AT109)&gt;=SUMIFS(Finance!261:261,Finance!$4:$4,"&lt;="&amp;AT$7),SUMIFS(Finance!261:261,Finance!$4:$4,"&lt;="&amp;AT$7)-SUM($W114:AS114),IF(SUM($W109:AT109)-SUM($W114:AS114)&gt;0,SUM($W109:AT109)-SUM($W114:AS114),0)))</f>
        <v>0</v>
      </c>
      <c r="AU114" s="5">
        <f ca="1">IF(AU$4="",0,IF(SUM($W109:AU109)&gt;=SUMIFS(Finance!261:261,Finance!$4:$4,"&lt;="&amp;AU$7),SUMIFS(Finance!261:261,Finance!$4:$4,"&lt;="&amp;AU$7)-SUM($W114:AT114),IF(SUM($W109:AU109)-SUM($W114:AT114)&gt;0,SUM($W109:AU109)-SUM($W114:AT114),0)))</f>
        <v>0</v>
      </c>
      <c r="AV114" s="5">
        <f ca="1">IF(AV$4="",0,IF(SUM($W109:AV109)&gt;=SUMIFS(Finance!261:261,Finance!$4:$4,"&lt;="&amp;AV$7),SUMIFS(Finance!261:261,Finance!$4:$4,"&lt;="&amp;AV$7)-SUM($W114:AU114),IF(SUM($W109:AV109)-SUM($W114:AU114)&gt;0,SUM($W109:AV109)-SUM($W114:AU114),0)))</f>
        <v>0</v>
      </c>
      <c r="AW114" s="5">
        <f ca="1">IF(AW$4="",0,IF(SUM($W109:AW109)&gt;=SUMIFS(Finance!261:261,Finance!$4:$4,"&lt;="&amp;AW$7),SUMIFS(Finance!261:261,Finance!$4:$4,"&lt;="&amp;AW$7)-SUM($W114:AV114),IF(SUM($W109:AW109)-SUM($W114:AV114)&gt;0,SUM($W109:AW109)-SUM($W114:AV114),0)))</f>
        <v>0</v>
      </c>
      <c r="AX114" s="5">
        <f ca="1">IF(AX$4="",0,IF(SUM($W109:AX109)&gt;=SUMIFS(Finance!261:261,Finance!$4:$4,"&lt;="&amp;AX$7),SUMIFS(Finance!261:261,Finance!$4:$4,"&lt;="&amp;AX$7)-SUM($W114:AW114),IF(SUM($W109:AX109)-SUM($W114:AW114)&gt;0,SUM($W109:AX109)-SUM($W114:AW114),0)))</f>
        <v>0</v>
      </c>
      <c r="AY114" s="5">
        <f ca="1">IF(AY$4="",0,IF(SUM($W109:AY109)&gt;=SUMIFS(Finance!261:261,Finance!$4:$4,"&lt;="&amp;AY$7),SUMIFS(Finance!261:261,Finance!$4:$4,"&lt;="&amp;AY$7)-SUM($W114:AX114),IF(SUM($W109:AY109)-SUM($W114:AX114)&gt;0,SUM($W109:AY109)-SUM($W114:AX114),0)))</f>
        <v>0</v>
      </c>
      <c r="AZ114" s="5">
        <f ca="1">IF(AZ$4="",0,IF(SUM($W109:AZ109)&gt;=SUMIFS(Finance!261:261,Finance!$4:$4,"&lt;="&amp;AZ$7),SUMIFS(Finance!261:261,Finance!$4:$4,"&lt;="&amp;AZ$7)-SUM($W114:AY114),IF(SUM($W109:AZ109)-SUM($W114:AY114)&gt;0,SUM($W109:AZ109)-SUM($W114:AY114),0)))</f>
        <v>0</v>
      </c>
      <c r="BA114" s="5">
        <f ca="1">IF(BA$4="",0,IF(SUM($W109:BA109)&gt;=SUMIFS(Finance!261:261,Finance!$4:$4,"&lt;="&amp;BA$7),SUMIFS(Finance!261:261,Finance!$4:$4,"&lt;="&amp;BA$7)-SUM($W114:AZ114),IF(SUM($W109:BA109)-SUM($W114:AZ114)&gt;0,SUM($W109:BA109)-SUM($W114:AZ114),0)))</f>
        <v>0</v>
      </c>
      <c r="BB114" s="5">
        <f ca="1">IF(BB$4="",0,IF(SUM($W109:BB109)&gt;=SUMIFS(Finance!261:261,Finance!$4:$4,"&lt;="&amp;BB$7),SUMIFS(Finance!261:261,Finance!$4:$4,"&lt;="&amp;BB$7)-SUM($W114:BA114),IF(SUM($W109:BB109)-SUM($W114:BA114)&gt;0,SUM($W109:BB109)-SUM($W114:BA114),0)))</f>
        <v>0</v>
      </c>
      <c r="BC114" s="5">
        <f ca="1">IF(BC$4="",0,IF(SUM($W109:BC109)&gt;=SUMIFS(Finance!261:261,Finance!$4:$4,"&lt;="&amp;BC$7),SUMIFS(Finance!261:261,Finance!$4:$4,"&lt;="&amp;BC$7)-SUM($W114:BB114),IF(SUM($W109:BC109)-SUM($W114:BB114)&gt;0,SUM($W109:BC109)-SUM($W114:BB114),0)))</f>
        <v>0</v>
      </c>
      <c r="BD114" s="5">
        <f ca="1">IF(BD$4="",0,IF(SUM($W109:BD109)&gt;=SUMIFS(Finance!261:261,Finance!$4:$4,"&lt;="&amp;BD$7),SUMIFS(Finance!261:261,Finance!$4:$4,"&lt;="&amp;BD$7)-SUM($W114:BC114),IF(SUM($W109:BD109)-SUM($W114:BC114)&gt;0,SUM($W109:BD109)-SUM($W114:BC114),0)))</f>
        <v>0</v>
      </c>
      <c r="BE114" s="5">
        <f ca="1">IF(BE$4="",0,IF(SUM($W109:BE109)&gt;=SUMIFS(Finance!261:261,Finance!$4:$4,"&lt;="&amp;BE$7),SUMIFS(Finance!261:261,Finance!$4:$4,"&lt;="&amp;BE$7)-SUM($W114:BD114),IF(SUM($W109:BE109)-SUM($W114:BD114)&gt;0,SUM($W109:BE109)-SUM($W114:BD114),0)))</f>
        <v>0</v>
      </c>
      <c r="BF114" s="5">
        <f ca="1">IF(BF$4="",0,IF(SUM($W109:BF109)&gt;=SUMIFS(Finance!261:261,Finance!$4:$4,"&lt;="&amp;BF$7),SUMIFS(Finance!261:261,Finance!$4:$4,"&lt;="&amp;BF$7)-SUM($W114:BE114),IF(SUM($W109:BF109)-SUM($W114:BE114)&gt;0,SUM($W109:BF109)-SUM($W114:BE114),0)))</f>
        <v>0</v>
      </c>
      <c r="BG114" s="5">
        <f ca="1">IF(BG$4="",0,IF(SUM($W109:BG109)&gt;=SUMIFS(Finance!261:261,Finance!$4:$4,"&lt;="&amp;BG$7),SUMIFS(Finance!261:261,Finance!$4:$4,"&lt;="&amp;BG$7)-SUM($W114:BF114),IF(SUM($W109:BG109)-SUM($W114:BF114)&gt;0,SUM($W109:BG109)-SUM($W114:BF114),0)))</f>
        <v>0</v>
      </c>
      <c r="BH114" s="5">
        <f ca="1">IF(BH$4="",0,IF(SUM($W109:BH109)&gt;=SUMIFS(Finance!261:261,Finance!$4:$4,"&lt;="&amp;BH$7),SUMIFS(Finance!261:261,Finance!$4:$4,"&lt;="&amp;BH$7)-SUM($W114:BG114),IF(SUM($W109:BH109)-SUM($W114:BG114)&gt;0,SUM($W109:BH109)-SUM($W114:BG114),0)))</f>
        <v>0</v>
      </c>
      <c r="BI114" s="5">
        <f ca="1">IF(BI$4="",0,IF(SUM($W109:BI109)&gt;=SUMIFS(Finance!261:261,Finance!$4:$4,"&lt;="&amp;BI$7),SUMIFS(Finance!261:261,Finance!$4:$4,"&lt;="&amp;BI$7)-SUM($W114:BH114),IF(SUM($W109:BI109)-SUM($W114:BH114)&gt;0,SUM($W109:BI109)-SUM($W114:BH114),0)))</f>
        <v>0</v>
      </c>
      <c r="BJ114" s="5">
        <f ca="1">IF(BJ$4="",0,IF(SUM($W109:BJ109)&gt;=SUMIFS(Finance!261:261,Finance!$4:$4,"&lt;="&amp;BJ$7),SUMIFS(Finance!261:261,Finance!$4:$4,"&lt;="&amp;BJ$7)-SUM($W114:BI114),IF(SUM($W109:BJ109)-SUM($W114:BI114)&gt;0,SUM($W109:BJ109)-SUM($W114:BI114),0)))</f>
        <v>0</v>
      </c>
      <c r="BK114" s="5">
        <f ca="1">IF(BK$4="",0,IF(SUM($W109:BK109)&gt;=SUMIFS(Finance!261:261,Finance!$4:$4,"&lt;="&amp;BK$7),SUMIFS(Finance!261:261,Finance!$4:$4,"&lt;="&amp;BK$7)-SUM($W114:BJ114),IF(SUM($W109:BK109)-SUM($W114:BJ114)&gt;0,SUM($W109:BK109)-SUM($W114:BJ114),0)))</f>
        <v>0</v>
      </c>
      <c r="BL114" s="5">
        <f ca="1">IF(BL$4="",0,IF(SUM($W109:BL109)&gt;=SUMIFS(Finance!261:261,Finance!$4:$4,"&lt;="&amp;BL$7),SUMIFS(Finance!261:261,Finance!$4:$4,"&lt;="&amp;BL$7)-SUM($W114:BK114),IF(SUM($W109:BL109)-SUM($W114:BK114)&gt;0,SUM($W109:BL109)-SUM($W114:BK114),0)))</f>
        <v>0</v>
      </c>
      <c r="BM114" s="5">
        <f ca="1">IF(BM$4="",0,IF(SUM($W109:BM109)&gt;=SUMIFS(Finance!261:261,Finance!$4:$4,"&lt;="&amp;BM$7),SUMIFS(Finance!261:261,Finance!$4:$4,"&lt;="&amp;BM$7)-SUM($W114:BL114),IF(SUM($W109:BM109)-SUM($W114:BL114)&gt;0,SUM($W109:BM109)-SUM($W114:BL114),0)))</f>
        <v>0</v>
      </c>
      <c r="BN114" s="5">
        <f ca="1">IF(BN$4="",0,IF(SUM($W109:BN109)&gt;=SUMIFS(Finance!261:261,Finance!$4:$4,"&lt;="&amp;BN$7),SUMIFS(Finance!261:261,Finance!$4:$4,"&lt;="&amp;BN$7)-SUM($W114:BM114),IF(SUM($W109:BN109)-SUM($W114:BM114)&gt;0,SUM($W109:BN109)-SUM($W114:BM114),0)))</f>
        <v>0</v>
      </c>
      <c r="BO114" s="5">
        <f ca="1">IF(BO$4="",0,IF(SUM($W109:BO109)&gt;=SUMIFS(Finance!261:261,Finance!$4:$4,"&lt;="&amp;BO$7),SUMIFS(Finance!261:261,Finance!$4:$4,"&lt;="&amp;BO$7)-SUM($W114:BN114),IF(SUM($W109:BO109)-SUM($W114:BN114)&gt;0,SUM($W109:BO109)-SUM($W114:BN114),0)))</f>
        <v>0</v>
      </c>
      <c r="BP114" s="5">
        <f ca="1">IF(BP$4="",0,IF(SUM($W109:BP109)&gt;=SUMIFS(Finance!261:261,Finance!$4:$4,"&lt;="&amp;BP$7),SUMIFS(Finance!261:261,Finance!$4:$4,"&lt;="&amp;BP$7)-SUM($W114:BO114),IF(SUM($W109:BP109)-SUM($W114:BO114)&gt;0,SUM($W109:BP109)-SUM($W114:BO114),0)))</f>
        <v>0</v>
      </c>
      <c r="BQ114" s="5">
        <f ca="1">IF(BQ$4="",0,IF(SUM($W109:BQ109)&gt;=SUMIFS(Finance!261:261,Finance!$4:$4,"&lt;="&amp;BQ$7),SUMIFS(Finance!261:261,Finance!$4:$4,"&lt;="&amp;BQ$7)-SUM($W114:BP114),IF(SUM($W109:BQ109)-SUM($W114:BP114)&gt;0,SUM($W109:BQ109)-SUM($W114:BP114),0)))</f>
        <v>0</v>
      </c>
      <c r="BR114" s="5">
        <f ca="1">IF(BR$4="",0,IF(SUM($W109:BR109)&gt;=SUMIFS(Finance!261:261,Finance!$4:$4,"&lt;="&amp;BR$7),SUMIFS(Finance!261:261,Finance!$4:$4,"&lt;="&amp;BR$7)-SUM($W114:BQ114),IF(SUM($W109:BR109)-SUM($W114:BQ114)&gt;0,SUM($W109:BR109)-SUM($W114:BQ114),0)))</f>
        <v>0</v>
      </c>
      <c r="BS114" s="5">
        <f ca="1">IF(BS$4="",0,IF(SUM($W109:BS109)&gt;=SUMIFS(Finance!261:261,Finance!$4:$4,"&lt;="&amp;BS$7),SUMIFS(Finance!261:261,Finance!$4:$4,"&lt;="&amp;BS$7)-SUM($W114:BR114),IF(SUM($W109:BS109)-SUM($W114:BR114)&gt;0,SUM($W109:BS109)-SUM($W114:BR114),0)))</f>
        <v>0</v>
      </c>
      <c r="BT114" s="5">
        <f ca="1">IF(BT$4="",0,IF(SUM($W109:BT109)&gt;=SUMIFS(Finance!261:261,Finance!$4:$4,"&lt;="&amp;BT$7),SUMIFS(Finance!261:261,Finance!$4:$4,"&lt;="&amp;BT$7)-SUM($W114:BS114),IF(SUM($W109:BT109)-SUM($W114:BS114)&gt;0,SUM($W109:BT109)-SUM($W114:BS114),0)))</f>
        <v>0</v>
      </c>
      <c r="BU114" s="5">
        <f ca="1">IF(BU$4="",0,IF(SUM($W109:BU109)&gt;=SUMIFS(Finance!261:261,Finance!$4:$4,"&lt;="&amp;BU$7),SUMIFS(Finance!261:261,Finance!$4:$4,"&lt;="&amp;BU$7)-SUM($W114:BT114),IF(SUM($W109:BU109)-SUM($W114:BT114)&gt;0,SUM($W109:BU109)-SUM($W114:BT114),0)))</f>
        <v>0</v>
      </c>
      <c r="BV114" s="5">
        <f ca="1">IF(BV$4="",0,IF(SUM($W109:BV109)&gt;=SUMIFS(Finance!261:261,Finance!$4:$4,"&lt;="&amp;BV$7),SUMIFS(Finance!261:261,Finance!$4:$4,"&lt;="&amp;BV$7)-SUM($W114:BU114),IF(SUM($W109:BV109)-SUM($W114:BU114)&gt;0,SUM($W109:BV109)-SUM($W114:BU114),0)))</f>
        <v>0</v>
      </c>
      <c r="BW114" s="5">
        <f ca="1">IF(BW$4="",0,IF(SUM($W109:BW109)&gt;=SUMIFS(Finance!261:261,Finance!$4:$4,"&lt;="&amp;BW$7),SUMIFS(Finance!261:261,Finance!$4:$4,"&lt;="&amp;BW$7)-SUM($W114:BV114),IF(SUM($W109:BW109)-SUM($W114:BV114)&gt;0,SUM($W109:BW109)-SUM($W114:BV114),0)))</f>
        <v>0</v>
      </c>
      <c r="BX114" s="5">
        <f ca="1">IF(BX$4="",0,IF(SUM($W109:BX109)&gt;=SUMIFS(Finance!261:261,Finance!$4:$4,"&lt;="&amp;BX$7),SUMIFS(Finance!261:261,Finance!$4:$4,"&lt;="&amp;BX$7)-SUM($W114:BW114),IF(SUM($W109:BX109)-SUM($W114:BW114)&gt;0,SUM($W109:BX109)-SUM($W114:BW114),0)))</f>
        <v>0</v>
      </c>
      <c r="BY114" s="5">
        <f ca="1">IF(BY$4="",0,IF(SUM($W109:BY109)&gt;=SUMIFS(Finance!261:261,Finance!$4:$4,"&lt;="&amp;BY$7),SUMIFS(Finance!261:261,Finance!$4:$4,"&lt;="&amp;BY$7)-SUM($W114:BX114),IF(SUM($W109:BY109)-SUM($W114:BX114)&gt;0,SUM($W109:BY109)-SUM($W114:BX114),0)))</f>
        <v>0</v>
      </c>
      <c r="BZ114" s="5">
        <f ca="1">IF(BZ$4="",0,IF(SUM($W109:BZ109)&gt;=SUMIFS(Finance!261:261,Finance!$4:$4,"&lt;="&amp;BZ$7),SUMIFS(Finance!261:261,Finance!$4:$4,"&lt;="&amp;BZ$7)-SUM($W114:BY114),IF(SUM($W109:BZ109)-SUM($W114:BY114)&gt;0,SUM($W109:BZ109)-SUM($W114:BY114),0)))</f>
        <v>0</v>
      </c>
      <c r="CA114" s="5">
        <f ca="1">IF(CA$4="",0,IF(SUM($W109:CA109)&gt;=SUMIFS(Finance!261:261,Finance!$4:$4,"&lt;="&amp;CA$7),SUMIFS(Finance!261:261,Finance!$4:$4,"&lt;="&amp;CA$7)-SUM($W114:BZ114),IF(SUM($W109:CA109)-SUM($W114:BZ114)&gt;0,SUM($W109:CA109)-SUM($W114:BZ114),0)))</f>
        <v>0</v>
      </c>
      <c r="CB114" s="5">
        <f ca="1">IF(CB$4="",0,IF(SUM($W109:CB109)&gt;=SUMIFS(Finance!261:261,Finance!$4:$4,"&lt;="&amp;CB$7),SUMIFS(Finance!261:261,Finance!$4:$4,"&lt;="&amp;CB$7)-SUM($W114:CA114),IF(SUM($W109:CB109)-SUM($W114:CA114)&gt;0,SUM($W109:CB109)-SUM($W114:CA114),0)))</f>
        <v>0</v>
      </c>
      <c r="CC114" s="5">
        <f ca="1">IF(CC$4="",0,IF(SUM($W109:CC109)&gt;=SUMIFS(Finance!261:261,Finance!$4:$4,"&lt;="&amp;CC$7),SUMIFS(Finance!261:261,Finance!$4:$4,"&lt;="&amp;CC$7)-SUM($W114:CB114),IF(SUM($W109:CC109)-SUM($W114:CB114)&gt;0,SUM($W109:CC109)-SUM($W114:CB114),0)))</f>
        <v>0</v>
      </c>
      <c r="CD114" s="5">
        <f ca="1">IF(CD$4="",0,IF(SUM($W109:CD109)&gt;=SUMIFS(Finance!261:261,Finance!$4:$4,"&lt;="&amp;CD$7),SUMIFS(Finance!261:261,Finance!$4:$4,"&lt;="&amp;CD$7)-SUM($W114:CC114),IF(SUM($W109:CD109)-SUM($W114:CC114)&gt;0,SUM($W109:CD109)-SUM($W114:CC114),0)))</f>
        <v>0</v>
      </c>
      <c r="CE114" s="5">
        <f ca="1">IF(CE$4="",0,IF(SUM($W109:CE109)&gt;=SUMIFS(Finance!261:261,Finance!$4:$4,"&lt;="&amp;CE$7),SUMIFS(Finance!261:261,Finance!$4:$4,"&lt;="&amp;CE$7)-SUM($W114:CD114),IF(SUM($W109:CE109)-SUM($W114:CD114)&gt;0,SUM($W109:CE109)-SUM($W114:CD114),0)))</f>
        <v>0</v>
      </c>
      <c r="CF114" s="5">
        <f ca="1">IF(CF$4="",0,IF(SUM($W109:CF109)&gt;=SUMIFS(Finance!261:261,Finance!$4:$4,"&lt;="&amp;CF$7),SUMIFS(Finance!261:261,Finance!$4:$4,"&lt;="&amp;CF$7)-SUM($W114:CE114),IF(SUM($W109:CF109)-SUM($W114:CE114)&gt;0,SUM($W109:CF109)-SUM($W114:CE114),0)))</f>
        <v>0</v>
      </c>
    </row>
    <row r="116" spans="2:84" x14ac:dyDescent="0.3">
      <c r="B116" s="13">
        <f>ROW()</f>
        <v>116</v>
      </c>
      <c r="H116" s="1" t="s">
        <v>414</v>
      </c>
      <c r="M116" s="53" t="s">
        <v>18</v>
      </c>
      <c r="P116" s="72" t="str">
        <f>Lists!$AI$13</f>
        <v>PL(-)</v>
      </c>
      <c r="U116" s="5">
        <f t="shared" ref="U116:U118" ca="1" si="281">SUM(INDIRECT(ADDRESS($B116,$X$2)&amp;":"&amp;ADDRESS($B116,$X$2-1+$P$8)))</f>
        <v>0</v>
      </c>
      <c r="X116" s="5">
        <f t="shared" ref="X116:BC116" ca="1" si="282">IF(X$4="",0,SUM(X117:X119))</f>
        <v>0</v>
      </c>
      <c r="Y116" s="5">
        <f t="shared" ca="1" si="282"/>
        <v>0</v>
      </c>
      <c r="Z116" s="5">
        <f t="shared" ca="1" si="282"/>
        <v>0</v>
      </c>
      <c r="AA116" s="5">
        <f t="shared" ca="1" si="282"/>
        <v>0</v>
      </c>
      <c r="AB116" s="5">
        <f t="shared" ca="1" si="282"/>
        <v>0</v>
      </c>
      <c r="AC116" s="5">
        <f t="shared" ca="1" si="282"/>
        <v>0</v>
      </c>
      <c r="AD116" s="5">
        <f t="shared" ca="1" si="282"/>
        <v>0</v>
      </c>
      <c r="AE116" s="5">
        <f t="shared" ca="1" si="282"/>
        <v>0</v>
      </c>
      <c r="AF116" s="5">
        <f t="shared" ca="1" si="282"/>
        <v>0</v>
      </c>
      <c r="AG116" s="5">
        <f t="shared" ca="1" si="282"/>
        <v>0</v>
      </c>
      <c r="AH116" s="5">
        <f t="shared" ca="1" si="282"/>
        <v>0</v>
      </c>
      <c r="AI116" s="5">
        <f t="shared" ca="1" si="282"/>
        <v>0</v>
      </c>
      <c r="AJ116" s="5">
        <f t="shared" ca="1" si="282"/>
        <v>0</v>
      </c>
      <c r="AK116" s="5">
        <f t="shared" ca="1" si="282"/>
        <v>0</v>
      </c>
      <c r="AL116" s="5">
        <f t="shared" ca="1" si="282"/>
        <v>0</v>
      </c>
      <c r="AM116" s="5">
        <f t="shared" ca="1" si="282"/>
        <v>0</v>
      </c>
      <c r="AN116" s="5">
        <f t="shared" ca="1" si="282"/>
        <v>0</v>
      </c>
      <c r="AO116" s="5">
        <f t="shared" ca="1" si="282"/>
        <v>0</v>
      </c>
      <c r="AP116" s="5">
        <f t="shared" ca="1" si="282"/>
        <v>0</v>
      </c>
      <c r="AQ116" s="5">
        <f t="shared" ca="1" si="282"/>
        <v>0</v>
      </c>
      <c r="AR116" s="5">
        <f t="shared" ca="1" si="282"/>
        <v>0</v>
      </c>
      <c r="AS116" s="5">
        <f t="shared" ca="1" si="282"/>
        <v>0</v>
      </c>
      <c r="AT116" s="5">
        <f t="shared" ca="1" si="282"/>
        <v>0</v>
      </c>
      <c r="AU116" s="5">
        <f t="shared" ca="1" si="282"/>
        <v>0</v>
      </c>
      <c r="AV116" s="5">
        <f t="shared" ca="1" si="282"/>
        <v>0</v>
      </c>
      <c r="AW116" s="5">
        <f t="shared" ca="1" si="282"/>
        <v>0</v>
      </c>
      <c r="AX116" s="5">
        <f t="shared" ca="1" si="282"/>
        <v>0</v>
      </c>
      <c r="AY116" s="5">
        <f t="shared" ca="1" si="282"/>
        <v>0</v>
      </c>
      <c r="AZ116" s="5">
        <f t="shared" ca="1" si="282"/>
        <v>0</v>
      </c>
      <c r="BA116" s="5">
        <f t="shared" ca="1" si="282"/>
        <v>0</v>
      </c>
      <c r="BB116" s="5">
        <f t="shared" ca="1" si="282"/>
        <v>0</v>
      </c>
      <c r="BC116" s="5">
        <f t="shared" ca="1" si="282"/>
        <v>0</v>
      </c>
      <c r="BD116" s="5">
        <f t="shared" ref="BD116:CF116" ca="1" si="283">IF(BD$4="",0,SUM(BD117:BD119))</f>
        <v>0</v>
      </c>
      <c r="BE116" s="5">
        <f t="shared" ca="1" si="283"/>
        <v>0</v>
      </c>
      <c r="BF116" s="5">
        <f t="shared" ca="1" si="283"/>
        <v>0</v>
      </c>
      <c r="BG116" s="5">
        <f t="shared" ca="1" si="283"/>
        <v>0</v>
      </c>
      <c r="BH116" s="5">
        <f t="shared" ca="1" si="283"/>
        <v>0</v>
      </c>
      <c r="BI116" s="5">
        <f t="shared" ca="1" si="283"/>
        <v>0</v>
      </c>
      <c r="BJ116" s="5">
        <f t="shared" ca="1" si="283"/>
        <v>0</v>
      </c>
      <c r="BK116" s="5">
        <f t="shared" ca="1" si="283"/>
        <v>0</v>
      </c>
      <c r="BL116" s="5">
        <f t="shared" ca="1" si="283"/>
        <v>0</v>
      </c>
      <c r="BM116" s="5">
        <f t="shared" ca="1" si="283"/>
        <v>0</v>
      </c>
      <c r="BN116" s="5">
        <f t="shared" ca="1" si="283"/>
        <v>0</v>
      </c>
      <c r="BO116" s="5">
        <f t="shared" ca="1" si="283"/>
        <v>0</v>
      </c>
      <c r="BP116" s="5">
        <f t="shared" ca="1" si="283"/>
        <v>0</v>
      </c>
      <c r="BQ116" s="5">
        <f t="shared" ca="1" si="283"/>
        <v>0</v>
      </c>
      <c r="BR116" s="5">
        <f t="shared" ca="1" si="283"/>
        <v>0</v>
      </c>
      <c r="BS116" s="5">
        <f t="shared" ca="1" si="283"/>
        <v>0</v>
      </c>
      <c r="BT116" s="5">
        <f t="shared" ca="1" si="283"/>
        <v>0</v>
      </c>
      <c r="BU116" s="5">
        <f t="shared" ca="1" si="283"/>
        <v>0</v>
      </c>
      <c r="BV116" s="5">
        <f t="shared" ca="1" si="283"/>
        <v>0</v>
      </c>
      <c r="BW116" s="5">
        <f t="shared" ca="1" si="283"/>
        <v>0</v>
      </c>
      <c r="BX116" s="5">
        <f t="shared" ca="1" si="283"/>
        <v>0</v>
      </c>
      <c r="BY116" s="5">
        <f t="shared" ca="1" si="283"/>
        <v>0</v>
      </c>
      <c r="BZ116" s="5">
        <f t="shared" ca="1" si="283"/>
        <v>0</v>
      </c>
      <c r="CA116" s="5">
        <f t="shared" ca="1" si="283"/>
        <v>0</v>
      </c>
      <c r="CB116" s="5">
        <f t="shared" ca="1" si="283"/>
        <v>0</v>
      </c>
      <c r="CC116" s="5">
        <f t="shared" ca="1" si="283"/>
        <v>0</v>
      </c>
      <c r="CD116" s="5">
        <f t="shared" ca="1" si="283"/>
        <v>0</v>
      </c>
      <c r="CE116" s="5">
        <f t="shared" ca="1" si="283"/>
        <v>0</v>
      </c>
      <c r="CF116" s="5">
        <f t="shared" ca="1" si="283"/>
        <v>0</v>
      </c>
    </row>
    <row r="117" spans="2:84" x14ac:dyDescent="0.3">
      <c r="B117" s="13">
        <f>ROW()</f>
        <v>117</v>
      </c>
      <c r="H117" s="1" t="str">
        <f>$H$116</f>
        <v>Резервы и финансовые вложения</v>
      </c>
      <c r="I117" s="1" t="str">
        <f>Finance!H231</f>
        <v>Размещение резервов на депозитах</v>
      </c>
      <c r="M117" s="53" t="s">
        <v>18</v>
      </c>
      <c r="U117" s="5">
        <f t="shared" ca="1" si="281"/>
        <v>0</v>
      </c>
      <c r="X117" s="5">
        <f ca="1">IF(X$4="",0,SUMIFS(Finance!231:231,Finance!$4:$4,"&gt;="&amp;X$6,Finance!$4:$4,"&lt;="&amp;X$7))</f>
        <v>0</v>
      </c>
      <c r="Y117" s="5">
        <f ca="1">IF(Y$4="",0,SUMIFS(Finance!231:231,Finance!$4:$4,"&gt;="&amp;Y$6,Finance!$4:$4,"&lt;="&amp;Y$7))</f>
        <v>0</v>
      </c>
      <c r="Z117" s="5">
        <f ca="1">IF(Z$4="",0,SUMIFS(Finance!231:231,Finance!$4:$4,"&gt;="&amp;Z$6,Finance!$4:$4,"&lt;="&amp;Z$7))</f>
        <v>0</v>
      </c>
      <c r="AA117" s="5">
        <f ca="1">IF(AA$4="",0,SUMIFS(Finance!231:231,Finance!$4:$4,"&gt;="&amp;AA$6,Finance!$4:$4,"&lt;="&amp;AA$7))</f>
        <v>0</v>
      </c>
      <c r="AB117" s="5">
        <f ca="1">IF(AB$4="",0,SUMIFS(Finance!231:231,Finance!$4:$4,"&gt;="&amp;AB$6,Finance!$4:$4,"&lt;="&amp;AB$7))</f>
        <v>0</v>
      </c>
      <c r="AC117" s="5">
        <f ca="1">IF(AC$4="",0,SUMIFS(Finance!231:231,Finance!$4:$4,"&gt;="&amp;AC$6,Finance!$4:$4,"&lt;="&amp;AC$7))</f>
        <v>0</v>
      </c>
      <c r="AD117" s="5">
        <f ca="1">IF(AD$4="",0,SUMIFS(Finance!231:231,Finance!$4:$4,"&gt;="&amp;AD$6,Finance!$4:$4,"&lt;="&amp;AD$7))</f>
        <v>0</v>
      </c>
      <c r="AE117" s="5">
        <f ca="1">IF(AE$4="",0,SUMIFS(Finance!231:231,Finance!$4:$4,"&gt;="&amp;AE$6,Finance!$4:$4,"&lt;="&amp;AE$7))</f>
        <v>0</v>
      </c>
      <c r="AF117" s="5">
        <f ca="1">IF(AF$4="",0,SUMIFS(Finance!231:231,Finance!$4:$4,"&gt;="&amp;AF$6,Finance!$4:$4,"&lt;="&amp;AF$7))</f>
        <v>0</v>
      </c>
      <c r="AG117" s="5">
        <f ca="1">IF(AG$4="",0,SUMIFS(Finance!231:231,Finance!$4:$4,"&gt;="&amp;AG$6,Finance!$4:$4,"&lt;="&amp;AG$7))</f>
        <v>0</v>
      </c>
      <c r="AH117" s="5">
        <f ca="1">IF(AH$4="",0,SUMIFS(Finance!231:231,Finance!$4:$4,"&gt;="&amp;AH$6,Finance!$4:$4,"&lt;="&amp;AH$7))</f>
        <v>0</v>
      </c>
      <c r="AI117" s="5">
        <f ca="1">IF(AI$4="",0,SUMIFS(Finance!231:231,Finance!$4:$4,"&gt;="&amp;AI$6,Finance!$4:$4,"&lt;="&amp;AI$7))</f>
        <v>0</v>
      </c>
      <c r="AJ117" s="5">
        <f ca="1">IF(AJ$4="",0,SUMIFS(Finance!231:231,Finance!$4:$4,"&gt;="&amp;AJ$6,Finance!$4:$4,"&lt;="&amp;AJ$7))</f>
        <v>0</v>
      </c>
      <c r="AK117" s="5">
        <f ca="1">IF(AK$4="",0,SUMIFS(Finance!231:231,Finance!$4:$4,"&gt;="&amp;AK$6,Finance!$4:$4,"&lt;="&amp;AK$7))</f>
        <v>0</v>
      </c>
      <c r="AL117" s="5">
        <f ca="1">IF(AL$4="",0,SUMIFS(Finance!231:231,Finance!$4:$4,"&gt;="&amp;AL$6,Finance!$4:$4,"&lt;="&amp;AL$7))</f>
        <v>0</v>
      </c>
      <c r="AM117" s="5">
        <f ca="1">IF(AM$4="",0,SUMIFS(Finance!231:231,Finance!$4:$4,"&gt;="&amp;AM$6,Finance!$4:$4,"&lt;="&amp;AM$7))</f>
        <v>0</v>
      </c>
      <c r="AN117" s="5">
        <f ca="1">IF(AN$4="",0,SUMIFS(Finance!231:231,Finance!$4:$4,"&gt;="&amp;AN$6,Finance!$4:$4,"&lt;="&amp;AN$7))</f>
        <v>0</v>
      </c>
      <c r="AO117" s="5">
        <f ca="1">IF(AO$4="",0,SUMIFS(Finance!231:231,Finance!$4:$4,"&gt;="&amp;AO$6,Finance!$4:$4,"&lt;="&amp;AO$7))</f>
        <v>0</v>
      </c>
      <c r="AP117" s="5">
        <f ca="1">IF(AP$4="",0,SUMIFS(Finance!231:231,Finance!$4:$4,"&gt;="&amp;AP$6,Finance!$4:$4,"&lt;="&amp;AP$7))</f>
        <v>0</v>
      </c>
      <c r="AQ117" s="5">
        <f ca="1">IF(AQ$4="",0,SUMIFS(Finance!231:231,Finance!$4:$4,"&gt;="&amp;AQ$6,Finance!$4:$4,"&lt;="&amp;AQ$7))</f>
        <v>0</v>
      </c>
      <c r="AR117" s="5">
        <f ca="1">IF(AR$4="",0,SUMIFS(Finance!231:231,Finance!$4:$4,"&gt;="&amp;AR$6,Finance!$4:$4,"&lt;="&amp;AR$7))</f>
        <v>0</v>
      </c>
      <c r="AS117" s="5">
        <f ca="1">IF(AS$4="",0,SUMIFS(Finance!231:231,Finance!$4:$4,"&gt;="&amp;AS$6,Finance!$4:$4,"&lt;="&amp;AS$7))</f>
        <v>0</v>
      </c>
      <c r="AT117" s="5">
        <f ca="1">IF(AT$4="",0,SUMIFS(Finance!231:231,Finance!$4:$4,"&gt;="&amp;AT$6,Finance!$4:$4,"&lt;="&amp;AT$7))</f>
        <v>0</v>
      </c>
      <c r="AU117" s="5">
        <f ca="1">IF(AU$4="",0,SUMIFS(Finance!231:231,Finance!$4:$4,"&gt;="&amp;AU$6,Finance!$4:$4,"&lt;="&amp;AU$7))</f>
        <v>0</v>
      </c>
      <c r="AV117" s="5">
        <f ca="1">IF(AV$4="",0,SUMIFS(Finance!231:231,Finance!$4:$4,"&gt;="&amp;AV$6,Finance!$4:$4,"&lt;="&amp;AV$7))</f>
        <v>0</v>
      </c>
      <c r="AW117" s="5">
        <f ca="1">IF(AW$4="",0,SUMIFS(Finance!231:231,Finance!$4:$4,"&gt;="&amp;AW$6,Finance!$4:$4,"&lt;="&amp;AW$7))</f>
        <v>0</v>
      </c>
      <c r="AX117" s="5">
        <f ca="1">IF(AX$4="",0,SUMIFS(Finance!231:231,Finance!$4:$4,"&gt;="&amp;AX$6,Finance!$4:$4,"&lt;="&amp;AX$7))</f>
        <v>0</v>
      </c>
      <c r="AY117" s="5">
        <f ca="1">IF(AY$4="",0,SUMIFS(Finance!231:231,Finance!$4:$4,"&gt;="&amp;AY$6,Finance!$4:$4,"&lt;="&amp;AY$7))</f>
        <v>0</v>
      </c>
      <c r="AZ117" s="5">
        <f ca="1">IF(AZ$4="",0,SUMIFS(Finance!231:231,Finance!$4:$4,"&gt;="&amp;AZ$6,Finance!$4:$4,"&lt;="&amp;AZ$7))</f>
        <v>0</v>
      </c>
      <c r="BA117" s="5">
        <f ca="1">IF(BA$4="",0,SUMIFS(Finance!231:231,Finance!$4:$4,"&gt;="&amp;BA$6,Finance!$4:$4,"&lt;="&amp;BA$7))</f>
        <v>0</v>
      </c>
      <c r="BB117" s="5">
        <f ca="1">IF(BB$4="",0,SUMIFS(Finance!231:231,Finance!$4:$4,"&gt;="&amp;BB$6,Finance!$4:$4,"&lt;="&amp;BB$7))</f>
        <v>0</v>
      </c>
      <c r="BC117" s="5">
        <f ca="1">IF(BC$4="",0,SUMIFS(Finance!231:231,Finance!$4:$4,"&gt;="&amp;BC$6,Finance!$4:$4,"&lt;="&amp;BC$7))</f>
        <v>0</v>
      </c>
      <c r="BD117" s="5">
        <f ca="1">IF(BD$4="",0,SUMIFS(Finance!231:231,Finance!$4:$4,"&gt;="&amp;BD$6,Finance!$4:$4,"&lt;="&amp;BD$7))</f>
        <v>0</v>
      </c>
      <c r="BE117" s="5">
        <f ca="1">IF(BE$4="",0,SUMIFS(Finance!231:231,Finance!$4:$4,"&gt;="&amp;BE$6,Finance!$4:$4,"&lt;="&amp;BE$7))</f>
        <v>0</v>
      </c>
      <c r="BF117" s="5">
        <f ca="1">IF(BF$4="",0,SUMIFS(Finance!231:231,Finance!$4:$4,"&gt;="&amp;BF$6,Finance!$4:$4,"&lt;="&amp;BF$7))</f>
        <v>0</v>
      </c>
      <c r="BG117" s="5">
        <f ca="1">IF(BG$4="",0,SUMIFS(Finance!231:231,Finance!$4:$4,"&gt;="&amp;BG$6,Finance!$4:$4,"&lt;="&amp;BG$7))</f>
        <v>0</v>
      </c>
      <c r="BH117" s="5">
        <f ca="1">IF(BH$4="",0,SUMIFS(Finance!231:231,Finance!$4:$4,"&gt;="&amp;BH$6,Finance!$4:$4,"&lt;="&amp;BH$7))</f>
        <v>0</v>
      </c>
      <c r="BI117" s="5">
        <f ca="1">IF(BI$4="",0,SUMIFS(Finance!231:231,Finance!$4:$4,"&gt;="&amp;BI$6,Finance!$4:$4,"&lt;="&amp;BI$7))</f>
        <v>0</v>
      </c>
      <c r="BJ117" s="5">
        <f ca="1">IF(BJ$4="",0,SUMIFS(Finance!231:231,Finance!$4:$4,"&gt;="&amp;BJ$6,Finance!$4:$4,"&lt;="&amp;BJ$7))</f>
        <v>0</v>
      </c>
      <c r="BK117" s="5">
        <f ca="1">IF(BK$4="",0,SUMIFS(Finance!231:231,Finance!$4:$4,"&gt;="&amp;BK$6,Finance!$4:$4,"&lt;="&amp;BK$7))</f>
        <v>0</v>
      </c>
      <c r="BL117" s="5">
        <f ca="1">IF(BL$4="",0,SUMIFS(Finance!231:231,Finance!$4:$4,"&gt;="&amp;BL$6,Finance!$4:$4,"&lt;="&amp;BL$7))</f>
        <v>0</v>
      </c>
      <c r="BM117" s="5">
        <f ca="1">IF(BM$4="",0,SUMIFS(Finance!231:231,Finance!$4:$4,"&gt;="&amp;BM$6,Finance!$4:$4,"&lt;="&amp;BM$7))</f>
        <v>0</v>
      </c>
      <c r="BN117" s="5">
        <f ca="1">IF(BN$4="",0,SUMIFS(Finance!231:231,Finance!$4:$4,"&gt;="&amp;BN$6,Finance!$4:$4,"&lt;="&amp;BN$7))</f>
        <v>0</v>
      </c>
      <c r="BO117" s="5">
        <f ca="1">IF(BO$4="",0,SUMIFS(Finance!231:231,Finance!$4:$4,"&gt;="&amp;BO$6,Finance!$4:$4,"&lt;="&amp;BO$7))</f>
        <v>0</v>
      </c>
      <c r="BP117" s="5">
        <f ca="1">IF(BP$4="",0,SUMIFS(Finance!231:231,Finance!$4:$4,"&gt;="&amp;BP$6,Finance!$4:$4,"&lt;="&amp;BP$7))</f>
        <v>0</v>
      </c>
      <c r="BQ117" s="5">
        <f ca="1">IF(BQ$4="",0,SUMIFS(Finance!231:231,Finance!$4:$4,"&gt;="&amp;BQ$6,Finance!$4:$4,"&lt;="&amp;BQ$7))</f>
        <v>0</v>
      </c>
      <c r="BR117" s="5">
        <f ca="1">IF(BR$4="",0,SUMIFS(Finance!231:231,Finance!$4:$4,"&gt;="&amp;BR$6,Finance!$4:$4,"&lt;="&amp;BR$7))</f>
        <v>0</v>
      </c>
      <c r="BS117" s="5">
        <f ca="1">IF(BS$4="",0,SUMIFS(Finance!231:231,Finance!$4:$4,"&gt;="&amp;BS$6,Finance!$4:$4,"&lt;="&amp;BS$7))</f>
        <v>0</v>
      </c>
      <c r="BT117" s="5">
        <f ca="1">IF(BT$4="",0,SUMIFS(Finance!231:231,Finance!$4:$4,"&gt;="&amp;BT$6,Finance!$4:$4,"&lt;="&amp;BT$7))</f>
        <v>0</v>
      </c>
      <c r="BU117" s="5">
        <f ca="1">IF(BU$4="",0,SUMIFS(Finance!231:231,Finance!$4:$4,"&gt;="&amp;BU$6,Finance!$4:$4,"&lt;="&amp;BU$7))</f>
        <v>0</v>
      </c>
      <c r="BV117" s="5">
        <f ca="1">IF(BV$4="",0,SUMIFS(Finance!231:231,Finance!$4:$4,"&gt;="&amp;BV$6,Finance!$4:$4,"&lt;="&amp;BV$7))</f>
        <v>0</v>
      </c>
      <c r="BW117" s="5">
        <f ca="1">IF(BW$4="",0,SUMIFS(Finance!231:231,Finance!$4:$4,"&gt;="&amp;BW$6,Finance!$4:$4,"&lt;="&amp;BW$7))</f>
        <v>0</v>
      </c>
      <c r="BX117" s="5">
        <f ca="1">IF(BX$4="",0,SUMIFS(Finance!231:231,Finance!$4:$4,"&gt;="&amp;BX$6,Finance!$4:$4,"&lt;="&amp;BX$7))</f>
        <v>0</v>
      </c>
      <c r="BY117" s="5">
        <f ca="1">IF(BY$4="",0,SUMIFS(Finance!231:231,Finance!$4:$4,"&gt;="&amp;BY$6,Finance!$4:$4,"&lt;="&amp;BY$7))</f>
        <v>0</v>
      </c>
      <c r="BZ117" s="5">
        <f ca="1">IF(BZ$4="",0,SUMIFS(Finance!231:231,Finance!$4:$4,"&gt;="&amp;BZ$6,Finance!$4:$4,"&lt;="&amp;BZ$7))</f>
        <v>0</v>
      </c>
      <c r="CA117" s="5">
        <f ca="1">IF(CA$4="",0,SUMIFS(Finance!231:231,Finance!$4:$4,"&gt;="&amp;CA$6,Finance!$4:$4,"&lt;="&amp;CA$7))</f>
        <v>0</v>
      </c>
      <c r="CB117" s="5">
        <f ca="1">IF(CB$4="",0,SUMIFS(Finance!231:231,Finance!$4:$4,"&gt;="&amp;CB$6,Finance!$4:$4,"&lt;="&amp;CB$7))</f>
        <v>0</v>
      </c>
      <c r="CC117" s="5">
        <f ca="1">IF(CC$4="",0,SUMIFS(Finance!231:231,Finance!$4:$4,"&gt;="&amp;CC$6,Finance!$4:$4,"&lt;="&amp;CC$7))</f>
        <v>0</v>
      </c>
      <c r="CD117" s="5">
        <f ca="1">IF(CD$4="",0,SUMIFS(Finance!231:231,Finance!$4:$4,"&gt;="&amp;CD$6,Finance!$4:$4,"&lt;="&amp;CD$7))</f>
        <v>0</v>
      </c>
      <c r="CE117" s="5">
        <f ca="1">IF(CE$4="",0,SUMIFS(Finance!231:231,Finance!$4:$4,"&gt;="&amp;CE$6,Finance!$4:$4,"&lt;="&amp;CE$7))</f>
        <v>0</v>
      </c>
      <c r="CF117" s="5">
        <f ca="1">IF(CF$4="",0,SUMIFS(Finance!231:231,Finance!$4:$4,"&gt;="&amp;CF$6,Finance!$4:$4,"&lt;="&amp;CF$7))</f>
        <v>0</v>
      </c>
    </row>
    <row r="118" spans="2:84" x14ac:dyDescent="0.3">
      <c r="B118" s="13">
        <f>ROW()</f>
        <v>118</v>
      </c>
      <c r="H118" s="1" t="str">
        <f>$H$116</f>
        <v>Резервы и финансовые вложения</v>
      </c>
      <c r="I118" s="1" t="str">
        <f>Finance!H236</f>
        <v>Резервы под займы третьим лицам</v>
      </c>
      <c r="M118" s="53" t="s">
        <v>18</v>
      </c>
      <c r="U118" s="5">
        <f t="shared" ca="1" si="281"/>
        <v>0</v>
      </c>
      <c r="X118" s="5">
        <f ca="1">IF(X$4="",0,SUMIFS(Finance!236:236,Finance!$4:$4,"&gt;="&amp;X$6,Finance!$4:$4,"&lt;="&amp;X$7))</f>
        <v>0</v>
      </c>
      <c r="Y118" s="5">
        <f ca="1">IF(Y$4="",0,SUMIFS(Finance!236:236,Finance!$4:$4,"&gt;="&amp;Y$6,Finance!$4:$4,"&lt;="&amp;Y$7))</f>
        <v>0</v>
      </c>
      <c r="Z118" s="5">
        <f ca="1">IF(Z$4="",0,SUMIFS(Finance!236:236,Finance!$4:$4,"&gt;="&amp;Z$6,Finance!$4:$4,"&lt;="&amp;Z$7))</f>
        <v>0</v>
      </c>
      <c r="AA118" s="5">
        <f ca="1">IF(AA$4="",0,SUMIFS(Finance!236:236,Finance!$4:$4,"&gt;="&amp;AA$6,Finance!$4:$4,"&lt;="&amp;AA$7))</f>
        <v>0</v>
      </c>
      <c r="AB118" s="5">
        <f ca="1">IF(AB$4="",0,SUMIFS(Finance!236:236,Finance!$4:$4,"&gt;="&amp;AB$6,Finance!$4:$4,"&lt;="&amp;AB$7))</f>
        <v>0</v>
      </c>
      <c r="AC118" s="5">
        <f ca="1">IF(AC$4="",0,SUMIFS(Finance!236:236,Finance!$4:$4,"&gt;="&amp;AC$6,Finance!$4:$4,"&lt;="&amp;AC$7))</f>
        <v>0</v>
      </c>
      <c r="AD118" s="5">
        <f ca="1">IF(AD$4="",0,SUMIFS(Finance!236:236,Finance!$4:$4,"&gt;="&amp;AD$6,Finance!$4:$4,"&lt;="&amp;AD$7))</f>
        <v>0</v>
      </c>
      <c r="AE118" s="5">
        <f ca="1">IF(AE$4="",0,SUMIFS(Finance!236:236,Finance!$4:$4,"&gt;="&amp;AE$6,Finance!$4:$4,"&lt;="&amp;AE$7))</f>
        <v>0</v>
      </c>
      <c r="AF118" s="5">
        <f ca="1">IF(AF$4="",0,SUMIFS(Finance!236:236,Finance!$4:$4,"&gt;="&amp;AF$6,Finance!$4:$4,"&lt;="&amp;AF$7))</f>
        <v>0</v>
      </c>
      <c r="AG118" s="5">
        <f ca="1">IF(AG$4="",0,SUMIFS(Finance!236:236,Finance!$4:$4,"&gt;="&amp;AG$6,Finance!$4:$4,"&lt;="&amp;AG$7))</f>
        <v>0</v>
      </c>
      <c r="AH118" s="5">
        <f ca="1">IF(AH$4="",0,SUMIFS(Finance!236:236,Finance!$4:$4,"&gt;="&amp;AH$6,Finance!$4:$4,"&lt;="&amp;AH$7))</f>
        <v>0</v>
      </c>
      <c r="AI118" s="5">
        <f ca="1">IF(AI$4="",0,SUMIFS(Finance!236:236,Finance!$4:$4,"&gt;="&amp;AI$6,Finance!$4:$4,"&lt;="&amp;AI$7))</f>
        <v>0</v>
      </c>
      <c r="AJ118" s="5">
        <f ca="1">IF(AJ$4="",0,SUMIFS(Finance!236:236,Finance!$4:$4,"&gt;="&amp;AJ$6,Finance!$4:$4,"&lt;="&amp;AJ$7))</f>
        <v>0</v>
      </c>
      <c r="AK118" s="5">
        <f ca="1">IF(AK$4="",0,SUMIFS(Finance!236:236,Finance!$4:$4,"&gt;="&amp;AK$6,Finance!$4:$4,"&lt;="&amp;AK$7))</f>
        <v>0</v>
      </c>
      <c r="AL118" s="5">
        <f ca="1">IF(AL$4="",0,SUMIFS(Finance!236:236,Finance!$4:$4,"&gt;="&amp;AL$6,Finance!$4:$4,"&lt;="&amp;AL$7))</f>
        <v>0</v>
      </c>
      <c r="AM118" s="5">
        <f ca="1">IF(AM$4="",0,SUMIFS(Finance!236:236,Finance!$4:$4,"&gt;="&amp;AM$6,Finance!$4:$4,"&lt;="&amp;AM$7))</f>
        <v>0</v>
      </c>
      <c r="AN118" s="5">
        <f ca="1">IF(AN$4="",0,SUMIFS(Finance!236:236,Finance!$4:$4,"&gt;="&amp;AN$6,Finance!$4:$4,"&lt;="&amp;AN$7))</f>
        <v>0</v>
      </c>
      <c r="AO118" s="5">
        <f ca="1">IF(AO$4="",0,SUMIFS(Finance!236:236,Finance!$4:$4,"&gt;="&amp;AO$6,Finance!$4:$4,"&lt;="&amp;AO$7))</f>
        <v>0</v>
      </c>
      <c r="AP118" s="5">
        <f ca="1">IF(AP$4="",0,SUMIFS(Finance!236:236,Finance!$4:$4,"&gt;="&amp;AP$6,Finance!$4:$4,"&lt;="&amp;AP$7))</f>
        <v>0</v>
      </c>
      <c r="AQ118" s="5">
        <f ca="1">IF(AQ$4="",0,SUMIFS(Finance!236:236,Finance!$4:$4,"&gt;="&amp;AQ$6,Finance!$4:$4,"&lt;="&amp;AQ$7))</f>
        <v>0</v>
      </c>
      <c r="AR118" s="5">
        <f ca="1">IF(AR$4="",0,SUMIFS(Finance!236:236,Finance!$4:$4,"&gt;="&amp;AR$6,Finance!$4:$4,"&lt;="&amp;AR$7))</f>
        <v>0</v>
      </c>
      <c r="AS118" s="5">
        <f ca="1">IF(AS$4="",0,SUMIFS(Finance!236:236,Finance!$4:$4,"&gt;="&amp;AS$6,Finance!$4:$4,"&lt;="&amp;AS$7))</f>
        <v>0</v>
      </c>
      <c r="AT118" s="5">
        <f ca="1">IF(AT$4="",0,SUMIFS(Finance!236:236,Finance!$4:$4,"&gt;="&amp;AT$6,Finance!$4:$4,"&lt;="&amp;AT$7))</f>
        <v>0</v>
      </c>
      <c r="AU118" s="5">
        <f ca="1">IF(AU$4="",0,SUMIFS(Finance!236:236,Finance!$4:$4,"&gt;="&amp;AU$6,Finance!$4:$4,"&lt;="&amp;AU$7))</f>
        <v>0</v>
      </c>
      <c r="AV118" s="5">
        <f ca="1">IF(AV$4="",0,SUMIFS(Finance!236:236,Finance!$4:$4,"&gt;="&amp;AV$6,Finance!$4:$4,"&lt;="&amp;AV$7))</f>
        <v>0</v>
      </c>
      <c r="AW118" s="5">
        <f ca="1">IF(AW$4="",0,SUMIFS(Finance!236:236,Finance!$4:$4,"&gt;="&amp;AW$6,Finance!$4:$4,"&lt;="&amp;AW$7))</f>
        <v>0</v>
      </c>
      <c r="AX118" s="5">
        <f ca="1">IF(AX$4="",0,SUMIFS(Finance!236:236,Finance!$4:$4,"&gt;="&amp;AX$6,Finance!$4:$4,"&lt;="&amp;AX$7))</f>
        <v>0</v>
      </c>
      <c r="AY118" s="5">
        <f ca="1">IF(AY$4="",0,SUMIFS(Finance!236:236,Finance!$4:$4,"&gt;="&amp;AY$6,Finance!$4:$4,"&lt;="&amp;AY$7))</f>
        <v>0</v>
      </c>
      <c r="AZ118" s="5">
        <f ca="1">IF(AZ$4="",0,SUMIFS(Finance!236:236,Finance!$4:$4,"&gt;="&amp;AZ$6,Finance!$4:$4,"&lt;="&amp;AZ$7))</f>
        <v>0</v>
      </c>
      <c r="BA118" s="5">
        <f ca="1">IF(BA$4="",0,SUMIFS(Finance!236:236,Finance!$4:$4,"&gt;="&amp;BA$6,Finance!$4:$4,"&lt;="&amp;BA$7))</f>
        <v>0</v>
      </c>
      <c r="BB118" s="5">
        <f ca="1">IF(BB$4="",0,SUMIFS(Finance!236:236,Finance!$4:$4,"&gt;="&amp;BB$6,Finance!$4:$4,"&lt;="&amp;BB$7))</f>
        <v>0</v>
      </c>
      <c r="BC118" s="5">
        <f ca="1">IF(BC$4="",0,SUMIFS(Finance!236:236,Finance!$4:$4,"&gt;="&amp;BC$6,Finance!$4:$4,"&lt;="&amp;BC$7))</f>
        <v>0</v>
      </c>
      <c r="BD118" s="5">
        <f ca="1">IF(BD$4="",0,SUMIFS(Finance!236:236,Finance!$4:$4,"&gt;="&amp;BD$6,Finance!$4:$4,"&lt;="&amp;BD$7))</f>
        <v>0</v>
      </c>
      <c r="BE118" s="5">
        <f ca="1">IF(BE$4="",0,SUMIFS(Finance!236:236,Finance!$4:$4,"&gt;="&amp;BE$6,Finance!$4:$4,"&lt;="&amp;BE$7))</f>
        <v>0</v>
      </c>
      <c r="BF118" s="5">
        <f ca="1">IF(BF$4="",0,SUMIFS(Finance!236:236,Finance!$4:$4,"&gt;="&amp;BF$6,Finance!$4:$4,"&lt;="&amp;BF$7))</f>
        <v>0</v>
      </c>
      <c r="BG118" s="5">
        <f ca="1">IF(BG$4="",0,SUMIFS(Finance!236:236,Finance!$4:$4,"&gt;="&amp;BG$6,Finance!$4:$4,"&lt;="&amp;BG$7))</f>
        <v>0</v>
      </c>
      <c r="BH118" s="5">
        <f ca="1">IF(BH$4="",0,SUMIFS(Finance!236:236,Finance!$4:$4,"&gt;="&amp;BH$6,Finance!$4:$4,"&lt;="&amp;BH$7))</f>
        <v>0</v>
      </c>
      <c r="BI118" s="5">
        <f ca="1">IF(BI$4="",0,SUMIFS(Finance!236:236,Finance!$4:$4,"&gt;="&amp;BI$6,Finance!$4:$4,"&lt;="&amp;BI$7))</f>
        <v>0</v>
      </c>
      <c r="BJ118" s="5">
        <f ca="1">IF(BJ$4="",0,SUMIFS(Finance!236:236,Finance!$4:$4,"&gt;="&amp;BJ$6,Finance!$4:$4,"&lt;="&amp;BJ$7))</f>
        <v>0</v>
      </c>
      <c r="BK118" s="5">
        <f ca="1">IF(BK$4="",0,SUMIFS(Finance!236:236,Finance!$4:$4,"&gt;="&amp;BK$6,Finance!$4:$4,"&lt;="&amp;BK$7))</f>
        <v>0</v>
      </c>
      <c r="BL118" s="5">
        <f ca="1">IF(BL$4="",0,SUMIFS(Finance!236:236,Finance!$4:$4,"&gt;="&amp;BL$6,Finance!$4:$4,"&lt;="&amp;BL$7))</f>
        <v>0</v>
      </c>
      <c r="BM118" s="5">
        <f ca="1">IF(BM$4="",0,SUMIFS(Finance!236:236,Finance!$4:$4,"&gt;="&amp;BM$6,Finance!$4:$4,"&lt;="&amp;BM$7))</f>
        <v>0</v>
      </c>
      <c r="BN118" s="5">
        <f ca="1">IF(BN$4="",0,SUMIFS(Finance!236:236,Finance!$4:$4,"&gt;="&amp;BN$6,Finance!$4:$4,"&lt;="&amp;BN$7))</f>
        <v>0</v>
      </c>
      <c r="BO118" s="5">
        <f ca="1">IF(BO$4="",0,SUMIFS(Finance!236:236,Finance!$4:$4,"&gt;="&amp;BO$6,Finance!$4:$4,"&lt;="&amp;BO$7))</f>
        <v>0</v>
      </c>
      <c r="BP118" s="5">
        <f ca="1">IF(BP$4="",0,SUMIFS(Finance!236:236,Finance!$4:$4,"&gt;="&amp;BP$6,Finance!$4:$4,"&lt;="&amp;BP$7))</f>
        <v>0</v>
      </c>
      <c r="BQ118" s="5">
        <f ca="1">IF(BQ$4="",0,SUMIFS(Finance!236:236,Finance!$4:$4,"&gt;="&amp;BQ$6,Finance!$4:$4,"&lt;="&amp;BQ$7))</f>
        <v>0</v>
      </c>
      <c r="BR118" s="5">
        <f ca="1">IF(BR$4="",0,SUMIFS(Finance!236:236,Finance!$4:$4,"&gt;="&amp;BR$6,Finance!$4:$4,"&lt;="&amp;BR$7))</f>
        <v>0</v>
      </c>
      <c r="BS118" s="5">
        <f ca="1">IF(BS$4="",0,SUMIFS(Finance!236:236,Finance!$4:$4,"&gt;="&amp;BS$6,Finance!$4:$4,"&lt;="&amp;BS$7))</f>
        <v>0</v>
      </c>
      <c r="BT118" s="5">
        <f ca="1">IF(BT$4="",0,SUMIFS(Finance!236:236,Finance!$4:$4,"&gt;="&amp;BT$6,Finance!$4:$4,"&lt;="&amp;BT$7))</f>
        <v>0</v>
      </c>
      <c r="BU118" s="5">
        <f ca="1">IF(BU$4="",0,SUMIFS(Finance!236:236,Finance!$4:$4,"&gt;="&amp;BU$6,Finance!$4:$4,"&lt;="&amp;BU$7))</f>
        <v>0</v>
      </c>
      <c r="BV118" s="5">
        <f ca="1">IF(BV$4="",0,SUMIFS(Finance!236:236,Finance!$4:$4,"&gt;="&amp;BV$6,Finance!$4:$4,"&lt;="&amp;BV$7))</f>
        <v>0</v>
      </c>
      <c r="BW118" s="5">
        <f ca="1">IF(BW$4="",0,SUMIFS(Finance!236:236,Finance!$4:$4,"&gt;="&amp;BW$6,Finance!$4:$4,"&lt;="&amp;BW$7))</f>
        <v>0</v>
      </c>
      <c r="BX118" s="5">
        <f ca="1">IF(BX$4="",0,SUMIFS(Finance!236:236,Finance!$4:$4,"&gt;="&amp;BX$6,Finance!$4:$4,"&lt;="&amp;BX$7))</f>
        <v>0</v>
      </c>
      <c r="BY118" s="5">
        <f ca="1">IF(BY$4="",0,SUMIFS(Finance!236:236,Finance!$4:$4,"&gt;="&amp;BY$6,Finance!$4:$4,"&lt;="&amp;BY$7))</f>
        <v>0</v>
      </c>
      <c r="BZ118" s="5">
        <f ca="1">IF(BZ$4="",0,SUMIFS(Finance!236:236,Finance!$4:$4,"&gt;="&amp;BZ$6,Finance!$4:$4,"&lt;="&amp;BZ$7))</f>
        <v>0</v>
      </c>
      <c r="CA118" s="5">
        <f ca="1">IF(CA$4="",0,SUMIFS(Finance!236:236,Finance!$4:$4,"&gt;="&amp;CA$6,Finance!$4:$4,"&lt;="&amp;CA$7))</f>
        <v>0</v>
      </c>
      <c r="CB118" s="5">
        <f ca="1">IF(CB$4="",0,SUMIFS(Finance!236:236,Finance!$4:$4,"&gt;="&amp;CB$6,Finance!$4:$4,"&lt;="&amp;CB$7))</f>
        <v>0</v>
      </c>
      <c r="CC118" s="5">
        <f ca="1">IF(CC$4="",0,SUMIFS(Finance!236:236,Finance!$4:$4,"&gt;="&amp;CC$6,Finance!$4:$4,"&lt;="&amp;CC$7))</f>
        <v>0</v>
      </c>
      <c r="CD118" s="5">
        <f ca="1">IF(CD$4="",0,SUMIFS(Finance!236:236,Finance!$4:$4,"&gt;="&amp;CD$6,Finance!$4:$4,"&lt;="&amp;CD$7))</f>
        <v>0</v>
      </c>
      <c r="CE118" s="5">
        <f ca="1">IF(CE$4="",0,SUMIFS(Finance!236:236,Finance!$4:$4,"&gt;="&amp;CE$6,Finance!$4:$4,"&lt;="&amp;CE$7))</f>
        <v>0</v>
      </c>
      <c r="CF118" s="5">
        <f ca="1">IF(CF$4="",0,SUMIFS(Finance!236:236,Finance!$4:$4,"&gt;="&amp;CF$6,Finance!$4:$4,"&lt;="&amp;CF$7))</f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89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1" spans="2:84" x14ac:dyDescent="0.3">
      <c r="B121" s="13">
        <f>ROW()</f>
        <v>121</v>
      </c>
      <c r="H121" s="1" t="s">
        <v>415</v>
      </c>
      <c r="M121" s="53" t="s">
        <v>18</v>
      </c>
      <c r="P121" s="72" t="str">
        <f>Lists!$AI$14</f>
        <v>PL</v>
      </c>
      <c r="U121" s="5">
        <f ca="1">SUM(INDIRECT(ADDRESS($B121,$X$2)&amp;":"&amp;ADDRESS($B121,$X$2-1+$P$8)))</f>
        <v>9.8720192909240723E-8</v>
      </c>
      <c r="X121" s="5">
        <f ca="1">SUMIFS(X$10:X120,$P$10:$P120,Lists!$AI$12)-SUMIFS(X$10:X120,$P$10:$P120,Lists!$AI$13)</f>
        <v>-13217298.333333334</v>
      </c>
      <c r="Y121" s="5">
        <f ca="1">SUMIFS(Y$10:Y120,$P$10:$P120,Lists!$AI$12)-SUMIFS(Y$10:Y120,$P$10:$P120,Lists!$AI$13)</f>
        <v>4088571.4281075001</v>
      </c>
      <c r="Z121" s="5">
        <f ca="1">SUMIFS(Z$10:Z120,$P$10:$P120,Lists!$AI$12)-SUMIFS(Z$10:Z120,$P$10:$P120,Lists!$AI$13)</f>
        <v>9128726.9052259326</v>
      </c>
      <c r="AA121" s="5">
        <f ca="1">SUMIFS(AA$10:AA120,$P$10:$P120,Lists!$AI$12)-SUMIFS(AA$10:AA120,$P$10:$P120,Lists!$AI$13)</f>
        <v>0</v>
      </c>
      <c r="AB121" s="5">
        <f ca="1">SUMIFS(AB$10:AB120,$P$10:$P120,Lists!$AI$12)-SUMIFS(AB$10:AB120,$P$10:$P120,Lists!$AI$13)</f>
        <v>0</v>
      </c>
      <c r="AC121" s="5">
        <f ca="1">SUMIFS(AC$10:AC120,$P$10:$P120,Lists!$AI$12)-SUMIFS(AC$10:AC120,$P$10:$P120,Lists!$AI$13)</f>
        <v>0</v>
      </c>
      <c r="AD121" s="5">
        <f ca="1">SUMIFS(AD$10:AD120,$P$10:$P120,Lists!$AI$12)-SUMIFS(AD$10:AD120,$P$10:$P120,Lists!$AI$13)</f>
        <v>0</v>
      </c>
      <c r="AE121" s="5">
        <f ca="1">SUMIFS(AE$10:AE120,$P$10:$P120,Lists!$AI$12)-SUMIFS(AE$10:AE120,$P$10:$P120,Lists!$AI$13)</f>
        <v>0</v>
      </c>
      <c r="AF121" s="5">
        <f ca="1">SUMIFS(AF$10:AF120,$P$10:$P120,Lists!$AI$12)-SUMIFS(AF$10:AF120,$P$10:$P120,Lists!$AI$13)</f>
        <v>0</v>
      </c>
      <c r="AG121" s="5">
        <f ca="1">SUMIFS(AG$10:AG120,$P$10:$P120,Lists!$AI$12)-SUMIFS(AG$10:AG120,$P$10:$P120,Lists!$AI$13)</f>
        <v>0</v>
      </c>
      <c r="AH121" s="5">
        <f ca="1">SUMIFS(AH$10:AH120,$P$10:$P120,Lists!$AI$12)-SUMIFS(AH$10:AH120,$P$10:$P120,Lists!$AI$13)</f>
        <v>0</v>
      </c>
      <c r="AI121" s="5">
        <f ca="1">SUMIFS(AI$10:AI120,$P$10:$P120,Lists!$AI$12)-SUMIFS(AI$10:AI120,$P$10:$P120,Lists!$AI$13)</f>
        <v>0</v>
      </c>
      <c r="AJ121" s="5">
        <f ca="1">SUMIFS(AJ$10:AJ120,$P$10:$P120,Lists!$AI$12)-SUMIFS(AJ$10:AJ120,$P$10:$P120,Lists!$AI$13)</f>
        <v>0</v>
      </c>
      <c r="AK121" s="5">
        <f ca="1">SUMIFS(AK$10:AK120,$P$10:$P120,Lists!$AI$12)-SUMIFS(AK$10:AK120,$P$10:$P120,Lists!$AI$13)</f>
        <v>0</v>
      </c>
      <c r="AL121" s="5">
        <f ca="1">SUMIFS(AL$10:AL120,$P$10:$P120,Lists!$AI$12)-SUMIFS(AL$10:AL120,$P$10:$P120,Lists!$AI$13)</f>
        <v>0</v>
      </c>
      <c r="AM121" s="5">
        <f ca="1">SUMIFS(AM$10:AM120,$P$10:$P120,Lists!$AI$12)-SUMIFS(AM$10:AM120,$P$10:$P120,Lists!$AI$13)</f>
        <v>0</v>
      </c>
      <c r="AN121" s="5">
        <f ca="1">SUMIFS(AN$10:AN120,$P$10:$P120,Lists!$AI$12)-SUMIFS(AN$10:AN120,$P$10:$P120,Lists!$AI$13)</f>
        <v>0</v>
      </c>
      <c r="AO121" s="5">
        <f ca="1">SUMIFS(AO$10:AO120,$P$10:$P120,Lists!$AI$12)-SUMIFS(AO$10:AO120,$P$10:$P120,Lists!$AI$13)</f>
        <v>0</v>
      </c>
      <c r="AP121" s="5">
        <f ca="1">SUMIFS(AP$10:AP120,$P$10:$P120,Lists!$AI$12)-SUMIFS(AP$10:AP120,$P$10:$P120,Lists!$AI$13)</f>
        <v>0</v>
      </c>
      <c r="AQ121" s="5">
        <f ca="1">SUMIFS(AQ$10:AQ120,$P$10:$P120,Lists!$AI$12)-SUMIFS(AQ$10:AQ120,$P$10:$P120,Lists!$AI$13)</f>
        <v>0</v>
      </c>
      <c r="AR121" s="5">
        <f ca="1">SUMIFS(AR$10:AR120,$P$10:$P120,Lists!$AI$12)-SUMIFS(AR$10:AR120,$P$10:$P120,Lists!$AI$13)</f>
        <v>0</v>
      </c>
      <c r="AS121" s="5">
        <f ca="1">SUMIFS(AS$10:AS120,$P$10:$P120,Lists!$AI$12)-SUMIFS(AS$10:AS120,$P$10:$P120,Lists!$AI$13)</f>
        <v>0</v>
      </c>
      <c r="AT121" s="5">
        <f ca="1">SUMIFS(AT$10:AT120,$P$10:$P120,Lists!$AI$12)-SUMIFS(AT$10:AT120,$P$10:$P120,Lists!$AI$13)</f>
        <v>0</v>
      </c>
      <c r="AU121" s="5">
        <f ca="1">SUMIFS(AU$10:AU120,$P$10:$P120,Lists!$AI$12)-SUMIFS(AU$10:AU120,$P$10:$P120,Lists!$AI$13)</f>
        <v>0</v>
      </c>
      <c r="AV121" s="5">
        <f ca="1">SUMIFS(AV$10:AV120,$P$10:$P120,Lists!$AI$12)-SUMIFS(AV$10:AV120,$P$10:$P120,Lists!$AI$13)</f>
        <v>0</v>
      </c>
      <c r="AW121" s="5">
        <f ca="1">SUMIFS(AW$10:AW120,$P$10:$P120,Lists!$AI$12)-SUMIFS(AW$10:AW120,$P$10:$P120,Lists!$AI$13)</f>
        <v>0</v>
      </c>
      <c r="AX121" s="5">
        <f ca="1">SUMIFS(AX$10:AX120,$P$10:$P120,Lists!$AI$12)-SUMIFS(AX$10:AX120,$P$10:$P120,Lists!$AI$13)</f>
        <v>0</v>
      </c>
      <c r="AY121" s="5">
        <f ca="1">SUMIFS(AY$10:AY120,$P$10:$P120,Lists!$AI$12)-SUMIFS(AY$10:AY120,$P$10:$P120,Lists!$AI$13)</f>
        <v>0</v>
      </c>
      <c r="AZ121" s="5">
        <f ca="1">SUMIFS(AZ$10:AZ120,$P$10:$P120,Lists!$AI$12)-SUMIFS(AZ$10:AZ120,$P$10:$P120,Lists!$AI$13)</f>
        <v>0</v>
      </c>
      <c r="BA121" s="5">
        <f ca="1">SUMIFS(BA$10:BA120,$P$10:$P120,Lists!$AI$12)-SUMIFS(BA$10:BA120,$P$10:$P120,Lists!$AI$13)</f>
        <v>0</v>
      </c>
      <c r="BB121" s="5">
        <f ca="1">SUMIFS(BB$10:BB120,$P$10:$P120,Lists!$AI$12)-SUMIFS(BB$10:BB120,$P$10:$P120,Lists!$AI$13)</f>
        <v>0</v>
      </c>
      <c r="BC121" s="5">
        <f ca="1">SUMIFS(BC$10:BC120,$P$10:$P120,Lists!$AI$12)-SUMIFS(BC$10:BC120,$P$10:$P120,Lists!$AI$13)</f>
        <v>0</v>
      </c>
      <c r="BD121" s="5">
        <f ca="1">SUMIFS(BD$10:BD120,$P$10:$P120,Lists!$AI$12)-SUMIFS(BD$10:BD120,$P$10:$P120,Lists!$AI$13)</f>
        <v>0</v>
      </c>
      <c r="BE121" s="5">
        <f ca="1">SUMIFS(BE$10:BE120,$P$10:$P120,Lists!$AI$12)-SUMIFS(BE$10:BE120,$P$10:$P120,Lists!$AI$13)</f>
        <v>0</v>
      </c>
      <c r="BF121" s="5">
        <f ca="1">SUMIFS(BF$10:BF120,$P$10:$P120,Lists!$AI$12)-SUMIFS(BF$10:BF120,$P$10:$P120,Lists!$AI$13)</f>
        <v>0</v>
      </c>
      <c r="BG121" s="5">
        <f ca="1">SUMIFS(BG$10:BG120,$P$10:$P120,Lists!$AI$12)-SUMIFS(BG$10:BG120,$P$10:$P120,Lists!$AI$13)</f>
        <v>0</v>
      </c>
      <c r="BH121" s="5">
        <f ca="1">SUMIFS(BH$10:BH120,$P$10:$P120,Lists!$AI$12)-SUMIFS(BH$10:BH120,$P$10:$P120,Lists!$AI$13)</f>
        <v>0</v>
      </c>
      <c r="BI121" s="5">
        <f ca="1">SUMIFS(BI$10:BI120,$P$10:$P120,Lists!$AI$12)-SUMIFS(BI$10:BI120,$P$10:$P120,Lists!$AI$13)</f>
        <v>0</v>
      </c>
      <c r="BJ121" s="5">
        <f ca="1">SUMIFS(BJ$10:BJ120,$P$10:$P120,Lists!$AI$12)-SUMIFS(BJ$10:BJ120,$P$10:$P120,Lists!$AI$13)</f>
        <v>0</v>
      </c>
      <c r="BK121" s="5">
        <f ca="1">SUMIFS(BK$10:BK120,$P$10:$P120,Lists!$AI$12)-SUMIFS(BK$10:BK120,$P$10:$P120,Lists!$AI$13)</f>
        <v>0</v>
      </c>
      <c r="BL121" s="5">
        <f ca="1">SUMIFS(BL$10:BL120,$P$10:$P120,Lists!$AI$12)-SUMIFS(BL$10:BL120,$P$10:$P120,Lists!$AI$13)</f>
        <v>0</v>
      </c>
      <c r="BM121" s="5">
        <f ca="1">SUMIFS(BM$10:BM120,$P$10:$P120,Lists!$AI$12)-SUMIFS(BM$10:BM120,$P$10:$P120,Lists!$AI$13)</f>
        <v>0</v>
      </c>
      <c r="BN121" s="5">
        <f ca="1">SUMIFS(BN$10:BN120,$P$10:$P120,Lists!$AI$12)-SUMIFS(BN$10:BN120,$P$10:$P120,Lists!$AI$13)</f>
        <v>0</v>
      </c>
      <c r="BO121" s="5">
        <f ca="1">SUMIFS(BO$10:BO120,$P$10:$P120,Lists!$AI$12)-SUMIFS(BO$10:BO120,$P$10:$P120,Lists!$AI$13)</f>
        <v>0</v>
      </c>
      <c r="BP121" s="5">
        <f ca="1">SUMIFS(BP$10:BP120,$P$10:$P120,Lists!$AI$12)-SUMIFS(BP$10:BP120,$P$10:$P120,Lists!$AI$13)</f>
        <v>0</v>
      </c>
      <c r="BQ121" s="5">
        <f ca="1">SUMIFS(BQ$10:BQ120,$P$10:$P120,Lists!$AI$12)-SUMIFS(BQ$10:BQ120,$P$10:$P120,Lists!$AI$13)</f>
        <v>0</v>
      </c>
      <c r="BR121" s="5">
        <f ca="1">SUMIFS(BR$10:BR120,$P$10:$P120,Lists!$AI$12)-SUMIFS(BR$10:BR120,$P$10:$P120,Lists!$AI$13)</f>
        <v>0</v>
      </c>
      <c r="BS121" s="5">
        <f ca="1">SUMIFS(BS$10:BS120,$P$10:$P120,Lists!$AI$12)-SUMIFS(BS$10:BS120,$P$10:$P120,Lists!$AI$13)</f>
        <v>0</v>
      </c>
      <c r="BT121" s="5">
        <f ca="1">SUMIFS(BT$10:BT120,$P$10:$P120,Lists!$AI$12)-SUMIFS(BT$10:BT120,$P$10:$P120,Lists!$AI$13)</f>
        <v>0</v>
      </c>
      <c r="BU121" s="5">
        <f ca="1">SUMIFS(BU$10:BU120,$P$10:$P120,Lists!$AI$12)-SUMIFS(BU$10:BU120,$P$10:$P120,Lists!$AI$13)</f>
        <v>0</v>
      </c>
      <c r="BV121" s="5">
        <f ca="1">SUMIFS(BV$10:BV120,$P$10:$P120,Lists!$AI$12)-SUMIFS(BV$10:BV120,$P$10:$P120,Lists!$AI$13)</f>
        <v>0</v>
      </c>
      <c r="BW121" s="5">
        <f ca="1">SUMIFS(BW$10:BW120,$P$10:$P120,Lists!$AI$12)-SUMIFS(BW$10:BW120,$P$10:$P120,Lists!$AI$13)</f>
        <v>0</v>
      </c>
      <c r="BX121" s="5">
        <f ca="1">SUMIFS(BX$10:BX120,$P$10:$P120,Lists!$AI$12)-SUMIFS(BX$10:BX120,$P$10:$P120,Lists!$AI$13)</f>
        <v>0</v>
      </c>
      <c r="BY121" s="5">
        <f ca="1">SUMIFS(BY$10:BY120,$P$10:$P120,Lists!$AI$12)-SUMIFS(BY$10:BY120,$P$10:$P120,Lists!$AI$13)</f>
        <v>0</v>
      </c>
      <c r="BZ121" s="5">
        <f ca="1">SUMIFS(BZ$10:BZ120,$P$10:$P120,Lists!$AI$12)-SUMIFS(BZ$10:BZ120,$P$10:$P120,Lists!$AI$13)</f>
        <v>0</v>
      </c>
      <c r="CA121" s="5">
        <f ca="1">SUMIFS(CA$10:CA120,$P$10:$P120,Lists!$AI$12)-SUMIFS(CA$10:CA120,$P$10:$P120,Lists!$AI$13)</f>
        <v>0</v>
      </c>
      <c r="CB121" s="5">
        <f ca="1">SUMIFS(CB$10:CB120,$P$10:$P120,Lists!$AI$12)-SUMIFS(CB$10:CB120,$P$10:$P120,Lists!$AI$13)</f>
        <v>0</v>
      </c>
      <c r="CC121" s="5">
        <f ca="1">SUMIFS(CC$10:CC120,$P$10:$P120,Lists!$AI$12)-SUMIFS(CC$10:CC120,$P$10:$P120,Lists!$AI$13)</f>
        <v>0</v>
      </c>
      <c r="CD121" s="5">
        <f ca="1">SUMIFS(CD$10:CD120,$P$10:$P120,Lists!$AI$12)-SUMIFS(CD$10:CD120,$P$10:$P120,Lists!$AI$13)</f>
        <v>0</v>
      </c>
      <c r="CE121" s="5">
        <f ca="1">SUMIFS(CE$10:CE120,$P$10:$P120,Lists!$AI$12)-SUMIFS(CE$10:CE120,$P$10:$P120,Lists!$AI$13)</f>
        <v>0</v>
      </c>
      <c r="CF121" s="5">
        <f ca="1">SUMIFS(CF$10:CF120,$P$10:$P120,Lists!$AI$12)-SUMIFS(CF$10:CF120,$P$10:$P120,Lists!$AI$13)</f>
        <v>0</v>
      </c>
    </row>
  </sheetData>
  <conditionalFormatting sqref="X4:Z4">
    <cfRule type="containsBlanks" dxfId="13535" priority="3423">
      <formula>LEN(TRIM(X4))=0</formula>
    </cfRule>
  </conditionalFormatting>
  <conditionalFormatting sqref="X1:Z1">
    <cfRule type="containsBlanks" dxfId="13534" priority="3422">
      <formula>LEN(TRIM(X1))=0</formula>
    </cfRule>
  </conditionalFormatting>
  <conditionalFormatting sqref="X48:AI49 H6:J9 U7:U10 X7:CF10 U46 H46:J46 X46:CF46 H48:J49 U48:U49 U61 H61:J61 X61:CF61 H63:J64 H10:I10 H12:J13 U12:U13 X12:CF13">
    <cfRule type="expression" dxfId="13533" priority="3419">
      <formula>AND($H6&lt;&gt;"",$I6&lt;&gt;"",$J6&lt;&gt;"")</formula>
    </cfRule>
    <cfRule type="expression" dxfId="13532" priority="3420">
      <formula>AND($H6&lt;&gt;"",$I6&lt;&gt;"",$J6="")</formula>
    </cfRule>
    <cfRule type="expression" dxfId="13531" priority="3421">
      <formula>AND($H6&lt;&gt;"",$I6="",$J6="")</formula>
    </cfRule>
  </conditionalFormatting>
  <conditionalFormatting sqref="X6:Z6 U6">
    <cfRule type="expression" dxfId="13530" priority="3416">
      <formula>AND($H6&lt;&gt;"",$I6&lt;&gt;"",$J6&lt;&gt;"")</formula>
    </cfRule>
    <cfRule type="expression" dxfId="13529" priority="3417">
      <formula>AND($H6&lt;&gt;"",$I6&lt;&gt;"",$J6="")</formula>
    </cfRule>
    <cfRule type="expression" dxfId="13528" priority="3418">
      <formula>AND($H6&lt;&gt;"",$I6="",$J6="")</formula>
    </cfRule>
  </conditionalFormatting>
  <conditionalFormatting sqref="H6:H10 H46 H48:H49 H61 H63:H64 H12:H13">
    <cfRule type="expression" dxfId="13527" priority="3415">
      <formula>AND($H6&lt;&gt;"",$I6&lt;&gt;"")</formula>
    </cfRule>
  </conditionalFormatting>
  <conditionalFormatting sqref="I6:I10 I46 I48:I49 I61 I63:I64 I12:I13">
    <cfRule type="expression" dxfId="13526" priority="3414">
      <formula>AND($I6&lt;&gt;"",$J6&lt;&gt;"")</formula>
    </cfRule>
  </conditionalFormatting>
  <conditionalFormatting sqref="A6:A10">
    <cfRule type="containsBlanks" dxfId="13525" priority="3405">
      <formula>LEN(TRIM(A6))=0</formula>
    </cfRule>
  </conditionalFormatting>
  <conditionalFormatting sqref="AA4:AB4">
    <cfRule type="containsBlanks" dxfId="13524" priority="3404">
      <formula>LEN(TRIM(AA4))=0</formula>
    </cfRule>
  </conditionalFormatting>
  <conditionalFormatting sqref="AA1:AB1">
    <cfRule type="containsBlanks" dxfId="13523" priority="3403">
      <formula>LEN(TRIM(AA1))=0</formula>
    </cfRule>
  </conditionalFormatting>
  <conditionalFormatting sqref="AA6:AB6">
    <cfRule type="expression" dxfId="13522" priority="3400">
      <formula>AND($H6&lt;&gt;"",$I6&lt;&gt;"",$J6&lt;&gt;"")</formula>
    </cfRule>
    <cfRule type="expression" dxfId="13521" priority="3401">
      <formula>AND($H6&lt;&gt;"",$I6&lt;&gt;"",$J6="")</formula>
    </cfRule>
    <cfRule type="expression" dxfId="13520" priority="3402">
      <formula>AND($H6&lt;&gt;"",$I6="",$J6="")</formula>
    </cfRule>
  </conditionalFormatting>
  <conditionalFormatting sqref="AC4:AD4">
    <cfRule type="containsBlanks" dxfId="13519" priority="3396">
      <formula>LEN(TRIM(AC4))=0</formula>
    </cfRule>
  </conditionalFormatting>
  <conditionalFormatting sqref="AC1:AD1">
    <cfRule type="containsBlanks" dxfId="13518" priority="3395">
      <formula>LEN(TRIM(AC1))=0</formula>
    </cfRule>
  </conditionalFormatting>
  <conditionalFormatting sqref="AC6:AD6">
    <cfRule type="expression" dxfId="13517" priority="3392">
      <formula>AND($H6&lt;&gt;"",$I6&lt;&gt;"",$J6&lt;&gt;"")</formula>
    </cfRule>
    <cfRule type="expression" dxfId="13516" priority="3393">
      <formula>AND($H6&lt;&gt;"",$I6&lt;&gt;"",$J6="")</formula>
    </cfRule>
    <cfRule type="expression" dxfId="13515" priority="3394">
      <formula>AND($H6&lt;&gt;"",$I6="",$J6="")</formula>
    </cfRule>
  </conditionalFormatting>
  <conditionalFormatting sqref="AE4:AH4">
    <cfRule type="containsBlanks" dxfId="13514" priority="3388">
      <formula>LEN(TRIM(AE4))=0</formula>
    </cfRule>
  </conditionalFormatting>
  <conditionalFormatting sqref="AE1:AH1">
    <cfRule type="containsBlanks" dxfId="13513" priority="3387">
      <formula>LEN(TRIM(AE1))=0</formula>
    </cfRule>
  </conditionalFormatting>
  <conditionalFormatting sqref="AE6:AH6">
    <cfRule type="expression" dxfId="13512" priority="3384">
      <formula>AND($H6&lt;&gt;"",$I6&lt;&gt;"",$J6&lt;&gt;"")</formula>
    </cfRule>
    <cfRule type="expression" dxfId="13511" priority="3385">
      <formula>AND($H6&lt;&gt;"",$I6&lt;&gt;"",$J6="")</formula>
    </cfRule>
    <cfRule type="expression" dxfId="13510" priority="3386">
      <formula>AND($H6&lt;&gt;"",$I6="",$J6="")</formula>
    </cfRule>
  </conditionalFormatting>
  <conditionalFormatting sqref="AI4">
    <cfRule type="containsBlanks" dxfId="13509" priority="3380">
      <formula>LEN(TRIM(AI4))=0</formula>
    </cfRule>
  </conditionalFormatting>
  <conditionalFormatting sqref="AI1">
    <cfRule type="containsBlanks" dxfId="13508" priority="3379">
      <formula>LEN(TRIM(AI1))=0</formula>
    </cfRule>
  </conditionalFormatting>
  <conditionalFormatting sqref="AI6">
    <cfRule type="expression" dxfId="13507" priority="3376">
      <formula>AND($H6&lt;&gt;"",$I6&lt;&gt;"",$J6&lt;&gt;"")</formula>
    </cfRule>
    <cfRule type="expression" dxfId="13506" priority="3377">
      <formula>AND($H6&lt;&gt;"",$I6&lt;&gt;"",$J6="")</formula>
    </cfRule>
    <cfRule type="expression" dxfId="13505" priority="3378">
      <formula>AND($H6&lt;&gt;"",$I6="",$J6="")</formula>
    </cfRule>
  </conditionalFormatting>
  <conditionalFormatting sqref="H39:J39">
    <cfRule type="expression" dxfId="13504" priority="3226">
      <formula>AND($H39&lt;&gt;"",$I39&lt;&gt;"",$J39&lt;&gt;"")</formula>
    </cfRule>
    <cfRule type="expression" dxfId="13503" priority="3227">
      <formula>AND($H39&lt;&gt;"",$I39&lt;&gt;"",$J39="")</formula>
    </cfRule>
    <cfRule type="expression" dxfId="13502" priority="3228">
      <formula>AND($H39&lt;&gt;"",$I39="",$J39="")</formula>
    </cfRule>
  </conditionalFormatting>
  <conditionalFormatting sqref="X39:Z39 U39">
    <cfRule type="expression" dxfId="13501" priority="3223">
      <formula>AND($H39&lt;&gt;"",$I39&lt;&gt;"",$J39&lt;&gt;"")</formula>
    </cfRule>
    <cfRule type="expression" dxfId="13500" priority="3224">
      <formula>AND($H39&lt;&gt;"",$I39&lt;&gt;"",$J39="")</formula>
    </cfRule>
    <cfRule type="expression" dxfId="13499" priority="3225">
      <formula>AND($H39&lt;&gt;"",$I39="",$J39="")</formula>
    </cfRule>
  </conditionalFormatting>
  <conditionalFormatting sqref="H39">
    <cfRule type="expression" dxfId="13498" priority="3222">
      <formula>AND($H39&lt;&gt;"",$I39&lt;&gt;"")</formula>
    </cfRule>
  </conditionalFormatting>
  <conditionalFormatting sqref="I39">
    <cfRule type="expression" dxfId="13497" priority="3221">
      <formula>AND($I39&lt;&gt;"",$J39&lt;&gt;"")</formula>
    </cfRule>
  </conditionalFormatting>
  <conditionalFormatting sqref="A39">
    <cfRule type="containsBlanks" dxfId="13496" priority="3220">
      <formula>LEN(TRIM(A39))=0</formula>
    </cfRule>
  </conditionalFormatting>
  <conditionalFormatting sqref="AA39:AB39">
    <cfRule type="expression" dxfId="13495" priority="3217">
      <formula>AND($H39&lt;&gt;"",$I39&lt;&gt;"",$J39&lt;&gt;"")</formula>
    </cfRule>
    <cfRule type="expression" dxfId="13494" priority="3218">
      <formula>AND($H39&lt;&gt;"",$I39&lt;&gt;"",$J39="")</formula>
    </cfRule>
    <cfRule type="expression" dxfId="13493" priority="3219">
      <formula>AND($H39&lt;&gt;"",$I39="",$J39="")</formula>
    </cfRule>
  </conditionalFormatting>
  <conditionalFormatting sqref="AC39:AD39">
    <cfRule type="expression" dxfId="13492" priority="3214">
      <formula>AND($H39&lt;&gt;"",$I39&lt;&gt;"",$J39&lt;&gt;"")</formula>
    </cfRule>
    <cfRule type="expression" dxfId="13491" priority="3215">
      <formula>AND($H39&lt;&gt;"",$I39&lt;&gt;"",$J39="")</formula>
    </cfRule>
    <cfRule type="expression" dxfId="13490" priority="3216">
      <formula>AND($H39&lt;&gt;"",$I39="",$J39="")</formula>
    </cfRule>
  </conditionalFormatting>
  <conditionalFormatting sqref="AE39:AH39">
    <cfRule type="expression" dxfId="13489" priority="3211">
      <formula>AND($H39&lt;&gt;"",$I39&lt;&gt;"",$J39&lt;&gt;"")</formula>
    </cfRule>
    <cfRule type="expression" dxfId="13488" priority="3212">
      <formula>AND($H39&lt;&gt;"",$I39&lt;&gt;"",$J39="")</formula>
    </cfRule>
    <cfRule type="expression" dxfId="13487" priority="3213">
      <formula>AND($H39&lt;&gt;"",$I39="",$J39="")</formula>
    </cfRule>
  </conditionalFormatting>
  <conditionalFormatting sqref="AI39">
    <cfRule type="expression" dxfId="13486" priority="3208">
      <formula>AND($H39&lt;&gt;"",$I39&lt;&gt;"",$J39&lt;&gt;"")</formula>
    </cfRule>
    <cfRule type="expression" dxfId="13485" priority="3209">
      <formula>AND($H39&lt;&gt;"",$I39&lt;&gt;"",$J39="")</formula>
    </cfRule>
    <cfRule type="expression" dxfId="13484" priority="3210">
      <formula>AND($H39&lt;&gt;"",$I39="",$J39="")</formula>
    </cfRule>
  </conditionalFormatting>
  <conditionalFormatting sqref="H45:J45">
    <cfRule type="expression" dxfId="13483" priority="3205">
      <formula>AND($H45&lt;&gt;"",$I45&lt;&gt;"",$J45&lt;&gt;"")</formula>
    </cfRule>
    <cfRule type="expression" dxfId="13482" priority="3206">
      <formula>AND($H45&lt;&gt;"",$I45&lt;&gt;"",$J45="")</formula>
    </cfRule>
    <cfRule type="expression" dxfId="13481" priority="3207">
      <formula>AND($H45&lt;&gt;"",$I45="",$J45="")</formula>
    </cfRule>
  </conditionalFormatting>
  <conditionalFormatting sqref="U45 X45:Z45">
    <cfRule type="expression" dxfId="13480" priority="3202">
      <formula>AND($H45&lt;&gt;"",$I45&lt;&gt;"",$J45&lt;&gt;"")</formula>
    </cfRule>
    <cfRule type="expression" dxfId="13479" priority="3203">
      <formula>AND($H45&lt;&gt;"",$I45&lt;&gt;"",$J45="")</formula>
    </cfRule>
    <cfRule type="expression" dxfId="13478" priority="3204">
      <formula>AND($H45&lt;&gt;"",$I45="",$J45="")</formula>
    </cfRule>
  </conditionalFormatting>
  <conditionalFormatting sqref="H45">
    <cfRule type="expression" dxfId="13477" priority="3201">
      <formula>AND($H45&lt;&gt;"",$I45&lt;&gt;"")</formula>
    </cfRule>
  </conditionalFormatting>
  <conditionalFormatting sqref="I45">
    <cfRule type="expression" dxfId="13476" priority="3200">
      <formula>AND($I45&lt;&gt;"",$J45&lt;&gt;"")</formula>
    </cfRule>
  </conditionalFormatting>
  <conditionalFormatting sqref="A45">
    <cfRule type="containsBlanks" dxfId="13475" priority="3199">
      <formula>LEN(TRIM(A45))=0</formula>
    </cfRule>
  </conditionalFormatting>
  <conditionalFormatting sqref="AA45:AB45">
    <cfRule type="expression" dxfId="13474" priority="3196">
      <formula>AND($H45&lt;&gt;"",$I45&lt;&gt;"",$J45&lt;&gt;"")</formula>
    </cfRule>
    <cfRule type="expression" dxfId="13473" priority="3197">
      <formula>AND($H45&lt;&gt;"",$I45&lt;&gt;"",$J45="")</formula>
    </cfRule>
    <cfRule type="expression" dxfId="13472" priority="3198">
      <formula>AND($H45&lt;&gt;"",$I45="",$J45="")</formula>
    </cfRule>
  </conditionalFormatting>
  <conditionalFormatting sqref="AC45:AD45">
    <cfRule type="expression" dxfId="13471" priority="3193">
      <formula>AND($H45&lt;&gt;"",$I45&lt;&gt;"",$J45&lt;&gt;"")</formula>
    </cfRule>
    <cfRule type="expression" dxfId="13470" priority="3194">
      <formula>AND($H45&lt;&gt;"",$I45&lt;&gt;"",$J45="")</formula>
    </cfRule>
    <cfRule type="expression" dxfId="13469" priority="3195">
      <formula>AND($H45&lt;&gt;"",$I45="",$J45="")</formula>
    </cfRule>
  </conditionalFormatting>
  <conditionalFormatting sqref="AE45:AH45">
    <cfRule type="expression" dxfId="13468" priority="3190">
      <formula>AND($H45&lt;&gt;"",$I45&lt;&gt;"",$J45&lt;&gt;"")</formula>
    </cfRule>
    <cfRule type="expression" dxfId="13467" priority="3191">
      <formula>AND($H45&lt;&gt;"",$I45&lt;&gt;"",$J45="")</formula>
    </cfRule>
    <cfRule type="expression" dxfId="13466" priority="3192">
      <formula>AND($H45&lt;&gt;"",$I45="",$J45="")</formula>
    </cfRule>
  </conditionalFormatting>
  <conditionalFormatting sqref="AI45">
    <cfRule type="expression" dxfId="13465" priority="3187">
      <formula>AND($H45&lt;&gt;"",$I45&lt;&gt;"",$J45&lt;&gt;"")</formula>
    </cfRule>
    <cfRule type="expression" dxfId="13464" priority="3188">
      <formula>AND($H45&lt;&gt;"",$I45&lt;&gt;"",$J45="")</formula>
    </cfRule>
    <cfRule type="expression" dxfId="13463" priority="3189">
      <formula>AND($H45&lt;&gt;"",$I45="",$J45="")</formula>
    </cfRule>
  </conditionalFormatting>
  <conditionalFormatting sqref="A49">
    <cfRule type="containsBlanks" dxfId="13462" priority="3143">
      <formula>LEN(TRIM(A49))=0</formula>
    </cfRule>
  </conditionalFormatting>
  <conditionalFormatting sqref="A46">
    <cfRule type="containsBlanks" dxfId="13461" priority="3142">
      <formula>LEN(TRIM(A46))=0</formula>
    </cfRule>
  </conditionalFormatting>
  <conditionalFormatting sqref="A48">
    <cfRule type="containsBlanks" dxfId="13460" priority="3134">
      <formula>LEN(TRIM(A48))=0</formula>
    </cfRule>
  </conditionalFormatting>
  <conditionalFormatting sqref="X63:AI64 U63:U64">
    <cfRule type="expression" dxfId="13459" priority="3131">
      <formula>AND($H63&lt;&gt;"",$I63&lt;&gt;"",$J63&lt;&gt;"")</formula>
    </cfRule>
    <cfRule type="expression" dxfId="13458" priority="3132">
      <formula>AND($H63&lt;&gt;"",$I63&lt;&gt;"",$J63="")</formula>
    </cfRule>
    <cfRule type="expression" dxfId="13457" priority="3133">
      <formula>AND($H63&lt;&gt;"",$I63="",$J63="")</formula>
    </cfRule>
  </conditionalFormatting>
  <conditionalFormatting sqref="A64">
    <cfRule type="containsBlanks" dxfId="13456" priority="3130">
      <formula>LEN(TRIM(A64))=0</formula>
    </cfRule>
  </conditionalFormatting>
  <conditionalFormatting sqref="A61">
    <cfRule type="containsBlanks" dxfId="13455" priority="3129">
      <formula>LEN(TRIM(A61))=0</formula>
    </cfRule>
  </conditionalFormatting>
  <conditionalFormatting sqref="A63">
    <cfRule type="containsBlanks" dxfId="13454" priority="3121">
      <formula>LEN(TRIM(A63))=0</formula>
    </cfRule>
  </conditionalFormatting>
  <conditionalFormatting sqref="H72:J72">
    <cfRule type="expression" dxfId="13453" priority="2941">
      <formula>AND($H72&lt;&gt;"",$I72&lt;&gt;"",$J72&lt;&gt;"")</formula>
    </cfRule>
    <cfRule type="expression" dxfId="13452" priority="2942">
      <formula>AND($H72&lt;&gt;"",$I72&lt;&gt;"",$J72="")</formula>
    </cfRule>
    <cfRule type="expression" dxfId="13451" priority="2943">
      <formula>AND($H72&lt;&gt;"",$I72="",$J72="")</formula>
    </cfRule>
  </conditionalFormatting>
  <conditionalFormatting sqref="X72:Z72 U72">
    <cfRule type="expression" dxfId="13450" priority="2938">
      <formula>AND($H72&lt;&gt;"",$I72&lt;&gt;"",$J72&lt;&gt;"")</formula>
    </cfRule>
    <cfRule type="expression" dxfId="13449" priority="2939">
      <formula>AND($H72&lt;&gt;"",$I72&lt;&gt;"",$J72="")</formula>
    </cfRule>
    <cfRule type="expression" dxfId="13448" priority="2940">
      <formula>AND($H72&lt;&gt;"",$I72="",$J72="")</formula>
    </cfRule>
  </conditionalFormatting>
  <conditionalFormatting sqref="H72">
    <cfRule type="expression" dxfId="13447" priority="2937">
      <formula>AND($H72&lt;&gt;"",$I72&lt;&gt;"")</formula>
    </cfRule>
  </conditionalFormatting>
  <conditionalFormatting sqref="I72">
    <cfRule type="expression" dxfId="13446" priority="2936">
      <formula>AND($I72&lt;&gt;"",$J72&lt;&gt;"")</formula>
    </cfRule>
  </conditionalFormatting>
  <conditionalFormatting sqref="A72">
    <cfRule type="containsBlanks" dxfId="13445" priority="2935">
      <formula>LEN(TRIM(A72))=0</formula>
    </cfRule>
  </conditionalFormatting>
  <conditionalFormatting sqref="AA72:AB72">
    <cfRule type="expression" dxfId="13444" priority="2932">
      <formula>AND($H72&lt;&gt;"",$I72&lt;&gt;"",$J72&lt;&gt;"")</formula>
    </cfRule>
    <cfRule type="expression" dxfId="13443" priority="2933">
      <formula>AND($H72&lt;&gt;"",$I72&lt;&gt;"",$J72="")</formula>
    </cfRule>
    <cfRule type="expression" dxfId="13442" priority="2934">
      <formula>AND($H72&lt;&gt;"",$I72="",$J72="")</formula>
    </cfRule>
  </conditionalFormatting>
  <conditionalFormatting sqref="AC72:AD72">
    <cfRule type="expression" dxfId="13441" priority="2929">
      <formula>AND($H72&lt;&gt;"",$I72&lt;&gt;"",$J72&lt;&gt;"")</formula>
    </cfRule>
    <cfRule type="expression" dxfId="13440" priority="2930">
      <formula>AND($H72&lt;&gt;"",$I72&lt;&gt;"",$J72="")</formula>
    </cfRule>
    <cfRule type="expression" dxfId="13439" priority="2931">
      <formula>AND($H72&lt;&gt;"",$I72="",$J72="")</formula>
    </cfRule>
  </conditionalFormatting>
  <conditionalFormatting sqref="AE72:AH72">
    <cfRule type="expression" dxfId="13438" priority="2926">
      <formula>AND($H72&lt;&gt;"",$I72&lt;&gt;"",$J72&lt;&gt;"")</formula>
    </cfRule>
    <cfRule type="expression" dxfId="13437" priority="2927">
      <formula>AND($H72&lt;&gt;"",$I72&lt;&gt;"",$J72="")</formula>
    </cfRule>
    <cfRule type="expression" dxfId="13436" priority="2928">
      <formula>AND($H72&lt;&gt;"",$I72="",$J72="")</formula>
    </cfRule>
  </conditionalFormatting>
  <conditionalFormatting sqref="AI72">
    <cfRule type="expression" dxfId="13435" priority="2923">
      <formula>AND($H72&lt;&gt;"",$I72&lt;&gt;"",$J72&lt;&gt;"")</formula>
    </cfRule>
    <cfRule type="expression" dxfId="13434" priority="2924">
      <formula>AND($H72&lt;&gt;"",$I72&lt;&gt;"",$J72="")</formula>
    </cfRule>
    <cfRule type="expression" dxfId="13433" priority="2925">
      <formula>AND($H72&lt;&gt;"",$I72="",$J72="")</formula>
    </cfRule>
  </conditionalFormatting>
  <conditionalFormatting sqref="H57:J57">
    <cfRule type="expression" dxfId="13432" priority="2323">
      <formula>AND($H57&lt;&gt;"",$I57&lt;&gt;"",$J57&lt;&gt;"")</formula>
    </cfRule>
    <cfRule type="expression" dxfId="13431" priority="2324">
      <formula>AND($H57&lt;&gt;"",$I57&lt;&gt;"",$J57="")</formula>
    </cfRule>
    <cfRule type="expression" dxfId="13430" priority="2325">
      <formula>AND($H57&lt;&gt;"",$I57="",$J57="")</formula>
    </cfRule>
  </conditionalFormatting>
  <conditionalFormatting sqref="X57:Z57 U57">
    <cfRule type="expression" dxfId="13429" priority="2320">
      <formula>AND($H57&lt;&gt;"",$I57&lt;&gt;"",$J57&lt;&gt;"")</formula>
    </cfRule>
    <cfRule type="expression" dxfId="13428" priority="2321">
      <formula>AND($H57&lt;&gt;"",$I57&lt;&gt;"",$J57="")</formula>
    </cfRule>
    <cfRule type="expression" dxfId="13427" priority="2322">
      <formula>AND($H57&lt;&gt;"",$I57="",$J57="")</formula>
    </cfRule>
  </conditionalFormatting>
  <conditionalFormatting sqref="H57">
    <cfRule type="expression" dxfId="13426" priority="2319">
      <formula>AND($H57&lt;&gt;"",$I57&lt;&gt;"")</formula>
    </cfRule>
  </conditionalFormatting>
  <conditionalFormatting sqref="I57">
    <cfRule type="expression" dxfId="13425" priority="2318">
      <formula>AND($I57&lt;&gt;"",$J57&lt;&gt;"")</formula>
    </cfRule>
  </conditionalFormatting>
  <conditionalFormatting sqref="A57">
    <cfRule type="containsBlanks" dxfId="13424" priority="2317">
      <formula>LEN(TRIM(A57))=0</formula>
    </cfRule>
  </conditionalFormatting>
  <conditionalFormatting sqref="AA57:AB57">
    <cfRule type="expression" dxfId="13423" priority="2314">
      <formula>AND($H57&lt;&gt;"",$I57&lt;&gt;"",$J57&lt;&gt;"")</formula>
    </cfRule>
    <cfRule type="expression" dxfId="13422" priority="2315">
      <formula>AND($H57&lt;&gt;"",$I57&lt;&gt;"",$J57="")</formula>
    </cfRule>
    <cfRule type="expression" dxfId="13421" priority="2316">
      <formula>AND($H57&lt;&gt;"",$I57="",$J57="")</formula>
    </cfRule>
  </conditionalFormatting>
  <conditionalFormatting sqref="AC57:AD57">
    <cfRule type="expression" dxfId="13420" priority="2311">
      <formula>AND($H57&lt;&gt;"",$I57&lt;&gt;"",$J57&lt;&gt;"")</formula>
    </cfRule>
    <cfRule type="expression" dxfId="13419" priority="2312">
      <formula>AND($H57&lt;&gt;"",$I57&lt;&gt;"",$J57="")</formula>
    </cfRule>
    <cfRule type="expression" dxfId="13418" priority="2313">
      <formula>AND($H57&lt;&gt;"",$I57="",$J57="")</formula>
    </cfRule>
  </conditionalFormatting>
  <conditionalFormatting sqref="AE57:AH57">
    <cfRule type="expression" dxfId="13417" priority="2308">
      <formula>AND($H57&lt;&gt;"",$I57&lt;&gt;"",$J57&lt;&gt;"")</formula>
    </cfRule>
    <cfRule type="expression" dxfId="13416" priority="2309">
      <formula>AND($H57&lt;&gt;"",$I57&lt;&gt;"",$J57="")</formula>
    </cfRule>
    <cfRule type="expression" dxfId="13415" priority="2310">
      <formula>AND($H57&lt;&gt;"",$I57="",$J57="")</formula>
    </cfRule>
  </conditionalFormatting>
  <conditionalFormatting sqref="AI57">
    <cfRule type="expression" dxfId="13414" priority="2305">
      <formula>AND($H57&lt;&gt;"",$I57&lt;&gt;"",$J57&lt;&gt;"")</formula>
    </cfRule>
    <cfRule type="expression" dxfId="13413" priority="2306">
      <formula>AND($H57&lt;&gt;"",$I57&lt;&gt;"",$J57="")</formula>
    </cfRule>
    <cfRule type="expression" dxfId="13412" priority="2307">
      <formula>AND($H57&lt;&gt;"",$I57="",$J57="")</formula>
    </cfRule>
  </conditionalFormatting>
  <conditionalFormatting sqref="H73:J73">
    <cfRule type="expression" dxfId="13411" priority="2475">
      <formula>AND($H73&lt;&gt;"",$I73&lt;&gt;"",$J73&lt;&gt;"")</formula>
    </cfRule>
    <cfRule type="expression" dxfId="13410" priority="2476">
      <formula>AND($H73&lt;&gt;"",$I73&lt;&gt;"",$J73="")</formula>
    </cfRule>
    <cfRule type="expression" dxfId="13409" priority="2477">
      <formula>AND($H73&lt;&gt;"",$I73="",$J73="")</formula>
    </cfRule>
  </conditionalFormatting>
  <conditionalFormatting sqref="X73:Z73 U73">
    <cfRule type="expression" dxfId="13408" priority="2472">
      <formula>AND($H73&lt;&gt;"",$I73&lt;&gt;"",$J73&lt;&gt;"")</formula>
    </cfRule>
    <cfRule type="expression" dxfId="13407" priority="2473">
      <formula>AND($H73&lt;&gt;"",$I73&lt;&gt;"",$J73="")</formula>
    </cfRule>
    <cfRule type="expression" dxfId="13406" priority="2474">
      <formula>AND($H73&lt;&gt;"",$I73="",$J73="")</formula>
    </cfRule>
  </conditionalFormatting>
  <conditionalFormatting sqref="H73">
    <cfRule type="expression" dxfId="13405" priority="2471">
      <formula>AND($H73&lt;&gt;"",$I73&lt;&gt;"")</formula>
    </cfRule>
  </conditionalFormatting>
  <conditionalFormatting sqref="I73">
    <cfRule type="expression" dxfId="13404" priority="2470">
      <formula>AND($I73&lt;&gt;"",$J73&lt;&gt;"")</formula>
    </cfRule>
  </conditionalFormatting>
  <conditionalFormatting sqref="A73">
    <cfRule type="containsBlanks" dxfId="13403" priority="2469">
      <formula>LEN(TRIM(A73))=0</formula>
    </cfRule>
  </conditionalFormatting>
  <conditionalFormatting sqref="AA73:AB73">
    <cfRule type="expression" dxfId="13402" priority="2466">
      <formula>AND($H73&lt;&gt;"",$I73&lt;&gt;"",$J73&lt;&gt;"")</formula>
    </cfRule>
    <cfRule type="expression" dxfId="13401" priority="2467">
      <formula>AND($H73&lt;&gt;"",$I73&lt;&gt;"",$J73="")</formula>
    </cfRule>
    <cfRule type="expression" dxfId="13400" priority="2468">
      <formula>AND($H73&lt;&gt;"",$I73="",$J73="")</formula>
    </cfRule>
  </conditionalFormatting>
  <conditionalFormatting sqref="AC73:AD73">
    <cfRule type="expression" dxfId="13399" priority="2463">
      <formula>AND($H73&lt;&gt;"",$I73&lt;&gt;"",$J73&lt;&gt;"")</formula>
    </cfRule>
    <cfRule type="expression" dxfId="13398" priority="2464">
      <formula>AND($H73&lt;&gt;"",$I73&lt;&gt;"",$J73="")</formula>
    </cfRule>
    <cfRule type="expression" dxfId="13397" priority="2465">
      <formula>AND($H73&lt;&gt;"",$I73="",$J73="")</formula>
    </cfRule>
  </conditionalFormatting>
  <conditionalFormatting sqref="AE73:AH73">
    <cfRule type="expression" dxfId="13396" priority="2460">
      <formula>AND($H73&lt;&gt;"",$I73&lt;&gt;"",$J73&lt;&gt;"")</formula>
    </cfRule>
    <cfRule type="expression" dxfId="13395" priority="2461">
      <formula>AND($H73&lt;&gt;"",$I73&lt;&gt;"",$J73="")</formula>
    </cfRule>
    <cfRule type="expression" dxfId="13394" priority="2462">
      <formula>AND($H73&lt;&gt;"",$I73="",$J73="")</formula>
    </cfRule>
  </conditionalFormatting>
  <conditionalFormatting sqref="AI73">
    <cfRule type="expression" dxfId="13393" priority="2457">
      <formula>AND($H73&lt;&gt;"",$I73&lt;&gt;"",$J73&lt;&gt;"")</formula>
    </cfRule>
    <cfRule type="expression" dxfId="13392" priority="2458">
      <formula>AND($H73&lt;&gt;"",$I73&lt;&gt;"",$J73="")</formula>
    </cfRule>
    <cfRule type="expression" dxfId="13391" priority="2459">
      <formula>AND($H73&lt;&gt;"",$I73="",$J73="")</formula>
    </cfRule>
  </conditionalFormatting>
  <conditionalFormatting sqref="H21:J21 H38:J38 H23:J24">
    <cfRule type="expression" dxfId="13390" priority="2412">
      <formula>AND($H21&lt;&gt;"",$I21&lt;&gt;"",$J21&lt;&gt;"")</formula>
    </cfRule>
    <cfRule type="expression" dxfId="13389" priority="2413">
      <formula>AND($H21&lt;&gt;"",$I21&lt;&gt;"",$J21="")</formula>
    </cfRule>
    <cfRule type="expression" dxfId="13388" priority="2414">
      <formula>AND($H21&lt;&gt;"",$I21="",$J21="")</formula>
    </cfRule>
  </conditionalFormatting>
  <conditionalFormatting sqref="X21:Z21 X24:Z24 X23:AG23 U21 U38 X38:Z38 U23:U24">
    <cfRule type="expression" dxfId="13387" priority="2409">
      <formula>AND($H21&lt;&gt;"",$I21&lt;&gt;"",$J21&lt;&gt;"")</formula>
    </cfRule>
    <cfRule type="expression" dxfId="13386" priority="2410">
      <formula>AND($H21&lt;&gt;"",$I21&lt;&gt;"",$J21="")</formula>
    </cfRule>
    <cfRule type="expression" dxfId="13385" priority="2411">
      <formula>AND($H21&lt;&gt;"",$I21="",$J21="")</formula>
    </cfRule>
  </conditionalFormatting>
  <conditionalFormatting sqref="H21 H38 H23:H24">
    <cfRule type="expression" dxfId="13384" priority="2408">
      <formula>AND($H21&lt;&gt;"",$I21&lt;&gt;"")</formula>
    </cfRule>
  </conditionalFormatting>
  <conditionalFormatting sqref="I21 I38 I23:I24">
    <cfRule type="expression" dxfId="13383" priority="2407">
      <formula>AND($I21&lt;&gt;"",$J21&lt;&gt;"")</formula>
    </cfRule>
  </conditionalFormatting>
  <conditionalFormatting sqref="A21 A38 A23:A24">
    <cfRule type="containsBlanks" dxfId="13382" priority="2406">
      <formula>LEN(TRIM(A21))=0</formula>
    </cfRule>
  </conditionalFormatting>
  <conditionalFormatting sqref="AA21:AB21 AA24:AB24 AA38:AB38">
    <cfRule type="expression" dxfId="13381" priority="2403">
      <formula>AND($H21&lt;&gt;"",$I21&lt;&gt;"",$J21&lt;&gt;"")</formula>
    </cfRule>
    <cfRule type="expression" dxfId="13380" priority="2404">
      <formula>AND($H21&lt;&gt;"",$I21&lt;&gt;"",$J21="")</formula>
    </cfRule>
    <cfRule type="expression" dxfId="13379" priority="2405">
      <formula>AND($H21&lt;&gt;"",$I21="",$J21="")</formula>
    </cfRule>
  </conditionalFormatting>
  <conditionalFormatting sqref="AC21:AD21 AC24:AD24 AC38:AD38">
    <cfRule type="expression" dxfId="13378" priority="2400">
      <formula>AND($H21&lt;&gt;"",$I21&lt;&gt;"",$J21&lt;&gt;"")</formula>
    </cfRule>
    <cfRule type="expression" dxfId="13377" priority="2401">
      <formula>AND($H21&lt;&gt;"",$I21&lt;&gt;"",$J21="")</formula>
    </cfRule>
    <cfRule type="expression" dxfId="13376" priority="2402">
      <formula>AND($H21&lt;&gt;"",$I21="",$J21="")</formula>
    </cfRule>
  </conditionalFormatting>
  <conditionalFormatting sqref="AE21:AH21 AE24:AH24 AH23 AE38:AH38">
    <cfRule type="expression" dxfId="13375" priority="2397">
      <formula>AND($H21&lt;&gt;"",$I21&lt;&gt;"",$J21&lt;&gt;"")</formula>
    </cfRule>
    <cfRule type="expression" dxfId="13374" priority="2398">
      <formula>AND($H21&lt;&gt;"",$I21&lt;&gt;"",$J21="")</formula>
    </cfRule>
    <cfRule type="expression" dxfId="13373" priority="2399">
      <formula>AND($H21&lt;&gt;"",$I21="",$J21="")</formula>
    </cfRule>
  </conditionalFormatting>
  <conditionalFormatting sqref="AI21 AI38 AI23:AI24">
    <cfRule type="expression" dxfId="13372" priority="2394">
      <formula>AND($H21&lt;&gt;"",$I21&lt;&gt;"",$J21&lt;&gt;"")</formula>
    </cfRule>
    <cfRule type="expression" dxfId="13371" priority="2395">
      <formula>AND($H21&lt;&gt;"",$I21&lt;&gt;"",$J21="")</formula>
    </cfRule>
    <cfRule type="expression" dxfId="13370" priority="2396">
      <formula>AND($H21&lt;&gt;"",$I21="",$J21="")</formula>
    </cfRule>
  </conditionalFormatting>
  <conditionalFormatting sqref="H50:J52">
    <cfRule type="expression" dxfId="13369" priority="2302">
      <formula>AND($H50&lt;&gt;"",$I50&lt;&gt;"",$J50&lt;&gt;"")</formula>
    </cfRule>
    <cfRule type="expression" dxfId="13368" priority="2303">
      <formula>AND($H50&lt;&gt;"",$I50&lt;&gt;"",$J50="")</formula>
    </cfRule>
    <cfRule type="expression" dxfId="13367" priority="2304">
      <formula>AND($H50&lt;&gt;"",$I50="",$J50="")</formula>
    </cfRule>
  </conditionalFormatting>
  <conditionalFormatting sqref="X50:Z50 X52:Z52 X51:AG51 U50:U52">
    <cfRule type="expression" dxfId="13366" priority="2299">
      <formula>AND($H50&lt;&gt;"",$I50&lt;&gt;"",$J50&lt;&gt;"")</formula>
    </cfRule>
    <cfRule type="expression" dxfId="13365" priority="2300">
      <formula>AND($H50&lt;&gt;"",$I50&lt;&gt;"",$J50="")</formula>
    </cfRule>
    <cfRule type="expression" dxfId="13364" priority="2301">
      <formula>AND($H50&lt;&gt;"",$I50="",$J50="")</formula>
    </cfRule>
  </conditionalFormatting>
  <conditionalFormatting sqref="H50:H52">
    <cfRule type="expression" dxfId="13363" priority="2298">
      <formula>AND($H50&lt;&gt;"",$I50&lt;&gt;"")</formula>
    </cfRule>
  </conditionalFormatting>
  <conditionalFormatting sqref="I50:I52">
    <cfRule type="expression" dxfId="13362" priority="2297">
      <formula>AND($I50&lt;&gt;"",$J50&lt;&gt;"")</formula>
    </cfRule>
  </conditionalFormatting>
  <conditionalFormatting sqref="A50:A52">
    <cfRule type="containsBlanks" dxfId="13361" priority="2296">
      <formula>LEN(TRIM(A50))=0</formula>
    </cfRule>
  </conditionalFormatting>
  <conditionalFormatting sqref="AA50:AB50 AA52:AB52">
    <cfRule type="expression" dxfId="13360" priority="2293">
      <formula>AND($H50&lt;&gt;"",$I50&lt;&gt;"",$J50&lt;&gt;"")</formula>
    </cfRule>
    <cfRule type="expression" dxfId="13359" priority="2294">
      <formula>AND($H50&lt;&gt;"",$I50&lt;&gt;"",$J50="")</formula>
    </cfRule>
    <cfRule type="expression" dxfId="13358" priority="2295">
      <formula>AND($H50&lt;&gt;"",$I50="",$J50="")</formula>
    </cfRule>
  </conditionalFormatting>
  <conditionalFormatting sqref="AI50:AI52">
    <cfRule type="expression" dxfId="13357" priority="2284">
      <formula>AND($H50&lt;&gt;"",$I50&lt;&gt;"",$J50&lt;&gt;"")</formula>
    </cfRule>
    <cfRule type="expression" dxfId="13356" priority="2285">
      <formula>AND($H50&lt;&gt;"",$I50&lt;&gt;"",$J50="")</formula>
    </cfRule>
    <cfRule type="expression" dxfId="13355" priority="2286">
      <formula>AND($H50&lt;&gt;"",$I50="",$J50="")</formula>
    </cfRule>
  </conditionalFormatting>
  <conditionalFormatting sqref="H20:J20">
    <cfRule type="expression" dxfId="13354" priority="2454">
      <formula>AND($H20&lt;&gt;"",$I20&lt;&gt;"",$J20&lt;&gt;"")</formula>
    </cfRule>
    <cfRule type="expression" dxfId="13353" priority="2455">
      <formula>AND($H20&lt;&gt;"",$I20&lt;&gt;"",$J20="")</formula>
    </cfRule>
    <cfRule type="expression" dxfId="13352" priority="2456">
      <formula>AND($H20&lt;&gt;"",$I20="",$J20="")</formula>
    </cfRule>
  </conditionalFormatting>
  <conditionalFormatting sqref="U20 X20:Z20">
    <cfRule type="expression" dxfId="13351" priority="2451">
      <formula>AND($H20&lt;&gt;"",$I20&lt;&gt;"",$J20&lt;&gt;"")</formula>
    </cfRule>
    <cfRule type="expression" dxfId="13350" priority="2452">
      <formula>AND($H20&lt;&gt;"",$I20&lt;&gt;"",$J20="")</formula>
    </cfRule>
    <cfRule type="expression" dxfId="13349" priority="2453">
      <formula>AND($H20&lt;&gt;"",$I20="",$J20="")</formula>
    </cfRule>
  </conditionalFormatting>
  <conditionalFormatting sqref="H20">
    <cfRule type="expression" dxfId="13348" priority="2450">
      <formula>AND($H20&lt;&gt;"",$I20&lt;&gt;"")</formula>
    </cfRule>
  </conditionalFormatting>
  <conditionalFormatting sqref="I20">
    <cfRule type="expression" dxfId="13347" priority="2449">
      <formula>AND($I20&lt;&gt;"",$J20&lt;&gt;"")</formula>
    </cfRule>
  </conditionalFormatting>
  <conditionalFormatting sqref="A20">
    <cfRule type="containsBlanks" dxfId="13346" priority="2448">
      <formula>LEN(TRIM(A20))=0</formula>
    </cfRule>
  </conditionalFormatting>
  <conditionalFormatting sqref="AA20:AB20">
    <cfRule type="expression" dxfId="13345" priority="2445">
      <formula>AND($H20&lt;&gt;"",$I20&lt;&gt;"",$J20&lt;&gt;"")</formula>
    </cfRule>
    <cfRule type="expression" dxfId="13344" priority="2446">
      <formula>AND($H20&lt;&gt;"",$I20&lt;&gt;"",$J20="")</formula>
    </cfRule>
    <cfRule type="expression" dxfId="13343" priority="2447">
      <formula>AND($H20&lt;&gt;"",$I20="",$J20="")</formula>
    </cfRule>
  </conditionalFormatting>
  <conditionalFormatting sqref="AC20:AD20">
    <cfRule type="expression" dxfId="13342" priority="2442">
      <formula>AND($H20&lt;&gt;"",$I20&lt;&gt;"",$J20&lt;&gt;"")</formula>
    </cfRule>
    <cfRule type="expression" dxfId="13341" priority="2443">
      <formula>AND($H20&lt;&gt;"",$I20&lt;&gt;"",$J20="")</formula>
    </cfRule>
    <cfRule type="expression" dxfId="13340" priority="2444">
      <formula>AND($H20&lt;&gt;"",$I20="",$J20="")</formula>
    </cfRule>
  </conditionalFormatting>
  <conditionalFormatting sqref="AE20:AH20">
    <cfRule type="expression" dxfId="13339" priority="2439">
      <formula>AND($H20&lt;&gt;"",$I20&lt;&gt;"",$J20&lt;&gt;"")</formula>
    </cfRule>
    <cfRule type="expression" dxfId="13338" priority="2440">
      <formula>AND($H20&lt;&gt;"",$I20&lt;&gt;"",$J20="")</formula>
    </cfRule>
    <cfRule type="expression" dxfId="13337" priority="2441">
      <formula>AND($H20&lt;&gt;"",$I20="",$J20="")</formula>
    </cfRule>
  </conditionalFormatting>
  <conditionalFormatting sqref="AI20">
    <cfRule type="expression" dxfId="13336" priority="2436">
      <formula>AND($H20&lt;&gt;"",$I20&lt;&gt;"",$J20&lt;&gt;"")</formula>
    </cfRule>
    <cfRule type="expression" dxfId="13335" priority="2437">
      <formula>AND($H20&lt;&gt;"",$I20&lt;&gt;"",$J20="")</formula>
    </cfRule>
    <cfRule type="expression" dxfId="13334" priority="2438">
      <formula>AND($H20&lt;&gt;"",$I20="",$J20="")</formula>
    </cfRule>
  </conditionalFormatting>
  <conditionalFormatting sqref="H11:J11">
    <cfRule type="expression" dxfId="13333" priority="2349">
      <formula>AND($H11&lt;&gt;"",$I11&lt;&gt;"",$J11&lt;&gt;"")</formula>
    </cfRule>
    <cfRule type="expression" dxfId="13332" priority="2350">
      <formula>AND($H11&lt;&gt;"",$I11&lt;&gt;"",$J11="")</formula>
    </cfRule>
    <cfRule type="expression" dxfId="13331" priority="2351">
      <formula>AND($H11&lt;&gt;"",$I11="",$J11="")</formula>
    </cfRule>
  </conditionalFormatting>
  <conditionalFormatting sqref="X11:Z11 U11">
    <cfRule type="expression" dxfId="13330" priority="2346">
      <formula>AND($H11&lt;&gt;"",$I11&lt;&gt;"",$J11&lt;&gt;"")</formula>
    </cfRule>
    <cfRule type="expression" dxfId="13329" priority="2347">
      <formula>AND($H11&lt;&gt;"",$I11&lt;&gt;"",$J11="")</formula>
    </cfRule>
    <cfRule type="expression" dxfId="13328" priority="2348">
      <formula>AND($H11&lt;&gt;"",$I11="",$J11="")</formula>
    </cfRule>
  </conditionalFormatting>
  <conditionalFormatting sqref="H11">
    <cfRule type="expression" dxfId="13327" priority="2345">
      <formula>AND($H11&lt;&gt;"",$I11&lt;&gt;"")</formula>
    </cfRule>
  </conditionalFormatting>
  <conditionalFormatting sqref="I11">
    <cfRule type="expression" dxfId="13326" priority="2344">
      <formula>AND($I11&lt;&gt;"",$J11&lt;&gt;"")</formula>
    </cfRule>
  </conditionalFormatting>
  <conditionalFormatting sqref="A11">
    <cfRule type="containsBlanks" dxfId="13325" priority="2343">
      <formula>LEN(TRIM(A11))=0</formula>
    </cfRule>
  </conditionalFormatting>
  <conditionalFormatting sqref="AA11:AB11">
    <cfRule type="expression" dxfId="13324" priority="2340">
      <formula>AND($H11&lt;&gt;"",$I11&lt;&gt;"",$J11&lt;&gt;"")</formula>
    </cfRule>
    <cfRule type="expression" dxfId="13323" priority="2341">
      <formula>AND($H11&lt;&gt;"",$I11&lt;&gt;"",$J11="")</formula>
    </cfRule>
    <cfRule type="expression" dxfId="13322" priority="2342">
      <formula>AND($H11&lt;&gt;"",$I11="",$J11="")</formula>
    </cfRule>
  </conditionalFormatting>
  <conditionalFormatting sqref="AC11:AD11">
    <cfRule type="expression" dxfId="13321" priority="2337">
      <formula>AND($H11&lt;&gt;"",$I11&lt;&gt;"",$J11&lt;&gt;"")</formula>
    </cfRule>
    <cfRule type="expression" dxfId="13320" priority="2338">
      <formula>AND($H11&lt;&gt;"",$I11&lt;&gt;"",$J11="")</formula>
    </cfRule>
    <cfRule type="expression" dxfId="13319" priority="2339">
      <formula>AND($H11&lt;&gt;"",$I11="",$J11="")</formula>
    </cfRule>
  </conditionalFormatting>
  <conditionalFormatting sqref="AE11:AH11">
    <cfRule type="expression" dxfId="13318" priority="2334">
      <formula>AND($H11&lt;&gt;"",$I11&lt;&gt;"",$J11&lt;&gt;"")</formula>
    </cfRule>
    <cfRule type="expression" dxfId="13317" priority="2335">
      <formula>AND($H11&lt;&gt;"",$I11&lt;&gt;"",$J11="")</formula>
    </cfRule>
    <cfRule type="expression" dxfId="13316" priority="2336">
      <formula>AND($H11&lt;&gt;"",$I11="",$J11="")</formula>
    </cfRule>
  </conditionalFormatting>
  <conditionalFormatting sqref="AI11">
    <cfRule type="expression" dxfId="13315" priority="2331">
      <formula>AND($H11&lt;&gt;"",$I11&lt;&gt;"",$J11&lt;&gt;"")</formula>
    </cfRule>
    <cfRule type="expression" dxfId="13314" priority="2332">
      <formula>AND($H11&lt;&gt;"",$I11&lt;&gt;"",$J11="")</formula>
    </cfRule>
    <cfRule type="expression" dxfId="13313" priority="2333">
      <formula>AND($H11&lt;&gt;"",$I11="",$J11="")</formula>
    </cfRule>
  </conditionalFormatting>
  <conditionalFormatting sqref="H25:J28">
    <cfRule type="expression" dxfId="13312" priority="2391">
      <formula>AND($H25&lt;&gt;"",$I25&lt;&gt;"",$J25&lt;&gt;"")</formula>
    </cfRule>
    <cfRule type="expression" dxfId="13311" priority="2392">
      <formula>AND($H25&lt;&gt;"",$I25&lt;&gt;"",$J25="")</formula>
    </cfRule>
    <cfRule type="expression" dxfId="13310" priority="2393">
      <formula>AND($H25&lt;&gt;"",$I25="",$J25="")</formula>
    </cfRule>
  </conditionalFormatting>
  <conditionalFormatting sqref="X25:Z28 U25:U28">
    <cfRule type="expression" dxfId="13309" priority="2388">
      <formula>AND($H25&lt;&gt;"",$I25&lt;&gt;"",$J25&lt;&gt;"")</formula>
    </cfRule>
    <cfRule type="expression" dxfId="13308" priority="2389">
      <formula>AND($H25&lt;&gt;"",$I25&lt;&gt;"",$J25="")</formula>
    </cfRule>
    <cfRule type="expression" dxfId="13307" priority="2390">
      <formula>AND($H25&lt;&gt;"",$I25="",$J25="")</formula>
    </cfRule>
  </conditionalFormatting>
  <conditionalFormatting sqref="H25:H28">
    <cfRule type="expression" dxfId="13306" priority="2387">
      <formula>AND($H25&lt;&gt;"",$I25&lt;&gt;"")</formula>
    </cfRule>
  </conditionalFormatting>
  <conditionalFormatting sqref="I25:I28">
    <cfRule type="expression" dxfId="13305" priority="2386">
      <formula>AND($I25&lt;&gt;"",$J25&lt;&gt;"")</formula>
    </cfRule>
  </conditionalFormatting>
  <conditionalFormatting sqref="A25:A28">
    <cfRule type="containsBlanks" dxfId="13304" priority="2385">
      <formula>LEN(TRIM(A25))=0</formula>
    </cfRule>
  </conditionalFormatting>
  <conditionalFormatting sqref="AA25:AB28">
    <cfRule type="expression" dxfId="13303" priority="2382">
      <formula>AND($H25&lt;&gt;"",$I25&lt;&gt;"",$J25&lt;&gt;"")</formula>
    </cfRule>
    <cfRule type="expression" dxfId="13302" priority="2383">
      <formula>AND($H25&lt;&gt;"",$I25&lt;&gt;"",$J25="")</formula>
    </cfRule>
    <cfRule type="expression" dxfId="13301" priority="2384">
      <formula>AND($H25&lt;&gt;"",$I25="",$J25="")</formula>
    </cfRule>
  </conditionalFormatting>
  <conditionalFormatting sqref="AC25:AD28">
    <cfRule type="expression" dxfId="13300" priority="2379">
      <formula>AND($H25&lt;&gt;"",$I25&lt;&gt;"",$J25&lt;&gt;"")</formula>
    </cfRule>
    <cfRule type="expression" dxfId="13299" priority="2380">
      <formula>AND($H25&lt;&gt;"",$I25&lt;&gt;"",$J25="")</formula>
    </cfRule>
    <cfRule type="expression" dxfId="13298" priority="2381">
      <formula>AND($H25&lt;&gt;"",$I25="",$J25="")</formula>
    </cfRule>
  </conditionalFormatting>
  <conditionalFormatting sqref="AE25:AH28">
    <cfRule type="expression" dxfId="13297" priority="2376">
      <formula>AND($H25&lt;&gt;"",$I25&lt;&gt;"",$J25&lt;&gt;"")</formula>
    </cfRule>
    <cfRule type="expression" dxfId="13296" priority="2377">
      <formula>AND($H25&lt;&gt;"",$I25&lt;&gt;"",$J25="")</formula>
    </cfRule>
    <cfRule type="expression" dxfId="13295" priority="2378">
      <formula>AND($H25&lt;&gt;"",$I25="",$J25="")</formula>
    </cfRule>
  </conditionalFormatting>
  <conditionalFormatting sqref="AI25:AI28">
    <cfRule type="expression" dxfId="13294" priority="2373">
      <formula>AND($H25&lt;&gt;"",$I25&lt;&gt;"",$J25&lt;&gt;"")</formula>
    </cfRule>
    <cfRule type="expression" dxfId="13293" priority="2374">
      <formula>AND($H25&lt;&gt;"",$I25&lt;&gt;"",$J25="")</formula>
    </cfRule>
    <cfRule type="expression" dxfId="13292" priority="2375">
      <formula>AND($H25&lt;&gt;"",$I25="",$J25="")</formula>
    </cfRule>
  </conditionalFormatting>
  <conditionalFormatting sqref="X65:Z65 X67:Z67 X66:AG66 U65:U67">
    <cfRule type="expression" dxfId="13291" priority="2251">
      <formula>AND($H65&lt;&gt;"",$I65&lt;&gt;"",$J65&lt;&gt;"")</formula>
    </cfRule>
    <cfRule type="expression" dxfId="13290" priority="2252">
      <formula>AND($H65&lt;&gt;"",$I65&lt;&gt;"",$J65="")</formula>
    </cfRule>
    <cfRule type="expression" dxfId="13289" priority="2253">
      <formula>AND($H65&lt;&gt;"",$I65="",$J65="")</formula>
    </cfRule>
  </conditionalFormatting>
  <conditionalFormatting sqref="AC65:AD65 AC67:AD67">
    <cfRule type="expression" dxfId="13288" priority="2242">
      <formula>AND($H65&lt;&gt;"",$I65&lt;&gt;"",$J65&lt;&gt;"")</formula>
    </cfRule>
    <cfRule type="expression" dxfId="13287" priority="2243">
      <formula>AND($H65&lt;&gt;"",$I65&lt;&gt;"",$J65="")</formula>
    </cfRule>
    <cfRule type="expression" dxfId="13286" priority="2244">
      <formula>AND($H65&lt;&gt;"",$I65="",$J65="")</formula>
    </cfRule>
  </conditionalFormatting>
  <conditionalFormatting sqref="AE65:AH65 AE67:AH67 AH66">
    <cfRule type="expression" dxfId="13285" priority="2239">
      <formula>AND($H65&lt;&gt;"",$I65&lt;&gt;"",$J65&lt;&gt;"")</formula>
    </cfRule>
    <cfRule type="expression" dxfId="13284" priority="2240">
      <formula>AND($H65&lt;&gt;"",$I65&lt;&gt;"",$J65="")</formula>
    </cfRule>
    <cfRule type="expression" dxfId="13283" priority="2241">
      <formula>AND($H65&lt;&gt;"",$I65="",$J65="")</formula>
    </cfRule>
  </conditionalFormatting>
  <conditionalFormatting sqref="AI65:AI67">
    <cfRule type="expression" dxfId="13282" priority="2236">
      <formula>AND($H65&lt;&gt;"",$I65&lt;&gt;"",$J65&lt;&gt;"")</formula>
    </cfRule>
    <cfRule type="expression" dxfId="13281" priority="2237">
      <formula>AND($H65&lt;&gt;"",$I65&lt;&gt;"",$J65="")</formula>
    </cfRule>
    <cfRule type="expression" dxfId="13280" priority="2238">
      <formula>AND($H65&lt;&gt;"",$I65="",$J65="")</formula>
    </cfRule>
  </conditionalFormatting>
  <conditionalFormatting sqref="H53:J55 U53:U55 X53:AI55">
    <cfRule type="expression" dxfId="13279" priority="2328">
      <formula>AND($H53&lt;&gt;"",$I53&lt;&gt;"",$J53&lt;&gt;"")</formula>
    </cfRule>
    <cfRule type="expression" dxfId="13278" priority="2329">
      <formula>AND($H53&lt;&gt;"",$I53&lt;&gt;"",$J53="")</formula>
    </cfRule>
    <cfRule type="expression" dxfId="13277" priority="2330">
      <formula>AND($H53&lt;&gt;"",$I53="",$J53="")</formula>
    </cfRule>
  </conditionalFormatting>
  <conditionalFormatting sqref="H53:H55">
    <cfRule type="expression" dxfId="13276" priority="2327">
      <formula>AND($H53&lt;&gt;"",$I53&lt;&gt;"")</formula>
    </cfRule>
  </conditionalFormatting>
  <conditionalFormatting sqref="I53:I55">
    <cfRule type="expression" dxfId="13275" priority="2326">
      <formula>AND($I53&lt;&gt;"",$J53&lt;&gt;"")</formula>
    </cfRule>
  </conditionalFormatting>
  <conditionalFormatting sqref="AC50:AD50 AC52:AD52">
    <cfRule type="expression" dxfId="13274" priority="2290">
      <formula>AND($H50&lt;&gt;"",$I50&lt;&gt;"",$J50&lt;&gt;"")</formula>
    </cfRule>
    <cfRule type="expression" dxfId="13273" priority="2291">
      <formula>AND($H50&lt;&gt;"",$I50&lt;&gt;"",$J50="")</formula>
    </cfRule>
    <cfRule type="expression" dxfId="13272" priority="2292">
      <formula>AND($H50&lt;&gt;"",$I50="",$J50="")</formula>
    </cfRule>
  </conditionalFormatting>
  <conditionalFormatting sqref="AE50:AH50 AE52:AH52 AH51">
    <cfRule type="expression" dxfId="13271" priority="2287">
      <formula>AND($H50&lt;&gt;"",$I50&lt;&gt;"",$J50&lt;&gt;"")</formula>
    </cfRule>
    <cfRule type="expression" dxfId="13270" priority="2288">
      <formula>AND($H50&lt;&gt;"",$I50&lt;&gt;"",$J50="")</formula>
    </cfRule>
    <cfRule type="expression" dxfId="13269" priority="2289">
      <formula>AND($H50&lt;&gt;"",$I50="",$J50="")</formula>
    </cfRule>
  </conditionalFormatting>
  <conditionalFormatting sqref="A53:A55">
    <cfRule type="containsBlanks" dxfId="13268" priority="2283">
      <formula>LEN(TRIM(A53))=0</formula>
    </cfRule>
  </conditionalFormatting>
  <conditionalFormatting sqref="H68:J70 U68:U70 X68:AI70">
    <cfRule type="expression" dxfId="13267" priority="2280">
      <formula>AND($H68&lt;&gt;"",$I68&lt;&gt;"",$J68&lt;&gt;"")</formula>
    </cfRule>
    <cfRule type="expression" dxfId="13266" priority="2281">
      <formula>AND($H68&lt;&gt;"",$I68&lt;&gt;"",$J68="")</formula>
    </cfRule>
    <cfRule type="expression" dxfId="13265" priority="2282">
      <formula>AND($H68&lt;&gt;"",$I68="",$J68="")</formula>
    </cfRule>
  </conditionalFormatting>
  <conditionalFormatting sqref="H68:H70">
    <cfRule type="expression" dxfId="13264" priority="2279">
      <formula>AND($H68&lt;&gt;"",$I68&lt;&gt;"")</formula>
    </cfRule>
  </conditionalFormatting>
  <conditionalFormatting sqref="I68:I70">
    <cfRule type="expression" dxfId="13263" priority="2278">
      <formula>AND($I68&lt;&gt;"",$J68&lt;&gt;"")</formula>
    </cfRule>
  </conditionalFormatting>
  <conditionalFormatting sqref="H65:J67">
    <cfRule type="expression" dxfId="13262" priority="2254">
      <formula>AND($H65&lt;&gt;"",$I65&lt;&gt;"",$J65&lt;&gt;"")</formula>
    </cfRule>
    <cfRule type="expression" dxfId="13261" priority="2255">
      <formula>AND($H65&lt;&gt;"",$I65&lt;&gt;"",$J65="")</formula>
    </cfRule>
    <cfRule type="expression" dxfId="13260" priority="2256">
      <formula>AND($H65&lt;&gt;"",$I65="",$J65="")</formula>
    </cfRule>
  </conditionalFormatting>
  <conditionalFormatting sqref="H65:H67">
    <cfRule type="expression" dxfId="13259" priority="2250">
      <formula>AND($H65&lt;&gt;"",$I65&lt;&gt;"")</formula>
    </cfRule>
  </conditionalFormatting>
  <conditionalFormatting sqref="I65:I67">
    <cfRule type="expression" dxfId="13258" priority="2249">
      <formula>AND($I65&lt;&gt;"",$J65&lt;&gt;"")</formula>
    </cfRule>
  </conditionalFormatting>
  <conditionalFormatting sqref="A65:A67">
    <cfRule type="containsBlanks" dxfId="13257" priority="2248">
      <formula>LEN(TRIM(A65))=0</formula>
    </cfRule>
  </conditionalFormatting>
  <conditionalFormatting sqref="AA65:AB65 AA67:AB67">
    <cfRule type="expression" dxfId="13256" priority="2245">
      <formula>AND($H65&lt;&gt;"",$I65&lt;&gt;"",$J65&lt;&gt;"")</formula>
    </cfRule>
    <cfRule type="expression" dxfId="13255" priority="2246">
      <formula>AND($H65&lt;&gt;"",$I65&lt;&gt;"",$J65="")</formula>
    </cfRule>
    <cfRule type="expression" dxfId="13254" priority="2247">
      <formula>AND($H65&lt;&gt;"",$I65="",$J65="")</formula>
    </cfRule>
  </conditionalFormatting>
  <conditionalFormatting sqref="A68:A70">
    <cfRule type="containsBlanks" dxfId="13253" priority="2235">
      <formula>LEN(TRIM(A68))=0</formula>
    </cfRule>
  </conditionalFormatting>
  <conditionalFormatting sqref="X73:AI73 U73">
    <cfRule type="cellIs" dxfId="13252" priority="2233" operator="greaterThan">
      <formula>0</formula>
    </cfRule>
    <cfRule type="cellIs" dxfId="13251" priority="2234" operator="lessThan">
      <formula>0</formula>
    </cfRule>
  </conditionalFormatting>
  <conditionalFormatting sqref="AJ73:CF73">
    <cfRule type="expression" dxfId="13250" priority="1110">
      <formula>AND($H73&lt;&gt;"",$I73&lt;&gt;"",$J73&lt;&gt;"")</formula>
    </cfRule>
    <cfRule type="expression" dxfId="13249" priority="1111">
      <formula>AND($H73&lt;&gt;"",$I73&lt;&gt;"",$J73="")</formula>
    </cfRule>
    <cfRule type="expression" dxfId="13248" priority="1112">
      <formula>AND($H73&lt;&gt;"",$I73="",$J73="")</formula>
    </cfRule>
  </conditionalFormatting>
  <conditionalFormatting sqref="AJ21:CF21 AJ38:CF38 AJ23:CF24">
    <cfRule type="expression" dxfId="13247" priority="1101">
      <formula>AND($H21&lt;&gt;"",$I21&lt;&gt;"",$J21&lt;&gt;"")</formula>
    </cfRule>
    <cfRule type="expression" dxfId="13246" priority="1102">
      <formula>AND($H21&lt;&gt;"",$I21&lt;&gt;"",$J21="")</formula>
    </cfRule>
    <cfRule type="expression" dxfId="13245" priority="1103">
      <formula>AND($H21&lt;&gt;"",$I21="",$J21="")</formula>
    </cfRule>
  </conditionalFormatting>
  <conditionalFormatting sqref="AJ25:CF28">
    <cfRule type="expression" dxfId="13244" priority="1098">
      <formula>AND($H25&lt;&gt;"",$I25&lt;&gt;"",$J25&lt;&gt;"")</formula>
    </cfRule>
    <cfRule type="expression" dxfId="13243" priority="1099">
      <formula>AND($H25&lt;&gt;"",$I25&lt;&gt;"",$J25="")</formula>
    </cfRule>
    <cfRule type="expression" dxfId="13242" priority="1100">
      <formula>AND($H25&lt;&gt;"",$I25="",$J25="")</formula>
    </cfRule>
  </conditionalFormatting>
  <conditionalFormatting sqref="AJ48:CF49">
    <cfRule type="expression" dxfId="13241" priority="1277">
      <formula>AND($H48&lt;&gt;"",$I48&lt;&gt;"",$J48&lt;&gt;"")</formula>
    </cfRule>
    <cfRule type="expression" dxfId="13240" priority="1278">
      <formula>AND($H48&lt;&gt;"",$I48&lt;&gt;"",$J48="")</formula>
    </cfRule>
    <cfRule type="expression" dxfId="13239" priority="1279">
      <formula>AND($H48&lt;&gt;"",$I48="",$J48="")</formula>
    </cfRule>
  </conditionalFormatting>
  <conditionalFormatting sqref="AJ50:CF52">
    <cfRule type="expression" dxfId="13238" priority="1083">
      <formula>AND($H50&lt;&gt;"",$I50&lt;&gt;"",$J50&lt;&gt;"")</formula>
    </cfRule>
    <cfRule type="expression" dxfId="13237" priority="1084">
      <formula>AND($H50&lt;&gt;"",$I50&lt;&gt;"",$J50="")</formula>
    </cfRule>
    <cfRule type="expression" dxfId="13236" priority="1085">
      <formula>AND($H50&lt;&gt;"",$I50="",$J50="")</formula>
    </cfRule>
  </conditionalFormatting>
  <conditionalFormatting sqref="AJ53:CF55">
    <cfRule type="expression" dxfId="13235" priority="1089">
      <formula>AND($H53&lt;&gt;"",$I53&lt;&gt;"",$J53&lt;&gt;"")</formula>
    </cfRule>
    <cfRule type="expression" dxfId="13234" priority="1090">
      <formula>AND($H53&lt;&gt;"",$I53&lt;&gt;"",$J53="")</formula>
    </cfRule>
    <cfRule type="expression" dxfId="13233" priority="1091">
      <formula>AND($H53&lt;&gt;"",$I53="",$J53="")</formula>
    </cfRule>
  </conditionalFormatting>
  <conditionalFormatting sqref="AJ68:CF70">
    <cfRule type="expression" dxfId="13232" priority="1080">
      <formula>AND($H68&lt;&gt;"",$I68&lt;&gt;"",$J68&lt;&gt;"")</formula>
    </cfRule>
    <cfRule type="expression" dxfId="13231" priority="1081">
      <formula>AND($H68&lt;&gt;"",$I68&lt;&gt;"",$J68="")</formula>
    </cfRule>
    <cfRule type="expression" dxfId="13230" priority="1082">
      <formula>AND($H68&lt;&gt;"",$I68="",$J68="")</formula>
    </cfRule>
  </conditionalFormatting>
  <conditionalFormatting sqref="AJ11:CF11">
    <cfRule type="expression" dxfId="13229" priority="1092">
      <formula>AND($H11&lt;&gt;"",$I11&lt;&gt;"",$J11&lt;&gt;"")</formula>
    </cfRule>
    <cfRule type="expression" dxfId="13228" priority="1093">
      <formula>AND($H11&lt;&gt;"",$I11&lt;&gt;"",$J11="")</formula>
    </cfRule>
    <cfRule type="expression" dxfId="13227" priority="1094">
      <formula>AND($H11&lt;&gt;"",$I11="",$J11="")</formula>
    </cfRule>
  </conditionalFormatting>
  <conditionalFormatting sqref="AJ20:CF20">
    <cfRule type="expression" dxfId="13226" priority="1107">
      <formula>AND($H20&lt;&gt;"",$I20&lt;&gt;"",$J20&lt;&gt;"")</formula>
    </cfRule>
    <cfRule type="expression" dxfId="13225" priority="1108">
      <formula>AND($H20&lt;&gt;"",$I20&lt;&gt;"",$J20="")</formula>
    </cfRule>
    <cfRule type="expression" dxfId="13224" priority="1109">
      <formula>AND($H20&lt;&gt;"",$I20="",$J20="")</formula>
    </cfRule>
  </conditionalFormatting>
  <conditionalFormatting sqref="AJ4:CF4">
    <cfRule type="containsBlanks" dxfId="13223" priority="1276">
      <formula>LEN(TRIM(AJ4))=0</formula>
    </cfRule>
  </conditionalFormatting>
  <conditionalFormatting sqref="AJ1:CF1">
    <cfRule type="containsBlanks" dxfId="13222" priority="1275">
      <formula>LEN(TRIM(AJ1))=0</formula>
    </cfRule>
  </conditionalFormatting>
  <conditionalFormatting sqref="AJ6:CF6">
    <cfRule type="expression" dxfId="13221" priority="1272">
      <formula>AND($H6&lt;&gt;"",$I6&lt;&gt;"",$J6&lt;&gt;"")</formula>
    </cfRule>
    <cfRule type="expression" dxfId="13220" priority="1273">
      <formula>AND($H6&lt;&gt;"",$I6&lt;&gt;"",$J6="")</formula>
    </cfRule>
    <cfRule type="expression" dxfId="13219" priority="1274">
      <formula>AND($H6&lt;&gt;"",$I6="",$J6="")</formula>
    </cfRule>
  </conditionalFormatting>
  <conditionalFormatting sqref="AJ39:CF39">
    <cfRule type="expression" dxfId="13218" priority="1248">
      <formula>AND($H39&lt;&gt;"",$I39&lt;&gt;"",$J39&lt;&gt;"")</formula>
    </cfRule>
    <cfRule type="expression" dxfId="13217" priority="1249">
      <formula>AND($H39&lt;&gt;"",$I39&lt;&gt;"",$J39="")</formula>
    </cfRule>
    <cfRule type="expression" dxfId="13216" priority="1250">
      <formula>AND($H39&lt;&gt;"",$I39="",$J39="")</formula>
    </cfRule>
  </conditionalFormatting>
  <conditionalFormatting sqref="AJ45:CF45">
    <cfRule type="expression" dxfId="13215" priority="1245">
      <formula>AND($H45&lt;&gt;"",$I45&lt;&gt;"",$J45&lt;&gt;"")</formula>
    </cfRule>
    <cfRule type="expression" dxfId="13214" priority="1246">
      <formula>AND($H45&lt;&gt;"",$I45&lt;&gt;"",$J45="")</formula>
    </cfRule>
    <cfRule type="expression" dxfId="13213" priority="1247">
      <formula>AND($H45&lt;&gt;"",$I45="",$J45="")</formula>
    </cfRule>
  </conditionalFormatting>
  <conditionalFormatting sqref="AJ63:CF64">
    <cfRule type="expression" dxfId="13212" priority="1236">
      <formula>AND($H63&lt;&gt;"",$I63&lt;&gt;"",$J63&lt;&gt;"")</formula>
    </cfRule>
    <cfRule type="expression" dxfId="13211" priority="1237">
      <formula>AND($H63&lt;&gt;"",$I63&lt;&gt;"",$J63="")</formula>
    </cfRule>
    <cfRule type="expression" dxfId="13210" priority="1238">
      <formula>AND($H63&lt;&gt;"",$I63="",$J63="")</formula>
    </cfRule>
  </conditionalFormatting>
  <conditionalFormatting sqref="AJ72:CF72">
    <cfRule type="expression" dxfId="13209" priority="1194">
      <formula>AND($H72&lt;&gt;"",$I72&lt;&gt;"",$J72&lt;&gt;"")</formula>
    </cfRule>
    <cfRule type="expression" dxfId="13208" priority="1195">
      <formula>AND($H72&lt;&gt;"",$I72&lt;&gt;"",$J72="")</formula>
    </cfRule>
    <cfRule type="expression" dxfId="13207" priority="1196">
      <formula>AND($H72&lt;&gt;"",$I72="",$J72="")</formula>
    </cfRule>
  </conditionalFormatting>
  <conditionalFormatting sqref="AJ65:CF67">
    <cfRule type="expression" dxfId="13206" priority="1074">
      <formula>AND($H65&lt;&gt;"",$I65&lt;&gt;"",$J65&lt;&gt;"")</formula>
    </cfRule>
    <cfRule type="expression" dxfId="13205" priority="1075">
      <formula>AND($H65&lt;&gt;"",$I65&lt;&gt;"",$J65="")</formula>
    </cfRule>
    <cfRule type="expression" dxfId="13204" priority="1076">
      <formula>AND($H65&lt;&gt;"",$I65="",$J65="")</formula>
    </cfRule>
  </conditionalFormatting>
  <conditionalFormatting sqref="AJ57:CF57">
    <cfRule type="expression" dxfId="13203" priority="1086">
      <formula>AND($H57&lt;&gt;"",$I57&lt;&gt;"",$J57&lt;&gt;"")</formula>
    </cfRule>
    <cfRule type="expression" dxfId="13202" priority="1087">
      <formula>AND($H57&lt;&gt;"",$I57&lt;&gt;"",$J57="")</formula>
    </cfRule>
    <cfRule type="expression" dxfId="13201" priority="1088">
      <formula>AND($H57&lt;&gt;"",$I57="",$J57="")</formula>
    </cfRule>
  </conditionalFormatting>
  <conditionalFormatting sqref="AJ73:CF73">
    <cfRule type="cellIs" dxfId="13200" priority="1072" operator="greaterThan">
      <formula>0</formula>
    </cfRule>
    <cfRule type="cellIs" dxfId="13199" priority="1073" operator="lessThan">
      <formula>0</formula>
    </cfRule>
  </conditionalFormatting>
  <conditionalFormatting sqref="AJ58:CF58">
    <cfRule type="expression" dxfId="13198" priority="823">
      <formula>AND($H58&lt;&gt;"",$I58&lt;&gt;"",$J58&lt;&gt;"")</formula>
    </cfRule>
    <cfRule type="expression" dxfId="13197" priority="824">
      <formula>AND($H58&lt;&gt;"",$I58&lt;&gt;"",$J58="")</formula>
    </cfRule>
    <cfRule type="expression" dxfId="13196" priority="825">
      <formula>AND($H58&lt;&gt;"",$I58="",$J58="")</formula>
    </cfRule>
  </conditionalFormatting>
  <conditionalFormatting sqref="X92:Z92 U92">
    <cfRule type="expression" dxfId="13195" priority="773">
      <formula>AND($H92&lt;&gt;"",$I92&lt;&gt;"",$J92&lt;&gt;"")</formula>
    </cfRule>
    <cfRule type="expression" dxfId="13194" priority="774">
      <formula>AND($H92&lt;&gt;"",$I92&lt;&gt;"",$J92="")</formula>
    </cfRule>
    <cfRule type="expression" dxfId="13193" priority="775">
      <formula>AND($H92&lt;&gt;"",$I92="",$J92="")</formula>
    </cfRule>
  </conditionalFormatting>
  <conditionalFormatting sqref="AE92:AH92">
    <cfRule type="expression" dxfId="13192" priority="761">
      <formula>AND($H92&lt;&gt;"",$I92&lt;&gt;"",$J92&lt;&gt;"")</formula>
    </cfRule>
    <cfRule type="expression" dxfId="13191" priority="762">
      <formula>AND($H92&lt;&gt;"",$I92&lt;&gt;"",$J92="")</formula>
    </cfRule>
    <cfRule type="expression" dxfId="13190" priority="763">
      <formula>AND($H92&lt;&gt;"",$I92="",$J92="")</formula>
    </cfRule>
  </conditionalFormatting>
  <conditionalFormatting sqref="AA92:AB92">
    <cfRule type="expression" dxfId="13189" priority="767">
      <formula>AND($H92&lt;&gt;"",$I92&lt;&gt;"",$J92&lt;&gt;"")</formula>
    </cfRule>
    <cfRule type="expression" dxfId="13188" priority="768">
      <formula>AND($H92&lt;&gt;"",$I92&lt;&gt;"",$J92="")</formula>
    </cfRule>
    <cfRule type="expression" dxfId="13187" priority="769">
      <formula>AND($H92&lt;&gt;"",$I92="",$J92="")</formula>
    </cfRule>
  </conditionalFormatting>
  <conditionalFormatting sqref="AC92:AD92">
    <cfRule type="expression" dxfId="13186" priority="764">
      <formula>AND($H92&lt;&gt;"",$I92&lt;&gt;"",$J92&lt;&gt;"")</formula>
    </cfRule>
    <cfRule type="expression" dxfId="13185" priority="765">
      <formula>AND($H92&lt;&gt;"",$I92&lt;&gt;"",$J92="")</formula>
    </cfRule>
    <cfRule type="expression" dxfId="13184" priority="766">
      <formula>AND($H92&lt;&gt;"",$I92="",$J92="")</formula>
    </cfRule>
  </conditionalFormatting>
  <conditionalFormatting sqref="AJ88:CF88">
    <cfRule type="expression" dxfId="13183" priority="791">
      <formula>AND($H88&lt;&gt;"",$I88&lt;&gt;"",$J88&lt;&gt;"")</formula>
    </cfRule>
    <cfRule type="expression" dxfId="13182" priority="792">
      <formula>AND($H88&lt;&gt;"",$I88&lt;&gt;"",$J88="")</formula>
    </cfRule>
    <cfRule type="expression" dxfId="13181" priority="793">
      <formula>AND($H88&lt;&gt;"",$I88="",$J88="")</formula>
    </cfRule>
  </conditionalFormatting>
  <conditionalFormatting sqref="H89:J89 U89 X89:AI89">
    <cfRule type="expression" dxfId="13180" priority="785">
      <formula>AND($H89&lt;&gt;"",$I89&lt;&gt;"",$J89&lt;&gt;"")</formula>
    </cfRule>
    <cfRule type="expression" dxfId="13179" priority="786">
      <formula>AND($H89&lt;&gt;"",$I89&lt;&gt;"",$J89="")</formula>
    </cfRule>
    <cfRule type="expression" dxfId="13178" priority="787">
      <formula>AND($H89&lt;&gt;"",$I89="",$J89="")</formula>
    </cfRule>
  </conditionalFormatting>
  <conditionalFormatting sqref="AJ85:CF87">
    <cfRule type="expression" dxfId="13177" priority="788">
      <formula>AND($H85&lt;&gt;"",$I85&lt;&gt;"",$J85&lt;&gt;"")</formula>
    </cfRule>
    <cfRule type="expression" dxfId="13176" priority="789">
      <formula>AND($H85&lt;&gt;"",$I85&lt;&gt;"",$J85="")</formula>
    </cfRule>
    <cfRule type="expression" dxfId="13175" priority="790">
      <formula>AND($H85&lt;&gt;"",$I85="",$J85="")</formula>
    </cfRule>
  </conditionalFormatting>
  <conditionalFormatting sqref="H92:J92">
    <cfRule type="expression" dxfId="13174" priority="776">
      <formula>AND($H92&lt;&gt;"",$I92&lt;&gt;"",$J92&lt;&gt;"")</formula>
    </cfRule>
    <cfRule type="expression" dxfId="13173" priority="777">
      <formula>AND($H92&lt;&gt;"",$I92&lt;&gt;"",$J92="")</formula>
    </cfRule>
    <cfRule type="expression" dxfId="13172" priority="778">
      <formula>AND($H92&lt;&gt;"",$I92="",$J92="")</formula>
    </cfRule>
  </conditionalFormatting>
  <conditionalFormatting sqref="AJ89:CF89">
    <cfRule type="expression" dxfId="13171" priority="779">
      <formula>AND($H89&lt;&gt;"",$I89&lt;&gt;"",$J89&lt;&gt;"")</formula>
    </cfRule>
    <cfRule type="expression" dxfId="13170" priority="780">
      <formula>AND($H89&lt;&gt;"",$I89&lt;&gt;"",$J89="")</formula>
    </cfRule>
    <cfRule type="expression" dxfId="13169" priority="781">
      <formula>AND($H89&lt;&gt;"",$I89="",$J89="")</formula>
    </cfRule>
  </conditionalFormatting>
  <conditionalFormatting sqref="AA62:AB62">
    <cfRule type="expression" dxfId="13168" priority="903">
      <formula>AND($H62&lt;&gt;"",$I62&lt;&gt;"",$J62&lt;&gt;"")</formula>
    </cfRule>
    <cfRule type="expression" dxfId="13167" priority="904">
      <formula>AND($H62&lt;&gt;"",$I62&lt;&gt;"",$J62="")</formula>
    </cfRule>
    <cfRule type="expression" dxfId="13166" priority="905">
      <formula>AND($H62&lt;&gt;"",$I62="",$J62="")</formula>
    </cfRule>
  </conditionalFormatting>
  <conditionalFormatting sqref="AC62:AD62">
    <cfRule type="expression" dxfId="13165" priority="900">
      <formula>AND($H62&lt;&gt;"",$I62&lt;&gt;"",$J62&lt;&gt;"")</formula>
    </cfRule>
    <cfRule type="expression" dxfId="13164" priority="901">
      <formula>AND($H62&lt;&gt;"",$I62&lt;&gt;"",$J62="")</formula>
    </cfRule>
    <cfRule type="expression" dxfId="13163" priority="902">
      <formula>AND($H62&lt;&gt;"",$I62="",$J62="")</formula>
    </cfRule>
  </conditionalFormatting>
  <conditionalFormatting sqref="AE62:AH62">
    <cfRule type="expression" dxfId="13162" priority="897">
      <formula>AND($H62&lt;&gt;"",$I62&lt;&gt;"",$J62&lt;&gt;"")</formula>
    </cfRule>
    <cfRule type="expression" dxfId="13161" priority="898">
      <formula>AND($H62&lt;&gt;"",$I62&lt;&gt;"",$J62="")</formula>
    </cfRule>
    <cfRule type="expression" dxfId="13160" priority="899">
      <formula>AND($H62&lt;&gt;"",$I62="",$J62="")</formula>
    </cfRule>
  </conditionalFormatting>
  <conditionalFormatting sqref="H47:J47">
    <cfRule type="expression" dxfId="13159" priority="936">
      <formula>AND($H47&lt;&gt;"",$I47&lt;&gt;"",$J47&lt;&gt;"")</formula>
    </cfRule>
    <cfRule type="expression" dxfId="13158" priority="937">
      <formula>AND($H47&lt;&gt;"",$I47&lt;&gt;"",$J47="")</formula>
    </cfRule>
    <cfRule type="expression" dxfId="13157" priority="938">
      <formula>AND($H47&lt;&gt;"",$I47="",$J47="")</formula>
    </cfRule>
  </conditionalFormatting>
  <conditionalFormatting sqref="U47 X47:Z47">
    <cfRule type="expression" dxfId="13156" priority="933">
      <formula>AND($H47&lt;&gt;"",$I47&lt;&gt;"",$J47&lt;&gt;"")</formula>
    </cfRule>
    <cfRule type="expression" dxfId="13155" priority="934">
      <formula>AND($H47&lt;&gt;"",$I47&lt;&gt;"",$J47="")</formula>
    </cfRule>
    <cfRule type="expression" dxfId="13154" priority="935">
      <formula>AND($H47&lt;&gt;"",$I47="",$J47="")</formula>
    </cfRule>
  </conditionalFormatting>
  <conditionalFormatting sqref="H47">
    <cfRule type="expression" dxfId="13153" priority="932">
      <formula>AND($H47&lt;&gt;"",$I47&lt;&gt;"")</formula>
    </cfRule>
  </conditionalFormatting>
  <conditionalFormatting sqref="I47">
    <cfRule type="expression" dxfId="13152" priority="931">
      <formula>AND($I47&lt;&gt;"",$J47&lt;&gt;"")</formula>
    </cfRule>
  </conditionalFormatting>
  <conditionalFormatting sqref="A47">
    <cfRule type="containsBlanks" dxfId="13151" priority="930">
      <formula>LEN(TRIM(A47))=0</formula>
    </cfRule>
  </conditionalFormatting>
  <conditionalFormatting sqref="AA47:AB47">
    <cfRule type="expression" dxfId="13150" priority="927">
      <formula>AND($H47&lt;&gt;"",$I47&lt;&gt;"",$J47&lt;&gt;"")</formula>
    </cfRule>
    <cfRule type="expression" dxfId="13149" priority="928">
      <formula>AND($H47&lt;&gt;"",$I47&lt;&gt;"",$J47="")</formula>
    </cfRule>
    <cfRule type="expression" dxfId="13148" priority="929">
      <formula>AND($H47&lt;&gt;"",$I47="",$J47="")</formula>
    </cfRule>
  </conditionalFormatting>
  <conditionalFormatting sqref="AC47:AD47">
    <cfRule type="expression" dxfId="13147" priority="924">
      <formula>AND($H47&lt;&gt;"",$I47&lt;&gt;"",$J47&lt;&gt;"")</formula>
    </cfRule>
    <cfRule type="expression" dxfId="13146" priority="925">
      <formula>AND($H47&lt;&gt;"",$I47&lt;&gt;"",$J47="")</formula>
    </cfRule>
    <cfRule type="expression" dxfId="13145" priority="926">
      <formula>AND($H47&lt;&gt;"",$I47="",$J47="")</formula>
    </cfRule>
  </conditionalFormatting>
  <conditionalFormatting sqref="AE47:AH47">
    <cfRule type="expression" dxfId="13144" priority="921">
      <formula>AND($H47&lt;&gt;"",$I47&lt;&gt;"",$J47&lt;&gt;"")</formula>
    </cfRule>
    <cfRule type="expression" dxfId="13143" priority="922">
      <formula>AND($H47&lt;&gt;"",$I47&lt;&gt;"",$J47="")</formula>
    </cfRule>
    <cfRule type="expression" dxfId="13142" priority="923">
      <formula>AND($H47&lt;&gt;"",$I47="",$J47="")</formula>
    </cfRule>
  </conditionalFormatting>
  <conditionalFormatting sqref="AI47">
    <cfRule type="expression" dxfId="13141" priority="918">
      <formula>AND($H47&lt;&gt;"",$I47&lt;&gt;"",$J47&lt;&gt;"")</formula>
    </cfRule>
    <cfRule type="expression" dxfId="13140" priority="919">
      <formula>AND($H47&lt;&gt;"",$I47&lt;&gt;"",$J47="")</formula>
    </cfRule>
    <cfRule type="expression" dxfId="13139" priority="920">
      <formula>AND($H47&lt;&gt;"",$I47="",$J47="")</formula>
    </cfRule>
  </conditionalFormatting>
  <conditionalFormatting sqref="AJ47:CF47">
    <cfRule type="expression" dxfId="13138" priority="915">
      <formula>AND($H47&lt;&gt;"",$I47&lt;&gt;"",$J47&lt;&gt;"")</formula>
    </cfRule>
    <cfRule type="expression" dxfId="13137" priority="916">
      <formula>AND($H47&lt;&gt;"",$I47&lt;&gt;"",$J47="")</formula>
    </cfRule>
    <cfRule type="expression" dxfId="13136" priority="917">
      <formula>AND($H47&lt;&gt;"",$I47="",$J47="")</formula>
    </cfRule>
  </conditionalFormatting>
  <conditionalFormatting sqref="H62:J62">
    <cfRule type="expression" dxfId="13135" priority="912">
      <formula>AND($H62&lt;&gt;"",$I62&lt;&gt;"",$J62&lt;&gt;"")</formula>
    </cfRule>
    <cfRule type="expression" dxfId="13134" priority="913">
      <formula>AND($H62&lt;&gt;"",$I62&lt;&gt;"",$J62="")</formula>
    </cfRule>
    <cfRule type="expression" dxfId="13133" priority="914">
      <formula>AND($H62&lt;&gt;"",$I62="",$J62="")</formula>
    </cfRule>
  </conditionalFormatting>
  <conditionalFormatting sqref="U62 X62:Z62">
    <cfRule type="expression" dxfId="13132" priority="909">
      <formula>AND($H62&lt;&gt;"",$I62&lt;&gt;"",$J62&lt;&gt;"")</formula>
    </cfRule>
    <cfRule type="expression" dxfId="13131" priority="910">
      <formula>AND($H62&lt;&gt;"",$I62&lt;&gt;"",$J62="")</formula>
    </cfRule>
    <cfRule type="expression" dxfId="13130" priority="911">
      <formula>AND($H62&lt;&gt;"",$I62="",$J62="")</formula>
    </cfRule>
  </conditionalFormatting>
  <conditionalFormatting sqref="H62">
    <cfRule type="expression" dxfId="13129" priority="908">
      <formula>AND($H62&lt;&gt;"",$I62&lt;&gt;"")</formula>
    </cfRule>
  </conditionalFormatting>
  <conditionalFormatting sqref="I62">
    <cfRule type="expression" dxfId="13128" priority="907">
      <formula>AND($I62&lt;&gt;"",$J62&lt;&gt;"")</formula>
    </cfRule>
  </conditionalFormatting>
  <conditionalFormatting sqref="A62">
    <cfRule type="containsBlanks" dxfId="13127" priority="906">
      <formula>LEN(TRIM(A62))=0</formula>
    </cfRule>
  </conditionalFormatting>
  <conditionalFormatting sqref="AI62">
    <cfRule type="expression" dxfId="13126" priority="894">
      <formula>AND($H62&lt;&gt;"",$I62&lt;&gt;"",$J62&lt;&gt;"")</formula>
    </cfRule>
    <cfRule type="expression" dxfId="13125" priority="895">
      <formula>AND($H62&lt;&gt;"",$I62&lt;&gt;"",$J62="")</formula>
    </cfRule>
    <cfRule type="expression" dxfId="13124" priority="896">
      <formula>AND($H62&lt;&gt;"",$I62="",$J62="")</formula>
    </cfRule>
  </conditionalFormatting>
  <conditionalFormatting sqref="AJ62:CF62">
    <cfRule type="expression" dxfId="13123" priority="891">
      <formula>AND($H62&lt;&gt;"",$I62&lt;&gt;"",$J62&lt;&gt;"")</formula>
    </cfRule>
    <cfRule type="expression" dxfId="13122" priority="892">
      <formula>AND($H62&lt;&gt;"",$I62&lt;&gt;"",$J62="")</formula>
    </cfRule>
    <cfRule type="expression" dxfId="13121" priority="893">
      <formula>AND($H62&lt;&gt;"",$I62="",$J62="")</formula>
    </cfRule>
  </conditionalFormatting>
  <conditionalFormatting sqref="X78:Z78 X80:Z80 X79:AG79 U78:U80">
    <cfRule type="expression" dxfId="13120" priority="880">
      <formula>AND($H78&lt;&gt;"",$I78&lt;&gt;"",$J78&lt;&gt;"")</formula>
    </cfRule>
    <cfRule type="expression" dxfId="13119" priority="881">
      <formula>AND($H78&lt;&gt;"",$I78&lt;&gt;"",$J78="")</formula>
    </cfRule>
    <cfRule type="expression" dxfId="13118" priority="882">
      <formula>AND($H78&lt;&gt;"",$I78="",$J78="")</formula>
    </cfRule>
  </conditionalFormatting>
  <conditionalFormatting sqref="AC78:AD78 AC80:AD80">
    <cfRule type="expression" dxfId="13117" priority="871">
      <formula>AND($H78&lt;&gt;"",$I78&lt;&gt;"",$J78&lt;&gt;"")</formula>
    </cfRule>
    <cfRule type="expression" dxfId="13116" priority="872">
      <formula>AND($H78&lt;&gt;"",$I78&lt;&gt;"",$J78="")</formula>
    </cfRule>
    <cfRule type="expression" dxfId="13115" priority="873">
      <formula>AND($H78&lt;&gt;"",$I78="",$J78="")</formula>
    </cfRule>
  </conditionalFormatting>
  <conditionalFormatting sqref="AE78:AH78 AE80:AH80 AH79">
    <cfRule type="expression" dxfId="13114" priority="868">
      <formula>AND($H78&lt;&gt;"",$I78&lt;&gt;"",$J78&lt;&gt;"")</formula>
    </cfRule>
    <cfRule type="expression" dxfId="13113" priority="869">
      <formula>AND($H78&lt;&gt;"",$I78&lt;&gt;"",$J78="")</formula>
    </cfRule>
    <cfRule type="expression" dxfId="13112" priority="870">
      <formula>AND($H78&lt;&gt;"",$I78="",$J78="")</formula>
    </cfRule>
  </conditionalFormatting>
  <conditionalFormatting sqref="AI78:AI80">
    <cfRule type="expression" dxfId="13111" priority="865">
      <formula>AND($H78&lt;&gt;"",$I78&lt;&gt;"",$J78&lt;&gt;"")</formula>
    </cfRule>
    <cfRule type="expression" dxfId="13110" priority="866">
      <formula>AND($H78&lt;&gt;"",$I78&lt;&gt;"",$J78="")</formula>
    </cfRule>
    <cfRule type="expression" dxfId="13109" priority="867">
      <formula>AND($H78&lt;&gt;"",$I78="",$J78="")</formula>
    </cfRule>
  </conditionalFormatting>
  <conditionalFormatting sqref="H81:J81 U81 X81:AI81">
    <cfRule type="expression" dxfId="13108" priority="888">
      <formula>AND($H81&lt;&gt;"",$I81&lt;&gt;"",$J81&lt;&gt;"")</formula>
    </cfRule>
    <cfRule type="expression" dxfId="13107" priority="889">
      <formula>AND($H81&lt;&gt;"",$I81&lt;&gt;"",$J81="")</formula>
    </cfRule>
    <cfRule type="expression" dxfId="13106" priority="890">
      <formula>AND($H81&lt;&gt;"",$I81="",$J81="")</formula>
    </cfRule>
  </conditionalFormatting>
  <conditionalFormatting sqref="H81">
    <cfRule type="expression" dxfId="13105" priority="887">
      <formula>AND($H81&lt;&gt;"",$I81&lt;&gt;"")</formula>
    </cfRule>
  </conditionalFormatting>
  <conditionalFormatting sqref="I81">
    <cfRule type="expression" dxfId="13104" priority="886">
      <formula>AND($I81&lt;&gt;"",$J81&lt;&gt;"")</formula>
    </cfRule>
  </conditionalFormatting>
  <conditionalFormatting sqref="H78:J80">
    <cfRule type="expression" dxfId="13103" priority="883">
      <formula>AND($H78&lt;&gt;"",$I78&lt;&gt;"",$J78&lt;&gt;"")</formula>
    </cfRule>
    <cfRule type="expression" dxfId="13102" priority="884">
      <formula>AND($H78&lt;&gt;"",$I78&lt;&gt;"",$J78="")</formula>
    </cfRule>
    <cfRule type="expression" dxfId="13101" priority="885">
      <formula>AND($H78&lt;&gt;"",$I78="",$J78="")</formula>
    </cfRule>
  </conditionalFormatting>
  <conditionalFormatting sqref="H78:H80">
    <cfRule type="expression" dxfId="13100" priority="879">
      <formula>AND($H78&lt;&gt;"",$I78&lt;&gt;"")</formula>
    </cfRule>
  </conditionalFormatting>
  <conditionalFormatting sqref="I78:I80">
    <cfRule type="expression" dxfId="13099" priority="878">
      <formula>AND($I78&lt;&gt;"",$J78&lt;&gt;"")</formula>
    </cfRule>
  </conditionalFormatting>
  <conditionalFormatting sqref="A78:A80">
    <cfRule type="containsBlanks" dxfId="13098" priority="877">
      <formula>LEN(TRIM(A78))=0</formula>
    </cfRule>
  </conditionalFormatting>
  <conditionalFormatting sqref="AA78:AB78 AA80:AB80">
    <cfRule type="expression" dxfId="13097" priority="874">
      <formula>AND($H78&lt;&gt;"",$I78&lt;&gt;"",$J78&lt;&gt;"")</formula>
    </cfRule>
    <cfRule type="expression" dxfId="13096" priority="875">
      <formula>AND($H78&lt;&gt;"",$I78&lt;&gt;"",$J78="")</formula>
    </cfRule>
    <cfRule type="expression" dxfId="13095" priority="876">
      <formula>AND($H78&lt;&gt;"",$I78="",$J78="")</formula>
    </cfRule>
  </conditionalFormatting>
  <conditionalFormatting sqref="A81">
    <cfRule type="containsBlanks" dxfId="13094" priority="864">
      <formula>LEN(TRIM(A81))=0</formula>
    </cfRule>
  </conditionalFormatting>
  <conditionalFormatting sqref="AJ78:CF80">
    <cfRule type="expression" dxfId="13093" priority="858">
      <formula>AND($H78&lt;&gt;"",$I78&lt;&gt;"",$J78&lt;&gt;"")</formula>
    </cfRule>
    <cfRule type="expression" dxfId="13092" priority="859">
      <formula>AND($H78&lt;&gt;"",$I78&lt;&gt;"",$J78="")</formula>
    </cfRule>
    <cfRule type="expression" dxfId="13091" priority="860">
      <formula>AND($H78&lt;&gt;"",$I78="",$J78="")</formula>
    </cfRule>
  </conditionalFormatting>
  <conditionalFormatting sqref="AJ81:CF81">
    <cfRule type="expression" dxfId="13090" priority="861">
      <formula>AND($H81&lt;&gt;"",$I81&lt;&gt;"",$J81&lt;&gt;"")</formula>
    </cfRule>
    <cfRule type="expression" dxfId="13089" priority="862">
      <formula>AND($H81&lt;&gt;"",$I81&lt;&gt;"",$J81="")</formula>
    </cfRule>
    <cfRule type="expression" dxfId="13088" priority="863">
      <formula>AND($H81&lt;&gt;"",$I81="",$J81="")</formula>
    </cfRule>
  </conditionalFormatting>
  <conditionalFormatting sqref="H82:J82 U82 X82:AI82">
    <cfRule type="expression" dxfId="13087" priority="855">
      <formula>AND($H82&lt;&gt;"",$I82&lt;&gt;"",$J82&lt;&gt;"")</formula>
    </cfRule>
    <cfRule type="expression" dxfId="13086" priority="856">
      <formula>AND($H82&lt;&gt;"",$I82&lt;&gt;"",$J82="")</formula>
    </cfRule>
    <cfRule type="expression" dxfId="13085" priority="857">
      <formula>AND($H82&lt;&gt;"",$I82="",$J82="")</formula>
    </cfRule>
  </conditionalFormatting>
  <conditionalFormatting sqref="H82">
    <cfRule type="expression" dxfId="13084" priority="854">
      <formula>AND($H82&lt;&gt;"",$I82&lt;&gt;"")</formula>
    </cfRule>
  </conditionalFormatting>
  <conditionalFormatting sqref="I82">
    <cfRule type="expression" dxfId="13083" priority="853">
      <formula>AND($I82&lt;&gt;"",$J82&lt;&gt;"")</formula>
    </cfRule>
  </conditionalFormatting>
  <conditionalFormatting sqref="A82">
    <cfRule type="containsBlanks" dxfId="13082" priority="852">
      <formula>LEN(TRIM(A82))=0</formula>
    </cfRule>
  </conditionalFormatting>
  <conditionalFormatting sqref="AJ82:CF82">
    <cfRule type="expression" dxfId="13081" priority="849">
      <formula>AND($H82&lt;&gt;"",$I82&lt;&gt;"",$J82&lt;&gt;"")</formula>
    </cfRule>
    <cfRule type="expression" dxfId="13080" priority="850">
      <formula>AND($H82&lt;&gt;"",$I82&lt;&gt;"",$J82="")</formula>
    </cfRule>
    <cfRule type="expression" dxfId="13079" priority="851">
      <formula>AND($H82&lt;&gt;"",$I82="",$J82="")</formula>
    </cfRule>
  </conditionalFormatting>
  <conditionalFormatting sqref="H58:J58">
    <cfRule type="expression" dxfId="13078" priority="846">
      <formula>AND($H58&lt;&gt;"",$I58&lt;&gt;"",$J58&lt;&gt;"")</formula>
    </cfRule>
    <cfRule type="expression" dxfId="13077" priority="847">
      <formula>AND($H58&lt;&gt;"",$I58&lt;&gt;"",$J58="")</formula>
    </cfRule>
    <cfRule type="expression" dxfId="13076" priority="848">
      <formula>AND($H58&lt;&gt;"",$I58="",$J58="")</formula>
    </cfRule>
  </conditionalFormatting>
  <conditionalFormatting sqref="X58:Z58 U58">
    <cfRule type="expression" dxfId="13075" priority="843">
      <formula>AND($H58&lt;&gt;"",$I58&lt;&gt;"",$J58&lt;&gt;"")</formula>
    </cfRule>
    <cfRule type="expression" dxfId="13074" priority="844">
      <formula>AND($H58&lt;&gt;"",$I58&lt;&gt;"",$J58="")</formula>
    </cfRule>
    <cfRule type="expression" dxfId="13073" priority="845">
      <formula>AND($H58&lt;&gt;"",$I58="",$J58="")</formula>
    </cfRule>
  </conditionalFormatting>
  <conditionalFormatting sqref="H58">
    <cfRule type="expression" dxfId="13072" priority="842">
      <formula>AND($H58&lt;&gt;"",$I58&lt;&gt;"")</formula>
    </cfRule>
  </conditionalFormatting>
  <conditionalFormatting sqref="I58">
    <cfRule type="expression" dxfId="13071" priority="841">
      <formula>AND($I58&lt;&gt;"",$J58&lt;&gt;"")</formula>
    </cfRule>
  </conditionalFormatting>
  <conditionalFormatting sqref="A58">
    <cfRule type="containsBlanks" dxfId="13070" priority="840">
      <formula>LEN(TRIM(A58))=0</formula>
    </cfRule>
  </conditionalFormatting>
  <conditionalFormatting sqref="AA58:AB58">
    <cfRule type="expression" dxfId="13069" priority="837">
      <formula>AND($H58&lt;&gt;"",$I58&lt;&gt;"",$J58&lt;&gt;"")</formula>
    </cfRule>
    <cfRule type="expression" dxfId="13068" priority="838">
      <formula>AND($H58&lt;&gt;"",$I58&lt;&gt;"",$J58="")</formula>
    </cfRule>
    <cfRule type="expression" dxfId="13067" priority="839">
      <formula>AND($H58&lt;&gt;"",$I58="",$J58="")</formula>
    </cfRule>
  </conditionalFormatting>
  <conditionalFormatting sqref="AC58:AD58">
    <cfRule type="expression" dxfId="13066" priority="834">
      <formula>AND($H58&lt;&gt;"",$I58&lt;&gt;"",$J58&lt;&gt;"")</formula>
    </cfRule>
    <cfRule type="expression" dxfId="13065" priority="835">
      <formula>AND($H58&lt;&gt;"",$I58&lt;&gt;"",$J58="")</formula>
    </cfRule>
    <cfRule type="expression" dxfId="13064" priority="836">
      <formula>AND($H58&lt;&gt;"",$I58="",$J58="")</formula>
    </cfRule>
  </conditionalFormatting>
  <conditionalFormatting sqref="AE58:AH58">
    <cfRule type="expression" dxfId="13063" priority="831">
      <formula>AND($H58&lt;&gt;"",$I58&lt;&gt;"",$J58&lt;&gt;"")</formula>
    </cfRule>
    <cfRule type="expression" dxfId="13062" priority="832">
      <formula>AND($H58&lt;&gt;"",$I58&lt;&gt;"",$J58="")</formula>
    </cfRule>
    <cfRule type="expression" dxfId="13061" priority="833">
      <formula>AND($H58&lt;&gt;"",$I58="",$J58="")</formula>
    </cfRule>
  </conditionalFormatting>
  <conditionalFormatting sqref="AI58">
    <cfRule type="expression" dxfId="13060" priority="828">
      <formula>AND($H58&lt;&gt;"",$I58&lt;&gt;"",$J58&lt;&gt;"")</formula>
    </cfRule>
    <cfRule type="expression" dxfId="13059" priority="829">
      <formula>AND($H58&lt;&gt;"",$I58&lt;&gt;"",$J58="")</formula>
    </cfRule>
    <cfRule type="expression" dxfId="13058" priority="830">
      <formula>AND($H58&lt;&gt;"",$I58="",$J58="")</formula>
    </cfRule>
  </conditionalFormatting>
  <conditionalFormatting sqref="X58:AI58 U58">
    <cfRule type="cellIs" dxfId="13057" priority="826" operator="greaterThan">
      <formula>0</formula>
    </cfRule>
    <cfRule type="cellIs" dxfId="13056" priority="827" operator="lessThan">
      <formula>0</formula>
    </cfRule>
  </conditionalFormatting>
  <conditionalFormatting sqref="AJ58:CF58">
    <cfRule type="cellIs" dxfId="13055" priority="821" operator="greaterThan">
      <formula>0</formula>
    </cfRule>
    <cfRule type="cellIs" dxfId="13054" priority="822" operator="lessThan">
      <formula>0</formula>
    </cfRule>
  </conditionalFormatting>
  <conditionalFormatting sqref="X85:Z85 X87:Z87 X86:AG86 U85:U87">
    <cfRule type="expression" dxfId="13053" priority="810">
      <formula>AND($H85&lt;&gt;"",$I85&lt;&gt;"",$J85&lt;&gt;"")</formula>
    </cfRule>
    <cfRule type="expression" dxfId="13052" priority="811">
      <formula>AND($H85&lt;&gt;"",$I85&lt;&gt;"",$J85="")</formula>
    </cfRule>
    <cfRule type="expression" dxfId="13051" priority="812">
      <formula>AND($H85&lt;&gt;"",$I85="",$J85="")</formula>
    </cfRule>
  </conditionalFormatting>
  <conditionalFormatting sqref="AC85:AD85 AC87:AD87">
    <cfRule type="expression" dxfId="13050" priority="801">
      <formula>AND($H85&lt;&gt;"",$I85&lt;&gt;"",$J85&lt;&gt;"")</formula>
    </cfRule>
    <cfRule type="expression" dxfId="13049" priority="802">
      <formula>AND($H85&lt;&gt;"",$I85&lt;&gt;"",$J85="")</formula>
    </cfRule>
    <cfRule type="expression" dxfId="13048" priority="803">
      <formula>AND($H85&lt;&gt;"",$I85="",$J85="")</formula>
    </cfRule>
  </conditionalFormatting>
  <conditionalFormatting sqref="AE85:AH85 AE87:AH87 AH86">
    <cfRule type="expression" dxfId="13047" priority="798">
      <formula>AND($H85&lt;&gt;"",$I85&lt;&gt;"",$J85&lt;&gt;"")</formula>
    </cfRule>
    <cfRule type="expression" dxfId="13046" priority="799">
      <formula>AND($H85&lt;&gt;"",$I85&lt;&gt;"",$J85="")</formula>
    </cfRule>
    <cfRule type="expression" dxfId="13045" priority="800">
      <formula>AND($H85&lt;&gt;"",$I85="",$J85="")</formula>
    </cfRule>
  </conditionalFormatting>
  <conditionalFormatting sqref="AI85:AI87">
    <cfRule type="expression" dxfId="13044" priority="795">
      <formula>AND($H85&lt;&gt;"",$I85&lt;&gt;"",$J85&lt;&gt;"")</formula>
    </cfRule>
    <cfRule type="expression" dxfId="13043" priority="796">
      <formula>AND($H85&lt;&gt;"",$I85&lt;&gt;"",$J85="")</formula>
    </cfRule>
    <cfRule type="expression" dxfId="13042" priority="797">
      <formula>AND($H85&lt;&gt;"",$I85="",$J85="")</formula>
    </cfRule>
  </conditionalFormatting>
  <conditionalFormatting sqref="H88:J88 U88 X88:AI88">
    <cfRule type="expression" dxfId="13041" priority="818">
      <formula>AND($H88&lt;&gt;"",$I88&lt;&gt;"",$J88&lt;&gt;"")</formula>
    </cfRule>
    <cfRule type="expression" dxfId="13040" priority="819">
      <formula>AND($H88&lt;&gt;"",$I88&lt;&gt;"",$J88="")</formula>
    </cfRule>
    <cfRule type="expression" dxfId="13039" priority="820">
      <formula>AND($H88&lt;&gt;"",$I88="",$J88="")</formula>
    </cfRule>
  </conditionalFormatting>
  <conditionalFormatting sqref="H88">
    <cfRule type="expression" dxfId="13038" priority="817">
      <formula>AND($H88&lt;&gt;"",$I88&lt;&gt;"")</formula>
    </cfRule>
  </conditionalFormatting>
  <conditionalFormatting sqref="I88">
    <cfRule type="expression" dxfId="13037" priority="816">
      <formula>AND($I88&lt;&gt;"",$J88&lt;&gt;"")</formula>
    </cfRule>
  </conditionalFormatting>
  <conditionalFormatting sqref="H85:J87">
    <cfRule type="expression" dxfId="13036" priority="813">
      <formula>AND($H85&lt;&gt;"",$I85&lt;&gt;"",$J85&lt;&gt;"")</formula>
    </cfRule>
    <cfRule type="expression" dxfId="13035" priority="814">
      <formula>AND($H85&lt;&gt;"",$I85&lt;&gt;"",$J85="")</formula>
    </cfRule>
    <cfRule type="expression" dxfId="13034" priority="815">
      <formula>AND($H85&lt;&gt;"",$I85="",$J85="")</formula>
    </cfRule>
  </conditionalFormatting>
  <conditionalFormatting sqref="H85:H87">
    <cfRule type="expression" dxfId="13033" priority="809">
      <formula>AND($H85&lt;&gt;"",$I85&lt;&gt;"")</formula>
    </cfRule>
  </conditionalFormatting>
  <conditionalFormatting sqref="I85:I87">
    <cfRule type="expression" dxfId="13032" priority="808">
      <formula>AND($I85&lt;&gt;"",$J85&lt;&gt;"")</formula>
    </cfRule>
  </conditionalFormatting>
  <conditionalFormatting sqref="A85:A87">
    <cfRule type="containsBlanks" dxfId="13031" priority="807">
      <formula>LEN(TRIM(A85))=0</formula>
    </cfRule>
  </conditionalFormatting>
  <conditionalFormatting sqref="AA85:AB85 AA87:AB87">
    <cfRule type="expression" dxfId="13030" priority="804">
      <formula>AND($H85&lt;&gt;"",$I85&lt;&gt;"",$J85&lt;&gt;"")</formula>
    </cfRule>
    <cfRule type="expression" dxfId="13029" priority="805">
      <formula>AND($H85&lt;&gt;"",$I85&lt;&gt;"",$J85="")</formula>
    </cfRule>
    <cfRule type="expression" dxfId="13028" priority="806">
      <formula>AND($H85&lt;&gt;"",$I85="",$J85="")</formula>
    </cfRule>
  </conditionalFormatting>
  <conditionalFormatting sqref="A88">
    <cfRule type="containsBlanks" dxfId="13027" priority="794">
      <formula>LEN(TRIM(A88))=0</formula>
    </cfRule>
  </conditionalFormatting>
  <conditionalFormatting sqref="AI92">
    <cfRule type="expression" dxfId="13026" priority="758">
      <formula>AND($H92&lt;&gt;"",$I92&lt;&gt;"",$J92&lt;&gt;"")</formula>
    </cfRule>
    <cfRule type="expression" dxfId="13025" priority="759">
      <formula>AND($H92&lt;&gt;"",$I92&lt;&gt;"",$J92="")</formula>
    </cfRule>
    <cfRule type="expression" dxfId="13024" priority="760">
      <formula>AND($H92&lt;&gt;"",$I92="",$J92="")</formula>
    </cfRule>
  </conditionalFormatting>
  <conditionalFormatting sqref="H89">
    <cfRule type="expression" dxfId="13023" priority="784">
      <formula>AND($H89&lt;&gt;"",$I89&lt;&gt;"")</formula>
    </cfRule>
  </conditionalFormatting>
  <conditionalFormatting sqref="I89">
    <cfRule type="expression" dxfId="13022" priority="783">
      <formula>AND($I89&lt;&gt;"",$J89&lt;&gt;"")</formula>
    </cfRule>
  </conditionalFormatting>
  <conditionalFormatting sqref="A89">
    <cfRule type="containsBlanks" dxfId="13021" priority="782">
      <formula>LEN(TRIM(A89))=0</formula>
    </cfRule>
  </conditionalFormatting>
  <conditionalFormatting sqref="H94:J96">
    <cfRule type="expression" dxfId="13020" priority="743">
      <formula>AND($H94&lt;&gt;"",$I94&lt;&gt;"",$J94&lt;&gt;"")</formula>
    </cfRule>
    <cfRule type="expression" dxfId="13019" priority="744">
      <formula>AND($H94&lt;&gt;"",$I94&lt;&gt;"",$J94="")</formula>
    </cfRule>
    <cfRule type="expression" dxfId="13018" priority="745">
      <formula>AND($H94&lt;&gt;"",$I94="",$J94="")</formula>
    </cfRule>
  </conditionalFormatting>
  <conditionalFormatting sqref="X94:Z94 X96:Z96 X95:AG95 U94:U96">
    <cfRule type="expression" dxfId="13017" priority="740">
      <formula>AND($H94&lt;&gt;"",$I94&lt;&gt;"",$J94&lt;&gt;"")</formula>
    </cfRule>
    <cfRule type="expression" dxfId="13016" priority="741">
      <formula>AND($H94&lt;&gt;"",$I94&lt;&gt;"",$J94="")</formula>
    </cfRule>
    <cfRule type="expression" dxfId="13015" priority="742">
      <formula>AND($H94&lt;&gt;"",$I94="",$J94="")</formula>
    </cfRule>
  </conditionalFormatting>
  <conditionalFormatting sqref="H92">
    <cfRule type="expression" dxfId="13014" priority="772">
      <formula>AND($H92&lt;&gt;"",$I92&lt;&gt;"")</formula>
    </cfRule>
  </conditionalFormatting>
  <conditionalFormatting sqref="I92">
    <cfRule type="expression" dxfId="13013" priority="771">
      <formula>AND($I92&lt;&gt;"",$J92&lt;&gt;"")</formula>
    </cfRule>
  </conditionalFormatting>
  <conditionalFormatting sqref="A92">
    <cfRule type="containsBlanks" dxfId="13012" priority="770">
      <formula>LEN(TRIM(A92))=0</formula>
    </cfRule>
  </conditionalFormatting>
  <conditionalFormatting sqref="X92:AI92 U92">
    <cfRule type="cellIs" dxfId="13011" priority="756" operator="greaterThan">
      <formula>0</formula>
    </cfRule>
    <cfRule type="cellIs" dxfId="13010" priority="757" operator="lessThan">
      <formula>0</formula>
    </cfRule>
  </conditionalFormatting>
  <conditionalFormatting sqref="AJ92:CF92">
    <cfRule type="expression" dxfId="13009" priority="753">
      <formula>AND($H92&lt;&gt;"",$I92&lt;&gt;"",$J92&lt;&gt;"")</formula>
    </cfRule>
    <cfRule type="expression" dxfId="13008" priority="754">
      <formula>AND($H92&lt;&gt;"",$I92&lt;&gt;"",$J92="")</formula>
    </cfRule>
    <cfRule type="expression" dxfId="13007" priority="755">
      <formula>AND($H92&lt;&gt;"",$I92="",$J92="")</formula>
    </cfRule>
  </conditionalFormatting>
  <conditionalFormatting sqref="AJ92:CF92">
    <cfRule type="cellIs" dxfId="13006" priority="751" operator="greaterThan">
      <formula>0</formula>
    </cfRule>
    <cfRule type="cellIs" dxfId="13005" priority="752" operator="lessThan">
      <formula>0</formula>
    </cfRule>
  </conditionalFormatting>
  <conditionalFormatting sqref="AC94:AD94 AC96:AD96">
    <cfRule type="expression" dxfId="13004" priority="731">
      <formula>AND($H94&lt;&gt;"",$I94&lt;&gt;"",$J94&lt;&gt;"")</formula>
    </cfRule>
    <cfRule type="expression" dxfId="13003" priority="732">
      <formula>AND($H94&lt;&gt;"",$I94&lt;&gt;"",$J94="")</formula>
    </cfRule>
    <cfRule type="expression" dxfId="13002" priority="733">
      <formula>AND($H94&lt;&gt;"",$I94="",$J94="")</formula>
    </cfRule>
  </conditionalFormatting>
  <conditionalFormatting sqref="AE94:AH94 AE96:AH96 AH95">
    <cfRule type="expression" dxfId="13001" priority="728">
      <formula>AND($H94&lt;&gt;"",$I94&lt;&gt;"",$J94&lt;&gt;"")</formula>
    </cfRule>
    <cfRule type="expression" dxfId="13000" priority="729">
      <formula>AND($H94&lt;&gt;"",$I94&lt;&gt;"",$J94="")</formula>
    </cfRule>
    <cfRule type="expression" dxfId="12999" priority="730">
      <formula>AND($H94&lt;&gt;"",$I94="",$J94="")</formula>
    </cfRule>
  </conditionalFormatting>
  <conditionalFormatting sqref="AI94:AI96">
    <cfRule type="expression" dxfId="12998" priority="725">
      <formula>AND($H94&lt;&gt;"",$I94&lt;&gt;"",$J94&lt;&gt;"")</formula>
    </cfRule>
    <cfRule type="expression" dxfId="12997" priority="726">
      <formula>AND($H94&lt;&gt;"",$I94&lt;&gt;"",$J94="")</formula>
    </cfRule>
    <cfRule type="expression" dxfId="12996" priority="727">
      <formula>AND($H94&lt;&gt;"",$I94="",$J94="")</formula>
    </cfRule>
  </conditionalFormatting>
  <conditionalFormatting sqref="H97:J97 U97 X97:AI97">
    <cfRule type="expression" dxfId="12995" priority="748">
      <formula>AND($H97&lt;&gt;"",$I97&lt;&gt;"",$J97&lt;&gt;"")</formula>
    </cfRule>
    <cfRule type="expression" dxfId="12994" priority="749">
      <formula>AND($H97&lt;&gt;"",$I97&lt;&gt;"",$J97="")</formula>
    </cfRule>
    <cfRule type="expression" dxfId="12993" priority="750">
      <formula>AND($H97&lt;&gt;"",$I97="",$J97="")</formula>
    </cfRule>
  </conditionalFormatting>
  <conditionalFormatting sqref="H97">
    <cfRule type="expression" dxfId="12992" priority="747">
      <formula>AND($H97&lt;&gt;"",$I97&lt;&gt;"")</formula>
    </cfRule>
  </conditionalFormatting>
  <conditionalFormatting sqref="I97">
    <cfRule type="expression" dxfId="12991" priority="746">
      <formula>AND($I97&lt;&gt;"",$J97&lt;&gt;"")</formula>
    </cfRule>
  </conditionalFormatting>
  <conditionalFormatting sqref="H94:H96">
    <cfRule type="expression" dxfId="12990" priority="739">
      <formula>AND($H94&lt;&gt;"",$I94&lt;&gt;"")</formula>
    </cfRule>
  </conditionalFormatting>
  <conditionalFormatting sqref="I94:I96">
    <cfRule type="expression" dxfId="12989" priority="738">
      <formula>AND($I94&lt;&gt;"",$J94&lt;&gt;"")</formula>
    </cfRule>
  </conditionalFormatting>
  <conditionalFormatting sqref="A94:A96">
    <cfRule type="containsBlanks" dxfId="12988" priority="737">
      <formula>LEN(TRIM(A94))=0</formula>
    </cfRule>
  </conditionalFormatting>
  <conditionalFormatting sqref="AA94:AB94 AA96:AB96">
    <cfRule type="expression" dxfId="12987" priority="734">
      <formula>AND($H94&lt;&gt;"",$I94&lt;&gt;"",$J94&lt;&gt;"")</formula>
    </cfRule>
    <cfRule type="expression" dxfId="12986" priority="735">
      <formula>AND($H94&lt;&gt;"",$I94&lt;&gt;"",$J94="")</formula>
    </cfRule>
    <cfRule type="expression" dxfId="12985" priority="736">
      <formula>AND($H94&lt;&gt;"",$I94="",$J94="")</formula>
    </cfRule>
  </conditionalFormatting>
  <conditionalFormatting sqref="A97">
    <cfRule type="containsBlanks" dxfId="12984" priority="724">
      <formula>LEN(TRIM(A97))=0</formula>
    </cfRule>
  </conditionalFormatting>
  <conditionalFormatting sqref="AJ94:CF96">
    <cfRule type="expression" dxfId="12983" priority="718">
      <formula>AND($H94&lt;&gt;"",$I94&lt;&gt;"",$J94&lt;&gt;"")</formula>
    </cfRule>
    <cfRule type="expression" dxfId="12982" priority="719">
      <formula>AND($H94&lt;&gt;"",$I94&lt;&gt;"",$J94="")</formula>
    </cfRule>
    <cfRule type="expression" dxfId="12981" priority="720">
      <formula>AND($H94&lt;&gt;"",$I94="",$J94="")</formula>
    </cfRule>
  </conditionalFormatting>
  <conditionalFormatting sqref="AJ97:CF97">
    <cfRule type="expression" dxfId="12980" priority="721">
      <formula>AND($H97&lt;&gt;"",$I97&lt;&gt;"",$J97&lt;&gt;"")</formula>
    </cfRule>
    <cfRule type="expression" dxfId="12979" priority="722">
      <formula>AND($H97&lt;&gt;"",$I97&lt;&gt;"",$J97="")</formula>
    </cfRule>
    <cfRule type="expression" dxfId="12978" priority="723">
      <formula>AND($H97&lt;&gt;"",$I97="",$J97="")</formula>
    </cfRule>
  </conditionalFormatting>
  <conditionalFormatting sqref="AJ100:CF102">
    <cfRule type="expression" dxfId="12977" priority="676">
      <formula>AND($H100&lt;&gt;"",$I100&lt;&gt;"",$J100&lt;&gt;"")</formula>
    </cfRule>
    <cfRule type="expression" dxfId="12976" priority="677">
      <formula>AND($H100&lt;&gt;"",$I100&lt;&gt;"",$J100="")</formula>
    </cfRule>
    <cfRule type="expression" dxfId="12975" priority="678">
      <formula>AND($H100&lt;&gt;"",$I100="",$J100="")</formula>
    </cfRule>
  </conditionalFormatting>
  <conditionalFormatting sqref="X100:Z100 X102:Z102 X101:AG101 U100:U102">
    <cfRule type="expression" dxfId="12974" priority="698">
      <formula>AND($H100&lt;&gt;"",$I100&lt;&gt;"",$J100&lt;&gt;"")</formula>
    </cfRule>
    <cfRule type="expression" dxfId="12973" priority="699">
      <formula>AND($H100&lt;&gt;"",$I100&lt;&gt;"",$J100="")</formula>
    </cfRule>
    <cfRule type="expression" dxfId="12972" priority="700">
      <formula>AND($H100&lt;&gt;"",$I100="",$J100="")</formula>
    </cfRule>
  </conditionalFormatting>
  <conditionalFormatting sqref="AC100:AD100 AC102:AD102">
    <cfRule type="expression" dxfId="12971" priority="689">
      <formula>AND($H100&lt;&gt;"",$I100&lt;&gt;"",$J100&lt;&gt;"")</formula>
    </cfRule>
    <cfRule type="expression" dxfId="12970" priority="690">
      <formula>AND($H100&lt;&gt;"",$I100&lt;&gt;"",$J100="")</formula>
    </cfRule>
    <cfRule type="expression" dxfId="12969" priority="691">
      <formula>AND($H100&lt;&gt;"",$I100="",$J100="")</formula>
    </cfRule>
  </conditionalFormatting>
  <conditionalFormatting sqref="AE100:AH100 AE102:AH102 AH101">
    <cfRule type="expression" dxfId="12968" priority="686">
      <formula>AND($H100&lt;&gt;"",$I100&lt;&gt;"",$J100&lt;&gt;"")</formula>
    </cfRule>
    <cfRule type="expression" dxfId="12967" priority="687">
      <formula>AND($H100&lt;&gt;"",$I100&lt;&gt;"",$J100="")</formula>
    </cfRule>
    <cfRule type="expression" dxfId="12966" priority="688">
      <formula>AND($H100&lt;&gt;"",$I100="",$J100="")</formula>
    </cfRule>
  </conditionalFormatting>
  <conditionalFormatting sqref="AI100:AI102">
    <cfRule type="expression" dxfId="12965" priority="683">
      <formula>AND($H100&lt;&gt;"",$I100&lt;&gt;"",$J100&lt;&gt;"")</formula>
    </cfRule>
    <cfRule type="expression" dxfId="12964" priority="684">
      <formula>AND($H100&lt;&gt;"",$I100&lt;&gt;"",$J100="")</formula>
    </cfRule>
    <cfRule type="expression" dxfId="12963" priority="685">
      <formula>AND($H100&lt;&gt;"",$I100="",$J100="")</formula>
    </cfRule>
  </conditionalFormatting>
  <conditionalFormatting sqref="H100:J102">
    <cfRule type="expression" dxfId="12962" priority="701">
      <formula>AND($H100&lt;&gt;"",$I100&lt;&gt;"",$J100&lt;&gt;"")</formula>
    </cfRule>
    <cfRule type="expression" dxfId="12961" priority="702">
      <formula>AND($H100&lt;&gt;"",$I100&lt;&gt;"",$J100="")</formula>
    </cfRule>
    <cfRule type="expression" dxfId="12960" priority="703">
      <formula>AND($H100&lt;&gt;"",$I100="",$J100="")</formula>
    </cfRule>
  </conditionalFormatting>
  <conditionalFormatting sqref="H100:H102">
    <cfRule type="expression" dxfId="12959" priority="697">
      <formula>AND($H100&lt;&gt;"",$I100&lt;&gt;"")</formula>
    </cfRule>
  </conditionalFormatting>
  <conditionalFormatting sqref="I100:I102">
    <cfRule type="expression" dxfId="12958" priority="696">
      <formula>AND($I100&lt;&gt;"",$J100&lt;&gt;"")</formula>
    </cfRule>
  </conditionalFormatting>
  <conditionalFormatting sqref="A100:A102">
    <cfRule type="containsBlanks" dxfId="12957" priority="695">
      <formula>LEN(TRIM(A100))=0</formula>
    </cfRule>
  </conditionalFormatting>
  <conditionalFormatting sqref="AA100:AB100 AA102:AB102">
    <cfRule type="expression" dxfId="12956" priority="692">
      <formula>AND($H100&lt;&gt;"",$I100&lt;&gt;"",$J100&lt;&gt;"")</formula>
    </cfRule>
    <cfRule type="expression" dxfId="12955" priority="693">
      <formula>AND($H100&lt;&gt;"",$I100&lt;&gt;"",$J100="")</formula>
    </cfRule>
    <cfRule type="expression" dxfId="12954" priority="694">
      <formula>AND($H100&lt;&gt;"",$I100="",$J100="")</formula>
    </cfRule>
  </conditionalFormatting>
  <conditionalFormatting sqref="X105:Z105 U105">
    <cfRule type="expression" dxfId="12953" priority="670">
      <formula>AND($H105&lt;&gt;"",$I105&lt;&gt;"",$J105&lt;&gt;"")</formula>
    </cfRule>
    <cfRule type="expression" dxfId="12952" priority="671">
      <formula>AND($H105&lt;&gt;"",$I105&lt;&gt;"",$J105="")</formula>
    </cfRule>
    <cfRule type="expression" dxfId="12951" priority="672">
      <formula>AND($H105&lt;&gt;"",$I105="",$J105="")</formula>
    </cfRule>
  </conditionalFormatting>
  <conditionalFormatting sqref="AE105:AH105">
    <cfRule type="expression" dxfId="12950" priority="658">
      <formula>AND($H105&lt;&gt;"",$I105&lt;&gt;"",$J105&lt;&gt;"")</formula>
    </cfRule>
    <cfRule type="expression" dxfId="12949" priority="659">
      <formula>AND($H105&lt;&gt;"",$I105&lt;&gt;"",$J105="")</formula>
    </cfRule>
    <cfRule type="expression" dxfId="12948" priority="660">
      <formula>AND($H105&lt;&gt;"",$I105="",$J105="")</formula>
    </cfRule>
  </conditionalFormatting>
  <conditionalFormatting sqref="AA105:AB105">
    <cfRule type="expression" dxfId="12947" priority="664">
      <formula>AND($H105&lt;&gt;"",$I105&lt;&gt;"",$J105&lt;&gt;"")</formula>
    </cfRule>
    <cfRule type="expression" dxfId="12946" priority="665">
      <formula>AND($H105&lt;&gt;"",$I105&lt;&gt;"",$J105="")</formula>
    </cfRule>
    <cfRule type="expression" dxfId="12945" priority="666">
      <formula>AND($H105&lt;&gt;"",$I105="",$J105="")</formula>
    </cfRule>
  </conditionalFormatting>
  <conditionalFormatting sqref="AC105:AD105">
    <cfRule type="expression" dxfId="12944" priority="661">
      <formula>AND($H105&lt;&gt;"",$I105&lt;&gt;"",$J105&lt;&gt;"")</formula>
    </cfRule>
    <cfRule type="expression" dxfId="12943" priority="662">
      <formula>AND($H105&lt;&gt;"",$I105&lt;&gt;"",$J105="")</formula>
    </cfRule>
    <cfRule type="expression" dxfId="12942" priority="663">
      <formula>AND($H105&lt;&gt;"",$I105="",$J105="")</formula>
    </cfRule>
  </conditionalFormatting>
  <conditionalFormatting sqref="H105:J105">
    <cfRule type="expression" dxfId="12941" priority="673">
      <formula>AND($H105&lt;&gt;"",$I105&lt;&gt;"",$J105&lt;&gt;"")</formula>
    </cfRule>
    <cfRule type="expression" dxfId="12940" priority="674">
      <formula>AND($H105&lt;&gt;"",$I105&lt;&gt;"",$J105="")</formula>
    </cfRule>
    <cfRule type="expression" dxfId="12939" priority="675">
      <formula>AND($H105&lt;&gt;"",$I105="",$J105="")</formula>
    </cfRule>
  </conditionalFormatting>
  <conditionalFormatting sqref="AI105">
    <cfRule type="expression" dxfId="12938" priority="655">
      <formula>AND($H105&lt;&gt;"",$I105&lt;&gt;"",$J105&lt;&gt;"")</formula>
    </cfRule>
    <cfRule type="expression" dxfId="12937" priority="656">
      <formula>AND($H105&lt;&gt;"",$I105&lt;&gt;"",$J105="")</formula>
    </cfRule>
    <cfRule type="expression" dxfId="12936" priority="657">
      <formula>AND($H105&lt;&gt;"",$I105="",$J105="")</formula>
    </cfRule>
  </conditionalFormatting>
  <conditionalFormatting sqref="H105">
    <cfRule type="expression" dxfId="12935" priority="669">
      <formula>AND($H105&lt;&gt;"",$I105&lt;&gt;"")</formula>
    </cfRule>
  </conditionalFormatting>
  <conditionalFormatting sqref="I105">
    <cfRule type="expression" dxfId="12934" priority="668">
      <formula>AND($I105&lt;&gt;"",$J105&lt;&gt;"")</formula>
    </cfRule>
  </conditionalFormatting>
  <conditionalFormatting sqref="A105">
    <cfRule type="containsBlanks" dxfId="12933" priority="667">
      <formula>LEN(TRIM(A105))=0</formula>
    </cfRule>
  </conditionalFormatting>
  <conditionalFormatting sqref="X105:AI105 U105">
    <cfRule type="cellIs" dxfId="12932" priority="653" operator="greaterThan">
      <formula>0</formula>
    </cfRule>
    <cfRule type="cellIs" dxfId="12931" priority="654" operator="lessThan">
      <formula>0</formula>
    </cfRule>
  </conditionalFormatting>
  <conditionalFormatting sqref="AJ105:CF105">
    <cfRule type="expression" dxfId="12930" priority="650">
      <formula>AND($H105&lt;&gt;"",$I105&lt;&gt;"",$J105&lt;&gt;"")</formula>
    </cfRule>
    <cfRule type="expression" dxfId="12929" priority="651">
      <formula>AND($H105&lt;&gt;"",$I105&lt;&gt;"",$J105="")</formula>
    </cfRule>
    <cfRule type="expression" dxfId="12928" priority="652">
      <formula>AND($H105&lt;&gt;"",$I105="",$J105="")</formula>
    </cfRule>
  </conditionalFormatting>
  <conditionalFormatting sqref="AJ105:CF105">
    <cfRule type="cellIs" dxfId="12927" priority="648" operator="greaterThan">
      <formula>0</formula>
    </cfRule>
    <cfRule type="cellIs" dxfId="12926" priority="649" operator="lessThan">
      <formula>0</formula>
    </cfRule>
  </conditionalFormatting>
  <conditionalFormatting sqref="AJ107:CF107">
    <cfRule type="expression" dxfId="12925" priority="624">
      <formula>AND($H107&lt;&gt;"",$I107&lt;&gt;"",$J107&lt;&gt;"")</formula>
    </cfRule>
    <cfRule type="expression" dxfId="12924" priority="625">
      <formula>AND($H107&lt;&gt;"",$I107&lt;&gt;"",$J107="")</formula>
    </cfRule>
    <cfRule type="expression" dxfId="12923" priority="626">
      <formula>AND($H107&lt;&gt;"",$I107="",$J107="")</formula>
    </cfRule>
  </conditionalFormatting>
  <conditionalFormatting sqref="X107:Z107 U107">
    <cfRule type="expression" dxfId="12922" priority="642">
      <formula>AND($H107&lt;&gt;"",$I107&lt;&gt;"",$J107&lt;&gt;"")</formula>
    </cfRule>
    <cfRule type="expression" dxfId="12921" priority="643">
      <formula>AND($H107&lt;&gt;"",$I107&lt;&gt;"",$J107="")</formula>
    </cfRule>
    <cfRule type="expression" dxfId="12920" priority="644">
      <formula>AND($H107&lt;&gt;"",$I107="",$J107="")</formula>
    </cfRule>
  </conditionalFormatting>
  <conditionalFormatting sqref="AC107:AD107">
    <cfRule type="expression" dxfId="12919" priority="633">
      <formula>AND($H107&lt;&gt;"",$I107&lt;&gt;"",$J107&lt;&gt;"")</formula>
    </cfRule>
    <cfRule type="expression" dxfId="12918" priority="634">
      <formula>AND($H107&lt;&gt;"",$I107&lt;&gt;"",$J107="")</formula>
    </cfRule>
    <cfRule type="expression" dxfId="12917" priority="635">
      <formula>AND($H107&lt;&gt;"",$I107="",$J107="")</formula>
    </cfRule>
  </conditionalFormatting>
  <conditionalFormatting sqref="AE107:AH107">
    <cfRule type="expression" dxfId="12916" priority="630">
      <formula>AND($H107&lt;&gt;"",$I107&lt;&gt;"",$J107&lt;&gt;"")</formula>
    </cfRule>
    <cfRule type="expression" dxfId="12915" priority="631">
      <formula>AND($H107&lt;&gt;"",$I107&lt;&gt;"",$J107="")</formula>
    </cfRule>
    <cfRule type="expression" dxfId="12914" priority="632">
      <formula>AND($H107&lt;&gt;"",$I107="",$J107="")</formula>
    </cfRule>
  </conditionalFormatting>
  <conditionalFormatting sqref="AI107">
    <cfRule type="expression" dxfId="12913" priority="627">
      <formula>AND($H107&lt;&gt;"",$I107&lt;&gt;"",$J107&lt;&gt;"")</formula>
    </cfRule>
    <cfRule type="expression" dxfId="12912" priority="628">
      <formula>AND($H107&lt;&gt;"",$I107&lt;&gt;"",$J107="")</formula>
    </cfRule>
    <cfRule type="expression" dxfId="12911" priority="629">
      <formula>AND($H107&lt;&gt;"",$I107="",$J107="")</formula>
    </cfRule>
  </conditionalFormatting>
  <conditionalFormatting sqref="H107:J107">
    <cfRule type="expression" dxfId="12910" priority="645">
      <formula>AND($H107&lt;&gt;"",$I107&lt;&gt;"",$J107&lt;&gt;"")</formula>
    </cfRule>
    <cfRule type="expression" dxfId="12909" priority="646">
      <formula>AND($H107&lt;&gt;"",$I107&lt;&gt;"",$J107="")</formula>
    </cfRule>
    <cfRule type="expression" dxfId="12908" priority="647">
      <formula>AND($H107&lt;&gt;"",$I107="",$J107="")</formula>
    </cfRule>
  </conditionalFormatting>
  <conditionalFormatting sqref="H107">
    <cfRule type="expression" dxfId="12907" priority="641">
      <formula>AND($H107&lt;&gt;"",$I107&lt;&gt;"")</formula>
    </cfRule>
  </conditionalFormatting>
  <conditionalFormatting sqref="I107">
    <cfRule type="expression" dxfId="12906" priority="640">
      <formula>AND($I107&lt;&gt;"",$J107&lt;&gt;"")</formula>
    </cfRule>
  </conditionalFormatting>
  <conditionalFormatting sqref="A107">
    <cfRule type="containsBlanks" dxfId="12905" priority="639">
      <formula>LEN(TRIM(A107))=0</formula>
    </cfRule>
  </conditionalFormatting>
  <conditionalFormatting sqref="AA107:AB107">
    <cfRule type="expression" dxfId="12904" priority="636">
      <formula>AND($H107&lt;&gt;"",$I107&lt;&gt;"",$J107&lt;&gt;"")</formula>
    </cfRule>
    <cfRule type="expression" dxfId="12903" priority="637">
      <formula>AND($H107&lt;&gt;"",$I107&lt;&gt;"",$J107="")</formula>
    </cfRule>
    <cfRule type="expression" dxfId="12902" priority="638">
      <formula>AND($H107&lt;&gt;"",$I107="",$J107="")</formula>
    </cfRule>
  </conditionalFormatting>
  <conditionalFormatting sqref="X109:Z109 U109">
    <cfRule type="expression" dxfId="12901" priority="618">
      <formula>AND($H109&lt;&gt;"",$I109&lt;&gt;"",$J109&lt;&gt;"")</formula>
    </cfRule>
    <cfRule type="expression" dxfId="12900" priority="619">
      <formula>AND($H109&lt;&gt;"",$I109&lt;&gt;"",$J109="")</formula>
    </cfRule>
    <cfRule type="expression" dxfId="12899" priority="620">
      <formula>AND($H109&lt;&gt;"",$I109="",$J109="")</formula>
    </cfRule>
  </conditionalFormatting>
  <conditionalFormatting sqref="AE109:AH109">
    <cfRule type="expression" dxfId="12898" priority="606">
      <formula>AND($H109&lt;&gt;"",$I109&lt;&gt;"",$J109&lt;&gt;"")</formula>
    </cfRule>
    <cfRule type="expression" dxfId="12897" priority="607">
      <formula>AND($H109&lt;&gt;"",$I109&lt;&gt;"",$J109="")</formula>
    </cfRule>
    <cfRule type="expression" dxfId="12896" priority="608">
      <formula>AND($H109&lt;&gt;"",$I109="",$J109="")</formula>
    </cfRule>
  </conditionalFormatting>
  <conditionalFormatting sqref="AA109:AB109">
    <cfRule type="expression" dxfId="12895" priority="612">
      <formula>AND($H109&lt;&gt;"",$I109&lt;&gt;"",$J109&lt;&gt;"")</formula>
    </cfRule>
    <cfRule type="expression" dxfId="12894" priority="613">
      <formula>AND($H109&lt;&gt;"",$I109&lt;&gt;"",$J109="")</formula>
    </cfRule>
    <cfRule type="expression" dxfId="12893" priority="614">
      <formula>AND($H109&lt;&gt;"",$I109="",$J109="")</formula>
    </cfRule>
  </conditionalFormatting>
  <conditionalFormatting sqref="AC109:AD109">
    <cfRule type="expression" dxfId="12892" priority="609">
      <formula>AND($H109&lt;&gt;"",$I109&lt;&gt;"",$J109&lt;&gt;"")</formula>
    </cfRule>
    <cfRule type="expression" dxfId="12891" priority="610">
      <formula>AND($H109&lt;&gt;"",$I109&lt;&gt;"",$J109="")</formula>
    </cfRule>
    <cfRule type="expression" dxfId="12890" priority="611">
      <formula>AND($H109&lt;&gt;"",$I109="",$J109="")</formula>
    </cfRule>
  </conditionalFormatting>
  <conditionalFormatting sqref="H109:J109">
    <cfRule type="expression" dxfId="12889" priority="621">
      <formula>AND($H109&lt;&gt;"",$I109&lt;&gt;"",$J109&lt;&gt;"")</formula>
    </cfRule>
    <cfRule type="expression" dxfId="12888" priority="622">
      <formula>AND($H109&lt;&gt;"",$I109&lt;&gt;"",$J109="")</formula>
    </cfRule>
    <cfRule type="expression" dxfId="12887" priority="623">
      <formula>AND($H109&lt;&gt;"",$I109="",$J109="")</formula>
    </cfRule>
  </conditionalFormatting>
  <conditionalFormatting sqref="AI109">
    <cfRule type="expression" dxfId="12886" priority="603">
      <formula>AND($H109&lt;&gt;"",$I109&lt;&gt;"",$J109&lt;&gt;"")</formula>
    </cfRule>
    <cfRule type="expression" dxfId="12885" priority="604">
      <formula>AND($H109&lt;&gt;"",$I109&lt;&gt;"",$J109="")</formula>
    </cfRule>
    <cfRule type="expression" dxfId="12884" priority="605">
      <formula>AND($H109&lt;&gt;"",$I109="",$J109="")</formula>
    </cfRule>
  </conditionalFormatting>
  <conditionalFormatting sqref="H109">
    <cfRule type="expression" dxfId="12883" priority="617">
      <formula>AND($H109&lt;&gt;"",$I109&lt;&gt;"")</formula>
    </cfRule>
  </conditionalFormatting>
  <conditionalFormatting sqref="I109">
    <cfRule type="expression" dxfId="12882" priority="616">
      <formula>AND($I109&lt;&gt;"",$J109&lt;&gt;"")</formula>
    </cfRule>
  </conditionalFormatting>
  <conditionalFormatting sqref="A109">
    <cfRule type="containsBlanks" dxfId="12881" priority="615">
      <formula>LEN(TRIM(A109))=0</formula>
    </cfRule>
  </conditionalFormatting>
  <conditionalFormatting sqref="X109:AI109 U109">
    <cfRule type="cellIs" dxfId="12880" priority="601" operator="greaterThan">
      <formula>0</formula>
    </cfRule>
    <cfRule type="cellIs" dxfId="12879" priority="602" operator="lessThan">
      <formula>0</formula>
    </cfRule>
  </conditionalFormatting>
  <conditionalFormatting sqref="AJ109:CF109">
    <cfRule type="expression" dxfId="12878" priority="598">
      <formula>AND($H109&lt;&gt;"",$I109&lt;&gt;"",$J109&lt;&gt;"")</formula>
    </cfRule>
    <cfRule type="expression" dxfId="12877" priority="599">
      <formula>AND($H109&lt;&gt;"",$I109&lt;&gt;"",$J109="")</formula>
    </cfRule>
    <cfRule type="expression" dxfId="12876" priority="600">
      <formula>AND($H109&lt;&gt;"",$I109="",$J109="")</formula>
    </cfRule>
  </conditionalFormatting>
  <conditionalFormatting sqref="AJ109:CF109">
    <cfRule type="cellIs" dxfId="12875" priority="596" operator="greaterThan">
      <formula>0</formula>
    </cfRule>
    <cfRule type="cellIs" dxfId="12874" priority="597" operator="lessThan">
      <formula>0</formula>
    </cfRule>
  </conditionalFormatting>
  <conditionalFormatting sqref="AJ114:CF114">
    <cfRule type="expression" dxfId="12873" priority="572">
      <formula>AND($H114&lt;&gt;"",$I114&lt;&gt;"",$J114&lt;&gt;"")</formula>
    </cfRule>
    <cfRule type="expression" dxfId="12872" priority="573">
      <formula>AND($H114&lt;&gt;"",$I114&lt;&gt;"",$J114="")</formula>
    </cfRule>
    <cfRule type="expression" dxfId="12871" priority="574">
      <formula>AND($H114&lt;&gt;"",$I114="",$J114="")</formula>
    </cfRule>
  </conditionalFormatting>
  <conditionalFormatting sqref="X114:Z114 U114">
    <cfRule type="expression" dxfId="12870" priority="590">
      <formula>AND($H114&lt;&gt;"",$I114&lt;&gt;"",$J114&lt;&gt;"")</formula>
    </cfRule>
    <cfRule type="expression" dxfId="12869" priority="591">
      <formula>AND($H114&lt;&gt;"",$I114&lt;&gt;"",$J114="")</formula>
    </cfRule>
    <cfRule type="expression" dxfId="12868" priority="592">
      <formula>AND($H114&lt;&gt;"",$I114="",$J114="")</formula>
    </cfRule>
  </conditionalFormatting>
  <conditionalFormatting sqref="AC114:AD114">
    <cfRule type="expression" dxfId="12867" priority="581">
      <formula>AND($H114&lt;&gt;"",$I114&lt;&gt;"",$J114&lt;&gt;"")</formula>
    </cfRule>
    <cfRule type="expression" dxfId="12866" priority="582">
      <formula>AND($H114&lt;&gt;"",$I114&lt;&gt;"",$J114="")</formula>
    </cfRule>
    <cfRule type="expression" dxfId="12865" priority="583">
      <formula>AND($H114&lt;&gt;"",$I114="",$J114="")</formula>
    </cfRule>
  </conditionalFormatting>
  <conditionalFormatting sqref="AE114:AH114">
    <cfRule type="expression" dxfId="12864" priority="578">
      <formula>AND($H114&lt;&gt;"",$I114&lt;&gt;"",$J114&lt;&gt;"")</formula>
    </cfRule>
    <cfRule type="expression" dxfId="12863" priority="579">
      <formula>AND($H114&lt;&gt;"",$I114&lt;&gt;"",$J114="")</formula>
    </cfRule>
    <cfRule type="expression" dxfId="12862" priority="580">
      <formula>AND($H114&lt;&gt;"",$I114="",$J114="")</formula>
    </cfRule>
  </conditionalFormatting>
  <conditionalFormatting sqref="AI114">
    <cfRule type="expression" dxfId="12861" priority="575">
      <formula>AND($H114&lt;&gt;"",$I114&lt;&gt;"",$J114&lt;&gt;"")</formula>
    </cfRule>
    <cfRule type="expression" dxfId="12860" priority="576">
      <formula>AND($H114&lt;&gt;"",$I114&lt;&gt;"",$J114="")</formula>
    </cfRule>
    <cfRule type="expression" dxfId="12859" priority="577">
      <formula>AND($H114&lt;&gt;"",$I114="",$J114="")</formula>
    </cfRule>
  </conditionalFormatting>
  <conditionalFormatting sqref="H114:J114">
    <cfRule type="expression" dxfId="12858" priority="593">
      <formula>AND($H114&lt;&gt;"",$I114&lt;&gt;"",$J114&lt;&gt;"")</formula>
    </cfRule>
    <cfRule type="expression" dxfId="12857" priority="594">
      <formula>AND($H114&lt;&gt;"",$I114&lt;&gt;"",$J114="")</formula>
    </cfRule>
    <cfRule type="expression" dxfId="12856" priority="595">
      <formula>AND($H114&lt;&gt;"",$I114="",$J114="")</formula>
    </cfRule>
  </conditionalFormatting>
  <conditionalFormatting sqref="H114">
    <cfRule type="expression" dxfId="12855" priority="589">
      <formula>AND($H114&lt;&gt;"",$I114&lt;&gt;"")</formula>
    </cfRule>
  </conditionalFormatting>
  <conditionalFormatting sqref="I114">
    <cfRule type="expression" dxfId="12854" priority="588">
      <formula>AND($I114&lt;&gt;"",$J114&lt;&gt;"")</formula>
    </cfRule>
  </conditionalFormatting>
  <conditionalFormatting sqref="A114">
    <cfRule type="containsBlanks" dxfId="12853" priority="587">
      <formula>LEN(TRIM(A114))=0</formula>
    </cfRule>
  </conditionalFormatting>
  <conditionalFormatting sqref="AA114:AB114">
    <cfRule type="expression" dxfId="12852" priority="584">
      <formula>AND($H114&lt;&gt;"",$I114&lt;&gt;"",$J114&lt;&gt;"")</formula>
    </cfRule>
    <cfRule type="expression" dxfId="12851" priority="585">
      <formula>AND($H114&lt;&gt;"",$I114&lt;&gt;"",$J114="")</formula>
    </cfRule>
    <cfRule type="expression" dxfId="12850" priority="586">
      <formula>AND($H114&lt;&gt;"",$I114="",$J114="")</formula>
    </cfRule>
  </conditionalFormatting>
  <conditionalFormatting sqref="AJ116:CF118">
    <cfRule type="expression" dxfId="12849" priority="548">
      <formula>AND($H116&lt;&gt;"",$I116&lt;&gt;"",$J116&lt;&gt;"")</formula>
    </cfRule>
    <cfRule type="expression" dxfId="12848" priority="549">
      <formula>AND($H116&lt;&gt;"",$I116&lt;&gt;"",$J116="")</formula>
    </cfRule>
    <cfRule type="expression" dxfId="12847" priority="550">
      <formula>AND($H116&lt;&gt;"",$I116="",$J116="")</formula>
    </cfRule>
  </conditionalFormatting>
  <conditionalFormatting sqref="X116:Z116 X118:Z118 X117:AG117 U116:U118">
    <cfRule type="expression" dxfId="12846" priority="566">
      <formula>AND($H116&lt;&gt;"",$I116&lt;&gt;"",$J116&lt;&gt;"")</formula>
    </cfRule>
    <cfRule type="expression" dxfId="12845" priority="567">
      <formula>AND($H116&lt;&gt;"",$I116&lt;&gt;"",$J116="")</formula>
    </cfRule>
    <cfRule type="expression" dxfId="12844" priority="568">
      <formula>AND($H116&lt;&gt;"",$I116="",$J116="")</formula>
    </cfRule>
  </conditionalFormatting>
  <conditionalFormatting sqref="AC116:AD116 AC118:AD118">
    <cfRule type="expression" dxfId="12843" priority="557">
      <formula>AND($H116&lt;&gt;"",$I116&lt;&gt;"",$J116&lt;&gt;"")</formula>
    </cfRule>
    <cfRule type="expression" dxfId="12842" priority="558">
      <formula>AND($H116&lt;&gt;"",$I116&lt;&gt;"",$J116="")</formula>
    </cfRule>
    <cfRule type="expression" dxfId="12841" priority="559">
      <formula>AND($H116&lt;&gt;"",$I116="",$J116="")</formula>
    </cfRule>
  </conditionalFormatting>
  <conditionalFormatting sqref="AE116:AH116 AE118:AH118 AH117">
    <cfRule type="expression" dxfId="12840" priority="554">
      <formula>AND($H116&lt;&gt;"",$I116&lt;&gt;"",$J116&lt;&gt;"")</formula>
    </cfRule>
    <cfRule type="expression" dxfId="12839" priority="555">
      <formula>AND($H116&lt;&gt;"",$I116&lt;&gt;"",$J116="")</formula>
    </cfRule>
    <cfRule type="expression" dxfId="12838" priority="556">
      <formula>AND($H116&lt;&gt;"",$I116="",$J116="")</formula>
    </cfRule>
  </conditionalFormatting>
  <conditionalFormatting sqref="AI116:AI118">
    <cfRule type="expression" dxfId="12837" priority="551">
      <formula>AND($H116&lt;&gt;"",$I116&lt;&gt;"",$J116&lt;&gt;"")</formula>
    </cfRule>
    <cfRule type="expression" dxfId="12836" priority="552">
      <formula>AND($H116&lt;&gt;"",$I116&lt;&gt;"",$J116="")</formula>
    </cfRule>
    <cfRule type="expression" dxfId="12835" priority="553">
      <formula>AND($H116&lt;&gt;"",$I116="",$J116="")</formula>
    </cfRule>
  </conditionalFormatting>
  <conditionalFormatting sqref="H116:J118">
    <cfRule type="expression" dxfId="12834" priority="569">
      <formula>AND($H116&lt;&gt;"",$I116&lt;&gt;"",$J116&lt;&gt;"")</formula>
    </cfRule>
    <cfRule type="expression" dxfId="12833" priority="570">
      <formula>AND($H116&lt;&gt;"",$I116&lt;&gt;"",$J116="")</formula>
    </cfRule>
    <cfRule type="expression" dxfId="12832" priority="571">
      <formula>AND($H116&lt;&gt;"",$I116="",$J116="")</formula>
    </cfRule>
  </conditionalFormatting>
  <conditionalFormatting sqref="H116:H118">
    <cfRule type="expression" dxfId="12831" priority="565">
      <formula>AND($H116&lt;&gt;"",$I116&lt;&gt;"")</formula>
    </cfRule>
  </conditionalFormatting>
  <conditionalFormatting sqref="I116:I118">
    <cfRule type="expression" dxfId="12830" priority="564">
      <formula>AND($I116&lt;&gt;"",$J116&lt;&gt;"")</formula>
    </cfRule>
  </conditionalFormatting>
  <conditionalFormatting sqref="A116:A118">
    <cfRule type="containsBlanks" dxfId="12829" priority="563">
      <formula>LEN(TRIM(A116))=0</formula>
    </cfRule>
  </conditionalFormatting>
  <conditionalFormatting sqref="AA116:AB116 AA118:AB118">
    <cfRule type="expression" dxfId="12828" priority="560">
      <formula>AND($H116&lt;&gt;"",$I116&lt;&gt;"",$J116&lt;&gt;"")</formula>
    </cfRule>
    <cfRule type="expression" dxfId="12827" priority="561">
      <formula>AND($H116&lt;&gt;"",$I116&lt;&gt;"",$J116="")</formula>
    </cfRule>
    <cfRule type="expression" dxfId="12826" priority="562">
      <formula>AND($H116&lt;&gt;"",$I116="",$J116="")</formula>
    </cfRule>
  </conditionalFormatting>
  <conditionalFormatting sqref="X121:Z121 U121">
    <cfRule type="expression" dxfId="12825" priority="542">
      <formula>AND($H121&lt;&gt;"",$I121&lt;&gt;"",$J121&lt;&gt;"")</formula>
    </cfRule>
    <cfRule type="expression" dxfId="12824" priority="543">
      <formula>AND($H121&lt;&gt;"",$I121&lt;&gt;"",$J121="")</formula>
    </cfRule>
    <cfRule type="expression" dxfId="12823" priority="544">
      <formula>AND($H121&lt;&gt;"",$I121="",$J121="")</formula>
    </cfRule>
  </conditionalFormatting>
  <conditionalFormatting sqref="AE121:AH121">
    <cfRule type="expression" dxfId="12822" priority="530">
      <formula>AND($H121&lt;&gt;"",$I121&lt;&gt;"",$J121&lt;&gt;"")</formula>
    </cfRule>
    <cfRule type="expression" dxfId="12821" priority="531">
      <formula>AND($H121&lt;&gt;"",$I121&lt;&gt;"",$J121="")</formula>
    </cfRule>
    <cfRule type="expression" dxfId="12820" priority="532">
      <formula>AND($H121&lt;&gt;"",$I121="",$J121="")</formula>
    </cfRule>
  </conditionalFormatting>
  <conditionalFormatting sqref="AA121:AB121">
    <cfRule type="expression" dxfId="12819" priority="536">
      <formula>AND($H121&lt;&gt;"",$I121&lt;&gt;"",$J121&lt;&gt;"")</formula>
    </cfRule>
    <cfRule type="expression" dxfId="12818" priority="537">
      <formula>AND($H121&lt;&gt;"",$I121&lt;&gt;"",$J121="")</formula>
    </cfRule>
    <cfRule type="expression" dxfId="12817" priority="538">
      <formula>AND($H121&lt;&gt;"",$I121="",$J121="")</formula>
    </cfRule>
  </conditionalFormatting>
  <conditionalFormatting sqref="AC121:AD121">
    <cfRule type="expression" dxfId="12816" priority="533">
      <formula>AND($H121&lt;&gt;"",$I121&lt;&gt;"",$J121&lt;&gt;"")</formula>
    </cfRule>
    <cfRule type="expression" dxfId="12815" priority="534">
      <formula>AND($H121&lt;&gt;"",$I121&lt;&gt;"",$J121="")</formula>
    </cfRule>
    <cfRule type="expression" dxfId="12814" priority="535">
      <formula>AND($H121&lt;&gt;"",$I121="",$J121="")</formula>
    </cfRule>
  </conditionalFormatting>
  <conditionalFormatting sqref="H121:J121">
    <cfRule type="expression" dxfId="12813" priority="545">
      <formula>AND($H121&lt;&gt;"",$I121&lt;&gt;"",$J121&lt;&gt;"")</formula>
    </cfRule>
    <cfRule type="expression" dxfId="12812" priority="546">
      <formula>AND($H121&lt;&gt;"",$I121&lt;&gt;"",$J121="")</formula>
    </cfRule>
    <cfRule type="expression" dxfId="12811" priority="547">
      <formula>AND($H121&lt;&gt;"",$I121="",$J121="")</formula>
    </cfRule>
  </conditionalFormatting>
  <conditionalFormatting sqref="AI121">
    <cfRule type="expression" dxfId="12810" priority="527">
      <formula>AND($H121&lt;&gt;"",$I121&lt;&gt;"",$J121&lt;&gt;"")</formula>
    </cfRule>
    <cfRule type="expression" dxfId="12809" priority="528">
      <formula>AND($H121&lt;&gt;"",$I121&lt;&gt;"",$J121="")</formula>
    </cfRule>
    <cfRule type="expression" dxfId="12808" priority="529">
      <formula>AND($H121&lt;&gt;"",$I121="",$J121="")</formula>
    </cfRule>
  </conditionalFormatting>
  <conditionalFormatting sqref="H121">
    <cfRule type="expression" dxfId="12807" priority="541">
      <formula>AND($H121&lt;&gt;"",$I121&lt;&gt;"")</formula>
    </cfRule>
  </conditionalFormatting>
  <conditionalFormatting sqref="I121">
    <cfRule type="expression" dxfId="12806" priority="540">
      <formula>AND($I121&lt;&gt;"",$J121&lt;&gt;"")</formula>
    </cfRule>
  </conditionalFormatting>
  <conditionalFormatting sqref="A121">
    <cfRule type="containsBlanks" dxfId="12805" priority="539">
      <formula>LEN(TRIM(A121))=0</formula>
    </cfRule>
  </conditionalFormatting>
  <conditionalFormatting sqref="X121:AI121 U121">
    <cfRule type="cellIs" dxfId="12804" priority="525" operator="greaterThan">
      <formula>0</formula>
    </cfRule>
    <cfRule type="cellIs" dxfId="12803" priority="526" operator="lessThan">
      <formula>0</formula>
    </cfRule>
  </conditionalFormatting>
  <conditionalFormatting sqref="AJ121:CF121">
    <cfRule type="expression" dxfId="12802" priority="522">
      <formula>AND($H121&lt;&gt;"",$I121&lt;&gt;"",$J121&lt;&gt;"")</formula>
    </cfRule>
    <cfRule type="expression" dxfId="12801" priority="523">
      <formula>AND($H121&lt;&gt;"",$I121&lt;&gt;"",$J121="")</formula>
    </cfRule>
    <cfRule type="expression" dxfId="12800" priority="524">
      <formula>AND($H121&lt;&gt;"",$I121="",$J121="")</formula>
    </cfRule>
  </conditionalFormatting>
  <conditionalFormatting sqref="AJ121:CF121">
    <cfRule type="cellIs" dxfId="12799" priority="520" operator="greaterThan">
      <formula>0</formula>
    </cfRule>
    <cfRule type="cellIs" dxfId="12798" priority="521" operator="lessThan">
      <formula>0</formula>
    </cfRule>
  </conditionalFormatting>
  <conditionalFormatting sqref="A12:A13">
    <cfRule type="containsBlanks" dxfId="12797" priority="511">
      <formula>LEN(TRIM(A12))=0</formula>
    </cfRule>
  </conditionalFormatting>
  <conditionalFormatting sqref="H40:J40">
    <cfRule type="expression" dxfId="12796" priority="493">
      <formula>AND($H40&lt;&gt;"",$I40&lt;&gt;"",$J40&lt;&gt;"")</formula>
    </cfRule>
    <cfRule type="expression" dxfId="12795" priority="494">
      <formula>AND($H40&lt;&gt;"",$I40&lt;&gt;"",$J40="")</formula>
    </cfRule>
    <cfRule type="expression" dxfId="12794" priority="495">
      <formula>AND($H40&lt;&gt;"",$I40="",$J40="")</formula>
    </cfRule>
  </conditionalFormatting>
  <conditionalFormatting sqref="X40:Z40 U40">
    <cfRule type="expression" dxfId="12793" priority="490">
      <formula>AND($H40&lt;&gt;"",$I40&lt;&gt;"",$J40&lt;&gt;"")</formula>
    </cfRule>
    <cfRule type="expression" dxfId="12792" priority="491">
      <formula>AND($H40&lt;&gt;"",$I40&lt;&gt;"",$J40="")</formula>
    </cfRule>
    <cfRule type="expression" dxfId="12791" priority="492">
      <formula>AND($H40&lt;&gt;"",$I40="",$J40="")</formula>
    </cfRule>
  </conditionalFormatting>
  <conditionalFormatting sqref="H40">
    <cfRule type="expression" dxfId="12790" priority="489">
      <formula>AND($H40&lt;&gt;"",$I40&lt;&gt;"")</formula>
    </cfRule>
  </conditionalFormatting>
  <conditionalFormatting sqref="I40">
    <cfRule type="expression" dxfId="12789" priority="488">
      <formula>AND($I40&lt;&gt;"",$J40&lt;&gt;"")</formula>
    </cfRule>
  </conditionalFormatting>
  <conditionalFormatting sqref="A40">
    <cfRule type="containsBlanks" dxfId="12788" priority="487">
      <formula>LEN(TRIM(A40))=0</formula>
    </cfRule>
  </conditionalFormatting>
  <conditionalFormatting sqref="AA40:AB40">
    <cfRule type="expression" dxfId="12787" priority="484">
      <formula>AND($H40&lt;&gt;"",$I40&lt;&gt;"",$J40&lt;&gt;"")</formula>
    </cfRule>
    <cfRule type="expression" dxfId="12786" priority="485">
      <formula>AND($H40&lt;&gt;"",$I40&lt;&gt;"",$J40="")</formula>
    </cfRule>
    <cfRule type="expression" dxfId="12785" priority="486">
      <formula>AND($H40&lt;&gt;"",$I40="",$J40="")</formula>
    </cfRule>
  </conditionalFormatting>
  <conditionalFormatting sqref="AC40:AD40">
    <cfRule type="expression" dxfId="12784" priority="481">
      <formula>AND($H40&lt;&gt;"",$I40&lt;&gt;"",$J40&lt;&gt;"")</formula>
    </cfRule>
    <cfRule type="expression" dxfId="12783" priority="482">
      <formula>AND($H40&lt;&gt;"",$I40&lt;&gt;"",$J40="")</formula>
    </cfRule>
    <cfRule type="expression" dxfId="12782" priority="483">
      <formula>AND($H40&lt;&gt;"",$I40="",$J40="")</formula>
    </cfRule>
  </conditionalFormatting>
  <conditionalFormatting sqref="AE40:AH40">
    <cfRule type="expression" dxfId="12781" priority="478">
      <formula>AND($H40&lt;&gt;"",$I40&lt;&gt;"",$J40&lt;&gt;"")</formula>
    </cfRule>
    <cfRule type="expression" dxfId="12780" priority="479">
      <formula>AND($H40&lt;&gt;"",$I40&lt;&gt;"",$J40="")</formula>
    </cfRule>
    <cfRule type="expression" dxfId="12779" priority="480">
      <formula>AND($H40&lt;&gt;"",$I40="",$J40="")</formula>
    </cfRule>
  </conditionalFormatting>
  <conditionalFormatting sqref="AI40">
    <cfRule type="expression" dxfId="12778" priority="475">
      <formula>AND($H40&lt;&gt;"",$I40&lt;&gt;"",$J40&lt;&gt;"")</formula>
    </cfRule>
    <cfRule type="expression" dxfId="12777" priority="476">
      <formula>AND($H40&lt;&gt;"",$I40&lt;&gt;"",$J40="")</formula>
    </cfRule>
    <cfRule type="expression" dxfId="12776" priority="477">
      <formula>AND($H40&lt;&gt;"",$I40="",$J40="")</formula>
    </cfRule>
  </conditionalFormatting>
  <conditionalFormatting sqref="AJ40:CF40">
    <cfRule type="expression" dxfId="12775" priority="472">
      <formula>AND($H40&lt;&gt;"",$I40&lt;&gt;"",$J40&lt;&gt;"")</formula>
    </cfRule>
    <cfRule type="expression" dxfId="12774" priority="473">
      <formula>AND($H40&lt;&gt;"",$I40&lt;&gt;"",$J40="")</formula>
    </cfRule>
    <cfRule type="expression" dxfId="12773" priority="474">
      <formula>AND($H40&lt;&gt;"",$I40="",$J40="")</formula>
    </cfRule>
  </conditionalFormatting>
  <conditionalFormatting sqref="H59:J59">
    <cfRule type="expression" dxfId="12772" priority="469">
      <formula>AND($H59&lt;&gt;"",$I59&lt;&gt;"",$J59&lt;&gt;"")</formula>
    </cfRule>
    <cfRule type="expression" dxfId="12771" priority="470">
      <formula>AND($H59&lt;&gt;"",$I59&lt;&gt;"",$J59="")</formula>
    </cfRule>
    <cfRule type="expression" dxfId="12770" priority="471">
      <formula>AND($H59&lt;&gt;"",$I59="",$J59="")</formula>
    </cfRule>
  </conditionalFormatting>
  <conditionalFormatting sqref="X59:Z59 U59">
    <cfRule type="expression" dxfId="12769" priority="466">
      <formula>AND($H59&lt;&gt;"",$I59&lt;&gt;"",$J59&lt;&gt;"")</formula>
    </cfRule>
    <cfRule type="expression" dxfId="12768" priority="467">
      <formula>AND($H59&lt;&gt;"",$I59&lt;&gt;"",$J59="")</formula>
    </cfRule>
    <cfRule type="expression" dxfId="12767" priority="468">
      <formula>AND($H59&lt;&gt;"",$I59="",$J59="")</formula>
    </cfRule>
  </conditionalFormatting>
  <conditionalFormatting sqref="H59">
    <cfRule type="expression" dxfId="12766" priority="465">
      <formula>AND($H59&lt;&gt;"",$I59&lt;&gt;"")</formula>
    </cfRule>
  </conditionalFormatting>
  <conditionalFormatting sqref="I59">
    <cfRule type="expression" dxfId="12765" priority="464">
      <formula>AND($I59&lt;&gt;"",$J59&lt;&gt;"")</formula>
    </cfRule>
  </conditionalFormatting>
  <conditionalFormatting sqref="A59">
    <cfRule type="containsBlanks" dxfId="12764" priority="463">
      <formula>LEN(TRIM(A59))=0</formula>
    </cfRule>
  </conditionalFormatting>
  <conditionalFormatting sqref="AA59:AB59">
    <cfRule type="expression" dxfId="12763" priority="460">
      <formula>AND($H59&lt;&gt;"",$I59&lt;&gt;"",$J59&lt;&gt;"")</formula>
    </cfRule>
    <cfRule type="expression" dxfId="12762" priority="461">
      <formula>AND($H59&lt;&gt;"",$I59&lt;&gt;"",$J59="")</formula>
    </cfRule>
    <cfRule type="expression" dxfId="12761" priority="462">
      <formula>AND($H59&lt;&gt;"",$I59="",$J59="")</formula>
    </cfRule>
  </conditionalFormatting>
  <conditionalFormatting sqref="AC59:AD59">
    <cfRule type="expression" dxfId="12760" priority="457">
      <formula>AND($H59&lt;&gt;"",$I59&lt;&gt;"",$J59&lt;&gt;"")</formula>
    </cfRule>
    <cfRule type="expression" dxfId="12759" priority="458">
      <formula>AND($H59&lt;&gt;"",$I59&lt;&gt;"",$J59="")</formula>
    </cfRule>
    <cfRule type="expression" dxfId="12758" priority="459">
      <formula>AND($H59&lt;&gt;"",$I59="",$J59="")</formula>
    </cfRule>
  </conditionalFormatting>
  <conditionalFormatting sqref="AE59:AH59">
    <cfRule type="expression" dxfId="12757" priority="454">
      <formula>AND($H59&lt;&gt;"",$I59&lt;&gt;"",$J59&lt;&gt;"")</formula>
    </cfRule>
    <cfRule type="expression" dxfId="12756" priority="455">
      <formula>AND($H59&lt;&gt;"",$I59&lt;&gt;"",$J59="")</formula>
    </cfRule>
    <cfRule type="expression" dxfId="12755" priority="456">
      <formula>AND($H59&lt;&gt;"",$I59="",$J59="")</formula>
    </cfRule>
  </conditionalFormatting>
  <conditionalFormatting sqref="AI59">
    <cfRule type="expression" dxfId="12754" priority="451">
      <formula>AND($H59&lt;&gt;"",$I59&lt;&gt;"",$J59&lt;&gt;"")</formula>
    </cfRule>
    <cfRule type="expression" dxfId="12753" priority="452">
      <formula>AND($H59&lt;&gt;"",$I59&lt;&gt;"",$J59="")</formula>
    </cfRule>
    <cfRule type="expression" dxfId="12752" priority="453">
      <formula>AND($H59&lt;&gt;"",$I59="",$J59="")</formula>
    </cfRule>
  </conditionalFormatting>
  <conditionalFormatting sqref="AJ59:CF59">
    <cfRule type="expression" dxfId="12751" priority="448">
      <formula>AND($H59&lt;&gt;"",$I59&lt;&gt;"",$J59&lt;&gt;"")</formula>
    </cfRule>
    <cfRule type="expression" dxfId="12750" priority="449">
      <formula>AND($H59&lt;&gt;"",$I59&lt;&gt;"",$J59="")</formula>
    </cfRule>
    <cfRule type="expression" dxfId="12749" priority="450">
      <formula>AND($H59&lt;&gt;"",$I59="",$J59="")</formula>
    </cfRule>
  </conditionalFormatting>
  <conditionalFormatting sqref="H74:J74">
    <cfRule type="expression" dxfId="12748" priority="445">
      <formula>AND($H74&lt;&gt;"",$I74&lt;&gt;"",$J74&lt;&gt;"")</formula>
    </cfRule>
    <cfRule type="expression" dxfId="12747" priority="446">
      <formula>AND($H74&lt;&gt;"",$I74&lt;&gt;"",$J74="")</formula>
    </cfRule>
    <cfRule type="expression" dxfId="12746" priority="447">
      <formula>AND($H74&lt;&gt;"",$I74="",$J74="")</formula>
    </cfRule>
  </conditionalFormatting>
  <conditionalFormatting sqref="X74:Z74 U74">
    <cfRule type="expression" dxfId="12745" priority="442">
      <formula>AND($H74&lt;&gt;"",$I74&lt;&gt;"",$J74&lt;&gt;"")</formula>
    </cfRule>
    <cfRule type="expression" dxfId="12744" priority="443">
      <formula>AND($H74&lt;&gt;"",$I74&lt;&gt;"",$J74="")</formula>
    </cfRule>
    <cfRule type="expression" dxfId="12743" priority="444">
      <formula>AND($H74&lt;&gt;"",$I74="",$J74="")</formula>
    </cfRule>
  </conditionalFormatting>
  <conditionalFormatting sqref="H74">
    <cfRule type="expression" dxfId="12742" priority="441">
      <formula>AND($H74&lt;&gt;"",$I74&lt;&gt;"")</formula>
    </cfRule>
  </conditionalFormatting>
  <conditionalFormatting sqref="I74">
    <cfRule type="expression" dxfId="12741" priority="440">
      <formula>AND($I74&lt;&gt;"",$J74&lt;&gt;"")</formula>
    </cfRule>
  </conditionalFormatting>
  <conditionalFormatting sqref="A74">
    <cfRule type="containsBlanks" dxfId="12740" priority="439">
      <formula>LEN(TRIM(A74))=0</formula>
    </cfRule>
  </conditionalFormatting>
  <conditionalFormatting sqref="AA74:AB74">
    <cfRule type="expression" dxfId="12739" priority="436">
      <formula>AND($H74&lt;&gt;"",$I74&lt;&gt;"",$J74&lt;&gt;"")</formula>
    </cfRule>
    <cfRule type="expression" dxfId="12738" priority="437">
      <formula>AND($H74&lt;&gt;"",$I74&lt;&gt;"",$J74="")</formula>
    </cfRule>
    <cfRule type="expression" dxfId="12737" priority="438">
      <formula>AND($H74&lt;&gt;"",$I74="",$J74="")</formula>
    </cfRule>
  </conditionalFormatting>
  <conditionalFormatting sqref="AC74:AD74">
    <cfRule type="expression" dxfId="12736" priority="433">
      <formula>AND($H74&lt;&gt;"",$I74&lt;&gt;"",$J74&lt;&gt;"")</formula>
    </cfRule>
    <cfRule type="expression" dxfId="12735" priority="434">
      <formula>AND($H74&lt;&gt;"",$I74&lt;&gt;"",$J74="")</formula>
    </cfRule>
    <cfRule type="expression" dxfId="12734" priority="435">
      <formula>AND($H74&lt;&gt;"",$I74="",$J74="")</formula>
    </cfRule>
  </conditionalFormatting>
  <conditionalFormatting sqref="AE74:AH74">
    <cfRule type="expression" dxfId="12733" priority="430">
      <formula>AND($H74&lt;&gt;"",$I74&lt;&gt;"",$J74&lt;&gt;"")</formula>
    </cfRule>
    <cfRule type="expression" dxfId="12732" priority="431">
      <formula>AND($H74&lt;&gt;"",$I74&lt;&gt;"",$J74="")</formula>
    </cfRule>
    <cfRule type="expression" dxfId="12731" priority="432">
      <formula>AND($H74&lt;&gt;"",$I74="",$J74="")</formula>
    </cfRule>
  </conditionalFormatting>
  <conditionalFormatting sqref="AI74">
    <cfRule type="expression" dxfId="12730" priority="427">
      <formula>AND($H74&lt;&gt;"",$I74&lt;&gt;"",$J74&lt;&gt;"")</formula>
    </cfRule>
    <cfRule type="expression" dxfId="12729" priority="428">
      <formula>AND($H74&lt;&gt;"",$I74&lt;&gt;"",$J74="")</formula>
    </cfRule>
    <cfRule type="expression" dxfId="12728" priority="429">
      <formula>AND($H74&lt;&gt;"",$I74="",$J74="")</formula>
    </cfRule>
  </conditionalFormatting>
  <conditionalFormatting sqref="AJ74:CF74">
    <cfRule type="expression" dxfId="12727" priority="424">
      <formula>AND($H74&lt;&gt;"",$I74&lt;&gt;"",$J74&lt;&gt;"")</formula>
    </cfRule>
    <cfRule type="expression" dxfId="12726" priority="425">
      <formula>AND($H74&lt;&gt;"",$I74&lt;&gt;"",$J74="")</formula>
    </cfRule>
    <cfRule type="expression" dxfId="12725" priority="426">
      <formula>AND($H74&lt;&gt;"",$I74="",$J74="")</formula>
    </cfRule>
  </conditionalFormatting>
  <conditionalFormatting sqref="H110:J110">
    <cfRule type="expression" dxfId="12724" priority="421">
      <formula>AND($H110&lt;&gt;"",$I110&lt;&gt;"",$J110&lt;&gt;"")</formula>
    </cfRule>
    <cfRule type="expression" dxfId="12723" priority="422">
      <formula>AND($H110&lt;&gt;"",$I110&lt;&gt;"",$J110="")</formula>
    </cfRule>
    <cfRule type="expression" dxfId="12722" priority="423">
      <formula>AND($H110&lt;&gt;"",$I110="",$J110="")</formula>
    </cfRule>
  </conditionalFormatting>
  <conditionalFormatting sqref="X110:Z110 U110">
    <cfRule type="expression" dxfId="12721" priority="418">
      <formula>AND($H110&lt;&gt;"",$I110&lt;&gt;"",$J110&lt;&gt;"")</formula>
    </cfRule>
    <cfRule type="expression" dxfId="12720" priority="419">
      <formula>AND($H110&lt;&gt;"",$I110&lt;&gt;"",$J110="")</formula>
    </cfRule>
    <cfRule type="expression" dxfId="12719" priority="420">
      <formula>AND($H110&lt;&gt;"",$I110="",$J110="")</formula>
    </cfRule>
  </conditionalFormatting>
  <conditionalFormatting sqref="H110">
    <cfRule type="expression" dxfId="12718" priority="417">
      <formula>AND($H110&lt;&gt;"",$I110&lt;&gt;"")</formula>
    </cfRule>
  </conditionalFormatting>
  <conditionalFormatting sqref="I110">
    <cfRule type="expression" dxfId="12717" priority="416">
      <formula>AND($I110&lt;&gt;"",$J110&lt;&gt;"")</formula>
    </cfRule>
  </conditionalFormatting>
  <conditionalFormatting sqref="A110">
    <cfRule type="containsBlanks" dxfId="12716" priority="415">
      <formula>LEN(TRIM(A110))=0</formula>
    </cfRule>
  </conditionalFormatting>
  <conditionalFormatting sqref="AA110:AB110">
    <cfRule type="expression" dxfId="12715" priority="412">
      <formula>AND($H110&lt;&gt;"",$I110&lt;&gt;"",$J110&lt;&gt;"")</formula>
    </cfRule>
    <cfRule type="expression" dxfId="12714" priority="413">
      <formula>AND($H110&lt;&gt;"",$I110&lt;&gt;"",$J110="")</formula>
    </cfRule>
    <cfRule type="expression" dxfId="12713" priority="414">
      <formula>AND($H110&lt;&gt;"",$I110="",$J110="")</formula>
    </cfRule>
  </conditionalFormatting>
  <conditionalFormatting sqref="AC110:AD110">
    <cfRule type="expression" dxfId="12712" priority="409">
      <formula>AND($H110&lt;&gt;"",$I110&lt;&gt;"",$J110&lt;&gt;"")</formula>
    </cfRule>
    <cfRule type="expression" dxfId="12711" priority="410">
      <formula>AND($H110&lt;&gt;"",$I110&lt;&gt;"",$J110="")</formula>
    </cfRule>
    <cfRule type="expression" dxfId="12710" priority="411">
      <formula>AND($H110&lt;&gt;"",$I110="",$J110="")</formula>
    </cfRule>
  </conditionalFormatting>
  <conditionalFormatting sqref="AE110:AH110">
    <cfRule type="expression" dxfId="12709" priority="406">
      <formula>AND($H110&lt;&gt;"",$I110&lt;&gt;"",$J110&lt;&gt;"")</formula>
    </cfRule>
    <cfRule type="expression" dxfId="12708" priority="407">
      <formula>AND($H110&lt;&gt;"",$I110&lt;&gt;"",$J110="")</formula>
    </cfRule>
    <cfRule type="expression" dxfId="12707" priority="408">
      <formula>AND($H110&lt;&gt;"",$I110="",$J110="")</formula>
    </cfRule>
  </conditionalFormatting>
  <conditionalFormatting sqref="AI110">
    <cfRule type="expression" dxfId="12706" priority="403">
      <formula>AND($H110&lt;&gt;"",$I110&lt;&gt;"",$J110&lt;&gt;"")</formula>
    </cfRule>
    <cfRule type="expression" dxfId="12705" priority="404">
      <formula>AND($H110&lt;&gt;"",$I110&lt;&gt;"",$J110="")</formula>
    </cfRule>
    <cfRule type="expression" dxfId="12704" priority="405">
      <formula>AND($H110&lt;&gt;"",$I110="",$J110="")</formula>
    </cfRule>
  </conditionalFormatting>
  <conditionalFormatting sqref="AJ110:CF110">
    <cfRule type="expression" dxfId="12703" priority="400">
      <formula>AND($H110&lt;&gt;"",$I110&lt;&gt;"",$J110&lt;&gt;"")</formula>
    </cfRule>
    <cfRule type="expression" dxfId="12702" priority="401">
      <formula>AND($H110&lt;&gt;"",$I110&lt;&gt;"",$J110="")</formula>
    </cfRule>
    <cfRule type="expression" dxfId="12701" priority="402">
      <formula>AND($H110&lt;&gt;"",$I110="",$J110="")</formula>
    </cfRule>
  </conditionalFormatting>
  <conditionalFormatting sqref="H75:J75">
    <cfRule type="expression" dxfId="12700" priority="397">
      <formula>AND($H75&lt;&gt;"",$I75&lt;&gt;"",$J75&lt;&gt;"")</formula>
    </cfRule>
    <cfRule type="expression" dxfId="12699" priority="398">
      <formula>AND($H75&lt;&gt;"",$I75&lt;&gt;"",$J75="")</formula>
    </cfRule>
    <cfRule type="expression" dxfId="12698" priority="399">
      <formula>AND($H75&lt;&gt;"",$I75="",$J75="")</formula>
    </cfRule>
  </conditionalFormatting>
  <conditionalFormatting sqref="X75:Z75 U75">
    <cfRule type="expression" dxfId="12697" priority="394">
      <formula>AND($H75&lt;&gt;"",$I75&lt;&gt;"",$J75&lt;&gt;"")</formula>
    </cfRule>
    <cfRule type="expression" dxfId="12696" priority="395">
      <formula>AND($H75&lt;&gt;"",$I75&lt;&gt;"",$J75="")</formula>
    </cfRule>
    <cfRule type="expression" dxfId="12695" priority="396">
      <formula>AND($H75&lt;&gt;"",$I75="",$J75="")</formula>
    </cfRule>
  </conditionalFormatting>
  <conditionalFormatting sqref="H75">
    <cfRule type="expression" dxfId="12694" priority="393">
      <formula>AND($H75&lt;&gt;"",$I75&lt;&gt;"")</formula>
    </cfRule>
  </conditionalFormatting>
  <conditionalFormatting sqref="I75">
    <cfRule type="expression" dxfId="12693" priority="392">
      <formula>AND($I75&lt;&gt;"",$J75&lt;&gt;"")</formula>
    </cfRule>
  </conditionalFormatting>
  <conditionalFormatting sqref="A75">
    <cfRule type="containsBlanks" dxfId="12692" priority="391">
      <formula>LEN(TRIM(A75))=0</formula>
    </cfRule>
  </conditionalFormatting>
  <conditionalFormatting sqref="AA75:AB75">
    <cfRule type="expression" dxfId="12691" priority="388">
      <formula>AND($H75&lt;&gt;"",$I75&lt;&gt;"",$J75&lt;&gt;"")</formula>
    </cfRule>
    <cfRule type="expression" dxfId="12690" priority="389">
      <formula>AND($H75&lt;&gt;"",$I75&lt;&gt;"",$J75="")</formula>
    </cfRule>
    <cfRule type="expression" dxfId="12689" priority="390">
      <formula>AND($H75&lt;&gt;"",$I75="",$J75="")</formula>
    </cfRule>
  </conditionalFormatting>
  <conditionalFormatting sqref="AC75:AD75">
    <cfRule type="expression" dxfId="12688" priority="385">
      <formula>AND($H75&lt;&gt;"",$I75&lt;&gt;"",$J75&lt;&gt;"")</formula>
    </cfRule>
    <cfRule type="expression" dxfId="12687" priority="386">
      <formula>AND($H75&lt;&gt;"",$I75&lt;&gt;"",$J75="")</formula>
    </cfRule>
    <cfRule type="expression" dxfId="12686" priority="387">
      <formula>AND($H75&lt;&gt;"",$I75="",$J75="")</formula>
    </cfRule>
  </conditionalFormatting>
  <conditionalFormatting sqref="AE75:AH75">
    <cfRule type="expression" dxfId="12685" priority="382">
      <formula>AND($H75&lt;&gt;"",$I75&lt;&gt;"",$J75&lt;&gt;"")</formula>
    </cfRule>
    <cfRule type="expression" dxfId="12684" priority="383">
      <formula>AND($H75&lt;&gt;"",$I75&lt;&gt;"",$J75="")</formula>
    </cfRule>
    <cfRule type="expression" dxfId="12683" priority="384">
      <formula>AND($H75&lt;&gt;"",$I75="",$J75="")</formula>
    </cfRule>
  </conditionalFormatting>
  <conditionalFormatting sqref="AI75">
    <cfRule type="expression" dxfId="12682" priority="379">
      <formula>AND($H75&lt;&gt;"",$I75&lt;&gt;"",$J75&lt;&gt;"")</formula>
    </cfRule>
    <cfRule type="expression" dxfId="12681" priority="380">
      <formula>AND($H75&lt;&gt;"",$I75&lt;&gt;"",$J75="")</formula>
    </cfRule>
    <cfRule type="expression" dxfId="12680" priority="381">
      <formula>AND($H75&lt;&gt;"",$I75="",$J75="")</formula>
    </cfRule>
  </conditionalFormatting>
  <conditionalFormatting sqref="AJ75:CF75">
    <cfRule type="expression" dxfId="12679" priority="376">
      <formula>AND($H75&lt;&gt;"",$I75&lt;&gt;"",$J75&lt;&gt;"")</formula>
    </cfRule>
    <cfRule type="expression" dxfId="12678" priority="377">
      <formula>AND($H75&lt;&gt;"",$I75&lt;&gt;"",$J75="")</formula>
    </cfRule>
    <cfRule type="expression" dxfId="12677" priority="378">
      <formula>AND($H75&lt;&gt;"",$I75="",$J75="")</formula>
    </cfRule>
  </conditionalFormatting>
  <conditionalFormatting sqref="H76:J76">
    <cfRule type="expression" dxfId="12676" priority="373">
      <formula>AND($H76&lt;&gt;"",$I76&lt;&gt;"",$J76&lt;&gt;"")</formula>
    </cfRule>
    <cfRule type="expression" dxfId="12675" priority="374">
      <formula>AND($H76&lt;&gt;"",$I76&lt;&gt;"",$J76="")</formula>
    </cfRule>
    <cfRule type="expression" dxfId="12674" priority="375">
      <formula>AND($H76&lt;&gt;"",$I76="",$J76="")</formula>
    </cfRule>
  </conditionalFormatting>
  <conditionalFormatting sqref="X76:Z76 U76">
    <cfRule type="expression" dxfId="12673" priority="370">
      <formula>AND($H76&lt;&gt;"",$I76&lt;&gt;"",$J76&lt;&gt;"")</formula>
    </cfRule>
    <cfRule type="expression" dxfId="12672" priority="371">
      <formula>AND($H76&lt;&gt;"",$I76&lt;&gt;"",$J76="")</formula>
    </cfRule>
    <cfRule type="expression" dxfId="12671" priority="372">
      <formula>AND($H76&lt;&gt;"",$I76="",$J76="")</formula>
    </cfRule>
  </conditionalFormatting>
  <conditionalFormatting sqref="H76">
    <cfRule type="expression" dxfId="12670" priority="369">
      <formula>AND($H76&lt;&gt;"",$I76&lt;&gt;"")</formula>
    </cfRule>
  </conditionalFormatting>
  <conditionalFormatting sqref="I76">
    <cfRule type="expression" dxfId="12669" priority="368">
      <formula>AND($I76&lt;&gt;"",$J76&lt;&gt;"")</formula>
    </cfRule>
  </conditionalFormatting>
  <conditionalFormatting sqref="A76">
    <cfRule type="containsBlanks" dxfId="12668" priority="367">
      <formula>LEN(TRIM(A76))=0</formula>
    </cfRule>
  </conditionalFormatting>
  <conditionalFormatting sqref="AA76:AB76">
    <cfRule type="expression" dxfId="12667" priority="364">
      <formula>AND($H76&lt;&gt;"",$I76&lt;&gt;"",$J76&lt;&gt;"")</formula>
    </cfRule>
    <cfRule type="expression" dxfId="12666" priority="365">
      <formula>AND($H76&lt;&gt;"",$I76&lt;&gt;"",$J76="")</formula>
    </cfRule>
    <cfRule type="expression" dxfId="12665" priority="366">
      <formula>AND($H76&lt;&gt;"",$I76="",$J76="")</formula>
    </cfRule>
  </conditionalFormatting>
  <conditionalFormatting sqref="AC76:AD76">
    <cfRule type="expression" dxfId="12664" priority="361">
      <formula>AND($H76&lt;&gt;"",$I76&lt;&gt;"",$J76&lt;&gt;"")</formula>
    </cfRule>
    <cfRule type="expression" dxfId="12663" priority="362">
      <formula>AND($H76&lt;&gt;"",$I76&lt;&gt;"",$J76="")</formula>
    </cfRule>
    <cfRule type="expression" dxfId="12662" priority="363">
      <formula>AND($H76&lt;&gt;"",$I76="",$J76="")</formula>
    </cfRule>
  </conditionalFormatting>
  <conditionalFormatting sqref="AE76:AH76">
    <cfRule type="expression" dxfId="12661" priority="358">
      <formula>AND($H76&lt;&gt;"",$I76&lt;&gt;"",$J76&lt;&gt;"")</formula>
    </cfRule>
    <cfRule type="expression" dxfId="12660" priority="359">
      <formula>AND($H76&lt;&gt;"",$I76&lt;&gt;"",$J76="")</formula>
    </cfRule>
    <cfRule type="expression" dxfId="12659" priority="360">
      <formula>AND($H76&lt;&gt;"",$I76="",$J76="")</formula>
    </cfRule>
  </conditionalFormatting>
  <conditionalFormatting sqref="AI76">
    <cfRule type="expression" dxfId="12658" priority="355">
      <formula>AND($H76&lt;&gt;"",$I76&lt;&gt;"",$J76&lt;&gt;"")</formula>
    </cfRule>
    <cfRule type="expression" dxfId="12657" priority="356">
      <formula>AND($H76&lt;&gt;"",$I76&lt;&gt;"",$J76="")</formula>
    </cfRule>
    <cfRule type="expression" dxfId="12656" priority="357">
      <formula>AND($H76&lt;&gt;"",$I76="",$J76="")</formula>
    </cfRule>
  </conditionalFormatting>
  <conditionalFormatting sqref="AJ76:CF76">
    <cfRule type="expression" dxfId="12655" priority="352">
      <formula>AND($H76&lt;&gt;"",$I76&lt;&gt;"",$J76&lt;&gt;"")</formula>
    </cfRule>
    <cfRule type="expression" dxfId="12654" priority="353">
      <formula>AND($H76&lt;&gt;"",$I76&lt;&gt;"",$J76="")</formula>
    </cfRule>
    <cfRule type="expression" dxfId="12653" priority="354">
      <formula>AND($H76&lt;&gt;"",$I76="",$J76="")</formula>
    </cfRule>
  </conditionalFormatting>
  <conditionalFormatting sqref="H111:J111">
    <cfRule type="expression" dxfId="12652" priority="301">
      <formula>AND($H111&lt;&gt;"",$I111&lt;&gt;"",$J111&lt;&gt;"")</formula>
    </cfRule>
    <cfRule type="expression" dxfId="12651" priority="302">
      <formula>AND($H111&lt;&gt;"",$I111&lt;&gt;"",$J111="")</formula>
    </cfRule>
    <cfRule type="expression" dxfId="12650" priority="303">
      <formula>AND($H111&lt;&gt;"",$I111="",$J111="")</formula>
    </cfRule>
  </conditionalFormatting>
  <conditionalFormatting sqref="X111:Z111 U111">
    <cfRule type="expression" dxfId="12649" priority="298">
      <formula>AND($H111&lt;&gt;"",$I111&lt;&gt;"",$J111&lt;&gt;"")</formula>
    </cfRule>
    <cfRule type="expression" dxfId="12648" priority="299">
      <formula>AND($H111&lt;&gt;"",$I111&lt;&gt;"",$J111="")</formula>
    </cfRule>
    <cfRule type="expression" dxfId="12647" priority="300">
      <formula>AND($H111&lt;&gt;"",$I111="",$J111="")</formula>
    </cfRule>
  </conditionalFormatting>
  <conditionalFormatting sqref="H111">
    <cfRule type="expression" dxfId="12646" priority="297">
      <formula>AND($H111&lt;&gt;"",$I111&lt;&gt;"")</formula>
    </cfRule>
  </conditionalFormatting>
  <conditionalFormatting sqref="I111">
    <cfRule type="expression" dxfId="12645" priority="296">
      <formula>AND($I111&lt;&gt;"",$J111&lt;&gt;"")</formula>
    </cfRule>
  </conditionalFormatting>
  <conditionalFormatting sqref="A111">
    <cfRule type="containsBlanks" dxfId="12644" priority="295">
      <formula>LEN(TRIM(A111))=0</formula>
    </cfRule>
  </conditionalFormatting>
  <conditionalFormatting sqref="AA111:AB111">
    <cfRule type="expression" dxfId="12643" priority="292">
      <formula>AND($H111&lt;&gt;"",$I111&lt;&gt;"",$J111&lt;&gt;"")</formula>
    </cfRule>
    <cfRule type="expression" dxfId="12642" priority="293">
      <formula>AND($H111&lt;&gt;"",$I111&lt;&gt;"",$J111="")</formula>
    </cfRule>
    <cfRule type="expression" dxfId="12641" priority="294">
      <formula>AND($H111&lt;&gt;"",$I111="",$J111="")</formula>
    </cfRule>
  </conditionalFormatting>
  <conditionalFormatting sqref="AC111:AD111">
    <cfRule type="expression" dxfId="12640" priority="289">
      <formula>AND($H111&lt;&gt;"",$I111&lt;&gt;"",$J111&lt;&gt;"")</formula>
    </cfRule>
    <cfRule type="expression" dxfId="12639" priority="290">
      <formula>AND($H111&lt;&gt;"",$I111&lt;&gt;"",$J111="")</formula>
    </cfRule>
    <cfRule type="expression" dxfId="12638" priority="291">
      <formula>AND($H111&lt;&gt;"",$I111="",$J111="")</formula>
    </cfRule>
  </conditionalFormatting>
  <conditionalFormatting sqref="AE111:AH111">
    <cfRule type="expression" dxfId="12637" priority="286">
      <formula>AND($H111&lt;&gt;"",$I111&lt;&gt;"",$J111&lt;&gt;"")</formula>
    </cfRule>
    <cfRule type="expression" dxfId="12636" priority="287">
      <formula>AND($H111&lt;&gt;"",$I111&lt;&gt;"",$J111="")</formula>
    </cfRule>
    <cfRule type="expression" dxfId="12635" priority="288">
      <formula>AND($H111&lt;&gt;"",$I111="",$J111="")</formula>
    </cfRule>
  </conditionalFormatting>
  <conditionalFormatting sqref="AI111">
    <cfRule type="expression" dxfId="12634" priority="283">
      <formula>AND($H111&lt;&gt;"",$I111&lt;&gt;"",$J111&lt;&gt;"")</formula>
    </cfRule>
    <cfRule type="expression" dxfId="12633" priority="284">
      <formula>AND($H111&lt;&gt;"",$I111&lt;&gt;"",$J111="")</formula>
    </cfRule>
    <cfRule type="expression" dxfId="12632" priority="285">
      <formula>AND($H111&lt;&gt;"",$I111="",$J111="")</formula>
    </cfRule>
  </conditionalFormatting>
  <conditionalFormatting sqref="AJ111:CF111">
    <cfRule type="expression" dxfId="12631" priority="280">
      <formula>AND($H111&lt;&gt;"",$I111&lt;&gt;"",$J111&lt;&gt;"")</formula>
    </cfRule>
    <cfRule type="expression" dxfId="12630" priority="281">
      <formula>AND($H111&lt;&gt;"",$I111&lt;&gt;"",$J111="")</formula>
    </cfRule>
    <cfRule type="expression" dxfId="12629" priority="282">
      <formula>AND($H111&lt;&gt;"",$I111="",$J111="")</formula>
    </cfRule>
  </conditionalFormatting>
  <conditionalFormatting sqref="H112:J112">
    <cfRule type="expression" dxfId="12628" priority="277">
      <formula>AND($H112&lt;&gt;"",$I112&lt;&gt;"",$J112&lt;&gt;"")</formula>
    </cfRule>
    <cfRule type="expression" dxfId="12627" priority="278">
      <formula>AND($H112&lt;&gt;"",$I112&lt;&gt;"",$J112="")</formula>
    </cfRule>
    <cfRule type="expression" dxfId="12626" priority="279">
      <formula>AND($H112&lt;&gt;"",$I112="",$J112="")</formula>
    </cfRule>
  </conditionalFormatting>
  <conditionalFormatting sqref="X112:Z112 U112">
    <cfRule type="expression" dxfId="12625" priority="274">
      <formula>AND($H112&lt;&gt;"",$I112&lt;&gt;"",$J112&lt;&gt;"")</formula>
    </cfRule>
    <cfRule type="expression" dxfId="12624" priority="275">
      <formula>AND($H112&lt;&gt;"",$I112&lt;&gt;"",$J112="")</formula>
    </cfRule>
    <cfRule type="expression" dxfId="12623" priority="276">
      <formula>AND($H112&lt;&gt;"",$I112="",$J112="")</formula>
    </cfRule>
  </conditionalFormatting>
  <conditionalFormatting sqref="H112">
    <cfRule type="expression" dxfId="12622" priority="273">
      <formula>AND($H112&lt;&gt;"",$I112&lt;&gt;"")</formula>
    </cfRule>
  </conditionalFormatting>
  <conditionalFormatting sqref="I112">
    <cfRule type="expression" dxfId="12621" priority="272">
      <formula>AND($I112&lt;&gt;"",$J112&lt;&gt;"")</formula>
    </cfRule>
  </conditionalFormatting>
  <conditionalFormatting sqref="A112">
    <cfRule type="containsBlanks" dxfId="12620" priority="271">
      <formula>LEN(TRIM(A112))=0</formula>
    </cfRule>
  </conditionalFormatting>
  <conditionalFormatting sqref="AA112:AB112">
    <cfRule type="expression" dxfId="12619" priority="268">
      <formula>AND($H112&lt;&gt;"",$I112&lt;&gt;"",$J112&lt;&gt;"")</formula>
    </cfRule>
    <cfRule type="expression" dxfId="12618" priority="269">
      <formula>AND($H112&lt;&gt;"",$I112&lt;&gt;"",$J112="")</formula>
    </cfRule>
    <cfRule type="expression" dxfId="12617" priority="270">
      <formula>AND($H112&lt;&gt;"",$I112="",$J112="")</formula>
    </cfRule>
  </conditionalFormatting>
  <conditionalFormatting sqref="AC112:AD112">
    <cfRule type="expression" dxfId="12616" priority="265">
      <formula>AND($H112&lt;&gt;"",$I112&lt;&gt;"",$J112&lt;&gt;"")</formula>
    </cfRule>
    <cfRule type="expression" dxfId="12615" priority="266">
      <formula>AND($H112&lt;&gt;"",$I112&lt;&gt;"",$J112="")</formula>
    </cfRule>
    <cfRule type="expression" dxfId="12614" priority="267">
      <formula>AND($H112&lt;&gt;"",$I112="",$J112="")</formula>
    </cfRule>
  </conditionalFormatting>
  <conditionalFormatting sqref="AE112:AH112">
    <cfRule type="expression" dxfId="12613" priority="262">
      <formula>AND($H112&lt;&gt;"",$I112&lt;&gt;"",$J112&lt;&gt;"")</formula>
    </cfRule>
    <cfRule type="expression" dxfId="12612" priority="263">
      <formula>AND($H112&lt;&gt;"",$I112&lt;&gt;"",$J112="")</formula>
    </cfRule>
    <cfRule type="expression" dxfId="12611" priority="264">
      <formula>AND($H112&lt;&gt;"",$I112="",$J112="")</formula>
    </cfRule>
  </conditionalFormatting>
  <conditionalFormatting sqref="AI112">
    <cfRule type="expression" dxfId="12610" priority="259">
      <formula>AND($H112&lt;&gt;"",$I112&lt;&gt;"",$J112&lt;&gt;"")</formula>
    </cfRule>
    <cfRule type="expression" dxfId="12609" priority="260">
      <formula>AND($H112&lt;&gt;"",$I112&lt;&gt;"",$J112="")</formula>
    </cfRule>
    <cfRule type="expression" dxfId="12608" priority="261">
      <formula>AND($H112&lt;&gt;"",$I112="",$J112="")</formula>
    </cfRule>
  </conditionalFormatting>
  <conditionalFormatting sqref="AJ112:CF112">
    <cfRule type="expression" dxfId="12607" priority="256">
      <formula>AND($H112&lt;&gt;"",$I112&lt;&gt;"",$J112&lt;&gt;"")</formula>
    </cfRule>
    <cfRule type="expression" dxfId="12606" priority="257">
      <formula>AND($H112&lt;&gt;"",$I112&lt;&gt;"",$J112="")</formula>
    </cfRule>
    <cfRule type="expression" dxfId="12605" priority="258">
      <formula>AND($H112&lt;&gt;"",$I112="",$J112="")</formula>
    </cfRule>
  </conditionalFormatting>
  <conditionalFormatting sqref="J10">
    <cfRule type="expression" dxfId="12604" priority="253">
      <formula>AND($H10&lt;&gt;"",$I10&lt;&gt;"",$J10&lt;&gt;"")</formula>
    </cfRule>
    <cfRule type="expression" dxfId="12603" priority="254">
      <formula>AND($H10&lt;&gt;"",$I10&lt;&gt;"",$J10="")</formula>
    </cfRule>
    <cfRule type="expression" dxfId="12602" priority="255">
      <formula>AND($H10&lt;&gt;"",$I10="",$J10="")</formula>
    </cfRule>
  </conditionalFormatting>
  <conditionalFormatting sqref="H14:J14">
    <cfRule type="expression" dxfId="12601" priority="250">
      <formula>AND($H14&lt;&gt;"",$I14&lt;&gt;"",$J14&lt;&gt;"")</formula>
    </cfRule>
    <cfRule type="expression" dxfId="12600" priority="251">
      <formula>AND($H14&lt;&gt;"",$I14&lt;&gt;"",$J14="")</formula>
    </cfRule>
    <cfRule type="expression" dxfId="12599" priority="252">
      <formula>AND($H14&lt;&gt;"",$I14="",$J14="")</formula>
    </cfRule>
  </conditionalFormatting>
  <conditionalFormatting sqref="X14:Z14 U14">
    <cfRule type="expression" dxfId="12598" priority="247">
      <formula>AND($H14&lt;&gt;"",$I14&lt;&gt;"",$J14&lt;&gt;"")</formula>
    </cfRule>
    <cfRule type="expression" dxfId="12597" priority="248">
      <formula>AND($H14&lt;&gt;"",$I14&lt;&gt;"",$J14="")</formula>
    </cfRule>
    <cfRule type="expression" dxfId="12596" priority="249">
      <formula>AND($H14&lt;&gt;"",$I14="",$J14="")</formula>
    </cfRule>
  </conditionalFormatting>
  <conditionalFormatting sqref="H14">
    <cfRule type="expression" dxfId="12595" priority="246">
      <formula>AND($H14&lt;&gt;"",$I14&lt;&gt;"")</formula>
    </cfRule>
  </conditionalFormatting>
  <conditionalFormatting sqref="I14">
    <cfRule type="expression" dxfId="12594" priority="245">
      <formula>AND($I14&lt;&gt;"",$J14&lt;&gt;"")</formula>
    </cfRule>
  </conditionalFormatting>
  <conditionalFormatting sqref="A14">
    <cfRule type="containsBlanks" dxfId="12593" priority="244">
      <formula>LEN(TRIM(A14))=0</formula>
    </cfRule>
  </conditionalFormatting>
  <conditionalFormatting sqref="AA14:AB14">
    <cfRule type="expression" dxfId="12592" priority="241">
      <formula>AND($H14&lt;&gt;"",$I14&lt;&gt;"",$J14&lt;&gt;"")</formula>
    </cfRule>
    <cfRule type="expression" dxfId="12591" priority="242">
      <formula>AND($H14&lt;&gt;"",$I14&lt;&gt;"",$J14="")</formula>
    </cfRule>
    <cfRule type="expression" dxfId="12590" priority="243">
      <formula>AND($H14&lt;&gt;"",$I14="",$J14="")</formula>
    </cfRule>
  </conditionalFormatting>
  <conditionalFormatting sqref="AC14:AD14">
    <cfRule type="expression" dxfId="12589" priority="238">
      <formula>AND($H14&lt;&gt;"",$I14&lt;&gt;"",$J14&lt;&gt;"")</formula>
    </cfRule>
    <cfRule type="expression" dxfId="12588" priority="239">
      <formula>AND($H14&lt;&gt;"",$I14&lt;&gt;"",$J14="")</formula>
    </cfRule>
    <cfRule type="expression" dxfId="12587" priority="240">
      <formula>AND($H14&lt;&gt;"",$I14="",$J14="")</formula>
    </cfRule>
  </conditionalFormatting>
  <conditionalFormatting sqref="AE14:AH14">
    <cfRule type="expression" dxfId="12586" priority="235">
      <formula>AND($H14&lt;&gt;"",$I14&lt;&gt;"",$J14&lt;&gt;"")</formula>
    </cfRule>
    <cfRule type="expression" dxfId="12585" priority="236">
      <formula>AND($H14&lt;&gt;"",$I14&lt;&gt;"",$J14="")</formula>
    </cfRule>
    <cfRule type="expression" dxfId="12584" priority="237">
      <formula>AND($H14&lt;&gt;"",$I14="",$J14="")</formula>
    </cfRule>
  </conditionalFormatting>
  <conditionalFormatting sqref="AI14">
    <cfRule type="expression" dxfId="12583" priority="232">
      <formula>AND($H14&lt;&gt;"",$I14&lt;&gt;"",$J14&lt;&gt;"")</formula>
    </cfRule>
    <cfRule type="expression" dxfId="12582" priority="233">
      <formula>AND($H14&lt;&gt;"",$I14&lt;&gt;"",$J14="")</formula>
    </cfRule>
    <cfRule type="expression" dxfId="12581" priority="234">
      <formula>AND($H14&lt;&gt;"",$I14="",$J14="")</formula>
    </cfRule>
  </conditionalFormatting>
  <conditionalFormatting sqref="AJ14:CF14">
    <cfRule type="expression" dxfId="12580" priority="229">
      <formula>AND($H14&lt;&gt;"",$I14&lt;&gt;"",$J14&lt;&gt;"")</formula>
    </cfRule>
    <cfRule type="expression" dxfId="12579" priority="230">
      <formula>AND($H14&lt;&gt;"",$I14&lt;&gt;"",$J14="")</formula>
    </cfRule>
    <cfRule type="expression" dxfId="12578" priority="231">
      <formula>AND($H14&lt;&gt;"",$I14="",$J14="")</formula>
    </cfRule>
  </conditionalFormatting>
  <conditionalFormatting sqref="H15:J16 U15:U16 X15:CF16">
    <cfRule type="expression" dxfId="12577" priority="226">
      <formula>AND($H15&lt;&gt;"",$I15&lt;&gt;"",$J15&lt;&gt;"")</formula>
    </cfRule>
    <cfRule type="expression" dxfId="12576" priority="227">
      <formula>AND($H15&lt;&gt;"",$I15&lt;&gt;"",$J15="")</formula>
    </cfRule>
    <cfRule type="expression" dxfId="12575" priority="228">
      <formula>AND($H15&lt;&gt;"",$I15="",$J15="")</formula>
    </cfRule>
  </conditionalFormatting>
  <conditionalFormatting sqref="H15:H16">
    <cfRule type="expression" dxfId="12574" priority="225">
      <formula>AND($H15&lt;&gt;"",$I15&lt;&gt;"")</formula>
    </cfRule>
  </conditionalFormatting>
  <conditionalFormatting sqref="I15:I16">
    <cfRule type="expression" dxfId="12573" priority="224">
      <formula>AND($I15&lt;&gt;"",$J15&lt;&gt;"")</formula>
    </cfRule>
  </conditionalFormatting>
  <conditionalFormatting sqref="A15:A16">
    <cfRule type="containsBlanks" dxfId="12572" priority="223">
      <formula>LEN(TRIM(A15))=0</formula>
    </cfRule>
  </conditionalFormatting>
  <conditionalFormatting sqref="H17:J17">
    <cfRule type="expression" dxfId="12571" priority="220">
      <formula>AND($H17&lt;&gt;"",$I17&lt;&gt;"",$J17&lt;&gt;"")</formula>
    </cfRule>
    <cfRule type="expression" dxfId="12570" priority="221">
      <formula>AND($H17&lt;&gt;"",$I17&lt;&gt;"",$J17="")</formula>
    </cfRule>
    <cfRule type="expression" dxfId="12569" priority="222">
      <formula>AND($H17&lt;&gt;"",$I17="",$J17="")</formula>
    </cfRule>
  </conditionalFormatting>
  <conditionalFormatting sqref="X17:Z17 U17">
    <cfRule type="expression" dxfId="12568" priority="217">
      <formula>AND($H17&lt;&gt;"",$I17&lt;&gt;"",$J17&lt;&gt;"")</formula>
    </cfRule>
    <cfRule type="expression" dxfId="12567" priority="218">
      <formula>AND($H17&lt;&gt;"",$I17&lt;&gt;"",$J17="")</formula>
    </cfRule>
    <cfRule type="expression" dxfId="12566" priority="219">
      <formula>AND($H17&lt;&gt;"",$I17="",$J17="")</formula>
    </cfRule>
  </conditionalFormatting>
  <conditionalFormatting sqref="H17">
    <cfRule type="expression" dxfId="12565" priority="216">
      <formula>AND($H17&lt;&gt;"",$I17&lt;&gt;"")</formula>
    </cfRule>
  </conditionalFormatting>
  <conditionalFormatting sqref="I17">
    <cfRule type="expression" dxfId="12564" priority="215">
      <formula>AND($I17&lt;&gt;"",$J17&lt;&gt;"")</formula>
    </cfRule>
  </conditionalFormatting>
  <conditionalFormatting sqref="A17">
    <cfRule type="containsBlanks" dxfId="12563" priority="214">
      <formula>LEN(TRIM(A17))=0</formula>
    </cfRule>
  </conditionalFormatting>
  <conditionalFormatting sqref="AA17:AB17">
    <cfRule type="expression" dxfId="12562" priority="211">
      <formula>AND($H17&lt;&gt;"",$I17&lt;&gt;"",$J17&lt;&gt;"")</formula>
    </cfRule>
    <cfRule type="expression" dxfId="12561" priority="212">
      <formula>AND($H17&lt;&gt;"",$I17&lt;&gt;"",$J17="")</formula>
    </cfRule>
    <cfRule type="expression" dxfId="12560" priority="213">
      <formula>AND($H17&lt;&gt;"",$I17="",$J17="")</formula>
    </cfRule>
  </conditionalFormatting>
  <conditionalFormatting sqref="AC17:AD17">
    <cfRule type="expression" dxfId="12559" priority="208">
      <formula>AND($H17&lt;&gt;"",$I17&lt;&gt;"",$J17&lt;&gt;"")</formula>
    </cfRule>
    <cfRule type="expression" dxfId="12558" priority="209">
      <formula>AND($H17&lt;&gt;"",$I17&lt;&gt;"",$J17="")</formula>
    </cfRule>
    <cfRule type="expression" dxfId="12557" priority="210">
      <formula>AND($H17&lt;&gt;"",$I17="",$J17="")</formula>
    </cfRule>
  </conditionalFormatting>
  <conditionalFormatting sqref="AE17:AH17">
    <cfRule type="expression" dxfId="12556" priority="205">
      <formula>AND($H17&lt;&gt;"",$I17&lt;&gt;"",$J17&lt;&gt;"")</formula>
    </cfRule>
    <cfRule type="expression" dxfId="12555" priority="206">
      <formula>AND($H17&lt;&gt;"",$I17&lt;&gt;"",$J17="")</formula>
    </cfRule>
    <cfRule type="expression" dxfId="12554" priority="207">
      <formula>AND($H17&lt;&gt;"",$I17="",$J17="")</formula>
    </cfRule>
  </conditionalFormatting>
  <conditionalFormatting sqref="AI17">
    <cfRule type="expression" dxfId="12553" priority="202">
      <formula>AND($H17&lt;&gt;"",$I17&lt;&gt;"",$J17&lt;&gt;"")</formula>
    </cfRule>
    <cfRule type="expression" dxfId="12552" priority="203">
      <formula>AND($H17&lt;&gt;"",$I17&lt;&gt;"",$J17="")</formula>
    </cfRule>
    <cfRule type="expression" dxfId="12551" priority="204">
      <formula>AND($H17&lt;&gt;"",$I17="",$J17="")</formula>
    </cfRule>
  </conditionalFormatting>
  <conditionalFormatting sqref="AJ17:CF17">
    <cfRule type="expression" dxfId="12550" priority="199">
      <formula>AND($H17&lt;&gt;"",$I17&lt;&gt;"",$J17&lt;&gt;"")</formula>
    </cfRule>
    <cfRule type="expression" dxfId="12549" priority="200">
      <formula>AND($H17&lt;&gt;"",$I17&lt;&gt;"",$J17="")</formula>
    </cfRule>
    <cfRule type="expression" dxfId="12548" priority="201">
      <formula>AND($H17&lt;&gt;"",$I17="",$J17="")</formula>
    </cfRule>
  </conditionalFormatting>
  <conditionalFormatting sqref="H18:J19 U18:U19 X18:CF19">
    <cfRule type="expression" dxfId="12547" priority="196">
      <formula>AND($H18&lt;&gt;"",$I18&lt;&gt;"",$J18&lt;&gt;"")</formula>
    </cfRule>
    <cfRule type="expression" dxfId="12546" priority="197">
      <formula>AND($H18&lt;&gt;"",$I18&lt;&gt;"",$J18="")</formula>
    </cfRule>
    <cfRule type="expression" dxfId="12545" priority="198">
      <formula>AND($H18&lt;&gt;"",$I18="",$J18="")</formula>
    </cfRule>
  </conditionalFormatting>
  <conditionalFormatting sqref="H18:H19">
    <cfRule type="expression" dxfId="12544" priority="195">
      <formula>AND($H18&lt;&gt;"",$I18&lt;&gt;"")</formula>
    </cfRule>
  </conditionalFormatting>
  <conditionalFormatting sqref="I18:I19">
    <cfRule type="expression" dxfId="12543" priority="194">
      <formula>AND($I18&lt;&gt;"",$J18&lt;&gt;"")</formula>
    </cfRule>
  </conditionalFormatting>
  <conditionalFormatting sqref="A18:A19">
    <cfRule type="containsBlanks" dxfId="12542" priority="193">
      <formula>LEN(TRIM(A18))=0</formula>
    </cfRule>
  </conditionalFormatting>
  <conditionalFormatting sqref="H22:J22">
    <cfRule type="expression" dxfId="12541" priority="190">
      <formula>AND($H22&lt;&gt;"",$I22&lt;&gt;"",$J22&lt;&gt;"")</formula>
    </cfRule>
    <cfRule type="expression" dxfId="12540" priority="191">
      <formula>AND($H22&lt;&gt;"",$I22&lt;&gt;"",$J22="")</formula>
    </cfRule>
    <cfRule type="expression" dxfId="12539" priority="192">
      <formula>AND($H22&lt;&gt;"",$I22="",$J22="")</formula>
    </cfRule>
  </conditionalFormatting>
  <conditionalFormatting sqref="X22:Z22 U22">
    <cfRule type="expression" dxfId="12538" priority="187">
      <formula>AND($H22&lt;&gt;"",$I22&lt;&gt;"",$J22&lt;&gt;"")</formula>
    </cfRule>
    <cfRule type="expression" dxfId="12537" priority="188">
      <formula>AND($H22&lt;&gt;"",$I22&lt;&gt;"",$J22="")</formula>
    </cfRule>
    <cfRule type="expression" dxfId="12536" priority="189">
      <formula>AND($H22&lt;&gt;"",$I22="",$J22="")</formula>
    </cfRule>
  </conditionalFormatting>
  <conditionalFormatting sqref="H22">
    <cfRule type="expression" dxfId="12535" priority="186">
      <formula>AND($H22&lt;&gt;"",$I22&lt;&gt;"")</formula>
    </cfRule>
  </conditionalFormatting>
  <conditionalFormatting sqref="I22">
    <cfRule type="expression" dxfId="12534" priority="185">
      <formula>AND($I22&lt;&gt;"",$J22&lt;&gt;"")</formula>
    </cfRule>
  </conditionalFormatting>
  <conditionalFormatting sqref="A22">
    <cfRule type="containsBlanks" dxfId="12533" priority="184">
      <formula>LEN(TRIM(A22))=0</formula>
    </cfRule>
  </conditionalFormatting>
  <conditionalFormatting sqref="AA22:AB22">
    <cfRule type="expression" dxfId="12532" priority="181">
      <formula>AND($H22&lt;&gt;"",$I22&lt;&gt;"",$J22&lt;&gt;"")</formula>
    </cfRule>
    <cfRule type="expression" dxfId="12531" priority="182">
      <formula>AND($H22&lt;&gt;"",$I22&lt;&gt;"",$J22="")</formula>
    </cfRule>
    <cfRule type="expression" dxfId="12530" priority="183">
      <formula>AND($H22&lt;&gt;"",$I22="",$J22="")</formula>
    </cfRule>
  </conditionalFormatting>
  <conditionalFormatting sqref="AC22:AD22">
    <cfRule type="expression" dxfId="12529" priority="178">
      <formula>AND($H22&lt;&gt;"",$I22&lt;&gt;"",$J22&lt;&gt;"")</formula>
    </cfRule>
    <cfRule type="expression" dxfId="12528" priority="179">
      <formula>AND($H22&lt;&gt;"",$I22&lt;&gt;"",$J22="")</formula>
    </cfRule>
    <cfRule type="expression" dxfId="12527" priority="180">
      <formula>AND($H22&lt;&gt;"",$I22="",$J22="")</formula>
    </cfRule>
  </conditionalFormatting>
  <conditionalFormatting sqref="AE22:AH22">
    <cfRule type="expression" dxfId="12526" priority="175">
      <formula>AND($H22&lt;&gt;"",$I22&lt;&gt;"",$J22&lt;&gt;"")</formula>
    </cfRule>
    <cfRule type="expression" dxfId="12525" priority="176">
      <formula>AND($H22&lt;&gt;"",$I22&lt;&gt;"",$J22="")</formula>
    </cfRule>
    <cfRule type="expression" dxfId="12524" priority="177">
      <formula>AND($H22&lt;&gt;"",$I22="",$J22="")</formula>
    </cfRule>
  </conditionalFormatting>
  <conditionalFormatting sqref="AI22">
    <cfRule type="expression" dxfId="12523" priority="172">
      <formula>AND($H22&lt;&gt;"",$I22&lt;&gt;"",$J22&lt;&gt;"")</formula>
    </cfRule>
    <cfRule type="expression" dxfId="12522" priority="173">
      <formula>AND($H22&lt;&gt;"",$I22&lt;&gt;"",$J22="")</formula>
    </cfRule>
    <cfRule type="expression" dxfId="12521" priority="174">
      <formula>AND($H22&lt;&gt;"",$I22="",$J22="")</formula>
    </cfRule>
  </conditionalFormatting>
  <conditionalFormatting sqref="AJ22:CF22">
    <cfRule type="expression" dxfId="12520" priority="169">
      <formula>AND($H22&lt;&gt;"",$I22&lt;&gt;"",$J22&lt;&gt;"")</formula>
    </cfRule>
    <cfRule type="expression" dxfId="12519" priority="170">
      <formula>AND($H22&lt;&gt;"",$I22&lt;&gt;"",$J22="")</formula>
    </cfRule>
    <cfRule type="expression" dxfId="12518" priority="171">
      <formula>AND($H22&lt;&gt;"",$I22="",$J22="")</formula>
    </cfRule>
  </conditionalFormatting>
  <conditionalFormatting sqref="H31:J32">
    <cfRule type="expression" dxfId="12517" priority="166">
      <formula>AND($H31&lt;&gt;"",$I31&lt;&gt;"",$J31&lt;&gt;"")</formula>
    </cfRule>
    <cfRule type="expression" dxfId="12516" priority="167">
      <formula>AND($H31&lt;&gt;"",$I31&lt;&gt;"",$J31="")</formula>
    </cfRule>
    <cfRule type="expression" dxfId="12515" priority="168">
      <formula>AND($H31&lt;&gt;"",$I31="",$J31="")</formula>
    </cfRule>
  </conditionalFormatting>
  <conditionalFormatting sqref="X32:Z32 X31:AG31 U31:U32">
    <cfRule type="expression" dxfId="12514" priority="163">
      <formula>AND($H31&lt;&gt;"",$I31&lt;&gt;"",$J31&lt;&gt;"")</formula>
    </cfRule>
    <cfRule type="expression" dxfId="12513" priority="164">
      <formula>AND($H31&lt;&gt;"",$I31&lt;&gt;"",$J31="")</formula>
    </cfRule>
    <cfRule type="expression" dxfId="12512" priority="165">
      <formula>AND($H31&lt;&gt;"",$I31="",$J31="")</formula>
    </cfRule>
  </conditionalFormatting>
  <conditionalFormatting sqref="H31:H32">
    <cfRule type="expression" dxfId="12511" priority="162">
      <formula>AND($H31&lt;&gt;"",$I31&lt;&gt;"")</formula>
    </cfRule>
  </conditionalFormatting>
  <conditionalFormatting sqref="I31:I32">
    <cfRule type="expression" dxfId="12510" priority="161">
      <formula>AND($I31&lt;&gt;"",$J31&lt;&gt;"")</formula>
    </cfRule>
  </conditionalFormatting>
  <conditionalFormatting sqref="A31:A32">
    <cfRule type="containsBlanks" dxfId="12509" priority="160">
      <formula>LEN(TRIM(A31))=0</formula>
    </cfRule>
  </conditionalFormatting>
  <conditionalFormatting sqref="AA32:AB32">
    <cfRule type="expression" dxfId="12508" priority="157">
      <formula>AND($H32&lt;&gt;"",$I32&lt;&gt;"",$J32&lt;&gt;"")</formula>
    </cfRule>
    <cfRule type="expression" dxfId="12507" priority="158">
      <formula>AND($H32&lt;&gt;"",$I32&lt;&gt;"",$J32="")</formula>
    </cfRule>
    <cfRule type="expression" dxfId="12506" priority="159">
      <formula>AND($H32&lt;&gt;"",$I32="",$J32="")</formula>
    </cfRule>
  </conditionalFormatting>
  <conditionalFormatting sqref="AC32:AD32">
    <cfRule type="expression" dxfId="12505" priority="154">
      <formula>AND($H32&lt;&gt;"",$I32&lt;&gt;"",$J32&lt;&gt;"")</formula>
    </cfRule>
    <cfRule type="expression" dxfId="12504" priority="155">
      <formula>AND($H32&lt;&gt;"",$I32&lt;&gt;"",$J32="")</formula>
    </cfRule>
    <cfRule type="expression" dxfId="12503" priority="156">
      <formula>AND($H32&lt;&gt;"",$I32="",$J32="")</formula>
    </cfRule>
  </conditionalFormatting>
  <conditionalFormatting sqref="AE32:AH32 AH31">
    <cfRule type="expression" dxfId="12502" priority="151">
      <formula>AND($H31&lt;&gt;"",$I31&lt;&gt;"",$J31&lt;&gt;"")</formula>
    </cfRule>
    <cfRule type="expression" dxfId="12501" priority="152">
      <formula>AND($H31&lt;&gt;"",$I31&lt;&gt;"",$J31="")</formula>
    </cfRule>
    <cfRule type="expression" dxfId="12500" priority="153">
      <formula>AND($H31&lt;&gt;"",$I31="",$J31="")</formula>
    </cfRule>
  </conditionalFormatting>
  <conditionalFormatting sqref="AI31:AI32">
    <cfRule type="expression" dxfId="12499" priority="148">
      <formula>AND($H31&lt;&gt;"",$I31&lt;&gt;"",$J31&lt;&gt;"")</formula>
    </cfRule>
    <cfRule type="expression" dxfId="12498" priority="149">
      <formula>AND($H31&lt;&gt;"",$I31&lt;&gt;"",$J31="")</formula>
    </cfRule>
    <cfRule type="expression" dxfId="12497" priority="150">
      <formula>AND($H31&lt;&gt;"",$I31="",$J31="")</formula>
    </cfRule>
  </conditionalFormatting>
  <conditionalFormatting sqref="H33:J36">
    <cfRule type="expression" dxfId="12496" priority="145">
      <formula>AND($H33&lt;&gt;"",$I33&lt;&gt;"",$J33&lt;&gt;"")</formula>
    </cfRule>
    <cfRule type="expression" dxfId="12495" priority="146">
      <formula>AND($H33&lt;&gt;"",$I33&lt;&gt;"",$J33="")</formula>
    </cfRule>
    <cfRule type="expression" dxfId="12494" priority="147">
      <formula>AND($H33&lt;&gt;"",$I33="",$J33="")</formula>
    </cfRule>
  </conditionalFormatting>
  <conditionalFormatting sqref="X33:Z36 U33:U36">
    <cfRule type="expression" dxfId="12493" priority="142">
      <formula>AND($H33&lt;&gt;"",$I33&lt;&gt;"",$J33&lt;&gt;"")</formula>
    </cfRule>
    <cfRule type="expression" dxfId="12492" priority="143">
      <formula>AND($H33&lt;&gt;"",$I33&lt;&gt;"",$J33="")</formula>
    </cfRule>
    <cfRule type="expression" dxfId="12491" priority="144">
      <formula>AND($H33&lt;&gt;"",$I33="",$J33="")</formula>
    </cfRule>
  </conditionalFormatting>
  <conditionalFormatting sqref="H33:H36">
    <cfRule type="expression" dxfId="12490" priority="141">
      <formula>AND($H33&lt;&gt;"",$I33&lt;&gt;"")</formula>
    </cfRule>
  </conditionalFormatting>
  <conditionalFormatting sqref="I33:I36">
    <cfRule type="expression" dxfId="12489" priority="140">
      <formula>AND($I33&lt;&gt;"",$J33&lt;&gt;"")</formula>
    </cfRule>
  </conditionalFormatting>
  <conditionalFormatting sqref="A33:A36">
    <cfRule type="containsBlanks" dxfId="12488" priority="139">
      <formula>LEN(TRIM(A33))=0</formula>
    </cfRule>
  </conditionalFormatting>
  <conditionalFormatting sqref="AA33:AB36">
    <cfRule type="expression" dxfId="12487" priority="136">
      <formula>AND($H33&lt;&gt;"",$I33&lt;&gt;"",$J33&lt;&gt;"")</formula>
    </cfRule>
    <cfRule type="expression" dxfId="12486" priority="137">
      <formula>AND($H33&lt;&gt;"",$I33&lt;&gt;"",$J33="")</formula>
    </cfRule>
    <cfRule type="expression" dxfId="12485" priority="138">
      <formula>AND($H33&lt;&gt;"",$I33="",$J33="")</formula>
    </cfRule>
  </conditionalFormatting>
  <conditionalFormatting sqref="AC33:AD36">
    <cfRule type="expression" dxfId="12484" priority="133">
      <formula>AND($H33&lt;&gt;"",$I33&lt;&gt;"",$J33&lt;&gt;"")</formula>
    </cfRule>
    <cfRule type="expression" dxfId="12483" priority="134">
      <formula>AND($H33&lt;&gt;"",$I33&lt;&gt;"",$J33="")</formula>
    </cfRule>
    <cfRule type="expression" dxfId="12482" priority="135">
      <formula>AND($H33&lt;&gt;"",$I33="",$J33="")</formula>
    </cfRule>
  </conditionalFormatting>
  <conditionalFormatting sqref="AE33:AH36">
    <cfRule type="expression" dxfId="12481" priority="130">
      <formula>AND($H33&lt;&gt;"",$I33&lt;&gt;"",$J33&lt;&gt;"")</formula>
    </cfRule>
    <cfRule type="expression" dxfId="12480" priority="131">
      <formula>AND($H33&lt;&gt;"",$I33&lt;&gt;"",$J33="")</formula>
    </cfRule>
    <cfRule type="expression" dxfId="12479" priority="132">
      <formula>AND($H33&lt;&gt;"",$I33="",$J33="")</formula>
    </cfRule>
  </conditionalFormatting>
  <conditionalFormatting sqref="AI33:AI36">
    <cfRule type="expression" dxfId="12478" priority="127">
      <formula>AND($H33&lt;&gt;"",$I33&lt;&gt;"",$J33&lt;&gt;"")</formula>
    </cfRule>
    <cfRule type="expression" dxfId="12477" priority="128">
      <formula>AND($H33&lt;&gt;"",$I33&lt;&gt;"",$J33="")</formula>
    </cfRule>
    <cfRule type="expression" dxfId="12476" priority="129">
      <formula>AND($H33&lt;&gt;"",$I33="",$J33="")</formula>
    </cfRule>
  </conditionalFormatting>
  <conditionalFormatting sqref="AJ31:CF32">
    <cfRule type="expression" dxfId="12475" priority="124">
      <formula>AND($H31&lt;&gt;"",$I31&lt;&gt;"",$J31&lt;&gt;"")</formula>
    </cfRule>
    <cfRule type="expression" dxfId="12474" priority="125">
      <formula>AND($H31&lt;&gt;"",$I31&lt;&gt;"",$J31="")</formula>
    </cfRule>
    <cfRule type="expression" dxfId="12473" priority="126">
      <formula>AND($H31&lt;&gt;"",$I31="",$J31="")</formula>
    </cfRule>
  </conditionalFormatting>
  <conditionalFormatting sqref="AJ33:CF36">
    <cfRule type="expression" dxfId="12472" priority="121">
      <formula>AND($H33&lt;&gt;"",$I33&lt;&gt;"",$J33&lt;&gt;"")</formula>
    </cfRule>
    <cfRule type="expression" dxfId="12471" priority="122">
      <formula>AND($H33&lt;&gt;"",$I33&lt;&gt;"",$J33="")</formula>
    </cfRule>
    <cfRule type="expression" dxfId="12470" priority="123">
      <formula>AND($H33&lt;&gt;"",$I33="",$J33="")</formula>
    </cfRule>
  </conditionalFormatting>
  <conditionalFormatting sqref="H30:J30">
    <cfRule type="expression" dxfId="12469" priority="118">
      <formula>AND($H30&lt;&gt;"",$I30&lt;&gt;"",$J30&lt;&gt;"")</formula>
    </cfRule>
    <cfRule type="expression" dxfId="12468" priority="119">
      <formula>AND($H30&lt;&gt;"",$I30&lt;&gt;"",$J30="")</formula>
    </cfRule>
    <cfRule type="expression" dxfId="12467" priority="120">
      <formula>AND($H30&lt;&gt;"",$I30="",$J30="")</formula>
    </cfRule>
  </conditionalFormatting>
  <conditionalFormatting sqref="X30:Z30 U30">
    <cfRule type="expression" dxfId="12466" priority="115">
      <formula>AND($H30&lt;&gt;"",$I30&lt;&gt;"",$J30&lt;&gt;"")</formula>
    </cfRule>
    <cfRule type="expression" dxfId="12465" priority="116">
      <formula>AND($H30&lt;&gt;"",$I30&lt;&gt;"",$J30="")</formula>
    </cfRule>
    <cfRule type="expression" dxfId="12464" priority="117">
      <formula>AND($H30&lt;&gt;"",$I30="",$J30="")</formula>
    </cfRule>
  </conditionalFormatting>
  <conditionalFormatting sqref="H30">
    <cfRule type="expression" dxfId="12463" priority="114">
      <formula>AND($H30&lt;&gt;"",$I30&lt;&gt;"")</formula>
    </cfRule>
  </conditionalFormatting>
  <conditionalFormatting sqref="I30">
    <cfRule type="expression" dxfId="12462" priority="113">
      <formula>AND($I30&lt;&gt;"",$J30&lt;&gt;"")</formula>
    </cfRule>
  </conditionalFormatting>
  <conditionalFormatting sqref="A30">
    <cfRule type="containsBlanks" dxfId="12461" priority="112">
      <formula>LEN(TRIM(A30))=0</formula>
    </cfRule>
  </conditionalFormatting>
  <conditionalFormatting sqref="AA30:AB30">
    <cfRule type="expression" dxfId="12460" priority="109">
      <formula>AND($H30&lt;&gt;"",$I30&lt;&gt;"",$J30&lt;&gt;"")</formula>
    </cfRule>
    <cfRule type="expression" dxfId="12459" priority="110">
      <formula>AND($H30&lt;&gt;"",$I30&lt;&gt;"",$J30="")</formula>
    </cfRule>
    <cfRule type="expression" dxfId="12458" priority="111">
      <formula>AND($H30&lt;&gt;"",$I30="",$J30="")</formula>
    </cfRule>
  </conditionalFormatting>
  <conditionalFormatting sqref="AC30:AD30">
    <cfRule type="expression" dxfId="12457" priority="106">
      <formula>AND($H30&lt;&gt;"",$I30&lt;&gt;"",$J30&lt;&gt;"")</formula>
    </cfRule>
    <cfRule type="expression" dxfId="12456" priority="107">
      <formula>AND($H30&lt;&gt;"",$I30&lt;&gt;"",$J30="")</formula>
    </cfRule>
    <cfRule type="expression" dxfId="12455" priority="108">
      <formula>AND($H30&lt;&gt;"",$I30="",$J30="")</formula>
    </cfRule>
  </conditionalFormatting>
  <conditionalFormatting sqref="AE30:AH30">
    <cfRule type="expression" dxfId="12454" priority="103">
      <formula>AND($H30&lt;&gt;"",$I30&lt;&gt;"",$J30&lt;&gt;"")</formula>
    </cfRule>
    <cfRule type="expression" dxfId="12453" priority="104">
      <formula>AND($H30&lt;&gt;"",$I30&lt;&gt;"",$J30="")</formula>
    </cfRule>
    <cfRule type="expression" dxfId="12452" priority="105">
      <formula>AND($H30&lt;&gt;"",$I30="",$J30="")</formula>
    </cfRule>
  </conditionalFormatting>
  <conditionalFormatting sqref="AI30">
    <cfRule type="expression" dxfId="12451" priority="100">
      <formula>AND($H30&lt;&gt;"",$I30&lt;&gt;"",$J30&lt;&gt;"")</formula>
    </cfRule>
    <cfRule type="expression" dxfId="12450" priority="101">
      <formula>AND($H30&lt;&gt;"",$I30&lt;&gt;"",$J30="")</formula>
    </cfRule>
    <cfRule type="expression" dxfId="12449" priority="102">
      <formula>AND($H30&lt;&gt;"",$I30="",$J30="")</formula>
    </cfRule>
  </conditionalFormatting>
  <conditionalFormatting sqref="AJ30:CF30">
    <cfRule type="expression" dxfId="12448" priority="97">
      <formula>AND($H30&lt;&gt;"",$I30&lt;&gt;"",$J30&lt;&gt;"")</formula>
    </cfRule>
    <cfRule type="expression" dxfId="12447" priority="98">
      <formula>AND($H30&lt;&gt;"",$I30&lt;&gt;"",$J30="")</formula>
    </cfRule>
    <cfRule type="expression" dxfId="12446" priority="99">
      <formula>AND($H30&lt;&gt;"",$I30="",$J30="")</formula>
    </cfRule>
  </conditionalFormatting>
  <conditionalFormatting sqref="H41:J41">
    <cfRule type="expression" dxfId="12445" priority="94">
      <formula>AND($H41&lt;&gt;"",$I41&lt;&gt;"",$J41&lt;&gt;"")</formula>
    </cfRule>
    <cfRule type="expression" dxfId="12444" priority="95">
      <formula>AND($H41&lt;&gt;"",$I41&lt;&gt;"",$J41="")</formula>
    </cfRule>
    <cfRule type="expression" dxfId="12443" priority="96">
      <formula>AND($H41&lt;&gt;"",$I41="",$J41="")</formula>
    </cfRule>
  </conditionalFormatting>
  <conditionalFormatting sqref="X41:Z41 U41">
    <cfRule type="expression" dxfId="12442" priority="91">
      <formula>AND($H41&lt;&gt;"",$I41&lt;&gt;"",$J41&lt;&gt;"")</formula>
    </cfRule>
    <cfRule type="expression" dxfId="12441" priority="92">
      <formula>AND($H41&lt;&gt;"",$I41&lt;&gt;"",$J41="")</formula>
    </cfRule>
    <cfRule type="expression" dxfId="12440" priority="93">
      <formula>AND($H41&lt;&gt;"",$I41="",$J41="")</formula>
    </cfRule>
  </conditionalFormatting>
  <conditionalFormatting sqref="H41">
    <cfRule type="expression" dxfId="12439" priority="90">
      <formula>AND($H41&lt;&gt;"",$I41&lt;&gt;"")</formula>
    </cfRule>
  </conditionalFormatting>
  <conditionalFormatting sqref="I41">
    <cfRule type="expression" dxfId="12438" priority="89">
      <formula>AND($I41&lt;&gt;"",$J41&lt;&gt;"")</formula>
    </cfRule>
  </conditionalFormatting>
  <conditionalFormatting sqref="A41">
    <cfRule type="containsBlanks" dxfId="12437" priority="88">
      <formula>LEN(TRIM(A41))=0</formula>
    </cfRule>
  </conditionalFormatting>
  <conditionalFormatting sqref="AA41:AB41">
    <cfRule type="expression" dxfId="12436" priority="85">
      <formula>AND($H41&lt;&gt;"",$I41&lt;&gt;"",$J41&lt;&gt;"")</formula>
    </cfRule>
    <cfRule type="expression" dxfId="12435" priority="86">
      <formula>AND($H41&lt;&gt;"",$I41&lt;&gt;"",$J41="")</formula>
    </cfRule>
    <cfRule type="expression" dxfId="12434" priority="87">
      <formula>AND($H41&lt;&gt;"",$I41="",$J41="")</formula>
    </cfRule>
  </conditionalFormatting>
  <conditionalFormatting sqref="AC41:AD41">
    <cfRule type="expression" dxfId="12433" priority="82">
      <formula>AND($H41&lt;&gt;"",$I41&lt;&gt;"",$J41&lt;&gt;"")</formula>
    </cfRule>
    <cfRule type="expression" dxfId="12432" priority="83">
      <formula>AND($H41&lt;&gt;"",$I41&lt;&gt;"",$J41="")</formula>
    </cfRule>
    <cfRule type="expression" dxfId="12431" priority="84">
      <formula>AND($H41&lt;&gt;"",$I41="",$J41="")</formula>
    </cfRule>
  </conditionalFormatting>
  <conditionalFormatting sqref="AE41:AH41">
    <cfRule type="expression" dxfId="12430" priority="79">
      <formula>AND($H41&lt;&gt;"",$I41&lt;&gt;"",$J41&lt;&gt;"")</formula>
    </cfRule>
    <cfRule type="expression" dxfId="12429" priority="80">
      <formula>AND($H41&lt;&gt;"",$I41&lt;&gt;"",$J41="")</formula>
    </cfRule>
    <cfRule type="expression" dxfId="12428" priority="81">
      <formula>AND($H41&lt;&gt;"",$I41="",$J41="")</formula>
    </cfRule>
  </conditionalFormatting>
  <conditionalFormatting sqref="AI41">
    <cfRule type="expression" dxfId="12427" priority="76">
      <formula>AND($H41&lt;&gt;"",$I41&lt;&gt;"",$J41&lt;&gt;"")</formula>
    </cfRule>
    <cfRule type="expression" dxfId="12426" priority="77">
      <formula>AND($H41&lt;&gt;"",$I41&lt;&gt;"",$J41="")</formula>
    </cfRule>
    <cfRule type="expression" dxfId="12425" priority="78">
      <formula>AND($H41&lt;&gt;"",$I41="",$J41="")</formula>
    </cfRule>
  </conditionalFormatting>
  <conditionalFormatting sqref="AJ41:CF41">
    <cfRule type="expression" dxfId="12424" priority="73">
      <formula>AND($H41&lt;&gt;"",$I41&lt;&gt;"",$J41&lt;&gt;"")</formula>
    </cfRule>
    <cfRule type="expression" dxfId="12423" priority="74">
      <formula>AND($H41&lt;&gt;"",$I41&lt;&gt;"",$J41="")</formula>
    </cfRule>
    <cfRule type="expression" dxfId="12422" priority="75">
      <formula>AND($H41&lt;&gt;"",$I41="",$J41="")</formula>
    </cfRule>
  </conditionalFormatting>
  <conditionalFormatting sqref="H42:J42">
    <cfRule type="expression" dxfId="12421" priority="70">
      <formula>AND($H42&lt;&gt;"",$I42&lt;&gt;"",$J42&lt;&gt;"")</formula>
    </cfRule>
    <cfRule type="expression" dxfId="12420" priority="71">
      <formula>AND($H42&lt;&gt;"",$I42&lt;&gt;"",$J42="")</formula>
    </cfRule>
    <cfRule type="expression" dxfId="12419" priority="72">
      <formula>AND($H42&lt;&gt;"",$I42="",$J42="")</formula>
    </cfRule>
  </conditionalFormatting>
  <conditionalFormatting sqref="X42:Z42 U42">
    <cfRule type="expression" dxfId="12418" priority="67">
      <formula>AND($H42&lt;&gt;"",$I42&lt;&gt;"",$J42&lt;&gt;"")</formula>
    </cfRule>
    <cfRule type="expression" dxfId="12417" priority="68">
      <formula>AND($H42&lt;&gt;"",$I42&lt;&gt;"",$J42="")</formula>
    </cfRule>
    <cfRule type="expression" dxfId="12416" priority="69">
      <formula>AND($H42&lt;&gt;"",$I42="",$J42="")</formula>
    </cfRule>
  </conditionalFormatting>
  <conditionalFormatting sqref="H42">
    <cfRule type="expression" dxfId="12415" priority="66">
      <formula>AND($H42&lt;&gt;"",$I42&lt;&gt;"")</formula>
    </cfRule>
  </conditionalFormatting>
  <conditionalFormatting sqref="I42">
    <cfRule type="expression" dxfId="12414" priority="65">
      <formula>AND($I42&lt;&gt;"",$J42&lt;&gt;"")</formula>
    </cfRule>
  </conditionalFormatting>
  <conditionalFormatting sqref="A42">
    <cfRule type="containsBlanks" dxfId="12413" priority="64">
      <formula>LEN(TRIM(A42))=0</formula>
    </cfRule>
  </conditionalFormatting>
  <conditionalFormatting sqref="AA42:AB42">
    <cfRule type="expression" dxfId="12412" priority="61">
      <formula>AND($H42&lt;&gt;"",$I42&lt;&gt;"",$J42&lt;&gt;"")</formula>
    </cfRule>
    <cfRule type="expression" dxfId="12411" priority="62">
      <formula>AND($H42&lt;&gt;"",$I42&lt;&gt;"",$J42="")</formula>
    </cfRule>
    <cfRule type="expression" dxfId="12410" priority="63">
      <formula>AND($H42&lt;&gt;"",$I42="",$J42="")</formula>
    </cfRule>
  </conditionalFormatting>
  <conditionalFormatting sqref="AC42:AD42">
    <cfRule type="expression" dxfId="12409" priority="58">
      <formula>AND($H42&lt;&gt;"",$I42&lt;&gt;"",$J42&lt;&gt;"")</formula>
    </cfRule>
    <cfRule type="expression" dxfId="12408" priority="59">
      <formula>AND($H42&lt;&gt;"",$I42&lt;&gt;"",$J42="")</formula>
    </cfRule>
    <cfRule type="expression" dxfId="12407" priority="60">
      <formula>AND($H42&lt;&gt;"",$I42="",$J42="")</formula>
    </cfRule>
  </conditionalFormatting>
  <conditionalFormatting sqref="AE42:AH42">
    <cfRule type="expression" dxfId="12406" priority="55">
      <formula>AND($H42&lt;&gt;"",$I42&lt;&gt;"",$J42&lt;&gt;"")</formula>
    </cfRule>
    <cfRule type="expression" dxfId="12405" priority="56">
      <formula>AND($H42&lt;&gt;"",$I42&lt;&gt;"",$J42="")</formula>
    </cfRule>
    <cfRule type="expression" dxfId="12404" priority="57">
      <formula>AND($H42&lt;&gt;"",$I42="",$J42="")</formula>
    </cfRule>
  </conditionalFormatting>
  <conditionalFormatting sqref="AI42">
    <cfRule type="expression" dxfId="12403" priority="52">
      <formula>AND($H42&lt;&gt;"",$I42&lt;&gt;"",$J42&lt;&gt;"")</formula>
    </cfRule>
    <cfRule type="expression" dxfId="12402" priority="53">
      <formula>AND($H42&lt;&gt;"",$I42&lt;&gt;"",$J42="")</formula>
    </cfRule>
    <cfRule type="expression" dxfId="12401" priority="54">
      <formula>AND($H42&lt;&gt;"",$I42="",$J42="")</formula>
    </cfRule>
  </conditionalFormatting>
  <conditionalFormatting sqref="AJ42:CF42">
    <cfRule type="expression" dxfId="12400" priority="49">
      <formula>AND($H42&lt;&gt;"",$I42&lt;&gt;"",$J42&lt;&gt;"")</formula>
    </cfRule>
    <cfRule type="expression" dxfId="12399" priority="50">
      <formula>AND($H42&lt;&gt;"",$I42&lt;&gt;"",$J42="")</formula>
    </cfRule>
    <cfRule type="expression" dxfId="12398" priority="51">
      <formula>AND($H42&lt;&gt;"",$I42="",$J42="")</formula>
    </cfRule>
  </conditionalFormatting>
  <conditionalFormatting sqref="H43:J43">
    <cfRule type="expression" dxfId="12397" priority="46">
      <formula>AND($H43&lt;&gt;"",$I43&lt;&gt;"",$J43&lt;&gt;"")</formula>
    </cfRule>
    <cfRule type="expression" dxfId="12396" priority="47">
      <formula>AND($H43&lt;&gt;"",$I43&lt;&gt;"",$J43="")</formula>
    </cfRule>
    <cfRule type="expression" dxfId="12395" priority="48">
      <formula>AND($H43&lt;&gt;"",$I43="",$J43="")</formula>
    </cfRule>
  </conditionalFormatting>
  <conditionalFormatting sqref="X43:Z43 U43">
    <cfRule type="expression" dxfId="12394" priority="43">
      <formula>AND($H43&lt;&gt;"",$I43&lt;&gt;"",$J43&lt;&gt;"")</formula>
    </cfRule>
    <cfRule type="expression" dxfId="12393" priority="44">
      <formula>AND($H43&lt;&gt;"",$I43&lt;&gt;"",$J43="")</formula>
    </cfRule>
    <cfRule type="expression" dxfId="12392" priority="45">
      <formula>AND($H43&lt;&gt;"",$I43="",$J43="")</formula>
    </cfRule>
  </conditionalFormatting>
  <conditionalFormatting sqref="H43">
    <cfRule type="expression" dxfId="12391" priority="42">
      <formula>AND($H43&lt;&gt;"",$I43&lt;&gt;"")</formula>
    </cfRule>
  </conditionalFormatting>
  <conditionalFormatting sqref="I43">
    <cfRule type="expression" dxfId="12390" priority="41">
      <formula>AND($I43&lt;&gt;"",$J43&lt;&gt;"")</formula>
    </cfRule>
  </conditionalFormatting>
  <conditionalFormatting sqref="A43">
    <cfRule type="containsBlanks" dxfId="12389" priority="40">
      <formula>LEN(TRIM(A43))=0</formula>
    </cfRule>
  </conditionalFormatting>
  <conditionalFormatting sqref="AA43:AB43">
    <cfRule type="expression" dxfId="12388" priority="37">
      <formula>AND($H43&lt;&gt;"",$I43&lt;&gt;"",$J43&lt;&gt;"")</formula>
    </cfRule>
    <cfRule type="expression" dxfId="12387" priority="38">
      <formula>AND($H43&lt;&gt;"",$I43&lt;&gt;"",$J43="")</formula>
    </cfRule>
    <cfRule type="expression" dxfId="12386" priority="39">
      <formula>AND($H43&lt;&gt;"",$I43="",$J43="")</formula>
    </cfRule>
  </conditionalFormatting>
  <conditionalFormatting sqref="AC43:AD43">
    <cfRule type="expression" dxfId="12385" priority="34">
      <formula>AND($H43&lt;&gt;"",$I43&lt;&gt;"",$J43&lt;&gt;"")</formula>
    </cfRule>
    <cfRule type="expression" dxfId="12384" priority="35">
      <formula>AND($H43&lt;&gt;"",$I43&lt;&gt;"",$J43="")</formula>
    </cfRule>
    <cfRule type="expression" dxfId="12383" priority="36">
      <formula>AND($H43&lt;&gt;"",$I43="",$J43="")</formula>
    </cfRule>
  </conditionalFormatting>
  <conditionalFormatting sqref="AE43:AH43">
    <cfRule type="expression" dxfId="12382" priority="31">
      <formula>AND($H43&lt;&gt;"",$I43&lt;&gt;"",$J43&lt;&gt;"")</formula>
    </cfRule>
    <cfRule type="expression" dxfId="12381" priority="32">
      <formula>AND($H43&lt;&gt;"",$I43&lt;&gt;"",$J43="")</formula>
    </cfRule>
    <cfRule type="expression" dxfId="12380" priority="33">
      <formula>AND($H43&lt;&gt;"",$I43="",$J43="")</formula>
    </cfRule>
  </conditionalFormatting>
  <conditionalFormatting sqref="AI43">
    <cfRule type="expression" dxfId="12379" priority="28">
      <formula>AND($H43&lt;&gt;"",$I43&lt;&gt;"",$J43&lt;&gt;"")</formula>
    </cfRule>
    <cfRule type="expression" dxfId="12378" priority="29">
      <formula>AND($H43&lt;&gt;"",$I43&lt;&gt;"",$J43="")</formula>
    </cfRule>
    <cfRule type="expression" dxfId="12377" priority="30">
      <formula>AND($H43&lt;&gt;"",$I43="",$J43="")</formula>
    </cfRule>
  </conditionalFormatting>
  <conditionalFormatting sqref="AJ43:CF43">
    <cfRule type="expression" dxfId="12376" priority="25">
      <formula>AND($H43&lt;&gt;"",$I43&lt;&gt;"",$J43&lt;&gt;"")</formula>
    </cfRule>
    <cfRule type="expression" dxfId="12375" priority="26">
      <formula>AND($H43&lt;&gt;"",$I43&lt;&gt;"",$J43="")</formula>
    </cfRule>
    <cfRule type="expression" dxfId="12374" priority="27">
      <formula>AND($H43&lt;&gt;"",$I43="",$J43="")</formula>
    </cfRule>
  </conditionalFormatting>
  <conditionalFormatting sqref="H44:J44">
    <cfRule type="expression" dxfId="12373" priority="22">
      <formula>AND($H44&lt;&gt;"",$I44&lt;&gt;"",$J44&lt;&gt;"")</formula>
    </cfRule>
    <cfRule type="expression" dxfId="12372" priority="23">
      <formula>AND($H44&lt;&gt;"",$I44&lt;&gt;"",$J44="")</formula>
    </cfRule>
    <cfRule type="expression" dxfId="12371" priority="24">
      <formula>AND($H44&lt;&gt;"",$I44="",$J44="")</formula>
    </cfRule>
  </conditionalFormatting>
  <conditionalFormatting sqref="X44:Z44 U44">
    <cfRule type="expression" dxfId="12370" priority="19">
      <formula>AND($H44&lt;&gt;"",$I44&lt;&gt;"",$J44&lt;&gt;"")</formula>
    </cfRule>
    <cfRule type="expression" dxfId="12369" priority="20">
      <formula>AND($H44&lt;&gt;"",$I44&lt;&gt;"",$J44="")</formula>
    </cfRule>
    <cfRule type="expression" dxfId="12368" priority="21">
      <formula>AND($H44&lt;&gt;"",$I44="",$J44="")</formula>
    </cfRule>
  </conditionalFormatting>
  <conditionalFormatting sqref="H44">
    <cfRule type="expression" dxfId="12367" priority="18">
      <formula>AND($H44&lt;&gt;"",$I44&lt;&gt;"")</formula>
    </cfRule>
  </conditionalFormatting>
  <conditionalFormatting sqref="I44">
    <cfRule type="expression" dxfId="12366" priority="17">
      <formula>AND($I44&lt;&gt;"",$J44&lt;&gt;"")</formula>
    </cfRule>
  </conditionalFormatting>
  <conditionalFormatting sqref="A44">
    <cfRule type="containsBlanks" dxfId="12365" priority="16">
      <formula>LEN(TRIM(A44))=0</formula>
    </cfRule>
  </conditionalFormatting>
  <conditionalFormatting sqref="AA44:AB44">
    <cfRule type="expression" dxfId="12364" priority="13">
      <formula>AND($H44&lt;&gt;"",$I44&lt;&gt;"",$J44&lt;&gt;"")</formula>
    </cfRule>
    <cfRule type="expression" dxfId="12363" priority="14">
      <formula>AND($H44&lt;&gt;"",$I44&lt;&gt;"",$J44="")</formula>
    </cfRule>
    <cfRule type="expression" dxfId="12362" priority="15">
      <formula>AND($H44&lt;&gt;"",$I44="",$J44="")</formula>
    </cfRule>
  </conditionalFormatting>
  <conditionalFormatting sqref="AC44:AD44">
    <cfRule type="expression" dxfId="12361" priority="10">
      <formula>AND($H44&lt;&gt;"",$I44&lt;&gt;"",$J44&lt;&gt;"")</formula>
    </cfRule>
    <cfRule type="expression" dxfId="12360" priority="11">
      <formula>AND($H44&lt;&gt;"",$I44&lt;&gt;"",$J44="")</formula>
    </cfRule>
    <cfRule type="expression" dxfId="12359" priority="12">
      <formula>AND($H44&lt;&gt;"",$I44="",$J44="")</formula>
    </cfRule>
  </conditionalFormatting>
  <conditionalFormatting sqref="AE44:AH44">
    <cfRule type="expression" dxfId="12358" priority="7">
      <formula>AND($H44&lt;&gt;"",$I44&lt;&gt;"",$J44&lt;&gt;"")</formula>
    </cfRule>
    <cfRule type="expression" dxfId="12357" priority="8">
      <formula>AND($H44&lt;&gt;"",$I44&lt;&gt;"",$J44="")</formula>
    </cfRule>
    <cfRule type="expression" dxfId="12356" priority="9">
      <formula>AND($H44&lt;&gt;"",$I44="",$J44="")</formula>
    </cfRule>
  </conditionalFormatting>
  <conditionalFormatting sqref="AI44">
    <cfRule type="expression" dxfId="12355" priority="4">
      <formula>AND($H44&lt;&gt;"",$I44&lt;&gt;"",$J44&lt;&gt;"")</formula>
    </cfRule>
    <cfRule type="expression" dxfId="12354" priority="5">
      <formula>AND($H44&lt;&gt;"",$I44&lt;&gt;"",$J44="")</formula>
    </cfRule>
    <cfRule type="expression" dxfId="12353" priority="6">
      <formula>AND($H44&lt;&gt;"",$I44="",$J44="")</formula>
    </cfRule>
  </conditionalFormatting>
  <conditionalFormatting sqref="AJ44:CF44">
    <cfRule type="expression" dxfId="12352" priority="1">
      <formula>AND($H44&lt;&gt;"",$I44&lt;&gt;"",$J44&lt;&gt;"")</formula>
    </cfRule>
    <cfRule type="expression" dxfId="12351" priority="2">
      <formula>AND($H44&lt;&gt;"",$I44&lt;&gt;"",$J44="")</formula>
    </cfRule>
    <cfRule type="expression" dxfId="12350" priority="3">
      <formula>AND($H44&lt;&gt;"",$I44="",$J44="")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CF208"/>
  <sheetViews>
    <sheetView showGridLines="0" showZeros="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P29" sqref="P29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109375" style="1" customWidth="1"/>
    <col min="11" max="12" width="0.88671875" style="1" customWidth="1"/>
    <col min="13" max="13" width="11" style="53" bestFit="1" customWidth="1"/>
    <col min="14" max="14" width="0.88671875" style="38" customWidth="1"/>
    <col min="15" max="15" width="0.88671875" style="8" customWidth="1"/>
    <col min="16" max="16" width="14.21875" style="10" bestFit="1" customWidth="1"/>
    <col min="17" max="17" width="1.77734375" style="9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N1" s="38"/>
      <c r="O1" s="22"/>
      <c r="P1" s="23"/>
      <c r="Q1" s="22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0.050000000000001" customHeight="1" x14ac:dyDescent="0.25">
      <c r="M2" s="50"/>
      <c r="N2" s="38"/>
      <c r="O2" s="22"/>
      <c r="P2" s="23"/>
      <c r="Q2" s="22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10.050000000000001" hidden="1" customHeight="1" x14ac:dyDescent="0.25">
      <c r="M3" s="50"/>
      <c r="N3" s="38"/>
      <c r="O3" s="22"/>
      <c r="P3" s="23"/>
      <c r="Q3" s="22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20</v>
      </c>
      <c r="I4" s="3"/>
      <c r="J4" s="3"/>
      <c r="M4" s="51" t="s">
        <v>1</v>
      </c>
      <c r="N4" s="39"/>
      <c r="O4" s="8"/>
      <c r="P4" s="11" t="s">
        <v>2</v>
      </c>
      <c r="Q4" s="9"/>
      <c r="U4" s="6" t="s">
        <v>3</v>
      </c>
      <c r="X4" s="27">
        <f>IF(OR($P$6="",$P$6=0,$P$7="",$P$7=0,$P$8="",$P$7&lt;1),"",
IF(X$8="","",
IF($P$6=Lists!$I$6,X6,
IF($P$6=Lists!$I$7,INT(MONTH(X7)/3)&amp;"кв"&amp;(YEAR(X7)-2000)&amp;"г",
IF($P$6=Lists!$I$8,X8&amp;" год",
IF($P$6=Lists!$I$9,YEAR(X7)&amp;"г.",""))))))</f>
        <v>44562</v>
      </c>
      <c r="Y4" s="27">
        <f>IF(OR($P$6="",$P$6=0,$P$7="",$P$7=0,$P$8="",$P$7&lt;1),"",
IF(Y$8="","",
IF($P$6=Lists!$I$6,Y6,
IF($P$6=Lists!$I$7,INT(MONTH(Y7)/3)&amp;"кв"&amp;(YEAR(Y7)-2000)&amp;"г",
IF($P$6=Lists!$I$8,Y8&amp;" год",
IF($P$6=Lists!$I$9,YEAR(Y7)&amp;"г.",""))))))</f>
        <v>44593</v>
      </c>
      <c r="Z4" s="27">
        <f>IF(OR($P$6="",$P$6=0,$P$7="",$P$7=0,$P$8="",$P$7&lt;1),"",
IF(Z$8="","",
IF($P$6=Lists!$I$6,Z6,
IF($P$6=Lists!$I$7,INT(MONTH(Z7)/3)&amp;"кв"&amp;(YEAR(Z7)-2000)&amp;"г",
IF($P$6=Lists!$I$8,Z8&amp;" год",
IF($P$6=Lists!$I$9,YEAR(Z7)&amp;"г.",""))))))</f>
        <v>44621</v>
      </c>
      <c r="AA4" s="27">
        <f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44652</v>
      </c>
      <c r="AB4" s="27">
        <f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44682</v>
      </c>
      <c r="AC4" s="27">
        <f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44713</v>
      </c>
      <c r="AD4" s="27">
        <f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44743</v>
      </c>
      <c r="AE4" s="27">
        <f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44774</v>
      </c>
      <c r="AF4" s="27">
        <f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44805</v>
      </c>
      <c r="AG4" s="27">
        <f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44835</v>
      </c>
      <c r="AH4" s="27">
        <f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44866</v>
      </c>
      <c r="AI4" s="27">
        <f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44896</v>
      </c>
      <c r="AJ4" s="27">
        <f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44927</v>
      </c>
      <c r="AK4" s="27">
        <f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44958</v>
      </c>
      <c r="AL4" s="27">
        <f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44986</v>
      </c>
      <c r="AM4" s="27">
        <f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45017</v>
      </c>
      <c r="AN4" s="27">
        <f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45047</v>
      </c>
      <c r="AO4" s="27">
        <f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45078</v>
      </c>
      <c r="AP4" s="27">
        <f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45108</v>
      </c>
      <c r="AQ4" s="27">
        <f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45139</v>
      </c>
      <c r="AR4" s="27">
        <f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45170</v>
      </c>
      <c r="AS4" s="27">
        <f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45200</v>
      </c>
      <c r="AT4" s="27">
        <f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45231</v>
      </c>
      <c r="AU4" s="27">
        <f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45261</v>
      </c>
      <c r="AV4" s="27">
        <f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45292</v>
      </c>
      <c r="AW4" s="27">
        <f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45323</v>
      </c>
      <c r="AX4" s="27">
        <f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45352</v>
      </c>
      <c r="AY4" s="27">
        <f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45383</v>
      </c>
      <c r="AZ4" s="27">
        <f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45413</v>
      </c>
      <c r="BA4" s="27">
        <f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45444</v>
      </c>
      <c r="BB4" s="27">
        <f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45474</v>
      </c>
      <c r="BC4" s="27">
        <f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45505</v>
      </c>
      <c r="BD4" s="27">
        <f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45536</v>
      </c>
      <c r="BE4" s="27">
        <f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45566</v>
      </c>
      <c r="BF4" s="27">
        <f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45597</v>
      </c>
      <c r="BG4" s="27">
        <f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45627</v>
      </c>
      <c r="BH4" s="27">
        <f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45658</v>
      </c>
      <c r="BI4" s="27">
        <f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45689</v>
      </c>
      <c r="BJ4" s="27">
        <f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45717</v>
      </c>
      <c r="BK4" s="27">
        <f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45748</v>
      </c>
      <c r="BL4" s="27">
        <f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45778</v>
      </c>
      <c r="BM4" s="27">
        <f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45809</v>
      </c>
      <c r="BN4" s="27">
        <f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45839</v>
      </c>
      <c r="BO4" s="27">
        <f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45870</v>
      </c>
      <c r="BP4" s="27">
        <f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45901</v>
      </c>
      <c r="BQ4" s="27">
        <f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45931</v>
      </c>
      <c r="BR4" s="27">
        <f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45962</v>
      </c>
      <c r="BS4" s="27">
        <f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45992</v>
      </c>
      <c r="BT4" s="27">
        <f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46023</v>
      </c>
      <c r="BU4" s="27">
        <f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46054</v>
      </c>
      <c r="BV4" s="27">
        <f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46082</v>
      </c>
      <c r="BW4" s="27">
        <f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46113</v>
      </c>
      <c r="BX4" s="27">
        <f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46143</v>
      </c>
      <c r="BY4" s="27">
        <f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46174</v>
      </c>
      <c r="BZ4" s="27">
        <f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46204</v>
      </c>
      <c r="CA4" s="27">
        <f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46235</v>
      </c>
      <c r="CB4" s="27">
        <f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46266</v>
      </c>
      <c r="CC4" s="27">
        <f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46296</v>
      </c>
      <c r="CD4" s="27">
        <f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46327</v>
      </c>
      <c r="CE4" s="27">
        <f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46357</v>
      </c>
      <c r="CF4" s="27" t="str">
        <f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hidden="1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" t="s">
        <v>4</v>
      </c>
      <c r="P6" s="18" t="s">
        <v>6</v>
      </c>
      <c r="Q6" s="9" t="s">
        <v>5</v>
      </c>
      <c r="U6" s="25">
        <f>X6</f>
        <v>44562</v>
      </c>
      <c r="X6" s="25">
        <f>IF(OR($P$6="",$P$6=0,$P$7="",$P$7=0,$P$8="",$P$7&lt;1),"",
IF(X$8="","",
IF(X$8=1,EOMONTH($P$7,-1)+1,W7+1)))</f>
        <v>44562</v>
      </c>
      <c r="Y6" s="25">
        <f t="shared" ref="Y6:AI6" si="0">IF(OR($P$6="",$P$6=0,$P$7="",$P$7=0,$P$8="",$P$7&lt;1),"",
IF(Y$8="","",
IF(Y$8=1,EOMONTH($P$7,-1)+1,X7+1)))</f>
        <v>44593</v>
      </c>
      <c r="Z6" s="25">
        <f t="shared" si="0"/>
        <v>44621</v>
      </c>
      <c r="AA6" s="25">
        <f t="shared" si="0"/>
        <v>44652</v>
      </c>
      <c r="AB6" s="25">
        <f t="shared" si="0"/>
        <v>44682</v>
      </c>
      <c r="AC6" s="25">
        <f t="shared" si="0"/>
        <v>44713</v>
      </c>
      <c r="AD6" s="25">
        <f t="shared" si="0"/>
        <v>44743</v>
      </c>
      <c r="AE6" s="25">
        <f t="shared" si="0"/>
        <v>44774</v>
      </c>
      <c r="AF6" s="25">
        <f t="shared" si="0"/>
        <v>44805</v>
      </c>
      <c r="AG6" s="25">
        <f t="shared" si="0"/>
        <v>44835</v>
      </c>
      <c r="AH6" s="25">
        <f t="shared" si="0"/>
        <v>44866</v>
      </c>
      <c r="AI6" s="25">
        <f t="shared" si="0"/>
        <v>44896</v>
      </c>
      <c r="AJ6" s="25">
        <f t="shared" ref="AJ6" si="1">IF(OR($P$6="",$P$6=0,$P$7="",$P$7=0,$P$8="",$P$7&lt;1),"",
IF(AJ$8="","",
IF(AJ$8=1,EOMONTH($P$7,-1)+1,AI7+1)))</f>
        <v>44927</v>
      </c>
      <c r="AK6" s="25">
        <f t="shared" ref="AK6" si="2">IF(OR($P$6="",$P$6=0,$P$7="",$P$7=0,$P$8="",$P$7&lt;1),"",
IF(AK$8="","",
IF(AK$8=1,EOMONTH($P$7,-1)+1,AJ7+1)))</f>
        <v>44958</v>
      </c>
      <c r="AL6" s="25">
        <f t="shared" ref="AL6" si="3">IF(OR($P$6="",$P$6=0,$P$7="",$P$7=0,$P$8="",$P$7&lt;1),"",
IF(AL$8="","",
IF(AL$8=1,EOMONTH($P$7,-1)+1,AK7+1)))</f>
        <v>44986</v>
      </c>
      <c r="AM6" s="25">
        <f t="shared" ref="AM6" si="4">IF(OR($P$6="",$P$6=0,$P$7="",$P$7=0,$P$8="",$P$7&lt;1),"",
IF(AM$8="","",
IF(AM$8=1,EOMONTH($P$7,-1)+1,AL7+1)))</f>
        <v>45017</v>
      </c>
      <c r="AN6" s="25">
        <f t="shared" ref="AN6" si="5">IF(OR($P$6="",$P$6=0,$P$7="",$P$7=0,$P$8="",$P$7&lt;1),"",
IF(AN$8="","",
IF(AN$8=1,EOMONTH($P$7,-1)+1,AM7+1)))</f>
        <v>45047</v>
      </c>
      <c r="AO6" s="25">
        <f t="shared" ref="AO6" si="6">IF(OR($P$6="",$P$6=0,$P$7="",$P$7=0,$P$8="",$P$7&lt;1),"",
IF(AO$8="","",
IF(AO$8=1,EOMONTH($P$7,-1)+1,AN7+1)))</f>
        <v>45078</v>
      </c>
      <c r="AP6" s="25">
        <f t="shared" ref="AP6" si="7">IF(OR($P$6="",$P$6=0,$P$7="",$P$7=0,$P$8="",$P$7&lt;1),"",
IF(AP$8="","",
IF(AP$8=1,EOMONTH($P$7,-1)+1,AO7+1)))</f>
        <v>45108</v>
      </c>
      <c r="AQ6" s="25">
        <f t="shared" ref="AQ6" si="8">IF(OR($P$6="",$P$6=0,$P$7="",$P$7=0,$P$8="",$P$7&lt;1),"",
IF(AQ$8="","",
IF(AQ$8=1,EOMONTH($P$7,-1)+1,AP7+1)))</f>
        <v>45139</v>
      </c>
      <c r="AR6" s="25">
        <f t="shared" ref="AR6" si="9">IF(OR($P$6="",$P$6=0,$P$7="",$P$7=0,$P$8="",$P$7&lt;1),"",
IF(AR$8="","",
IF(AR$8=1,EOMONTH($P$7,-1)+1,AQ7+1)))</f>
        <v>45170</v>
      </c>
      <c r="AS6" s="25">
        <f t="shared" ref="AS6" si="10">IF(OR($P$6="",$P$6=0,$P$7="",$P$7=0,$P$8="",$P$7&lt;1),"",
IF(AS$8="","",
IF(AS$8=1,EOMONTH($P$7,-1)+1,AR7+1)))</f>
        <v>45200</v>
      </c>
      <c r="AT6" s="25">
        <f t="shared" ref="AT6" si="11">IF(OR($P$6="",$P$6=0,$P$7="",$P$7=0,$P$8="",$P$7&lt;1),"",
IF(AT$8="","",
IF(AT$8=1,EOMONTH($P$7,-1)+1,AS7+1)))</f>
        <v>45231</v>
      </c>
      <c r="AU6" s="25">
        <f t="shared" ref="AU6" si="12">IF(OR($P$6="",$P$6=0,$P$7="",$P$7=0,$P$8="",$P$7&lt;1),"",
IF(AU$8="","",
IF(AU$8=1,EOMONTH($P$7,-1)+1,AT7+1)))</f>
        <v>45261</v>
      </c>
      <c r="AV6" s="25">
        <f t="shared" ref="AV6" si="13">IF(OR($P$6="",$P$6=0,$P$7="",$P$7=0,$P$8="",$P$7&lt;1),"",
IF(AV$8="","",
IF(AV$8=1,EOMONTH($P$7,-1)+1,AU7+1)))</f>
        <v>45292</v>
      </c>
      <c r="AW6" s="25">
        <f t="shared" ref="AW6" si="14">IF(OR($P$6="",$P$6=0,$P$7="",$P$7=0,$P$8="",$P$7&lt;1),"",
IF(AW$8="","",
IF(AW$8=1,EOMONTH($P$7,-1)+1,AV7+1)))</f>
        <v>45323</v>
      </c>
      <c r="AX6" s="25">
        <f t="shared" ref="AX6" si="15">IF(OR($P$6="",$P$6=0,$P$7="",$P$7=0,$P$8="",$P$7&lt;1),"",
IF(AX$8="","",
IF(AX$8=1,EOMONTH($P$7,-1)+1,AW7+1)))</f>
        <v>45352</v>
      </c>
      <c r="AY6" s="25">
        <f t="shared" ref="AY6" si="16">IF(OR($P$6="",$P$6=0,$P$7="",$P$7=0,$P$8="",$P$7&lt;1),"",
IF(AY$8="","",
IF(AY$8=1,EOMONTH($P$7,-1)+1,AX7+1)))</f>
        <v>45383</v>
      </c>
      <c r="AZ6" s="25">
        <f t="shared" ref="AZ6" si="17">IF(OR($P$6="",$P$6=0,$P$7="",$P$7=0,$P$8="",$P$7&lt;1),"",
IF(AZ$8="","",
IF(AZ$8=1,EOMONTH($P$7,-1)+1,AY7+1)))</f>
        <v>45413</v>
      </c>
      <c r="BA6" s="25">
        <f t="shared" ref="BA6" si="18">IF(OR($P$6="",$P$6=0,$P$7="",$P$7=0,$P$8="",$P$7&lt;1),"",
IF(BA$8="","",
IF(BA$8=1,EOMONTH($P$7,-1)+1,AZ7+1)))</f>
        <v>45444</v>
      </c>
      <c r="BB6" s="25">
        <f t="shared" ref="BB6" si="19">IF(OR($P$6="",$P$6=0,$P$7="",$P$7=0,$P$8="",$P$7&lt;1),"",
IF(BB$8="","",
IF(BB$8=1,EOMONTH($P$7,-1)+1,BA7+1)))</f>
        <v>45474</v>
      </c>
      <c r="BC6" s="25">
        <f t="shared" ref="BC6" si="20">IF(OR($P$6="",$P$6=0,$P$7="",$P$7=0,$P$8="",$P$7&lt;1),"",
IF(BC$8="","",
IF(BC$8=1,EOMONTH($P$7,-1)+1,BB7+1)))</f>
        <v>45505</v>
      </c>
      <c r="BD6" s="25">
        <f t="shared" ref="BD6" si="21">IF(OR($P$6="",$P$6=0,$P$7="",$P$7=0,$P$8="",$P$7&lt;1),"",
IF(BD$8="","",
IF(BD$8=1,EOMONTH($P$7,-1)+1,BC7+1)))</f>
        <v>45536</v>
      </c>
      <c r="BE6" s="25">
        <f t="shared" ref="BE6" si="22">IF(OR($P$6="",$P$6=0,$P$7="",$P$7=0,$P$8="",$P$7&lt;1),"",
IF(BE$8="","",
IF(BE$8=1,EOMONTH($P$7,-1)+1,BD7+1)))</f>
        <v>45566</v>
      </c>
      <c r="BF6" s="25">
        <f t="shared" ref="BF6" si="23">IF(OR($P$6="",$P$6=0,$P$7="",$P$7=0,$P$8="",$P$7&lt;1),"",
IF(BF$8="","",
IF(BF$8=1,EOMONTH($P$7,-1)+1,BE7+1)))</f>
        <v>45597</v>
      </c>
      <c r="BG6" s="25">
        <f t="shared" ref="BG6" si="24">IF(OR($P$6="",$P$6=0,$P$7="",$P$7=0,$P$8="",$P$7&lt;1),"",
IF(BG$8="","",
IF(BG$8=1,EOMONTH($P$7,-1)+1,BF7+1)))</f>
        <v>45627</v>
      </c>
      <c r="BH6" s="25">
        <f t="shared" ref="BH6" si="25">IF(OR($P$6="",$P$6=0,$P$7="",$P$7=0,$P$8="",$P$7&lt;1),"",
IF(BH$8="","",
IF(BH$8=1,EOMONTH($P$7,-1)+1,BG7+1)))</f>
        <v>45658</v>
      </c>
      <c r="BI6" s="25">
        <f t="shared" ref="BI6" si="26">IF(OR($P$6="",$P$6=0,$P$7="",$P$7=0,$P$8="",$P$7&lt;1),"",
IF(BI$8="","",
IF(BI$8=1,EOMONTH($P$7,-1)+1,BH7+1)))</f>
        <v>45689</v>
      </c>
      <c r="BJ6" s="25">
        <f t="shared" ref="BJ6" si="27">IF(OR($P$6="",$P$6=0,$P$7="",$P$7=0,$P$8="",$P$7&lt;1),"",
IF(BJ$8="","",
IF(BJ$8=1,EOMONTH($P$7,-1)+1,BI7+1)))</f>
        <v>45717</v>
      </c>
      <c r="BK6" s="25">
        <f t="shared" ref="BK6" si="28">IF(OR($P$6="",$P$6=0,$P$7="",$P$7=0,$P$8="",$P$7&lt;1),"",
IF(BK$8="","",
IF(BK$8=1,EOMONTH($P$7,-1)+1,BJ7+1)))</f>
        <v>45748</v>
      </c>
      <c r="BL6" s="25">
        <f t="shared" ref="BL6" si="29">IF(OR($P$6="",$P$6=0,$P$7="",$P$7=0,$P$8="",$P$7&lt;1),"",
IF(BL$8="","",
IF(BL$8=1,EOMONTH($P$7,-1)+1,BK7+1)))</f>
        <v>45778</v>
      </c>
      <c r="BM6" s="25">
        <f t="shared" ref="BM6" si="30">IF(OR($P$6="",$P$6=0,$P$7="",$P$7=0,$P$8="",$P$7&lt;1),"",
IF(BM$8="","",
IF(BM$8=1,EOMONTH($P$7,-1)+1,BL7+1)))</f>
        <v>45809</v>
      </c>
      <c r="BN6" s="25">
        <f t="shared" ref="BN6" si="31">IF(OR($P$6="",$P$6=0,$P$7="",$P$7=0,$P$8="",$P$7&lt;1),"",
IF(BN$8="","",
IF(BN$8=1,EOMONTH($P$7,-1)+1,BM7+1)))</f>
        <v>45839</v>
      </c>
      <c r="BO6" s="25">
        <f t="shared" ref="BO6" si="32">IF(OR($P$6="",$P$6=0,$P$7="",$P$7=0,$P$8="",$P$7&lt;1),"",
IF(BO$8="","",
IF(BO$8=1,EOMONTH($P$7,-1)+1,BN7+1)))</f>
        <v>45870</v>
      </c>
      <c r="BP6" s="25">
        <f t="shared" ref="BP6" si="33">IF(OR($P$6="",$P$6=0,$P$7="",$P$7=0,$P$8="",$P$7&lt;1),"",
IF(BP$8="","",
IF(BP$8=1,EOMONTH($P$7,-1)+1,BO7+1)))</f>
        <v>45901</v>
      </c>
      <c r="BQ6" s="25">
        <f t="shared" ref="BQ6" si="34">IF(OR($P$6="",$P$6=0,$P$7="",$P$7=0,$P$8="",$P$7&lt;1),"",
IF(BQ$8="","",
IF(BQ$8=1,EOMONTH($P$7,-1)+1,BP7+1)))</f>
        <v>45931</v>
      </c>
      <c r="BR6" s="25">
        <f t="shared" ref="BR6" si="35">IF(OR($P$6="",$P$6=0,$P$7="",$P$7=0,$P$8="",$P$7&lt;1),"",
IF(BR$8="","",
IF(BR$8=1,EOMONTH($P$7,-1)+1,BQ7+1)))</f>
        <v>45962</v>
      </c>
      <c r="BS6" s="25">
        <f t="shared" ref="BS6" si="36">IF(OR($P$6="",$P$6=0,$P$7="",$P$7=0,$P$8="",$P$7&lt;1),"",
IF(BS$8="","",
IF(BS$8=1,EOMONTH($P$7,-1)+1,BR7+1)))</f>
        <v>45992</v>
      </c>
      <c r="BT6" s="25">
        <f t="shared" ref="BT6" si="37">IF(OR($P$6="",$P$6=0,$P$7="",$P$7=0,$P$8="",$P$7&lt;1),"",
IF(BT$8="","",
IF(BT$8=1,EOMONTH($P$7,-1)+1,BS7+1)))</f>
        <v>46023</v>
      </c>
      <c r="BU6" s="25">
        <f t="shared" ref="BU6" si="38">IF(OR($P$6="",$P$6=0,$P$7="",$P$7=0,$P$8="",$P$7&lt;1),"",
IF(BU$8="","",
IF(BU$8=1,EOMONTH($P$7,-1)+1,BT7+1)))</f>
        <v>46054</v>
      </c>
      <c r="BV6" s="25">
        <f t="shared" ref="BV6" si="39">IF(OR($P$6="",$P$6=0,$P$7="",$P$7=0,$P$8="",$P$7&lt;1),"",
IF(BV$8="","",
IF(BV$8=1,EOMONTH($P$7,-1)+1,BU7+1)))</f>
        <v>46082</v>
      </c>
      <c r="BW6" s="25">
        <f t="shared" ref="BW6" si="40">IF(OR($P$6="",$P$6=0,$P$7="",$P$7=0,$P$8="",$P$7&lt;1),"",
IF(BW$8="","",
IF(BW$8=1,EOMONTH($P$7,-1)+1,BV7+1)))</f>
        <v>46113</v>
      </c>
      <c r="BX6" s="25">
        <f t="shared" ref="BX6" si="41">IF(OR($P$6="",$P$6=0,$P$7="",$P$7=0,$P$8="",$P$7&lt;1),"",
IF(BX$8="","",
IF(BX$8=1,EOMONTH($P$7,-1)+1,BW7+1)))</f>
        <v>46143</v>
      </c>
      <c r="BY6" s="25">
        <f t="shared" ref="BY6" si="42">IF(OR($P$6="",$P$6=0,$P$7="",$P$7=0,$P$8="",$P$7&lt;1),"",
IF(BY$8="","",
IF(BY$8=1,EOMONTH($P$7,-1)+1,BX7+1)))</f>
        <v>46174</v>
      </c>
      <c r="BZ6" s="25">
        <f t="shared" ref="BZ6" si="43">IF(OR($P$6="",$P$6=0,$P$7="",$P$7=0,$P$8="",$P$7&lt;1),"",
IF(BZ$8="","",
IF(BZ$8=1,EOMONTH($P$7,-1)+1,BY7+1)))</f>
        <v>46204</v>
      </c>
      <c r="CA6" s="25">
        <f t="shared" ref="CA6" si="44">IF(OR($P$6="",$P$6=0,$P$7="",$P$7=0,$P$8="",$P$7&lt;1),"",
IF(CA$8="","",
IF(CA$8=1,EOMONTH($P$7,-1)+1,BZ7+1)))</f>
        <v>46235</v>
      </c>
      <c r="CB6" s="25">
        <f t="shared" ref="CB6" si="45">IF(OR($P$6="",$P$6=0,$P$7="",$P$7=0,$P$8="",$P$7&lt;1),"",
IF(CB$8="","",
IF(CB$8=1,EOMONTH($P$7,-1)+1,CA7+1)))</f>
        <v>46266</v>
      </c>
      <c r="CC6" s="25">
        <f t="shared" ref="CC6" si="46">IF(OR($P$6="",$P$6=0,$P$7="",$P$7=0,$P$8="",$P$7&lt;1),"",
IF(CC$8="","",
IF(CC$8=1,EOMONTH($P$7,-1)+1,CB7+1)))</f>
        <v>46296</v>
      </c>
      <c r="CD6" s="25">
        <f t="shared" ref="CD6" si="47">IF(OR($P$6="",$P$6=0,$P$7="",$P$7=0,$P$8="",$P$7&lt;1),"",
IF(CD$8="","",
IF(CD$8=1,EOMONTH($P$7,-1)+1,CC7+1)))</f>
        <v>46327</v>
      </c>
      <c r="CE6" s="25">
        <f t="shared" ref="CE6" si="48">IF(OR($P$6="",$P$6=0,$P$7="",$P$7=0,$P$8="",$P$7&lt;1),"",
IF(CE$8="","",
IF(CE$8=1,EOMONTH($P$7,-1)+1,CD7+1)))</f>
        <v>46357</v>
      </c>
      <c r="CF6" s="25" t="str">
        <f t="shared" ref="CF6" si="49">IF(OR($P$6="",$P$6=0,$P$7="",$P$7=0,$P$8="",$P$7&lt;1),"",
IF(CF$8="","",
IF(CF$8=1,EOMONTH($P$7,-1)+1,CE7+1)))</f>
        <v/>
      </c>
    </row>
    <row r="7" spans="2:84" ht="12" hidden="1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" t="s">
        <v>4</v>
      </c>
      <c r="P7" s="19">
        <v>44562</v>
      </c>
      <c r="Q7" s="9" t="s">
        <v>5</v>
      </c>
      <c r="U7" s="25">
        <f ca="1">MAX(INDIRECT(ADDRESS($B7,X$2)&amp;":"&amp;ADDRESS($B7,MAX($2:$2))))</f>
        <v>46387</v>
      </c>
      <c r="X7" s="25">
        <f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44592</v>
      </c>
      <c r="Y7" s="25">
        <f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44620</v>
      </c>
      <c r="Z7" s="25">
        <f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44651</v>
      </c>
      <c r="AA7" s="25">
        <f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44681</v>
      </c>
      <c r="AB7" s="25">
        <f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44712</v>
      </c>
      <c r="AC7" s="25">
        <f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44742</v>
      </c>
      <c r="AD7" s="25">
        <f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44773</v>
      </c>
      <c r="AE7" s="25">
        <f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44804</v>
      </c>
      <c r="AF7" s="25">
        <f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44834</v>
      </c>
      <c r="AG7" s="25">
        <f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44865</v>
      </c>
      <c r="AH7" s="25">
        <f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44895</v>
      </c>
      <c r="AI7" s="25">
        <f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44926</v>
      </c>
      <c r="AJ7" s="25">
        <f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44957</v>
      </c>
      <c r="AK7" s="25">
        <f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44985</v>
      </c>
      <c r="AL7" s="25">
        <f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45016</v>
      </c>
      <c r="AM7" s="25">
        <f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45046</v>
      </c>
      <c r="AN7" s="25">
        <f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45077</v>
      </c>
      <c r="AO7" s="25">
        <f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45107</v>
      </c>
      <c r="AP7" s="25">
        <f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45138</v>
      </c>
      <c r="AQ7" s="25">
        <f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45169</v>
      </c>
      <c r="AR7" s="25">
        <f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45199</v>
      </c>
      <c r="AS7" s="25">
        <f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45230</v>
      </c>
      <c r="AT7" s="25">
        <f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45260</v>
      </c>
      <c r="AU7" s="25">
        <f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45291</v>
      </c>
      <c r="AV7" s="25">
        <f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45322</v>
      </c>
      <c r="AW7" s="25">
        <f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45351</v>
      </c>
      <c r="AX7" s="25">
        <f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45382</v>
      </c>
      <c r="AY7" s="25">
        <f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45412</v>
      </c>
      <c r="AZ7" s="25">
        <f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45443</v>
      </c>
      <c r="BA7" s="25">
        <f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45473</v>
      </c>
      <c r="BB7" s="25">
        <f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45504</v>
      </c>
      <c r="BC7" s="25">
        <f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45535</v>
      </c>
      <c r="BD7" s="25">
        <f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45565</v>
      </c>
      <c r="BE7" s="25">
        <f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45596</v>
      </c>
      <c r="BF7" s="25">
        <f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45626</v>
      </c>
      <c r="BG7" s="25">
        <f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45657</v>
      </c>
      <c r="BH7" s="25">
        <f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45688</v>
      </c>
      <c r="BI7" s="25">
        <f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45716</v>
      </c>
      <c r="BJ7" s="25">
        <f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45747</v>
      </c>
      <c r="BK7" s="25">
        <f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45777</v>
      </c>
      <c r="BL7" s="25">
        <f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45808</v>
      </c>
      <c r="BM7" s="25">
        <f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45838</v>
      </c>
      <c r="BN7" s="25">
        <f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45869</v>
      </c>
      <c r="BO7" s="25">
        <f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45900</v>
      </c>
      <c r="BP7" s="25">
        <f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45930</v>
      </c>
      <c r="BQ7" s="25">
        <f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45961</v>
      </c>
      <c r="BR7" s="25">
        <f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45991</v>
      </c>
      <c r="BS7" s="25">
        <f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46022</v>
      </c>
      <c r="BT7" s="25">
        <f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46053</v>
      </c>
      <c r="BU7" s="25">
        <f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46081</v>
      </c>
      <c r="BV7" s="25">
        <f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46112</v>
      </c>
      <c r="BW7" s="25">
        <f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46142</v>
      </c>
      <c r="BX7" s="25">
        <f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46173</v>
      </c>
      <c r="BY7" s="25">
        <f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46203</v>
      </c>
      <c r="BZ7" s="25">
        <f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46234</v>
      </c>
      <c r="CA7" s="25">
        <f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46265</v>
      </c>
      <c r="CB7" s="25">
        <f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46295</v>
      </c>
      <c r="CC7" s="25">
        <f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46326</v>
      </c>
      <c r="CD7" s="25">
        <f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46356</v>
      </c>
      <c r="CE7" s="25">
        <f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46387</v>
      </c>
      <c r="CF7" s="25" t="str">
        <f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Базовый бизнес-процесс</v>
      </c>
      <c r="I8" s="37" t="s">
        <v>19</v>
      </c>
      <c r="J8" s="30"/>
      <c r="K8" s="30"/>
      <c r="L8" s="30"/>
      <c r="M8" s="54" t="s">
        <v>12</v>
      </c>
      <c r="P8" s="18">
        <f>Model!$P$8</f>
        <v>60</v>
      </c>
      <c r="U8" s="5">
        <f ca="1">MAX(INDIRECT(ADDRESS($B8,X$2)&amp;":"&amp;ADDRESS($B8,MAX($2:$2))))</f>
        <v>60</v>
      </c>
      <c r="X8" s="5">
        <f>IF(OR($P$6="",$P$6=0,$P$7="",$P$7=0,$P$8="",$P$7&lt;1),"",
IF(MAX($W8:W8)+1&gt;$P$8,"",MAX($W8:W8)+1))</f>
        <v>1</v>
      </c>
      <c r="Y8" s="5">
        <f>IF(OR($P$6="",$P$6=0,$P$7="",$P$7=0,$P$8="",$P$7&lt;1),"",
IF(MAX($W8:X8)+1&gt;$P$8,"",MAX($W8:X8)+1))</f>
        <v>2</v>
      </c>
      <c r="Z8" s="5">
        <f>IF(OR($P$6="",$P$6=0,$P$7="",$P$7=0,$P$8="",$P$7&lt;1),"",
IF(MAX($W8:Y8)+1&gt;$P$8,"",MAX($W8:Y8)+1))</f>
        <v>3</v>
      </c>
      <c r="AA8" s="5">
        <f>IF(OR($P$6="",$P$6=0,$P$7="",$P$7=0,$P$8="",$P$7&lt;1),"",
IF(MAX($W8:Z8)+1&gt;$P$8,"",MAX($W8:Z8)+1))</f>
        <v>4</v>
      </c>
      <c r="AB8" s="5">
        <f>IF(OR($P$6="",$P$6=0,$P$7="",$P$7=0,$P$8="",$P$7&lt;1),"",
IF(MAX($W8:AA8)+1&gt;$P$8,"",MAX($W8:AA8)+1))</f>
        <v>5</v>
      </c>
      <c r="AC8" s="5">
        <f>IF(OR($P$6="",$P$6=0,$P$7="",$P$7=0,$P$8="",$P$7&lt;1),"",
IF(MAX($W8:AB8)+1&gt;$P$8,"",MAX($W8:AB8)+1))</f>
        <v>6</v>
      </c>
      <c r="AD8" s="5">
        <f>IF(OR($P$6="",$P$6=0,$P$7="",$P$7=0,$P$8="",$P$7&lt;1),"",
IF(MAX($W8:AC8)+1&gt;$P$8,"",MAX($W8:AC8)+1))</f>
        <v>7</v>
      </c>
      <c r="AE8" s="5">
        <f>IF(OR($P$6="",$P$6=0,$P$7="",$P$7=0,$P$8="",$P$7&lt;1),"",
IF(MAX($W8:AD8)+1&gt;$P$8,"",MAX($W8:AD8)+1))</f>
        <v>8</v>
      </c>
      <c r="AF8" s="5">
        <f>IF(OR($P$6="",$P$6=0,$P$7="",$P$7=0,$P$8="",$P$7&lt;1),"",
IF(MAX($W8:AE8)+1&gt;$P$8,"",MAX($W8:AE8)+1))</f>
        <v>9</v>
      </c>
      <c r="AG8" s="5">
        <f>IF(OR($P$6="",$P$6=0,$P$7="",$P$7=0,$P$8="",$P$7&lt;1),"",
IF(MAX($W8:AF8)+1&gt;$P$8,"",MAX($W8:AF8)+1))</f>
        <v>10</v>
      </c>
      <c r="AH8" s="5">
        <f>IF(OR($P$6="",$P$6=0,$P$7="",$P$7=0,$P$8="",$P$7&lt;1),"",
IF(MAX($W8:AG8)+1&gt;$P$8,"",MAX($W8:AG8)+1))</f>
        <v>11</v>
      </c>
      <c r="AI8" s="5">
        <f>IF(OR($P$6="",$P$6=0,$P$7="",$P$7=0,$P$8="",$P$7&lt;1),"",
IF(MAX($W8:AH8)+1&gt;$P$8,"",MAX($W8:AH8)+1))</f>
        <v>12</v>
      </c>
      <c r="AJ8" s="5">
        <f>IF(OR($P$6="",$P$6=0,$P$7="",$P$7=0,$P$8="",$P$7&lt;1),"",
IF(MAX($W8:AI8)+1&gt;$P$8,"",MAX($W8:AI8)+1))</f>
        <v>13</v>
      </c>
      <c r="AK8" s="5">
        <f>IF(OR($P$6="",$P$6=0,$P$7="",$P$7=0,$P$8="",$P$7&lt;1),"",
IF(MAX($W8:AJ8)+1&gt;$P$8,"",MAX($W8:AJ8)+1))</f>
        <v>14</v>
      </c>
      <c r="AL8" s="5">
        <f>IF(OR($P$6="",$P$6=0,$P$7="",$P$7=0,$P$8="",$P$7&lt;1),"",
IF(MAX($W8:AK8)+1&gt;$P$8,"",MAX($W8:AK8)+1))</f>
        <v>15</v>
      </c>
      <c r="AM8" s="5">
        <f>IF(OR($P$6="",$P$6=0,$P$7="",$P$7=0,$P$8="",$P$7&lt;1),"",
IF(MAX($W8:AL8)+1&gt;$P$8,"",MAX($W8:AL8)+1))</f>
        <v>16</v>
      </c>
      <c r="AN8" s="5">
        <f>IF(OR($P$6="",$P$6=0,$P$7="",$P$7=0,$P$8="",$P$7&lt;1),"",
IF(MAX($W8:AM8)+1&gt;$P$8,"",MAX($W8:AM8)+1))</f>
        <v>17</v>
      </c>
      <c r="AO8" s="5">
        <f>IF(OR($P$6="",$P$6=0,$P$7="",$P$7=0,$P$8="",$P$7&lt;1),"",
IF(MAX($W8:AN8)+1&gt;$P$8,"",MAX($W8:AN8)+1))</f>
        <v>18</v>
      </c>
      <c r="AP8" s="5">
        <f>IF(OR($P$6="",$P$6=0,$P$7="",$P$7=0,$P$8="",$P$7&lt;1),"",
IF(MAX($W8:AO8)+1&gt;$P$8,"",MAX($W8:AO8)+1))</f>
        <v>19</v>
      </c>
      <c r="AQ8" s="5">
        <f>IF(OR($P$6="",$P$6=0,$P$7="",$P$7=0,$P$8="",$P$7&lt;1),"",
IF(MAX($W8:AP8)+1&gt;$P$8,"",MAX($W8:AP8)+1))</f>
        <v>20</v>
      </c>
      <c r="AR8" s="5">
        <f>IF(OR($P$6="",$P$6=0,$P$7="",$P$7=0,$P$8="",$P$7&lt;1),"",
IF(MAX($W8:AQ8)+1&gt;$P$8,"",MAX($W8:AQ8)+1))</f>
        <v>21</v>
      </c>
      <c r="AS8" s="5">
        <f>IF(OR($P$6="",$P$6=0,$P$7="",$P$7=0,$P$8="",$P$7&lt;1),"",
IF(MAX($W8:AR8)+1&gt;$P$8,"",MAX($W8:AR8)+1))</f>
        <v>22</v>
      </c>
      <c r="AT8" s="5">
        <f>IF(OR($P$6="",$P$6=0,$P$7="",$P$7=0,$P$8="",$P$7&lt;1),"",
IF(MAX($W8:AS8)+1&gt;$P$8,"",MAX($W8:AS8)+1))</f>
        <v>23</v>
      </c>
      <c r="AU8" s="5">
        <f>IF(OR($P$6="",$P$6=0,$P$7="",$P$7=0,$P$8="",$P$7&lt;1),"",
IF(MAX($W8:AT8)+1&gt;$P$8,"",MAX($W8:AT8)+1))</f>
        <v>24</v>
      </c>
      <c r="AV8" s="5">
        <f>IF(OR($P$6="",$P$6=0,$P$7="",$P$7=0,$P$8="",$P$7&lt;1),"",
IF(MAX($W8:AU8)+1&gt;$P$8,"",MAX($W8:AU8)+1))</f>
        <v>25</v>
      </c>
      <c r="AW8" s="5">
        <f>IF(OR($P$6="",$P$6=0,$P$7="",$P$7=0,$P$8="",$P$7&lt;1),"",
IF(MAX($W8:AV8)+1&gt;$P$8,"",MAX($W8:AV8)+1))</f>
        <v>26</v>
      </c>
      <c r="AX8" s="5">
        <f>IF(OR($P$6="",$P$6=0,$P$7="",$P$7=0,$P$8="",$P$7&lt;1),"",
IF(MAX($W8:AW8)+1&gt;$P$8,"",MAX($W8:AW8)+1))</f>
        <v>27</v>
      </c>
      <c r="AY8" s="5">
        <f>IF(OR($P$6="",$P$6=0,$P$7="",$P$7=0,$P$8="",$P$7&lt;1),"",
IF(MAX($W8:AX8)+1&gt;$P$8,"",MAX($W8:AX8)+1))</f>
        <v>28</v>
      </c>
      <c r="AZ8" s="5">
        <f>IF(OR($P$6="",$P$6=0,$P$7="",$P$7=0,$P$8="",$P$7&lt;1),"",
IF(MAX($W8:AY8)+1&gt;$P$8,"",MAX($W8:AY8)+1))</f>
        <v>29</v>
      </c>
      <c r="BA8" s="5">
        <f>IF(OR($P$6="",$P$6=0,$P$7="",$P$7=0,$P$8="",$P$7&lt;1),"",
IF(MAX($W8:AZ8)+1&gt;$P$8,"",MAX($W8:AZ8)+1))</f>
        <v>30</v>
      </c>
      <c r="BB8" s="5">
        <f>IF(OR($P$6="",$P$6=0,$P$7="",$P$7=0,$P$8="",$P$7&lt;1),"",
IF(MAX($W8:BA8)+1&gt;$P$8,"",MAX($W8:BA8)+1))</f>
        <v>31</v>
      </c>
      <c r="BC8" s="5">
        <f>IF(OR($P$6="",$P$6=0,$P$7="",$P$7=0,$P$8="",$P$7&lt;1),"",
IF(MAX($W8:BB8)+1&gt;$P$8,"",MAX($W8:BB8)+1))</f>
        <v>32</v>
      </c>
      <c r="BD8" s="5">
        <f>IF(OR($P$6="",$P$6=0,$P$7="",$P$7=0,$P$8="",$P$7&lt;1),"",
IF(MAX($W8:BC8)+1&gt;$P$8,"",MAX($W8:BC8)+1))</f>
        <v>33</v>
      </c>
      <c r="BE8" s="5">
        <f>IF(OR($P$6="",$P$6=0,$P$7="",$P$7=0,$P$8="",$P$7&lt;1),"",
IF(MAX($W8:BD8)+1&gt;$P$8,"",MAX($W8:BD8)+1))</f>
        <v>34</v>
      </c>
      <c r="BF8" s="5">
        <f>IF(OR($P$6="",$P$6=0,$P$7="",$P$7=0,$P$8="",$P$7&lt;1),"",
IF(MAX($W8:BE8)+1&gt;$P$8,"",MAX($W8:BE8)+1))</f>
        <v>35</v>
      </c>
      <c r="BG8" s="5">
        <f>IF(OR($P$6="",$P$6=0,$P$7="",$P$7=0,$P$8="",$P$7&lt;1),"",
IF(MAX($W8:BF8)+1&gt;$P$8,"",MAX($W8:BF8)+1))</f>
        <v>36</v>
      </c>
      <c r="BH8" s="5">
        <f>IF(OR($P$6="",$P$6=0,$P$7="",$P$7=0,$P$8="",$P$7&lt;1),"",
IF(MAX($W8:BG8)+1&gt;$P$8,"",MAX($W8:BG8)+1))</f>
        <v>37</v>
      </c>
      <c r="BI8" s="5">
        <f>IF(OR($P$6="",$P$6=0,$P$7="",$P$7=0,$P$8="",$P$7&lt;1),"",
IF(MAX($W8:BH8)+1&gt;$P$8,"",MAX($W8:BH8)+1))</f>
        <v>38</v>
      </c>
      <c r="BJ8" s="5">
        <f>IF(OR($P$6="",$P$6=0,$P$7="",$P$7=0,$P$8="",$P$7&lt;1),"",
IF(MAX($W8:BI8)+1&gt;$P$8,"",MAX($W8:BI8)+1))</f>
        <v>39</v>
      </c>
      <c r="BK8" s="5">
        <f>IF(OR($P$6="",$P$6=0,$P$7="",$P$7=0,$P$8="",$P$7&lt;1),"",
IF(MAX($W8:BJ8)+1&gt;$P$8,"",MAX($W8:BJ8)+1))</f>
        <v>40</v>
      </c>
      <c r="BL8" s="5">
        <f>IF(OR($P$6="",$P$6=0,$P$7="",$P$7=0,$P$8="",$P$7&lt;1),"",
IF(MAX($W8:BK8)+1&gt;$P$8,"",MAX($W8:BK8)+1))</f>
        <v>41</v>
      </c>
      <c r="BM8" s="5">
        <f>IF(OR($P$6="",$P$6=0,$P$7="",$P$7=0,$P$8="",$P$7&lt;1),"",
IF(MAX($W8:BL8)+1&gt;$P$8,"",MAX($W8:BL8)+1))</f>
        <v>42</v>
      </c>
      <c r="BN8" s="5">
        <f>IF(OR($P$6="",$P$6=0,$P$7="",$P$7=0,$P$8="",$P$7&lt;1),"",
IF(MAX($W8:BM8)+1&gt;$P$8,"",MAX($W8:BM8)+1))</f>
        <v>43</v>
      </c>
      <c r="BO8" s="5">
        <f>IF(OR($P$6="",$P$6=0,$P$7="",$P$7=0,$P$8="",$P$7&lt;1),"",
IF(MAX($W8:BN8)+1&gt;$P$8,"",MAX($W8:BN8)+1))</f>
        <v>44</v>
      </c>
      <c r="BP8" s="5">
        <f>IF(OR($P$6="",$P$6=0,$P$7="",$P$7=0,$P$8="",$P$7&lt;1),"",
IF(MAX($W8:BO8)+1&gt;$P$8,"",MAX($W8:BO8)+1))</f>
        <v>45</v>
      </c>
      <c r="BQ8" s="5">
        <f>IF(OR($P$6="",$P$6=0,$P$7="",$P$7=0,$P$8="",$P$7&lt;1),"",
IF(MAX($W8:BP8)+1&gt;$P$8,"",MAX($W8:BP8)+1))</f>
        <v>46</v>
      </c>
      <c r="BR8" s="5">
        <f>IF(OR($P$6="",$P$6=0,$P$7="",$P$7=0,$P$8="",$P$7&lt;1),"",
IF(MAX($W8:BQ8)+1&gt;$P$8,"",MAX($W8:BQ8)+1))</f>
        <v>47</v>
      </c>
      <c r="BS8" s="5">
        <f>IF(OR($P$6="",$P$6=0,$P$7="",$P$7=0,$P$8="",$P$7&lt;1),"",
IF(MAX($W8:BR8)+1&gt;$P$8,"",MAX($W8:BR8)+1))</f>
        <v>48</v>
      </c>
      <c r="BT8" s="5">
        <f>IF(OR($P$6="",$P$6=0,$P$7="",$P$7=0,$P$8="",$P$7&lt;1),"",
IF(MAX($W8:BS8)+1&gt;$P$8,"",MAX($W8:BS8)+1))</f>
        <v>49</v>
      </c>
      <c r="BU8" s="5">
        <f>IF(OR($P$6="",$P$6=0,$P$7="",$P$7=0,$P$8="",$P$7&lt;1),"",
IF(MAX($W8:BT8)+1&gt;$P$8,"",MAX($W8:BT8)+1))</f>
        <v>50</v>
      </c>
      <c r="BV8" s="5">
        <f>IF(OR($P$6="",$P$6=0,$P$7="",$P$7=0,$P$8="",$P$7&lt;1),"",
IF(MAX($W8:BU8)+1&gt;$P$8,"",MAX($W8:BU8)+1))</f>
        <v>51</v>
      </c>
      <c r="BW8" s="5">
        <f>IF(OR($P$6="",$P$6=0,$P$7="",$P$7=0,$P$8="",$P$7&lt;1),"",
IF(MAX($W8:BV8)+1&gt;$P$8,"",MAX($W8:BV8)+1))</f>
        <v>52</v>
      </c>
      <c r="BX8" s="5">
        <f>IF(OR($P$6="",$P$6=0,$P$7="",$P$7=0,$P$8="",$P$7&lt;1),"",
IF(MAX($W8:BW8)+1&gt;$P$8,"",MAX($W8:BW8)+1))</f>
        <v>53</v>
      </c>
      <c r="BY8" s="5">
        <f>IF(OR($P$6="",$P$6=0,$P$7="",$P$7=0,$P$8="",$P$7&lt;1),"",
IF(MAX($W8:BX8)+1&gt;$P$8,"",MAX($W8:BX8)+1))</f>
        <v>54</v>
      </c>
      <c r="BZ8" s="5">
        <f>IF(OR($P$6="",$P$6=0,$P$7="",$P$7=0,$P$8="",$P$7&lt;1),"",
IF(MAX($W8:BY8)+1&gt;$P$8,"",MAX($W8:BY8)+1))</f>
        <v>55</v>
      </c>
      <c r="CA8" s="5">
        <f>IF(OR($P$6="",$P$6=0,$P$7="",$P$7=0,$P$8="",$P$7&lt;1),"",
IF(MAX($W8:BZ8)+1&gt;$P$8,"",MAX($W8:BZ8)+1))</f>
        <v>56</v>
      </c>
      <c r="CB8" s="5">
        <f>IF(OR($P$6="",$P$6=0,$P$7="",$P$7=0,$P$8="",$P$7&lt;1),"",
IF(MAX($W8:CA8)+1&gt;$P$8,"",MAX($W8:CA8)+1))</f>
        <v>57</v>
      </c>
      <c r="CC8" s="5">
        <f>IF(OR($P$6="",$P$6=0,$P$7="",$P$7=0,$P$8="",$P$7&lt;1),"",
IF(MAX($W8:CB8)+1&gt;$P$8,"",MAX($W8:CB8)+1))</f>
        <v>58</v>
      </c>
      <c r="CD8" s="5">
        <f>IF(OR($P$6="",$P$6=0,$P$7="",$P$7=0,$P$8="",$P$7&lt;1),"",
IF(MAX($W8:CC8)+1&gt;$P$8,"",MAX($W8:CC8)+1))</f>
        <v>59</v>
      </c>
      <c r="CE8" s="5">
        <f>IF(OR($P$6="",$P$6=0,$P$7="",$P$7=0,$P$8="",$P$7&lt;1),"",
IF(MAX($W8:CD8)+1&gt;$P$8,"",MAX($W8:CD8)+1))</f>
        <v>60</v>
      </c>
      <c r="CF8" s="5" t="str">
        <f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H11" s="1" t="s">
        <v>466</v>
      </c>
      <c r="O11" s="82"/>
      <c r="P11" s="84" t="s">
        <v>465</v>
      </c>
    </row>
    <row r="12" spans="2:84" x14ac:dyDescent="0.3">
      <c r="B12" s="13">
        <f>ROW()</f>
        <v>12</v>
      </c>
    </row>
    <row r="13" spans="2:84" x14ac:dyDescent="0.3">
      <c r="B13" s="13">
        <f>ROW()</f>
        <v>13</v>
      </c>
      <c r="H13" s="1" t="s">
        <v>467</v>
      </c>
      <c r="M13" s="53" t="str">
        <f>"руб./"&amp;$P$11</f>
        <v>руб./тн</v>
      </c>
      <c r="P13" s="72" t="str">
        <f>Lists!$AD$6</f>
        <v>начисление</v>
      </c>
      <c r="U13" s="33">
        <f t="shared" ref="U13:U19" ca="1" si="50">SUM(INDIRECT(ADDRESS($B13,$X$2)&amp;":"&amp;ADDRESS($B13,$X$2-1+$P$8)))</f>
        <v>16260</v>
      </c>
      <c r="V13" s="35"/>
      <c r="W13" s="36"/>
      <c r="X13" s="33">
        <f t="shared" ref="X13:AI13" si="51">IF(X$8="",0,SUM(X14:X20))</f>
        <v>16260</v>
      </c>
      <c r="Y13" s="33">
        <f t="shared" si="51"/>
        <v>0</v>
      </c>
      <c r="Z13" s="33">
        <f t="shared" si="51"/>
        <v>0</v>
      </c>
      <c r="AA13" s="33">
        <f t="shared" si="51"/>
        <v>0</v>
      </c>
      <c r="AB13" s="33">
        <f t="shared" si="51"/>
        <v>0</v>
      </c>
      <c r="AC13" s="33">
        <f t="shared" si="51"/>
        <v>0</v>
      </c>
      <c r="AD13" s="33">
        <f t="shared" si="51"/>
        <v>0</v>
      </c>
      <c r="AE13" s="33">
        <f t="shared" si="51"/>
        <v>0</v>
      </c>
      <c r="AF13" s="33">
        <f t="shared" si="51"/>
        <v>0</v>
      </c>
      <c r="AG13" s="33">
        <f t="shared" si="51"/>
        <v>0</v>
      </c>
      <c r="AH13" s="33">
        <f t="shared" si="51"/>
        <v>0</v>
      </c>
      <c r="AI13" s="33">
        <f t="shared" si="51"/>
        <v>0</v>
      </c>
      <c r="AJ13" s="33">
        <f t="shared" ref="AJ13:CF13" si="52">IF(AJ$8="",0,SUM(AJ14:AJ20))</f>
        <v>0</v>
      </c>
      <c r="AK13" s="33">
        <f t="shared" si="52"/>
        <v>0</v>
      </c>
      <c r="AL13" s="33">
        <f t="shared" si="52"/>
        <v>0</v>
      </c>
      <c r="AM13" s="33">
        <f t="shared" si="52"/>
        <v>0</v>
      </c>
      <c r="AN13" s="33">
        <f t="shared" si="52"/>
        <v>0</v>
      </c>
      <c r="AO13" s="33">
        <f t="shared" si="52"/>
        <v>0</v>
      </c>
      <c r="AP13" s="33">
        <f t="shared" si="52"/>
        <v>0</v>
      </c>
      <c r="AQ13" s="33">
        <f t="shared" si="52"/>
        <v>0</v>
      </c>
      <c r="AR13" s="33">
        <f t="shared" si="52"/>
        <v>0</v>
      </c>
      <c r="AS13" s="33">
        <f t="shared" si="52"/>
        <v>0</v>
      </c>
      <c r="AT13" s="33">
        <f t="shared" si="52"/>
        <v>0</v>
      </c>
      <c r="AU13" s="33">
        <f t="shared" si="52"/>
        <v>0</v>
      </c>
      <c r="AV13" s="33">
        <f t="shared" si="52"/>
        <v>0</v>
      </c>
      <c r="AW13" s="33">
        <f t="shared" si="52"/>
        <v>0</v>
      </c>
      <c r="AX13" s="33">
        <f t="shared" si="52"/>
        <v>0</v>
      </c>
      <c r="AY13" s="33">
        <f t="shared" si="52"/>
        <v>0</v>
      </c>
      <c r="AZ13" s="33">
        <f t="shared" si="52"/>
        <v>0</v>
      </c>
      <c r="BA13" s="33">
        <f t="shared" si="52"/>
        <v>0</v>
      </c>
      <c r="BB13" s="33">
        <f t="shared" si="52"/>
        <v>0</v>
      </c>
      <c r="BC13" s="33">
        <f t="shared" si="52"/>
        <v>0</v>
      </c>
      <c r="BD13" s="33">
        <f t="shared" si="52"/>
        <v>0</v>
      </c>
      <c r="BE13" s="33">
        <f t="shared" si="52"/>
        <v>0</v>
      </c>
      <c r="BF13" s="33">
        <f t="shared" si="52"/>
        <v>0</v>
      </c>
      <c r="BG13" s="33">
        <f t="shared" si="52"/>
        <v>0</v>
      </c>
      <c r="BH13" s="33">
        <f t="shared" si="52"/>
        <v>0</v>
      </c>
      <c r="BI13" s="33">
        <f t="shared" si="52"/>
        <v>0</v>
      </c>
      <c r="BJ13" s="33">
        <f t="shared" si="52"/>
        <v>0</v>
      </c>
      <c r="BK13" s="33">
        <f t="shared" si="52"/>
        <v>0</v>
      </c>
      <c r="BL13" s="33">
        <f t="shared" si="52"/>
        <v>0</v>
      </c>
      <c r="BM13" s="33">
        <f t="shared" si="52"/>
        <v>0</v>
      </c>
      <c r="BN13" s="33">
        <f t="shared" si="52"/>
        <v>0</v>
      </c>
      <c r="BO13" s="33">
        <f t="shared" si="52"/>
        <v>0</v>
      </c>
      <c r="BP13" s="33">
        <f t="shared" si="52"/>
        <v>0</v>
      </c>
      <c r="BQ13" s="33">
        <f t="shared" si="52"/>
        <v>0</v>
      </c>
      <c r="BR13" s="33">
        <f t="shared" si="52"/>
        <v>0</v>
      </c>
      <c r="BS13" s="33">
        <f t="shared" si="52"/>
        <v>0</v>
      </c>
      <c r="BT13" s="33">
        <f t="shared" si="52"/>
        <v>0</v>
      </c>
      <c r="BU13" s="33">
        <f t="shared" si="52"/>
        <v>0</v>
      </c>
      <c r="BV13" s="33">
        <f t="shared" si="52"/>
        <v>0</v>
      </c>
      <c r="BW13" s="33">
        <f t="shared" si="52"/>
        <v>0</v>
      </c>
      <c r="BX13" s="33">
        <f t="shared" si="52"/>
        <v>0</v>
      </c>
      <c r="BY13" s="33">
        <f t="shared" si="52"/>
        <v>0</v>
      </c>
      <c r="BZ13" s="33">
        <f t="shared" si="52"/>
        <v>0</v>
      </c>
      <c r="CA13" s="33">
        <f t="shared" si="52"/>
        <v>0</v>
      </c>
      <c r="CB13" s="33">
        <f t="shared" si="52"/>
        <v>0</v>
      </c>
      <c r="CC13" s="33">
        <f t="shared" si="52"/>
        <v>0</v>
      </c>
      <c r="CD13" s="33">
        <f t="shared" si="52"/>
        <v>0</v>
      </c>
      <c r="CE13" s="33">
        <f t="shared" si="52"/>
        <v>0</v>
      </c>
      <c r="CF13" s="33">
        <f t="shared" si="52"/>
        <v>0</v>
      </c>
    </row>
    <row r="14" spans="2:84" x14ac:dyDescent="0.3">
      <c r="B14" s="13">
        <f>ROW()</f>
        <v>14</v>
      </c>
      <c r="H14" s="1" t="str">
        <f t="shared" ref="H14:H19" si="53">$H$13</f>
        <v>B2C-Себестоимостные затраты на 1 тн</v>
      </c>
      <c r="I14" s="1" t="s">
        <v>471</v>
      </c>
      <c r="M14" s="53" t="str">
        <f t="shared" ref="M14:M19" si="54">"руб./"&amp;$P$11</f>
        <v>руб./тн</v>
      </c>
      <c r="U14" s="33">
        <f t="shared" ca="1" si="50"/>
        <v>12000</v>
      </c>
      <c r="V14" s="93"/>
      <c r="W14" s="36"/>
      <c r="X14" s="96">
        <v>12000</v>
      </c>
      <c r="Y14" s="96"/>
      <c r="Z14" s="96"/>
      <c r="AA14" s="96"/>
      <c r="AB14" s="96"/>
      <c r="AC14" s="96"/>
      <c r="AD14" s="96"/>
      <c r="AE14" s="96"/>
      <c r="AF14" s="96"/>
      <c r="AG14" s="96"/>
      <c r="AH14" s="96"/>
      <c r="AI14" s="96"/>
      <c r="AJ14" s="96"/>
      <c r="AK14" s="96"/>
      <c r="AL14" s="96"/>
      <c r="AM14" s="96"/>
      <c r="AN14" s="96"/>
      <c r="AO14" s="96"/>
      <c r="AP14" s="96"/>
      <c r="AQ14" s="96"/>
      <c r="AR14" s="96"/>
      <c r="AS14" s="96"/>
      <c r="AT14" s="96"/>
      <c r="AU14" s="96"/>
      <c r="AV14" s="96"/>
      <c r="AW14" s="96"/>
      <c r="AX14" s="96"/>
      <c r="AY14" s="96"/>
      <c r="AZ14" s="96"/>
      <c r="BA14" s="96"/>
      <c r="BB14" s="96"/>
      <c r="BC14" s="96"/>
      <c r="BD14" s="96"/>
      <c r="BE14" s="96"/>
      <c r="BF14" s="96"/>
      <c r="BG14" s="96"/>
      <c r="BH14" s="96"/>
      <c r="BI14" s="96"/>
      <c r="BJ14" s="96"/>
      <c r="BK14" s="96"/>
      <c r="BL14" s="96"/>
      <c r="BM14" s="96"/>
      <c r="BN14" s="96"/>
      <c r="BO14" s="96"/>
      <c r="BP14" s="96"/>
      <c r="BQ14" s="96"/>
      <c r="BR14" s="96"/>
      <c r="BS14" s="96"/>
      <c r="BT14" s="96"/>
      <c r="BU14" s="96"/>
      <c r="BV14" s="96"/>
      <c r="BW14" s="96"/>
      <c r="BX14" s="96"/>
      <c r="BY14" s="96"/>
      <c r="BZ14" s="96"/>
      <c r="CA14" s="96"/>
      <c r="CB14" s="96"/>
      <c r="CC14" s="96"/>
      <c r="CD14" s="96"/>
      <c r="CE14" s="96"/>
      <c r="CF14" s="96"/>
    </row>
    <row r="15" spans="2:84" x14ac:dyDescent="0.3">
      <c r="B15" s="13">
        <f>ROW()</f>
        <v>15</v>
      </c>
      <c r="H15" s="1" t="str">
        <f t="shared" si="53"/>
        <v>B2C-Себестоимостные затраты на 1 тн</v>
      </c>
      <c r="I15" s="1" t="s">
        <v>46</v>
      </c>
      <c r="M15" s="53" t="str">
        <f t="shared" si="54"/>
        <v>руб./тн</v>
      </c>
      <c r="U15" s="33">
        <f t="shared" ca="1" si="50"/>
        <v>3000</v>
      </c>
      <c r="V15" s="93"/>
      <c r="W15" s="36"/>
      <c r="X15" s="96">
        <v>3000</v>
      </c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</row>
    <row r="16" spans="2:84" x14ac:dyDescent="0.3">
      <c r="B16" s="13">
        <f>ROW()</f>
        <v>16</v>
      </c>
      <c r="H16" s="1" t="str">
        <f t="shared" si="53"/>
        <v>B2C-Себестоимостные затраты на 1 тн</v>
      </c>
      <c r="I16" s="1" t="s">
        <v>472</v>
      </c>
      <c r="M16" s="53" t="str">
        <f t="shared" si="54"/>
        <v>руб./тн</v>
      </c>
      <c r="U16" s="33">
        <f t="shared" ca="1" si="50"/>
        <v>200</v>
      </c>
      <c r="V16" s="93"/>
      <c r="W16" s="36"/>
      <c r="X16" s="96">
        <v>200</v>
      </c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96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96"/>
      <c r="BB16" s="96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</row>
    <row r="17" spans="2:84" x14ac:dyDescent="0.3">
      <c r="B17" s="13">
        <f>ROW()</f>
        <v>17</v>
      </c>
      <c r="H17" s="1" t="str">
        <f t="shared" si="53"/>
        <v>B2C-Себестоимостные затраты на 1 тн</v>
      </c>
      <c r="I17" s="1" t="s">
        <v>22</v>
      </c>
      <c r="M17" s="53" t="str">
        <f t="shared" si="54"/>
        <v>руб./тн</v>
      </c>
      <c r="U17" s="33">
        <f t="shared" ca="1" si="50"/>
        <v>700</v>
      </c>
      <c r="V17" s="93"/>
      <c r="W17" s="36"/>
      <c r="X17" s="96">
        <v>700</v>
      </c>
      <c r="Y17" s="96"/>
      <c r="Z17" s="96"/>
      <c r="AA17" s="96"/>
      <c r="AB17" s="96"/>
      <c r="AC17" s="96"/>
      <c r="AD17" s="96"/>
      <c r="AE17" s="96"/>
      <c r="AF17" s="96"/>
      <c r="AG17" s="96"/>
      <c r="AH17" s="96"/>
      <c r="AI17" s="96"/>
      <c r="AJ17" s="96"/>
      <c r="AK17" s="96"/>
      <c r="AL17" s="96"/>
      <c r="AM17" s="96"/>
      <c r="AN17" s="96"/>
      <c r="AO17" s="96"/>
      <c r="AP17" s="96"/>
      <c r="AQ17" s="96"/>
      <c r="AR17" s="96"/>
      <c r="AS17" s="96"/>
      <c r="AT17" s="96"/>
      <c r="AU17" s="96"/>
      <c r="AV17" s="96"/>
      <c r="AW17" s="96"/>
      <c r="AX17" s="96"/>
      <c r="AY17" s="96"/>
      <c r="AZ17" s="96"/>
      <c r="BA17" s="96"/>
      <c r="BB17" s="96"/>
      <c r="BC17" s="96"/>
      <c r="BD17" s="96"/>
      <c r="BE17" s="96"/>
      <c r="BF17" s="96"/>
      <c r="BG17" s="96"/>
      <c r="BH17" s="96"/>
      <c r="BI17" s="96"/>
      <c r="BJ17" s="96"/>
      <c r="BK17" s="96"/>
      <c r="BL17" s="96"/>
      <c r="BM17" s="96"/>
      <c r="BN17" s="96"/>
      <c r="BO17" s="96"/>
      <c r="BP17" s="96"/>
      <c r="BQ17" s="96"/>
      <c r="BR17" s="96"/>
      <c r="BS17" s="96"/>
      <c r="BT17" s="96"/>
      <c r="BU17" s="96"/>
      <c r="BV17" s="96"/>
      <c r="BW17" s="96"/>
      <c r="BX17" s="96"/>
      <c r="BY17" s="96"/>
      <c r="BZ17" s="96"/>
      <c r="CA17" s="96"/>
      <c r="CB17" s="96"/>
      <c r="CC17" s="96"/>
      <c r="CD17" s="96"/>
      <c r="CE17" s="96"/>
      <c r="CF17" s="96"/>
    </row>
    <row r="18" spans="2:84" x14ac:dyDescent="0.3">
      <c r="B18" s="13">
        <f>ROW()</f>
        <v>18</v>
      </c>
      <c r="H18" s="1" t="str">
        <f t="shared" si="53"/>
        <v>B2C-Себестоимостные затраты на 1 тн</v>
      </c>
      <c r="I18" s="1" t="s">
        <v>25</v>
      </c>
      <c r="M18" s="53" t="str">
        <f t="shared" si="54"/>
        <v>руб./тн</v>
      </c>
      <c r="U18" s="33">
        <f t="shared" ca="1" si="50"/>
        <v>210</v>
      </c>
      <c r="V18" s="93"/>
      <c r="W18" s="36"/>
      <c r="X18" s="96">
        <v>210</v>
      </c>
      <c r="Y18" s="96"/>
      <c r="Z18" s="96"/>
      <c r="AA18" s="96"/>
      <c r="AB18" s="96"/>
      <c r="AC18" s="96"/>
      <c r="AD18" s="96"/>
      <c r="AE18" s="96"/>
      <c r="AF18" s="96"/>
      <c r="AG18" s="96"/>
      <c r="AH18" s="96"/>
      <c r="AI18" s="96"/>
      <c r="AJ18" s="96"/>
      <c r="AK18" s="96"/>
      <c r="AL18" s="96"/>
      <c r="AM18" s="96"/>
      <c r="AN18" s="96"/>
      <c r="AO18" s="96"/>
      <c r="AP18" s="96"/>
      <c r="AQ18" s="96"/>
      <c r="AR18" s="96"/>
      <c r="AS18" s="96"/>
      <c r="AT18" s="96"/>
      <c r="AU18" s="96"/>
      <c r="AV18" s="96"/>
      <c r="AW18" s="96"/>
      <c r="AX18" s="96"/>
      <c r="AY18" s="96"/>
      <c r="AZ18" s="96"/>
      <c r="BA18" s="96"/>
      <c r="BB18" s="96"/>
      <c r="BC18" s="96"/>
      <c r="BD18" s="96"/>
      <c r="BE18" s="96"/>
      <c r="BF18" s="96"/>
      <c r="BG18" s="96"/>
      <c r="BH18" s="96"/>
      <c r="BI18" s="96"/>
      <c r="BJ18" s="96"/>
      <c r="BK18" s="96"/>
      <c r="BL18" s="96"/>
      <c r="BM18" s="96"/>
      <c r="BN18" s="96"/>
      <c r="BO18" s="96"/>
      <c r="BP18" s="96"/>
      <c r="BQ18" s="96"/>
      <c r="BR18" s="96"/>
      <c r="BS18" s="96"/>
      <c r="BT18" s="96"/>
      <c r="BU18" s="96"/>
      <c r="BV18" s="96"/>
      <c r="BW18" s="96"/>
      <c r="BX18" s="96"/>
      <c r="BY18" s="96"/>
      <c r="BZ18" s="96"/>
      <c r="CA18" s="96"/>
      <c r="CB18" s="96"/>
      <c r="CC18" s="96"/>
      <c r="CD18" s="96"/>
      <c r="CE18" s="96"/>
      <c r="CF18" s="96"/>
    </row>
    <row r="19" spans="2:84" x14ac:dyDescent="0.3">
      <c r="B19" s="13">
        <f>ROW()</f>
        <v>19</v>
      </c>
      <c r="H19" s="1" t="str">
        <f t="shared" si="53"/>
        <v>B2C-Себестоимостные затраты на 1 тн</v>
      </c>
      <c r="I19" s="1" t="s">
        <v>473</v>
      </c>
      <c r="M19" s="53" t="str">
        <f t="shared" si="54"/>
        <v>руб./тн</v>
      </c>
      <c r="U19" s="33">
        <f t="shared" ca="1" si="50"/>
        <v>150</v>
      </c>
      <c r="V19" s="93"/>
      <c r="W19" s="36"/>
      <c r="X19" s="96">
        <v>150</v>
      </c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96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96"/>
      <c r="BB19" s="96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</row>
    <row r="20" spans="2:84" s="26" customFormat="1" ht="12" x14ac:dyDescent="0.25">
      <c r="B20" s="13"/>
      <c r="M20" s="55"/>
      <c r="N20" s="44" t="s">
        <v>21</v>
      </c>
      <c r="O20" s="45"/>
      <c r="P20" s="46"/>
      <c r="Q20" s="40"/>
      <c r="U20" s="41"/>
      <c r="V20" s="42"/>
      <c r="W20" s="43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</row>
    <row r="21" spans="2:84" x14ac:dyDescent="0.3">
      <c r="B21" s="13">
        <f>ROW()</f>
        <v>21</v>
      </c>
    </row>
    <row r="22" spans="2:84" x14ac:dyDescent="0.3">
      <c r="B22" s="13">
        <f>ROW()</f>
        <v>22</v>
      </c>
      <c r="H22" s="1" t="s">
        <v>474</v>
      </c>
      <c r="M22" s="53" t="str">
        <f>"руб./"&amp;$P$11</f>
        <v>руб./тн</v>
      </c>
      <c r="P22" s="72" t="str">
        <f>Lists!$AD$6</f>
        <v>начисление</v>
      </c>
      <c r="U22" s="33">
        <f t="shared" ref="U22:U28" ca="1" si="55">SUM(INDIRECT(ADDRESS($B22,$X$2)&amp;":"&amp;ADDRESS($B22,$X$2-1+$P$8)))</f>
        <v>48870</v>
      </c>
      <c r="V22" s="35"/>
      <c r="W22" s="36"/>
      <c r="X22" s="33">
        <f t="shared" ref="X22:AI22" si="56">IF(X$8="",0,SUM(X23:X29))</f>
        <v>42230</v>
      </c>
      <c r="Y22" s="33">
        <f t="shared" si="56"/>
        <v>6640</v>
      </c>
      <c r="Z22" s="33">
        <f t="shared" si="56"/>
        <v>0</v>
      </c>
      <c r="AA22" s="33">
        <f t="shared" si="56"/>
        <v>0</v>
      </c>
      <c r="AB22" s="33">
        <f t="shared" si="56"/>
        <v>0</v>
      </c>
      <c r="AC22" s="33">
        <f t="shared" si="56"/>
        <v>0</v>
      </c>
      <c r="AD22" s="33">
        <f t="shared" si="56"/>
        <v>0</v>
      </c>
      <c r="AE22" s="33">
        <f t="shared" si="56"/>
        <v>0</v>
      </c>
      <c r="AF22" s="33">
        <f t="shared" si="56"/>
        <v>0</v>
      </c>
      <c r="AG22" s="33">
        <f t="shared" si="56"/>
        <v>0</v>
      </c>
      <c r="AH22" s="33">
        <f t="shared" si="56"/>
        <v>0</v>
      </c>
      <c r="AI22" s="33">
        <f t="shared" si="56"/>
        <v>0</v>
      </c>
      <c r="AJ22" s="33">
        <f t="shared" ref="AJ22:CF22" si="57">IF(AJ$8="",0,SUM(AJ23:AJ29))</f>
        <v>0</v>
      </c>
      <c r="AK22" s="33">
        <f t="shared" si="57"/>
        <v>0</v>
      </c>
      <c r="AL22" s="33">
        <f t="shared" si="57"/>
        <v>0</v>
      </c>
      <c r="AM22" s="33">
        <f t="shared" si="57"/>
        <v>0</v>
      </c>
      <c r="AN22" s="33">
        <f t="shared" si="57"/>
        <v>0</v>
      </c>
      <c r="AO22" s="33">
        <f t="shared" si="57"/>
        <v>0</v>
      </c>
      <c r="AP22" s="33">
        <f t="shared" si="57"/>
        <v>0</v>
      </c>
      <c r="AQ22" s="33">
        <f t="shared" si="57"/>
        <v>0</v>
      </c>
      <c r="AR22" s="33">
        <f t="shared" si="57"/>
        <v>0</v>
      </c>
      <c r="AS22" s="33">
        <f t="shared" si="57"/>
        <v>0</v>
      </c>
      <c r="AT22" s="33">
        <f t="shared" si="57"/>
        <v>0</v>
      </c>
      <c r="AU22" s="33">
        <f t="shared" si="57"/>
        <v>0</v>
      </c>
      <c r="AV22" s="33">
        <f t="shared" si="57"/>
        <v>0</v>
      </c>
      <c r="AW22" s="33">
        <f t="shared" si="57"/>
        <v>0</v>
      </c>
      <c r="AX22" s="33">
        <f t="shared" si="57"/>
        <v>0</v>
      </c>
      <c r="AY22" s="33">
        <f t="shared" si="57"/>
        <v>0</v>
      </c>
      <c r="AZ22" s="33">
        <f t="shared" si="57"/>
        <v>0</v>
      </c>
      <c r="BA22" s="33">
        <f t="shared" si="57"/>
        <v>0</v>
      </c>
      <c r="BB22" s="33">
        <f t="shared" si="57"/>
        <v>0</v>
      </c>
      <c r="BC22" s="33">
        <f t="shared" si="57"/>
        <v>0</v>
      </c>
      <c r="BD22" s="33">
        <f t="shared" si="57"/>
        <v>0</v>
      </c>
      <c r="BE22" s="33">
        <f t="shared" si="57"/>
        <v>0</v>
      </c>
      <c r="BF22" s="33">
        <f t="shared" si="57"/>
        <v>0</v>
      </c>
      <c r="BG22" s="33">
        <f t="shared" si="57"/>
        <v>0</v>
      </c>
      <c r="BH22" s="33">
        <f t="shared" si="57"/>
        <v>0</v>
      </c>
      <c r="BI22" s="33">
        <f t="shared" si="57"/>
        <v>0</v>
      </c>
      <c r="BJ22" s="33">
        <f t="shared" si="57"/>
        <v>0</v>
      </c>
      <c r="BK22" s="33">
        <f t="shared" si="57"/>
        <v>0</v>
      </c>
      <c r="BL22" s="33">
        <f t="shared" si="57"/>
        <v>0</v>
      </c>
      <c r="BM22" s="33">
        <f t="shared" si="57"/>
        <v>0</v>
      </c>
      <c r="BN22" s="33">
        <f t="shared" si="57"/>
        <v>0</v>
      </c>
      <c r="BO22" s="33">
        <f t="shared" si="57"/>
        <v>0</v>
      </c>
      <c r="BP22" s="33">
        <f t="shared" si="57"/>
        <v>0</v>
      </c>
      <c r="BQ22" s="33">
        <f t="shared" si="57"/>
        <v>0</v>
      </c>
      <c r="BR22" s="33">
        <f t="shared" si="57"/>
        <v>0</v>
      </c>
      <c r="BS22" s="33">
        <f t="shared" si="57"/>
        <v>0</v>
      </c>
      <c r="BT22" s="33">
        <f t="shared" si="57"/>
        <v>0</v>
      </c>
      <c r="BU22" s="33">
        <f t="shared" si="57"/>
        <v>0</v>
      </c>
      <c r="BV22" s="33">
        <f t="shared" si="57"/>
        <v>0</v>
      </c>
      <c r="BW22" s="33">
        <f t="shared" si="57"/>
        <v>0</v>
      </c>
      <c r="BX22" s="33">
        <f t="shared" si="57"/>
        <v>0</v>
      </c>
      <c r="BY22" s="33">
        <f t="shared" si="57"/>
        <v>0</v>
      </c>
      <c r="BZ22" s="33">
        <f t="shared" si="57"/>
        <v>0</v>
      </c>
      <c r="CA22" s="33">
        <f t="shared" si="57"/>
        <v>0</v>
      </c>
      <c r="CB22" s="33">
        <f t="shared" si="57"/>
        <v>0</v>
      </c>
      <c r="CC22" s="33">
        <f t="shared" si="57"/>
        <v>0</v>
      </c>
      <c r="CD22" s="33">
        <f t="shared" si="57"/>
        <v>0</v>
      </c>
      <c r="CE22" s="33">
        <f t="shared" si="57"/>
        <v>0</v>
      </c>
      <c r="CF22" s="33">
        <f t="shared" si="57"/>
        <v>0</v>
      </c>
    </row>
    <row r="23" spans="2:84" x14ac:dyDescent="0.3">
      <c r="B23" s="13">
        <f>ROW()</f>
        <v>23</v>
      </c>
      <c r="H23" s="1" t="str">
        <f t="shared" ref="H23:H28" si="58">$H$13</f>
        <v>B2C-Себестоимостные затраты на 1 тн</v>
      </c>
      <c r="I23" s="1" t="s">
        <v>471</v>
      </c>
      <c r="M23" s="53" t="str">
        <f t="shared" ref="M23:M28" si="59">"руб./"&amp;$P$11</f>
        <v>руб./тн</v>
      </c>
      <c r="U23" s="33">
        <f t="shared" ca="1" si="55"/>
        <v>42000</v>
      </c>
      <c r="V23" s="93"/>
      <c r="W23" s="36"/>
      <c r="X23" s="96">
        <v>42000</v>
      </c>
      <c r="Y23" s="96"/>
      <c r="Z23" s="96"/>
      <c r="AA23" s="96"/>
      <c r="AB23" s="96"/>
      <c r="AC23" s="96"/>
      <c r="AD23" s="96"/>
      <c r="AE23" s="96"/>
      <c r="AF23" s="96"/>
      <c r="AG23" s="96"/>
      <c r="AH23" s="96"/>
      <c r="AI23" s="96"/>
      <c r="AJ23" s="96"/>
      <c r="AK23" s="96"/>
      <c r="AL23" s="96"/>
      <c r="AM23" s="96"/>
      <c r="AN23" s="96"/>
      <c r="AO23" s="96"/>
      <c r="AP23" s="96"/>
      <c r="AQ23" s="96"/>
      <c r="AR23" s="96"/>
      <c r="AS23" s="96"/>
      <c r="AT23" s="96"/>
      <c r="AU23" s="96"/>
      <c r="AV23" s="96"/>
      <c r="AW23" s="96"/>
      <c r="AX23" s="96"/>
      <c r="AY23" s="96"/>
      <c r="AZ23" s="96"/>
      <c r="BA23" s="96"/>
      <c r="BB23" s="96"/>
      <c r="BC23" s="96"/>
      <c r="BD23" s="96"/>
      <c r="BE23" s="96"/>
      <c r="BF23" s="96"/>
      <c r="BG23" s="96"/>
      <c r="BH23" s="96"/>
      <c r="BI23" s="96"/>
      <c r="BJ23" s="96"/>
      <c r="BK23" s="96"/>
      <c r="BL23" s="96"/>
      <c r="BM23" s="96"/>
      <c r="BN23" s="96"/>
      <c r="BO23" s="96"/>
      <c r="BP23" s="96"/>
      <c r="BQ23" s="96"/>
      <c r="BR23" s="96"/>
      <c r="BS23" s="96"/>
      <c r="BT23" s="96"/>
      <c r="BU23" s="96"/>
      <c r="BV23" s="96"/>
      <c r="BW23" s="96"/>
      <c r="BX23" s="96"/>
      <c r="BY23" s="96"/>
      <c r="BZ23" s="96"/>
      <c r="CA23" s="96"/>
      <c r="CB23" s="96"/>
      <c r="CC23" s="96"/>
      <c r="CD23" s="96"/>
      <c r="CE23" s="96"/>
      <c r="CF23" s="96"/>
    </row>
    <row r="24" spans="2:84" x14ac:dyDescent="0.3">
      <c r="B24" s="13">
        <f>ROW()</f>
        <v>24</v>
      </c>
      <c r="H24" s="1" t="str">
        <f t="shared" si="58"/>
        <v>B2C-Себестоимостные затраты на 1 тн</v>
      </c>
      <c r="I24" s="1" t="s">
        <v>46</v>
      </c>
      <c r="M24" s="53" t="str">
        <f t="shared" si="59"/>
        <v>руб./тн</v>
      </c>
      <c r="U24" s="33">
        <f t="shared" ca="1" si="55"/>
        <v>5000</v>
      </c>
      <c r="V24" s="93"/>
      <c r="W24" s="36"/>
      <c r="X24" s="96"/>
      <c r="Y24" s="96">
        <v>5000</v>
      </c>
      <c r="Z24" s="96"/>
      <c r="AA24" s="96"/>
      <c r="AB24" s="96"/>
      <c r="AC24" s="96"/>
      <c r="AD24" s="96"/>
      <c r="AE24" s="96"/>
      <c r="AF24" s="96"/>
      <c r="AG24" s="96"/>
      <c r="AH24" s="96"/>
      <c r="AI24" s="96"/>
      <c r="AJ24" s="96"/>
      <c r="AK24" s="96"/>
      <c r="AL24" s="96"/>
      <c r="AM24" s="96"/>
      <c r="AN24" s="96"/>
      <c r="AO24" s="96"/>
      <c r="AP24" s="96"/>
      <c r="AQ24" s="96"/>
      <c r="AR24" s="96"/>
      <c r="AS24" s="96"/>
      <c r="AT24" s="96"/>
      <c r="AU24" s="96"/>
      <c r="AV24" s="96"/>
      <c r="AW24" s="96"/>
      <c r="AX24" s="96"/>
      <c r="AY24" s="96"/>
      <c r="AZ24" s="96"/>
      <c r="BA24" s="96"/>
      <c r="BB24" s="96"/>
      <c r="BC24" s="96"/>
      <c r="BD24" s="96"/>
      <c r="BE24" s="96"/>
      <c r="BF24" s="96"/>
      <c r="BG24" s="96"/>
      <c r="BH24" s="96"/>
      <c r="BI24" s="96"/>
      <c r="BJ24" s="96"/>
      <c r="BK24" s="96"/>
      <c r="BL24" s="96"/>
      <c r="BM24" s="96"/>
      <c r="BN24" s="96"/>
      <c r="BO24" s="96"/>
      <c r="BP24" s="96"/>
      <c r="BQ24" s="96"/>
      <c r="BR24" s="96"/>
      <c r="BS24" s="96"/>
      <c r="BT24" s="96"/>
      <c r="BU24" s="96"/>
      <c r="BV24" s="96"/>
      <c r="BW24" s="96"/>
      <c r="BX24" s="96"/>
      <c r="BY24" s="96"/>
      <c r="BZ24" s="96"/>
      <c r="CA24" s="96"/>
      <c r="CB24" s="96"/>
      <c r="CC24" s="96"/>
      <c r="CD24" s="96"/>
      <c r="CE24" s="96"/>
      <c r="CF24" s="96"/>
    </row>
    <row r="25" spans="2:84" x14ac:dyDescent="0.3">
      <c r="B25" s="13">
        <f>ROW()</f>
        <v>25</v>
      </c>
      <c r="H25" s="1" t="str">
        <f t="shared" si="58"/>
        <v>B2C-Себестоимостные затраты на 1 тн</v>
      </c>
      <c r="I25" s="1" t="s">
        <v>472</v>
      </c>
      <c r="M25" s="53" t="str">
        <f t="shared" si="59"/>
        <v>руб./тн</v>
      </c>
      <c r="U25" s="33">
        <f t="shared" ca="1" si="55"/>
        <v>500</v>
      </c>
      <c r="V25" s="93"/>
      <c r="W25" s="36"/>
      <c r="X25" s="96"/>
      <c r="Y25" s="96">
        <v>500</v>
      </c>
      <c r="Z25" s="96"/>
      <c r="AA25" s="96"/>
      <c r="AB25" s="96"/>
      <c r="AC25" s="96"/>
      <c r="AD25" s="96"/>
      <c r="AE25" s="96"/>
      <c r="AF25" s="96"/>
      <c r="AG25" s="96"/>
      <c r="AH25" s="96"/>
      <c r="AI25" s="96"/>
      <c r="AJ25" s="96"/>
      <c r="AK25" s="96"/>
      <c r="AL25" s="96"/>
      <c r="AM25" s="96"/>
      <c r="AN25" s="96"/>
      <c r="AO25" s="96"/>
      <c r="AP25" s="96"/>
      <c r="AQ25" s="96"/>
      <c r="AR25" s="96"/>
      <c r="AS25" s="96"/>
      <c r="AT25" s="96"/>
      <c r="AU25" s="96"/>
      <c r="AV25" s="96"/>
      <c r="AW25" s="96"/>
      <c r="AX25" s="96"/>
      <c r="AY25" s="96"/>
      <c r="AZ25" s="96"/>
      <c r="BA25" s="96"/>
      <c r="BB25" s="96"/>
      <c r="BC25" s="96"/>
      <c r="BD25" s="96"/>
      <c r="BE25" s="96"/>
      <c r="BF25" s="96"/>
      <c r="BG25" s="96"/>
      <c r="BH25" s="96"/>
      <c r="BI25" s="96"/>
      <c r="BJ25" s="96"/>
      <c r="BK25" s="96"/>
      <c r="BL25" s="96"/>
      <c r="BM25" s="96"/>
      <c r="BN25" s="96"/>
      <c r="BO25" s="96"/>
      <c r="BP25" s="96"/>
      <c r="BQ25" s="96"/>
      <c r="BR25" s="96"/>
      <c r="BS25" s="96"/>
      <c r="BT25" s="96"/>
      <c r="BU25" s="96"/>
      <c r="BV25" s="96"/>
      <c r="BW25" s="96"/>
      <c r="BX25" s="96"/>
      <c r="BY25" s="96"/>
      <c r="BZ25" s="96"/>
      <c r="CA25" s="96"/>
      <c r="CB25" s="96"/>
      <c r="CC25" s="96"/>
      <c r="CD25" s="96"/>
      <c r="CE25" s="96"/>
      <c r="CF25" s="96"/>
    </row>
    <row r="26" spans="2:84" x14ac:dyDescent="0.3">
      <c r="B26" s="13">
        <f>ROW()</f>
        <v>26</v>
      </c>
      <c r="H26" s="1" t="str">
        <f t="shared" si="58"/>
        <v>B2C-Себестоимостные затраты на 1 тн</v>
      </c>
      <c r="I26" s="1" t="s">
        <v>22</v>
      </c>
      <c r="M26" s="53" t="str">
        <f t="shared" si="59"/>
        <v>руб./тн</v>
      </c>
      <c r="U26" s="33">
        <f t="shared" ca="1" si="55"/>
        <v>900</v>
      </c>
      <c r="V26" s="93"/>
      <c r="W26" s="36"/>
      <c r="X26" s="96">
        <v>100</v>
      </c>
      <c r="Y26" s="96">
        <v>800</v>
      </c>
      <c r="Z26" s="96"/>
      <c r="AA26" s="96"/>
      <c r="AB26" s="96"/>
      <c r="AC26" s="96"/>
      <c r="AD26" s="96"/>
      <c r="AE26" s="96"/>
      <c r="AF26" s="96"/>
      <c r="AG26" s="96"/>
      <c r="AH26" s="96"/>
      <c r="AI26" s="96"/>
      <c r="AJ26" s="96"/>
      <c r="AK26" s="96"/>
      <c r="AL26" s="96"/>
      <c r="AM26" s="96"/>
      <c r="AN26" s="96"/>
      <c r="AO26" s="96"/>
      <c r="AP26" s="96"/>
      <c r="AQ26" s="96"/>
      <c r="AR26" s="96"/>
      <c r="AS26" s="96"/>
      <c r="AT26" s="96"/>
      <c r="AU26" s="96"/>
      <c r="AV26" s="96"/>
      <c r="AW26" s="96"/>
      <c r="AX26" s="96"/>
      <c r="AY26" s="96"/>
      <c r="AZ26" s="96"/>
      <c r="BA26" s="96"/>
      <c r="BB26" s="96"/>
      <c r="BC26" s="96"/>
      <c r="BD26" s="96"/>
      <c r="BE26" s="96"/>
      <c r="BF26" s="96"/>
      <c r="BG26" s="96"/>
      <c r="BH26" s="96"/>
      <c r="BI26" s="96"/>
      <c r="BJ26" s="96"/>
      <c r="BK26" s="96"/>
      <c r="BL26" s="96"/>
      <c r="BM26" s="96"/>
      <c r="BN26" s="96"/>
      <c r="BO26" s="96"/>
      <c r="BP26" s="96"/>
      <c r="BQ26" s="96"/>
      <c r="BR26" s="96"/>
      <c r="BS26" s="96"/>
      <c r="BT26" s="96"/>
      <c r="BU26" s="96"/>
      <c r="BV26" s="96"/>
      <c r="BW26" s="96"/>
      <c r="BX26" s="96"/>
      <c r="BY26" s="96"/>
      <c r="BZ26" s="96"/>
      <c r="CA26" s="96"/>
      <c r="CB26" s="96"/>
      <c r="CC26" s="96"/>
      <c r="CD26" s="96"/>
      <c r="CE26" s="96"/>
      <c r="CF26" s="96"/>
    </row>
    <row r="27" spans="2:84" x14ac:dyDescent="0.3">
      <c r="B27" s="13">
        <f>ROW()</f>
        <v>27</v>
      </c>
      <c r="H27" s="1" t="str">
        <f t="shared" si="58"/>
        <v>B2C-Себестоимостные затраты на 1 тн</v>
      </c>
      <c r="I27" s="1" t="s">
        <v>25</v>
      </c>
      <c r="M27" s="53" t="str">
        <f t="shared" si="59"/>
        <v>руб./тн</v>
      </c>
      <c r="U27" s="33">
        <f t="shared" ca="1" si="55"/>
        <v>270</v>
      </c>
      <c r="V27" s="93"/>
      <c r="W27" s="36"/>
      <c r="X27" s="96">
        <v>30</v>
      </c>
      <c r="Y27" s="96">
        <v>240</v>
      </c>
      <c r="Z27" s="96"/>
      <c r="AA27" s="96"/>
      <c r="AB27" s="96"/>
      <c r="AC27" s="96"/>
      <c r="AD27" s="96"/>
      <c r="AE27" s="96"/>
      <c r="AF27" s="96"/>
      <c r="AG27" s="96"/>
      <c r="AH27" s="96"/>
      <c r="AI27" s="96"/>
      <c r="AJ27" s="96"/>
      <c r="AK27" s="96"/>
      <c r="AL27" s="96"/>
      <c r="AM27" s="96"/>
      <c r="AN27" s="96"/>
      <c r="AO27" s="96"/>
      <c r="AP27" s="96"/>
      <c r="AQ27" s="96"/>
      <c r="AR27" s="96"/>
      <c r="AS27" s="96"/>
      <c r="AT27" s="96"/>
      <c r="AU27" s="96"/>
      <c r="AV27" s="96"/>
      <c r="AW27" s="96"/>
      <c r="AX27" s="96"/>
      <c r="AY27" s="96"/>
      <c r="AZ27" s="96"/>
      <c r="BA27" s="96"/>
      <c r="BB27" s="96"/>
      <c r="BC27" s="96"/>
      <c r="BD27" s="96"/>
      <c r="BE27" s="96"/>
      <c r="BF27" s="96"/>
      <c r="BG27" s="96"/>
      <c r="BH27" s="96"/>
      <c r="BI27" s="96"/>
      <c r="BJ27" s="96"/>
      <c r="BK27" s="96"/>
      <c r="BL27" s="96"/>
      <c r="BM27" s="96"/>
      <c r="BN27" s="96"/>
      <c r="BO27" s="96"/>
      <c r="BP27" s="96"/>
      <c r="BQ27" s="96"/>
      <c r="BR27" s="96"/>
      <c r="BS27" s="96"/>
      <c r="BT27" s="96"/>
      <c r="BU27" s="96"/>
      <c r="BV27" s="96"/>
      <c r="BW27" s="96"/>
      <c r="BX27" s="96"/>
      <c r="BY27" s="96"/>
      <c r="BZ27" s="96"/>
      <c r="CA27" s="96"/>
      <c r="CB27" s="96"/>
      <c r="CC27" s="96"/>
      <c r="CD27" s="96"/>
      <c r="CE27" s="96"/>
      <c r="CF27" s="96"/>
    </row>
    <row r="28" spans="2:84" x14ac:dyDescent="0.3">
      <c r="B28" s="13">
        <f>ROW()</f>
        <v>28</v>
      </c>
      <c r="H28" s="1" t="str">
        <f t="shared" si="58"/>
        <v>B2C-Себестоимостные затраты на 1 тн</v>
      </c>
      <c r="I28" s="1" t="s">
        <v>473</v>
      </c>
      <c r="M28" s="53" t="str">
        <f t="shared" si="59"/>
        <v>руб./тн</v>
      </c>
      <c r="U28" s="33">
        <f t="shared" ca="1" si="55"/>
        <v>200</v>
      </c>
      <c r="V28" s="93"/>
      <c r="W28" s="36"/>
      <c r="X28" s="96">
        <v>100</v>
      </c>
      <c r="Y28" s="96">
        <v>100</v>
      </c>
      <c r="Z28" s="96"/>
      <c r="AA28" s="96"/>
      <c r="AB28" s="96"/>
      <c r="AC28" s="96"/>
      <c r="AD28" s="96"/>
      <c r="AE28" s="96"/>
      <c r="AF28" s="96"/>
      <c r="AG28" s="96"/>
      <c r="AH28" s="96"/>
      <c r="AI28" s="96"/>
      <c r="AJ28" s="96"/>
      <c r="AK28" s="96"/>
      <c r="AL28" s="96"/>
      <c r="AM28" s="96"/>
      <c r="AN28" s="96"/>
      <c r="AO28" s="96"/>
      <c r="AP28" s="96"/>
      <c r="AQ28" s="96"/>
      <c r="AR28" s="96"/>
      <c r="AS28" s="96"/>
      <c r="AT28" s="96"/>
      <c r="AU28" s="96"/>
      <c r="AV28" s="96"/>
      <c r="AW28" s="96"/>
      <c r="AX28" s="96"/>
      <c r="AY28" s="96"/>
      <c r="AZ28" s="96"/>
      <c r="BA28" s="96"/>
      <c r="BB28" s="96"/>
      <c r="BC28" s="96"/>
      <c r="BD28" s="96"/>
      <c r="BE28" s="96"/>
      <c r="BF28" s="96"/>
      <c r="BG28" s="96"/>
      <c r="BH28" s="96"/>
      <c r="BI28" s="96"/>
      <c r="BJ28" s="96"/>
      <c r="BK28" s="96"/>
      <c r="BL28" s="96"/>
      <c r="BM28" s="96"/>
      <c r="BN28" s="96"/>
      <c r="BO28" s="96"/>
      <c r="BP28" s="96"/>
      <c r="BQ28" s="96"/>
      <c r="BR28" s="96"/>
      <c r="BS28" s="96"/>
      <c r="BT28" s="96"/>
      <c r="BU28" s="96"/>
      <c r="BV28" s="96"/>
      <c r="BW28" s="96"/>
      <c r="BX28" s="96"/>
      <c r="BY28" s="96"/>
      <c r="BZ28" s="96"/>
      <c r="CA28" s="96"/>
      <c r="CB28" s="96"/>
      <c r="CC28" s="96"/>
      <c r="CD28" s="96"/>
      <c r="CE28" s="96"/>
      <c r="CF28" s="96"/>
    </row>
    <row r="29" spans="2:84" s="26" customFormat="1" ht="12" x14ac:dyDescent="0.25">
      <c r="B29" s="13"/>
      <c r="M29" s="55"/>
      <c r="N29" s="44" t="s">
        <v>21</v>
      </c>
      <c r="O29" s="45"/>
      <c r="P29" s="46"/>
      <c r="Q29" s="40"/>
      <c r="U29" s="41"/>
      <c r="V29" s="42"/>
      <c r="W29" s="43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</row>
    <row r="30" spans="2:84" x14ac:dyDescent="0.3">
      <c r="B30" s="13">
        <f>ROW()</f>
        <v>30</v>
      </c>
    </row>
    <row r="31" spans="2:84" x14ac:dyDescent="0.3">
      <c r="B31" s="13">
        <f>ROW()</f>
        <v>31</v>
      </c>
      <c r="H31" s="1" t="s">
        <v>475</v>
      </c>
      <c r="M31" s="53" t="str">
        <f t="shared" ref="M31:M37" si="60">"руб./"&amp;$P$11</f>
        <v>руб./тн</v>
      </c>
      <c r="P31" s="72" t="str">
        <f>Lists!$AD$7</f>
        <v>оплата</v>
      </c>
      <c r="U31" s="33">
        <f t="shared" ref="U31:U37" ca="1" si="61">SUM(INDIRECT(ADDRESS($B31,$X$2)&amp;":"&amp;ADDRESS($B31,$X$2-1+$P$8)))</f>
        <v>16260</v>
      </c>
      <c r="V31" s="35"/>
      <c r="W31" s="36"/>
      <c r="X31" s="33">
        <f t="shared" ref="X31:AI31" si="62">IF(X$8="",0,SUM(X32:X38))</f>
        <v>10955</v>
      </c>
      <c r="Y31" s="33">
        <f t="shared" si="62"/>
        <v>5305</v>
      </c>
      <c r="Z31" s="33">
        <f t="shared" si="62"/>
        <v>0</v>
      </c>
      <c r="AA31" s="33">
        <f t="shared" si="62"/>
        <v>0</v>
      </c>
      <c r="AB31" s="33">
        <f t="shared" si="62"/>
        <v>0</v>
      </c>
      <c r="AC31" s="33">
        <f t="shared" si="62"/>
        <v>0</v>
      </c>
      <c r="AD31" s="33">
        <f t="shared" si="62"/>
        <v>0</v>
      </c>
      <c r="AE31" s="33">
        <f t="shared" si="62"/>
        <v>0</v>
      </c>
      <c r="AF31" s="33">
        <f t="shared" si="62"/>
        <v>0</v>
      </c>
      <c r="AG31" s="33">
        <f t="shared" si="62"/>
        <v>0</v>
      </c>
      <c r="AH31" s="33">
        <f t="shared" si="62"/>
        <v>0</v>
      </c>
      <c r="AI31" s="33">
        <f t="shared" si="62"/>
        <v>0</v>
      </c>
      <c r="AJ31" s="33">
        <f t="shared" ref="AJ31:CF31" si="63">IF(AJ$8="",0,SUM(AJ32:AJ38))</f>
        <v>0</v>
      </c>
      <c r="AK31" s="33">
        <f t="shared" si="63"/>
        <v>0</v>
      </c>
      <c r="AL31" s="33">
        <f t="shared" si="63"/>
        <v>0</v>
      </c>
      <c r="AM31" s="33">
        <f t="shared" si="63"/>
        <v>0</v>
      </c>
      <c r="AN31" s="33">
        <f t="shared" si="63"/>
        <v>0</v>
      </c>
      <c r="AO31" s="33">
        <f t="shared" si="63"/>
        <v>0</v>
      </c>
      <c r="AP31" s="33">
        <f t="shared" si="63"/>
        <v>0</v>
      </c>
      <c r="AQ31" s="33">
        <f t="shared" si="63"/>
        <v>0</v>
      </c>
      <c r="AR31" s="33">
        <f t="shared" si="63"/>
        <v>0</v>
      </c>
      <c r="AS31" s="33">
        <f t="shared" si="63"/>
        <v>0</v>
      </c>
      <c r="AT31" s="33">
        <f t="shared" si="63"/>
        <v>0</v>
      </c>
      <c r="AU31" s="33">
        <f t="shared" si="63"/>
        <v>0</v>
      </c>
      <c r="AV31" s="33">
        <f t="shared" si="63"/>
        <v>0</v>
      </c>
      <c r="AW31" s="33">
        <f t="shared" si="63"/>
        <v>0</v>
      </c>
      <c r="AX31" s="33">
        <f t="shared" si="63"/>
        <v>0</v>
      </c>
      <c r="AY31" s="33">
        <f t="shared" si="63"/>
        <v>0</v>
      </c>
      <c r="AZ31" s="33">
        <f t="shared" si="63"/>
        <v>0</v>
      </c>
      <c r="BA31" s="33">
        <f t="shared" si="63"/>
        <v>0</v>
      </c>
      <c r="BB31" s="33">
        <f t="shared" si="63"/>
        <v>0</v>
      </c>
      <c r="BC31" s="33">
        <f t="shared" si="63"/>
        <v>0</v>
      </c>
      <c r="BD31" s="33">
        <f t="shared" si="63"/>
        <v>0</v>
      </c>
      <c r="BE31" s="33">
        <f t="shared" si="63"/>
        <v>0</v>
      </c>
      <c r="BF31" s="33">
        <f t="shared" si="63"/>
        <v>0</v>
      </c>
      <c r="BG31" s="33">
        <f t="shared" si="63"/>
        <v>0</v>
      </c>
      <c r="BH31" s="33">
        <f t="shared" si="63"/>
        <v>0</v>
      </c>
      <c r="BI31" s="33">
        <f t="shared" si="63"/>
        <v>0</v>
      </c>
      <c r="BJ31" s="33">
        <f t="shared" si="63"/>
        <v>0</v>
      </c>
      <c r="BK31" s="33">
        <f t="shared" si="63"/>
        <v>0</v>
      </c>
      <c r="BL31" s="33">
        <f t="shared" si="63"/>
        <v>0</v>
      </c>
      <c r="BM31" s="33">
        <f t="shared" si="63"/>
        <v>0</v>
      </c>
      <c r="BN31" s="33">
        <f t="shared" si="63"/>
        <v>0</v>
      </c>
      <c r="BO31" s="33">
        <f t="shared" si="63"/>
        <v>0</v>
      </c>
      <c r="BP31" s="33">
        <f t="shared" si="63"/>
        <v>0</v>
      </c>
      <c r="BQ31" s="33">
        <f t="shared" si="63"/>
        <v>0</v>
      </c>
      <c r="BR31" s="33">
        <f t="shared" si="63"/>
        <v>0</v>
      </c>
      <c r="BS31" s="33">
        <f t="shared" si="63"/>
        <v>0</v>
      </c>
      <c r="BT31" s="33">
        <f t="shared" si="63"/>
        <v>0</v>
      </c>
      <c r="BU31" s="33">
        <f t="shared" si="63"/>
        <v>0</v>
      </c>
      <c r="BV31" s="33">
        <f t="shared" si="63"/>
        <v>0</v>
      </c>
      <c r="BW31" s="33">
        <f t="shared" si="63"/>
        <v>0</v>
      </c>
      <c r="BX31" s="33">
        <f t="shared" si="63"/>
        <v>0</v>
      </c>
      <c r="BY31" s="33">
        <f t="shared" si="63"/>
        <v>0</v>
      </c>
      <c r="BZ31" s="33">
        <f t="shared" si="63"/>
        <v>0</v>
      </c>
      <c r="CA31" s="33">
        <f t="shared" si="63"/>
        <v>0</v>
      </c>
      <c r="CB31" s="33">
        <f t="shared" si="63"/>
        <v>0</v>
      </c>
      <c r="CC31" s="33">
        <f t="shared" si="63"/>
        <v>0</v>
      </c>
      <c r="CD31" s="33">
        <f t="shared" si="63"/>
        <v>0</v>
      </c>
      <c r="CE31" s="33">
        <f t="shared" si="63"/>
        <v>0</v>
      </c>
      <c r="CF31" s="33">
        <f t="shared" si="63"/>
        <v>0</v>
      </c>
    </row>
    <row r="32" spans="2:84" x14ac:dyDescent="0.3">
      <c r="B32" s="13">
        <f>ROW()</f>
        <v>32</v>
      </c>
      <c r="H32" s="1" t="str">
        <f t="shared" ref="H32:H37" si="64">$H$31</f>
        <v>B2C-Процесс оплаты себестоимости 1 тн</v>
      </c>
      <c r="I32" s="1" t="str">
        <f t="shared" ref="I32:I37" si="65">I14</f>
        <v>Металлопрокат</v>
      </c>
      <c r="M32" s="53" t="str">
        <f t="shared" si="60"/>
        <v>руб./тн</v>
      </c>
      <c r="U32" s="33">
        <f t="shared" ca="1" si="61"/>
        <v>12000</v>
      </c>
      <c r="V32" s="93"/>
      <c r="W32" s="36"/>
      <c r="X32" s="96">
        <f t="shared" ref="X32:X33" si="66">X14*70%</f>
        <v>8400</v>
      </c>
      <c r="Y32" s="96">
        <f t="shared" ref="Y32:Y33" si="67">X14*30%</f>
        <v>3600</v>
      </c>
      <c r="Z32" s="96"/>
      <c r="AA32" s="96"/>
      <c r="AB32" s="96"/>
      <c r="AC32" s="96"/>
      <c r="AD32" s="96"/>
      <c r="AE32" s="96"/>
      <c r="AF32" s="96"/>
      <c r="AG32" s="96"/>
      <c r="AH32" s="96"/>
      <c r="AI32" s="96"/>
      <c r="AJ32" s="96"/>
      <c r="AK32" s="96"/>
      <c r="AL32" s="96"/>
      <c r="AM32" s="96"/>
      <c r="AN32" s="96"/>
      <c r="AO32" s="96"/>
      <c r="AP32" s="96"/>
      <c r="AQ32" s="96"/>
      <c r="AR32" s="96"/>
      <c r="AS32" s="96"/>
      <c r="AT32" s="96"/>
      <c r="AU32" s="96"/>
      <c r="AV32" s="96"/>
      <c r="AW32" s="96"/>
      <c r="AX32" s="96"/>
      <c r="AY32" s="96"/>
      <c r="AZ32" s="96"/>
      <c r="BA32" s="96"/>
      <c r="BB32" s="96"/>
      <c r="BC32" s="96"/>
      <c r="BD32" s="96"/>
      <c r="BE32" s="96"/>
      <c r="BF32" s="96"/>
      <c r="BG32" s="96"/>
      <c r="BH32" s="96"/>
      <c r="BI32" s="96"/>
      <c r="BJ32" s="96"/>
      <c r="BK32" s="96"/>
      <c r="BL32" s="96"/>
      <c r="BM32" s="96"/>
      <c r="BN32" s="96"/>
      <c r="BO32" s="96"/>
      <c r="BP32" s="96"/>
      <c r="BQ32" s="96"/>
      <c r="BR32" s="96"/>
      <c r="BS32" s="96"/>
      <c r="BT32" s="96"/>
      <c r="BU32" s="96"/>
      <c r="BV32" s="96"/>
      <c r="BW32" s="96"/>
      <c r="BX32" s="96"/>
      <c r="BY32" s="96"/>
      <c r="BZ32" s="96"/>
      <c r="CA32" s="96"/>
      <c r="CB32" s="96"/>
      <c r="CC32" s="96"/>
      <c r="CD32" s="96"/>
      <c r="CE32" s="96"/>
      <c r="CF32" s="96"/>
    </row>
    <row r="33" spans="2:84" x14ac:dyDescent="0.3">
      <c r="B33" s="13">
        <f>ROW()</f>
        <v>33</v>
      </c>
      <c r="H33" s="1" t="str">
        <f t="shared" si="64"/>
        <v>B2C-Процесс оплаты себестоимости 1 тн</v>
      </c>
      <c r="I33" s="1" t="str">
        <f t="shared" si="65"/>
        <v>Изготовление у подрядчиков</v>
      </c>
      <c r="M33" s="53" t="str">
        <f t="shared" si="60"/>
        <v>руб./тн</v>
      </c>
      <c r="U33" s="33">
        <f t="shared" ca="1" si="61"/>
        <v>3000</v>
      </c>
      <c r="V33" s="93"/>
      <c r="W33" s="36"/>
      <c r="X33" s="96">
        <f t="shared" si="66"/>
        <v>2100</v>
      </c>
      <c r="Y33" s="96">
        <f t="shared" si="67"/>
        <v>900</v>
      </c>
      <c r="Z33" s="96"/>
      <c r="AA33" s="96"/>
      <c r="AB33" s="96"/>
      <c r="AC33" s="96"/>
      <c r="AD33" s="96"/>
      <c r="AE33" s="96"/>
      <c r="AF33" s="96"/>
      <c r="AG33" s="96"/>
      <c r="AH33" s="96"/>
      <c r="AI33" s="96"/>
      <c r="AJ33" s="96"/>
      <c r="AK33" s="96"/>
      <c r="AL33" s="96"/>
      <c r="AM33" s="96"/>
      <c r="AN33" s="96"/>
      <c r="AO33" s="96"/>
      <c r="AP33" s="96"/>
      <c r="AQ33" s="96"/>
      <c r="AR33" s="96"/>
      <c r="AS33" s="96"/>
      <c r="AT33" s="96"/>
      <c r="AU33" s="96"/>
      <c r="AV33" s="96"/>
      <c r="AW33" s="96"/>
      <c r="AX33" s="96"/>
      <c r="AY33" s="96"/>
      <c r="AZ33" s="96"/>
      <c r="BA33" s="96"/>
      <c r="BB33" s="96"/>
      <c r="BC33" s="96"/>
      <c r="BD33" s="96"/>
      <c r="BE33" s="96"/>
      <c r="BF33" s="96"/>
      <c r="BG33" s="96"/>
      <c r="BH33" s="96"/>
      <c r="BI33" s="96"/>
      <c r="BJ33" s="96"/>
      <c r="BK33" s="96"/>
      <c r="BL33" s="96"/>
      <c r="BM33" s="96"/>
      <c r="BN33" s="96"/>
      <c r="BO33" s="96"/>
      <c r="BP33" s="96"/>
      <c r="BQ33" s="96"/>
      <c r="BR33" s="96"/>
      <c r="BS33" s="96"/>
      <c r="BT33" s="96"/>
      <c r="BU33" s="96"/>
      <c r="BV33" s="96"/>
      <c r="BW33" s="96"/>
      <c r="BX33" s="96"/>
      <c r="BY33" s="96"/>
      <c r="BZ33" s="96"/>
      <c r="CA33" s="96"/>
      <c r="CB33" s="96"/>
      <c r="CC33" s="96"/>
      <c r="CD33" s="96"/>
      <c r="CE33" s="96"/>
      <c r="CF33" s="96"/>
    </row>
    <row r="34" spans="2:84" x14ac:dyDescent="0.3">
      <c r="B34" s="13">
        <f>ROW()</f>
        <v>34</v>
      </c>
      <c r="H34" s="1" t="str">
        <f t="shared" si="64"/>
        <v>B2C-Процесс оплаты себестоимости 1 тн</v>
      </c>
      <c r="I34" s="1" t="str">
        <f t="shared" si="65"/>
        <v>Потребление эл.энергии прочих ресурсов</v>
      </c>
      <c r="M34" s="53" t="str">
        <f t="shared" si="60"/>
        <v>руб./тн</v>
      </c>
      <c r="U34" s="33">
        <f t="shared" ca="1" si="61"/>
        <v>200</v>
      </c>
      <c r="V34" s="93"/>
      <c r="W34" s="36"/>
      <c r="X34" s="96"/>
      <c r="Y34" s="96">
        <f>X16</f>
        <v>200</v>
      </c>
      <c r="Z34" s="96"/>
      <c r="AA34" s="96"/>
      <c r="AB34" s="96"/>
      <c r="AC34" s="96"/>
      <c r="AD34" s="96"/>
      <c r="AE34" s="96"/>
      <c r="AF34" s="96"/>
      <c r="AG34" s="96"/>
      <c r="AH34" s="96"/>
      <c r="AI34" s="96"/>
      <c r="AJ34" s="96"/>
      <c r="AK34" s="96"/>
      <c r="AL34" s="96"/>
      <c r="AM34" s="96"/>
      <c r="AN34" s="96"/>
      <c r="AO34" s="96"/>
      <c r="AP34" s="96"/>
      <c r="AQ34" s="96"/>
      <c r="AR34" s="96"/>
      <c r="AS34" s="96"/>
      <c r="AT34" s="96"/>
      <c r="AU34" s="96"/>
      <c r="AV34" s="96"/>
      <c r="AW34" s="96"/>
      <c r="AX34" s="96"/>
      <c r="AY34" s="96"/>
      <c r="AZ34" s="96"/>
      <c r="BA34" s="96"/>
      <c r="BB34" s="96"/>
      <c r="BC34" s="96"/>
      <c r="BD34" s="96"/>
      <c r="BE34" s="96"/>
      <c r="BF34" s="96"/>
      <c r="BG34" s="96"/>
      <c r="BH34" s="96"/>
      <c r="BI34" s="96"/>
      <c r="BJ34" s="96"/>
      <c r="BK34" s="96"/>
      <c r="BL34" s="96"/>
      <c r="BM34" s="96"/>
      <c r="BN34" s="96"/>
      <c r="BO34" s="96"/>
      <c r="BP34" s="96"/>
      <c r="BQ34" s="96"/>
      <c r="BR34" s="96"/>
      <c r="BS34" s="96"/>
      <c r="BT34" s="96"/>
      <c r="BU34" s="96"/>
      <c r="BV34" s="96"/>
      <c r="BW34" s="96"/>
      <c r="BX34" s="96"/>
      <c r="BY34" s="96"/>
      <c r="BZ34" s="96"/>
      <c r="CA34" s="96"/>
      <c r="CB34" s="96"/>
      <c r="CC34" s="96"/>
      <c r="CD34" s="96"/>
      <c r="CE34" s="96"/>
      <c r="CF34" s="96"/>
    </row>
    <row r="35" spans="2:84" x14ac:dyDescent="0.3">
      <c r="B35" s="13">
        <f>ROW()</f>
        <v>35</v>
      </c>
      <c r="H35" s="1" t="str">
        <f t="shared" si="64"/>
        <v>B2C-Процесс оплаты себестоимости 1 тн</v>
      </c>
      <c r="I35" s="1" t="str">
        <f t="shared" si="65"/>
        <v>ФОТ производственного персонала</v>
      </c>
      <c r="M35" s="53" t="str">
        <f t="shared" si="60"/>
        <v>руб./тн</v>
      </c>
      <c r="U35" s="33">
        <f t="shared" ca="1" si="61"/>
        <v>700</v>
      </c>
      <c r="V35" s="93"/>
      <c r="W35" s="36"/>
      <c r="X35" s="96">
        <f>X17*50%</f>
        <v>350</v>
      </c>
      <c r="Y35" s="96">
        <f>X17*50%</f>
        <v>350</v>
      </c>
      <c r="Z35" s="96"/>
      <c r="AA35" s="96"/>
      <c r="AB35" s="96"/>
      <c r="AC35" s="96"/>
      <c r="AD35" s="96"/>
      <c r="AE35" s="96"/>
      <c r="AF35" s="96"/>
      <c r="AG35" s="96"/>
      <c r="AH35" s="96"/>
      <c r="AI35" s="96"/>
      <c r="AJ35" s="96"/>
      <c r="AK35" s="96"/>
      <c r="AL35" s="96"/>
      <c r="AM35" s="96"/>
      <c r="AN35" s="96"/>
      <c r="AO35" s="96"/>
      <c r="AP35" s="96"/>
      <c r="AQ35" s="96"/>
      <c r="AR35" s="96"/>
      <c r="AS35" s="96"/>
      <c r="AT35" s="96"/>
      <c r="AU35" s="96"/>
      <c r="AV35" s="96"/>
      <c r="AW35" s="96"/>
      <c r="AX35" s="96"/>
      <c r="AY35" s="96"/>
      <c r="AZ35" s="96"/>
      <c r="BA35" s="96"/>
      <c r="BB35" s="96"/>
      <c r="BC35" s="96"/>
      <c r="BD35" s="96"/>
      <c r="BE35" s="96"/>
      <c r="BF35" s="96"/>
      <c r="BG35" s="96"/>
      <c r="BH35" s="96"/>
      <c r="BI35" s="96"/>
      <c r="BJ35" s="96"/>
      <c r="BK35" s="96"/>
      <c r="BL35" s="96"/>
      <c r="BM35" s="96"/>
      <c r="BN35" s="96"/>
      <c r="BO35" s="96"/>
      <c r="BP35" s="96"/>
      <c r="BQ35" s="96"/>
      <c r="BR35" s="96"/>
      <c r="BS35" s="96"/>
      <c r="BT35" s="96"/>
      <c r="BU35" s="96"/>
      <c r="BV35" s="96"/>
      <c r="BW35" s="96"/>
      <c r="BX35" s="96"/>
      <c r="BY35" s="96"/>
      <c r="BZ35" s="96"/>
      <c r="CA35" s="96"/>
      <c r="CB35" s="96"/>
      <c r="CC35" s="96"/>
      <c r="CD35" s="96"/>
      <c r="CE35" s="96"/>
      <c r="CF35" s="96"/>
    </row>
    <row r="36" spans="2:84" x14ac:dyDescent="0.3">
      <c r="B36" s="13">
        <f>ROW()</f>
        <v>36</v>
      </c>
      <c r="H36" s="1" t="str">
        <f t="shared" si="64"/>
        <v>B2C-Процесс оплаты себестоимости 1 тн</v>
      </c>
      <c r="I36" s="1" t="str">
        <f t="shared" si="65"/>
        <v>Соцсборы</v>
      </c>
      <c r="M36" s="53" t="str">
        <f t="shared" si="60"/>
        <v>руб./тн</v>
      </c>
      <c r="U36" s="33">
        <f t="shared" ca="1" si="61"/>
        <v>210</v>
      </c>
      <c r="V36" s="93"/>
      <c r="W36" s="36"/>
      <c r="X36" s="96"/>
      <c r="Y36" s="96">
        <f>X18</f>
        <v>210</v>
      </c>
      <c r="Z36" s="96"/>
      <c r="AA36" s="96"/>
      <c r="AB36" s="96"/>
      <c r="AC36" s="96"/>
      <c r="AD36" s="96"/>
      <c r="AE36" s="96"/>
      <c r="AF36" s="96"/>
      <c r="AG36" s="96"/>
      <c r="AH36" s="96"/>
      <c r="AI36" s="96"/>
      <c r="AJ36" s="96"/>
      <c r="AK36" s="96"/>
      <c r="AL36" s="96"/>
      <c r="AM36" s="96"/>
      <c r="AN36" s="96"/>
      <c r="AO36" s="96"/>
      <c r="AP36" s="96"/>
      <c r="AQ36" s="96"/>
      <c r="AR36" s="96"/>
      <c r="AS36" s="96"/>
      <c r="AT36" s="96"/>
      <c r="AU36" s="96"/>
      <c r="AV36" s="96"/>
      <c r="AW36" s="96"/>
      <c r="AX36" s="96"/>
      <c r="AY36" s="96"/>
      <c r="AZ36" s="96"/>
      <c r="BA36" s="96"/>
      <c r="BB36" s="96"/>
      <c r="BC36" s="96"/>
      <c r="BD36" s="96"/>
      <c r="BE36" s="96"/>
      <c r="BF36" s="96"/>
      <c r="BG36" s="96"/>
      <c r="BH36" s="96"/>
      <c r="BI36" s="96"/>
      <c r="BJ36" s="96"/>
      <c r="BK36" s="96"/>
      <c r="BL36" s="96"/>
      <c r="BM36" s="96"/>
      <c r="BN36" s="96"/>
      <c r="BO36" s="96"/>
      <c r="BP36" s="96"/>
      <c r="BQ36" s="96"/>
      <c r="BR36" s="96"/>
      <c r="BS36" s="96"/>
      <c r="BT36" s="96"/>
      <c r="BU36" s="96"/>
      <c r="BV36" s="96"/>
      <c r="BW36" s="96"/>
      <c r="BX36" s="96"/>
      <c r="BY36" s="96"/>
      <c r="BZ36" s="96"/>
      <c r="CA36" s="96"/>
      <c r="CB36" s="96"/>
      <c r="CC36" s="96"/>
      <c r="CD36" s="96"/>
      <c r="CE36" s="96"/>
      <c r="CF36" s="96"/>
    </row>
    <row r="37" spans="2:84" x14ac:dyDescent="0.3">
      <c r="B37" s="13">
        <f>ROW()</f>
        <v>37</v>
      </c>
      <c r="H37" s="1" t="str">
        <f t="shared" si="64"/>
        <v>B2C-Процесс оплаты себестоимости 1 тн</v>
      </c>
      <c r="I37" s="1" t="str">
        <f t="shared" si="65"/>
        <v>Транспортные расходы</v>
      </c>
      <c r="M37" s="53" t="str">
        <f t="shared" si="60"/>
        <v>руб./тн</v>
      </c>
      <c r="U37" s="33">
        <f t="shared" ca="1" si="61"/>
        <v>150</v>
      </c>
      <c r="V37" s="93"/>
      <c r="W37" s="36"/>
      <c r="X37" s="96">
        <f>X19*70%</f>
        <v>105</v>
      </c>
      <c r="Y37" s="96">
        <f>X19*30%</f>
        <v>45</v>
      </c>
      <c r="Z37" s="96"/>
      <c r="AA37" s="96"/>
      <c r="AB37" s="96"/>
      <c r="AC37" s="96"/>
      <c r="AD37" s="96"/>
      <c r="AE37" s="96"/>
      <c r="AF37" s="96"/>
      <c r="AG37" s="96"/>
      <c r="AH37" s="96"/>
      <c r="AI37" s="96"/>
      <c r="AJ37" s="96"/>
      <c r="AK37" s="96"/>
      <c r="AL37" s="96"/>
      <c r="AM37" s="96"/>
      <c r="AN37" s="96"/>
      <c r="AO37" s="96"/>
      <c r="AP37" s="96"/>
      <c r="AQ37" s="96"/>
      <c r="AR37" s="96"/>
      <c r="AS37" s="96"/>
      <c r="AT37" s="96"/>
      <c r="AU37" s="96"/>
      <c r="AV37" s="96"/>
      <c r="AW37" s="96"/>
      <c r="AX37" s="96"/>
      <c r="AY37" s="96"/>
      <c r="AZ37" s="96"/>
      <c r="BA37" s="96"/>
      <c r="BB37" s="96"/>
      <c r="BC37" s="96"/>
      <c r="BD37" s="96"/>
      <c r="BE37" s="96"/>
      <c r="BF37" s="96"/>
      <c r="BG37" s="96"/>
      <c r="BH37" s="96"/>
      <c r="BI37" s="96"/>
      <c r="BJ37" s="96"/>
      <c r="BK37" s="96"/>
      <c r="BL37" s="96"/>
      <c r="BM37" s="96"/>
      <c r="BN37" s="96"/>
      <c r="BO37" s="96"/>
      <c r="BP37" s="96"/>
      <c r="BQ37" s="96"/>
      <c r="BR37" s="96"/>
      <c r="BS37" s="96"/>
      <c r="BT37" s="96"/>
      <c r="BU37" s="96"/>
      <c r="BV37" s="96"/>
      <c r="BW37" s="96"/>
      <c r="BX37" s="96"/>
      <c r="BY37" s="96"/>
      <c r="BZ37" s="96"/>
      <c r="CA37" s="96"/>
      <c r="CB37" s="96"/>
      <c r="CC37" s="96"/>
      <c r="CD37" s="96"/>
      <c r="CE37" s="96"/>
      <c r="CF37" s="96"/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40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f>ROW()</f>
        <v>39</v>
      </c>
    </row>
    <row r="40" spans="2:84" x14ac:dyDescent="0.3">
      <c r="B40" s="13">
        <f>ROW()</f>
        <v>40</v>
      </c>
      <c r="H40" s="1" t="s">
        <v>477</v>
      </c>
      <c r="M40" s="53" t="str">
        <f t="shared" ref="M40:M46" si="68">"руб./"&amp;$P$11</f>
        <v>руб./тн</v>
      </c>
      <c r="P40" s="72" t="str">
        <f>Lists!$AD$7</f>
        <v>оплата</v>
      </c>
      <c r="U40" s="33">
        <f t="shared" ref="U40:U46" ca="1" si="69">SUM(INDIRECT(ADDRESS($B40,$X$2)&amp;":"&amp;ADDRESS($B40,$X$2-1+$P$8)))</f>
        <v>48870</v>
      </c>
      <c r="V40" s="35"/>
      <c r="W40" s="36"/>
      <c r="X40" s="33">
        <f t="shared" ref="X40:AI40" si="70">IF(X$8="",0,SUM(X41:X47))</f>
        <v>29599.999999999996</v>
      </c>
      <c r="Y40" s="33">
        <f t="shared" si="70"/>
        <v>16630</v>
      </c>
      <c r="Z40" s="33">
        <f t="shared" si="70"/>
        <v>2640</v>
      </c>
      <c r="AA40" s="33">
        <f t="shared" si="70"/>
        <v>0</v>
      </c>
      <c r="AB40" s="33">
        <f t="shared" si="70"/>
        <v>0</v>
      </c>
      <c r="AC40" s="33">
        <f t="shared" si="70"/>
        <v>0</v>
      </c>
      <c r="AD40" s="33">
        <f t="shared" si="70"/>
        <v>0</v>
      </c>
      <c r="AE40" s="33">
        <f t="shared" si="70"/>
        <v>0</v>
      </c>
      <c r="AF40" s="33">
        <f t="shared" si="70"/>
        <v>0</v>
      </c>
      <c r="AG40" s="33">
        <f t="shared" si="70"/>
        <v>0</v>
      </c>
      <c r="AH40" s="33">
        <f t="shared" si="70"/>
        <v>0</v>
      </c>
      <c r="AI40" s="33">
        <f t="shared" si="70"/>
        <v>0</v>
      </c>
      <c r="AJ40" s="33">
        <f t="shared" ref="AJ40:CF40" si="71">IF(AJ$8="",0,SUM(AJ41:AJ47))</f>
        <v>0</v>
      </c>
      <c r="AK40" s="33">
        <f t="shared" si="71"/>
        <v>0</v>
      </c>
      <c r="AL40" s="33">
        <f t="shared" si="71"/>
        <v>0</v>
      </c>
      <c r="AM40" s="33">
        <f t="shared" si="71"/>
        <v>0</v>
      </c>
      <c r="AN40" s="33">
        <f t="shared" si="71"/>
        <v>0</v>
      </c>
      <c r="AO40" s="33">
        <f t="shared" si="71"/>
        <v>0</v>
      </c>
      <c r="AP40" s="33">
        <f t="shared" si="71"/>
        <v>0</v>
      </c>
      <c r="AQ40" s="33">
        <f t="shared" si="71"/>
        <v>0</v>
      </c>
      <c r="AR40" s="33">
        <f t="shared" si="71"/>
        <v>0</v>
      </c>
      <c r="AS40" s="33">
        <f t="shared" si="71"/>
        <v>0</v>
      </c>
      <c r="AT40" s="33">
        <f t="shared" si="71"/>
        <v>0</v>
      </c>
      <c r="AU40" s="33">
        <f t="shared" si="71"/>
        <v>0</v>
      </c>
      <c r="AV40" s="33">
        <f t="shared" si="71"/>
        <v>0</v>
      </c>
      <c r="AW40" s="33">
        <f t="shared" si="71"/>
        <v>0</v>
      </c>
      <c r="AX40" s="33">
        <f t="shared" si="71"/>
        <v>0</v>
      </c>
      <c r="AY40" s="33">
        <f t="shared" si="71"/>
        <v>0</v>
      </c>
      <c r="AZ40" s="33">
        <f t="shared" si="71"/>
        <v>0</v>
      </c>
      <c r="BA40" s="33">
        <f t="shared" si="71"/>
        <v>0</v>
      </c>
      <c r="BB40" s="33">
        <f t="shared" si="71"/>
        <v>0</v>
      </c>
      <c r="BC40" s="33">
        <f t="shared" si="71"/>
        <v>0</v>
      </c>
      <c r="BD40" s="33">
        <f t="shared" si="71"/>
        <v>0</v>
      </c>
      <c r="BE40" s="33">
        <f t="shared" si="71"/>
        <v>0</v>
      </c>
      <c r="BF40" s="33">
        <f t="shared" si="71"/>
        <v>0</v>
      </c>
      <c r="BG40" s="33">
        <f t="shared" si="71"/>
        <v>0</v>
      </c>
      <c r="BH40" s="33">
        <f t="shared" si="71"/>
        <v>0</v>
      </c>
      <c r="BI40" s="33">
        <f t="shared" si="71"/>
        <v>0</v>
      </c>
      <c r="BJ40" s="33">
        <f t="shared" si="71"/>
        <v>0</v>
      </c>
      <c r="BK40" s="33">
        <f t="shared" si="71"/>
        <v>0</v>
      </c>
      <c r="BL40" s="33">
        <f t="shared" si="71"/>
        <v>0</v>
      </c>
      <c r="BM40" s="33">
        <f t="shared" si="71"/>
        <v>0</v>
      </c>
      <c r="BN40" s="33">
        <f t="shared" si="71"/>
        <v>0</v>
      </c>
      <c r="BO40" s="33">
        <f t="shared" si="71"/>
        <v>0</v>
      </c>
      <c r="BP40" s="33">
        <f t="shared" si="71"/>
        <v>0</v>
      </c>
      <c r="BQ40" s="33">
        <f t="shared" si="71"/>
        <v>0</v>
      </c>
      <c r="BR40" s="33">
        <f t="shared" si="71"/>
        <v>0</v>
      </c>
      <c r="BS40" s="33">
        <f t="shared" si="71"/>
        <v>0</v>
      </c>
      <c r="BT40" s="33">
        <f t="shared" si="71"/>
        <v>0</v>
      </c>
      <c r="BU40" s="33">
        <f t="shared" si="71"/>
        <v>0</v>
      </c>
      <c r="BV40" s="33">
        <f t="shared" si="71"/>
        <v>0</v>
      </c>
      <c r="BW40" s="33">
        <f t="shared" si="71"/>
        <v>0</v>
      </c>
      <c r="BX40" s="33">
        <f t="shared" si="71"/>
        <v>0</v>
      </c>
      <c r="BY40" s="33">
        <f t="shared" si="71"/>
        <v>0</v>
      </c>
      <c r="BZ40" s="33">
        <f t="shared" si="71"/>
        <v>0</v>
      </c>
      <c r="CA40" s="33">
        <f t="shared" si="71"/>
        <v>0</v>
      </c>
      <c r="CB40" s="33">
        <f t="shared" si="71"/>
        <v>0</v>
      </c>
      <c r="CC40" s="33">
        <f t="shared" si="71"/>
        <v>0</v>
      </c>
      <c r="CD40" s="33">
        <f t="shared" si="71"/>
        <v>0</v>
      </c>
      <c r="CE40" s="33">
        <f t="shared" si="71"/>
        <v>0</v>
      </c>
      <c r="CF40" s="33">
        <f t="shared" si="71"/>
        <v>0</v>
      </c>
    </row>
    <row r="41" spans="2:84" x14ac:dyDescent="0.3">
      <c r="B41" s="13">
        <f>ROW()</f>
        <v>41</v>
      </c>
      <c r="H41" s="1" t="str">
        <f t="shared" ref="H41:H46" si="72">$H$31</f>
        <v>B2C-Процесс оплаты себестоимости 1 тн</v>
      </c>
      <c r="I41" s="1" t="str">
        <f t="shared" ref="I41:I46" si="73">I23</f>
        <v>Металлопрокат</v>
      </c>
      <c r="M41" s="53" t="str">
        <f t="shared" si="68"/>
        <v>руб./тн</v>
      </c>
      <c r="U41" s="33">
        <f t="shared" ca="1" si="69"/>
        <v>42000</v>
      </c>
      <c r="V41" s="93"/>
      <c r="W41" s="36"/>
      <c r="X41" s="96">
        <f>X23*70%</f>
        <v>29399.999999999996</v>
      </c>
      <c r="Y41" s="96">
        <f t="shared" ref="Y41:Z42" si="74">X23*30%</f>
        <v>12600</v>
      </c>
      <c r="Z41" s="96"/>
      <c r="AA41" s="96"/>
      <c r="AB41" s="96"/>
      <c r="AC41" s="96"/>
      <c r="AD41" s="96"/>
      <c r="AE41" s="96"/>
      <c r="AF41" s="96"/>
      <c r="AG41" s="96"/>
      <c r="AH41" s="96"/>
      <c r="AI41" s="96"/>
      <c r="AJ41" s="96"/>
      <c r="AK41" s="96"/>
      <c r="AL41" s="96"/>
      <c r="AM41" s="96"/>
      <c r="AN41" s="96"/>
      <c r="AO41" s="96"/>
      <c r="AP41" s="96"/>
      <c r="AQ41" s="96"/>
      <c r="AR41" s="96"/>
      <c r="AS41" s="96"/>
      <c r="AT41" s="96"/>
      <c r="AU41" s="96"/>
      <c r="AV41" s="96"/>
      <c r="AW41" s="96"/>
      <c r="AX41" s="96"/>
      <c r="AY41" s="96"/>
      <c r="AZ41" s="96"/>
      <c r="BA41" s="96"/>
      <c r="BB41" s="96"/>
      <c r="BC41" s="96"/>
      <c r="BD41" s="96"/>
      <c r="BE41" s="96"/>
      <c r="BF41" s="96"/>
      <c r="BG41" s="96"/>
      <c r="BH41" s="96"/>
      <c r="BI41" s="96"/>
      <c r="BJ41" s="96"/>
      <c r="BK41" s="96"/>
      <c r="BL41" s="96"/>
      <c r="BM41" s="96"/>
      <c r="BN41" s="96"/>
      <c r="BO41" s="96"/>
      <c r="BP41" s="96"/>
      <c r="BQ41" s="96"/>
      <c r="BR41" s="96"/>
      <c r="BS41" s="96"/>
      <c r="BT41" s="96"/>
      <c r="BU41" s="96"/>
      <c r="BV41" s="96"/>
      <c r="BW41" s="96"/>
      <c r="BX41" s="96"/>
      <c r="BY41" s="96"/>
      <c r="BZ41" s="96"/>
      <c r="CA41" s="96"/>
      <c r="CB41" s="96"/>
      <c r="CC41" s="96"/>
      <c r="CD41" s="96"/>
      <c r="CE41" s="96"/>
      <c r="CF41" s="96"/>
    </row>
    <row r="42" spans="2:84" x14ac:dyDescent="0.3">
      <c r="B42" s="13">
        <f>ROW()</f>
        <v>42</v>
      </c>
      <c r="H42" s="1" t="str">
        <f t="shared" si="72"/>
        <v>B2C-Процесс оплаты себестоимости 1 тн</v>
      </c>
      <c r="I42" s="1" t="str">
        <f t="shared" si="73"/>
        <v>Изготовление у подрядчиков</v>
      </c>
      <c r="M42" s="53" t="str">
        <f t="shared" si="68"/>
        <v>руб./тн</v>
      </c>
      <c r="U42" s="33">
        <f t="shared" ca="1" si="69"/>
        <v>5000</v>
      </c>
      <c r="V42" s="93"/>
      <c r="W42" s="36"/>
      <c r="X42" s="96"/>
      <c r="Y42" s="96">
        <f t="shared" ref="Y42" si="75">Y24*70%</f>
        <v>3500</v>
      </c>
      <c r="Z42" s="96">
        <f t="shared" si="74"/>
        <v>1500</v>
      </c>
      <c r="AA42" s="96"/>
      <c r="AB42" s="96"/>
      <c r="AC42" s="96"/>
      <c r="AD42" s="96"/>
      <c r="AE42" s="96"/>
      <c r="AF42" s="96"/>
      <c r="AG42" s="96"/>
      <c r="AH42" s="96"/>
      <c r="AI42" s="96"/>
      <c r="AJ42" s="96"/>
      <c r="AK42" s="96"/>
      <c r="AL42" s="96"/>
      <c r="AM42" s="96"/>
      <c r="AN42" s="96"/>
      <c r="AO42" s="96"/>
      <c r="AP42" s="96"/>
      <c r="AQ42" s="96"/>
      <c r="AR42" s="96"/>
      <c r="AS42" s="96"/>
      <c r="AT42" s="96"/>
      <c r="AU42" s="96"/>
      <c r="AV42" s="96"/>
      <c r="AW42" s="96"/>
      <c r="AX42" s="96"/>
      <c r="AY42" s="96"/>
      <c r="AZ42" s="96"/>
      <c r="BA42" s="96"/>
      <c r="BB42" s="96"/>
      <c r="BC42" s="96"/>
      <c r="BD42" s="96"/>
      <c r="BE42" s="96"/>
      <c r="BF42" s="96"/>
      <c r="BG42" s="96"/>
      <c r="BH42" s="96"/>
      <c r="BI42" s="96"/>
      <c r="BJ42" s="96"/>
      <c r="BK42" s="96"/>
      <c r="BL42" s="96"/>
      <c r="BM42" s="96"/>
      <c r="BN42" s="96"/>
      <c r="BO42" s="96"/>
      <c r="BP42" s="96"/>
      <c r="BQ42" s="96"/>
      <c r="BR42" s="96"/>
      <c r="BS42" s="96"/>
      <c r="BT42" s="96"/>
      <c r="BU42" s="96"/>
      <c r="BV42" s="96"/>
      <c r="BW42" s="96"/>
      <c r="BX42" s="96"/>
      <c r="BY42" s="96"/>
      <c r="BZ42" s="96"/>
      <c r="CA42" s="96"/>
      <c r="CB42" s="96"/>
      <c r="CC42" s="96"/>
      <c r="CD42" s="96"/>
      <c r="CE42" s="96"/>
      <c r="CF42" s="96"/>
    </row>
    <row r="43" spans="2:84" x14ac:dyDescent="0.3">
      <c r="B43" s="13">
        <f>ROW()</f>
        <v>43</v>
      </c>
      <c r="H43" s="1" t="str">
        <f t="shared" si="72"/>
        <v>B2C-Процесс оплаты себестоимости 1 тн</v>
      </c>
      <c r="I43" s="1" t="str">
        <f t="shared" si="73"/>
        <v>Потребление эл.энергии прочих ресурсов</v>
      </c>
      <c r="M43" s="53" t="str">
        <f t="shared" si="68"/>
        <v>руб./тн</v>
      </c>
      <c r="U43" s="33">
        <f t="shared" ca="1" si="69"/>
        <v>500</v>
      </c>
      <c r="V43" s="93"/>
      <c r="W43" s="36"/>
      <c r="X43" s="96"/>
      <c r="Y43" s="96"/>
      <c r="Z43" s="96">
        <f>Y25</f>
        <v>500</v>
      </c>
      <c r="AA43" s="96"/>
      <c r="AB43" s="96"/>
      <c r="AC43" s="96"/>
      <c r="AD43" s="96"/>
      <c r="AE43" s="96"/>
      <c r="AF43" s="96"/>
      <c r="AG43" s="96"/>
      <c r="AH43" s="96"/>
      <c r="AI43" s="96"/>
      <c r="AJ43" s="96"/>
      <c r="AK43" s="96"/>
      <c r="AL43" s="96"/>
      <c r="AM43" s="96"/>
      <c r="AN43" s="96"/>
      <c r="AO43" s="96"/>
      <c r="AP43" s="96"/>
      <c r="AQ43" s="96"/>
      <c r="AR43" s="96"/>
      <c r="AS43" s="96"/>
      <c r="AT43" s="96"/>
      <c r="AU43" s="96"/>
      <c r="AV43" s="96"/>
      <c r="AW43" s="96"/>
      <c r="AX43" s="96"/>
      <c r="AY43" s="96"/>
      <c r="AZ43" s="96"/>
      <c r="BA43" s="96"/>
      <c r="BB43" s="96"/>
      <c r="BC43" s="96"/>
      <c r="BD43" s="96"/>
      <c r="BE43" s="96"/>
      <c r="BF43" s="96"/>
      <c r="BG43" s="96"/>
      <c r="BH43" s="96"/>
      <c r="BI43" s="96"/>
      <c r="BJ43" s="96"/>
      <c r="BK43" s="96"/>
      <c r="BL43" s="96"/>
      <c r="BM43" s="96"/>
      <c r="BN43" s="96"/>
      <c r="BO43" s="96"/>
      <c r="BP43" s="96"/>
      <c r="BQ43" s="96"/>
      <c r="BR43" s="96"/>
      <c r="BS43" s="96"/>
      <c r="BT43" s="96"/>
      <c r="BU43" s="96"/>
      <c r="BV43" s="96"/>
      <c r="BW43" s="96"/>
      <c r="BX43" s="96"/>
      <c r="BY43" s="96"/>
      <c r="BZ43" s="96"/>
      <c r="CA43" s="96"/>
      <c r="CB43" s="96"/>
      <c r="CC43" s="96"/>
      <c r="CD43" s="96"/>
      <c r="CE43" s="96"/>
      <c r="CF43" s="96"/>
    </row>
    <row r="44" spans="2:84" x14ac:dyDescent="0.3">
      <c r="B44" s="13">
        <f>ROW()</f>
        <v>44</v>
      </c>
      <c r="H44" s="1" t="str">
        <f t="shared" si="72"/>
        <v>B2C-Процесс оплаты себестоимости 1 тн</v>
      </c>
      <c r="I44" s="1" t="str">
        <f t="shared" si="73"/>
        <v>ФОТ производственного персонала</v>
      </c>
      <c r="M44" s="53" t="str">
        <f t="shared" si="68"/>
        <v>руб./тн</v>
      </c>
      <c r="U44" s="33">
        <f t="shared" ca="1" si="69"/>
        <v>900</v>
      </c>
      <c r="V44" s="93"/>
      <c r="W44" s="36"/>
      <c r="X44" s="96">
        <f>X26</f>
        <v>100</v>
      </c>
      <c r="Y44" s="96">
        <f>Y26*50%</f>
        <v>400</v>
      </c>
      <c r="Z44" s="96">
        <f>Y26*50%</f>
        <v>400</v>
      </c>
      <c r="AA44" s="96"/>
      <c r="AB44" s="96"/>
      <c r="AC44" s="96"/>
      <c r="AD44" s="96"/>
      <c r="AE44" s="96"/>
      <c r="AF44" s="96"/>
      <c r="AG44" s="96"/>
      <c r="AH44" s="96"/>
      <c r="AI44" s="96"/>
      <c r="AJ44" s="96"/>
      <c r="AK44" s="96"/>
      <c r="AL44" s="96"/>
      <c r="AM44" s="96"/>
      <c r="AN44" s="96"/>
      <c r="AO44" s="96"/>
      <c r="AP44" s="96"/>
      <c r="AQ44" s="96"/>
      <c r="AR44" s="96"/>
      <c r="AS44" s="96"/>
      <c r="AT44" s="96"/>
      <c r="AU44" s="96"/>
      <c r="AV44" s="96"/>
      <c r="AW44" s="96"/>
      <c r="AX44" s="96"/>
      <c r="AY44" s="96"/>
      <c r="AZ44" s="96"/>
      <c r="BA44" s="96"/>
      <c r="BB44" s="96"/>
      <c r="BC44" s="96"/>
      <c r="BD44" s="96"/>
      <c r="BE44" s="96"/>
      <c r="BF44" s="96"/>
      <c r="BG44" s="96"/>
      <c r="BH44" s="96"/>
      <c r="BI44" s="96"/>
      <c r="BJ44" s="96"/>
      <c r="BK44" s="96"/>
      <c r="BL44" s="96"/>
      <c r="BM44" s="96"/>
      <c r="BN44" s="96"/>
      <c r="BO44" s="96"/>
      <c r="BP44" s="96"/>
      <c r="BQ44" s="96"/>
      <c r="BR44" s="96"/>
      <c r="BS44" s="96"/>
      <c r="BT44" s="96"/>
      <c r="BU44" s="96"/>
      <c r="BV44" s="96"/>
      <c r="BW44" s="96"/>
      <c r="BX44" s="96"/>
      <c r="BY44" s="96"/>
      <c r="BZ44" s="96"/>
      <c r="CA44" s="96"/>
      <c r="CB44" s="96"/>
      <c r="CC44" s="96"/>
      <c r="CD44" s="96"/>
      <c r="CE44" s="96"/>
      <c r="CF44" s="96"/>
    </row>
    <row r="45" spans="2:84" x14ac:dyDescent="0.3">
      <c r="B45" s="13">
        <f>ROW()</f>
        <v>45</v>
      </c>
      <c r="H45" s="1" t="str">
        <f t="shared" si="72"/>
        <v>B2C-Процесс оплаты себестоимости 1 тн</v>
      </c>
      <c r="I45" s="1" t="str">
        <f t="shared" si="73"/>
        <v>Соцсборы</v>
      </c>
      <c r="M45" s="53" t="str">
        <f t="shared" si="68"/>
        <v>руб./тн</v>
      </c>
      <c r="U45" s="33">
        <f t="shared" ca="1" si="69"/>
        <v>270</v>
      </c>
      <c r="V45" s="93"/>
      <c r="W45" s="36"/>
      <c r="X45" s="96"/>
      <c r="Y45" s="96">
        <f>X27</f>
        <v>30</v>
      </c>
      <c r="Z45" s="96">
        <f>Y27</f>
        <v>240</v>
      </c>
      <c r="AA45" s="96"/>
      <c r="AB45" s="96"/>
      <c r="AC45" s="96"/>
      <c r="AD45" s="96"/>
      <c r="AE45" s="96"/>
      <c r="AF45" s="96"/>
      <c r="AG45" s="96"/>
      <c r="AH45" s="96"/>
      <c r="AI45" s="96"/>
      <c r="AJ45" s="96"/>
      <c r="AK45" s="96"/>
      <c r="AL45" s="96"/>
      <c r="AM45" s="96"/>
      <c r="AN45" s="96"/>
      <c r="AO45" s="96"/>
      <c r="AP45" s="96"/>
      <c r="AQ45" s="96"/>
      <c r="AR45" s="96"/>
      <c r="AS45" s="96"/>
      <c r="AT45" s="96"/>
      <c r="AU45" s="96"/>
      <c r="AV45" s="96"/>
      <c r="AW45" s="96"/>
      <c r="AX45" s="96"/>
      <c r="AY45" s="96"/>
      <c r="AZ45" s="96"/>
      <c r="BA45" s="96"/>
      <c r="BB45" s="96"/>
      <c r="BC45" s="96"/>
      <c r="BD45" s="96"/>
      <c r="BE45" s="96"/>
      <c r="BF45" s="96"/>
      <c r="BG45" s="96"/>
      <c r="BH45" s="96"/>
      <c r="BI45" s="96"/>
      <c r="BJ45" s="96"/>
      <c r="BK45" s="96"/>
      <c r="BL45" s="96"/>
      <c r="BM45" s="96"/>
      <c r="BN45" s="96"/>
      <c r="BO45" s="96"/>
      <c r="BP45" s="96"/>
      <c r="BQ45" s="96"/>
      <c r="BR45" s="96"/>
      <c r="BS45" s="96"/>
      <c r="BT45" s="96"/>
      <c r="BU45" s="96"/>
      <c r="BV45" s="96"/>
      <c r="BW45" s="96"/>
      <c r="BX45" s="96"/>
      <c r="BY45" s="96"/>
      <c r="BZ45" s="96"/>
      <c r="CA45" s="96"/>
      <c r="CB45" s="96"/>
      <c r="CC45" s="96"/>
      <c r="CD45" s="96"/>
      <c r="CE45" s="96"/>
      <c r="CF45" s="96"/>
    </row>
    <row r="46" spans="2:84" x14ac:dyDescent="0.3">
      <c r="B46" s="13">
        <f>ROW()</f>
        <v>46</v>
      </c>
      <c r="H46" s="1" t="str">
        <f t="shared" si="72"/>
        <v>B2C-Процесс оплаты себестоимости 1 тн</v>
      </c>
      <c r="I46" s="1" t="str">
        <f t="shared" si="73"/>
        <v>Транспортные расходы</v>
      </c>
      <c r="M46" s="53" t="str">
        <f t="shared" si="68"/>
        <v>руб./тн</v>
      </c>
      <c r="U46" s="33">
        <f t="shared" ca="1" si="69"/>
        <v>200</v>
      </c>
      <c r="V46" s="93"/>
      <c r="W46" s="36"/>
      <c r="X46" s="96">
        <f>X28</f>
        <v>100</v>
      </c>
      <c r="Y46" s="96">
        <f>Y28</f>
        <v>100</v>
      </c>
      <c r="Z46" s="96"/>
      <c r="AA46" s="96"/>
      <c r="AB46" s="96"/>
      <c r="AC46" s="96"/>
      <c r="AD46" s="96"/>
      <c r="AE46" s="96"/>
      <c r="AF46" s="96"/>
      <c r="AG46" s="96"/>
      <c r="AH46" s="96"/>
      <c r="AI46" s="96"/>
      <c r="AJ46" s="96"/>
      <c r="AK46" s="96"/>
      <c r="AL46" s="96"/>
      <c r="AM46" s="96"/>
      <c r="AN46" s="96"/>
      <c r="AO46" s="96"/>
      <c r="AP46" s="96"/>
      <c r="AQ46" s="96"/>
      <c r="AR46" s="96"/>
      <c r="AS46" s="96"/>
      <c r="AT46" s="96"/>
      <c r="AU46" s="96"/>
      <c r="AV46" s="96"/>
      <c r="AW46" s="96"/>
      <c r="AX46" s="96"/>
      <c r="AY46" s="96"/>
      <c r="AZ46" s="96"/>
      <c r="BA46" s="96"/>
      <c r="BB46" s="96"/>
      <c r="BC46" s="96"/>
      <c r="BD46" s="96"/>
      <c r="BE46" s="96"/>
      <c r="BF46" s="96"/>
      <c r="BG46" s="96"/>
      <c r="BH46" s="96"/>
      <c r="BI46" s="96"/>
      <c r="BJ46" s="96"/>
      <c r="BK46" s="96"/>
      <c r="BL46" s="96"/>
      <c r="BM46" s="96"/>
      <c r="BN46" s="96"/>
      <c r="BO46" s="96"/>
      <c r="BP46" s="96"/>
      <c r="BQ46" s="96"/>
      <c r="BR46" s="96"/>
      <c r="BS46" s="96"/>
      <c r="BT46" s="96"/>
      <c r="BU46" s="96"/>
      <c r="BV46" s="96"/>
      <c r="BW46" s="96"/>
      <c r="BX46" s="96"/>
      <c r="BY46" s="96"/>
      <c r="BZ46" s="96"/>
      <c r="CA46" s="96"/>
      <c r="CB46" s="96"/>
      <c r="CC46" s="96"/>
      <c r="CD46" s="96"/>
      <c r="CE46" s="96"/>
      <c r="CF46" s="96"/>
    </row>
    <row r="47" spans="2:84" s="26" customFormat="1" ht="12" x14ac:dyDescent="0.25">
      <c r="B47" s="13"/>
      <c r="M47" s="55"/>
      <c r="N47" s="44" t="s">
        <v>21</v>
      </c>
      <c r="O47" s="45"/>
      <c r="P47" s="46"/>
      <c r="Q47" s="40"/>
      <c r="U47" s="41"/>
      <c r="V47" s="42"/>
      <c r="W47" s="43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</row>
    <row r="48" spans="2:84" x14ac:dyDescent="0.3">
      <c r="B48" s="13">
        <f>ROW()</f>
        <v>48</v>
      </c>
    </row>
    <row r="49" spans="2:84" x14ac:dyDescent="0.3">
      <c r="B49" s="13">
        <f>ROW()</f>
        <v>49</v>
      </c>
      <c r="H49" s="1" t="s">
        <v>476</v>
      </c>
      <c r="M49" s="53" t="str">
        <f>"руб./"&amp;$P$11</f>
        <v>руб./тн</v>
      </c>
      <c r="P49" s="72" t="str">
        <f>Lists!$AD$8</f>
        <v>учет</v>
      </c>
      <c r="U49" s="33">
        <f t="shared" ref="U49:U58" ca="1" si="76">SUM(INDIRECT(ADDRESS($B49,$X$2)&amp;":"&amp;ADDRESS($B49,$X$2-1+$P$8)))</f>
        <v>24390</v>
      </c>
      <c r="V49" s="35"/>
      <c r="W49" s="36"/>
      <c r="X49" s="33">
        <f ca="1">IF(X$8="",0,$U$13*X50*X51)</f>
        <v>19512</v>
      </c>
      <c r="Y49" s="33">
        <f t="shared" ref="Y49:AI49" ca="1" si="77">IF(Y$8="",0,$U$13*Y50*Y51)</f>
        <v>4878</v>
      </c>
      <c r="Z49" s="33">
        <f t="shared" ca="1" si="77"/>
        <v>0</v>
      </c>
      <c r="AA49" s="33">
        <f t="shared" ca="1" si="77"/>
        <v>0</v>
      </c>
      <c r="AB49" s="33">
        <f t="shared" ca="1" si="77"/>
        <v>0</v>
      </c>
      <c r="AC49" s="33">
        <f t="shared" ca="1" si="77"/>
        <v>0</v>
      </c>
      <c r="AD49" s="33">
        <f t="shared" ca="1" si="77"/>
        <v>0</v>
      </c>
      <c r="AE49" s="33">
        <f t="shared" ca="1" si="77"/>
        <v>0</v>
      </c>
      <c r="AF49" s="33">
        <f t="shared" ca="1" si="77"/>
        <v>0</v>
      </c>
      <c r="AG49" s="33">
        <f t="shared" ca="1" si="77"/>
        <v>0</v>
      </c>
      <c r="AH49" s="33">
        <f t="shared" ca="1" si="77"/>
        <v>0</v>
      </c>
      <c r="AI49" s="33">
        <f t="shared" ca="1" si="77"/>
        <v>0</v>
      </c>
      <c r="AJ49" s="33">
        <f t="shared" ref="AJ49:CF49" ca="1" si="78">IF(AJ$8="",0,$U$13*AJ50*AJ51)</f>
        <v>0</v>
      </c>
      <c r="AK49" s="33">
        <f t="shared" ca="1" si="78"/>
        <v>0</v>
      </c>
      <c r="AL49" s="33">
        <f t="shared" ca="1" si="78"/>
        <v>0</v>
      </c>
      <c r="AM49" s="33">
        <f t="shared" ca="1" si="78"/>
        <v>0</v>
      </c>
      <c r="AN49" s="33">
        <f t="shared" ca="1" si="78"/>
        <v>0</v>
      </c>
      <c r="AO49" s="33">
        <f t="shared" ca="1" si="78"/>
        <v>0</v>
      </c>
      <c r="AP49" s="33">
        <f t="shared" ca="1" si="78"/>
        <v>0</v>
      </c>
      <c r="AQ49" s="33">
        <f t="shared" ca="1" si="78"/>
        <v>0</v>
      </c>
      <c r="AR49" s="33">
        <f t="shared" ca="1" si="78"/>
        <v>0</v>
      </c>
      <c r="AS49" s="33">
        <f t="shared" ca="1" si="78"/>
        <v>0</v>
      </c>
      <c r="AT49" s="33">
        <f t="shared" ca="1" si="78"/>
        <v>0</v>
      </c>
      <c r="AU49" s="33">
        <f t="shared" ca="1" si="78"/>
        <v>0</v>
      </c>
      <c r="AV49" s="33">
        <f t="shared" ca="1" si="78"/>
        <v>0</v>
      </c>
      <c r="AW49" s="33">
        <f t="shared" ca="1" si="78"/>
        <v>0</v>
      </c>
      <c r="AX49" s="33">
        <f t="shared" ca="1" si="78"/>
        <v>0</v>
      </c>
      <c r="AY49" s="33">
        <f t="shared" ca="1" si="78"/>
        <v>0</v>
      </c>
      <c r="AZ49" s="33">
        <f t="shared" ca="1" si="78"/>
        <v>0</v>
      </c>
      <c r="BA49" s="33">
        <f t="shared" ca="1" si="78"/>
        <v>0</v>
      </c>
      <c r="BB49" s="33">
        <f t="shared" ca="1" si="78"/>
        <v>0</v>
      </c>
      <c r="BC49" s="33">
        <f t="shared" ca="1" si="78"/>
        <v>0</v>
      </c>
      <c r="BD49" s="33">
        <f t="shared" ca="1" si="78"/>
        <v>0</v>
      </c>
      <c r="BE49" s="33">
        <f t="shared" ca="1" si="78"/>
        <v>0</v>
      </c>
      <c r="BF49" s="33">
        <f t="shared" ca="1" si="78"/>
        <v>0</v>
      </c>
      <c r="BG49" s="33">
        <f t="shared" ca="1" si="78"/>
        <v>0</v>
      </c>
      <c r="BH49" s="33">
        <f t="shared" ca="1" si="78"/>
        <v>0</v>
      </c>
      <c r="BI49" s="33">
        <f t="shared" ca="1" si="78"/>
        <v>0</v>
      </c>
      <c r="BJ49" s="33">
        <f t="shared" ca="1" si="78"/>
        <v>0</v>
      </c>
      <c r="BK49" s="33">
        <f t="shared" ca="1" si="78"/>
        <v>0</v>
      </c>
      <c r="BL49" s="33">
        <f t="shared" ca="1" si="78"/>
        <v>0</v>
      </c>
      <c r="BM49" s="33">
        <f t="shared" ca="1" si="78"/>
        <v>0</v>
      </c>
      <c r="BN49" s="33">
        <f t="shared" ca="1" si="78"/>
        <v>0</v>
      </c>
      <c r="BO49" s="33">
        <f t="shared" ca="1" si="78"/>
        <v>0</v>
      </c>
      <c r="BP49" s="33">
        <f t="shared" ca="1" si="78"/>
        <v>0</v>
      </c>
      <c r="BQ49" s="33">
        <f t="shared" ca="1" si="78"/>
        <v>0</v>
      </c>
      <c r="BR49" s="33">
        <f t="shared" ca="1" si="78"/>
        <v>0</v>
      </c>
      <c r="BS49" s="33">
        <f t="shared" ca="1" si="78"/>
        <v>0</v>
      </c>
      <c r="BT49" s="33">
        <f t="shared" ca="1" si="78"/>
        <v>0</v>
      </c>
      <c r="BU49" s="33">
        <f t="shared" ca="1" si="78"/>
        <v>0</v>
      </c>
      <c r="BV49" s="33">
        <f t="shared" ca="1" si="78"/>
        <v>0</v>
      </c>
      <c r="BW49" s="33">
        <f t="shared" ca="1" si="78"/>
        <v>0</v>
      </c>
      <c r="BX49" s="33">
        <f t="shared" ca="1" si="78"/>
        <v>0</v>
      </c>
      <c r="BY49" s="33">
        <f t="shared" ca="1" si="78"/>
        <v>0</v>
      </c>
      <c r="BZ49" s="33">
        <f t="shared" ca="1" si="78"/>
        <v>0</v>
      </c>
      <c r="CA49" s="33">
        <f t="shared" ca="1" si="78"/>
        <v>0</v>
      </c>
      <c r="CB49" s="33">
        <f t="shared" ca="1" si="78"/>
        <v>0</v>
      </c>
      <c r="CC49" s="33">
        <f t="shared" ca="1" si="78"/>
        <v>0</v>
      </c>
      <c r="CD49" s="33">
        <f t="shared" ca="1" si="78"/>
        <v>0</v>
      </c>
      <c r="CE49" s="33">
        <f t="shared" ca="1" si="78"/>
        <v>0</v>
      </c>
      <c r="CF49" s="33">
        <f t="shared" si="78"/>
        <v>0</v>
      </c>
    </row>
    <row r="50" spans="2:84" x14ac:dyDescent="0.3">
      <c r="B50" s="13">
        <f>ROW()</f>
        <v>50</v>
      </c>
      <c r="H50" s="1" t="str">
        <f>$H$49</f>
        <v>B2C-Продажа 1 тн</v>
      </c>
      <c r="I50" s="1" t="s">
        <v>23</v>
      </c>
      <c r="M50" s="53" t="s">
        <v>16</v>
      </c>
      <c r="U50" s="31">
        <f ca="1">SUM(INDIRECT(ADDRESS($B50,$X$2)&amp;":"&amp;ADDRESS($B50,$X$2-1+$P$8)))</f>
        <v>1</v>
      </c>
      <c r="V50" s="94"/>
      <c r="W50" s="47"/>
      <c r="X50" s="97">
        <v>0.8</v>
      </c>
      <c r="Y50" s="97">
        <v>0.2</v>
      </c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</row>
    <row r="51" spans="2:84" x14ac:dyDescent="0.3">
      <c r="B51" s="13">
        <f>ROW()</f>
        <v>51</v>
      </c>
      <c r="H51" s="1" t="str">
        <f>$H$49</f>
        <v>B2C-Продажа 1 тн</v>
      </c>
      <c r="I51" s="1" t="s">
        <v>227</v>
      </c>
      <c r="M51" s="53" t="s">
        <v>24</v>
      </c>
      <c r="U51" s="32">
        <f ca="1">IF(U52=0,0,U49/U52)</f>
        <v>1.5</v>
      </c>
      <c r="V51" s="95"/>
      <c r="W51" s="48"/>
      <c r="X51" s="98">
        <v>1.5</v>
      </c>
      <c r="Y51" s="98">
        <v>1.5</v>
      </c>
      <c r="Z51" s="98"/>
      <c r="AA51" s="98"/>
      <c r="AB51" s="98"/>
      <c r="AC51" s="98"/>
      <c r="AD51" s="98"/>
      <c r="AE51" s="98"/>
      <c r="AF51" s="98"/>
      <c r="AG51" s="98"/>
      <c r="AH51" s="98"/>
      <c r="AI51" s="98"/>
      <c r="AJ51" s="98"/>
      <c r="AK51" s="98"/>
      <c r="AL51" s="98"/>
      <c r="AM51" s="98"/>
      <c r="AN51" s="98"/>
      <c r="AO51" s="98"/>
      <c r="AP51" s="98"/>
      <c r="AQ51" s="98"/>
      <c r="AR51" s="98"/>
      <c r="AS51" s="98"/>
      <c r="AT51" s="98"/>
      <c r="AU51" s="98"/>
      <c r="AV51" s="98"/>
      <c r="AW51" s="98"/>
      <c r="AX51" s="98"/>
      <c r="AY51" s="98"/>
      <c r="AZ51" s="98"/>
      <c r="BA51" s="98"/>
      <c r="BB51" s="98"/>
      <c r="BC51" s="98"/>
      <c r="BD51" s="98"/>
      <c r="BE51" s="98"/>
      <c r="BF51" s="98"/>
      <c r="BG51" s="98"/>
      <c r="BH51" s="98"/>
      <c r="BI51" s="98"/>
      <c r="BJ51" s="98"/>
      <c r="BK51" s="98"/>
      <c r="BL51" s="98"/>
      <c r="BM51" s="98"/>
      <c r="BN51" s="98"/>
      <c r="BO51" s="98"/>
      <c r="BP51" s="98"/>
      <c r="BQ51" s="98"/>
      <c r="BR51" s="98"/>
      <c r="BS51" s="98"/>
      <c r="BT51" s="98"/>
      <c r="BU51" s="98"/>
      <c r="BV51" s="98"/>
      <c r="BW51" s="98"/>
      <c r="BX51" s="98"/>
      <c r="BY51" s="98"/>
      <c r="BZ51" s="98"/>
      <c r="CA51" s="98"/>
      <c r="CB51" s="98"/>
      <c r="CC51" s="98"/>
      <c r="CD51" s="98"/>
      <c r="CE51" s="98"/>
      <c r="CF51" s="98"/>
    </row>
    <row r="52" spans="2:84" x14ac:dyDescent="0.3">
      <c r="B52" s="13">
        <f>ROW()</f>
        <v>52</v>
      </c>
      <c r="H52" s="1" t="s">
        <v>478</v>
      </c>
      <c r="M52" s="53" t="str">
        <f>"руб./"&amp;$P$11</f>
        <v>руб./тн</v>
      </c>
      <c r="P52" s="72" t="str">
        <f>Lists!$AD$8</f>
        <v>учет</v>
      </c>
      <c r="U52" s="33">
        <f t="shared" ca="1" si="76"/>
        <v>16260</v>
      </c>
      <c r="V52" s="35"/>
      <c r="W52" s="36"/>
      <c r="X52" s="33">
        <f ca="1">IF(X$8="",0,$U13*X$50)</f>
        <v>13008</v>
      </c>
      <c r="Y52" s="33">
        <f t="shared" ref="Y52:AI52" ca="1" si="79">IF(Y$8="",0,$U13*Y$50)</f>
        <v>3252</v>
      </c>
      <c r="Z52" s="33">
        <f t="shared" ca="1" si="79"/>
        <v>0</v>
      </c>
      <c r="AA52" s="33">
        <f t="shared" ca="1" si="79"/>
        <v>0</v>
      </c>
      <c r="AB52" s="33">
        <f t="shared" ca="1" si="79"/>
        <v>0</v>
      </c>
      <c r="AC52" s="33">
        <f t="shared" ca="1" si="79"/>
        <v>0</v>
      </c>
      <c r="AD52" s="33">
        <f t="shared" ca="1" si="79"/>
        <v>0</v>
      </c>
      <c r="AE52" s="33">
        <f t="shared" ca="1" si="79"/>
        <v>0</v>
      </c>
      <c r="AF52" s="33">
        <f t="shared" ca="1" si="79"/>
        <v>0</v>
      </c>
      <c r="AG52" s="33">
        <f t="shared" ca="1" si="79"/>
        <v>0</v>
      </c>
      <c r="AH52" s="33">
        <f t="shared" ca="1" si="79"/>
        <v>0</v>
      </c>
      <c r="AI52" s="33">
        <f t="shared" ca="1" si="79"/>
        <v>0</v>
      </c>
      <c r="AJ52" s="33">
        <f t="shared" ref="AJ52:CF52" ca="1" si="80">IF(AJ$8="",0,$U13*AJ$50)</f>
        <v>0</v>
      </c>
      <c r="AK52" s="33">
        <f t="shared" ca="1" si="80"/>
        <v>0</v>
      </c>
      <c r="AL52" s="33">
        <f t="shared" ca="1" si="80"/>
        <v>0</v>
      </c>
      <c r="AM52" s="33">
        <f t="shared" ca="1" si="80"/>
        <v>0</v>
      </c>
      <c r="AN52" s="33">
        <f t="shared" ca="1" si="80"/>
        <v>0</v>
      </c>
      <c r="AO52" s="33">
        <f t="shared" ca="1" si="80"/>
        <v>0</v>
      </c>
      <c r="AP52" s="33">
        <f t="shared" ca="1" si="80"/>
        <v>0</v>
      </c>
      <c r="AQ52" s="33">
        <f t="shared" ca="1" si="80"/>
        <v>0</v>
      </c>
      <c r="AR52" s="33">
        <f t="shared" ca="1" si="80"/>
        <v>0</v>
      </c>
      <c r="AS52" s="33">
        <f t="shared" ca="1" si="80"/>
        <v>0</v>
      </c>
      <c r="AT52" s="33">
        <f t="shared" ca="1" si="80"/>
        <v>0</v>
      </c>
      <c r="AU52" s="33">
        <f t="shared" ca="1" si="80"/>
        <v>0</v>
      </c>
      <c r="AV52" s="33">
        <f t="shared" ca="1" si="80"/>
        <v>0</v>
      </c>
      <c r="AW52" s="33">
        <f t="shared" ca="1" si="80"/>
        <v>0</v>
      </c>
      <c r="AX52" s="33">
        <f t="shared" ca="1" si="80"/>
        <v>0</v>
      </c>
      <c r="AY52" s="33">
        <f t="shared" ca="1" si="80"/>
        <v>0</v>
      </c>
      <c r="AZ52" s="33">
        <f t="shared" ca="1" si="80"/>
        <v>0</v>
      </c>
      <c r="BA52" s="33">
        <f t="shared" ca="1" si="80"/>
        <v>0</v>
      </c>
      <c r="BB52" s="33">
        <f t="shared" ca="1" si="80"/>
        <v>0</v>
      </c>
      <c r="BC52" s="33">
        <f t="shared" ca="1" si="80"/>
        <v>0</v>
      </c>
      <c r="BD52" s="33">
        <f t="shared" ca="1" si="80"/>
        <v>0</v>
      </c>
      <c r="BE52" s="33">
        <f t="shared" ca="1" si="80"/>
        <v>0</v>
      </c>
      <c r="BF52" s="33">
        <f t="shared" ca="1" si="80"/>
        <v>0</v>
      </c>
      <c r="BG52" s="33">
        <f t="shared" ca="1" si="80"/>
        <v>0</v>
      </c>
      <c r="BH52" s="33">
        <f t="shared" ca="1" si="80"/>
        <v>0</v>
      </c>
      <c r="BI52" s="33">
        <f t="shared" ca="1" si="80"/>
        <v>0</v>
      </c>
      <c r="BJ52" s="33">
        <f t="shared" ca="1" si="80"/>
        <v>0</v>
      </c>
      <c r="BK52" s="33">
        <f t="shared" ca="1" si="80"/>
        <v>0</v>
      </c>
      <c r="BL52" s="33">
        <f t="shared" ca="1" si="80"/>
        <v>0</v>
      </c>
      <c r="BM52" s="33">
        <f t="shared" ca="1" si="80"/>
        <v>0</v>
      </c>
      <c r="BN52" s="33">
        <f t="shared" ca="1" si="80"/>
        <v>0</v>
      </c>
      <c r="BO52" s="33">
        <f t="shared" ca="1" si="80"/>
        <v>0</v>
      </c>
      <c r="BP52" s="33">
        <f t="shared" ca="1" si="80"/>
        <v>0</v>
      </c>
      <c r="BQ52" s="33">
        <f t="shared" ca="1" si="80"/>
        <v>0</v>
      </c>
      <c r="BR52" s="33">
        <f t="shared" ca="1" si="80"/>
        <v>0</v>
      </c>
      <c r="BS52" s="33">
        <f t="shared" ca="1" si="80"/>
        <v>0</v>
      </c>
      <c r="BT52" s="33">
        <f t="shared" ca="1" si="80"/>
        <v>0</v>
      </c>
      <c r="BU52" s="33">
        <f t="shared" ca="1" si="80"/>
        <v>0</v>
      </c>
      <c r="BV52" s="33">
        <f t="shared" ca="1" si="80"/>
        <v>0</v>
      </c>
      <c r="BW52" s="33">
        <f t="shared" ca="1" si="80"/>
        <v>0</v>
      </c>
      <c r="BX52" s="33">
        <f t="shared" ca="1" si="80"/>
        <v>0</v>
      </c>
      <c r="BY52" s="33">
        <f t="shared" ca="1" si="80"/>
        <v>0</v>
      </c>
      <c r="BZ52" s="33">
        <f t="shared" ca="1" si="80"/>
        <v>0</v>
      </c>
      <c r="CA52" s="33">
        <f t="shared" ca="1" si="80"/>
        <v>0</v>
      </c>
      <c r="CB52" s="33">
        <f t="shared" ca="1" si="80"/>
        <v>0</v>
      </c>
      <c r="CC52" s="33">
        <f t="shared" ca="1" si="80"/>
        <v>0</v>
      </c>
      <c r="CD52" s="33">
        <f t="shared" ca="1" si="80"/>
        <v>0</v>
      </c>
      <c r="CE52" s="33">
        <f t="shared" ca="1" si="80"/>
        <v>0</v>
      </c>
      <c r="CF52" s="33">
        <f t="shared" si="80"/>
        <v>0</v>
      </c>
    </row>
    <row r="53" spans="2:84" x14ac:dyDescent="0.3">
      <c r="B53" s="13">
        <f>ROW()</f>
        <v>53</v>
      </c>
      <c r="H53" s="1" t="str">
        <f t="shared" ref="H53:H58" si="81">$H$52</f>
        <v>B2C-Себестоимость 1 тн</v>
      </c>
      <c r="I53" s="1" t="str">
        <f t="shared" ref="I53:I58" si="82">I14</f>
        <v>Металлопрокат</v>
      </c>
      <c r="M53" s="53" t="str">
        <f t="shared" ref="M53:M58" si="83">"руб./"&amp;$P$11</f>
        <v>руб./тн</v>
      </c>
      <c r="U53" s="33">
        <f t="shared" ca="1" si="76"/>
        <v>12000</v>
      </c>
      <c r="V53" s="35"/>
      <c r="W53" s="36"/>
      <c r="X53" s="33">
        <f ca="1">IF(X$8="",0,PRODUCT($U14*X$50))</f>
        <v>9600</v>
      </c>
      <c r="Y53" s="33">
        <f t="shared" ref="Y53:AI53" ca="1" si="84">IF(Y$8="",0,PRODUCT($U14*Y$50))</f>
        <v>2400</v>
      </c>
      <c r="Z53" s="33">
        <f t="shared" ca="1" si="84"/>
        <v>0</v>
      </c>
      <c r="AA53" s="33">
        <f t="shared" ca="1" si="84"/>
        <v>0</v>
      </c>
      <c r="AB53" s="33">
        <f t="shared" ca="1" si="84"/>
        <v>0</v>
      </c>
      <c r="AC53" s="33">
        <f t="shared" ca="1" si="84"/>
        <v>0</v>
      </c>
      <c r="AD53" s="33">
        <f t="shared" ca="1" si="84"/>
        <v>0</v>
      </c>
      <c r="AE53" s="33">
        <f t="shared" ca="1" si="84"/>
        <v>0</v>
      </c>
      <c r="AF53" s="33">
        <f t="shared" ca="1" si="84"/>
        <v>0</v>
      </c>
      <c r="AG53" s="33">
        <f t="shared" ca="1" si="84"/>
        <v>0</v>
      </c>
      <c r="AH53" s="33">
        <f t="shared" ca="1" si="84"/>
        <v>0</v>
      </c>
      <c r="AI53" s="33">
        <f t="shared" ca="1" si="84"/>
        <v>0</v>
      </c>
      <c r="AJ53" s="33">
        <f t="shared" ref="AJ53:CF53" ca="1" si="85">IF(AJ$8="",0,PRODUCT($U14*AJ$50))</f>
        <v>0</v>
      </c>
      <c r="AK53" s="33">
        <f t="shared" ca="1" si="85"/>
        <v>0</v>
      </c>
      <c r="AL53" s="33">
        <f t="shared" ca="1" si="85"/>
        <v>0</v>
      </c>
      <c r="AM53" s="33">
        <f t="shared" ca="1" si="85"/>
        <v>0</v>
      </c>
      <c r="AN53" s="33">
        <f t="shared" ca="1" si="85"/>
        <v>0</v>
      </c>
      <c r="AO53" s="33">
        <f t="shared" ca="1" si="85"/>
        <v>0</v>
      </c>
      <c r="AP53" s="33">
        <f t="shared" ca="1" si="85"/>
        <v>0</v>
      </c>
      <c r="AQ53" s="33">
        <f t="shared" ca="1" si="85"/>
        <v>0</v>
      </c>
      <c r="AR53" s="33">
        <f t="shared" ca="1" si="85"/>
        <v>0</v>
      </c>
      <c r="AS53" s="33">
        <f t="shared" ca="1" si="85"/>
        <v>0</v>
      </c>
      <c r="AT53" s="33">
        <f t="shared" ca="1" si="85"/>
        <v>0</v>
      </c>
      <c r="AU53" s="33">
        <f t="shared" ca="1" si="85"/>
        <v>0</v>
      </c>
      <c r="AV53" s="33">
        <f t="shared" ca="1" si="85"/>
        <v>0</v>
      </c>
      <c r="AW53" s="33">
        <f t="shared" ca="1" si="85"/>
        <v>0</v>
      </c>
      <c r="AX53" s="33">
        <f t="shared" ca="1" si="85"/>
        <v>0</v>
      </c>
      <c r="AY53" s="33">
        <f t="shared" ca="1" si="85"/>
        <v>0</v>
      </c>
      <c r="AZ53" s="33">
        <f t="shared" ca="1" si="85"/>
        <v>0</v>
      </c>
      <c r="BA53" s="33">
        <f t="shared" ca="1" si="85"/>
        <v>0</v>
      </c>
      <c r="BB53" s="33">
        <f t="shared" ca="1" si="85"/>
        <v>0</v>
      </c>
      <c r="BC53" s="33">
        <f t="shared" ca="1" si="85"/>
        <v>0</v>
      </c>
      <c r="BD53" s="33">
        <f t="shared" ca="1" si="85"/>
        <v>0</v>
      </c>
      <c r="BE53" s="33">
        <f t="shared" ca="1" si="85"/>
        <v>0</v>
      </c>
      <c r="BF53" s="33">
        <f t="shared" ca="1" si="85"/>
        <v>0</v>
      </c>
      <c r="BG53" s="33">
        <f t="shared" ca="1" si="85"/>
        <v>0</v>
      </c>
      <c r="BH53" s="33">
        <f t="shared" ca="1" si="85"/>
        <v>0</v>
      </c>
      <c r="BI53" s="33">
        <f t="shared" ca="1" si="85"/>
        <v>0</v>
      </c>
      <c r="BJ53" s="33">
        <f t="shared" ca="1" si="85"/>
        <v>0</v>
      </c>
      <c r="BK53" s="33">
        <f t="shared" ca="1" si="85"/>
        <v>0</v>
      </c>
      <c r="BL53" s="33">
        <f t="shared" ca="1" si="85"/>
        <v>0</v>
      </c>
      <c r="BM53" s="33">
        <f t="shared" ca="1" si="85"/>
        <v>0</v>
      </c>
      <c r="BN53" s="33">
        <f t="shared" ca="1" si="85"/>
        <v>0</v>
      </c>
      <c r="BO53" s="33">
        <f t="shared" ca="1" si="85"/>
        <v>0</v>
      </c>
      <c r="BP53" s="33">
        <f t="shared" ca="1" si="85"/>
        <v>0</v>
      </c>
      <c r="BQ53" s="33">
        <f t="shared" ca="1" si="85"/>
        <v>0</v>
      </c>
      <c r="BR53" s="33">
        <f t="shared" ca="1" si="85"/>
        <v>0</v>
      </c>
      <c r="BS53" s="33">
        <f t="shared" ca="1" si="85"/>
        <v>0</v>
      </c>
      <c r="BT53" s="33">
        <f t="shared" ca="1" si="85"/>
        <v>0</v>
      </c>
      <c r="BU53" s="33">
        <f t="shared" ca="1" si="85"/>
        <v>0</v>
      </c>
      <c r="BV53" s="33">
        <f t="shared" ca="1" si="85"/>
        <v>0</v>
      </c>
      <c r="BW53" s="33">
        <f t="shared" ca="1" si="85"/>
        <v>0</v>
      </c>
      <c r="BX53" s="33">
        <f t="shared" ca="1" si="85"/>
        <v>0</v>
      </c>
      <c r="BY53" s="33">
        <f t="shared" ca="1" si="85"/>
        <v>0</v>
      </c>
      <c r="BZ53" s="33">
        <f t="shared" ca="1" si="85"/>
        <v>0</v>
      </c>
      <c r="CA53" s="33">
        <f t="shared" ca="1" si="85"/>
        <v>0</v>
      </c>
      <c r="CB53" s="33">
        <f t="shared" ca="1" si="85"/>
        <v>0</v>
      </c>
      <c r="CC53" s="33">
        <f t="shared" ca="1" si="85"/>
        <v>0</v>
      </c>
      <c r="CD53" s="33">
        <f t="shared" ca="1" si="85"/>
        <v>0</v>
      </c>
      <c r="CE53" s="33">
        <f t="shared" ca="1" si="85"/>
        <v>0</v>
      </c>
      <c r="CF53" s="33">
        <f t="shared" si="85"/>
        <v>0</v>
      </c>
    </row>
    <row r="54" spans="2:84" x14ac:dyDescent="0.3">
      <c r="B54" s="13">
        <f>ROW()</f>
        <v>54</v>
      </c>
      <c r="H54" s="1" t="str">
        <f t="shared" si="81"/>
        <v>B2C-Себестоимость 1 тн</v>
      </c>
      <c r="I54" s="1" t="str">
        <f t="shared" si="82"/>
        <v>Изготовление у подрядчиков</v>
      </c>
      <c r="M54" s="53" t="str">
        <f t="shared" si="83"/>
        <v>руб./тн</v>
      </c>
      <c r="U54" s="33">
        <f t="shared" ca="1" si="76"/>
        <v>3000</v>
      </c>
      <c r="V54" s="35"/>
      <c r="W54" s="36"/>
      <c r="X54" s="33">
        <f t="shared" ref="X54:AI54" ca="1" si="86">IF(X$8="",0,PRODUCT($U15*X$50))</f>
        <v>2400</v>
      </c>
      <c r="Y54" s="33">
        <f t="shared" ca="1" si="86"/>
        <v>600</v>
      </c>
      <c r="Z54" s="33">
        <f t="shared" ca="1" si="86"/>
        <v>0</v>
      </c>
      <c r="AA54" s="33">
        <f t="shared" ca="1" si="86"/>
        <v>0</v>
      </c>
      <c r="AB54" s="33">
        <f t="shared" ca="1" si="86"/>
        <v>0</v>
      </c>
      <c r="AC54" s="33">
        <f t="shared" ca="1" si="86"/>
        <v>0</v>
      </c>
      <c r="AD54" s="33">
        <f t="shared" ca="1" si="86"/>
        <v>0</v>
      </c>
      <c r="AE54" s="33">
        <f t="shared" ca="1" si="86"/>
        <v>0</v>
      </c>
      <c r="AF54" s="33">
        <f t="shared" ca="1" si="86"/>
        <v>0</v>
      </c>
      <c r="AG54" s="33">
        <f t="shared" ca="1" si="86"/>
        <v>0</v>
      </c>
      <c r="AH54" s="33">
        <f t="shared" ca="1" si="86"/>
        <v>0</v>
      </c>
      <c r="AI54" s="33">
        <f t="shared" ca="1" si="86"/>
        <v>0</v>
      </c>
      <c r="AJ54" s="33">
        <f t="shared" ref="AJ54:CF54" ca="1" si="87">IF(AJ$8="",0,PRODUCT($U15*AJ$50))</f>
        <v>0</v>
      </c>
      <c r="AK54" s="33">
        <f t="shared" ca="1" si="87"/>
        <v>0</v>
      </c>
      <c r="AL54" s="33">
        <f t="shared" ca="1" si="87"/>
        <v>0</v>
      </c>
      <c r="AM54" s="33">
        <f t="shared" ca="1" si="87"/>
        <v>0</v>
      </c>
      <c r="AN54" s="33">
        <f t="shared" ca="1" si="87"/>
        <v>0</v>
      </c>
      <c r="AO54" s="33">
        <f t="shared" ca="1" si="87"/>
        <v>0</v>
      </c>
      <c r="AP54" s="33">
        <f t="shared" ca="1" si="87"/>
        <v>0</v>
      </c>
      <c r="AQ54" s="33">
        <f t="shared" ca="1" si="87"/>
        <v>0</v>
      </c>
      <c r="AR54" s="33">
        <f t="shared" ca="1" si="87"/>
        <v>0</v>
      </c>
      <c r="AS54" s="33">
        <f t="shared" ca="1" si="87"/>
        <v>0</v>
      </c>
      <c r="AT54" s="33">
        <f t="shared" ca="1" si="87"/>
        <v>0</v>
      </c>
      <c r="AU54" s="33">
        <f t="shared" ca="1" si="87"/>
        <v>0</v>
      </c>
      <c r="AV54" s="33">
        <f t="shared" ca="1" si="87"/>
        <v>0</v>
      </c>
      <c r="AW54" s="33">
        <f t="shared" ca="1" si="87"/>
        <v>0</v>
      </c>
      <c r="AX54" s="33">
        <f t="shared" ca="1" si="87"/>
        <v>0</v>
      </c>
      <c r="AY54" s="33">
        <f t="shared" ca="1" si="87"/>
        <v>0</v>
      </c>
      <c r="AZ54" s="33">
        <f t="shared" ca="1" si="87"/>
        <v>0</v>
      </c>
      <c r="BA54" s="33">
        <f t="shared" ca="1" si="87"/>
        <v>0</v>
      </c>
      <c r="BB54" s="33">
        <f t="shared" ca="1" si="87"/>
        <v>0</v>
      </c>
      <c r="BC54" s="33">
        <f t="shared" ca="1" si="87"/>
        <v>0</v>
      </c>
      <c r="BD54" s="33">
        <f t="shared" ca="1" si="87"/>
        <v>0</v>
      </c>
      <c r="BE54" s="33">
        <f t="shared" ca="1" si="87"/>
        <v>0</v>
      </c>
      <c r="BF54" s="33">
        <f t="shared" ca="1" si="87"/>
        <v>0</v>
      </c>
      <c r="BG54" s="33">
        <f t="shared" ca="1" si="87"/>
        <v>0</v>
      </c>
      <c r="BH54" s="33">
        <f t="shared" ca="1" si="87"/>
        <v>0</v>
      </c>
      <c r="BI54" s="33">
        <f t="shared" ca="1" si="87"/>
        <v>0</v>
      </c>
      <c r="BJ54" s="33">
        <f t="shared" ca="1" si="87"/>
        <v>0</v>
      </c>
      <c r="BK54" s="33">
        <f t="shared" ca="1" si="87"/>
        <v>0</v>
      </c>
      <c r="BL54" s="33">
        <f t="shared" ca="1" si="87"/>
        <v>0</v>
      </c>
      <c r="BM54" s="33">
        <f t="shared" ca="1" si="87"/>
        <v>0</v>
      </c>
      <c r="BN54" s="33">
        <f t="shared" ca="1" si="87"/>
        <v>0</v>
      </c>
      <c r="BO54" s="33">
        <f t="shared" ca="1" si="87"/>
        <v>0</v>
      </c>
      <c r="BP54" s="33">
        <f t="shared" ca="1" si="87"/>
        <v>0</v>
      </c>
      <c r="BQ54" s="33">
        <f t="shared" ca="1" si="87"/>
        <v>0</v>
      </c>
      <c r="BR54" s="33">
        <f t="shared" ca="1" si="87"/>
        <v>0</v>
      </c>
      <c r="BS54" s="33">
        <f t="shared" ca="1" si="87"/>
        <v>0</v>
      </c>
      <c r="BT54" s="33">
        <f t="shared" ca="1" si="87"/>
        <v>0</v>
      </c>
      <c r="BU54" s="33">
        <f t="shared" ca="1" si="87"/>
        <v>0</v>
      </c>
      <c r="BV54" s="33">
        <f t="shared" ca="1" si="87"/>
        <v>0</v>
      </c>
      <c r="BW54" s="33">
        <f t="shared" ca="1" si="87"/>
        <v>0</v>
      </c>
      <c r="BX54" s="33">
        <f t="shared" ca="1" si="87"/>
        <v>0</v>
      </c>
      <c r="BY54" s="33">
        <f t="shared" ca="1" si="87"/>
        <v>0</v>
      </c>
      <c r="BZ54" s="33">
        <f t="shared" ca="1" si="87"/>
        <v>0</v>
      </c>
      <c r="CA54" s="33">
        <f t="shared" ca="1" si="87"/>
        <v>0</v>
      </c>
      <c r="CB54" s="33">
        <f t="shared" ca="1" si="87"/>
        <v>0</v>
      </c>
      <c r="CC54" s="33">
        <f t="shared" ca="1" si="87"/>
        <v>0</v>
      </c>
      <c r="CD54" s="33">
        <f t="shared" ca="1" si="87"/>
        <v>0</v>
      </c>
      <c r="CE54" s="33">
        <f t="shared" ca="1" si="87"/>
        <v>0</v>
      </c>
      <c r="CF54" s="33">
        <f t="shared" si="87"/>
        <v>0</v>
      </c>
    </row>
    <row r="55" spans="2:84" x14ac:dyDescent="0.3">
      <c r="B55" s="13">
        <f>ROW()</f>
        <v>55</v>
      </c>
      <c r="H55" s="1" t="str">
        <f t="shared" si="81"/>
        <v>B2C-Себестоимость 1 тн</v>
      </c>
      <c r="I55" s="1" t="str">
        <f t="shared" si="82"/>
        <v>Потребление эл.энергии прочих ресурсов</v>
      </c>
      <c r="M55" s="53" t="str">
        <f t="shared" si="83"/>
        <v>руб./тн</v>
      </c>
      <c r="U55" s="33">
        <f t="shared" ca="1" si="76"/>
        <v>200</v>
      </c>
      <c r="V55" s="35"/>
      <c r="W55" s="36"/>
      <c r="X55" s="33">
        <f t="shared" ref="X55:AI55" ca="1" si="88">IF(X$8="",0,PRODUCT($U16*X$50))</f>
        <v>160</v>
      </c>
      <c r="Y55" s="33">
        <f t="shared" ca="1" si="88"/>
        <v>40</v>
      </c>
      <c r="Z55" s="33">
        <f t="shared" ca="1" si="88"/>
        <v>0</v>
      </c>
      <c r="AA55" s="33">
        <f t="shared" ca="1" si="88"/>
        <v>0</v>
      </c>
      <c r="AB55" s="33">
        <f t="shared" ca="1" si="88"/>
        <v>0</v>
      </c>
      <c r="AC55" s="33">
        <f t="shared" ca="1" si="88"/>
        <v>0</v>
      </c>
      <c r="AD55" s="33">
        <f t="shared" ca="1" si="88"/>
        <v>0</v>
      </c>
      <c r="AE55" s="33">
        <f t="shared" ca="1" si="88"/>
        <v>0</v>
      </c>
      <c r="AF55" s="33">
        <f t="shared" ca="1" si="88"/>
        <v>0</v>
      </c>
      <c r="AG55" s="33">
        <f t="shared" ca="1" si="88"/>
        <v>0</v>
      </c>
      <c r="AH55" s="33">
        <f t="shared" ca="1" si="88"/>
        <v>0</v>
      </c>
      <c r="AI55" s="33">
        <f t="shared" ca="1" si="88"/>
        <v>0</v>
      </c>
      <c r="AJ55" s="33">
        <f t="shared" ref="AJ55:CF55" ca="1" si="89">IF(AJ$8="",0,PRODUCT($U16*AJ$50))</f>
        <v>0</v>
      </c>
      <c r="AK55" s="33">
        <f t="shared" ca="1" si="89"/>
        <v>0</v>
      </c>
      <c r="AL55" s="33">
        <f t="shared" ca="1" si="89"/>
        <v>0</v>
      </c>
      <c r="AM55" s="33">
        <f t="shared" ca="1" si="89"/>
        <v>0</v>
      </c>
      <c r="AN55" s="33">
        <f t="shared" ca="1" si="89"/>
        <v>0</v>
      </c>
      <c r="AO55" s="33">
        <f t="shared" ca="1" si="89"/>
        <v>0</v>
      </c>
      <c r="AP55" s="33">
        <f t="shared" ca="1" si="89"/>
        <v>0</v>
      </c>
      <c r="AQ55" s="33">
        <f t="shared" ca="1" si="89"/>
        <v>0</v>
      </c>
      <c r="AR55" s="33">
        <f t="shared" ca="1" si="89"/>
        <v>0</v>
      </c>
      <c r="AS55" s="33">
        <f t="shared" ca="1" si="89"/>
        <v>0</v>
      </c>
      <c r="AT55" s="33">
        <f t="shared" ca="1" si="89"/>
        <v>0</v>
      </c>
      <c r="AU55" s="33">
        <f t="shared" ca="1" si="89"/>
        <v>0</v>
      </c>
      <c r="AV55" s="33">
        <f t="shared" ca="1" si="89"/>
        <v>0</v>
      </c>
      <c r="AW55" s="33">
        <f t="shared" ca="1" si="89"/>
        <v>0</v>
      </c>
      <c r="AX55" s="33">
        <f t="shared" ca="1" si="89"/>
        <v>0</v>
      </c>
      <c r="AY55" s="33">
        <f t="shared" ca="1" si="89"/>
        <v>0</v>
      </c>
      <c r="AZ55" s="33">
        <f t="shared" ca="1" si="89"/>
        <v>0</v>
      </c>
      <c r="BA55" s="33">
        <f t="shared" ca="1" si="89"/>
        <v>0</v>
      </c>
      <c r="BB55" s="33">
        <f t="shared" ca="1" si="89"/>
        <v>0</v>
      </c>
      <c r="BC55" s="33">
        <f t="shared" ca="1" si="89"/>
        <v>0</v>
      </c>
      <c r="BD55" s="33">
        <f t="shared" ca="1" si="89"/>
        <v>0</v>
      </c>
      <c r="BE55" s="33">
        <f t="shared" ca="1" si="89"/>
        <v>0</v>
      </c>
      <c r="BF55" s="33">
        <f t="shared" ca="1" si="89"/>
        <v>0</v>
      </c>
      <c r="BG55" s="33">
        <f t="shared" ca="1" si="89"/>
        <v>0</v>
      </c>
      <c r="BH55" s="33">
        <f t="shared" ca="1" si="89"/>
        <v>0</v>
      </c>
      <c r="BI55" s="33">
        <f t="shared" ca="1" si="89"/>
        <v>0</v>
      </c>
      <c r="BJ55" s="33">
        <f t="shared" ca="1" si="89"/>
        <v>0</v>
      </c>
      <c r="BK55" s="33">
        <f t="shared" ca="1" si="89"/>
        <v>0</v>
      </c>
      <c r="BL55" s="33">
        <f t="shared" ca="1" si="89"/>
        <v>0</v>
      </c>
      <c r="BM55" s="33">
        <f t="shared" ca="1" si="89"/>
        <v>0</v>
      </c>
      <c r="BN55" s="33">
        <f t="shared" ca="1" si="89"/>
        <v>0</v>
      </c>
      <c r="BO55" s="33">
        <f t="shared" ca="1" si="89"/>
        <v>0</v>
      </c>
      <c r="BP55" s="33">
        <f t="shared" ca="1" si="89"/>
        <v>0</v>
      </c>
      <c r="BQ55" s="33">
        <f t="shared" ca="1" si="89"/>
        <v>0</v>
      </c>
      <c r="BR55" s="33">
        <f t="shared" ca="1" si="89"/>
        <v>0</v>
      </c>
      <c r="BS55" s="33">
        <f t="shared" ca="1" si="89"/>
        <v>0</v>
      </c>
      <c r="BT55" s="33">
        <f t="shared" ca="1" si="89"/>
        <v>0</v>
      </c>
      <c r="BU55" s="33">
        <f t="shared" ca="1" si="89"/>
        <v>0</v>
      </c>
      <c r="BV55" s="33">
        <f t="shared" ca="1" si="89"/>
        <v>0</v>
      </c>
      <c r="BW55" s="33">
        <f t="shared" ca="1" si="89"/>
        <v>0</v>
      </c>
      <c r="BX55" s="33">
        <f t="shared" ca="1" si="89"/>
        <v>0</v>
      </c>
      <c r="BY55" s="33">
        <f t="shared" ca="1" si="89"/>
        <v>0</v>
      </c>
      <c r="BZ55" s="33">
        <f t="shared" ca="1" si="89"/>
        <v>0</v>
      </c>
      <c r="CA55" s="33">
        <f t="shared" ca="1" si="89"/>
        <v>0</v>
      </c>
      <c r="CB55" s="33">
        <f t="shared" ca="1" si="89"/>
        <v>0</v>
      </c>
      <c r="CC55" s="33">
        <f t="shared" ca="1" si="89"/>
        <v>0</v>
      </c>
      <c r="CD55" s="33">
        <f t="shared" ca="1" si="89"/>
        <v>0</v>
      </c>
      <c r="CE55" s="33">
        <f t="shared" ca="1" si="89"/>
        <v>0</v>
      </c>
      <c r="CF55" s="33">
        <f t="shared" si="89"/>
        <v>0</v>
      </c>
    </row>
    <row r="56" spans="2:84" x14ac:dyDescent="0.3">
      <c r="B56" s="13">
        <f>ROW()</f>
        <v>56</v>
      </c>
      <c r="H56" s="1" t="str">
        <f t="shared" si="81"/>
        <v>B2C-Себестоимость 1 тн</v>
      </c>
      <c r="I56" s="1" t="str">
        <f t="shared" si="82"/>
        <v>ФОТ производственного персонала</v>
      </c>
      <c r="M56" s="53" t="str">
        <f t="shared" si="83"/>
        <v>руб./тн</v>
      </c>
      <c r="U56" s="33">
        <f t="shared" ca="1" si="76"/>
        <v>700</v>
      </c>
      <c r="V56" s="35"/>
      <c r="W56" s="36"/>
      <c r="X56" s="33">
        <f t="shared" ref="X56:AI56" ca="1" si="90">IF(X$8="",0,PRODUCT($U17*X$50))</f>
        <v>560</v>
      </c>
      <c r="Y56" s="33">
        <f t="shared" ca="1" si="90"/>
        <v>140</v>
      </c>
      <c r="Z56" s="33">
        <f t="shared" ca="1" si="90"/>
        <v>0</v>
      </c>
      <c r="AA56" s="33">
        <f t="shared" ca="1" si="90"/>
        <v>0</v>
      </c>
      <c r="AB56" s="33">
        <f t="shared" ca="1" si="90"/>
        <v>0</v>
      </c>
      <c r="AC56" s="33">
        <f t="shared" ca="1" si="90"/>
        <v>0</v>
      </c>
      <c r="AD56" s="33">
        <f t="shared" ca="1" si="90"/>
        <v>0</v>
      </c>
      <c r="AE56" s="33">
        <f t="shared" ca="1" si="90"/>
        <v>0</v>
      </c>
      <c r="AF56" s="33">
        <f t="shared" ca="1" si="90"/>
        <v>0</v>
      </c>
      <c r="AG56" s="33">
        <f t="shared" ca="1" si="90"/>
        <v>0</v>
      </c>
      <c r="AH56" s="33">
        <f t="shared" ca="1" si="90"/>
        <v>0</v>
      </c>
      <c r="AI56" s="33">
        <f t="shared" ca="1" si="90"/>
        <v>0</v>
      </c>
      <c r="AJ56" s="33">
        <f t="shared" ref="AJ56:CF56" ca="1" si="91">IF(AJ$8="",0,PRODUCT($U17*AJ$50))</f>
        <v>0</v>
      </c>
      <c r="AK56" s="33">
        <f t="shared" ca="1" si="91"/>
        <v>0</v>
      </c>
      <c r="AL56" s="33">
        <f t="shared" ca="1" si="91"/>
        <v>0</v>
      </c>
      <c r="AM56" s="33">
        <f t="shared" ca="1" si="91"/>
        <v>0</v>
      </c>
      <c r="AN56" s="33">
        <f t="shared" ca="1" si="91"/>
        <v>0</v>
      </c>
      <c r="AO56" s="33">
        <f t="shared" ca="1" si="91"/>
        <v>0</v>
      </c>
      <c r="AP56" s="33">
        <f t="shared" ca="1" si="91"/>
        <v>0</v>
      </c>
      <c r="AQ56" s="33">
        <f t="shared" ca="1" si="91"/>
        <v>0</v>
      </c>
      <c r="AR56" s="33">
        <f t="shared" ca="1" si="91"/>
        <v>0</v>
      </c>
      <c r="AS56" s="33">
        <f t="shared" ca="1" si="91"/>
        <v>0</v>
      </c>
      <c r="AT56" s="33">
        <f t="shared" ca="1" si="91"/>
        <v>0</v>
      </c>
      <c r="AU56" s="33">
        <f t="shared" ca="1" si="91"/>
        <v>0</v>
      </c>
      <c r="AV56" s="33">
        <f t="shared" ca="1" si="91"/>
        <v>0</v>
      </c>
      <c r="AW56" s="33">
        <f t="shared" ca="1" si="91"/>
        <v>0</v>
      </c>
      <c r="AX56" s="33">
        <f t="shared" ca="1" si="91"/>
        <v>0</v>
      </c>
      <c r="AY56" s="33">
        <f t="shared" ca="1" si="91"/>
        <v>0</v>
      </c>
      <c r="AZ56" s="33">
        <f t="shared" ca="1" si="91"/>
        <v>0</v>
      </c>
      <c r="BA56" s="33">
        <f t="shared" ca="1" si="91"/>
        <v>0</v>
      </c>
      <c r="BB56" s="33">
        <f t="shared" ca="1" si="91"/>
        <v>0</v>
      </c>
      <c r="BC56" s="33">
        <f t="shared" ca="1" si="91"/>
        <v>0</v>
      </c>
      <c r="BD56" s="33">
        <f t="shared" ca="1" si="91"/>
        <v>0</v>
      </c>
      <c r="BE56" s="33">
        <f t="shared" ca="1" si="91"/>
        <v>0</v>
      </c>
      <c r="BF56" s="33">
        <f t="shared" ca="1" si="91"/>
        <v>0</v>
      </c>
      <c r="BG56" s="33">
        <f t="shared" ca="1" si="91"/>
        <v>0</v>
      </c>
      <c r="BH56" s="33">
        <f t="shared" ca="1" si="91"/>
        <v>0</v>
      </c>
      <c r="BI56" s="33">
        <f t="shared" ca="1" si="91"/>
        <v>0</v>
      </c>
      <c r="BJ56" s="33">
        <f t="shared" ca="1" si="91"/>
        <v>0</v>
      </c>
      <c r="BK56" s="33">
        <f t="shared" ca="1" si="91"/>
        <v>0</v>
      </c>
      <c r="BL56" s="33">
        <f t="shared" ca="1" si="91"/>
        <v>0</v>
      </c>
      <c r="BM56" s="33">
        <f t="shared" ca="1" si="91"/>
        <v>0</v>
      </c>
      <c r="BN56" s="33">
        <f t="shared" ca="1" si="91"/>
        <v>0</v>
      </c>
      <c r="BO56" s="33">
        <f t="shared" ca="1" si="91"/>
        <v>0</v>
      </c>
      <c r="BP56" s="33">
        <f t="shared" ca="1" si="91"/>
        <v>0</v>
      </c>
      <c r="BQ56" s="33">
        <f t="shared" ca="1" si="91"/>
        <v>0</v>
      </c>
      <c r="BR56" s="33">
        <f t="shared" ca="1" si="91"/>
        <v>0</v>
      </c>
      <c r="BS56" s="33">
        <f t="shared" ca="1" si="91"/>
        <v>0</v>
      </c>
      <c r="BT56" s="33">
        <f t="shared" ca="1" si="91"/>
        <v>0</v>
      </c>
      <c r="BU56" s="33">
        <f t="shared" ca="1" si="91"/>
        <v>0</v>
      </c>
      <c r="BV56" s="33">
        <f t="shared" ca="1" si="91"/>
        <v>0</v>
      </c>
      <c r="BW56" s="33">
        <f t="shared" ca="1" si="91"/>
        <v>0</v>
      </c>
      <c r="BX56" s="33">
        <f t="shared" ca="1" si="91"/>
        <v>0</v>
      </c>
      <c r="BY56" s="33">
        <f t="shared" ca="1" si="91"/>
        <v>0</v>
      </c>
      <c r="BZ56" s="33">
        <f t="shared" ca="1" si="91"/>
        <v>0</v>
      </c>
      <c r="CA56" s="33">
        <f t="shared" ca="1" si="91"/>
        <v>0</v>
      </c>
      <c r="CB56" s="33">
        <f t="shared" ca="1" si="91"/>
        <v>0</v>
      </c>
      <c r="CC56" s="33">
        <f t="shared" ca="1" si="91"/>
        <v>0</v>
      </c>
      <c r="CD56" s="33">
        <f t="shared" ca="1" si="91"/>
        <v>0</v>
      </c>
      <c r="CE56" s="33">
        <f t="shared" ca="1" si="91"/>
        <v>0</v>
      </c>
      <c r="CF56" s="33">
        <f t="shared" si="91"/>
        <v>0</v>
      </c>
    </row>
    <row r="57" spans="2:84" x14ac:dyDescent="0.3">
      <c r="B57" s="13">
        <f>ROW()</f>
        <v>57</v>
      </c>
      <c r="H57" s="1" t="str">
        <f t="shared" si="81"/>
        <v>B2C-Себестоимость 1 тн</v>
      </c>
      <c r="I57" s="1" t="str">
        <f t="shared" si="82"/>
        <v>Соцсборы</v>
      </c>
      <c r="M57" s="53" t="str">
        <f t="shared" si="83"/>
        <v>руб./тн</v>
      </c>
      <c r="U57" s="33">
        <f t="shared" ca="1" si="76"/>
        <v>210</v>
      </c>
      <c r="V57" s="35"/>
      <c r="W57" s="36"/>
      <c r="X57" s="33">
        <f t="shared" ref="X57:AI57" ca="1" si="92">IF(X$8="",0,PRODUCT($U18*X$50))</f>
        <v>168</v>
      </c>
      <c r="Y57" s="33">
        <f t="shared" ca="1" si="92"/>
        <v>42</v>
      </c>
      <c r="Z57" s="33">
        <f t="shared" ca="1" si="92"/>
        <v>0</v>
      </c>
      <c r="AA57" s="33">
        <f t="shared" ca="1" si="92"/>
        <v>0</v>
      </c>
      <c r="AB57" s="33">
        <f t="shared" ca="1" si="92"/>
        <v>0</v>
      </c>
      <c r="AC57" s="33">
        <f t="shared" ca="1" si="92"/>
        <v>0</v>
      </c>
      <c r="AD57" s="33">
        <f t="shared" ca="1" si="92"/>
        <v>0</v>
      </c>
      <c r="AE57" s="33">
        <f t="shared" ca="1" si="92"/>
        <v>0</v>
      </c>
      <c r="AF57" s="33">
        <f t="shared" ca="1" si="92"/>
        <v>0</v>
      </c>
      <c r="AG57" s="33">
        <f t="shared" ca="1" si="92"/>
        <v>0</v>
      </c>
      <c r="AH57" s="33">
        <f t="shared" ca="1" si="92"/>
        <v>0</v>
      </c>
      <c r="AI57" s="33">
        <f t="shared" ca="1" si="92"/>
        <v>0</v>
      </c>
      <c r="AJ57" s="33">
        <f t="shared" ref="AJ57:CF57" ca="1" si="93">IF(AJ$8="",0,PRODUCT($U18*AJ$50))</f>
        <v>0</v>
      </c>
      <c r="AK57" s="33">
        <f t="shared" ca="1" si="93"/>
        <v>0</v>
      </c>
      <c r="AL57" s="33">
        <f t="shared" ca="1" si="93"/>
        <v>0</v>
      </c>
      <c r="AM57" s="33">
        <f t="shared" ca="1" si="93"/>
        <v>0</v>
      </c>
      <c r="AN57" s="33">
        <f t="shared" ca="1" si="93"/>
        <v>0</v>
      </c>
      <c r="AO57" s="33">
        <f t="shared" ca="1" si="93"/>
        <v>0</v>
      </c>
      <c r="AP57" s="33">
        <f t="shared" ca="1" si="93"/>
        <v>0</v>
      </c>
      <c r="AQ57" s="33">
        <f t="shared" ca="1" si="93"/>
        <v>0</v>
      </c>
      <c r="AR57" s="33">
        <f t="shared" ca="1" si="93"/>
        <v>0</v>
      </c>
      <c r="AS57" s="33">
        <f t="shared" ca="1" si="93"/>
        <v>0</v>
      </c>
      <c r="AT57" s="33">
        <f t="shared" ca="1" si="93"/>
        <v>0</v>
      </c>
      <c r="AU57" s="33">
        <f t="shared" ca="1" si="93"/>
        <v>0</v>
      </c>
      <c r="AV57" s="33">
        <f t="shared" ca="1" si="93"/>
        <v>0</v>
      </c>
      <c r="AW57" s="33">
        <f t="shared" ca="1" si="93"/>
        <v>0</v>
      </c>
      <c r="AX57" s="33">
        <f t="shared" ca="1" si="93"/>
        <v>0</v>
      </c>
      <c r="AY57" s="33">
        <f t="shared" ca="1" si="93"/>
        <v>0</v>
      </c>
      <c r="AZ57" s="33">
        <f t="shared" ca="1" si="93"/>
        <v>0</v>
      </c>
      <c r="BA57" s="33">
        <f t="shared" ca="1" si="93"/>
        <v>0</v>
      </c>
      <c r="BB57" s="33">
        <f t="shared" ca="1" si="93"/>
        <v>0</v>
      </c>
      <c r="BC57" s="33">
        <f t="shared" ca="1" si="93"/>
        <v>0</v>
      </c>
      <c r="BD57" s="33">
        <f t="shared" ca="1" si="93"/>
        <v>0</v>
      </c>
      <c r="BE57" s="33">
        <f t="shared" ca="1" si="93"/>
        <v>0</v>
      </c>
      <c r="BF57" s="33">
        <f t="shared" ca="1" si="93"/>
        <v>0</v>
      </c>
      <c r="BG57" s="33">
        <f t="shared" ca="1" si="93"/>
        <v>0</v>
      </c>
      <c r="BH57" s="33">
        <f t="shared" ca="1" si="93"/>
        <v>0</v>
      </c>
      <c r="BI57" s="33">
        <f t="shared" ca="1" si="93"/>
        <v>0</v>
      </c>
      <c r="BJ57" s="33">
        <f t="shared" ca="1" si="93"/>
        <v>0</v>
      </c>
      <c r="BK57" s="33">
        <f t="shared" ca="1" si="93"/>
        <v>0</v>
      </c>
      <c r="BL57" s="33">
        <f t="shared" ca="1" si="93"/>
        <v>0</v>
      </c>
      <c r="BM57" s="33">
        <f t="shared" ca="1" si="93"/>
        <v>0</v>
      </c>
      <c r="BN57" s="33">
        <f t="shared" ca="1" si="93"/>
        <v>0</v>
      </c>
      <c r="BO57" s="33">
        <f t="shared" ca="1" si="93"/>
        <v>0</v>
      </c>
      <c r="BP57" s="33">
        <f t="shared" ca="1" si="93"/>
        <v>0</v>
      </c>
      <c r="BQ57" s="33">
        <f t="shared" ca="1" si="93"/>
        <v>0</v>
      </c>
      <c r="BR57" s="33">
        <f t="shared" ca="1" si="93"/>
        <v>0</v>
      </c>
      <c r="BS57" s="33">
        <f t="shared" ca="1" si="93"/>
        <v>0</v>
      </c>
      <c r="BT57" s="33">
        <f t="shared" ca="1" si="93"/>
        <v>0</v>
      </c>
      <c r="BU57" s="33">
        <f t="shared" ca="1" si="93"/>
        <v>0</v>
      </c>
      <c r="BV57" s="33">
        <f t="shared" ca="1" si="93"/>
        <v>0</v>
      </c>
      <c r="BW57" s="33">
        <f t="shared" ca="1" si="93"/>
        <v>0</v>
      </c>
      <c r="BX57" s="33">
        <f t="shared" ca="1" si="93"/>
        <v>0</v>
      </c>
      <c r="BY57" s="33">
        <f t="shared" ca="1" si="93"/>
        <v>0</v>
      </c>
      <c r="BZ57" s="33">
        <f t="shared" ca="1" si="93"/>
        <v>0</v>
      </c>
      <c r="CA57" s="33">
        <f t="shared" ca="1" si="93"/>
        <v>0</v>
      </c>
      <c r="CB57" s="33">
        <f t="shared" ca="1" si="93"/>
        <v>0</v>
      </c>
      <c r="CC57" s="33">
        <f t="shared" ca="1" si="93"/>
        <v>0</v>
      </c>
      <c r="CD57" s="33">
        <f t="shared" ca="1" si="93"/>
        <v>0</v>
      </c>
      <c r="CE57" s="33">
        <f t="shared" ca="1" si="93"/>
        <v>0</v>
      </c>
      <c r="CF57" s="33">
        <f t="shared" si="93"/>
        <v>0</v>
      </c>
    </row>
    <row r="58" spans="2:84" x14ac:dyDescent="0.3">
      <c r="B58" s="13">
        <f>ROW()</f>
        <v>58</v>
      </c>
      <c r="H58" s="1" t="str">
        <f t="shared" si="81"/>
        <v>B2C-Себестоимость 1 тн</v>
      </c>
      <c r="I58" s="1" t="str">
        <f t="shared" si="82"/>
        <v>Транспортные расходы</v>
      </c>
      <c r="M58" s="53" t="str">
        <f t="shared" si="83"/>
        <v>руб./тн</v>
      </c>
      <c r="U58" s="33">
        <f t="shared" ca="1" si="76"/>
        <v>150</v>
      </c>
      <c r="V58" s="35"/>
      <c r="W58" s="36"/>
      <c r="X58" s="33">
        <f t="shared" ref="X58:AI58" ca="1" si="94">IF(X$8="",0,PRODUCT($U19*X$50))</f>
        <v>120</v>
      </c>
      <c r="Y58" s="33">
        <f t="shared" ca="1" si="94"/>
        <v>30</v>
      </c>
      <c r="Z58" s="33">
        <f t="shared" ca="1" si="94"/>
        <v>0</v>
      </c>
      <c r="AA58" s="33">
        <f t="shared" ca="1" si="94"/>
        <v>0</v>
      </c>
      <c r="AB58" s="33">
        <f t="shared" ca="1" si="94"/>
        <v>0</v>
      </c>
      <c r="AC58" s="33">
        <f t="shared" ca="1" si="94"/>
        <v>0</v>
      </c>
      <c r="AD58" s="33">
        <f t="shared" ca="1" si="94"/>
        <v>0</v>
      </c>
      <c r="AE58" s="33">
        <f t="shared" ca="1" si="94"/>
        <v>0</v>
      </c>
      <c r="AF58" s="33">
        <f t="shared" ca="1" si="94"/>
        <v>0</v>
      </c>
      <c r="AG58" s="33">
        <f t="shared" ca="1" si="94"/>
        <v>0</v>
      </c>
      <c r="AH58" s="33">
        <f t="shared" ca="1" si="94"/>
        <v>0</v>
      </c>
      <c r="AI58" s="33">
        <f t="shared" ca="1" si="94"/>
        <v>0</v>
      </c>
      <c r="AJ58" s="33">
        <f t="shared" ref="AJ58:CF58" ca="1" si="95">IF(AJ$8="",0,PRODUCT($U19*AJ$50))</f>
        <v>0</v>
      </c>
      <c r="AK58" s="33">
        <f t="shared" ca="1" si="95"/>
        <v>0</v>
      </c>
      <c r="AL58" s="33">
        <f t="shared" ca="1" si="95"/>
        <v>0</v>
      </c>
      <c r="AM58" s="33">
        <f t="shared" ca="1" si="95"/>
        <v>0</v>
      </c>
      <c r="AN58" s="33">
        <f t="shared" ca="1" si="95"/>
        <v>0</v>
      </c>
      <c r="AO58" s="33">
        <f t="shared" ca="1" si="95"/>
        <v>0</v>
      </c>
      <c r="AP58" s="33">
        <f t="shared" ca="1" si="95"/>
        <v>0</v>
      </c>
      <c r="AQ58" s="33">
        <f t="shared" ca="1" si="95"/>
        <v>0</v>
      </c>
      <c r="AR58" s="33">
        <f t="shared" ca="1" si="95"/>
        <v>0</v>
      </c>
      <c r="AS58" s="33">
        <f t="shared" ca="1" si="95"/>
        <v>0</v>
      </c>
      <c r="AT58" s="33">
        <f t="shared" ca="1" si="95"/>
        <v>0</v>
      </c>
      <c r="AU58" s="33">
        <f t="shared" ca="1" si="95"/>
        <v>0</v>
      </c>
      <c r="AV58" s="33">
        <f t="shared" ca="1" si="95"/>
        <v>0</v>
      </c>
      <c r="AW58" s="33">
        <f t="shared" ca="1" si="95"/>
        <v>0</v>
      </c>
      <c r="AX58" s="33">
        <f t="shared" ca="1" si="95"/>
        <v>0</v>
      </c>
      <c r="AY58" s="33">
        <f t="shared" ca="1" si="95"/>
        <v>0</v>
      </c>
      <c r="AZ58" s="33">
        <f t="shared" ca="1" si="95"/>
        <v>0</v>
      </c>
      <c r="BA58" s="33">
        <f t="shared" ca="1" si="95"/>
        <v>0</v>
      </c>
      <c r="BB58" s="33">
        <f t="shared" ca="1" si="95"/>
        <v>0</v>
      </c>
      <c r="BC58" s="33">
        <f t="shared" ca="1" si="95"/>
        <v>0</v>
      </c>
      <c r="BD58" s="33">
        <f t="shared" ca="1" si="95"/>
        <v>0</v>
      </c>
      <c r="BE58" s="33">
        <f t="shared" ca="1" si="95"/>
        <v>0</v>
      </c>
      <c r="BF58" s="33">
        <f t="shared" ca="1" si="95"/>
        <v>0</v>
      </c>
      <c r="BG58" s="33">
        <f t="shared" ca="1" si="95"/>
        <v>0</v>
      </c>
      <c r="BH58" s="33">
        <f t="shared" ca="1" si="95"/>
        <v>0</v>
      </c>
      <c r="BI58" s="33">
        <f t="shared" ca="1" si="95"/>
        <v>0</v>
      </c>
      <c r="BJ58" s="33">
        <f t="shared" ca="1" si="95"/>
        <v>0</v>
      </c>
      <c r="BK58" s="33">
        <f t="shared" ca="1" si="95"/>
        <v>0</v>
      </c>
      <c r="BL58" s="33">
        <f t="shared" ca="1" si="95"/>
        <v>0</v>
      </c>
      <c r="BM58" s="33">
        <f t="shared" ca="1" si="95"/>
        <v>0</v>
      </c>
      <c r="BN58" s="33">
        <f t="shared" ca="1" si="95"/>
        <v>0</v>
      </c>
      <c r="BO58" s="33">
        <f t="shared" ca="1" si="95"/>
        <v>0</v>
      </c>
      <c r="BP58" s="33">
        <f t="shared" ca="1" si="95"/>
        <v>0</v>
      </c>
      <c r="BQ58" s="33">
        <f t="shared" ca="1" si="95"/>
        <v>0</v>
      </c>
      <c r="BR58" s="33">
        <f t="shared" ca="1" si="95"/>
        <v>0</v>
      </c>
      <c r="BS58" s="33">
        <f t="shared" ca="1" si="95"/>
        <v>0</v>
      </c>
      <c r="BT58" s="33">
        <f t="shared" ca="1" si="95"/>
        <v>0</v>
      </c>
      <c r="BU58" s="33">
        <f t="shared" ca="1" si="95"/>
        <v>0</v>
      </c>
      <c r="BV58" s="33">
        <f t="shared" ca="1" si="95"/>
        <v>0</v>
      </c>
      <c r="BW58" s="33">
        <f t="shared" ca="1" si="95"/>
        <v>0</v>
      </c>
      <c r="BX58" s="33">
        <f t="shared" ca="1" si="95"/>
        <v>0</v>
      </c>
      <c r="BY58" s="33">
        <f t="shared" ca="1" si="95"/>
        <v>0</v>
      </c>
      <c r="BZ58" s="33">
        <f t="shared" ca="1" si="95"/>
        <v>0</v>
      </c>
      <c r="CA58" s="33">
        <f t="shared" ca="1" si="95"/>
        <v>0</v>
      </c>
      <c r="CB58" s="33">
        <f t="shared" ca="1" si="95"/>
        <v>0</v>
      </c>
      <c r="CC58" s="33">
        <f t="shared" ca="1" si="95"/>
        <v>0</v>
      </c>
      <c r="CD58" s="33">
        <f t="shared" ca="1" si="95"/>
        <v>0</v>
      </c>
      <c r="CE58" s="33">
        <f t="shared" ca="1" si="95"/>
        <v>0</v>
      </c>
      <c r="CF58" s="33">
        <f t="shared" si="95"/>
        <v>0</v>
      </c>
    </row>
    <row r="59" spans="2:84" s="26" customFormat="1" ht="12" x14ac:dyDescent="0.25">
      <c r="B59" s="13"/>
      <c r="M59" s="55"/>
      <c r="N59" s="44" t="s">
        <v>21</v>
      </c>
      <c r="O59" s="45"/>
      <c r="P59" s="46"/>
      <c r="Q59" s="40"/>
      <c r="U59" s="41"/>
      <c r="V59" s="42"/>
      <c r="W59" s="43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</row>
    <row r="60" spans="2:84" x14ac:dyDescent="0.3">
      <c r="B60" s="13">
        <f>ROW()</f>
        <v>60</v>
      </c>
    </row>
    <row r="61" spans="2:84" x14ac:dyDescent="0.3">
      <c r="B61" s="13">
        <f>ROW()</f>
        <v>61</v>
      </c>
      <c r="H61" s="1" t="s">
        <v>479</v>
      </c>
      <c r="M61" s="53" t="str">
        <f>"руб./"&amp;$P$11</f>
        <v>руб./тн</v>
      </c>
      <c r="P61" s="72" t="str">
        <f>Lists!$AD$8</f>
        <v>учет</v>
      </c>
      <c r="U61" s="33">
        <f t="shared" ref="U61:U70" ca="1" si="96">SUM(INDIRECT(ADDRESS($B61,$X$2)&amp;":"&amp;ADDRESS($B61,$X$2-1+$P$8)))</f>
        <v>73305</v>
      </c>
      <c r="V61" s="35"/>
      <c r="W61" s="36"/>
      <c r="X61" s="33">
        <f ca="1">IF(X$8="",0,$U$22*X62*X63)</f>
        <v>0</v>
      </c>
      <c r="Y61" s="33">
        <f t="shared" ref="Y61:CF61" ca="1" si="97">IF(Y$8="",0,$U$22*Y62*Y63)</f>
        <v>36652.5</v>
      </c>
      <c r="Z61" s="33">
        <f t="shared" ca="1" si="97"/>
        <v>36652.5</v>
      </c>
      <c r="AA61" s="33">
        <f t="shared" ca="1" si="97"/>
        <v>0</v>
      </c>
      <c r="AB61" s="33">
        <f t="shared" ca="1" si="97"/>
        <v>0</v>
      </c>
      <c r="AC61" s="33">
        <f t="shared" ca="1" si="97"/>
        <v>0</v>
      </c>
      <c r="AD61" s="33">
        <f t="shared" ca="1" si="97"/>
        <v>0</v>
      </c>
      <c r="AE61" s="33">
        <f t="shared" ca="1" si="97"/>
        <v>0</v>
      </c>
      <c r="AF61" s="33">
        <f t="shared" ca="1" si="97"/>
        <v>0</v>
      </c>
      <c r="AG61" s="33">
        <f t="shared" ca="1" si="97"/>
        <v>0</v>
      </c>
      <c r="AH61" s="33">
        <f t="shared" ca="1" si="97"/>
        <v>0</v>
      </c>
      <c r="AI61" s="33">
        <f t="shared" ca="1" si="97"/>
        <v>0</v>
      </c>
      <c r="AJ61" s="33">
        <f t="shared" ca="1" si="97"/>
        <v>0</v>
      </c>
      <c r="AK61" s="33">
        <f t="shared" ca="1" si="97"/>
        <v>0</v>
      </c>
      <c r="AL61" s="33">
        <f t="shared" ca="1" si="97"/>
        <v>0</v>
      </c>
      <c r="AM61" s="33">
        <f t="shared" ca="1" si="97"/>
        <v>0</v>
      </c>
      <c r="AN61" s="33">
        <f t="shared" ca="1" si="97"/>
        <v>0</v>
      </c>
      <c r="AO61" s="33">
        <f t="shared" ca="1" si="97"/>
        <v>0</v>
      </c>
      <c r="AP61" s="33">
        <f t="shared" ca="1" si="97"/>
        <v>0</v>
      </c>
      <c r="AQ61" s="33">
        <f t="shared" ca="1" si="97"/>
        <v>0</v>
      </c>
      <c r="AR61" s="33">
        <f t="shared" ca="1" si="97"/>
        <v>0</v>
      </c>
      <c r="AS61" s="33">
        <f t="shared" ca="1" si="97"/>
        <v>0</v>
      </c>
      <c r="AT61" s="33">
        <f t="shared" ca="1" si="97"/>
        <v>0</v>
      </c>
      <c r="AU61" s="33">
        <f t="shared" ca="1" si="97"/>
        <v>0</v>
      </c>
      <c r="AV61" s="33">
        <f t="shared" ca="1" si="97"/>
        <v>0</v>
      </c>
      <c r="AW61" s="33">
        <f t="shared" ca="1" si="97"/>
        <v>0</v>
      </c>
      <c r="AX61" s="33">
        <f t="shared" ca="1" si="97"/>
        <v>0</v>
      </c>
      <c r="AY61" s="33">
        <f t="shared" ca="1" si="97"/>
        <v>0</v>
      </c>
      <c r="AZ61" s="33">
        <f t="shared" ca="1" si="97"/>
        <v>0</v>
      </c>
      <c r="BA61" s="33">
        <f t="shared" ca="1" si="97"/>
        <v>0</v>
      </c>
      <c r="BB61" s="33">
        <f t="shared" ca="1" si="97"/>
        <v>0</v>
      </c>
      <c r="BC61" s="33">
        <f t="shared" ca="1" si="97"/>
        <v>0</v>
      </c>
      <c r="BD61" s="33">
        <f t="shared" ca="1" si="97"/>
        <v>0</v>
      </c>
      <c r="BE61" s="33">
        <f t="shared" ca="1" si="97"/>
        <v>0</v>
      </c>
      <c r="BF61" s="33">
        <f t="shared" ca="1" si="97"/>
        <v>0</v>
      </c>
      <c r="BG61" s="33">
        <f t="shared" ca="1" si="97"/>
        <v>0</v>
      </c>
      <c r="BH61" s="33">
        <f t="shared" ca="1" si="97"/>
        <v>0</v>
      </c>
      <c r="BI61" s="33">
        <f t="shared" ca="1" si="97"/>
        <v>0</v>
      </c>
      <c r="BJ61" s="33">
        <f t="shared" ca="1" si="97"/>
        <v>0</v>
      </c>
      <c r="BK61" s="33">
        <f t="shared" ca="1" si="97"/>
        <v>0</v>
      </c>
      <c r="BL61" s="33">
        <f t="shared" ca="1" si="97"/>
        <v>0</v>
      </c>
      <c r="BM61" s="33">
        <f t="shared" ca="1" si="97"/>
        <v>0</v>
      </c>
      <c r="BN61" s="33">
        <f t="shared" ca="1" si="97"/>
        <v>0</v>
      </c>
      <c r="BO61" s="33">
        <f t="shared" ca="1" si="97"/>
        <v>0</v>
      </c>
      <c r="BP61" s="33">
        <f t="shared" ca="1" si="97"/>
        <v>0</v>
      </c>
      <c r="BQ61" s="33">
        <f t="shared" ca="1" si="97"/>
        <v>0</v>
      </c>
      <c r="BR61" s="33">
        <f t="shared" ca="1" si="97"/>
        <v>0</v>
      </c>
      <c r="BS61" s="33">
        <f t="shared" ca="1" si="97"/>
        <v>0</v>
      </c>
      <c r="BT61" s="33">
        <f t="shared" ca="1" si="97"/>
        <v>0</v>
      </c>
      <c r="BU61" s="33">
        <f t="shared" ca="1" si="97"/>
        <v>0</v>
      </c>
      <c r="BV61" s="33">
        <f t="shared" ca="1" si="97"/>
        <v>0</v>
      </c>
      <c r="BW61" s="33">
        <f t="shared" ca="1" si="97"/>
        <v>0</v>
      </c>
      <c r="BX61" s="33">
        <f t="shared" ca="1" si="97"/>
        <v>0</v>
      </c>
      <c r="BY61" s="33">
        <f t="shared" ca="1" si="97"/>
        <v>0</v>
      </c>
      <c r="BZ61" s="33">
        <f t="shared" ca="1" si="97"/>
        <v>0</v>
      </c>
      <c r="CA61" s="33">
        <f t="shared" ca="1" si="97"/>
        <v>0</v>
      </c>
      <c r="CB61" s="33">
        <f t="shared" ca="1" si="97"/>
        <v>0</v>
      </c>
      <c r="CC61" s="33">
        <f t="shared" ca="1" si="97"/>
        <v>0</v>
      </c>
      <c r="CD61" s="33">
        <f t="shared" ca="1" si="97"/>
        <v>0</v>
      </c>
      <c r="CE61" s="33">
        <f t="shared" ca="1" si="97"/>
        <v>0</v>
      </c>
      <c r="CF61" s="33">
        <f t="shared" si="97"/>
        <v>0</v>
      </c>
    </row>
    <row r="62" spans="2:84" x14ac:dyDescent="0.3">
      <c r="B62" s="13">
        <f>ROW()</f>
        <v>62</v>
      </c>
      <c r="H62" s="1" t="str">
        <f>$H$49</f>
        <v>B2C-Продажа 1 тн</v>
      </c>
      <c r="I62" s="1" t="s">
        <v>23</v>
      </c>
      <c r="M62" s="53" t="s">
        <v>16</v>
      </c>
      <c r="U62" s="31">
        <f ca="1">SUM(INDIRECT(ADDRESS($B62,$X$2)&amp;":"&amp;ADDRESS($B62,$X$2-1+$P$8)))</f>
        <v>1</v>
      </c>
      <c r="V62" s="94"/>
      <c r="W62" s="47"/>
      <c r="X62" s="97"/>
      <c r="Y62" s="97">
        <v>0.5</v>
      </c>
      <c r="Z62" s="97">
        <v>0.5</v>
      </c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</row>
    <row r="63" spans="2:84" x14ac:dyDescent="0.3">
      <c r="B63" s="13">
        <f>ROW()</f>
        <v>63</v>
      </c>
      <c r="H63" s="1" t="str">
        <f>$H$49</f>
        <v>B2C-Продажа 1 тн</v>
      </c>
      <c r="I63" s="1" t="s">
        <v>227</v>
      </c>
      <c r="M63" s="53" t="s">
        <v>24</v>
      </c>
      <c r="U63" s="32">
        <f ca="1">IF(U64=0,0,U61/U64)</f>
        <v>1.5</v>
      </c>
      <c r="V63" s="95"/>
      <c r="W63" s="48"/>
      <c r="X63" s="98"/>
      <c r="Y63" s="98">
        <v>1.5</v>
      </c>
      <c r="Z63" s="98">
        <v>1.5</v>
      </c>
      <c r="AA63" s="98"/>
      <c r="AB63" s="98"/>
      <c r="AC63" s="98"/>
      <c r="AD63" s="98"/>
      <c r="AE63" s="98"/>
      <c r="AF63" s="98"/>
      <c r="AG63" s="98"/>
      <c r="AH63" s="98"/>
      <c r="AI63" s="98"/>
      <c r="AJ63" s="98"/>
      <c r="AK63" s="98"/>
      <c r="AL63" s="98"/>
      <c r="AM63" s="98"/>
      <c r="AN63" s="98"/>
      <c r="AO63" s="98"/>
      <c r="AP63" s="98"/>
      <c r="AQ63" s="98"/>
      <c r="AR63" s="98"/>
      <c r="AS63" s="98"/>
      <c r="AT63" s="98"/>
      <c r="AU63" s="98"/>
      <c r="AV63" s="98"/>
      <c r="AW63" s="98"/>
      <c r="AX63" s="98"/>
      <c r="AY63" s="98"/>
      <c r="AZ63" s="98"/>
      <c r="BA63" s="98"/>
      <c r="BB63" s="98"/>
      <c r="BC63" s="98"/>
      <c r="BD63" s="98"/>
      <c r="BE63" s="98"/>
      <c r="BF63" s="98"/>
      <c r="BG63" s="98"/>
      <c r="BH63" s="98"/>
      <c r="BI63" s="98"/>
      <c r="BJ63" s="98"/>
      <c r="BK63" s="98"/>
      <c r="BL63" s="98"/>
      <c r="BM63" s="98"/>
      <c r="BN63" s="98"/>
      <c r="BO63" s="98"/>
      <c r="BP63" s="98"/>
      <c r="BQ63" s="98"/>
      <c r="BR63" s="98"/>
      <c r="BS63" s="98"/>
      <c r="BT63" s="98"/>
      <c r="BU63" s="98"/>
      <c r="BV63" s="98"/>
      <c r="BW63" s="98"/>
      <c r="BX63" s="98"/>
      <c r="BY63" s="98"/>
      <c r="BZ63" s="98"/>
      <c r="CA63" s="98"/>
      <c r="CB63" s="98"/>
      <c r="CC63" s="98"/>
      <c r="CD63" s="98"/>
      <c r="CE63" s="98"/>
      <c r="CF63" s="98"/>
    </row>
    <row r="64" spans="2:84" x14ac:dyDescent="0.3">
      <c r="B64" s="13">
        <f>ROW()</f>
        <v>64</v>
      </c>
      <c r="H64" s="1" t="s">
        <v>480</v>
      </c>
      <c r="M64" s="53" t="str">
        <f>"руб./"&amp;$P$11</f>
        <v>руб./тн</v>
      </c>
      <c r="P64" s="72" t="str">
        <f>Lists!$AD$8</f>
        <v>учет</v>
      </c>
      <c r="U64" s="33">
        <f t="shared" ca="1" si="96"/>
        <v>48870</v>
      </c>
      <c r="V64" s="35"/>
      <c r="W64" s="36"/>
      <c r="X64" s="33">
        <f ca="1">IF(X$8="",0,$U22*X$62)</f>
        <v>0</v>
      </c>
      <c r="Y64" s="33">
        <f t="shared" ref="Y64:CF64" ca="1" si="98">IF(Y$8="",0,$U22*Y$62)</f>
        <v>24435</v>
      </c>
      <c r="Z64" s="33">
        <f t="shared" ca="1" si="98"/>
        <v>24435</v>
      </c>
      <c r="AA64" s="33">
        <f t="shared" ca="1" si="98"/>
        <v>0</v>
      </c>
      <c r="AB64" s="33">
        <f t="shared" ca="1" si="98"/>
        <v>0</v>
      </c>
      <c r="AC64" s="33">
        <f t="shared" ca="1" si="98"/>
        <v>0</v>
      </c>
      <c r="AD64" s="33">
        <f t="shared" ca="1" si="98"/>
        <v>0</v>
      </c>
      <c r="AE64" s="33">
        <f t="shared" ca="1" si="98"/>
        <v>0</v>
      </c>
      <c r="AF64" s="33">
        <f t="shared" ca="1" si="98"/>
        <v>0</v>
      </c>
      <c r="AG64" s="33">
        <f t="shared" ca="1" si="98"/>
        <v>0</v>
      </c>
      <c r="AH64" s="33">
        <f t="shared" ca="1" si="98"/>
        <v>0</v>
      </c>
      <c r="AI64" s="33">
        <f t="shared" ca="1" si="98"/>
        <v>0</v>
      </c>
      <c r="AJ64" s="33">
        <f t="shared" ca="1" si="98"/>
        <v>0</v>
      </c>
      <c r="AK64" s="33">
        <f t="shared" ca="1" si="98"/>
        <v>0</v>
      </c>
      <c r="AL64" s="33">
        <f t="shared" ca="1" si="98"/>
        <v>0</v>
      </c>
      <c r="AM64" s="33">
        <f t="shared" ca="1" si="98"/>
        <v>0</v>
      </c>
      <c r="AN64" s="33">
        <f t="shared" ca="1" si="98"/>
        <v>0</v>
      </c>
      <c r="AO64" s="33">
        <f t="shared" ca="1" si="98"/>
        <v>0</v>
      </c>
      <c r="AP64" s="33">
        <f t="shared" ca="1" si="98"/>
        <v>0</v>
      </c>
      <c r="AQ64" s="33">
        <f t="shared" ca="1" si="98"/>
        <v>0</v>
      </c>
      <c r="AR64" s="33">
        <f t="shared" ca="1" si="98"/>
        <v>0</v>
      </c>
      <c r="AS64" s="33">
        <f t="shared" ca="1" si="98"/>
        <v>0</v>
      </c>
      <c r="AT64" s="33">
        <f t="shared" ca="1" si="98"/>
        <v>0</v>
      </c>
      <c r="AU64" s="33">
        <f t="shared" ca="1" si="98"/>
        <v>0</v>
      </c>
      <c r="AV64" s="33">
        <f t="shared" ca="1" si="98"/>
        <v>0</v>
      </c>
      <c r="AW64" s="33">
        <f t="shared" ca="1" si="98"/>
        <v>0</v>
      </c>
      <c r="AX64" s="33">
        <f t="shared" ca="1" si="98"/>
        <v>0</v>
      </c>
      <c r="AY64" s="33">
        <f t="shared" ca="1" si="98"/>
        <v>0</v>
      </c>
      <c r="AZ64" s="33">
        <f t="shared" ca="1" si="98"/>
        <v>0</v>
      </c>
      <c r="BA64" s="33">
        <f t="shared" ca="1" si="98"/>
        <v>0</v>
      </c>
      <c r="BB64" s="33">
        <f t="shared" ca="1" si="98"/>
        <v>0</v>
      </c>
      <c r="BC64" s="33">
        <f t="shared" ca="1" si="98"/>
        <v>0</v>
      </c>
      <c r="BD64" s="33">
        <f t="shared" ca="1" si="98"/>
        <v>0</v>
      </c>
      <c r="BE64" s="33">
        <f t="shared" ca="1" si="98"/>
        <v>0</v>
      </c>
      <c r="BF64" s="33">
        <f t="shared" ca="1" si="98"/>
        <v>0</v>
      </c>
      <c r="BG64" s="33">
        <f t="shared" ca="1" si="98"/>
        <v>0</v>
      </c>
      <c r="BH64" s="33">
        <f t="shared" ca="1" si="98"/>
        <v>0</v>
      </c>
      <c r="BI64" s="33">
        <f t="shared" ca="1" si="98"/>
        <v>0</v>
      </c>
      <c r="BJ64" s="33">
        <f t="shared" ca="1" si="98"/>
        <v>0</v>
      </c>
      <c r="BK64" s="33">
        <f t="shared" ca="1" si="98"/>
        <v>0</v>
      </c>
      <c r="BL64" s="33">
        <f t="shared" ca="1" si="98"/>
        <v>0</v>
      </c>
      <c r="BM64" s="33">
        <f t="shared" ca="1" si="98"/>
        <v>0</v>
      </c>
      <c r="BN64" s="33">
        <f t="shared" ca="1" si="98"/>
        <v>0</v>
      </c>
      <c r="BO64" s="33">
        <f t="shared" ca="1" si="98"/>
        <v>0</v>
      </c>
      <c r="BP64" s="33">
        <f t="shared" ca="1" si="98"/>
        <v>0</v>
      </c>
      <c r="BQ64" s="33">
        <f t="shared" ca="1" si="98"/>
        <v>0</v>
      </c>
      <c r="BR64" s="33">
        <f t="shared" ca="1" si="98"/>
        <v>0</v>
      </c>
      <c r="BS64" s="33">
        <f t="shared" ca="1" si="98"/>
        <v>0</v>
      </c>
      <c r="BT64" s="33">
        <f t="shared" ca="1" si="98"/>
        <v>0</v>
      </c>
      <c r="BU64" s="33">
        <f t="shared" ca="1" si="98"/>
        <v>0</v>
      </c>
      <c r="BV64" s="33">
        <f t="shared" ca="1" si="98"/>
        <v>0</v>
      </c>
      <c r="BW64" s="33">
        <f t="shared" ca="1" si="98"/>
        <v>0</v>
      </c>
      <c r="BX64" s="33">
        <f t="shared" ca="1" si="98"/>
        <v>0</v>
      </c>
      <c r="BY64" s="33">
        <f t="shared" ca="1" si="98"/>
        <v>0</v>
      </c>
      <c r="BZ64" s="33">
        <f t="shared" ca="1" si="98"/>
        <v>0</v>
      </c>
      <c r="CA64" s="33">
        <f t="shared" ca="1" si="98"/>
        <v>0</v>
      </c>
      <c r="CB64" s="33">
        <f t="shared" ca="1" si="98"/>
        <v>0</v>
      </c>
      <c r="CC64" s="33">
        <f t="shared" ca="1" si="98"/>
        <v>0</v>
      </c>
      <c r="CD64" s="33">
        <f t="shared" ca="1" si="98"/>
        <v>0</v>
      </c>
      <c r="CE64" s="33">
        <f t="shared" ca="1" si="98"/>
        <v>0</v>
      </c>
      <c r="CF64" s="33">
        <f t="shared" si="98"/>
        <v>0</v>
      </c>
    </row>
    <row r="65" spans="2:84" x14ac:dyDescent="0.3">
      <c r="B65" s="13">
        <f>ROW()</f>
        <v>65</v>
      </c>
      <c r="H65" s="1" t="str">
        <f t="shared" ref="H65:H70" si="99">$H$52</f>
        <v>B2C-Себестоимость 1 тн</v>
      </c>
      <c r="I65" s="1" t="str">
        <f>I23</f>
        <v>Металлопрокат</v>
      </c>
      <c r="M65" s="53" t="str">
        <f t="shared" ref="M65:M70" si="100">"руб./"&amp;$P$11</f>
        <v>руб./тн</v>
      </c>
      <c r="U65" s="33">
        <f t="shared" ca="1" si="96"/>
        <v>42000</v>
      </c>
      <c r="V65" s="35"/>
      <c r="W65" s="36"/>
      <c r="X65" s="33">
        <f ca="1">IF(X$8="",0,PRODUCT($U23*X$62))</f>
        <v>0</v>
      </c>
      <c r="Y65" s="33">
        <f t="shared" ref="Y65:CF69" ca="1" si="101">IF(Y$8="",0,PRODUCT($U23*Y$62))</f>
        <v>21000</v>
      </c>
      <c r="Z65" s="33">
        <f t="shared" ca="1" si="101"/>
        <v>21000</v>
      </c>
      <c r="AA65" s="33">
        <f t="shared" ca="1" si="101"/>
        <v>0</v>
      </c>
      <c r="AB65" s="33">
        <f t="shared" ca="1" si="101"/>
        <v>0</v>
      </c>
      <c r="AC65" s="33">
        <f t="shared" ca="1" si="101"/>
        <v>0</v>
      </c>
      <c r="AD65" s="33">
        <f t="shared" ca="1" si="101"/>
        <v>0</v>
      </c>
      <c r="AE65" s="33">
        <f t="shared" ca="1" si="101"/>
        <v>0</v>
      </c>
      <c r="AF65" s="33">
        <f t="shared" ca="1" si="101"/>
        <v>0</v>
      </c>
      <c r="AG65" s="33">
        <f t="shared" ca="1" si="101"/>
        <v>0</v>
      </c>
      <c r="AH65" s="33">
        <f t="shared" ca="1" si="101"/>
        <v>0</v>
      </c>
      <c r="AI65" s="33">
        <f t="shared" ca="1" si="101"/>
        <v>0</v>
      </c>
      <c r="AJ65" s="33">
        <f t="shared" ca="1" si="101"/>
        <v>0</v>
      </c>
      <c r="AK65" s="33">
        <f t="shared" ca="1" si="101"/>
        <v>0</v>
      </c>
      <c r="AL65" s="33">
        <f t="shared" ca="1" si="101"/>
        <v>0</v>
      </c>
      <c r="AM65" s="33">
        <f t="shared" ca="1" si="101"/>
        <v>0</v>
      </c>
      <c r="AN65" s="33">
        <f t="shared" ca="1" si="101"/>
        <v>0</v>
      </c>
      <c r="AO65" s="33">
        <f t="shared" ca="1" si="101"/>
        <v>0</v>
      </c>
      <c r="AP65" s="33">
        <f t="shared" ca="1" si="101"/>
        <v>0</v>
      </c>
      <c r="AQ65" s="33">
        <f t="shared" ca="1" si="101"/>
        <v>0</v>
      </c>
      <c r="AR65" s="33">
        <f t="shared" ca="1" si="101"/>
        <v>0</v>
      </c>
      <c r="AS65" s="33">
        <f t="shared" ca="1" si="101"/>
        <v>0</v>
      </c>
      <c r="AT65" s="33">
        <f t="shared" ca="1" si="101"/>
        <v>0</v>
      </c>
      <c r="AU65" s="33">
        <f t="shared" ca="1" si="101"/>
        <v>0</v>
      </c>
      <c r="AV65" s="33">
        <f t="shared" ca="1" si="101"/>
        <v>0</v>
      </c>
      <c r="AW65" s="33">
        <f t="shared" ca="1" si="101"/>
        <v>0</v>
      </c>
      <c r="AX65" s="33">
        <f t="shared" ca="1" si="101"/>
        <v>0</v>
      </c>
      <c r="AY65" s="33">
        <f t="shared" ca="1" si="101"/>
        <v>0</v>
      </c>
      <c r="AZ65" s="33">
        <f t="shared" ca="1" si="101"/>
        <v>0</v>
      </c>
      <c r="BA65" s="33">
        <f t="shared" ca="1" si="101"/>
        <v>0</v>
      </c>
      <c r="BB65" s="33">
        <f t="shared" ca="1" si="101"/>
        <v>0</v>
      </c>
      <c r="BC65" s="33">
        <f t="shared" ca="1" si="101"/>
        <v>0</v>
      </c>
      <c r="BD65" s="33">
        <f t="shared" ca="1" si="101"/>
        <v>0</v>
      </c>
      <c r="BE65" s="33">
        <f t="shared" ca="1" si="101"/>
        <v>0</v>
      </c>
      <c r="BF65" s="33">
        <f t="shared" ca="1" si="101"/>
        <v>0</v>
      </c>
      <c r="BG65" s="33">
        <f t="shared" ca="1" si="101"/>
        <v>0</v>
      </c>
      <c r="BH65" s="33">
        <f t="shared" ca="1" si="101"/>
        <v>0</v>
      </c>
      <c r="BI65" s="33">
        <f t="shared" ca="1" si="101"/>
        <v>0</v>
      </c>
      <c r="BJ65" s="33">
        <f t="shared" ca="1" si="101"/>
        <v>0</v>
      </c>
      <c r="BK65" s="33">
        <f t="shared" ca="1" si="101"/>
        <v>0</v>
      </c>
      <c r="BL65" s="33">
        <f t="shared" ca="1" si="101"/>
        <v>0</v>
      </c>
      <c r="BM65" s="33">
        <f t="shared" ca="1" si="101"/>
        <v>0</v>
      </c>
      <c r="BN65" s="33">
        <f t="shared" ca="1" si="101"/>
        <v>0</v>
      </c>
      <c r="BO65" s="33">
        <f t="shared" ca="1" si="101"/>
        <v>0</v>
      </c>
      <c r="BP65" s="33">
        <f t="shared" ca="1" si="101"/>
        <v>0</v>
      </c>
      <c r="BQ65" s="33">
        <f t="shared" ca="1" si="101"/>
        <v>0</v>
      </c>
      <c r="BR65" s="33">
        <f t="shared" ca="1" si="101"/>
        <v>0</v>
      </c>
      <c r="BS65" s="33">
        <f t="shared" ca="1" si="101"/>
        <v>0</v>
      </c>
      <c r="BT65" s="33">
        <f t="shared" ca="1" si="101"/>
        <v>0</v>
      </c>
      <c r="BU65" s="33">
        <f t="shared" ca="1" si="101"/>
        <v>0</v>
      </c>
      <c r="BV65" s="33">
        <f t="shared" ca="1" si="101"/>
        <v>0</v>
      </c>
      <c r="BW65" s="33">
        <f t="shared" ca="1" si="101"/>
        <v>0</v>
      </c>
      <c r="BX65" s="33">
        <f t="shared" ca="1" si="101"/>
        <v>0</v>
      </c>
      <c r="BY65" s="33">
        <f t="shared" ca="1" si="101"/>
        <v>0</v>
      </c>
      <c r="BZ65" s="33">
        <f t="shared" ca="1" si="101"/>
        <v>0</v>
      </c>
      <c r="CA65" s="33">
        <f t="shared" ca="1" si="101"/>
        <v>0</v>
      </c>
      <c r="CB65" s="33">
        <f t="shared" ca="1" si="101"/>
        <v>0</v>
      </c>
      <c r="CC65" s="33">
        <f t="shared" ca="1" si="101"/>
        <v>0</v>
      </c>
      <c r="CD65" s="33">
        <f t="shared" ca="1" si="101"/>
        <v>0</v>
      </c>
      <c r="CE65" s="33">
        <f t="shared" ca="1" si="101"/>
        <v>0</v>
      </c>
      <c r="CF65" s="33">
        <f t="shared" si="101"/>
        <v>0</v>
      </c>
    </row>
    <row r="66" spans="2:84" x14ac:dyDescent="0.3">
      <c r="B66" s="13">
        <f>ROW()</f>
        <v>66</v>
      </c>
      <c r="H66" s="1" t="str">
        <f t="shared" si="99"/>
        <v>B2C-Себестоимость 1 тн</v>
      </c>
      <c r="I66" s="1" t="str">
        <f t="shared" ref="I66:I70" si="102">I24</f>
        <v>Изготовление у подрядчиков</v>
      </c>
      <c r="M66" s="53" t="str">
        <f t="shared" si="100"/>
        <v>руб./тн</v>
      </c>
      <c r="U66" s="33">
        <f t="shared" ca="1" si="96"/>
        <v>5000</v>
      </c>
      <c r="V66" s="35"/>
      <c r="W66" s="36"/>
      <c r="X66" s="33">
        <f t="shared" ref="X66:AM70" ca="1" si="103">IF(X$8="",0,PRODUCT($U24*X$62))</f>
        <v>0</v>
      </c>
      <c r="Y66" s="33">
        <f t="shared" ca="1" si="103"/>
        <v>2500</v>
      </c>
      <c r="Z66" s="33">
        <f t="shared" ca="1" si="103"/>
        <v>2500</v>
      </c>
      <c r="AA66" s="33">
        <f t="shared" ca="1" si="103"/>
        <v>0</v>
      </c>
      <c r="AB66" s="33">
        <f t="shared" ca="1" si="103"/>
        <v>0</v>
      </c>
      <c r="AC66" s="33">
        <f t="shared" ca="1" si="103"/>
        <v>0</v>
      </c>
      <c r="AD66" s="33">
        <f t="shared" ca="1" si="103"/>
        <v>0</v>
      </c>
      <c r="AE66" s="33">
        <f t="shared" ca="1" si="103"/>
        <v>0</v>
      </c>
      <c r="AF66" s="33">
        <f t="shared" ca="1" si="103"/>
        <v>0</v>
      </c>
      <c r="AG66" s="33">
        <f t="shared" ca="1" si="103"/>
        <v>0</v>
      </c>
      <c r="AH66" s="33">
        <f t="shared" ca="1" si="103"/>
        <v>0</v>
      </c>
      <c r="AI66" s="33">
        <f t="shared" ca="1" si="103"/>
        <v>0</v>
      </c>
      <c r="AJ66" s="33">
        <f t="shared" ca="1" si="103"/>
        <v>0</v>
      </c>
      <c r="AK66" s="33">
        <f t="shared" ca="1" si="103"/>
        <v>0</v>
      </c>
      <c r="AL66" s="33">
        <f t="shared" ca="1" si="103"/>
        <v>0</v>
      </c>
      <c r="AM66" s="33">
        <f t="shared" ca="1" si="103"/>
        <v>0</v>
      </c>
      <c r="AN66" s="33">
        <f t="shared" ca="1" si="101"/>
        <v>0</v>
      </c>
      <c r="AO66" s="33">
        <f t="shared" ca="1" si="101"/>
        <v>0</v>
      </c>
      <c r="AP66" s="33">
        <f t="shared" ca="1" si="101"/>
        <v>0</v>
      </c>
      <c r="AQ66" s="33">
        <f t="shared" ca="1" si="101"/>
        <v>0</v>
      </c>
      <c r="AR66" s="33">
        <f t="shared" ca="1" si="101"/>
        <v>0</v>
      </c>
      <c r="AS66" s="33">
        <f t="shared" ca="1" si="101"/>
        <v>0</v>
      </c>
      <c r="AT66" s="33">
        <f t="shared" ca="1" si="101"/>
        <v>0</v>
      </c>
      <c r="AU66" s="33">
        <f t="shared" ca="1" si="101"/>
        <v>0</v>
      </c>
      <c r="AV66" s="33">
        <f t="shared" ca="1" si="101"/>
        <v>0</v>
      </c>
      <c r="AW66" s="33">
        <f t="shared" ca="1" si="101"/>
        <v>0</v>
      </c>
      <c r="AX66" s="33">
        <f t="shared" ca="1" si="101"/>
        <v>0</v>
      </c>
      <c r="AY66" s="33">
        <f t="shared" ca="1" si="101"/>
        <v>0</v>
      </c>
      <c r="AZ66" s="33">
        <f t="shared" ca="1" si="101"/>
        <v>0</v>
      </c>
      <c r="BA66" s="33">
        <f t="shared" ca="1" si="101"/>
        <v>0</v>
      </c>
      <c r="BB66" s="33">
        <f t="shared" ca="1" si="101"/>
        <v>0</v>
      </c>
      <c r="BC66" s="33">
        <f t="shared" ca="1" si="101"/>
        <v>0</v>
      </c>
      <c r="BD66" s="33">
        <f t="shared" ca="1" si="101"/>
        <v>0</v>
      </c>
      <c r="BE66" s="33">
        <f t="shared" ca="1" si="101"/>
        <v>0</v>
      </c>
      <c r="BF66" s="33">
        <f t="shared" ca="1" si="101"/>
        <v>0</v>
      </c>
      <c r="BG66" s="33">
        <f t="shared" ca="1" si="101"/>
        <v>0</v>
      </c>
      <c r="BH66" s="33">
        <f t="shared" ca="1" si="101"/>
        <v>0</v>
      </c>
      <c r="BI66" s="33">
        <f t="shared" ca="1" si="101"/>
        <v>0</v>
      </c>
      <c r="BJ66" s="33">
        <f t="shared" ca="1" si="101"/>
        <v>0</v>
      </c>
      <c r="BK66" s="33">
        <f t="shared" ca="1" si="101"/>
        <v>0</v>
      </c>
      <c r="BL66" s="33">
        <f t="shared" ca="1" si="101"/>
        <v>0</v>
      </c>
      <c r="BM66" s="33">
        <f t="shared" ca="1" si="101"/>
        <v>0</v>
      </c>
      <c r="BN66" s="33">
        <f t="shared" ca="1" si="101"/>
        <v>0</v>
      </c>
      <c r="BO66" s="33">
        <f t="shared" ca="1" si="101"/>
        <v>0</v>
      </c>
      <c r="BP66" s="33">
        <f t="shared" ca="1" si="101"/>
        <v>0</v>
      </c>
      <c r="BQ66" s="33">
        <f t="shared" ca="1" si="101"/>
        <v>0</v>
      </c>
      <c r="BR66" s="33">
        <f t="shared" ca="1" si="101"/>
        <v>0</v>
      </c>
      <c r="BS66" s="33">
        <f t="shared" ca="1" si="101"/>
        <v>0</v>
      </c>
      <c r="BT66" s="33">
        <f t="shared" ca="1" si="101"/>
        <v>0</v>
      </c>
      <c r="BU66" s="33">
        <f t="shared" ca="1" si="101"/>
        <v>0</v>
      </c>
      <c r="BV66" s="33">
        <f t="shared" ca="1" si="101"/>
        <v>0</v>
      </c>
      <c r="BW66" s="33">
        <f t="shared" ca="1" si="101"/>
        <v>0</v>
      </c>
      <c r="BX66" s="33">
        <f t="shared" ca="1" si="101"/>
        <v>0</v>
      </c>
      <c r="BY66" s="33">
        <f t="shared" ca="1" si="101"/>
        <v>0</v>
      </c>
      <c r="BZ66" s="33">
        <f t="shared" ca="1" si="101"/>
        <v>0</v>
      </c>
      <c r="CA66" s="33">
        <f t="shared" ca="1" si="101"/>
        <v>0</v>
      </c>
      <c r="CB66" s="33">
        <f t="shared" ca="1" si="101"/>
        <v>0</v>
      </c>
      <c r="CC66" s="33">
        <f t="shared" ca="1" si="101"/>
        <v>0</v>
      </c>
      <c r="CD66" s="33">
        <f t="shared" ca="1" si="101"/>
        <v>0</v>
      </c>
      <c r="CE66" s="33">
        <f t="shared" ca="1" si="101"/>
        <v>0</v>
      </c>
      <c r="CF66" s="33">
        <f t="shared" si="101"/>
        <v>0</v>
      </c>
    </row>
    <row r="67" spans="2:84" x14ac:dyDescent="0.3">
      <c r="B67" s="13">
        <f>ROW()</f>
        <v>67</v>
      </c>
      <c r="H67" s="1" t="str">
        <f t="shared" si="99"/>
        <v>B2C-Себестоимость 1 тн</v>
      </c>
      <c r="I67" s="1" t="str">
        <f t="shared" si="102"/>
        <v>Потребление эл.энергии прочих ресурсов</v>
      </c>
      <c r="M67" s="53" t="str">
        <f t="shared" si="100"/>
        <v>руб./тн</v>
      </c>
      <c r="U67" s="33">
        <f t="shared" ca="1" si="96"/>
        <v>500</v>
      </c>
      <c r="V67" s="35"/>
      <c r="W67" s="36"/>
      <c r="X67" s="33">
        <f t="shared" ca="1" si="103"/>
        <v>0</v>
      </c>
      <c r="Y67" s="33">
        <f t="shared" ca="1" si="101"/>
        <v>250</v>
      </c>
      <c r="Z67" s="33">
        <f t="shared" ca="1" si="101"/>
        <v>250</v>
      </c>
      <c r="AA67" s="33">
        <f t="shared" ca="1" si="101"/>
        <v>0</v>
      </c>
      <c r="AB67" s="33">
        <f t="shared" ca="1" si="101"/>
        <v>0</v>
      </c>
      <c r="AC67" s="33">
        <f t="shared" ca="1" si="101"/>
        <v>0</v>
      </c>
      <c r="AD67" s="33">
        <f t="shared" ca="1" si="101"/>
        <v>0</v>
      </c>
      <c r="AE67" s="33">
        <f t="shared" ca="1" si="101"/>
        <v>0</v>
      </c>
      <c r="AF67" s="33">
        <f t="shared" ca="1" si="101"/>
        <v>0</v>
      </c>
      <c r="AG67" s="33">
        <f t="shared" ca="1" si="101"/>
        <v>0</v>
      </c>
      <c r="AH67" s="33">
        <f t="shared" ca="1" si="101"/>
        <v>0</v>
      </c>
      <c r="AI67" s="33">
        <f t="shared" ca="1" si="101"/>
        <v>0</v>
      </c>
      <c r="AJ67" s="33">
        <f t="shared" ca="1" si="101"/>
        <v>0</v>
      </c>
      <c r="AK67" s="33">
        <f t="shared" ca="1" si="101"/>
        <v>0</v>
      </c>
      <c r="AL67" s="33">
        <f t="shared" ca="1" si="101"/>
        <v>0</v>
      </c>
      <c r="AM67" s="33">
        <f t="shared" ca="1" si="101"/>
        <v>0</v>
      </c>
      <c r="AN67" s="33">
        <f t="shared" ca="1" si="101"/>
        <v>0</v>
      </c>
      <c r="AO67" s="33">
        <f t="shared" ca="1" si="101"/>
        <v>0</v>
      </c>
      <c r="AP67" s="33">
        <f t="shared" ca="1" si="101"/>
        <v>0</v>
      </c>
      <c r="AQ67" s="33">
        <f t="shared" ca="1" si="101"/>
        <v>0</v>
      </c>
      <c r="AR67" s="33">
        <f t="shared" ca="1" si="101"/>
        <v>0</v>
      </c>
      <c r="AS67" s="33">
        <f t="shared" ca="1" si="101"/>
        <v>0</v>
      </c>
      <c r="AT67" s="33">
        <f t="shared" ca="1" si="101"/>
        <v>0</v>
      </c>
      <c r="AU67" s="33">
        <f t="shared" ca="1" si="101"/>
        <v>0</v>
      </c>
      <c r="AV67" s="33">
        <f t="shared" ca="1" si="101"/>
        <v>0</v>
      </c>
      <c r="AW67" s="33">
        <f t="shared" ca="1" si="101"/>
        <v>0</v>
      </c>
      <c r="AX67" s="33">
        <f t="shared" ca="1" si="101"/>
        <v>0</v>
      </c>
      <c r="AY67" s="33">
        <f t="shared" ca="1" si="101"/>
        <v>0</v>
      </c>
      <c r="AZ67" s="33">
        <f t="shared" ca="1" si="101"/>
        <v>0</v>
      </c>
      <c r="BA67" s="33">
        <f t="shared" ca="1" si="101"/>
        <v>0</v>
      </c>
      <c r="BB67" s="33">
        <f t="shared" ca="1" si="101"/>
        <v>0</v>
      </c>
      <c r="BC67" s="33">
        <f t="shared" ca="1" si="101"/>
        <v>0</v>
      </c>
      <c r="BD67" s="33">
        <f t="shared" ca="1" si="101"/>
        <v>0</v>
      </c>
      <c r="BE67" s="33">
        <f t="shared" ca="1" si="101"/>
        <v>0</v>
      </c>
      <c r="BF67" s="33">
        <f t="shared" ca="1" si="101"/>
        <v>0</v>
      </c>
      <c r="BG67" s="33">
        <f t="shared" ca="1" si="101"/>
        <v>0</v>
      </c>
      <c r="BH67" s="33">
        <f t="shared" ca="1" si="101"/>
        <v>0</v>
      </c>
      <c r="BI67" s="33">
        <f t="shared" ca="1" si="101"/>
        <v>0</v>
      </c>
      <c r="BJ67" s="33">
        <f t="shared" ca="1" si="101"/>
        <v>0</v>
      </c>
      <c r="BK67" s="33">
        <f t="shared" ca="1" si="101"/>
        <v>0</v>
      </c>
      <c r="BL67" s="33">
        <f t="shared" ca="1" si="101"/>
        <v>0</v>
      </c>
      <c r="BM67" s="33">
        <f t="shared" ca="1" si="101"/>
        <v>0</v>
      </c>
      <c r="BN67" s="33">
        <f t="shared" ca="1" si="101"/>
        <v>0</v>
      </c>
      <c r="BO67" s="33">
        <f t="shared" ca="1" si="101"/>
        <v>0</v>
      </c>
      <c r="BP67" s="33">
        <f t="shared" ca="1" si="101"/>
        <v>0</v>
      </c>
      <c r="BQ67" s="33">
        <f t="shared" ca="1" si="101"/>
        <v>0</v>
      </c>
      <c r="BR67" s="33">
        <f t="shared" ca="1" si="101"/>
        <v>0</v>
      </c>
      <c r="BS67" s="33">
        <f t="shared" ca="1" si="101"/>
        <v>0</v>
      </c>
      <c r="BT67" s="33">
        <f t="shared" ca="1" si="101"/>
        <v>0</v>
      </c>
      <c r="BU67" s="33">
        <f t="shared" ca="1" si="101"/>
        <v>0</v>
      </c>
      <c r="BV67" s="33">
        <f t="shared" ca="1" si="101"/>
        <v>0</v>
      </c>
      <c r="BW67" s="33">
        <f t="shared" ca="1" si="101"/>
        <v>0</v>
      </c>
      <c r="BX67" s="33">
        <f t="shared" ca="1" si="101"/>
        <v>0</v>
      </c>
      <c r="BY67" s="33">
        <f t="shared" ca="1" si="101"/>
        <v>0</v>
      </c>
      <c r="BZ67" s="33">
        <f t="shared" ca="1" si="101"/>
        <v>0</v>
      </c>
      <c r="CA67" s="33">
        <f t="shared" ca="1" si="101"/>
        <v>0</v>
      </c>
      <c r="CB67" s="33">
        <f t="shared" ca="1" si="101"/>
        <v>0</v>
      </c>
      <c r="CC67" s="33">
        <f t="shared" ca="1" si="101"/>
        <v>0</v>
      </c>
      <c r="CD67" s="33">
        <f t="shared" ca="1" si="101"/>
        <v>0</v>
      </c>
      <c r="CE67" s="33">
        <f t="shared" ca="1" si="101"/>
        <v>0</v>
      </c>
      <c r="CF67" s="33">
        <f t="shared" si="101"/>
        <v>0</v>
      </c>
    </row>
    <row r="68" spans="2:84" x14ac:dyDescent="0.3">
      <c r="B68" s="13">
        <f>ROW()</f>
        <v>68</v>
      </c>
      <c r="H68" s="1" t="str">
        <f t="shared" si="99"/>
        <v>B2C-Себестоимость 1 тн</v>
      </c>
      <c r="I68" s="1" t="str">
        <f t="shared" si="102"/>
        <v>ФОТ производственного персонала</v>
      </c>
      <c r="M68" s="53" t="str">
        <f t="shared" si="100"/>
        <v>руб./тн</v>
      </c>
      <c r="U68" s="33">
        <f t="shared" ca="1" si="96"/>
        <v>900</v>
      </c>
      <c r="V68" s="35"/>
      <c r="W68" s="36"/>
      <c r="X68" s="33">
        <f t="shared" ca="1" si="103"/>
        <v>0</v>
      </c>
      <c r="Y68" s="33">
        <f t="shared" ca="1" si="101"/>
        <v>450</v>
      </c>
      <c r="Z68" s="33">
        <f t="shared" ca="1" si="101"/>
        <v>450</v>
      </c>
      <c r="AA68" s="33">
        <f t="shared" ca="1" si="101"/>
        <v>0</v>
      </c>
      <c r="AB68" s="33">
        <f t="shared" ca="1" si="101"/>
        <v>0</v>
      </c>
      <c r="AC68" s="33">
        <f t="shared" ca="1" si="101"/>
        <v>0</v>
      </c>
      <c r="AD68" s="33">
        <f t="shared" ca="1" si="101"/>
        <v>0</v>
      </c>
      <c r="AE68" s="33">
        <f t="shared" ca="1" si="101"/>
        <v>0</v>
      </c>
      <c r="AF68" s="33">
        <f t="shared" ca="1" si="101"/>
        <v>0</v>
      </c>
      <c r="AG68" s="33">
        <f t="shared" ca="1" si="101"/>
        <v>0</v>
      </c>
      <c r="AH68" s="33">
        <f t="shared" ca="1" si="101"/>
        <v>0</v>
      </c>
      <c r="AI68" s="33">
        <f t="shared" ca="1" si="101"/>
        <v>0</v>
      </c>
      <c r="AJ68" s="33">
        <f t="shared" ca="1" si="101"/>
        <v>0</v>
      </c>
      <c r="AK68" s="33">
        <f t="shared" ca="1" si="101"/>
        <v>0</v>
      </c>
      <c r="AL68" s="33">
        <f t="shared" ca="1" si="101"/>
        <v>0</v>
      </c>
      <c r="AM68" s="33">
        <f t="shared" ca="1" si="101"/>
        <v>0</v>
      </c>
      <c r="AN68" s="33">
        <f t="shared" ca="1" si="101"/>
        <v>0</v>
      </c>
      <c r="AO68" s="33">
        <f t="shared" ca="1" si="101"/>
        <v>0</v>
      </c>
      <c r="AP68" s="33">
        <f t="shared" ca="1" si="101"/>
        <v>0</v>
      </c>
      <c r="AQ68" s="33">
        <f t="shared" ca="1" si="101"/>
        <v>0</v>
      </c>
      <c r="AR68" s="33">
        <f t="shared" ca="1" si="101"/>
        <v>0</v>
      </c>
      <c r="AS68" s="33">
        <f t="shared" ca="1" si="101"/>
        <v>0</v>
      </c>
      <c r="AT68" s="33">
        <f t="shared" ca="1" si="101"/>
        <v>0</v>
      </c>
      <c r="AU68" s="33">
        <f t="shared" ca="1" si="101"/>
        <v>0</v>
      </c>
      <c r="AV68" s="33">
        <f t="shared" ca="1" si="101"/>
        <v>0</v>
      </c>
      <c r="AW68" s="33">
        <f t="shared" ca="1" si="101"/>
        <v>0</v>
      </c>
      <c r="AX68" s="33">
        <f t="shared" ca="1" si="101"/>
        <v>0</v>
      </c>
      <c r="AY68" s="33">
        <f t="shared" ca="1" si="101"/>
        <v>0</v>
      </c>
      <c r="AZ68" s="33">
        <f t="shared" ca="1" si="101"/>
        <v>0</v>
      </c>
      <c r="BA68" s="33">
        <f t="shared" ca="1" si="101"/>
        <v>0</v>
      </c>
      <c r="BB68" s="33">
        <f t="shared" ca="1" si="101"/>
        <v>0</v>
      </c>
      <c r="BC68" s="33">
        <f t="shared" ca="1" si="101"/>
        <v>0</v>
      </c>
      <c r="BD68" s="33">
        <f t="shared" ca="1" si="101"/>
        <v>0</v>
      </c>
      <c r="BE68" s="33">
        <f t="shared" ca="1" si="101"/>
        <v>0</v>
      </c>
      <c r="BF68" s="33">
        <f t="shared" ca="1" si="101"/>
        <v>0</v>
      </c>
      <c r="BG68" s="33">
        <f t="shared" ca="1" si="101"/>
        <v>0</v>
      </c>
      <c r="BH68" s="33">
        <f t="shared" ca="1" si="101"/>
        <v>0</v>
      </c>
      <c r="BI68" s="33">
        <f t="shared" ca="1" si="101"/>
        <v>0</v>
      </c>
      <c r="BJ68" s="33">
        <f t="shared" ca="1" si="101"/>
        <v>0</v>
      </c>
      <c r="BK68" s="33">
        <f t="shared" ca="1" si="101"/>
        <v>0</v>
      </c>
      <c r="BL68" s="33">
        <f t="shared" ca="1" si="101"/>
        <v>0</v>
      </c>
      <c r="BM68" s="33">
        <f t="shared" ca="1" si="101"/>
        <v>0</v>
      </c>
      <c r="BN68" s="33">
        <f t="shared" ca="1" si="101"/>
        <v>0</v>
      </c>
      <c r="BO68" s="33">
        <f t="shared" ca="1" si="101"/>
        <v>0</v>
      </c>
      <c r="BP68" s="33">
        <f t="shared" ca="1" si="101"/>
        <v>0</v>
      </c>
      <c r="BQ68" s="33">
        <f t="shared" ca="1" si="101"/>
        <v>0</v>
      </c>
      <c r="BR68" s="33">
        <f t="shared" ca="1" si="101"/>
        <v>0</v>
      </c>
      <c r="BS68" s="33">
        <f t="shared" ca="1" si="101"/>
        <v>0</v>
      </c>
      <c r="BT68" s="33">
        <f t="shared" ca="1" si="101"/>
        <v>0</v>
      </c>
      <c r="BU68" s="33">
        <f t="shared" ca="1" si="101"/>
        <v>0</v>
      </c>
      <c r="BV68" s="33">
        <f t="shared" ca="1" si="101"/>
        <v>0</v>
      </c>
      <c r="BW68" s="33">
        <f t="shared" ca="1" si="101"/>
        <v>0</v>
      </c>
      <c r="BX68" s="33">
        <f t="shared" ca="1" si="101"/>
        <v>0</v>
      </c>
      <c r="BY68" s="33">
        <f t="shared" ca="1" si="101"/>
        <v>0</v>
      </c>
      <c r="BZ68" s="33">
        <f t="shared" ca="1" si="101"/>
        <v>0</v>
      </c>
      <c r="CA68" s="33">
        <f t="shared" ca="1" si="101"/>
        <v>0</v>
      </c>
      <c r="CB68" s="33">
        <f t="shared" ca="1" si="101"/>
        <v>0</v>
      </c>
      <c r="CC68" s="33">
        <f t="shared" ca="1" si="101"/>
        <v>0</v>
      </c>
      <c r="CD68" s="33">
        <f t="shared" ca="1" si="101"/>
        <v>0</v>
      </c>
      <c r="CE68" s="33">
        <f t="shared" ca="1" si="101"/>
        <v>0</v>
      </c>
      <c r="CF68" s="33">
        <f t="shared" si="101"/>
        <v>0</v>
      </c>
    </row>
    <row r="69" spans="2:84" x14ac:dyDescent="0.3">
      <c r="B69" s="13">
        <f>ROW()</f>
        <v>69</v>
      </c>
      <c r="H69" s="1" t="str">
        <f t="shared" si="99"/>
        <v>B2C-Себестоимость 1 тн</v>
      </c>
      <c r="I69" s="1" t="str">
        <f t="shared" si="102"/>
        <v>Соцсборы</v>
      </c>
      <c r="M69" s="53" t="str">
        <f t="shared" si="100"/>
        <v>руб./тн</v>
      </c>
      <c r="U69" s="33">
        <f t="shared" ca="1" si="96"/>
        <v>270</v>
      </c>
      <c r="V69" s="35"/>
      <c r="W69" s="36"/>
      <c r="X69" s="33">
        <f t="shared" ca="1" si="103"/>
        <v>0</v>
      </c>
      <c r="Y69" s="33">
        <f t="shared" ca="1" si="101"/>
        <v>135</v>
      </c>
      <c r="Z69" s="33">
        <f t="shared" ca="1" si="101"/>
        <v>135</v>
      </c>
      <c r="AA69" s="33">
        <f t="shared" ca="1" si="101"/>
        <v>0</v>
      </c>
      <c r="AB69" s="33">
        <f t="shared" ca="1" si="101"/>
        <v>0</v>
      </c>
      <c r="AC69" s="33">
        <f t="shared" ca="1" si="101"/>
        <v>0</v>
      </c>
      <c r="AD69" s="33">
        <f t="shared" ca="1" si="101"/>
        <v>0</v>
      </c>
      <c r="AE69" s="33">
        <f t="shared" ca="1" si="101"/>
        <v>0</v>
      </c>
      <c r="AF69" s="33">
        <f t="shared" ca="1" si="101"/>
        <v>0</v>
      </c>
      <c r="AG69" s="33">
        <f t="shared" ca="1" si="101"/>
        <v>0</v>
      </c>
      <c r="AH69" s="33">
        <f t="shared" ca="1" si="101"/>
        <v>0</v>
      </c>
      <c r="AI69" s="33">
        <f t="shared" ca="1" si="101"/>
        <v>0</v>
      </c>
      <c r="AJ69" s="33">
        <f t="shared" ca="1" si="101"/>
        <v>0</v>
      </c>
      <c r="AK69" s="33">
        <f t="shared" ca="1" si="101"/>
        <v>0</v>
      </c>
      <c r="AL69" s="33">
        <f t="shared" ca="1" si="101"/>
        <v>0</v>
      </c>
      <c r="AM69" s="33">
        <f t="shared" ca="1" si="101"/>
        <v>0</v>
      </c>
      <c r="AN69" s="33">
        <f t="shared" ca="1" si="101"/>
        <v>0</v>
      </c>
      <c r="AO69" s="33">
        <f t="shared" ca="1" si="101"/>
        <v>0</v>
      </c>
      <c r="AP69" s="33">
        <f t="shared" ca="1" si="101"/>
        <v>0</v>
      </c>
      <c r="AQ69" s="33">
        <f t="shared" ca="1" si="101"/>
        <v>0</v>
      </c>
      <c r="AR69" s="33">
        <f t="shared" ca="1" si="101"/>
        <v>0</v>
      </c>
      <c r="AS69" s="33">
        <f t="shared" ca="1" si="101"/>
        <v>0</v>
      </c>
      <c r="AT69" s="33">
        <f t="shared" ca="1" si="101"/>
        <v>0</v>
      </c>
      <c r="AU69" s="33">
        <f t="shared" ca="1" si="101"/>
        <v>0</v>
      </c>
      <c r="AV69" s="33">
        <f t="shared" ca="1" si="101"/>
        <v>0</v>
      </c>
      <c r="AW69" s="33">
        <f t="shared" ca="1" si="101"/>
        <v>0</v>
      </c>
      <c r="AX69" s="33">
        <f t="shared" ca="1" si="101"/>
        <v>0</v>
      </c>
      <c r="AY69" s="33">
        <f t="shared" ca="1" si="101"/>
        <v>0</v>
      </c>
      <c r="AZ69" s="33">
        <f t="shared" ca="1" si="101"/>
        <v>0</v>
      </c>
      <c r="BA69" s="33">
        <f t="shared" ca="1" si="101"/>
        <v>0</v>
      </c>
      <c r="BB69" s="33">
        <f t="shared" ca="1" si="101"/>
        <v>0</v>
      </c>
      <c r="BC69" s="33">
        <f t="shared" ref="Y69:CF70" ca="1" si="104">IF(BC$8="",0,PRODUCT($U27*BC$62))</f>
        <v>0</v>
      </c>
      <c r="BD69" s="33">
        <f t="shared" ca="1" si="104"/>
        <v>0</v>
      </c>
      <c r="BE69" s="33">
        <f t="shared" ca="1" si="104"/>
        <v>0</v>
      </c>
      <c r="BF69" s="33">
        <f t="shared" ca="1" si="104"/>
        <v>0</v>
      </c>
      <c r="BG69" s="33">
        <f t="shared" ca="1" si="104"/>
        <v>0</v>
      </c>
      <c r="BH69" s="33">
        <f t="shared" ca="1" si="104"/>
        <v>0</v>
      </c>
      <c r="BI69" s="33">
        <f t="shared" ca="1" si="104"/>
        <v>0</v>
      </c>
      <c r="BJ69" s="33">
        <f t="shared" ca="1" si="104"/>
        <v>0</v>
      </c>
      <c r="BK69" s="33">
        <f t="shared" ca="1" si="104"/>
        <v>0</v>
      </c>
      <c r="BL69" s="33">
        <f t="shared" ca="1" si="104"/>
        <v>0</v>
      </c>
      <c r="BM69" s="33">
        <f t="shared" ca="1" si="104"/>
        <v>0</v>
      </c>
      <c r="BN69" s="33">
        <f t="shared" ca="1" si="104"/>
        <v>0</v>
      </c>
      <c r="BO69" s="33">
        <f t="shared" ca="1" si="104"/>
        <v>0</v>
      </c>
      <c r="BP69" s="33">
        <f t="shared" ca="1" si="104"/>
        <v>0</v>
      </c>
      <c r="BQ69" s="33">
        <f t="shared" ca="1" si="104"/>
        <v>0</v>
      </c>
      <c r="BR69" s="33">
        <f t="shared" ca="1" si="104"/>
        <v>0</v>
      </c>
      <c r="BS69" s="33">
        <f t="shared" ca="1" si="104"/>
        <v>0</v>
      </c>
      <c r="BT69" s="33">
        <f t="shared" ca="1" si="104"/>
        <v>0</v>
      </c>
      <c r="BU69" s="33">
        <f t="shared" ca="1" si="104"/>
        <v>0</v>
      </c>
      <c r="BV69" s="33">
        <f t="shared" ca="1" si="104"/>
        <v>0</v>
      </c>
      <c r="BW69" s="33">
        <f t="shared" ca="1" si="104"/>
        <v>0</v>
      </c>
      <c r="BX69" s="33">
        <f t="shared" ca="1" si="104"/>
        <v>0</v>
      </c>
      <c r="BY69" s="33">
        <f t="shared" ca="1" si="104"/>
        <v>0</v>
      </c>
      <c r="BZ69" s="33">
        <f t="shared" ca="1" si="104"/>
        <v>0</v>
      </c>
      <c r="CA69" s="33">
        <f t="shared" ca="1" si="104"/>
        <v>0</v>
      </c>
      <c r="CB69" s="33">
        <f t="shared" ca="1" si="104"/>
        <v>0</v>
      </c>
      <c r="CC69" s="33">
        <f t="shared" ca="1" si="104"/>
        <v>0</v>
      </c>
      <c r="CD69" s="33">
        <f t="shared" ca="1" si="104"/>
        <v>0</v>
      </c>
      <c r="CE69" s="33">
        <f t="shared" ca="1" si="104"/>
        <v>0</v>
      </c>
      <c r="CF69" s="33">
        <f t="shared" si="104"/>
        <v>0</v>
      </c>
    </row>
    <row r="70" spans="2:84" x14ac:dyDescent="0.3">
      <c r="B70" s="13">
        <f>ROW()</f>
        <v>70</v>
      </c>
      <c r="H70" s="1" t="str">
        <f t="shared" si="99"/>
        <v>B2C-Себестоимость 1 тн</v>
      </c>
      <c r="I70" s="1" t="str">
        <f t="shared" si="102"/>
        <v>Транспортные расходы</v>
      </c>
      <c r="M70" s="53" t="str">
        <f t="shared" si="100"/>
        <v>руб./тн</v>
      </c>
      <c r="U70" s="33">
        <f t="shared" ca="1" si="96"/>
        <v>200</v>
      </c>
      <c r="V70" s="35"/>
      <c r="W70" s="36"/>
      <c r="X70" s="33">
        <f t="shared" ca="1" si="103"/>
        <v>0</v>
      </c>
      <c r="Y70" s="33">
        <f t="shared" ca="1" si="104"/>
        <v>100</v>
      </c>
      <c r="Z70" s="33">
        <f t="shared" ca="1" si="104"/>
        <v>100</v>
      </c>
      <c r="AA70" s="33">
        <f t="shared" ca="1" si="104"/>
        <v>0</v>
      </c>
      <c r="AB70" s="33">
        <f t="shared" ca="1" si="104"/>
        <v>0</v>
      </c>
      <c r="AC70" s="33">
        <f t="shared" ca="1" si="104"/>
        <v>0</v>
      </c>
      <c r="AD70" s="33">
        <f t="shared" ca="1" si="104"/>
        <v>0</v>
      </c>
      <c r="AE70" s="33">
        <f t="shared" ca="1" si="104"/>
        <v>0</v>
      </c>
      <c r="AF70" s="33">
        <f t="shared" ca="1" si="104"/>
        <v>0</v>
      </c>
      <c r="AG70" s="33">
        <f t="shared" ca="1" si="104"/>
        <v>0</v>
      </c>
      <c r="AH70" s="33">
        <f t="shared" ca="1" si="104"/>
        <v>0</v>
      </c>
      <c r="AI70" s="33">
        <f t="shared" ca="1" si="104"/>
        <v>0</v>
      </c>
      <c r="AJ70" s="33">
        <f t="shared" ca="1" si="104"/>
        <v>0</v>
      </c>
      <c r="AK70" s="33">
        <f t="shared" ca="1" si="104"/>
        <v>0</v>
      </c>
      <c r="AL70" s="33">
        <f t="shared" ca="1" si="104"/>
        <v>0</v>
      </c>
      <c r="AM70" s="33">
        <f t="shared" ca="1" si="104"/>
        <v>0</v>
      </c>
      <c r="AN70" s="33">
        <f t="shared" ca="1" si="104"/>
        <v>0</v>
      </c>
      <c r="AO70" s="33">
        <f t="shared" ca="1" si="104"/>
        <v>0</v>
      </c>
      <c r="AP70" s="33">
        <f t="shared" ca="1" si="104"/>
        <v>0</v>
      </c>
      <c r="AQ70" s="33">
        <f t="shared" ca="1" si="104"/>
        <v>0</v>
      </c>
      <c r="AR70" s="33">
        <f t="shared" ca="1" si="104"/>
        <v>0</v>
      </c>
      <c r="AS70" s="33">
        <f t="shared" ca="1" si="104"/>
        <v>0</v>
      </c>
      <c r="AT70" s="33">
        <f t="shared" ca="1" si="104"/>
        <v>0</v>
      </c>
      <c r="AU70" s="33">
        <f t="shared" ca="1" si="104"/>
        <v>0</v>
      </c>
      <c r="AV70" s="33">
        <f t="shared" ca="1" si="104"/>
        <v>0</v>
      </c>
      <c r="AW70" s="33">
        <f t="shared" ca="1" si="104"/>
        <v>0</v>
      </c>
      <c r="AX70" s="33">
        <f t="shared" ca="1" si="104"/>
        <v>0</v>
      </c>
      <c r="AY70" s="33">
        <f t="shared" ca="1" si="104"/>
        <v>0</v>
      </c>
      <c r="AZ70" s="33">
        <f t="shared" ca="1" si="104"/>
        <v>0</v>
      </c>
      <c r="BA70" s="33">
        <f t="shared" ca="1" si="104"/>
        <v>0</v>
      </c>
      <c r="BB70" s="33">
        <f t="shared" ca="1" si="104"/>
        <v>0</v>
      </c>
      <c r="BC70" s="33">
        <f t="shared" ca="1" si="104"/>
        <v>0</v>
      </c>
      <c r="BD70" s="33">
        <f t="shared" ca="1" si="104"/>
        <v>0</v>
      </c>
      <c r="BE70" s="33">
        <f t="shared" ca="1" si="104"/>
        <v>0</v>
      </c>
      <c r="BF70" s="33">
        <f t="shared" ca="1" si="104"/>
        <v>0</v>
      </c>
      <c r="BG70" s="33">
        <f t="shared" ca="1" si="104"/>
        <v>0</v>
      </c>
      <c r="BH70" s="33">
        <f t="shared" ca="1" si="104"/>
        <v>0</v>
      </c>
      <c r="BI70" s="33">
        <f t="shared" ca="1" si="104"/>
        <v>0</v>
      </c>
      <c r="BJ70" s="33">
        <f t="shared" ca="1" si="104"/>
        <v>0</v>
      </c>
      <c r="BK70" s="33">
        <f t="shared" ca="1" si="104"/>
        <v>0</v>
      </c>
      <c r="BL70" s="33">
        <f t="shared" ca="1" si="104"/>
        <v>0</v>
      </c>
      <c r="BM70" s="33">
        <f t="shared" ca="1" si="104"/>
        <v>0</v>
      </c>
      <c r="BN70" s="33">
        <f t="shared" ca="1" si="104"/>
        <v>0</v>
      </c>
      <c r="BO70" s="33">
        <f t="shared" ca="1" si="104"/>
        <v>0</v>
      </c>
      <c r="BP70" s="33">
        <f t="shared" ca="1" si="104"/>
        <v>0</v>
      </c>
      <c r="BQ70" s="33">
        <f t="shared" ca="1" si="104"/>
        <v>0</v>
      </c>
      <c r="BR70" s="33">
        <f t="shared" ca="1" si="104"/>
        <v>0</v>
      </c>
      <c r="BS70" s="33">
        <f t="shared" ca="1" si="104"/>
        <v>0</v>
      </c>
      <c r="BT70" s="33">
        <f t="shared" ca="1" si="104"/>
        <v>0</v>
      </c>
      <c r="BU70" s="33">
        <f t="shared" ca="1" si="104"/>
        <v>0</v>
      </c>
      <c r="BV70" s="33">
        <f t="shared" ca="1" si="104"/>
        <v>0</v>
      </c>
      <c r="BW70" s="33">
        <f t="shared" ca="1" si="104"/>
        <v>0</v>
      </c>
      <c r="BX70" s="33">
        <f t="shared" ca="1" si="104"/>
        <v>0</v>
      </c>
      <c r="BY70" s="33">
        <f t="shared" ca="1" si="104"/>
        <v>0</v>
      </c>
      <c r="BZ70" s="33">
        <f t="shared" ca="1" si="104"/>
        <v>0</v>
      </c>
      <c r="CA70" s="33">
        <f t="shared" ca="1" si="104"/>
        <v>0</v>
      </c>
      <c r="CB70" s="33">
        <f t="shared" ca="1" si="104"/>
        <v>0</v>
      </c>
      <c r="CC70" s="33">
        <f t="shared" ca="1" si="104"/>
        <v>0</v>
      </c>
      <c r="CD70" s="33">
        <f t="shared" ca="1" si="104"/>
        <v>0</v>
      </c>
      <c r="CE70" s="33">
        <f t="shared" ca="1" si="104"/>
        <v>0</v>
      </c>
      <c r="CF70" s="33">
        <f t="shared" si="104"/>
        <v>0</v>
      </c>
    </row>
    <row r="71" spans="2:84" s="26" customFormat="1" ht="12" x14ac:dyDescent="0.25">
      <c r="B71" s="13"/>
      <c r="M71" s="55"/>
      <c r="N71" s="44" t="s">
        <v>21</v>
      </c>
      <c r="O71" s="45"/>
      <c r="P71" s="46"/>
      <c r="Q71" s="40"/>
      <c r="U71" s="41"/>
      <c r="V71" s="42"/>
      <c r="W71" s="43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</row>
    <row r="72" spans="2:84" x14ac:dyDescent="0.3">
      <c r="B72" s="13">
        <f>ROW()</f>
        <v>72</v>
      </c>
    </row>
    <row r="73" spans="2:84" x14ac:dyDescent="0.3">
      <c r="B73" s="13">
        <f>ROW()</f>
        <v>73</v>
      </c>
      <c r="H73" s="1" t="s">
        <v>481</v>
      </c>
      <c r="M73" s="53" t="str">
        <f>"руб./"&amp;$P$11</f>
        <v>руб./тн</v>
      </c>
      <c r="P73" s="72" t="str">
        <f>Lists!$AD$7</f>
        <v>оплата</v>
      </c>
      <c r="U73" s="33">
        <f t="shared" ref="U73" ca="1" si="105">SUM(INDIRECT(ADDRESS($B73,$X$2)&amp;":"&amp;ADDRESS($B73,$X$2-1+$P$8)))</f>
        <v>24390</v>
      </c>
      <c r="V73" s="35"/>
      <c r="W73" s="36"/>
      <c r="X73" s="33">
        <f ca="1">IF(X$8="",0,$U$49*X74)</f>
        <v>19512</v>
      </c>
      <c r="Y73" s="33">
        <f t="shared" ref="Y73:CF73" ca="1" si="106">IF(Y$8="",0,$U$49*Y74)</f>
        <v>4878</v>
      </c>
      <c r="Z73" s="33">
        <f t="shared" ca="1" si="106"/>
        <v>0</v>
      </c>
      <c r="AA73" s="33">
        <f t="shared" ca="1" si="106"/>
        <v>0</v>
      </c>
      <c r="AB73" s="33">
        <f t="shared" ca="1" si="106"/>
        <v>0</v>
      </c>
      <c r="AC73" s="33">
        <f t="shared" ca="1" si="106"/>
        <v>0</v>
      </c>
      <c r="AD73" s="33">
        <f t="shared" ca="1" si="106"/>
        <v>0</v>
      </c>
      <c r="AE73" s="33">
        <f t="shared" ca="1" si="106"/>
        <v>0</v>
      </c>
      <c r="AF73" s="33">
        <f t="shared" ca="1" si="106"/>
        <v>0</v>
      </c>
      <c r="AG73" s="33">
        <f t="shared" ca="1" si="106"/>
        <v>0</v>
      </c>
      <c r="AH73" s="33">
        <f t="shared" ca="1" si="106"/>
        <v>0</v>
      </c>
      <c r="AI73" s="33">
        <f t="shared" ca="1" si="106"/>
        <v>0</v>
      </c>
      <c r="AJ73" s="33">
        <f t="shared" ca="1" si="106"/>
        <v>0</v>
      </c>
      <c r="AK73" s="33">
        <f t="shared" ca="1" si="106"/>
        <v>0</v>
      </c>
      <c r="AL73" s="33">
        <f t="shared" ca="1" si="106"/>
        <v>0</v>
      </c>
      <c r="AM73" s="33">
        <f t="shared" ca="1" si="106"/>
        <v>0</v>
      </c>
      <c r="AN73" s="33">
        <f t="shared" ca="1" si="106"/>
        <v>0</v>
      </c>
      <c r="AO73" s="33">
        <f t="shared" ca="1" si="106"/>
        <v>0</v>
      </c>
      <c r="AP73" s="33">
        <f t="shared" ca="1" si="106"/>
        <v>0</v>
      </c>
      <c r="AQ73" s="33">
        <f t="shared" ca="1" si="106"/>
        <v>0</v>
      </c>
      <c r="AR73" s="33">
        <f t="shared" ca="1" si="106"/>
        <v>0</v>
      </c>
      <c r="AS73" s="33">
        <f t="shared" ca="1" si="106"/>
        <v>0</v>
      </c>
      <c r="AT73" s="33">
        <f t="shared" ca="1" si="106"/>
        <v>0</v>
      </c>
      <c r="AU73" s="33">
        <f t="shared" ca="1" si="106"/>
        <v>0</v>
      </c>
      <c r="AV73" s="33">
        <f t="shared" ca="1" si="106"/>
        <v>0</v>
      </c>
      <c r="AW73" s="33">
        <f t="shared" ca="1" si="106"/>
        <v>0</v>
      </c>
      <c r="AX73" s="33">
        <f t="shared" ca="1" si="106"/>
        <v>0</v>
      </c>
      <c r="AY73" s="33">
        <f t="shared" ca="1" si="106"/>
        <v>0</v>
      </c>
      <c r="AZ73" s="33">
        <f t="shared" ca="1" si="106"/>
        <v>0</v>
      </c>
      <c r="BA73" s="33">
        <f t="shared" ca="1" si="106"/>
        <v>0</v>
      </c>
      <c r="BB73" s="33">
        <f t="shared" ca="1" si="106"/>
        <v>0</v>
      </c>
      <c r="BC73" s="33">
        <f t="shared" ca="1" si="106"/>
        <v>0</v>
      </c>
      <c r="BD73" s="33">
        <f t="shared" ca="1" si="106"/>
        <v>0</v>
      </c>
      <c r="BE73" s="33">
        <f t="shared" ca="1" si="106"/>
        <v>0</v>
      </c>
      <c r="BF73" s="33">
        <f t="shared" ca="1" si="106"/>
        <v>0</v>
      </c>
      <c r="BG73" s="33">
        <f t="shared" ca="1" si="106"/>
        <v>0</v>
      </c>
      <c r="BH73" s="33">
        <f t="shared" ca="1" si="106"/>
        <v>0</v>
      </c>
      <c r="BI73" s="33">
        <f t="shared" ca="1" si="106"/>
        <v>0</v>
      </c>
      <c r="BJ73" s="33">
        <f t="shared" ca="1" si="106"/>
        <v>0</v>
      </c>
      <c r="BK73" s="33">
        <f t="shared" ca="1" si="106"/>
        <v>0</v>
      </c>
      <c r="BL73" s="33">
        <f t="shared" ca="1" si="106"/>
        <v>0</v>
      </c>
      <c r="BM73" s="33">
        <f t="shared" ca="1" si="106"/>
        <v>0</v>
      </c>
      <c r="BN73" s="33">
        <f t="shared" ca="1" si="106"/>
        <v>0</v>
      </c>
      <c r="BO73" s="33">
        <f t="shared" ca="1" si="106"/>
        <v>0</v>
      </c>
      <c r="BP73" s="33">
        <f t="shared" ca="1" si="106"/>
        <v>0</v>
      </c>
      <c r="BQ73" s="33">
        <f t="shared" ca="1" si="106"/>
        <v>0</v>
      </c>
      <c r="BR73" s="33">
        <f t="shared" ca="1" si="106"/>
        <v>0</v>
      </c>
      <c r="BS73" s="33">
        <f t="shared" ca="1" si="106"/>
        <v>0</v>
      </c>
      <c r="BT73" s="33">
        <f t="shared" ca="1" si="106"/>
        <v>0</v>
      </c>
      <c r="BU73" s="33">
        <f t="shared" ca="1" si="106"/>
        <v>0</v>
      </c>
      <c r="BV73" s="33">
        <f t="shared" ca="1" si="106"/>
        <v>0</v>
      </c>
      <c r="BW73" s="33">
        <f t="shared" ca="1" si="106"/>
        <v>0</v>
      </c>
      <c r="BX73" s="33">
        <f t="shared" ca="1" si="106"/>
        <v>0</v>
      </c>
      <c r="BY73" s="33">
        <f t="shared" ca="1" si="106"/>
        <v>0</v>
      </c>
      <c r="BZ73" s="33">
        <f t="shared" ca="1" si="106"/>
        <v>0</v>
      </c>
      <c r="CA73" s="33">
        <f t="shared" ca="1" si="106"/>
        <v>0</v>
      </c>
      <c r="CB73" s="33">
        <f t="shared" ca="1" si="106"/>
        <v>0</v>
      </c>
      <c r="CC73" s="33">
        <f t="shared" ca="1" si="106"/>
        <v>0</v>
      </c>
      <c r="CD73" s="33">
        <f t="shared" ca="1" si="106"/>
        <v>0</v>
      </c>
      <c r="CE73" s="33">
        <f t="shared" ca="1" si="106"/>
        <v>0</v>
      </c>
      <c r="CF73" s="33">
        <f t="shared" si="106"/>
        <v>0</v>
      </c>
    </row>
    <row r="74" spans="2:84" x14ac:dyDescent="0.3">
      <c r="B74" s="13">
        <f>ROW()</f>
        <v>74</v>
      </c>
      <c r="H74" s="1" t="str">
        <f>$H$73</f>
        <v>B2C-Поступление ДС за продажу 1 тн</v>
      </c>
      <c r="I74" s="1" t="s">
        <v>156</v>
      </c>
      <c r="M74" s="53" t="s">
        <v>16</v>
      </c>
      <c r="U74" s="31">
        <f ca="1">SUM(INDIRECT(ADDRESS($B74,$X$2)&amp;":"&amp;ADDRESS($B74,$X$2-1+$P$8)))</f>
        <v>1</v>
      </c>
      <c r="V74" s="94"/>
      <c r="W74" s="47"/>
      <c r="X74" s="97">
        <f>X50</f>
        <v>0.8</v>
      </c>
      <c r="Y74" s="97">
        <f t="shared" ref="Y74:AB74" si="107">Y50</f>
        <v>0.2</v>
      </c>
      <c r="Z74" s="97">
        <f t="shared" si="107"/>
        <v>0</v>
      </c>
      <c r="AA74" s="97">
        <f t="shared" si="107"/>
        <v>0</v>
      </c>
      <c r="AB74" s="97">
        <f t="shared" si="107"/>
        <v>0</v>
      </c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</row>
    <row r="75" spans="2:84" x14ac:dyDescent="0.3">
      <c r="B75" s="13">
        <f>ROW()</f>
        <v>75</v>
      </c>
    </row>
    <row r="76" spans="2:84" x14ac:dyDescent="0.3">
      <c r="B76" s="13">
        <f>ROW()</f>
        <v>76</v>
      </c>
      <c r="H76" s="1" t="s">
        <v>482</v>
      </c>
      <c r="M76" s="53" t="str">
        <f>"руб./"&amp;$P$11</f>
        <v>руб./тн</v>
      </c>
      <c r="P76" s="72" t="str">
        <f>Lists!$AD$7</f>
        <v>оплата</v>
      </c>
      <c r="U76" s="33">
        <f t="shared" ref="U76" ca="1" si="108">SUM(INDIRECT(ADDRESS($B76,$X$2)&amp;":"&amp;ADDRESS($B76,$X$2-1+$P$8)))</f>
        <v>73305</v>
      </c>
      <c r="V76" s="35"/>
      <c r="W76" s="36"/>
      <c r="X76" s="33">
        <f ca="1">IF(X$8="",0,$U$61*X77)</f>
        <v>14661</v>
      </c>
      <c r="Y76" s="33">
        <f t="shared" ref="Y76:CF76" ca="1" si="109">IF(Y$8="",0,$U$61*Y77)</f>
        <v>29322</v>
      </c>
      <c r="Z76" s="33">
        <f t="shared" ca="1" si="109"/>
        <v>25656.75</v>
      </c>
      <c r="AA76" s="33">
        <f t="shared" ca="1" si="109"/>
        <v>3665.25</v>
      </c>
      <c r="AB76" s="33">
        <f t="shared" ca="1" si="109"/>
        <v>0</v>
      </c>
      <c r="AC76" s="33">
        <f t="shared" ca="1" si="109"/>
        <v>0</v>
      </c>
      <c r="AD76" s="33">
        <f t="shared" ca="1" si="109"/>
        <v>0</v>
      </c>
      <c r="AE76" s="33">
        <f t="shared" ca="1" si="109"/>
        <v>0</v>
      </c>
      <c r="AF76" s="33">
        <f t="shared" ca="1" si="109"/>
        <v>0</v>
      </c>
      <c r="AG76" s="33">
        <f t="shared" ca="1" si="109"/>
        <v>0</v>
      </c>
      <c r="AH76" s="33">
        <f t="shared" ca="1" si="109"/>
        <v>0</v>
      </c>
      <c r="AI76" s="33">
        <f t="shared" ca="1" si="109"/>
        <v>0</v>
      </c>
      <c r="AJ76" s="33">
        <f t="shared" ca="1" si="109"/>
        <v>0</v>
      </c>
      <c r="AK76" s="33">
        <f t="shared" ca="1" si="109"/>
        <v>0</v>
      </c>
      <c r="AL76" s="33">
        <f t="shared" ca="1" si="109"/>
        <v>0</v>
      </c>
      <c r="AM76" s="33">
        <f t="shared" ca="1" si="109"/>
        <v>0</v>
      </c>
      <c r="AN76" s="33">
        <f t="shared" ca="1" si="109"/>
        <v>0</v>
      </c>
      <c r="AO76" s="33">
        <f t="shared" ca="1" si="109"/>
        <v>0</v>
      </c>
      <c r="AP76" s="33">
        <f t="shared" ca="1" si="109"/>
        <v>0</v>
      </c>
      <c r="AQ76" s="33">
        <f t="shared" ca="1" si="109"/>
        <v>0</v>
      </c>
      <c r="AR76" s="33">
        <f t="shared" ca="1" si="109"/>
        <v>0</v>
      </c>
      <c r="AS76" s="33">
        <f t="shared" ca="1" si="109"/>
        <v>0</v>
      </c>
      <c r="AT76" s="33">
        <f t="shared" ca="1" si="109"/>
        <v>0</v>
      </c>
      <c r="AU76" s="33">
        <f t="shared" ca="1" si="109"/>
        <v>0</v>
      </c>
      <c r="AV76" s="33">
        <f t="shared" ca="1" si="109"/>
        <v>0</v>
      </c>
      <c r="AW76" s="33">
        <f t="shared" ca="1" si="109"/>
        <v>0</v>
      </c>
      <c r="AX76" s="33">
        <f t="shared" ca="1" si="109"/>
        <v>0</v>
      </c>
      <c r="AY76" s="33">
        <f t="shared" ca="1" si="109"/>
        <v>0</v>
      </c>
      <c r="AZ76" s="33">
        <f t="shared" ca="1" si="109"/>
        <v>0</v>
      </c>
      <c r="BA76" s="33">
        <f t="shared" ca="1" si="109"/>
        <v>0</v>
      </c>
      <c r="BB76" s="33">
        <f t="shared" ca="1" si="109"/>
        <v>0</v>
      </c>
      <c r="BC76" s="33">
        <f t="shared" ca="1" si="109"/>
        <v>0</v>
      </c>
      <c r="BD76" s="33">
        <f t="shared" ca="1" si="109"/>
        <v>0</v>
      </c>
      <c r="BE76" s="33">
        <f t="shared" ca="1" si="109"/>
        <v>0</v>
      </c>
      <c r="BF76" s="33">
        <f t="shared" ca="1" si="109"/>
        <v>0</v>
      </c>
      <c r="BG76" s="33">
        <f t="shared" ca="1" si="109"/>
        <v>0</v>
      </c>
      <c r="BH76" s="33">
        <f t="shared" ca="1" si="109"/>
        <v>0</v>
      </c>
      <c r="BI76" s="33">
        <f t="shared" ca="1" si="109"/>
        <v>0</v>
      </c>
      <c r="BJ76" s="33">
        <f t="shared" ca="1" si="109"/>
        <v>0</v>
      </c>
      <c r="BK76" s="33">
        <f t="shared" ca="1" si="109"/>
        <v>0</v>
      </c>
      <c r="BL76" s="33">
        <f t="shared" ca="1" si="109"/>
        <v>0</v>
      </c>
      <c r="BM76" s="33">
        <f t="shared" ca="1" si="109"/>
        <v>0</v>
      </c>
      <c r="BN76" s="33">
        <f t="shared" ca="1" si="109"/>
        <v>0</v>
      </c>
      <c r="BO76" s="33">
        <f t="shared" ca="1" si="109"/>
        <v>0</v>
      </c>
      <c r="BP76" s="33">
        <f t="shared" ca="1" si="109"/>
        <v>0</v>
      </c>
      <c r="BQ76" s="33">
        <f t="shared" ca="1" si="109"/>
        <v>0</v>
      </c>
      <c r="BR76" s="33">
        <f t="shared" ca="1" si="109"/>
        <v>0</v>
      </c>
      <c r="BS76" s="33">
        <f t="shared" ca="1" si="109"/>
        <v>0</v>
      </c>
      <c r="BT76" s="33">
        <f t="shared" ca="1" si="109"/>
        <v>0</v>
      </c>
      <c r="BU76" s="33">
        <f t="shared" ca="1" si="109"/>
        <v>0</v>
      </c>
      <c r="BV76" s="33">
        <f t="shared" ca="1" si="109"/>
        <v>0</v>
      </c>
      <c r="BW76" s="33">
        <f t="shared" ca="1" si="109"/>
        <v>0</v>
      </c>
      <c r="BX76" s="33">
        <f t="shared" ca="1" si="109"/>
        <v>0</v>
      </c>
      <c r="BY76" s="33">
        <f t="shared" ca="1" si="109"/>
        <v>0</v>
      </c>
      <c r="BZ76" s="33">
        <f t="shared" ca="1" si="109"/>
        <v>0</v>
      </c>
      <c r="CA76" s="33">
        <f t="shared" ca="1" si="109"/>
        <v>0</v>
      </c>
      <c r="CB76" s="33">
        <f t="shared" ca="1" si="109"/>
        <v>0</v>
      </c>
      <c r="CC76" s="33">
        <f t="shared" ca="1" si="109"/>
        <v>0</v>
      </c>
      <c r="CD76" s="33">
        <f t="shared" ca="1" si="109"/>
        <v>0</v>
      </c>
      <c r="CE76" s="33">
        <f t="shared" ca="1" si="109"/>
        <v>0</v>
      </c>
      <c r="CF76" s="33">
        <f t="shared" si="109"/>
        <v>0</v>
      </c>
    </row>
    <row r="77" spans="2:84" x14ac:dyDescent="0.3">
      <c r="B77" s="13">
        <f>ROW()</f>
        <v>77</v>
      </c>
      <c r="H77" s="1" t="str">
        <f>$H$73</f>
        <v>B2C-Поступление ДС за продажу 1 тн</v>
      </c>
      <c r="I77" s="1" t="s">
        <v>156</v>
      </c>
      <c r="M77" s="53" t="s">
        <v>16</v>
      </c>
      <c r="U77" s="31">
        <f ca="1">SUM(INDIRECT(ADDRESS($B77,$X$2)&amp;":"&amp;ADDRESS($B77,$X$2-1+$P$8)))</f>
        <v>1</v>
      </c>
      <c r="V77" s="94"/>
      <c r="W77" s="47"/>
      <c r="X77" s="97">
        <v>0.2</v>
      </c>
      <c r="Y77" s="97">
        <v>0.4</v>
      </c>
      <c r="Z77" s="97">
        <v>0.35</v>
      </c>
      <c r="AA77" s="97">
        <v>0.05</v>
      </c>
      <c r="AB77" s="97">
        <f t="shared" ref="AB77" ca="1" si="110">AB53</f>
        <v>0</v>
      </c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</row>
    <row r="78" spans="2:84" x14ac:dyDescent="0.3">
      <c r="B78" s="13">
        <f>ROW()</f>
        <v>78</v>
      </c>
    </row>
    <row r="79" spans="2:84" x14ac:dyDescent="0.3">
      <c r="B79" s="13">
        <f>ROW()</f>
        <v>79</v>
      </c>
      <c r="H79" s="1" t="s">
        <v>468</v>
      </c>
      <c r="M79" s="53" t="str">
        <f>"мин./"&amp;$P$11</f>
        <v>мин./тн</v>
      </c>
      <c r="P79" s="72" t="str">
        <f>Lists!$AD$9</f>
        <v>расчет</v>
      </c>
      <c r="U79" s="32">
        <f t="shared" ref="U79:U84" ca="1" si="111">SUM(INDIRECT(ADDRESS($B79,$X$2)&amp;":"&amp;ADDRESS($B79,$X$2-1+$P$8)))</f>
        <v>76</v>
      </c>
      <c r="V79" s="73"/>
      <c r="W79" s="48"/>
      <c r="X79" s="32">
        <f t="shared" ref="X79:AI79" si="112">IF(X$8="",0,SUM(X80:X85))</f>
        <v>52</v>
      </c>
      <c r="Y79" s="32">
        <f t="shared" si="112"/>
        <v>5</v>
      </c>
      <c r="Z79" s="32">
        <f t="shared" si="112"/>
        <v>5</v>
      </c>
      <c r="AA79" s="32">
        <f t="shared" si="112"/>
        <v>14</v>
      </c>
      <c r="AB79" s="32">
        <f t="shared" si="112"/>
        <v>0</v>
      </c>
      <c r="AC79" s="32">
        <f t="shared" si="112"/>
        <v>0</v>
      </c>
      <c r="AD79" s="32">
        <f t="shared" si="112"/>
        <v>0</v>
      </c>
      <c r="AE79" s="32">
        <f t="shared" si="112"/>
        <v>0</v>
      </c>
      <c r="AF79" s="32">
        <f t="shared" si="112"/>
        <v>0</v>
      </c>
      <c r="AG79" s="32">
        <f t="shared" si="112"/>
        <v>0</v>
      </c>
      <c r="AH79" s="32">
        <f t="shared" si="112"/>
        <v>0</v>
      </c>
      <c r="AI79" s="32">
        <f t="shared" si="112"/>
        <v>0</v>
      </c>
      <c r="AJ79" s="32">
        <f t="shared" ref="AJ79:CF79" si="113">IF(AJ$8="",0,SUM(AJ80:AJ85))</f>
        <v>0</v>
      </c>
      <c r="AK79" s="32">
        <f t="shared" si="113"/>
        <v>0</v>
      </c>
      <c r="AL79" s="32">
        <f t="shared" si="113"/>
        <v>0</v>
      </c>
      <c r="AM79" s="32">
        <f t="shared" si="113"/>
        <v>0</v>
      </c>
      <c r="AN79" s="32">
        <f t="shared" si="113"/>
        <v>0</v>
      </c>
      <c r="AO79" s="32">
        <f t="shared" si="113"/>
        <v>0</v>
      </c>
      <c r="AP79" s="32">
        <f t="shared" si="113"/>
        <v>0</v>
      </c>
      <c r="AQ79" s="32">
        <f t="shared" si="113"/>
        <v>0</v>
      </c>
      <c r="AR79" s="32">
        <f t="shared" si="113"/>
        <v>0</v>
      </c>
      <c r="AS79" s="32">
        <f t="shared" si="113"/>
        <v>0</v>
      </c>
      <c r="AT79" s="32">
        <f t="shared" si="113"/>
        <v>0</v>
      </c>
      <c r="AU79" s="32">
        <f t="shared" si="113"/>
        <v>0</v>
      </c>
      <c r="AV79" s="32">
        <f t="shared" si="113"/>
        <v>0</v>
      </c>
      <c r="AW79" s="32">
        <f t="shared" si="113"/>
        <v>0</v>
      </c>
      <c r="AX79" s="32">
        <f t="shared" si="113"/>
        <v>0</v>
      </c>
      <c r="AY79" s="32">
        <f t="shared" si="113"/>
        <v>0</v>
      </c>
      <c r="AZ79" s="32">
        <f t="shared" si="113"/>
        <v>0</v>
      </c>
      <c r="BA79" s="32">
        <f t="shared" si="113"/>
        <v>0</v>
      </c>
      <c r="BB79" s="32">
        <f t="shared" si="113"/>
        <v>0</v>
      </c>
      <c r="BC79" s="32">
        <f t="shared" si="113"/>
        <v>0</v>
      </c>
      <c r="BD79" s="32">
        <f t="shared" si="113"/>
        <v>0</v>
      </c>
      <c r="BE79" s="32">
        <f t="shared" si="113"/>
        <v>0</v>
      </c>
      <c r="BF79" s="32">
        <f t="shared" si="113"/>
        <v>0</v>
      </c>
      <c r="BG79" s="32">
        <f t="shared" si="113"/>
        <v>0</v>
      </c>
      <c r="BH79" s="32">
        <f t="shared" si="113"/>
        <v>0</v>
      </c>
      <c r="BI79" s="32">
        <f t="shared" si="113"/>
        <v>0</v>
      </c>
      <c r="BJ79" s="32">
        <f t="shared" si="113"/>
        <v>0</v>
      </c>
      <c r="BK79" s="32">
        <f t="shared" si="113"/>
        <v>0</v>
      </c>
      <c r="BL79" s="32">
        <f t="shared" si="113"/>
        <v>0</v>
      </c>
      <c r="BM79" s="32">
        <f t="shared" si="113"/>
        <v>0</v>
      </c>
      <c r="BN79" s="32">
        <f t="shared" si="113"/>
        <v>0</v>
      </c>
      <c r="BO79" s="32">
        <f t="shared" si="113"/>
        <v>0</v>
      </c>
      <c r="BP79" s="32">
        <f t="shared" si="113"/>
        <v>0</v>
      </c>
      <c r="BQ79" s="32">
        <f t="shared" si="113"/>
        <v>0</v>
      </c>
      <c r="BR79" s="32">
        <f t="shared" si="113"/>
        <v>0</v>
      </c>
      <c r="BS79" s="32">
        <f t="shared" si="113"/>
        <v>0</v>
      </c>
      <c r="BT79" s="32">
        <f t="shared" si="113"/>
        <v>0</v>
      </c>
      <c r="BU79" s="32">
        <f t="shared" si="113"/>
        <v>0</v>
      </c>
      <c r="BV79" s="32">
        <f t="shared" si="113"/>
        <v>0</v>
      </c>
      <c r="BW79" s="32">
        <f t="shared" si="113"/>
        <v>0</v>
      </c>
      <c r="BX79" s="32">
        <f t="shared" si="113"/>
        <v>0</v>
      </c>
      <c r="BY79" s="32">
        <f t="shared" si="113"/>
        <v>0</v>
      </c>
      <c r="BZ79" s="32">
        <f t="shared" si="113"/>
        <v>0</v>
      </c>
      <c r="CA79" s="32">
        <f t="shared" si="113"/>
        <v>0</v>
      </c>
      <c r="CB79" s="32">
        <f t="shared" si="113"/>
        <v>0</v>
      </c>
      <c r="CC79" s="32">
        <f t="shared" si="113"/>
        <v>0</v>
      </c>
      <c r="CD79" s="32">
        <f t="shared" si="113"/>
        <v>0</v>
      </c>
      <c r="CE79" s="32">
        <f t="shared" si="113"/>
        <v>0</v>
      </c>
      <c r="CF79" s="32">
        <f t="shared" si="113"/>
        <v>0</v>
      </c>
    </row>
    <row r="80" spans="2:84" x14ac:dyDescent="0.3">
      <c r="B80" s="13">
        <f>ROW()</f>
        <v>80</v>
      </c>
      <c r="H80" s="1" t="str">
        <f>$H$79</f>
        <v>Затраты времени комм. персонала на 1 тн</v>
      </c>
      <c r="I80" s="1" t="s">
        <v>65</v>
      </c>
      <c r="M80" s="53" t="str">
        <f>$M$79</f>
        <v>мин./тн</v>
      </c>
      <c r="U80" s="32">
        <f t="shared" ca="1" si="111"/>
        <v>19</v>
      </c>
      <c r="V80" s="95"/>
      <c r="W80" s="48"/>
      <c r="X80" s="98">
        <v>10</v>
      </c>
      <c r="Y80" s="98">
        <v>2</v>
      </c>
      <c r="Z80" s="98">
        <v>2</v>
      </c>
      <c r="AA80" s="98">
        <v>5</v>
      </c>
      <c r="AB80" s="98"/>
      <c r="AC80" s="98"/>
      <c r="AD80" s="98"/>
      <c r="AE80" s="98"/>
      <c r="AF80" s="98"/>
      <c r="AG80" s="98"/>
      <c r="AH80" s="98"/>
      <c r="AI80" s="98"/>
      <c r="AJ80" s="98"/>
      <c r="AK80" s="98"/>
      <c r="AL80" s="98"/>
      <c r="AM80" s="98"/>
      <c r="AN80" s="98"/>
      <c r="AO80" s="98"/>
      <c r="AP80" s="98"/>
      <c r="AQ80" s="98"/>
      <c r="AR80" s="98"/>
      <c r="AS80" s="98"/>
      <c r="AT80" s="98"/>
      <c r="AU80" s="98"/>
      <c r="AV80" s="98"/>
      <c r="AW80" s="98"/>
      <c r="AX80" s="98"/>
      <c r="AY80" s="98"/>
      <c r="AZ80" s="98"/>
      <c r="BA80" s="98"/>
      <c r="BB80" s="98"/>
      <c r="BC80" s="98"/>
      <c r="BD80" s="98"/>
      <c r="BE80" s="98"/>
      <c r="BF80" s="98"/>
      <c r="BG80" s="98"/>
      <c r="BH80" s="98"/>
      <c r="BI80" s="98"/>
      <c r="BJ80" s="98"/>
      <c r="BK80" s="98"/>
      <c r="BL80" s="98"/>
      <c r="BM80" s="98"/>
      <c r="BN80" s="98"/>
      <c r="BO80" s="98"/>
      <c r="BP80" s="98"/>
      <c r="BQ80" s="98"/>
      <c r="BR80" s="98"/>
      <c r="BS80" s="98"/>
      <c r="BT80" s="98"/>
      <c r="BU80" s="98"/>
      <c r="BV80" s="98"/>
      <c r="BW80" s="98"/>
      <c r="BX80" s="98"/>
      <c r="BY80" s="98"/>
      <c r="BZ80" s="98"/>
      <c r="CA80" s="98"/>
      <c r="CB80" s="98"/>
      <c r="CC80" s="98"/>
      <c r="CD80" s="98"/>
      <c r="CE80" s="98"/>
      <c r="CF80" s="98"/>
    </row>
    <row r="81" spans="2:84" x14ac:dyDescent="0.3">
      <c r="B81" s="13">
        <f>ROW()</f>
        <v>81</v>
      </c>
      <c r="H81" s="1" t="str">
        <f>$H$79</f>
        <v>Затраты времени комм. персонала на 1 тн</v>
      </c>
      <c r="I81" s="1" t="s">
        <v>66</v>
      </c>
      <c r="M81" s="53" t="str">
        <f>$M$79</f>
        <v>мин./тн</v>
      </c>
      <c r="U81" s="32">
        <f t="shared" ca="1" si="111"/>
        <v>11</v>
      </c>
      <c r="V81" s="95"/>
      <c r="W81" s="48"/>
      <c r="X81" s="98">
        <v>7</v>
      </c>
      <c r="Y81" s="98">
        <v>1</v>
      </c>
      <c r="Z81" s="98">
        <v>1</v>
      </c>
      <c r="AA81" s="98">
        <v>2</v>
      </c>
      <c r="AB81" s="98"/>
      <c r="AC81" s="98"/>
      <c r="AD81" s="98"/>
      <c r="AE81" s="98"/>
      <c r="AF81" s="98"/>
      <c r="AG81" s="98"/>
      <c r="AH81" s="98"/>
      <c r="AI81" s="98"/>
      <c r="AJ81" s="98"/>
      <c r="AK81" s="98"/>
      <c r="AL81" s="98"/>
      <c r="AM81" s="98"/>
      <c r="AN81" s="98"/>
      <c r="AO81" s="98"/>
      <c r="AP81" s="98"/>
      <c r="AQ81" s="98"/>
      <c r="AR81" s="98"/>
      <c r="AS81" s="98"/>
      <c r="AT81" s="98"/>
      <c r="AU81" s="98"/>
      <c r="AV81" s="98"/>
      <c r="AW81" s="98"/>
      <c r="AX81" s="98"/>
      <c r="AY81" s="98"/>
      <c r="AZ81" s="98"/>
      <c r="BA81" s="98"/>
      <c r="BB81" s="98"/>
      <c r="BC81" s="98"/>
      <c r="BD81" s="98"/>
      <c r="BE81" s="98"/>
      <c r="BF81" s="98"/>
      <c r="BG81" s="98"/>
      <c r="BH81" s="98"/>
      <c r="BI81" s="98"/>
      <c r="BJ81" s="98"/>
      <c r="BK81" s="98"/>
      <c r="BL81" s="98"/>
      <c r="BM81" s="98"/>
      <c r="BN81" s="98"/>
      <c r="BO81" s="98"/>
      <c r="BP81" s="98"/>
      <c r="BQ81" s="98"/>
      <c r="BR81" s="98"/>
      <c r="BS81" s="98"/>
      <c r="BT81" s="98"/>
      <c r="BU81" s="98"/>
      <c r="BV81" s="98"/>
      <c r="BW81" s="98"/>
      <c r="BX81" s="98"/>
      <c r="BY81" s="98"/>
      <c r="BZ81" s="98"/>
      <c r="CA81" s="98"/>
      <c r="CB81" s="98"/>
      <c r="CC81" s="98"/>
      <c r="CD81" s="98"/>
      <c r="CE81" s="98"/>
      <c r="CF81" s="98"/>
    </row>
    <row r="82" spans="2:84" x14ac:dyDescent="0.3">
      <c r="B82" s="13">
        <f>ROW()</f>
        <v>82</v>
      </c>
      <c r="H82" s="1" t="str">
        <f>$H$79</f>
        <v>Затраты времени комм. персонала на 1 тн</v>
      </c>
      <c r="I82" s="1" t="s">
        <v>67</v>
      </c>
      <c r="M82" s="53" t="str">
        <f>$M$79</f>
        <v>мин./тн</v>
      </c>
      <c r="U82" s="32">
        <f t="shared" ca="1" si="111"/>
        <v>20</v>
      </c>
      <c r="V82" s="95"/>
      <c r="W82" s="48"/>
      <c r="X82" s="98">
        <v>20</v>
      </c>
      <c r="Y82" s="98"/>
      <c r="Z82" s="98"/>
      <c r="AA82" s="98"/>
      <c r="AB82" s="98"/>
      <c r="AC82" s="98"/>
      <c r="AD82" s="98"/>
      <c r="AE82" s="98"/>
      <c r="AF82" s="98"/>
      <c r="AG82" s="98"/>
      <c r="AH82" s="98"/>
      <c r="AI82" s="98"/>
      <c r="AJ82" s="98"/>
      <c r="AK82" s="98"/>
      <c r="AL82" s="98"/>
      <c r="AM82" s="98"/>
      <c r="AN82" s="98"/>
      <c r="AO82" s="98"/>
      <c r="AP82" s="98"/>
      <c r="AQ82" s="98"/>
      <c r="AR82" s="98"/>
      <c r="AS82" s="98"/>
      <c r="AT82" s="98"/>
      <c r="AU82" s="98"/>
      <c r="AV82" s="98"/>
      <c r="AW82" s="98"/>
      <c r="AX82" s="98"/>
      <c r="AY82" s="98"/>
      <c r="AZ82" s="98"/>
      <c r="BA82" s="98"/>
      <c r="BB82" s="98"/>
      <c r="BC82" s="98"/>
      <c r="BD82" s="98"/>
      <c r="BE82" s="98"/>
      <c r="BF82" s="98"/>
      <c r="BG82" s="98"/>
      <c r="BH82" s="98"/>
      <c r="BI82" s="98"/>
      <c r="BJ82" s="98"/>
      <c r="BK82" s="98"/>
      <c r="BL82" s="98"/>
      <c r="BM82" s="98"/>
      <c r="BN82" s="98"/>
      <c r="BO82" s="98"/>
      <c r="BP82" s="98"/>
      <c r="BQ82" s="98"/>
      <c r="BR82" s="98"/>
      <c r="BS82" s="98"/>
      <c r="BT82" s="98"/>
      <c r="BU82" s="98"/>
      <c r="BV82" s="98"/>
      <c r="BW82" s="98"/>
      <c r="BX82" s="98"/>
      <c r="BY82" s="98"/>
      <c r="BZ82" s="98"/>
      <c r="CA82" s="98"/>
      <c r="CB82" s="98"/>
      <c r="CC82" s="98"/>
      <c r="CD82" s="98"/>
      <c r="CE82" s="98"/>
      <c r="CF82" s="98"/>
    </row>
    <row r="83" spans="2:84" x14ac:dyDescent="0.3">
      <c r="B83" s="13">
        <f>ROW()</f>
        <v>83</v>
      </c>
      <c r="H83" s="1" t="str">
        <f>$H$79</f>
        <v>Затраты времени комм. персонала на 1 тн</v>
      </c>
      <c r="I83" s="1" t="s">
        <v>68</v>
      </c>
      <c r="M83" s="53" t="str">
        <f>$M$79</f>
        <v>мин./тн</v>
      </c>
      <c r="U83" s="32">
        <f t="shared" ca="1" si="111"/>
        <v>10</v>
      </c>
      <c r="V83" s="95"/>
      <c r="W83" s="48"/>
      <c r="X83" s="98">
        <v>10</v>
      </c>
      <c r="Y83" s="98"/>
      <c r="Z83" s="98"/>
      <c r="AA83" s="98"/>
      <c r="AB83" s="98"/>
      <c r="AC83" s="98"/>
      <c r="AD83" s="98"/>
      <c r="AE83" s="98"/>
      <c r="AF83" s="98"/>
      <c r="AG83" s="98"/>
      <c r="AH83" s="98"/>
      <c r="AI83" s="98"/>
      <c r="AJ83" s="98"/>
      <c r="AK83" s="98"/>
      <c r="AL83" s="98"/>
      <c r="AM83" s="98"/>
      <c r="AN83" s="98"/>
      <c r="AO83" s="98"/>
      <c r="AP83" s="98"/>
      <c r="AQ83" s="98"/>
      <c r="AR83" s="98"/>
      <c r="AS83" s="98"/>
      <c r="AT83" s="98"/>
      <c r="AU83" s="98"/>
      <c r="AV83" s="98"/>
      <c r="AW83" s="98"/>
      <c r="AX83" s="98"/>
      <c r="AY83" s="98"/>
      <c r="AZ83" s="98"/>
      <c r="BA83" s="98"/>
      <c r="BB83" s="98"/>
      <c r="BC83" s="98"/>
      <c r="BD83" s="98"/>
      <c r="BE83" s="98"/>
      <c r="BF83" s="98"/>
      <c r="BG83" s="98"/>
      <c r="BH83" s="98"/>
      <c r="BI83" s="98"/>
      <c r="BJ83" s="98"/>
      <c r="BK83" s="98"/>
      <c r="BL83" s="98"/>
      <c r="BM83" s="98"/>
      <c r="BN83" s="98"/>
      <c r="BO83" s="98"/>
      <c r="BP83" s="98"/>
      <c r="BQ83" s="98"/>
      <c r="BR83" s="98"/>
      <c r="BS83" s="98"/>
      <c r="BT83" s="98"/>
      <c r="BU83" s="98"/>
      <c r="BV83" s="98"/>
      <c r="BW83" s="98"/>
      <c r="BX83" s="98"/>
      <c r="BY83" s="98"/>
      <c r="BZ83" s="98"/>
      <c r="CA83" s="98"/>
      <c r="CB83" s="98"/>
      <c r="CC83" s="98"/>
      <c r="CD83" s="98"/>
      <c r="CE83" s="98"/>
      <c r="CF83" s="98"/>
    </row>
    <row r="84" spans="2:84" x14ac:dyDescent="0.3">
      <c r="B84" s="13">
        <f>ROW()</f>
        <v>84</v>
      </c>
      <c r="H84" s="1" t="str">
        <f>$H$79</f>
        <v>Затраты времени комм. персонала на 1 тн</v>
      </c>
      <c r="I84" s="1" t="s">
        <v>69</v>
      </c>
      <c r="M84" s="53" t="str">
        <f>$M$79</f>
        <v>мин./тн</v>
      </c>
      <c r="U84" s="32">
        <f t="shared" ca="1" si="111"/>
        <v>16</v>
      </c>
      <c r="V84" s="95"/>
      <c r="W84" s="48"/>
      <c r="X84" s="98">
        <v>5</v>
      </c>
      <c r="Y84" s="98">
        <v>2</v>
      </c>
      <c r="Z84" s="98">
        <v>2</v>
      </c>
      <c r="AA84" s="98">
        <v>7</v>
      </c>
      <c r="AB84" s="98"/>
      <c r="AC84" s="98"/>
      <c r="AD84" s="98"/>
      <c r="AE84" s="98"/>
      <c r="AF84" s="98"/>
      <c r="AG84" s="98"/>
      <c r="AH84" s="98"/>
      <c r="AI84" s="98"/>
      <c r="AJ84" s="98"/>
      <c r="AK84" s="98"/>
      <c r="AL84" s="98"/>
      <c r="AM84" s="98"/>
      <c r="AN84" s="98"/>
      <c r="AO84" s="98"/>
      <c r="AP84" s="98"/>
      <c r="AQ84" s="98"/>
      <c r="AR84" s="98"/>
      <c r="AS84" s="98"/>
      <c r="AT84" s="98"/>
      <c r="AU84" s="98"/>
      <c r="AV84" s="98"/>
      <c r="AW84" s="98"/>
      <c r="AX84" s="98"/>
      <c r="AY84" s="98"/>
      <c r="AZ84" s="98"/>
      <c r="BA84" s="98"/>
      <c r="BB84" s="98"/>
      <c r="BC84" s="98"/>
      <c r="BD84" s="98"/>
      <c r="BE84" s="98"/>
      <c r="BF84" s="98"/>
      <c r="BG84" s="98"/>
      <c r="BH84" s="98"/>
      <c r="BI84" s="98"/>
      <c r="BJ84" s="98"/>
      <c r="BK84" s="98"/>
      <c r="BL84" s="98"/>
      <c r="BM84" s="98"/>
      <c r="BN84" s="98"/>
      <c r="BO84" s="98"/>
      <c r="BP84" s="98"/>
      <c r="BQ84" s="98"/>
      <c r="BR84" s="98"/>
      <c r="BS84" s="98"/>
      <c r="BT84" s="98"/>
      <c r="BU84" s="98"/>
      <c r="BV84" s="98"/>
      <c r="BW84" s="98"/>
      <c r="BX84" s="98"/>
      <c r="BY84" s="98"/>
      <c r="BZ84" s="98"/>
      <c r="CA84" s="98"/>
      <c r="CB84" s="98"/>
      <c r="CC84" s="98"/>
      <c r="CD84" s="98"/>
      <c r="CE84" s="98"/>
      <c r="CF84" s="98"/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40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f>ROW()</f>
        <v>86</v>
      </c>
    </row>
    <row r="87" spans="2:84" x14ac:dyDescent="0.3">
      <c r="B87" s="13">
        <f>ROW()</f>
        <v>87</v>
      </c>
      <c r="H87" s="1" t="s">
        <v>469</v>
      </c>
      <c r="M87" s="53" t="str">
        <f t="shared" ref="M87:M92" si="114">"руб./"&amp;$P$11</f>
        <v>руб./тн</v>
      </c>
      <c r="P87" s="72" t="str">
        <f>Lists!$AD$6</f>
        <v>начисление</v>
      </c>
      <c r="U87" s="33">
        <f t="shared" ref="U87:U92" ca="1" si="115">SUM(INDIRECT(ADDRESS($B87,$X$2)&amp;":"&amp;ADDRESS($B87,$X$2-1+$P$8)))</f>
        <v>6200</v>
      </c>
      <c r="V87" s="35"/>
      <c r="W87" s="36"/>
      <c r="X87" s="33">
        <f t="shared" ref="X87:AI87" si="116">IF(X$8="",0,SUM(X88:X93))</f>
        <v>5800</v>
      </c>
      <c r="Y87" s="33">
        <f t="shared" si="116"/>
        <v>200</v>
      </c>
      <c r="Z87" s="33">
        <f t="shared" si="116"/>
        <v>150</v>
      </c>
      <c r="AA87" s="33">
        <f t="shared" si="116"/>
        <v>50</v>
      </c>
      <c r="AB87" s="33">
        <f t="shared" si="116"/>
        <v>0</v>
      </c>
      <c r="AC87" s="33">
        <f t="shared" si="116"/>
        <v>0</v>
      </c>
      <c r="AD87" s="33">
        <f t="shared" si="116"/>
        <v>0</v>
      </c>
      <c r="AE87" s="33">
        <f t="shared" si="116"/>
        <v>0</v>
      </c>
      <c r="AF87" s="33">
        <f t="shared" si="116"/>
        <v>0</v>
      </c>
      <c r="AG87" s="33">
        <f t="shared" si="116"/>
        <v>0</v>
      </c>
      <c r="AH87" s="33">
        <f t="shared" si="116"/>
        <v>0</v>
      </c>
      <c r="AI87" s="33">
        <f t="shared" si="116"/>
        <v>0</v>
      </c>
      <c r="AJ87" s="33">
        <f t="shared" ref="AJ87:CF87" si="117">IF(AJ$8="",0,SUM(AJ88:AJ93))</f>
        <v>0</v>
      </c>
      <c r="AK87" s="33">
        <f t="shared" si="117"/>
        <v>0</v>
      </c>
      <c r="AL87" s="33">
        <f t="shared" si="117"/>
        <v>0</v>
      </c>
      <c r="AM87" s="33">
        <f t="shared" si="117"/>
        <v>0</v>
      </c>
      <c r="AN87" s="33">
        <f t="shared" si="117"/>
        <v>0</v>
      </c>
      <c r="AO87" s="33">
        <f t="shared" si="117"/>
        <v>0</v>
      </c>
      <c r="AP87" s="33">
        <f t="shared" si="117"/>
        <v>0</v>
      </c>
      <c r="AQ87" s="33">
        <f t="shared" si="117"/>
        <v>0</v>
      </c>
      <c r="AR87" s="33">
        <f t="shared" si="117"/>
        <v>0</v>
      </c>
      <c r="AS87" s="33">
        <f t="shared" si="117"/>
        <v>0</v>
      </c>
      <c r="AT87" s="33">
        <f t="shared" si="117"/>
        <v>0</v>
      </c>
      <c r="AU87" s="33">
        <f t="shared" si="117"/>
        <v>0</v>
      </c>
      <c r="AV87" s="33">
        <f t="shared" si="117"/>
        <v>0</v>
      </c>
      <c r="AW87" s="33">
        <f t="shared" si="117"/>
        <v>0</v>
      </c>
      <c r="AX87" s="33">
        <f t="shared" si="117"/>
        <v>0</v>
      </c>
      <c r="AY87" s="33">
        <f t="shared" si="117"/>
        <v>0</v>
      </c>
      <c r="AZ87" s="33">
        <f t="shared" si="117"/>
        <v>0</v>
      </c>
      <c r="BA87" s="33">
        <f t="shared" si="117"/>
        <v>0</v>
      </c>
      <c r="BB87" s="33">
        <f t="shared" si="117"/>
        <v>0</v>
      </c>
      <c r="BC87" s="33">
        <f t="shared" si="117"/>
        <v>0</v>
      </c>
      <c r="BD87" s="33">
        <f t="shared" si="117"/>
        <v>0</v>
      </c>
      <c r="BE87" s="33">
        <f t="shared" si="117"/>
        <v>0</v>
      </c>
      <c r="BF87" s="33">
        <f t="shared" si="117"/>
        <v>0</v>
      </c>
      <c r="BG87" s="33">
        <f t="shared" si="117"/>
        <v>0</v>
      </c>
      <c r="BH87" s="33">
        <f t="shared" si="117"/>
        <v>0</v>
      </c>
      <c r="BI87" s="33">
        <f t="shared" si="117"/>
        <v>0</v>
      </c>
      <c r="BJ87" s="33">
        <f t="shared" si="117"/>
        <v>0</v>
      </c>
      <c r="BK87" s="33">
        <f t="shared" si="117"/>
        <v>0</v>
      </c>
      <c r="BL87" s="33">
        <f t="shared" si="117"/>
        <v>0</v>
      </c>
      <c r="BM87" s="33">
        <f t="shared" si="117"/>
        <v>0</v>
      </c>
      <c r="BN87" s="33">
        <f t="shared" si="117"/>
        <v>0</v>
      </c>
      <c r="BO87" s="33">
        <f t="shared" si="117"/>
        <v>0</v>
      </c>
      <c r="BP87" s="33">
        <f t="shared" si="117"/>
        <v>0</v>
      </c>
      <c r="BQ87" s="33">
        <f t="shared" si="117"/>
        <v>0</v>
      </c>
      <c r="BR87" s="33">
        <f t="shared" si="117"/>
        <v>0</v>
      </c>
      <c r="BS87" s="33">
        <f t="shared" si="117"/>
        <v>0</v>
      </c>
      <c r="BT87" s="33">
        <f t="shared" si="117"/>
        <v>0</v>
      </c>
      <c r="BU87" s="33">
        <f t="shared" si="117"/>
        <v>0</v>
      </c>
      <c r="BV87" s="33">
        <f t="shared" si="117"/>
        <v>0</v>
      </c>
      <c r="BW87" s="33">
        <f t="shared" si="117"/>
        <v>0</v>
      </c>
      <c r="BX87" s="33">
        <f t="shared" si="117"/>
        <v>0</v>
      </c>
      <c r="BY87" s="33">
        <f t="shared" si="117"/>
        <v>0</v>
      </c>
      <c r="BZ87" s="33">
        <f t="shared" si="117"/>
        <v>0</v>
      </c>
      <c r="CA87" s="33">
        <f t="shared" si="117"/>
        <v>0</v>
      </c>
      <c r="CB87" s="33">
        <f t="shared" si="117"/>
        <v>0</v>
      </c>
      <c r="CC87" s="33">
        <f t="shared" si="117"/>
        <v>0</v>
      </c>
      <c r="CD87" s="33">
        <f t="shared" si="117"/>
        <v>0</v>
      </c>
      <c r="CE87" s="33">
        <f t="shared" si="117"/>
        <v>0</v>
      </c>
      <c r="CF87" s="33">
        <f t="shared" si="117"/>
        <v>0</v>
      </c>
    </row>
    <row r="88" spans="2:84" x14ac:dyDescent="0.3">
      <c r="B88" s="13">
        <f>ROW()</f>
        <v>88</v>
      </c>
      <c r="H88" s="1" t="str">
        <f>$H$87</f>
        <v>Переменные расходы на 1 тн</v>
      </c>
      <c r="I88" s="1" t="s">
        <v>48</v>
      </c>
      <c r="M88" s="53" t="str">
        <f t="shared" si="114"/>
        <v>руб./тн</v>
      </c>
      <c r="U88" s="33">
        <f t="shared" ca="1" si="115"/>
        <v>150</v>
      </c>
      <c r="V88" s="93"/>
      <c r="W88" s="36"/>
      <c r="X88" s="96">
        <v>150</v>
      </c>
      <c r="Y88" s="96"/>
      <c r="Z88" s="96"/>
      <c r="AA88" s="96"/>
      <c r="AB88" s="96"/>
      <c r="AC88" s="96"/>
      <c r="AD88" s="96"/>
      <c r="AE88" s="96"/>
      <c r="AF88" s="96"/>
      <c r="AG88" s="96"/>
      <c r="AH88" s="96"/>
      <c r="AI88" s="96"/>
      <c r="AJ88" s="96"/>
      <c r="AK88" s="96"/>
      <c r="AL88" s="96"/>
      <c r="AM88" s="96"/>
      <c r="AN88" s="96"/>
      <c r="AO88" s="96"/>
      <c r="AP88" s="96"/>
      <c r="AQ88" s="96"/>
      <c r="AR88" s="96"/>
      <c r="AS88" s="96"/>
      <c r="AT88" s="96"/>
      <c r="AU88" s="96"/>
      <c r="AV88" s="96"/>
      <c r="AW88" s="96"/>
      <c r="AX88" s="96"/>
      <c r="AY88" s="96"/>
      <c r="AZ88" s="96"/>
      <c r="BA88" s="96"/>
      <c r="BB88" s="96"/>
      <c r="BC88" s="96"/>
      <c r="BD88" s="96"/>
      <c r="BE88" s="96"/>
      <c r="BF88" s="96"/>
      <c r="BG88" s="96"/>
      <c r="BH88" s="96"/>
      <c r="BI88" s="96"/>
      <c r="BJ88" s="96"/>
      <c r="BK88" s="96"/>
      <c r="BL88" s="96"/>
      <c r="BM88" s="96"/>
      <c r="BN88" s="96"/>
      <c r="BO88" s="96"/>
      <c r="BP88" s="96"/>
      <c r="BQ88" s="96"/>
      <c r="BR88" s="96"/>
      <c r="BS88" s="96"/>
      <c r="BT88" s="96"/>
      <c r="BU88" s="96"/>
      <c r="BV88" s="96"/>
      <c r="BW88" s="96"/>
      <c r="BX88" s="96"/>
      <c r="BY88" s="96"/>
      <c r="BZ88" s="96"/>
      <c r="CA88" s="96"/>
      <c r="CB88" s="96"/>
      <c r="CC88" s="96"/>
      <c r="CD88" s="96"/>
      <c r="CE88" s="96"/>
      <c r="CF88" s="96"/>
    </row>
    <row r="89" spans="2:84" x14ac:dyDescent="0.3">
      <c r="B89" s="13">
        <f>ROW()</f>
        <v>89</v>
      </c>
      <c r="H89" s="1" t="str">
        <f>$H$87</f>
        <v>Переменные расходы на 1 тн</v>
      </c>
      <c r="I89" s="1" t="s">
        <v>63</v>
      </c>
      <c r="M89" s="53" t="str">
        <f t="shared" si="114"/>
        <v>руб./тн</v>
      </c>
      <c r="U89" s="33">
        <f t="shared" ca="1" si="115"/>
        <v>150</v>
      </c>
      <c r="V89" s="93"/>
      <c r="W89" s="36"/>
      <c r="X89" s="96"/>
      <c r="Y89" s="96">
        <v>50</v>
      </c>
      <c r="Z89" s="96">
        <v>50</v>
      </c>
      <c r="AA89" s="96">
        <v>50</v>
      </c>
      <c r="AB89" s="96"/>
      <c r="AC89" s="96"/>
      <c r="AD89" s="96"/>
      <c r="AE89" s="96"/>
      <c r="AF89" s="96"/>
      <c r="AG89" s="96"/>
      <c r="AH89" s="96"/>
      <c r="AI89" s="96"/>
      <c r="AJ89" s="96"/>
      <c r="AK89" s="96"/>
      <c r="AL89" s="96"/>
      <c r="AM89" s="96"/>
      <c r="AN89" s="96"/>
      <c r="AO89" s="96"/>
      <c r="AP89" s="96"/>
      <c r="AQ89" s="96"/>
      <c r="AR89" s="96"/>
      <c r="AS89" s="96"/>
      <c r="AT89" s="96"/>
      <c r="AU89" s="96"/>
      <c r="AV89" s="96"/>
      <c r="AW89" s="96"/>
      <c r="AX89" s="96"/>
      <c r="AY89" s="96"/>
      <c r="AZ89" s="96"/>
      <c r="BA89" s="96"/>
      <c r="BB89" s="96"/>
      <c r="BC89" s="96"/>
      <c r="BD89" s="96"/>
      <c r="BE89" s="96"/>
      <c r="BF89" s="96"/>
      <c r="BG89" s="96"/>
      <c r="BH89" s="96"/>
      <c r="BI89" s="96"/>
      <c r="BJ89" s="96"/>
      <c r="BK89" s="96"/>
      <c r="BL89" s="96"/>
      <c r="BM89" s="96"/>
      <c r="BN89" s="96"/>
      <c r="BO89" s="96"/>
      <c r="BP89" s="96"/>
      <c r="BQ89" s="96"/>
      <c r="BR89" s="96"/>
      <c r="BS89" s="96"/>
      <c r="BT89" s="96"/>
      <c r="BU89" s="96"/>
      <c r="BV89" s="96"/>
      <c r="BW89" s="96"/>
      <c r="BX89" s="96"/>
      <c r="BY89" s="96"/>
      <c r="BZ89" s="96"/>
      <c r="CA89" s="96"/>
      <c r="CB89" s="96"/>
      <c r="CC89" s="96"/>
      <c r="CD89" s="96"/>
      <c r="CE89" s="96"/>
      <c r="CF89" s="96"/>
    </row>
    <row r="90" spans="2:84" x14ac:dyDescent="0.3">
      <c r="B90" s="13">
        <f>ROW()</f>
        <v>90</v>
      </c>
      <c r="H90" s="1" t="str">
        <f>$H$87</f>
        <v>Переменные расходы на 1 тн</v>
      </c>
      <c r="I90" s="1" t="s">
        <v>47</v>
      </c>
      <c r="M90" s="53" t="str">
        <f t="shared" si="114"/>
        <v>руб./тн</v>
      </c>
      <c r="U90" s="33">
        <f t="shared" ca="1" si="115"/>
        <v>650</v>
      </c>
      <c r="V90" s="93"/>
      <c r="W90" s="36"/>
      <c r="X90" s="96">
        <v>500</v>
      </c>
      <c r="Y90" s="96">
        <v>100</v>
      </c>
      <c r="Z90" s="96">
        <v>50</v>
      </c>
      <c r="AA90" s="96"/>
      <c r="AB90" s="96"/>
      <c r="AC90" s="96"/>
      <c r="AD90" s="96"/>
      <c r="AE90" s="96"/>
      <c r="AF90" s="96"/>
      <c r="AG90" s="96"/>
      <c r="AH90" s="96"/>
      <c r="AI90" s="96"/>
      <c r="AJ90" s="96"/>
      <c r="AK90" s="96"/>
      <c r="AL90" s="96"/>
      <c r="AM90" s="96"/>
      <c r="AN90" s="96"/>
      <c r="AO90" s="96"/>
      <c r="AP90" s="96"/>
      <c r="AQ90" s="96"/>
      <c r="AR90" s="96"/>
      <c r="AS90" s="96"/>
      <c r="AT90" s="96"/>
      <c r="AU90" s="96"/>
      <c r="AV90" s="96"/>
      <c r="AW90" s="96"/>
      <c r="AX90" s="96"/>
      <c r="AY90" s="96"/>
      <c r="AZ90" s="96"/>
      <c r="BA90" s="96"/>
      <c r="BB90" s="96"/>
      <c r="BC90" s="96"/>
      <c r="BD90" s="96"/>
      <c r="BE90" s="96"/>
      <c r="BF90" s="96"/>
      <c r="BG90" s="96"/>
      <c r="BH90" s="96"/>
      <c r="BI90" s="96"/>
      <c r="BJ90" s="96"/>
      <c r="BK90" s="96"/>
      <c r="BL90" s="96"/>
      <c r="BM90" s="96"/>
      <c r="BN90" s="96"/>
      <c r="BO90" s="96"/>
      <c r="BP90" s="96"/>
      <c r="BQ90" s="96"/>
      <c r="BR90" s="96"/>
      <c r="BS90" s="96"/>
      <c r="BT90" s="96"/>
      <c r="BU90" s="96"/>
      <c r="BV90" s="96"/>
      <c r="BW90" s="96"/>
      <c r="BX90" s="96"/>
      <c r="BY90" s="96"/>
      <c r="BZ90" s="96"/>
      <c r="CA90" s="96"/>
      <c r="CB90" s="96"/>
      <c r="CC90" s="96"/>
      <c r="CD90" s="96"/>
      <c r="CE90" s="96"/>
      <c r="CF90" s="96"/>
    </row>
    <row r="91" spans="2:84" x14ac:dyDescent="0.3">
      <c r="B91" s="13">
        <f>ROW()</f>
        <v>91</v>
      </c>
      <c r="H91" s="1" t="str">
        <f>$H$87</f>
        <v>Переменные расходы на 1 тн</v>
      </c>
      <c r="I91" s="1" t="s">
        <v>483</v>
      </c>
      <c r="M91" s="53" t="str">
        <f t="shared" si="114"/>
        <v>руб./тн</v>
      </c>
      <c r="U91" s="33">
        <f t="shared" ca="1" si="115"/>
        <v>250</v>
      </c>
      <c r="V91" s="93"/>
      <c r="W91" s="36"/>
      <c r="X91" s="96">
        <v>150</v>
      </c>
      <c r="Y91" s="96">
        <v>50</v>
      </c>
      <c r="Z91" s="96">
        <v>50</v>
      </c>
      <c r="AA91" s="96"/>
      <c r="AB91" s="96"/>
      <c r="AC91" s="96"/>
      <c r="AD91" s="96"/>
      <c r="AE91" s="96"/>
      <c r="AF91" s="96"/>
      <c r="AG91" s="96"/>
      <c r="AH91" s="96"/>
      <c r="AI91" s="96"/>
      <c r="AJ91" s="96"/>
      <c r="AK91" s="96"/>
      <c r="AL91" s="96"/>
      <c r="AM91" s="96"/>
      <c r="AN91" s="96"/>
      <c r="AO91" s="96"/>
      <c r="AP91" s="96"/>
      <c r="AQ91" s="96"/>
      <c r="AR91" s="96"/>
      <c r="AS91" s="96"/>
      <c r="AT91" s="96"/>
      <c r="AU91" s="96"/>
      <c r="AV91" s="96"/>
      <c r="AW91" s="96"/>
      <c r="AX91" s="96"/>
      <c r="AY91" s="96"/>
      <c r="AZ91" s="96"/>
      <c r="BA91" s="96"/>
      <c r="BB91" s="96"/>
      <c r="BC91" s="96"/>
      <c r="BD91" s="96"/>
      <c r="BE91" s="96"/>
      <c r="BF91" s="96"/>
      <c r="BG91" s="96"/>
      <c r="BH91" s="96"/>
      <c r="BI91" s="96"/>
      <c r="BJ91" s="96"/>
      <c r="BK91" s="96"/>
      <c r="BL91" s="96"/>
      <c r="BM91" s="96"/>
      <c r="BN91" s="96"/>
      <c r="BO91" s="96"/>
      <c r="BP91" s="96"/>
      <c r="BQ91" s="96"/>
      <c r="BR91" s="96"/>
      <c r="BS91" s="96"/>
      <c r="BT91" s="96"/>
      <c r="BU91" s="96"/>
      <c r="BV91" s="96"/>
      <c r="BW91" s="96"/>
      <c r="BX91" s="96"/>
      <c r="BY91" s="96"/>
      <c r="BZ91" s="96"/>
      <c r="CA91" s="96"/>
      <c r="CB91" s="96"/>
      <c r="CC91" s="96"/>
      <c r="CD91" s="96"/>
      <c r="CE91" s="96"/>
      <c r="CF91" s="96"/>
    </row>
    <row r="92" spans="2:84" x14ac:dyDescent="0.3">
      <c r="B92" s="13">
        <f>ROW()</f>
        <v>92</v>
      </c>
      <c r="H92" s="1" t="str">
        <f>$H$87</f>
        <v>Переменные расходы на 1 тн</v>
      </c>
      <c r="I92" s="1" t="s">
        <v>485</v>
      </c>
      <c r="M92" s="53" t="str">
        <f t="shared" si="114"/>
        <v>руб./тн</v>
      </c>
      <c r="U92" s="33">
        <f t="shared" ca="1" si="115"/>
        <v>5000</v>
      </c>
      <c r="V92" s="93"/>
      <c r="W92" s="36"/>
      <c r="X92" s="96">
        <v>5000</v>
      </c>
      <c r="Y92" s="96"/>
      <c r="Z92" s="96"/>
      <c r="AA92" s="96"/>
      <c r="AB92" s="96"/>
      <c r="AC92" s="96"/>
      <c r="AD92" s="96"/>
      <c r="AE92" s="96"/>
      <c r="AF92" s="96"/>
      <c r="AG92" s="96"/>
      <c r="AH92" s="96"/>
      <c r="AI92" s="96"/>
      <c r="AJ92" s="96"/>
      <c r="AK92" s="96"/>
      <c r="AL92" s="96"/>
      <c r="AM92" s="96"/>
      <c r="AN92" s="96"/>
      <c r="AO92" s="96"/>
      <c r="AP92" s="96"/>
      <c r="AQ92" s="96"/>
      <c r="AR92" s="96"/>
      <c r="AS92" s="96"/>
      <c r="AT92" s="96"/>
      <c r="AU92" s="96"/>
      <c r="AV92" s="96"/>
      <c r="AW92" s="96"/>
      <c r="AX92" s="96"/>
      <c r="AY92" s="96"/>
      <c r="AZ92" s="96"/>
      <c r="BA92" s="96"/>
      <c r="BB92" s="96"/>
      <c r="BC92" s="96"/>
      <c r="BD92" s="96"/>
      <c r="BE92" s="96"/>
      <c r="BF92" s="96"/>
      <c r="BG92" s="96"/>
      <c r="BH92" s="96"/>
      <c r="BI92" s="96"/>
      <c r="BJ92" s="96"/>
      <c r="BK92" s="96"/>
      <c r="BL92" s="96"/>
      <c r="BM92" s="96"/>
      <c r="BN92" s="96"/>
      <c r="BO92" s="96"/>
      <c r="BP92" s="96"/>
      <c r="BQ92" s="96"/>
      <c r="BR92" s="96"/>
      <c r="BS92" s="96"/>
      <c r="BT92" s="96"/>
      <c r="BU92" s="96"/>
      <c r="BV92" s="96"/>
      <c r="BW92" s="96"/>
      <c r="BX92" s="96"/>
      <c r="BY92" s="96"/>
      <c r="BZ92" s="96"/>
      <c r="CA92" s="96"/>
      <c r="CB92" s="96"/>
      <c r="CC92" s="96"/>
      <c r="CD92" s="96"/>
      <c r="CE92" s="96"/>
      <c r="CF92" s="96"/>
    </row>
    <row r="93" spans="2:84" s="26" customFormat="1" ht="12" x14ac:dyDescent="0.25">
      <c r="B93" s="13"/>
      <c r="M93" s="55"/>
      <c r="N93" s="44" t="s">
        <v>21</v>
      </c>
      <c r="O93" s="45"/>
      <c r="P93" s="46"/>
      <c r="Q93" s="40"/>
      <c r="U93" s="41"/>
      <c r="V93" s="42"/>
      <c r="W93" s="43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</row>
    <row r="94" spans="2:84" x14ac:dyDescent="0.3">
      <c r="B94" s="13">
        <f>ROW()</f>
        <v>94</v>
      </c>
    </row>
    <row r="95" spans="2:84" x14ac:dyDescent="0.3">
      <c r="B95" s="13">
        <f>ROW()</f>
        <v>95</v>
      </c>
      <c r="H95" s="1" t="s">
        <v>469</v>
      </c>
      <c r="M95" s="53" t="str">
        <f t="shared" ref="M95:M100" si="118">"руб./"&amp;$P$11</f>
        <v>руб./тн</v>
      </c>
      <c r="P95" s="72" t="str">
        <f>Lists!$AD$8</f>
        <v>учет</v>
      </c>
      <c r="U95" s="33">
        <f t="shared" ref="U95:U100" ca="1" si="119">SUM(INDIRECT(ADDRESS($B95,$X$2)&amp;":"&amp;ADDRESS($B95,$X$2-1+$P$8)))</f>
        <v>6200</v>
      </c>
      <c r="V95" s="35"/>
      <c r="W95" s="36"/>
      <c r="X95" s="33">
        <f t="shared" ref="X95:AI95" si="120">IF(X$8="",0,SUM(X96:X101))</f>
        <v>5800</v>
      </c>
      <c r="Y95" s="33">
        <f t="shared" si="120"/>
        <v>200</v>
      </c>
      <c r="Z95" s="33">
        <f t="shared" si="120"/>
        <v>150</v>
      </c>
      <c r="AA95" s="33">
        <f t="shared" si="120"/>
        <v>50</v>
      </c>
      <c r="AB95" s="33">
        <f t="shared" si="120"/>
        <v>0</v>
      </c>
      <c r="AC95" s="33">
        <f t="shared" si="120"/>
        <v>0</v>
      </c>
      <c r="AD95" s="33">
        <f t="shared" si="120"/>
        <v>0</v>
      </c>
      <c r="AE95" s="33">
        <f t="shared" si="120"/>
        <v>0</v>
      </c>
      <c r="AF95" s="33">
        <f t="shared" si="120"/>
        <v>0</v>
      </c>
      <c r="AG95" s="33">
        <f t="shared" si="120"/>
        <v>0</v>
      </c>
      <c r="AH95" s="33">
        <f t="shared" si="120"/>
        <v>0</v>
      </c>
      <c r="AI95" s="33">
        <f t="shared" si="120"/>
        <v>0</v>
      </c>
      <c r="AJ95" s="33">
        <f t="shared" ref="AJ95:CF95" si="121">IF(AJ$8="",0,SUM(AJ96:AJ101))</f>
        <v>0</v>
      </c>
      <c r="AK95" s="33">
        <f t="shared" si="121"/>
        <v>0</v>
      </c>
      <c r="AL95" s="33">
        <f t="shared" si="121"/>
        <v>0</v>
      </c>
      <c r="AM95" s="33">
        <f t="shared" si="121"/>
        <v>0</v>
      </c>
      <c r="AN95" s="33">
        <f t="shared" si="121"/>
        <v>0</v>
      </c>
      <c r="AO95" s="33">
        <f t="shared" si="121"/>
        <v>0</v>
      </c>
      <c r="AP95" s="33">
        <f t="shared" si="121"/>
        <v>0</v>
      </c>
      <c r="AQ95" s="33">
        <f t="shared" si="121"/>
        <v>0</v>
      </c>
      <c r="AR95" s="33">
        <f t="shared" si="121"/>
        <v>0</v>
      </c>
      <c r="AS95" s="33">
        <f t="shared" si="121"/>
        <v>0</v>
      </c>
      <c r="AT95" s="33">
        <f t="shared" si="121"/>
        <v>0</v>
      </c>
      <c r="AU95" s="33">
        <f t="shared" si="121"/>
        <v>0</v>
      </c>
      <c r="AV95" s="33">
        <f t="shared" si="121"/>
        <v>0</v>
      </c>
      <c r="AW95" s="33">
        <f t="shared" si="121"/>
        <v>0</v>
      </c>
      <c r="AX95" s="33">
        <f t="shared" si="121"/>
        <v>0</v>
      </c>
      <c r="AY95" s="33">
        <f t="shared" si="121"/>
        <v>0</v>
      </c>
      <c r="AZ95" s="33">
        <f t="shared" si="121"/>
        <v>0</v>
      </c>
      <c r="BA95" s="33">
        <f t="shared" si="121"/>
        <v>0</v>
      </c>
      <c r="BB95" s="33">
        <f t="shared" si="121"/>
        <v>0</v>
      </c>
      <c r="BC95" s="33">
        <f t="shared" si="121"/>
        <v>0</v>
      </c>
      <c r="BD95" s="33">
        <f t="shared" si="121"/>
        <v>0</v>
      </c>
      <c r="BE95" s="33">
        <f t="shared" si="121"/>
        <v>0</v>
      </c>
      <c r="BF95" s="33">
        <f t="shared" si="121"/>
        <v>0</v>
      </c>
      <c r="BG95" s="33">
        <f t="shared" si="121"/>
        <v>0</v>
      </c>
      <c r="BH95" s="33">
        <f t="shared" si="121"/>
        <v>0</v>
      </c>
      <c r="BI95" s="33">
        <f t="shared" si="121"/>
        <v>0</v>
      </c>
      <c r="BJ95" s="33">
        <f t="shared" si="121"/>
        <v>0</v>
      </c>
      <c r="BK95" s="33">
        <f t="shared" si="121"/>
        <v>0</v>
      </c>
      <c r="BL95" s="33">
        <f t="shared" si="121"/>
        <v>0</v>
      </c>
      <c r="BM95" s="33">
        <f t="shared" si="121"/>
        <v>0</v>
      </c>
      <c r="BN95" s="33">
        <f t="shared" si="121"/>
        <v>0</v>
      </c>
      <c r="BO95" s="33">
        <f t="shared" si="121"/>
        <v>0</v>
      </c>
      <c r="BP95" s="33">
        <f t="shared" si="121"/>
        <v>0</v>
      </c>
      <c r="BQ95" s="33">
        <f t="shared" si="121"/>
        <v>0</v>
      </c>
      <c r="BR95" s="33">
        <f t="shared" si="121"/>
        <v>0</v>
      </c>
      <c r="BS95" s="33">
        <f t="shared" si="121"/>
        <v>0</v>
      </c>
      <c r="BT95" s="33">
        <f t="shared" si="121"/>
        <v>0</v>
      </c>
      <c r="BU95" s="33">
        <f t="shared" si="121"/>
        <v>0</v>
      </c>
      <c r="BV95" s="33">
        <f t="shared" si="121"/>
        <v>0</v>
      </c>
      <c r="BW95" s="33">
        <f t="shared" si="121"/>
        <v>0</v>
      </c>
      <c r="BX95" s="33">
        <f t="shared" si="121"/>
        <v>0</v>
      </c>
      <c r="BY95" s="33">
        <f t="shared" si="121"/>
        <v>0</v>
      </c>
      <c r="BZ95" s="33">
        <f t="shared" si="121"/>
        <v>0</v>
      </c>
      <c r="CA95" s="33">
        <f t="shared" si="121"/>
        <v>0</v>
      </c>
      <c r="CB95" s="33">
        <f t="shared" si="121"/>
        <v>0</v>
      </c>
      <c r="CC95" s="33">
        <f t="shared" si="121"/>
        <v>0</v>
      </c>
      <c r="CD95" s="33">
        <f t="shared" si="121"/>
        <v>0</v>
      </c>
      <c r="CE95" s="33">
        <f t="shared" si="121"/>
        <v>0</v>
      </c>
      <c r="CF95" s="33">
        <f t="shared" si="121"/>
        <v>0</v>
      </c>
    </row>
    <row r="96" spans="2:84" x14ac:dyDescent="0.3">
      <c r="B96" s="13">
        <f>ROW()</f>
        <v>96</v>
      </c>
      <c r="H96" s="1" t="str">
        <f>$H$87</f>
        <v>Переменные расходы на 1 тн</v>
      </c>
      <c r="I96" s="1" t="str">
        <f>I88</f>
        <v>Расходы на рекламу</v>
      </c>
      <c r="M96" s="53" t="str">
        <f t="shared" si="118"/>
        <v>руб./тн</v>
      </c>
      <c r="U96" s="33">
        <f t="shared" ca="1" si="119"/>
        <v>150</v>
      </c>
      <c r="V96" s="93"/>
      <c r="W96" s="36"/>
      <c r="X96" s="96">
        <f>X88</f>
        <v>150</v>
      </c>
      <c r="Y96" s="96">
        <f t="shared" ref="Y96:AA96" si="122">Y88</f>
        <v>0</v>
      </c>
      <c r="Z96" s="96">
        <f t="shared" si="122"/>
        <v>0</v>
      </c>
      <c r="AA96" s="96">
        <f t="shared" si="122"/>
        <v>0</v>
      </c>
      <c r="AB96" s="96"/>
      <c r="AC96" s="96"/>
      <c r="AD96" s="96"/>
      <c r="AE96" s="96"/>
      <c r="AF96" s="96"/>
      <c r="AG96" s="96"/>
      <c r="AH96" s="96"/>
      <c r="AI96" s="96"/>
      <c r="AJ96" s="96"/>
      <c r="AK96" s="96"/>
      <c r="AL96" s="96"/>
      <c r="AM96" s="96"/>
      <c r="AN96" s="96"/>
      <c r="AO96" s="96"/>
      <c r="AP96" s="96"/>
      <c r="AQ96" s="96"/>
      <c r="AR96" s="96"/>
      <c r="AS96" s="96"/>
      <c r="AT96" s="96"/>
      <c r="AU96" s="96"/>
      <c r="AV96" s="96"/>
      <c r="AW96" s="96"/>
      <c r="AX96" s="96"/>
      <c r="AY96" s="96"/>
      <c r="AZ96" s="96"/>
      <c r="BA96" s="96"/>
      <c r="BB96" s="96"/>
      <c r="BC96" s="96"/>
      <c r="BD96" s="96"/>
      <c r="BE96" s="96"/>
      <c r="BF96" s="96"/>
      <c r="BG96" s="96"/>
      <c r="BH96" s="96"/>
      <c r="BI96" s="96"/>
      <c r="BJ96" s="96"/>
      <c r="BK96" s="96"/>
      <c r="BL96" s="96"/>
      <c r="BM96" s="96"/>
      <c r="BN96" s="96"/>
      <c r="BO96" s="96"/>
      <c r="BP96" s="96"/>
      <c r="BQ96" s="96"/>
      <c r="BR96" s="96"/>
      <c r="BS96" s="96"/>
      <c r="BT96" s="96"/>
      <c r="BU96" s="96"/>
      <c r="BV96" s="96"/>
      <c r="BW96" s="96"/>
      <c r="BX96" s="96"/>
      <c r="BY96" s="96"/>
      <c r="BZ96" s="96"/>
      <c r="CA96" s="96"/>
      <c r="CB96" s="96"/>
      <c r="CC96" s="96"/>
      <c r="CD96" s="96"/>
      <c r="CE96" s="96"/>
      <c r="CF96" s="96"/>
    </row>
    <row r="97" spans="2:84" x14ac:dyDescent="0.3">
      <c r="B97" s="13">
        <f>ROW()</f>
        <v>97</v>
      </c>
      <c r="H97" s="1" t="str">
        <f>$H$87</f>
        <v>Переменные расходы на 1 тн</v>
      </c>
      <c r="I97" s="1" t="str">
        <f>I89</f>
        <v>Расходы на удержание клиентов</v>
      </c>
      <c r="M97" s="53" t="str">
        <f t="shared" si="118"/>
        <v>руб./тн</v>
      </c>
      <c r="U97" s="33">
        <f t="shared" ca="1" si="119"/>
        <v>150</v>
      </c>
      <c r="V97" s="93"/>
      <c r="W97" s="36"/>
      <c r="X97" s="96">
        <f t="shared" ref="X97:AA97" si="123">X89</f>
        <v>0</v>
      </c>
      <c r="Y97" s="96">
        <f t="shared" si="123"/>
        <v>50</v>
      </c>
      <c r="Z97" s="96">
        <f t="shared" si="123"/>
        <v>50</v>
      </c>
      <c r="AA97" s="96">
        <f t="shared" si="123"/>
        <v>50</v>
      </c>
      <c r="AB97" s="96"/>
      <c r="AC97" s="96"/>
      <c r="AD97" s="96"/>
      <c r="AE97" s="96"/>
      <c r="AF97" s="96"/>
      <c r="AG97" s="96"/>
      <c r="AH97" s="96"/>
      <c r="AI97" s="96"/>
      <c r="AJ97" s="96"/>
      <c r="AK97" s="96"/>
      <c r="AL97" s="96"/>
      <c r="AM97" s="96"/>
      <c r="AN97" s="96"/>
      <c r="AO97" s="96"/>
      <c r="AP97" s="96"/>
      <c r="AQ97" s="96"/>
      <c r="AR97" s="96"/>
      <c r="AS97" s="96"/>
      <c r="AT97" s="96"/>
      <c r="AU97" s="96"/>
      <c r="AV97" s="96"/>
      <c r="AW97" s="96"/>
      <c r="AX97" s="96"/>
      <c r="AY97" s="96"/>
      <c r="AZ97" s="96"/>
      <c r="BA97" s="96"/>
      <c r="BB97" s="96"/>
      <c r="BC97" s="96"/>
      <c r="BD97" s="96"/>
      <c r="BE97" s="96"/>
      <c r="BF97" s="96"/>
      <c r="BG97" s="96"/>
      <c r="BH97" s="96"/>
      <c r="BI97" s="96"/>
      <c r="BJ97" s="96"/>
      <c r="BK97" s="96"/>
      <c r="BL97" s="96"/>
      <c r="BM97" s="96"/>
      <c r="BN97" s="96"/>
      <c r="BO97" s="96"/>
      <c r="BP97" s="96"/>
      <c r="BQ97" s="96"/>
      <c r="BR97" s="96"/>
      <c r="BS97" s="96"/>
      <c r="BT97" s="96"/>
      <c r="BU97" s="96"/>
      <c r="BV97" s="96"/>
      <c r="BW97" s="96"/>
      <c r="BX97" s="96"/>
      <c r="BY97" s="96"/>
      <c r="BZ97" s="96"/>
      <c r="CA97" s="96"/>
      <c r="CB97" s="96"/>
      <c r="CC97" s="96"/>
      <c r="CD97" s="96"/>
      <c r="CE97" s="96"/>
      <c r="CF97" s="96"/>
    </row>
    <row r="98" spans="2:84" x14ac:dyDescent="0.3">
      <c r="B98" s="13">
        <f>ROW()</f>
        <v>98</v>
      </c>
      <c r="H98" s="1" t="str">
        <f>$H$87</f>
        <v>Переменные расходы на 1 тн</v>
      </c>
      <c r="I98" s="1" t="str">
        <f>I90</f>
        <v>Представительские расходы</v>
      </c>
      <c r="M98" s="53" t="str">
        <f t="shared" si="118"/>
        <v>руб./тн</v>
      </c>
      <c r="U98" s="33">
        <f t="shared" ca="1" si="119"/>
        <v>650</v>
      </c>
      <c r="V98" s="93"/>
      <c r="W98" s="36"/>
      <c r="X98" s="96">
        <f t="shared" ref="X98:AA98" si="124">X90</f>
        <v>500</v>
      </c>
      <c r="Y98" s="96">
        <f t="shared" si="124"/>
        <v>100</v>
      </c>
      <c r="Z98" s="96">
        <f t="shared" si="124"/>
        <v>50</v>
      </c>
      <c r="AA98" s="96">
        <f t="shared" si="124"/>
        <v>0</v>
      </c>
      <c r="AB98" s="96"/>
      <c r="AC98" s="96"/>
      <c r="AD98" s="96"/>
      <c r="AE98" s="96"/>
      <c r="AF98" s="96"/>
      <c r="AG98" s="96"/>
      <c r="AH98" s="96"/>
      <c r="AI98" s="96"/>
      <c r="AJ98" s="96"/>
      <c r="AK98" s="96"/>
      <c r="AL98" s="96"/>
      <c r="AM98" s="96"/>
      <c r="AN98" s="96"/>
      <c r="AO98" s="96"/>
      <c r="AP98" s="96"/>
      <c r="AQ98" s="96"/>
      <c r="AR98" s="96"/>
      <c r="AS98" s="96"/>
      <c r="AT98" s="96"/>
      <c r="AU98" s="96"/>
      <c r="AV98" s="96"/>
      <c r="AW98" s="96"/>
      <c r="AX98" s="96"/>
      <c r="AY98" s="96"/>
      <c r="AZ98" s="96"/>
      <c r="BA98" s="96"/>
      <c r="BB98" s="96"/>
      <c r="BC98" s="96"/>
      <c r="BD98" s="96"/>
      <c r="BE98" s="96"/>
      <c r="BF98" s="96"/>
      <c r="BG98" s="96"/>
      <c r="BH98" s="96"/>
      <c r="BI98" s="96"/>
      <c r="BJ98" s="96"/>
      <c r="BK98" s="96"/>
      <c r="BL98" s="96"/>
      <c r="BM98" s="96"/>
      <c r="BN98" s="96"/>
      <c r="BO98" s="96"/>
      <c r="BP98" s="96"/>
      <c r="BQ98" s="96"/>
      <c r="BR98" s="96"/>
      <c r="BS98" s="96"/>
      <c r="BT98" s="96"/>
      <c r="BU98" s="96"/>
      <c r="BV98" s="96"/>
      <c r="BW98" s="96"/>
      <c r="BX98" s="96"/>
      <c r="BY98" s="96"/>
      <c r="BZ98" s="96"/>
      <c r="CA98" s="96"/>
      <c r="CB98" s="96"/>
      <c r="CC98" s="96"/>
      <c r="CD98" s="96"/>
      <c r="CE98" s="96"/>
      <c r="CF98" s="96"/>
    </row>
    <row r="99" spans="2:84" x14ac:dyDescent="0.3">
      <c r="B99" s="13">
        <f>ROW()</f>
        <v>99</v>
      </c>
      <c r="H99" s="1" t="str">
        <f>$H$87</f>
        <v>Переменные расходы на 1 тн</v>
      </c>
      <c r="I99" s="1" t="str">
        <f>I91</f>
        <v>Содержание и ремонты на площадке + ЖКХ</v>
      </c>
      <c r="M99" s="53" t="str">
        <f t="shared" si="118"/>
        <v>руб./тн</v>
      </c>
      <c r="U99" s="33">
        <f t="shared" ca="1" si="119"/>
        <v>250</v>
      </c>
      <c r="V99" s="93"/>
      <c r="W99" s="36"/>
      <c r="X99" s="96">
        <f t="shared" ref="X99:AA99" si="125">X91</f>
        <v>150</v>
      </c>
      <c r="Y99" s="96">
        <f t="shared" si="125"/>
        <v>50</v>
      </c>
      <c r="Z99" s="96">
        <f t="shared" si="125"/>
        <v>50</v>
      </c>
      <c r="AA99" s="96">
        <f t="shared" si="125"/>
        <v>0</v>
      </c>
      <c r="AB99" s="96"/>
      <c r="AC99" s="96"/>
      <c r="AD99" s="96"/>
      <c r="AE99" s="96"/>
      <c r="AF99" s="96"/>
      <c r="AG99" s="96"/>
      <c r="AH99" s="96"/>
      <c r="AI99" s="96"/>
      <c r="AJ99" s="96"/>
      <c r="AK99" s="96"/>
      <c r="AL99" s="96"/>
      <c r="AM99" s="96"/>
      <c r="AN99" s="96"/>
      <c r="AO99" s="96"/>
      <c r="AP99" s="96"/>
      <c r="AQ99" s="96"/>
      <c r="AR99" s="96"/>
      <c r="AS99" s="96"/>
      <c r="AT99" s="96"/>
      <c r="AU99" s="96"/>
      <c r="AV99" s="96"/>
      <c r="AW99" s="96"/>
      <c r="AX99" s="96"/>
      <c r="AY99" s="96"/>
      <c r="AZ99" s="96"/>
      <c r="BA99" s="96"/>
      <c r="BB99" s="96"/>
      <c r="BC99" s="96"/>
      <c r="BD99" s="96"/>
      <c r="BE99" s="96"/>
      <c r="BF99" s="96"/>
      <c r="BG99" s="96"/>
      <c r="BH99" s="96"/>
      <c r="BI99" s="96"/>
      <c r="BJ99" s="96"/>
      <c r="BK99" s="96"/>
      <c r="BL99" s="96"/>
      <c r="BM99" s="96"/>
      <c r="BN99" s="96"/>
      <c r="BO99" s="96"/>
      <c r="BP99" s="96"/>
      <c r="BQ99" s="96"/>
      <c r="BR99" s="96"/>
      <c r="BS99" s="96"/>
      <c r="BT99" s="96"/>
      <c r="BU99" s="96"/>
      <c r="BV99" s="96"/>
      <c r="BW99" s="96"/>
      <c r="BX99" s="96"/>
      <c r="BY99" s="96"/>
      <c r="BZ99" s="96"/>
      <c r="CA99" s="96"/>
      <c r="CB99" s="96"/>
      <c r="CC99" s="96"/>
      <c r="CD99" s="96"/>
      <c r="CE99" s="96"/>
      <c r="CF99" s="96"/>
    </row>
    <row r="100" spans="2:84" x14ac:dyDescent="0.3">
      <c r="B100" s="13">
        <f>ROW()</f>
        <v>100</v>
      </c>
      <c r="H100" s="1" t="str">
        <f>$H$87</f>
        <v>Переменные расходы на 1 тн</v>
      </c>
      <c r="I100" s="1" t="str">
        <f>I92</f>
        <v>Роялти по франшизе</v>
      </c>
      <c r="M100" s="53" t="str">
        <f t="shared" si="118"/>
        <v>руб./тн</v>
      </c>
      <c r="U100" s="33">
        <f t="shared" ca="1" si="119"/>
        <v>5000</v>
      </c>
      <c r="V100" s="93"/>
      <c r="W100" s="36"/>
      <c r="X100" s="96">
        <f t="shared" ref="X100:AA100" si="126">X92</f>
        <v>5000</v>
      </c>
      <c r="Y100" s="96">
        <f t="shared" si="126"/>
        <v>0</v>
      </c>
      <c r="Z100" s="96">
        <f t="shared" si="126"/>
        <v>0</v>
      </c>
      <c r="AA100" s="96">
        <f t="shared" si="126"/>
        <v>0</v>
      </c>
      <c r="AB100" s="96"/>
      <c r="AC100" s="96"/>
      <c r="AD100" s="96"/>
      <c r="AE100" s="96"/>
      <c r="AF100" s="96"/>
      <c r="AG100" s="96"/>
      <c r="AH100" s="96"/>
      <c r="AI100" s="96"/>
      <c r="AJ100" s="96"/>
      <c r="AK100" s="96"/>
      <c r="AL100" s="96"/>
      <c r="AM100" s="96"/>
      <c r="AN100" s="96"/>
      <c r="AO100" s="96"/>
      <c r="AP100" s="96"/>
      <c r="AQ100" s="96"/>
      <c r="AR100" s="96"/>
      <c r="AS100" s="96"/>
      <c r="AT100" s="96"/>
      <c r="AU100" s="96"/>
      <c r="AV100" s="96"/>
      <c r="AW100" s="96"/>
      <c r="AX100" s="96"/>
      <c r="AY100" s="96"/>
      <c r="AZ100" s="96"/>
      <c r="BA100" s="96"/>
      <c r="BB100" s="96"/>
      <c r="BC100" s="96"/>
      <c r="BD100" s="96"/>
      <c r="BE100" s="96"/>
      <c r="BF100" s="96"/>
      <c r="BG100" s="96"/>
      <c r="BH100" s="96"/>
      <c r="BI100" s="96"/>
      <c r="BJ100" s="96"/>
      <c r="BK100" s="96"/>
      <c r="BL100" s="96"/>
      <c r="BM100" s="96"/>
      <c r="BN100" s="96"/>
      <c r="BO100" s="96"/>
      <c r="BP100" s="96"/>
      <c r="BQ100" s="96"/>
      <c r="BR100" s="96"/>
      <c r="BS100" s="96"/>
      <c r="BT100" s="96"/>
      <c r="BU100" s="96"/>
      <c r="BV100" s="96"/>
      <c r="BW100" s="96"/>
      <c r="BX100" s="96"/>
      <c r="BY100" s="96"/>
      <c r="BZ100" s="96"/>
      <c r="CA100" s="96"/>
      <c r="CB100" s="96"/>
      <c r="CC100" s="96"/>
      <c r="CD100" s="96"/>
      <c r="CE100" s="96"/>
      <c r="CF100" s="96"/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40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</row>
    <row r="103" spans="2:84" x14ac:dyDescent="0.3">
      <c r="B103" s="13">
        <f>ROW()</f>
        <v>103</v>
      </c>
      <c r="H103" s="1" t="s">
        <v>470</v>
      </c>
      <c r="M103" s="53" t="str">
        <f t="shared" ref="M103:M108" si="127">"руб./"&amp;$P$11</f>
        <v>руб./тн</v>
      </c>
      <c r="P103" s="72" t="str">
        <f>Lists!$AD$7</f>
        <v>оплата</v>
      </c>
      <c r="U103" s="33">
        <f t="shared" ref="U103:U108" ca="1" si="128">SUM(INDIRECT(ADDRESS($B103,$X$2)&amp;":"&amp;ADDRESS($B103,$X$2-1+$P$8)))</f>
        <v>6050</v>
      </c>
      <c r="V103" s="35"/>
      <c r="W103" s="36"/>
      <c r="X103" s="33">
        <f t="shared" ref="X103:AI103" si="129">IF(X$8="",0,SUM(X104:X109))</f>
        <v>625</v>
      </c>
      <c r="Y103" s="33">
        <f t="shared" si="129"/>
        <v>5250</v>
      </c>
      <c r="Z103" s="33">
        <f t="shared" si="129"/>
        <v>100</v>
      </c>
      <c r="AA103" s="33">
        <f t="shared" si="129"/>
        <v>50</v>
      </c>
      <c r="AB103" s="33">
        <f t="shared" si="129"/>
        <v>25</v>
      </c>
      <c r="AC103" s="33">
        <f t="shared" si="129"/>
        <v>0</v>
      </c>
      <c r="AD103" s="33">
        <f t="shared" si="129"/>
        <v>0</v>
      </c>
      <c r="AE103" s="33">
        <f t="shared" si="129"/>
        <v>0</v>
      </c>
      <c r="AF103" s="33">
        <f t="shared" si="129"/>
        <v>0</v>
      </c>
      <c r="AG103" s="33">
        <f t="shared" si="129"/>
        <v>0</v>
      </c>
      <c r="AH103" s="33">
        <f t="shared" si="129"/>
        <v>0</v>
      </c>
      <c r="AI103" s="33">
        <f t="shared" si="129"/>
        <v>0</v>
      </c>
      <c r="AJ103" s="33">
        <f t="shared" ref="AJ103:CF103" si="130">IF(AJ$8="",0,SUM(AJ104:AJ109))</f>
        <v>0</v>
      </c>
      <c r="AK103" s="33">
        <f t="shared" si="130"/>
        <v>0</v>
      </c>
      <c r="AL103" s="33">
        <f t="shared" si="130"/>
        <v>0</v>
      </c>
      <c r="AM103" s="33">
        <f t="shared" si="130"/>
        <v>0</v>
      </c>
      <c r="AN103" s="33">
        <f t="shared" si="130"/>
        <v>0</v>
      </c>
      <c r="AO103" s="33">
        <f t="shared" si="130"/>
        <v>0</v>
      </c>
      <c r="AP103" s="33">
        <f t="shared" si="130"/>
        <v>0</v>
      </c>
      <c r="AQ103" s="33">
        <f t="shared" si="130"/>
        <v>0</v>
      </c>
      <c r="AR103" s="33">
        <f t="shared" si="130"/>
        <v>0</v>
      </c>
      <c r="AS103" s="33">
        <f t="shared" si="130"/>
        <v>0</v>
      </c>
      <c r="AT103" s="33">
        <f t="shared" si="130"/>
        <v>0</v>
      </c>
      <c r="AU103" s="33">
        <f t="shared" si="130"/>
        <v>0</v>
      </c>
      <c r="AV103" s="33">
        <f t="shared" si="130"/>
        <v>0</v>
      </c>
      <c r="AW103" s="33">
        <f t="shared" si="130"/>
        <v>0</v>
      </c>
      <c r="AX103" s="33">
        <f t="shared" si="130"/>
        <v>0</v>
      </c>
      <c r="AY103" s="33">
        <f t="shared" si="130"/>
        <v>0</v>
      </c>
      <c r="AZ103" s="33">
        <f t="shared" si="130"/>
        <v>0</v>
      </c>
      <c r="BA103" s="33">
        <f t="shared" si="130"/>
        <v>0</v>
      </c>
      <c r="BB103" s="33">
        <f t="shared" si="130"/>
        <v>0</v>
      </c>
      <c r="BC103" s="33">
        <f t="shared" si="130"/>
        <v>0</v>
      </c>
      <c r="BD103" s="33">
        <f t="shared" si="130"/>
        <v>0</v>
      </c>
      <c r="BE103" s="33">
        <f t="shared" si="130"/>
        <v>0</v>
      </c>
      <c r="BF103" s="33">
        <f t="shared" si="130"/>
        <v>0</v>
      </c>
      <c r="BG103" s="33">
        <f t="shared" si="130"/>
        <v>0</v>
      </c>
      <c r="BH103" s="33">
        <f t="shared" si="130"/>
        <v>0</v>
      </c>
      <c r="BI103" s="33">
        <f t="shared" si="130"/>
        <v>0</v>
      </c>
      <c r="BJ103" s="33">
        <f t="shared" si="130"/>
        <v>0</v>
      </c>
      <c r="BK103" s="33">
        <f t="shared" si="130"/>
        <v>0</v>
      </c>
      <c r="BL103" s="33">
        <f t="shared" si="130"/>
        <v>0</v>
      </c>
      <c r="BM103" s="33">
        <f t="shared" si="130"/>
        <v>0</v>
      </c>
      <c r="BN103" s="33">
        <f t="shared" si="130"/>
        <v>0</v>
      </c>
      <c r="BO103" s="33">
        <f t="shared" si="130"/>
        <v>0</v>
      </c>
      <c r="BP103" s="33">
        <f t="shared" si="130"/>
        <v>0</v>
      </c>
      <c r="BQ103" s="33">
        <f t="shared" si="130"/>
        <v>0</v>
      </c>
      <c r="BR103" s="33">
        <f t="shared" si="130"/>
        <v>0</v>
      </c>
      <c r="BS103" s="33">
        <f t="shared" si="130"/>
        <v>0</v>
      </c>
      <c r="BT103" s="33">
        <f t="shared" si="130"/>
        <v>0</v>
      </c>
      <c r="BU103" s="33">
        <f t="shared" si="130"/>
        <v>0</v>
      </c>
      <c r="BV103" s="33">
        <f t="shared" si="130"/>
        <v>0</v>
      </c>
      <c r="BW103" s="33">
        <f t="shared" si="130"/>
        <v>0</v>
      </c>
      <c r="BX103" s="33">
        <f t="shared" si="130"/>
        <v>0</v>
      </c>
      <c r="BY103" s="33">
        <f t="shared" si="130"/>
        <v>0</v>
      </c>
      <c r="BZ103" s="33">
        <f t="shared" si="130"/>
        <v>0</v>
      </c>
      <c r="CA103" s="33">
        <f t="shared" si="130"/>
        <v>0</v>
      </c>
      <c r="CB103" s="33">
        <f t="shared" si="130"/>
        <v>0</v>
      </c>
      <c r="CC103" s="33">
        <f t="shared" si="130"/>
        <v>0</v>
      </c>
      <c r="CD103" s="33">
        <f t="shared" si="130"/>
        <v>0</v>
      </c>
      <c r="CE103" s="33">
        <f t="shared" si="130"/>
        <v>0</v>
      </c>
      <c r="CF103" s="33">
        <f t="shared" si="130"/>
        <v>0</v>
      </c>
    </row>
    <row r="104" spans="2:84" x14ac:dyDescent="0.3">
      <c r="B104" s="13">
        <f>ROW()</f>
        <v>104</v>
      </c>
      <c r="H104" s="1" t="str">
        <f>$H$103</f>
        <v>Процесс оплаты переменных расходов на 1 тн</v>
      </c>
      <c r="I104" s="1" t="str">
        <f>I88</f>
        <v>Расходы на рекламу</v>
      </c>
      <c r="M104" s="53" t="str">
        <f t="shared" si="127"/>
        <v>руб./тн</v>
      </c>
      <c r="U104" s="33">
        <f t="shared" ca="1" si="128"/>
        <v>150</v>
      </c>
      <c r="V104" s="93"/>
      <c r="W104" s="36"/>
      <c r="X104" s="96">
        <v>75</v>
      </c>
      <c r="Y104" s="96">
        <v>75</v>
      </c>
      <c r="Z104" s="96"/>
      <c r="AA104" s="96"/>
      <c r="AB104" s="96"/>
      <c r="AC104" s="96"/>
      <c r="AD104" s="96"/>
      <c r="AE104" s="96"/>
      <c r="AF104" s="96"/>
      <c r="AG104" s="96"/>
      <c r="AH104" s="96"/>
      <c r="AI104" s="96"/>
      <c r="AJ104" s="96"/>
      <c r="AK104" s="96"/>
      <c r="AL104" s="96"/>
      <c r="AM104" s="96"/>
      <c r="AN104" s="96"/>
      <c r="AO104" s="96"/>
      <c r="AP104" s="96"/>
      <c r="AQ104" s="96"/>
      <c r="AR104" s="96"/>
      <c r="AS104" s="96"/>
      <c r="AT104" s="96"/>
      <c r="AU104" s="96"/>
      <c r="AV104" s="96"/>
      <c r="AW104" s="96"/>
      <c r="AX104" s="96"/>
      <c r="AY104" s="96"/>
      <c r="AZ104" s="96"/>
      <c r="BA104" s="96"/>
      <c r="BB104" s="96"/>
      <c r="BC104" s="96"/>
      <c r="BD104" s="96"/>
      <c r="BE104" s="96"/>
      <c r="BF104" s="96"/>
      <c r="BG104" s="96"/>
      <c r="BH104" s="96"/>
      <c r="BI104" s="96"/>
      <c r="BJ104" s="96"/>
      <c r="BK104" s="96"/>
      <c r="BL104" s="96"/>
      <c r="BM104" s="96"/>
      <c r="BN104" s="96"/>
      <c r="BO104" s="96"/>
      <c r="BP104" s="96"/>
      <c r="BQ104" s="96"/>
      <c r="BR104" s="96"/>
      <c r="BS104" s="96"/>
      <c r="BT104" s="96"/>
      <c r="BU104" s="96"/>
      <c r="BV104" s="96"/>
      <c r="BW104" s="96"/>
      <c r="BX104" s="96"/>
      <c r="BY104" s="96"/>
      <c r="BZ104" s="96"/>
      <c r="CA104" s="96"/>
      <c r="CB104" s="96"/>
      <c r="CC104" s="96"/>
      <c r="CD104" s="96"/>
      <c r="CE104" s="96"/>
      <c r="CF104" s="96"/>
    </row>
    <row r="105" spans="2:84" x14ac:dyDescent="0.3">
      <c r="B105" s="13">
        <f>ROW()</f>
        <v>105</v>
      </c>
      <c r="H105" s="1" t="str">
        <f>$H$103</f>
        <v>Процесс оплаты переменных расходов на 1 тн</v>
      </c>
      <c r="I105" s="1" t="str">
        <f>I89</f>
        <v>Расходы на удержание клиентов</v>
      </c>
      <c r="M105" s="53" t="str">
        <f t="shared" si="127"/>
        <v>руб./тн</v>
      </c>
      <c r="U105" s="33">
        <f t="shared" ca="1" si="128"/>
        <v>150</v>
      </c>
      <c r="V105" s="93"/>
      <c r="W105" s="36"/>
      <c r="X105" s="96"/>
      <c r="Y105" s="96">
        <v>25</v>
      </c>
      <c r="Z105" s="96">
        <v>50</v>
      </c>
      <c r="AA105" s="96">
        <v>50</v>
      </c>
      <c r="AB105" s="96">
        <v>25</v>
      </c>
      <c r="AC105" s="96"/>
      <c r="AD105" s="96"/>
      <c r="AE105" s="96"/>
      <c r="AF105" s="96"/>
      <c r="AG105" s="96"/>
      <c r="AH105" s="96"/>
      <c r="AI105" s="96"/>
      <c r="AJ105" s="96"/>
      <c r="AK105" s="96"/>
      <c r="AL105" s="96"/>
      <c r="AM105" s="96"/>
      <c r="AN105" s="96"/>
      <c r="AO105" s="96"/>
      <c r="AP105" s="96"/>
      <c r="AQ105" s="96"/>
      <c r="AR105" s="96"/>
      <c r="AS105" s="96"/>
      <c r="AT105" s="96"/>
      <c r="AU105" s="96"/>
      <c r="AV105" s="96"/>
      <c r="AW105" s="96"/>
      <c r="AX105" s="96"/>
      <c r="AY105" s="96"/>
      <c r="AZ105" s="96"/>
      <c r="BA105" s="96"/>
      <c r="BB105" s="96"/>
      <c r="BC105" s="96"/>
      <c r="BD105" s="96"/>
      <c r="BE105" s="96"/>
      <c r="BF105" s="96"/>
      <c r="BG105" s="96"/>
      <c r="BH105" s="96"/>
      <c r="BI105" s="96"/>
      <c r="BJ105" s="96"/>
      <c r="BK105" s="96"/>
      <c r="BL105" s="96"/>
      <c r="BM105" s="96"/>
      <c r="BN105" s="96"/>
      <c r="BO105" s="96"/>
      <c r="BP105" s="96"/>
      <c r="BQ105" s="96"/>
      <c r="BR105" s="96"/>
      <c r="BS105" s="96"/>
      <c r="BT105" s="96"/>
      <c r="BU105" s="96"/>
      <c r="BV105" s="96"/>
      <c r="BW105" s="96"/>
      <c r="BX105" s="96"/>
      <c r="BY105" s="96"/>
      <c r="BZ105" s="96"/>
      <c r="CA105" s="96"/>
      <c r="CB105" s="96"/>
      <c r="CC105" s="96"/>
      <c r="CD105" s="96"/>
      <c r="CE105" s="96"/>
      <c r="CF105" s="96"/>
    </row>
    <row r="106" spans="2:84" x14ac:dyDescent="0.3">
      <c r="B106" s="13">
        <f>ROW()</f>
        <v>106</v>
      </c>
      <c r="H106" s="1" t="str">
        <f>$H$103</f>
        <v>Процесс оплаты переменных расходов на 1 тн</v>
      </c>
      <c r="I106" s="1" t="str">
        <f>I90</f>
        <v>Представительские расходы</v>
      </c>
      <c r="M106" s="53" t="str">
        <f t="shared" si="127"/>
        <v>руб./тн</v>
      </c>
      <c r="U106" s="33">
        <f t="shared" ca="1" si="128"/>
        <v>650</v>
      </c>
      <c r="V106" s="93"/>
      <c r="W106" s="36"/>
      <c r="X106" s="96">
        <v>500</v>
      </c>
      <c r="Y106" s="96">
        <v>100</v>
      </c>
      <c r="Z106" s="96">
        <v>50</v>
      </c>
      <c r="AA106" s="96"/>
      <c r="AB106" s="96"/>
      <c r="AC106" s="96"/>
      <c r="AD106" s="96"/>
      <c r="AE106" s="96"/>
      <c r="AF106" s="96"/>
      <c r="AG106" s="96"/>
      <c r="AH106" s="96"/>
      <c r="AI106" s="96"/>
      <c r="AJ106" s="96"/>
      <c r="AK106" s="96"/>
      <c r="AL106" s="96"/>
      <c r="AM106" s="96"/>
      <c r="AN106" s="96"/>
      <c r="AO106" s="96"/>
      <c r="AP106" s="96"/>
      <c r="AQ106" s="96"/>
      <c r="AR106" s="96"/>
      <c r="AS106" s="96"/>
      <c r="AT106" s="96"/>
      <c r="AU106" s="96"/>
      <c r="AV106" s="96"/>
      <c r="AW106" s="96"/>
      <c r="AX106" s="96"/>
      <c r="AY106" s="96"/>
      <c r="AZ106" s="96"/>
      <c r="BA106" s="96"/>
      <c r="BB106" s="96"/>
      <c r="BC106" s="96"/>
      <c r="BD106" s="96"/>
      <c r="BE106" s="96"/>
      <c r="BF106" s="96"/>
      <c r="BG106" s="96"/>
      <c r="BH106" s="96"/>
      <c r="BI106" s="96"/>
      <c r="BJ106" s="96"/>
      <c r="BK106" s="96"/>
      <c r="BL106" s="96"/>
      <c r="BM106" s="96"/>
      <c r="BN106" s="96"/>
      <c r="BO106" s="96"/>
      <c r="BP106" s="96"/>
      <c r="BQ106" s="96"/>
      <c r="BR106" s="96"/>
      <c r="BS106" s="96"/>
      <c r="BT106" s="96"/>
      <c r="BU106" s="96"/>
      <c r="BV106" s="96"/>
      <c r="BW106" s="96"/>
      <c r="BX106" s="96"/>
      <c r="BY106" s="96"/>
      <c r="BZ106" s="96"/>
      <c r="CA106" s="96"/>
      <c r="CB106" s="96"/>
      <c r="CC106" s="96"/>
      <c r="CD106" s="96"/>
      <c r="CE106" s="96"/>
      <c r="CF106" s="96"/>
    </row>
    <row r="107" spans="2:84" x14ac:dyDescent="0.3">
      <c r="B107" s="13">
        <f>ROW()</f>
        <v>107</v>
      </c>
      <c r="H107" s="1" t="str">
        <f>$H$103</f>
        <v>Процесс оплаты переменных расходов на 1 тн</v>
      </c>
      <c r="I107" s="1" t="str">
        <f>I91</f>
        <v>Содержание и ремонты на площадке + ЖКХ</v>
      </c>
      <c r="M107" s="53" t="str">
        <f t="shared" si="127"/>
        <v>руб./тн</v>
      </c>
      <c r="U107" s="33">
        <f t="shared" ca="1" si="128"/>
        <v>100</v>
      </c>
      <c r="V107" s="93"/>
      <c r="W107" s="36"/>
      <c r="X107" s="96">
        <v>50</v>
      </c>
      <c r="Y107" s="96">
        <v>50</v>
      </c>
      <c r="Z107" s="96"/>
      <c r="AA107" s="96"/>
      <c r="AB107" s="96"/>
      <c r="AC107" s="96"/>
      <c r="AD107" s="96"/>
      <c r="AE107" s="96"/>
      <c r="AF107" s="96"/>
      <c r="AG107" s="96"/>
      <c r="AH107" s="96"/>
      <c r="AI107" s="96"/>
      <c r="AJ107" s="96"/>
      <c r="AK107" s="96"/>
      <c r="AL107" s="96"/>
      <c r="AM107" s="96"/>
      <c r="AN107" s="96"/>
      <c r="AO107" s="96"/>
      <c r="AP107" s="96"/>
      <c r="AQ107" s="96"/>
      <c r="AR107" s="96"/>
      <c r="AS107" s="96"/>
      <c r="AT107" s="96"/>
      <c r="AU107" s="96"/>
      <c r="AV107" s="96"/>
      <c r="AW107" s="96"/>
      <c r="AX107" s="96"/>
      <c r="AY107" s="96"/>
      <c r="AZ107" s="96"/>
      <c r="BA107" s="96"/>
      <c r="BB107" s="96"/>
      <c r="BC107" s="96"/>
      <c r="BD107" s="96"/>
      <c r="BE107" s="96"/>
      <c r="BF107" s="96"/>
      <c r="BG107" s="96"/>
      <c r="BH107" s="96"/>
      <c r="BI107" s="96"/>
      <c r="BJ107" s="96"/>
      <c r="BK107" s="96"/>
      <c r="BL107" s="96"/>
      <c r="BM107" s="96"/>
      <c r="BN107" s="96"/>
      <c r="BO107" s="96"/>
      <c r="BP107" s="96"/>
      <c r="BQ107" s="96"/>
      <c r="BR107" s="96"/>
      <c r="BS107" s="96"/>
      <c r="BT107" s="96"/>
      <c r="BU107" s="96"/>
      <c r="BV107" s="96"/>
      <c r="BW107" s="96"/>
      <c r="BX107" s="96"/>
      <c r="BY107" s="96"/>
      <c r="BZ107" s="96"/>
      <c r="CA107" s="96"/>
      <c r="CB107" s="96"/>
      <c r="CC107" s="96"/>
      <c r="CD107" s="96"/>
      <c r="CE107" s="96"/>
      <c r="CF107" s="96"/>
    </row>
    <row r="108" spans="2:84" x14ac:dyDescent="0.3">
      <c r="B108" s="13">
        <f>ROW()</f>
        <v>108</v>
      </c>
      <c r="H108" s="1" t="str">
        <f>$H$103</f>
        <v>Процесс оплаты переменных расходов на 1 тн</v>
      </c>
      <c r="I108" s="1" t="str">
        <f>I92</f>
        <v>Роялти по франшизе</v>
      </c>
      <c r="M108" s="53" t="str">
        <f t="shared" si="127"/>
        <v>руб./тн</v>
      </c>
      <c r="U108" s="33">
        <f t="shared" ca="1" si="128"/>
        <v>5000</v>
      </c>
      <c r="V108" s="93"/>
      <c r="W108" s="36"/>
      <c r="X108" s="96"/>
      <c r="Y108" s="96">
        <f>X92</f>
        <v>5000</v>
      </c>
      <c r="Z108" s="96"/>
      <c r="AA108" s="96"/>
      <c r="AB108" s="96"/>
      <c r="AC108" s="96"/>
      <c r="AD108" s="96"/>
      <c r="AE108" s="96"/>
      <c r="AF108" s="96"/>
      <c r="AG108" s="96"/>
      <c r="AH108" s="96"/>
      <c r="AI108" s="96"/>
      <c r="AJ108" s="96"/>
      <c r="AK108" s="96"/>
      <c r="AL108" s="96"/>
      <c r="AM108" s="96"/>
      <c r="AN108" s="96"/>
      <c r="AO108" s="96"/>
      <c r="AP108" s="96"/>
      <c r="AQ108" s="96"/>
      <c r="AR108" s="96"/>
      <c r="AS108" s="96"/>
      <c r="AT108" s="96"/>
      <c r="AU108" s="96"/>
      <c r="AV108" s="96"/>
      <c r="AW108" s="96"/>
      <c r="AX108" s="96"/>
      <c r="AY108" s="96"/>
      <c r="AZ108" s="96"/>
      <c r="BA108" s="96"/>
      <c r="BB108" s="96"/>
      <c r="BC108" s="96"/>
      <c r="BD108" s="96"/>
      <c r="BE108" s="96"/>
      <c r="BF108" s="96"/>
      <c r="BG108" s="96"/>
      <c r="BH108" s="96"/>
      <c r="BI108" s="96"/>
      <c r="BJ108" s="96"/>
      <c r="BK108" s="96"/>
      <c r="BL108" s="96"/>
      <c r="BM108" s="96"/>
      <c r="BN108" s="96"/>
      <c r="BO108" s="96"/>
      <c r="BP108" s="96"/>
      <c r="BQ108" s="96"/>
      <c r="BR108" s="96"/>
      <c r="BS108" s="96"/>
      <c r="BT108" s="96"/>
      <c r="BU108" s="96"/>
      <c r="BV108" s="96"/>
      <c r="BW108" s="96"/>
      <c r="BX108" s="96"/>
      <c r="BY108" s="96"/>
      <c r="BZ108" s="96"/>
      <c r="CA108" s="96"/>
      <c r="CB108" s="96"/>
      <c r="CC108" s="96"/>
      <c r="CD108" s="96"/>
      <c r="CE108" s="96"/>
      <c r="CF108" s="96"/>
    </row>
    <row r="109" spans="2:84" s="26" customFormat="1" ht="12" x14ac:dyDescent="0.25">
      <c r="B109" s="13"/>
      <c r="M109" s="55"/>
      <c r="N109" s="44" t="s">
        <v>21</v>
      </c>
      <c r="O109" s="45"/>
      <c r="P109" s="46"/>
      <c r="Q109" s="40"/>
      <c r="U109" s="41"/>
      <c r="V109" s="42"/>
      <c r="W109" s="43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</row>
    <row r="110" spans="2:84" x14ac:dyDescent="0.3">
      <c r="B110" s="13">
        <f>ROW()</f>
        <v>110</v>
      </c>
    </row>
    <row r="111" spans="2:84" x14ac:dyDescent="0.3">
      <c r="B111" s="13">
        <f>ROW()</f>
        <v>111</v>
      </c>
      <c r="H111" s="1" t="s">
        <v>189</v>
      </c>
      <c r="M111" s="53" t="s">
        <v>18</v>
      </c>
      <c r="P111" s="72" t="str">
        <f>Lists!$AD$6</f>
        <v>начисление</v>
      </c>
      <c r="U111" s="33">
        <f t="shared" ref="U111:U116" ca="1" si="131">SUM(INDIRECT(ADDRESS($B111,$X$2)&amp;":"&amp;ADDRESS($B111,$X$2-1+$P$8)))</f>
        <v>1150000</v>
      </c>
      <c r="V111" s="35"/>
      <c r="W111" s="36"/>
      <c r="X111" s="33">
        <f t="shared" ref="X111:AI111" si="132">IF(X$8="",0,SUM(X112:X117))</f>
        <v>70000</v>
      </c>
      <c r="Y111" s="33">
        <f t="shared" si="132"/>
        <v>50000</v>
      </c>
      <c r="Z111" s="33">
        <f t="shared" si="132"/>
        <v>50000</v>
      </c>
      <c r="AA111" s="33">
        <f t="shared" si="132"/>
        <v>0</v>
      </c>
      <c r="AB111" s="33">
        <f t="shared" si="132"/>
        <v>0</v>
      </c>
      <c r="AC111" s="33">
        <f t="shared" si="132"/>
        <v>0</v>
      </c>
      <c r="AD111" s="33">
        <f t="shared" si="132"/>
        <v>0</v>
      </c>
      <c r="AE111" s="33">
        <f t="shared" si="132"/>
        <v>0</v>
      </c>
      <c r="AF111" s="33">
        <f t="shared" si="132"/>
        <v>0</v>
      </c>
      <c r="AG111" s="33">
        <f t="shared" si="132"/>
        <v>20000</v>
      </c>
      <c r="AH111" s="33">
        <f t="shared" si="132"/>
        <v>470000</v>
      </c>
      <c r="AI111" s="33">
        <f t="shared" si="132"/>
        <v>490000</v>
      </c>
      <c r="AJ111" s="33">
        <f t="shared" ref="AJ111:CF111" si="133">IF(AJ$8="",0,SUM(AJ112:AJ117))</f>
        <v>0</v>
      </c>
      <c r="AK111" s="33">
        <f t="shared" si="133"/>
        <v>0</v>
      </c>
      <c r="AL111" s="33">
        <f t="shared" si="133"/>
        <v>0</v>
      </c>
      <c r="AM111" s="33">
        <f t="shared" si="133"/>
        <v>0</v>
      </c>
      <c r="AN111" s="33">
        <f t="shared" si="133"/>
        <v>0</v>
      </c>
      <c r="AO111" s="33">
        <f t="shared" si="133"/>
        <v>0</v>
      </c>
      <c r="AP111" s="33">
        <f t="shared" si="133"/>
        <v>0</v>
      </c>
      <c r="AQ111" s="33">
        <f t="shared" si="133"/>
        <v>0</v>
      </c>
      <c r="AR111" s="33">
        <f t="shared" si="133"/>
        <v>0</v>
      </c>
      <c r="AS111" s="33">
        <f t="shared" si="133"/>
        <v>0</v>
      </c>
      <c r="AT111" s="33">
        <f t="shared" si="133"/>
        <v>0</v>
      </c>
      <c r="AU111" s="33">
        <f t="shared" si="133"/>
        <v>0</v>
      </c>
      <c r="AV111" s="33">
        <f t="shared" si="133"/>
        <v>0</v>
      </c>
      <c r="AW111" s="33">
        <f t="shared" si="133"/>
        <v>0</v>
      </c>
      <c r="AX111" s="33">
        <f t="shared" si="133"/>
        <v>0</v>
      </c>
      <c r="AY111" s="33">
        <f t="shared" si="133"/>
        <v>0</v>
      </c>
      <c r="AZ111" s="33">
        <f t="shared" si="133"/>
        <v>0</v>
      </c>
      <c r="BA111" s="33">
        <f t="shared" si="133"/>
        <v>0</v>
      </c>
      <c r="BB111" s="33">
        <f t="shared" si="133"/>
        <v>0</v>
      </c>
      <c r="BC111" s="33">
        <f t="shared" si="133"/>
        <v>0</v>
      </c>
      <c r="BD111" s="33">
        <f t="shared" si="133"/>
        <v>0</v>
      </c>
      <c r="BE111" s="33">
        <f t="shared" si="133"/>
        <v>0</v>
      </c>
      <c r="BF111" s="33">
        <f t="shared" si="133"/>
        <v>0</v>
      </c>
      <c r="BG111" s="33">
        <f t="shared" si="133"/>
        <v>0</v>
      </c>
      <c r="BH111" s="33">
        <f t="shared" si="133"/>
        <v>0</v>
      </c>
      <c r="BI111" s="33">
        <f t="shared" si="133"/>
        <v>0</v>
      </c>
      <c r="BJ111" s="33">
        <f t="shared" si="133"/>
        <v>0</v>
      </c>
      <c r="BK111" s="33">
        <f t="shared" si="133"/>
        <v>0</v>
      </c>
      <c r="BL111" s="33">
        <f t="shared" si="133"/>
        <v>0</v>
      </c>
      <c r="BM111" s="33">
        <f t="shared" si="133"/>
        <v>0</v>
      </c>
      <c r="BN111" s="33">
        <f t="shared" si="133"/>
        <v>0</v>
      </c>
      <c r="BO111" s="33">
        <f t="shared" si="133"/>
        <v>0</v>
      </c>
      <c r="BP111" s="33">
        <f t="shared" si="133"/>
        <v>0</v>
      </c>
      <c r="BQ111" s="33">
        <f t="shared" si="133"/>
        <v>0</v>
      </c>
      <c r="BR111" s="33">
        <f t="shared" si="133"/>
        <v>0</v>
      </c>
      <c r="BS111" s="33">
        <f t="shared" si="133"/>
        <v>0</v>
      </c>
      <c r="BT111" s="33">
        <f t="shared" si="133"/>
        <v>0</v>
      </c>
      <c r="BU111" s="33">
        <f t="shared" si="133"/>
        <v>0</v>
      </c>
      <c r="BV111" s="33">
        <f t="shared" si="133"/>
        <v>0</v>
      </c>
      <c r="BW111" s="33">
        <f t="shared" si="133"/>
        <v>0</v>
      </c>
      <c r="BX111" s="33">
        <f t="shared" si="133"/>
        <v>0</v>
      </c>
      <c r="BY111" s="33">
        <f t="shared" si="133"/>
        <v>0</v>
      </c>
      <c r="BZ111" s="33">
        <f t="shared" si="133"/>
        <v>0</v>
      </c>
      <c r="CA111" s="33">
        <f t="shared" si="133"/>
        <v>0</v>
      </c>
      <c r="CB111" s="33">
        <f t="shared" si="133"/>
        <v>0</v>
      </c>
      <c r="CC111" s="33">
        <f t="shared" si="133"/>
        <v>0</v>
      </c>
      <c r="CD111" s="33">
        <f t="shared" si="133"/>
        <v>0</v>
      </c>
      <c r="CE111" s="33">
        <f t="shared" si="133"/>
        <v>0</v>
      </c>
      <c r="CF111" s="33">
        <f t="shared" si="133"/>
        <v>0</v>
      </c>
    </row>
    <row r="112" spans="2:84" x14ac:dyDescent="0.3">
      <c r="B112" s="13">
        <f>ROW()</f>
        <v>112</v>
      </c>
      <c r="H112" s="1" t="str">
        <f>$H$111</f>
        <v>Стартовые капитальные затраты</v>
      </c>
      <c r="I112" s="1" t="s">
        <v>190</v>
      </c>
      <c r="M112" s="53" t="str">
        <f>$M$111</f>
        <v>руб</v>
      </c>
      <c r="P112" s="131"/>
      <c r="U112" s="33">
        <f t="shared" ca="1" si="131"/>
        <v>20000</v>
      </c>
      <c r="V112" s="93"/>
      <c r="W112" s="36"/>
      <c r="X112" s="96">
        <v>20000</v>
      </c>
      <c r="Y112" s="96"/>
      <c r="Z112" s="96"/>
      <c r="AA112" s="96"/>
      <c r="AB112" s="96"/>
      <c r="AC112" s="96"/>
      <c r="AD112" s="96"/>
      <c r="AE112" s="96"/>
      <c r="AF112" s="96"/>
      <c r="AG112" s="96"/>
      <c r="AH112" s="96"/>
      <c r="AI112" s="96"/>
      <c r="AJ112" s="96"/>
      <c r="AK112" s="96"/>
      <c r="AL112" s="96"/>
      <c r="AM112" s="96"/>
      <c r="AN112" s="96"/>
      <c r="AO112" s="96"/>
      <c r="AP112" s="96"/>
      <c r="AQ112" s="96"/>
      <c r="AR112" s="96"/>
      <c r="AS112" s="96"/>
      <c r="AT112" s="96"/>
      <c r="AU112" s="96"/>
      <c r="AV112" s="96"/>
      <c r="AW112" s="96"/>
      <c r="AX112" s="96"/>
      <c r="AY112" s="96"/>
      <c r="AZ112" s="96"/>
      <c r="BA112" s="96"/>
      <c r="BB112" s="96"/>
      <c r="BC112" s="96"/>
      <c r="BD112" s="96"/>
      <c r="BE112" s="96"/>
      <c r="BF112" s="96"/>
      <c r="BG112" s="96"/>
      <c r="BH112" s="96"/>
      <c r="BI112" s="96"/>
      <c r="BJ112" s="96"/>
      <c r="BK112" s="96"/>
      <c r="BL112" s="96"/>
      <c r="BM112" s="96"/>
      <c r="BN112" s="96"/>
      <c r="BO112" s="96"/>
      <c r="BP112" s="96"/>
      <c r="BQ112" s="96"/>
      <c r="BR112" s="96"/>
      <c r="BS112" s="96"/>
      <c r="BT112" s="96"/>
      <c r="BU112" s="96"/>
      <c r="BV112" s="96"/>
      <c r="BW112" s="96"/>
      <c r="BX112" s="96"/>
      <c r="BY112" s="96"/>
      <c r="BZ112" s="96"/>
      <c r="CA112" s="96"/>
      <c r="CB112" s="96"/>
      <c r="CC112" s="96"/>
      <c r="CD112" s="96"/>
      <c r="CE112" s="96"/>
      <c r="CF112" s="96"/>
    </row>
    <row r="113" spans="2:84" x14ac:dyDescent="0.3">
      <c r="B113" s="13">
        <f>ROW()</f>
        <v>113</v>
      </c>
      <c r="H113" s="1" t="str">
        <f>$H$111</f>
        <v>Стартовые капитальные затраты</v>
      </c>
      <c r="I113" s="1" t="s">
        <v>486</v>
      </c>
      <c r="M113" s="53" t="str">
        <f t="shared" ref="M113:M116" si="134">$M$111</f>
        <v>руб</v>
      </c>
      <c r="P113" s="131"/>
      <c r="U113" s="33">
        <f t="shared" ca="1" si="131"/>
        <v>150000</v>
      </c>
      <c r="V113" s="93"/>
      <c r="W113" s="36"/>
      <c r="X113" s="96">
        <v>50000</v>
      </c>
      <c r="Y113" s="96">
        <v>50000</v>
      </c>
      <c r="Z113" s="96">
        <v>50000</v>
      </c>
      <c r="AA113" s="96"/>
      <c r="AB113" s="96"/>
      <c r="AC113" s="96"/>
      <c r="AD113" s="96"/>
      <c r="AE113" s="96"/>
      <c r="AF113" s="96"/>
      <c r="AG113" s="96"/>
      <c r="AH113" s="96"/>
      <c r="AI113" s="96"/>
      <c r="AJ113" s="96"/>
      <c r="AK113" s="96"/>
      <c r="AL113" s="96"/>
      <c r="AM113" s="96"/>
      <c r="AN113" s="96"/>
      <c r="AO113" s="96"/>
      <c r="AP113" s="96"/>
      <c r="AQ113" s="96"/>
      <c r="AR113" s="96"/>
      <c r="AS113" s="96"/>
      <c r="AT113" s="96"/>
      <c r="AU113" s="96"/>
      <c r="AV113" s="96"/>
      <c r="AW113" s="96"/>
      <c r="AX113" s="96"/>
      <c r="AY113" s="96"/>
      <c r="AZ113" s="96"/>
      <c r="BA113" s="96"/>
      <c r="BB113" s="96"/>
      <c r="BC113" s="96"/>
      <c r="BD113" s="96"/>
      <c r="BE113" s="96"/>
      <c r="BF113" s="96"/>
      <c r="BG113" s="96"/>
      <c r="BH113" s="96"/>
      <c r="BI113" s="96"/>
      <c r="BJ113" s="96"/>
      <c r="BK113" s="96"/>
      <c r="BL113" s="96"/>
      <c r="BM113" s="96"/>
      <c r="BN113" s="96"/>
      <c r="BO113" s="96"/>
      <c r="BP113" s="96"/>
      <c r="BQ113" s="96"/>
      <c r="BR113" s="96"/>
      <c r="BS113" s="96"/>
      <c r="BT113" s="96"/>
      <c r="BU113" s="96"/>
      <c r="BV113" s="96"/>
      <c r="BW113" s="96"/>
      <c r="BX113" s="96"/>
      <c r="BY113" s="96"/>
      <c r="BZ113" s="96"/>
      <c r="CA113" s="96"/>
      <c r="CB113" s="96"/>
      <c r="CC113" s="96"/>
      <c r="CD113" s="96"/>
      <c r="CE113" s="96"/>
      <c r="CF113" s="96"/>
    </row>
    <row r="114" spans="2:84" x14ac:dyDescent="0.3">
      <c r="B114" s="13">
        <f>ROW()</f>
        <v>114</v>
      </c>
      <c r="H114" s="1" t="str">
        <f>$H$111</f>
        <v>Стартовые капитальные затраты</v>
      </c>
      <c r="I114" s="1" t="s">
        <v>488</v>
      </c>
      <c r="M114" s="53" t="str">
        <f t="shared" si="134"/>
        <v>руб</v>
      </c>
      <c r="P114" s="131"/>
      <c r="U114" s="33">
        <f t="shared" ca="1" si="131"/>
        <v>180000</v>
      </c>
      <c r="V114" s="93"/>
      <c r="W114" s="36"/>
      <c r="X114" s="96"/>
      <c r="Y114" s="96"/>
      <c r="Z114" s="96"/>
      <c r="AA114" s="96"/>
      <c r="AB114" s="96"/>
      <c r="AC114" s="96"/>
      <c r="AD114" s="96"/>
      <c r="AE114" s="96"/>
      <c r="AF114" s="96"/>
      <c r="AG114" s="96">
        <v>20000</v>
      </c>
      <c r="AH114" s="96">
        <v>70000</v>
      </c>
      <c r="AI114" s="96">
        <v>90000</v>
      </c>
      <c r="AJ114" s="96"/>
      <c r="AK114" s="96"/>
      <c r="AL114" s="96"/>
      <c r="AM114" s="96"/>
      <c r="AN114" s="96"/>
      <c r="AO114" s="96"/>
      <c r="AP114" s="96"/>
      <c r="AQ114" s="96"/>
      <c r="AR114" s="96"/>
      <c r="AS114" s="96"/>
      <c r="AT114" s="96"/>
      <c r="AU114" s="96"/>
      <c r="AV114" s="96"/>
      <c r="AW114" s="96"/>
      <c r="AX114" s="96"/>
      <c r="AY114" s="96"/>
      <c r="AZ114" s="96"/>
      <c r="BA114" s="96"/>
      <c r="BB114" s="96"/>
      <c r="BC114" s="96"/>
      <c r="BD114" s="96"/>
      <c r="BE114" s="96"/>
      <c r="BF114" s="96"/>
      <c r="BG114" s="96"/>
      <c r="BH114" s="96"/>
      <c r="BI114" s="96"/>
      <c r="BJ114" s="96"/>
      <c r="BK114" s="96"/>
      <c r="BL114" s="96"/>
      <c r="BM114" s="96"/>
      <c r="BN114" s="96"/>
      <c r="BO114" s="96"/>
      <c r="BP114" s="96"/>
      <c r="BQ114" s="96"/>
      <c r="BR114" s="96"/>
      <c r="BS114" s="96"/>
      <c r="BT114" s="96"/>
      <c r="BU114" s="96"/>
      <c r="BV114" s="96"/>
      <c r="BW114" s="96"/>
      <c r="BX114" s="96"/>
      <c r="BY114" s="96"/>
      <c r="BZ114" s="96"/>
      <c r="CA114" s="96"/>
      <c r="CB114" s="96"/>
      <c r="CC114" s="96"/>
      <c r="CD114" s="96"/>
      <c r="CE114" s="96"/>
      <c r="CF114" s="96"/>
    </row>
    <row r="115" spans="2:84" x14ac:dyDescent="0.3">
      <c r="B115" s="13">
        <f>ROW()</f>
        <v>115</v>
      </c>
      <c r="H115" s="1" t="str">
        <f>$H$111</f>
        <v>Стартовые капитальные затраты</v>
      </c>
      <c r="I115" s="1" t="s">
        <v>489</v>
      </c>
      <c r="M115" s="53" t="str">
        <f t="shared" si="134"/>
        <v>руб</v>
      </c>
      <c r="P115" s="131"/>
      <c r="U115" s="33">
        <f t="shared" ca="1" si="131"/>
        <v>600000</v>
      </c>
      <c r="V115" s="93"/>
      <c r="W115" s="36"/>
      <c r="X115" s="96"/>
      <c r="Y115" s="96"/>
      <c r="Z115" s="96"/>
      <c r="AA115" s="96"/>
      <c r="AB115" s="96"/>
      <c r="AC115" s="96"/>
      <c r="AD115" s="96"/>
      <c r="AE115" s="96"/>
      <c r="AF115" s="96"/>
      <c r="AG115" s="96"/>
      <c r="AH115" s="96">
        <v>300000</v>
      </c>
      <c r="AI115" s="96">
        <v>300000</v>
      </c>
      <c r="AJ115" s="96"/>
      <c r="AK115" s="96"/>
      <c r="AL115" s="96"/>
      <c r="AM115" s="96"/>
      <c r="AN115" s="96"/>
      <c r="AO115" s="96"/>
      <c r="AP115" s="96"/>
      <c r="AQ115" s="96"/>
      <c r="AR115" s="96"/>
      <c r="AS115" s="96"/>
      <c r="AT115" s="96"/>
      <c r="AU115" s="96"/>
      <c r="AV115" s="96"/>
      <c r="AW115" s="96"/>
      <c r="AX115" s="96"/>
      <c r="AY115" s="96"/>
      <c r="AZ115" s="96"/>
      <c r="BA115" s="96"/>
      <c r="BB115" s="96"/>
      <c r="BC115" s="96"/>
      <c r="BD115" s="96"/>
      <c r="BE115" s="96"/>
      <c r="BF115" s="96"/>
      <c r="BG115" s="96"/>
      <c r="BH115" s="96"/>
      <c r="BI115" s="96"/>
      <c r="BJ115" s="96"/>
      <c r="BK115" s="96"/>
      <c r="BL115" s="96"/>
      <c r="BM115" s="96"/>
      <c r="BN115" s="96"/>
      <c r="BO115" s="96"/>
      <c r="BP115" s="96"/>
      <c r="BQ115" s="96"/>
      <c r="BR115" s="96"/>
      <c r="BS115" s="96"/>
      <c r="BT115" s="96"/>
      <c r="BU115" s="96"/>
      <c r="BV115" s="96"/>
      <c r="BW115" s="96"/>
      <c r="BX115" s="96"/>
      <c r="BY115" s="96"/>
      <c r="BZ115" s="96"/>
      <c r="CA115" s="96"/>
      <c r="CB115" s="96"/>
      <c r="CC115" s="96"/>
      <c r="CD115" s="96"/>
      <c r="CE115" s="96"/>
      <c r="CF115" s="96"/>
    </row>
    <row r="116" spans="2:84" x14ac:dyDescent="0.3">
      <c r="B116" s="13">
        <f>ROW()</f>
        <v>116</v>
      </c>
      <c r="H116" s="1" t="str">
        <f>$H$111</f>
        <v>Стартовые капитальные затраты</v>
      </c>
      <c r="I116" s="1" t="s">
        <v>487</v>
      </c>
      <c r="M116" s="53" t="str">
        <f t="shared" si="134"/>
        <v>руб</v>
      </c>
      <c r="P116" s="131"/>
      <c r="U116" s="33">
        <f t="shared" ca="1" si="131"/>
        <v>200000</v>
      </c>
      <c r="V116" s="93"/>
      <c r="W116" s="36"/>
      <c r="X116" s="96"/>
      <c r="Y116" s="96"/>
      <c r="Z116" s="96"/>
      <c r="AA116" s="96"/>
      <c r="AB116" s="96"/>
      <c r="AC116" s="96"/>
      <c r="AD116" s="96"/>
      <c r="AE116" s="96"/>
      <c r="AF116" s="96"/>
      <c r="AG116" s="96"/>
      <c r="AH116" s="96">
        <v>100000</v>
      </c>
      <c r="AI116" s="96">
        <v>100000</v>
      </c>
      <c r="AJ116" s="96"/>
      <c r="AK116" s="96"/>
      <c r="AL116" s="96"/>
      <c r="AM116" s="96"/>
      <c r="AN116" s="96"/>
      <c r="AO116" s="96"/>
      <c r="AP116" s="96"/>
      <c r="AQ116" s="96"/>
      <c r="AR116" s="96"/>
      <c r="AS116" s="96"/>
      <c r="AT116" s="96"/>
      <c r="AU116" s="96"/>
      <c r="AV116" s="96"/>
      <c r="AW116" s="96"/>
      <c r="AX116" s="96"/>
      <c r="AY116" s="96"/>
      <c r="AZ116" s="96"/>
      <c r="BA116" s="96"/>
      <c r="BB116" s="96"/>
      <c r="BC116" s="96"/>
      <c r="BD116" s="96"/>
      <c r="BE116" s="96"/>
      <c r="BF116" s="96"/>
      <c r="BG116" s="96"/>
      <c r="BH116" s="96"/>
      <c r="BI116" s="96"/>
      <c r="BJ116" s="96"/>
      <c r="BK116" s="96"/>
      <c r="BL116" s="96"/>
      <c r="BM116" s="96"/>
      <c r="BN116" s="96"/>
      <c r="BO116" s="96"/>
      <c r="BP116" s="96"/>
      <c r="BQ116" s="96"/>
      <c r="BR116" s="96"/>
      <c r="BS116" s="96"/>
      <c r="BT116" s="96"/>
      <c r="BU116" s="96"/>
      <c r="BV116" s="96"/>
      <c r="BW116" s="96"/>
      <c r="BX116" s="96"/>
      <c r="BY116" s="96"/>
      <c r="BZ116" s="96"/>
      <c r="CA116" s="96"/>
      <c r="CB116" s="96"/>
      <c r="CC116" s="96"/>
      <c r="CD116" s="96"/>
      <c r="CE116" s="96"/>
      <c r="CF116" s="96"/>
    </row>
    <row r="117" spans="2:84" s="26" customFormat="1" ht="12" x14ac:dyDescent="0.25">
      <c r="B117" s="13"/>
      <c r="M117" s="55"/>
      <c r="N117" s="44" t="s">
        <v>21</v>
      </c>
      <c r="O117" s="45"/>
      <c r="P117" s="46"/>
      <c r="Q117" s="40"/>
      <c r="U117" s="41"/>
      <c r="V117" s="42"/>
      <c r="W117" s="43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</row>
    <row r="118" spans="2:84" x14ac:dyDescent="0.3">
      <c r="B118" s="13">
        <f>ROW()</f>
        <v>118</v>
      </c>
    </row>
    <row r="119" spans="2:84" x14ac:dyDescent="0.3">
      <c r="B119" s="13">
        <f>ROW()</f>
        <v>119</v>
      </c>
      <c r="H119" s="1" t="str">
        <f>$H$111</f>
        <v>Стартовые капитальные затраты</v>
      </c>
      <c r="M119" s="53" t="str">
        <f t="shared" ref="M119:M124" si="135">$M$111</f>
        <v>руб</v>
      </c>
      <c r="P119" s="72" t="str">
        <f>Lists!$AD$7</f>
        <v>оплата</v>
      </c>
      <c r="U119" s="33">
        <f t="shared" ref="U119:U124" ca="1" si="136">SUM(INDIRECT(ADDRESS($B119,$X$2)&amp;":"&amp;ADDRESS($B119,$X$2-1+$P$8)))</f>
        <v>1150000</v>
      </c>
      <c r="V119" s="35"/>
      <c r="W119" s="36"/>
      <c r="X119" s="33">
        <f t="shared" ref="X119:AI119" si="137">IF(X$8="",0,SUM(X120:X125))</f>
        <v>70000</v>
      </c>
      <c r="Y119" s="33">
        <f t="shared" si="137"/>
        <v>50000</v>
      </c>
      <c r="Z119" s="33">
        <f t="shared" si="137"/>
        <v>50000</v>
      </c>
      <c r="AA119" s="33">
        <f t="shared" si="137"/>
        <v>0</v>
      </c>
      <c r="AB119" s="33">
        <f t="shared" si="137"/>
        <v>0</v>
      </c>
      <c r="AC119" s="33">
        <f t="shared" si="137"/>
        <v>0</v>
      </c>
      <c r="AD119" s="33">
        <f t="shared" si="137"/>
        <v>0</v>
      </c>
      <c r="AE119" s="33">
        <f t="shared" si="137"/>
        <v>0</v>
      </c>
      <c r="AF119" s="33">
        <f t="shared" si="137"/>
        <v>0</v>
      </c>
      <c r="AG119" s="33">
        <f t="shared" si="137"/>
        <v>20000</v>
      </c>
      <c r="AH119" s="33">
        <f t="shared" si="137"/>
        <v>470000</v>
      </c>
      <c r="AI119" s="33">
        <f t="shared" si="137"/>
        <v>490000</v>
      </c>
      <c r="AJ119" s="33">
        <f t="shared" ref="AJ119:CF119" si="138">IF(AJ$8="",0,SUM(AJ120:AJ125))</f>
        <v>0</v>
      </c>
      <c r="AK119" s="33">
        <f t="shared" si="138"/>
        <v>0</v>
      </c>
      <c r="AL119" s="33">
        <f t="shared" si="138"/>
        <v>0</v>
      </c>
      <c r="AM119" s="33">
        <f t="shared" si="138"/>
        <v>0</v>
      </c>
      <c r="AN119" s="33">
        <f t="shared" si="138"/>
        <v>0</v>
      </c>
      <c r="AO119" s="33">
        <f t="shared" si="138"/>
        <v>0</v>
      </c>
      <c r="AP119" s="33">
        <f t="shared" si="138"/>
        <v>0</v>
      </c>
      <c r="AQ119" s="33">
        <f t="shared" si="138"/>
        <v>0</v>
      </c>
      <c r="AR119" s="33">
        <f t="shared" si="138"/>
        <v>0</v>
      </c>
      <c r="AS119" s="33">
        <f t="shared" si="138"/>
        <v>0</v>
      </c>
      <c r="AT119" s="33">
        <f t="shared" si="138"/>
        <v>0</v>
      </c>
      <c r="AU119" s="33">
        <f t="shared" si="138"/>
        <v>0</v>
      </c>
      <c r="AV119" s="33">
        <f t="shared" si="138"/>
        <v>0</v>
      </c>
      <c r="AW119" s="33">
        <f t="shared" si="138"/>
        <v>0</v>
      </c>
      <c r="AX119" s="33">
        <f t="shared" si="138"/>
        <v>0</v>
      </c>
      <c r="AY119" s="33">
        <f t="shared" si="138"/>
        <v>0</v>
      </c>
      <c r="AZ119" s="33">
        <f t="shared" si="138"/>
        <v>0</v>
      </c>
      <c r="BA119" s="33">
        <f t="shared" si="138"/>
        <v>0</v>
      </c>
      <c r="BB119" s="33">
        <f t="shared" si="138"/>
        <v>0</v>
      </c>
      <c r="BC119" s="33">
        <f t="shared" si="138"/>
        <v>0</v>
      </c>
      <c r="BD119" s="33">
        <f t="shared" si="138"/>
        <v>0</v>
      </c>
      <c r="BE119" s="33">
        <f t="shared" si="138"/>
        <v>0</v>
      </c>
      <c r="BF119" s="33">
        <f t="shared" si="138"/>
        <v>0</v>
      </c>
      <c r="BG119" s="33">
        <f t="shared" si="138"/>
        <v>0</v>
      </c>
      <c r="BH119" s="33">
        <f t="shared" si="138"/>
        <v>0</v>
      </c>
      <c r="BI119" s="33">
        <f t="shared" si="138"/>
        <v>0</v>
      </c>
      <c r="BJ119" s="33">
        <f t="shared" si="138"/>
        <v>0</v>
      </c>
      <c r="BK119" s="33">
        <f t="shared" si="138"/>
        <v>0</v>
      </c>
      <c r="BL119" s="33">
        <f t="shared" si="138"/>
        <v>0</v>
      </c>
      <c r="BM119" s="33">
        <f t="shared" si="138"/>
        <v>0</v>
      </c>
      <c r="BN119" s="33">
        <f t="shared" si="138"/>
        <v>0</v>
      </c>
      <c r="BO119" s="33">
        <f t="shared" si="138"/>
        <v>0</v>
      </c>
      <c r="BP119" s="33">
        <f t="shared" si="138"/>
        <v>0</v>
      </c>
      <c r="BQ119" s="33">
        <f t="shared" si="138"/>
        <v>0</v>
      </c>
      <c r="BR119" s="33">
        <f t="shared" si="138"/>
        <v>0</v>
      </c>
      <c r="BS119" s="33">
        <f t="shared" si="138"/>
        <v>0</v>
      </c>
      <c r="BT119" s="33">
        <f t="shared" si="138"/>
        <v>0</v>
      </c>
      <c r="BU119" s="33">
        <f t="shared" si="138"/>
        <v>0</v>
      </c>
      <c r="BV119" s="33">
        <f t="shared" si="138"/>
        <v>0</v>
      </c>
      <c r="BW119" s="33">
        <f t="shared" si="138"/>
        <v>0</v>
      </c>
      <c r="BX119" s="33">
        <f t="shared" si="138"/>
        <v>0</v>
      </c>
      <c r="BY119" s="33">
        <f t="shared" si="138"/>
        <v>0</v>
      </c>
      <c r="BZ119" s="33">
        <f t="shared" si="138"/>
        <v>0</v>
      </c>
      <c r="CA119" s="33">
        <f t="shared" si="138"/>
        <v>0</v>
      </c>
      <c r="CB119" s="33">
        <f t="shared" si="138"/>
        <v>0</v>
      </c>
      <c r="CC119" s="33">
        <f t="shared" si="138"/>
        <v>0</v>
      </c>
      <c r="CD119" s="33">
        <f t="shared" si="138"/>
        <v>0</v>
      </c>
      <c r="CE119" s="33">
        <f t="shared" si="138"/>
        <v>0</v>
      </c>
      <c r="CF119" s="33">
        <f t="shared" si="138"/>
        <v>0</v>
      </c>
    </row>
    <row r="120" spans="2:84" x14ac:dyDescent="0.3">
      <c r="B120" s="13">
        <f>ROW()</f>
        <v>120</v>
      </c>
      <c r="H120" s="1" t="str">
        <f>$H$119</f>
        <v>Стартовые капитальные затраты</v>
      </c>
      <c r="I120" s="1" t="str">
        <f>I112</f>
        <v>Оформление юрлица</v>
      </c>
      <c r="M120" s="53" t="str">
        <f t="shared" si="135"/>
        <v>руб</v>
      </c>
      <c r="U120" s="33">
        <f t="shared" ca="1" si="136"/>
        <v>20000</v>
      </c>
      <c r="V120" s="93"/>
      <c r="W120" s="36"/>
      <c r="X120" s="96">
        <f>X112</f>
        <v>20000</v>
      </c>
      <c r="Y120" s="96">
        <f t="shared" ref="Y120:AI120" si="139">Y112</f>
        <v>0</v>
      </c>
      <c r="Z120" s="96">
        <f t="shared" si="139"/>
        <v>0</v>
      </c>
      <c r="AA120" s="96">
        <f t="shared" si="139"/>
        <v>0</v>
      </c>
      <c r="AB120" s="96">
        <f t="shared" si="139"/>
        <v>0</v>
      </c>
      <c r="AC120" s="96">
        <f t="shared" si="139"/>
        <v>0</v>
      </c>
      <c r="AD120" s="96">
        <f t="shared" si="139"/>
        <v>0</v>
      </c>
      <c r="AE120" s="96">
        <f t="shared" si="139"/>
        <v>0</v>
      </c>
      <c r="AF120" s="96">
        <f t="shared" si="139"/>
        <v>0</v>
      </c>
      <c r="AG120" s="96">
        <f t="shared" si="139"/>
        <v>0</v>
      </c>
      <c r="AH120" s="96">
        <f t="shared" si="139"/>
        <v>0</v>
      </c>
      <c r="AI120" s="96">
        <f t="shared" si="139"/>
        <v>0</v>
      </c>
      <c r="AJ120" s="96"/>
      <c r="AK120" s="96"/>
      <c r="AL120" s="96"/>
      <c r="AM120" s="96"/>
      <c r="AN120" s="96"/>
      <c r="AO120" s="96"/>
      <c r="AP120" s="96"/>
      <c r="AQ120" s="96"/>
      <c r="AR120" s="96"/>
      <c r="AS120" s="96"/>
      <c r="AT120" s="96"/>
      <c r="AU120" s="96"/>
      <c r="AV120" s="96"/>
      <c r="AW120" s="96"/>
      <c r="AX120" s="96"/>
      <c r="AY120" s="96"/>
      <c r="AZ120" s="96"/>
      <c r="BA120" s="96"/>
      <c r="BB120" s="96"/>
      <c r="BC120" s="96"/>
      <c r="BD120" s="96"/>
      <c r="BE120" s="96"/>
      <c r="BF120" s="96"/>
      <c r="BG120" s="96"/>
      <c r="BH120" s="96"/>
      <c r="BI120" s="96"/>
      <c r="BJ120" s="96"/>
      <c r="BK120" s="96"/>
      <c r="BL120" s="96"/>
      <c r="BM120" s="96"/>
      <c r="BN120" s="96"/>
      <c r="BO120" s="96"/>
      <c r="BP120" s="96"/>
      <c r="BQ120" s="96"/>
      <c r="BR120" s="96"/>
      <c r="BS120" s="96"/>
      <c r="BT120" s="96"/>
      <c r="BU120" s="96"/>
      <c r="BV120" s="96"/>
      <c r="BW120" s="96"/>
      <c r="BX120" s="96"/>
      <c r="BY120" s="96"/>
      <c r="BZ120" s="96"/>
      <c r="CA120" s="96"/>
      <c r="CB120" s="96"/>
      <c r="CC120" s="96"/>
      <c r="CD120" s="96"/>
      <c r="CE120" s="96"/>
      <c r="CF120" s="96"/>
    </row>
    <row r="121" spans="2:84" x14ac:dyDescent="0.3">
      <c r="B121" s="13">
        <f>ROW()</f>
        <v>121</v>
      </c>
      <c r="H121" s="1" t="str">
        <f>$H$119</f>
        <v>Стартовые капитальные затраты</v>
      </c>
      <c r="I121" s="1" t="str">
        <f>I113</f>
        <v>Подбор площадки под металлобазу</v>
      </c>
      <c r="M121" s="53" t="str">
        <f t="shared" si="135"/>
        <v>руб</v>
      </c>
      <c r="U121" s="33">
        <f t="shared" ca="1" si="136"/>
        <v>150000</v>
      </c>
      <c r="V121" s="93"/>
      <c r="W121" s="36"/>
      <c r="X121" s="96">
        <f t="shared" ref="X121:AI121" si="140">X113</f>
        <v>50000</v>
      </c>
      <c r="Y121" s="96">
        <f t="shared" si="140"/>
        <v>50000</v>
      </c>
      <c r="Z121" s="96">
        <f t="shared" si="140"/>
        <v>50000</v>
      </c>
      <c r="AA121" s="96">
        <f t="shared" si="140"/>
        <v>0</v>
      </c>
      <c r="AB121" s="96">
        <f t="shared" si="140"/>
        <v>0</v>
      </c>
      <c r="AC121" s="96">
        <f t="shared" si="140"/>
        <v>0</v>
      </c>
      <c r="AD121" s="96">
        <f t="shared" si="140"/>
        <v>0</v>
      </c>
      <c r="AE121" s="96">
        <f t="shared" si="140"/>
        <v>0</v>
      </c>
      <c r="AF121" s="96">
        <f t="shared" si="140"/>
        <v>0</v>
      </c>
      <c r="AG121" s="96">
        <f t="shared" si="140"/>
        <v>0</v>
      </c>
      <c r="AH121" s="96">
        <f t="shared" si="140"/>
        <v>0</v>
      </c>
      <c r="AI121" s="96">
        <f t="shared" si="140"/>
        <v>0</v>
      </c>
      <c r="AJ121" s="96"/>
      <c r="AK121" s="96"/>
      <c r="AL121" s="96"/>
      <c r="AM121" s="96"/>
      <c r="AN121" s="96"/>
      <c r="AO121" s="96"/>
      <c r="AP121" s="96"/>
      <c r="AQ121" s="96"/>
      <c r="AR121" s="96"/>
      <c r="AS121" s="96"/>
      <c r="AT121" s="96"/>
      <c r="AU121" s="96"/>
      <c r="AV121" s="96"/>
      <c r="AW121" s="96"/>
      <c r="AX121" s="96"/>
      <c r="AY121" s="96"/>
      <c r="AZ121" s="96"/>
      <c r="BA121" s="96"/>
      <c r="BB121" s="96"/>
      <c r="BC121" s="96"/>
      <c r="BD121" s="96"/>
      <c r="BE121" s="96"/>
      <c r="BF121" s="96"/>
      <c r="BG121" s="96"/>
      <c r="BH121" s="96"/>
      <c r="BI121" s="96"/>
      <c r="BJ121" s="96"/>
      <c r="BK121" s="96"/>
      <c r="BL121" s="96"/>
      <c r="BM121" s="96"/>
      <c r="BN121" s="96"/>
      <c r="BO121" s="96"/>
      <c r="BP121" s="96"/>
      <c r="BQ121" s="96"/>
      <c r="BR121" s="96"/>
      <c r="BS121" s="96"/>
      <c r="BT121" s="96"/>
      <c r="BU121" s="96"/>
      <c r="BV121" s="96"/>
      <c r="BW121" s="96"/>
      <c r="BX121" s="96"/>
      <c r="BY121" s="96"/>
      <c r="BZ121" s="96"/>
      <c r="CA121" s="96"/>
      <c r="CB121" s="96"/>
      <c r="CC121" s="96"/>
      <c r="CD121" s="96"/>
      <c r="CE121" s="96"/>
      <c r="CF121" s="96"/>
    </row>
    <row r="122" spans="2:84" x14ac:dyDescent="0.3">
      <c r="B122" s="13">
        <f>ROW()</f>
        <v>122</v>
      </c>
      <c r="H122" s="1" t="str">
        <f>$H$119</f>
        <v>Стартовые капитальные затраты</v>
      </c>
      <c r="I122" s="1" t="str">
        <f>I114</f>
        <v>Подбор и обучение персонала</v>
      </c>
      <c r="M122" s="53" t="str">
        <f t="shared" si="135"/>
        <v>руб</v>
      </c>
      <c r="U122" s="33">
        <f t="shared" ca="1" si="136"/>
        <v>180000</v>
      </c>
      <c r="V122" s="93"/>
      <c r="W122" s="36"/>
      <c r="X122" s="96">
        <f t="shared" ref="X122:AI122" si="141">X114</f>
        <v>0</v>
      </c>
      <c r="Y122" s="96">
        <f t="shared" si="141"/>
        <v>0</v>
      </c>
      <c r="Z122" s="96">
        <f t="shared" si="141"/>
        <v>0</v>
      </c>
      <c r="AA122" s="96">
        <f t="shared" si="141"/>
        <v>0</v>
      </c>
      <c r="AB122" s="96">
        <f t="shared" si="141"/>
        <v>0</v>
      </c>
      <c r="AC122" s="96">
        <f t="shared" si="141"/>
        <v>0</v>
      </c>
      <c r="AD122" s="96">
        <f t="shared" si="141"/>
        <v>0</v>
      </c>
      <c r="AE122" s="96">
        <f t="shared" si="141"/>
        <v>0</v>
      </c>
      <c r="AF122" s="96">
        <f t="shared" si="141"/>
        <v>0</v>
      </c>
      <c r="AG122" s="96">
        <f t="shared" si="141"/>
        <v>20000</v>
      </c>
      <c r="AH122" s="96">
        <f t="shared" si="141"/>
        <v>70000</v>
      </c>
      <c r="AI122" s="96">
        <f t="shared" si="141"/>
        <v>90000</v>
      </c>
      <c r="AJ122" s="96"/>
      <c r="AK122" s="96"/>
      <c r="AL122" s="96"/>
      <c r="AM122" s="96"/>
      <c r="AN122" s="96"/>
      <c r="AO122" s="96"/>
      <c r="AP122" s="96"/>
      <c r="AQ122" s="96"/>
      <c r="AR122" s="96"/>
      <c r="AS122" s="96"/>
      <c r="AT122" s="96"/>
      <c r="AU122" s="96"/>
      <c r="AV122" s="96"/>
      <c r="AW122" s="96"/>
      <c r="AX122" s="96"/>
      <c r="AY122" s="96"/>
      <c r="AZ122" s="96"/>
      <c r="BA122" s="96"/>
      <c r="BB122" s="96"/>
      <c r="BC122" s="96"/>
      <c r="BD122" s="96"/>
      <c r="BE122" s="96"/>
      <c r="BF122" s="96"/>
      <c r="BG122" s="96"/>
      <c r="BH122" s="96"/>
      <c r="BI122" s="96"/>
      <c r="BJ122" s="96"/>
      <c r="BK122" s="96"/>
      <c r="BL122" s="96"/>
      <c r="BM122" s="96"/>
      <c r="BN122" s="96"/>
      <c r="BO122" s="96"/>
      <c r="BP122" s="96"/>
      <c r="BQ122" s="96"/>
      <c r="BR122" s="96"/>
      <c r="BS122" s="96"/>
      <c r="BT122" s="96"/>
      <c r="BU122" s="96"/>
      <c r="BV122" s="96"/>
      <c r="BW122" s="96"/>
      <c r="BX122" s="96"/>
      <c r="BY122" s="96"/>
      <c r="BZ122" s="96"/>
      <c r="CA122" s="96"/>
      <c r="CB122" s="96"/>
      <c r="CC122" s="96"/>
      <c r="CD122" s="96"/>
      <c r="CE122" s="96"/>
      <c r="CF122" s="96"/>
    </row>
    <row r="123" spans="2:84" x14ac:dyDescent="0.3">
      <c r="B123" s="13">
        <f>ROW()</f>
        <v>123</v>
      </c>
      <c r="H123" s="1" t="str">
        <f>$H$119</f>
        <v>Стартовые капитальные затраты</v>
      </c>
      <c r="I123" s="1" t="str">
        <f>I115</f>
        <v>Контракты с поставщиками</v>
      </c>
      <c r="M123" s="53" t="str">
        <f t="shared" si="135"/>
        <v>руб</v>
      </c>
      <c r="U123" s="33">
        <f t="shared" ca="1" si="136"/>
        <v>600000</v>
      </c>
      <c r="V123" s="93"/>
      <c r="W123" s="36"/>
      <c r="X123" s="96">
        <f t="shared" ref="X123:AI123" si="142">X115</f>
        <v>0</v>
      </c>
      <c r="Y123" s="96">
        <f t="shared" si="142"/>
        <v>0</v>
      </c>
      <c r="Z123" s="96">
        <f t="shared" si="142"/>
        <v>0</v>
      </c>
      <c r="AA123" s="96">
        <f t="shared" si="142"/>
        <v>0</v>
      </c>
      <c r="AB123" s="96">
        <f t="shared" si="142"/>
        <v>0</v>
      </c>
      <c r="AC123" s="96">
        <f t="shared" si="142"/>
        <v>0</v>
      </c>
      <c r="AD123" s="96">
        <f t="shared" si="142"/>
        <v>0</v>
      </c>
      <c r="AE123" s="96">
        <f t="shared" si="142"/>
        <v>0</v>
      </c>
      <c r="AF123" s="96">
        <f t="shared" si="142"/>
        <v>0</v>
      </c>
      <c r="AG123" s="96">
        <f t="shared" si="142"/>
        <v>0</v>
      </c>
      <c r="AH123" s="96">
        <f t="shared" si="142"/>
        <v>300000</v>
      </c>
      <c r="AI123" s="96">
        <f t="shared" si="142"/>
        <v>300000</v>
      </c>
      <c r="AJ123" s="96"/>
      <c r="AK123" s="96"/>
      <c r="AL123" s="96"/>
      <c r="AM123" s="96"/>
      <c r="AN123" s="96"/>
      <c r="AO123" s="96"/>
      <c r="AP123" s="96"/>
      <c r="AQ123" s="96"/>
      <c r="AR123" s="96"/>
      <c r="AS123" s="96"/>
      <c r="AT123" s="96"/>
      <c r="AU123" s="96"/>
      <c r="AV123" s="96"/>
      <c r="AW123" s="96"/>
      <c r="AX123" s="96"/>
      <c r="AY123" s="96"/>
      <c r="AZ123" s="96"/>
      <c r="BA123" s="96"/>
      <c r="BB123" s="96"/>
      <c r="BC123" s="96"/>
      <c r="BD123" s="96"/>
      <c r="BE123" s="96"/>
      <c r="BF123" s="96"/>
      <c r="BG123" s="96"/>
      <c r="BH123" s="96"/>
      <c r="BI123" s="96"/>
      <c r="BJ123" s="96"/>
      <c r="BK123" s="96"/>
      <c r="BL123" s="96"/>
      <c r="BM123" s="96"/>
      <c r="BN123" s="96"/>
      <c r="BO123" s="96"/>
      <c r="BP123" s="96"/>
      <c r="BQ123" s="96"/>
      <c r="BR123" s="96"/>
      <c r="BS123" s="96"/>
      <c r="BT123" s="96"/>
      <c r="BU123" s="96"/>
      <c r="BV123" s="96"/>
      <c r="BW123" s="96"/>
      <c r="BX123" s="96"/>
      <c r="BY123" s="96"/>
      <c r="BZ123" s="96"/>
      <c r="CA123" s="96"/>
      <c r="CB123" s="96"/>
      <c r="CC123" s="96"/>
      <c r="CD123" s="96"/>
      <c r="CE123" s="96"/>
      <c r="CF123" s="96"/>
    </row>
    <row r="124" spans="2:84" x14ac:dyDescent="0.3">
      <c r="B124" s="13">
        <f>ROW()</f>
        <v>124</v>
      </c>
      <c r="H124" s="1" t="str">
        <f>$H$119</f>
        <v>Стартовые капитальные затраты</v>
      </c>
      <c r="I124" s="1" t="str">
        <f>I116</f>
        <v>Программное обеспечение</v>
      </c>
      <c r="M124" s="53" t="str">
        <f t="shared" si="135"/>
        <v>руб</v>
      </c>
      <c r="U124" s="33">
        <f t="shared" ca="1" si="136"/>
        <v>200000</v>
      </c>
      <c r="V124" s="93"/>
      <c r="W124" s="36"/>
      <c r="X124" s="96">
        <f t="shared" ref="X124:AI124" si="143">X116</f>
        <v>0</v>
      </c>
      <c r="Y124" s="96">
        <f t="shared" si="143"/>
        <v>0</v>
      </c>
      <c r="Z124" s="96">
        <f t="shared" si="143"/>
        <v>0</v>
      </c>
      <c r="AA124" s="96">
        <f t="shared" si="143"/>
        <v>0</v>
      </c>
      <c r="AB124" s="96">
        <f t="shared" si="143"/>
        <v>0</v>
      </c>
      <c r="AC124" s="96">
        <f t="shared" si="143"/>
        <v>0</v>
      </c>
      <c r="AD124" s="96">
        <f t="shared" si="143"/>
        <v>0</v>
      </c>
      <c r="AE124" s="96">
        <f t="shared" si="143"/>
        <v>0</v>
      </c>
      <c r="AF124" s="96">
        <f t="shared" si="143"/>
        <v>0</v>
      </c>
      <c r="AG124" s="96">
        <f t="shared" si="143"/>
        <v>0</v>
      </c>
      <c r="AH124" s="96">
        <f t="shared" si="143"/>
        <v>100000</v>
      </c>
      <c r="AI124" s="96">
        <f t="shared" si="143"/>
        <v>100000</v>
      </c>
      <c r="AJ124" s="96"/>
      <c r="AK124" s="96"/>
      <c r="AL124" s="96"/>
      <c r="AM124" s="96"/>
      <c r="AN124" s="96"/>
      <c r="AO124" s="96"/>
      <c r="AP124" s="96"/>
      <c r="AQ124" s="96"/>
      <c r="AR124" s="96"/>
      <c r="AS124" s="96"/>
      <c r="AT124" s="96"/>
      <c r="AU124" s="96"/>
      <c r="AV124" s="96"/>
      <c r="AW124" s="96"/>
      <c r="AX124" s="96"/>
      <c r="AY124" s="96"/>
      <c r="AZ124" s="96"/>
      <c r="BA124" s="96"/>
      <c r="BB124" s="96"/>
      <c r="BC124" s="96"/>
      <c r="BD124" s="96"/>
      <c r="BE124" s="96"/>
      <c r="BF124" s="96"/>
      <c r="BG124" s="96"/>
      <c r="BH124" s="96"/>
      <c r="BI124" s="96"/>
      <c r="BJ124" s="96"/>
      <c r="BK124" s="96"/>
      <c r="BL124" s="96"/>
      <c r="BM124" s="96"/>
      <c r="BN124" s="96"/>
      <c r="BO124" s="96"/>
      <c r="BP124" s="96"/>
      <c r="BQ124" s="96"/>
      <c r="BR124" s="96"/>
      <c r="BS124" s="96"/>
      <c r="BT124" s="96"/>
      <c r="BU124" s="96"/>
      <c r="BV124" s="96"/>
      <c r="BW124" s="96"/>
      <c r="BX124" s="96"/>
      <c r="BY124" s="96"/>
      <c r="BZ124" s="96"/>
      <c r="CA124" s="96"/>
      <c r="CB124" s="96"/>
      <c r="CC124" s="96"/>
      <c r="CD124" s="96"/>
      <c r="CE124" s="96"/>
      <c r="CF124" s="96"/>
    </row>
    <row r="125" spans="2:84" s="26" customFormat="1" ht="12" x14ac:dyDescent="0.25">
      <c r="B125" s="13"/>
      <c r="M125" s="55"/>
      <c r="N125" s="44" t="s">
        <v>21</v>
      </c>
      <c r="O125" s="45"/>
      <c r="P125" s="46"/>
      <c r="Q125" s="40"/>
      <c r="U125" s="41"/>
      <c r="V125" s="42"/>
      <c r="W125" s="43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</row>
    <row r="126" spans="2:84" x14ac:dyDescent="0.3">
      <c r="B126" s="13">
        <f>ROW()</f>
        <v>126</v>
      </c>
    </row>
    <row r="127" spans="2:84" x14ac:dyDescent="0.3">
      <c r="B127" s="13">
        <f>ROW()</f>
        <v>127</v>
      </c>
      <c r="H127" s="1" t="str">
        <f>$H$111</f>
        <v>Стартовые капитальные затраты</v>
      </c>
      <c r="M127" s="53" t="str">
        <f t="shared" ref="M127:M132" si="144">$M$111</f>
        <v>руб</v>
      </c>
      <c r="P127" s="72" t="str">
        <f>Lists!$AD$11</f>
        <v>ввод в экспл-ю</v>
      </c>
      <c r="U127" s="33">
        <f t="shared" ref="U127:U132" ca="1" si="145">SUM(INDIRECT(ADDRESS($B127,$X$2)&amp;":"&amp;ADDRESS($B127,$X$2-1+$P$8)))</f>
        <v>1150000</v>
      </c>
      <c r="V127" s="35"/>
      <c r="W127" s="36"/>
      <c r="X127" s="33">
        <f t="shared" ref="X127:AI127" si="146">IF(X$8="",0,SUM(X128:X133))</f>
        <v>0</v>
      </c>
      <c r="Y127" s="33">
        <f t="shared" si="146"/>
        <v>0</v>
      </c>
      <c r="Z127" s="33">
        <f t="shared" si="146"/>
        <v>0</v>
      </c>
      <c r="AA127" s="33">
        <f t="shared" si="146"/>
        <v>0</v>
      </c>
      <c r="AB127" s="33">
        <f t="shared" si="146"/>
        <v>0</v>
      </c>
      <c r="AC127" s="33">
        <f t="shared" si="146"/>
        <v>0</v>
      </c>
      <c r="AD127" s="33">
        <f t="shared" si="146"/>
        <v>0</v>
      </c>
      <c r="AE127" s="33">
        <f t="shared" si="146"/>
        <v>0</v>
      </c>
      <c r="AF127" s="33">
        <f t="shared" si="146"/>
        <v>0</v>
      </c>
      <c r="AG127" s="33">
        <f t="shared" si="146"/>
        <v>0</v>
      </c>
      <c r="AH127" s="33">
        <f t="shared" si="146"/>
        <v>0</v>
      </c>
      <c r="AI127" s="33">
        <f t="shared" si="146"/>
        <v>1150000</v>
      </c>
      <c r="AJ127" s="33">
        <f t="shared" ref="AJ127:CF127" si="147">IF(AJ$8="",0,SUM(AJ128:AJ133))</f>
        <v>0</v>
      </c>
      <c r="AK127" s="33">
        <f t="shared" si="147"/>
        <v>0</v>
      </c>
      <c r="AL127" s="33">
        <f t="shared" si="147"/>
        <v>0</v>
      </c>
      <c r="AM127" s="33">
        <f t="shared" si="147"/>
        <v>0</v>
      </c>
      <c r="AN127" s="33">
        <f t="shared" si="147"/>
        <v>0</v>
      </c>
      <c r="AO127" s="33">
        <f t="shared" si="147"/>
        <v>0</v>
      </c>
      <c r="AP127" s="33">
        <f t="shared" si="147"/>
        <v>0</v>
      </c>
      <c r="AQ127" s="33">
        <f t="shared" si="147"/>
        <v>0</v>
      </c>
      <c r="AR127" s="33">
        <f t="shared" si="147"/>
        <v>0</v>
      </c>
      <c r="AS127" s="33">
        <f t="shared" si="147"/>
        <v>0</v>
      </c>
      <c r="AT127" s="33">
        <f t="shared" si="147"/>
        <v>0</v>
      </c>
      <c r="AU127" s="33">
        <f t="shared" si="147"/>
        <v>0</v>
      </c>
      <c r="AV127" s="33">
        <f t="shared" si="147"/>
        <v>0</v>
      </c>
      <c r="AW127" s="33">
        <f t="shared" si="147"/>
        <v>0</v>
      </c>
      <c r="AX127" s="33">
        <f t="shared" si="147"/>
        <v>0</v>
      </c>
      <c r="AY127" s="33">
        <f t="shared" si="147"/>
        <v>0</v>
      </c>
      <c r="AZ127" s="33">
        <f t="shared" si="147"/>
        <v>0</v>
      </c>
      <c r="BA127" s="33">
        <f t="shared" si="147"/>
        <v>0</v>
      </c>
      <c r="BB127" s="33">
        <f t="shared" si="147"/>
        <v>0</v>
      </c>
      <c r="BC127" s="33">
        <f t="shared" si="147"/>
        <v>0</v>
      </c>
      <c r="BD127" s="33">
        <f t="shared" si="147"/>
        <v>0</v>
      </c>
      <c r="BE127" s="33">
        <f t="shared" si="147"/>
        <v>0</v>
      </c>
      <c r="BF127" s="33">
        <f t="shared" si="147"/>
        <v>0</v>
      </c>
      <c r="BG127" s="33">
        <f t="shared" si="147"/>
        <v>0</v>
      </c>
      <c r="BH127" s="33">
        <f t="shared" si="147"/>
        <v>0</v>
      </c>
      <c r="BI127" s="33">
        <f t="shared" si="147"/>
        <v>0</v>
      </c>
      <c r="BJ127" s="33">
        <f t="shared" si="147"/>
        <v>0</v>
      </c>
      <c r="BK127" s="33">
        <f t="shared" si="147"/>
        <v>0</v>
      </c>
      <c r="BL127" s="33">
        <f t="shared" si="147"/>
        <v>0</v>
      </c>
      <c r="BM127" s="33">
        <f t="shared" si="147"/>
        <v>0</v>
      </c>
      <c r="BN127" s="33">
        <f t="shared" si="147"/>
        <v>0</v>
      </c>
      <c r="BO127" s="33">
        <f t="shared" si="147"/>
        <v>0</v>
      </c>
      <c r="BP127" s="33">
        <f t="shared" si="147"/>
        <v>0</v>
      </c>
      <c r="BQ127" s="33">
        <f t="shared" si="147"/>
        <v>0</v>
      </c>
      <c r="BR127" s="33">
        <f t="shared" si="147"/>
        <v>0</v>
      </c>
      <c r="BS127" s="33">
        <f t="shared" si="147"/>
        <v>0</v>
      </c>
      <c r="BT127" s="33">
        <f t="shared" si="147"/>
        <v>0</v>
      </c>
      <c r="BU127" s="33">
        <f t="shared" si="147"/>
        <v>0</v>
      </c>
      <c r="BV127" s="33">
        <f t="shared" si="147"/>
        <v>0</v>
      </c>
      <c r="BW127" s="33">
        <f t="shared" si="147"/>
        <v>0</v>
      </c>
      <c r="BX127" s="33">
        <f t="shared" si="147"/>
        <v>0</v>
      </c>
      <c r="BY127" s="33">
        <f t="shared" si="147"/>
        <v>0</v>
      </c>
      <c r="BZ127" s="33">
        <f t="shared" si="147"/>
        <v>0</v>
      </c>
      <c r="CA127" s="33">
        <f t="shared" si="147"/>
        <v>0</v>
      </c>
      <c r="CB127" s="33">
        <f t="shared" si="147"/>
        <v>0</v>
      </c>
      <c r="CC127" s="33">
        <f t="shared" si="147"/>
        <v>0</v>
      </c>
      <c r="CD127" s="33">
        <f t="shared" si="147"/>
        <v>0</v>
      </c>
      <c r="CE127" s="33">
        <f t="shared" si="147"/>
        <v>0</v>
      </c>
      <c r="CF127" s="33">
        <f t="shared" si="147"/>
        <v>0</v>
      </c>
    </row>
    <row r="128" spans="2:84" x14ac:dyDescent="0.3">
      <c r="B128" s="13">
        <f>ROW()</f>
        <v>128</v>
      </c>
      <c r="H128" s="1" t="str">
        <f>$H$127</f>
        <v>Стартовые капитальные затраты</v>
      </c>
      <c r="I128" s="1" t="str">
        <f>I112</f>
        <v>Оформление юрлица</v>
      </c>
      <c r="M128" s="53" t="str">
        <f t="shared" si="144"/>
        <v>руб</v>
      </c>
      <c r="U128" s="33">
        <f t="shared" ca="1" si="145"/>
        <v>20000</v>
      </c>
      <c r="V128" s="93"/>
      <c r="W128" s="36"/>
      <c r="X128" s="96"/>
      <c r="Y128" s="96"/>
      <c r="Z128" s="96"/>
      <c r="AA128" s="96"/>
      <c r="AB128" s="96"/>
      <c r="AC128" s="96"/>
      <c r="AD128" s="96"/>
      <c r="AE128" s="96"/>
      <c r="AF128" s="96"/>
      <c r="AG128" s="96"/>
      <c r="AH128" s="96"/>
      <c r="AI128" s="96">
        <f>SUM(X112:AI112)</f>
        <v>20000</v>
      </c>
      <c r="AJ128" s="96"/>
      <c r="AK128" s="96"/>
      <c r="AL128" s="96"/>
      <c r="AM128" s="96"/>
      <c r="AN128" s="96"/>
      <c r="AO128" s="96"/>
      <c r="AP128" s="96"/>
      <c r="AQ128" s="96"/>
      <c r="AR128" s="96"/>
      <c r="AS128" s="96"/>
      <c r="AT128" s="96"/>
      <c r="AU128" s="96"/>
      <c r="AV128" s="96"/>
      <c r="AW128" s="96"/>
      <c r="AX128" s="96"/>
      <c r="AY128" s="96"/>
      <c r="AZ128" s="96"/>
      <c r="BA128" s="96"/>
      <c r="BB128" s="96"/>
      <c r="BC128" s="96"/>
      <c r="BD128" s="96"/>
      <c r="BE128" s="96"/>
      <c r="BF128" s="96"/>
      <c r="BG128" s="96"/>
      <c r="BH128" s="96"/>
      <c r="BI128" s="96"/>
      <c r="BJ128" s="96"/>
      <c r="BK128" s="96"/>
      <c r="BL128" s="96"/>
      <c r="BM128" s="96"/>
      <c r="BN128" s="96"/>
      <c r="BO128" s="96"/>
      <c r="BP128" s="96"/>
      <c r="BQ128" s="96"/>
      <c r="BR128" s="96"/>
      <c r="BS128" s="96"/>
      <c r="BT128" s="96"/>
      <c r="BU128" s="96"/>
      <c r="BV128" s="96"/>
      <c r="BW128" s="96"/>
      <c r="BX128" s="96"/>
      <c r="BY128" s="96"/>
      <c r="BZ128" s="96"/>
      <c r="CA128" s="96"/>
      <c r="CB128" s="96"/>
      <c r="CC128" s="96"/>
      <c r="CD128" s="96"/>
      <c r="CE128" s="96"/>
      <c r="CF128" s="96"/>
    </row>
    <row r="129" spans="2:84" x14ac:dyDescent="0.3">
      <c r="B129" s="13">
        <f>ROW()</f>
        <v>129</v>
      </c>
      <c r="H129" s="1" t="str">
        <f>$H$127</f>
        <v>Стартовые капитальные затраты</v>
      </c>
      <c r="I129" s="1" t="str">
        <f t="shared" ref="I129:I132" si="148">I113</f>
        <v>Подбор площадки под металлобазу</v>
      </c>
      <c r="M129" s="53" t="str">
        <f t="shared" si="144"/>
        <v>руб</v>
      </c>
      <c r="U129" s="33">
        <f t="shared" ca="1" si="145"/>
        <v>150000</v>
      </c>
      <c r="V129" s="93"/>
      <c r="W129" s="36"/>
      <c r="X129" s="96"/>
      <c r="Y129" s="96"/>
      <c r="Z129" s="96"/>
      <c r="AA129" s="96"/>
      <c r="AB129" s="96"/>
      <c r="AC129" s="96"/>
      <c r="AD129" s="96"/>
      <c r="AE129" s="96"/>
      <c r="AF129" s="96"/>
      <c r="AG129" s="96"/>
      <c r="AH129" s="96"/>
      <c r="AI129" s="96">
        <f t="shared" ref="AI129:AI132" si="149">SUM(X113:AI113)</f>
        <v>150000</v>
      </c>
      <c r="AJ129" s="96"/>
      <c r="AK129" s="96"/>
      <c r="AL129" s="96"/>
      <c r="AM129" s="96"/>
      <c r="AN129" s="96"/>
      <c r="AO129" s="96"/>
      <c r="AP129" s="96"/>
      <c r="AQ129" s="96"/>
      <c r="AR129" s="96"/>
      <c r="AS129" s="96"/>
      <c r="AT129" s="96"/>
      <c r="AU129" s="96"/>
      <c r="AV129" s="96"/>
      <c r="AW129" s="96"/>
      <c r="AX129" s="96"/>
      <c r="AY129" s="96"/>
      <c r="AZ129" s="96"/>
      <c r="BA129" s="96"/>
      <c r="BB129" s="96"/>
      <c r="BC129" s="96"/>
      <c r="BD129" s="96"/>
      <c r="BE129" s="96"/>
      <c r="BF129" s="96"/>
      <c r="BG129" s="96"/>
      <c r="BH129" s="96"/>
      <c r="BI129" s="96"/>
      <c r="BJ129" s="96"/>
      <c r="BK129" s="96"/>
      <c r="BL129" s="96"/>
      <c r="BM129" s="96"/>
      <c r="BN129" s="96"/>
      <c r="BO129" s="96"/>
      <c r="BP129" s="96"/>
      <c r="BQ129" s="96"/>
      <c r="BR129" s="96"/>
      <c r="BS129" s="96"/>
      <c r="BT129" s="96"/>
      <c r="BU129" s="96"/>
      <c r="BV129" s="96"/>
      <c r="BW129" s="96"/>
      <c r="BX129" s="96"/>
      <c r="BY129" s="96"/>
      <c r="BZ129" s="96"/>
      <c r="CA129" s="96"/>
      <c r="CB129" s="96"/>
      <c r="CC129" s="96"/>
      <c r="CD129" s="96"/>
      <c r="CE129" s="96"/>
      <c r="CF129" s="96"/>
    </row>
    <row r="130" spans="2:84" x14ac:dyDescent="0.3">
      <c r="B130" s="13">
        <f>ROW()</f>
        <v>130</v>
      </c>
      <c r="H130" s="1" t="str">
        <f>$H$127</f>
        <v>Стартовые капитальные затраты</v>
      </c>
      <c r="I130" s="1" t="str">
        <f t="shared" si="148"/>
        <v>Подбор и обучение персонала</v>
      </c>
      <c r="M130" s="53" t="str">
        <f t="shared" si="144"/>
        <v>руб</v>
      </c>
      <c r="U130" s="33">
        <f t="shared" ca="1" si="145"/>
        <v>180000</v>
      </c>
      <c r="V130" s="93"/>
      <c r="W130" s="36"/>
      <c r="X130" s="96"/>
      <c r="Y130" s="96"/>
      <c r="Z130" s="96"/>
      <c r="AA130" s="96"/>
      <c r="AB130" s="96"/>
      <c r="AC130" s="96"/>
      <c r="AD130" s="96"/>
      <c r="AE130" s="96"/>
      <c r="AF130" s="96"/>
      <c r="AG130" s="96"/>
      <c r="AH130" s="96"/>
      <c r="AI130" s="96">
        <f t="shared" si="149"/>
        <v>180000</v>
      </c>
      <c r="AJ130" s="96"/>
      <c r="AK130" s="96"/>
      <c r="AL130" s="96"/>
      <c r="AM130" s="96"/>
      <c r="AN130" s="96"/>
      <c r="AO130" s="96"/>
      <c r="AP130" s="96"/>
      <c r="AQ130" s="96"/>
      <c r="AR130" s="96"/>
      <c r="AS130" s="96"/>
      <c r="AT130" s="96"/>
      <c r="AU130" s="96"/>
      <c r="AV130" s="96"/>
      <c r="AW130" s="96"/>
      <c r="AX130" s="96"/>
      <c r="AY130" s="96"/>
      <c r="AZ130" s="96"/>
      <c r="BA130" s="96"/>
      <c r="BB130" s="96"/>
      <c r="BC130" s="96"/>
      <c r="BD130" s="96"/>
      <c r="BE130" s="96"/>
      <c r="BF130" s="96"/>
      <c r="BG130" s="96"/>
      <c r="BH130" s="96"/>
      <c r="BI130" s="96"/>
      <c r="BJ130" s="96"/>
      <c r="BK130" s="96"/>
      <c r="BL130" s="96"/>
      <c r="BM130" s="96"/>
      <c r="BN130" s="96"/>
      <c r="BO130" s="96"/>
      <c r="BP130" s="96"/>
      <c r="BQ130" s="96"/>
      <c r="BR130" s="96"/>
      <c r="BS130" s="96"/>
      <c r="BT130" s="96"/>
      <c r="BU130" s="96"/>
      <c r="BV130" s="96"/>
      <c r="BW130" s="96"/>
      <c r="BX130" s="96"/>
      <c r="BY130" s="96"/>
      <c r="BZ130" s="96"/>
      <c r="CA130" s="96"/>
      <c r="CB130" s="96"/>
      <c r="CC130" s="96"/>
      <c r="CD130" s="96"/>
      <c r="CE130" s="96"/>
      <c r="CF130" s="96"/>
    </row>
    <row r="131" spans="2:84" x14ac:dyDescent="0.3">
      <c r="B131" s="13">
        <f>ROW()</f>
        <v>131</v>
      </c>
      <c r="H131" s="1" t="str">
        <f>$H$127</f>
        <v>Стартовые капитальные затраты</v>
      </c>
      <c r="I131" s="1" t="str">
        <f t="shared" si="148"/>
        <v>Контракты с поставщиками</v>
      </c>
      <c r="M131" s="53" t="str">
        <f t="shared" si="144"/>
        <v>руб</v>
      </c>
      <c r="U131" s="33">
        <f t="shared" ca="1" si="145"/>
        <v>600000</v>
      </c>
      <c r="V131" s="93"/>
      <c r="W131" s="36"/>
      <c r="X131" s="96"/>
      <c r="Y131" s="96"/>
      <c r="Z131" s="96"/>
      <c r="AA131" s="96"/>
      <c r="AB131" s="96"/>
      <c r="AC131" s="96"/>
      <c r="AD131" s="96"/>
      <c r="AE131" s="96"/>
      <c r="AF131" s="96"/>
      <c r="AG131" s="96"/>
      <c r="AH131" s="96"/>
      <c r="AI131" s="96">
        <f t="shared" si="149"/>
        <v>600000</v>
      </c>
      <c r="AJ131" s="96"/>
      <c r="AK131" s="96"/>
      <c r="AL131" s="96"/>
      <c r="AM131" s="96"/>
      <c r="AN131" s="96"/>
      <c r="AO131" s="96"/>
      <c r="AP131" s="96"/>
      <c r="AQ131" s="96"/>
      <c r="AR131" s="96"/>
      <c r="AS131" s="96"/>
      <c r="AT131" s="96"/>
      <c r="AU131" s="96"/>
      <c r="AV131" s="96"/>
      <c r="AW131" s="96"/>
      <c r="AX131" s="96"/>
      <c r="AY131" s="96"/>
      <c r="AZ131" s="96"/>
      <c r="BA131" s="96"/>
      <c r="BB131" s="96"/>
      <c r="BC131" s="96"/>
      <c r="BD131" s="96"/>
      <c r="BE131" s="96"/>
      <c r="BF131" s="96"/>
      <c r="BG131" s="96"/>
      <c r="BH131" s="96"/>
      <c r="BI131" s="96"/>
      <c r="BJ131" s="96"/>
      <c r="BK131" s="96"/>
      <c r="BL131" s="96"/>
      <c r="BM131" s="96"/>
      <c r="BN131" s="96"/>
      <c r="BO131" s="96"/>
      <c r="BP131" s="96"/>
      <c r="BQ131" s="96"/>
      <c r="BR131" s="96"/>
      <c r="BS131" s="96"/>
      <c r="BT131" s="96"/>
      <c r="BU131" s="96"/>
      <c r="BV131" s="96"/>
      <c r="BW131" s="96"/>
      <c r="BX131" s="96"/>
      <c r="BY131" s="96"/>
      <c r="BZ131" s="96"/>
      <c r="CA131" s="96"/>
      <c r="CB131" s="96"/>
      <c r="CC131" s="96"/>
      <c r="CD131" s="96"/>
      <c r="CE131" s="96"/>
      <c r="CF131" s="96"/>
    </row>
    <row r="132" spans="2:84" x14ac:dyDescent="0.3">
      <c r="B132" s="13">
        <f>ROW()</f>
        <v>132</v>
      </c>
      <c r="H132" s="1" t="str">
        <f>$H$127</f>
        <v>Стартовые капитальные затраты</v>
      </c>
      <c r="I132" s="1" t="str">
        <f t="shared" si="148"/>
        <v>Программное обеспечение</v>
      </c>
      <c r="M132" s="53" t="str">
        <f t="shared" si="144"/>
        <v>руб</v>
      </c>
      <c r="U132" s="33">
        <f t="shared" ca="1" si="145"/>
        <v>200000</v>
      </c>
      <c r="V132" s="93"/>
      <c r="W132" s="36"/>
      <c r="X132" s="96"/>
      <c r="Y132" s="96"/>
      <c r="Z132" s="96"/>
      <c r="AA132" s="96"/>
      <c r="AB132" s="96"/>
      <c r="AC132" s="96"/>
      <c r="AD132" s="96"/>
      <c r="AE132" s="96"/>
      <c r="AF132" s="96"/>
      <c r="AG132" s="96"/>
      <c r="AH132" s="96"/>
      <c r="AI132" s="96">
        <f t="shared" si="149"/>
        <v>200000</v>
      </c>
      <c r="AJ132" s="96"/>
      <c r="AK132" s="96"/>
      <c r="AL132" s="96"/>
      <c r="AM132" s="96"/>
      <c r="AN132" s="96"/>
      <c r="AO132" s="96"/>
      <c r="AP132" s="96"/>
      <c r="AQ132" s="96"/>
      <c r="AR132" s="96"/>
      <c r="AS132" s="96"/>
      <c r="AT132" s="96"/>
      <c r="AU132" s="96"/>
      <c r="AV132" s="96"/>
      <c r="AW132" s="96"/>
      <c r="AX132" s="96"/>
      <c r="AY132" s="96"/>
      <c r="AZ132" s="96"/>
      <c r="BA132" s="96"/>
      <c r="BB132" s="96"/>
      <c r="BC132" s="96"/>
      <c r="BD132" s="96"/>
      <c r="BE132" s="96"/>
      <c r="BF132" s="96"/>
      <c r="BG132" s="96"/>
      <c r="BH132" s="96"/>
      <c r="BI132" s="96"/>
      <c r="BJ132" s="96"/>
      <c r="BK132" s="96"/>
      <c r="BL132" s="96"/>
      <c r="BM132" s="96"/>
      <c r="BN132" s="96"/>
      <c r="BO132" s="96"/>
      <c r="BP132" s="96"/>
      <c r="BQ132" s="96"/>
      <c r="BR132" s="96"/>
      <c r="BS132" s="96"/>
      <c r="BT132" s="96"/>
      <c r="BU132" s="96"/>
      <c r="BV132" s="96"/>
      <c r="BW132" s="96"/>
      <c r="BX132" s="96"/>
      <c r="BY132" s="96"/>
      <c r="BZ132" s="96"/>
      <c r="CA132" s="96"/>
      <c r="CB132" s="96"/>
      <c r="CC132" s="96"/>
      <c r="CD132" s="96"/>
      <c r="CE132" s="96"/>
      <c r="CF132" s="96"/>
    </row>
    <row r="133" spans="2:84" s="26" customFormat="1" ht="12" x14ac:dyDescent="0.25">
      <c r="B133" s="13"/>
      <c r="M133" s="55"/>
      <c r="N133" s="44" t="s">
        <v>21</v>
      </c>
      <c r="O133" s="45"/>
      <c r="P133" s="46"/>
      <c r="Q133" s="40"/>
      <c r="U133" s="41"/>
      <c r="V133" s="42"/>
      <c r="W133" s="43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</row>
    <row r="134" spans="2:84" x14ac:dyDescent="0.3">
      <c r="B134" s="13">
        <f>ROW()</f>
        <v>134</v>
      </c>
    </row>
    <row r="135" spans="2:84" x14ac:dyDescent="0.3">
      <c r="B135" s="13">
        <f>ROW()</f>
        <v>135</v>
      </c>
      <c r="H135" s="1" t="s">
        <v>211</v>
      </c>
      <c r="M135" s="53" t="s">
        <v>16</v>
      </c>
      <c r="P135" s="72" t="s">
        <v>115</v>
      </c>
      <c r="U135" s="31"/>
      <c r="V135" s="107"/>
      <c r="W135" s="47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</row>
    <row r="136" spans="2:84" x14ac:dyDescent="0.3">
      <c r="B136" s="13">
        <f>ROW()</f>
        <v>136</v>
      </c>
      <c r="H136" s="1" t="str">
        <f>$H$135</f>
        <v>Амортизация стартовых капзатрат</v>
      </c>
      <c r="I136" s="1" t="str">
        <f>I120</f>
        <v>Оформление юрлица</v>
      </c>
      <c r="M136" s="53" t="s">
        <v>16</v>
      </c>
      <c r="O136" s="82"/>
      <c r="P136" s="88">
        <v>1</v>
      </c>
      <c r="U136" s="31">
        <f t="shared" ref="U136:U140" ca="1" si="150">SUM(INDIRECT(ADDRESS($B136,$X$2)&amp;":"&amp;ADDRESS($B136,$X$2-1+$P$8)))</f>
        <v>1</v>
      </c>
      <c r="V136" s="94"/>
      <c r="W136" s="47"/>
      <c r="X136" s="97">
        <f>IF(X$8="",0,IF(X$1=1,0,IF(SUM($W136:W136)&gt;=100%,0,100%/(INT(12*IF($P136&lt;1,1,$P136))))))</f>
        <v>0</v>
      </c>
      <c r="Y136" s="97">
        <f>IF(Y$8="",0,IF(Y$1=1,0,IF(SUM($W136:X136)&gt;=100%,0,100%/(INT(12*IF($P136&lt;1,1,$P136))))))</f>
        <v>8.3333333333333329E-2</v>
      </c>
      <c r="Z136" s="97">
        <f>IF(Z$8="",0,IF(Z$1=1,0,IF(SUM($W136:Y136)&gt;=100%,0,100%/(INT(12*IF($P136&lt;1,1,$P136))))))</f>
        <v>8.3333333333333329E-2</v>
      </c>
      <c r="AA136" s="97">
        <f>IF(AA$8="",0,IF(AA$1=1,0,IF(SUM($W136:Z136)&gt;=100%,0,100%/(INT(12*IF($P136&lt;1,1,$P136))))))</f>
        <v>8.3333333333333329E-2</v>
      </c>
      <c r="AB136" s="97">
        <f>IF(AB$8="",0,IF(AB$1=1,0,IF(SUM($W136:AA136)&gt;=100%,0,100%/(INT(12*IF($P136&lt;1,1,$P136))))))</f>
        <v>8.3333333333333329E-2</v>
      </c>
      <c r="AC136" s="97">
        <f>IF(AC$8="",0,IF(AC$1=1,0,IF(SUM($W136:AB136)&gt;=100%,0,100%/(INT(12*IF($P136&lt;1,1,$P136))))))</f>
        <v>8.3333333333333329E-2</v>
      </c>
      <c r="AD136" s="97">
        <f>IF(AD$8="",0,IF(AD$1=1,0,IF(SUM($W136:AC136)&gt;=100%,0,100%/(INT(12*IF($P136&lt;1,1,$P136))))))</f>
        <v>8.3333333333333329E-2</v>
      </c>
      <c r="AE136" s="97">
        <f>IF(AE$8="",0,IF(AE$1=1,0,IF(SUM($W136:AD136)&gt;=100%,0,100%/(INT(12*IF($P136&lt;1,1,$P136))))))</f>
        <v>8.3333333333333329E-2</v>
      </c>
      <c r="AF136" s="97">
        <f>IF(AF$8="",0,IF(AF$1=1,0,IF(SUM($W136:AE136)&gt;=100%,0,100%/(INT(12*IF($P136&lt;1,1,$P136))))))</f>
        <v>8.3333333333333329E-2</v>
      </c>
      <c r="AG136" s="97">
        <f>IF(AG$8="",0,IF(AG$1=1,0,IF(SUM($W136:AF136)&gt;=100%,0,100%/(INT(12*IF($P136&lt;1,1,$P136))))))</f>
        <v>8.3333333333333329E-2</v>
      </c>
      <c r="AH136" s="97">
        <f>IF(AH$8="",0,IF(AH$1=1,0,IF(SUM($W136:AG136)&gt;=100%,0,100%/(INT(12*IF($P136&lt;1,1,$P136))))))</f>
        <v>8.3333333333333329E-2</v>
      </c>
      <c r="AI136" s="97">
        <f>IF(AI$8="",0,IF(AI$1=1,0,IF(SUM($W136:AH136)&gt;=100%,0,100%/(INT(12*IF($P136&lt;1,1,$P136))))))</f>
        <v>8.3333333333333329E-2</v>
      </c>
      <c r="AJ136" s="97">
        <f>IF(AJ$8="",0,IF(AJ$1=1,0,IF(SUM($W136:AI136)&gt;=100%,0,100%/(INT(12*IF($P136&lt;1,1,$P136))))))</f>
        <v>8.3333333333333329E-2</v>
      </c>
      <c r="AK136" s="97">
        <f>IF(AK$8="",0,IF(AK$1=1,0,IF(SUM($W136:AJ136)&gt;=100%,0,100%/(INT(12*IF($P136&lt;1,1,$P136))))))</f>
        <v>0</v>
      </c>
      <c r="AL136" s="97">
        <f>IF(AL$8="",0,IF(AL$1=1,0,IF(SUM($W136:AK136)&gt;=100%,0,100%/(INT(12*IF($P136&lt;1,1,$P136))))))</f>
        <v>0</v>
      </c>
      <c r="AM136" s="97">
        <f>IF(AM$8="",0,IF(AM$1=1,0,IF(SUM($W136:AL136)&gt;=100%,0,100%/(INT(12*IF($P136&lt;1,1,$P136))))))</f>
        <v>0</v>
      </c>
      <c r="AN136" s="97">
        <f>IF(AN$8="",0,IF(AN$1=1,0,IF(SUM($W136:AM136)&gt;=100%,0,100%/(INT(12*IF($P136&lt;1,1,$P136))))))</f>
        <v>0</v>
      </c>
      <c r="AO136" s="97">
        <f>IF(AO$8="",0,IF(AO$1=1,0,IF(SUM($W136:AN136)&gt;=100%,0,100%/(INT(12*IF($P136&lt;1,1,$P136))))))</f>
        <v>0</v>
      </c>
      <c r="AP136" s="97">
        <f>IF(AP$8="",0,IF(AP$1=1,0,IF(SUM($W136:AO136)&gt;=100%,0,100%/(INT(12*IF($P136&lt;1,1,$P136))))))</f>
        <v>0</v>
      </c>
      <c r="AQ136" s="97">
        <f>IF(AQ$8="",0,IF(AQ$1=1,0,IF(SUM($W136:AP136)&gt;=100%,0,100%/(INT(12*IF($P136&lt;1,1,$P136))))))</f>
        <v>0</v>
      </c>
      <c r="AR136" s="97">
        <f>IF(AR$8="",0,IF(AR$1=1,0,IF(SUM($W136:AQ136)&gt;=100%,0,100%/(INT(12*IF($P136&lt;1,1,$P136))))))</f>
        <v>0</v>
      </c>
      <c r="AS136" s="97">
        <f>IF(AS$8="",0,IF(AS$1=1,0,IF(SUM($W136:AR136)&gt;=100%,0,100%/(INT(12*IF($P136&lt;1,1,$P136))))))</f>
        <v>0</v>
      </c>
      <c r="AT136" s="97">
        <f>IF(AT$8="",0,IF(AT$1=1,0,IF(SUM($W136:AS136)&gt;=100%,0,100%/(INT(12*IF($P136&lt;1,1,$P136))))))</f>
        <v>0</v>
      </c>
      <c r="AU136" s="97">
        <f>IF(AU$8="",0,IF(AU$1=1,0,IF(SUM($W136:AT136)&gt;=100%,0,100%/(INT(12*IF($P136&lt;1,1,$P136))))))</f>
        <v>0</v>
      </c>
      <c r="AV136" s="97">
        <f>IF(AV$8="",0,IF(AV$1=1,0,IF(SUM($W136:AU136)&gt;=100%,0,100%/(INT(12*IF($P136&lt;1,1,$P136))))))</f>
        <v>0</v>
      </c>
      <c r="AW136" s="97">
        <f>IF(AW$8="",0,IF(AW$1=1,0,IF(SUM($W136:AV136)&gt;=100%,0,100%/(INT(12*IF($P136&lt;1,1,$P136))))))</f>
        <v>0</v>
      </c>
      <c r="AX136" s="97">
        <f>IF(AX$8="",0,IF(AX$1=1,0,IF(SUM($W136:AW136)&gt;=100%,0,100%/(INT(12*IF($P136&lt;1,1,$P136))))))</f>
        <v>0</v>
      </c>
      <c r="AY136" s="97">
        <f>IF(AY$8="",0,IF(AY$1=1,0,IF(SUM($W136:AX136)&gt;=100%,0,100%/(INT(12*IF($P136&lt;1,1,$P136))))))</f>
        <v>0</v>
      </c>
      <c r="AZ136" s="97">
        <f>IF(AZ$8="",0,IF(AZ$1=1,0,IF(SUM($W136:AY136)&gt;=100%,0,100%/(INT(12*IF($P136&lt;1,1,$P136))))))</f>
        <v>0</v>
      </c>
      <c r="BA136" s="97">
        <f>IF(BA$8="",0,IF(BA$1=1,0,IF(SUM($W136:AZ136)&gt;=100%,0,100%/(INT(12*IF($P136&lt;1,1,$P136))))))</f>
        <v>0</v>
      </c>
      <c r="BB136" s="97">
        <f>IF(BB$8="",0,IF(BB$1=1,0,IF(SUM($W136:BA136)&gt;=100%,0,100%/(INT(12*IF($P136&lt;1,1,$P136))))))</f>
        <v>0</v>
      </c>
      <c r="BC136" s="97">
        <f>IF(BC$8="",0,IF(BC$1=1,0,IF(SUM($W136:BB136)&gt;=100%,0,100%/(INT(12*IF($P136&lt;1,1,$P136))))))</f>
        <v>0</v>
      </c>
      <c r="BD136" s="97">
        <f>IF(BD$8="",0,IF(BD$1=1,0,IF(SUM($W136:BC136)&gt;=100%,0,100%/(INT(12*IF($P136&lt;1,1,$P136))))))</f>
        <v>0</v>
      </c>
      <c r="BE136" s="97">
        <f>IF(BE$8="",0,IF(BE$1=1,0,IF(SUM($W136:BD136)&gt;=100%,0,100%/(INT(12*IF($P136&lt;1,1,$P136))))))</f>
        <v>0</v>
      </c>
      <c r="BF136" s="97">
        <f>IF(BF$8="",0,IF(BF$1=1,0,IF(SUM($W136:BE136)&gt;=100%,0,100%/(INT(12*IF($P136&lt;1,1,$P136))))))</f>
        <v>0</v>
      </c>
      <c r="BG136" s="97">
        <f>IF(BG$8="",0,IF(BG$1=1,0,IF(SUM($W136:BF136)&gt;=100%,0,100%/(INT(12*IF($P136&lt;1,1,$P136))))))</f>
        <v>0</v>
      </c>
      <c r="BH136" s="97">
        <f>IF(BH$8="",0,IF(BH$1=1,0,IF(SUM($W136:BG136)&gt;=100%,0,100%/(INT(12*IF($P136&lt;1,1,$P136))))))</f>
        <v>0</v>
      </c>
      <c r="BI136" s="97">
        <f>IF(BI$8="",0,IF(BI$1=1,0,IF(SUM($W136:BH136)&gt;=100%,0,100%/(INT(12*IF($P136&lt;1,1,$P136))))))</f>
        <v>0</v>
      </c>
      <c r="BJ136" s="97">
        <f>IF(BJ$8="",0,IF(BJ$1=1,0,IF(SUM($W136:BI136)&gt;=100%,0,100%/(INT(12*IF($P136&lt;1,1,$P136))))))</f>
        <v>0</v>
      </c>
      <c r="BK136" s="97">
        <f>IF(BK$8="",0,IF(BK$1=1,0,IF(SUM($W136:BJ136)&gt;=100%,0,100%/(INT(12*IF($P136&lt;1,1,$P136))))))</f>
        <v>0</v>
      </c>
      <c r="BL136" s="97">
        <f>IF(BL$8="",0,IF(BL$1=1,0,IF(SUM($W136:BK136)&gt;=100%,0,100%/(INT(12*IF($P136&lt;1,1,$P136))))))</f>
        <v>0</v>
      </c>
      <c r="BM136" s="97">
        <f>IF(BM$8="",0,IF(BM$1=1,0,IF(SUM($W136:BL136)&gt;=100%,0,100%/(INT(12*IF($P136&lt;1,1,$P136))))))</f>
        <v>0</v>
      </c>
      <c r="BN136" s="97">
        <f>IF(BN$8="",0,IF(BN$1=1,0,IF(SUM($W136:BM136)&gt;=100%,0,100%/(INT(12*IF($P136&lt;1,1,$P136))))))</f>
        <v>0</v>
      </c>
      <c r="BO136" s="97">
        <f>IF(BO$8="",0,IF(BO$1=1,0,IF(SUM($W136:BN136)&gt;=100%,0,100%/(INT(12*IF($P136&lt;1,1,$P136))))))</f>
        <v>0</v>
      </c>
      <c r="BP136" s="97">
        <f>IF(BP$8="",0,IF(BP$1=1,0,IF(SUM($W136:BO136)&gt;=100%,0,100%/(INT(12*IF($P136&lt;1,1,$P136))))))</f>
        <v>0</v>
      </c>
      <c r="BQ136" s="97">
        <f>IF(BQ$8="",0,IF(BQ$1=1,0,IF(SUM($W136:BP136)&gt;=100%,0,100%/(INT(12*IF($P136&lt;1,1,$P136))))))</f>
        <v>0</v>
      </c>
      <c r="BR136" s="97">
        <f>IF(BR$8="",0,IF(BR$1=1,0,IF(SUM($W136:BQ136)&gt;=100%,0,100%/(INT(12*IF($P136&lt;1,1,$P136))))))</f>
        <v>0</v>
      </c>
      <c r="BS136" s="97">
        <f>IF(BS$8="",0,IF(BS$1=1,0,IF(SUM($W136:BR136)&gt;=100%,0,100%/(INT(12*IF($P136&lt;1,1,$P136))))))</f>
        <v>0</v>
      </c>
      <c r="BT136" s="97">
        <f>IF(BT$8="",0,IF(BT$1=1,0,IF(SUM($W136:BS136)&gt;=100%,0,100%/(INT(12*IF($P136&lt;1,1,$P136))))))</f>
        <v>0</v>
      </c>
      <c r="BU136" s="97">
        <f>IF(BU$8="",0,IF(BU$1=1,0,IF(SUM($W136:BT136)&gt;=100%,0,100%/(INT(12*IF($P136&lt;1,1,$P136))))))</f>
        <v>0</v>
      </c>
      <c r="BV136" s="97">
        <f>IF(BV$8="",0,IF(BV$1=1,0,IF(SUM($W136:BU136)&gt;=100%,0,100%/(INT(12*IF($P136&lt;1,1,$P136))))))</f>
        <v>0</v>
      </c>
      <c r="BW136" s="97">
        <f>IF(BW$8="",0,IF(BW$1=1,0,IF(SUM($W136:BV136)&gt;=100%,0,100%/(INT(12*IF($P136&lt;1,1,$P136))))))</f>
        <v>0</v>
      </c>
      <c r="BX136" s="97">
        <f>IF(BX$8="",0,IF(BX$1=1,0,IF(SUM($W136:BW136)&gt;=100%,0,100%/(INT(12*IF($P136&lt;1,1,$P136))))))</f>
        <v>0</v>
      </c>
      <c r="BY136" s="97">
        <f>IF(BY$8="",0,IF(BY$1=1,0,IF(SUM($W136:BX136)&gt;=100%,0,100%/(INT(12*IF($P136&lt;1,1,$P136))))))</f>
        <v>0</v>
      </c>
      <c r="BZ136" s="97">
        <f>IF(BZ$8="",0,IF(BZ$1=1,0,IF(SUM($W136:BY136)&gt;=100%,0,100%/(INT(12*IF($P136&lt;1,1,$P136))))))</f>
        <v>0</v>
      </c>
      <c r="CA136" s="97">
        <f>IF(CA$8="",0,IF(CA$1=1,0,IF(SUM($W136:BZ136)&gt;=100%,0,100%/(INT(12*IF($P136&lt;1,1,$P136))))))</f>
        <v>0</v>
      </c>
      <c r="CB136" s="97">
        <f>IF(CB$8="",0,IF(CB$1=1,0,IF(SUM($W136:CA136)&gt;=100%,0,100%/(INT(12*IF($P136&lt;1,1,$P136))))))</f>
        <v>0</v>
      </c>
      <c r="CC136" s="97">
        <f>IF(CC$8="",0,IF(CC$1=1,0,IF(SUM($W136:CB136)&gt;=100%,0,100%/(INT(12*IF($P136&lt;1,1,$P136))))))</f>
        <v>0</v>
      </c>
      <c r="CD136" s="97">
        <f>IF(CD$8="",0,IF(CD$1=1,0,IF(SUM($W136:CC136)&gt;=100%,0,100%/(INT(12*IF($P136&lt;1,1,$P136))))))</f>
        <v>0</v>
      </c>
      <c r="CE136" s="97">
        <f>IF(CE$8="",0,IF(CE$1=1,0,IF(SUM($W136:CD136)&gt;=100%,0,100%/(INT(12*IF($P136&lt;1,1,$P136))))))</f>
        <v>0</v>
      </c>
      <c r="CF136" s="97">
        <f>IF(CF$8="",0,IF(CF$1=1,0,IF(SUM($W136:CE136)&gt;=100%,0,100%/(INT(12*IF($P136&lt;1,1,$P136))))))</f>
        <v>0</v>
      </c>
    </row>
    <row r="137" spans="2:84" x14ac:dyDescent="0.3">
      <c r="B137" s="13">
        <f>ROW()</f>
        <v>137</v>
      </c>
      <c r="H137" s="1" t="str">
        <f>$H$135</f>
        <v>Амортизация стартовых капзатрат</v>
      </c>
      <c r="I137" s="1" t="str">
        <f t="shared" ref="I137:I140" si="151">I121</f>
        <v>Подбор площадки под металлобазу</v>
      </c>
      <c r="M137" s="53" t="s">
        <v>16</v>
      </c>
      <c r="O137" s="82"/>
      <c r="P137" s="105">
        <v>1</v>
      </c>
      <c r="U137" s="31">
        <f t="shared" ca="1" si="150"/>
        <v>1</v>
      </c>
      <c r="V137" s="94"/>
      <c r="W137" s="47"/>
      <c r="X137" s="97">
        <f>IF(X$8="",0,IF(X$1=1,0,IF(SUM($W137:W137)&gt;=100%,0,100%/(INT(12*IF($P137&lt;1,1,$P137))))))</f>
        <v>0</v>
      </c>
      <c r="Y137" s="97">
        <f>IF(Y$8="",0,IF(Y$1=1,0,IF(SUM($W137:X137)&gt;=100%,0,100%/(INT(12*IF($P137&lt;1,1,$P137))))))</f>
        <v>8.3333333333333329E-2</v>
      </c>
      <c r="Z137" s="97">
        <f>IF(Z$8="",0,IF(Z$1=1,0,IF(SUM($W137:Y137)&gt;=100%,0,100%/(INT(12*IF($P137&lt;1,1,$P137))))))</f>
        <v>8.3333333333333329E-2</v>
      </c>
      <c r="AA137" s="97">
        <f>IF(AA$8="",0,IF(AA$1=1,0,IF(SUM($W137:Z137)&gt;=100%,0,100%/(INT(12*IF($P137&lt;1,1,$P137))))))</f>
        <v>8.3333333333333329E-2</v>
      </c>
      <c r="AB137" s="97">
        <f>IF(AB$8="",0,IF(AB$1=1,0,IF(SUM($W137:AA137)&gt;=100%,0,100%/(INT(12*IF($P137&lt;1,1,$P137))))))</f>
        <v>8.3333333333333329E-2</v>
      </c>
      <c r="AC137" s="97">
        <f>IF(AC$8="",0,IF(AC$1=1,0,IF(SUM($W137:AB137)&gt;=100%,0,100%/(INT(12*IF($P137&lt;1,1,$P137))))))</f>
        <v>8.3333333333333329E-2</v>
      </c>
      <c r="AD137" s="97">
        <f>IF(AD$8="",0,IF(AD$1=1,0,IF(SUM($W137:AC137)&gt;=100%,0,100%/(INT(12*IF($P137&lt;1,1,$P137))))))</f>
        <v>8.3333333333333329E-2</v>
      </c>
      <c r="AE137" s="97">
        <f>IF(AE$8="",0,IF(AE$1=1,0,IF(SUM($W137:AD137)&gt;=100%,0,100%/(INT(12*IF($P137&lt;1,1,$P137))))))</f>
        <v>8.3333333333333329E-2</v>
      </c>
      <c r="AF137" s="97">
        <f>IF(AF$8="",0,IF(AF$1=1,0,IF(SUM($W137:AE137)&gt;=100%,0,100%/(INT(12*IF($P137&lt;1,1,$P137))))))</f>
        <v>8.3333333333333329E-2</v>
      </c>
      <c r="AG137" s="97">
        <f>IF(AG$8="",0,IF(AG$1=1,0,IF(SUM($W137:AF137)&gt;=100%,0,100%/(INT(12*IF($P137&lt;1,1,$P137))))))</f>
        <v>8.3333333333333329E-2</v>
      </c>
      <c r="AH137" s="97">
        <f>IF(AH$8="",0,IF(AH$1=1,0,IF(SUM($W137:AG137)&gt;=100%,0,100%/(INT(12*IF($P137&lt;1,1,$P137))))))</f>
        <v>8.3333333333333329E-2</v>
      </c>
      <c r="AI137" s="97">
        <f>IF(AI$8="",0,IF(AI$1=1,0,IF(SUM($W137:AH137)&gt;=100%,0,100%/(INT(12*IF($P137&lt;1,1,$P137))))))</f>
        <v>8.3333333333333329E-2</v>
      </c>
      <c r="AJ137" s="97">
        <f>IF(AJ$8="",0,IF(AJ$1=1,0,IF(SUM($W137:AI137)&gt;=100%,0,100%/(INT(12*IF($P137&lt;1,1,$P137))))))</f>
        <v>8.3333333333333329E-2</v>
      </c>
      <c r="AK137" s="97">
        <f>IF(AK$8="",0,IF(AK$1=1,0,IF(SUM($W137:AJ137)&gt;=100%,0,100%/(INT(12*IF($P137&lt;1,1,$P137))))))</f>
        <v>0</v>
      </c>
      <c r="AL137" s="97">
        <f>IF(AL$8="",0,IF(AL$1=1,0,IF(SUM($W137:AK137)&gt;=100%,0,100%/(INT(12*IF($P137&lt;1,1,$P137))))))</f>
        <v>0</v>
      </c>
      <c r="AM137" s="97">
        <f>IF(AM$8="",0,IF(AM$1=1,0,IF(SUM($W137:AL137)&gt;=100%,0,100%/(INT(12*IF($P137&lt;1,1,$P137))))))</f>
        <v>0</v>
      </c>
      <c r="AN137" s="97">
        <f>IF(AN$8="",0,IF(AN$1=1,0,IF(SUM($W137:AM137)&gt;=100%,0,100%/(INT(12*IF($P137&lt;1,1,$P137))))))</f>
        <v>0</v>
      </c>
      <c r="AO137" s="97">
        <f>IF(AO$8="",0,IF(AO$1=1,0,IF(SUM($W137:AN137)&gt;=100%,0,100%/(INT(12*IF($P137&lt;1,1,$P137))))))</f>
        <v>0</v>
      </c>
      <c r="AP137" s="97">
        <f>IF(AP$8="",0,IF(AP$1=1,0,IF(SUM($W137:AO137)&gt;=100%,0,100%/(INT(12*IF($P137&lt;1,1,$P137))))))</f>
        <v>0</v>
      </c>
      <c r="AQ137" s="97">
        <f>IF(AQ$8="",0,IF(AQ$1=1,0,IF(SUM($W137:AP137)&gt;=100%,0,100%/(INT(12*IF($P137&lt;1,1,$P137))))))</f>
        <v>0</v>
      </c>
      <c r="AR137" s="97">
        <f>IF(AR$8="",0,IF(AR$1=1,0,IF(SUM($W137:AQ137)&gt;=100%,0,100%/(INT(12*IF($P137&lt;1,1,$P137))))))</f>
        <v>0</v>
      </c>
      <c r="AS137" s="97">
        <f>IF(AS$8="",0,IF(AS$1=1,0,IF(SUM($W137:AR137)&gt;=100%,0,100%/(INT(12*IF($P137&lt;1,1,$P137))))))</f>
        <v>0</v>
      </c>
      <c r="AT137" s="97">
        <f>IF(AT$8="",0,IF(AT$1=1,0,IF(SUM($W137:AS137)&gt;=100%,0,100%/(INT(12*IF($P137&lt;1,1,$P137))))))</f>
        <v>0</v>
      </c>
      <c r="AU137" s="97">
        <f>IF(AU$8="",0,IF(AU$1=1,0,IF(SUM($W137:AT137)&gt;=100%,0,100%/(INT(12*IF($P137&lt;1,1,$P137))))))</f>
        <v>0</v>
      </c>
      <c r="AV137" s="97">
        <f>IF(AV$8="",0,IF(AV$1=1,0,IF(SUM($W137:AU137)&gt;=100%,0,100%/(INT(12*IF($P137&lt;1,1,$P137))))))</f>
        <v>0</v>
      </c>
      <c r="AW137" s="97">
        <f>IF(AW$8="",0,IF(AW$1=1,0,IF(SUM($W137:AV137)&gt;=100%,0,100%/(INT(12*IF($P137&lt;1,1,$P137))))))</f>
        <v>0</v>
      </c>
      <c r="AX137" s="97">
        <f>IF(AX$8="",0,IF(AX$1=1,0,IF(SUM($W137:AW137)&gt;=100%,0,100%/(INT(12*IF($P137&lt;1,1,$P137))))))</f>
        <v>0</v>
      </c>
      <c r="AY137" s="97">
        <f>IF(AY$8="",0,IF(AY$1=1,0,IF(SUM($W137:AX137)&gt;=100%,0,100%/(INT(12*IF($P137&lt;1,1,$P137))))))</f>
        <v>0</v>
      </c>
      <c r="AZ137" s="97">
        <f>IF(AZ$8="",0,IF(AZ$1=1,0,IF(SUM($W137:AY137)&gt;=100%,0,100%/(INT(12*IF($P137&lt;1,1,$P137))))))</f>
        <v>0</v>
      </c>
      <c r="BA137" s="97">
        <f>IF(BA$8="",0,IF(BA$1=1,0,IF(SUM($W137:AZ137)&gt;=100%,0,100%/(INT(12*IF($P137&lt;1,1,$P137))))))</f>
        <v>0</v>
      </c>
      <c r="BB137" s="97">
        <f>IF(BB$8="",0,IF(BB$1=1,0,IF(SUM($W137:BA137)&gt;=100%,0,100%/(INT(12*IF($P137&lt;1,1,$P137))))))</f>
        <v>0</v>
      </c>
      <c r="BC137" s="97">
        <f>IF(BC$8="",0,IF(BC$1=1,0,IF(SUM($W137:BB137)&gt;=100%,0,100%/(INT(12*IF($P137&lt;1,1,$P137))))))</f>
        <v>0</v>
      </c>
      <c r="BD137" s="97">
        <f>IF(BD$8="",0,IF(BD$1=1,0,IF(SUM($W137:BC137)&gt;=100%,0,100%/(INT(12*IF($P137&lt;1,1,$P137))))))</f>
        <v>0</v>
      </c>
      <c r="BE137" s="97">
        <f>IF(BE$8="",0,IF(BE$1=1,0,IF(SUM($W137:BD137)&gt;=100%,0,100%/(INT(12*IF($P137&lt;1,1,$P137))))))</f>
        <v>0</v>
      </c>
      <c r="BF137" s="97">
        <f>IF(BF$8="",0,IF(BF$1=1,0,IF(SUM($W137:BE137)&gt;=100%,0,100%/(INT(12*IF($P137&lt;1,1,$P137))))))</f>
        <v>0</v>
      </c>
      <c r="BG137" s="97">
        <f>IF(BG$8="",0,IF(BG$1=1,0,IF(SUM($W137:BF137)&gt;=100%,0,100%/(INT(12*IF($P137&lt;1,1,$P137))))))</f>
        <v>0</v>
      </c>
      <c r="BH137" s="97">
        <f>IF(BH$8="",0,IF(BH$1=1,0,IF(SUM($W137:BG137)&gt;=100%,0,100%/(INT(12*IF($P137&lt;1,1,$P137))))))</f>
        <v>0</v>
      </c>
      <c r="BI137" s="97">
        <f>IF(BI$8="",0,IF(BI$1=1,0,IF(SUM($W137:BH137)&gt;=100%,0,100%/(INT(12*IF($P137&lt;1,1,$P137))))))</f>
        <v>0</v>
      </c>
      <c r="BJ137" s="97">
        <f>IF(BJ$8="",0,IF(BJ$1=1,0,IF(SUM($W137:BI137)&gt;=100%,0,100%/(INT(12*IF($P137&lt;1,1,$P137))))))</f>
        <v>0</v>
      </c>
      <c r="BK137" s="97">
        <f>IF(BK$8="",0,IF(BK$1=1,0,IF(SUM($W137:BJ137)&gt;=100%,0,100%/(INT(12*IF($P137&lt;1,1,$P137))))))</f>
        <v>0</v>
      </c>
      <c r="BL137" s="97">
        <f>IF(BL$8="",0,IF(BL$1=1,0,IF(SUM($W137:BK137)&gt;=100%,0,100%/(INT(12*IF($P137&lt;1,1,$P137))))))</f>
        <v>0</v>
      </c>
      <c r="BM137" s="97">
        <f>IF(BM$8="",0,IF(BM$1=1,0,IF(SUM($W137:BL137)&gt;=100%,0,100%/(INT(12*IF($P137&lt;1,1,$P137))))))</f>
        <v>0</v>
      </c>
      <c r="BN137" s="97">
        <f>IF(BN$8="",0,IF(BN$1=1,0,IF(SUM($W137:BM137)&gt;=100%,0,100%/(INT(12*IF($P137&lt;1,1,$P137))))))</f>
        <v>0</v>
      </c>
      <c r="BO137" s="97">
        <f>IF(BO$8="",0,IF(BO$1=1,0,IF(SUM($W137:BN137)&gt;=100%,0,100%/(INT(12*IF($P137&lt;1,1,$P137))))))</f>
        <v>0</v>
      </c>
      <c r="BP137" s="97">
        <f>IF(BP$8="",0,IF(BP$1=1,0,IF(SUM($W137:BO137)&gt;=100%,0,100%/(INT(12*IF($P137&lt;1,1,$P137))))))</f>
        <v>0</v>
      </c>
      <c r="BQ137" s="97">
        <f>IF(BQ$8="",0,IF(BQ$1=1,0,IF(SUM($W137:BP137)&gt;=100%,0,100%/(INT(12*IF($P137&lt;1,1,$P137))))))</f>
        <v>0</v>
      </c>
      <c r="BR137" s="97">
        <f>IF(BR$8="",0,IF(BR$1=1,0,IF(SUM($W137:BQ137)&gt;=100%,0,100%/(INT(12*IF($P137&lt;1,1,$P137))))))</f>
        <v>0</v>
      </c>
      <c r="BS137" s="97">
        <f>IF(BS$8="",0,IF(BS$1=1,0,IF(SUM($W137:BR137)&gt;=100%,0,100%/(INT(12*IF($P137&lt;1,1,$P137))))))</f>
        <v>0</v>
      </c>
      <c r="BT137" s="97">
        <f>IF(BT$8="",0,IF(BT$1=1,0,IF(SUM($W137:BS137)&gt;=100%,0,100%/(INT(12*IF($P137&lt;1,1,$P137))))))</f>
        <v>0</v>
      </c>
      <c r="BU137" s="97">
        <f>IF(BU$8="",0,IF(BU$1=1,0,IF(SUM($W137:BT137)&gt;=100%,0,100%/(INT(12*IF($P137&lt;1,1,$P137))))))</f>
        <v>0</v>
      </c>
      <c r="BV137" s="97">
        <f>IF(BV$8="",0,IF(BV$1=1,0,IF(SUM($W137:BU137)&gt;=100%,0,100%/(INT(12*IF($P137&lt;1,1,$P137))))))</f>
        <v>0</v>
      </c>
      <c r="BW137" s="97">
        <f>IF(BW$8="",0,IF(BW$1=1,0,IF(SUM($W137:BV137)&gt;=100%,0,100%/(INT(12*IF($P137&lt;1,1,$P137))))))</f>
        <v>0</v>
      </c>
      <c r="BX137" s="97">
        <f>IF(BX$8="",0,IF(BX$1=1,0,IF(SUM($W137:BW137)&gt;=100%,0,100%/(INT(12*IF($P137&lt;1,1,$P137))))))</f>
        <v>0</v>
      </c>
      <c r="BY137" s="97">
        <f>IF(BY$8="",0,IF(BY$1=1,0,IF(SUM($W137:BX137)&gt;=100%,0,100%/(INT(12*IF($P137&lt;1,1,$P137))))))</f>
        <v>0</v>
      </c>
      <c r="BZ137" s="97">
        <f>IF(BZ$8="",0,IF(BZ$1=1,0,IF(SUM($W137:BY137)&gt;=100%,0,100%/(INT(12*IF($P137&lt;1,1,$P137))))))</f>
        <v>0</v>
      </c>
      <c r="CA137" s="97">
        <f>IF(CA$8="",0,IF(CA$1=1,0,IF(SUM($W137:BZ137)&gt;=100%,0,100%/(INT(12*IF($P137&lt;1,1,$P137))))))</f>
        <v>0</v>
      </c>
      <c r="CB137" s="97">
        <f>IF(CB$8="",0,IF(CB$1=1,0,IF(SUM($W137:CA137)&gt;=100%,0,100%/(INT(12*IF($P137&lt;1,1,$P137))))))</f>
        <v>0</v>
      </c>
      <c r="CC137" s="97">
        <f>IF(CC$8="",0,IF(CC$1=1,0,IF(SUM($W137:CB137)&gt;=100%,0,100%/(INT(12*IF($P137&lt;1,1,$P137))))))</f>
        <v>0</v>
      </c>
      <c r="CD137" s="97">
        <f>IF(CD$8="",0,IF(CD$1=1,0,IF(SUM($W137:CC137)&gt;=100%,0,100%/(INT(12*IF($P137&lt;1,1,$P137))))))</f>
        <v>0</v>
      </c>
      <c r="CE137" s="97">
        <f>IF(CE$8="",0,IF(CE$1=1,0,IF(SUM($W137:CD137)&gt;=100%,0,100%/(INT(12*IF($P137&lt;1,1,$P137))))))</f>
        <v>0</v>
      </c>
      <c r="CF137" s="97">
        <f>IF(CF$8="",0,IF(CF$1=1,0,IF(SUM($W137:CE137)&gt;=100%,0,100%/(INT(12*IF($P137&lt;1,1,$P137))))))</f>
        <v>0</v>
      </c>
    </row>
    <row r="138" spans="2:84" x14ac:dyDescent="0.3">
      <c r="B138" s="13">
        <f>ROW()</f>
        <v>138</v>
      </c>
      <c r="H138" s="1" t="str">
        <f>$H$135</f>
        <v>Амортизация стартовых капзатрат</v>
      </c>
      <c r="I138" s="1" t="str">
        <f t="shared" si="151"/>
        <v>Подбор и обучение персонала</v>
      </c>
      <c r="M138" s="53" t="s">
        <v>16</v>
      </c>
      <c r="O138" s="82"/>
      <c r="P138" s="105">
        <v>1</v>
      </c>
      <c r="U138" s="31">
        <f t="shared" ca="1" si="150"/>
        <v>1</v>
      </c>
      <c r="V138" s="94"/>
      <c r="W138" s="47"/>
      <c r="X138" s="97">
        <f>IF(X$8="",0,IF(X$1=1,0,IF(SUM($W138:W138)&gt;=100%,0,100%/(INT(12*IF($P138&lt;1,1,$P138))))))</f>
        <v>0</v>
      </c>
      <c r="Y138" s="97">
        <f>IF(Y$8="",0,IF(Y$1=1,0,IF(SUM($W138:X138)&gt;=100%,0,100%/(INT(12*IF($P138&lt;1,1,$P138))))))</f>
        <v>8.3333333333333329E-2</v>
      </c>
      <c r="Z138" s="97">
        <f>IF(Z$8="",0,IF(Z$1=1,0,IF(SUM($W138:Y138)&gt;=100%,0,100%/(INT(12*IF($P138&lt;1,1,$P138))))))</f>
        <v>8.3333333333333329E-2</v>
      </c>
      <c r="AA138" s="97">
        <f>IF(AA$8="",0,IF(AA$1=1,0,IF(SUM($W138:Z138)&gt;=100%,0,100%/(INT(12*IF($P138&lt;1,1,$P138))))))</f>
        <v>8.3333333333333329E-2</v>
      </c>
      <c r="AB138" s="97">
        <f>IF(AB$8="",0,IF(AB$1=1,0,IF(SUM($W138:AA138)&gt;=100%,0,100%/(INT(12*IF($P138&lt;1,1,$P138))))))</f>
        <v>8.3333333333333329E-2</v>
      </c>
      <c r="AC138" s="97">
        <f>IF(AC$8="",0,IF(AC$1=1,0,IF(SUM($W138:AB138)&gt;=100%,0,100%/(INT(12*IF($P138&lt;1,1,$P138))))))</f>
        <v>8.3333333333333329E-2</v>
      </c>
      <c r="AD138" s="97">
        <f>IF(AD$8="",0,IF(AD$1=1,0,IF(SUM($W138:AC138)&gt;=100%,0,100%/(INT(12*IF($P138&lt;1,1,$P138))))))</f>
        <v>8.3333333333333329E-2</v>
      </c>
      <c r="AE138" s="97">
        <f>IF(AE$8="",0,IF(AE$1=1,0,IF(SUM($W138:AD138)&gt;=100%,0,100%/(INT(12*IF($P138&lt;1,1,$P138))))))</f>
        <v>8.3333333333333329E-2</v>
      </c>
      <c r="AF138" s="97">
        <f>IF(AF$8="",0,IF(AF$1=1,0,IF(SUM($W138:AE138)&gt;=100%,0,100%/(INT(12*IF($P138&lt;1,1,$P138))))))</f>
        <v>8.3333333333333329E-2</v>
      </c>
      <c r="AG138" s="97">
        <f>IF(AG$8="",0,IF(AG$1=1,0,IF(SUM($W138:AF138)&gt;=100%,0,100%/(INT(12*IF($P138&lt;1,1,$P138))))))</f>
        <v>8.3333333333333329E-2</v>
      </c>
      <c r="AH138" s="97">
        <f>IF(AH$8="",0,IF(AH$1=1,0,IF(SUM($W138:AG138)&gt;=100%,0,100%/(INT(12*IF($P138&lt;1,1,$P138))))))</f>
        <v>8.3333333333333329E-2</v>
      </c>
      <c r="AI138" s="97">
        <f>IF(AI$8="",0,IF(AI$1=1,0,IF(SUM($W138:AH138)&gt;=100%,0,100%/(INT(12*IF($P138&lt;1,1,$P138))))))</f>
        <v>8.3333333333333329E-2</v>
      </c>
      <c r="AJ138" s="97">
        <f>IF(AJ$8="",0,IF(AJ$1=1,0,IF(SUM($W138:AI138)&gt;=100%,0,100%/(INT(12*IF($P138&lt;1,1,$P138))))))</f>
        <v>8.3333333333333329E-2</v>
      </c>
      <c r="AK138" s="97">
        <f>IF(AK$8="",0,IF(AK$1=1,0,IF(SUM($W138:AJ138)&gt;=100%,0,100%/(INT(12*IF($P138&lt;1,1,$P138))))))</f>
        <v>0</v>
      </c>
      <c r="AL138" s="97">
        <f>IF(AL$8="",0,IF(AL$1=1,0,IF(SUM($W138:AK138)&gt;=100%,0,100%/(INT(12*IF($P138&lt;1,1,$P138))))))</f>
        <v>0</v>
      </c>
      <c r="AM138" s="97">
        <f>IF(AM$8="",0,IF(AM$1=1,0,IF(SUM($W138:AL138)&gt;=100%,0,100%/(INT(12*IF($P138&lt;1,1,$P138))))))</f>
        <v>0</v>
      </c>
      <c r="AN138" s="97">
        <f>IF(AN$8="",0,IF(AN$1=1,0,IF(SUM($W138:AM138)&gt;=100%,0,100%/(INT(12*IF($P138&lt;1,1,$P138))))))</f>
        <v>0</v>
      </c>
      <c r="AO138" s="97">
        <f>IF(AO$8="",0,IF(AO$1=1,0,IF(SUM($W138:AN138)&gt;=100%,0,100%/(INT(12*IF($P138&lt;1,1,$P138))))))</f>
        <v>0</v>
      </c>
      <c r="AP138" s="97">
        <f>IF(AP$8="",0,IF(AP$1=1,0,IF(SUM($W138:AO138)&gt;=100%,0,100%/(INT(12*IF($P138&lt;1,1,$P138))))))</f>
        <v>0</v>
      </c>
      <c r="AQ138" s="97">
        <f>IF(AQ$8="",0,IF(AQ$1=1,0,IF(SUM($W138:AP138)&gt;=100%,0,100%/(INT(12*IF($P138&lt;1,1,$P138))))))</f>
        <v>0</v>
      </c>
      <c r="AR138" s="97">
        <f>IF(AR$8="",0,IF(AR$1=1,0,IF(SUM($W138:AQ138)&gt;=100%,0,100%/(INT(12*IF($P138&lt;1,1,$P138))))))</f>
        <v>0</v>
      </c>
      <c r="AS138" s="97">
        <f>IF(AS$8="",0,IF(AS$1=1,0,IF(SUM($W138:AR138)&gt;=100%,0,100%/(INT(12*IF($P138&lt;1,1,$P138))))))</f>
        <v>0</v>
      </c>
      <c r="AT138" s="97">
        <f>IF(AT$8="",0,IF(AT$1=1,0,IF(SUM($W138:AS138)&gt;=100%,0,100%/(INT(12*IF($P138&lt;1,1,$P138))))))</f>
        <v>0</v>
      </c>
      <c r="AU138" s="97">
        <f>IF(AU$8="",0,IF(AU$1=1,0,IF(SUM($W138:AT138)&gt;=100%,0,100%/(INT(12*IF($P138&lt;1,1,$P138))))))</f>
        <v>0</v>
      </c>
      <c r="AV138" s="97">
        <f>IF(AV$8="",0,IF(AV$1=1,0,IF(SUM($W138:AU138)&gt;=100%,0,100%/(INT(12*IF($P138&lt;1,1,$P138))))))</f>
        <v>0</v>
      </c>
      <c r="AW138" s="97">
        <f>IF(AW$8="",0,IF(AW$1=1,0,IF(SUM($W138:AV138)&gt;=100%,0,100%/(INT(12*IF($P138&lt;1,1,$P138))))))</f>
        <v>0</v>
      </c>
      <c r="AX138" s="97">
        <f>IF(AX$8="",0,IF(AX$1=1,0,IF(SUM($W138:AW138)&gt;=100%,0,100%/(INT(12*IF($P138&lt;1,1,$P138))))))</f>
        <v>0</v>
      </c>
      <c r="AY138" s="97">
        <f>IF(AY$8="",0,IF(AY$1=1,0,IF(SUM($W138:AX138)&gt;=100%,0,100%/(INT(12*IF($P138&lt;1,1,$P138))))))</f>
        <v>0</v>
      </c>
      <c r="AZ138" s="97">
        <f>IF(AZ$8="",0,IF(AZ$1=1,0,IF(SUM($W138:AY138)&gt;=100%,0,100%/(INT(12*IF($P138&lt;1,1,$P138))))))</f>
        <v>0</v>
      </c>
      <c r="BA138" s="97">
        <f>IF(BA$8="",0,IF(BA$1=1,0,IF(SUM($W138:AZ138)&gt;=100%,0,100%/(INT(12*IF($P138&lt;1,1,$P138))))))</f>
        <v>0</v>
      </c>
      <c r="BB138" s="97">
        <f>IF(BB$8="",0,IF(BB$1=1,0,IF(SUM($W138:BA138)&gt;=100%,0,100%/(INT(12*IF($P138&lt;1,1,$P138))))))</f>
        <v>0</v>
      </c>
      <c r="BC138" s="97">
        <f>IF(BC$8="",0,IF(BC$1=1,0,IF(SUM($W138:BB138)&gt;=100%,0,100%/(INT(12*IF($P138&lt;1,1,$P138))))))</f>
        <v>0</v>
      </c>
      <c r="BD138" s="97">
        <f>IF(BD$8="",0,IF(BD$1=1,0,IF(SUM($W138:BC138)&gt;=100%,0,100%/(INT(12*IF($P138&lt;1,1,$P138))))))</f>
        <v>0</v>
      </c>
      <c r="BE138" s="97">
        <f>IF(BE$8="",0,IF(BE$1=1,0,IF(SUM($W138:BD138)&gt;=100%,0,100%/(INT(12*IF($P138&lt;1,1,$P138))))))</f>
        <v>0</v>
      </c>
      <c r="BF138" s="97">
        <f>IF(BF$8="",0,IF(BF$1=1,0,IF(SUM($W138:BE138)&gt;=100%,0,100%/(INT(12*IF($P138&lt;1,1,$P138))))))</f>
        <v>0</v>
      </c>
      <c r="BG138" s="97">
        <f>IF(BG$8="",0,IF(BG$1=1,0,IF(SUM($W138:BF138)&gt;=100%,0,100%/(INT(12*IF($P138&lt;1,1,$P138))))))</f>
        <v>0</v>
      </c>
      <c r="BH138" s="97">
        <f>IF(BH$8="",0,IF(BH$1=1,0,IF(SUM($W138:BG138)&gt;=100%,0,100%/(INT(12*IF($P138&lt;1,1,$P138))))))</f>
        <v>0</v>
      </c>
      <c r="BI138" s="97">
        <f>IF(BI$8="",0,IF(BI$1=1,0,IF(SUM($W138:BH138)&gt;=100%,0,100%/(INT(12*IF($P138&lt;1,1,$P138))))))</f>
        <v>0</v>
      </c>
      <c r="BJ138" s="97">
        <f>IF(BJ$8="",0,IF(BJ$1=1,0,IF(SUM($W138:BI138)&gt;=100%,0,100%/(INT(12*IF($P138&lt;1,1,$P138))))))</f>
        <v>0</v>
      </c>
      <c r="BK138" s="97">
        <f>IF(BK$8="",0,IF(BK$1=1,0,IF(SUM($W138:BJ138)&gt;=100%,0,100%/(INT(12*IF($P138&lt;1,1,$P138))))))</f>
        <v>0</v>
      </c>
      <c r="BL138" s="97">
        <f>IF(BL$8="",0,IF(BL$1=1,0,IF(SUM($W138:BK138)&gt;=100%,0,100%/(INT(12*IF($P138&lt;1,1,$P138))))))</f>
        <v>0</v>
      </c>
      <c r="BM138" s="97">
        <f>IF(BM$8="",0,IF(BM$1=1,0,IF(SUM($W138:BL138)&gt;=100%,0,100%/(INT(12*IF($P138&lt;1,1,$P138))))))</f>
        <v>0</v>
      </c>
      <c r="BN138" s="97">
        <f>IF(BN$8="",0,IF(BN$1=1,0,IF(SUM($W138:BM138)&gt;=100%,0,100%/(INT(12*IF($P138&lt;1,1,$P138))))))</f>
        <v>0</v>
      </c>
      <c r="BO138" s="97">
        <f>IF(BO$8="",0,IF(BO$1=1,0,IF(SUM($W138:BN138)&gt;=100%,0,100%/(INT(12*IF($P138&lt;1,1,$P138))))))</f>
        <v>0</v>
      </c>
      <c r="BP138" s="97">
        <f>IF(BP$8="",0,IF(BP$1=1,0,IF(SUM($W138:BO138)&gt;=100%,0,100%/(INT(12*IF($P138&lt;1,1,$P138))))))</f>
        <v>0</v>
      </c>
      <c r="BQ138" s="97">
        <f>IF(BQ$8="",0,IF(BQ$1=1,0,IF(SUM($W138:BP138)&gt;=100%,0,100%/(INT(12*IF($P138&lt;1,1,$P138))))))</f>
        <v>0</v>
      </c>
      <c r="BR138" s="97">
        <f>IF(BR$8="",0,IF(BR$1=1,0,IF(SUM($W138:BQ138)&gt;=100%,0,100%/(INT(12*IF($P138&lt;1,1,$P138))))))</f>
        <v>0</v>
      </c>
      <c r="BS138" s="97">
        <f>IF(BS$8="",0,IF(BS$1=1,0,IF(SUM($W138:BR138)&gt;=100%,0,100%/(INT(12*IF($P138&lt;1,1,$P138))))))</f>
        <v>0</v>
      </c>
      <c r="BT138" s="97">
        <f>IF(BT$8="",0,IF(BT$1=1,0,IF(SUM($W138:BS138)&gt;=100%,0,100%/(INT(12*IF($P138&lt;1,1,$P138))))))</f>
        <v>0</v>
      </c>
      <c r="BU138" s="97">
        <f>IF(BU$8="",0,IF(BU$1=1,0,IF(SUM($W138:BT138)&gt;=100%,0,100%/(INT(12*IF($P138&lt;1,1,$P138))))))</f>
        <v>0</v>
      </c>
      <c r="BV138" s="97">
        <f>IF(BV$8="",0,IF(BV$1=1,0,IF(SUM($W138:BU138)&gt;=100%,0,100%/(INT(12*IF($P138&lt;1,1,$P138))))))</f>
        <v>0</v>
      </c>
      <c r="BW138" s="97">
        <f>IF(BW$8="",0,IF(BW$1=1,0,IF(SUM($W138:BV138)&gt;=100%,0,100%/(INT(12*IF($P138&lt;1,1,$P138))))))</f>
        <v>0</v>
      </c>
      <c r="BX138" s="97">
        <f>IF(BX$8="",0,IF(BX$1=1,0,IF(SUM($W138:BW138)&gt;=100%,0,100%/(INT(12*IF($P138&lt;1,1,$P138))))))</f>
        <v>0</v>
      </c>
      <c r="BY138" s="97">
        <f>IF(BY$8="",0,IF(BY$1=1,0,IF(SUM($W138:BX138)&gt;=100%,0,100%/(INT(12*IF($P138&lt;1,1,$P138))))))</f>
        <v>0</v>
      </c>
      <c r="BZ138" s="97">
        <f>IF(BZ$8="",0,IF(BZ$1=1,0,IF(SUM($W138:BY138)&gt;=100%,0,100%/(INT(12*IF($P138&lt;1,1,$P138))))))</f>
        <v>0</v>
      </c>
      <c r="CA138" s="97">
        <f>IF(CA$8="",0,IF(CA$1=1,0,IF(SUM($W138:BZ138)&gt;=100%,0,100%/(INT(12*IF($P138&lt;1,1,$P138))))))</f>
        <v>0</v>
      </c>
      <c r="CB138" s="97">
        <f>IF(CB$8="",0,IF(CB$1=1,0,IF(SUM($W138:CA138)&gt;=100%,0,100%/(INT(12*IF($P138&lt;1,1,$P138))))))</f>
        <v>0</v>
      </c>
      <c r="CC138" s="97">
        <f>IF(CC$8="",0,IF(CC$1=1,0,IF(SUM($W138:CB138)&gt;=100%,0,100%/(INT(12*IF($P138&lt;1,1,$P138))))))</f>
        <v>0</v>
      </c>
      <c r="CD138" s="97">
        <f>IF(CD$8="",0,IF(CD$1=1,0,IF(SUM($W138:CC138)&gt;=100%,0,100%/(INT(12*IF($P138&lt;1,1,$P138))))))</f>
        <v>0</v>
      </c>
      <c r="CE138" s="97">
        <f>IF(CE$8="",0,IF(CE$1=1,0,IF(SUM($W138:CD138)&gt;=100%,0,100%/(INT(12*IF($P138&lt;1,1,$P138))))))</f>
        <v>0</v>
      </c>
      <c r="CF138" s="97">
        <f>IF(CF$8="",0,IF(CF$1=1,0,IF(SUM($W138:CE138)&gt;=100%,0,100%/(INT(12*IF($P138&lt;1,1,$P138))))))</f>
        <v>0</v>
      </c>
    </row>
    <row r="139" spans="2:84" x14ac:dyDescent="0.3">
      <c r="B139" s="13">
        <f>ROW()</f>
        <v>139</v>
      </c>
      <c r="H139" s="1" t="str">
        <f>$H$135</f>
        <v>Амортизация стартовых капзатрат</v>
      </c>
      <c r="I139" s="1" t="str">
        <f t="shared" si="151"/>
        <v>Контракты с поставщиками</v>
      </c>
      <c r="M139" s="53" t="s">
        <v>16</v>
      </c>
      <c r="O139" s="82"/>
      <c r="P139" s="105">
        <v>1</v>
      </c>
      <c r="U139" s="31">
        <f t="shared" ca="1" si="150"/>
        <v>1</v>
      </c>
      <c r="V139" s="94"/>
      <c r="W139" s="47"/>
      <c r="X139" s="97">
        <f>IF(X$8="",0,IF(X$1=1,0,IF(SUM($W139:W139)&gt;=100%,0,100%/(INT(12*IF($P139&lt;1,1,$P139))))))</f>
        <v>0</v>
      </c>
      <c r="Y139" s="97">
        <f>IF(Y$8="",0,IF(Y$1=1,0,IF(SUM($W139:X139)&gt;=100%,0,100%/(INT(12*IF($P139&lt;1,1,$P139))))))</f>
        <v>8.3333333333333329E-2</v>
      </c>
      <c r="Z139" s="97">
        <f>IF(Z$8="",0,IF(Z$1=1,0,IF(SUM($W139:Y139)&gt;=100%,0,100%/(INT(12*IF($P139&lt;1,1,$P139))))))</f>
        <v>8.3333333333333329E-2</v>
      </c>
      <c r="AA139" s="97">
        <f>IF(AA$8="",0,IF(AA$1=1,0,IF(SUM($W139:Z139)&gt;=100%,0,100%/(INT(12*IF($P139&lt;1,1,$P139))))))</f>
        <v>8.3333333333333329E-2</v>
      </c>
      <c r="AB139" s="97">
        <f>IF(AB$8="",0,IF(AB$1=1,0,IF(SUM($W139:AA139)&gt;=100%,0,100%/(INT(12*IF($P139&lt;1,1,$P139))))))</f>
        <v>8.3333333333333329E-2</v>
      </c>
      <c r="AC139" s="97">
        <f>IF(AC$8="",0,IF(AC$1=1,0,IF(SUM($W139:AB139)&gt;=100%,0,100%/(INT(12*IF($P139&lt;1,1,$P139))))))</f>
        <v>8.3333333333333329E-2</v>
      </c>
      <c r="AD139" s="97">
        <f>IF(AD$8="",0,IF(AD$1=1,0,IF(SUM($W139:AC139)&gt;=100%,0,100%/(INT(12*IF($P139&lt;1,1,$P139))))))</f>
        <v>8.3333333333333329E-2</v>
      </c>
      <c r="AE139" s="97">
        <f>IF(AE$8="",0,IF(AE$1=1,0,IF(SUM($W139:AD139)&gt;=100%,0,100%/(INT(12*IF($P139&lt;1,1,$P139))))))</f>
        <v>8.3333333333333329E-2</v>
      </c>
      <c r="AF139" s="97">
        <f>IF(AF$8="",0,IF(AF$1=1,0,IF(SUM($W139:AE139)&gt;=100%,0,100%/(INT(12*IF($P139&lt;1,1,$P139))))))</f>
        <v>8.3333333333333329E-2</v>
      </c>
      <c r="AG139" s="97">
        <f>IF(AG$8="",0,IF(AG$1=1,0,IF(SUM($W139:AF139)&gt;=100%,0,100%/(INT(12*IF($P139&lt;1,1,$P139))))))</f>
        <v>8.3333333333333329E-2</v>
      </c>
      <c r="AH139" s="97">
        <f>IF(AH$8="",0,IF(AH$1=1,0,IF(SUM($W139:AG139)&gt;=100%,0,100%/(INT(12*IF($P139&lt;1,1,$P139))))))</f>
        <v>8.3333333333333329E-2</v>
      </c>
      <c r="AI139" s="97">
        <f>IF(AI$8="",0,IF(AI$1=1,0,IF(SUM($W139:AH139)&gt;=100%,0,100%/(INT(12*IF($P139&lt;1,1,$P139))))))</f>
        <v>8.3333333333333329E-2</v>
      </c>
      <c r="AJ139" s="97">
        <f>IF(AJ$8="",0,IF(AJ$1=1,0,IF(SUM($W139:AI139)&gt;=100%,0,100%/(INT(12*IF($P139&lt;1,1,$P139))))))</f>
        <v>8.3333333333333329E-2</v>
      </c>
      <c r="AK139" s="97">
        <f>IF(AK$8="",0,IF(AK$1=1,0,IF(SUM($W139:AJ139)&gt;=100%,0,100%/(INT(12*IF($P139&lt;1,1,$P139))))))</f>
        <v>0</v>
      </c>
      <c r="AL139" s="97">
        <f>IF(AL$8="",0,IF(AL$1=1,0,IF(SUM($W139:AK139)&gt;=100%,0,100%/(INT(12*IF($P139&lt;1,1,$P139))))))</f>
        <v>0</v>
      </c>
      <c r="AM139" s="97">
        <f>IF(AM$8="",0,IF(AM$1=1,0,IF(SUM($W139:AL139)&gt;=100%,0,100%/(INT(12*IF($P139&lt;1,1,$P139))))))</f>
        <v>0</v>
      </c>
      <c r="AN139" s="97">
        <f>IF(AN$8="",0,IF(AN$1=1,0,IF(SUM($W139:AM139)&gt;=100%,0,100%/(INT(12*IF($P139&lt;1,1,$P139))))))</f>
        <v>0</v>
      </c>
      <c r="AO139" s="97">
        <f>IF(AO$8="",0,IF(AO$1=1,0,IF(SUM($W139:AN139)&gt;=100%,0,100%/(INT(12*IF($P139&lt;1,1,$P139))))))</f>
        <v>0</v>
      </c>
      <c r="AP139" s="97">
        <f>IF(AP$8="",0,IF(AP$1=1,0,IF(SUM($W139:AO139)&gt;=100%,0,100%/(INT(12*IF($P139&lt;1,1,$P139))))))</f>
        <v>0</v>
      </c>
      <c r="AQ139" s="97">
        <f>IF(AQ$8="",0,IF(AQ$1=1,0,IF(SUM($W139:AP139)&gt;=100%,0,100%/(INT(12*IF($P139&lt;1,1,$P139))))))</f>
        <v>0</v>
      </c>
      <c r="AR139" s="97">
        <f>IF(AR$8="",0,IF(AR$1=1,0,IF(SUM($W139:AQ139)&gt;=100%,0,100%/(INT(12*IF($P139&lt;1,1,$P139))))))</f>
        <v>0</v>
      </c>
      <c r="AS139" s="97">
        <f>IF(AS$8="",0,IF(AS$1=1,0,IF(SUM($W139:AR139)&gt;=100%,0,100%/(INT(12*IF($P139&lt;1,1,$P139))))))</f>
        <v>0</v>
      </c>
      <c r="AT139" s="97">
        <f>IF(AT$8="",0,IF(AT$1=1,0,IF(SUM($W139:AS139)&gt;=100%,0,100%/(INT(12*IF($P139&lt;1,1,$P139))))))</f>
        <v>0</v>
      </c>
      <c r="AU139" s="97">
        <f>IF(AU$8="",0,IF(AU$1=1,0,IF(SUM($W139:AT139)&gt;=100%,0,100%/(INT(12*IF($P139&lt;1,1,$P139))))))</f>
        <v>0</v>
      </c>
      <c r="AV139" s="97">
        <f>IF(AV$8="",0,IF(AV$1=1,0,IF(SUM($W139:AU139)&gt;=100%,0,100%/(INT(12*IF($P139&lt;1,1,$P139))))))</f>
        <v>0</v>
      </c>
      <c r="AW139" s="97">
        <f>IF(AW$8="",0,IF(AW$1=1,0,IF(SUM($W139:AV139)&gt;=100%,0,100%/(INT(12*IF($P139&lt;1,1,$P139))))))</f>
        <v>0</v>
      </c>
      <c r="AX139" s="97">
        <f>IF(AX$8="",0,IF(AX$1=1,0,IF(SUM($W139:AW139)&gt;=100%,0,100%/(INT(12*IF($P139&lt;1,1,$P139))))))</f>
        <v>0</v>
      </c>
      <c r="AY139" s="97">
        <f>IF(AY$8="",0,IF(AY$1=1,0,IF(SUM($W139:AX139)&gt;=100%,0,100%/(INT(12*IF($P139&lt;1,1,$P139))))))</f>
        <v>0</v>
      </c>
      <c r="AZ139" s="97">
        <f>IF(AZ$8="",0,IF(AZ$1=1,0,IF(SUM($W139:AY139)&gt;=100%,0,100%/(INT(12*IF($P139&lt;1,1,$P139))))))</f>
        <v>0</v>
      </c>
      <c r="BA139" s="97">
        <f>IF(BA$8="",0,IF(BA$1=1,0,IF(SUM($W139:AZ139)&gt;=100%,0,100%/(INT(12*IF($P139&lt;1,1,$P139))))))</f>
        <v>0</v>
      </c>
      <c r="BB139" s="97">
        <f>IF(BB$8="",0,IF(BB$1=1,0,IF(SUM($W139:BA139)&gt;=100%,0,100%/(INT(12*IF($P139&lt;1,1,$P139))))))</f>
        <v>0</v>
      </c>
      <c r="BC139" s="97">
        <f>IF(BC$8="",0,IF(BC$1=1,0,IF(SUM($W139:BB139)&gt;=100%,0,100%/(INT(12*IF($P139&lt;1,1,$P139))))))</f>
        <v>0</v>
      </c>
      <c r="BD139" s="97">
        <f>IF(BD$8="",0,IF(BD$1=1,0,IF(SUM($W139:BC139)&gt;=100%,0,100%/(INT(12*IF($P139&lt;1,1,$P139))))))</f>
        <v>0</v>
      </c>
      <c r="BE139" s="97">
        <f>IF(BE$8="",0,IF(BE$1=1,0,IF(SUM($W139:BD139)&gt;=100%,0,100%/(INT(12*IF($P139&lt;1,1,$P139))))))</f>
        <v>0</v>
      </c>
      <c r="BF139" s="97">
        <f>IF(BF$8="",0,IF(BF$1=1,0,IF(SUM($W139:BE139)&gt;=100%,0,100%/(INT(12*IF($P139&lt;1,1,$P139))))))</f>
        <v>0</v>
      </c>
      <c r="BG139" s="97">
        <f>IF(BG$8="",0,IF(BG$1=1,0,IF(SUM($W139:BF139)&gt;=100%,0,100%/(INT(12*IF($P139&lt;1,1,$P139))))))</f>
        <v>0</v>
      </c>
      <c r="BH139" s="97">
        <f>IF(BH$8="",0,IF(BH$1=1,0,IF(SUM($W139:BG139)&gt;=100%,0,100%/(INT(12*IF($P139&lt;1,1,$P139))))))</f>
        <v>0</v>
      </c>
      <c r="BI139" s="97">
        <f>IF(BI$8="",0,IF(BI$1=1,0,IF(SUM($W139:BH139)&gt;=100%,0,100%/(INT(12*IF($P139&lt;1,1,$P139))))))</f>
        <v>0</v>
      </c>
      <c r="BJ139" s="97">
        <f>IF(BJ$8="",0,IF(BJ$1=1,0,IF(SUM($W139:BI139)&gt;=100%,0,100%/(INT(12*IF($P139&lt;1,1,$P139))))))</f>
        <v>0</v>
      </c>
      <c r="BK139" s="97">
        <f>IF(BK$8="",0,IF(BK$1=1,0,IF(SUM($W139:BJ139)&gt;=100%,0,100%/(INT(12*IF($P139&lt;1,1,$P139))))))</f>
        <v>0</v>
      </c>
      <c r="BL139" s="97">
        <f>IF(BL$8="",0,IF(BL$1=1,0,IF(SUM($W139:BK139)&gt;=100%,0,100%/(INT(12*IF($P139&lt;1,1,$P139))))))</f>
        <v>0</v>
      </c>
      <c r="BM139" s="97">
        <f>IF(BM$8="",0,IF(BM$1=1,0,IF(SUM($W139:BL139)&gt;=100%,0,100%/(INT(12*IF($P139&lt;1,1,$P139))))))</f>
        <v>0</v>
      </c>
      <c r="BN139" s="97">
        <f>IF(BN$8="",0,IF(BN$1=1,0,IF(SUM($W139:BM139)&gt;=100%,0,100%/(INT(12*IF($P139&lt;1,1,$P139))))))</f>
        <v>0</v>
      </c>
      <c r="BO139" s="97">
        <f>IF(BO$8="",0,IF(BO$1=1,0,IF(SUM($W139:BN139)&gt;=100%,0,100%/(INT(12*IF($P139&lt;1,1,$P139))))))</f>
        <v>0</v>
      </c>
      <c r="BP139" s="97">
        <f>IF(BP$8="",0,IF(BP$1=1,0,IF(SUM($W139:BO139)&gt;=100%,0,100%/(INT(12*IF($P139&lt;1,1,$P139))))))</f>
        <v>0</v>
      </c>
      <c r="BQ139" s="97">
        <f>IF(BQ$8="",0,IF(BQ$1=1,0,IF(SUM($W139:BP139)&gt;=100%,0,100%/(INT(12*IF($P139&lt;1,1,$P139))))))</f>
        <v>0</v>
      </c>
      <c r="BR139" s="97">
        <f>IF(BR$8="",0,IF(BR$1=1,0,IF(SUM($W139:BQ139)&gt;=100%,0,100%/(INT(12*IF($P139&lt;1,1,$P139))))))</f>
        <v>0</v>
      </c>
      <c r="BS139" s="97">
        <f>IF(BS$8="",0,IF(BS$1=1,0,IF(SUM($W139:BR139)&gt;=100%,0,100%/(INT(12*IF($P139&lt;1,1,$P139))))))</f>
        <v>0</v>
      </c>
      <c r="BT139" s="97">
        <f>IF(BT$8="",0,IF(BT$1=1,0,IF(SUM($W139:BS139)&gt;=100%,0,100%/(INT(12*IF($P139&lt;1,1,$P139))))))</f>
        <v>0</v>
      </c>
      <c r="BU139" s="97">
        <f>IF(BU$8="",0,IF(BU$1=1,0,IF(SUM($W139:BT139)&gt;=100%,0,100%/(INT(12*IF($P139&lt;1,1,$P139))))))</f>
        <v>0</v>
      </c>
      <c r="BV139" s="97">
        <f>IF(BV$8="",0,IF(BV$1=1,0,IF(SUM($W139:BU139)&gt;=100%,0,100%/(INT(12*IF($P139&lt;1,1,$P139))))))</f>
        <v>0</v>
      </c>
      <c r="BW139" s="97">
        <f>IF(BW$8="",0,IF(BW$1=1,0,IF(SUM($W139:BV139)&gt;=100%,0,100%/(INT(12*IF($P139&lt;1,1,$P139))))))</f>
        <v>0</v>
      </c>
      <c r="BX139" s="97">
        <f>IF(BX$8="",0,IF(BX$1=1,0,IF(SUM($W139:BW139)&gt;=100%,0,100%/(INT(12*IF($P139&lt;1,1,$P139))))))</f>
        <v>0</v>
      </c>
      <c r="BY139" s="97">
        <f>IF(BY$8="",0,IF(BY$1=1,0,IF(SUM($W139:BX139)&gt;=100%,0,100%/(INT(12*IF($P139&lt;1,1,$P139))))))</f>
        <v>0</v>
      </c>
      <c r="BZ139" s="97">
        <f>IF(BZ$8="",0,IF(BZ$1=1,0,IF(SUM($W139:BY139)&gt;=100%,0,100%/(INT(12*IF($P139&lt;1,1,$P139))))))</f>
        <v>0</v>
      </c>
      <c r="CA139" s="97">
        <f>IF(CA$8="",0,IF(CA$1=1,0,IF(SUM($W139:BZ139)&gt;=100%,0,100%/(INT(12*IF($P139&lt;1,1,$P139))))))</f>
        <v>0</v>
      </c>
      <c r="CB139" s="97">
        <f>IF(CB$8="",0,IF(CB$1=1,0,IF(SUM($W139:CA139)&gt;=100%,0,100%/(INT(12*IF($P139&lt;1,1,$P139))))))</f>
        <v>0</v>
      </c>
      <c r="CC139" s="97">
        <f>IF(CC$8="",0,IF(CC$1=1,0,IF(SUM($W139:CB139)&gt;=100%,0,100%/(INT(12*IF($P139&lt;1,1,$P139))))))</f>
        <v>0</v>
      </c>
      <c r="CD139" s="97">
        <f>IF(CD$8="",0,IF(CD$1=1,0,IF(SUM($W139:CC139)&gt;=100%,0,100%/(INT(12*IF($P139&lt;1,1,$P139))))))</f>
        <v>0</v>
      </c>
      <c r="CE139" s="97">
        <f>IF(CE$8="",0,IF(CE$1=1,0,IF(SUM($W139:CD139)&gt;=100%,0,100%/(INT(12*IF($P139&lt;1,1,$P139))))))</f>
        <v>0</v>
      </c>
      <c r="CF139" s="97">
        <f>IF(CF$8="",0,IF(CF$1=1,0,IF(SUM($W139:CE139)&gt;=100%,0,100%/(INT(12*IF($P139&lt;1,1,$P139))))))</f>
        <v>0</v>
      </c>
    </row>
    <row r="140" spans="2:84" x14ac:dyDescent="0.3">
      <c r="B140" s="13">
        <f>ROW()</f>
        <v>140</v>
      </c>
      <c r="H140" s="1" t="str">
        <f>$H$135</f>
        <v>Амортизация стартовых капзатрат</v>
      </c>
      <c r="I140" s="1" t="str">
        <f t="shared" si="151"/>
        <v>Программное обеспечение</v>
      </c>
      <c r="M140" s="53" t="s">
        <v>16</v>
      </c>
      <c r="O140" s="82"/>
      <c r="P140" s="106">
        <v>1</v>
      </c>
      <c r="U140" s="31">
        <f t="shared" ca="1" si="150"/>
        <v>1</v>
      </c>
      <c r="V140" s="94"/>
      <c r="W140" s="47"/>
      <c r="X140" s="97">
        <f>IF(X$8="",0,IF(X$1=1,0,IF(SUM($W140:W140)&gt;=100%,0,100%/(INT(12*IF($P140&lt;1,1,$P140))))))</f>
        <v>0</v>
      </c>
      <c r="Y140" s="97">
        <f>IF(Y$8="",0,IF(Y$1=1,0,IF(SUM($W140:X140)&gt;=100%,0,100%/(INT(12*IF($P140&lt;1,1,$P140))))))</f>
        <v>8.3333333333333329E-2</v>
      </c>
      <c r="Z140" s="97">
        <f>IF(Z$8="",0,IF(Z$1=1,0,IF(SUM($W140:Y140)&gt;=100%,0,100%/(INT(12*IF($P140&lt;1,1,$P140))))))</f>
        <v>8.3333333333333329E-2</v>
      </c>
      <c r="AA140" s="97">
        <f>IF(AA$8="",0,IF(AA$1=1,0,IF(SUM($W140:Z140)&gt;=100%,0,100%/(INT(12*IF($P140&lt;1,1,$P140))))))</f>
        <v>8.3333333333333329E-2</v>
      </c>
      <c r="AB140" s="97">
        <f>IF(AB$8="",0,IF(AB$1=1,0,IF(SUM($W140:AA140)&gt;=100%,0,100%/(INT(12*IF($P140&lt;1,1,$P140))))))</f>
        <v>8.3333333333333329E-2</v>
      </c>
      <c r="AC140" s="97">
        <f>IF(AC$8="",0,IF(AC$1=1,0,IF(SUM($W140:AB140)&gt;=100%,0,100%/(INT(12*IF($P140&lt;1,1,$P140))))))</f>
        <v>8.3333333333333329E-2</v>
      </c>
      <c r="AD140" s="97">
        <f>IF(AD$8="",0,IF(AD$1=1,0,IF(SUM($W140:AC140)&gt;=100%,0,100%/(INT(12*IF($P140&lt;1,1,$P140))))))</f>
        <v>8.3333333333333329E-2</v>
      </c>
      <c r="AE140" s="97">
        <f>IF(AE$8="",0,IF(AE$1=1,0,IF(SUM($W140:AD140)&gt;=100%,0,100%/(INT(12*IF($P140&lt;1,1,$P140))))))</f>
        <v>8.3333333333333329E-2</v>
      </c>
      <c r="AF140" s="97">
        <f>IF(AF$8="",0,IF(AF$1=1,0,IF(SUM($W140:AE140)&gt;=100%,0,100%/(INT(12*IF($P140&lt;1,1,$P140))))))</f>
        <v>8.3333333333333329E-2</v>
      </c>
      <c r="AG140" s="97">
        <f>IF(AG$8="",0,IF(AG$1=1,0,IF(SUM($W140:AF140)&gt;=100%,0,100%/(INT(12*IF($P140&lt;1,1,$P140))))))</f>
        <v>8.3333333333333329E-2</v>
      </c>
      <c r="AH140" s="97">
        <f>IF(AH$8="",0,IF(AH$1=1,0,IF(SUM($W140:AG140)&gt;=100%,0,100%/(INT(12*IF($P140&lt;1,1,$P140))))))</f>
        <v>8.3333333333333329E-2</v>
      </c>
      <c r="AI140" s="97">
        <f>IF(AI$8="",0,IF(AI$1=1,0,IF(SUM($W140:AH140)&gt;=100%,0,100%/(INT(12*IF($P140&lt;1,1,$P140))))))</f>
        <v>8.3333333333333329E-2</v>
      </c>
      <c r="AJ140" s="97">
        <f>IF(AJ$8="",0,IF(AJ$1=1,0,IF(SUM($W140:AI140)&gt;=100%,0,100%/(INT(12*IF($P140&lt;1,1,$P140))))))</f>
        <v>8.3333333333333329E-2</v>
      </c>
      <c r="AK140" s="97">
        <f>IF(AK$8="",0,IF(AK$1=1,0,IF(SUM($W140:AJ140)&gt;=100%,0,100%/(INT(12*IF($P140&lt;1,1,$P140))))))</f>
        <v>0</v>
      </c>
      <c r="AL140" s="97">
        <f>IF(AL$8="",0,IF(AL$1=1,0,IF(SUM($W140:AK140)&gt;=100%,0,100%/(INT(12*IF($P140&lt;1,1,$P140))))))</f>
        <v>0</v>
      </c>
      <c r="AM140" s="97">
        <f>IF(AM$8="",0,IF(AM$1=1,0,IF(SUM($W140:AL140)&gt;=100%,0,100%/(INT(12*IF($P140&lt;1,1,$P140))))))</f>
        <v>0</v>
      </c>
      <c r="AN140" s="97">
        <f>IF(AN$8="",0,IF(AN$1=1,0,IF(SUM($W140:AM140)&gt;=100%,0,100%/(INT(12*IF($P140&lt;1,1,$P140))))))</f>
        <v>0</v>
      </c>
      <c r="AO140" s="97">
        <f>IF(AO$8="",0,IF(AO$1=1,0,IF(SUM($W140:AN140)&gt;=100%,0,100%/(INT(12*IF($P140&lt;1,1,$P140))))))</f>
        <v>0</v>
      </c>
      <c r="AP140" s="97">
        <f>IF(AP$8="",0,IF(AP$1=1,0,IF(SUM($W140:AO140)&gt;=100%,0,100%/(INT(12*IF($P140&lt;1,1,$P140))))))</f>
        <v>0</v>
      </c>
      <c r="AQ140" s="97">
        <f>IF(AQ$8="",0,IF(AQ$1=1,0,IF(SUM($W140:AP140)&gt;=100%,0,100%/(INT(12*IF($P140&lt;1,1,$P140))))))</f>
        <v>0</v>
      </c>
      <c r="AR140" s="97">
        <f>IF(AR$8="",0,IF(AR$1=1,0,IF(SUM($W140:AQ140)&gt;=100%,0,100%/(INT(12*IF($P140&lt;1,1,$P140))))))</f>
        <v>0</v>
      </c>
      <c r="AS140" s="97">
        <f>IF(AS$8="",0,IF(AS$1=1,0,IF(SUM($W140:AR140)&gt;=100%,0,100%/(INT(12*IF($P140&lt;1,1,$P140))))))</f>
        <v>0</v>
      </c>
      <c r="AT140" s="97">
        <f>IF(AT$8="",0,IF(AT$1=1,0,IF(SUM($W140:AS140)&gt;=100%,0,100%/(INT(12*IF($P140&lt;1,1,$P140))))))</f>
        <v>0</v>
      </c>
      <c r="AU140" s="97">
        <f>IF(AU$8="",0,IF(AU$1=1,0,IF(SUM($W140:AT140)&gt;=100%,0,100%/(INT(12*IF($P140&lt;1,1,$P140))))))</f>
        <v>0</v>
      </c>
      <c r="AV140" s="97">
        <f>IF(AV$8="",0,IF(AV$1=1,0,IF(SUM($W140:AU140)&gt;=100%,0,100%/(INT(12*IF($P140&lt;1,1,$P140))))))</f>
        <v>0</v>
      </c>
      <c r="AW140" s="97">
        <f>IF(AW$8="",0,IF(AW$1=1,0,IF(SUM($W140:AV140)&gt;=100%,0,100%/(INT(12*IF($P140&lt;1,1,$P140))))))</f>
        <v>0</v>
      </c>
      <c r="AX140" s="97">
        <f>IF(AX$8="",0,IF(AX$1=1,0,IF(SUM($W140:AW140)&gt;=100%,0,100%/(INT(12*IF($P140&lt;1,1,$P140))))))</f>
        <v>0</v>
      </c>
      <c r="AY140" s="97">
        <f>IF(AY$8="",0,IF(AY$1=1,0,IF(SUM($W140:AX140)&gt;=100%,0,100%/(INT(12*IF($P140&lt;1,1,$P140))))))</f>
        <v>0</v>
      </c>
      <c r="AZ140" s="97">
        <f>IF(AZ$8="",0,IF(AZ$1=1,0,IF(SUM($W140:AY140)&gt;=100%,0,100%/(INT(12*IF($P140&lt;1,1,$P140))))))</f>
        <v>0</v>
      </c>
      <c r="BA140" s="97">
        <f>IF(BA$8="",0,IF(BA$1=1,0,IF(SUM($W140:AZ140)&gt;=100%,0,100%/(INT(12*IF($P140&lt;1,1,$P140))))))</f>
        <v>0</v>
      </c>
      <c r="BB140" s="97">
        <f>IF(BB$8="",0,IF(BB$1=1,0,IF(SUM($W140:BA140)&gt;=100%,0,100%/(INT(12*IF($P140&lt;1,1,$P140))))))</f>
        <v>0</v>
      </c>
      <c r="BC140" s="97">
        <f>IF(BC$8="",0,IF(BC$1=1,0,IF(SUM($W140:BB140)&gt;=100%,0,100%/(INT(12*IF($P140&lt;1,1,$P140))))))</f>
        <v>0</v>
      </c>
      <c r="BD140" s="97">
        <f>IF(BD$8="",0,IF(BD$1=1,0,IF(SUM($W140:BC140)&gt;=100%,0,100%/(INT(12*IF($P140&lt;1,1,$P140))))))</f>
        <v>0</v>
      </c>
      <c r="BE140" s="97">
        <f>IF(BE$8="",0,IF(BE$1=1,0,IF(SUM($W140:BD140)&gt;=100%,0,100%/(INT(12*IF($P140&lt;1,1,$P140))))))</f>
        <v>0</v>
      </c>
      <c r="BF140" s="97">
        <f>IF(BF$8="",0,IF(BF$1=1,0,IF(SUM($W140:BE140)&gt;=100%,0,100%/(INT(12*IF($P140&lt;1,1,$P140))))))</f>
        <v>0</v>
      </c>
      <c r="BG140" s="97">
        <f>IF(BG$8="",0,IF(BG$1=1,0,IF(SUM($W140:BF140)&gt;=100%,0,100%/(INT(12*IF($P140&lt;1,1,$P140))))))</f>
        <v>0</v>
      </c>
      <c r="BH140" s="97">
        <f>IF(BH$8="",0,IF(BH$1=1,0,IF(SUM($W140:BG140)&gt;=100%,0,100%/(INT(12*IF($P140&lt;1,1,$P140))))))</f>
        <v>0</v>
      </c>
      <c r="BI140" s="97">
        <f>IF(BI$8="",0,IF(BI$1=1,0,IF(SUM($W140:BH140)&gt;=100%,0,100%/(INT(12*IF($P140&lt;1,1,$P140))))))</f>
        <v>0</v>
      </c>
      <c r="BJ140" s="97">
        <f>IF(BJ$8="",0,IF(BJ$1=1,0,IF(SUM($W140:BI140)&gt;=100%,0,100%/(INT(12*IF($P140&lt;1,1,$P140))))))</f>
        <v>0</v>
      </c>
      <c r="BK140" s="97">
        <f>IF(BK$8="",0,IF(BK$1=1,0,IF(SUM($W140:BJ140)&gt;=100%,0,100%/(INT(12*IF($P140&lt;1,1,$P140))))))</f>
        <v>0</v>
      </c>
      <c r="BL140" s="97">
        <f>IF(BL$8="",0,IF(BL$1=1,0,IF(SUM($W140:BK140)&gt;=100%,0,100%/(INT(12*IF($P140&lt;1,1,$P140))))))</f>
        <v>0</v>
      </c>
      <c r="BM140" s="97">
        <f>IF(BM$8="",0,IF(BM$1=1,0,IF(SUM($W140:BL140)&gt;=100%,0,100%/(INT(12*IF($P140&lt;1,1,$P140))))))</f>
        <v>0</v>
      </c>
      <c r="BN140" s="97">
        <f>IF(BN$8="",0,IF(BN$1=1,0,IF(SUM($W140:BM140)&gt;=100%,0,100%/(INT(12*IF($P140&lt;1,1,$P140))))))</f>
        <v>0</v>
      </c>
      <c r="BO140" s="97">
        <f>IF(BO$8="",0,IF(BO$1=1,0,IF(SUM($W140:BN140)&gt;=100%,0,100%/(INT(12*IF($P140&lt;1,1,$P140))))))</f>
        <v>0</v>
      </c>
      <c r="BP140" s="97">
        <f>IF(BP$8="",0,IF(BP$1=1,0,IF(SUM($W140:BO140)&gt;=100%,0,100%/(INT(12*IF($P140&lt;1,1,$P140))))))</f>
        <v>0</v>
      </c>
      <c r="BQ140" s="97">
        <f>IF(BQ$8="",0,IF(BQ$1=1,0,IF(SUM($W140:BP140)&gt;=100%,0,100%/(INT(12*IF($P140&lt;1,1,$P140))))))</f>
        <v>0</v>
      </c>
      <c r="BR140" s="97">
        <f>IF(BR$8="",0,IF(BR$1=1,0,IF(SUM($W140:BQ140)&gt;=100%,0,100%/(INT(12*IF($P140&lt;1,1,$P140))))))</f>
        <v>0</v>
      </c>
      <c r="BS140" s="97">
        <f>IF(BS$8="",0,IF(BS$1=1,0,IF(SUM($W140:BR140)&gt;=100%,0,100%/(INT(12*IF($P140&lt;1,1,$P140))))))</f>
        <v>0</v>
      </c>
      <c r="BT140" s="97">
        <f>IF(BT$8="",0,IF(BT$1=1,0,IF(SUM($W140:BS140)&gt;=100%,0,100%/(INT(12*IF($P140&lt;1,1,$P140))))))</f>
        <v>0</v>
      </c>
      <c r="BU140" s="97">
        <f>IF(BU$8="",0,IF(BU$1=1,0,IF(SUM($W140:BT140)&gt;=100%,0,100%/(INT(12*IF($P140&lt;1,1,$P140))))))</f>
        <v>0</v>
      </c>
      <c r="BV140" s="97">
        <f>IF(BV$8="",0,IF(BV$1=1,0,IF(SUM($W140:BU140)&gt;=100%,0,100%/(INT(12*IF($P140&lt;1,1,$P140))))))</f>
        <v>0</v>
      </c>
      <c r="BW140" s="97">
        <f>IF(BW$8="",0,IF(BW$1=1,0,IF(SUM($W140:BV140)&gt;=100%,0,100%/(INT(12*IF($P140&lt;1,1,$P140))))))</f>
        <v>0</v>
      </c>
      <c r="BX140" s="97">
        <f>IF(BX$8="",0,IF(BX$1=1,0,IF(SUM($W140:BW140)&gt;=100%,0,100%/(INT(12*IF($P140&lt;1,1,$P140))))))</f>
        <v>0</v>
      </c>
      <c r="BY140" s="97">
        <f>IF(BY$8="",0,IF(BY$1=1,0,IF(SUM($W140:BX140)&gt;=100%,0,100%/(INT(12*IF($P140&lt;1,1,$P140))))))</f>
        <v>0</v>
      </c>
      <c r="BZ140" s="97">
        <f>IF(BZ$8="",0,IF(BZ$1=1,0,IF(SUM($W140:BY140)&gt;=100%,0,100%/(INT(12*IF($P140&lt;1,1,$P140))))))</f>
        <v>0</v>
      </c>
      <c r="CA140" s="97">
        <f>IF(CA$8="",0,IF(CA$1=1,0,IF(SUM($W140:BZ140)&gt;=100%,0,100%/(INT(12*IF($P140&lt;1,1,$P140))))))</f>
        <v>0</v>
      </c>
      <c r="CB140" s="97">
        <f>IF(CB$8="",0,IF(CB$1=1,0,IF(SUM($W140:CA140)&gt;=100%,0,100%/(INT(12*IF($P140&lt;1,1,$P140))))))</f>
        <v>0</v>
      </c>
      <c r="CC140" s="97">
        <f>IF(CC$8="",0,IF(CC$1=1,0,IF(SUM($W140:CB140)&gt;=100%,0,100%/(INT(12*IF($P140&lt;1,1,$P140))))))</f>
        <v>0</v>
      </c>
      <c r="CD140" s="97">
        <f>IF(CD$8="",0,IF(CD$1=1,0,IF(SUM($W140:CC140)&gt;=100%,0,100%/(INT(12*IF($P140&lt;1,1,$P140))))))</f>
        <v>0</v>
      </c>
      <c r="CE140" s="97">
        <f>IF(CE$8="",0,IF(CE$1=1,0,IF(SUM($W140:CD140)&gt;=100%,0,100%/(INT(12*IF($P140&lt;1,1,$P140))))))</f>
        <v>0</v>
      </c>
      <c r="CF140" s="97">
        <f>IF(CF$8="",0,IF(CF$1=1,0,IF(SUM($W140:CE140)&gt;=100%,0,100%/(INT(12*IF($P140&lt;1,1,$P140))))))</f>
        <v>0</v>
      </c>
    </row>
    <row r="141" spans="2:84" s="26" customFormat="1" ht="12" x14ac:dyDescent="0.25">
      <c r="B141" s="13"/>
      <c r="M141" s="55"/>
      <c r="N141" s="44" t="s">
        <v>21</v>
      </c>
      <c r="O141" s="45"/>
      <c r="P141" s="46"/>
      <c r="Q141" s="40"/>
      <c r="U141" s="41"/>
      <c r="V141" s="42"/>
      <c r="W141" s="43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</row>
    <row r="142" spans="2:84" x14ac:dyDescent="0.3">
      <c r="B142" s="13">
        <f>ROW()</f>
        <v>142</v>
      </c>
    </row>
    <row r="143" spans="2:84" x14ac:dyDescent="0.3">
      <c r="B143" s="13">
        <f>ROW()</f>
        <v>143</v>
      </c>
      <c r="H143" s="1" t="s">
        <v>192</v>
      </c>
      <c r="M143" s="53" t="s">
        <v>18</v>
      </c>
      <c r="P143" s="72" t="str">
        <f>Lists!$AD$6</f>
        <v>начисление</v>
      </c>
      <c r="U143" s="33">
        <f t="shared" ref="U143:U148" ca="1" si="152">SUM(INDIRECT(ADDRESS($B143,$X$2)&amp;":"&amp;ADDRESS($B143,$X$2-1+$P$8)))</f>
        <v>37000000</v>
      </c>
      <c r="V143" s="35"/>
      <c r="W143" s="36"/>
      <c r="X143" s="33">
        <f t="shared" ref="X143:AI143" si="153">IF(X$8="",0,SUM(X144:X149))</f>
        <v>0</v>
      </c>
      <c r="Y143" s="33">
        <f t="shared" si="153"/>
        <v>0</v>
      </c>
      <c r="Z143" s="33">
        <f t="shared" si="153"/>
        <v>0</v>
      </c>
      <c r="AA143" s="33">
        <f t="shared" si="153"/>
        <v>1000000</v>
      </c>
      <c r="AB143" s="33">
        <f t="shared" si="153"/>
        <v>2500000</v>
      </c>
      <c r="AC143" s="33">
        <f t="shared" si="153"/>
        <v>2500000</v>
      </c>
      <c r="AD143" s="33">
        <f t="shared" si="153"/>
        <v>2500000</v>
      </c>
      <c r="AE143" s="33">
        <f t="shared" si="153"/>
        <v>7500000</v>
      </c>
      <c r="AF143" s="33">
        <f t="shared" si="153"/>
        <v>7500000</v>
      </c>
      <c r="AG143" s="33">
        <f t="shared" si="153"/>
        <v>10000000</v>
      </c>
      <c r="AH143" s="33">
        <f t="shared" si="153"/>
        <v>2500000</v>
      </c>
      <c r="AI143" s="33">
        <f t="shared" si="153"/>
        <v>1000000</v>
      </c>
      <c r="AJ143" s="33">
        <f t="shared" ref="AJ143:CF143" si="154">IF(AJ$8="",0,SUM(AJ144:AJ149))</f>
        <v>0</v>
      </c>
      <c r="AK143" s="33">
        <f t="shared" si="154"/>
        <v>0</v>
      </c>
      <c r="AL143" s="33">
        <f t="shared" si="154"/>
        <v>0</v>
      </c>
      <c r="AM143" s="33">
        <f t="shared" si="154"/>
        <v>0</v>
      </c>
      <c r="AN143" s="33">
        <f t="shared" si="154"/>
        <v>0</v>
      </c>
      <c r="AO143" s="33">
        <f t="shared" si="154"/>
        <v>0</v>
      </c>
      <c r="AP143" s="33">
        <f t="shared" si="154"/>
        <v>0</v>
      </c>
      <c r="AQ143" s="33">
        <f t="shared" si="154"/>
        <v>0</v>
      </c>
      <c r="AR143" s="33">
        <f t="shared" si="154"/>
        <v>0</v>
      </c>
      <c r="AS143" s="33">
        <f t="shared" si="154"/>
        <v>0</v>
      </c>
      <c r="AT143" s="33">
        <f t="shared" si="154"/>
        <v>0</v>
      </c>
      <c r="AU143" s="33">
        <f t="shared" si="154"/>
        <v>0</v>
      </c>
      <c r="AV143" s="33">
        <f t="shared" si="154"/>
        <v>0</v>
      </c>
      <c r="AW143" s="33">
        <f t="shared" si="154"/>
        <v>0</v>
      </c>
      <c r="AX143" s="33">
        <f t="shared" si="154"/>
        <v>0</v>
      </c>
      <c r="AY143" s="33">
        <f t="shared" si="154"/>
        <v>0</v>
      </c>
      <c r="AZ143" s="33">
        <f t="shared" si="154"/>
        <v>0</v>
      </c>
      <c r="BA143" s="33">
        <f t="shared" si="154"/>
        <v>0</v>
      </c>
      <c r="BB143" s="33">
        <f t="shared" si="154"/>
        <v>0</v>
      </c>
      <c r="BC143" s="33">
        <f t="shared" si="154"/>
        <v>0</v>
      </c>
      <c r="BD143" s="33">
        <f t="shared" si="154"/>
        <v>0</v>
      </c>
      <c r="BE143" s="33">
        <f t="shared" si="154"/>
        <v>0</v>
      </c>
      <c r="BF143" s="33">
        <f t="shared" si="154"/>
        <v>0</v>
      </c>
      <c r="BG143" s="33">
        <f t="shared" si="154"/>
        <v>0</v>
      </c>
      <c r="BH143" s="33">
        <f t="shared" si="154"/>
        <v>0</v>
      </c>
      <c r="BI143" s="33">
        <f t="shared" si="154"/>
        <v>0</v>
      </c>
      <c r="BJ143" s="33">
        <f t="shared" si="154"/>
        <v>0</v>
      </c>
      <c r="BK143" s="33">
        <f t="shared" si="154"/>
        <v>0</v>
      </c>
      <c r="BL143" s="33">
        <f t="shared" si="154"/>
        <v>0</v>
      </c>
      <c r="BM143" s="33">
        <f t="shared" si="154"/>
        <v>0</v>
      </c>
      <c r="BN143" s="33">
        <f t="shared" si="154"/>
        <v>0</v>
      </c>
      <c r="BO143" s="33">
        <f t="shared" si="154"/>
        <v>0</v>
      </c>
      <c r="BP143" s="33">
        <f t="shared" si="154"/>
        <v>0</v>
      </c>
      <c r="BQ143" s="33">
        <f t="shared" si="154"/>
        <v>0</v>
      </c>
      <c r="BR143" s="33">
        <f t="shared" si="154"/>
        <v>0</v>
      </c>
      <c r="BS143" s="33">
        <f t="shared" si="154"/>
        <v>0</v>
      </c>
      <c r="BT143" s="33">
        <f t="shared" si="154"/>
        <v>0</v>
      </c>
      <c r="BU143" s="33">
        <f t="shared" si="154"/>
        <v>0</v>
      </c>
      <c r="BV143" s="33">
        <f t="shared" si="154"/>
        <v>0</v>
      </c>
      <c r="BW143" s="33">
        <f t="shared" si="154"/>
        <v>0</v>
      </c>
      <c r="BX143" s="33">
        <f t="shared" si="154"/>
        <v>0</v>
      </c>
      <c r="BY143" s="33">
        <f t="shared" si="154"/>
        <v>0</v>
      </c>
      <c r="BZ143" s="33">
        <f t="shared" si="154"/>
        <v>0</v>
      </c>
      <c r="CA143" s="33">
        <f t="shared" si="154"/>
        <v>0</v>
      </c>
      <c r="CB143" s="33">
        <f t="shared" si="154"/>
        <v>0</v>
      </c>
      <c r="CC143" s="33">
        <f t="shared" si="154"/>
        <v>0</v>
      </c>
      <c r="CD143" s="33">
        <f t="shared" si="154"/>
        <v>0</v>
      </c>
      <c r="CE143" s="33">
        <f t="shared" si="154"/>
        <v>0</v>
      </c>
      <c r="CF143" s="33">
        <f t="shared" si="154"/>
        <v>0</v>
      </c>
    </row>
    <row r="144" spans="2:84" x14ac:dyDescent="0.3">
      <c r="B144" s="13">
        <f>ROW()</f>
        <v>144</v>
      </c>
      <c r="H144" s="1" t="str">
        <f>$H$143</f>
        <v>Капитальные затраты на 1 произв. линию</v>
      </c>
      <c r="I144" s="1" t="s">
        <v>194</v>
      </c>
      <c r="M144" s="53" t="str">
        <f>$M$111</f>
        <v>руб</v>
      </c>
      <c r="P144" s="131"/>
      <c r="U144" s="33">
        <f t="shared" ca="1" si="152"/>
        <v>1000000</v>
      </c>
      <c r="V144" s="93"/>
      <c r="W144" s="36"/>
      <c r="X144" s="96"/>
      <c r="Y144" s="96"/>
      <c r="Z144" s="96"/>
      <c r="AA144" s="96">
        <v>1000000</v>
      </c>
      <c r="AB144" s="96"/>
      <c r="AC144" s="96"/>
      <c r="AD144" s="96"/>
      <c r="AE144" s="96"/>
      <c r="AF144" s="96"/>
      <c r="AG144" s="96"/>
      <c r="AH144" s="96"/>
      <c r="AI144" s="96"/>
      <c r="AJ144" s="96"/>
      <c r="AK144" s="96"/>
      <c r="AL144" s="96"/>
      <c r="AM144" s="96"/>
      <c r="AN144" s="96"/>
      <c r="AO144" s="96"/>
      <c r="AP144" s="96"/>
      <c r="AQ144" s="96"/>
      <c r="AR144" s="96"/>
      <c r="AS144" s="96"/>
      <c r="AT144" s="96"/>
      <c r="AU144" s="96"/>
      <c r="AV144" s="96"/>
      <c r="AW144" s="96"/>
      <c r="AX144" s="96"/>
      <c r="AY144" s="96"/>
      <c r="AZ144" s="96"/>
      <c r="BA144" s="96"/>
      <c r="BB144" s="96"/>
      <c r="BC144" s="96"/>
      <c r="BD144" s="96"/>
      <c r="BE144" s="96"/>
      <c r="BF144" s="96"/>
      <c r="BG144" s="96"/>
      <c r="BH144" s="96"/>
      <c r="BI144" s="96"/>
      <c r="BJ144" s="96"/>
      <c r="BK144" s="96"/>
      <c r="BL144" s="96"/>
      <c r="BM144" s="96"/>
      <c r="BN144" s="96"/>
      <c r="BO144" s="96"/>
      <c r="BP144" s="96"/>
      <c r="BQ144" s="96"/>
      <c r="BR144" s="96"/>
      <c r="BS144" s="96"/>
      <c r="BT144" s="96"/>
      <c r="BU144" s="96"/>
      <c r="BV144" s="96"/>
      <c r="BW144" s="96"/>
      <c r="BX144" s="96"/>
      <c r="BY144" s="96"/>
      <c r="BZ144" s="96"/>
      <c r="CA144" s="96"/>
      <c r="CB144" s="96"/>
      <c r="CC144" s="96"/>
      <c r="CD144" s="96"/>
      <c r="CE144" s="96"/>
      <c r="CF144" s="96"/>
    </row>
    <row r="145" spans="2:84" x14ac:dyDescent="0.3">
      <c r="B145" s="13">
        <f>ROW()</f>
        <v>145</v>
      </c>
      <c r="H145" s="1" t="str">
        <f>$H$143</f>
        <v>Капитальные затраты на 1 произв. линию</v>
      </c>
      <c r="I145" s="1" t="s">
        <v>193</v>
      </c>
      <c r="M145" s="53" t="str">
        <f t="shared" ref="M145:M148" si="155">$M$111</f>
        <v>руб</v>
      </c>
      <c r="P145" s="131"/>
      <c r="U145" s="33">
        <f t="shared" ca="1" si="152"/>
        <v>15000000</v>
      </c>
      <c r="V145" s="93"/>
      <c r="W145" s="36"/>
      <c r="X145" s="96"/>
      <c r="Y145" s="96"/>
      <c r="Z145" s="96"/>
      <c r="AA145" s="96"/>
      <c r="AB145" s="96">
        <f>1500*10000/6</f>
        <v>2500000</v>
      </c>
      <c r="AC145" s="96">
        <f>AB145</f>
        <v>2500000</v>
      </c>
      <c r="AD145" s="96">
        <f t="shared" ref="AD145:AG145" si="156">AC145</f>
        <v>2500000</v>
      </c>
      <c r="AE145" s="96">
        <f t="shared" si="156"/>
        <v>2500000</v>
      </c>
      <c r="AF145" s="96">
        <f t="shared" si="156"/>
        <v>2500000</v>
      </c>
      <c r="AG145" s="96">
        <f t="shared" si="156"/>
        <v>2500000</v>
      </c>
      <c r="AH145" s="96"/>
      <c r="AI145" s="96"/>
      <c r="AJ145" s="96"/>
      <c r="AK145" s="96"/>
      <c r="AL145" s="96"/>
      <c r="AM145" s="96"/>
      <c r="AN145" s="96"/>
      <c r="AO145" s="96"/>
      <c r="AP145" s="96"/>
      <c r="AQ145" s="96"/>
      <c r="AR145" s="96"/>
      <c r="AS145" s="96"/>
      <c r="AT145" s="96"/>
      <c r="AU145" s="96"/>
      <c r="AV145" s="96"/>
      <c r="AW145" s="96"/>
      <c r="AX145" s="96"/>
      <c r="AY145" s="96"/>
      <c r="AZ145" s="96"/>
      <c r="BA145" s="96"/>
      <c r="BB145" s="96"/>
      <c r="BC145" s="96"/>
      <c r="BD145" s="96"/>
      <c r="BE145" s="96"/>
      <c r="BF145" s="96"/>
      <c r="BG145" s="96"/>
      <c r="BH145" s="96"/>
      <c r="BI145" s="96"/>
      <c r="BJ145" s="96"/>
      <c r="BK145" s="96"/>
      <c r="BL145" s="96"/>
      <c r="BM145" s="96"/>
      <c r="BN145" s="96"/>
      <c r="BO145" s="96"/>
      <c r="BP145" s="96"/>
      <c r="BQ145" s="96"/>
      <c r="BR145" s="96"/>
      <c r="BS145" s="96"/>
      <c r="BT145" s="96"/>
      <c r="BU145" s="96"/>
      <c r="BV145" s="96"/>
      <c r="BW145" s="96"/>
      <c r="BX145" s="96"/>
      <c r="BY145" s="96"/>
      <c r="BZ145" s="96"/>
      <c r="CA145" s="96"/>
      <c r="CB145" s="96"/>
      <c r="CC145" s="96"/>
      <c r="CD145" s="96"/>
      <c r="CE145" s="96"/>
      <c r="CF145" s="96"/>
    </row>
    <row r="146" spans="2:84" x14ac:dyDescent="0.3">
      <c r="B146" s="13">
        <f>ROW()</f>
        <v>146</v>
      </c>
      <c r="H146" s="1" t="str">
        <f>$H$143</f>
        <v>Капитальные затраты на 1 произв. линию</v>
      </c>
      <c r="I146" s="1" t="s">
        <v>191</v>
      </c>
      <c r="M146" s="53" t="str">
        <f t="shared" si="155"/>
        <v>руб</v>
      </c>
      <c r="P146" s="131"/>
      <c r="U146" s="33">
        <f t="shared" ca="1" si="152"/>
        <v>15000000</v>
      </c>
      <c r="V146" s="93"/>
      <c r="W146" s="36"/>
      <c r="X146" s="96"/>
      <c r="Y146" s="96"/>
      <c r="Z146" s="96"/>
      <c r="AA146" s="96"/>
      <c r="AB146" s="96"/>
      <c r="AC146" s="96"/>
      <c r="AD146" s="96"/>
      <c r="AE146" s="96">
        <v>5000000</v>
      </c>
      <c r="AF146" s="96">
        <v>5000000</v>
      </c>
      <c r="AG146" s="96">
        <v>5000000</v>
      </c>
      <c r="AH146" s="96"/>
      <c r="AI146" s="96"/>
      <c r="AJ146" s="96"/>
      <c r="AK146" s="96"/>
      <c r="AL146" s="96"/>
      <c r="AM146" s="96"/>
      <c r="AN146" s="96"/>
      <c r="AO146" s="96"/>
      <c r="AP146" s="96"/>
      <c r="AQ146" s="96"/>
      <c r="AR146" s="96"/>
      <c r="AS146" s="96"/>
      <c r="AT146" s="96"/>
      <c r="AU146" s="96"/>
      <c r="AV146" s="96"/>
      <c r="AW146" s="96"/>
      <c r="AX146" s="96"/>
      <c r="AY146" s="96"/>
      <c r="AZ146" s="96"/>
      <c r="BA146" s="96"/>
      <c r="BB146" s="96"/>
      <c r="BC146" s="96"/>
      <c r="BD146" s="96"/>
      <c r="BE146" s="96"/>
      <c r="BF146" s="96"/>
      <c r="BG146" s="96"/>
      <c r="BH146" s="96"/>
      <c r="BI146" s="96"/>
      <c r="BJ146" s="96"/>
      <c r="BK146" s="96"/>
      <c r="BL146" s="96"/>
      <c r="BM146" s="96"/>
      <c r="BN146" s="96"/>
      <c r="BO146" s="96"/>
      <c r="BP146" s="96"/>
      <c r="BQ146" s="96"/>
      <c r="BR146" s="96"/>
      <c r="BS146" s="96"/>
      <c r="BT146" s="96"/>
      <c r="BU146" s="96"/>
      <c r="BV146" s="96"/>
      <c r="BW146" s="96"/>
      <c r="BX146" s="96"/>
      <c r="BY146" s="96"/>
      <c r="BZ146" s="96"/>
      <c r="CA146" s="96"/>
      <c r="CB146" s="96"/>
      <c r="CC146" s="96"/>
      <c r="CD146" s="96"/>
      <c r="CE146" s="96"/>
      <c r="CF146" s="96"/>
    </row>
    <row r="147" spans="2:84" x14ac:dyDescent="0.3">
      <c r="B147" s="13">
        <f>ROW()</f>
        <v>147</v>
      </c>
      <c r="H147" s="1" t="str">
        <f>$H$143</f>
        <v>Капитальные затраты на 1 произв. линию</v>
      </c>
      <c r="I147" s="1" t="s">
        <v>195</v>
      </c>
      <c r="M147" s="53" t="str">
        <f t="shared" si="155"/>
        <v>руб</v>
      </c>
      <c r="P147" s="131"/>
      <c r="U147" s="33">
        <f t="shared" ca="1" si="152"/>
        <v>5000000</v>
      </c>
      <c r="V147" s="93"/>
      <c r="W147" s="36"/>
      <c r="X147" s="96"/>
      <c r="Y147" s="96"/>
      <c r="Z147" s="96"/>
      <c r="AA147" s="96"/>
      <c r="AB147" s="96"/>
      <c r="AC147" s="96"/>
      <c r="AD147" s="96"/>
      <c r="AE147" s="96"/>
      <c r="AF147" s="96"/>
      <c r="AG147" s="96">
        <v>2500000</v>
      </c>
      <c r="AH147" s="96">
        <v>2500000</v>
      </c>
      <c r="AI147" s="96"/>
      <c r="AJ147" s="96"/>
      <c r="AK147" s="96"/>
      <c r="AL147" s="96"/>
      <c r="AM147" s="96"/>
      <c r="AN147" s="96"/>
      <c r="AO147" s="96"/>
      <c r="AP147" s="96"/>
      <c r="AQ147" s="96"/>
      <c r="AR147" s="96"/>
      <c r="AS147" s="96"/>
      <c r="AT147" s="96"/>
      <c r="AU147" s="96"/>
      <c r="AV147" s="96"/>
      <c r="AW147" s="96"/>
      <c r="AX147" s="96"/>
      <c r="AY147" s="96"/>
      <c r="AZ147" s="96"/>
      <c r="BA147" s="96"/>
      <c r="BB147" s="96"/>
      <c r="BC147" s="96"/>
      <c r="BD147" s="96"/>
      <c r="BE147" s="96"/>
      <c r="BF147" s="96"/>
      <c r="BG147" s="96"/>
      <c r="BH147" s="96"/>
      <c r="BI147" s="96"/>
      <c r="BJ147" s="96"/>
      <c r="BK147" s="96"/>
      <c r="BL147" s="96"/>
      <c r="BM147" s="96"/>
      <c r="BN147" s="96"/>
      <c r="BO147" s="96"/>
      <c r="BP147" s="96"/>
      <c r="BQ147" s="96"/>
      <c r="BR147" s="96"/>
      <c r="BS147" s="96"/>
      <c r="BT147" s="96"/>
      <c r="BU147" s="96"/>
      <c r="BV147" s="96"/>
      <c r="BW147" s="96"/>
      <c r="BX147" s="96"/>
      <c r="BY147" s="96"/>
      <c r="BZ147" s="96"/>
      <c r="CA147" s="96"/>
      <c r="CB147" s="96"/>
      <c r="CC147" s="96"/>
      <c r="CD147" s="96"/>
      <c r="CE147" s="96"/>
      <c r="CF147" s="96"/>
    </row>
    <row r="148" spans="2:84" x14ac:dyDescent="0.3">
      <c r="B148" s="13">
        <f>ROW()</f>
        <v>148</v>
      </c>
      <c r="H148" s="1" t="str">
        <f>$H$143</f>
        <v>Капитальные затраты на 1 произв. линию</v>
      </c>
      <c r="I148" s="1" t="s">
        <v>490</v>
      </c>
      <c r="M148" s="53" t="str">
        <f t="shared" si="155"/>
        <v>руб</v>
      </c>
      <c r="P148" s="131"/>
      <c r="U148" s="33">
        <f t="shared" ca="1" si="152"/>
        <v>1000000</v>
      </c>
      <c r="V148" s="93"/>
      <c r="W148" s="36"/>
      <c r="X148" s="96"/>
      <c r="Y148" s="96"/>
      <c r="Z148" s="96"/>
      <c r="AA148" s="96"/>
      <c r="AB148" s="96"/>
      <c r="AC148" s="96"/>
      <c r="AD148" s="96"/>
      <c r="AE148" s="96"/>
      <c r="AF148" s="96"/>
      <c r="AG148" s="96"/>
      <c r="AH148" s="96"/>
      <c r="AI148" s="96">
        <v>1000000</v>
      </c>
      <c r="AJ148" s="96"/>
      <c r="AK148" s="96"/>
      <c r="AL148" s="96"/>
      <c r="AM148" s="96"/>
      <c r="AN148" s="96"/>
      <c r="AO148" s="96"/>
      <c r="AP148" s="96"/>
      <c r="AQ148" s="96"/>
      <c r="AR148" s="96"/>
      <c r="AS148" s="96"/>
      <c r="AT148" s="96"/>
      <c r="AU148" s="96"/>
      <c r="AV148" s="96"/>
      <c r="AW148" s="96"/>
      <c r="AX148" s="96"/>
      <c r="AY148" s="96"/>
      <c r="AZ148" s="96"/>
      <c r="BA148" s="96"/>
      <c r="BB148" s="96"/>
      <c r="BC148" s="96"/>
      <c r="BD148" s="96"/>
      <c r="BE148" s="96"/>
      <c r="BF148" s="96"/>
      <c r="BG148" s="96"/>
      <c r="BH148" s="96"/>
      <c r="BI148" s="96"/>
      <c r="BJ148" s="96"/>
      <c r="BK148" s="96"/>
      <c r="BL148" s="96"/>
      <c r="BM148" s="96"/>
      <c r="BN148" s="96"/>
      <c r="BO148" s="96"/>
      <c r="BP148" s="96"/>
      <c r="BQ148" s="96"/>
      <c r="BR148" s="96"/>
      <c r="BS148" s="96"/>
      <c r="BT148" s="96"/>
      <c r="BU148" s="96"/>
      <c r="BV148" s="96"/>
      <c r="BW148" s="96"/>
      <c r="BX148" s="96"/>
      <c r="BY148" s="96"/>
      <c r="BZ148" s="96"/>
      <c r="CA148" s="96"/>
      <c r="CB148" s="96"/>
      <c r="CC148" s="96"/>
      <c r="CD148" s="96"/>
      <c r="CE148" s="96"/>
      <c r="CF148" s="96"/>
    </row>
    <row r="149" spans="2:84" s="26" customFormat="1" ht="12" x14ac:dyDescent="0.25">
      <c r="B149" s="13"/>
      <c r="M149" s="55"/>
      <c r="N149" s="44" t="s">
        <v>21</v>
      </c>
      <c r="O149" s="45"/>
      <c r="P149" s="46"/>
      <c r="Q149" s="40"/>
      <c r="U149" s="41"/>
      <c r="V149" s="42"/>
      <c r="W149" s="43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</row>
    <row r="150" spans="2:84" x14ac:dyDescent="0.3">
      <c r="B150" s="13">
        <f>ROW()</f>
        <v>150</v>
      </c>
    </row>
    <row r="151" spans="2:84" x14ac:dyDescent="0.3">
      <c r="B151" s="13">
        <f>ROW()</f>
        <v>151</v>
      </c>
      <c r="H151" s="1" t="str">
        <f>$H$143</f>
        <v>Капитальные затраты на 1 произв. линию</v>
      </c>
      <c r="M151" s="53" t="str">
        <f t="shared" ref="M151:M156" si="157">$M$111</f>
        <v>руб</v>
      </c>
      <c r="P151" s="72" t="str">
        <f>Lists!$AD$7</f>
        <v>оплата</v>
      </c>
      <c r="U151" s="33">
        <f t="shared" ref="U151:U156" ca="1" si="158">SUM(INDIRECT(ADDRESS($B151,$X$2)&amp;":"&amp;ADDRESS($B151,$X$2-1+$P$8)))</f>
        <v>37000000</v>
      </c>
      <c r="V151" s="35"/>
      <c r="W151" s="36"/>
      <c r="X151" s="33">
        <f t="shared" ref="X151:AI151" si="159">IF(X$8="",0,SUM(X152:X157))</f>
        <v>0</v>
      </c>
      <c r="Y151" s="33">
        <f t="shared" si="159"/>
        <v>0</v>
      </c>
      <c r="Z151" s="33">
        <f t="shared" si="159"/>
        <v>0</v>
      </c>
      <c r="AA151" s="33">
        <f t="shared" si="159"/>
        <v>1000000</v>
      </c>
      <c r="AB151" s="33">
        <f t="shared" si="159"/>
        <v>2500000</v>
      </c>
      <c r="AC151" s="33">
        <f t="shared" si="159"/>
        <v>2500000</v>
      </c>
      <c r="AD151" s="33">
        <f t="shared" si="159"/>
        <v>2500000</v>
      </c>
      <c r="AE151" s="33">
        <f t="shared" si="159"/>
        <v>7500000</v>
      </c>
      <c r="AF151" s="33">
        <f t="shared" si="159"/>
        <v>7500000</v>
      </c>
      <c r="AG151" s="33">
        <f t="shared" si="159"/>
        <v>10000000</v>
      </c>
      <c r="AH151" s="33">
        <f t="shared" si="159"/>
        <v>2500000</v>
      </c>
      <c r="AI151" s="33">
        <f t="shared" si="159"/>
        <v>1000000</v>
      </c>
      <c r="AJ151" s="33">
        <f t="shared" ref="AJ151:CF151" si="160">IF(AJ$8="",0,SUM(AJ152:AJ157))</f>
        <v>0</v>
      </c>
      <c r="AK151" s="33">
        <f t="shared" si="160"/>
        <v>0</v>
      </c>
      <c r="AL151" s="33">
        <f t="shared" si="160"/>
        <v>0</v>
      </c>
      <c r="AM151" s="33">
        <f t="shared" si="160"/>
        <v>0</v>
      </c>
      <c r="AN151" s="33">
        <f t="shared" si="160"/>
        <v>0</v>
      </c>
      <c r="AO151" s="33">
        <f t="shared" si="160"/>
        <v>0</v>
      </c>
      <c r="AP151" s="33">
        <f t="shared" si="160"/>
        <v>0</v>
      </c>
      <c r="AQ151" s="33">
        <f t="shared" si="160"/>
        <v>0</v>
      </c>
      <c r="AR151" s="33">
        <f t="shared" si="160"/>
        <v>0</v>
      </c>
      <c r="AS151" s="33">
        <f t="shared" si="160"/>
        <v>0</v>
      </c>
      <c r="AT151" s="33">
        <f t="shared" si="160"/>
        <v>0</v>
      </c>
      <c r="AU151" s="33">
        <f t="shared" si="160"/>
        <v>0</v>
      </c>
      <c r="AV151" s="33">
        <f t="shared" si="160"/>
        <v>0</v>
      </c>
      <c r="AW151" s="33">
        <f t="shared" si="160"/>
        <v>0</v>
      </c>
      <c r="AX151" s="33">
        <f t="shared" si="160"/>
        <v>0</v>
      </c>
      <c r="AY151" s="33">
        <f t="shared" si="160"/>
        <v>0</v>
      </c>
      <c r="AZ151" s="33">
        <f t="shared" si="160"/>
        <v>0</v>
      </c>
      <c r="BA151" s="33">
        <f t="shared" si="160"/>
        <v>0</v>
      </c>
      <c r="BB151" s="33">
        <f t="shared" si="160"/>
        <v>0</v>
      </c>
      <c r="BC151" s="33">
        <f t="shared" si="160"/>
        <v>0</v>
      </c>
      <c r="BD151" s="33">
        <f t="shared" si="160"/>
        <v>0</v>
      </c>
      <c r="BE151" s="33">
        <f t="shared" si="160"/>
        <v>0</v>
      </c>
      <c r="BF151" s="33">
        <f t="shared" si="160"/>
        <v>0</v>
      </c>
      <c r="BG151" s="33">
        <f t="shared" si="160"/>
        <v>0</v>
      </c>
      <c r="BH151" s="33">
        <f t="shared" si="160"/>
        <v>0</v>
      </c>
      <c r="BI151" s="33">
        <f t="shared" si="160"/>
        <v>0</v>
      </c>
      <c r="BJ151" s="33">
        <f t="shared" si="160"/>
        <v>0</v>
      </c>
      <c r="BK151" s="33">
        <f t="shared" si="160"/>
        <v>0</v>
      </c>
      <c r="BL151" s="33">
        <f t="shared" si="160"/>
        <v>0</v>
      </c>
      <c r="BM151" s="33">
        <f t="shared" si="160"/>
        <v>0</v>
      </c>
      <c r="BN151" s="33">
        <f t="shared" si="160"/>
        <v>0</v>
      </c>
      <c r="BO151" s="33">
        <f t="shared" si="160"/>
        <v>0</v>
      </c>
      <c r="BP151" s="33">
        <f t="shared" si="160"/>
        <v>0</v>
      </c>
      <c r="BQ151" s="33">
        <f t="shared" si="160"/>
        <v>0</v>
      </c>
      <c r="BR151" s="33">
        <f t="shared" si="160"/>
        <v>0</v>
      </c>
      <c r="BS151" s="33">
        <f t="shared" si="160"/>
        <v>0</v>
      </c>
      <c r="BT151" s="33">
        <f t="shared" si="160"/>
        <v>0</v>
      </c>
      <c r="BU151" s="33">
        <f t="shared" si="160"/>
        <v>0</v>
      </c>
      <c r="BV151" s="33">
        <f t="shared" si="160"/>
        <v>0</v>
      </c>
      <c r="BW151" s="33">
        <f t="shared" si="160"/>
        <v>0</v>
      </c>
      <c r="BX151" s="33">
        <f t="shared" si="160"/>
        <v>0</v>
      </c>
      <c r="BY151" s="33">
        <f t="shared" si="160"/>
        <v>0</v>
      </c>
      <c r="BZ151" s="33">
        <f t="shared" si="160"/>
        <v>0</v>
      </c>
      <c r="CA151" s="33">
        <f t="shared" si="160"/>
        <v>0</v>
      </c>
      <c r="CB151" s="33">
        <f t="shared" si="160"/>
        <v>0</v>
      </c>
      <c r="CC151" s="33">
        <f t="shared" si="160"/>
        <v>0</v>
      </c>
      <c r="CD151" s="33">
        <f t="shared" si="160"/>
        <v>0</v>
      </c>
      <c r="CE151" s="33">
        <f t="shared" si="160"/>
        <v>0</v>
      </c>
      <c r="CF151" s="33">
        <f t="shared" si="160"/>
        <v>0</v>
      </c>
    </row>
    <row r="152" spans="2:84" x14ac:dyDescent="0.3">
      <c r="B152" s="13">
        <f>ROW()</f>
        <v>152</v>
      </c>
      <c r="H152" s="1" t="str">
        <f>$H$151</f>
        <v>Капитальные затраты на 1 произв. линию</v>
      </c>
      <c r="I152" s="1" t="str">
        <f>I144</f>
        <v>Разрешения, оформления и проектирование</v>
      </c>
      <c r="M152" s="53" t="str">
        <f t="shared" si="157"/>
        <v>руб</v>
      </c>
      <c r="U152" s="33">
        <f t="shared" ca="1" si="158"/>
        <v>1000000</v>
      </c>
      <c r="V152" s="93"/>
      <c r="W152" s="36"/>
      <c r="X152" s="96">
        <f>X144</f>
        <v>0</v>
      </c>
      <c r="Y152" s="96">
        <f t="shared" ref="Y152:AI152" si="161">Y144</f>
        <v>0</v>
      </c>
      <c r="Z152" s="96">
        <f t="shared" si="161"/>
        <v>0</v>
      </c>
      <c r="AA152" s="96">
        <f t="shared" si="161"/>
        <v>1000000</v>
      </c>
      <c r="AB152" s="96">
        <f t="shared" si="161"/>
        <v>0</v>
      </c>
      <c r="AC152" s="96">
        <f t="shared" si="161"/>
        <v>0</v>
      </c>
      <c r="AD152" s="96">
        <f t="shared" si="161"/>
        <v>0</v>
      </c>
      <c r="AE152" s="96">
        <f t="shared" si="161"/>
        <v>0</v>
      </c>
      <c r="AF152" s="96">
        <f t="shared" si="161"/>
        <v>0</v>
      </c>
      <c r="AG152" s="96">
        <f t="shared" si="161"/>
        <v>0</v>
      </c>
      <c r="AH152" s="96">
        <f t="shared" si="161"/>
        <v>0</v>
      </c>
      <c r="AI152" s="96">
        <f t="shared" si="161"/>
        <v>0</v>
      </c>
      <c r="AJ152" s="96"/>
      <c r="AK152" s="96"/>
      <c r="AL152" s="96"/>
      <c r="AM152" s="96"/>
      <c r="AN152" s="96"/>
      <c r="AO152" s="96"/>
      <c r="AP152" s="96"/>
      <c r="AQ152" s="96"/>
      <c r="AR152" s="96"/>
      <c r="AS152" s="96"/>
      <c r="AT152" s="96"/>
      <c r="AU152" s="96"/>
      <c r="AV152" s="96"/>
      <c r="AW152" s="96"/>
      <c r="AX152" s="96"/>
      <c r="AY152" s="96"/>
      <c r="AZ152" s="96"/>
      <c r="BA152" s="96"/>
      <c r="BB152" s="96"/>
      <c r="BC152" s="96"/>
      <c r="BD152" s="96"/>
      <c r="BE152" s="96"/>
      <c r="BF152" s="96"/>
      <c r="BG152" s="96"/>
      <c r="BH152" s="96"/>
      <c r="BI152" s="96"/>
      <c r="BJ152" s="96"/>
      <c r="BK152" s="96"/>
      <c r="BL152" s="96"/>
      <c r="BM152" s="96"/>
      <c r="BN152" s="96"/>
      <c r="BO152" s="96"/>
      <c r="BP152" s="96"/>
      <c r="BQ152" s="96"/>
      <c r="BR152" s="96"/>
      <c r="BS152" s="96"/>
      <c r="BT152" s="96"/>
      <c r="BU152" s="96"/>
      <c r="BV152" s="96"/>
      <c r="BW152" s="96"/>
      <c r="BX152" s="96"/>
      <c r="BY152" s="96"/>
      <c r="BZ152" s="96"/>
      <c r="CA152" s="96"/>
      <c r="CB152" s="96"/>
      <c r="CC152" s="96"/>
      <c r="CD152" s="96"/>
      <c r="CE152" s="96"/>
      <c r="CF152" s="96"/>
    </row>
    <row r="153" spans="2:84" x14ac:dyDescent="0.3">
      <c r="B153" s="13">
        <f>ROW()</f>
        <v>153</v>
      </c>
      <c r="H153" s="1" t="str">
        <f>$H$151</f>
        <v>Капитальные затраты на 1 произв. линию</v>
      </c>
      <c r="I153" s="1" t="str">
        <f>I145</f>
        <v>Строительно-монтажные работы</v>
      </c>
      <c r="M153" s="53" t="str">
        <f t="shared" si="157"/>
        <v>руб</v>
      </c>
      <c r="U153" s="33">
        <f t="shared" ca="1" si="158"/>
        <v>15000000</v>
      </c>
      <c r="V153" s="93"/>
      <c r="W153" s="36"/>
      <c r="X153" s="96">
        <f t="shared" ref="X153:AI153" si="162">X145</f>
        <v>0</v>
      </c>
      <c r="Y153" s="96">
        <f t="shared" si="162"/>
        <v>0</v>
      </c>
      <c r="Z153" s="96">
        <f t="shared" si="162"/>
        <v>0</v>
      </c>
      <c r="AA153" s="96">
        <f t="shared" si="162"/>
        <v>0</v>
      </c>
      <c r="AB153" s="96">
        <f t="shared" si="162"/>
        <v>2500000</v>
      </c>
      <c r="AC153" s="96">
        <f t="shared" si="162"/>
        <v>2500000</v>
      </c>
      <c r="AD153" s="96">
        <f t="shared" si="162"/>
        <v>2500000</v>
      </c>
      <c r="AE153" s="96">
        <f t="shared" si="162"/>
        <v>2500000</v>
      </c>
      <c r="AF153" s="96">
        <f t="shared" si="162"/>
        <v>2500000</v>
      </c>
      <c r="AG153" s="96">
        <f t="shared" si="162"/>
        <v>2500000</v>
      </c>
      <c r="AH153" s="96">
        <f t="shared" si="162"/>
        <v>0</v>
      </c>
      <c r="AI153" s="96">
        <f t="shared" si="162"/>
        <v>0</v>
      </c>
      <c r="AJ153" s="96"/>
      <c r="AK153" s="96"/>
      <c r="AL153" s="96"/>
      <c r="AM153" s="96"/>
      <c r="AN153" s="96"/>
      <c r="AO153" s="96"/>
      <c r="AP153" s="96"/>
      <c r="AQ153" s="96"/>
      <c r="AR153" s="96"/>
      <c r="AS153" s="96"/>
      <c r="AT153" s="96"/>
      <c r="AU153" s="96"/>
      <c r="AV153" s="96"/>
      <c r="AW153" s="96"/>
      <c r="AX153" s="96"/>
      <c r="AY153" s="96"/>
      <c r="AZ153" s="96"/>
      <c r="BA153" s="96"/>
      <c r="BB153" s="96"/>
      <c r="BC153" s="96"/>
      <c r="BD153" s="96"/>
      <c r="BE153" s="96"/>
      <c r="BF153" s="96"/>
      <c r="BG153" s="96"/>
      <c r="BH153" s="96"/>
      <c r="BI153" s="96"/>
      <c r="BJ153" s="96"/>
      <c r="BK153" s="96"/>
      <c r="BL153" s="96"/>
      <c r="BM153" s="96"/>
      <c r="BN153" s="96"/>
      <c r="BO153" s="96"/>
      <c r="BP153" s="96"/>
      <c r="BQ153" s="96"/>
      <c r="BR153" s="96"/>
      <c r="BS153" s="96"/>
      <c r="BT153" s="96"/>
      <c r="BU153" s="96"/>
      <c r="BV153" s="96"/>
      <c r="BW153" s="96"/>
      <c r="BX153" s="96"/>
      <c r="BY153" s="96"/>
      <c r="BZ153" s="96"/>
      <c r="CA153" s="96"/>
      <c r="CB153" s="96"/>
      <c r="CC153" s="96"/>
      <c r="CD153" s="96"/>
      <c r="CE153" s="96"/>
      <c r="CF153" s="96"/>
    </row>
    <row r="154" spans="2:84" x14ac:dyDescent="0.3">
      <c r="B154" s="13">
        <f>ROW()</f>
        <v>154</v>
      </c>
      <c r="H154" s="1" t="str">
        <f>$H$151</f>
        <v>Капитальные затраты на 1 произв. линию</v>
      </c>
      <c r="I154" s="1" t="str">
        <f>I146</f>
        <v>Оборудование</v>
      </c>
      <c r="M154" s="53" t="str">
        <f t="shared" si="157"/>
        <v>руб</v>
      </c>
      <c r="U154" s="33">
        <f t="shared" ca="1" si="158"/>
        <v>15000000</v>
      </c>
      <c r="V154" s="93"/>
      <c r="W154" s="36"/>
      <c r="X154" s="96">
        <f t="shared" ref="X154:AI154" si="163">X146</f>
        <v>0</v>
      </c>
      <c r="Y154" s="96">
        <f t="shared" si="163"/>
        <v>0</v>
      </c>
      <c r="Z154" s="96">
        <f t="shared" si="163"/>
        <v>0</v>
      </c>
      <c r="AA154" s="96">
        <f t="shared" si="163"/>
        <v>0</v>
      </c>
      <c r="AB154" s="96">
        <f t="shared" si="163"/>
        <v>0</v>
      </c>
      <c r="AC154" s="96">
        <f t="shared" si="163"/>
        <v>0</v>
      </c>
      <c r="AD154" s="96">
        <f t="shared" si="163"/>
        <v>0</v>
      </c>
      <c r="AE154" s="96">
        <f t="shared" si="163"/>
        <v>5000000</v>
      </c>
      <c r="AF154" s="96">
        <f t="shared" si="163"/>
        <v>5000000</v>
      </c>
      <c r="AG154" s="96">
        <f t="shared" si="163"/>
        <v>5000000</v>
      </c>
      <c r="AH154" s="96">
        <f t="shared" si="163"/>
        <v>0</v>
      </c>
      <c r="AI154" s="96">
        <f t="shared" si="163"/>
        <v>0</v>
      </c>
      <c r="AJ154" s="96"/>
      <c r="AK154" s="96"/>
      <c r="AL154" s="96"/>
      <c r="AM154" s="96"/>
      <c r="AN154" s="96"/>
      <c r="AO154" s="96"/>
      <c r="AP154" s="96"/>
      <c r="AQ154" s="96"/>
      <c r="AR154" s="96"/>
      <c r="AS154" s="96"/>
      <c r="AT154" s="96"/>
      <c r="AU154" s="96"/>
      <c r="AV154" s="96"/>
      <c r="AW154" s="96"/>
      <c r="AX154" s="96"/>
      <c r="AY154" s="96"/>
      <c r="AZ154" s="96"/>
      <c r="BA154" s="96"/>
      <c r="BB154" s="96"/>
      <c r="BC154" s="96"/>
      <c r="BD154" s="96"/>
      <c r="BE154" s="96"/>
      <c r="BF154" s="96"/>
      <c r="BG154" s="96"/>
      <c r="BH154" s="96"/>
      <c r="BI154" s="96"/>
      <c r="BJ154" s="96"/>
      <c r="BK154" s="96"/>
      <c r="BL154" s="96"/>
      <c r="BM154" s="96"/>
      <c r="BN154" s="96"/>
      <c r="BO154" s="96"/>
      <c r="BP154" s="96"/>
      <c r="BQ154" s="96"/>
      <c r="BR154" s="96"/>
      <c r="BS154" s="96"/>
      <c r="BT154" s="96"/>
      <c r="BU154" s="96"/>
      <c r="BV154" s="96"/>
      <c r="BW154" s="96"/>
      <c r="BX154" s="96"/>
      <c r="BY154" s="96"/>
      <c r="BZ154" s="96"/>
      <c r="CA154" s="96"/>
      <c r="CB154" s="96"/>
      <c r="CC154" s="96"/>
      <c r="CD154" s="96"/>
      <c r="CE154" s="96"/>
      <c r="CF154" s="96"/>
    </row>
    <row r="155" spans="2:84" x14ac:dyDescent="0.3">
      <c r="B155" s="13">
        <f>ROW()</f>
        <v>155</v>
      </c>
      <c r="H155" s="1" t="str">
        <f>$H$151</f>
        <v>Капитальные затраты на 1 произв. линию</v>
      </c>
      <c r="I155" s="1" t="str">
        <f>I147</f>
        <v>Доставка и установка оборудования</v>
      </c>
      <c r="M155" s="53" t="str">
        <f t="shared" si="157"/>
        <v>руб</v>
      </c>
      <c r="U155" s="33">
        <f t="shared" ca="1" si="158"/>
        <v>5000000</v>
      </c>
      <c r="V155" s="93"/>
      <c r="W155" s="36"/>
      <c r="X155" s="96">
        <f t="shared" ref="X155:AI155" si="164">X147</f>
        <v>0</v>
      </c>
      <c r="Y155" s="96">
        <f t="shared" si="164"/>
        <v>0</v>
      </c>
      <c r="Z155" s="96">
        <f t="shared" si="164"/>
        <v>0</v>
      </c>
      <c r="AA155" s="96">
        <f t="shared" si="164"/>
        <v>0</v>
      </c>
      <c r="AB155" s="96">
        <f t="shared" si="164"/>
        <v>0</v>
      </c>
      <c r="AC155" s="96">
        <f t="shared" si="164"/>
        <v>0</v>
      </c>
      <c r="AD155" s="96">
        <f t="shared" si="164"/>
        <v>0</v>
      </c>
      <c r="AE155" s="96">
        <f t="shared" si="164"/>
        <v>0</v>
      </c>
      <c r="AF155" s="96">
        <f t="shared" si="164"/>
        <v>0</v>
      </c>
      <c r="AG155" s="96">
        <f t="shared" si="164"/>
        <v>2500000</v>
      </c>
      <c r="AH155" s="96">
        <f t="shared" si="164"/>
        <v>2500000</v>
      </c>
      <c r="AI155" s="96">
        <f t="shared" si="164"/>
        <v>0</v>
      </c>
      <c r="AJ155" s="96"/>
      <c r="AK155" s="96"/>
      <c r="AL155" s="96"/>
      <c r="AM155" s="96"/>
      <c r="AN155" s="96"/>
      <c r="AO155" s="96"/>
      <c r="AP155" s="96"/>
      <c r="AQ155" s="96"/>
      <c r="AR155" s="96"/>
      <c r="AS155" s="96"/>
      <c r="AT155" s="96"/>
      <c r="AU155" s="96"/>
      <c r="AV155" s="96"/>
      <c r="AW155" s="96"/>
      <c r="AX155" s="96"/>
      <c r="AY155" s="96"/>
      <c r="AZ155" s="96"/>
      <c r="BA155" s="96"/>
      <c r="BB155" s="96"/>
      <c r="BC155" s="96"/>
      <c r="BD155" s="96"/>
      <c r="BE155" s="96"/>
      <c r="BF155" s="96"/>
      <c r="BG155" s="96"/>
      <c r="BH155" s="96"/>
      <c r="BI155" s="96"/>
      <c r="BJ155" s="96"/>
      <c r="BK155" s="96"/>
      <c r="BL155" s="96"/>
      <c r="BM155" s="96"/>
      <c r="BN155" s="96"/>
      <c r="BO155" s="96"/>
      <c r="BP155" s="96"/>
      <c r="BQ155" s="96"/>
      <c r="BR155" s="96"/>
      <c r="BS155" s="96"/>
      <c r="BT155" s="96"/>
      <c r="BU155" s="96"/>
      <c r="BV155" s="96"/>
      <c r="BW155" s="96"/>
      <c r="BX155" s="96"/>
      <c r="BY155" s="96"/>
      <c r="BZ155" s="96"/>
      <c r="CA155" s="96"/>
      <c r="CB155" s="96"/>
      <c r="CC155" s="96"/>
      <c r="CD155" s="96"/>
      <c r="CE155" s="96"/>
      <c r="CF155" s="96"/>
    </row>
    <row r="156" spans="2:84" x14ac:dyDescent="0.3">
      <c r="B156" s="13">
        <f>ROW()</f>
        <v>156</v>
      </c>
      <c r="H156" s="1" t="str">
        <f>$H$151</f>
        <v>Капитальные затраты на 1 произв. линию</v>
      </c>
      <c r="I156" s="1" t="str">
        <f>I148</f>
        <v>Пуско-наладочные работы и ввод в экспл.</v>
      </c>
      <c r="M156" s="53" t="str">
        <f t="shared" si="157"/>
        <v>руб</v>
      </c>
      <c r="U156" s="33">
        <f t="shared" ca="1" si="158"/>
        <v>1000000</v>
      </c>
      <c r="V156" s="93"/>
      <c r="W156" s="36"/>
      <c r="X156" s="96">
        <f t="shared" ref="X156:AI156" si="165">X148</f>
        <v>0</v>
      </c>
      <c r="Y156" s="96">
        <f t="shared" si="165"/>
        <v>0</v>
      </c>
      <c r="Z156" s="96">
        <f t="shared" si="165"/>
        <v>0</v>
      </c>
      <c r="AA156" s="96">
        <f t="shared" si="165"/>
        <v>0</v>
      </c>
      <c r="AB156" s="96">
        <f t="shared" si="165"/>
        <v>0</v>
      </c>
      <c r="AC156" s="96">
        <f t="shared" si="165"/>
        <v>0</v>
      </c>
      <c r="AD156" s="96">
        <f t="shared" si="165"/>
        <v>0</v>
      </c>
      <c r="AE156" s="96">
        <f t="shared" si="165"/>
        <v>0</v>
      </c>
      <c r="AF156" s="96">
        <f t="shared" si="165"/>
        <v>0</v>
      </c>
      <c r="AG156" s="96">
        <f t="shared" si="165"/>
        <v>0</v>
      </c>
      <c r="AH156" s="96">
        <f t="shared" si="165"/>
        <v>0</v>
      </c>
      <c r="AI156" s="96">
        <f t="shared" si="165"/>
        <v>1000000</v>
      </c>
      <c r="AJ156" s="96"/>
      <c r="AK156" s="96"/>
      <c r="AL156" s="96"/>
      <c r="AM156" s="96"/>
      <c r="AN156" s="96"/>
      <c r="AO156" s="96"/>
      <c r="AP156" s="96"/>
      <c r="AQ156" s="96"/>
      <c r="AR156" s="96"/>
      <c r="AS156" s="96"/>
      <c r="AT156" s="96"/>
      <c r="AU156" s="96"/>
      <c r="AV156" s="96"/>
      <c r="AW156" s="96"/>
      <c r="AX156" s="96"/>
      <c r="AY156" s="96"/>
      <c r="AZ156" s="96"/>
      <c r="BA156" s="96"/>
      <c r="BB156" s="96"/>
      <c r="BC156" s="96"/>
      <c r="BD156" s="96"/>
      <c r="BE156" s="96"/>
      <c r="BF156" s="96"/>
      <c r="BG156" s="96"/>
      <c r="BH156" s="96"/>
      <c r="BI156" s="96"/>
      <c r="BJ156" s="96"/>
      <c r="BK156" s="96"/>
      <c r="BL156" s="96"/>
      <c r="BM156" s="96"/>
      <c r="BN156" s="96"/>
      <c r="BO156" s="96"/>
      <c r="BP156" s="96"/>
      <c r="BQ156" s="96"/>
      <c r="BR156" s="96"/>
      <c r="BS156" s="96"/>
      <c r="BT156" s="96"/>
      <c r="BU156" s="96"/>
      <c r="BV156" s="96"/>
      <c r="BW156" s="96"/>
      <c r="BX156" s="96"/>
      <c r="BY156" s="96"/>
      <c r="BZ156" s="96"/>
      <c r="CA156" s="96"/>
      <c r="CB156" s="96"/>
      <c r="CC156" s="96"/>
      <c r="CD156" s="96"/>
      <c r="CE156" s="96"/>
      <c r="CF156" s="96"/>
    </row>
    <row r="157" spans="2:84" s="26" customFormat="1" ht="12" x14ac:dyDescent="0.25">
      <c r="B157" s="13"/>
      <c r="M157" s="55"/>
      <c r="N157" s="44" t="s">
        <v>21</v>
      </c>
      <c r="O157" s="45"/>
      <c r="P157" s="46"/>
      <c r="Q157" s="40"/>
      <c r="U157" s="41"/>
      <c r="V157" s="42"/>
      <c r="W157" s="43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</row>
    <row r="158" spans="2:84" x14ac:dyDescent="0.3">
      <c r="B158" s="13">
        <f>ROW()</f>
        <v>158</v>
      </c>
    </row>
    <row r="159" spans="2:84" x14ac:dyDescent="0.3">
      <c r="B159" s="13">
        <f>ROW()</f>
        <v>159</v>
      </c>
      <c r="H159" s="1" t="str">
        <f>$H$143</f>
        <v>Капитальные затраты на 1 произв. линию</v>
      </c>
      <c r="M159" s="53" t="str">
        <f t="shared" ref="M159:M164" si="166">$M$111</f>
        <v>руб</v>
      </c>
      <c r="P159" s="72" t="str">
        <f>Lists!$AD$11</f>
        <v>ввод в экспл-ю</v>
      </c>
      <c r="U159" s="33">
        <f t="shared" ref="U159:U164" ca="1" si="167">SUM(INDIRECT(ADDRESS($B159,$X$2)&amp;":"&amp;ADDRESS($B159,$X$2-1+$P$8)))</f>
        <v>37000000</v>
      </c>
      <c r="V159" s="35"/>
      <c r="W159" s="36"/>
      <c r="X159" s="33">
        <f t="shared" ref="X159:AI159" si="168">IF(X$8="",0,SUM(X160:X165))</f>
        <v>0</v>
      </c>
      <c r="Y159" s="33">
        <f t="shared" si="168"/>
        <v>0</v>
      </c>
      <c r="Z159" s="33">
        <f t="shared" si="168"/>
        <v>0</v>
      </c>
      <c r="AA159" s="33">
        <f t="shared" si="168"/>
        <v>0</v>
      </c>
      <c r="AB159" s="33">
        <f t="shared" si="168"/>
        <v>0</v>
      </c>
      <c r="AC159" s="33">
        <f t="shared" si="168"/>
        <v>0</v>
      </c>
      <c r="AD159" s="33">
        <f t="shared" si="168"/>
        <v>0</v>
      </c>
      <c r="AE159" s="33">
        <f t="shared" si="168"/>
        <v>0</v>
      </c>
      <c r="AF159" s="33">
        <f t="shared" si="168"/>
        <v>0</v>
      </c>
      <c r="AG159" s="33">
        <f t="shared" si="168"/>
        <v>0</v>
      </c>
      <c r="AH159" s="33">
        <f t="shared" si="168"/>
        <v>0</v>
      </c>
      <c r="AI159" s="33">
        <f t="shared" si="168"/>
        <v>37000000</v>
      </c>
      <c r="AJ159" s="33">
        <f t="shared" ref="AJ159:CF159" si="169">IF(AJ$8="",0,SUM(AJ160:AJ165))</f>
        <v>0</v>
      </c>
      <c r="AK159" s="33">
        <f t="shared" si="169"/>
        <v>0</v>
      </c>
      <c r="AL159" s="33">
        <f t="shared" si="169"/>
        <v>0</v>
      </c>
      <c r="AM159" s="33">
        <f t="shared" si="169"/>
        <v>0</v>
      </c>
      <c r="AN159" s="33">
        <f t="shared" si="169"/>
        <v>0</v>
      </c>
      <c r="AO159" s="33">
        <f t="shared" si="169"/>
        <v>0</v>
      </c>
      <c r="AP159" s="33">
        <f t="shared" si="169"/>
        <v>0</v>
      </c>
      <c r="AQ159" s="33">
        <f t="shared" si="169"/>
        <v>0</v>
      </c>
      <c r="AR159" s="33">
        <f t="shared" si="169"/>
        <v>0</v>
      </c>
      <c r="AS159" s="33">
        <f t="shared" si="169"/>
        <v>0</v>
      </c>
      <c r="AT159" s="33">
        <f t="shared" si="169"/>
        <v>0</v>
      </c>
      <c r="AU159" s="33">
        <f t="shared" si="169"/>
        <v>0</v>
      </c>
      <c r="AV159" s="33">
        <f t="shared" si="169"/>
        <v>0</v>
      </c>
      <c r="AW159" s="33">
        <f t="shared" si="169"/>
        <v>0</v>
      </c>
      <c r="AX159" s="33">
        <f t="shared" si="169"/>
        <v>0</v>
      </c>
      <c r="AY159" s="33">
        <f t="shared" si="169"/>
        <v>0</v>
      </c>
      <c r="AZ159" s="33">
        <f t="shared" si="169"/>
        <v>0</v>
      </c>
      <c r="BA159" s="33">
        <f t="shared" si="169"/>
        <v>0</v>
      </c>
      <c r="BB159" s="33">
        <f t="shared" si="169"/>
        <v>0</v>
      </c>
      <c r="BC159" s="33">
        <f t="shared" si="169"/>
        <v>0</v>
      </c>
      <c r="BD159" s="33">
        <f t="shared" si="169"/>
        <v>0</v>
      </c>
      <c r="BE159" s="33">
        <f t="shared" si="169"/>
        <v>0</v>
      </c>
      <c r="BF159" s="33">
        <f t="shared" si="169"/>
        <v>0</v>
      </c>
      <c r="BG159" s="33">
        <f t="shared" si="169"/>
        <v>0</v>
      </c>
      <c r="BH159" s="33">
        <f t="shared" si="169"/>
        <v>0</v>
      </c>
      <c r="BI159" s="33">
        <f t="shared" si="169"/>
        <v>0</v>
      </c>
      <c r="BJ159" s="33">
        <f t="shared" si="169"/>
        <v>0</v>
      </c>
      <c r="BK159" s="33">
        <f t="shared" si="169"/>
        <v>0</v>
      </c>
      <c r="BL159" s="33">
        <f t="shared" si="169"/>
        <v>0</v>
      </c>
      <c r="BM159" s="33">
        <f t="shared" si="169"/>
        <v>0</v>
      </c>
      <c r="BN159" s="33">
        <f t="shared" si="169"/>
        <v>0</v>
      </c>
      <c r="BO159" s="33">
        <f t="shared" si="169"/>
        <v>0</v>
      </c>
      <c r="BP159" s="33">
        <f t="shared" si="169"/>
        <v>0</v>
      </c>
      <c r="BQ159" s="33">
        <f t="shared" si="169"/>
        <v>0</v>
      </c>
      <c r="BR159" s="33">
        <f t="shared" si="169"/>
        <v>0</v>
      </c>
      <c r="BS159" s="33">
        <f t="shared" si="169"/>
        <v>0</v>
      </c>
      <c r="BT159" s="33">
        <f t="shared" si="169"/>
        <v>0</v>
      </c>
      <c r="BU159" s="33">
        <f t="shared" si="169"/>
        <v>0</v>
      </c>
      <c r="BV159" s="33">
        <f t="shared" si="169"/>
        <v>0</v>
      </c>
      <c r="BW159" s="33">
        <f t="shared" si="169"/>
        <v>0</v>
      </c>
      <c r="BX159" s="33">
        <f t="shared" si="169"/>
        <v>0</v>
      </c>
      <c r="BY159" s="33">
        <f t="shared" si="169"/>
        <v>0</v>
      </c>
      <c r="BZ159" s="33">
        <f t="shared" si="169"/>
        <v>0</v>
      </c>
      <c r="CA159" s="33">
        <f t="shared" si="169"/>
        <v>0</v>
      </c>
      <c r="CB159" s="33">
        <f t="shared" si="169"/>
        <v>0</v>
      </c>
      <c r="CC159" s="33">
        <f t="shared" si="169"/>
        <v>0</v>
      </c>
      <c r="CD159" s="33">
        <f t="shared" si="169"/>
        <v>0</v>
      </c>
      <c r="CE159" s="33">
        <f t="shared" si="169"/>
        <v>0</v>
      </c>
      <c r="CF159" s="33">
        <f t="shared" si="169"/>
        <v>0</v>
      </c>
    </row>
    <row r="160" spans="2:84" x14ac:dyDescent="0.3">
      <c r="B160" s="13">
        <f>ROW()</f>
        <v>160</v>
      </c>
      <c r="H160" s="1" t="str">
        <f>$H$159</f>
        <v>Капитальные затраты на 1 произв. линию</v>
      </c>
      <c r="I160" s="1" t="str">
        <f>I144</f>
        <v>Разрешения, оформления и проектирование</v>
      </c>
      <c r="M160" s="53" t="str">
        <f t="shared" si="166"/>
        <v>руб</v>
      </c>
      <c r="U160" s="33">
        <f t="shared" ca="1" si="167"/>
        <v>1000000</v>
      </c>
      <c r="V160" s="93"/>
      <c r="W160" s="36"/>
      <c r="X160" s="96"/>
      <c r="Y160" s="96"/>
      <c r="Z160" s="96"/>
      <c r="AA160" s="96"/>
      <c r="AB160" s="96"/>
      <c r="AC160" s="96"/>
      <c r="AD160" s="96"/>
      <c r="AE160" s="96"/>
      <c r="AF160" s="96"/>
      <c r="AG160" s="96"/>
      <c r="AH160" s="96"/>
      <c r="AI160" s="96">
        <f>SUM(X144:AI144)</f>
        <v>1000000</v>
      </c>
      <c r="AJ160" s="96"/>
      <c r="AK160" s="96"/>
      <c r="AL160" s="96"/>
      <c r="AM160" s="96"/>
      <c r="AN160" s="96"/>
      <c r="AO160" s="96"/>
      <c r="AP160" s="96"/>
      <c r="AQ160" s="96"/>
      <c r="AR160" s="96"/>
      <c r="AS160" s="96"/>
      <c r="AT160" s="96"/>
      <c r="AU160" s="96"/>
      <c r="AV160" s="96"/>
      <c r="AW160" s="96"/>
      <c r="AX160" s="96"/>
      <c r="AY160" s="96"/>
      <c r="AZ160" s="96"/>
      <c r="BA160" s="96"/>
      <c r="BB160" s="96"/>
      <c r="BC160" s="96"/>
      <c r="BD160" s="96"/>
      <c r="BE160" s="96"/>
      <c r="BF160" s="96"/>
      <c r="BG160" s="96"/>
      <c r="BH160" s="96"/>
      <c r="BI160" s="96"/>
      <c r="BJ160" s="96"/>
      <c r="BK160" s="96"/>
      <c r="BL160" s="96"/>
      <c r="BM160" s="96"/>
      <c r="BN160" s="96"/>
      <c r="BO160" s="96"/>
      <c r="BP160" s="96"/>
      <c r="BQ160" s="96"/>
      <c r="BR160" s="96"/>
      <c r="BS160" s="96"/>
      <c r="BT160" s="96"/>
      <c r="BU160" s="96"/>
      <c r="BV160" s="96"/>
      <c r="BW160" s="96"/>
      <c r="BX160" s="96"/>
      <c r="BY160" s="96"/>
      <c r="BZ160" s="96"/>
      <c r="CA160" s="96"/>
      <c r="CB160" s="96"/>
      <c r="CC160" s="96"/>
      <c r="CD160" s="96"/>
      <c r="CE160" s="96"/>
      <c r="CF160" s="96"/>
    </row>
    <row r="161" spans="2:84" x14ac:dyDescent="0.3">
      <c r="B161" s="13">
        <f>ROW()</f>
        <v>161</v>
      </c>
      <c r="H161" s="1" t="str">
        <f>$H$159</f>
        <v>Капитальные затраты на 1 произв. линию</v>
      </c>
      <c r="I161" s="1" t="str">
        <f t="shared" ref="I161:I164" si="170">I145</f>
        <v>Строительно-монтажные работы</v>
      </c>
      <c r="M161" s="53" t="str">
        <f t="shared" si="166"/>
        <v>руб</v>
      </c>
      <c r="U161" s="33">
        <f t="shared" ca="1" si="167"/>
        <v>15000000</v>
      </c>
      <c r="V161" s="93"/>
      <c r="W161" s="36"/>
      <c r="X161" s="96"/>
      <c r="Y161" s="96"/>
      <c r="Z161" s="96"/>
      <c r="AA161" s="96"/>
      <c r="AB161" s="96"/>
      <c r="AC161" s="96"/>
      <c r="AD161" s="96"/>
      <c r="AE161" s="96"/>
      <c r="AF161" s="96"/>
      <c r="AG161" s="96"/>
      <c r="AH161" s="96"/>
      <c r="AI161" s="96">
        <f t="shared" ref="AI161:AI164" si="171">SUM(X145:AI145)</f>
        <v>15000000</v>
      </c>
      <c r="AJ161" s="96"/>
      <c r="AK161" s="96"/>
      <c r="AL161" s="96"/>
      <c r="AM161" s="96"/>
      <c r="AN161" s="96"/>
      <c r="AO161" s="96"/>
      <c r="AP161" s="96"/>
      <c r="AQ161" s="96"/>
      <c r="AR161" s="96"/>
      <c r="AS161" s="96"/>
      <c r="AT161" s="96"/>
      <c r="AU161" s="96"/>
      <c r="AV161" s="96"/>
      <c r="AW161" s="96"/>
      <c r="AX161" s="96"/>
      <c r="AY161" s="96"/>
      <c r="AZ161" s="96"/>
      <c r="BA161" s="96"/>
      <c r="BB161" s="96"/>
      <c r="BC161" s="96"/>
      <c r="BD161" s="96"/>
      <c r="BE161" s="96"/>
      <c r="BF161" s="96"/>
      <c r="BG161" s="96"/>
      <c r="BH161" s="96"/>
      <c r="BI161" s="96"/>
      <c r="BJ161" s="96"/>
      <c r="BK161" s="96"/>
      <c r="BL161" s="96"/>
      <c r="BM161" s="96"/>
      <c r="BN161" s="96"/>
      <c r="BO161" s="96"/>
      <c r="BP161" s="96"/>
      <c r="BQ161" s="96"/>
      <c r="BR161" s="96"/>
      <c r="BS161" s="96"/>
      <c r="BT161" s="96"/>
      <c r="BU161" s="96"/>
      <c r="BV161" s="96"/>
      <c r="BW161" s="96"/>
      <c r="BX161" s="96"/>
      <c r="BY161" s="96"/>
      <c r="BZ161" s="96"/>
      <c r="CA161" s="96"/>
      <c r="CB161" s="96"/>
      <c r="CC161" s="96"/>
      <c r="CD161" s="96"/>
      <c r="CE161" s="96"/>
      <c r="CF161" s="96"/>
    </row>
    <row r="162" spans="2:84" x14ac:dyDescent="0.3">
      <c r="B162" s="13">
        <f>ROW()</f>
        <v>162</v>
      </c>
      <c r="H162" s="1" t="str">
        <f>$H$159</f>
        <v>Капитальные затраты на 1 произв. линию</v>
      </c>
      <c r="I162" s="1" t="str">
        <f t="shared" si="170"/>
        <v>Оборудование</v>
      </c>
      <c r="M162" s="53" t="str">
        <f t="shared" si="166"/>
        <v>руб</v>
      </c>
      <c r="U162" s="33">
        <f t="shared" ca="1" si="167"/>
        <v>15000000</v>
      </c>
      <c r="V162" s="93"/>
      <c r="W162" s="36"/>
      <c r="X162" s="96"/>
      <c r="Y162" s="96"/>
      <c r="Z162" s="96"/>
      <c r="AA162" s="96"/>
      <c r="AB162" s="96"/>
      <c r="AC162" s="96"/>
      <c r="AD162" s="96"/>
      <c r="AE162" s="96"/>
      <c r="AF162" s="96"/>
      <c r="AG162" s="96"/>
      <c r="AH162" s="96"/>
      <c r="AI162" s="96">
        <f t="shared" si="171"/>
        <v>15000000</v>
      </c>
      <c r="AJ162" s="96"/>
      <c r="AK162" s="96"/>
      <c r="AL162" s="96"/>
      <c r="AM162" s="96"/>
      <c r="AN162" s="96"/>
      <c r="AO162" s="96"/>
      <c r="AP162" s="96"/>
      <c r="AQ162" s="96"/>
      <c r="AR162" s="96"/>
      <c r="AS162" s="96"/>
      <c r="AT162" s="96"/>
      <c r="AU162" s="96"/>
      <c r="AV162" s="96"/>
      <c r="AW162" s="96"/>
      <c r="AX162" s="96"/>
      <c r="AY162" s="96"/>
      <c r="AZ162" s="96"/>
      <c r="BA162" s="96"/>
      <c r="BB162" s="96"/>
      <c r="BC162" s="96"/>
      <c r="BD162" s="96"/>
      <c r="BE162" s="96"/>
      <c r="BF162" s="96"/>
      <c r="BG162" s="96"/>
      <c r="BH162" s="96"/>
      <c r="BI162" s="96"/>
      <c r="BJ162" s="96"/>
      <c r="BK162" s="96"/>
      <c r="BL162" s="96"/>
      <c r="BM162" s="96"/>
      <c r="BN162" s="96"/>
      <c r="BO162" s="96"/>
      <c r="BP162" s="96"/>
      <c r="BQ162" s="96"/>
      <c r="BR162" s="96"/>
      <c r="BS162" s="96"/>
      <c r="BT162" s="96"/>
      <c r="BU162" s="96"/>
      <c r="BV162" s="96"/>
      <c r="BW162" s="96"/>
      <c r="BX162" s="96"/>
      <c r="BY162" s="96"/>
      <c r="BZ162" s="96"/>
      <c r="CA162" s="96"/>
      <c r="CB162" s="96"/>
      <c r="CC162" s="96"/>
      <c r="CD162" s="96"/>
      <c r="CE162" s="96"/>
      <c r="CF162" s="96"/>
    </row>
    <row r="163" spans="2:84" x14ac:dyDescent="0.3">
      <c r="B163" s="13">
        <f>ROW()</f>
        <v>163</v>
      </c>
      <c r="H163" s="1" t="str">
        <f>$H$159</f>
        <v>Капитальные затраты на 1 произв. линию</v>
      </c>
      <c r="I163" s="1" t="str">
        <f t="shared" si="170"/>
        <v>Доставка и установка оборудования</v>
      </c>
      <c r="M163" s="53" t="str">
        <f t="shared" si="166"/>
        <v>руб</v>
      </c>
      <c r="U163" s="33">
        <f t="shared" ca="1" si="167"/>
        <v>5000000</v>
      </c>
      <c r="V163" s="93"/>
      <c r="W163" s="36"/>
      <c r="X163" s="96"/>
      <c r="Y163" s="96"/>
      <c r="Z163" s="96"/>
      <c r="AA163" s="96"/>
      <c r="AB163" s="96"/>
      <c r="AC163" s="96"/>
      <c r="AD163" s="96"/>
      <c r="AE163" s="96"/>
      <c r="AF163" s="96"/>
      <c r="AG163" s="96"/>
      <c r="AH163" s="96"/>
      <c r="AI163" s="96">
        <f t="shared" si="171"/>
        <v>5000000</v>
      </c>
      <c r="AJ163" s="96"/>
      <c r="AK163" s="96"/>
      <c r="AL163" s="96"/>
      <c r="AM163" s="96"/>
      <c r="AN163" s="96"/>
      <c r="AO163" s="96"/>
      <c r="AP163" s="96"/>
      <c r="AQ163" s="96"/>
      <c r="AR163" s="96"/>
      <c r="AS163" s="96"/>
      <c r="AT163" s="96"/>
      <c r="AU163" s="96"/>
      <c r="AV163" s="96"/>
      <c r="AW163" s="96"/>
      <c r="AX163" s="96"/>
      <c r="AY163" s="96"/>
      <c r="AZ163" s="96"/>
      <c r="BA163" s="96"/>
      <c r="BB163" s="96"/>
      <c r="BC163" s="96"/>
      <c r="BD163" s="96"/>
      <c r="BE163" s="96"/>
      <c r="BF163" s="96"/>
      <c r="BG163" s="96"/>
      <c r="BH163" s="96"/>
      <c r="BI163" s="96"/>
      <c r="BJ163" s="96"/>
      <c r="BK163" s="96"/>
      <c r="BL163" s="96"/>
      <c r="BM163" s="96"/>
      <c r="BN163" s="96"/>
      <c r="BO163" s="96"/>
      <c r="BP163" s="96"/>
      <c r="BQ163" s="96"/>
      <c r="BR163" s="96"/>
      <c r="BS163" s="96"/>
      <c r="BT163" s="96"/>
      <c r="BU163" s="96"/>
      <c r="BV163" s="96"/>
      <c r="BW163" s="96"/>
      <c r="BX163" s="96"/>
      <c r="BY163" s="96"/>
      <c r="BZ163" s="96"/>
      <c r="CA163" s="96"/>
      <c r="CB163" s="96"/>
      <c r="CC163" s="96"/>
      <c r="CD163" s="96"/>
      <c r="CE163" s="96"/>
      <c r="CF163" s="96"/>
    </row>
    <row r="164" spans="2:84" x14ac:dyDescent="0.3">
      <c r="B164" s="13">
        <f>ROW()</f>
        <v>164</v>
      </c>
      <c r="H164" s="1" t="str">
        <f>$H$159</f>
        <v>Капитальные затраты на 1 произв. линию</v>
      </c>
      <c r="I164" s="1" t="str">
        <f t="shared" si="170"/>
        <v>Пуско-наладочные работы и ввод в экспл.</v>
      </c>
      <c r="M164" s="53" t="str">
        <f t="shared" si="166"/>
        <v>руб</v>
      </c>
      <c r="U164" s="33">
        <f t="shared" ca="1" si="167"/>
        <v>1000000</v>
      </c>
      <c r="V164" s="93"/>
      <c r="W164" s="36"/>
      <c r="X164" s="96"/>
      <c r="Y164" s="96"/>
      <c r="Z164" s="96"/>
      <c r="AA164" s="96"/>
      <c r="AB164" s="96"/>
      <c r="AC164" s="96"/>
      <c r="AD164" s="96"/>
      <c r="AE164" s="96"/>
      <c r="AF164" s="96"/>
      <c r="AG164" s="96"/>
      <c r="AH164" s="96"/>
      <c r="AI164" s="96">
        <f t="shared" si="171"/>
        <v>1000000</v>
      </c>
      <c r="AJ164" s="96"/>
      <c r="AK164" s="96"/>
      <c r="AL164" s="96"/>
      <c r="AM164" s="96"/>
      <c r="AN164" s="96"/>
      <c r="AO164" s="96"/>
      <c r="AP164" s="96"/>
      <c r="AQ164" s="96"/>
      <c r="AR164" s="96"/>
      <c r="AS164" s="96"/>
      <c r="AT164" s="96"/>
      <c r="AU164" s="96"/>
      <c r="AV164" s="96"/>
      <c r="AW164" s="96"/>
      <c r="AX164" s="96"/>
      <c r="AY164" s="96"/>
      <c r="AZ164" s="96"/>
      <c r="BA164" s="96"/>
      <c r="BB164" s="96"/>
      <c r="BC164" s="96"/>
      <c r="BD164" s="96"/>
      <c r="BE164" s="96"/>
      <c r="BF164" s="96"/>
      <c r="BG164" s="96"/>
      <c r="BH164" s="96"/>
      <c r="BI164" s="96"/>
      <c r="BJ164" s="96"/>
      <c r="BK164" s="96"/>
      <c r="BL164" s="96"/>
      <c r="BM164" s="96"/>
      <c r="BN164" s="96"/>
      <c r="BO164" s="96"/>
      <c r="BP164" s="96"/>
      <c r="BQ164" s="96"/>
      <c r="BR164" s="96"/>
      <c r="BS164" s="96"/>
      <c r="BT164" s="96"/>
      <c r="BU164" s="96"/>
      <c r="BV164" s="96"/>
      <c r="BW164" s="96"/>
      <c r="BX164" s="96"/>
      <c r="BY164" s="96"/>
      <c r="BZ164" s="96"/>
      <c r="CA164" s="96"/>
      <c r="CB164" s="96"/>
      <c r="CC164" s="96"/>
      <c r="CD164" s="96"/>
      <c r="CE164" s="96"/>
      <c r="CF164" s="96"/>
    </row>
    <row r="165" spans="2:84" s="26" customFormat="1" ht="12" x14ac:dyDescent="0.25">
      <c r="B165" s="13"/>
      <c r="M165" s="55"/>
      <c r="N165" s="44" t="s">
        <v>21</v>
      </c>
      <c r="O165" s="45"/>
      <c r="P165" s="46"/>
      <c r="Q165" s="40"/>
      <c r="U165" s="41"/>
      <c r="V165" s="42"/>
      <c r="W165" s="43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</row>
    <row r="166" spans="2:84" x14ac:dyDescent="0.3">
      <c r="B166" s="13">
        <f>ROW()</f>
        <v>166</v>
      </c>
    </row>
    <row r="167" spans="2:84" x14ac:dyDescent="0.3">
      <c r="B167" s="13">
        <f>ROW()</f>
        <v>167</v>
      </c>
      <c r="H167" s="1" t="s">
        <v>212</v>
      </c>
      <c r="M167" s="53" t="s">
        <v>16</v>
      </c>
      <c r="P167" s="72" t="s">
        <v>115</v>
      </c>
      <c r="U167" s="31"/>
      <c r="V167" s="107"/>
      <c r="W167" s="47"/>
      <c r="X167" s="31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</row>
    <row r="168" spans="2:84" x14ac:dyDescent="0.3">
      <c r="B168" s="13">
        <f>ROW()</f>
        <v>168</v>
      </c>
      <c r="H168" s="1" t="str">
        <f>$H$175</f>
        <v>Капитальные затраты на 1 канал продаж</v>
      </c>
      <c r="I168" s="1" t="str">
        <f>I152</f>
        <v>Разрешения, оформления и проектирование</v>
      </c>
      <c r="M168" s="53" t="s">
        <v>16</v>
      </c>
      <c r="O168" s="82"/>
      <c r="P168" s="88">
        <v>10</v>
      </c>
      <c r="U168" s="31">
        <f t="shared" ref="U168:U172" ca="1" si="172">SUM(INDIRECT(ADDRESS($B168,$X$2)&amp;":"&amp;ADDRESS($B168,$X$2-1+$P$8)))</f>
        <v>0.49166666666666736</v>
      </c>
      <c r="V168" s="94"/>
      <c r="W168" s="47"/>
      <c r="X168" s="97">
        <f>IF(X$8="",0,IF(X$1=1,0,IF(SUM($W168:W168)&gt;=100%,0,100%/(INT(12*IF($P168&lt;1,1,$P168))))))</f>
        <v>0</v>
      </c>
      <c r="Y168" s="97">
        <f>IF(Y$8="",0,IF(Y$1=1,0,IF(SUM($W168:X168)&gt;=100%,0,100%/(INT(12*IF($P168&lt;1,1,$P168))))))</f>
        <v>8.3333333333333332E-3</v>
      </c>
      <c r="Z168" s="97">
        <f>IF(Z$8="",0,IF(Z$1=1,0,IF(SUM($W168:Y168)&gt;=100%,0,100%/(INT(12*IF($P168&lt;1,1,$P168))))))</f>
        <v>8.3333333333333332E-3</v>
      </c>
      <c r="AA168" s="97">
        <f>IF(AA$8="",0,IF(AA$1=1,0,IF(SUM($W168:Z168)&gt;=100%,0,100%/(INT(12*IF($P168&lt;1,1,$P168))))))</f>
        <v>8.3333333333333332E-3</v>
      </c>
      <c r="AB168" s="97">
        <f>IF(AB$8="",0,IF(AB$1=1,0,IF(SUM($W168:AA168)&gt;=100%,0,100%/(INT(12*IF($P168&lt;1,1,$P168))))))</f>
        <v>8.3333333333333332E-3</v>
      </c>
      <c r="AC168" s="97">
        <f>IF(AC$8="",0,IF(AC$1=1,0,IF(SUM($W168:AB168)&gt;=100%,0,100%/(INT(12*IF($P168&lt;1,1,$P168))))))</f>
        <v>8.3333333333333332E-3</v>
      </c>
      <c r="AD168" s="97">
        <f>IF(AD$8="",0,IF(AD$1=1,0,IF(SUM($W168:AC168)&gt;=100%,0,100%/(INT(12*IF($P168&lt;1,1,$P168))))))</f>
        <v>8.3333333333333332E-3</v>
      </c>
      <c r="AE168" s="97">
        <f>IF(AE$8="",0,IF(AE$1=1,0,IF(SUM($W168:AD168)&gt;=100%,0,100%/(INT(12*IF($P168&lt;1,1,$P168))))))</f>
        <v>8.3333333333333332E-3</v>
      </c>
      <c r="AF168" s="97">
        <f>IF(AF$8="",0,IF(AF$1=1,0,IF(SUM($W168:AE168)&gt;=100%,0,100%/(INT(12*IF($P168&lt;1,1,$P168))))))</f>
        <v>8.3333333333333332E-3</v>
      </c>
      <c r="AG168" s="97">
        <f>IF(AG$8="",0,IF(AG$1=1,0,IF(SUM($W168:AF168)&gt;=100%,0,100%/(INT(12*IF($P168&lt;1,1,$P168))))))</f>
        <v>8.3333333333333332E-3</v>
      </c>
      <c r="AH168" s="97">
        <f>IF(AH$8="",0,IF(AH$1=1,0,IF(SUM($W168:AG168)&gt;=100%,0,100%/(INT(12*IF($P168&lt;1,1,$P168))))))</f>
        <v>8.3333333333333332E-3</v>
      </c>
      <c r="AI168" s="97">
        <f>IF(AI$8="",0,IF(AI$1=1,0,IF(SUM($W168:AH168)&gt;=100%,0,100%/(INT(12*IF($P168&lt;1,1,$P168))))))</f>
        <v>8.3333333333333332E-3</v>
      </c>
      <c r="AJ168" s="97">
        <f>IF(AJ$8="",0,IF(AJ$1=1,0,IF(SUM($W168:AI168)&gt;=100%,0,100%/(INT(12*IF($P168&lt;1,1,$P168))))))</f>
        <v>8.3333333333333332E-3</v>
      </c>
      <c r="AK168" s="97">
        <f>IF(AK$8="",0,IF(AK$1=1,0,IF(SUM($W168:AJ168)&gt;=100%,0,100%/(INT(12*IF($P168&lt;1,1,$P168))))))</f>
        <v>8.3333333333333332E-3</v>
      </c>
      <c r="AL168" s="97">
        <f>IF(AL$8="",0,IF(AL$1=1,0,IF(SUM($W168:AK168)&gt;=100%,0,100%/(INT(12*IF($P168&lt;1,1,$P168))))))</f>
        <v>8.3333333333333332E-3</v>
      </c>
      <c r="AM168" s="97">
        <f>IF(AM$8="",0,IF(AM$1=1,0,IF(SUM($W168:AL168)&gt;=100%,0,100%/(INT(12*IF($P168&lt;1,1,$P168))))))</f>
        <v>8.3333333333333332E-3</v>
      </c>
      <c r="AN168" s="97">
        <f>IF(AN$8="",0,IF(AN$1=1,0,IF(SUM($W168:AM168)&gt;=100%,0,100%/(INT(12*IF($P168&lt;1,1,$P168))))))</f>
        <v>8.3333333333333332E-3</v>
      </c>
      <c r="AO168" s="97">
        <f>IF(AO$8="",0,IF(AO$1=1,0,IF(SUM($W168:AN168)&gt;=100%,0,100%/(INT(12*IF($P168&lt;1,1,$P168))))))</f>
        <v>8.3333333333333332E-3</v>
      </c>
      <c r="AP168" s="97">
        <f>IF(AP$8="",0,IF(AP$1=1,0,IF(SUM($W168:AO168)&gt;=100%,0,100%/(INT(12*IF($P168&lt;1,1,$P168))))))</f>
        <v>8.3333333333333332E-3</v>
      </c>
      <c r="AQ168" s="97">
        <f>IF(AQ$8="",0,IF(AQ$1=1,0,IF(SUM($W168:AP168)&gt;=100%,0,100%/(INT(12*IF($P168&lt;1,1,$P168))))))</f>
        <v>8.3333333333333332E-3</v>
      </c>
      <c r="AR168" s="97">
        <f>IF(AR$8="",0,IF(AR$1=1,0,IF(SUM($W168:AQ168)&gt;=100%,0,100%/(INT(12*IF($P168&lt;1,1,$P168))))))</f>
        <v>8.3333333333333332E-3</v>
      </c>
      <c r="AS168" s="97">
        <f>IF(AS$8="",0,IF(AS$1=1,0,IF(SUM($W168:AR168)&gt;=100%,0,100%/(INT(12*IF($P168&lt;1,1,$P168))))))</f>
        <v>8.3333333333333332E-3</v>
      </c>
      <c r="AT168" s="97">
        <f>IF(AT$8="",0,IF(AT$1=1,0,IF(SUM($W168:AS168)&gt;=100%,0,100%/(INT(12*IF($P168&lt;1,1,$P168))))))</f>
        <v>8.3333333333333332E-3</v>
      </c>
      <c r="AU168" s="97">
        <f>IF(AU$8="",0,IF(AU$1=1,0,IF(SUM($W168:AT168)&gt;=100%,0,100%/(INT(12*IF($P168&lt;1,1,$P168))))))</f>
        <v>8.3333333333333332E-3</v>
      </c>
      <c r="AV168" s="97">
        <f>IF(AV$8="",0,IF(AV$1=1,0,IF(SUM($W168:AU168)&gt;=100%,0,100%/(INT(12*IF($P168&lt;1,1,$P168))))))</f>
        <v>8.3333333333333332E-3</v>
      </c>
      <c r="AW168" s="97">
        <f>IF(AW$8="",0,IF(AW$1=1,0,IF(SUM($W168:AV168)&gt;=100%,0,100%/(INT(12*IF($P168&lt;1,1,$P168))))))</f>
        <v>8.3333333333333332E-3</v>
      </c>
      <c r="AX168" s="97">
        <f>IF(AX$8="",0,IF(AX$1=1,0,IF(SUM($W168:AW168)&gt;=100%,0,100%/(INT(12*IF($P168&lt;1,1,$P168))))))</f>
        <v>8.3333333333333332E-3</v>
      </c>
      <c r="AY168" s="97">
        <f>IF(AY$8="",0,IF(AY$1=1,0,IF(SUM($W168:AX168)&gt;=100%,0,100%/(INT(12*IF($P168&lt;1,1,$P168))))))</f>
        <v>8.3333333333333332E-3</v>
      </c>
      <c r="AZ168" s="97">
        <f>IF(AZ$8="",0,IF(AZ$1=1,0,IF(SUM($W168:AY168)&gt;=100%,0,100%/(INT(12*IF($P168&lt;1,1,$P168))))))</f>
        <v>8.3333333333333332E-3</v>
      </c>
      <c r="BA168" s="97">
        <f>IF(BA$8="",0,IF(BA$1=1,0,IF(SUM($W168:AZ168)&gt;=100%,0,100%/(INT(12*IF($P168&lt;1,1,$P168))))))</f>
        <v>8.3333333333333332E-3</v>
      </c>
      <c r="BB168" s="97">
        <f>IF(BB$8="",0,IF(BB$1=1,0,IF(SUM($W168:BA168)&gt;=100%,0,100%/(INT(12*IF($P168&lt;1,1,$P168))))))</f>
        <v>8.3333333333333332E-3</v>
      </c>
      <c r="BC168" s="97">
        <f>IF(BC$8="",0,IF(BC$1=1,0,IF(SUM($W168:BB168)&gt;=100%,0,100%/(INT(12*IF($P168&lt;1,1,$P168))))))</f>
        <v>8.3333333333333332E-3</v>
      </c>
      <c r="BD168" s="97">
        <f>IF(BD$8="",0,IF(BD$1=1,0,IF(SUM($W168:BC168)&gt;=100%,0,100%/(INT(12*IF($P168&lt;1,1,$P168))))))</f>
        <v>8.3333333333333332E-3</v>
      </c>
      <c r="BE168" s="97">
        <f>IF(BE$8="",0,IF(BE$1=1,0,IF(SUM($W168:BD168)&gt;=100%,0,100%/(INT(12*IF($P168&lt;1,1,$P168))))))</f>
        <v>8.3333333333333332E-3</v>
      </c>
      <c r="BF168" s="97">
        <f>IF(BF$8="",0,IF(BF$1=1,0,IF(SUM($W168:BE168)&gt;=100%,0,100%/(INT(12*IF($P168&lt;1,1,$P168))))))</f>
        <v>8.3333333333333332E-3</v>
      </c>
      <c r="BG168" s="97">
        <f>IF(BG$8="",0,IF(BG$1=1,0,IF(SUM($W168:BF168)&gt;=100%,0,100%/(INT(12*IF($P168&lt;1,1,$P168))))))</f>
        <v>8.3333333333333332E-3</v>
      </c>
      <c r="BH168" s="97">
        <f>IF(BH$8="",0,IF(BH$1=1,0,IF(SUM($W168:BG168)&gt;=100%,0,100%/(INT(12*IF($P168&lt;1,1,$P168))))))</f>
        <v>8.3333333333333332E-3</v>
      </c>
      <c r="BI168" s="97">
        <f>IF(BI$8="",0,IF(BI$1=1,0,IF(SUM($W168:BH168)&gt;=100%,0,100%/(INT(12*IF($P168&lt;1,1,$P168))))))</f>
        <v>8.3333333333333332E-3</v>
      </c>
      <c r="BJ168" s="97">
        <f>IF(BJ$8="",0,IF(BJ$1=1,0,IF(SUM($W168:BI168)&gt;=100%,0,100%/(INT(12*IF($P168&lt;1,1,$P168))))))</f>
        <v>8.3333333333333332E-3</v>
      </c>
      <c r="BK168" s="97">
        <f>IF(BK$8="",0,IF(BK$1=1,0,IF(SUM($W168:BJ168)&gt;=100%,0,100%/(INT(12*IF($P168&lt;1,1,$P168))))))</f>
        <v>8.3333333333333332E-3</v>
      </c>
      <c r="BL168" s="97">
        <f>IF(BL$8="",0,IF(BL$1=1,0,IF(SUM($W168:BK168)&gt;=100%,0,100%/(INT(12*IF($P168&lt;1,1,$P168))))))</f>
        <v>8.3333333333333332E-3</v>
      </c>
      <c r="BM168" s="97">
        <f>IF(BM$8="",0,IF(BM$1=1,0,IF(SUM($W168:BL168)&gt;=100%,0,100%/(INT(12*IF($P168&lt;1,1,$P168))))))</f>
        <v>8.3333333333333332E-3</v>
      </c>
      <c r="BN168" s="97">
        <f>IF(BN$8="",0,IF(BN$1=1,0,IF(SUM($W168:BM168)&gt;=100%,0,100%/(INT(12*IF($P168&lt;1,1,$P168))))))</f>
        <v>8.3333333333333332E-3</v>
      </c>
      <c r="BO168" s="97">
        <f>IF(BO$8="",0,IF(BO$1=1,0,IF(SUM($W168:BN168)&gt;=100%,0,100%/(INT(12*IF($P168&lt;1,1,$P168))))))</f>
        <v>8.3333333333333332E-3</v>
      </c>
      <c r="BP168" s="97">
        <f>IF(BP$8="",0,IF(BP$1=1,0,IF(SUM($W168:BO168)&gt;=100%,0,100%/(INT(12*IF($P168&lt;1,1,$P168))))))</f>
        <v>8.3333333333333332E-3</v>
      </c>
      <c r="BQ168" s="97">
        <f>IF(BQ$8="",0,IF(BQ$1=1,0,IF(SUM($W168:BP168)&gt;=100%,0,100%/(INT(12*IF($P168&lt;1,1,$P168))))))</f>
        <v>8.3333333333333332E-3</v>
      </c>
      <c r="BR168" s="97">
        <f>IF(BR$8="",0,IF(BR$1=1,0,IF(SUM($W168:BQ168)&gt;=100%,0,100%/(INT(12*IF($P168&lt;1,1,$P168))))))</f>
        <v>8.3333333333333332E-3</v>
      </c>
      <c r="BS168" s="97">
        <f>IF(BS$8="",0,IF(BS$1=1,0,IF(SUM($W168:BR168)&gt;=100%,0,100%/(INT(12*IF($P168&lt;1,1,$P168))))))</f>
        <v>8.3333333333333332E-3</v>
      </c>
      <c r="BT168" s="97">
        <f>IF(BT$8="",0,IF(BT$1=1,0,IF(SUM($W168:BS168)&gt;=100%,0,100%/(INT(12*IF($P168&lt;1,1,$P168))))))</f>
        <v>8.3333333333333332E-3</v>
      </c>
      <c r="BU168" s="97">
        <f>IF(BU$8="",0,IF(BU$1=1,0,IF(SUM($W168:BT168)&gt;=100%,0,100%/(INT(12*IF($P168&lt;1,1,$P168))))))</f>
        <v>8.3333333333333332E-3</v>
      </c>
      <c r="BV168" s="97">
        <f>IF(BV$8="",0,IF(BV$1=1,0,IF(SUM($W168:BU168)&gt;=100%,0,100%/(INT(12*IF($P168&lt;1,1,$P168))))))</f>
        <v>8.3333333333333332E-3</v>
      </c>
      <c r="BW168" s="97">
        <f>IF(BW$8="",0,IF(BW$1=1,0,IF(SUM($W168:BV168)&gt;=100%,0,100%/(INT(12*IF($P168&lt;1,1,$P168))))))</f>
        <v>8.3333333333333332E-3</v>
      </c>
      <c r="BX168" s="97">
        <f>IF(BX$8="",0,IF(BX$1=1,0,IF(SUM($W168:BW168)&gt;=100%,0,100%/(INT(12*IF($P168&lt;1,1,$P168))))))</f>
        <v>8.3333333333333332E-3</v>
      </c>
      <c r="BY168" s="97">
        <f>IF(BY$8="",0,IF(BY$1=1,0,IF(SUM($W168:BX168)&gt;=100%,0,100%/(INT(12*IF($P168&lt;1,1,$P168))))))</f>
        <v>8.3333333333333332E-3</v>
      </c>
      <c r="BZ168" s="97">
        <f>IF(BZ$8="",0,IF(BZ$1=1,0,IF(SUM($W168:BY168)&gt;=100%,0,100%/(INT(12*IF($P168&lt;1,1,$P168))))))</f>
        <v>8.3333333333333332E-3</v>
      </c>
      <c r="CA168" s="97">
        <f>IF(CA$8="",0,IF(CA$1=1,0,IF(SUM($W168:BZ168)&gt;=100%,0,100%/(INT(12*IF($P168&lt;1,1,$P168))))))</f>
        <v>8.3333333333333332E-3</v>
      </c>
      <c r="CB168" s="97">
        <f>IF(CB$8="",0,IF(CB$1=1,0,IF(SUM($W168:CA168)&gt;=100%,0,100%/(INT(12*IF($P168&lt;1,1,$P168))))))</f>
        <v>8.3333333333333332E-3</v>
      </c>
      <c r="CC168" s="97">
        <f>IF(CC$8="",0,IF(CC$1=1,0,IF(SUM($W168:CB168)&gt;=100%,0,100%/(INT(12*IF($P168&lt;1,1,$P168))))))</f>
        <v>8.3333333333333332E-3</v>
      </c>
      <c r="CD168" s="97">
        <f>IF(CD$8="",0,IF(CD$1=1,0,IF(SUM($W168:CC168)&gt;=100%,0,100%/(INT(12*IF($P168&lt;1,1,$P168))))))</f>
        <v>8.3333333333333332E-3</v>
      </c>
      <c r="CE168" s="97">
        <f>IF(CE$8="",0,IF(CE$1=1,0,IF(SUM($W168:CD168)&gt;=100%,0,100%/(INT(12*IF($P168&lt;1,1,$P168))))))</f>
        <v>8.3333333333333332E-3</v>
      </c>
      <c r="CF168" s="97">
        <f>IF(CF$8="",0,IF(CF$1=1,0,IF(SUM($W168:CE168)&gt;=100%,0,100%/(INT(12*IF($P168&lt;1,1,$P168))))))</f>
        <v>0</v>
      </c>
    </row>
    <row r="169" spans="2:84" x14ac:dyDescent="0.3">
      <c r="B169" s="13">
        <f>ROW()</f>
        <v>169</v>
      </c>
      <c r="H169" s="1" t="str">
        <f>$H$175</f>
        <v>Капитальные затраты на 1 канал продаж</v>
      </c>
      <c r="I169" s="1" t="str">
        <f t="shared" ref="I169:I172" si="173">I153</f>
        <v>Строительно-монтажные работы</v>
      </c>
      <c r="M169" s="53" t="s">
        <v>16</v>
      </c>
      <c r="O169" s="82"/>
      <c r="P169" s="105">
        <v>10</v>
      </c>
      <c r="U169" s="31">
        <f t="shared" ca="1" si="172"/>
        <v>0.49166666666666736</v>
      </c>
      <c r="V169" s="94"/>
      <c r="W169" s="47"/>
      <c r="X169" s="97">
        <f>IF(X$8="",0,IF(X$1=1,0,IF(SUM($W169:W169)&gt;=100%,0,100%/(INT(12*IF($P169&lt;1,1,$P169))))))</f>
        <v>0</v>
      </c>
      <c r="Y169" s="97">
        <f>IF(Y$8="",0,IF(Y$1=1,0,IF(SUM($W169:X169)&gt;=100%,0,100%/(INT(12*IF($P169&lt;1,1,$P169))))))</f>
        <v>8.3333333333333332E-3</v>
      </c>
      <c r="Z169" s="97">
        <f>IF(Z$8="",0,IF(Z$1=1,0,IF(SUM($W169:Y169)&gt;=100%,0,100%/(INT(12*IF($P169&lt;1,1,$P169))))))</f>
        <v>8.3333333333333332E-3</v>
      </c>
      <c r="AA169" s="97">
        <f>IF(AA$8="",0,IF(AA$1=1,0,IF(SUM($W169:Z169)&gt;=100%,0,100%/(INT(12*IF($P169&lt;1,1,$P169))))))</f>
        <v>8.3333333333333332E-3</v>
      </c>
      <c r="AB169" s="97">
        <f>IF(AB$8="",0,IF(AB$1=1,0,IF(SUM($W169:AA169)&gt;=100%,0,100%/(INT(12*IF($P169&lt;1,1,$P169))))))</f>
        <v>8.3333333333333332E-3</v>
      </c>
      <c r="AC169" s="97">
        <f>IF(AC$8="",0,IF(AC$1=1,0,IF(SUM($W169:AB169)&gt;=100%,0,100%/(INT(12*IF($P169&lt;1,1,$P169))))))</f>
        <v>8.3333333333333332E-3</v>
      </c>
      <c r="AD169" s="97">
        <f>IF(AD$8="",0,IF(AD$1=1,0,IF(SUM($W169:AC169)&gt;=100%,0,100%/(INT(12*IF($P169&lt;1,1,$P169))))))</f>
        <v>8.3333333333333332E-3</v>
      </c>
      <c r="AE169" s="97">
        <f>IF(AE$8="",0,IF(AE$1=1,0,IF(SUM($W169:AD169)&gt;=100%,0,100%/(INT(12*IF($P169&lt;1,1,$P169))))))</f>
        <v>8.3333333333333332E-3</v>
      </c>
      <c r="AF169" s="97">
        <f>IF(AF$8="",0,IF(AF$1=1,0,IF(SUM($W169:AE169)&gt;=100%,0,100%/(INT(12*IF($P169&lt;1,1,$P169))))))</f>
        <v>8.3333333333333332E-3</v>
      </c>
      <c r="AG169" s="97">
        <f>IF(AG$8="",0,IF(AG$1=1,0,IF(SUM($W169:AF169)&gt;=100%,0,100%/(INT(12*IF($P169&lt;1,1,$P169))))))</f>
        <v>8.3333333333333332E-3</v>
      </c>
      <c r="AH169" s="97">
        <f>IF(AH$8="",0,IF(AH$1=1,0,IF(SUM($W169:AG169)&gt;=100%,0,100%/(INT(12*IF($P169&lt;1,1,$P169))))))</f>
        <v>8.3333333333333332E-3</v>
      </c>
      <c r="AI169" s="97">
        <f>IF(AI$8="",0,IF(AI$1=1,0,IF(SUM($W169:AH169)&gt;=100%,0,100%/(INT(12*IF($P169&lt;1,1,$P169))))))</f>
        <v>8.3333333333333332E-3</v>
      </c>
      <c r="AJ169" s="97">
        <f>IF(AJ$8="",0,IF(AJ$1=1,0,IF(SUM($W169:AI169)&gt;=100%,0,100%/(INT(12*IF($P169&lt;1,1,$P169))))))</f>
        <v>8.3333333333333332E-3</v>
      </c>
      <c r="AK169" s="97">
        <f>IF(AK$8="",0,IF(AK$1=1,0,IF(SUM($W169:AJ169)&gt;=100%,0,100%/(INT(12*IF($P169&lt;1,1,$P169))))))</f>
        <v>8.3333333333333332E-3</v>
      </c>
      <c r="AL169" s="97">
        <f>IF(AL$8="",0,IF(AL$1=1,0,IF(SUM($W169:AK169)&gt;=100%,0,100%/(INT(12*IF($P169&lt;1,1,$P169))))))</f>
        <v>8.3333333333333332E-3</v>
      </c>
      <c r="AM169" s="97">
        <f>IF(AM$8="",0,IF(AM$1=1,0,IF(SUM($W169:AL169)&gt;=100%,0,100%/(INT(12*IF($P169&lt;1,1,$P169))))))</f>
        <v>8.3333333333333332E-3</v>
      </c>
      <c r="AN169" s="97">
        <f>IF(AN$8="",0,IF(AN$1=1,0,IF(SUM($W169:AM169)&gt;=100%,0,100%/(INT(12*IF($P169&lt;1,1,$P169))))))</f>
        <v>8.3333333333333332E-3</v>
      </c>
      <c r="AO169" s="97">
        <f>IF(AO$8="",0,IF(AO$1=1,0,IF(SUM($W169:AN169)&gt;=100%,0,100%/(INT(12*IF($P169&lt;1,1,$P169))))))</f>
        <v>8.3333333333333332E-3</v>
      </c>
      <c r="AP169" s="97">
        <f>IF(AP$8="",0,IF(AP$1=1,0,IF(SUM($W169:AO169)&gt;=100%,0,100%/(INT(12*IF($P169&lt;1,1,$P169))))))</f>
        <v>8.3333333333333332E-3</v>
      </c>
      <c r="AQ169" s="97">
        <f>IF(AQ$8="",0,IF(AQ$1=1,0,IF(SUM($W169:AP169)&gt;=100%,0,100%/(INT(12*IF($P169&lt;1,1,$P169))))))</f>
        <v>8.3333333333333332E-3</v>
      </c>
      <c r="AR169" s="97">
        <f>IF(AR$8="",0,IF(AR$1=1,0,IF(SUM($W169:AQ169)&gt;=100%,0,100%/(INT(12*IF($P169&lt;1,1,$P169))))))</f>
        <v>8.3333333333333332E-3</v>
      </c>
      <c r="AS169" s="97">
        <f>IF(AS$8="",0,IF(AS$1=1,0,IF(SUM($W169:AR169)&gt;=100%,0,100%/(INT(12*IF($P169&lt;1,1,$P169))))))</f>
        <v>8.3333333333333332E-3</v>
      </c>
      <c r="AT169" s="97">
        <f>IF(AT$8="",0,IF(AT$1=1,0,IF(SUM($W169:AS169)&gt;=100%,0,100%/(INT(12*IF($P169&lt;1,1,$P169))))))</f>
        <v>8.3333333333333332E-3</v>
      </c>
      <c r="AU169" s="97">
        <f>IF(AU$8="",0,IF(AU$1=1,0,IF(SUM($W169:AT169)&gt;=100%,0,100%/(INT(12*IF($P169&lt;1,1,$P169))))))</f>
        <v>8.3333333333333332E-3</v>
      </c>
      <c r="AV169" s="97">
        <f>IF(AV$8="",0,IF(AV$1=1,0,IF(SUM($W169:AU169)&gt;=100%,0,100%/(INT(12*IF($P169&lt;1,1,$P169))))))</f>
        <v>8.3333333333333332E-3</v>
      </c>
      <c r="AW169" s="97">
        <f>IF(AW$8="",0,IF(AW$1=1,0,IF(SUM($W169:AV169)&gt;=100%,0,100%/(INT(12*IF($P169&lt;1,1,$P169))))))</f>
        <v>8.3333333333333332E-3</v>
      </c>
      <c r="AX169" s="97">
        <f>IF(AX$8="",0,IF(AX$1=1,0,IF(SUM($W169:AW169)&gt;=100%,0,100%/(INT(12*IF($P169&lt;1,1,$P169))))))</f>
        <v>8.3333333333333332E-3</v>
      </c>
      <c r="AY169" s="97">
        <f>IF(AY$8="",0,IF(AY$1=1,0,IF(SUM($W169:AX169)&gt;=100%,0,100%/(INT(12*IF($P169&lt;1,1,$P169))))))</f>
        <v>8.3333333333333332E-3</v>
      </c>
      <c r="AZ169" s="97">
        <f>IF(AZ$8="",0,IF(AZ$1=1,0,IF(SUM($W169:AY169)&gt;=100%,0,100%/(INT(12*IF($P169&lt;1,1,$P169))))))</f>
        <v>8.3333333333333332E-3</v>
      </c>
      <c r="BA169" s="97">
        <f>IF(BA$8="",0,IF(BA$1=1,0,IF(SUM($W169:AZ169)&gt;=100%,0,100%/(INT(12*IF($P169&lt;1,1,$P169))))))</f>
        <v>8.3333333333333332E-3</v>
      </c>
      <c r="BB169" s="97">
        <f>IF(BB$8="",0,IF(BB$1=1,0,IF(SUM($W169:BA169)&gt;=100%,0,100%/(INT(12*IF($P169&lt;1,1,$P169))))))</f>
        <v>8.3333333333333332E-3</v>
      </c>
      <c r="BC169" s="97">
        <f>IF(BC$8="",0,IF(BC$1=1,0,IF(SUM($W169:BB169)&gt;=100%,0,100%/(INT(12*IF($P169&lt;1,1,$P169))))))</f>
        <v>8.3333333333333332E-3</v>
      </c>
      <c r="BD169" s="97">
        <f>IF(BD$8="",0,IF(BD$1=1,0,IF(SUM($W169:BC169)&gt;=100%,0,100%/(INT(12*IF($P169&lt;1,1,$P169))))))</f>
        <v>8.3333333333333332E-3</v>
      </c>
      <c r="BE169" s="97">
        <f>IF(BE$8="",0,IF(BE$1=1,0,IF(SUM($W169:BD169)&gt;=100%,0,100%/(INT(12*IF($P169&lt;1,1,$P169))))))</f>
        <v>8.3333333333333332E-3</v>
      </c>
      <c r="BF169" s="97">
        <f>IF(BF$8="",0,IF(BF$1=1,0,IF(SUM($W169:BE169)&gt;=100%,0,100%/(INT(12*IF($P169&lt;1,1,$P169))))))</f>
        <v>8.3333333333333332E-3</v>
      </c>
      <c r="BG169" s="97">
        <f>IF(BG$8="",0,IF(BG$1=1,0,IF(SUM($W169:BF169)&gt;=100%,0,100%/(INT(12*IF($P169&lt;1,1,$P169))))))</f>
        <v>8.3333333333333332E-3</v>
      </c>
      <c r="BH169" s="97">
        <f>IF(BH$8="",0,IF(BH$1=1,0,IF(SUM($W169:BG169)&gt;=100%,0,100%/(INT(12*IF($P169&lt;1,1,$P169))))))</f>
        <v>8.3333333333333332E-3</v>
      </c>
      <c r="BI169" s="97">
        <f>IF(BI$8="",0,IF(BI$1=1,0,IF(SUM($W169:BH169)&gt;=100%,0,100%/(INT(12*IF($P169&lt;1,1,$P169))))))</f>
        <v>8.3333333333333332E-3</v>
      </c>
      <c r="BJ169" s="97">
        <f>IF(BJ$8="",0,IF(BJ$1=1,0,IF(SUM($W169:BI169)&gt;=100%,0,100%/(INT(12*IF($P169&lt;1,1,$P169))))))</f>
        <v>8.3333333333333332E-3</v>
      </c>
      <c r="BK169" s="97">
        <f>IF(BK$8="",0,IF(BK$1=1,0,IF(SUM($W169:BJ169)&gt;=100%,0,100%/(INT(12*IF($P169&lt;1,1,$P169))))))</f>
        <v>8.3333333333333332E-3</v>
      </c>
      <c r="BL169" s="97">
        <f>IF(BL$8="",0,IF(BL$1=1,0,IF(SUM($W169:BK169)&gt;=100%,0,100%/(INT(12*IF($P169&lt;1,1,$P169))))))</f>
        <v>8.3333333333333332E-3</v>
      </c>
      <c r="BM169" s="97">
        <f>IF(BM$8="",0,IF(BM$1=1,0,IF(SUM($W169:BL169)&gt;=100%,0,100%/(INT(12*IF($P169&lt;1,1,$P169))))))</f>
        <v>8.3333333333333332E-3</v>
      </c>
      <c r="BN169" s="97">
        <f>IF(BN$8="",0,IF(BN$1=1,0,IF(SUM($W169:BM169)&gt;=100%,0,100%/(INT(12*IF($P169&lt;1,1,$P169))))))</f>
        <v>8.3333333333333332E-3</v>
      </c>
      <c r="BO169" s="97">
        <f>IF(BO$8="",0,IF(BO$1=1,0,IF(SUM($W169:BN169)&gt;=100%,0,100%/(INT(12*IF($P169&lt;1,1,$P169))))))</f>
        <v>8.3333333333333332E-3</v>
      </c>
      <c r="BP169" s="97">
        <f>IF(BP$8="",0,IF(BP$1=1,0,IF(SUM($W169:BO169)&gt;=100%,0,100%/(INT(12*IF($P169&lt;1,1,$P169))))))</f>
        <v>8.3333333333333332E-3</v>
      </c>
      <c r="BQ169" s="97">
        <f>IF(BQ$8="",0,IF(BQ$1=1,0,IF(SUM($W169:BP169)&gt;=100%,0,100%/(INT(12*IF($P169&lt;1,1,$P169))))))</f>
        <v>8.3333333333333332E-3</v>
      </c>
      <c r="BR169" s="97">
        <f>IF(BR$8="",0,IF(BR$1=1,0,IF(SUM($W169:BQ169)&gt;=100%,0,100%/(INT(12*IF($P169&lt;1,1,$P169))))))</f>
        <v>8.3333333333333332E-3</v>
      </c>
      <c r="BS169" s="97">
        <f>IF(BS$8="",0,IF(BS$1=1,0,IF(SUM($W169:BR169)&gt;=100%,0,100%/(INT(12*IF($P169&lt;1,1,$P169))))))</f>
        <v>8.3333333333333332E-3</v>
      </c>
      <c r="BT169" s="97">
        <f>IF(BT$8="",0,IF(BT$1=1,0,IF(SUM($W169:BS169)&gt;=100%,0,100%/(INT(12*IF($P169&lt;1,1,$P169))))))</f>
        <v>8.3333333333333332E-3</v>
      </c>
      <c r="BU169" s="97">
        <f>IF(BU$8="",0,IF(BU$1=1,0,IF(SUM($W169:BT169)&gt;=100%,0,100%/(INT(12*IF($P169&lt;1,1,$P169))))))</f>
        <v>8.3333333333333332E-3</v>
      </c>
      <c r="BV169" s="97">
        <f>IF(BV$8="",0,IF(BV$1=1,0,IF(SUM($W169:BU169)&gt;=100%,0,100%/(INT(12*IF($P169&lt;1,1,$P169))))))</f>
        <v>8.3333333333333332E-3</v>
      </c>
      <c r="BW169" s="97">
        <f>IF(BW$8="",0,IF(BW$1=1,0,IF(SUM($W169:BV169)&gt;=100%,0,100%/(INT(12*IF($P169&lt;1,1,$P169))))))</f>
        <v>8.3333333333333332E-3</v>
      </c>
      <c r="BX169" s="97">
        <f>IF(BX$8="",0,IF(BX$1=1,0,IF(SUM($W169:BW169)&gt;=100%,0,100%/(INT(12*IF($P169&lt;1,1,$P169))))))</f>
        <v>8.3333333333333332E-3</v>
      </c>
      <c r="BY169" s="97">
        <f>IF(BY$8="",0,IF(BY$1=1,0,IF(SUM($W169:BX169)&gt;=100%,0,100%/(INT(12*IF($P169&lt;1,1,$P169))))))</f>
        <v>8.3333333333333332E-3</v>
      </c>
      <c r="BZ169" s="97">
        <f>IF(BZ$8="",0,IF(BZ$1=1,0,IF(SUM($W169:BY169)&gt;=100%,0,100%/(INT(12*IF($P169&lt;1,1,$P169))))))</f>
        <v>8.3333333333333332E-3</v>
      </c>
      <c r="CA169" s="97">
        <f>IF(CA$8="",0,IF(CA$1=1,0,IF(SUM($W169:BZ169)&gt;=100%,0,100%/(INT(12*IF($P169&lt;1,1,$P169))))))</f>
        <v>8.3333333333333332E-3</v>
      </c>
      <c r="CB169" s="97">
        <f>IF(CB$8="",0,IF(CB$1=1,0,IF(SUM($W169:CA169)&gt;=100%,0,100%/(INT(12*IF($P169&lt;1,1,$P169))))))</f>
        <v>8.3333333333333332E-3</v>
      </c>
      <c r="CC169" s="97">
        <f>IF(CC$8="",0,IF(CC$1=1,0,IF(SUM($W169:CB169)&gt;=100%,0,100%/(INT(12*IF($P169&lt;1,1,$P169))))))</f>
        <v>8.3333333333333332E-3</v>
      </c>
      <c r="CD169" s="97">
        <f>IF(CD$8="",0,IF(CD$1=1,0,IF(SUM($W169:CC169)&gt;=100%,0,100%/(INT(12*IF($P169&lt;1,1,$P169))))))</f>
        <v>8.3333333333333332E-3</v>
      </c>
      <c r="CE169" s="97">
        <f>IF(CE$8="",0,IF(CE$1=1,0,IF(SUM($W169:CD169)&gt;=100%,0,100%/(INT(12*IF($P169&lt;1,1,$P169))))))</f>
        <v>8.3333333333333332E-3</v>
      </c>
      <c r="CF169" s="97">
        <f>IF(CF$8="",0,IF(CF$1=1,0,IF(SUM($W169:CE169)&gt;=100%,0,100%/(INT(12*IF($P169&lt;1,1,$P169))))))</f>
        <v>0</v>
      </c>
    </row>
    <row r="170" spans="2:84" x14ac:dyDescent="0.3">
      <c r="B170" s="13">
        <f>ROW()</f>
        <v>170</v>
      </c>
      <c r="H170" s="1" t="str">
        <f>$H$175</f>
        <v>Капитальные затраты на 1 канал продаж</v>
      </c>
      <c r="I170" s="1" t="str">
        <f t="shared" si="173"/>
        <v>Оборудование</v>
      </c>
      <c r="M170" s="53" t="s">
        <v>16</v>
      </c>
      <c r="O170" s="82"/>
      <c r="P170" s="105">
        <v>10</v>
      </c>
      <c r="U170" s="31">
        <f t="shared" ca="1" si="172"/>
        <v>0.49166666666666736</v>
      </c>
      <c r="V170" s="94"/>
      <c r="W170" s="47"/>
      <c r="X170" s="97">
        <f>IF(X$8="",0,IF(X$1=1,0,IF(SUM($W170:W170)&gt;=100%,0,100%/(INT(12*IF($P170&lt;1,1,$P170))))))</f>
        <v>0</v>
      </c>
      <c r="Y170" s="97">
        <f>IF(Y$8="",0,IF(Y$1=1,0,IF(SUM($W170:X170)&gt;=100%,0,100%/(INT(12*IF($P170&lt;1,1,$P170))))))</f>
        <v>8.3333333333333332E-3</v>
      </c>
      <c r="Z170" s="97">
        <f>IF(Z$8="",0,IF(Z$1=1,0,IF(SUM($W170:Y170)&gt;=100%,0,100%/(INT(12*IF($P170&lt;1,1,$P170))))))</f>
        <v>8.3333333333333332E-3</v>
      </c>
      <c r="AA170" s="97">
        <f>IF(AA$8="",0,IF(AA$1=1,0,IF(SUM($W170:Z170)&gt;=100%,0,100%/(INT(12*IF($P170&lt;1,1,$P170))))))</f>
        <v>8.3333333333333332E-3</v>
      </c>
      <c r="AB170" s="97">
        <f>IF(AB$8="",0,IF(AB$1=1,0,IF(SUM($W170:AA170)&gt;=100%,0,100%/(INT(12*IF($P170&lt;1,1,$P170))))))</f>
        <v>8.3333333333333332E-3</v>
      </c>
      <c r="AC170" s="97">
        <f>IF(AC$8="",0,IF(AC$1=1,0,IF(SUM($W170:AB170)&gt;=100%,0,100%/(INT(12*IF($P170&lt;1,1,$P170))))))</f>
        <v>8.3333333333333332E-3</v>
      </c>
      <c r="AD170" s="97">
        <f>IF(AD$8="",0,IF(AD$1=1,0,IF(SUM($W170:AC170)&gt;=100%,0,100%/(INT(12*IF($P170&lt;1,1,$P170))))))</f>
        <v>8.3333333333333332E-3</v>
      </c>
      <c r="AE170" s="97">
        <f>IF(AE$8="",0,IF(AE$1=1,0,IF(SUM($W170:AD170)&gt;=100%,0,100%/(INT(12*IF($P170&lt;1,1,$P170))))))</f>
        <v>8.3333333333333332E-3</v>
      </c>
      <c r="AF170" s="97">
        <f>IF(AF$8="",0,IF(AF$1=1,0,IF(SUM($W170:AE170)&gt;=100%,0,100%/(INT(12*IF($P170&lt;1,1,$P170))))))</f>
        <v>8.3333333333333332E-3</v>
      </c>
      <c r="AG170" s="97">
        <f>IF(AG$8="",0,IF(AG$1=1,0,IF(SUM($W170:AF170)&gt;=100%,0,100%/(INT(12*IF($P170&lt;1,1,$P170))))))</f>
        <v>8.3333333333333332E-3</v>
      </c>
      <c r="AH170" s="97">
        <f>IF(AH$8="",0,IF(AH$1=1,0,IF(SUM($W170:AG170)&gt;=100%,0,100%/(INT(12*IF($P170&lt;1,1,$P170))))))</f>
        <v>8.3333333333333332E-3</v>
      </c>
      <c r="AI170" s="97">
        <f>IF(AI$8="",0,IF(AI$1=1,0,IF(SUM($W170:AH170)&gt;=100%,0,100%/(INT(12*IF($P170&lt;1,1,$P170))))))</f>
        <v>8.3333333333333332E-3</v>
      </c>
      <c r="AJ170" s="97">
        <f>IF(AJ$8="",0,IF(AJ$1=1,0,IF(SUM($W170:AI170)&gt;=100%,0,100%/(INT(12*IF($P170&lt;1,1,$P170))))))</f>
        <v>8.3333333333333332E-3</v>
      </c>
      <c r="AK170" s="97">
        <f>IF(AK$8="",0,IF(AK$1=1,0,IF(SUM($W170:AJ170)&gt;=100%,0,100%/(INT(12*IF($P170&lt;1,1,$P170))))))</f>
        <v>8.3333333333333332E-3</v>
      </c>
      <c r="AL170" s="97">
        <f>IF(AL$8="",0,IF(AL$1=1,0,IF(SUM($W170:AK170)&gt;=100%,0,100%/(INT(12*IF($P170&lt;1,1,$P170))))))</f>
        <v>8.3333333333333332E-3</v>
      </c>
      <c r="AM170" s="97">
        <f>IF(AM$8="",0,IF(AM$1=1,0,IF(SUM($W170:AL170)&gt;=100%,0,100%/(INT(12*IF($P170&lt;1,1,$P170))))))</f>
        <v>8.3333333333333332E-3</v>
      </c>
      <c r="AN170" s="97">
        <f>IF(AN$8="",0,IF(AN$1=1,0,IF(SUM($W170:AM170)&gt;=100%,0,100%/(INT(12*IF($P170&lt;1,1,$P170))))))</f>
        <v>8.3333333333333332E-3</v>
      </c>
      <c r="AO170" s="97">
        <f>IF(AO$8="",0,IF(AO$1=1,0,IF(SUM($W170:AN170)&gt;=100%,0,100%/(INT(12*IF($P170&lt;1,1,$P170))))))</f>
        <v>8.3333333333333332E-3</v>
      </c>
      <c r="AP170" s="97">
        <f>IF(AP$8="",0,IF(AP$1=1,0,IF(SUM($W170:AO170)&gt;=100%,0,100%/(INT(12*IF($P170&lt;1,1,$P170))))))</f>
        <v>8.3333333333333332E-3</v>
      </c>
      <c r="AQ170" s="97">
        <f>IF(AQ$8="",0,IF(AQ$1=1,0,IF(SUM($W170:AP170)&gt;=100%,0,100%/(INT(12*IF($P170&lt;1,1,$P170))))))</f>
        <v>8.3333333333333332E-3</v>
      </c>
      <c r="AR170" s="97">
        <f>IF(AR$8="",0,IF(AR$1=1,0,IF(SUM($W170:AQ170)&gt;=100%,0,100%/(INT(12*IF($P170&lt;1,1,$P170))))))</f>
        <v>8.3333333333333332E-3</v>
      </c>
      <c r="AS170" s="97">
        <f>IF(AS$8="",0,IF(AS$1=1,0,IF(SUM($W170:AR170)&gt;=100%,0,100%/(INT(12*IF($P170&lt;1,1,$P170))))))</f>
        <v>8.3333333333333332E-3</v>
      </c>
      <c r="AT170" s="97">
        <f>IF(AT$8="",0,IF(AT$1=1,0,IF(SUM($W170:AS170)&gt;=100%,0,100%/(INT(12*IF($P170&lt;1,1,$P170))))))</f>
        <v>8.3333333333333332E-3</v>
      </c>
      <c r="AU170" s="97">
        <f>IF(AU$8="",0,IF(AU$1=1,0,IF(SUM($W170:AT170)&gt;=100%,0,100%/(INT(12*IF($P170&lt;1,1,$P170))))))</f>
        <v>8.3333333333333332E-3</v>
      </c>
      <c r="AV170" s="97">
        <f>IF(AV$8="",0,IF(AV$1=1,0,IF(SUM($W170:AU170)&gt;=100%,0,100%/(INT(12*IF($P170&lt;1,1,$P170))))))</f>
        <v>8.3333333333333332E-3</v>
      </c>
      <c r="AW170" s="97">
        <f>IF(AW$8="",0,IF(AW$1=1,0,IF(SUM($W170:AV170)&gt;=100%,0,100%/(INT(12*IF($P170&lt;1,1,$P170))))))</f>
        <v>8.3333333333333332E-3</v>
      </c>
      <c r="AX170" s="97">
        <f>IF(AX$8="",0,IF(AX$1=1,0,IF(SUM($W170:AW170)&gt;=100%,0,100%/(INT(12*IF($P170&lt;1,1,$P170))))))</f>
        <v>8.3333333333333332E-3</v>
      </c>
      <c r="AY170" s="97">
        <f>IF(AY$8="",0,IF(AY$1=1,0,IF(SUM($W170:AX170)&gt;=100%,0,100%/(INT(12*IF($P170&lt;1,1,$P170))))))</f>
        <v>8.3333333333333332E-3</v>
      </c>
      <c r="AZ170" s="97">
        <f>IF(AZ$8="",0,IF(AZ$1=1,0,IF(SUM($W170:AY170)&gt;=100%,0,100%/(INT(12*IF($P170&lt;1,1,$P170))))))</f>
        <v>8.3333333333333332E-3</v>
      </c>
      <c r="BA170" s="97">
        <f>IF(BA$8="",0,IF(BA$1=1,0,IF(SUM($W170:AZ170)&gt;=100%,0,100%/(INT(12*IF($P170&lt;1,1,$P170))))))</f>
        <v>8.3333333333333332E-3</v>
      </c>
      <c r="BB170" s="97">
        <f>IF(BB$8="",0,IF(BB$1=1,0,IF(SUM($W170:BA170)&gt;=100%,0,100%/(INT(12*IF($P170&lt;1,1,$P170))))))</f>
        <v>8.3333333333333332E-3</v>
      </c>
      <c r="BC170" s="97">
        <f>IF(BC$8="",0,IF(BC$1=1,0,IF(SUM($W170:BB170)&gt;=100%,0,100%/(INT(12*IF($P170&lt;1,1,$P170))))))</f>
        <v>8.3333333333333332E-3</v>
      </c>
      <c r="BD170" s="97">
        <f>IF(BD$8="",0,IF(BD$1=1,0,IF(SUM($W170:BC170)&gt;=100%,0,100%/(INT(12*IF($P170&lt;1,1,$P170))))))</f>
        <v>8.3333333333333332E-3</v>
      </c>
      <c r="BE170" s="97">
        <f>IF(BE$8="",0,IF(BE$1=1,0,IF(SUM($W170:BD170)&gt;=100%,0,100%/(INT(12*IF($P170&lt;1,1,$P170))))))</f>
        <v>8.3333333333333332E-3</v>
      </c>
      <c r="BF170" s="97">
        <f>IF(BF$8="",0,IF(BF$1=1,0,IF(SUM($W170:BE170)&gt;=100%,0,100%/(INT(12*IF($P170&lt;1,1,$P170))))))</f>
        <v>8.3333333333333332E-3</v>
      </c>
      <c r="BG170" s="97">
        <f>IF(BG$8="",0,IF(BG$1=1,0,IF(SUM($W170:BF170)&gt;=100%,0,100%/(INT(12*IF($P170&lt;1,1,$P170))))))</f>
        <v>8.3333333333333332E-3</v>
      </c>
      <c r="BH170" s="97">
        <f>IF(BH$8="",0,IF(BH$1=1,0,IF(SUM($W170:BG170)&gt;=100%,0,100%/(INT(12*IF($P170&lt;1,1,$P170))))))</f>
        <v>8.3333333333333332E-3</v>
      </c>
      <c r="BI170" s="97">
        <f>IF(BI$8="",0,IF(BI$1=1,0,IF(SUM($W170:BH170)&gt;=100%,0,100%/(INT(12*IF($P170&lt;1,1,$P170))))))</f>
        <v>8.3333333333333332E-3</v>
      </c>
      <c r="BJ170" s="97">
        <f>IF(BJ$8="",0,IF(BJ$1=1,0,IF(SUM($W170:BI170)&gt;=100%,0,100%/(INT(12*IF($P170&lt;1,1,$P170))))))</f>
        <v>8.3333333333333332E-3</v>
      </c>
      <c r="BK170" s="97">
        <f>IF(BK$8="",0,IF(BK$1=1,0,IF(SUM($W170:BJ170)&gt;=100%,0,100%/(INT(12*IF($P170&lt;1,1,$P170))))))</f>
        <v>8.3333333333333332E-3</v>
      </c>
      <c r="BL170" s="97">
        <f>IF(BL$8="",0,IF(BL$1=1,0,IF(SUM($W170:BK170)&gt;=100%,0,100%/(INT(12*IF($P170&lt;1,1,$P170))))))</f>
        <v>8.3333333333333332E-3</v>
      </c>
      <c r="BM170" s="97">
        <f>IF(BM$8="",0,IF(BM$1=1,0,IF(SUM($W170:BL170)&gt;=100%,0,100%/(INT(12*IF($P170&lt;1,1,$P170))))))</f>
        <v>8.3333333333333332E-3</v>
      </c>
      <c r="BN170" s="97">
        <f>IF(BN$8="",0,IF(BN$1=1,0,IF(SUM($W170:BM170)&gt;=100%,0,100%/(INT(12*IF($P170&lt;1,1,$P170))))))</f>
        <v>8.3333333333333332E-3</v>
      </c>
      <c r="BO170" s="97">
        <f>IF(BO$8="",0,IF(BO$1=1,0,IF(SUM($W170:BN170)&gt;=100%,0,100%/(INT(12*IF($P170&lt;1,1,$P170))))))</f>
        <v>8.3333333333333332E-3</v>
      </c>
      <c r="BP170" s="97">
        <f>IF(BP$8="",0,IF(BP$1=1,0,IF(SUM($W170:BO170)&gt;=100%,0,100%/(INT(12*IF($P170&lt;1,1,$P170))))))</f>
        <v>8.3333333333333332E-3</v>
      </c>
      <c r="BQ170" s="97">
        <f>IF(BQ$8="",0,IF(BQ$1=1,0,IF(SUM($W170:BP170)&gt;=100%,0,100%/(INT(12*IF($P170&lt;1,1,$P170))))))</f>
        <v>8.3333333333333332E-3</v>
      </c>
      <c r="BR170" s="97">
        <f>IF(BR$8="",0,IF(BR$1=1,0,IF(SUM($W170:BQ170)&gt;=100%,0,100%/(INT(12*IF($P170&lt;1,1,$P170))))))</f>
        <v>8.3333333333333332E-3</v>
      </c>
      <c r="BS170" s="97">
        <f>IF(BS$8="",0,IF(BS$1=1,0,IF(SUM($W170:BR170)&gt;=100%,0,100%/(INT(12*IF($P170&lt;1,1,$P170))))))</f>
        <v>8.3333333333333332E-3</v>
      </c>
      <c r="BT170" s="97">
        <f>IF(BT$8="",0,IF(BT$1=1,0,IF(SUM($W170:BS170)&gt;=100%,0,100%/(INT(12*IF($P170&lt;1,1,$P170))))))</f>
        <v>8.3333333333333332E-3</v>
      </c>
      <c r="BU170" s="97">
        <f>IF(BU$8="",0,IF(BU$1=1,0,IF(SUM($W170:BT170)&gt;=100%,0,100%/(INT(12*IF($P170&lt;1,1,$P170))))))</f>
        <v>8.3333333333333332E-3</v>
      </c>
      <c r="BV170" s="97">
        <f>IF(BV$8="",0,IF(BV$1=1,0,IF(SUM($W170:BU170)&gt;=100%,0,100%/(INT(12*IF($P170&lt;1,1,$P170))))))</f>
        <v>8.3333333333333332E-3</v>
      </c>
      <c r="BW170" s="97">
        <f>IF(BW$8="",0,IF(BW$1=1,0,IF(SUM($W170:BV170)&gt;=100%,0,100%/(INT(12*IF($P170&lt;1,1,$P170))))))</f>
        <v>8.3333333333333332E-3</v>
      </c>
      <c r="BX170" s="97">
        <f>IF(BX$8="",0,IF(BX$1=1,0,IF(SUM($W170:BW170)&gt;=100%,0,100%/(INT(12*IF($P170&lt;1,1,$P170))))))</f>
        <v>8.3333333333333332E-3</v>
      </c>
      <c r="BY170" s="97">
        <f>IF(BY$8="",0,IF(BY$1=1,0,IF(SUM($W170:BX170)&gt;=100%,0,100%/(INT(12*IF($P170&lt;1,1,$P170))))))</f>
        <v>8.3333333333333332E-3</v>
      </c>
      <c r="BZ170" s="97">
        <f>IF(BZ$8="",0,IF(BZ$1=1,0,IF(SUM($W170:BY170)&gt;=100%,0,100%/(INT(12*IF($P170&lt;1,1,$P170))))))</f>
        <v>8.3333333333333332E-3</v>
      </c>
      <c r="CA170" s="97">
        <f>IF(CA$8="",0,IF(CA$1=1,0,IF(SUM($W170:BZ170)&gt;=100%,0,100%/(INT(12*IF($P170&lt;1,1,$P170))))))</f>
        <v>8.3333333333333332E-3</v>
      </c>
      <c r="CB170" s="97">
        <f>IF(CB$8="",0,IF(CB$1=1,0,IF(SUM($W170:CA170)&gt;=100%,0,100%/(INT(12*IF($P170&lt;1,1,$P170))))))</f>
        <v>8.3333333333333332E-3</v>
      </c>
      <c r="CC170" s="97">
        <f>IF(CC$8="",0,IF(CC$1=1,0,IF(SUM($W170:CB170)&gt;=100%,0,100%/(INT(12*IF($P170&lt;1,1,$P170))))))</f>
        <v>8.3333333333333332E-3</v>
      </c>
      <c r="CD170" s="97">
        <f>IF(CD$8="",0,IF(CD$1=1,0,IF(SUM($W170:CC170)&gt;=100%,0,100%/(INT(12*IF($P170&lt;1,1,$P170))))))</f>
        <v>8.3333333333333332E-3</v>
      </c>
      <c r="CE170" s="97">
        <f>IF(CE$8="",0,IF(CE$1=1,0,IF(SUM($W170:CD170)&gt;=100%,0,100%/(INT(12*IF($P170&lt;1,1,$P170))))))</f>
        <v>8.3333333333333332E-3</v>
      </c>
      <c r="CF170" s="97">
        <f>IF(CF$8="",0,IF(CF$1=1,0,IF(SUM($W170:CE170)&gt;=100%,0,100%/(INT(12*IF($P170&lt;1,1,$P170))))))</f>
        <v>0</v>
      </c>
    </row>
    <row r="171" spans="2:84" x14ac:dyDescent="0.3">
      <c r="B171" s="13">
        <f>ROW()</f>
        <v>171</v>
      </c>
      <c r="H171" s="1" t="str">
        <f>$H$175</f>
        <v>Капитальные затраты на 1 канал продаж</v>
      </c>
      <c r="I171" s="1" t="str">
        <f t="shared" si="173"/>
        <v>Доставка и установка оборудования</v>
      </c>
      <c r="M171" s="53" t="s">
        <v>16</v>
      </c>
      <c r="O171" s="82"/>
      <c r="P171" s="105">
        <v>10</v>
      </c>
      <c r="U171" s="31">
        <f t="shared" ca="1" si="172"/>
        <v>0.49166666666666736</v>
      </c>
      <c r="V171" s="94"/>
      <c r="W171" s="47"/>
      <c r="X171" s="97">
        <f>IF(X$8="",0,IF(X$1=1,0,IF(SUM($W171:W171)&gt;=100%,0,100%/(INT(12*IF($P171&lt;1,1,$P171))))))</f>
        <v>0</v>
      </c>
      <c r="Y171" s="97">
        <f>IF(Y$8="",0,IF(Y$1=1,0,IF(SUM($W171:X171)&gt;=100%,0,100%/(INT(12*IF($P171&lt;1,1,$P171))))))</f>
        <v>8.3333333333333332E-3</v>
      </c>
      <c r="Z171" s="97">
        <f>IF(Z$8="",0,IF(Z$1=1,0,IF(SUM($W171:Y171)&gt;=100%,0,100%/(INT(12*IF($P171&lt;1,1,$P171))))))</f>
        <v>8.3333333333333332E-3</v>
      </c>
      <c r="AA171" s="97">
        <f>IF(AA$8="",0,IF(AA$1=1,0,IF(SUM($W171:Z171)&gt;=100%,0,100%/(INT(12*IF($P171&lt;1,1,$P171))))))</f>
        <v>8.3333333333333332E-3</v>
      </c>
      <c r="AB171" s="97">
        <f>IF(AB$8="",0,IF(AB$1=1,0,IF(SUM($W171:AA171)&gt;=100%,0,100%/(INT(12*IF($P171&lt;1,1,$P171))))))</f>
        <v>8.3333333333333332E-3</v>
      </c>
      <c r="AC171" s="97">
        <f>IF(AC$8="",0,IF(AC$1=1,0,IF(SUM($W171:AB171)&gt;=100%,0,100%/(INT(12*IF($P171&lt;1,1,$P171))))))</f>
        <v>8.3333333333333332E-3</v>
      </c>
      <c r="AD171" s="97">
        <f>IF(AD$8="",0,IF(AD$1=1,0,IF(SUM($W171:AC171)&gt;=100%,0,100%/(INT(12*IF($P171&lt;1,1,$P171))))))</f>
        <v>8.3333333333333332E-3</v>
      </c>
      <c r="AE171" s="97">
        <f>IF(AE$8="",0,IF(AE$1=1,0,IF(SUM($W171:AD171)&gt;=100%,0,100%/(INT(12*IF($P171&lt;1,1,$P171))))))</f>
        <v>8.3333333333333332E-3</v>
      </c>
      <c r="AF171" s="97">
        <f>IF(AF$8="",0,IF(AF$1=1,0,IF(SUM($W171:AE171)&gt;=100%,0,100%/(INT(12*IF($P171&lt;1,1,$P171))))))</f>
        <v>8.3333333333333332E-3</v>
      </c>
      <c r="AG171" s="97">
        <f>IF(AG$8="",0,IF(AG$1=1,0,IF(SUM($W171:AF171)&gt;=100%,0,100%/(INT(12*IF($P171&lt;1,1,$P171))))))</f>
        <v>8.3333333333333332E-3</v>
      </c>
      <c r="AH171" s="97">
        <f>IF(AH$8="",0,IF(AH$1=1,0,IF(SUM($W171:AG171)&gt;=100%,0,100%/(INT(12*IF($P171&lt;1,1,$P171))))))</f>
        <v>8.3333333333333332E-3</v>
      </c>
      <c r="AI171" s="97">
        <f>IF(AI$8="",0,IF(AI$1=1,0,IF(SUM($W171:AH171)&gt;=100%,0,100%/(INT(12*IF($P171&lt;1,1,$P171))))))</f>
        <v>8.3333333333333332E-3</v>
      </c>
      <c r="AJ171" s="97">
        <f>IF(AJ$8="",0,IF(AJ$1=1,0,IF(SUM($W171:AI171)&gt;=100%,0,100%/(INT(12*IF($P171&lt;1,1,$P171))))))</f>
        <v>8.3333333333333332E-3</v>
      </c>
      <c r="AK171" s="97">
        <f>IF(AK$8="",0,IF(AK$1=1,0,IF(SUM($W171:AJ171)&gt;=100%,0,100%/(INT(12*IF($P171&lt;1,1,$P171))))))</f>
        <v>8.3333333333333332E-3</v>
      </c>
      <c r="AL171" s="97">
        <f>IF(AL$8="",0,IF(AL$1=1,0,IF(SUM($W171:AK171)&gt;=100%,0,100%/(INT(12*IF($P171&lt;1,1,$P171))))))</f>
        <v>8.3333333333333332E-3</v>
      </c>
      <c r="AM171" s="97">
        <f>IF(AM$8="",0,IF(AM$1=1,0,IF(SUM($W171:AL171)&gt;=100%,0,100%/(INT(12*IF($P171&lt;1,1,$P171))))))</f>
        <v>8.3333333333333332E-3</v>
      </c>
      <c r="AN171" s="97">
        <f>IF(AN$8="",0,IF(AN$1=1,0,IF(SUM($W171:AM171)&gt;=100%,0,100%/(INT(12*IF($P171&lt;1,1,$P171))))))</f>
        <v>8.3333333333333332E-3</v>
      </c>
      <c r="AO171" s="97">
        <f>IF(AO$8="",0,IF(AO$1=1,0,IF(SUM($W171:AN171)&gt;=100%,0,100%/(INT(12*IF($P171&lt;1,1,$P171))))))</f>
        <v>8.3333333333333332E-3</v>
      </c>
      <c r="AP171" s="97">
        <f>IF(AP$8="",0,IF(AP$1=1,0,IF(SUM($W171:AO171)&gt;=100%,0,100%/(INT(12*IF($P171&lt;1,1,$P171))))))</f>
        <v>8.3333333333333332E-3</v>
      </c>
      <c r="AQ171" s="97">
        <f>IF(AQ$8="",0,IF(AQ$1=1,0,IF(SUM($W171:AP171)&gt;=100%,0,100%/(INT(12*IF($P171&lt;1,1,$P171))))))</f>
        <v>8.3333333333333332E-3</v>
      </c>
      <c r="AR171" s="97">
        <f>IF(AR$8="",0,IF(AR$1=1,0,IF(SUM($W171:AQ171)&gt;=100%,0,100%/(INT(12*IF($P171&lt;1,1,$P171))))))</f>
        <v>8.3333333333333332E-3</v>
      </c>
      <c r="AS171" s="97">
        <f>IF(AS$8="",0,IF(AS$1=1,0,IF(SUM($W171:AR171)&gt;=100%,0,100%/(INT(12*IF($P171&lt;1,1,$P171))))))</f>
        <v>8.3333333333333332E-3</v>
      </c>
      <c r="AT171" s="97">
        <f>IF(AT$8="",0,IF(AT$1=1,0,IF(SUM($W171:AS171)&gt;=100%,0,100%/(INT(12*IF($P171&lt;1,1,$P171))))))</f>
        <v>8.3333333333333332E-3</v>
      </c>
      <c r="AU171" s="97">
        <f>IF(AU$8="",0,IF(AU$1=1,0,IF(SUM($W171:AT171)&gt;=100%,0,100%/(INT(12*IF($P171&lt;1,1,$P171))))))</f>
        <v>8.3333333333333332E-3</v>
      </c>
      <c r="AV171" s="97">
        <f>IF(AV$8="",0,IF(AV$1=1,0,IF(SUM($W171:AU171)&gt;=100%,0,100%/(INT(12*IF($P171&lt;1,1,$P171))))))</f>
        <v>8.3333333333333332E-3</v>
      </c>
      <c r="AW171" s="97">
        <f>IF(AW$8="",0,IF(AW$1=1,0,IF(SUM($W171:AV171)&gt;=100%,0,100%/(INT(12*IF($P171&lt;1,1,$P171))))))</f>
        <v>8.3333333333333332E-3</v>
      </c>
      <c r="AX171" s="97">
        <f>IF(AX$8="",0,IF(AX$1=1,0,IF(SUM($W171:AW171)&gt;=100%,0,100%/(INT(12*IF($P171&lt;1,1,$P171))))))</f>
        <v>8.3333333333333332E-3</v>
      </c>
      <c r="AY171" s="97">
        <f>IF(AY$8="",0,IF(AY$1=1,0,IF(SUM($W171:AX171)&gt;=100%,0,100%/(INT(12*IF($P171&lt;1,1,$P171))))))</f>
        <v>8.3333333333333332E-3</v>
      </c>
      <c r="AZ171" s="97">
        <f>IF(AZ$8="",0,IF(AZ$1=1,0,IF(SUM($W171:AY171)&gt;=100%,0,100%/(INT(12*IF($P171&lt;1,1,$P171))))))</f>
        <v>8.3333333333333332E-3</v>
      </c>
      <c r="BA171" s="97">
        <f>IF(BA$8="",0,IF(BA$1=1,0,IF(SUM($W171:AZ171)&gt;=100%,0,100%/(INT(12*IF($P171&lt;1,1,$P171))))))</f>
        <v>8.3333333333333332E-3</v>
      </c>
      <c r="BB171" s="97">
        <f>IF(BB$8="",0,IF(BB$1=1,0,IF(SUM($W171:BA171)&gt;=100%,0,100%/(INT(12*IF($P171&lt;1,1,$P171))))))</f>
        <v>8.3333333333333332E-3</v>
      </c>
      <c r="BC171" s="97">
        <f>IF(BC$8="",0,IF(BC$1=1,0,IF(SUM($W171:BB171)&gt;=100%,0,100%/(INT(12*IF($P171&lt;1,1,$P171))))))</f>
        <v>8.3333333333333332E-3</v>
      </c>
      <c r="BD171" s="97">
        <f>IF(BD$8="",0,IF(BD$1=1,0,IF(SUM($W171:BC171)&gt;=100%,0,100%/(INT(12*IF($P171&lt;1,1,$P171))))))</f>
        <v>8.3333333333333332E-3</v>
      </c>
      <c r="BE171" s="97">
        <f>IF(BE$8="",0,IF(BE$1=1,0,IF(SUM($W171:BD171)&gt;=100%,0,100%/(INT(12*IF($P171&lt;1,1,$P171))))))</f>
        <v>8.3333333333333332E-3</v>
      </c>
      <c r="BF171" s="97">
        <f>IF(BF$8="",0,IF(BF$1=1,0,IF(SUM($W171:BE171)&gt;=100%,0,100%/(INT(12*IF($P171&lt;1,1,$P171))))))</f>
        <v>8.3333333333333332E-3</v>
      </c>
      <c r="BG171" s="97">
        <f>IF(BG$8="",0,IF(BG$1=1,0,IF(SUM($W171:BF171)&gt;=100%,0,100%/(INT(12*IF($P171&lt;1,1,$P171))))))</f>
        <v>8.3333333333333332E-3</v>
      </c>
      <c r="BH171" s="97">
        <f>IF(BH$8="",0,IF(BH$1=1,0,IF(SUM($W171:BG171)&gt;=100%,0,100%/(INT(12*IF($P171&lt;1,1,$P171))))))</f>
        <v>8.3333333333333332E-3</v>
      </c>
      <c r="BI171" s="97">
        <f>IF(BI$8="",0,IF(BI$1=1,0,IF(SUM($W171:BH171)&gt;=100%,0,100%/(INT(12*IF($P171&lt;1,1,$P171))))))</f>
        <v>8.3333333333333332E-3</v>
      </c>
      <c r="BJ171" s="97">
        <f>IF(BJ$8="",0,IF(BJ$1=1,0,IF(SUM($W171:BI171)&gt;=100%,0,100%/(INT(12*IF($P171&lt;1,1,$P171))))))</f>
        <v>8.3333333333333332E-3</v>
      </c>
      <c r="BK171" s="97">
        <f>IF(BK$8="",0,IF(BK$1=1,0,IF(SUM($W171:BJ171)&gt;=100%,0,100%/(INT(12*IF($P171&lt;1,1,$P171))))))</f>
        <v>8.3333333333333332E-3</v>
      </c>
      <c r="BL171" s="97">
        <f>IF(BL$8="",0,IF(BL$1=1,0,IF(SUM($W171:BK171)&gt;=100%,0,100%/(INT(12*IF($P171&lt;1,1,$P171))))))</f>
        <v>8.3333333333333332E-3</v>
      </c>
      <c r="BM171" s="97">
        <f>IF(BM$8="",0,IF(BM$1=1,0,IF(SUM($W171:BL171)&gt;=100%,0,100%/(INT(12*IF($P171&lt;1,1,$P171))))))</f>
        <v>8.3333333333333332E-3</v>
      </c>
      <c r="BN171" s="97">
        <f>IF(BN$8="",0,IF(BN$1=1,0,IF(SUM($W171:BM171)&gt;=100%,0,100%/(INT(12*IF($P171&lt;1,1,$P171))))))</f>
        <v>8.3333333333333332E-3</v>
      </c>
      <c r="BO171" s="97">
        <f>IF(BO$8="",0,IF(BO$1=1,0,IF(SUM($W171:BN171)&gt;=100%,0,100%/(INT(12*IF($P171&lt;1,1,$P171))))))</f>
        <v>8.3333333333333332E-3</v>
      </c>
      <c r="BP171" s="97">
        <f>IF(BP$8="",0,IF(BP$1=1,0,IF(SUM($W171:BO171)&gt;=100%,0,100%/(INT(12*IF($P171&lt;1,1,$P171))))))</f>
        <v>8.3333333333333332E-3</v>
      </c>
      <c r="BQ171" s="97">
        <f>IF(BQ$8="",0,IF(BQ$1=1,0,IF(SUM($W171:BP171)&gt;=100%,0,100%/(INT(12*IF($P171&lt;1,1,$P171))))))</f>
        <v>8.3333333333333332E-3</v>
      </c>
      <c r="BR171" s="97">
        <f>IF(BR$8="",0,IF(BR$1=1,0,IF(SUM($W171:BQ171)&gt;=100%,0,100%/(INT(12*IF($P171&lt;1,1,$P171))))))</f>
        <v>8.3333333333333332E-3</v>
      </c>
      <c r="BS171" s="97">
        <f>IF(BS$8="",0,IF(BS$1=1,0,IF(SUM($W171:BR171)&gt;=100%,0,100%/(INT(12*IF($P171&lt;1,1,$P171))))))</f>
        <v>8.3333333333333332E-3</v>
      </c>
      <c r="BT171" s="97">
        <f>IF(BT$8="",0,IF(BT$1=1,0,IF(SUM($W171:BS171)&gt;=100%,0,100%/(INT(12*IF($P171&lt;1,1,$P171))))))</f>
        <v>8.3333333333333332E-3</v>
      </c>
      <c r="BU171" s="97">
        <f>IF(BU$8="",0,IF(BU$1=1,0,IF(SUM($W171:BT171)&gt;=100%,0,100%/(INT(12*IF($P171&lt;1,1,$P171))))))</f>
        <v>8.3333333333333332E-3</v>
      </c>
      <c r="BV171" s="97">
        <f>IF(BV$8="",0,IF(BV$1=1,0,IF(SUM($W171:BU171)&gt;=100%,0,100%/(INT(12*IF($P171&lt;1,1,$P171))))))</f>
        <v>8.3333333333333332E-3</v>
      </c>
      <c r="BW171" s="97">
        <f>IF(BW$8="",0,IF(BW$1=1,0,IF(SUM($W171:BV171)&gt;=100%,0,100%/(INT(12*IF($P171&lt;1,1,$P171))))))</f>
        <v>8.3333333333333332E-3</v>
      </c>
      <c r="BX171" s="97">
        <f>IF(BX$8="",0,IF(BX$1=1,0,IF(SUM($W171:BW171)&gt;=100%,0,100%/(INT(12*IF($P171&lt;1,1,$P171))))))</f>
        <v>8.3333333333333332E-3</v>
      </c>
      <c r="BY171" s="97">
        <f>IF(BY$8="",0,IF(BY$1=1,0,IF(SUM($W171:BX171)&gt;=100%,0,100%/(INT(12*IF($P171&lt;1,1,$P171))))))</f>
        <v>8.3333333333333332E-3</v>
      </c>
      <c r="BZ171" s="97">
        <f>IF(BZ$8="",0,IF(BZ$1=1,0,IF(SUM($W171:BY171)&gt;=100%,0,100%/(INT(12*IF($P171&lt;1,1,$P171))))))</f>
        <v>8.3333333333333332E-3</v>
      </c>
      <c r="CA171" s="97">
        <f>IF(CA$8="",0,IF(CA$1=1,0,IF(SUM($W171:BZ171)&gt;=100%,0,100%/(INT(12*IF($P171&lt;1,1,$P171))))))</f>
        <v>8.3333333333333332E-3</v>
      </c>
      <c r="CB171" s="97">
        <f>IF(CB$8="",0,IF(CB$1=1,0,IF(SUM($W171:CA171)&gt;=100%,0,100%/(INT(12*IF($P171&lt;1,1,$P171))))))</f>
        <v>8.3333333333333332E-3</v>
      </c>
      <c r="CC171" s="97">
        <f>IF(CC$8="",0,IF(CC$1=1,0,IF(SUM($W171:CB171)&gt;=100%,0,100%/(INT(12*IF($P171&lt;1,1,$P171))))))</f>
        <v>8.3333333333333332E-3</v>
      </c>
      <c r="CD171" s="97">
        <f>IF(CD$8="",0,IF(CD$1=1,0,IF(SUM($W171:CC171)&gt;=100%,0,100%/(INT(12*IF($P171&lt;1,1,$P171))))))</f>
        <v>8.3333333333333332E-3</v>
      </c>
      <c r="CE171" s="97">
        <f>IF(CE$8="",0,IF(CE$1=1,0,IF(SUM($W171:CD171)&gt;=100%,0,100%/(INT(12*IF($P171&lt;1,1,$P171))))))</f>
        <v>8.3333333333333332E-3</v>
      </c>
      <c r="CF171" s="97">
        <f>IF(CF$8="",0,IF(CF$1=1,0,IF(SUM($W171:CE171)&gt;=100%,0,100%/(INT(12*IF($P171&lt;1,1,$P171))))))</f>
        <v>0</v>
      </c>
    </row>
    <row r="172" spans="2:84" x14ac:dyDescent="0.3">
      <c r="B172" s="13">
        <f>ROW()</f>
        <v>172</v>
      </c>
      <c r="H172" s="1" t="str">
        <f>$H$175</f>
        <v>Капитальные затраты на 1 канал продаж</v>
      </c>
      <c r="I172" s="1" t="str">
        <f t="shared" si="173"/>
        <v>Пуско-наладочные работы и ввод в экспл.</v>
      </c>
      <c r="M172" s="53" t="s">
        <v>16</v>
      </c>
      <c r="O172" s="82"/>
      <c r="P172" s="106">
        <v>10</v>
      </c>
      <c r="U172" s="31">
        <f t="shared" ca="1" si="172"/>
        <v>0.49166666666666736</v>
      </c>
      <c r="V172" s="94"/>
      <c r="W172" s="47"/>
      <c r="X172" s="97">
        <f>IF(X$8="",0,IF(X$1=1,0,IF(SUM($W172:W172)&gt;=100%,0,100%/(INT(12*IF($P172&lt;1,1,$P172))))))</f>
        <v>0</v>
      </c>
      <c r="Y172" s="97">
        <f>IF(Y$8="",0,IF(Y$1=1,0,IF(SUM($W172:X172)&gt;=100%,0,100%/(INT(12*IF($P172&lt;1,1,$P172))))))</f>
        <v>8.3333333333333332E-3</v>
      </c>
      <c r="Z172" s="97">
        <f>IF(Z$8="",0,IF(Z$1=1,0,IF(SUM($W172:Y172)&gt;=100%,0,100%/(INT(12*IF($P172&lt;1,1,$P172))))))</f>
        <v>8.3333333333333332E-3</v>
      </c>
      <c r="AA172" s="97">
        <f>IF(AA$8="",0,IF(AA$1=1,0,IF(SUM($W172:Z172)&gt;=100%,0,100%/(INT(12*IF($P172&lt;1,1,$P172))))))</f>
        <v>8.3333333333333332E-3</v>
      </c>
      <c r="AB172" s="97">
        <f>IF(AB$8="",0,IF(AB$1=1,0,IF(SUM($W172:AA172)&gt;=100%,0,100%/(INT(12*IF($P172&lt;1,1,$P172))))))</f>
        <v>8.3333333333333332E-3</v>
      </c>
      <c r="AC172" s="97">
        <f>IF(AC$8="",0,IF(AC$1=1,0,IF(SUM($W172:AB172)&gt;=100%,0,100%/(INT(12*IF($P172&lt;1,1,$P172))))))</f>
        <v>8.3333333333333332E-3</v>
      </c>
      <c r="AD172" s="97">
        <f>IF(AD$8="",0,IF(AD$1=1,0,IF(SUM($W172:AC172)&gt;=100%,0,100%/(INT(12*IF($P172&lt;1,1,$P172))))))</f>
        <v>8.3333333333333332E-3</v>
      </c>
      <c r="AE172" s="97">
        <f>IF(AE$8="",0,IF(AE$1=1,0,IF(SUM($W172:AD172)&gt;=100%,0,100%/(INT(12*IF($P172&lt;1,1,$P172))))))</f>
        <v>8.3333333333333332E-3</v>
      </c>
      <c r="AF172" s="97">
        <f>IF(AF$8="",0,IF(AF$1=1,0,IF(SUM($W172:AE172)&gt;=100%,0,100%/(INT(12*IF($P172&lt;1,1,$P172))))))</f>
        <v>8.3333333333333332E-3</v>
      </c>
      <c r="AG172" s="97">
        <f>IF(AG$8="",0,IF(AG$1=1,0,IF(SUM($W172:AF172)&gt;=100%,0,100%/(INT(12*IF($P172&lt;1,1,$P172))))))</f>
        <v>8.3333333333333332E-3</v>
      </c>
      <c r="AH172" s="97">
        <f>IF(AH$8="",0,IF(AH$1=1,0,IF(SUM($W172:AG172)&gt;=100%,0,100%/(INT(12*IF($P172&lt;1,1,$P172))))))</f>
        <v>8.3333333333333332E-3</v>
      </c>
      <c r="AI172" s="97">
        <f>IF(AI$8="",0,IF(AI$1=1,0,IF(SUM($W172:AH172)&gt;=100%,0,100%/(INT(12*IF($P172&lt;1,1,$P172))))))</f>
        <v>8.3333333333333332E-3</v>
      </c>
      <c r="AJ172" s="97">
        <f>IF(AJ$8="",0,IF(AJ$1=1,0,IF(SUM($W172:AI172)&gt;=100%,0,100%/(INT(12*IF($P172&lt;1,1,$P172))))))</f>
        <v>8.3333333333333332E-3</v>
      </c>
      <c r="AK172" s="97">
        <f>IF(AK$8="",0,IF(AK$1=1,0,IF(SUM($W172:AJ172)&gt;=100%,0,100%/(INT(12*IF($P172&lt;1,1,$P172))))))</f>
        <v>8.3333333333333332E-3</v>
      </c>
      <c r="AL172" s="97">
        <f>IF(AL$8="",0,IF(AL$1=1,0,IF(SUM($W172:AK172)&gt;=100%,0,100%/(INT(12*IF($P172&lt;1,1,$P172))))))</f>
        <v>8.3333333333333332E-3</v>
      </c>
      <c r="AM172" s="97">
        <f>IF(AM$8="",0,IF(AM$1=1,0,IF(SUM($W172:AL172)&gt;=100%,0,100%/(INT(12*IF($P172&lt;1,1,$P172))))))</f>
        <v>8.3333333333333332E-3</v>
      </c>
      <c r="AN172" s="97">
        <f>IF(AN$8="",0,IF(AN$1=1,0,IF(SUM($W172:AM172)&gt;=100%,0,100%/(INT(12*IF($P172&lt;1,1,$P172))))))</f>
        <v>8.3333333333333332E-3</v>
      </c>
      <c r="AO172" s="97">
        <f>IF(AO$8="",0,IF(AO$1=1,0,IF(SUM($W172:AN172)&gt;=100%,0,100%/(INT(12*IF($P172&lt;1,1,$P172))))))</f>
        <v>8.3333333333333332E-3</v>
      </c>
      <c r="AP172" s="97">
        <f>IF(AP$8="",0,IF(AP$1=1,0,IF(SUM($W172:AO172)&gt;=100%,0,100%/(INT(12*IF($P172&lt;1,1,$P172))))))</f>
        <v>8.3333333333333332E-3</v>
      </c>
      <c r="AQ172" s="97">
        <f>IF(AQ$8="",0,IF(AQ$1=1,0,IF(SUM($W172:AP172)&gt;=100%,0,100%/(INT(12*IF($P172&lt;1,1,$P172))))))</f>
        <v>8.3333333333333332E-3</v>
      </c>
      <c r="AR172" s="97">
        <f>IF(AR$8="",0,IF(AR$1=1,0,IF(SUM($W172:AQ172)&gt;=100%,0,100%/(INT(12*IF($P172&lt;1,1,$P172))))))</f>
        <v>8.3333333333333332E-3</v>
      </c>
      <c r="AS172" s="97">
        <f>IF(AS$8="",0,IF(AS$1=1,0,IF(SUM($W172:AR172)&gt;=100%,0,100%/(INT(12*IF($P172&lt;1,1,$P172))))))</f>
        <v>8.3333333333333332E-3</v>
      </c>
      <c r="AT172" s="97">
        <f>IF(AT$8="",0,IF(AT$1=1,0,IF(SUM($W172:AS172)&gt;=100%,0,100%/(INT(12*IF($P172&lt;1,1,$P172))))))</f>
        <v>8.3333333333333332E-3</v>
      </c>
      <c r="AU172" s="97">
        <f>IF(AU$8="",0,IF(AU$1=1,0,IF(SUM($W172:AT172)&gt;=100%,0,100%/(INT(12*IF($P172&lt;1,1,$P172))))))</f>
        <v>8.3333333333333332E-3</v>
      </c>
      <c r="AV172" s="97">
        <f>IF(AV$8="",0,IF(AV$1=1,0,IF(SUM($W172:AU172)&gt;=100%,0,100%/(INT(12*IF($P172&lt;1,1,$P172))))))</f>
        <v>8.3333333333333332E-3</v>
      </c>
      <c r="AW172" s="97">
        <f>IF(AW$8="",0,IF(AW$1=1,0,IF(SUM($W172:AV172)&gt;=100%,0,100%/(INT(12*IF($P172&lt;1,1,$P172))))))</f>
        <v>8.3333333333333332E-3</v>
      </c>
      <c r="AX172" s="97">
        <f>IF(AX$8="",0,IF(AX$1=1,0,IF(SUM($W172:AW172)&gt;=100%,0,100%/(INT(12*IF($P172&lt;1,1,$P172))))))</f>
        <v>8.3333333333333332E-3</v>
      </c>
      <c r="AY172" s="97">
        <f>IF(AY$8="",0,IF(AY$1=1,0,IF(SUM($W172:AX172)&gt;=100%,0,100%/(INT(12*IF($P172&lt;1,1,$P172))))))</f>
        <v>8.3333333333333332E-3</v>
      </c>
      <c r="AZ172" s="97">
        <f>IF(AZ$8="",0,IF(AZ$1=1,0,IF(SUM($W172:AY172)&gt;=100%,0,100%/(INT(12*IF($P172&lt;1,1,$P172))))))</f>
        <v>8.3333333333333332E-3</v>
      </c>
      <c r="BA172" s="97">
        <f>IF(BA$8="",0,IF(BA$1=1,0,IF(SUM($W172:AZ172)&gt;=100%,0,100%/(INT(12*IF($P172&lt;1,1,$P172))))))</f>
        <v>8.3333333333333332E-3</v>
      </c>
      <c r="BB172" s="97">
        <f>IF(BB$8="",0,IF(BB$1=1,0,IF(SUM($W172:BA172)&gt;=100%,0,100%/(INT(12*IF($P172&lt;1,1,$P172))))))</f>
        <v>8.3333333333333332E-3</v>
      </c>
      <c r="BC172" s="97">
        <f>IF(BC$8="",0,IF(BC$1=1,0,IF(SUM($W172:BB172)&gt;=100%,0,100%/(INT(12*IF($P172&lt;1,1,$P172))))))</f>
        <v>8.3333333333333332E-3</v>
      </c>
      <c r="BD172" s="97">
        <f>IF(BD$8="",0,IF(BD$1=1,0,IF(SUM($W172:BC172)&gt;=100%,0,100%/(INT(12*IF($P172&lt;1,1,$P172))))))</f>
        <v>8.3333333333333332E-3</v>
      </c>
      <c r="BE172" s="97">
        <f>IF(BE$8="",0,IF(BE$1=1,0,IF(SUM($W172:BD172)&gt;=100%,0,100%/(INT(12*IF($P172&lt;1,1,$P172))))))</f>
        <v>8.3333333333333332E-3</v>
      </c>
      <c r="BF172" s="97">
        <f>IF(BF$8="",0,IF(BF$1=1,0,IF(SUM($W172:BE172)&gt;=100%,0,100%/(INT(12*IF($P172&lt;1,1,$P172))))))</f>
        <v>8.3333333333333332E-3</v>
      </c>
      <c r="BG172" s="97">
        <f>IF(BG$8="",0,IF(BG$1=1,0,IF(SUM($W172:BF172)&gt;=100%,0,100%/(INT(12*IF($P172&lt;1,1,$P172))))))</f>
        <v>8.3333333333333332E-3</v>
      </c>
      <c r="BH172" s="97">
        <f>IF(BH$8="",0,IF(BH$1=1,0,IF(SUM($W172:BG172)&gt;=100%,0,100%/(INT(12*IF($P172&lt;1,1,$P172))))))</f>
        <v>8.3333333333333332E-3</v>
      </c>
      <c r="BI172" s="97">
        <f>IF(BI$8="",0,IF(BI$1=1,0,IF(SUM($W172:BH172)&gt;=100%,0,100%/(INT(12*IF($P172&lt;1,1,$P172))))))</f>
        <v>8.3333333333333332E-3</v>
      </c>
      <c r="BJ172" s="97">
        <f>IF(BJ$8="",0,IF(BJ$1=1,0,IF(SUM($W172:BI172)&gt;=100%,0,100%/(INT(12*IF($P172&lt;1,1,$P172))))))</f>
        <v>8.3333333333333332E-3</v>
      </c>
      <c r="BK172" s="97">
        <f>IF(BK$8="",0,IF(BK$1=1,0,IF(SUM($W172:BJ172)&gt;=100%,0,100%/(INT(12*IF($P172&lt;1,1,$P172))))))</f>
        <v>8.3333333333333332E-3</v>
      </c>
      <c r="BL172" s="97">
        <f>IF(BL$8="",0,IF(BL$1=1,0,IF(SUM($W172:BK172)&gt;=100%,0,100%/(INT(12*IF($P172&lt;1,1,$P172))))))</f>
        <v>8.3333333333333332E-3</v>
      </c>
      <c r="BM172" s="97">
        <f>IF(BM$8="",0,IF(BM$1=1,0,IF(SUM($W172:BL172)&gt;=100%,0,100%/(INT(12*IF($P172&lt;1,1,$P172))))))</f>
        <v>8.3333333333333332E-3</v>
      </c>
      <c r="BN172" s="97">
        <f>IF(BN$8="",0,IF(BN$1=1,0,IF(SUM($W172:BM172)&gt;=100%,0,100%/(INT(12*IF($P172&lt;1,1,$P172))))))</f>
        <v>8.3333333333333332E-3</v>
      </c>
      <c r="BO172" s="97">
        <f>IF(BO$8="",0,IF(BO$1=1,0,IF(SUM($W172:BN172)&gt;=100%,0,100%/(INT(12*IF($P172&lt;1,1,$P172))))))</f>
        <v>8.3333333333333332E-3</v>
      </c>
      <c r="BP172" s="97">
        <f>IF(BP$8="",0,IF(BP$1=1,0,IF(SUM($W172:BO172)&gt;=100%,0,100%/(INT(12*IF($P172&lt;1,1,$P172))))))</f>
        <v>8.3333333333333332E-3</v>
      </c>
      <c r="BQ172" s="97">
        <f>IF(BQ$8="",0,IF(BQ$1=1,0,IF(SUM($W172:BP172)&gt;=100%,0,100%/(INT(12*IF($P172&lt;1,1,$P172))))))</f>
        <v>8.3333333333333332E-3</v>
      </c>
      <c r="BR172" s="97">
        <f>IF(BR$8="",0,IF(BR$1=1,0,IF(SUM($W172:BQ172)&gt;=100%,0,100%/(INT(12*IF($P172&lt;1,1,$P172))))))</f>
        <v>8.3333333333333332E-3</v>
      </c>
      <c r="BS172" s="97">
        <f>IF(BS$8="",0,IF(BS$1=1,0,IF(SUM($W172:BR172)&gt;=100%,0,100%/(INT(12*IF($P172&lt;1,1,$P172))))))</f>
        <v>8.3333333333333332E-3</v>
      </c>
      <c r="BT172" s="97">
        <f>IF(BT$8="",0,IF(BT$1=1,0,IF(SUM($W172:BS172)&gt;=100%,0,100%/(INT(12*IF($P172&lt;1,1,$P172))))))</f>
        <v>8.3333333333333332E-3</v>
      </c>
      <c r="BU172" s="97">
        <f>IF(BU$8="",0,IF(BU$1=1,0,IF(SUM($W172:BT172)&gt;=100%,0,100%/(INT(12*IF($P172&lt;1,1,$P172))))))</f>
        <v>8.3333333333333332E-3</v>
      </c>
      <c r="BV172" s="97">
        <f>IF(BV$8="",0,IF(BV$1=1,0,IF(SUM($W172:BU172)&gt;=100%,0,100%/(INT(12*IF($P172&lt;1,1,$P172))))))</f>
        <v>8.3333333333333332E-3</v>
      </c>
      <c r="BW172" s="97">
        <f>IF(BW$8="",0,IF(BW$1=1,0,IF(SUM($W172:BV172)&gt;=100%,0,100%/(INT(12*IF($P172&lt;1,1,$P172))))))</f>
        <v>8.3333333333333332E-3</v>
      </c>
      <c r="BX172" s="97">
        <f>IF(BX$8="",0,IF(BX$1=1,0,IF(SUM($W172:BW172)&gt;=100%,0,100%/(INT(12*IF($P172&lt;1,1,$P172))))))</f>
        <v>8.3333333333333332E-3</v>
      </c>
      <c r="BY172" s="97">
        <f>IF(BY$8="",0,IF(BY$1=1,0,IF(SUM($W172:BX172)&gt;=100%,0,100%/(INT(12*IF($P172&lt;1,1,$P172))))))</f>
        <v>8.3333333333333332E-3</v>
      </c>
      <c r="BZ172" s="97">
        <f>IF(BZ$8="",0,IF(BZ$1=1,0,IF(SUM($W172:BY172)&gt;=100%,0,100%/(INT(12*IF($P172&lt;1,1,$P172))))))</f>
        <v>8.3333333333333332E-3</v>
      </c>
      <c r="CA172" s="97">
        <f>IF(CA$8="",0,IF(CA$1=1,0,IF(SUM($W172:BZ172)&gt;=100%,0,100%/(INT(12*IF($P172&lt;1,1,$P172))))))</f>
        <v>8.3333333333333332E-3</v>
      </c>
      <c r="CB172" s="97">
        <f>IF(CB$8="",0,IF(CB$1=1,0,IF(SUM($W172:CA172)&gt;=100%,0,100%/(INT(12*IF($P172&lt;1,1,$P172))))))</f>
        <v>8.3333333333333332E-3</v>
      </c>
      <c r="CC172" s="97">
        <f>IF(CC$8="",0,IF(CC$1=1,0,IF(SUM($W172:CB172)&gt;=100%,0,100%/(INT(12*IF($P172&lt;1,1,$P172))))))</f>
        <v>8.3333333333333332E-3</v>
      </c>
      <c r="CD172" s="97">
        <f>IF(CD$8="",0,IF(CD$1=1,0,IF(SUM($W172:CC172)&gt;=100%,0,100%/(INT(12*IF($P172&lt;1,1,$P172))))))</f>
        <v>8.3333333333333332E-3</v>
      </c>
      <c r="CE172" s="97">
        <f>IF(CE$8="",0,IF(CE$1=1,0,IF(SUM($W172:CD172)&gt;=100%,0,100%/(INT(12*IF($P172&lt;1,1,$P172))))))</f>
        <v>8.3333333333333332E-3</v>
      </c>
      <c r="CF172" s="97">
        <f>IF(CF$8="",0,IF(CF$1=1,0,IF(SUM($W172:CE172)&gt;=100%,0,100%/(INT(12*IF($P172&lt;1,1,$P172))))))</f>
        <v>0</v>
      </c>
    </row>
    <row r="173" spans="2:84" s="26" customFormat="1" ht="12" x14ac:dyDescent="0.25">
      <c r="B173" s="13"/>
      <c r="M173" s="55"/>
      <c r="N173" s="44" t="s">
        <v>21</v>
      </c>
      <c r="O173" s="45"/>
      <c r="P173" s="46"/>
      <c r="Q173" s="40"/>
      <c r="U173" s="41"/>
      <c r="V173" s="42"/>
      <c r="W173" s="43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</row>
    <row r="174" spans="2:84" x14ac:dyDescent="0.3">
      <c r="B174" s="13">
        <f>ROW()</f>
        <v>174</v>
      </c>
    </row>
    <row r="175" spans="2:84" x14ac:dyDescent="0.3">
      <c r="B175" s="13">
        <f>ROW()</f>
        <v>175</v>
      </c>
      <c r="H175" s="1" t="s">
        <v>233</v>
      </c>
      <c r="M175" s="53" t="s">
        <v>18</v>
      </c>
      <c r="P175" s="72" t="str">
        <f>Lists!$AD$6</f>
        <v>начисление</v>
      </c>
      <c r="U175" s="33">
        <f t="shared" ref="U175:U180" ca="1" si="174">SUM(INDIRECT(ADDRESS($B175,$X$2)&amp;":"&amp;ADDRESS($B175,$X$2-1+$P$8)))</f>
        <v>0</v>
      </c>
      <c r="V175" s="35"/>
      <c r="W175" s="36"/>
      <c r="X175" s="33">
        <f t="shared" ref="X175:AI175" si="175">IF(X$8="",0,SUM(X176:X181))</f>
        <v>0</v>
      </c>
      <c r="Y175" s="33">
        <f t="shared" si="175"/>
        <v>0</v>
      </c>
      <c r="Z175" s="33">
        <f t="shared" si="175"/>
        <v>0</v>
      </c>
      <c r="AA175" s="33">
        <f t="shared" si="175"/>
        <v>0</v>
      </c>
      <c r="AB175" s="33">
        <f t="shared" si="175"/>
        <v>0</v>
      </c>
      <c r="AC175" s="33">
        <f t="shared" si="175"/>
        <v>0</v>
      </c>
      <c r="AD175" s="33">
        <f t="shared" si="175"/>
        <v>0</v>
      </c>
      <c r="AE175" s="33">
        <f t="shared" si="175"/>
        <v>0</v>
      </c>
      <c r="AF175" s="33">
        <f t="shared" si="175"/>
        <v>0</v>
      </c>
      <c r="AG175" s="33">
        <f t="shared" si="175"/>
        <v>0</v>
      </c>
      <c r="AH175" s="33">
        <f t="shared" si="175"/>
        <v>0</v>
      </c>
      <c r="AI175" s="33">
        <f t="shared" si="175"/>
        <v>0</v>
      </c>
      <c r="AJ175" s="33">
        <f t="shared" ref="AJ175:CF175" si="176">IF(AJ$8="",0,SUM(AJ176:AJ181))</f>
        <v>0</v>
      </c>
      <c r="AK175" s="33">
        <f t="shared" si="176"/>
        <v>0</v>
      </c>
      <c r="AL175" s="33">
        <f t="shared" si="176"/>
        <v>0</v>
      </c>
      <c r="AM175" s="33">
        <f t="shared" si="176"/>
        <v>0</v>
      </c>
      <c r="AN175" s="33">
        <f t="shared" si="176"/>
        <v>0</v>
      </c>
      <c r="AO175" s="33">
        <f t="shared" si="176"/>
        <v>0</v>
      </c>
      <c r="AP175" s="33">
        <f t="shared" si="176"/>
        <v>0</v>
      </c>
      <c r="AQ175" s="33">
        <f t="shared" si="176"/>
        <v>0</v>
      </c>
      <c r="AR175" s="33">
        <f t="shared" si="176"/>
        <v>0</v>
      </c>
      <c r="AS175" s="33">
        <f t="shared" si="176"/>
        <v>0</v>
      </c>
      <c r="AT175" s="33">
        <f t="shared" si="176"/>
        <v>0</v>
      </c>
      <c r="AU175" s="33">
        <f t="shared" si="176"/>
        <v>0</v>
      </c>
      <c r="AV175" s="33">
        <f t="shared" si="176"/>
        <v>0</v>
      </c>
      <c r="AW175" s="33">
        <f t="shared" si="176"/>
        <v>0</v>
      </c>
      <c r="AX175" s="33">
        <f t="shared" si="176"/>
        <v>0</v>
      </c>
      <c r="AY175" s="33">
        <f t="shared" si="176"/>
        <v>0</v>
      </c>
      <c r="AZ175" s="33">
        <f t="shared" si="176"/>
        <v>0</v>
      </c>
      <c r="BA175" s="33">
        <f t="shared" si="176"/>
        <v>0</v>
      </c>
      <c r="BB175" s="33">
        <f t="shared" si="176"/>
        <v>0</v>
      </c>
      <c r="BC175" s="33">
        <f t="shared" si="176"/>
        <v>0</v>
      </c>
      <c r="BD175" s="33">
        <f t="shared" si="176"/>
        <v>0</v>
      </c>
      <c r="BE175" s="33">
        <f t="shared" si="176"/>
        <v>0</v>
      </c>
      <c r="BF175" s="33">
        <f t="shared" si="176"/>
        <v>0</v>
      </c>
      <c r="BG175" s="33">
        <f t="shared" si="176"/>
        <v>0</v>
      </c>
      <c r="BH175" s="33">
        <f t="shared" si="176"/>
        <v>0</v>
      </c>
      <c r="BI175" s="33">
        <f t="shared" si="176"/>
        <v>0</v>
      </c>
      <c r="BJ175" s="33">
        <f t="shared" si="176"/>
        <v>0</v>
      </c>
      <c r="BK175" s="33">
        <f t="shared" si="176"/>
        <v>0</v>
      </c>
      <c r="BL175" s="33">
        <f t="shared" si="176"/>
        <v>0</v>
      </c>
      <c r="BM175" s="33">
        <f t="shared" si="176"/>
        <v>0</v>
      </c>
      <c r="BN175" s="33">
        <f t="shared" si="176"/>
        <v>0</v>
      </c>
      <c r="BO175" s="33">
        <f t="shared" si="176"/>
        <v>0</v>
      </c>
      <c r="BP175" s="33">
        <f t="shared" si="176"/>
        <v>0</v>
      </c>
      <c r="BQ175" s="33">
        <f t="shared" si="176"/>
        <v>0</v>
      </c>
      <c r="BR175" s="33">
        <f t="shared" si="176"/>
        <v>0</v>
      </c>
      <c r="BS175" s="33">
        <f t="shared" si="176"/>
        <v>0</v>
      </c>
      <c r="BT175" s="33">
        <f t="shared" si="176"/>
        <v>0</v>
      </c>
      <c r="BU175" s="33">
        <f t="shared" si="176"/>
        <v>0</v>
      </c>
      <c r="BV175" s="33">
        <f t="shared" si="176"/>
        <v>0</v>
      </c>
      <c r="BW175" s="33">
        <f t="shared" si="176"/>
        <v>0</v>
      </c>
      <c r="BX175" s="33">
        <f t="shared" si="176"/>
        <v>0</v>
      </c>
      <c r="BY175" s="33">
        <f t="shared" si="176"/>
        <v>0</v>
      </c>
      <c r="BZ175" s="33">
        <f t="shared" si="176"/>
        <v>0</v>
      </c>
      <c r="CA175" s="33">
        <f t="shared" si="176"/>
        <v>0</v>
      </c>
      <c r="CB175" s="33">
        <f t="shared" si="176"/>
        <v>0</v>
      </c>
      <c r="CC175" s="33">
        <f t="shared" si="176"/>
        <v>0</v>
      </c>
      <c r="CD175" s="33">
        <f t="shared" si="176"/>
        <v>0</v>
      </c>
      <c r="CE175" s="33">
        <f t="shared" si="176"/>
        <v>0</v>
      </c>
      <c r="CF175" s="33">
        <f t="shared" si="176"/>
        <v>0</v>
      </c>
    </row>
    <row r="176" spans="2:84" x14ac:dyDescent="0.3">
      <c r="B176" s="13">
        <f>ROW()</f>
        <v>176</v>
      </c>
      <c r="H176" s="1" t="str">
        <f>$H$175</f>
        <v>Капитальные затраты на 1 канал продаж</v>
      </c>
      <c r="I176" s="1" t="s">
        <v>201</v>
      </c>
      <c r="M176" s="53" t="str">
        <f>$M$111</f>
        <v>руб</v>
      </c>
      <c r="U176" s="33">
        <f t="shared" ca="1" si="174"/>
        <v>0</v>
      </c>
      <c r="V176" s="93"/>
      <c r="W176" s="36"/>
      <c r="X176" s="96"/>
      <c r="Y176" s="96"/>
      <c r="Z176" s="96"/>
      <c r="AA176" s="96"/>
      <c r="AB176" s="96"/>
      <c r="AC176" s="96"/>
      <c r="AD176" s="96"/>
      <c r="AE176" s="96"/>
      <c r="AF176" s="96"/>
      <c r="AG176" s="96"/>
      <c r="AH176" s="96"/>
      <c r="AI176" s="96"/>
      <c r="AJ176" s="96"/>
      <c r="AK176" s="96"/>
      <c r="AL176" s="96"/>
      <c r="AM176" s="96"/>
      <c r="AN176" s="96"/>
      <c r="AO176" s="96"/>
      <c r="AP176" s="96"/>
      <c r="AQ176" s="96"/>
      <c r="AR176" s="96"/>
      <c r="AS176" s="96"/>
      <c r="AT176" s="96"/>
      <c r="AU176" s="96"/>
      <c r="AV176" s="96"/>
      <c r="AW176" s="96"/>
      <c r="AX176" s="96"/>
      <c r="AY176" s="96"/>
      <c r="AZ176" s="96"/>
      <c r="BA176" s="96"/>
      <c r="BB176" s="96"/>
      <c r="BC176" s="96"/>
      <c r="BD176" s="96"/>
      <c r="BE176" s="96"/>
      <c r="BF176" s="96"/>
      <c r="BG176" s="96"/>
      <c r="BH176" s="96"/>
      <c r="BI176" s="96"/>
      <c r="BJ176" s="96"/>
      <c r="BK176" s="96"/>
      <c r="BL176" s="96"/>
      <c r="BM176" s="96"/>
      <c r="BN176" s="96"/>
      <c r="BO176" s="96"/>
      <c r="BP176" s="96"/>
      <c r="BQ176" s="96"/>
      <c r="BR176" s="96"/>
      <c r="BS176" s="96"/>
      <c r="BT176" s="96"/>
      <c r="BU176" s="96"/>
      <c r="BV176" s="96"/>
      <c r="BW176" s="96"/>
      <c r="BX176" s="96"/>
      <c r="BY176" s="96"/>
      <c r="BZ176" s="96"/>
      <c r="CA176" s="96"/>
      <c r="CB176" s="96"/>
      <c r="CC176" s="96"/>
      <c r="CD176" s="96"/>
      <c r="CE176" s="96"/>
      <c r="CF176" s="96"/>
    </row>
    <row r="177" spans="2:84" x14ac:dyDescent="0.3">
      <c r="B177" s="13">
        <f>ROW()</f>
        <v>177</v>
      </c>
      <c r="H177" s="1" t="str">
        <f>$H$175</f>
        <v>Капитальные затраты на 1 канал продаж</v>
      </c>
      <c r="I177" s="1" t="s">
        <v>198</v>
      </c>
      <c r="M177" s="53" t="str">
        <f t="shared" ref="M177:M180" si="177">$M$111</f>
        <v>руб</v>
      </c>
      <c r="U177" s="33">
        <f t="shared" ca="1" si="174"/>
        <v>0</v>
      </c>
      <c r="V177" s="93"/>
      <c r="W177" s="36"/>
      <c r="X177" s="96"/>
      <c r="Y177" s="96"/>
      <c r="Z177" s="96"/>
      <c r="AA177" s="96"/>
      <c r="AB177" s="96"/>
      <c r="AC177" s="96"/>
      <c r="AD177" s="96"/>
      <c r="AE177" s="96"/>
      <c r="AF177" s="96"/>
      <c r="AG177" s="96"/>
      <c r="AH177" s="96"/>
      <c r="AI177" s="96"/>
      <c r="AJ177" s="96"/>
      <c r="AK177" s="96"/>
      <c r="AL177" s="96"/>
      <c r="AM177" s="96"/>
      <c r="AN177" s="96"/>
      <c r="AO177" s="96"/>
      <c r="AP177" s="96"/>
      <c r="AQ177" s="96"/>
      <c r="AR177" s="96"/>
      <c r="AS177" s="96"/>
      <c r="AT177" s="96"/>
      <c r="AU177" s="96"/>
      <c r="AV177" s="96"/>
      <c r="AW177" s="96"/>
      <c r="AX177" s="96"/>
      <c r="AY177" s="96"/>
      <c r="AZ177" s="96"/>
      <c r="BA177" s="96"/>
      <c r="BB177" s="96"/>
      <c r="BC177" s="96"/>
      <c r="BD177" s="96"/>
      <c r="BE177" s="96"/>
      <c r="BF177" s="96"/>
      <c r="BG177" s="96"/>
      <c r="BH177" s="96"/>
      <c r="BI177" s="96"/>
      <c r="BJ177" s="96"/>
      <c r="BK177" s="96"/>
      <c r="BL177" s="96"/>
      <c r="BM177" s="96"/>
      <c r="BN177" s="96"/>
      <c r="BO177" s="96"/>
      <c r="BP177" s="96"/>
      <c r="BQ177" s="96"/>
      <c r="BR177" s="96"/>
      <c r="BS177" s="96"/>
      <c r="BT177" s="96"/>
      <c r="BU177" s="96"/>
      <c r="BV177" s="96"/>
      <c r="BW177" s="96"/>
      <c r="BX177" s="96"/>
      <c r="BY177" s="96"/>
      <c r="BZ177" s="96"/>
      <c r="CA177" s="96"/>
      <c r="CB177" s="96"/>
      <c r="CC177" s="96"/>
      <c r="CD177" s="96"/>
      <c r="CE177" s="96"/>
      <c r="CF177" s="96"/>
    </row>
    <row r="178" spans="2:84" x14ac:dyDescent="0.3">
      <c r="B178" s="13">
        <f>ROW()</f>
        <v>178</v>
      </c>
      <c r="H178" s="1" t="str">
        <f>$H$175</f>
        <v>Капитальные затраты на 1 канал продаж</v>
      </c>
      <c r="I178" s="1" t="s">
        <v>199</v>
      </c>
      <c r="M178" s="53" t="str">
        <f t="shared" si="177"/>
        <v>руб</v>
      </c>
      <c r="U178" s="33">
        <f t="shared" ca="1" si="174"/>
        <v>0</v>
      </c>
      <c r="V178" s="93"/>
      <c r="W178" s="36"/>
      <c r="X178" s="96"/>
      <c r="Y178" s="96"/>
      <c r="Z178" s="96"/>
      <c r="AA178" s="96"/>
      <c r="AB178" s="96"/>
      <c r="AC178" s="96"/>
      <c r="AD178" s="96"/>
      <c r="AE178" s="96"/>
      <c r="AF178" s="96"/>
      <c r="AG178" s="96"/>
      <c r="AH178" s="96"/>
      <c r="AI178" s="96"/>
      <c r="AJ178" s="96"/>
      <c r="AK178" s="96"/>
      <c r="AL178" s="96"/>
      <c r="AM178" s="96"/>
      <c r="AN178" s="96"/>
      <c r="AO178" s="96"/>
      <c r="AP178" s="96"/>
      <c r="AQ178" s="96"/>
      <c r="AR178" s="96"/>
      <c r="AS178" s="96"/>
      <c r="AT178" s="96"/>
      <c r="AU178" s="96"/>
      <c r="AV178" s="96"/>
      <c r="AW178" s="96"/>
      <c r="AX178" s="96"/>
      <c r="AY178" s="96"/>
      <c r="AZ178" s="96"/>
      <c r="BA178" s="96"/>
      <c r="BB178" s="96"/>
      <c r="BC178" s="96"/>
      <c r="BD178" s="96"/>
      <c r="BE178" s="96"/>
      <c r="BF178" s="96"/>
      <c r="BG178" s="96"/>
      <c r="BH178" s="96"/>
      <c r="BI178" s="96"/>
      <c r="BJ178" s="96"/>
      <c r="BK178" s="96"/>
      <c r="BL178" s="96"/>
      <c r="BM178" s="96"/>
      <c r="BN178" s="96"/>
      <c r="BO178" s="96"/>
      <c r="BP178" s="96"/>
      <c r="BQ178" s="96"/>
      <c r="BR178" s="96"/>
      <c r="BS178" s="96"/>
      <c r="BT178" s="96"/>
      <c r="BU178" s="96"/>
      <c r="BV178" s="96"/>
      <c r="BW178" s="96"/>
      <c r="BX178" s="96"/>
      <c r="BY178" s="96"/>
      <c r="BZ178" s="96"/>
      <c r="CA178" s="96"/>
      <c r="CB178" s="96"/>
      <c r="CC178" s="96"/>
      <c r="CD178" s="96"/>
      <c r="CE178" s="96"/>
      <c r="CF178" s="96"/>
    </row>
    <row r="179" spans="2:84" x14ac:dyDescent="0.3">
      <c r="B179" s="13">
        <f>ROW()</f>
        <v>179</v>
      </c>
      <c r="H179" s="1" t="str">
        <f>$H$175</f>
        <v>Капитальные затраты на 1 канал продаж</v>
      </c>
      <c r="I179" s="1" t="s">
        <v>200</v>
      </c>
      <c r="M179" s="53" t="str">
        <f t="shared" si="177"/>
        <v>руб</v>
      </c>
      <c r="U179" s="33">
        <f t="shared" ca="1" si="174"/>
        <v>0</v>
      </c>
      <c r="V179" s="93"/>
      <c r="W179" s="36"/>
      <c r="X179" s="96"/>
      <c r="Y179" s="96"/>
      <c r="Z179" s="96"/>
      <c r="AA179" s="96"/>
      <c r="AB179" s="96"/>
      <c r="AC179" s="96"/>
      <c r="AD179" s="96"/>
      <c r="AE179" s="96"/>
      <c r="AF179" s="96"/>
      <c r="AG179" s="96"/>
      <c r="AH179" s="96"/>
      <c r="AI179" s="96"/>
      <c r="AJ179" s="96"/>
      <c r="AK179" s="96"/>
      <c r="AL179" s="96"/>
      <c r="AM179" s="96"/>
      <c r="AN179" s="96"/>
      <c r="AO179" s="96"/>
      <c r="AP179" s="96"/>
      <c r="AQ179" s="96"/>
      <c r="AR179" s="96"/>
      <c r="AS179" s="96"/>
      <c r="AT179" s="96"/>
      <c r="AU179" s="96"/>
      <c r="AV179" s="96"/>
      <c r="AW179" s="96"/>
      <c r="AX179" s="96"/>
      <c r="AY179" s="96"/>
      <c r="AZ179" s="96"/>
      <c r="BA179" s="96"/>
      <c r="BB179" s="96"/>
      <c r="BC179" s="96"/>
      <c r="BD179" s="96"/>
      <c r="BE179" s="96"/>
      <c r="BF179" s="96"/>
      <c r="BG179" s="96"/>
      <c r="BH179" s="96"/>
      <c r="BI179" s="96"/>
      <c r="BJ179" s="96"/>
      <c r="BK179" s="96"/>
      <c r="BL179" s="96"/>
      <c r="BM179" s="96"/>
      <c r="BN179" s="96"/>
      <c r="BO179" s="96"/>
      <c r="BP179" s="96"/>
      <c r="BQ179" s="96"/>
      <c r="BR179" s="96"/>
      <c r="BS179" s="96"/>
      <c r="BT179" s="96"/>
      <c r="BU179" s="96"/>
      <c r="BV179" s="96"/>
      <c r="BW179" s="96"/>
      <c r="BX179" s="96"/>
      <c r="BY179" s="96"/>
      <c r="BZ179" s="96"/>
      <c r="CA179" s="96"/>
      <c r="CB179" s="96"/>
      <c r="CC179" s="96"/>
      <c r="CD179" s="96"/>
      <c r="CE179" s="96"/>
      <c r="CF179" s="96"/>
    </row>
    <row r="180" spans="2:84" x14ac:dyDescent="0.3">
      <c r="B180" s="13">
        <f>ROW()</f>
        <v>180</v>
      </c>
      <c r="H180" s="1" t="str">
        <f>$H$175</f>
        <v>Капитальные затраты на 1 канал продаж</v>
      </c>
      <c r="I180" s="1" t="s">
        <v>234</v>
      </c>
      <c r="M180" s="53" t="str">
        <f t="shared" si="177"/>
        <v>руб</v>
      </c>
      <c r="U180" s="33">
        <f t="shared" ca="1" si="174"/>
        <v>0</v>
      </c>
      <c r="V180" s="93"/>
      <c r="W180" s="36"/>
      <c r="X180" s="96"/>
      <c r="Y180" s="96"/>
      <c r="Z180" s="96"/>
      <c r="AA180" s="96"/>
      <c r="AB180" s="96"/>
      <c r="AC180" s="96"/>
      <c r="AD180" s="96"/>
      <c r="AE180" s="96"/>
      <c r="AF180" s="96"/>
      <c r="AG180" s="96"/>
      <c r="AH180" s="96"/>
      <c r="AI180" s="96"/>
      <c r="AJ180" s="96"/>
      <c r="AK180" s="96"/>
      <c r="AL180" s="96"/>
      <c r="AM180" s="96"/>
      <c r="AN180" s="96"/>
      <c r="AO180" s="96"/>
      <c r="AP180" s="96"/>
      <c r="AQ180" s="96"/>
      <c r="AR180" s="96"/>
      <c r="AS180" s="96"/>
      <c r="AT180" s="96"/>
      <c r="AU180" s="96"/>
      <c r="AV180" s="96"/>
      <c r="AW180" s="96"/>
      <c r="AX180" s="96"/>
      <c r="AY180" s="96"/>
      <c r="AZ180" s="96"/>
      <c r="BA180" s="96"/>
      <c r="BB180" s="96"/>
      <c r="BC180" s="96"/>
      <c r="BD180" s="96"/>
      <c r="BE180" s="96"/>
      <c r="BF180" s="96"/>
      <c r="BG180" s="96"/>
      <c r="BH180" s="96"/>
      <c r="BI180" s="96"/>
      <c r="BJ180" s="96"/>
      <c r="BK180" s="96"/>
      <c r="BL180" s="96"/>
      <c r="BM180" s="96"/>
      <c r="BN180" s="96"/>
      <c r="BO180" s="96"/>
      <c r="BP180" s="96"/>
      <c r="BQ180" s="96"/>
      <c r="BR180" s="96"/>
      <c r="BS180" s="96"/>
      <c r="BT180" s="96"/>
      <c r="BU180" s="96"/>
      <c r="BV180" s="96"/>
      <c r="BW180" s="96"/>
      <c r="BX180" s="96"/>
      <c r="BY180" s="96"/>
      <c r="BZ180" s="96"/>
      <c r="CA180" s="96"/>
      <c r="CB180" s="96"/>
      <c r="CC180" s="96"/>
      <c r="CD180" s="96"/>
      <c r="CE180" s="96"/>
      <c r="CF180" s="96"/>
    </row>
    <row r="181" spans="2:84" s="26" customFormat="1" ht="12" x14ac:dyDescent="0.25">
      <c r="B181" s="13"/>
      <c r="M181" s="55"/>
      <c r="N181" s="44" t="s">
        <v>21</v>
      </c>
      <c r="O181" s="45"/>
      <c r="P181" s="46"/>
      <c r="Q181" s="40"/>
      <c r="U181" s="41"/>
      <c r="V181" s="42"/>
      <c r="W181" s="43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</row>
    <row r="182" spans="2:84" x14ac:dyDescent="0.3">
      <c r="B182" s="13">
        <f>ROW()</f>
        <v>182</v>
      </c>
    </row>
    <row r="183" spans="2:84" x14ac:dyDescent="0.3">
      <c r="B183" s="13">
        <f>ROW()</f>
        <v>183</v>
      </c>
      <c r="H183" s="1" t="str">
        <f>$H$175</f>
        <v>Капитальные затраты на 1 канал продаж</v>
      </c>
      <c r="M183" s="53" t="str">
        <f t="shared" ref="M183:M188" si="178">$M$111</f>
        <v>руб</v>
      </c>
      <c r="P183" s="72" t="str">
        <f>Lists!$AD$7</f>
        <v>оплата</v>
      </c>
      <c r="U183" s="33">
        <f t="shared" ref="U183:U188" ca="1" si="179">SUM(INDIRECT(ADDRESS($B183,$X$2)&amp;":"&amp;ADDRESS($B183,$X$2-1+$P$8)))</f>
        <v>0</v>
      </c>
      <c r="V183" s="35"/>
      <c r="W183" s="36"/>
      <c r="X183" s="33">
        <f t="shared" ref="X183:AI183" si="180">IF(X$8="",0,SUM(X184:X189))</f>
        <v>0</v>
      </c>
      <c r="Y183" s="33">
        <f t="shared" si="180"/>
        <v>0</v>
      </c>
      <c r="Z183" s="33">
        <f t="shared" si="180"/>
        <v>0</v>
      </c>
      <c r="AA183" s="33">
        <f t="shared" si="180"/>
        <v>0</v>
      </c>
      <c r="AB183" s="33">
        <f t="shared" si="180"/>
        <v>0</v>
      </c>
      <c r="AC183" s="33">
        <f t="shared" si="180"/>
        <v>0</v>
      </c>
      <c r="AD183" s="33">
        <f t="shared" si="180"/>
        <v>0</v>
      </c>
      <c r="AE183" s="33">
        <f t="shared" si="180"/>
        <v>0</v>
      </c>
      <c r="AF183" s="33">
        <f t="shared" si="180"/>
        <v>0</v>
      </c>
      <c r="AG183" s="33">
        <f t="shared" si="180"/>
        <v>0</v>
      </c>
      <c r="AH183" s="33">
        <f t="shared" si="180"/>
        <v>0</v>
      </c>
      <c r="AI183" s="33">
        <f t="shared" si="180"/>
        <v>0</v>
      </c>
      <c r="AJ183" s="33">
        <f t="shared" ref="AJ183:CF183" si="181">IF(AJ$8="",0,SUM(AJ184:AJ189))</f>
        <v>0</v>
      </c>
      <c r="AK183" s="33">
        <f t="shared" si="181"/>
        <v>0</v>
      </c>
      <c r="AL183" s="33">
        <f t="shared" si="181"/>
        <v>0</v>
      </c>
      <c r="AM183" s="33">
        <f t="shared" si="181"/>
        <v>0</v>
      </c>
      <c r="AN183" s="33">
        <f t="shared" si="181"/>
        <v>0</v>
      </c>
      <c r="AO183" s="33">
        <f t="shared" si="181"/>
        <v>0</v>
      </c>
      <c r="AP183" s="33">
        <f t="shared" si="181"/>
        <v>0</v>
      </c>
      <c r="AQ183" s="33">
        <f t="shared" si="181"/>
        <v>0</v>
      </c>
      <c r="AR183" s="33">
        <f t="shared" si="181"/>
        <v>0</v>
      </c>
      <c r="AS183" s="33">
        <f t="shared" si="181"/>
        <v>0</v>
      </c>
      <c r="AT183" s="33">
        <f t="shared" si="181"/>
        <v>0</v>
      </c>
      <c r="AU183" s="33">
        <f t="shared" si="181"/>
        <v>0</v>
      </c>
      <c r="AV183" s="33">
        <f t="shared" si="181"/>
        <v>0</v>
      </c>
      <c r="AW183" s="33">
        <f t="shared" si="181"/>
        <v>0</v>
      </c>
      <c r="AX183" s="33">
        <f t="shared" si="181"/>
        <v>0</v>
      </c>
      <c r="AY183" s="33">
        <f t="shared" si="181"/>
        <v>0</v>
      </c>
      <c r="AZ183" s="33">
        <f t="shared" si="181"/>
        <v>0</v>
      </c>
      <c r="BA183" s="33">
        <f t="shared" si="181"/>
        <v>0</v>
      </c>
      <c r="BB183" s="33">
        <f t="shared" si="181"/>
        <v>0</v>
      </c>
      <c r="BC183" s="33">
        <f t="shared" si="181"/>
        <v>0</v>
      </c>
      <c r="BD183" s="33">
        <f t="shared" si="181"/>
        <v>0</v>
      </c>
      <c r="BE183" s="33">
        <f t="shared" si="181"/>
        <v>0</v>
      </c>
      <c r="BF183" s="33">
        <f t="shared" si="181"/>
        <v>0</v>
      </c>
      <c r="BG183" s="33">
        <f t="shared" si="181"/>
        <v>0</v>
      </c>
      <c r="BH183" s="33">
        <f t="shared" si="181"/>
        <v>0</v>
      </c>
      <c r="BI183" s="33">
        <f t="shared" si="181"/>
        <v>0</v>
      </c>
      <c r="BJ183" s="33">
        <f t="shared" si="181"/>
        <v>0</v>
      </c>
      <c r="BK183" s="33">
        <f t="shared" si="181"/>
        <v>0</v>
      </c>
      <c r="BL183" s="33">
        <f t="shared" si="181"/>
        <v>0</v>
      </c>
      <c r="BM183" s="33">
        <f t="shared" si="181"/>
        <v>0</v>
      </c>
      <c r="BN183" s="33">
        <f t="shared" si="181"/>
        <v>0</v>
      </c>
      <c r="BO183" s="33">
        <f t="shared" si="181"/>
        <v>0</v>
      </c>
      <c r="BP183" s="33">
        <f t="shared" si="181"/>
        <v>0</v>
      </c>
      <c r="BQ183" s="33">
        <f t="shared" si="181"/>
        <v>0</v>
      </c>
      <c r="BR183" s="33">
        <f t="shared" si="181"/>
        <v>0</v>
      </c>
      <c r="BS183" s="33">
        <f t="shared" si="181"/>
        <v>0</v>
      </c>
      <c r="BT183" s="33">
        <f t="shared" si="181"/>
        <v>0</v>
      </c>
      <c r="BU183" s="33">
        <f t="shared" si="181"/>
        <v>0</v>
      </c>
      <c r="BV183" s="33">
        <f t="shared" si="181"/>
        <v>0</v>
      </c>
      <c r="BW183" s="33">
        <f t="shared" si="181"/>
        <v>0</v>
      </c>
      <c r="BX183" s="33">
        <f t="shared" si="181"/>
        <v>0</v>
      </c>
      <c r="BY183" s="33">
        <f t="shared" si="181"/>
        <v>0</v>
      </c>
      <c r="BZ183" s="33">
        <f t="shared" si="181"/>
        <v>0</v>
      </c>
      <c r="CA183" s="33">
        <f t="shared" si="181"/>
        <v>0</v>
      </c>
      <c r="CB183" s="33">
        <f t="shared" si="181"/>
        <v>0</v>
      </c>
      <c r="CC183" s="33">
        <f t="shared" si="181"/>
        <v>0</v>
      </c>
      <c r="CD183" s="33">
        <f t="shared" si="181"/>
        <v>0</v>
      </c>
      <c r="CE183" s="33">
        <f t="shared" si="181"/>
        <v>0</v>
      </c>
      <c r="CF183" s="33">
        <f t="shared" si="181"/>
        <v>0</v>
      </c>
    </row>
    <row r="184" spans="2:84" x14ac:dyDescent="0.3">
      <c r="B184" s="13">
        <f>ROW()</f>
        <v>184</v>
      </c>
      <c r="H184" s="1" t="str">
        <f>$H$183</f>
        <v>Капитальные затраты на 1 канал продаж</v>
      </c>
      <c r="I184" s="1" t="str">
        <f>I176</f>
        <v>Ремонтные работы</v>
      </c>
      <c r="M184" s="53" t="str">
        <f t="shared" si="178"/>
        <v>руб</v>
      </c>
      <c r="U184" s="33">
        <f t="shared" ca="1" si="179"/>
        <v>0</v>
      </c>
      <c r="V184" s="93"/>
      <c r="W184" s="36"/>
      <c r="X184" s="96"/>
      <c r="Y184" s="96"/>
      <c r="Z184" s="96"/>
      <c r="AA184" s="96"/>
      <c r="AB184" s="96"/>
      <c r="AC184" s="96"/>
      <c r="AD184" s="96"/>
      <c r="AE184" s="96"/>
      <c r="AF184" s="96"/>
      <c r="AG184" s="96"/>
      <c r="AH184" s="96"/>
      <c r="AI184" s="96"/>
      <c r="AJ184" s="96"/>
      <c r="AK184" s="96"/>
      <c r="AL184" s="96"/>
      <c r="AM184" s="96"/>
      <c r="AN184" s="96"/>
      <c r="AO184" s="96"/>
      <c r="AP184" s="96"/>
      <c r="AQ184" s="96"/>
      <c r="AR184" s="96"/>
      <c r="AS184" s="96"/>
      <c r="AT184" s="96"/>
      <c r="AU184" s="96"/>
      <c r="AV184" s="96"/>
      <c r="AW184" s="96"/>
      <c r="AX184" s="96"/>
      <c r="AY184" s="96"/>
      <c r="AZ184" s="96"/>
      <c r="BA184" s="96"/>
      <c r="BB184" s="96"/>
      <c r="BC184" s="96"/>
      <c r="BD184" s="96"/>
      <c r="BE184" s="96"/>
      <c r="BF184" s="96"/>
      <c r="BG184" s="96"/>
      <c r="BH184" s="96"/>
      <c r="BI184" s="96"/>
      <c r="BJ184" s="96"/>
      <c r="BK184" s="96"/>
      <c r="BL184" s="96"/>
      <c r="BM184" s="96"/>
      <c r="BN184" s="96"/>
      <c r="BO184" s="96"/>
      <c r="BP184" s="96"/>
      <c r="BQ184" s="96"/>
      <c r="BR184" s="96"/>
      <c r="BS184" s="96"/>
      <c r="BT184" s="96"/>
      <c r="BU184" s="96"/>
      <c r="BV184" s="96"/>
      <c r="BW184" s="96"/>
      <c r="BX184" s="96"/>
      <c r="BY184" s="96"/>
      <c r="BZ184" s="96"/>
      <c r="CA184" s="96"/>
      <c r="CB184" s="96"/>
      <c r="CC184" s="96"/>
      <c r="CD184" s="96"/>
      <c r="CE184" s="96"/>
      <c r="CF184" s="96"/>
    </row>
    <row r="185" spans="2:84" x14ac:dyDescent="0.3">
      <c r="B185" s="13">
        <f>ROW()</f>
        <v>185</v>
      </c>
      <c r="H185" s="1" t="str">
        <f>$H$183</f>
        <v>Капитальные затраты на 1 канал продаж</v>
      </c>
      <c r="I185" s="1" t="str">
        <f>I177</f>
        <v>Гарантийный платеж</v>
      </c>
      <c r="M185" s="53" t="str">
        <f t="shared" si="178"/>
        <v>руб</v>
      </c>
      <c r="U185" s="33">
        <f t="shared" ca="1" si="179"/>
        <v>0</v>
      </c>
      <c r="V185" s="93"/>
      <c r="W185" s="36"/>
      <c r="X185" s="96"/>
      <c r="Y185" s="96"/>
      <c r="Z185" s="96"/>
      <c r="AA185" s="96"/>
      <c r="AB185" s="96"/>
      <c r="AC185" s="96"/>
      <c r="AD185" s="96"/>
      <c r="AE185" s="96"/>
      <c r="AF185" s="96"/>
      <c r="AG185" s="96"/>
      <c r="AH185" s="96"/>
      <c r="AI185" s="96"/>
      <c r="AJ185" s="96"/>
      <c r="AK185" s="96"/>
      <c r="AL185" s="96"/>
      <c r="AM185" s="96"/>
      <c r="AN185" s="96"/>
      <c r="AO185" s="96"/>
      <c r="AP185" s="96"/>
      <c r="AQ185" s="96"/>
      <c r="AR185" s="96"/>
      <c r="AS185" s="96"/>
      <c r="AT185" s="96"/>
      <c r="AU185" s="96"/>
      <c r="AV185" s="96"/>
      <c r="AW185" s="96"/>
      <c r="AX185" s="96"/>
      <c r="AY185" s="96"/>
      <c r="AZ185" s="96"/>
      <c r="BA185" s="96"/>
      <c r="BB185" s="96"/>
      <c r="BC185" s="96"/>
      <c r="BD185" s="96"/>
      <c r="BE185" s="96"/>
      <c r="BF185" s="96"/>
      <c r="BG185" s="96"/>
      <c r="BH185" s="96"/>
      <c r="BI185" s="96"/>
      <c r="BJ185" s="96"/>
      <c r="BK185" s="96"/>
      <c r="BL185" s="96"/>
      <c r="BM185" s="96"/>
      <c r="BN185" s="96"/>
      <c r="BO185" s="96"/>
      <c r="BP185" s="96"/>
      <c r="BQ185" s="96"/>
      <c r="BR185" s="96"/>
      <c r="BS185" s="96"/>
      <c r="BT185" s="96"/>
      <c r="BU185" s="96"/>
      <c r="BV185" s="96"/>
      <c r="BW185" s="96"/>
      <c r="BX185" s="96"/>
      <c r="BY185" s="96"/>
      <c r="BZ185" s="96"/>
      <c r="CA185" s="96"/>
      <c r="CB185" s="96"/>
      <c r="CC185" s="96"/>
      <c r="CD185" s="96"/>
      <c r="CE185" s="96"/>
      <c r="CF185" s="96"/>
    </row>
    <row r="186" spans="2:84" x14ac:dyDescent="0.3">
      <c r="B186" s="13">
        <f>ROW()</f>
        <v>186</v>
      </c>
      <c r="H186" s="1" t="str">
        <f>$H$183</f>
        <v>Капитальные затраты на 1 канал продаж</v>
      </c>
      <c r="I186" s="1" t="str">
        <f>I178</f>
        <v>Торговое оборудование</v>
      </c>
      <c r="M186" s="53" t="str">
        <f t="shared" si="178"/>
        <v>руб</v>
      </c>
      <c r="U186" s="33">
        <f t="shared" ca="1" si="179"/>
        <v>0</v>
      </c>
      <c r="V186" s="93"/>
      <c r="W186" s="36"/>
      <c r="X186" s="96"/>
      <c r="Y186" s="96"/>
      <c r="Z186" s="96"/>
      <c r="AA186" s="96"/>
      <c r="AB186" s="96"/>
      <c r="AC186" s="96"/>
      <c r="AD186" s="96"/>
      <c r="AE186" s="96"/>
      <c r="AF186" s="96"/>
      <c r="AG186" s="96"/>
      <c r="AH186" s="96"/>
      <c r="AI186" s="96"/>
      <c r="AJ186" s="96"/>
      <c r="AK186" s="96"/>
      <c r="AL186" s="96"/>
      <c r="AM186" s="96"/>
      <c r="AN186" s="96"/>
      <c r="AO186" s="96"/>
      <c r="AP186" s="96"/>
      <c r="AQ186" s="96"/>
      <c r="AR186" s="96"/>
      <c r="AS186" s="96"/>
      <c r="AT186" s="96"/>
      <c r="AU186" s="96"/>
      <c r="AV186" s="96"/>
      <c r="AW186" s="96"/>
      <c r="AX186" s="96"/>
      <c r="AY186" s="96"/>
      <c r="AZ186" s="96"/>
      <c r="BA186" s="96"/>
      <c r="BB186" s="96"/>
      <c r="BC186" s="96"/>
      <c r="BD186" s="96"/>
      <c r="BE186" s="96"/>
      <c r="BF186" s="96"/>
      <c r="BG186" s="96"/>
      <c r="BH186" s="96"/>
      <c r="BI186" s="96"/>
      <c r="BJ186" s="96"/>
      <c r="BK186" s="96"/>
      <c r="BL186" s="96"/>
      <c r="BM186" s="96"/>
      <c r="BN186" s="96"/>
      <c r="BO186" s="96"/>
      <c r="BP186" s="96"/>
      <c r="BQ186" s="96"/>
      <c r="BR186" s="96"/>
      <c r="BS186" s="96"/>
      <c r="BT186" s="96"/>
      <c r="BU186" s="96"/>
      <c r="BV186" s="96"/>
      <c r="BW186" s="96"/>
      <c r="BX186" s="96"/>
      <c r="BY186" s="96"/>
      <c r="BZ186" s="96"/>
      <c r="CA186" s="96"/>
      <c r="CB186" s="96"/>
      <c r="CC186" s="96"/>
      <c r="CD186" s="96"/>
      <c r="CE186" s="96"/>
      <c r="CF186" s="96"/>
    </row>
    <row r="187" spans="2:84" x14ac:dyDescent="0.3">
      <c r="B187" s="13">
        <f>ROW()</f>
        <v>187</v>
      </c>
      <c r="H187" s="1" t="str">
        <f>$H$183</f>
        <v>Капитальные затраты на 1 канал продаж</v>
      </c>
      <c r="I187" s="1" t="str">
        <f>I179</f>
        <v>Кассовое оборудование</v>
      </c>
      <c r="M187" s="53" t="str">
        <f t="shared" si="178"/>
        <v>руб</v>
      </c>
      <c r="U187" s="33">
        <f t="shared" ca="1" si="179"/>
        <v>0</v>
      </c>
      <c r="V187" s="93"/>
      <c r="W187" s="36"/>
      <c r="X187" s="96"/>
      <c r="Y187" s="96"/>
      <c r="Z187" s="96"/>
      <c r="AA187" s="96"/>
      <c r="AB187" s="96"/>
      <c r="AC187" s="96"/>
      <c r="AD187" s="96"/>
      <c r="AE187" s="96"/>
      <c r="AF187" s="96"/>
      <c r="AG187" s="96"/>
      <c r="AH187" s="96"/>
      <c r="AI187" s="96"/>
      <c r="AJ187" s="96"/>
      <c r="AK187" s="96"/>
      <c r="AL187" s="96"/>
      <c r="AM187" s="96"/>
      <c r="AN187" s="96"/>
      <c r="AO187" s="96"/>
      <c r="AP187" s="96"/>
      <c r="AQ187" s="96"/>
      <c r="AR187" s="96"/>
      <c r="AS187" s="96"/>
      <c r="AT187" s="96"/>
      <c r="AU187" s="96"/>
      <c r="AV187" s="96"/>
      <c r="AW187" s="96"/>
      <c r="AX187" s="96"/>
      <c r="AY187" s="96"/>
      <c r="AZ187" s="96"/>
      <c r="BA187" s="96"/>
      <c r="BB187" s="96"/>
      <c r="BC187" s="96"/>
      <c r="BD187" s="96"/>
      <c r="BE187" s="96"/>
      <c r="BF187" s="96"/>
      <c r="BG187" s="96"/>
      <c r="BH187" s="96"/>
      <c r="BI187" s="96"/>
      <c r="BJ187" s="96"/>
      <c r="BK187" s="96"/>
      <c r="BL187" s="96"/>
      <c r="BM187" s="96"/>
      <c r="BN187" s="96"/>
      <c r="BO187" s="96"/>
      <c r="BP187" s="96"/>
      <c r="BQ187" s="96"/>
      <c r="BR187" s="96"/>
      <c r="BS187" s="96"/>
      <c r="BT187" s="96"/>
      <c r="BU187" s="96"/>
      <c r="BV187" s="96"/>
      <c r="BW187" s="96"/>
      <c r="BX187" s="96"/>
      <c r="BY187" s="96"/>
      <c r="BZ187" s="96"/>
      <c r="CA187" s="96"/>
      <c r="CB187" s="96"/>
      <c r="CC187" s="96"/>
      <c r="CD187" s="96"/>
      <c r="CE187" s="96"/>
      <c r="CF187" s="96"/>
    </row>
    <row r="188" spans="2:84" x14ac:dyDescent="0.3">
      <c r="B188" s="13">
        <f>ROW()</f>
        <v>188</v>
      </c>
      <c r="H188" s="1" t="str">
        <f>$H$183</f>
        <v>Капитальные затраты на 1 канал продаж</v>
      </c>
      <c r="I188" s="1" t="str">
        <f>I180</f>
        <v>Стартовый маркетинг и оформление</v>
      </c>
      <c r="M188" s="53" t="str">
        <f t="shared" si="178"/>
        <v>руб</v>
      </c>
      <c r="U188" s="33">
        <f t="shared" ca="1" si="179"/>
        <v>0</v>
      </c>
      <c r="V188" s="93"/>
      <c r="W188" s="36"/>
      <c r="X188" s="96"/>
      <c r="Y188" s="96"/>
      <c r="Z188" s="96"/>
      <c r="AA188" s="96"/>
      <c r="AB188" s="96"/>
      <c r="AC188" s="96"/>
      <c r="AD188" s="96"/>
      <c r="AE188" s="96"/>
      <c r="AF188" s="96"/>
      <c r="AG188" s="96"/>
      <c r="AH188" s="96"/>
      <c r="AI188" s="96"/>
      <c r="AJ188" s="96"/>
      <c r="AK188" s="96"/>
      <c r="AL188" s="96"/>
      <c r="AM188" s="96"/>
      <c r="AN188" s="96"/>
      <c r="AO188" s="96"/>
      <c r="AP188" s="96"/>
      <c r="AQ188" s="96"/>
      <c r="AR188" s="96"/>
      <c r="AS188" s="96"/>
      <c r="AT188" s="96"/>
      <c r="AU188" s="96"/>
      <c r="AV188" s="96"/>
      <c r="AW188" s="96"/>
      <c r="AX188" s="96"/>
      <c r="AY188" s="96"/>
      <c r="AZ188" s="96"/>
      <c r="BA188" s="96"/>
      <c r="BB188" s="96"/>
      <c r="BC188" s="96"/>
      <c r="BD188" s="96"/>
      <c r="BE188" s="96"/>
      <c r="BF188" s="96"/>
      <c r="BG188" s="96"/>
      <c r="BH188" s="96"/>
      <c r="BI188" s="96"/>
      <c r="BJ188" s="96"/>
      <c r="BK188" s="96"/>
      <c r="BL188" s="96"/>
      <c r="BM188" s="96"/>
      <c r="BN188" s="96"/>
      <c r="BO188" s="96"/>
      <c r="BP188" s="96"/>
      <c r="BQ188" s="96"/>
      <c r="BR188" s="96"/>
      <c r="BS188" s="96"/>
      <c r="BT188" s="96"/>
      <c r="BU188" s="96"/>
      <c r="BV188" s="96"/>
      <c r="BW188" s="96"/>
      <c r="BX188" s="96"/>
      <c r="BY188" s="96"/>
      <c r="BZ188" s="96"/>
      <c r="CA188" s="96"/>
      <c r="CB188" s="96"/>
      <c r="CC188" s="96"/>
      <c r="CD188" s="96"/>
      <c r="CE188" s="96"/>
      <c r="CF188" s="96"/>
    </row>
    <row r="189" spans="2:84" s="26" customFormat="1" ht="12" x14ac:dyDescent="0.25">
      <c r="B189" s="13"/>
      <c r="M189" s="55"/>
      <c r="N189" s="44" t="s">
        <v>21</v>
      </c>
      <c r="O189" s="45"/>
      <c r="P189" s="46"/>
      <c r="Q189" s="40"/>
      <c r="U189" s="41"/>
      <c r="V189" s="42"/>
      <c r="W189" s="43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</row>
    <row r="190" spans="2:84" x14ac:dyDescent="0.3">
      <c r="B190" s="13">
        <f>ROW()</f>
        <v>190</v>
      </c>
    </row>
    <row r="191" spans="2:84" x14ac:dyDescent="0.3">
      <c r="B191" s="13">
        <f>ROW()</f>
        <v>191</v>
      </c>
      <c r="H191" s="1" t="str">
        <f>$H$175</f>
        <v>Капитальные затраты на 1 канал продаж</v>
      </c>
      <c r="M191" s="53" t="str">
        <f t="shared" ref="M191:M196" si="182">$M$111</f>
        <v>руб</v>
      </c>
      <c r="P191" s="72" t="str">
        <f>Lists!$AD$11</f>
        <v>ввод в экспл-ю</v>
      </c>
      <c r="U191" s="33">
        <f t="shared" ref="U191:U196" ca="1" si="183">SUM(INDIRECT(ADDRESS($B191,$X$2)&amp;":"&amp;ADDRESS($B191,$X$2-1+$P$8)))</f>
        <v>0</v>
      </c>
      <c r="V191" s="35"/>
      <c r="W191" s="36"/>
      <c r="X191" s="33">
        <f t="shared" ref="X191:AI191" si="184">IF(X$8="",0,SUM(X192:X197))</f>
        <v>0</v>
      </c>
      <c r="Y191" s="33">
        <f t="shared" si="184"/>
        <v>0</v>
      </c>
      <c r="Z191" s="33">
        <f t="shared" si="184"/>
        <v>0</v>
      </c>
      <c r="AA191" s="33">
        <f t="shared" si="184"/>
        <v>0</v>
      </c>
      <c r="AB191" s="33">
        <f t="shared" si="184"/>
        <v>0</v>
      </c>
      <c r="AC191" s="33">
        <f t="shared" si="184"/>
        <v>0</v>
      </c>
      <c r="AD191" s="33">
        <f t="shared" si="184"/>
        <v>0</v>
      </c>
      <c r="AE191" s="33">
        <f t="shared" si="184"/>
        <v>0</v>
      </c>
      <c r="AF191" s="33">
        <f t="shared" si="184"/>
        <v>0</v>
      </c>
      <c r="AG191" s="33">
        <f t="shared" si="184"/>
        <v>0</v>
      </c>
      <c r="AH191" s="33">
        <f t="shared" si="184"/>
        <v>0</v>
      </c>
      <c r="AI191" s="33">
        <f t="shared" si="184"/>
        <v>0</v>
      </c>
      <c r="AJ191" s="33">
        <f t="shared" ref="AJ191:CF191" si="185">IF(AJ$8="",0,SUM(AJ192:AJ197))</f>
        <v>0</v>
      </c>
      <c r="AK191" s="33">
        <f t="shared" si="185"/>
        <v>0</v>
      </c>
      <c r="AL191" s="33">
        <f t="shared" si="185"/>
        <v>0</v>
      </c>
      <c r="AM191" s="33">
        <f t="shared" si="185"/>
        <v>0</v>
      </c>
      <c r="AN191" s="33">
        <f t="shared" si="185"/>
        <v>0</v>
      </c>
      <c r="AO191" s="33">
        <f t="shared" si="185"/>
        <v>0</v>
      </c>
      <c r="AP191" s="33">
        <f t="shared" si="185"/>
        <v>0</v>
      </c>
      <c r="AQ191" s="33">
        <f t="shared" si="185"/>
        <v>0</v>
      </c>
      <c r="AR191" s="33">
        <f t="shared" si="185"/>
        <v>0</v>
      </c>
      <c r="AS191" s="33">
        <f t="shared" si="185"/>
        <v>0</v>
      </c>
      <c r="AT191" s="33">
        <f t="shared" si="185"/>
        <v>0</v>
      </c>
      <c r="AU191" s="33">
        <f t="shared" si="185"/>
        <v>0</v>
      </c>
      <c r="AV191" s="33">
        <f t="shared" si="185"/>
        <v>0</v>
      </c>
      <c r="AW191" s="33">
        <f t="shared" si="185"/>
        <v>0</v>
      </c>
      <c r="AX191" s="33">
        <f t="shared" si="185"/>
        <v>0</v>
      </c>
      <c r="AY191" s="33">
        <f t="shared" si="185"/>
        <v>0</v>
      </c>
      <c r="AZ191" s="33">
        <f t="shared" si="185"/>
        <v>0</v>
      </c>
      <c r="BA191" s="33">
        <f t="shared" si="185"/>
        <v>0</v>
      </c>
      <c r="BB191" s="33">
        <f t="shared" si="185"/>
        <v>0</v>
      </c>
      <c r="BC191" s="33">
        <f t="shared" si="185"/>
        <v>0</v>
      </c>
      <c r="BD191" s="33">
        <f t="shared" si="185"/>
        <v>0</v>
      </c>
      <c r="BE191" s="33">
        <f t="shared" si="185"/>
        <v>0</v>
      </c>
      <c r="BF191" s="33">
        <f t="shared" si="185"/>
        <v>0</v>
      </c>
      <c r="BG191" s="33">
        <f t="shared" si="185"/>
        <v>0</v>
      </c>
      <c r="BH191" s="33">
        <f t="shared" si="185"/>
        <v>0</v>
      </c>
      <c r="BI191" s="33">
        <f t="shared" si="185"/>
        <v>0</v>
      </c>
      <c r="BJ191" s="33">
        <f t="shared" si="185"/>
        <v>0</v>
      </c>
      <c r="BK191" s="33">
        <f t="shared" si="185"/>
        <v>0</v>
      </c>
      <c r="BL191" s="33">
        <f t="shared" si="185"/>
        <v>0</v>
      </c>
      <c r="BM191" s="33">
        <f t="shared" si="185"/>
        <v>0</v>
      </c>
      <c r="BN191" s="33">
        <f t="shared" si="185"/>
        <v>0</v>
      </c>
      <c r="BO191" s="33">
        <f t="shared" si="185"/>
        <v>0</v>
      </c>
      <c r="BP191" s="33">
        <f t="shared" si="185"/>
        <v>0</v>
      </c>
      <c r="BQ191" s="33">
        <f t="shared" si="185"/>
        <v>0</v>
      </c>
      <c r="BR191" s="33">
        <f t="shared" si="185"/>
        <v>0</v>
      </c>
      <c r="BS191" s="33">
        <f t="shared" si="185"/>
        <v>0</v>
      </c>
      <c r="BT191" s="33">
        <f t="shared" si="185"/>
        <v>0</v>
      </c>
      <c r="BU191" s="33">
        <f t="shared" si="185"/>
        <v>0</v>
      </c>
      <c r="BV191" s="33">
        <f t="shared" si="185"/>
        <v>0</v>
      </c>
      <c r="BW191" s="33">
        <f t="shared" si="185"/>
        <v>0</v>
      </c>
      <c r="BX191" s="33">
        <f t="shared" si="185"/>
        <v>0</v>
      </c>
      <c r="BY191" s="33">
        <f t="shared" si="185"/>
        <v>0</v>
      </c>
      <c r="BZ191" s="33">
        <f t="shared" si="185"/>
        <v>0</v>
      </c>
      <c r="CA191" s="33">
        <f t="shared" si="185"/>
        <v>0</v>
      </c>
      <c r="CB191" s="33">
        <f t="shared" si="185"/>
        <v>0</v>
      </c>
      <c r="CC191" s="33">
        <f t="shared" si="185"/>
        <v>0</v>
      </c>
      <c r="CD191" s="33">
        <f t="shared" si="185"/>
        <v>0</v>
      </c>
      <c r="CE191" s="33">
        <f t="shared" si="185"/>
        <v>0</v>
      </c>
      <c r="CF191" s="33">
        <f t="shared" si="185"/>
        <v>0</v>
      </c>
    </row>
    <row r="192" spans="2:84" x14ac:dyDescent="0.3">
      <c r="B192" s="13">
        <f>ROW()</f>
        <v>192</v>
      </c>
      <c r="H192" s="1" t="str">
        <f>$H$191</f>
        <v>Капитальные затраты на 1 канал продаж</v>
      </c>
      <c r="I192" s="1" t="str">
        <f>I176</f>
        <v>Ремонтные работы</v>
      </c>
      <c r="M192" s="53" t="str">
        <f t="shared" si="182"/>
        <v>руб</v>
      </c>
      <c r="U192" s="33">
        <f t="shared" ca="1" si="183"/>
        <v>0</v>
      </c>
      <c r="V192" s="93"/>
      <c r="W192" s="36"/>
      <c r="X192" s="96"/>
      <c r="Y192" s="96"/>
      <c r="Z192" s="96"/>
      <c r="AA192" s="96"/>
      <c r="AB192" s="96"/>
      <c r="AC192" s="96"/>
      <c r="AD192" s="96"/>
      <c r="AE192" s="96"/>
      <c r="AF192" s="96"/>
      <c r="AG192" s="96"/>
      <c r="AH192" s="96"/>
      <c r="AI192" s="96"/>
      <c r="AJ192" s="96"/>
      <c r="AK192" s="96"/>
      <c r="AL192" s="96"/>
      <c r="AM192" s="96"/>
      <c r="AN192" s="96"/>
      <c r="AO192" s="96"/>
      <c r="AP192" s="96"/>
      <c r="AQ192" s="96"/>
      <c r="AR192" s="96"/>
      <c r="AS192" s="96"/>
      <c r="AT192" s="96"/>
      <c r="AU192" s="96"/>
      <c r="AV192" s="96"/>
      <c r="AW192" s="96"/>
      <c r="AX192" s="96"/>
      <c r="AY192" s="96"/>
      <c r="AZ192" s="96"/>
      <c r="BA192" s="96"/>
      <c r="BB192" s="96"/>
      <c r="BC192" s="96"/>
      <c r="BD192" s="96"/>
      <c r="BE192" s="96"/>
      <c r="BF192" s="96"/>
      <c r="BG192" s="96"/>
      <c r="BH192" s="96"/>
      <c r="BI192" s="96"/>
      <c r="BJ192" s="96"/>
      <c r="BK192" s="96"/>
      <c r="BL192" s="96"/>
      <c r="BM192" s="96"/>
      <c r="BN192" s="96"/>
      <c r="BO192" s="96"/>
      <c r="BP192" s="96"/>
      <c r="BQ192" s="96"/>
      <c r="BR192" s="96"/>
      <c r="BS192" s="96"/>
      <c r="BT192" s="96"/>
      <c r="BU192" s="96"/>
      <c r="BV192" s="96"/>
      <c r="BW192" s="96"/>
      <c r="BX192" s="96"/>
      <c r="BY192" s="96"/>
      <c r="BZ192" s="96"/>
      <c r="CA192" s="96"/>
      <c r="CB192" s="96"/>
      <c r="CC192" s="96"/>
      <c r="CD192" s="96"/>
      <c r="CE192" s="96"/>
      <c r="CF192" s="96"/>
    </row>
    <row r="193" spans="2:84" x14ac:dyDescent="0.3">
      <c r="B193" s="13">
        <f>ROW()</f>
        <v>193</v>
      </c>
      <c r="H193" s="1" t="str">
        <f>$H$191</f>
        <v>Капитальные затраты на 1 канал продаж</v>
      </c>
      <c r="I193" s="1" t="str">
        <f t="shared" ref="I193:I196" si="186">I177</f>
        <v>Гарантийный платеж</v>
      </c>
      <c r="M193" s="53" t="str">
        <f t="shared" si="182"/>
        <v>руб</v>
      </c>
      <c r="U193" s="33">
        <f t="shared" ca="1" si="183"/>
        <v>0</v>
      </c>
      <c r="V193" s="93"/>
      <c r="W193" s="36"/>
      <c r="X193" s="96"/>
      <c r="Y193" s="96"/>
      <c r="Z193" s="96"/>
      <c r="AA193" s="96"/>
      <c r="AB193" s="96"/>
      <c r="AC193" s="96"/>
      <c r="AD193" s="96"/>
      <c r="AE193" s="96"/>
      <c r="AF193" s="96"/>
      <c r="AG193" s="96"/>
      <c r="AH193" s="96"/>
      <c r="AI193" s="96"/>
      <c r="AJ193" s="96"/>
      <c r="AK193" s="96"/>
      <c r="AL193" s="96"/>
      <c r="AM193" s="96"/>
      <c r="AN193" s="96"/>
      <c r="AO193" s="96"/>
      <c r="AP193" s="96"/>
      <c r="AQ193" s="96"/>
      <c r="AR193" s="96"/>
      <c r="AS193" s="96"/>
      <c r="AT193" s="96"/>
      <c r="AU193" s="96"/>
      <c r="AV193" s="96"/>
      <c r="AW193" s="96"/>
      <c r="AX193" s="96"/>
      <c r="AY193" s="96"/>
      <c r="AZ193" s="96"/>
      <c r="BA193" s="96"/>
      <c r="BB193" s="96"/>
      <c r="BC193" s="96"/>
      <c r="BD193" s="96"/>
      <c r="BE193" s="96"/>
      <c r="BF193" s="96"/>
      <c r="BG193" s="96"/>
      <c r="BH193" s="96"/>
      <c r="BI193" s="96"/>
      <c r="BJ193" s="96"/>
      <c r="BK193" s="96"/>
      <c r="BL193" s="96"/>
      <c r="BM193" s="96"/>
      <c r="BN193" s="96"/>
      <c r="BO193" s="96"/>
      <c r="BP193" s="96"/>
      <c r="BQ193" s="96"/>
      <c r="BR193" s="96"/>
      <c r="BS193" s="96"/>
      <c r="BT193" s="96"/>
      <c r="BU193" s="96"/>
      <c r="BV193" s="96"/>
      <c r="BW193" s="96"/>
      <c r="BX193" s="96"/>
      <c r="BY193" s="96"/>
      <c r="BZ193" s="96"/>
      <c r="CA193" s="96"/>
      <c r="CB193" s="96"/>
      <c r="CC193" s="96"/>
      <c r="CD193" s="96"/>
      <c r="CE193" s="96"/>
      <c r="CF193" s="96"/>
    </row>
    <row r="194" spans="2:84" x14ac:dyDescent="0.3">
      <c r="B194" s="13">
        <f>ROW()</f>
        <v>194</v>
      </c>
      <c r="H194" s="1" t="str">
        <f>$H$191</f>
        <v>Капитальные затраты на 1 канал продаж</v>
      </c>
      <c r="I194" s="1" t="str">
        <f t="shared" si="186"/>
        <v>Торговое оборудование</v>
      </c>
      <c r="M194" s="53" t="str">
        <f t="shared" si="182"/>
        <v>руб</v>
      </c>
      <c r="U194" s="33">
        <f t="shared" ca="1" si="183"/>
        <v>0</v>
      </c>
      <c r="V194" s="93"/>
      <c r="W194" s="36"/>
      <c r="X194" s="96"/>
      <c r="Y194" s="96"/>
      <c r="Z194" s="96"/>
      <c r="AA194" s="96"/>
      <c r="AB194" s="96"/>
      <c r="AC194" s="96"/>
      <c r="AD194" s="96"/>
      <c r="AE194" s="96"/>
      <c r="AF194" s="96"/>
      <c r="AG194" s="96"/>
      <c r="AH194" s="96"/>
      <c r="AI194" s="96"/>
      <c r="AJ194" s="96"/>
      <c r="AK194" s="96"/>
      <c r="AL194" s="96"/>
      <c r="AM194" s="96"/>
      <c r="AN194" s="96"/>
      <c r="AO194" s="96"/>
      <c r="AP194" s="96"/>
      <c r="AQ194" s="96"/>
      <c r="AR194" s="96"/>
      <c r="AS194" s="96"/>
      <c r="AT194" s="96"/>
      <c r="AU194" s="96"/>
      <c r="AV194" s="96"/>
      <c r="AW194" s="96"/>
      <c r="AX194" s="96"/>
      <c r="AY194" s="96"/>
      <c r="AZ194" s="96"/>
      <c r="BA194" s="96"/>
      <c r="BB194" s="96"/>
      <c r="BC194" s="96"/>
      <c r="BD194" s="96"/>
      <c r="BE194" s="96"/>
      <c r="BF194" s="96"/>
      <c r="BG194" s="96"/>
      <c r="BH194" s="96"/>
      <c r="BI194" s="96"/>
      <c r="BJ194" s="96"/>
      <c r="BK194" s="96"/>
      <c r="BL194" s="96"/>
      <c r="BM194" s="96"/>
      <c r="BN194" s="96"/>
      <c r="BO194" s="96"/>
      <c r="BP194" s="96"/>
      <c r="BQ194" s="96"/>
      <c r="BR194" s="96"/>
      <c r="BS194" s="96"/>
      <c r="BT194" s="96"/>
      <c r="BU194" s="96"/>
      <c r="BV194" s="96"/>
      <c r="BW194" s="96"/>
      <c r="BX194" s="96"/>
      <c r="BY194" s="96"/>
      <c r="BZ194" s="96"/>
      <c r="CA194" s="96"/>
      <c r="CB194" s="96"/>
      <c r="CC194" s="96"/>
      <c r="CD194" s="96"/>
      <c r="CE194" s="96"/>
      <c r="CF194" s="96"/>
    </row>
    <row r="195" spans="2:84" x14ac:dyDescent="0.3">
      <c r="B195" s="13">
        <f>ROW()</f>
        <v>195</v>
      </c>
      <c r="H195" s="1" t="str">
        <f>$H$191</f>
        <v>Капитальные затраты на 1 канал продаж</v>
      </c>
      <c r="I195" s="1" t="str">
        <f t="shared" si="186"/>
        <v>Кассовое оборудование</v>
      </c>
      <c r="M195" s="53" t="str">
        <f t="shared" si="182"/>
        <v>руб</v>
      </c>
      <c r="U195" s="33">
        <f t="shared" ca="1" si="183"/>
        <v>0</v>
      </c>
      <c r="V195" s="93"/>
      <c r="W195" s="36"/>
      <c r="X195" s="96"/>
      <c r="Y195" s="96"/>
      <c r="Z195" s="96"/>
      <c r="AA195" s="96"/>
      <c r="AB195" s="96"/>
      <c r="AC195" s="96"/>
      <c r="AD195" s="96"/>
      <c r="AE195" s="96"/>
      <c r="AF195" s="96"/>
      <c r="AG195" s="96"/>
      <c r="AH195" s="96"/>
      <c r="AI195" s="96"/>
      <c r="AJ195" s="96"/>
      <c r="AK195" s="96"/>
      <c r="AL195" s="96"/>
      <c r="AM195" s="96"/>
      <c r="AN195" s="96"/>
      <c r="AO195" s="96"/>
      <c r="AP195" s="96"/>
      <c r="AQ195" s="96"/>
      <c r="AR195" s="96"/>
      <c r="AS195" s="96"/>
      <c r="AT195" s="96"/>
      <c r="AU195" s="96"/>
      <c r="AV195" s="96"/>
      <c r="AW195" s="96"/>
      <c r="AX195" s="96"/>
      <c r="AY195" s="96"/>
      <c r="AZ195" s="96"/>
      <c r="BA195" s="96"/>
      <c r="BB195" s="96"/>
      <c r="BC195" s="96"/>
      <c r="BD195" s="96"/>
      <c r="BE195" s="96"/>
      <c r="BF195" s="96"/>
      <c r="BG195" s="96"/>
      <c r="BH195" s="96"/>
      <c r="BI195" s="96"/>
      <c r="BJ195" s="96"/>
      <c r="BK195" s="96"/>
      <c r="BL195" s="96"/>
      <c r="BM195" s="96"/>
      <c r="BN195" s="96"/>
      <c r="BO195" s="96"/>
      <c r="BP195" s="96"/>
      <c r="BQ195" s="96"/>
      <c r="BR195" s="96"/>
      <c r="BS195" s="96"/>
      <c r="BT195" s="96"/>
      <c r="BU195" s="96"/>
      <c r="BV195" s="96"/>
      <c r="BW195" s="96"/>
      <c r="BX195" s="96"/>
      <c r="BY195" s="96"/>
      <c r="BZ195" s="96"/>
      <c r="CA195" s="96"/>
      <c r="CB195" s="96"/>
      <c r="CC195" s="96"/>
      <c r="CD195" s="96"/>
      <c r="CE195" s="96"/>
      <c r="CF195" s="96"/>
    </row>
    <row r="196" spans="2:84" x14ac:dyDescent="0.3">
      <c r="B196" s="13">
        <f>ROW()</f>
        <v>196</v>
      </c>
      <c r="H196" s="1" t="str">
        <f>$H$191</f>
        <v>Капитальные затраты на 1 канал продаж</v>
      </c>
      <c r="I196" s="1" t="str">
        <f t="shared" si="186"/>
        <v>Стартовый маркетинг и оформление</v>
      </c>
      <c r="M196" s="53" t="str">
        <f t="shared" si="182"/>
        <v>руб</v>
      </c>
      <c r="U196" s="33">
        <f t="shared" ca="1" si="183"/>
        <v>0</v>
      </c>
      <c r="V196" s="93"/>
      <c r="W196" s="36"/>
      <c r="X196" s="96"/>
      <c r="Y196" s="96"/>
      <c r="Z196" s="96"/>
      <c r="AA196" s="96"/>
      <c r="AB196" s="96"/>
      <c r="AC196" s="96"/>
      <c r="AD196" s="96"/>
      <c r="AE196" s="96"/>
      <c r="AF196" s="96"/>
      <c r="AG196" s="96"/>
      <c r="AH196" s="96"/>
      <c r="AI196" s="96"/>
      <c r="AJ196" s="96"/>
      <c r="AK196" s="96"/>
      <c r="AL196" s="96"/>
      <c r="AM196" s="96"/>
      <c r="AN196" s="96"/>
      <c r="AO196" s="96"/>
      <c r="AP196" s="96"/>
      <c r="AQ196" s="96"/>
      <c r="AR196" s="96"/>
      <c r="AS196" s="96"/>
      <c r="AT196" s="96"/>
      <c r="AU196" s="96"/>
      <c r="AV196" s="96"/>
      <c r="AW196" s="96"/>
      <c r="AX196" s="96"/>
      <c r="AY196" s="96"/>
      <c r="AZ196" s="96"/>
      <c r="BA196" s="96"/>
      <c r="BB196" s="96"/>
      <c r="BC196" s="96"/>
      <c r="BD196" s="96"/>
      <c r="BE196" s="96"/>
      <c r="BF196" s="96"/>
      <c r="BG196" s="96"/>
      <c r="BH196" s="96"/>
      <c r="BI196" s="96"/>
      <c r="BJ196" s="96"/>
      <c r="BK196" s="96"/>
      <c r="BL196" s="96"/>
      <c r="BM196" s="96"/>
      <c r="BN196" s="96"/>
      <c r="BO196" s="96"/>
      <c r="BP196" s="96"/>
      <c r="BQ196" s="96"/>
      <c r="BR196" s="96"/>
      <c r="BS196" s="96"/>
      <c r="BT196" s="96"/>
      <c r="BU196" s="96"/>
      <c r="BV196" s="96"/>
      <c r="BW196" s="96"/>
      <c r="BX196" s="96"/>
      <c r="BY196" s="96"/>
      <c r="BZ196" s="96"/>
      <c r="CA196" s="96"/>
      <c r="CB196" s="96"/>
      <c r="CC196" s="96"/>
      <c r="CD196" s="96"/>
      <c r="CE196" s="96"/>
      <c r="CF196" s="96"/>
    </row>
    <row r="197" spans="2:84" s="26" customFormat="1" ht="12" x14ac:dyDescent="0.25">
      <c r="B197" s="13"/>
      <c r="M197" s="55"/>
      <c r="N197" s="44" t="s">
        <v>21</v>
      </c>
      <c r="O197" s="45"/>
      <c r="P197" s="46"/>
      <c r="Q197" s="40"/>
      <c r="U197" s="41"/>
      <c r="V197" s="42"/>
      <c r="W197" s="43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</row>
    <row r="198" spans="2:84" x14ac:dyDescent="0.3">
      <c r="B198" s="13">
        <f>ROW()</f>
        <v>198</v>
      </c>
    </row>
    <row r="199" spans="2:84" x14ac:dyDescent="0.3">
      <c r="B199" s="13">
        <f>ROW()</f>
        <v>199</v>
      </c>
      <c r="H199" s="1" t="s">
        <v>213</v>
      </c>
      <c r="M199" s="53" t="s">
        <v>16</v>
      </c>
      <c r="P199" s="72" t="s">
        <v>115</v>
      </c>
      <c r="U199" s="31"/>
      <c r="V199" s="107"/>
      <c r="W199" s="47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</row>
    <row r="200" spans="2:84" x14ac:dyDescent="0.3">
      <c r="B200" s="13">
        <f>ROW()</f>
        <v>200</v>
      </c>
      <c r="H200" s="1" t="str">
        <f>$H$199</f>
        <v>Амортизация капзатрат на торговую сеть</v>
      </c>
      <c r="I200" s="1" t="str">
        <f>I184</f>
        <v>Ремонтные работы</v>
      </c>
      <c r="M200" s="53" t="s">
        <v>16</v>
      </c>
      <c r="O200" s="82"/>
      <c r="P200" s="88">
        <v>7</v>
      </c>
      <c r="U200" s="31">
        <f t="shared" ref="U200:U204" ca="1" si="187">SUM(INDIRECT(ADDRESS($B200,$X$2)&amp;":"&amp;ADDRESS($B200,$X$2-1+$P$8)))</f>
        <v>0.702380952380952</v>
      </c>
      <c r="V200" s="94"/>
      <c r="W200" s="47"/>
      <c r="X200" s="97">
        <f>IF(X$8="",0,IF(X$1=1,0,IF(SUM($W200:W200)&gt;=100%,0,100%/(INT(12*IF($P200&lt;1,1,$P200))))))</f>
        <v>0</v>
      </c>
      <c r="Y200" s="97">
        <f>IF(Y$8="",0,IF(Y$1=1,0,IF(SUM($W200:X200)&gt;=100%,0,100%/(INT(12*IF($P200&lt;1,1,$P200))))))</f>
        <v>1.1904761904761904E-2</v>
      </c>
      <c r="Z200" s="97">
        <f>IF(Z$8="",0,IF(Z$1=1,0,IF(SUM($W200:Y200)&gt;=100%,0,100%/(INT(12*IF($P200&lt;1,1,$P200))))))</f>
        <v>1.1904761904761904E-2</v>
      </c>
      <c r="AA200" s="97">
        <f>IF(AA$8="",0,IF(AA$1=1,0,IF(SUM($W200:Z200)&gt;=100%,0,100%/(INT(12*IF($P200&lt;1,1,$P200))))))</f>
        <v>1.1904761904761904E-2</v>
      </c>
      <c r="AB200" s="97">
        <f>IF(AB$8="",0,IF(AB$1=1,0,IF(SUM($W200:AA200)&gt;=100%,0,100%/(INT(12*IF($P200&lt;1,1,$P200))))))</f>
        <v>1.1904761904761904E-2</v>
      </c>
      <c r="AC200" s="97">
        <f>IF(AC$8="",0,IF(AC$1=1,0,IF(SUM($W200:AB200)&gt;=100%,0,100%/(INT(12*IF($P200&lt;1,1,$P200))))))</f>
        <v>1.1904761904761904E-2</v>
      </c>
      <c r="AD200" s="97">
        <f>IF(AD$8="",0,IF(AD$1=1,0,IF(SUM($W200:AC200)&gt;=100%,0,100%/(INT(12*IF($P200&lt;1,1,$P200))))))</f>
        <v>1.1904761904761904E-2</v>
      </c>
      <c r="AE200" s="97">
        <f>IF(AE$8="",0,IF(AE$1=1,0,IF(SUM($W200:AD200)&gt;=100%,0,100%/(INT(12*IF($P200&lt;1,1,$P200))))))</f>
        <v>1.1904761904761904E-2</v>
      </c>
      <c r="AF200" s="97">
        <f>IF(AF$8="",0,IF(AF$1=1,0,IF(SUM($W200:AE200)&gt;=100%,0,100%/(INT(12*IF($P200&lt;1,1,$P200))))))</f>
        <v>1.1904761904761904E-2</v>
      </c>
      <c r="AG200" s="97">
        <f>IF(AG$8="",0,IF(AG$1=1,0,IF(SUM($W200:AF200)&gt;=100%,0,100%/(INT(12*IF($P200&lt;1,1,$P200))))))</f>
        <v>1.1904761904761904E-2</v>
      </c>
      <c r="AH200" s="97">
        <f>IF(AH$8="",0,IF(AH$1=1,0,IF(SUM($W200:AG200)&gt;=100%,0,100%/(INT(12*IF($P200&lt;1,1,$P200))))))</f>
        <v>1.1904761904761904E-2</v>
      </c>
      <c r="AI200" s="97">
        <f>IF(AI$8="",0,IF(AI$1=1,0,IF(SUM($W200:AH200)&gt;=100%,0,100%/(INT(12*IF($P200&lt;1,1,$P200))))))</f>
        <v>1.1904761904761904E-2</v>
      </c>
      <c r="AJ200" s="97">
        <f>IF(AJ$8="",0,IF(AJ$1=1,0,IF(SUM($W200:AI200)&gt;=100%,0,100%/(INT(12*IF($P200&lt;1,1,$P200))))))</f>
        <v>1.1904761904761904E-2</v>
      </c>
      <c r="AK200" s="97">
        <f>IF(AK$8="",0,IF(AK$1=1,0,IF(SUM($W200:AJ200)&gt;=100%,0,100%/(INT(12*IF($P200&lt;1,1,$P200))))))</f>
        <v>1.1904761904761904E-2</v>
      </c>
      <c r="AL200" s="97">
        <f>IF(AL$8="",0,IF(AL$1=1,0,IF(SUM($W200:AK200)&gt;=100%,0,100%/(INT(12*IF($P200&lt;1,1,$P200))))))</f>
        <v>1.1904761904761904E-2</v>
      </c>
      <c r="AM200" s="97">
        <f>IF(AM$8="",0,IF(AM$1=1,0,IF(SUM($W200:AL200)&gt;=100%,0,100%/(INT(12*IF($P200&lt;1,1,$P200))))))</f>
        <v>1.1904761904761904E-2</v>
      </c>
      <c r="AN200" s="97">
        <f>IF(AN$8="",0,IF(AN$1=1,0,IF(SUM($W200:AM200)&gt;=100%,0,100%/(INT(12*IF($P200&lt;1,1,$P200))))))</f>
        <v>1.1904761904761904E-2</v>
      </c>
      <c r="AO200" s="97">
        <f>IF(AO$8="",0,IF(AO$1=1,0,IF(SUM($W200:AN200)&gt;=100%,0,100%/(INT(12*IF($P200&lt;1,1,$P200))))))</f>
        <v>1.1904761904761904E-2</v>
      </c>
      <c r="AP200" s="97">
        <f>IF(AP$8="",0,IF(AP$1=1,0,IF(SUM($W200:AO200)&gt;=100%,0,100%/(INT(12*IF($P200&lt;1,1,$P200))))))</f>
        <v>1.1904761904761904E-2</v>
      </c>
      <c r="AQ200" s="97">
        <f>IF(AQ$8="",0,IF(AQ$1=1,0,IF(SUM($W200:AP200)&gt;=100%,0,100%/(INT(12*IF($P200&lt;1,1,$P200))))))</f>
        <v>1.1904761904761904E-2</v>
      </c>
      <c r="AR200" s="97">
        <f>IF(AR$8="",0,IF(AR$1=1,0,IF(SUM($W200:AQ200)&gt;=100%,0,100%/(INT(12*IF($P200&lt;1,1,$P200))))))</f>
        <v>1.1904761904761904E-2</v>
      </c>
      <c r="AS200" s="97">
        <f>IF(AS$8="",0,IF(AS$1=1,0,IF(SUM($W200:AR200)&gt;=100%,0,100%/(INT(12*IF($P200&lt;1,1,$P200))))))</f>
        <v>1.1904761904761904E-2</v>
      </c>
      <c r="AT200" s="97">
        <f>IF(AT$8="",0,IF(AT$1=1,0,IF(SUM($W200:AS200)&gt;=100%,0,100%/(INT(12*IF($P200&lt;1,1,$P200))))))</f>
        <v>1.1904761904761904E-2</v>
      </c>
      <c r="AU200" s="97">
        <f>IF(AU$8="",0,IF(AU$1=1,0,IF(SUM($W200:AT200)&gt;=100%,0,100%/(INT(12*IF($P200&lt;1,1,$P200))))))</f>
        <v>1.1904761904761904E-2</v>
      </c>
      <c r="AV200" s="97">
        <f>IF(AV$8="",0,IF(AV$1=1,0,IF(SUM($W200:AU200)&gt;=100%,0,100%/(INT(12*IF($P200&lt;1,1,$P200))))))</f>
        <v>1.1904761904761904E-2</v>
      </c>
      <c r="AW200" s="97">
        <f>IF(AW$8="",0,IF(AW$1=1,0,IF(SUM($W200:AV200)&gt;=100%,0,100%/(INT(12*IF($P200&lt;1,1,$P200))))))</f>
        <v>1.1904761904761904E-2</v>
      </c>
      <c r="AX200" s="97">
        <f>IF(AX$8="",0,IF(AX$1=1,0,IF(SUM($W200:AW200)&gt;=100%,0,100%/(INT(12*IF($P200&lt;1,1,$P200))))))</f>
        <v>1.1904761904761904E-2</v>
      </c>
      <c r="AY200" s="97">
        <f>IF(AY$8="",0,IF(AY$1=1,0,IF(SUM($W200:AX200)&gt;=100%,0,100%/(INT(12*IF($P200&lt;1,1,$P200))))))</f>
        <v>1.1904761904761904E-2</v>
      </c>
      <c r="AZ200" s="97">
        <f>IF(AZ$8="",0,IF(AZ$1=1,0,IF(SUM($W200:AY200)&gt;=100%,0,100%/(INT(12*IF($P200&lt;1,1,$P200))))))</f>
        <v>1.1904761904761904E-2</v>
      </c>
      <c r="BA200" s="97">
        <f>IF(BA$8="",0,IF(BA$1=1,0,IF(SUM($W200:AZ200)&gt;=100%,0,100%/(INT(12*IF($P200&lt;1,1,$P200))))))</f>
        <v>1.1904761904761904E-2</v>
      </c>
      <c r="BB200" s="97">
        <f>IF(BB$8="",0,IF(BB$1=1,0,IF(SUM($W200:BA200)&gt;=100%,0,100%/(INT(12*IF($P200&lt;1,1,$P200))))))</f>
        <v>1.1904761904761904E-2</v>
      </c>
      <c r="BC200" s="97">
        <f>IF(BC$8="",0,IF(BC$1=1,0,IF(SUM($W200:BB200)&gt;=100%,0,100%/(INT(12*IF($P200&lt;1,1,$P200))))))</f>
        <v>1.1904761904761904E-2</v>
      </c>
      <c r="BD200" s="97">
        <f>IF(BD$8="",0,IF(BD$1=1,0,IF(SUM($W200:BC200)&gt;=100%,0,100%/(INT(12*IF($P200&lt;1,1,$P200))))))</f>
        <v>1.1904761904761904E-2</v>
      </c>
      <c r="BE200" s="97">
        <f>IF(BE$8="",0,IF(BE$1=1,0,IF(SUM($W200:BD200)&gt;=100%,0,100%/(INT(12*IF($P200&lt;1,1,$P200))))))</f>
        <v>1.1904761904761904E-2</v>
      </c>
      <c r="BF200" s="97">
        <f>IF(BF$8="",0,IF(BF$1=1,0,IF(SUM($W200:BE200)&gt;=100%,0,100%/(INT(12*IF($P200&lt;1,1,$P200))))))</f>
        <v>1.1904761904761904E-2</v>
      </c>
      <c r="BG200" s="97">
        <f>IF(BG$8="",0,IF(BG$1=1,0,IF(SUM($W200:BF200)&gt;=100%,0,100%/(INT(12*IF($P200&lt;1,1,$P200))))))</f>
        <v>1.1904761904761904E-2</v>
      </c>
      <c r="BH200" s="97">
        <f>IF(BH$8="",0,IF(BH$1=1,0,IF(SUM($W200:BG200)&gt;=100%,0,100%/(INT(12*IF($P200&lt;1,1,$P200))))))</f>
        <v>1.1904761904761904E-2</v>
      </c>
      <c r="BI200" s="97">
        <f>IF(BI$8="",0,IF(BI$1=1,0,IF(SUM($W200:BH200)&gt;=100%,0,100%/(INT(12*IF($P200&lt;1,1,$P200))))))</f>
        <v>1.1904761904761904E-2</v>
      </c>
      <c r="BJ200" s="97">
        <f>IF(BJ$8="",0,IF(BJ$1=1,0,IF(SUM($W200:BI200)&gt;=100%,0,100%/(INT(12*IF($P200&lt;1,1,$P200))))))</f>
        <v>1.1904761904761904E-2</v>
      </c>
      <c r="BK200" s="97">
        <f>IF(BK$8="",0,IF(BK$1=1,0,IF(SUM($W200:BJ200)&gt;=100%,0,100%/(INT(12*IF($P200&lt;1,1,$P200))))))</f>
        <v>1.1904761904761904E-2</v>
      </c>
      <c r="BL200" s="97">
        <f>IF(BL$8="",0,IF(BL$1=1,0,IF(SUM($W200:BK200)&gt;=100%,0,100%/(INT(12*IF($P200&lt;1,1,$P200))))))</f>
        <v>1.1904761904761904E-2</v>
      </c>
      <c r="BM200" s="97">
        <f>IF(BM$8="",0,IF(BM$1=1,0,IF(SUM($W200:BL200)&gt;=100%,0,100%/(INT(12*IF($P200&lt;1,1,$P200))))))</f>
        <v>1.1904761904761904E-2</v>
      </c>
      <c r="BN200" s="97">
        <f>IF(BN$8="",0,IF(BN$1=1,0,IF(SUM($W200:BM200)&gt;=100%,0,100%/(INT(12*IF($P200&lt;1,1,$P200))))))</f>
        <v>1.1904761904761904E-2</v>
      </c>
      <c r="BO200" s="97">
        <f>IF(BO$8="",0,IF(BO$1=1,0,IF(SUM($W200:BN200)&gt;=100%,0,100%/(INT(12*IF($P200&lt;1,1,$P200))))))</f>
        <v>1.1904761904761904E-2</v>
      </c>
      <c r="BP200" s="97">
        <f>IF(BP$8="",0,IF(BP$1=1,0,IF(SUM($W200:BO200)&gt;=100%,0,100%/(INT(12*IF($P200&lt;1,1,$P200))))))</f>
        <v>1.1904761904761904E-2</v>
      </c>
      <c r="BQ200" s="97">
        <f>IF(BQ$8="",0,IF(BQ$1=1,0,IF(SUM($W200:BP200)&gt;=100%,0,100%/(INT(12*IF($P200&lt;1,1,$P200))))))</f>
        <v>1.1904761904761904E-2</v>
      </c>
      <c r="BR200" s="97">
        <f>IF(BR$8="",0,IF(BR$1=1,0,IF(SUM($W200:BQ200)&gt;=100%,0,100%/(INT(12*IF($P200&lt;1,1,$P200))))))</f>
        <v>1.1904761904761904E-2</v>
      </c>
      <c r="BS200" s="97">
        <f>IF(BS$8="",0,IF(BS$1=1,0,IF(SUM($W200:BR200)&gt;=100%,0,100%/(INT(12*IF($P200&lt;1,1,$P200))))))</f>
        <v>1.1904761904761904E-2</v>
      </c>
      <c r="BT200" s="97">
        <f>IF(BT$8="",0,IF(BT$1=1,0,IF(SUM($W200:BS200)&gt;=100%,0,100%/(INT(12*IF($P200&lt;1,1,$P200))))))</f>
        <v>1.1904761904761904E-2</v>
      </c>
      <c r="BU200" s="97">
        <f>IF(BU$8="",0,IF(BU$1=1,0,IF(SUM($W200:BT200)&gt;=100%,0,100%/(INT(12*IF($P200&lt;1,1,$P200))))))</f>
        <v>1.1904761904761904E-2</v>
      </c>
      <c r="BV200" s="97">
        <f>IF(BV$8="",0,IF(BV$1=1,0,IF(SUM($W200:BU200)&gt;=100%,0,100%/(INT(12*IF($P200&lt;1,1,$P200))))))</f>
        <v>1.1904761904761904E-2</v>
      </c>
      <c r="BW200" s="97">
        <f>IF(BW$8="",0,IF(BW$1=1,0,IF(SUM($W200:BV200)&gt;=100%,0,100%/(INT(12*IF($P200&lt;1,1,$P200))))))</f>
        <v>1.1904761904761904E-2</v>
      </c>
      <c r="BX200" s="97">
        <f>IF(BX$8="",0,IF(BX$1=1,0,IF(SUM($W200:BW200)&gt;=100%,0,100%/(INT(12*IF($P200&lt;1,1,$P200))))))</f>
        <v>1.1904761904761904E-2</v>
      </c>
      <c r="BY200" s="97">
        <f>IF(BY$8="",0,IF(BY$1=1,0,IF(SUM($W200:BX200)&gt;=100%,0,100%/(INT(12*IF($P200&lt;1,1,$P200))))))</f>
        <v>1.1904761904761904E-2</v>
      </c>
      <c r="BZ200" s="97">
        <f>IF(BZ$8="",0,IF(BZ$1=1,0,IF(SUM($W200:BY200)&gt;=100%,0,100%/(INT(12*IF($P200&lt;1,1,$P200))))))</f>
        <v>1.1904761904761904E-2</v>
      </c>
      <c r="CA200" s="97">
        <f>IF(CA$8="",0,IF(CA$1=1,0,IF(SUM($W200:BZ200)&gt;=100%,0,100%/(INT(12*IF($P200&lt;1,1,$P200))))))</f>
        <v>1.1904761904761904E-2</v>
      </c>
      <c r="CB200" s="97">
        <f>IF(CB$8="",0,IF(CB$1=1,0,IF(SUM($W200:CA200)&gt;=100%,0,100%/(INT(12*IF($P200&lt;1,1,$P200))))))</f>
        <v>1.1904761904761904E-2</v>
      </c>
      <c r="CC200" s="97">
        <f>IF(CC$8="",0,IF(CC$1=1,0,IF(SUM($W200:CB200)&gt;=100%,0,100%/(INT(12*IF($P200&lt;1,1,$P200))))))</f>
        <v>1.1904761904761904E-2</v>
      </c>
      <c r="CD200" s="97">
        <f>IF(CD$8="",0,IF(CD$1=1,0,IF(SUM($W200:CC200)&gt;=100%,0,100%/(INT(12*IF($P200&lt;1,1,$P200))))))</f>
        <v>1.1904761904761904E-2</v>
      </c>
      <c r="CE200" s="97">
        <f>IF(CE$8="",0,IF(CE$1=1,0,IF(SUM($W200:CD200)&gt;=100%,0,100%/(INT(12*IF($P200&lt;1,1,$P200))))))</f>
        <v>1.1904761904761904E-2</v>
      </c>
      <c r="CF200" s="97">
        <f>IF(CF$8="",0,IF(CF$1=1,0,IF(SUM($W200:CE200)&gt;=100%,0,100%/(INT(12*IF($P200&lt;1,1,$P200))))))</f>
        <v>0</v>
      </c>
    </row>
    <row r="201" spans="2:84" x14ac:dyDescent="0.3">
      <c r="B201" s="13">
        <f>ROW()</f>
        <v>201</v>
      </c>
      <c r="H201" s="1" t="str">
        <f>$H$199</f>
        <v>Амортизация капзатрат на торговую сеть</v>
      </c>
      <c r="I201" s="1" t="str">
        <f t="shared" ref="I201:I204" si="188">I185</f>
        <v>Гарантийный платеж</v>
      </c>
      <c r="M201" s="53" t="s">
        <v>16</v>
      </c>
      <c r="O201" s="82"/>
      <c r="P201" s="105">
        <v>7</v>
      </c>
      <c r="U201" s="31">
        <f t="shared" ca="1" si="187"/>
        <v>0.702380952380952</v>
      </c>
      <c r="V201" s="94"/>
      <c r="W201" s="47"/>
      <c r="X201" s="97">
        <f>IF(X$8="",0,IF(X$1=1,0,IF(SUM($W201:W201)&gt;=100%,0,100%/(INT(12*IF($P201&lt;1,1,$P201))))))</f>
        <v>0</v>
      </c>
      <c r="Y201" s="97">
        <f>IF(Y$8="",0,IF(Y$1=1,0,IF(SUM($W201:X201)&gt;=100%,0,100%/(INT(12*IF($P201&lt;1,1,$P201))))))</f>
        <v>1.1904761904761904E-2</v>
      </c>
      <c r="Z201" s="97">
        <f>IF(Z$8="",0,IF(Z$1=1,0,IF(SUM($W201:Y201)&gt;=100%,0,100%/(INT(12*IF($P201&lt;1,1,$P201))))))</f>
        <v>1.1904761904761904E-2</v>
      </c>
      <c r="AA201" s="97">
        <f>IF(AA$8="",0,IF(AA$1=1,0,IF(SUM($W201:Z201)&gt;=100%,0,100%/(INT(12*IF($P201&lt;1,1,$P201))))))</f>
        <v>1.1904761904761904E-2</v>
      </c>
      <c r="AB201" s="97">
        <f>IF(AB$8="",0,IF(AB$1=1,0,IF(SUM($W201:AA201)&gt;=100%,0,100%/(INT(12*IF($P201&lt;1,1,$P201))))))</f>
        <v>1.1904761904761904E-2</v>
      </c>
      <c r="AC201" s="97">
        <f>IF(AC$8="",0,IF(AC$1=1,0,IF(SUM($W201:AB201)&gt;=100%,0,100%/(INT(12*IF($P201&lt;1,1,$P201))))))</f>
        <v>1.1904761904761904E-2</v>
      </c>
      <c r="AD201" s="97">
        <f>IF(AD$8="",0,IF(AD$1=1,0,IF(SUM($W201:AC201)&gt;=100%,0,100%/(INT(12*IF($P201&lt;1,1,$P201))))))</f>
        <v>1.1904761904761904E-2</v>
      </c>
      <c r="AE201" s="97">
        <f>IF(AE$8="",0,IF(AE$1=1,0,IF(SUM($W201:AD201)&gt;=100%,0,100%/(INT(12*IF($P201&lt;1,1,$P201))))))</f>
        <v>1.1904761904761904E-2</v>
      </c>
      <c r="AF201" s="97">
        <f>IF(AF$8="",0,IF(AF$1=1,0,IF(SUM($W201:AE201)&gt;=100%,0,100%/(INT(12*IF($P201&lt;1,1,$P201))))))</f>
        <v>1.1904761904761904E-2</v>
      </c>
      <c r="AG201" s="97">
        <f>IF(AG$8="",0,IF(AG$1=1,0,IF(SUM($W201:AF201)&gt;=100%,0,100%/(INT(12*IF($P201&lt;1,1,$P201))))))</f>
        <v>1.1904761904761904E-2</v>
      </c>
      <c r="AH201" s="97">
        <f>IF(AH$8="",0,IF(AH$1=1,0,IF(SUM($W201:AG201)&gt;=100%,0,100%/(INT(12*IF($P201&lt;1,1,$P201))))))</f>
        <v>1.1904761904761904E-2</v>
      </c>
      <c r="AI201" s="97">
        <f>IF(AI$8="",0,IF(AI$1=1,0,IF(SUM($W201:AH201)&gt;=100%,0,100%/(INT(12*IF($P201&lt;1,1,$P201))))))</f>
        <v>1.1904761904761904E-2</v>
      </c>
      <c r="AJ201" s="97">
        <f>IF(AJ$8="",0,IF(AJ$1=1,0,IF(SUM($W201:AI201)&gt;=100%,0,100%/(INT(12*IF($P201&lt;1,1,$P201))))))</f>
        <v>1.1904761904761904E-2</v>
      </c>
      <c r="AK201" s="97">
        <f>IF(AK$8="",0,IF(AK$1=1,0,IF(SUM($W201:AJ201)&gt;=100%,0,100%/(INT(12*IF($P201&lt;1,1,$P201))))))</f>
        <v>1.1904761904761904E-2</v>
      </c>
      <c r="AL201" s="97">
        <f>IF(AL$8="",0,IF(AL$1=1,0,IF(SUM($W201:AK201)&gt;=100%,0,100%/(INT(12*IF($P201&lt;1,1,$P201))))))</f>
        <v>1.1904761904761904E-2</v>
      </c>
      <c r="AM201" s="97">
        <f>IF(AM$8="",0,IF(AM$1=1,0,IF(SUM($W201:AL201)&gt;=100%,0,100%/(INT(12*IF($P201&lt;1,1,$P201))))))</f>
        <v>1.1904761904761904E-2</v>
      </c>
      <c r="AN201" s="97">
        <f>IF(AN$8="",0,IF(AN$1=1,0,IF(SUM($W201:AM201)&gt;=100%,0,100%/(INT(12*IF($P201&lt;1,1,$P201))))))</f>
        <v>1.1904761904761904E-2</v>
      </c>
      <c r="AO201" s="97">
        <f>IF(AO$8="",0,IF(AO$1=1,0,IF(SUM($W201:AN201)&gt;=100%,0,100%/(INT(12*IF($P201&lt;1,1,$P201))))))</f>
        <v>1.1904761904761904E-2</v>
      </c>
      <c r="AP201" s="97">
        <f>IF(AP$8="",0,IF(AP$1=1,0,IF(SUM($W201:AO201)&gt;=100%,0,100%/(INT(12*IF($P201&lt;1,1,$P201))))))</f>
        <v>1.1904761904761904E-2</v>
      </c>
      <c r="AQ201" s="97">
        <f>IF(AQ$8="",0,IF(AQ$1=1,0,IF(SUM($W201:AP201)&gt;=100%,0,100%/(INT(12*IF($P201&lt;1,1,$P201))))))</f>
        <v>1.1904761904761904E-2</v>
      </c>
      <c r="AR201" s="97">
        <f>IF(AR$8="",0,IF(AR$1=1,0,IF(SUM($W201:AQ201)&gt;=100%,0,100%/(INT(12*IF($P201&lt;1,1,$P201))))))</f>
        <v>1.1904761904761904E-2</v>
      </c>
      <c r="AS201" s="97">
        <f>IF(AS$8="",0,IF(AS$1=1,0,IF(SUM($W201:AR201)&gt;=100%,0,100%/(INT(12*IF($P201&lt;1,1,$P201))))))</f>
        <v>1.1904761904761904E-2</v>
      </c>
      <c r="AT201" s="97">
        <f>IF(AT$8="",0,IF(AT$1=1,0,IF(SUM($W201:AS201)&gt;=100%,0,100%/(INT(12*IF($P201&lt;1,1,$P201))))))</f>
        <v>1.1904761904761904E-2</v>
      </c>
      <c r="AU201" s="97">
        <f>IF(AU$8="",0,IF(AU$1=1,0,IF(SUM($W201:AT201)&gt;=100%,0,100%/(INT(12*IF($P201&lt;1,1,$P201))))))</f>
        <v>1.1904761904761904E-2</v>
      </c>
      <c r="AV201" s="97">
        <f>IF(AV$8="",0,IF(AV$1=1,0,IF(SUM($W201:AU201)&gt;=100%,0,100%/(INT(12*IF($P201&lt;1,1,$P201))))))</f>
        <v>1.1904761904761904E-2</v>
      </c>
      <c r="AW201" s="97">
        <f>IF(AW$8="",0,IF(AW$1=1,0,IF(SUM($W201:AV201)&gt;=100%,0,100%/(INT(12*IF($P201&lt;1,1,$P201))))))</f>
        <v>1.1904761904761904E-2</v>
      </c>
      <c r="AX201" s="97">
        <f>IF(AX$8="",0,IF(AX$1=1,0,IF(SUM($W201:AW201)&gt;=100%,0,100%/(INT(12*IF($P201&lt;1,1,$P201))))))</f>
        <v>1.1904761904761904E-2</v>
      </c>
      <c r="AY201" s="97">
        <f>IF(AY$8="",0,IF(AY$1=1,0,IF(SUM($W201:AX201)&gt;=100%,0,100%/(INT(12*IF($P201&lt;1,1,$P201))))))</f>
        <v>1.1904761904761904E-2</v>
      </c>
      <c r="AZ201" s="97">
        <f>IF(AZ$8="",0,IF(AZ$1=1,0,IF(SUM($W201:AY201)&gt;=100%,0,100%/(INT(12*IF($P201&lt;1,1,$P201))))))</f>
        <v>1.1904761904761904E-2</v>
      </c>
      <c r="BA201" s="97">
        <f>IF(BA$8="",0,IF(BA$1=1,0,IF(SUM($W201:AZ201)&gt;=100%,0,100%/(INT(12*IF($P201&lt;1,1,$P201))))))</f>
        <v>1.1904761904761904E-2</v>
      </c>
      <c r="BB201" s="97">
        <f>IF(BB$8="",0,IF(BB$1=1,0,IF(SUM($W201:BA201)&gt;=100%,0,100%/(INT(12*IF($P201&lt;1,1,$P201))))))</f>
        <v>1.1904761904761904E-2</v>
      </c>
      <c r="BC201" s="97">
        <f>IF(BC$8="",0,IF(BC$1=1,0,IF(SUM($W201:BB201)&gt;=100%,0,100%/(INT(12*IF($P201&lt;1,1,$P201))))))</f>
        <v>1.1904761904761904E-2</v>
      </c>
      <c r="BD201" s="97">
        <f>IF(BD$8="",0,IF(BD$1=1,0,IF(SUM($W201:BC201)&gt;=100%,0,100%/(INT(12*IF($P201&lt;1,1,$P201))))))</f>
        <v>1.1904761904761904E-2</v>
      </c>
      <c r="BE201" s="97">
        <f>IF(BE$8="",0,IF(BE$1=1,0,IF(SUM($W201:BD201)&gt;=100%,0,100%/(INT(12*IF($P201&lt;1,1,$P201))))))</f>
        <v>1.1904761904761904E-2</v>
      </c>
      <c r="BF201" s="97">
        <f>IF(BF$8="",0,IF(BF$1=1,0,IF(SUM($W201:BE201)&gt;=100%,0,100%/(INT(12*IF($P201&lt;1,1,$P201))))))</f>
        <v>1.1904761904761904E-2</v>
      </c>
      <c r="BG201" s="97">
        <f>IF(BG$8="",0,IF(BG$1=1,0,IF(SUM($W201:BF201)&gt;=100%,0,100%/(INT(12*IF($P201&lt;1,1,$P201))))))</f>
        <v>1.1904761904761904E-2</v>
      </c>
      <c r="BH201" s="97">
        <f>IF(BH$8="",0,IF(BH$1=1,0,IF(SUM($W201:BG201)&gt;=100%,0,100%/(INT(12*IF($P201&lt;1,1,$P201))))))</f>
        <v>1.1904761904761904E-2</v>
      </c>
      <c r="BI201" s="97">
        <f>IF(BI$8="",0,IF(BI$1=1,0,IF(SUM($W201:BH201)&gt;=100%,0,100%/(INT(12*IF($P201&lt;1,1,$P201))))))</f>
        <v>1.1904761904761904E-2</v>
      </c>
      <c r="BJ201" s="97">
        <f>IF(BJ$8="",0,IF(BJ$1=1,0,IF(SUM($W201:BI201)&gt;=100%,0,100%/(INT(12*IF($P201&lt;1,1,$P201))))))</f>
        <v>1.1904761904761904E-2</v>
      </c>
      <c r="BK201" s="97">
        <f>IF(BK$8="",0,IF(BK$1=1,0,IF(SUM($W201:BJ201)&gt;=100%,0,100%/(INT(12*IF($P201&lt;1,1,$P201))))))</f>
        <v>1.1904761904761904E-2</v>
      </c>
      <c r="BL201" s="97">
        <f>IF(BL$8="",0,IF(BL$1=1,0,IF(SUM($W201:BK201)&gt;=100%,0,100%/(INT(12*IF($P201&lt;1,1,$P201))))))</f>
        <v>1.1904761904761904E-2</v>
      </c>
      <c r="BM201" s="97">
        <f>IF(BM$8="",0,IF(BM$1=1,0,IF(SUM($W201:BL201)&gt;=100%,0,100%/(INT(12*IF($P201&lt;1,1,$P201))))))</f>
        <v>1.1904761904761904E-2</v>
      </c>
      <c r="BN201" s="97">
        <f>IF(BN$8="",0,IF(BN$1=1,0,IF(SUM($W201:BM201)&gt;=100%,0,100%/(INT(12*IF($P201&lt;1,1,$P201))))))</f>
        <v>1.1904761904761904E-2</v>
      </c>
      <c r="BO201" s="97">
        <f>IF(BO$8="",0,IF(BO$1=1,0,IF(SUM($W201:BN201)&gt;=100%,0,100%/(INT(12*IF($P201&lt;1,1,$P201))))))</f>
        <v>1.1904761904761904E-2</v>
      </c>
      <c r="BP201" s="97">
        <f>IF(BP$8="",0,IF(BP$1=1,0,IF(SUM($W201:BO201)&gt;=100%,0,100%/(INT(12*IF($P201&lt;1,1,$P201))))))</f>
        <v>1.1904761904761904E-2</v>
      </c>
      <c r="BQ201" s="97">
        <f>IF(BQ$8="",0,IF(BQ$1=1,0,IF(SUM($W201:BP201)&gt;=100%,0,100%/(INT(12*IF($P201&lt;1,1,$P201))))))</f>
        <v>1.1904761904761904E-2</v>
      </c>
      <c r="BR201" s="97">
        <f>IF(BR$8="",0,IF(BR$1=1,0,IF(SUM($W201:BQ201)&gt;=100%,0,100%/(INT(12*IF($P201&lt;1,1,$P201))))))</f>
        <v>1.1904761904761904E-2</v>
      </c>
      <c r="BS201" s="97">
        <f>IF(BS$8="",0,IF(BS$1=1,0,IF(SUM($W201:BR201)&gt;=100%,0,100%/(INT(12*IF($P201&lt;1,1,$P201))))))</f>
        <v>1.1904761904761904E-2</v>
      </c>
      <c r="BT201" s="97">
        <f>IF(BT$8="",0,IF(BT$1=1,0,IF(SUM($W201:BS201)&gt;=100%,0,100%/(INT(12*IF($P201&lt;1,1,$P201))))))</f>
        <v>1.1904761904761904E-2</v>
      </c>
      <c r="BU201" s="97">
        <f>IF(BU$8="",0,IF(BU$1=1,0,IF(SUM($W201:BT201)&gt;=100%,0,100%/(INT(12*IF($P201&lt;1,1,$P201))))))</f>
        <v>1.1904761904761904E-2</v>
      </c>
      <c r="BV201" s="97">
        <f>IF(BV$8="",0,IF(BV$1=1,0,IF(SUM($W201:BU201)&gt;=100%,0,100%/(INT(12*IF($P201&lt;1,1,$P201))))))</f>
        <v>1.1904761904761904E-2</v>
      </c>
      <c r="BW201" s="97">
        <f>IF(BW$8="",0,IF(BW$1=1,0,IF(SUM($W201:BV201)&gt;=100%,0,100%/(INT(12*IF($P201&lt;1,1,$P201))))))</f>
        <v>1.1904761904761904E-2</v>
      </c>
      <c r="BX201" s="97">
        <f>IF(BX$8="",0,IF(BX$1=1,0,IF(SUM($W201:BW201)&gt;=100%,0,100%/(INT(12*IF($P201&lt;1,1,$P201))))))</f>
        <v>1.1904761904761904E-2</v>
      </c>
      <c r="BY201" s="97">
        <f>IF(BY$8="",0,IF(BY$1=1,0,IF(SUM($W201:BX201)&gt;=100%,0,100%/(INT(12*IF($P201&lt;1,1,$P201))))))</f>
        <v>1.1904761904761904E-2</v>
      </c>
      <c r="BZ201" s="97">
        <f>IF(BZ$8="",0,IF(BZ$1=1,0,IF(SUM($W201:BY201)&gt;=100%,0,100%/(INT(12*IF($P201&lt;1,1,$P201))))))</f>
        <v>1.1904761904761904E-2</v>
      </c>
      <c r="CA201" s="97">
        <f>IF(CA$8="",0,IF(CA$1=1,0,IF(SUM($W201:BZ201)&gt;=100%,0,100%/(INT(12*IF($P201&lt;1,1,$P201))))))</f>
        <v>1.1904761904761904E-2</v>
      </c>
      <c r="CB201" s="97">
        <f>IF(CB$8="",0,IF(CB$1=1,0,IF(SUM($W201:CA201)&gt;=100%,0,100%/(INT(12*IF($P201&lt;1,1,$P201))))))</f>
        <v>1.1904761904761904E-2</v>
      </c>
      <c r="CC201" s="97">
        <f>IF(CC$8="",0,IF(CC$1=1,0,IF(SUM($W201:CB201)&gt;=100%,0,100%/(INT(12*IF($P201&lt;1,1,$P201))))))</f>
        <v>1.1904761904761904E-2</v>
      </c>
      <c r="CD201" s="97">
        <f>IF(CD$8="",0,IF(CD$1=1,0,IF(SUM($W201:CC201)&gt;=100%,0,100%/(INT(12*IF($P201&lt;1,1,$P201))))))</f>
        <v>1.1904761904761904E-2</v>
      </c>
      <c r="CE201" s="97">
        <f>IF(CE$8="",0,IF(CE$1=1,0,IF(SUM($W201:CD201)&gt;=100%,0,100%/(INT(12*IF($P201&lt;1,1,$P201))))))</f>
        <v>1.1904761904761904E-2</v>
      </c>
      <c r="CF201" s="97">
        <f>IF(CF$8="",0,IF(CF$1=1,0,IF(SUM($W201:CE201)&gt;=100%,0,100%/(INT(12*IF($P201&lt;1,1,$P201))))))</f>
        <v>0</v>
      </c>
    </row>
    <row r="202" spans="2:84" x14ac:dyDescent="0.3">
      <c r="B202" s="13">
        <f>ROW()</f>
        <v>202</v>
      </c>
      <c r="H202" s="1" t="str">
        <f>$H$199</f>
        <v>Амортизация капзатрат на торговую сеть</v>
      </c>
      <c r="I202" s="1" t="str">
        <f t="shared" si="188"/>
        <v>Торговое оборудование</v>
      </c>
      <c r="M202" s="53" t="s">
        <v>16</v>
      </c>
      <c r="O202" s="82"/>
      <c r="P202" s="105">
        <v>7</v>
      </c>
      <c r="U202" s="31">
        <f t="shared" ca="1" si="187"/>
        <v>0.702380952380952</v>
      </c>
      <c r="V202" s="94"/>
      <c r="W202" s="47"/>
      <c r="X202" s="97">
        <f>IF(X$8="",0,IF(X$1=1,0,IF(SUM($W202:W202)&gt;=100%,0,100%/(INT(12*IF($P202&lt;1,1,$P202))))))</f>
        <v>0</v>
      </c>
      <c r="Y202" s="97">
        <f>IF(Y$8="",0,IF(Y$1=1,0,IF(SUM($W202:X202)&gt;=100%,0,100%/(INT(12*IF($P202&lt;1,1,$P202))))))</f>
        <v>1.1904761904761904E-2</v>
      </c>
      <c r="Z202" s="97">
        <f>IF(Z$8="",0,IF(Z$1=1,0,IF(SUM($W202:Y202)&gt;=100%,0,100%/(INT(12*IF($P202&lt;1,1,$P202))))))</f>
        <v>1.1904761904761904E-2</v>
      </c>
      <c r="AA202" s="97">
        <f>IF(AA$8="",0,IF(AA$1=1,0,IF(SUM($W202:Z202)&gt;=100%,0,100%/(INT(12*IF($P202&lt;1,1,$P202))))))</f>
        <v>1.1904761904761904E-2</v>
      </c>
      <c r="AB202" s="97">
        <f>IF(AB$8="",0,IF(AB$1=1,0,IF(SUM($W202:AA202)&gt;=100%,0,100%/(INT(12*IF($P202&lt;1,1,$P202))))))</f>
        <v>1.1904761904761904E-2</v>
      </c>
      <c r="AC202" s="97">
        <f>IF(AC$8="",0,IF(AC$1=1,0,IF(SUM($W202:AB202)&gt;=100%,0,100%/(INT(12*IF($P202&lt;1,1,$P202))))))</f>
        <v>1.1904761904761904E-2</v>
      </c>
      <c r="AD202" s="97">
        <f>IF(AD$8="",0,IF(AD$1=1,0,IF(SUM($W202:AC202)&gt;=100%,0,100%/(INT(12*IF($P202&lt;1,1,$P202))))))</f>
        <v>1.1904761904761904E-2</v>
      </c>
      <c r="AE202" s="97">
        <f>IF(AE$8="",0,IF(AE$1=1,0,IF(SUM($W202:AD202)&gt;=100%,0,100%/(INT(12*IF($P202&lt;1,1,$P202))))))</f>
        <v>1.1904761904761904E-2</v>
      </c>
      <c r="AF202" s="97">
        <f>IF(AF$8="",0,IF(AF$1=1,0,IF(SUM($W202:AE202)&gt;=100%,0,100%/(INT(12*IF($P202&lt;1,1,$P202))))))</f>
        <v>1.1904761904761904E-2</v>
      </c>
      <c r="AG202" s="97">
        <f>IF(AG$8="",0,IF(AG$1=1,0,IF(SUM($W202:AF202)&gt;=100%,0,100%/(INT(12*IF($P202&lt;1,1,$P202))))))</f>
        <v>1.1904761904761904E-2</v>
      </c>
      <c r="AH202" s="97">
        <f>IF(AH$8="",0,IF(AH$1=1,0,IF(SUM($W202:AG202)&gt;=100%,0,100%/(INT(12*IF($P202&lt;1,1,$P202))))))</f>
        <v>1.1904761904761904E-2</v>
      </c>
      <c r="AI202" s="97">
        <f>IF(AI$8="",0,IF(AI$1=1,0,IF(SUM($W202:AH202)&gt;=100%,0,100%/(INT(12*IF($P202&lt;1,1,$P202))))))</f>
        <v>1.1904761904761904E-2</v>
      </c>
      <c r="AJ202" s="97">
        <f>IF(AJ$8="",0,IF(AJ$1=1,0,IF(SUM($W202:AI202)&gt;=100%,0,100%/(INT(12*IF($P202&lt;1,1,$P202))))))</f>
        <v>1.1904761904761904E-2</v>
      </c>
      <c r="AK202" s="97">
        <f>IF(AK$8="",0,IF(AK$1=1,0,IF(SUM($W202:AJ202)&gt;=100%,0,100%/(INT(12*IF($P202&lt;1,1,$P202))))))</f>
        <v>1.1904761904761904E-2</v>
      </c>
      <c r="AL202" s="97">
        <f>IF(AL$8="",0,IF(AL$1=1,0,IF(SUM($W202:AK202)&gt;=100%,0,100%/(INT(12*IF($P202&lt;1,1,$P202))))))</f>
        <v>1.1904761904761904E-2</v>
      </c>
      <c r="AM202" s="97">
        <f>IF(AM$8="",0,IF(AM$1=1,0,IF(SUM($W202:AL202)&gt;=100%,0,100%/(INT(12*IF($P202&lt;1,1,$P202))))))</f>
        <v>1.1904761904761904E-2</v>
      </c>
      <c r="AN202" s="97">
        <f>IF(AN$8="",0,IF(AN$1=1,0,IF(SUM($W202:AM202)&gt;=100%,0,100%/(INT(12*IF($P202&lt;1,1,$P202))))))</f>
        <v>1.1904761904761904E-2</v>
      </c>
      <c r="AO202" s="97">
        <f>IF(AO$8="",0,IF(AO$1=1,0,IF(SUM($W202:AN202)&gt;=100%,0,100%/(INT(12*IF($P202&lt;1,1,$P202))))))</f>
        <v>1.1904761904761904E-2</v>
      </c>
      <c r="AP202" s="97">
        <f>IF(AP$8="",0,IF(AP$1=1,0,IF(SUM($W202:AO202)&gt;=100%,0,100%/(INT(12*IF($P202&lt;1,1,$P202))))))</f>
        <v>1.1904761904761904E-2</v>
      </c>
      <c r="AQ202" s="97">
        <f>IF(AQ$8="",0,IF(AQ$1=1,0,IF(SUM($W202:AP202)&gt;=100%,0,100%/(INT(12*IF($P202&lt;1,1,$P202))))))</f>
        <v>1.1904761904761904E-2</v>
      </c>
      <c r="AR202" s="97">
        <f>IF(AR$8="",0,IF(AR$1=1,0,IF(SUM($W202:AQ202)&gt;=100%,0,100%/(INT(12*IF($P202&lt;1,1,$P202))))))</f>
        <v>1.1904761904761904E-2</v>
      </c>
      <c r="AS202" s="97">
        <f>IF(AS$8="",0,IF(AS$1=1,0,IF(SUM($W202:AR202)&gt;=100%,0,100%/(INT(12*IF($P202&lt;1,1,$P202))))))</f>
        <v>1.1904761904761904E-2</v>
      </c>
      <c r="AT202" s="97">
        <f>IF(AT$8="",0,IF(AT$1=1,0,IF(SUM($W202:AS202)&gt;=100%,0,100%/(INT(12*IF($P202&lt;1,1,$P202))))))</f>
        <v>1.1904761904761904E-2</v>
      </c>
      <c r="AU202" s="97">
        <f>IF(AU$8="",0,IF(AU$1=1,0,IF(SUM($W202:AT202)&gt;=100%,0,100%/(INT(12*IF($P202&lt;1,1,$P202))))))</f>
        <v>1.1904761904761904E-2</v>
      </c>
      <c r="AV202" s="97">
        <f>IF(AV$8="",0,IF(AV$1=1,0,IF(SUM($W202:AU202)&gt;=100%,0,100%/(INT(12*IF($P202&lt;1,1,$P202))))))</f>
        <v>1.1904761904761904E-2</v>
      </c>
      <c r="AW202" s="97">
        <f>IF(AW$8="",0,IF(AW$1=1,0,IF(SUM($W202:AV202)&gt;=100%,0,100%/(INT(12*IF($P202&lt;1,1,$P202))))))</f>
        <v>1.1904761904761904E-2</v>
      </c>
      <c r="AX202" s="97">
        <f>IF(AX$8="",0,IF(AX$1=1,0,IF(SUM($W202:AW202)&gt;=100%,0,100%/(INT(12*IF($P202&lt;1,1,$P202))))))</f>
        <v>1.1904761904761904E-2</v>
      </c>
      <c r="AY202" s="97">
        <f>IF(AY$8="",0,IF(AY$1=1,0,IF(SUM($W202:AX202)&gt;=100%,0,100%/(INT(12*IF($P202&lt;1,1,$P202))))))</f>
        <v>1.1904761904761904E-2</v>
      </c>
      <c r="AZ202" s="97">
        <f>IF(AZ$8="",0,IF(AZ$1=1,0,IF(SUM($W202:AY202)&gt;=100%,0,100%/(INT(12*IF($P202&lt;1,1,$P202))))))</f>
        <v>1.1904761904761904E-2</v>
      </c>
      <c r="BA202" s="97">
        <f>IF(BA$8="",0,IF(BA$1=1,0,IF(SUM($W202:AZ202)&gt;=100%,0,100%/(INT(12*IF($P202&lt;1,1,$P202))))))</f>
        <v>1.1904761904761904E-2</v>
      </c>
      <c r="BB202" s="97">
        <f>IF(BB$8="",0,IF(BB$1=1,0,IF(SUM($W202:BA202)&gt;=100%,0,100%/(INT(12*IF($P202&lt;1,1,$P202))))))</f>
        <v>1.1904761904761904E-2</v>
      </c>
      <c r="BC202" s="97">
        <f>IF(BC$8="",0,IF(BC$1=1,0,IF(SUM($W202:BB202)&gt;=100%,0,100%/(INT(12*IF($P202&lt;1,1,$P202))))))</f>
        <v>1.1904761904761904E-2</v>
      </c>
      <c r="BD202" s="97">
        <f>IF(BD$8="",0,IF(BD$1=1,0,IF(SUM($W202:BC202)&gt;=100%,0,100%/(INT(12*IF($P202&lt;1,1,$P202))))))</f>
        <v>1.1904761904761904E-2</v>
      </c>
      <c r="BE202" s="97">
        <f>IF(BE$8="",0,IF(BE$1=1,0,IF(SUM($W202:BD202)&gt;=100%,0,100%/(INT(12*IF($P202&lt;1,1,$P202))))))</f>
        <v>1.1904761904761904E-2</v>
      </c>
      <c r="BF202" s="97">
        <f>IF(BF$8="",0,IF(BF$1=1,0,IF(SUM($W202:BE202)&gt;=100%,0,100%/(INT(12*IF($P202&lt;1,1,$P202))))))</f>
        <v>1.1904761904761904E-2</v>
      </c>
      <c r="BG202" s="97">
        <f>IF(BG$8="",0,IF(BG$1=1,0,IF(SUM($W202:BF202)&gt;=100%,0,100%/(INT(12*IF($P202&lt;1,1,$P202))))))</f>
        <v>1.1904761904761904E-2</v>
      </c>
      <c r="BH202" s="97">
        <f>IF(BH$8="",0,IF(BH$1=1,0,IF(SUM($W202:BG202)&gt;=100%,0,100%/(INT(12*IF($P202&lt;1,1,$P202))))))</f>
        <v>1.1904761904761904E-2</v>
      </c>
      <c r="BI202" s="97">
        <f>IF(BI$8="",0,IF(BI$1=1,0,IF(SUM($W202:BH202)&gt;=100%,0,100%/(INT(12*IF($P202&lt;1,1,$P202))))))</f>
        <v>1.1904761904761904E-2</v>
      </c>
      <c r="BJ202" s="97">
        <f>IF(BJ$8="",0,IF(BJ$1=1,0,IF(SUM($W202:BI202)&gt;=100%,0,100%/(INT(12*IF($P202&lt;1,1,$P202))))))</f>
        <v>1.1904761904761904E-2</v>
      </c>
      <c r="BK202" s="97">
        <f>IF(BK$8="",0,IF(BK$1=1,0,IF(SUM($W202:BJ202)&gt;=100%,0,100%/(INT(12*IF($P202&lt;1,1,$P202))))))</f>
        <v>1.1904761904761904E-2</v>
      </c>
      <c r="BL202" s="97">
        <f>IF(BL$8="",0,IF(BL$1=1,0,IF(SUM($W202:BK202)&gt;=100%,0,100%/(INT(12*IF($P202&lt;1,1,$P202))))))</f>
        <v>1.1904761904761904E-2</v>
      </c>
      <c r="BM202" s="97">
        <f>IF(BM$8="",0,IF(BM$1=1,0,IF(SUM($W202:BL202)&gt;=100%,0,100%/(INT(12*IF($P202&lt;1,1,$P202))))))</f>
        <v>1.1904761904761904E-2</v>
      </c>
      <c r="BN202" s="97">
        <f>IF(BN$8="",0,IF(BN$1=1,0,IF(SUM($W202:BM202)&gt;=100%,0,100%/(INT(12*IF($P202&lt;1,1,$P202))))))</f>
        <v>1.1904761904761904E-2</v>
      </c>
      <c r="BO202" s="97">
        <f>IF(BO$8="",0,IF(BO$1=1,0,IF(SUM($W202:BN202)&gt;=100%,0,100%/(INT(12*IF($P202&lt;1,1,$P202))))))</f>
        <v>1.1904761904761904E-2</v>
      </c>
      <c r="BP202" s="97">
        <f>IF(BP$8="",0,IF(BP$1=1,0,IF(SUM($W202:BO202)&gt;=100%,0,100%/(INT(12*IF($P202&lt;1,1,$P202))))))</f>
        <v>1.1904761904761904E-2</v>
      </c>
      <c r="BQ202" s="97">
        <f>IF(BQ$8="",0,IF(BQ$1=1,0,IF(SUM($W202:BP202)&gt;=100%,0,100%/(INT(12*IF($P202&lt;1,1,$P202))))))</f>
        <v>1.1904761904761904E-2</v>
      </c>
      <c r="BR202" s="97">
        <f>IF(BR$8="",0,IF(BR$1=1,0,IF(SUM($W202:BQ202)&gt;=100%,0,100%/(INT(12*IF($P202&lt;1,1,$P202))))))</f>
        <v>1.1904761904761904E-2</v>
      </c>
      <c r="BS202" s="97">
        <f>IF(BS$8="",0,IF(BS$1=1,0,IF(SUM($W202:BR202)&gt;=100%,0,100%/(INT(12*IF($P202&lt;1,1,$P202))))))</f>
        <v>1.1904761904761904E-2</v>
      </c>
      <c r="BT202" s="97">
        <f>IF(BT$8="",0,IF(BT$1=1,0,IF(SUM($W202:BS202)&gt;=100%,0,100%/(INT(12*IF($P202&lt;1,1,$P202))))))</f>
        <v>1.1904761904761904E-2</v>
      </c>
      <c r="BU202" s="97">
        <f>IF(BU$8="",0,IF(BU$1=1,0,IF(SUM($W202:BT202)&gt;=100%,0,100%/(INT(12*IF($P202&lt;1,1,$P202))))))</f>
        <v>1.1904761904761904E-2</v>
      </c>
      <c r="BV202" s="97">
        <f>IF(BV$8="",0,IF(BV$1=1,0,IF(SUM($W202:BU202)&gt;=100%,0,100%/(INT(12*IF($P202&lt;1,1,$P202))))))</f>
        <v>1.1904761904761904E-2</v>
      </c>
      <c r="BW202" s="97">
        <f>IF(BW$8="",0,IF(BW$1=1,0,IF(SUM($W202:BV202)&gt;=100%,0,100%/(INT(12*IF($P202&lt;1,1,$P202))))))</f>
        <v>1.1904761904761904E-2</v>
      </c>
      <c r="BX202" s="97">
        <f>IF(BX$8="",0,IF(BX$1=1,0,IF(SUM($W202:BW202)&gt;=100%,0,100%/(INT(12*IF($P202&lt;1,1,$P202))))))</f>
        <v>1.1904761904761904E-2</v>
      </c>
      <c r="BY202" s="97">
        <f>IF(BY$8="",0,IF(BY$1=1,0,IF(SUM($W202:BX202)&gt;=100%,0,100%/(INT(12*IF($P202&lt;1,1,$P202))))))</f>
        <v>1.1904761904761904E-2</v>
      </c>
      <c r="BZ202" s="97">
        <f>IF(BZ$8="",0,IF(BZ$1=1,0,IF(SUM($W202:BY202)&gt;=100%,0,100%/(INT(12*IF($P202&lt;1,1,$P202))))))</f>
        <v>1.1904761904761904E-2</v>
      </c>
      <c r="CA202" s="97">
        <f>IF(CA$8="",0,IF(CA$1=1,0,IF(SUM($W202:BZ202)&gt;=100%,0,100%/(INT(12*IF($P202&lt;1,1,$P202))))))</f>
        <v>1.1904761904761904E-2</v>
      </c>
      <c r="CB202" s="97">
        <f>IF(CB$8="",0,IF(CB$1=1,0,IF(SUM($W202:CA202)&gt;=100%,0,100%/(INT(12*IF($P202&lt;1,1,$P202))))))</f>
        <v>1.1904761904761904E-2</v>
      </c>
      <c r="CC202" s="97">
        <f>IF(CC$8="",0,IF(CC$1=1,0,IF(SUM($W202:CB202)&gt;=100%,0,100%/(INT(12*IF($P202&lt;1,1,$P202))))))</f>
        <v>1.1904761904761904E-2</v>
      </c>
      <c r="CD202" s="97">
        <f>IF(CD$8="",0,IF(CD$1=1,0,IF(SUM($W202:CC202)&gt;=100%,0,100%/(INT(12*IF($P202&lt;1,1,$P202))))))</f>
        <v>1.1904761904761904E-2</v>
      </c>
      <c r="CE202" s="97">
        <f>IF(CE$8="",0,IF(CE$1=1,0,IF(SUM($W202:CD202)&gt;=100%,0,100%/(INT(12*IF($P202&lt;1,1,$P202))))))</f>
        <v>1.1904761904761904E-2</v>
      </c>
      <c r="CF202" s="97">
        <f>IF(CF$8="",0,IF(CF$1=1,0,IF(SUM($W202:CE202)&gt;=100%,0,100%/(INT(12*IF($P202&lt;1,1,$P202))))))</f>
        <v>0</v>
      </c>
    </row>
    <row r="203" spans="2:84" x14ac:dyDescent="0.3">
      <c r="B203" s="13">
        <f>ROW()</f>
        <v>203</v>
      </c>
      <c r="H203" s="1" t="str">
        <f>$H$199</f>
        <v>Амортизация капзатрат на торговую сеть</v>
      </c>
      <c r="I203" s="1" t="str">
        <f t="shared" si="188"/>
        <v>Кассовое оборудование</v>
      </c>
      <c r="M203" s="53" t="s">
        <v>16</v>
      </c>
      <c r="O203" s="82"/>
      <c r="P203" s="105">
        <v>7</v>
      </c>
      <c r="U203" s="31">
        <f t="shared" ca="1" si="187"/>
        <v>0.702380952380952</v>
      </c>
      <c r="V203" s="94"/>
      <c r="W203" s="47"/>
      <c r="X203" s="97">
        <f>IF(X$8="",0,IF(X$1=1,0,IF(SUM($W203:W203)&gt;=100%,0,100%/(INT(12*IF($P203&lt;1,1,$P203))))))</f>
        <v>0</v>
      </c>
      <c r="Y203" s="97">
        <f>IF(Y$8="",0,IF(Y$1=1,0,IF(SUM($W203:X203)&gt;=100%,0,100%/(INT(12*IF($P203&lt;1,1,$P203))))))</f>
        <v>1.1904761904761904E-2</v>
      </c>
      <c r="Z203" s="97">
        <f>IF(Z$8="",0,IF(Z$1=1,0,IF(SUM($W203:Y203)&gt;=100%,0,100%/(INT(12*IF($P203&lt;1,1,$P203))))))</f>
        <v>1.1904761904761904E-2</v>
      </c>
      <c r="AA203" s="97">
        <f>IF(AA$8="",0,IF(AA$1=1,0,IF(SUM($W203:Z203)&gt;=100%,0,100%/(INT(12*IF($P203&lt;1,1,$P203))))))</f>
        <v>1.1904761904761904E-2</v>
      </c>
      <c r="AB203" s="97">
        <f>IF(AB$8="",0,IF(AB$1=1,0,IF(SUM($W203:AA203)&gt;=100%,0,100%/(INT(12*IF($P203&lt;1,1,$P203))))))</f>
        <v>1.1904761904761904E-2</v>
      </c>
      <c r="AC203" s="97">
        <f>IF(AC$8="",0,IF(AC$1=1,0,IF(SUM($W203:AB203)&gt;=100%,0,100%/(INT(12*IF($P203&lt;1,1,$P203))))))</f>
        <v>1.1904761904761904E-2</v>
      </c>
      <c r="AD203" s="97">
        <f>IF(AD$8="",0,IF(AD$1=1,0,IF(SUM($W203:AC203)&gt;=100%,0,100%/(INT(12*IF($P203&lt;1,1,$P203))))))</f>
        <v>1.1904761904761904E-2</v>
      </c>
      <c r="AE203" s="97">
        <f>IF(AE$8="",0,IF(AE$1=1,0,IF(SUM($W203:AD203)&gt;=100%,0,100%/(INT(12*IF($P203&lt;1,1,$P203))))))</f>
        <v>1.1904761904761904E-2</v>
      </c>
      <c r="AF203" s="97">
        <f>IF(AF$8="",0,IF(AF$1=1,0,IF(SUM($W203:AE203)&gt;=100%,0,100%/(INT(12*IF($P203&lt;1,1,$P203))))))</f>
        <v>1.1904761904761904E-2</v>
      </c>
      <c r="AG203" s="97">
        <f>IF(AG$8="",0,IF(AG$1=1,0,IF(SUM($W203:AF203)&gt;=100%,0,100%/(INT(12*IF($P203&lt;1,1,$P203))))))</f>
        <v>1.1904761904761904E-2</v>
      </c>
      <c r="AH203" s="97">
        <f>IF(AH$8="",0,IF(AH$1=1,0,IF(SUM($W203:AG203)&gt;=100%,0,100%/(INT(12*IF($P203&lt;1,1,$P203))))))</f>
        <v>1.1904761904761904E-2</v>
      </c>
      <c r="AI203" s="97">
        <f>IF(AI$8="",0,IF(AI$1=1,0,IF(SUM($W203:AH203)&gt;=100%,0,100%/(INT(12*IF($P203&lt;1,1,$P203))))))</f>
        <v>1.1904761904761904E-2</v>
      </c>
      <c r="AJ203" s="97">
        <f>IF(AJ$8="",0,IF(AJ$1=1,0,IF(SUM($W203:AI203)&gt;=100%,0,100%/(INT(12*IF($P203&lt;1,1,$P203))))))</f>
        <v>1.1904761904761904E-2</v>
      </c>
      <c r="AK203" s="97">
        <f>IF(AK$8="",0,IF(AK$1=1,0,IF(SUM($W203:AJ203)&gt;=100%,0,100%/(INT(12*IF($P203&lt;1,1,$P203))))))</f>
        <v>1.1904761904761904E-2</v>
      </c>
      <c r="AL203" s="97">
        <f>IF(AL$8="",0,IF(AL$1=1,0,IF(SUM($W203:AK203)&gt;=100%,0,100%/(INT(12*IF($P203&lt;1,1,$P203))))))</f>
        <v>1.1904761904761904E-2</v>
      </c>
      <c r="AM203" s="97">
        <f>IF(AM$8="",0,IF(AM$1=1,0,IF(SUM($W203:AL203)&gt;=100%,0,100%/(INT(12*IF($P203&lt;1,1,$P203))))))</f>
        <v>1.1904761904761904E-2</v>
      </c>
      <c r="AN203" s="97">
        <f>IF(AN$8="",0,IF(AN$1=1,0,IF(SUM($W203:AM203)&gt;=100%,0,100%/(INT(12*IF($P203&lt;1,1,$P203))))))</f>
        <v>1.1904761904761904E-2</v>
      </c>
      <c r="AO203" s="97">
        <f>IF(AO$8="",0,IF(AO$1=1,0,IF(SUM($W203:AN203)&gt;=100%,0,100%/(INT(12*IF($P203&lt;1,1,$P203))))))</f>
        <v>1.1904761904761904E-2</v>
      </c>
      <c r="AP203" s="97">
        <f>IF(AP$8="",0,IF(AP$1=1,0,IF(SUM($W203:AO203)&gt;=100%,0,100%/(INT(12*IF($P203&lt;1,1,$P203))))))</f>
        <v>1.1904761904761904E-2</v>
      </c>
      <c r="AQ203" s="97">
        <f>IF(AQ$8="",0,IF(AQ$1=1,0,IF(SUM($W203:AP203)&gt;=100%,0,100%/(INT(12*IF($P203&lt;1,1,$P203))))))</f>
        <v>1.1904761904761904E-2</v>
      </c>
      <c r="AR203" s="97">
        <f>IF(AR$8="",0,IF(AR$1=1,0,IF(SUM($W203:AQ203)&gt;=100%,0,100%/(INT(12*IF($P203&lt;1,1,$P203))))))</f>
        <v>1.1904761904761904E-2</v>
      </c>
      <c r="AS203" s="97">
        <f>IF(AS$8="",0,IF(AS$1=1,0,IF(SUM($W203:AR203)&gt;=100%,0,100%/(INT(12*IF($P203&lt;1,1,$P203))))))</f>
        <v>1.1904761904761904E-2</v>
      </c>
      <c r="AT203" s="97">
        <f>IF(AT$8="",0,IF(AT$1=1,0,IF(SUM($W203:AS203)&gt;=100%,0,100%/(INT(12*IF($P203&lt;1,1,$P203))))))</f>
        <v>1.1904761904761904E-2</v>
      </c>
      <c r="AU203" s="97">
        <f>IF(AU$8="",0,IF(AU$1=1,0,IF(SUM($W203:AT203)&gt;=100%,0,100%/(INT(12*IF($P203&lt;1,1,$P203))))))</f>
        <v>1.1904761904761904E-2</v>
      </c>
      <c r="AV203" s="97">
        <f>IF(AV$8="",0,IF(AV$1=1,0,IF(SUM($W203:AU203)&gt;=100%,0,100%/(INT(12*IF($P203&lt;1,1,$P203))))))</f>
        <v>1.1904761904761904E-2</v>
      </c>
      <c r="AW203" s="97">
        <f>IF(AW$8="",0,IF(AW$1=1,0,IF(SUM($W203:AV203)&gt;=100%,0,100%/(INT(12*IF($P203&lt;1,1,$P203))))))</f>
        <v>1.1904761904761904E-2</v>
      </c>
      <c r="AX203" s="97">
        <f>IF(AX$8="",0,IF(AX$1=1,0,IF(SUM($W203:AW203)&gt;=100%,0,100%/(INT(12*IF($P203&lt;1,1,$P203))))))</f>
        <v>1.1904761904761904E-2</v>
      </c>
      <c r="AY203" s="97">
        <f>IF(AY$8="",0,IF(AY$1=1,0,IF(SUM($W203:AX203)&gt;=100%,0,100%/(INT(12*IF($P203&lt;1,1,$P203))))))</f>
        <v>1.1904761904761904E-2</v>
      </c>
      <c r="AZ203" s="97">
        <f>IF(AZ$8="",0,IF(AZ$1=1,0,IF(SUM($W203:AY203)&gt;=100%,0,100%/(INT(12*IF($P203&lt;1,1,$P203))))))</f>
        <v>1.1904761904761904E-2</v>
      </c>
      <c r="BA203" s="97">
        <f>IF(BA$8="",0,IF(BA$1=1,0,IF(SUM($W203:AZ203)&gt;=100%,0,100%/(INT(12*IF($P203&lt;1,1,$P203))))))</f>
        <v>1.1904761904761904E-2</v>
      </c>
      <c r="BB203" s="97">
        <f>IF(BB$8="",0,IF(BB$1=1,0,IF(SUM($W203:BA203)&gt;=100%,0,100%/(INT(12*IF($P203&lt;1,1,$P203))))))</f>
        <v>1.1904761904761904E-2</v>
      </c>
      <c r="BC203" s="97">
        <f>IF(BC$8="",0,IF(BC$1=1,0,IF(SUM($W203:BB203)&gt;=100%,0,100%/(INT(12*IF($P203&lt;1,1,$P203))))))</f>
        <v>1.1904761904761904E-2</v>
      </c>
      <c r="BD203" s="97">
        <f>IF(BD$8="",0,IF(BD$1=1,0,IF(SUM($W203:BC203)&gt;=100%,0,100%/(INT(12*IF($P203&lt;1,1,$P203))))))</f>
        <v>1.1904761904761904E-2</v>
      </c>
      <c r="BE203" s="97">
        <f>IF(BE$8="",0,IF(BE$1=1,0,IF(SUM($W203:BD203)&gt;=100%,0,100%/(INT(12*IF($P203&lt;1,1,$P203))))))</f>
        <v>1.1904761904761904E-2</v>
      </c>
      <c r="BF203" s="97">
        <f>IF(BF$8="",0,IF(BF$1=1,0,IF(SUM($W203:BE203)&gt;=100%,0,100%/(INT(12*IF($P203&lt;1,1,$P203))))))</f>
        <v>1.1904761904761904E-2</v>
      </c>
      <c r="BG203" s="97">
        <f>IF(BG$8="",0,IF(BG$1=1,0,IF(SUM($W203:BF203)&gt;=100%,0,100%/(INT(12*IF($P203&lt;1,1,$P203))))))</f>
        <v>1.1904761904761904E-2</v>
      </c>
      <c r="BH203" s="97">
        <f>IF(BH$8="",0,IF(BH$1=1,0,IF(SUM($W203:BG203)&gt;=100%,0,100%/(INT(12*IF($P203&lt;1,1,$P203))))))</f>
        <v>1.1904761904761904E-2</v>
      </c>
      <c r="BI203" s="97">
        <f>IF(BI$8="",0,IF(BI$1=1,0,IF(SUM($W203:BH203)&gt;=100%,0,100%/(INT(12*IF($P203&lt;1,1,$P203))))))</f>
        <v>1.1904761904761904E-2</v>
      </c>
      <c r="BJ203" s="97">
        <f>IF(BJ$8="",0,IF(BJ$1=1,0,IF(SUM($W203:BI203)&gt;=100%,0,100%/(INT(12*IF($P203&lt;1,1,$P203))))))</f>
        <v>1.1904761904761904E-2</v>
      </c>
      <c r="BK203" s="97">
        <f>IF(BK$8="",0,IF(BK$1=1,0,IF(SUM($W203:BJ203)&gt;=100%,0,100%/(INT(12*IF($P203&lt;1,1,$P203))))))</f>
        <v>1.1904761904761904E-2</v>
      </c>
      <c r="BL203" s="97">
        <f>IF(BL$8="",0,IF(BL$1=1,0,IF(SUM($W203:BK203)&gt;=100%,0,100%/(INT(12*IF($P203&lt;1,1,$P203))))))</f>
        <v>1.1904761904761904E-2</v>
      </c>
      <c r="BM203" s="97">
        <f>IF(BM$8="",0,IF(BM$1=1,0,IF(SUM($W203:BL203)&gt;=100%,0,100%/(INT(12*IF($P203&lt;1,1,$P203))))))</f>
        <v>1.1904761904761904E-2</v>
      </c>
      <c r="BN203" s="97">
        <f>IF(BN$8="",0,IF(BN$1=1,0,IF(SUM($W203:BM203)&gt;=100%,0,100%/(INT(12*IF($P203&lt;1,1,$P203))))))</f>
        <v>1.1904761904761904E-2</v>
      </c>
      <c r="BO203" s="97">
        <f>IF(BO$8="",0,IF(BO$1=1,0,IF(SUM($W203:BN203)&gt;=100%,0,100%/(INT(12*IF($P203&lt;1,1,$P203))))))</f>
        <v>1.1904761904761904E-2</v>
      </c>
      <c r="BP203" s="97">
        <f>IF(BP$8="",0,IF(BP$1=1,0,IF(SUM($W203:BO203)&gt;=100%,0,100%/(INT(12*IF($P203&lt;1,1,$P203))))))</f>
        <v>1.1904761904761904E-2</v>
      </c>
      <c r="BQ203" s="97">
        <f>IF(BQ$8="",0,IF(BQ$1=1,0,IF(SUM($W203:BP203)&gt;=100%,0,100%/(INT(12*IF($P203&lt;1,1,$P203))))))</f>
        <v>1.1904761904761904E-2</v>
      </c>
      <c r="BR203" s="97">
        <f>IF(BR$8="",0,IF(BR$1=1,0,IF(SUM($W203:BQ203)&gt;=100%,0,100%/(INT(12*IF($P203&lt;1,1,$P203))))))</f>
        <v>1.1904761904761904E-2</v>
      </c>
      <c r="BS203" s="97">
        <f>IF(BS$8="",0,IF(BS$1=1,0,IF(SUM($W203:BR203)&gt;=100%,0,100%/(INT(12*IF($P203&lt;1,1,$P203))))))</f>
        <v>1.1904761904761904E-2</v>
      </c>
      <c r="BT203" s="97">
        <f>IF(BT$8="",0,IF(BT$1=1,0,IF(SUM($W203:BS203)&gt;=100%,0,100%/(INT(12*IF($P203&lt;1,1,$P203))))))</f>
        <v>1.1904761904761904E-2</v>
      </c>
      <c r="BU203" s="97">
        <f>IF(BU$8="",0,IF(BU$1=1,0,IF(SUM($W203:BT203)&gt;=100%,0,100%/(INT(12*IF($P203&lt;1,1,$P203))))))</f>
        <v>1.1904761904761904E-2</v>
      </c>
      <c r="BV203" s="97">
        <f>IF(BV$8="",0,IF(BV$1=1,0,IF(SUM($W203:BU203)&gt;=100%,0,100%/(INT(12*IF($P203&lt;1,1,$P203))))))</f>
        <v>1.1904761904761904E-2</v>
      </c>
      <c r="BW203" s="97">
        <f>IF(BW$8="",0,IF(BW$1=1,0,IF(SUM($W203:BV203)&gt;=100%,0,100%/(INT(12*IF($P203&lt;1,1,$P203))))))</f>
        <v>1.1904761904761904E-2</v>
      </c>
      <c r="BX203" s="97">
        <f>IF(BX$8="",0,IF(BX$1=1,0,IF(SUM($W203:BW203)&gt;=100%,0,100%/(INT(12*IF($P203&lt;1,1,$P203))))))</f>
        <v>1.1904761904761904E-2</v>
      </c>
      <c r="BY203" s="97">
        <f>IF(BY$8="",0,IF(BY$1=1,0,IF(SUM($W203:BX203)&gt;=100%,0,100%/(INT(12*IF($P203&lt;1,1,$P203))))))</f>
        <v>1.1904761904761904E-2</v>
      </c>
      <c r="BZ203" s="97">
        <f>IF(BZ$8="",0,IF(BZ$1=1,0,IF(SUM($W203:BY203)&gt;=100%,0,100%/(INT(12*IF($P203&lt;1,1,$P203))))))</f>
        <v>1.1904761904761904E-2</v>
      </c>
      <c r="CA203" s="97">
        <f>IF(CA$8="",0,IF(CA$1=1,0,IF(SUM($W203:BZ203)&gt;=100%,0,100%/(INT(12*IF($P203&lt;1,1,$P203))))))</f>
        <v>1.1904761904761904E-2</v>
      </c>
      <c r="CB203" s="97">
        <f>IF(CB$8="",0,IF(CB$1=1,0,IF(SUM($W203:CA203)&gt;=100%,0,100%/(INT(12*IF($P203&lt;1,1,$P203))))))</f>
        <v>1.1904761904761904E-2</v>
      </c>
      <c r="CC203" s="97">
        <f>IF(CC$8="",0,IF(CC$1=1,0,IF(SUM($W203:CB203)&gt;=100%,0,100%/(INT(12*IF($P203&lt;1,1,$P203))))))</f>
        <v>1.1904761904761904E-2</v>
      </c>
      <c r="CD203" s="97">
        <f>IF(CD$8="",0,IF(CD$1=1,0,IF(SUM($W203:CC203)&gt;=100%,0,100%/(INT(12*IF($P203&lt;1,1,$P203))))))</f>
        <v>1.1904761904761904E-2</v>
      </c>
      <c r="CE203" s="97">
        <f>IF(CE$8="",0,IF(CE$1=1,0,IF(SUM($W203:CD203)&gt;=100%,0,100%/(INT(12*IF($P203&lt;1,1,$P203))))))</f>
        <v>1.1904761904761904E-2</v>
      </c>
      <c r="CF203" s="97">
        <f>IF(CF$8="",0,IF(CF$1=1,0,IF(SUM($W203:CE203)&gt;=100%,0,100%/(INT(12*IF($P203&lt;1,1,$P203))))))</f>
        <v>0</v>
      </c>
    </row>
    <row r="204" spans="2:84" x14ac:dyDescent="0.3">
      <c r="B204" s="13">
        <f>ROW()</f>
        <v>204</v>
      </c>
      <c r="H204" s="1" t="str">
        <f>$H$199</f>
        <v>Амортизация капзатрат на торговую сеть</v>
      </c>
      <c r="I204" s="1" t="str">
        <f t="shared" si="188"/>
        <v>Стартовый маркетинг и оформление</v>
      </c>
      <c r="M204" s="53" t="s">
        <v>16</v>
      </c>
      <c r="O204" s="82"/>
      <c r="P204" s="106">
        <v>7</v>
      </c>
      <c r="U204" s="31">
        <f t="shared" ca="1" si="187"/>
        <v>0.702380952380952</v>
      </c>
      <c r="V204" s="94"/>
      <c r="W204" s="47"/>
      <c r="X204" s="97">
        <f>IF(X$8="",0,IF(X$1=1,0,IF(SUM($W204:W204)&gt;=100%,0,100%/(INT(12*IF($P204&lt;1,1,$P204))))))</f>
        <v>0</v>
      </c>
      <c r="Y204" s="97">
        <f>IF(Y$8="",0,IF(Y$1=1,0,IF(SUM($W204:X204)&gt;=100%,0,100%/(INT(12*IF($P204&lt;1,1,$P204))))))</f>
        <v>1.1904761904761904E-2</v>
      </c>
      <c r="Z204" s="97">
        <f>IF(Z$8="",0,IF(Z$1=1,0,IF(SUM($W204:Y204)&gt;=100%,0,100%/(INT(12*IF($P204&lt;1,1,$P204))))))</f>
        <v>1.1904761904761904E-2</v>
      </c>
      <c r="AA204" s="97">
        <f>IF(AA$8="",0,IF(AA$1=1,0,IF(SUM($W204:Z204)&gt;=100%,0,100%/(INT(12*IF($P204&lt;1,1,$P204))))))</f>
        <v>1.1904761904761904E-2</v>
      </c>
      <c r="AB204" s="97">
        <f>IF(AB$8="",0,IF(AB$1=1,0,IF(SUM($W204:AA204)&gt;=100%,0,100%/(INT(12*IF($P204&lt;1,1,$P204))))))</f>
        <v>1.1904761904761904E-2</v>
      </c>
      <c r="AC204" s="97">
        <f>IF(AC$8="",0,IF(AC$1=1,0,IF(SUM($W204:AB204)&gt;=100%,0,100%/(INT(12*IF($P204&lt;1,1,$P204))))))</f>
        <v>1.1904761904761904E-2</v>
      </c>
      <c r="AD204" s="97">
        <f>IF(AD$8="",0,IF(AD$1=1,0,IF(SUM($W204:AC204)&gt;=100%,0,100%/(INT(12*IF($P204&lt;1,1,$P204))))))</f>
        <v>1.1904761904761904E-2</v>
      </c>
      <c r="AE204" s="97">
        <f>IF(AE$8="",0,IF(AE$1=1,0,IF(SUM($W204:AD204)&gt;=100%,0,100%/(INT(12*IF($P204&lt;1,1,$P204))))))</f>
        <v>1.1904761904761904E-2</v>
      </c>
      <c r="AF204" s="97">
        <f>IF(AF$8="",0,IF(AF$1=1,0,IF(SUM($W204:AE204)&gt;=100%,0,100%/(INT(12*IF($P204&lt;1,1,$P204))))))</f>
        <v>1.1904761904761904E-2</v>
      </c>
      <c r="AG204" s="97">
        <f>IF(AG$8="",0,IF(AG$1=1,0,IF(SUM($W204:AF204)&gt;=100%,0,100%/(INT(12*IF($P204&lt;1,1,$P204))))))</f>
        <v>1.1904761904761904E-2</v>
      </c>
      <c r="AH204" s="97">
        <f>IF(AH$8="",0,IF(AH$1=1,0,IF(SUM($W204:AG204)&gt;=100%,0,100%/(INT(12*IF($P204&lt;1,1,$P204))))))</f>
        <v>1.1904761904761904E-2</v>
      </c>
      <c r="AI204" s="97">
        <f>IF(AI$8="",0,IF(AI$1=1,0,IF(SUM($W204:AH204)&gt;=100%,0,100%/(INT(12*IF($P204&lt;1,1,$P204))))))</f>
        <v>1.1904761904761904E-2</v>
      </c>
      <c r="AJ204" s="97">
        <f>IF(AJ$8="",0,IF(AJ$1=1,0,IF(SUM($W204:AI204)&gt;=100%,0,100%/(INT(12*IF($P204&lt;1,1,$P204))))))</f>
        <v>1.1904761904761904E-2</v>
      </c>
      <c r="AK204" s="97">
        <f>IF(AK$8="",0,IF(AK$1=1,0,IF(SUM($W204:AJ204)&gt;=100%,0,100%/(INT(12*IF($P204&lt;1,1,$P204))))))</f>
        <v>1.1904761904761904E-2</v>
      </c>
      <c r="AL204" s="97">
        <f>IF(AL$8="",0,IF(AL$1=1,0,IF(SUM($W204:AK204)&gt;=100%,0,100%/(INT(12*IF($P204&lt;1,1,$P204))))))</f>
        <v>1.1904761904761904E-2</v>
      </c>
      <c r="AM204" s="97">
        <f>IF(AM$8="",0,IF(AM$1=1,0,IF(SUM($W204:AL204)&gt;=100%,0,100%/(INT(12*IF($P204&lt;1,1,$P204))))))</f>
        <v>1.1904761904761904E-2</v>
      </c>
      <c r="AN204" s="97">
        <f>IF(AN$8="",0,IF(AN$1=1,0,IF(SUM($W204:AM204)&gt;=100%,0,100%/(INT(12*IF($P204&lt;1,1,$P204))))))</f>
        <v>1.1904761904761904E-2</v>
      </c>
      <c r="AO204" s="97">
        <f>IF(AO$8="",0,IF(AO$1=1,0,IF(SUM($W204:AN204)&gt;=100%,0,100%/(INT(12*IF($P204&lt;1,1,$P204))))))</f>
        <v>1.1904761904761904E-2</v>
      </c>
      <c r="AP204" s="97">
        <f>IF(AP$8="",0,IF(AP$1=1,0,IF(SUM($W204:AO204)&gt;=100%,0,100%/(INT(12*IF($P204&lt;1,1,$P204))))))</f>
        <v>1.1904761904761904E-2</v>
      </c>
      <c r="AQ204" s="97">
        <f>IF(AQ$8="",0,IF(AQ$1=1,0,IF(SUM($W204:AP204)&gt;=100%,0,100%/(INT(12*IF($P204&lt;1,1,$P204))))))</f>
        <v>1.1904761904761904E-2</v>
      </c>
      <c r="AR204" s="97">
        <f>IF(AR$8="",0,IF(AR$1=1,0,IF(SUM($W204:AQ204)&gt;=100%,0,100%/(INT(12*IF($P204&lt;1,1,$P204))))))</f>
        <v>1.1904761904761904E-2</v>
      </c>
      <c r="AS204" s="97">
        <f>IF(AS$8="",0,IF(AS$1=1,0,IF(SUM($W204:AR204)&gt;=100%,0,100%/(INT(12*IF($P204&lt;1,1,$P204))))))</f>
        <v>1.1904761904761904E-2</v>
      </c>
      <c r="AT204" s="97">
        <f>IF(AT$8="",0,IF(AT$1=1,0,IF(SUM($W204:AS204)&gt;=100%,0,100%/(INT(12*IF($P204&lt;1,1,$P204))))))</f>
        <v>1.1904761904761904E-2</v>
      </c>
      <c r="AU204" s="97">
        <f>IF(AU$8="",0,IF(AU$1=1,0,IF(SUM($W204:AT204)&gt;=100%,0,100%/(INT(12*IF($P204&lt;1,1,$P204))))))</f>
        <v>1.1904761904761904E-2</v>
      </c>
      <c r="AV204" s="97">
        <f>IF(AV$8="",0,IF(AV$1=1,0,IF(SUM($W204:AU204)&gt;=100%,0,100%/(INT(12*IF($P204&lt;1,1,$P204))))))</f>
        <v>1.1904761904761904E-2</v>
      </c>
      <c r="AW204" s="97">
        <f>IF(AW$8="",0,IF(AW$1=1,0,IF(SUM($W204:AV204)&gt;=100%,0,100%/(INT(12*IF($P204&lt;1,1,$P204))))))</f>
        <v>1.1904761904761904E-2</v>
      </c>
      <c r="AX204" s="97">
        <f>IF(AX$8="",0,IF(AX$1=1,0,IF(SUM($W204:AW204)&gt;=100%,0,100%/(INT(12*IF($P204&lt;1,1,$P204))))))</f>
        <v>1.1904761904761904E-2</v>
      </c>
      <c r="AY204" s="97">
        <f>IF(AY$8="",0,IF(AY$1=1,0,IF(SUM($W204:AX204)&gt;=100%,0,100%/(INT(12*IF($P204&lt;1,1,$P204))))))</f>
        <v>1.1904761904761904E-2</v>
      </c>
      <c r="AZ204" s="97">
        <f>IF(AZ$8="",0,IF(AZ$1=1,0,IF(SUM($W204:AY204)&gt;=100%,0,100%/(INT(12*IF($P204&lt;1,1,$P204))))))</f>
        <v>1.1904761904761904E-2</v>
      </c>
      <c r="BA204" s="97">
        <f>IF(BA$8="",0,IF(BA$1=1,0,IF(SUM($W204:AZ204)&gt;=100%,0,100%/(INT(12*IF($P204&lt;1,1,$P204))))))</f>
        <v>1.1904761904761904E-2</v>
      </c>
      <c r="BB204" s="97">
        <f>IF(BB$8="",0,IF(BB$1=1,0,IF(SUM($W204:BA204)&gt;=100%,0,100%/(INT(12*IF($P204&lt;1,1,$P204))))))</f>
        <v>1.1904761904761904E-2</v>
      </c>
      <c r="BC204" s="97">
        <f>IF(BC$8="",0,IF(BC$1=1,0,IF(SUM($W204:BB204)&gt;=100%,0,100%/(INT(12*IF($P204&lt;1,1,$P204))))))</f>
        <v>1.1904761904761904E-2</v>
      </c>
      <c r="BD204" s="97">
        <f>IF(BD$8="",0,IF(BD$1=1,0,IF(SUM($W204:BC204)&gt;=100%,0,100%/(INT(12*IF($P204&lt;1,1,$P204))))))</f>
        <v>1.1904761904761904E-2</v>
      </c>
      <c r="BE204" s="97">
        <f>IF(BE$8="",0,IF(BE$1=1,0,IF(SUM($W204:BD204)&gt;=100%,0,100%/(INT(12*IF($P204&lt;1,1,$P204))))))</f>
        <v>1.1904761904761904E-2</v>
      </c>
      <c r="BF204" s="97">
        <f>IF(BF$8="",0,IF(BF$1=1,0,IF(SUM($W204:BE204)&gt;=100%,0,100%/(INT(12*IF($P204&lt;1,1,$P204))))))</f>
        <v>1.1904761904761904E-2</v>
      </c>
      <c r="BG204" s="97">
        <f>IF(BG$8="",0,IF(BG$1=1,0,IF(SUM($W204:BF204)&gt;=100%,0,100%/(INT(12*IF($P204&lt;1,1,$P204))))))</f>
        <v>1.1904761904761904E-2</v>
      </c>
      <c r="BH204" s="97">
        <f>IF(BH$8="",0,IF(BH$1=1,0,IF(SUM($W204:BG204)&gt;=100%,0,100%/(INT(12*IF($P204&lt;1,1,$P204))))))</f>
        <v>1.1904761904761904E-2</v>
      </c>
      <c r="BI204" s="97">
        <f>IF(BI$8="",0,IF(BI$1=1,0,IF(SUM($W204:BH204)&gt;=100%,0,100%/(INT(12*IF($P204&lt;1,1,$P204))))))</f>
        <v>1.1904761904761904E-2</v>
      </c>
      <c r="BJ204" s="97">
        <f>IF(BJ$8="",0,IF(BJ$1=1,0,IF(SUM($W204:BI204)&gt;=100%,0,100%/(INT(12*IF($P204&lt;1,1,$P204))))))</f>
        <v>1.1904761904761904E-2</v>
      </c>
      <c r="BK204" s="97">
        <f>IF(BK$8="",0,IF(BK$1=1,0,IF(SUM($W204:BJ204)&gt;=100%,0,100%/(INT(12*IF($P204&lt;1,1,$P204))))))</f>
        <v>1.1904761904761904E-2</v>
      </c>
      <c r="BL204" s="97">
        <f>IF(BL$8="",0,IF(BL$1=1,0,IF(SUM($W204:BK204)&gt;=100%,0,100%/(INT(12*IF($P204&lt;1,1,$P204))))))</f>
        <v>1.1904761904761904E-2</v>
      </c>
      <c r="BM204" s="97">
        <f>IF(BM$8="",0,IF(BM$1=1,0,IF(SUM($W204:BL204)&gt;=100%,0,100%/(INT(12*IF($P204&lt;1,1,$P204))))))</f>
        <v>1.1904761904761904E-2</v>
      </c>
      <c r="BN204" s="97">
        <f>IF(BN$8="",0,IF(BN$1=1,0,IF(SUM($W204:BM204)&gt;=100%,0,100%/(INT(12*IF($P204&lt;1,1,$P204))))))</f>
        <v>1.1904761904761904E-2</v>
      </c>
      <c r="BO204" s="97">
        <f>IF(BO$8="",0,IF(BO$1=1,0,IF(SUM($W204:BN204)&gt;=100%,0,100%/(INT(12*IF($P204&lt;1,1,$P204))))))</f>
        <v>1.1904761904761904E-2</v>
      </c>
      <c r="BP204" s="97">
        <f>IF(BP$8="",0,IF(BP$1=1,0,IF(SUM($W204:BO204)&gt;=100%,0,100%/(INT(12*IF($P204&lt;1,1,$P204))))))</f>
        <v>1.1904761904761904E-2</v>
      </c>
      <c r="BQ204" s="97">
        <f>IF(BQ$8="",0,IF(BQ$1=1,0,IF(SUM($W204:BP204)&gt;=100%,0,100%/(INT(12*IF($P204&lt;1,1,$P204))))))</f>
        <v>1.1904761904761904E-2</v>
      </c>
      <c r="BR204" s="97">
        <f>IF(BR$8="",0,IF(BR$1=1,0,IF(SUM($W204:BQ204)&gt;=100%,0,100%/(INT(12*IF($P204&lt;1,1,$P204))))))</f>
        <v>1.1904761904761904E-2</v>
      </c>
      <c r="BS204" s="97">
        <f>IF(BS$8="",0,IF(BS$1=1,0,IF(SUM($W204:BR204)&gt;=100%,0,100%/(INT(12*IF($P204&lt;1,1,$P204))))))</f>
        <v>1.1904761904761904E-2</v>
      </c>
      <c r="BT204" s="97">
        <f>IF(BT$8="",0,IF(BT$1=1,0,IF(SUM($W204:BS204)&gt;=100%,0,100%/(INT(12*IF($P204&lt;1,1,$P204))))))</f>
        <v>1.1904761904761904E-2</v>
      </c>
      <c r="BU204" s="97">
        <f>IF(BU$8="",0,IF(BU$1=1,0,IF(SUM($W204:BT204)&gt;=100%,0,100%/(INT(12*IF($P204&lt;1,1,$P204))))))</f>
        <v>1.1904761904761904E-2</v>
      </c>
      <c r="BV204" s="97">
        <f>IF(BV$8="",0,IF(BV$1=1,0,IF(SUM($W204:BU204)&gt;=100%,0,100%/(INT(12*IF($P204&lt;1,1,$P204))))))</f>
        <v>1.1904761904761904E-2</v>
      </c>
      <c r="BW204" s="97">
        <f>IF(BW$8="",0,IF(BW$1=1,0,IF(SUM($W204:BV204)&gt;=100%,0,100%/(INT(12*IF($P204&lt;1,1,$P204))))))</f>
        <v>1.1904761904761904E-2</v>
      </c>
      <c r="BX204" s="97">
        <f>IF(BX$8="",0,IF(BX$1=1,0,IF(SUM($W204:BW204)&gt;=100%,0,100%/(INT(12*IF($P204&lt;1,1,$P204))))))</f>
        <v>1.1904761904761904E-2</v>
      </c>
      <c r="BY204" s="97">
        <f>IF(BY$8="",0,IF(BY$1=1,0,IF(SUM($W204:BX204)&gt;=100%,0,100%/(INT(12*IF($P204&lt;1,1,$P204))))))</f>
        <v>1.1904761904761904E-2</v>
      </c>
      <c r="BZ204" s="97">
        <f>IF(BZ$8="",0,IF(BZ$1=1,0,IF(SUM($W204:BY204)&gt;=100%,0,100%/(INT(12*IF($P204&lt;1,1,$P204))))))</f>
        <v>1.1904761904761904E-2</v>
      </c>
      <c r="CA204" s="97">
        <f>IF(CA$8="",0,IF(CA$1=1,0,IF(SUM($W204:BZ204)&gt;=100%,0,100%/(INT(12*IF($P204&lt;1,1,$P204))))))</f>
        <v>1.1904761904761904E-2</v>
      </c>
      <c r="CB204" s="97">
        <f>IF(CB$8="",0,IF(CB$1=1,0,IF(SUM($W204:CA204)&gt;=100%,0,100%/(INT(12*IF($P204&lt;1,1,$P204))))))</f>
        <v>1.1904761904761904E-2</v>
      </c>
      <c r="CC204" s="97">
        <f>IF(CC$8="",0,IF(CC$1=1,0,IF(SUM($W204:CB204)&gt;=100%,0,100%/(INT(12*IF($P204&lt;1,1,$P204))))))</f>
        <v>1.1904761904761904E-2</v>
      </c>
      <c r="CD204" s="97">
        <f>IF(CD$8="",0,IF(CD$1=1,0,IF(SUM($W204:CC204)&gt;=100%,0,100%/(INT(12*IF($P204&lt;1,1,$P204))))))</f>
        <v>1.1904761904761904E-2</v>
      </c>
      <c r="CE204" s="97">
        <f>IF(CE$8="",0,IF(CE$1=1,0,IF(SUM($W204:CD204)&gt;=100%,0,100%/(INT(12*IF($P204&lt;1,1,$P204))))))</f>
        <v>1.1904761904761904E-2</v>
      </c>
      <c r="CF204" s="97">
        <f>IF(CF$8="",0,IF(CF$1=1,0,IF(SUM($W204:CE204)&gt;=100%,0,100%/(INT(12*IF($P204&lt;1,1,$P204))))))</f>
        <v>0</v>
      </c>
    </row>
    <row r="205" spans="2:84" s="26" customFormat="1" ht="12" x14ac:dyDescent="0.25">
      <c r="B205" s="13"/>
      <c r="M205" s="55"/>
      <c r="N205" s="44" t="s">
        <v>21</v>
      </c>
      <c r="O205" s="45"/>
      <c r="P205" s="46"/>
      <c r="Q205" s="40"/>
      <c r="U205" s="41"/>
      <c r="V205" s="42"/>
      <c r="W205" s="43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</row>
    <row r="206" spans="2:84" x14ac:dyDescent="0.3">
      <c r="B206" s="13">
        <f>ROW()</f>
        <v>206</v>
      </c>
    </row>
    <row r="207" spans="2:84" x14ac:dyDescent="0.3">
      <c r="B207" s="13">
        <f>ROW()</f>
        <v>207</v>
      </c>
      <c r="H207" s="1" t="s">
        <v>275</v>
      </c>
      <c r="M207" s="53" t="s">
        <v>16</v>
      </c>
      <c r="P207" s="72" t="s">
        <v>115</v>
      </c>
      <c r="U207" s="31"/>
      <c r="V207" s="107"/>
      <c r="W207" s="47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</row>
    <row r="208" spans="2:84" x14ac:dyDescent="0.3">
      <c r="B208" s="13">
        <f>ROW()</f>
        <v>208</v>
      </c>
      <c r="H208" s="1" t="str">
        <f>$H$207</f>
        <v>Амортизация капзатрат в лизинг</v>
      </c>
      <c r="I208" s="1" t="s">
        <v>273</v>
      </c>
      <c r="M208" s="53" t="s">
        <v>16</v>
      </c>
      <c r="O208" s="82"/>
      <c r="P208" s="88">
        <v>10</v>
      </c>
      <c r="U208" s="31">
        <f t="shared" ref="U208" ca="1" si="189">SUM(INDIRECT(ADDRESS($B208,$X$2)&amp;":"&amp;ADDRESS($B208,$X$2-1+$P$8)))</f>
        <v>0.49166666666666736</v>
      </c>
      <c r="V208" s="94"/>
      <c r="W208" s="47"/>
      <c r="X208" s="97">
        <f>IF(X$8="",0,IF(X$1=1,0,IF(SUM($W208:W208)&gt;=100%,0,100%/(INT(12*IF($P208&lt;1,1,$P208))))))</f>
        <v>0</v>
      </c>
      <c r="Y208" s="97">
        <f>IF(Y$8="",0,IF(Y$1=1,0,IF(SUM($W208:X208)&gt;=100%,0,100%/(INT(12*IF($P208&lt;1,1,$P208))))))</f>
        <v>8.3333333333333332E-3</v>
      </c>
      <c r="Z208" s="97">
        <f>IF(Z$8="",0,IF(Z$1=1,0,IF(SUM($W208:Y208)&gt;=100%,0,100%/(INT(12*IF($P208&lt;1,1,$P208))))))</f>
        <v>8.3333333333333332E-3</v>
      </c>
      <c r="AA208" s="97">
        <f>IF(AA$8="",0,IF(AA$1=1,0,IF(SUM($W208:Z208)&gt;=100%,0,100%/(INT(12*IF($P208&lt;1,1,$P208))))))</f>
        <v>8.3333333333333332E-3</v>
      </c>
      <c r="AB208" s="97">
        <f>IF(AB$8="",0,IF(AB$1=1,0,IF(SUM($W208:AA208)&gt;=100%,0,100%/(INT(12*IF($P208&lt;1,1,$P208))))))</f>
        <v>8.3333333333333332E-3</v>
      </c>
      <c r="AC208" s="97">
        <f>IF(AC$8="",0,IF(AC$1=1,0,IF(SUM($W208:AB208)&gt;=100%,0,100%/(INT(12*IF($P208&lt;1,1,$P208))))))</f>
        <v>8.3333333333333332E-3</v>
      </c>
      <c r="AD208" s="97">
        <f>IF(AD$8="",0,IF(AD$1=1,0,IF(SUM($W208:AC208)&gt;=100%,0,100%/(INT(12*IF($P208&lt;1,1,$P208))))))</f>
        <v>8.3333333333333332E-3</v>
      </c>
      <c r="AE208" s="97">
        <f>IF(AE$8="",0,IF(AE$1=1,0,IF(SUM($W208:AD208)&gt;=100%,0,100%/(INT(12*IF($P208&lt;1,1,$P208))))))</f>
        <v>8.3333333333333332E-3</v>
      </c>
      <c r="AF208" s="97">
        <f>IF(AF$8="",0,IF(AF$1=1,0,IF(SUM($W208:AE208)&gt;=100%,0,100%/(INT(12*IF($P208&lt;1,1,$P208))))))</f>
        <v>8.3333333333333332E-3</v>
      </c>
      <c r="AG208" s="97">
        <f>IF(AG$8="",0,IF(AG$1=1,0,IF(SUM($W208:AF208)&gt;=100%,0,100%/(INT(12*IF($P208&lt;1,1,$P208))))))</f>
        <v>8.3333333333333332E-3</v>
      </c>
      <c r="AH208" s="97">
        <f>IF(AH$8="",0,IF(AH$1=1,0,IF(SUM($W208:AG208)&gt;=100%,0,100%/(INT(12*IF($P208&lt;1,1,$P208))))))</f>
        <v>8.3333333333333332E-3</v>
      </c>
      <c r="AI208" s="97">
        <f>IF(AI$8="",0,IF(AI$1=1,0,IF(SUM($W208:AH208)&gt;=100%,0,100%/(INT(12*IF($P208&lt;1,1,$P208))))))</f>
        <v>8.3333333333333332E-3</v>
      </c>
      <c r="AJ208" s="97">
        <f>IF(AJ$8="",0,IF(AJ$1=1,0,IF(SUM($W208:AI208)&gt;=100%,0,100%/(INT(12*IF($P208&lt;1,1,$P208))))))</f>
        <v>8.3333333333333332E-3</v>
      </c>
      <c r="AK208" s="97">
        <f>IF(AK$8="",0,IF(AK$1=1,0,IF(SUM($W208:AJ208)&gt;=100%,0,100%/(INT(12*IF($P208&lt;1,1,$P208))))))</f>
        <v>8.3333333333333332E-3</v>
      </c>
      <c r="AL208" s="97">
        <f>IF(AL$8="",0,IF(AL$1=1,0,IF(SUM($W208:AK208)&gt;=100%,0,100%/(INT(12*IF($P208&lt;1,1,$P208))))))</f>
        <v>8.3333333333333332E-3</v>
      </c>
      <c r="AM208" s="97">
        <f>IF(AM$8="",0,IF(AM$1=1,0,IF(SUM($W208:AL208)&gt;=100%,0,100%/(INT(12*IF($P208&lt;1,1,$P208))))))</f>
        <v>8.3333333333333332E-3</v>
      </c>
      <c r="AN208" s="97">
        <f>IF(AN$8="",0,IF(AN$1=1,0,IF(SUM($W208:AM208)&gt;=100%,0,100%/(INT(12*IF($P208&lt;1,1,$P208))))))</f>
        <v>8.3333333333333332E-3</v>
      </c>
      <c r="AO208" s="97">
        <f>IF(AO$8="",0,IF(AO$1=1,0,IF(SUM($W208:AN208)&gt;=100%,0,100%/(INT(12*IF($P208&lt;1,1,$P208))))))</f>
        <v>8.3333333333333332E-3</v>
      </c>
      <c r="AP208" s="97">
        <f>IF(AP$8="",0,IF(AP$1=1,0,IF(SUM($W208:AO208)&gt;=100%,0,100%/(INT(12*IF($P208&lt;1,1,$P208))))))</f>
        <v>8.3333333333333332E-3</v>
      </c>
      <c r="AQ208" s="97">
        <f>IF(AQ$8="",0,IF(AQ$1=1,0,IF(SUM($W208:AP208)&gt;=100%,0,100%/(INT(12*IF($P208&lt;1,1,$P208))))))</f>
        <v>8.3333333333333332E-3</v>
      </c>
      <c r="AR208" s="97">
        <f>IF(AR$8="",0,IF(AR$1=1,0,IF(SUM($W208:AQ208)&gt;=100%,0,100%/(INT(12*IF($P208&lt;1,1,$P208))))))</f>
        <v>8.3333333333333332E-3</v>
      </c>
      <c r="AS208" s="97">
        <f>IF(AS$8="",0,IF(AS$1=1,0,IF(SUM($W208:AR208)&gt;=100%,0,100%/(INT(12*IF($P208&lt;1,1,$P208))))))</f>
        <v>8.3333333333333332E-3</v>
      </c>
      <c r="AT208" s="97">
        <f>IF(AT$8="",0,IF(AT$1=1,0,IF(SUM($W208:AS208)&gt;=100%,0,100%/(INT(12*IF($P208&lt;1,1,$P208))))))</f>
        <v>8.3333333333333332E-3</v>
      </c>
      <c r="AU208" s="97">
        <f>IF(AU$8="",0,IF(AU$1=1,0,IF(SUM($W208:AT208)&gt;=100%,0,100%/(INT(12*IF($P208&lt;1,1,$P208))))))</f>
        <v>8.3333333333333332E-3</v>
      </c>
      <c r="AV208" s="97">
        <f>IF(AV$8="",0,IF(AV$1=1,0,IF(SUM($W208:AU208)&gt;=100%,0,100%/(INT(12*IF($P208&lt;1,1,$P208))))))</f>
        <v>8.3333333333333332E-3</v>
      </c>
      <c r="AW208" s="97">
        <f>IF(AW$8="",0,IF(AW$1=1,0,IF(SUM($W208:AV208)&gt;=100%,0,100%/(INT(12*IF($P208&lt;1,1,$P208))))))</f>
        <v>8.3333333333333332E-3</v>
      </c>
      <c r="AX208" s="97">
        <f>IF(AX$8="",0,IF(AX$1=1,0,IF(SUM($W208:AW208)&gt;=100%,0,100%/(INT(12*IF($P208&lt;1,1,$P208))))))</f>
        <v>8.3333333333333332E-3</v>
      </c>
      <c r="AY208" s="97">
        <f>IF(AY$8="",0,IF(AY$1=1,0,IF(SUM($W208:AX208)&gt;=100%,0,100%/(INT(12*IF($P208&lt;1,1,$P208))))))</f>
        <v>8.3333333333333332E-3</v>
      </c>
      <c r="AZ208" s="97">
        <f>IF(AZ$8="",0,IF(AZ$1=1,0,IF(SUM($W208:AY208)&gt;=100%,0,100%/(INT(12*IF($P208&lt;1,1,$P208))))))</f>
        <v>8.3333333333333332E-3</v>
      </c>
      <c r="BA208" s="97">
        <f>IF(BA$8="",0,IF(BA$1=1,0,IF(SUM($W208:AZ208)&gt;=100%,0,100%/(INT(12*IF($P208&lt;1,1,$P208))))))</f>
        <v>8.3333333333333332E-3</v>
      </c>
      <c r="BB208" s="97">
        <f>IF(BB$8="",0,IF(BB$1=1,0,IF(SUM($W208:BA208)&gt;=100%,0,100%/(INT(12*IF($P208&lt;1,1,$P208))))))</f>
        <v>8.3333333333333332E-3</v>
      </c>
      <c r="BC208" s="97">
        <f>IF(BC$8="",0,IF(BC$1=1,0,IF(SUM($W208:BB208)&gt;=100%,0,100%/(INT(12*IF($P208&lt;1,1,$P208))))))</f>
        <v>8.3333333333333332E-3</v>
      </c>
      <c r="BD208" s="97">
        <f>IF(BD$8="",0,IF(BD$1=1,0,IF(SUM($W208:BC208)&gt;=100%,0,100%/(INT(12*IF($P208&lt;1,1,$P208))))))</f>
        <v>8.3333333333333332E-3</v>
      </c>
      <c r="BE208" s="97">
        <f>IF(BE$8="",0,IF(BE$1=1,0,IF(SUM($W208:BD208)&gt;=100%,0,100%/(INT(12*IF($P208&lt;1,1,$P208))))))</f>
        <v>8.3333333333333332E-3</v>
      </c>
      <c r="BF208" s="97">
        <f>IF(BF$8="",0,IF(BF$1=1,0,IF(SUM($W208:BE208)&gt;=100%,0,100%/(INT(12*IF($P208&lt;1,1,$P208))))))</f>
        <v>8.3333333333333332E-3</v>
      </c>
      <c r="BG208" s="97">
        <f>IF(BG$8="",0,IF(BG$1=1,0,IF(SUM($W208:BF208)&gt;=100%,0,100%/(INT(12*IF($P208&lt;1,1,$P208))))))</f>
        <v>8.3333333333333332E-3</v>
      </c>
      <c r="BH208" s="97">
        <f>IF(BH$8="",0,IF(BH$1=1,0,IF(SUM($W208:BG208)&gt;=100%,0,100%/(INT(12*IF($P208&lt;1,1,$P208))))))</f>
        <v>8.3333333333333332E-3</v>
      </c>
      <c r="BI208" s="97">
        <f>IF(BI$8="",0,IF(BI$1=1,0,IF(SUM($W208:BH208)&gt;=100%,0,100%/(INT(12*IF($P208&lt;1,1,$P208))))))</f>
        <v>8.3333333333333332E-3</v>
      </c>
      <c r="BJ208" s="97">
        <f>IF(BJ$8="",0,IF(BJ$1=1,0,IF(SUM($W208:BI208)&gt;=100%,0,100%/(INT(12*IF($P208&lt;1,1,$P208))))))</f>
        <v>8.3333333333333332E-3</v>
      </c>
      <c r="BK208" s="97">
        <f>IF(BK$8="",0,IF(BK$1=1,0,IF(SUM($W208:BJ208)&gt;=100%,0,100%/(INT(12*IF($P208&lt;1,1,$P208))))))</f>
        <v>8.3333333333333332E-3</v>
      </c>
      <c r="BL208" s="97">
        <f>IF(BL$8="",0,IF(BL$1=1,0,IF(SUM($W208:BK208)&gt;=100%,0,100%/(INT(12*IF($P208&lt;1,1,$P208))))))</f>
        <v>8.3333333333333332E-3</v>
      </c>
      <c r="BM208" s="97">
        <f>IF(BM$8="",0,IF(BM$1=1,0,IF(SUM($W208:BL208)&gt;=100%,0,100%/(INT(12*IF($P208&lt;1,1,$P208))))))</f>
        <v>8.3333333333333332E-3</v>
      </c>
      <c r="BN208" s="97">
        <f>IF(BN$8="",0,IF(BN$1=1,0,IF(SUM($W208:BM208)&gt;=100%,0,100%/(INT(12*IF($P208&lt;1,1,$P208))))))</f>
        <v>8.3333333333333332E-3</v>
      </c>
      <c r="BO208" s="97">
        <f>IF(BO$8="",0,IF(BO$1=1,0,IF(SUM($W208:BN208)&gt;=100%,0,100%/(INT(12*IF($P208&lt;1,1,$P208))))))</f>
        <v>8.3333333333333332E-3</v>
      </c>
      <c r="BP208" s="97">
        <f>IF(BP$8="",0,IF(BP$1=1,0,IF(SUM($W208:BO208)&gt;=100%,0,100%/(INT(12*IF($P208&lt;1,1,$P208))))))</f>
        <v>8.3333333333333332E-3</v>
      </c>
      <c r="BQ208" s="97">
        <f>IF(BQ$8="",0,IF(BQ$1=1,0,IF(SUM($W208:BP208)&gt;=100%,0,100%/(INT(12*IF($P208&lt;1,1,$P208))))))</f>
        <v>8.3333333333333332E-3</v>
      </c>
      <c r="BR208" s="97">
        <f>IF(BR$8="",0,IF(BR$1=1,0,IF(SUM($W208:BQ208)&gt;=100%,0,100%/(INT(12*IF($P208&lt;1,1,$P208))))))</f>
        <v>8.3333333333333332E-3</v>
      </c>
      <c r="BS208" s="97">
        <f>IF(BS$8="",0,IF(BS$1=1,0,IF(SUM($W208:BR208)&gt;=100%,0,100%/(INT(12*IF($P208&lt;1,1,$P208))))))</f>
        <v>8.3333333333333332E-3</v>
      </c>
      <c r="BT208" s="97">
        <f>IF(BT$8="",0,IF(BT$1=1,0,IF(SUM($W208:BS208)&gt;=100%,0,100%/(INT(12*IF($P208&lt;1,1,$P208))))))</f>
        <v>8.3333333333333332E-3</v>
      </c>
      <c r="BU208" s="97">
        <f>IF(BU$8="",0,IF(BU$1=1,0,IF(SUM($W208:BT208)&gt;=100%,0,100%/(INT(12*IF($P208&lt;1,1,$P208))))))</f>
        <v>8.3333333333333332E-3</v>
      </c>
      <c r="BV208" s="97">
        <f>IF(BV$8="",0,IF(BV$1=1,0,IF(SUM($W208:BU208)&gt;=100%,0,100%/(INT(12*IF($P208&lt;1,1,$P208))))))</f>
        <v>8.3333333333333332E-3</v>
      </c>
      <c r="BW208" s="97">
        <f>IF(BW$8="",0,IF(BW$1=1,0,IF(SUM($W208:BV208)&gt;=100%,0,100%/(INT(12*IF($P208&lt;1,1,$P208))))))</f>
        <v>8.3333333333333332E-3</v>
      </c>
      <c r="BX208" s="97">
        <f>IF(BX$8="",0,IF(BX$1=1,0,IF(SUM($W208:BW208)&gt;=100%,0,100%/(INT(12*IF($P208&lt;1,1,$P208))))))</f>
        <v>8.3333333333333332E-3</v>
      </c>
      <c r="BY208" s="97">
        <f>IF(BY$8="",0,IF(BY$1=1,0,IF(SUM($W208:BX208)&gt;=100%,0,100%/(INT(12*IF($P208&lt;1,1,$P208))))))</f>
        <v>8.3333333333333332E-3</v>
      </c>
      <c r="BZ208" s="97">
        <f>IF(BZ$8="",0,IF(BZ$1=1,0,IF(SUM($W208:BY208)&gt;=100%,0,100%/(INT(12*IF($P208&lt;1,1,$P208))))))</f>
        <v>8.3333333333333332E-3</v>
      </c>
      <c r="CA208" s="97">
        <f>IF(CA$8="",0,IF(CA$1=1,0,IF(SUM($W208:BZ208)&gt;=100%,0,100%/(INT(12*IF($P208&lt;1,1,$P208))))))</f>
        <v>8.3333333333333332E-3</v>
      </c>
      <c r="CB208" s="97">
        <f>IF(CB$8="",0,IF(CB$1=1,0,IF(SUM($W208:CA208)&gt;=100%,0,100%/(INT(12*IF($P208&lt;1,1,$P208))))))</f>
        <v>8.3333333333333332E-3</v>
      </c>
      <c r="CC208" s="97">
        <f>IF(CC$8="",0,IF(CC$1=1,0,IF(SUM($W208:CB208)&gt;=100%,0,100%/(INT(12*IF($P208&lt;1,1,$P208))))))</f>
        <v>8.3333333333333332E-3</v>
      </c>
      <c r="CD208" s="97">
        <f>IF(CD$8="",0,IF(CD$1=1,0,IF(SUM($W208:CC208)&gt;=100%,0,100%/(INT(12*IF($P208&lt;1,1,$P208))))))</f>
        <v>8.3333333333333332E-3</v>
      </c>
      <c r="CE208" s="97">
        <f>IF(CE$8="",0,IF(CE$1=1,0,IF(SUM($W208:CD208)&gt;=100%,0,100%/(INT(12*IF($P208&lt;1,1,$P208))))))</f>
        <v>8.3333333333333332E-3</v>
      </c>
      <c r="CF208" s="97">
        <f>IF(CF$8="",0,IF(CF$1=1,0,IF(SUM($W208:CE208)&gt;=100%,0,100%/(INT(12*IF($P208&lt;1,1,$P208))))))</f>
        <v>0</v>
      </c>
    </row>
  </sheetData>
  <conditionalFormatting sqref="X4:Z4">
    <cfRule type="containsBlanks" dxfId="12349" priority="4032">
      <formula>LEN(TRIM(X4))=0</formula>
    </cfRule>
  </conditionalFormatting>
  <conditionalFormatting sqref="X1:Z1">
    <cfRule type="containsBlanks" dxfId="12348" priority="4031">
      <formula>LEN(TRIM(X1))=0</formula>
    </cfRule>
  </conditionalFormatting>
  <conditionalFormatting sqref="H6:J9 U7:U10 X7:AI10 X50:AI51 H50:J51 U50:U51 X79:AI84 H86:J86 U86 X86:AI86 H79:J84 U79:U84 H10:I10">
    <cfRule type="expression" dxfId="12347" priority="4028">
      <formula>AND($H6&lt;&gt;"",$I6&lt;&gt;"",$J6&lt;&gt;"")</formula>
    </cfRule>
    <cfRule type="expression" dxfId="12346" priority="4029">
      <formula>AND($H6&lt;&gt;"",$I6&lt;&gt;"",$J6="")</formula>
    </cfRule>
    <cfRule type="expression" dxfId="12345" priority="4030">
      <formula>AND($H6&lt;&gt;"",$I6="",$J6="")</formula>
    </cfRule>
  </conditionalFormatting>
  <conditionalFormatting sqref="X6:Z6 U6">
    <cfRule type="expression" dxfId="12344" priority="4025">
      <formula>AND($H6&lt;&gt;"",$I6&lt;&gt;"",$J6&lt;&gt;"")</formula>
    </cfRule>
    <cfRule type="expression" dxfId="12343" priority="4026">
      <formula>AND($H6&lt;&gt;"",$I6&lt;&gt;"",$J6="")</formula>
    </cfRule>
    <cfRule type="expression" dxfId="12342" priority="4027">
      <formula>AND($H6&lt;&gt;"",$I6="",$J6="")</formula>
    </cfRule>
  </conditionalFormatting>
  <conditionalFormatting sqref="H6:H10 H50:H51 H86 H79:H84">
    <cfRule type="expression" dxfId="12341" priority="4024">
      <formula>AND($H6&lt;&gt;"",$I6&lt;&gt;"")</formula>
    </cfRule>
  </conditionalFormatting>
  <conditionalFormatting sqref="I6:I10 I50:I51 I86 I79:I84">
    <cfRule type="expression" dxfId="12340" priority="4023">
      <formula>AND($I6&lt;&gt;"",$J6&lt;&gt;"")</formula>
    </cfRule>
  </conditionalFormatting>
  <conditionalFormatting sqref="H60:J60">
    <cfRule type="expression" dxfId="12339" priority="4020">
      <formula>AND($H60&lt;&gt;"",$I60&lt;&gt;"",$J60&lt;&gt;"")</formula>
    </cfRule>
    <cfRule type="expression" dxfId="12338" priority="4021">
      <formula>AND($H60&lt;&gt;"",$I60&lt;&gt;"",$J60="")</formula>
    </cfRule>
    <cfRule type="expression" dxfId="12337" priority="4022">
      <formula>AND($H60&lt;&gt;"",$I60="",$J60="")</formula>
    </cfRule>
  </conditionalFormatting>
  <conditionalFormatting sqref="U60 X60:Z60">
    <cfRule type="expression" dxfId="12336" priority="4017">
      <formula>AND($H60&lt;&gt;"",$I60&lt;&gt;"",$J60&lt;&gt;"")</formula>
    </cfRule>
    <cfRule type="expression" dxfId="12335" priority="4018">
      <formula>AND($H60&lt;&gt;"",$I60&lt;&gt;"",$J60="")</formula>
    </cfRule>
    <cfRule type="expression" dxfId="12334" priority="4019">
      <formula>AND($H60&lt;&gt;"",$I60="",$J60="")</formula>
    </cfRule>
  </conditionalFormatting>
  <conditionalFormatting sqref="H60">
    <cfRule type="expression" dxfId="12333" priority="4016">
      <formula>AND($H60&lt;&gt;"",$I60&lt;&gt;"")</formula>
    </cfRule>
  </conditionalFormatting>
  <conditionalFormatting sqref="I60">
    <cfRule type="expression" dxfId="12332" priority="4015">
      <formula>AND($I60&lt;&gt;"",$J60&lt;&gt;"")</formula>
    </cfRule>
  </conditionalFormatting>
  <conditionalFormatting sqref="A6:A10 A60">
    <cfRule type="containsBlanks" dxfId="12331" priority="4014">
      <formula>LEN(TRIM(A6))=0</formula>
    </cfRule>
  </conditionalFormatting>
  <conditionalFormatting sqref="AA4:AB4">
    <cfRule type="containsBlanks" dxfId="12330" priority="4013">
      <formula>LEN(TRIM(AA4))=0</formula>
    </cfRule>
  </conditionalFormatting>
  <conditionalFormatting sqref="AA1:AB1">
    <cfRule type="containsBlanks" dxfId="12329" priority="4012">
      <formula>LEN(TRIM(AA1))=0</formula>
    </cfRule>
  </conditionalFormatting>
  <conditionalFormatting sqref="AA6:AB6">
    <cfRule type="expression" dxfId="12328" priority="4009">
      <formula>AND($H6&lt;&gt;"",$I6&lt;&gt;"",$J6&lt;&gt;"")</formula>
    </cfRule>
    <cfRule type="expression" dxfId="12327" priority="4010">
      <formula>AND($H6&lt;&gt;"",$I6&lt;&gt;"",$J6="")</formula>
    </cfRule>
    <cfRule type="expression" dxfId="12326" priority="4011">
      <formula>AND($H6&lt;&gt;"",$I6="",$J6="")</formula>
    </cfRule>
  </conditionalFormatting>
  <conditionalFormatting sqref="AA60:AB60">
    <cfRule type="expression" dxfId="12325" priority="4006">
      <formula>AND($H60&lt;&gt;"",$I60&lt;&gt;"",$J60&lt;&gt;"")</formula>
    </cfRule>
    <cfRule type="expression" dxfId="12324" priority="4007">
      <formula>AND($H60&lt;&gt;"",$I60&lt;&gt;"",$J60="")</formula>
    </cfRule>
    <cfRule type="expression" dxfId="12323" priority="4008">
      <formula>AND($H60&lt;&gt;"",$I60="",$J60="")</formula>
    </cfRule>
  </conditionalFormatting>
  <conditionalFormatting sqref="AC4:AD4">
    <cfRule type="containsBlanks" dxfId="12322" priority="4005">
      <formula>LEN(TRIM(AC4))=0</formula>
    </cfRule>
  </conditionalFormatting>
  <conditionalFormatting sqref="AC1:AD1">
    <cfRule type="containsBlanks" dxfId="12321" priority="4004">
      <formula>LEN(TRIM(AC1))=0</formula>
    </cfRule>
  </conditionalFormatting>
  <conditionalFormatting sqref="AC6:AD6">
    <cfRule type="expression" dxfId="12320" priority="4001">
      <formula>AND($H6&lt;&gt;"",$I6&lt;&gt;"",$J6&lt;&gt;"")</formula>
    </cfRule>
    <cfRule type="expression" dxfId="12319" priority="4002">
      <formula>AND($H6&lt;&gt;"",$I6&lt;&gt;"",$J6="")</formula>
    </cfRule>
    <cfRule type="expression" dxfId="12318" priority="4003">
      <formula>AND($H6&lt;&gt;"",$I6="",$J6="")</formula>
    </cfRule>
  </conditionalFormatting>
  <conditionalFormatting sqref="AC60:AD60">
    <cfRule type="expression" dxfId="12317" priority="3998">
      <formula>AND($H60&lt;&gt;"",$I60&lt;&gt;"",$J60&lt;&gt;"")</formula>
    </cfRule>
    <cfRule type="expression" dxfId="12316" priority="3999">
      <formula>AND($H60&lt;&gt;"",$I60&lt;&gt;"",$J60="")</formula>
    </cfRule>
    <cfRule type="expression" dxfId="12315" priority="4000">
      <formula>AND($H60&lt;&gt;"",$I60="",$J60="")</formula>
    </cfRule>
  </conditionalFormatting>
  <conditionalFormatting sqref="AE4:AH4">
    <cfRule type="containsBlanks" dxfId="12314" priority="3997">
      <formula>LEN(TRIM(AE4))=0</formula>
    </cfRule>
  </conditionalFormatting>
  <conditionalFormatting sqref="AE1:AH1">
    <cfRule type="containsBlanks" dxfId="12313" priority="3996">
      <formula>LEN(TRIM(AE1))=0</formula>
    </cfRule>
  </conditionalFormatting>
  <conditionalFormatting sqref="AE6:AH6">
    <cfRule type="expression" dxfId="12312" priority="3993">
      <formula>AND($H6&lt;&gt;"",$I6&lt;&gt;"",$J6&lt;&gt;"")</formula>
    </cfRule>
    <cfRule type="expression" dxfId="12311" priority="3994">
      <formula>AND($H6&lt;&gt;"",$I6&lt;&gt;"",$J6="")</formula>
    </cfRule>
    <cfRule type="expression" dxfId="12310" priority="3995">
      <formula>AND($H6&lt;&gt;"",$I6="",$J6="")</formula>
    </cfRule>
  </conditionalFormatting>
  <conditionalFormatting sqref="AE60:AH60">
    <cfRule type="expression" dxfId="12309" priority="3990">
      <formula>AND($H60&lt;&gt;"",$I60&lt;&gt;"",$J60&lt;&gt;"")</formula>
    </cfRule>
    <cfRule type="expression" dxfId="12308" priority="3991">
      <formula>AND($H60&lt;&gt;"",$I60&lt;&gt;"",$J60="")</formula>
    </cfRule>
    <cfRule type="expression" dxfId="12307" priority="3992">
      <formula>AND($H60&lt;&gt;"",$I60="",$J60="")</formula>
    </cfRule>
  </conditionalFormatting>
  <conditionalFormatting sqref="AI4">
    <cfRule type="containsBlanks" dxfId="12306" priority="3989">
      <formula>LEN(TRIM(AI4))=0</formula>
    </cfRule>
  </conditionalFormatting>
  <conditionalFormatting sqref="AI1">
    <cfRule type="containsBlanks" dxfId="12305" priority="3988">
      <formula>LEN(TRIM(AI1))=0</formula>
    </cfRule>
  </conditionalFormatting>
  <conditionalFormatting sqref="AI6">
    <cfRule type="expression" dxfId="12304" priority="3985">
      <formula>AND($H6&lt;&gt;"",$I6&lt;&gt;"",$J6&lt;&gt;"")</formula>
    </cfRule>
    <cfRule type="expression" dxfId="12303" priority="3986">
      <formula>AND($H6&lt;&gt;"",$I6&lt;&gt;"",$J6="")</formula>
    </cfRule>
    <cfRule type="expression" dxfId="12302" priority="3987">
      <formula>AND($H6&lt;&gt;"",$I6="",$J6="")</formula>
    </cfRule>
  </conditionalFormatting>
  <conditionalFormatting sqref="AI60">
    <cfRule type="expression" dxfId="12301" priority="3982">
      <formula>AND($H60&lt;&gt;"",$I60&lt;&gt;"",$J60&lt;&gt;"")</formula>
    </cfRule>
    <cfRule type="expression" dxfId="12300" priority="3983">
      <formula>AND($H60&lt;&gt;"",$I60&lt;&gt;"",$J60="")</formula>
    </cfRule>
    <cfRule type="expression" dxfId="12299" priority="3984">
      <formula>AND($H60&lt;&gt;"",$I60="",$J60="")</formula>
    </cfRule>
  </conditionalFormatting>
  <conditionalFormatting sqref="H31:J31">
    <cfRule type="expression" dxfId="12298" priority="3979">
      <formula>AND($H31&lt;&gt;"",$I31&lt;&gt;"",$J31&lt;&gt;"")</formula>
    </cfRule>
    <cfRule type="expression" dxfId="12297" priority="3980">
      <formula>AND($H31&lt;&gt;"",$I31&lt;&gt;"",$J31="")</formula>
    </cfRule>
    <cfRule type="expression" dxfId="12296" priority="3981">
      <formula>AND($H31&lt;&gt;"",$I31="",$J31="")</formula>
    </cfRule>
  </conditionalFormatting>
  <conditionalFormatting sqref="U31 X31:Z31">
    <cfRule type="expression" dxfId="12295" priority="3976">
      <formula>AND($H31&lt;&gt;"",$I31&lt;&gt;"",$J31&lt;&gt;"")</formula>
    </cfRule>
    <cfRule type="expression" dxfId="12294" priority="3977">
      <formula>AND($H31&lt;&gt;"",$I31&lt;&gt;"",$J31="")</formula>
    </cfRule>
    <cfRule type="expression" dxfId="12293" priority="3978">
      <formula>AND($H31&lt;&gt;"",$I31="",$J31="")</formula>
    </cfRule>
  </conditionalFormatting>
  <conditionalFormatting sqref="H31">
    <cfRule type="expression" dxfId="12292" priority="3975">
      <formula>AND($H31&lt;&gt;"",$I31&lt;&gt;"")</formula>
    </cfRule>
  </conditionalFormatting>
  <conditionalFormatting sqref="I31">
    <cfRule type="expression" dxfId="12291" priority="3974">
      <formula>AND($I31&lt;&gt;"",$J31&lt;&gt;"")</formula>
    </cfRule>
  </conditionalFormatting>
  <conditionalFormatting sqref="A31">
    <cfRule type="containsBlanks" dxfId="12290" priority="3973">
      <formula>LEN(TRIM(A31))=0</formula>
    </cfRule>
  </conditionalFormatting>
  <conditionalFormatting sqref="AA31:AB31">
    <cfRule type="expression" dxfId="12289" priority="3970">
      <formula>AND($H31&lt;&gt;"",$I31&lt;&gt;"",$J31&lt;&gt;"")</formula>
    </cfRule>
    <cfRule type="expression" dxfId="12288" priority="3971">
      <formula>AND($H31&lt;&gt;"",$I31&lt;&gt;"",$J31="")</formula>
    </cfRule>
    <cfRule type="expression" dxfId="12287" priority="3972">
      <formula>AND($H31&lt;&gt;"",$I31="",$J31="")</formula>
    </cfRule>
  </conditionalFormatting>
  <conditionalFormatting sqref="AC31:AD31">
    <cfRule type="expression" dxfId="12286" priority="3967">
      <formula>AND($H31&lt;&gt;"",$I31&lt;&gt;"",$J31&lt;&gt;"")</formula>
    </cfRule>
    <cfRule type="expression" dxfId="12285" priority="3968">
      <formula>AND($H31&lt;&gt;"",$I31&lt;&gt;"",$J31="")</formula>
    </cfRule>
    <cfRule type="expression" dxfId="12284" priority="3969">
      <formula>AND($H31&lt;&gt;"",$I31="",$J31="")</formula>
    </cfRule>
  </conditionalFormatting>
  <conditionalFormatting sqref="AE31:AH31">
    <cfRule type="expression" dxfId="12283" priority="3964">
      <formula>AND($H31&lt;&gt;"",$I31&lt;&gt;"",$J31&lt;&gt;"")</formula>
    </cfRule>
    <cfRule type="expression" dxfId="12282" priority="3965">
      <formula>AND($H31&lt;&gt;"",$I31&lt;&gt;"",$J31="")</formula>
    </cfRule>
    <cfRule type="expression" dxfId="12281" priority="3966">
      <formula>AND($H31&lt;&gt;"",$I31="",$J31="")</formula>
    </cfRule>
  </conditionalFormatting>
  <conditionalFormatting sqref="AI31">
    <cfRule type="expression" dxfId="12280" priority="3961">
      <formula>AND($H31&lt;&gt;"",$I31&lt;&gt;"",$J31&lt;&gt;"")</formula>
    </cfRule>
    <cfRule type="expression" dxfId="12279" priority="3962">
      <formula>AND($H31&lt;&gt;"",$I31&lt;&gt;"",$J31="")</formula>
    </cfRule>
    <cfRule type="expression" dxfId="12278" priority="3963">
      <formula>AND($H31&lt;&gt;"",$I31="",$J31="")</formula>
    </cfRule>
  </conditionalFormatting>
  <conditionalFormatting sqref="H32:J32">
    <cfRule type="expression" dxfId="12277" priority="3958">
      <formula>AND($H32&lt;&gt;"",$I32&lt;&gt;"",$J32&lt;&gt;"")</formula>
    </cfRule>
    <cfRule type="expression" dxfId="12276" priority="3959">
      <formula>AND($H32&lt;&gt;"",$I32&lt;&gt;"",$J32="")</formula>
    </cfRule>
    <cfRule type="expression" dxfId="12275" priority="3960">
      <formula>AND($H32&lt;&gt;"",$I32="",$J32="")</formula>
    </cfRule>
  </conditionalFormatting>
  <conditionalFormatting sqref="U32 X32:Z32">
    <cfRule type="expression" dxfId="12274" priority="3955">
      <formula>AND($H32&lt;&gt;"",$I32&lt;&gt;"",$J32&lt;&gt;"")</formula>
    </cfRule>
    <cfRule type="expression" dxfId="12273" priority="3956">
      <formula>AND($H32&lt;&gt;"",$I32&lt;&gt;"",$J32="")</formula>
    </cfRule>
    <cfRule type="expression" dxfId="12272" priority="3957">
      <formula>AND($H32&lt;&gt;"",$I32="",$J32="")</formula>
    </cfRule>
  </conditionalFormatting>
  <conditionalFormatting sqref="H32">
    <cfRule type="expression" dxfId="12271" priority="3954">
      <formula>AND($H32&lt;&gt;"",$I32&lt;&gt;"")</formula>
    </cfRule>
  </conditionalFormatting>
  <conditionalFormatting sqref="I32">
    <cfRule type="expression" dxfId="12270" priority="3953">
      <formula>AND($I32&lt;&gt;"",$J32&lt;&gt;"")</formula>
    </cfRule>
  </conditionalFormatting>
  <conditionalFormatting sqref="A32">
    <cfRule type="containsBlanks" dxfId="12269" priority="3952">
      <formula>LEN(TRIM(A32))=0</formula>
    </cfRule>
  </conditionalFormatting>
  <conditionalFormatting sqref="AA32:AB32">
    <cfRule type="expression" dxfId="12268" priority="3949">
      <formula>AND($H32&lt;&gt;"",$I32&lt;&gt;"",$J32&lt;&gt;"")</formula>
    </cfRule>
    <cfRule type="expression" dxfId="12267" priority="3950">
      <formula>AND($H32&lt;&gt;"",$I32&lt;&gt;"",$J32="")</formula>
    </cfRule>
    <cfRule type="expression" dxfId="12266" priority="3951">
      <formula>AND($H32&lt;&gt;"",$I32="",$J32="")</formula>
    </cfRule>
  </conditionalFormatting>
  <conditionalFormatting sqref="AC32:AD32">
    <cfRule type="expression" dxfId="12265" priority="3946">
      <formula>AND($H32&lt;&gt;"",$I32&lt;&gt;"",$J32&lt;&gt;"")</formula>
    </cfRule>
    <cfRule type="expression" dxfId="12264" priority="3947">
      <formula>AND($H32&lt;&gt;"",$I32&lt;&gt;"",$J32="")</formula>
    </cfRule>
    <cfRule type="expression" dxfId="12263" priority="3948">
      <formula>AND($H32&lt;&gt;"",$I32="",$J32="")</formula>
    </cfRule>
  </conditionalFormatting>
  <conditionalFormatting sqref="AE32:AH32">
    <cfRule type="expression" dxfId="12262" priority="3943">
      <formula>AND($H32&lt;&gt;"",$I32&lt;&gt;"",$J32&lt;&gt;"")</formula>
    </cfRule>
    <cfRule type="expression" dxfId="12261" priority="3944">
      <formula>AND($H32&lt;&gt;"",$I32&lt;&gt;"",$J32="")</formula>
    </cfRule>
    <cfRule type="expression" dxfId="12260" priority="3945">
      <formula>AND($H32&lt;&gt;"",$I32="",$J32="")</formula>
    </cfRule>
  </conditionalFormatting>
  <conditionalFormatting sqref="AI32">
    <cfRule type="expression" dxfId="12259" priority="3940">
      <formula>AND($H32&lt;&gt;"",$I32&lt;&gt;"",$J32&lt;&gt;"")</formula>
    </cfRule>
    <cfRule type="expression" dxfId="12258" priority="3941">
      <formula>AND($H32&lt;&gt;"",$I32&lt;&gt;"",$J32="")</formula>
    </cfRule>
    <cfRule type="expression" dxfId="12257" priority="3942">
      <formula>AND($H32&lt;&gt;"",$I32="",$J32="")</formula>
    </cfRule>
  </conditionalFormatting>
  <conditionalFormatting sqref="H33:J33">
    <cfRule type="expression" dxfId="12256" priority="3916">
      <formula>AND($H33&lt;&gt;"",$I33&lt;&gt;"",$J33&lt;&gt;"")</formula>
    </cfRule>
    <cfRule type="expression" dxfId="12255" priority="3917">
      <formula>AND($H33&lt;&gt;"",$I33&lt;&gt;"",$J33="")</formula>
    </cfRule>
    <cfRule type="expression" dxfId="12254" priority="3918">
      <formula>AND($H33&lt;&gt;"",$I33="",$J33="")</formula>
    </cfRule>
  </conditionalFormatting>
  <conditionalFormatting sqref="U33 X33:Z33">
    <cfRule type="expression" dxfId="12253" priority="3913">
      <formula>AND($H33&lt;&gt;"",$I33&lt;&gt;"",$J33&lt;&gt;"")</formula>
    </cfRule>
    <cfRule type="expression" dxfId="12252" priority="3914">
      <formula>AND($H33&lt;&gt;"",$I33&lt;&gt;"",$J33="")</formula>
    </cfRule>
    <cfRule type="expression" dxfId="12251" priority="3915">
      <formula>AND($H33&lt;&gt;"",$I33="",$J33="")</formula>
    </cfRule>
  </conditionalFormatting>
  <conditionalFormatting sqref="H33">
    <cfRule type="expression" dxfId="12250" priority="3912">
      <formula>AND($H33&lt;&gt;"",$I33&lt;&gt;"")</formula>
    </cfRule>
  </conditionalFormatting>
  <conditionalFormatting sqref="I33">
    <cfRule type="expression" dxfId="12249" priority="3911">
      <formula>AND($I33&lt;&gt;"",$J33&lt;&gt;"")</formula>
    </cfRule>
  </conditionalFormatting>
  <conditionalFormatting sqref="A33">
    <cfRule type="containsBlanks" dxfId="12248" priority="3910">
      <formula>LEN(TRIM(A33))=0</formula>
    </cfRule>
  </conditionalFormatting>
  <conditionalFormatting sqref="AA33:AB33">
    <cfRule type="expression" dxfId="12247" priority="3907">
      <formula>AND($H33&lt;&gt;"",$I33&lt;&gt;"",$J33&lt;&gt;"")</formula>
    </cfRule>
    <cfRule type="expression" dxfId="12246" priority="3908">
      <formula>AND($H33&lt;&gt;"",$I33&lt;&gt;"",$J33="")</formula>
    </cfRule>
    <cfRule type="expression" dxfId="12245" priority="3909">
      <formula>AND($H33&lt;&gt;"",$I33="",$J33="")</formula>
    </cfRule>
  </conditionalFormatting>
  <conditionalFormatting sqref="AC33:AD33">
    <cfRule type="expression" dxfId="12244" priority="3904">
      <formula>AND($H33&lt;&gt;"",$I33&lt;&gt;"",$J33&lt;&gt;"")</formula>
    </cfRule>
    <cfRule type="expression" dxfId="12243" priority="3905">
      <formula>AND($H33&lt;&gt;"",$I33&lt;&gt;"",$J33="")</formula>
    </cfRule>
    <cfRule type="expression" dxfId="12242" priority="3906">
      <formula>AND($H33&lt;&gt;"",$I33="",$J33="")</formula>
    </cfRule>
  </conditionalFormatting>
  <conditionalFormatting sqref="AE33:AH33">
    <cfRule type="expression" dxfId="12241" priority="3901">
      <formula>AND($H33&lt;&gt;"",$I33&lt;&gt;"",$J33&lt;&gt;"")</formula>
    </cfRule>
    <cfRule type="expression" dxfId="12240" priority="3902">
      <formula>AND($H33&lt;&gt;"",$I33&lt;&gt;"",$J33="")</formula>
    </cfRule>
    <cfRule type="expression" dxfId="12239" priority="3903">
      <formula>AND($H33&lt;&gt;"",$I33="",$J33="")</formula>
    </cfRule>
  </conditionalFormatting>
  <conditionalFormatting sqref="AI33">
    <cfRule type="expression" dxfId="12238" priority="3898">
      <formula>AND($H33&lt;&gt;"",$I33&lt;&gt;"",$J33&lt;&gt;"")</formula>
    </cfRule>
    <cfRule type="expression" dxfId="12237" priority="3899">
      <formula>AND($H33&lt;&gt;"",$I33&lt;&gt;"",$J33="")</formula>
    </cfRule>
    <cfRule type="expression" dxfId="12236" priority="3900">
      <formula>AND($H33&lt;&gt;"",$I33="",$J33="")</formula>
    </cfRule>
  </conditionalFormatting>
  <conditionalFormatting sqref="H34:J34">
    <cfRule type="expression" dxfId="12235" priority="3874">
      <formula>AND($H34&lt;&gt;"",$I34&lt;&gt;"",$J34&lt;&gt;"")</formula>
    </cfRule>
    <cfRule type="expression" dxfId="12234" priority="3875">
      <formula>AND($H34&lt;&gt;"",$I34&lt;&gt;"",$J34="")</formula>
    </cfRule>
    <cfRule type="expression" dxfId="12233" priority="3876">
      <formula>AND($H34&lt;&gt;"",$I34="",$J34="")</formula>
    </cfRule>
  </conditionalFormatting>
  <conditionalFormatting sqref="U34 X34:Z34">
    <cfRule type="expression" dxfId="12232" priority="3871">
      <formula>AND($H34&lt;&gt;"",$I34&lt;&gt;"",$J34&lt;&gt;"")</formula>
    </cfRule>
    <cfRule type="expression" dxfId="12231" priority="3872">
      <formula>AND($H34&lt;&gt;"",$I34&lt;&gt;"",$J34="")</formula>
    </cfRule>
    <cfRule type="expression" dxfId="12230" priority="3873">
      <formula>AND($H34&lt;&gt;"",$I34="",$J34="")</formula>
    </cfRule>
  </conditionalFormatting>
  <conditionalFormatting sqref="H34">
    <cfRule type="expression" dxfId="12229" priority="3870">
      <formula>AND($H34&lt;&gt;"",$I34&lt;&gt;"")</formula>
    </cfRule>
  </conditionalFormatting>
  <conditionalFormatting sqref="I34">
    <cfRule type="expression" dxfId="12228" priority="3869">
      <formula>AND($I34&lt;&gt;"",$J34&lt;&gt;"")</formula>
    </cfRule>
  </conditionalFormatting>
  <conditionalFormatting sqref="A34">
    <cfRule type="containsBlanks" dxfId="12227" priority="3868">
      <formula>LEN(TRIM(A34))=0</formula>
    </cfRule>
  </conditionalFormatting>
  <conditionalFormatting sqref="AA34:AB34">
    <cfRule type="expression" dxfId="12226" priority="3865">
      <formula>AND($H34&lt;&gt;"",$I34&lt;&gt;"",$J34&lt;&gt;"")</formula>
    </cfRule>
    <cfRule type="expression" dxfId="12225" priority="3866">
      <formula>AND($H34&lt;&gt;"",$I34&lt;&gt;"",$J34="")</formula>
    </cfRule>
    <cfRule type="expression" dxfId="12224" priority="3867">
      <formula>AND($H34&lt;&gt;"",$I34="",$J34="")</formula>
    </cfRule>
  </conditionalFormatting>
  <conditionalFormatting sqref="AC34:AD34">
    <cfRule type="expression" dxfId="12223" priority="3862">
      <formula>AND($H34&lt;&gt;"",$I34&lt;&gt;"",$J34&lt;&gt;"")</formula>
    </cfRule>
    <cfRule type="expression" dxfId="12222" priority="3863">
      <formula>AND($H34&lt;&gt;"",$I34&lt;&gt;"",$J34="")</formula>
    </cfRule>
    <cfRule type="expression" dxfId="12221" priority="3864">
      <formula>AND($H34&lt;&gt;"",$I34="",$J34="")</formula>
    </cfRule>
  </conditionalFormatting>
  <conditionalFormatting sqref="AE34:AH34">
    <cfRule type="expression" dxfId="12220" priority="3859">
      <formula>AND($H34&lt;&gt;"",$I34&lt;&gt;"",$J34&lt;&gt;"")</formula>
    </cfRule>
    <cfRule type="expression" dxfId="12219" priority="3860">
      <formula>AND($H34&lt;&gt;"",$I34&lt;&gt;"",$J34="")</formula>
    </cfRule>
    <cfRule type="expression" dxfId="12218" priority="3861">
      <formula>AND($H34&lt;&gt;"",$I34="",$J34="")</formula>
    </cfRule>
  </conditionalFormatting>
  <conditionalFormatting sqref="AI34">
    <cfRule type="expression" dxfId="12217" priority="3856">
      <formula>AND($H34&lt;&gt;"",$I34&lt;&gt;"",$J34&lt;&gt;"")</formula>
    </cfRule>
    <cfRule type="expression" dxfId="12216" priority="3857">
      <formula>AND($H34&lt;&gt;"",$I34&lt;&gt;"",$J34="")</formula>
    </cfRule>
    <cfRule type="expression" dxfId="12215" priority="3858">
      <formula>AND($H34&lt;&gt;"",$I34="",$J34="")</formula>
    </cfRule>
  </conditionalFormatting>
  <conditionalFormatting sqref="H35:J35">
    <cfRule type="expression" dxfId="12214" priority="3853">
      <formula>AND($H35&lt;&gt;"",$I35&lt;&gt;"",$J35&lt;&gt;"")</formula>
    </cfRule>
    <cfRule type="expression" dxfId="12213" priority="3854">
      <formula>AND($H35&lt;&gt;"",$I35&lt;&gt;"",$J35="")</formula>
    </cfRule>
    <cfRule type="expression" dxfId="12212" priority="3855">
      <formula>AND($H35&lt;&gt;"",$I35="",$J35="")</formula>
    </cfRule>
  </conditionalFormatting>
  <conditionalFormatting sqref="U35 X35:Z35">
    <cfRule type="expression" dxfId="12211" priority="3850">
      <formula>AND($H35&lt;&gt;"",$I35&lt;&gt;"",$J35&lt;&gt;"")</formula>
    </cfRule>
    <cfRule type="expression" dxfId="12210" priority="3851">
      <formula>AND($H35&lt;&gt;"",$I35&lt;&gt;"",$J35="")</formula>
    </cfRule>
    <cfRule type="expression" dxfId="12209" priority="3852">
      <formula>AND($H35&lt;&gt;"",$I35="",$J35="")</formula>
    </cfRule>
  </conditionalFormatting>
  <conditionalFormatting sqref="H35">
    <cfRule type="expression" dxfId="12208" priority="3849">
      <formula>AND($H35&lt;&gt;"",$I35&lt;&gt;"")</formula>
    </cfRule>
  </conditionalFormatting>
  <conditionalFormatting sqref="I35">
    <cfRule type="expression" dxfId="12207" priority="3848">
      <formula>AND($I35&lt;&gt;"",$J35&lt;&gt;"")</formula>
    </cfRule>
  </conditionalFormatting>
  <conditionalFormatting sqref="A35">
    <cfRule type="containsBlanks" dxfId="12206" priority="3847">
      <formula>LEN(TRIM(A35))=0</formula>
    </cfRule>
  </conditionalFormatting>
  <conditionalFormatting sqref="AA35:AB35">
    <cfRule type="expression" dxfId="12205" priority="3844">
      <formula>AND($H35&lt;&gt;"",$I35&lt;&gt;"",$J35&lt;&gt;"")</formula>
    </cfRule>
    <cfRule type="expression" dxfId="12204" priority="3845">
      <formula>AND($H35&lt;&gt;"",$I35&lt;&gt;"",$J35="")</formula>
    </cfRule>
    <cfRule type="expression" dxfId="12203" priority="3846">
      <formula>AND($H35&lt;&gt;"",$I35="",$J35="")</formula>
    </cfRule>
  </conditionalFormatting>
  <conditionalFormatting sqref="AC35:AD35">
    <cfRule type="expression" dxfId="12202" priority="3841">
      <formula>AND($H35&lt;&gt;"",$I35&lt;&gt;"",$J35&lt;&gt;"")</formula>
    </cfRule>
    <cfRule type="expression" dxfId="12201" priority="3842">
      <formula>AND($H35&lt;&gt;"",$I35&lt;&gt;"",$J35="")</formula>
    </cfRule>
    <cfRule type="expression" dxfId="12200" priority="3843">
      <formula>AND($H35&lt;&gt;"",$I35="",$J35="")</formula>
    </cfRule>
  </conditionalFormatting>
  <conditionalFormatting sqref="AE35:AH35">
    <cfRule type="expression" dxfId="12199" priority="3838">
      <formula>AND($H35&lt;&gt;"",$I35&lt;&gt;"",$J35&lt;&gt;"")</formula>
    </cfRule>
    <cfRule type="expression" dxfId="12198" priority="3839">
      <formula>AND($H35&lt;&gt;"",$I35&lt;&gt;"",$J35="")</formula>
    </cfRule>
    <cfRule type="expression" dxfId="12197" priority="3840">
      <formula>AND($H35&lt;&gt;"",$I35="",$J35="")</formula>
    </cfRule>
  </conditionalFormatting>
  <conditionalFormatting sqref="AI35">
    <cfRule type="expression" dxfId="12196" priority="3835">
      <formula>AND($H35&lt;&gt;"",$I35&lt;&gt;"",$J35&lt;&gt;"")</formula>
    </cfRule>
    <cfRule type="expression" dxfId="12195" priority="3836">
      <formula>AND($H35&lt;&gt;"",$I35&lt;&gt;"",$J35="")</formula>
    </cfRule>
    <cfRule type="expression" dxfId="12194" priority="3837">
      <formula>AND($H35&lt;&gt;"",$I35="",$J35="")</formula>
    </cfRule>
  </conditionalFormatting>
  <conditionalFormatting sqref="H52:J52">
    <cfRule type="expression" dxfId="12193" priority="3490">
      <formula>AND($H52&lt;&gt;"",$I52&lt;&gt;"",$J52&lt;&gt;"")</formula>
    </cfRule>
    <cfRule type="expression" dxfId="12192" priority="3491">
      <formula>AND($H52&lt;&gt;"",$I52&lt;&gt;"",$J52="")</formula>
    </cfRule>
    <cfRule type="expression" dxfId="12191" priority="3492">
      <formula>AND($H52&lt;&gt;"",$I52="",$J52="")</formula>
    </cfRule>
  </conditionalFormatting>
  <conditionalFormatting sqref="U52 X52:Z52">
    <cfRule type="expression" dxfId="12190" priority="3487">
      <formula>AND($H52&lt;&gt;"",$I52&lt;&gt;"",$J52&lt;&gt;"")</formula>
    </cfRule>
    <cfRule type="expression" dxfId="12189" priority="3488">
      <formula>AND($H52&lt;&gt;"",$I52&lt;&gt;"",$J52="")</formula>
    </cfRule>
    <cfRule type="expression" dxfId="12188" priority="3489">
      <formula>AND($H52&lt;&gt;"",$I52="",$J52="")</formula>
    </cfRule>
  </conditionalFormatting>
  <conditionalFormatting sqref="H52">
    <cfRule type="expression" dxfId="12187" priority="3486">
      <formula>AND($H52&lt;&gt;"",$I52&lt;&gt;"")</formula>
    </cfRule>
  </conditionalFormatting>
  <conditionalFormatting sqref="I52">
    <cfRule type="expression" dxfId="12186" priority="3485">
      <formula>AND($I52&lt;&gt;"",$J52&lt;&gt;"")</formula>
    </cfRule>
  </conditionalFormatting>
  <conditionalFormatting sqref="A51">
    <cfRule type="containsBlanks" dxfId="12185" priority="3505">
      <formula>LEN(TRIM(A51))=0</formula>
    </cfRule>
  </conditionalFormatting>
  <conditionalFormatting sqref="AA52:AB52">
    <cfRule type="expression" dxfId="12184" priority="3481">
      <formula>AND($H52&lt;&gt;"",$I52&lt;&gt;"",$J52&lt;&gt;"")</formula>
    </cfRule>
    <cfRule type="expression" dxfId="12183" priority="3482">
      <formula>AND($H52&lt;&gt;"",$I52&lt;&gt;"",$J52="")</formula>
    </cfRule>
    <cfRule type="expression" dxfId="12182" priority="3483">
      <formula>AND($H52&lt;&gt;"",$I52="",$J52="")</formula>
    </cfRule>
  </conditionalFormatting>
  <conditionalFormatting sqref="AC52:AD52">
    <cfRule type="expression" dxfId="12181" priority="3478">
      <formula>AND($H52&lt;&gt;"",$I52&lt;&gt;"",$J52&lt;&gt;"")</formula>
    </cfRule>
    <cfRule type="expression" dxfId="12180" priority="3479">
      <formula>AND($H52&lt;&gt;"",$I52&lt;&gt;"",$J52="")</formula>
    </cfRule>
    <cfRule type="expression" dxfId="12179" priority="3480">
      <formula>AND($H52&lt;&gt;"",$I52="",$J52="")</formula>
    </cfRule>
  </conditionalFormatting>
  <conditionalFormatting sqref="AE52:AH52">
    <cfRule type="expression" dxfId="12178" priority="3475">
      <formula>AND($H52&lt;&gt;"",$I52&lt;&gt;"",$J52&lt;&gt;"")</formula>
    </cfRule>
    <cfRule type="expression" dxfId="12177" priority="3476">
      <formula>AND($H52&lt;&gt;"",$I52&lt;&gt;"",$J52="")</formula>
    </cfRule>
    <cfRule type="expression" dxfId="12176" priority="3477">
      <formula>AND($H52&lt;&gt;"",$I52="",$J52="")</formula>
    </cfRule>
  </conditionalFormatting>
  <conditionalFormatting sqref="AI52">
    <cfRule type="expression" dxfId="12175" priority="3472">
      <formula>AND($H52&lt;&gt;"",$I52&lt;&gt;"",$J52&lt;&gt;"")</formula>
    </cfRule>
    <cfRule type="expression" dxfId="12174" priority="3473">
      <formula>AND($H52&lt;&gt;"",$I52&lt;&gt;"",$J52="")</formula>
    </cfRule>
    <cfRule type="expression" dxfId="12173" priority="3474">
      <formula>AND($H52&lt;&gt;"",$I52="",$J52="")</formula>
    </cfRule>
  </conditionalFormatting>
  <conditionalFormatting sqref="H13:J13">
    <cfRule type="expression" dxfId="12172" priority="3811">
      <formula>AND($H13&lt;&gt;"",$I13&lt;&gt;"",$J13&lt;&gt;"")</formula>
    </cfRule>
    <cfRule type="expression" dxfId="12171" priority="3812">
      <formula>AND($H13&lt;&gt;"",$I13&lt;&gt;"",$J13="")</formula>
    </cfRule>
    <cfRule type="expression" dxfId="12170" priority="3813">
      <formula>AND($H13&lt;&gt;"",$I13="",$J13="")</formula>
    </cfRule>
  </conditionalFormatting>
  <conditionalFormatting sqref="U13 X13:Z13">
    <cfRule type="expression" dxfId="12169" priority="3808">
      <formula>AND($H13&lt;&gt;"",$I13&lt;&gt;"",$J13&lt;&gt;"")</formula>
    </cfRule>
    <cfRule type="expression" dxfId="12168" priority="3809">
      <formula>AND($H13&lt;&gt;"",$I13&lt;&gt;"",$J13="")</formula>
    </cfRule>
    <cfRule type="expression" dxfId="12167" priority="3810">
      <formula>AND($H13&lt;&gt;"",$I13="",$J13="")</formula>
    </cfRule>
  </conditionalFormatting>
  <conditionalFormatting sqref="H13">
    <cfRule type="expression" dxfId="12166" priority="3807">
      <formula>AND($H13&lt;&gt;"",$I13&lt;&gt;"")</formula>
    </cfRule>
  </conditionalFormatting>
  <conditionalFormatting sqref="I13">
    <cfRule type="expression" dxfId="12165" priority="3806">
      <formula>AND($I13&lt;&gt;"",$J13&lt;&gt;"")</formula>
    </cfRule>
  </conditionalFormatting>
  <conditionalFormatting sqref="A13">
    <cfRule type="containsBlanks" dxfId="12164" priority="3805">
      <formula>LEN(TRIM(A13))=0</formula>
    </cfRule>
  </conditionalFormatting>
  <conditionalFormatting sqref="AA13:AB13">
    <cfRule type="expression" dxfId="12163" priority="3802">
      <formula>AND($H13&lt;&gt;"",$I13&lt;&gt;"",$J13&lt;&gt;"")</formula>
    </cfRule>
    <cfRule type="expression" dxfId="12162" priority="3803">
      <formula>AND($H13&lt;&gt;"",$I13&lt;&gt;"",$J13="")</formula>
    </cfRule>
    <cfRule type="expression" dxfId="12161" priority="3804">
      <formula>AND($H13&lt;&gt;"",$I13="",$J13="")</formula>
    </cfRule>
  </conditionalFormatting>
  <conditionalFormatting sqref="AC13:AD13">
    <cfRule type="expression" dxfId="12160" priority="3799">
      <formula>AND($H13&lt;&gt;"",$I13&lt;&gt;"",$J13&lt;&gt;"")</formula>
    </cfRule>
    <cfRule type="expression" dxfId="12159" priority="3800">
      <formula>AND($H13&lt;&gt;"",$I13&lt;&gt;"",$J13="")</formula>
    </cfRule>
    <cfRule type="expression" dxfId="12158" priority="3801">
      <formula>AND($H13&lt;&gt;"",$I13="",$J13="")</formula>
    </cfRule>
  </conditionalFormatting>
  <conditionalFormatting sqref="AE13:AH13">
    <cfRule type="expression" dxfId="12157" priority="3796">
      <formula>AND($H13&lt;&gt;"",$I13&lt;&gt;"",$J13&lt;&gt;"")</formula>
    </cfRule>
    <cfRule type="expression" dxfId="12156" priority="3797">
      <formula>AND($H13&lt;&gt;"",$I13&lt;&gt;"",$J13="")</formula>
    </cfRule>
    <cfRule type="expression" dxfId="12155" priority="3798">
      <formula>AND($H13&lt;&gt;"",$I13="",$J13="")</formula>
    </cfRule>
  </conditionalFormatting>
  <conditionalFormatting sqref="AI13">
    <cfRule type="expression" dxfId="12154" priority="3793">
      <formula>AND($H13&lt;&gt;"",$I13&lt;&gt;"",$J13&lt;&gt;"")</formula>
    </cfRule>
    <cfRule type="expression" dxfId="12153" priority="3794">
      <formula>AND($H13&lt;&gt;"",$I13&lt;&gt;"",$J13="")</formula>
    </cfRule>
    <cfRule type="expression" dxfId="12152" priority="3795">
      <formula>AND($H13&lt;&gt;"",$I13="",$J13="")</formula>
    </cfRule>
  </conditionalFormatting>
  <conditionalFormatting sqref="H14:J14">
    <cfRule type="expression" dxfId="12151" priority="3790">
      <formula>AND($H14&lt;&gt;"",$I14&lt;&gt;"",$J14&lt;&gt;"")</formula>
    </cfRule>
    <cfRule type="expression" dxfId="12150" priority="3791">
      <formula>AND($H14&lt;&gt;"",$I14&lt;&gt;"",$J14="")</formula>
    </cfRule>
    <cfRule type="expression" dxfId="12149" priority="3792">
      <formula>AND($H14&lt;&gt;"",$I14="",$J14="")</formula>
    </cfRule>
  </conditionalFormatting>
  <conditionalFormatting sqref="U14 X14:Z14">
    <cfRule type="expression" dxfId="12148" priority="3787">
      <formula>AND($H14&lt;&gt;"",$I14&lt;&gt;"",$J14&lt;&gt;"")</formula>
    </cfRule>
    <cfRule type="expression" dxfId="12147" priority="3788">
      <formula>AND($H14&lt;&gt;"",$I14&lt;&gt;"",$J14="")</formula>
    </cfRule>
    <cfRule type="expression" dxfId="12146" priority="3789">
      <formula>AND($H14&lt;&gt;"",$I14="",$J14="")</formula>
    </cfRule>
  </conditionalFormatting>
  <conditionalFormatting sqref="H14">
    <cfRule type="expression" dxfId="12145" priority="3786">
      <formula>AND($H14&lt;&gt;"",$I14&lt;&gt;"")</formula>
    </cfRule>
  </conditionalFormatting>
  <conditionalFormatting sqref="I14">
    <cfRule type="expression" dxfId="12144" priority="3785">
      <formula>AND($I14&lt;&gt;"",$J14&lt;&gt;"")</formula>
    </cfRule>
  </conditionalFormatting>
  <conditionalFormatting sqref="A14">
    <cfRule type="containsBlanks" dxfId="12143" priority="3784">
      <formula>LEN(TRIM(A14))=0</formula>
    </cfRule>
  </conditionalFormatting>
  <conditionalFormatting sqref="AA14:AB14">
    <cfRule type="expression" dxfId="12142" priority="3781">
      <formula>AND($H14&lt;&gt;"",$I14&lt;&gt;"",$J14&lt;&gt;"")</formula>
    </cfRule>
    <cfRule type="expression" dxfId="12141" priority="3782">
      <formula>AND($H14&lt;&gt;"",$I14&lt;&gt;"",$J14="")</formula>
    </cfRule>
    <cfRule type="expression" dxfId="12140" priority="3783">
      <formula>AND($H14&lt;&gt;"",$I14="",$J14="")</formula>
    </cfRule>
  </conditionalFormatting>
  <conditionalFormatting sqref="AC14:AD14">
    <cfRule type="expression" dxfId="12139" priority="3778">
      <formula>AND($H14&lt;&gt;"",$I14&lt;&gt;"",$J14&lt;&gt;"")</formula>
    </cfRule>
    <cfRule type="expression" dxfId="12138" priority="3779">
      <formula>AND($H14&lt;&gt;"",$I14&lt;&gt;"",$J14="")</formula>
    </cfRule>
    <cfRule type="expression" dxfId="12137" priority="3780">
      <formula>AND($H14&lt;&gt;"",$I14="",$J14="")</formula>
    </cfRule>
  </conditionalFormatting>
  <conditionalFormatting sqref="AE14:AH14">
    <cfRule type="expression" dxfId="12136" priority="3775">
      <formula>AND($H14&lt;&gt;"",$I14&lt;&gt;"",$J14&lt;&gt;"")</formula>
    </cfRule>
    <cfRule type="expression" dxfId="12135" priority="3776">
      <formula>AND($H14&lt;&gt;"",$I14&lt;&gt;"",$J14="")</formula>
    </cfRule>
    <cfRule type="expression" dxfId="12134" priority="3777">
      <formula>AND($H14&lt;&gt;"",$I14="",$J14="")</formula>
    </cfRule>
  </conditionalFormatting>
  <conditionalFormatting sqref="AI14">
    <cfRule type="expression" dxfId="12133" priority="3772">
      <formula>AND($H14&lt;&gt;"",$I14&lt;&gt;"",$J14&lt;&gt;"")</formula>
    </cfRule>
    <cfRule type="expression" dxfId="12132" priority="3773">
      <formula>AND($H14&lt;&gt;"",$I14&lt;&gt;"",$J14="")</formula>
    </cfRule>
    <cfRule type="expression" dxfId="12131" priority="3774">
      <formula>AND($H14&lt;&gt;"",$I14="",$J14="")</formula>
    </cfRule>
  </conditionalFormatting>
  <conditionalFormatting sqref="H15:J15">
    <cfRule type="expression" dxfId="12130" priority="3727">
      <formula>AND($H15&lt;&gt;"",$I15&lt;&gt;"",$J15&lt;&gt;"")</formula>
    </cfRule>
    <cfRule type="expression" dxfId="12129" priority="3728">
      <formula>AND($H15&lt;&gt;"",$I15&lt;&gt;"",$J15="")</formula>
    </cfRule>
    <cfRule type="expression" dxfId="12128" priority="3729">
      <formula>AND($H15&lt;&gt;"",$I15="",$J15="")</formula>
    </cfRule>
  </conditionalFormatting>
  <conditionalFormatting sqref="U15 X15:Z15">
    <cfRule type="expression" dxfId="12127" priority="3724">
      <formula>AND($H15&lt;&gt;"",$I15&lt;&gt;"",$J15&lt;&gt;"")</formula>
    </cfRule>
    <cfRule type="expression" dxfId="12126" priority="3725">
      <formula>AND($H15&lt;&gt;"",$I15&lt;&gt;"",$J15="")</formula>
    </cfRule>
    <cfRule type="expression" dxfId="12125" priority="3726">
      <formula>AND($H15&lt;&gt;"",$I15="",$J15="")</formula>
    </cfRule>
  </conditionalFormatting>
  <conditionalFormatting sqref="H15">
    <cfRule type="expression" dxfId="12124" priority="3723">
      <formula>AND($H15&lt;&gt;"",$I15&lt;&gt;"")</formula>
    </cfRule>
  </conditionalFormatting>
  <conditionalFormatting sqref="I15">
    <cfRule type="expression" dxfId="12123" priority="3722">
      <formula>AND($I15&lt;&gt;"",$J15&lt;&gt;"")</formula>
    </cfRule>
  </conditionalFormatting>
  <conditionalFormatting sqref="A15">
    <cfRule type="containsBlanks" dxfId="12122" priority="3721">
      <formula>LEN(TRIM(A15))=0</formula>
    </cfRule>
  </conditionalFormatting>
  <conditionalFormatting sqref="AA15:AB15">
    <cfRule type="expression" dxfId="12121" priority="3718">
      <formula>AND($H15&lt;&gt;"",$I15&lt;&gt;"",$J15&lt;&gt;"")</formula>
    </cfRule>
    <cfRule type="expression" dxfId="12120" priority="3719">
      <formula>AND($H15&lt;&gt;"",$I15&lt;&gt;"",$J15="")</formula>
    </cfRule>
    <cfRule type="expression" dxfId="12119" priority="3720">
      <formula>AND($H15&lt;&gt;"",$I15="",$J15="")</formula>
    </cfRule>
  </conditionalFormatting>
  <conditionalFormatting sqref="AC15:AD15">
    <cfRule type="expression" dxfId="12118" priority="3715">
      <formula>AND($H15&lt;&gt;"",$I15&lt;&gt;"",$J15&lt;&gt;"")</formula>
    </cfRule>
    <cfRule type="expression" dxfId="12117" priority="3716">
      <formula>AND($H15&lt;&gt;"",$I15&lt;&gt;"",$J15="")</formula>
    </cfRule>
    <cfRule type="expression" dxfId="12116" priority="3717">
      <formula>AND($H15&lt;&gt;"",$I15="",$J15="")</formula>
    </cfRule>
  </conditionalFormatting>
  <conditionalFormatting sqref="AE15:AH15">
    <cfRule type="expression" dxfId="12115" priority="3712">
      <formula>AND($H15&lt;&gt;"",$I15&lt;&gt;"",$J15&lt;&gt;"")</formula>
    </cfRule>
    <cfRule type="expression" dxfId="12114" priority="3713">
      <formula>AND($H15&lt;&gt;"",$I15&lt;&gt;"",$J15="")</formula>
    </cfRule>
    <cfRule type="expression" dxfId="12113" priority="3714">
      <formula>AND($H15&lt;&gt;"",$I15="",$J15="")</formula>
    </cfRule>
  </conditionalFormatting>
  <conditionalFormatting sqref="AI15">
    <cfRule type="expression" dxfId="12112" priority="3709">
      <formula>AND($H15&lt;&gt;"",$I15&lt;&gt;"",$J15&lt;&gt;"")</formula>
    </cfRule>
    <cfRule type="expression" dxfId="12111" priority="3710">
      <formula>AND($H15&lt;&gt;"",$I15&lt;&gt;"",$J15="")</formula>
    </cfRule>
    <cfRule type="expression" dxfId="12110" priority="3711">
      <formula>AND($H15&lt;&gt;"",$I15="",$J15="")</formula>
    </cfRule>
  </conditionalFormatting>
  <conditionalFormatting sqref="H16:J16">
    <cfRule type="expression" dxfId="12109" priority="3706">
      <formula>AND($H16&lt;&gt;"",$I16&lt;&gt;"",$J16&lt;&gt;"")</formula>
    </cfRule>
    <cfRule type="expression" dxfId="12108" priority="3707">
      <formula>AND($H16&lt;&gt;"",$I16&lt;&gt;"",$J16="")</formula>
    </cfRule>
    <cfRule type="expression" dxfId="12107" priority="3708">
      <formula>AND($H16&lt;&gt;"",$I16="",$J16="")</formula>
    </cfRule>
  </conditionalFormatting>
  <conditionalFormatting sqref="U16 X16:Z16">
    <cfRule type="expression" dxfId="12106" priority="3703">
      <formula>AND($H16&lt;&gt;"",$I16&lt;&gt;"",$J16&lt;&gt;"")</formula>
    </cfRule>
    <cfRule type="expression" dxfId="12105" priority="3704">
      <formula>AND($H16&lt;&gt;"",$I16&lt;&gt;"",$J16="")</formula>
    </cfRule>
    <cfRule type="expression" dxfId="12104" priority="3705">
      <formula>AND($H16&lt;&gt;"",$I16="",$J16="")</formula>
    </cfRule>
  </conditionalFormatting>
  <conditionalFormatting sqref="H16">
    <cfRule type="expression" dxfId="12103" priority="3702">
      <formula>AND($H16&lt;&gt;"",$I16&lt;&gt;"")</formula>
    </cfRule>
  </conditionalFormatting>
  <conditionalFormatting sqref="I16">
    <cfRule type="expression" dxfId="12102" priority="3701">
      <formula>AND($I16&lt;&gt;"",$J16&lt;&gt;"")</formula>
    </cfRule>
  </conditionalFormatting>
  <conditionalFormatting sqref="A16">
    <cfRule type="containsBlanks" dxfId="12101" priority="3700">
      <formula>LEN(TRIM(A16))=0</formula>
    </cfRule>
  </conditionalFormatting>
  <conditionalFormatting sqref="AA16:AB16">
    <cfRule type="expression" dxfId="12100" priority="3697">
      <formula>AND($H16&lt;&gt;"",$I16&lt;&gt;"",$J16&lt;&gt;"")</formula>
    </cfRule>
    <cfRule type="expression" dxfId="12099" priority="3698">
      <formula>AND($H16&lt;&gt;"",$I16&lt;&gt;"",$J16="")</formula>
    </cfRule>
    <cfRule type="expression" dxfId="12098" priority="3699">
      <formula>AND($H16&lt;&gt;"",$I16="",$J16="")</formula>
    </cfRule>
  </conditionalFormatting>
  <conditionalFormatting sqref="AC16:AD16">
    <cfRule type="expression" dxfId="12097" priority="3694">
      <formula>AND($H16&lt;&gt;"",$I16&lt;&gt;"",$J16&lt;&gt;"")</formula>
    </cfRule>
    <cfRule type="expression" dxfId="12096" priority="3695">
      <formula>AND($H16&lt;&gt;"",$I16&lt;&gt;"",$J16="")</formula>
    </cfRule>
    <cfRule type="expression" dxfId="12095" priority="3696">
      <formula>AND($H16&lt;&gt;"",$I16="",$J16="")</formula>
    </cfRule>
  </conditionalFormatting>
  <conditionalFormatting sqref="AE16:AH16">
    <cfRule type="expression" dxfId="12094" priority="3691">
      <formula>AND($H16&lt;&gt;"",$I16&lt;&gt;"",$J16&lt;&gt;"")</formula>
    </cfRule>
    <cfRule type="expression" dxfId="12093" priority="3692">
      <formula>AND($H16&lt;&gt;"",$I16&lt;&gt;"",$J16="")</formula>
    </cfRule>
    <cfRule type="expression" dxfId="12092" priority="3693">
      <formula>AND($H16&lt;&gt;"",$I16="",$J16="")</formula>
    </cfRule>
  </conditionalFormatting>
  <conditionalFormatting sqref="AI16">
    <cfRule type="expression" dxfId="12091" priority="3688">
      <formula>AND($H16&lt;&gt;"",$I16&lt;&gt;"",$J16&lt;&gt;"")</formula>
    </cfRule>
    <cfRule type="expression" dxfId="12090" priority="3689">
      <formula>AND($H16&lt;&gt;"",$I16&lt;&gt;"",$J16="")</formula>
    </cfRule>
    <cfRule type="expression" dxfId="12089" priority="3690">
      <formula>AND($H16&lt;&gt;"",$I16="",$J16="")</formula>
    </cfRule>
  </conditionalFormatting>
  <conditionalFormatting sqref="H17:J17">
    <cfRule type="expression" dxfId="12088" priority="3685">
      <formula>AND($H17&lt;&gt;"",$I17&lt;&gt;"",$J17&lt;&gt;"")</formula>
    </cfRule>
    <cfRule type="expression" dxfId="12087" priority="3686">
      <formula>AND($H17&lt;&gt;"",$I17&lt;&gt;"",$J17="")</formula>
    </cfRule>
    <cfRule type="expression" dxfId="12086" priority="3687">
      <formula>AND($H17&lt;&gt;"",$I17="",$J17="")</formula>
    </cfRule>
  </conditionalFormatting>
  <conditionalFormatting sqref="U17 X17:Z17">
    <cfRule type="expression" dxfId="12085" priority="3682">
      <formula>AND($H17&lt;&gt;"",$I17&lt;&gt;"",$J17&lt;&gt;"")</formula>
    </cfRule>
    <cfRule type="expression" dxfId="12084" priority="3683">
      <formula>AND($H17&lt;&gt;"",$I17&lt;&gt;"",$J17="")</formula>
    </cfRule>
    <cfRule type="expression" dxfId="12083" priority="3684">
      <formula>AND($H17&lt;&gt;"",$I17="",$J17="")</formula>
    </cfRule>
  </conditionalFormatting>
  <conditionalFormatting sqref="H17">
    <cfRule type="expression" dxfId="12082" priority="3681">
      <formula>AND($H17&lt;&gt;"",$I17&lt;&gt;"")</formula>
    </cfRule>
  </conditionalFormatting>
  <conditionalFormatting sqref="I17">
    <cfRule type="expression" dxfId="12081" priority="3680">
      <formula>AND($I17&lt;&gt;"",$J17&lt;&gt;"")</formula>
    </cfRule>
  </conditionalFormatting>
  <conditionalFormatting sqref="A17">
    <cfRule type="containsBlanks" dxfId="12080" priority="3679">
      <formula>LEN(TRIM(A17))=0</formula>
    </cfRule>
  </conditionalFormatting>
  <conditionalFormatting sqref="AA17:AB17">
    <cfRule type="expression" dxfId="12079" priority="3676">
      <formula>AND($H17&lt;&gt;"",$I17&lt;&gt;"",$J17&lt;&gt;"")</formula>
    </cfRule>
    <cfRule type="expression" dxfId="12078" priority="3677">
      <formula>AND($H17&lt;&gt;"",$I17&lt;&gt;"",$J17="")</formula>
    </cfRule>
    <cfRule type="expression" dxfId="12077" priority="3678">
      <formula>AND($H17&lt;&gt;"",$I17="",$J17="")</formula>
    </cfRule>
  </conditionalFormatting>
  <conditionalFormatting sqref="AC17:AD17">
    <cfRule type="expression" dxfId="12076" priority="3673">
      <formula>AND($H17&lt;&gt;"",$I17&lt;&gt;"",$J17&lt;&gt;"")</formula>
    </cfRule>
    <cfRule type="expression" dxfId="12075" priority="3674">
      <formula>AND($H17&lt;&gt;"",$I17&lt;&gt;"",$J17="")</formula>
    </cfRule>
    <cfRule type="expression" dxfId="12074" priority="3675">
      <formula>AND($H17&lt;&gt;"",$I17="",$J17="")</formula>
    </cfRule>
  </conditionalFormatting>
  <conditionalFormatting sqref="AE17:AH17">
    <cfRule type="expression" dxfId="12073" priority="3670">
      <formula>AND($H17&lt;&gt;"",$I17&lt;&gt;"",$J17&lt;&gt;"")</formula>
    </cfRule>
    <cfRule type="expression" dxfId="12072" priority="3671">
      <formula>AND($H17&lt;&gt;"",$I17&lt;&gt;"",$J17="")</formula>
    </cfRule>
    <cfRule type="expression" dxfId="12071" priority="3672">
      <formula>AND($H17&lt;&gt;"",$I17="",$J17="")</formula>
    </cfRule>
  </conditionalFormatting>
  <conditionalFormatting sqref="AI17">
    <cfRule type="expression" dxfId="12070" priority="3667">
      <formula>AND($H17&lt;&gt;"",$I17&lt;&gt;"",$J17&lt;&gt;"")</formula>
    </cfRule>
    <cfRule type="expression" dxfId="12069" priority="3668">
      <formula>AND($H17&lt;&gt;"",$I17&lt;&gt;"",$J17="")</formula>
    </cfRule>
    <cfRule type="expression" dxfId="12068" priority="3669">
      <formula>AND($H17&lt;&gt;"",$I17="",$J17="")</formula>
    </cfRule>
  </conditionalFormatting>
  <conditionalFormatting sqref="H105:J105">
    <cfRule type="expression" dxfId="12067" priority="3343">
      <formula>AND($H105&lt;&gt;"",$I105&lt;&gt;"",$J105&lt;&gt;"")</formula>
    </cfRule>
    <cfRule type="expression" dxfId="12066" priority="3344">
      <formula>AND($H105&lt;&gt;"",$I105&lt;&gt;"",$J105="")</formula>
    </cfRule>
    <cfRule type="expression" dxfId="12065" priority="3345">
      <formula>AND($H105&lt;&gt;"",$I105="",$J105="")</formula>
    </cfRule>
  </conditionalFormatting>
  <conditionalFormatting sqref="U105 X105:Z105">
    <cfRule type="expression" dxfId="12064" priority="3340">
      <formula>AND($H105&lt;&gt;"",$I105&lt;&gt;"",$J105&lt;&gt;"")</formula>
    </cfRule>
    <cfRule type="expression" dxfId="12063" priority="3341">
      <formula>AND($H105&lt;&gt;"",$I105&lt;&gt;"",$J105="")</formula>
    </cfRule>
    <cfRule type="expression" dxfId="12062" priority="3342">
      <formula>AND($H105&lt;&gt;"",$I105="",$J105="")</formula>
    </cfRule>
  </conditionalFormatting>
  <conditionalFormatting sqref="H105">
    <cfRule type="expression" dxfId="12061" priority="3339">
      <formula>AND($H105&lt;&gt;"",$I105&lt;&gt;"")</formula>
    </cfRule>
  </conditionalFormatting>
  <conditionalFormatting sqref="I105">
    <cfRule type="expression" dxfId="12060" priority="3338">
      <formula>AND($I105&lt;&gt;"",$J105&lt;&gt;"")</formula>
    </cfRule>
  </conditionalFormatting>
  <conditionalFormatting sqref="A105">
    <cfRule type="containsBlanks" dxfId="12059" priority="3337">
      <formula>LEN(TRIM(A105))=0</formula>
    </cfRule>
  </conditionalFormatting>
  <conditionalFormatting sqref="AA105:AB105">
    <cfRule type="expression" dxfId="12058" priority="3334">
      <formula>AND($H105&lt;&gt;"",$I105&lt;&gt;"",$J105&lt;&gt;"")</formula>
    </cfRule>
    <cfRule type="expression" dxfId="12057" priority="3335">
      <formula>AND($H105&lt;&gt;"",$I105&lt;&gt;"",$J105="")</formula>
    </cfRule>
    <cfRule type="expression" dxfId="12056" priority="3336">
      <formula>AND($H105&lt;&gt;"",$I105="",$J105="")</formula>
    </cfRule>
  </conditionalFormatting>
  <conditionalFormatting sqref="AC105:AD105">
    <cfRule type="expression" dxfId="12055" priority="3331">
      <formula>AND($H105&lt;&gt;"",$I105&lt;&gt;"",$J105&lt;&gt;"")</formula>
    </cfRule>
    <cfRule type="expression" dxfId="12054" priority="3332">
      <formula>AND($H105&lt;&gt;"",$I105&lt;&gt;"",$J105="")</formula>
    </cfRule>
    <cfRule type="expression" dxfId="12053" priority="3333">
      <formula>AND($H105&lt;&gt;"",$I105="",$J105="")</formula>
    </cfRule>
  </conditionalFormatting>
  <conditionalFormatting sqref="AE105:AH105">
    <cfRule type="expression" dxfId="12052" priority="3328">
      <formula>AND($H105&lt;&gt;"",$I105&lt;&gt;"",$J105&lt;&gt;"")</formula>
    </cfRule>
    <cfRule type="expression" dxfId="12051" priority="3329">
      <formula>AND($H105&lt;&gt;"",$I105&lt;&gt;"",$J105="")</formula>
    </cfRule>
    <cfRule type="expression" dxfId="12050" priority="3330">
      <formula>AND($H105&lt;&gt;"",$I105="",$J105="")</formula>
    </cfRule>
  </conditionalFormatting>
  <conditionalFormatting sqref="AI105">
    <cfRule type="expression" dxfId="12049" priority="3325">
      <formula>AND($H105&lt;&gt;"",$I105&lt;&gt;"",$J105&lt;&gt;"")</formula>
    </cfRule>
    <cfRule type="expression" dxfId="12048" priority="3326">
      <formula>AND($H105&lt;&gt;"",$I105&lt;&gt;"",$J105="")</formula>
    </cfRule>
    <cfRule type="expression" dxfId="12047" priority="3327">
      <formula>AND($H105&lt;&gt;"",$I105="",$J105="")</formula>
    </cfRule>
  </conditionalFormatting>
  <conditionalFormatting sqref="H19:J19">
    <cfRule type="expression" dxfId="12046" priority="3643">
      <formula>AND($H19&lt;&gt;"",$I19&lt;&gt;"",$J19&lt;&gt;"")</formula>
    </cfRule>
    <cfRule type="expression" dxfId="12045" priority="3644">
      <formula>AND($H19&lt;&gt;"",$I19&lt;&gt;"",$J19="")</formula>
    </cfRule>
    <cfRule type="expression" dxfId="12044" priority="3645">
      <formula>AND($H19&lt;&gt;"",$I19="",$J19="")</formula>
    </cfRule>
  </conditionalFormatting>
  <conditionalFormatting sqref="U19 X19:Z19">
    <cfRule type="expression" dxfId="12043" priority="3640">
      <formula>AND($H19&lt;&gt;"",$I19&lt;&gt;"",$J19&lt;&gt;"")</formula>
    </cfRule>
    <cfRule type="expression" dxfId="12042" priority="3641">
      <formula>AND($H19&lt;&gt;"",$I19&lt;&gt;"",$J19="")</formula>
    </cfRule>
    <cfRule type="expression" dxfId="12041" priority="3642">
      <formula>AND($H19&lt;&gt;"",$I19="",$J19="")</formula>
    </cfRule>
  </conditionalFormatting>
  <conditionalFormatting sqref="H19">
    <cfRule type="expression" dxfId="12040" priority="3639">
      <formula>AND($H19&lt;&gt;"",$I19&lt;&gt;"")</formula>
    </cfRule>
  </conditionalFormatting>
  <conditionalFormatting sqref="I19">
    <cfRule type="expression" dxfId="12039" priority="3638">
      <formula>AND($I19&lt;&gt;"",$J19&lt;&gt;"")</formula>
    </cfRule>
  </conditionalFormatting>
  <conditionalFormatting sqref="A19">
    <cfRule type="containsBlanks" dxfId="12038" priority="3637">
      <formula>LEN(TRIM(A19))=0</formula>
    </cfRule>
  </conditionalFormatting>
  <conditionalFormatting sqref="AA19:AB19">
    <cfRule type="expression" dxfId="12037" priority="3634">
      <formula>AND($H19&lt;&gt;"",$I19&lt;&gt;"",$J19&lt;&gt;"")</formula>
    </cfRule>
    <cfRule type="expression" dxfId="12036" priority="3635">
      <formula>AND($H19&lt;&gt;"",$I19&lt;&gt;"",$J19="")</formula>
    </cfRule>
    <cfRule type="expression" dxfId="12035" priority="3636">
      <formula>AND($H19&lt;&gt;"",$I19="",$J19="")</formula>
    </cfRule>
  </conditionalFormatting>
  <conditionalFormatting sqref="AC19:AD19">
    <cfRule type="expression" dxfId="12034" priority="3631">
      <formula>AND($H19&lt;&gt;"",$I19&lt;&gt;"",$J19&lt;&gt;"")</formula>
    </cfRule>
    <cfRule type="expression" dxfId="12033" priority="3632">
      <formula>AND($H19&lt;&gt;"",$I19&lt;&gt;"",$J19="")</formula>
    </cfRule>
    <cfRule type="expression" dxfId="12032" priority="3633">
      <formula>AND($H19&lt;&gt;"",$I19="",$J19="")</formula>
    </cfRule>
  </conditionalFormatting>
  <conditionalFormatting sqref="AE19:AH19">
    <cfRule type="expression" dxfId="12031" priority="3628">
      <formula>AND($H19&lt;&gt;"",$I19&lt;&gt;"",$J19&lt;&gt;"")</formula>
    </cfRule>
    <cfRule type="expression" dxfId="12030" priority="3629">
      <formula>AND($H19&lt;&gt;"",$I19&lt;&gt;"",$J19="")</formula>
    </cfRule>
    <cfRule type="expression" dxfId="12029" priority="3630">
      <formula>AND($H19&lt;&gt;"",$I19="",$J19="")</formula>
    </cfRule>
  </conditionalFormatting>
  <conditionalFormatting sqref="AI19">
    <cfRule type="expression" dxfId="12028" priority="3625">
      <formula>AND($H19&lt;&gt;"",$I19&lt;&gt;"",$J19&lt;&gt;"")</formula>
    </cfRule>
    <cfRule type="expression" dxfId="12027" priority="3626">
      <formula>AND($H19&lt;&gt;"",$I19&lt;&gt;"",$J19="")</formula>
    </cfRule>
    <cfRule type="expression" dxfId="12026" priority="3627">
      <formula>AND($H19&lt;&gt;"",$I19="",$J19="")</formula>
    </cfRule>
  </conditionalFormatting>
  <conditionalFormatting sqref="H37:J37">
    <cfRule type="expression" dxfId="12025" priority="3622">
      <formula>AND($H37&lt;&gt;"",$I37&lt;&gt;"",$J37&lt;&gt;"")</formula>
    </cfRule>
    <cfRule type="expression" dxfId="12024" priority="3623">
      <formula>AND($H37&lt;&gt;"",$I37&lt;&gt;"",$J37="")</formula>
    </cfRule>
    <cfRule type="expression" dxfId="12023" priority="3624">
      <formula>AND($H37&lt;&gt;"",$I37="",$J37="")</formula>
    </cfRule>
  </conditionalFormatting>
  <conditionalFormatting sqref="U37 X37:Z37">
    <cfRule type="expression" dxfId="12022" priority="3619">
      <formula>AND($H37&lt;&gt;"",$I37&lt;&gt;"",$J37&lt;&gt;"")</formula>
    </cfRule>
    <cfRule type="expression" dxfId="12021" priority="3620">
      <formula>AND($H37&lt;&gt;"",$I37&lt;&gt;"",$J37="")</formula>
    </cfRule>
    <cfRule type="expression" dxfId="12020" priority="3621">
      <formula>AND($H37&lt;&gt;"",$I37="",$J37="")</formula>
    </cfRule>
  </conditionalFormatting>
  <conditionalFormatting sqref="H37">
    <cfRule type="expression" dxfId="12019" priority="3618">
      <formula>AND($H37&lt;&gt;"",$I37&lt;&gt;"")</formula>
    </cfRule>
  </conditionalFormatting>
  <conditionalFormatting sqref="I37">
    <cfRule type="expression" dxfId="12018" priority="3617">
      <formula>AND($I37&lt;&gt;"",$J37&lt;&gt;"")</formula>
    </cfRule>
  </conditionalFormatting>
  <conditionalFormatting sqref="A37">
    <cfRule type="containsBlanks" dxfId="12017" priority="3616">
      <formula>LEN(TRIM(A37))=0</formula>
    </cfRule>
  </conditionalFormatting>
  <conditionalFormatting sqref="AA37:AB37">
    <cfRule type="expression" dxfId="12016" priority="3613">
      <formula>AND($H37&lt;&gt;"",$I37&lt;&gt;"",$J37&lt;&gt;"")</formula>
    </cfRule>
    <cfRule type="expression" dxfId="12015" priority="3614">
      <formula>AND($H37&lt;&gt;"",$I37&lt;&gt;"",$J37="")</formula>
    </cfRule>
    <cfRule type="expression" dxfId="12014" priority="3615">
      <formula>AND($H37&lt;&gt;"",$I37="",$J37="")</formula>
    </cfRule>
  </conditionalFormatting>
  <conditionalFormatting sqref="AC37:AD37">
    <cfRule type="expression" dxfId="12013" priority="3610">
      <formula>AND($H37&lt;&gt;"",$I37&lt;&gt;"",$J37&lt;&gt;"")</formula>
    </cfRule>
    <cfRule type="expression" dxfId="12012" priority="3611">
      <formula>AND($H37&lt;&gt;"",$I37&lt;&gt;"",$J37="")</formula>
    </cfRule>
    <cfRule type="expression" dxfId="12011" priority="3612">
      <formula>AND($H37&lt;&gt;"",$I37="",$J37="")</formula>
    </cfRule>
  </conditionalFormatting>
  <conditionalFormatting sqref="AE37:AH37">
    <cfRule type="expression" dxfId="12010" priority="3607">
      <formula>AND($H37&lt;&gt;"",$I37&lt;&gt;"",$J37&lt;&gt;"")</formula>
    </cfRule>
    <cfRule type="expression" dxfId="12009" priority="3608">
      <formula>AND($H37&lt;&gt;"",$I37&lt;&gt;"",$J37="")</formula>
    </cfRule>
    <cfRule type="expression" dxfId="12008" priority="3609">
      <formula>AND($H37&lt;&gt;"",$I37="",$J37="")</formula>
    </cfRule>
  </conditionalFormatting>
  <conditionalFormatting sqref="AI37">
    <cfRule type="expression" dxfId="12007" priority="3604">
      <formula>AND($H37&lt;&gt;"",$I37&lt;&gt;"",$J37&lt;&gt;"")</formula>
    </cfRule>
    <cfRule type="expression" dxfId="12006" priority="3605">
      <formula>AND($H37&lt;&gt;"",$I37&lt;&gt;"",$J37="")</formula>
    </cfRule>
    <cfRule type="expression" dxfId="12005" priority="3606">
      <formula>AND($H37&lt;&gt;"",$I37="",$J37="")</formula>
    </cfRule>
  </conditionalFormatting>
  <conditionalFormatting sqref="H21:J21">
    <cfRule type="expression" dxfId="12004" priority="3601">
      <formula>AND($H21&lt;&gt;"",$I21&lt;&gt;"",$J21&lt;&gt;"")</formula>
    </cfRule>
    <cfRule type="expression" dxfId="12003" priority="3602">
      <formula>AND($H21&lt;&gt;"",$I21&lt;&gt;"",$J21="")</formula>
    </cfRule>
    <cfRule type="expression" dxfId="12002" priority="3603">
      <formula>AND($H21&lt;&gt;"",$I21="",$J21="")</formula>
    </cfRule>
  </conditionalFormatting>
  <conditionalFormatting sqref="U21 X21:Z21">
    <cfRule type="expression" dxfId="12001" priority="3598">
      <formula>AND($H21&lt;&gt;"",$I21&lt;&gt;"",$J21&lt;&gt;"")</formula>
    </cfRule>
    <cfRule type="expression" dxfId="12000" priority="3599">
      <formula>AND($H21&lt;&gt;"",$I21&lt;&gt;"",$J21="")</formula>
    </cfRule>
    <cfRule type="expression" dxfId="11999" priority="3600">
      <formula>AND($H21&lt;&gt;"",$I21="",$J21="")</formula>
    </cfRule>
  </conditionalFormatting>
  <conditionalFormatting sqref="H21">
    <cfRule type="expression" dxfId="11998" priority="3597">
      <formula>AND($H21&lt;&gt;"",$I21&lt;&gt;"")</formula>
    </cfRule>
  </conditionalFormatting>
  <conditionalFormatting sqref="I21">
    <cfRule type="expression" dxfId="11997" priority="3596">
      <formula>AND($I21&lt;&gt;"",$J21&lt;&gt;"")</formula>
    </cfRule>
  </conditionalFormatting>
  <conditionalFormatting sqref="A21">
    <cfRule type="containsBlanks" dxfId="11996" priority="3595">
      <formula>LEN(TRIM(A21))=0</formula>
    </cfRule>
  </conditionalFormatting>
  <conditionalFormatting sqref="AA21:AB21">
    <cfRule type="expression" dxfId="11995" priority="3592">
      <formula>AND($H21&lt;&gt;"",$I21&lt;&gt;"",$J21&lt;&gt;"")</formula>
    </cfRule>
    <cfRule type="expression" dxfId="11994" priority="3593">
      <formula>AND($H21&lt;&gt;"",$I21&lt;&gt;"",$J21="")</formula>
    </cfRule>
    <cfRule type="expression" dxfId="11993" priority="3594">
      <formula>AND($H21&lt;&gt;"",$I21="",$J21="")</formula>
    </cfRule>
  </conditionalFormatting>
  <conditionalFormatting sqref="AC21:AD21">
    <cfRule type="expression" dxfId="11992" priority="3589">
      <formula>AND($H21&lt;&gt;"",$I21&lt;&gt;"",$J21&lt;&gt;"")</formula>
    </cfRule>
    <cfRule type="expression" dxfId="11991" priority="3590">
      <formula>AND($H21&lt;&gt;"",$I21&lt;&gt;"",$J21="")</formula>
    </cfRule>
    <cfRule type="expression" dxfId="11990" priority="3591">
      <formula>AND($H21&lt;&gt;"",$I21="",$J21="")</formula>
    </cfRule>
  </conditionalFormatting>
  <conditionalFormatting sqref="AE21:AH21">
    <cfRule type="expression" dxfId="11989" priority="3586">
      <formula>AND($H21&lt;&gt;"",$I21&lt;&gt;"",$J21&lt;&gt;"")</formula>
    </cfRule>
    <cfRule type="expression" dxfId="11988" priority="3587">
      <formula>AND($H21&lt;&gt;"",$I21&lt;&gt;"",$J21="")</formula>
    </cfRule>
    <cfRule type="expression" dxfId="11987" priority="3588">
      <formula>AND($H21&lt;&gt;"",$I21="",$J21="")</formula>
    </cfRule>
  </conditionalFormatting>
  <conditionalFormatting sqref="AI21">
    <cfRule type="expression" dxfId="11986" priority="3583">
      <formula>AND($H21&lt;&gt;"",$I21&lt;&gt;"",$J21&lt;&gt;"")</formula>
    </cfRule>
    <cfRule type="expression" dxfId="11985" priority="3584">
      <formula>AND($H21&lt;&gt;"",$I21&lt;&gt;"",$J21="")</formula>
    </cfRule>
    <cfRule type="expression" dxfId="11984" priority="3585">
      <formula>AND($H21&lt;&gt;"",$I21="",$J21="")</formula>
    </cfRule>
  </conditionalFormatting>
  <conditionalFormatting sqref="H11:J12">
    <cfRule type="expression" dxfId="11983" priority="3580">
      <formula>AND($H11&lt;&gt;"",$I11&lt;&gt;"",$J11&lt;&gt;"")</formula>
    </cfRule>
    <cfRule type="expression" dxfId="11982" priority="3581">
      <formula>AND($H11&lt;&gt;"",$I11&lt;&gt;"",$J11="")</formula>
    </cfRule>
    <cfRule type="expression" dxfId="11981" priority="3582">
      <formula>AND($H11&lt;&gt;"",$I11="",$J11="")</formula>
    </cfRule>
  </conditionalFormatting>
  <conditionalFormatting sqref="H11:H12">
    <cfRule type="expression" dxfId="11980" priority="3576">
      <formula>AND($H11&lt;&gt;"",$I11&lt;&gt;"")</formula>
    </cfRule>
  </conditionalFormatting>
  <conditionalFormatting sqref="I11:I12">
    <cfRule type="expression" dxfId="11979" priority="3575">
      <formula>AND($I11&lt;&gt;"",$J11&lt;&gt;"")</formula>
    </cfRule>
  </conditionalFormatting>
  <conditionalFormatting sqref="A11:A12">
    <cfRule type="containsBlanks" dxfId="11978" priority="3574">
      <formula>LEN(TRIM(A11))=0</formula>
    </cfRule>
  </conditionalFormatting>
  <conditionalFormatting sqref="H49:J49">
    <cfRule type="expression" dxfId="11977" priority="3559">
      <formula>AND($H49&lt;&gt;"",$I49&lt;&gt;"",$J49&lt;&gt;"")</formula>
    </cfRule>
    <cfRule type="expression" dxfId="11976" priority="3560">
      <formula>AND($H49&lt;&gt;"",$I49&lt;&gt;"",$J49="")</formula>
    </cfRule>
    <cfRule type="expression" dxfId="11975" priority="3561">
      <formula>AND($H49&lt;&gt;"",$I49="",$J49="")</formula>
    </cfRule>
  </conditionalFormatting>
  <conditionalFormatting sqref="U49 X49:Z49">
    <cfRule type="expression" dxfId="11974" priority="3556">
      <formula>AND($H49&lt;&gt;"",$I49&lt;&gt;"",$J49&lt;&gt;"")</formula>
    </cfRule>
    <cfRule type="expression" dxfId="11973" priority="3557">
      <formula>AND($H49&lt;&gt;"",$I49&lt;&gt;"",$J49="")</formula>
    </cfRule>
    <cfRule type="expression" dxfId="11972" priority="3558">
      <formula>AND($H49&lt;&gt;"",$I49="",$J49="")</formula>
    </cfRule>
  </conditionalFormatting>
  <conditionalFormatting sqref="H49">
    <cfRule type="expression" dxfId="11971" priority="3555">
      <formula>AND($H49&lt;&gt;"",$I49&lt;&gt;"")</formula>
    </cfRule>
  </conditionalFormatting>
  <conditionalFormatting sqref="I49">
    <cfRule type="expression" dxfId="11970" priority="3554">
      <formula>AND($I49&lt;&gt;"",$J49&lt;&gt;"")</formula>
    </cfRule>
  </conditionalFormatting>
  <conditionalFormatting sqref="A49">
    <cfRule type="containsBlanks" dxfId="11969" priority="3553">
      <formula>LEN(TRIM(A49))=0</formula>
    </cfRule>
  </conditionalFormatting>
  <conditionalFormatting sqref="AA49:AB49">
    <cfRule type="expression" dxfId="11968" priority="3550">
      <formula>AND($H49&lt;&gt;"",$I49&lt;&gt;"",$J49&lt;&gt;"")</formula>
    </cfRule>
    <cfRule type="expression" dxfId="11967" priority="3551">
      <formula>AND($H49&lt;&gt;"",$I49&lt;&gt;"",$J49="")</formula>
    </cfRule>
    <cfRule type="expression" dxfId="11966" priority="3552">
      <formula>AND($H49&lt;&gt;"",$I49="",$J49="")</formula>
    </cfRule>
  </conditionalFormatting>
  <conditionalFormatting sqref="AC49:AD49">
    <cfRule type="expression" dxfId="11965" priority="3547">
      <formula>AND($H49&lt;&gt;"",$I49&lt;&gt;"",$J49&lt;&gt;"")</formula>
    </cfRule>
    <cfRule type="expression" dxfId="11964" priority="3548">
      <formula>AND($H49&lt;&gt;"",$I49&lt;&gt;"",$J49="")</formula>
    </cfRule>
    <cfRule type="expression" dxfId="11963" priority="3549">
      <formula>AND($H49&lt;&gt;"",$I49="",$J49="")</formula>
    </cfRule>
  </conditionalFormatting>
  <conditionalFormatting sqref="AE49:AH49">
    <cfRule type="expression" dxfId="11962" priority="3544">
      <formula>AND($H49&lt;&gt;"",$I49&lt;&gt;"",$J49&lt;&gt;"")</formula>
    </cfRule>
    <cfRule type="expression" dxfId="11961" priority="3545">
      <formula>AND($H49&lt;&gt;"",$I49&lt;&gt;"",$J49="")</formula>
    </cfRule>
    <cfRule type="expression" dxfId="11960" priority="3546">
      <formula>AND($H49&lt;&gt;"",$I49="",$J49="")</formula>
    </cfRule>
  </conditionalFormatting>
  <conditionalFormatting sqref="AI49">
    <cfRule type="expression" dxfId="11959" priority="3541">
      <formula>AND($H49&lt;&gt;"",$I49&lt;&gt;"",$J49&lt;&gt;"")</formula>
    </cfRule>
    <cfRule type="expression" dxfId="11958" priority="3542">
      <formula>AND($H49&lt;&gt;"",$I49&lt;&gt;"",$J49="")</formula>
    </cfRule>
    <cfRule type="expression" dxfId="11957" priority="3543">
      <formula>AND($H49&lt;&gt;"",$I49="",$J49="")</formula>
    </cfRule>
  </conditionalFormatting>
  <conditionalFormatting sqref="H39:J39">
    <cfRule type="expression" dxfId="11956" priority="3538">
      <formula>AND($H39&lt;&gt;"",$I39&lt;&gt;"",$J39&lt;&gt;"")</formula>
    </cfRule>
    <cfRule type="expression" dxfId="11955" priority="3539">
      <formula>AND($H39&lt;&gt;"",$I39&lt;&gt;"",$J39="")</formula>
    </cfRule>
    <cfRule type="expression" dxfId="11954" priority="3540">
      <formula>AND($H39&lt;&gt;"",$I39="",$J39="")</formula>
    </cfRule>
  </conditionalFormatting>
  <conditionalFormatting sqref="H39">
    <cfRule type="expression" dxfId="11953" priority="3537">
      <formula>AND($H39&lt;&gt;"",$I39&lt;&gt;"")</formula>
    </cfRule>
  </conditionalFormatting>
  <conditionalFormatting sqref="I39">
    <cfRule type="expression" dxfId="11952" priority="3536">
      <formula>AND($I39&lt;&gt;"",$J39&lt;&gt;"")</formula>
    </cfRule>
  </conditionalFormatting>
  <conditionalFormatting sqref="A39">
    <cfRule type="containsBlanks" dxfId="11951" priority="3535">
      <formula>LEN(TRIM(A39))=0</formula>
    </cfRule>
  </conditionalFormatting>
  <conditionalFormatting sqref="A50">
    <cfRule type="containsBlanks" dxfId="11950" priority="3526">
      <formula>LEN(TRIM(A50))=0</formula>
    </cfRule>
  </conditionalFormatting>
  <conditionalFormatting sqref="A52">
    <cfRule type="containsBlanks" dxfId="11949" priority="3484">
      <formula>LEN(TRIM(A52))=0</formula>
    </cfRule>
  </conditionalFormatting>
  <conditionalFormatting sqref="H18:J18">
    <cfRule type="expression" dxfId="11948" priority="3469">
      <formula>AND($H18&lt;&gt;"",$I18&lt;&gt;"",$J18&lt;&gt;"")</formula>
    </cfRule>
    <cfRule type="expression" dxfId="11947" priority="3470">
      <formula>AND($H18&lt;&gt;"",$I18&lt;&gt;"",$J18="")</formula>
    </cfRule>
    <cfRule type="expression" dxfId="11946" priority="3471">
      <formula>AND($H18&lt;&gt;"",$I18="",$J18="")</formula>
    </cfRule>
  </conditionalFormatting>
  <conditionalFormatting sqref="U18 X18:Z18">
    <cfRule type="expression" dxfId="11945" priority="3466">
      <formula>AND($H18&lt;&gt;"",$I18&lt;&gt;"",$J18&lt;&gt;"")</formula>
    </cfRule>
    <cfRule type="expression" dxfId="11944" priority="3467">
      <formula>AND($H18&lt;&gt;"",$I18&lt;&gt;"",$J18="")</formula>
    </cfRule>
    <cfRule type="expression" dxfId="11943" priority="3468">
      <formula>AND($H18&lt;&gt;"",$I18="",$J18="")</formula>
    </cfRule>
  </conditionalFormatting>
  <conditionalFormatting sqref="H18">
    <cfRule type="expression" dxfId="11942" priority="3465">
      <formula>AND($H18&lt;&gt;"",$I18&lt;&gt;"")</formula>
    </cfRule>
  </conditionalFormatting>
  <conditionalFormatting sqref="I18">
    <cfRule type="expression" dxfId="11941" priority="3464">
      <formula>AND($I18&lt;&gt;"",$J18&lt;&gt;"")</formula>
    </cfRule>
  </conditionalFormatting>
  <conditionalFormatting sqref="A18">
    <cfRule type="containsBlanks" dxfId="11940" priority="3463">
      <formula>LEN(TRIM(A18))=0</formula>
    </cfRule>
  </conditionalFormatting>
  <conditionalFormatting sqref="AA18:AB18">
    <cfRule type="expression" dxfId="11939" priority="3460">
      <formula>AND($H18&lt;&gt;"",$I18&lt;&gt;"",$J18&lt;&gt;"")</formula>
    </cfRule>
    <cfRule type="expression" dxfId="11938" priority="3461">
      <formula>AND($H18&lt;&gt;"",$I18&lt;&gt;"",$J18="")</formula>
    </cfRule>
    <cfRule type="expression" dxfId="11937" priority="3462">
      <formula>AND($H18&lt;&gt;"",$I18="",$J18="")</formula>
    </cfRule>
  </conditionalFormatting>
  <conditionalFormatting sqref="AC18:AD18">
    <cfRule type="expression" dxfId="11936" priority="3457">
      <formula>AND($H18&lt;&gt;"",$I18&lt;&gt;"",$J18&lt;&gt;"")</formula>
    </cfRule>
    <cfRule type="expression" dxfId="11935" priority="3458">
      <formula>AND($H18&lt;&gt;"",$I18&lt;&gt;"",$J18="")</formula>
    </cfRule>
    <cfRule type="expression" dxfId="11934" priority="3459">
      <formula>AND($H18&lt;&gt;"",$I18="",$J18="")</formula>
    </cfRule>
  </conditionalFormatting>
  <conditionalFormatting sqref="AE18:AH18">
    <cfRule type="expression" dxfId="11933" priority="3454">
      <formula>AND($H18&lt;&gt;"",$I18&lt;&gt;"",$J18&lt;&gt;"")</formula>
    </cfRule>
    <cfRule type="expression" dxfId="11932" priority="3455">
      <formula>AND($H18&lt;&gt;"",$I18&lt;&gt;"",$J18="")</formula>
    </cfRule>
    <cfRule type="expression" dxfId="11931" priority="3456">
      <formula>AND($H18&lt;&gt;"",$I18="",$J18="")</formula>
    </cfRule>
  </conditionalFormatting>
  <conditionalFormatting sqref="AI18">
    <cfRule type="expression" dxfId="11930" priority="3451">
      <formula>AND($H18&lt;&gt;"",$I18&lt;&gt;"",$J18&lt;&gt;"")</formula>
    </cfRule>
    <cfRule type="expression" dxfId="11929" priority="3452">
      <formula>AND($H18&lt;&gt;"",$I18&lt;&gt;"",$J18="")</formula>
    </cfRule>
    <cfRule type="expression" dxfId="11928" priority="3453">
      <formula>AND($H18&lt;&gt;"",$I18="",$J18="")</formula>
    </cfRule>
  </conditionalFormatting>
  <conditionalFormatting sqref="H36:J36">
    <cfRule type="expression" dxfId="11927" priority="3448">
      <formula>AND($H36&lt;&gt;"",$I36&lt;&gt;"",$J36&lt;&gt;"")</formula>
    </cfRule>
    <cfRule type="expression" dxfId="11926" priority="3449">
      <formula>AND($H36&lt;&gt;"",$I36&lt;&gt;"",$J36="")</formula>
    </cfRule>
    <cfRule type="expression" dxfId="11925" priority="3450">
      <formula>AND($H36&lt;&gt;"",$I36="",$J36="")</formula>
    </cfRule>
  </conditionalFormatting>
  <conditionalFormatting sqref="U36 X36:Z36">
    <cfRule type="expression" dxfId="11924" priority="3445">
      <formula>AND($H36&lt;&gt;"",$I36&lt;&gt;"",$J36&lt;&gt;"")</formula>
    </cfRule>
    <cfRule type="expression" dxfId="11923" priority="3446">
      <formula>AND($H36&lt;&gt;"",$I36&lt;&gt;"",$J36="")</formula>
    </cfRule>
    <cfRule type="expression" dxfId="11922" priority="3447">
      <formula>AND($H36&lt;&gt;"",$I36="",$J36="")</formula>
    </cfRule>
  </conditionalFormatting>
  <conditionalFormatting sqref="H36">
    <cfRule type="expression" dxfId="11921" priority="3444">
      <formula>AND($H36&lt;&gt;"",$I36&lt;&gt;"")</formula>
    </cfRule>
  </conditionalFormatting>
  <conditionalFormatting sqref="I36">
    <cfRule type="expression" dxfId="11920" priority="3443">
      <formula>AND($I36&lt;&gt;"",$J36&lt;&gt;"")</formula>
    </cfRule>
  </conditionalFormatting>
  <conditionalFormatting sqref="A36">
    <cfRule type="containsBlanks" dxfId="11919" priority="3442">
      <formula>LEN(TRIM(A36))=0</formula>
    </cfRule>
  </conditionalFormatting>
  <conditionalFormatting sqref="AA36:AB36">
    <cfRule type="expression" dxfId="11918" priority="3439">
      <formula>AND($H36&lt;&gt;"",$I36&lt;&gt;"",$J36&lt;&gt;"")</formula>
    </cfRule>
    <cfRule type="expression" dxfId="11917" priority="3440">
      <formula>AND($H36&lt;&gt;"",$I36&lt;&gt;"",$J36="")</formula>
    </cfRule>
    <cfRule type="expression" dxfId="11916" priority="3441">
      <formula>AND($H36&lt;&gt;"",$I36="",$J36="")</formula>
    </cfRule>
  </conditionalFormatting>
  <conditionalFormatting sqref="AC36:AD36">
    <cfRule type="expression" dxfId="11915" priority="3436">
      <formula>AND($H36&lt;&gt;"",$I36&lt;&gt;"",$J36&lt;&gt;"")</formula>
    </cfRule>
    <cfRule type="expression" dxfId="11914" priority="3437">
      <formula>AND($H36&lt;&gt;"",$I36&lt;&gt;"",$J36="")</formula>
    </cfRule>
    <cfRule type="expression" dxfId="11913" priority="3438">
      <formula>AND($H36&lt;&gt;"",$I36="",$J36="")</formula>
    </cfRule>
  </conditionalFormatting>
  <conditionalFormatting sqref="AE36:AH36">
    <cfRule type="expression" dxfId="11912" priority="3433">
      <formula>AND($H36&lt;&gt;"",$I36&lt;&gt;"",$J36&lt;&gt;"")</formula>
    </cfRule>
    <cfRule type="expression" dxfId="11911" priority="3434">
      <formula>AND($H36&lt;&gt;"",$I36&lt;&gt;"",$J36="")</formula>
    </cfRule>
    <cfRule type="expression" dxfId="11910" priority="3435">
      <formula>AND($H36&lt;&gt;"",$I36="",$J36="")</formula>
    </cfRule>
  </conditionalFormatting>
  <conditionalFormatting sqref="AI36">
    <cfRule type="expression" dxfId="11909" priority="3430">
      <formula>AND($H36&lt;&gt;"",$I36&lt;&gt;"",$J36&lt;&gt;"")</formula>
    </cfRule>
    <cfRule type="expression" dxfId="11908" priority="3431">
      <formula>AND($H36&lt;&gt;"",$I36&lt;&gt;"",$J36="")</formula>
    </cfRule>
    <cfRule type="expression" dxfId="11907" priority="3432">
      <formula>AND($H36&lt;&gt;"",$I36="",$J36="")</formula>
    </cfRule>
  </conditionalFormatting>
  <conditionalFormatting sqref="H53:J58">
    <cfRule type="expression" dxfId="11906" priority="3427">
      <formula>AND($H53&lt;&gt;"",$I53&lt;&gt;"",$J53&lt;&gt;"")</formula>
    </cfRule>
    <cfRule type="expression" dxfId="11905" priority="3428">
      <formula>AND($H53&lt;&gt;"",$I53&lt;&gt;"",$J53="")</formula>
    </cfRule>
    <cfRule type="expression" dxfId="11904" priority="3429">
      <formula>AND($H53&lt;&gt;"",$I53="",$J53="")</formula>
    </cfRule>
  </conditionalFormatting>
  <conditionalFormatting sqref="U53:U58 X53:Z58">
    <cfRule type="expression" dxfId="11903" priority="3424">
      <formula>AND($H53&lt;&gt;"",$I53&lt;&gt;"",$J53&lt;&gt;"")</formula>
    </cfRule>
    <cfRule type="expression" dxfId="11902" priority="3425">
      <formula>AND($H53&lt;&gt;"",$I53&lt;&gt;"",$J53="")</formula>
    </cfRule>
    <cfRule type="expression" dxfId="11901" priority="3426">
      <formula>AND($H53&lt;&gt;"",$I53="",$J53="")</formula>
    </cfRule>
  </conditionalFormatting>
  <conditionalFormatting sqref="H53:H58">
    <cfRule type="expression" dxfId="11900" priority="3423">
      <formula>AND($H53&lt;&gt;"",$I53&lt;&gt;"")</formula>
    </cfRule>
  </conditionalFormatting>
  <conditionalFormatting sqref="I53:I58">
    <cfRule type="expression" dxfId="11899" priority="3422">
      <formula>AND($I53&lt;&gt;"",$J53&lt;&gt;"")</formula>
    </cfRule>
  </conditionalFormatting>
  <conditionalFormatting sqref="A53:A58">
    <cfRule type="containsBlanks" dxfId="11898" priority="3421">
      <formula>LEN(TRIM(A53))=0</formula>
    </cfRule>
  </conditionalFormatting>
  <conditionalFormatting sqref="AA53:AB58">
    <cfRule type="expression" dxfId="11897" priority="3418">
      <formula>AND($H53&lt;&gt;"",$I53&lt;&gt;"",$J53&lt;&gt;"")</formula>
    </cfRule>
    <cfRule type="expression" dxfId="11896" priority="3419">
      <formula>AND($H53&lt;&gt;"",$I53&lt;&gt;"",$J53="")</formula>
    </cfRule>
    <cfRule type="expression" dxfId="11895" priority="3420">
      <formula>AND($H53&lt;&gt;"",$I53="",$J53="")</formula>
    </cfRule>
  </conditionalFormatting>
  <conditionalFormatting sqref="AC53:AD58">
    <cfRule type="expression" dxfId="11894" priority="3415">
      <formula>AND($H53&lt;&gt;"",$I53&lt;&gt;"",$J53&lt;&gt;"")</formula>
    </cfRule>
    <cfRule type="expression" dxfId="11893" priority="3416">
      <formula>AND($H53&lt;&gt;"",$I53&lt;&gt;"",$J53="")</formula>
    </cfRule>
    <cfRule type="expression" dxfId="11892" priority="3417">
      <formula>AND($H53&lt;&gt;"",$I53="",$J53="")</formula>
    </cfRule>
  </conditionalFormatting>
  <conditionalFormatting sqref="AE53:AH58">
    <cfRule type="expression" dxfId="11891" priority="3412">
      <formula>AND($H53&lt;&gt;"",$I53&lt;&gt;"",$J53&lt;&gt;"")</formula>
    </cfRule>
    <cfRule type="expression" dxfId="11890" priority="3413">
      <formula>AND($H53&lt;&gt;"",$I53&lt;&gt;"",$J53="")</formula>
    </cfRule>
    <cfRule type="expression" dxfId="11889" priority="3414">
      <formula>AND($H53&lt;&gt;"",$I53="",$J53="")</formula>
    </cfRule>
  </conditionalFormatting>
  <conditionalFormatting sqref="AI53:AI58">
    <cfRule type="expression" dxfId="11888" priority="3409">
      <formula>AND($H53&lt;&gt;"",$I53&lt;&gt;"",$J53&lt;&gt;"")</formula>
    </cfRule>
    <cfRule type="expression" dxfId="11887" priority="3410">
      <formula>AND($H53&lt;&gt;"",$I53&lt;&gt;"",$J53="")</formula>
    </cfRule>
    <cfRule type="expression" dxfId="11886" priority="3411">
      <formula>AND($H53&lt;&gt;"",$I53="",$J53="")</formula>
    </cfRule>
  </conditionalFormatting>
  <conditionalFormatting sqref="H91:J91">
    <cfRule type="expression" dxfId="11885" priority="3064">
      <formula>AND($H91&lt;&gt;"",$I91&lt;&gt;"",$J91&lt;&gt;"")</formula>
    </cfRule>
    <cfRule type="expression" dxfId="11884" priority="3065">
      <formula>AND($H91&lt;&gt;"",$I91&lt;&gt;"",$J91="")</formula>
    </cfRule>
    <cfRule type="expression" dxfId="11883" priority="3066">
      <formula>AND($H91&lt;&gt;"",$I91="",$J91="")</formula>
    </cfRule>
  </conditionalFormatting>
  <conditionalFormatting sqref="U91 X91:Z91">
    <cfRule type="expression" dxfId="11882" priority="3061">
      <formula>AND($H91&lt;&gt;"",$I91&lt;&gt;"",$J91&lt;&gt;"")</formula>
    </cfRule>
    <cfRule type="expression" dxfId="11881" priority="3062">
      <formula>AND($H91&lt;&gt;"",$I91&lt;&gt;"",$J91="")</formula>
    </cfRule>
    <cfRule type="expression" dxfId="11880" priority="3063">
      <formula>AND($H91&lt;&gt;"",$I91="",$J91="")</formula>
    </cfRule>
  </conditionalFormatting>
  <conditionalFormatting sqref="H91">
    <cfRule type="expression" dxfId="11879" priority="3060">
      <formula>AND($H91&lt;&gt;"",$I91&lt;&gt;"")</formula>
    </cfRule>
  </conditionalFormatting>
  <conditionalFormatting sqref="I91">
    <cfRule type="expression" dxfId="11878" priority="3059">
      <formula>AND($I91&lt;&gt;"",$J91&lt;&gt;"")</formula>
    </cfRule>
  </conditionalFormatting>
  <conditionalFormatting sqref="A91">
    <cfRule type="containsBlanks" dxfId="11877" priority="3058">
      <formula>LEN(TRIM(A91))=0</formula>
    </cfRule>
  </conditionalFormatting>
  <conditionalFormatting sqref="AA91:AB91">
    <cfRule type="expression" dxfId="11876" priority="3055">
      <formula>AND($H91&lt;&gt;"",$I91&lt;&gt;"",$J91&lt;&gt;"")</formula>
    </cfRule>
    <cfRule type="expression" dxfId="11875" priority="3056">
      <formula>AND($H91&lt;&gt;"",$I91&lt;&gt;"",$J91="")</formula>
    </cfRule>
    <cfRule type="expression" dxfId="11874" priority="3057">
      <formula>AND($H91&lt;&gt;"",$I91="",$J91="")</formula>
    </cfRule>
  </conditionalFormatting>
  <conditionalFormatting sqref="AC91:AD91">
    <cfRule type="expression" dxfId="11873" priority="3052">
      <formula>AND($H91&lt;&gt;"",$I91&lt;&gt;"",$J91&lt;&gt;"")</formula>
    </cfRule>
    <cfRule type="expression" dxfId="11872" priority="3053">
      <formula>AND($H91&lt;&gt;"",$I91&lt;&gt;"",$J91="")</formula>
    </cfRule>
    <cfRule type="expression" dxfId="11871" priority="3054">
      <formula>AND($H91&lt;&gt;"",$I91="",$J91="")</formula>
    </cfRule>
  </conditionalFormatting>
  <conditionalFormatting sqref="AE91:AH91">
    <cfRule type="expression" dxfId="11870" priority="3049">
      <formula>AND($H91&lt;&gt;"",$I91&lt;&gt;"",$J91&lt;&gt;"")</formula>
    </cfRule>
    <cfRule type="expression" dxfId="11869" priority="3050">
      <formula>AND($H91&lt;&gt;"",$I91&lt;&gt;"",$J91="")</formula>
    </cfRule>
    <cfRule type="expression" dxfId="11868" priority="3051">
      <formula>AND($H91&lt;&gt;"",$I91="",$J91="")</formula>
    </cfRule>
  </conditionalFormatting>
  <conditionalFormatting sqref="AI91">
    <cfRule type="expression" dxfId="11867" priority="3046">
      <formula>AND($H91&lt;&gt;"",$I91&lt;&gt;"",$J91&lt;&gt;"")</formula>
    </cfRule>
    <cfRule type="expression" dxfId="11866" priority="3047">
      <formula>AND($H91&lt;&gt;"",$I91&lt;&gt;"",$J91="")</formula>
    </cfRule>
    <cfRule type="expression" dxfId="11865" priority="3048">
      <formula>AND($H91&lt;&gt;"",$I91="",$J91="")</formula>
    </cfRule>
  </conditionalFormatting>
  <conditionalFormatting sqref="H103:J103">
    <cfRule type="expression" dxfId="11864" priority="3385">
      <formula>AND($H103&lt;&gt;"",$I103&lt;&gt;"",$J103&lt;&gt;"")</formula>
    </cfRule>
    <cfRule type="expression" dxfId="11863" priority="3386">
      <formula>AND($H103&lt;&gt;"",$I103&lt;&gt;"",$J103="")</formula>
    </cfRule>
    <cfRule type="expression" dxfId="11862" priority="3387">
      <formula>AND($H103&lt;&gt;"",$I103="",$J103="")</formula>
    </cfRule>
  </conditionalFormatting>
  <conditionalFormatting sqref="U103 X103:Z103">
    <cfRule type="expression" dxfId="11861" priority="3382">
      <formula>AND($H103&lt;&gt;"",$I103&lt;&gt;"",$J103&lt;&gt;"")</formula>
    </cfRule>
    <cfRule type="expression" dxfId="11860" priority="3383">
      <formula>AND($H103&lt;&gt;"",$I103&lt;&gt;"",$J103="")</formula>
    </cfRule>
    <cfRule type="expression" dxfId="11859" priority="3384">
      <formula>AND($H103&lt;&gt;"",$I103="",$J103="")</formula>
    </cfRule>
  </conditionalFormatting>
  <conditionalFormatting sqref="H103">
    <cfRule type="expression" dxfId="11858" priority="3381">
      <formula>AND($H103&lt;&gt;"",$I103&lt;&gt;"")</formula>
    </cfRule>
  </conditionalFormatting>
  <conditionalFormatting sqref="I103">
    <cfRule type="expression" dxfId="11857" priority="3380">
      <formula>AND($I103&lt;&gt;"",$J103&lt;&gt;"")</formula>
    </cfRule>
  </conditionalFormatting>
  <conditionalFormatting sqref="A103">
    <cfRule type="containsBlanks" dxfId="11856" priority="3379">
      <formula>LEN(TRIM(A103))=0</formula>
    </cfRule>
  </conditionalFormatting>
  <conditionalFormatting sqref="AA103:AB103">
    <cfRule type="expression" dxfId="11855" priority="3376">
      <formula>AND($H103&lt;&gt;"",$I103&lt;&gt;"",$J103&lt;&gt;"")</formula>
    </cfRule>
    <cfRule type="expression" dxfId="11854" priority="3377">
      <formula>AND($H103&lt;&gt;"",$I103&lt;&gt;"",$J103="")</formula>
    </cfRule>
    <cfRule type="expression" dxfId="11853" priority="3378">
      <formula>AND($H103&lt;&gt;"",$I103="",$J103="")</formula>
    </cfRule>
  </conditionalFormatting>
  <conditionalFormatting sqref="AC103:AD103">
    <cfRule type="expression" dxfId="11852" priority="3373">
      <formula>AND($H103&lt;&gt;"",$I103&lt;&gt;"",$J103&lt;&gt;"")</formula>
    </cfRule>
    <cfRule type="expression" dxfId="11851" priority="3374">
      <formula>AND($H103&lt;&gt;"",$I103&lt;&gt;"",$J103="")</formula>
    </cfRule>
    <cfRule type="expression" dxfId="11850" priority="3375">
      <formula>AND($H103&lt;&gt;"",$I103="",$J103="")</formula>
    </cfRule>
  </conditionalFormatting>
  <conditionalFormatting sqref="AE103:AH103">
    <cfRule type="expression" dxfId="11849" priority="3370">
      <formula>AND($H103&lt;&gt;"",$I103&lt;&gt;"",$J103&lt;&gt;"")</formula>
    </cfRule>
    <cfRule type="expression" dxfId="11848" priority="3371">
      <formula>AND($H103&lt;&gt;"",$I103&lt;&gt;"",$J103="")</formula>
    </cfRule>
    <cfRule type="expression" dxfId="11847" priority="3372">
      <formula>AND($H103&lt;&gt;"",$I103="",$J103="")</formula>
    </cfRule>
  </conditionalFormatting>
  <conditionalFormatting sqref="AI103">
    <cfRule type="expression" dxfId="11846" priority="3367">
      <formula>AND($H103&lt;&gt;"",$I103&lt;&gt;"",$J103&lt;&gt;"")</formula>
    </cfRule>
    <cfRule type="expression" dxfId="11845" priority="3368">
      <formula>AND($H103&lt;&gt;"",$I103&lt;&gt;"",$J103="")</formula>
    </cfRule>
    <cfRule type="expression" dxfId="11844" priority="3369">
      <formula>AND($H103&lt;&gt;"",$I103="",$J103="")</formula>
    </cfRule>
  </conditionalFormatting>
  <conditionalFormatting sqref="H104:J104">
    <cfRule type="expression" dxfId="11843" priority="3364">
      <formula>AND($H104&lt;&gt;"",$I104&lt;&gt;"",$J104&lt;&gt;"")</formula>
    </cfRule>
    <cfRule type="expression" dxfId="11842" priority="3365">
      <formula>AND($H104&lt;&gt;"",$I104&lt;&gt;"",$J104="")</formula>
    </cfRule>
    <cfRule type="expression" dxfId="11841" priority="3366">
      <formula>AND($H104&lt;&gt;"",$I104="",$J104="")</formula>
    </cfRule>
  </conditionalFormatting>
  <conditionalFormatting sqref="U104 X104:Z104">
    <cfRule type="expression" dxfId="11840" priority="3361">
      <formula>AND($H104&lt;&gt;"",$I104&lt;&gt;"",$J104&lt;&gt;"")</formula>
    </cfRule>
    <cfRule type="expression" dxfId="11839" priority="3362">
      <formula>AND($H104&lt;&gt;"",$I104&lt;&gt;"",$J104="")</formula>
    </cfRule>
    <cfRule type="expression" dxfId="11838" priority="3363">
      <formula>AND($H104&lt;&gt;"",$I104="",$J104="")</formula>
    </cfRule>
  </conditionalFormatting>
  <conditionalFormatting sqref="H104">
    <cfRule type="expression" dxfId="11837" priority="3360">
      <formula>AND($H104&lt;&gt;"",$I104&lt;&gt;"")</formula>
    </cfRule>
  </conditionalFormatting>
  <conditionalFormatting sqref="I104">
    <cfRule type="expression" dxfId="11836" priority="3359">
      <formula>AND($I104&lt;&gt;"",$J104&lt;&gt;"")</formula>
    </cfRule>
  </conditionalFormatting>
  <conditionalFormatting sqref="A104">
    <cfRule type="containsBlanks" dxfId="11835" priority="3358">
      <formula>LEN(TRIM(A104))=0</formula>
    </cfRule>
  </conditionalFormatting>
  <conditionalFormatting sqref="AA104:AB104">
    <cfRule type="expression" dxfId="11834" priority="3355">
      <formula>AND($H104&lt;&gt;"",$I104&lt;&gt;"",$J104&lt;&gt;"")</formula>
    </cfRule>
    <cfRule type="expression" dxfId="11833" priority="3356">
      <formula>AND($H104&lt;&gt;"",$I104&lt;&gt;"",$J104="")</formula>
    </cfRule>
    <cfRule type="expression" dxfId="11832" priority="3357">
      <formula>AND($H104&lt;&gt;"",$I104="",$J104="")</formula>
    </cfRule>
  </conditionalFormatting>
  <conditionalFormatting sqref="AC104:AD104">
    <cfRule type="expression" dxfId="11831" priority="3352">
      <formula>AND($H104&lt;&gt;"",$I104&lt;&gt;"",$J104&lt;&gt;"")</formula>
    </cfRule>
    <cfRule type="expression" dxfId="11830" priority="3353">
      <formula>AND($H104&lt;&gt;"",$I104&lt;&gt;"",$J104="")</formula>
    </cfRule>
    <cfRule type="expression" dxfId="11829" priority="3354">
      <formula>AND($H104&lt;&gt;"",$I104="",$J104="")</formula>
    </cfRule>
  </conditionalFormatting>
  <conditionalFormatting sqref="AE104:AH104">
    <cfRule type="expression" dxfId="11828" priority="3349">
      <formula>AND($H104&lt;&gt;"",$I104&lt;&gt;"",$J104&lt;&gt;"")</formula>
    </cfRule>
    <cfRule type="expression" dxfId="11827" priority="3350">
      <formula>AND($H104&lt;&gt;"",$I104&lt;&gt;"",$J104="")</formula>
    </cfRule>
    <cfRule type="expression" dxfId="11826" priority="3351">
      <formula>AND($H104&lt;&gt;"",$I104="",$J104="")</formula>
    </cfRule>
  </conditionalFormatting>
  <conditionalFormatting sqref="AI104">
    <cfRule type="expression" dxfId="11825" priority="3346">
      <formula>AND($H104&lt;&gt;"",$I104&lt;&gt;"",$J104&lt;&gt;"")</formula>
    </cfRule>
    <cfRule type="expression" dxfId="11824" priority="3347">
      <formula>AND($H104&lt;&gt;"",$I104&lt;&gt;"",$J104="")</formula>
    </cfRule>
    <cfRule type="expression" dxfId="11823" priority="3348">
      <formula>AND($H104&lt;&gt;"",$I104="",$J104="")</formula>
    </cfRule>
  </conditionalFormatting>
  <conditionalFormatting sqref="H106:J106">
    <cfRule type="expression" dxfId="11822" priority="3322">
      <formula>AND($H106&lt;&gt;"",$I106&lt;&gt;"",$J106&lt;&gt;"")</formula>
    </cfRule>
    <cfRule type="expression" dxfId="11821" priority="3323">
      <formula>AND($H106&lt;&gt;"",$I106&lt;&gt;"",$J106="")</formula>
    </cfRule>
    <cfRule type="expression" dxfId="11820" priority="3324">
      <formula>AND($H106&lt;&gt;"",$I106="",$J106="")</formula>
    </cfRule>
  </conditionalFormatting>
  <conditionalFormatting sqref="U106 X106:Z106">
    <cfRule type="expression" dxfId="11819" priority="3319">
      <formula>AND($H106&lt;&gt;"",$I106&lt;&gt;"",$J106&lt;&gt;"")</formula>
    </cfRule>
    <cfRule type="expression" dxfId="11818" priority="3320">
      <formula>AND($H106&lt;&gt;"",$I106&lt;&gt;"",$J106="")</formula>
    </cfRule>
    <cfRule type="expression" dxfId="11817" priority="3321">
      <formula>AND($H106&lt;&gt;"",$I106="",$J106="")</formula>
    </cfRule>
  </conditionalFormatting>
  <conditionalFormatting sqref="H106">
    <cfRule type="expression" dxfId="11816" priority="3318">
      <formula>AND($H106&lt;&gt;"",$I106&lt;&gt;"")</formula>
    </cfRule>
  </conditionalFormatting>
  <conditionalFormatting sqref="I106">
    <cfRule type="expression" dxfId="11815" priority="3317">
      <formula>AND($I106&lt;&gt;"",$J106&lt;&gt;"")</formula>
    </cfRule>
  </conditionalFormatting>
  <conditionalFormatting sqref="A106">
    <cfRule type="containsBlanks" dxfId="11814" priority="3316">
      <formula>LEN(TRIM(A106))=0</formula>
    </cfRule>
  </conditionalFormatting>
  <conditionalFormatting sqref="AA106:AB106">
    <cfRule type="expression" dxfId="11813" priority="3313">
      <formula>AND($H106&lt;&gt;"",$I106&lt;&gt;"",$J106&lt;&gt;"")</formula>
    </cfRule>
    <cfRule type="expression" dxfId="11812" priority="3314">
      <formula>AND($H106&lt;&gt;"",$I106&lt;&gt;"",$J106="")</formula>
    </cfRule>
    <cfRule type="expression" dxfId="11811" priority="3315">
      <formula>AND($H106&lt;&gt;"",$I106="",$J106="")</formula>
    </cfRule>
  </conditionalFormatting>
  <conditionalFormatting sqref="AC106:AD106">
    <cfRule type="expression" dxfId="11810" priority="3310">
      <formula>AND($H106&lt;&gt;"",$I106&lt;&gt;"",$J106&lt;&gt;"")</formula>
    </cfRule>
    <cfRule type="expression" dxfId="11809" priority="3311">
      <formula>AND($H106&lt;&gt;"",$I106&lt;&gt;"",$J106="")</formula>
    </cfRule>
    <cfRule type="expression" dxfId="11808" priority="3312">
      <formula>AND($H106&lt;&gt;"",$I106="",$J106="")</formula>
    </cfRule>
  </conditionalFormatting>
  <conditionalFormatting sqref="AE106:AH106">
    <cfRule type="expression" dxfId="11807" priority="3307">
      <formula>AND($H106&lt;&gt;"",$I106&lt;&gt;"",$J106&lt;&gt;"")</formula>
    </cfRule>
    <cfRule type="expression" dxfId="11806" priority="3308">
      <formula>AND($H106&lt;&gt;"",$I106&lt;&gt;"",$J106="")</formula>
    </cfRule>
    <cfRule type="expression" dxfId="11805" priority="3309">
      <formula>AND($H106&lt;&gt;"",$I106="",$J106="")</formula>
    </cfRule>
  </conditionalFormatting>
  <conditionalFormatting sqref="AI106">
    <cfRule type="expression" dxfId="11804" priority="3304">
      <formula>AND($H106&lt;&gt;"",$I106&lt;&gt;"",$J106&lt;&gt;"")</formula>
    </cfRule>
    <cfRule type="expression" dxfId="11803" priority="3305">
      <formula>AND($H106&lt;&gt;"",$I106&lt;&gt;"",$J106="")</formula>
    </cfRule>
    <cfRule type="expression" dxfId="11802" priority="3306">
      <formula>AND($H106&lt;&gt;"",$I106="",$J106="")</formula>
    </cfRule>
  </conditionalFormatting>
  <conditionalFormatting sqref="H87:J87">
    <cfRule type="expression" dxfId="11801" priority="3280">
      <formula>AND($H87&lt;&gt;"",$I87&lt;&gt;"",$J87&lt;&gt;"")</formula>
    </cfRule>
    <cfRule type="expression" dxfId="11800" priority="3281">
      <formula>AND($H87&lt;&gt;"",$I87&lt;&gt;"",$J87="")</formula>
    </cfRule>
    <cfRule type="expression" dxfId="11799" priority="3282">
      <formula>AND($H87&lt;&gt;"",$I87="",$J87="")</formula>
    </cfRule>
  </conditionalFormatting>
  <conditionalFormatting sqref="U87 X87:Z87">
    <cfRule type="expression" dxfId="11798" priority="3277">
      <formula>AND($H87&lt;&gt;"",$I87&lt;&gt;"",$J87&lt;&gt;"")</formula>
    </cfRule>
    <cfRule type="expression" dxfId="11797" priority="3278">
      <formula>AND($H87&lt;&gt;"",$I87&lt;&gt;"",$J87="")</formula>
    </cfRule>
    <cfRule type="expression" dxfId="11796" priority="3279">
      <formula>AND($H87&lt;&gt;"",$I87="",$J87="")</formula>
    </cfRule>
  </conditionalFormatting>
  <conditionalFormatting sqref="H87">
    <cfRule type="expression" dxfId="11795" priority="3276">
      <formula>AND($H87&lt;&gt;"",$I87&lt;&gt;"")</formula>
    </cfRule>
  </conditionalFormatting>
  <conditionalFormatting sqref="I87">
    <cfRule type="expression" dxfId="11794" priority="3275">
      <formula>AND($I87&lt;&gt;"",$J87&lt;&gt;"")</formula>
    </cfRule>
  </conditionalFormatting>
  <conditionalFormatting sqref="A87">
    <cfRule type="containsBlanks" dxfId="11793" priority="3274">
      <formula>LEN(TRIM(A87))=0</formula>
    </cfRule>
  </conditionalFormatting>
  <conditionalFormatting sqref="AA87:AB87">
    <cfRule type="expression" dxfId="11792" priority="3271">
      <formula>AND($H87&lt;&gt;"",$I87&lt;&gt;"",$J87&lt;&gt;"")</formula>
    </cfRule>
    <cfRule type="expression" dxfId="11791" priority="3272">
      <formula>AND($H87&lt;&gt;"",$I87&lt;&gt;"",$J87="")</formula>
    </cfRule>
    <cfRule type="expression" dxfId="11790" priority="3273">
      <formula>AND($H87&lt;&gt;"",$I87="",$J87="")</formula>
    </cfRule>
  </conditionalFormatting>
  <conditionalFormatting sqref="AC87:AD87">
    <cfRule type="expression" dxfId="11789" priority="3268">
      <formula>AND($H87&lt;&gt;"",$I87&lt;&gt;"",$J87&lt;&gt;"")</formula>
    </cfRule>
    <cfRule type="expression" dxfId="11788" priority="3269">
      <formula>AND($H87&lt;&gt;"",$I87&lt;&gt;"",$J87="")</formula>
    </cfRule>
    <cfRule type="expression" dxfId="11787" priority="3270">
      <formula>AND($H87&lt;&gt;"",$I87="",$J87="")</formula>
    </cfRule>
  </conditionalFormatting>
  <conditionalFormatting sqref="AE87:AH87">
    <cfRule type="expression" dxfId="11786" priority="3265">
      <formula>AND($H87&lt;&gt;"",$I87&lt;&gt;"",$J87&lt;&gt;"")</formula>
    </cfRule>
    <cfRule type="expression" dxfId="11785" priority="3266">
      <formula>AND($H87&lt;&gt;"",$I87&lt;&gt;"",$J87="")</formula>
    </cfRule>
    <cfRule type="expression" dxfId="11784" priority="3267">
      <formula>AND($H87&lt;&gt;"",$I87="",$J87="")</formula>
    </cfRule>
  </conditionalFormatting>
  <conditionalFormatting sqref="AI87">
    <cfRule type="expression" dxfId="11783" priority="3262">
      <formula>AND($H87&lt;&gt;"",$I87&lt;&gt;"",$J87&lt;&gt;"")</formula>
    </cfRule>
    <cfRule type="expression" dxfId="11782" priority="3263">
      <formula>AND($H87&lt;&gt;"",$I87&lt;&gt;"",$J87="")</formula>
    </cfRule>
    <cfRule type="expression" dxfId="11781" priority="3264">
      <formula>AND($H87&lt;&gt;"",$I87="",$J87="")</formula>
    </cfRule>
  </conditionalFormatting>
  <conditionalFormatting sqref="H88:J88">
    <cfRule type="expression" dxfId="11780" priority="3259">
      <formula>AND($H88&lt;&gt;"",$I88&lt;&gt;"",$J88&lt;&gt;"")</formula>
    </cfRule>
    <cfRule type="expression" dxfId="11779" priority="3260">
      <formula>AND($H88&lt;&gt;"",$I88&lt;&gt;"",$J88="")</formula>
    </cfRule>
    <cfRule type="expression" dxfId="11778" priority="3261">
      <formula>AND($H88&lt;&gt;"",$I88="",$J88="")</formula>
    </cfRule>
  </conditionalFormatting>
  <conditionalFormatting sqref="U88 X88:Z88">
    <cfRule type="expression" dxfId="11777" priority="3256">
      <formula>AND($H88&lt;&gt;"",$I88&lt;&gt;"",$J88&lt;&gt;"")</formula>
    </cfRule>
    <cfRule type="expression" dxfId="11776" priority="3257">
      <formula>AND($H88&lt;&gt;"",$I88&lt;&gt;"",$J88="")</formula>
    </cfRule>
    <cfRule type="expression" dxfId="11775" priority="3258">
      <formula>AND($H88&lt;&gt;"",$I88="",$J88="")</formula>
    </cfRule>
  </conditionalFormatting>
  <conditionalFormatting sqref="H88">
    <cfRule type="expression" dxfId="11774" priority="3255">
      <formula>AND($H88&lt;&gt;"",$I88&lt;&gt;"")</formula>
    </cfRule>
  </conditionalFormatting>
  <conditionalFormatting sqref="I88">
    <cfRule type="expression" dxfId="11773" priority="3254">
      <formula>AND($I88&lt;&gt;"",$J88&lt;&gt;"")</formula>
    </cfRule>
  </conditionalFormatting>
  <conditionalFormatting sqref="A88">
    <cfRule type="containsBlanks" dxfId="11772" priority="3253">
      <formula>LEN(TRIM(A88))=0</formula>
    </cfRule>
  </conditionalFormatting>
  <conditionalFormatting sqref="AA88:AB88">
    <cfRule type="expression" dxfId="11771" priority="3250">
      <formula>AND($H88&lt;&gt;"",$I88&lt;&gt;"",$J88&lt;&gt;"")</formula>
    </cfRule>
    <cfRule type="expression" dxfId="11770" priority="3251">
      <formula>AND($H88&lt;&gt;"",$I88&lt;&gt;"",$J88="")</formula>
    </cfRule>
    <cfRule type="expression" dxfId="11769" priority="3252">
      <formula>AND($H88&lt;&gt;"",$I88="",$J88="")</formula>
    </cfRule>
  </conditionalFormatting>
  <conditionalFormatting sqref="AC88:AD88">
    <cfRule type="expression" dxfId="11768" priority="3247">
      <formula>AND($H88&lt;&gt;"",$I88&lt;&gt;"",$J88&lt;&gt;"")</formula>
    </cfRule>
    <cfRule type="expression" dxfId="11767" priority="3248">
      <formula>AND($H88&lt;&gt;"",$I88&lt;&gt;"",$J88="")</formula>
    </cfRule>
    <cfRule type="expression" dxfId="11766" priority="3249">
      <formula>AND($H88&lt;&gt;"",$I88="",$J88="")</formula>
    </cfRule>
  </conditionalFormatting>
  <conditionalFormatting sqref="AE88:AH88">
    <cfRule type="expression" dxfId="11765" priority="3244">
      <formula>AND($H88&lt;&gt;"",$I88&lt;&gt;"",$J88&lt;&gt;"")</formula>
    </cfRule>
    <cfRule type="expression" dxfId="11764" priority="3245">
      <formula>AND($H88&lt;&gt;"",$I88&lt;&gt;"",$J88="")</formula>
    </cfRule>
    <cfRule type="expression" dxfId="11763" priority="3246">
      <formula>AND($H88&lt;&gt;"",$I88="",$J88="")</formula>
    </cfRule>
  </conditionalFormatting>
  <conditionalFormatting sqref="AI88">
    <cfRule type="expression" dxfId="11762" priority="3241">
      <formula>AND($H88&lt;&gt;"",$I88&lt;&gt;"",$J88&lt;&gt;"")</formula>
    </cfRule>
    <cfRule type="expression" dxfId="11761" priority="3242">
      <formula>AND($H88&lt;&gt;"",$I88&lt;&gt;"",$J88="")</formula>
    </cfRule>
    <cfRule type="expression" dxfId="11760" priority="3243">
      <formula>AND($H88&lt;&gt;"",$I88="",$J88="")</formula>
    </cfRule>
  </conditionalFormatting>
  <conditionalFormatting sqref="H89:J89">
    <cfRule type="expression" dxfId="11759" priority="3238">
      <formula>AND($H89&lt;&gt;"",$I89&lt;&gt;"",$J89&lt;&gt;"")</formula>
    </cfRule>
    <cfRule type="expression" dxfId="11758" priority="3239">
      <formula>AND($H89&lt;&gt;"",$I89&lt;&gt;"",$J89="")</formula>
    </cfRule>
    <cfRule type="expression" dxfId="11757" priority="3240">
      <formula>AND($H89&lt;&gt;"",$I89="",$J89="")</formula>
    </cfRule>
  </conditionalFormatting>
  <conditionalFormatting sqref="U89 X89:Z89">
    <cfRule type="expression" dxfId="11756" priority="3235">
      <formula>AND($H89&lt;&gt;"",$I89&lt;&gt;"",$J89&lt;&gt;"")</formula>
    </cfRule>
    <cfRule type="expression" dxfId="11755" priority="3236">
      <formula>AND($H89&lt;&gt;"",$I89&lt;&gt;"",$J89="")</formula>
    </cfRule>
    <cfRule type="expression" dxfId="11754" priority="3237">
      <formula>AND($H89&lt;&gt;"",$I89="",$J89="")</formula>
    </cfRule>
  </conditionalFormatting>
  <conditionalFormatting sqref="H89">
    <cfRule type="expression" dxfId="11753" priority="3234">
      <formula>AND($H89&lt;&gt;"",$I89&lt;&gt;"")</formula>
    </cfRule>
  </conditionalFormatting>
  <conditionalFormatting sqref="I89">
    <cfRule type="expression" dxfId="11752" priority="3233">
      <formula>AND($I89&lt;&gt;"",$J89&lt;&gt;"")</formula>
    </cfRule>
  </conditionalFormatting>
  <conditionalFormatting sqref="A89">
    <cfRule type="containsBlanks" dxfId="11751" priority="3232">
      <formula>LEN(TRIM(A89))=0</formula>
    </cfRule>
  </conditionalFormatting>
  <conditionalFormatting sqref="AA89:AB89">
    <cfRule type="expression" dxfId="11750" priority="3229">
      <formula>AND($H89&lt;&gt;"",$I89&lt;&gt;"",$J89&lt;&gt;"")</formula>
    </cfRule>
    <cfRule type="expression" dxfId="11749" priority="3230">
      <formula>AND($H89&lt;&gt;"",$I89&lt;&gt;"",$J89="")</formula>
    </cfRule>
    <cfRule type="expression" dxfId="11748" priority="3231">
      <formula>AND($H89&lt;&gt;"",$I89="",$J89="")</formula>
    </cfRule>
  </conditionalFormatting>
  <conditionalFormatting sqref="AC89:AD89">
    <cfRule type="expression" dxfId="11747" priority="3226">
      <formula>AND($H89&lt;&gt;"",$I89&lt;&gt;"",$J89&lt;&gt;"")</formula>
    </cfRule>
    <cfRule type="expression" dxfId="11746" priority="3227">
      <formula>AND($H89&lt;&gt;"",$I89&lt;&gt;"",$J89="")</formula>
    </cfRule>
    <cfRule type="expression" dxfId="11745" priority="3228">
      <formula>AND($H89&lt;&gt;"",$I89="",$J89="")</formula>
    </cfRule>
  </conditionalFormatting>
  <conditionalFormatting sqref="AE89:AH89">
    <cfRule type="expression" dxfId="11744" priority="3223">
      <formula>AND($H89&lt;&gt;"",$I89&lt;&gt;"",$J89&lt;&gt;"")</formula>
    </cfRule>
    <cfRule type="expression" dxfId="11743" priority="3224">
      <formula>AND($H89&lt;&gt;"",$I89&lt;&gt;"",$J89="")</formula>
    </cfRule>
    <cfRule type="expression" dxfId="11742" priority="3225">
      <formula>AND($H89&lt;&gt;"",$I89="",$J89="")</formula>
    </cfRule>
  </conditionalFormatting>
  <conditionalFormatting sqref="AI89">
    <cfRule type="expression" dxfId="11741" priority="3220">
      <formula>AND($H89&lt;&gt;"",$I89&lt;&gt;"",$J89&lt;&gt;"")</formula>
    </cfRule>
    <cfRule type="expression" dxfId="11740" priority="3221">
      <formula>AND($H89&lt;&gt;"",$I89&lt;&gt;"",$J89="")</formula>
    </cfRule>
    <cfRule type="expression" dxfId="11739" priority="3222">
      <formula>AND($H89&lt;&gt;"",$I89="",$J89="")</formula>
    </cfRule>
  </conditionalFormatting>
  <conditionalFormatting sqref="H90:J90">
    <cfRule type="expression" dxfId="11738" priority="3217">
      <formula>AND($H90&lt;&gt;"",$I90&lt;&gt;"",$J90&lt;&gt;"")</formula>
    </cfRule>
    <cfRule type="expression" dxfId="11737" priority="3218">
      <formula>AND($H90&lt;&gt;"",$I90&lt;&gt;"",$J90="")</formula>
    </cfRule>
    <cfRule type="expression" dxfId="11736" priority="3219">
      <formula>AND($H90&lt;&gt;"",$I90="",$J90="")</formula>
    </cfRule>
  </conditionalFormatting>
  <conditionalFormatting sqref="U90 X90:Z90">
    <cfRule type="expression" dxfId="11735" priority="3214">
      <formula>AND($H90&lt;&gt;"",$I90&lt;&gt;"",$J90&lt;&gt;"")</formula>
    </cfRule>
    <cfRule type="expression" dxfId="11734" priority="3215">
      <formula>AND($H90&lt;&gt;"",$I90&lt;&gt;"",$J90="")</formula>
    </cfRule>
    <cfRule type="expression" dxfId="11733" priority="3216">
      <formula>AND($H90&lt;&gt;"",$I90="",$J90="")</formula>
    </cfRule>
  </conditionalFormatting>
  <conditionalFormatting sqref="H90">
    <cfRule type="expression" dxfId="11732" priority="3213">
      <formula>AND($H90&lt;&gt;"",$I90&lt;&gt;"")</formula>
    </cfRule>
  </conditionalFormatting>
  <conditionalFormatting sqref="I90">
    <cfRule type="expression" dxfId="11731" priority="3212">
      <formula>AND($I90&lt;&gt;"",$J90&lt;&gt;"")</formula>
    </cfRule>
  </conditionalFormatting>
  <conditionalFormatting sqref="A90">
    <cfRule type="containsBlanks" dxfId="11730" priority="3211">
      <formula>LEN(TRIM(A90))=0</formula>
    </cfRule>
  </conditionalFormatting>
  <conditionalFormatting sqref="AA90:AB90">
    <cfRule type="expression" dxfId="11729" priority="3208">
      <formula>AND($H90&lt;&gt;"",$I90&lt;&gt;"",$J90&lt;&gt;"")</formula>
    </cfRule>
    <cfRule type="expression" dxfId="11728" priority="3209">
      <formula>AND($H90&lt;&gt;"",$I90&lt;&gt;"",$J90="")</formula>
    </cfRule>
    <cfRule type="expression" dxfId="11727" priority="3210">
      <formula>AND($H90&lt;&gt;"",$I90="",$J90="")</formula>
    </cfRule>
  </conditionalFormatting>
  <conditionalFormatting sqref="AC90:AD90">
    <cfRule type="expression" dxfId="11726" priority="3205">
      <formula>AND($H90&lt;&gt;"",$I90&lt;&gt;"",$J90&lt;&gt;"")</formula>
    </cfRule>
    <cfRule type="expression" dxfId="11725" priority="3206">
      <formula>AND($H90&lt;&gt;"",$I90&lt;&gt;"",$J90="")</formula>
    </cfRule>
    <cfRule type="expression" dxfId="11724" priority="3207">
      <formula>AND($H90&lt;&gt;"",$I90="",$J90="")</formula>
    </cfRule>
  </conditionalFormatting>
  <conditionalFormatting sqref="AE90:AH90">
    <cfRule type="expression" dxfId="11723" priority="3202">
      <formula>AND($H90&lt;&gt;"",$I90&lt;&gt;"",$J90&lt;&gt;"")</formula>
    </cfRule>
    <cfRule type="expression" dxfId="11722" priority="3203">
      <formula>AND($H90&lt;&gt;"",$I90&lt;&gt;"",$J90="")</formula>
    </cfRule>
    <cfRule type="expression" dxfId="11721" priority="3204">
      <formula>AND($H90&lt;&gt;"",$I90="",$J90="")</formula>
    </cfRule>
  </conditionalFormatting>
  <conditionalFormatting sqref="AI90">
    <cfRule type="expression" dxfId="11720" priority="3199">
      <formula>AND($H90&lt;&gt;"",$I90&lt;&gt;"",$J90&lt;&gt;"")</formula>
    </cfRule>
    <cfRule type="expression" dxfId="11719" priority="3200">
      <formula>AND($H90&lt;&gt;"",$I90&lt;&gt;"",$J90="")</formula>
    </cfRule>
    <cfRule type="expression" dxfId="11718" priority="3201">
      <formula>AND($H90&lt;&gt;"",$I90="",$J90="")</formula>
    </cfRule>
  </conditionalFormatting>
  <conditionalFormatting sqref="H94:J94">
    <cfRule type="expression" dxfId="11717" priority="3133">
      <formula>AND($H94&lt;&gt;"",$I94&lt;&gt;"",$J94&lt;&gt;"")</formula>
    </cfRule>
    <cfRule type="expression" dxfId="11716" priority="3134">
      <formula>AND($H94&lt;&gt;"",$I94&lt;&gt;"",$J94="")</formula>
    </cfRule>
    <cfRule type="expression" dxfId="11715" priority="3135">
      <formula>AND($H94&lt;&gt;"",$I94="",$J94="")</formula>
    </cfRule>
  </conditionalFormatting>
  <conditionalFormatting sqref="U94 X94:Z94">
    <cfRule type="expression" dxfId="11714" priority="3130">
      <formula>AND($H94&lt;&gt;"",$I94&lt;&gt;"",$J94&lt;&gt;"")</formula>
    </cfRule>
    <cfRule type="expression" dxfId="11713" priority="3131">
      <formula>AND($H94&lt;&gt;"",$I94&lt;&gt;"",$J94="")</formula>
    </cfRule>
    <cfRule type="expression" dxfId="11712" priority="3132">
      <formula>AND($H94&lt;&gt;"",$I94="",$J94="")</formula>
    </cfRule>
  </conditionalFormatting>
  <conditionalFormatting sqref="H94">
    <cfRule type="expression" dxfId="11711" priority="3129">
      <formula>AND($H94&lt;&gt;"",$I94&lt;&gt;"")</formula>
    </cfRule>
  </conditionalFormatting>
  <conditionalFormatting sqref="I94">
    <cfRule type="expression" dxfId="11710" priority="3128">
      <formula>AND($I94&lt;&gt;"",$J94&lt;&gt;"")</formula>
    </cfRule>
  </conditionalFormatting>
  <conditionalFormatting sqref="A94">
    <cfRule type="containsBlanks" dxfId="11709" priority="3127">
      <formula>LEN(TRIM(A94))=0</formula>
    </cfRule>
  </conditionalFormatting>
  <conditionalFormatting sqref="AA94:AB94">
    <cfRule type="expression" dxfId="11708" priority="3124">
      <formula>AND($H94&lt;&gt;"",$I94&lt;&gt;"",$J94&lt;&gt;"")</formula>
    </cfRule>
    <cfRule type="expression" dxfId="11707" priority="3125">
      <formula>AND($H94&lt;&gt;"",$I94&lt;&gt;"",$J94="")</formula>
    </cfRule>
    <cfRule type="expression" dxfId="11706" priority="3126">
      <formula>AND($H94&lt;&gt;"",$I94="",$J94="")</formula>
    </cfRule>
  </conditionalFormatting>
  <conditionalFormatting sqref="AC94:AD94">
    <cfRule type="expression" dxfId="11705" priority="3121">
      <formula>AND($H94&lt;&gt;"",$I94&lt;&gt;"",$J94&lt;&gt;"")</formula>
    </cfRule>
    <cfRule type="expression" dxfId="11704" priority="3122">
      <formula>AND($H94&lt;&gt;"",$I94&lt;&gt;"",$J94="")</formula>
    </cfRule>
    <cfRule type="expression" dxfId="11703" priority="3123">
      <formula>AND($H94&lt;&gt;"",$I94="",$J94="")</formula>
    </cfRule>
  </conditionalFormatting>
  <conditionalFormatting sqref="AE94:AH94">
    <cfRule type="expression" dxfId="11702" priority="3118">
      <formula>AND($H94&lt;&gt;"",$I94&lt;&gt;"",$J94&lt;&gt;"")</formula>
    </cfRule>
    <cfRule type="expression" dxfId="11701" priority="3119">
      <formula>AND($H94&lt;&gt;"",$I94&lt;&gt;"",$J94="")</formula>
    </cfRule>
    <cfRule type="expression" dxfId="11700" priority="3120">
      <formula>AND($H94&lt;&gt;"",$I94="",$J94="")</formula>
    </cfRule>
  </conditionalFormatting>
  <conditionalFormatting sqref="AI94">
    <cfRule type="expression" dxfId="11699" priority="3115">
      <formula>AND($H94&lt;&gt;"",$I94&lt;&gt;"",$J94&lt;&gt;"")</formula>
    </cfRule>
    <cfRule type="expression" dxfId="11698" priority="3116">
      <formula>AND($H94&lt;&gt;"",$I94&lt;&gt;"",$J94="")</formula>
    </cfRule>
    <cfRule type="expression" dxfId="11697" priority="3117">
      <formula>AND($H94&lt;&gt;"",$I94="",$J94="")</formula>
    </cfRule>
  </conditionalFormatting>
  <conditionalFormatting sqref="H110:J110">
    <cfRule type="expression" dxfId="11696" priority="3112">
      <formula>AND($H110&lt;&gt;"",$I110&lt;&gt;"",$J110&lt;&gt;"")</formula>
    </cfRule>
    <cfRule type="expression" dxfId="11695" priority="3113">
      <formula>AND($H110&lt;&gt;"",$I110&lt;&gt;"",$J110="")</formula>
    </cfRule>
    <cfRule type="expression" dxfId="11694" priority="3114">
      <formula>AND($H110&lt;&gt;"",$I110="",$J110="")</formula>
    </cfRule>
  </conditionalFormatting>
  <conditionalFormatting sqref="H110">
    <cfRule type="expression" dxfId="11693" priority="3111">
      <formula>AND($H110&lt;&gt;"",$I110&lt;&gt;"")</formula>
    </cfRule>
  </conditionalFormatting>
  <conditionalFormatting sqref="I110">
    <cfRule type="expression" dxfId="11692" priority="3110">
      <formula>AND($I110&lt;&gt;"",$J110&lt;&gt;"")</formula>
    </cfRule>
  </conditionalFormatting>
  <conditionalFormatting sqref="A110">
    <cfRule type="containsBlanks" dxfId="11691" priority="3109">
      <formula>LEN(TRIM(A110))=0</formula>
    </cfRule>
  </conditionalFormatting>
  <conditionalFormatting sqref="H92:J92">
    <cfRule type="expression" dxfId="11690" priority="3043">
      <formula>AND($H92&lt;&gt;"",$I92&lt;&gt;"",$J92&lt;&gt;"")</formula>
    </cfRule>
    <cfRule type="expression" dxfId="11689" priority="3044">
      <formula>AND($H92&lt;&gt;"",$I92&lt;&gt;"",$J92="")</formula>
    </cfRule>
    <cfRule type="expression" dxfId="11688" priority="3045">
      <formula>AND($H92&lt;&gt;"",$I92="",$J92="")</formula>
    </cfRule>
  </conditionalFormatting>
  <conditionalFormatting sqref="U92 X92:Z92">
    <cfRule type="expression" dxfId="11687" priority="3040">
      <formula>AND($H92&lt;&gt;"",$I92&lt;&gt;"",$J92&lt;&gt;"")</formula>
    </cfRule>
    <cfRule type="expression" dxfId="11686" priority="3041">
      <formula>AND($H92&lt;&gt;"",$I92&lt;&gt;"",$J92="")</formula>
    </cfRule>
    <cfRule type="expression" dxfId="11685" priority="3042">
      <formula>AND($H92&lt;&gt;"",$I92="",$J92="")</formula>
    </cfRule>
  </conditionalFormatting>
  <conditionalFormatting sqref="H92">
    <cfRule type="expression" dxfId="11684" priority="3039">
      <formula>AND($H92&lt;&gt;"",$I92&lt;&gt;"")</formula>
    </cfRule>
  </conditionalFormatting>
  <conditionalFormatting sqref="I92">
    <cfRule type="expression" dxfId="11683" priority="3038">
      <formula>AND($I92&lt;&gt;"",$J92&lt;&gt;"")</formula>
    </cfRule>
  </conditionalFormatting>
  <conditionalFormatting sqref="A92">
    <cfRule type="containsBlanks" dxfId="11682" priority="3037">
      <formula>LEN(TRIM(A92))=0</formula>
    </cfRule>
  </conditionalFormatting>
  <conditionalFormatting sqref="AA92:AB92">
    <cfRule type="expression" dxfId="11681" priority="3034">
      <formula>AND($H92&lt;&gt;"",$I92&lt;&gt;"",$J92&lt;&gt;"")</formula>
    </cfRule>
    <cfRule type="expression" dxfId="11680" priority="3035">
      <formula>AND($H92&lt;&gt;"",$I92&lt;&gt;"",$J92="")</formula>
    </cfRule>
    <cfRule type="expression" dxfId="11679" priority="3036">
      <formula>AND($H92&lt;&gt;"",$I92="",$J92="")</formula>
    </cfRule>
  </conditionalFormatting>
  <conditionalFormatting sqref="AC92:AD92">
    <cfRule type="expression" dxfId="11678" priority="3031">
      <formula>AND($H92&lt;&gt;"",$I92&lt;&gt;"",$J92&lt;&gt;"")</formula>
    </cfRule>
    <cfRule type="expression" dxfId="11677" priority="3032">
      <formula>AND($H92&lt;&gt;"",$I92&lt;&gt;"",$J92="")</formula>
    </cfRule>
    <cfRule type="expression" dxfId="11676" priority="3033">
      <formula>AND($H92&lt;&gt;"",$I92="",$J92="")</formula>
    </cfRule>
  </conditionalFormatting>
  <conditionalFormatting sqref="AE92:AH92">
    <cfRule type="expression" dxfId="11675" priority="3028">
      <formula>AND($H92&lt;&gt;"",$I92&lt;&gt;"",$J92&lt;&gt;"")</formula>
    </cfRule>
    <cfRule type="expression" dxfId="11674" priority="3029">
      <formula>AND($H92&lt;&gt;"",$I92&lt;&gt;"",$J92="")</formula>
    </cfRule>
    <cfRule type="expression" dxfId="11673" priority="3030">
      <formula>AND($H92&lt;&gt;"",$I92="",$J92="")</formula>
    </cfRule>
  </conditionalFormatting>
  <conditionalFormatting sqref="AI92">
    <cfRule type="expression" dxfId="11672" priority="3025">
      <formula>AND($H92&lt;&gt;"",$I92&lt;&gt;"",$J92&lt;&gt;"")</formula>
    </cfRule>
    <cfRule type="expression" dxfId="11671" priority="3026">
      <formula>AND($H92&lt;&gt;"",$I92&lt;&gt;"",$J92="")</formula>
    </cfRule>
    <cfRule type="expression" dxfId="11670" priority="3027">
      <formula>AND($H92&lt;&gt;"",$I92="",$J92="")</formula>
    </cfRule>
  </conditionalFormatting>
  <conditionalFormatting sqref="H107:J108">
    <cfRule type="expression" dxfId="11669" priority="3022">
      <formula>AND($H107&lt;&gt;"",$I107&lt;&gt;"",$J107&lt;&gt;"")</formula>
    </cfRule>
    <cfRule type="expression" dxfId="11668" priority="3023">
      <formula>AND($H107&lt;&gt;"",$I107&lt;&gt;"",$J107="")</formula>
    </cfRule>
    <cfRule type="expression" dxfId="11667" priority="3024">
      <formula>AND($H107&lt;&gt;"",$I107="",$J107="")</formula>
    </cfRule>
  </conditionalFormatting>
  <conditionalFormatting sqref="U107:U108 X107:Z108">
    <cfRule type="expression" dxfId="11666" priority="3019">
      <formula>AND($H107&lt;&gt;"",$I107&lt;&gt;"",$J107&lt;&gt;"")</formula>
    </cfRule>
    <cfRule type="expression" dxfId="11665" priority="3020">
      <formula>AND($H107&lt;&gt;"",$I107&lt;&gt;"",$J107="")</formula>
    </cfRule>
    <cfRule type="expression" dxfId="11664" priority="3021">
      <formula>AND($H107&lt;&gt;"",$I107="",$J107="")</formula>
    </cfRule>
  </conditionalFormatting>
  <conditionalFormatting sqref="H107:H108">
    <cfRule type="expression" dxfId="11663" priority="3018">
      <formula>AND($H107&lt;&gt;"",$I107&lt;&gt;"")</formula>
    </cfRule>
  </conditionalFormatting>
  <conditionalFormatting sqref="I107:I108">
    <cfRule type="expression" dxfId="11662" priority="3017">
      <formula>AND($I107&lt;&gt;"",$J107&lt;&gt;"")</formula>
    </cfRule>
  </conditionalFormatting>
  <conditionalFormatting sqref="A107:A108">
    <cfRule type="containsBlanks" dxfId="11661" priority="3016">
      <formula>LEN(TRIM(A107))=0</formula>
    </cfRule>
  </conditionalFormatting>
  <conditionalFormatting sqref="AA107:AB108">
    <cfRule type="expression" dxfId="11660" priority="3013">
      <formula>AND($H107&lt;&gt;"",$I107&lt;&gt;"",$J107&lt;&gt;"")</formula>
    </cfRule>
    <cfRule type="expression" dxfId="11659" priority="3014">
      <formula>AND($H107&lt;&gt;"",$I107&lt;&gt;"",$J107="")</formula>
    </cfRule>
    <cfRule type="expression" dxfId="11658" priority="3015">
      <formula>AND($H107&lt;&gt;"",$I107="",$J107="")</formula>
    </cfRule>
  </conditionalFormatting>
  <conditionalFormatting sqref="AC107:AD108">
    <cfRule type="expression" dxfId="11657" priority="3010">
      <formula>AND($H107&lt;&gt;"",$I107&lt;&gt;"",$J107&lt;&gt;"")</formula>
    </cfRule>
    <cfRule type="expression" dxfId="11656" priority="3011">
      <formula>AND($H107&lt;&gt;"",$I107&lt;&gt;"",$J107="")</formula>
    </cfRule>
    <cfRule type="expression" dxfId="11655" priority="3012">
      <formula>AND($H107&lt;&gt;"",$I107="",$J107="")</formula>
    </cfRule>
  </conditionalFormatting>
  <conditionalFormatting sqref="AE107:AH108">
    <cfRule type="expression" dxfId="11654" priority="3007">
      <formula>AND($H107&lt;&gt;"",$I107&lt;&gt;"",$J107&lt;&gt;"")</formula>
    </cfRule>
    <cfRule type="expression" dxfId="11653" priority="3008">
      <formula>AND($H107&lt;&gt;"",$I107&lt;&gt;"",$J107="")</formula>
    </cfRule>
    <cfRule type="expression" dxfId="11652" priority="3009">
      <formula>AND($H107&lt;&gt;"",$I107="",$J107="")</formula>
    </cfRule>
  </conditionalFormatting>
  <conditionalFormatting sqref="AI107:AI108">
    <cfRule type="expression" dxfId="11651" priority="3004">
      <formula>AND($H107&lt;&gt;"",$I107&lt;&gt;"",$J107&lt;&gt;"")</formula>
    </cfRule>
    <cfRule type="expression" dxfId="11650" priority="3005">
      <formula>AND($H107&lt;&gt;"",$I107&lt;&gt;"",$J107="")</formula>
    </cfRule>
    <cfRule type="expression" dxfId="11649" priority="3006">
      <formula>AND($H107&lt;&gt;"",$I107="",$J107="")</formula>
    </cfRule>
  </conditionalFormatting>
  <conditionalFormatting sqref="H99:J99">
    <cfRule type="expression" dxfId="11648" priority="2896">
      <formula>AND($H99&lt;&gt;"",$I99&lt;&gt;"",$J99&lt;&gt;"")</formula>
    </cfRule>
    <cfRule type="expression" dxfId="11647" priority="2897">
      <formula>AND($H99&lt;&gt;"",$I99&lt;&gt;"",$J99="")</formula>
    </cfRule>
    <cfRule type="expression" dxfId="11646" priority="2898">
      <formula>AND($H99&lt;&gt;"",$I99="",$J99="")</formula>
    </cfRule>
  </conditionalFormatting>
  <conditionalFormatting sqref="U99 X99:Z99">
    <cfRule type="expression" dxfId="11645" priority="2893">
      <formula>AND($H99&lt;&gt;"",$I99&lt;&gt;"",$J99&lt;&gt;"")</formula>
    </cfRule>
    <cfRule type="expression" dxfId="11644" priority="2894">
      <formula>AND($H99&lt;&gt;"",$I99&lt;&gt;"",$J99="")</formula>
    </cfRule>
    <cfRule type="expression" dxfId="11643" priority="2895">
      <formula>AND($H99&lt;&gt;"",$I99="",$J99="")</formula>
    </cfRule>
  </conditionalFormatting>
  <conditionalFormatting sqref="H99">
    <cfRule type="expression" dxfId="11642" priority="2892">
      <formula>AND($H99&lt;&gt;"",$I99&lt;&gt;"")</formula>
    </cfRule>
  </conditionalFormatting>
  <conditionalFormatting sqref="I99">
    <cfRule type="expression" dxfId="11641" priority="2891">
      <formula>AND($I99&lt;&gt;"",$J99&lt;&gt;"")</formula>
    </cfRule>
  </conditionalFormatting>
  <conditionalFormatting sqref="A99">
    <cfRule type="containsBlanks" dxfId="11640" priority="2890">
      <formula>LEN(TRIM(A99))=0</formula>
    </cfRule>
  </conditionalFormatting>
  <conditionalFormatting sqref="AA99:AB99">
    <cfRule type="expression" dxfId="11639" priority="2887">
      <formula>AND($H99&lt;&gt;"",$I99&lt;&gt;"",$J99&lt;&gt;"")</formula>
    </cfRule>
    <cfRule type="expression" dxfId="11638" priority="2888">
      <formula>AND($H99&lt;&gt;"",$I99&lt;&gt;"",$J99="")</formula>
    </cfRule>
    <cfRule type="expression" dxfId="11637" priority="2889">
      <formula>AND($H99&lt;&gt;"",$I99="",$J99="")</formula>
    </cfRule>
  </conditionalFormatting>
  <conditionalFormatting sqref="AC99:AD99">
    <cfRule type="expression" dxfId="11636" priority="2884">
      <formula>AND($H99&lt;&gt;"",$I99&lt;&gt;"",$J99&lt;&gt;"")</formula>
    </cfRule>
    <cfRule type="expression" dxfId="11635" priority="2885">
      <formula>AND($H99&lt;&gt;"",$I99&lt;&gt;"",$J99="")</formula>
    </cfRule>
    <cfRule type="expression" dxfId="11634" priority="2886">
      <formula>AND($H99&lt;&gt;"",$I99="",$J99="")</formula>
    </cfRule>
  </conditionalFormatting>
  <conditionalFormatting sqref="AE99:AH99">
    <cfRule type="expression" dxfId="11633" priority="2881">
      <formula>AND($H99&lt;&gt;"",$I99&lt;&gt;"",$J99&lt;&gt;"")</formula>
    </cfRule>
    <cfRule type="expression" dxfId="11632" priority="2882">
      <formula>AND($H99&lt;&gt;"",$I99&lt;&gt;"",$J99="")</formula>
    </cfRule>
    <cfRule type="expression" dxfId="11631" priority="2883">
      <formula>AND($H99&lt;&gt;"",$I99="",$J99="")</formula>
    </cfRule>
  </conditionalFormatting>
  <conditionalFormatting sqref="AI99">
    <cfRule type="expression" dxfId="11630" priority="2878">
      <formula>AND($H99&lt;&gt;"",$I99&lt;&gt;"",$J99&lt;&gt;"")</formula>
    </cfRule>
    <cfRule type="expression" dxfId="11629" priority="2879">
      <formula>AND($H99&lt;&gt;"",$I99&lt;&gt;"",$J99="")</formula>
    </cfRule>
    <cfRule type="expression" dxfId="11628" priority="2880">
      <formula>AND($H99&lt;&gt;"",$I99="",$J99="")</formula>
    </cfRule>
  </conditionalFormatting>
  <conditionalFormatting sqref="H95:J95">
    <cfRule type="expression" dxfId="11627" priority="3001">
      <formula>AND($H95&lt;&gt;"",$I95&lt;&gt;"",$J95&lt;&gt;"")</formula>
    </cfRule>
    <cfRule type="expression" dxfId="11626" priority="3002">
      <formula>AND($H95&lt;&gt;"",$I95&lt;&gt;"",$J95="")</formula>
    </cfRule>
    <cfRule type="expression" dxfId="11625" priority="3003">
      <formula>AND($H95&lt;&gt;"",$I95="",$J95="")</formula>
    </cfRule>
  </conditionalFormatting>
  <conditionalFormatting sqref="U95 X95:Z95">
    <cfRule type="expression" dxfId="11624" priority="2998">
      <formula>AND($H95&lt;&gt;"",$I95&lt;&gt;"",$J95&lt;&gt;"")</formula>
    </cfRule>
    <cfRule type="expression" dxfId="11623" priority="2999">
      <formula>AND($H95&lt;&gt;"",$I95&lt;&gt;"",$J95="")</formula>
    </cfRule>
    <cfRule type="expression" dxfId="11622" priority="3000">
      <formula>AND($H95&lt;&gt;"",$I95="",$J95="")</formula>
    </cfRule>
  </conditionalFormatting>
  <conditionalFormatting sqref="H95">
    <cfRule type="expression" dxfId="11621" priority="2997">
      <formula>AND($H95&lt;&gt;"",$I95&lt;&gt;"")</formula>
    </cfRule>
  </conditionalFormatting>
  <conditionalFormatting sqref="I95">
    <cfRule type="expression" dxfId="11620" priority="2996">
      <formula>AND($I95&lt;&gt;"",$J95&lt;&gt;"")</formula>
    </cfRule>
  </conditionalFormatting>
  <conditionalFormatting sqref="A95">
    <cfRule type="containsBlanks" dxfId="11619" priority="2995">
      <formula>LEN(TRIM(A95))=0</formula>
    </cfRule>
  </conditionalFormatting>
  <conditionalFormatting sqref="AA95:AB95">
    <cfRule type="expression" dxfId="11618" priority="2992">
      <formula>AND($H95&lt;&gt;"",$I95&lt;&gt;"",$J95&lt;&gt;"")</formula>
    </cfRule>
    <cfRule type="expression" dxfId="11617" priority="2993">
      <formula>AND($H95&lt;&gt;"",$I95&lt;&gt;"",$J95="")</formula>
    </cfRule>
    <cfRule type="expression" dxfId="11616" priority="2994">
      <formula>AND($H95&lt;&gt;"",$I95="",$J95="")</formula>
    </cfRule>
  </conditionalFormatting>
  <conditionalFormatting sqref="AC95:AD95">
    <cfRule type="expression" dxfId="11615" priority="2989">
      <formula>AND($H95&lt;&gt;"",$I95&lt;&gt;"",$J95&lt;&gt;"")</formula>
    </cfRule>
    <cfRule type="expression" dxfId="11614" priority="2990">
      <formula>AND($H95&lt;&gt;"",$I95&lt;&gt;"",$J95="")</formula>
    </cfRule>
    <cfRule type="expression" dxfId="11613" priority="2991">
      <formula>AND($H95&lt;&gt;"",$I95="",$J95="")</formula>
    </cfRule>
  </conditionalFormatting>
  <conditionalFormatting sqref="AE95:AH95">
    <cfRule type="expression" dxfId="11612" priority="2986">
      <formula>AND($H95&lt;&gt;"",$I95&lt;&gt;"",$J95&lt;&gt;"")</formula>
    </cfRule>
    <cfRule type="expression" dxfId="11611" priority="2987">
      <formula>AND($H95&lt;&gt;"",$I95&lt;&gt;"",$J95="")</formula>
    </cfRule>
    <cfRule type="expression" dxfId="11610" priority="2988">
      <formula>AND($H95&lt;&gt;"",$I95="",$J95="")</formula>
    </cfRule>
  </conditionalFormatting>
  <conditionalFormatting sqref="AI95">
    <cfRule type="expression" dxfId="11609" priority="2983">
      <formula>AND($H95&lt;&gt;"",$I95&lt;&gt;"",$J95&lt;&gt;"")</formula>
    </cfRule>
    <cfRule type="expression" dxfId="11608" priority="2984">
      <formula>AND($H95&lt;&gt;"",$I95&lt;&gt;"",$J95="")</formula>
    </cfRule>
    <cfRule type="expression" dxfId="11607" priority="2985">
      <formula>AND($H95&lt;&gt;"",$I95="",$J95="")</formula>
    </cfRule>
  </conditionalFormatting>
  <conditionalFormatting sqref="H96:J96">
    <cfRule type="expression" dxfId="11606" priority="2980">
      <formula>AND($H96&lt;&gt;"",$I96&lt;&gt;"",$J96&lt;&gt;"")</formula>
    </cfRule>
    <cfRule type="expression" dxfId="11605" priority="2981">
      <formula>AND($H96&lt;&gt;"",$I96&lt;&gt;"",$J96="")</formula>
    </cfRule>
    <cfRule type="expression" dxfId="11604" priority="2982">
      <formula>AND($H96&lt;&gt;"",$I96="",$J96="")</formula>
    </cfRule>
  </conditionalFormatting>
  <conditionalFormatting sqref="U96 X96:Z96">
    <cfRule type="expression" dxfId="11603" priority="2977">
      <formula>AND($H96&lt;&gt;"",$I96&lt;&gt;"",$J96&lt;&gt;"")</formula>
    </cfRule>
    <cfRule type="expression" dxfId="11602" priority="2978">
      <formula>AND($H96&lt;&gt;"",$I96&lt;&gt;"",$J96="")</formula>
    </cfRule>
    <cfRule type="expression" dxfId="11601" priority="2979">
      <formula>AND($H96&lt;&gt;"",$I96="",$J96="")</formula>
    </cfRule>
  </conditionalFormatting>
  <conditionalFormatting sqref="H96">
    <cfRule type="expression" dxfId="11600" priority="2976">
      <formula>AND($H96&lt;&gt;"",$I96&lt;&gt;"")</formula>
    </cfRule>
  </conditionalFormatting>
  <conditionalFormatting sqref="I96">
    <cfRule type="expression" dxfId="11599" priority="2975">
      <formula>AND($I96&lt;&gt;"",$J96&lt;&gt;"")</formula>
    </cfRule>
  </conditionalFormatting>
  <conditionalFormatting sqref="A96">
    <cfRule type="containsBlanks" dxfId="11598" priority="2974">
      <formula>LEN(TRIM(A96))=0</formula>
    </cfRule>
  </conditionalFormatting>
  <conditionalFormatting sqref="AA96:AB96">
    <cfRule type="expression" dxfId="11597" priority="2971">
      <formula>AND($H96&lt;&gt;"",$I96&lt;&gt;"",$J96&lt;&gt;"")</formula>
    </cfRule>
    <cfRule type="expression" dxfId="11596" priority="2972">
      <formula>AND($H96&lt;&gt;"",$I96&lt;&gt;"",$J96="")</formula>
    </cfRule>
    <cfRule type="expression" dxfId="11595" priority="2973">
      <formula>AND($H96&lt;&gt;"",$I96="",$J96="")</formula>
    </cfRule>
  </conditionalFormatting>
  <conditionalFormatting sqref="AC96:AD96">
    <cfRule type="expression" dxfId="11594" priority="2968">
      <formula>AND($H96&lt;&gt;"",$I96&lt;&gt;"",$J96&lt;&gt;"")</formula>
    </cfRule>
    <cfRule type="expression" dxfId="11593" priority="2969">
      <formula>AND($H96&lt;&gt;"",$I96&lt;&gt;"",$J96="")</formula>
    </cfRule>
    <cfRule type="expression" dxfId="11592" priority="2970">
      <formula>AND($H96&lt;&gt;"",$I96="",$J96="")</formula>
    </cfRule>
  </conditionalFormatting>
  <conditionalFormatting sqref="AE96:AH96">
    <cfRule type="expression" dxfId="11591" priority="2965">
      <formula>AND($H96&lt;&gt;"",$I96&lt;&gt;"",$J96&lt;&gt;"")</formula>
    </cfRule>
    <cfRule type="expression" dxfId="11590" priority="2966">
      <formula>AND($H96&lt;&gt;"",$I96&lt;&gt;"",$J96="")</formula>
    </cfRule>
    <cfRule type="expression" dxfId="11589" priority="2967">
      <formula>AND($H96&lt;&gt;"",$I96="",$J96="")</formula>
    </cfRule>
  </conditionalFormatting>
  <conditionalFormatting sqref="AI96">
    <cfRule type="expression" dxfId="11588" priority="2962">
      <formula>AND($H96&lt;&gt;"",$I96&lt;&gt;"",$J96&lt;&gt;"")</formula>
    </cfRule>
    <cfRule type="expression" dxfId="11587" priority="2963">
      <formula>AND($H96&lt;&gt;"",$I96&lt;&gt;"",$J96="")</formula>
    </cfRule>
    <cfRule type="expression" dxfId="11586" priority="2964">
      <formula>AND($H96&lt;&gt;"",$I96="",$J96="")</formula>
    </cfRule>
  </conditionalFormatting>
  <conditionalFormatting sqref="H97:J97">
    <cfRule type="expression" dxfId="11585" priority="2959">
      <formula>AND($H97&lt;&gt;"",$I97&lt;&gt;"",$J97&lt;&gt;"")</formula>
    </cfRule>
    <cfRule type="expression" dxfId="11584" priority="2960">
      <formula>AND($H97&lt;&gt;"",$I97&lt;&gt;"",$J97="")</formula>
    </cfRule>
    <cfRule type="expression" dxfId="11583" priority="2961">
      <formula>AND($H97&lt;&gt;"",$I97="",$J97="")</formula>
    </cfRule>
  </conditionalFormatting>
  <conditionalFormatting sqref="U97 X97:Z97">
    <cfRule type="expression" dxfId="11582" priority="2956">
      <formula>AND($H97&lt;&gt;"",$I97&lt;&gt;"",$J97&lt;&gt;"")</formula>
    </cfRule>
    <cfRule type="expression" dxfId="11581" priority="2957">
      <formula>AND($H97&lt;&gt;"",$I97&lt;&gt;"",$J97="")</formula>
    </cfRule>
    <cfRule type="expression" dxfId="11580" priority="2958">
      <formula>AND($H97&lt;&gt;"",$I97="",$J97="")</formula>
    </cfRule>
  </conditionalFormatting>
  <conditionalFormatting sqref="H97">
    <cfRule type="expression" dxfId="11579" priority="2955">
      <formula>AND($H97&lt;&gt;"",$I97&lt;&gt;"")</formula>
    </cfRule>
  </conditionalFormatting>
  <conditionalFormatting sqref="I97">
    <cfRule type="expression" dxfId="11578" priority="2954">
      <formula>AND($I97&lt;&gt;"",$J97&lt;&gt;"")</formula>
    </cfRule>
  </conditionalFormatting>
  <conditionalFormatting sqref="A97">
    <cfRule type="containsBlanks" dxfId="11577" priority="2953">
      <formula>LEN(TRIM(A97))=0</formula>
    </cfRule>
  </conditionalFormatting>
  <conditionalFormatting sqref="AA97:AB97">
    <cfRule type="expression" dxfId="11576" priority="2950">
      <formula>AND($H97&lt;&gt;"",$I97&lt;&gt;"",$J97&lt;&gt;"")</formula>
    </cfRule>
    <cfRule type="expression" dxfId="11575" priority="2951">
      <formula>AND($H97&lt;&gt;"",$I97&lt;&gt;"",$J97="")</formula>
    </cfRule>
    <cfRule type="expression" dxfId="11574" priority="2952">
      <formula>AND($H97&lt;&gt;"",$I97="",$J97="")</formula>
    </cfRule>
  </conditionalFormatting>
  <conditionalFormatting sqref="AC97:AD97">
    <cfRule type="expression" dxfId="11573" priority="2947">
      <formula>AND($H97&lt;&gt;"",$I97&lt;&gt;"",$J97&lt;&gt;"")</formula>
    </cfRule>
    <cfRule type="expression" dxfId="11572" priority="2948">
      <formula>AND($H97&lt;&gt;"",$I97&lt;&gt;"",$J97="")</formula>
    </cfRule>
    <cfRule type="expression" dxfId="11571" priority="2949">
      <formula>AND($H97&lt;&gt;"",$I97="",$J97="")</formula>
    </cfRule>
  </conditionalFormatting>
  <conditionalFormatting sqref="AE97:AH97">
    <cfRule type="expression" dxfId="11570" priority="2944">
      <formula>AND($H97&lt;&gt;"",$I97&lt;&gt;"",$J97&lt;&gt;"")</formula>
    </cfRule>
    <cfRule type="expression" dxfId="11569" priority="2945">
      <formula>AND($H97&lt;&gt;"",$I97&lt;&gt;"",$J97="")</formula>
    </cfRule>
    <cfRule type="expression" dxfId="11568" priority="2946">
      <formula>AND($H97&lt;&gt;"",$I97="",$J97="")</formula>
    </cfRule>
  </conditionalFormatting>
  <conditionalFormatting sqref="AI97">
    <cfRule type="expression" dxfId="11567" priority="2941">
      <formula>AND($H97&lt;&gt;"",$I97&lt;&gt;"",$J97&lt;&gt;"")</formula>
    </cfRule>
    <cfRule type="expression" dxfId="11566" priority="2942">
      <formula>AND($H97&lt;&gt;"",$I97&lt;&gt;"",$J97="")</formula>
    </cfRule>
    <cfRule type="expression" dxfId="11565" priority="2943">
      <formula>AND($H97&lt;&gt;"",$I97="",$J97="")</formula>
    </cfRule>
  </conditionalFormatting>
  <conditionalFormatting sqref="H98:J98">
    <cfRule type="expression" dxfId="11564" priority="2938">
      <formula>AND($H98&lt;&gt;"",$I98&lt;&gt;"",$J98&lt;&gt;"")</formula>
    </cfRule>
    <cfRule type="expression" dxfId="11563" priority="2939">
      <formula>AND($H98&lt;&gt;"",$I98&lt;&gt;"",$J98="")</formula>
    </cfRule>
    <cfRule type="expression" dxfId="11562" priority="2940">
      <formula>AND($H98&lt;&gt;"",$I98="",$J98="")</formula>
    </cfRule>
  </conditionalFormatting>
  <conditionalFormatting sqref="U98 X98:Z98">
    <cfRule type="expression" dxfId="11561" priority="2935">
      <formula>AND($H98&lt;&gt;"",$I98&lt;&gt;"",$J98&lt;&gt;"")</formula>
    </cfRule>
    <cfRule type="expression" dxfId="11560" priority="2936">
      <formula>AND($H98&lt;&gt;"",$I98&lt;&gt;"",$J98="")</formula>
    </cfRule>
    <cfRule type="expression" dxfId="11559" priority="2937">
      <formula>AND($H98&lt;&gt;"",$I98="",$J98="")</formula>
    </cfRule>
  </conditionalFormatting>
  <conditionalFormatting sqref="H98">
    <cfRule type="expression" dxfId="11558" priority="2934">
      <formula>AND($H98&lt;&gt;"",$I98&lt;&gt;"")</formula>
    </cfRule>
  </conditionalFormatting>
  <conditionalFormatting sqref="I98">
    <cfRule type="expression" dxfId="11557" priority="2933">
      <formula>AND($I98&lt;&gt;"",$J98&lt;&gt;"")</formula>
    </cfRule>
  </conditionalFormatting>
  <conditionalFormatting sqref="A98">
    <cfRule type="containsBlanks" dxfId="11556" priority="2932">
      <formula>LEN(TRIM(A98))=0</formula>
    </cfRule>
  </conditionalFormatting>
  <conditionalFormatting sqref="AA98:AB98">
    <cfRule type="expression" dxfId="11555" priority="2929">
      <formula>AND($H98&lt;&gt;"",$I98&lt;&gt;"",$J98&lt;&gt;"")</formula>
    </cfRule>
    <cfRule type="expression" dxfId="11554" priority="2930">
      <formula>AND($H98&lt;&gt;"",$I98&lt;&gt;"",$J98="")</formula>
    </cfRule>
    <cfRule type="expression" dxfId="11553" priority="2931">
      <formula>AND($H98&lt;&gt;"",$I98="",$J98="")</formula>
    </cfRule>
  </conditionalFormatting>
  <conditionalFormatting sqref="AC98:AD98">
    <cfRule type="expression" dxfId="11552" priority="2926">
      <formula>AND($H98&lt;&gt;"",$I98&lt;&gt;"",$J98&lt;&gt;"")</formula>
    </cfRule>
    <cfRule type="expression" dxfId="11551" priority="2927">
      <formula>AND($H98&lt;&gt;"",$I98&lt;&gt;"",$J98="")</formula>
    </cfRule>
    <cfRule type="expression" dxfId="11550" priority="2928">
      <formula>AND($H98&lt;&gt;"",$I98="",$J98="")</formula>
    </cfRule>
  </conditionalFormatting>
  <conditionalFormatting sqref="AE98:AH98">
    <cfRule type="expression" dxfId="11549" priority="2923">
      <formula>AND($H98&lt;&gt;"",$I98&lt;&gt;"",$J98&lt;&gt;"")</formula>
    </cfRule>
    <cfRule type="expression" dxfId="11548" priority="2924">
      <formula>AND($H98&lt;&gt;"",$I98&lt;&gt;"",$J98="")</formula>
    </cfRule>
    <cfRule type="expression" dxfId="11547" priority="2925">
      <formula>AND($H98&lt;&gt;"",$I98="",$J98="")</formula>
    </cfRule>
  </conditionalFormatting>
  <conditionalFormatting sqref="AI98">
    <cfRule type="expression" dxfId="11546" priority="2920">
      <formula>AND($H98&lt;&gt;"",$I98&lt;&gt;"",$J98&lt;&gt;"")</formula>
    </cfRule>
    <cfRule type="expression" dxfId="11545" priority="2921">
      <formula>AND($H98&lt;&gt;"",$I98&lt;&gt;"",$J98="")</formula>
    </cfRule>
    <cfRule type="expression" dxfId="11544" priority="2922">
      <formula>AND($H98&lt;&gt;"",$I98="",$J98="")</formula>
    </cfRule>
  </conditionalFormatting>
  <conditionalFormatting sqref="H102:J102">
    <cfRule type="expression" dxfId="11543" priority="2917">
      <formula>AND($H102&lt;&gt;"",$I102&lt;&gt;"",$J102&lt;&gt;"")</formula>
    </cfRule>
    <cfRule type="expression" dxfId="11542" priority="2918">
      <formula>AND($H102&lt;&gt;"",$I102&lt;&gt;"",$J102="")</formula>
    </cfRule>
    <cfRule type="expression" dxfId="11541" priority="2919">
      <formula>AND($H102&lt;&gt;"",$I102="",$J102="")</formula>
    </cfRule>
  </conditionalFormatting>
  <conditionalFormatting sqref="U102 X102:Z102">
    <cfRule type="expression" dxfId="11540" priority="2914">
      <formula>AND($H102&lt;&gt;"",$I102&lt;&gt;"",$J102&lt;&gt;"")</formula>
    </cfRule>
    <cfRule type="expression" dxfId="11539" priority="2915">
      <formula>AND($H102&lt;&gt;"",$I102&lt;&gt;"",$J102="")</formula>
    </cfRule>
    <cfRule type="expression" dxfId="11538" priority="2916">
      <formula>AND($H102&lt;&gt;"",$I102="",$J102="")</formula>
    </cfRule>
  </conditionalFormatting>
  <conditionalFormatting sqref="H102">
    <cfRule type="expression" dxfId="11537" priority="2913">
      <formula>AND($H102&lt;&gt;"",$I102&lt;&gt;"")</formula>
    </cfRule>
  </conditionalFormatting>
  <conditionalFormatting sqref="I102">
    <cfRule type="expression" dxfId="11536" priority="2912">
      <formula>AND($I102&lt;&gt;"",$J102&lt;&gt;"")</formula>
    </cfRule>
  </conditionalFormatting>
  <conditionalFormatting sqref="A102">
    <cfRule type="containsBlanks" dxfId="11535" priority="2911">
      <formula>LEN(TRIM(A102))=0</formula>
    </cfRule>
  </conditionalFormatting>
  <conditionalFormatting sqref="AA102:AB102">
    <cfRule type="expression" dxfId="11534" priority="2908">
      <formula>AND($H102&lt;&gt;"",$I102&lt;&gt;"",$J102&lt;&gt;"")</formula>
    </cfRule>
    <cfRule type="expression" dxfId="11533" priority="2909">
      <formula>AND($H102&lt;&gt;"",$I102&lt;&gt;"",$J102="")</formula>
    </cfRule>
    <cfRule type="expression" dxfId="11532" priority="2910">
      <formula>AND($H102&lt;&gt;"",$I102="",$J102="")</formula>
    </cfRule>
  </conditionalFormatting>
  <conditionalFormatting sqref="AC102:AD102">
    <cfRule type="expression" dxfId="11531" priority="2905">
      <formula>AND($H102&lt;&gt;"",$I102&lt;&gt;"",$J102&lt;&gt;"")</formula>
    </cfRule>
    <cfRule type="expression" dxfId="11530" priority="2906">
      <formula>AND($H102&lt;&gt;"",$I102&lt;&gt;"",$J102="")</formula>
    </cfRule>
    <cfRule type="expression" dxfId="11529" priority="2907">
      <formula>AND($H102&lt;&gt;"",$I102="",$J102="")</formula>
    </cfRule>
  </conditionalFormatting>
  <conditionalFormatting sqref="AE102:AH102">
    <cfRule type="expression" dxfId="11528" priority="2902">
      <formula>AND($H102&lt;&gt;"",$I102&lt;&gt;"",$J102&lt;&gt;"")</formula>
    </cfRule>
    <cfRule type="expression" dxfId="11527" priority="2903">
      <formula>AND($H102&lt;&gt;"",$I102&lt;&gt;"",$J102="")</formula>
    </cfRule>
    <cfRule type="expression" dxfId="11526" priority="2904">
      <formula>AND($H102&lt;&gt;"",$I102="",$J102="")</formula>
    </cfRule>
  </conditionalFormatting>
  <conditionalFormatting sqref="AI102">
    <cfRule type="expression" dxfId="11525" priority="2899">
      <formula>AND($H102&lt;&gt;"",$I102&lt;&gt;"",$J102&lt;&gt;"")</formula>
    </cfRule>
    <cfRule type="expression" dxfId="11524" priority="2900">
      <formula>AND($H102&lt;&gt;"",$I102&lt;&gt;"",$J102="")</formula>
    </cfRule>
    <cfRule type="expression" dxfId="11523" priority="2901">
      <formula>AND($H102&lt;&gt;"",$I102="",$J102="")</formula>
    </cfRule>
  </conditionalFormatting>
  <conditionalFormatting sqref="H100:J100">
    <cfRule type="expression" dxfId="11522" priority="2875">
      <formula>AND($H100&lt;&gt;"",$I100&lt;&gt;"",$J100&lt;&gt;"")</formula>
    </cfRule>
    <cfRule type="expression" dxfId="11521" priority="2876">
      <formula>AND($H100&lt;&gt;"",$I100&lt;&gt;"",$J100="")</formula>
    </cfRule>
    <cfRule type="expression" dxfId="11520" priority="2877">
      <formula>AND($H100&lt;&gt;"",$I100="",$J100="")</formula>
    </cfRule>
  </conditionalFormatting>
  <conditionalFormatting sqref="U100 X100:Z100">
    <cfRule type="expression" dxfId="11519" priority="2872">
      <formula>AND($H100&lt;&gt;"",$I100&lt;&gt;"",$J100&lt;&gt;"")</formula>
    </cfRule>
    <cfRule type="expression" dxfId="11518" priority="2873">
      <formula>AND($H100&lt;&gt;"",$I100&lt;&gt;"",$J100="")</formula>
    </cfRule>
    <cfRule type="expression" dxfId="11517" priority="2874">
      <formula>AND($H100&lt;&gt;"",$I100="",$J100="")</formula>
    </cfRule>
  </conditionalFormatting>
  <conditionalFormatting sqref="H100">
    <cfRule type="expression" dxfId="11516" priority="2871">
      <formula>AND($H100&lt;&gt;"",$I100&lt;&gt;"")</formula>
    </cfRule>
  </conditionalFormatting>
  <conditionalFormatting sqref="I100">
    <cfRule type="expression" dxfId="11515" priority="2870">
      <formula>AND($I100&lt;&gt;"",$J100&lt;&gt;"")</formula>
    </cfRule>
  </conditionalFormatting>
  <conditionalFormatting sqref="A100">
    <cfRule type="containsBlanks" dxfId="11514" priority="2869">
      <formula>LEN(TRIM(A100))=0</formula>
    </cfRule>
  </conditionalFormatting>
  <conditionalFormatting sqref="AA100:AB100">
    <cfRule type="expression" dxfId="11513" priority="2866">
      <formula>AND($H100&lt;&gt;"",$I100&lt;&gt;"",$J100&lt;&gt;"")</formula>
    </cfRule>
    <cfRule type="expression" dxfId="11512" priority="2867">
      <formula>AND($H100&lt;&gt;"",$I100&lt;&gt;"",$J100="")</formula>
    </cfRule>
    <cfRule type="expression" dxfId="11511" priority="2868">
      <formula>AND($H100&lt;&gt;"",$I100="",$J100="")</formula>
    </cfRule>
  </conditionalFormatting>
  <conditionalFormatting sqref="AC100:AD100">
    <cfRule type="expression" dxfId="11510" priority="2863">
      <formula>AND($H100&lt;&gt;"",$I100&lt;&gt;"",$J100&lt;&gt;"")</formula>
    </cfRule>
    <cfRule type="expression" dxfId="11509" priority="2864">
      <formula>AND($H100&lt;&gt;"",$I100&lt;&gt;"",$J100="")</formula>
    </cfRule>
    <cfRule type="expression" dxfId="11508" priority="2865">
      <formula>AND($H100&lt;&gt;"",$I100="",$J100="")</formula>
    </cfRule>
  </conditionalFormatting>
  <conditionalFormatting sqref="AE100:AH100">
    <cfRule type="expression" dxfId="11507" priority="2860">
      <formula>AND($H100&lt;&gt;"",$I100&lt;&gt;"",$J100&lt;&gt;"")</formula>
    </cfRule>
    <cfRule type="expression" dxfId="11506" priority="2861">
      <formula>AND($H100&lt;&gt;"",$I100&lt;&gt;"",$J100="")</formula>
    </cfRule>
    <cfRule type="expression" dxfId="11505" priority="2862">
      <formula>AND($H100&lt;&gt;"",$I100="",$J100="")</formula>
    </cfRule>
  </conditionalFormatting>
  <conditionalFormatting sqref="AI100">
    <cfRule type="expression" dxfId="11504" priority="2857">
      <formula>AND($H100&lt;&gt;"",$I100&lt;&gt;"",$J100&lt;&gt;"")</formula>
    </cfRule>
    <cfRule type="expression" dxfId="11503" priority="2858">
      <formula>AND($H100&lt;&gt;"",$I100&lt;&gt;"",$J100="")</formula>
    </cfRule>
    <cfRule type="expression" dxfId="11502" priority="2859">
      <formula>AND($H100&lt;&gt;"",$I100="",$J100="")</formula>
    </cfRule>
  </conditionalFormatting>
  <conditionalFormatting sqref="A79">
    <cfRule type="containsBlanks" dxfId="11501" priority="2848">
      <formula>LEN(TRIM(A79))=0</formula>
    </cfRule>
  </conditionalFormatting>
  <conditionalFormatting sqref="A83">
    <cfRule type="containsBlanks" dxfId="11500" priority="2737">
      <formula>LEN(TRIM(A83))=0</formula>
    </cfRule>
  </conditionalFormatting>
  <conditionalFormatting sqref="A80">
    <cfRule type="containsBlanks" dxfId="11499" priority="2821">
      <formula>LEN(TRIM(A80))=0</formula>
    </cfRule>
  </conditionalFormatting>
  <conditionalFormatting sqref="A81">
    <cfRule type="containsBlanks" dxfId="11498" priority="2800">
      <formula>LEN(TRIM(A81))=0</formula>
    </cfRule>
  </conditionalFormatting>
  <conditionalFormatting sqref="A82">
    <cfRule type="containsBlanks" dxfId="11497" priority="2779">
      <formula>LEN(TRIM(A82))=0</formula>
    </cfRule>
  </conditionalFormatting>
  <conditionalFormatting sqref="A86">
    <cfRule type="containsBlanks" dxfId="11496" priority="2758">
      <formula>LEN(TRIM(A86))=0</formula>
    </cfRule>
  </conditionalFormatting>
  <conditionalFormatting sqref="A84">
    <cfRule type="containsBlanks" dxfId="11495" priority="2716">
      <formula>LEN(TRIM(A84))=0</formula>
    </cfRule>
  </conditionalFormatting>
  <conditionalFormatting sqref="H75:J75">
    <cfRule type="expression" dxfId="11494" priority="2701">
      <formula>AND($H75&lt;&gt;"",$I75&lt;&gt;"",$J75&lt;&gt;"")</formula>
    </cfRule>
    <cfRule type="expression" dxfId="11493" priority="2702">
      <formula>AND($H75&lt;&gt;"",$I75&lt;&gt;"",$J75="")</formula>
    </cfRule>
    <cfRule type="expression" dxfId="11492" priority="2703">
      <formula>AND($H75&lt;&gt;"",$I75="",$J75="")</formula>
    </cfRule>
  </conditionalFormatting>
  <conditionalFormatting sqref="U75 X75:Z75">
    <cfRule type="expression" dxfId="11491" priority="2698">
      <formula>AND($H75&lt;&gt;"",$I75&lt;&gt;"",$J75&lt;&gt;"")</formula>
    </cfRule>
    <cfRule type="expression" dxfId="11490" priority="2699">
      <formula>AND($H75&lt;&gt;"",$I75&lt;&gt;"",$J75="")</formula>
    </cfRule>
    <cfRule type="expression" dxfId="11489" priority="2700">
      <formula>AND($H75&lt;&gt;"",$I75="",$J75="")</formula>
    </cfRule>
  </conditionalFormatting>
  <conditionalFormatting sqref="H75">
    <cfRule type="expression" dxfId="11488" priority="2697">
      <formula>AND($H75&lt;&gt;"",$I75&lt;&gt;"")</formula>
    </cfRule>
  </conditionalFormatting>
  <conditionalFormatting sqref="I75">
    <cfRule type="expression" dxfId="11487" priority="2696">
      <formula>AND($I75&lt;&gt;"",$J75&lt;&gt;"")</formula>
    </cfRule>
  </conditionalFormatting>
  <conditionalFormatting sqref="A75">
    <cfRule type="containsBlanks" dxfId="11486" priority="2695">
      <formula>LEN(TRIM(A75))=0</formula>
    </cfRule>
  </conditionalFormatting>
  <conditionalFormatting sqref="AA75:AB75">
    <cfRule type="expression" dxfId="11485" priority="2692">
      <formula>AND($H75&lt;&gt;"",$I75&lt;&gt;"",$J75&lt;&gt;"")</formula>
    </cfRule>
    <cfRule type="expression" dxfId="11484" priority="2693">
      <formula>AND($H75&lt;&gt;"",$I75&lt;&gt;"",$J75="")</formula>
    </cfRule>
    <cfRule type="expression" dxfId="11483" priority="2694">
      <formula>AND($H75&lt;&gt;"",$I75="",$J75="")</formula>
    </cfRule>
  </conditionalFormatting>
  <conditionalFormatting sqref="AC75:AD75">
    <cfRule type="expression" dxfId="11482" priority="2689">
      <formula>AND($H75&lt;&gt;"",$I75&lt;&gt;"",$J75&lt;&gt;"")</formula>
    </cfRule>
    <cfRule type="expression" dxfId="11481" priority="2690">
      <formula>AND($H75&lt;&gt;"",$I75&lt;&gt;"",$J75="")</formula>
    </cfRule>
    <cfRule type="expression" dxfId="11480" priority="2691">
      <formula>AND($H75&lt;&gt;"",$I75="",$J75="")</formula>
    </cfRule>
  </conditionalFormatting>
  <conditionalFormatting sqref="AE75:AH75">
    <cfRule type="expression" dxfId="11479" priority="2686">
      <formula>AND($H75&lt;&gt;"",$I75&lt;&gt;"",$J75&lt;&gt;"")</formula>
    </cfRule>
    <cfRule type="expression" dxfId="11478" priority="2687">
      <formula>AND($H75&lt;&gt;"",$I75&lt;&gt;"",$J75="")</formula>
    </cfRule>
    <cfRule type="expression" dxfId="11477" priority="2688">
      <formula>AND($H75&lt;&gt;"",$I75="",$J75="")</formula>
    </cfRule>
  </conditionalFormatting>
  <conditionalFormatting sqref="AI75">
    <cfRule type="expression" dxfId="11476" priority="2683">
      <formula>AND($H75&lt;&gt;"",$I75&lt;&gt;"",$J75&lt;&gt;"")</formula>
    </cfRule>
    <cfRule type="expression" dxfId="11475" priority="2684">
      <formula>AND($H75&lt;&gt;"",$I75&lt;&gt;"",$J75="")</formula>
    </cfRule>
    <cfRule type="expression" dxfId="11474" priority="2685">
      <formula>AND($H75&lt;&gt;"",$I75="",$J75="")</formula>
    </cfRule>
  </conditionalFormatting>
  <conditionalFormatting sqref="H74:J74 U74 X74:AI74">
    <cfRule type="expression" dxfId="11473" priority="2680">
      <formula>AND($H74&lt;&gt;"",$I74&lt;&gt;"",$J74&lt;&gt;"")</formula>
    </cfRule>
    <cfRule type="expression" dxfId="11472" priority="2681">
      <formula>AND($H74&lt;&gt;"",$I74&lt;&gt;"",$J74="")</formula>
    </cfRule>
    <cfRule type="expression" dxfId="11471" priority="2682">
      <formula>AND($H74&lt;&gt;"",$I74="",$J74="")</formula>
    </cfRule>
  </conditionalFormatting>
  <conditionalFormatting sqref="H74">
    <cfRule type="expression" dxfId="11470" priority="2679">
      <formula>AND($H74&lt;&gt;"",$I74&lt;&gt;"")</formula>
    </cfRule>
  </conditionalFormatting>
  <conditionalFormatting sqref="I74">
    <cfRule type="expression" dxfId="11469" priority="2678">
      <formula>AND($I74&lt;&gt;"",$J74&lt;&gt;"")</formula>
    </cfRule>
  </conditionalFormatting>
  <conditionalFormatting sqref="H73:J73">
    <cfRule type="expression" dxfId="11468" priority="2675">
      <formula>AND($H73&lt;&gt;"",$I73&lt;&gt;"",$J73&lt;&gt;"")</formula>
    </cfRule>
    <cfRule type="expression" dxfId="11467" priority="2676">
      <formula>AND($H73&lt;&gt;"",$I73&lt;&gt;"",$J73="")</formula>
    </cfRule>
    <cfRule type="expression" dxfId="11466" priority="2677">
      <formula>AND($H73&lt;&gt;"",$I73="",$J73="")</formula>
    </cfRule>
  </conditionalFormatting>
  <conditionalFormatting sqref="U73 X73:Z73">
    <cfRule type="expression" dxfId="11465" priority="2672">
      <formula>AND($H73&lt;&gt;"",$I73&lt;&gt;"",$J73&lt;&gt;"")</formula>
    </cfRule>
    <cfRule type="expression" dxfId="11464" priority="2673">
      <formula>AND($H73&lt;&gt;"",$I73&lt;&gt;"",$J73="")</formula>
    </cfRule>
    <cfRule type="expression" dxfId="11463" priority="2674">
      <formula>AND($H73&lt;&gt;"",$I73="",$J73="")</formula>
    </cfRule>
  </conditionalFormatting>
  <conditionalFormatting sqref="H73">
    <cfRule type="expression" dxfId="11462" priority="2671">
      <formula>AND($H73&lt;&gt;"",$I73&lt;&gt;"")</formula>
    </cfRule>
  </conditionalFormatting>
  <conditionalFormatting sqref="I73">
    <cfRule type="expression" dxfId="11461" priority="2670">
      <formula>AND($I73&lt;&gt;"",$J73&lt;&gt;"")</formula>
    </cfRule>
  </conditionalFormatting>
  <conditionalFormatting sqref="A73">
    <cfRule type="containsBlanks" dxfId="11460" priority="2669">
      <formula>LEN(TRIM(A73))=0</formula>
    </cfRule>
  </conditionalFormatting>
  <conditionalFormatting sqref="AA73:AB73">
    <cfRule type="expression" dxfId="11459" priority="2666">
      <formula>AND($H73&lt;&gt;"",$I73&lt;&gt;"",$J73&lt;&gt;"")</formula>
    </cfRule>
    <cfRule type="expression" dxfId="11458" priority="2667">
      <formula>AND($H73&lt;&gt;"",$I73&lt;&gt;"",$J73="")</formula>
    </cfRule>
    <cfRule type="expression" dxfId="11457" priority="2668">
      <formula>AND($H73&lt;&gt;"",$I73="",$J73="")</formula>
    </cfRule>
  </conditionalFormatting>
  <conditionalFormatting sqref="AC73:AD73">
    <cfRule type="expression" dxfId="11456" priority="2663">
      <formula>AND($H73&lt;&gt;"",$I73&lt;&gt;"",$J73&lt;&gt;"")</formula>
    </cfRule>
    <cfRule type="expression" dxfId="11455" priority="2664">
      <formula>AND($H73&lt;&gt;"",$I73&lt;&gt;"",$J73="")</formula>
    </cfRule>
    <cfRule type="expression" dxfId="11454" priority="2665">
      <formula>AND($H73&lt;&gt;"",$I73="",$J73="")</formula>
    </cfRule>
  </conditionalFormatting>
  <conditionalFormatting sqref="AE73:AH73">
    <cfRule type="expression" dxfId="11453" priority="2660">
      <formula>AND($H73&lt;&gt;"",$I73&lt;&gt;"",$J73&lt;&gt;"")</formula>
    </cfRule>
    <cfRule type="expression" dxfId="11452" priority="2661">
      <formula>AND($H73&lt;&gt;"",$I73&lt;&gt;"",$J73="")</formula>
    </cfRule>
    <cfRule type="expression" dxfId="11451" priority="2662">
      <formula>AND($H73&lt;&gt;"",$I73="",$J73="")</formula>
    </cfRule>
  </conditionalFormatting>
  <conditionalFormatting sqref="AI73">
    <cfRule type="expression" dxfId="11450" priority="2657">
      <formula>AND($H73&lt;&gt;"",$I73&lt;&gt;"",$J73&lt;&gt;"")</formula>
    </cfRule>
    <cfRule type="expression" dxfId="11449" priority="2658">
      <formula>AND($H73&lt;&gt;"",$I73&lt;&gt;"",$J73="")</formula>
    </cfRule>
    <cfRule type="expression" dxfId="11448" priority="2659">
      <formula>AND($H73&lt;&gt;"",$I73="",$J73="")</formula>
    </cfRule>
  </conditionalFormatting>
  <conditionalFormatting sqref="A74">
    <cfRule type="containsBlanks" dxfId="11447" priority="2656">
      <formula>LEN(TRIM(A74))=0</formula>
    </cfRule>
  </conditionalFormatting>
  <conditionalFormatting sqref="H119:J119">
    <cfRule type="expression" dxfId="11446" priority="2653">
      <formula>AND($H119&lt;&gt;"",$I119&lt;&gt;"",$J119&lt;&gt;"")</formula>
    </cfRule>
    <cfRule type="expression" dxfId="11445" priority="2654">
      <formula>AND($H119&lt;&gt;"",$I119&lt;&gt;"",$J119="")</formula>
    </cfRule>
    <cfRule type="expression" dxfId="11444" priority="2655">
      <formula>AND($H119&lt;&gt;"",$I119="",$J119="")</formula>
    </cfRule>
  </conditionalFormatting>
  <conditionalFormatting sqref="U119 X119:Z119">
    <cfRule type="expression" dxfId="11443" priority="2650">
      <formula>AND($H119&lt;&gt;"",$I119&lt;&gt;"",$J119&lt;&gt;"")</formula>
    </cfRule>
    <cfRule type="expression" dxfId="11442" priority="2651">
      <formula>AND($H119&lt;&gt;"",$I119&lt;&gt;"",$J119="")</formula>
    </cfRule>
    <cfRule type="expression" dxfId="11441" priority="2652">
      <formula>AND($H119&lt;&gt;"",$I119="",$J119="")</formula>
    </cfRule>
  </conditionalFormatting>
  <conditionalFormatting sqref="H119">
    <cfRule type="expression" dxfId="11440" priority="2649">
      <formula>AND($H119&lt;&gt;"",$I119&lt;&gt;"")</formula>
    </cfRule>
  </conditionalFormatting>
  <conditionalFormatting sqref="I119">
    <cfRule type="expression" dxfId="11439" priority="2648">
      <formula>AND($I119&lt;&gt;"",$J119&lt;&gt;"")</formula>
    </cfRule>
  </conditionalFormatting>
  <conditionalFormatting sqref="A119">
    <cfRule type="containsBlanks" dxfId="11438" priority="2647">
      <formula>LEN(TRIM(A119))=0</formula>
    </cfRule>
  </conditionalFormatting>
  <conditionalFormatting sqref="AA119:AB119">
    <cfRule type="expression" dxfId="11437" priority="2644">
      <formula>AND($H119&lt;&gt;"",$I119&lt;&gt;"",$J119&lt;&gt;"")</formula>
    </cfRule>
    <cfRule type="expression" dxfId="11436" priority="2645">
      <formula>AND($H119&lt;&gt;"",$I119&lt;&gt;"",$J119="")</formula>
    </cfRule>
    <cfRule type="expression" dxfId="11435" priority="2646">
      <formula>AND($H119&lt;&gt;"",$I119="",$J119="")</formula>
    </cfRule>
  </conditionalFormatting>
  <conditionalFormatting sqref="AC119:AD119">
    <cfRule type="expression" dxfId="11434" priority="2641">
      <formula>AND($H119&lt;&gt;"",$I119&lt;&gt;"",$J119&lt;&gt;"")</formula>
    </cfRule>
    <cfRule type="expression" dxfId="11433" priority="2642">
      <formula>AND($H119&lt;&gt;"",$I119&lt;&gt;"",$J119="")</formula>
    </cfRule>
    <cfRule type="expression" dxfId="11432" priority="2643">
      <formula>AND($H119&lt;&gt;"",$I119="",$J119="")</formula>
    </cfRule>
  </conditionalFormatting>
  <conditionalFormatting sqref="AE119:AH119">
    <cfRule type="expression" dxfId="11431" priority="2638">
      <formula>AND($H119&lt;&gt;"",$I119&lt;&gt;"",$J119&lt;&gt;"")</formula>
    </cfRule>
    <cfRule type="expression" dxfId="11430" priority="2639">
      <formula>AND($H119&lt;&gt;"",$I119&lt;&gt;"",$J119="")</formula>
    </cfRule>
    <cfRule type="expression" dxfId="11429" priority="2640">
      <formula>AND($H119&lt;&gt;"",$I119="",$J119="")</formula>
    </cfRule>
  </conditionalFormatting>
  <conditionalFormatting sqref="AI119">
    <cfRule type="expression" dxfId="11428" priority="2635">
      <formula>AND($H119&lt;&gt;"",$I119&lt;&gt;"",$J119&lt;&gt;"")</formula>
    </cfRule>
    <cfRule type="expression" dxfId="11427" priority="2636">
      <formula>AND($H119&lt;&gt;"",$I119&lt;&gt;"",$J119="")</formula>
    </cfRule>
    <cfRule type="expression" dxfId="11426" priority="2637">
      <formula>AND($H119&lt;&gt;"",$I119="",$J119="")</formula>
    </cfRule>
  </conditionalFormatting>
  <conditionalFormatting sqref="H120:J120">
    <cfRule type="expression" dxfId="11425" priority="2632">
      <formula>AND($H120&lt;&gt;"",$I120&lt;&gt;"",$J120&lt;&gt;"")</formula>
    </cfRule>
    <cfRule type="expression" dxfId="11424" priority="2633">
      <formula>AND($H120&lt;&gt;"",$I120&lt;&gt;"",$J120="")</formula>
    </cfRule>
    <cfRule type="expression" dxfId="11423" priority="2634">
      <formula>AND($H120&lt;&gt;"",$I120="",$J120="")</formula>
    </cfRule>
  </conditionalFormatting>
  <conditionalFormatting sqref="U120 X120:Z120">
    <cfRule type="expression" dxfId="11422" priority="2629">
      <formula>AND($H120&lt;&gt;"",$I120&lt;&gt;"",$J120&lt;&gt;"")</formula>
    </cfRule>
    <cfRule type="expression" dxfId="11421" priority="2630">
      <formula>AND($H120&lt;&gt;"",$I120&lt;&gt;"",$J120="")</formula>
    </cfRule>
    <cfRule type="expression" dxfId="11420" priority="2631">
      <formula>AND($H120&lt;&gt;"",$I120="",$J120="")</formula>
    </cfRule>
  </conditionalFormatting>
  <conditionalFormatting sqref="H120">
    <cfRule type="expression" dxfId="11419" priority="2628">
      <formula>AND($H120&lt;&gt;"",$I120&lt;&gt;"")</formula>
    </cfRule>
  </conditionalFormatting>
  <conditionalFormatting sqref="I120">
    <cfRule type="expression" dxfId="11418" priority="2627">
      <formula>AND($I120&lt;&gt;"",$J120&lt;&gt;"")</formula>
    </cfRule>
  </conditionalFormatting>
  <conditionalFormatting sqref="A120">
    <cfRule type="containsBlanks" dxfId="11417" priority="2626">
      <formula>LEN(TRIM(A120))=0</formula>
    </cfRule>
  </conditionalFormatting>
  <conditionalFormatting sqref="AA120:AB120">
    <cfRule type="expression" dxfId="11416" priority="2623">
      <formula>AND($H120&lt;&gt;"",$I120&lt;&gt;"",$J120&lt;&gt;"")</formula>
    </cfRule>
    <cfRule type="expression" dxfId="11415" priority="2624">
      <formula>AND($H120&lt;&gt;"",$I120&lt;&gt;"",$J120="")</formula>
    </cfRule>
    <cfRule type="expression" dxfId="11414" priority="2625">
      <formula>AND($H120&lt;&gt;"",$I120="",$J120="")</formula>
    </cfRule>
  </conditionalFormatting>
  <conditionalFormatting sqref="AC120:AD120">
    <cfRule type="expression" dxfId="11413" priority="2620">
      <formula>AND($H120&lt;&gt;"",$I120&lt;&gt;"",$J120&lt;&gt;"")</formula>
    </cfRule>
    <cfRule type="expression" dxfId="11412" priority="2621">
      <formula>AND($H120&lt;&gt;"",$I120&lt;&gt;"",$J120="")</formula>
    </cfRule>
    <cfRule type="expression" dxfId="11411" priority="2622">
      <formula>AND($H120&lt;&gt;"",$I120="",$J120="")</formula>
    </cfRule>
  </conditionalFormatting>
  <conditionalFormatting sqref="AE120:AH120">
    <cfRule type="expression" dxfId="11410" priority="2617">
      <formula>AND($H120&lt;&gt;"",$I120&lt;&gt;"",$J120&lt;&gt;"")</formula>
    </cfRule>
    <cfRule type="expression" dxfId="11409" priority="2618">
      <formula>AND($H120&lt;&gt;"",$I120&lt;&gt;"",$J120="")</formula>
    </cfRule>
    <cfRule type="expression" dxfId="11408" priority="2619">
      <formula>AND($H120&lt;&gt;"",$I120="",$J120="")</formula>
    </cfRule>
  </conditionalFormatting>
  <conditionalFormatting sqref="AI120">
    <cfRule type="expression" dxfId="11407" priority="2614">
      <formula>AND($H120&lt;&gt;"",$I120&lt;&gt;"",$J120&lt;&gt;"")</formula>
    </cfRule>
    <cfRule type="expression" dxfId="11406" priority="2615">
      <formula>AND($H120&lt;&gt;"",$I120&lt;&gt;"",$J120="")</formula>
    </cfRule>
    <cfRule type="expression" dxfId="11405" priority="2616">
      <formula>AND($H120&lt;&gt;"",$I120="",$J120="")</formula>
    </cfRule>
  </conditionalFormatting>
  <conditionalFormatting sqref="H121:J121">
    <cfRule type="expression" dxfId="11404" priority="2611">
      <formula>AND($H121&lt;&gt;"",$I121&lt;&gt;"",$J121&lt;&gt;"")</formula>
    </cfRule>
    <cfRule type="expression" dxfId="11403" priority="2612">
      <formula>AND($H121&lt;&gt;"",$I121&lt;&gt;"",$J121="")</formula>
    </cfRule>
    <cfRule type="expression" dxfId="11402" priority="2613">
      <formula>AND($H121&lt;&gt;"",$I121="",$J121="")</formula>
    </cfRule>
  </conditionalFormatting>
  <conditionalFormatting sqref="U121 X121:Z121">
    <cfRule type="expression" dxfId="11401" priority="2608">
      <formula>AND($H121&lt;&gt;"",$I121&lt;&gt;"",$J121&lt;&gt;"")</formula>
    </cfRule>
    <cfRule type="expression" dxfId="11400" priority="2609">
      <formula>AND($H121&lt;&gt;"",$I121&lt;&gt;"",$J121="")</formula>
    </cfRule>
    <cfRule type="expression" dxfId="11399" priority="2610">
      <formula>AND($H121&lt;&gt;"",$I121="",$J121="")</formula>
    </cfRule>
  </conditionalFormatting>
  <conditionalFormatting sqref="H121">
    <cfRule type="expression" dxfId="11398" priority="2607">
      <formula>AND($H121&lt;&gt;"",$I121&lt;&gt;"")</formula>
    </cfRule>
  </conditionalFormatting>
  <conditionalFormatting sqref="I121">
    <cfRule type="expression" dxfId="11397" priority="2606">
      <formula>AND($I121&lt;&gt;"",$J121&lt;&gt;"")</formula>
    </cfRule>
  </conditionalFormatting>
  <conditionalFormatting sqref="A121">
    <cfRule type="containsBlanks" dxfId="11396" priority="2605">
      <formula>LEN(TRIM(A121))=0</formula>
    </cfRule>
  </conditionalFormatting>
  <conditionalFormatting sqref="AA121:AB121">
    <cfRule type="expression" dxfId="11395" priority="2602">
      <formula>AND($H121&lt;&gt;"",$I121&lt;&gt;"",$J121&lt;&gt;"")</formula>
    </cfRule>
    <cfRule type="expression" dxfId="11394" priority="2603">
      <formula>AND($H121&lt;&gt;"",$I121&lt;&gt;"",$J121="")</formula>
    </cfRule>
    <cfRule type="expression" dxfId="11393" priority="2604">
      <formula>AND($H121&lt;&gt;"",$I121="",$J121="")</formula>
    </cfRule>
  </conditionalFormatting>
  <conditionalFormatting sqref="AC121:AD121">
    <cfRule type="expression" dxfId="11392" priority="2599">
      <formula>AND($H121&lt;&gt;"",$I121&lt;&gt;"",$J121&lt;&gt;"")</formula>
    </cfRule>
    <cfRule type="expression" dxfId="11391" priority="2600">
      <formula>AND($H121&lt;&gt;"",$I121&lt;&gt;"",$J121="")</formula>
    </cfRule>
    <cfRule type="expression" dxfId="11390" priority="2601">
      <formula>AND($H121&lt;&gt;"",$I121="",$J121="")</formula>
    </cfRule>
  </conditionalFormatting>
  <conditionalFormatting sqref="AE121:AH121">
    <cfRule type="expression" dxfId="11389" priority="2596">
      <formula>AND($H121&lt;&gt;"",$I121&lt;&gt;"",$J121&lt;&gt;"")</formula>
    </cfRule>
    <cfRule type="expression" dxfId="11388" priority="2597">
      <formula>AND($H121&lt;&gt;"",$I121&lt;&gt;"",$J121="")</formula>
    </cfRule>
    <cfRule type="expression" dxfId="11387" priority="2598">
      <formula>AND($H121&lt;&gt;"",$I121="",$J121="")</formula>
    </cfRule>
  </conditionalFormatting>
  <conditionalFormatting sqref="AI121">
    <cfRule type="expression" dxfId="11386" priority="2593">
      <formula>AND($H121&lt;&gt;"",$I121&lt;&gt;"",$J121&lt;&gt;"")</formula>
    </cfRule>
    <cfRule type="expression" dxfId="11385" priority="2594">
      <formula>AND($H121&lt;&gt;"",$I121&lt;&gt;"",$J121="")</formula>
    </cfRule>
    <cfRule type="expression" dxfId="11384" priority="2595">
      <formula>AND($H121&lt;&gt;"",$I121="",$J121="")</formula>
    </cfRule>
  </conditionalFormatting>
  <conditionalFormatting sqref="H122:J122">
    <cfRule type="expression" dxfId="11383" priority="2590">
      <formula>AND($H122&lt;&gt;"",$I122&lt;&gt;"",$J122&lt;&gt;"")</formula>
    </cfRule>
    <cfRule type="expression" dxfId="11382" priority="2591">
      <formula>AND($H122&lt;&gt;"",$I122&lt;&gt;"",$J122="")</formula>
    </cfRule>
    <cfRule type="expression" dxfId="11381" priority="2592">
      <formula>AND($H122&lt;&gt;"",$I122="",$J122="")</formula>
    </cfRule>
  </conditionalFormatting>
  <conditionalFormatting sqref="U122 X122:Z122">
    <cfRule type="expression" dxfId="11380" priority="2587">
      <formula>AND($H122&lt;&gt;"",$I122&lt;&gt;"",$J122&lt;&gt;"")</formula>
    </cfRule>
    <cfRule type="expression" dxfId="11379" priority="2588">
      <formula>AND($H122&lt;&gt;"",$I122&lt;&gt;"",$J122="")</formula>
    </cfRule>
    <cfRule type="expression" dxfId="11378" priority="2589">
      <formula>AND($H122&lt;&gt;"",$I122="",$J122="")</formula>
    </cfRule>
  </conditionalFormatting>
  <conditionalFormatting sqref="H122">
    <cfRule type="expression" dxfId="11377" priority="2586">
      <formula>AND($H122&lt;&gt;"",$I122&lt;&gt;"")</formula>
    </cfRule>
  </conditionalFormatting>
  <conditionalFormatting sqref="I122">
    <cfRule type="expression" dxfId="11376" priority="2585">
      <formula>AND($I122&lt;&gt;"",$J122&lt;&gt;"")</formula>
    </cfRule>
  </conditionalFormatting>
  <conditionalFormatting sqref="A122">
    <cfRule type="containsBlanks" dxfId="11375" priority="2584">
      <formula>LEN(TRIM(A122))=0</formula>
    </cfRule>
  </conditionalFormatting>
  <conditionalFormatting sqref="AA122:AB122">
    <cfRule type="expression" dxfId="11374" priority="2581">
      <formula>AND($H122&lt;&gt;"",$I122&lt;&gt;"",$J122&lt;&gt;"")</formula>
    </cfRule>
    <cfRule type="expression" dxfId="11373" priority="2582">
      <formula>AND($H122&lt;&gt;"",$I122&lt;&gt;"",$J122="")</formula>
    </cfRule>
    <cfRule type="expression" dxfId="11372" priority="2583">
      <formula>AND($H122&lt;&gt;"",$I122="",$J122="")</formula>
    </cfRule>
  </conditionalFormatting>
  <conditionalFormatting sqref="AC122:AD122">
    <cfRule type="expression" dxfId="11371" priority="2578">
      <formula>AND($H122&lt;&gt;"",$I122&lt;&gt;"",$J122&lt;&gt;"")</formula>
    </cfRule>
    <cfRule type="expression" dxfId="11370" priority="2579">
      <formula>AND($H122&lt;&gt;"",$I122&lt;&gt;"",$J122="")</formula>
    </cfRule>
    <cfRule type="expression" dxfId="11369" priority="2580">
      <formula>AND($H122&lt;&gt;"",$I122="",$J122="")</formula>
    </cfRule>
  </conditionalFormatting>
  <conditionalFormatting sqref="AE122:AH122">
    <cfRule type="expression" dxfId="11368" priority="2575">
      <formula>AND($H122&lt;&gt;"",$I122&lt;&gt;"",$J122&lt;&gt;"")</formula>
    </cfRule>
    <cfRule type="expression" dxfId="11367" priority="2576">
      <formula>AND($H122&lt;&gt;"",$I122&lt;&gt;"",$J122="")</formula>
    </cfRule>
    <cfRule type="expression" dxfId="11366" priority="2577">
      <formula>AND($H122&lt;&gt;"",$I122="",$J122="")</formula>
    </cfRule>
  </conditionalFormatting>
  <conditionalFormatting sqref="AI122">
    <cfRule type="expression" dxfId="11365" priority="2572">
      <formula>AND($H122&lt;&gt;"",$I122&lt;&gt;"",$J122&lt;&gt;"")</formula>
    </cfRule>
    <cfRule type="expression" dxfId="11364" priority="2573">
      <formula>AND($H122&lt;&gt;"",$I122&lt;&gt;"",$J122="")</formula>
    </cfRule>
    <cfRule type="expression" dxfId="11363" priority="2574">
      <formula>AND($H122&lt;&gt;"",$I122="",$J122="")</formula>
    </cfRule>
  </conditionalFormatting>
  <conditionalFormatting sqref="H123:J123">
    <cfRule type="expression" dxfId="11362" priority="2569">
      <formula>AND($H123&lt;&gt;"",$I123&lt;&gt;"",$J123&lt;&gt;"")</formula>
    </cfRule>
    <cfRule type="expression" dxfId="11361" priority="2570">
      <formula>AND($H123&lt;&gt;"",$I123&lt;&gt;"",$J123="")</formula>
    </cfRule>
    <cfRule type="expression" dxfId="11360" priority="2571">
      <formula>AND($H123&lt;&gt;"",$I123="",$J123="")</formula>
    </cfRule>
  </conditionalFormatting>
  <conditionalFormatting sqref="U123 X123:Z123">
    <cfRule type="expression" dxfId="11359" priority="2566">
      <formula>AND($H123&lt;&gt;"",$I123&lt;&gt;"",$J123&lt;&gt;"")</formula>
    </cfRule>
    <cfRule type="expression" dxfId="11358" priority="2567">
      <formula>AND($H123&lt;&gt;"",$I123&lt;&gt;"",$J123="")</formula>
    </cfRule>
    <cfRule type="expression" dxfId="11357" priority="2568">
      <formula>AND($H123&lt;&gt;"",$I123="",$J123="")</formula>
    </cfRule>
  </conditionalFormatting>
  <conditionalFormatting sqref="H123">
    <cfRule type="expression" dxfId="11356" priority="2565">
      <formula>AND($H123&lt;&gt;"",$I123&lt;&gt;"")</formula>
    </cfRule>
  </conditionalFormatting>
  <conditionalFormatting sqref="I123">
    <cfRule type="expression" dxfId="11355" priority="2564">
      <formula>AND($I123&lt;&gt;"",$J123&lt;&gt;"")</formula>
    </cfRule>
  </conditionalFormatting>
  <conditionalFormatting sqref="A123">
    <cfRule type="containsBlanks" dxfId="11354" priority="2563">
      <formula>LEN(TRIM(A123))=0</formula>
    </cfRule>
  </conditionalFormatting>
  <conditionalFormatting sqref="AA123:AB123">
    <cfRule type="expression" dxfId="11353" priority="2560">
      <formula>AND($H123&lt;&gt;"",$I123&lt;&gt;"",$J123&lt;&gt;"")</formula>
    </cfRule>
    <cfRule type="expression" dxfId="11352" priority="2561">
      <formula>AND($H123&lt;&gt;"",$I123&lt;&gt;"",$J123="")</formula>
    </cfRule>
    <cfRule type="expression" dxfId="11351" priority="2562">
      <formula>AND($H123&lt;&gt;"",$I123="",$J123="")</formula>
    </cfRule>
  </conditionalFormatting>
  <conditionalFormatting sqref="AC123:AD123">
    <cfRule type="expression" dxfId="11350" priority="2557">
      <formula>AND($H123&lt;&gt;"",$I123&lt;&gt;"",$J123&lt;&gt;"")</formula>
    </cfRule>
    <cfRule type="expression" dxfId="11349" priority="2558">
      <formula>AND($H123&lt;&gt;"",$I123&lt;&gt;"",$J123="")</formula>
    </cfRule>
    <cfRule type="expression" dxfId="11348" priority="2559">
      <formula>AND($H123&lt;&gt;"",$I123="",$J123="")</formula>
    </cfRule>
  </conditionalFormatting>
  <conditionalFormatting sqref="AE123:AH123">
    <cfRule type="expression" dxfId="11347" priority="2554">
      <formula>AND($H123&lt;&gt;"",$I123&lt;&gt;"",$J123&lt;&gt;"")</formula>
    </cfRule>
    <cfRule type="expression" dxfId="11346" priority="2555">
      <formula>AND($H123&lt;&gt;"",$I123&lt;&gt;"",$J123="")</formula>
    </cfRule>
    <cfRule type="expression" dxfId="11345" priority="2556">
      <formula>AND($H123&lt;&gt;"",$I123="",$J123="")</formula>
    </cfRule>
  </conditionalFormatting>
  <conditionalFormatting sqref="AI123">
    <cfRule type="expression" dxfId="11344" priority="2551">
      <formula>AND($H123&lt;&gt;"",$I123&lt;&gt;"",$J123&lt;&gt;"")</formula>
    </cfRule>
    <cfRule type="expression" dxfId="11343" priority="2552">
      <formula>AND($H123&lt;&gt;"",$I123&lt;&gt;"",$J123="")</formula>
    </cfRule>
    <cfRule type="expression" dxfId="11342" priority="2553">
      <formula>AND($H123&lt;&gt;"",$I123="",$J123="")</formula>
    </cfRule>
  </conditionalFormatting>
  <conditionalFormatting sqref="H111:J111">
    <cfRule type="expression" dxfId="11341" priority="2548">
      <formula>AND($H111&lt;&gt;"",$I111&lt;&gt;"",$J111&lt;&gt;"")</formula>
    </cfRule>
    <cfRule type="expression" dxfId="11340" priority="2549">
      <formula>AND($H111&lt;&gt;"",$I111&lt;&gt;"",$J111="")</formula>
    </cfRule>
    <cfRule type="expression" dxfId="11339" priority="2550">
      <formula>AND($H111&lt;&gt;"",$I111="",$J111="")</formula>
    </cfRule>
  </conditionalFormatting>
  <conditionalFormatting sqref="U111 X111:Z111">
    <cfRule type="expression" dxfId="11338" priority="2545">
      <formula>AND($H111&lt;&gt;"",$I111&lt;&gt;"",$J111&lt;&gt;"")</formula>
    </cfRule>
    <cfRule type="expression" dxfId="11337" priority="2546">
      <formula>AND($H111&lt;&gt;"",$I111&lt;&gt;"",$J111="")</formula>
    </cfRule>
    <cfRule type="expression" dxfId="11336" priority="2547">
      <formula>AND($H111&lt;&gt;"",$I111="",$J111="")</formula>
    </cfRule>
  </conditionalFormatting>
  <conditionalFormatting sqref="H111">
    <cfRule type="expression" dxfId="11335" priority="2544">
      <formula>AND($H111&lt;&gt;"",$I111&lt;&gt;"")</formula>
    </cfRule>
  </conditionalFormatting>
  <conditionalFormatting sqref="I111">
    <cfRule type="expression" dxfId="11334" priority="2543">
      <formula>AND($I111&lt;&gt;"",$J111&lt;&gt;"")</formula>
    </cfRule>
  </conditionalFormatting>
  <conditionalFormatting sqref="A111">
    <cfRule type="containsBlanks" dxfId="11333" priority="2542">
      <formula>LEN(TRIM(A111))=0</formula>
    </cfRule>
  </conditionalFormatting>
  <conditionalFormatting sqref="AA111:AB111">
    <cfRule type="expression" dxfId="11332" priority="2539">
      <formula>AND($H111&lt;&gt;"",$I111&lt;&gt;"",$J111&lt;&gt;"")</formula>
    </cfRule>
    <cfRule type="expression" dxfId="11331" priority="2540">
      <formula>AND($H111&lt;&gt;"",$I111&lt;&gt;"",$J111="")</formula>
    </cfRule>
    <cfRule type="expression" dxfId="11330" priority="2541">
      <formula>AND($H111&lt;&gt;"",$I111="",$J111="")</formula>
    </cfRule>
  </conditionalFormatting>
  <conditionalFormatting sqref="AC111:AD111">
    <cfRule type="expression" dxfId="11329" priority="2536">
      <formula>AND($H111&lt;&gt;"",$I111&lt;&gt;"",$J111&lt;&gt;"")</formula>
    </cfRule>
    <cfRule type="expression" dxfId="11328" priority="2537">
      <formula>AND($H111&lt;&gt;"",$I111&lt;&gt;"",$J111="")</formula>
    </cfRule>
    <cfRule type="expression" dxfId="11327" priority="2538">
      <formula>AND($H111&lt;&gt;"",$I111="",$J111="")</formula>
    </cfRule>
  </conditionalFormatting>
  <conditionalFormatting sqref="AE111:AH111">
    <cfRule type="expression" dxfId="11326" priority="2533">
      <formula>AND($H111&lt;&gt;"",$I111&lt;&gt;"",$J111&lt;&gt;"")</formula>
    </cfRule>
    <cfRule type="expression" dxfId="11325" priority="2534">
      <formula>AND($H111&lt;&gt;"",$I111&lt;&gt;"",$J111="")</formula>
    </cfRule>
    <cfRule type="expression" dxfId="11324" priority="2535">
      <formula>AND($H111&lt;&gt;"",$I111="",$J111="")</formula>
    </cfRule>
  </conditionalFormatting>
  <conditionalFormatting sqref="AI111">
    <cfRule type="expression" dxfId="11323" priority="2530">
      <formula>AND($H111&lt;&gt;"",$I111&lt;&gt;"",$J111&lt;&gt;"")</formula>
    </cfRule>
    <cfRule type="expression" dxfId="11322" priority="2531">
      <formula>AND($H111&lt;&gt;"",$I111&lt;&gt;"",$J111="")</formula>
    </cfRule>
    <cfRule type="expression" dxfId="11321" priority="2532">
      <formula>AND($H111&lt;&gt;"",$I111="",$J111="")</formula>
    </cfRule>
  </conditionalFormatting>
  <conditionalFormatting sqref="H112:J112">
    <cfRule type="expression" dxfId="11320" priority="2527">
      <formula>AND($H112&lt;&gt;"",$I112&lt;&gt;"",$J112&lt;&gt;"")</formula>
    </cfRule>
    <cfRule type="expression" dxfId="11319" priority="2528">
      <formula>AND($H112&lt;&gt;"",$I112&lt;&gt;"",$J112="")</formula>
    </cfRule>
    <cfRule type="expression" dxfId="11318" priority="2529">
      <formula>AND($H112&lt;&gt;"",$I112="",$J112="")</formula>
    </cfRule>
  </conditionalFormatting>
  <conditionalFormatting sqref="U112 X112:Z112">
    <cfRule type="expression" dxfId="11317" priority="2524">
      <formula>AND($H112&lt;&gt;"",$I112&lt;&gt;"",$J112&lt;&gt;"")</formula>
    </cfRule>
    <cfRule type="expression" dxfId="11316" priority="2525">
      <formula>AND($H112&lt;&gt;"",$I112&lt;&gt;"",$J112="")</formula>
    </cfRule>
    <cfRule type="expression" dxfId="11315" priority="2526">
      <formula>AND($H112&lt;&gt;"",$I112="",$J112="")</formula>
    </cfRule>
  </conditionalFormatting>
  <conditionalFormatting sqref="H112">
    <cfRule type="expression" dxfId="11314" priority="2523">
      <formula>AND($H112&lt;&gt;"",$I112&lt;&gt;"")</formula>
    </cfRule>
  </conditionalFormatting>
  <conditionalFormatting sqref="I112">
    <cfRule type="expression" dxfId="11313" priority="2522">
      <formula>AND($I112&lt;&gt;"",$J112&lt;&gt;"")</formula>
    </cfRule>
  </conditionalFormatting>
  <conditionalFormatting sqref="A112">
    <cfRule type="containsBlanks" dxfId="11312" priority="2521">
      <formula>LEN(TRIM(A112))=0</formula>
    </cfRule>
  </conditionalFormatting>
  <conditionalFormatting sqref="AA112:AB112">
    <cfRule type="expression" dxfId="11311" priority="2518">
      <formula>AND($H112&lt;&gt;"",$I112&lt;&gt;"",$J112&lt;&gt;"")</formula>
    </cfRule>
    <cfRule type="expression" dxfId="11310" priority="2519">
      <formula>AND($H112&lt;&gt;"",$I112&lt;&gt;"",$J112="")</formula>
    </cfRule>
    <cfRule type="expression" dxfId="11309" priority="2520">
      <formula>AND($H112&lt;&gt;"",$I112="",$J112="")</formula>
    </cfRule>
  </conditionalFormatting>
  <conditionalFormatting sqref="AC112:AD112">
    <cfRule type="expression" dxfId="11308" priority="2515">
      <formula>AND($H112&lt;&gt;"",$I112&lt;&gt;"",$J112&lt;&gt;"")</formula>
    </cfRule>
    <cfRule type="expression" dxfId="11307" priority="2516">
      <formula>AND($H112&lt;&gt;"",$I112&lt;&gt;"",$J112="")</formula>
    </cfRule>
    <cfRule type="expression" dxfId="11306" priority="2517">
      <formula>AND($H112&lt;&gt;"",$I112="",$J112="")</formula>
    </cfRule>
  </conditionalFormatting>
  <conditionalFormatting sqref="AE112:AH112">
    <cfRule type="expression" dxfId="11305" priority="2512">
      <formula>AND($H112&lt;&gt;"",$I112&lt;&gt;"",$J112&lt;&gt;"")</formula>
    </cfRule>
    <cfRule type="expression" dxfId="11304" priority="2513">
      <formula>AND($H112&lt;&gt;"",$I112&lt;&gt;"",$J112="")</formula>
    </cfRule>
    <cfRule type="expression" dxfId="11303" priority="2514">
      <formula>AND($H112&lt;&gt;"",$I112="",$J112="")</formula>
    </cfRule>
  </conditionalFormatting>
  <conditionalFormatting sqref="AI112">
    <cfRule type="expression" dxfId="11302" priority="2509">
      <formula>AND($H112&lt;&gt;"",$I112&lt;&gt;"",$J112&lt;&gt;"")</formula>
    </cfRule>
    <cfRule type="expression" dxfId="11301" priority="2510">
      <formula>AND($H112&lt;&gt;"",$I112&lt;&gt;"",$J112="")</formula>
    </cfRule>
    <cfRule type="expression" dxfId="11300" priority="2511">
      <formula>AND($H112&lt;&gt;"",$I112="",$J112="")</formula>
    </cfRule>
  </conditionalFormatting>
  <conditionalFormatting sqref="H113:J113">
    <cfRule type="expression" dxfId="11299" priority="2506">
      <formula>AND($H113&lt;&gt;"",$I113&lt;&gt;"",$J113&lt;&gt;"")</formula>
    </cfRule>
    <cfRule type="expression" dxfId="11298" priority="2507">
      <formula>AND($H113&lt;&gt;"",$I113&lt;&gt;"",$J113="")</formula>
    </cfRule>
    <cfRule type="expression" dxfId="11297" priority="2508">
      <formula>AND($H113&lt;&gt;"",$I113="",$J113="")</formula>
    </cfRule>
  </conditionalFormatting>
  <conditionalFormatting sqref="U113 X113:Z113">
    <cfRule type="expression" dxfId="11296" priority="2503">
      <formula>AND($H113&lt;&gt;"",$I113&lt;&gt;"",$J113&lt;&gt;"")</formula>
    </cfRule>
    <cfRule type="expression" dxfId="11295" priority="2504">
      <formula>AND($H113&lt;&gt;"",$I113&lt;&gt;"",$J113="")</formula>
    </cfRule>
    <cfRule type="expression" dxfId="11294" priority="2505">
      <formula>AND($H113&lt;&gt;"",$I113="",$J113="")</formula>
    </cfRule>
  </conditionalFormatting>
  <conditionalFormatting sqref="H113">
    <cfRule type="expression" dxfId="11293" priority="2502">
      <formula>AND($H113&lt;&gt;"",$I113&lt;&gt;"")</formula>
    </cfRule>
  </conditionalFormatting>
  <conditionalFormatting sqref="I113">
    <cfRule type="expression" dxfId="11292" priority="2501">
      <formula>AND($I113&lt;&gt;"",$J113&lt;&gt;"")</formula>
    </cfRule>
  </conditionalFormatting>
  <conditionalFormatting sqref="A113">
    <cfRule type="containsBlanks" dxfId="11291" priority="2500">
      <formula>LEN(TRIM(A113))=0</formula>
    </cfRule>
  </conditionalFormatting>
  <conditionalFormatting sqref="AA113:AB113">
    <cfRule type="expression" dxfId="11290" priority="2497">
      <formula>AND($H113&lt;&gt;"",$I113&lt;&gt;"",$J113&lt;&gt;"")</formula>
    </cfRule>
    <cfRule type="expression" dxfId="11289" priority="2498">
      <formula>AND($H113&lt;&gt;"",$I113&lt;&gt;"",$J113="")</formula>
    </cfRule>
    <cfRule type="expression" dxfId="11288" priority="2499">
      <formula>AND($H113&lt;&gt;"",$I113="",$J113="")</formula>
    </cfRule>
  </conditionalFormatting>
  <conditionalFormatting sqref="AC113:AD113">
    <cfRule type="expression" dxfId="11287" priority="2494">
      <formula>AND($H113&lt;&gt;"",$I113&lt;&gt;"",$J113&lt;&gt;"")</formula>
    </cfRule>
    <cfRule type="expression" dxfId="11286" priority="2495">
      <formula>AND($H113&lt;&gt;"",$I113&lt;&gt;"",$J113="")</formula>
    </cfRule>
    <cfRule type="expression" dxfId="11285" priority="2496">
      <formula>AND($H113&lt;&gt;"",$I113="",$J113="")</formula>
    </cfRule>
  </conditionalFormatting>
  <conditionalFormatting sqref="AE113:AH113">
    <cfRule type="expression" dxfId="11284" priority="2491">
      <formula>AND($H113&lt;&gt;"",$I113&lt;&gt;"",$J113&lt;&gt;"")</formula>
    </cfRule>
    <cfRule type="expression" dxfId="11283" priority="2492">
      <formula>AND($H113&lt;&gt;"",$I113&lt;&gt;"",$J113="")</formula>
    </cfRule>
    <cfRule type="expression" dxfId="11282" priority="2493">
      <formula>AND($H113&lt;&gt;"",$I113="",$J113="")</formula>
    </cfRule>
  </conditionalFormatting>
  <conditionalFormatting sqref="AI113">
    <cfRule type="expression" dxfId="11281" priority="2488">
      <formula>AND($H113&lt;&gt;"",$I113&lt;&gt;"",$J113&lt;&gt;"")</formula>
    </cfRule>
    <cfRule type="expression" dxfId="11280" priority="2489">
      <formula>AND($H113&lt;&gt;"",$I113&lt;&gt;"",$J113="")</formula>
    </cfRule>
    <cfRule type="expression" dxfId="11279" priority="2490">
      <formula>AND($H113&lt;&gt;"",$I113="",$J113="")</formula>
    </cfRule>
  </conditionalFormatting>
  <conditionalFormatting sqref="H114:J114">
    <cfRule type="expression" dxfId="11278" priority="2485">
      <formula>AND($H114&lt;&gt;"",$I114&lt;&gt;"",$J114&lt;&gt;"")</formula>
    </cfRule>
    <cfRule type="expression" dxfId="11277" priority="2486">
      <formula>AND($H114&lt;&gt;"",$I114&lt;&gt;"",$J114="")</formula>
    </cfRule>
    <cfRule type="expression" dxfId="11276" priority="2487">
      <formula>AND($H114&lt;&gt;"",$I114="",$J114="")</formula>
    </cfRule>
  </conditionalFormatting>
  <conditionalFormatting sqref="U114 X114:Z114">
    <cfRule type="expression" dxfId="11275" priority="2482">
      <formula>AND($H114&lt;&gt;"",$I114&lt;&gt;"",$J114&lt;&gt;"")</formula>
    </cfRule>
    <cfRule type="expression" dxfId="11274" priority="2483">
      <formula>AND($H114&lt;&gt;"",$I114&lt;&gt;"",$J114="")</formula>
    </cfRule>
    <cfRule type="expression" dxfId="11273" priority="2484">
      <formula>AND($H114&lt;&gt;"",$I114="",$J114="")</formula>
    </cfRule>
  </conditionalFormatting>
  <conditionalFormatting sqref="H114">
    <cfRule type="expression" dxfId="11272" priority="2481">
      <formula>AND($H114&lt;&gt;"",$I114&lt;&gt;"")</formula>
    </cfRule>
  </conditionalFormatting>
  <conditionalFormatting sqref="I114">
    <cfRule type="expression" dxfId="11271" priority="2480">
      <formula>AND($I114&lt;&gt;"",$J114&lt;&gt;"")</formula>
    </cfRule>
  </conditionalFormatting>
  <conditionalFormatting sqref="A114">
    <cfRule type="containsBlanks" dxfId="11270" priority="2479">
      <formula>LEN(TRIM(A114))=0</formula>
    </cfRule>
  </conditionalFormatting>
  <conditionalFormatting sqref="AA114:AB114">
    <cfRule type="expression" dxfId="11269" priority="2476">
      <formula>AND($H114&lt;&gt;"",$I114&lt;&gt;"",$J114&lt;&gt;"")</formula>
    </cfRule>
    <cfRule type="expression" dxfId="11268" priority="2477">
      <formula>AND($H114&lt;&gt;"",$I114&lt;&gt;"",$J114="")</formula>
    </cfRule>
    <cfRule type="expression" dxfId="11267" priority="2478">
      <formula>AND($H114&lt;&gt;"",$I114="",$J114="")</formula>
    </cfRule>
  </conditionalFormatting>
  <conditionalFormatting sqref="AC114:AD114">
    <cfRule type="expression" dxfId="11266" priority="2473">
      <formula>AND($H114&lt;&gt;"",$I114&lt;&gt;"",$J114&lt;&gt;"")</formula>
    </cfRule>
    <cfRule type="expression" dxfId="11265" priority="2474">
      <formula>AND($H114&lt;&gt;"",$I114&lt;&gt;"",$J114="")</formula>
    </cfRule>
    <cfRule type="expression" dxfId="11264" priority="2475">
      <formula>AND($H114&lt;&gt;"",$I114="",$J114="")</formula>
    </cfRule>
  </conditionalFormatting>
  <conditionalFormatting sqref="AE114:AH114">
    <cfRule type="expression" dxfId="11263" priority="2470">
      <formula>AND($H114&lt;&gt;"",$I114&lt;&gt;"",$J114&lt;&gt;"")</formula>
    </cfRule>
    <cfRule type="expression" dxfId="11262" priority="2471">
      <formula>AND($H114&lt;&gt;"",$I114&lt;&gt;"",$J114="")</formula>
    </cfRule>
    <cfRule type="expression" dxfId="11261" priority="2472">
      <formula>AND($H114&lt;&gt;"",$I114="",$J114="")</formula>
    </cfRule>
  </conditionalFormatting>
  <conditionalFormatting sqref="AI114">
    <cfRule type="expression" dxfId="11260" priority="2467">
      <formula>AND($H114&lt;&gt;"",$I114&lt;&gt;"",$J114&lt;&gt;"")</formula>
    </cfRule>
    <cfRule type="expression" dxfId="11259" priority="2468">
      <formula>AND($H114&lt;&gt;"",$I114&lt;&gt;"",$J114="")</formula>
    </cfRule>
    <cfRule type="expression" dxfId="11258" priority="2469">
      <formula>AND($H114&lt;&gt;"",$I114="",$J114="")</formula>
    </cfRule>
  </conditionalFormatting>
  <conditionalFormatting sqref="H115:J115">
    <cfRule type="expression" dxfId="11257" priority="2464">
      <formula>AND($H115&lt;&gt;"",$I115&lt;&gt;"",$J115&lt;&gt;"")</formula>
    </cfRule>
    <cfRule type="expression" dxfId="11256" priority="2465">
      <formula>AND($H115&lt;&gt;"",$I115&lt;&gt;"",$J115="")</formula>
    </cfRule>
    <cfRule type="expression" dxfId="11255" priority="2466">
      <formula>AND($H115&lt;&gt;"",$I115="",$J115="")</formula>
    </cfRule>
  </conditionalFormatting>
  <conditionalFormatting sqref="U115 X115:Z115">
    <cfRule type="expression" dxfId="11254" priority="2461">
      <formula>AND($H115&lt;&gt;"",$I115&lt;&gt;"",$J115&lt;&gt;"")</formula>
    </cfRule>
    <cfRule type="expression" dxfId="11253" priority="2462">
      <formula>AND($H115&lt;&gt;"",$I115&lt;&gt;"",$J115="")</formula>
    </cfRule>
    <cfRule type="expression" dxfId="11252" priority="2463">
      <formula>AND($H115&lt;&gt;"",$I115="",$J115="")</formula>
    </cfRule>
  </conditionalFormatting>
  <conditionalFormatting sqref="H115">
    <cfRule type="expression" dxfId="11251" priority="2460">
      <formula>AND($H115&lt;&gt;"",$I115&lt;&gt;"")</formula>
    </cfRule>
  </conditionalFormatting>
  <conditionalFormatting sqref="I115">
    <cfRule type="expression" dxfId="11250" priority="2459">
      <formula>AND($I115&lt;&gt;"",$J115&lt;&gt;"")</formula>
    </cfRule>
  </conditionalFormatting>
  <conditionalFormatting sqref="A115">
    <cfRule type="containsBlanks" dxfId="11249" priority="2458">
      <formula>LEN(TRIM(A115))=0</formula>
    </cfRule>
  </conditionalFormatting>
  <conditionalFormatting sqref="AA115:AB115">
    <cfRule type="expression" dxfId="11248" priority="2455">
      <formula>AND($H115&lt;&gt;"",$I115&lt;&gt;"",$J115&lt;&gt;"")</formula>
    </cfRule>
    <cfRule type="expression" dxfId="11247" priority="2456">
      <formula>AND($H115&lt;&gt;"",$I115&lt;&gt;"",$J115="")</formula>
    </cfRule>
    <cfRule type="expression" dxfId="11246" priority="2457">
      <formula>AND($H115&lt;&gt;"",$I115="",$J115="")</formula>
    </cfRule>
  </conditionalFormatting>
  <conditionalFormatting sqref="AC115:AD115">
    <cfRule type="expression" dxfId="11245" priority="2452">
      <formula>AND($H115&lt;&gt;"",$I115&lt;&gt;"",$J115&lt;&gt;"")</formula>
    </cfRule>
    <cfRule type="expression" dxfId="11244" priority="2453">
      <formula>AND($H115&lt;&gt;"",$I115&lt;&gt;"",$J115="")</formula>
    </cfRule>
    <cfRule type="expression" dxfId="11243" priority="2454">
      <formula>AND($H115&lt;&gt;"",$I115="",$J115="")</formula>
    </cfRule>
  </conditionalFormatting>
  <conditionalFormatting sqref="AE115:AH115">
    <cfRule type="expression" dxfId="11242" priority="2449">
      <formula>AND($H115&lt;&gt;"",$I115&lt;&gt;"",$J115&lt;&gt;"")</formula>
    </cfRule>
    <cfRule type="expression" dxfId="11241" priority="2450">
      <formula>AND($H115&lt;&gt;"",$I115&lt;&gt;"",$J115="")</formula>
    </cfRule>
    <cfRule type="expression" dxfId="11240" priority="2451">
      <formula>AND($H115&lt;&gt;"",$I115="",$J115="")</formula>
    </cfRule>
  </conditionalFormatting>
  <conditionalFormatting sqref="AI115">
    <cfRule type="expression" dxfId="11239" priority="2446">
      <formula>AND($H115&lt;&gt;"",$I115&lt;&gt;"",$J115&lt;&gt;"")</formula>
    </cfRule>
    <cfRule type="expression" dxfId="11238" priority="2447">
      <formula>AND($H115&lt;&gt;"",$I115&lt;&gt;"",$J115="")</formula>
    </cfRule>
    <cfRule type="expression" dxfId="11237" priority="2448">
      <formula>AND($H115&lt;&gt;"",$I115="",$J115="")</formula>
    </cfRule>
  </conditionalFormatting>
  <conditionalFormatting sqref="H178:J178">
    <cfRule type="expression" dxfId="11236" priority="1885">
      <formula>AND($H178&lt;&gt;"",$I178&lt;&gt;"",$J178&lt;&gt;"")</formula>
    </cfRule>
    <cfRule type="expression" dxfId="11235" priority="1886">
      <formula>AND($H178&lt;&gt;"",$I178&lt;&gt;"",$J178="")</formula>
    </cfRule>
    <cfRule type="expression" dxfId="11234" priority="1887">
      <formula>AND($H178&lt;&gt;"",$I178="",$J178="")</formula>
    </cfRule>
  </conditionalFormatting>
  <conditionalFormatting sqref="U178 X178:Z178">
    <cfRule type="expression" dxfId="11233" priority="1882">
      <formula>AND($H178&lt;&gt;"",$I178&lt;&gt;"",$J178&lt;&gt;"")</formula>
    </cfRule>
    <cfRule type="expression" dxfId="11232" priority="1883">
      <formula>AND($H178&lt;&gt;"",$I178&lt;&gt;"",$J178="")</formula>
    </cfRule>
    <cfRule type="expression" dxfId="11231" priority="1884">
      <formula>AND($H178&lt;&gt;"",$I178="",$J178="")</formula>
    </cfRule>
  </conditionalFormatting>
  <conditionalFormatting sqref="H178">
    <cfRule type="expression" dxfId="11230" priority="1881">
      <formula>AND($H178&lt;&gt;"",$I178&lt;&gt;"")</formula>
    </cfRule>
  </conditionalFormatting>
  <conditionalFormatting sqref="I178">
    <cfRule type="expression" dxfId="11229" priority="1880">
      <formula>AND($I178&lt;&gt;"",$J178&lt;&gt;"")</formula>
    </cfRule>
  </conditionalFormatting>
  <conditionalFormatting sqref="A178">
    <cfRule type="containsBlanks" dxfId="11228" priority="1879">
      <formula>LEN(TRIM(A178))=0</formula>
    </cfRule>
  </conditionalFormatting>
  <conditionalFormatting sqref="AA178:AB178">
    <cfRule type="expression" dxfId="11227" priority="1876">
      <formula>AND($H178&lt;&gt;"",$I178&lt;&gt;"",$J178&lt;&gt;"")</formula>
    </cfRule>
    <cfRule type="expression" dxfId="11226" priority="1877">
      <formula>AND($H178&lt;&gt;"",$I178&lt;&gt;"",$J178="")</formula>
    </cfRule>
    <cfRule type="expression" dxfId="11225" priority="1878">
      <formula>AND($H178&lt;&gt;"",$I178="",$J178="")</formula>
    </cfRule>
  </conditionalFormatting>
  <conditionalFormatting sqref="AC178:AD178">
    <cfRule type="expression" dxfId="11224" priority="1873">
      <formula>AND($H178&lt;&gt;"",$I178&lt;&gt;"",$J178&lt;&gt;"")</formula>
    </cfRule>
    <cfRule type="expression" dxfId="11223" priority="1874">
      <formula>AND($H178&lt;&gt;"",$I178&lt;&gt;"",$J178="")</formula>
    </cfRule>
    <cfRule type="expression" dxfId="11222" priority="1875">
      <formula>AND($H178&lt;&gt;"",$I178="",$J178="")</formula>
    </cfRule>
  </conditionalFormatting>
  <conditionalFormatting sqref="AE178:AH178">
    <cfRule type="expression" dxfId="11221" priority="1870">
      <formula>AND($H178&lt;&gt;"",$I178&lt;&gt;"",$J178&lt;&gt;"")</formula>
    </cfRule>
    <cfRule type="expression" dxfId="11220" priority="1871">
      <formula>AND($H178&lt;&gt;"",$I178&lt;&gt;"",$J178="")</formula>
    </cfRule>
    <cfRule type="expression" dxfId="11219" priority="1872">
      <formula>AND($H178&lt;&gt;"",$I178="",$J178="")</formula>
    </cfRule>
  </conditionalFormatting>
  <conditionalFormatting sqref="AI178">
    <cfRule type="expression" dxfId="11218" priority="1867">
      <formula>AND($H178&lt;&gt;"",$I178&lt;&gt;"",$J178&lt;&gt;"")</formula>
    </cfRule>
    <cfRule type="expression" dxfId="11217" priority="1868">
      <formula>AND($H178&lt;&gt;"",$I178&lt;&gt;"",$J178="")</formula>
    </cfRule>
    <cfRule type="expression" dxfId="11216" priority="1869">
      <formula>AND($H178&lt;&gt;"",$I178="",$J178="")</formula>
    </cfRule>
  </conditionalFormatting>
  <conditionalFormatting sqref="H179:J179">
    <cfRule type="expression" dxfId="11215" priority="1864">
      <formula>AND($H179&lt;&gt;"",$I179&lt;&gt;"",$J179&lt;&gt;"")</formula>
    </cfRule>
    <cfRule type="expression" dxfId="11214" priority="1865">
      <formula>AND($H179&lt;&gt;"",$I179&lt;&gt;"",$J179="")</formula>
    </cfRule>
    <cfRule type="expression" dxfId="11213" priority="1866">
      <formula>AND($H179&lt;&gt;"",$I179="",$J179="")</formula>
    </cfRule>
  </conditionalFormatting>
  <conditionalFormatting sqref="U179 X179:Z179">
    <cfRule type="expression" dxfId="11212" priority="1861">
      <formula>AND($H179&lt;&gt;"",$I179&lt;&gt;"",$J179&lt;&gt;"")</formula>
    </cfRule>
    <cfRule type="expression" dxfId="11211" priority="1862">
      <formula>AND($H179&lt;&gt;"",$I179&lt;&gt;"",$J179="")</formula>
    </cfRule>
    <cfRule type="expression" dxfId="11210" priority="1863">
      <formula>AND($H179&lt;&gt;"",$I179="",$J179="")</formula>
    </cfRule>
  </conditionalFormatting>
  <conditionalFormatting sqref="H179">
    <cfRule type="expression" dxfId="11209" priority="1860">
      <formula>AND($H179&lt;&gt;"",$I179&lt;&gt;"")</formula>
    </cfRule>
  </conditionalFormatting>
  <conditionalFormatting sqref="I179">
    <cfRule type="expression" dxfId="11208" priority="1859">
      <formula>AND($I179&lt;&gt;"",$J179&lt;&gt;"")</formula>
    </cfRule>
  </conditionalFormatting>
  <conditionalFormatting sqref="A179">
    <cfRule type="containsBlanks" dxfId="11207" priority="1858">
      <formula>LEN(TRIM(A179))=0</formula>
    </cfRule>
  </conditionalFormatting>
  <conditionalFormatting sqref="AA179:AB179">
    <cfRule type="expression" dxfId="11206" priority="1855">
      <formula>AND($H179&lt;&gt;"",$I179&lt;&gt;"",$J179&lt;&gt;"")</formula>
    </cfRule>
    <cfRule type="expression" dxfId="11205" priority="1856">
      <formula>AND($H179&lt;&gt;"",$I179&lt;&gt;"",$J179="")</formula>
    </cfRule>
    <cfRule type="expression" dxfId="11204" priority="1857">
      <formula>AND($H179&lt;&gt;"",$I179="",$J179="")</formula>
    </cfRule>
  </conditionalFormatting>
  <conditionalFormatting sqref="AC179:AD179">
    <cfRule type="expression" dxfId="11203" priority="1852">
      <formula>AND($H179&lt;&gt;"",$I179&lt;&gt;"",$J179&lt;&gt;"")</formula>
    </cfRule>
    <cfRule type="expression" dxfId="11202" priority="1853">
      <formula>AND($H179&lt;&gt;"",$I179&lt;&gt;"",$J179="")</formula>
    </cfRule>
    <cfRule type="expression" dxfId="11201" priority="1854">
      <formula>AND($H179&lt;&gt;"",$I179="",$J179="")</formula>
    </cfRule>
  </conditionalFormatting>
  <conditionalFormatting sqref="AE179:AH179">
    <cfRule type="expression" dxfId="11200" priority="1849">
      <formula>AND($H179&lt;&gt;"",$I179&lt;&gt;"",$J179&lt;&gt;"")</formula>
    </cfRule>
    <cfRule type="expression" dxfId="11199" priority="1850">
      <formula>AND($H179&lt;&gt;"",$I179&lt;&gt;"",$J179="")</formula>
    </cfRule>
    <cfRule type="expression" dxfId="11198" priority="1851">
      <formula>AND($H179&lt;&gt;"",$I179="",$J179="")</formula>
    </cfRule>
  </conditionalFormatting>
  <conditionalFormatting sqref="AI179">
    <cfRule type="expression" dxfId="11197" priority="1846">
      <formula>AND($H179&lt;&gt;"",$I179&lt;&gt;"",$J179&lt;&gt;"")</formula>
    </cfRule>
    <cfRule type="expression" dxfId="11196" priority="1847">
      <formula>AND($H179&lt;&gt;"",$I179&lt;&gt;"",$J179="")</formula>
    </cfRule>
    <cfRule type="expression" dxfId="11195" priority="1848">
      <formula>AND($H179&lt;&gt;"",$I179="",$J179="")</formula>
    </cfRule>
  </conditionalFormatting>
  <conditionalFormatting sqref="H118:J118">
    <cfRule type="expression" dxfId="11194" priority="2401">
      <formula>AND($H118&lt;&gt;"",$I118&lt;&gt;"",$J118&lt;&gt;"")</formula>
    </cfRule>
    <cfRule type="expression" dxfId="11193" priority="2402">
      <formula>AND($H118&lt;&gt;"",$I118&lt;&gt;"",$J118="")</formula>
    </cfRule>
    <cfRule type="expression" dxfId="11192" priority="2403">
      <formula>AND($H118&lt;&gt;"",$I118="",$J118="")</formula>
    </cfRule>
  </conditionalFormatting>
  <conditionalFormatting sqref="U118 X118:Z118">
    <cfRule type="expression" dxfId="11191" priority="2398">
      <formula>AND($H118&lt;&gt;"",$I118&lt;&gt;"",$J118&lt;&gt;"")</formula>
    </cfRule>
    <cfRule type="expression" dxfId="11190" priority="2399">
      <formula>AND($H118&lt;&gt;"",$I118&lt;&gt;"",$J118="")</formula>
    </cfRule>
    <cfRule type="expression" dxfId="11189" priority="2400">
      <formula>AND($H118&lt;&gt;"",$I118="",$J118="")</formula>
    </cfRule>
  </conditionalFormatting>
  <conditionalFormatting sqref="H118">
    <cfRule type="expression" dxfId="11188" priority="2397">
      <formula>AND($H118&lt;&gt;"",$I118&lt;&gt;"")</formula>
    </cfRule>
  </conditionalFormatting>
  <conditionalFormatting sqref="I118">
    <cfRule type="expression" dxfId="11187" priority="2396">
      <formula>AND($I118&lt;&gt;"",$J118&lt;&gt;"")</formula>
    </cfRule>
  </conditionalFormatting>
  <conditionalFormatting sqref="A118">
    <cfRule type="containsBlanks" dxfId="11186" priority="2395">
      <formula>LEN(TRIM(A118))=0</formula>
    </cfRule>
  </conditionalFormatting>
  <conditionalFormatting sqref="AA118:AB118">
    <cfRule type="expression" dxfId="11185" priority="2392">
      <formula>AND($H118&lt;&gt;"",$I118&lt;&gt;"",$J118&lt;&gt;"")</formula>
    </cfRule>
    <cfRule type="expression" dxfId="11184" priority="2393">
      <formula>AND($H118&lt;&gt;"",$I118&lt;&gt;"",$J118="")</formula>
    </cfRule>
    <cfRule type="expression" dxfId="11183" priority="2394">
      <formula>AND($H118&lt;&gt;"",$I118="",$J118="")</formula>
    </cfRule>
  </conditionalFormatting>
  <conditionalFormatting sqref="AC118:AD118">
    <cfRule type="expression" dxfId="11182" priority="2389">
      <formula>AND($H118&lt;&gt;"",$I118&lt;&gt;"",$J118&lt;&gt;"")</formula>
    </cfRule>
    <cfRule type="expression" dxfId="11181" priority="2390">
      <formula>AND($H118&lt;&gt;"",$I118&lt;&gt;"",$J118="")</formula>
    </cfRule>
    <cfRule type="expression" dxfId="11180" priority="2391">
      <formula>AND($H118&lt;&gt;"",$I118="",$J118="")</formula>
    </cfRule>
  </conditionalFormatting>
  <conditionalFormatting sqref="AE118:AH118">
    <cfRule type="expression" dxfId="11179" priority="2386">
      <formula>AND($H118&lt;&gt;"",$I118&lt;&gt;"",$J118&lt;&gt;"")</formula>
    </cfRule>
    <cfRule type="expression" dxfId="11178" priority="2387">
      <formula>AND($H118&lt;&gt;"",$I118&lt;&gt;"",$J118="")</formula>
    </cfRule>
    <cfRule type="expression" dxfId="11177" priority="2388">
      <formula>AND($H118&lt;&gt;"",$I118="",$J118="")</formula>
    </cfRule>
  </conditionalFormatting>
  <conditionalFormatting sqref="AI118">
    <cfRule type="expression" dxfId="11176" priority="2383">
      <formula>AND($H118&lt;&gt;"",$I118&lt;&gt;"",$J118&lt;&gt;"")</formula>
    </cfRule>
    <cfRule type="expression" dxfId="11175" priority="2384">
      <formula>AND($H118&lt;&gt;"",$I118&lt;&gt;"",$J118="")</formula>
    </cfRule>
    <cfRule type="expression" dxfId="11174" priority="2385">
      <formula>AND($H118&lt;&gt;"",$I118="",$J118="")</formula>
    </cfRule>
  </conditionalFormatting>
  <conditionalFormatting sqref="H126:J126">
    <cfRule type="expression" dxfId="11173" priority="2380">
      <formula>AND($H126&lt;&gt;"",$I126&lt;&gt;"",$J126&lt;&gt;"")</formula>
    </cfRule>
    <cfRule type="expression" dxfId="11172" priority="2381">
      <formula>AND($H126&lt;&gt;"",$I126&lt;&gt;"",$J126="")</formula>
    </cfRule>
    <cfRule type="expression" dxfId="11171" priority="2382">
      <formula>AND($H126&lt;&gt;"",$I126="",$J126="")</formula>
    </cfRule>
  </conditionalFormatting>
  <conditionalFormatting sqref="H126">
    <cfRule type="expression" dxfId="11170" priority="2379">
      <formula>AND($H126&lt;&gt;"",$I126&lt;&gt;"")</formula>
    </cfRule>
  </conditionalFormatting>
  <conditionalFormatting sqref="I126">
    <cfRule type="expression" dxfId="11169" priority="2378">
      <formula>AND($I126&lt;&gt;"",$J126&lt;&gt;"")</formula>
    </cfRule>
  </conditionalFormatting>
  <conditionalFormatting sqref="A126">
    <cfRule type="containsBlanks" dxfId="11168" priority="2377">
      <formula>LEN(TRIM(A126))=0</formula>
    </cfRule>
  </conditionalFormatting>
  <conditionalFormatting sqref="H116:J116">
    <cfRule type="expression" dxfId="11167" priority="2374">
      <formula>AND($H116&lt;&gt;"",$I116&lt;&gt;"",$J116&lt;&gt;"")</formula>
    </cfRule>
    <cfRule type="expression" dxfId="11166" priority="2375">
      <formula>AND($H116&lt;&gt;"",$I116&lt;&gt;"",$J116="")</formula>
    </cfRule>
    <cfRule type="expression" dxfId="11165" priority="2376">
      <formula>AND($H116&lt;&gt;"",$I116="",$J116="")</formula>
    </cfRule>
  </conditionalFormatting>
  <conditionalFormatting sqref="U116 X116:Z116">
    <cfRule type="expression" dxfId="11164" priority="2371">
      <formula>AND($H116&lt;&gt;"",$I116&lt;&gt;"",$J116&lt;&gt;"")</formula>
    </cfRule>
    <cfRule type="expression" dxfId="11163" priority="2372">
      <formula>AND($H116&lt;&gt;"",$I116&lt;&gt;"",$J116="")</formula>
    </cfRule>
    <cfRule type="expression" dxfId="11162" priority="2373">
      <formula>AND($H116&lt;&gt;"",$I116="",$J116="")</formula>
    </cfRule>
  </conditionalFormatting>
  <conditionalFormatting sqref="H116">
    <cfRule type="expression" dxfId="11161" priority="2370">
      <formula>AND($H116&lt;&gt;"",$I116&lt;&gt;"")</formula>
    </cfRule>
  </conditionalFormatting>
  <conditionalFormatting sqref="I116">
    <cfRule type="expression" dxfId="11160" priority="2369">
      <formula>AND($I116&lt;&gt;"",$J116&lt;&gt;"")</formula>
    </cfRule>
  </conditionalFormatting>
  <conditionalFormatting sqref="A116">
    <cfRule type="containsBlanks" dxfId="11159" priority="2368">
      <formula>LEN(TRIM(A116))=0</formula>
    </cfRule>
  </conditionalFormatting>
  <conditionalFormatting sqref="AA116:AB116">
    <cfRule type="expression" dxfId="11158" priority="2365">
      <formula>AND($H116&lt;&gt;"",$I116&lt;&gt;"",$J116&lt;&gt;"")</formula>
    </cfRule>
    <cfRule type="expression" dxfId="11157" priority="2366">
      <formula>AND($H116&lt;&gt;"",$I116&lt;&gt;"",$J116="")</formula>
    </cfRule>
    <cfRule type="expression" dxfId="11156" priority="2367">
      <formula>AND($H116&lt;&gt;"",$I116="",$J116="")</formula>
    </cfRule>
  </conditionalFormatting>
  <conditionalFormatting sqref="AC116:AD116">
    <cfRule type="expression" dxfId="11155" priority="2362">
      <formula>AND($H116&lt;&gt;"",$I116&lt;&gt;"",$J116&lt;&gt;"")</formula>
    </cfRule>
    <cfRule type="expression" dxfId="11154" priority="2363">
      <formula>AND($H116&lt;&gt;"",$I116&lt;&gt;"",$J116="")</formula>
    </cfRule>
    <cfRule type="expression" dxfId="11153" priority="2364">
      <formula>AND($H116&lt;&gt;"",$I116="",$J116="")</formula>
    </cfRule>
  </conditionalFormatting>
  <conditionalFormatting sqref="AE116:AH116">
    <cfRule type="expression" dxfId="11152" priority="2359">
      <formula>AND($H116&lt;&gt;"",$I116&lt;&gt;"",$J116&lt;&gt;"")</formula>
    </cfRule>
    <cfRule type="expression" dxfId="11151" priority="2360">
      <formula>AND($H116&lt;&gt;"",$I116&lt;&gt;"",$J116="")</formula>
    </cfRule>
    <cfRule type="expression" dxfId="11150" priority="2361">
      <formula>AND($H116&lt;&gt;"",$I116="",$J116="")</formula>
    </cfRule>
  </conditionalFormatting>
  <conditionalFormatting sqref="AI116">
    <cfRule type="expression" dxfId="11149" priority="2356">
      <formula>AND($H116&lt;&gt;"",$I116&lt;&gt;"",$J116&lt;&gt;"")</formula>
    </cfRule>
    <cfRule type="expression" dxfId="11148" priority="2357">
      <formula>AND($H116&lt;&gt;"",$I116&lt;&gt;"",$J116="")</formula>
    </cfRule>
    <cfRule type="expression" dxfId="11147" priority="2358">
      <formula>AND($H116&lt;&gt;"",$I116="",$J116="")</formula>
    </cfRule>
  </conditionalFormatting>
  <conditionalFormatting sqref="H124:J124">
    <cfRule type="expression" dxfId="11146" priority="2353">
      <formula>AND($H124&lt;&gt;"",$I124&lt;&gt;"",$J124&lt;&gt;"")</formula>
    </cfRule>
    <cfRule type="expression" dxfId="11145" priority="2354">
      <formula>AND($H124&lt;&gt;"",$I124&lt;&gt;"",$J124="")</formula>
    </cfRule>
    <cfRule type="expression" dxfId="11144" priority="2355">
      <formula>AND($H124&lt;&gt;"",$I124="",$J124="")</formula>
    </cfRule>
  </conditionalFormatting>
  <conditionalFormatting sqref="U124 X124:Z124">
    <cfRule type="expression" dxfId="11143" priority="2350">
      <formula>AND($H124&lt;&gt;"",$I124&lt;&gt;"",$J124&lt;&gt;"")</formula>
    </cfRule>
    <cfRule type="expression" dxfId="11142" priority="2351">
      <formula>AND($H124&lt;&gt;"",$I124&lt;&gt;"",$J124="")</formula>
    </cfRule>
    <cfRule type="expression" dxfId="11141" priority="2352">
      <formula>AND($H124&lt;&gt;"",$I124="",$J124="")</formula>
    </cfRule>
  </conditionalFormatting>
  <conditionalFormatting sqref="H124">
    <cfRule type="expression" dxfId="11140" priority="2349">
      <formula>AND($H124&lt;&gt;"",$I124&lt;&gt;"")</formula>
    </cfRule>
  </conditionalFormatting>
  <conditionalFormatting sqref="I124">
    <cfRule type="expression" dxfId="11139" priority="2348">
      <formula>AND($I124&lt;&gt;"",$J124&lt;&gt;"")</formula>
    </cfRule>
  </conditionalFormatting>
  <conditionalFormatting sqref="A124">
    <cfRule type="containsBlanks" dxfId="11138" priority="2347">
      <formula>LEN(TRIM(A124))=0</formula>
    </cfRule>
  </conditionalFormatting>
  <conditionalFormatting sqref="AA124:AB124">
    <cfRule type="expression" dxfId="11137" priority="2344">
      <formula>AND($H124&lt;&gt;"",$I124&lt;&gt;"",$J124&lt;&gt;"")</formula>
    </cfRule>
    <cfRule type="expression" dxfId="11136" priority="2345">
      <formula>AND($H124&lt;&gt;"",$I124&lt;&gt;"",$J124="")</formula>
    </cfRule>
    <cfRule type="expression" dxfId="11135" priority="2346">
      <formula>AND($H124&lt;&gt;"",$I124="",$J124="")</formula>
    </cfRule>
  </conditionalFormatting>
  <conditionalFormatting sqref="AC124:AD124">
    <cfRule type="expression" dxfId="11134" priority="2341">
      <formula>AND($H124&lt;&gt;"",$I124&lt;&gt;"",$J124&lt;&gt;"")</formula>
    </cfRule>
    <cfRule type="expression" dxfId="11133" priority="2342">
      <formula>AND($H124&lt;&gt;"",$I124&lt;&gt;"",$J124="")</formula>
    </cfRule>
    <cfRule type="expression" dxfId="11132" priority="2343">
      <formula>AND($H124&lt;&gt;"",$I124="",$J124="")</formula>
    </cfRule>
  </conditionalFormatting>
  <conditionalFormatting sqref="AE124:AH124">
    <cfRule type="expression" dxfId="11131" priority="2338">
      <formula>AND($H124&lt;&gt;"",$I124&lt;&gt;"",$J124&lt;&gt;"")</formula>
    </cfRule>
    <cfRule type="expression" dxfId="11130" priority="2339">
      <formula>AND($H124&lt;&gt;"",$I124&lt;&gt;"",$J124="")</formula>
    </cfRule>
    <cfRule type="expression" dxfId="11129" priority="2340">
      <formula>AND($H124&lt;&gt;"",$I124="",$J124="")</formula>
    </cfRule>
  </conditionalFormatting>
  <conditionalFormatting sqref="AI124">
    <cfRule type="expression" dxfId="11128" priority="2335">
      <formula>AND($H124&lt;&gt;"",$I124&lt;&gt;"",$J124&lt;&gt;"")</formula>
    </cfRule>
    <cfRule type="expression" dxfId="11127" priority="2336">
      <formula>AND($H124&lt;&gt;"",$I124&lt;&gt;"",$J124="")</formula>
    </cfRule>
    <cfRule type="expression" dxfId="11126" priority="2337">
      <formula>AND($H124&lt;&gt;"",$I124="",$J124="")</formula>
    </cfRule>
  </conditionalFormatting>
  <conditionalFormatting sqref="H151:J151">
    <cfRule type="expression" dxfId="11125" priority="2332">
      <formula>AND($H151&lt;&gt;"",$I151&lt;&gt;"",$J151&lt;&gt;"")</formula>
    </cfRule>
    <cfRule type="expression" dxfId="11124" priority="2333">
      <formula>AND($H151&lt;&gt;"",$I151&lt;&gt;"",$J151="")</formula>
    </cfRule>
    <cfRule type="expression" dxfId="11123" priority="2334">
      <formula>AND($H151&lt;&gt;"",$I151="",$J151="")</formula>
    </cfRule>
  </conditionalFormatting>
  <conditionalFormatting sqref="U151 X151:Z151">
    <cfRule type="expression" dxfId="11122" priority="2329">
      <formula>AND($H151&lt;&gt;"",$I151&lt;&gt;"",$J151&lt;&gt;"")</formula>
    </cfRule>
    <cfRule type="expression" dxfId="11121" priority="2330">
      <formula>AND($H151&lt;&gt;"",$I151&lt;&gt;"",$J151="")</formula>
    </cfRule>
    <cfRule type="expression" dxfId="11120" priority="2331">
      <formula>AND($H151&lt;&gt;"",$I151="",$J151="")</formula>
    </cfRule>
  </conditionalFormatting>
  <conditionalFormatting sqref="H151">
    <cfRule type="expression" dxfId="11119" priority="2328">
      <formula>AND($H151&lt;&gt;"",$I151&lt;&gt;"")</formula>
    </cfRule>
  </conditionalFormatting>
  <conditionalFormatting sqref="I151">
    <cfRule type="expression" dxfId="11118" priority="2327">
      <formula>AND($I151&lt;&gt;"",$J151&lt;&gt;"")</formula>
    </cfRule>
  </conditionalFormatting>
  <conditionalFormatting sqref="A151">
    <cfRule type="containsBlanks" dxfId="11117" priority="2326">
      <formula>LEN(TRIM(A151))=0</formula>
    </cfRule>
  </conditionalFormatting>
  <conditionalFormatting sqref="AA151:AB151">
    <cfRule type="expression" dxfId="11116" priority="2323">
      <formula>AND($H151&lt;&gt;"",$I151&lt;&gt;"",$J151&lt;&gt;"")</formula>
    </cfRule>
    <cfRule type="expression" dxfId="11115" priority="2324">
      <formula>AND($H151&lt;&gt;"",$I151&lt;&gt;"",$J151="")</formula>
    </cfRule>
    <cfRule type="expression" dxfId="11114" priority="2325">
      <formula>AND($H151&lt;&gt;"",$I151="",$J151="")</formula>
    </cfRule>
  </conditionalFormatting>
  <conditionalFormatting sqref="AC151:AD151">
    <cfRule type="expression" dxfId="11113" priority="2320">
      <formula>AND($H151&lt;&gt;"",$I151&lt;&gt;"",$J151&lt;&gt;"")</formula>
    </cfRule>
    <cfRule type="expression" dxfId="11112" priority="2321">
      <formula>AND($H151&lt;&gt;"",$I151&lt;&gt;"",$J151="")</formula>
    </cfRule>
    <cfRule type="expression" dxfId="11111" priority="2322">
      <formula>AND($H151&lt;&gt;"",$I151="",$J151="")</formula>
    </cfRule>
  </conditionalFormatting>
  <conditionalFormatting sqref="AE151:AH151">
    <cfRule type="expression" dxfId="11110" priority="2317">
      <formula>AND($H151&lt;&gt;"",$I151&lt;&gt;"",$J151&lt;&gt;"")</formula>
    </cfRule>
    <cfRule type="expression" dxfId="11109" priority="2318">
      <formula>AND($H151&lt;&gt;"",$I151&lt;&gt;"",$J151="")</formula>
    </cfRule>
    <cfRule type="expression" dxfId="11108" priority="2319">
      <formula>AND($H151&lt;&gt;"",$I151="",$J151="")</formula>
    </cfRule>
  </conditionalFormatting>
  <conditionalFormatting sqref="AI151">
    <cfRule type="expression" dxfId="11107" priority="2314">
      <formula>AND($H151&lt;&gt;"",$I151&lt;&gt;"",$J151&lt;&gt;"")</formula>
    </cfRule>
    <cfRule type="expression" dxfId="11106" priority="2315">
      <formula>AND($H151&lt;&gt;"",$I151&lt;&gt;"",$J151="")</formula>
    </cfRule>
    <cfRule type="expression" dxfId="11105" priority="2316">
      <formula>AND($H151&lt;&gt;"",$I151="",$J151="")</formula>
    </cfRule>
  </conditionalFormatting>
  <conditionalFormatting sqref="H152:J152">
    <cfRule type="expression" dxfId="11104" priority="2311">
      <formula>AND($H152&lt;&gt;"",$I152&lt;&gt;"",$J152&lt;&gt;"")</formula>
    </cfRule>
    <cfRule type="expression" dxfId="11103" priority="2312">
      <formula>AND($H152&lt;&gt;"",$I152&lt;&gt;"",$J152="")</formula>
    </cfRule>
    <cfRule type="expression" dxfId="11102" priority="2313">
      <formula>AND($H152&lt;&gt;"",$I152="",$J152="")</formula>
    </cfRule>
  </conditionalFormatting>
  <conditionalFormatting sqref="U152 X152:Z152">
    <cfRule type="expression" dxfId="11101" priority="2308">
      <formula>AND($H152&lt;&gt;"",$I152&lt;&gt;"",$J152&lt;&gt;"")</formula>
    </cfRule>
    <cfRule type="expression" dxfId="11100" priority="2309">
      <formula>AND($H152&lt;&gt;"",$I152&lt;&gt;"",$J152="")</formula>
    </cfRule>
    <cfRule type="expression" dxfId="11099" priority="2310">
      <formula>AND($H152&lt;&gt;"",$I152="",$J152="")</formula>
    </cfRule>
  </conditionalFormatting>
  <conditionalFormatting sqref="H152">
    <cfRule type="expression" dxfId="11098" priority="2307">
      <formula>AND($H152&lt;&gt;"",$I152&lt;&gt;"")</formula>
    </cfRule>
  </conditionalFormatting>
  <conditionalFormatting sqref="I152">
    <cfRule type="expression" dxfId="11097" priority="2306">
      <formula>AND($I152&lt;&gt;"",$J152&lt;&gt;"")</formula>
    </cfRule>
  </conditionalFormatting>
  <conditionalFormatting sqref="A152">
    <cfRule type="containsBlanks" dxfId="11096" priority="2305">
      <formula>LEN(TRIM(A152))=0</formula>
    </cfRule>
  </conditionalFormatting>
  <conditionalFormatting sqref="AA152:AB152">
    <cfRule type="expression" dxfId="11095" priority="2302">
      <formula>AND($H152&lt;&gt;"",$I152&lt;&gt;"",$J152&lt;&gt;"")</formula>
    </cfRule>
    <cfRule type="expression" dxfId="11094" priority="2303">
      <formula>AND($H152&lt;&gt;"",$I152&lt;&gt;"",$J152="")</formula>
    </cfRule>
    <cfRule type="expression" dxfId="11093" priority="2304">
      <formula>AND($H152&lt;&gt;"",$I152="",$J152="")</formula>
    </cfRule>
  </conditionalFormatting>
  <conditionalFormatting sqref="AC152:AD152">
    <cfRule type="expression" dxfId="11092" priority="2299">
      <formula>AND($H152&lt;&gt;"",$I152&lt;&gt;"",$J152&lt;&gt;"")</formula>
    </cfRule>
    <cfRule type="expression" dxfId="11091" priority="2300">
      <formula>AND($H152&lt;&gt;"",$I152&lt;&gt;"",$J152="")</formula>
    </cfRule>
    <cfRule type="expression" dxfId="11090" priority="2301">
      <formula>AND($H152&lt;&gt;"",$I152="",$J152="")</formula>
    </cfRule>
  </conditionalFormatting>
  <conditionalFormatting sqref="AE152:AH152">
    <cfRule type="expression" dxfId="11089" priority="2296">
      <formula>AND($H152&lt;&gt;"",$I152&lt;&gt;"",$J152&lt;&gt;"")</formula>
    </cfRule>
    <cfRule type="expression" dxfId="11088" priority="2297">
      <formula>AND($H152&lt;&gt;"",$I152&lt;&gt;"",$J152="")</formula>
    </cfRule>
    <cfRule type="expression" dxfId="11087" priority="2298">
      <formula>AND($H152&lt;&gt;"",$I152="",$J152="")</formula>
    </cfRule>
  </conditionalFormatting>
  <conditionalFormatting sqref="AI152">
    <cfRule type="expression" dxfId="11086" priority="2293">
      <formula>AND($H152&lt;&gt;"",$I152&lt;&gt;"",$J152&lt;&gt;"")</formula>
    </cfRule>
    <cfRule type="expression" dxfId="11085" priority="2294">
      <formula>AND($H152&lt;&gt;"",$I152&lt;&gt;"",$J152="")</formula>
    </cfRule>
    <cfRule type="expression" dxfId="11084" priority="2295">
      <formula>AND($H152&lt;&gt;"",$I152="",$J152="")</formula>
    </cfRule>
  </conditionalFormatting>
  <conditionalFormatting sqref="H153:J153">
    <cfRule type="expression" dxfId="11083" priority="2290">
      <formula>AND($H153&lt;&gt;"",$I153&lt;&gt;"",$J153&lt;&gt;"")</formula>
    </cfRule>
    <cfRule type="expression" dxfId="11082" priority="2291">
      <formula>AND($H153&lt;&gt;"",$I153&lt;&gt;"",$J153="")</formula>
    </cfRule>
    <cfRule type="expression" dxfId="11081" priority="2292">
      <formula>AND($H153&lt;&gt;"",$I153="",$J153="")</formula>
    </cfRule>
  </conditionalFormatting>
  <conditionalFormatting sqref="U153 X153:Z153">
    <cfRule type="expression" dxfId="11080" priority="2287">
      <formula>AND($H153&lt;&gt;"",$I153&lt;&gt;"",$J153&lt;&gt;"")</formula>
    </cfRule>
    <cfRule type="expression" dxfId="11079" priority="2288">
      <formula>AND($H153&lt;&gt;"",$I153&lt;&gt;"",$J153="")</formula>
    </cfRule>
    <cfRule type="expression" dxfId="11078" priority="2289">
      <formula>AND($H153&lt;&gt;"",$I153="",$J153="")</formula>
    </cfRule>
  </conditionalFormatting>
  <conditionalFormatting sqref="H153">
    <cfRule type="expression" dxfId="11077" priority="2286">
      <formula>AND($H153&lt;&gt;"",$I153&lt;&gt;"")</formula>
    </cfRule>
  </conditionalFormatting>
  <conditionalFormatting sqref="I153">
    <cfRule type="expression" dxfId="11076" priority="2285">
      <formula>AND($I153&lt;&gt;"",$J153&lt;&gt;"")</formula>
    </cfRule>
  </conditionalFormatting>
  <conditionalFormatting sqref="A153">
    <cfRule type="containsBlanks" dxfId="11075" priority="2284">
      <formula>LEN(TRIM(A153))=0</formula>
    </cfRule>
  </conditionalFormatting>
  <conditionalFormatting sqref="AA153:AB153">
    <cfRule type="expression" dxfId="11074" priority="2281">
      <formula>AND($H153&lt;&gt;"",$I153&lt;&gt;"",$J153&lt;&gt;"")</formula>
    </cfRule>
    <cfRule type="expression" dxfId="11073" priority="2282">
      <formula>AND($H153&lt;&gt;"",$I153&lt;&gt;"",$J153="")</formula>
    </cfRule>
    <cfRule type="expression" dxfId="11072" priority="2283">
      <formula>AND($H153&lt;&gt;"",$I153="",$J153="")</formula>
    </cfRule>
  </conditionalFormatting>
  <conditionalFormatting sqref="AC153:AD153">
    <cfRule type="expression" dxfId="11071" priority="2278">
      <formula>AND($H153&lt;&gt;"",$I153&lt;&gt;"",$J153&lt;&gt;"")</formula>
    </cfRule>
    <cfRule type="expression" dxfId="11070" priority="2279">
      <formula>AND($H153&lt;&gt;"",$I153&lt;&gt;"",$J153="")</formula>
    </cfRule>
    <cfRule type="expression" dxfId="11069" priority="2280">
      <formula>AND($H153&lt;&gt;"",$I153="",$J153="")</formula>
    </cfRule>
  </conditionalFormatting>
  <conditionalFormatting sqref="AE153:AH153">
    <cfRule type="expression" dxfId="11068" priority="2275">
      <formula>AND($H153&lt;&gt;"",$I153&lt;&gt;"",$J153&lt;&gt;"")</formula>
    </cfRule>
    <cfRule type="expression" dxfId="11067" priority="2276">
      <formula>AND($H153&lt;&gt;"",$I153&lt;&gt;"",$J153="")</formula>
    </cfRule>
    <cfRule type="expression" dxfId="11066" priority="2277">
      <formula>AND($H153&lt;&gt;"",$I153="",$J153="")</formula>
    </cfRule>
  </conditionalFormatting>
  <conditionalFormatting sqref="AI153">
    <cfRule type="expression" dxfId="11065" priority="2272">
      <formula>AND($H153&lt;&gt;"",$I153&lt;&gt;"",$J153&lt;&gt;"")</formula>
    </cfRule>
    <cfRule type="expression" dxfId="11064" priority="2273">
      <formula>AND($H153&lt;&gt;"",$I153&lt;&gt;"",$J153="")</formula>
    </cfRule>
    <cfRule type="expression" dxfId="11063" priority="2274">
      <formula>AND($H153&lt;&gt;"",$I153="",$J153="")</formula>
    </cfRule>
  </conditionalFormatting>
  <conditionalFormatting sqref="H154:J154">
    <cfRule type="expression" dxfId="11062" priority="2269">
      <formula>AND($H154&lt;&gt;"",$I154&lt;&gt;"",$J154&lt;&gt;"")</formula>
    </cfRule>
    <cfRule type="expression" dxfId="11061" priority="2270">
      <formula>AND($H154&lt;&gt;"",$I154&lt;&gt;"",$J154="")</formula>
    </cfRule>
    <cfRule type="expression" dxfId="11060" priority="2271">
      <formula>AND($H154&lt;&gt;"",$I154="",$J154="")</formula>
    </cfRule>
  </conditionalFormatting>
  <conditionalFormatting sqref="U154 X154:Z154">
    <cfRule type="expression" dxfId="11059" priority="2266">
      <formula>AND($H154&lt;&gt;"",$I154&lt;&gt;"",$J154&lt;&gt;"")</formula>
    </cfRule>
    <cfRule type="expression" dxfId="11058" priority="2267">
      <formula>AND($H154&lt;&gt;"",$I154&lt;&gt;"",$J154="")</formula>
    </cfRule>
    <cfRule type="expression" dxfId="11057" priority="2268">
      <formula>AND($H154&lt;&gt;"",$I154="",$J154="")</formula>
    </cfRule>
  </conditionalFormatting>
  <conditionalFormatting sqref="H154">
    <cfRule type="expression" dxfId="11056" priority="2265">
      <formula>AND($H154&lt;&gt;"",$I154&lt;&gt;"")</formula>
    </cfRule>
  </conditionalFormatting>
  <conditionalFormatting sqref="I154">
    <cfRule type="expression" dxfId="11055" priority="2264">
      <formula>AND($I154&lt;&gt;"",$J154&lt;&gt;"")</formula>
    </cfRule>
  </conditionalFormatting>
  <conditionalFormatting sqref="A154">
    <cfRule type="containsBlanks" dxfId="11054" priority="2263">
      <formula>LEN(TRIM(A154))=0</formula>
    </cfRule>
  </conditionalFormatting>
  <conditionalFormatting sqref="AA154:AB154">
    <cfRule type="expression" dxfId="11053" priority="2260">
      <formula>AND($H154&lt;&gt;"",$I154&lt;&gt;"",$J154&lt;&gt;"")</formula>
    </cfRule>
    <cfRule type="expression" dxfId="11052" priority="2261">
      <formula>AND($H154&lt;&gt;"",$I154&lt;&gt;"",$J154="")</formula>
    </cfRule>
    <cfRule type="expression" dxfId="11051" priority="2262">
      <formula>AND($H154&lt;&gt;"",$I154="",$J154="")</formula>
    </cfRule>
  </conditionalFormatting>
  <conditionalFormatting sqref="AC154:AD154">
    <cfRule type="expression" dxfId="11050" priority="2257">
      <formula>AND($H154&lt;&gt;"",$I154&lt;&gt;"",$J154&lt;&gt;"")</formula>
    </cfRule>
    <cfRule type="expression" dxfId="11049" priority="2258">
      <formula>AND($H154&lt;&gt;"",$I154&lt;&gt;"",$J154="")</formula>
    </cfRule>
    <cfRule type="expression" dxfId="11048" priority="2259">
      <formula>AND($H154&lt;&gt;"",$I154="",$J154="")</formula>
    </cfRule>
  </conditionalFormatting>
  <conditionalFormatting sqref="AE154:AH154">
    <cfRule type="expression" dxfId="11047" priority="2254">
      <formula>AND($H154&lt;&gt;"",$I154&lt;&gt;"",$J154&lt;&gt;"")</formula>
    </cfRule>
    <cfRule type="expression" dxfId="11046" priority="2255">
      <formula>AND($H154&lt;&gt;"",$I154&lt;&gt;"",$J154="")</formula>
    </cfRule>
    <cfRule type="expression" dxfId="11045" priority="2256">
      <formula>AND($H154&lt;&gt;"",$I154="",$J154="")</formula>
    </cfRule>
  </conditionalFormatting>
  <conditionalFormatting sqref="AI154">
    <cfRule type="expression" dxfId="11044" priority="2251">
      <formula>AND($H154&lt;&gt;"",$I154&lt;&gt;"",$J154&lt;&gt;"")</formula>
    </cfRule>
    <cfRule type="expression" dxfId="11043" priority="2252">
      <formula>AND($H154&lt;&gt;"",$I154&lt;&gt;"",$J154="")</formula>
    </cfRule>
    <cfRule type="expression" dxfId="11042" priority="2253">
      <formula>AND($H154&lt;&gt;"",$I154="",$J154="")</formula>
    </cfRule>
  </conditionalFormatting>
  <conditionalFormatting sqref="H155:J155">
    <cfRule type="expression" dxfId="11041" priority="2248">
      <formula>AND($H155&lt;&gt;"",$I155&lt;&gt;"",$J155&lt;&gt;"")</formula>
    </cfRule>
    <cfRule type="expression" dxfId="11040" priority="2249">
      <formula>AND($H155&lt;&gt;"",$I155&lt;&gt;"",$J155="")</formula>
    </cfRule>
    <cfRule type="expression" dxfId="11039" priority="2250">
      <formula>AND($H155&lt;&gt;"",$I155="",$J155="")</formula>
    </cfRule>
  </conditionalFormatting>
  <conditionalFormatting sqref="U155 X155:Z155">
    <cfRule type="expression" dxfId="11038" priority="2245">
      <formula>AND($H155&lt;&gt;"",$I155&lt;&gt;"",$J155&lt;&gt;"")</formula>
    </cfRule>
    <cfRule type="expression" dxfId="11037" priority="2246">
      <formula>AND($H155&lt;&gt;"",$I155&lt;&gt;"",$J155="")</formula>
    </cfRule>
    <cfRule type="expression" dxfId="11036" priority="2247">
      <formula>AND($H155&lt;&gt;"",$I155="",$J155="")</formula>
    </cfRule>
  </conditionalFormatting>
  <conditionalFormatting sqref="H155">
    <cfRule type="expression" dxfId="11035" priority="2244">
      <formula>AND($H155&lt;&gt;"",$I155&lt;&gt;"")</formula>
    </cfRule>
  </conditionalFormatting>
  <conditionalFormatting sqref="I155">
    <cfRule type="expression" dxfId="11034" priority="2243">
      <formula>AND($I155&lt;&gt;"",$J155&lt;&gt;"")</formula>
    </cfRule>
  </conditionalFormatting>
  <conditionalFormatting sqref="A155">
    <cfRule type="containsBlanks" dxfId="11033" priority="2242">
      <formula>LEN(TRIM(A155))=0</formula>
    </cfRule>
  </conditionalFormatting>
  <conditionalFormatting sqref="AA155:AB155">
    <cfRule type="expression" dxfId="11032" priority="2239">
      <formula>AND($H155&lt;&gt;"",$I155&lt;&gt;"",$J155&lt;&gt;"")</formula>
    </cfRule>
    <cfRule type="expression" dxfId="11031" priority="2240">
      <formula>AND($H155&lt;&gt;"",$I155&lt;&gt;"",$J155="")</formula>
    </cfRule>
    <cfRule type="expression" dxfId="11030" priority="2241">
      <formula>AND($H155&lt;&gt;"",$I155="",$J155="")</formula>
    </cfRule>
  </conditionalFormatting>
  <conditionalFormatting sqref="AC155:AD155">
    <cfRule type="expression" dxfId="11029" priority="2236">
      <formula>AND($H155&lt;&gt;"",$I155&lt;&gt;"",$J155&lt;&gt;"")</formula>
    </cfRule>
    <cfRule type="expression" dxfId="11028" priority="2237">
      <formula>AND($H155&lt;&gt;"",$I155&lt;&gt;"",$J155="")</formula>
    </cfRule>
    <cfRule type="expression" dxfId="11027" priority="2238">
      <formula>AND($H155&lt;&gt;"",$I155="",$J155="")</formula>
    </cfRule>
  </conditionalFormatting>
  <conditionalFormatting sqref="AE155:AH155">
    <cfRule type="expression" dxfId="11026" priority="2233">
      <formula>AND($H155&lt;&gt;"",$I155&lt;&gt;"",$J155&lt;&gt;"")</formula>
    </cfRule>
    <cfRule type="expression" dxfId="11025" priority="2234">
      <formula>AND($H155&lt;&gt;"",$I155&lt;&gt;"",$J155="")</formula>
    </cfRule>
    <cfRule type="expression" dxfId="11024" priority="2235">
      <formula>AND($H155&lt;&gt;"",$I155="",$J155="")</formula>
    </cfRule>
  </conditionalFormatting>
  <conditionalFormatting sqref="AI155">
    <cfRule type="expression" dxfId="11023" priority="2230">
      <formula>AND($H155&lt;&gt;"",$I155&lt;&gt;"",$J155&lt;&gt;"")</formula>
    </cfRule>
    <cfRule type="expression" dxfId="11022" priority="2231">
      <formula>AND($H155&lt;&gt;"",$I155&lt;&gt;"",$J155="")</formula>
    </cfRule>
    <cfRule type="expression" dxfId="11021" priority="2232">
      <formula>AND($H155&lt;&gt;"",$I155="",$J155="")</formula>
    </cfRule>
  </conditionalFormatting>
  <conditionalFormatting sqref="H143:J143">
    <cfRule type="expression" dxfId="11020" priority="2227">
      <formula>AND($H143&lt;&gt;"",$I143&lt;&gt;"",$J143&lt;&gt;"")</formula>
    </cfRule>
    <cfRule type="expression" dxfId="11019" priority="2228">
      <formula>AND($H143&lt;&gt;"",$I143&lt;&gt;"",$J143="")</formula>
    </cfRule>
    <cfRule type="expression" dxfId="11018" priority="2229">
      <formula>AND($H143&lt;&gt;"",$I143="",$J143="")</formula>
    </cfRule>
  </conditionalFormatting>
  <conditionalFormatting sqref="U143 X143:Z143">
    <cfRule type="expression" dxfId="11017" priority="2224">
      <formula>AND($H143&lt;&gt;"",$I143&lt;&gt;"",$J143&lt;&gt;"")</formula>
    </cfRule>
    <cfRule type="expression" dxfId="11016" priority="2225">
      <formula>AND($H143&lt;&gt;"",$I143&lt;&gt;"",$J143="")</formula>
    </cfRule>
    <cfRule type="expression" dxfId="11015" priority="2226">
      <formula>AND($H143&lt;&gt;"",$I143="",$J143="")</formula>
    </cfRule>
  </conditionalFormatting>
  <conditionalFormatting sqref="H143">
    <cfRule type="expression" dxfId="11014" priority="2223">
      <formula>AND($H143&lt;&gt;"",$I143&lt;&gt;"")</formula>
    </cfRule>
  </conditionalFormatting>
  <conditionalFormatting sqref="I143">
    <cfRule type="expression" dxfId="11013" priority="2222">
      <formula>AND($I143&lt;&gt;"",$J143&lt;&gt;"")</formula>
    </cfRule>
  </conditionalFormatting>
  <conditionalFormatting sqref="A143">
    <cfRule type="containsBlanks" dxfId="11012" priority="2221">
      <formula>LEN(TRIM(A143))=0</formula>
    </cfRule>
  </conditionalFormatting>
  <conditionalFormatting sqref="AA143:AB143">
    <cfRule type="expression" dxfId="11011" priority="2218">
      <formula>AND($H143&lt;&gt;"",$I143&lt;&gt;"",$J143&lt;&gt;"")</formula>
    </cfRule>
    <cfRule type="expression" dxfId="11010" priority="2219">
      <formula>AND($H143&lt;&gt;"",$I143&lt;&gt;"",$J143="")</formula>
    </cfRule>
    <cfRule type="expression" dxfId="11009" priority="2220">
      <formula>AND($H143&lt;&gt;"",$I143="",$J143="")</formula>
    </cfRule>
  </conditionalFormatting>
  <conditionalFormatting sqref="AC143:AD143">
    <cfRule type="expression" dxfId="11008" priority="2215">
      <formula>AND($H143&lt;&gt;"",$I143&lt;&gt;"",$J143&lt;&gt;"")</formula>
    </cfRule>
    <cfRule type="expression" dxfId="11007" priority="2216">
      <formula>AND($H143&lt;&gt;"",$I143&lt;&gt;"",$J143="")</formula>
    </cfRule>
    <cfRule type="expression" dxfId="11006" priority="2217">
      <formula>AND($H143&lt;&gt;"",$I143="",$J143="")</formula>
    </cfRule>
  </conditionalFormatting>
  <conditionalFormatting sqref="AE143:AH143">
    <cfRule type="expression" dxfId="11005" priority="2212">
      <formula>AND($H143&lt;&gt;"",$I143&lt;&gt;"",$J143&lt;&gt;"")</formula>
    </cfRule>
    <cfRule type="expression" dxfId="11004" priority="2213">
      <formula>AND($H143&lt;&gt;"",$I143&lt;&gt;"",$J143="")</formula>
    </cfRule>
    <cfRule type="expression" dxfId="11003" priority="2214">
      <formula>AND($H143&lt;&gt;"",$I143="",$J143="")</formula>
    </cfRule>
  </conditionalFormatting>
  <conditionalFormatting sqref="AI143">
    <cfRule type="expression" dxfId="11002" priority="2209">
      <formula>AND($H143&lt;&gt;"",$I143&lt;&gt;"",$J143&lt;&gt;"")</formula>
    </cfRule>
    <cfRule type="expression" dxfId="11001" priority="2210">
      <formula>AND($H143&lt;&gt;"",$I143&lt;&gt;"",$J143="")</formula>
    </cfRule>
    <cfRule type="expression" dxfId="11000" priority="2211">
      <formula>AND($H143&lt;&gt;"",$I143="",$J143="")</formula>
    </cfRule>
  </conditionalFormatting>
  <conditionalFormatting sqref="H144:J144">
    <cfRule type="expression" dxfId="10999" priority="2206">
      <formula>AND($H144&lt;&gt;"",$I144&lt;&gt;"",$J144&lt;&gt;"")</formula>
    </cfRule>
    <cfRule type="expression" dxfId="10998" priority="2207">
      <formula>AND($H144&lt;&gt;"",$I144&lt;&gt;"",$J144="")</formula>
    </cfRule>
    <cfRule type="expression" dxfId="10997" priority="2208">
      <formula>AND($H144&lt;&gt;"",$I144="",$J144="")</formula>
    </cfRule>
  </conditionalFormatting>
  <conditionalFormatting sqref="U144 X144:Z144">
    <cfRule type="expression" dxfId="10996" priority="2203">
      <formula>AND($H144&lt;&gt;"",$I144&lt;&gt;"",$J144&lt;&gt;"")</formula>
    </cfRule>
    <cfRule type="expression" dxfId="10995" priority="2204">
      <formula>AND($H144&lt;&gt;"",$I144&lt;&gt;"",$J144="")</formula>
    </cfRule>
    <cfRule type="expression" dxfId="10994" priority="2205">
      <formula>AND($H144&lt;&gt;"",$I144="",$J144="")</formula>
    </cfRule>
  </conditionalFormatting>
  <conditionalFormatting sqref="H144">
    <cfRule type="expression" dxfId="10993" priority="2202">
      <formula>AND($H144&lt;&gt;"",$I144&lt;&gt;"")</formula>
    </cfRule>
  </conditionalFormatting>
  <conditionalFormatting sqref="I144">
    <cfRule type="expression" dxfId="10992" priority="2201">
      <formula>AND($I144&lt;&gt;"",$J144&lt;&gt;"")</formula>
    </cfRule>
  </conditionalFormatting>
  <conditionalFormatting sqref="A144">
    <cfRule type="containsBlanks" dxfId="10991" priority="2200">
      <formula>LEN(TRIM(A144))=0</formula>
    </cfRule>
  </conditionalFormatting>
  <conditionalFormatting sqref="AA144:AB144">
    <cfRule type="expression" dxfId="10990" priority="2197">
      <formula>AND($H144&lt;&gt;"",$I144&lt;&gt;"",$J144&lt;&gt;"")</formula>
    </cfRule>
    <cfRule type="expression" dxfId="10989" priority="2198">
      <formula>AND($H144&lt;&gt;"",$I144&lt;&gt;"",$J144="")</formula>
    </cfRule>
    <cfRule type="expression" dxfId="10988" priority="2199">
      <formula>AND($H144&lt;&gt;"",$I144="",$J144="")</formula>
    </cfRule>
  </conditionalFormatting>
  <conditionalFormatting sqref="AC144:AD144">
    <cfRule type="expression" dxfId="10987" priority="2194">
      <formula>AND($H144&lt;&gt;"",$I144&lt;&gt;"",$J144&lt;&gt;"")</formula>
    </cfRule>
    <cfRule type="expression" dxfId="10986" priority="2195">
      <formula>AND($H144&lt;&gt;"",$I144&lt;&gt;"",$J144="")</formula>
    </cfRule>
    <cfRule type="expression" dxfId="10985" priority="2196">
      <formula>AND($H144&lt;&gt;"",$I144="",$J144="")</formula>
    </cfRule>
  </conditionalFormatting>
  <conditionalFormatting sqref="AE144:AH144">
    <cfRule type="expression" dxfId="10984" priority="2191">
      <formula>AND($H144&lt;&gt;"",$I144&lt;&gt;"",$J144&lt;&gt;"")</formula>
    </cfRule>
    <cfRule type="expression" dxfId="10983" priority="2192">
      <formula>AND($H144&lt;&gt;"",$I144&lt;&gt;"",$J144="")</formula>
    </cfRule>
    <cfRule type="expression" dxfId="10982" priority="2193">
      <formula>AND($H144&lt;&gt;"",$I144="",$J144="")</formula>
    </cfRule>
  </conditionalFormatting>
  <conditionalFormatting sqref="AI144">
    <cfRule type="expression" dxfId="10981" priority="2188">
      <formula>AND($H144&lt;&gt;"",$I144&lt;&gt;"",$J144&lt;&gt;"")</formula>
    </cfRule>
    <cfRule type="expression" dxfId="10980" priority="2189">
      <formula>AND($H144&lt;&gt;"",$I144&lt;&gt;"",$J144="")</formula>
    </cfRule>
    <cfRule type="expression" dxfId="10979" priority="2190">
      <formula>AND($H144&lt;&gt;"",$I144="",$J144="")</formula>
    </cfRule>
  </conditionalFormatting>
  <conditionalFormatting sqref="H145:J145">
    <cfRule type="expression" dxfId="10978" priority="2185">
      <formula>AND($H145&lt;&gt;"",$I145&lt;&gt;"",$J145&lt;&gt;"")</formula>
    </cfRule>
    <cfRule type="expression" dxfId="10977" priority="2186">
      <formula>AND($H145&lt;&gt;"",$I145&lt;&gt;"",$J145="")</formula>
    </cfRule>
    <cfRule type="expression" dxfId="10976" priority="2187">
      <formula>AND($H145&lt;&gt;"",$I145="",$J145="")</formula>
    </cfRule>
  </conditionalFormatting>
  <conditionalFormatting sqref="U145 X145:Z145">
    <cfRule type="expression" dxfId="10975" priority="2182">
      <formula>AND($H145&lt;&gt;"",$I145&lt;&gt;"",$J145&lt;&gt;"")</formula>
    </cfRule>
    <cfRule type="expression" dxfId="10974" priority="2183">
      <formula>AND($H145&lt;&gt;"",$I145&lt;&gt;"",$J145="")</formula>
    </cfRule>
    <cfRule type="expression" dxfId="10973" priority="2184">
      <formula>AND($H145&lt;&gt;"",$I145="",$J145="")</formula>
    </cfRule>
  </conditionalFormatting>
  <conditionalFormatting sqref="H145">
    <cfRule type="expression" dxfId="10972" priority="2181">
      <formula>AND($H145&lt;&gt;"",$I145&lt;&gt;"")</formula>
    </cfRule>
  </conditionalFormatting>
  <conditionalFormatting sqref="I145">
    <cfRule type="expression" dxfId="10971" priority="2180">
      <formula>AND($I145&lt;&gt;"",$J145&lt;&gt;"")</formula>
    </cfRule>
  </conditionalFormatting>
  <conditionalFormatting sqref="A145">
    <cfRule type="containsBlanks" dxfId="10970" priority="2179">
      <formula>LEN(TRIM(A145))=0</formula>
    </cfRule>
  </conditionalFormatting>
  <conditionalFormatting sqref="AA145:AB145">
    <cfRule type="expression" dxfId="10969" priority="2176">
      <formula>AND($H145&lt;&gt;"",$I145&lt;&gt;"",$J145&lt;&gt;"")</formula>
    </cfRule>
    <cfRule type="expression" dxfId="10968" priority="2177">
      <formula>AND($H145&lt;&gt;"",$I145&lt;&gt;"",$J145="")</formula>
    </cfRule>
    <cfRule type="expression" dxfId="10967" priority="2178">
      <formula>AND($H145&lt;&gt;"",$I145="",$J145="")</formula>
    </cfRule>
  </conditionalFormatting>
  <conditionalFormatting sqref="AC145:AD145">
    <cfRule type="expression" dxfId="10966" priority="2173">
      <formula>AND($H145&lt;&gt;"",$I145&lt;&gt;"",$J145&lt;&gt;"")</formula>
    </cfRule>
    <cfRule type="expression" dxfId="10965" priority="2174">
      <formula>AND($H145&lt;&gt;"",$I145&lt;&gt;"",$J145="")</formula>
    </cfRule>
    <cfRule type="expression" dxfId="10964" priority="2175">
      <formula>AND($H145&lt;&gt;"",$I145="",$J145="")</formula>
    </cfRule>
  </conditionalFormatting>
  <conditionalFormatting sqref="AE145:AH145">
    <cfRule type="expression" dxfId="10963" priority="2170">
      <formula>AND($H145&lt;&gt;"",$I145&lt;&gt;"",$J145&lt;&gt;"")</formula>
    </cfRule>
    <cfRule type="expression" dxfId="10962" priority="2171">
      <formula>AND($H145&lt;&gt;"",$I145&lt;&gt;"",$J145="")</formula>
    </cfRule>
    <cfRule type="expression" dxfId="10961" priority="2172">
      <formula>AND($H145&lt;&gt;"",$I145="",$J145="")</formula>
    </cfRule>
  </conditionalFormatting>
  <conditionalFormatting sqref="AI145">
    <cfRule type="expression" dxfId="10960" priority="2167">
      <formula>AND($H145&lt;&gt;"",$I145&lt;&gt;"",$J145&lt;&gt;"")</formula>
    </cfRule>
    <cfRule type="expression" dxfId="10959" priority="2168">
      <formula>AND($H145&lt;&gt;"",$I145&lt;&gt;"",$J145="")</formula>
    </cfRule>
    <cfRule type="expression" dxfId="10958" priority="2169">
      <formula>AND($H145&lt;&gt;"",$I145="",$J145="")</formula>
    </cfRule>
  </conditionalFormatting>
  <conditionalFormatting sqref="H146:J146">
    <cfRule type="expression" dxfId="10957" priority="2164">
      <formula>AND($H146&lt;&gt;"",$I146&lt;&gt;"",$J146&lt;&gt;"")</formula>
    </cfRule>
    <cfRule type="expression" dxfId="10956" priority="2165">
      <formula>AND($H146&lt;&gt;"",$I146&lt;&gt;"",$J146="")</formula>
    </cfRule>
    <cfRule type="expression" dxfId="10955" priority="2166">
      <formula>AND($H146&lt;&gt;"",$I146="",$J146="")</formula>
    </cfRule>
  </conditionalFormatting>
  <conditionalFormatting sqref="U146 X146:Z146">
    <cfRule type="expression" dxfId="10954" priority="2161">
      <formula>AND($H146&lt;&gt;"",$I146&lt;&gt;"",$J146&lt;&gt;"")</formula>
    </cfRule>
    <cfRule type="expression" dxfId="10953" priority="2162">
      <formula>AND($H146&lt;&gt;"",$I146&lt;&gt;"",$J146="")</formula>
    </cfRule>
    <cfRule type="expression" dxfId="10952" priority="2163">
      <formula>AND($H146&lt;&gt;"",$I146="",$J146="")</formula>
    </cfRule>
  </conditionalFormatting>
  <conditionalFormatting sqref="H146">
    <cfRule type="expression" dxfId="10951" priority="2160">
      <formula>AND($H146&lt;&gt;"",$I146&lt;&gt;"")</formula>
    </cfRule>
  </conditionalFormatting>
  <conditionalFormatting sqref="I146">
    <cfRule type="expression" dxfId="10950" priority="2159">
      <formula>AND($I146&lt;&gt;"",$J146&lt;&gt;"")</formula>
    </cfRule>
  </conditionalFormatting>
  <conditionalFormatting sqref="A146">
    <cfRule type="containsBlanks" dxfId="10949" priority="2158">
      <formula>LEN(TRIM(A146))=0</formula>
    </cfRule>
  </conditionalFormatting>
  <conditionalFormatting sqref="AA146:AB146">
    <cfRule type="expression" dxfId="10948" priority="2155">
      <formula>AND($H146&lt;&gt;"",$I146&lt;&gt;"",$J146&lt;&gt;"")</formula>
    </cfRule>
    <cfRule type="expression" dxfId="10947" priority="2156">
      <formula>AND($H146&lt;&gt;"",$I146&lt;&gt;"",$J146="")</formula>
    </cfRule>
    <cfRule type="expression" dxfId="10946" priority="2157">
      <formula>AND($H146&lt;&gt;"",$I146="",$J146="")</formula>
    </cfRule>
  </conditionalFormatting>
  <conditionalFormatting sqref="AC146:AD146">
    <cfRule type="expression" dxfId="10945" priority="2152">
      <formula>AND($H146&lt;&gt;"",$I146&lt;&gt;"",$J146&lt;&gt;"")</formula>
    </cfRule>
    <cfRule type="expression" dxfId="10944" priority="2153">
      <formula>AND($H146&lt;&gt;"",$I146&lt;&gt;"",$J146="")</formula>
    </cfRule>
    <cfRule type="expression" dxfId="10943" priority="2154">
      <formula>AND($H146&lt;&gt;"",$I146="",$J146="")</formula>
    </cfRule>
  </conditionalFormatting>
  <conditionalFormatting sqref="AE146:AH146">
    <cfRule type="expression" dxfId="10942" priority="2149">
      <formula>AND($H146&lt;&gt;"",$I146&lt;&gt;"",$J146&lt;&gt;"")</formula>
    </cfRule>
    <cfRule type="expression" dxfId="10941" priority="2150">
      <formula>AND($H146&lt;&gt;"",$I146&lt;&gt;"",$J146="")</formula>
    </cfRule>
    <cfRule type="expression" dxfId="10940" priority="2151">
      <formula>AND($H146&lt;&gt;"",$I146="",$J146="")</formula>
    </cfRule>
  </conditionalFormatting>
  <conditionalFormatting sqref="AI146">
    <cfRule type="expression" dxfId="10939" priority="2146">
      <formula>AND($H146&lt;&gt;"",$I146&lt;&gt;"",$J146&lt;&gt;"")</formula>
    </cfRule>
    <cfRule type="expression" dxfId="10938" priority="2147">
      <formula>AND($H146&lt;&gt;"",$I146&lt;&gt;"",$J146="")</formula>
    </cfRule>
    <cfRule type="expression" dxfId="10937" priority="2148">
      <formula>AND($H146&lt;&gt;"",$I146="",$J146="")</formula>
    </cfRule>
  </conditionalFormatting>
  <conditionalFormatting sqref="H147:J147">
    <cfRule type="expression" dxfId="10936" priority="2143">
      <formula>AND($H147&lt;&gt;"",$I147&lt;&gt;"",$J147&lt;&gt;"")</formula>
    </cfRule>
    <cfRule type="expression" dxfId="10935" priority="2144">
      <formula>AND($H147&lt;&gt;"",$I147&lt;&gt;"",$J147="")</formula>
    </cfRule>
    <cfRule type="expression" dxfId="10934" priority="2145">
      <formula>AND($H147&lt;&gt;"",$I147="",$J147="")</formula>
    </cfRule>
  </conditionalFormatting>
  <conditionalFormatting sqref="U147 X147:Z147">
    <cfRule type="expression" dxfId="10933" priority="2140">
      <formula>AND($H147&lt;&gt;"",$I147&lt;&gt;"",$J147&lt;&gt;"")</formula>
    </cfRule>
    <cfRule type="expression" dxfId="10932" priority="2141">
      <formula>AND($H147&lt;&gt;"",$I147&lt;&gt;"",$J147="")</formula>
    </cfRule>
    <cfRule type="expression" dxfId="10931" priority="2142">
      <formula>AND($H147&lt;&gt;"",$I147="",$J147="")</formula>
    </cfRule>
  </conditionalFormatting>
  <conditionalFormatting sqref="H147">
    <cfRule type="expression" dxfId="10930" priority="2139">
      <formula>AND($H147&lt;&gt;"",$I147&lt;&gt;"")</formula>
    </cfRule>
  </conditionalFormatting>
  <conditionalFormatting sqref="I147">
    <cfRule type="expression" dxfId="10929" priority="2138">
      <formula>AND($I147&lt;&gt;"",$J147&lt;&gt;"")</formula>
    </cfRule>
  </conditionalFormatting>
  <conditionalFormatting sqref="A147">
    <cfRule type="containsBlanks" dxfId="10928" priority="2137">
      <formula>LEN(TRIM(A147))=0</formula>
    </cfRule>
  </conditionalFormatting>
  <conditionalFormatting sqref="AA147:AB147">
    <cfRule type="expression" dxfId="10927" priority="2134">
      <formula>AND($H147&lt;&gt;"",$I147&lt;&gt;"",$J147&lt;&gt;"")</formula>
    </cfRule>
    <cfRule type="expression" dxfId="10926" priority="2135">
      <formula>AND($H147&lt;&gt;"",$I147&lt;&gt;"",$J147="")</formula>
    </cfRule>
    <cfRule type="expression" dxfId="10925" priority="2136">
      <formula>AND($H147&lt;&gt;"",$I147="",$J147="")</formula>
    </cfRule>
  </conditionalFormatting>
  <conditionalFormatting sqref="AC147:AD147">
    <cfRule type="expression" dxfId="10924" priority="2131">
      <formula>AND($H147&lt;&gt;"",$I147&lt;&gt;"",$J147&lt;&gt;"")</formula>
    </cfRule>
    <cfRule type="expression" dxfId="10923" priority="2132">
      <formula>AND($H147&lt;&gt;"",$I147&lt;&gt;"",$J147="")</formula>
    </cfRule>
    <cfRule type="expression" dxfId="10922" priority="2133">
      <formula>AND($H147&lt;&gt;"",$I147="",$J147="")</formula>
    </cfRule>
  </conditionalFormatting>
  <conditionalFormatting sqref="AE147:AH147">
    <cfRule type="expression" dxfId="10921" priority="2128">
      <formula>AND($H147&lt;&gt;"",$I147&lt;&gt;"",$J147&lt;&gt;"")</formula>
    </cfRule>
    <cfRule type="expression" dxfId="10920" priority="2129">
      <formula>AND($H147&lt;&gt;"",$I147&lt;&gt;"",$J147="")</formula>
    </cfRule>
    <cfRule type="expression" dxfId="10919" priority="2130">
      <formula>AND($H147&lt;&gt;"",$I147="",$J147="")</formula>
    </cfRule>
  </conditionalFormatting>
  <conditionalFormatting sqref="AI147">
    <cfRule type="expression" dxfId="10918" priority="2125">
      <formula>AND($H147&lt;&gt;"",$I147&lt;&gt;"",$J147&lt;&gt;"")</formula>
    </cfRule>
    <cfRule type="expression" dxfId="10917" priority="2126">
      <formula>AND($H147&lt;&gt;"",$I147&lt;&gt;"",$J147="")</formula>
    </cfRule>
    <cfRule type="expression" dxfId="10916" priority="2127">
      <formula>AND($H147&lt;&gt;"",$I147="",$J147="")</formula>
    </cfRule>
  </conditionalFormatting>
  <conditionalFormatting sqref="H150:J150">
    <cfRule type="expression" dxfId="10915" priority="2122">
      <formula>AND($H150&lt;&gt;"",$I150&lt;&gt;"",$J150&lt;&gt;"")</formula>
    </cfRule>
    <cfRule type="expression" dxfId="10914" priority="2123">
      <formula>AND($H150&lt;&gt;"",$I150&lt;&gt;"",$J150="")</formula>
    </cfRule>
    <cfRule type="expression" dxfId="10913" priority="2124">
      <formula>AND($H150&lt;&gt;"",$I150="",$J150="")</formula>
    </cfRule>
  </conditionalFormatting>
  <conditionalFormatting sqref="U150 X150:Z150">
    <cfRule type="expression" dxfId="10912" priority="2119">
      <formula>AND($H150&lt;&gt;"",$I150&lt;&gt;"",$J150&lt;&gt;"")</formula>
    </cfRule>
    <cfRule type="expression" dxfId="10911" priority="2120">
      <formula>AND($H150&lt;&gt;"",$I150&lt;&gt;"",$J150="")</formula>
    </cfRule>
    <cfRule type="expression" dxfId="10910" priority="2121">
      <formula>AND($H150&lt;&gt;"",$I150="",$J150="")</formula>
    </cfRule>
  </conditionalFormatting>
  <conditionalFormatting sqref="H150">
    <cfRule type="expression" dxfId="10909" priority="2118">
      <formula>AND($H150&lt;&gt;"",$I150&lt;&gt;"")</formula>
    </cfRule>
  </conditionalFormatting>
  <conditionalFormatting sqref="I150">
    <cfRule type="expression" dxfId="10908" priority="2117">
      <formula>AND($I150&lt;&gt;"",$J150&lt;&gt;"")</formula>
    </cfRule>
  </conditionalFormatting>
  <conditionalFormatting sqref="A150">
    <cfRule type="containsBlanks" dxfId="10907" priority="2116">
      <formula>LEN(TRIM(A150))=0</formula>
    </cfRule>
  </conditionalFormatting>
  <conditionalFormatting sqref="AA150:AB150">
    <cfRule type="expression" dxfId="10906" priority="2113">
      <formula>AND($H150&lt;&gt;"",$I150&lt;&gt;"",$J150&lt;&gt;"")</formula>
    </cfRule>
    <cfRule type="expression" dxfId="10905" priority="2114">
      <formula>AND($H150&lt;&gt;"",$I150&lt;&gt;"",$J150="")</formula>
    </cfRule>
    <cfRule type="expression" dxfId="10904" priority="2115">
      <formula>AND($H150&lt;&gt;"",$I150="",$J150="")</formula>
    </cfRule>
  </conditionalFormatting>
  <conditionalFormatting sqref="AC150:AD150">
    <cfRule type="expression" dxfId="10903" priority="2110">
      <formula>AND($H150&lt;&gt;"",$I150&lt;&gt;"",$J150&lt;&gt;"")</formula>
    </cfRule>
    <cfRule type="expression" dxfId="10902" priority="2111">
      <formula>AND($H150&lt;&gt;"",$I150&lt;&gt;"",$J150="")</formula>
    </cfRule>
    <cfRule type="expression" dxfId="10901" priority="2112">
      <formula>AND($H150&lt;&gt;"",$I150="",$J150="")</formula>
    </cfRule>
  </conditionalFormatting>
  <conditionalFormatting sqref="AE150:AH150">
    <cfRule type="expression" dxfId="10900" priority="2107">
      <formula>AND($H150&lt;&gt;"",$I150&lt;&gt;"",$J150&lt;&gt;"")</formula>
    </cfRule>
    <cfRule type="expression" dxfId="10899" priority="2108">
      <formula>AND($H150&lt;&gt;"",$I150&lt;&gt;"",$J150="")</formula>
    </cfRule>
    <cfRule type="expression" dxfId="10898" priority="2109">
      <formula>AND($H150&lt;&gt;"",$I150="",$J150="")</formula>
    </cfRule>
  </conditionalFormatting>
  <conditionalFormatting sqref="AI150">
    <cfRule type="expression" dxfId="10897" priority="2104">
      <formula>AND($H150&lt;&gt;"",$I150&lt;&gt;"",$J150&lt;&gt;"")</formula>
    </cfRule>
    <cfRule type="expression" dxfId="10896" priority="2105">
      <formula>AND($H150&lt;&gt;"",$I150&lt;&gt;"",$J150="")</formula>
    </cfRule>
    <cfRule type="expression" dxfId="10895" priority="2106">
      <formula>AND($H150&lt;&gt;"",$I150="",$J150="")</formula>
    </cfRule>
  </conditionalFormatting>
  <conditionalFormatting sqref="H158:J158">
    <cfRule type="expression" dxfId="10894" priority="2101">
      <formula>AND($H158&lt;&gt;"",$I158&lt;&gt;"",$J158&lt;&gt;"")</formula>
    </cfRule>
    <cfRule type="expression" dxfId="10893" priority="2102">
      <formula>AND($H158&lt;&gt;"",$I158&lt;&gt;"",$J158="")</formula>
    </cfRule>
    <cfRule type="expression" dxfId="10892" priority="2103">
      <formula>AND($H158&lt;&gt;"",$I158="",$J158="")</formula>
    </cfRule>
  </conditionalFormatting>
  <conditionalFormatting sqref="H158">
    <cfRule type="expression" dxfId="10891" priority="2100">
      <formula>AND($H158&lt;&gt;"",$I158&lt;&gt;"")</formula>
    </cfRule>
  </conditionalFormatting>
  <conditionalFormatting sqref="I158">
    <cfRule type="expression" dxfId="10890" priority="2099">
      <formula>AND($I158&lt;&gt;"",$J158&lt;&gt;"")</formula>
    </cfRule>
  </conditionalFormatting>
  <conditionalFormatting sqref="A158">
    <cfRule type="containsBlanks" dxfId="10889" priority="2098">
      <formula>LEN(TRIM(A158))=0</formula>
    </cfRule>
  </conditionalFormatting>
  <conditionalFormatting sqref="H148:J148">
    <cfRule type="expression" dxfId="10888" priority="2095">
      <formula>AND($H148&lt;&gt;"",$I148&lt;&gt;"",$J148&lt;&gt;"")</formula>
    </cfRule>
    <cfRule type="expression" dxfId="10887" priority="2096">
      <formula>AND($H148&lt;&gt;"",$I148&lt;&gt;"",$J148="")</formula>
    </cfRule>
    <cfRule type="expression" dxfId="10886" priority="2097">
      <formula>AND($H148&lt;&gt;"",$I148="",$J148="")</formula>
    </cfRule>
  </conditionalFormatting>
  <conditionalFormatting sqref="U148 X148:Z148">
    <cfRule type="expression" dxfId="10885" priority="2092">
      <formula>AND($H148&lt;&gt;"",$I148&lt;&gt;"",$J148&lt;&gt;"")</formula>
    </cfRule>
    <cfRule type="expression" dxfId="10884" priority="2093">
      <formula>AND($H148&lt;&gt;"",$I148&lt;&gt;"",$J148="")</formula>
    </cfRule>
    <cfRule type="expression" dxfId="10883" priority="2094">
      <formula>AND($H148&lt;&gt;"",$I148="",$J148="")</formula>
    </cfRule>
  </conditionalFormatting>
  <conditionalFormatting sqref="H148">
    <cfRule type="expression" dxfId="10882" priority="2091">
      <formula>AND($H148&lt;&gt;"",$I148&lt;&gt;"")</formula>
    </cfRule>
  </conditionalFormatting>
  <conditionalFormatting sqref="I148">
    <cfRule type="expression" dxfId="10881" priority="2090">
      <formula>AND($I148&lt;&gt;"",$J148&lt;&gt;"")</formula>
    </cfRule>
  </conditionalFormatting>
  <conditionalFormatting sqref="A148">
    <cfRule type="containsBlanks" dxfId="10880" priority="2089">
      <formula>LEN(TRIM(A148))=0</formula>
    </cfRule>
  </conditionalFormatting>
  <conditionalFormatting sqref="AA148:AB148">
    <cfRule type="expression" dxfId="10879" priority="2086">
      <formula>AND($H148&lt;&gt;"",$I148&lt;&gt;"",$J148&lt;&gt;"")</formula>
    </cfRule>
    <cfRule type="expression" dxfId="10878" priority="2087">
      <formula>AND($H148&lt;&gt;"",$I148&lt;&gt;"",$J148="")</formula>
    </cfRule>
    <cfRule type="expression" dxfId="10877" priority="2088">
      <formula>AND($H148&lt;&gt;"",$I148="",$J148="")</formula>
    </cfRule>
  </conditionalFormatting>
  <conditionalFormatting sqref="AC148:AD148">
    <cfRule type="expression" dxfId="10876" priority="2083">
      <formula>AND($H148&lt;&gt;"",$I148&lt;&gt;"",$J148&lt;&gt;"")</formula>
    </cfRule>
    <cfRule type="expression" dxfId="10875" priority="2084">
      <formula>AND($H148&lt;&gt;"",$I148&lt;&gt;"",$J148="")</formula>
    </cfRule>
    <cfRule type="expression" dxfId="10874" priority="2085">
      <formula>AND($H148&lt;&gt;"",$I148="",$J148="")</formula>
    </cfRule>
  </conditionalFormatting>
  <conditionalFormatting sqref="AE148:AH148">
    <cfRule type="expression" dxfId="10873" priority="2080">
      <formula>AND($H148&lt;&gt;"",$I148&lt;&gt;"",$J148&lt;&gt;"")</formula>
    </cfRule>
    <cfRule type="expression" dxfId="10872" priority="2081">
      <formula>AND($H148&lt;&gt;"",$I148&lt;&gt;"",$J148="")</formula>
    </cfRule>
    <cfRule type="expression" dxfId="10871" priority="2082">
      <formula>AND($H148&lt;&gt;"",$I148="",$J148="")</formula>
    </cfRule>
  </conditionalFormatting>
  <conditionalFormatting sqref="AI148">
    <cfRule type="expression" dxfId="10870" priority="2077">
      <formula>AND($H148&lt;&gt;"",$I148&lt;&gt;"",$J148&lt;&gt;"")</formula>
    </cfRule>
    <cfRule type="expression" dxfId="10869" priority="2078">
      <formula>AND($H148&lt;&gt;"",$I148&lt;&gt;"",$J148="")</formula>
    </cfRule>
    <cfRule type="expression" dxfId="10868" priority="2079">
      <formula>AND($H148&lt;&gt;"",$I148="",$J148="")</formula>
    </cfRule>
  </conditionalFormatting>
  <conditionalFormatting sqref="H156:J156">
    <cfRule type="expression" dxfId="10867" priority="2074">
      <formula>AND($H156&lt;&gt;"",$I156&lt;&gt;"",$J156&lt;&gt;"")</formula>
    </cfRule>
    <cfRule type="expression" dxfId="10866" priority="2075">
      <formula>AND($H156&lt;&gt;"",$I156&lt;&gt;"",$J156="")</formula>
    </cfRule>
    <cfRule type="expression" dxfId="10865" priority="2076">
      <formula>AND($H156&lt;&gt;"",$I156="",$J156="")</formula>
    </cfRule>
  </conditionalFormatting>
  <conditionalFormatting sqref="U156 X156:Z156">
    <cfRule type="expression" dxfId="10864" priority="2071">
      <formula>AND($H156&lt;&gt;"",$I156&lt;&gt;"",$J156&lt;&gt;"")</formula>
    </cfRule>
    <cfRule type="expression" dxfId="10863" priority="2072">
      <formula>AND($H156&lt;&gt;"",$I156&lt;&gt;"",$J156="")</formula>
    </cfRule>
    <cfRule type="expression" dxfId="10862" priority="2073">
      <formula>AND($H156&lt;&gt;"",$I156="",$J156="")</formula>
    </cfRule>
  </conditionalFormatting>
  <conditionalFormatting sqref="H156">
    <cfRule type="expression" dxfId="10861" priority="2070">
      <formula>AND($H156&lt;&gt;"",$I156&lt;&gt;"")</formula>
    </cfRule>
  </conditionalFormatting>
  <conditionalFormatting sqref="I156">
    <cfRule type="expression" dxfId="10860" priority="2069">
      <formula>AND($I156&lt;&gt;"",$J156&lt;&gt;"")</formula>
    </cfRule>
  </conditionalFormatting>
  <conditionalFormatting sqref="A156">
    <cfRule type="containsBlanks" dxfId="10859" priority="2068">
      <formula>LEN(TRIM(A156))=0</formula>
    </cfRule>
  </conditionalFormatting>
  <conditionalFormatting sqref="AA156:AB156">
    <cfRule type="expression" dxfId="10858" priority="2065">
      <formula>AND($H156&lt;&gt;"",$I156&lt;&gt;"",$J156&lt;&gt;"")</formula>
    </cfRule>
    <cfRule type="expression" dxfId="10857" priority="2066">
      <formula>AND($H156&lt;&gt;"",$I156&lt;&gt;"",$J156="")</formula>
    </cfRule>
    <cfRule type="expression" dxfId="10856" priority="2067">
      <formula>AND($H156&lt;&gt;"",$I156="",$J156="")</formula>
    </cfRule>
  </conditionalFormatting>
  <conditionalFormatting sqref="AC156:AD156">
    <cfRule type="expression" dxfId="10855" priority="2062">
      <formula>AND($H156&lt;&gt;"",$I156&lt;&gt;"",$J156&lt;&gt;"")</formula>
    </cfRule>
    <cfRule type="expression" dxfId="10854" priority="2063">
      <formula>AND($H156&lt;&gt;"",$I156&lt;&gt;"",$J156="")</formula>
    </cfRule>
    <cfRule type="expression" dxfId="10853" priority="2064">
      <formula>AND($H156&lt;&gt;"",$I156="",$J156="")</formula>
    </cfRule>
  </conditionalFormatting>
  <conditionalFormatting sqref="AE156:AH156">
    <cfRule type="expression" dxfId="10852" priority="2059">
      <formula>AND($H156&lt;&gt;"",$I156&lt;&gt;"",$J156&lt;&gt;"")</formula>
    </cfRule>
    <cfRule type="expression" dxfId="10851" priority="2060">
      <formula>AND($H156&lt;&gt;"",$I156&lt;&gt;"",$J156="")</formula>
    </cfRule>
    <cfRule type="expression" dxfId="10850" priority="2061">
      <formula>AND($H156&lt;&gt;"",$I156="",$J156="")</formula>
    </cfRule>
  </conditionalFormatting>
  <conditionalFormatting sqref="AI156">
    <cfRule type="expression" dxfId="10849" priority="2056">
      <formula>AND($H156&lt;&gt;"",$I156&lt;&gt;"",$J156&lt;&gt;"")</formula>
    </cfRule>
    <cfRule type="expression" dxfId="10848" priority="2057">
      <formula>AND($H156&lt;&gt;"",$I156&lt;&gt;"",$J156="")</formula>
    </cfRule>
    <cfRule type="expression" dxfId="10847" priority="2058">
      <formula>AND($H156&lt;&gt;"",$I156="",$J156="")</formula>
    </cfRule>
  </conditionalFormatting>
  <conditionalFormatting sqref="H183:J183">
    <cfRule type="expression" dxfId="10846" priority="2053">
      <formula>AND($H183&lt;&gt;"",$I183&lt;&gt;"",$J183&lt;&gt;"")</formula>
    </cfRule>
    <cfRule type="expression" dxfId="10845" priority="2054">
      <formula>AND($H183&lt;&gt;"",$I183&lt;&gt;"",$J183="")</formula>
    </cfRule>
    <cfRule type="expression" dxfId="10844" priority="2055">
      <formula>AND($H183&lt;&gt;"",$I183="",$J183="")</formula>
    </cfRule>
  </conditionalFormatting>
  <conditionalFormatting sqref="U183 X183:Z183">
    <cfRule type="expression" dxfId="10843" priority="2050">
      <formula>AND($H183&lt;&gt;"",$I183&lt;&gt;"",$J183&lt;&gt;"")</formula>
    </cfRule>
    <cfRule type="expression" dxfId="10842" priority="2051">
      <formula>AND($H183&lt;&gt;"",$I183&lt;&gt;"",$J183="")</formula>
    </cfRule>
    <cfRule type="expression" dxfId="10841" priority="2052">
      <formula>AND($H183&lt;&gt;"",$I183="",$J183="")</formula>
    </cfRule>
  </conditionalFormatting>
  <conditionalFormatting sqref="H183">
    <cfRule type="expression" dxfId="10840" priority="2049">
      <formula>AND($H183&lt;&gt;"",$I183&lt;&gt;"")</formula>
    </cfRule>
  </conditionalFormatting>
  <conditionalFormatting sqref="I183">
    <cfRule type="expression" dxfId="10839" priority="2048">
      <formula>AND($I183&lt;&gt;"",$J183&lt;&gt;"")</formula>
    </cfRule>
  </conditionalFormatting>
  <conditionalFormatting sqref="A183">
    <cfRule type="containsBlanks" dxfId="10838" priority="2047">
      <formula>LEN(TRIM(A183))=0</formula>
    </cfRule>
  </conditionalFormatting>
  <conditionalFormatting sqref="AA183:AB183">
    <cfRule type="expression" dxfId="10837" priority="2044">
      <formula>AND($H183&lt;&gt;"",$I183&lt;&gt;"",$J183&lt;&gt;"")</formula>
    </cfRule>
    <cfRule type="expression" dxfId="10836" priority="2045">
      <formula>AND($H183&lt;&gt;"",$I183&lt;&gt;"",$J183="")</formula>
    </cfRule>
    <cfRule type="expression" dxfId="10835" priority="2046">
      <formula>AND($H183&lt;&gt;"",$I183="",$J183="")</formula>
    </cfRule>
  </conditionalFormatting>
  <conditionalFormatting sqref="AC183:AD183">
    <cfRule type="expression" dxfId="10834" priority="2041">
      <formula>AND($H183&lt;&gt;"",$I183&lt;&gt;"",$J183&lt;&gt;"")</formula>
    </cfRule>
    <cfRule type="expression" dxfId="10833" priority="2042">
      <formula>AND($H183&lt;&gt;"",$I183&lt;&gt;"",$J183="")</formula>
    </cfRule>
    <cfRule type="expression" dxfId="10832" priority="2043">
      <formula>AND($H183&lt;&gt;"",$I183="",$J183="")</formula>
    </cfRule>
  </conditionalFormatting>
  <conditionalFormatting sqref="AE183:AH183">
    <cfRule type="expression" dxfId="10831" priority="2038">
      <formula>AND($H183&lt;&gt;"",$I183&lt;&gt;"",$J183&lt;&gt;"")</formula>
    </cfRule>
    <cfRule type="expression" dxfId="10830" priority="2039">
      <formula>AND($H183&lt;&gt;"",$I183&lt;&gt;"",$J183="")</formula>
    </cfRule>
    <cfRule type="expression" dxfId="10829" priority="2040">
      <formula>AND($H183&lt;&gt;"",$I183="",$J183="")</formula>
    </cfRule>
  </conditionalFormatting>
  <conditionalFormatting sqref="AI183">
    <cfRule type="expression" dxfId="10828" priority="2035">
      <formula>AND($H183&lt;&gt;"",$I183&lt;&gt;"",$J183&lt;&gt;"")</formula>
    </cfRule>
    <cfRule type="expression" dxfId="10827" priority="2036">
      <formula>AND($H183&lt;&gt;"",$I183&lt;&gt;"",$J183="")</formula>
    </cfRule>
    <cfRule type="expression" dxfId="10826" priority="2037">
      <formula>AND($H183&lt;&gt;"",$I183="",$J183="")</formula>
    </cfRule>
  </conditionalFormatting>
  <conditionalFormatting sqref="H184:J184">
    <cfRule type="expression" dxfId="10825" priority="2032">
      <formula>AND($H184&lt;&gt;"",$I184&lt;&gt;"",$J184&lt;&gt;"")</formula>
    </cfRule>
    <cfRule type="expression" dxfId="10824" priority="2033">
      <formula>AND($H184&lt;&gt;"",$I184&lt;&gt;"",$J184="")</formula>
    </cfRule>
    <cfRule type="expression" dxfId="10823" priority="2034">
      <formula>AND($H184&lt;&gt;"",$I184="",$J184="")</formula>
    </cfRule>
  </conditionalFormatting>
  <conditionalFormatting sqref="U184 X184:Z184">
    <cfRule type="expression" dxfId="10822" priority="2029">
      <formula>AND($H184&lt;&gt;"",$I184&lt;&gt;"",$J184&lt;&gt;"")</formula>
    </cfRule>
    <cfRule type="expression" dxfId="10821" priority="2030">
      <formula>AND($H184&lt;&gt;"",$I184&lt;&gt;"",$J184="")</formula>
    </cfRule>
    <cfRule type="expression" dxfId="10820" priority="2031">
      <formula>AND($H184&lt;&gt;"",$I184="",$J184="")</formula>
    </cfRule>
  </conditionalFormatting>
  <conditionalFormatting sqref="H184">
    <cfRule type="expression" dxfId="10819" priority="2028">
      <formula>AND($H184&lt;&gt;"",$I184&lt;&gt;"")</formula>
    </cfRule>
  </conditionalFormatting>
  <conditionalFormatting sqref="I184">
    <cfRule type="expression" dxfId="10818" priority="2027">
      <formula>AND($I184&lt;&gt;"",$J184&lt;&gt;"")</formula>
    </cfRule>
  </conditionalFormatting>
  <conditionalFormatting sqref="A184">
    <cfRule type="containsBlanks" dxfId="10817" priority="2026">
      <formula>LEN(TRIM(A184))=0</formula>
    </cfRule>
  </conditionalFormatting>
  <conditionalFormatting sqref="AA184:AB184">
    <cfRule type="expression" dxfId="10816" priority="2023">
      <formula>AND($H184&lt;&gt;"",$I184&lt;&gt;"",$J184&lt;&gt;"")</formula>
    </cfRule>
    <cfRule type="expression" dxfId="10815" priority="2024">
      <formula>AND($H184&lt;&gt;"",$I184&lt;&gt;"",$J184="")</formula>
    </cfRule>
    <cfRule type="expression" dxfId="10814" priority="2025">
      <formula>AND($H184&lt;&gt;"",$I184="",$J184="")</formula>
    </cfRule>
  </conditionalFormatting>
  <conditionalFormatting sqref="AC184:AD184">
    <cfRule type="expression" dxfId="10813" priority="2020">
      <formula>AND($H184&lt;&gt;"",$I184&lt;&gt;"",$J184&lt;&gt;"")</formula>
    </cfRule>
    <cfRule type="expression" dxfId="10812" priority="2021">
      <formula>AND($H184&lt;&gt;"",$I184&lt;&gt;"",$J184="")</formula>
    </cfRule>
    <cfRule type="expression" dxfId="10811" priority="2022">
      <formula>AND($H184&lt;&gt;"",$I184="",$J184="")</formula>
    </cfRule>
  </conditionalFormatting>
  <conditionalFormatting sqref="AE184:AH184">
    <cfRule type="expression" dxfId="10810" priority="2017">
      <formula>AND($H184&lt;&gt;"",$I184&lt;&gt;"",$J184&lt;&gt;"")</formula>
    </cfRule>
    <cfRule type="expression" dxfId="10809" priority="2018">
      <formula>AND($H184&lt;&gt;"",$I184&lt;&gt;"",$J184="")</formula>
    </cfRule>
    <cfRule type="expression" dxfId="10808" priority="2019">
      <formula>AND($H184&lt;&gt;"",$I184="",$J184="")</formula>
    </cfRule>
  </conditionalFormatting>
  <conditionalFormatting sqref="AI184">
    <cfRule type="expression" dxfId="10807" priority="2014">
      <formula>AND($H184&lt;&gt;"",$I184&lt;&gt;"",$J184&lt;&gt;"")</formula>
    </cfRule>
    <cfRule type="expression" dxfId="10806" priority="2015">
      <formula>AND($H184&lt;&gt;"",$I184&lt;&gt;"",$J184="")</formula>
    </cfRule>
    <cfRule type="expression" dxfId="10805" priority="2016">
      <formula>AND($H184&lt;&gt;"",$I184="",$J184="")</formula>
    </cfRule>
  </conditionalFormatting>
  <conditionalFormatting sqref="H185:J185">
    <cfRule type="expression" dxfId="10804" priority="2011">
      <formula>AND($H185&lt;&gt;"",$I185&lt;&gt;"",$J185&lt;&gt;"")</formula>
    </cfRule>
    <cfRule type="expression" dxfId="10803" priority="2012">
      <formula>AND($H185&lt;&gt;"",$I185&lt;&gt;"",$J185="")</formula>
    </cfRule>
    <cfRule type="expression" dxfId="10802" priority="2013">
      <formula>AND($H185&lt;&gt;"",$I185="",$J185="")</formula>
    </cfRule>
  </conditionalFormatting>
  <conditionalFormatting sqref="U185 X185:Z185">
    <cfRule type="expression" dxfId="10801" priority="2008">
      <formula>AND($H185&lt;&gt;"",$I185&lt;&gt;"",$J185&lt;&gt;"")</formula>
    </cfRule>
    <cfRule type="expression" dxfId="10800" priority="2009">
      <formula>AND($H185&lt;&gt;"",$I185&lt;&gt;"",$J185="")</formula>
    </cfRule>
    <cfRule type="expression" dxfId="10799" priority="2010">
      <formula>AND($H185&lt;&gt;"",$I185="",$J185="")</formula>
    </cfRule>
  </conditionalFormatting>
  <conditionalFormatting sqref="H185">
    <cfRule type="expression" dxfId="10798" priority="2007">
      <formula>AND($H185&lt;&gt;"",$I185&lt;&gt;"")</formula>
    </cfRule>
  </conditionalFormatting>
  <conditionalFormatting sqref="I185">
    <cfRule type="expression" dxfId="10797" priority="2006">
      <formula>AND($I185&lt;&gt;"",$J185&lt;&gt;"")</formula>
    </cfRule>
  </conditionalFormatting>
  <conditionalFormatting sqref="A185">
    <cfRule type="containsBlanks" dxfId="10796" priority="2005">
      <formula>LEN(TRIM(A185))=0</formula>
    </cfRule>
  </conditionalFormatting>
  <conditionalFormatting sqref="AA185:AB185">
    <cfRule type="expression" dxfId="10795" priority="2002">
      <formula>AND($H185&lt;&gt;"",$I185&lt;&gt;"",$J185&lt;&gt;"")</formula>
    </cfRule>
    <cfRule type="expression" dxfId="10794" priority="2003">
      <formula>AND($H185&lt;&gt;"",$I185&lt;&gt;"",$J185="")</formula>
    </cfRule>
    <cfRule type="expression" dxfId="10793" priority="2004">
      <formula>AND($H185&lt;&gt;"",$I185="",$J185="")</formula>
    </cfRule>
  </conditionalFormatting>
  <conditionalFormatting sqref="AC185:AD185">
    <cfRule type="expression" dxfId="10792" priority="1999">
      <formula>AND($H185&lt;&gt;"",$I185&lt;&gt;"",$J185&lt;&gt;"")</formula>
    </cfRule>
    <cfRule type="expression" dxfId="10791" priority="2000">
      <formula>AND($H185&lt;&gt;"",$I185&lt;&gt;"",$J185="")</formula>
    </cfRule>
    <cfRule type="expression" dxfId="10790" priority="2001">
      <formula>AND($H185&lt;&gt;"",$I185="",$J185="")</formula>
    </cfRule>
  </conditionalFormatting>
  <conditionalFormatting sqref="AE185:AH185">
    <cfRule type="expression" dxfId="10789" priority="1996">
      <formula>AND($H185&lt;&gt;"",$I185&lt;&gt;"",$J185&lt;&gt;"")</formula>
    </cfRule>
    <cfRule type="expression" dxfId="10788" priority="1997">
      <formula>AND($H185&lt;&gt;"",$I185&lt;&gt;"",$J185="")</formula>
    </cfRule>
    <cfRule type="expression" dxfId="10787" priority="1998">
      <formula>AND($H185&lt;&gt;"",$I185="",$J185="")</formula>
    </cfRule>
  </conditionalFormatting>
  <conditionalFormatting sqref="AI185">
    <cfRule type="expression" dxfId="10786" priority="1993">
      <formula>AND($H185&lt;&gt;"",$I185&lt;&gt;"",$J185&lt;&gt;"")</formula>
    </cfRule>
    <cfRule type="expression" dxfId="10785" priority="1994">
      <formula>AND($H185&lt;&gt;"",$I185&lt;&gt;"",$J185="")</formula>
    </cfRule>
    <cfRule type="expression" dxfId="10784" priority="1995">
      <formula>AND($H185&lt;&gt;"",$I185="",$J185="")</formula>
    </cfRule>
  </conditionalFormatting>
  <conditionalFormatting sqref="H186:J186">
    <cfRule type="expression" dxfId="10783" priority="1990">
      <formula>AND($H186&lt;&gt;"",$I186&lt;&gt;"",$J186&lt;&gt;"")</formula>
    </cfRule>
    <cfRule type="expression" dxfId="10782" priority="1991">
      <formula>AND($H186&lt;&gt;"",$I186&lt;&gt;"",$J186="")</formula>
    </cfRule>
    <cfRule type="expression" dxfId="10781" priority="1992">
      <formula>AND($H186&lt;&gt;"",$I186="",$J186="")</formula>
    </cfRule>
  </conditionalFormatting>
  <conditionalFormatting sqref="U186 X186:Z186">
    <cfRule type="expression" dxfId="10780" priority="1987">
      <formula>AND($H186&lt;&gt;"",$I186&lt;&gt;"",$J186&lt;&gt;"")</formula>
    </cfRule>
    <cfRule type="expression" dxfId="10779" priority="1988">
      <formula>AND($H186&lt;&gt;"",$I186&lt;&gt;"",$J186="")</formula>
    </cfRule>
    <cfRule type="expression" dxfId="10778" priority="1989">
      <formula>AND($H186&lt;&gt;"",$I186="",$J186="")</formula>
    </cfRule>
  </conditionalFormatting>
  <conditionalFormatting sqref="H186">
    <cfRule type="expression" dxfId="10777" priority="1986">
      <formula>AND($H186&lt;&gt;"",$I186&lt;&gt;"")</formula>
    </cfRule>
  </conditionalFormatting>
  <conditionalFormatting sqref="I186">
    <cfRule type="expression" dxfId="10776" priority="1985">
      <formula>AND($I186&lt;&gt;"",$J186&lt;&gt;"")</formula>
    </cfRule>
  </conditionalFormatting>
  <conditionalFormatting sqref="A186">
    <cfRule type="containsBlanks" dxfId="10775" priority="1984">
      <formula>LEN(TRIM(A186))=0</formula>
    </cfRule>
  </conditionalFormatting>
  <conditionalFormatting sqref="AA186:AB186">
    <cfRule type="expression" dxfId="10774" priority="1981">
      <formula>AND($H186&lt;&gt;"",$I186&lt;&gt;"",$J186&lt;&gt;"")</formula>
    </cfRule>
    <cfRule type="expression" dxfId="10773" priority="1982">
      <formula>AND($H186&lt;&gt;"",$I186&lt;&gt;"",$J186="")</formula>
    </cfRule>
    <cfRule type="expression" dxfId="10772" priority="1983">
      <formula>AND($H186&lt;&gt;"",$I186="",$J186="")</formula>
    </cfRule>
  </conditionalFormatting>
  <conditionalFormatting sqref="AC186:AD186">
    <cfRule type="expression" dxfId="10771" priority="1978">
      <formula>AND($H186&lt;&gt;"",$I186&lt;&gt;"",$J186&lt;&gt;"")</formula>
    </cfRule>
    <cfRule type="expression" dxfId="10770" priority="1979">
      <formula>AND($H186&lt;&gt;"",$I186&lt;&gt;"",$J186="")</formula>
    </cfRule>
    <cfRule type="expression" dxfId="10769" priority="1980">
      <formula>AND($H186&lt;&gt;"",$I186="",$J186="")</formula>
    </cfRule>
  </conditionalFormatting>
  <conditionalFormatting sqref="AE186:AH186">
    <cfRule type="expression" dxfId="10768" priority="1975">
      <formula>AND($H186&lt;&gt;"",$I186&lt;&gt;"",$J186&lt;&gt;"")</formula>
    </cfRule>
    <cfRule type="expression" dxfId="10767" priority="1976">
      <formula>AND($H186&lt;&gt;"",$I186&lt;&gt;"",$J186="")</formula>
    </cfRule>
    <cfRule type="expression" dxfId="10766" priority="1977">
      <formula>AND($H186&lt;&gt;"",$I186="",$J186="")</formula>
    </cfRule>
  </conditionalFormatting>
  <conditionalFormatting sqref="AI186">
    <cfRule type="expression" dxfId="10765" priority="1972">
      <formula>AND($H186&lt;&gt;"",$I186&lt;&gt;"",$J186&lt;&gt;"")</formula>
    </cfRule>
    <cfRule type="expression" dxfId="10764" priority="1973">
      <formula>AND($H186&lt;&gt;"",$I186&lt;&gt;"",$J186="")</formula>
    </cfRule>
    <cfRule type="expression" dxfId="10763" priority="1974">
      <formula>AND($H186&lt;&gt;"",$I186="",$J186="")</formula>
    </cfRule>
  </conditionalFormatting>
  <conditionalFormatting sqref="H187:J187">
    <cfRule type="expression" dxfId="10762" priority="1969">
      <formula>AND($H187&lt;&gt;"",$I187&lt;&gt;"",$J187&lt;&gt;"")</formula>
    </cfRule>
    <cfRule type="expression" dxfId="10761" priority="1970">
      <formula>AND($H187&lt;&gt;"",$I187&lt;&gt;"",$J187="")</formula>
    </cfRule>
    <cfRule type="expression" dxfId="10760" priority="1971">
      <formula>AND($H187&lt;&gt;"",$I187="",$J187="")</formula>
    </cfRule>
  </conditionalFormatting>
  <conditionalFormatting sqref="U187 X187:Z187">
    <cfRule type="expression" dxfId="10759" priority="1966">
      <formula>AND($H187&lt;&gt;"",$I187&lt;&gt;"",$J187&lt;&gt;"")</formula>
    </cfRule>
    <cfRule type="expression" dxfId="10758" priority="1967">
      <formula>AND($H187&lt;&gt;"",$I187&lt;&gt;"",$J187="")</formula>
    </cfRule>
    <cfRule type="expression" dxfId="10757" priority="1968">
      <formula>AND($H187&lt;&gt;"",$I187="",$J187="")</formula>
    </cfRule>
  </conditionalFormatting>
  <conditionalFormatting sqref="H187">
    <cfRule type="expression" dxfId="10756" priority="1965">
      <formula>AND($H187&lt;&gt;"",$I187&lt;&gt;"")</formula>
    </cfRule>
  </conditionalFormatting>
  <conditionalFormatting sqref="I187">
    <cfRule type="expression" dxfId="10755" priority="1964">
      <formula>AND($I187&lt;&gt;"",$J187&lt;&gt;"")</formula>
    </cfRule>
  </conditionalFormatting>
  <conditionalFormatting sqref="A187">
    <cfRule type="containsBlanks" dxfId="10754" priority="1963">
      <formula>LEN(TRIM(A187))=0</formula>
    </cfRule>
  </conditionalFormatting>
  <conditionalFormatting sqref="AA187:AB187">
    <cfRule type="expression" dxfId="10753" priority="1960">
      <formula>AND($H187&lt;&gt;"",$I187&lt;&gt;"",$J187&lt;&gt;"")</formula>
    </cfRule>
    <cfRule type="expression" dxfId="10752" priority="1961">
      <formula>AND($H187&lt;&gt;"",$I187&lt;&gt;"",$J187="")</formula>
    </cfRule>
    <cfRule type="expression" dxfId="10751" priority="1962">
      <formula>AND($H187&lt;&gt;"",$I187="",$J187="")</formula>
    </cfRule>
  </conditionalFormatting>
  <conditionalFormatting sqref="AC187:AD187">
    <cfRule type="expression" dxfId="10750" priority="1957">
      <formula>AND($H187&lt;&gt;"",$I187&lt;&gt;"",$J187&lt;&gt;"")</formula>
    </cfRule>
    <cfRule type="expression" dxfId="10749" priority="1958">
      <formula>AND($H187&lt;&gt;"",$I187&lt;&gt;"",$J187="")</formula>
    </cfRule>
    <cfRule type="expression" dxfId="10748" priority="1959">
      <formula>AND($H187&lt;&gt;"",$I187="",$J187="")</formula>
    </cfRule>
  </conditionalFormatting>
  <conditionalFormatting sqref="AE187:AH187">
    <cfRule type="expression" dxfId="10747" priority="1954">
      <formula>AND($H187&lt;&gt;"",$I187&lt;&gt;"",$J187&lt;&gt;"")</formula>
    </cfRule>
    <cfRule type="expression" dxfId="10746" priority="1955">
      <formula>AND($H187&lt;&gt;"",$I187&lt;&gt;"",$J187="")</formula>
    </cfRule>
    <cfRule type="expression" dxfId="10745" priority="1956">
      <formula>AND($H187&lt;&gt;"",$I187="",$J187="")</formula>
    </cfRule>
  </conditionalFormatting>
  <conditionalFormatting sqref="AI187">
    <cfRule type="expression" dxfId="10744" priority="1951">
      <formula>AND($H187&lt;&gt;"",$I187&lt;&gt;"",$J187&lt;&gt;"")</formula>
    </cfRule>
    <cfRule type="expression" dxfId="10743" priority="1952">
      <formula>AND($H187&lt;&gt;"",$I187&lt;&gt;"",$J187="")</formula>
    </cfRule>
    <cfRule type="expression" dxfId="10742" priority="1953">
      <formula>AND($H187&lt;&gt;"",$I187="",$J187="")</formula>
    </cfRule>
  </conditionalFormatting>
  <conditionalFormatting sqref="H175:J175">
    <cfRule type="expression" dxfId="10741" priority="1948">
      <formula>AND($H175&lt;&gt;"",$I175&lt;&gt;"",$J175&lt;&gt;"")</formula>
    </cfRule>
    <cfRule type="expression" dxfId="10740" priority="1949">
      <formula>AND($H175&lt;&gt;"",$I175&lt;&gt;"",$J175="")</formula>
    </cfRule>
    <cfRule type="expression" dxfId="10739" priority="1950">
      <formula>AND($H175&lt;&gt;"",$I175="",$J175="")</formula>
    </cfRule>
  </conditionalFormatting>
  <conditionalFormatting sqref="U175 X175:Z175">
    <cfRule type="expression" dxfId="10738" priority="1945">
      <formula>AND($H175&lt;&gt;"",$I175&lt;&gt;"",$J175&lt;&gt;"")</formula>
    </cfRule>
    <cfRule type="expression" dxfId="10737" priority="1946">
      <formula>AND($H175&lt;&gt;"",$I175&lt;&gt;"",$J175="")</formula>
    </cfRule>
    <cfRule type="expression" dxfId="10736" priority="1947">
      <formula>AND($H175&lt;&gt;"",$I175="",$J175="")</formula>
    </cfRule>
  </conditionalFormatting>
  <conditionalFormatting sqref="H175">
    <cfRule type="expression" dxfId="10735" priority="1944">
      <formula>AND($H175&lt;&gt;"",$I175&lt;&gt;"")</formula>
    </cfRule>
  </conditionalFormatting>
  <conditionalFormatting sqref="I175">
    <cfRule type="expression" dxfId="10734" priority="1943">
      <formula>AND($I175&lt;&gt;"",$J175&lt;&gt;"")</formula>
    </cfRule>
  </conditionalFormatting>
  <conditionalFormatting sqref="A175">
    <cfRule type="containsBlanks" dxfId="10733" priority="1942">
      <formula>LEN(TRIM(A175))=0</formula>
    </cfRule>
  </conditionalFormatting>
  <conditionalFormatting sqref="AA175:AB175">
    <cfRule type="expression" dxfId="10732" priority="1939">
      <formula>AND($H175&lt;&gt;"",$I175&lt;&gt;"",$J175&lt;&gt;"")</formula>
    </cfRule>
    <cfRule type="expression" dxfId="10731" priority="1940">
      <formula>AND($H175&lt;&gt;"",$I175&lt;&gt;"",$J175="")</formula>
    </cfRule>
    <cfRule type="expression" dxfId="10730" priority="1941">
      <formula>AND($H175&lt;&gt;"",$I175="",$J175="")</formula>
    </cfRule>
  </conditionalFormatting>
  <conditionalFormatting sqref="AC175:AD175">
    <cfRule type="expression" dxfId="10729" priority="1936">
      <formula>AND($H175&lt;&gt;"",$I175&lt;&gt;"",$J175&lt;&gt;"")</formula>
    </cfRule>
    <cfRule type="expression" dxfId="10728" priority="1937">
      <formula>AND($H175&lt;&gt;"",$I175&lt;&gt;"",$J175="")</formula>
    </cfRule>
    <cfRule type="expression" dxfId="10727" priority="1938">
      <formula>AND($H175&lt;&gt;"",$I175="",$J175="")</formula>
    </cfRule>
  </conditionalFormatting>
  <conditionalFormatting sqref="AE175:AH175">
    <cfRule type="expression" dxfId="10726" priority="1933">
      <formula>AND($H175&lt;&gt;"",$I175&lt;&gt;"",$J175&lt;&gt;"")</formula>
    </cfRule>
    <cfRule type="expression" dxfId="10725" priority="1934">
      <formula>AND($H175&lt;&gt;"",$I175&lt;&gt;"",$J175="")</formula>
    </cfRule>
    <cfRule type="expression" dxfId="10724" priority="1935">
      <formula>AND($H175&lt;&gt;"",$I175="",$J175="")</formula>
    </cfRule>
  </conditionalFormatting>
  <conditionalFormatting sqref="AI175">
    <cfRule type="expression" dxfId="10723" priority="1930">
      <formula>AND($H175&lt;&gt;"",$I175&lt;&gt;"",$J175&lt;&gt;"")</formula>
    </cfRule>
    <cfRule type="expression" dxfId="10722" priority="1931">
      <formula>AND($H175&lt;&gt;"",$I175&lt;&gt;"",$J175="")</formula>
    </cfRule>
    <cfRule type="expression" dxfId="10721" priority="1932">
      <formula>AND($H175&lt;&gt;"",$I175="",$J175="")</formula>
    </cfRule>
  </conditionalFormatting>
  <conditionalFormatting sqref="H176:J176">
    <cfRule type="expression" dxfId="10720" priority="1927">
      <formula>AND($H176&lt;&gt;"",$I176&lt;&gt;"",$J176&lt;&gt;"")</formula>
    </cfRule>
    <cfRule type="expression" dxfId="10719" priority="1928">
      <formula>AND($H176&lt;&gt;"",$I176&lt;&gt;"",$J176="")</formula>
    </cfRule>
    <cfRule type="expression" dxfId="10718" priority="1929">
      <formula>AND($H176&lt;&gt;"",$I176="",$J176="")</formula>
    </cfRule>
  </conditionalFormatting>
  <conditionalFormatting sqref="U176 X176:Z176">
    <cfRule type="expression" dxfId="10717" priority="1924">
      <formula>AND($H176&lt;&gt;"",$I176&lt;&gt;"",$J176&lt;&gt;"")</formula>
    </cfRule>
    <cfRule type="expression" dxfId="10716" priority="1925">
      <formula>AND($H176&lt;&gt;"",$I176&lt;&gt;"",$J176="")</formula>
    </cfRule>
    <cfRule type="expression" dxfId="10715" priority="1926">
      <formula>AND($H176&lt;&gt;"",$I176="",$J176="")</formula>
    </cfRule>
  </conditionalFormatting>
  <conditionalFormatting sqref="H176">
    <cfRule type="expression" dxfId="10714" priority="1923">
      <formula>AND($H176&lt;&gt;"",$I176&lt;&gt;"")</formula>
    </cfRule>
  </conditionalFormatting>
  <conditionalFormatting sqref="I176">
    <cfRule type="expression" dxfId="10713" priority="1922">
      <formula>AND($I176&lt;&gt;"",$J176&lt;&gt;"")</formula>
    </cfRule>
  </conditionalFormatting>
  <conditionalFormatting sqref="A176">
    <cfRule type="containsBlanks" dxfId="10712" priority="1921">
      <formula>LEN(TRIM(A176))=0</formula>
    </cfRule>
  </conditionalFormatting>
  <conditionalFormatting sqref="AA176:AB176">
    <cfRule type="expression" dxfId="10711" priority="1918">
      <formula>AND($H176&lt;&gt;"",$I176&lt;&gt;"",$J176&lt;&gt;"")</formula>
    </cfRule>
    <cfRule type="expression" dxfId="10710" priority="1919">
      <formula>AND($H176&lt;&gt;"",$I176&lt;&gt;"",$J176="")</formula>
    </cfRule>
    <cfRule type="expression" dxfId="10709" priority="1920">
      <formula>AND($H176&lt;&gt;"",$I176="",$J176="")</formula>
    </cfRule>
  </conditionalFormatting>
  <conditionalFormatting sqref="AC176:AD176">
    <cfRule type="expression" dxfId="10708" priority="1915">
      <formula>AND($H176&lt;&gt;"",$I176&lt;&gt;"",$J176&lt;&gt;"")</formula>
    </cfRule>
    <cfRule type="expression" dxfId="10707" priority="1916">
      <formula>AND($H176&lt;&gt;"",$I176&lt;&gt;"",$J176="")</formula>
    </cfRule>
    <cfRule type="expression" dxfId="10706" priority="1917">
      <formula>AND($H176&lt;&gt;"",$I176="",$J176="")</formula>
    </cfRule>
  </conditionalFormatting>
  <conditionalFormatting sqref="AE176:AH176">
    <cfRule type="expression" dxfId="10705" priority="1912">
      <formula>AND($H176&lt;&gt;"",$I176&lt;&gt;"",$J176&lt;&gt;"")</formula>
    </cfRule>
    <cfRule type="expression" dxfId="10704" priority="1913">
      <formula>AND($H176&lt;&gt;"",$I176&lt;&gt;"",$J176="")</formula>
    </cfRule>
    <cfRule type="expression" dxfId="10703" priority="1914">
      <formula>AND($H176&lt;&gt;"",$I176="",$J176="")</formula>
    </cfRule>
  </conditionalFormatting>
  <conditionalFormatting sqref="AI176">
    <cfRule type="expression" dxfId="10702" priority="1909">
      <formula>AND($H176&lt;&gt;"",$I176&lt;&gt;"",$J176&lt;&gt;"")</formula>
    </cfRule>
    <cfRule type="expression" dxfId="10701" priority="1910">
      <formula>AND($H176&lt;&gt;"",$I176&lt;&gt;"",$J176="")</formula>
    </cfRule>
    <cfRule type="expression" dxfId="10700" priority="1911">
      <formula>AND($H176&lt;&gt;"",$I176="",$J176="")</formula>
    </cfRule>
  </conditionalFormatting>
  <conditionalFormatting sqref="H177:J177">
    <cfRule type="expression" dxfId="10699" priority="1906">
      <formula>AND($H177&lt;&gt;"",$I177&lt;&gt;"",$J177&lt;&gt;"")</formula>
    </cfRule>
    <cfRule type="expression" dxfId="10698" priority="1907">
      <formula>AND($H177&lt;&gt;"",$I177&lt;&gt;"",$J177="")</formula>
    </cfRule>
    <cfRule type="expression" dxfId="10697" priority="1908">
      <formula>AND($H177&lt;&gt;"",$I177="",$J177="")</formula>
    </cfRule>
  </conditionalFormatting>
  <conditionalFormatting sqref="U177 X177:Z177">
    <cfRule type="expression" dxfId="10696" priority="1903">
      <formula>AND($H177&lt;&gt;"",$I177&lt;&gt;"",$J177&lt;&gt;"")</formula>
    </cfRule>
    <cfRule type="expression" dxfId="10695" priority="1904">
      <formula>AND($H177&lt;&gt;"",$I177&lt;&gt;"",$J177="")</formula>
    </cfRule>
    <cfRule type="expression" dxfId="10694" priority="1905">
      <formula>AND($H177&lt;&gt;"",$I177="",$J177="")</formula>
    </cfRule>
  </conditionalFormatting>
  <conditionalFormatting sqref="H177">
    <cfRule type="expression" dxfId="10693" priority="1902">
      <formula>AND($H177&lt;&gt;"",$I177&lt;&gt;"")</formula>
    </cfRule>
  </conditionalFormatting>
  <conditionalFormatting sqref="I177">
    <cfRule type="expression" dxfId="10692" priority="1901">
      <formula>AND($I177&lt;&gt;"",$J177&lt;&gt;"")</formula>
    </cfRule>
  </conditionalFormatting>
  <conditionalFormatting sqref="A177">
    <cfRule type="containsBlanks" dxfId="10691" priority="1900">
      <formula>LEN(TRIM(A177))=0</formula>
    </cfRule>
  </conditionalFormatting>
  <conditionalFormatting sqref="AA177:AB177">
    <cfRule type="expression" dxfId="10690" priority="1897">
      <formula>AND($H177&lt;&gt;"",$I177&lt;&gt;"",$J177&lt;&gt;"")</formula>
    </cfRule>
    <cfRule type="expression" dxfId="10689" priority="1898">
      <formula>AND($H177&lt;&gt;"",$I177&lt;&gt;"",$J177="")</formula>
    </cfRule>
    <cfRule type="expression" dxfId="10688" priority="1899">
      <formula>AND($H177&lt;&gt;"",$I177="",$J177="")</formula>
    </cfRule>
  </conditionalFormatting>
  <conditionalFormatting sqref="AC177:AD177">
    <cfRule type="expression" dxfId="10687" priority="1894">
      <formula>AND($H177&lt;&gt;"",$I177&lt;&gt;"",$J177&lt;&gt;"")</formula>
    </cfRule>
    <cfRule type="expression" dxfId="10686" priority="1895">
      <formula>AND($H177&lt;&gt;"",$I177&lt;&gt;"",$J177="")</formula>
    </cfRule>
    <cfRule type="expression" dxfId="10685" priority="1896">
      <formula>AND($H177&lt;&gt;"",$I177="",$J177="")</formula>
    </cfRule>
  </conditionalFormatting>
  <conditionalFormatting sqref="AE177:AH177">
    <cfRule type="expression" dxfId="10684" priority="1891">
      <formula>AND($H177&lt;&gt;"",$I177&lt;&gt;"",$J177&lt;&gt;"")</formula>
    </cfRule>
    <cfRule type="expression" dxfId="10683" priority="1892">
      <formula>AND($H177&lt;&gt;"",$I177&lt;&gt;"",$J177="")</formula>
    </cfRule>
    <cfRule type="expression" dxfId="10682" priority="1893">
      <formula>AND($H177&lt;&gt;"",$I177="",$J177="")</formula>
    </cfRule>
  </conditionalFormatting>
  <conditionalFormatting sqref="AI177">
    <cfRule type="expression" dxfId="10681" priority="1888">
      <formula>AND($H177&lt;&gt;"",$I177&lt;&gt;"",$J177&lt;&gt;"")</formula>
    </cfRule>
    <cfRule type="expression" dxfId="10680" priority="1889">
      <formula>AND($H177&lt;&gt;"",$I177&lt;&gt;"",$J177="")</formula>
    </cfRule>
    <cfRule type="expression" dxfId="10679" priority="1890">
      <formula>AND($H177&lt;&gt;"",$I177="",$J177="")</formula>
    </cfRule>
  </conditionalFormatting>
  <conditionalFormatting sqref="H182:J182">
    <cfRule type="expression" dxfId="10678" priority="1843">
      <formula>AND($H182&lt;&gt;"",$I182&lt;&gt;"",$J182&lt;&gt;"")</formula>
    </cfRule>
    <cfRule type="expression" dxfId="10677" priority="1844">
      <formula>AND($H182&lt;&gt;"",$I182&lt;&gt;"",$J182="")</formula>
    </cfRule>
    <cfRule type="expression" dxfId="10676" priority="1845">
      <formula>AND($H182&lt;&gt;"",$I182="",$J182="")</formula>
    </cfRule>
  </conditionalFormatting>
  <conditionalFormatting sqref="U182 X182:Z182">
    <cfRule type="expression" dxfId="10675" priority="1840">
      <formula>AND($H182&lt;&gt;"",$I182&lt;&gt;"",$J182&lt;&gt;"")</formula>
    </cfRule>
    <cfRule type="expression" dxfId="10674" priority="1841">
      <formula>AND($H182&lt;&gt;"",$I182&lt;&gt;"",$J182="")</formula>
    </cfRule>
    <cfRule type="expression" dxfId="10673" priority="1842">
      <formula>AND($H182&lt;&gt;"",$I182="",$J182="")</formula>
    </cfRule>
  </conditionalFormatting>
  <conditionalFormatting sqref="H182">
    <cfRule type="expression" dxfId="10672" priority="1839">
      <formula>AND($H182&lt;&gt;"",$I182&lt;&gt;"")</formula>
    </cfRule>
  </conditionalFormatting>
  <conditionalFormatting sqref="I182">
    <cfRule type="expression" dxfId="10671" priority="1838">
      <formula>AND($I182&lt;&gt;"",$J182&lt;&gt;"")</formula>
    </cfRule>
  </conditionalFormatting>
  <conditionalFormatting sqref="A182">
    <cfRule type="containsBlanks" dxfId="10670" priority="1837">
      <formula>LEN(TRIM(A182))=0</formula>
    </cfRule>
  </conditionalFormatting>
  <conditionalFormatting sqref="AA182:AB182">
    <cfRule type="expression" dxfId="10669" priority="1834">
      <formula>AND($H182&lt;&gt;"",$I182&lt;&gt;"",$J182&lt;&gt;"")</formula>
    </cfRule>
    <cfRule type="expression" dxfId="10668" priority="1835">
      <formula>AND($H182&lt;&gt;"",$I182&lt;&gt;"",$J182="")</formula>
    </cfRule>
    <cfRule type="expression" dxfId="10667" priority="1836">
      <formula>AND($H182&lt;&gt;"",$I182="",$J182="")</formula>
    </cfRule>
  </conditionalFormatting>
  <conditionalFormatting sqref="AC182:AD182">
    <cfRule type="expression" dxfId="10666" priority="1831">
      <formula>AND($H182&lt;&gt;"",$I182&lt;&gt;"",$J182&lt;&gt;"")</formula>
    </cfRule>
    <cfRule type="expression" dxfId="10665" priority="1832">
      <formula>AND($H182&lt;&gt;"",$I182&lt;&gt;"",$J182="")</formula>
    </cfRule>
    <cfRule type="expression" dxfId="10664" priority="1833">
      <formula>AND($H182&lt;&gt;"",$I182="",$J182="")</formula>
    </cfRule>
  </conditionalFormatting>
  <conditionalFormatting sqref="AE182:AH182">
    <cfRule type="expression" dxfId="10663" priority="1828">
      <formula>AND($H182&lt;&gt;"",$I182&lt;&gt;"",$J182&lt;&gt;"")</formula>
    </cfRule>
    <cfRule type="expression" dxfId="10662" priority="1829">
      <formula>AND($H182&lt;&gt;"",$I182&lt;&gt;"",$J182="")</formula>
    </cfRule>
    <cfRule type="expression" dxfId="10661" priority="1830">
      <formula>AND($H182&lt;&gt;"",$I182="",$J182="")</formula>
    </cfRule>
  </conditionalFormatting>
  <conditionalFormatting sqref="AI182">
    <cfRule type="expression" dxfId="10660" priority="1825">
      <formula>AND($H182&lt;&gt;"",$I182&lt;&gt;"",$J182&lt;&gt;"")</formula>
    </cfRule>
    <cfRule type="expression" dxfId="10659" priority="1826">
      <formula>AND($H182&lt;&gt;"",$I182&lt;&gt;"",$J182="")</formula>
    </cfRule>
    <cfRule type="expression" dxfId="10658" priority="1827">
      <formula>AND($H182&lt;&gt;"",$I182="",$J182="")</formula>
    </cfRule>
  </conditionalFormatting>
  <conditionalFormatting sqref="H190:J190">
    <cfRule type="expression" dxfId="10657" priority="1822">
      <formula>AND($H190&lt;&gt;"",$I190&lt;&gt;"",$J190&lt;&gt;"")</formula>
    </cfRule>
    <cfRule type="expression" dxfId="10656" priority="1823">
      <formula>AND($H190&lt;&gt;"",$I190&lt;&gt;"",$J190="")</formula>
    </cfRule>
    <cfRule type="expression" dxfId="10655" priority="1824">
      <formula>AND($H190&lt;&gt;"",$I190="",$J190="")</formula>
    </cfRule>
  </conditionalFormatting>
  <conditionalFormatting sqref="H190">
    <cfRule type="expression" dxfId="10654" priority="1821">
      <formula>AND($H190&lt;&gt;"",$I190&lt;&gt;"")</formula>
    </cfRule>
  </conditionalFormatting>
  <conditionalFormatting sqref="I190">
    <cfRule type="expression" dxfId="10653" priority="1820">
      <formula>AND($I190&lt;&gt;"",$J190&lt;&gt;"")</formula>
    </cfRule>
  </conditionalFormatting>
  <conditionalFormatting sqref="A190">
    <cfRule type="containsBlanks" dxfId="10652" priority="1819">
      <formula>LEN(TRIM(A190))=0</formula>
    </cfRule>
  </conditionalFormatting>
  <conditionalFormatting sqref="H180:J180">
    <cfRule type="expression" dxfId="10651" priority="1816">
      <formula>AND($H180&lt;&gt;"",$I180&lt;&gt;"",$J180&lt;&gt;"")</formula>
    </cfRule>
    <cfRule type="expression" dxfId="10650" priority="1817">
      <formula>AND($H180&lt;&gt;"",$I180&lt;&gt;"",$J180="")</formula>
    </cfRule>
    <cfRule type="expression" dxfId="10649" priority="1818">
      <formula>AND($H180&lt;&gt;"",$I180="",$J180="")</formula>
    </cfRule>
  </conditionalFormatting>
  <conditionalFormatting sqref="U180 X180:Z180">
    <cfRule type="expression" dxfId="10648" priority="1813">
      <formula>AND($H180&lt;&gt;"",$I180&lt;&gt;"",$J180&lt;&gt;"")</formula>
    </cfRule>
    <cfRule type="expression" dxfId="10647" priority="1814">
      <formula>AND($H180&lt;&gt;"",$I180&lt;&gt;"",$J180="")</formula>
    </cfRule>
    <cfRule type="expression" dxfId="10646" priority="1815">
      <formula>AND($H180&lt;&gt;"",$I180="",$J180="")</formula>
    </cfRule>
  </conditionalFormatting>
  <conditionalFormatting sqref="H180">
    <cfRule type="expression" dxfId="10645" priority="1812">
      <formula>AND($H180&lt;&gt;"",$I180&lt;&gt;"")</formula>
    </cfRule>
  </conditionalFormatting>
  <conditionalFormatting sqref="I180">
    <cfRule type="expression" dxfId="10644" priority="1811">
      <formula>AND($I180&lt;&gt;"",$J180&lt;&gt;"")</formula>
    </cfRule>
  </conditionalFormatting>
  <conditionalFormatting sqref="A180">
    <cfRule type="containsBlanks" dxfId="10643" priority="1810">
      <formula>LEN(TRIM(A180))=0</formula>
    </cfRule>
  </conditionalFormatting>
  <conditionalFormatting sqref="AA180:AB180">
    <cfRule type="expression" dxfId="10642" priority="1807">
      <formula>AND($H180&lt;&gt;"",$I180&lt;&gt;"",$J180&lt;&gt;"")</formula>
    </cfRule>
    <cfRule type="expression" dxfId="10641" priority="1808">
      <formula>AND($H180&lt;&gt;"",$I180&lt;&gt;"",$J180="")</formula>
    </cfRule>
    <cfRule type="expression" dxfId="10640" priority="1809">
      <formula>AND($H180&lt;&gt;"",$I180="",$J180="")</formula>
    </cfRule>
  </conditionalFormatting>
  <conditionalFormatting sqref="AC180:AD180">
    <cfRule type="expression" dxfId="10639" priority="1804">
      <formula>AND($H180&lt;&gt;"",$I180&lt;&gt;"",$J180&lt;&gt;"")</formula>
    </cfRule>
    <cfRule type="expression" dxfId="10638" priority="1805">
      <formula>AND($H180&lt;&gt;"",$I180&lt;&gt;"",$J180="")</formula>
    </cfRule>
    <cfRule type="expression" dxfId="10637" priority="1806">
      <formula>AND($H180&lt;&gt;"",$I180="",$J180="")</formula>
    </cfRule>
  </conditionalFormatting>
  <conditionalFormatting sqref="AE180:AH180">
    <cfRule type="expression" dxfId="10636" priority="1801">
      <formula>AND($H180&lt;&gt;"",$I180&lt;&gt;"",$J180&lt;&gt;"")</formula>
    </cfRule>
    <cfRule type="expression" dxfId="10635" priority="1802">
      <formula>AND($H180&lt;&gt;"",$I180&lt;&gt;"",$J180="")</formula>
    </cfRule>
    <cfRule type="expression" dxfId="10634" priority="1803">
      <formula>AND($H180&lt;&gt;"",$I180="",$J180="")</formula>
    </cfRule>
  </conditionalFormatting>
  <conditionalFormatting sqref="AI180">
    <cfRule type="expression" dxfId="10633" priority="1798">
      <formula>AND($H180&lt;&gt;"",$I180&lt;&gt;"",$J180&lt;&gt;"")</formula>
    </cfRule>
    <cfRule type="expression" dxfId="10632" priority="1799">
      <formula>AND($H180&lt;&gt;"",$I180&lt;&gt;"",$J180="")</formula>
    </cfRule>
    <cfRule type="expression" dxfId="10631" priority="1800">
      <formula>AND($H180&lt;&gt;"",$I180="",$J180="")</formula>
    </cfRule>
  </conditionalFormatting>
  <conditionalFormatting sqref="H188:J188">
    <cfRule type="expression" dxfId="10630" priority="1795">
      <formula>AND($H188&lt;&gt;"",$I188&lt;&gt;"",$J188&lt;&gt;"")</formula>
    </cfRule>
    <cfRule type="expression" dxfId="10629" priority="1796">
      <formula>AND($H188&lt;&gt;"",$I188&lt;&gt;"",$J188="")</formula>
    </cfRule>
    <cfRule type="expression" dxfId="10628" priority="1797">
      <formula>AND($H188&lt;&gt;"",$I188="",$J188="")</formula>
    </cfRule>
  </conditionalFormatting>
  <conditionalFormatting sqref="U188 X188:Z188">
    <cfRule type="expression" dxfId="10627" priority="1792">
      <formula>AND($H188&lt;&gt;"",$I188&lt;&gt;"",$J188&lt;&gt;"")</formula>
    </cfRule>
    <cfRule type="expression" dxfId="10626" priority="1793">
      <formula>AND($H188&lt;&gt;"",$I188&lt;&gt;"",$J188="")</formula>
    </cfRule>
    <cfRule type="expression" dxfId="10625" priority="1794">
      <formula>AND($H188&lt;&gt;"",$I188="",$J188="")</formula>
    </cfRule>
  </conditionalFormatting>
  <conditionalFormatting sqref="H188">
    <cfRule type="expression" dxfId="10624" priority="1791">
      <formula>AND($H188&lt;&gt;"",$I188&lt;&gt;"")</formula>
    </cfRule>
  </conditionalFormatting>
  <conditionalFormatting sqref="I188">
    <cfRule type="expression" dxfId="10623" priority="1790">
      <formula>AND($I188&lt;&gt;"",$J188&lt;&gt;"")</formula>
    </cfRule>
  </conditionalFormatting>
  <conditionalFormatting sqref="A188">
    <cfRule type="containsBlanks" dxfId="10622" priority="1789">
      <formula>LEN(TRIM(A188))=0</formula>
    </cfRule>
  </conditionalFormatting>
  <conditionalFormatting sqref="AA188:AB188">
    <cfRule type="expression" dxfId="10621" priority="1786">
      <formula>AND($H188&lt;&gt;"",$I188&lt;&gt;"",$J188&lt;&gt;"")</formula>
    </cfRule>
    <cfRule type="expression" dxfId="10620" priority="1787">
      <formula>AND($H188&lt;&gt;"",$I188&lt;&gt;"",$J188="")</formula>
    </cfRule>
    <cfRule type="expression" dxfId="10619" priority="1788">
      <formula>AND($H188&lt;&gt;"",$I188="",$J188="")</formula>
    </cfRule>
  </conditionalFormatting>
  <conditionalFormatting sqref="AC188:AD188">
    <cfRule type="expression" dxfId="10618" priority="1783">
      <formula>AND($H188&lt;&gt;"",$I188&lt;&gt;"",$J188&lt;&gt;"")</formula>
    </cfRule>
    <cfRule type="expression" dxfId="10617" priority="1784">
      <formula>AND($H188&lt;&gt;"",$I188&lt;&gt;"",$J188="")</formula>
    </cfRule>
    <cfRule type="expression" dxfId="10616" priority="1785">
      <formula>AND($H188&lt;&gt;"",$I188="",$J188="")</formula>
    </cfRule>
  </conditionalFormatting>
  <conditionalFormatting sqref="AE188:AH188">
    <cfRule type="expression" dxfId="10615" priority="1780">
      <formula>AND($H188&lt;&gt;"",$I188&lt;&gt;"",$J188&lt;&gt;"")</formula>
    </cfRule>
    <cfRule type="expression" dxfId="10614" priority="1781">
      <formula>AND($H188&lt;&gt;"",$I188&lt;&gt;"",$J188="")</formula>
    </cfRule>
    <cfRule type="expression" dxfId="10613" priority="1782">
      <formula>AND($H188&lt;&gt;"",$I188="",$J188="")</formula>
    </cfRule>
  </conditionalFormatting>
  <conditionalFormatting sqref="AI188">
    <cfRule type="expression" dxfId="10612" priority="1777">
      <formula>AND($H188&lt;&gt;"",$I188&lt;&gt;"",$J188&lt;&gt;"")</formula>
    </cfRule>
    <cfRule type="expression" dxfId="10611" priority="1778">
      <formula>AND($H188&lt;&gt;"",$I188&lt;&gt;"",$J188="")</formula>
    </cfRule>
    <cfRule type="expression" dxfId="10610" priority="1779">
      <formula>AND($H188&lt;&gt;"",$I188="",$J188="")</formula>
    </cfRule>
  </conditionalFormatting>
  <conditionalFormatting sqref="H127:J127">
    <cfRule type="expression" dxfId="10609" priority="1774">
      <formula>AND($H127&lt;&gt;"",$I127&lt;&gt;"",$J127&lt;&gt;"")</formula>
    </cfRule>
    <cfRule type="expression" dxfId="10608" priority="1775">
      <formula>AND($H127&lt;&gt;"",$I127&lt;&gt;"",$J127="")</formula>
    </cfRule>
    <cfRule type="expression" dxfId="10607" priority="1776">
      <formula>AND($H127&lt;&gt;"",$I127="",$J127="")</formula>
    </cfRule>
  </conditionalFormatting>
  <conditionalFormatting sqref="U127 X127:Z127">
    <cfRule type="expression" dxfId="10606" priority="1771">
      <formula>AND($H127&lt;&gt;"",$I127&lt;&gt;"",$J127&lt;&gt;"")</formula>
    </cfRule>
    <cfRule type="expression" dxfId="10605" priority="1772">
      <formula>AND($H127&lt;&gt;"",$I127&lt;&gt;"",$J127="")</formula>
    </cfRule>
    <cfRule type="expression" dxfId="10604" priority="1773">
      <formula>AND($H127&lt;&gt;"",$I127="",$J127="")</formula>
    </cfRule>
  </conditionalFormatting>
  <conditionalFormatting sqref="H127">
    <cfRule type="expression" dxfId="10603" priority="1770">
      <formula>AND($H127&lt;&gt;"",$I127&lt;&gt;"")</formula>
    </cfRule>
  </conditionalFormatting>
  <conditionalFormatting sqref="I127">
    <cfRule type="expression" dxfId="10602" priority="1769">
      <formula>AND($I127&lt;&gt;"",$J127&lt;&gt;"")</formula>
    </cfRule>
  </conditionalFormatting>
  <conditionalFormatting sqref="A127">
    <cfRule type="containsBlanks" dxfId="10601" priority="1768">
      <formula>LEN(TRIM(A127))=0</formula>
    </cfRule>
  </conditionalFormatting>
  <conditionalFormatting sqref="AA127:AB127">
    <cfRule type="expression" dxfId="10600" priority="1765">
      <formula>AND($H127&lt;&gt;"",$I127&lt;&gt;"",$J127&lt;&gt;"")</formula>
    </cfRule>
    <cfRule type="expression" dxfId="10599" priority="1766">
      <formula>AND($H127&lt;&gt;"",$I127&lt;&gt;"",$J127="")</formula>
    </cfRule>
    <cfRule type="expression" dxfId="10598" priority="1767">
      <formula>AND($H127&lt;&gt;"",$I127="",$J127="")</formula>
    </cfRule>
  </conditionalFormatting>
  <conditionalFormatting sqref="AC127:AD127">
    <cfRule type="expression" dxfId="10597" priority="1762">
      <formula>AND($H127&lt;&gt;"",$I127&lt;&gt;"",$J127&lt;&gt;"")</formula>
    </cfRule>
    <cfRule type="expression" dxfId="10596" priority="1763">
      <formula>AND($H127&lt;&gt;"",$I127&lt;&gt;"",$J127="")</formula>
    </cfRule>
    <cfRule type="expression" dxfId="10595" priority="1764">
      <formula>AND($H127&lt;&gt;"",$I127="",$J127="")</formula>
    </cfRule>
  </conditionalFormatting>
  <conditionalFormatting sqref="AE127:AH127">
    <cfRule type="expression" dxfId="10594" priority="1759">
      <formula>AND($H127&lt;&gt;"",$I127&lt;&gt;"",$J127&lt;&gt;"")</formula>
    </cfRule>
    <cfRule type="expression" dxfId="10593" priority="1760">
      <formula>AND($H127&lt;&gt;"",$I127&lt;&gt;"",$J127="")</formula>
    </cfRule>
    <cfRule type="expression" dxfId="10592" priority="1761">
      <formula>AND($H127&lt;&gt;"",$I127="",$J127="")</formula>
    </cfRule>
  </conditionalFormatting>
  <conditionalFormatting sqref="AI127">
    <cfRule type="expression" dxfId="10591" priority="1756">
      <formula>AND($H127&lt;&gt;"",$I127&lt;&gt;"",$J127&lt;&gt;"")</formula>
    </cfRule>
    <cfRule type="expression" dxfId="10590" priority="1757">
      <formula>AND($H127&lt;&gt;"",$I127&lt;&gt;"",$J127="")</formula>
    </cfRule>
    <cfRule type="expression" dxfId="10589" priority="1758">
      <formula>AND($H127&lt;&gt;"",$I127="",$J127="")</formula>
    </cfRule>
  </conditionalFormatting>
  <conditionalFormatting sqref="H128:J128">
    <cfRule type="expression" dxfId="10588" priority="1753">
      <formula>AND($H128&lt;&gt;"",$I128&lt;&gt;"",$J128&lt;&gt;"")</formula>
    </cfRule>
    <cfRule type="expression" dxfId="10587" priority="1754">
      <formula>AND($H128&lt;&gt;"",$I128&lt;&gt;"",$J128="")</formula>
    </cfRule>
    <cfRule type="expression" dxfId="10586" priority="1755">
      <formula>AND($H128&lt;&gt;"",$I128="",$J128="")</formula>
    </cfRule>
  </conditionalFormatting>
  <conditionalFormatting sqref="U128 X128:Z128">
    <cfRule type="expression" dxfId="10585" priority="1750">
      <formula>AND($H128&lt;&gt;"",$I128&lt;&gt;"",$J128&lt;&gt;"")</formula>
    </cfRule>
    <cfRule type="expression" dxfId="10584" priority="1751">
      <formula>AND($H128&lt;&gt;"",$I128&lt;&gt;"",$J128="")</formula>
    </cfRule>
    <cfRule type="expression" dxfId="10583" priority="1752">
      <formula>AND($H128&lt;&gt;"",$I128="",$J128="")</formula>
    </cfRule>
  </conditionalFormatting>
  <conditionalFormatting sqref="H128">
    <cfRule type="expression" dxfId="10582" priority="1749">
      <formula>AND($H128&lt;&gt;"",$I128&lt;&gt;"")</formula>
    </cfRule>
  </conditionalFormatting>
  <conditionalFormatting sqref="I128">
    <cfRule type="expression" dxfId="10581" priority="1748">
      <formula>AND($I128&lt;&gt;"",$J128&lt;&gt;"")</formula>
    </cfRule>
  </conditionalFormatting>
  <conditionalFormatting sqref="A128">
    <cfRule type="containsBlanks" dxfId="10580" priority="1747">
      <formula>LEN(TRIM(A128))=0</formula>
    </cfRule>
  </conditionalFormatting>
  <conditionalFormatting sqref="AA128:AB128">
    <cfRule type="expression" dxfId="10579" priority="1744">
      <formula>AND($H128&lt;&gt;"",$I128&lt;&gt;"",$J128&lt;&gt;"")</formula>
    </cfRule>
    <cfRule type="expression" dxfId="10578" priority="1745">
      <formula>AND($H128&lt;&gt;"",$I128&lt;&gt;"",$J128="")</formula>
    </cfRule>
    <cfRule type="expression" dxfId="10577" priority="1746">
      <formula>AND($H128&lt;&gt;"",$I128="",$J128="")</formula>
    </cfRule>
  </conditionalFormatting>
  <conditionalFormatting sqref="AC128:AD128">
    <cfRule type="expression" dxfId="10576" priority="1741">
      <formula>AND($H128&lt;&gt;"",$I128&lt;&gt;"",$J128&lt;&gt;"")</formula>
    </cfRule>
    <cfRule type="expression" dxfId="10575" priority="1742">
      <formula>AND($H128&lt;&gt;"",$I128&lt;&gt;"",$J128="")</formula>
    </cfRule>
    <cfRule type="expression" dxfId="10574" priority="1743">
      <formula>AND($H128&lt;&gt;"",$I128="",$J128="")</formula>
    </cfRule>
  </conditionalFormatting>
  <conditionalFormatting sqref="AE128:AH128">
    <cfRule type="expression" dxfId="10573" priority="1738">
      <formula>AND($H128&lt;&gt;"",$I128&lt;&gt;"",$J128&lt;&gt;"")</formula>
    </cfRule>
    <cfRule type="expression" dxfId="10572" priority="1739">
      <formula>AND($H128&lt;&gt;"",$I128&lt;&gt;"",$J128="")</formula>
    </cfRule>
    <cfRule type="expression" dxfId="10571" priority="1740">
      <formula>AND($H128&lt;&gt;"",$I128="",$J128="")</formula>
    </cfRule>
  </conditionalFormatting>
  <conditionalFormatting sqref="AI128">
    <cfRule type="expression" dxfId="10570" priority="1735">
      <formula>AND($H128&lt;&gt;"",$I128&lt;&gt;"",$J128&lt;&gt;"")</formula>
    </cfRule>
    <cfRule type="expression" dxfId="10569" priority="1736">
      <formula>AND($H128&lt;&gt;"",$I128&lt;&gt;"",$J128="")</formula>
    </cfRule>
    <cfRule type="expression" dxfId="10568" priority="1737">
      <formula>AND($H128&lt;&gt;"",$I128="",$J128="")</formula>
    </cfRule>
  </conditionalFormatting>
  <conditionalFormatting sqref="H129:J129">
    <cfRule type="expression" dxfId="10567" priority="1732">
      <formula>AND($H129&lt;&gt;"",$I129&lt;&gt;"",$J129&lt;&gt;"")</formula>
    </cfRule>
    <cfRule type="expression" dxfId="10566" priority="1733">
      <formula>AND($H129&lt;&gt;"",$I129&lt;&gt;"",$J129="")</formula>
    </cfRule>
    <cfRule type="expression" dxfId="10565" priority="1734">
      <formula>AND($H129&lt;&gt;"",$I129="",$J129="")</formula>
    </cfRule>
  </conditionalFormatting>
  <conditionalFormatting sqref="U129 X129:Z129">
    <cfRule type="expression" dxfId="10564" priority="1729">
      <formula>AND($H129&lt;&gt;"",$I129&lt;&gt;"",$J129&lt;&gt;"")</formula>
    </cfRule>
    <cfRule type="expression" dxfId="10563" priority="1730">
      <formula>AND($H129&lt;&gt;"",$I129&lt;&gt;"",$J129="")</formula>
    </cfRule>
    <cfRule type="expression" dxfId="10562" priority="1731">
      <formula>AND($H129&lt;&gt;"",$I129="",$J129="")</formula>
    </cfRule>
  </conditionalFormatting>
  <conditionalFormatting sqref="H129">
    <cfRule type="expression" dxfId="10561" priority="1728">
      <formula>AND($H129&lt;&gt;"",$I129&lt;&gt;"")</formula>
    </cfRule>
  </conditionalFormatting>
  <conditionalFormatting sqref="I129">
    <cfRule type="expression" dxfId="10560" priority="1727">
      <formula>AND($I129&lt;&gt;"",$J129&lt;&gt;"")</formula>
    </cfRule>
  </conditionalFormatting>
  <conditionalFormatting sqref="A129">
    <cfRule type="containsBlanks" dxfId="10559" priority="1726">
      <formula>LEN(TRIM(A129))=0</formula>
    </cfRule>
  </conditionalFormatting>
  <conditionalFormatting sqref="AA129:AB129">
    <cfRule type="expression" dxfId="10558" priority="1723">
      <formula>AND($H129&lt;&gt;"",$I129&lt;&gt;"",$J129&lt;&gt;"")</formula>
    </cfRule>
    <cfRule type="expression" dxfId="10557" priority="1724">
      <formula>AND($H129&lt;&gt;"",$I129&lt;&gt;"",$J129="")</formula>
    </cfRule>
    <cfRule type="expression" dxfId="10556" priority="1725">
      <formula>AND($H129&lt;&gt;"",$I129="",$J129="")</formula>
    </cfRule>
  </conditionalFormatting>
  <conditionalFormatting sqref="AC129:AD129">
    <cfRule type="expression" dxfId="10555" priority="1720">
      <formula>AND($H129&lt;&gt;"",$I129&lt;&gt;"",$J129&lt;&gt;"")</formula>
    </cfRule>
    <cfRule type="expression" dxfId="10554" priority="1721">
      <formula>AND($H129&lt;&gt;"",$I129&lt;&gt;"",$J129="")</formula>
    </cfRule>
    <cfRule type="expression" dxfId="10553" priority="1722">
      <formula>AND($H129&lt;&gt;"",$I129="",$J129="")</formula>
    </cfRule>
  </conditionalFormatting>
  <conditionalFormatting sqref="AE129:AH129">
    <cfRule type="expression" dxfId="10552" priority="1717">
      <formula>AND($H129&lt;&gt;"",$I129&lt;&gt;"",$J129&lt;&gt;"")</formula>
    </cfRule>
    <cfRule type="expression" dxfId="10551" priority="1718">
      <formula>AND($H129&lt;&gt;"",$I129&lt;&gt;"",$J129="")</formula>
    </cfRule>
    <cfRule type="expression" dxfId="10550" priority="1719">
      <formula>AND($H129&lt;&gt;"",$I129="",$J129="")</formula>
    </cfRule>
  </conditionalFormatting>
  <conditionalFormatting sqref="AI129">
    <cfRule type="expression" dxfId="10549" priority="1714">
      <formula>AND($H129&lt;&gt;"",$I129&lt;&gt;"",$J129&lt;&gt;"")</formula>
    </cfRule>
    <cfRule type="expression" dxfId="10548" priority="1715">
      <formula>AND($H129&lt;&gt;"",$I129&lt;&gt;"",$J129="")</formula>
    </cfRule>
    <cfRule type="expression" dxfId="10547" priority="1716">
      <formula>AND($H129&lt;&gt;"",$I129="",$J129="")</formula>
    </cfRule>
  </conditionalFormatting>
  <conditionalFormatting sqref="H130:J130">
    <cfRule type="expression" dxfId="10546" priority="1711">
      <formula>AND($H130&lt;&gt;"",$I130&lt;&gt;"",$J130&lt;&gt;"")</formula>
    </cfRule>
    <cfRule type="expression" dxfId="10545" priority="1712">
      <formula>AND($H130&lt;&gt;"",$I130&lt;&gt;"",$J130="")</formula>
    </cfRule>
    <cfRule type="expression" dxfId="10544" priority="1713">
      <formula>AND($H130&lt;&gt;"",$I130="",$J130="")</formula>
    </cfRule>
  </conditionalFormatting>
  <conditionalFormatting sqref="U130 X130:Z130">
    <cfRule type="expression" dxfId="10543" priority="1708">
      <formula>AND($H130&lt;&gt;"",$I130&lt;&gt;"",$J130&lt;&gt;"")</formula>
    </cfRule>
    <cfRule type="expression" dxfId="10542" priority="1709">
      <formula>AND($H130&lt;&gt;"",$I130&lt;&gt;"",$J130="")</formula>
    </cfRule>
    <cfRule type="expression" dxfId="10541" priority="1710">
      <formula>AND($H130&lt;&gt;"",$I130="",$J130="")</formula>
    </cfRule>
  </conditionalFormatting>
  <conditionalFormatting sqref="H130">
    <cfRule type="expression" dxfId="10540" priority="1707">
      <formula>AND($H130&lt;&gt;"",$I130&lt;&gt;"")</formula>
    </cfRule>
  </conditionalFormatting>
  <conditionalFormatting sqref="I130">
    <cfRule type="expression" dxfId="10539" priority="1706">
      <formula>AND($I130&lt;&gt;"",$J130&lt;&gt;"")</formula>
    </cfRule>
  </conditionalFormatting>
  <conditionalFormatting sqref="A130">
    <cfRule type="containsBlanks" dxfId="10538" priority="1705">
      <formula>LEN(TRIM(A130))=0</formula>
    </cfRule>
  </conditionalFormatting>
  <conditionalFormatting sqref="AA130:AB130">
    <cfRule type="expression" dxfId="10537" priority="1702">
      <formula>AND($H130&lt;&gt;"",$I130&lt;&gt;"",$J130&lt;&gt;"")</formula>
    </cfRule>
    <cfRule type="expression" dxfId="10536" priority="1703">
      <formula>AND($H130&lt;&gt;"",$I130&lt;&gt;"",$J130="")</formula>
    </cfRule>
    <cfRule type="expression" dxfId="10535" priority="1704">
      <formula>AND($H130&lt;&gt;"",$I130="",$J130="")</formula>
    </cfRule>
  </conditionalFormatting>
  <conditionalFormatting sqref="AC130:AD130">
    <cfRule type="expression" dxfId="10534" priority="1699">
      <formula>AND($H130&lt;&gt;"",$I130&lt;&gt;"",$J130&lt;&gt;"")</formula>
    </cfRule>
    <cfRule type="expression" dxfId="10533" priority="1700">
      <formula>AND($H130&lt;&gt;"",$I130&lt;&gt;"",$J130="")</formula>
    </cfRule>
    <cfRule type="expression" dxfId="10532" priority="1701">
      <formula>AND($H130&lt;&gt;"",$I130="",$J130="")</formula>
    </cfRule>
  </conditionalFormatting>
  <conditionalFormatting sqref="AE130:AH130">
    <cfRule type="expression" dxfId="10531" priority="1696">
      <formula>AND($H130&lt;&gt;"",$I130&lt;&gt;"",$J130&lt;&gt;"")</formula>
    </cfRule>
    <cfRule type="expression" dxfId="10530" priority="1697">
      <formula>AND($H130&lt;&gt;"",$I130&lt;&gt;"",$J130="")</formula>
    </cfRule>
    <cfRule type="expression" dxfId="10529" priority="1698">
      <formula>AND($H130&lt;&gt;"",$I130="",$J130="")</formula>
    </cfRule>
  </conditionalFormatting>
  <conditionalFormatting sqref="AI130">
    <cfRule type="expression" dxfId="10528" priority="1693">
      <formula>AND($H130&lt;&gt;"",$I130&lt;&gt;"",$J130&lt;&gt;"")</formula>
    </cfRule>
    <cfRule type="expression" dxfId="10527" priority="1694">
      <formula>AND($H130&lt;&gt;"",$I130&lt;&gt;"",$J130="")</formula>
    </cfRule>
    <cfRule type="expression" dxfId="10526" priority="1695">
      <formula>AND($H130&lt;&gt;"",$I130="",$J130="")</formula>
    </cfRule>
  </conditionalFormatting>
  <conditionalFormatting sqref="H131:J131">
    <cfRule type="expression" dxfId="10525" priority="1690">
      <formula>AND($H131&lt;&gt;"",$I131&lt;&gt;"",$J131&lt;&gt;"")</formula>
    </cfRule>
    <cfRule type="expression" dxfId="10524" priority="1691">
      <formula>AND($H131&lt;&gt;"",$I131&lt;&gt;"",$J131="")</formula>
    </cfRule>
    <cfRule type="expression" dxfId="10523" priority="1692">
      <formula>AND($H131&lt;&gt;"",$I131="",$J131="")</formula>
    </cfRule>
  </conditionalFormatting>
  <conditionalFormatting sqref="U131 X131:Z131">
    <cfRule type="expression" dxfId="10522" priority="1687">
      <formula>AND($H131&lt;&gt;"",$I131&lt;&gt;"",$J131&lt;&gt;"")</formula>
    </cfRule>
    <cfRule type="expression" dxfId="10521" priority="1688">
      <formula>AND($H131&lt;&gt;"",$I131&lt;&gt;"",$J131="")</formula>
    </cfRule>
    <cfRule type="expression" dxfId="10520" priority="1689">
      <formula>AND($H131&lt;&gt;"",$I131="",$J131="")</formula>
    </cfRule>
  </conditionalFormatting>
  <conditionalFormatting sqref="H131">
    <cfRule type="expression" dxfId="10519" priority="1686">
      <formula>AND($H131&lt;&gt;"",$I131&lt;&gt;"")</formula>
    </cfRule>
  </conditionalFormatting>
  <conditionalFormatting sqref="I131">
    <cfRule type="expression" dxfId="10518" priority="1685">
      <formula>AND($I131&lt;&gt;"",$J131&lt;&gt;"")</formula>
    </cfRule>
  </conditionalFormatting>
  <conditionalFormatting sqref="A131">
    <cfRule type="containsBlanks" dxfId="10517" priority="1684">
      <formula>LEN(TRIM(A131))=0</formula>
    </cfRule>
  </conditionalFormatting>
  <conditionalFormatting sqref="AA131:AB131">
    <cfRule type="expression" dxfId="10516" priority="1681">
      <formula>AND($H131&lt;&gt;"",$I131&lt;&gt;"",$J131&lt;&gt;"")</formula>
    </cfRule>
    <cfRule type="expression" dxfId="10515" priority="1682">
      <formula>AND($H131&lt;&gt;"",$I131&lt;&gt;"",$J131="")</formula>
    </cfRule>
    <cfRule type="expression" dxfId="10514" priority="1683">
      <formula>AND($H131&lt;&gt;"",$I131="",$J131="")</formula>
    </cfRule>
  </conditionalFormatting>
  <conditionalFormatting sqref="AC131:AD131">
    <cfRule type="expression" dxfId="10513" priority="1678">
      <formula>AND($H131&lt;&gt;"",$I131&lt;&gt;"",$J131&lt;&gt;"")</formula>
    </cfRule>
    <cfRule type="expression" dxfId="10512" priority="1679">
      <formula>AND($H131&lt;&gt;"",$I131&lt;&gt;"",$J131="")</formula>
    </cfRule>
    <cfRule type="expression" dxfId="10511" priority="1680">
      <formula>AND($H131&lt;&gt;"",$I131="",$J131="")</formula>
    </cfRule>
  </conditionalFormatting>
  <conditionalFormatting sqref="AE131:AH131">
    <cfRule type="expression" dxfId="10510" priority="1675">
      <formula>AND($H131&lt;&gt;"",$I131&lt;&gt;"",$J131&lt;&gt;"")</formula>
    </cfRule>
    <cfRule type="expression" dxfId="10509" priority="1676">
      <formula>AND($H131&lt;&gt;"",$I131&lt;&gt;"",$J131="")</formula>
    </cfRule>
    <cfRule type="expression" dxfId="10508" priority="1677">
      <formula>AND($H131&lt;&gt;"",$I131="",$J131="")</formula>
    </cfRule>
  </conditionalFormatting>
  <conditionalFormatting sqref="AI131">
    <cfRule type="expression" dxfId="10507" priority="1672">
      <formula>AND($H131&lt;&gt;"",$I131&lt;&gt;"",$J131&lt;&gt;"")</formula>
    </cfRule>
    <cfRule type="expression" dxfId="10506" priority="1673">
      <formula>AND($H131&lt;&gt;"",$I131&lt;&gt;"",$J131="")</formula>
    </cfRule>
    <cfRule type="expression" dxfId="10505" priority="1674">
      <formula>AND($H131&lt;&gt;"",$I131="",$J131="")</formula>
    </cfRule>
  </conditionalFormatting>
  <conditionalFormatting sqref="H134:J134">
    <cfRule type="expression" dxfId="10504" priority="1669">
      <formula>AND($H134&lt;&gt;"",$I134&lt;&gt;"",$J134&lt;&gt;"")</formula>
    </cfRule>
    <cfRule type="expression" dxfId="10503" priority="1670">
      <formula>AND($H134&lt;&gt;"",$I134&lt;&gt;"",$J134="")</formula>
    </cfRule>
    <cfRule type="expression" dxfId="10502" priority="1671">
      <formula>AND($H134&lt;&gt;"",$I134="",$J134="")</formula>
    </cfRule>
  </conditionalFormatting>
  <conditionalFormatting sqref="H134">
    <cfRule type="expression" dxfId="10501" priority="1668">
      <formula>AND($H134&lt;&gt;"",$I134&lt;&gt;"")</formula>
    </cfRule>
  </conditionalFormatting>
  <conditionalFormatting sqref="I134">
    <cfRule type="expression" dxfId="10500" priority="1667">
      <formula>AND($I134&lt;&gt;"",$J134&lt;&gt;"")</formula>
    </cfRule>
  </conditionalFormatting>
  <conditionalFormatting sqref="A134">
    <cfRule type="containsBlanks" dxfId="10499" priority="1666">
      <formula>LEN(TRIM(A134))=0</formula>
    </cfRule>
  </conditionalFormatting>
  <conditionalFormatting sqref="H132:J132">
    <cfRule type="expression" dxfId="10498" priority="1663">
      <formula>AND($H132&lt;&gt;"",$I132&lt;&gt;"",$J132&lt;&gt;"")</formula>
    </cfRule>
    <cfRule type="expression" dxfId="10497" priority="1664">
      <formula>AND($H132&lt;&gt;"",$I132&lt;&gt;"",$J132="")</formula>
    </cfRule>
    <cfRule type="expression" dxfId="10496" priority="1665">
      <formula>AND($H132&lt;&gt;"",$I132="",$J132="")</formula>
    </cfRule>
  </conditionalFormatting>
  <conditionalFormatting sqref="U132 X132:Z132">
    <cfRule type="expression" dxfId="10495" priority="1660">
      <formula>AND($H132&lt;&gt;"",$I132&lt;&gt;"",$J132&lt;&gt;"")</formula>
    </cfRule>
    <cfRule type="expression" dxfId="10494" priority="1661">
      <formula>AND($H132&lt;&gt;"",$I132&lt;&gt;"",$J132="")</formula>
    </cfRule>
    <cfRule type="expression" dxfId="10493" priority="1662">
      <formula>AND($H132&lt;&gt;"",$I132="",$J132="")</formula>
    </cfRule>
  </conditionalFormatting>
  <conditionalFormatting sqref="H132">
    <cfRule type="expression" dxfId="10492" priority="1659">
      <formula>AND($H132&lt;&gt;"",$I132&lt;&gt;"")</formula>
    </cfRule>
  </conditionalFormatting>
  <conditionalFormatting sqref="I132">
    <cfRule type="expression" dxfId="10491" priority="1658">
      <formula>AND($I132&lt;&gt;"",$J132&lt;&gt;"")</formula>
    </cfRule>
  </conditionalFormatting>
  <conditionalFormatting sqref="A132">
    <cfRule type="containsBlanks" dxfId="10490" priority="1657">
      <formula>LEN(TRIM(A132))=0</formula>
    </cfRule>
  </conditionalFormatting>
  <conditionalFormatting sqref="AA132:AB132">
    <cfRule type="expression" dxfId="10489" priority="1654">
      <formula>AND($H132&lt;&gt;"",$I132&lt;&gt;"",$J132&lt;&gt;"")</formula>
    </cfRule>
    <cfRule type="expression" dxfId="10488" priority="1655">
      <formula>AND($H132&lt;&gt;"",$I132&lt;&gt;"",$J132="")</formula>
    </cfRule>
    <cfRule type="expression" dxfId="10487" priority="1656">
      <formula>AND($H132&lt;&gt;"",$I132="",$J132="")</formula>
    </cfRule>
  </conditionalFormatting>
  <conditionalFormatting sqref="AC132:AD132">
    <cfRule type="expression" dxfId="10486" priority="1651">
      <formula>AND($H132&lt;&gt;"",$I132&lt;&gt;"",$J132&lt;&gt;"")</formula>
    </cfRule>
    <cfRule type="expression" dxfId="10485" priority="1652">
      <formula>AND($H132&lt;&gt;"",$I132&lt;&gt;"",$J132="")</formula>
    </cfRule>
    <cfRule type="expression" dxfId="10484" priority="1653">
      <formula>AND($H132&lt;&gt;"",$I132="",$J132="")</formula>
    </cfRule>
  </conditionalFormatting>
  <conditionalFormatting sqref="AE132:AH132">
    <cfRule type="expression" dxfId="10483" priority="1648">
      <formula>AND($H132&lt;&gt;"",$I132&lt;&gt;"",$J132&lt;&gt;"")</formula>
    </cfRule>
    <cfRule type="expression" dxfId="10482" priority="1649">
      <formula>AND($H132&lt;&gt;"",$I132&lt;&gt;"",$J132="")</formula>
    </cfRule>
    <cfRule type="expression" dxfId="10481" priority="1650">
      <formula>AND($H132&lt;&gt;"",$I132="",$J132="")</formula>
    </cfRule>
  </conditionalFormatting>
  <conditionalFormatting sqref="AI132">
    <cfRule type="expression" dxfId="10480" priority="1645">
      <formula>AND($H132&lt;&gt;"",$I132&lt;&gt;"",$J132&lt;&gt;"")</formula>
    </cfRule>
    <cfRule type="expression" dxfId="10479" priority="1646">
      <formula>AND($H132&lt;&gt;"",$I132&lt;&gt;"",$J132="")</formula>
    </cfRule>
    <cfRule type="expression" dxfId="10478" priority="1647">
      <formula>AND($H132&lt;&gt;"",$I132="",$J132="")</formula>
    </cfRule>
  </conditionalFormatting>
  <conditionalFormatting sqref="H159:J159">
    <cfRule type="expression" dxfId="10477" priority="1642">
      <formula>AND($H159&lt;&gt;"",$I159&lt;&gt;"",$J159&lt;&gt;"")</formula>
    </cfRule>
    <cfRule type="expression" dxfId="10476" priority="1643">
      <formula>AND($H159&lt;&gt;"",$I159&lt;&gt;"",$J159="")</formula>
    </cfRule>
    <cfRule type="expression" dxfId="10475" priority="1644">
      <formula>AND($H159&lt;&gt;"",$I159="",$J159="")</formula>
    </cfRule>
  </conditionalFormatting>
  <conditionalFormatting sqref="U159 X159:Z159">
    <cfRule type="expression" dxfId="10474" priority="1639">
      <formula>AND($H159&lt;&gt;"",$I159&lt;&gt;"",$J159&lt;&gt;"")</formula>
    </cfRule>
    <cfRule type="expression" dxfId="10473" priority="1640">
      <formula>AND($H159&lt;&gt;"",$I159&lt;&gt;"",$J159="")</formula>
    </cfRule>
    <cfRule type="expression" dxfId="10472" priority="1641">
      <formula>AND($H159&lt;&gt;"",$I159="",$J159="")</formula>
    </cfRule>
  </conditionalFormatting>
  <conditionalFormatting sqref="H159">
    <cfRule type="expression" dxfId="10471" priority="1638">
      <formula>AND($H159&lt;&gt;"",$I159&lt;&gt;"")</formula>
    </cfRule>
  </conditionalFormatting>
  <conditionalFormatting sqref="I159">
    <cfRule type="expression" dxfId="10470" priority="1637">
      <formula>AND($I159&lt;&gt;"",$J159&lt;&gt;"")</formula>
    </cfRule>
  </conditionalFormatting>
  <conditionalFormatting sqref="A159">
    <cfRule type="containsBlanks" dxfId="10469" priority="1636">
      <formula>LEN(TRIM(A159))=0</formula>
    </cfRule>
  </conditionalFormatting>
  <conditionalFormatting sqref="AA159:AB159">
    <cfRule type="expression" dxfId="10468" priority="1633">
      <formula>AND($H159&lt;&gt;"",$I159&lt;&gt;"",$J159&lt;&gt;"")</formula>
    </cfRule>
    <cfRule type="expression" dxfId="10467" priority="1634">
      <formula>AND($H159&lt;&gt;"",$I159&lt;&gt;"",$J159="")</formula>
    </cfRule>
    <cfRule type="expression" dxfId="10466" priority="1635">
      <formula>AND($H159&lt;&gt;"",$I159="",$J159="")</formula>
    </cfRule>
  </conditionalFormatting>
  <conditionalFormatting sqref="AC159:AD159">
    <cfRule type="expression" dxfId="10465" priority="1630">
      <formula>AND($H159&lt;&gt;"",$I159&lt;&gt;"",$J159&lt;&gt;"")</formula>
    </cfRule>
    <cfRule type="expression" dxfId="10464" priority="1631">
      <formula>AND($H159&lt;&gt;"",$I159&lt;&gt;"",$J159="")</formula>
    </cfRule>
    <cfRule type="expression" dxfId="10463" priority="1632">
      <formula>AND($H159&lt;&gt;"",$I159="",$J159="")</formula>
    </cfRule>
  </conditionalFormatting>
  <conditionalFormatting sqref="AE159:AH159">
    <cfRule type="expression" dxfId="10462" priority="1627">
      <formula>AND($H159&lt;&gt;"",$I159&lt;&gt;"",$J159&lt;&gt;"")</formula>
    </cfRule>
    <cfRule type="expression" dxfId="10461" priority="1628">
      <formula>AND($H159&lt;&gt;"",$I159&lt;&gt;"",$J159="")</formula>
    </cfRule>
    <cfRule type="expression" dxfId="10460" priority="1629">
      <formula>AND($H159&lt;&gt;"",$I159="",$J159="")</formula>
    </cfRule>
  </conditionalFormatting>
  <conditionalFormatting sqref="AI159">
    <cfRule type="expression" dxfId="10459" priority="1624">
      <formula>AND($H159&lt;&gt;"",$I159&lt;&gt;"",$J159&lt;&gt;"")</formula>
    </cfRule>
    <cfRule type="expression" dxfId="10458" priority="1625">
      <formula>AND($H159&lt;&gt;"",$I159&lt;&gt;"",$J159="")</formula>
    </cfRule>
    <cfRule type="expression" dxfId="10457" priority="1626">
      <formula>AND($H159&lt;&gt;"",$I159="",$J159="")</formula>
    </cfRule>
  </conditionalFormatting>
  <conditionalFormatting sqref="H160:J160">
    <cfRule type="expression" dxfId="10456" priority="1621">
      <formula>AND($H160&lt;&gt;"",$I160&lt;&gt;"",$J160&lt;&gt;"")</formula>
    </cfRule>
    <cfRule type="expression" dxfId="10455" priority="1622">
      <formula>AND($H160&lt;&gt;"",$I160&lt;&gt;"",$J160="")</formula>
    </cfRule>
    <cfRule type="expression" dxfId="10454" priority="1623">
      <formula>AND($H160&lt;&gt;"",$I160="",$J160="")</formula>
    </cfRule>
  </conditionalFormatting>
  <conditionalFormatting sqref="U160 X160:Z160">
    <cfRule type="expression" dxfId="10453" priority="1618">
      <formula>AND($H160&lt;&gt;"",$I160&lt;&gt;"",$J160&lt;&gt;"")</formula>
    </cfRule>
    <cfRule type="expression" dxfId="10452" priority="1619">
      <formula>AND($H160&lt;&gt;"",$I160&lt;&gt;"",$J160="")</formula>
    </cfRule>
    <cfRule type="expression" dxfId="10451" priority="1620">
      <formula>AND($H160&lt;&gt;"",$I160="",$J160="")</formula>
    </cfRule>
  </conditionalFormatting>
  <conditionalFormatting sqref="H160">
    <cfRule type="expression" dxfId="10450" priority="1617">
      <formula>AND($H160&lt;&gt;"",$I160&lt;&gt;"")</formula>
    </cfRule>
  </conditionalFormatting>
  <conditionalFormatting sqref="I160">
    <cfRule type="expression" dxfId="10449" priority="1616">
      <formula>AND($I160&lt;&gt;"",$J160&lt;&gt;"")</formula>
    </cfRule>
  </conditionalFormatting>
  <conditionalFormatting sqref="A160">
    <cfRule type="containsBlanks" dxfId="10448" priority="1615">
      <formula>LEN(TRIM(A160))=0</formula>
    </cfRule>
  </conditionalFormatting>
  <conditionalFormatting sqref="AA160:AB160">
    <cfRule type="expression" dxfId="10447" priority="1612">
      <formula>AND($H160&lt;&gt;"",$I160&lt;&gt;"",$J160&lt;&gt;"")</formula>
    </cfRule>
    <cfRule type="expression" dxfId="10446" priority="1613">
      <formula>AND($H160&lt;&gt;"",$I160&lt;&gt;"",$J160="")</formula>
    </cfRule>
    <cfRule type="expression" dxfId="10445" priority="1614">
      <formula>AND($H160&lt;&gt;"",$I160="",$J160="")</formula>
    </cfRule>
  </conditionalFormatting>
  <conditionalFormatting sqref="AC160:AD160">
    <cfRule type="expression" dxfId="10444" priority="1609">
      <formula>AND($H160&lt;&gt;"",$I160&lt;&gt;"",$J160&lt;&gt;"")</formula>
    </cfRule>
    <cfRule type="expression" dxfId="10443" priority="1610">
      <formula>AND($H160&lt;&gt;"",$I160&lt;&gt;"",$J160="")</formula>
    </cfRule>
    <cfRule type="expression" dxfId="10442" priority="1611">
      <formula>AND($H160&lt;&gt;"",$I160="",$J160="")</formula>
    </cfRule>
  </conditionalFormatting>
  <conditionalFormatting sqref="AE160:AH160">
    <cfRule type="expression" dxfId="10441" priority="1606">
      <formula>AND($H160&lt;&gt;"",$I160&lt;&gt;"",$J160&lt;&gt;"")</formula>
    </cfRule>
    <cfRule type="expression" dxfId="10440" priority="1607">
      <formula>AND($H160&lt;&gt;"",$I160&lt;&gt;"",$J160="")</formula>
    </cfRule>
    <cfRule type="expression" dxfId="10439" priority="1608">
      <formula>AND($H160&lt;&gt;"",$I160="",$J160="")</formula>
    </cfRule>
  </conditionalFormatting>
  <conditionalFormatting sqref="AI160">
    <cfRule type="expression" dxfId="10438" priority="1603">
      <formula>AND($H160&lt;&gt;"",$I160&lt;&gt;"",$J160&lt;&gt;"")</formula>
    </cfRule>
    <cfRule type="expression" dxfId="10437" priority="1604">
      <formula>AND($H160&lt;&gt;"",$I160&lt;&gt;"",$J160="")</formula>
    </cfRule>
    <cfRule type="expression" dxfId="10436" priority="1605">
      <formula>AND($H160&lt;&gt;"",$I160="",$J160="")</formula>
    </cfRule>
  </conditionalFormatting>
  <conditionalFormatting sqref="H161:J161">
    <cfRule type="expression" dxfId="10435" priority="1600">
      <formula>AND($H161&lt;&gt;"",$I161&lt;&gt;"",$J161&lt;&gt;"")</formula>
    </cfRule>
    <cfRule type="expression" dxfId="10434" priority="1601">
      <formula>AND($H161&lt;&gt;"",$I161&lt;&gt;"",$J161="")</formula>
    </cfRule>
    <cfRule type="expression" dxfId="10433" priority="1602">
      <formula>AND($H161&lt;&gt;"",$I161="",$J161="")</formula>
    </cfRule>
  </conditionalFormatting>
  <conditionalFormatting sqref="U161 X161:Z161">
    <cfRule type="expression" dxfId="10432" priority="1597">
      <formula>AND($H161&lt;&gt;"",$I161&lt;&gt;"",$J161&lt;&gt;"")</formula>
    </cfRule>
    <cfRule type="expression" dxfId="10431" priority="1598">
      <formula>AND($H161&lt;&gt;"",$I161&lt;&gt;"",$J161="")</formula>
    </cfRule>
    <cfRule type="expression" dxfId="10430" priority="1599">
      <formula>AND($H161&lt;&gt;"",$I161="",$J161="")</formula>
    </cfRule>
  </conditionalFormatting>
  <conditionalFormatting sqref="H161">
    <cfRule type="expression" dxfId="10429" priority="1596">
      <formula>AND($H161&lt;&gt;"",$I161&lt;&gt;"")</formula>
    </cfRule>
  </conditionalFormatting>
  <conditionalFormatting sqref="I161">
    <cfRule type="expression" dxfId="10428" priority="1595">
      <formula>AND($I161&lt;&gt;"",$J161&lt;&gt;"")</formula>
    </cfRule>
  </conditionalFormatting>
  <conditionalFormatting sqref="A161">
    <cfRule type="containsBlanks" dxfId="10427" priority="1594">
      <formula>LEN(TRIM(A161))=0</formula>
    </cfRule>
  </conditionalFormatting>
  <conditionalFormatting sqref="AA161:AB161">
    <cfRule type="expression" dxfId="10426" priority="1591">
      <formula>AND($H161&lt;&gt;"",$I161&lt;&gt;"",$J161&lt;&gt;"")</formula>
    </cfRule>
    <cfRule type="expression" dxfId="10425" priority="1592">
      <formula>AND($H161&lt;&gt;"",$I161&lt;&gt;"",$J161="")</formula>
    </cfRule>
    <cfRule type="expression" dxfId="10424" priority="1593">
      <formula>AND($H161&lt;&gt;"",$I161="",$J161="")</formula>
    </cfRule>
  </conditionalFormatting>
  <conditionalFormatting sqref="AC161:AD161">
    <cfRule type="expression" dxfId="10423" priority="1588">
      <formula>AND($H161&lt;&gt;"",$I161&lt;&gt;"",$J161&lt;&gt;"")</formula>
    </cfRule>
    <cfRule type="expression" dxfId="10422" priority="1589">
      <formula>AND($H161&lt;&gt;"",$I161&lt;&gt;"",$J161="")</formula>
    </cfRule>
    <cfRule type="expression" dxfId="10421" priority="1590">
      <formula>AND($H161&lt;&gt;"",$I161="",$J161="")</formula>
    </cfRule>
  </conditionalFormatting>
  <conditionalFormatting sqref="AE161:AH161">
    <cfRule type="expression" dxfId="10420" priority="1585">
      <formula>AND($H161&lt;&gt;"",$I161&lt;&gt;"",$J161&lt;&gt;"")</formula>
    </cfRule>
    <cfRule type="expression" dxfId="10419" priority="1586">
      <formula>AND($H161&lt;&gt;"",$I161&lt;&gt;"",$J161="")</formula>
    </cfRule>
    <cfRule type="expression" dxfId="10418" priority="1587">
      <formula>AND($H161&lt;&gt;"",$I161="",$J161="")</formula>
    </cfRule>
  </conditionalFormatting>
  <conditionalFormatting sqref="AI161">
    <cfRule type="expression" dxfId="10417" priority="1582">
      <formula>AND($H161&lt;&gt;"",$I161&lt;&gt;"",$J161&lt;&gt;"")</formula>
    </cfRule>
    <cfRule type="expression" dxfId="10416" priority="1583">
      <formula>AND($H161&lt;&gt;"",$I161&lt;&gt;"",$J161="")</formula>
    </cfRule>
    <cfRule type="expression" dxfId="10415" priority="1584">
      <formula>AND($H161&lt;&gt;"",$I161="",$J161="")</formula>
    </cfRule>
  </conditionalFormatting>
  <conditionalFormatting sqref="H162:J162">
    <cfRule type="expression" dxfId="10414" priority="1579">
      <formula>AND($H162&lt;&gt;"",$I162&lt;&gt;"",$J162&lt;&gt;"")</formula>
    </cfRule>
    <cfRule type="expression" dxfId="10413" priority="1580">
      <formula>AND($H162&lt;&gt;"",$I162&lt;&gt;"",$J162="")</formula>
    </cfRule>
    <cfRule type="expression" dxfId="10412" priority="1581">
      <formula>AND($H162&lt;&gt;"",$I162="",$J162="")</formula>
    </cfRule>
  </conditionalFormatting>
  <conditionalFormatting sqref="U162 X162:Z162">
    <cfRule type="expression" dxfId="10411" priority="1576">
      <formula>AND($H162&lt;&gt;"",$I162&lt;&gt;"",$J162&lt;&gt;"")</formula>
    </cfRule>
    <cfRule type="expression" dxfId="10410" priority="1577">
      <formula>AND($H162&lt;&gt;"",$I162&lt;&gt;"",$J162="")</formula>
    </cfRule>
    <cfRule type="expression" dxfId="10409" priority="1578">
      <formula>AND($H162&lt;&gt;"",$I162="",$J162="")</formula>
    </cfRule>
  </conditionalFormatting>
  <conditionalFormatting sqref="H162">
    <cfRule type="expression" dxfId="10408" priority="1575">
      <formula>AND($H162&lt;&gt;"",$I162&lt;&gt;"")</formula>
    </cfRule>
  </conditionalFormatting>
  <conditionalFormatting sqref="I162">
    <cfRule type="expression" dxfId="10407" priority="1574">
      <formula>AND($I162&lt;&gt;"",$J162&lt;&gt;"")</formula>
    </cfRule>
  </conditionalFormatting>
  <conditionalFormatting sqref="A162">
    <cfRule type="containsBlanks" dxfId="10406" priority="1573">
      <formula>LEN(TRIM(A162))=0</formula>
    </cfRule>
  </conditionalFormatting>
  <conditionalFormatting sqref="AA162:AB162">
    <cfRule type="expression" dxfId="10405" priority="1570">
      <formula>AND($H162&lt;&gt;"",$I162&lt;&gt;"",$J162&lt;&gt;"")</formula>
    </cfRule>
    <cfRule type="expression" dxfId="10404" priority="1571">
      <formula>AND($H162&lt;&gt;"",$I162&lt;&gt;"",$J162="")</formula>
    </cfRule>
    <cfRule type="expression" dxfId="10403" priority="1572">
      <formula>AND($H162&lt;&gt;"",$I162="",$J162="")</formula>
    </cfRule>
  </conditionalFormatting>
  <conditionalFormatting sqref="AC162:AD162">
    <cfRule type="expression" dxfId="10402" priority="1567">
      <formula>AND($H162&lt;&gt;"",$I162&lt;&gt;"",$J162&lt;&gt;"")</formula>
    </cfRule>
    <cfRule type="expression" dxfId="10401" priority="1568">
      <formula>AND($H162&lt;&gt;"",$I162&lt;&gt;"",$J162="")</formula>
    </cfRule>
    <cfRule type="expression" dxfId="10400" priority="1569">
      <formula>AND($H162&lt;&gt;"",$I162="",$J162="")</formula>
    </cfRule>
  </conditionalFormatting>
  <conditionalFormatting sqref="AE162:AH162">
    <cfRule type="expression" dxfId="10399" priority="1564">
      <formula>AND($H162&lt;&gt;"",$I162&lt;&gt;"",$J162&lt;&gt;"")</formula>
    </cfRule>
    <cfRule type="expression" dxfId="10398" priority="1565">
      <formula>AND($H162&lt;&gt;"",$I162&lt;&gt;"",$J162="")</formula>
    </cfRule>
    <cfRule type="expression" dxfId="10397" priority="1566">
      <formula>AND($H162&lt;&gt;"",$I162="",$J162="")</formula>
    </cfRule>
  </conditionalFormatting>
  <conditionalFormatting sqref="AI162">
    <cfRule type="expression" dxfId="10396" priority="1561">
      <formula>AND($H162&lt;&gt;"",$I162&lt;&gt;"",$J162&lt;&gt;"")</formula>
    </cfRule>
    <cfRule type="expression" dxfId="10395" priority="1562">
      <formula>AND($H162&lt;&gt;"",$I162&lt;&gt;"",$J162="")</formula>
    </cfRule>
    <cfRule type="expression" dxfId="10394" priority="1563">
      <formula>AND($H162&lt;&gt;"",$I162="",$J162="")</formula>
    </cfRule>
  </conditionalFormatting>
  <conditionalFormatting sqref="H163:J163">
    <cfRule type="expression" dxfId="10393" priority="1558">
      <formula>AND($H163&lt;&gt;"",$I163&lt;&gt;"",$J163&lt;&gt;"")</formula>
    </cfRule>
    <cfRule type="expression" dxfId="10392" priority="1559">
      <formula>AND($H163&lt;&gt;"",$I163&lt;&gt;"",$J163="")</formula>
    </cfRule>
    <cfRule type="expression" dxfId="10391" priority="1560">
      <formula>AND($H163&lt;&gt;"",$I163="",$J163="")</formula>
    </cfRule>
  </conditionalFormatting>
  <conditionalFormatting sqref="U163 X163:Z163">
    <cfRule type="expression" dxfId="10390" priority="1555">
      <formula>AND($H163&lt;&gt;"",$I163&lt;&gt;"",$J163&lt;&gt;"")</formula>
    </cfRule>
    <cfRule type="expression" dxfId="10389" priority="1556">
      <formula>AND($H163&lt;&gt;"",$I163&lt;&gt;"",$J163="")</formula>
    </cfRule>
    <cfRule type="expression" dxfId="10388" priority="1557">
      <formula>AND($H163&lt;&gt;"",$I163="",$J163="")</formula>
    </cfRule>
  </conditionalFormatting>
  <conditionalFormatting sqref="H163">
    <cfRule type="expression" dxfId="10387" priority="1554">
      <formula>AND($H163&lt;&gt;"",$I163&lt;&gt;"")</formula>
    </cfRule>
  </conditionalFormatting>
  <conditionalFormatting sqref="I163">
    <cfRule type="expression" dxfId="10386" priority="1553">
      <formula>AND($I163&lt;&gt;"",$J163&lt;&gt;"")</formula>
    </cfRule>
  </conditionalFormatting>
  <conditionalFormatting sqref="A163">
    <cfRule type="containsBlanks" dxfId="10385" priority="1552">
      <formula>LEN(TRIM(A163))=0</formula>
    </cfRule>
  </conditionalFormatting>
  <conditionalFormatting sqref="AA163:AB163">
    <cfRule type="expression" dxfId="10384" priority="1549">
      <formula>AND($H163&lt;&gt;"",$I163&lt;&gt;"",$J163&lt;&gt;"")</formula>
    </cfRule>
    <cfRule type="expression" dxfId="10383" priority="1550">
      <formula>AND($H163&lt;&gt;"",$I163&lt;&gt;"",$J163="")</formula>
    </cfRule>
    <cfRule type="expression" dxfId="10382" priority="1551">
      <formula>AND($H163&lt;&gt;"",$I163="",$J163="")</formula>
    </cfRule>
  </conditionalFormatting>
  <conditionalFormatting sqref="AC163:AD163">
    <cfRule type="expression" dxfId="10381" priority="1546">
      <formula>AND($H163&lt;&gt;"",$I163&lt;&gt;"",$J163&lt;&gt;"")</formula>
    </cfRule>
    <cfRule type="expression" dxfId="10380" priority="1547">
      <formula>AND($H163&lt;&gt;"",$I163&lt;&gt;"",$J163="")</formula>
    </cfRule>
    <cfRule type="expression" dxfId="10379" priority="1548">
      <formula>AND($H163&lt;&gt;"",$I163="",$J163="")</formula>
    </cfRule>
  </conditionalFormatting>
  <conditionalFormatting sqref="AE163:AH163">
    <cfRule type="expression" dxfId="10378" priority="1543">
      <formula>AND($H163&lt;&gt;"",$I163&lt;&gt;"",$J163&lt;&gt;"")</formula>
    </cfRule>
    <cfRule type="expression" dxfId="10377" priority="1544">
      <formula>AND($H163&lt;&gt;"",$I163&lt;&gt;"",$J163="")</formula>
    </cfRule>
    <cfRule type="expression" dxfId="10376" priority="1545">
      <formula>AND($H163&lt;&gt;"",$I163="",$J163="")</formula>
    </cfRule>
  </conditionalFormatting>
  <conditionalFormatting sqref="AI163">
    <cfRule type="expression" dxfId="10375" priority="1540">
      <formula>AND($H163&lt;&gt;"",$I163&lt;&gt;"",$J163&lt;&gt;"")</formula>
    </cfRule>
    <cfRule type="expression" dxfId="10374" priority="1541">
      <formula>AND($H163&lt;&gt;"",$I163&lt;&gt;"",$J163="")</formula>
    </cfRule>
    <cfRule type="expression" dxfId="10373" priority="1542">
      <formula>AND($H163&lt;&gt;"",$I163="",$J163="")</formula>
    </cfRule>
  </conditionalFormatting>
  <conditionalFormatting sqref="H166:J166">
    <cfRule type="expression" dxfId="10372" priority="1537">
      <formula>AND($H166&lt;&gt;"",$I166&lt;&gt;"",$J166&lt;&gt;"")</formula>
    </cfRule>
    <cfRule type="expression" dxfId="10371" priority="1538">
      <formula>AND($H166&lt;&gt;"",$I166&lt;&gt;"",$J166="")</formula>
    </cfRule>
    <cfRule type="expression" dxfId="10370" priority="1539">
      <formula>AND($H166&lt;&gt;"",$I166="",$J166="")</formula>
    </cfRule>
  </conditionalFormatting>
  <conditionalFormatting sqref="H166">
    <cfRule type="expression" dxfId="10369" priority="1536">
      <formula>AND($H166&lt;&gt;"",$I166&lt;&gt;"")</formula>
    </cfRule>
  </conditionalFormatting>
  <conditionalFormatting sqref="I166">
    <cfRule type="expression" dxfId="10368" priority="1535">
      <formula>AND($I166&lt;&gt;"",$J166&lt;&gt;"")</formula>
    </cfRule>
  </conditionalFormatting>
  <conditionalFormatting sqref="A166">
    <cfRule type="containsBlanks" dxfId="10367" priority="1534">
      <formula>LEN(TRIM(A166))=0</formula>
    </cfRule>
  </conditionalFormatting>
  <conditionalFormatting sqref="H164:J164">
    <cfRule type="expression" dxfId="10366" priority="1531">
      <formula>AND($H164&lt;&gt;"",$I164&lt;&gt;"",$J164&lt;&gt;"")</formula>
    </cfRule>
    <cfRule type="expression" dxfId="10365" priority="1532">
      <formula>AND($H164&lt;&gt;"",$I164&lt;&gt;"",$J164="")</formula>
    </cfRule>
    <cfRule type="expression" dxfId="10364" priority="1533">
      <formula>AND($H164&lt;&gt;"",$I164="",$J164="")</formula>
    </cfRule>
  </conditionalFormatting>
  <conditionalFormatting sqref="U164 X164:Z164">
    <cfRule type="expression" dxfId="10363" priority="1528">
      <formula>AND($H164&lt;&gt;"",$I164&lt;&gt;"",$J164&lt;&gt;"")</formula>
    </cfRule>
    <cfRule type="expression" dxfId="10362" priority="1529">
      <formula>AND($H164&lt;&gt;"",$I164&lt;&gt;"",$J164="")</formula>
    </cfRule>
    <cfRule type="expression" dxfId="10361" priority="1530">
      <formula>AND($H164&lt;&gt;"",$I164="",$J164="")</formula>
    </cfRule>
  </conditionalFormatting>
  <conditionalFormatting sqref="H164">
    <cfRule type="expression" dxfId="10360" priority="1527">
      <formula>AND($H164&lt;&gt;"",$I164&lt;&gt;"")</formula>
    </cfRule>
  </conditionalFormatting>
  <conditionalFormatting sqref="I164">
    <cfRule type="expression" dxfId="10359" priority="1526">
      <formula>AND($I164&lt;&gt;"",$J164&lt;&gt;"")</formula>
    </cfRule>
  </conditionalFormatting>
  <conditionalFormatting sqref="A164">
    <cfRule type="containsBlanks" dxfId="10358" priority="1525">
      <formula>LEN(TRIM(A164))=0</formula>
    </cfRule>
  </conditionalFormatting>
  <conditionalFormatting sqref="AA164:AB164">
    <cfRule type="expression" dxfId="10357" priority="1522">
      <formula>AND($H164&lt;&gt;"",$I164&lt;&gt;"",$J164&lt;&gt;"")</formula>
    </cfRule>
    <cfRule type="expression" dxfId="10356" priority="1523">
      <formula>AND($H164&lt;&gt;"",$I164&lt;&gt;"",$J164="")</formula>
    </cfRule>
    <cfRule type="expression" dxfId="10355" priority="1524">
      <formula>AND($H164&lt;&gt;"",$I164="",$J164="")</formula>
    </cfRule>
  </conditionalFormatting>
  <conditionalFormatting sqref="AC164:AD164">
    <cfRule type="expression" dxfId="10354" priority="1519">
      <formula>AND($H164&lt;&gt;"",$I164&lt;&gt;"",$J164&lt;&gt;"")</formula>
    </cfRule>
    <cfRule type="expression" dxfId="10353" priority="1520">
      <formula>AND($H164&lt;&gt;"",$I164&lt;&gt;"",$J164="")</formula>
    </cfRule>
    <cfRule type="expression" dxfId="10352" priority="1521">
      <formula>AND($H164&lt;&gt;"",$I164="",$J164="")</formula>
    </cfRule>
  </conditionalFormatting>
  <conditionalFormatting sqref="AE164:AH164">
    <cfRule type="expression" dxfId="10351" priority="1516">
      <formula>AND($H164&lt;&gt;"",$I164&lt;&gt;"",$J164&lt;&gt;"")</formula>
    </cfRule>
    <cfRule type="expression" dxfId="10350" priority="1517">
      <formula>AND($H164&lt;&gt;"",$I164&lt;&gt;"",$J164="")</formula>
    </cfRule>
    <cfRule type="expression" dxfId="10349" priority="1518">
      <formula>AND($H164&lt;&gt;"",$I164="",$J164="")</formula>
    </cfRule>
  </conditionalFormatting>
  <conditionalFormatting sqref="AI164">
    <cfRule type="expression" dxfId="10348" priority="1513">
      <formula>AND($H164&lt;&gt;"",$I164&lt;&gt;"",$J164&lt;&gt;"")</formula>
    </cfRule>
    <cfRule type="expression" dxfId="10347" priority="1514">
      <formula>AND($H164&lt;&gt;"",$I164&lt;&gt;"",$J164="")</formula>
    </cfRule>
    <cfRule type="expression" dxfId="10346" priority="1515">
      <formula>AND($H164&lt;&gt;"",$I164="",$J164="")</formula>
    </cfRule>
  </conditionalFormatting>
  <conditionalFormatting sqref="H191:J191">
    <cfRule type="expression" dxfId="10345" priority="1510">
      <formula>AND($H191&lt;&gt;"",$I191&lt;&gt;"",$J191&lt;&gt;"")</formula>
    </cfRule>
    <cfRule type="expression" dxfId="10344" priority="1511">
      <formula>AND($H191&lt;&gt;"",$I191&lt;&gt;"",$J191="")</formula>
    </cfRule>
    <cfRule type="expression" dxfId="10343" priority="1512">
      <formula>AND($H191&lt;&gt;"",$I191="",$J191="")</formula>
    </cfRule>
  </conditionalFormatting>
  <conditionalFormatting sqref="U191 X191:Z191">
    <cfRule type="expression" dxfId="10342" priority="1507">
      <formula>AND($H191&lt;&gt;"",$I191&lt;&gt;"",$J191&lt;&gt;"")</formula>
    </cfRule>
    <cfRule type="expression" dxfId="10341" priority="1508">
      <formula>AND($H191&lt;&gt;"",$I191&lt;&gt;"",$J191="")</formula>
    </cfRule>
    <cfRule type="expression" dxfId="10340" priority="1509">
      <formula>AND($H191&lt;&gt;"",$I191="",$J191="")</formula>
    </cfRule>
  </conditionalFormatting>
  <conditionalFormatting sqref="H191">
    <cfRule type="expression" dxfId="10339" priority="1506">
      <formula>AND($H191&lt;&gt;"",$I191&lt;&gt;"")</formula>
    </cfRule>
  </conditionalFormatting>
  <conditionalFormatting sqref="I191">
    <cfRule type="expression" dxfId="10338" priority="1505">
      <formula>AND($I191&lt;&gt;"",$J191&lt;&gt;"")</formula>
    </cfRule>
  </conditionalFormatting>
  <conditionalFormatting sqref="A191">
    <cfRule type="containsBlanks" dxfId="10337" priority="1504">
      <formula>LEN(TRIM(A191))=0</formula>
    </cfRule>
  </conditionalFormatting>
  <conditionalFormatting sqref="AA191:AB191">
    <cfRule type="expression" dxfId="10336" priority="1501">
      <formula>AND($H191&lt;&gt;"",$I191&lt;&gt;"",$J191&lt;&gt;"")</formula>
    </cfRule>
    <cfRule type="expression" dxfId="10335" priority="1502">
      <formula>AND($H191&lt;&gt;"",$I191&lt;&gt;"",$J191="")</formula>
    </cfRule>
    <cfRule type="expression" dxfId="10334" priority="1503">
      <formula>AND($H191&lt;&gt;"",$I191="",$J191="")</formula>
    </cfRule>
  </conditionalFormatting>
  <conditionalFormatting sqref="AC191:AD191">
    <cfRule type="expression" dxfId="10333" priority="1498">
      <formula>AND($H191&lt;&gt;"",$I191&lt;&gt;"",$J191&lt;&gt;"")</formula>
    </cfRule>
    <cfRule type="expression" dxfId="10332" priority="1499">
      <formula>AND($H191&lt;&gt;"",$I191&lt;&gt;"",$J191="")</formula>
    </cfRule>
    <cfRule type="expression" dxfId="10331" priority="1500">
      <formula>AND($H191&lt;&gt;"",$I191="",$J191="")</formula>
    </cfRule>
  </conditionalFormatting>
  <conditionalFormatting sqref="AE191:AH191">
    <cfRule type="expression" dxfId="10330" priority="1495">
      <formula>AND($H191&lt;&gt;"",$I191&lt;&gt;"",$J191&lt;&gt;"")</formula>
    </cfRule>
    <cfRule type="expression" dxfId="10329" priority="1496">
      <formula>AND($H191&lt;&gt;"",$I191&lt;&gt;"",$J191="")</formula>
    </cfRule>
    <cfRule type="expression" dxfId="10328" priority="1497">
      <formula>AND($H191&lt;&gt;"",$I191="",$J191="")</formula>
    </cfRule>
  </conditionalFormatting>
  <conditionalFormatting sqref="AI191">
    <cfRule type="expression" dxfId="10327" priority="1492">
      <formula>AND($H191&lt;&gt;"",$I191&lt;&gt;"",$J191&lt;&gt;"")</formula>
    </cfRule>
    <cfRule type="expression" dxfId="10326" priority="1493">
      <formula>AND($H191&lt;&gt;"",$I191&lt;&gt;"",$J191="")</formula>
    </cfRule>
    <cfRule type="expression" dxfId="10325" priority="1494">
      <formula>AND($H191&lt;&gt;"",$I191="",$J191="")</formula>
    </cfRule>
  </conditionalFormatting>
  <conditionalFormatting sqref="H192:J192">
    <cfRule type="expression" dxfId="10324" priority="1489">
      <formula>AND($H192&lt;&gt;"",$I192&lt;&gt;"",$J192&lt;&gt;"")</formula>
    </cfRule>
    <cfRule type="expression" dxfId="10323" priority="1490">
      <formula>AND($H192&lt;&gt;"",$I192&lt;&gt;"",$J192="")</formula>
    </cfRule>
    <cfRule type="expression" dxfId="10322" priority="1491">
      <formula>AND($H192&lt;&gt;"",$I192="",$J192="")</formula>
    </cfRule>
  </conditionalFormatting>
  <conditionalFormatting sqref="U192 X192:Z192">
    <cfRule type="expression" dxfId="10321" priority="1486">
      <formula>AND($H192&lt;&gt;"",$I192&lt;&gt;"",$J192&lt;&gt;"")</formula>
    </cfRule>
    <cfRule type="expression" dxfId="10320" priority="1487">
      <formula>AND($H192&lt;&gt;"",$I192&lt;&gt;"",$J192="")</formula>
    </cfRule>
    <cfRule type="expression" dxfId="10319" priority="1488">
      <formula>AND($H192&lt;&gt;"",$I192="",$J192="")</formula>
    </cfRule>
  </conditionalFormatting>
  <conditionalFormatting sqref="H192">
    <cfRule type="expression" dxfId="10318" priority="1485">
      <formula>AND($H192&lt;&gt;"",$I192&lt;&gt;"")</formula>
    </cfRule>
  </conditionalFormatting>
  <conditionalFormatting sqref="I192">
    <cfRule type="expression" dxfId="10317" priority="1484">
      <formula>AND($I192&lt;&gt;"",$J192&lt;&gt;"")</formula>
    </cfRule>
  </conditionalFormatting>
  <conditionalFormatting sqref="A192">
    <cfRule type="containsBlanks" dxfId="10316" priority="1483">
      <formula>LEN(TRIM(A192))=0</formula>
    </cfRule>
  </conditionalFormatting>
  <conditionalFormatting sqref="AA192:AB192">
    <cfRule type="expression" dxfId="10315" priority="1480">
      <formula>AND($H192&lt;&gt;"",$I192&lt;&gt;"",$J192&lt;&gt;"")</formula>
    </cfRule>
    <cfRule type="expression" dxfId="10314" priority="1481">
      <formula>AND($H192&lt;&gt;"",$I192&lt;&gt;"",$J192="")</formula>
    </cfRule>
    <cfRule type="expression" dxfId="10313" priority="1482">
      <formula>AND($H192&lt;&gt;"",$I192="",$J192="")</formula>
    </cfRule>
  </conditionalFormatting>
  <conditionalFormatting sqref="AC192:AD192">
    <cfRule type="expression" dxfId="10312" priority="1477">
      <formula>AND($H192&lt;&gt;"",$I192&lt;&gt;"",$J192&lt;&gt;"")</formula>
    </cfRule>
    <cfRule type="expression" dxfId="10311" priority="1478">
      <formula>AND($H192&lt;&gt;"",$I192&lt;&gt;"",$J192="")</formula>
    </cfRule>
    <cfRule type="expression" dxfId="10310" priority="1479">
      <formula>AND($H192&lt;&gt;"",$I192="",$J192="")</formula>
    </cfRule>
  </conditionalFormatting>
  <conditionalFormatting sqref="AE192:AH192">
    <cfRule type="expression" dxfId="10309" priority="1474">
      <formula>AND($H192&lt;&gt;"",$I192&lt;&gt;"",$J192&lt;&gt;"")</formula>
    </cfRule>
    <cfRule type="expression" dxfId="10308" priority="1475">
      <formula>AND($H192&lt;&gt;"",$I192&lt;&gt;"",$J192="")</formula>
    </cfRule>
    <cfRule type="expression" dxfId="10307" priority="1476">
      <formula>AND($H192&lt;&gt;"",$I192="",$J192="")</formula>
    </cfRule>
  </conditionalFormatting>
  <conditionalFormatting sqref="AI192">
    <cfRule type="expression" dxfId="10306" priority="1471">
      <formula>AND($H192&lt;&gt;"",$I192&lt;&gt;"",$J192&lt;&gt;"")</formula>
    </cfRule>
    <cfRule type="expression" dxfId="10305" priority="1472">
      <formula>AND($H192&lt;&gt;"",$I192&lt;&gt;"",$J192="")</formula>
    </cfRule>
    <cfRule type="expression" dxfId="10304" priority="1473">
      <formula>AND($H192&lt;&gt;"",$I192="",$J192="")</formula>
    </cfRule>
  </conditionalFormatting>
  <conditionalFormatting sqref="H193:J193">
    <cfRule type="expression" dxfId="10303" priority="1468">
      <formula>AND($H193&lt;&gt;"",$I193&lt;&gt;"",$J193&lt;&gt;"")</formula>
    </cfRule>
    <cfRule type="expression" dxfId="10302" priority="1469">
      <formula>AND($H193&lt;&gt;"",$I193&lt;&gt;"",$J193="")</formula>
    </cfRule>
    <cfRule type="expression" dxfId="10301" priority="1470">
      <formula>AND($H193&lt;&gt;"",$I193="",$J193="")</formula>
    </cfRule>
  </conditionalFormatting>
  <conditionalFormatting sqref="U193 X193:Z193">
    <cfRule type="expression" dxfId="10300" priority="1465">
      <formula>AND($H193&lt;&gt;"",$I193&lt;&gt;"",$J193&lt;&gt;"")</formula>
    </cfRule>
    <cfRule type="expression" dxfId="10299" priority="1466">
      <formula>AND($H193&lt;&gt;"",$I193&lt;&gt;"",$J193="")</formula>
    </cfRule>
    <cfRule type="expression" dxfId="10298" priority="1467">
      <formula>AND($H193&lt;&gt;"",$I193="",$J193="")</formula>
    </cfRule>
  </conditionalFormatting>
  <conditionalFormatting sqref="H193">
    <cfRule type="expression" dxfId="10297" priority="1464">
      <formula>AND($H193&lt;&gt;"",$I193&lt;&gt;"")</formula>
    </cfRule>
  </conditionalFormatting>
  <conditionalFormatting sqref="I193">
    <cfRule type="expression" dxfId="10296" priority="1463">
      <formula>AND($I193&lt;&gt;"",$J193&lt;&gt;"")</formula>
    </cfRule>
  </conditionalFormatting>
  <conditionalFormatting sqref="A193">
    <cfRule type="containsBlanks" dxfId="10295" priority="1462">
      <formula>LEN(TRIM(A193))=0</formula>
    </cfRule>
  </conditionalFormatting>
  <conditionalFormatting sqref="AA193:AB193">
    <cfRule type="expression" dxfId="10294" priority="1459">
      <formula>AND($H193&lt;&gt;"",$I193&lt;&gt;"",$J193&lt;&gt;"")</formula>
    </cfRule>
    <cfRule type="expression" dxfId="10293" priority="1460">
      <formula>AND($H193&lt;&gt;"",$I193&lt;&gt;"",$J193="")</formula>
    </cfRule>
    <cfRule type="expression" dxfId="10292" priority="1461">
      <formula>AND($H193&lt;&gt;"",$I193="",$J193="")</formula>
    </cfRule>
  </conditionalFormatting>
  <conditionalFormatting sqref="AC193:AD193">
    <cfRule type="expression" dxfId="10291" priority="1456">
      <formula>AND($H193&lt;&gt;"",$I193&lt;&gt;"",$J193&lt;&gt;"")</formula>
    </cfRule>
    <cfRule type="expression" dxfId="10290" priority="1457">
      <formula>AND($H193&lt;&gt;"",$I193&lt;&gt;"",$J193="")</formula>
    </cfRule>
    <cfRule type="expression" dxfId="10289" priority="1458">
      <formula>AND($H193&lt;&gt;"",$I193="",$J193="")</formula>
    </cfRule>
  </conditionalFormatting>
  <conditionalFormatting sqref="AE193:AH193">
    <cfRule type="expression" dxfId="10288" priority="1453">
      <formula>AND($H193&lt;&gt;"",$I193&lt;&gt;"",$J193&lt;&gt;"")</formula>
    </cfRule>
    <cfRule type="expression" dxfId="10287" priority="1454">
      <formula>AND($H193&lt;&gt;"",$I193&lt;&gt;"",$J193="")</formula>
    </cfRule>
    <cfRule type="expression" dxfId="10286" priority="1455">
      <formula>AND($H193&lt;&gt;"",$I193="",$J193="")</formula>
    </cfRule>
  </conditionalFormatting>
  <conditionalFormatting sqref="AI193">
    <cfRule type="expression" dxfId="10285" priority="1450">
      <formula>AND($H193&lt;&gt;"",$I193&lt;&gt;"",$J193&lt;&gt;"")</formula>
    </cfRule>
    <cfRule type="expression" dxfId="10284" priority="1451">
      <formula>AND($H193&lt;&gt;"",$I193&lt;&gt;"",$J193="")</formula>
    </cfRule>
    <cfRule type="expression" dxfId="10283" priority="1452">
      <formula>AND($H193&lt;&gt;"",$I193="",$J193="")</formula>
    </cfRule>
  </conditionalFormatting>
  <conditionalFormatting sqref="H194:J194">
    <cfRule type="expression" dxfId="10282" priority="1447">
      <formula>AND($H194&lt;&gt;"",$I194&lt;&gt;"",$J194&lt;&gt;"")</formula>
    </cfRule>
    <cfRule type="expression" dxfId="10281" priority="1448">
      <formula>AND($H194&lt;&gt;"",$I194&lt;&gt;"",$J194="")</formula>
    </cfRule>
    <cfRule type="expression" dxfId="10280" priority="1449">
      <formula>AND($H194&lt;&gt;"",$I194="",$J194="")</formula>
    </cfRule>
  </conditionalFormatting>
  <conditionalFormatting sqref="U194 X194:Z194">
    <cfRule type="expression" dxfId="10279" priority="1444">
      <formula>AND($H194&lt;&gt;"",$I194&lt;&gt;"",$J194&lt;&gt;"")</formula>
    </cfRule>
    <cfRule type="expression" dxfId="10278" priority="1445">
      <formula>AND($H194&lt;&gt;"",$I194&lt;&gt;"",$J194="")</formula>
    </cfRule>
    <cfRule type="expression" dxfId="10277" priority="1446">
      <formula>AND($H194&lt;&gt;"",$I194="",$J194="")</formula>
    </cfRule>
  </conditionalFormatting>
  <conditionalFormatting sqref="H194">
    <cfRule type="expression" dxfId="10276" priority="1443">
      <formula>AND($H194&lt;&gt;"",$I194&lt;&gt;"")</formula>
    </cfRule>
  </conditionalFormatting>
  <conditionalFormatting sqref="I194">
    <cfRule type="expression" dxfId="10275" priority="1442">
      <formula>AND($I194&lt;&gt;"",$J194&lt;&gt;"")</formula>
    </cfRule>
  </conditionalFormatting>
  <conditionalFormatting sqref="A194">
    <cfRule type="containsBlanks" dxfId="10274" priority="1441">
      <formula>LEN(TRIM(A194))=0</formula>
    </cfRule>
  </conditionalFormatting>
  <conditionalFormatting sqref="AA194:AB194">
    <cfRule type="expression" dxfId="10273" priority="1438">
      <formula>AND($H194&lt;&gt;"",$I194&lt;&gt;"",$J194&lt;&gt;"")</formula>
    </cfRule>
    <cfRule type="expression" dxfId="10272" priority="1439">
      <formula>AND($H194&lt;&gt;"",$I194&lt;&gt;"",$J194="")</formula>
    </cfRule>
    <cfRule type="expression" dxfId="10271" priority="1440">
      <formula>AND($H194&lt;&gt;"",$I194="",$J194="")</formula>
    </cfRule>
  </conditionalFormatting>
  <conditionalFormatting sqref="AC194:AD194">
    <cfRule type="expression" dxfId="10270" priority="1435">
      <formula>AND($H194&lt;&gt;"",$I194&lt;&gt;"",$J194&lt;&gt;"")</formula>
    </cfRule>
    <cfRule type="expression" dxfId="10269" priority="1436">
      <formula>AND($H194&lt;&gt;"",$I194&lt;&gt;"",$J194="")</formula>
    </cfRule>
    <cfRule type="expression" dxfId="10268" priority="1437">
      <formula>AND($H194&lt;&gt;"",$I194="",$J194="")</formula>
    </cfRule>
  </conditionalFormatting>
  <conditionalFormatting sqref="AE194:AH194">
    <cfRule type="expression" dxfId="10267" priority="1432">
      <formula>AND($H194&lt;&gt;"",$I194&lt;&gt;"",$J194&lt;&gt;"")</formula>
    </cfRule>
    <cfRule type="expression" dxfId="10266" priority="1433">
      <formula>AND($H194&lt;&gt;"",$I194&lt;&gt;"",$J194="")</formula>
    </cfRule>
    <cfRule type="expression" dxfId="10265" priority="1434">
      <formula>AND($H194&lt;&gt;"",$I194="",$J194="")</formula>
    </cfRule>
  </conditionalFormatting>
  <conditionalFormatting sqref="AI194">
    <cfRule type="expression" dxfId="10264" priority="1429">
      <formula>AND($H194&lt;&gt;"",$I194&lt;&gt;"",$J194&lt;&gt;"")</formula>
    </cfRule>
    <cfRule type="expression" dxfId="10263" priority="1430">
      <formula>AND($H194&lt;&gt;"",$I194&lt;&gt;"",$J194="")</formula>
    </cfRule>
    <cfRule type="expression" dxfId="10262" priority="1431">
      <formula>AND($H194&lt;&gt;"",$I194="",$J194="")</formula>
    </cfRule>
  </conditionalFormatting>
  <conditionalFormatting sqref="H195:J195">
    <cfRule type="expression" dxfId="10261" priority="1426">
      <formula>AND($H195&lt;&gt;"",$I195&lt;&gt;"",$J195&lt;&gt;"")</formula>
    </cfRule>
    <cfRule type="expression" dxfId="10260" priority="1427">
      <formula>AND($H195&lt;&gt;"",$I195&lt;&gt;"",$J195="")</formula>
    </cfRule>
    <cfRule type="expression" dxfId="10259" priority="1428">
      <formula>AND($H195&lt;&gt;"",$I195="",$J195="")</formula>
    </cfRule>
  </conditionalFormatting>
  <conditionalFormatting sqref="U195 X195:Z195">
    <cfRule type="expression" dxfId="10258" priority="1423">
      <formula>AND($H195&lt;&gt;"",$I195&lt;&gt;"",$J195&lt;&gt;"")</formula>
    </cfRule>
    <cfRule type="expression" dxfId="10257" priority="1424">
      <formula>AND($H195&lt;&gt;"",$I195&lt;&gt;"",$J195="")</formula>
    </cfRule>
    <cfRule type="expression" dxfId="10256" priority="1425">
      <formula>AND($H195&lt;&gt;"",$I195="",$J195="")</formula>
    </cfRule>
  </conditionalFormatting>
  <conditionalFormatting sqref="H195">
    <cfRule type="expression" dxfId="10255" priority="1422">
      <formula>AND($H195&lt;&gt;"",$I195&lt;&gt;"")</formula>
    </cfRule>
  </conditionalFormatting>
  <conditionalFormatting sqref="I195">
    <cfRule type="expression" dxfId="10254" priority="1421">
      <formula>AND($I195&lt;&gt;"",$J195&lt;&gt;"")</formula>
    </cfRule>
  </conditionalFormatting>
  <conditionalFormatting sqref="A195">
    <cfRule type="containsBlanks" dxfId="10253" priority="1420">
      <formula>LEN(TRIM(A195))=0</formula>
    </cfRule>
  </conditionalFormatting>
  <conditionalFormatting sqref="AA195:AB195">
    <cfRule type="expression" dxfId="10252" priority="1417">
      <formula>AND($H195&lt;&gt;"",$I195&lt;&gt;"",$J195&lt;&gt;"")</formula>
    </cfRule>
    <cfRule type="expression" dxfId="10251" priority="1418">
      <formula>AND($H195&lt;&gt;"",$I195&lt;&gt;"",$J195="")</formula>
    </cfRule>
    <cfRule type="expression" dxfId="10250" priority="1419">
      <formula>AND($H195&lt;&gt;"",$I195="",$J195="")</formula>
    </cfRule>
  </conditionalFormatting>
  <conditionalFormatting sqref="AC195:AD195">
    <cfRule type="expression" dxfId="10249" priority="1414">
      <formula>AND($H195&lt;&gt;"",$I195&lt;&gt;"",$J195&lt;&gt;"")</formula>
    </cfRule>
    <cfRule type="expression" dxfId="10248" priority="1415">
      <formula>AND($H195&lt;&gt;"",$I195&lt;&gt;"",$J195="")</formula>
    </cfRule>
    <cfRule type="expression" dxfId="10247" priority="1416">
      <formula>AND($H195&lt;&gt;"",$I195="",$J195="")</formula>
    </cfRule>
  </conditionalFormatting>
  <conditionalFormatting sqref="AE195:AH195">
    <cfRule type="expression" dxfId="10246" priority="1411">
      <formula>AND($H195&lt;&gt;"",$I195&lt;&gt;"",$J195&lt;&gt;"")</formula>
    </cfRule>
    <cfRule type="expression" dxfId="10245" priority="1412">
      <formula>AND($H195&lt;&gt;"",$I195&lt;&gt;"",$J195="")</formula>
    </cfRule>
    <cfRule type="expression" dxfId="10244" priority="1413">
      <formula>AND($H195&lt;&gt;"",$I195="",$J195="")</formula>
    </cfRule>
  </conditionalFormatting>
  <conditionalFormatting sqref="AI195">
    <cfRule type="expression" dxfId="10243" priority="1408">
      <formula>AND($H195&lt;&gt;"",$I195&lt;&gt;"",$J195&lt;&gt;"")</formula>
    </cfRule>
    <cfRule type="expression" dxfId="10242" priority="1409">
      <formula>AND($H195&lt;&gt;"",$I195&lt;&gt;"",$J195="")</formula>
    </cfRule>
    <cfRule type="expression" dxfId="10241" priority="1410">
      <formula>AND($H195&lt;&gt;"",$I195="",$J195="")</formula>
    </cfRule>
  </conditionalFormatting>
  <conditionalFormatting sqref="H198:J198">
    <cfRule type="expression" dxfId="10240" priority="1405">
      <formula>AND($H198&lt;&gt;"",$I198&lt;&gt;"",$J198&lt;&gt;"")</formula>
    </cfRule>
    <cfRule type="expression" dxfId="10239" priority="1406">
      <formula>AND($H198&lt;&gt;"",$I198&lt;&gt;"",$J198="")</formula>
    </cfRule>
    <cfRule type="expression" dxfId="10238" priority="1407">
      <formula>AND($H198&lt;&gt;"",$I198="",$J198="")</formula>
    </cfRule>
  </conditionalFormatting>
  <conditionalFormatting sqref="H198">
    <cfRule type="expression" dxfId="10237" priority="1404">
      <formula>AND($H198&lt;&gt;"",$I198&lt;&gt;"")</formula>
    </cfRule>
  </conditionalFormatting>
  <conditionalFormatting sqref="I198">
    <cfRule type="expression" dxfId="10236" priority="1403">
      <formula>AND($I198&lt;&gt;"",$J198&lt;&gt;"")</formula>
    </cfRule>
  </conditionalFormatting>
  <conditionalFormatting sqref="A198">
    <cfRule type="containsBlanks" dxfId="10235" priority="1402">
      <formula>LEN(TRIM(A198))=0</formula>
    </cfRule>
  </conditionalFormatting>
  <conditionalFormatting sqref="H196:J196">
    <cfRule type="expression" dxfId="10234" priority="1399">
      <formula>AND($H196&lt;&gt;"",$I196&lt;&gt;"",$J196&lt;&gt;"")</formula>
    </cfRule>
    <cfRule type="expression" dxfId="10233" priority="1400">
      <formula>AND($H196&lt;&gt;"",$I196&lt;&gt;"",$J196="")</formula>
    </cfRule>
    <cfRule type="expression" dxfId="10232" priority="1401">
      <formula>AND($H196&lt;&gt;"",$I196="",$J196="")</formula>
    </cfRule>
  </conditionalFormatting>
  <conditionalFormatting sqref="U196 X196:Z196">
    <cfRule type="expression" dxfId="10231" priority="1396">
      <formula>AND($H196&lt;&gt;"",$I196&lt;&gt;"",$J196&lt;&gt;"")</formula>
    </cfRule>
    <cfRule type="expression" dxfId="10230" priority="1397">
      <formula>AND($H196&lt;&gt;"",$I196&lt;&gt;"",$J196="")</formula>
    </cfRule>
    <cfRule type="expression" dxfId="10229" priority="1398">
      <formula>AND($H196&lt;&gt;"",$I196="",$J196="")</formula>
    </cfRule>
  </conditionalFormatting>
  <conditionalFormatting sqref="H196">
    <cfRule type="expression" dxfId="10228" priority="1395">
      <formula>AND($H196&lt;&gt;"",$I196&lt;&gt;"")</formula>
    </cfRule>
  </conditionalFormatting>
  <conditionalFormatting sqref="I196">
    <cfRule type="expression" dxfId="10227" priority="1394">
      <formula>AND($I196&lt;&gt;"",$J196&lt;&gt;"")</formula>
    </cfRule>
  </conditionalFormatting>
  <conditionalFormatting sqref="A196">
    <cfRule type="containsBlanks" dxfId="10226" priority="1393">
      <formula>LEN(TRIM(A196))=0</formula>
    </cfRule>
  </conditionalFormatting>
  <conditionalFormatting sqref="AA196:AB196">
    <cfRule type="expression" dxfId="10225" priority="1390">
      <formula>AND($H196&lt;&gt;"",$I196&lt;&gt;"",$J196&lt;&gt;"")</formula>
    </cfRule>
    <cfRule type="expression" dxfId="10224" priority="1391">
      <formula>AND($H196&lt;&gt;"",$I196&lt;&gt;"",$J196="")</formula>
    </cfRule>
    <cfRule type="expression" dxfId="10223" priority="1392">
      <formula>AND($H196&lt;&gt;"",$I196="",$J196="")</formula>
    </cfRule>
  </conditionalFormatting>
  <conditionalFormatting sqref="AC196:AD196">
    <cfRule type="expression" dxfId="10222" priority="1387">
      <formula>AND($H196&lt;&gt;"",$I196&lt;&gt;"",$J196&lt;&gt;"")</formula>
    </cfRule>
    <cfRule type="expression" dxfId="10221" priority="1388">
      <formula>AND($H196&lt;&gt;"",$I196&lt;&gt;"",$J196="")</formula>
    </cfRule>
    <cfRule type="expression" dxfId="10220" priority="1389">
      <formula>AND($H196&lt;&gt;"",$I196="",$J196="")</formula>
    </cfRule>
  </conditionalFormatting>
  <conditionalFormatting sqref="AE196:AH196">
    <cfRule type="expression" dxfId="10219" priority="1384">
      <formula>AND($H196&lt;&gt;"",$I196&lt;&gt;"",$J196&lt;&gt;"")</formula>
    </cfRule>
    <cfRule type="expression" dxfId="10218" priority="1385">
      <formula>AND($H196&lt;&gt;"",$I196&lt;&gt;"",$J196="")</formula>
    </cfRule>
    <cfRule type="expression" dxfId="10217" priority="1386">
      <formula>AND($H196&lt;&gt;"",$I196="",$J196="")</formula>
    </cfRule>
  </conditionalFormatting>
  <conditionalFormatting sqref="AI196">
    <cfRule type="expression" dxfId="10216" priority="1381">
      <formula>AND($H196&lt;&gt;"",$I196&lt;&gt;"",$J196&lt;&gt;"")</formula>
    </cfRule>
    <cfRule type="expression" dxfId="10215" priority="1382">
      <formula>AND($H196&lt;&gt;"",$I196&lt;&gt;"",$J196="")</formula>
    </cfRule>
    <cfRule type="expression" dxfId="10214" priority="1383">
      <formula>AND($H196&lt;&gt;"",$I196="",$J196="")</formula>
    </cfRule>
  </conditionalFormatting>
  <conditionalFormatting sqref="H135:J135">
    <cfRule type="expression" dxfId="10213" priority="1378">
      <formula>AND($H135&lt;&gt;"",$I135&lt;&gt;"",$J135&lt;&gt;"")</formula>
    </cfRule>
    <cfRule type="expression" dxfId="10212" priority="1379">
      <formula>AND($H135&lt;&gt;"",$I135&lt;&gt;"",$J135="")</formula>
    </cfRule>
    <cfRule type="expression" dxfId="10211" priority="1380">
      <formula>AND($H135&lt;&gt;"",$I135="",$J135="")</formula>
    </cfRule>
  </conditionalFormatting>
  <conditionalFormatting sqref="U135 X135:Z135">
    <cfRule type="expression" dxfId="10210" priority="1375">
      <formula>AND($H135&lt;&gt;"",$I135&lt;&gt;"",$J135&lt;&gt;"")</formula>
    </cfRule>
    <cfRule type="expression" dxfId="10209" priority="1376">
      <formula>AND($H135&lt;&gt;"",$I135&lt;&gt;"",$J135="")</formula>
    </cfRule>
    <cfRule type="expression" dxfId="10208" priority="1377">
      <formula>AND($H135&lt;&gt;"",$I135="",$J135="")</formula>
    </cfRule>
  </conditionalFormatting>
  <conditionalFormatting sqref="H135">
    <cfRule type="expression" dxfId="10207" priority="1374">
      <formula>AND($H135&lt;&gt;"",$I135&lt;&gt;"")</formula>
    </cfRule>
  </conditionalFormatting>
  <conditionalFormatting sqref="I135">
    <cfRule type="expression" dxfId="10206" priority="1373">
      <formula>AND($I135&lt;&gt;"",$J135&lt;&gt;"")</formula>
    </cfRule>
  </conditionalFormatting>
  <conditionalFormatting sqref="A135">
    <cfRule type="containsBlanks" dxfId="10205" priority="1372">
      <formula>LEN(TRIM(A135))=0</formula>
    </cfRule>
  </conditionalFormatting>
  <conditionalFormatting sqref="AA135:AB135">
    <cfRule type="expression" dxfId="10204" priority="1369">
      <formula>AND($H135&lt;&gt;"",$I135&lt;&gt;"",$J135&lt;&gt;"")</formula>
    </cfRule>
    <cfRule type="expression" dxfId="10203" priority="1370">
      <formula>AND($H135&lt;&gt;"",$I135&lt;&gt;"",$J135="")</formula>
    </cfRule>
    <cfRule type="expression" dxfId="10202" priority="1371">
      <formula>AND($H135&lt;&gt;"",$I135="",$J135="")</formula>
    </cfRule>
  </conditionalFormatting>
  <conditionalFormatting sqref="AC135:AD135">
    <cfRule type="expression" dxfId="10201" priority="1366">
      <formula>AND($H135&lt;&gt;"",$I135&lt;&gt;"",$J135&lt;&gt;"")</formula>
    </cfRule>
    <cfRule type="expression" dxfId="10200" priority="1367">
      <formula>AND($H135&lt;&gt;"",$I135&lt;&gt;"",$J135="")</formula>
    </cfRule>
    <cfRule type="expression" dxfId="10199" priority="1368">
      <formula>AND($H135&lt;&gt;"",$I135="",$J135="")</formula>
    </cfRule>
  </conditionalFormatting>
  <conditionalFormatting sqref="AE135:AH135">
    <cfRule type="expression" dxfId="10198" priority="1363">
      <formula>AND($H135&lt;&gt;"",$I135&lt;&gt;"",$J135&lt;&gt;"")</formula>
    </cfRule>
    <cfRule type="expression" dxfId="10197" priority="1364">
      <formula>AND($H135&lt;&gt;"",$I135&lt;&gt;"",$J135="")</formula>
    </cfRule>
    <cfRule type="expression" dxfId="10196" priority="1365">
      <formula>AND($H135&lt;&gt;"",$I135="",$J135="")</formula>
    </cfRule>
  </conditionalFormatting>
  <conditionalFormatting sqref="AI135">
    <cfRule type="expression" dxfId="10195" priority="1360">
      <formula>AND($H135&lt;&gt;"",$I135&lt;&gt;"",$J135&lt;&gt;"")</formula>
    </cfRule>
    <cfRule type="expression" dxfId="10194" priority="1361">
      <formula>AND($H135&lt;&gt;"",$I135&lt;&gt;"",$J135="")</formula>
    </cfRule>
    <cfRule type="expression" dxfId="10193" priority="1362">
      <formula>AND($H135&lt;&gt;"",$I135="",$J135="")</formula>
    </cfRule>
  </conditionalFormatting>
  <conditionalFormatting sqref="H136:J136">
    <cfRule type="expression" dxfId="10192" priority="1357">
      <formula>AND($H136&lt;&gt;"",$I136&lt;&gt;"",$J136&lt;&gt;"")</formula>
    </cfRule>
    <cfRule type="expression" dxfId="10191" priority="1358">
      <formula>AND($H136&lt;&gt;"",$I136&lt;&gt;"",$J136="")</formula>
    </cfRule>
    <cfRule type="expression" dxfId="10190" priority="1359">
      <formula>AND($H136&lt;&gt;"",$I136="",$J136="")</formula>
    </cfRule>
  </conditionalFormatting>
  <conditionalFormatting sqref="U136 X136:Z136">
    <cfRule type="expression" dxfId="10189" priority="1354">
      <formula>AND($H136&lt;&gt;"",$I136&lt;&gt;"",$J136&lt;&gt;"")</formula>
    </cfRule>
    <cfRule type="expression" dxfId="10188" priority="1355">
      <formula>AND($H136&lt;&gt;"",$I136&lt;&gt;"",$J136="")</formula>
    </cfRule>
    <cfRule type="expression" dxfId="10187" priority="1356">
      <formula>AND($H136&lt;&gt;"",$I136="",$J136="")</formula>
    </cfRule>
  </conditionalFormatting>
  <conditionalFormatting sqref="H136">
    <cfRule type="expression" dxfId="10186" priority="1353">
      <formula>AND($H136&lt;&gt;"",$I136&lt;&gt;"")</formula>
    </cfRule>
  </conditionalFormatting>
  <conditionalFormatting sqref="I136">
    <cfRule type="expression" dxfId="10185" priority="1352">
      <formula>AND($I136&lt;&gt;"",$J136&lt;&gt;"")</formula>
    </cfRule>
  </conditionalFormatting>
  <conditionalFormatting sqref="A136">
    <cfRule type="containsBlanks" dxfId="10184" priority="1351">
      <formula>LEN(TRIM(A136))=0</formula>
    </cfRule>
  </conditionalFormatting>
  <conditionalFormatting sqref="AA136:AB136">
    <cfRule type="expression" dxfId="10183" priority="1348">
      <formula>AND($H136&lt;&gt;"",$I136&lt;&gt;"",$J136&lt;&gt;"")</formula>
    </cfRule>
    <cfRule type="expression" dxfId="10182" priority="1349">
      <formula>AND($H136&lt;&gt;"",$I136&lt;&gt;"",$J136="")</formula>
    </cfRule>
    <cfRule type="expression" dxfId="10181" priority="1350">
      <formula>AND($H136&lt;&gt;"",$I136="",$J136="")</formula>
    </cfRule>
  </conditionalFormatting>
  <conditionalFormatting sqref="AC136:AD136">
    <cfRule type="expression" dxfId="10180" priority="1345">
      <formula>AND($H136&lt;&gt;"",$I136&lt;&gt;"",$J136&lt;&gt;"")</formula>
    </cfRule>
    <cfRule type="expression" dxfId="10179" priority="1346">
      <formula>AND($H136&lt;&gt;"",$I136&lt;&gt;"",$J136="")</formula>
    </cfRule>
    <cfRule type="expression" dxfId="10178" priority="1347">
      <formula>AND($H136&lt;&gt;"",$I136="",$J136="")</formula>
    </cfRule>
  </conditionalFormatting>
  <conditionalFormatting sqref="AE136:AH136">
    <cfRule type="expression" dxfId="10177" priority="1342">
      <formula>AND($H136&lt;&gt;"",$I136&lt;&gt;"",$J136&lt;&gt;"")</formula>
    </cfRule>
    <cfRule type="expression" dxfId="10176" priority="1343">
      <formula>AND($H136&lt;&gt;"",$I136&lt;&gt;"",$J136="")</formula>
    </cfRule>
    <cfRule type="expression" dxfId="10175" priority="1344">
      <formula>AND($H136&lt;&gt;"",$I136="",$J136="")</formula>
    </cfRule>
  </conditionalFormatting>
  <conditionalFormatting sqref="AI136">
    <cfRule type="expression" dxfId="10174" priority="1339">
      <formula>AND($H136&lt;&gt;"",$I136&lt;&gt;"",$J136&lt;&gt;"")</formula>
    </cfRule>
    <cfRule type="expression" dxfId="10173" priority="1340">
      <formula>AND($H136&lt;&gt;"",$I136&lt;&gt;"",$J136="")</formula>
    </cfRule>
    <cfRule type="expression" dxfId="10172" priority="1341">
      <formula>AND($H136&lt;&gt;"",$I136="",$J136="")</formula>
    </cfRule>
  </conditionalFormatting>
  <conditionalFormatting sqref="H137:J137">
    <cfRule type="expression" dxfId="10171" priority="1336">
      <formula>AND($H137&lt;&gt;"",$I137&lt;&gt;"",$J137&lt;&gt;"")</formula>
    </cfRule>
    <cfRule type="expression" dxfId="10170" priority="1337">
      <formula>AND($H137&lt;&gt;"",$I137&lt;&gt;"",$J137="")</formula>
    </cfRule>
    <cfRule type="expression" dxfId="10169" priority="1338">
      <formula>AND($H137&lt;&gt;"",$I137="",$J137="")</formula>
    </cfRule>
  </conditionalFormatting>
  <conditionalFormatting sqref="U137 X137:Z137">
    <cfRule type="expression" dxfId="10168" priority="1333">
      <formula>AND($H137&lt;&gt;"",$I137&lt;&gt;"",$J137&lt;&gt;"")</formula>
    </cfRule>
    <cfRule type="expression" dxfId="10167" priority="1334">
      <formula>AND($H137&lt;&gt;"",$I137&lt;&gt;"",$J137="")</formula>
    </cfRule>
    <cfRule type="expression" dxfId="10166" priority="1335">
      <formula>AND($H137&lt;&gt;"",$I137="",$J137="")</formula>
    </cfRule>
  </conditionalFormatting>
  <conditionalFormatting sqref="H137">
    <cfRule type="expression" dxfId="10165" priority="1332">
      <formula>AND($H137&lt;&gt;"",$I137&lt;&gt;"")</formula>
    </cfRule>
  </conditionalFormatting>
  <conditionalFormatting sqref="I137">
    <cfRule type="expression" dxfId="10164" priority="1331">
      <formula>AND($I137&lt;&gt;"",$J137&lt;&gt;"")</formula>
    </cfRule>
  </conditionalFormatting>
  <conditionalFormatting sqref="A137">
    <cfRule type="containsBlanks" dxfId="10163" priority="1330">
      <formula>LEN(TRIM(A137))=0</formula>
    </cfRule>
  </conditionalFormatting>
  <conditionalFormatting sqref="AA137:AB137">
    <cfRule type="expression" dxfId="10162" priority="1327">
      <formula>AND($H137&lt;&gt;"",$I137&lt;&gt;"",$J137&lt;&gt;"")</formula>
    </cfRule>
    <cfRule type="expression" dxfId="10161" priority="1328">
      <formula>AND($H137&lt;&gt;"",$I137&lt;&gt;"",$J137="")</formula>
    </cfRule>
    <cfRule type="expression" dxfId="10160" priority="1329">
      <formula>AND($H137&lt;&gt;"",$I137="",$J137="")</formula>
    </cfRule>
  </conditionalFormatting>
  <conditionalFormatting sqref="AC137:AD137">
    <cfRule type="expression" dxfId="10159" priority="1324">
      <formula>AND($H137&lt;&gt;"",$I137&lt;&gt;"",$J137&lt;&gt;"")</formula>
    </cfRule>
    <cfRule type="expression" dxfId="10158" priority="1325">
      <formula>AND($H137&lt;&gt;"",$I137&lt;&gt;"",$J137="")</formula>
    </cfRule>
    <cfRule type="expression" dxfId="10157" priority="1326">
      <formula>AND($H137&lt;&gt;"",$I137="",$J137="")</formula>
    </cfRule>
  </conditionalFormatting>
  <conditionalFormatting sqref="AE137:AH137">
    <cfRule type="expression" dxfId="10156" priority="1321">
      <formula>AND($H137&lt;&gt;"",$I137&lt;&gt;"",$J137&lt;&gt;"")</formula>
    </cfRule>
    <cfRule type="expression" dxfId="10155" priority="1322">
      <formula>AND($H137&lt;&gt;"",$I137&lt;&gt;"",$J137="")</formula>
    </cfRule>
    <cfRule type="expression" dxfId="10154" priority="1323">
      <formula>AND($H137&lt;&gt;"",$I137="",$J137="")</formula>
    </cfRule>
  </conditionalFormatting>
  <conditionalFormatting sqref="AI137">
    <cfRule type="expression" dxfId="10153" priority="1318">
      <formula>AND($H137&lt;&gt;"",$I137&lt;&gt;"",$J137&lt;&gt;"")</formula>
    </cfRule>
    <cfRule type="expression" dxfId="10152" priority="1319">
      <formula>AND($H137&lt;&gt;"",$I137&lt;&gt;"",$J137="")</formula>
    </cfRule>
    <cfRule type="expression" dxfId="10151" priority="1320">
      <formula>AND($H137&lt;&gt;"",$I137="",$J137="")</formula>
    </cfRule>
  </conditionalFormatting>
  <conditionalFormatting sqref="H138:J138">
    <cfRule type="expression" dxfId="10150" priority="1315">
      <formula>AND($H138&lt;&gt;"",$I138&lt;&gt;"",$J138&lt;&gt;"")</formula>
    </cfRule>
    <cfRule type="expression" dxfId="10149" priority="1316">
      <formula>AND($H138&lt;&gt;"",$I138&lt;&gt;"",$J138="")</formula>
    </cfRule>
    <cfRule type="expression" dxfId="10148" priority="1317">
      <formula>AND($H138&lt;&gt;"",$I138="",$J138="")</formula>
    </cfRule>
  </conditionalFormatting>
  <conditionalFormatting sqref="U138 X138:Z138">
    <cfRule type="expression" dxfId="10147" priority="1312">
      <formula>AND($H138&lt;&gt;"",$I138&lt;&gt;"",$J138&lt;&gt;"")</formula>
    </cfRule>
    <cfRule type="expression" dxfId="10146" priority="1313">
      <formula>AND($H138&lt;&gt;"",$I138&lt;&gt;"",$J138="")</formula>
    </cfRule>
    <cfRule type="expression" dxfId="10145" priority="1314">
      <formula>AND($H138&lt;&gt;"",$I138="",$J138="")</formula>
    </cfRule>
  </conditionalFormatting>
  <conditionalFormatting sqref="H138">
    <cfRule type="expression" dxfId="10144" priority="1311">
      <formula>AND($H138&lt;&gt;"",$I138&lt;&gt;"")</formula>
    </cfRule>
  </conditionalFormatting>
  <conditionalFormatting sqref="I138">
    <cfRule type="expression" dxfId="10143" priority="1310">
      <formula>AND($I138&lt;&gt;"",$J138&lt;&gt;"")</formula>
    </cfRule>
  </conditionalFormatting>
  <conditionalFormatting sqref="A138">
    <cfRule type="containsBlanks" dxfId="10142" priority="1309">
      <formula>LEN(TRIM(A138))=0</formula>
    </cfRule>
  </conditionalFormatting>
  <conditionalFormatting sqref="AA138:AB138">
    <cfRule type="expression" dxfId="10141" priority="1306">
      <formula>AND($H138&lt;&gt;"",$I138&lt;&gt;"",$J138&lt;&gt;"")</formula>
    </cfRule>
    <cfRule type="expression" dxfId="10140" priority="1307">
      <formula>AND($H138&lt;&gt;"",$I138&lt;&gt;"",$J138="")</formula>
    </cfRule>
    <cfRule type="expression" dxfId="10139" priority="1308">
      <formula>AND($H138&lt;&gt;"",$I138="",$J138="")</formula>
    </cfRule>
  </conditionalFormatting>
  <conditionalFormatting sqref="AC138:AD138">
    <cfRule type="expression" dxfId="10138" priority="1303">
      <formula>AND($H138&lt;&gt;"",$I138&lt;&gt;"",$J138&lt;&gt;"")</formula>
    </cfRule>
    <cfRule type="expression" dxfId="10137" priority="1304">
      <formula>AND($H138&lt;&gt;"",$I138&lt;&gt;"",$J138="")</formula>
    </cfRule>
    <cfRule type="expression" dxfId="10136" priority="1305">
      <formula>AND($H138&lt;&gt;"",$I138="",$J138="")</formula>
    </cfRule>
  </conditionalFormatting>
  <conditionalFormatting sqref="AE138:AH138">
    <cfRule type="expression" dxfId="10135" priority="1300">
      <formula>AND($H138&lt;&gt;"",$I138&lt;&gt;"",$J138&lt;&gt;"")</formula>
    </cfRule>
    <cfRule type="expression" dxfId="10134" priority="1301">
      <formula>AND($H138&lt;&gt;"",$I138&lt;&gt;"",$J138="")</formula>
    </cfRule>
    <cfRule type="expression" dxfId="10133" priority="1302">
      <formula>AND($H138&lt;&gt;"",$I138="",$J138="")</formula>
    </cfRule>
  </conditionalFormatting>
  <conditionalFormatting sqref="AI138">
    <cfRule type="expression" dxfId="10132" priority="1297">
      <formula>AND($H138&lt;&gt;"",$I138&lt;&gt;"",$J138&lt;&gt;"")</formula>
    </cfRule>
    <cfRule type="expression" dxfId="10131" priority="1298">
      <formula>AND($H138&lt;&gt;"",$I138&lt;&gt;"",$J138="")</formula>
    </cfRule>
    <cfRule type="expression" dxfId="10130" priority="1299">
      <formula>AND($H138&lt;&gt;"",$I138="",$J138="")</formula>
    </cfRule>
  </conditionalFormatting>
  <conditionalFormatting sqref="H139:J139">
    <cfRule type="expression" dxfId="10129" priority="1294">
      <formula>AND($H139&lt;&gt;"",$I139&lt;&gt;"",$J139&lt;&gt;"")</formula>
    </cfRule>
    <cfRule type="expression" dxfId="10128" priority="1295">
      <formula>AND($H139&lt;&gt;"",$I139&lt;&gt;"",$J139="")</formula>
    </cfRule>
    <cfRule type="expression" dxfId="10127" priority="1296">
      <formula>AND($H139&lt;&gt;"",$I139="",$J139="")</formula>
    </cfRule>
  </conditionalFormatting>
  <conditionalFormatting sqref="U139 X139:Z139">
    <cfRule type="expression" dxfId="10126" priority="1291">
      <formula>AND($H139&lt;&gt;"",$I139&lt;&gt;"",$J139&lt;&gt;"")</formula>
    </cfRule>
    <cfRule type="expression" dxfId="10125" priority="1292">
      <formula>AND($H139&lt;&gt;"",$I139&lt;&gt;"",$J139="")</formula>
    </cfRule>
    <cfRule type="expression" dxfId="10124" priority="1293">
      <formula>AND($H139&lt;&gt;"",$I139="",$J139="")</formula>
    </cfRule>
  </conditionalFormatting>
  <conditionalFormatting sqref="H139">
    <cfRule type="expression" dxfId="10123" priority="1290">
      <formula>AND($H139&lt;&gt;"",$I139&lt;&gt;"")</formula>
    </cfRule>
  </conditionalFormatting>
  <conditionalFormatting sqref="I139">
    <cfRule type="expression" dxfId="10122" priority="1289">
      <formula>AND($I139&lt;&gt;"",$J139&lt;&gt;"")</formula>
    </cfRule>
  </conditionalFormatting>
  <conditionalFormatting sqref="A139">
    <cfRule type="containsBlanks" dxfId="10121" priority="1288">
      <formula>LEN(TRIM(A139))=0</formula>
    </cfRule>
  </conditionalFormatting>
  <conditionalFormatting sqref="AA139:AB139">
    <cfRule type="expression" dxfId="10120" priority="1285">
      <formula>AND($H139&lt;&gt;"",$I139&lt;&gt;"",$J139&lt;&gt;"")</formula>
    </cfRule>
    <cfRule type="expression" dxfId="10119" priority="1286">
      <formula>AND($H139&lt;&gt;"",$I139&lt;&gt;"",$J139="")</formula>
    </cfRule>
    <cfRule type="expression" dxfId="10118" priority="1287">
      <formula>AND($H139&lt;&gt;"",$I139="",$J139="")</formula>
    </cfRule>
  </conditionalFormatting>
  <conditionalFormatting sqref="AC139:AD139">
    <cfRule type="expression" dxfId="10117" priority="1282">
      <formula>AND($H139&lt;&gt;"",$I139&lt;&gt;"",$J139&lt;&gt;"")</formula>
    </cfRule>
    <cfRule type="expression" dxfId="10116" priority="1283">
      <formula>AND($H139&lt;&gt;"",$I139&lt;&gt;"",$J139="")</formula>
    </cfRule>
    <cfRule type="expression" dxfId="10115" priority="1284">
      <formula>AND($H139&lt;&gt;"",$I139="",$J139="")</formula>
    </cfRule>
  </conditionalFormatting>
  <conditionalFormatting sqref="AE139:AH139">
    <cfRule type="expression" dxfId="10114" priority="1279">
      <formula>AND($H139&lt;&gt;"",$I139&lt;&gt;"",$J139&lt;&gt;"")</formula>
    </cfRule>
    <cfRule type="expression" dxfId="10113" priority="1280">
      <formula>AND($H139&lt;&gt;"",$I139&lt;&gt;"",$J139="")</formula>
    </cfRule>
    <cfRule type="expression" dxfId="10112" priority="1281">
      <formula>AND($H139&lt;&gt;"",$I139="",$J139="")</formula>
    </cfRule>
  </conditionalFormatting>
  <conditionalFormatting sqref="AI139">
    <cfRule type="expression" dxfId="10111" priority="1276">
      <formula>AND($H139&lt;&gt;"",$I139&lt;&gt;"",$J139&lt;&gt;"")</formula>
    </cfRule>
    <cfRule type="expression" dxfId="10110" priority="1277">
      <formula>AND($H139&lt;&gt;"",$I139&lt;&gt;"",$J139="")</formula>
    </cfRule>
    <cfRule type="expression" dxfId="10109" priority="1278">
      <formula>AND($H139&lt;&gt;"",$I139="",$J139="")</formula>
    </cfRule>
  </conditionalFormatting>
  <conditionalFormatting sqref="H142:J142">
    <cfRule type="expression" dxfId="10108" priority="1273">
      <formula>AND($H142&lt;&gt;"",$I142&lt;&gt;"",$J142&lt;&gt;"")</formula>
    </cfRule>
    <cfRule type="expression" dxfId="10107" priority="1274">
      <formula>AND($H142&lt;&gt;"",$I142&lt;&gt;"",$J142="")</formula>
    </cfRule>
    <cfRule type="expression" dxfId="10106" priority="1275">
      <formula>AND($H142&lt;&gt;"",$I142="",$J142="")</formula>
    </cfRule>
  </conditionalFormatting>
  <conditionalFormatting sqref="H142">
    <cfRule type="expression" dxfId="10105" priority="1272">
      <formula>AND($H142&lt;&gt;"",$I142&lt;&gt;"")</formula>
    </cfRule>
  </conditionalFormatting>
  <conditionalFormatting sqref="I142">
    <cfRule type="expression" dxfId="10104" priority="1271">
      <formula>AND($I142&lt;&gt;"",$J142&lt;&gt;"")</formula>
    </cfRule>
  </conditionalFormatting>
  <conditionalFormatting sqref="A142">
    <cfRule type="containsBlanks" dxfId="10103" priority="1270">
      <formula>LEN(TRIM(A142))=0</formula>
    </cfRule>
  </conditionalFormatting>
  <conditionalFormatting sqref="H140:J140">
    <cfRule type="expression" dxfId="10102" priority="1267">
      <formula>AND($H140&lt;&gt;"",$I140&lt;&gt;"",$J140&lt;&gt;"")</formula>
    </cfRule>
    <cfRule type="expression" dxfId="10101" priority="1268">
      <formula>AND($H140&lt;&gt;"",$I140&lt;&gt;"",$J140="")</formula>
    </cfRule>
    <cfRule type="expression" dxfId="10100" priority="1269">
      <formula>AND($H140&lt;&gt;"",$I140="",$J140="")</formula>
    </cfRule>
  </conditionalFormatting>
  <conditionalFormatting sqref="U140 X140:Z140">
    <cfRule type="expression" dxfId="10099" priority="1264">
      <formula>AND($H140&lt;&gt;"",$I140&lt;&gt;"",$J140&lt;&gt;"")</formula>
    </cfRule>
    <cfRule type="expression" dxfId="10098" priority="1265">
      <formula>AND($H140&lt;&gt;"",$I140&lt;&gt;"",$J140="")</formula>
    </cfRule>
    <cfRule type="expression" dxfId="10097" priority="1266">
      <formula>AND($H140&lt;&gt;"",$I140="",$J140="")</formula>
    </cfRule>
  </conditionalFormatting>
  <conditionalFormatting sqref="H140">
    <cfRule type="expression" dxfId="10096" priority="1263">
      <formula>AND($H140&lt;&gt;"",$I140&lt;&gt;"")</formula>
    </cfRule>
  </conditionalFormatting>
  <conditionalFormatting sqref="I140">
    <cfRule type="expression" dxfId="10095" priority="1262">
      <formula>AND($I140&lt;&gt;"",$J140&lt;&gt;"")</formula>
    </cfRule>
  </conditionalFormatting>
  <conditionalFormatting sqref="A140">
    <cfRule type="containsBlanks" dxfId="10094" priority="1261">
      <formula>LEN(TRIM(A140))=0</formula>
    </cfRule>
  </conditionalFormatting>
  <conditionalFormatting sqref="AA140:AB140">
    <cfRule type="expression" dxfId="10093" priority="1258">
      <formula>AND($H140&lt;&gt;"",$I140&lt;&gt;"",$J140&lt;&gt;"")</formula>
    </cfRule>
    <cfRule type="expression" dxfId="10092" priority="1259">
      <formula>AND($H140&lt;&gt;"",$I140&lt;&gt;"",$J140="")</formula>
    </cfRule>
    <cfRule type="expression" dxfId="10091" priority="1260">
      <formula>AND($H140&lt;&gt;"",$I140="",$J140="")</formula>
    </cfRule>
  </conditionalFormatting>
  <conditionalFormatting sqref="AC140:AD140">
    <cfRule type="expression" dxfId="10090" priority="1255">
      <formula>AND($H140&lt;&gt;"",$I140&lt;&gt;"",$J140&lt;&gt;"")</formula>
    </cfRule>
    <cfRule type="expression" dxfId="10089" priority="1256">
      <formula>AND($H140&lt;&gt;"",$I140&lt;&gt;"",$J140="")</formula>
    </cfRule>
    <cfRule type="expression" dxfId="10088" priority="1257">
      <formula>AND($H140&lt;&gt;"",$I140="",$J140="")</formula>
    </cfRule>
  </conditionalFormatting>
  <conditionalFormatting sqref="AE140:AH140">
    <cfRule type="expression" dxfId="10087" priority="1252">
      <formula>AND($H140&lt;&gt;"",$I140&lt;&gt;"",$J140&lt;&gt;"")</formula>
    </cfRule>
    <cfRule type="expression" dxfId="10086" priority="1253">
      <formula>AND($H140&lt;&gt;"",$I140&lt;&gt;"",$J140="")</formula>
    </cfRule>
    <cfRule type="expression" dxfId="10085" priority="1254">
      <formula>AND($H140&lt;&gt;"",$I140="",$J140="")</formula>
    </cfRule>
  </conditionalFormatting>
  <conditionalFormatting sqref="AI140">
    <cfRule type="expression" dxfId="10084" priority="1249">
      <formula>AND($H140&lt;&gt;"",$I140&lt;&gt;"",$J140&lt;&gt;"")</formula>
    </cfRule>
    <cfRule type="expression" dxfId="10083" priority="1250">
      <formula>AND($H140&lt;&gt;"",$I140&lt;&gt;"",$J140="")</formula>
    </cfRule>
    <cfRule type="expression" dxfId="10082" priority="1251">
      <formula>AND($H140&lt;&gt;"",$I140="",$J140="")</formula>
    </cfRule>
  </conditionalFormatting>
  <conditionalFormatting sqref="P136">
    <cfRule type="expression" dxfId="10081" priority="1246">
      <formula>AND($H136&lt;&gt;"",$I136&lt;&gt;"",$J136&lt;&gt;"")</formula>
    </cfRule>
    <cfRule type="expression" dxfId="10080" priority="1247">
      <formula>AND($H136&lt;&gt;"",$I136&lt;&gt;"",$J136="")</formula>
    </cfRule>
    <cfRule type="expression" dxfId="10079" priority="1248">
      <formula>AND($H136&lt;&gt;"",$I136="",$J136="")</formula>
    </cfRule>
  </conditionalFormatting>
  <conditionalFormatting sqref="P137">
    <cfRule type="expression" dxfId="10078" priority="1243">
      <formula>AND($H137&lt;&gt;"",$I137&lt;&gt;"",$J137&lt;&gt;"")</formula>
    </cfRule>
    <cfRule type="expression" dxfId="10077" priority="1244">
      <formula>AND($H137&lt;&gt;"",$I137&lt;&gt;"",$J137="")</formula>
    </cfRule>
    <cfRule type="expression" dxfId="10076" priority="1245">
      <formula>AND($H137&lt;&gt;"",$I137="",$J137="")</formula>
    </cfRule>
  </conditionalFormatting>
  <conditionalFormatting sqref="P138">
    <cfRule type="expression" dxfId="10075" priority="1240">
      <formula>AND($H138&lt;&gt;"",$I138&lt;&gt;"",$J138&lt;&gt;"")</formula>
    </cfRule>
    <cfRule type="expression" dxfId="10074" priority="1241">
      <formula>AND($H138&lt;&gt;"",$I138&lt;&gt;"",$J138="")</formula>
    </cfRule>
    <cfRule type="expression" dxfId="10073" priority="1242">
      <formula>AND($H138&lt;&gt;"",$I138="",$J138="")</formula>
    </cfRule>
  </conditionalFormatting>
  <conditionalFormatting sqref="P139">
    <cfRule type="expression" dxfId="10072" priority="1237">
      <formula>AND($H139&lt;&gt;"",$I139&lt;&gt;"",$J139&lt;&gt;"")</formula>
    </cfRule>
    <cfRule type="expression" dxfId="10071" priority="1238">
      <formula>AND($H139&lt;&gt;"",$I139&lt;&gt;"",$J139="")</formula>
    </cfRule>
    <cfRule type="expression" dxfId="10070" priority="1239">
      <formula>AND($H139&lt;&gt;"",$I139="",$J139="")</formula>
    </cfRule>
  </conditionalFormatting>
  <conditionalFormatting sqref="P140">
    <cfRule type="expression" dxfId="10069" priority="1234">
      <formula>AND($H140&lt;&gt;"",$I140&lt;&gt;"",$J140&lt;&gt;"")</formula>
    </cfRule>
    <cfRule type="expression" dxfId="10068" priority="1235">
      <formula>AND($H140&lt;&gt;"",$I140&lt;&gt;"",$J140="")</formula>
    </cfRule>
    <cfRule type="expression" dxfId="10067" priority="1236">
      <formula>AND($H140&lt;&gt;"",$I140="",$J140="")</formula>
    </cfRule>
  </conditionalFormatting>
  <conditionalFormatting sqref="H167:J167">
    <cfRule type="expression" dxfId="10066" priority="1231">
      <formula>AND($H167&lt;&gt;"",$I167&lt;&gt;"",$J167&lt;&gt;"")</formula>
    </cfRule>
    <cfRule type="expression" dxfId="10065" priority="1232">
      <formula>AND($H167&lt;&gt;"",$I167&lt;&gt;"",$J167="")</formula>
    </cfRule>
    <cfRule type="expression" dxfId="10064" priority="1233">
      <formula>AND($H167&lt;&gt;"",$I167="",$J167="")</formula>
    </cfRule>
  </conditionalFormatting>
  <conditionalFormatting sqref="U167 X167:Z167">
    <cfRule type="expression" dxfId="10063" priority="1228">
      <formula>AND($H167&lt;&gt;"",$I167&lt;&gt;"",$J167&lt;&gt;"")</formula>
    </cfRule>
    <cfRule type="expression" dxfId="10062" priority="1229">
      <formula>AND($H167&lt;&gt;"",$I167&lt;&gt;"",$J167="")</formula>
    </cfRule>
    <cfRule type="expression" dxfId="10061" priority="1230">
      <formula>AND($H167&lt;&gt;"",$I167="",$J167="")</formula>
    </cfRule>
  </conditionalFormatting>
  <conditionalFormatting sqref="H167">
    <cfRule type="expression" dxfId="10060" priority="1227">
      <formula>AND($H167&lt;&gt;"",$I167&lt;&gt;"")</formula>
    </cfRule>
  </conditionalFormatting>
  <conditionalFormatting sqref="I167">
    <cfRule type="expression" dxfId="10059" priority="1226">
      <formula>AND($I167&lt;&gt;"",$J167&lt;&gt;"")</formula>
    </cfRule>
  </conditionalFormatting>
  <conditionalFormatting sqref="A167">
    <cfRule type="containsBlanks" dxfId="10058" priority="1225">
      <formula>LEN(TRIM(A167))=0</formula>
    </cfRule>
  </conditionalFormatting>
  <conditionalFormatting sqref="AA167:AB167">
    <cfRule type="expression" dxfId="10057" priority="1222">
      <formula>AND($H167&lt;&gt;"",$I167&lt;&gt;"",$J167&lt;&gt;"")</formula>
    </cfRule>
    <cfRule type="expression" dxfId="10056" priority="1223">
      <formula>AND($H167&lt;&gt;"",$I167&lt;&gt;"",$J167="")</formula>
    </cfRule>
    <cfRule type="expression" dxfId="10055" priority="1224">
      <formula>AND($H167&lt;&gt;"",$I167="",$J167="")</formula>
    </cfRule>
  </conditionalFormatting>
  <conditionalFormatting sqref="AC167:AD167">
    <cfRule type="expression" dxfId="10054" priority="1219">
      <formula>AND($H167&lt;&gt;"",$I167&lt;&gt;"",$J167&lt;&gt;"")</formula>
    </cfRule>
    <cfRule type="expression" dxfId="10053" priority="1220">
      <formula>AND($H167&lt;&gt;"",$I167&lt;&gt;"",$J167="")</formula>
    </cfRule>
    <cfRule type="expression" dxfId="10052" priority="1221">
      <formula>AND($H167&lt;&gt;"",$I167="",$J167="")</formula>
    </cfRule>
  </conditionalFormatting>
  <conditionalFormatting sqref="AE167:AH167">
    <cfRule type="expression" dxfId="10051" priority="1216">
      <formula>AND($H167&lt;&gt;"",$I167&lt;&gt;"",$J167&lt;&gt;"")</formula>
    </cfRule>
    <cfRule type="expression" dxfId="10050" priority="1217">
      <formula>AND($H167&lt;&gt;"",$I167&lt;&gt;"",$J167="")</formula>
    </cfRule>
    <cfRule type="expression" dxfId="10049" priority="1218">
      <formula>AND($H167&lt;&gt;"",$I167="",$J167="")</formula>
    </cfRule>
  </conditionalFormatting>
  <conditionalFormatting sqref="AI167">
    <cfRule type="expression" dxfId="10048" priority="1213">
      <formula>AND($H167&lt;&gt;"",$I167&lt;&gt;"",$J167&lt;&gt;"")</formula>
    </cfRule>
    <cfRule type="expression" dxfId="10047" priority="1214">
      <formula>AND($H167&lt;&gt;"",$I167&lt;&gt;"",$J167="")</formula>
    </cfRule>
    <cfRule type="expression" dxfId="10046" priority="1215">
      <formula>AND($H167&lt;&gt;"",$I167="",$J167="")</formula>
    </cfRule>
  </conditionalFormatting>
  <conditionalFormatting sqref="H168:J168">
    <cfRule type="expression" dxfId="10045" priority="1210">
      <formula>AND($H168&lt;&gt;"",$I168&lt;&gt;"",$J168&lt;&gt;"")</formula>
    </cfRule>
    <cfRule type="expression" dxfId="10044" priority="1211">
      <formula>AND($H168&lt;&gt;"",$I168&lt;&gt;"",$J168="")</formula>
    </cfRule>
    <cfRule type="expression" dxfId="10043" priority="1212">
      <formula>AND($H168&lt;&gt;"",$I168="",$J168="")</formula>
    </cfRule>
  </conditionalFormatting>
  <conditionalFormatting sqref="U168 X168:Z168">
    <cfRule type="expression" dxfId="10042" priority="1207">
      <formula>AND($H168&lt;&gt;"",$I168&lt;&gt;"",$J168&lt;&gt;"")</formula>
    </cfRule>
    <cfRule type="expression" dxfId="10041" priority="1208">
      <formula>AND($H168&lt;&gt;"",$I168&lt;&gt;"",$J168="")</formula>
    </cfRule>
    <cfRule type="expression" dxfId="10040" priority="1209">
      <formula>AND($H168&lt;&gt;"",$I168="",$J168="")</formula>
    </cfRule>
  </conditionalFormatting>
  <conditionalFormatting sqref="H168">
    <cfRule type="expression" dxfId="10039" priority="1206">
      <formula>AND($H168&lt;&gt;"",$I168&lt;&gt;"")</formula>
    </cfRule>
  </conditionalFormatting>
  <conditionalFormatting sqref="I168">
    <cfRule type="expression" dxfId="10038" priority="1205">
      <formula>AND($I168&lt;&gt;"",$J168&lt;&gt;"")</formula>
    </cfRule>
  </conditionalFormatting>
  <conditionalFormatting sqref="A168">
    <cfRule type="containsBlanks" dxfId="10037" priority="1204">
      <formula>LEN(TRIM(A168))=0</formula>
    </cfRule>
  </conditionalFormatting>
  <conditionalFormatting sqref="AA168:AB168">
    <cfRule type="expression" dxfId="10036" priority="1201">
      <formula>AND($H168&lt;&gt;"",$I168&lt;&gt;"",$J168&lt;&gt;"")</formula>
    </cfRule>
    <cfRule type="expression" dxfId="10035" priority="1202">
      <formula>AND($H168&lt;&gt;"",$I168&lt;&gt;"",$J168="")</formula>
    </cfRule>
    <cfRule type="expression" dxfId="10034" priority="1203">
      <formula>AND($H168&lt;&gt;"",$I168="",$J168="")</formula>
    </cfRule>
  </conditionalFormatting>
  <conditionalFormatting sqref="AC168:AD168">
    <cfRule type="expression" dxfId="10033" priority="1198">
      <formula>AND($H168&lt;&gt;"",$I168&lt;&gt;"",$J168&lt;&gt;"")</formula>
    </cfRule>
    <cfRule type="expression" dxfId="10032" priority="1199">
      <formula>AND($H168&lt;&gt;"",$I168&lt;&gt;"",$J168="")</formula>
    </cfRule>
    <cfRule type="expression" dxfId="10031" priority="1200">
      <formula>AND($H168&lt;&gt;"",$I168="",$J168="")</formula>
    </cfRule>
  </conditionalFormatting>
  <conditionalFormatting sqref="AE168:AH168">
    <cfRule type="expression" dxfId="10030" priority="1195">
      <formula>AND($H168&lt;&gt;"",$I168&lt;&gt;"",$J168&lt;&gt;"")</formula>
    </cfRule>
    <cfRule type="expression" dxfId="10029" priority="1196">
      <formula>AND($H168&lt;&gt;"",$I168&lt;&gt;"",$J168="")</formula>
    </cfRule>
    <cfRule type="expression" dxfId="10028" priority="1197">
      <formula>AND($H168&lt;&gt;"",$I168="",$J168="")</formula>
    </cfRule>
  </conditionalFormatting>
  <conditionalFormatting sqref="AI168">
    <cfRule type="expression" dxfId="10027" priority="1192">
      <formula>AND($H168&lt;&gt;"",$I168&lt;&gt;"",$J168&lt;&gt;"")</formula>
    </cfRule>
    <cfRule type="expression" dxfId="10026" priority="1193">
      <formula>AND($H168&lt;&gt;"",$I168&lt;&gt;"",$J168="")</formula>
    </cfRule>
    <cfRule type="expression" dxfId="10025" priority="1194">
      <formula>AND($H168&lt;&gt;"",$I168="",$J168="")</formula>
    </cfRule>
  </conditionalFormatting>
  <conditionalFormatting sqref="H169:J169">
    <cfRule type="expression" dxfId="10024" priority="1189">
      <formula>AND($H169&lt;&gt;"",$I169&lt;&gt;"",$J169&lt;&gt;"")</formula>
    </cfRule>
    <cfRule type="expression" dxfId="10023" priority="1190">
      <formula>AND($H169&lt;&gt;"",$I169&lt;&gt;"",$J169="")</formula>
    </cfRule>
    <cfRule type="expression" dxfId="10022" priority="1191">
      <formula>AND($H169&lt;&gt;"",$I169="",$J169="")</formula>
    </cfRule>
  </conditionalFormatting>
  <conditionalFormatting sqref="U169 X169:Z169">
    <cfRule type="expression" dxfId="10021" priority="1186">
      <formula>AND($H169&lt;&gt;"",$I169&lt;&gt;"",$J169&lt;&gt;"")</formula>
    </cfRule>
    <cfRule type="expression" dxfId="10020" priority="1187">
      <formula>AND($H169&lt;&gt;"",$I169&lt;&gt;"",$J169="")</formula>
    </cfRule>
    <cfRule type="expression" dxfId="10019" priority="1188">
      <formula>AND($H169&lt;&gt;"",$I169="",$J169="")</formula>
    </cfRule>
  </conditionalFormatting>
  <conditionalFormatting sqref="H169">
    <cfRule type="expression" dxfId="10018" priority="1185">
      <formula>AND($H169&lt;&gt;"",$I169&lt;&gt;"")</formula>
    </cfRule>
  </conditionalFormatting>
  <conditionalFormatting sqref="I169">
    <cfRule type="expression" dxfId="10017" priority="1184">
      <formula>AND($I169&lt;&gt;"",$J169&lt;&gt;"")</formula>
    </cfRule>
  </conditionalFormatting>
  <conditionalFormatting sqref="A169">
    <cfRule type="containsBlanks" dxfId="10016" priority="1183">
      <formula>LEN(TRIM(A169))=0</formula>
    </cfRule>
  </conditionalFormatting>
  <conditionalFormatting sqref="AA169:AB169">
    <cfRule type="expression" dxfId="10015" priority="1180">
      <formula>AND($H169&lt;&gt;"",$I169&lt;&gt;"",$J169&lt;&gt;"")</formula>
    </cfRule>
    <cfRule type="expression" dxfId="10014" priority="1181">
      <formula>AND($H169&lt;&gt;"",$I169&lt;&gt;"",$J169="")</formula>
    </cfRule>
    <cfRule type="expression" dxfId="10013" priority="1182">
      <formula>AND($H169&lt;&gt;"",$I169="",$J169="")</formula>
    </cfRule>
  </conditionalFormatting>
  <conditionalFormatting sqref="AC169:AD169">
    <cfRule type="expression" dxfId="10012" priority="1177">
      <formula>AND($H169&lt;&gt;"",$I169&lt;&gt;"",$J169&lt;&gt;"")</formula>
    </cfRule>
    <cfRule type="expression" dxfId="10011" priority="1178">
      <formula>AND($H169&lt;&gt;"",$I169&lt;&gt;"",$J169="")</formula>
    </cfRule>
    <cfRule type="expression" dxfId="10010" priority="1179">
      <formula>AND($H169&lt;&gt;"",$I169="",$J169="")</formula>
    </cfRule>
  </conditionalFormatting>
  <conditionalFormatting sqref="AE169:AH169">
    <cfRule type="expression" dxfId="10009" priority="1174">
      <formula>AND($H169&lt;&gt;"",$I169&lt;&gt;"",$J169&lt;&gt;"")</formula>
    </cfRule>
    <cfRule type="expression" dxfId="10008" priority="1175">
      <formula>AND($H169&lt;&gt;"",$I169&lt;&gt;"",$J169="")</formula>
    </cfRule>
    <cfRule type="expression" dxfId="10007" priority="1176">
      <formula>AND($H169&lt;&gt;"",$I169="",$J169="")</formula>
    </cfRule>
  </conditionalFormatting>
  <conditionalFormatting sqref="AI169">
    <cfRule type="expression" dxfId="10006" priority="1171">
      <formula>AND($H169&lt;&gt;"",$I169&lt;&gt;"",$J169&lt;&gt;"")</formula>
    </cfRule>
    <cfRule type="expression" dxfId="10005" priority="1172">
      <formula>AND($H169&lt;&gt;"",$I169&lt;&gt;"",$J169="")</formula>
    </cfRule>
    <cfRule type="expression" dxfId="10004" priority="1173">
      <formula>AND($H169&lt;&gt;"",$I169="",$J169="")</formula>
    </cfRule>
  </conditionalFormatting>
  <conditionalFormatting sqref="H170:J170">
    <cfRule type="expression" dxfId="10003" priority="1168">
      <formula>AND($H170&lt;&gt;"",$I170&lt;&gt;"",$J170&lt;&gt;"")</formula>
    </cfRule>
    <cfRule type="expression" dxfId="10002" priority="1169">
      <formula>AND($H170&lt;&gt;"",$I170&lt;&gt;"",$J170="")</formula>
    </cfRule>
    <cfRule type="expression" dxfId="10001" priority="1170">
      <formula>AND($H170&lt;&gt;"",$I170="",$J170="")</formula>
    </cfRule>
  </conditionalFormatting>
  <conditionalFormatting sqref="U170 X170:Z170">
    <cfRule type="expression" dxfId="10000" priority="1165">
      <formula>AND($H170&lt;&gt;"",$I170&lt;&gt;"",$J170&lt;&gt;"")</formula>
    </cfRule>
    <cfRule type="expression" dxfId="9999" priority="1166">
      <formula>AND($H170&lt;&gt;"",$I170&lt;&gt;"",$J170="")</formula>
    </cfRule>
    <cfRule type="expression" dxfId="9998" priority="1167">
      <formula>AND($H170&lt;&gt;"",$I170="",$J170="")</formula>
    </cfRule>
  </conditionalFormatting>
  <conditionalFormatting sqref="H170">
    <cfRule type="expression" dxfId="9997" priority="1164">
      <formula>AND($H170&lt;&gt;"",$I170&lt;&gt;"")</formula>
    </cfRule>
  </conditionalFormatting>
  <conditionalFormatting sqref="I170">
    <cfRule type="expression" dxfId="9996" priority="1163">
      <formula>AND($I170&lt;&gt;"",$J170&lt;&gt;"")</formula>
    </cfRule>
  </conditionalFormatting>
  <conditionalFormatting sqref="A170">
    <cfRule type="containsBlanks" dxfId="9995" priority="1162">
      <formula>LEN(TRIM(A170))=0</formula>
    </cfRule>
  </conditionalFormatting>
  <conditionalFormatting sqref="AA170:AB170">
    <cfRule type="expression" dxfId="9994" priority="1159">
      <formula>AND($H170&lt;&gt;"",$I170&lt;&gt;"",$J170&lt;&gt;"")</formula>
    </cfRule>
    <cfRule type="expression" dxfId="9993" priority="1160">
      <formula>AND($H170&lt;&gt;"",$I170&lt;&gt;"",$J170="")</formula>
    </cfRule>
    <cfRule type="expression" dxfId="9992" priority="1161">
      <formula>AND($H170&lt;&gt;"",$I170="",$J170="")</formula>
    </cfRule>
  </conditionalFormatting>
  <conditionalFormatting sqref="AC170:AD170">
    <cfRule type="expression" dxfId="9991" priority="1156">
      <formula>AND($H170&lt;&gt;"",$I170&lt;&gt;"",$J170&lt;&gt;"")</formula>
    </cfRule>
    <cfRule type="expression" dxfId="9990" priority="1157">
      <formula>AND($H170&lt;&gt;"",$I170&lt;&gt;"",$J170="")</formula>
    </cfRule>
    <cfRule type="expression" dxfId="9989" priority="1158">
      <formula>AND($H170&lt;&gt;"",$I170="",$J170="")</formula>
    </cfRule>
  </conditionalFormatting>
  <conditionalFormatting sqref="AE170:AH170">
    <cfRule type="expression" dxfId="9988" priority="1153">
      <formula>AND($H170&lt;&gt;"",$I170&lt;&gt;"",$J170&lt;&gt;"")</formula>
    </cfRule>
    <cfRule type="expression" dxfId="9987" priority="1154">
      <formula>AND($H170&lt;&gt;"",$I170&lt;&gt;"",$J170="")</formula>
    </cfRule>
    <cfRule type="expression" dxfId="9986" priority="1155">
      <formula>AND($H170&lt;&gt;"",$I170="",$J170="")</formula>
    </cfRule>
  </conditionalFormatting>
  <conditionalFormatting sqref="AI170">
    <cfRule type="expression" dxfId="9985" priority="1150">
      <formula>AND($H170&lt;&gt;"",$I170&lt;&gt;"",$J170&lt;&gt;"")</formula>
    </cfRule>
    <cfRule type="expression" dxfId="9984" priority="1151">
      <formula>AND($H170&lt;&gt;"",$I170&lt;&gt;"",$J170="")</formula>
    </cfRule>
    <cfRule type="expression" dxfId="9983" priority="1152">
      <formula>AND($H170&lt;&gt;"",$I170="",$J170="")</formula>
    </cfRule>
  </conditionalFormatting>
  <conditionalFormatting sqref="H171:J171">
    <cfRule type="expression" dxfId="9982" priority="1147">
      <formula>AND($H171&lt;&gt;"",$I171&lt;&gt;"",$J171&lt;&gt;"")</formula>
    </cfRule>
    <cfRule type="expression" dxfId="9981" priority="1148">
      <formula>AND($H171&lt;&gt;"",$I171&lt;&gt;"",$J171="")</formula>
    </cfRule>
    <cfRule type="expression" dxfId="9980" priority="1149">
      <formula>AND($H171&lt;&gt;"",$I171="",$J171="")</formula>
    </cfRule>
  </conditionalFormatting>
  <conditionalFormatting sqref="U171 X171:Z171">
    <cfRule type="expression" dxfId="9979" priority="1144">
      <formula>AND($H171&lt;&gt;"",$I171&lt;&gt;"",$J171&lt;&gt;"")</formula>
    </cfRule>
    <cfRule type="expression" dxfId="9978" priority="1145">
      <formula>AND($H171&lt;&gt;"",$I171&lt;&gt;"",$J171="")</formula>
    </cfRule>
    <cfRule type="expression" dxfId="9977" priority="1146">
      <formula>AND($H171&lt;&gt;"",$I171="",$J171="")</formula>
    </cfRule>
  </conditionalFormatting>
  <conditionalFormatting sqref="H171">
    <cfRule type="expression" dxfId="9976" priority="1143">
      <formula>AND($H171&lt;&gt;"",$I171&lt;&gt;"")</formula>
    </cfRule>
  </conditionalFormatting>
  <conditionalFormatting sqref="I171">
    <cfRule type="expression" dxfId="9975" priority="1142">
      <formula>AND($I171&lt;&gt;"",$J171&lt;&gt;"")</formula>
    </cfRule>
  </conditionalFormatting>
  <conditionalFormatting sqref="A171">
    <cfRule type="containsBlanks" dxfId="9974" priority="1141">
      <formula>LEN(TRIM(A171))=0</formula>
    </cfRule>
  </conditionalFormatting>
  <conditionalFormatting sqref="AA171:AB171">
    <cfRule type="expression" dxfId="9973" priority="1138">
      <formula>AND($H171&lt;&gt;"",$I171&lt;&gt;"",$J171&lt;&gt;"")</formula>
    </cfRule>
    <cfRule type="expression" dxfId="9972" priority="1139">
      <formula>AND($H171&lt;&gt;"",$I171&lt;&gt;"",$J171="")</formula>
    </cfRule>
    <cfRule type="expression" dxfId="9971" priority="1140">
      <formula>AND($H171&lt;&gt;"",$I171="",$J171="")</formula>
    </cfRule>
  </conditionalFormatting>
  <conditionalFormatting sqref="AC171:AD171">
    <cfRule type="expression" dxfId="9970" priority="1135">
      <formula>AND($H171&lt;&gt;"",$I171&lt;&gt;"",$J171&lt;&gt;"")</formula>
    </cfRule>
    <cfRule type="expression" dxfId="9969" priority="1136">
      <formula>AND($H171&lt;&gt;"",$I171&lt;&gt;"",$J171="")</formula>
    </cfRule>
    <cfRule type="expression" dxfId="9968" priority="1137">
      <formula>AND($H171&lt;&gt;"",$I171="",$J171="")</formula>
    </cfRule>
  </conditionalFormatting>
  <conditionalFormatting sqref="AE171:AH171">
    <cfRule type="expression" dxfId="9967" priority="1132">
      <formula>AND($H171&lt;&gt;"",$I171&lt;&gt;"",$J171&lt;&gt;"")</formula>
    </cfRule>
    <cfRule type="expression" dxfId="9966" priority="1133">
      <formula>AND($H171&lt;&gt;"",$I171&lt;&gt;"",$J171="")</formula>
    </cfRule>
    <cfRule type="expression" dxfId="9965" priority="1134">
      <formula>AND($H171&lt;&gt;"",$I171="",$J171="")</formula>
    </cfRule>
  </conditionalFormatting>
  <conditionalFormatting sqref="AI171">
    <cfRule type="expression" dxfId="9964" priority="1129">
      <formula>AND($H171&lt;&gt;"",$I171&lt;&gt;"",$J171&lt;&gt;"")</formula>
    </cfRule>
    <cfRule type="expression" dxfId="9963" priority="1130">
      <formula>AND($H171&lt;&gt;"",$I171&lt;&gt;"",$J171="")</formula>
    </cfRule>
    <cfRule type="expression" dxfId="9962" priority="1131">
      <formula>AND($H171&lt;&gt;"",$I171="",$J171="")</formula>
    </cfRule>
  </conditionalFormatting>
  <conditionalFormatting sqref="H174:J174">
    <cfRule type="expression" dxfId="9961" priority="1126">
      <formula>AND($H174&lt;&gt;"",$I174&lt;&gt;"",$J174&lt;&gt;"")</formula>
    </cfRule>
    <cfRule type="expression" dxfId="9960" priority="1127">
      <formula>AND($H174&lt;&gt;"",$I174&lt;&gt;"",$J174="")</formula>
    </cfRule>
    <cfRule type="expression" dxfId="9959" priority="1128">
      <formula>AND($H174&lt;&gt;"",$I174="",$J174="")</formula>
    </cfRule>
  </conditionalFormatting>
  <conditionalFormatting sqref="H174">
    <cfRule type="expression" dxfId="9958" priority="1125">
      <formula>AND($H174&lt;&gt;"",$I174&lt;&gt;"")</formula>
    </cfRule>
  </conditionalFormatting>
  <conditionalFormatting sqref="I174">
    <cfRule type="expression" dxfId="9957" priority="1124">
      <formula>AND($I174&lt;&gt;"",$J174&lt;&gt;"")</formula>
    </cfRule>
  </conditionalFormatting>
  <conditionalFormatting sqref="A174">
    <cfRule type="containsBlanks" dxfId="9956" priority="1123">
      <formula>LEN(TRIM(A174))=0</formula>
    </cfRule>
  </conditionalFormatting>
  <conditionalFormatting sqref="H172:J172">
    <cfRule type="expression" dxfId="9955" priority="1120">
      <formula>AND($H172&lt;&gt;"",$I172&lt;&gt;"",$J172&lt;&gt;"")</formula>
    </cfRule>
    <cfRule type="expression" dxfId="9954" priority="1121">
      <formula>AND($H172&lt;&gt;"",$I172&lt;&gt;"",$J172="")</formula>
    </cfRule>
    <cfRule type="expression" dxfId="9953" priority="1122">
      <formula>AND($H172&lt;&gt;"",$I172="",$J172="")</formula>
    </cfRule>
  </conditionalFormatting>
  <conditionalFormatting sqref="U172 X172:Z172">
    <cfRule type="expression" dxfId="9952" priority="1117">
      <formula>AND($H172&lt;&gt;"",$I172&lt;&gt;"",$J172&lt;&gt;"")</formula>
    </cfRule>
    <cfRule type="expression" dxfId="9951" priority="1118">
      <formula>AND($H172&lt;&gt;"",$I172&lt;&gt;"",$J172="")</formula>
    </cfRule>
    <cfRule type="expression" dxfId="9950" priority="1119">
      <formula>AND($H172&lt;&gt;"",$I172="",$J172="")</formula>
    </cfRule>
  </conditionalFormatting>
  <conditionalFormatting sqref="H172">
    <cfRule type="expression" dxfId="9949" priority="1116">
      <formula>AND($H172&lt;&gt;"",$I172&lt;&gt;"")</formula>
    </cfRule>
  </conditionalFormatting>
  <conditionalFormatting sqref="I172">
    <cfRule type="expression" dxfId="9948" priority="1115">
      <formula>AND($I172&lt;&gt;"",$J172&lt;&gt;"")</formula>
    </cfRule>
  </conditionalFormatting>
  <conditionalFormatting sqref="A172">
    <cfRule type="containsBlanks" dxfId="9947" priority="1114">
      <formula>LEN(TRIM(A172))=0</formula>
    </cfRule>
  </conditionalFormatting>
  <conditionalFormatting sqref="AA172:AB172">
    <cfRule type="expression" dxfId="9946" priority="1111">
      <formula>AND($H172&lt;&gt;"",$I172&lt;&gt;"",$J172&lt;&gt;"")</formula>
    </cfRule>
    <cfRule type="expression" dxfId="9945" priority="1112">
      <formula>AND($H172&lt;&gt;"",$I172&lt;&gt;"",$J172="")</formula>
    </cfRule>
    <cfRule type="expression" dxfId="9944" priority="1113">
      <formula>AND($H172&lt;&gt;"",$I172="",$J172="")</formula>
    </cfRule>
  </conditionalFormatting>
  <conditionalFormatting sqref="AC172:AD172">
    <cfRule type="expression" dxfId="9943" priority="1108">
      <formula>AND($H172&lt;&gt;"",$I172&lt;&gt;"",$J172&lt;&gt;"")</formula>
    </cfRule>
    <cfRule type="expression" dxfId="9942" priority="1109">
      <formula>AND($H172&lt;&gt;"",$I172&lt;&gt;"",$J172="")</formula>
    </cfRule>
    <cfRule type="expression" dxfId="9941" priority="1110">
      <formula>AND($H172&lt;&gt;"",$I172="",$J172="")</formula>
    </cfRule>
  </conditionalFormatting>
  <conditionalFormatting sqref="AE172:AH172">
    <cfRule type="expression" dxfId="9940" priority="1105">
      <formula>AND($H172&lt;&gt;"",$I172&lt;&gt;"",$J172&lt;&gt;"")</formula>
    </cfRule>
    <cfRule type="expression" dxfId="9939" priority="1106">
      <formula>AND($H172&lt;&gt;"",$I172&lt;&gt;"",$J172="")</formula>
    </cfRule>
    <cfRule type="expression" dxfId="9938" priority="1107">
      <formula>AND($H172&lt;&gt;"",$I172="",$J172="")</formula>
    </cfRule>
  </conditionalFormatting>
  <conditionalFormatting sqref="AI172">
    <cfRule type="expression" dxfId="9937" priority="1102">
      <formula>AND($H172&lt;&gt;"",$I172&lt;&gt;"",$J172&lt;&gt;"")</formula>
    </cfRule>
    <cfRule type="expression" dxfId="9936" priority="1103">
      <formula>AND($H172&lt;&gt;"",$I172&lt;&gt;"",$J172="")</formula>
    </cfRule>
    <cfRule type="expression" dxfId="9935" priority="1104">
      <formula>AND($H172&lt;&gt;"",$I172="",$J172="")</formula>
    </cfRule>
  </conditionalFormatting>
  <conditionalFormatting sqref="P168">
    <cfRule type="expression" dxfId="9934" priority="1099">
      <formula>AND($H168&lt;&gt;"",$I168&lt;&gt;"",$J168&lt;&gt;"")</formula>
    </cfRule>
    <cfRule type="expression" dxfId="9933" priority="1100">
      <formula>AND($H168&lt;&gt;"",$I168&lt;&gt;"",$J168="")</formula>
    </cfRule>
    <cfRule type="expression" dxfId="9932" priority="1101">
      <formula>AND($H168&lt;&gt;"",$I168="",$J168="")</formula>
    </cfRule>
  </conditionalFormatting>
  <conditionalFormatting sqref="P169">
    <cfRule type="expression" dxfId="9931" priority="1096">
      <formula>AND($H169&lt;&gt;"",$I169&lt;&gt;"",$J169&lt;&gt;"")</formula>
    </cfRule>
    <cfRule type="expression" dxfId="9930" priority="1097">
      <formula>AND($H169&lt;&gt;"",$I169&lt;&gt;"",$J169="")</formula>
    </cfRule>
    <cfRule type="expression" dxfId="9929" priority="1098">
      <formula>AND($H169&lt;&gt;"",$I169="",$J169="")</formula>
    </cfRule>
  </conditionalFormatting>
  <conditionalFormatting sqref="P170">
    <cfRule type="expression" dxfId="9928" priority="1093">
      <formula>AND($H170&lt;&gt;"",$I170&lt;&gt;"",$J170&lt;&gt;"")</formula>
    </cfRule>
    <cfRule type="expression" dxfId="9927" priority="1094">
      <formula>AND($H170&lt;&gt;"",$I170&lt;&gt;"",$J170="")</formula>
    </cfRule>
    <cfRule type="expression" dxfId="9926" priority="1095">
      <formula>AND($H170&lt;&gt;"",$I170="",$J170="")</formula>
    </cfRule>
  </conditionalFormatting>
  <conditionalFormatting sqref="P171">
    <cfRule type="expression" dxfId="9925" priority="1090">
      <formula>AND($H171&lt;&gt;"",$I171&lt;&gt;"",$J171&lt;&gt;"")</formula>
    </cfRule>
    <cfRule type="expression" dxfId="9924" priority="1091">
      <formula>AND($H171&lt;&gt;"",$I171&lt;&gt;"",$J171="")</formula>
    </cfRule>
    <cfRule type="expression" dxfId="9923" priority="1092">
      <formula>AND($H171&lt;&gt;"",$I171="",$J171="")</formula>
    </cfRule>
  </conditionalFormatting>
  <conditionalFormatting sqref="P172">
    <cfRule type="expression" dxfId="9922" priority="1087">
      <formula>AND($H172&lt;&gt;"",$I172&lt;&gt;"",$J172&lt;&gt;"")</formula>
    </cfRule>
    <cfRule type="expression" dxfId="9921" priority="1088">
      <formula>AND($H172&lt;&gt;"",$I172&lt;&gt;"",$J172="")</formula>
    </cfRule>
    <cfRule type="expression" dxfId="9920" priority="1089">
      <formula>AND($H172&lt;&gt;"",$I172="",$J172="")</formula>
    </cfRule>
  </conditionalFormatting>
  <conditionalFormatting sqref="H199:J199">
    <cfRule type="expression" dxfId="9919" priority="1084">
      <formula>AND($H199&lt;&gt;"",$I199&lt;&gt;"",$J199&lt;&gt;"")</formula>
    </cfRule>
    <cfRule type="expression" dxfId="9918" priority="1085">
      <formula>AND($H199&lt;&gt;"",$I199&lt;&gt;"",$J199="")</formula>
    </cfRule>
    <cfRule type="expression" dxfId="9917" priority="1086">
      <formula>AND($H199&lt;&gt;"",$I199="",$J199="")</formula>
    </cfRule>
  </conditionalFormatting>
  <conditionalFormatting sqref="U199 X199:Z199">
    <cfRule type="expression" dxfId="9916" priority="1081">
      <formula>AND($H199&lt;&gt;"",$I199&lt;&gt;"",$J199&lt;&gt;"")</formula>
    </cfRule>
    <cfRule type="expression" dxfId="9915" priority="1082">
      <formula>AND($H199&lt;&gt;"",$I199&lt;&gt;"",$J199="")</formula>
    </cfRule>
    <cfRule type="expression" dxfId="9914" priority="1083">
      <formula>AND($H199&lt;&gt;"",$I199="",$J199="")</formula>
    </cfRule>
  </conditionalFormatting>
  <conditionalFormatting sqref="H199">
    <cfRule type="expression" dxfId="9913" priority="1080">
      <formula>AND($H199&lt;&gt;"",$I199&lt;&gt;"")</formula>
    </cfRule>
  </conditionalFormatting>
  <conditionalFormatting sqref="I199">
    <cfRule type="expression" dxfId="9912" priority="1079">
      <formula>AND($I199&lt;&gt;"",$J199&lt;&gt;"")</formula>
    </cfRule>
  </conditionalFormatting>
  <conditionalFormatting sqref="A199">
    <cfRule type="containsBlanks" dxfId="9911" priority="1078">
      <formula>LEN(TRIM(A199))=0</formula>
    </cfRule>
  </conditionalFormatting>
  <conditionalFormatting sqref="AA199:AB199">
    <cfRule type="expression" dxfId="9910" priority="1075">
      <formula>AND($H199&lt;&gt;"",$I199&lt;&gt;"",$J199&lt;&gt;"")</formula>
    </cfRule>
    <cfRule type="expression" dxfId="9909" priority="1076">
      <formula>AND($H199&lt;&gt;"",$I199&lt;&gt;"",$J199="")</formula>
    </cfRule>
    <cfRule type="expression" dxfId="9908" priority="1077">
      <formula>AND($H199&lt;&gt;"",$I199="",$J199="")</formula>
    </cfRule>
  </conditionalFormatting>
  <conditionalFormatting sqref="AC199:AD199">
    <cfRule type="expression" dxfId="9907" priority="1072">
      <formula>AND($H199&lt;&gt;"",$I199&lt;&gt;"",$J199&lt;&gt;"")</formula>
    </cfRule>
    <cfRule type="expression" dxfId="9906" priority="1073">
      <formula>AND($H199&lt;&gt;"",$I199&lt;&gt;"",$J199="")</formula>
    </cfRule>
    <cfRule type="expression" dxfId="9905" priority="1074">
      <formula>AND($H199&lt;&gt;"",$I199="",$J199="")</formula>
    </cfRule>
  </conditionalFormatting>
  <conditionalFormatting sqref="AE199:AH199">
    <cfRule type="expression" dxfId="9904" priority="1069">
      <formula>AND($H199&lt;&gt;"",$I199&lt;&gt;"",$J199&lt;&gt;"")</formula>
    </cfRule>
    <cfRule type="expression" dxfId="9903" priority="1070">
      <formula>AND($H199&lt;&gt;"",$I199&lt;&gt;"",$J199="")</formula>
    </cfRule>
    <cfRule type="expression" dxfId="9902" priority="1071">
      <formula>AND($H199&lt;&gt;"",$I199="",$J199="")</formula>
    </cfRule>
  </conditionalFormatting>
  <conditionalFormatting sqref="AI199">
    <cfRule type="expression" dxfId="9901" priority="1066">
      <formula>AND($H199&lt;&gt;"",$I199&lt;&gt;"",$J199&lt;&gt;"")</formula>
    </cfRule>
    <cfRule type="expression" dxfId="9900" priority="1067">
      <formula>AND($H199&lt;&gt;"",$I199&lt;&gt;"",$J199="")</formula>
    </cfRule>
    <cfRule type="expression" dxfId="9899" priority="1068">
      <formula>AND($H199&lt;&gt;"",$I199="",$J199="")</formula>
    </cfRule>
  </conditionalFormatting>
  <conditionalFormatting sqref="H200:J200">
    <cfRule type="expression" dxfId="9898" priority="1063">
      <formula>AND($H200&lt;&gt;"",$I200&lt;&gt;"",$J200&lt;&gt;"")</formula>
    </cfRule>
    <cfRule type="expression" dxfId="9897" priority="1064">
      <formula>AND($H200&lt;&gt;"",$I200&lt;&gt;"",$J200="")</formula>
    </cfRule>
    <cfRule type="expression" dxfId="9896" priority="1065">
      <formula>AND($H200&lt;&gt;"",$I200="",$J200="")</formula>
    </cfRule>
  </conditionalFormatting>
  <conditionalFormatting sqref="U200 X200:Z200">
    <cfRule type="expression" dxfId="9895" priority="1060">
      <formula>AND($H200&lt;&gt;"",$I200&lt;&gt;"",$J200&lt;&gt;"")</formula>
    </cfRule>
    <cfRule type="expression" dxfId="9894" priority="1061">
      <formula>AND($H200&lt;&gt;"",$I200&lt;&gt;"",$J200="")</formula>
    </cfRule>
    <cfRule type="expression" dxfId="9893" priority="1062">
      <formula>AND($H200&lt;&gt;"",$I200="",$J200="")</formula>
    </cfRule>
  </conditionalFormatting>
  <conditionalFormatting sqref="H200">
    <cfRule type="expression" dxfId="9892" priority="1059">
      <formula>AND($H200&lt;&gt;"",$I200&lt;&gt;"")</formula>
    </cfRule>
  </conditionalFormatting>
  <conditionalFormatting sqref="I200">
    <cfRule type="expression" dxfId="9891" priority="1058">
      <formula>AND($I200&lt;&gt;"",$J200&lt;&gt;"")</formula>
    </cfRule>
  </conditionalFormatting>
  <conditionalFormatting sqref="A200">
    <cfRule type="containsBlanks" dxfId="9890" priority="1057">
      <formula>LEN(TRIM(A200))=0</formula>
    </cfRule>
  </conditionalFormatting>
  <conditionalFormatting sqref="AA200:AB200">
    <cfRule type="expression" dxfId="9889" priority="1054">
      <formula>AND($H200&lt;&gt;"",$I200&lt;&gt;"",$J200&lt;&gt;"")</formula>
    </cfRule>
    <cfRule type="expression" dxfId="9888" priority="1055">
      <formula>AND($H200&lt;&gt;"",$I200&lt;&gt;"",$J200="")</formula>
    </cfRule>
    <cfRule type="expression" dxfId="9887" priority="1056">
      <formula>AND($H200&lt;&gt;"",$I200="",$J200="")</formula>
    </cfRule>
  </conditionalFormatting>
  <conditionalFormatting sqref="AC200:AD200">
    <cfRule type="expression" dxfId="9886" priority="1051">
      <formula>AND($H200&lt;&gt;"",$I200&lt;&gt;"",$J200&lt;&gt;"")</formula>
    </cfRule>
    <cfRule type="expression" dxfId="9885" priority="1052">
      <formula>AND($H200&lt;&gt;"",$I200&lt;&gt;"",$J200="")</formula>
    </cfRule>
    <cfRule type="expression" dxfId="9884" priority="1053">
      <formula>AND($H200&lt;&gt;"",$I200="",$J200="")</formula>
    </cfRule>
  </conditionalFormatting>
  <conditionalFormatting sqref="AE200:AH200">
    <cfRule type="expression" dxfId="9883" priority="1048">
      <formula>AND($H200&lt;&gt;"",$I200&lt;&gt;"",$J200&lt;&gt;"")</formula>
    </cfRule>
    <cfRule type="expression" dxfId="9882" priority="1049">
      <formula>AND($H200&lt;&gt;"",$I200&lt;&gt;"",$J200="")</formula>
    </cfRule>
    <cfRule type="expression" dxfId="9881" priority="1050">
      <formula>AND($H200&lt;&gt;"",$I200="",$J200="")</formula>
    </cfRule>
  </conditionalFormatting>
  <conditionalFormatting sqref="AI200">
    <cfRule type="expression" dxfId="9880" priority="1045">
      <formula>AND($H200&lt;&gt;"",$I200&lt;&gt;"",$J200&lt;&gt;"")</formula>
    </cfRule>
    <cfRule type="expression" dxfId="9879" priority="1046">
      <formula>AND($H200&lt;&gt;"",$I200&lt;&gt;"",$J200="")</formula>
    </cfRule>
    <cfRule type="expression" dxfId="9878" priority="1047">
      <formula>AND($H200&lt;&gt;"",$I200="",$J200="")</formula>
    </cfRule>
  </conditionalFormatting>
  <conditionalFormatting sqref="H201:J201">
    <cfRule type="expression" dxfId="9877" priority="1042">
      <formula>AND($H201&lt;&gt;"",$I201&lt;&gt;"",$J201&lt;&gt;"")</formula>
    </cfRule>
    <cfRule type="expression" dxfId="9876" priority="1043">
      <formula>AND($H201&lt;&gt;"",$I201&lt;&gt;"",$J201="")</formula>
    </cfRule>
    <cfRule type="expression" dxfId="9875" priority="1044">
      <formula>AND($H201&lt;&gt;"",$I201="",$J201="")</formula>
    </cfRule>
  </conditionalFormatting>
  <conditionalFormatting sqref="U201 X201:Z201">
    <cfRule type="expression" dxfId="9874" priority="1039">
      <formula>AND($H201&lt;&gt;"",$I201&lt;&gt;"",$J201&lt;&gt;"")</formula>
    </cfRule>
    <cfRule type="expression" dxfId="9873" priority="1040">
      <formula>AND($H201&lt;&gt;"",$I201&lt;&gt;"",$J201="")</formula>
    </cfRule>
    <cfRule type="expression" dxfId="9872" priority="1041">
      <formula>AND($H201&lt;&gt;"",$I201="",$J201="")</formula>
    </cfRule>
  </conditionalFormatting>
  <conditionalFormatting sqref="H201">
    <cfRule type="expression" dxfId="9871" priority="1038">
      <formula>AND($H201&lt;&gt;"",$I201&lt;&gt;"")</formula>
    </cfRule>
  </conditionalFormatting>
  <conditionalFormatting sqref="I201">
    <cfRule type="expression" dxfId="9870" priority="1037">
      <formula>AND($I201&lt;&gt;"",$J201&lt;&gt;"")</formula>
    </cfRule>
  </conditionalFormatting>
  <conditionalFormatting sqref="A201">
    <cfRule type="containsBlanks" dxfId="9869" priority="1036">
      <formula>LEN(TRIM(A201))=0</formula>
    </cfRule>
  </conditionalFormatting>
  <conditionalFormatting sqref="AA201:AB201">
    <cfRule type="expression" dxfId="9868" priority="1033">
      <formula>AND($H201&lt;&gt;"",$I201&lt;&gt;"",$J201&lt;&gt;"")</formula>
    </cfRule>
    <cfRule type="expression" dxfId="9867" priority="1034">
      <formula>AND($H201&lt;&gt;"",$I201&lt;&gt;"",$J201="")</formula>
    </cfRule>
    <cfRule type="expression" dxfId="9866" priority="1035">
      <formula>AND($H201&lt;&gt;"",$I201="",$J201="")</formula>
    </cfRule>
  </conditionalFormatting>
  <conditionalFormatting sqref="AC201:AD201">
    <cfRule type="expression" dxfId="9865" priority="1030">
      <formula>AND($H201&lt;&gt;"",$I201&lt;&gt;"",$J201&lt;&gt;"")</formula>
    </cfRule>
    <cfRule type="expression" dxfId="9864" priority="1031">
      <formula>AND($H201&lt;&gt;"",$I201&lt;&gt;"",$J201="")</formula>
    </cfRule>
    <cfRule type="expression" dxfId="9863" priority="1032">
      <formula>AND($H201&lt;&gt;"",$I201="",$J201="")</formula>
    </cfRule>
  </conditionalFormatting>
  <conditionalFormatting sqref="AE201:AH201">
    <cfRule type="expression" dxfId="9862" priority="1027">
      <formula>AND($H201&lt;&gt;"",$I201&lt;&gt;"",$J201&lt;&gt;"")</formula>
    </cfRule>
    <cfRule type="expression" dxfId="9861" priority="1028">
      <formula>AND($H201&lt;&gt;"",$I201&lt;&gt;"",$J201="")</formula>
    </cfRule>
    <cfRule type="expression" dxfId="9860" priority="1029">
      <formula>AND($H201&lt;&gt;"",$I201="",$J201="")</formula>
    </cfRule>
  </conditionalFormatting>
  <conditionalFormatting sqref="AI201">
    <cfRule type="expression" dxfId="9859" priority="1024">
      <formula>AND($H201&lt;&gt;"",$I201&lt;&gt;"",$J201&lt;&gt;"")</formula>
    </cfRule>
    <cfRule type="expression" dxfId="9858" priority="1025">
      <formula>AND($H201&lt;&gt;"",$I201&lt;&gt;"",$J201="")</formula>
    </cfRule>
    <cfRule type="expression" dxfId="9857" priority="1026">
      <formula>AND($H201&lt;&gt;"",$I201="",$J201="")</formula>
    </cfRule>
  </conditionalFormatting>
  <conditionalFormatting sqref="H202:J202">
    <cfRule type="expression" dxfId="9856" priority="1021">
      <formula>AND($H202&lt;&gt;"",$I202&lt;&gt;"",$J202&lt;&gt;"")</formula>
    </cfRule>
    <cfRule type="expression" dxfId="9855" priority="1022">
      <formula>AND($H202&lt;&gt;"",$I202&lt;&gt;"",$J202="")</formula>
    </cfRule>
    <cfRule type="expression" dxfId="9854" priority="1023">
      <formula>AND($H202&lt;&gt;"",$I202="",$J202="")</formula>
    </cfRule>
  </conditionalFormatting>
  <conditionalFormatting sqref="U202 X202:Z202">
    <cfRule type="expression" dxfId="9853" priority="1018">
      <formula>AND($H202&lt;&gt;"",$I202&lt;&gt;"",$J202&lt;&gt;"")</formula>
    </cfRule>
    <cfRule type="expression" dxfId="9852" priority="1019">
      <formula>AND($H202&lt;&gt;"",$I202&lt;&gt;"",$J202="")</formula>
    </cfRule>
    <cfRule type="expression" dxfId="9851" priority="1020">
      <formula>AND($H202&lt;&gt;"",$I202="",$J202="")</formula>
    </cfRule>
  </conditionalFormatting>
  <conditionalFormatting sqref="H202">
    <cfRule type="expression" dxfId="9850" priority="1017">
      <formula>AND($H202&lt;&gt;"",$I202&lt;&gt;"")</formula>
    </cfRule>
  </conditionalFormatting>
  <conditionalFormatting sqref="I202">
    <cfRule type="expression" dxfId="9849" priority="1016">
      <formula>AND($I202&lt;&gt;"",$J202&lt;&gt;"")</formula>
    </cfRule>
  </conditionalFormatting>
  <conditionalFormatting sqref="A202">
    <cfRule type="containsBlanks" dxfId="9848" priority="1015">
      <formula>LEN(TRIM(A202))=0</formula>
    </cfRule>
  </conditionalFormatting>
  <conditionalFormatting sqref="AA202:AB202">
    <cfRule type="expression" dxfId="9847" priority="1012">
      <formula>AND($H202&lt;&gt;"",$I202&lt;&gt;"",$J202&lt;&gt;"")</formula>
    </cfRule>
    <cfRule type="expression" dxfId="9846" priority="1013">
      <formula>AND($H202&lt;&gt;"",$I202&lt;&gt;"",$J202="")</formula>
    </cfRule>
    <cfRule type="expression" dxfId="9845" priority="1014">
      <formula>AND($H202&lt;&gt;"",$I202="",$J202="")</formula>
    </cfRule>
  </conditionalFormatting>
  <conditionalFormatting sqref="AC202:AD202">
    <cfRule type="expression" dxfId="9844" priority="1009">
      <formula>AND($H202&lt;&gt;"",$I202&lt;&gt;"",$J202&lt;&gt;"")</formula>
    </cfRule>
    <cfRule type="expression" dxfId="9843" priority="1010">
      <formula>AND($H202&lt;&gt;"",$I202&lt;&gt;"",$J202="")</formula>
    </cfRule>
    <cfRule type="expression" dxfId="9842" priority="1011">
      <formula>AND($H202&lt;&gt;"",$I202="",$J202="")</formula>
    </cfRule>
  </conditionalFormatting>
  <conditionalFormatting sqref="AE202:AH202">
    <cfRule type="expression" dxfId="9841" priority="1006">
      <formula>AND($H202&lt;&gt;"",$I202&lt;&gt;"",$J202&lt;&gt;"")</formula>
    </cfRule>
    <cfRule type="expression" dxfId="9840" priority="1007">
      <formula>AND($H202&lt;&gt;"",$I202&lt;&gt;"",$J202="")</formula>
    </cfRule>
    <cfRule type="expression" dxfId="9839" priority="1008">
      <formula>AND($H202&lt;&gt;"",$I202="",$J202="")</formula>
    </cfRule>
  </conditionalFormatting>
  <conditionalFormatting sqref="AI202">
    <cfRule type="expression" dxfId="9838" priority="1003">
      <formula>AND($H202&lt;&gt;"",$I202&lt;&gt;"",$J202&lt;&gt;"")</formula>
    </cfRule>
    <cfRule type="expression" dxfId="9837" priority="1004">
      <formula>AND($H202&lt;&gt;"",$I202&lt;&gt;"",$J202="")</formula>
    </cfRule>
    <cfRule type="expression" dxfId="9836" priority="1005">
      <formula>AND($H202&lt;&gt;"",$I202="",$J202="")</formula>
    </cfRule>
  </conditionalFormatting>
  <conditionalFormatting sqref="H203:J203">
    <cfRule type="expression" dxfId="9835" priority="1000">
      <formula>AND($H203&lt;&gt;"",$I203&lt;&gt;"",$J203&lt;&gt;"")</formula>
    </cfRule>
    <cfRule type="expression" dxfId="9834" priority="1001">
      <formula>AND($H203&lt;&gt;"",$I203&lt;&gt;"",$J203="")</formula>
    </cfRule>
    <cfRule type="expression" dxfId="9833" priority="1002">
      <formula>AND($H203&lt;&gt;"",$I203="",$J203="")</formula>
    </cfRule>
  </conditionalFormatting>
  <conditionalFormatting sqref="U203 X203:Z203">
    <cfRule type="expression" dxfId="9832" priority="997">
      <formula>AND($H203&lt;&gt;"",$I203&lt;&gt;"",$J203&lt;&gt;"")</formula>
    </cfRule>
    <cfRule type="expression" dxfId="9831" priority="998">
      <formula>AND($H203&lt;&gt;"",$I203&lt;&gt;"",$J203="")</formula>
    </cfRule>
    <cfRule type="expression" dxfId="9830" priority="999">
      <formula>AND($H203&lt;&gt;"",$I203="",$J203="")</formula>
    </cfRule>
  </conditionalFormatting>
  <conditionalFormatting sqref="H203">
    <cfRule type="expression" dxfId="9829" priority="996">
      <formula>AND($H203&lt;&gt;"",$I203&lt;&gt;"")</formula>
    </cfRule>
  </conditionalFormatting>
  <conditionalFormatting sqref="I203">
    <cfRule type="expression" dxfId="9828" priority="995">
      <formula>AND($I203&lt;&gt;"",$J203&lt;&gt;"")</formula>
    </cfRule>
  </conditionalFormatting>
  <conditionalFormatting sqref="A203">
    <cfRule type="containsBlanks" dxfId="9827" priority="994">
      <formula>LEN(TRIM(A203))=0</formula>
    </cfRule>
  </conditionalFormatting>
  <conditionalFormatting sqref="AA203:AB203">
    <cfRule type="expression" dxfId="9826" priority="991">
      <formula>AND($H203&lt;&gt;"",$I203&lt;&gt;"",$J203&lt;&gt;"")</formula>
    </cfRule>
    <cfRule type="expression" dxfId="9825" priority="992">
      <formula>AND($H203&lt;&gt;"",$I203&lt;&gt;"",$J203="")</formula>
    </cfRule>
    <cfRule type="expression" dxfId="9824" priority="993">
      <formula>AND($H203&lt;&gt;"",$I203="",$J203="")</formula>
    </cfRule>
  </conditionalFormatting>
  <conditionalFormatting sqref="AC203:AD203">
    <cfRule type="expression" dxfId="9823" priority="988">
      <formula>AND($H203&lt;&gt;"",$I203&lt;&gt;"",$J203&lt;&gt;"")</formula>
    </cfRule>
    <cfRule type="expression" dxfId="9822" priority="989">
      <formula>AND($H203&lt;&gt;"",$I203&lt;&gt;"",$J203="")</formula>
    </cfRule>
    <cfRule type="expression" dxfId="9821" priority="990">
      <formula>AND($H203&lt;&gt;"",$I203="",$J203="")</formula>
    </cfRule>
  </conditionalFormatting>
  <conditionalFormatting sqref="AE203:AH203">
    <cfRule type="expression" dxfId="9820" priority="985">
      <formula>AND($H203&lt;&gt;"",$I203&lt;&gt;"",$J203&lt;&gt;"")</formula>
    </cfRule>
    <cfRule type="expression" dxfId="9819" priority="986">
      <formula>AND($H203&lt;&gt;"",$I203&lt;&gt;"",$J203="")</formula>
    </cfRule>
    <cfRule type="expression" dxfId="9818" priority="987">
      <formula>AND($H203&lt;&gt;"",$I203="",$J203="")</formula>
    </cfRule>
  </conditionalFormatting>
  <conditionalFormatting sqref="AI203">
    <cfRule type="expression" dxfId="9817" priority="982">
      <formula>AND($H203&lt;&gt;"",$I203&lt;&gt;"",$J203&lt;&gt;"")</formula>
    </cfRule>
    <cfRule type="expression" dxfId="9816" priority="983">
      <formula>AND($H203&lt;&gt;"",$I203&lt;&gt;"",$J203="")</formula>
    </cfRule>
    <cfRule type="expression" dxfId="9815" priority="984">
      <formula>AND($H203&lt;&gt;"",$I203="",$J203="")</formula>
    </cfRule>
  </conditionalFormatting>
  <conditionalFormatting sqref="H206:J206">
    <cfRule type="expression" dxfId="9814" priority="979">
      <formula>AND($H206&lt;&gt;"",$I206&lt;&gt;"",$J206&lt;&gt;"")</formula>
    </cfRule>
    <cfRule type="expression" dxfId="9813" priority="980">
      <formula>AND($H206&lt;&gt;"",$I206&lt;&gt;"",$J206="")</formula>
    </cfRule>
    <cfRule type="expression" dxfId="9812" priority="981">
      <formula>AND($H206&lt;&gt;"",$I206="",$J206="")</formula>
    </cfRule>
  </conditionalFormatting>
  <conditionalFormatting sqref="H206">
    <cfRule type="expression" dxfId="9811" priority="978">
      <formula>AND($H206&lt;&gt;"",$I206&lt;&gt;"")</formula>
    </cfRule>
  </conditionalFormatting>
  <conditionalFormatting sqref="I206">
    <cfRule type="expression" dxfId="9810" priority="977">
      <formula>AND($I206&lt;&gt;"",$J206&lt;&gt;"")</formula>
    </cfRule>
  </conditionalFormatting>
  <conditionalFormatting sqref="A206">
    <cfRule type="containsBlanks" dxfId="9809" priority="976">
      <formula>LEN(TRIM(A206))=0</formula>
    </cfRule>
  </conditionalFormatting>
  <conditionalFormatting sqref="H204:J204">
    <cfRule type="expression" dxfId="9808" priority="973">
      <formula>AND($H204&lt;&gt;"",$I204&lt;&gt;"",$J204&lt;&gt;"")</formula>
    </cfRule>
    <cfRule type="expression" dxfId="9807" priority="974">
      <formula>AND($H204&lt;&gt;"",$I204&lt;&gt;"",$J204="")</formula>
    </cfRule>
    <cfRule type="expression" dxfId="9806" priority="975">
      <formula>AND($H204&lt;&gt;"",$I204="",$J204="")</formula>
    </cfRule>
  </conditionalFormatting>
  <conditionalFormatting sqref="U204 X204:Z204">
    <cfRule type="expression" dxfId="9805" priority="970">
      <formula>AND($H204&lt;&gt;"",$I204&lt;&gt;"",$J204&lt;&gt;"")</formula>
    </cfRule>
    <cfRule type="expression" dxfId="9804" priority="971">
      <formula>AND($H204&lt;&gt;"",$I204&lt;&gt;"",$J204="")</formula>
    </cfRule>
    <cfRule type="expression" dxfId="9803" priority="972">
      <formula>AND($H204&lt;&gt;"",$I204="",$J204="")</formula>
    </cfRule>
  </conditionalFormatting>
  <conditionalFormatting sqref="H204">
    <cfRule type="expression" dxfId="9802" priority="969">
      <formula>AND($H204&lt;&gt;"",$I204&lt;&gt;"")</formula>
    </cfRule>
  </conditionalFormatting>
  <conditionalFormatting sqref="I204">
    <cfRule type="expression" dxfId="9801" priority="968">
      <formula>AND($I204&lt;&gt;"",$J204&lt;&gt;"")</formula>
    </cfRule>
  </conditionalFormatting>
  <conditionalFormatting sqref="A204">
    <cfRule type="containsBlanks" dxfId="9800" priority="967">
      <formula>LEN(TRIM(A204))=0</formula>
    </cfRule>
  </conditionalFormatting>
  <conditionalFormatting sqref="AA204:AB204">
    <cfRule type="expression" dxfId="9799" priority="964">
      <formula>AND($H204&lt;&gt;"",$I204&lt;&gt;"",$J204&lt;&gt;"")</formula>
    </cfRule>
    <cfRule type="expression" dxfId="9798" priority="965">
      <formula>AND($H204&lt;&gt;"",$I204&lt;&gt;"",$J204="")</formula>
    </cfRule>
    <cfRule type="expression" dxfId="9797" priority="966">
      <formula>AND($H204&lt;&gt;"",$I204="",$J204="")</formula>
    </cfRule>
  </conditionalFormatting>
  <conditionalFormatting sqref="AC204:AD204">
    <cfRule type="expression" dxfId="9796" priority="961">
      <formula>AND($H204&lt;&gt;"",$I204&lt;&gt;"",$J204&lt;&gt;"")</formula>
    </cfRule>
    <cfRule type="expression" dxfId="9795" priority="962">
      <formula>AND($H204&lt;&gt;"",$I204&lt;&gt;"",$J204="")</formula>
    </cfRule>
    <cfRule type="expression" dxfId="9794" priority="963">
      <formula>AND($H204&lt;&gt;"",$I204="",$J204="")</formula>
    </cfRule>
  </conditionalFormatting>
  <conditionalFormatting sqref="AE204:AH204">
    <cfRule type="expression" dxfId="9793" priority="958">
      <formula>AND($H204&lt;&gt;"",$I204&lt;&gt;"",$J204&lt;&gt;"")</formula>
    </cfRule>
    <cfRule type="expression" dxfId="9792" priority="959">
      <formula>AND($H204&lt;&gt;"",$I204&lt;&gt;"",$J204="")</formula>
    </cfRule>
    <cfRule type="expression" dxfId="9791" priority="960">
      <formula>AND($H204&lt;&gt;"",$I204="",$J204="")</formula>
    </cfRule>
  </conditionalFormatting>
  <conditionalFormatting sqref="AI204">
    <cfRule type="expression" dxfId="9790" priority="955">
      <formula>AND($H204&lt;&gt;"",$I204&lt;&gt;"",$J204&lt;&gt;"")</formula>
    </cfRule>
    <cfRule type="expression" dxfId="9789" priority="956">
      <formula>AND($H204&lt;&gt;"",$I204&lt;&gt;"",$J204="")</formula>
    </cfRule>
    <cfRule type="expression" dxfId="9788" priority="957">
      <formula>AND($H204&lt;&gt;"",$I204="",$J204="")</formula>
    </cfRule>
  </conditionalFormatting>
  <conditionalFormatting sqref="P200">
    <cfRule type="expression" dxfId="9787" priority="952">
      <formula>AND($H200&lt;&gt;"",$I200&lt;&gt;"",$J200&lt;&gt;"")</formula>
    </cfRule>
    <cfRule type="expression" dxfId="9786" priority="953">
      <formula>AND($H200&lt;&gt;"",$I200&lt;&gt;"",$J200="")</formula>
    </cfRule>
    <cfRule type="expression" dxfId="9785" priority="954">
      <formula>AND($H200&lt;&gt;"",$I200="",$J200="")</formula>
    </cfRule>
  </conditionalFormatting>
  <conditionalFormatting sqref="P201">
    <cfRule type="expression" dxfId="9784" priority="949">
      <formula>AND($H201&lt;&gt;"",$I201&lt;&gt;"",$J201&lt;&gt;"")</formula>
    </cfRule>
    <cfRule type="expression" dxfId="9783" priority="950">
      <formula>AND($H201&lt;&gt;"",$I201&lt;&gt;"",$J201="")</formula>
    </cfRule>
    <cfRule type="expression" dxfId="9782" priority="951">
      <formula>AND($H201&lt;&gt;"",$I201="",$J201="")</formula>
    </cfRule>
  </conditionalFormatting>
  <conditionalFormatting sqref="P202">
    <cfRule type="expression" dxfId="9781" priority="946">
      <formula>AND($H202&lt;&gt;"",$I202&lt;&gt;"",$J202&lt;&gt;"")</formula>
    </cfRule>
    <cfRule type="expression" dxfId="9780" priority="947">
      <formula>AND($H202&lt;&gt;"",$I202&lt;&gt;"",$J202="")</formula>
    </cfRule>
    <cfRule type="expression" dxfId="9779" priority="948">
      <formula>AND($H202&lt;&gt;"",$I202="",$J202="")</formula>
    </cfRule>
  </conditionalFormatting>
  <conditionalFormatting sqref="P203">
    <cfRule type="expression" dxfId="9778" priority="943">
      <formula>AND($H203&lt;&gt;"",$I203&lt;&gt;"",$J203&lt;&gt;"")</formula>
    </cfRule>
    <cfRule type="expression" dxfId="9777" priority="944">
      <formula>AND($H203&lt;&gt;"",$I203&lt;&gt;"",$J203="")</formula>
    </cfRule>
    <cfRule type="expression" dxfId="9776" priority="945">
      <formula>AND($H203&lt;&gt;"",$I203="",$J203="")</formula>
    </cfRule>
  </conditionalFormatting>
  <conditionalFormatting sqref="P204">
    <cfRule type="expression" dxfId="9775" priority="940">
      <formula>AND($H204&lt;&gt;"",$I204&lt;&gt;"",$J204&lt;&gt;"")</formula>
    </cfRule>
    <cfRule type="expression" dxfId="9774" priority="941">
      <formula>AND($H204&lt;&gt;"",$I204&lt;&gt;"",$J204="")</formula>
    </cfRule>
    <cfRule type="expression" dxfId="9773" priority="942">
      <formula>AND($H204&lt;&gt;"",$I204="",$J204="")</formula>
    </cfRule>
  </conditionalFormatting>
  <conditionalFormatting sqref="AJ7:CF10 AJ50:CF51 AJ79:CF84 AJ86:CF86">
    <cfRule type="expression" dxfId="9772" priority="937">
      <formula>AND($H7&lt;&gt;"",$I7&lt;&gt;"",$J7&lt;&gt;"")</formula>
    </cfRule>
    <cfRule type="expression" dxfId="9771" priority="938">
      <formula>AND($H7&lt;&gt;"",$I7&lt;&gt;"",$J7="")</formula>
    </cfRule>
    <cfRule type="expression" dxfId="9770" priority="939">
      <formula>AND($H7&lt;&gt;"",$I7="",$J7="")</formula>
    </cfRule>
  </conditionalFormatting>
  <conditionalFormatting sqref="AJ4:CF4">
    <cfRule type="containsBlanks" dxfId="9769" priority="936">
      <formula>LEN(TRIM(AJ4))=0</formula>
    </cfRule>
  </conditionalFormatting>
  <conditionalFormatting sqref="AJ1:CF1">
    <cfRule type="containsBlanks" dxfId="9768" priority="935">
      <formula>LEN(TRIM(AJ1))=0</formula>
    </cfRule>
  </conditionalFormatting>
  <conditionalFormatting sqref="AJ6:CF6">
    <cfRule type="expression" dxfId="9767" priority="932">
      <formula>AND($H6&lt;&gt;"",$I6&lt;&gt;"",$J6&lt;&gt;"")</formula>
    </cfRule>
    <cfRule type="expression" dxfId="9766" priority="933">
      <formula>AND($H6&lt;&gt;"",$I6&lt;&gt;"",$J6="")</formula>
    </cfRule>
    <cfRule type="expression" dxfId="9765" priority="934">
      <formula>AND($H6&lt;&gt;"",$I6="",$J6="")</formula>
    </cfRule>
  </conditionalFormatting>
  <conditionalFormatting sqref="AJ60:CF60">
    <cfRule type="expression" dxfId="9764" priority="929">
      <formula>AND($H60&lt;&gt;"",$I60&lt;&gt;"",$J60&lt;&gt;"")</formula>
    </cfRule>
    <cfRule type="expression" dxfId="9763" priority="930">
      <formula>AND($H60&lt;&gt;"",$I60&lt;&gt;"",$J60="")</formula>
    </cfRule>
    <cfRule type="expression" dxfId="9762" priority="931">
      <formula>AND($H60&lt;&gt;"",$I60="",$J60="")</formula>
    </cfRule>
  </conditionalFormatting>
  <conditionalFormatting sqref="AJ31:CF31">
    <cfRule type="expression" dxfId="9761" priority="926">
      <formula>AND($H31&lt;&gt;"",$I31&lt;&gt;"",$J31&lt;&gt;"")</formula>
    </cfRule>
    <cfRule type="expression" dxfId="9760" priority="927">
      <formula>AND($H31&lt;&gt;"",$I31&lt;&gt;"",$J31="")</formula>
    </cfRule>
    <cfRule type="expression" dxfId="9759" priority="928">
      <formula>AND($H31&lt;&gt;"",$I31="",$J31="")</formula>
    </cfRule>
  </conditionalFormatting>
  <conditionalFormatting sqref="AJ32:CF32">
    <cfRule type="expression" dxfId="9758" priority="923">
      <formula>AND($H32&lt;&gt;"",$I32&lt;&gt;"",$J32&lt;&gt;"")</formula>
    </cfRule>
    <cfRule type="expression" dxfId="9757" priority="924">
      <formula>AND($H32&lt;&gt;"",$I32&lt;&gt;"",$J32="")</formula>
    </cfRule>
    <cfRule type="expression" dxfId="9756" priority="925">
      <formula>AND($H32&lt;&gt;"",$I32="",$J32="")</formula>
    </cfRule>
  </conditionalFormatting>
  <conditionalFormatting sqref="AJ33:CF33">
    <cfRule type="expression" dxfId="9755" priority="920">
      <formula>AND($H33&lt;&gt;"",$I33&lt;&gt;"",$J33&lt;&gt;"")</formula>
    </cfRule>
    <cfRule type="expression" dxfId="9754" priority="921">
      <formula>AND($H33&lt;&gt;"",$I33&lt;&gt;"",$J33="")</formula>
    </cfRule>
    <cfRule type="expression" dxfId="9753" priority="922">
      <formula>AND($H33&lt;&gt;"",$I33="",$J33="")</formula>
    </cfRule>
  </conditionalFormatting>
  <conditionalFormatting sqref="AJ34:CF34">
    <cfRule type="expression" dxfId="9752" priority="917">
      <formula>AND($H34&lt;&gt;"",$I34&lt;&gt;"",$J34&lt;&gt;"")</formula>
    </cfRule>
    <cfRule type="expression" dxfId="9751" priority="918">
      <formula>AND($H34&lt;&gt;"",$I34&lt;&gt;"",$J34="")</formula>
    </cfRule>
    <cfRule type="expression" dxfId="9750" priority="919">
      <formula>AND($H34&lt;&gt;"",$I34="",$J34="")</formula>
    </cfRule>
  </conditionalFormatting>
  <conditionalFormatting sqref="AJ35:CF35">
    <cfRule type="expression" dxfId="9749" priority="914">
      <formula>AND($H35&lt;&gt;"",$I35&lt;&gt;"",$J35&lt;&gt;"")</formula>
    </cfRule>
    <cfRule type="expression" dxfId="9748" priority="915">
      <formula>AND($H35&lt;&gt;"",$I35&lt;&gt;"",$J35="")</formula>
    </cfRule>
    <cfRule type="expression" dxfId="9747" priority="916">
      <formula>AND($H35&lt;&gt;"",$I35="",$J35="")</formula>
    </cfRule>
  </conditionalFormatting>
  <conditionalFormatting sqref="AJ52:CF52">
    <cfRule type="expression" dxfId="9746" priority="884">
      <formula>AND($H52&lt;&gt;"",$I52&lt;&gt;"",$J52&lt;&gt;"")</formula>
    </cfRule>
    <cfRule type="expression" dxfId="9745" priority="885">
      <formula>AND($H52&lt;&gt;"",$I52&lt;&gt;"",$J52="")</formula>
    </cfRule>
    <cfRule type="expression" dxfId="9744" priority="886">
      <formula>AND($H52&lt;&gt;"",$I52="",$J52="")</formula>
    </cfRule>
  </conditionalFormatting>
  <conditionalFormatting sqref="AJ13:CF13">
    <cfRule type="expression" dxfId="9743" priority="911">
      <formula>AND($H13&lt;&gt;"",$I13&lt;&gt;"",$J13&lt;&gt;"")</formula>
    </cfRule>
    <cfRule type="expression" dxfId="9742" priority="912">
      <formula>AND($H13&lt;&gt;"",$I13&lt;&gt;"",$J13="")</formula>
    </cfRule>
    <cfRule type="expression" dxfId="9741" priority="913">
      <formula>AND($H13&lt;&gt;"",$I13="",$J13="")</formula>
    </cfRule>
  </conditionalFormatting>
  <conditionalFormatting sqref="AJ14:CF14">
    <cfRule type="expression" dxfId="9740" priority="908">
      <formula>AND($H14&lt;&gt;"",$I14&lt;&gt;"",$J14&lt;&gt;"")</formula>
    </cfRule>
    <cfRule type="expression" dxfId="9739" priority="909">
      <formula>AND($H14&lt;&gt;"",$I14&lt;&gt;"",$J14="")</formula>
    </cfRule>
    <cfRule type="expression" dxfId="9738" priority="910">
      <formula>AND($H14&lt;&gt;"",$I14="",$J14="")</formula>
    </cfRule>
  </conditionalFormatting>
  <conditionalFormatting sqref="AJ15:CF15">
    <cfRule type="expression" dxfId="9737" priority="905">
      <formula>AND($H15&lt;&gt;"",$I15&lt;&gt;"",$J15&lt;&gt;"")</formula>
    </cfRule>
    <cfRule type="expression" dxfId="9736" priority="906">
      <formula>AND($H15&lt;&gt;"",$I15&lt;&gt;"",$J15="")</formula>
    </cfRule>
    <cfRule type="expression" dxfId="9735" priority="907">
      <formula>AND($H15&lt;&gt;"",$I15="",$J15="")</formula>
    </cfRule>
  </conditionalFormatting>
  <conditionalFormatting sqref="AJ16:CF16">
    <cfRule type="expression" dxfId="9734" priority="902">
      <formula>AND($H16&lt;&gt;"",$I16&lt;&gt;"",$J16&lt;&gt;"")</formula>
    </cfRule>
    <cfRule type="expression" dxfId="9733" priority="903">
      <formula>AND($H16&lt;&gt;"",$I16&lt;&gt;"",$J16="")</formula>
    </cfRule>
    <cfRule type="expression" dxfId="9732" priority="904">
      <formula>AND($H16&lt;&gt;"",$I16="",$J16="")</formula>
    </cfRule>
  </conditionalFormatting>
  <conditionalFormatting sqref="AJ17:CF17">
    <cfRule type="expression" dxfId="9731" priority="899">
      <formula>AND($H17&lt;&gt;"",$I17&lt;&gt;"",$J17&lt;&gt;"")</formula>
    </cfRule>
    <cfRule type="expression" dxfId="9730" priority="900">
      <formula>AND($H17&lt;&gt;"",$I17&lt;&gt;"",$J17="")</formula>
    </cfRule>
    <cfRule type="expression" dxfId="9729" priority="901">
      <formula>AND($H17&lt;&gt;"",$I17="",$J17="")</formula>
    </cfRule>
  </conditionalFormatting>
  <conditionalFormatting sqref="AJ105:CF105">
    <cfRule type="expression" dxfId="9728" priority="866">
      <formula>AND($H105&lt;&gt;"",$I105&lt;&gt;"",$J105&lt;&gt;"")</formula>
    </cfRule>
    <cfRule type="expression" dxfId="9727" priority="867">
      <formula>AND($H105&lt;&gt;"",$I105&lt;&gt;"",$J105="")</formula>
    </cfRule>
    <cfRule type="expression" dxfId="9726" priority="868">
      <formula>AND($H105&lt;&gt;"",$I105="",$J105="")</formula>
    </cfRule>
  </conditionalFormatting>
  <conditionalFormatting sqref="AJ19:CF19">
    <cfRule type="expression" dxfId="9725" priority="896">
      <formula>AND($H19&lt;&gt;"",$I19&lt;&gt;"",$J19&lt;&gt;"")</formula>
    </cfRule>
    <cfRule type="expression" dxfId="9724" priority="897">
      <formula>AND($H19&lt;&gt;"",$I19&lt;&gt;"",$J19="")</formula>
    </cfRule>
    <cfRule type="expression" dxfId="9723" priority="898">
      <formula>AND($H19&lt;&gt;"",$I19="",$J19="")</formula>
    </cfRule>
  </conditionalFormatting>
  <conditionalFormatting sqref="AJ37:CF37">
    <cfRule type="expression" dxfId="9722" priority="893">
      <formula>AND($H37&lt;&gt;"",$I37&lt;&gt;"",$J37&lt;&gt;"")</formula>
    </cfRule>
    <cfRule type="expression" dxfId="9721" priority="894">
      <formula>AND($H37&lt;&gt;"",$I37&lt;&gt;"",$J37="")</formula>
    </cfRule>
    <cfRule type="expression" dxfId="9720" priority="895">
      <formula>AND($H37&lt;&gt;"",$I37="",$J37="")</formula>
    </cfRule>
  </conditionalFormatting>
  <conditionalFormatting sqref="AJ21:CF21">
    <cfRule type="expression" dxfId="9719" priority="890">
      <formula>AND($H21&lt;&gt;"",$I21&lt;&gt;"",$J21&lt;&gt;"")</formula>
    </cfRule>
    <cfRule type="expression" dxfId="9718" priority="891">
      <formula>AND($H21&lt;&gt;"",$I21&lt;&gt;"",$J21="")</formula>
    </cfRule>
    <cfRule type="expression" dxfId="9717" priority="892">
      <formula>AND($H21&lt;&gt;"",$I21="",$J21="")</formula>
    </cfRule>
  </conditionalFormatting>
  <conditionalFormatting sqref="AJ49:CF49">
    <cfRule type="expression" dxfId="9716" priority="887">
      <formula>AND($H49&lt;&gt;"",$I49&lt;&gt;"",$J49&lt;&gt;"")</formula>
    </cfRule>
    <cfRule type="expression" dxfId="9715" priority="888">
      <formula>AND($H49&lt;&gt;"",$I49&lt;&gt;"",$J49="")</formula>
    </cfRule>
    <cfRule type="expression" dxfId="9714" priority="889">
      <formula>AND($H49&lt;&gt;"",$I49="",$J49="")</formula>
    </cfRule>
  </conditionalFormatting>
  <conditionalFormatting sqref="AJ18:CF18">
    <cfRule type="expression" dxfId="9713" priority="881">
      <formula>AND($H18&lt;&gt;"",$I18&lt;&gt;"",$J18&lt;&gt;"")</formula>
    </cfRule>
    <cfRule type="expression" dxfId="9712" priority="882">
      <formula>AND($H18&lt;&gt;"",$I18&lt;&gt;"",$J18="")</formula>
    </cfRule>
    <cfRule type="expression" dxfId="9711" priority="883">
      <formula>AND($H18&lt;&gt;"",$I18="",$J18="")</formula>
    </cfRule>
  </conditionalFormatting>
  <conditionalFormatting sqref="AJ36:CF36">
    <cfRule type="expression" dxfId="9710" priority="878">
      <formula>AND($H36&lt;&gt;"",$I36&lt;&gt;"",$J36&lt;&gt;"")</formula>
    </cfRule>
    <cfRule type="expression" dxfId="9709" priority="879">
      <formula>AND($H36&lt;&gt;"",$I36&lt;&gt;"",$J36="")</formula>
    </cfRule>
    <cfRule type="expression" dxfId="9708" priority="880">
      <formula>AND($H36&lt;&gt;"",$I36="",$J36="")</formula>
    </cfRule>
  </conditionalFormatting>
  <conditionalFormatting sqref="AJ53:CF58">
    <cfRule type="expression" dxfId="9707" priority="875">
      <formula>AND($H53&lt;&gt;"",$I53&lt;&gt;"",$J53&lt;&gt;"")</formula>
    </cfRule>
    <cfRule type="expression" dxfId="9706" priority="876">
      <formula>AND($H53&lt;&gt;"",$I53&lt;&gt;"",$J53="")</formula>
    </cfRule>
    <cfRule type="expression" dxfId="9705" priority="877">
      <formula>AND($H53&lt;&gt;"",$I53="",$J53="")</formula>
    </cfRule>
  </conditionalFormatting>
  <conditionalFormatting sqref="AJ91:CF91">
    <cfRule type="expression" dxfId="9704" priority="845">
      <formula>AND($H91&lt;&gt;"",$I91&lt;&gt;"",$J91&lt;&gt;"")</formula>
    </cfRule>
    <cfRule type="expression" dxfId="9703" priority="846">
      <formula>AND($H91&lt;&gt;"",$I91&lt;&gt;"",$J91="")</formula>
    </cfRule>
    <cfRule type="expression" dxfId="9702" priority="847">
      <formula>AND($H91&lt;&gt;"",$I91="",$J91="")</formula>
    </cfRule>
  </conditionalFormatting>
  <conditionalFormatting sqref="AJ103:CF103">
    <cfRule type="expression" dxfId="9701" priority="872">
      <formula>AND($H103&lt;&gt;"",$I103&lt;&gt;"",$J103&lt;&gt;"")</formula>
    </cfRule>
    <cfRule type="expression" dxfId="9700" priority="873">
      <formula>AND($H103&lt;&gt;"",$I103&lt;&gt;"",$J103="")</formula>
    </cfRule>
    <cfRule type="expression" dxfId="9699" priority="874">
      <formula>AND($H103&lt;&gt;"",$I103="",$J103="")</formula>
    </cfRule>
  </conditionalFormatting>
  <conditionalFormatting sqref="AJ104:CF104">
    <cfRule type="expression" dxfId="9698" priority="869">
      <formula>AND($H104&lt;&gt;"",$I104&lt;&gt;"",$J104&lt;&gt;"")</formula>
    </cfRule>
    <cfRule type="expression" dxfId="9697" priority="870">
      <formula>AND($H104&lt;&gt;"",$I104&lt;&gt;"",$J104="")</formula>
    </cfRule>
    <cfRule type="expression" dxfId="9696" priority="871">
      <formula>AND($H104&lt;&gt;"",$I104="",$J104="")</formula>
    </cfRule>
  </conditionalFormatting>
  <conditionalFormatting sqref="AJ106:CF106">
    <cfRule type="expression" dxfId="9695" priority="863">
      <formula>AND($H106&lt;&gt;"",$I106&lt;&gt;"",$J106&lt;&gt;"")</formula>
    </cfRule>
    <cfRule type="expression" dxfId="9694" priority="864">
      <formula>AND($H106&lt;&gt;"",$I106&lt;&gt;"",$J106="")</formula>
    </cfRule>
    <cfRule type="expression" dxfId="9693" priority="865">
      <formula>AND($H106&lt;&gt;"",$I106="",$J106="")</formula>
    </cfRule>
  </conditionalFormatting>
  <conditionalFormatting sqref="AJ87:CF87">
    <cfRule type="expression" dxfId="9692" priority="860">
      <formula>AND($H87&lt;&gt;"",$I87&lt;&gt;"",$J87&lt;&gt;"")</formula>
    </cfRule>
    <cfRule type="expression" dxfId="9691" priority="861">
      <formula>AND($H87&lt;&gt;"",$I87&lt;&gt;"",$J87="")</formula>
    </cfRule>
    <cfRule type="expression" dxfId="9690" priority="862">
      <formula>AND($H87&lt;&gt;"",$I87="",$J87="")</formula>
    </cfRule>
  </conditionalFormatting>
  <conditionalFormatting sqref="AJ88:CF88">
    <cfRule type="expression" dxfId="9689" priority="857">
      <formula>AND($H88&lt;&gt;"",$I88&lt;&gt;"",$J88&lt;&gt;"")</formula>
    </cfRule>
    <cfRule type="expression" dxfId="9688" priority="858">
      <formula>AND($H88&lt;&gt;"",$I88&lt;&gt;"",$J88="")</formula>
    </cfRule>
    <cfRule type="expression" dxfId="9687" priority="859">
      <formula>AND($H88&lt;&gt;"",$I88="",$J88="")</formula>
    </cfRule>
  </conditionalFormatting>
  <conditionalFormatting sqref="AJ89:CF89">
    <cfRule type="expression" dxfId="9686" priority="854">
      <formula>AND($H89&lt;&gt;"",$I89&lt;&gt;"",$J89&lt;&gt;"")</formula>
    </cfRule>
    <cfRule type="expression" dxfId="9685" priority="855">
      <formula>AND($H89&lt;&gt;"",$I89&lt;&gt;"",$J89="")</formula>
    </cfRule>
    <cfRule type="expression" dxfId="9684" priority="856">
      <formula>AND($H89&lt;&gt;"",$I89="",$J89="")</formula>
    </cfRule>
  </conditionalFormatting>
  <conditionalFormatting sqref="AJ90:CF90">
    <cfRule type="expression" dxfId="9683" priority="851">
      <formula>AND($H90&lt;&gt;"",$I90&lt;&gt;"",$J90&lt;&gt;"")</formula>
    </cfRule>
    <cfRule type="expression" dxfId="9682" priority="852">
      <formula>AND($H90&lt;&gt;"",$I90&lt;&gt;"",$J90="")</formula>
    </cfRule>
    <cfRule type="expression" dxfId="9681" priority="853">
      <formula>AND($H90&lt;&gt;"",$I90="",$J90="")</formula>
    </cfRule>
  </conditionalFormatting>
  <conditionalFormatting sqref="AJ94:CF94">
    <cfRule type="expression" dxfId="9680" priority="848">
      <formula>AND($H94&lt;&gt;"",$I94&lt;&gt;"",$J94&lt;&gt;"")</formula>
    </cfRule>
    <cfRule type="expression" dxfId="9679" priority="849">
      <formula>AND($H94&lt;&gt;"",$I94&lt;&gt;"",$J94="")</formula>
    </cfRule>
    <cfRule type="expression" dxfId="9678" priority="850">
      <formula>AND($H94&lt;&gt;"",$I94="",$J94="")</formula>
    </cfRule>
  </conditionalFormatting>
  <conditionalFormatting sqref="AJ92:CF92">
    <cfRule type="expression" dxfId="9677" priority="842">
      <formula>AND($H92&lt;&gt;"",$I92&lt;&gt;"",$J92&lt;&gt;"")</formula>
    </cfRule>
    <cfRule type="expression" dxfId="9676" priority="843">
      <formula>AND($H92&lt;&gt;"",$I92&lt;&gt;"",$J92="")</formula>
    </cfRule>
    <cfRule type="expression" dxfId="9675" priority="844">
      <formula>AND($H92&lt;&gt;"",$I92="",$J92="")</formula>
    </cfRule>
  </conditionalFormatting>
  <conditionalFormatting sqref="AJ107:CF108">
    <cfRule type="expression" dxfId="9674" priority="839">
      <formula>AND($H107&lt;&gt;"",$I107&lt;&gt;"",$J107&lt;&gt;"")</formula>
    </cfRule>
    <cfRule type="expression" dxfId="9673" priority="840">
      <formula>AND($H107&lt;&gt;"",$I107&lt;&gt;"",$J107="")</formula>
    </cfRule>
    <cfRule type="expression" dxfId="9672" priority="841">
      <formula>AND($H107&lt;&gt;"",$I107="",$J107="")</formula>
    </cfRule>
  </conditionalFormatting>
  <conditionalFormatting sqref="AJ99:CF99">
    <cfRule type="expression" dxfId="9671" priority="821">
      <formula>AND($H99&lt;&gt;"",$I99&lt;&gt;"",$J99&lt;&gt;"")</formula>
    </cfRule>
    <cfRule type="expression" dxfId="9670" priority="822">
      <formula>AND($H99&lt;&gt;"",$I99&lt;&gt;"",$J99="")</formula>
    </cfRule>
    <cfRule type="expression" dxfId="9669" priority="823">
      <formula>AND($H99&lt;&gt;"",$I99="",$J99="")</formula>
    </cfRule>
  </conditionalFormatting>
  <conditionalFormatting sqref="AJ95:CF95">
    <cfRule type="expression" dxfId="9668" priority="836">
      <formula>AND($H95&lt;&gt;"",$I95&lt;&gt;"",$J95&lt;&gt;"")</formula>
    </cfRule>
    <cfRule type="expression" dxfId="9667" priority="837">
      <formula>AND($H95&lt;&gt;"",$I95&lt;&gt;"",$J95="")</formula>
    </cfRule>
    <cfRule type="expression" dxfId="9666" priority="838">
      <formula>AND($H95&lt;&gt;"",$I95="",$J95="")</formula>
    </cfRule>
  </conditionalFormatting>
  <conditionalFormatting sqref="AJ96:CF96">
    <cfRule type="expression" dxfId="9665" priority="833">
      <formula>AND($H96&lt;&gt;"",$I96&lt;&gt;"",$J96&lt;&gt;"")</formula>
    </cfRule>
    <cfRule type="expression" dxfId="9664" priority="834">
      <formula>AND($H96&lt;&gt;"",$I96&lt;&gt;"",$J96="")</formula>
    </cfRule>
    <cfRule type="expression" dxfId="9663" priority="835">
      <formula>AND($H96&lt;&gt;"",$I96="",$J96="")</formula>
    </cfRule>
  </conditionalFormatting>
  <conditionalFormatting sqref="AJ97:CF97">
    <cfRule type="expression" dxfId="9662" priority="830">
      <formula>AND($H97&lt;&gt;"",$I97&lt;&gt;"",$J97&lt;&gt;"")</formula>
    </cfRule>
    <cfRule type="expression" dxfId="9661" priority="831">
      <formula>AND($H97&lt;&gt;"",$I97&lt;&gt;"",$J97="")</formula>
    </cfRule>
    <cfRule type="expression" dxfId="9660" priority="832">
      <formula>AND($H97&lt;&gt;"",$I97="",$J97="")</formula>
    </cfRule>
  </conditionalFormatting>
  <conditionalFormatting sqref="AJ98:CF98">
    <cfRule type="expression" dxfId="9659" priority="827">
      <formula>AND($H98&lt;&gt;"",$I98&lt;&gt;"",$J98&lt;&gt;"")</formula>
    </cfRule>
    <cfRule type="expression" dxfId="9658" priority="828">
      <formula>AND($H98&lt;&gt;"",$I98&lt;&gt;"",$J98="")</formula>
    </cfRule>
    <cfRule type="expression" dxfId="9657" priority="829">
      <formula>AND($H98&lt;&gt;"",$I98="",$J98="")</formula>
    </cfRule>
  </conditionalFormatting>
  <conditionalFormatting sqref="AJ102:CF102">
    <cfRule type="expression" dxfId="9656" priority="824">
      <formula>AND($H102&lt;&gt;"",$I102&lt;&gt;"",$J102&lt;&gt;"")</formula>
    </cfRule>
    <cfRule type="expression" dxfId="9655" priority="825">
      <formula>AND($H102&lt;&gt;"",$I102&lt;&gt;"",$J102="")</formula>
    </cfRule>
    <cfRule type="expression" dxfId="9654" priority="826">
      <formula>AND($H102&lt;&gt;"",$I102="",$J102="")</formula>
    </cfRule>
  </conditionalFormatting>
  <conditionalFormatting sqref="AJ100:CF100">
    <cfRule type="expression" dxfId="9653" priority="818">
      <formula>AND($H100&lt;&gt;"",$I100&lt;&gt;"",$J100&lt;&gt;"")</formula>
    </cfRule>
    <cfRule type="expression" dxfId="9652" priority="819">
      <formula>AND($H100&lt;&gt;"",$I100&lt;&gt;"",$J100="")</formula>
    </cfRule>
    <cfRule type="expression" dxfId="9651" priority="820">
      <formula>AND($H100&lt;&gt;"",$I100="",$J100="")</formula>
    </cfRule>
  </conditionalFormatting>
  <conditionalFormatting sqref="AJ75:CF75">
    <cfRule type="expression" dxfId="9650" priority="815">
      <formula>AND($H75&lt;&gt;"",$I75&lt;&gt;"",$J75&lt;&gt;"")</formula>
    </cfRule>
    <cfRule type="expression" dxfId="9649" priority="816">
      <formula>AND($H75&lt;&gt;"",$I75&lt;&gt;"",$J75="")</formula>
    </cfRule>
    <cfRule type="expression" dxfId="9648" priority="817">
      <formula>AND($H75&lt;&gt;"",$I75="",$J75="")</formula>
    </cfRule>
  </conditionalFormatting>
  <conditionalFormatting sqref="AJ74:CF74">
    <cfRule type="expression" dxfId="9647" priority="812">
      <formula>AND($H74&lt;&gt;"",$I74&lt;&gt;"",$J74&lt;&gt;"")</formula>
    </cfRule>
    <cfRule type="expression" dxfId="9646" priority="813">
      <formula>AND($H74&lt;&gt;"",$I74&lt;&gt;"",$J74="")</formula>
    </cfRule>
    <cfRule type="expression" dxfId="9645" priority="814">
      <formula>AND($H74&lt;&gt;"",$I74="",$J74="")</formula>
    </cfRule>
  </conditionalFormatting>
  <conditionalFormatting sqref="AJ73:CF73">
    <cfRule type="expression" dxfId="9644" priority="809">
      <formula>AND($H73&lt;&gt;"",$I73&lt;&gt;"",$J73&lt;&gt;"")</formula>
    </cfRule>
    <cfRule type="expression" dxfId="9643" priority="810">
      <formula>AND($H73&lt;&gt;"",$I73&lt;&gt;"",$J73="")</formula>
    </cfRule>
    <cfRule type="expression" dxfId="9642" priority="811">
      <formula>AND($H73&lt;&gt;"",$I73="",$J73="")</formula>
    </cfRule>
  </conditionalFormatting>
  <conditionalFormatting sqref="AJ119:CF119">
    <cfRule type="expression" dxfId="9641" priority="806">
      <formula>AND($H119&lt;&gt;"",$I119&lt;&gt;"",$J119&lt;&gt;"")</formula>
    </cfRule>
    <cfRule type="expression" dxfId="9640" priority="807">
      <formula>AND($H119&lt;&gt;"",$I119&lt;&gt;"",$J119="")</formula>
    </cfRule>
    <cfRule type="expression" dxfId="9639" priority="808">
      <formula>AND($H119&lt;&gt;"",$I119="",$J119="")</formula>
    </cfRule>
  </conditionalFormatting>
  <conditionalFormatting sqref="AJ120:CF120">
    <cfRule type="expression" dxfId="9638" priority="803">
      <formula>AND($H120&lt;&gt;"",$I120&lt;&gt;"",$J120&lt;&gt;"")</formula>
    </cfRule>
    <cfRule type="expression" dxfId="9637" priority="804">
      <formula>AND($H120&lt;&gt;"",$I120&lt;&gt;"",$J120="")</formula>
    </cfRule>
    <cfRule type="expression" dxfId="9636" priority="805">
      <formula>AND($H120&lt;&gt;"",$I120="",$J120="")</formula>
    </cfRule>
  </conditionalFormatting>
  <conditionalFormatting sqref="AJ121:CF121">
    <cfRule type="expression" dxfId="9635" priority="800">
      <formula>AND($H121&lt;&gt;"",$I121&lt;&gt;"",$J121&lt;&gt;"")</formula>
    </cfRule>
    <cfRule type="expression" dxfId="9634" priority="801">
      <formula>AND($H121&lt;&gt;"",$I121&lt;&gt;"",$J121="")</formula>
    </cfRule>
    <cfRule type="expression" dxfId="9633" priority="802">
      <formula>AND($H121&lt;&gt;"",$I121="",$J121="")</formula>
    </cfRule>
  </conditionalFormatting>
  <conditionalFormatting sqref="AJ122:CF122">
    <cfRule type="expression" dxfId="9632" priority="797">
      <formula>AND($H122&lt;&gt;"",$I122&lt;&gt;"",$J122&lt;&gt;"")</formula>
    </cfRule>
    <cfRule type="expression" dxfId="9631" priority="798">
      <formula>AND($H122&lt;&gt;"",$I122&lt;&gt;"",$J122="")</formula>
    </cfRule>
    <cfRule type="expression" dxfId="9630" priority="799">
      <formula>AND($H122&lt;&gt;"",$I122="",$J122="")</formula>
    </cfRule>
  </conditionalFormatting>
  <conditionalFormatting sqref="AJ123:CF123">
    <cfRule type="expression" dxfId="9629" priority="794">
      <formula>AND($H123&lt;&gt;"",$I123&lt;&gt;"",$J123&lt;&gt;"")</formula>
    </cfRule>
    <cfRule type="expression" dxfId="9628" priority="795">
      <formula>AND($H123&lt;&gt;"",$I123&lt;&gt;"",$J123="")</formula>
    </cfRule>
    <cfRule type="expression" dxfId="9627" priority="796">
      <formula>AND($H123&lt;&gt;"",$I123="",$J123="")</formula>
    </cfRule>
  </conditionalFormatting>
  <conditionalFormatting sqref="AJ111:CF111">
    <cfRule type="expression" dxfId="9626" priority="791">
      <formula>AND($H111&lt;&gt;"",$I111&lt;&gt;"",$J111&lt;&gt;"")</formula>
    </cfRule>
    <cfRule type="expression" dxfId="9625" priority="792">
      <formula>AND($H111&lt;&gt;"",$I111&lt;&gt;"",$J111="")</formula>
    </cfRule>
    <cfRule type="expression" dxfId="9624" priority="793">
      <formula>AND($H111&lt;&gt;"",$I111="",$J111="")</formula>
    </cfRule>
  </conditionalFormatting>
  <conditionalFormatting sqref="AJ112:CF112">
    <cfRule type="expression" dxfId="9623" priority="788">
      <formula>AND($H112&lt;&gt;"",$I112&lt;&gt;"",$J112&lt;&gt;"")</formula>
    </cfRule>
    <cfRule type="expression" dxfId="9622" priority="789">
      <formula>AND($H112&lt;&gt;"",$I112&lt;&gt;"",$J112="")</formula>
    </cfRule>
    <cfRule type="expression" dxfId="9621" priority="790">
      <formula>AND($H112&lt;&gt;"",$I112="",$J112="")</formula>
    </cfRule>
  </conditionalFormatting>
  <conditionalFormatting sqref="AJ113:CF113">
    <cfRule type="expression" dxfId="9620" priority="785">
      <formula>AND($H113&lt;&gt;"",$I113&lt;&gt;"",$J113&lt;&gt;"")</formula>
    </cfRule>
    <cfRule type="expression" dxfId="9619" priority="786">
      <formula>AND($H113&lt;&gt;"",$I113&lt;&gt;"",$J113="")</formula>
    </cfRule>
    <cfRule type="expression" dxfId="9618" priority="787">
      <formula>AND($H113&lt;&gt;"",$I113="",$J113="")</formula>
    </cfRule>
  </conditionalFormatting>
  <conditionalFormatting sqref="AJ114:CF114">
    <cfRule type="expression" dxfId="9617" priority="782">
      <formula>AND($H114&lt;&gt;"",$I114&lt;&gt;"",$J114&lt;&gt;"")</formula>
    </cfRule>
    <cfRule type="expression" dxfId="9616" priority="783">
      <formula>AND($H114&lt;&gt;"",$I114&lt;&gt;"",$J114="")</formula>
    </cfRule>
    <cfRule type="expression" dxfId="9615" priority="784">
      <formula>AND($H114&lt;&gt;"",$I114="",$J114="")</formula>
    </cfRule>
  </conditionalFormatting>
  <conditionalFormatting sqref="AJ115:CF115">
    <cfRule type="expression" dxfId="9614" priority="779">
      <formula>AND($H115&lt;&gt;"",$I115&lt;&gt;"",$J115&lt;&gt;"")</formula>
    </cfRule>
    <cfRule type="expression" dxfId="9613" priority="780">
      <formula>AND($H115&lt;&gt;"",$I115&lt;&gt;"",$J115="")</formula>
    </cfRule>
    <cfRule type="expression" dxfId="9612" priority="781">
      <formula>AND($H115&lt;&gt;"",$I115="",$J115="")</formula>
    </cfRule>
  </conditionalFormatting>
  <conditionalFormatting sqref="AJ178:CF178">
    <cfRule type="expression" dxfId="9611" priority="704">
      <formula>AND($H178&lt;&gt;"",$I178&lt;&gt;"",$J178&lt;&gt;"")</formula>
    </cfRule>
    <cfRule type="expression" dxfId="9610" priority="705">
      <formula>AND($H178&lt;&gt;"",$I178&lt;&gt;"",$J178="")</formula>
    </cfRule>
    <cfRule type="expression" dxfId="9609" priority="706">
      <formula>AND($H178&lt;&gt;"",$I178="",$J178="")</formula>
    </cfRule>
  </conditionalFormatting>
  <conditionalFormatting sqref="AJ179:CF179">
    <cfRule type="expression" dxfId="9608" priority="701">
      <formula>AND($H179&lt;&gt;"",$I179&lt;&gt;"",$J179&lt;&gt;"")</formula>
    </cfRule>
    <cfRule type="expression" dxfId="9607" priority="702">
      <formula>AND($H179&lt;&gt;"",$I179&lt;&gt;"",$J179="")</formula>
    </cfRule>
    <cfRule type="expression" dxfId="9606" priority="703">
      <formula>AND($H179&lt;&gt;"",$I179="",$J179="")</formula>
    </cfRule>
  </conditionalFormatting>
  <conditionalFormatting sqref="AJ118:CF118">
    <cfRule type="expression" dxfId="9605" priority="776">
      <formula>AND($H118&lt;&gt;"",$I118&lt;&gt;"",$J118&lt;&gt;"")</formula>
    </cfRule>
    <cfRule type="expression" dxfId="9604" priority="777">
      <formula>AND($H118&lt;&gt;"",$I118&lt;&gt;"",$J118="")</formula>
    </cfRule>
    <cfRule type="expression" dxfId="9603" priority="778">
      <formula>AND($H118&lt;&gt;"",$I118="",$J118="")</formula>
    </cfRule>
  </conditionalFormatting>
  <conditionalFormatting sqref="AJ116:CF116">
    <cfRule type="expression" dxfId="9602" priority="773">
      <formula>AND($H116&lt;&gt;"",$I116&lt;&gt;"",$J116&lt;&gt;"")</formula>
    </cfRule>
    <cfRule type="expression" dxfId="9601" priority="774">
      <formula>AND($H116&lt;&gt;"",$I116&lt;&gt;"",$J116="")</formula>
    </cfRule>
    <cfRule type="expression" dxfId="9600" priority="775">
      <formula>AND($H116&lt;&gt;"",$I116="",$J116="")</formula>
    </cfRule>
  </conditionalFormatting>
  <conditionalFormatting sqref="AJ124:CF124">
    <cfRule type="expression" dxfId="9599" priority="770">
      <formula>AND($H124&lt;&gt;"",$I124&lt;&gt;"",$J124&lt;&gt;"")</formula>
    </cfRule>
    <cfRule type="expression" dxfId="9598" priority="771">
      <formula>AND($H124&lt;&gt;"",$I124&lt;&gt;"",$J124="")</formula>
    </cfRule>
    <cfRule type="expression" dxfId="9597" priority="772">
      <formula>AND($H124&lt;&gt;"",$I124="",$J124="")</formula>
    </cfRule>
  </conditionalFormatting>
  <conditionalFormatting sqref="AJ151:CF151">
    <cfRule type="expression" dxfId="9596" priority="767">
      <formula>AND($H151&lt;&gt;"",$I151&lt;&gt;"",$J151&lt;&gt;"")</formula>
    </cfRule>
    <cfRule type="expression" dxfId="9595" priority="768">
      <formula>AND($H151&lt;&gt;"",$I151&lt;&gt;"",$J151="")</formula>
    </cfRule>
    <cfRule type="expression" dxfId="9594" priority="769">
      <formula>AND($H151&lt;&gt;"",$I151="",$J151="")</formula>
    </cfRule>
  </conditionalFormatting>
  <conditionalFormatting sqref="AJ152:CF152">
    <cfRule type="expression" dxfId="9593" priority="764">
      <formula>AND($H152&lt;&gt;"",$I152&lt;&gt;"",$J152&lt;&gt;"")</formula>
    </cfRule>
    <cfRule type="expression" dxfId="9592" priority="765">
      <formula>AND($H152&lt;&gt;"",$I152&lt;&gt;"",$J152="")</formula>
    </cfRule>
    <cfRule type="expression" dxfId="9591" priority="766">
      <formula>AND($H152&lt;&gt;"",$I152="",$J152="")</formula>
    </cfRule>
  </conditionalFormatting>
  <conditionalFormatting sqref="AJ153:CF153">
    <cfRule type="expression" dxfId="9590" priority="761">
      <formula>AND($H153&lt;&gt;"",$I153&lt;&gt;"",$J153&lt;&gt;"")</formula>
    </cfRule>
    <cfRule type="expression" dxfId="9589" priority="762">
      <formula>AND($H153&lt;&gt;"",$I153&lt;&gt;"",$J153="")</formula>
    </cfRule>
    <cfRule type="expression" dxfId="9588" priority="763">
      <formula>AND($H153&lt;&gt;"",$I153="",$J153="")</formula>
    </cfRule>
  </conditionalFormatting>
  <conditionalFormatting sqref="AJ154:CF154">
    <cfRule type="expression" dxfId="9587" priority="758">
      <formula>AND($H154&lt;&gt;"",$I154&lt;&gt;"",$J154&lt;&gt;"")</formula>
    </cfRule>
    <cfRule type="expression" dxfId="9586" priority="759">
      <formula>AND($H154&lt;&gt;"",$I154&lt;&gt;"",$J154="")</formula>
    </cfRule>
    <cfRule type="expression" dxfId="9585" priority="760">
      <formula>AND($H154&lt;&gt;"",$I154="",$J154="")</formula>
    </cfRule>
  </conditionalFormatting>
  <conditionalFormatting sqref="AJ155:CF155">
    <cfRule type="expression" dxfId="9584" priority="755">
      <formula>AND($H155&lt;&gt;"",$I155&lt;&gt;"",$J155&lt;&gt;"")</formula>
    </cfRule>
    <cfRule type="expression" dxfId="9583" priority="756">
      <formula>AND($H155&lt;&gt;"",$I155&lt;&gt;"",$J155="")</formula>
    </cfRule>
    <cfRule type="expression" dxfId="9582" priority="757">
      <formula>AND($H155&lt;&gt;"",$I155="",$J155="")</formula>
    </cfRule>
  </conditionalFormatting>
  <conditionalFormatting sqref="AJ143:CF143">
    <cfRule type="expression" dxfId="9581" priority="752">
      <formula>AND($H143&lt;&gt;"",$I143&lt;&gt;"",$J143&lt;&gt;"")</formula>
    </cfRule>
    <cfRule type="expression" dxfId="9580" priority="753">
      <formula>AND($H143&lt;&gt;"",$I143&lt;&gt;"",$J143="")</formula>
    </cfRule>
    <cfRule type="expression" dxfId="9579" priority="754">
      <formula>AND($H143&lt;&gt;"",$I143="",$J143="")</formula>
    </cfRule>
  </conditionalFormatting>
  <conditionalFormatting sqref="AJ144:CF144">
    <cfRule type="expression" dxfId="9578" priority="749">
      <formula>AND($H144&lt;&gt;"",$I144&lt;&gt;"",$J144&lt;&gt;"")</formula>
    </cfRule>
    <cfRule type="expression" dxfId="9577" priority="750">
      <formula>AND($H144&lt;&gt;"",$I144&lt;&gt;"",$J144="")</formula>
    </cfRule>
    <cfRule type="expression" dxfId="9576" priority="751">
      <formula>AND($H144&lt;&gt;"",$I144="",$J144="")</formula>
    </cfRule>
  </conditionalFormatting>
  <conditionalFormatting sqref="AJ145:CF145">
    <cfRule type="expression" dxfId="9575" priority="746">
      <formula>AND($H145&lt;&gt;"",$I145&lt;&gt;"",$J145&lt;&gt;"")</formula>
    </cfRule>
    <cfRule type="expression" dxfId="9574" priority="747">
      <formula>AND($H145&lt;&gt;"",$I145&lt;&gt;"",$J145="")</formula>
    </cfRule>
    <cfRule type="expression" dxfId="9573" priority="748">
      <formula>AND($H145&lt;&gt;"",$I145="",$J145="")</formula>
    </cfRule>
  </conditionalFormatting>
  <conditionalFormatting sqref="AJ146:CF146">
    <cfRule type="expression" dxfId="9572" priority="743">
      <formula>AND($H146&lt;&gt;"",$I146&lt;&gt;"",$J146&lt;&gt;"")</formula>
    </cfRule>
    <cfRule type="expression" dxfId="9571" priority="744">
      <formula>AND($H146&lt;&gt;"",$I146&lt;&gt;"",$J146="")</formula>
    </cfRule>
    <cfRule type="expression" dxfId="9570" priority="745">
      <formula>AND($H146&lt;&gt;"",$I146="",$J146="")</formula>
    </cfRule>
  </conditionalFormatting>
  <conditionalFormatting sqref="AJ147:CF147">
    <cfRule type="expression" dxfId="9569" priority="740">
      <formula>AND($H147&lt;&gt;"",$I147&lt;&gt;"",$J147&lt;&gt;"")</formula>
    </cfRule>
    <cfRule type="expression" dxfId="9568" priority="741">
      <formula>AND($H147&lt;&gt;"",$I147&lt;&gt;"",$J147="")</formula>
    </cfRule>
    <cfRule type="expression" dxfId="9567" priority="742">
      <formula>AND($H147&lt;&gt;"",$I147="",$J147="")</formula>
    </cfRule>
  </conditionalFormatting>
  <conditionalFormatting sqref="AJ150:CF150">
    <cfRule type="expression" dxfId="9566" priority="737">
      <formula>AND($H150&lt;&gt;"",$I150&lt;&gt;"",$J150&lt;&gt;"")</formula>
    </cfRule>
    <cfRule type="expression" dxfId="9565" priority="738">
      <formula>AND($H150&lt;&gt;"",$I150&lt;&gt;"",$J150="")</formula>
    </cfRule>
    <cfRule type="expression" dxfId="9564" priority="739">
      <formula>AND($H150&lt;&gt;"",$I150="",$J150="")</formula>
    </cfRule>
  </conditionalFormatting>
  <conditionalFormatting sqref="AJ148:CF148">
    <cfRule type="expression" dxfId="9563" priority="734">
      <formula>AND($H148&lt;&gt;"",$I148&lt;&gt;"",$J148&lt;&gt;"")</formula>
    </cfRule>
    <cfRule type="expression" dxfId="9562" priority="735">
      <formula>AND($H148&lt;&gt;"",$I148&lt;&gt;"",$J148="")</formula>
    </cfRule>
    <cfRule type="expression" dxfId="9561" priority="736">
      <formula>AND($H148&lt;&gt;"",$I148="",$J148="")</formula>
    </cfRule>
  </conditionalFormatting>
  <conditionalFormatting sqref="AJ156:CF156">
    <cfRule type="expression" dxfId="9560" priority="731">
      <formula>AND($H156&lt;&gt;"",$I156&lt;&gt;"",$J156&lt;&gt;"")</formula>
    </cfRule>
    <cfRule type="expression" dxfId="9559" priority="732">
      <formula>AND($H156&lt;&gt;"",$I156&lt;&gt;"",$J156="")</formula>
    </cfRule>
    <cfRule type="expression" dxfId="9558" priority="733">
      <formula>AND($H156&lt;&gt;"",$I156="",$J156="")</formula>
    </cfRule>
  </conditionalFormatting>
  <conditionalFormatting sqref="AJ183:CF183">
    <cfRule type="expression" dxfId="9557" priority="728">
      <formula>AND($H183&lt;&gt;"",$I183&lt;&gt;"",$J183&lt;&gt;"")</formula>
    </cfRule>
    <cfRule type="expression" dxfId="9556" priority="729">
      <formula>AND($H183&lt;&gt;"",$I183&lt;&gt;"",$J183="")</formula>
    </cfRule>
    <cfRule type="expression" dxfId="9555" priority="730">
      <formula>AND($H183&lt;&gt;"",$I183="",$J183="")</formula>
    </cfRule>
  </conditionalFormatting>
  <conditionalFormatting sqref="AJ184:CF184">
    <cfRule type="expression" dxfId="9554" priority="725">
      <formula>AND($H184&lt;&gt;"",$I184&lt;&gt;"",$J184&lt;&gt;"")</formula>
    </cfRule>
    <cfRule type="expression" dxfId="9553" priority="726">
      <formula>AND($H184&lt;&gt;"",$I184&lt;&gt;"",$J184="")</formula>
    </cfRule>
    <cfRule type="expression" dxfId="9552" priority="727">
      <formula>AND($H184&lt;&gt;"",$I184="",$J184="")</formula>
    </cfRule>
  </conditionalFormatting>
  <conditionalFormatting sqref="AJ185:CF185">
    <cfRule type="expression" dxfId="9551" priority="722">
      <formula>AND($H185&lt;&gt;"",$I185&lt;&gt;"",$J185&lt;&gt;"")</formula>
    </cfRule>
    <cfRule type="expression" dxfId="9550" priority="723">
      <formula>AND($H185&lt;&gt;"",$I185&lt;&gt;"",$J185="")</formula>
    </cfRule>
    <cfRule type="expression" dxfId="9549" priority="724">
      <formula>AND($H185&lt;&gt;"",$I185="",$J185="")</formula>
    </cfRule>
  </conditionalFormatting>
  <conditionalFormatting sqref="AJ186:CF186">
    <cfRule type="expression" dxfId="9548" priority="719">
      <formula>AND($H186&lt;&gt;"",$I186&lt;&gt;"",$J186&lt;&gt;"")</formula>
    </cfRule>
    <cfRule type="expression" dxfId="9547" priority="720">
      <formula>AND($H186&lt;&gt;"",$I186&lt;&gt;"",$J186="")</formula>
    </cfRule>
    <cfRule type="expression" dxfId="9546" priority="721">
      <formula>AND($H186&lt;&gt;"",$I186="",$J186="")</formula>
    </cfRule>
  </conditionalFormatting>
  <conditionalFormatting sqref="AJ187:CF187">
    <cfRule type="expression" dxfId="9545" priority="716">
      <formula>AND($H187&lt;&gt;"",$I187&lt;&gt;"",$J187&lt;&gt;"")</formula>
    </cfRule>
    <cfRule type="expression" dxfId="9544" priority="717">
      <formula>AND($H187&lt;&gt;"",$I187&lt;&gt;"",$J187="")</formula>
    </cfRule>
    <cfRule type="expression" dxfId="9543" priority="718">
      <formula>AND($H187&lt;&gt;"",$I187="",$J187="")</formula>
    </cfRule>
  </conditionalFormatting>
  <conditionalFormatting sqref="AJ175:CF175">
    <cfRule type="expression" dxfId="9542" priority="713">
      <formula>AND($H175&lt;&gt;"",$I175&lt;&gt;"",$J175&lt;&gt;"")</formula>
    </cfRule>
    <cfRule type="expression" dxfId="9541" priority="714">
      <formula>AND($H175&lt;&gt;"",$I175&lt;&gt;"",$J175="")</formula>
    </cfRule>
    <cfRule type="expression" dxfId="9540" priority="715">
      <formula>AND($H175&lt;&gt;"",$I175="",$J175="")</formula>
    </cfRule>
  </conditionalFormatting>
  <conditionalFormatting sqref="AJ176:CF176">
    <cfRule type="expression" dxfId="9539" priority="710">
      <formula>AND($H176&lt;&gt;"",$I176&lt;&gt;"",$J176&lt;&gt;"")</formula>
    </cfRule>
    <cfRule type="expression" dxfId="9538" priority="711">
      <formula>AND($H176&lt;&gt;"",$I176&lt;&gt;"",$J176="")</formula>
    </cfRule>
    <cfRule type="expression" dxfId="9537" priority="712">
      <formula>AND($H176&lt;&gt;"",$I176="",$J176="")</formula>
    </cfRule>
  </conditionalFormatting>
  <conditionalFormatting sqref="AJ177:CF177">
    <cfRule type="expression" dxfId="9536" priority="707">
      <formula>AND($H177&lt;&gt;"",$I177&lt;&gt;"",$J177&lt;&gt;"")</formula>
    </cfRule>
    <cfRule type="expression" dxfId="9535" priority="708">
      <formula>AND($H177&lt;&gt;"",$I177&lt;&gt;"",$J177="")</formula>
    </cfRule>
    <cfRule type="expression" dxfId="9534" priority="709">
      <formula>AND($H177&lt;&gt;"",$I177="",$J177="")</formula>
    </cfRule>
  </conditionalFormatting>
  <conditionalFormatting sqref="AJ182:CF182">
    <cfRule type="expression" dxfId="9533" priority="698">
      <formula>AND($H182&lt;&gt;"",$I182&lt;&gt;"",$J182&lt;&gt;"")</formula>
    </cfRule>
    <cfRule type="expression" dxfId="9532" priority="699">
      <formula>AND($H182&lt;&gt;"",$I182&lt;&gt;"",$J182="")</formula>
    </cfRule>
    <cfRule type="expression" dxfId="9531" priority="700">
      <formula>AND($H182&lt;&gt;"",$I182="",$J182="")</formula>
    </cfRule>
  </conditionalFormatting>
  <conditionalFormatting sqref="AJ180:CF180">
    <cfRule type="expression" dxfId="9530" priority="695">
      <formula>AND($H180&lt;&gt;"",$I180&lt;&gt;"",$J180&lt;&gt;"")</formula>
    </cfRule>
    <cfRule type="expression" dxfId="9529" priority="696">
      <formula>AND($H180&lt;&gt;"",$I180&lt;&gt;"",$J180="")</formula>
    </cfRule>
    <cfRule type="expression" dxfId="9528" priority="697">
      <formula>AND($H180&lt;&gt;"",$I180="",$J180="")</formula>
    </cfRule>
  </conditionalFormatting>
  <conditionalFormatting sqref="AJ188:CF188">
    <cfRule type="expression" dxfId="9527" priority="692">
      <formula>AND($H188&lt;&gt;"",$I188&lt;&gt;"",$J188&lt;&gt;"")</formula>
    </cfRule>
    <cfRule type="expression" dxfId="9526" priority="693">
      <formula>AND($H188&lt;&gt;"",$I188&lt;&gt;"",$J188="")</formula>
    </cfRule>
    <cfRule type="expression" dxfId="9525" priority="694">
      <formula>AND($H188&lt;&gt;"",$I188="",$J188="")</formula>
    </cfRule>
  </conditionalFormatting>
  <conditionalFormatting sqref="AJ127:CF127">
    <cfRule type="expression" dxfId="9524" priority="689">
      <formula>AND($H127&lt;&gt;"",$I127&lt;&gt;"",$J127&lt;&gt;"")</formula>
    </cfRule>
    <cfRule type="expression" dxfId="9523" priority="690">
      <formula>AND($H127&lt;&gt;"",$I127&lt;&gt;"",$J127="")</formula>
    </cfRule>
    <cfRule type="expression" dxfId="9522" priority="691">
      <formula>AND($H127&lt;&gt;"",$I127="",$J127="")</formula>
    </cfRule>
  </conditionalFormatting>
  <conditionalFormatting sqref="AJ128:CF128">
    <cfRule type="expression" dxfId="9521" priority="686">
      <formula>AND($H128&lt;&gt;"",$I128&lt;&gt;"",$J128&lt;&gt;"")</formula>
    </cfRule>
    <cfRule type="expression" dxfId="9520" priority="687">
      <formula>AND($H128&lt;&gt;"",$I128&lt;&gt;"",$J128="")</formula>
    </cfRule>
    <cfRule type="expression" dxfId="9519" priority="688">
      <formula>AND($H128&lt;&gt;"",$I128="",$J128="")</formula>
    </cfRule>
  </conditionalFormatting>
  <conditionalFormatting sqref="AJ129:CF129">
    <cfRule type="expression" dxfId="9518" priority="683">
      <formula>AND($H129&lt;&gt;"",$I129&lt;&gt;"",$J129&lt;&gt;"")</formula>
    </cfRule>
    <cfRule type="expression" dxfId="9517" priority="684">
      <formula>AND($H129&lt;&gt;"",$I129&lt;&gt;"",$J129="")</formula>
    </cfRule>
    <cfRule type="expression" dxfId="9516" priority="685">
      <formula>AND($H129&lt;&gt;"",$I129="",$J129="")</formula>
    </cfRule>
  </conditionalFormatting>
  <conditionalFormatting sqref="AJ130:CF130">
    <cfRule type="expression" dxfId="9515" priority="680">
      <formula>AND($H130&lt;&gt;"",$I130&lt;&gt;"",$J130&lt;&gt;"")</formula>
    </cfRule>
    <cfRule type="expression" dxfId="9514" priority="681">
      <formula>AND($H130&lt;&gt;"",$I130&lt;&gt;"",$J130="")</formula>
    </cfRule>
    <cfRule type="expression" dxfId="9513" priority="682">
      <formula>AND($H130&lt;&gt;"",$I130="",$J130="")</formula>
    </cfRule>
  </conditionalFormatting>
  <conditionalFormatting sqref="AJ131:CF131">
    <cfRule type="expression" dxfId="9512" priority="677">
      <formula>AND($H131&lt;&gt;"",$I131&lt;&gt;"",$J131&lt;&gt;"")</formula>
    </cfRule>
    <cfRule type="expression" dxfId="9511" priority="678">
      <formula>AND($H131&lt;&gt;"",$I131&lt;&gt;"",$J131="")</formula>
    </cfRule>
    <cfRule type="expression" dxfId="9510" priority="679">
      <formula>AND($H131&lt;&gt;"",$I131="",$J131="")</formula>
    </cfRule>
  </conditionalFormatting>
  <conditionalFormatting sqref="AJ132:CF132">
    <cfRule type="expression" dxfId="9509" priority="674">
      <formula>AND($H132&lt;&gt;"",$I132&lt;&gt;"",$J132&lt;&gt;"")</formula>
    </cfRule>
    <cfRule type="expression" dxfId="9508" priority="675">
      <formula>AND($H132&lt;&gt;"",$I132&lt;&gt;"",$J132="")</formula>
    </cfRule>
    <cfRule type="expression" dxfId="9507" priority="676">
      <formula>AND($H132&lt;&gt;"",$I132="",$J132="")</formula>
    </cfRule>
  </conditionalFormatting>
  <conditionalFormatting sqref="AJ159:CF159">
    <cfRule type="expression" dxfId="9506" priority="671">
      <formula>AND($H159&lt;&gt;"",$I159&lt;&gt;"",$J159&lt;&gt;"")</formula>
    </cfRule>
    <cfRule type="expression" dxfId="9505" priority="672">
      <formula>AND($H159&lt;&gt;"",$I159&lt;&gt;"",$J159="")</formula>
    </cfRule>
    <cfRule type="expression" dxfId="9504" priority="673">
      <formula>AND($H159&lt;&gt;"",$I159="",$J159="")</formula>
    </cfRule>
  </conditionalFormatting>
  <conditionalFormatting sqref="AJ160:CF160">
    <cfRule type="expression" dxfId="9503" priority="668">
      <formula>AND($H160&lt;&gt;"",$I160&lt;&gt;"",$J160&lt;&gt;"")</formula>
    </cfRule>
    <cfRule type="expression" dxfId="9502" priority="669">
      <formula>AND($H160&lt;&gt;"",$I160&lt;&gt;"",$J160="")</formula>
    </cfRule>
    <cfRule type="expression" dxfId="9501" priority="670">
      <formula>AND($H160&lt;&gt;"",$I160="",$J160="")</formula>
    </cfRule>
  </conditionalFormatting>
  <conditionalFormatting sqref="AJ161:CF161">
    <cfRule type="expression" dxfId="9500" priority="665">
      <formula>AND($H161&lt;&gt;"",$I161&lt;&gt;"",$J161&lt;&gt;"")</formula>
    </cfRule>
    <cfRule type="expression" dxfId="9499" priority="666">
      <formula>AND($H161&lt;&gt;"",$I161&lt;&gt;"",$J161="")</formula>
    </cfRule>
    <cfRule type="expression" dxfId="9498" priority="667">
      <formula>AND($H161&lt;&gt;"",$I161="",$J161="")</formula>
    </cfRule>
  </conditionalFormatting>
  <conditionalFormatting sqref="AJ162:CF162">
    <cfRule type="expression" dxfId="9497" priority="662">
      <formula>AND($H162&lt;&gt;"",$I162&lt;&gt;"",$J162&lt;&gt;"")</formula>
    </cfRule>
    <cfRule type="expression" dxfId="9496" priority="663">
      <formula>AND($H162&lt;&gt;"",$I162&lt;&gt;"",$J162="")</formula>
    </cfRule>
    <cfRule type="expression" dxfId="9495" priority="664">
      <formula>AND($H162&lt;&gt;"",$I162="",$J162="")</formula>
    </cfRule>
  </conditionalFormatting>
  <conditionalFormatting sqref="AJ163:CF163">
    <cfRule type="expression" dxfId="9494" priority="659">
      <formula>AND($H163&lt;&gt;"",$I163&lt;&gt;"",$J163&lt;&gt;"")</formula>
    </cfRule>
    <cfRule type="expression" dxfId="9493" priority="660">
      <formula>AND($H163&lt;&gt;"",$I163&lt;&gt;"",$J163="")</formula>
    </cfRule>
    <cfRule type="expression" dxfId="9492" priority="661">
      <formula>AND($H163&lt;&gt;"",$I163="",$J163="")</formula>
    </cfRule>
  </conditionalFormatting>
  <conditionalFormatting sqref="AJ164:CF164">
    <cfRule type="expression" dxfId="9491" priority="656">
      <formula>AND($H164&lt;&gt;"",$I164&lt;&gt;"",$J164&lt;&gt;"")</formula>
    </cfRule>
    <cfRule type="expression" dxfId="9490" priority="657">
      <formula>AND($H164&lt;&gt;"",$I164&lt;&gt;"",$J164="")</formula>
    </cfRule>
    <cfRule type="expression" dxfId="9489" priority="658">
      <formula>AND($H164&lt;&gt;"",$I164="",$J164="")</formula>
    </cfRule>
  </conditionalFormatting>
  <conditionalFormatting sqref="AJ191:CF191">
    <cfRule type="expression" dxfId="9488" priority="653">
      <formula>AND($H191&lt;&gt;"",$I191&lt;&gt;"",$J191&lt;&gt;"")</formula>
    </cfRule>
    <cfRule type="expression" dxfId="9487" priority="654">
      <formula>AND($H191&lt;&gt;"",$I191&lt;&gt;"",$J191="")</formula>
    </cfRule>
    <cfRule type="expression" dxfId="9486" priority="655">
      <formula>AND($H191&lt;&gt;"",$I191="",$J191="")</formula>
    </cfRule>
  </conditionalFormatting>
  <conditionalFormatting sqref="AJ192:CF192">
    <cfRule type="expression" dxfId="9485" priority="650">
      <formula>AND($H192&lt;&gt;"",$I192&lt;&gt;"",$J192&lt;&gt;"")</formula>
    </cfRule>
    <cfRule type="expression" dxfId="9484" priority="651">
      <formula>AND($H192&lt;&gt;"",$I192&lt;&gt;"",$J192="")</formula>
    </cfRule>
    <cfRule type="expression" dxfId="9483" priority="652">
      <formula>AND($H192&lt;&gt;"",$I192="",$J192="")</formula>
    </cfRule>
  </conditionalFormatting>
  <conditionalFormatting sqref="AJ193:CF193">
    <cfRule type="expression" dxfId="9482" priority="647">
      <formula>AND($H193&lt;&gt;"",$I193&lt;&gt;"",$J193&lt;&gt;"")</formula>
    </cfRule>
    <cfRule type="expression" dxfId="9481" priority="648">
      <formula>AND($H193&lt;&gt;"",$I193&lt;&gt;"",$J193="")</formula>
    </cfRule>
    <cfRule type="expression" dxfId="9480" priority="649">
      <formula>AND($H193&lt;&gt;"",$I193="",$J193="")</formula>
    </cfRule>
  </conditionalFormatting>
  <conditionalFormatting sqref="AJ194:CF194">
    <cfRule type="expression" dxfId="9479" priority="644">
      <formula>AND($H194&lt;&gt;"",$I194&lt;&gt;"",$J194&lt;&gt;"")</formula>
    </cfRule>
    <cfRule type="expression" dxfId="9478" priority="645">
      <formula>AND($H194&lt;&gt;"",$I194&lt;&gt;"",$J194="")</formula>
    </cfRule>
    <cfRule type="expression" dxfId="9477" priority="646">
      <formula>AND($H194&lt;&gt;"",$I194="",$J194="")</formula>
    </cfRule>
  </conditionalFormatting>
  <conditionalFormatting sqref="AJ195:CF195">
    <cfRule type="expression" dxfId="9476" priority="641">
      <formula>AND($H195&lt;&gt;"",$I195&lt;&gt;"",$J195&lt;&gt;"")</formula>
    </cfRule>
    <cfRule type="expression" dxfId="9475" priority="642">
      <formula>AND($H195&lt;&gt;"",$I195&lt;&gt;"",$J195="")</formula>
    </cfRule>
    <cfRule type="expression" dxfId="9474" priority="643">
      <formula>AND($H195&lt;&gt;"",$I195="",$J195="")</formula>
    </cfRule>
  </conditionalFormatting>
  <conditionalFormatting sqref="AJ196:CF196">
    <cfRule type="expression" dxfId="9473" priority="638">
      <formula>AND($H196&lt;&gt;"",$I196&lt;&gt;"",$J196&lt;&gt;"")</formula>
    </cfRule>
    <cfRule type="expression" dxfId="9472" priority="639">
      <formula>AND($H196&lt;&gt;"",$I196&lt;&gt;"",$J196="")</formula>
    </cfRule>
    <cfRule type="expression" dxfId="9471" priority="640">
      <formula>AND($H196&lt;&gt;"",$I196="",$J196="")</formula>
    </cfRule>
  </conditionalFormatting>
  <conditionalFormatting sqref="AJ135:CF135">
    <cfRule type="expression" dxfId="9470" priority="635">
      <formula>AND($H135&lt;&gt;"",$I135&lt;&gt;"",$J135&lt;&gt;"")</formula>
    </cfRule>
    <cfRule type="expression" dxfId="9469" priority="636">
      <formula>AND($H135&lt;&gt;"",$I135&lt;&gt;"",$J135="")</formula>
    </cfRule>
    <cfRule type="expression" dxfId="9468" priority="637">
      <formula>AND($H135&lt;&gt;"",$I135="",$J135="")</formula>
    </cfRule>
  </conditionalFormatting>
  <conditionalFormatting sqref="AJ136:CF136">
    <cfRule type="expression" dxfId="9467" priority="632">
      <formula>AND($H136&lt;&gt;"",$I136&lt;&gt;"",$J136&lt;&gt;"")</formula>
    </cfRule>
    <cfRule type="expression" dxfId="9466" priority="633">
      <formula>AND($H136&lt;&gt;"",$I136&lt;&gt;"",$J136="")</formula>
    </cfRule>
    <cfRule type="expression" dxfId="9465" priority="634">
      <formula>AND($H136&lt;&gt;"",$I136="",$J136="")</formula>
    </cfRule>
  </conditionalFormatting>
  <conditionalFormatting sqref="AJ137:CF137">
    <cfRule type="expression" dxfId="9464" priority="629">
      <formula>AND($H137&lt;&gt;"",$I137&lt;&gt;"",$J137&lt;&gt;"")</formula>
    </cfRule>
    <cfRule type="expression" dxfId="9463" priority="630">
      <formula>AND($H137&lt;&gt;"",$I137&lt;&gt;"",$J137="")</formula>
    </cfRule>
    <cfRule type="expression" dxfId="9462" priority="631">
      <formula>AND($H137&lt;&gt;"",$I137="",$J137="")</formula>
    </cfRule>
  </conditionalFormatting>
  <conditionalFormatting sqref="AJ138:CF138">
    <cfRule type="expression" dxfId="9461" priority="626">
      <formula>AND($H138&lt;&gt;"",$I138&lt;&gt;"",$J138&lt;&gt;"")</formula>
    </cfRule>
    <cfRule type="expression" dxfId="9460" priority="627">
      <formula>AND($H138&lt;&gt;"",$I138&lt;&gt;"",$J138="")</formula>
    </cfRule>
    <cfRule type="expression" dxfId="9459" priority="628">
      <formula>AND($H138&lt;&gt;"",$I138="",$J138="")</formula>
    </cfRule>
  </conditionalFormatting>
  <conditionalFormatting sqref="AJ139:CF139">
    <cfRule type="expression" dxfId="9458" priority="623">
      <formula>AND($H139&lt;&gt;"",$I139&lt;&gt;"",$J139&lt;&gt;"")</formula>
    </cfRule>
    <cfRule type="expression" dxfId="9457" priority="624">
      <formula>AND($H139&lt;&gt;"",$I139&lt;&gt;"",$J139="")</formula>
    </cfRule>
    <cfRule type="expression" dxfId="9456" priority="625">
      <formula>AND($H139&lt;&gt;"",$I139="",$J139="")</formula>
    </cfRule>
  </conditionalFormatting>
  <conditionalFormatting sqref="AJ140:CF140">
    <cfRule type="expression" dxfId="9455" priority="620">
      <formula>AND($H140&lt;&gt;"",$I140&lt;&gt;"",$J140&lt;&gt;"")</formula>
    </cfRule>
    <cfRule type="expression" dxfId="9454" priority="621">
      <formula>AND($H140&lt;&gt;"",$I140&lt;&gt;"",$J140="")</formula>
    </cfRule>
    <cfRule type="expression" dxfId="9453" priority="622">
      <formula>AND($H140&lt;&gt;"",$I140="",$J140="")</formula>
    </cfRule>
  </conditionalFormatting>
  <conditionalFormatting sqref="AJ167:CF167">
    <cfRule type="expression" dxfId="9452" priority="617">
      <formula>AND($H167&lt;&gt;"",$I167&lt;&gt;"",$J167&lt;&gt;"")</formula>
    </cfRule>
    <cfRule type="expression" dxfId="9451" priority="618">
      <formula>AND($H167&lt;&gt;"",$I167&lt;&gt;"",$J167="")</formula>
    </cfRule>
    <cfRule type="expression" dxfId="9450" priority="619">
      <formula>AND($H167&lt;&gt;"",$I167="",$J167="")</formula>
    </cfRule>
  </conditionalFormatting>
  <conditionalFormatting sqref="AJ168:CF168">
    <cfRule type="expression" dxfId="9449" priority="614">
      <formula>AND($H168&lt;&gt;"",$I168&lt;&gt;"",$J168&lt;&gt;"")</formula>
    </cfRule>
    <cfRule type="expression" dxfId="9448" priority="615">
      <formula>AND($H168&lt;&gt;"",$I168&lt;&gt;"",$J168="")</formula>
    </cfRule>
    <cfRule type="expression" dxfId="9447" priority="616">
      <formula>AND($H168&lt;&gt;"",$I168="",$J168="")</formula>
    </cfRule>
  </conditionalFormatting>
  <conditionalFormatting sqref="AJ169:CF169">
    <cfRule type="expression" dxfId="9446" priority="611">
      <formula>AND($H169&lt;&gt;"",$I169&lt;&gt;"",$J169&lt;&gt;"")</formula>
    </cfRule>
    <cfRule type="expression" dxfId="9445" priority="612">
      <formula>AND($H169&lt;&gt;"",$I169&lt;&gt;"",$J169="")</formula>
    </cfRule>
    <cfRule type="expression" dxfId="9444" priority="613">
      <formula>AND($H169&lt;&gt;"",$I169="",$J169="")</formula>
    </cfRule>
  </conditionalFormatting>
  <conditionalFormatting sqref="AJ170:CF170">
    <cfRule type="expression" dxfId="9443" priority="608">
      <formula>AND($H170&lt;&gt;"",$I170&lt;&gt;"",$J170&lt;&gt;"")</formula>
    </cfRule>
    <cfRule type="expression" dxfId="9442" priority="609">
      <formula>AND($H170&lt;&gt;"",$I170&lt;&gt;"",$J170="")</formula>
    </cfRule>
    <cfRule type="expression" dxfId="9441" priority="610">
      <formula>AND($H170&lt;&gt;"",$I170="",$J170="")</formula>
    </cfRule>
  </conditionalFormatting>
  <conditionalFormatting sqref="AJ171:CF171">
    <cfRule type="expression" dxfId="9440" priority="605">
      <formula>AND($H171&lt;&gt;"",$I171&lt;&gt;"",$J171&lt;&gt;"")</formula>
    </cfRule>
    <cfRule type="expression" dxfId="9439" priority="606">
      <formula>AND($H171&lt;&gt;"",$I171&lt;&gt;"",$J171="")</formula>
    </cfRule>
    <cfRule type="expression" dxfId="9438" priority="607">
      <formula>AND($H171&lt;&gt;"",$I171="",$J171="")</formula>
    </cfRule>
  </conditionalFormatting>
  <conditionalFormatting sqref="AJ172:CF172">
    <cfRule type="expression" dxfId="9437" priority="602">
      <formula>AND($H172&lt;&gt;"",$I172&lt;&gt;"",$J172&lt;&gt;"")</formula>
    </cfRule>
    <cfRule type="expression" dxfId="9436" priority="603">
      <formula>AND($H172&lt;&gt;"",$I172&lt;&gt;"",$J172="")</formula>
    </cfRule>
    <cfRule type="expression" dxfId="9435" priority="604">
      <formula>AND($H172&lt;&gt;"",$I172="",$J172="")</formula>
    </cfRule>
  </conditionalFormatting>
  <conditionalFormatting sqref="AJ199:CF199">
    <cfRule type="expression" dxfId="9434" priority="599">
      <formula>AND($H199&lt;&gt;"",$I199&lt;&gt;"",$J199&lt;&gt;"")</formula>
    </cfRule>
    <cfRule type="expression" dxfId="9433" priority="600">
      <formula>AND($H199&lt;&gt;"",$I199&lt;&gt;"",$J199="")</formula>
    </cfRule>
    <cfRule type="expression" dxfId="9432" priority="601">
      <formula>AND($H199&lt;&gt;"",$I199="",$J199="")</formula>
    </cfRule>
  </conditionalFormatting>
  <conditionalFormatting sqref="AJ200:CF200">
    <cfRule type="expression" dxfId="9431" priority="596">
      <formula>AND($H200&lt;&gt;"",$I200&lt;&gt;"",$J200&lt;&gt;"")</formula>
    </cfRule>
    <cfRule type="expression" dxfId="9430" priority="597">
      <formula>AND($H200&lt;&gt;"",$I200&lt;&gt;"",$J200="")</formula>
    </cfRule>
    <cfRule type="expression" dxfId="9429" priority="598">
      <formula>AND($H200&lt;&gt;"",$I200="",$J200="")</formula>
    </cfRule>
  </conditionalFormatting>
  <conditionalFormatting sqref="AJ201:CF201">
    <cfRule type="expression" dxfId="9428" priority="593">
      <formula>AND($H201&lt;&gt;"",$I201&lt;&gt;"",$J201&lt;&gt;"")</formula>
    </cfRule>
    <cfRule type="expression" dxfId="9427" priority="594">
      <formula>AND($H201&lt;&gt;"",$I201&lt;&gt;"",$J201="")</formula>
    </cfRule>
    <cfRule type="expression" dxfId="9426" priority="595">
      <formula>AND($H201&lt;&gt;"",$I201="",$J201="")</formula>
    </cfRule>
  </conditionalFormatting>
  <conditionalFormatting sqref="AJ202:CF202">
    <cfRule type="expression" dxfId="9425" priority="590">
      <formula>AND($H202&lt;&gt;"",$I202&lt;&gt;"",$J202&lt;&gt;"")</formula>
    </cfRule>
    <cfRule type="expression" dxfId="9424" priority="591">
      <formula>AND($H202&lt;&gt;"",$I202&lt;&gt;"",$J202="")</formula>
    </cfRule>
    <cfRule type="expression" dxfId="9423" priority="592">
      <formula>AND($H202&lt;&gt;"",$I202="",$J202="")</formula>
    </cfRule>
  </conditionalFormatting>
  <conditionalFormatting sqref="AJ203:CF203">
    <cfRule type="expression" dxfId="9422" priority="587">
      <formula>AND($H203&lt;&gt;"",$I203&lt;&gt;"",$J203&lt;&gt;"")</formula>
    </cfRule>
    <cfRule type="expression" dxfId="9421" priority="588">
      <formula>AND($H203&lt;&gt;"",$I203&lt;&gt;"",$J203="")</formula>
    </cfRule>
    <cfRule type="expression" dxfId="9420" priority="589">
      <formula>AND($H203&lt;&gt;"",$I203="",$J203="")</formula>
    </cfRule>
  </conditionalFormatting>
  <conditionalFormatting sqref="AJ204:CF204">
    <cfRule type="expression" dxfId="9419" priority="584">
      <formula>AND($H204&lt;&gt;"",$I204&lt;&gt;"",$J204&lt;&gt;"")</formula>
    </cfRule>
    <cfRule type="expression" dxfId="9418" priority="585">
      <formula>AND($H204&lt;&gt;"",$I204&lt;&gt;"",$J204="")</formula>
    </cfRule>
    <cfRule type="expression" dxfId="9417" priority="586">
      <formula>AND($H204&lt;&gt;"",$I204="",$J204="")</formula>
    </cfRule>
  </conditionalFormatting>
  <conditionalFormatting sqref="H207:J207">
    <cfRule type="expression" dxfId="9416" priority="581">
      <formula>AND($H207&lt;&gt;"",$I207&lt;&gt;"",$J207&lt;&gt;"")</formula>
    </cfRule>
    <cfRule type="expression" dxfId="9415" priority="582">
      <formula>AND($H207&lt;&gt;"",$I207&lt;&gt;"",$J207="")</formula>
    </cfRule>
    <cfRule type="expression" dxfId="9414" priority="583">
      <formula>AND($H207&lt;&gt;"",$I207="",$J207="")</formula>
    </cfRule>
  </conditionalFormatting>
  <conditionalFormatting sqref="U207 X207:Z207">
    <cfRule type="expression" dxfId="9413" priority="578">
      <formula>AND($H207&lt;&gt;"",$I207&lt;&gt;"",$J207&lt;&gt;"")</formula>
    </cfRule>
    <cfRule type="expression" dxfId="9412" priority="579">
      <formula>AND($H207&lt;&gt;"",$I207&lt;&gt;"",$J207="")</formula>
    </cfRule>
    <cfRule type="expression" dxfId="9411" priority="580">
      <formula>AND($H207&lt;&gt;"",$I207="",$J207="")</formula>
    </cfRule>
  </conditionalFormatting>
  <conditionalFormatting sqref="H207">
    <cfRule type="expression" dxfId="9410" priority="577">
      <formula>AND($H207&lt;&gt;"",$I207&lt;&gt;"")</formula>
    </cfRule>
  </conditionalFormatting>
  <conditionalFormatting sqref="I207">
    <cfRule type="expression" dxfId="9409" priority="576">
      <formula>AND($I207&lt;&gt;"",$J207&lt;&gt;"")</formula>
    </cfRule>
  </conditionalFormatting>
  <conditionalFormatting sqref="A207">
    <cfRule type="containsBlanks" dxfId="9408" priority="575">
      <formula>LEN(TRIM(A207))=0</formula>
    </cfRule>
  </conditionalFormatting>
  <conditionalFormatting sqref="AA207:AB207">
    <cfRule type="expression" dxfId="9407" priority="572">
      <formula>AND($H207&lt;&gt;"",$I207&lt;&gt;"",$J207&lt;&gt;"")</formula>
    </cfRule>
    <cfRule type="expression" dxfId="9406" priority="573">
      <formula>AND($H207&lt;&gt;"",$I207&lt;&gt;"",$J207="")</formula>
    </cfRule>
    <cfRule type="expression" dxfId="9405" priority="574">
      <formula>AND($H207&lt;&gt;"",$I207="",$J207="")</formula>
    </cfRule>
  </conditionalFormatting>
  <conditionalFormatting sqref="AC207:AD207">
    <cfRule type="expression" dxfId="9404" priority="569">
      <formula>AND($H207&lt;&gt;"",$I207&lt;&gt;"",$J207&lt;&gt;"")</formula>
    </cfRule>
    <cfRule type="expression" dxfId="9403" priority="570">
      <formula>AND($H207&lt;&gt;"",$I207&lt;&gt;"",$J207="")</formula>
    </cfRule>
    <cfRule type="expression" dxfId="9402" priority="571">
      <formula>AND($H207&lt;&gt;"",$I207="",$J207="")</formula>
    </cfRule>
  </conditionalFormatting>
  <conditionalFormatting sqref="AE207:AH207">
    <cfRule type="expression" dxfId="9401" priority="566">
      <formula>AND($H207&lt;&gt;"",$I207&lt;&gt;"",$J207&lt;&gt;"")</formula>
    </cfRule>
    <cfRule type="expression" dxfId="9400" priority="567">
      <formula>AND($H207&lt;&gt;"",$I207&lt;&gt;"",$J207="")</formula>
    </cfRule>
    <cfRule type="expression" dxfId="9399" priority="568">
      <formula>AND($H207&lt;&gt;"",$I207="",$J207="")</formula>
    </cfRule>
  </conditionalFormatting>
  <conditionalFormatting sqref="AI207">
    <cfRule type="expression" dxfId="9398" priority="563">
      <formula>AND($H207&lt;&gt;"",$I207&lt;&gt;"",$J207&lt;&gt;"")</formula>
    </cfRule>
    <cfRule type="expression" dxfId="9397" priority="564">
      <formula>AND($H207&lt;&gt;"",$I207&lt;&gt;"",$J207="")</formula>
    </cfRule>
    <cfRule type="expression" dxfId="9396" priority="565">
      <formula>AND($H207&lt;&gt;"",$I207="",$J207="")</formula>
    </cfRule>
  </conditionalFormatting>
  <conditionalFormatting sqref="H208:J208">
    <cfRule type="expression" dxfId="9395" priority="560">
      <formula>AND($H208&lt;&gt;"",$I208&lt;&gt;"",$J208&lt;&gt;"")</formula>
    </cfRule>
    <cfRule type="expression" dxfId="9394" priority="561">
      <formula>AND($H208&lt;&gt;"",$I208&lt;&gt;"",$J208="")</formula>
    </cfRule>
    <cfRule type="expression" dxfId="9393" priority="562">
      <formula>AND($H208&lt;&gt;"",$I208="",$J208="")</formula>
    </cfRule>
  </conditionalFormatting>
  <conditionalFormatting sqref="U208 X208:Z208">
    <cfRule type="expression" dxfId="9392" priority="557">
      <formula>AND($H208&lt;&gt;"",$I208&lt;&gt;"",$J208&lt;&gt;"")</formula>
    </cfRule>
    <cfRule type="expression" dxfId="9391" priority="558">
      <formula>AND($H208&lt;&gt;"",$I208&lt;&gt;"",$J208="")</formula>
    </cfRule>
    <cfRule type="expression" dxfId="9390" priority="559">
      <formula>AND($H208&lt;&gt;"",$I208="",$J208="")</formula>
    </cfRule>
  </conditionalFormatting>
  <conditionalFormatting sqref="H208">
    <cfRule type="expression" dxfId="9389" priority="556">
      <formula>AND($H208&lt;&gt;"",$I208&lt;&gt;"")</formula>
    </cfRule>
  </conditionalFormatting>
  <conditionalFormatting sqref="I208">
    <cfRule type="expression" dxfId="9388" priority="555">
      <formula>AND($I208&lt;&gt;"",$J208&lt;&gt;"")</formula>
    </cfRule>
  </conditionalFormatting>
  <conditionalFormatting sqref="A208">
    <cfRule type="containsBlanks" dxfId="9387" priority="554">
      <formula>LEN(TRIM(A208))=0</formula>
    </cfRule>
  </conditionalFormatting>
  <conditionalFormatting sqref="AA208:AB208">
    <cfRule type="expression" dxfId="9386" priority="551">
      <formula>AND($H208&lt;&gt;"",$I208&lt;&gt;"",$J208&lt;&gt;"")</formula>
    </cfRule>
    <cfRule type="expression" dxfId="9385" priority="552">
      <formula>AND($H208&lt;&gt;"",$I208&lt;&gt;"",$J208="")</formula>
    </cfRule>
    <cfRule type="expression" dxfId="9384" priority="553">
      <formula>AND($H208&lt;&gt;"",$I208="",$J208="")</formula>
    </cfRule>
  </conditionalFormatting>
  <conditionalFormatting sqref="AC208:AD208">
    <cfRule type="expression" dxfId="9383" priority="548">
      <formula>AND($H208&lt;&gt;"",$I208&lt;&gt;"",$J208&lt;&gt;"")</formula>
    </cfRule>
    <cfRule type="expression" dxfId="9382" priority="549">
      <formula>AND($H208&lt;&gt;"",$I208&lt;&gt;"",$J208="")</formula>
    </cfRule>
    <cfRule type="expression" dxfId="9381" priority="550">
      <formula>AND($H208&lt;&gt;"",$I208="",$J208="")</formula>
    </cfRule>
  </conditionalFormatting>
  <conditionalFormatting sqref="AE208:AH208">
    <cfRule type="expression" dxfId="9380" priority="545">
      <formula>AND($H208&lt;&gt;"",$I208&lt;&gt;"",$J208&lt;&gt;"")</formula>
    </cfRule>
    <cfRule type="expression" dxfId="9379" priority="546">
      <formula>AND($H208&lt;&gt;"",$I208&lt;&gt;"",$J208="")</formula>
    </cfRule>
    <cfRule type="expression" dxfId="9378" priority="547">
      <formula>AND($H208&lt;&gt;"",$I208="",$J208="")</formula>
    </cfRule>
  </conditionalFormatting>
  <conditionalFormatting sqref="AI208">
    <cfRule type="expression" dxfId="9377" priority="542">
      <formula>AND($H208&lt;&gt;"",$I208&lt;&gt;"",$J208&lt;&gt;"")</formula>
    </cfRule>
    <cfRule type="expression" dxfId="9376" priority="543">
      <formula>AND($H208&lt;&gt;"",$I208&lt;&gt;"",$J208="")</formula>
    </cfRule>
    <cfRule type="expression" dxfId="9375" priority="544">
      <formula>AND($H208&lt;&gt;"",$I208="",$J208="")</formula>
    </cfRule>
  </conditionalFormatting>
  <conditionalFormatting sqref="P208">
    <cfRule type="expression" dxfId="9374" priority="539">
      <formula>AND($H208&lt;&gt;"",$I208&lt;&gt;"",$J208&lt;&gt;"")</formula>
    </cfRule>
    <cfRule type="expression" dxfId="9373" priority="540">
      <formula>AND($H208&lt;&gt;"",$I208&lt;&gt;"",$J208="")</formula>
    </cfRule>
    <cfRule type="expression" dxfId="9372" priority="541">
      <formula>AND($H208&lt;&gt;"",$I208="",$J208="")</formula>
    </cfRule>
  </conditionalFormatting>
  <conditionalFormatting sqref="AJ207:CF207">
    <cfRule type="expression" dxfId="9371" priority="536">
      <formula>AND($H207&lt;&gt;"",$I207&lt;&gt;"",$J207&lt;&gt;"")</formula>
    </cfRule>
    <cfRule type="expression" dxfId="9370" priority="537">
      <formula>AND($H207&lt;&gt;"",$I207&lt;&gt;"",$J207="")</formula>
    </cfRule>
    <cfRule type="expression" dxfId="9369" priority="538">
      <formula>AND($H207&lt;&gt;"",$I207="",$J207="")</formula>
    </cfRule>
  </conditionalFormatting>
  <conditionalFormatting sqref="AJ208:CF208">
    <cfRule type="expression" dxfId="9368" priority="533">
      <formula>AND($H208&lt;&gt;"",$I208&lt;&gt;"",$J208&lt;&gt;"")</formula>
    </cfRule>
    <cfRule type="expression" dxfId="9367" priority="534">
      <formula>AND($H208&lt;&gt;"",$I208&lt;&gt;"",$J208="")</formula>
    </cfRule>
    <cfRule type="expression" dxfId="9366" priority="535">
      <formula>AND($H208&lt;&gt;"",$I208="",$J208="")</formula>
    </cfRule>
  </conditionalFormatting>
  <conditionalFormatting sqref="J10">
    <cfRule type="expression" dxfId="9365" priority="530">
      <formula>AND($H10&lt;&gt;"",$I10&lt;&gt;"",$J10&lt;&gt;"")</formula>
    </cfRule>
    <cfRule type="expression" dxfId="9364" priority="531">
      <formula>AND($H10&lt;&gt;"",$I10&lt;&gt;"",$J10="")</formula>
    </cfRule>
    <cfRule type="expression" dxfId="9363" priority="532">
      <formula>AND($H10&lt;&gt;"",$I10="",$J10="")</formula>
    </cfRule>
  </conditionalFormatting>
  <conditionalFormatting sqref="H22:J22">
    <cfRule type="expression" dxfId="9362" priority="527">
      <formula>AND($H22&lt;&gt;"",$I22&lt;&gt;"",$J22&lt;&gt;"")</formula>
    </cfRule>
    <cfRule type="expression" dxfId="9361" priority="528">
      <formula>AND($H22&lt;&gt;"",$I22&lt;&gt;"",$J22="")</formula>
    </cfRule>
    <cfRule type="expression" dxfId="9360" priority="529">
      <formula>AND($H22&lt;&gt;"",$I22="",$J22="")</formula>
    </cfRule>
  </conditionalFormatting>
  <conditionalFormatting sqref="U22 X22:Z22">
    <cfRule type="expression" dxfId="9359" priority="524">
      <formula>AND($H22&lt;&gt;"",$I22&lt;&gt;"",$J22&lt;&gt;"")</formula>
    </cfRule>
    <cfRule type="expression" dxfId="9358" priority="525">
      <formula>AND($H22&lt;&gt;"",$I22&lt;&gt;"",$J22="")</formula>
    </cfRule>
    <cfRule type="expression" dxfId="9357" priority="526">
      <formula>AND($H22&lt;&gt;"",$I22="",$J22="")</formula>
    </cfRule>
  </conditionalFormatting>
  <conditionalFormatting sqref="H22">
    <cfRule type="expression" dxfId="9356" priority="523">
      <formula>AND($H22&lt;&gt;"",$I22&lt;&gt;"")</formula>
    </cfRule>
  </conditionalFormatting>
  <conditionalFormatting sqref="I22">
    <cfRule type="expression" dxfId="9355" priority="522">
      <formula>AND($I22&lt;&gt;"",$J22&lt;&gt;"")</formula>
    </cfRule>
  </conditionalFormatting>
  <conditionalFormatting sqref="A22">
    <cfRule type="containsBlanks" dxfId="9354" priority="521">
      <formula>LEN(TRIM(A22))=0</formula>
    </cfRule>
  </conditionalFormatting>
  <conditionalFormatting sqref="AA22:AB22">
    <cfRule type="expression" dxfId="9353" priority="518">
      <formula>AND($H22&lt;&gt;"",$I22&lt;&gt;"",$J22&lt;&gt;"")</formula>
    </cfRule>
    <cfRule type="expression" dxfId="9352" priority="519">
      <formula>AND($H22&lt;&gt;"",$I22&lt;&gt;"",$J22="")</formula>
    </cfRule>
    <cfRule type="expression" dxfId="9351" priority="520">
      <formula>AND($H22&lt;&gt;"",$I22="",$J22="")</formula>
    </cfRule>
  </conditionalFormatting>
  <conditionalFormatting sqref="AC22:AD22">
    <cfRule type="expression" dxfId="9350" priority="515">
      <formula>AND($H22&lt;&gt;"",$I22&lt;&gt;"",$J22&lt;&gt;"")</formula>
    </cfRule>
    <cfRule type="expression" dxfId="9349" priority="516">
      <formula>AND($H22&lt;&gt;"",$I22&lt;&gt;"",$J22="")</formula>
    </cfRule>
    <cfRule type="expression" dxfId="9348" priority="517">
      <formula>AND($H22&lt;&gt;"",$I22="",$J22="")</formula>
    </cfRule>
  </conditionalFormatting>
  <conditionalFormatting sqref="AE22:AH22">
    <cfRule type="expression" dxfId="9347" priority="512">
      <formula>AND($H22&lt;&gt;"",$I22&lt;&gt;"",$J22&lt;&gt;"")</formula>
    </cfRule>
    <cfRule type="expression" dxfId="9346" priority="513">
      <formula>AND($H22&lt;&gt;"",$I22&lt;&gt;"",$J22="")</formula>
    </cfRule>
    <cfRule type="expression" dxfId="9345" priority="514">
      <formula>AND($H22&lt;&gt;"",$I22="",$J22="")</formula>
    </cfRule>
  </conditionalFormatting>
  <conditionalFormatting sqref="AI22">
    <cfRule type="expression" dxfId="9344" priority="509">
      <formula>AND($H22&lt;&gt;"",$I22&lt;&gt;"",$J22&lt;&gt;"")</formula>
    </cfRule>
    <cfRule type="expression" dxfId="9343" priority="510">
      <formula>AND($H22&lt;&gt;"",$I22&lt;&gt;"",$J22="")</formula>
    </cfRule>
    <cfRule type="expression" dxfId="9342" priority="511">
      <formula>AND($H22&lt;&gt;"",$I22="",$J22="")</formula>
    </cfRule>
  </conditionalFormatting>
  <conditionalFormatting sqref="H23:J23">
    <cfRule type="expression" dxfId="9341" priority="506">
      <formula>AND($H23&lt;&gt;"",$I23&lt;&gt;"",$J23&lt;&gt;"")</formula>
    </cfRule>
    <cfRule type="expression" dxfId="9340" priority="507">
      <formula>AND($H23&lt;&gt;"",$I23&lt;&gt;"",$J23="")</formula>
    </cfRule>
    <cfRule type="expression" dxfId="9339" priority="508">
      <formula>AND($H23&lt;&gt;"",$I23="",$J23="")</formula>
    </cfRule>
  </conditionalFormatting>
  <conditionalFormatting sqref="U23 X23:Z23">
    <cfRule type="expression" dxfId="9338" priority="503">
      <formula>AND($H23&lt;&gt;"",$I23&lt;&gt;"",$J23&lt;&gt;"")</formula>
    </cfRule>
    <cfRule type="expression" dxfId="9337" priority="504">
      <formula>AND($H23&lt;&gt;"",$I23&lt;&gt;"",$J23="")</formula>
    </cfRule>
    <cfRule type="expression" dxfId="9336" priority="505">
      <formula>AND($H23&lt;&gt;"",$I23="",$J23="")</formula>
    </cfRule>
  </conditionalFormatting>
  <conditionalFormatting sqref="H23">
    <cfRule type="expression" dxfId="9335" priority="502">
      <formula>AND($H23&lt;&gt;"",$I23&lt;&gt;"")</formula>
    </cfRule>
  </conditionalFormatting>
  <conditionalFormatting sqref="I23">
    <cfRule type="expression" dxfId="9334" priority="501">
      <formula>AND($I23&lt;&gt;"",$J23&lt;&gt;"")</formula>
    </cfRule>
  </conditionalFormatting>
  <conditionalFormatting sqref="A23">
    <cfRule type="containsBlanks" dxfId="9333" priority="500">
      <formula>LEN(TRIM(A23))=0</formula>
    </cfRule>
  </conditionalFormatting>
  <conditionalFormatting sqref="AA23:AB23">
    <cfRule type="expression" dxfId="9332" priority="497">
      <formula>AND($H23&lt;&gt;"",$I23&lt;&gt;"",$J23&lt;&gt;"")</formula>
    </cfRule>
    <cfRule type="expression" dxfId="9331" priority="498">
      <formula>AND($H23&lt;&gt;"",$I23&lt;&gt;"",$J23="")</formula>
    </cfRule>
    <cfRule type="expression" dxfId="9330" priority="499">
      <formula>AND($H23&lt;&gt;"",$I23="",$J23="")</formula>
    </cfRule>
  </conditionalFormatting>
  <conditionalFormatting sqref="AC23:AD23">
    <cfRule type="expression" dxfId="9329" priority="494">
      <formula>AND($H23&lt;&gt;"",$I23&lt;&gt;"",$J23&lt;&gt;"")</formula>
    </cfRule>
    <cfRule type="expression" dxfId="9328" priority="495">
      <formula>AND($H23&lt;&gt;"",$I23&lt;&gt;"",$J23="")</formula>
    </cfRule>
    <cfRule type="expression" dxfId="9327" priority="496">
      <formula>AND($H23&lt;&gt;"",$I23="",$J23="")</formula>
    </cfRule>
  </conditionalFormatting>
  <conditionalFormatting sqref="AE23:AH23">
    <cfRule type="expression" dxfId="9326" priority="491">
      <formula>AND($H23&lt;&gt;"",$I23&lt;&gt;"",$J23&lt;&gt;"")</formula>
    </cfRule>
    <cfRule type="expression" dxfId="9325" priority="492">
      <formula>AND($H23&lt;&gt;"",$I23&lt;&gt;"",$J23="")</formula>
    </cfRule>
    <cfRule type="expression" dxfId="9324" priority="493">
      <formula>AND($H23&lt;&gt;"",$I23="",$J23="")</formula>
    </cfRule>
  </conditionalFormatting>
  <conditionalFormatting sqref="AI23">
    <cfRule type="expression" dxfId="9323" priority="488">
      <formula>AND($H23&lt;&gt;"",$I23&lt;&gt;"",$J23&lt;&gt;"")</formula>
    </cfRule>
    <cfRule type="expression" dxfId="9322" priority="489">
      <formula>AND($H23&lt;&gt;"",$I23&lt;&gt;"",$J23="")</formula>
    </cfRule>
    <cfRule type="expression" dxfId="9321" priority="490">
      <formula>AND($H23&lt;&gt;"",$I23="",$J23="")</formula>
    </cfRule>
  </conditionalFormatting>
  <conditionalFormatting sqref="H24:J24">
    <cfRule type="expression" dxfId="9320" priority="485">
      <formula>AND($H24&lt;&gt;"",$I24&lt;&gt;"",$J24&lt;&gt;"")</formula>
    </cfRule>
    <cfRule type="expression" dxfId="9319" priority="486">
      <formula>AND($H24&lt;&gt;"",$I24&lt;&gt;"",$J24="")</formula>
    </cfRule>
    <cfRule type="expression" dxfId="9318" priority="487">
      <formula>AND($H24&lt;&gt;"",$I24="",$J24="")</formula>
    </cfRule>
  </conditionalFormatting>
  <conditionalFormatting sqref="U24 X24:Z24">
    <cfRule type="expression" dxfId="9317" priority="482">
      <formula>AND($H24&lt;&gt;"",$I24&lt;&gt;"",$J24&lt;&gt;"")</formula>
    </cfRule>
    <cfRule type="expression" dxfId="9316" priority="483">
      <formula>AND($H24&lt;&gt;"",$I24&lt;&gt;"",$J24="")</formula>
    </cfRule>
    <cfRule type="expression" dxfId="9315" priority="484">
      <formula>AND($H24&lt;&gt;"",$I24="",$J24="")</formula>
    </cfRule>
  </conditionalFormatting>
  <conditionalFormatting sqref="H24">
    <cfRule type="expression" dxfId="9314" priority="481">
      <formula>AND($H24&lt;&gt;"",$I24&lt;&gt;"")</formula>
    </cfRule>
  </conditionalFormatting>
  <conditionalFormatting sqref="I24">
    <cfRule type="expression" dxfId="9313" priority="480">
      <formula>AND($I24&lt;&gt;"",$J24&lt;&gt;"")</formula>
    </cfRule>
  </conditionalFormatting>
  <conditionalFormatting sqref="A24">
    <cfRule type="containsBlanks" dxfId="9312" priority="479">
      <formula>LEN(TRIM(A24))=0</formula>
    </cfRule>
  </conditionalFormatting>
  <conditionalFormatting sqref="AA24:AB24">
    <cfRule type="expression" dxfId="9311" priority="476">
      <formula>AND($H24&lt;&gt;"",$I24&lt;&gt;"",$J24&lt;&gt;"")</formula>
    </cfRule>
    <cfRule type="expression" dxfId="9310" priority="477">
      <formula>AND($H24&lt;&gt;"",$I24&lt;&gt;"",$J24="")</formula>
    </cfRule>
    <cfRule type="expression" dxfId="9309" priority="478">
      <formula>AND($H24&lt;&gt;"",$I24="",$J24="")</formula>
    </cfRule>
  </conditionalFormatting>
  <conditionalFormatting sqref="AC24:AD24">
    <cfRule type="expression" dxfId="9308" priority="473">
      <formula>AND($H24&lt;&gt;"",$I24&lt;&gt;"",$J24&lt;&gt;"")</formula>
    </cfRule>
    <cfRule type="expression" dxfId="9307" priority="474">
      <formula>AND($H24&lt;&gt;"",$I24&lt;&gt;"",$J24="")</formula>
    </cfRule>
    <cfRule type="expression" dxfId="9306" priority="475">
      <formula>AND($H24&lt;&gt;"",$I24="",$J24="")</formula>
    </cfRule>
  </conditionalFormatting>
  <conditionalFormatting sqref="AE24:AH24">
    <cfRule type="expression" dxfId="9305" priority="470">
      <formula>AND($H24&lt;&gt;"",$I24&lt;&gt;"",$J24&lt;&gt;"")</formula>
    </cfRule>
    <cfRule type="expression" dxfId="9304" priority="471">
      <formula>AND($H24&lt;&gt;"",$I24&lt;&gt;"",$J24="")</formula>
    </cfRule>
    <cfRule type="expression" dxfId="9303" priority="472">
      <formula>AND($H24&lt;&gt;"",$I24="",$J24="")</formula>
    </cfRule>
  </conditionalFormatting>
  <conditionalFormatting sqref="AI24">
    <cfRule type="expression" dxfId="9302" priority="467">
      <formula>AND($H24&lt;&gt;"",$I24&lt;&gt;"",$J24&lt;&gt;"")</formula>
    </cfRule>
    <cfRule type="expression" dxfId="9301" priority="468">
      <formula>AND($H24&lt;&gt;"",$I24&lt;&gt;"",$J24="")</formula>
    </cfRule>
    <cfRule type="expression" dxfId="9300" priority="469">
      <formula>AND($H24&lt;&gt;"",$I24="",$J24="")</formula>
    </cfRule>
  </conditionalFormatting>
  <conditionalFormatting sqref="H25:J25">
    <cfRule type="expression" dxfId="9299" priority="464">
      <formula>AND($H25&lt;&gt;"",$I25&lt;&gt;"",$J25&lt;&gt;"")</formula>
    </cfRule>
    <cfRule type="expression" dxfId="9298" priority="465">
      <formula>AND($H25&lt;&gt;"",$I25&lt;&gt;"",$J25="")</formula>
    </cfRule>
    <cfRule type="expression" dxfId="9297" priority="466">
      <formula>AND($H25&lt;&gt;"",$I25="",$J25="")</formula>
    </cfRule>
  </conditionalFormatting>
  <conditionalFormatting sqref="U25 X25:Z25">
    <cfRule type="expression" dxfId="9296" priority="461">
      <formula>AND($H25&lt;&gt;"",$I25&lt;&gt;"",$J25&lt;&gt;"")</formula>
    </cfRule>
    <cfRule type="expression" dxfId="9295" priority="462">
      <formula>AND($H25&lt;&gt;"",$I25&lt;&gt;"",$J25="")</formula>
    </cfRule>
    <cfRule type="expression" dxfId="9294" priority="463">
      <formula>AND($H25&lt;&gt;"",$I25="",$J25="")</formula>
    </cfRule>
  </conditionalFormatting>
  <conditionalFormatting sqref="H25">
    <cfRule type="expression" dxfId="9293" priority="460">
      <formula>AND($H25&lt;&gt;"",$I25&lt;&gt;"")</formula>
    </cfRule>
  </conditionalFormatting>
  <conditionalFormatting sqref="I25">
    <cfRule type="expression" dxfId="9292" priority="459">
      <formula>AND($I25&lt;&gt;"",$J25&lt;&gt;"")</formula>
    </cfRule>
  </conditionalFormatting>
  <conditionalFormatting sqref="A25">
    <cfRule type="containsBlanks" dxfId="9291" priority="458">
      <formula>LEN(TRIM(A25))=0</formula>
    </cfRule>
  </conditionalFormatting>
  <conditionalFormatting sqref="AA25:AB25">
    <cfRule type="expression" dxfId="9290" priority="455">
      <formula>AND($H25&lt;&gt;"",$I25&lt;&gt;"",$J25&lt;&gt;"")</formula>
    </cfRule>
    <cfRule type="expression" dxfId="9289" priority="456">
      <formula>AND($H25&lt;&gt;"",$I25&lt;&gt;"",$J25="")</formula>
    </cfRule>
    <cfRule type="expression" dxfId="9288" priority="457">
      <formula>AND($H25&lt;&gt;"",$I25="",$J25="")</formula>
    </cfRule>
  </conditionalFormatting>
  <conditionalFormatting sqref="AC25:AD25">
    <cfRule type="expression" dxfId="9287" priority="452">
      <formula>AND($H25&lt;&gt;"",$I25&lt;&gt;"",$J25&lt;&gt;"")</formula>
    </cfRule>
    <cfRule type="expression" dxfId="9286" priority="453">
      <formula>AND($H25&lt;&gt;"",$I25&lt;&gt;"",$J25="")</formula>
    </cfRule>
    <cfRule type="expression" dxfId="9285" priority="454">
      <formula>AND($H25&lt;&gt;"",$I25="",$J25="")</formula>
    </cfRule>
  </conditionalFormatting>
  <conditionalFormatting sqref="AE25:AH25">
    <cfRule type="expression" dxfId="9284" priority="449">
      <formula>AND($H25&lt;&gt;"",$I25&lt;&gt;"",$J25&lt;&gt;"")</formula>
    </cfRule>
    <cfRule type="expression" dxfId="9283" priority="450">
      <formula>AND($H25&lt;&gt;"",$I25&lt;&gt;"",$J25="")</formula>
    </cfRule>
    <cfRule type="expression" dxfId="9282" priority="451">
      <formula>AND($H25&lt;&gt;"",$I25="",$J25="")</formula>
    </cfRule>
  </conditionalFormatting>
  <conditionalFormatting sqref="AI25">
    <cfRule type="expression" dxfId="9281" priority="446">
      <formula>AND($H25&lt;&gt;"",$I25&lt;&gt;"",$J25&lt;&gt;"")</formula>
    </cfRule>
    <cfRule type="expression" dxfId="9280" priority="447">
      <formula>AND($H25&lt;&gt;"",$I25&lt;&gt;"",$J25="")</formula>
    </cfRule>
    <cfRule type="expression" dxfId="9279" priority="448">
      <formula>AND($H25&lt;&gt;"",$I25="",$J25="")</formula>
    </cfRule>
  </conditionalFormatting>
  <conditionalFormatting sqref="H26:J26">
    <cfRule type="expression" dxfId="9278" priority="443">
      <formula>AND($H26&lt;&gt;"",$I26&lt;&gt;"",$J26&lt;&gt;"")</formula>
    </cfRule>
    <cfRule type="expression" dxfId="9277" priority="444">
      <formula>AND($H26&lt;&gt;"",$I26&lt;&gt;"",$J26="")</formula>
    </cfRule>
    <cfRule type="expression" dxfId="9276" priority="445">
      <formula>AND($H26&lt;&gt;"",$I26="",$J26="")</formula>
    </cfRule>
  </conditionalFormatting>
  <conditionalFormatting sqref="U26 X26:Z26">
    <cfRule type="expression" dxfId="9275" priority="440">
      <formula>AND($H26&lt;&gt;"",$I26&lt;&gt;"",$J26&lt;&gt;"")</formula>
    </cfRule>
    <cfRule type="expression" dxfId="9274" priority="441">
      <formula>AND($H26&lt;&gt;"",$I26&lt;&gt;"",$J26="")</formula>
    </cfRule>
    <cfRule type="expression" dxfId="9273" priority="442">
      <formula>AND($H26&lt;&gt;"",$I26="",$J26="")</formula>
    </cfRule>
  </conditionalFormatting>
  <conditionalFormatting sqref="H26">
    <cfRule type="expression" dxfId="9272" priority="439">
      <formula>AND($H26&lt;&gt;"",$I26&lt;&gt;"")</formula>
    </cfRule>
  </conditionalFormatting>
  <conditionalFormatting sqref="I26">
    <cfRule type="expression" dxfId="9271" priority="438">
      <formula>AND($I26&lt;&gt;"",$J26&lt;&gt;"")</formula>
    </cfRule>
  </conditionalFormatting>
  <conditionalFormatting sqref="A26">
    <cfRule type="containsBlanks" dxfId="9270" priority="437">
      <formula>LEN(TRIM(A26))=0</formula>
    </cfRule>
  </conditionalFormatting>
  <conditionalFormatting sqref="AA26:AB26">
    <cfRule type="expression" dxfId="9269" priority="434">
      <formula>AND($H26&lt;&gt;"",$I26&lt;&gt;"",$J26&lt;&gt;"")</formula>
    </cfRule>
    <cfRule type="expression" dxfId="9268" priority="435">
      <formula>AND($H26&lt;&gt;"",$I26&lt;&gt;"",$J26="")</formula>
    </cfRule>
    <cfRule type="expression" dxfId="9267" priority="436">
      <formula>AND($H26&lt;&gt;"",$I26="",$J26="")</formula>
    </cfRule>
  </conditionalFormatting>
  <conditionalFormatting sqref="AC26:AD26">
    <cfRule type="expression" dxfId="9266" priority="431">
      <formula>AND($H26&lt;&gt;"",$I26&lt;&gt;"",$J26&lt;&gt;"")</formula>
    </cfRule>
    <cfRule type="expression" dxfId="9265" priority="432">
      <formula>AND($H26&lt;&gt;"",$I26&lt;&gt;"",$J26="")</formula>
    </cfRule>
    <cfRule type="expression" dxfId="9264" priority="433">
      <formula>AND($H26&lt;&gt;"",$I26="",$J26="")</formula>
    </cfRule>
  </conditionalFormatting>
  <conditionalFormatting sqref="AE26:AH26">
    <cfRule type="expression" dxfId="9263" priority="428">
      <formula>AND($H26&lt;&gt;"",$I26&lt;&gt;"",$J26&lt;&gt;"")</formula>
    </cfRule>
    <cfRule type="expression" dxfId="9262" priority="429">
      <formula>AND($H26&lt;&gt;"",$I26&lt;&gt;"",$J26="")</formula>
    </cfRule>
    <cfRule type="expression" dxfId="9261" priority="430">
      <formula>AND($H26&lt;&gt;"",$I26="",$J26="")</formula>
    </cfRule>
  </conditionalFormatting>
  <conditionalFormatting sqref="AI26">
    <cfRule type="expression" dxfId="9260" priority="425">
      <formula>AND($H26&lt;&gt;"",$I26&lt;&gt;"",$J26&lt;&gt;"")</formula>
    </cfRule>
    <cfRule type="expression" dxfId="9259" priority="426">
      <formula>AND($H26&lt;&gt;"",$I26&lt;&gt;"",$J26="")</formula>
    </cfRule>
    <cfRule type="expression" dxfId="9258" priority="427">
      <formula>AND($H26&lt;&gt;"",$I26="",$J26="")</formula>
    </cfRule>
  </conditionalFormatting>
  <conditionalFormatting sqref="H28:J28">
    <cfRule type="expression" dxfId="9257" priority="422">
      <formula>AND($H28&lt;&gt;"",$I28&lt;&gt;"",$J28&lt;&gt;"")</formula>
    </cfRule>
    <cfRule type="expression" dxfId="9256" priority="423">
      <formula>AND($H28&lt;&gt;"",$I28&lt;&gt;"",$J28="")</formula>
    </cfRule>
    <cfRule type="expression" dxfId="9255" priority="424">
      <formula>AND($H28&lt;&gt;"",$I28="",$J28="")</formula>
    </cfRule>
  </conditionalFormatting>
  <conditionalFormatting sqref="U28 X28:Z28">
    <cfRule type="expression" dxfId="9254" priority="419">
      <formula>AND($H28&lt;&gt;"",$I28&lt;&gt;"",$J28&lt;&gt;"")</formula>
    </cfRule>
    <cfRule type="expression" dxfId="9253" priority="420">
      <formula>AND($H28&lt;&gt;"",$I28&lt;&gt;"",$J28="")</formula>
    </cfRule>
    <cfRule type="expression" dxfId="9252" priority="421">
      <formula>AND($H28&lt;&gt;"",$I28="",$J28="")</formula>
    </cfRule>
  </conditionalFormatting>
  <conditionalFormatting sqref="H28">
    <cfRule type="expression" dxfId="9251" priority="418">
      <formula>AND($H28&lt;&gt;"",$I28&lt;&gt;"")</formula>
    </cfRule>
  </conditionalFormatting>
  <conditionalFormatting sqref="I28">
    <cfRule type="expression" dxfId="9250" priority="417">
      <formula>AND($I28&lt;&gt;"",$J28&lt;&gt;"")</formula>
    </cfRule>
  </conditionalFormatting>
  <conditionalFormatting sqref="A28">
    <cfRule type="containsBlanks" dxfId="9249" priority="416">
      <formula>LEN(TRIM(A28))=0</formula>
    </cfRule>
  </conditionalFormatting>
  <conditionalFormatting sqref="AA28:AB28">
    <cfRule type="expression" dxfId="9248" priority="413">
      <formula>AND($H28&lt;&gt;"",$I28&lt;&gt;"",$J28&lt;&gt;"")</formula>
    </cfRule>
    <cfRule type="expression" dxfId="9247" priority="414">
      <formula>AND($H28&lt;&gt;"",$I28&lt;&gt;"",$J28="")</formula>
    </cfRule>
    <cfRule type="expression" dxfId="9246" priority="415">
      <formula>AND($H28&lt;&gt;"",$I28="",$J28="")</formula>
    </cfRule>
  </conditionalFormatting>
  <conditionalFormatting sqref="AC28:AD28">
    <cfRule type="expression" dxfId="9245" priority="410">
      <formula>AND($H28&lt;&gt;"",$I28&lt;&gt;"",$J28&lt;&gt;"")</formula>
    </cfRule>
    <cfRule type="expression" dxfId="9244" priority="411">
      <formula>AND($H28&lt;&gt;"",$I28&lt;&gt;"",$J28="")</formula>
    </cfRule>
    <cfRule type="expression" dxfId="9243" priority="412">
      <formula>AND($H28&lt;&gt;"",$I28="",$J28="")</formula>
    </cfRule>
  </conditionalFormatting>
  <conditionalFormatting sqref="AE28:AH28">
    <cfRule type="expression" dxfId="9242" priority="407">
      <formula>AND($H28&lt;&gt;"",$I28&lt;&gt;"",$J28&lt;&gt;"")</formula>
    </cfRule>
    <cfRule type="expression" dxfId="9241" priority="408">
      <formula>AND($H28&lt;&gt;"",$I28&lt;&gt;"",$J28="")</formula>
    </cfRule>
    <cfRule type="expression" dxfId="9240" priority="409">
      <formula>AND($H28&lt;&gt;"",$I28="",$J28="")</formula>
    </cfRule>
  </conditionalFormatting>
  <conditionalFormatting sqref="AI28">
    <cfRule type="expression" dxfId="9239" priority="404">
      <formula>AND($H28&lt;&gt;"",$I28&lt;&gt;"",$J28&lt;&gt;"")</formula>
    </cfRule>
    <cfRule type="expression" dxfId="9238" priority="405">
      <formula>AND($H28&lt;&gt;"",$I28&lt;&gt;"",$J28="")</formula>
    </cfRule>
    <cfRule type="expression" dxfId="9237" priority="406">
      <formula>AND($H28&lt;&gt;"",$I28="",$J28="")</formula>
    </cfRule>
  </conditionalFormatting>
  <conditionalFormatting sqref="H30:J30">
    <cfRule type="expression" dxfId="9236" priority="401">
      <formula>AND($H30&lt;&gt;"",$I30&lt;&gt;"",$J30&lt;&gt;"")</formula>
    </cfRule>
    <cfRule type="expression" dxfId="9235" priority="402">
      <formula>AND($H30&lt;&gt;"",$I30&lt;&gt;"",$J30="")</formula>
    </cfRule>
    <cfRule type="expression" dxfId="9234" priority="403">
      <formula>AND($H30&lt;&gt;"",$I30="",$J30="")</formula>
    </cfRule>
  </conditionalFormatting>
  <conditionalFormatting sqref="U30 X30:Z30">
    <cfRule type="expression" dxfId="9233" priority="398">
      <formula>AND($H30&lt;&gt;"",$I30&lt;&gt;"",$J30&lt;&gt;"")</formula>
    </cfRule>
    <cfRule type="expression" dxfId="9232" priority="399">
      <formula>AND($H30&lt;&gt;"",$I30&lt;&gt;"",$J30="")</formula>
    </cfRule>
    <cfRule type="expression" dxfId="9231" priority="400">
      <formula>AND($H30&lt;&gt;"",$I30="",$J30="")</formula>
    </cfRule>
  </conditionalFormatting>
  <conditionalFormatting sqref="H30">
    <cfRule type="expression" dxfId="9230" priority="397">
      <formula>AND($H30&lt;&gt;"",$I30&lt;&gt;"")</formula>
    </cfRule>
  </conditionalFormatting>
  <conditionalFormatting sqref="I30">
    <cfRule type="expression" dxfId="9229" priority="396">
      <formula>AND($I30&lt;&gt;"",$J30&lt;&gt;"")</formula>
    </cfRule>
  </conditionalFormatting>
  <conditionalFormatting sqref="A30">
    <cfRule type="containsBlanks" dxfId="9228" priority="395">
      <formula>LEN(TRIM(A30))=0</formula>
    </cfRule>
  </conditionalFormatting>
  <conditionalFormatting sqref="AA30:AB30">
    <cfRule type="expression" dxfId="9227" priority="392">
      <formula>AND($H30&lt;&gt;"",$I30&lt;&gt;"",$J30&lt;&gt;"")</formula>
    </cfRule>
    <cfRule type="expression" dxfId="9226" priority="393">
      <formula>AND($H30&lt;&gt;"",$I30&lt;&gt;"",$J30="")</formula>
    </cfRule>
    <cfRule type="expression" dxfId="9225" priority="394">
      <formula>AND($H30&lt;&gt;"",$I30="",$J30="")</formula>
    </cfRule>
  </conditionalFormatting>
  <conditionalFormatting sqref="AC30:AD30">
    <cfRule type="expression" dxfId="9224" priority="389">
      <formula>AND($H30&lt;&gt;"",$I30&lt;&gt;"",$J30&lt;&gt;"")</formula>
    </cfRule>
    <cfRule type="expression" dxfId="9223" priority="390">
      <formula>AND($H30&lt;&gt;"",$I30&lt;&gt;"",$J30="")</formula>
    </cfRule>
    <cfRule type="expression" dxfId="9222" priority="391">
      <formula>AND($H30&lt;&gt;"",$I30="",$J30="")</formula>
    </cfRule>
  </conditionalFormatting>
  <conditionalFormatting sqref="AE30:AH30">
    <cfRule type="expression" dxfId="9221" priority="386">
      <formula>AND($H30&lt;&gt;"",$I30&lt;&gt;"",$J30&lt;&gt;"")</formula>
    </cfRule>
    <cfRule type="expression" dxfId="9220" priority="387">
      <formula>AND($H30&lt;&gt;"",$I30&lt;&gt;"",$J30="")</formula>
    </cfRule>
    <cfRule type="expression" dxfId="9219" priority="388">
      <formula>AND($H30&lt;&gt;"",$I30="",$J30="")</formula>
    </cfRule>
  </conditionalFormatting>
  <conditionalFormatting sqref="AI30">
    <cfRule type="expression" dxfId="9218" priority="383">
      <formula>AND($H30&lt;&gt;"",$I30&lt;&gt;"",$J30&lt;&gt;"")</formula>
    </cfRule>
    <cfRule type="expression" dxfId="9217" priority="384">
      <formula>AND($H30&lt;&gt;"",$I30&lt;&gt;"",$J30="")</formula>
    </cfRule>
    <cfRule type="expression" dxfId="9216" priority="385">
      <formula>AND($H30&lt;&gt;"",$I30="",$J30="")</formula>
    </cfRule>
  </conditionalFormatting>
  <conditionalFormatting sqref="H27:J27">
    <cfRule type="expression" dxfId="9215" priority="380">
      <formula>AND($H27&lt;&gt;"",$I27&lt;&gt;"",$J27&lt;&gt;"")</formula>
    </cfRule>
    <cfRule type="expression" dxfId="9214" priority="381">
      <formula>AND($H27&lt;&gt;"",$I27&lt;&gt;"",$J27="")</formula>
    </cfRule>
    <cfRule type="expression" dxfId="9213" priority="382">
      <formula>AND($H27&lt;&gt;"",$I27="",$J27="")</formula>
    </cfRule>
  </conditionalFormatting>
  <conditionalFormatting sqref="U27 X27:Z27">
    <cfRule type="expression" dxfId="9212" priority="377">
      <formula>AND($H27&lt;&gt;"",$I27&lt;&gt;"",$J27&lt;&gt;"")</formula>
    </cfRule>
    <cfRule type="expression" dxfId="9211" priority="378">
      <formula>AND($H27&lt;&gt;"",$I27&lt;&gt;"",$J27="")</formula>
    </cfRule>
    <cfRule type="expression" dxfId="9210" priority="379">
      <formula>AND($H27&lt;&gt;"",$I27="",$J27="")</formula>
    </cfRule>
  </conditionalFormatting>
  <conditionalFormatting sqref="H27">
    <cfRule type="expression" dxfId="9209" priority="376">
      <formula>AND($H27&lt;&gt;"",$I27&lt;&gt;"")</formula>
    </cfRule>
  </conditionalFormatting>
  <conditionalFormatting sqref="I27">
    <cfRule type="expression" dxfId="9208" priority="375">
      <formula>AND($I27&lt;&gt;"",$J27&lt;&gt;"")</formula>
    </cfRule>
  </conditionalFormatting>
  <conditionalFormatting sqref="A27">
    <cfRule type="containsBlanks" dxfId="9207" priority="374">
      <formula>LEN(TRIM(A27))=0</formula>
    </cfRule>
  </conditionalFormatting>
  <conditionalFormatting sqref="AA27:AB27">
    <cfRule type="expression" dxfId="9206" priority="371">
      <formula>AND($H27&lt;&gt;"",$I27&lt;&gt;"",$J27&lt;&gt;"")</formula>
    </cfRule>
    <cfRule type="expression" dxfId="9205" priority="372">
      <formula>AND($H27&lt;&gt;"",$I27&lt;&gt;"",$J27="")</formula>
    </cfRule>
    <cfRule type="expression" dxfId="9204" priority="373">
      <formula>AND($H27&lt;&gt;"",$I27="",$J27="")</formula>
    </cfRule>
  </conditionalFormatting>
  <conditionalFormatting sqref="AC27:AD27">
    <cfRule type="expression" dxfId="9203" priority="368">
      <formula>AND($H27&lt;&gt;"",$I27&lt;&gt;"",$J27&lt;&gt;"")</formula>
    </cfRule>
    <cfRule type="expression" dxfId="9202" priority="369">
      <formula>AND($H27&lt;&gt;"",$I27&lt;&gt;"",$J27="")</formula>
    </cfRule>
    <cfRule type="expression" dxfId="9201" priority="370">
      <formula>AND($H27&lt;&gt;"",$I27="",$J27="")</formula>
    </cfRule>
  </conditionalFormatting>
  <conditionalFormatting sqref="AE27:AH27">
    <cfRule type="expression" dxfId="9200" priority="365">
      <formula>AND($H27&lt;&gt;"",$I27&lt;&gt;"",$J27&lt;&gt;"")</formula>
    </cfRule>
    <cfRule type="expression" dxfId="9199" priority="366">
      <formula>AND($H27&lt;&gt;"",$I27&lt;&gt;"",$J27="")</formula>
    </cfRule>
    <cfRule type="expression" dxfId="9198" priority="367">
      <formula>AND($H27&lt;&gt;"",$I27="",$J27="")</formula>
    </cfRule>
  </conditionalFormatting>
  <conditionalFormatting sqref="AI27">
    <cfRule type="expression" dxfId="9197" priority="362">
      <formula>AND($H27&lt;&gt;"",$I27&lt;&gt;"",$J27&lt;&gt;"")</formula>
    </cfRule>
    <cfRule type="expression" dxfId="9196" priority="363">
      <formula>AND($H27&lt;&gt;"",$I27&lt;&gt;"",$J27="")</formula>
    </cfRule>
    <cfRule type="expression" dxfId="9195" priority="364">
      <formula>AND($H27&lt;&gt;"",$I27="",$J27="")</formula>
    </cfRule>
  </conditionalFormatting>
  <conditionalFormatting sqref="AJ22:CF22">
    <cfRule type="expression" dxfId="9194" priority="359">
      <formula>AND($H22&lt;&gt;"",$I22&lt;&gt;"",$J22&lt;&gt;"")</formula>
    </cfRule>
    <cfRule type="expression" dxfId="9193" priority="360">
      <formula>AND($H22&lt;&gt;"",$I22&lt;&gt;"",$J22="")</formula>
    </cfRule>
    <cfRule type="expression" dxfId="9192" priority="361">
      <formula>AND($H22&lt;&gt;"",$I22="",$J22="")</formula>
    </cfRule>
  </conditionalFormatting>
  <conditionalFormatting sqref="AJ23:CF23">
    <cfRule type="expression" dxfId="9191" priority="356">
      <formula>AND($H23&lt;&gt;"",$I23&lt;&gt;"",$J23&lt;&gt;"")</formula>
    </cfRule>
    <cfRule type="expression" dxfId="9190" priority="357">
      <formula>AND($H23&lt;&gt;"",$I23&lt;&gt;"",$J23="")</formula>
    </cfRule>
    <cfRule type="expression" dxfId="9189" priority="358">
      <formula>AND($H23&lt;&gt;"",$I23="",$J23="")</formula>
    </cfRule>
  </conditionalFormatting>
  <conditionalFormatting sqref="AJ24:CF24">
    <cfRule type="expression" dxfId="9188" priority="353">
      <formula>AND($H24&lt;&gt;"",$I24&lt;&gt;"",$J24&lt;&gt;"")</formula>
    </cfRule>
    <cfRule type="expression" dxfId="9187" priority="354">
      <formula>AND($H24&lt;&gt;"",$I24&lt;&gt;"",$J24="")</formula>
    </cfRule>
    <cfRule type="expression" dxfId="9186" priority="355">
      <formula>AND($H24&lt;&gt;"",$I24="",$J24="")</formula>
    </cfRule>
  </conditionalFormatting>
  <conditionalFormatting sqref="AJ25:CF25">
    <cfRule type="expression" dxfId="9185" priority="350">
      <formula>AND($H25&lt;&gt;"",$I25&lt;&gt;"",$J25&lt;&gt;"")</formula>
    </cfRule>
    <cfRule type="expression" dxfId="9184" priority="351">
      <formula>AND($H25&lt;&gt;"",$I25&lt;&gt;"",$J25="")</formula>
    </cfRule>
    <cfRule type="expression" dxfId="9183" priority="352">
      <formula>AND($H25&lt;&gt;"",$I25="",$J25="")</formula>
    </cfRule>
  </conditionalFormatting>
  <conditionalFormatting sqref="AJ26:CF26">
    <cfRule type="expression" dxfId="9182" priority="347">
      <formula>AND($H26&lt;&gt;"",$I26&lt;&gt;"",$J26&lt;&gt;"")</formula>
    </cfRule>
    <cfRule type="expression" dxfId="9181" priority="348">
      <formula>AND($H26&lt;&gt;"",$I26&lt;&gt;"",$J26="")</formula>
    </cfRule>
    <cfRule type="expression" dxfId="9180" priority="349">
      <formula>AND($H26&lt;&gt;"",$I26="",$J26="")</formula>
    </cfRule>
  </conditionalFormatting>
  <conditionalFormatting sqref="AJ28:CF28">
    <cfRule type="expression" dxfId="9179" priority="344">
      <formula>AND($H28&lt;&gt;"",$I28&lt;&gt;"",$J28&lt;&gt;"")</formula>
    </cfRule>
    <cfRule type="expression" dxfId="9178" priority="345">
      <formula>AND($H28&lt;&gt;"",$I28&lt;&gt;"",$J28="")</formula>
    </cfRule>
    <cfRule type="expression" dxfId="9177" priority="346">
      <formula>AND($H28&lt;&gt;"",$I28="",$J28="")</formula>
    </cfRule>
  </conditionalFormatting>
  <conditionalFormatting sqref="AJ30:CF30">
    <cfRule type="expression" dxfId="9176" priority="341">
      <formula>AND($H30&lt;&gt;"",$I30&lt;&gt;"",$J30&lt;&gt;"")</formula>
    </cfRule>
    <cfRule type="expression" dxfId="9175" priority="342">
      <formula>AND($H30&lt;&gt;"",$I30&lt;&gt;"",$J30="")</formula>
    </cfRule>
    <cfRule type="expression" dxfId="9174" priority="343">
      <formula>AND($H30&lt;&gt;"",$I30="",$J30="")</formula>
    </cfRule>
  </conditionalFormatting>
  <conditionalFormatting sqref="AJ27:CF27">
    <cfRule type="expression" dxfId="9173" priority="338">
      <formula>AND($H27&lt;&gt;"",$I27&lt;&gt;"",$J27&lt;&gt;"")</formula>
    </cfRule>
    <cfRule type="expression" dxfId="9172" priority="339">
      <formula>AND($H27&lt;&gt;"",$I27&lt;&gt;"",$J27="")</formula>
    </cfRule>
    <cfRule type="expression" dxfId="9171" priority="340">
      <formula>AND($H27&lt;&gt;"",$I27="",$J27="")</formula>
    </cfRule>
  </conditionalFormatting>
  <conditionalFormatting sqref="H40:J40">
    <cfRule type="expression" dxfId="9170" priority="335">
      <formula>AND($H40&lt;&gt;"",$I40&lt;&gt;"",$J40&lt;&gt;"")</formula>
    </cfRule>
    <cfRule type="expression" dxfId="9169" priority="336">
      <formula>AND($H40&lt;&gt;"",$I40&lt;&gt;"",$J40="")</formula>
    </cfRule>
    <cfRule type="expression" dxfId="9168" priority="337">
      <formula>AND($H40&lt;&gt;"",$I40="",$J40="")</formula>
    </cfRule>
  </conditionalFormatting>
  <conditionalFormatting sqref="U40 X40:Z40">
    <cfRule type="expression" dxfId="9167" priority="332">
      <formula>AND($H40&lt;&gt;"",$I40&lt;&gt;"",$J40&lt;&gt;"")</formula>
    </cfRule>
    <cfRule type="expression" dxfId="9166" priority="333">
      <formula>AND($H40&lt;&gt;"",$I40&lt;&gt;"",$J40="")</formula>
    </cfRule>
    <cfRule type="expression" dxfId="9165" priority="334">
      <formula>AND($H40&lt;&gt;"",$I40="",$J40="")</formula>
    </cfRule>
  </conditionalFormatting>
  <conditionalFormatting sqref="H40">
    <cfRule type="expression" dxfId="9164" priority="331">
      <formula>AND($H40&lt;&gt;"",$I40&lt;&gt;"")</formula>
    </cfRule>
  </conditionalFormatting>
  <conditionalFormatting sqref="I40">
    <cfRule type="expression" dxfId="9163" priority="330">
      <formula>AND($I40&lt;&gt;"",$J40&lt;&gt;"")</formula>
    </cfRule>
  </conditionalFormatting>
  <conditionalFormatting sqref="A40">
    <cfRule type="containsBlanks" dxfId="9162" priority="329">
      <formula>LEN(TRIM(A40))=0</formula>
    </cfRule>
  </conditionalFormatting>
  <conditionalFormatting sqref="AA40:AB40">
    <cfRule type="expression" dxfId="9161" priority="326">
      <formula>AND($H40&lt;&gt;"",$I40&lt;&gt;"",$J40&lt;&gt;"")</formula>
    </cfRule>
    <cfRule type="expression" dxfId="9160" priority="327">
      <formula>AND($H40&lt;&gt;"",$I40&lt;&gt;"",$J40="")</formula>
    </cfRule>
    <cfRule type="expression" dxfId="9159" priority="328">
      <formula>AND($H40&lt;&gt;"",$I40="",$J40="")</formula>
    </cfRule>
  </conditionalFormatting>
  <conditionalFormatting sqref="AC40:AD40">
    <cfRule type="expression" dxfId="9158" priority="323">
      <formula>AND($H40&lt;&gt;"",$I40&lt;&gt;"",$J40&lt;&gt;"")</formula>
    </cfRule>
    <cfRule type="expression" dxfId="9157" priority="324">
      <formula>AND($H40&lt;&gt;"",$I40&lt;&gt;"",$J40="")</formula>
    </cfRule>
    <cfRule type="expression" dxfId="9156" priority="325">
      <formula>AND($H40&lt;&gt;"",$I40="",$J40="")</formula>
    </cfRule>
  </conditionalFormatting>
  <conditionalFormatting sqref="AE40:AH40">
    <cfRule type="expression" dxfId="9155" priority="320">
      <formula>AND($H40&lt;&gt;"",$I40&lt;&gt;"",$J40&lt;&gt;"")</formula>
    </cfRule>
    <cfRule type="expression" dxfId="9154" priority="321">
      <formula>AND($H40&lt;&gt;"",$I40&lt;&gt;"",$J40="")</formula>
    </cfRule>
    <cfRule type="expression" dxfId="9153" priority="322">
      <formula>AND($H40&lt;&gt;"",$I40="",$J40="")</formula>
    </cfRule>
  </conditionalFormatting>
  <conditionalFormatting sqref="AI40">
    <cfRule type="expression" dxfId="9152" priority="317">
      <formula>AND($H40&lt;&gt;"",$I40&lt;&gt;"",$J40&lt;&gt;"")</formula>
    </cfRule>
    <cfRule type="expression" dxfId="9151" priority="318">
      <formula>AND($H40&lt;&gt;"",$I40&lt;&gt;"",$J40="")</formula>
    </cfRule>
    <cfRule type="expression" dxfId="9150" priority="319">
      <formula>AND($H40&lt;&gt;"",$I40="",$J40="")</formula>
    </cfRule>
  </conditionalFormatting>
  <conditionalFormatting sqref="H41:J41">
    <cfRule type="expression" dxfId="9149" priority="314">
      <formula>AND($H41&lt;&gt;"",$I41&lt;&gt;"",$J41&lt;&gt;"")</formula>
    </cfRule>
    <cfRule type="expression" dxfId="9148" priority="315">
      <formula>AND($H41&lt;&gt;"",$I41&lt;&gt;"",$J41="")</formula>
    </cfRule>
    <cfRule type="expression" dxfId="9147" priority="316">
      <formula>AND($H41&lt;&gt;"",$I41="",$J41="")</formula>
    </cfRule>
  </conditionalFormatting>
  <conditionalFormatting sqref="U41 X41:Z41">
    <cfRule type="expression" dxfId="9146" priority="311">
      <formula>AND($H41&lt;&gt;"",$I41&lt;&gt;"",$J41&lt;&gt;"")</formula>
    </cfRule>
    <cfRule type="expression" dxfId="9145" priority="312">
      <formula>AND($H41&lt;&gt;"",$I41&lt;&gt;"",$J41="")</formula>
    </cfRule>
    <cfRule type="expression" dxfId="9144" priority="313">
      <formula>AND($H41&lt;&gt;"",$I41="",$J41="")</formula>
    </cfRule>
  </conditionalFormatting>
  <conditionalFormatting sqref="H41">
    <cfRule type="expression" dxfId="9143" priority="310">
      <formula>AND($H41&lt;&gt;"",$I41&lt;&gt;"")</formula>
    </cfRule>
  </conditionalFormatting>
  <conditionalFormatting sqref="I41">
    <cfRule type="expression" dxfId="9142" priority="309">
      <formula>AND($I41&lt;&gt;"",$J41&lt;&gt;"")</formula>
    </cfRule>
  </conditionalFormatting>
  <conditionalFormatting sqref="A41">
    <cfRule type="containsBlanks" dxfId="9141" priority="308">
      <formula>LEN(TRIM(A41))=0</formula>
    </cfRule>
  </conditionalFormatting>
  <conditionalFormatting sqref="AA41:AB41">
    <cfRule type="expression" dxfId="9140" priority="305">
      <formula>AND($H41&lt;&gt;"",$I41&lt;&gt;"",$J41&lt;&gt;"")</formula>
    </cfRule>
    <cfRule type="expression" dxfId="9139" priority="306">
      <formula>AND($H41&lt;&gt;"",$I41&lt;&gt;"",$J41="")</formula>
    </cfRule>
    <cfRule type="expression" dxfId="9138" priority="307">
      <formula>AND($H41&lt;&gt;"",$I41="",$J41="")</formula>
    </cfRule>
  </conditionalFormatting>
  <conditionalFormatting sqref="AC41:AD41">
    <cfRule type="expression" dxfId="9137" priority="302">
      <formula>AND($H41&lt;&gt;"",$I41&lt;&gt;"",$J41&lt;&gt;"")</formula>
    </cfRule>
    <cfRule type="expression" dxfId="9136" priority="303">
      <formula>AND($H41&lt;&gt;"",$I41&lt;&gt;"",$J41="")</formula>
    </cfRule>
    <cfRule type="expression" dxfId="9135" priority="304">
      <formula>AND($H41&lt;&gt;"",$I41="",$J41="")</formula>
    </cfRule>
  </conditionalFormatting>
  <conditionalFormatting sqref="AE41:AH41">
    <cfRule type="expression" dxfId="9134" priority="299">
      <formula>AND($H41&lt;&gt;"",$I41&lt;&gt;"",$J41&lt;&gt;"")</formula>
    </cfRule>
    <cfRule type="expression" dxfId="9133" priority="300">
      <formula>AND($H41&lt;&gt;"",$I41&lt;&gt;"",$J41="")</formula>
    </cfRule>
    <cfRule type="expression" dxfId="9132" priority="301">
      <formula>AND($H41&lt;&gt;"",$I41="",$J41="")</formula>
    </cfRule>
  </conditionalFormatting>
  <conditionalFormatting sqref="AI41">
    <cfRule type="expression" dxfId="9131" priority="296">
      <formula>AND($H41&lt;&gt;"",$I41&lt;&gt;"",$J41&lt;&gt;"")</formula>
    </cfRule>
    <cfRule type="expression" dxfId="9130" priority="297">
      <formula>AND($H41&lt;&gt;"",$I41&lt;&gt;"",$J41="")</formula>
    </cfRule>
    <cfRule type="expression" dxfId="9129" priority="298">
      <formula>AND($H41&lt;&gt;"",$I41="",$J41="")</formula>
    </cfRule>
  </conditionalFormatting>
  <conditionalFormatting sqref="H42:J42">
    <cfRule type="expression" dxfId="9128" priority="293">
      <formula>AND($H42&lt;&gt;"",$I42&lt;&gt;"",$J42&lt;&gt;"")</formula>
    </cfRule>
    <cfRule type="expression" dxfId="9127" priority="294">
      <formula>AND($H42&lt;&gt;"",$I42&lt;&gt;"",$J42="")</formula>
    </cfRule>
    <cfRule type="expression" dxfId="9126" priority="295">
      <formula>AND($H42&lt;&gt;"",$I42="",$J42="")</formula>
    </cfRule>
  </conditionalFormatting>
  <conditionalFormatting sqref="U42 X42:Z42">
    <cfRule type="expression" dxfId="9125" priority="290">
      <formula>AND($H42&lt;&gt;"",$I42&lt;&gt;"",$J42&lt;&gt;"")</formula>
    </cfRule>
    <cfRule type="expression" dxfId="9124" priority="291">
      <formula>AND($H42&lt;&gt;"",$I42&lt;&gt;"",$J42="")</formula>
    </cfRule>
    <cfRule type="expression" dxfId="9123" priority="292">
      <formula>AND($H42&lt;&gt;"",$I42="",$J42="")</formula>
    </cfRule>
  </conditionalFormatting>
  <conditionalFormatting sqref="H42">
    <cfRule type="expression" dxfId="9122" priority="289">
      <formula>AND($H42&lt;&gt;"",$I42&lt;&gt;"")</formula>
    </cfRule>
  </conditionalFormatting>
  <conditionalFormatting sqref="I42">
    <cfRule type="expression" dxfId="9121" priority="288">
      <formula>AND($I42&lt;&gt;"",$J42&lt;&gt;"")</formula>
    </cfRule>
  </conditionalFormatting>
  <conditionalFormatting sqref="A42">
    <cfRule type="containsBlanks" dxfId="9120" priority="287">
      <formula>LEN(TRIM(A42))=0</formula>
    </cfRule>
  </conditionalFormatting>
  <conditionalFormatting sqref="AA42:AB42">
    <cfRule type="expression" dxfId="9119" priority="284">
      <formula>AND($H42&lt;&gt;"",$I42&lt;&gt;"",$J42&lt;&gt;"")</formula>
    </cfRule>
    <cfRule type="expression" dxfId="9118" priority="285">
      <formula>AND($H42&lt;&gt;"",$I42&lt;&gt;"",$J42="")</formula>
    </cfRule>
    <cfRule type="expression" dxfId="9117" priority="286">
      <formula>AND($H42&lt;&gt;"",$I42="",$J42="")</formula>
    </cfRule>
  </conditionalFormatting>
  <conditionalFormatting sqref="AC42:AD42">
    <cfRule type="expression" dxfId="9116" priority="281">
      <formula>AND($H42&lt;&gt;"",$I42&lt;&gt;"",$J42&lt;&gt;"")</formula>
    </cfRule>
    <cfRule type="expression" dxfId="9115" priority="282">
      <formula>AND($H42&lt;&gt;"",$I42&lt;&gt;"",$J42="")</formula>
    </cfRule>
    <cfRule type="expression" dxfId="9114" priority="283">
      <formula>AND($H42&lt;&gt;"",$I42="",$J42="")</formula>
    </cfRule>
  </conditionalFormatting>
  <conditionalFormatting sqref="AE42:AH42">
    <cfRule type="expression" dxfId="9113" priority="278">
      <formula>AND($H42&lt;&gt;"",$I42&lt;&gt;"",$J42&lt;&gt;"")</formula>
    </cfRule>
    <cfRule type="expression" dxfId="9112" priority="279">
      <formula>AND($H42&lt;&gt;"",$I42&lt;&gt;"",$J42="")</formula>
    </cfRule>
    <cfRule type="expression" dxfId="9111" priority="280">
      <formula>AND($H42&lt;&gt;"",$I42="",$J42="")</formula>
    </cfRule>
  </conditionalFormatting>
  <conditionalFormatting sqref="AI42">
    <cfRule type="expression" dxfId="9110" priority="275">
      <formula>AND($H42&lt;&gt;"",$I42&lt;&gt;"",$J42&lt;&gt;"")</formula>
    </cfRule>
    <cfRule type="expression" dxfId="9109" priority="276">
      <formula>AND($H42&lt;&gt;"",$I42&lt;&gt;"",$J42="")</formula>
    </cfRule>
    <cfRule type="expression" dxfId="9108" priority="277">
      <formula>AND($H42&lt;&gt;"",$I42="",$J42="")</formula>
    </cfRule>
  </conditionalFormatting>
  <conditionalFormatting sqref="H43:J43">
    <cfRule type="expression" dxfId="9107" priority="272">
      <formula>AND($H43&lt;&gt;"",$I43&lt;&gt;"",$J43&lt;&gt;"")</formula>
    </cfRule>
    <cfRule type="expression" dxfId="9106" priority="273">
      <formula>AND($H43&lt;&gt;"",$I43&lt;&gt;"",$J43="")</formula>
    </cfRule>
    <cfRule type="expression" dxfId="9105" priority="274">
      <formula>AND($H43&lt;&gt;"",$I43="",$J43="")</formula>
    </cfRule>
  </conditionalFormatting>
  <conditionalFormatting sqref="U43 X43:Z43">
    <cfRule type="expression" dxfId="9104" priority="269">
      <formula>AND($H43&lt;&gt;"",$I43&lt;&gt;"",$J43&lt;&gt;"")</formula>
    </cfRule>
    <cfRule type="expression" dxfId="9103" priority="270">
      <formula>AND($H43&lt;&gt;"",$I43&lt;&gt;"",$J43="")</formula>
    </cfRule>
    <cfRule type="expression" dxfId="9102" priority="271">
      <formula>AND($H43&lt;&gt;"",$I43="",$J43="")</formula>
    </cfRule>
  </conditionalFormatting>
  <conditionalFormatting sqref="H43">
    <cfRule type="expression" dxfId="9101" priority="268">
      <formula>AND($H43&lt;&gt;"",$I43&lt;&gt;"")</formula>
    </cfRule>
  </conditionalFormatting>
  <conditionalFormatting sqref="I43">
    <cfRule type="expression" dxfId="9100" priority="267">
      <formula>AND($I43&lt;&gt;"",$J43&lt;&gt;"")</formula>
    </cfRule>
  </conditionalFormatting>
  <conditionalFormatting sqref="A43">
    <cfRule type="containsBlanks" dxfId="9099" priority="266">
      <formula>LEN(TRIM(A43))=0</formula>
    </cfRule>
  </conditionalFormatting>
  <conditionalFormatting sqref="AA43:AB43">
    <cfRule type="expression" dxfId="9098" priority="263">
      <formula>AND($H43&lt;&gt;"",$I43&lt;&gt;"",$J43&lt;&gt;"")</formula>
    </cfRule>
    <cfRule type="expression" dxfId="9097" priority="264">
      <formula>AND($H43&lt;&gt;"",$I43&lt;&gt;"",$J43="")</formula>
    </cfRule>
    <cfRule type="expression" dxfId="9096" priority="265">
      <formula>AND($H43&lt;&gt;"",$I43="",$J43="")</formula>
    </cfRule>
  </conditionalFormatting>
  <conditionalFormatting sqref="AC43:AD43">
    <cfRule type="expression" dxfId="9095" priority="260">
      <formula>AND($H43&lt;&gt;"",$I43&lt;&gt;"",$J43&lt;&gt;"")</formula>
    </cfRule>
    <cfRule type="expression" dxfId="9094" priority="261">
      <formula>AND($H43&lt;&gt;"",$I43&lt;&gt;"",$J43="")</formula>
    </cfRule>
    <cfRule type="expression" dxfId="9093" priority="262">
      <formula>AND($H43&lt;&gt;"",$I43="",$J43="")</formula>
    </cfRule>
  </conditionalFormatting>
  <conditionalFormatting sqref="AE43:AH43">
    <cfRule type="expression" dxfId="9092" priority="257">
      <formula>AND($H43&lt;&gt;"",$I43&lt;&gt;"",$J43&lt;&gt;"")</formula>
    </cfRule>
    <cfRule type="expression" dxfId="9091" priority="258">
      <formula>AND($H43&lt;&gt;"",$I43&lt;&gt;"",$J43="")</formula>
    </cfRule>
    <cfRule type="expression" dxfId="9090" priority="259">
      <formula>AND($H43&lt;&gt;"",$I43="",$J43="")</formula>
    </cfRule>
  </conditionalFormatting>
  <conditionalFormatting sqref="AI43">
    <cfRule type="expression" dxfId="9089" priority="254">
      <formula>AND($H43&lt;&gt;"",$I43&lt;&gt;"",$J43&lt;&gt;"")</formula>
    </cfRule>
    <cfRule type="expression" dxfId="9088" priority="255">
      <formula>AND($H43&lt;&gt;"",$I43&lt;&gt;"",$J43="")</formula>
    </cfRule>
    <cfRule type="expression" dxfId="9087" priority="256">
      <formula>AND($H43&lt;&gt;"",$I43="",$J43="")</formula>
    </cfRule>
  </conditionalFormatting>
  <conditionalFormatting sqref="H44:J44">
    <cfRule type="expression" dxfId="9086" priority="251">
      <formula>AND($H44&lt;&gt;"",$I44&lt;&gt;"",$J44&lt;&gt;"")</formula>
    </cfRule>
    <cfRule type="expression" dxfId="9085" priority="252">
      <formula>AND($H44&lt;&gt;"",$I44&lt;&gt;"",$J44="")</formula>
    </cfRule>
    <cfRule type="expression" dxfId="9084" priority="253">
      <formula>AND($H44&lt;&gt;"",$I44="",$J44="")</formula>
    </cfRule>
  </conditionalFormatting>
  <conditionalFormatting sqref="U44 X44:Z44">
    <cfRule type="expression" dxfId="9083" priority="248">
      <formula>AND($H44&lt;&gt;"",$I44&lt;&gt;"",$J44&lt;&gt;"")</formula>
    </cfRule>
    <cfRule type="expression" dxfId="9082" priority="249">
      <formula>AND($H44&lt;&gt;"",$I44&lt;&gt;"",$J44="")</formula>
    </cfRule>
    <cfRule type="expression" dxfId="9081" priority="250">
      <formula>AND($H44&lt;&gt;"",$I44="",$J44="")</formula>
    </cfRule>
  </conditionalFormatting>
  <conditionalFormatting sqref="H44">
    <cfRule type="expression" dxfId="9080" priority="247">
      <formula>AND($H44&lt;&gt;"",$I44&lt;&gt;"")</formula>
    </cfRule>
  </conditionalFormatting>
  <conditionalFormatting sqref="I44">
    <cfRule type="expression" dxfId="9079" priority="246">
      <formula>AND($I44&lt;&gt;"",$J44&lt;&gt;"")</formula>
    </cfRule>
  </conditionalFormatting>
  <conditionalFormatting sqref="A44">
    <cfRule type="containsBlanks" dxfId="9078" priority="245">
      <formula>LEN(TRIM(A44))=0</formula>
    </cfRule>
  </conditionalFormatting>
  <conditionalFormatting sqref="AA44:AB44">
    <cfRule type="expression" dxfId="9077" priority="242">
      <formula>AND($H44&lt;&gt;"",$I44&lt;&gt;"",$J44&lt;&gt;"")</formula>
    </cfRule>
    <cfRule type="expression" dxfId="9076" priority="243">
      <formula>AND($H44&lt;&gt;"",$I44&lt;&gt;"",$J44="")</formula>
    </cfRule>
    <cfRule type="expression" dxfId="9075" priority="244">
      <formula>AND($H44&lt;&gt;"",$I44="",$J44="")</formula>
    </cfRule>
  </conditionalFormatting>
  <conditionalFormatting sqref="AC44:AD44">
    <cfRule type="expression" dxfId="9074" priority="239">
      <formula>AND($H44&lt;&gt;"",$I44&lt;&gt;"",$J44&lt;&gt;"")</formula>
    </cfRule>
    <cfRule type="expression" dxfId="9073" priority="240">
      <formula>AND($H44&lt;&gt;"",$I44&lt;&gt;"",$J44="")</formula>
    </cfRule>
    <cfRule type="expression" dxfId="9072" priority="241">
      <formula>AND($H44&lt;&gt;"",$I44="",$J44="")</formula>
    </cfRule>
  </conditionalFormatting>
  <conditionalFormatting sqref="AE44:AH44">
    <cfRule type="expression" dxfId="9071" priority="236">
      <formula>AND($H44&lt;&gt;"",$I44&lt;&gt;"",$J44&lt;&gt;"")</formula>
    </cfRule>
    <cfRule type="expression" dxfId="9070" priority="237">
      <formula>AND($H44&lt;&gt;"",$I44&lt;&gt;"",$J44="")</formula>
    </cfRule>
    <cfRule type="expression" dxfId="9069" priority="238">
      <formula>AND($H44&lt;&gt;"",$I44="",$J44="")</formula>
    </cfRule>
  </conditionalFormatting>
  <conditionalFormatting sqref="AI44">
    <cfRule type="expression" dxfId="9068" priority="233">
      <formula>AND($H44&lt;&gt;"",$I44&lt;&gt;"",$J44&lt;&gt;"")</formula>
    </cfRule>
    <cfRule type="expression" dxfId="9067" priority="234">
      <formula>AND($H44&lt;&gt;"",$I44&lt;&gt;"",$J44="")</formula>
    </cfRule>
    <cfRule type="expression" dxfId="9066" priority="235">
      <formula>AND($H44&lt;&gt;"",$I44="",$J44="")</formula>
    </cfRule>
  </conditionalFormatting>
  <conditionalFormatting sqref="H46:J46">
    <cfRule type="expression" dxfId="9065" priority="230">
      <formula>AND($H46&lt;&gt;"",$I46&lt;&gt;"",$J46&lt;&gt;"")</formula>
    </cfRule>
    <cfRule type="expression" dxfId="9064" priority="231">
      <formula>AND($H46&lt;&gt;"",$I46&lt;&gt;"",$J46="")</formula>
    </cfRule>
    <cfRule type="expression" dxfId="9063" priority="232">
      <formula>AND($H46&lt;&gt;"",$I46="",$J46="")</formula>
    </cfRule>
  </conditionalFormatting>
  <conditionalFormatting sqref="U46 X46:Z46">
    <cfRule type="expression" dxfId="9062" priority="227">
      <formula>AND($H46&lt;&gt;"",$I46&lt;&gt;"",$J46&lt;&gt;"")</formula>
    </cfRule>
    <cfRule type="expression" dxfId="9061" priority="228">
      <formula>AND($H46&lt;&gt;"",$I46&lt;&gt;"",$J46="")</formula>
    </cfRule>
    <cfRule type="expression" dxfId="9060" priority="229">
      <formula>AND($H46&lt;&gt;"",$I46="",$J46="")</formula>
    </cfRule>
  </conditionalFormatting>
  <conditionalFormatting sqref="H46">
    <cfRule type="expression" dxfId="9059" priority="226">
      <formula>AND($H46&lt;&gt;"",$I46&lt;&gt;"")</formula>
    </cfRule>
  </conditionalFormatting>
  <conditionalFormatting sqref="I46">
    <cfRule type="expression" dxfId="9058" priority="225">
      <formula>AND($I46&lt;&gt;"",$J46&lt;&gt;"")</formula>
    </cfRule>
  </conditionalFormatting>
  <conditionalFormatting sqref="A46">
    <cfRule type="containsBlanks" dxfId="9057" priority="224">
      <formula>LEN(TRIM(A46))=0</formula>
    </cfRule>
  </conditionalFormatting>
  <conditionalFormatting sqref="AA46:AB46">
    <cfRule type="expression" dxfId="9056" priority="221">
      <formula>AND($H46&lt;&gt;"",$I46&lt;&gt;"",$J46&lt;&gt;"")</formula>
    </cfRule>
    <cfRule type="expression" dxfId="9055" priority="222">
      <formula>AND($H46&lt;&gt;"",$I46&lt;&gt;"",$J46="")</formula>
    </cfRule>
    <cfRule type="expression" dxfId="9054" priority="223">
      <formula>AND($H46&lt;&gt;"",$I46="",$J46="")</formula>
    </cfRule>
  </conditionalFormatting>
  <conditionalFormatting sqref="AC46:AD46">
    <cfRule type="expression" dxfId="9053" priority="218">
      <formula>AND($H46&lt;&gt;"",$I46&lt;&gt;"",$J46&lt;&gt;"")</formula>
    </cfRule>
    <cfRule type="expression" dxfId="9052" priority="219">
      <formula>AND($H46&lt;&gt;"",$I46&lt;&gt;"",$J46="")</formula>
    </cfRule>
    <cfRule type="expression" dxfId="9051" priority="220">
      <formula>AND($H46&lt;&gt;"",$I46="",$J46="")</formula>
    </cfRule>
  </conditionalFormatting>
  <conditionalFormatting sqref="AE46:AH46">
    <cfRule type="expression" dxfId="9050" priority="215">
      <formula>AND($H46&lt;&gt;"",$I46&lt;&gt;"",$J46&lt;&gt;"")</formula>
    </cfRule>
    <cfRule type="expression" dxfId="9049" priority="216">
      <formula>AND($H46&lt;&gt;"",$I46&lt;&gt;"",$J46="")</formula>
    </cfRule>
    <cfRule type="expression" dxfId="9048" priority="217">
      <formula>AND($H46&lt;&gt;"",$I46="",$J46="")</formula>
    </cfRule>
  </conditionalFormatting>
  <conditionalFormatting sqref="AI46">
    <cfRule type="expression" dxfId="9047" priority="212">
      <formula>AND($H46&lt;&gt;"",$I46&lt;&gt;"",$J46&lt;&gt;"")</formula>
    </cfRule>
    <cfRule type="expression" dxfId="9046" priority="213">
      <formula>AND($H46&lt;&gt;"",$I46&lt;&gt;"",$J46="")</formula>
    </cfRule>
    <cfRule type="expression" dxfId="9045" priority="214">
      <formula>AND($H46&lt;&gt;"",$I46="",$J46="")</formula>
    </cfRule>
  </conditionalFormatting>
  <conditionalFormatting sqref="H48:J48">
    <cfRule type="expression" dxfId="9044" priority="209">
      <formula>AND($H48&lt;&gt;"",$I48&lt;&gt;"",$J48&lt;&gt;"")</formula>
    </cfRule>
    <cfRule type="expression" dxfId="9043" priority="210">
      <formula>AND($H48&lt;&gt;"",$I48&lt;&gt;"",$J48="")</formula>
    </cfRule>
    <cfRule type="expression" dxfId="9042" priority="211">
      <formula>AND($H48&lt;&gt;"",$I48="",$J48="")</formula>
    </cfRule>
  </conditionalFormatting>
  <conditionalFormatting sqref="H48">
    <cfRule type="expression" dxfId="9041" priority="208">
      <formula>AND($H48&lt;&gt;"",$I48&lt;&gt;"")</formula>
    </cfRule>
  </conditionalFormatting>
  <conditionalFormatting sqref="I48">
    <cfRule type="expression" dxfId="9040" priority="207">
      <formula>AND($I48&lt;&gt;"",$J48&lt;&gt;"")</formula>
    </cfRule>
  </conditionalFormatting>
  <conditionalFormatting sqref="A48">
    <cfRule type="containsBlanks" dxfId="9039" priority="206">
      <formula>LEN(TRIM(A48))=0</formula>
    </cfRule>
  </conditionalFormatting>
  <conditionalFormatting sqref="H45:J45">
    <cfRule type="expression" dxfId="9038" priority="203">
      <formula>AND($H45&lt;&gt;"",$I45&lt;&gt;"",$J45&lt;&gt;"")</formula>
    </cfRule>
    <cfRule type="expression" dxfId="9037" priority="204">
      <formula>AND($H45&lt;&gt;"",$I45&lt;&gt;"",$J45="")</formula>
    </cfRule>
    <cfRule type="expression" dxfId="9036" priority="205">
      <formula>AND($H45&lt;&gt;"",$I45="",$J45="")</formula>
    </cfRule>
  </conditionalFormatting>
  <conditionalFormatting sqref="U45 X45:Z45">
    <cfRule type="expression" dxfId="9035" priority="200">
      <formula>AND($H45&lt;&gt;"",$I45&lt;&gt;"",$J45&lt;&gt;"")</formula>
    </cfRule>
    <cfRule type="expression" dxfId="9034" priority="201">
      <formula>AND($H45&lt;&gt;"",$I45&lt;&gt;"",$J45="")</formula>
    </cfRule>
    <cfRule type="expression" dxfId="9033" priority="202">
      <formula>AND($H45&lt;&gt;"",$I45="",$J45="")</formula>
    </cfRule>
  </conditionalFormatting>
  <conditionalFormatting sqref="H45">
    <cfRule type="expression" dxfId="9032" priority="199">
      <formula>AND($H45&lt;&gt;"",$I45&lt;&gt;"")</formula>
    </cfRule>
  </conditionalFormatting>
  <conditionalFormatting sqref="I45">
    <cfRule type="expression" dxfId="9031" priority="198">
      <formula>AND($I45&lt;&gt;"",$J45&lt;&gt;"")</formula>
    </cfRule>
  </conditionalFormatting>
  <conditionalFormatting sqref="A45">
    <cfRule type="containsBlanks" dxfId="9030" priority="197">
      <formula>LEN(TRIM(A45))=0</formula>
    </cfRule>
  </conditionalFormatting>
  <conditionalFormatting sqref="AA45:AB45">
    <cfRule type="expression" dxfId="9029" priority="194">
      <formula>AND($H45&lt;&gt;"",$I45&lt;&gt;"",$J45&lt;&gt;"")</formula>
    </cfRule>
    <cfRule type="expression" dxfId="9028" priority="195">
      <formula>AND($H45&lt;&gt;"",$I45&lt;&gt;"",$J45="")</formula>
    </cfRule>
    <cfRule type="expression" dxfId="9027" priority="196">
      <formula>AND($H45&lt;&gt;"",$I45="",$J45="")</formula>
    </cfRule>
  </conditionalFormatting>
  <conditionalFormatting sqref="AC45:AD45">
    <cfRule type="expression" dxfId="9026" priority="191">
      <formula>AND($H45&lt;&gt;"",$I45&lt;&gt;"",$J45&lt;&gt;"")</formula>
    </cfRule>
    <cfRule type="expression" dxfId="9025" priority="192">
      <formula>AND($H45&lt;&gt;"",$I45&lt;&gt;"",$J45="")</formula>
    </cfRule>
    <cfRule type="expression" dxfId="9024" priority="193">
      <formula>AND($H45&lt;&gt;"",$I45="",$J45="")</formula>
    </cfRule>
  </conditionalFormatting>
  <conditionalFormatting sqref="AE45:AH45">
    <cfRule type="expression" dxfId="9023" priority="188">
      <formula>AND($H45&lt;&gt;"",$I45&lt;&gt;"",$J45&lt;&gt;"")</formula>
    </cfRule>
    <cfRule type="expression" dxfId="9022" priority="189">
      <formula>AND($H45&lt;&gt;"",$I45&lt;&gt;"",$J45="")</formula>
    </cfRule>
    <cfRule type="expression" dxfId="9021" priority="190">
      <formula>AND($H45&lt;&gt;"",$I45="",$J45="")</formula>
    </cfRule>
  </conditionalFormatting>
  <conditionalFormatting sqref="AI45">
    <cfRule type="expression" dxfId="9020" priority="185">
      <formula>AND($H45&lt;&gt;"",$I45&lt;&gt;"",$J45&lt;&gt;"")</formula>
    </cfRule>
    <cfRule type="expression" dxfId="9019" priority="186">
      <formula>AND($H45&lt;&gt;"",$I45&lt;&gt;"",$J45="")</formula>
    </cfRule>
    <cfRule type="expression" dxfId="9018" priority="187">
      <formula>AND($H45&lt;&gt;"",$I45="",$J45="")</formula>
    </cfRule>
  </conditionalFormatting>
  <conditionalFormatting sqref="AJ40:CF40">
    <cfRule type="expression" dxfId="9017" priority="182">
      <formula>AND($H40&lt;&gt;"",$I40&lt;&gt;"",$J40&lt;&gt;"")</formula>
    </cfRule>
    <cfRule type="expression" dxfId="9016" priority="183">
      <formula>AND($H40&lt;&gt;"",$I40&lt;&gt;"",$J40="")</formula>
    </cfRule>
    <cfRule type="expression" dxfId="9015" priority="184">
      <formula>AND($H40&lt;&gt;"",$I40="",$J40="")</formula>
    </cfRule>
  </conditionalFormatting>
  <conditionalFormatting sqref="AJ41:CF41">
    <cfRule type="expression" dxfId="9014" priority="179">
      <formula>AND($H41&lt;&gt;"",$I41&lt;&gt;"",$J41&lt;&gt;"")</formula>
    </cfRule>
    <cfRule type="expression" dxfId="9013" priority="180">
      <formula>AND($H41&lt;&gt;"",$I41&lt;&gt;"",$J41="")</formula>
    </cfRule>
    <cfRule type="expression" dxfId="9012" priority="181">
      <formula>AND($H41&lt;&gt;"",$I41="",$J41="")</formula>
    </cfRule>
  </conditionalFormatting>
  <conditionalFormatting sqref="AJ42:CF42">
    <cfRule type="expression" dxfId="9011" priority="176">
      <formula>AND($H42&lt;&gt;"",$I42&lt;&gt;"",$J42&lt;&gt;"")</formula>
    </cfRule>
    <cfRule type="expression" dxfId="9010" priority="177">
      <formula>AND($H42&lt;&gt;"",$I42&lt;&gt;"",$J42="")</formula>
    </cfRule>
    <cfRule type="expression" dxfId="9009" priority="178">
      <formula>AND($H42&lt;&gt;"",$I42="",$J42="")</formula>
    </cfRule>
  </conditionalFormatting>
  <conditionalFormatting sqref="AJ43:CF43">
    <cfRule type="expression" dxfId="9008" priority="173">
      <formula>AND($H43&lt;&gt;"",$I43&lt;&gt;"",$J43&lt;&gt;"")</formula>
    </cfRule>
    <cfRule type="expression" dxfId="9007" priority="174">
      <formula>AND($H43&lt;&gt;"",$I43&lt;&gt;"",$J43="")</formula>
    </cfRule>
    <cfRule type="expression" dxfId="9006" priority="175">
      <formula>AND($H43&lt;&gt;"",$I43="",$J43="")</formula>
    </cfRule>
  </conditionalFormatting>
  <conditionalFormatting sqref="AJ44:CF44">
    <cfRule type="expression" dxfId="9005" priority="170">
      <formula>AND($H44&lt;&gt;"",$I44&lt;&gt;"",$J44&lt;&gt;"")</formula>
    </cfRule>
    <cfRule type="expression" dxfId="9004" priority="171">
      <formula>AND($H44&lt;&gt;"",$I44&lt;&gt;"",$J44="")</formula>
    </cfRule>
    <cfRule type="expression" dxfId="9003" priority="172">
      <formula>AND($H44&lt;&gt;"",$I44="",$J44="")</formula>
    </cfRule>
  </conditionalFormatting>
  <conditionalFormatting sqref="AJ46:CF46">
    <cfRule type="expression" dxfId="9002" priority="167">
      <formula>AND($H46&lt;&gt;"",$I46&lt;&gt;"",$J46&lt;&gt;"")</formula>
    </cfRule>
    <cfRule type="expression" dxfId="9001" priority="168">
      <formula>AND($H46&lt;&gt;"",$I46&lt;&gt;"",$J46="")</formula>
    </cfRule>
    <cfRule type="expression" dxfId="9000" priority="169">
      <formula>AND($H46&lt;&gt;"",$I46="",$J46="")</formula>
    </cfRule>
  </conditionalFormatting>
  <conditionalFormatting sqref="AJ45:CF45">
    <cfRule type="expression" dxfId="8999" priority="164">
      <formula>AND($H45&lt;&gt;"",$I45&lt;&gt;"",$J45&lt;&gt;"")</formula>
    </cfRule>
    <cfRule type="expression" dxfId="8998" priority="165">
      <formula>AND($H45&lt;&gt;"",$I45&lt;&gt;"",$J45="")</formula>
    </cfRule>
    <cfRule type="expression" dxfId="8997" priority="166">
      <formula>AND($H45&lt;&gt;"",$I45="",$J45="")</formula>
    </cfRule>
  </conditionalFormatting>
  <conditionalFormatting sqref="X62:AI63 H62:J63 U62:U63">
    <cfRule type="expression" dxfId="8996" priority="161">
      <formula>AND($H62&lt;&gt;"",$I62&lt;&gt;"",$J62&lt;&gt;"")</formula>
    </cfRule>
    <cfRule type="expression" dxfId="8995" priority="162">
      <formula>AND($H62&lt;&gt;"",$I62&lt;&gt;"",$J62="")</formula>
    </cfRule>
    <cfRule type="expression" dxfId="8994" priority="163">
      <formula>AND($H62&lt;&gt;"",$I62="",$J62="")</formula>
    </cfRule>
  </conditionalFormatting>
  <conditionalFormatting sqref="H62:H63">
    <cfRule type="expression" dxfId="8993" priority="160">
      <formula>AND($H62&lt;&gt;"",$I62&lt;&gt;"")</formula>
    </cfRule>
  </conditionalFormatting>
  <conditionalFormatting sqref="I62:I63">
    <cfRule type="expression" dxfId="8992" priority="159">
      <formula>AND($I62&lt;&gt;"",$J62&lt;&gt;"")</formula>
    </cfRule>
  </conditionalFormatting>
  <conditionalFormatting sqref="H72:J72">
    <cfRule type="expression" dxfId="8991" priority="156">
      <formula>AND($H72&lt;&gt;"",$I72&lt;&gt;"",$J72&lt;&gt;"")</formula>
    </cfRule>
    <cfRule type="expression" dxfId="8990" priority="157">
      <formula>AND($H72&lt;&gt;"",$I72&lt;&gt;"",$J72="")</formula>
    </cfRule>
    <cfRule type="expression" dxfId="8989" priority="158">
      <formula>AND($H72&lt;&gt;"",$I72="",$J72="")</formula>
    </cfRule>
  </conditionalFormatting>
  <conditionalFormatting sqref="U72 X72:Z72">
    <cfRule type="expression" dxfId="8988" priority="153">
      <formula>AND($H72&lt;&gt;"",$I72&lt;&gt;"",$J72&lt;&gt;"")</formula>
    </cfRule>
    <cfRule type="expression" dxfId="8987" priority="154">
      <formula>AND($H72&lt;&gt;"",$I72&lt;&gt;"",$J72="")</formula>
    </cfRule>
    <cfRule type="expression" dxfId="8986" priority="155">
      <formula>AND($H72&lt;&gt;"",$I72="",$J72="")</formula>
    </cfRule>
  </conditionalFormatting>
  <conditionalFormatting sqref="H72">
    <cfRule type="expression" dxfId="8985" priority="152">
      <formula>AND($H72&lt;&gt;"",$I72&lt;&gt;"")</formula>
    </cfRule>
  </conditionalFormatting>
  <conditionalFormatting sqref="I72">
    <cfRule type="expression" dxfId="8984" priority="151">
      <formula>AND($I72&lt;&gt;"",$J72&lt;&gt;"")</formula>
    </cfRule>
  </conditionalFormatting>
  <conditionalFormatting sqref="A72">
    <cfRule type="containsBlanks" dxfId="8983" priority="150">
      <formula>LEN(TRIM(A72))=0</formula>
    </cfRule>
  </conditionalFormatting>
  <conditionalFormatting sqref="AA72:AB72">
    <cfRule type="expression" dxfId="8982" priority="147">
      <formula>AND($H72&lt;&gt;"",$I72&lt;&gt;"",$J72&lt;&gt;"")</formula>
    </cfRule>
    <cfRule type="expression" dxfId="8981" priority="148">
      <formula>AND($H72&lt;&gt;"",$I72&lt;&gt;"",$J72="")</formula>
    </cfRule>
    <cfRule type="expression" dxfId="8980" priority="149">
      <formula>AND($H72&lt;&gt;"",$I72="",$J72="")</formula>
    </cfRule>
  </conditionalFormatting>
  <conditionalFormatting sqref="AC72:AD72">
    <cfRule type="expression" dxfId="8979" priority="144">
      <formula>AND($H72&lt;&gt;"",$I72&lt;&gt;"",$J72&lt;&gt;"")</formula>
    </cfRule>
    <cfRule type="expression" dxfId="8978" priority="145">
      <formula>AND($H72&lt;&gt;"",$I72&lt;&gt;"",$J72="")</formula>
    </cfRule>
    <cfRule type="expression" dxfId="8977" priority="146">
      <formula>AND($H72&lt;&gt;"",$I72="",$J72="")</formula>
    </cfRule>
  </conditionalFormatting>
  <conditionalFormatting sqref="AE72:AH72">
    <cfRule type="expression" dxfId="8976" priority="141">
      <formula>AND($H72&lt;&gt;"",$I72&lt;&gt;"",$J72&lt;&gt;"")</formula>
    </cfRule>
    <cfRule type="expression" dxfId="8975" priority="142">
      <formula>AND($H72&lt;&gt;"",$I72&lt;&gt;"",$J72="")</formula>
    </cfRule>
    <cfRule type="expression" dxfId="8974" priority="143">
      <formula>AND($H72&lt;&gt;"",$I72="",$J72="")</formula>
    </cfRule>
  </conditionalFormatting>
  <conditionalFormatting sqref="AI72">
    <cfRule type="expression" dxfId="8973" priority="138">
      <formula>AND($H72&lt;&gt;"",$I72&lt;&gt;"",$J72&lt;&gt;"")</formula>
    </cfRule>
    <cfRule type="expression" dxfId="8972" priority="139">
      <formula>AND($H72&lt;&gt;"",$I72&lt;&gt;"",$J72="")</formula>
    </cfRule>
    <cfRule type="expression" dxfId="8971" priority="140">
      <formula>AND($H72&lt;&gt;"",$I72="",$J72="")</formula>
    </cfRule>
  </conditionalFormatting>
  <conditionalFormatting sqref="H64:J64">
    <cfRule type="expression" dxfId="8970" priority="112">
      <formula>AND($H64&lt;&gt;"",$I64&lt;&gt;"",$J64&lt;&gt;"")</formula>
    </cfRule>
    <cfRule type="expression" dxfId="8969" priority="113">
      <formula>AND($H64&lt;&gt;"",$I64&lt;&gt;"",$J64="")</formula>
    </cfRule>
    <cfRule type="expression" dxfId="8968" priority="114">
      <formula>AND($H64&lt;&gt;"",$I64="",$J64="")</formula>
    </cfRule>
  </conditionalFormatting>
  <conditionalFormatting sqref="U64 X64:Z64">
    <cfRule type="expression" dxfId="8967" priority="109">
      <formula>AND($H64&lt;&gt;"",$I64&lt;&gt;"",$J64&lt;&gt;"")</formula>
    </cfRule>
    <cfRule type="expression" dxfId="8966" priority="110">
      <formula>AND($H64&lt;&gt;"",$I64&lt;&gt;"",$J64="")</formula>
    </cfRule>
    <cfRule type="expression" dxfId="8965" priority="111">
      <formula>AND($H64&lt;&gt;"",$I64="",$J64="")</formula>
    </cfRule>
  </conditionalFormatting>
  <conditionalFormatting sqref="H64">
    <cfRule type="expression" dxfId="8964" priority="108">
      <formula>AND($H64&lt;&gt;"",$I64&lt;&gt;"")</formula>
    </cfRule>
  </conditionalFormatting>
  <conditionalFormatting sqref="I64">
    <cfRule type="expression" dxfId="8963" priority="107">
      <formula>AND($I64&lt;&gt;"",$J64&lt;&gt;"")</formula>
    </cfRule>
  </conditionalFormatting>
  <conditionalFormatting sqref="A63">
    <cfRule type="containsBlanks" dxfId="8962" priority="115">
      <formula>LEN(TRIM(A63))=0</formula>
    </cfRule>
  </conditionalFormatting>
  <conditionalFormatting sqref="AA64:AB64">
    <cfRule type="expression" dxfId="8961" priority="103">
      <formula>AND($H64&lt;&gt;"",$I64&lt;&gt;"",$J64&lt;&gt;"")</formula>
    </cfRule>
    <cfRule type="expression" dxfId="8960" priority="104">
      <formula>AND($H64&lt;&gt;"",$I64&lt;&gt;"",$J64="")</formula>
    </cfRule>
    <cfRule type="expression" dxfId="8959" priority="105">
      <formula>AND($H64&lt;&gt;"",$I64="",$J64="")</formula>
    </cfRule>
  </conditionalFormatting>
  <conditionalFormatting sqref="AC64:AD64">
    <cfRule type="expression" dxfId="8958" priority="100">
      <formula>AND($H64&lt;&gt;"",$I64&lt;&gt;"",$J64&lt;&gt;"")</formula>
    </cfRule>
    <cfRule type="expression" dxfId="8957" priority="101">
      <formula>AND($H64&lt;&gt;"",$I64&lt;&gt;"",$J64="")</formula>
    </cfRule>
    <cfRule type="expression" dxfId="8956" priority="102">
      <formula>AND($H64&lt;&gt;"",$I64="",$J64="")</formula>
    </cfRule>
  </conditionalFormatting>
  <conditionalFormatting sqref="AE64:AH64">
    <cfRule type="expression" dxfId="8955" priority="97">
      <formula>AND($H64&lt;&gt;"",$I64&lt;&gt;"",$J64&lt;&gt;"")</formula>
    </cfRule>
    <cfRule type="expression" dxfId="8954" priority="98">
      <formula>AND($H64&lt;&gt;"",$I64&lt;&gt;"",$J64="")</formula>
    </cfRule>
    <cfRule type="expression" dxfId="8953" priority="99">
      <formula>AND($H64&lt;&gt;"",$I64="",$J64="")</formula>
    </cfRule>
  </conditionalFormatting>
  <conditionalFormatting sqref="AI64">
    <cfRule type="expression" dxfId="8952" priority="94">
      <formula>AND($H64&lt;&gt;"",$I64&lt;&gt;"",$J64&lt;&gt;"")</formula>
    </cfRule>
    <cfRule type="expression" dxfId="8951" priority="95">
      <formula>AND($H64&lt;&gt;"",$I64&lt;&gt;"",$J64="")</formula>
    </cfRule>
    <cfRule type="expression" dxfId="8950" priority="96">
      <formula>AND($H64&lt;&gt;"",$I64="",$J64="")</formula>
    </cfRule>
  </conditionalFormatting>
  <conditionalFormatting sqref="H61:J61">
    <cfRule type="expression" dxfId="8949" priority="135">
      <formula>AND($H61&lt;&gt;"",$I61&lt;&gt;"",$J61&lt;&gt;"")</formula>
    </cfRule>
    <cfRule type="expression" dxfId="8948" priority="136">
      <formula>AND($H61&lt;&gt;"",$I61&lt;&gt;"",$J61="")</formula>
    </cfRule>
    <cfRule type="expression" dxfId="8947" priority="137">
      <formula>AND($H61&lt;&gt;"",$I61="",$J61="")</formula>
    </cfRule>
  </conditionalFormatting>
  <conditionalFormatting sqref="U61 X61:Z61">
    <cfRule type="expression" dxfId="8946" priority="132">
      <formula>AND($H61&lt;&gt;"",$I61&lt;&gt;"",$J61&lt;&gt;"")</formula>
    </cfRule>
    <cfRule type="expression" dxfId="8945" priority="133">
      <formula>AND($H61&lt;&gt;"",$I61&lt;&gt;"",$J61="")</formula>
    </cfRule>
    <cfRule type="expression" dxfId="8944" priority="134">
      <formula>AND($H61&lt;&gt;"",$I61="",$J61="")</formula>
    </cfRule>
  </conditionalFormatting>
  <conditionalFormatting sqref="H61">
    <cfRule type="expression" dxfId="8943" priority="131">
      <formula>AND($H61&lt;&gt;"",$I61&lt;&gt;"")</formula>
    </cfRule>
  </conditionalFormatting>
  <conditionalFormatting sqref="I61">
    <cfRule type="expression" dxfId="8942" priority="130">
      <formula>AND($I61&lt;&gt;"",$J61&lt;&gt;"")</formula>
    </cfRule>
  </conditionalFormatting>
  <conditionalFormatting sqref="A61">
    <cfRule type="containsBlanks" dxfId="8941" priority="129">
      <formula>LEN(TRIM(A61))=0</formula>
    </cfRule>
  </conditionalFormatting>
  <conditionalFormatting sqref="AA61:AB61">
    <cfRule type="expression" dxfId="8940" priority="126">
      <formula>AND($H61&lt;&gt;"",$I61&lt;&gt;"",$J61&lt;&gt;"")</formula>
    </cfRule>
    <cfRule type="expression" dxfId="8939" priority="127">
      <formula>AND($H61&lt;&gt;"",$I61&lt;&gt;"",$J61="")</formula>
    </cfRule>
    <cfRule type="expression" dxfId="8938" priority="128">
      <formula>AND($H61&lt;&gt;"",$I61="",$J61="")</formula>
    </cfRule>
  </conditionalFormatting>
  <conditionalFormatting sqref="AC61:AD61">
    <cfRule type="expression" dxfId="8937" priority="123">
      <formula>AND($H61&lt;&gt;"",$I61&lt;&gt;"",$J61&lt;&gt;"")</formula>
    </cfRule>
    <cfRule type="expression" dxfId="8936" priority="124">
      <formula>AND($H61&lt;&gt;"",$I61&lt;&gt;"",$J61="")</formula>
    </cfRule>
    <cfRule type="expression" dxfId="8935" priority="125">
      <formula>AND($H61&lt;&gt;"",$I61="",$J61="")</formula>
    </cfRule>
  </conditionalFormatting>
  <conditionalFormatting sqref="AE61:AH61">
    <cfRule type="expression" dxfId="8934" priority="120">
      <formula>AND($H61&lt;&gt;"",$I61&lt;&gt;"",$J61&lt;&gt;"")</formula>
    </cfRule>
    <cfRule type="expression" dxfId="8933" priority="121">
      <formula>AND($H61&lt;&gt;"",$I61&lt;&gt;"",$J61="")</formula>
    </cfRule>
    <cfRule type="expression" dxfId="8932" priority="122">
      <formula>AND($H61&lt;&gt;"",$I61="",$J61="")</formula>
    </cfRule>
  </conditionalFormatting>
  <conditionalFormatting sqref="AI61">
    <cfRule type="expression" dxfId="8931" priority="117">
      <formula>AND($H61&lt;&gt;"",$I61&lt;&gt;"",$J61&lt;&gt;"")</formula>
    </cfRule>
    <cfRule type="expression" dxfId="8930" priority="118">
      <formula>AND($H61&lt;&gt;"",$I61&lt;&gt;"",$J61="")</formula>
    </cfRule>
    <cfRule type="expression" dxfId="8929" priority="119">
      <formula>AND($H61&lt;&gt;"",$I61="",$J61="")</formula>
    </cfRule>
  </conditionalFormatting>
  <conditionalFormatting sqref="A62">
    <cfRule type="containsBlanks" dxfId="8928" priority="116">
      <formula>LEN(TRIM(A62))=0</formula>
    </cfRule>
  </conditionalFormatting>
  <conditionalFormatting sqref="A64">
    <cfRule type="containsBlanks" dxfId="8927" priority="106">
      <formula>LEN(TRIM(A64))=0</formula>
    </cfRule>
  </conditionalFormatting>
  <conditionalFormatting sqref="H65:J70">
    <cfRule type="expression" dxfId="8926" priority="91">
      <formula>AND($H65&lt;&gt;"",$I65&lt;&gt;"",$J65&lt;&gt;"")</formula>
    </cfRule>
    <cfRule type="expression" dxfId="8925" priority="92">
      <formula>AND($H65&lt;&gt;"",$I65&lt;&gt;"",$J65="")</formula>
    </cfRule>
    <cfRule type="expression" dxfId="8924" priority="93">
      <formula>AND($H65&lt;&gt;"",$I65="",$J65="")</formula>
    </cfRule>
  </conditionalFormatting>
  <conditionalFormatting sqref="U65:U70 X65:Z70">
    <cfRule type="expression" dxfId="8923" priority="88">
      <formula>AND($H65&lt;&gt;"",$I65&lt;&gt;"",$J65&lt;&gt;"")</formula>
    </cfRule>
    <cfRule type="expression" dxfId="8922" priority="89">
      <formula>AND($H65&lt;&gt;"",$I65&lt;&gt;"",$J65="")</formula>
    </cfRule>
    <cfRule type="expression" dxfId="8921" priority="90">
      <formula>AND($H65&lt;&gt;"",$I65="",$J65="")</formula>
    </cfRule>
  </conditionalFormatting>
  <conditionalFormatting sqref="H65:H70">
    <cfRule type="expression" dxfId="8920" priority="87">
      <formula>AND($H65&lt;&gt;"",$I65&lt;&gt;"")</formula>
    </cfRule>
  </conditionalFormatting>
  <conditionalFormatting sqref="I65:I70">
    <cfRule type="expression" dxfId="8919" priority="86">
      <formula>AND($I65&lt;&gt;"",$J65&lt;&gt;"")</formula>
    </cfRule>
  </conditionalFormatting>
  <conditionalFormatting sqref="A65:A70">
    <cfRule type="containsBlanks" dxfId="8918" priority="85">
      <formula>LEN(TRIM(A65))=0</formula>
    </cfRule>
  </conditionalFormatting>
  <conditionalFormatting sqref="AA65:AB70">
    <cfRule type="expression" dxfId="8917" priority="82">
      <formula>AND($H65&lt;&gt;"",$I65&lt;&gt;"",$J65&lt;&gt;"")</formula>
    </cfRule>
    <cfRule type="expression" dxfId="8916" priority="83">
      <formula>AND($H65&lt;&gt;"",$I65&lt;&gt;"",$J65="")</formula>
    </cfRule>
    <cfRule type="expression" dxfId="8915" priority="84">
      <formula>AND($H65&lt;&gt;"",$I65="",$J65="")</formula>
    </cfRule>
  </conditionalFormatting>
  <conditionalFormatting sqref="AC65:AD70">
    <cfRule type="expression" dxfId="8914" priority="79">
      <formula>AND($H65&lt;&gt;"",$I65&lt;&gt;"",$J65&lt;&gt;"")</formula>
    </cfRule>
    <cfRule type="expression" dxfId="8913" priority="80">
      <formula>AND($H65&lt;&gt;"",$I65&lt;&gt;"",$J65="")</formula>
    </cfRule>
    <cfRule type="expression" dxfId="8912" priority="81">
      <formula>AND($H65&lt;&gt;"",$I65="",$J65="")</formula>
    </cfRule>
  </conditionalFormatting>
  <conditionalFormatting sqref="AE65:AH70">
    <cfRule type="expression" dxfId="8911" priority="76">
      <formula>AND($H65&lt;&gt;"",$I65&lt;&gt;"",$J65&lt;&gt;"")</formula>
    </cfRule>
    <cfRule type="expression" dxfId="8910" priority="77">
      <formula>AND($H65&lt;&gt;"",$I65&lt;&gt;"",$J65="")</formula>
    </cfRule>
    <cfRule type="expression" dxfId="8909" priority="78">
      <formula>AND($H65&lt;&gt;"",$I65="",$J65="")</formula>
    </cfRule>
  </conditionalFormatting>
  <conditionalFormatting sqref="AI65:AI70">
    <cfRule type="expression" dxfId="8908" priority="73">
      <formula>AND($H65&lt;&gt;"",$I65&lt;&gt;"",$J65&lt;&gt;"")</formula>
    </cfRule>
    <cfRule type="expression" dxfId="8907" priority="74">
      <formula>AND($H65&lt;&gt;"",$I65&lt;&gt;"",$J65="")</formula>
    </cfRule>
    <cfRule type="expression" dxfId="8906" priority="75">
      <formula>AND($H65&lt;&gt;"",$I65="",$J65="")</formula>
    </cfRule>
  </conditionalFormatting>
  <conditionalFormatting sqref="AJ62:CF63">
    <cfRule type="expression" dxfId="8905" priority="70">
      <formula>AND($H62&lt;&gt;"",$I62&lt;&gt;"",$J62&lt;&gt;"")</formula>
    </cfRule>
    <cfRule type="expression" dxfId="8904" priority="71">
      <formula>AND($H62&lt;&gt;"",$I62&lt;&gt;"",$J62="")</formula>
    </cfRule>
    <cfRule type="expression" dxfId="8903" priority="72">
      <formula>AND($H62&lt;&gt;"",$I62="",$J62="")</formula>
    </cfRule>
  </conditionalFormatting>
  <conditionalFormatting sqref="AJ72:CF72">
    <cfRule type="expression" dxfId="8902" priority="67">
      <formula>AND($H72&lt;&gt;"",$I72&lt;&gt;"",$J72&lt;&gt;"")</formula>
    </cfRule>
    <cfRule type="expression" dxfId="8901" priority="68">
      <formula>AND($H72&lt;&gt;"",$I72&lt;&gt;"",$J72="")</formula>
    </cfRule>
    <cfRule type="expression" dxfId="8900" priority="69">
      <formula>AND($H72&lt;&gt;"",$I72="",$J72="")</formula>
    </cfRule>
  </conditionalFormatting>
  <conditionalFormatting sqref="AJ64:CF64">
    <cfRule type="expression" dxfId="8899" priority="61">
      <formula>AND($H64&lt;&gt;"",$I64&lt;&gt;"",$J64&lt;&gt;"")</formula>
    </cfRule>
    <cfRule type="expression" dxfId="8898" priority="62">
      <formula>AND($H64&lt;&gt;"",$I64&lt;&gt;"",$J64="")</formula>
    </cfRule>
    <cfRule type="expression" dxfId="8897" priority="63">
      <formula>AND($H64&lt;&gt;"",$I64="",$J64="")</formula>
    </cfRule>
  </conditionalFormatting>
  <conditionalFormatting sqref="AJ61:CF61">
    <cfRule type="expression" dxfId="8896" priority="64">
      <formula>AND($H61&lt;&gt;"",$I61&lt;&gt;"",$J61&lt;&gt;"")</formula>
    </cfRule>
    <cfRule type="expression" dxfId="8895" priority="65">
      <formula>AND($H61&lt;&gt;"",$I61&lt;&gt;"",$J61="")</formula>
    </cfRule>
    <cfRule type="expression" dxfId="8894" priority="66">
      <formula>AND($H61&lt;&gt;"",$I61="",$J61="")</formula>
    </cfRule>
  </conditionalFormatting>
  <conditionalFormatting sqref="AJ65:CF70">
    <cfRule type="expression" dxfId="8893" priority="58">
      <formula>AND($H65&lt;&gt;"",$I65&lt;&gt;"",$J65&lt;&gt;"")</formula>
    </cfRule>
    <cfRule type="expression" dxfId="8892" priority="59">
      <formula>AND($H65&lt;&gt;"",$I65&lt;&gt;"",$J65="")</formula>
    </cfRule>
    <cfRule type="expression" dxfId="8891" priority="60">
      <formula>AND($H65&lt;&gt;"",$I65="",$J65="")</formula>
    </cfRule>
  </conditionalFormatting>
  <conditionalFormatting sqref="H78:J78">
    <cfRule type="expression" dxfId="8890" priority="55">
      <formula>AND($H78&lt;&gt;"",$I78&lt;&gt;"",$J78&lt;&gt;"")</formula>
    </cfRule>
    <cfRule type="expression" dxfId="8889" priority="56">
      <formula>AND($H78&lt;&gt;"",$I78&lt;&gt;"",$J78="")</formula>
    </cfRule>
    <cfRule type="expression" dxfId="8888" priority="57">
      <formula>AND($H78&lt;&gt;"",$I78="",$J78="")</formula>
    </cfRule>
  </conditionalFormatting>
  <conditionalFormatting sqref="U78 X78:Z78">
    <cfRule type="expression" dxfId="8887" priority="52">
      <formula>AND($H78&lt;&gt;"",$I78&lt;&gt;"",$J78&lt;&gt;"")</formula>
    </cfRule>
    <cfRule type="expression" dxfId="8886" priority="53">
      <formula>AND($H78&lt;&gt;"",$I78&lt;&gt;"",$J78="")</formula>
    </cfRule>
    <cfRule type="expression" dxfId="8885" priority="54">
      <formula>AND($H78&lt;&gt;"",$I78="",$J78="")</formula>
    </cfRule>
  </conditionalFormatting>
  <conditionalFormatting sqref="H78">
    <cfRule type="expression" dxfId="8884" priority="51">
      <formula>AND($H78&lt;&gt;"",$I78&lt;&gt;"")</formula>
    </cfRule>
  </conditionalFormatting>
  <conditionalFormatting sqref="I78">
    <cfRule type="expression" dxfId="8883" priority="50">
      <formula>AND($I78&lt;&gt;"",$J78&lt;&gt;"")</formula>
    </cfRule>
  </conditionalFormatting>
  <conditionalFormatting sqref="A78">
    <cfRule type="containsBlanks" dxfId="8882" priority="49">
      <formula>LEN(TRIM(A78))=0</formula>
    </cfRule>
  </conditionalFormatting>
  <conditionalFormatting sqref="AA78:AB78">
    <cfRule type="expression" dxfId="8881" priority="46">
      <formula>AND($H78&lt;&gt;"",$I78&lt;&gt;"",$J78&lt;&gt;"")</formula>
    </cfRule>
    <cfRule type="expression" dxfId="8880" priority="47">
      <formula>AND($H78&lt;&gt;"",$I78&lt;&gt;"",$J78="")</formula>
    </cfRule>
    <cfRule type="expression" dxfId="8879" priority="48">
      <formula>AND($H78&lt;&gt;"",$I78="",$J78="")</formula>
    </cfRule>
  </conditionalFormatting>
  <conditionalFormatting sqref="AC78:AD78">
    <cfRule type="expression" dxfId="8878" priority="43">
      <formula>AND($H78&lt;&gt;"",$I78&lt;&gt;"",$J78&lt;&gt;"")</formula>
    </cfRule>
    <cfRule type="expression" dxfId="8877" priority="44">
      <formula>AND($H78&lt;&gt;"",$I78&lt;&gt;"",$J78="")</formula>
    </cfRule>
    <cfRule type="expression" dxfId="8876" priority="45">
      <formula>AND($H78&lt;&gt;"",$I78="",$J78="")</formula>
    </cfRule>
  </conditionalFormatting>
  <conditionalFormatting sqref="AE78:AH78">
    <cfRule type="expression" dxfId="8875" priority="40">
      <formula>AND($H78&lt;&gt;"",$I78&lt;&gt;"",$J78&lt;&gt;"")</formula>
    </cfRule>
    <cfRule type="expression" dxfId="8874" priority="41">
      <formula>AND($H78&lt;&gt;"",$I78&lt;&gt;"",$J78="")</formula>
    </cfRule>
    <cfRule type="expression" dxfId="8873" priority="42">
      <formula>AND($H78&lt;&gt;"",$I78="",$J78="")</formula>
    </cfRule>
  </conditionalFormatting>
  <conditionalFormatting sqref="AI78">
    <cfRule type="expression" dxfId="8872" priority="37">
      <formula>AND($H78&lt;&gt;"",$I78&lt;&gt;"",$J78&lt;&gt;"")</formula>
    </cfRule>
    <cfRule type="expression" dxfId="8871" priority="38">
      <formula>AND($H78&lt;&gt;"",$I78&lt;&gt;"",$J78="")</formula>
    </cfRule>
    <cfRule type="expression" dxfId="8870" priority="39">
      <formula>AND($H78&lt;&gt;"",$I78="",$J78="")</formula>
    </cfRule>
  </conditionalFormatting>
  <conditionalFormatting sqref="H77:J77 U77 X77:AI77">
    <cfRule type="expression" dxfId="8869" priority="34">
      <formula>AND($H77&lt;&gt;"",$I77&lt;&gt;"",$J77&lt;&gt;"")</formula>
    </cfRule>
    <cfRule type="expression" dxfId="8868" priority="35">
      <formula>AND($H77&lt;&gt;"",$I77&lt;&gt;"",$J77="")</formula>
    </cfRule>
    <cfRule type="expression" dxfId="8867" priority="36">
      <formula>AND($H77&lt;&gt;"",$I77="",$J77="")</formula>
    </cfRule>
  </conditionalFormatting>
  <conditionalFormatting sqref="H77">
    <cfRule type="expression" dxfId="8866" priority="33">
      <formula>AND($H77&lt;&gt;"",$I77&lt;&gt;"")</formula>
    </cfRule>
  </conditionalFormatting>
  <conditionalFormatting sqref="I77">
    <cfRule type="expression" dxfId="8865" priority="32">
      <formula>AND($I77&lt;&gt;"",$J77&lt;&gt;"")</formula>
    </cfRule>
  </conditionalFormatting>
  <conditionalFormatting sqref="H76:J76">
    <cfRule type="expression" dxfId="8864" priority="29">
      <formula>AND($H76&lt;&gt;"",$I76&lt;&gt;"",$J76&lt;&gt;"")</formula>
    </cfRule>
    <cfRule type="expression" dxfId="8863" priority="30">
      <formula>AND($H76&lt;&gt;"",$I76&lt;&gt;"",$J76="")</formula>
    </cfRule>
    <cfRule type="expression" dxfId="8862" priority="31">
      <formula>AND($H76&lt;&gt;"",$I76="",$J76="")</formula>
    </cfRule>
  </conditionalFormatting>
  <conditionalFormatting sqref="U76 X76:Z76">
    <cfRule type="expression" dxfId="8861" priority="26">
      <formula>AND($H76&lt;&gt;"",$I76&lt;&gt;"",$J76&lt;&gt;"")</formula>
    </cfRule>
    <cfRule type="expression" dxfId="8860" priority="27">
      <formula>AND($H76&lt;&gt;"",$I76&lt;&gt;"",$J76="")</formula>
    </cfRule>
    <cfRule type="expression" dxfId="8859" priority="28">
      <formula>AND($H76&lt;&gt;"",$I76="",$J76="")</formula>
    </cfRule>
  </conditionalFormatting>
  <conditionalFormatting sqref="H76">
    <cfRule type="expression" dxfId="8858" priority="25">
      <formula>AND($H76&lt;&gt;"",$I76&lt;&gt;"")</formula>
    </cfRule>
  </conditionalFormatting>
  <conditionalFormatting sqref="I76">
    <cfRule type="expression" dxfId="8857" priority="24">
      <formula>AND($I76&lt;&gt;"",$J76&lt;&gt;"")</formula>
    </cfRule>
  </conditionalFormatting>
  <conditionalFormatting sqref="A76">
    <cfRule type="containsBlanks" dxfId="8856" priority="23">
      <formula>LEN(TRIM(A76))=0</formula>
    </cfRule>
  </conditionalFormatting>
  <conditionalFormatting sqref="AA76:AB76">
    <cfRule type="expression" dxfId="8855" priority="20">
      <formula>AND($H76&lt;&gt;"",$I76&lt;&gt;"",$J76&lt;&gt;"")</formula>
    </cfRule>
    <cfRule type="expression" dxfId="8854" priority="21">
      <formula>AND($H76&lt;&gt;"",$I76&lt;&gt;"",$J76="")</formula>
    </cfRule>
    <cfRule type="expression" dxfId="8853" priority="22">
      <formula>AND($H76&lt;&gt;"",$I76="",$J76="")</formula>
    </cfRule>
  </conditionalFormatting>
  <conditionalFormatting sqref="AC76:AD76">
    <cfRule type="expression" dxfId="8852" priority="17">
      <formula>AND($H76&lt;&gt;"",$I76&lt;&gt;"",$J76&lt;&gt;"")</formula>
    </cfRule>
    <cfRule type="expression" dxfId="8851" priority="18">
      <formula>AND($H76&lt;&gt;"",$I76&lt;&gt;"",$J76="")</formula>
    </cfRule>
    <cfRule type="expression" dxfId="8850" priority="19">
      <formula>AND($H76&lt;&gt;"",$I76="",$J76="")</formula>
    </cfRule>
  </conditionalFormatting>
  <conditionalFormatting sqref="AE76:AH76">
    <cfRule type="expression" dxfId="8849" priority="14">
      <formula>AND($H76&lt;&gt;"",$I76&lt;&gt;"",$J76&lt;&gt;"")</formula>
    </cfRule>
    <cfRule type="expression" dxfId="8848" priority="15">
      <formula>AND($H76&lt;&gt;"",$I76&lt;&gt;"",$J76="")</formula>
    </cfRule>
    <cfRule type="expression" dxfId="8847" priority="16">
      <formula>AND($H76&lt;&gt;"",$I76="",$J76="")</formula>
    </cfRule>
  </conditionalFormatting>
  <conditionalFormatting sqref="AI76">
    <cfRule type="expression" dxfId="8846" priority="11">
      <formula>AND($H76&lt;&gt;"",$I76&lt;&gt;"",$J76&lt;&gt;"")</formula>
    </cfRule>
    <cfRule type="expression" dxfId="8845" priority="12">
      <formula>AND($H76&lt;&gt;"",$I76&lt;&gt;"",$J76="")</formula>
    </cfRule>
    <cfRule type="expression" dxfId="8844" priority="13">
      <formula>AND($H76&lt;&gt;"",$I76="",$J76="")</formula>
    </cfRule>
  </conditionalFormatting>
  <conditionalFormatting sqref="A77">
    <cfRule type="containsBlanks" dxfId="8843" priority="10">
      <formula>LEN(TRIM(A77))=0</formula>
    </cfRule>
  </conditionalFormatting>
  <conditionalFormatting sqref="AJ78:CF78">
    <cfRule type="expression" dxfId="8842" priority="7">
      <formula>AND($H78&lt;&gt;"",$I78&lt;&gt;"",$J78&lt;&gt;"")</formula>
    </cfRule>
    <cfRule type="expression" dxfId="8841" priority="8">
      <formula>AND($H78&lt;&gt;"",$I78&lt;&gt;"",$J78="")</formula>
    </cfRule>
    <cfRule type="expression" dxfId="8840" priority="9">
      <formula>AND($H78&lt;&gt;"",$I78="",$J78="")</formula>
    </cfRule>
  </conditionalFormatting>
  <conditionalFormatting sqref="AJ77:CF77">
    <cfRule type="expression" dxfId="8839" priority="4">
      <formula>AND($H77&lt;&gt;"",$I77&lt;&gt;"",$J77&lt;&gt;"")</formula>
    </cfRule>
    <cfRule type="expression" dxfId="8838" priority="5">
      <formula>AND($H77&lt;&gt;"",$I77&lt;&gt;"",$J77="")</formula>
    </cfRule>
    <cfRule type="expression" dxfId="8837" priority="6">
      <formula>AND($H77&lt;&gt;"",$I77="",$J77="")</formula>
    </cfRule>
  </conditionalFormatting>
  <conditionalFormatting sqref="AJ76:CF76">
    <cfRule type="expression" dxfId="8836" priority="1">
      <formula>AND($H76&lt;&gt;"",$I76&lt;&gt;"",$J76&lt;&gt;"")</formula>
    </cfRule>
    <cfRule type="expression" dxfId="8835" priority="2">
      <formula>AND($H76&lt;&gt;"",$I76&lt;&gt;"",$J76="")</formula>
    </cfRule>
    <cfRule type="expression" dxfId="8834" priority="3">
      <formula>AND($H76&lt;&gt;"",$I76="",$J76="")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B1:AJ143"/>
  <sheetViews>
    <sheetView showGridLines="0" workbookViewId="0">
      <pane xSplit="20" ySplit="9" topLeftCell="U10" activePane="bottomRight" state="frozen"/>
      <selection pane="topRight" activeCell="W1" sqref="W1"/>
      <selection pane="bottomLeft" activeCell="A10" sqref="A10"/>
      <selection pane="bottomRight" activeCell="C7" sqref="C7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16384" width="8.88671875" style="1"/>
  </cols>
  <sheetData>
    <row r="1" spans="2:17" s="13" customFormat="1" ht="10.050000000000001" customHeight="1" x14ac:dyDescent="0.25">
      <c r="M1" s="50"/>
      <c r="O1" s="22"/>
      <c r="P1" s="23"/>
      <c r="Q1" s="89"/>
    </row>
    <row r="2" spans="2:17" s="13" customFormat="1" ht="13.8" x14ac:dyDescent="0.3">
      <c r="G2" s="49" t="s">
        <v>103</v>
      </c>
      <c r="J2" s="49"/>
      <c r="M2" s="50"/>
      <c r="O2" s="22"/>
      <c r="P2" s="74"/>
      <c r="Q2" s="89"/>
    </row>
    <row r="3" spans="2:17" s="13" customFormat="1" ht="7.05" customHeight="1" x14ac:dyDescent="0.25">
      <c r="M3" s="50"/>
      <c r="O3" s="22"/>
      <c r="P3" s="23"/>
      <c r="Q3" s="89"/>
    </row>
    <row r="4" spans="2:17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</row>
    <row r="5" spans="2:17" ht="3" customHeight="1" x14ac:dyDescent="0.3">
      <c r="H5" s="4"/>
      <c r="I5" s="4"/>
      <c r="J5" s="4"/>
      <c r="M5" s="52"/>
      <c r="P5" s="12"/>
    </row>
    <row r="6" spans="2:17" s="34" customFormat="1" ht="12" hidden="1" customHeight="1" x14ac:dyDescent="0.3">
      <c r="B6" s="79"/>
      <c r="M6" s="61"/>
      <c r="O6" s="76"/>
      <c r="P6" s="80"/>
      <c r="Q6" s="91"/>
    </row>
    <row r="7" spans="2:17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7"/>
      <c r="P7" s="78">
        <f ca="1">Model!$P$7</f>
        <v>45200</v>
      </c>
      <c r="Q7" s="90" t="s">
        <v>5</v>
      </c>
    </row>
    <row r="8" spans="2:17" s="34" customFormat="1" ht="12" hidden="1" customHeight="1" x14ac:dyDescent="0.3">
      <c r="B8" s="79"/>
      <c r="M8" s="61"/>
      <c r="O8" s="76"/>
      <c r="P8" s="80"/>
      <c r="Q8" s="91"/>
    </row>
    <row r="9" spans="2:17" ht="3" customHeight="1" x14ac:dyDescent="0.3">
      <c r="B9" s="13">
        <f>ROW()</f>
        <v>9</v>
      </c>
    </row>
    <row r="10" spans="2:17" x14ac:dyDescent="0.3">
      <c r="B10" s="13">
        <f>ROW()</f>
        <v>10</v>
      </c>
      <c r="J10" s="125" t="s">
        <v>464</v>
      </c>
    </row>
    <row r="11" spans="2:17" x14ac:dyDescent="0.3">
      <c r="B11" s="13">
        <f>ROW()</f>
        <v>11</v>
      </c>
      <c r="H11" s="1" t="s">
        <v>104</v>
      </c>
    </row>
    <row r="12" spans="2:17" x14ac:dyDescent="0.3">
      <c r="B12" s="13">
        <f>ROW()</f>
        <v>12</v>
      </c>
      <c r="H12" s="1" t="str">
        <f>$H$11</f>
        <v>Система налогообложения</v>
      </c>
      <c r="I12" s="1" t="s">
        <v>109</v>
      </c>
      <c r="M12" s="53" t="s">
        <v>110</v>
      </c>
      <c r="N12" s="1">
        <f>IF(P12="",1,SUMIFS(Lists!$AO:$AO,Lists!$AN:$AN,P12))</f>
        <v>1</v>
      </c>
      <c r="O12" s="82"/>
      <c r="P12" s="92" t="s">
        <v>105</v>
      </c>
      <c r="Q12" s="90" t="s">
        <v>5</v>
      </c>
    </row>
    <row r="13" spans="2:17" x14ac:dyDescent="0.3">
      <c r="B13" s="13">
        <f>ROW()</f>
        <v>13</v>
      </c>
      <c r="H13" s="1" t="str">
        <f>$H$11</f>
        <v>Система налогообложения</v>
      </c>
      <c r="I13" s="1" t="s">
        <v>111</v>
      </c>
    </row>
    <row r="14" spans="2:17" x14ac:dyDescent="0.3">
      <c r="B14" s="13">
        <f>ROW()</f>
        <v>14</v>
      </c>
      <c r="H14" s="1" t="str">
        <f t="shared" ref="H14:H16" si="0">$H$11</f>
        <v>Система налогообложения</v>
      </c>
      <c r="I14" s="1" t="str">
        <f>$I$13</f>
        <v>Исключения вручную для каждого года</v>
      </c>
      <c r="J14" s="81">
        <f ca="1">YEAR($P$7)</f>
        <v>2023</v>
      </c>
      <c r="M14" s="53" t="str">
        <f>$M$12</f>
        <v>вып.список</v>
      </c>
      <c r="N14" s="1">
        <f>IF(P14="",0,SUMIFS(Lists!$AO:$AO,Lists!$AN:$AN,P14))</f>
        <v>3</v>
      </c>
      <c r="O14" s="82"/>
      <c r="P14" s="92" t="s">
        <v>107</v>
      </c>
      <c r="Q14" s="90" t="s">
        <v>5</v>
      </c>
    </row>
    <row r="15" spans="2:17" x14ac:dyDescent="0.3">
      <c r="B15" s="13">
        <f>ROW()</f>
        <v>15</v>
      </c>
      <c r="H15" s="1" t="str">
        <f t="shared" si="0"/>
        <v>Система налогообложения</v>
      </c>
      <c r="I15" s="1" t="str">
        <f t="shared" ref="I15:I16" si="1">$I$13</f>
        <v>Исключения вручную для каждого года</v>
      </c>
      <c r="J15" s="81">
        <f ca="1">J14+1</f>
        <v>2024</v>
      </c>
      <c r="M15" s="53" t="str">
        <f t="shared" ref="M15:M16" si="2">$M$12</f>
        <v>вып.список</v>
      </c>
      <c r="N15" s="1">
        <f>IF(P15="",0,SUMIFS(Lists!$AO:$AO,Lists!$AN:$AN,P15))</f>
        <v>3</v>
      </c>
      <c r="O15" s="82"/>
      <c r="P15" s="92" t="s">
        <v>107</v>
      </c>
      <c r="Q15" s="90" t="s">
        <v>5</v>
      </c>
    </row>
    <row r="16" spans="2:17" x14ac:dyDescent="0.3">
      <c r="B16" s="13">
        <f>ROW()</f>
        <v>16</v>
      </c>
      <c r="H16" s="1" t="str">
        <f t="shared" si="0"/>
        <v>Система налогообложения</v>
      </c>
      <c r="I16" s="1" t="str">
        <f t="shared" si="1"/>
        <v>Исключения вручную для каждого года</v>
      </c>
      <c r="J16" s="81">
        <f ca="1">J15+1</f>
        <v>2025</v>
      </c>
      <c r="M16" s="53" t="str">
        <f t="shared" si="2"/>
        <v>вып.список</v>
      </c>
      <c r="N16" s="1">
        <f>IF(P16="",0,SUMIFS(Lists!$AO:$AO,Lists!$AN:$AN,P16))</f>
        <v>1</v>
      </c>
      <c r="O16" s="82"/>
      <c r="P16" s="92" t="s">
        <v>105</v>
      </c>
      <c r="Q16" s="90" t="s">
        <v>5</v>
      </c>
    </row>
    <row r="17" spans="2:36" s="26" customFormat="1" ht="12" x14ac:dyDescent="0.25">
      <c r="B17" s="13"/>
      <c r="M17" s="55"/>
      <c r="N17" s="44" t="s">
        <v>21</v>
      </c>
      <c r="O17" s="45"/>
      <c r="P17" s="46"/>
      <c r="Q17" s="89"/>
    </row>
    <row r="18" spans="2:36" x14ac:dyDescent="0.3">
      <c r="B18" s="13">
        <f>ROW()</f>
        <v>18</v>
      </c>
    </row>
    <row r="19" spans="2:36" x14ac:dyDescent="0.3">
      <c r="B19" s="13">
        <f>ROW()</f>
        <v>19</v>
      </c>
      <c r="H19" s="1" t="s">
        <v>112</v>
      </c>
      <c r="P19" s="72"/>
    </row>
    <row r="20" spans="2:36" x14ac:dyDescent="0.3">
      <c r="B20" s="13">
        <f>ROW()</f>
        <v>20</v>
      </c>
      <c r="H20" s="1" t="str">
        <f t="shared" ref="H20:H29" si="3">$H$19</f>
        <v>Ставки налога на прибыль</v>
      </c>
      <c r="I20" s="1" t="str">
        <f>Lists!$AN$6</f>
        <v>ОСНО</v>
      </c>
      <c r="M20" s="53" t="s">
        <v>16</v>
      </c>
      <c r="N20" s="1">
        <f>SUMIFS(Lists!$AO:$AO,Lists!$AN:$AN,I20)</f>
        <v>1</v>
      </c>
      <c r="O20" s="82"/>
      <c r="P20" s="86">
        <v>0.2</v>
      </c>
      <c r="Q20" s="90">
        <v>1</v>
      </c>
    </row>
    <row r="21" spans="2:36" x14ac:dyDescent="0.3">
      <c r="B21" s="13">
        <f>ROW()</f>
        <v>21</v>
      </c>
      <c r="H21" s="1" t="str">
        <f t="shared" si="3"/>
        <v>Ставки налога на прибыль</v>
      </c>
      <c r="I21" s="1" t="str">
        <f>Lists!$AN$7</f>
        <v>УСН(6%)</v>
      </c>
      <c r="M21" s="53" t="s">
        <v>16</v>
      </c>
      <c r="N21" s="1">
        <f>SUMIFS(Lists!$AO:$AO,Lists!$AN:$AN,I21)</f>
        <v>2</v>
      </c>
      <c r="O21" s="82"/>
      <c r="P21" s="86">
        <v>0.06</v>
      </c>
      <c r="Q21" s="90">
        <v>2</v>
      </c>
    </row>
    <row r="22" spans="2:36" x14ac:dyDescent="0.3">
      <c r="B22" s="13">
        <f>ROW()</f>
        <v>22</v>
      </c>
      <c r="H22" s="1" t="str">
        <f t="shared" si="3"/>
        <v>Ставки налога на прибыль</v>
      </c>
      <c r="I22" s="1" t="str">
        <f>$I$21</f>
        <v>УСН(6%)</v>
      </c>
      <c r="J22" s="1" t="s">
        <v>113</v>
      </c>
      <c r="M22" s="53" t="s">
        <v>16</v>
      </c>
      <c r="O22" s="82"/>
      <c r="P22" s="86">
        <v>0.5</v>
      </c>
    </row>
    <row r="23" spans="2:36" x14ac:dyDescent="0.3">
      <c r="B23" s="13">
        <f>ROW()</f>
        <v>23</v>
      </c>
      <c r="H23" s="1" t="str">
        <f t="shared" si="3"/>
        <v>Ставки налога на прибыль</v>
      </c>
      <c r="I23" s="1" t="str">
        <f>Lists!$AN$8</f>
        <v>УСН(15%)</v>
      </c>
      <c r="M23" s="53" t="s">
        <v>16</v>
      </c>
      <c r="N23" s="1">
        <f>SUMIFS(Lists!$AO:$AO,Lists!$AN:$AN,I23)</f>
        <v>3</v>
      </c>
      <c r="O23" s="82"/>
      <c r="P23" s="86">
        <v>0.15</v>
      </c>
      <c r="Q23" s="90">
        <v>3</v>
      </c>
    </row>
    <row r="24" spans="2:36" x14ac:dyDescent="0.3">
      <c r="B24" s="13">
        <f>ROW()</f>
        <v>24</v>
      </c>
      <c r="H24" s="1" t="str">
        <f t="shared" si="3"/>
        <v>Ставки налога на прибыль</v>
      </c>
      <c r="I24" s="1" t="str">
        <f>$I$23</f>
        <v>УСН(15%)</v>
      </c>
      <c r="J24" s="1" t="s">
        <v>114</v>
      </c>
      <c r="M24" s="53" t="s">
        <v>16</v>
      </c>
      <c r="O24" s="82"/>
      <c r="P24" s="86">
        <v>0.01</v>
      </c>
    </row>
    <row r="25" spans="2:36" x14ac:dyDescent="0.3">
      <c r="B25" s="13">
        <f>ROW()</f>
        <v>25</v>
      </c>
      <c r="H25" s="1" t="str">
        <f t="shared" si="3"/>
        <v>Ставки налога на прибыль</v>
      </c>
      <c r="I25" s="1" t="str">
        <f>Lists!$AN$9</f>
        <v>ТОСЭР</v>
      </c>
      <c r="P25" s="72"/>
    </row>
    <row r="26" spans="2:36" x14ac:dyDescent="0.3">
      <c r="B26" s="13">
        <f>ROW()</f>
        <v>26</v>
      </c>
      <c r="H26" s="1" t="str">
        <f t="shared" si="3"/>
        <v>Ставки налога на прибыль</v>
      </c>
      <c r="I26" s="1" t="str">
        <f>$I$25</f>
        <v>ТОСЭР</v>
      </c>
      <c r="J26" s="1" t="s">
        <v>116</v>
      </c>
      <c r="M26" s="53" t="s">
        <v>115</v>
      </c>
      <c r="O26" s="82"/>
      <c r="P26" s="87">
        <v>5</v>
      </c>
    </row>
    <row r="27" spans="2:36" x14ac:dyDescent="0.3">
      <c r="B27" s="13">
        <f>ROW()</f>
        <v>27</v>
      </c>
      <c r="H27" s="1" t="str">
        <f t="shared" si="3"/>
        <v>Ставки налога на прибыль</v>
      </c>
      <c r="I27" s="1" t="str">
        <f t="shared" ref="I27:I29" si="4">$I$25</f>
        <v>ТОСЭР</v>
      </c>
      <c r="J27" s="1" t="s">
        <v>117</v>
      </c>
      <c r="M27" s="53" t="s">
        <v>16</v>
      </c>
      <c r="O27" s="82"/>
      <c r="P27" s="86">
        <v>0</v>
      </c>
      <c r="Q27" s="90">
        <v>4</v>
      </c>
    </row>
    <row r="28" spans="2:36" x14ac:dyDescent="0.3">
      <c r="B28" s="13">
        <f>ROW()</f>
        <v>28</v>
      </c>
      <c r="H28" s="1" t="str">
        <f t="shared" si="3"/>
        <v>Ставки налога на прибыль</v>
      </c>
      <c r="I28" s="1" t="str">
        <f t="shared" si="4"/>
        <v>ТОСЭР</v>
      </c>
      <c r="J28" s="1" t="s">
        <v>118</v>
      </c>
      <c r="M28" s="53" t="str">
        <f>$M$26</f>
        <v>кол-во лет</v>
      </c>
      <c r="O28" s="82"/>
      <c r="P28" s="87">
        <v>10</v>
      </c>
    </row>
    <row r="29" spans="2:36" x14ac:dyDescent="0.3">
      <c r="B29" s="13">
        <f>ROW()</f>
        <v>29</v>
      </c>
      <c r="H29" s="1" t="str">
        <f t="shared" si="3"/>
        <v>Ставки налога на прибыль</v>
      </c>
      <c r="I29" s="1" t="str">
        <f t="shared" si="4"/>
        <v>ТОСЭР</v>
      </c>
      <c r="J29" s="1" t="s">
        <v>119</v>
      </c>
      <c r="M29" s="53" t="s">
        <v>16</v>
      </c>
      <c r="O29" s="82"/>
      <c r="P29" s="86">
        <v>0.12</v>
      </c>
      <c r="Q29" s="90">
        <v>5</v>
      </c>
    </row>
    <row r="30" spans="2:36" s="26" customFormat="1" ht="12" x14ac:dyDescent="0.25">
      <c r="B30" s="13"/>
      <c r="M30" s="55"/>
      <c r="N30" s="44" t="s">
        <v>21</v>
      </c>
      <c r="O30" s="45"/>
      <c r="P30" s="46"/>
      <c r="Q30" s="89"/>
    </row>
    <row r="31" spans="2:36" s="5" customFormat="1" x14ac:dyDescent="0.3">
      <c r="B31" s="13">
        <f>ROW()</f>
        <v>31</v>
      </c>
      <c r="C31" s="1"/>
      <c r="D31" s="1"/>
      <c r="E31" s="1"/>
      <c r="F31" s="1"/>
      <c r="G31" s="1"/>
      <c r="H31" s="1"/>
      <c r="I31" s="1"/>
      <c r="J31" s="1"/>
      <c r="K31" s="1"/>
      <c r="L31" s="1"/>
      <c r="M31" s="53"/>
      <c r="N31" s="1"/>
      <c r="O31" s="8"/>
      <c r="P31" s="10"/>
      <c r="Q31" s="90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</row>
    <row r="32" spans="2:36" x14ac:dyDescent="0.3">
      <c r="B32" s="13">
        <f>ROW()</f>
        <v>32</v>
      </c>
      <c r="H32" s="1" t="s">
        <v>120</v>
      </c>
      <c r="P32" s="72"/>
    </row>
    <row r="33" spans="2:36" x14ac:dyDescent="0.3">
      <c r="B33" s="13">
        <f>ROW()</f>
        <v>33</v>
      </c>
      <c r="H33" s="1" t="str">
        <f t="shared" ref="H33:H40" si="5">$H$32</f>
        <v>Ставки соцсборов</v>
      </c>
      <c r="I33" s="1" t="str">
        <f>Lists!$AN$6</f>
        <v>ОСНО</v>
      </c>
      <c r="M33" s="53" t="s">
        <v>16</v>
      </c>
      <c r="N33" s="1">
        <f>SUMIFS(Lists!$AO:$AO,Lists!$AN:$AN,I33)</f>
        <v>1</v>
      </c>
      <c r="O33" s="82"/>
      <c r="P33" s="86">
        <v>0.3</v>
      </c>
    </row>
    <row r="34" spans="2:36" x14ac:dyDescent="0.3">
      <c r="B34" s="13">
        <f>ROW()</f>
        <v>34</v>
      </c>
      <c r="H34" s="1" t="str">
        <f t="shared" si="5"/>
        <v>Ставки соцсборов</v>
      </c>
      <c r="I34" s="1" t="str">
        <f>Lists!$AN$7</f>
        <v>УСН(6%)</v>
      </c>
      <c r="M34" s="53" t="s">
        <v>16</v>
      </c>
      <c r="N34" s="1">
        <f>SUMIFS(Lists!$AO:$AO,Lists!$AN:$AN,I34)</f>
        <v>2</v>
      </c>
      <c r="O34" s="82"/>
      <c r="P34" s="86">
        <v>0.3</v>
      </c>
    </row>
    <row r="35" spans="2:36" x14ac:dyDescent="0.3">
      <c r="B35" s="13">
        <f>ROW()</f>
        <v>35</v>
      </c>
      <c r="H35" s="1" t="str">
        <f t="shared" si="5"/>
        <v>Ставки соцсборов</v>
      </c>
      <c r="I35" s="1" t="str">
        <f>Lists!$AN$8</f>
        <v>УСН(15%)</v>
      </c>
      <c r="M35" s="53" t="s">
        <v>16</v>
      </c>
      <c r="N35" s="1">
        <f>SUMIFS(Lists!$AO:$AO,Lists!$AN:$AN,I35)</f>
        <v>3</v>
      </c>
      <c r="O35" s="82"/>
      <c r="P35" s="86">
        <v>0.3</v>
      </c>
    </row>
    <row r="36" spans="2:36" x14ac:dyDescent="0.3">
      <c r="B36" s="13">
        <f>ROW()</f>
        <v>36</v>
      </c>
      <c r="H36" s="1" t="str">
        <f t="shared" si="5"/>
        <v>Ставки соцсборов</v>
      </c>
      <c r="I36" s="1" t="str">
        <f>Lists!$AN$9</f>
        <v>ТОСЭР</v>
      </c>
      <c r="P36" s="72"/>
    </row>
    <row r="37" spans="2:36" x14ac:dyDescent="0.3">
      <c r="B37" s="13">
        <f>ROW()</f>
        <v>37</v>
      </c>
      <c r="H37" s="1" t="str">
        <f t="shared" si="5"/>
        <v>Ставки соцсборов</v>
      </c>
      <c r="I37" s="1" t="str">
        <f>$I$36</f>
        <v>ТОСЭР</v>
      </c>
      <c r="J37" s="1" t="s">
        <v>116</v>
      </c>
      <c r="M37" s="53" t="s">
        <v>115</v>
      </c>
      <c r="O37" s="82"/>
      <c r="P37" s="87">
        <v>5</v>
      </c>
    </row>
    <row r="38" spans="2:36" x14ac:dyDescent="0.3">
      <c r="B38" s="13">
        <f>ROW()</f>
        <v>38</v>
      </c>
      <c r="H38" s="1" t="str">
        <f t="shared" si="5"/>
        <v>Ставки соцсборов</v>
      </c>
      <c r="I38" s="1" t="str">
        <f>$I$36</f>
        <v>ТОСЭР</v>
      </c>
      <c r="J38" s="1" t="s">
        <v>117</v>
      </c>
      <c r="M38" s="53" t="s">
        <v>16</v>
      </c>
      <c r="O38" s="82"/>
      <c r="P38" s="86">
        <v>7.5999999999999998E-2</v>
      </c>
    </row>
    <row r="39" spans="2:36" x14ac:dyDescent="0.3">
      <c r="B39" s="13">
        <f>ROW()</f>
        <v>39</v>
      </c>
      <c r="H39" s="1" t="str">
        <f t="shared" si="5"/>
        <v>Ставки соцсборов</v>
      </c>
      <c r="I39" s="1" t="str">
        <f>$I$36</f>
        <v>ТОСЭР</v>
      </c>
      <c r="J39" s="1" t="s">
        <v>118</v>
      </c>
      <c r="M39" s="53" t="str">
        <f>$M$26</f>
        <v>кол-во лет</v>
      </c>
      <c r="O39" s="82"/>
      <c r="P39" s="87">
        <v>10</v>
      </c>
    </row>
    <row r="40" spans="2:36" x14ac:dyDescent="0.3">
      <c r="B40" s="13">
        <f>ROW()</f>
        <v>40</v>
      </c>
      <c r="H40" s="1" t="str">
        <f t="shared" si="5"/>
        <v>Ставки соцсборов</v>
      </c>
      <c r="I40" s="1" t="str">
        <f>$I$36</f>
        <v>ТОСЭР</v>
      </c>
      <c r="J40" s="1" t="s">
        <v>119</v>
      </c>
      <c r="M40" s="53" t="s">
        <v>16</v>
      </c>
      <c r="O40" s="82"/>
      <c r="P40" s="86">
        <v>7.5999999999999998E-2</v>
      </c>
    </row>
    <row r="41" spans="2:36" s="26" customFormat="1" ht="12" x14ac:dyDescent="0.25">
      <c r="B41" s="13"/>
      <c r="M41" s="55"/>
      <c r="N41" s="44" t="s">
        <v>21</v>
      </c>
      <c r="O41" s="45"/>
      <c r="P41" s="46"/>
      <c r="Q41" s="89"/>
    </row>
    <row r="42" spans="2:36" s="5" customFormat="1" x14ac:dyDescent="0.3">
      <c r="B42" s="13">
        <f>ROW()</f>
        <v>42</v>
      </c>
      <c r="C42" s="1"/>
      <c r="D42" s="1"/>
      <c r="E42" s="1"/>
      <c r="F42" s="1"/>
      <c r="G42" s="1"/>
      <c r="H42" s="1"/>
      <c r="I42" s="1"/>
      <c r="J42" s="1"/>
      <c r="K42" s="1"/>
      <c r="L42" s="1"/>
      <c r="M42" s="53"/>
      <c r="N42" s="1"/>
      <c r="O42" s="8"/>
      <c r="P42" s="10"/>
      <c r="Q42" s="90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</row>
    <row r="43" spans="2:36" x14ac:dyDescent="0.3">
      <c r="B43" s="13">
        <f>ROW()</f>
        <v>43</v>
      </c>
      <c r="H43" s="1" t="s">
        <v>121</v>
      </c>
      <c r="P43" s="72"/>
    </row>
    <row r="44" spans="2:36" x14ac:dyDescent="0.3">
      <c r="B44" s="13">
        <f>ROW()</f>
        <v>44</v>
      </c>
      <c r="H44" s="1" t="str">
        <f t="shared" ref="H44:H51" si="6">$H$43</f>
        <v>Ставки земельного налога</v>
      </c>
      <c r="I44" s="1" t="str">
        <f>Lists!$AN$6</f>
        <v>ОСНО</v>
      </c>
      <c r="M44" s="53" t="s">
        <v>16</v>
      </c>
      <c r="N44" s="1">
        <f>SUMIFS(Lists!$AO:$AO,Lists!$AN:$AN,I44)</f>
        <v>1</v>
      </c>
      <c r="O44" s="82"/>
      <c r="P44" s="86">
        <v>1.4999999999999999E-2</v>
      </c>
    </row>
    <row r="45" spans="2:36" x14ac:dyDescent="0.3">
      <c r="B45" s="13">
        <f>ROW()</f>
        <v>45</v>
      </c>
      <c r="H45" s="1" t="str">
        <f t="shared" si="6"/>
        <v>Ставки земельного налога</v>
      </c>
      <c r="I45" s="1" t="str">
        <f>Lists!$AN$7</f>
        <v>УСН(6%)</v>
      </c>
      <c r="M45" s="53" t="s">
        <v>16</v>
      </c>
      <c r="N45" s="1">
        <f>SUMIFS(Lists!$AO:$AO,Lists!$AN:$AN,I45)</f>
        <v>2</v>
      </c>
      <c r="O45" s="82"/>
      <c r="P45" s="86">
        <v>1.4999999999999999E-2</v>
      </c>
    </row>
    <row r="46" spans="2:36" x14ac:dyDescent="0.3">
      <c r="B46" s="13">
        <f>ROW()</f>
        <v>46</v>
      </c>
      <c r="H46" s="1" t="str">
        <f t="shared" si="6"/>
        <v>Ставки земельного налога</v>
      </c>
      <c r="I46" s="1" t="str">
        <f>Lists!$AN$8</f>
        <v>УСН(15%)</v>
      </c>
      <c r="M46" s="53" t="s">
        <v>16</v>
      </c>
      <c r="N46" s="1">
        <f>SUMIFS(Lists!$AO:$AO,Lists!$AN:$AN,I46)</f>
        <v>3</v>
      </c>
      <c r="O46" s="82"/>
      <c r="P46" s="86">
        <v>1.4999999999999999E-2</v>
      </c>
    </row>
    <row r="47" spans="2:36" x14ac:dyDescent="0.3">
      <c r="B47" s="13">
        <f>ROW()</f>
        <v>47</v>
      </c>
      <c r="H47" s="1" t="str">
        <f t="shared" si="6"/>
        <v>Ставки земельного налога</v>
      </c>
      <c r="I47" s="1" t="str">
        <f>Lists!$AN$9</f>
        <v>ТОСЭР</v>
      </c>
      <c r="P47" s="72"/>
    </row>
    <row r="48" spans="2:36" x14ac:dyDescent="0.3">
      <c r="B48" s="13">
        <f>ROW()</f>
        <v>48</v>
      </c>
      <c r="H48" s="1" t="str">
        <f t="shared" si="6"/>
        <v>Ставки земельного налога</v>
      </c>
      <c r="I48" s="1" t="str">
        <f>$I$47</f>
        <v>ТОСЭР</v>
      </c>
      <c r="J48" s="1" t="s">
        <v>116</v>
      </c>
      <c r="M48" s="53" t="s">
        <v>115</v>
      </c>
      <c r="O48" s="82"/>
      <c r="P48" s="87">
        <v>5</v>
      </c>
    </row>
    <row r="49" spans="2:36" x14ac:dyDescent="0.3">
      <c r="B49" s="13">
        <f>ROW()</f>
        <v>49</v>
      </c>
      <c r="H49" s="1" t="str">
        <f t="shared" si="6"/>
        <v>Ставки земельного налога</v>
      </c>
      <c r="I49" s="1" t="str">
        <f>$I$47</f>
        <v>ТОСЭР</v>
      </c>
      <c r="J49" s="1" t="s">
        <v>117</v>
      </c>
      <c r="M49" s="53" t="s">
        <v>16</v>
      </c>
      <c r="O49" s="82"/>
      <c r="P49" s="86">
        <v>0</v>
      </c>
    </row>
    <row r="50" spans="2:36" x14ac:dyDescent="0.3">
      <c r="B50" s="13">
        <f>ROW()</f>
        <v>50</v>
      </c>
      <c r="H50" s="1" t="str">
        <f t="shared" si="6"/>
        <v>Ставки земельного налога</v>
      </c>
      <c r="I50" s="1" t="str">
        <f>$I$47</f>
        <v>ТОСЭР</v>
      </c>
      <c r="J50" s="1" t="s">
        <v>118</v>
      </c>
      <c r="M50" s="53" t="str">
        <f>$M$26</f>
        <v>кол-во лет</v>
      </c>
      <c r="O50" s="82"/>
      <c r="P50" s="87">
        <v>10</v>
      </c>
    </row>
    <row r="51" spans="2:36" x14ac:dyDescent="0.3">
      <c r="B51" s="13">
        <f>ROW()</f>
        <v>51</v>
      </c>
      <c r="H51" s="1" t="str">
        <f t="shared" si="6"/>
        <v>Ставки земельного налога</v>
      </c>
      <c r="I51" s="1" t="str">
        <f>$I$47</f>
        <v>ТОСЭР</v>
      </c>
      <c r="J51" s="1" t="s">
        <v>119</v>
      </c>
      <c r="M51" s="53" t="s">
        <v>16</v>
      </c>
      <c r="O51" s="82"/>
      <c r="P51" s="86">
        <v>0</v>
      </c>
    </row>
    <row r="52" spans="2:36" s="26" customFormat="1" ht="12" x14ac:dyDescent="0.25">
      <c r="B52" s="13"/>
      <c r="M52" s="55"/>
      <c r="N52" s="44" t="s">
        <v>21</v>
      </c>
      <c r="O52" s="45"/>
      <c r="P52" s="46"/>
      <c r="Q52" s="89"/>
    </row>
    <row r="53" spans="2:36" s="5" customFormat="1" x14ac:dyDescent="0.3">
      <c r="B53" s="13">
        <f>ROW()</f>
        <v>53</v>
      </c>
      <c r="C53" s="1"/>
      <c r="D53" s="1"/>
      <c r="E53" s="1"/>
      <c r="F53" s="1"/>
      <c r="G53" s="1"/>
      <c r="H53" s="1"/>
      <c r="I53" s="1"/>
      <c r="J53" s="1"/>
      <c r="K53" s="1"/>
      <c r="L53" s="1"/>
      <c r="M53" s="53"/>
      <c r="N53" s="1"/>
      <c r="O53" s="8"/>
      <c r="P53" s="10"/>
      <c r="Q53" s="90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</row>
    <row r="54" spans="2:36" x14ac:dyDescent="0.3">
      <c r="B54" s="13">
        <f>ROW()</f>
        <v>54</v>
      </c>
      <c r="H54" s="1" t="s">
        <v>122</v>
      </c>
      <c r="P54" s="72"/>
    </row>
    <row r="55" spans="2:36" x14ac:dyDescent="0.3">
      <c r="B55" s="13">
        <f>ROW()</f>
        <v>55</v>
      </c>
      <c r="H55" s="1" t="str">
        <f t="shared" ref="H55:H62" si="7">$H$54</f>
        <v>Ставки налога на имущество</v>
      </c>
      <c r="I55" s="1" t="str">
        <f>Lists!$AN$6</f>
        <v>ОСНО</v>
      </c>
      <c r="M55" s="53" t="s">
        <v>16</v>
      </c>
      <c r="N55" s="1">
        <f>SUMIFS(Lists!$AO:$AO,Lists!$AN:$AN,I55)</f>
        <v>1</v>
      </c>
      <c r="O55" s="82"/>
      <c r="P55" s="86">
        <v>2.1999999999999999E-2</v>
      </c>
    </row>
    <row r="56" spans="2:36" x14ac:dyDescent="0.3">
      <c r="B56" s="13">
        <f>ROW()</f>
        <v>56</v>
      </c>
      <c r="H56" s="1" t="str">
        <f t="shared" si="7"/>
        <v>Ставки налога на имущество</v>
      </c>
      <c r="I56" s="1" t="str">
        <f>Lists!$AN$7</f>
        <v>УСН(6%)</v>
      </c>
      <c r="M56" s="53" t="s">
        <v>16</v>
      </c>
      <c r="N56" s="1">
        <f>SUMIFS(Lists!$AO:$AO,Lists!$AN:$AN,I56)</f>
        <v>2</v>
      </c>
      <c r="O56" s="82"/>
      <c r="P56" s="86">
        <v>2.1999999999999999E-2</v>
      </c>
    </row>
    <row r="57" spans="2:36" x14ac:dyDescent="0.3">
      <c r="B57" s="13">
        <f>ROW()</f>
        <v>57</v>
      </c>
      <c r="H57" s="1" t="str">
        <f t="shared" si="7"/>
        <v>Ставки налога на имущество</v>
      </c>
      <c r="I57" s="1" t="str">
        <f>Lists!$AN$8</f>
        <v>УСН(15%)</v>
      </c>
      <c r="M57" s="53" t="s">
        <v>16</v>
      </c>
      <c r="N57" s="1">
        <f>SUMIFS(Lists!$AO:$AO,Lists!$AN:$AN,I57)</f>
        <v>3</v>
      </c>
      <c r="O57" s="82"/>
      <c r="P57" s="86">
        <v>2.1999999999999999E-2</v>
      </c>
    </row>
    <row r="58" spans="2:36" x14ac:dyDescent="0.3">
      <c r="B58" s="13">
        <f>ROW()</f>
        <v>58</v>
      </c>
      <c r="H58" s="1" t="str">
        <f t="shared" si="7"/>
        <v>Ставки налога на имущество</v>
      </c>
      <c r="I58" s="1" t="str">
        <f>Lists!$AN$9</f>
        <v>ТОСЭР</v>
      </c>
      <c r="P58" s="72"/>
    </row>
    <row r="59" spans="2:36" x14ac:dyDescent="0.3">
      <c r="B59" s="13">
        <f>ROW()</f>
        <v>59</v>
      </c>
      <c r="H59" s="1" t="str">
        <f t="shared" si="7"/>
        <v>Ставки налога на имущество</v>
      </c>
      <c r="I59" s="1" t="str">
        <f>$I$58</f>
        <v>ТОСЭР</v>
      </c>
      <c r="J59" s="1" t="s">
        <v>116</v>
      </c>
      <c r="M59" s="53" t="s">
        <v>115</v>
      </c>
      <c r="O59" s="82"/>
      <c r="P59" s="87">
        <v>5</v>
      </c>
    </row>
    <row r="60" spans="2:36" x14ac:dyDescent="0.3">
      <c r="B60" s="13">
        <f>ROW()</f>
        <v>60</v>
      </c>
      <c r="H60" s="1" t="str">
        <f t="shared" si="7"/>
        <v>Ставки налога на имущество</v>
      </c>
      <c r="I60" s="1" t="str">
        <f>$I$58</f>
        <v>ТОСЭР</v>
      </c>
      <c r="J60" s="1" t="s">
        <v>117</v>
      </c>
      <c r="M60" s="53" t="s">
        <v>16</v>
      </c>
      <c r="O60" s="82"/>
      <c r="P60" s="86">
        <v>0</v>
      </c>
    </row>
    <row r="61" spans="2:36" x14ac:dyDescent="0.3">
      <c r="B61" s="13">
        <f>ROW()</f>
        <v>61</v>
      </c>
      <c r="H61" s="1" t="str">
        <f t="shared" si="7"/>
        <v>Ставки налога на имущество</v>
      </c>
      <c r="I61" s="1" t="str">
        <f>$I$58</f>
        <v>ТОСЭР</v>
      </c>
      <c r="J61" s="1" t="s">
        <v>118</v>
      </c>
      <c r="M61" s="53" t="str">
        <f>$M$26</f>
        <v>кол-во лет</v>
      </c>
      <c r="O61" s="82"/>
      <c r="P61" s="87">
        <v>10</v>
      </c>
    </row>
    <row r="62" spans="2:36" x14ac:dyDescent="0.3">
      <c r="B62" s="13">
        <f>ROW()</f>
        <v>62</v>
      </c>
      <c r="H62" s="1" t="str">
        <f t="shared" si="7"/>
        <v>Ставки налога на имущество</v>
      </c>
      <c r="I62" s="1" t="str">
        <f>$I$58</f>
        <v>ТОСЭР</v>
      </c>
      <c r="J62" s="1" t="s">
        <v>119</v>
      </c>
      <c r="M62" s="53" t="s">
        <v>16</v>
      </c>
      <c r="O62" s="82"/>
      <c r="P62" s="86">
        <v>1.4999999999999999E-2</v>
      </c>
    </row>
    <row r="63" spans="2:36" s="26" customFormat="1" ht="12" x14ac:dyDescent="0.25">
      <c r="B63" s="13"/>
      <c r="M63" s="55"/>
      <c r="N63" s="44" t="s">
        <v>21</v>
      </c>
      <c r="O63" s="45"/>
      <c r="P63" s="46"/>
      <c r="Q63" s="89"/>
    </row>
    <row r="64" spans="2:36" s="5" customFormat="1" x14ac:dyDescent="0.3">
      <c r="B64" s="13">
        <f>ROW()</f>
        <v>64</v>
      </c>
      <c r="C64" s="1"/>
      <c r="D64" s="1"/>
      <c r="E64" s="1"/>
      <c r="F64" s="1"/>
      <c r="G64" s="1"/>
      <c r="H64" s="1"/>
      <c r="I64" s="1"/>
      <c r="J64" s="1"/>
      <c r="K64" s="1"/>
      <c r="L64" s="1"/>
      <c r="M64" s="53"/>
      <c r="N64" s="1"/>
      <c r="O64" s="8"/>
      <c r="P64" s="10"/>
      <c r="Q64" s="90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</row>
    <row r="65" spans="2:36" x14ac:dyDescent="0.3">
      <c r="B65" s="13">
        <f>ROW()</f>
        <v>65</v>
      </c>
      <c r="H65" s="1" t="s">
        <v>123</v>
      </c>
      <c r="P65" s="72"/>
    </row>
    <row r="66" spans="2:36" x14ac:dyDescent="0.3">
      <c r="B66" s="13">
        <f>ROW()</f>
        <v>66</v>
      </c>
      <c r="H66" s="1" t="str">
        <f t="shared" ref="H66:H73" si="8">$H$65</f>
        <v>Ставки транспортного налога</v>
      </c>
      <c r="I66" s="1" t="str">
        <f>Lists!$AN$6</f>
        <v>ОСНО</v>
      </c>
      <c r="M66" s="53" t="s">
        <v>16</v>
      </c>
      <c r="N66" s="1">
        <f>SUMIFS(Lists!$AO:$AO,Lists!$AN:$AN,I66)</f>
        <v>1</v>
      </c>
      <c r="O66" s="82"/>
      <c r="P66" s="86">
        <v>5.0000000000000001E-3</v>
      </c>
    </row>
    <row r="67" spans="2:36" x14ac:dyDescent="0.3">
      <c r="B67" s="13">
        <f>ROW()</f>
        <v>67</v>
      </c>
      <c r="H67" s="1" t="str">
        <f t="shared" si="8"/>
        <v>Ставки транспортного налога</v>
      </c>
      <c r="I67" s="1" t="str">
        <f>Lists!$AN$7</f>
        <v>УСН(6%)</v>
      </c>
      <c r="M67" s="53" t="s">
        <v>16</v>
      </c>
      <c r="N67" s="1">
        <f>SUMIFS(Lists!$AO:$AO,Lists!$AN:$AN,I67)</f>
        <v>2</v>
      </c>
      <c r="O67" s="82"/>
      <c r="P67" s="86">
        <v>5.0000000000000001E-3</v>
      </c>
    </row>
    <row r="68" spans="2:36" x14ac:dyDescent="0.3">
      <c r="B68" s="13">
        <f>ROW()</f>
        <v>68</v>
      </c>
      <c r="H68" s="1" t="str">
        <f t="shared" si="8"/>
        <v>Ставки транспортного налога</v>
      </c>
      <c r="I68" s="1" t="str">
        <f>Lists!$AN$8</f>
        <v>УСН(15%)</v>
      </c>
      <c r="M68" s="53" t="s">
        <v>16</v>
      </c>
      <c r="N68" s="1">
        <f>SUMIFS(Lists!$AO:$AO,Lists!$AN:$AN,I68)</f>
        <v>3</v>
      </c>
      <c r="O68" s="82"/>
      <c r="P68" s="86">
        <v>5.0000000000000001E-3</v>
      </c>
    </row>
    <row r="69" spans="2:36" x14ac:dyDescent="0.3">
      <c r="B69" s="13">
        <f>ROW()</f>
        <v>69</v>
      </c>
      <c r="H69" s="1" t="str">
        <f t="shared" si="8"/>
        <v>Ставки транспортного налога</v>
      </c>
      <c r="I69" s="1" t="str">
        <f>Lists!$AN$9</f>
        <v>ТОСЭР</v>
      </c>
      <c r="P69" s="72"/>
    </row>
    <row r="70" spans="2:36" x14ac:dyDescent="0.3">
      <c r="B70" s="13">
        <f>ROW()</f>
        <v>70</v>
      </c>
      <c r="H70" s="1" t="str">
        <f t="shared" si="8"/>
        <v>Ставки транспортного налога</v>
      </c>
      <c r="I70" s="1" t="str">
        <f>$I$69</f>
        <v>ТОСЭР</v>
      </c>
      <c r="J70" s="1" t="s">
        <v>116</v>
      </c>
      <c r="M70" s="53" t="s">
        <v>115</v>
      </c>
      <c r="O70" s="82"/>
      <c r="P70" s="87">
        <v>5</v>
      </c>
    </row>
    <row r="71" spans="2:36" x14ac:dyDescent="0.3">
      <c r="B71" s="13">
        <f>ROW()</f>
        <v>71</v>
      </c>
      <c r="H71" s="1" t="str">
        <f t="shared" si="8"/>
        <v>Ставки транспортного налога</v>
      </c>
      <c r="I71" s="1" t="str">
        <f>$I$69</f>
        <v>ТОСЭР</v>
      </c>
      <c r="J71" s="1" t="s">
        <v>117</v>
      </c>
      <c r="M71" s="53" t="s">
        <v>16</v>
      </c>
      <c r="O71" s="82"/>
      <c r="P71" s="86">
        <v>0</v>
      </c>
    </row>
    <row r="72" spans="2:36" x14ac:dyDescent="0.3">
      <c r="B72" s="13">
        <f>ROW()</f>
        <v>72</v>
      </c>
      <c r="H72" s="1" t="str">
        <f t="shared" si="8"/>
        <v>Ставки транспортного налога</v>
      </c>
      <c r="I72" s="1" t="str">
        <f>$I$69</f>
        <v>ТОСЭР</v>
      </c>
      <c r="J72" s="1" t="s">
        <v>118</v>
      </c>
      <c r="M72" s="53" t="str">
        <f>$M$26</f>
        <v>кол-во лет</v>
      </c>
      <c r="O72" s="82"/>
      <c r="P72" s="87">
        <v>10</v>
      </c>
    </row>
    <row r="73" spans="2:36" x14ac:dyDescent="0.3">
      <c r="B73" s="13">
        <f>ROW()</f>
        <v>73</v>
      </c>
      <c r="H73" s="1" t="str">
        <f t="shared" si="8"/>
        <v>Ставки транспортного налога</v>
      </c>
      <c r="I73" s="1" t="str">
        <f>$I$69</f>
        <v>ТОСЭР</v>
      </c>
      <c r="J73" s="1" t="s">
        <v>119</v>
      </c>
      <c r="M73" s="53" t="s">
        <v>16</v>
      </c>
      <c r="O73" s="82"/>
      <c r="P73" s="86">
        <v>0</v>
      </c>
    </row>
    <row r="74" spans="2:36" s="26" customFormat="1" ht="12" x14ac:dyDescent="0.25">
      <c r="B74" s="13"/>
      <c r="M74" s="55"/>
      <c r="N74" s="44" t="s">
        <v>21</v>
      </c>
      <c r="O74" s="45"/>
      <c r="P74" s="46"/>
      <c r="Q74" s="89"/>
    </row>
    <row r="75" spans="2:36" s="5" customFormat="1" x14ac:dyDescent="0.3">
      <c r="B75" s="13">
        <f>ROW()</f>
        <v>75</v>
      </c>
      <c r="C75" s="1"/>
      <c r="D75" s="1"/>
      <c r="E75" s="1"/>
      <c r="F75" s="1"/>
      <c r="G75" s="1"/>
      <c r="H75" s="1"/>
      <c r="I75" s="1"/>
      <c r="J75" s="1"/>
      <c r="K75" s="1"/>
      <c r="L75" s="1"/>
      <c r="M75" s="53"/>
      <c r="N75" s="1"/>
      <c r="O75" s="8"/>
      <c r="P75" s="10"/>
      <c r="Q75" s="90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</row>
    <row r="76" spans="2:36" x14ac:dyDescent="0.3">
      <c r="B76" s="13">
        <f>ROW()</f>
        <v>76</v>
      </c>
      <c r="H76" s="1" t="s">
        <v>124</v>
      </c>
      <c r="P76" s="72"/>
    </row>
    <row r="77" spans="2:36" x14ac:dyDescent="0.3">
      <c r="B77" s="13">
        <f>ROW()</f>
        <v>77</v>
      </c>
      <c r="H77" s="1" t="str">
        <f t="shared" ref="H77:H84" si="9">$H$76</f>
        <v>Ставки НДС</v>
      </c>
      <c r="I77" s="1" t="str">
        <f>Lists!$AN$6</f>
        <v>ОСНО</v>
      </c>
      <c r="M77" s="53" t="s">
        <v>16</v>
      </c>
      <c r="N77" s="1">
        <f>SUMIFS(Lists!$AO:$AO,Lists!$AN:$AN,I77)</f>
        <v>1</v>
      </c>
      <c r="O77" s="82"/>
      <c r="P77" s="86">
        <v>0.2</v>
      </c>
    </row>
    <row r="78" spans="2:36" x14ac:dyDescent="0.3">
      <c r="B78" s="13">
        <f>ROW()</f>
        <v>78</v>
      </c>
      <c r="H78" s="1" t="str">
        <f t="shared" si="9"/>
        <v>Ставки НДС</v>
      </c>
      <c r="I78" s="1" t="str">
        <f>Lists!$AN$7</f>
        <v>УСН(6%)</v>
      </c>
      <c r="M78" s="53" t="s">
        <v>16</v>
      </c>
      <c r="N78" s="1">
        <f>SUMIFS(Lists!$AO:$AO,Lists!$AN:$AN,I78)</f>
        <v>2</v>
      </c>
      <c r="O78" s="82"/>
      <c r="P78" s="86">
        <v>0</v>
      </c>
    </row>
    <row r="79" spans="2:36" x14ac:dyDescent="0.3">
      <c r="B79" s="13">
        <f>ROW()</f>
        <v>79</v>
      </c>
      <c r="H79" s="1" t="str">
        <f t="shared" si="9"/>
        <v>Ставки НДС</v>
      </c>
      <c r="I79" s="1" t="str">
        <f>Lists!$AN$8</f>
        <v>УСН(15%)</v>
      </c>
      <c r="M79" s="53" t="s">
        <v>16</v>
      </c>
      <c r="N79" s="1">
        <f>SUMIFS(Lists!$AO:$AO,Lists!$AN:$AN,I79)</f>
        <v>3</v>
      </c>
      <c r="O79" s="82"/>
      <c r="P79" s="86">
        <v>0</v>
      </c>
    </row>
    <row r="80" spans="2:36" x14ac:dyDescent="0.3">
      <c r="B80" s="13">
        <f>ROW()</f>
        <v>80</v>
      </c>
      <c r="H80" s="1" t="str">
        <f t="shared" si="9"/>
        <v>Ставки НДС</v>
      </c>
      <c r="I80" s="1" t="str">
        <f>Lists!$AN$9</f>
        <v>ТОСЭР</v>
      </c>
      <c r="P80" s="72"/>
    </row>
    <row r="81" spans="2:36" x14ac:dyDescent="0.3">
      <c r="B81" s="13">
        <f>ROW()</f>
        <v>81</v>
      </c>
      <c r="H81" s="1" t="str">
        <f t="shared" si="9"/>
        <v>Ставки НДС</v>
      </c>
      <c r="I81" s="1" t="str">
        <f>$I$80</f>
        <v>ТОСЭР</v>
      </c>
      <c r="J81" s="1" t="s">
        <v>116</v>
      </c>
      <c r="M81" s="53" t="s">
        <v>115</v>
      </c>
      <c r="O81" s="82"/>
      <c r="P81" s="87">
        <v>5</v>
      </c>
    </row>
    <row r="82" spans="2:36" x14ac:dyDescent="0.3">
      <c r="B82" s="13">
        <f>ROW()</f>
        <v>82</v>
      </c>
      <c r="H82" s="1" t="str">
        <f t="shared" si="9"/>
        <v>Ставки НДС</v>
      </c>
      <c r="I82" s="1" t="str">
        <f>$I$80</f>
        <v>ТОСЭР</v>
      </c>
      <c r="J82" s="1" t="s">
        <v>117</v>
      </c>
      <c r="M82" s="53" t="s">
        <v>16</v>
      </c>
      <c r="O82" s="82"/>
      <c r="P82" s="86">
        <v>0.2</v>
      </c>
    </row>
    <row r="83" spans="2:36" x14ac:dyDescent="0.3">
      <c r="B83" s="13">
        <f>ROW()</f>
        <v>83</v>
      </c>
      <c r="H83" s="1" t="str">
        <f t="shared" si="9"/>
        <v>Ставки НДС</v>
      </c>
      <c r="I83" s="1" t="str">
        <f>$I$80</f>
        <v>ТОСЭР</v>
      </c>
      <c r="J83" s="1" t="s">
        <v>118</v>
      </c>
      <c r="M83" s="53" t="str">
        <f>$M$26</f>
        <v>кол-во лет</v>
      </c>
      <c r="O83" s="82"/>
      <c r="P83" s="87">
        <v>10</v>
      </c>
    </row>
    <row r="84" spans="2:36" x14ac:dyDescent="0.3">
      <c r="B84" s="13">
        <f>ROW()</f>
        <v>84</v>
      </c>
      <c r="H84" s="1" t="str">
        <f t="shared" si="9"/>
        <v>Ставки НДС</v>
      </c>
      <c r="I84" s="1" t="str">
        <f>$I$80</f>
        <v>ТОСЭР</v>
      </c>
      <c r="J84" s="1" t="s">
        <v>119</v>
      </c>
      <c r="M84" s="53" t="s">
        <v>16</v>
      </c>
      <c r="O84" s="82"/>
      <c r="P84" s="86">
        <v>0.2</v>
      </c>
    </row>
    <row r="85" spans="2:36" s="26" customFormat="1" ht="12" x14ac:dyDescent="0.25">
      <c r="B85" s="13"/>
      <c r="M85" s="55"/>
      <c r="N85" s="44" t="s">
        <v>21</v>
      </c>
      <c r="O85" s="45"/>
      <c r="P85" s="46"/>
      <c r="Q85" s="89"/>
    </row>
    <row r="86" spans="2:36" s="5" customFormat="1" x14ac:dyDescent="0.3">
      <c r="B86" s="13">
        <f>ROW()</f>
        <v>86</v>
      </c>
      <c r="C86" s="1"/>
      <c r="D86" s="1"/>
      <c r="E86" s="1"/>
      <c r="F86" s="1"/>
      <c r="G86" s="1"/>
      <c r="H86" s="1"/>
      <c r="I86" s="1"/>
      <c r="J86" s="1"/>
      <c r="K86" s="1"/>
      <c r="L86" s="1"/>
      <c r="M86" s="53"/>
      <c r="N86" s="1"/>
      <c r="O86" s="8"/>
      <c r="P86" s="10"/>
      <c r="Q86" s="90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</row>
    <row r="87" spans="2:36" x14ac:dyDescent="0.3">
      <c r="B87" s="13">
        <f>ROW()</f>
        <v>87</v>
      </c>
      <c r="H87" s="1" t="str">
        <f t="shared" ref="H87:H94" si="10">$H$76</f>
        <v>Ставки НДС</v>
      </c>
      <c r="I87" s="1" t="str">
        <f>Model!$H$73</f>
        <v>Продажи</v>
      </c>
      <c r="M87" s="53" t="s">
        <v>16</v>
      </c>
      <c r="O87" s="82"/>
      <c r="P87" s="86"/>
    </row>
    <row r="88" spans="2:36" x14ac:dyDescent="0.3">
      <c r="B88" s="13">
        <f>ROW()</f>
        <v>88</v>
      </c>
      <c r="H88" s="1" t="str">
        <f t="shared" si="10"/>
        <v>Ставки НДС</v>
      </c>
      <c r="I88" s="1" t="str">
        <f>Model!$H$37</f>
        <v>Себестоимостные закупки и затраты</v>
      </c>
    </row>
    <row r="89" spans="2:36" x14ac:dyDescent="0.3">
      <c r="B89" s="13">
        <f>ROW()</f>
        <v>89</v>
      </c>
      <c r="H89" s="1" t="str">
        <f t="shared" si="10"/>
        <v>Ставки НДС</v>
      </c>
      <c r="I89" s="1" t="str">
        <f>$I$88</f>
        <v>Себестоимостные закупки и затраты</v>
      </c>
      <c r="J89" s="1" t="str">
        <f>Model!I39</f>
        <v>Металлопрокат</v>
      </c>
      <c r="M89" s="53" t="s">
        <v>16</v>
      </c>
      <c r="O89" s="82"/>
      <c r="P89" s="86"/>
    </row>
    <row r="90" spans="2:36" x14ac:dyDescent="0.3">
      <c r="B90" s="13">
        <f>ROW()</f>
        <v>90</v>
      </c>
      <c r="H90" s="1" t="str">
        <f t="shared" si="10"/>
        <v>Ставки НДС</v>
      </c>
      <c r="I90" s="1" t="str">
        <f>$I$88</f>
        <v>Себестоимостные закупки и затраты</v>
      </c>
      <c r="J90" s="1" t="str">
        <f>Model!I40</f>
        <v>Изготовление у подрядчиков</v>
      </c>
      <c r="M90" s="53" t="s">
        <v>16</v>
      </c>
      <c r="O90" s="82"/>
      <c r="P90" s="86"/>
    </row>
    <row r="91" spans="2:36" x14ac:dyDescent="0.3">
      <c r="B91" s="13">
        <f>ROW()</f>
        <v>91</v>
      </c>
      <c r="H91" s="1" t="str">
        <f t="shared" si="10"/>
        <v>Ставки НДС</v>
      </c>
      <c r="I91" s="1" t="str">
        <f t="shared" ref="I91:I94" si="11">$I$88</f>
        <v>Себестоимостные закупки и затраты</v>
      </c>
      <c r="J91" s="1" t="str">
        <f>Model!I41</f>
        <v>Потребление эл.энергии прочих ресурсов</v>
      </c>
      <c r="M91" s="53" t="s">
        <v>16</v>
      </c>
      <c r="O91" s="82"/>
      <c r="P91" s="86"/>
    </row>
    <row r="92" spans="2:36" x14ac:dyDescent="0.3">
      <c r="B92" s="13">
        <f>ROW()</f>
        <v>92</v>
      </c>
      <c r="H92" s="1" t="str">
        <f t="shared" si="10"/>
        <v>Ставки НДС</v>
      </c>
      <c r="I92" s="1" t="str">
        <f t="shared" si="11"/>
        <v>Себестоимостные закупки и затраты</v>
      </c>
      <c r="J92" s="1" t="str">
        <f>Model!I42</f>
        <v>ФОТ производственного персонала</v>
      </c>
      <c r="M92" s="53" t="s">
        <v>16</v>
      </c>
      <c r="O92" s="82"/>
      <c r="P92" s="86">
        <v>0</v>
      </c>
    </row>
    <row r="93" spans="2:36" x14ac:dyDescent="0.3">
      <c r="B93" s="13">
        <f>ROW()</f>
        <v>93</v>
      </c>
      <c r="H93" s="1" t="str">
        <f t="shared" si="10"/>
        <v>Ставки НДС</v>
      </c>
      <c r="I93" s="1" t="str">
        <f t="shared" si="11"/>
        <v>Себестоимостные закупки и затраты</v>
      </c>
      <c r="J93" s="1" t="str">
        <f>Model!I43</f>
        <v>Соцсборы</v>
      </c>
      <c r="M93" s="53" t="s">
        <v>16</v>
      </c>
      <c r="O93" s="82"/>
      <c r="P93" s="86">
        <v>0</v>
      </c>
    </row>
    <row r="94" spans="2:36" x14ac:dyDescent="0.3">
      <c r="B94" s="13">
        <f>ROW()</f>
        <v>94</v>
      </c>
      <c r="H94" s="1" t="str">
        <f t="shared" si="10"/>
        <v>Ставки НДС</v>
      </c>
      <c r="I94" s="1" t="str">
        <f t="shared" si="11"/>
        <v>Себестоимостные закупки и затраты</v>
      </c>
      <c r="J94" s="1" t="str">
        <f>Model!I44</f>
        <v>Транспортные расходы</v>
      </c>
      <c r="M94" s="53" t="s">
        <v>16</v>
      </c>
      <c r="O94" s="82"/>
      <c r="P94" s="86"/>
    </row>
    <row r="95" spans="2:36" s="26" customFormat="1" ht="12" x14ac:dyDescent="0.25">
      <c r="B95" s="13"/>
      <c r="M95" s="55"/>
      <c r="N95" s="44" t="s">
        <v>21</v>
      </c>
      <c r="O95" s="45"/>
      <c r="P95" s="46"/>
      <c r="Q95" s="89"/>
    </row>
    <row r="96" spans="2:36" x14ac:dyDescent="0.3">
      <c r="B96" s="13">
        <f>ROW()</f>
        <v>96</v>
      </c>
      <c r="H96" s="1" t="str">
        <f t="shared" ref="H96:H101" si="12">$H$76</f>
        <v>Ставки НДС</v>
      </c>
      <c r="I96" s="1" t="str">
        <f>Model!$H$188</f>
        <v>Переменные расходы</v>
      </c>
    </row>
    <row r="97" spans="2:17" x14ac:dyDescent="0.3">
      <c r="B97" s="13">
        <f>ROW()</f>
        <v>97</v>
      </c>
      <c r="H97" s="1" t="str">
        <f t="shared" si="12"/>
        <v>Ставки НДС</v>
      </c>
      <c r="I97" s="1" t="str">
        <f>$I$96</f>
        <v>Переменные расходы</v>
      </c>
      <c r="J97" s="1" t="str">
        <f>Model!I173</f>
        <v>Расходы на рекламу</v>
      </c>
      <c r="M97" s="53" t="s">
        <v>16</v>
      </c>
      <c r="O97" s="82"/>
      <c r="P97" s="86"/>
    </row>
    <row r="98" spans="2:17" x14ac:dyDescent="0.3">
      <c r="B98" s="13">
        <f>ROW()</f>
        <v>98</v>
      </c>
      <c r="H98" s="1" t="str">
        <f t="shared" si="12"/>
        <v>Ставки НДС</v>
      </c>
      <c r="I98" s="1" t="str">
        <f>$I$96</f>
        <v>Переменные расходы</v>
      </c>
      <c r="J98" s="1" t="str">
        <f>Model!I174</f>
        <v>Расходы на удержание клиентов</v>
      </c>
      <c r="M98" s="53" t="s">
        <v>16</v>
      </c>
      <c r="O98" s="82"/>
      <c r="P98" s="86"/>
    </row>
    <row r="99" spans="2:17" x14ac:dyDescent="0.3">
      <c r="B99" s="13">
        <f>ROW()</f>
        <v>99</v>
      </c>
      <c r="H99" s="1" t="str">
        <f t="shared" si="12"/>
        <v>Ставки НДС</v>
      </c>
      <c r="I99" s="1" t="str">
        <f>$I$96</f>
        <v>Переменные расходы</v>
      </c>
      <c r="J99" s="1" t="str">
        <f>Model!I175</f>
        <v>Представительские расходы</v>
      </c>
      <c r="M99" s="53" t="s">
        <v>16</v>
      </c>
      <c r="O99" s="82"/>
      <c r="P99" s="86"/>
    </row>
    <row r="100" spans="2:17" x14ac:dyDescent="0.3">
      <c r="B100" s="13">
        <f>ROW()</f>
        <v>100</v>
      </c>
      <c r="H100" s="1" t="str">
        <f t="shared" si="12"/>
        <v>Ставки НДС</v>
      </c>
      <c r="I100" s="1" t="str">
        <f>$I$96</f>
        <v>Переменные расходы</v>
      </c>
      <c r="J100" s="1" t="str">
        <f>Model!I176</f>
        <v>Содержание и ремонты на площадке + ЖКХ</v>
      </c>
      <c r="M100" s="53" t="s">
        <v>16</v>
      </c>
      <c r="O100" s="82"/>
      <c r="P100" s="86"/>
    </row>
    <row r="101" spans="2:17" x14ac:dyDescent="0.3">
      <c r="B101" s="13">
        <f>ROW()</f>
        <v>101</v>
      </c>
      <c r="H101" s="1" t="str">
        <f t="shared" si="12"/>
        <v>Ставки НДС</v>
      </c>
      <c r="I101" s="1" t="str">
        <f>$I$96</f>
        <v>Переменные расходы</v>
      </c>
      <c r="J101" s="1" t="str">
        <f>Model!I177</f>
        <v>Роялти по франшизе</v>
      </c>
      <c r="M101" s="53" t="s">
        <v>16</v>
      </c>
      <c r="O101" s="82"/>
      <c r="P101" s="86"/>
    </row>
    <row r="102" spans="2:17" s="26" customFormat="1" ht="12" x14ac:dyDescent="0.25">
      <c r="B102" s="13"/>
      <c r="M102" s="55"/>
      <c r="N102" s="44" t="s">
        <v>21</v>
      </c>
      <c r="O102" s="45"/>
      <c r="P102" s="46"/>
      <c r="Q102" s="89"/>
    </row>
    <row r="103" spans="2:17" x14ac:dyDescent="0.3">
      <c r="B103" s="13">
        <f>ROW()</f>
        <v>103</v>
      </c>
      <c r="H103" s="1" t="str">
        <f>$H$76</f>
        <v>Ставки НДС</v>
      </c>
      <c r="I103" s="1" t="str">
        <f>Model!$H$271</f>
        <v>Постоянные расходы</v>
      </c>
    </row>
    <row r="104" spans="2:17" x14ac:dyDescent="0.3">
      <c r="B104" s="13">
        <f>ROW()</f>
        <v>104</v>
      </c>
      <c r="H104" s="1" t="str">
        <f>$H$76</f>
        <v>Ставки НДС</v>
      </c>
      <c r="I104" s="1" t="str">
        <f>$I$96</f>
        <v>Переменные расходы</v>
      </c>
      <c r="J104" s="1" t="str">
        <f>Model!I234</f>
        <v>Аренда</v>
      </c>
      <c r="M104" s="53" t="s">
        <v>16</v>
      </c>
      <c r="O104" s="82"/>
      <c r="P104" s="86"/>
    </row>
    <row r="105" spans="2:17" ht="3" customHeight="1" x14ac:dyDescent="0.3"/>
    <row r="106" spans="2:17" ht="3" customHeight="1" x14ac:dyDescent="0.3"/>
    <row r="107" spans="2:17" x14ac:dyDescent="0.3">
      <c r="B107" s="13">
        <f>ROW()</f>
        <v>107</v>
      </c>
      <c r="H107" s="1" t="str">
        <f>$H$76</f>
        <v>Ставки НДС</v>
      </c>
      <c r="I107" s="1" t="str">
        <f>$I$96</f>
        <v>Переменные расходы</v>
      </c>
      <c r="J107" s="1" t="str">
        <f>Model!I237</f>
        <v>Связь и Интернет</v>
      </c>
      <c r="M107" s="53" t="s">
        <v>16</v>
      </c>
      <c r="O107" s="82"/>
      <c r="P107" s="86"/>
    </row>
    <row r="108" spans="2:17" ht="3" customHeight="1" x14ac:dyDescent="0.3"/>
    <row r="109" spans="2:17" ht="3" customHeight="1" x14ac:dyDescent="0.3"/>
    <row r="110" spans="2:17" x14ac:dyDescent="0.3">
      <c r="B110" s="13">
        <f>ROW()</f>
        <v>110</v>
      </c>
      <c r="H110" s="1" t="str">
        <f>$H$76</f>
        <v>Ставки НДС</v>
      </c>
      <c r="I110" s="1" t="str">
        <f>$I$96</f>
        <v>Переменные расходы</v>
      </c>
      <c r="J110" s="1" t="str">
        <f>Model!I240</f>
        <v>Банковские расходы</v>
      </c>
      <c r="M110" s="53" t="s">
        <v>16</v>
      </c>
      <c r="O110" s="82"/>
      <c r="P110" s="86"/>
    </row>
    <row r="111" spans="2:17" ht="3" customHeight="1" x14ac:dyDescent="0.3"/>
    <row r="112" spans="2:17" ht="3" customHeight="1" x14ac:dyDescent="0.3"/>
    <row r="113" spans="2:17" x14ac:dyDescent="0.3">
      <c r="B113" s="13">
        <f>ROW()</f>
        <v>113</v>
      </c>
      <c r="H113" s="1" t="str">
        <f>$H$76</f>
        <v>Ставки НДС</v>
      </c>
      <c r="I113" s="1" t="str">
        <f>$I$96</f>
        <v>Переменные расходы</v>
      </c>
      <c r="J113" s="1" t="str">
        <f>Model!I243</f>
        <v>Аутсорсинг</v>
      </c>
      <c r="M113" s="53" t="s">
        <v>16</v>
      </c>
      <c r="N113" s="34"/>
      <c r="O113" s="82"/>
      <c r="P113" s="86"/>
    </row>
    <row r="114" spans="2:17" ht="3" customHeight="1" x14ac:dyDescent="0.3"/>
    <row r="115" spans="2:17" ht="3" customHeight="1" x14ac:dyDescent="0.3"/>
    <row r="116" spans="2:17" x14ac:dyDescent="0.3">
      <c r="B116" s="13">
        <f>ROW()</f>
        <v>116</v>
      </c>
      <c r="H116" s="1" t="str">
        <f>$H$76</f>
        <v>Ставки НДС</v>
      </c>
      <c r="I116" s="1" t="str">
        <f>$I$96</f>
        <v>Переменные расходы</v>
      </c>
      <c r="J116" s="1" t="str">
        <f>Model!I246</f>
        <v>Прочие расходы</v>
      </c>
      <c r="M116" s="53" t="s">
        <v>16</v>
      </c>
      <c r="O116" s="82"/>
      <c r="P116" s="86"/>
    </row>
    <row r="117" spans="2:17" ht="3" customHeight="1" x14ac:dyDescent="0.3"/>
    <row r="118" spans="2:17" ht="3" customHeight="1" x14ac:dyDescent="0.3"/>
    <row r="119" spans="2:17" s="26" customFormat="1" ht="12" x14ac:dyDescent="0.25">
      <c r="B119" s="13"/>
      <c r="M119" s="55"/>
      <c r="N119" s="44" t="s">
        <v>21</v>
      </c>
      <c r="O119" s="45"/>
      <c r="P119" s="46"/>
      <c r="Q119" s="89"/>
    </row>
    <row r="121" spans="2:17" x14ac:dyDescent="0.3">
      <c r="B121" s="13">
        <f>ROW()</f>
        <v>121</v>
      </c>
      <c r="H121" s="1" t="str">
        <f t="shared" ref="H121:H126" si="13">$H$76</f>
        <v>Ставки НДС</v>
      </c>
      <c r="I121" s="1" t="str">
        <f>CapEx!$I$25</f>
        <v>Стартовые капитальные затраты</v>
      </c>
    </row>
    <row r="122" spans="2:17" x14ac:dyDescent="0.3">
      <c r="B122" s="13">
        <f>ROW()</f>
        <v>122</v>
      </c>
      <c r="H122" s="1" t="str">
        <f t="shared" si="13"/>
        <v>Ставки НДС</v>
      </c>
      <c r="I122" s="1" t="str">
        <f>$I$121</f>
        <v>Стартовые капитальные затраты</v>
      </c>
      <c r="J122" s="1" t="str">
        <f>CapEx!J26</f>
        <v>Оформление юрлица</v>
      </c>
      <c r="M122" s="53" t="s">
        <v>16</v>
      </c>
      <c r="O122" s="82"/>
      <c r="P122" s="86">
        <v>0</v>
      </c>
    </row>
    <row r="123" spans="2:17" x14ac:dyDescent="0.3">
      <c r="B123" s="13">
        <f>ROW()</f>
        <v>123</v>
      </c>
      <c r="H123" s="1" t="str">
        <f t="shared" si="13"/>
        <v>Ставки НДС</v>
      </c>
      <c r="I123" s="1" t="str">
        <f>$I$121</f>
        <v>Стартовые капитальные затраты</v>
      </c>
      <c r="J123" s="1" t="str">
        <f>CapEx!J27</f>
        <v>Подбор площадки под металлобазу</v>
      </c>
      <c r="M123" s="53" t="s">
        <v>16</v>
      </c>
      <c r="O123" s="82"/>
      <c r="P123" s="86">
        <v>0</v>
      </c>
    </row>
    <row r="124" spans="2:17" x14ac:dyDescent="0.3">
      <c r="B124" s="13">
        <f>ROW()</f>
        <v>124</v>
      </c>
      <c r="H124" s="1" t="str">
        <f t="shared" si="13"/>
        <v>Ставки НДС</v>
      </c>
      <c r="I124" s="1" t="str">
        <f>$I$121</f>
        <v>Стартовые капитальные затраты</v>
      </c>
      <c r="J124" s="1" t="str">
        <f>CapEx!J28</f>
        <v>Подбор и обучение персонала</v>
      </c>
      <c r="M124" s="53" t="s">
        <v>16</v>
      </c>
      <c r="O124" s="82"/>
      <c r="P124" s="86"/>
    </row>
    <row r="125" spans="2:17" x14ac:dyDescent="0.3">
      <c r="B125" s="13">
        <f>ROW()</f>
        <v>125</v>
      </c>
      <c r="H125" s="1" t="str">
        <f t="shared" si="13"/>
        <v>Ставки НДС</v>
      </c>
      <c r="I125" s="1" t="str">
        <f>$I$121</f>
        <v>Стартовые капитальные затраты</v>
      </c>
      <c r="J125" s="1" t="str">
        <f>CapEx!J29</f>
        <v>Контракты с поставщиками</v>
      </c>
      <c r="M125" s="53" t="s">
        <v>16</v>
      </c>
      <c r="O125" s="82"/>
      <c r="P125" s="86"/>
    </row>
    <row r="126" spans="2:17" x14ac:dyDescent="0.3">
      <c r="B126" s="13">
        <f>ROW()</f>
        <v>126</v>
      </c>
      <c r="H126" s="1" t="str">
        <f t="shared" si="13"/>
        <v>Ставки НДС</v>
      </c>
      <c r="I126" s="1" t="str">
        <f>$I$121</f>
        <v>Стартовые капитальные затраты</v>
      </c>
      <c r="J126" s="1" t="str">
        <f>CapEx!J30</f>
        <v>Программное обеспечение</v>
      </c>
      <c r="M126" s="53" t="s">
        <v>16</v>
      </c>
      <c r="O126" s="82"/>
      <c r="P126" s="86"/>
    </row>
    <row r="127" spans="2:17" s="26" customFormat="1" ht="12" x14ac:dyDescent="0.25">
      <c r="B127" s="13"/>
      <c r="M127" s="55"/>
      <c r="N127" s="44" t="s">
        <v>21</v>
      </c>
      <c r="O127" s="45"/>
      <c r="P127" s="46"/>
      <c r="Q127" s="89"/>
    </row>
    <row r="128" spans="2:17" x14ac:dyDescent="0.3">
      <c r="B128" s="13">
        <f>ROW()</f>
        <v>128</v>
      </c>
      <c r="H128" s="1" t="str">
        <f t="shared" ref="H128:H143" si="14">$H$76</f>
        <v>Ставки НДС</v>
      </c>
      <c r="I128" s="1" t="str">
        <f>CapEx!$I$40</f>
        <v>Капзатраты на производственные мощности</v>
      </c>
    </row>
    <row r="129" spans="2:17" x14ac:dyDescent="0.3">
      <c r="B129" s="13">
        <f>ROW()</f>
        <v>129</v>
      </c>
      <c r="H129" s="1" t="str">
        <f t="shared" si="14"/>
        <v>Ставки НДС</v>
      </c>
      <c r="I129" s="1" t="str">
        <f>$I$128</f>
        <v>Капзатраты на производственные мощности</v>
      </c>
      <c r="J129" s="1" t="str">
        <f>CapEx!J41</f>
        <v>Разрешения, оформления и проектирование</v>
      </c>
      <c r="M129" s="53" t="s">
        <v>16</v>
      </c>
      <c r="O129" s="82"/>
      <c r="P129" s="86"/>
    </row>
    <row r="130" spans="2:17" x14ac:dyDescent="0.3">
      <c r="B130" s="13">
        <f>ROW()</f>
        <v>130</v>
      </c>
      <c r="H130" s="1" t="str">
        <f t="shared" si="14"/>
        <v>Ставки НДС</v>
      </c>
      <c r="I130" s="1" t="str">
        <f>$I$128</f>
        <v>Капзатраты на производственные мощности</v>
      </c>
      <c r="J130" s="1" t="str">
        <f>CapEx!J42</f>
        <v>Строительно-монтажные работы</v>
      </c>
      <c r="M130" s="53" t="s">
        <v>16</v>
      </c>
      <c r="O130" s="82"/>
      <c r="P130" s="86"/>
    </row>
    <row r="131" spans="2:17" x14ac:dyDescent="0.3">
      <c r="B131" s="13">
        <f>ROW()</f>
        <v>131</v>
      </c>
      <c r="H131" s="1" t="str">
        <f t="shared" si="14"/>
        <v>Ставки НДС</v>
      </c>
      <c r="I131" s="1" t="str">
        <f>$I$128</f>
        <v>Капзатраты на производственные мощности</v>
      </c>
      <c r="J131" s="1" t="str">
        <f>CapEx!J43</f>
        <v>Оборудование</v>
      </c>
      <c r="M131" s="53" t="s">
        <v>16</v>
      </c>
      <c r="O131" s="82"/>
      <c r="P131" s="86"/>
    </row>
    <row r="132" spans="2:17" x14ac:dyDescent="0.3">
      <c r="B132" s="13">
        <f>ROW()</f>
        <v>132</v>
      </c>
      <c r="H132" s="1" t="str">
        <f t="shared" si="14"/>
        <v>Ставки НДС</v>
      </c>
      <c r="I132" s="1" t="str">
        <f>$I$128</f>
        <v>Капзатраты на производственные мощности</v>
      </c>
      <c r="J132" s="1" t="str">
        <f>CapEx!J44</f>
        <v>Доставка и установка оборудования</v>
      </c>
      <c r="M132" s="53" t="s">
        <v>16</v>
      </c>
      <c r="O132" s="82"/>
      <c r="P132" s="86"/>
    </row>
    <row r="133" spans="2:17" x14ac:dyDescent="0.3">
      <c r="B133" s="13">
        <f>ROW()</f>
        <v>133</v>
      </c>
      <c r="H133" s="1" t="str">
        <f t="shared" si="14"/>
        <v>Ставки НДС</v>
      </c>
      <c r="I133" s="1" t="str">
        <f>$I$128</f>
        <v>Капзатраты на производственные мощности</v>
      </c>
      <c r="J133" s="1" t="str">
        <f>CapEx!J45</f>
        <v>Пуско-наладочные работы и ввод в экспл.</v>
      </c>
      <c r="M133" s="53" t="s">
        <v>16</v>
      </c>
      <c r="O133" s="82"/>
      <c r="P133" s="86"/>
    </row>
    <row r="134" spans="2:17" s="26" customFormat="1" ht="12" x14ac:dyDescent="0.25">
      <c r="B134" s="13"/>
      <c r="M134" s="55"/>
      <c r="N134" s="44" t="s">
        <v>21</v>
      </c>
      <c r="O134" s="45"/>
      <c r="P134" s="46"/>
      <c r="Q134" s="89"/>
    </row>
    <row r="135" spans="2:17" x14ac:dyDescent="0.3">
      <c r="B135" s="13">
        <f>ROW()</f>
        <v>135</v>
      </c>
      <c r="H135" s="1" t="str">
        <f t="shared" si="14"/>
        <v>Ставки НДС</v>
      </c>
      <c r="I135" s="1" t="str">
        <f>CapEx!$I$55</f>
        <v>Капзатраты на торговые мощности</v>
      </c>
    </row>
    <row r="136" spans="2:17" x14ac:dyDescent="0.3">
      <c r="B136" s="13">
        <f>ROW()</f>
        <v>136</v>
      </c>
      <c r="H136" s="1" t="str">
        <f t="shared" si="14"/>
        <v>Ставки НДС</v>
      </c>
      <c r="I136" s="1" t="str">
        <f>$I$135</f>
        <v>Капзатраты на торговые мощности</v>
      </c>
      <c r="J136" s="1" t="str">
        <f>CapEx!J56</f>
        <v>Ремонтные работы</v>
      </c>
      <c r="M136" s="53" t="s">
        <v>16</v>
      </c>
      <c r="O136" s="82"/>
      <c r="P136" s="86"/>
    </row>
    <row r="137" spans="2:17" x14ac:dyDescent="0.3">
      <c r="B137" s="13">
        <f>ROW()</f>
        <v>137</v>
      </c>
      <c r="H137" s="1" t="str">
        <f t="shared" si="14"/>
        <v>Ставки НДС</v>
      </c>
      <c r="I137" s="1" t="str">
        <f>$I$135</f>
        <v>Капзатраты на торговые мощности</v>
      </c>
      <c r="J137" s="1" t="str">
        <f>CapEx!J57</f>
        <v>Гарантийный платеж</v>
      </c>
      <c r="M137" s="53" t="s">
        <v>16</v>
      </c>
      <c r="O137" s="82"/>
      <c r="P137" s="86"/>
    </row>
    <row r="138" spans="2:17" x14ac:dyDescent="0.3">
      <c r="B138" s="13">
        <f>ROW()</f>
        <v>138</v>
      </c>
      <c r="H138" s="1" t="str">
        <f t="shared" si="14"/>
        <v>Ставки НДС</v>
      </c>
      <c r="I138" s="1" t="str">
        <f>$I$135</f>
        <v>Капзатраты на торговые мощности</v>
      </c>
      <c r="J138" s="1" t="str">
        <f>CapEx!J58</f>
        <v>Торговое оборудование</v>
      </c>
      <c r="M138" s="53" t="s">
        <v>16</v>
      </c>
      <c r="O138" s="82"/>
      <c r="P138" s="86"/>
    </row>
    <row r="139" spans="2:17" x14ac:dyDescent="0.3">
      <c r="B139" s="13">
        <f>ROW()</f>
        <v>139</v>
      </c>
      <c r="H139" s="1" t="str">
        <f t="shared" si="14"/>
        <v>Ставки НДС</v>
      </c>
      <c r="I139" s="1" t="str">
        <f>$I$135</f>
        <v>Капзатраты на торговые мощности</v>
      </c>
      <c r="J139" s="1" t="str">
        <f>CapEx!J59</f>
        <v>Кассовое оборудование</v>
      </c>
      <c r="M139" s="53" t="s">
        <v>16</v>
      </c>
      <c r="O139" s="82"/>
      <c r="P139" s="86"/>
    </row>
    <row r="140" spans="2:17" x14ac:dyDescent="0.3">
      <c r="B140" s="13">
        <f>ROW()</f>
        <v>140</v>
      </c>
      <c r="H140" s="1" t="str">
        <f t="shared" si="14"/>
        <v>Ставки НДС</v>
      </c>
      <c r="I140" s="1" t="str">
        <f>$I$135</f>
        <v>Капзатраты на торговые мощности</v>
      </c>
      <c r="J140" s="1" t="str">
        <f>CapEx!J60</f>
        <v>Стартовый маркетинг и оформление</v>
      </c>
      <c r="M140" s="53" t="s">
        <v>16</v>
      </c>
      <c r="O140" s="82"/>
      <c r="P140" s="86"/>
    </row>
    <row r="141" spans="2:17" s="26" customFormat="1" ht="12" x14ac:dyDescent="0.25">
      <c r="B141" s="13"/>
      <c r="M141" s="55"/>
      <c r="N141" s="44" t="s">
        <v>21</v>
      </c>
      <c r="O141" s="45"/>
      <c r="P141" s="46"/>
      <c r="Q141" s="89"/>
    </row>
    <row r="142" spans="2:17" x14ac:dyDescent="0.3">
      <c r="B142" s="13">
        <f>ROW()</f>
        <v>142</v>
      </c>
      <c r="H142" s="1" t="str">
        <f t="shared" si="14"/>
        <v>Ставки НДС</v>
      </c>
      <c r="I142" s="1" t="s">
        <v>272</v>
      </c>
    </row>
    <row r="143" spans="2:17" x14ac:dyDescent="0.3">
      <c r="B143" s="13">
        <f>ROW()</f>
        <v>143</v>
      </c>
      <c r="H143" s="1" t="str">
        <f t="shared" si="14"/>
        <v>Ставки НДС</v>
      </c>
      <c r="I143" s="1" t="str">
        <f>$I$142</f>
        <v>Капзатраты в лизинг</v>
      </c>
      <c r="J143" s="1" t="s">
        <v>273</v>
      </c>
      <c r="M143" s="53" t="s">
        <v>16</v>
      </c>
      <c r="O143" s="82"/>
      <c r="P143" s="86"/>
    </row>
  </sheetData>
  <conditionalFormatting sqref="H6:J6 H14:J16 H19:J25 H27:J28 H31:J36 H124:J126">
    <cfRule type="expression" dxfId="8833" priority="981">
      <formula>AND($H6&lt;&gt;"",$I6&lt;&gt;"",$J6&lt;&gt;"")</formula>
    </cfRule>
    <cfRule type="expression" dxfId="8832" priority="982">
      <formula>AND($H6&lt;&gt;"",$I6&lt;&gt;"",$J6="")</formula>
    </cfRule>
    <cfRule type="expression" dxfId="8831" priority="983">
      <formula>AND($H6&lt;&gt;"",$I6="",$J6="")</formula>
    </cfRule>
  </conditionalFormatting>
  <conditionalFormatting sqref="H6 H14:H16 H19:H25 H27:H28 H31:H36 H124:H126">
    <cfRule type="expression" dxfId="8830" priority="977">
      <formula>AND($H6&lt;&gt;"",$I6&lt;&gt;"")</formula>
    </cfRule>
  </conditionalFormatting>
  <conditionalFormatting sqref="I6 I14:I16 I19:I25 I27:I28 I31:I36 I124:I126">
    <cfRule type="expression" dxfId="8829" priority="976">
      <formula>AND($I6&lt;&gt;"",$J6&lt;&gt;"")</formula>
    </cfRule>
  </conditionalFormatting>
  <conditionalFormatting sqref="H7:J9 H11:J13 H10:I10">
    <cfRule type="expression" dxfId="8828" priority="973">
      <formula>AND($H7&lt;&gt;"",$I7&lt;&gt;"",$J7&lt;&gt;"")</formula>
    </cfRule>
    <cfRule type="expression" dxfId="8827" priority="974">
      <formula>AND($H7&lt;&gt;"",$I7&lt;&gt;"",$J7="")</formula>
    </cfRule>
    <cfRule type="expression" dxfId="8826" priority="975">
      <formula>AND($H7&lt;&gt;"",$I7="",$J7="")</formula>
    </cfRule>
  </conditionalFormatting>
  <conditionalFormatting sqref="H7:H13">
    <cfRule type="expression" dxfId="8825" priority="969">
      <formula>AND($H7&lt;&gt;"",$I7&lt;&gt;"")</formula>
    </cfRule>
  </conditionalFormatting>
  <conditionalFormatting sqref="I7:I13">
    <cfRule type="expression" dxfId="8824" priority="968">
      <formula>AND($I7&lt;&gt;"",$J7&lt;&gt;"")</formula>
    </cfRule>
  </conditionalFormatting>
  <conditionalFormatting sqref="A6:A13 A31">
    <cfRule type="containsBlanks" dxfId="8823" priority="967">
      <formula>LEN(TRIM(A6))=0</formula>
    </cfRule>
  </conditionalFormatting>
  <conditionalFormatting sqref="A14:A16">
    <cfRule type="containsBlanks" dxfId="8822" priority="896">
      <formula>LEN(TRIM(A14))=0</formula>
    </cfRule>
  </conditionalFormatting>
  <conditionalFormatting sqref="H18:J18">
    <cfRule type="expression" dxfId="8821" priority="830">
      <formula>AND($H18&lt;&gt;"",$I18&lt;&gt;"",$J18&lt;&gt;"")</formula>
    </cfRule>
    <cfRule type="expression" dxfId="8820" priority="831">
      <formula>AND($H18&lt;&gt;"",$I18&lt;&gt;"",$J18="")</formula>
    </cfRule>
    <cfRule type="expression" dxfId="8819" priority="832">
      <formula>AND($H18&lt;&gt;"",$I18="",$J18="")</formula>
    </cfRule>
  </conditionalFormatting>
  <conditionalFormatting sqref="H18">
    <cfRule type="expression" dxfId="8818" priority="826">
      <formula>AND($H18&lt;&gt;"",$I18&lt;&gt;"")</formula>
    </cfRule>
  </conditionalFormatting>
  <conditionalFormatting sqref="I18">
    <cfRule type="expression" dxfId="8817" priority="825">
      <formula>AND($I18&lt;&gt;"",$J18&lt;&gt;"")</formula>
    </cfRule>
  </conditionalFormatting>
  <conditionalFormatting sqref="A18">
    <cfRule type="containsBlanks" dxfId="8816" priority="824">
      <formula>LEN(TRIM(A18))=0</formula>
    </cfRule>
  </conditionalFormatting>
  <conditionalFormatting sqref="A19:A20">
    <cfRule type="containsBlanks" dxfId="8815" priority="704">
      <formula>LEN(TRIM(A19))=0</formula>
    </cfRule>
  </conditionalFormatting>
  <conditionalFormatting sqref="A22">
    <cfRule type="containsBlanks" dxfId="8814" priority="703">
      <formula>LEN(TRIM(A22))=0</formula>
    </cfRule>
  </conditionalFormatting>
  <conditionalFormatting sqref="A21">
    <cfRule type="containsBlanks" dxfId="8813" priority="702">
      <formula>LEN(TRIM(A21))=0</formula>
    </cfRule>
  </conditionalFormatting>
  <conditionalFormatting sqref="A23">
    <cfRule type="containsBlanks" dxfId="8812" priority="701">
      <formula>LEN(TRIM(A23))=0</formula>
    </cfRule>
  </conditionalFormatting>
  <conditionalFormatting sqref="A25">
    <cfRule type="containsBlanks" dxfId="8811" priority="700">
      <formula>LEN(TRIM(A25))=0</formula>
    </cfRule>
  </conditionalFormatting>
  <conditionalFormatting sqref="A24">
    <cfRule type="containsBlanks" dxfId="8810" priority="699">
      <formula>LEN(TRIM(A24))=0</formula>
    </cfRule>
  </conditionalFormatting>
  <conditionalFormatting sqref="A27">
    <cfRule type="containsBlanks" dxfId="8809" priority="698">
      <formula>LEN(TRIM(A27))=0</formula>
    </cfRule>
  </conditionalFormatting>
  <conditionalFormatting sqref="A28">
    <cfRule type="containsBlanks" dxfId="8808" priority="697">
      <formula>LEN(TRIM(A28))=0</formula>
    </cfRule>
  </conditionalFormatting>
  <conditionalFormatting sqref="H26:J26">
    <cfRule type="expression" dxfId="8807" priority="247">
      <formula>AND($H26&lt;&gt;"",$I26&lt;&gt;"",$J26&lt;&gt;"")</formula>
    </cfRule>
    <cfRule type="expression" dxfId="8806" priority="248">
      <formula>AND($H26&lt;&gt;"",$I26&lt;&gt;"",$J26="")</formula>
    </cfRule>
    <cfRule type="expression" dxfId="8805" priority="249">
      <formula>AND($H26&lt;&gt;"",$I26="",$J26="")</formula>
    </cfRule>
  </conditionalFormatting>
  <conditionalFormatting sqref="H26">
    <cfRule type="expression" dxfId="8804" priority="246">
      <formula>AND($H26&lt;&gt;"",$I26&lt;&gt;"")</formula>
    </cfRule>
  </conditionalFormatting>
  <conditionalFormatting sqref="I26">
    <cfRule type="expression" dxfId="8803" priority="245">
      <formula>AND($I26&lt;&gt;"",$J26&lt;&gt;"")</formula>
    </cfRule>
  </conditionalFormatting>
  <conditionalFormatting sqref="A26">
    <cfRule type="containsBlanks" dxfId="8802" priority="244">
      <formula>LEN(TRIM(A26))=0</formula>
    </cfRule>
  </conditionalFormatting>
  <conditionalFormatting sqref="H29:J29">
    <cfRule type="expression" dxfId="8801" priority="241">
      <formula>AND($H29&lt;&gt;"",$I29&lt;&gt;"",$J29&lt;&gt;"")</formula>
    </cfRule>
    <cfRule type="expression" dxfId="8800" priority="242">
      <formula>AND($H29&lt;&gt;"",$I29&lt;&gt;"",$J29="")</formula>
    </cfRule>
    <cfRule type="expression" dxfId="8799" priority="243">
      <formula>AND($H29&lt;&gt;"",$I29="",$J29="")</formula>
    </cfRule>
  </conditionalFormatting>
  <conditionalFormatting sqref="H29">
    <cfRule type="expression" dxfId="8798" priority="240">
      <formula>AND($H29&lt;&gt;"",$I29&lt;&gt;"")</formula>
    </cfRule>
  </conditionalFormatting>
  <conditionalFormatting sqref="I29">
    <cfRule type="expression" dxfId="8797" priority="239">
      <formula>AND($I29&lt;&gt;"",$J29&lt;&gt;"")</formula>
    </cfRule>
  </conditionalFormatting>
  <conditionalFormatting sqref="A29">
    <cfRule type="containsBlanks" dxfId="8796" priority="238">
      <formula>LEN(TRIM(A29))=0</formula>
    </cfRule>
  </conditionalFormatting>
  <conditionalFormatting sqref="H38:J39 H42:J42">
    <cfRule type="expression" dxfId="8795" priority="235">
      <formula>AND($H38&lt;&gt;"",$I38&lt;&gt;"",$J38&lt;&gt;"")</formula>
    </cfRule>
    <cfRule type="expression" dxfId="8794" priority="236">
      <formula>AND($H38&lt;&gt;"",$I38&lt;&gt;"",$J38="")</formula>
    </cfRule>
    <cfRule type="expression" dxfId="8793" priority="237">
      <formula>AND($H38&lt;&gt;"",$I38="",$J38="")</formula>
    </cfRule>
  </conditionalFormatting>
  <conditionalFormatting sqref="H38:H39 H42">
    <cfRule type="expression" dxfId="8792" priority="234">
      <formula>AND($H38&lt;&gt;"",$I38&lt;&gt;"")</formula>
    </cfRule>
  </conditionalFormatting>
  <conditionalFormatting sqref="I38:I39 I42">
    <cfRule type="expression" dxfId="8791" priority="233">
      <formula>AND($I38&lt;&gt;"",$J38&lt;&gt;"")</formula>
    </cfRule>
  </conditionalFormatting>
  <conditionalFormatting sqref="A42">
    <cfRule type="containsBlanks" dxfId="8790" priority="232">
      <formula>LEN(TRIM(A42))=0</formula>
    </cfRule>
  </conditionalFormatting>
  <conditionalFormatting sqref="A32:A33">
    <cfRule type="containsBlanks" dxfId="8789" priority="231">
      <formula>LEN(TRIM(A32))=0</formula>
    </cfRule>
  </conditionalFormatting>
  <conditionalFormatting sqref="A34">
    <cfRule type="containsBlanks" dxfId="8788" priority="229">
      <formula>LEN(TRIM(A34))=0</formula>
    </cfRule>
  </conditionalFormatting>
  <conditionalFormatting sqref="A35">
    <cfRule type="containsBlanks" dxfId="8787" priority="228">
      <formula>LEN(TRIM(A35))=0</formula>
    </cfRule>
  </conditionalFormatting>
  <conditionalFormatting sqref="A36">
    <cfRule type="containsBlanks" dxfId="8786" priority="227">
      <formula>LEN(TRIM(A36))=0</formula>
    </cfRule>
  </conditionalFormatting>
  <conditionalFormatting sqref="A38">
    <cfRule type="containsBlanks" dxfId="8785" priority="225">
      <formula>LEN(TRIM(A38))=0</formula>
    </cfRule>
  </conditionalFormatting>
  <conditionalFormatting sqref="A39">
    <cfRule type="containsBlanks" dxfId="8784" priority="224">
      <formula>LEN(TRIM(A39))=0</formula>
    </cfRule>
  </conditionalFormatting>
  <conditionalFormatting sqref="H37:J37">
    <cfRule type="expression" dxfId="8783" priority="221">
      <formula>AND($H37&lt;&gt;"",$I37&lt;&gt;"",$J37&lt;&gt;"")</formula>
    </cfRule>
    <cfRule type="expression" dxfId="8782" priority="222">
      <formula>AND($H37&lt;&gt;"",$I37&lt;&gt;"",$J37="")</formula>
    </cfRule>
    <cfRule type="expression" dxfId="8781" priority="223">
      <formula>AND($H37&lt;&gt;"",$I37="",$J37="")</formula>
    </cfRule>
  </conditionalFormatting>
  <conditionalFormatting sqref="H37">
    <cfRule type="expression" dxfId="8780" priority="220">
      <formula>AND($H37&lt;&gt;"",$I37&lt;&gt;"")</formula>
    </cfRule>
  </conditionalFormatting>
  <conditionalFormatting sqref="I37">
    <cfRule type="expression" dxfId="8779" priority="219">
      <formula>AND($I37&lt;&gt;"",$J37&lt;&gt;"")</formula>
    </cfRule>
  </conditionalFormatting>
  <conditionalFormatting sqref="A37">
    <cfRule type="containsBlanks" dxfId="8778" priority="218">
      <formula>LEN(TRIM(A37))=0</formula>
    </cfRule>
  </conditionalFormatting>
  <conditionalFormatting sqref="H40:J40">
    <cfRule type="expression" dxfId="8777" priority="215">
      <formula>AND($H40&lt;&gt;"",$I40&lt;&gt;"",$J40&lt;&gt;"")</formula>
    </cfRule>
    <cfRule type="expression" dxfId="8776" priority="216">
      <formula>AND($H40&lt;&gt;"",$I40&lt;&gt;"",$J40="")</formula>
    </cfRule>
    <cfRule type="expression" dxfId="8775" priority="217">
      <formula>AND($H40&lt;&gt;"",$I40="",$J40="")</formula>
    </cfRule>
  </conditionalFormatting>
  <conditionalFormatting sqref="H40">
    <cfRule type="expression" dxfId="8774" priority="214">
      <formula>AND($H40&lt;&gt;"",$I40&lt;&gt;"")</formula>
    </cfRule>
  </conditionalFormatting>
  <conditionalFormatting sqref="I40">
    <cfRule type="expression" dxfId="8773" priority="213">
      <formula>AND($I40&lt;&gt;"",$J40&lt;&gt;"")</formula>
    </cfRule>
  </conditionalFormatting>
  <conditionalFormatting sqref="A40">
    <cfRule type="containsBlanks" dxfId="8772" priority="212">
      <formula>LEN(TRIM(A40))=0</formula>
    </cfRule>
  </conditionalFormatting>
  <conditionalFormatting sqref="H43:J47">
    <cfRule type="expression" dxfId="8771" priority="209">
      <formula>AND($H43&lt;&gt;"",$I43&lt;&gt;"",$J43&lt;&gt;"")</formula>
    </cfRule>
    <cfRule type="expression" dxfId="8770" priority="210">
      <formula>AND($H43&lt;&gt;"",$I43&lt;&gt;"",$J43="")</formula>
    </cfRule>
    <cfRule type="expression" dxfId="8769" priority="211">
      <formula>AND($H43&lt;&gt;"",$I43="",$J43="")</formula>
    </cfRule>
  </conditionalFormatting>
  <conditionalFormatting sqref="H43:H47">
    <cfRule type="expression" dxfId="8768" priority="208">
      <formula>AND($H43&lt;&gt;"",$I43&lt;&gt;"")</formula>
    </cfRule>
  </conditionalFormatting>
  <conditionalFormatting sqref="I43:I47">
    <cfRule type="expression" dxfId="8767" priority="207">
      <formula>AND($I43&lt;&gt;"",$J43&lt;&gt;"")</formula>
    </cfRule>
  </conditionalFormatting>
  <conditionalFormatting sqref="H49:J50 H53:J53">
    <cfRule type="expression" dxfId="8766" priority="204">
      <formula>AND($H49&lt;&gt;"",$I49&lt;&gt;"",$J49&lt;&gt;"")</formula>
    </cfRule>
    <cfRule type="expression" dxfId="8765" priority="205">
      <formula>AND($H49&lt;&gt;"",$I49&lt;&gt;"",$J49="")</formula>
    </cfRule>
    <cfRule type="expression" dxfId="8764" priority="206">
      <formula>AND($H49&lt;&gt;"",$I49="",$J49="")</formula>
    </cfRule>
  </conditionalFormatting>
  <conditionalFormatting sqref="H49:H50 H53">
    <cfRule type="expression" dxfId="8763" priority="203">
      <formula>AND($H49&lt;&gt;"",$I49&lt;&gt;"")</formula>
    </cfRule>
  </conditionalFormatting>
  <conditionalFormatting sqref="I49:I50 I53">
    <cfRule type="expression" dxfId="8762" priority="202">
      <formula>AND($I49&lt;&gt;"",$J49&lt;&gt;"")</formula>
    </cfRule>
  </conditionalFormatting>
  <conditionalFormatting sqref="A53">
    <cfRule type="containsBlanks" dxfId="8761" priority="201">
      <formula>LEN(TRIM(A53))=0</formula>
    </cfRule>
  </conditionalFormatting>
  <conditionalFormatting sqref="A43:A44">
    <cfRule type="containsBlanks" dxfId="8760" priority="200">
      <formula>LEN(TRIM(A43))=0</formula>
    </cfRule>
  </conditionalFormatting>
  <conditionalFormatting sqref="A45">
    <cfRule type="containsBlanks" dxfId="8759" priority="199">
      <formula>LEN(TRIM(A45))=0</formula>
    </cfRule>
  </conditionalFormatting>
  <conditionalFormatting sqref="A46">
    <cfRule type="containsBlanks" dxfId="8758" priority="198">
      <formula>LEN(TRIM(A46))=0</formula>
    </cfRule>
  </conditionalFormatting>
  <conditionalFormatting sqref="A47">
    <cfRule type="containsBlanks" dxfId="8757" priority="197">
      <formula>LEN(TRIM(A47))=0</formula>
    </cfRule>
  </conditionalFormatting>
  <conditionalFormatting sqref="A49">
    <cfRule type="containsBlanks" dxfId="8756" priority="196">
      <formula>LEN(TRIM(A49))=0</formula>
    </cfRule>
  </conditionalFormatting>
  <conditionalFormatting sqref="A50">
    <cfRule type="containsBlanks" dxfId="8755" priority="195">
      <formula>LEN(TRIM(A50))=0</formula>
    </cfRule>
  </conditionalFormatting>
  <conditionalFormatting sqref="H48:J48">
    <cfRule type="expression" dxfId="8754" priority="192">
      <formula>AND($H48&lt;&gt;"",$I48&lt;&gt;"",$J48&lt;&gt;"")</formula>
    </cfRule>
    <cfRule type="expression" dxfId="8753" priority="193">
      <formula>AND($H48&lt;&gt;"",$I48&lt;&gt;"",$J48="")</formula>
    </cfRule>
    <cfRule type="expression" dxfId="8752" priority="194">
      <formula>AND($H48&lt;&gt;"",$I48="",$J48="")</formula>
    </cfRule>
  </conditionalFormatting>
  <conditionalFormatting sqref="H48">
    <cfRule type="expression" dxfId="8751" priority="191">
      <formula>AND($H48&lt;&gt;"",$I48&lt;&gt;"")</formula>
    </cfRule>
  </conditionalFormatting>
  <conditionalFormatting sqref="I48">
    <cfRule type="expression" dxfId="8750" priority="190">
      <formula>AND($I48&lt;&gt;"",$J48&lt;&gt;"")</formula>
    </cfRule>
  </conditionalFormatting>
  <conditionalFormatting sqref="A48">
    <cfRule type="containsBlanks" dxfId="8749" priority="189">
      <formula>LEN(TRIM(A48))=0</formula>
    </cfRule>
  </conditionalFormatting>
  <conditionalFormatting sqref="H51:J51">
    <cfRule type="expression" dxfId="8748" priority="186">
      <formula>AND($H51&lt;&gt;"",$I51&lt;&gt;"",$J51&lt;&gt;"")</formula>
    </cfRule>
    <cfRule type="expression" dxfId="8747" priority="187">
      <formula>AND($H51&lt;&gt;"",$I51&lt;&gt;"",$J51="")</formula>
    </cfRule>
    <cfRule type="expression" dxfId="8746" priority="188">
      <formula>AND($H51&lt;&gt;"",$I51="",$J51="")</formula>
    </cfRule>
  </conditionalFormatting>
  <conditionalFormatting sqref="H51">
    <cfRule type="expression" dxfId="8745" priority="185">
      <formula>AND($H51&lt;&gt;"",$I51&lt;&gt;"")</formula>
    </cfRule>
  </conditionalFormatting>
  <conditionalFormatting sqref="I51">
    <cfRule type="expression" dxfId="8744" priority="184">
      <formula>AND($I51&lt;&gt;"",$J51&lt;&gt;"")</formula>
    </cfRule>
  </conditionalFormatting>
  <conditionalFormatting sqref="A51">
    <cfRule type="containsBlanks" dxfId="8743" priority="183">
      <formula>LEN(TRIM(A51))=0</formula>
    </cfRule>
  </conditionalFormatting>
  <conditionalFormatting sqref="H54:J58">
    <cfRule type="expression" dxfId="8742" priority="180">
      <formula>AND($H54&lt;&gt;"",$I54&lt;&gt;"",$J54&lt;&gt;"")</formula>
    </cfRule>
    <cfRule type="expression" dxfId="8741" priority="181">
      <formula>AND($H54&lt;&gt;"",$I54&lt;&gt;"",$J54="")</formula>
    </cfRule>
    <cfRule type="expression" dxfId="8740" priority="182">
      <formula>AND($H54&lt;&gt;"",$I54="",$J54="")</formula>
    </cfRule>
  </conditionalFormatting>
  <conditionalFormatting sqref="H54:H58">
    <cfRule type="expression" dxfId="8739" priority="179">
      <formula>AND($H54&lt;&gt;"",$I54&lt;&gt;"")</formula>
    </cfRule>
  </conditionalFormatting>
  <conditionalFormatting sqref="I54:I58">
    <cfRule type="expression" dxfId="8738" priority="178">
      <formula>AND($I54&lt;&gt;"",$J54&lt;&gt;"")</formula>
    </cfRule>
  </conditionalFormatting>
  <conditionalFormatting sqref="H60:J61 H64:J64">
    <cfRule type="expression" dxfId="8737" priority="175">
      <formula>AND($H60&lt;&gt;"",$I60&lt;&gt;"",$J60&lt;&gt;"")</formula>
    </cfRule>
    <cfRule type="expression" dxfId="8736" priority="176">
      <formula>AND($H60&lt;&gt;"",$I60&lt;&gt;"",$J60="")</formula>
    </cfRule>
    <cfRule type="expression" dxfId="8735" priority="177">
      <formula>AND($H60&lt;&gt;"",$I60="",$J60="")</formula>
    </cfRule>
  </conditionalFormatting>
  <conditionalFormatting sqref="H60:H61 H64">
    <cfRule type="expression" dxfId="8734" priority="174">
      <formula>AND($H60&lt;&gt;"",$I60&lt;&gt;"")</formula>
    </cfRule>
  </conditionalFormatting>
  <conditionalFormatting sqref="I60:I61 I64">
    <cfRule type="expression" dxfId="8733" priority="173">
      <formula>AND($I60&lt;&gt;"",$J60&lt;&gt;"")</formula>
    </cfRule>
  </conditionalFormatting>
  <conditionalFormatting sqref="A64">
    <cfRule type="containsBlanks" dxfId="8732" priority="172">
      <formula>LEN(TRIM(A64))=0</formula>
    </cfRule>
  </conditionalFormatting>
  <conditionalFormatting sqref="A54:A55">
    <cfRule type="containsBlanks" dxfId="8731" priority="171">
      <formula>LEN(TRIM(A54))=0</formula>
    </cfRule>
  </conditionalFormatting>
  <conditionalFormatting sqref="A56">
    <cfRule type="containsBlanks" dxfId="8730" priority="170">
      <formula>LEN(TRIM(A56))=0</formula>
    </cfRule>
  </conditionalFormatting>
  <conditionalFormatting sqref="A57">
    <cfRule type="containsBlanks" dxfId="8729" priority="169">
      <formula>LEN(TRIM(A57))=0</formula>
    </cfRule>
  </conditionalFormatting>
  <conditionalFormatting sqref="A58">
    <cfRule type="containsBlanks" dxfId="8728" priority="168">
      <formula>LEN(TRIM(A58))=0</formula>
    </cfRule>
  </conditionalFormatting>
  <conditionalFormatting sqref="A60">
    <cfRule type="containsBlanks" dxfId="8727" priority="167">
      <formula>LEN(TRIM(A60))=0</formula>
    </cfRule>
  </conditionalFormatting>
  <conditionalFormatting sqref="A61">
    <cfRule type="containsBlanks" dxfId="8726" priority="166">
      <formula>LEN(TRIM(A61))=0</formula>
    </cfRule>
  </conditionalFormatting>
  <conditionalFormatting sqref="H59:J59">
    <cfRule type="expression" dxfId="8725" priority="163">
      <formula>AND($H59&lt;&gt;"",$I59&lt;&gt;"",$J59&lt;&gt;"")</formula>
    </cfRule>
    <cfRule type="expression" dxfId="8724" priority="164">
      <formula>AND($H59&lt;&gt;"",$I59&lt;&gt;"",$J59="")</formula>
    </cfRule>
    <cfRule type="expression" dxfId="8723" priority="165">
      <formula>AND($H59&lt;&gt;"",$I59="",$J59="")</formula>
    </cfRule>
  </conditionalFormatting>
  <conditionalFormatting sqref="H59">
    <cfRule type="expression" dxfId="8722" priority="162">
      <formula>AND($H59&lt;&gt;"",$I59&lt;&gt;"")</formula>
    </cfRule>
  </conditionalFormatting>
  <conditionalFormatting sqref="I59">
    <cfRule type="expression" dxfId="8721" priority="161">
      <formula>AND($I59&lt;&gt;"",$J59&lt;&gt;"")</formula>
    </cfRule>
  </conditionalFormatting>
  <conditionalFormatting sqref="A59">
    <cfRule type="containsBlanks" dxfId="8720" priority="160">
      <formula>LEN(TRIM(A59))=0</formula>
    </cfRule>
  </conditionalFormatting>
  <conditionalFormatting sqref="H62:J62">
    <cfRule type="expression" dxfId="8719" priority="157">
      <formula>AND($H62&lt;&gt;"",$I62&lt;&gt;"",$J62&lt;&gt;"")</formula>
    </cfRule>
    <cfRule type="expression" dxfId="8718" priority="158">
      <formula>AND($H62&lt;&gt;"",$I62&lt;&gt;"",$J62="")</formula>
    </cfRule>
    <cfRule type="expression" dxfId="8717" priority="159">
      <formula>AND($H62&lt;&gt;"",$I62="",$J62="")</formula>
    </cfRule>
  </conditionalFormatting>
  <conditionalFormatting sqref="H62">
    <cfRule type="expression" dxfId="8716" priority="156">
      <formula>AND($H62&lt;&gt;"",$I62&lt;&gt;"")</formula>
    </cfRule>
  </conditionalFormatting>
  <conditionalFormatting sqref="I62">
    <cfRule type="expression" dxfId="8715" priority="155">
      <formula>AND($I62&lt;&gt;"",$J62&lt;&gt;"")</formula>
    </cfRule>
  </conditionalFormatting>
  <conditionalFormatting sqref="A62">
    <cfRule type="containsBlanks" dxfId="8714" priority="154">
      <formula>LEN(TRIM(A62))=0</formula>
    </cfRule>
  </conditionalFormatting>
  <conditionalFormatting sqref="H65:J69">
    <cfRule type="expression" dxfId="8713" priority="151">
      <formula>AND($H65&lt;&gt;"",$I65&lt;&gt;"",$J65&lt;&gt;"")</formula>
    </cfRule>
    <cfRule type="expression" dxfId="8712" priority="152">
      <formula>AND($H65&lt;&gt;"",$I65&lt;&gt;"",$J65="")</formula>
    </cfRule>
    <cfRule type="expression" dxfId="8711" priority="153">
      <formula>AND($H65&lt;&gt;"",$I65="",$J65="")</formula>
    </cfRule>
  </conditionalFormatting>
  <conditionalFormatting sqref="H65:H69">
    <cfRule type="expression" dxfId="8710" priority="150">
      <formula>AND($H65&lt;&gt;"",$I65&lt;&gt;"")</formula>
    </cfRule>
  </conditionalFormatting>
  <conditionalFormatting sqref="I65:I69">
    <cfRule type="expression" dxfId="8709" priority="149">
      <formula>AND($I65&lt;&gt;"",$J65&lt;&gt;"")</formula>
    </cfRule>
  </conditionalFormatting>
  <conditionalFormatting sqref="H71:J72 H75:J75">
    <cfRule type="expression" dxfId="8708" priority="146">
      <formula>AND($H71&lt;&gt;"",$I71&lt;&gt;"",$J71&lt;&gt;"")</formula>
    </cfRule>
    <cfRule type="expression" dxfId="8707" priority="147">
      <formula>AND($H71&lt;&gt;"",$I71&lt;&gt;"",$J71="")</formula>
    </cfRule>
    <cfRule type="expression" dxfId="8706" priority="148">
      <formula>AND($H71&lt;&gt;"",$I71="",$J71="")</formula>
    </cfRule>
  </conditionalFormatting>
  <conditionalFormatting sqref="H71:H72 H75">
    <cfRule type="expression" dxfId="8705" priority="145">
      <formula>AND($H71&lt;&gt;"",$I71&lt;&gt;"")</formula>
    </cfRule>
  </conditionalFormatting>
  <conditionalFormatting sqref="I71:I72 I75">
    <cfRule type="expression" dxfId="8704" priority="144">
      <formula>AND($I71&lt;&gt;"",$J71&lt;&gt;"")</formula>
    </cfRule>
  </conditionalFormatting>
  <conditionalFormatting sqref="A75">
    <cfRule type="containsBlanks" dxfId="8703" priority="143">
      <formula>LEN(TRIM(A75))=0</formula>
    </cfRule>
  </conditionalFormatting>
  <conditionalFormatting sqref="A65:A66">
    <cfRule type="containsBlanks" dxfId="8702" priority="142">
      <formula>LEN(TRIM(A65))=0</formula>
    </cfRule>
  </conditionalFormatting>
  <conditionalFormatting sqref="A67">
    <cfRule type="containsBlanks" dxfId="8701" priority="141">
      <formula>LEN(TRIM(A67))=0</formula>
    </cfRule>
  </conditionalFormatting>
  <conditionalFormatting sqref="A68">
    <cfRule type="containsBlanks" dxfId="8700" priority="140">
      <formula>LEN(TRIM(A68))=0</formula>
    </cfRule>
  </conditionalFormatting>
  <conditionalFormatting sqref="A69">
    <cfRule type="containsBlanks" dxfId="8699" priority="139">
      <formula>LEN(TRIM(A69))=0</formula>
    </cfRule>
  </conditionalFormatting>
  <conditionalFormatting sqref="A71">
    <cfRule type="containsBlanks" dxfId="8698" priority="138">
      <formula>LEN(TRIM(A71))=0</formula>
    </cfRule>
  </conditionalFormatting>
  <conditionalFormatting sqref="A72">
    <cfRule type="containsBlanks" dxfId="8697" priority="137">
      <formula>LEN(TRIM(A72))=0</formula>
    </cfRule>
  </conditionalFormatting>
  <conditionalFormatting sqref="H70:J70">
    <cfRule type="expression" dxfId="8696" priority="134">
      <formula>AND($H70&lt;&gt;"",$I70&lt;&gt;"",$J70&lt;&gt;"")</formula>
    </cfRule>
    <cfRule type="expression" dxfId="8695" priority="135">
      <formula>AND($H70&lt;&gt;"",$I70&lt;&gt;"",$J70="")</formula>
    </cfRule>
    <cfRule type="expression" dxfId="8694" priority="136">
      <formula>AND($H70&lt;&gt;"",$I70="",$J70="")</formula>
    </cfRule>
  </conditionalFormatting>
  <conditionalFormatting sqref="H70">
    <cfRule type="expression" dxfId="8693" priority="133">
      <formula>AND($H70&lt;&gt;"",$I70&lt;&gt;"")</formula>
    </cfRule>
  </conditionalFormatting>
  <conditionalFormatting sqref="I70">
    <cfRule type="expression" dxfId="8692" priority="132">
      <formula>AND($I70&lt;&gt;"",$J70&lt;&gt;"")</formula>
    </cfRule>
  </conditionalFormatting>
  <conditionalFormatting sqref="A70">
    <cfRule type="containsBlanks" dxfId="8691" priority="131">
      <formula>LEN(TRIM(A70))=0</formula>
    </cfRule>
  </conditionalFormatting>
  <conditionalFormatting sqref="H73:J73">
    <cfRule type="expression" dxfId="8690" priority="128">
      <formula>AND($H73&lt;&gt;"",$I73&lt;&gt;"",$J73&lt;&gt;"")</formula>
    </cfRule>
    <cfRule type="expression" dxfId="8689" priority="129">
      <formula>AND($H73&lt;&gt;"",$I73&lt;&gt;"",$J73="")</formula>
    </cfRule>
    <cfRule type="expression" dxfId="8688" priority="130">
      <formula>AND($H73&lt;&gt;"",$I73="",$J73="")</formula>
    </cfRule>
  </conditionalFormatting>
  <conditionalFormatting sqref="H73">
    <cfRule type="expression" dxfId="8687" priority="127">
      <formula>AND($H73&lt;&gt;"",$I73&lt;&gt;"")</formula>
    </cfRule>
  </conditionalFormatting>
  <conditionalFormatting sqref="I73">
    <cfRule type="expression" dxfId="8686" priority="126">
      <formula>AND($I73&lt;&gt;"",$J73&lt;&gt;"")</formula>
    </cfRule>
  </conditionalFormatting>
  <conditionalFormatting sqref="A73">
    <cfRule type="containsBlanks" dxfId="8685" priority="125">
      <formula>LEN(TRIM(A73))=0</formula>
    </cfRule>
  </conditionalFormatting>
  <conditionalFormatting sqref="H76:J80">
    <cfRule type="expression" dxfId="8684" priority="122">
      <formula>AND($H76&lt;&gt;"",$I76&lt;&gt;"",$J76&lt;&gt;"")</formula>
    </cfRule>
    <cfRule type="expression" dxfId="8683" priority="123">
      <formula>AND($H76&lt;&gt;"",$I76&lt;&gt;"",$J76="")</formula>
    </cfRule>
    <cfRule type="expression" dxfId="8682" priority="124">
      <formula>AND($H76&lt;&gt;"",$I76="",$J76="")</formula>
    </cfRule>
  </conditionalFormatting>
  <conditionalFormatting sqref="H76:H80">
    <cfRule type="expression" dxfId="8681" priority="121">
      <formula>AND($H76&lt;&gt;"",$I76&lt;&gt;"")</formula>
    </cfRule>
  </conditionalFormatting>
  <conditionalFormatting sqref="I76:I80">
    <cfRule type="expression" dxfId="8680" priority="120">
      <formula>AND($I76&lt;&gt;"",$J76&lt;&gt;"")</formula>
    </cfRule>
  </conditionalFormatting>
  <conditionalFormatting sqref="H82:J83 H86:J86">
    <cfRule type="expression" dxfId="8679" priority="117">
      <formula>AND($H82&lt;&gt;"",$I82&lt;&gt;"",$J82&lt;&gt;"")</formula>
    </cfRule>
    <cfRule type="expression" dxfId="8678" priority="118">
      <formula>AND($H82&lt;&gt;"",$I82&lt;&gt;"",$J82="")</formula>
    </cfRule>
    <cfRule type="expression" dxfId="8677" priority="119">
      <formula>AND($H82&lt;&gt;"",$I82="",$J82="")</formula>
    </cfRule>
  </conditionalFormatting>
  <conditionalFormatting sqref="H82:H83 H86">
    <cfRule type="expression" dxfId="8676" priority="116">
      <formula>AND($H82&lt;&gt;"",$I82&lt;&gt;"")</formula>
    </cfRule>
  </conditionalFormatting>
  <conditionalFormatting sqref="I82:I83 I86">
    <cfRule type="expression" dxfId="8675" priority="115">
      <formula>AND($I82&lt;&gt;"",$J82&lt;&gt;"")</formula>
    </cfRule>
  </conditionalFormatting>
  <conditionalFormatting sqref="A86">
    <cfRule type="containsBlanks" dxfId="8674" priority="114">
      <formula>LEN(TRIM(A86))=0</formula>
    </cfRule>
  </conditionalFormatting>
  <conditionalFormatting sqref="A76:A77">
    <cfRule type="containsBlanks" dxfId="8673" priority="113">
      <formula>LEN(TRIM(A76))=0</formula>
    </cfRule>
  </conditionalFormatting>
  <conditionalFormatting sqref="A78">
    <cfRule type="containsBlanks" dxfId="8672" priority="112">
      <formula>LEN(TRIM(A78))=0</formula>
    </cfRule>
  </conditionalFormatting>
  <conditionalFormatting sqref="A79">
    <cfRule type="containsBlanks" dxfId="8671" priority="111">
      <formula>LEN(TRIM(A79))=0</formula>
    </cfRule>
  </conditionalFormatting>
  <conditionalFormatting sqref="A80">
    <cfRule type="containsBlanks" dxfId="8670" priority="110">
      <formula>LEN(TRIM(A80))=0</formula>
    </cfRule>
  </conditionalFormatting>
  <conditionalFormatting sqref="A82">
    <cfRule type="containsBlanks" dxfId="8669" priority="109">
      <formula>LEN(TRIM(A82))=0</formula>
    </cfRule>
  </conditionalFormatting>
  <conditionalFormatting sqref="A83">
    <cfRule type="containsBlanks" dxfId="8668" priority="108">
      <formula>LEN(TRIM(A83))=0</formula>
    </cfRule>
  </conditionalFormatting>
  <conditionalFormatting sqref="H81:J81">
    <cfRule type="expression" dxfId="8667" priority="105">
      <formula>AND($H81&lt;&gt;"",$I81&lt;&gt;"",$J81&lt;&gt;"")</formula>
    </cfRule>
    <cfRule type="expression" dxfId="8666" priority="106">
      <formula>AND($H81&lt;&gt;"",$I81&lt;&gt;"",$J81="")</formula>
    </cfRule>
    <cfRule type="expression" dxfId="8665" priority="107">
      <formula>AND($H81&lt;&gt;"",$I81="",$J81="")</formula>
    </cfRule>
  </conditionalFormatting>
  <conditionalFormatting sqref="H81">
    <cfRule type="expression" dxfId="8664" priority="104">
      <formula>AND($H81&lt;&gt;"",$I81&lt;&gt;"")</formula>
    </cfRule>
  </conditionalFormatting>
  <conditionalFormatting sqref="I81">
    <cfRule type="expression" dxfId="8663" priority="103">
      <formula>AND($I81&lt;&gt;"",$J81&lt;&gt;"")</formula>
    </cfRule>
  </conditionalFormatting>
  <conditionalFormatting sqref="A81">
    <cfRule type="containsBlanks" dxfId="8662" priority="102">
      <formula>LEN(TRIM(A81))=0</formula>
    </cfRule>
  </conditionalFormatting>
  <conditionalFormatting sqref="H84:J84">
    <cfRule type="expression" dxfId="8661" priority="99">
      <formula>AND($H84&lt;&gt;"",$I84&lt;&gt;"",$J84&lt;&gt;"")</formula>
    </cfRule>
    <cfRule type="expression" dxfId="8660" priority="100">
      <formula>AND($H84&lt;&gt;"",$I84&lt;&gt;"",$J84="")</formula>
    </cfRule>
    <cfRule type="expression" dxfId="8659" priority="101">
      <formula>AND($H84&lt;&gt;"",$I84="",$J84="")</formula>
    </cfRule>
  </conditionalFormatting>
  <conditionalFormatting sqref="H84">
    <cfRule type="expression" dxfId="8658" priority="98">
      <formula>AND($H84&lt;&gt;"",$I84&lt;&gt;"")</formula>
    </cfRule>
  </conditionalFormatting>
  <conditionalFormatting sqref="I84">
    <cfRule type="expression" dxfId="8657" priority="97">
      <formula>AND($I84&lt;&gt;"",$J84&lt;&gt;"")</formula>
    </cfRule>
  </conditionalFormatting>
  <conditionalFormatting sqref="A84">
    <cfRule type="containsBlanks" dxfId="8656" priority="96">
      <formula>LEN(TRIM(A84))=0</formula>
    </cfRule>
  </conditionalFormatting>
  <conditionalFormatting sqref="H87:J90">
    <cfRule type="expression" dxfId="8655" priority="93">
      <formula>AND($H87&lt;&gt;"",$I87&lt;&gt;"",$J87&lt;&gt;"")</formula>
    </cfRule>
    <cfRule type="expression" dxfId="8654" priority="94">
      <formula>AND($H87&lt;&gt;"",$I87&lt;&gt;"",$J87="")</formula>
    </cfRule>
    <cfRule type="expression" dxfId="8653" priority="95">
      <formula>AND($H87&lt;&gt;"",$I87="",$J87="")</formula>
    </cfRule>
  </conditionalFormatting>
  <conditionalFormatting sqref="H87:H90">
    <cfRule type="expression" dxfId="8652" priority="92">
      <formula>AND($H87&lt;&gt;"",$I87&lt;&gt;"")</formula>
    </cfRule>
  </conditionalFormatting>
  <conditionalFormatting sqref="I87:I90">
    <cfRule type="expression" dxfId="8651" priority="91">
      <formula>AND($I87&lt;&gt;"",$J87&lt;&gt;"")</formula>
    </cfRule>
  </conditionalFormatting>
  <conditionalFormatting sqref="A87">
    <cfRule type="containsBlanks" dxfId="8650" priority="90">
      <formula>LEN(TRIM(A87))=0</formula>
    </cfRule>
  </conditionalFormatting>
  <conditionalFormatting sqref="A88">
    <cfRule type="containsBlanks" dxfId="8649" priority="89">
      <formula>LEN(TRIM(A88))=0</formula>
    </cfRule>
  </conditionalFormatting>
  <conditionalFormatting sqref="A89">
    <cfRule type="containsBlanks" dxfId="8648" priority="88">
      <formula>LEN(TRIM(A89))=0</formula>
    </cfRule>
  </conditionalFormatting>
  <conditionalFormatting sqref="A90">
    <cfRule type="containsBlanks" dxfId="8647" priority="87">
      <formula>LEN(TRIM(A90))=0</formula>
    </cfRule>
  </conditionalFormatting>
  <conditionalFormatting sqref="H91:J94">
    <cfRule type="expression" dxfId="8646" priority="84">
      <formula>AND($H91&lt;&gt;"",$I91&lt;&gt;"",$J91&lt;&gt;"")</formula>
    </cfRule>
    <cfRule type="expression" dxfId="8645" priority="85">
      <formula>AND($H91&lt;&gt;"",$I91&lt;&gt;"",$J91="")</formula>
    </cfRule>
    <cfRule type="expression" dxfId="8644" priority="86">
      <formula>AND($H91&lt;&gt;"",$I91="",$J91="")</formula>
    </cfRule>
  </conditionalFormatting>
  <conditionalFormatting sqref="H91:H94">
    <cfRule type="expression" dxfId="8643" priority="83">
      <formula>AND($H91&lt;&gt;"",$I91&lt;&gt;"")</formula>
    </cfRule>
  </conditionalFormatting>
  <conditionalFormatting sqref="I91:I94">
    <cfRule type="expression" dxfId="8642" priority="82">
      <formula>AND($I91&lt;&gt;"",$J91&lt;&gt;"")</formula>
    </cfRule>
  </conditionalFormatting>
  <conditionalFormatting sqref="A91:A94">
    <cfRule type="containsBlanks" dxfId="8641" priority="81">
      <formula>LEN(TRIM(A91))=0</formula>
    </cfRule>
  </conditionalFormatting>
  <conditionalFormatting sqref="H96:J98">
    <cfRule type="expression" dxfId="8640" priority="78">
      <formula>AND($H96&lt;&gt;"",$I96&lt;&gt;"",$J96&lt;&gt;"")</formula>
    </cfRule>
    <cfRule type="expression" dxfId="8639" priority="79">
      <formula>AND($H96&lt;&gt;"",$I96&lt;&gt;"",$J96="")</formula>
    </cfRule>
    <cfRule type="expression" dxfId="8638" priority="80">
      <formula>AND($H96&lt;&gt;"",$I96="",$J96="")</formula>
    </cfRule>
  </conditionalFormatting>
  <conditionalFormatting sqref="H96:H98">
    <cfRule type="expression" dxfId="8637" priority="77">
      <formula>AND($H96&lt;&gt;"",$I96&lt;&gt;"")</formula>
    </cfRule>
  </conditionalFormatting>
  <conditionalFormatting sqref="I96:I98">
    <cfRule type="expression" dxfId="8636" priority="76">
      <formula>AND($I96&lt;&gt;"",$J96&lt;&gt;"")</formula>
    </cfRule>
  </conditionalFormatting>
  <conditionalFormatting sqref="A96">
    <cfRule type="containsBlanks" dxfId="8635" priority="75">
      <formula>LEN(TRIM(A96))=0</formula>
    </cfRule>
  </conditionalFormatting>
  <conditionalFormatting sqref="A97">
    <cfRule type="containsBlanks" dxfId="8634" priority="74">
      <formula>LEN(TRIM(A97))=0</formula>
    </cfRule>
  </conditionalFormatting>
  <conditionalFormatting sqref="A98">
    <cfRule type="containsBlanks" dxfId="8633" priority="73">
      <formula>LEN(TRIM(A98))=0</formula>
    </cfRule>
  </conditionalFormatting>
  <conditionalFormatting sqref="H99:J101">
    <cfRule type="expression" dxfId="8632" priority="70">
      <formula>AND($H99&lt;&gt;"",$I99&lt;&gt;"",$J99&lt;&gt;"")</formula>
    </cfRule>
    <cfRule type="expression" dxfId="8631" priority="71">
      <formula>AND($H99&lt;&gt;"",$I99&lt;&gt;"",$J99="")</formula>
    </cfRule>
    <cfRule type="expression" dxfId="8630" priority="72">
      <formula>AND($H99&lt;&gt;"",$I99="",$J99="")</formula>
    </cfRule>
  </conditionalFormatting>
  <conditionalFormatting sqref="H99:H101">
    <cfRule type="expression" dxfId="8629" priority="69">
      <formula>AND($H99&lt;&gt;"",$I99&lt;&gt;"")</formula>
    </cfRule>
  </conditionalFormatting>
  <conditionalFormatting sqref="I99:I101">
    <cfRule type="expression" dxfId="8628" priority="68">
      <formula>AND($I99&lt;&gt;"",$J99&lt;&gt;"")</formula>
    </cfRule>
  </conditionalFormatting>
  <conditionalFormatting sqref="A99:A101">
    <cfRule type="containsBlanks" dxfId="8627" priority="67">
      <formula>LEN(TRIM(A99))=0</formula>
    </cfRule>
  </conditionalFormatting>
  <conditionalFormatting sqref="H103:J104 H107:J107">
    <cfRule type="expression" dxfId="8626" priority="64">
      <formula>AND($H103&lt;&gt;"",$I103&lt;&gt;"",$J103&lt;&gt;"")</formula>
    </cfRule>
    <cfRule type="expression" dxfId="8625" priority="65">
      <formula>AND($H103&lt;&gt;"",$I103&lt;&gt;"",$J103="")</formula>
    </cfRule>
    <cfRule type="expression" dxfId="8624" priority="66">
      <formula>AND($H103&lt;&gt;"",$I103="",$J103="")</formula>
    </cfRule>
  </conditionalFormatting>
  <conditionalFormatting sqref="H103:H104 H107">
    <cfRule type="expression" dxfId="8623" priority="63">
      <formula>AND($H103&lt;&gt;"",$I103&lt;&gt;"")</formula>
    </cfRule>
  </conditionalFormatting>
  <conditionalFormatting sqref="I103:I104 I107">
    <cfRule type="expression" dxfId="8622" priority="62">
      <formula>AND($I103&lt;&gt;"",$J103&lt;&gt;"")</formula>
    </cfRule>
  </conditionalFormatting>
  <conditionalFormatting sqref="A103">
    <cfRule type="containsBlanks" dxfId="8621" priority="61">
      <formula>LEN(TRIM(A103))=0</formula>
    </cfRule>
  </conditionalFormatting>
  <conditionalFormatting sqref="A104">
    <cfRule type="containsBlanks" dxfId="8620" priority="60">
      <formula>LEN(TRIM(A104))=0</formula>
    </cfRule>
  </conditionalFormatting>
  <conditionalFormatting sqref="A107">
    <cfRule type="containsBlanks" dxfId="8619" priority="59">
      <formula>LEN(TRIM(A107))=0</formula>
    </cfRule>
  </conditionalFormatting>
  <conditionalFormatting sqref="H110:J110 H113:J113 H116:J116">
    <cfRule type="expression" dxfId="8618" priority="56">
      <formula>AND($H110&lt;&gt;"",$I110&lt;&gt;"",$J110&lt;&gt;"")</formula>
    </cfRule>
    <cfRule type="expression" dxfId="8617" priority="57">
      <formula>AND($H110&lt;&gt;"",$I110&lt;&gt;"",$J110="")</formula>
    </cfRule>
    <cfRule type="expression" dxfId="8616" priority="58">
      <formula>AND($H110&lt;&gt;"",$I110="",$J110="")</formula>
    </cfRule>
  </conditionalFormatting>
  <conditionalFormatting sqref="H110 H113 H116">
    <cfRule type="expression" dxfId="8615" priority="55">
      <formula>AND($H110&lt;&gt;"",$I110&lt;&gt;"")</formula>
    </cfRule>
  </conditionalFormatting>
  <conditionalFormatting sqref="I110 I113 I116">
    <cfRule type="expression" dxfId="8614" priority="54">
      <formula>AND($I110&lt;&gt;"",$J110&lt;&gt;"")</formula>
    </cfRule>
  </conditionalFormatting>
  <conditionalFormatting sqref="A110 A113 A116">
    <cfRule type="containsBlanks" dxfId="8613" priority="53">
      <formula>LEN(TRIM(A110))=0</formula>
    </cfRule>
  </conditionalFormatting>
  <conditionalFormatting sqref="H121:J123">
    <cfRule type="expression" dxfId="8612" priority="50">
      <formula>AND($H121&lt;&gt;"",$I121&lt;&gt;"",$J121&lt;&gt;"")</formula>
    </cfRule>
    <cfRule type="expression" dxfId="8611" priority="51">
      <formula>AND($H121&lt;&gt;"",$I121&lt;&gt;"",$J121="")</formula>
    </cfRule>
    <cfRule type="expression" dxfId="8610" priority="52">
      <formula>AND($H121&lt;&gt;"",$I121="",$J121="")</formula>
    </cfRule>
  </conditionalFormatting>
  <conditionalFormatting sqref="H121:H123">
    <cfRule type="expression" dxfId="8609" priority="49">
      <formula>AND($H121&lt;&gt;"",$I121&lt;&gt;"")</formula>
    </cfRule>
  </conditionalFormatting>
  <conditionalFormatting sqref="I121:I123">
    <cfRule type="expression" dxfId="8608" priority="48">
      <formula>AND($I121&lt;&gt;"",$J121&lt;&gt;"")</formula>
    </cfRule>
  </conditionalFormatting>
  <conditionalFormatting sqref="A121">
    <cfRule type="containsBlanks" dxfId="8607" priority="47">
      <formula>LEN(TRIM(A121))=0</formula>
    </cfRule>
  </conditionalFormatting>
  <conditionalFormatting sqref="A122">
    <cfRule type="containsBlanks" dxfId="8606" priority="46">
      <formula>LEN(TRIM(A122))=0</formula>
    </cfRule>
  </conditionalFormatting>
  <conditionalFormatting sqref="A123">
    <cfRule type="containsBlanks" dxfId="8605" priority="45">
      <formula>LEN(TRIM(A123))=0</formula>
    </cfRule>
  </conditionalFormatting>
  <conditionalFormatting sqref="A124:A126">
    <cfRule type="containsBlanks" dxfId="8604" priority="39">
      <formula>LEN(TRIM(A124))=0</formula>
    </cfRule>
  </conditionalFormatting>
  <conditionalFormatting sqref="H128:J130">
    <cfRule type="expression" dxfId="8603" priority="36">
      <formula>AND($H128&lt;&gt;"",$I128&lt;&gt;"",$J128&lt;&gt;"")</formula>
    </cfRule>
    <cfRule type="expression" dxfId="8602" priority="37">
      <formula>AND($H128&lt;&gt;"",$I128&lt;&gt;"",$J128="")</formula>
    </cfRule>
    <cfRule type="expression" dxfId="8601" priority="38">
      <formula>AND($H128&lt;&gt;"",$I128="",$J128="")</formula>
    </cfRule>
  </conditionalFormatting>
  <conditionalFormatting sqref="H128:H130">
    <cfRule type="expression" dxfId="8600" priority="35">
      <formula>AND($H128&lt;&gt;"",$I128&lt;&gt;"")</formula>
    </cfRule>
  </conditionalFormatting>
  <conditionalFormatting sqref="I128:I130">
    <cfRule type="expression" dxfId="8599" priority="34">
      <formula>AND($I128&lt;&gt;"",$J128&lt;&gt;"")</formula>
    </cfRule>
  </conditionalFormatting>
  <conditionalFormatting sqref="A128">
    <cfRule type="containsBlanks" dxfId="8598" priority="33">
      <formula>LEN(TRIM(A128))=0</formula>
    </cfRule>
  </conditionalFormatting>
  <conditionalFormatting sqref="A129">
    <cfRule type="containsBlanks" dxfId="8597" priority="32">
      <formula>LEN(TRIM(A129))=0</formula>
    </cfRule>
  </conditionalFormatting>
  <conditionalFormatting sqref="A130">
    <cfRule type="containsBlanks" dxfId="8596" priority="31">
      <formula>LEN(TRIM(A130))=0</formula>
    </cfRule>
  </conditionalFormatting>
  <conditionalFormatting sqref="H131:J133">
    <cfRule type="expression" dxfId="8595" priority="28">
      <formula>AND($H131&lt;&gt;"",$I131&lt;&gt;"",$J131&lt;&gt;"")</formula>
    </cfRule>
    <cfRule type="expression" dxfId="8594" priority="29">
      <formula>AND($H131&lt;&gt;"",$I131&lt;&gt;"",$J131="")</formula>
    </cfRule>
    <cfRule type="expression" dxfId="8593" priority="30">
      <formula>AND($H131&lt;&gt;"",$I131="",$J131="")</formula>
    </cfRule>
  </conditionalFormatting>
  <conditionalFormatting sqref="H131:H133">
    <cfRule type="expression" dxfId="8592" priority="27">
      <formula>AND($H131&lt;&gt;"",$I131&lt;&gt;"")</formula>
    </cfRule>
  </conditionalFormatting>
  <conditionalFormatting sqref="I131:I133">
    <cfRule type="expression" dxfId="8591" priority="26">
      <formula>AND($I131&lt;&gt;"",$J131&lt;&gt;"")</formula>
    </cfRule>
  </conditionalFormatting>
  <conditionalFormatting sqref="A131:A133">
    <cfRule type="containsBlanks" dxfId="8590" priority="25">
      <formula>LEN(TRIM(A131))=0</formula>
    </cfRule>
  </conditionalFormatting>
  <conditionalFormatting sqref="H135:J137">
    <cfRule type="expression" dxfId="8589" priority="22">
      <formula>AND($H135&lt;&gt;"",$I135&lt;&gt;"",$J135&lt;&gt;"")</formula>
    </cfRule>
    <cfRule type="expression" dxfId="8588" priority="23">
      <formula>AND($H135&lt;&gt;"",$I135&lt;&gt;"",$J135="")</formula>
    </cfRule>
    <cfRule type="expression" dxfId="8587" priority="24">
      <formula>AND($H135&lt;&gt;"",$I135="",$J135="")</formula>
    </cfRule>
  </conditionalFormatting>
  <conditionalFormatting sqref="H135:H137">
    <cfRule type="expression" dxfId="8586" priority="21">
      <formula>AND($H135&lt;&gt;"",$I135&lt;&gt;"")</formula>
    </cfRule>
  </conditionalFormatting>
  <conditionalFormatting sqref="I135:I137">
    <cfRule type="expression" dxfId="8585" priority="20">
      <formula>AND($I135&lt;&gt;"",$J135&lt;&gt;"")</formula>
    </cfRule>
  </conditionalFormatting>
  <conditionalFormatting sqref="A135">
    <cfRule type="containsBlanks" dxfId="8584" priority="19">
      <formula>LEN(TRIM(A135))=0</formula>
    </cfRule>
  </conditionalFormatting>
  <conditionalFormatting sqref="A136">
    <cfRule type="containsBlanks" dxfId="8583" priority="18">
      <formula>LEN(TRIM(A136))=0</formula>
    </cfRule>
  </conditionalFormatting>
  <conditionalFormatting sqref="A137">
    <cfRule type="containsBlanks" dxfId="8582" priority="17">
      <formula>LEN(TRIM(A137))=0</formula>
    </cfRule>
  </conditionalFormatting>
  <conditionalFormatting sqref="H138:J140">
    <cfRule type="expression" dxfId="8581" priority="14">
      <formula>AND($H138&lt;&gt;"",$I138&lt;&gt;"",$J138&lt;&gt;"")</formula>
    </cfRule>
    <cfRule type="expression" dxfId="8580" priority="15">
      <formula>AND($H138&lt;&gt;"",$I138&lt;&gt;"",$J138="")</formula>
    </cfRule>
    <cfRule type="expression" dxfId="8579" priority="16">
      <formula>AND($H138&lt;&gt;"",$I138="",$J138="")</formula>
    </cfRule>
  </conditionalFormatting>
  <conditionalFormatting sqref="H138:H140">
    <cfRule type="expression" dxfId="8578" priority="13">
      <formula>AND($H138&lt;&gt;"",$I138&lt;&gt;"")</formula>
    </cfRule>
  </conditionalFormatting>
  <conditionalFormatting sqref="I138:I140">
    <cfRule type="expression" dxfId="8577" priority="12">
      <formula>AND($I138&lt;&gt;"",$J138&lt;&gt;"")</formula>
    </cfRule>
  </conditionalFormatting>
  <conditionalFormatting sqref="A138:A140">
    <cfRule type="containsBlanks" dxfId="8576" priority="11">
      <formula>LEN(TRIM(A138))=0</formula>
    </cfRule>
  </conditionalFormatting>
  <conditionalFormatting sqref="H142:J143">
    <cfRule type="expression" dxfId="8575" priority="8">
      <formula>AND($H142&lt;&gt;"",$I142&lt;&gt;"",$J142&lt;&gt;"")</formula>
    </cfRule>
    <cfRule type="expression" dxfId="8574" priority="9">
      <formula>AND($H142&lt;&gt;"",$I142&lt;&gt;"",$J142="")</formula>
    </cfRule>
    <cfRule type="expression" dxfId="8573" priority="10">
      <formula>AND($H142&lt;&gt;"",$I142="",$J142="")</formula>
    </cfRule>
  </conditionalFormatting>
  <conditionalFormatting sqref="H142:H143">
    <cfRule type="expression" dxfId="8572" priority="7">
      <formula>AND($H142&lt;&gt;"",$I142&lt;&gt;"")</formula>
    </cfRule>
  </conditionalFormatting>
  <conditionalFormatting sqref="I142:I143">
    <cfRule type="expression" dxfId="8571" priority="6">
      <formula>AND($I142&lt;&gt;"",$J142&lt;&gt;"")</formula>
    </cfRule>
  </conditionalFormatting>
  <conditionalFormatting sqref="A142">
    <cfRule type="containsBlanks" dxfId="8570" priority="5">
      <formula>LEN(TRIM(A142))=0</formula>
    </cfRule>
  </conditionalFormatting>
  <conditionalFormatting sqref="A143">
    <cfRule type="containsBlanks" dxfId="8569" priority="4">
      <formula>LEN(TRIM(A143))=0</formula>
    </cfRule>
  </conditionalFormatting>
  <conditionalFormatting sqref="J10">
    <cfRule type="expression" dxfId="8568" priority="1">
      <formula>AND($H10&lt;&gt;"",$I10&lt;&gt;"",$J10&lt;&gt;"")</formula>
    </cfRule>
    <cfRule type="expression" dxfId="8567" priority="2">
      <formula>AND($H10&lt;&gt;"",$I10&lt;&gt;"",$J10="")</formula>
    </cfRule>
    <cfRule type="expression" dxfId="8566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INDIRECT(INDEX(Lists!$5:$5,1,SUMIFS(Lists!$1:$1,Lists!$4:$4,$H12)))</xm:f>
          </x14:formula1>
          <xm:sqref>P12 P14:P16</xm:sqref>
        </x14:dataValidation>
        <x14:dataValidation type="list" allowBlank="1" showInputMessage="1" showErrorMessage="1">
          <x14:formula1>
            <xm:f>INDIRECT(INDEX(Lists!$5:$5,1,SUMIFS(Lists!$1:$1,Lists!$4:$4,$I6)))</xm:f>
          </x14:formula1>
          <xm:sqref>P6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32"/>
  <sheetViews>
    <sheetView showGridLines="0" zoomScaleNormal="10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J13" sqref="J13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5.4414062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26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45200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45231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45261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45292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45323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45352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45383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45413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45444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45474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45505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45536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45566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45597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45627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45658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45689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45717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45748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45778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45809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45839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45870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45901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45931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45962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45992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46023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46054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46082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46113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46143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46174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46204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46235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46266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46296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46327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46357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46388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46419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46447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46478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46508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46539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46569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46600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46631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46661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46692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46722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46753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46784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46813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46844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46874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46905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46935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46966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46997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82"/>
      <c r="P6" s="84" t="s">
        <v>6</v>
      </c>
      <c r="Q6" s="90" t="s">
        <v>5</v>
      </c>
      <c r="U6" s="25">
        <f ca="1">X6</f>
        <v>45200</v>
      </c>
      <c r="X6" s="25">
        <f ca="1">IF(OR($P$6="",$P$6=0,$P$7="",$P$7=0,$P$8="",$P$7&lt;1),"",
IF(X$8="","",
IF(X$8=1,EOMONTH($P$7,-1)+1,W7+1)))</f>
        <v>45200</v>
      </c>
      <c r="Y6" s="25">
        <f t="shared" ref="Y6:AD6" ca="1" si="0">IF(OR($P$6="",$P$6=0,$P$7="",$P$7=0,$P$8="",$P$7&lt;1),"",
IF(Y$8="","",
IF(Y$8=1,EOMONTH($P$7,-1)+1,X7+1)))</f>
        <v>45231</v>
      </c>
      <c r="Z6" s="25">
        <f t="shared" ca="1" si="0"/>
        <v>45261</v>
      </c>
      <c r="AA6" s="25">
        <f t="shared" ca="1" si="0"/>
        <v>45292</v>
      </c>
      <c r="AB6" s="25">
        <f t="shared" ca="1" si="0"/>
        <v>45323</v>
      </c>
      <c r="AC6" s="25">
        <f t="shared" ca="1" si="0"/>
        <v>45352</v>
      </c>
      <c r="AD6" s="25">
        <f t="shared" ca="1" si="0"/>
        <v>45383</v>
      </c>
      <c r="AE6" s="25">
        <f t="shared" ref="AE6:AI6" ca="1" si="1">IF(OR($P$6="",$P$6=0,$P$7="",$P$7=0,$P$8="",$P$7&lt;1),"",
IF(AE$8="","",
IF(AE$8=1,EOMONTH($P$7,-1)+1,AD7+1)))</f>
        <v>45413</v>
      </c>
      <c r="AF6" s="25">
        <f t="shared" ca="1" si="1"/>
        <v>45444</v>
      </c>
      <c r="AG6" s="25">
        <f t="shared" ca="1" si="1"/>
        <v>45474</v>
      </c>
      <c r="AH6" s="25">
        <f t="shared" ca="1" si="1"/>
        <v>45505</v>
      </c>
      <c r="AI6" s="25">
        <f t="shared" ca="1" si="1"/>
        <v>45536</v>
      </c>
      <c r="AJ6" s="25">
        <f t="shared" ref="AJ6" ca="1" si="2">IF(OR($P$6="",$P$6=0,$P$7="",$P$7=0,$P$8="",$P$7&lt;1),"",
IF(AJ$8="","",
IF(AJ$8=1,EOMONTH($P$7,-1)+1,AI7+1)))</f>
        <v>45566</v>
      </c>
      <c r="AK6" s="25">
        <f t="shared" ref="AK6" ca="1" si="3">IF(OR($P$6="",$P$6=0,$P$7="",$P$7=0,$P$8="",$P$7&lt;1),"",
IF(AK$8="","",
IF(AK$8=1,EOMONTH($P$7,-1)+1,AJ7+1)))</f>
        <v>45597</v>
      </c>
      <c r="AL6" s="25">
        <f t="shared" ref="AL6" ca="1" si="4">IF(OR($P$6="",$P$6=0,$P$7="",$P$7=0,$P$8="",$P$7&lt;1),"",
IF(AL$8="","",
IF(AL$8=1,EOMONTH($P$7,-1)+1,AK7+1)))</f>
        <v>45627</v>
      </c>
      <c r="AM6" s="25">
        <f t="shared" ref="AM6" ca="1" si="5">IF(OR($P$6="",$P$6=0,$P$7="",$P$7=0,$P$8="",$P$7&lt;1),"",
IF(AM$8="","",
IF(AM$8=1,EOMONTH($P$7,-1)+1,AL7+1)))</f>
        <v>45658</v>
      </c>
      <c r="AN6" s="25">
        <f t="shared" ref="AN6" ca="1" si="6">IF(OR($P$6="",$P$6=0,$P$7="",$P$7=0,$P$8="",$P$7&lt;1),"",
IF(AN$8="","",
IF(AN$8=1,EOMONTH($P$7,-1)+1,AM7+1)))</f>
        <v>45689</v>
      </c>
      <c r="AO6" s="25">
        <f t="shared" ref="AO6" ca="1" si="7">IF(OR($P$6="",$P$6=0,$P$7="",$P$7=0,$P$8="",$P$7&lt;1),"",
IF(AO$8="","",
IF(AO$8=1,EOMONTH($P$7,-1)+1,AN7+1)))</f>
        <v>45717</v>
      </c>
      <c r="AP6" s="25">
        <f t="shared" ref="AP6" ca="1" si="8">IF(OR($P$6="",$P$6=0,$P$7="",$P$7=0,$P$8="",$P$7&lt;1),"",
IF(AP$8="","",
IF(AP$8=1,EOMONTH($P$7,-1)+1,AO7+1)))</f>
        <v>45748</v>
      </c>
      <c r="AQ6" s="25">
        <f t="shared" ref="AQ6" ca="1" si="9">IF(OR($P$6="",$P$6=0,$P$7="",$P$7=0,$P$8="",$P$7&lt;1),"",
IF(AQ$8="","",
IF(AQ$8=1,EOMONTH($P$7,-1)+1,AP7+1)))</f>
        <v>45778</v>
      </c>
      <c r="AR6" s="25">
        <f t="shared" ref="AR6" ca="1" si="10">IF(OR($P$6="",$P$6=0,$P$7="",$P$7=0,$P$8="",$P$7&lt;1),"",
IF(AR$8="","",
IF(AR$8=1,EOMONTH($P$7,-1)+1,AQ7+1)))</f>
        <v>45809</v>
      </c>
      <c r="AS6" s="25">
        <f t="shared" ref="AS6" ca="1" si="11">IF(OR($P$6="",$P$6=0,$P$7="",$P$7=0,$P$8="",$P$7&lt;1),"",
IF(AS$8="","",
IF(AS$8=1,EOMONTH($P$7,-1)+1,AR7+1)))</f>
        <v>45839</v>
      </c>
      <c r="AT6" s="25">
        <f t="shared" ref="AT6" ca="1" si="12">IF(OR($P$6="",$P$6=0,$P$7="",$P$7=0,$P$8="",$P$7&lt;1),"",
IF(AT$8="","",
IF(AT$8=1,EOMONTH($P$7,-1)+1,AS7+1)))</f>
        <v>45870</v>
      </c>
      <c r="AU6" s="25">
        <f t="shared" ref="AU6" ca="1" si="13">IF(OR($P$6="",$P$6=0,$P$7="",$P$7=0,$P$8="",$P$7&lt;1),"",
IF(AU$8="","",
IF(AU$8=1,EOMONTH($P$7,-1)+1,AT7+1)))</f>
        <v>45901</v>
      </c>
      <c r="AV6" s="25">
        <f t="shared" ref="AV6" ca="1" si="14">IF(OR($P$6="",$P$6=0,$P$7="",$P$7=0,$P$8="",$P$7&lt;1),"",
IF(AV$8="","",
IF(AV$8=1,EOMONTH($P$7,-1)+1,AU7+1)))</f>
        <v>45931</v>
      </c>
      <c r="AW6" s="25">
        <f t="shared" ref="AW6" ca="1" si="15">IF(OR($P$6="",$P$6=0,$P$7="",$P$7=0,$P$8="",$P$7&lt;1),"",
IF(AW$8="","",
IF(AW$8=1,EOMONTH($P$7,-1)+1,AV7+1)))</f>
        <v>45962</v>
      </c>
      <c r="AX6" s="25">
        <f t="shared" ref="AX6" ca="1" si="16">IF(OR($P$6="",$P$6=0,$P$7="",$P$7=0,$P$8="",$P$7&lt;1),"",
IF(AX$8="","",
IF(AX$8=1,EOMONTH($P$7,-1)+1,AW7+1)))</f>
        <v>45992</v>
      </c>
      <c r="AY6" s="25">
        <f t="shared" ref="AY6" ca="1" si="17">IF(OR($P$6="",$P$6=0,$P$7="",$P$7=0,$P$8="",$P$7&lt;1),"",
IF(AY$8="","",
IF(AY$8=1,EOMONTH($P$7,-1)+1,AX7+1)))</f>
        <v>46023</v>
      </c>
      <c r="AZ6" s="25">
        <f t="shared" ref="AZ6" ca="1" si="18">IF(OR($P$6="",$P$6=0,$P$7="",$P$7=0,$P$8="",$P$7&lt;1),"",
IF(AZ$8="","",
IF(AZ$8=1,EOMONTH($P$7,-1)+1,AY7+1)))</f>
        <v>46054</v>
      </c>
      <c r="BA6" s="25">
        <f t="shared" ref="BA6" ca="1" si="19">IF(OR($P$6="",$P$6=0,$P$7="",$P$7=0,$P$8="",$P$7&lt;1),"",
IF(BA$8="","",
IF(BA$8=1,EOMONTH($P$7,-1)+1,AZ7+1)))</f>
        <v>46082</v>
      </c>
      <c r="BB6" s="25">
        <f t="shared" ref="BB6" ca="1" si="20">IF(OR($P$6="",$P$6=0,$P$7="",$P$7=0,$P$8="",$P$7&lt;1),"",
IF(BB$8="","",
IF(BB$8=1,EOMONTH($P$7,-1)+1,BA7+1)))</f>
        <v>46113</v>
      </c>
      <c r="BC6" s="25">
        <f t="shared" ref="BC6" ca="1" si="21">IF(OR($P$6="",$P$6=0,$P$7="",$P$7=0,$P$8="",$P$7&lt;1),"",
IF(BC$8="","",
IF(BC$8=1,EOMONTH($P$7,-1)+1,BB7+1)))</f>
        <v>46143</v>
      </c>
      <c r="BD6" s="25">
        <f t="shared" ref="BD6" ca="1" si="22">IF(OR($P$6="",$P$6=0,$P$7="",$P$7=0,$P$8="",$P$7&lt;1),"",
IF(BD$8="","",
IF(BD$8=1,EOMONTH($P$7,-1)+1,BC7+1)))</f>
        <v>46174</v>
      </c>
      <c r="BE6" s="25">
        <f t="shared" ref="BE6" ca="1" si="23">IF(OR($P$6="",$P$6=0,$P$7="",$P$7=0,$P$8="",$P$7&lt;1),"",
IF(BE$8="","",
IF(BE$8=1,EOMONTH($P$7,-1)+1,BD7+1)))</f>
        <v>46204</v>
      </c>
      <c r="BF6" s="25">
        <f t="shared" ref="BF6" ca="1" si="24">IF(OR($P$6="",$P$6=0,$P$7="",$P$7=0,$P$8="",$P$7&lt;1),"",
IF(BF$8="","",
IF(BF$8=1,EOMONTH($P$7,-1)+1,BE7+1)))</f>
        <v>46235</v>
      </c>
      <c r="BG6" s="25">
        <f t="shared" ref="BG6" ca="1" si="25">IF(OR($P$6="",$P$6=0,$P$7="",$P$7=0,$P$8="",$P$7&lt;1),"",
IF(BG$8="","",
IF(BG$8=1,EOMONTH($P$7,-1)+1,BF7+1)))</f>
        <v>46266</v>
      </c>
      <c r="BH6" s="25">
        <f t="shared" ref="BH6" ca="1" si="26">IF(OR($P$6="",$P$6=0,$P$7="",$P$7=0,$P$8="",$P$7&lt;1),"",
IF(BH$8="","",
IF(BH$8=1,EOMONTH($P$7,-1)+1,BG7+1)))</f>
        <v>46296</v>
      </c>
      <c r="BI6" s="25">
        <f t="shared" ref="BI6" ca="1" si="27">IF(OR($P$6="",$P$6=0,$P$7="",$P$7=0,$P$8="",$P$7&lt;1),"",
IF(BI$8="","",
IF(BI$8=1,EOMONTH($P$7,-1)+1,BH7+1)))</f>
        <v>46327</v>
      </c>
      <c r="BJ6" s="25">
        <f t="shared" ref="BJ6" ca="1" si="28">IF(OR($P$6="",$P$6=0,$P$7="",$P$7=0,$P$8="",$P$7&lt;1),"",
IF(BJ$8="","",
IF(BJ$8=1,EOMONTH($P$7,-1)+1,BI7+1)))</f>
        <v>46357</v>
      </c>
      <c r="BK6" s="25">
        <f t="shared" ref="BK6" ca="1" si="29">IF(OR($P$6="",$P$6=0,$P$7="",$P$7=0,$P$8="",$P$7&lt;1),"",
IF(BK$8="","",
IF(BK$8=1,EOMONTH($P$7,-1)+1,BJ7+1)))</f>
        <v>46388</v>
      </c>
      <c r="BL6" s="25">
        <f t="shared" ref="BL6" ca="1" si="30">IF(OR($P$6="",$P$6=0,$P$7="",$P$7=0,$P$8="",$P$7&lt;1),"",
IF(BL$8="","",
IF(BL$8=1,EOMONTH($P$7,-1)+1,BK7+1)))</f>
        <v>46419</v>
      </c>
      <c r="BM6" s="25">
        <f t="shared" ref="BM6" ca="1" si="31">IF(OR($P$6="",$P$6=0,$P$7="",$P$7=0,$P$8="",$P$7&lt;1),"",
IF(BM$8="","",
IF(BM$8=1,EOMONTH($P$7,-1)+1,BL7+1)))</f>
        <v>46447</v>
      </c>
      <c r="BN6" s="25">
        <f t="shared" ref="BN6" ca="1" si="32">IF(OR($P$6="",$P$6=0,$P$7="",$P$7=0,$P$8="",$P$7&lt;1),"",
IF(BN$8="","",
IF(BN$8=1,EOMONTH($P$7,-1)+1,BM7+1)))</f>
        <v>46478</v>
      </c>
      <c r="BO6" s="25">
        <f t="shared" ref="BO6" ca="1" si="33">IF(OR($P$6="",$P$6=0,$P$7="",$P$7=0,$P$8="",$P$7&lt;1),"",
IF(BO$8="","",
IF(BO$8=1,EOMONTH($P$7,-1)+1,BN7+1)))</f>
        <v>46508</v>
      </c>
      <c r="BP6" s="25">
        <f t="shared" ref="BP6" ca="1" si="34">IF(OR($P$6="",$P$6=0,$P$7="",$P$7=0,$P$8="",$P$7&lt;1),"",
IF(BP$8="","",
IF(BP$8=1,EOMONTH($P$7,-1)+1,BO7+1)))</f>
        <v>46539</v>
      </c>
      <c r="BQ6" s="25">
        <f t="shared" ref="BQ6" ca="1" si="35">IF(OR($P$6="",$P$6=0,$P$7="",$P$7=0,$P$8="",$P$7&lt;1),"",
IF(BQ$8="","",
IF(BQ$8=1,EOMONTH($P$7,-1)+1,BP7+1)))</f>
        <v>46569</v>
      </c>
      <c r="BR6" s="25">
        <f t="shared" ref="BR6" ca="1" si="36">IF(OR($P$6="",$P$6=0,$P$7="",$P$7=0,$P$8="",$P$7&lt;1),"",
IF(BR$8="","",
IF(BR$8=1,EOMONTH($P$7,-1)+1,BQ7+1)))</f>
        <v>46600</v>
      </c>
      <c r="BS6" s="25">
        <f t="shared" ref="BS6" ca="1" si="37">IF(OR($P$6="",$P$6=0,$P$7="",$P$7=0,$P$8="",$P$7&lt;1),"",
IF(BS$8="","",
IF(BS$8=1,EOMONTH($P$7,-1)+1,BR7+1)))</f>
        <v>46631</v>
      </c>
      <c r="BT6" s="25">
        <f t="shared" ref="BT6" ca="1" si="38">IF(OR($P$6="",$P$6=0,$P$7="",$P$7=0,$P$8="",$P$7&lt;1),"",
IF(BT$8="","",
IF(BT$8=1,EOMONTH($P$7,-1)+1,BS7+1)))</f>
        <v>46661</v>
      </c>
      <c r="BU6" s="25">
        <f t="shared" ref="BU6" ca="1" si="39">IF(OR($P$6="",$P$6=0,$P$7="",$P$7=0,$P$8="",$P$7&lt;1),"",
IF(BU$8="","",
IF(BU$8=1,EOMONTH($P$7,-1)+1,BT7+1)))</f>
        <v>46692</v>
      </c>
      <c r="BV6" s="25">
        <f t="shared" ref="BV6" ca="1" si="40">IF(OR($P$6="",$P$6=0,$P$7="",$P$7=0,$P$8="",$P$7&lt;1),"",
IF(BV$8="","",
IF(BV$8=1,EOMONTH($P$7,-1)+1,BU7+1)))</f>
        <v>46722</v>
      </c>
      <c r="BW6" s="25">
        <f t="shared" ref="BW6" ca="1" si="41">IF(OR($P$6="",$P$6=0,$P$7="",$P$7=0,$P$8="",$P$7&lt;1),"",
IF(BW$8="","",
IF(BW$8=1,EOMONTH($P$7,-1)+1,BV7+1)))</f>
        <v>46753</v>
      </c>
      <c r="BX6" s="25">
        <f t="shared" ref="BX6" ca="1" si="42">IF(OR($P$6="",$P$6=0,$P$7="",$P$7=0,$P$8="",$P$7&lt;1),"",
IF(BX$8="","",
IF(BX$8=1,EOMONTH($P$7,-1)+1,BW7+1)))</f>
        <v>46784</v>
      </c>
      <c r="BY6" s="25">
        <f t="shared" ref="BY6" ca="1" si="43">IF(OR($P$6="",$P$6=0,$P$7="",$P$7=0,$P$8="",$P$7&lt;1),"",
IF(BY$8="","",
IF(BY$8=1,EOMONTH($P$7,-1)+1,BX7+1)))</f>
        <v>46813</v>
      </c>
      <c r="BZ6" s="25">
        <f t="shared" ref="BZ6" ca="1" si="44">IF(OR($P$6="",$P$6=0,$P$7="",$P$7=0,$P$8="",$P$7&lt;1),"",
IF(BZ$8="","",
IF(BZ$8=1,EOMONTH($P$7,-1)+1,BY7+1)))</f>
        <v>46844</v>
      </c>
      <c r="CA6" s="25">
        <f t="shared" ref="CA6" ca="1" si="45">IF(OR($P$6="",$P$6=0,$P$7="",$P$7=0,$P$8="",$P$7&lt;1),"",
IF(CA$8="","",
IF(CA$8=1,EOMONTH($P$7,-1)+1,BZ7+1)))</f>
        <v>46874</v>
      </c>
      <c r="CB6" s="25">
        <f t="shared" ref="CB6" ca="1" si="46">IF(OR($P$6="",$P$6=0,$P$7="",$P$7=0,$P$8="",$P$7&lt;1),"",
IF(CB$8="","",
IF(CB$8=1,EOMONTH($P$7,-1)+1,CA7+1)))</f>
        <v>46905</v>
      </c>
      <c r="CC6" s="25">
        <f t="shared" ref="CC6" ca="1" si="47">IF(OR($P$6="",$P$6=0,$P$7="",$P$7=0,$P$8="",$P$7&lt;1),"",
IF(CC$8="","",
IF(CC$8=1,EOMONTH($P$7,-1)+1,CB7+1)))</f>
        <v>46935</v>
      </c>
      <c r="CD6" s="25">
        <f t="shared" ref="CD6" ca="1" si="48">IF(OR($P$6="",$P$6=0,$P$7="",$P$7=0,$P$8="",$P$7&lt;1),"",
IF(CD$8="","",
IF(CD$8=1,EOMONTH($P$7,-1)+1,CC7+1)))</f>
        <v>46966</v>
      </c>
      <c r="CE6" s="25">
        <f t="shared" ref="CE6" ca="1" si="49">IF(OR($P$6="",$P$6=0,$P$7="",$P$7=0,$P$8="",$P$7&lt;1),"",
IF(CE$8="","",
IF(CE$8=1,EOMONTH($P$7,-1)+1,CD7+1)))</f>
        <v>46997</v>
      </c>
      <c r="CF6" s="25" t="str">
        <f t="shared" ref="CF6" ca="1" si="50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82"/>
      <c r="P7" s="85">
        <f ca="1">EOMONTH(TODAY(),0)+1</f>
        <v>45200</v>
      </c>
      <c r="Q7" s="90" t="s">
        <v>5</v>
      </c>
      <c r="U7" s="25">
        <f ca="1">MAX(INDIRECT(ADDRESS($B7,X$2)&amp;":"&amp;ADDRESS($B7,MAX($2:$2))))</f>
        <v>47026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45230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45260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45291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45322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45351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45382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45412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45443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45473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45504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45535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45565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45596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45626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45657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45688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45716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45747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45777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45808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45838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45869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45900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45930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45961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45991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46022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46053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46081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46112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46142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46173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46203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46234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46265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46295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46326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46356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46387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46418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46446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46477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46507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46538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46568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46599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46630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46660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46691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46721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46752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46783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46812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46843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46873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46904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46934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46965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46996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47026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82"/>
      <c r="P8" s="84"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H11" s="1" t="s">
        <v>27</v>
      </c>
      <c r="M11" s="53" t="str">
        <f>Prcsses!$P$11</f>
        <v>тн</v>
      </c>
      <c r="U11" s="5">
        <f ca="1">SUM(INDIRECT(ADDRESS($B11,$X$2)&amp;":"&amp;ADDRESS($B11,$X$2-1+$P$8)))</f>
        <v>35720</v>
      </c>
      <c r="X11" s="5">
        <f ca="1">IF(X$4="",0,X12+X24)</f>
        <v>0</v>
      </c>
      <c r="Y11" s="5">
        <f t="shared" ref="Y11:CF11" ca="1" si="51">IF(Y$4="",0,Y12+Y24)</f>
        <v>0</v>
      </c>
      <c r="Z11" s="5">
        <f t="shared" ca="1" si="51"/>
        <v>0</v>
      </c>
      <c r="AA11" s="5">
        <f t="shared" ca="1" si="51"/>
        <v>0</v>
      </c>
      <c r="AB11" s="5">
        <f t="shared" ca="1" si="51"/>
        <v>0</v>
      </c>
      <c r="AC11" s="5">
        <f t="shared" ca="1" si="51"/>
        <v>0</v>
      </c>
      <c r="AD11" s="5">
        <f t="shared" ca="1" si="51"/>
        <v>0</v>
      </c>
      <c r="AE11" s="5">
        <f t="shared" ca="1" si="51"/>
        <v>0</v>
      </c>
      <c r="AF11" s="5">
        <f t="shared" ca="1" si="51"/>
        <v>0</v>
      </c>
      <c r="AG11" s="5">
        <f t="shared" ca="1" si="51"/>
        <v>0</v>
      </c>
      <c r="AH11" s="5">
        <f t="shared" ca="1" si="51"/>
        <v>0</v>
      </c>
      <c r="AI11" s="5">
        <f t="shared" ca="1" si="51"/>
        <v>0</v>
      </c>
      <c r="AJ11" s="5">
        <f t="shared" ca="1" si="51"/>
        <v>70</v>
      </c>
      <c r="AK11" s="5">
        <f t="shared" ca="1" si="51"/>
        <v>110</v>
      </c>
      <c r="AL11" s="5">
        <f t="shared" ca="1" si="51"/>
        <v>150</v>
      </c>
      <c r="AM11" s="5">
        <f t="shared" ca="1" si="51"/>
        <v>190</v>
      </c>
      <c r="AN11" s="5">
        <f t="shared" ca="1" si="51"/>
        <v>230</v>
      </c>
      <c r="AO11" s="5">
        <f t="shared" ca="1" si="51"/>
        <v>270</v>
      </c>
      <c r="AP11" s="5">
        <f t="shared" ca="1" si="51"/>
        <v>310</v>
      </c>
      <c r="AQ11" s="5">
        <f t="shared" ca="1" si="51"/>
        <v>350</v>
      </c>
      <c r="AR11" s="5">
        <f t="shared" ca="1" si="51"/>
        <v>390</v>
      </c>
      <c r="AS11" s="5">
        <f t="shared" ca="1" si="51"/>
        <v>430</v>
      </c>
      <c r="AT11" s="5">
        <f t="shared" ca="1" si="51"/>
        <v>470</v>
      </c>
      <c r="AU11" s="5">
        <f t="shared" ca="1" si="51"/>
        <v>510</v>
      </c>
      <c r="AV11" s="5">
        <f t="shared" ca="1" si="51"/>
        <v>550</v>
      </c>
      <c r="AW11" s="5">
        <f t="shared" ca="1" si="51"/>
        <v>590</v>
      </c>
      <c r="AX11" s="5">
        <f t="shared" ca="1" si="51"/>
        <v>630</v>
      </c>
      <c r="AY11" s="5">
        <f t="shared" ca="1" si="51"/>
        <v>670</v>
      </c>
      <c r="AZ11" s="5">
        <f t="shared" ca="1" si="51"/>
        <v>710</v>
      </c>
      <c r="BA11" s="5">
        <f t="shared" ca="1" si="51"/>
        <v>750</v>
      </c>
      <c r="BB11" s="5">
        <f t="shared" ca="1" si="51"/>
        <v>790</v>
      </c>
      <c r="BC11" s="5">
        <f t="shared" ca="1" si="51"/>
        <v>810</v>
      </c>
      <c r="BD11" s="5">
        <f t="shared" ca="1" si="51"/>
        <v>820</v>
      </c>
      <c r="BE11" s="5">
        <f t="shared" ca="1" si="51"/>
        <v>830</v>
      </c>
      <c r="BF11" s="5">
        <f t="shared" ca="1" si="51"/>
        <v>840</v>
      </c>
      <c r="BG11" s="5">
        <f t="shared" ca="1" si="51"/>
        <v>850</v>
      </c>
      <c r="BH11" s="5">
        <f t="shared" ca="1" si="51"/>
        <v>860</v>
      </c>
      <c r="BI11" s="5">
        <f t="shared" ca="1" si="51"/>
        <v>870</v>
      </c>
      <c r="BJ11" s="5">
        <f t="shared" ca="1" si="51"/>
        <v>880</v>
      </c>
      <c r="BK11" s="5">
        <f t="shared" ca="1" si="51"/>
        <v>890</v>
      </c>
      <c r="BL11" s="5">
        <f t="shared" ca="1" si="51"/>
        <v>900</v>
      </c>
      <c r="BM11" s="5">
        <f t="shared" ca="1" si="51"/>
        <v>910</v>
      </c>
      <c r="BN11" s="5">
        <f t="shared" ca="1" si="51"/>
        <v>920</v>
      </c>
      <c r="BO11" s="5">
        <f t="shared" ca="1" si="51"/>
        <v>930</v>
      </c>
      <c r="BP11" s="5">
        <f t="shared" ca="1" si="51"/>
        <v>940</v>
      </c>
      <c r="BQ11" s="5">
        <f t="shared" ca="1" si="51"/>
        <v>950</v>
      </c>
      <c r="BR11" s="5">
        <f t="shared" ca="1" si="51"/>
        <v>960</v>
      </c>
      <c r="BS11" s="5">
        <f t="shared" ca="1" si="51"/>
        <v>970</v>
      </c>
      <c r="BT11" s="5">
        <f t="shared" ca="1" si="51"/>
        <v>980</v>
      </c>
      <c r="BU11" s="5">
        <f t="shared" ca="1" si="51"/>
        <v>990</v>
      </c>
      <c r="BV11" s="5">
        <f t="shared" ca="1" si="51"/>
        <v>1000</v>
      </c>
      <c r="BW11" s="5">
        <f t="shared" ca="1" si="51"/>
        <v>1010</v>
      </c>
      <c r="BX11" s="5">
        <f t="shared" ca="1" si="51"/>
        <v>1020</v>
      </c>
      <c r="BY11" s="5">
        <f t="shared" ca="1" si="51"/>
        <v>1030</v>
      </c>
      <c r="BZ11" s="5">
        <f t="shared" ca="1" si="51"/>
        <v>1040</v>
      </c>
      <c r="CA11" s="5">
        <f t="shared" ca="1" si="51"/>
        <v>1050</v>
      </c>
      <c r="CB11" s="5">
        <f t="shared" ca="1" si="51"/>
        <v>1060</v>
      </c>
      <c r="CC11" s="5">
        <f t="shared" ca="1" si="51"/>
        <v>1070</v>
      </c>
      <c r="CD11" s="5">
        <f t="shared" ca="1" si="51"/>
        <v>1080</v>
      </c>
      <c r="CE11" s="5">
        <f t="shared" ca="1" si="51"/>
        <v>1090</v>
      </c>
      <c r="CF11" s="5">
        <f t="shared" ca="1" si="51"/>
        <v>0</v>
      </c>
    </row>
    <row r="12" spans="2:84" s="2" customFormat="1" x14ac:dyDescent="0.3">
      <c r="B12" s="126">
        <f>ROW()</f>
        <v>12</v>
      </c>
      <c r="H12" s="2" t="str">
        <f>H11</f>
        <v>Поток спроса и запусков производства</v>
      </c>
      <c r="I12" s="2" t="s">
        <v>491</v>
      </c>
      <c r="M12" s="127" t="str">
        <f>Prcsses!$P$11</f>
        <v>тн</v>
      </c>
      <c r="O12" s="8"/>
      <c r="P12" s="128"/>
      <c r="Q12" s="129"/>
      <c r="U12" s="130">
        <f ca="1">SUM(INDIRECT(ADDRESS($B12,$X$2)&amp;":"&amp;ADDRESS($B12,$X$2-1+$P$8)))</f>
        <v>12240</v>
      </c>
      <c r="X12" s="130">
        <f ca="1">IF(X$4="",0,IF(OR(X$1&lt;$P14,X$1&gt;$P16),0,
IF(
IF(X17&lt;&gt;"",X17,IF(X$1=$P14,$P19,
IF($P22=1,$P19+$P20*INT((X$1-$P14)/IF(OR($P21=0,$P21=""),1,$P21)),
IF(INT((X$1-$P14)/IF(OR($P21=0,$P21=""),1,$P21))=(X$1-$P14)/IF(OR($P21=0,$P21=""),1,$P21),$P19+$P20*INT((X$1-$P14)/IF(OR($P21=0,$P21=""),1,$P21)),0))))&gt;$P23,$P23,
IF(X17&lt;&gt;"",X17,IF(X$1=$P14,$P19,
IF($P22=1,$P19+$P20*INT((X$1-$P14)/IF(OR($P21=0,$P21=""),1,$P21)),
IF(INT((X$1-$P14)/IF(OR($P21=0,$P21=""),1,$P21))=(X$1-$P14)/IF(OR($P21=0,$P21=""),1,$P21),$P19+$P20*INT((X$1-$P14)/IF(OR($P21=0,$P21=""),1,$P21)),0))))
)))</f>
        <v>0</v>
      </c>
      <c r="Y12" s="130">
        <f t="shared" ref="Y12:CF12" ca="1" si="52">IF(Y$4="",0,IF(OR(Y$1&lt;$P14,Y$1&gt;$P16),0,
IF(
IF(Y17&lt;&gt;"",Y17,IF(Y$1=$P14,$P19,
IF($P22=1,$P19+$P20*INT((Y$1-$P14)/IF(OR($P21=0,$P21=""),1,$P21)),
IF(INT((Y$1-$P14)/IF(OR($P21=0,$P21=""),1,$P21))=(Y$1-$P14)/IF(OR($P21=0,$P21=""),1,$P21),$P19+$P20*INT((Y$1-$P14)/IF(OR($P21=0,$P21=""),1,$P21)),0))))&gt;$P23,$P23,
IF(Y17&lt;&gt;"",Y17,IF(Y$1=$P14,$P19,
IF($P22=1,$P19+$P20*INT((Y$1-$P14)/IF(OR($P21=0,$P21=""),1,$P21)),
IF(INT((Y$1-$P14)/IF(OR($P21=0,$P21=""),1,$P21))=(Y$1-$P14)/IF(OR($P21=0,$P21=""),1,$P21),$P19+$P20*INT((Y$1-$P14)/IF(OR($P21=0,$P21=""),1,$P21)),0))))
)))</f>
        <v>0</v>
      </c>
      <c r="Z12" s="130">
        <f t="shared" ca="1" si="52"/>
        <v>0</v>
      </c>
      <c r="AA12" s="130">
        <f t="shared" ca="1" si="52"/>
        <v>0</v>
      </c>
      <c r="AB12" s="130">
        <f t="shared" ca="1" si="52"/>
        <v>0</v>
      </c>
      <c r="AC12" s="130">
        <f t="shared" ca="1" si="52"/>
        <v>0</v>
      </c>
      <c r="AD12" s="130">
        <f t="shared" ca="1" si="52"/>
        <v>0</v>
      </c>
      <c r="AE12" s="130">
        <f t="shared" ca="1" si="52"/>
        <v>0</v>
      </c>
      <c r="AF12" s="130">
        <f t="shared" ca="1" si="52"/>
        <v>0</v>
      </c>
      <c r="AG12" s="130">
        <f t="shared" ca="1" si="52"/>
        <v>0</v>
      </c>
      <c r="AH12" s="130">
        <f t="shared" ca="1" si="52"/>
        <v>0</v>
      </c>
      <c r="AI12" s="130">
        <f t="shared" ca="1" si="52"/>
        <v>0</v>
      </c>
      <c r="AJ12" s="130">
        <f t="shared" ca="1" si="52"/>
        <v>20</v>
      </c>
      <c r="AK12" s="130">
        <f t="shared" ca="1" si="52"/>
        <v>30</v>
      </c>
      <c r="AL12" s="130">
        <f t="shared" ca="1" si="52"/>
        <v>40</v>
      </c>
      <c r="AM12" s="130">
        <f t="shared" ca="1" si="52"/>
        <v>50</v>
      </c>
      <c r="AN12" s="130">
        <f t="shared" ca="1" si="52"/>
        <v>60</v>
      </c>
      <c r="AO12" s="130">
        <f t="shared" ca="1" si="52"/>
        <v>70</v>
      </c>
      <c r="AP12" s="130">
        <f t="shared" ca="1" si="52"/>
        <v>80</v>
      </c>
      <c r="AQ12" s="130">
        <f t="shared" ca="1" si="52"/>
        <v>90</v>
      </c>
      <c r="AR12" s="130">
        <f t="shared" ca="1" si="52"/>
        <v>100</v>
      </c>
      <c r="AS12" s="130">
        <f t="shared" ca="1" si="52"/>
        <v>110</v>
      </c>
      <c r="AT12" s="130">
        <f t="shared" ca="1" si="52"/>
        <v>120</v>
      </c>
      <c r="AU12" s="130">
        <f t="shared" ca="1" si="52"/>
        <v>130</v>
      </c>
      <c r="AV12" s="130">
        <f t="shared" ca="1" si="52"/>
        <v>140</v>
      </c>
      <c r="AW12" s="130">
        <f t="shared" ca="1" si="52"/>
        <v>150</v>
      </c>
      <c r="AX12" s="130">
        <f t="shared" ca="1" si="52"/>
        <v>160</v>
      </c>
      <c r="AY12" s="130">
        <f t="shared" ca="1" si="52"/>
        <v>170</v>
      </c>
      <c r="AZ12" s="130">
        <f t="shared" ca="1" si="52"/>
        <v>180</v>
      </c>
      <c r="BA12" s="130">
        <f t="shared" ca="1" si="52"/>
        <v>190</v>
      </c>
      <c r="BB12" s="130">
        <f t="shared" ca="1" si="52"/>
        <v>200</v>
      </c>
      <c r="BC12" s="130">
        <f t="shared" ca="1" si="52"/>
        <v>210</v>
      </c>
      <c r="BD12" s="130">
        <f t="shared" ca="1" si="52"/>
        <v>220</v>
      </c>
      <c r="BE12" s="130">
        <f t="shared" ca="1" si="52"/>
        <v>230</v>
      </c>
      <c r="BF12" s="130">
        <f t="shared" ca="1" si="52"/>
        <v>240</v>
      </c>
      <c r="BG12" s="130">
        <f t="shared" ca="1" si="52"/>
        <v>250</v>
      </c>
      <c r="BH12" s="130">
        <f t="shared" ca="1" si="52"/>
        <v>260</v>
      </c>
      <c r="BI12" s="130">
        <f t="shared" ca="1" si="52"/>
        <v>270</v>
      </c>
      <c r="BJ12" s="130">
        <f t="shared" ca="1" si="52"/>
        <v>280</v>
      </c>
      <c r="BK12" s="130">
        <f t="shared" ca="1" si="52"/>
        <v>290</v>
      </c>
      <c r="BL12" s="130">
        <f t="shared" ca="1" si="52"/>
        <v>300</v>
      </c>
      <c r="BM12" s="130">
        <f t="shared" ca="1" si="52"/>
        <v>310</v>
      </c>
      <c r="BN12" s="130">
        <f t="shared" ca="1" si="52"/>
        <v>320</v>
      </c>
      <c r="BO12" s="130">
        <f t="shared" ca="1" si="52"/>
        <v>330</v>
      </c>
      <c r="BP12" s="130">
        <f t="shared" ca="1" si="52"/>
        <v>340</v>
      </c>
      <c r="BQ12" s="130">
        <f t="shared" ca="1" si="52"/>
        <v>350</v>
      </c>
      <c r="BR12" s="130">
        <f t="shared" ca="1" si="52"/>
        <v>360</v>
      </c>
      <c r="BS12" s="130">
        <f t="shared" ca="1" si="52"/>
        <v>370</v>
      </c>
      <c r="BT12" s="130">
        <f t="shared" ca="1" si="52"/>
        <v>380</v>
      </c>
      <c r="BU12" s="130">
        <f t="shared" ca="1" si="52"/>
        <v>390</v>
      </c>
      <c r="BV12" s="130">
        <f t="shared" ca="1" si="52"/>
        <v>400</v>
      </c>
      <c r="BW12" s="130">
        <f t="shared" ca="1" si="52"/>
        <v>410</v>
      </c>
      <c r="BX12" s="130">
        <f t="shared" ca="1" si="52"/>
        <v>420</v>
      </c>
      <c r="BY12" s="130">
        <f t="shared" ca="1" si="52"/>
        <v>430</v>
      </c>
      <c r="BZ12" s="130">
        <f t="shared" ca="1" si="52"/>
        <v>440</v>
      </c>
      <c r="CA12" s="130">
        <f t="shared" ca="1" si="52"/>
        <v>450</v>
      </c>
      <c r="CB12" s="130">
        <f t="shared" ca="1" si="52"/>
        <v>460</v>
      </c>
      <c r="CC12" s="130">
        <f t="shared" ca="1" si="52"/>
        <v>470</v>
      </c>
      <c r="CD12" s="130">
        <f t="shared" ca="1" si="52"/>
        <v>480</v>
      </c>
      <c r="CE12" s="130">
        <f t="shared" ca="1" si="52"/>
        <v>490</v>
      </c>
      <c r="CF12" s="130">
        <f t="shared" ca="1" si="52"/>
        <v>0</v>
      </c>
    </row>
    <row r="13" spans="2:84" x14ac:dyDescent="0.3">
      <c r="B13" s="13">
        <f>ROW()</f>
        <v>13</v>
      </c>
      <c r="H13" s="1" t="str">
        <f>Lists!$O$4</f>
        <v>старт моделирования</v>
      </c>
      <c r="I13" s="1" t="s">
        <v>28</v>
      </c>
      <c r="M13" s="53" t="s">
        <v>29</v>
      </c>
      <c r="O13" s="82"/>
      <c r="P13" s="85">
        <f ca="1">EOMONTH($P$7,11)+1</f>
        <v>45566</v>
      </c>
      <c r="Q13" s="90" t="s">
        <v>5</v>
      </c>
      <c r="W13" s="34"/>
    </row>
    <row r="14" spans="2:84" x14ac:dyDescent="0.3">
      <c r="B14" s="13">
        <f>ROW()</f>
        <v>14</v>
      </c>
      <c r="H14" s="1" t="str">
        <f>$H$11</f>
        <v>Поток спроса и запусков производства</v>
      </c>
      <c r="I14" s="1" t="s">
        <v>31</v>
      </c>
      <c r="M14" s="53" t="s">
        <v>30</v>
      </c>
      <c r="P14" s="10">
        <f ca="1">IF(OR(SUMIFS($1:$1,$4:$4,P13)=0,P13=0,P13=""),1,SUMIFS($1:$1,$4:$4,P13))</f>
        <v>13</v>
      </c>
      <c r="W14" s="34"/>
    </row>
    <row r="15" spans="2:84" x14ac:dyDescent="0.3">
      <c r="B15" s="13">
        <f>ROW()</f>
        <v>15</v>
      </c>
      <c r="H15" s="1" t="str">
        <f>Lists!$O$4</f>
        <v>старт моделирования</v>
      </c>
      <c r="I15" s="1" t="s">
        <v>33</v>
      </c>
      <c r="M15" s="53" t="s">
        <v>29</v>
      </c>
      <c r="O15" s="82"/>
      <c r="P15" s="85"/>
      <c r="Q15" s="90" t="s">
        <v>5</v>
      </c>
      <c r="W15" s="34"/>
    </row>
    <row r="16" spans="2:84" x14ac:dyDescent="0.3">
      <c r="B16" s="13">
        <f>ROW()</f>
        <v>16</v>
      </c>
      <c r="H16" s="1" t="str">
        <f t="shared" ref="H16:H23" si="53">$H$11</f>
        <v>Поток спроса и запусков производства</v>
      </c>
      <c r="I16" s="1" t="s">
        <v>31</v>
      </c>
      <c r="M16" s="53" t="s">
        <v>30</v>
      </c>
      <c r="P16" s="10">
        <f ca="1">IF(OR(SUMIFS($1:$1,$4:$4,P15)=0,P15=0,P15=""),$P$8,SUMIFS($1:$1,$4:$4,P15))</f>
        <v>60</v>
      </c>
      <c r="W16" s="34"/>
    </row>
    <row r="17" spans="2:84" x14ac:dyDescent="0.3">
      <c r="B17" s="13">
        <f>ROW()</f>
        <v>17</v>
      </c>
      <c r="H17" s="1" t="str">
        <f t="shared" si="53"/>
        <v>Поток спроса и запусков производства</v>
      </c>
      <c r="I17" s="1" t="s">
        <v>32</v>
      </c>
      <c r="M17" s="53" t="str">
        <f>Prcsses!$P$11</f>
        <v>тн</v>
      </c>
      <c r="V17" s="83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  <c r="BL17" s="88"/>
      <c r="BM17" s="88"/>
      <c r="BN17" s="88"/>
      <c r="BO17" s="88"/>
      <c r="BP17" s="88"/>
      <c r="BQ17" s="88"/>
      <c r="BR17" s="88"/>
      <c r="BS17" s="88"/>
      <c r="BT17" s="88"/>
      <c r="BU17" s="88"/>
      <c r="BV17" s="88"/>
      <c r="BW17" s="88"/>
      <c r="BX17" s="88"/>
      <c r="BY17" s="88"/>
      <c r="BZ17" s="88"/>
      <c r="CA17" s="88"/>
      <c r="CB17" s="88"/>
      <c r="CC17" s="88"/>
      <c r="CD17" s="88"/>
      <c r="CE17" s="88"/>
      <c r="CF17" s="88"/>
    </row>
    <row r="18" spans="2:84" x14ac:dyDescent="0.3">
      <c r="B18" s="13">
        <f>ROW()</f>
        <v>18</v>
      </c>
      <c r="H18" s="1" t="str">
        <f t="shared" si="53"/>
        <v>Поток спроса и запусков производства</v>
      </c>
      <c r="I18" s="1" t="s">
        <v>34</v>
      </c>
      <c r="W18" s="34"/>
    </row>
    <row r="19" spans="2:84" x14ac:dyDescent="0.3">
      <c r="B19" s="13">
        <f>ROW()</f>
        <v>19</v>
      </c>
      <c r="H19" s="1" t="str">
        <f t="shared" si="53"/>
        <v>Поток спроса и запусков производства</v>
      </c>
      <c r="I19" s="1" t="str">
        <f>$I$18</f>
        <v>Задание потока запусков через прогрессии</v>
      </c>
      <c r="J19" s="1" t="s">
        <v>36</v>
      </c>
      <c r="M19" s="53" t="str">
        <f>Prcsses!$P$11</f>
        <v>тн</v>
      </c>
      <c r="O19" s="82"/>
      <c r="P19" s="84">
        <v>20</v>
      </c>
      <c r="W19" s="34"/>
    </row>
    <row r="20" spans="2:84" x14ac:dyDescent="0.3">
      <c r="B20" s="13">
        <f>ROW()</f>
        <v>20</v>
      </c>
      <c r="H20" s="1" t="str">
        <f t="shared" si="53"/>
        <v>Поток спроса и запусков производства</v>
      </c>
      <c r="I20" s="1" t="str">
        <f>$I$18</f>
        <v>Задание потока запусков через прогрессии</v>
      </c>
      <c r="J20" s="1" t="s">
        <v>37</v>
      </c>
      <c r="M20" s="53" t="str">
        <f>Prcsses!$P$11</f>
        <v>тн</v>
      </c>
      <c r="O20" s="82"/>
      <c r="P20" s="84">
        <v>10</v>
      </c>
      <c r="W20" s="34"/>
    </row>
    <row r="21" spans="2:84" x14ac:dyDescent="0.3">
      <c r="B21" s="13">
        <f>ROW()</f>
        <v>21</v>
      </c>
      <c r="H21" s="1" t="str">
        <f t="shared" si="53"/>
        <v>Поток спроса и запусков производства</v>
      </c>
      <c r="I21" s="1" t="str">
        <f>$I$18</f>
        <v>Задание потока запусков через прогрессии</v>
      </c>
      <c r="J21" s="1" t="s">
        <v>38</v>
      </c>
      <c r="M21" s="53" t="s">
        <v>39</v>
      </c>
      <c r="O21" s="82"/>
      <c r="P21" s="84">
        <v>1</v>
      </c>
      <c r="W21" s="34"/>
    </row>
    <row r="22" spans="2:84" x14ac:dyDescent="0.3">
      <c r="B22" s="13">
        <f>ROW()</f>
        <v>22</v>
      </c>
      <c r="H22" s="1" t="str">
        <f t="shared" si="53"/>
        <v>Поток спроса и запусков производства</v>
      </c>
      <c r="I22" s="1" t="str">
        <f>$I$18</f>
        <v>Задание потока запусков через прогрессии</v>
      </c>
      <c r="J22" s="1" t="str">
        <f>Lists!$Y$4</f>
        <v>непрерывно(1)/дискретно(2)</v>
      </c>
      <c r="M22" s="53" t="s">
        <v>41</v>
      </c>
      <c r="O22" s="82"/>
      <c r="P22" s="84">
        <v>2</v>
      </c>
      <c r="Q22" s="90" t="s">
        <v>5</v>
      </c>
      <c r="W22" s="34"/>
    </row>
    <row r="23" spans="2:84" x14ac:dyDescent="0.3">
      <c r="B23" s="13">
        <f>ROW()</f>
        <v>23</v>
      </c>
      <c r="H23" s="1" t="str">
        <f t="shared" si="53"/>
        <v>Поток спроса и запусков производства</v>
      </c>
      <c r="I23" s="1" t="str">
        <f>$I$18</f>
        <v>Задание потока запусков через прогрессии</v>
      </c>
      <c r="J23" s="1" t="s">
        <v>35</v>
      </c>
      <c r="M23" s="53" t="str">
        <f>Prcsses!$P$11</f>
        <v>тн</v>
      </c>
      <c r="O23" s="82"/>
      <c r="P23" s="84">
        <v>500</v>
      </c>
      <c r="W23" s="34"/>
    </row>
    <row r="24" spans="2:84" s="2" customFormat="1" x14ac:dyDescent="0.3">
      <c r="B24" s="126">
        <f>ROW()</f>
        <v>24</v>
      </c>
      <c r="H24" s="2" t="str">
        <f>H23</f>
        <v>Поток спроса и запусков производства</v>
      </c>
      <c r="I24" s="2" t="s">
        <v>492</v>
      </c>
      <c r="M24" s="127" t="str">
        <f>Prcsses!$P$11</f>
        <v>тн</v>
      </c>
      <c r="O24" s="8"/>
      <c r="P24" s="128"/>
      <c r="Q24" s="129"/>
      <c r="U24" s="130">
        <f ca="1">SUM(INDIRECT(ADDRESS($B24,$X$2)&amp;":"&amp;ADDRESS($B24,$X$2-1+$P$8)))</f>
        <v>23480</v>
      </c>
      <c r="X24" s="130">
        <f ca="1">IF(X$4="",0,IF(OR(X$1&lt;$P26,X$1&gt;$P28),0,
IF(
IF(X29&lt;&gt;"",X29,IF(X$1=$P26,$P31,
IF($P34=1,$P31+$P32*INT((X$1-$P26)/IF(OR($P33=0,$P33=""),1,$P33)),
IF(INT((X$1-$P26)/IF(OR($P33=0,$P33=""),1,$P33))=(X$1-$P26)/IF(OR($P33=0,$P33=""),1,$P33),$P31+$P32*INT((X$1-$P26)/IF(OR($P33=0,$P33=""),1,$P33)),0))))&gt;$P35,$P35,
IF(X29&lt;&gt;"",X29,IF(X$1=$P26,$P31,
IF($P34=1,$P31+$P32*INT((X$1-$P26)/IF(OR($P33=0,$P33=""),1,$P33)),
IF(INT((X$1-$P26)/IF(OR($P33=0,$P33=""),1,$P33))=(X$1-$P26)/IF(OR($P33=0,$P33=""),1,$P33),$P31+$P32*INT((X$1-$P26)/IF(OR($P33=0,$P33=""),1,$P33)),0))))
)))</f>
        <v>0</v>
      </c>
      <c r="Y24" s="130">
        <f t="shared" ref="Y24:CF24" ca="1" si="54">IF(Y$4="",0,IF(OR(Y$1&lt;$P26,Y$1&gt;$P28),0,
IF(
IF(Y29&lt;&gt;"",Y29,IF(Y$1=$P26,$P31,
IF($P34=1,$P31+$P32*INT((Y$1-$P26)/IF(OR($P33=0,$P33=""),1,$P33)),
IF(INT((Y$1-$P26)/IF(OR($P33=0,$P33=""),1,$P33))=(Y$1-$P26)/IF(OR($P33=0,$P33=""),1,$P33),$P31+$P32*INT((Y$1-$P26)/IF(OR($P33=0,$P33=""),1,$P33)),0))))&gt;$P35,$P35,
IF(Y29&lt;&gt;"",Y29,IF(Y$1=$P26,$P31,
IF($P34=1,$P31+$P32*INT((Y$1-$P26)/IF(OR($P33=0,$P33=""),1,$P33)),
IF(INT((Y$1-$P26)/IF(OR($P33=0,$P33=""),1,$P33))=(Y$1-$P26)/IF(OR($P33=0,$P33=""),1,$P33),$P31+$P32*INT((Y$1-$P26)/IF(OR($P33=0,$P33=""),1,$P33)),0))))
)))</f>
        <v>0</v>
      </c>
      <c r="Z24" s="130">
        <f t="shared" ca="1" si="54"/>
        <v>0</v>
      </c>
      <c r="AA24" s="130">
        <f t="shared" ca="1" si="54"/>
        <v>0</v>
      </c>
      <c r="AB24" s="130">
        <f t="shared" ca="1" si="54"/>
        <v>0</v>
      </c>
      <c r="AC24" s="130">
        <f t="shared" ca="1" si="54"/>
        <v>0</v>
      </c>
      <c r="AD24" s="130">
        <f t="shared" ca="1" si="54"/>
        <v>0</v>
      </c>
      <c r="AE24" s="130">
        <f t="shared" ca="1" si="54"/>
        <v>0</v>
      </c>
      <c r="AF24" s="130">
        <f t="shared" ca="1" si="54"/>
        <v>0</v>
      </c>
      <c r="AG24" s="130">
        <f t="shared" ca="1" si="54"/>
        <v>0</v>
      </c>
      <c r="AH24" s="130">
        <f t="shared" ca="1" si="54"/>
        <v>0</v>
      </c>
      <c r="AI24" s="130">
        <f t="shared" ca="1" si="54"/>
        <v>0</v>
      </c>
      <c r="AJ24" s="130">
        <f t="shared" ca="1" si="54"/>
        <v>50</v>
      </c>
      <c r="AK24" s="130">
        <f t="shared" ca="1" si="54"/>
        <v>80</v>
      </c>
      <c r="AL24" s="130">
        <f t="shared" ca="1" si="54"/>
        <v>110</v>
      </c>
      <c r="AM24" s="130">
        <f t="shared" ca="1" si="54"/>
        <v>140</v>
      </c>
      <c r="AN24" s="130">
        <f t="shared" ca="1" si="54"/>
        <v>170</v>
      </c>
      <c r="AO24" s="130">
        <f t="shared" ca="1" si="54"/>
        <v>200</v>
      </c>
      <c r="AP24" s="130">
        <f t="shared" ca="1" si="54"/>
        <v>230</v>
      </c>
      <c r="AQ24" s="130">
        <f t="shared" ca="1" si="54"/>
        <v>260</v>
      </c>
      <c r="AR24" s="130">
        <f t="shared" ca="1" si="54"/>
        <v>290</v>
      </c>
      <c r="AS24" s="130">
        <f t="shared" ca="1" si="54"/>
        <v>320</v>
      </c>
      <c r="AT24" s="130">
        <f t="shared" ca="1" si="54"/>
        <v>350</v>
      </c>
      <c r="AU24" s="130">
        <f t="shared" ca="1" si="54"/>
        <v>380</v>
      </c>
      <c r="AV24" s="130">
        <f t="shared" ca="1" si="54"/>
        <v>410</v>
      </c>
      <c r="AW24" s="130">
        <f t="shared" ca="1" si="54"/>
        <v>440</v>
      </c>
      <c r="AX24" s="130">
        <f t="shared" ca="1" si="54"/>
        <v>470</v>
      </c>
      <c r="AY24" s="130">
        <f t="shared" ca="1" si="54"/>
        <v>500</v>
      </c>
      <c r="AZ24" s="130">
        <f t="shared" ca="1" si="54"/>
        <v>530</v>
      </c>
      <c r="BA24" s="130">
        <f t="shared" ca="1" si="54"/>
        <v>560</v>
      </c>
      <c r="BB24" s="130">
        <f t="shared" ca="1" si="54"/>
        <v>590</v>
      </c>
      <c r="BC24" s="130">
        <f t="shared" ca="1" si="54"/>
        <v>600</v>
      </c>
      <c r="BD24" s="130">
        <f t="shared" ca="1" si="54"/>
        <v>600</v>
      </c>
      <c r="BE24" s="130">
        <f t="shared" ca="1" si="54"/>
        <v>600</v>
      </c>
      <c r="BF24" s="130">
        <f t="shared" ca="1" si="54"/>
        <v>600</v>
      </c>
      <c r="BG24" s="130">
        <f t="shared" ca="1" si="54"/>
        <v>600</v>
      </c>
      <c r="BH24" s="130">
        <f t="shared" ca="1" si="54"/>
        <v>600</v>
      </c>
      <c r="BI24" s="130">
        <f t="shared" ca="1" si="54"/>
        <v>600</v>
      </c>
      <c r="BJ24" s="130">
        <f t="shared" ca="1" si="54"/>
        <v>600</v>
      </c>
      <c r="BK24" s="130">
        <f t="shared" ca="1" si="54"/>
        <v>600</v>
      </c>
      <c r="BL24" s="130">
        <f t="shared" ca="1" si="54"/>
        <v>600</v>
      </c>
      <c r="BM24" s="130">
        <f t="shared" ca="1" si="54"/>
        <v>600</v>
      </c>
      <c r="BN24" s="130">
        <f t="shared" ca="1" si="54"/>
        <v>600</v>
      </c>
      <c r="BO24" s="130">
        <f t="shared" ca="1" si="54"/>
        <v>600</v>
      </c>
      <c r="BP24" s="130">
        <f t="shared" ca="1" si="54"/>
        <v>600</v>
      </c>
      <c r="BQ24" s="130">
        <f t="shared" ca="1" si="54"/>
        <v>600</v>
      </c>
      <c r="BR24" s="130">
        <f t="shared" ca="1" si="54"/>
        <v>600</v>
      </c>
      <c r="BS24" s="130">
        <f t="shared" ca="1" si="54"/>
        <v>600</v>
      </c>
      <c r="BT24" s="130">
        <f t="shared" ca="1" si="54"/>
        <v>600</v>
      </c>
      <c r="BU24" s="130">
        <f t="shared" ca="1" si="54"/>
        <v>600</v>
      </c>
      <c r="BV24" s="130">
        <f t="shared" ca="1" si="54"/>
        <v>600</v>
      </c>
      <c r="BW24" s="130">
        <f t="shared" ca="1" si="54"/>
        <v>600</v>
      </c>
      <c r="BX24" s="130">
        <f t="shared" ca="1" si="54"/>
        <v>600</v>
      </c>
      <c r="BY24" s="130">
        <f t="shared" ca="1" si="54"/>
        <v>600</v>
      </c>
      <c r="BZ24" s="130">
        <f t="shared" ca="1" si="54"/>
        <v>600</v>
      </c>
      <c r="CA24" s="130">
        <f t="shared" ca="1" si="54"/>
        <v>600</v>
      </c>
      <c r="CB24" s="130">
        <f t="shared" ca="1" si="54"/>
        <v>600</v>
      </c>
      <c r="CC24" s="130">
        <f t="shared" ca="1" si="54"/>
        <v>600</v>
      </c>
      <c r="CD24" s="130">
        <f t="shared" ca="1" si="54"/>
        <v>600</v>
      </c>
      <c r="CE24" s="130">
        <f t="shared" ca="1" si="54"/>
        <v>600</v>
      </c>
      <c r="CF24" s="130">
        <f t="shared" ca="1" si="54"/>
        <v>0</v>
      </c>
    </row>
    <row r="25" spans="2:84" x14ac:dyDescent="0.3">
      <c r="B25" s="13">
        <f>ROW()</f>
        <v>25</v>
      </c>
      <c r="H25" s="1" t="str">
        <f>Lists!$O$4</f>
        <v>старт моделирования</v>
      </c>
      <c r="I25" s="1" t="s">
        <v>28</v>
      </c>
      <c r="M25" s="53" t="s">
        <v>29</v>
      </c>
      <c r="O25" s="82"/>
      <c r="P25" s="85">
        <f ca="1">EOMONTH($P$7,11)+1</f>
        <v>45566</v>
      </c>
      <c r="Q25" s="90" t="s">
        <v>5</v>
      </c>
      <c r="W25" s="34"/>
    </row>
    <row r="26" spans="2:84" x14ac:dyDescent="0.3">
      <c r="B26" s="13">
        <f>ROW()</f>
        <v>26</v>
      </c>
      <c r="H26" s="1" t="str">
        <f>$H$11</f>
        <v>Поток спроса и запусков производства</v>
      </c>
      <c r="I26" s="1" t="s">
        <v>31</v>
      </c>
      <c r="M26" s="53" t="s">
        <v>30</v>
      </c>
      <c r="P26" s="10">
        <f ca="1">IF(OR(SUMIFS($1:$1,$4:$4,P25)=0,P25=0,P25=""),1,SUMIFS($1:$1,$4:$4,P25))</f>
        <v>13</v>
      </c>
      <c r="W26" s="34"/>
    </row>
    <row r="27" spans="2:84" x14ac:dyDescent="0.3">
      <c r="B27" s="13">
        <f>ROW()</f>
        <v>27</v>
      </c>
      <c r="H27" s="1" t="str">
        <f>Lists!$O$4</f>
        <v>старт моделирования</v>
      </c>
      <c r="I27" s="1" t="s">
        <v>33</v>
      </c>
      <c r="M27" s="53" t="s">
        <v>29</v>
      </c>
      <c r="O27" s="82"/>
      <c r="P27" s="85"/>
      <c r="Q27" s="90" t="s">
        <v>5</v>
      </c>
      <c r="W27" s="34"/>
    </row>
    <row r="28" spans="2:84" x14ac:dyDescent="0.3">
      <c r="B28" s="13">
        <f>ROW()</f>
        <v>28</v>
      </c>
      <c r="H28" s="1" t="str">
        <f t="shared" ref="H28:H35" si="55">$H$11</f>
        <v>Поток спроса и запусков производства</v>
      </c>
      <c r="I28" s="1" t="s">
        <v>31</v>
      </c>
      <c r="M28" s="53" t="s">
        <v>30</v>
      </c>
      <c r="P28" s="10">
        <f ca="1">IF(OR(SUMIFS($1:$1,$4:$4,P27)=0,P27=0,P27=""),$P$8,SUMIFS($1:$1,$4:$4,P27))</f>
        <v>60</v>
      </c>
      <c r="W28" s="34"/>
    </row>
    <row r="29" spans="2:84" x14ac:dyDescent="0.3">
      <c r="B29" s="13">
        <f>ROW()</f>
        <v>29</v>
      </c>
      <c r="H29" s="1" t="str">
        <f t="shared" si="55"/>
        <v>Поток спроса и запусков производства</v>
      </c>
      <c r="I29" s="1" t="s">
        <v>32</v>
      </c>
      <c r="M29" s="53" t="str">
        <f>Prcsses!$P$11</f>
        <v>тн</v>
      </c>
      <c r="V29" s="83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  <c r="BL29" s="88"/>
      <c r="BM29" s="88"/>
      <c r="BN29" s="88"/>
      <c r="BO29" s="88"/>
      <c r="BP29" s="88"/>
      <c r="BQ29" s="88"/>
      <c r="BR29" s="88"/>
      <c r="BS29" s="88"/>
      <c r="BT29" s="88"/>
      <c r="BU29" s="88"/>
      <c r="BV29" s="88"/>
      <c r="BW29" s="88"/>
      <c r="BX29" s="88"/>
      <c r="BY29" s="88"/>
      <c r="BZ29" s="88"/>
      <c r="CA29" s="88"/>
      <c r="CB29" s="88"/>
      <c r="CC29" s="88"/>
      <c r="CD29" s="88"/>
      <c r="CE29" s="88"/>
      <c r="CF29" s="88"/>
    </row>
    <row r="30" spans="2:84" x14ac:dyDescent="0.3">
      <c r="B30" s="13">
        <f>ROW()</f>
        <v>30</v>
      </c>
      <c r="H30" s="1" t="str">
        <f t="shared" si="55"/>
        <v>Поток спроса и запусков производства</v>
      </c>
      <c r="I30" s="1" t="s">
        <v>34</v>
      </c>
      <c r="W30" s="34"/>
    </row>
    <row r="31" spans="2:84" x14ac:dyDescent="0.3">
      <c r="B31" s="13">
        <f>ROW()</f>
        <v>31</v>
      </c>
      <c r="H31" s="1" t="str">
        <f t="shared" si="55"/>
        <v>Поток спроса и запусков производства</v>
      </c>
      <c r="I31" s="1" t="str">
        <f>$I$18</f>
        <v>Задание потока запусков через прогрессии</v>
      </c>
      <c r="J31" s="1" t="s">
        <v>36</v>
      </c>
      <c r="M31" s="53" t="str">
        <f>Prcsses!$P$11</f>
        <v>тн</v>
      </c>
      <c r="O31" s="82"/>
      <c r="P31" s="84">
        <v>50</v>
      </c>
      <c r="W31" s="34"/>
    </row>
    <row r="32" spans="2:84" x14ac:dyDescent="0.3">
      <c r="B32" s="13">
        <f>ROW()</f>
        <v>32</v>
      </c>
      <c r="H32" s="1" t="str">
        <f t="shared" si="55"/>
        <v>Поток спроса и запусков производства</v>
      </c>
      <c r="I32" s="1" t="str">
        <f>$I$18</f>
        <v>Задание потока запусков через прогрессии</v>
      </c>
      <c r="J32" s="1" t="s">
        <v>37</v>
      </c>
      <c r="M32" s="53" t="str">
        <f>Prcsses!$P$11</f>
        <v>тн</v>
      </c>
      <c r="O32" s="82"/>
      <c r="P32" s="84">
        <v>30</v>
      </c>
      <c r="W32" s="34"/>
    </row>
    <row r="33" spans="2:84" x14ac:dyDescent="0.3">
      <c r="B33" s="13">
        <f>ROW()</f>
        <v>33</v>
      </c>
      <c r="H33" s="1" t="str">
        <f t="shared" si="55"/>
        <v>Поток спроса и запусков производства</v>
      </c>
      <c r="I33" s="1" t="str">
        <f>$I$18</f>
        <v>Задание потока запусков через прогрессии</v>
      </c>
      <c r="J33" s="1" t="s">
        <v>38</v>
      </c>
      <c r="M33" s="53" t="s">
        <v>39</v>
      </c>
      <c r="O33" s="82"/>
      <c r="P33" s="84">
        <v>1</v>
      </c>
      <c r="W33" s="34"/>
    </row>
    <row r="34" spans="2:84" x14ac:dyDescent="0.3">
      <c r="B34" s="13">
        <f>ROW()</f>
        <v>34</v>
      </c>
      <c r="H34" s="1" t="str">
        <f t="shared" si="55"/>
        <v>Поток спроса и запусков производства</v>
      </c>
      <c r="I34" s="1" t="str">
        <f>$I$18</f>
        <v>Задание потока запусков через прогрессии</v>
      </c>
      <c r="J34" s="1" t="str">
        <f>Lists!$Y$4</f>
        <v>непрерывно(1)/дискретно(2)</v>
      </c>
      <c r="M34" s="53" t="s">
        <v>41</v>
      </c>
      <c r="O34" s="82"/>
      <c r="P34" s="84">
        <v>2</v>
      </c>
      <c r="Q34" s="90" t="s">
        <v>5</v>
      </c>
      <c r="W34" s="34"/>
    </row>
    <row r="35" spans="2:84" x14ac:dyDescent="0.3">
      <c r="B35" s="13">
        <f>ROW()</f>
        <v>35</v>
      </c>
      <c r="H35" s="1" t="str">
        <f t="shared" si="55"/>
        <v>Поток спроса и запусков производства</v>
      </c>
      <c r="I35" s="1" t="str">
        <f>$I$18</f>
        <v>Задание потока запусков через прогрессии</v>
      </c>
      <c r="J35" s="1" t="s">
        <v>35</v>
      </c>
      <c r="M35" s="53" t="str">
        <f>Prcsses!$P$11</f>
        <v>тн</v>
      </c>
      <c r="O35" s="82"/>
      <c r="P35" s="84">
        <v>600</v>
      </c>
      <c r="W35" s="34"/>
    </row>
    <row r="36" spans="2:84" x14ac:dyDescent="0.3">
      <c r="B36" s="13">
        <f>ROW()</f>
        <v>36</v>
      </c>
    </row>
    <row r="37" spans="2:84" x14ac:dyDescent="0.3">
      <c r="B37" s="13">
        <f>ROW()</f>
        <v>37</v>
      </c>
      <c r="H37" s="1" t="s">
        <v>42</v>
      </c>
      <c r="M37" s="53" t="s">
        <v>18</v>
      </c>
      <c r="P37" s="72"/>
      <c r="U37" s="5">
        <f ca="1">SUM(INDIRECT(ADDRESS($B37,$X$2)&amp;":"&amp;ADDRESS($B37,$X$2-1+$P$8)))</f>
        <v>1520105945.8381491</v>
      </c>
      <c r="X37" s="5">
        <f ca="1">IF(X$4="",0,X38+X55)</f>
        <v>0</v>
      </c>
      <c r="Y37" s="5">
        <f t="shared" ref="Y37:CF37" ca="1" si="56">IF(Y$4="",0,Y38+Y55)</f>
        <v>0</v>
      </c>
      <c r="Z37" s="5">
        <f t="shared" ca="1" si="56"/>
        <v>0</v>
      </c>
      <c r="AA37" s="5">
        <f t="shared" ca="1" si="56"/>
        <v>0</v>
      </c>
      <c r="AB37" s="5">
        <f t="shared" ca="1" si="56"/>
        <v>0</v>
      </c>
      <c r="AC37" s="5">
        <f t="shared" ca="1" si="56"/>
        <v>0</v>
      </c>
      <c r="AD37" s="5">
        <f t="shared" ca="1" si="56"/>
        <v>0</v>
      </c>
      <c r="AE37" s="5">
        <f t="shared" ca="1" si="56"/>
        <v>0</v>
      </c>
      <c r="AF37" s="5">
        <f t="shared" ca="1" si="56"/>
        <v>0</v>
      </c>
      <c r="AG37" s="5">
        <f t="shared" ca="1" si="56"/>
        <v>0</v>
      </c>
      <c r="AH37" s="5">
        <f t="shared" ca="1" si="56"/>
        <v>0</v>
      </c>
      <c r="AI37" s="5">
        <f t="shared" ca="1" si="56"/>
        <v>0</v>
      </c>
      <c r="AJ37" s="5">
        <f t="shared" ca="1" si="56"/>
        <v>2535142.6800000002</v>
      </c>
      <c r="AK37" s="5">
        <f t="shared" ca="1" si="56"/>
        <v>4367807.28</v>
      </c>
      <c r="AL37" s="5">
        <f t="shared" ca="1" si="56"/>
        <v>6062306.7599999998</v>
      </c>
      <c r="AM37" s="5">
        <f t="shared" ca="1" si="56"/>
        <v>7756806.2400000002</v>
      </c>
      <c r="AN37" s="5">
        <f t="shared" ca="1" si="56"/>
        <v>9451305.7200000007</v>
      </c>
      <c r="AO37" s="5">
        <f t="shared" ca="1" si="56"/>
        <v>11145805.200000001</v>
      </c>
      <c r="AP37" s="5">
        <f t="shared" ca="1" si="56"/>
        <v>13069477.749599999</v>
      </c>
      <c r="AQ37" s="5">
        <f t="shared" ca="1" si="56"/>
        <v>14825500.243199997</v>
      </c>
      <c r="AR37" s="5">
        <f t="shared" ca="1" si="56"/>
        <v>16553889.7128</v>
      </c>
      <c r="AS37" s="5">
        <f t="shared" ca="1" si="56"/>
        <v>18282279.182399996</v>
      </c>
      <c r="AT37" s="5">
        <f t="shared" ca="1" si="56"/>
        <v>20010668.652000003</v>
      </c>
      <c r="AU37" s="5">
        <f t="shared" ca="1" si="56"/>
        <v>21739058.121599998</v>
      </c>
      <c r="AV37" s="5">
        <f t="shared" ca="1" si="56"/>
        <v>23883243.742511995</v>
      </c>
      <c r="AW37" s="5">
        <f t="shared" ca="1" si="56"/>
        <v>25699753.802015997</v>
      </c>
      <c r="AX37" s="5">
        <f t="shared" ca="1" si="56"/>
        <v>27462711.061007999</v>
      </c>
      <c r="AY37" s="5">
        <f t="shared" ca="1" si="56"/>
        <v>29225668.32</v>
      </c>
      <c r="AZ37" s="5">
        <f t="shared" ca="1" si="56"/>
        <v>30988625.578991994</v>
      </c>
      <c r="BA37" s="5">
        <f t="shared" ca="1" si="56"/>
        <v>32751582.837983996</v>
      </c>
      <c r="BB37" s="5">
        <f t="shared" ca="1" si="56"/>
        <v>35124332.584040642</v>
      </c>
      <c r="BC37" s="5">
        <f t="shared" ca="1" si="56"/>
        <v>36070540.656704642</v>
      </c>
      <c r="BD37" s="5">
        <f t="shared" ca="1" si="56"/>
        <v>36323375.160637446</v>
      </c>
      <c r="BE37" s="5">
        <f t="shared" ca="1" si="56"/>
        <v>36502898.699237764</v>
      </c>
      <c r="BF37" s="5">
        <f t="shared" ca="1" si="56"/>
        <v>36682422.237838089</v>
      </c>
      <c r="BG37" s="5">
        <f t="shared" ca="1" si="56"/>
        <v>36861945.776438408</v>
      </c>
      <c r="BH37" s="5">
        <f t="shared" ca="1" si="56"/>
        <v>37694325.54294052</v>
      </c>
      <c r="BI37" s="5">
        <f t="shared" ca="1" si="56"/>
        <v>37965412.710711822</v>
      </c>
      <c r="BJ37" s="5">
        <f t="shared" ca="1" si="56"/>
        <v>38148526.720084153</v>
      </c>
      <c r="BK37" s="5">
        <f t="shared" ca="1" si="56"/>
        <v>38331640.729456477</v>
      </c>
      <c r="BL37" s="5">
        <f t="shared" ca="1" si="56"/>
        <v>38514754.738828801</v>
      </c>
      <c r="BM37" s="5">
        <f t="shared" ca="1" si="56"/>
        <v>38697868.748201132</v>
      </c>
      <c r="BN37" s="5">
        <f t="shared" ca="1" si="56"/>
        <v>39568869.791157968</v>
      </c>
      <c r="BO37" s="5">
        <f t="shared" ca="1" si="56"/>
        <v>39845378.702284694</v>
      </c>
      <c r="BP37" s="5">
        <f t="shared" ca="1" si="56"/>
        <v>40032154.99184446</v>
      </c>
      <c r="BQ37" s="5">
        <f t="shared" ca="1" si="56"/>
        <v>40218931.281404234</v>
      </c>
      <c r="BR37" s="5">
        <f t="shared" ca="1" si="56"/>
        <v>40405707.570964009</v>
      </c>
      <c r="BS37" s="5">
        <f t="shared" ca="1" si="56"/>
        <v>40592483.860523783</v>
      </c>
      <c r="BT37" s="5">
        <f t="shared" ca="1" si="56"/>
        <v>41503318.079086937</v>
      </c>
      <c r="BU37" s="5">
        <f t="shared" ca="1" si="56"/>
        <v>41785357.168436199</v>
      </c>
      <c r="BV37" s="5">
        <f t="shared" ca="1" si="56"/>
        <v>41975868.983787164</v>
      </c>
      <c r="BW37" s="5">
        <f t="shared" ca="1" si="56"/>
        <v>42166380.799138129</v>
      </c>
      <c r="BX37" s="5">
        <f t="shared" ca="1" si="56"/>
        <v>42356892.614489101</v>
      </c>
      <c r="BY37" s="5">
        <f t="shared" ca="1" si="56"/>
        <v>42547404.429840066</v>
      </c>
      <c r="BZ37" s="5">
        <f t="shared" ca="1" si="56"/>
        <v>43499316.750616595</v>
      </c>
      <c r="CA37" s="5">
        <f t="shared" ca="1" si="56"/>
        <v>43786996.621752843</v>
      </c>
      <c r="CB37" s="5">
        <f t="shared" ca="1" si="56"/>
        <v>43981318.673410833</v>
      </c>
      <c r="CC37" s="5">
        <f t="shared" ca="1" si="56"/>
        <v>44175640.725068815</v>
      </c>
      <c r="CD37" s="5">
        <f t="shared" ca="1" si="56"/>
        <v>44369962.776726805</v>
      </c>
      <c r="CE37" s="5">
        <f t="shared" ca="1" si="56"/>
        <v>44564284.828384787</v>
      </c>
      <c r="CF37" s="5">
        <f t="shared" ca="1" si="56"/>
        <v>0</v>
      </c>
    </row>
    <row r="38" spans="2:84" s="2" customFormat="1" x14ac:dyDescent="0.3">
      <c r="B38" s="126">
        <f>ROW()</f>
        <v>38</v>
      </c>
      <c r="H38" s="2" t="str">
        <f>H37</f>
        <v>Себестоимостные закупки и затраты</v>
      </c>
      <c r="I38" s="2" t="str">
        <f>I12</f>
        <v>Металлопрокат для B2C</v>
      </c>
      <c r="M38" s="127" t="s">
        <v>18</v>
      </c>
      <c r="O38" s="8"/>
      <c r="P38" s="72"/>
      <c r="Q38" s="129"/>
      <c r="U38" s="130">
        <f ca="1">SUM(INDIRECT(ADDRESS($B38,$X$2)&amp;":"&amp;ADDRESS($B38,$X$2-1+$P$8)))</f>
        <v>227583798.83823192</v>
      </c>
      <c r="X38" s="130">
        <f ca="1">IF(X$4="",0,SUM(X39:X45))</f>
        <v>0</v>
      </c>
      <c r="Y38" s="130">
        <f t="shared" ref="Y38:CF38" ca="1" si="57">IF(Y$4="",0,SUM(Y39:Y45))</f>
        <v>0</v>
      </c>
      <c r="Z38" s="130">
        <f ca="1">IF(Z$4="",0,SUM(Z39:Z45))</f>
        <v>0</v>
      </c>
      <c r="AA38" s="130">
        <f t="shared" ca="1" si="57"/>
        <v>0</v>
      </c>
      <c r="AB38" s="130">
        <f t="shared" ca="1" si="57"/>
        <v>0</v>
      </c>
      <c r="AC38" s="130">
        <f t="shared" ca="1" si="57"/>
        <v>0</v>
      </c>
      <c r="AD38" s="130">
        <f t="shared" ca="1" si="57"/>
        <v>0</v>
      </c>
      <c r="AE38" s="130">
        <f t="shared" ca="1" si="57"/>
        <v>0</v>
      </c>
      <c r="AF38" s="130">
        <f t="shared" ca="1" si="57"/>
        <v>0</v>
      </c>
      <c r="AG38" s="130">
        <f t="shared" ca="1" si="57"/>
        <v>0</v>
      </c>
      <c r="AH38" s="130">
        <f t="shared" ca="1" si="57"/>
        <v>0</v>
      </c>
      <c r="AI38" s="130">
        <f t="shared" ca="1" si="57"/>
        <v>0</v>
      </c>
      <c r="AJ38" s="130">
        <f t="shared" ca="1" si="57"/>
        <v>338338.07999999996</v>
      </c>
      <c r="AK38" s="130">
        <f t="shared" ca="1" si="57"/>
        <v>507507.12000000005</v>
      </c>
      <c r="AL38" s="130">
        <f t="shared" ca="1" si="57"/>
        <v>676676.15999999992</v>
      </c>
      <c r="AM38" s="130">
        <f t="shared" ca="1" si="57"/>
        <v>845845.2</v>
      </c>
      <c r="AN38" s="130">
        <f t="shared" ca="1" si="57"/>
        <v>1015014.2400000001</v>
      </c>
      <c r="AO38" s="130">
        <f t="shared" ca="1" si="57"/>
        <v>1184183.28</v>
      </c>
      <c r="AP38" s="130">
        <f t="shared" ca="1" si="57"/>
        <v>1380419.3663999999</v>
      </c>
      <c r="AQ38" s="130">
        <f t="shared" ca="1" si="57"/>
        <v>1552971.7871999997</v>
      </c>
      <c r="AR38" s="130">
        <f t="shared" ca="1" si="57"/>
        <v>1725524.2079999999</v>
      </c>
      <c r="AS38" s="130">
        <f t="shared" ca="1" si="57"/>
        <v>1898076.6287999996</v>
      </c>
      <c r="AT38" s="130">
        <f t="shared" ca="1" si="57"/>
        <v>2070629.0495999998</v>
      </c>
      <c r="AU38" s="130">
        <f t="shared" ca="1" si="57"/>
        <v>2243181.4703999995</v>
      </c>
      <c r="AV38" s="130">
        <f t="shared" ca="1" si="57"/>
        <v>2464048.5690240003</v>
      </c>
      <c r="AW38" s="130">
        <f t="shared" ca="1" si="57"/>
        <v>2640052.0382400006</v>
      </c>
      <c r="AX38" s="130">
        <f t="shared" ca="1" si="57"/>
        <v>2816055.507456</v>
      </c>
      <c r="AY38" s="130">
        <f t="shared" ca="1" si="57"/>
        <v>2992058.9766720003</v>
      </c>
      <c r="AZ38" s="130">
        <f t="shared" ca="1" si="57"/>
        <v>3168062.4458879996</v>
      </c>
      <c r="BA38" s="130">
        <f t="shared" ca="1" si="57"/>
        <v>3344065.9151039999</v>
      </c>
      <c r="BB38" s="130">
        <f t="shared" ca="1" si="57"/>
        <v>3590470.7720063999</v>
      </c>
      <c r="BC38" s="130">
        <f t="shared" ca="1" si="57"/>
        <v>3769994.3106067199</v>
      </c>
      <c r="BD38" s="130">
        <f t="shared" ca="1" si="57"/>
        <v>3949517.8492070399</v>
      </c>
      <c r="BE38" s="130">
        <f t="shared" ca="1" si="57"/>
        <v>4129041.3878073599</v>
      </c>
      <c r="BF38" s="130">
        <f t="shared" ca="1" si="57"/>
        <v>4308564.9264076799</v>
      </c>
      <c r="BG38" s="130">
        <f t="shared" ca="1" si="57"/>
        <v>4488088.4650080008</v>
      </c>
      <c r="BH38" s="130">
        <f t="shared" ca="1" si="57"/>
        <v>4760964.2436804874</v>
      </c>
      <c r="BI38" s="130">
        <f t="shared" ca="1" si="57"/>
        <v>4944078.253052813</v>
      </c>
      <c r="BJ38" s="130">
        <f t="shared" ca="1" si="57"/>
        <v>5127192.2624251405</v>
      </c>
      <c r="BK38" s="130">
        <f t="shared" ca="1" si="57"/>
        <v>5310306.2717974661</v>
      </c>
      <c r="BL38" s="130">
        <f t="shared" ca="1" si="57"/>
        <v>5493420.2811697926</v>
      </c>
      <c r="BM38" s="130">
        <f t="shared" ca="1" si="57"/>
        <v>5676534.2905421183</v>
      </c>
      <c r="BN38" s="130">
        <f t="shared" ca="1" si="57"/>
        <v>5976841.265912733</v>
      </c>
      <c r="BO38" s="130">
        <f t="shared" ca="1" si="57"/>
        <v>6163617.5554725062</v>
      </c>
      <c r="BP38" s="130">
        <f t="shared" ca="1" si="57"/>
        <v>6350393.8450322775</v>
      </c>
      <c r="BQ38" s="130">
        <f t="shared" ca="1" si="57"/>
        <v>6537170.1345920516</v>
      </c>
      <c r="BR38" s="130">
        <f t="shared" ca="1" si="57"/>
        <v>6723946.4241518239</v>
      </c>
      <c r="BS38" s="130">
        <f t="shared" ca="1" si="57"/>
        <v>6910722.713711597</v>
      </c>
      <c r="BT38" s="130">
        <f t="shared" ca="1" si="57"/>
        <v>7239448.9833367979</v>
      </c>
      <c r="BU38" s="130">
        <f t="shared" ca="1" si="57"/>
        <v>7429960.7986877672</v>
      </c>
      <c r="BV38" s="130">
        <f t="shared" ca="1" si="57"/>
        <v>7620472.6140387347</v>
      </c>
      <c r="BW38" s="130">
        <f t="shared" ca="1" si="57"/>
        <v>7810984.429389704</v>
      </c>
      <c r="BX38" s="130">
        <f t="shared" ca="1" si="57"/>
        <v>8001496.2447406715</v>
      </c>
      <c r="BY38" s="130">
        <f t="shared" ca="1" si="57"/>
        <v>8192008.0600916399</v>
      </c>
      <c r="BZ38" s="130">
        <f t="shared" ca="1" si="57"/>
        <v>8550170.2729514595</v>
      </c>
      <c r="CA38" s="130">
        <f t="shared" ca="1" si="57"/>
        <v>8744492.324609451</v>
      </c>
      <c r="CB38" s="130">
        <f t="shared" ca="1" si="57"/>
        <v>8938814.3762674369</v>
      </c>
      <c r="CC38" s="130">
        <f t="shared" ca="1" si="57"/>
        <v>9133136.4279254228</v>
      </c>
      <c r="CD38" s="130">
        <f t="shared" ca="1" si="57"/>
        <v>9327458.4795834124</v>
      </c>
      <c r="CE38" s="130">
        <f t="shared" ca="1" si="57"/>
        <v>9521780.5312413983</v>
      </c>
      <c r="CF38" s="130">
        <f t="shared" ca="1" si="57"/>
        <v>0</v>
      </c>
    </row>
    <row r="39" spans="2:84" x14ac:dyDescent="0.3">
      <c r="B39" s="13">
        <f>ROW()</f>
        <v>39</v>
      </c>
      <c r="H39" s="1" t="str">
        <f t="shared" ref="H39:H44" si="58">$H$37</f>
        <v>Себестоимостные закупки и затраты</v>
      </c>
      <c r="I39" s="1" t="str">
        <f>Prcsses!I14</f>
        <v>Металлопрокат</v>
      </c>
      <c r="M39" s="53" t="s">
        <v>18</v>
      </c>
      <c r="U39" s="5">
        <f t="shared" ref="U39:U44" ca="1" si="59">SUM(INDIRECT(ADDRESS($B39,$X$2)&amp;":"&amp;ADDRESS($B39,$X$2-1+$P$8)))</f>
        <v>167958523.12784642</v>
      </c>
      <c r="X39" s="5">
        <f ca="1">IF(X$4="",0,SUMPRODUCT(INDIRECT(ADDRESS($B47,$X$2)&amp;":"&amp;ADDRESS($B47,$X$2-1+X$8)),INDIRECT(ADDRESS($B$12,$X$2)&amp;":"&amp;ADDRESS($B$12,$X$2-1+X$8)),INDIRECT("rP!"&amp;ADDRESS(Prcsses!$B14,$X$2+$P$8-X$8)&amp;":"&amp;ADDRESS(Prcsses!$B14,$X$2-1+$P$8))))</f>
        <v>0</v>
      </c>
      <c r="Y39" s="5">
        <f ca="1">IF(Y$4="",0,SUMPRODUCT(INDIRECT(ADDRESS($B47,$X$2)&amp;":"&amp;ADDRESS($B47,$X$2-1+Y$8)),INDIRECT(ADDRESS($B$12,$X$2)&amp;":"&amp;ADDRESS($B$12,$X$2-1+Y$8)),INDIRECT("rP!"&amp;ADDRESS(Prcsses!$B14,$X$2+$P$8-Y$8)&amp;":"&amp;ADDRESS(Prcsses!$B14,$X$2-1+$P$8))))</f>
        <v>0</v>
      </c>
      <c r="Z39" s="5">
        <f ca="1">IF(Z$4="",0,SUMPRODUCT(INDIRECT(ADDRESS($B47,$X$2)&amp;":"&amp;ADDRESS($B47,$X$2-1+Z$8)),INDIRECT(ADDRESS($B$12,$X$2)&amp;":"&amp;ADDRESS($B$12,$X$2-1+Z$8)),INDIRECT("rP!"&amp;ADDRESS(Prcsses!$B14,$X$2+$P$8-Z$8)&amp;":"&amp;ADDRESS(Prcsses!$B14,$X$2-1+$P$8))))</f>
        <v>0</v>
      </c>
      <c r="AA39" s="5">
        <f ca="1">IF(AA$4="",0,SUMPRODUCT(INDIRECT(ADDRESS($B47,$X$2)&amp;":"&amp;ADDRESS($B47,$X$2-1+AA$8)),INDIRECT(ADDRESS($B$12,$X$2)&amp;":"&amp;ADDRESS($B$12,$X$2-1+AA$8)),INDIRECT("rP!"&amp;ADDRESS(Prcsses!$B14,$X$2+$P$8-AA$8)&amp;":"&amp;ADDRESS(Prcsses!$B14,$X$2-1+$P$8))))</f>
        <v>0</v>
      </c>
      <c r="AB39" s="5">
        <f ca="1">IF(AB$4="",0,SUMPRODUCT(INDIRECT(ADDRESS($B47,$X$2)&amp;":"&amp;ADDRESS($B47,$X$2-1+AB$8)),INDIRECT(ADDRESS($B$12,$X$2)&amp;":"&amp;ADDRESS($B$12,$X$2-1+AB$8)),INDIRECT("rP!"&amp;ADDRESS(Prcsses!$B14,$X$2+$P$8-AB$8)&amp;":"&amp;ADDRESS(Prcsses!$B14,$X$2-1+$P$8))))</f>
        <v>0</v>
      </c>
      <c r="AC39" s="5">
        <f ca="1">IF(AC$4="",0,SUMPRODUCT(INDIRECT(ADDRESS($B47,$X$2)&amp;":"&amp;ADDRESS($B47,$X$2-1+AC$8)),INDIRECT(ADDRESS($B$12,$X$2)&amp;":"&amp;ADDRESS($B$12,$X$2-1+AC$8)),INDIRECT("rP!"&amp;ADDRESS(Prcsses!$B14,$X$2+$P$8-AC$8)&amp;":"&amp;ADDRESS(Prcsses!$B14,$X$2-1+$P$8))))</f>
        <v>0</v>
      </c>
      <c r="AD39" s="5">
        <f ca="1">IF(AD$4="",0,SUMPRODUCT(INDIRECT(ADDRESS($B47,$X$2)&amp;":"&amp;ADDRESS($B47,$X$2-1+AD$8)),INDIRECT(ADDRESS($B$12,$X$2)&amp;":"&amp;ADDRESS($B$12,$X$2-1+AD$8)),INDIRECT("rP!"&amp;ADDRESS(Prcsses!$B14,$X$2+$P$8-AD$8)&amp;":"&amp;ADDRESS(Prcsses!$B14,$X$2-1+$P$8))))</f>
        <v>0</v>
      </c>
      <c r="AE39" s="5">
        <f ca="1">IF(AE$4="",0,SUMPRODUCT(INDIRECT(ADDRESS($B47,$X$2)&amp;":"&amp;ADDRESS($B47,$X$2-1+AE$8)),INDIRECT(ADDRESS($B$12,$X$2)&amp;":"&amp;ADDRESS($B$12,$X$2-1+AE$8)),INDIRECT("rP!"&amp;ADDRESS(Prcsses!$B14,$X$2+$P$8-AE$8)&amp;":"&amp;ADDRESS(Prcsses!$B14,$X$2-1+$P$8))))</f>
        <v>0</v>
      </c>
      <c r="AF39" s="5">
        <f ca="1">IF(AF$4="",0,SUMPRODUCT(INDIRECT(ADDRESS($B47,$X$2)&amp;":"&amp;ADDRESS($B47,$X$2-1+AF$8)),INDIRECT(ADDRESS($B$12,$X$2)&amp;":"&amp;ADDRESS($B$12,$X$2-1+AF$8)),INDIRECT("rP!"&amp;ADDRESS(Prcsses!$B14,$X$2+$P$8-AF$8)&amp;":"&amp;ADDRESS(Prcsses!$B14,$X$2-1+$P$8))))</f>
        <v>0</v>
      </c>
      <c r="AG39" s="5">
        <f ca="1">IF(AG$4="",0,SUMPRODUCT(INDIRECT(ADDRESS($B47,$X$2)&amp;":"&amp;ADDRESS($B47,$X$2-1+AG$8)),INDIRECT(ADDRESS($B$12,$X$2)&amp;":"&amp;ADDRESS($B$12,$X$2-1+AG$8)),INDIRECT("rP!"&amp;ADDRESS(Prcsses!$B14,$X$2+$P$8-AG$8)&amp;":"&amp;ADDRESS(Prcsses!$B14,$X$2-1+$P$8))))</f>
        <v>0</v>
      </c>
      <c r="AH39" s="5">
        <f ca="1">IF(AH$4="",0,SUMPRODUCT(INDIRECT(ADDRESS($B47,$X$2)&amp;":"&amp;ADDRESS($B47,$X$2-1+AH$8)),INDIRECT(ADDRESS($B$12,$X$2)&amp;":"&amp;ADDRESS($B$12,$X$2-1+AH$8)),INDIRECT("rP!"&amp;ADDRESS(Prcsses!$B14,$X$2+$P$8-AH$8)&amp;":"&amp;ADDRESS(Prcsses!$B14,$X$2-1+$P$8))))</f>
        <v>0</v>
      </c>
      <c r="AI39" s="5">
        <f ca="1">IF(AI$4="",0,SUMPRODUCT(INDIRECT(ADDRESS($B47,$X$2)&amp;":"&amp;ADDRESS($B47,$X$2-1+AI$8)),INDIRECT(ADDRESS($B$12,$X$2)&amp;":"&amp;ADDRESS($B$12,$X$2-1+AI$8)),INDIRECT("rP!"&amp;ADDRESS(Prcsses!$B14,$X$2+$P$8-AI$8)&amp;":"&amp;ADDRESS(Prcsses!$B14,$X$2-1+$P$8))))</f>
        <v>0</v>
      </c>
      <c r="AJ39" s="5">
        <f ca="1">IF(AJ$4="",0,SUMPRODUCT(INDIRECT(ADDRESS($B47,$X$2)&amp;":"&amp;ADDRESS($B47,$X$2-1+AJ$8)),INDIRECT(ADDRESS($B$12,$X$2)&amp;":"&amp;ADDRESS($B$12,$X$2-1+AJ$8)),INDIRECT("rP!"&amp;ADDRESS(Prcsses!$B14,$X$2+$P$8-AJ$8)&amp;":"&amp;ADDRESS(Prcsses!$B14,$X$2-1+$P$8))))</f>
        <v>249696</v>
      </c>
      <c r="AK39" s="5">
        <f ca="1">IF(AK$4="",0,SUMPRODUCT(INDIRECT(ADDRESS($B47,$X$2)&amp;":"&amp;ADDRESS($B47,$X$2-1+AK$8)),INDIRECT(ADDRESS($B$12,$X$2)&amp;":"&amp;ADDRESS($B$12,$X$2-1+AK$8)),INDIRECT("rP!"&amp;ADDRESS(Prcsses!$B14,$X$2+$P$8-AK$8)&amp;":"&amp;ADDRESS(Prcsses!$B14,$X$2-1+$P$8))))</f>
        <v>374544</v>
      </c>
      <c r="AL39" s="5">
        <f ca="1">IF(AL$4="",0,SUMPRODUCT(INDIRECT(ADDRESS($B47,$X$2)&amp;":"&amp;ADDRESS($B47,$X$2-1+AL$8)),INDIRECT(ADDRESS($B$12,$X$2)&amp;":"&amp;ADDRESS($B$12,$X$2-1+AL$8)),INDIRECT("rP!"&amp;ADDRESS(Prcsses!$B14,$X$2+$P$8-AL$8)&amp;":"&amp;ADDRESS(Prcsses!$B14,$X$2-1+$P$8))))</f>
        <v>499392</v>
      </c>
      <c r="AM39" s="5">
        <f ca="1">IF(AM$4="",0,SUMPRODUCT(INDIRECT(ADDRESS($B47,$X$2)&amp;":"&amp;ADDRESS($B47,$X$2-1+AM$8)),INDIRECT(ADDRESS($B$12,$X$2)&amp;":"&amp;ADDRESS($B$12,$X$2-1+AM$8)),INDIRECT("rP!"&amp;ADDRESS(Prcsses!$B14,$X$2+$P$8-AM$8)&amp;":"&amp;ADDRESS(Prcsses!$B14,$X$2-1+$P$8))))</f>
        <v>624240</v>
      </c>
      <c r="AN39" s="5">
        <f ca="1">IF(AN$4="",0,SUMPRODUCT(INDIRECT(ADDRESS($B47,$X$2)&amp;":"&amp;ADDRESS($B47,$X$2-1+AN$8)),INDIRECT(ADDRESS($B$12,$X$2)&amp;":"&amp;ADDRESS($B$12,$X$2-1+AN$8)),INDIRECT("rP!"&amp;ADDRESS(Prcsses!$B14,$X$2+$P$8-AN$8)&amp;":"&amp;ADDRESS(Prcsses!$B14,$X$2-1+$P$8))))</f>
        <v>749088</v>
      </c>
      <c r="AO39" s="5">
        <f ca="1">IF(AO$4="",0,SUMPRODUCT(INDIRECT(ADDRESS($B47,$X$2)&amp;":"&amp;ADDRESS($B47,$X$2-1+AO$8)),INDIRECT(ADDRESS($B$12,$X$2)&amp;":"&amp;ADDRESS($B$12,$X$2-1+AO$8)),INDIRECT("rP!"&amp;ADDRESS(Prcsses!$B14,$X$2+$P$8-AO$8)&amp;":"&amp;ADDRESS(Prcsses!$B14,$X$2-1+$P$8))))</f>
        <v>873936</v>
      </c>
      <c r="AP39" s="5">
        <f ca="1">IF(AP$4="",0,SUMPRODUCT(INDIRECT(ADDRESS($B47,$X$2)&amp;":"&amp;ADDRESS($B47,$X$2-1+AP$8)),INDIRECT(ADDRESS($B$12,$X$2)&amp;":"&amp;ADDRESS($B$12,$X$2-1+AP$8)),INDIRECT("rP!"&amp;ADDRESS(Prcsses!$B14,$X$2+$P$8-AP$8)&amp;":"&amp;ADDRESS(Prcsses!$B14,$X$2-1+$P$8))))</f>
        <v>1018759.6799999999</v>
      </c>
      <c r="AQ39" s="5">
        <f ca="1">IF(AQ$4="",0,SUMPRODUCT(INDIRECT(ADDRESS($B47,$X$2)&amp;":"&amp;ADDRESS($B47,$X$2-1+AQ$8)),INDIRECT(ADDRESS($B$12,$X$2)&amp;":"&amp;ADDRESS($B$12,$X$2-1+AQ$8)),INDIRECT("rP!"&amp;ADDRESS(Prcsses!$B14,$X$2+$P$8-AQ$8)&amp;":"&amp;ADDRESS(Prcsses!$B14,$X$2-1+$P$8))))</f>
        <v>1146104.6399999999</v>
      </c>
      <c r="AR39" s="5">
        <f ca="1">IF(AR$4="",0,SUMPRODUCT(INDIRECT(ADDRESS($B47,$X$2)&amp;":"&amp;ADDRESS($B47,$X$2-1+AR$8)),INDIRECT(ADDRESS($B$12,$X$2)&amp;":"&amp;ADDRESS($B$12,$X$2-1+AR$8)),INDIRECT("rP!"&amp;ADDRESS(Prcsses!$B14,$X$2+$P$8-AR$8)&amp;":"&amp;ADDRESS(Prcsses!$B14,$X$2-1+$P$8))))</f>
        <v>1273449.5999999999</v>
      </c>
      <c r="AS39" s="5">
        <f ca="1">IF(AS$4="",0,SUMPRODUCT(INDIRECT(ADDRESS($B47,$X$2)&amp;":"&amp;ADDRESS($B47,$X$2-1+AS$8)),INDIRECT(ADDRESS($B$12,$X$2)&amp;":"&amp;ADDRESS($B$12,$X$2-1+AS$8)),INDIRECT("rP!"&amp;ADDRESS(Prcsses!$B14,$X$2+$P$8-AS$8)&amp;":"&amp;ADDRESS(Prcsses!$B14,$X$2-1+$P$8))))</f>
        <v>1400794.5599999998</v>
      </c>
      <c r="AT39" s="5">
        <f ca="1">IF(AT$4="",0,SUMPRODUCT(INDIRECT(ADDRESS($B47,$X$2)&amp;":"&amp;ADDRESS($B47,$X$2-1+AT$8)),INDIRECT(ADDRESS($B$12,$X$2)&amp;":"&amp;ADDRESS($B$12,$X$2-1+AT$8)),INDIRECT("rP!"&amp;ADDRESS(Prcsses!$B14,$X$2+$P$8-AT$8)&amp;":"&amp;ADDRESS(Prcsses!$B14,$X$2-1+$P$8))))</f>
        <v>1528139.5199999998</v>
      </c>
      <c r="AU39" s="5">
        <f ca="1">IF(AU$4="",0,SUMPRODUCT(INDIRECT(ADDRESS($B47,$X$2)&amp;":"&amp;ADDRESS($B47,$X$2-1+AU$8)),INDIRECT(ADDRESS($B$12,$X$2)&amp;":"&amp;ADDRESS($B$12,$X$2-1+AU$8)),INDIRECT("rP!"&amp;ADDRESS(Prcsses!$B14,$X$2+$P$8-AU$8)&amp;":"&amp;ADDRESS(Prcsses!$B14,$X$2-1+$P$8))))</f>
        <v>1655484.4799999997</v>
      </c>
      <c r="AV39" s="5">
        <f ca="1">IF(AV$4="",0,SUMPRODUCT(INDIRECT(ADDRESS($B47,$X$2)&amp;":"&amp;ADDRESS($B47,$X$2-1+AV$8)),INDIRECT(ADDRESS($B$12,$X$2)&amp;":"&amp;ADDRESS($B$12,$X$2-1+AV$8)),INDIRECT("rP!"&amp;ADDRESS(Prcsses!$B14,$X$2+$P$8-AV$8)&amp;":"&amp;ADDRESS(Prcsses!$B14,$X$2-1+$P$8))))</f>
        <v>1818486.0288000002</v>
      </c>
      <c r="AW39" s="5">
        <f ca="1">IF(AW$4="",0,SUMPRODUCT(INDIRECT(ADDRESS($B47,$X$2)&amp;":"&amp;ADDRESS($B47,$X$2-1+AW$8)),INDIRECT(ADDRESS($B$12,$X$2)&amp;":"&amp;ADDRESS($B$12,$X$2-1+AW$8)),INDIRECT("rP!"&amp;ADDRESS(Prcsses!$B14,$X$2+$P$8-AW$8)&amp;":"&amp;ADDRESS(Prcsses!$B14,$X$2-1+$P$8))))</f>
        <v>1948377.888</v>
      </c>
      <c r="AX39" s="5">
        <f ca="1">IF(AX$4="",0,SUMPRODUCT(INDIRECT(ADDRESS($B47,$X$2)&amp;":"&amp;ADDRESS($B47,$X$2-1+AX$8)),INDIRECT(ADDRESS($B$12,$X$2)&amp;":"&amp;ADDRESS($B$12,$X$2-1+AX$8)),INDIRECT("rP!"&amp;ADDRESS(Prcsses!$B14,$X$2+$P$8-AX$8)&amp;":"&amp;ADDRESS(Prcsses!$B14,$X$2-1+$P$8))))</f>
        <v>2078269.7471999999</v>
      </c>
      <c r="AY39" s="5">
        <f ca="1">IF(AY$4="",0,SUMPRODUCT(INDIRECT(ADDRESS($B47,$X$2)&amp;":"&amp;ADDRESS($B47,$X$2-1+AY$8)),INDIRECT(ADDRESS($B$12,$X$2)&amp;":"&amp;ADDRESS($B$12,$X$2-1+AY$8)),INDIRECT("rP!"&amp;ADDRESS(Prcsses!$B14,$X$2+$P$8-AY$8)&amp;":"&amp;ADDRESS(Prcsses!$B14,$X$2-1+$P$8))))</f>
        <v>2208161.6063999999</v>
      </c>
      <c r="AZ39" s="5">
        <f ca="1">IF(AZ$4="",0,SUMPRODUCT(INDIRECT(ADDRESS($B47,$X$2)&amp;":"&amp;ADDRESS($B47,$X$2-1+AZ$8)),INDIRECT(ADDRESS($B$12,$X$2)&amp;":"&amp;ADDRESS($B$12,$X$2-1+AZ$8)),INDIRECT("rP!"&amp;ADDRESS(Prcsses!$B14,$X$2+$P$8-AZ$8)&amp;":"&amp;ADDRESS(Prcsses!$B14,$X$2-1+$P$8))))</f>
        <v>2338053.4655999998</v>
      </c>
      <c r="BA39" s="5">
        <f ca="1">IF(BA$4="",0,SUMPRODUCT(INDIRECT(ADDRESS($B47,$X$2)&amp;":"&amp;ADDRESS($B47,$X$2-1+BA$8)),INDIRECT(ADDRESS($B$12,$X$2)&amp;":"&amp;ADDRESS($B$12,$X$2-1+BA$8)),INDIRECT("rP!"&amp;ADDRESS(Prcsses!$B14,$X$2+$P$8-BA$8)&amp;":"&amp;ADDRESS(Prcsses!$B14,$X$2-1+$P$8))))</f>
        <v>2467945.3248000001</v>
      </c>
      <c r="BB39" s="5">
        <f ca="1">IF(BB$4="",0,SUMPRODUCT(INDIRECT(ADDRESS($B47,$X$2)&amp;":"&amp;ADDRESS($B47,$X$2-1+BB$8)),INDIRECT(ADDRESS($B$12,$X$2)&amp;":"&amp;ADDRESS($B$12,$X$2-1+BB$8)),INDIRECT("rP!"&amp;ADDRESS(Prcsses!$B14,$X$2+$P$8-BB$8)&amp;":"&amp;ADDRESS(Prcsses!$B14,$X$2-1+$P$8))))</f>
        <v>2649793.9276799997</v>
      </c>
      <c r="BC39" s="5">
        <f ca="1">IF(BC$4="",0,SUMPRODUCT(INDIRECT(ADDRESS($B47,$X$2)&amp;":"&amp;ADDRESS($B47,$X$2-1+BC$8)),INDIRECT(ADDRESS($B$12,$X$2)&amp;":"&amp;ADDRESS($B$12,$X$2-1+BC$8)),INDIRECT("rP!"&amp;ADDRESS(Prcsses!$B14,$X$2+$P$8-BC$8)&amp;":"&amp;ADDRESS(Prcsses!$B14,$X$2-1+$P$8))))</f>
        <v>2782283.6240639999</v>
      </c>
      <c r="BD39" s="5">
        <f ca="1">IF(BD$4="",0,SUMPRODUCT(INDIRECT(ADDRESS($B47,$X$2)&amp;":"&amp;ADDRESS($B47,$X$2-1+BD$8)),INDIRECT(ADDRESS($B$12,$X$2)&amp;":"&amp;ADDRESS($B$12,$X$2-1+BD$8)),INDIRECT("rP!"&amp;ADDRESS(Prcsses!$B14,$X$2+$P$8-BD$8)&amp;":"&amp;ADDRESS(Prcsses!$B14,$X$2-1+$P$8))))</f>
        <v>2914773.320448</v>
      </c>
      <c r="BE39" s="5">
        <f ca="1">IF(BE$4="",0,SUMPRODUCT(INDIRECT(ADDRESS($B47,$X$2)&amp;":"&amp;ADDRESS($B47,$X$2-1+BE$8)),INDIRECT(ADDRESS($B$12,$X$2)&amp;":"&amp;ADDRESS($B$12,$X$2-1+BE$8)),INDIRECT("rP!"&amp;ADDRESS(Prcsses!$B14,$X$2+$P$8-BE$8)&amp;":"&amp;ADDRESS(Prcsses!$B14,$X$2-1+$P$8))))</f>
        <v>3047263.0168320001</v>
      </c>
      <c r="BF39" s="5">
        <f ca="1">IF(BF$4="",0,SUMPRODUCT(INDIRECT(ADDRESS($B47,$X$2)&amp;":"&amp;ADDRESS($B47,$X$2-1+BF$8)),INDIRECT(ADDRESS($B$12,$X$2)&amp;":"&amp;ADDRESS($B$12,$X$2-1+BF$8)),INDIRECT("rP!"&amp;ADDRESS(Prcsses!$B14,$X$2+$P$8-BF$8)&amp;":"&amp;ADDRESS(Prcsses!$B14,$X$2-1+$P$8))))</f>
        <v>3179752.7132160002</v>
      </c>
      <c r="BG39" s="5">
        <f ca="1">IF(BG$4="",0,SUMPRODUCT(INDIRECT(ADDRESS($B47,$X$2)&amp;":"&amp;ADDRESS($B47,$X$2-1+BG$8)),INDIRECT(ADDRESS($B$12,$X$2)&amp;":"&amp;ADDRESS($B$12,$X$2-1+BG$8)),INDIRECT("rP!"&amp;ADDRESS(Prcsses!$B14,$X$2+$P$8-BG$8)&amp;":"&amp;ADDRESS(Prcsses!$B14,$X$2-1+$P$8))))</f>
        <v>3312242.4095999999</v>
      </c>
      <c r="BH39" s="5">
        <f ca="1">IF(BH$4="",0,SUMPRODUCT(INDIRECT(ADDRESS($B47,$X$2)&amp;":"&amp;ADDRESS($B47,$X$2-1+BH$8)),INDIRECT(ADDRESS($B$12,$X$2)&amp;":"&amp;ADDRESS($B$12,$X$2-1+BH$8)),INDIRECT("rP!"&amp;ADDRESS(Prcsses!$B14,$X$2+$P$8-BH$8)&amp;":"&amp;ADDRESS(Prcsses!$B14,$X$2-1+$P$8))))</f>
        <v>3513626.7481036806</v>
      </c>
      <c r="BI39" s="5">
        <f ca="1">IF(BI$4="",0,SUMPRODUCT(INDIRECT(ADDRESS($B47,$X$2)&amp;":"&amp;ADDRESS($B47,$X$2-1+BI$8)),INDIRECT(ADDRESS($B$12,$X$2)&amp;":"&amp;ADDRESS($B$12,$X$2-1+BI$8)),INDIRECT("rP!"&amp;ADDRESS(Prcsses!$B14,$X$2+$P$8-BI$8)&amp;":"&amp;ADDRESS(Prcsses!$B14,$X$2-1+$P$8))))</f>
        <v>3648766.2384153605</v>
      </c>
      <c r="BJ39" s="5">
        <f ca="1">IF(BJ$4="",0,SUMPRODUCT(INDIRECT(ADDRESS($B47,$X$2)&amp;":"&amp;ADDRESS($B47,$X$2-1+BJ$8)),INDIRECT(ADDRESS($B$12,$X$2)&amp;":"&amp;ADDRESS($B$12,$X$2-1+BJ$8)),INDIRECT("rP!"&amp;ADDRESS(Prcsses!$B14,$X$2+$P$8-BJ$8)&amp;":"&amp;ADDRESS(Prcsses!$B14,$X$2-1+$P$8))))</f>
        <v>3783905.7287270403</v>
      </c>
      <c r="BK39" s="5">
        <f ca="1">IF(BK$4="",0,SUMPRODUCT(INDIRECT(ADDRESS($B47,$X$2)&amp;":"&amp;ADDRESS($B47,$X$2-1+BK$8)),INDIRECT(ADDRESS($B$12,$X$2)&amp;":"&amp;ADDRESS($B$12,$X$2-1+BK$8)),INDIRECT("rP!"&amp;ADDRESS(Prcsses!$B14,$X$2+$P$8-BK$8)&amp;":"&amp;ADDRESS(Prcsses!$B14,$X$2-1+$P$8))))</f>
        <v>3919045.2190387202</v>
      </c>
      <c r="BL39" s="5">
        <f ca="1">IF(BL$4="",0,SUMPRODUCT(INDIRECT(ADDRESS($B47,$X$2)&amp;":"&amp;ADDRESS($B47,$X$2-1+BL$8)),INDIRECT(ADDRESS($B$12,$X$2)&amp;":"&amp;ADDRESS($B$12,$X$2-1+BL$8)),INDIRECT("rP!"&amp;ADDRESS(Prcsses!$B14,$X$2+$P$8-BL$8)&amp;":"&amp;ADDRESS(Prcsses!$B14,$X$2-1+$P$8))))</f>
        <v>4054184.7093504006</v>
      </c>
      <c r="BM39" s="5">
        <f ca="1">IF(BM$4="",0,SUMPRODUCT(INDIRECT(ADDRESS($B47,$X$2)&amp;":"&amp;ADDRESS($B47,$X$2-1+BM$8)),INDIRECT(ADDRESS($B$12,$X$2)&amp;":"&amp;ADDRESS($B$12,$X$2-1+BM$8)),INDIRECT("rP!"&amp;ADDRESS(Prcsses!$B14,$X$2+$P$8-BM$8)&amp;":"&amp;ADDRESS(Prcsses!$B14,$X$2-1+$P$8))))</f>
        <v>4189324.1996620805</v>
      </c>
      <c r="BN39" s="5">
        <f ca="1">IF(BN$4="",0,SUMPRODUCT(INDIRECT(ADDRESS($B47,$X$2)&amp;":"&amp;ADDRESS($B47,$X$2-1+BN$8)),INDIRECT(ADDRESS($B$12,$X$2)&amp;":"&amp;ADDRESS($B$12,$X$2-1+BN$8)),INDIRECT("rP!"&amp;ADDRESS(Prcsses!$B14,$X$2+$P$8-BN$8)&amp;":"&amp;ADDRESS(Prcsses!$B14,$X$2-1+$P$8))))</f>
        <v>4410952.9637732347</v>
      </c>
      <c r="BO39" s="5">
        <f ca="1">IF(BO$4="",0,SUMPRODUCT(INDIRECT(ADDRESS($B47,$X$2)&amp;":"&amp;ADDRESS($B47,$X$2-1+BO$8)),INDIRECT(ADDRESS($B$12,$X$2)&amp;":"&amp;ADDRESS($B$12,$X$2-1+BO$8)),INDIRECT("rP!"&amp;ADDRESS(Prcsses!$B14,$X$2+$P$8-BO$8)&amp;":"&amp;ADDRESS(Prcsses!$B14,$X$2-1+$P$8))))</f>
        <v>4548795.2438911479</v>
      </c>
      <c r="BP39" s="5">
        <f ca="1">IF(BP$4="",0,SUMPRODUCT(INDIRECT(ADDRESS($B47,$X$2)&amp;":"&amp;ADDRESS($B47,$X$2-1+BP$8)),INDIRECT(ADDRESS($B$12,$X$2)&amp;":"&amp;ADDRESS($B$12,$X$2-1+BP$8)),INDIRECT("rP!"&amp;ADDRESS(Prcsses!$B14,$X$2+$P$8-BP$8)&amp;":"&amp;ADDRESS(Prcsses!$B14,$X$2-1+$P$8))))</f>
        <v>4686637.524009061</v>
      </c>
      <c r="BQ39" s="5">
        <f ca="1">IF(BQ$4="",0,SUMPRODUCT(INDIRECT(ADDRESS($B47,$X$2)&amp;":"&amp;ADDRESS($B47,$X$2-1+BQ$8)),INDIRECT(ADDRESS($B$12,$X$2)&amp;":"&amp;ADDRESS($B$12,$X$2-1+BQ$8)),INDIRECT("rP!"&amp;ADDRESS(Prcsses!$B14,$X$2+$P$8-BQ$8)&amp;":"&amp;ADDRESS(Prcsses!$B14,$X$2-1+$P$8))))</f>
        <v>4824479.8041269751</v>
      </c>
      <c r="BR39" s="5">
        <f ca="1">IF(BR$4="",0,SUMPRODUCT(INDIRECT(ADDRESS($B47,$X$2)&amp;":"&amp;ADDRESS($B47,$X$2-1+BR$8)),INDIRECT(ADDRESS($B$12,$X$2)&amp;":"&amp;ADDRESS($B$12,$X$2-1+BR$8)),INDIRECT("rP!"&amp;ADDRESS(Prcsses!$B14,$X$2+$P$8-BR$8)&amp;":"&amp;ADDRESS(Prcsses!$B14,$X$2-1+$P$8))))</f>
        <v>4962322.0842448892</v>
      </c>
      <c r="BS39" s="5">
        <f ca="1">IF(BS$4="",0,SUMPRODUCT(INDIRECT(ADDRESS($B47,$X$2)&amp;":"&amp;ADDRESS($B47,$X$2-1+BS$8)),INDIRECT(ADDRESS($B$12,$X$2)&amp;":"&amp;ADDRESS($B$12,$X$2-1+BS$8)),INDIRECT("rP!"&amp;ADDRESS(Prcsses!$B14,$X$2+$P$8-BS$8)&amp;":"&amp;ADDRESS(Prcsses!$B14,$X$2-1+$P$8))))</f>
        <v>5100164.3643628024</v>
      </c>
      <c r="BT39" s="5">
        <f ca="1">IF(BT$4="",0,SUMPRODUCT(INDIRECT(ADDRESS($B47,$X$2)&amp;":"&amp;ADDRESS($B47,$X$2-1+BT$8)),INDIRECT(ADDRESS($B$12,$X$2)&amp;":"&amp;ADDRESS($B$12,$X$2-1+BT$8)),INDIRECT("rP!"&amp;ADDRESS(Prcsses!$B14,$X$2+$P$8-BT$8)&amp;":"&amp;ADDRESS(Prcsses!$B14,$X$2-1+$P$8))))</f>
        <v>5342766.7773703309</v>
      </c>
      <c r="BU39" s="5">
        <f ca="1">IF(BU$4="",0,SUMPRODUCT(INDIRECT(ADDRESS($B47,$X$2)&amp;":"&amp;ADDRESS($B47,$X$2-1+BU$8)),INDIRECT(ADDRESS($B$12,$X$2)&amp;":"&amp;ADDRESS($B$12,$X$2-1+BU$8)),INDIRECT("rP!"&amp;ADDRESS(Prcsses!$B14,$X$2+$P$8-BU$8)&amp;":"&amp;ADDRESS(Prcsses!$B14,$X$2-1+$P$8))))</f>
        <v>5483365.9030906027</v>
      </c>
      <c r="BV39" s="5">
        <f ca="1">IF(BV$4="",0,SUMPRODUCT(INDIRECT(ADDRESS($B47,$X$2)&amp;":"&amp;ADDRESS($B47,$X$2-1+BV$8)),INDIRECT(ADDRESS($B$12,$X$2)&amp;":"&amp;ADDRESS($B$12,$X$2-1+BV$8)),INDIRECT("rP!"&amp;ADDRESS(Prcsses!$B14,$X$2+$P$8-BV$8)&amp;":"&amp;ADDRESS(Prcsses!$B14,$X$2-1+$P$8))))</f>
        <v>5623965.0288108746</v>
      </c>
      <c r="BW39" s="5">
        <f ca="1">IF(BW$4="",0,SUMPRODUCT(INDIRECT(ADDRESS($B47,$X$2)&amp;":"&amp;ADDRESS($B47,$X$2-1+BW$8)),INDIRECT(ADDRESS($B$12,$X$2)&amp;":"&amp;ADDRESS($B$12,$X$2-1+BW$8)),INDIRECT("rP!"&amp;ADDRESS(Prcsses!$B14,$X$2+$P$8-BW$8)&amp;":"&amp;ADDRESS(Prcsses!$B14,$X$2-1+$P$8))))</f>
        <v>5764564.1545311464</v>
      </c>
      <c r="BX39" s="5">
        <f ca="1">IF(BX$4="",0,SUMPRODUCT(INDIRECT(ADDRESS($B47,$X$2)&amp;":"&amp;ADDRESS($B47,$X$2-1+BX$8)),INDIRECT(ADDRESS($B$12,$X$2)&amp;":"&amp;ADDRESS($B$12,$X$2-1+BX$8)),INDIRECT("rP!"&amp;ADDRESS(Prcsses!$B14,$X$2+$P$8-BX$8)&amp;":"&amp;ADDRESS(Prcsses!$B14,$X$2-1+$P$8))))</f>
        <v>5905163.2802514182</v>
      </c>
      <c r="BY39" s="5">
        <f ca="1">IF(BY$4="",0,SUMPRODUCT(INDIRECT(ADDRESS($B47,$X$2)&amp;":"&amp;ADDRESS($B47,$X$2-1+BY$8)),INDIRECT(ADDRESS($B$12,$X$2)&amp;":"&amp;ADDRESS($B$12,$X$2-1+BY$8)),INDIRECT("rP!"&amp;ADDRESS(Prcsses!$B14,$X$2+$P$8-BY$8)&amp;":"&amp;ADDRESS(Prcsses!$B14,$X$2-1+$P$8))))</f>
        <v>6045762.4059716901</v>
      </c>
      <c r="BZ39" s="5">
        <f ca="1">IF(BZ$4="",0,SUMPRODUCT(INDIRECT(ADDRESS($B47,$X$2)&amp;":"&amp;ADDRESS($B47,$X$2-1+BZ$8)),INDIRECT(ADDRESS($B$12,$X$2)&amp;":"&amp;ADDRESS($B$12,$X$2-1+BZ$8)),INDIRECT("rP!"&amp;ADDRESS(Prcsses!$B14,$X$2+$P$8-BZ$8)&amp;":"&amp;ADDRESS(Prcsses!$B14,$X$2-1+$P$8))))</f>
        <v>6310088.762325801</v>
      </c>
      <c r="CA39" s="5">
        <f ca="1">IF(CA$4="",0,SUMPRODUCT(INDIRECT(ADDRESS($B47,$X$2)&amp;":"&amp;ADDRESS($B47,$X$2-1+CA$8)),INDIRECT(ADDRESS($B$12,$X$2)&amp;":"&amp;ADDRESS($B$12,$X$2-1+CA$8)),INDIRECT("rP!"&amp;ADDRESS(Prcsses!$B14,$X$2+$P$8-CA$8)&amp;":"&amp;ADDRESS(Prcsses!$B14,$X$2-1+$P$8))))</f>
        <v>6453499.8705604794</v>
      </c>
      <c r="CB39" s="5">
        <f ca="1">IF(CB$4="",0,SUMPRODUCT(INDIRECT(ADDRESS($B47,$X$2)&amp;":"&amp;ADDRESS($B47,$X$2-1+CB$8)),INDIRECT(ADDRESS($B$12,$X$2)&amp;":"&amp;ADDRESS($B$12,$X$2-1+CB$8)),INDIRECT("rP!"&amp;ADDRESS(Prcsses!$B14,$X$2+$P$8-CB$8)&amp;":"&amp;ADDRESS(Prcsses!$B14,$X$2-1+$P$8))))</f>
        <v>6596910.9787951559</v>
      </c>
      <c r="CC39" s="5">
        <f ca="1">IF(CC$4="",0,SUMPRODUCT(INDIRECT(ADDRESS($B47,$X$2)&amp;":"&amp;ADDRESS($B47,$X$2-1+CC$8)),INDIRECT(ADDRESS($B$12,$X$2)&amp;":"&amp;ADDRESS($B$12,$X$2-1+CC$8)),INDIRECT("rP!"&amp;ADDRESS(Prcsses!$B14,$X$2+$P$8-CC$8)&amp;":"&amp;ADDRESS(Prcsses!$B14,$X$2-1+$P$8))))</f>
        <v>6740322.0870298333</v>
      </c>
      <c r="CD39" s="5">
        <f ca="1">IF(CD$4="",0,SUMPRODUCT(INDIRECT(ADDRESS($B47,$X$2)&amp;":"&amp;ADDRESS($B47,$X$2-1+CD$8)),INDIRECT(ADDRESS($B$12,$X$2)&amp;":"&amp;ADDRESS($B$12,$X$2-1+CD$8)),INDIRECT("rP!"&amp;ADDRESS(Prcsses!$B14,$X$2+$P$8-CD$8)&amp;":"&amp;ADDRESS(Prcsses!$B14,$X$2-1+$P$8))))</f>
        <v>6883733.1952645108</v>
      </c>
      <c r="CE39" s="5">
        <f ca="1">IF(CE$4="",0,SUMPRODUCT(INDIRECT(ADDRESS($B47,$X$2)&amp;":"&amp;ADDRESS($B47,$X$2-1+CE$8)),INDIRECT(ADDRESS($B$12,$X$2)&amp;":"&amp;ADDRESS($B$12,$X$2-1+CE$8)),INDIRECT("rP!"&amp;ADDRESS(Prcsses!$B14,$X$2+$P$8-CE$8)&amp;":"&amp;ADDRESS(Prcsses!$B14,$X$2-1+$P$8))))</f>
        <v>7027144.3034991873</v>
      </c>
      <c r="CF39" s="5">
        <f ca="1">IF(CF$4="",0,SUMPRODUCT(INDIRECT(ADDRESS($B47,$X$2)&amp;":"&amp;ADDRESS($B47,$X$2-1+CF$8)),INDIRECT(ADDRESS($B$12,$X$2)&amp;":"&amp;ADDRESS($B$12,$X$2-1+CF$8)),INDIRECT("rP!"&amp;ADDRESS(Prcsses!$B14,$X$2+$P$8-CF$8)&amp;":"&amp;ADDRESS(Prcsses!$B14,$X$2-1+$P$8))))</f>
        <v>0</v>
      </c>
    </row>
    <row r="40" spans="2:84" x14ac:dyDescent="0.3">
      <c r="B40" s="13">
        <f>ROW()</f>
        <v>40</v>
      </c>
      <c r="H40" s="1" t="str">
        <f t="shared" si="58"/>
        <v>Себестоимостные закупки и затраты</v>
      </c>
      <c r="I40" s="1" t="str">
        <f>Prcsses!I15</f>
        <v>Изготовление у подрядчиков</v>
      </c>
      <c r="M40" s="53" t="s">
        <v>18</v>
      </c>
      <c r="U40" s="5">
        <f t="shared" ca="1" si="59"/>
        <v>41989630.781961605</v>
      </c>
      <c r="X40" s="5">
        <f ca="1">IF(X$4="",0,SUMPRODUCT(INDIRECT(ADDRESS($B48,$X$2)&amp;":"&amp;ADDRESS($B48,$X$2-1+X$8)),INDIRECT(ADDRESS($B$12,$X$2)&amp;":"&amp;ADDRESS($B$12,$X$2-1+X$8)),INDIRECT("rP!"&amp;ADDRESS(Prcsses!$B15,$X$2+$P$8-X$8)&amp;":"&amp;ADDRESS(Prcsses!$B15,$X$2-1+$P$8))))</f>
        <v>0</v>
      </c>
      <c r="Y40" s="5">
        <f ca="1">IF(Y$4="",0,SUMPRODUCT(INDIRECT(ADDRESS($B48,$X$2)&amp;":"&amp;ADDRESS($B48,$X$2-1+Y$8)),INDIRECT(ADDRESS($B$12,$X$2)&amp;":"&amp;ADDRESS($B$12,$X$2-1+Y$8)),INDIRECT("rP!"&amp;ADDRESS(Prcsses!$B15,$X$2+$P$8-Y$8)&amp;":"&amp;ADDRESS(Prcsses!$B15,$X$2-1+$P$8))))</f>
        <v>0</v>
      </c>
      <c r="Z40" s="5">
        <f ca="1">IF(Z$4="",0,SUMPRODUCT(INDIRECT(ADDRESS($B48,$X$2)&amp;":"&amp;ADDRESS($B48,$X$2-1+Z$8)),INDIRECT(ADDRESS($B$12,$X$2)&amp;":"&amp;ADDRESS($B$12,$X$2-1+Z$8)),INDIRECT("rP!"&amp;ADDRESS(Prcsses!$B15,$X$2+$P$8-Z$8)&amp;":"&amp;ADDRESS(Prcsses!$B15,$X$2-1+$P$8))))</f>
        <v>0</v>
      </c>
      <c r="AA40" s="5">
        <f ca="1">IF(AA$4="",0,SUMPRODUCT(INDIRECT(ADDRESS($B48,$X$2)&amp;":"&amp;ADDRESS($B48,$X$2-1+AA$8)),INDIRECT(ADDRESS($B$12,$X$2)&amp;":"&amp;ADDRESS($B$12,$X$2-1+AA$8)),INDIRECT("rP!"&amp;ADDRESS(Prcsses!$B15,$X$2+$P$8-AA$8)&amp;":"&amp;ADDRESS(Prcsses!$B15,$X$2-1+$P$8))))</f>
        <v>0</v>
      </c>
      <c r="AB40" s="5">
        <f ca="1">IF(AB$4="",0,SUMPRODUCT(INDIRECT(ADDRESS($B48,$X$2)&amp;":"&amp;ADDRESS($B48,$X$2-1+AB$8)),INDIRECT(ADDRESS($B$12,$X$2)&amp;":"&amp;ADDRESS($B$12,$X$2-1+AB$8)),INDIRECT("rP!"&amp;ADDRESS(Prcsses!$B15,$X$2+$P$8-AB$8)&amp;":"&amp;ADDRESS(Prcsses!$B15,$X$2-1+$P$8))))</f>
        <v>0</v>
      </c>
      <c r="AC40" s="5">
        <f ca="1">IF(AC$4="",0,SUMPRODUCT(INDIRECT(ADDRESS($B48,$X$2)&amp;":"&amp;ADDRESS($B48,$X$2-1+AC$8)),INDIRECT(ADDRESS($B$12,$X$2)&amp;":"&amp;ADDRESS($B$12,$X$2-1+AC$8)),INDIRECT("rP!"&amp;ADDRESS(Prcsses!$B15,$X$2+$P$8-AC$8)&amp;":"&amp;ADDRESS(Prcsses!$B15,$X$2-1+$P$8))))</f>
        <v>0</v>
      </c>
      <c r="AD40" s="5">
        <f ca="1">IF(AD$4="",0,SUMPRODUCT(INDIRECT(ADDRESS($B48,$X$2)&amp;":"&amp;ADDRESS($B48,$X$2-1+AD$8)),INDIRECT(ADDRESS($B$12,$X$2)&amp;":"&amp;ADDRESS($B$12,$X$2-1+AD$8)),INDIRECT("rP!"&amp;ADDRESS(Prcsses!$B15,$X$2+$P$8-AD$8)&amp;":"&amp;ADDRESS(Prcsses!$B15,$X$2-1+$P$8))))</f>
        <v>0</v>
      </c>
      <c r="AE40" s="5">
        <f ca="1">IF(AE$4="",0,SUMPRODUCT(INDIRECT(ADDRESS($B48,$X$2)&amp;":"&amp;ADDRESS($B48,$X$2-1+AE$8)),INDIRECT(ADDRESS($B$12,$X$2)&amp;":"&amp;ADDRESS($B$12,$X$2-1+AE$8)),INDIRECT("rP!"&amp;ADDRESS(Prcsses!$B15,$X$2+$P$8-AE$8)&amp;":"&amp;ADDRESS(Prcsses!$B15,$X$2-1+$P$8))))</f>
        <v>0</v>
      </c>
      <c r="AF40" s="5">
        <f ca="1">IF(AF$4="",0,SUMPRODUCT(INDIRECT(ADDRESS($B48,$X$2)&amp;":"&amp;ADDRESS($B48,$X$2-1+AF$8)),INDIRECT(ADDRESS($B$12,$X$2)&amp;":"&amp;ADDRESS($B$12,$X$2-1+AF$8)),INDIRECT("rP!"&amp;ADDRESS(Prcsses!$B15,$X$2+$P$8-AF$8)&amp;":"&amp;ADDRESS(Prcsses!$B15,$X$2-1+$P$8))))</f>
        <v>0</v>
      </c>
      <c r="AG40" s="5">
        <f ca="1">IF(AG$4="",0,SUMPRODUCT(INDIRECT(ADDRESS($B48,$X$2)&amp;":"&amp;ADDRESS($B48,$X$2-1+AG$8)),INDIRECT(ADDRESS($B$12,$X$2)&amp;":"&amp;ADDRESS($B$12,$X$2-1+AG$8)),INDIRECT("rP!"&amp;ADDRESS(Prcsses!$B15,$X$2+$P$8-AG$8)&amp;":"&amp;ADDRESS(Prcsses!$B15,$X$2-1+$P$8))))</f>
        <v>0</v>
      </c>
      <c r="AH40" s="5">
        <f ca="1">IF(AH$4="",0,SUMPRODUCT(INDIRECT(ADDRESS($B48,$X$2)&amp;":"&amp;ADDRESS($B48,$X$2-1+AH$8)),INDIRECT(ADDRESS($B$12,$X$2)&amp;":"&amp;ADDRESS($B$12,$X$2-1+AH$8)),INDIRECT("rP!"&amp;ADDRESS(Prcsses!$B15,$X$2+$P$8-AH$8)&amp;":"&amp;ADDRESS(Prcsses!$B15,$X$2-1+$P$8))))</f>
        <v>0</v>
      </c>
      <c r="AI40" s="5">
        <f ca="1">IF(AI$4="",0,SUMPRODUCT(INDIRECT(ADDRESS($B48,$X$2)&amp;":"&amp;ADDRESS($B48,$X$2-1+AI$8)),INDIRECT(ADDRESS($B$12,$X$2)&amp;":"&amp;ADDRESS($B$12,$X$2-1+AI$8)),INDIRECT("rP!"&amp;ADDRESS(Prcsses!$B15,$X$2+$P$8-AI$8)&amp;":"&amp;ADDRESS(Prcsses!$B15,$X$2-1+$P$8))))</f>
        <v>0</v>
      </c>
      <c r="AJ40" s="5">
        <f ca="1">IF(AJ$4="",0,SUMPRODUCT(INDIRECT(ADDRESS($B48,$X$2)&amp;":"&amp;ADDRESS($B48,$X$2-1+AJ$8)),INDIRECT(ADDRESS($B$12,$X$2)&amp;":"&amp;ADDRESS($B$12,$X$2-1+AJ$8)),INDIRECT("rP!"&amp;ADDRESS(Prcsses!$B15,$X$2+$P$8-AJ$8)&amp;":"&amp;ADDRESS(Prcsses!$B15,$X$2-1+$P$8))))</f>
        <v>62424</v>
      </c>
      <c r="AK40" s="5">
        <f ca="1">IF(AK$4="",0,SUMPRODUCT(INDIRECT(ADDRESS($B48,$X$2)&amp;":"&amp;ADDRESS($B48,$X$2-1+AK$8)),INDIRECT(ADDRESS($B$12,$X$2)&amp;":"&amp;ADDRESS($B$12,$X$2-1+AK$8)),INDIRECT("rP!"&amp;ADDRESS(Prcsses!$B15,$X$2+$P$8-AK$8)&amp;":"&amp;ADDRESS(Prcsses!$B15,$X$2-1+$P$8))))</f>
        <v>93636</v>
      </c>
      <c r="AL40" s="5">
        <f ca="1">IF(AL$4="",0,SUMPRODUCT(INDIRECT(ADDRESS($B48,$X$2)&amp;":"&amp;ADDRESS($B48,$X$2-1+AL$8)),INDIRECT(ADDRESS($B$12,$X$2)&amp;":"&amp;ADDRESS($B$12,$X$2-1+AL$8)),INDIRECT("rP!"&amp;ADDRESS(Prcsses!$B15,$X$2+$P$8-AL$8)&amp;":"&amp;ADDRESS(Prcsses!$B15,$X$2-1+$P$8))))</f>
        <v>124848</v>
      </c>
      <c r="AM40" s="5">
        <f ca="1">IF(AM$4="",0,SUMPRODUCT(INDIRECT(ADDRESS($B48,$X$2)&amp;":"&amp;ADDRESS($B48,$X$2-1+AM$8)),INDIRECT(ADDRESS($B$12,$X$2)&amp;":"&amp;ADDRESS($B$12,$X$2-1+AM$8)),INDIRECT("rP!"&amp;ADDRESS(Prcsses!$B15,$X$2+$P$8-AM$8)&amp;":"&amp;ADDRESS(Prcsses!$B15,$X$2-1+$P$8))))</f>
        <v>156060</v>
      </c>
      <c r="AN40" s="5">
        <f ca="1">IF(AN$4="",0,SUMPRODUCT(INDIRECT(ADDRESS($B48,$X$2)&amp;":"&amp;ADDRESS($B48,$X$2-1+AN$8)),INDIRECT(ADDRESS($B$12,$X$2)&amp;":"&amp;ADDRESS($B$12,$X$2-1+AN$8)),INDIRECT("rP!"&amp;ADDRESS(Prcsses!$B15,$X$2+$P$8-AN$8)&amp;":"&amp;ADDRESS(Prcsses!$B15,$X$2-1+$P$8))))</f>
        <v>187272</v>
      </c>
      <c r="AO40" s="5">
        <f ca="1">IF(AO$4="",0,SUMPRODUCT(INDIRECT(ADDRESS($B48,$X$2)&amp;":"&amp;ADDRESS($B48,$X$2-1+AO$8)),INDIRECT(ADDRESS($B$12,$X$2)&amp;":"&amp;ADDRESS($B$12,$X$2-1+AO$8)),INDIRECT("rP!"&amp;ADDRESS(Prcsses!$B15,$X$2+$P$8-AO$8)&amp;":"&amp;ADDRESS(Prcsses!$B15,$X$2-1+$P$8))))</f>
        <v>218484</v>
      </c>
      <c r="AP40" s="5">
        <f ca="1">IF(AP$4="",0,SUMPRODUCT(INDIRECT(ADDRESS($B48,$X$2)&amp;":"&amp;ADDRESS($B48,$X$2-1+AP$8)),INDIRECT(ADDRESS($B$12,$X$2)&amp;":"&amp;ADDRESS($B$12,$X$2-1+AP$8)),INDIRECT("rP!"&amp;ADDRESS(Prcsses!$B15,$X$2+$P$8-AP$8)&amp;":"&amp;ADDRESS(Prcsses!$B15,$X$2-1+$P$8))))</f>
        <v>254689.91999999998</v>
      </c>
      <c r="AQ40" s="5">
        <f ca="1">IF(AQ$4="",0,SUMPRODUCT(INDIRECT(ADDRESS($B48,$X$2)&amp;":"&amp;ADDRESS($B48,$X$2-1+AQ$8)),INDIRECT(ADDRESS($B$12,$X$2)&amp;":"&amp;ADDRESS($B$12,$X$2-1+AQ$8)),INDIRECT("rP!"&amp;ADDRESS(Prcsses!$B15,$X$2+$P$8-AQ$8)&amp;":"&amp;ADDRESS(Prcsses!$B15,$X$2-1+$P$8))))</f>
        <v>286526.15999999997</v>
      </c>
      <c r="AR40" s="5">
        <f ca="1">IF(AR$4="",0,SUMPRODUCT(INDIRECT(ADDRESS($B48,$X$2)&amp;":"&amp;ADDRESS($B48,$X$2-1+AR$8)),INDIRECT(ADDRESS($B$12,$X$2)&amp;":"&amp;ADDRESS($B$12,$X$2-1+AR$8)),INDIRECT("rP!"&amp;ADDRESS(Prcsses!$B15,$X$2+$P$8-AR$8)&amp;":"&amp;ADDRESS(Prcsses!$B15,$X$2-1+$P$8))))</f>
        <v>318362.39999999997</v>
      </c>
      <c r="AS40" s="5">
        <f ca="1">IF(AS$4="",0,SUMPRODUCT(INDIRECT(ADDRESS($B48,$X$2)&amp;":"&amp;ADDRESS($B48,$X$2-1+AS$8)),INDIRECT(ADDRESS($B$12,$X$2)&amp;":"&amp;ADDRESS($B$12,$X$2-1+AS$8)),INDIRECT("rP!"&amp;ADDRESS(Prcsses!$B15,$X$2+$P$8-AS$8)&amp;":"&amp;ADDRESS(Prcsses!$B15,$X$2-1+$P$8))))</f>
        <v>350198.63999999996</v>
      </c>
      <c r="AT40" s="5">
        <f ca="1">IF(AT$4="",0,SUMPRODUCT(INDIRECT(ADDRESS($B48,$X$2)&amp;":"&amp;ADDRESS($B48,$X$2-1+AT$8)),INDIRECT(ADDRESS($B$12,$X$2)&amp;":"&amp;ADDRESS($B$12,$X$2-1+AT$8)),INDIRECT("rP!"&amp;ADDRESS(Prcsses!$B15,$X$2+$P$8-AT$8)&amp;":"&amp;ADDRESS(Prcsses!$B15,$X$2-1+$P$8))))</f>
        <v>382034.87999999995</v>
      </c>
      <c r="AU40" s="5">
        <f ca="1">IF(AU$4="",0,SUMPRODUCT(INDIRECT(ADDRESS($B48,$X$2)&amp;":"&amp;ADDRESS($B48,$X$2-1+AU$8)),INDIRECT(ADDRESS($B$12,$X$2)&amp;":"&amp;ADDRESS($B$12,$X$2-1+AU$8)),INDIRECT("rP!"&amp;ADDRESS(Prcsses!$B15,$X$2+$P$8-AU$8)&amp;":"&amp;ADDRESS(Prcsses!$B15,$X$2-1+$P$8))))</f>
        <v>413871.11999999994</v>
      </c>
      <c r="AV40" s="5">
        <f ca="1">IF(AV$4="",0,SUMPRODUCT(INDIRECT(ADDRESS($B48,$X$2)&amp;":"&amp;ADDRESS($B48,$X$2-1+AV$8)),INDIRECT(ADDRESS($B$12,$X$2)&amp;":"&amp;ADDRESS($B$12,$X$2-1+AV$8)),INDIRECT("rP!"&amp;ADDRESS(Prcsses!$B15,$X$2+$P$8-AV$8)&amp;":"&amp;ADDRESS(Prcsses!$B15,$X$2-1+$P$8))))</f>
        <v>454621.50720000005</v>
      </c>
      <c r="AW40" s="5">
        <f ca="1">IF(AW$4="",0,SUMPRODUCT(INDIRECT(ADDRESS($B48,$X$2)&amp;":"&amp;ADDRESS($B48,$X$2-1+AW$8)),INDIRECT(ADDRESS($B$12,$X$2)&amp;":"&amp;ADDRESS($B$12,$X$2-1+AW$8)),INDIRECT("rP!"&amp;ADDRESS(Prcsses!$B15,$X$2+$P$8-AW$8)&amp;":"&amp;ADDRESS(Prcsses!$B15,$X$2-1+$P$8))))</f>
        <v>487094.47200000001</v>
      </c>
      <c r="AX40" s="5">
        <f ca="1">IF(AX$4="",0,SUMPRODUCT(INDIRECT(ADDRESS($B48,$X$2)&amp;":"&amp;ADDRESS($B48,$X$2-1+AX$8)),INDIRECT(ADDRESS($B$12,$X$2)&amp;":"&amp;ADDRESS($B$12,$X$2-1+AX$8)),INDIRECT("rP!"&amp;ADDRESS(Prcsses!$B15,$X$2+$P$8-AX$8)&amp;":"&amp;ADDRESS(Prcsses!$B15,$X$2-1+$P$8))))</f>
        <v>519567.43679999997</v>
      </c>
      <c r="AY40" s="5">
        <f ca="1">IF(AY$4="",0,SUMPRODUCT(INDIRECT(ADDRESS($B48,$X$2)&amp;":"&amp;ADDRESS($B48,$X$2-1+AY$8)),INDIRECT(ADDRESS($B$12,$X$2)&amp;":"&amp;ADDRESS($B$12,$X$2-1+AY$8)),INDIRECT("rP!"&amp;ADDRESS(Prcsses!$B15,$X$2+$P$8-AY$8)&amp;":"&amp;ADDRESS(Prcsses!$B15,$X$2-1+$P$8))))</f>
        <v>552040.40159999998</v>
      </c>
      <c r="AZ40" s="5">
        <f ca="1">IF(AZ$4="",0,SUMPRODUCT(INDIRECT(ADDRESS($B48,$X$2)&amp;":"&amp;ADDRESS($B48,$X$2-1+AZ$8)),INDIRECT(ADDRESS($B$12,$X$2)&amp;":"&amp;ADDRESS($B$12,$X$2-1+AZ$8)),INDIRECT("rP!"&amp;ADDRESS(Prcsses!$B15,$X$2+$P$8-AZ$8)&amp;":"&amp;ADDRESS(Prcsses!$B15,$X$2-1+$P$8))))</f>
        <v>584513.36639999994</v>
      </c>
      <c r="BA40" s="5">
        <f ca="1">IF(BA$4="",0,SUMPRODUCT(INDIRECT(ADDRESS($B48,$X$2)&amp;":"&amp;ADDRESS($B48,$X$2-1+BA$8)),INDIRECT(ADDRESS($B$12,$X$2)&amp;":"&amp;ADDRESS($B$12,$X$2-1+BA$8)),INDIRECT("rP!"&amp;ADDRESS(Prcsses!$B15,$X$2+$P$8-BA$8)&amp;":"&amp;ADDRESS(Prcsses!$B15,$X$2-1+$P$8))))</f>
        <v>616986.33120000002</v>
      </c>
      <c r="BB40" s="5">
        <f ca="1">IF(BB$4="",0,SUMPRODUCT(INDIRECT(ADDRESS($B48,$X$2)&amp;":"&amp;ADDRESS($B48,$X$2-1+BB$8)),INDIRECT(ADDRESS($B$12,$X$2)&amp;":"&amp;ADDRESS($B$12,$X$2-1+BB$8)),INDIRECT("rP!"&amp;ADDRESS(Prcsses!$B15,$X$2+$P$8-BB$8)&amp;":"&amp;ADDRESS(Prcsses!$B15,$X$2-1+$P$8))))</f>
        <v>662448.48191999993</v>
      </c>
      <c r="BC40" s="5">
        <f ca="1">IF(BC$4="",0,SUMPRODUCT(INDIRECT(ADDRESS($B48,$X$2)&amp;":"&amp;ADDRESS($B48,$X$2-1+BC$8)),INDIRECT(ADDRESS($B$12,$X$2)&amp;":"&amp;ADDRESS($B$12,$X$2-1+BC$8)),INDIRECT("rP!"&amp;ADDRESS(Prcsses!$B15,$X$2+$P$8-BC$8)&amp;":"&amp;ADDRESS(Prcsses!$B15,$X$2-1+$P$8))))</f>
        <v>695570.90601599996</v>
      </c>
      <c r="BD40" s="5">
        <f ca="1">IF(BD$4="",0,SUMPRODUCT(INDIRECT(ADDRESS($B48,$X$2)&amp;":"&amp;ADDRESS($B48,$X$2-1+BD$8)),INDIRECT(ADDRESS($B$12,$X$2)&amp;":"&amp;ADDRESS($B$12,$X$2-1+BD$8)),INDIRECT("rP!"&amp;ADDRESS(Prcsses!$B15,$X$2+$P$8-BD$8)&amp;":"&amp;ADDRESS(Prcsses!$B15,$X$2-1+$P$8))))</f>
        <v>728693.330112</v>
      </c>
      <c r="BE40" s="5">
        <f ca="1">IF(BE$4="",0,SUMPRODUCT(INDIRECT(ADDRESS($B48,$X$2)&amp;":"&amp;ADDRESS($B48,$X$2-1+BE$8)),INDIRECT(ADDRESS($B$12,$X$2)&amp;":"&amp;ADDRESS($B$12,$X$2-1+BE$8)),INDIRECT("rP!"&amp;ADDRESS(Prcsses!$B15,$X$2+$P$8-BE$8)&amp;":"&amp;ADDRESS(Prcsses!$B15,$X$2-1+$P$8))))</f>
        <v>761815.75420800003</v>
      </c>
      <c r="BF40" s="5">
        <f ca="1">IF(BF$4="",0,SUMPRODUCT(INDIRECT(ADDRESS($B48,$X$2)&amp;":"&amp;ADDRESS($B48,$X$2-1+BF$8)),INDIRECT(ADDRESS($B$12,$X$2)&amp;":"&amp;ADDRESS($B$12,$X$2-1+BF$8)),INDIRECT("rP!"&amp;ADDRESS(Prcsses!$B15,$X$2+$P$8-BF$8)&amp;":"&amp;ADDRESS(Prcsses!$B15,$X$2-1+$P$8))))</f>
        <v>794938.17830400006</v>
      </c>
      <c r="BG40" s="5">
        <f ca="1">IF(BG$4="",0,SUMPRODUCT(INDIRECT(ADDRESS($B48,$X$2)&amp;":"&amp;ADDRESS($B48,$X$2-1+BG$8)),INDIRECT(ADDRESS($B$12,$X$2)&amp;":"&amp;ADDRESS($B$12,$X$2-1+BG$8)),INDIRECT("rP!"&amp;ADDRESS(Prcsses!$B15,$X$2+$P$8-BG$8)&amp;":"&amp;ADDRESS(Prcsses!$B15,$X$2-1+$P$8))))</f>
        <v>828060.60239999997</v>
      </c>
      <c r="BH40" s="5">
        <f ca="1">IF(BH$4="",0,SUMPRODUCT(INDIRECT(ADDRESS($B48,$X$2)&amp;":"&amp;ADDRESS($B48,$X$2-1+BH$8)),INDIRECT(ADDRESS($B$12,$X$2)&amp;":"&amp;ADDRESS($B$12,$X$2-1+BH$8)),INDIRECT("rP!"&amp;ADDRESS(Prcsses!$B15,$X$2+$P$8-BH$8)&amp;":"&amp;ADDRESS(Prcsses!$B15,$X$2-1+$P$8))))</f>
        <v>878406.68702592014</v>
      </c>
      <c r="BI40" s="5">
        <f ca="1">IF(BI$4="",0,SUMPRODUCT(INDIRECT(ADDRESS($B48,$X$2)&amp;":"&amp;ADDRESS($B48,$X$2-1+BI$8)),INDIRECT(ADDRESS($B$12,$X$2)&amp;":"&amp;ADDRESS($B$12,$X$2-1+BI$8)),INDIRECT("rP!"&amp;ADDRESS(Prcsses!$B15,$X$2+$P$8-BI$8)&amp;":"&amp;ADDRESS(Prcsses!$B15,$X$2-1+$P$8))))</f>
        <v>912191.55960384011</v>
      </c>
      <c r="BJ40" s="5">
        <f ca="1">IF(BJ$4="",0,SUMPRODUCT(INDIRECT(ADDRESS($B48,$X$2)&amp;":"&amp;ADDRESS($B48,$X$2-1+BJ$8)),INDIRECT(ADDRESS($B$12,$X$2)&amp;":"&amp;ADDRESS($B$12,$X$2-1+BJ$8)),INDIRECT("rP!"&amp;ADDRESS(Prcsses!$B15,$X$2+$P$8-BJ$8)&amp;":"&amp;ADDRESS(Prcsses!$B15,$X$2-1+$P$8))))</f>
        <v>945976.43218176009</v>
      </c>
      <c r="BK40" s="5">
        <f ca="1">IF(BK$4="",0,SUMPRODUCT(INDIRECT(ADDRESS($B48,$X$2)&amp;":"&amp;ADDRESS($B48,$X$2-1+BK$8)),INDIRECT(ADDRESS($B$12,$X$2)&amp;":"&amp;ADDRESS($B$12,$X$2-1+BK$8)),INDIRECT("rP!"&amp;ADDRESS(Prcsses!$B15,$X$2+$P$8-BK$8)&amp;":"&amp;ADDRESS(Prcsses!$B15,$X$2-1+$P$8))))</f>
        <v>979761.30475968006</v>
      </c>
      <c r="BL40" s="5">
        <f ca="1">IF(BL$4="",0,SUMPRODUCT(INDIRECT(ADDRESS($B48,$X$2)&amp;":"&amp;ADDRESS($B48,$X$2-1+BL$8)),INDIRECT(ADDRESS($B$12,$X$2)&amp;":"&amp;ADDRESS($B$12,$X$2-1+BL$8)),INDIRECT("rP!"&amp;ADDRESS(Prcsses!$B15,$X$2+$P$8-BL$8)&amp;":"&amp;ADDRESS(Prcsses!$B15,$X$2-1+$P$8))))</f>
        <v>1013546.1773376002</v>
      </c>
      <c r="BM40" s="5">
        <f ca="1">IF(BM$4="",0,SUMPRODUCT(INDIRECT(ADDRESS($B48,$X$2)&amp;":"&amp;ADDRESS($B48,$X$2-1+BM$8)),INDIRECT(ADDRESS($B$12,$X$2)&amp;":"&amp;ADDRESS($B$12,$X$2-1+BM$8)),INDIRECT("rP!"&amp;ADDRESS(Prcsses!$B15,$X$2+$P$8-BM$8)&amp;":"&amp;ADDRESS(Prcsses!$B15,$X$2-1+$P$8))))</f>
        <v>1047331.0499155201</v>
      </c>
      <c r="BN40" s="5">
        <f ca="1">IF(BN$4="",0,SUMPRODUCT(INDIRECT(ADDRESS($B48,$X$2)&amp;":"&amp;ADDRESS($B48,$X$2-1+BN$8)),INDIRECT(ADDRESS($B$12,$X$2)&amp;":"&amp;ADDRESS($B$12,$X$2-1+BN$8)),INDIRECT("rP!"&amp;ADDRESS(Prcsses!$B15,$X$2+$P$8-BN$8)&amp;":"&amp;ADDRESS(Prcsses!$B15,$X$2-1+$P$8))))</f>
        <v>1102738.2409433087</v>
      </c>
      <c r="BO40" s="5">
        <f ca="1">IF(BO$4="",0,SUMPRODUCT(INDIRECT(ADDRESS($B48,$X$2)&amp;":"&amp;ADDRESS($B48,$X$2-1+BO$8)),INDIRECT(ADDRESS($B$12,$X$2)&amp;":"&amp;ADDRESS($B$12,$X$2-1+BO$8)),INDIRECT("rP!"&amp;ADDRESS(Prcsses!$B15,$X$2+$P$8-BO$8)&amp;":"&amp;ADDRESS(Prcsses!$B15,$X$2-1+$P$8))))</f>
        <v>1137198.810972787</v>
      </c>
      <c r="BP40" s="5">
        <f ca="1">IF(BP$4="",0,SUMPRODUCT(INDIRECT(ADDRESS($B48,$X$2)&amp;":"&amp;ADDRESS($B48,$X$2-1+BP$8)),INDIRECT(ADDRESS($B$12,$X$2)&amp;":"&amp;ADDRESS($B$12,$X$2-1+BP$8)),INDIRECT("rP!"&amp;ADDRESS(Prcsses!$B15,$X$2+$P$8-BP$8)&amp;":"&amp;ADDRESS(Prcsses!$B15,$X$2-1+$P$8))))</f>
        <v>1171659.3810022653</v>
      </c>
      <c r="BQ40" s="5">
        <f ca="1">IF(BQ$4="",0,SUMPRODUCT(INDIRECT(ADDRESS($B48,$X$2)&amp;":"&amp;ADDRESS($B48,$X$2-1+BQ$8)),INDIRECT(ADDRESS($B$12,$X$2)&amp;":"&amp;ADDRESS($B$12,$X$2-1+BQ$8)),INDIRECT("rP!"&amp;ADDRESS(Prcsses!$B15,$X$2+$P$8-BQ$8)&amp;":"&amp;ADDRESS(Prcsses!$B15,$X$2-1+$P$8))))</f>
        <v>1206119.9510317438</v>
      </c>
      <c r="BR40" s="5">
        <f ca="1">IF(BR$4="",0,SUMPRODUCT(INDIRECT(ADDRESS($B48,$X$2)&amp;":"&amp;ADDRESS($B48,$X$2-1+BR$8)),INDIRECT(ADDRESS($B$12,$X$2)&amp;":"&amp;ADDRESS($B$12,$X$2-1+BR$8)),INDIRECT("rP!"&amp;ADDRESS(Prcsses!$B15,$X$2+$P$8-BR$8)&amp;":"&amp;ADDRESS(Prcsses!$B15,$X$2-1+$P$8))))</f>
        <v>1240580.5210612223</v>
      </c>
      <c r="BS40" s="5">
        <f ca="1">IF(BS$4="",0,SUMPRODUCT(INDIRECT(ADDRESS($B48,$X$2)&amp;":"&amp;ADDRESS($B48,$X$2-1+BS$8)),INDIRECT(ADDRESS($B$12,$X$2)&amp;":"&amp;ADDRESS($B$12,$X$2-1+BS$8)),INDIRECT("rP!"&amp;ADDRESS(Prcsses!$B15,$X$2+$P$8-BS$8)&amp;":"&amp;ADDRESS(Prcsses!$B15,$X$2-1+$P$8))))</f>
        <v>1275041.0910907006</v>
      </c>
      <c r="BT40" s="5">
        <f ca="1">IF(BT$4="",0,SUMPRODUCT(INDIRECT(ADDRESS($B48,$X$2)&amp;":"&amp;ADDRESS($B48,$X$2-1+BT$8)),INDIRECT(ADDRESS($B$12,$X$2)&amp;":"&amp;ADDRESS($B$12,$X$2-1+BT$8)),INDIRECT("rP!"&amp;ADDRESS(Prcsses!$B15,$X$2+$P$8-BT$8)&amp;":"&amp;ADDRESS(Prcsses!$B15,$X$2-1+$P$8))))</f>
        <v>1335691.6943425827</v>
      </c>
      <c r="BU40" s="5">
        <f ca="1">IF(BU$4="",0,SUMPRODUCT(INDIRECT(ADDRESS($B48,$X$2)&amp;":"&amp;ADDRESS($B48,$X$2-1+BU$8)),INDIRECT(ADDRESS($B$12,$X$2)&amp;":"&amp;ADDRESS($B$12,$X$2-1+BU$8)),INDIRECT("rP!"&amp;ADDRESS(Prcsses!$B15,$X$2+$P$8-BU$8)&amp;":"&amp;ADDRESS(Prcsses!$B15,$X$2-1+$P$8))))</f>
        <v>1370841.4757726507</v>
      </c>
      <c r="BV40" s="5">
        <f ca="1">IF(BV$4="",0,SUMPRODUCT(INDIRECT(ADDRESS($B48,$X$2)&amp;":"&amp;ADDRESS($B48,$X$2-1+BV$8)),INDIRECT(ADDRESS($B$12,$X$2)&amp;":"&amp;ADDRESS($B$12,$X$2-1+BV$8)),INDIRECT("rP!"&amp;ADDRESS(Prcsses!$B15,$X$2+$P$8-BV$8)&amp;":"&amp;ADDRESS(Prcsses!$B15,$X$2-1+$P$8))))</f>
        <v>1405991.2572027186</v>
      </c>
      <c r="BW40" s="5">
        <f ca="1">IF(BW$4="",0,SUMPRODUCT(INDIRECT(ADDRESS($B48,$X$2)&amp;":"&amp;ADDRESS($B48,$X$2-1+BW$8)),INDIRECT(ADDRESS($B$12,$X$2)&amp;":"&amp;ADDRESS($B$12,$X$2-1+BW$8)),INDIRECT("rP!"&amp;ADDRESS(Prcsses!$B15,$X$2+$P$8-BW$8)&amp;":"&amp;ADDRESS(Prcsses!$B15,$X$2-1+$P$8))))</f>
        <v>1441141.0386327866</v>
      </c>
      <c r="BX40" s="5">
        <f ca="1">IF(BX$4="",0,SUMPRODUCT(INDIRECT(ADDRESS($B48,$X$2)&amp;":"&amp;ADDRESS($B48,$X$2-1+BX$8)),INDIRECT(ADDRESS($B$12,$X$2)&amp;":"&amp;ADDRESS($B$12,$X$2-1+BX$8)),INDIRECT("rP!"&amp;ADDRESS(Prcsses!$B15,$X$2+$P$8-BX$8)&amp;":"&amp;ADDRESS(Prcsses!$B15,$X$2-1+$P$8))))</f>
        <v>1476290.8200628546</v>
      </c>
      <c r="BY40" s="5">
        <f ca="1">IF(BY$4="",0,SUMPRODUCT(INDIRECT(ADDRESS($B48,$X$2)&amp;":"&amp;ADDRESS($B48,$X$2-1+BY$8)),INDIRECT(ADDRESS($B$12,$X$2)&amp;":"&amp;ADDRESS($B$12,$X$2-1+BY$8)),INDIRECT("rP!"&amp;ADDRESS(Prcsses!$B15,$X$2+$P$8-BY$8)&amp;":"&amp;ADDRESS(Prcsses!$B15,$X$2-1+$P$8))))</f>
        <v>1511440.6014929225</v>
      </c>
      <c r="BZ40" s="5">
        <f ca="1">IF(BZ$4="",0,SUMPRODUCT(INDIRECT(ADDRESS($B48,$X$2)&amp;":"&amp;ADDRESS($B48,$X$2-1+BZ$8)),INDIRECT(ADDRESS($B$12,$X$2)&amp;":"&amp;ADDRESS($B$12,$X$2-1+BZ$8)),INDIRECT("rP!"&amp;ADDRESS(Prcsses!$B15,$X$2+$P$8-BZ$8)&amp;":"&amp;ADDRESS(Prcsses!$B15,$X$2-1+$P$8))))</f>
        <v>1577522.1905814502</v>
      </c>
      <c r="CA40" s="5">
        <f ca="1">IF(CA$4="",0,SUMPRODUCT(INDIRECT(ADDRESS($B48,$X$2)&amp;":"&amp;ADDRESS($B48,$X$2-1+CA$8)),INDIRECT(ADDRESS($B$12,$X$2)&amp;":"&amp;ADDRESS($B$12,$X$2-1+CA$8)),INDIRECT("rP!"&amp;ADDRESS(Prcsses!$B15,$X$2+$P$8-CA$8)&amp;":"&amp;ADDRESS(Prcsses!$B15,$X$2-1+$P$8))))</f>
        <v>1613374.9676401198</v>
      </c>
      <c r="CB40" s="5">
        <f ca="1">IF(CB$4="",0,SUMPRODUCT(INDIRECT(ADDRESS($B48,$X$2)&amp;":"&amp;ADDRESS($B48,$X$2-1+CB$8)),INDIRECT(ADDRESS($B$12,$X$2)&amp;":"&amp;ADDRESS($B$12,$X$2-1+CB$8)),INDIRECT("rP!"&amp;ADDRESS(Prcsses!$B15,$X$2+$P$8-CB$8)&amp;":"&amp;ADDRESS(Prcsses!$B15,$X$2-1+$P$8))))</f>
        <v>1649227.744698789</v>
      </c>
      <c r="CC40" s="5">
        <f ca="1">IF(CC$4="",0,SUMPRODUCT(INDIRECT(ADDRESS($B48,$X$2)&amp;":"&amp;ADDRESS($B48,$X$2-1+CC$8)),INDIRECT(ADDRESS($B$12,$X$2)&amp;":"&amp;ADDRESS($B$12,$X$2-1+CC$8)),INDIRECT("rP!"&amp;ADDRESS(Prcsses!$B15,$X$2+$P$8-CC$8)&amp;":"&amp;ADDRESS(Prcsses!$B15,$X$2-1+$P$8))))</f>
        <v>1685080.5217574583</v>
      </c>
      <c r="CD40" s="5">
        <f ca="1">IF(CD$4="",0,SUMPRODUCT(INDIRECT(ADDRESS($B48,$X$2)&amp;":"&amp;ADDRESS($B48,$X$2-1+CD$8)),INDIRECT(ADDRESS($B$12,$X$2)&amp;":"&amp;ADDRESS($B$12,$X$2-1+CD$8)),INDIRECT("rP!"&amp;ADDRESS(Prcsses!$B15,$X$2+$P$8-CD$8)&amp;":"&amp;ADDRESS(Prcsses!$B15,$X$2-1+$P$8))))</f>
        <v>1720933.2988161277</v>
      </c>
      <c r="CE40" s="5">
        <f ca="1">IF(CE$4="",0,SUMPRODUCT(INDIRECT(ADDRESS($B48,$X$2)&amp;":"&amp;ADDRESS($B48,$X$2-1+CE$8)),INDIRECT(ADDRESS($B$12,$X$2)&amp;":"&amp;ADDRESS($B$12,$X$2-1+CE$8)),INDIRECT("rP!"&amp;ADDRESS(Prcsses!$B15,$X$2+$P$8-CE$8)&amp;":"&amp;ADDRESS(Prcsses!$B15,$X$2-1+$P$8))))</f>
        <v>1756786.0758747968</v>
      </c>
      <c r="CF40" s="5">
        <f ca="1">IF(CF$4="",0,SUMPRODUCT(INDIRECT(ADDRESS($B48,$X$2)&amp;":"&amp;ADDRESS($B48,$X$2-1+CF$8)),INDIRECT(ADDRESS($B$12,$X$2)&amp;":"&amp;ADDRESS($B$12,$X$2-1+CF$8)),INDIRECT("rP!"&amp;ADDRESS(Prcsses!$B15,$X$2+$P$8-CF$8)&amp;":"&amp;ADDRESS(Prcsses!$B15,$X$2-1+$P$8))))</f>
        <v>0</v>
      </c>
    </row>
    <row r="41" spans="2:84" x14ac:dyDescent="0.3">
      <c r="B41" s="13">
        <f>ROW()</f>
        <v>41</v>
      </c>
      <c r="H41" s="1" t="str">
        <f t="shared" si="58"/>
        <v>Себестоимостные закупки и затраты</v>
      </c>
      <c r="I41" s="1" t="str">
        <f>Prcsses!I16</f>
        <v>Потребление эл.энергии прочих ресурсов</v>
      </c>
      <c r="M41" s="53" t="s">
        <v>18</v>
      </c>
      <c r="U41" s="5">
        <f t="shared" ca="1" si="59"/>
        <v>2799308.7187974402</v>
      </c>
      <c r="X41" s="5">
        <f ca="1">IF(X$4="",0,SUMPRODUCT(INDIRECT(ADDRESS($B49,$X$2)&amp;":"&amp;ADDRESS($B49,$X$2-1+X$8)),INDIRECT(ADDRESS($B$12,$X$2)&amp;":"&amp;ADDRESS($B$12,$X$2-1+X$8)),INDIRECT("rP!"&amp;ADDRESS(Prcsses!$B16,$X$2+$P$8-X$8)&amp;":"&amp;ADDRESS(Prcsses!$B16,$X$2-1+$P$8))))</f>
        <v>0</v>
      </c>
      <c r="Y41" s="5">
        <f ca="1">IF(Y$4="",0,SUMPRODUCT(INDIRECT(ADDRESS($B49,$X$2)&amp;":"&amp;ADDRESS($B49,$X$2-1+Y$8)),INDIRECT(ADDRESS($B$12,$X$2)&amp;":"&amp;ADDRESS($B$12,$X$2-1+Y$8)),INDIRECT("rP!"&amp;ADDRESS(Prcsses!$B16,$X$2+$P$8-Y$8)&amp;":"&amp;ADDRESS(Prcsses!$B16,$X$2-1+$P$8))))</f>
        <v>0</v>
      </c>
      <c r="Z41" s="5">
        <f ca="1">IF(Z$4="",0,SUMPRODUCT(INDIRECT(ADDRESS($B49,$X$2)&amp;":"&amp;ADDRESS($B49,$X$2-1+Z$8)),INDIRECT(ADDRESS($B$12,$X$2)&amp;":"&amp;ADDRESS($B$12,$X$2-1+Z$8)),INDIRECT("rP!"&amp;ADDRESS(Prcsses!$B16,$X$2+$P$8-Z$8)&amp;":"&amp;ADDRESS(Prcsses!$B16,$X$2-1+$P$8))))</f>
        <v>0</v>
      </c>
      <c r="AA41" s="5">
        <f ca="1">IF(AA$4="",0,SUMPRODUCT(INDIRECT(ADDRESS($B49,$X$2)&amp;":"&amp;ADDRESS($B49,$X$2-1+AA$8)),INDIRECT(ADDRESS($B$12,$X$2)&amp;":"&amp;ADDRESS($B$12,$X$2-1+AA$8)),INDIRECT("rP!"&amp;ADDRESS(Prcsses!$B16,$X$2+$P$8-AA$8)&amp;":"&amp;ADDRESS(Prcsses!$B16,$X$2-1+$P$8))))</f>
        <v>0</v>
      </c>
      <c r="AB41" s="5">
        <f ca="1">IF(AB$4="",0,SUMPRODUCT(INDIRECT(ADDRESS($B49,$X$2)&amp;":"&amp;ADDRESS($B49,$X$2-1+AB$8)),INDIRECT(ADDRESS($B$12,$X$2)&amp;":"&amp;ADDRESS($B$12,$X$2-1+AB$8)),INDIRECT("rP!"&amp;ADDRESS(Prcsses!$B16,$X$2+$P$8-AB$8)&amp;":"&amp;ADDRESS(Prcsses!$B16,$X$2-1+$P$8))))</f>
        <v>0</v>
      </c>
      <c r="AC41" s="5">
        <f ca="1">IF(AC$4="",0,SUMPRODUCT(INDIRECT(ADDRESS($B49,$X$2)&amp;":"&amp;ADDRESS($B49,$X$2-1+AC$8)),INDIRECT(ADDRESS($B$12,$X$2)&amp;":"&amp;ADDRESS($B$12,$X$2-1+AC$8)),INDIRECT("rP!"&amp;ADDRESS(Prcsses!$B16,$X$2+$P$8-AC$8)&amp;":"&amp;ADDRESS(Prcsses!$B16,$X$2-1+$P$8))))</f>
        <v>0</v>
      </c>
      <c r="AD41" s="5">
        <f ca="1">IF(AD$4="",0,SUMPRODUCT(INDIRECT(ADDRESS($B49,$X$2)&amp;":"&amp;ADDRESS($B49,$X$2-1+AD$8)),INDIRECT(ADDRESS($B$12,$X$2)&amp;":"&amp;ADDRESS($B$12,$X$2-1+AD$8)),INDIRECT("rP!"&amp;ADDRESS(Prcsses!$B16,$X$2+$P$8-AD$8)&amp;":"&amp;ADDRESS(Prcsses!$B16,$X$2-1+$P$8))))</f>
        <v>0</v>
      </c>
      <c r="AE41" s="5">
        <f ca="1">IF(AE$4="",0,SUMPRODUCT(INDIRECT(ADDRESS($B49,$X$2)&amp;":"&amp;ADDRESS($B49,$X$2-1+AE$8)),INDIRECT(ADDRESS($B$12,$X$2)&amp;":"&amp;ADDRESS($B$12,$X$2-1+AE$8)),INDIRECT("rP!"&amp;ADDRESS(Prcsses!$B16,$X$2+$P$8-AE$8)&amp;":"&amp;ADDRESS(Prcsses!$B16,$X$2-1+$P$8))))</f>
        <v>0</v>
      </c>
      <c r="AF41" s="5">
        <f ca="1">IF(AF$4="",0,SUMPRODUCT(INDIRECT(ADDRESS($B49,$X$2)&amp;":"&amp;ADDRESS($B49,$X$2-1+AF$8)),INDIRECT(ADDRESS($B$12,$X$2)&amp;":"&amp;ADDRESS($B$12,$X$2-1+AF$8)),INDIRECT("rP!"&amp;ADDRESS(Prcsses!$B16,$X$2+$P$8-AF$8)&amp;":"&amp;ADDRESS(Prcsses!$B16,$X$2-1+$P$8))))</f>
        <v>0</v>
      </c>
      <c r="AG41" s="5">
        <f ca="1">IF(AG$4="",0,SUMPRODUCT(INDIRECT(ADDRESS($B49,$X$2)&amp;":"&amp;ADDRESS($B49,$X$2-1+AG$8)),INDIRECT(ADDRESS($B$12,$X$2)&amp;":"&amp;ADDRESS($B$12,$X$2-1+AG$8)),INDIRECT("rP!"&amp;ADDRESS(Prcsses!$B16,$X$2+$P$8-AG$8)&amp;":"&amp;ADDRESS(Prcsses!$B16,$X$2-1+$P$8))))</f>
        <v>0</v>
      </c>
      <c r="AH41" s="5">
        <f ca="1">IF(AH$4="",0,SUMPRODUCT(INDIRECT(ADDRESS($B49,$X$2)&amp;":"&amp;ADDRESS($B49,$X$2-1+AH$8)),INDIRECT(ADDRESS($B$12,$X$2)&amp;":"&amp;ADDRESS($B$12,$X$2-1+AH$8)),INDIRECT("rP!"&amp;ADDRESS(Prcsses!$B16,$X$2+$P$8-AH$8)&amp;":"&amp;ADDRESS(Prcsses!$B16,$X$2-1+$P$8))))</f>
        <v>0</v>
      </c>
      <c r="AI41" s="5">
        <f ca="1">IF(AI$4="",0,SUMPRODUCT(INDIRECT(ADDRESS($B49,$X$2)&amp;":"&amp;ADDRESS($B49,$X$2-1+AI$8)),INDIRECT(ADDRESS($B$12,$X$2)&amp;":"&amp;ADDRESS($B$12,$X$2-1+AI$8)),INDIRECT("rP!"&amp;ADDRESS(Prcsses!$B16,$X$2+$P$8-AI$8)&amp;":"&amp;ADDRESS(Prcsses!$B16,$X$2-1+$P$8))))</f>
        <v>0</v>
      </c>
      <c r="AJ41" s="5">
        <f ca="1">IF(AJ$4="",0,SUMPRODUCT(INDIRECT(ADDRESS($B49,$X$2)&amp;":"&amp;ADDRESS($B49,$X$2-1+AJ$8)),INDIRECT(ADDRESS($B$12,$X$2)&amp;":"&amp;ADDRESS($B$12,$X$2-1+AJ$8)),INDIRECT("rP!"&amp;ADDRESS(Prcsses!$B16,$X$2+$P$8-AJ$8)&amp;":"&amp;ADDRESS(Prcsses!$B16,$X$2-1+$P$8))))</f>
        <v>4161.6000000000004</v>
      </c>
      <c r="AK41" s="5">
        <f ca="1">IF(AK$4="",0,SUMPRODUCT(INDIRECT(ADDRESS($B49,$X$2)&amp;":"&amp;ADDRESS($B49,$X$2-1+AK$8)),INDIRECT(ADDRESS($B$12,$X$2)&amp;":"&amp;ADDRESS($B$12,$X$2-1+AK$8)),INDIRECT("rP!"&amp;ADDRESS(Prcsses!$B16,$X$2+$P$8-AK$8)&amp;":"&amp;ADDRESS(Prcsses!$B16,$X$2-1+$P$8))))</f>
        <v>6242.4</v>
      </c>
      <c r="AL41" s="5">
        <f ca="1">IF(AL$4="",0,SUMPRODUCT(INDIRECT(ADDRESS($B49,$X$2)&amp;":"&amp;ADDRESS($B49,$X$2-1+AL$8)),INDIRECT(ADDRESS($B$12,$X$2)&amp;":"&amp;ADDRESS($B$12,$X$2-1+AL$8)),INDIRECT("rP!"&amp;ADDRESS(Prcsses!$B16,$X$2+$P$8-AL$8)&amp;":"&amp;ADDRESS(Prcsses!$B16,$X$2-1+$P$8))))</f>
        <v>8323.2000000000007</v>
      </c>
      <c r="AM41" s="5">
        <f ca="1">IF(AM$4="",0,SUMPRODUCT(INDIRECT(ADDRESS($B49,$X$2)&amp;":"&amp;ADDRESS($B49,$X$2-1+AM$8)),INDIRECT(ADDRESS($B$12,$X$2)&amp;":"&amp;ADDRESS($B$12,$X$2-1+AM$8)),INDIRECT("rP!"&amp;ADDRESS(Prcsses!$B16,$X$2+$P$8-AM$8)&amp;":"&amp;ADDRESS(Prcsses!$B16,$X$2-1+$P$8))))</f>
        <v>10404</v>
      </c>
      <c r="AN41" s="5">
        <f ca="1">IF(AN$4="",0,SUMPRODUCT(INDIRECT(ADDRESS($B49,$X$2)&amp;":"&amp;ADDRESS($B49,$X$2-1+AN$8)),INDIRECT(ADDRESS($B$12,$X$2)&amp;":"&amp;ADDRESS($B$12,$X$2-1+AN$8)),INDIRECT("rP!"&amp;ADDRESS(Prcsses!$B16,$X$2+$P$8-AN$8)&amp;":"&amp;ADDRESS(Prcsses!$B16,$X$2-1+$P$8))))</f>
        <v>12484.8</v>
      </c>
      <c r="AO41" s="5">
        <f ca="1">IF(AO$4="",0,SUMPRODUCT(INDIRECT(ADDRESS($B49,$X$2)&amp;":"&amp;ADDRESS($B49,$X$2-1+AO$8)),INDIRECT(ADDRESS($B$12,$X$2)&amp;":"&amp;ADDRESS($B$12,$X$2-1+AO$8)),INDIRECT("rP!"&amp;ADDRESS(Prcsses!$B16,$X$2+$P$8-AO$8)&amp;":"&amp;ADDRESS(Prcsses!$B16,$X$2-1+$P$8))))</f>
        <v>14565.6</v>
      </c>
      <c r="AP41" s="5">
        <f ca="1">IF(AP$4="",0,SUMPRODUCT(INDIRECT(ADDRESS($B49,$X$2)&amp;":"&amp;ADDRESS($B49,$X$2-1+AP$8)),INDIRECT(ADDRESS($B$12,$X$2)&amp;":"&amp;ADDRESS($B$12,$X$2-1+AP$8)),INDIRECT("rP!"&amp;ADDRESS(Prcsses!$B16,$X$2+$P$8-AP$8)&amp;":"&amp;ADDRESS(Prcsses!$B16,$X$2-1+$P$8))))</f>
        <v>16979.327999999998</v>
      </c>
      <c r="AQ41" s="5">
        <f ca="1">IF(AQ$4="",0,SUMPRODUCT(INDIRECT(ADDRESS($B49,$X$2)&amp;":"&amp;ADDRESS($B49,$X$2-1+AQ$8)),INDIRECT(ADDRESS($B$12,$X$2)&amp;":"&amp;ADDRESS($B$12,$X$2-1+AQ$8)),INDIRECT("rP!"&amp;ADDRESS(Prcsses!$B16,$X$2+$P$8-AQ$8)&amp;":"&amp;ADDRESS(Prcsses!$B16,$X$2-1+$P$8))))</f>
        <v>19101.743999999999</v>
      </c>
      <c r="AR41" s="5">
        <f ca="1">IF(AR$4="",0,SUMPRODUCT(INDIRECT(ADDRESS($B49,$X$2)&amp;":"&amp;ADDRESS($B49,$X$2-1+AR$8)),INDIRECT(ADDRESS($B$12,$X$2)&amp;":"&amp;ADDRESS($B$12,$X$2-1+AR$8)),INDIRECT("rP!"&amp;ADDRESS(Prcsses!$B16,$X$2+$P$8-AR$8)&amp;":"&amp;ADDRESS(Prcsses!$B16,$X$2-1+$P$8))))</f>
        <v>21224.159999999996</v>
      </c>
      <c r="AS41" s="5">
        <f ca="1">IF(AS$4="",0,SUMPRODUCT(INDIRECT(ADDRESS($B49,$X$2)&amp;":"&amp;ADDRESS($B49,$X$2-1+AS$8)),INDIRECT(ADDRESS($B$12,$X$2)&amp;":"&amp;ADDRESS($B$12,$X$2-1+AS$8)),INDIRECT("rP!"&amp;ADDRESS(Prcsses!$B16,$X$2+$P$8-AS$8)&amp;":"&amp;ADDRESS(Prcsses!$B16,$X$2-1+$P$8))))</f>
        <v>23346.575999999997</v>
      </c>
      <c r="AT41" s="5">
        <f ca="1">IF(AT$4="",0,SUMPRODUCT(INDIRECT(ADDRESS($B49,$X$2)&amp;":"&amp;ADDRESS($B49,$X$2-1+AT$8)),INDIRECT(ADDRESS($B$12,$X$2)&amp;":"&amp;ADDRESS($B$12,$X$2-1+AT$8)),INDIRECT("rP!"&amp;ADDRESS(Prcsses!$B16,$X$2+$P$8-AT$8)&amp;":"&amp;ADDRESS(Prcsses!$B16,$X$2-1+$P$8))))</f>
        <v>25468.991999999998</v>
      </c>
      <c r="AU41" s="5">
        <f ca="1">IF(AU$4="",0,SUMPRODUCT(INDIRECT(ADDRESS($B49,$X$2)&amp;":"&amp;ADDRESS($B49,$X$2-1+AU$8)),INDIRECT(ADDRESS($B$12,$X$2)&amp;":"&amp;ADDRESS($B$12,$X$2-1+AU$8)),INDIRECT("rP!"&amp;ADDRESS(Prcsses!$B16,$X$2+$P$8-AU$8)&amp;":"&amp;ADDRESS(Prcsses!$B16,$X$2-1+$P$8))))</f>
        <v>27591.407999999996</v>
      </c>
      <c r="AV41" s="5">
        <f ca="1">IF(AV$4="",0,SUMPRODUCT(INDIRECT(ADDRESS($B49,$X$2)&amp;":"&amp;ADDRESS($B49,$X$2-1+AV$8)),INDIRECT(ADDRESS($B$12,$X$2)&amp;":"&amp;ADDRESS($B$12,$X$2-1+AV$8)),INDIRECT("rP!"&amp;ADDRESS(Prcsses!$B16,$X$2+$P$8-AV$8)&amp;":"&amp;ADDRESS(Prcsses!$B16,$X$2-1+$P$8))))</f>
        <v>30308.100480000001</v>
      </c>
      <c r="AW41" s="5">
        <f ca="1">IF(AW$4="",0,SUMPRODUCT(INDIRECT(ADDRESS($B49,$X$2)&amp;":"&amp;ADDRESS($B49,$X$2-1+AW$8)),INDIRECT(ADDRESS($B$12,$X$2)&amp;":"&amp;ADDRESS($B$12,$X$2-1+AW$8)),INDIRECT("rP!"&amp;ADDRESS(Prcsses!$B16,$X$2+$P$8-AW$8)&amp;":"&amp;ADDRESS(Prcsses!$B16,$X$2-1+$P$8))))</f>
        <v>32472.964800000002</v>
      </c>
      <c r="AX41" s="5">
        <f ca="1">IF(AX$4="",0,SUMPRODUCT(INDIRECT(ADDRESS($B49,$X$2)&amp;":"&amp;ADDRESS($B49,$X$2-1+AX$8)),INDIRECT(ADDRESS($B$12,$X$2)&amp;":"&amp;ADDRESS($B$12,$X$2-1+AX$8)),INDIRECT("rP!"&amp;ADDRESS(Prcsses!$B16,$X$2+$P$8-AX$8)&amp;":"&amp;ADDRESS(Prcsses!$B16,$X$2-1+$P$8))))</f>
        <v>34637.829119999995</v>
      </c>
      <c r="AY41" s="5">
        <f ca="1">IF(AY$4="",0,SUMPRODUCT(INDIRECT(ADDRESS($B49,$X$2)&amp;":"&amp;ADDRESS($B49,$X$2-1+AY$8)),INDIRECT(ADDRESS($B$12,$X$2)&amp;":"&amp;ADDRESS($B$12,$X$2-1+AY$8)),INDIRECT("rP!"&amp;ADDRESS(Prcsses!$B16,$X$2+$P$8-AY$8)&amp;":"&amp;ADDRESS(Prcsses!$B16,$X$2-1+$P$8))))</f>
        <v>36802.693440000003</v>
      </c>
      <c r="AZ41" s="5">
        <f ca="1">IF(AZ$4="",0,SUMPRODUCT(INDIRECT(ADDRESS($B49,$X$2)&amp;":"&amp;ADDRESS($B49,$X$2-1+AZ$8)),INDIRECT(ADDRESS($B$12,$X$2)&amp;":"&amp;ADDRESS($B$12,$X$2-1+AZ$8)),INDIRECT("rP!"&amp;ADDRESS(Prcsses!$B16,$X$2+$P$8-AZ$8)&amp;":"&amp;ADDRESS(Prcsses!$B16,$X$2-1+$P$8))))</f>
        <v>38967.557759999996</v>
      </c>
      <c r="BA41" s="5">
        <f ca="1">IF(BA$4="",0,SUMPRODUCT(INDIRECT(ADDRESS($B49,$X$2)&amp;":"&amp;ADDRESS($B49,$X$2-1+BA$8)),INDIRECT(ADDRESS($B$12,$X$2)&amp;":"&amp;ADDRESS($B$12,$X$2-1+BA$8)),INDIRECT("rP!"&amp;ADDRESS(Prcsses!$B16,$X$2+$P$8-BA$8)&amp;":"&amp;ADDRESS(Prcsses!$B16,$X$2-1+$P$8))))</f>
        <v>41132.422079999997</v>
      </c>
      <c r="BB41" s="5">
        <f ca="1">IF(BB$4="",0,SUMPRODUCT(INDIRECT(ADDRESS($B49,$X$2)&amp;":"&amp;ADDRESS($B49,$X$2-1+BB$8)),INDIRECT(ADDRESS($B$12,$X$2)&amp;":"&amp;ADDRESS($B$12,$X$2-1+BB$8)),INDIRECT("rP!"&amp;ADDRESS(Prcsses!$B16,$X$2+$P$8-BB$8)&amp;":"&amp;ADDRESS(Prcsses!$B16,$X$2-1+$P$8))))</f>
        <v>44163.232127999996</v>
      </c>
      <c r="BC41" s="5">
        <f ca="1">IF(BC$4="",0,SUMPRODUCT(INDIRECT(ADDRESS($B49,$X$2)&amp;":"&amp;ADDRESS($B49,$X$2-1+BC$8)),INDIRECT(ADDRESS($B$12,$X$2)&amp;":"&amp;ADDRESS($B$12,$X$2-1+BC$8)),INDIRECT("rP!"&amp;ADDRESS(Prcsses!$B16,$X$2+$P$8-BC$8)&amp;":"&amp;ADDRESS(Prcsses!$B16,$X$2-1+$P$8))))</f>
        <v>46371.393734400001</v>
      </c>
      <c r="BD41" s="5">
        <f ca="1">IF(BD$4="",0,SUMPRODUCT(INDIRECT(ADDRESS($B49,$X$2)&amp;":"&amp;ADDRESS($B49,$X$2-1+BD$8)),INDIRECT(ADDRESS($B$12,$X$2)&amp;":"&amp;ADDRESS($B$12,$X$2-1+BD$8)),INDIRECT("rP!"&amp;ADDRESS(Prcsses!$B16,$X$2+$P$8-BD$8)&amp;":"&amp;ADDRESS(Prcsses!$B16,$X$2-1+$P$8))))</f>
        <v>48579.555340799998</v>
      </c>
      <c r="BE41" s="5">
        <f ca="1">IF(BE$4="",0,SUMPRODUCT(INDIRECT(ADDRESS($B49,$X$2)&amp;":"&amp;ADDRESS($B49,$X$2-1+BE$8)),INDIRECT(ADDRESS($B$12,$X$2)&amp;":"&amp;ADDRESS($B$12,$X$2-1+BE$8)),INDIRECT("rP!"&amp;ADDRESS(Prcsses!$B16,$X$2+$P$8-BE$8)&amp;":"&amp;ADDRESS(Prcsses!$B16,$X$2-1+$P$8))))</f>
        <v>50787.716947200002</v>
      </c>
      <c r="BF41" s="5">
        <f ca="1">IF(BF$4="",0,SUMPRODUCT(INDIRECT(ADDRESS($B49,$X$2)&amp;":"&amp;ADDRESS($B49,$X$2-1+BF$8)),INDIRECT(ADDRESS($B$12,$X$2)&amp;":"&amp;ADDRESS($B$12,$X$2-1+BF$8)),INDIRECT("rP!"&amp;ADDRESS(Prcsses!$B16,$X$2+$P$8-BF$8)&amp;":"&amp;ADDRESS(Prcsses!$B16,$X$2-1+$P$8))))</f>
        <v>52995.878553600007</v>
      </c>
      <c r="BG41" s="5">
        <f ca="1">IF(BG$4="",0,SUMPRODUCT(INDIRECT(ADDRESS($B49,$X$2)&amp;":"&amp;ADDRESS($B49,$X$2-1+BG$8)),INDIRECT(ADDRESS($B$12,$X$2)&amp;":"&amp;ADDRESS($B$12,$X$2-1+BG$8)),INDIRECT("rP!"&amp;ADDRESS(Prcsses!$B16,$X$2+$P$8-BG$8)&amp;":"&amp;ADDRESS(Prcsses!$B16,$X$2-1+$P$8))))</f>
        <v>55204.040159999997</v>
      </c>
      <c r="BH41" s="5">
        <f ca="1">IF(BH$4="",0,SUMPRODUCT(INDIRECT(ADDRESS($B49,$X$2)&amp;":"&amp;ADDRESS($B49,$X$2-1+BH$8)),INDIRECT(ADDRESS($B$12,$X$2)&amp;":"&amp;ADDRESS($B$12,$X$2-1+BH$8)),INDIRECT("rP!"&amp;ADDRESS(Prcsses!$B16,$X$2+$P$8-BH$8)&amp;":"&amp;ADDRESS(Prcsses!$B16,$X$2-1+$P$8))))</f>
        <v>58560.445801728005</v>
      </c>
      <c r="BI41" s="5">
        <f ca="1">IF(BI$4="",0,SUMPRODUCT(INDIRECT(ADDRESS($B49,$X$2)&amp;":"&amp;ADDRESS($B49,$X$2-1+BI$8)),INDIRECT(ADDRESS($B$12,$X$2)&amp;":"&amp;ADDRESS($B$12,$X$2-1+BI$8)),INDIRECT("rP!"&amp;ADDRESS(Prcsses!$B16,$X$2+$P$8-BI$8)&amp;":"&amp;ADDRESS(Prcsses!$B16,$X$2-1+$P$8))))</f>
        <v>60812.770640256007</v>
      </c>
      <c r="BJ41" s="5">
        <f ca="1">IF(BJ$4="",0,SUMPRODUCT(INDIRECT(ADDRESS($B49,$X$2)&amp;":"&amp;ADDRESS($B49,$X$2-1+BJ$8)),INDIRECT(ADDRESS($B$12,$X$2)&amp;":"&amp;ADDRESS($B$12,$X$2-1+BJ$8)),INDIRECT("rP!"&amp;ADDRESS(Prcsses!$B16,$X$2+$P$8-BJ$8)&amp;":"&amp;ADDRESS(Prcsses!$B16,$X$2-1+$P$8))))</f>
        <v>63065.095478784009</v>
      </c>
      <c r="BK41" s="5">
        <f ca="1">IF(BK$4="",0,SUMPRODUCT(INDIRECT(ADDRESS($B49,$X$2)&amp;":"&amp;ADDRESS($B49,$X$2-1+BK$8)),INDIRECT(ADDRESS($B$12,$X$2)&amp;":"&amp;ADDRESS($B$12,$X$2-1+BK$8)),INDIRECT("rP!"&amp;ADDRESS(Prcsses!$B16,$X$2+$P$8-BK$8)&amp;":"&amp;ADDRESS(Prcsses!$B16,$X$2-1+$P$8))))</f>
        <v>65317.420317312004</v>
      </c>
      <c r="BL41" s="5">
        <f ca="1">IF(BL$4="",0,SUMPRODUCT(INDIRECT(ADDRESS($B49,$X$2)&amp;":"&amp;ADDRESS($B49,$X$2-1+BL$8)),INDIRECT(ADDRESS($B$12,$X$2)&amp;":"&amp;ADDRESS($B$12,$X$2-1+BL$8)),INDIRECT("rP!"&amp;ADDRESS(Prcsses!$B16,$X$2+$P$8-BL$8)&amp;":"&amp;ADDRESS(Prcsses!$B16,$X$2-1+$P$8))))</f>
        <v>67569.745155840006</v>
      </c>
      <c r="BM41" s="5">
        <f ca="1">IF(BM$4="",0,SUMPRODUCT(INDIRECT(ADDRESS($B49,$X$2)&amp;":"&amp;ADDRESS($B49,$X$2-1+BM$8)),INDIRECT(ADDRESS($B$12,$X$2)&amp;":"&amp;ADDRESS($B$12,$X$2-1+BM$8)),INDIRECT("rP!"&amp;ADDRESS(Prcsses!$B16,$X$2+$P$8-BM$8)&amp;":"&amp;ADDRESS(Prcsses!$B16,$X$2-1+$P$8))))</f>
        <v>69822.069994368008</v>
      </c>
      <c r="BN41" s="5">
        <f ca="1">IF(BN$4="",0,SUMPRODUCT(INDIRECT(ADDRESS($B49,$X$2)&amp;":"&amp;ADDRESS($B49,$X$2-1+BN$8)),INDIRECT(ADDRESS($B$12,$X$2)&amp;":"&amp;ADDRESS($B$12,$X$2-1+BN$8)),INDIRECT("rP!"&amp;ADDRESS(Prcsses!$B16,$X$2+$P$8-BN$8)&amp;":"&amp;ADDRESS(Prcsses!$B16,$X$2-1+$P$8))))</f>
        <v>73515.882729553909</v>
      </c>
      <c r="BO41" s="5">
        <f ca="1">IF(BO$4="",0,SUMPRODUCT(INDIRECT(ADDRESS($B49,$X$2)&amp;":"&amp;ADDRESS($B49,$X$2-1+BO$8)),INDIRECT(ADDRESS($B$12,$X$2)&amp;":"&amp;ADDRESS($B$12,$X$2-1+BO$8)),INDIRECT("rP!"&amp;ADDRESS(Prcsses!$B16,$X$2+$P$8-BO$8)&amp;":"&amp;ADDRESS(Prcsses!$B16,$X$2-1+$P$8))))</f>
        <v>75813.254064852474</v>
      </c>
      <c r="BP41" s="5">
        <f ca="1">IF(BP$4="",0,SUMPRODUCT(INDIRECT(ADDRESS($B49,$X$2)&amp;":"&amp;ADDRESS($B49,$X$2-1+BP$8)),INDIRECT(ADDRESS($B$12,$X$2)&amp;":"&amp;ADDRESS($B$12,$X$2-1+BP$8)),INDIRECT("rP!"&amp;ADDRESS(Prcsses!$B16,$X$2+$P$8-BP$8)&amp;":"&amp;ADDRESS(Prcsses!$B16,$X$2-1+$P$8))))</f>
        <v>78110.625400151024</v>
      </c>
      <c r="BQ41" s="5">
        <f ca="1">IF(BQ$4="",0,SUMPRODUCT(INDIRECT(ADDRESS($B49,$X$2)&amp;":"&amp;ADDRESS($B49,$X$2-1+BQ$8)),INDIRECT(ADDRESS($B$12,$X$2)&amp;":"&amp;ADDRESS($B$12,$X$2-1+BQ$8)),INDIRECT("rP!"&amp;ADDRESS(Prcsses!$B16,$X$2+$P$8-BQ$8)&amp;":"&amp;ADDRESS(Prcsses!$B16,$X$2-1+$P$8))))</f>
        <v>80407.996735449589</v>
      </c>
      <c r="BR41" s="5">
        <f ca="1">IF(BR$4="",0,SUMPRODUCT(INDIRECT(ADDRESS($B49,$X$2)&amp;":"&amp;ADDRESS($B49,$X$2-1+BR$8)),INDIRECT(ADDRESS($B$12,$X$2)&amp;":"&amp;ADDRESS($B$12,$X$2-1+BR$8)),INDIRECT("rP!"&amp;ADDRESS(Prcsses!$B16,$X$2+$P$8-BR$8)&amp;":"&amp;ADDRESS(Prcsses!$B16,$X$2-1+$P$8))))</f>
        <v>82705.368070748154</v>
      </c>
      <c r="BS41" s="5">
        <f ca="1">IF(BS$4="",0,SUMPRODUCT(INDIRECT(ADDRESS($B49,$X$2)&amp;":"&amp;ADDRESS($B49,$X$2-1+BS$8)),INDIRECT(ADDRESS($B$12,$X$2)&amp;":"&amp;ADDRESS($B$12,$X$2-1+BS$8)),INDIRECT("rP!"&amp;ADDRESS(Prcsses!$B16,$X$2+$P$8-BS$8)&amp;":"&amp;ADDRESS(Prcsses!$B16,$X$2-1+$P$8))))</f>
        <v>85002.739406046705</v>
      </c>
      <c r="BT41" s="5">
        <f ca="1">IF(BT$4="",0,SUMPRODUCT(INDIRECT(ADDRESS($B49,$X$2)&amp;":"&amp;ADDRESS($B49,$X$2-1+BT$8)),INDIRECT(ADDRESS($B$12,$X$2)&amp;":"&amp;ADDRESS($B$12,$X$2-1+BT$8)),INDIRECT("rP!"&amp;ADDRESS(Prcsses!$B16,$X$2+$P$8-BT$8)&amp;":"&amp;ADDRESS(Prcsses!$B16,$X$2-1+$P$8))))</f>
        <v>89046.112956172175</v>
      </c>
      <c r="BU41" s="5">
        <f ca="1">IF(BU$4="",0,SUMPRODUCT(INDIRECT(ADDRESS($B49,$X$2)&amp;":"&amp;ADDRESS($B49,$X$2-1+BU$8)),INDIRECT(ADDRESS($B$12,$X$2)&amp;":"&amp;ADDRESS($B$12,$X$2-1+BU$8)),INDIRECT("rP!"&amp;ADDRESS(Prcsses!$B16,$X$2+$P$8-BU$8)&amp;":"&amp;ADDRESS(Prcsses!$B16,$X$2-1+$P$8))))</f>
        <v>91389.431718176711</v>
      </c>
      <c r="BV41" s="5">
        <f ca="1">IF(BV$4="",0,SUMPRODUCT(INDIRECT(ADDRESS($B49,$X$2)&amp;":"&amp;ADDRESS($B49,$X$2-1+BV$8)),INDIRECT(ADDRESS($B$12,$X$2)&amp;":"&amp;ADDRESS($B$12,$X$2-1+BV$8)),INDIRECT("rP!"&amp;ADDRESS(Prcsses!$B16,$X$2+$P$8-BV$8)&amp;":"&amp;ADDRESS(Prcsses!$B16,$X$2-1+$P$8))))</f>
        <v>93732.750480181247</v>
      </c>
      <c r="BW41" s="5">
        <f ca="1">IF(BW$4="",0,SUMPRODUCT(INDIRECT(ADDRESS($B49,$X$2)&amp;":"&amp;ADDRESS($B49,$X$2-1+BW$8)),INDIRECT(ADDRESS($B$12,$X$2)&amp;":"&amp;ADDRESS($B$12,$X$2-1+BW$8)),INDIRECT("rP!"&amp;ADDRESS(Prcsses!$B16,$X$2+$P$8-BW$8)&amp;":"&amp;ADDRESS(Prcsses!$B16,$X$2-1+$P$8))))</f>
        <v>96076.069242185768</v>
      </c>
      <c r="BX41" s="5">
        <f ca="1">IF(BX$4="",0,SUMPRODUCT(INDIRECT(ADDRESS($B49,$X$2)&amp;":"&amp;ADDRESS($B49,$X$2-1+BX$8)),INDIRECT(ADDRESS($B$12,$X$2)&amp;":"&amp;ADDRESS($B$12,$X$2-1+BX$8)),INDIRECT("rP!"&amp;ADDRESS(Prcsses!$B16,$X$2+$P$8-BX$8)&amp;":"&amp;ADDRESS(Prcsses!$B16,$X$2-1+$P$8))))</f>
        <v>98419.388004190303</v>
      </c>
      <c r="BY41" s="5">
        <f ca="1">IF(BY$4="",0,SUMPRODUCT(INDIRECT(ADDRESS($B49,$X$2)&amp;":"&amp;ADDRESS($B49,$X$2-1+BY$8)),INDIRECT(ADDRESS($B$12,$X$2)&amp;":"&amp;ADDRESS($B$12,$X$2-1+BY$8)),INDIRECT("rP!"&amp;ADDRESS(Prcsses!$B16,$X$2+$P$8-BY$8)&amp;":"&amp;ADDRESS(Prcsses!$B16,$X$2-1+$P$8))))</f>
        <v>100762.70676619484</v>
      </c>
      <c r="BZ41" s="5">
        <f ca="1">IF(BZ$4="",0,SUMPRODUCT(INDIRECT(ADDRESS($B49,$X$2)&amp;":"&amp;ADDRESS($B49,$X$2-1+BZ$8)),INDIRECT(ADDRESS($B$12,$X$2)&amp;":"&amp;ADDRESS($B$12,$X$2-1+BZ$8)),INDIRECT("rP!"&amp;ADDRESS(Prcsses!$B16,$X$2+$P$8-BZ$8)&amp;":"&amp;ADDRESS(Prcsses!$B16,$X$2-1+$P$8))))</f>
        <v>105168.14603876334</v>
      </c>
      <c r="CA41" s="5">
        <f ca="1">IF(CA$4="",0,SUMPRODUCT(INDIRECT(ADDRESS($B49,$X$2)&amp;":"&amp;ADDRESS($B49,$X$2-1+CA$8)),INDIRECT(ADDRESS($B$12,$X$2)&amp;":"&amp;ADDRESS($B$12,$X$2-1+CA$8)),INDIRECT("rP!"&amp;ADDRESS(Prcsses!$B16,$X$2+$P$8-CA$8)&amp;":"&amp;ADDRESS(Prcsses!$B16,$X$2-1+$P$8))))</f>
        <v>107558.33117600798</v>
      </c>
      <c r="CB41" s="5">
        <f ca="1">IF(CB$4="",0,SUMPRODUCT(INDIRECT(ADDRESS($B49,$X$2)&amp;":"&amp;ADDRESS($B49,$X$2-1+CB$8)),INDIRECT(ADDRESS($B$12,$X$2)&amp;":"&amp;ADDRESS($B$12,$X$2-1+CB$8)),INDIRECT("rP!"&amp;ADDRESS(Prcsses!$B16,$X$2+$P$8-CB$8)&amp;":"&amp;ADDRESS(Prcsses!$B16,$X$2-1+$P$8))))</f>
        <v>109948.51631325259</v>
      </c>
      <c r="CC41" s="5">
        <f ca="1">IF(CC$4="",0,SUMPRODUCT(INDIRECT(ADDRESS($B49,$X$2)&amp;":"&amp;ADDRESS($B49,$X$2-1+CC$8)),INDIRECT(ADDRESS($B$12,$X$2)&amp;":"&amp;ADDRESS($B$12,$X$2-1+CC$8)),INDIRECT("rP!"&amp;ADDRESS(Prcsses!$B16,$X$2+$P$8-CC$8)&amp;":"&amp;ADDRESS(Prcsses!$B16,$X$2-1+$P$8))))</f>
        <v>112338.70145049723</v>
      </c>
      <c r="CD41" s="5">
        <f ca="1">IF(CD$4="",0,SUMPRODUCT(INDIRECT(ADDRESS($B49,$X$2)&amp;":"&amp;ADDRESS($B49,$X$2-1+CD$8)),INDIRECT(ADDRESS($B$12,$X$2)&amp;":"&amp;ADDRESS($B$12,$X$2-1+CD$8)),INDIRECT("rP!"&amp;ADDRESS(Prcsses!$B16,$X$2+$P$8-CD$8)&amp;":"&amp;ADDRESS(Prcsses!$B16,$X$2-1+$P$8))))</f>
        <v>114728.88658774184</v>
      </c>
      <c r="CE41" s="5">
        <f ca="1">IF(CE$4="",0,SUMPRODUCT(INDIRECT(ADDRESS($B49,$X$2)&amp;":"&amp;ADDRESS($B49,$X$2-1+CE$8)),INDIRECT(ADDRESS($B$12,$X$2)&amp;":"&amp;ADDRESS($B$12,$X$2-1+CE$8)),INDIRECT("rP!"&amp;ADDRESS(Prcsses!$B16,$X$2+$P$8-CE$8)&amp;":"&amp;ADDRESS(Prcsses!$B16,$X$2-1+$P$8))))</f>
        <v>117119.07172498645</v>
      </c>
      <c r="CF41" s="5">
        <f ca="1">IF(CF$4="",0,SUMPRODUCT(INDIRECT(ADDRESS($B49,$X$2)&amp;":"&amp;ADDRESS($B49,$X$2-1+CF$8)),INDIRECT(ADDRESS($B$12,$X$2)&amp;":"&amp;ADDRESS($B$12,$X$2-1+CF$8)),INDIRECT("rP!"&amp;ADDRESS(Prcsses!$B16,$X$2+$P$8-CF$8)&amp;":"&amp;ADDRESS(Prcsses!$B16,$X$2-1+$P$8))))</f>
        <v>0</v>
      </c>
    </row>
    <row r="42" spans="2:84" x14ac:dyDescent="0.3">
      <c r="B42" s="13">
        <f>ROW()</f>
        <v>42</v>
      </c>
      <c r="H42" s="1" t="str">
        <f t="shared" si="58"/>
        <v>Себестоимостные закупки и затраты</v>
      </c>
      <c r="I42" s="1" t="str">
        <f>Prcsses!I17</f>
        <v>ФОТ производственного персонала</v>
      </c>
      <c r="M42" s="53" t="s">
        <v>18</v>
      </c>
      <c r="U42" s="5">
        <f t="shared" ca="1" si="59"/>
        <v>9797580.5157910399</v>
      </c>
      <c r="X42" s="5">
        <f ca="1">IF(X$4="",0,SUMPRODUCT(INDIRECT(ADDRESS($B50,$X$2)&amp;":"&amp;ADDRESS($B50,$X$2-1+X$8)),INDIRECT(ADDRESS($B$12,$X$2)&amp;":"&amp;ADDRESS($B$12,$X$2-1+X$8)),INDIRECT("rP!"&amp;ADDRESS(Prcsses!$B17,$X$2+$P$8-X$8)&amp;":"&amp;ADDRESS(Prcsses!$B17,$X$2-1+$P$8))))</f>
        <v>0</v>
      </c>
      <c r="Y42" s="5">
        <f ca="1">IF(Y$4="",0,SUMPRODUCT(INDIRECT(ADDRESS($B50,$X$2)&amp;":"&amp;ADDRESS($B50,$X$2-1+Y$8)),INDIRECT(ADDRESS($B$12,$X$2)&amp;":"&amp;ADDRESS($B$12,$X$2-1+Y$8)),INDIRECT("rP!"&amp;ADDRESS(Prcsses!$B17,$X$2+$P$8-Y$8)&amp;":"&amp;ADDRESS(Prcsses!$B17,$X$2-1+$P$8))))</f>
        <v>0</v>
      </c>
      <c r="Z42" s="5">
        <f ca="1">IF(Z$4="",0,SUMPRODUCT(INDIRECT(ADDRESS($B50,$X$2)&amp;":"&amp;ADDRESS($B50,$X$2-1+Z$8)),INDIRECT(ADDRESS($B$12,$X$2)&amp;":"&amp;ADDRESS($B$12,$X$2-1+Z$8)),INDIRECT("rP!"&amp;ADDRESS(Prcsses!$B17,$X$2+$P$8-Z$8)&amp;":"&amp;ADDRESS(Prcsses!$B17,$X$2-1+$P$8))))</f>
        <v>0</v>
      </c>
      <c r="AA42" s="5">
        <f ca="1">IF(AA$4="",0,SUMPRODUCT(INDIRECT(ADDRESS($B50,$X$2)&amp;":"&amp;ADDRESS($B50,$X$2-1+AA$8)),INDIRECT(ADDRESS($B$12,$X$2)&amp;":"&amp;ADDRESS($B$12,$X$2-1+AA$8)),INDIRECT("rP!"&amp;ADDRESS(Prcsses!$B17,$X$2+$P$8-AA$8)&amp;":"&amp;ADDRESS(Prcsses!$B17,$X$2-1+$P$8))))</f>
        <v>0</v>
      </c>
      <c r="AB42" s="5">
        <f ca="1">IF(AB$4="",0,SUMPRODUCT(INDIRECT(ADDRESS($B50,$X$2)&amp;":"&amp;ADDRESS($B50,$X$2-1+AB$8)),INDIRECT(ADDRESS($B$12,$X$2)&amp;":"&amp;ADDRESS($B$12,$X$2-1+AB$8)),INDIRECT("rP!"&amp;ADDRESS(Prcsses!$B17,$X$2+$P$8-AB$8)&amp;":"&amp;ADDRESS(Prcsses!$B17,$X$2-1+$P$8))))</f>
        <v>0</v>
      </c>
      <c r="AC42" s="5">
        <f ca="1">IF(AC$4="",0,SUMPRODUCT(INDIRECT(ADDRESS($B50,$X$2)&amp;":"&amp;ADDRESS($B50,$X$2-1+AC$8)),INDIRECT(ADDRESS($B$12,$X$2)&amp;":"&amp;ADDRESS($B$12,$X$2-1+AC$8)),INDIRECT("rP!"&amp;ADDRESS(Prcsses!$B17,$X$2+$P$8-AC$8)&amp;":"&amp;ADDRESS(Prcsses!$B17,$X$2-1+$P$8))))</f>
        <v>0</v>
      </c>
      <c r="AD42" s="5">
        <f ca="1">IF(AD$4="",0,SUMPRODUCT(INDIRECT(ADDRESS($B50,$X$2)&amp;":"&amp;ADDRESS($B50,$X$2-1+AD$8)),INDIRECT(ADDRESS($B$12,$X$2)&amp;":"&amp;ADDRESS($B$12,$X$2-1+AD$8)),INDIRECT("rP!"&amp;ADDRESS(Prcsses!$B17,$X$2+$P$8-AD$8)&amp;":"&amp;ADDRESS(Prcsses!$B17,$X$2-1+$P$8))))</f>
        <v>0</v>
      </c>
      <c r="AE42" s="5">
        <f ca="1">IF(AE$4="",0,SUMPRODUCT(INDIRECT(ADDRESS($B50,$X$2)&amp;":"&amp;ADDRESS($B50,$X$2-1+AE$8)),INDIRECT(ADDRESS($B$12,$X$2)&amp;":"&amp;ADDRESS($B$12,$X$2-1+AE$8)),INDIRECT("rP!"&amp;ADDRESS(Prcsses!$B17,$X$2+$P$8-AE$8)&amp;":"&amp;ADDRESS(Prcsses!$B17,$X$2-1+$P$8))))</f>
        <v>0</v>
      </c>
      <c r="AF42" s="5">
        <f ca="1">IF(AF$4="",0,SUMPRODUCT(INDIRECT(ADDRESS($B50,$X$2)&amp;":"&amp;ADDRESS($B50,$X$2-1+AF$8)),INDIRECT(ADDRESS($B$12,$X$2)&amp;":"&amp;ADDRESS($B$12,$X$2-1+AF$8)),INDIRECT("rP!"&amp;ADDRESS(Prcsses!$B17,$X$2+$P$8-AF$8)&amp;":"&amp;ADDRESS(Prcsses!$B17,$X$2-1+$P$8))))</f>
        <v>0</v>
      </c>
      <c r="AG42" s="5">
        <f ca="1">IF(AG$4="",0,SUMPRODUCT(INDIRECT(ADDRESS($B50,$X$2)&amp;":"&amp;ADDRESS($B50,$X$2-1+AG$8)),INDIRECT(ADDRESS($B$12,$X$2)&amp;":"&amp;ADDRESS($B$12,$X$2-1+AG$8)),INDIRECT("rP!"&amp;ADDRESS(Prcsses!$B17,$X$2+$P$8-AG$8)&amp;":"&amp;ADDRESS(Prcsses!$B17,$X$2-1+$P$8))))</f>
        <v>0</v>
      </c>
      <c r="AH42" s="5">
        <f ca="1">IF(AH$4="",0,SUMPRODUCT(INDIRECT(ADDRESS($B50,$X$2)&amp;":"&amp;ADDRESS($B50,$X$2-1+AH$8)),INDIRECT(ADDRESS($B$12,$X$2)&amp;":"&amp;ADDRESS($B$12,$X$2-1+AH$8)),INDIRECT("rP!"&amp;ADDRESS(Prcsses!$B17,$X$2+$P$8-AH$8)&amp;":"&amp;ADDRESS(Prcsses!$B17,$X$2-1+$P$8))))</f>
        <v>0</v>
      </c>
      <c r="AI42" s="5">
        <f ca="1">IF(AI$4="",0,SUMPRODUCT(INDIRECT(ADDRESS($B50,$X$2)&amp;":"&amp;ADDRESS($B50,$X$2-1+AI$8)),INDIRECT(ADDRESS($B$12,$X$2)&amp;":"&amp;ADDRESS($B$12,$X$2-1+AI$8)),INDIRECT("rP!"&amp;ADDRESS(Prcsses!$B17,$X$2+$P$8-AI$8)&amp;":"&amp;ADDRESS(Prcsses!$B17,$X$2-1+$P$8))))</f>
        <v>0</v>
      </c>
      <c r="AJ42" s="5">
        <f ca="1">IF(AJ$4="",0,SUMPRODUCT(INDIRECT(ADDRESS($B50,$X$2)&amp;":"&amp;ADDRESS($B50,$X$2-1+AJ$8)),INDIRECT(ADDRESS($B$12,$X$2)&amp;":"&amp;ADDRESS($B$12,$X$2-1+AJ$8)),INDIRECT("rP!"&amp;ADDRESS(Prcsses!$B17,$X$2+$P$8-AJ$8)&amp;":"&amp;ADDRESS(Prcsses!$B17,$X$2-1+$P$8))))</f>
        <v>14565.6</v>
      </c>
      <c r="AK42" s="5">
        <f ca="1">IF(AK$4="",0,SUMPRODUCT(INDIRECT(ADDRESS($B50,$X$2)&amp;":"&amp;ADDRESS($B50,$X$2-1+AK$8)),INDIRECT(ADDRESS($B$12,$X$2)&amp;":"&amp;ADDRESS($B$12,$X$2-1+AK$8)),INDIRECT("rP!"&amp;ADDRESS(Prcsses!$B17,$X$2+$P$8-AK$8)&amp;":"&amp;ADDRESS(Prcsses!$B17,$X$2-1+$P$8))))</f>
        <v>21848.400000000001</v>
      </c>
      <c r="AL42" s="5">
        <f ca="1">IF(AL$4="",0,SUMPRODUCT(INDIRECT(ADDRESS($B50,$X$2)&amp;":"&amp;ADDRESS($B50,$X$2-1+AL$8)),INDIRECT(ADDRESS($B$12,$X$2)&amp;":"&amp;ADDRESS($B$12,$X$2-1+AL$8)),INDIRECT("rP!"&amp;ADDRESS(Prcsses!$B17,$X$2+$P$8-AL$8)&amp;":"&amp;ADDRESS(Prcsses!$B17,$X$2-1+$P$8))))</f>
        <v>29131.200000000001</v>
      </c>
      <c r="AM42" s="5">
        <f ca="1">IF(AM$4="",0,SUMPRODUCT(INDIRECT(ADDRESS($B50,$X$2)&amp;":"&amp;ADDRESS($B50,$X$2-1+AM$8)),INDIRECT(ADDRESS($B$12,$X$2)&amp;":"&amp;ADDRESS($B$12,$X$2-1+AM$8)),INDIRECT("rP!"&amp;ADDRESS(Prcsses!$B17,$X$2+$P$8-AM$8)&amp;":"&amp;ADDRESS(Prcsses!$B17,$X$2-1+$P$8))))</f>
        <v>36414</v>
      </c>
      <c r="AN42" s="5">
        <f ca="1">IF(AN$4="",0,SUMPRODUCT(INDIRECT(ADDRESS($B50,$X$2)&amp;":"&amp;ADDRESS($B50,$X$2-1+AN$8)),INDIRECT(ADDRESS($B$12,$X$2)&amp;":"&amp;ADDRESS($B$12,$X$2-1+AN$8)),INDIRECT("rP!"&amp;ADDRESS(Prcsses!$B17,$X$2+$P$8-AN$8)&amp;":"&amp;ADDRESS(Prcsses!$B17,$X$2-1+$P$8))))</f>
        <v>43696.800000000003</v>
      </c>
      <c r="AO42" s="5">
        <f ca="1">IF(AO$4="",0,SUMPRODUCT(INDIRECT(ADDRESS($B50,$X$2)&amp;":"&amp;ADDRESS($B50,$X$2-1+AO$8)),INDIRECT(ADDRESS($B$12,$X$2)&amp;":"&amp;ADDRESS($B$12,$X$2-1+AO$8)),INDIRECT("rP!"&amp;ADDRESS(Prcsses!$B17,$X$2+$P$8-AO$8)&amp;":"&amp;ADDRESS(Prcsses!$B17,$X$2-1+$P$8))))</f>
        <v>50979.6</v>
      </c>
      <c r="AP42" s="5">
        <f ca="1">IF(AP$4="",0,SUMPRODUCT(INDIRECT(ADDRESS($B50,$X$2)&amp;":"&amp;ADDRESS($B50,$X$2-1+AP$8)),INDIRECT(ADDRESS($B$12,$X$2)&amp;":"&amp;ADDRESS($B$12,$X$2-1+AP$8)),INDIRECT("rP!"&amp;ADDRESS(Prcsses!$B17,$X$2+$P$8-AP$8)&amp;":"&amp;ADDRESS(Prcsses!$B17,$X$2-1+$P$8))))</f>
        <v>59427.647999999994</v>
      </c>
      <c r="AQ42" s="5">
        <f ca="1">IF(AQ$4="",0,SUMPRODUCT(INDIRECT(ADDRESS($B50,$X$2)&amp;":"&amp;ADDRESS($B50,$X$2-1+AQ$8)),INDIRECT(ADDRESS($B$12,$X$2)&amp;":"&amp;ADDRESS($B$12,$X$2-1+AQ$8)),INDIRECT("rP!"&amp;ADDRESS(Prcsses!$B17,$X$2+$P$8-AQ$8)&amp;":"&amp;ADDRESS(Prcsses!$B17,$X$2-1+$P$8))))</f>
        <v>66856.103999999992</v>
      </c>
      <c r="AR42" s="5">
        <f ca="1">IF(AR$4="",0,SUMPRODUCT(INDIRECT(ADDRESS($B50,$X$2)&amp;":"&amp;ADDRESS($B50,$X$2-1+AR$8)),INDIRECT(ADDRESS($B$12,$X$2)&amp;":"&amp;ADDRESS($B$12,$X$2-1+AR$8)),INDIRECT("rP!"&amp;ADDRESS(Prcsses!$B17,$X$2+$P$8-AR$8)&amp;":"&amp;ADDRESS(Prcsses!$B17,$X$2-1+$P$8))))</f>
        <v>74284.56</v>
      </c>
      <c r="AS42" s="5">
        <f ca="1">IF(AS$4="",0,SUMPRODUCT(INDIRECT(ADDRESS($B50,$X$2)&amp;":"&amp;ADDRESS($B50,$X$2-1+AS$8)),INDIRECT(ADDRESS($B$12,$X$2)&amp;":"&amp;ADDRESS($B$12,$X$2-1+AS$8)),INDIRECT("rP!"&amp;ADDRESS(Prcsses!$B17,$X$2+$P$8-AS$8)&amp;":"&amp;ADDRESS(Prcsses!$B17,$X$2-1+$P$8))))</f>
        <v>81713.016000000003</v>
      </c>
      <c r="AT42" s="5">
        <f ca="1">IF(AT$4="",0,SUMPRODUCT(INDIRECT(ADDRESS($B50,$X$2)&amp;":"&amp;ADDRESS($B50,$X$2-1+AT$8)),INDIRECT(ADDRESS($B$12,$X$2)&amp;":"&amp;ADDRESS($B$12,$X$2-1+AT$8)),INDIRECT("rP!"&amp;ADDRESS(Prcsses!$B17,$X$2+$P$8-AT$8)&amp;":"&amp;ADDRESS(Prcsses!$B17,$X$2-1+$P$8))))</f>
        <v>89141.471999999994</v>
      </c>
      <c r="AU42" s="5">
        <f ca="1">IF(AU$4="",0,SUMPRODUCT(INDIRECT(ADDRESS($B50,$X$2)&amp;":"&amp;ADDRESS($B50,$X$2-1+AU$8)),INDIRECT(ADDRESS($B$12,$X$2)&amp;":"&amp;ADDRESS($B$12,$X$2-1+AU$8)),INDIRECT("rP!"&amp;ADDRESS(Prcsses!$B17,$X$2+$P$8-AU$8)&amp;":"&amp;ADDRESS(Prcsses!$B17,$X$2-1+$P$8))))</f>
        <v>96569.927999999985</v>
      </c>
      <c r="AV42" s="5">
        <f ca="1">IF(AV$4="",0,SUMPRODUCT(INDIRECT(ADDRESS($B50,$X$2)&amp;":"&amp;ADDRESS($B50,$X$2-1+AV$8)),INDIRECT(ADDRESS($B$12,$X$2)&amp;":"&amp;ADDRESS($B$12,$X$2-1+AV$8)),INDIRECT("rP!"&amp;ADDRESS(Prcsses!$B17,$X$2+$P$8-AV$8)&amp;":"&amp;ADDRESS(Prcsses!$B17,$X$2-1+$P$8))))</f>
        <v>106078.35168000001</v>
      </c>
      <c r="AW42" s="5">
        <f ca="1">IF(AW$4="",0,SUMPRODUCT(INDIRECT(ADDRESS($B50,$X$2)&amp;":"&amp;ADDRESS($B50,$X$2-1+AW$8)),INDIRECT(ADDRESS($B$12,$X$2)&amp;":"&amp;ADDRESS($B$12,$X$2-1+AW$8)),INDIRECT("rP!"&amp;ADDRESS(Prcsses!$B17,$X$2+$P$8-AW$8)&amp;":"&amp;ADDRESS(Prcsses!$B17,$X$2-1+$P$8))))</f>
        <v>113655.3768</v>
      </c>
      <c r="AX42" s="5">
        <f ca="1">IF(AX$4="",0,SUMPRODUCT(INDIRECT(ADDRESS($B50,$X$2)&amp;":"&amp;ADDRESS($B50,$X$2-1+AX$8)),INDIRECT(ADDRESS($B$12,$X$2)&amp;":"&amp;ADDRESS($B$12,$X$2-1+AX$8)),INDIRECT("rP!"&amp;ADDRESS(Prcsses!$B17,$X$2+$P$8-AX$8)&amp;":"&amp;ADDRESS(Prcsses!$B17,$X$2-1+$P$8))))</f>
        <v>121232.40191999999</v>
      </c>
      <c r="AY42" s="5">
        <f ca="1">IF(AY$4="",0,SUMPRODUCT(INDIRECT(ADDRESS($B50,$X$2)&amp;":"&amp;ADDRESS($B50,$X$2-1+AY$8)),INDIRECT(ADDRESS($B$12,$X$2)&amp;":"&amp;ADDRESS($B$12,$X$2-1+AY$8)),INDIRECT("rP!"&amp;ADDRESS(Prcsses!$B17,$X$2+$P$8-AY$8)&amp;":"&amp;ADDRESS(Prcsses!$B17,$X$2-1+$P$8))))</f>
        <v>128809.42704000001</v>
      </c>
      <c r="AZ42" s="5">
        <f ca="1">IF(AZ$4="",0,SUMPRODUCT(INDIRECT(ADDRESS($B50,$X$2)&amp;":"&amp;ADDRESS($B50,$X$2-1+AZ$8)),INDIRECT(ADDRESS($B$12,$X$2)&amp;":"&amp;ADDRESS($B$12,$X$2-1+AZ$8)),INDIRECT("rP!"&amp;ADDRESS(Prcsses!$B17,$X$2+$P$8-AZ$8)&amp;":"&amp;ADDRESS(Prcsses!$B17,$X$2-1+$P$8))))</f>
        <v>136386.45215999999</v>
      </c>
      <c r="BA42" s="5">
        <f ca="1">IF(BA$4="",0,SUMPRODUCT(INDIRECT(ADDRESS($B50,$X$2)&amp;":"&amp;ADDRESS($B50,$X$2-1+BA$8)),INDIRECT(ADDRESS($B$12,$X$2)&amp;":"&amp;ADDRESS($B$12,$X$2-1+BA$8)),INDIRECT("rP!"&amp;ADDRESS(Prcsses!$B17,$X$2+$P$8-BA$8)&amp;":"&amp;ADDRESS(Prcsses!$B17,$X$2-1+$P$8))))</f>
        <v>143963.47727999999</v>
      </c>
      <c r="BB42" s="5">
        <f ca="1">IF(BB$4="",0,SUMPRODUCT(INDIRECT(ADDRESS($B50,$X$2)&amp;":"&amp;ADDRESS($B50,$X$2-1+BB$8)),INDIRECT(ADDRESS($B$12,$X$2)&amp;":"&amp;ADDRESS($B$12,$X$2-1+BB$8)),INDIRECT("rP!"&amp;ADDRESS(Prcsses!$B17,$X$2+$P$8-BB$8)&amp;":"&amp;ADDRESS(Prcsses!$B17,$X$2-1+$P$8))))</f>
        <v>154571.31244799998</v>
      </c>
      <c r="BC42" s="5">
        <f ca="1">IF(BC$4="",0,SUMPRODUCT(INDIRECT(ADDRESS($B50,$X$2)&amp;":"&amp;ADDRESS($B50,$X$2-1+BC$8)),INDIRECT(ADDRESS($B$12,$X$2)&amp;":"&amp;ADDRESS($B$12,$X$2-1+BC$8)),INDIRECT("rP!"&amp;ADDRESS(Prcsses!$B17,$X$2+$P$8-BC$8)&amp;":"&amp;ADDRESS(Prcsses!$B17,$X$2-1+$P$8))))</f>
        <v>162299.87807040001</v>
      </c>
      <c r="BD42" s="5">
        <f ca="1">IF(BD$4="",0,SUMPRODUCT(INDIRECT(ADDRESS($B50,$X$2)&amp;":"&amp;ADDRESS($B50,$X$2-1+BD$8)),INDIRECT(ADDRESS($B$12,$X$2)&amp;":"&amp;ADDRESS($B$12,$X$2-1+BD$8)),INDIRECT("rP!"&amp;ADDRESS(Prcsses!$B17,$X$2+$P$8-BD$8)&amp;":"&amp;ADDRESS(Prcsses!$B17,$X$2-1+$P$8))))</f>
        <v>170028.44369280001</v>
      </c>
      <c r="BE42" s="5">
        <f ca="1">IF(BE$4="",0,SUMPRODUCT(INDIRECT(ADDRESS($B50,$X$2)&amp;":"&amp;ADDRESS($B50,$X$2-1+BE$8)),INDIRECT(ADDRESS($B$12,$X$2)&amp;":"&amp;ADDRESS($B$12,$X$2-1+BE$8)),INDIRECT("rP!"&amp;ADDRESS(Prcsses!$B17,$X$2+$P$8-BE$8)&amp;":"&amp;ADDRESS(Prcsses!$B17,$X$2-1+$P$8))))</f>
        <v>177757.0093152</v>
      </c>
      <c r="BF42" s="5">
        <f ca="1">IF(BF$4="",0,SUMPRODUCT(INDIRECT(ADDRESS($B50,$X$2)&amp;":"&amp;ADDRESS($B50,$X$2-1+BF$8)),INDIRECT(ADDRESS($B$12,$X$2)&amp;":"&amp;ADDRESS($B$12,$X$2-1+BF$8)),INDIRECT("rP!"&amp;ADDRESS(Prcsses!$B17,$X$2+$P$8-BF$8)&amp;":"&amp;ADDRESS(Prcsses!$B17,$X$2-1+$P$8))))</f>
        <v>185485.57493760003</v>
      </c>
      <c r="BG42" s="5">
        <f ca="1">IF(BG$4="",0,SUMPRODUCT(INDIRECT(ADDRESS($B50,$X$2)&amp;":"&amp;ADDRESS($B50,$X$2-1+BG$8)),INDIRECT(ADDRESS($B$12,$X$2)&amp;":"&amp;ADDRESS($B$12,$X$2-1+BG$8)),INDIRECT("rP!"&amp;ADDRESS(Prcsses!$B17,$X$2+$P$8-BG$8)&amp;":"&amp;ADDRESS(Prcsses!$B17,$X$2-1+$P$8))))</f>
        <v>193214.14056</v>
      </c>
      <c r="BH42" s="5">
        <f ca="1">IF(BH$4="",0,SUMPRODUCT(INDIRECT(ADDRESS($B50,$X$2)&amp;":"&amp;ADDRESS($B50,$X$2-1+BH$8)),INDIRECT(ADDRESS($B$12,$X$2)&amp;":"&amp;ADDRESS($B$12,$X$2-1+BH$8)),INDIRECT("rP!"&amp;ADDRESS(Prcsses!$B17,$X$2+$P$8-BH$8)&amp;":"&amp;ADDRESS(Prcsses!$B17,$X$2-1+$P$8))))</f>
        <v>204961.56030604802</v>
      </c>
      <c r="BI42" s="5">
        <f ca="1">IF(BI$4="",0,SUMPRODUCT(INDIRECT(ADDRESS($B50,$X$2)&amp;":"&amp;ADDRESS($B50,$X$2-1+BI$8)),INDIRECT(ADDRESS($B$12,$X$2)&amp;":"&amp;ADDRESS($B$12,$X$2-1+BI$8)),INDIRECT("rP!"&amp;ADDRESS(Prcsses!$B17,$X$2+$P$8-BI$8)&amp;":"&amp;ADDRESS(Prcsses!$B17,$X$2-1+$P$8))))</f>
        <v>212844.69724089603</v>
      </c>
      <c r="BJ42" s="5">
        <f ca="1">IF(BJ$4="",0,SUMPRODUCT(INDIRECT(ADDRESS($B50,$X$2)&amp;":"&amp;ADDRESS($B50,$X$2-1+BJ$8)),INDIRECT(ADDRESS($B$12,$X$2)&amp;":"&amp;ADDRESS($B$12,$X$2-1+BJ$8)),INDIRECT("rP!"&amp;ADDRESS(Prcsses!$B17,$X$2+$P$8-BJ$8)&amp;":"&amp;ADDRESS(Prcsses!$B17,$X$2-1+$P$8))))</f>
        <v>220727.83417574404</v>
      </c>
      <c r="BK42" s="5">
        <f ca="1">IF(BK$4="",0,SUMPRODUCT(INDIRECT(ADDRESS($B50,$X$2)&amp;":"&amp;ADDRESS($B50,$X$2-1+BK$8)),INDIRECT(ADDRESS($B$12,$X$2)&amp;":"&amp;ADDRESS($B$12,$X$2-1+BK$8)),INDIRECT("rP!"&amp;ADDRESS(Prcsses!$B17,$X$2+$P$8-BK$8)&amp;":"&amp;ADDRESS(Prcsses!$B17,$X$2-1+$P$8))))</f>
        <v>228610.97111059201</v>
      </c>
      <c r="BL42" s="5">
        <f ca="1">IF(BL$4="",0,SUMPRODUCT(INDIRECT(ADDRESS($B50,$X$2)&amp;":"&amp;ADDRESS($B50,$X$2-1+BL$8)),INDIRECT(ADDRESS($B$12,$X$2)&amp;":"&amp;ADDRESS($B$12,$X$2-1+BL$8)),INDIRECT("rP!"&amp;ADDRESS(Prcsses!$B17,$X$2+$P$8-BL$8)&amp;":"&amp;ADDRESS(Prcsses!$B17,$X$2-1+$P$8))))</f>
        <v>236494.10804544002</v>
      </c>
      <c r="BM42" s="5">
        <f ca="1">IF(BM$4="",0,SUMPRODUCT(INDIRECT(ADDRESS($B50,$X$2)&amp;":"&amp;ADDRESS($B50,$X$2-1+BM$8)),INDIRECT(ADDRESS($B$12,$X$2)&amp;":"&amp;ADDRESS($B$12,$X$2-1+BM$8)),INDIRECT("rP!"&amp;ADDRESS(Prcsses!$B17,$X$2+$P$8-BM$8)&amp;":"&amp;ADDRESS(Prcsses!$B17,$X$2-1+$P$8))))</f>
        <v>244377.24498028803</v>
      </c>
      <c r="BN42" s="5">
        <f ca="1">IF(BN$4="",0,SUMPRODUCT(INDIRECT(ADDRESS($B50,$X$2)&amp;":"&amp;ADDRESS($B50,$X$2-1+BN$8)),INDIRECT(ADDRESS($B$12,$X$2)&amp;":"&amp;ADDRESS($B$12,$X$2-1+BN$8)),INDIRECT("rP!"&amp;ADDRESS(Prcsses!$B17,$X$2+$P$8-BN$8)&amp;":"&amp;ADDRESS(Prcsses!$B17,$X$2-1+$P$8))))</f>
        <v>257305.58955343871</v>
      </c>
      <c r="BO42" s="5">
        <f ca="1">IF(BO$4="",0,SUMPRODUCT(INDIRECT(ADDRESS($B50,$X$2)&amp;":"&amp;ADDRESS($B50,$X$2-1+BO$8)),INDIRECT(ADDRESS($B$12,$X$2)&amp;":"&amp;ADDRESS($B$12,$X$2-1+BO$8)),INDIRECT("rP!"&amp;ADDRESS(Prcsses!$B17,$X$2+$P$8-BO$8)&amp;":"&amp;ADDRESS(Prcsses!$B17,$X$2-1+$P$8))))</f>
        <v>265346.38922698365</v>
      </c>
      <c r="BP42" s="5">
        <f ca="1">IF(BP$4="",0,SUMPRODUCT(INDIRECT(ADDRESS($B50,$X$2)&amp;":"&amp;ADDRESS($B50,$X$2-1+BP$8)),INDIRECT(ADDRESS($B$12,$X$2)&amp;":"&amp;ADDRESS($B$12,$X$2-1+BP$8)),INDIRECT("rP!"&amp;ADDRESS(Prcsses!$B17,$X$2+$P$8-BP$8)&amp;":"&amp;ADDRESS(Prcsses!$B17,$X$2-1+$P$8))))</f>
        <v>273387.18890052859</v>
      </c>
      <c r="BQ42" s="5">
        <f ca="1">IF(BQ$4="",0,SUMPRODUCT(INDIRECT(ADDRESS($B50,$X$2)&amp;":"&amp;ADDRESS($B50,$X$2-1+BQ$8)),INDIRECT(ADDRESS($B$12,$X$2)&amp;":"&amp;ADDRESS($B$12,$X$2-1+BQ$8)),INDIRECT("rP!"&amp;ADDRESS(Prcsses!$B17,$X$2+$P$8-BQ$8)&amp;":"&amp;ADDRESS(Prcsses!$B17,$X$2-1+$P$8))))</f>
        <v>281427.98857407359</v>
      </c>
      <c r="BR42" s="5">
        <f ca="1">IF(BR$4="",0,SUMPRODUCT(INDIRECT(ADDRESS($B50,$X$2)&amp;":"&amp;ADDRESS($B50,$X$2-1+BR$8)),INDIRECT(ADDRESS($B$12,$X$2)&amp;":"&amp;ADDRESS($B$12,$X$2-1+BR$8)),INDIRECT("rP!"&amp;ADDRESS(Prcsses!$B17,$X$2+$P$8-BR$8)&amp;":"&amp;ADDRESS(Prcsses!$B17,$X$2-1+$P$8))))</f>
        <v>289468.78824761853</v>
      </c>
      <c r="BS42" s="5">
        <f ca="1">IF(BS$4="",0,SUMPRODUCT(INDIRECT(ADDRESS($B50,$X$2)&amp;":"&amp;ADDRESS($B50,$X$2-1+BS$8)),INDIRECT(ADDRESS($B$12,$X$2)&amp;":"&amp;ADDRESS($B$12,$X$2-1+BS$8)),INDIRECT("rP!"&amp;ADDRESS(Prcsses!$B17,$X$2+$P$8-BS$8)&amp;":"&amp;ADDRESS(Prcsses!$B17,$X$2-1+$P$8))))</f>
        <v>297509.58792116347</v>
      </c>
      <c r="BT42" s="5">
        <f ca="1">IF(BT$4="",0,SUMPRODUCT(INDIRECT(ADDRESS($B50,$X$2)&amp;":"&amp;ADDRESS($B50,$X$2-1+BT$8)),INDIRECT(ADDRESS($B$12,$X$2)&amp;":"&amp;ADDRESS($B$12,$X$2-1+BT$8)),INDIRECT("rP!"&amp;ADDRESS(Prcsses!$B17,$X$2+$P$8-BT$8)&amp;":"&amp;ADDRESS(Prcsses!$B17,$X$2-1+$P$8))))</f>
        <v>311661.39534660266</v>
      </c>
      <c r="BU42" s="5">
        <f ca="1">IF(BU$4="",0,SUMPRODUCT(INDIRECT(ADDRESS($B50,$X$2)&amp;":"&amp;ADDRESS($B50,$X$2-1+BU$8)),INDIRECT(ADDRESS($B$12,$X$2)&amp;":"&amp;ADDRESS($B$12,$X$2-1+BU$8)),INDIRECT("rP!"&amp;ADDRESS(Prcsses!$B17,$X$2+$P$8-BU$8)&amp;":"&amp;ADDRESS(Prcsses!$B17,$X$2-1+$P$8))))</f>
        <v>319863.0110136185</v>
      </c>
      <c r="BV42" s="5">
        <f ca="1">IF(BV$4="",0,SUMPRODUCT(INDIRECT(ADDRESS($B50,$X$2)&amp;":"&amp;ADDRESS($B50,$X$2-1+BV$8)),INDIRECT(ADDRESS($B$12,$X$2)&amp;":"&amp;ADDRESS($B$12,$X$2-1+BV$8)),INDIRECT("rP!"&amp;ADDRESS(Prcsses!$B17,$X$2+$P$8-BV$8)&amp;":"&amp;ADDRESS(Prcsses!$B17,$X$2-1+$P$8))))</f>
        <v>328064.62668063433</v>
      </c>
      <c r="BW42" s="5">
        <f ca="1">IF(BW$4="",0,SUMPRODUCT(INDIRECT(ADDRESS($B50,$X$2)&amp;":"&amp;ADDRESS($B50,$X$2-1+BW$8)),INDIRECT(ADDRESS($B$12,$X$2)&amp;":"&amp;ADDRESS($B$12,$X$2-1+BW$8)),INDIRECT("rP!"&amp;ADDRESS(Prcsses!$B17,$X$2+$P$8-BW$8)&amp;":"&amp;ADDRESS(Prcsses!$B17,$X$2-1+$P$8))))</f>
        <v>336266.24234765017</v>
      </c>
      <c r="BX42" s="5">
        <f ca="1">IF(BX$4="",0,SUMPRODUCT(INDIRECT(ADDRESS($B50,$X$2)&amp;":"&amp;ADDRESS($B50,$X$2-1+BX$8)),INDIRECT(ADDRESS($B$12,$X$2)&amp;":"&amp;ADDRESS($B$12,$X$2-1+BX$8)),INDIRECT("rP!"&amp;ADDRESS(Prcsses!$B17,$X$2+$P$8-BX$8)&amp;":"&amp;ADDRESS(Prcsses!$B17,$X$2-1+$P$8))))</f>
        <v>344467.85801466607</v>
      </c>
      <c r="BY42" s="5">
        <f ca="1">IF(BY$4="",0,SUMPRODUCT(INDIRECT(ADDRESS($B50,$X$2)&amp;":"&amp;ADDRESS($B50,$X$2-1+BY$8)),INDIRECT(ADDRESS($B$12,$X$2)&amp;":"&amp;ADDRESS($B$12,$X$2-1+BY$8)),INDIRECT("rP!"&amp;ADDRESS(Prcsses!$B17,$X$2+$P$8-BY$8)&amp;":"&amp;ADDRESS(Prcsses!$B17,$X$2-1+$P$8))))</f>
        <v>352669.47368168191</v>
      </c>
      <c r="BZ42" s="5">
        <f ca="1">IF(BZ$4="",0,SUMPRODUCT(INDIRECT(ADDRESS($B50,$X$2)&amp;":"&amp;ADDRESS($B50,$X$2-1+BZ$8)),INDIRECT(ADDRESS($B$12,$X$2)&amp;":"&amp;ADDRESS($B$12,$X$2-1+BZ$8)),INDIRECT("rP!"&amp;ADDRESS(Prcsses!$B17,$X$2+$P$8-BZ$8)&amp;":"&amp;ADDRESS(Prcsses!$B17,$X$2-1+$P$8))))</f>
        <v>368088.5111356717</v>
      </c>
      <c r="CA42" s="5">
        <f ca="1">IF(CA$4="",0,SUMPRODUCT(INDIRECT(ADDRESS($B50,$X$2)&amp;":"&amp;ADDRESS($B50,$X$2-1+CA$8)),INDIRECT(ADDRESS($B$12,$X$2)&amp;":"&amp;ADDRESS($B$12,$X$2-1+CA$8)),INDIRECT("rP!"&amp;ADDRESS(Prcsses!$B17,$X$2+$P$8-CA$8)&amp;":"&amp;ADDRESS(Prcsses!$B17,$X$2-1+$P$8))))</f>
        <v>376454.15911602793</v>
      </c>
      <c r="CB42" s="5">
        <f ca="1">IF(CB$4="",0,SUMPRODUCT(INDIRECT(ADDRESS($B50,$X$2)&amp;":"&amp;ADDRESS($B50,$X$2-1+CB$8)),INDIRECT(ADDRESS($B$12,$X$2)&amp;":"&amp;ADDRESS($B$12,$X$2-1+CB$8)),INDIRECT("rP!"&amp;ADDRESS(Prcsses!$B17,$X$2+$P$8-CB$8)&amp;":"&amp;ADDRESS(Prcsses!$B17,$X$2-1+$P$8))))</f>
        <v>384819.80709638406</v>
      </c>
      <c r="CC42" s="5">
        <f ca="1">IF(CC$4="",0,SUMPRODUCT(INDIRECT(ADDRESS($B50,$X$2)&amp;":"&amp;ADDRESS($B50,$X$2-1+CC$8)),INDIRECT(ADDRESS($B$12,$X$2)&amp;":"&amp;ADDRESS($B$12,$X$2-1+CC$8)),INDIRECT("rP!"&amp;ADDRESS(Prcsses!$B17,$X$2+$P$8-CC$8)&amp;":"&amp;ADDRESS(Prcsses!$B17,$X$2-1+$P$8))))</f>
        <v>393185.4550767403</v>
      </c>
      <c r="CD42" s="5">
        <f ca="1">IF(CD$4="",0,SUMPRODUCT(INDIRECT(ADDRESS($B50,$X$2)&amp;":"&amp;ADDRESS($B50,$X$2-1+CD$8)),INDIRECT(ADDRESS($B$12,$X$2)&amp;":"&amp;ADDRESS($B$12,$X$2-1+CD$8)),INDIRECT("rP!"&amp;ADDRESS(Prcsses!$B17,$X$2+$P$8-CD$8)&amp;":"&amp;ADDRESS(Prcsses!$B17,$X$2-1+$P$8))))</f>
        <v>401551.10305709642</v>
      </c>
      <c r="CE42" s="5">
        <f ca="1">IF(CE$4="",0,SUMPRODUCT(INDIRECT(ADDRESS($B50,$X$2)&amp;":"&amp;ADDRESS($B50,$X$2-1+CE$8)),INDIRECT(ADDRESS($B$12,$X$2)&amp;":"&amp;ADDRESS($B$12,$X$2-1+CE$8)),INDIRECT("rP!"&amp;ADDRESS(Prcsses!$B17,$X$2+$P$8-CE$8)&amp;":"&amp;ADDRESS(Prcsses!$B17,$X$2-1+$P$8))))</f>
        <v>409916.7510374526</v>
      </c>
      <c r="CF42" s="5">
        <f ca="1">IF(CF$4="",0,SUMPRODUCT(INDIRECT(ADDRESS($B50,$X$2)&amp;":"&amp;ADDRESS($B50,$X$2-1+CF$8)),INDIRECT(ADDRESS($B$12,$X$2)&amp;":"&amp;ADDRESS($B$12,$X$2-1+CF$8)),INDIRECT("rP!"&amp;ADDRESS(Prcsses!$B17,$X$2+$P$8-CF$8)&amp;":"&amp;ADDRESS(Prcsses!$B17,$X$2-1+$P$8))))</f>
        <v>0</v>
      </c>
    </row>
    <row r="43" spans="2:84" x14ac:dyDescent="0.3">
      <c r="B43" s="13">
        <f>ROW()</f>
        <v>43</v>
      </c>
      <c r="H43" s="1" t="str">
        <f t="shared" si="58"/>
        <v>Себестоимостные закупки и затраты</v>
      </c>
      <c r="I43" s="1" t="str">
        <f>Prcsses!I18</f>
        <v>Соцсборы</v>
      </c>
      <c r="M43" s="53" t="s">
        <v>18</v>
      </c>
      <c r="U43" s="5">
        <f t="shared" ca="1" si="59"/>
        <v>2939274.1547373114</v>
      </c>
      <c r="X43" s="5">
        <f ca="1">IF(X$4="",0,SUMPRODUCT(INDIRECT(ADDRESS($B51,$X$2)&amp;":"&amp;ADDRESS($B51,$X$2-1+X$8)),INDIRECT(ADDRESS($B$12,$X$2)&amp;":"&amp;ADDRESS($B$12,$X$2-1+X$8)),INDIRECT("rP!"&amp;ADDRESS(Prcsses!$B18,$X$2+$P$8-X$8)&amp;":"&amp;ADDRESS(Prcsses!$B18,$X$2-1+$P$8))))</f>
        <v>0</v>
      </c>
      <c r="Y43" s="5">
        <f ca="1">IF(Y$4="",0,SUMPRODUCT(INDIRECT(ADDRESS($B51,$X$2)&amp;":"&amp;ADDRESS($B51,$X$2-1+Y$8)),INDIRECT(ADDRESS($B$12,$X$2)&amp;":"&amp;ADDRESS($B$12,$X$2-1+Y$8)),INDIRECT("rP!"&amp;ADDRESS(Prcsses!$B18,$X$2+$P$8-Y$8)&amp;":"&amp;ADDRESS(Prcsses!$B18,$X$2-1+$P$8))))</f>
        <v>0</v>
      </c>
      <c r="Z43" s="5">
        <f ca="1">IF(Z$4="",0,SUMPRODUCT(INDIRECT(ADDRESS($B51,$X$2)&amp;":"&amp;ADDRESS($B51,$X$2-1+Z$8)),INDIRECT(ADDRESS($B$12,$X$2)&amp;":"&amp;ADDRESS($B$12,$X$2-1+Z$8)),INDIRECT("rP!"&amp;ADDRESS(Prcsses!$B18,$X$2+$P$8-Z$8)&amp;":"&amp;ADDRESS(Prcsses!$B18,$X$2-1+$P$8))))</f>
        <v>0</v>
      </c>
      <c r="AA43" s="5">
        <f ca="1">IF(AA$4="",0,SUMPRODUCT(INDIRECT(ADDRESS($B51,$X$2)&amp;":"&amp;ADDRESS($B51,$X$2-1+AA$8)),INDIRECT(ADDRESS($B$12,$X$2)&amp;":"&amp;ADDRESS($B$12,$X$2-1+AA$8)),INDIRECT("rP!"&amp;ADDRESS(Prcsses!$B18,$X$2+$P$8-AA$8)&amp;":"&amp;ADDRESS(Prcsses!$B18,$X$2-1+$P$8))))</f>
        <v>0</v>
      </c>
      <c r="AB43" s="5">
        <f ca="1">IF(AB$4="",0,SUMPRODUCT(INDIRECT(ADDRESS($B51,$X$2)&amp;":"&amp;ADDRESS($B51,$X$2-1+AB$8)),INDIRECT(ADDRESS($B$12,$X$2)&amp;":"&amp;ADDRESS($B$12,$X$2-1+AB$8)),INDIRECT("rP!"&amp;ADDRESS(Prcsses!$B18,$X$2+$P$8-AB$8)&amp;":"&amp;ADDRESS(Prcsses!$B18,$X$2-1+$P$8))))</f>
        <v>0</v>
      </c>
      <c r="AC43" s="5">
        <f ca="1">IF(AC$4="",0,SUMPRODUCT(INDIRECT(ADDRESS($B51,$X$2)&amp;":"&amp;ADDRESS($B51,$X$2-1+AC$8)),INDIRECT(ADDRESS($B$12,$X$2)&amp;":"&amp;ADDRESS($B$12,$X$2-1+AC$8)),INDIRECT("rP!"&amp;ADDRESS(Prcsses!$B18,$X$2+$P$8-AC$8)&amp;":"&amp;ADDRESS(Prcsses!$B18,$X$2-1+$P$8))))</f>
        <v>0</v>
      </c>
      <c r="AD43" s="5">
        <f ca="1">IF(AD$4="",0,SUMPRODUCT(INDIRECT(ADDRESS($B51,$X$2)&amp;":"&amp;ADDRESS($B51,$X$2-1+AD$8)),INDIRECT(ADDRESS($B$12,$X$2)&amp;":"&amp;ADDRESS($B$12,$X$2-1+AD$8)),INDIRECT("rP!"&amp;ADDRESS(Prcsses!$B18,$X$2+$P$8-AD$8)&amp;":"&amp;ADDRESS(Prcsses!$B18,$X$2-1+$P$8))))</f>
        <v>0</v>
      </c>
      <c r="AE43" s="5">
        <f ca="1">IF(AE$4="",0,SUMPRODUCT(INDIRECT(ADDRESS($B51,$X$2)&amp;":"&amp;ADDRESS($B51,$X$2-1+AE$8)),INDIRECT(ADDRESS($B$12,$X$2)&amp;":"&amp;ADDRESS($B$12,$X$2-1+AE$8)),INDIRECT("rP!"&amp;ADDRESS(Prcsses!$B18,$X$2+$P$8-AE$8)&amp;":"&amp;ADDRESS(Prcsses!$B18,$X$2-1+$P$8))))</f>
        <v>0</v>
      </c>
      <c r="AF43" s="5">
        <f ca="1">IF(AF$4="",0,SUMPRODUCT(INDIRECT(ADDRESS($B51,$X$2)&amp;":"&amp;ADDRESS($B51,$X$2-1+AF$8)),INDIRECT(ADDRESS($B$12,$X$2)&amp;":"&amp;ADDRESS($B$12,$X$2-1+AF$8)),INDIRECT("rP!"&amp;ADDRESS(Prcsses!$B18,$X$2+$P$8-AF$8)&amp;":"&amp;ADDRESS(Prcsses!$B18,$X$2-1+$P$8))))</f>
        <v>0</v>
      </c>
      <c r="AG43" s="5">
        <f ca="1">IF(AG$4="",0,SUMPRODUCT(INDIRECT(ADDRESS($B51,$X$2)&amp;":"&amp;ADDRESS($B51,$X$2-1+AG$8)),INDIRECT(ADDRESS($B$12,$X$2)&amp;":"&amp;ADDRESS($B$12,$X$2-1+AG$8)),INDIRECT("rP!"&amp;ADDRESS(Prcsses!$B18,$X$2+$P$8-AG$8)&amp;":"&amp;ADDRESS(Prcsses!$B18,$X$2-1+$P$8))))</f>
        <v>0</v>
      </c>
      <c r="AH43" s="5">
        <f ca="1">IF(AH$4="",0,SUMPRODUCT(INDIRECT(ADDRESS($B51,$X$2)&amp;":"&amp;ADDRESS($B51,$X$2-1+AH$8)),INDIRECT(ADDRESS($B$12,$X$2)&amp;":"&amp;ADDRESS($B$12,$X$2-1+AH$8)),INDIRECT("rP!"&amp;ADDRESS(Prcsses!$B18,$X$2+$P$8-AH$8)&amp;":"&amp;ADDRESS(Prcsses!$B18,$X$2-1+$P$8))))</f>
        <v>0</v>
      </c>
      <c r="AI43" s="5">
        <f ca="1">IF(AI$4="",0,SUMPRODUCT(INDIRECT(ADDRESS($B51,$X$2)&amp;":"&amp;ADDRESS($B51,$X$2-1+AI$8)),INDIRECT(ADDRESS($B$12,$X$2)&amp;":"&amp;ADDRESS($B$12,$X$2-1+AI$8)),INDIRECT("rP!"&amp;ADDRESS(Prcsses!$B18,$X$2+$P$8-AI$8)&amp;":"&amp;ADDRESS(Prcsses!$B18,$X$2-1+$P$8))))</f>
        <v>0</v>
      </c>
      <c r="AJ43" s="5">
        <f ca="1">IF(AJ$4="",0,SUMPRODUCT(INDIRECT(ADDRESS($B51,$X$2)&amp;":"&amp;ADDRESS($B51,$X$2-1+AJ$8)),INDIRECT(ADDRESS($B$12,$X$2)&amp;":"&amp;ADDRESS($B$12,$X$2-1+AJ$8)),INDIRECT("rP!"&amp;ADDRESS(Prcsses!$B18,$X$2+$P$8-AJ$8)&amp;":"&amp;ADDRESS(Prcsses!$B18,$X$2-1+$P$8))))</f>
        <v>4369.68</v>
      </c>
      <c r="AK43" s="5">
        <f ca="1">IF(AK$4="",0,SUMPRODUCT(INDIRECT(ADDRESS($B51,$X$2)&amp;":"&amp;ADDRESS($B51,$X$2-1+AK$8)),INDIRECT(ADDRESS($B$12,$X$2)&amp;":"&amp;ADDRESS($B$12,$X$2-1+AK$8)),INDIRECT("rP!"&amp;ADDRESS(Prcsses!$B18,$X$2+$P$8-AK$8)&amp;":"&amp;ADDRESS(Prcsses!$B18,$X$2-1+$P$8))))</f>
        <v>6554.5199999999995</v>
      </c>
      <c r="AL43" s="5">
        <f ca="1">IF(AL$4="",0,SUMPRODUCT(INDIRECT(ADDRESS($B51,$X$2)&amp;":"&amp;ADDRESS($B51,$X$2-1+AL$8)),INDIRECT(ADDRESS($B$12,$X$2)&amp;":"&amp;ADDRESS($B$12,$X$2-1+AL$8)),INDIRECT("rP!"&amp;ADDRESS(Prcsses!$B18,$X$2+$P$8-AL$8)&amp;":"&amp;ADDRESS(Prcsses!$B18,$X$2-1+$P$8))))</f>
        <v>8739.36</v>
      </c>
      <c r="AM43" s="5">
        <f ca="1">IF(AM$4="",0,SUMPRODUCT(INDIRECT(ADDRESS($B51,$X$2)&amp;":"&amp;ADDRESS($B51,$X$2-1+AM$8)),INDIRECT(ADDRESS($B$12,$X$2)&amp;":"&amp;ADDRESS($B$12,$X$2-1+AM$8)),INDIRECT("rP!"&amp;ADDRESS(Prcsses!$B18,$X$2+$P$8-AM$8)&amp;":"&amp;ADDRESS(Prcsses!$B18,$X$2-1+$P$8))))</f>
        <v>10924.199999999999</v>
      </c>
      <c r="AN43" s="5">
        <f ca="1">IF(AN$4="",0,SUMPRODUCT(INDIRECT(ADDRESS($B51,$X$2)&amp;":"&amp;ADDRESS($B51,$X$2-1+AN$8)),INDIRECT(ADDRESS($B$12,$X$2)&amp;":"&amp;ADDRESS($B$12,$X$2-1+AN$8)),INDIRECT("rP!"&amp;ADDRESS(Prcsses!$B18,$X$2+$P$8-AN$8)&amp;":"&amp;ADDRESS(Prcsses!$B18,$X$2-1+$P$8))))</f>
        <v>13109.039999999999</v>
      </c>
      <c r="AO43" s="5">
        <f ca="1">IF(AO$4="",0,SUMPRODUCT(INDIRECT(ADDRESS($B51,$X$2)&amp;":"&amp;ADDRESS($B51,$X$2-1+AO$8)),INDIRECT(ADDRESS($B$12,$X$2)&amp;":"&amp;ADDRESS($B$12,$X$2-1+AO$8)),INDIRECT("rP!"&amp;ADDRESS(Prcsses!$B18,$X$2+$P$8-AO$8)&amp;":"&amp;ADDRESS(Prcsses!$B18,$X$2-1+$P$8))))</f>
        <v>15293.880000000001</v>
      </c>
      <c r="AP43" s="5">
        <f ca="1">IF(AP$4="",0,SUMPRODUCT(INDIRECT(ADDRESS($B51,$X$2)&amp;":"&amp;ADDRESS($B51,$X$2-1+AP$8)),INDIRECT(ADDRESS($B$12,$X$2)&amp;":"&amp;ADDRESS($B$12,$X$2-1+AP$8)),INDIRECT("rP!"&amp;ADDRESS(Prcsses!$B18,$X$2+$P$8-AP$8)&amp;":"&amp;ADDRESS(Prcsses!$B18,$X$2-1+$P$8))))</f>
        <v>17828.294399999999</v>
      </c>
      <c r="AQ43" s="5">
        <f ca="1">IF(AQ$4="",0,SUMPRODUCT(INDIRECT(ADDRESS($B51,$X$2)&amp;":"&amp;ADDRESS($B51,$X$2-1+AQ$8)),INDIRECT(ADDRESS($B$12,$X$2)&amp;":"&amp;ADDRESS($B$12,$X$2-1+AQ$8)),INDIRECT("rP!"&amp;ADDRESS(Prcsses!$B18,$X$2+$P$8-AQ$8)&amp;":"&amp;ADDRESS(Prcsses!$B18,$X$2-1+$P$8))))</f>
        <v>20056.831200000001</v>
      </c>
      <c r="AR43" s="5">
        <f ca="1">IF(AR$4="",0,SUMPRODUCT(INDIRECT(ADDRESS($B51,$X$2)&amp;":"&amp;ADDRESS($B51,$X$2-1+AR$8)),INDIRECT(ADDRESS($B$12,$X$2)&amp;":"&amp;ADDRESS($B$12,$X$2-1+AR$8)),INDIRECT("rP!"&amp;ADDRESS(Prcsses!$B18,$X$2+$P$8-AR$8)&amp;":"&amp;ADDRESS(Prcsses!$B18,$X$2-1+$P$8))))</f>
        <v>22285.367999999999</v>
      </c>
      <c r="AS43" s="5">
        <f ca="1">IF(AS$4="",0,SUMPRODUCT(INDIRECT(ADDRESS($B51,$X$2)&amp;":"&amp;ADDRESS($B51,$X$2-1+AS$8)),INDIRECT(ADDRESS($B$12,$X$2)&amp;":"&amp;ADDRESS($B$12,$X$2-1+AS$8)),INDIRECT("rP!"&amp;ADDRESS(Prcsses!$B18,$X$2+$P$8-AS$8)&amp;":"&amp;ADDRESS(Prcsses!$B18,$X$2-1+$P$8))))</f>
        <v>24513.9048</v>
      </c>
      <c r="AT43" s="5">
        <f ca="1">IF(AT$4="",0,SUMPRODUCT(INDIRECT(ADDRESS($B51,$X$2)&amp;":"&amp;ADDRESS($B51,$X$2-1+AT$8)),INDIRECT(ADDRESS($B$12,$X$2)&amp;":"&amp;ADDRESS($B$12,$X$2-1+AT$8)),INDIRECT("rP!"&amp;ADDRESS(Prcsses!$B18,$X$2+$P$8-AT$8)&amp;":"&amp;ADDRESS(Prcsses!$B18,$X$2-1+$P$8))))</f>
        <v>26742.441599999998</v>
      </c>
      <c r="AU43" s="5">
        <f ca="1">IF(AU$4="",0,SUMPRODUCT(INDIRECT(ADDRESS($B51,$X$2)&amp;":"&amp;ADDRESS($B51,$X$2-1+AU$8)),INDIRECT(ADDRESS($B$12,$X$2)&amp;":"&amp;ADDRESS($B$12,$X$2-1+AU$8)),INDIRECT("rP!"&amp;ADDRESS(Prcsses!$B18,$X$2+$P$8-AU$8)&amp;":"&amp;ADDRESS(Prcsses!$B18,$X$2-1+$P$8))))</f>
        <v>28970.978399999996</v>
      </c>
      <c r="AV43" s="5">
        <f ca="1">IF(AV$4="",0,SUMPRODUCT(INDIRECT(ADDRESS($B51,$X$2)&amp;":"&amp;ADDRESS($B51,$X$2-1+AV$8)),INDIRECT(ADDRESS($B$12,$X$2)&amp;":"&amp;ADDRESS($B$12,$X$2-1+AV$8)),INDIRECT("rP!"&amp;ADDRESS(Prcsses!$B18,$X$2+$P$8-AV$8)&amp;":"&amp;ADDRESS(Prcsses!$B18,$X$2-1+$P$8))))</f>
        <v>31823.505504000001</v>
      </c>
      <c r="AW43" s="5">
        <f ca="1">IF(AW$4="",0,SUMPRODUCT(INDIRECT(ADDRESS($B51,$X$2)&amp;":"&amp;ADDRESS($B51,$X$2-1+AW$8)),INDIRECT(ADDRESS($B$12,$X$2)&amp;":"&amp;ADDRESS($B$12,$X$2-1+AW$8)),INDIRECT("rP!"&amp;ADDRESS(Prcsses!$B18,$X$2+$P$8-AW$8)&amp;":"&amp;ADDRESS(Prcsses!$B18,$X$2-1+$P$8))))</f>
        <v>34096.613039999997</v>
      </c>
      <c r="AX43" s="5">
        <f ca="1">IF(AX$4="",0,SUMPRODUCT(INDIRECT(ADDRESS($B51,$X$2)&amp;":"&amp;ADDRESS($B51,$X$2-1+AX$8)),INDIRECT(ADDRESS($B$12,$X$2)&amp;":"&amp;ADDRESS($B$12,$X$2-1+AX$8)),INDIRECT("rP!"&amp;ADDRESS(Prcsses!$B18,$X$2+$P$8-AX$8)&amp;":"&amp;ADDRESS(Prcsses!$B18,$X$2-1+$P$8))))</f>
        <v>36369.720576</v>
      </c>
      <c r="AY43" s="5">
        <f ca="1">IF(AY$4="",0,SUMPRODUCT(INDIRECT(ADDRESS($B51,$X$2)&amp;":"&amp;ADDRESS($B51,$X$2-1+AY$8)),INDIRECT(ADDRESS($B$12,$X$2)&amp;":"&amp;ADDRESS($B$12,$X$2-1+AY$8)),INDIRECT("rP!"&amp;ADDRESS(Prcsses!$B18,$X$2+$P$8-AY$8)&amp;":"&amp;ADDRESS(Prcsses!$B18,$X$2-1+$P$8))))</f>
        <v>38642.828112000003</v>
      </c>
      <c r="AZ43" s="5">
        <f ca="1">IF(AZ$4="",0,SUMPRODUCT(INDIRECT(ADDRESS($B51,$X$2)&amp;":"&amp;ADDRESS($B51,$X$2-1+AZ$8)),INDIRECT(ADDRESS($B$12,$X$2)&amp;":"&amp;ADDRESS($B$12,$X$2-1+AZ$8)),INDIRECT("rP!"&amp;ADDRESS(Prcsses!$B18,$X$2+$P$8-AZ$8)&amp;":"&amp;ADDRESS(Prcsses!$B18,$X$2-1+$P$8))))</f>
        <v>40915.935647999999</v>
      </c>
      <c r="BA43" s="5">
        <f ca="1">IF(BA$4="",0,SUMPRODUCT(INDIRECT(ADDRESS($B51,$X$2)&amp;":"&amp;ADDRESS($B51,$X$2-1+BA$8)),INDIRECT(ADDRESS($B$12,$X$2)&amp;":"&amp;ADDRESS($B$12,$X$2-1+BA$8)),INDIRECT("rP!"&amp;ADDRESS(Prcsses!$B18,$X$2+$P$8-BA$8)&amp;":"&amp;ADDRESS(Prcsses!$B18,$X$2-1+$P$8))))</f>
        <v>43189.043183999995</v>
      </c>
      <c r="BB43" s="5">
        <f ca="1">IF(BB$4="",0,SUMPRODUCT(INDIRECT(ADDRESS($B51,$X$2)&amp;":"&amp;ADDRESS($B51,$X$2-1+BB$8)),INDIRECT(ADDRESS($B$12,$X$2)&amp;":"&amp;ADDRESS($B$12,$X$2-1+BB$8)),INDIRECT("rP!"&amp;ADDRESS(Prcsses!$B18,$X$2+$P$8-BB$8)&amp;":"&amp;ADDRESS(Prcsses!$B18,$X$2-1+$P$8))))</f>
        <v>46371.393734400001</v>
      </c>
      <c r="BC43" s="5">
        <f ca="1">IF(BC$4="",0,SUMPRODUCT(INDIRECT(ADDRESS($B51,$X$2)&amp;":"&amp;ADDRESS($B51,$X$2-1+BC$8)),INDIRECT(ADDRESS($B$12,$X$2)&amp;":"&amp;ADDRESS($B$12,$X$2-1+BC$8)),INDIRECT("rP!"&amp;ADDRESS(Prcsses!$B18,$X$2+$P$8-BC$8)&amp;":"&amp;ADDRESS(Prcsses!$B18,$X$2-1+$P$8))))</f>
        <v>48689.963421119995</v>
      </c>
      <c r="BD43" s="5">
        <f ca="1">IF(BD$4="",0,SUMPRODUCT(INDIRECT(ADDRESS($B51,$X$2)&amp;":"&amp;ADDRESS($B51,$X$2-1+BD$8)),INDIRECT(ADDRESS($B$12,$X$2)&amp;":"&amp;ADDRESS($B$12,$X$2-1+BD$8)),INDIRECT("rP!"&amp;ADDRESS(Prcsses!$B18,$X$2+$P$8-BD$8)&amp;":"&amp;ADDRESS(Prcsses!$B18,$X$2-1+$P$8))))</f>
        <v>51008.533107839998</v>
      </c>
      <c r="BE43" s="5">
        <f ca="1">IF(BE$4="",0,SUMPRODUCT(INDIRECT(ADDRESS($B51,$X$2)&amp;":"&amp;ADDRESS($B51,$X$2-1+BE$8)),INDIRECT(ADDRESS($B$12,$X$2)&amp;":"&amp;ADDRESS($B$12,$X$2-1+BE$8)),INDIRECT("rP!"&amp;ADDRESS(Prcsses!$B18,$X$2+$P$8-BE$8)&amp;":"&amp;ADDRESS(Prcsses!$B18,$X$2-1+$P$8))))</f>
        <v>53327.10279456</v>
      </c>
      <c r="BF43" s="5">
        <f ca="1">IF(BF$4="",0,SUMPRODUCT(INDIRECT(ADDRESS($B51,$X$2)&amp;":"&amp;ADDRESS($B51,$X$2-1+BF$8)),INDIRECT(ADDRESS($B$12,$X$2)&amp;":"&amp;ADDRESS($B$12,$X$2-1+BF$8)),INDIRECT("rP!"&amp;ADDRESS(Prcsses!$B18,$X$2+$P$8-BF$8)&amp;":"&amp;ADDRESS(Prcsses!$B18,$X$2-1+$P$8))))</f>
        <v>55645.672481280002</v>
      </c>
      <c r="BG43" s="5">
        <f ca="1">IF(BG$4="",0,SUMPRODUCT(INDIRECT(ADDRESS($B51,$X$2)&amp;":"&amp;ADDRESS($B51,$X$2-1+BG$8)),INDIRECT(ADDRESS($B$12,$X$2)&amp;":"&amp;ADDRESS($B$12,$X$2-1+BG$8)),INDIRECT("rP!"&amp;ADDRESS(Prcsses!$B18,$X$2+$P$8-BG$8)&amp;":"&amp;ADDRESS(Prcsses!$B18,$X$2-1+$P$8))))</f>
        <v>57964.242167999997</v>
      </c>
      <c r="BH43" s="5">
        <f ca="1">IF(BH$4="",0,SUMPRODUCT(INDIRECT(ADDRESS($B51,$X$2)&amp;":"&amp;ADDRESS($B51,$X$2-1+BH$8)),INDIRECT(ADDRESS($B$12,$X$2)&amp;":"&amp;ADDRESS($B$12,$X$2-1+BH$8)),INDIRECT("rP!"&amp;ADDRESS(Prcsses!$B18,$X$2+$P$8-BH$8)&amp;":"&amp;ADDRESS(Prcsses!$B18,$X$2-1+$P$8))))</f>
        <v>61488.468091814408</v>
      </c>
      <c r="BI43" s="5">
        <f ca="1">IF(BI$4="",0,SUMPRODUCT(INDIRECT(ADDRESS($B51,$X$2)&amp;":"&amp;ADDRESS($B51,$X$2-1+BI$8)),INDIRECT(ADDRESS($B$12,$X$2)&amp;":"&amp;ADDRESS($B$12,$X$2-1+BI$8)),INDIRECT("rP!"&amp;ADDRESS(Prcsses!$B18,$X$2+$P$8-BI$8)&amp;":"&amp;ADDRESS(Prcsses!$B18,$X$2-1+$P$8))))</f>
        <v>63853.40917226881</v>
      </c>
      <c r="BJ43" s="5">
        <f ca="1">IF(BJ$4="",0,SUMPRODUCT(INDIRECT(ADDRESS($B51,$X$2)&amp;":"&amp;ADDRESS($B51,$X$2-1+BJ$8)),INDIRECT(ADDRESS($B$12,$X$2)&amp;":"&amp;ADDRESS($B$12,$X$2-1+BJ$8)),INDIRECT("rP!"&amp;ADDRESS(Prcsses!$B18,$X$2+$P$8-BJ$8)&amp;":"&amp;ADDRESS(Prcsses!$B18,$X$2-1+$P$8))))</f>
        <v>66218.350252723205</v>
      </c>
      <c r="BK43" s="5">
        <f ca="1">IF(BK$4="",0,SUMPRODUCT(INDIRECT(ADDRESS($B51,$X$2)&amp;":"&amp;ADDRESS($B51,$X$2-1+BK$8)),INDIRECT(ADDRESS($B$12,$X$2)&amp;":"&amp;ADDRESS($B$12,$X$2-1+BK$8)),INDIRECT("rP!"&amp;ADDRESS(Prcsses!$B18,$X$2+$P$8-BK$8)&amp;":"&amp;ADDRESS(Prcsses!$B18,$X$2-1+$P$8))))</f>
        <v>68583.291333177607</v>
      </c>
      <c r="BL43" s="5">
        <f ca="1">IF(BL$4="",0,SUMPRODUCT(INDIRECT(ADDRESS($B51,$X$2)&amp;":"&amp;ADDRESS($B51,$X$2-1+BL$8)),INDIRECT(ADDRESS($B$12,$X$2)&amp;":"&amp;ADDRESS($B$12,$X$2-1+BL$8)),INDIRECT("rP!"&amp;ADDRESS(Prcsses!$B18,$X$2+$P$8-BL$8)&amp;":"&amp;ADDRESS(Prcsses!$B18,$X$2-1+$P$8))))</f>
        <v>70948.232413632009</v>
      </c>
      <c r="BM43" s="5">
        <f ca="1">IF(BM$4="",0,SUMPRODUCT(INDIRECT(ADDRESS($B51,$X$2)&amp;":"&amp;ADDRESS($B51,$X$2-1+BM$8)),INDIRECT(ADDRESS($B$12,$X$2)&amp;":"&amp;ADDRESS($B$12,$X$2-1+BM$8)),INDIRECT("rP!"&amp;ADDRESS(Prcsses!$B18,$X$2+$P$8-BM$8)&amp;":"&amp;ADDRESS(Prcsses!$B18,$X$2-1+$P$8))))</f>
        <v>73313.173494086412</v>
      </c>
      <c r="BN43" s="5">
        <f ca="1">IF(BN$4="",0,SUMPRODUCT(INDIRECT(ADDRESS($B51,$X$2)&amp;":"&amp;ADDRESS($B51,$X$2-1+BN$8)),INDIRECT(ADDRESS($B$12,$X$2)&amp;":"&amp;ADDRESS($B$12,$X$2-1+BN$8)),INDIRECT("rP!"&amp;ADDRESS(Prcsses!$B18,$X$2+$P$8-BN$8)&amp;":"&amp;ADDRESS(Prcsses!$B18,$X$2-1+$P$8))))</f>
        <v>77191.676866031616</v>
      </c>
      <c r="BO43" s="5">
        <f ca="1">IF(BO$4="",0,SUMPRODUCT(INDIRECT(ADDRESS($B51,$X$2)&amp;":"&amp;ADDRESS($B51,$X$2-1+BO$8)),INDIRECT(ADDRESS($B$12,$X$2)&amp;":"&amp;ADDRESS($B$12,$X$2-1+BO$8)),INDIRECT("rP!"&amp;ADDRESS(Prcsses!$B18,$X$2+$P$8-BO$8)&amp;":"&amp;ADDRESS(Prcsses!$B18,$X$2-1+$P$8))))</f>
        <v>79603.916768095092</v>
      </c>
      <c r="BP43" s="5">
        <f ca="1">IF(BP$4="",0,SUMPRODUCT(INDIRECT(ADDRESS($B51,$X$2)&amp;":"&amp;ADDRESS($B51,$X$2-1+BP$8)),INDIRECT(ADDRESS($B$12,$X$2)&amp;":"&amp;ADDRESS($B$12,$X$2-1+BP$8)),INDIRECT("rP!"&amp;ADDRESS(Prcsses!$B18,$X$2+$P$8-BP$8)&amp;":"&amp;ADDRESS(Prcsses!$B18,$X$2-1+$P$8))))</f>
        <v>82016.156670158583</v>
      </c>
      <c r="BQ43" s="5">
        <f ca="1">IF(BQ$4="",0,SUMPRODUCT(INDIRECT(ADDRESS($B51,$X$2)&amp;":"&amp;ADDRESS($B51,$X$2-1+BQ$8)),INDIRECT(ADDRESS($B$12,$X$2)&amp;":"&amp;ADDRESS($B$12,$X$2-1+BQ$8)),INDIRECT("rP!"&amp;ADDRESS(Prcsses!$B18,$X$2+$P$8-BQ$8)&amp;":"&amp;ADDRESS(Prcsses!$B18,$X$2-1+$P$8))))</f>
        <v>84428.396572222075</v>
      </c>
      <c r="BR43" s="5">
        <f ca="1">IF(BR$4="",0,SUMPRODUCT(INDIRECT(ADDRESS($B51,$X$2)&amp;":"&amp;ADDRESS($B51,$X$2-1+BR$8)),INDIRECT(ADDRESS($B$12,$X$2)&amp;":"&amp;ADDRESS($B$12,$X$2-1+BR$8)),INDIRECT("rP!"&amp;ADDRESS(Prcsses!$B18,$X$2+$P$8-BR$8)&amp;":"&amp;ADDRESS(Prcsses!$B18,$X$2-1+$P$8))))</f>
        <v>86840.636474285551</v>
      </c>
      <c r="BS43" s="5">
        <f ca="1">IF(BS$4="",0,SUMPRODUCT(INDIRECT(ADDRESS($B51,$X$2)&amp;":"&amp;ADDRESS($B51,$X$2-1+BS$8)),INDIRECT(ADDRESS($B$12,$X$2)&amp;":"&amp;ADDRESS($B$12,$X$2-1+BS$8)),INDIRECT("rP!"&amp;ADDRESS(Prcsses!$B18,$X$2+$P$8-BS$8)&amp;":"&amp;ADDRESS(Prcsses!$B18,$X$2-1+$P$8))))</f>
        <v>89252.876376349042</v>
      </c>
      <c r="BT43" s="5">
        <f ca="1">IF(BT$4="",0,SUMPRODUCT(INDIRECT(ADDRESS($B51,$X$2)&amp;":"&amp;ADDRESS($B51,$X$2-1+BT$8)),INDIRECT(ADDRESS($B$12,$X$2)&amp;":"&amp;ADDRESS($B$12,$X$2-1+BT$8)),INDIRECT("rP!"&amp;ADDRESS(Prcsses!$B18,$X$2+$P$8-BT$8)&amp;":"&amp;ADDRESS(Prcsses!$B18,$X$2-1+$P$8))))</f>
        <v>93498.418603980783</v>
      </c>
      <c r="BU43" s="5">
        <f ca="1">IF(BU$4="",0,SUMPRODUCT(INDIRECT(ADDRESS($B51,$X$2)&amp;":"&amp;ADDRESS($B51,$X$2-1+BU$8)),INDIRECT(ADDRESS($B$12,$X$2)&amp;":"&amp;ADDRESS($B$12,$X$2-1+BU$8)),INDIRECT("rP!"&amp;ADDRESS(Prcsses!$B18,$X$2+$P$8-BU$8)&amp;":"&amp;ADDRESS(Prcsses!$B18,$X$2-1+$P$8))))</f>
        <v>95958.903304085543</v>
      </c>
      <c r="BV43" s="5">
        <f ca="1">IF(BV$4="",0,SUMPRODUCT(INDIRECT(ADDRESS($B51,$X$2)&amp;":"&amp;ADDRESS($B51,$X$2-1+BV$8)),INDIRECT(ADDRESS($B$12,$X$2)&amp;":"&amp;ADDRESS($B$12,$X$2-1+BV$8)),INDIRECT("rP!"&amp;ADDRESS(Prcsses!$B18,$X$2+$P$8-BV$8)&amp;":"&amp;ADDRESS(Prcsses!$B18,$X$2-1+$P$8))))</f>
        <v>98419.388004190303</v>
      </c>
      <c r="BW43" s="5">
        <f ca="1">IF(BW$4="",0,SUMPRODUCT(INDIRECT(ADDRESS($B51,$X$2)&amp;":"&amp;ADDRESS($B51,$X$2-1+BW$8)),INDIRECT(ADDRESS($B$12,$X$2)&amp;":"&amp;ADDRESS($B$12,$X$2-1+BW$8)),INDIRECT("rP!"&amp;ADDRESS(Prcsses!$B18,$X$2+$P$8-BW$8)&amp;":"&amp;ADDRESS(Prcsses!$B18,$X$2-1+$P$8))))</f>
        <v>100879.87270429506</v>
      </c>
      <c r="BX43" s="5">
        <f ca="1">IF(BX$4="",0,SUMPRODUCT(INDIRECT(ADDRESS($B51,$X$2)&amp;":"&amp;ADDRESS($B51,$X$2-1+BX$8)),INDIRECT(ADDRESS($B$12,$X$2)&amp;":"&amp;ADDRESS($B$12,$X$2-1+BX$8)),INDIRECT("rP!"&amp;ADDRESS(Prcsses!$B18,$X$2+$P$8-BX$8)&amp;":"&amp;ADDRESS(Prcsses!$B18,$X$2-1+$P$8))))</f>
        <v>103340.35740439982</v>
      </c>
      <c r="BY43" s="5">
        <f ca="1">IF(BY$4="",0,SUMPRODUCT(INDIRECT(ADDRESS($B51,$X$2)&amp;":"&amp;ADDRESS($B51,$X$2-1+BY$8)),INDIRECT(ADDRESS($B$12,$X$2)&amp;":"&amp;ADDRESS($B$12,$X$2-1+BY$8)),INDIRECT("rP!"&amp;ADDRESS(Prcsses!$B18,$X$2+$P$8-BY$8)&amp;":"&amp;ADDRESS(Prcsses!$B18,$X$2-1+$P$8))))</f>
        <v>105800.84210450457</v>
      </c>
      <c r="BZ43" s="5">
        <f ca="1">IF(BZ$4="",0,SUMPRODUCT(INDIRECT(ADDRESS($B51,$X$2)&amp;":"&amp;ADDRESS($B51,$X$2-1+BZ$8)),INDIRECT(ADDRESS($B$12,$X$2)&amp;":"&amp;ADDRESS($B$12,$X$2-1+BZ$8)),INDIRECT("rP!"&amp;ADDRESS(Prcsses!$B18,$X$2+$P$8-BZ$8)&amp;":"&amp;ADDRESS(Prcsses!$B18,$X$2-1+$P$8))))</f>
        <v>110426.55334070152</v>
      </c>
      <c r="CA43" s="5">
        <f ca="1">IF(CA$4="",0,SUMPRODUCT(INDIRECT(ADDRESS($B51,$X$2)&amp;":"&amp;ADDRESS($B51,$X$2-1+CA$8)),INDIRECT(ADDRESS($B$12,$X$2)&amp;":"&amp;ADDRESS($B$12,$X$2-1+CA$8)),INDIRECT("rP!"&amp;ADDRESS(Prcsses!$B18,$X$2+$P$8-CA$8)&amp;":"&amp;ADDRESS(Prcsses!$B18,$X$2-1+$P$8))))</f>
        <v>112936.24773480838</v>
      </c>
      <c r="CB43" s="5">
        <f ca="1">IF(CB$4="",0,SUMPRODUCT(INDIRECT(ADDRESS($B51,$X$2)&amp;":"&amp;ADDRESS($B51,$X$2-1+CB$8)),INDIRECT(ADDRESS($B$12,$X$2)&amp;":"&amp;ADDRESS($B$12,$X$2-1+CB$8)),INDIRECT("rP!"&amp;ADDRESS(Prcsses!$B18,$X$2+$P$8-CB$8)&amp;":"&amp;ADDRESS(Prcsses!$B18,$X$2-1+$P$8))))</f>
        <v>115445.94212891522</v>
      </c>
      <c r="CC43" s="5">
        <f ca="1">IF(CC$4="",0,SUMPRODUCT(INDIRECT(ADDRESS($B51,$X$2)&amp;":"&amp;ADDRESS($B51,$X$2-1+CC$8)),INDIRECT(ADDRESS($B$12,$X$2)&amp;":"&amp;ADDRESS($B$12,$X$2-1+CC$8)),INDIRECT("rP!"&amp;ADDRESS(Prcsses!$B18,$X$2+$P$8-CC$8)&amp;":"&amp;ADDRESS(Prcsses!$B18,$X$2-1+$P$8))))</f>
        <v>117955.63652302208</v>
      </c>
      <c r="CD43" s="5">
        <f ca="1">IF(CD$4="",0,SUMPRODUCT(INDIRECT(ADDRESS($B51,$X$2)&amp;":"&amp;ADDRESS($B51,$X$2-1+CD$8)),INDIRECT(ADDRESS($B$12,$X$2)&amp;":"&amp;ADDRESS($B$12,$X$2-1+CD$8)),INDIRECT("rP!"&amp;ADDRESS(Prcsses!$B18,$X$2+$P$8-CD$8)&amp;":"&amp;ADDRESS(Prcsses!$B18,$X$2-1+$P$8))))</f>
        <v>120465.33091712893</v>
      </c>
      <c r="CE43" s="5">
        <f ca="1">IF(CE$4="",0,SUMPRODUCT(INDIRECT(ADDRESS($B51,$X$2)&amp;":"&amp;ADDRESS($B51,$X$2-1+CE$8)),INDIRECT(ADDRESS($B$12,$X$2)&amp;":"&amp;ADDRESS($B$12,$X$2-1+CE$8)),INDIRECT("rP!"&amp;ADDRESS(Prcsses!$B18,$X$2+$P$8-CE$8)&amp;":"&amp;ADDRESS(Prcsses!$B18,$X$2-1+$P$8))))</f>
        <v>122975.02531123578</v>
      </c>
      <c r="CF43" s="5">
        <f ca="1">IF(CF$4="",0,SUMPRODUCT(INDIRECT(ADDRESS($B51,$X$2)&amp;":"&amp;ADDRESS($B51,$X$2-1+CF$8)),INDIRECT(ADDRESS($B$12,$X$2)&amp;":"&amp;ADDRESS($B$12,$X$2-1+CF$8)),INDIRECT("rP!"&amp;ADDRESS(Prcsses!$B18,$X$2+$P$8-CF$8)&amp;":"&amp;ADDRESS(Prcsses!$B18,$X$2-1+$P$8))))</f>
        <v>0</v>
      </c>
    </row>
    <row r="44" spans="2:84" x14ac:dyDescent="0.3">
      <c r="B44" s="13">
        <f>ROW()</f>
        <v>44</v>
      </c>
      <c r="H44" s="1" t="str">
        <f t="shared" si="58"/>
        <v>Себестоимостные закупки и затраты</v>
      </c>
      <c r="I44" s="1" t="str">
        <f>Prcsses!I19</f>
        <v>Транспортные расходы</v>
      </c>
      <c r="M44" s="53" t="s">
        <v>18</v>
      </c>
      <c r="U44" s="5">
        <f t="shared" ca="1" si="59"/>
        <v>2099481.5390980807</v>
      </c>
      <c r="X44" s="5">
        <f ca="1">IF(X$4="",0,SUMPRODUCT(INDIRECT(ADDRESS($B52,$X$2)&amp;":"&amp;ADDRESS($B52,$X$2-1+X$8)),INDIRECT(ADDRESS($B$12,$X$2)&amp;":"&amp;ADDRESS($B$12,$X$2-1+X$8)),INDIRECT("rP!"&amp;ADDRESS(Prcsses!$B19,$X$2+$P$8-X$8)&amp;":"&amp;ADDRESS(Prcsses!$B19,$X$2-1+$P$8))))</f>
        <v>0</v>
      </c>
      <c r="Y44" s="5">
        <f ca="1">IF(Y$4="",0,SUMPRODUCT(INDIRECT(ADDRESS($B52,$X$2)&amp;":"&amp;ADDRESS($B52,$X$2-1+Y$8)),INDIRECT(ADDRESS($B$12,$X$2)&amp;":"&amp;ADDRESS($B$12,$X$2-1+Y$8)),INDIRECT("rP!"&amp;ADDRESS(Prcsses!$B19,$X$2+$P$8-Y$8)&amp;":"&amp;ADDRESS(Prcsses!$B19,$X$2-1+$P$8))))</f>
        <v>0</v>
      </c>
      <c r="Z44" s="5">
        <f ca="1">IF(Z$4="",0,SUMPRODUCT(INDIRECT(ADDRESS($B52,$X$2)&amp;":"&amp;ADDRESS($B52,$X$2-1+Z$8)),INDIRECT(ADDRESS($B$12,$X$2)&amp;":"&amp;ADDRESS($B$12,$X$2-1+Z$8)),INDIRECT("rP!"&amp;ADDRESS(Prcsses!$B19,$X$2+$P$8-Z$8)&amp;":"&amp;ADDRESS(Prcsses!$B19,$X$2-1+$P$8))))</f>
        <v>0</v>
      </c>
      <c r="AA44" s="5">
        <f ca="1">IF(AA$4="",0,SUMPRODUCT(INDIRECT(ADDRESS($B52,$X$2)&amp;":"&amp;ADDRESS($B52,$X$2-1+AA$8)),INDIRECT(ADDRESS($B$12,$X$2)&amp;":"&amp;ADDRESS($B$12,$X$2-1+AA$8)),INDIRECT("rP!"&amp;ADDRESS(Prcsses!$B19,$X$2+$P$8-AA$8)&amp;":"&amp;ADDRESS(Prcsses!$B19,$X$2-1+$P$8))))</f>
        <v>0</v>
      </c>
      <c r="AB44" s="5">
        <f ca="1">IF(AB$4="",0,SUMPRODUCT(INDIRECT(ADDRESS($B52,$X$2)&amp;":"&amp;ADDRESS($B52,$X$2-1+AB$8)),INDIRECT(ADDRESS($B$12,$X$2)&amp;":"&amp;ADDRESS($B$12,$X$2-1+AB$8)),INDIRECT("rP!"&amp;ADDRESS(Prcsses!$B19,$X$2+$P$8-AB$8)&amp;":"&amp;ADDRESS(Prcsses!$B19,$X$2-1+$P$8))))</f>
        <v>0</v>
      </c>
      <c r="AC44" s="5">
        <f ca="1">IF(AC$4="",0,SUMPRODUCT(INDIRECT(ADDRESS($B52,$X$2)&amp;":"&amp;ADDRESS($B52,$X$2-1+AC$8)),INDIRECT(ADDRESS($B$12,$X$2)&amp;":"&amp;ADDRESS($B$12,$X$2-1+AC$8)),INDIRECT("rP!"&amp;ADDRESS(Prcsses!$B19,$X$2+$P$8-AC$8)&amp;":"&amp;ADDRESS(Prcsses!$B19,$X$2-1+$P$8))))</f>
        <v>0</v>
      </c>
      <c r="AD44" s="5">
        <f ca="1">IF(AD$4="",0,SUMPRODUCT(INDIRECT(ADDRESS($B52,$X$2)&amp;":"&amp;ADDRESS($B52,$X$2-1+AD$8)),INDIRECT(ADDRESS($B$12,$X$2)&amp;":"&amp;ADDRESS($B$12,$X$2-1+AD$8)),INDIRECT("rP!"&amp;ADDRESS(Prcsses!$B19,$X$2+$P$8-AD$8)&amp;":"&amp;ADDRESS(Prcsses!$B19,$X$2-1+$P$8))))</f>
        <v>0</v>
      </c>
      <c r="AE44" s="5">
        <f ca="1">IF(AE$4="",0,SUMPRODUCT(INDIRECT(ADDRESS($B52,$X$2)&amp;":"&amp;ADDRESS($B52,$X$2-1+AE$8)),INDIRECT(ADDRESS($B$12,$X$2)&amp;":"&amp;ADDRESS($B$12,$X$2-1+AE$8)),INDIRECT("rP!"&amp;ADDRESS(Prcsses!$B19,$X$2+$P$8-AE$8)&amp;":"&amp;ADDRESS(Prcsses!$B19,$X$2-1+$P$8))))</f>
        <v>0</v>
      </c>
      <c r="AF44" s="5">
        <f ca="1">IF(AF$4="",0,SUMPRODUCT(INDIRECT(ADDRESS($B52,$X$2)&amp;":"&amp;ADDRESS($B52,$X$2-1+AF$8)),INDIRECT(ADDRESS($B$12,$X$2)&amp;":"&amp;ADDRESS($B$12,$X$2-1+AF$8)),INDIRECT("rP!"&amp;ADDRESS(Prcsses!$B19,$X$2+$P$8-AF$8)&amp;":"&amp;ADDRESS(Prcsses!$B19,$X$2-1+$P$8))))</f>
        <v>0</v>
      </c>
      <c r="AG44" s="5">
        <f ca="1">IF(AG$4="",0,SUMPRODUCT(INDIRECT(ADDRESS($B52,$X$2)&amp;":"&amp;ADDRESS($B52,$X$2-1+AG$8)),INDIRECT(ADDRESS($B$12,$X$2)&amp;":"&amp;ADDRESS($B$12,$X$2-1+AG$8)),INDIRECT("rP!"&amp;ADDRESS(Prcsses!$B19,$X$2+$P$8-AG$8)&amp;":"&amp;ADDRESS(Prcsses!$B19,$X$2-1+$P$8))))</f>
        <v>0</v>
      </c>
      <c r="AH44" s="5">
        <f ca="1">IF(AH$4="",0,SUMPRODUCT(INDIRECT(ADDRESS($B52,$X$2)&amp;":"&amp;ADDRESS($B52,$X$2-1+AH$8)),INDIRECT(ADDRESS($B$12,$X$2)&amp;":"&amp;ADDRESS($B$12,$X$2-1+AH$8)),INDIRECT("rP!"&amp;ADDRESS(Prcsses!$B19,$X$2+$P$8-AH$8)&amp;":"&amp;ADDRESS(Prcsses!$B19,$X$2-1+$P$8))))</f>
        <v>0</v>
      </c>
      <c r="AI44" s="5">
        <f ca="1">IF(AI$4="",0,SUMPRODUCT(INDIRECT(ADDRESS($B52,$X$2)&amp;":"&amp;ADDRESS($B52,$X$2-1+AI$8)),INDIRECT(ADDRESS($B$12,$X$2)&amp;":"&amp;ADDRESS($B$12,$X$2-1+AI$8)),INDIRECT("rP!"&amp;ADDRESS(Prcsses!$B19,$X$2+$P$8-AI$8)&amp;":"&amp;ADDRESS(Prcsses!$B19,$X$2-1+$P$8))))</f>
        <v>0</v>
      </c>
      <c r="AJ44" s="5">
        <f ca="1">IF(AJ$4="",0,SUMPRODUCT(INDIRECT(ADDRESS($B52,$X$2)&amp;":"&amp;ADDRESS($B52,$X$2-1+AJ$8)),INDIRECT(ADDRESS($B$12,$X$2)&amp;":"&amp;ADDRESS($B$12,$X$2-1+AJ$8)),INDIRECT("rP!"&amp;ADDRESS(Prcsses!$B19,$X$2+$P$8-AJ$8)&amp;":"&amp;ADDRESS(Prcsses!$B19,$X$2-1+$P$8))))</f>
        <v>3121.2</v>
      </c>
      <c r="AK44" s="5">
        <f ca="1">IF(AK$4="",0,SUMPRODUCT(INDIRECT(ADDRESS($B52,$X$2)&amp;":"&amp;ADDRESS($B52,$X$2-1+AK$8)),INDIRECT(ADDRESS($B$12,$X$2)&amp;":"&amp;ADDRESS($B$12,$X$2-1+AK$8)),INDIRECT("rP!"&amp;ADDRESS(Prcsses!$B19,$X$2+$P$8-AK$8)&amp;":"&amp;ADDRESS(Prcsses!$B19,$X$2-1+$P$8))))</f>
        <v>4681.8</v>
      </c>
      <c r="AL44" s="5">
        <f ca="1">IF(AL$4="",0,SUMPRODUCT(INDIRECT(ADDRESS($B52,$X$2)&amp;":"&amp;ADDRESS($B52,$X$2-1+AL$8)),INDIRECT(ADDRESS($B$12,$X$2)&amp;":"&amp;ADDRESS($B$12,$X$2-1+AL$8)),INDIRECT("rP!"&amp;ADDRESS(Prcsses!$B19,$X$2+$P$8-AL$8)&amp;":"&amp;ADDRESS(Prcsses!$B19,$X$2-1+$P$8))))</f>
        <v>6242.4</v>
      </c>
      <c r="AM44" s="5">
        <f ca="1">IF(AM$4="",0,SUMPRODUCT(INDIRECT(ADDRESS($B52,$X$2)&amp;":"&amp;ADDRESS($B52,$X$2-1+AM$8)),INDIRECT(ADDRESS($B$12,$X$2)&amp;":"&amp;ADDRESS($B$12,$X$2-1+AM$8)),INDIRECT("rP!"&amp;ADDRESS(Prcsses!$B19,$X$2+$P$8-AM$8)&amp;":"&amp;ADDRESS(Prcsses!$B19,$X$2-1+$P$8))))</f>
        <v>7802.9999999999991</v>
      </c>
      <c r="AN44" s="5">
        <f ca="1">IF(AN$4="",0,SUMPRODUCT(INDIRECT(ADDRESS($B52,$X$2)&amp;":"&amp;ADDRESS($B52,$X$2-1+AN$8)),INDIRECT(ADDRESS($B$12,$X$2)&amp;":"&amp;ADDRESS($B$12,$X$2-1+AN$8)),INDIRECT("rP!"&amp;ADDRESS(Prcsses!$B19,$X$2+$P$8-AN$8)&amp;":"&amp;ADDRESS(Prcsses!$B19,$X$2-1+$P$8))))</f>
        <v>9363.6</v>
      </c>
      <c r="AO44" s="5">
        <f ca="1">IF(AO$4="",0,SUMPRODUCT(INDIRECT(ADDRESS($B52,$X$2)&amp;":"&amp;ADDRESS($B52,$X$2-1+AO$8)),INDIRECT(ADDRESS($B$12,$X$2)&amp;":"&amp;ADDRESS($B$12,$X$2-1+AO$8)),INDIRECT("rP!"&amp;ADDRESS(Prcsses!$B19,$X$2+$P$8-AO$8)&amp;":"&amp;ADDRESS(Prcsses!$B19,$X$2-1+$P$8))))</f>
        <v>10924.2</v>
      </c>
      <c r="AP44" s="5">
        <f ca="1">IF(AP$4="",0,SUMPRODUCT(INDIRECT(ADDRESS($B52,$X$2)&amp;":"&amp;ADDRESS($B52,$X$2-1+AP$8)),INDIRECT(ADDRESS($B$12,$X$2)&amp;":"&amp;ADDRESS($B$12,$X$2-1+AP$8)),INDIRECT("rP!"&amp;ADDRESS(Prcsses!$B19,$X$2+$P$8-AP$8)&amp;":"&amp;ADDRESS(Prcsses!$B19,$X$2-1+$P$8))))</f>
        <v>12734.495999999999</v>
      </c>
      <c r="AQ44" s="5">
        <f ca="1">IF(AQ$4="",0,SUMPRODUCT(INDIRECT(ADDRESS($B52,$X$2)&amp;":"&amp;ADDRESS($B52,$X$2-1+AQ$8)),INDIRECT(ADDRESS($B$12,$X$2)&amp;":"&amp;ADDRESS($B$12,$X$2-1+AQ$8)),INDIRECT("rP!"&amp;ADDRESS(Prcsses!$B19,$X$2+$P$8-AQ$8)&amp;":"&amp;ADDRESS(Prcsses!$B19,$X$2-1+$P$8))))</f>
        <v>14326.307999999999</v>
      </c>
      <c r="AR44" s="5">
        <f ca="1">IF(AR$4="",0,SUMPRODUCT(INDIRECT(ADDRESS($B52,$X$2)&amp;":"&amp;ADDRESS($B52,$X$2-1+AR$8)),INDIRECT(ADDRESS($B$12,$X$2)&amp;":"&amp;ADDRESS($B$12,$X$2-1+AR$8)),INDIRECT("rP!"&amp;ADDRESS(Prcsses!$B19,$X$2+$P$8-AR$8)&amp;":"&amp;ADDRESS(Prcsses!$B19,$X$2-1+$P$8))))</f>
        <v>15918.119999999999</v>
      </c>
      <c r="AS44" s="5">
        <f ca="1">IF(AS$4="",0,SUMPRODUCT(INDIRECT(ADDRESS($B52,$X$2)&amp;":"&amp;ADDRESS($B52,$X$2-1+AS$8)),INDIRECT(ADDRESS($B$12,$X$2)&amp;":"&amp;ADDRESS($B$12,$X$2-1+AS$8)),INDIRECT("rP!"&amp;ADDRESS(Prcsses!$B19,$X$2+$P$8-AS$8)&amp;":"&amp;ADDRESS(Prcsses!$B19,$X$2-1+$P$8))))</f>
        <v>17509.932000000001</v>
      </c>
      <c r="AT44" s="5">
        <f ca="1">IF(AT$4="",0,SUMPRODUCT(INDIRECT(ADDRESS($B52,$X$2)&amp;":"&amp;ADDRESS($B52,$X$2-1+AT$8)),INDIRECT(ADDRESS($B$12,$X$2)&amp;":"&amp;ADDRESS($B$12,$X$2-1+AT$8)),INDIRECT("rP!"&amp;ADDRESS(Prcsses!$B19,$X$2+$P$8-AT$8)&amp;":"&amp;ADDRESS(Prcsses!$B19,$X$2-1+$P$8))))</f>
        <v>19101.743999999999</v>
      </c>
      <c r="AU44" s="5">
        <f ca="1">IF(AU$4="",0,SUMPRODUCT(INDIRECT(ADDRESS($B52,$X$2)&amp;":"&amp;ADDRESS($B52,$X$2-1+AU$8)),INDIRECT(ADDRESS($B$12,$X$2)&amp;":"&amp;ADDRESS($B$12,$X$2-1+AU$8)),INDIRECT("rP!"&amp;ADDRESS(Prcsses!$B19,$X$2+$P$8-AU$8)&amp;":"&amp;ADDRESS(Prcsses!$B19,$X$2-1+$P$8))))</f>
        <v>20693.555999999997</v>
      </c>
      <c r="AV44" s="5">
        <f ca="1">IF(AV$4="",0,SUMPRODUCT(INDIRECT(ADDRESS($B52,$X$2)&amp;":"&amp;ADDRESS($B52,$X$2-1+AV$8)),INDIRECT(ADDRESS($B$12,$X$2)&amp;":"&amp;ADDRESS($B$12,$X$2-1+AV$8)),INDIRECT("rP!"&amp;ADDRESS(Prcsses!$B19,$X$2+$P$8-AV$8)&amp;":"&amp;ADDRESS(Prcsses!$B19,$X$2-1+$P$8))))</f>
        <v>22731.075360000003</v>
      </c>
      <c r="AW44" s="5">
        <f ca="1">IF(AW$4="",0,SUMPRODUCT(INDIRECT(ADDRESS($B52,$X$2)&amp;":"&amp;ADDRESS($B52,$X$2-1+AW$8)),INDIRECT(ADDRESS($B$12,$X$2)&amp;":"&amp;ADDRESS($B$12,$X$2-1+AW$8)),INDIRECT("rP!"&amp;ADDRESS(Prcsses!$B19,$X$2+$P$8-AW$8)&amp;":"&amp;ADDRESS(Prcsses!$B19,$X$2-1+$P$8))))</f>
        <v>24354.723600000001</v>
      </c>
      <c r="AX44" s="5">
        <f ca="1">IF(AX$4="",0,SUMPRODUCT(INDIRECT(ADDRESS($B52,$X$2)&amp;":"&amp;ADDRESS($B52,$X$2-1+AX$8)),INDIRECT(ADDRESS($B$12,$X$2)&amp;":"&amp;ADDRESS($B$12,$X$2-1+AX$8)),INDIRECT("rP!"&amp;ADDRESS(Prcsses!$B19,$X$2+$P$8-AX$8)&amp;":"&amp;ADDRESS(Prcsses!$B19,$X$2-1+$P$8))))</f>
        <v>25978.37184</v>
      </c>
      <c r="AY44" s="5">
        <f ca="1">IF(AY$4="",0,SUMPRODUCT(INDIRECT(ADDRESS($B52,$X$2)&amp;":"&amp;ADDRESS($B52,$X$2-1+AY$8)),INDIRECT(ADDRESS($B$12,$X$2)&amp;":"&amp;ADDRESS($B$12,$X$2-1+AY$8)),INDIRECT("rP!"&amp;ADDRESS(Prcsses!$B19,$X$2+$P$8-AY$8)&amp;":"&amp;ADDRESS(Prcsses!$B19,$X$2-1+$P$8))))</f>
        <v>27602.020080000002</v>
      </c>
      <c r="AZ44" s="5">
        <f ca="1">IF(AZ$4="",0,SUMPRODUCT(INDIRECT(ADDRESS($B52,$X$2)&amp;":"&amp;ADDRESS($B52,$X$2-1+AZ$8)),INDIRECT(ADDRESS($B$12,$X$2)&amp;":"&amp;ADDRESS($B$12,$X$2-1+AZ$8)),INDIRECT("rP!"&amp;ADDRESS(Prcsses!$B19,$X$2+$P$8-AZ$8)&amp;":"&amp;ADDRESS(Prcsses!$B19,$X$2-1+$P$8))))</f>
        <v>29225.668320000001</v>
      </c>
      <c r="BA44" s="5">
        <f ca="1">IF(BA$4="",0,SUMPRODUCT(INDIRECT(ADDRESS($B52,$X$2)&amp;":"&amp;ADDRESS($B52,$X$2-1+BA$8)),INDIRECT(ADDRESS($B$12,$X$2)&amp;":"&amp;ADDRESS($B$12,$X$2-1+BA$8)),INDIRECT("rP!"&amp;ADDRESS(Prcsses!$B19,$X$2+$P$8-BA$8)&amp;":"&amp;ADDRESS(Prcsses!$B19,$X$2-1+$P$8))))</f>
        <v>30849.316559999999</v>
      </c>
      <c r="BB44" s="5">
        <f ca="1">IF(BB$4="",0,SUMPRODUCT(INDIRECT(ADDRESS($B52,$X$2)&amp;":"&amp;ADDRESS($B52,$X$2-1+BB$8)),INDIRECT(ADDRESS($B$12,$X$2)&amp;":"&amp;ADDRESS($B$12,$X$2-1+BB$8)),INDIRECT("rP!"&amp;ADDRESS(Prcsses!$B19,$X$2+$P$8-BB$8)&amp;":"&amp;ADDRESS(Prcsses!$B19,$X$2-1+$P$8))))</f>
        <v>33122.424096000002</v>
      </c>
      <c r="BC44" s="5">
        <f ca="1">IF(BC$4="",0,SUMPRODUCT(INDIRECT(ADDRESS($B52,$X$2)&amp;":"&amp;ADDRESS($B52,$X$2-1+BC$8)),INDIRECT(ADDRESS($B$12,$X$2)&amp;":"&amp;ADDRESS($B$12,$X$2-1+BC$8)),INDIRECT("rP!"&amp;ADDRESS(Prcsses!$B19,$X$2+$P$8-BC$8)&amp;":"&amp;ADDRESS(Prcsses!$B19,$X$2-1+$P$8))))</f>
        <v>34778.545300799997</v>
      </c>
      <c r="BD44" s="5">
        <f ca="1">IF(BD$4="",0,SUMPRODUCT(INDIRECT(ADDRESS($B52,$X$2)&amp;":"&amp;ADDRESS($B52,$X$2-1+BD$8)),INDIRECT(ADDRESS($B$12,$X$2)&amp;":"&amp;ADDRESS($B$12,$X$2-1+BD$8)),INDIRECT("rP!"&amp;ADDRESS(Prcsses!$B19,$X$2+$P$8-BD$8)&amp;":"&amp;ADDRESS(Prcsses!$B19,$X$2-1+$P$8))))</f>
        <v>36434.666505599998</v>
      </c>
      <c r="BE44" s="5">
        <f ca="1">IF(BE$4="",0,SUMPRODUCT(INDIRECT(ADDRESS($B52,$X$2)&amp;":"&amp;ADDRESS($B52,$X$2-1+BE$8)),INDIRECT(ADDRESS($B$12,$X$2)&amp;":"&amp;ADDRESS($B$12,$X$2-1+BE$8)),INDIRECT("rP!"&amp;ADDRESS(Prcsses!$B19,$X$2+$P$8-BE$8)&amp;":"&amp;ADDRESS(Prcsses!$B19,$X$2-1+$P$8))))</f>
        <v>38090.7877104</v>
      </c>
      <c r="BF44" s="5">
        <f ca="1">IF(BF$4="",0,SUMPRODUCT(INDIRECT(ADDRESS($B52,$X$2)&amp;":"&amp;ADDRESS($B52,$X$2-1+BF$8)),INDIRECT(ADDRESS($B$12,$X$2)&amp;":"&amp;ADDRESS($B$12,$X$2-1+BF$8)),INDIRECT("rP!"&amp;ADDRESS(Prcsses!$B19,$X$2+$P$8-BF$8)&amp;":"&amp;ADDRESS(Prcsses!$B19,$X$2-1+$P$8))))</f>
        <v>39746.908915200002</v>
      </c>
      <c r="BG44" s="5">
        <f ca="1">IF(BG$4="",0,SUMPRODUCT(INDIRECT(ADDRESS($B52,$X$2)&amp;":"&amp;ADDRESS($B52,$X$2-1+BG$8)),INDIRECT(ADDRESS($B$12,$X$2)&amp;":"&amp;ADDRESS($B$12,$X$2-1+BG$8)),INDIRECT("rP!"&amp;ADDRESS(Prcsses!$B19,$X$2+$P$8-BG$8)&amp;":"&amp;ADDRESS(Prcsses!$B19,$X$2-1+$P$8))))</f>
        <v>41403.030120000003</v>
      </c>
      <c r="BH44" s="5">
        <f ca="1">IF(BH$4="",0,SUMPRODUCT(INDIRECT(ADDRESS($B52,$X$2)&amp;":"&amp;ADDRESS($B52,$X$2-1+BH$8)),INDIRECT(ADDRESS($B$12,$X$2)&amp;":"&amp;ADDRESS($B$12,$X$2-1+BH$8)),INDIRECT("rP!"&amp;ADDRESS(Prcsses!$B19,$X$2+$P$8-BH$8)&amp;":"&amp;ADDRESS(Prcsses!$B19,$X$2-1+$P$8))))</f>
        <v>43920.334351296005</v>
      </c>
      <c r="BI44" s="5">
        <f ca="1">IF(BI$4="",0,SUMPRODUCT(INDIRECT(ADDRESS($B52,$X$2)&amp;":"&amp;ADDRESS($B52,$X$2-1+BI$8)),INDIRECT(ADDRESS($B$12,$X$2)&amp;":"&amp;ADDRESS($B$12,$X$2-1+BI$8)),INDIRECT("rP!"&amp;ADDRESS(Prcsses!$B19,$X$2+$P$8-BI$8)&amp;":"&amp;ADDRESS(Prcsses!$B19,$X$2-1+$P$8))))</f>
        <v>45609.577980192007</v>
      </c>
      <c r="BJ44" s="5">
        <f ca="1">IF(BJ$4="",0,SUMPRODUCT(INDIRECT(ADDRESS($B52,$X$2)&amp;":"&amp;ADDRESS($B52,$X$2-1+BJ$8)),INDIRECT(ADDRESS($B$12,$X$2)&amp;":"&amp;ADDRESS($B$12,$X$2-1+BJ$8)),INDIRECT("rP!"&amp;ADDRESS(Prcsses!$B19,$X$2+$P$8-BJ$8)&amp;":"&amp;ADDRESS(Prcsses!$B19,$X$2-1+$P$8))))</f>
        <v>47298.821609088009</v>
      </c>
      <c r="BK44" s="5">
        <f ca="1">IF(BK$4="",0,SUMPRODUCT(INDIRECT(ADDRESS($B52,$X$2)&amp;":"&amp;ADDRESS($B52,$X$2-1+BK$8)),INDIRECT(ADDRESS($B$12,$X$2)&amp;":"&amp;ADDRESS($B$12,$X$2-1+BK$8)),INDIRECT("rP!"&amp;ADDRESS(Prcsses!$B19,$X$2+$P$8-BK$8)&amp;":"&amp;ADDRESS(Prcsses!$B19,$X$2-1+$P$8))))</f>
        <v>48988.065237984003</v>
      </c>
      <c r="BL44" s="5">
        <f ca="1">IF(BL$4="",0,SUMPRODUCT(INDIRECT(ADDRESS($B52,$X$2)&amp;":"&amp;ADDRESS($B52,$X$2-1+BL$8)),INDIRECT(ADDRESS($B$12,$X$2)&amp;":"&amp;ADDRESS($B$12,$X$2-1+BL$8)),INDIRECT("rP!"&amp;ADDRESS(Prcsses!$B19,$X$2+$P$8-BL$8)&amp;":"&amp;ADDRESS(Prcsses!$B19,$X$2-1+$P$8))))</f>
        <v>50677.308866880005</v>
      </c>
      <c r="BM44" s="5">
        <f ca="1">IF(BM$4="",0,SUMPRODUCT(INDIRECT(ADDRESS($B52,$X$2)&amp;":"&amp;ADDRESS($B52,$X$2-1+BM$8)),INDIRECT(ADDRESS($B$12,$X$2)&amp;":"&amp;ADDRESS($B$12,$X$2-1+BM$8)),INDIRECT("rP!"&amp;ADDRESS(Prcsses!$B19,$X$2+$P$8-BM$8)&amp;":"&amp;ADDRESS(Prcsses!$B19,$X$2-1+$P$8))))</f>
        <v>52366.552495776006</v>
      </c>
      <c r="BN44" s="5">
        <f ca="1">IF(BN$4="",0,SUMPRODUCT(INDIRECT(ADDRESS($B52,$X$2)&amp;":"&amp;ADDRESS($B52,$X$2-1+BN$8)),INDIRECT(ADDRESS($B$12,$X$2)&amp;":"&amp;ADDRESS($B$12,$X$2-1+BN$8)),INDIRECT("rP!"&amp;ADDRESS(Prcsses!$B19,$X$2+$P$8-BN$8)&amp;":"&amp;ADDRESS(Prcsses!$B19,$X$2-1+$P$8))))</f>
        <v>55136.912047165439</v>
      </c>
      <c r="BO44" s="5">
        <f ca="1">IF(BO$4="",0,SUMPRODUCT(INDIRECT(ADDRESS($B52,$X$2)&amp;":"&amp;ADDRESS($B52,$X$2-1+BO$8)),INDIRECT(ADDRESS($B$12,$X$2)&amp;":"&amp;ADDRESS($B$12,$X$2-1+BO$8)),INDIRECT("rP!"&amp;ADDRESS(Prcsses!$B19,$X$2+$P$8-BO$8)&amp;":"&amp;ADDRESS(Prcsses!$B19,$X$2-1+$P$8))))</f>
        <v>56859.940548639352</v>
      </c>
      <c r="BP44" s="5">
        <f ca="1">IF(BP$4="",0,SUMPRODUCT(INDIRECT(ADDRESS($B52,$X$2)&amp;":"&amp;ADDRESS($B52,$X$2-1+BP$8)),INDIRECT(ADDRESS($B$12,$X$2)&amp;":"&amp;ADDRESS($B$12,$X$2-1+BP$8)),INDIRECT("rP!"&amp;ADDRESS(Prcsses!$B19,$X$2+$P$8-BP$8)&amp;":"&amp;ADDRESS(Prcsses!$B19,$X$2-1+$P$8))))</f>
        <v>58582.969050113272</v>
      </c>
      <c r="BQ44" s="5">
        <f ca="1">IF(BQ$4="",0,SUMPRODUCT(INDIRECT(ADDRESS($B52,$X$2)&amp;":"&amp;ADDRESS($B52,$X$2-1+BQ$8)),INDIRECT(ADDRESS($B$12,$X$2)&amp;":"&amp;ADDRESS($B$12,$X$2-1+BQ$8)),INDIRECT("rP!"&amp;ADDRESS(Prcsses!$B19,$X$2+$P$8-BQ$8)&amp;":"&amp;ADDRESS(Prcsses!$B19,$X$2-1+$P$8))))</f>
        <v>60305.997551587192</v>
      </c>
      <c r="BR44" s="5">
        <f ca="1">IF(BR$4="",0,SUMPRODUCT(INDIRECT(ADDRESS($B52,$X$2)&amp;":"&amp;ADDRESS($B52,$X$2-1+BR$8)),INDIRECT(ADDRESS($B$12,$X$2)&amp;":"&amp;ADDRESS($B$12,$X$2-1+BR$8)),INDIRECT("rP!"&amp;ADDRESS(Prcsses!$B19,$X$2+$P$8-BR$8)&amp;":"&amp;ADDRESS(Prcsses!$B19,$X$2-1+$P$8))))</f>
        <v>62029.026053061112</v>
      </c>
      <c r="BS44" s="5">
        <f ca="1">IF(BS$4="",0,SUMPRODUCT(INDIRECT(ADDRESS($B52,$X$2)&amp;":"&amp;ADDRESS($B52,$X$2-1+BS$8)),INDIRECT(ADDRESS($B$12,$X$2)&amp;":"&amp;ADDRESS($B$12,$X$2-1+BS$8)),INDIRECT("rP!"&amp;ADDRESS(Prcsses!$B19,$X$2+$P$8-BS$8)&amp;":"&amp;ADDRESS(Prcsses!$B19,$X$2-1+$P$8))))</f>
        <v>63752.054554535025</v>
      </c>
      <c r="BT44" s="5">
        <f ca="1">IF(BT$4="",0,SUMPRODUCT(INDIRECT(ADDRESS($B52,$X$2)&amp;":"&amp;ADDRESS($B52,$X$2-1+BT$8)),INDIRECT(ADDRESS($B$12,$X$2)&amp;":"&amp;ADDRESS($B$12,$X$2-1+BT$8)),INDIRECT("rP!"&amp;ADDRESS(Prcsses!$B19,$X$2+$P$8-BT$8)&amp;":"&amp;ADDRESS(Prcsses!$B19,$X$2-1+$P$8))))</f>
        <v>66784.584717129139</v>
      </c>
      <c r="BU44" s="5">
        <f ca="1">IF(BU$4="",0,SUMPRODUCT(INDIRECT(ADDRESS($B52,$X$2)&amp;":"&amp;ADDRESS($B52,$X$2-1+BU$8)),INDIRECT(ADDRESS($B$12,$X$2)&amp;":"&amp;ADDRESS($B$12,$X$2-1+BU$8)),INDIRECT("rP!"&amp;ADDRESS(Prcsses!$B19,$X$2+$P$8-BU$8)&amp;":"&amp;ADDRESS(Prcsses!$B19,$X$2-1+$P$8))))</f>
        <v>68542.073788632537</v>
      </c>
      <c r="BV44" s="5">
        <f ca="1">IF(BV$4="",0,SUMPRODUCT(INDIRECT(ADDRESS($B52,$X$2)&amp;":"&amp;ADDRESS($B52,$X$2-1+BV$8)),INDIRECT(ADDRESS($B$12,$X$2)&amp;":"&amp;ADDRESS($B$12,$X$2-1+BV$8)),INDIRECT("rP!"&amp;ADDRESS(Prcsses!$B19,$X$2+$P$8-BV$8)&amp;":"&amp;ADDRESS(Prcsses!$B19,$X$2-1+$P$8))))</f>
        <v>70299.562860135935</v>
      </c>
      <c r="BW44" s="5">
        <f ca="1">IF(BW$4="",0,SUMPRODUCT(INDIRECT(ADDRESS($B52,$X$2)&amp;":"&amp;ADDRESS($B52,$X$2-1+BW$8)),INDIRECT(ADDRESS($B$12,$X$2)&amp;":"&amp;ADDRESS($B$12,$X$2-1+BW$8)),INDIRECT("rP!"&amp;ADDRESS(Prcsses!$B19,$X$2+$P$8-BW$8)&amp;":"&amp;ADDRESS(Prcsses!$B19,$X$2-1+$P$8))))</f>
        <v>72057.051931639333</v>
      </c>
      <c r="BX44" s="5">
        <f ca="1">IF(BX$4="",0,SUMPRODUCT(INDIRECT(ADDRESS($B52,$X$2)&amp;":"&amp;ADDRESS($B52,$X$2-1+BX$8)),INDIRECT(ADDRESS($B$12,$X$2)&amp;":"&amp;ADDRESS($B$12,$X$2-1+BX$8)),INDIRECT("rP!"&amp;ADDRESS(Prcsses!$B19,$X$2+$P$8-BX$8)&amp;":"&amp;ADDRESS(Prcsses!$B19,$X$2-1+$P$8))))</f>
        <v>73814.541003142731</v>
      </c>
      <c r="BY44" s="5">
        <f ca="1">IF(BY$4="",0,SUMPRODUCT(INDIRECT(ADDRESS($B52,$X$2)&amp;":"&amp;ADDRESS($B52,$X$2-1+BY$8)),INDIRECT(ADDRESS($B$12,$X$2)&amp;":"&amp;ADDRESS($B$12,$X$2-1+BY$8)),INDIRECT("rP!"&amp;ADDRESS(Prcsses!$B19,$X$2+$P$8-BY$8)&amp;":"&amp;ADDRESS(Prcsses!$B19,$X$2-1+$P$8))))</f>
        <v>75572.030074646129</v>
      </c>
      <c r="BZ44" s="5">
        <f ca="1">IF(BZ$4="",0,SUMPRODUCT(INDIRECT(ADDRESS($B52,$X$2)&amp;":"&amp;ADDRESS($B52,$X$2-1+BZ$8)),INDIRECT(ADDRESS($B$12,$X$2)&amp;":"&amp;ADDRESS($B$12,$X$2-1+BZ$8)),INDIRECT("rP!"&amp;ADDRESS(Prcsses!$B19,$X$2+$P$8-BZ$8)&amp;":"&amp;ADDRESS(Prcsses!$B19,$X$2-1+$P$8))))</f>
        <v>78876.109529072506</v>
      </c>
      <c r="CA44" s="5">
        <f ca="1">IF(CA$4="",0,SUMPRODUCT(INDIRECT(ADDRESS($B52,$X$2)&amp;":"&amp;ADDRESS($B52,$X$2-1+CA$8)),INDIRECT(ADDRESS($B$12,$X$2)&amp;":"&amp;ADDRESS($B$12,$X$2-1+CA$8)),INDIRECT("rP!"&amp;ADDRESS(Prcsses!$B19,$X$2+$P$8-CA$8)&amp;":"&amp;ADDRESS(Prcsses!$B19,$X$2-1+$P$8))))</f>
        <v>80668.748382005986</v>
      </c>
      <c r="CB44" s="5">
        <f ca="1">IF(CB$4="",0,SUMPRODUCT(INDIRECT(ADDRESS($B52,$X$2)&amp;":"&amp;ADDRESS($B52,$X$2-1+CB$8)),INDIRECT(ADDRESS($B$12,$X$2)&amp;":"&amp;ADDRESS($B$12,$X$2-1+CB$8)),INDIRECT("rP!"&amp;ADDRESS(Prcsses!$B19,$X$2+$P$8-CB$8)&amp;":"&amp;ADDRESS(Prcsses!$B19,$X$2-1+$P$8))))</f>
        <v>82461.387234939451</v>
      </c>
      <c r="CC44" s="5">
        <f ca="1">IF(CC$4="",0,SUMPRODUCT(INDIRECT(ADDRESS($B52,$X$2)&amp;":"&amp;ADDRESS($B52,$X$2-1+CC$8)),INDIRECT(ADDRESS($B$12,$X$2)&amp;":"&amp;ADDRESS($B$12,$X$2-1+CC$8)),INDIRECT("rP!"&amp;ADDRESS(Prcsses!$B19,$X$2+$P$8-CC$8)&amp;":"&amp;ADDRESS(Prcsses!$B19,$X$2-1+$P$8))))</f>
        <v>84254.026087872917</v>
      </c>
      <c r="CD44" s="5">
        <f ca="1">IF(CD$4="",0,SUMPRODUCT(INDIRECT(ADDRESS($B52,$X$2)&amp;":"&amp;ADDRESS($B52,$X$2-1+CD$8)),INDIRECT(ADDRESS($B$12,$X$2)&amp;":"&amp;ADDRESS($B$12,$X$2-1+CD$8)),INDIRECT("rP!"&amp;ADDRESS(Prcsses!$B19,$X$2+$P$8-CD$8)&amp;":"&amp;ADDRESS(Prcsses!$B19,$X$2-1+$P$8))))</f>
        <v>86046.664940806382</v>
      </c>
      <c r="CE44" s="5">
        <f ca="1">IF(CE$4="",0,SUMPRODUCT(INDIRECT(ADDRESS($B52,$X$2)&amp;":"&amp;ADDRESS($B52,$X$2-1+CE$8)),INDIRECT(ADDRESS($B$12,$X$2)&amp;":"&amp;ADDRESS($B$12,$X$2-1+CE$8)),INDIRECT("rP!"&amp;ADDRESS(Prcsses!$B19,$X$2+$P$8-CE$8)&amp;":"&amp;ADDRESS(Prcsses!$B19,$X$2-1+$P$8))))</f>
        <v>87839.303793739833</v>
      </c>
      <c r="CF44" s="5">
        <f ca="1">IF(CF$4="",0,SUMPRODUCT(INDIRECT(ADDRESS($B52,$X$2)&amp;":"&amp;ADDRESS($B52,$X$2-1+CF$8)),INDIRECT(ADDRESS($B$12,$X$2)&amp;":"&amp;ADDRESS($B$12,$X$2-1+CF$8)),INDIRECT("rP!"&amp;ADDRESS(Prcsses!$B19,$X$2+$P$8-CF$8)&amp;":"&amp;ADDRESS(Prcsses!$B19,$X$2-1+$P$8))))</f>
        <v>0</v>
      </c>
    </row>
    <row r="45" spans="2:84" s="26" customFormat="1" ht="12" x14ac:dyDescent="0.25">
      <c r="B45" s="13"/>
      <c r="M45" s="55"/>
      <c r="N45" s="44" t="s">
        <v>21</v>
      </c>
      <c r="O45" s="45"/>
      <c r="P45" s="46"/>
      <c r="Q45" s="89"/>
      <c r="U45" s="41"/>
      <c r="V45" s="42"/>
      <c r="W45" s="43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</row>
    <row r="46" spans="2:84" x14ac:dyDescent="0.3">
      <c r="B46" s="13">
        <f>ROW()</f>
        <v>46</v>
      </c>
      <c r="H46" s="1" t="str">
        <f t="shared" ref="H46:H52" si="60">$H$37</f>
        <v>Себестоимостные закупки и затраты</v>
      </c>
      <c r="I46" s="1" t="s">
        <v>142</v>
      </c>
      <c r="M46" s="53" t="s">
        <v>16</v>
      </c>
      <c r="W46" s="34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</row>
    <row r="47" spans="2:84" x14ac:dyDescent="0.3">
      <c r="B47" s="13">
        <f>ROW()</f>
        <v>47</v>
      </c>
      <c r="H47" s="1" t="str">
        <f t="shared" si="60"/>
        <v>Себестоимостные закупки и затраты</v>
      </c>
      <c r="I47" s="1" t="str">
        <f>$I$46</f>
        <v>Индексация себест. закупок и затрат</v>
      </c>
      <c r="J47" s="1" t="str">
        <f>Prcsses!I14</f>
        <v>Металлопрокат</v>
      </c>
      <c r="M47" s="53" t="s">
        <v>16</v>
      </c>
      <c r="O47" s="82"/>
      <c r="P47" s="86">
        <v>0.02</v>
      </c>
      <c r="W47" s="34"/>
      <c r="X47" s="99">
        <f t="shared" ref="X47:AG51" ca="1" si="61">IF(X$4="",0,(1+$P47)^(INT((X$1-1)/IF(OR($P$54&lt;=0,$P$54=""),12,$P$54))))</f>
        <v>1</v>
      </c>
      <c r="Y47" s="99">
        <f t="shared" ca="1" si="61"/>
        <v>1</v>
      </c>
      <c r="Z47" s="99">
        <f t="shared" ca="1" si="61"/>
        <v>1</v>
      </c>
      <c r="AA47" s="99">
        <f t="shared" ca="1" si="61"/>
        <v>1</v>
      </c>
      <c r="AB47" s="99">
        <f t="shared" ca="1" si="61"/>
        <v>1</v>
      </c>
      <c r="AC47" s="99">
        <f t="shared" ca="1" si="61"/>
        <v>1</v>
      </c>
      <c r="AD47" s="99">
        <f t="shared" ca="1" si="61"/>
        <v>1.02</v>
      </c>
      <c r="AE47" s="99">
        <f t="shared" ca="1" si="61"/>
        <v>1.02</v>
      </c>
      <c r="AF47" s="99">
        <f t="shared" ca="1" si="61"/>
        <v>1.02</v>
      </c>
      <c r="AG47" s="99">
        <f t="shared" ca="1" si="61"/>
        <v>1.02</v>
      </c>
      <c r="AH47" s="99">
        <f t="shared" ref="AH47:AQ51" ca="1" si="62">IF(AH$4="",0,(1+$P47)^(INT((AH$1-1)/IF(OR($P$54&lt;=0,$P$54=""),12,$P$54))))</f>
        <v>1.02</v>
      </c>
      <c r="AI47" s="99">
        <f t="shared" ca="1" si="62"/>
        <v>1.02</v>
      </c>
      <c r="AJ47" s="99">
        <f t="shared" ca="1" si="62"/>
        <v>1.0404</v>
      </c>
      <c r="AK47" s="99">
        <f t="shared" ca="1" si="62"/>
        <v>1.0404</v>
      </c>
      <c r="AL47" s="99">
        <f t="shared" ca="1" si="62"/>
        <v>1.0404</v>
      </c>
      <c r="AM47" s="99">
        <f t="shared" ca="1" si="62"/>
        <v>1.0404</v>
      </c>
      <c r="AN47" s="99">
        <f t="shared" ca="1" si="62"/>
        <v>1.0404</v>
      </c>
      <c r="AO47" s="99">
        <f t="shared" ca="1" si="62"/>
        <v>1.0404</v>
      </c>
      <c r="AP47" s="99">
        <f t="shared" ca="1" si="62"/>
        <v>1.0612079999999999</v>
      </c>
      <c r="AQ47" s="99">
        <f t="shared" ca="1" si="62"/>
        <v>1.0612079999999999</v>
      </c>
      <c r="AR47" s="99">
        <f t="shared" ref="AR47:BA51" ca="1" si="63">IF(AR$4="",0,(1+$P47)^(INT((AR$1-1)/IF(OR($P$54&lt;=0,$P$54=""),12,$P$54))))</f>
        <v>1.0612079999999999</v>
      </c>
      <c r="AS47" s="99">
        <f t="shared" ca="1" si="63"/>
        <v>1.0612079999999999</v>
      </c>
      <c r="AT47" s="99">
        <f t="shared" ca="1" si="63"/>
        <v>1.0612079999999999</v>
      </c>
      <c r="AU47" s="99">
        <f t="shared" ca="1" si="63"/>
        <v>1.0612079999999999</v>
      </c>
      <c r="AV47" s="99">
        <f t="shared" ca="1" si="63"/>
        <v>1.08243216</v>
      </c>
      <c r="AW47" s="99">
        <f t="shared" ca="1" si="63"/>
        <v>1.08243216</v>
      </c>
      <c r="AX47" s="99">
        <f t="shared" ca="1" si="63"/>
        <v>1.08243216</v>
      </c>
      <c r="AY47" s="99">
        <f t="shared" ca="1" si="63"/>
        <v>1.08243216</v>
      </c>
      <c r="AZ47" s="99">
        <f t="shared" ca="1" si="63"/>
        <v>1.08243216</v>
      </c>
      <c r="BA47" s="99">
        <f t="shared" ca="1" si="63"/>
        <v>1.08243216</v>
      </c>
      <c r="BB47" s="99">
        <f t="shared" ref="BB47:BK51" ca="1" si="64">IF(BB$4="",0,(1+$P47)^(INT((BB$1-1)/IF(OR($P$54&lt;=0,$P$54=""),12,$P$54))))</f>
        <v>1.1040808032</v>
      </c>
      <c r="BC47" s="99">
        <f t="shared" ca="1" si="64"/>
        <v>1.1040808032</v>
      </c>
      <c r="BD47" s="99">
        <f t="shared" ca="1" si="64"/>
        <v>1.1040808032</v>
      </c>
      <c r="BE47" s="99">
        <f t="shared" ca="1" si="64"/>
        <v>1.1040808032</v>
      </c>
      <c r="BF47" s="99">
        <f t="shared" ca="1" si="64"/>
        <v>1.1040808032</v>
      </c>
      <c r="BG47" s="99">
        <f t="shared" ca="1" si="64"/>
        <v>1.1040808032</v>
      </c>
      <c r="BH47" s="99">
        <f t="shared" ca="1" si="64"/>
        <v>1.1261624192640001</v>
      </c>
      <c r="BI47" s="99">
        <f t="shared" ca="1" si="64"/>
        <v>1.1261624192640001</v>
      </c>
      <c r="BJ47" s="99">
        <f t="shared" ca="1" si="64"/>
        <v>1.1261624192640001</v>
      </c>
      <c r="BK47" s="99">
        <f t="shared" ca="1" si="64"/>
        <v>1.1261624192640001</v>
      </c>
      <c r="BL47" s="99">
        <f t="shared" ref="BL47:BU51" ca="1" si="65">IF(BL$4="",0,(1+$P47)^(INT((BL$1-1)/IF(OR($P$54&lt;=0,$P$54=""),12,$P$54))))</f>
        <v>1.1261624192640001</v>
      </c>
      <c r="BM47" s="99">
        <f t="shared" ca="1" si="65"/>
        <v>1.1261624192640001</v>
      </c>
      <c r="BN47" s="99">
        <f t="shared" ca="1" si="65"/>
        <v>1.1486856676492798</v>
      </c>
      <c r="BO47" s="99">
        <f t="shared" ca="1" si="65"/>
        <v>1.1486856676492798</v>
      </c>
      <c r="BP47" s="99">
        <f t="shared" ca="1" si="65"/>
        <v>1.1486856676492798</v>
      </c>
      <c r="BQ47" s="99">
        <f t="shared" ca="1" si="65"/>
        <v>1.1486856676492798</v>
      </c>
      <c r="BR47" s="99">
        <f t="shared" ca="1" si="65"/>
        <v>1.1486856676492798</v>
      </c>
      <c r="BS47" s="99">
        <f t="shared" ca="1" si="65"/>
        <v>1.1486856676492798</v>
      </c>
      <c r="BT47" s="99">
        <f t="shared" ca="1" si="65"/>
        <v>1.1716593810022655</v>
      </c>
      <c r="BU47" s="99">
        <f t="shared" ca="1" si="65"/>
        <v>1.1716593810022655</v>
      </c>
      <c r="BV47" s="99">
        <f t="shared" ref="BV47:CF51" ca="1" si="66">IF(BV$4="",0,(1+$P47)^(INT((BV$1-1)/IF(OR($P$54&lt;=0,$P$54=""),12,$P$54))))</f>
        <v>1.1716593810022655</v>
      </c>
      <c r="BW47" s="99">
        <f t="shared" ca="1" si="66"/>
        <v>1.1716593810022655</v>
      </c>
      <c r="BX47" s="99">
        <f t="shared" ca="1" si="66"/>
        <v>1.1716593810022655</v>
      </c>
      <c r="BY47" s="99">
        <f t="shared" ca="1" si="66"/>
        <v>1.1716593810022655</v>
      </c>
      <c r="BZ47" s="99">
        <f t="shared" ca="1" si="66"/>
        <v>1.1950925686223108</v>
      </c>
      <c r="CA47" s="99">
        <f t="shared" ca="1" si="66"/>
        <v>1.1950925686223108</v>
      </c>
      <c r="CB47" s="99">
        <f t="shared" ca="1" si="66"/>
        <v>1.1950925686223108</v>
      </c>
      <c r="CC47" s="99">
        <f t="shared" ca="1" si="66"/>
        <v>1.1950925686223108</v>
      </c>
      <c r="CD47" s="99">
        <f t="shared" ca="1" si="66"/>
        <v>1.1950925686223108</v>
      </c>
      <c r="CE47" s="99">
        <f t="shared" ca="1" si="66"/>
        <v>1.1950925686223108</v>
      </c>
      <c r="CF47" s="99">
        <f t="shared" ca="1" si="66"/>
        <v>0</v>
      </c>
    </row>
    <row r="48" spans="2:84" x14ac:dyDescent="0.3">
      <c r="B48" s="13">
        <f>ROW()</f>
        <v>48</v>
      </c>
      <c r="H48" s="1" t="str">
        <f t="shared" si="60"/>
        <v>Себестоимостные закупки и затраты</v>
      </c>
      <c r="I48" s="1" t="str">
        <f t="shared" ref="I48:I52" si="67">$I$46</f>
        <v>Индексация себест. закупок и затрат</v>
      </c>
      <c r="J48" s="1" t="str">
        <f>Prcsses!I15</f>
        <v>Изготовление у подрядчиков</v>
      </c>
      <c r="M48" s="53" t="s">
        <v>16</v>
      </c>
      <c r="O48" s="82"/>
      <c r="P48" s="86">
        <v>0.02</v>
      </c>
      <c r="W48" s="34"/>
      <c r="X48" s="99">
        <f t="shared" ca="1" si="61"/>
        <v>1</v>
      </c>
      <c r="Y48" s="99">
        <f t="shared" ca="1" si="61"/>
        <v>1</v>
      </c>
      <c r="Z48" s="99">
        <f t="shared" ca="1" si="61"/>
        <v>1</v>
      </c>
      <c r="AA48" s="99">
        <f t="shared" ca="1" si="61"/>
        <v>1</v>
      </c>
      <c r="AB48" s="99">
        <f t="shared" ca="1" si="61"/>
        <v>1</v>
      </c>
      <c r="AC48" s="99">
        <f t="shared" ca="1" si="61"/>
        <v>1</v>
      </c>
      <c r="AD48" s="99">
        <f t="shared" ca="1" si="61"/>
        <v>1.02</v>
      </c>
      <c r="AE48" s="99">
        <f t="shared" ca="1" si="61"/>
        <v>1.02</v>
      </c>
      <c r="AF48" s="99">
        <f t="shared" ca="1" si="61"/>
        <v>1.02</v>
      </c>
      <c r="AG48" s="99">
        <f t="shared" ca="1" si="61"/>
        <v>1.02</v>
      </c>
      <c r="AH48" s="99">
        <f t="shared" ca="1" si="62"/>
        <v>1.02</v>
      </c>
      <c r="AI48" s="99">
        <f t="shared" ca="1" si="62"/>
        <v>1.02</v>
      </c>
      <c r="AJ48" s="99">
        <f t="shared" ca="1" si="62"/>
        <v>1.0404</v>
      </c>
      <c r="AK48" s="99">
        <f t="shared" ca="1" si="62"/>
        <v>1.0404</v>
      </c>
      <c r="AL48" s="99">
        <f t="shared" ca="1" si="62"/>
        <v>1.0404</v>
      </c>
      <c r="AM48" s="99">
        <f t="shared" ca="1" si="62"/>
        <v>1.0404</v>
      </c>
      <c r="AN48" s="99">
        <f t="shared" ca="1" si="62"/>
        <v>1.0404</v>
      </c>
      <c r="AO48" s="99">
        <f t="shared" ca="1" si="62"/>
        <v>1.0404</v>
      </c>
      <c r="AP48" s="99">
        <f t="shared" ca="1" si="62"/>
        <v>1.0612079999999999</v>
      </c>
      <c r="AQ48" s="99">
        <f t="shared" ca="1" si="62"/>
        <v>1.0612079999999999</v>
      </c>
      <c r="AR48" s="99">
        <f t="shared" ca="1" si="63"/>
        <v>1.0612079999999999</v>
      </c>
      <c r="AS48" s="99">
        <f t="shared" ca="1" si="63"/>
        <v>1.0612079999999999</v>
      </c>
      <c r="AT48" s="99">
        <f t="shared" ca="1" si="63"/>
        <v>1.0612079999999999</v>
      </c>
      <c r="AU48" s="99">
        <f t="shared" ca="1" si="63"/>
        <v>1.0612079999999999</v>
      </c>
      <c r="AV48" s="99">
        <f t="shared" ca="1" si="63"/>
        <v>1.08243216</v>
      </c>
      <c r="AW48" s="99">
        <f t="shared" ca="1" si="63"/>
        <v>1.08243216</v>
      </c>
      <c r="AX48" s="99">
        <f t="shared" ca="1" si="63"/>
        <v>1.08243216</v>
      </c>
      <c r="AY48" s="99">
        <f t="shared" ca="1" si="63"/>
        <v>1.08243216</v>
      </c>
      <c r="AZ48" s="99">
        <f t="shared" ca="1" si="63"/>
        <v>1.08243216</v>
      </c>
      <c r="BA48" s="99">
        <f t="shared" ca="1" si="63"/>
        <v>1.08243216</v>
      </c>
      <c r="BB48" s="99">
        <f t="shared" ca="1" si="64"/>
        <v>1.1040808032</v>
      </c>
      <c r="BC48" s="99">
        <f t="shared" ca="1" si="64"/>
        <v>1.1040808032</v>
      </c>
      <c r="BD48" s="99">
        <f t="shared" ca="1" si="64"/>
        <v>1.1040808032</v>
      </c>
      <c r="BE48" s="99">
        <f t="shared" ca="1" si="64"/>
        <v>1.1040808032</v>
      </c>
      <c r="BF48" s="99">
        <f t="shared" ca="1" si="64"/>
        <v>1.1040808032</v>
      </c>
      <c r="BG48" s="99">
        <f t="shared" ca="1" si="64"/>
        <v>1.1040808032</v>
      </c>
      <c r="BH48" s="99">
        <f t="shared" ca="1" si="64"/>
        <v>1.1261624192640001</v>
      </c>
      <c r="BI48" s="99">
        <f t="shared" ca="1" si="64"/>
        <v>1.1261624192640001</v>
      </c>
      <c r="BJ48" s="99">
        <f t="shared" ca="1" si="64"/>
        <v>1.1261624192640001</v>
      </c>
      <c r="BK48" s="99">
        <f t="shared" ca="1" si="64"/>
        <v>1.1261624192640001</v>
      </c>
      <c r="BL48" s="99">
        <f t="shared" ca="1" si="65"/>
        <v>1.1261624192640001</v>
      </c>
      <c r="BM48" s="99">
        <f t="shared" ca="1" si="65"/>
        <v>1.1261624192640001</v>
      </c>
      <c r="BN48" s="99">
        <f t="shared" ca="1" si="65"/>
        <v>1.1486856676492798</v>
      </c>
      <c r="BO48" s="99">
        <f t="shared" ca="1" si="65"/>
        <v>1.1486856676492798</v>
      </c>
      <c r="BP48" s="99">
        <f t="shared" ca="1" si="65"/>
        <v>1.1486856676492798</v>
      </c>
      <c r="BQ48" s="99">
        <f t="shared" ca="1" si="65"/>
        <v>1.1486856676492798</v>
      </c>
      <c r="BR48" s="99">
        <f t="shared" ca="1" si="65"/>
        <v>1.1486856676492798</v>
      </c>
      <c r="BS48" s="99">
        <f t="shared" ca="1" si="65"/>
        <v>1.1486856676492798</v>
      </c>
      <c r="BT48" s="99">
        <f t="shared" ca="1" si="65"/>
        <v>1.1716593810022655</v>
      </c>
      <c r="BU48" s="99">
        <f t="shared" ca="1" si="65"/>
        <v>1.1716593810022655</v>
      </c>
      <c r="BV48" s="99">
        <f t="shared" ca="1" si="66"/>
        <v>1.1716593810022655</v>
      </c>
      <c r="BW48" s="99">
        <f t="shared" ca="1" si="66"/>
        <v>1.1716593810022655</v>
      </c>
      <c r="BX48" s="99">
        <f t="shared" ca="1" si="66"/>
        <v>1.1716593810022655</v>
      </c>
      <c r="BY48" s="99">
        <f t="shared" ca="1" si="66"/>
        <v>1.1716593810022655</v>
      </c>
      <c r="BZ48" s="99">
        <f t="shared" ca="1" si="66"/>
        <v>1.1950925686223108</v>
      </c>
      <c r="CA48" s="99">
        <f t="shared" ca="1" si="66"/>
        <v>1.1950925686223108</v>
      </c>
      <c r="CB48" s="99">
        <f t="shared" ca="1" si="66"/>
        <v>1.1950925686223108</v>
      </c>
      <c r="CC48" s="99">
        <f t="shared" ca="1" si="66"/>
        <v>1.1950925686223108</v>
      </c>
      <c r="CD48" s="99">
        <f t="shared" ca="1" si="66"/>
        <v>1.1950925686223108</v>
      </c>
      <c r="CE48" s="99">
        <f t="shared" ca="1" si="66"/>
        <v>1.1950925686223108</v>
      </c>
      <c r="CF48" s="99">
        <f t="shared" ca="1" si="66"/>
        <v>0</v>
      </c>
    </row>
    <row r="49" spans="2:84" x14ac:dyDescent="0.3">
      <c r="B49" s="13">
        <f>ROW()</f>
        <v>49</v>
      </c>
      <c r="H49" s="1" t="str">
        <f t="shared" si="60"/>
        <v>Себестоимостные закупки и затраты</v>
      </c>
      <c r="I49" s="1" t="str">
        <f t="shared" si="67"/>
        <v>Индексация себест. закупок и затрат</v>
      </c>
      <c r="J49" s="1" t="str">
        <f>Prcsses!I16</f>
        <v>Потребление эл.энергии прочих ресурсов</v>
      </c>
      <c r="M49" s="53" t="s">
        <v>16</v>
      </c>
      <c r="O49" s="82"/>
      <c r="P49" s="86">
        <v>0.02</v>
      </c>
      <c r="W49" s="34"/>
      <c r="X49" s="99">
        <f t="shared" ca="1" si="61"/>
        <v>1</v>
      </c>
      <c r="Y49" s="99">
        <f t="shared" ca="1" si="61"/>
        <v>1</v>
      </c>
      <c r="Z49" s="99">
        <f t="shared" ca="1" si="61"/>
        <v>1</v>
      </c>
      <c r="AA49" s="99">
        <f t="shared" ca="1" si="61"/>
        <v>1</v>
      </c>
      <c r="AB49" s="99">
        <f t="shared" ca="1" si="61"/>
        <v>1</v>
      </c>
      <c r="AC49" s="99">
        <f t="shared" ca="1" si="61"/>
        <v>1</v>
      </c>
      <c r="AD49" s="99">
        <f t="shared" ca="1" si="61"/>
        <v>1.02</v>
      </c>
      <c r="AE49" s="99">
        <f t="shared" ca="1" si="61"/>
        <v>1.02</v>
      </c>
      <c r="AF49" s="99">
        <f t="shared" ca="1" si="61"/>
        <v>1.02</v>
      </c>
      <c r="AG49" s="99">
        <f t="shared" ca="1" si="61"/>
        <v>1.02</v>
      </c>
      <c r="AH49" s="99">
        <f t="shared" ca="1" si="62"/>
        <v>1.02</v>
      </c>
      <c r="AI49" s="99">
        <f t="shared" ca="1" si="62"/>
        <v>1.02</v>
      </c>
      <c r="AJ49" s="99">
        <f t="shared" ca="1" si="62"/>
        <v>1.0404</v>
      </c>
      <c r="AK49" s="99">
        <f t="shared" ca="1" si="62"/>
        <v>1.0404</v>
      </c>
      <c r="AL49" s="99">
        <f t="shared" ca="1" si="62"/>
        <v>1.0404</v>
      </c>
      <c r="AM49" s="99">
        <f t="shared" ca="1" si="62"/>
        <v>1.0404</v>
      </c>
      <c r="AN49" s="99">
        <f t="shared" ca="1" si="62"/>
        <v>1.0404</v>
      </c>
      <c r="AO49" s="99">
        <f t="shared" ca="1" si="62"/>
        <v>1.0404</v>
      </c>
      <c r="AP49" s="99">
        <f t="shared" ca="1" si="62"/>
        <v>1.0612079999999999</v>
      </c>
      <c r="AQ49" s="99">
        <f t="shared" ca="1" si="62"/>
        <v>1.0612079999999999</v>
      </c>
      <c r="AR49" s="99">
        <f t="shared" ca="1" si="63"/>
        <v>1.0612079999999999</v>
      </c>
      <c r="AS49" s="99">
        <f t="shared" ca="1" si="63"/>
        <v>1.0612079999999999</v>
      </c>
      <c r="AT49" s="99">
        <f t="shared" ca="1" si="63"/>
        <v>1.0612079999999999</v>
      </c>
      <c r="AU49" s="99">
        <f t="shared" ca="1" si="63"/>
        <v>1.0612079999999999</v>
      </c>
      <c r="AV49" s="99">
        <f t="shared" ca="1" si="63"/>
        <v>1.08243216</v>
      </c>
      <c r="AW49" s="99">
        <f t="shared" ca="1" si="63"/>
        <v>1.08243216</v>
      </c>
      <c r="AX49" s="99">
        <f t="shared" ca="1" si="63"/>
        <v>1.08243216</v>
      </c>
      <c r="AY49" s="99">
        <f t="shared" ca="1" si="63"/>
        <v>1.08243216</v>
      </c>
      <c r="AZ49" s="99">
        <f t="shared" ca="1" si="63"/>
        <v>1.08243216</v>
      </c>
      <c r="BA49" s="99">
        <f t="shared" ca="1" si="63"/>
        <v>1.08243216</v>
      </c>
      <c r="BB49" s="99">
        <f t="shared" ca="1" si="64"/>
        <v>1.1040808032</v>
      </c>
      <c r="BC49" s="99">
        <f t="shared" ca="1" si="64"/>
        <v>1.1040808032</v>
      </c>
      <c r="BD49" s="99">
        <f t="shared" ca="1" si="64"/>
        <v>1.1040808032</v>
      </c>
      <c r="BE49" s="99">
        <f t="shared" ca="1" si="64"/>
        <v>1.1040808032</v>
      </c>
      <c r="BF49" s="99">
        <f t="shared" ca="1" si="64"/>
        <v>1.1040808032</v>
      </c>
      <c r="BG49" s="99">
        <f t="shared" ca="1" si="64"/>
        <v>1.1040808032</v>
      </c>
      <c r="BH49" s="99">
        <f t="shared" ca="1" si="64"/>
        <v>1.1261624192640001</v>
      </c>
      <c r="BI49" s="99">
        <f t="shared" ca="1" si="64"/>
        <v>1.1261624192640001</v>
      </c>
      <c r="BJ49" s="99">
        <f t="shared" ca="1" si="64"/>
        <v>1.1261624192640001</v>
      </c>
      <c r="BK49" s="99">
        <f t="shared" ca="1" si="64"/>
        <v>1.1261624192640001</v>
      </c>
      <c r="BL49" s="99">
        <f t="shared" ca="1" si="65"/>
        <v>1.1261624192640001</v>
      </c>
      <c r="BM49" s="99">
        <f t="shared" ca="1" si="65"/>
        <v>1.1261624192640001</v>
      </c>
      <c r="BN49" s="99">
        <f t="shared" ca="1" si="65"/>
        <v>1.1486856676492798</v>
      </c>
      <c r="BO49" s="99">
        <f t="shared" ca="1" si="65"/>
        <v>1.1486856676492798</v>
      </c>
      <c r="BP49" s="99">
        <f t="shared" ca="1" si="65"/>
        <v>1.1486856676492798</v>
      </c>
      <c r="BQ49" s="99">
        <f t="shared" ca="1" si="65"/>
        <v>1.1486856676492798</v>
      </c>
      <c r="BR49" s="99">
        <f t="shared" ca="1" si="65"/>
        <v>1.1486856676492798</v>
      </c>
      <c r="BS49" s="99">
        <f t="shared" ca="1" si="65"/>
        <v>1.1486856676492798</v>
      </c>
      <c r="BT49" s="99">
        <f t="shared" ca="1" si="65"/>
        <v>1.1716593810022655</v>
      </c>
      <c r="BU49" s="99">
        <f t="shared" ca="1" si="65"/>
        <v>1.1716593810022655</v>
      </c>
      <c r="BV49" s="99">
        <f t="shared" ca="1" si="66"/>
        <v>1.1716593810022655</v>
      </c>
      <c r="BW49" s="99">
        <f t="shared" ca="1" si="66"/>
        <v>1.1716593810022655</v>
      </c>
      <c r="BX49" s="99">
        <f t="shared" ca="1" si="66"/>
        <v>1.1716593810022655</v>
      </c>
      <c r="BY49" s="99">
        <f t="shared" ca="1" si="66"/>
        <v>1.1716593810022655</v>
      </c>
      <c r="BZ49" s="99">
        <f t="shared" ca="1" si="66"/>
        <v>1.1950925686223108</v>
      </c>
      <c r="CA49" s="99">
        <f t="shared" ca="1" si="66"/>
        <v>1.1950925686223108</v>
      </c>
      <c r="CB49" s="99">
        <f t="shared" ca="1" si="66"/>
        <v>1.1950925686223108</v>
      </c>
      <c r="CC49" s="99">
        <f t="shared" ca="1" si="66"/>
        <v>1.1950925686223108</v>
      </c>
      <c r="CD49" s="99">
        <f t="shared" ca="1" si="66"/>
        <v>1.1950925686223108</v>
      </c>
      <c r="CE49" s="99">
        <f t="shared" ca="1" si="66"/>
        <v>1.1950925686223108</v>
      </c>
      <c r="CF49" s="99">
        <f t="shared" ca="1" si="66"/>
        <v>0</v>
      </c>
    </row>
    <row r="50" spans="2:84" x14ac:dyDescent="0.3">
      <c r="B50" s="13">
        <f>ROW()</f>
        <v>50</v>
      </c>
      <c r="H50" s="1" t="str">
        <f t="shared" si="60"/>
        <v>Себестоимостные закупки и затраты</v>
      </c>
      <c r="I50" s="1" t="str">
        <f t="shared" si="67"/>
        <v>Индексация себест. закупок и затрат</v>
      </c>
      <c r="J50" s="1" t="str">
        <f>Prcsses!I17</f>
        <v>ФОТ производственного персонала</v>
      </c>
      <c r="M50" s="53" t="s">
        <v>16</v>
      </c>
      <c r="O50" s="82"/>
      <c r="P50" s="86">
        <v>0.02</v>
      </c>
      <c r="W50" s="34"/>
      <c r="X50" s="99">
        <f t="shared" ca="1" si="61"/>
        <v>1</v>
      </c>
      <c r="Y50" s="99">
        <f t="shared" ca="1" si="61"/>
        <v>1</v>
      </c>
      <c r="Z50" s="99">
        <f t="shared" ca="1" si="61"/>
        <v>1</v>
      </c>
      <c r="AA50" s="99">
        <f t="shared" ca="1" si="61"/>
        <v>1</v>
      </c>
      <c r="AB50" s="99">
        <f t="shared" ca="1" si="61"/>
        <v>1</v>
      </c>
      <c r="AC50" s="99">
        <f t="shared" ca="1" si="61"/>
        <v>1</v>
      </c>
      <c r="AD50" s="99">
        <f t="shared" ca="1" si="61"/>
        <v>1.02</v>
      </c>
      <c r="AE50" s="99">
        <f t="shared" ca="1" si="61"/>
        <v>1.02</v>
      </c>
      <c r="AF50" s="99">
        <f t="shared" ca="1" si="61"/>
        <v>1.02</v>
      </c>
      <c r="AG50" s="99">
        <f t="shared" ca="1" si="61"/>
        <v>1.02</v>
      </c>
      <c r="AH50" s="99">
        <f t="shared" ca="1" si="62"/>
        <v>1.02</v>
      </c>
      <c r="AI50" s="99">
        <f t="shared" ca="1" si="62"/>
        <v>1.02</v>
      </c>
      <c r="AJ50" s="99">
        <f t="shared" ca="1" si="62"/>
        <v>1.0404</v>
      </c>
      <c r="AK50" s="99">
        <f t="shared" ca="1" si="62"/>
        <v>1.0404</v>
      </c>
      <c r="AL50" s="99">
        <f t="shared" ca="1" si="62"/>
        <v>1.0404</v>
      </c>
      <c r="AM50" s="99">
        <f t="shared" ca="1" si="62"/>
        <v>1.0404</v>
      </c>
      <c r="AN50" s="99">
        <f t="shared" ca="1" si="62"/>
        <v>1.0404</v>
      </c>
      <c r="AO50" s="99">
        <f t="shared" ca="1" si="62"/>
        <v>1.0404</v>
      </c>
      <c r="AP50" s="99">
        <f t="shared" ca="1" si="62"/>
        <v>1.0612079999999999</v>
      </c>
      <c r="AQ50" s="99">
        <f t="shared" ca="1" si="62"/>
        <v>1.0612079999999999</v>
      </c>
      <c r="AR50" s="99">
        <f t="shared" ca="1" si="63"/>
        <v>1.0612079999999999</v>
      </c>
      <c r="AS50" s="99">
        <f t="shared" ca="1" si="63"/>
        <v>1.0612079999999999</v>
      </c>
      <c r="AT50" s="99">
        <f t="shared" ca="1" si="63"/>
        <v>1.0612079999999999</v>
      </c>
      <c r="AU50" s="99">
        <f t="shared" ca="1" si="63"/>
        <v>1.0612079999999999</v>
      </c>
      <c r="AV50" s="99">
        <f t="shared" ca="1" si="63"/>
        <v>1.08243216</v>
      </c>
      <c r="AW50" s="99">
        <f t="shared" ca="1" si="63"/>
        <v>1.08243216</v>
      </c>
      <c r="AX50" s="99">
        <f t="shared" ca="1" si="63"/>
        <v>1.08243216</v>
      </c>
      <c r="AY50" s="99">
        <f t="shared" ca="1" si="63"/>
        <v>1.08243216</v>
      </c>
      <c r="AZ50" s="99">
        <f t="shared" ca="1" si="63"/>
        <v>1.08243216</v>
      </c>
      <c r="BA50" s="99">
        <f t="shared" ca="1" si="63"/>
        <v>1.08243216</v>
      </c>
      <c r="BB50" s="99">
        <f t="shared" ca="1" si="64"/>
        <v>1.1040808032</v>
      </c>
      <c r="BC50" s="99">
        <f t="shared" ca="1" si="64"/>
        <v>1.1040808032</v>
      </c>
      <c r="BD50" s="99">
        <f t="shared" ca="1" si="64"/>
        <v>1.1040808032</v>
      </c>
      <c r="BE50" s="99">
        <f t="shared" ca="1" si="64"/>
        <v>1.1040808032</v>
      </c>
      <c r="BF50" s="99">
        <f t="shared" ca="1" si="64"/>
        <v>1.1040808032</v>
      </c>
      <c r="BG50" s="99">
        <f t="shared" ca="1" si="64"/>
        <v>1.1040808032</v>
      </c>
      <c r="BH50" s="99">
        <f t="shared" ca="1" si="64"/>
        <v>1.1261624192640001</v>
      </c>
      <c r="BI50" s="99">
        <f t="shared" ca="1" si="64"/>
        <v>1.1261624192640001</v>
      </c>
      <c r="BJ50" s="99">
        <f t="shared" ca="1" si="64"/>
        <v>1.1261624192640001</v>
      </c>
      <c r="BK50" s="99">
        <f t="shared" ca="1" si="64"/>
        <v>1.1261624192640001</v>
      </c>
      <c r="BL50" s="99">
        <f t="shared" ca="1" si="65"/>
        <v>1.1261624192640001</v>
      </c>
      <c r="BM50" s="99">
        <f t="shared" ca="1" si="65"/>
        <v>1.1261624192640001</v>
      </c>
      <c r="BN50" s="99">
        <f t="shared" ca="1" si="65"/>
        <v>1.1486856676492798</v>
      </c>
      <c r="BO50" s="99">
        <f t="shared" ca="1" si="65"/>
        <v>1.1486856676492798</v>
      </c>
      <c r="BP50" s="99">
        <f t="shared" ca="1" si="65"/>
        <v>1.1486856676492798</v>
      </c>
      <c r="BQ50" s="99">
        <f t="shared" ca="1" si="65"/>
        <v>1.1486856676492798</v>
      </c>
      <c r="BR50" s="99">
        <f t="shared" ca="1" si="65"/>
        <v>1.1486856676492798</v>
      </c>
      <c r="BS50" s="99">
        <f t="shared" ca="1" si="65"/>
        <v>1.1486856676492798</v>
      </c>
      <c r="BT50" s="99">
        <f t="shared" ca="1" si="65"/>
        <v>1.1716593810022655</v>
      </c>
      <c r="BU50" s="99">
        <f t="shared" ca="1" si="65"/>
        <v>1.1716593810022655</v>
      </c>
      <c r="BV50" s="99">
        <f t="shared" ca="1" si="66"/>
        <v>1.1716593810022655</v>
      </c>
      <c r="BW50" s="99">
        <f t="shared" ca="1" si="66"/>
        <v>1.1716593810022655</v>
      </c>
      <c r="BX50" s="99">
        <f t="shared" ca="1" si="66"/>
        <v>1.1716593810022655</v>
      </c>
      <c r="BY50" s="99">
        <f t="shared" ca="1" si="66"/>
        <v>1.1716593810022655</v>
      </c>
      <c r="BZ50" s="99">
        <f t="shared" ca="1" si="66"/>
        <v>1.1950925686223108</v>
      </c>
      <c r="CA50" s="99">
        <f t="shared" ca="1" si="66"/>
        <v>1.1950925686223108</v>
      </c>
      <c r="CB50" s="99">
        <f t="shared" ca="1" si="66"/>
        <v>1.1950925686223108</v>
      </c>
      <c r="CC50" s="99">
        <f t="shared" ca="1" si="66"/>
        <v>1.1950925686223108</v>
      </c>
      <c r="CD50" s="99">
        <f t="shared" ca="1" si="66"/>
        <v>1.1950925686223108</v>
      </c>
      <c r="CE50" s="99">
        <f t="shared" ca="1" si="66"/>
        <v>1.1950925686223108</v>
      </c>
      <c r="CF50" s="99">
        <f t="shared" ca="1" si="66"/>
        <v>0</v>
      </c>
    </row>
    <row r="51" spans="2:84" x14ac:dyDescent="0.3">
      <c r="B51" s="13">
        <f>ROW()</f>
        <v>51</v>
      </c>
      <c r="H51" s="1" t="str">
        <f t="shared" si="60"/>
        <v>Себестоимостные закупки и затраты</v>
      </c>
      <c r="I51" s="1" t="str">
        <f t="shared" si="67"/>
        <v>Индексация себест. закупок и затрат</v>
      </c>
      <c r="J51" s="1" t="str">
        <f>Prcsses!I18</f>
        <v>Соцсборы</v>
      </c>
      <c r="M51" s="53" t="s">
        <v>16</v>
      </c>
      <c r="O51" s="82"/>
      <c r="P51" s="86">
        <v>0.02</v>
      </c>
      <c r="W51" s="34"/>
      <c r="X51" s="99">
        <f t="shared" ca="1" si="61"/>
        <v>1</v>
      </c>
      <c r="Y51" s="99">
        <f t="shared" ca="1" si="61"/>
        <v>1</v>
      </c>
      <c r="Z51" s="99">
        <f t="shared" ca="1" si="61"/>
        <v>1</v>
      </c>
      <c r="AA51" s="99">
        <f t="shared" ca="1" si="61"/>
        <v>1</v>
      </c>
      <c r="AB51" s="99">
        <f t="shared" ca="1" si="61"/>
        <v>1</v>
      </c>
      <c r="AC51" s="99">
        <f t="shared" ca="1" si="61"/>
        <v>1</v>
      </c>
      <c r="AD51" s="99">
        <f t="shared" ca="1" si="61"/>
        <v>1.02</v>
      </c>
      <c r="AE51" s="99">
        <f t="shared" ca="1" si="61"/>
        <v>1.02</v>
      </c>
      <c r="AF51" s="99">
        <f t="shared" ca="1" si="61"/>
        <v>1.02</v>
      </c>
      <c r="AG51" s="99">
        <f t="shared" ca="1" si="61"/>
        <v>1.02</v>
      </c>
      <c r="AH51" s="99">
        <f t="shared" ca="1" si="62"/>
        <v>1.02</v>
      </c>
      <c r="AI51" s="99">
        <f t="shared" ca="1" si="62"/>
        <v>1.02</v>
      </c>
      <c r="AJ51" s="99">
        <f t="shared" ca="1" si="62"/>
        <v>1.0404</v>
      </c>
      <c r="AK51" s="99">
        <f t="shared" ca="1" si="62"/>
        <v>1.0404</v>
      </c>
      <c r="AL51" s="99">
        <f t="shared" ca="1" si="62"/>
        <v>1.0404</v>
      </c>
      <c r="AM51" s="99">
        <f t="shared" ca="1" si="62"/>
        <v>1.0404</v>
      </c>
      <c r="AN51" s="99">
        <f t="shared" ca="1" si="62"/>
        <v>1.0404</v>
      </c>
      <c r="AO51" s="99">
        <f t="shared" ca="1" si="62"/>
        <v>1.0404</v>
      </c>
      <c r="AP51" s="99">
        <f t="shared" ca="1" si="62"/>
        <v>1.0612079999999999</v>
      </c>
      <c r="AQ51" s="99">
        <f t="shared" ca="1" si="62"/>
        <v>1.0612079999999999</v>
      </c>
      <c r="AR51" s="99">
        <f t="shared" ca="1" si="63"/>
        <v>1.0612079999999999</v>
      </c>
      <c r="AS51" s="99">
        <f t="shared" ca="1" si="63"/>
        <v>1.0612079999999999</v>
      </c>
      <c r="AT51" s="99">
        <f t="shared" ca="1" si="63"/>
        <v>1.0612079999999999</v>
      </c>
      <c r="AU51" s="99">
        <f t="shared" ca="1" si="63"/>
        <v>1.0612079999999999</v>
      </c>
      <c r="AV51" s="99">
        <f t="shared" ca="1" si="63"/>
        <v>1.08243216</v>
      </c>
      <c r="AW51" s="99">
        <f t="shared" ca="1" si="63"/>
        <v>1.08243216</v>
      </c>
      <c r="AX51" s="99">
        <f t="shared" ca="1" si="63"/>
        <v>1.08243216</v>
      </c>
      <c r="AY51" s="99">
        <f t="shared" ca="1" si="63"/>
        <v>1.08243216</v>
      </c>
      <c r="AZ51" s="99">
        <f t="shared" ca="1" si="63"/>
        <v>1.08243216</v>
      </c>
      <c r="BA51" s="99">
        <f t="shared" ca="1" si="63"/>
        <v>1.08243216</v>
      </c>
      <c r="BB51" s="99">
        <f t="shared" ca="1" si="64"/>
        <v>1.1040808032</v>
      </c>
      <c r="BC51" s="99">
        <f t="shared" ca="1" si="64"/>
        <v>1.1040808032</v>
      </c>
      <c r="BD51" s="99">
        <f t="shared" ca="1" si="64"/>
        <v>1.1040808032</v>
      </c>
      <c r="BE51" s="99">
        <f t="shared" ca="1" si="64"/>
        <v>1.1040808032</v>
      </c>
      <c r="BF51" s="99">
        <f t="shared" ca="1" si="64"/>
        <v>1.1040808032</v>
      </c>
      <c r="BG51" s="99">
        <f t="shared" ca="1" si="64"/>
        <v>1.1040808032</v>
      </c>
      <c r="BH51" s="99">
        <f t="shared" ca="1" si="64"/>
        <v>1.1261624192640001</v>
      </c>
      <c r="BI51" s="99">
        <f t="shared" ca="1" si="64"/>
        <v>1.1261624192640001</v>
      </c>
      <c r="BJ51" s="99">
        <f t="shared" ca="1" si="64"/>
        <v>1.1261624192640001</v>
      </c>
      <c r="BK51" s="99">
        <f t="shared" ca="1" si="64"/>
        <v>1.1261624192640001</v>
      </c>
      <c r="BL51" s="99">
        <f t="shared" ca="1" si="65"/>
        <v>1.1261624192640001</v>
      </c>
      <c r="BM51" s="99">
        <f t="shared" ca="1" si="65"/>
        <v>1.1261624192640001</v>
      </c>
      <c r="BN51" s="99">
        <f t="shared" ca="1" si="65"/>
        <v>1.1486856676492798</v>
      </c>
      <c r="BO51" s="99">
        <f t="shared" ca="1" si="65"/>
        <v>1.1486856676492798</v>
      </c>
      <c r="BP51" s="99">
        <f t="shared" ca="1" si="65"/>
        <v>1.1486856676492798</v>
      </c>
      <c r="BQ51" s="99">
        <f t="shared" ca="1" si="65"/>
        <v>1.1486856676492798</v>
      </c>
      <c r="BR51" s="99">
        <f t="shared" ca="1" si="65"/>
        <v>1.1486856676492798</v>
      </c>
      <c r="BS51" s="99">
        <f t="shared" ca="1" si="65"/>
        <v>1.1486856676492798</v>
      </c>
      <c r="BT51" s="99">
        <f t="shared" ca="1" si="65"/>
        <v>1.1716593810022655</v>
      </c>
      <c r="BU51" s="99">
        <f t="shared" ca="1" si="65"/>
        <v>1.1716593810022655</v>
      </c>
      <c r="BV51" s="99">
        <f t="shared" ca="1" si="66"/>
        <v>1.1716593810022655</v>
      </c>
      <c r="BW51" s="99">
        <f t="shared" ca="1" si="66"/>
        <v>1.1716593810022655</v>
      </c>
      <c r="BX51" s="99">
        <f t="shared" ca="1" si="66"/>
        <v>1.1716593810022655</v>
      </c>
      <c r="BY51" s="99">
        <f t="shared" ca="1" si="66"/>
        <v>1.1716593810022655</v>
      </c>
      <c r="BZ51" s="99">
        <f t="shared" ca="1" si="66"/>
        <v>1.1950925686223108</v>
      </c>
      <c r="CA51" s="99">
        <f t="shared" ca="1" si="66"/>
        <v>1.1950925686223108</v>
      </c>
      <c r="CB51" s="99">
        <f t="shared" ca="1" si="66"/>
        <v>1.1950925686223108</v>
      </c>
      <c r="CC51" s="99">
        <f t="shared" ca="1" si="66"/>
        <v>1.1950925686223108</v>
      </c>
      <c r="CD51" s="99">
        <f t="shared" ca="1" si="66"/>
        <v>1.1950925686223108</v>
      </c>
      <c r="CE51" s="99">
        <f t="shared" ca="1" si="66"/>
        <v>1.1950925686223108</v>
      </c>
      <c r="CF51" s="99">
        <f t="shared" ca="1" si="66"/>
        <v>0</v>
      </c>
    </row>
    <row r="52" spans="2:84" x14ac:dyDescent="0.3">
      <c r="B52" s="13">
        <f>ROW()</f>
        <v>52</v>
      </c>
      <c r="H52" s="1" t="str">
        <f t="shared" si="60"/>
        <v>Себестоимостные закупки и затраты</v>
      </c>
      <c r="I52" s="1" t="str">
        <f t="shared" si="67"/>
        <v>Индексация себест. закупок и затрат</v>
      </c>
      <c r="J52" s="1" t="str">
        <f>Prcsses!I19</f>
        <v>Транспортные расходы</v>
      </c>
      <c r="M52" s="53" t="s">
        <v>16</v>
      </c>
      <c r="O52" s="82"/>
      <c r="P52" s="86">
        <v>0.02</v>
      </c>
      <c r="W52" s="34"/>
      <c r="X52" s="99">
        <f t="shared" ref="X52:AX52" ca="1" si="68">IF(X$4="",0,(1+$P52)^(INT((X$1-1)/IF(OR($P$54&lt;=0,$P$54=""),12,$P$54))))</f>
        <v>1</v>
      </c>
      <c r="Y52" s="99">
        <f t="shared" ca="1" si="68"/>
        <v>1</v>
      </c>
      <c r="Z52" s="99">
        <f t="shared" ca="1" si="68"/>
        <v>1</v>
      </c>
      <c r="AA52" s="99">
        <f t="shared" ca="1" si="68"/>
        <v>1</v>
      </c>
      <c r="AB52" s="99">
        <f t="shared" ca="1" si="68"/>
        <v>1</v>
      </c>
      <c r="AC52" s="99">
        <f t="shared" ca="1" si="68"/>
        <v>1</v>
      </c>
      <c r="AD52" s="99">
        <f t="shared" ca="1" si="68"/>
        <v>1.02</v>
      </c>
      <c r="AE52" s="99">
        <f t="shared" ca="1" si="68"/>
        <v>1.02</v>
      </c>
      <c r="AF52" s="99">
        <f t="shared" ca="1" si="68"/>
        <v>1.02</v>
      </c>
      <c r="AG52" s="99">
        <f t="shared" ca="1" si="68"/>
        <v>1.02</v>
      </c>
      <c r="AH52" s="99">
        <f t="shared" ca="1" si="68"/>
        <v>1.02</v>
      </c>
      <c r="AI52" s="99">
        <f t="shared" ca="1" si="68"/>
        <v>1.02</v>
      </c>
      <c r="AJ52" s="99">
        <f t="shared" ca="1" si="68"/>
        <v>1.0404</v>
      </c>
      <c r="AK52" s="99">
        <f t="shared" ca="1" si="68"/>
        <v>1.0404</v>
      </c>
      <c r="AL52" s="99">
        <f t="shared" ca="1" si="68"/>
        <v>1.0404</v>
      </c>
      <c r="AM52" s="99">
        <f t="shared" ca="1" si="68"/>
        <v>1.0404</v>
      </c>
      <c r="AN52" s="99">
        <f t="shared" ca="1" si="68"/>
        <v>1.0404</v>
      </c>
      <c r="AO52" s="99">
        <f t="shared" ca="1" si="68"/>
        <v>1.0404</v>
      </c>
      <c r="AP52" s="99">
        <f t="shared" ca="1" si="68"/>
        <v>1.0612079999999999</v>
      </c>
      <c r="AQ52" s="99">
        <f t="shared" ca="1" si="68"/>
        <v>1.0612079999999999</v>
      </c>
      <c r="AR52" s="99">
        <f t="shared" ca="1" si="68"/>
        <v>1.0612079999999999</v>
      </c>
      <c r="AS52" s="99">
        <f t="shared" ca="1" si="68"/>
        <v>1.0612079999999999</v>
      </c>
      <c r="AT52" s="99">
        <f t="shared" ca="1" si="68"/>
        <v>1.0612079999999999</v>
      </c>
      <c r="AU52" s="99">
        <f t="shared" ca="1" si="68"/>
        <v>1.0612079999999999</v>
      </c>
      <c r="AV52" s="99">
        <f t="shared" ca="1" si="68"/>
        <v>1.08243216</v>
      </c>
      <c r="AW52" s="99">
        <f t="shared" ca="1" si="68"/>
        <v>1.08243216</v>
      </c>
      <c r="AX52" s="99">
        <f t="shared" ca="1" si="68"/>
        <v>1.08243216</v>
      </c>
      <c r="AY52" s="99">
        <f t="shared" ref="AY52:CF52" ca="1" si="69">IF(AY$4="",0,(1+$P52)^(INT((AY$1-1)/IF(OR($P$54&lt;=0,$P$54=""),12,$P$54))))</f>
        <v>1.08243216</v>
      </c>
      <c r="AZ52" s="99">
        <f t="shared" ca="1" si="69"/>
        <v>1.08243216</v>
      </c>
      <c r="BA52" s="99">
        <f t="shared" ca="1" si="69"/>
        <v>1.08243216</v>
      </c>
      <c r="BB52" s="99">
        <f t="shared" ca="1" si="69"/>
        <v>1.1040808032</v>
      </c>
      <c r="BC52" s="99">
        <f t="shared" ca="1" si="69"/>
        <v>1.1040808032</v>
      </c>
      <c r="BD52" s="99">
        <f t="shared" ca="1" si="69"/>
        <v>1.1040808032</v>
      </c>
      <c r="BE52" s="99">
        <f t="shared" ca="1" si="69"/>
        <v>1.1040808032</v>
      </c>
      <c r="BF52" s="99">
        <f t="shared" ca="1" si="69"/>
        <v>1.1040808032</v>
      </c>
      <c r="BG52" s="99">
        <f t="shared" ca="1" si="69"/>
        <v>1.1040808032</v>
      </c>
      <c r="BH52" s="99">
        <f t="shared" ca="1" si="69"/>
        <v>1.1261624192640001</v>
      </c>
      <c r="BI52" s="99">
        <f t="shared" ca="1" si="69"/>
        <v>1.1261624192640001</v>
      </c>
      <c r="BJ52" s="99">
        <f t="shared" ca="1" si="69"/>
        <v>1.1261624192640001</v>
      </c>
      <c r="BK52" s="99">
        <f t="shared" ca="1" si="69"/>
        <v>1.1261624192640001</v>
      </c>
      <c r="BL52" s="99">
        <f t="shared" ca="1" si="69"/>
        <v>1.1261624192640001</v>
      </c>
      <c r="BM52" s="99">
        <f t="shared" ca="1" si="69"/>
        <v>1.1261624192640001</v>
      </c>
      <c r="BN52" s="99">
        <f t="shared" ca="1" si="69"/>
        <v>1.1486856676492798</v>
      </c>
      <c r="BO52" s="99">
        <f t="shared" ca="1" si="69"/>
        <v>1.1486856676492798</v>
      </c>
      <c r="BP52" s="99">
        <f t="shared" ca="1" si="69"/>
        <v>1.1486856676492798</v>
      </c>
      <c r="BQ52" s="99">
        <f t="shared" ca="1" si="69"/>
        <v>1.1486856676492798</v>
      </c>
      <c r="BR52" s="99">
        <f t="shared" ca="1" si="69"/>
        <v>1.1486856676492798</v>
      </c>
      <c r="BS52" s="99">
        <f t="shared" ca="1" si="69"/>
        <v>1.1486856676492798</v>
      </c>
      <c r="BT52" s="99">
        <f t="shared" ca="1" si="69"/>
        <v>1.1716593810022655</v>
      </c>
      <c r="BU52" s="99">
        <f t="shared" ca="1" si="69"/>
        <v>1.1716593810022655</v>
      </c>
      <c r="BV52" s="99">
        <f t="shared" ca="1" si="69"/>
        <v>1.1716593810022655</v>
      </c>
      <c r="BW52" s="99">
        <f t="shared" ca="1" si="69"/>
        <v>1.1716593810022655</v>
      </c>
      <c r="BX52" s="99">
        <f t="shared" ca="1" si="69"/>
        <v>1.1716593810022655</v>
      </c>
      <c r="BY52" s="99">
        <f t="shared" ca="1" si="69"/>
        <v>1.1716593810022655</v>
      </c>
      <c r="BZ52" s="99">
        <f t="shared" ca="1" si="69"/>
        <v>1.1950925686223108</v>
      </c>
      <c r="CA52" s="99">
        <f t="shared" ca="1" si="69"/>
        <v>1.1950925686223108</v>
      </c>
      <c r="CB52" s="99">
        <f t="shared" ca="1" si="69"/>
        <v>1.1950925686223108</v>
      </c>
      <c r="CC52" s="99">
        <f t="shared" ca="1" si="69"/>
        <v>1.1950925686223108</v>
      </c>
      <c r="CD52" s="99">
        <f t="shared" ca="1" si="69"/>
        <v>1.1950925686223108</v>
      </c>
      <c r="CE52" s="99">
        <f t="shared" ca="1" si="69"/>
        <v>1.1950925686223108</v>
      </c>
      <c r="CF52" s="99">
        <f t="shared" ca="1" si="69"/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  <c r="H54" s="1" t="str">
        <f>$H$37</f>
        <v>Себестоимостные закупки и затраты</v>
      </c>
      <c r="I54" s="1" t="s">
        <v>143</v>
      </c>
      <c r="M54" s="53" t="s">
        <v>84</v>
      </c>
      <c r="O54" s="82"/>
      <c r="P54" s="87">
        <v>6</v>
      </c>
      <c r="W54" s="34"/>
    </row>
    <row r="55" spans="2:84" s="2" customFormat="1" x14ac:dyDescent="0.3">
      <c r="B55" s="126">
        <f>ROW()</f>
        <v>55</v>
      </c>
      <c r="H55" s="2" t="str">
        <f>H54</f>
        <v>Себестоимостные закупки и затраты</v>
      </c>
      <c r="I55" s="2" t="str">
        <f>I24</f>
        <v>Металлопрокат для B2B</v>
      </c>
      <c r="M55" s="127" t="s">
        <v>18</v>
      </c>
      <c r="O55" s="8"/>
      <c r="P55" s="72"/>
      <c r="Q55" s="129"/>
      <c r="U55" s="130">
        <f ca="1">SUM(INDIRECT(ADDRESS($B55,$X$2)&amp;":"&amp;ADDRESS($B55,$X$2-1+$P$8)))</f>
        <v>1292522146.999918</v>
      </c>
      <c r="X55" s="130">
        <f ca="1">IF(X$4="",0,SUM(X56:X62))</f>
        <v>0</v>
      </c>
      <c r="Y55" s="130">
        <f t="shared" ref="Y55" ca="1" si="70">IF(Y$4="",0,SUM(Y56:Y62))</f>
        <v>0</v>
      </c>
      <c r="Z55" s="130">
        <f ca="1">IF(Z$4="",0,SUM(Z56:Z62))</f>
        <v>0</v>
      </c>
      <c r="AA55" s="130">
        <f t="shared" ref="AA55" ca="1" si="71">IF(AA$4="",0,SUM(AA56:AA62))</f>
        <v>0</v>
      </c>
      <c r="AB55" s="130">
        <f t="shared" ref="AB55" ca="1" si="72">IF(AB$4="",0,SUM(AB56:AB62))</f>
        <v>0</v>
      </c>
      <c r="AC55" s="130">
        <f t="shared" ref="AC55" ca="1" si="73">IF(AC$4="",0,SUM(AC56:AC62))</f>
        <v>0</v>
      </c>
      <c r="AD55" s="130">
        <f t="shared" ref="AD55" ca="1" si="74">IF(AD$4="",0,SUM(AD56:AD62))</f>
        <v>0</v>
      </c>
      <c r="AE55" s="130">
        <f t="shared" ref="AE55" ca="1" si="75">IF(AE$4="",0,SUM(AE56:AE62))</f>
        <v>0</v>
      </c>
      <c r="AF55" s="130">
        <f t="shared" ref="AF55" ca="1" si="76">IF(AF$4="",0,SUM(AF56:AF62))</f>
        <v>0</v>
      </c>
      <c r="AG55" s="130">
        <f t="shared" ref="AG55" ca="1" si="77">IF(AG$4="",0,SUM(AG56:AG62))</f>
        <v>0</v>
      </c>
      <c r="AH55" s="130">
        <f t="shared" ref="AH55" ca="1" si="78">IF(AH$4="",0,SUM(AH56:AH62))</f>
        <v>0</v>
      </c>
      <c r="AI55" s="130">
        <f t="shared" ref="AI55" ca="1" si="79">IF(AI$4="",0,SUM(AI56:AI62))</f>
        <v>0</v>
      </c>
      <c r="AJ55" s="130">
        <f t="shared" ref="AJ55" ca="1" si="80">IF(AJ$4="",0,SUM(AJ56:AJ62))</f>
        <v>2196804.6</v>
      </c>
      <c r="AK55" s="130">
        <f t="shared" ref="AK55" ca="1" si="81">IF(AK$4="",0,SUM(AK56:AK62))</f>
        <v>3860300.16</v>
      </c>
      <c r="AL55" s="130">
        <f t="shared" ref="AL55" ca="1" si="82">IF(AL$4="",0,SUM(AL56:AL62))</f>
        <v>5385630.5999999996</v>
      </c>
      <c r="AM55" s="130">
        <f t="shared" ref="AM55" ca="1" si="83">IF(AM$4="",0,SUM(AM56:AM62))</f>
        <v>6910961.04</v>
      </c>
      <c r="AN55" s="130">
        <f t="shared" ref="AN55" ca="1" si="84">IF(AN$4="",0,SUM(AN56:AN62))</f>
        <v>8436291.4800000004</v>
      </c>
      <c r="AO55" s="130">
        <f t="shared" ref="AO55" ca="1" si="85">IF(AO$4="",0,SUM(AO56:AO62))</f>
        <v>9961621.9200000018</v>
      </c>
      <c r="AP55" s="130">
        <f t="shared" ref="AP55" ca="1" si="86">IF(AP$4="",0,SUM(AP56:AP62))</f>
        <v>11689058.383199999</v>
      </c>
      <c r="AQ55" s="130">
        <f t="shared" ref="AQ55" ca="1" si="87">IF(AQ$4="",0,SUM(AQ56:AQ62))</f>
        <v>13272528.455999997</v>
      </c>
      <c r="AR55" s="130">
        <f t="shared" ref="AR55" ca="1" si="88">IF(AR$4="",0,SUM(AR56:AR62))</f>
        <v>14828365.504799999</v>
      </c>
      <c r="AS55" s="130">
        <f t="shared" ref="AS55" ca="1" si="89">IF(AS$4="",0,SUM(AS56:AS62))</f>
        <v>16384202.553599996</v>
      </c>
      <c r="AT55" s="130">
        <f t="shared" ref="AT55" ca="1" si="90">IF(AT$4="",0,SUM(AT56:AT62))</f>
        <v>17940039.602400001</v>
      </c>
      <c r="AU55" s="130">
        <f t="shared" ref="AU55" ca="1" si="91">IF(AU$4="",0,SUM(AU56:AU62))</f>
        <v>19495876.6512</v>
      </c>
      <c r="AV55" s="130">
        <f t="shared" ref="AV55" ca="1" si="92">IF(AV$4="",0,SUM(AV56:AV62))</f>
        <v>21419195.173487995</v>
      </c>
      <c r="AW55" s="130">
        <f t="shared" ref="AW55" ca="1" si="93">IF(AW$4="",0,SUM(AW56:AW62))</f>
        <v>23059701.763775997</v>
      </c>
      <c r="AX55" s="130">
        <f t="shared" ref="AX55" ca="1" si="94">IF(AX$4="",0,SUM(AX56:AX62))</f>
        <v>24646655.553551998</v>
      </c>
      <c r="AY55" s="130">
        <f t="shared" ref="AY55" ca="1" si="95">IF(AY$4="",0,SUM(AY56:AY62))</f>
        <v>26233609.343327999</v>
      </c>
      <c r="AZ55" s="130">
        <f t="shared" ref="AZ55" ca="1" si="96">IF(AZ$4="",0,SUM(AZ56:AZ62))</f>
        <v>27820563.133103997</v>
      </c>
      <c r="BA55" s="130">
        <f t="shared" ref="BA55" ca="1" si="97">IF(BA$4="",0,SUM(BA56:BA62))</f>
        <v>29407516.922879998</v>
      </c>
      <c r="BB55" s="130">
        <f t="shared" ref="BB55" ca="1" si="98">IF(BB$4="",0,SUM(BB56:BB62))</f>
        <v>31533861.812034238</v>
      </c>
      <c r="BC55" s="130">
        <f t="shared" ref="BC55" ca="1" si="99">IF(BC$4="",0,SUM(BC56:BC62))</f>
        <v>32300546.346097924</v>
      </c>
      <c r="BD55" s="130">
        <f t="shared" ref="BD55" ca="1" si="100">IF(BD$4="",0,SUM(BD56:BD62))</f>
        <v>32373857.311430406</v>
      </c>
      <c r="BE55" s="130">
        <f t="shared" ref="BE55" ca="1" si="101">IF(BE$4="",0,SUM(BE56:BE62))</f>
        <v>32373857.311430406</v>
      </c>
      <c r="BF55" s="130">
        <f t="shared" ref="BF55" ca="1" si="102">IF(BF$4="",0,SUM(BF56:BF62))</f>
        <v>32373857.311430406</v>
      </c>
      <c r="BG55" s="130">
        <f t="shared" ref="BG55" ca="1" si="103">IF(BG$4="",0,SUM(BG56:BG62))</f>
        <v>32373857.311430406</v>
      </c>
      <c r="BH55" s="130">
        <f t="shared" ref="BH55" ca="1" si="104">IF(BH$4="",0,SUM(BH56:BH62))</f>
        <v>32933361.299260031</v>
      </c>
      <c r="BI55" s="130">
        <f t="shared" ref="BI55" ca="1" si="105">IF(BI$4="",0,SUM(BI56:BI62))</f>
        <v>33021334.45765901</v>
      </c>
      <c r="BJ55" s="130">
        <f t="shared" ref="BJ55" ca="1" si="106">IF(BJ$4="",0,SUM(BJ56:BJ62))</f>
        <v>33021334.45765901</v>
      </c>
      <c r="BK55" s="130">
        <f t="shared" ref="BK55" ca="1" si="107">IF(BK$4="",0,SUM(BK56:BK62))</f>
        <v>33021334.45765901</v>
      </c>
      <c r="BL55" s="130">
        <f t="shared" ref="BL55" ca="1" si="108">IF(BL$4="",0,SUM(BL56:BL62))</f>
        <v>33021334.45765901</v>
      </c>
      <c r="BM55" s="130">
        <f t="shared" ref="BM55" ca="1" si="109">IF(BM$4="",0,SUM(BM56:BM62))</f>
        <v>33021334.45765901</v>
      </c>
      <c r="BN55" s="130">
        <f t="shared" ref="BN55" ca="1" si="110">IF(BN$4="",0,SUM(BN56:BN62))</f>
        <v>33592028.525245234</v>
      </c>
      <c r="BO55" s="130">
        <f t="shared" ref="BO55" ca="1" si="111">IF(BO$4="",0,SUM(BO56:BO62))</f>
        <v>33681761.146812186</v>
      </c>
      <c r="BP55" s="130">
        <f t="shared" ref="BP55" ca="1" si="112">IF(BP$4="",0,SUM(BP56:BP62))</f>
        <v>33681761.146812186</v>
      </c>
      <c r="BQ55" s="130">
        <f t="shared" ref="BQ55" ca="1" si="113">IF(BQ$4="",0,SUM(BQ56:BQ62))</f>
        <v>33681761.146812186</v>
      </c>
      <c r="BR55" s="130">
        <f t="shared" ref="BR55" ca="1" si="114">IF(BR$4="",0,SUM(BR56:BR62))</f>
        <v>33681761.146812186</v>
      </c>
      <c r="BS55" s="130">
        <f t="shared" ref="BS55" ca="1" si="115">IF(BS$4="",0,SUM(BS56:BS62))</f>
        <v>33681761.146812186</v>
      </c>
      <c r="BT55" s="130">
        <f t="shared" ref="BT55" ca="1" si="116">IF(BT$4="",0,SUM(BT56:BT62))</f>
        <v>34263869.095750138</v>
      </c>
      <c r="BU55" s="130">
        <f t="shared" ref="BU55" ca="1" si="117">IF(BU$4="",0,SUM(BU56:BU62))</f>
        <v>34355396.369748428</v>
      </c>
      <c r="BV55" s="130">
        <f t="shared" ref="BV55" ca="1" si="118">IF(BV$4="",0,SUM(BV56:BV62))</f>
        <v>34355396.369748428</v>
      </c>
      <c r="BW55" s="130">
        <f t="shared" ref="BW55" ca="1" si="119">IF(BW$4="",0,SUM(BW56:BW62))</f>
        <v>34355396.369748428</v>
      </c>
      <c r="BX55" s="130">
        <f t="shared" ref="BX55" ca="1" si="120">IF(BX$4="",0,SUM(BX56:BX62))</f>
        <v>34355396.369748428</v>
      </c>
      <c r="BY55" s="130">
        <f t="shared" ref="BY55" ca="1" si="121">IF(BY$4="",0,SUM(BY56:BY62))</f>
        <v>34355396.369748428</v>
      </c>
      <c r="BZ55" s="130">
        <f t="shared" ref="BZ55" ca="1" si="122">IF(BZ$4="",0,SUM(BZ56:BZ62))</f>
        <v>34949146.477665134</v>
      </c>
      <c r="CA55" s="130">
        <f t="shared" ref="CA55" ca="1" si="123">IF(CA$4="",0,SUM(CA56:CA62))</f>
        <v>35042504.297143392</v>
      </c>
      <c r="CB55" s="130">
        <f t="shared" ref="CB55" ca="1" si="124">IF(CB$4="",0,SUM(CB56:CB62))</f>
        <v>35042504.297143392</v>
      </c>
      <c r="CC55" s="130">
        <f t="shared" ref="CC55" ca="1" si="125">IF(CC$4="",0,SUM(CC56:CC62))</f>
        <v>35042504.297143392</v>
      </c>
      <c r="CD55" s="130">
        <f t="shared" ref="CD55" ca="1" si="126">IF(CD$4="",0,SUM(CD56:CD62))</f>
        <v>35042504.297143392</v>
      </c>
      <c r="CE55" s="130">
        <f t="shared" ref="CE55" ca="1" si="127">IF(CE$4="",0,SUM(CE56:CE62))</f>
        <v>35042504.297143392</v>
      </c>
      <c r="CF55" s="130">
        <f t="shared" ref="CF55" ca="1" si="128">IF(CF$4="",0,SUM(CF56:CF62))</f>
        <v>0</v>
      </c>
    </row>
    <row r="56" spans="2:84" x14ac:dyDescent="0.3">
      <c r="B56" s="13">
        <f>ROW()</f>
        <v>56</v>
      </c>
      <c r="H56" s="1" t="str">
        <f t="shared" ref="H56:H61" si="129">$H$37</f>
        <v>Себестоимостные закупки и затраты</v>
      </c>
      <c r="I56" s="1" t="str">
        <f>Prcsses!I23</f>
        <v>Металлопрокат</v>
      </c>
      <c r="M56" s="53" t="s">
        <v>18</v>
      </c>
      <c r="U56" s="5">
        <f t="shared" ref="U56:U61" ca="1" si="130">SUM(INDIRECT(ADDRESS($B56,$X$2)&amp;":"&amp;ADDRESS($B56,$X$2-1+$P$8)))</f>
        <v>1114915134.5062196</v>
      </c>
      <c r="X56" s="5">
        <f ca="1">IF(X$4="",0,SUMPRODUCT(INDIRECT(ADDRESS($B64,$X$2)&amp;":"&amp;ADDRESS($B64,$X$2-1+X$8)),INDIRECT(ADDRESS($B$24,$X$2)&amp;":"&amp;ADDRESS($B$24,$X$2-1+X$8)),INDIRECT("rP!"&amp;ADDRESS(Prcsses!$B23,$X$2+$P$8-X$8)&amp;":"&amp;ADDRESS(Prcsses!$B23,$X$2-1+$P$8))))</f>
        <v>0</v>
      </c>
      <c r="Y56" s="5">
        <f ca="1">IF(Y$4="",0,SUMPRODUCT(INDIRECT(ADDRESS($B64,$X$2)&amp;":"&amp;ADDRESS($B64,$X$2-1+Y$8)),INDIRECT(ADDRESS($B$24,$X$2)&amp;":"&amp;ADDRESS($B$24,$X$2-1+Y$8)),INDIRECT("rP!"&amp;ADDRESS(Prcsses!$B23,$X$2+$P$8-Y$8)&amp;":"&amp;ADDRESS(Prcsses!$B23,$X$2-1+$P$8))))</f>
        <v>0</v>
      </c>
      <c r="Z56" s="5">
        <f ca="1">IF(Z$4="",0,SUMPRODUCT(INDIRECT(ADDRESS($B64,$X$2)&amp;":"&amp;ADDRESS($B64,$X$2-1+Z$8)),INDIRECT(ADDRESS($B$24,$X$2)&amp;":"&amp;ADDRESS($B$24,$X$2-1+Z$8)),INDIRECT("rP!"&amp;ADDRESS(Prcsses!$B23,$X$2+$P$8-Z$8)&amp;":"&amp;ADDRESS(Prcsses!$B23,$X$2-1+$P$8))))</f>
        <v>0</v>
      </c>
      <c r="AA56" s="5">
        <f ca="1">IF(AA$4="",0,SUMPRODUCT(INDIRECT(ADDRESS($B64,$X$2)&amp;":"&amp;ADDRESS($B64,$X$2-1+AA$8)),INDIRECT(ADDRESS($B$24,$X$2)&amp;":"&amp;ADDRESS($B$24,$X$2-1+AA$8)),INDIRECT("rP!"&amp;ADDRESS(Prcsses!$B23,$X$2+$P$8-AA$8)&amp;":"&amp;ADDRESS(Prcsses!$B23,$X$2-1+$P$8))))</f>
        <v>0</v>
      </c>
      <c r="AB56" s="5">
        <f ca="1">IF(AB$4="",0,SUMPRODUCT(INDIRECT(ADDRESS($B64,$X$2)&amp;":"&amp;ADDRESS($B64,$X$2-1+AB$8)),INDIRECT(ADDRESS($B$24,$X$2)&amp;":"&amp;ADDRESS($B$24,$X$2-1+AB$8)),INDIRECT("rP!"&amp;ADDRESS(Prcsses!$B23,$X$2+$P$8-AB$8)&amp;":"&amp;ADDRESS(Prcsses!$B23,$X$2-1+$P$8))))</f>
        <v>0</v>
      </c>
      <c r="AC56" s="5">
        <f ca="1">IF(AC$4="",0,SUMPRODUCT(INDIRECT(ADDRESS($B64,$X$2)&amp;":"&amp;ADDRESS($B64,$X$2-1+AC$8)),INDIRECT(ADDRESS($B$24,$X$2)&amp;":"&amp;ADDRESS($B$24,$X$2-1+AC$8)),INDIRECT("rP!"&amp;ADDRESS(Prcsses!$B23,$X$2+$P$8-AC$8)&amp;":"&amp;ADDRESS(Prcsses!$B23,$X$2-1+$P$8))))</f>
        <v>0</v>
      </c>
      <c r="AD56" s="5">
        <f ca="1">IF(AD$4="",0,SUMPRODUCT(INDIRECT(ADDRESS($B64,$X$2)&amp;":"&amp;ADDRESS($B64,$X$2-1+AD$8)),INDIRECT(ADDRESS($B$24,$X$2)&amp;":"&amp;ADDRESS($B$24,$X$2-1+AD$8)),INDIRECT("rP!"&amp;ADDRESS(Prcsses!$B23,$X$2+$P$8-AD$8)&amp;":"&amp;ADDRESS(Prcsses!$B23,$X$2-1+$P$8))))</f>
        <v>0</v>
      </c>
      <c r="AE56" s="5">
        <f ca="1">IF(AE$4="",0,SUMPRODUCT(INDIRECT(ADDRESS($B64,$X$2)&amp;":"&amp;ADDRESS($B64,$X$2-1+AE$8)),INDIRECT(ADDRESS($B$24,$X$2)&amp;":"&amp;ADDRESS($B$24,$X$2-1+AE$8)),INDIRECT("rP!"&amp;ADDRESS(Prcsses!$B23,$X$2+$P$8-AE$8)&amp;":"&amp;ADDRESS(Prcsses!$B23,$X$2-1+$P$8))))</f>
        <v>0</v>
      </c>
      <c r="AF56" s="5">
        <f ca="1">IF(AF$4="",0,SUMPRODUCT(INDIRECT(ADDRESS($B64,$X$2)&amp;":"&amp;ADDRESS($B64,$X$2-1+AF$8)),INDIRECT(ADDRESS($B$24,$X$2)&amp;":"&amp;ADDRESS($B$24,$X$2-1+AF$8)),INDIRECT("rP!"&amp;ADDRESS(Prcsses!$B23,$X$2+$P$8-AF$8)&amp;":"&amp;ADDRESS(Prcsses!$B23,$X$2-1+$P$8))))</f>
        <v>0</v>
      </c>
      <c r="AG56" s="5">
        <f ca="1">IF(AG$4="",0,SUMPRODUCT(INDIRECT(ADDRESS($B64,$X$2)&amp;":"&amp;ADDRESS($B64,$X$2-1+AG$8)),INDIRECT(ADDRESS($B$24,$X$2)&amp;":"&amp;ADDRESS($B$24,$X$2-1+AG$8)),INDIRECT("rP!"&amp;ADDRESS(Prcsses!$B23,$X$2+$P$8-AG$8)&amp;":"&amp;ADDRESS(Prcsses!$B23,$X$2-1+$P$8))))</f>
        <v>0</v>
      </c>
      <c r="AH56" s="5">
        <f ca="1">IF(AH$4="",0,SUMPRODUCT(INDIRECT(ADDRESS($B64,$X$2)&amp;":"&amp;ADDRESS($B64,$X$2-1+AH$8)),INDIRECT(ADDRESS($B$24,$X$2)&amp;":"&amp;ADDRESS($B$24,$X$2-1+AH$8)),INDIRECT("rP!"&amp;ADDRESS(Prcsses!$B23,$X$2+$P$8-AH$8)&amp;":"&amp;ADDRESS(Prcsses!$B23,$X$2-1+$P$8))))</f>
        <v>0</v>
      </c>
      <c r="AI56" s="5">
        <f ca="1">IF(AI$4="",0,SUMPRODUCT(INDIRECT(ADDRESS($B64,$X$2)&amp;":"&amp;ADDRESS($B64,$X$2-1+AI$8)),INDIRECT(ADDRESS($B$24,$X$2)&amp;":"&amp;ADDRESS($B$24,$X$2-1+AI$8)),INDIRECT("rP!"&amp;ADDRESS(Prcsses!$B23,$X$2+$P$8-AI$8)&amp;":"&amp;ADDRESS(Prcsses!$B23,$X$2-1+$P$8))))</f>
        <v>0</v>
      </c>
      <c r="AJ56" s="5">
        <f ca="1">IF(AJ$4="",0,SUMPRODUCT(INDIRECT(ADDRESS($B64,$X$2)&amp;":"&amp;ADDRESS($B64,$X$2-1+AJ$8)),INDIRECT(ADDRESS($B$24,$X$2)&amp;":"&amp;ADDRESS($B$24,$X$2-1+AJ$8)),INDIRECT("rP!"&amp;ADDRESS(Prcsses!$B23,$X$2+$P$8-AJ$8)&amp;":"&amp;ADDRESS(Prcsses!$B23,$X$2-1+$P$8))))</f>
        <v>2184840</v>
      </c>
      <c r="AK56" s="5">
        <f ca="1">IF(AK$4="",0,SUMPRODUCT(INDIRECT(ADDRESS($B64,$X$2)&amp;":"&amp;ADDRESS($B64,$X$2-1+AK$8)),INDIRECT(ADDRESS($B$24,$X$2)&amp;":"&amp;ADDRESS($B$24,$X$2-1+AK$8)),INDIRECT("rP!"&amp;ADDRESS(Prcsses!$B23,$X$2+$P$8-AK$8)&amp;":"&amp;ADDRESS(Prcsses!$B23,$X$2-1+$P$8))))</f>
        <v>3495744</v>
      </c>
      <c r="AL56" s="5">
        <f ca="1">IF(AL$4="",0,SUMPRODUCT(INDIRECT(ADDRESS($B64,$X$2)&amp;":"&amp;ADDRESS($B64,$X$2-1+AL$8)),INDIRECT(ADDRESS($B$24,$X$2)&amp;":"&amp;ADDRESS($B$24,$X$2-1+AL$8)),INDIRECT("rP!"&amp;ADDRESS(Prcsses!$B23,$X$2+$P$8-AL$8)&amp;":"&amp;ADDRESS(Prcsses!$B23,$X$2-1+$P$8))))</f>
        <v>4806648</v>
      </c>
      <c r="AM56" s="5">
        <f ca="1">IF(AM$4="",0,SUMPRODUCT(INDIRECT(ADDRESS($B64,$X$2)&amp;":"&amp;ADDRESS($B64,$X$2-1+AM$8)),INDIRECT(ADDRESS($B$24,$X$2)&amp;":"&amp;ADDRESS($B$24,$X$2-1+AM$8)),INDIRECT("rP!"&amp;ADDRESS(Prcsses!$B23,$X$2+$P$8-AM$8)&amp;":"&amp;ADDRESS(Prcsses!$B23,$X$2-1+$P$8))))</f>
        <v>6117552</v>
      </c>
      <c r="AN56" s="5">
        <f ca="1">IF(AN$4="",0,SUMPRODUCT(INDIRECT(ADDRESS($B64,$X$2)&amp;":"&amp;ADDRESS($B64,$X$2-1+AN$8)),INDIRECT(ADDRESS($B$24,$X$2)&amp;":"&amp;ADDRESS($B$24,$X$2-1+AN$8)),INDIRECT("rP!"&amp;ADDRESS(Prcsses!$B23,$X$2+$P$8-AN$8)&amp;":"&amp;ADDRESS(Prcsses!$B23,$X$2-1+$P$8))))</f>
        <v>7428456</v>
      </c>
      <c r="AO56" s="5">
        <f ca="1">IF(AO$4="",0,SUMPRODUCT(INDIRECT(ADDRESS($B64,$X$2)&amp;":"&amp;ADDRESS($B64,$X$2-1+AO$8)),INDIRECT(ADDRESS($B$24,$X$2)&amp;":"&amp;ADDRESS($B$24,$X$2-1+AO$8)),INDIRECT("rP!"&amp;ADDRESS(Prcsses!$B23,$X$2+$P$8-AO$8)&amp;":"&amp;ADDRESS(Prcsses!$B23,$X$2-1+$P$8))))</f>
        <v>8739360</v>
      </c>
      <c r="AP56" s="5">
        <f ca="1">IF(AP$4="",0,SUMPRODUCT(INDIRECT(ADDRESS($B64,$X$2)&amp;":"&amp;ADDRESS($B64,$X$2-1+AP$8)),INDIRECT(ADDRESS($B$24,$X$2)&amp;":"&amp;ADDRESS($B$24,$X$2-1+AP$8)),INDIRECT("rP!"&amp;ADDRESS(Prcsses!$B23,$X$2+$P$8-AP$8)&amp;":"&amp;ADDRESS(Prcsses!$B23,$X$2-1+$P$8))))</f>
        <v>10251269.279999999</v>
      </c>
      <c r="AQ56" s="5">
        <f ca="1">IF(AQ$4="",0,SUMPRODUCT(INDIRECT(ADDRESS($B64,$X$2)&amp;":"&amp;ADDRESS($B64,$X$2-1+AQ$8)),INDIRECT(ADDRESS($B$24,$X$2)&amp;":"&amp;ADDRESS($B$24,$X$2-1+AQ$8)),INDIRECT("rP!"&amp;ADDRESS(Prcsses!$B23,$X$2+$P$8-AQ$8)&amp;":"&amp;ADDRESS(Prcsses!$B23,$X$2-1+$P$8))))</f>
        <v>11588391.359999998</v>
      </c>
      <c r="AR56" s="5">
        <f ca="1">IF(AR$4="",0,SUMPRODUCT(INDIRECT(ADDRESS($B64,$X$2)&amp;":"&amp;ADDRESS($B64,$X$2-1+AR$8)),INDIRECT(ADDRESS($B$24,$X$2)&amp;":"&amp;ADDRESS($B$24,$X$2-1+AR$8)),INDIRECT("rP!"&amp;ADDRESS(Prcsses!$B23,$X$2+$P$8-AR$8)&amp;":"&amp;ADDRESS(Prcsses!$B23,$X$2-1+$P$8))))</f>
        <v>12925513.439999999</v>
      </c>
      <c r="AS56" s="5">
        <f ca="1">IF(AS$4="",0,SUMPRODUCT(INDIRECT(ADDRESS($B64,$X$2)&amp;":"&amp;ADDRESS($B64,$X$2-1+AS$8)),INDIRECT(ADDRESS($B$24,$X$2)&amp;":"&amp;ADDRESS($B$24,$X$2-1+AS$8)),INDIRECT("rP!"&amp;ADDRESS(Prcsses!$B23,$X$2+$P$8-AS$8)&amp;":"&amp;ADDRESS(Prcsses!$B23,$X$2-1+$P$8))))</f>
        <v>14262635.519999998</v>
      </c>
      <c r="AT56" s="5">
        <f ca="1">IF(AT$4="",0,SUMPRODUCT(INDIRECT(ADDRESS($B64,$X$2)&amp;":"&amp;ADDRESS($B64,$X$2-1+AT$8)),INDIRECT(ADDRESS($B$24,$X$2)&amp;":"&amp;ADDRESS($B$24,$X$2-1+AT$8)),INDIRECT("rP!"&amp;ADDRESS(Prcsses!$B23,$X$2+$P$8-AT$8)&amp;":"&amp;ADDRESS(Prcsses!$B23,$X$2-1+$P$8))))</f>
        <v>15599757.6</v>
      </c>
      <c r="AU56" s="5">
        <f ca="1">IF(AU$4="",0,SUMPRODUCT(INDIRECT(ADDRESS($B64,$X$2)&amp;":"&amp;ADDRESS($B64,$X$2-1+AU$8)),INDIRECT(ADDRESS($B$24,$X$2)&amp;":"&amp;ADDRESS($B$24,$X$2-1+AU$8)),INDIRECT("rP!"&amp;ADDRESS(Prcsses!$B23,$X$2+$P$8-AU$8)&amp;":"&amp;ADDRESS(Prcsses!$B23,$X$2-1+$P$8))))</f>
        <v>16936879.68</v>
      </c>
      <c r="AV56" s="5">
        <f ca="1">IF(AV$4="",0,SUMPRODUCT(INDIRECT(ADDRESS($B64,$X$2)&amp;":"&amp;ADDRESS($B64,$X$2-1+AV$8)),INDIRECT(ADDRESS($B$24,$X$2)&amp;":"&amp;ADDRESS($B$24,$X$2-1+AV$8)),INDIRECT("rP!"&amp;ADDRESS(Prcsses!$B23,$X$2+$P$8-AV$8)&amp;":"&amp;ADDRESS(Prcsses!$B23,$X$2-1+$P$8))))</f>
        <v>18639481.795199998</v>
      </c>
      <c r="AW56" s="5">
        <f ca="1">IF(AW$4="",0,SUMPRODUCT(INDIRECT(ADDRESS($B64,$X$2)&amp;":"&amp;ADDRESS($B64,$X$2-1+AW$8)),INDIRECT(ADDRESS($B$24,$X$2)&amp;":"&amp;ADDRESS($B$24,$X$2-1+AW$8)),INDIRECT("rP!"&amp;ADDRESS(Prcsses!$B23,$X$2+$P$8-AW$8)&amp;":"&amp;ADDRESS(Prcsses!$B23,$X$2-1+$P$8))))</f>
        <v>20003346.316799998</v>
      </c>
      <c r="AX56" s="5">
        <f ca="1">IF(AX$4="",0,SUMPRODUCT(INDIRECT(ADDRESS($B64,$X$2)&amp;":"&amp;ADDRESS($B64,$X$2-1+AX$8)),INDIRECT(ADDRESS($B$24,$X$2)&amp;":"&amp;ADDRESS($B$24,$X$2-1+AX$8)),INDIRECT("rP!"&amp;ADDRESS(Prcsses!$B23,$X$2+$P$8-AX$8)&amp;":"&amp;ADDRESS(Prcsses!$B23,$X$2-1+$P$8))))</f>
        <v>21367210.838399999</v>
      </c>
      <c r="AY56" s="5">
        <f ca="1">IF(AY$4="",0,SUMPRODUCT(INDIRECT(ADDRESS($B64,$X$2)&amp;":"&amp;ADDRESS($B64,$X$2-1+AY$8)),INDIRECT(ADDRESS($B$24,$X$2)&amp;":"&amp;ADDRESS($B$24,$X$2-1+AY$8)),INDIRECT("rP!"&amp;ADDRESS(Prcsses!$B23,$X$2+$P$8-AY$8)&amp;":"&amp;ADDRESS(Prcsses!$B23,$X$2-1+$P$8))))</f>
        <v>22731075.360000003</v>
      </c>
      <c r="AZ56" s="5">
        <f ca="1">IF(AZ$4="",0,SUMPRODUCT(INDIRECT(ADDRESS($B64,$X$2)&amp;":"&amp;ADDRESS($B64,$X$2-1+AZ$8)),INDIRECT(ADDRESS($B$24,$X$2)&amp;":"&amp;ADDRESS($B$24,$X$2-1+AZ$8)),INDIRECT("rP!"&amp;ADDRESS(Prcsses!$B23,$X$2+$P$8-AZ$8)&amp;":"&amp;ADDRESS(Prcsses!$B23,$X$2-1+$P$8))))</f>
        <v>24094939.8816</v>
      </c>
      <c r="BA56" s="5">
        <f ca="1">IF(BA$4="",0,SUMPRODUCT(INDIRECT(ADDRESS($B64,$X$2)&amp;":"&amp;ADDRESS($B64,$X$2-1+BA$8)),INDIRECT(ADDRESS($B$24,$X$2)&amp;":"&amp;ADDRESS($B$24,$X$2-1+BA$8)),INDIRECT("rP!"&amp;ADDRESS(Prcsses!$B23,$X$2+$P$8-BA$8)&amp;":"&amp;ADDRESS(Prcsses!$B23,$X$2-1+$P$8))))</f>
        <v>25458804.403200001</v>
      </c>
      <c r="BB56" s="5">
        <f ca="1">IF(BB$4="",0,SUMPRODUCT(INDIRECT(ADDRESS($B64,$X$2)&amp;":"&amp;ADDRESS($B64,$X$2-1+BB$8)),INDIRECT(ADDRESS($B$24,$X$2)&amp;":"&amp;ADDRESS($B$24,$X$2-1+BB$8)),INDIRECT("rP!"&amp;ADDRESS(Prcsses!$B23,$X$2+$P$8-BB$8)&amp;":"&amp;ADDRESS(Prcsses!$B23,$X$2-1+$P$8))))</f>
        <v>27359122.303296</v>
      </c>
      <c r="BC56" s="5">
        <f ca="1">IF(BC$4="",0,SUMPRODUCT(INDIRECT(ADDRESS($B64,$X$2)&amp;":"&amp;ADDRESS($B64,$X$2-1+BC$8)),INDIRECT(ADDRESS($B$24,$X$2)&amp;":"&amp;ADDRESS($B$24,$X$2-1+BC$8)),INDIRECT("rP!"&amp;ADDRESS(Prcsses!$B23,$X$2+$P$8-BC$8)&amp;":"&amp;ADDRESS(Prcsses!$B23,$X$2-1+$P$8))))</f>
        <v>27822836.240640003</v>
      </c>
      <c r="BD56" s="5">
        <f ca="1">IF(BD$4="",0,SUMPRODUCT(INDIRECT(ADDRESS($B64,$X$2)&amp;":"&amp;ADDRESS($B64,$X$2-1+BD$8)),INDIRECT(ADDRESS($B$24,$X$2)&amp;":"&amp;ADDRESS($B$24,$X$2-1+BD$8)),INDIRECT("rP!"&amp;ADDRESS(Prcsses!$B23,$X$2+$P$8-BD$8)&amp;":"&amp;ADDRESS(Prcsses!$B23,$X$2-1+$P$8))))</f>
        <v>27822836.240640003</v>
      </c>
      <c r="BE56" s="5">
        <f ca="1">IF(BE$4="",0,SUMPRODUCT(INDIRECT(ADDRESS($B64,$X$2)&amp;":"&amp;ADDRESS($B64,$X$2-1+BE$8)),INDIRECT(ADDRESS($B$24,$X$2)&amp;":"&amp;ADDRESS($B$24,$X$2-1+BE$8)),INDIRECT("rP!"&amp;ADDRESS(Prcsses!$B23,$X$2+$P$8-BE$8)&amp;":"&amp;ADDRESS(Prcsses!$B23,$X$2-1+$P$8))))</f>
        <v>27822836.240640003</v>
      </c>
      <c r="BF56" s="5">
        <f ca="1">IF(BF$4="",0,SUMPRODUCT(INDIRECT(ADDRESS($B64,$X$2)&amp;":"&amp;ADDRESS($B64,$X$2-1+BF$8)),INDIRECT(ADDRESS($B$24,$X$2)&amp;":"&amp;ADDRESS($B$24,$X$2-1+BF$8)),INDIRECT("rP!"&amp;ADDRESS(Prcsses!$B23,$X$2+$P$8-BF$8)&amp;":"&amp;ADDRESS(Prcsses!$B23,$X$2-1+$P$8))))</f>
        <v>27822836.240640003</v>
      </c>
      <c r="BG56" s="5">
        <f ca="1">IF(BG$4="",0,SUMPRODUCT(INDIRECT(ADDRESS($B64,$X$2)&amp;":"&amp;ADDRESS($B64,$X$2-1+BG$8)),INDIRECT(ADDRESS($B$24,$X$2)&amp;":"&amp;ADDRESS($B$24,$X$2-1+BG$8)),INDIRECT("rP!"&amp;ADDRESS(Prcsses!$B23,$X$2+$P$8-BG$8)&amp;":"&amp;ADDRESS(Prcsses!$B23,$X$2-1+$P$8))))</f>
        <v>27822836.240640003</v>
      </c>
      <c r="BH56" s="5">
        <f ca="1">IF(BH$4="",0,SUMPRODUCT(INDIRECT(ADDRESS($B64,$X$2)&amp;":"&amp;ADDRESS($B64,$X$2-1+BH$8)),INDIRECT(ADDRESS($B$24,$X$2)&amp;":"&amp;ADDRESS($B$24,$X$2-1+BH$8)),INDIRECT("rP!"&amp;ADDRESS(Prcsses!$B23,$X$2+$P$8-BH$8)&amp;":"&amp;ADDRESS(Prcsses!$B23,$X$2-1+$P$8))))</f>
        <v>28379292.965452801</v>
      </c>
      <c r="BI56" s="5">
        <f ca="1">IF(BI$4="",0,SUMPRODUCT(INDIRECT(ADDRESS($B64,$X$2)&amp;":"&amp;ADDRESS($B64,$X$2-1+BI$8)),INDIRECT(ADDRESS($B$24,$X$2)&amp;":"&amp;ADDRESS($B$24,$X$2-1+BI$8)),INDIRECT("rP!"&amp;ADDRESS(Prcsses!$B23,$X$2+$P$8-BI$8)&amp;":"&amp;ADDRESS(Prcsses!$B23,$X$2-1+$P$8))))</f>
        <v>28379292.965452801</v>
      </c>
      <c r="BJ56" s="5">
        <f ca="1">IF(BJ$4="",0,SUMPRODUCT(INDIRECT(ADDRESS($B64,$X$2)&amp;":"&amp;ADDRESS($B64,$X$2-1+BJ$8)),INDIRECT(ADDRESS($B$24,$X$2)&amp;":"&amp;ADDRESS($B$24,$X$2-1+BJ$8)),INDIRECT("rP!"&amp;ADDRESS(Prcsses!$B23,$X$2+$P$8-BJ$8)&amp;":"&amp;ADDRESS(Prcsses!$B23,$X$2-1+$P$8))))</f>
        <v>28379292.965452801</v>
      </c>
      <c r="BK56" s="5">
        <f ca="1">IF(BK$4="",0,SUMPRODUCT(INDIRECT(ADDRESS($B64,$X$2)&amp;":"&amp;ADDRESS($B64,$X$2-1+BK$8)),INDIRECT(ADDRESS($B$24,$X$2)&amp;":"&amp;ADDRESS($B$24,$X$2-1+BK$8)),INDIRECT("rP!"&amp;ADDRESS(Prcsses!$B23,$X$2+$P$8-BK$8)&amp;":"&amp;ADDRESS(Prcsses!$B23,$X$2-1+$P$8))))</f>
        <v>28379292.965452801</v>
      </c>
      <c r="BL56" s="5">
        <f ca="1">IF(BL$4="",0,SUMPRODUCT(INDIRECT(ADDRESS($B64,$X$2)&amp;":"&amp;ADDRESS($B64,$X$2-1+BL$8)),INDIRECT(ADDRESS($B$24,$X$2)&amp;":"&amp;ADDRESS($B$24,$X$2-1+BL$8)),INDIRECT("rP!"&amp;ADDRESS(Prcsses!$B23,$X$2+$P$8-BL$8)&amp;":"&amp;ADDRESS(Prcsses!$B23,$X$2-1+$P$8))))</f>
        <v>28379292.965452801</v>
      </c>
      <c r="BM56" s="5">
        <f ca="1">IF(BM$4="",0,SUMPRODUCT(INDIRECT(ADDRESS($B64,$X$2)&amp;":"&amp;ADDRESS($B64,$X$2-1+BM$8)),INDIRECT(ADDRESS($B$24,$X$2)&amp;":"&amp;ADDRESS($B$24,$X$2-1+BM$8)),INDIRECT("rP!"&amp;ADDRESS(Prcsses!$B23,$X$2+$P$8-BM$8)&amp;":"&amp;ADDRESS(Prcsses!$B23,$X$2-1+$P$8))))</f>
        <v>28379292.965452801</v>
      </c>
      <c r="BN56" s="5">
        <f ca="1">IF(BN$4="",0,SUMPRODUCT(INDIRECT(ADDRESS($B64,$X$2)&amp;":"&amp;ADDRESS($B64,$X$2-1+BN$8)),INDIRECT(ADDRESS($B$24,$X$2)&amp;":"&amp;ADDRESS($B$24,$X$2-1+BN$8)),INDIRECT("rP!"&amp;ADDRESS(Prcsses!$B23,$X$2+$P$8-BN$8)&amp;":"&amp;ADDRESS(Prcsses!$B23,$X$2-1+$P$8))))</f>
        <v>28946878.824761853</v>
      </c>
      <c r="BO56" s="5">
        <f ca="1">IF(BO$4="",0,SUMPRODUCT(INDIRECT(ADDRESS($B64,$X$2)&amp;":"&amp;ADDRESS($B64,$X$2-1+BO$8)),INDIRECT(ADDRESS($B$24,$X$2)&amp;":"&amp;ADDRESS($B$24,$X$2-1+BO$8)),INDIRECT("rP!"&amp;ADDRESS(Prcsses!$B23,$X$2+$P$8-BO$8)&amp;":"&amp;ADDRESS(Prcsses!$B23,$X$2-1+$P$8))))</f>
        <v>28946878.824761853</v>
      </c>
      <c r="BP56" s="5">
        <f ca="1">IF(BP$4="",0,SUMPRODUCT(INDIRECT(ADDRESS($B64,$X$2)&amp;":"&amp;ADDRESS($B64,$X$2-1+BP$8)),INDIRECT(ADDRESS($B$24,$X$2)&amp;":"&amp;ADDRESS($B$24,$X$2-1+BP$8)),INDIRECT("rP!"&amp;ADDRESS(Prcsses!$B23,$X$2+$P$8-BP$8)&amp;":"&amp;ADDRESS(Prcsses!$B23,$X$2-1+$P$8))))</f>
        <v>28946878.824761853</v>
      </c>
      <c r="BQ56" s="5">
        <f ca="1">IF(BQ$4="",0,SUMPRODUCT(INDIRECT(ADDRESS($B64,$X$2)&amp;":"&amp;ADDRESS($B64,$X$2-1+BQ$8)),INDIRECT(ADDRESS($B$24,$X$2)&amp;":"&amp;ADDRESS($B$24,$X$2-1+BQ$8)),INDIRECT("rP!"&amp;ADDRESS(Prcsses!$B23,$X$2+$P$8-BQ$8)&amp;":"&amp;ADDRESS(Prcsses!$B23,$X$2-1+$P$8))))</f>
        <v>28946878.824761853</v>
      </c>
      <c r="BR56" s="5">
        <f ca="1">IF(BR$4="",0,SUMPRODUCT(INDIRECT(ADDRESS($B64,$X$2)&amp;":"&amp;ADDRESS($B64,$X$2-1+BR$8)),INDIRECT(ADDRESS($B$24,$X$2)&amp;":"&amp;ADDRESS($B$24,$X$2-1+BR$8)),INDIRECT("rP!"&amp;ADDRESS(Prcsses!$B23,$X$2+$P$8-BR$8)&amp;":"&amp;ADDRESS(Prcsses!$B23,$X$2-1+$P$8))))</f>
        <v>28946878.824761853</v>
      </c>
      <c r="BS56" s="5">
        <f ca="1">IF(BS$4="",0,SUMPRODUCT(INDIRECT(ADDRESS($B64,$X$2)&amp;":"&amp;ADDRESS($B64,$X$2-1+BS$8)),INDIRECT(ADDRESS($B$24,$X$2)&amp;":"&amp;ADDRESS($B$24,$X$2-1+BS$8)),INDIRECT("rP!"&amp;ADDRESS(Prcsses!$B23,$X$2+$P$8-BS$8)&amp;":"&amp;ADDRESS(Prcsses!$B23,$X$2-1+$P$8))))</f>
        <v>28946878.824761853</v>
      </c>
      <c r="BT56" s="5">
        <f ca="1">IF(BT$4="",0,SUMPRODUCT(INDIRECT(ADDRESS($B64,$X$2)&amp;":"&amp;ADDRESS($B64,$X$2-1+BT$8)),INDIRECT(ADDRESS($B$24,$X$2)&amp;":"&amp;ADDRESS($B$24,$X$2-1+BT$8)),INDIRECT("rP!"&amp;ADDRESS(Prcsses!$B23,$X$2+$P$8-BT$8)&amp;":"&amp;ADDRESS(Prcsses!$B23,$X$2-1+$P$8))))</f>
        <v>29525816.40125709</v>
      </c>
      <c r="BU56" s="5">
        <f ca="1">IF(BU$4="",0,SUMPRODUCT(INDIRECT(ADDRESS($B64,$X$2)&amp;":"&amp;ADDRESS($B64,$X$2-1+BU$8)),INDIRECT(ADDRESS($B$24,$X$2)&amp;":"&amp;ADDRESS($B$24,$X$2-1+BU$8)),INDIRECT("rP!"&amp;ADDRESS(Prcsses!$B23,$X$2+$P$8-BU$8)&amp;":"&amp;ADDRESS(Prcsses!$B23,$X$2-1+$P$8))))</f>
        <v>29525816.40125709</v>
      </c>
      <c r="BV56" s="5">
        <f ca="1">IF(BV$4="",0,SUMPRODUCT(INDIRECT(ADDRESS($B64,$X$2)&amp;":"&amp;ADDRESS($B64,$X$2-1+BV$8)),INDIRECT(ADDRESS($B$24,$X$2)&amp;":"&amp;ADDRESS($B$24,$X$2-1+BV$8)),INDIRECT("rP!"&amp;ADDRESS(Prcsses!$B23,$X$2+$P$8-BV$8)&amp;":"&amp;ADDRESS(Prcsses!$B23,$X$2-1+$P$8))))</f>
        <v>29525816.40125709</v>
      </c>
      <c r="BW56" s="5">
        <f ca="1">IF(BW$4="",0,SUMPRODUCT(INDIRECT(ADDRESS($B64,$X$2)&amp;":"&amp;ADDRESS($B64,$X$2-1+BW$8)),INDIRECT(ADDRESS($B$24,$X$2)&amp;":"&amp;ADDRESS($B$24,$X$2-1+BW$8)),INDIRECT("rP!"&amp;ADDRESS(Prcsses!$B23,$X$2+$P$8-BW$8)&amp;":"&amp;ADDRESS(Prcsses!$B23,$X$2-1+$P$8))))</f>
        <v>29525816.40125709</v>
      </c>
      <c r="BX56" s="5">
        <f ca="1">IF(BX$4="",0,SUMPRODUCT(INDIRECT(ADDRESS($B64,$X$2)&amp;":"&amp;ADDRESS($B64,$X$2-1+BX$8)),INDIRECT(ADDRESS($B$24,$X$2)&amp;":"&amp;ADDRESS($B$24,$X$2-1+BX$8)),INDIRECT("rP!"&amp;ADDRESS(Prcsses!$B23,$X$2+$P$8-BX$8)&amp;":"&amp;ADDRESS(Prcsses!$B23,$X$2-1+$P$8))))</f>
        <v>29525816.40125709</v>
      </c>
      <c r="BY56" s="5">
        <f ca="1">IF(BY$4="",0,SUMPRODUCT(INDIRECT(ADDRESS($B64,$X$2)&amp;":"&amp;ADDRESS($B64,$X$2-1+BY$8)),INDIRECT(ADDRESS($B$24,$X$2)&amp;":"&amp;ADDRESS($B$24,$X$2-1+BY$8)),INDIRECT("rP!"&amp;ADDRESS(Prcsses!$B23,$X$2+$P$8-BY$8)&amp;":"&amp;ADDRESS(Prcsses!$B23,$X$2-1+$P$8))))</f>
        <v>29525816.40125709</v>
      </c>
      <c r="BZ56" s="5">
        <f ca="1">IF(BZ$4="",0,SUMPRODUCT(INDIRECT(ADDRESS($B64,$X$2)&amp;":"&amp;ADDRESS($B64,$X$2-1+BZ$8)),INDIRECT(ADDRESS($B$24,$X$2)&amp;":"&amp;ADDRESS($B$24,$X$2-1+BZ$8)),INDIRECT("rP!"&amp;ADDRESS(Prcsses!$B23,$X$2+$P$8-BZ$8)&amp;":"&amp;ADDRESS(Prcsses!$B23,$X$2-1+$P$8))))</f>
        <v>30116332.72928223</v>
      </c>
      <c r="CA56" s="5">
        <f ca="1">IF(CA$4="",0,SUMPRODUCT(INDIRECT(ADDRESS($B64,$X$2)&amp;":"&amp;ADDRESS($B64,$X$2-1+CA$8)),INDIRECT(ADDRESS($B$24,$X$2)&amp;":"&amp;ADDRESS($B$24,$X$2-1+CA$8)),INDIRECT("rP!"&amp;ADDRESS(Prcsses!$B23,$X$2+$P$8-CA$8)&amp;":"&amp;ADDRESS(Prcsses!$B23,$X$2-1+$P$8))))</f>
        <v>30116332.72928223</v>
      </c>
      <c r="CB56" s="5">
        <f ca="1">IF(CB$4="",0,SUMPRODUCT(INDIRECT(ADDRESS($B64,$X$2)&amp;":"&amp;ADDRESS($B64,$X$2-1+CB$8)),INDIRECT(ADDRESS($B$24,$X$2)&amp;":"&amp;ADDRESS($B$24,$X$2-1+CB$8)),INDIRECT("rP!"&amp;ADDRESS(Prcsses!$B23,$X$2+$P$8-CB$8)&amp;":"&amp;ADDRESS(Prcsses!$B23,$X$2-1+$P$8))))</f>
        <v>30116332.72928223</v>
      </c>
      <c r="CC56" s="5">
        <f ca="1">IF(CC$4="",0,SUMPRODUCT(INDIRECT(ADDRESS($B64,$X$2)&amp;":"&amp;ADDRESS($B64,$X$2-1+CC$8)),INDIRECT(ADDRESS($B$24,$X$2)&amp;":"&amp;ADDRESS($B$24,$X$2-1+CC$8)),INDIRECT("rP!"&amp;ADDRESS(Prcsses!$B23,$X$2+$P$8-CC$8)&amp;":"&amp;ADDRESS(Prcsses!$B23,$X$2-1+$P$8))))</f>
        <v>30116332.72928223</v>
      </c>
      <c r="CD56" s="5">
        <f ca="1">IF(CD$4="",0,SUMPRODUCT(INDIRECT(ADDRESS($B64,$X$2)&amp;":"&amp;ADDRESS($B64,$X$2-1+CD$8)),INDIRECT(ADDRESS($B$24,$X$2)&amp;":"&amp;ADDRESS($B$24,$X$2-1+CD$8)),INDIRECT("rP!"&amp;ADDRESS(Prcsses!$B23,$X$2+$P$8-CD$8)&amp;":"&amp;ADDRESS(Prcsses!$B23,$X$2-1+$P$8))))</f>
        <v>30116332.72928223</v>
      </c>
      <c r="CE56" s="5">
        <f ca="1">IF(CE$4="",0,SUMPRODUCT(INDIRECT(ADDRESS($B64,$X$2)&amp;":"&amp;ADDRESS($B64,$X$2-1+CE$8)),INDIRECT(ADDRESS($B$24,$X$2)&amp;":"&amp;ADDRESS($B$24,$X$2-1+CE$8)),INDIRECT("rP!"&amp;ADDRESS(Prcsses!$B23,$X$2+$P$8-CE$8)&amp;":"&amp;ADDRESS(Prcsses!$B23,$X$2-1+$P$8))))</f>
        <v>30116332.72928223</v>
      </c>
      <c r="CF56" s="5">
        <f ca="1">IF(CF$4="",0,SUMPRODUCT(INDIRECT(ADDRESS($B64,$X$2)&amp;":"&amp;ADDRESS($B64,$X$2-1+CF$8)),INDIRECT(ADDRESS($B$24,$X$2)&amp;":"&amp;ADDRESS($B$24,$X$2-1+CF$8)),INDIRECT("rP!"&amp;ADDRESS(Prcsses!$B23,$X$2+$P$8-CF$8)&amp;":"&amp;ADDRESS(Prcsses!$B23,$X$2-1+$P$8))))</f>
        <v>0</v>
      </c>
    </row>
    <row r="57" spans="2:84" x14ac:dyDescent="0.3">
      <c r="B57" s="13">
        <f>ROW()</f>
        <v>57</v>
      </c>
      <c r="H57" s="1" t="str">
        <f t="shared" si="129"/>
        <v>Себестоимостные закупки и затраты</v>
      </c>
      <c r="I57" s="1" t="str">
        <f>Prcsses!I24</f>
        <v>Изготовление у подрядчиков</v>
      </c>
      <c r="M57" s="53" t="s">
        <v>18</v>
      </c>
      <c r="U57" s="5">
        <f t="shared" ca="1" si="130"/>
        <v>129142714.49725451</v>
      </c>
      <c r="X57" s="5">
        <f ca="1">IF(X$4="",0,SUMPRODUCT(INDIRECT(ADDRESS($B65,$X$2)&amp;":"&amp;ADDRESS($B65,$X$2-1+X$8)),INDIRECT(ADDRESS($B$24,$X$2)&amp;":"&amp;ADDRESS($B$24,$X$2-1+X$8)),INDIRECT("rP!"&amp;ADDRESS(Prcsses!$B24,$X$2+$P$8-X$8)&amp;":"&amp;ADDRESS(Prcsses!$B24,$X$2-1+$P$8))))</f>
        <v>0</v>
      </c>
      <c r="Y57" s="5">
        <f ca="1">IF(Y$4="",0,SUMPRODUCT(INDIRECT(ADDRESS($B65,$X$2)&amp;":"&amp;ADDRESS($B65,$X$2-1+Y$8)),INDIRECT(ADDRESS($B$24,$X$2)&amp;":"&amp;ADDRESS($B$24,$X$2-1+Y$8)),INDIRECT("rP!"&amp;ADDRESS(Prcsses!$B24,$X$2+$P$8-Y$8)&amp;":"&amp;ADDRESS(Prcsses!$B24,$X$2-1+$P$8))))</f>
        <v>0</v>
      </c>
      <c r="Z57" s="5">
        <f ca="1">IF(Z$4="",0,SUMPRODUCT(INDIRECT(ADDRESS($B65,$X$2)&amp;":"&amp;ADDRESS($B65,$X$2-1+Z$8)),INDIRECT(ADDRESS($B$24,$X$2)&amp;":"&amp;ADDRESS($B$24,$X$2-1+Z$8)),INDIRECT("rP!"&amp;ADDRESS(Prcsses!$B24,$X$2+$P$8-Z$8)&amp;":"&amp;ADDRESS(Prcsses!$B24,$X$2-1+$P$8))))</f>
        <v>0</v>
      </c>
      <c r="AA57" s="5">
        <f ca="1">IF(AA$4="",0,SUMPRODUCT(INDIRECT(ADDRESS($B65,$X$2)&amp;":"&amp;ADDRESS($B65,$X$2-1+AA$8)),INDIRECT(ADDRESS($B$24,$X$2)&amp;":"&amp;ADDRESS($B$24,$X$2-1+AA$8)),INDIRECT("rP!"&amp;ADDRESS(Prcsses!$B24,$X$2+$P$8-AA$8)&amp;":"&amp;ADDRESS(Prcsses!$B24,$X$2-1+$P$8))))</f>
        <v>0</v>
      </c>
      <c r="AB57" s="5">
        <f ca="1">IF(AB$4="",0,SUMPRODUCT(INDIRECT(ADDRESS($B65,$X$2)&amp;":"&amp;ADDRESS($B65,$X$2-1+AB$8)),INDIRECT(ADDRESS($B$24,$X$2)&amp;":"&amp;ADDRESS($B$24,$X$2-1+AB$8)),INDIRECT("rP!"&amp;ADDRESS(Prcsses!$B24,$X$2+$P$8-AB$8)&amp;":"&amp;ADDRESS(Prcsses!$B24,$X$2-1+$P$8))))</f>
        <v>0</v>
      </c>
      <c r="AC57" s="5">
        <f ca="1">IF(AC$4="",0,SUMPRODUCT(INDIRECT(ADDRESS($B65,$X$2)&amp;":"&amp;ADDRESS($B65,$X$2-1+AC$8)),INDIRECT(ADDRESS($B$24,$X$2)&amp;":"&amp;ADDRESS($B$24,$X$2-1+AC$8)),INDIRECT("rP!"&amp;ADDRESS(Prcsses!$B24,$X$2+$P$8-AC$8)&amp;":"&amp;ADDRESS(Prcsses!$B24,$X$2-1+$P$8))))</f>
        <v>0</v>
      </c>
      <c r="AD57" s="5">
        <f ca="1">IF(AD$4="",0,SUMPRODUCT(INDIRECT(ADDRESS($B65,$X$2)&amp;":"&amp;ADDRESS($B65,$X$2-1+AD$8)),INDIRECT(ADDRESS($B$24,$X$2)&amp;":"&amp;ADDRESS($B$24,$X$2-1+AD$8)),INDIRECT("rP!"&amp;ADDRESS(Prcsses!$B24,$X$2+$P$8-AD$8)&amp;":"&amp;ADDRESS(Prcsses!$B24,$X$2-1+$P$8))))</f>
        <v>0</v>
      </c>
      <c r="AE57" s="5">
        <f ca="1">IF(AE$4="",0,SUMPRODUCT(INDIRECT(ADDRESS($B65,$X$2)&amp;":"&amp;ADDRESS($B65,$X$2-1+AE$8)),INDIRECT(ADDRESS($B$24,$X$2)&amp;":"&amp;ADDRESS($B$24,$X$2-1+AE$8)),INDIRECT("rP!"&amp;ADDRESS(Prcsses!$B24,$X$2+$P$8-AE$8)&amp;":"&amp;ADDRESS(Prcsses!$B24,$X$2-1+$P$8))))</f>
        <v>0</v>
      </c>
      <c r="AF57" s="5">
        <f ca="1">IF(AF$4="",0,SUMPRODUCT(INDIRECT(ADDRESS($B65,$X$2)&amp;":"&amp;ADDRESS($B65,$X$2-1+AF$8)),INDIRECT(ADDRESS($B$24,$X$2)&amp;":"&amp;ADDRESS($B$24,$X$2-1+AF$8)),INDIRECT("rP!"&amp;ADDRESS(Prcsses!$B24,$X$2+$P$8-AF$8)&amp;":"&amp;ADDRESS(Prcsses!$B24,$X$2-1+$P$8))))</f>
        <v>0</v>
      </c>
      <c r="AG57" s="5">
        <f ca="1">IF(AG$4="",0,SUMPRODUCT(INDIRECT(ADDRESS($B65,$X$2)&amp;":"&amp;ADDRESS($B65,$X$2-1+AG$8)),INDIRECT(ADDRESS($B$24,$X$2)&amp;":"&amp;ADDRESS($B$24,$X$2-1+AG$8)),INDIRECT("rP!"&amp;ADDRESS(Prcsses!$B24,$X$2+$P$8-AG$8)&amp;":"&amp;ADDRESS(Prcsses!$B24,$X$2-1+$P$8))))</f>
        <v>0</v>
      </c>
      <c r="AH57" s="5">
        <f ca="1">IF(AH$4="",0,SUMPRODUCT(INDIRECT(ADDRESS($B65,$X$2)&amp;":"&amp;ADDRESS($B65,$X$2-1+AH$8)),INDIRECT(ADDRESS($B$24,$X$2)&amp;":"&amp;ADDRESS($B$24,$X$2-1+AH$8)),INDIRECT("rP!"&amp;ADDRESS(Prcsses!$B24,$X$2+$P$8-AH$8)&amp;":"&amp;ADDRESS(Prcsses!$B24,$X$2-1+$P$8))))</f>
        <v>0</v>
      </c>
      <c r="AI57" s="5">
        <f ca="1">IF(AI$4="",0,SUMPRODUCT(INDIRECT(ADDRESS($B65,$X$2)&amp;":"&amp;ADDRESS($B65,$X$2-1+AI$8)),INDIRECT(ADDRESS($B$24,$X$2)&amp;":"&amp;ADDRESS($B$24,$X$2-1+AI$8)),INDIRECT("rP!"&amp;ADDRESS(Prcsses!$B24,$X$2+$P$8-AI$8)&amp;":"&amp;ADDRESS(Prcsses!$B24,$X$2-1+$P$8))))</f>
        <v>0</v>
      </c>
      <c r="AJ57" s="5">
        <f ca="1">IF(AJ$4="",0,SUMPRODUCT(INDIRECT(ADDRESS($B65,$X$2)&amp;":"&amp;ADDRESS($B65,$X$2-1+AJ$8)),INDIRECT(ADDRESS($B$24,$X$2)&amp;":"&amp;ADDRESS($B$24,$X$2-1+AJ$8)),INDIRECT("rP!"&amp;ADDRESS(Prcsses!$B24,$X$2+$P$8-AJ$8)&amp;":"&amp;ADDRESS(Prcsses!$B24,$X$2-1+$P$8))))</f>
        <v>0</v>
      </c>
      <c r="AK57" s="5">
        <f ca="1">IF(AK$4="",0,SUMPRODUCT(INDIRECT(ADDRESS($B65,$X$2)&amp;":"&amp;ADDRESS($B65,$X$2-1+AK$8)),INDIRECT(ADDRESS($B$24,$X$2)&amp;":"&amp;ADDRESS($B$24,$X$2-1+AK$8)),INDIRECT("rP!"&amp;ADDRESS(Prcsses!$B24,$X$2+$P$8-AK$8)&amp;":"&amp;ADDRESS(Prcsses!$B24,$X$2-1+$P$8))))</f>
        <v>260099.99999999997</v>
      </c>
      <c r="AL57" s="5">
        <f ca="1">IF(AL$4="",0,SUMPRODUCT(INDIRECT(ADDRESS($B65,$X$2)&amp;":"&amp;ADDRESS($B65,$X$2-1+AL$8)),INDIRECT(ADDRESS($B$24,$X$2)&amp;":"&amp;ADDRESS($B$24,$X$2-1+AL$8)),INDIRECT("rP!"&amp;ADDRESS(Prcsses!$B24,$X$2+$P$8-AL$8)&amp;":"&amp;ADDRESS(Prcsses!$B24,$X$2-1+$P$8))))</f>
        <v>416160</v>
      </c>
      <c r="AM57" s="5">
        <f ca="1">IF(AM$4="",0,SUMPRODUCT(INDIRECT(ADDRESS($B65,$X$2)&amp;":"&amp;ADDRESS($B65,$X$2-1+AM$8)),INDIRECT(ADDRESS($B$24,$X$2)&amp;":"&amp;ADDRESS($B$24,$X$2-1+AM$8)),INDIRECT("rP!"&amp;ADDRESS(Prcsses!$B24,$X$2+$P$8-AM$8)&amp;":"&amp;ADDRESS(Prcsses!$B24,$X$2-1+$P$8))))</f>
        <v>572220</v>
      </c>
      <c r="AN57" s="5">
        <f ca="1">IF(AN$4="",0,SUMPRODUCT(INDIRECT(ADDRESS($B65,$X$2)&amp;":"&amp;ADDRESS($B65,$X$2-1+AN$8)),INDIRECT(ADDRESS($B$24,$X$2)&amp;":"&amp;ADDRESS($B$24,$X$2-1+AN$8)),INDIRECT("rP!"&amp;ADDRESS(Prcsses!$B24,$X$2+$P$8-AN$8)&amp;":"&amp;ADDRESS(Prcsses!$B24,$X$2-1+$P$8))))</f>
        <v>728280</v>
      </c>
      <c r="AO57" s="5">
        <f ca="1">IF(AO$4="",0,SUMPRODUCT(INDIRECT(ADDRESS($B65,$X$2)&amp;":"&amp;ADDRESS($B65,$X$2-1+AO$8)),INDIRECT(ADDRESS($B$24,$X$2)&amp;":"&amp;ADDRESS($B$24,$X$2-1+AO$8)),INDIRECT("rP!"&amp;ADDRESS(Prcsses!$B24,$X$2+$P$8-AO$8)&amp;":"&amp;ADDRESS(Prcsses!$B24,$X$2-1+$P$8))))</f>
        <v>884340</v>
      </c>
      <c r="AP57" s="5">
        <f ca="1">IF(AP$4="",0,SUMPRODUCT(INDIRECT(ADDRESS($B65,$X$2)&amp;":"&amp;ADDRESS($B65,$X$2-1+AP$8)),INDIRECT(ADDRESS($B$24,$X$2)&amp;":"&amp;ADDRESS($B$24,$X$2-1+AP$8)),INDIRECT("rP!"&amp;ADDRESS(Prcsses!$B24,$X$2+$P$8-AP$8)&amp;":"&amp;ADDRESS(Prcsses!$B24,$X$2-1+$P$8))))</f>
        <v>1040399.9999999999</v>
      </c>
      <c r="AQ57" s="5">
        <f ca="1">IF(AQ$4="",0,SUMPRODUCT(INDIRECT(ADDRESS($B65,$X$2)&amp;":"&amp;ADDRESS($B65,$X$2-1+AQ$8)),INDIRECT(ADDRESS($B$24,$X$2)&amp;":"&amp;ADDRESS($B$24,$X$2-1+AQ$8)),INDIRECT("rP!"&amp;ADDRESS(Prcsses!$B24,$X$2+$P$8-AQ$8)&amp;":"&amp;ADDRESS(Prcsses!$B24,$X$2-1+$P$8))))</f>
        <v>1220389.2</v>
      </c>
      <c r="AR57" s="5">
        <f ca="1">IF(AR$4="",0,SUMPRODUCT(INDIRECT(ADDRESS($B65,$X$2)&amp;":"&amp;ADDRESS($B65,$X$2-1+AR$8)),INDIRECT(ADDRESS($B$24,$X$2)&amp;":"&amp;ADDRESS($B$24,$X$2-1+AR$8)),INDIRECT("rP!"&amp;ADDRESS(Prcsses!$B24,$X$2+$P$8-AR$8)&amp;":"&amp;ADDRESS(Prcsses!$B24,$X$2-1+$P$8))))</f>
        <v>1379570.3999999997</v>
      </c>
      <c r="AS57" s="5">
        <f ca="1">IF(AS$4="",0,SUMPRODUCT(INDIRECT(ADDRESS($B65,$X$2)&amp;":"&amp;ADDRESS($B65,$X$2-1+AS$8)),INDIRECT(ADDRESS($B$24,$X$2)&amp;":"&amp;ADDRESS($B$24,$X$2-1+AS$8)),INDIRECT("rP!"&amp;ADDRESS(Prcsses!$B24,$X$2+$P$8-AS$8)&amp;":"&amp;ADDRESS(Prcsses!$B24,$X$2-1+$P$8))))</f>
        <v>1538751.5999999999</v>
      </c>
      <c r="AT57" s="5">
        <f ca="1">IF(AT$4="",0,SUMPRODUCT(INDIRECT(ADDRESS($B65,$X$2)&amp;":"&amp;ADDRESS($B65,$X$2-1+AT$8)),INDIRECT(ADDRESS($B$24,$X$2)&amp;":"&amp;ADDRESS($B$24,$X$2-1+AT$8)),INDIRECT("rP!"&amp;ADDRESS(Prcsses!$B24,$X$2+$P$8-AT$8)&amp;":"&amp;ADDRESS(Prcsses!$B24,$X$2-1+$P$8))))</f>
        <v>1697932.7999999998</v>
      </c>
      <c r="AU57" s="5">
        <f ca="1">IF(AU$4="",0,SUMPRODUCT(INDIRECT(ADDRESS($B65,$X$2)&amp;":"&amp;ADDRESS($B65,$X$2-1+AU$8)),INDIRECT(ADDRESS($B$24,$X$2)&amp;":"&amp;ADDRESS($B$24,$X$2-1+AU$8)),INDIRECT("rP!"&amp;ADDRESS(Prcsses!$B24,$X$2+$P$8-AU$8)&amp;":"&amp;ADDRESS(Prcsses!$B24,$X$2-1+$P$8))))</f>
        <v>1857114</v>
      </c>
      <c r="AV57" s="5">
        <f ca="1">IF(AV$4="",0,SUMPRODUCT(INDIRECT(ADDRESS($B65,$X$2)&amp;":"&amp;ADDRESS($B65,$X$2-1+AV$8)),INDIRECT(ADDRESS($B$24,$X$2)&amp;":"&amp;ADDRESS($B$24,$X$2-1+AV$8)),INDIRECT("rP!"&amp;ADDRESS(Prcsses!$B24,$X$2+$P$8-AV$8)&amp;":"&amp;ADDRESS(Prcsses!$B24,$X$2-1+$P$8))))</f>
        <v>2016295.2</v>
      </c>
      <c r="AW57" s="5">
        <f ca="1">IF(AW$4="",0,SUMPRODUCT(INDIRECT(ADDRESS($B65,$X$2)&amp;":"&amp;ADDRESS($B65,$X$2-1+AW$8)),INDIRECT(ADDRESS($B$24,$X$2)&amp;":"&amp;ADDRESS($B$24,$X$2-1+AW$8)),INDIRECT("rP!"&amp;ADDRESS(Prcsses!$B24,$X$2+$P$8-AW$8)&amp;":"&amp;ADDRESS(Prcsses!$B24,$X$2-1+$P$8))))</f>
        <v>2218985.9279999998</v>
      </c>
      <c r="AX57" s="5">
        <f ca="1">IF(AX$4="",0,SUMPRODUCT(INDIRECT(ADDRESS($B65,$X$2)&amp;":"&amp;ADDRESS($B65,$X$2-1+AX$8)),INDIRECT(ADDRESS($B$24,$X$2)&amp;":"&amp;ADDRESS($B$24,$X$2-1+AX$8)),INDIRECT("rP!"&amp;ADDRESS(Prcsses!$B24,$X$2+$P$8-AX$8)&amp;":"&amp;ADDRESS(Prcsses!$B24,$X$2-1+$P$8))))</f>
        <v>2381350.7519999999</v>
      </c>
      <c r="AY57" s="5">
        <f ca="1">IF(AY$4="",0,SUMPRODUCT(INDIRECT(ADDRESS($B65,$X$2)&amp;":"&amp;ADDRESS($B65,$X$2-1+AY$8)),INDIRECT(ADDRESS($B$24,$X$2)&amp;":"&amp;ADDRESS($B$24,$X$2-1+AY$8)),INDIRECT("rP!"&amp;ADDRESS(Prcsses!$B24,$X$2+$P$8-AY$8)&amp;":"&amp;ADDRESS(Prcsses!$B24,$X$2-1+$P$8))))</f>
        <v>2543715.5759999999</v>
      </c>
      <c r="AZ57" s="5">
        <f ca="1">IF(AZ$4="",0,SUMPRODUCT(INDIRECT(ADDRESS($B65,$X$2)&amp;":"&amp;ADDRESS($B65,$X$2-1+AZ$8)),INDIRECT(ADDRESS($B$24,$X$2)&amp;":"&amp;ADDRESS($B$24,$X$2-1+AZ$8)),INDIRECT("rP!"&amp;ADDRESS(Prcsses!$B24,$X$2+$P$8-AZ$8)&amp;":"&amp;ADDRESS(Prcsses!$B24,$X$2-1+$P$8))))</f>
        <v>2706080.4000000004</v>
      </c>
      <c r="BA57" s="5">
        <f ca="1">IF(BA$4="",0,SUMPRODUCT(INDIRECT(ADDRESS($B65,$X$2)&amp;":"&amp;ADDRESS($B65,$X$2-1+BA$8)),INDIRECT(ADDRESS($B$24,$X$2)&amp;":"&amp;ADDRESS($B$24,$X$2-1+BA$8)),INDIRECT("rP!"&amp;ADDRESS(Prcsses!$B24,$X$2+$P$8-BA$8)&amp;":"&amp;ADDRESS(Prcsses!$B24,$X$2-1+$P$8))))</f>
        <v>2868445.2240000004</v>
      </c>
      <c r="BB57" s="5">
        <f ca="1">IF(BB$4="",0,SUMPRODUCT(INDIRECT(ADDRESS($B65,$X$2)&amp;":"&amp;ADDRESS($B65,$X$2-1+BB$8)),INDIRECT(ADDRESS($B$24,$X$2)&amp;":"&amp;ADDRESS($B$24,$X$2-1+BB$8)),INDIRECT("rP!"&amp;ADDRESS(Prcsses!$B24,$X$2+$P$8-BB$8)&amp;":"&amp;ADDRESS(Prcsses!$B24,$X$2-1+$P$8))))</f>
        <v>3030810.048</v>
      </c>
      <c r="BC57" s="5">
        <f ca="1">IF(BC$4="",0,SUMPRODUCT(INDIRECT(ADDRESS($B65,$X$2)&amp;":"&amp;ADDRESS($B65,$X$2-1+BC$8)),INDIRECT(ADDRESS($B$24,$X$2)&amp;":"&amp;ADDRESS($B$24,$X$2-1+BC$8)),INDIRECT("rP!"&amp;ADDRESS(Prcsses!$B24,$X$2+$P$8-BC$8)&amp;":"&amp;ADDRESS(Prcsses!$B24,$X$2-1+$P$8))))</f>
        <v>3257038.36944</v>
      </c>
      <c r="BD57" s="5">
        <f ca="1">IF(BD$4="",0,SUMPRODUCT(INDIRECT(ADDRESS($B65,$X$2)&amp;":"&amp;ADDRESS($B65,$X$2-1+BD$8)),INDIRECT(ADDRESS($B$24,$X$2)&amp;":"&amp;ADDRESS($B$24,$X$2-1+BD$8)),INDIRECT("rP!"&amp;ADDRESS(Prcsses!$B24,$X$2+$P$8-BD$8)&amp;":"&amp;ADDRESS(Prcsses!$B24,$X$2-1+$P$8))))</f>
        <v>3312242.4096000004</v>
      </c>
      <c r="BE57" s="5">
        <f ca="1">IF(BE$4="",0,SUMPRODUCT(INDIRECT(ADDRESS($B65,$X$2)&amp;":"&amp;ADDRESS($B65,$X$2-1+BE$8)),INDIRECT(ADDRESS($B$24,$X$2)&amp;":"&amp;ADDRESS($B$24,$X$2-1+BE$8)),INDIRECT("rP!"&amp;ADDRESS(Prcsses!$B24,$X$2+$P$8-BE$8)&amp;":"&amp;ADDRESS(Prcsses!$B24,$X$2-1+$P$8))))</f>
        <v>3312242.4096000004</v>
      </c>
      <c r="BF57" s="5">
        <f ca="1">IF(BF$4="",0,SUMPRODUCT(INDIRECT(ADDRESS($B65,$X$2)&amp;":"&amp;ADDRESS($B65,$X$2-1+BF$8)),INDIRECT(ADDRESS($B$24,$X$2)&amp;":"&amp;ADDRESS($B$24,$X$2-1+BF$8)),INDIRECT("rP!"&amp;ADDRESS(Prcsses!$B24,$X$2+$P$8-BF$8)&amp;":"&amp;ADDRESS(Prcsses!$B24,$X$2-1+$P$8))))</f>
        <v>3312242.4096000004</v>
      </c>
      <c r="BG57" s="5">
        <f ca="1">IF(BG$4="",0,SUMPRODUCT(INDIRECT(ADDRESS($B65,$X$2)&amp;":"&amp;ADDRESS($B65,$X$2-1+BG$8)),INDIRECT(ADDRESS($B$24,$X$2)&amp;":"&amp;ADDRESS($B$24,$X$2-1+BG$8)),INDIRECT("rP!"&amp;ADDRESS(Prcsses!$B24,$X$2+$P$8-BG$8)&amp;":"&amp;ADDRESS(Prcsses!$B24,$X$2-1+$P$8))))</f>
        <v>3312242.4096000004</v>
      </c>
      <c r="BH57" s="5">
        <f ca="1">IF(BH$4="",0,SUMPRODUCT(INDIRECT(ADDRESS($B65,$X$2)&amp;":"&amp;ADDRESS($B65,$X$2-1+BH$8)),INDIRECT(ADDRESS($B$24,$X$2)&amp;":"&amp;ADDRESS($B$24,$X$2-1+BH$8)),INDIRECT("rP!"&amp;ADDRESS(Prcsses!$B24,$X$2+$P$8-BH$8)&amp;":"&amp;ADDRESS(Prcsses!$B24,$X$2-1+$P$8))))</f>
        <v>3312242.4096000004</v>
      </c>
      <c r="BI57" s="5">
        <f ca="1">IF(BI$4="",0,SUMPRODUCT(INDIRECT(ADDRESS($B65,$X$2)&amp;":"&amp;ADDRESS($B65,$X$2-1+BI$8)),INDIRECT(ADDRESS($B$24,$X$2)&amp;":"&amp;ADDRESS($B$24,$X$2-1+BI$8)),INDIRECT("rP!"&amp;ADDRESS(Prcsses!$B24,$X$2+$P$8-BI$8)&amp;":"&amp;ADDRESS(Prcsses!$B24,$X$2-1+$P$8))))</f>
        <v>3378487.2577920002</v>
      </c>
      <c r="BJ57" s="5">
        <f ca="1">IF(BJ$4="",0,SUMPRODUCT(INDIRECT(ADDRESS($B65,$X$2)&amp;":"&amp;ADDRESS($B65,$X$2-1+BJ$8)),INDIRECT(ADDRESS($B$24,$X$2)&amp;":"&amp;ADDRESS($B$24,$X$2-1+BJ$8)),INDIRECT("rP!"&amp;ADDRESS(Prcsses!$B24,$X$2+$P$8-BJ$8)&amp;":"&amp;ADDRESS(Prcsses!$B24,$X$2-1+$P$8))))</f>
        <v>3378487.2577920002</v>
      </c>
      <c r="BK57" s="5">
        <f ca="1">IF(BK$4="",0,SUMPRODUCT(INDIRECT(ADDRESS($B65,$X$2)&amp;":"&amp;ADDRESS($B65,$X$2-1+BK$8)),INDIRECT(ADDRESS($B$24,$X$2)&amp;":"&amp;ADDRESS($B$24,$X$2-1+BK$8)),INDIRECT("rP!"&amp;ADDRESS(Prcsses!$B24,$X$2+$P$8-BK$8)&amp;":"&amp;ADDRESS(Prcsses!$B24,$X$2-1+$P$8))))</f>
        <v>3378487.2577920002</v>
      </c>
      <c r="BL57" s="5">
        <f ca="1">IF(BL$4="",0,SUMPRODUCT(INDIRECT(ADDRESS($B65,$X$2)&amp;":"&amp;ADDRESS($B65,$X$2-1+BL$8)),INDIRECT(ADDRESS($B$24,$X$2)&amp;":"&amp;ADDRESS($B$24,$X$2-1+BL$8)),INDIRECT("rP!"&amp;ADDRESS(Prcsses!$B24,$X$2+$P$8-BL$8)&amp;":"&amp;ADDRESS(Prcsses!$B24,$X$2-1+$P$8))))</f>
        <v>3378487.2577920002</v>
      </c>
      <c r="BM57" s="5">
        <f ca="1">IF(BM$4="",0,SUMPRODUCT(INDIRECT(ADDRESS($B65,$X$2)&amp;":"&amp;ADDRESS($B65,$X$2-1+BM$8)),INDIRECT(ADDRESS($B$24,$X$2)&amp;":"&amp;ADDRESS($B$24,$X$2-1+BM$8)),INDIRECT("rP!"&amp;ADDRESS(Prcsses!$B24,$X$2+$P$8-BM$8)&amp;":"&amp;ADDRESS(Prcsses!$B24,$X$2-1+$P$8))))</f>
        <v>3378487.2577920002</v>
      </c>
      <c r="BN57" s="5">
        <f ca="1">IF(BN$4="",0,SUMPRODUCT(INDIRECT(ADDRESS($B65,$X$2)&amp;":"&amp;ADDRESS($B65,$X$2-1+BN$8)),INDIRECT(ADDRESS($B$24,$X$2)&amp;":"&amp;ADDRESS($B$24,$X$2-1+BN$8)),INDIRECT("rP!"&amp;ADDRESS(Prcsses!$B24,$X$2+$P$8-BN$8)&amp;":"&amp;ADDRESS(Prcsses!$B24,$X$2-1+$P$8))))</f>
        <v>3378487.2577920002</v>
      </c>
      <c r="BO57" s="5">
        <f ca="1">IF(BO$4="",0,SUMPRODUCT(INDIRECT(ADDRESS($B65,$X$2)&amp;":"&amp;ADDRESS($B65,$X$2-1+BO$8)),INDIRECT(ADDRESS($B$24,$X$2)&amp;":"&amp;ADDRESS($B$24,$X$2-1+BO$8)),INDIRECT("rP!"&amp;ADDRESS(Prcsses!$B24,$X$2+$P$8-BO$8)&amp;":"&amp;ADDRESS(Prcsses!$B24,$X$2-1+$P$8))))</f>
        <v>3446057.0029478394</v>
      </c>
      <c r="BP57" s="5">
        <f ca="1">IF(BP$4="",0,SUMPRODUCT(INDIRECT(ADDRESS($B65,$X$2)&amp;":"&amp;ADDRESS($B65,$X$2-1+BP$8)),INDIRECT(ADDRESS($B$24,$X$2)&amp;":"&amp;ADDRESS($B$24,$X$2-1+BP$8)),INDIRECT("rP!"&amp;ADDRESS(Prcsses!$B24,$X$2+$P$8-BP$8)&amp;":"&amp;ADDRESS(Prcsses!$B24,$X$2-1+$P$8))))</f>
        <v>3446057.0029478394</v>
      </c>
      <c r="BQ57" s="5">
        <f ca="1">IF(BQ$4="",0,SUMPRODUCT(INDIRECT(ADDRESS($B65,$X$2)&amp;":"&amp;ADDRESS($B65,$X$2-1+BQ$8)),INDIRECT(ADDRESS($B$24,$X$2)&amp;":"&amp;ADDRESS($B$24,$X$2-1+BQ$8)),INDIRECT("rP!"&amp;ADDRESS(Prcsses!$B24,$X$2+$P$8-BQ$8)&amp;":"&amp;ADDRESS(Prcsses!$B24,$X$2-1+$P$8))))</f>
        <v>3446057.0029478394</v>
      </c>
      <c r="BR57" s="5">
        <f ca="1">IF(BR$4="",0,SUMPRODUCT(INDIRECT(ADDRESS($B65,$X$2)&amp;":"&amp;ADDRESS($B65,$X$2-1+BR$8)),INDIRECT(ADDRESS($B$24,$X$2)&amp;":"&amp;ADDRESS($B$24,$X$2-1+BR$8)),INDIRECT("rP!"&amp;ADDRESS(Prcsses!$B24,$X$2+$P$8-BR$8)&amp;":"&amp;ADDRESS(Prcsses!$B24,$X$2-1+$P$8))))</f>
        <v>3446057.0029478394</v>
      </c>
      <c r="BS57" s="5">
        <f ca="1">IF(BS$4="",0,SUMPRODUCT(INDIRECT(ADDRESS($B65,$X$2)&amp;":"&amp;ADDRESS($B65,$X$2-1+BS$8)),INDIRECT(ADDRESS($B$24,$X$2)&amp;":"&amp;ADDRESS($B$24,$X$2-1+BS$8)),INDIRECT("rP!"&amp;ADDRESS(Prcsses!$B24,$X$2+$P$8-BS$8)&amp;":"&amp;ADDRESS(Prcsses!$B24,$X$2-1+$P$8))))</f>
        <v>3446057.0029478394</v>
      </c>
      <c r="BT57" s="5">
        <f ca="1">IF(BT$4="",0,SUMPRODUCT(INDIRECT(ADDRESS($B65,$X$2)&amp;":"&amp;ADDRESS($B65,$X$2-1+BT$8)),INDIRECT(ADDRESS($B$24,$X$2)&amp;":"&amp;ADDRESS($B$24,$X$2-1+BT$8)),INDIRECT("rP!"&amp;ADDRESS(Prcsses!$B24,$X$2+$P$8-BT$8)&amp;":"&amp;ADDRESS(Prcsses!$B24,$X$2-1+$P$8))))</f>
        <v>3446057.0029478394</v>
      </c>
      <c r="BU57" s="5">
        <f ca="1">IF(BU$4="",0,SUMPRODUCT(INDIRECT(ADDRESS($B65,$X$2)&amp;":"&amp;ADDRESS($B65,$X$2-1+BU$8)),INDIRECT(ADDRESS($B$24,$X$2)&amp;":"&amp;ADDRESS($B$24,$X$2-1+BU$8)),INDIRECT("rP!"&amp;ADDRESS(Prcsses!$B24,$X$2+$P$8-BU$8)&amp;":"&amp;ADDRESS(Prcsses!$B24,$X$2-1+$P$8))))</f>
        <v>3514978.1430067965</v>
      </c>
      <c r="BV57" s="5">
        <f ca="1">IF(BV$4="",0,SUMPRODUCT(INDIRECT(ADDRESS($B65,$X$2)&amp;":"&amp;ADDRESS($B65,$X$2-1+BV$8)),INDIRECT(ADDRESS($B$24,$X$2)&amp;":"&amp;ADDRESS($B$24,$X$2-1+BV$8)),INDIRECT("rP!"&amp;ADDRESS(Prcsses!$B24,$X$2+$P$8-BV$8)&amp;":"&amp;ADDRESS(Prcsses!$B24,$X$2-1+$P$8))))</f>
        <v>3514978.1430067965</v>
      </c>
      <c r="BW57" s="5">
        <f ca="1">IF(BW$4="",0,SUMPRODUCT(INDIRECT(ADDRESS($B65,$X$2)&amp;":"&amp;ADDRESS($B65,$X$2-1+BW$8)),INDIRECT(ADDRESS($B$24,$X$2)&amp;":"&amp;ADDRESS($B$24,$X$2-1+BW$8)),INDIRECT("rP!"&amp;ADDRESS(Prcsses!$B24,$X$2+$P$8-BW$8)&amp;":"&amp;ADDRESS(Prcsses!$B24,$X$2-1+$P$8))))</f>
        <v>3514978.1430067965</v>
      </c>
      <c r="BX57" s="5">
        <f ca="1">IF(BX$4="",0,SUMPRODUCT(INDIRECT(ADDRESS($B65,$X$2)&amp;":"&amp;ADDRESS($B65,$X$2-1+BX$8)),INDIRECT(ADDRESS($B$24,$X$2)&amp;":"&amp;ADDRESS($B$24,$X$2-1+BX$8)),INDIRECT("rP!"&amp;ADDRESS(Prcsses!$B24,$X$2+$P$8-BX$8)&amp;":"&amp;ADDRESS(Prcsses!$B24,$X$2-1+$P$8))))</f>
        <v>3514978.1430067965</v>
      </c>
      <c r="BY57" s="5">
        <f ca="1">IF(BY$4="",0,SUMPRODUCT(INDIRECT(ADDRESS($B65,$X$2)&amp;":"&amp;ADDRESS($B65,$X$2-1+BY$8)),INDIRECT(ADDRESS($B$24,$X$2)&amp;":"&amp;ADDRESS($B$24,$X$2-1+BY$8)),INDIRECT("rP!"&amp;ADDRESS(Prcsses!$B24,$X$2+$P$8-BY$8)&amp;":"&amp;ADDRESS(Prcsses!$B24,$X$2-1+$P$8))))</f>
        <v>3514978.1430067965</v>
      </c>
      <c r="BZ57" s="5">
        <f ca="1">IF(BZ$4="",0,SUMPRODUCT(INDIRECT(ADDRESS($B65,$X$2)&amp;":"&amp;ADDRESS($B65,$X$2-1+BZ$8)),INDIRECT(ADDRESS($B$24,$X$2)&amp;":"&amp;ADDRESS($B$24,$X$2-1+BZ$8)),INDIRECT("rP!"&amp;ADDRESS(Prcsses!$B24,$X$2+$P$8-BZ$8)&amp;":"&amp;ADDRESS(Prcsses!$B24,$X$2-1+$P$8))))</f>
        <v>3514978.1430067965</v>
      </c>
      <c r="CA57" s="5">
        <f ca="1">IF(CA$4="",0,SUMPRODUCT(INDIRECT(ADDRESS($B65,$X$2)&amp;":"&amp;ADDRESS($B65,$X$2-1+CA$8)),INDIRECT(ADDRESS($B$24,$X$2)&amp;":"&amp;ADDRESS($B$24,$X$2-1+CA$8)),INDIRECT("rP!"&amp;ADDRESS(Prcsses!$B24,$X$2+$P$8-CA$8)&amp;":"&amp;ADDRESS(Prcsses!$B24,$X$2-1+$P$8))))</f>
        <v>3585277.7058669324</v>
      </c>
      <c r="CB57" s="5">
        <f ca="1">IF(CB$4="",0,SUMPRODUCT(INDIRECT(ADDRESS($B65,$X$2)&amp;":"&amp;ADDRESS($B65,$X$2-1+CB$8)),INDIRECT(ADDRESS($B$24,$X$2)&amp;":"&amp;ADDRESS($B$24,$X$2-1+CB$8)),INDIRECT("rP!"&amp;ADDRESS(Prcsses!$B24,$X$2+$P$8-CB$8)&amp;":"&amp;ADDRESS(Prcsses!$B24,$X$2-1+$P$8))))</f>
        <v>3585277.7058669324</v>
      </c>
      <c r="CC57" s="5">
        <f ca="1">IF(CC$4="",0,SUMPRODUCT(INDIRECT(ADDRESS($B65,$X$2)&amp;":"&amp;ADDRESS($B65,$X$2-1+CC$8)),INDIRECT(ADDRESS($B$24,$X$2)&amp;":"&amp;ADDRESS($B$24,$X$2-1+CC$8)),INDIRECT("rP!"&amp;ADDRESS(Prcsses!$B24,$X$2+$P$8-CC$8)&amp;":"&amp;ADDRESS(Prcsses!$B24,$X$2-1+$P$8))))</f>
        <v>3585277.7058669324</v>
      </c>
      <c r="CD57" s="5">
        <f ca="1">IF(CD$4="",0,SUMPRODUCT(INDIRECT(ADDRESS($B65,$X$2)&amp;":"&amp;ADDRESS($B65,$X$2-1+CD$8)),INDIRECT(ADDRESS($B$24,$X$2)&amp;":"&amp;ADDRESS($B$24,$X$2-1+CD$8)),INDIRECT("rP!"&amp;ADDRESS(Prcsses!$B24,$X$2+$P$8-CD$8)&amp;":"&amp;ADDRESS(Prcsses!$B24,$X$2-1+$P$8))))</f>
        <v>3585277.7058669324</v>
      </c>
      <c r="CE57" s="5">
        <f ca="1">IF(CE$4="",0,SUMPRODUCT(INDIRECT(ADDRESS($B65,$X$2)&amp;":"&amp;ADDRESS($B65,$X$2-1+CE$8)),INDIRECT(ADDRESS($B$24,$X$2)&amp;":"&amp;ADDRESS($B$24,$X$2-1+CE$8)),INDIRECT("rP!"&amp;ADDRESS(Prcsses!$B24,$X$2+$P$8-CE$8)&amp;":"&amp;ADDRESS(Prcsses!$B24,$X$2-1+$P$8))))</f>
        <v>3585277.7058669324</v>
      </c>
      <c r="CF57" s="5">
        <f ca="1">IF(CF$4="",0,SUMPRODUCT(INDIRECT(ADDRESS($B65,$X$2)&amp;":"&amp;ADDRESS($B65,$X$2-1+CF$8)),INDIRECT(ADDRESS($B$24,$X$2)&amp;":"&amp;ADDRESS($B$24,$X$2-1+CF$8)),INDIRECT("rP!"&amp;ADDRESS(Prcsses!$B24,$X$2+$P$8-CF$8)&amp;":"&amp;ADDRESS(Prcsses!$B24,$X$2-1+$P$8))))</f>
        <v>0</v>
      </c>
    </row>
    <row r="58" spans="2:84" x14ac:dyDescent="0.3">
      <c r="B58" s="13">
        <f>ROW()</f>
        <v>58</v>
      </c>
      <c r="H58" s="1" t="str">
        <f t="shared" si="129"/>
        <v>Себестоимостные закупки и затраты</v>
      </c>
      <c r="I58" s="1" t="str">
        <f>Prcsses!I25</f>
        <v>Потребление эл.энергии прочих ресурсов</v>
      </c>
      <c r="M58" s="53" t="s">
        <v>18</v>
      </c>
      <c r="U58" s="5">
        <f t="shared" ca="1" si="130"/>
        <v>12914271.449725457</v>
      </c>
      <c r="X58" s="5">
        <f ca="1">IF(X$4="",0,SUMPRODUCT(INDIRECT(ADDRESS($B66,$X$2)&amp;":"&amp;ADDRESS($B66,$X$2-1+X$8)),INDIRECT(ADDRESS($B$24,$X$2)&amp;":"&amp;ADDRESS($B$24,$X$2-1+X$8)),INDIRECT("rP!"&amp;ADDRESS(Prcsses!$B25,$X$2+$P$8-X$8)&amp;":"&amp;ADDRESS(Prcsses!$B25,$X$2-1+$P$8))))</f>
        <v>0</v>
      </c>
      <c r="Y58" s="5">
        <f ca="1">IF(Y$4="",0,SUMPRODUCT(INDIRECT(ADDRESS($B66,$X$2)&amp;":"&amp;ADDRESS($B66,$X$2-1+Y$8)),INDIRECT(ADDRESS($B$24,$X$2)&amp;":"&amp;ADDRESS($B$24,$X$2-1+Y$8)),INDIRECT("rP!"&amp;ADDRESS(Prcsses!$B25,$X$2+$P$8-Y$8)&amp;":"&amp;ADDRESS(Prcsses!$B25,$X$2-1+$P$8))))</f>
        <v>0</v>
      </c>
      <c r="Z58" s="5">
        <f ca="1">IF(Z$4="",0,SUMPRODUCT(INDIRECT(ADDRESS($B66,$X$2)&amp;":"&amp;ADDRESS($B66,$X$2-1+Z$8)),INDIRECT(ADDRESS($B$24,$X$2)&amp;":"&amp;ADDRESS($B$24,$X$2-1+Z$8)),INDIRECT("rP!"&amp;ADDRESS(Prcsses!$B25,$X$2+$P$8-Z$8)&amp;":"&amp;ADDRESS(Prcsses!$B25,$X$2-1+$P$8))))</f>
        <v>0</v>
      </c>
      <c r="AA58" s="5">
        <f ca="1">IF(AA$4="",0,SUMPRODUCT(INDIRECT(ADDRESS($B66,$X$2)&amp;":"&amp;ADDRESS($B66,$X$2-1+AA$8)),INDIRECT(ADDRESS($B$24,$X$2)&amp;":"&amp;ADDRESS($B$24,$X$2-1+AA$8)),INDIRECT("rP!"&amp;ADDRESS(Prcsses!$B25,$X$2+$P$8-AA$8)&amp;":"&amp;ADDRESS(Prcsses!$B25,$X$2-1+$P$8))))</f>
        <v>0</v>
      </c>
      <c r="AB58" s="5">
        <f ca="1">IF(AB$4="",0,SUMPRODUCT(INDIRECT(ADDRESS($B66,$X$2)&amp;":"&amp;ADDRESS($B66,$X$2-1+AB$8)),INDIRECT(ADDRESS($B$24,$X$2)&amp;":"&amp;ADDRESS($B$24,$X$2-1+AB$8)),INDIRECT("rP!"&amp;ADDRESS(Prcsses!$B25,$X$2+$P$8-AB$8)&amp;":"&amp;ADDRESS(Prcsses!$B25,$X$2-1+$P$8))))</f>
        <v>0</v>
      </c>
      <c r="AC58" s="5">
        <f ca="1">IF(AC$4="",0,SUMPRODUCT(INDIRECT(ADDRESS($B66,$X$2)&amp;":"&amp;ADDRESS($B66,$X$2-1+AC$8)),INDIRECT(ADDRESS($B$24,$X$2)&amp;":"&amp;ADDRESS($B$24,$X$2-1+AC$8)),INDIRECT("rP!"&amp;ADDRESS(Prcsses!$B25,$X$2+$P$8-AC$8)&amp;":"&amp;ADDRESS(Prcsses!$B25,$X$2-1+$P$8))))</f>
        <v>0</v>
      </c>
      <c r="AD58" s="5">
        <f ca="1">IF(AD$4="",0,SUMPRODUCT(INDIRECT(ADDRESS($B66,$X$2)&amp;":"&amp;ADDRESS($B66,$X$2-1+AD$8)),INDIRECT(ADDRESS($B$24,$X$2)&amp;":"&amp;ADDRESS($B$24,$X$2-1+AD$8)),INDIRECT("rP!"&amp;ADDRESS(Prcsses!$B25,$X$2+$P$8-AD$8)&amp;":"&amp;ADDRESS(Prcsses!$B25,$X$2-1+$P$8))))</f>
        <v>0</v>
      </c>
      <c r="AE58" s="5">
        <f ca="1">IF(AE$4="",0,SUMPRODUCT(INDIRECT(ADDRESS($B66,$X$2)&amp;":"&amp;ADDRESS($B66,$X$2-1+AE$8)),INDIRECT(ADDRESS($B$24,$X$2)&amp;":"&amp;ADDRESS($B$24,$X$2-1+AE$8)),INDIRECT("rP!"&amp;ADDRESS(Prcsses!$B25,$X$2+$P$8-AE$8)&amp;":"&amp;ADDRESS(Prcsses!$B25,$X$2-1+$P$8))))</f>
        <v>0</v>
      </c>
      <c r="AF58" s="5">
        <f ca="1">IF(AF$4="",0,SUMPRODUCT(INDIRECT(ADDRESS($B66,$X$2)&amp;":"&amp;ADDRESS($B66,$X$2-1+AF$8)),INDIRECT(ADDRESS($B$24,$X$2)&amp;":"&amp;ADDRESS($B$24,$X$2-1+AF$8)),INDIRECT("rP!"&amp;ADDRESS(Prcsses!$B25,$X$2+$P$8-AF$8)&amp;":"&amp;ADDRESS(Prcsses!$B25,$X$2-1+$P$8))))</f>
        <v>0</v>
      </c>
      <c r="AG58" s="5">
        <f ca="1">IF(AG$4="",0,SUMPRODUCT(INDIRECT(ADDRESS($B66,$X$2)&amp;":"&amp;ADDRESS($B66,$X$2-1+AG$8)),INDIRECT(ADDRESS($B$24,$X$2)&amp;":"&amp;ADDRESS($B$24,$X$2-1+AG$8)),INDIRECT("rP!"&amp;ADDRESS(Prcsses!$B25,$X$2+$P$8-AG$8)&amp;":"&amp;ADDRESS(Prcsses!$B25,$X$2-1+$P$8))))</f>
        <v>0</v>
      </c>
      <c r="AH58" s="5">
        <f ca="1">IF(AH$4="",0,SUMPRODUCT(INDIRECT(ADDRESS($B66,$X$2)&amp;":"&amp;ADDRESS($B66,$X$2-1+AH$8)),INDIRECT(ADDRESS($B$24,$X$2)&amp;":"&amp;ADDRESS($B$24,$X$2-1+AH$8)),INDIRECT("rP!"&amp;ADDRESS(Prcsses!$B25,$X$2+$P$8-AH$8)&amp;":"&amp;ADDRESS(Prcsses!$B25,$X$2-1+$P$8))))</f>
        <v>0</v>
      </c>
      <c r="AI58" s="5">
        <f ca="1">IF(AI$4="",0,SUMPRODUCT(INDIRECT(ADDRESS($B66,$X$2)&amp;":"&amp;ADDRESS($B66,$X$2-1+AI$8)),INDIRECT(ADDRESS($B$24,$X$2)&amp;":"&amp;ADDRESS($B$24,$X$2-1+AI$8)),INDIRECT("rP!"&amp;ADDRESS(Prcsses!$B25,$X$2+$P$8-AI$8)&amp;":"&amp;ADDRESS(Prcsses!$B25,$X$2-1+$P$8))))</f>
        <v>0</v>
      </c>
      <c r="AJ58" s="5">
        <f ca="1">IF(AJ$4="",0,SUMPRODUCT(INDIRECT(ADDRESS($B66,$X$2)&amp;":"&amp;ADDRESS($B66,$X$2-1+AJ$8)),INDIRECT(ADDRESS($B$24,$X$2)&amp;":"&amp;ADDRESS($B$24,$X$2-1+AJ$8)),INDIRECT("rP!"&amp;ADDRESS(Prcsses!$B25,$X$2+$P$8-AJ$8)&amp;":"&amp;ADDRESS(Prcsses!$B25,$X$2-1+$P$8))))</f>
        <v>0</v>
      </c>
      <c r="AK58" s="5">
        <f ca="1">IF(AK$4="",0,SUMPRODUCT(INDIRECT(ADDRESS($B66,$X$2)&amp;":"&amp;ADDRESS($B66,$X$2-1+AK$8)),INDIRECT(ADDRESS($B$24,$X$2)&amp;":"&amp;ADDRESS($B$24,$X$2-1+AK$8)),INDIRECT("rP!"&amp;ADDRESS(Prcsses!$B25,$X$2+$P$8-AK$8)&amp;":"&amp;ADDRESS(Prcsses!$B25,$X$2-1+$P$8))))</f>
        <v>26009.999999999996</v>
      </c>
      <c r="AL58" s="5">
        <f ca="1">IF(AL$4="",0,SUMPRODUCT(INDIRECT(ADDRESS($B66,$X$2)&amp;":"&amp;ADDRESS($B66,$X$2-1+AL$8)),INDIRECT(ADDRESS($B$24,$X$2)&amp;":"&amp;ADDRESS($B$24,$X$2-1+AL$8)),INDIRECT("rP!"&amp;ADDRESS(Prcsses!$B25,$X$2+$P$8-AL$8)&amp;":"&amp;ADDRESS(Prcsses!$B25,$X$2-1+$P$8))))</f>
        <v>41616</v>
      </c>
      <c r="AM58" s="5">
        <f ca="1">IF(AM$4="",0,SUMPRODUCT(INDIRECT(ADDRESS($B66,$X$2)&amp;":"&amp;ADDRESS($B66,$X$2-1+AM$8)),INDIRECT(ADDRESS($B$24,$X$2)&amp;":"&amp;ADDRESS($B$24,$X$2-1+AM$8)),INDIRECT("rP!"&amp;ADDRESS(Prcsses!$B25,$X$2+$P$8-AM$8)&amp;":"&amp;ADDRESS(Prcsses!$B25,$X$2-1+$P$8))))</f>
        <v>57222</v>
      </c>
      <c r="AN58" s="5">
        <f ca="1">IF(AN$4="",0,SUMPRODUCT(INDIRECT(ADDRESS($B66,$X$2)&amp;":"&amp;ADDRESS($B66,$X$2-1+AN$8)),INDIRECT(ADDRESS($B$24,$X$2)&amp;":"&amp;ADDRESS($B$24,$X$2-1+AN$8)),INDIRECT("rP!"&amp;ADDRESS(Prcsses!$B25,$X$2+$P$8-AN$8)&amp;":"&amp;ADDRESS(Prcsses!$B25,$X$2-1+$P$8))))</f>
        <v>72828</v>
      </c>
      <c r="AO58" s="5">
        <f ca="1">IF(AO$4="",0,SUMPRODUCT(INDIRECT(ADDRESS($B66,$X$2)&amp;":"&amp;ADDRESS($B66,$X$2-1+AO$8)),INDIRECT(ADDRESS($B$24,$X$2)&amp;":"&amp;ADDRESS($B$24,$X$2-1+AO$8)),INDIRECT("rP!"&amp;ADDRESS(Prcsses!$B25,$X$2+$P$8-AO$8)&amp;":"&amp;ADDRESS(Prcsses!$B25,$X$2-1+$P$8))))</f>
        <v>88434</v>
      </c>
      <c r="AP58" s="5">
        <f ca="1">IF(AP$4="",0,SUMPRODUCT(INDIRECT(ADDRESS($B66,$X$2)&amp;":"&amp;ADDRESS($B66,$X$2-1+AP$8)),INDIRECT(ADDRESS($B$24,$X$2)&amp;":"&amp;ADDRESS($B$24,$X$2-1+AP$8)),INDIRECT("rP!"&amp;ADDRESS(Prcsses!$B25,$X$2+$P$8-AP$8)&amp;":"&amp;ADDRESS(Prcsses!$B25,$X$2-1+$P$8))))</f>
        <v>104039.99999999999</v>
      </c>
      <c r="AQ58" s="5">
        <f ca="1">IF(AQ$4="",0,SUMPRODUCT(INDIRECT(ADDRESS($B66,$X$2)&amp;":"&amp;ADDRESS($B66,$X$2-1+AQ$8)),INDIRECT(ADDRESS($B$24,$X$2)&amp;":"&amp;ADDRESS($B$24,$X$2-1+AQ$8)),INDIRECT("rP!"&amp;ADDRESS(Prcsses!$B25,$X$2+$P$8-AQ$8)&amp;":"&amp;ADDRESS(Prcsses!$B25,$X$2-1+$P$8))))</f>
        <v>122038.91999999998</v>
      </c>
      <c r="AR58" s="5">
        <f ca="1">IF(AR$4="",0,SUMPRODUCT(INDIRECT(ADDRESS($B66,$X$2)&amp;":"&amp;ADDRESS($B66,$X$2-1+AR$8)),INDIRECT(ADDRESS($B$24,$X$2)&amp;":"&amp;ADDRESS($B$24,$X$2-1+AR$8)),INDIRECT("rP!"&amp;ADDRESS(Prcsses!$B25,$X$2+$P$8-AR$8)&amp;":"&amp;ADDRESS(Prcsses!$B25,$X$2-1+$P$8))))</f>
        <v>137957.03999999998</v>
      </c>
      <c r="AS58" s="5">
        <f ca="1">IF(AS$4="",0,SUMPRODUCT(INDIRECT(ADDRESS($B66,$X$2)&amp;":"&amp;ADDRESS($B66,$X$2-1+AS$8)),INDIRECT(ADDRESS($B$24,$X$2)&amp;":"&amp;ADDRESS($B$24,$X$2-1+AS$8)),INDIRECT("rP!"&amp;ADDRESS(Prcsses!$B25,$X$2+$P$8-AS$8)&amp;":"&amp;ADDRESS(Prcsses!$B25,$X$2-1+$P$8))))</f>
        <v>153875.16</v>
      </c>
      <c r="AT58" s="5">
        <f ca="1">IF(AT$4="",0,SUMPRODUCT(INDIRECT(ADDRESS($B66,$X$2)&amp;":"&amp;ADDRESS($B66,$X$2-1+AT$8)),INDIRECT(ADDRESS($B$24,$X$2)&amp;":"&amp;ADDRESS($B$24,$X$2-1+AT$8)),INDIRECT("rP!"&amp;ADDRESS(Prcsses!$B25,$X$2+$P$8-AT$8)&amp;":"&amp;ADDRESS(Prcsses!$B25,$X$2-1+$P$8))))</f>
        <v>169793.27999999997</v>
      </c>
      <c r="AU58" s="5">
        <f ca="1">IF(AU$4="",0,SUMPRODUCT(INDIRECT(ADDRESS($B66,$X$2)&amp;":"&amp;ADDRESS($B66,$X$2-1+AU$8)),INDIRECT(ADDRESS($B$24,$X$2)&amp;":"&amp;ADDRESS($B$24,$X$2-1+AU$8)),INDIRECT("rP!"&amp;ADDRESS(Prcsses!$B25,$X$2+$P$8-AU$8)&amp;":"&amp;ADDRESS(Prcsses!$B25,$X$2-1+$P$8))))</f>
        <v>185711.4</v>
      </c>
      <c r="AV58" s="5">
        <f ca="1">IF(AV$4="",0,SUMPRODUCT(INDIRECT(ADDRESS($B66,$X$2)&amp;":"&amp;ADDRESS($B66,$X$2-1+AV$8)),INDIRECT(ADDRESS($B$24,$X$2)&amp;":"&amp;ADDRESS($B$24,$X$2-1+AV$8)),INDIRECT("rP!"&amp;ADDRESS(Prcsses!$B25,$X$2+$P$8-AV$8)&amp;":"&amp;ADDRESS(Prcsses!$B25,$X$2-1+$P$8))))</f>
        <v>201629.52</v>
      </c>
      <c r="AW58" s="5">
        <f ca="1">IF(AW$4="",0,SUMPRODUCT(INDIRECT(ADDRESS($B66,$X$2)&amp;":"&amp;ADDRESS($B66,$X$2-1+AW$8)),INDIRECT(ADDRESS($B$24,$X$2)&amp;":"&amp;ADDRESS($B$24,$X$2-1+AW$8)),INDIRECT("rP!"&amp;ADDRESS(Prcsses!$B25,$X$2+$P$8-AW$8)&amp;":"&amp;ADDRESS(Prcsses!$B25,$X$2-1+$P$8))))</f>
        <v>221898.59279999998</v>
      </c>
      <c r="AX58" s="5">
        <f ca="1">IF(AX$4="",0,SUMPRODUCT(INDIRECT(ADDRESS($B66,$X$2)&amp;":"&amp;ADDRESS($B66,$X$2-1+AX$8)),INDIRECT(ADDRESS($B$24,$X$2)&amp;":"&amp;ADDRESS($B$24,$X$2-1+AX$8)),INDIRECT("rP!"&amp;ADDRESS(Prcsses!$B25,$X$2+$P$8-AX$8)&amp;":"&amp;ADDRESS(Prcsses!$B25,$X$2-1+$P$8))))</f>
        <v>238135.07519999999</v>
      </c>
      <c r="AY58" s="5">
        <f ca="1">IF(AY$4="",0,SUMPRODUCT(INDIRECT(ADDRESS($B66,$X$2)&amp;":"&amp;ADDRESS($B66,$X$2-1+AY$8)),INDIRECT(ADDRESS($B$24,$X$2)&amp;":"&amp;ADDRESS($B$24,$X$2-1+AY$8)),INDIRECT("rP!"&amp;ADDRESS(Prcsses!$B25,$X$2+$P$8-AY$8)&amp;":"&amp;ADDRESS(Prcsses!$B25,$X$2-1+$P$8))))</f>
        <v>254371.5576</v>
      </c>
      <c r="AZ58" s="5">
        <f ca="1">IF(AZ$4="",0,SUMPRODUCT(INDIRECT(ADDRESS($B66,$X$2)&amp;":"&amp;ADDRESS($B66,$X$2-1+AZ$8)),INDIRECT(ADDRESS($B$24,$X$2)&amp;":"&amp;ADDRESS($B$24,$X$2-1+AZ$8)),INDIRECT("rP!"&amp;ADDRESS(Prcsses!$B25,$X$2+$P$8-AZ$8)&amp;":"&amp;ADDRESS(Prcsses!$B25,$X$2-1+$P$8))))</f>
        <v>270608.04000000004</v>
      </c>
      <c r="BA58" s="5">
        <f ca="1">IF(BA$4="",0,SUMPRODUCT(INDIRECT(ADDRESS($B66,$X$2)&amp;":"&amp;ADDRESS($B66,$X$2-1+BA$8)),INDIRECT(ADDRESS($B$24,$X$2)&amp;":"&amp;ADDRESS($B$24,$X$2-1+BA$8)),INDIRECT("rP!"&amp;ADDRESS(Prcsses!$B25,$X$2+$P$8-BA$8)&amp;":"&amp;ADDRESS(Prcsses!$B25,$X$2-1+$P$8))))</f>
        <v>286844.52240000002</v>
      </c>
      <c r="BB58" s="5">
        <f ca="1">IF(BB$4="",0,SUMPRODUCT(INDIRECT(ADDRESS($B66,$X$2)&amp;":"&amp;ADDRESS($B66,$X$2-1+BB$8)),INDIRECT(ADDRESS($B$24,$X$2)&amp;":"&amp;ADDRESS($B$24,$X$2-1+BB$8)),INDIRECT("rP!"&amp;ADDRESS(Prcsses!$B25,$X$2+$P$8-BB$8)&amp;":"&amp;ADDRESS(Prcsses!$B25,$X$2-1+$P$8))))</f>
        <v>303081.0048</v>
      </c>
      <c r="BC58" s="5">
        <f ca="1">IF(BC$4="",0,SUMPRODUCT(INDIRECT(ADDRESS($B66,$X$2)&amp;":"&amp;ADDRESS($B66,$X$2-1+BC$8)),INDIRECT(ADDRESS($B$24,$X$2)&amp;":"&amp;ADDRESS($B$24,$X$2-1+BC$8)),INDIRECT("rP!"&amp;ADDRESS(Prcsses!$B25,$X$2+$P$8-BC$8)&amp;":"&amp;ADDRESS(Prcsses!$B25,$X$2-1+$P$8))))</f>
        <v>325703.83694399998</v>
      </c>
      <c r="BD58" s="5">
        <f ca="1">IF(BD$4="",0,SUMPRODUCT(INDIRECT(ADDRESS($B66,$X$2)&amp;":"&amp;ADDRESS($B66,$X$2-1+BD$8)),INDIRECT(ADDRESS($B$24,$X$2)&amp;":"&amp;ADDRESS($B$24,$X$2-1+BD$8)),INDIRECT("rP!"&amp;ADDRESS(Prcsses!$B25,$X$2+$P$8-BD$8)&amp;":"&amp;ADDRESS(Prcsses!$B25,$X$2-1+$P$8))))</f>
        <v>331224.24096000002</v>
      </c>
      <c r="BE58" s="5">
        <f ca="1">IF(BE$4="",0,SUMPRODUCT(INDIRECT(ADDRESS($B66,$X$2)&amp;":"&amp;ADDRESS($B66,$X$2-1+BE$8)),INDIRECT(ADDRESS($B$24,$X$2)&amp;":"&amp;ADDRESS($B$24,$X$2-1+BE$8)),INDIRECT("rP!"&amp;ADDRESS(Prcsses!$B25,$X$2+$P$8-BE$8)&amp;":"&amp;ADDRESS(Prcsses!$B25,$X$2-1+$P$8))))</f>
        <v>331224.24096000002</v>
      </c>
      <c r="BF58" s="5">
        <f ca="1">IF(BF$4="",0,SUMPRODUCT(INDIRECT(ADDRESS($B66,$X$2)&amp;":"&amp;ADDRESS($B66,$X$2-1+BF$8)),INDIRECT(ADDRESS($B$24,$X$2)&amp;":"&amp;ADDRESS($B$24,$X$2-1+BF$8)),INDIRECT("rP!"&amp;ADDRESS(Prcsses!$B25,$X$2+$P$8-BF$8)&amp;":"&amp;ADDRESS(Prcsses!$B25,$X$2-1+$P$8))))</f>
        <v>331224.24096000002</v>
      </c>
      <c r="BG58" s="5">
        <f ca="1">IF(BG$4="",0,SUMPRODUCT(INDIRECT(ADDRESS($B66,$X$2)&amp;":"&amp;ADDRESS($B66,$X$2-1+BG$8)),INDIRECT(ADDRESS($B$24,$X$2)&amp;":"&amp;ADDRESS($B$24,$X$2-1+BG$8)),INDIRECT("rP!"&amp;ADDRESS(Prcsses!$B25,$X$2+$P$8-BG$8)&amp;":"&amp;ADDRESS(Prcsses!$B25,$X$2-1+$P$8))))</f>
        <v>331224.24096000002</v>
      </c>
      <c r="BH58" s="5">
        <f ca="1">IF(BH$4="",0,SUMPRODUCT(INDIRECT(ADDRESS($B66,$X$2)&amp;":"&amp;ADDRESS($B66,$X$2-1+BH$8)),INDIRECT(ADDRESS($B$24,$X$2)&amp;":"&amp;ADDRESS($B$24,$X$2-1+BH$8)),INDIRECT("rP!"&amp;ADDRESS(Prcsses!$B25,$X$2+$P$8-BH$8)&amp;":"&amp;ADDRESS(Prcsses!$B25,$X$2-1+$P$8))))</f>
        <v>331224.24096000002</v>
      </c>
      <c r="BI58" s="5">
        <f ca="1">IF(BI$4="",0,SUMPRODUCT(INDIRECT(ADDRESS($B66,$X$2)&amp;":"&amp;ADDRESS($B66,$X$2-1+BI$8)),INDIRECT(ADDRESS($B$24,$X$2)&amp;":"&amp;ADDRESS($B$24,$X$2-1+BI$8)),INDIRECT("rP!"&amp;ADDRESS(Prcsses!$B25,$X$2+$P$8-BI$8)&amp;":"&amp;ADDRESS(Prcsses!$B25,$X$2-1+$P$8))))</f>
        <v>337848.72577920003</v>
      </c>
      <c r="BJ58" s="5">
        <f ca="1">IF(BJ$4="",0,SUMPRODUCT(INDIRECT(ADDRESS($B66,$X$2)&amp;":"&amp;ADDRESS($B66,$X$2-1+BJ$8)),INDIRECT(ADDRESS($B$24,$X$2)&amp;":"&amp;ADDRESS($B$24,$X$2-1+BJ$8)),INDIRECT("rP!"&amp;ADDRESS(Prcsses!$B25,$X$2+$P$8-BJ$8)&amp;":"&amp;ADDRESS(Prcsses!$B25,$X$2-1+$P$8))))</f>
        <v>337848.72577920003</v>
      </c>
      <c r="BK58" s="5">
        <f ca="1">IF(BK$4="",0,SUMPRODUCT(INDIRECT(ADDRESS($B66,$X$2)&amp;":"&amp;ADDRESS($B66,$X$2-1+BK$8)),INDIRECT(ADDRESS($B$24,$X$2)&amp;":"&amp;ADDRESS($B$24,$X$2-1+BK$8)),INDIRECT("rP!"&amp;ADDRESS(Prcsses!$B25,$X$2+$P$8-BK$8)&amp;":"&amp;ADDRESS(Prcsses!$B25,$X$2-1+$P$8))))</f>
        <v>337848.72577920003</v>
      </c>
      <c r="BL58" s="5">
        <f ca="1">IF(BL$4="",0,SUMPRODUCT(INDIRECT(ADDRESS($B66,$X$2)&amp;":"&amp;ADDRESS($B66,$X$2-1+BL$8)),INDIRECT(ADDRESS($B$24,$X$2)&amp;":"&amp;ADDRESS($B$24,$X$2-1+BL$8)),INDIRECT("rP!"&amp;ADDRESS(Prcsses!$B25,$X$2+$P$8-BL$8)&amp;":"&amp;ADDRESS(Prcsses!$B25,$X$2-1+$P$8))))</f>
        <v>337848.72577920003</v>
      </c>
      <c r="BM58" s="5">
        <f ca="1">IF(BM$4="",0,SUMPRODUCT(INDIRECT(ADDRESS($B66,$X$2)&amp;":"&amp;ADDRESS($B66,$X$2-1+BM$8)),INDIRECT(ADDRESS($B$24,$X$2)&amp;":"&amp;ADDRESS($B$24,$X$2-1+BM$8)),INDIRECT("rP!"&amp;ADDRESS(Prcsses!$B25,$X$2+$P$8-BM$8)&amp;":"&amp;ADDRESS(Prcsses!$B25,$X$2-1+$P$8))))</f>
        <v>337848.72577920003</v>
      </c>
      <c r="BN58" s="5">
        <f ca="1">IF(BN$4="",0,SUMPRODUCT(INDIRECT(ADDRESS($B66,$X$2)&amp;":"&amp;ADDRESS($B66,$X$2-1+BN$8)),INDIRECT(ADDRESS($B$24,$X$2)&amp;":"&amp;ADDRESS($B$24,$X$2-1+BN$8)),INDIRECT("rP!"&amp;ADDRESS(Prcsses!$B25,$X$2+$P$8-BN$8)&amp;":"&amp;ADDRESS(Prcsses!$B25,$X$2-1+$P$8))))</f>
        <v>337848.72577920003</v>
      </c>
      <c r="BO58" s="5">
        <f ca="1">IF(BO$4="",0,SUMPRODUCT(INDIRECT(ADDRESS($B66,$X$2)&amp;":"&amp;ADDRESS($B66,$X$2-1+BO$8)),INDIRECT(ADDRESS($B$24,$X$2)&amp;":"&amp;ADDRESS($B$24,$X$2-1+BO$8)),INDIRECT("rP!"&amp;ADDRESS(Prcsses!$B25,$X$2+$P$8-BO$8)&amp;":"&amp;ADDRESS(Prcsses!$B25,$X$2-1+$P$8))))</f>
        <v>344605.70029478398</v>
      </c>
      <c r="BP58" s="5">
        <f ca="1">IF(BP$4="",0,SUMPRODUCT(INDIRECT(ADDRESS($B66,$X$2)&amp;":"&amp;ADDRESS($B66,$X$2-1+BP$8)),INDIRECT(ADDRESS($B$24,$X$2)&amp;":"&amp;ADDRESS($B$24,$X$2-1+BP$8)),INDIRECT("rP!"&amp;ADDRESS(Prcsses!$B25,$X$2+$P$8-BP$8)&amp;":"&amp;ADDRESS(Prcsses!$B25,$X$2-1+$P$8))))</f>
        <v>344605.70029478398</v>
      </c>
      <c r="BQ58" s="5">
        <f ca="1">IF(BQ$4="",0,SUMPRODUCT(INDIRECT(ADDRESS($B66,$X$2)&amp;":"&amp;ADDRESS($B66,$X$2-1+BQ$8)),INDIRECT(ADDRESS($B$24,$X$2)&amp;":"&amp;ADDRESS($B$24,$X$2-1+BQ$8)),INDIRECT("rP!"&amp;ADDRESS(Prcsses!$B25,$X$2+$P$8-BQ$8)&amp;":"&amp;ADDRESS(Prcsses!$B25,$X$2-1+$P$8))))</f>
        <v>344605.70029478398</v>
      </c>
      <c r="BR58" s="5">
        <f ca="1">IF(BR$4="",0,SUMPRODUCT(INDIRECT(ADDRESS($B66,$X$2)&amp;":"&amp;ADDRESS($B66,$X$2-1+BR$8)),INDIRECT(ADDRESS($B$24,$X$2)&amp;":"&amp;ADDRESS($B$24,$X$2-1+BR$8)),INDIRECT("rP!"&amp;ADDRESS(Prcsses!$B25,$X$2+$P$8-BR$8)&amp;":"&amp;ADDRESS(Prcsses!$B25,$X$2-1+$P$8))))</f>
        <v>344605.70029478398</v>
      </c>
      <c r="BS58" s="5">
        <f ca="1">IF(BS$4="",0,SUMPRODUCT(INDIRECT(ADDRESS($B66,$X$2)&amp;":"&amp;ADDRESS($B66,$X$2-1+BS$8)),INDIRECT(ADDRESS($B$24,$X$2)&amp;":"&amp;ADDRESS($B$24,$X$2-1+BS$8)),INDIRECT("rP!"&amp;ADDRESS(Prcsses!$B25,$X$2+$P$8-BS$8)&amp;":"&amp;ADDRESS(Prcsses!$B25,$X$2-1+$P$8))))</f>
        <v>344605.70029478398</v>
      </c>
      <c r="BT58" s="5">
        <f ca="1">IF(BT$4="",0,SUMPRODUCT(INDIRECT(ADDRESS($B66,$X$2)&amp;":"&amp;ADDRESS($B66,$X$2-1+BT$8)),INDIRECT(ADDRESS($B$24,$X$2)&amp;":"&amp;ADDRESS($B$24,$X$2-1+BT$8)),INDIRECT("rP!"&amp;ADDRESS(Prcsses!$B25,$X$2+$P$8-BT$8)&amp;":"&amp;ADDRESS(Prcsses!$B25,$X$2-1+$P$8))))</f>
        <v>344605.70029478398</v>
      </c>
      <c r="BU58" s="5">
        <f ca="1">IF(BU$4="",0,SUMPRODUCT(INDIRECT(ADDRESS($B66,$X$2)&amp;":"&amp;ADDRESS($B66,$X$2-1+BU$8)),INDIRECT(ADDRESS($B$24,$X$2)&amp;":"&amp;ADDRESS($B$24,$X$2-1+BU$8)),INDIRECT("rP!"&amp;ADDRESS(Prcsses!$B25,$X$2+$P$8-BU$8)&amp;":"&amp;ADDRESS(Prcsses!$B25,$X$2-1+$P$8))))</f>
        <v>351497.81430067966</v>
      </c>
      <c r="BV58" s="5">
        <f ca="1">IF(BV$4="",0,SUMPRODUCT(INDIRECT(ADDRESS($B66,$X$2)&amp;":"&amp;ADDRESS($B66,$X$2-1+BV$8)),INDIRECT(ADDRESS($B$24,$X$2)&amp;":"&amp;ADDRESS($B$24,$X$2-1+BV$8)),INDIRECT("rP!"&amp;ADDRESS(Prcsses!$B25,$X$2+$P$8-BV$8)&amp;":"&amp;ADDRESS(Prcsses!$B25,$X$2-1+$P$8))))</f>
        <v>351497.81430067966</v>
      </c>
      <c r="BW58" s="5">
        <f ca="1">IF(BW$4="",0,SUMPRODUCT(INDIRECT(ADDRESS($B66,$X$2)&amp;":"&amp;ADDRESS($B66,$X$2-1+BW$8)),INDIRECT(ADDRESS($B$24,$X$2)&amp;":"&amp;ADDRESS($B$24,$X$2-1+BW$8)),INDIRECT("rP!"&amp;ADDRESS(Prcsses!$B25,$X$2+$P$8-BW$8)&amp;":"&amp;ADDRESS(Prcsses!$B25,$X$2-1+$P$8))))</f>
        <v>351497.81430067966</v>
      </c>
      <c r="BX58" s="5">
        <f ca="1">IF(BX$4="",0,SUMPRODUCT(INDIRECT(ADDRESS($B66,$X$2)&amp;":"&amp;ADDRESS($B66,$X$2-1+BX$8)),INDIRECT(ADDRESS($B$24,$X$2)&amp;":"&amp;ADDRESS($B$24,$X$2-1+BX$8)),INDIRECT("rP!"&amp;ADDRESS(Prcsses!$B25,$X$2+$P$8-BX$8)&amp;":"&amp;ADDRESS(Prcsses!$B25,$X$2-1+$P$8))))</f>
        <v>351497.81430067966</v>
      </c>
      <c r="BY58" s="5">
        <f ca="1">IF(BY$4="",0,SUMPRODUCT(INDIRECT(ADDRESS($B66,$X$2)&amp;":"&amp;ADDRESS($B66,$X$2-1+BY$8)),INDIRECT(ADDRESS($B$24,$X$2)&amp;":"&amp;ADDRESS($B$24,$X$2-1+BY$8)),INDIRECT("rP!"&amp;ADDRESS(Prcsses!$B25,$X$2+$P$8-BY$8)&amp;":"&amp;ADDRESS(Prcsses!$B25,$X$2-1+$P$8))))</f>
        <v>351497.81430067966</v>
      </c>
      <c r="BZ58" s="5">
        <f ca="1">IF(BZ$4="",0,SUMPRODUCT(INDIRECT(ADDRESS($B66,$X$2)&amp;":"&amp;ADDRESS($B66,$X$2-1+BZ$8)),INDIRECT(ADDRESS($B$24,$X$2)&amp;":"&amp;ADDRESS($B$24,$X$2-1+BZ$8)),INDIRECT("rP!"&amp;ADDRESS(Prcsses!$B25,$X$2+$P$8-BZ$8)&amp;":"&amp;ADDRESS(Prcsses!$B25,$X$2-1+$P$8))))</f>
        <v>351497.81430067966</v>
      </c>
      <c r="CA58" s="5">
        <f ca="1">IF(CA$4="",0,SUMPRODUCT(INDIRECT(ADDRESS($B66,$X$2)&amp;":"&amp;ADDRESS($B66,$X$2-1+CA$8)),INDIRECT(ADDRESS($B$24,$X$2)&amp;":"&amp;ADDRESS($B$24,$X$2-1+CA$8)),INDIRECT("rP!"&amp;ADDRESS(Prcsses!$B25,$X$2+$P$8-CA$8)&amp;":"&amp;ADDRESS(Prcsses!$B25,$X$2-1+$P$8))))</f>
        <v>358527.77058669325</v>
      </c>
      <c r="CB58" s="5">
        <f ca="1">IF(CB$4="",0,SUMPRODUCT(INDIRECT(ADDRESS($B66,$X$2)&amp;":"&amp;ADDRESS($B66,$X$2-1+CB$8)),INDIRECT(ADDRESS($B$24,$X$2)&amp;":"&amp;ADDRESS($B$24,$X$2-1+CB$8)),INDIRECT("rP!"&amp;ADDRESS(Prcsses!$B25,$X$2+$P$8-CB$8)&amp;":"&amp;ADDRESS(Prcsses!$B25,$X$2-1+$P$8))))</f>
        <v>358527.77058669325</v>
      </c>
      <c r="CC58" s="5">
        <f ca="1">IF(CC$4="",0,SUMPRODUCT(INDIRECT(ADDRESS($B66,$X$2)&amp;":"&amp;ADDRESS($B66,$X$2-1+CC$8)),INDIRECT(ADDRESS($B$24,$X$2)&amp;":"&amp;ADDRESS($B$24,$X$2-1+CC$8)),INDIRECT("rP!"&amp;ADDRESS(Prcsses!$B25,$X$2+$P$8-CC$8)&amp;":"&amp;ADDRESS(Prcsses!$B25,$X$2-1+$P$8))))</f>
        <v>358527.77058669325</v>
      </c>
      <c r="CD58" s="5">
        <f ca="1">IF(CD$4="",0,SUMPRODUCT(INDIRECT(ADDRESS($B66,$X$2)&amp;":"&amp;ADDRESS($B66,$X$2-1+CD$8)),INDIRECT(ADDRESS($B$24,$X$2)&amp;":"&amp;ADDRESS($B$24,$X$2-1+CD$8)),INDIRECT("rP!"&amp;ADDRESS(Prcsses!$B25,$X$2+$P$8-CD$8)&amp;":"&amp;ADDRESS(Prcsses!$B25,$X$2-1+$P$8))))</f>
        <v>358527.77058669325</v>
      </c>
      <c r="CE58" s="5">
        <f ca="1">IF(CE$4="",0,SUMPRODUCT(INDIRECT(ADDRESS($B66,$X$2)&amp;":"&amp;ADDRESS($B66,$X$2-1+CE$8)),INDIRECT(ADDRESS($B$24,$X$2)&amp;":"&amp;ADDRESS($B$24,$X$2-1+CE$8)),INDIRECT("rP!"&amp;ADDRESS(Prcsses!$B25,$X$2+$P$8-CE$8)&amp;":"&amp;ADDRESS(Prcsses!$B25,$X$2-1+$P$8))))</f>
        <v>358527.77058669325</v>
      </c>
      <c r="CF58" s="5">
        <f ca="1">IF(CF$4="",0,SUMPRODUCT(INDIRECT(ADDRESS($B66,$X$2)&amp;":"&amp;ADDRESS($B66,$X$2-1+CF$8)),INDIRECT(ADDRESS($B$24,$X$2)&amp;":"&amp;ADDRESS($B$24,$X$2-1+CF$8)),INDIRECT("rP!"&amp;ADDRESS(Prcsses!$B25,$X$2+$P$8-CF$8)&amp;":"&amp;ADDRESS(Prcsses!$B25,$X$2-1+$P$8))))</f>
        <v>0</v>
      </c>
    </row>
    <row r="59" spans="2:84" x14ac:dyDescent="0.3">
      <c r="B59" s="13">
        <f>ROW()</f>
        <v>59</v>
      </c>
      <c r="H59" s="1" t="str">
        <f t="shared" si="129"/>
        <v>Себестоимостные закупки и затраты</v>
      </c>
      <c r="I59" s="1" t="str">
        <f>Prcsses!I26</f>
        <v>ФОТ производственного персонала</v>
      </c>
      <c r="M59" s="53" t="s">
        <v>18</v>
      </c>
      <c r="U59" s="5">
        <f t="shared" ca="1" si="130"/>
        <v>23317394.163623139</v>
      </c>
      <c r="X59" s="5">
        <f ca="1">IF(X$4="",0,SUMPRODUCT(INDIRECT(ADDRESS($B67,$X$2)&amp;":"&amp;ADDRESS($B67,$X$2-1+X$8)),INDIRECT(ADDRESS($B$24,$X$2)&amp;":"&amp;ADDRESS($B$24,$X$2-1+X$8)),INDIRECT("rP!"&amp;ADDRESS(Prcsses!$B26,$X$2+$P$8-X$8)&amp;":"&amp;ADDRESS(Prcsses!$B26,$X$2-1+$P$8))))</f>
        <v>0</v>
      </c>
      <c r="Y59" s="5">
        <f ca="1">IF(Y$4="",0,SUMPRODUCT(INDIRECT(ADDRESS($B67,$X$2)&amp;":"&amp;ADDRESS($B67,$X$2-1+Y$8)),INDIRECT(ADDRESS($B$24,$X$2)&amp;":"&amp;ADDRESS($B$24,$X$2-1+Y$8)),INDIRECT("rP!"&amp;ADDRESS(Prcsses!$B26,$X$2+$P$8-Y$8)&amp;":"&amp;ADDRESS(Prcsses!$B26,$X$2-1+$P$8))))</f>
        <v>0</v>
      </c>
      <c r="Z59" s="5">
        <f ca="1">IF(Z$4="",0,SUMPRODUCT(INDIRECT(ADDRESS($B67,$X$2)&amp;":"&amp;ADDRESS($B67,$X$2-1+Z$8)),INDIRECT(ADDRESS($B$24,$X$2)&amp;":"&amp;ADDRESS($B$24,$X$2-1+Z$8)),INDIRECT("rP!"&amp;ADDRESS(Prcsses!$B26,$X$2+$P$8-Z$8)&amp;":"&amp;ADDRESS(Prcsses!$B26,$X$2-1+$P$8))))</f>
        <v>0</v>
      </c>
      <c r="AA59" s="5">
        <f ca="1">IF(AA$4="",0,SUMPRODUCT(INDIRECT(ADDRESS($B67,$X$2)&amp;":"&amp;ADDRESS($B67,$X$2-1+AA$8)),INDIRECT(ADDRESS($B$24,$X$2)&amp;":"&amp;ADDRESS($B$24,$X$2-1+AA$8)),INDIRECT("rP!"&amp;ADDRESS(Prcsses!$B26,$X$2+$P$8-AA$8)&amp;":"&amp;ADDRESS(Prcsses!$B26,$X$2-1+$P$8))))</f>
        <v>0</v>
      </c>
      <c r="AB59" s="5">
        <f ca="1">IF(AB$4="",0,SUMPRODUCT(INDIRECT(ADDRESS($B67,$X$2)&amp;":"&amp;ADDRESS($B67,$X$2-1+AB$8)),INDIRECT(ADDRESS($B$24,$X$2)&amp;":"&amp;ADDRESS($B$24,$X$2-1+AB$8)),INDIRECT("rP!"&amp;ADDRESS(Prcsses!$B26,$X$2+$P$8-AB$8)&amp;":"&amp;ADDRESS(Prcsses!$B26,$X$2-1+$P$8))))</f>
        <v>0</v>
      </c>
      <c r="AC59" s="5">
        <f ca="1">IF(AC$4="",0,SUMPRODUCT(INDIRECT(ADDRESS($B67,$X$2)&amp;":"&amp;ADDRESS($B67,$X$2-1+AC$8)),INDIRECT(ADDRESS($B$24,$X$2)&amp;":"&amp;ADDRESS($B$24,$X$2-1+AC$8)),INDIRECT("rP!"&amp;ADDRESS(Prcsses!$B26,$X$2+$P$8-AC$8)&amp;":"&amp;ADDRESS(Prcsses!$B26,$X$2-1+$P$8))))</f>
        <v>0</v>
      </c>
      <c r="AD59" s="5">
        <f ca="1">IF(AD$4="",0,SUMPRODUCT(INDIRECT(ADDRESS($B67,$X$2)&amp;":"&amp;ADDRESS($B67,$X$2-1+AD$8)),INDIRECT(ADDRESS($B$24,$X$2)&amp;":"&amp;ADDRESS($B$24,$X$2-1+AD$8)),INDIRECT("rP!"&amp;ADDRESS(Prcsses!$B26,$X$2+$P$8-AD$8)&amp;":"&amp;ADDRESS(Prcsses!$B26,$X$2-1+$P$8))))</f>
        <v>0</v>
      </c>
      <c r="AE59" s="5">
        <f ca="1">IF(AE$4="",0,SUMPRODUCT(INDIRECT(ADDRESS($B67,$X$2)&amp;":"&amp;ADDRESS($B67,$X$2-1+AE$8)),INDIRECT(ADDRESS($B$24,$X$2)&amp;":"&amp;ADDRESS($B$24,$X$2-1+AE$8)),INDIRECT("rP!"&amp;ADDRESS(Prcsses!$B26,$X$2+$P$8-AE$8)&amp;":"&amp;ADDRESS(Prcsses!$B26,$X$2-1+$P$8))))</f>
        <v>0</v>
      </c>
      <c r="AF59" s="5">
        <f ca="1">IF(AF$4="",0,SUMPRODUCT(INDIRECT(ADDRESS($B67,$X$2)&amp;":"&amp;ADDRESS($B67,$X$2-1+AF$8)),INDIRECT(ADDRESS($B$24,$X$2)&amp;":"&amp;ADDRESS($B$24,$X$2-1+AF$8)),INDIRECT("rP!"&amp;ADDRESS(Prcsses!$B26,$X$2+$P$8-AF$8)&amp;":"&amp;ADDRESS(Prcsses!$B26,$X$2-1+$P$8))))</f>
        <v>0</v>
      </c>
      <c r="AG59" s="5">
        <f ca="1">IF(AG$4="",0,SUMPRODUCT(INDIRECT(ADDRESS($B67,$X$2)&amp;":"&amp;ADDRESS($B67,$X$2-1+AG$8)),INDIRECT(ADDRESS($B$24,$X$2)&amp;":"&amp;ADDRESS($B$24,$X$2-1+AG$8)),INDIRECT("rP!"&amp;ADDRESS(Prcsses!$B26,$X$2+$P$8-AG$8)&amp;":"&amp;ADDRESS(Prcsses!$B26,$X$2-1+$P$8))))</f>
        <v>0</v>
      </c>
      <c r="AH59" s="5">
        <f ca="1">IF(AH$4="",0,SUMPRODUCT(INDIRECT(ADDRESS($B67,$X$2)&amp;":"&amp;ADDRESS($B67,$X$2-1+AH$8)),INDIRECT(ADDRESS($B$24,$X$2)&amp;":"&amp;ADDRESS($B$24,$X$2-1+AH$8)),INDIRECT("rP!"&amp;ADDRESS(Prcsses!$B26,$X$2+$P$8-AH$8)&amp;":"&amp;ADDRESS(Prcsses!$B26,$X$2-1+$P$8))))</f>
        <v>0</v>
      </c>
      <c r="AI59" s="5">
        <f ca="1">IF(AI$4="",0,SUMPRODUCT(INDIRECT(ADDRESS($B67,$X$2)&amp;":"&amp;ADDRESS($B67,$X$2-1+AI$8)),INDIRECT(ADDRESS($B$24,$X$2)&amp;":"&amp;ADDRESS($B$24,$X$2-1+AI$8)),INDIRECT("rP!"&amp;ADDRESS(Prcsses!$B26,$X$2+$P$8-AI$8)&amp;":"&amp;ADDRESS(Prcsses!$B26,$X$2-1+$P$8))))</f>
        <v>0</v>
      </c>
      <c r="AJ59" s="5">
        <f ca="1">IF(AJ$4="",0,SUMPRODUCT(INDIRECT(ADDRESS($B67,$X$2)&amp;":"&amp;ADDRESS($B67,$X$2-1+AJ$8)),INDIRECT(ADDRESS($B$24,$X$2)&amp;":"&amp;ADDRESS($B$24,$X$2-1+AJ$8)),INDIRECT("rP!"&amp;ADDRESS(Prcsses!$B26,$X$2+$P$8-AJ$8)&amp;":"&amp;ADDRESS(Prcsses!$B26,$X$2-1+$P$8))))</f>
        <v>5202</v>
      </c>
      <c r="AK59" s="5">
        <f ca="1">IF(AK$4="",0,SUMPRODUCT(INDIRECT(ADDRESS($B67,$X$2)&amp;":"&amp;ADDRESS($B67,$X$2-1+AK$8)),INDIRECT(ADDRESS($B$24,$X$2)&amp;":"&amp;ADDRESS($B$24,$X$2-1+AK$8)),INDIRECT("rP!"&amp;ADDRESS(Prcsses!$B26,$X$2+$P$8-AK$8)&amp;":"&amp;ADDRESS(Prcsses!$B26,$X$2-1+$P$8))))</f>
        <v>49939.199999999997</v>
      </c>
      <c r="AL59" s="5">
        <f ca="1">IF(AL$4="",0,SUMPRODUCT(INDIRECT(ADDRESS($B67,$X$2)&amp;":"&amp;ADDRESS($B67,$X$2-1+AL$8)),INDIRECT(ADDRESS($B$24,$X$2)&amp;":"&amp;ADDRESS($B$24,$X$2-1+AL$8)),INDIRECT("rP!"&amp;ADDRESS(Prcsses!$B26,$X$2+$P$8-AL$8)&amp;":"&amp;ADDRESS(Prcsses!$B26,$X$2-1+$P$8))))</f>
        <v>78030</v>
      </c>
      <c r="AM59" s="5">
        <f ca="1">IF(AM$4="",0,SUMPRODUCT(INDIRECT(ADDRESS($B67,$X$2)&amp;":"&amp;ADDRESS($B67,$X$2-1+AM$8)),INDIRECT(ADDRESS($B$24,$X$2)&amp;":"&amp;ADDRESS($B$24,$X$2-1+AM$8)),INDIRECT("rP!"&amp;ADDRESS(Prcsses!$B26,$X$2+$P$8-AM$8)&amp;":"&amp;ADDRESS(Prcsses!$B26,$X$2-1+$P$8))))</f>
        <v>106120.8</v>
      </c>
      <c r="AN59" s="5">
        <f ca="1">IF(AN$4="",0,SUMPRODUCT(INDIRECT(ADDRESS($B67,$X$2)&amp;":"&amp;ADDRESS($B67,$X$2-1+AN$8)),INDIRECT(ADDRESS($B$24,$X$2)&amp;":"&amp;ADDRESS($B$24,$X$2-1+AN$8)),INDIRECT("rP!"&amp;ADDRESS(Prcsses!$B26,$X$2+$P$8-AN$8)&amp;":"&amp;ADDRESS(Prcsses!$B26,$X$2-1+$P$8))))</f>
        <v>134211.6</v>
      </c>
      <c r="AO59" s="5">
        <f ca="1">IF(AO$4="",0,SUMPRODUCT(INDIRECT(ADDRESS($B67,$X$2)&amp;":"&amp;ADDRESS($B67,$X$2-1+AO$8)),INDIRECT(ADDRESS($B$24,$X$2)&amp;":"&amp;ADDRESS($B$24,$X$2-1+AO$8)),INDIRECT("rP!"&amp;ADDRESS(Prcsses!$B26,$X$2+$P$8-AO$8)&amp;":"&amp;ADDRESS(Prcsses!$B26,$X$2-1+$P$8))))</f>
        <v>162302.39999999999</v>
      </c>
      <c r="AP59" s="5">
        <f ca="1">IF(AP$4="",0,SUMPRODUCT(INDIRECT(ADDRESS($B67,$X$2)&amp;":"&amp;ADDRESS($B67,$X$2-1+AP$8)),INDIRECT(ADDRESS($B$24,$X$2)&amp;":"&amp;ADDRESS($B$24,$X$2-1+AP$8)),INDIRECT("rP!"&amp;ADDRESS(Prcsses!$B26,$X$2+$P$8-AP$8)&amp;":"&amp;ADDRESS(Prcsses!$B26,$X$2-1+$P$8))))</f>
        <v>190871.78399999999</v>
      </c>
      <c r="AQ59" s="5">
        <f ca="1">IF(AQ$4="",0,SUMPRODUCT(INDIRECT(ADDRESS($B67,$X$2)&amp;":"&amp;ADDRESS($B67,$X$2-1+AQ$8)),INDIRECT(ADDRESS($B$24,$X$2)&amp;":"&amp;ADDRESS($B$24,$X$2-1+AQ$8)),INDIRECT("rP!"&amp;ADDRESS(Prcsses!$B26,$X$2+$P$8-AQ$8)&amp;":"&amp;ADDRESS(Prcsses!$B26,$X$2-1+$P$8))))</f>
        <v>222853.68</v>
      </c>
      <c r="AR59" s="5">
        <f ca="1">IF(AR$4="",0,SUMPRODUCT(INDIRECT(ADDRESS($B67,$X$2)&amp;":"&amp;ADDRESS($B67,$X$2-1+AR$8)),INDIRECT(ADDRESS($B$24,$X$2)&amp;":"&amp;ADDRESS($B$24,$X$2-1+AR$8)),INDIRECT("rP!"&amp;ADDRESS(Prcsses!$B26,$X$2+$P$8-AR$8)&amp;":"&amp;ADDRESS(Prcsses!$B26,$X$2-1+$P$8))))</f>
        <v>251506.29599999997</v>
      </c>
      <c r="AS59" s="5">
        <f ca="1">IF(AS$4="",0,SUMPRODUCT(INDIRECT(ADDRESS($B67,$X$2)&amp;":"&amp;ADDRESS($B67,$X$2-1+AS$8)),INDIRECT(ADDRESS($B$24,$X$2)&amp;":"&amp;ADDRESS($B$24,$X$2-1+AS$8)),INDIRECT("rP!"&amp;ADDRESS(Prcsses!$B26,$X$2+$P$8-AS$8)&amp;":"&amp;ADDRESS(Prcsses!$B26,$X$2-1+$P$8))))</f>
        <v>280158.91200000001</v>
      </c>
      <c r="AT59" s="5">
        <f ca="1">IF(AT$4="",0,SUMPRODUCT(INDIRECT(ADDRESS($B67,$X$2)&amp;":"&amp;ADDRESS($B67,$X$2-1+AT$8)),INDIRECT(ADDRESS($B$24,$X$2)&amp;":"&amp;ADDRESS($B$24,$X$2-1+AT$8)),INDIRECT("rP!"&amp;ADDRESS(Prcsses!$B26,$X$2+$P$8-AT$8)&amp;":"&amp;ADDRESS(Prcsses!$B26,$X$2-1+$P$8))))</f>
        <v>308811.52799999993</v>
      </c>
      <c r="AU59" s="5">
        <f ca="1">IF(AU$4="",0,SUMPRODUCT(INDIRECT(ADDRESS($B67,$X$2)&amp;":"&amp;ADDRESS($B67,$X$2-1+AU$8)),INDIRECT(ADDRESS($B$24,$X$2)&amp;":"&amp;ADDRESS($B$24,$X$2-1+AU$8)),INDIRECT("rP!"&amp;ADDRESS(Prcsses!$B26,$X$2+$P$8-AU$8)&amp;":"&amp;ADDRESS(Prcsses!$B26,$X$2-1+$P$8))))</f>
        <v>337464.14399999997</v>
      </c>
      <c r="AV59" s="5">
        <f ca="1">IF(AV$4="",0,SUMPRODUCT(INDIRECT(ADDRESS($B67,$X$2)&amp;":"&amp;ADDRESS($B67,$X$2-1+AV$8)),INDIRECT(ADDRESS($B$24,$X$2)&amp;":"&amp;ADDRESS($B$24,$X$2-1+AV$8)),INDIRECT("rP!"&amp;ADDRESS(Prcsses!$B26,$X$2+$P$8-AV$8)&amp;":"&amp;ADDRESS(Prcsses!$B26,$X$2-1+$P$8))))</f>
        <v>366986.95055999997</v>
      </c>
      <c r="AW59" s="5">
        <f ca="1">IF(AW$4="",0,SUMPRODUCT(INDIRECT(ADDRESS($B67,$X$2)&amp;":"&amp;ADDRESS($B67,$X$2-1+AW$8)),INDIRECT(ADDRESS($B$24,$X$2)&amp;":"&amp;ADDRESS($B$24,$X$2-1+AW$8)),INDIRECT("rP!"&amp;ADDRESS(Prcsses!$B26,$X$2+$P$8-AW$8)&amp;":"&amp;ADDRESS(Prcsses!$B26,$X$2-1+$P$8))))</f>
        <v>402664.76352000004</v>
      </c>
      <c r="AX59" s="5">
        <f ca="1">IF(AX$4="",0,SUMPRODUCT(INDIRECT(ADDRESS($B67,$X$2)&amp;":"&amp;ADDRESS($B67,$X$2-1+AX$8)),INDIRECT(ADDRESS($B$24,$X$2)&amp;":"&amp;ADDRESS($B$24,$X$2-1+AX$8)),INDIRECT("rP!"&amp;ADDRESS(Prcsses!$B26,$X$2+$P$8-AX$8)&amp;":"&amp;ADDRESS(Prcsses!$B26,$X$2-1+$P$8))))</f>
        <v>431890.43183999998</v>
      </c>
      <c r="AY59" s="5">
        <f ca="1">IF(AY$4="",0,SUMPRODUCT(INDIRECT(ADDRESS($B67,$X$2)&amp;":"&amp;ADDRESS($B67,$X$2-1+AY$8)),INDIRECT(ADDRESS($B$24,$X$2)&amp;":"&amp;ADDRESS($B$24,$X$2-1+AY$8)),INDIRECT("rP!"&amp;ADDRESS(Prcsses!$B26,$X$2+$P$8-AY$8)&amp;":"&amp;ADDRESS(Prcsses!$B26,$X$2-1+$P$8))))</f>
        <v>461116.10015999997</v>
      </c>
      <c r="AZ59" s="5">
        <f ca="1">IF(AZ$4="",0,SUMPRODUCT(INDIRECT(ADDRESS($B67,$X$2)&amp;":"&amp;ADDRESS($B67,$X$2-1+AZ$8)),INDIRECT(ADDRESS($B$24,$X$2)&amp;":"&amp;ADDRESS($B$24,$X$2-1+AZ$8)),INDIRECT("rP!"&amp;ADDRESS(Prcsses!$B26,$X$2+$P$8-AZ$8)&amp;":"&amp;ADDRESS(Prcsses!$B26,$X$2-1+$P$8))))</f>
        <v>490341.76848000003</v>
      </c>
      <c r="BA59" s="5">
        <f ca="1">IF(BA$4="",0,SUMPRODUCT(INDIRECT(ADDRESS($B67,$X$2)&amp;":"&amp;ADDRESS($B67,$X$2-1+BA$8)),INDIRECT(ADDRESS($B$24,$X$2)&amp;":"&amp;ADDRESS($B$24,$X$2-1+BA$8)),INDIRECT("rP!"&amp;ADDRESS(Prcsses!$B26,$X$2+$P$8-BA$8)&amp;":"&amp;ADDRESS(Prcsses!$B26,$X$2-1+$P$8))))</f>
        <v>519567.43680000002</v>
      </c>
      <c r="BB59" s="5">
        <f ca="1">IF(BB$4="",0,SUMPRODUCT(INDIRECT(ADDRESS($B67,$X$2)&amp;":"&amp;ADDRESS($B67,$X$2-1+BB$8)),INDIRECT(ADDRESS($B$24,$X$2)&amp;":"&amp;ADDRESS($B$24,$X$2-1+BB$8)),INDIRECT("rP!"&amp;ADDRESS(Prcsses!$B26,$X$2+$P$8-BB$8)&amp;":"&amp;ADDRESS(Prcsses!$B26,$X$2-1+$P$8))))</f>
        <v>550070.37506880006</v>
      </c>
      <c r="BC59" s="5">
        <f ca="1">IF(BC$4="",0,SUMPRODUCT(INDIRECT(ADDRESS($B67,$X$2)&amp;":"&amp;ADDRESS($B67,$X$2-1+BC$8)),INDIRECT(ADDRESS($B$24,$X$2)&amp;":"&amp;ADDRESS($B$24,$X$2-1+BC$8)),INDIRECT("rP!"&amp;ADDRESS(Prcsses!$B26,$X$2+$P$8-BC$8)&amp;":"&amp;ADDRESS(Prcsses!$B26,$X$2-1+$P$8))))</f>
        <v>587370.98730239994</v>
      </c>
      <c r="BD59" s="5">
        <f ca="1">IF(BD$4="",0,SUMPRODUCT(INDIRECT(ADDRESS($B67,$X$2)&amp;":"&amp;ADDRESS($B67,$X$2-1+BD$8)),INDIRECT(ADDRESS($B$24,$X$2)&amp;":"&amp;ADDRESS($B$24,$X$2-1+BD$8)),INDIRECT("rP!"&amp;ADDRESS(Prcsses!$B26,$X$2+$P$8-BD$8)&amp;":"&amp;ADDRESS(Prcsses!$B26,$X$2-1+$P$8))))</f>
        <v>596203.6337280001</v>
      </c>
      <c r="BE59" s="5">
        <f ca="1">IF(BE$4="",0,SUMPRODUCT(INDIRECT(ADDRESS($B67,$X$2)&amp;":"&amp;ADDRESS($B67,$X$2-1+BE$8)),INDIRECT(ADDRESS($B$24,$X$2)&amp;":"&amp;ADDRESS($B$24,$X$2-1+BE$8)),INDIRECT("rP!"&amp;ADDRESS(Prcsses!$B26,$X$2+$P$8-BE$8)&amp;":"&amp;ADDRESS(Prcsses!$B26,$X$2-1+$P$8))))</f>
        <v>596203.6337280001</v>
      </c>
      <c r="BF59" s="5">
        <f ca="1">IF(BF$4="",0,SUMPRODUCT(INDIRECT(ADDRESS($B67,$X$2)&amp;":"&amp;ADDRESS($B67,$X$2-1+BF$8)),INDIRECT(ADDRESS($B$24,$X$2)&amp;":"&amp;ADDRESS($B$24,$X$2-1+BF$8)),INDIRECT("rP!"&amp;ADDRESS(Prcsses!$B26,$X$2+$P$8-BF$8)&amp;":"&amp;ADDRESS(Prcsses!$B26,$X$2-1+$P$8))))</f>
        <v>596203.6337280001</v>
      </c>
      <c r="BG59" s="5">
        <f ca="1">IF(BG$4="",0,SUMPRODUCT(INDIRECT(ADDRESS($B67,$X$2)&amp;":"&amp;ADDRESS($B67,$X$2-1+BG$8)),INDIRECT(ADDRESS($B$24,$X$2)&amp;":"&amp;ADDRESS($B$24,$X$2-1+BG$8)),INDIRECT("rP!"&amp;ADDRESS(Prcsses!$B26,$X$2+$P$8-BG$8)&amp;":"&amp;ADDRESS(Prcsses!$B26,$X$2-1+$P$8))))</f>
        <v>596203.6337280001</v>
      </c>
      <c r="BH59" s="5">
        <f ca="1">IF(BH$4="",0,SUMPRODUCT(INDIRECT(ADDRESS($B67,$X$2)&amp;":"&amp;ADDRESS($B67,$X$2-1+BH$8)),INDIRECT(ADDRESS($B$24,$X$2)&amp;":"&amp;ADDRESS($B$24,$X$2-1+BH$8)),INDIRECT("rP!"&amp;ADDRESS(Prcsses!$B26,$X$2+$P$8-BH$8)&amp;":"&amp;ADDRESS(Prcsses!$B26,$X$2-1+$P$8))))</f>
        <v>597528.53069183999</v>
      </c>
      <c r="BI59" s="5">
        <f ca="1">IF(BI$4="",0,SUMPRODUCT(INDIRECT(ADDRESS($B67,$X$2)&amp;":"&amp;ADDRESS($B67,$X$2-1+BI$8)),INDIRECT(ADDRESS($B$24,$X$2)&amp;":"&amp;ADDRESS($B$24,$X$2-1+BI$8)),INDIRECT("rP!"&amp;ADDRESS(Prcsses!$B26,$X$2+$P$8-BI$8)&amp;":"&amp;ADDRESS(Prcsses!$B26,$X$2-1+$P$8))))</f>
        <v>608127.70640256</v>
      </c>
      <c r="BJ59" s="5">
        <f ca="1">IF(BJ$4="",0,SUMPRODUCT(INDIRECT(ADDRESS($B67,$X$2)&amp;":"&amp;ADDRESS($B67,$X$2-1+BJ$8)),INDIRECT(ADDRESS($B$24,$X$2)&amp;":"&amp;ADDRESS($B$24,$X$2-1+BJ$8)),INDIRECT("rP!"&amp;ADDRESS(Prcsses!$B26,$X$2+$P$8-BJ$8)&amp;":"&amp;ADDRESS(Prcsses!$B26,$X$2-1+$P$8))))</f>
        <v>608127.70640256</v>
      </c>
      <c r="BK59" s="5">
        <f ca="1">IF(BK$4="",0,SUMPRODUCT(INDIRECT(ADDRESS($B67,$X$2)&amp;":"&amp;ADDRESS($B67,$X$2-1+BK$8)),INDIRECT(ADDRESS($B$24,$X$2)&amp;":"&amp;ADDRESS($B$24,$X$2-1+BK$8)),INDIRECT("rP!"&amp;ADDRESS(Prcsses!$B26,$X$2+$P$8-BK$8)&amp;":"&amp;ADDRESS(Prcsses!$B26,$X$2-1+$P$8))))</f>
        <v>608127.70640256</v>
      </c>
      <c r="BL59" s="5">
        <f ca="1">IF(BL$4="",0,SUMPRODUCT(INDIRECT(ADDRESS($B67,$X$2)&amp;":"&amp;ADDRESS($B67,$X$2-1+BL$8)),INDIRECT(ADDRESS($B$24,$X$2)&amp;":"&amp;ADDRESS($B$24,$X$2-1+BL$8)),INDIRECT("rP!"&amp;ADDRESS(Prcsses!$B26,$X$2+$P$8-BL$8)&amp;":"&amp;ADDRESS(Prcsses!$B26,$X$2-1+$P$8))))</f>
        <v>608127.70640256</v>
      </c>
      <c r="BM59" s="5">
        <f ca="1">IF(BM$4="",0,SUMPRODUCT(INDIRECT(ADDRESS($B67,$X$2)&amp;":"&amp;ADDRESS($B67,$X$2-1+BM$8)),INDIRECT(ADDRESS($B$24,$X$2)&amp;":"&amp;ADDRESS($B$24,$X$2-1+BM$8)),INDIRECT("rP!"&amp;ADDRESS(Prcsses!$B26,$X$2+$P$8-BM$8)&amp;":"&amp;ADDRESS(Prcsses!$B26,$X$2-1+$P$8))))</f>
        <v>608127.70640256</v>
      </c>
      <c r="BN59" s="5">
        <f ca="1">IF(BN$4="",0,SUMPRODUCT(INDIRECT(ADDRESS($B67,$X$2)&amp;":"&amp;ADDRESS($B67,$X$2-1+BN$8)),INDIRECT(ADDRESS($B$24,$X$2)&amp;":"&amp;ADDRESS($B$24,$X$2-1+BN$8)),INDIRECT("rP!"&amp;ADDRESS(Prcsses!$B26,$X$2+$P$8-BN$8)&amp;":"&amp;ADDRESS(Prcsses!$B26,$X$2-1+$P$8))))</f>
        <v>609479.10130567686</v>
      </c>
      <c r="BO59" s="5">
        <f ca="1">IF(BO$4="",0,SUMPRODUCT(INDIRECT(ADDRESS($B67,$X$2)&amp;":"&amp;ADDRESS($B67,$X$2-1+BO$8)),INDIRECT(ADDRESS($B$24,$X$2)&amp;":"&amp;ADDRESS($B$24,$X$2-1+BO$8)),INDIRECT("rP!"&amp;ADDRESS(Prcsses!$B26,$X$2+$P$8-BO$8)&amp;":"&amp;ADDRESS(Prcsses!$B26,$X$2-1+$P$8))))</f>
        <v>620290.26053061115</v>
      </c>
      <c r="BP59" s="5">
        <f ca="1">IF(BP$4="",0,SUMPRODUCT(INDIRECT(ADDRESS($B67,$X$2)&amp;":"&amp;ADDRESS($B67,$X$2-1+BP$8)),INDIRECT(ADDRESS($B$24,$X$2)&amp;":"&amp;ADDRESS($B$24,$X$2-1+BP$8)),INDIRECT("rP!"&amp;ADDRESS(Prcsses!$B26,$X$2+$P$8-BP$8)&amp;":"&amp;ADDRESS(Prcsses!$B26,$X$2-1+$P$8))))</f>
        <v>620290.26053061115</v>
      </c>
      <c r="BQ59" s="5">
        <f ca="1">IF(BQ$4="",0,SUMPRODUCT(INDIRECT(ADDRESS($B67,$X$2)&amp;":"&amp;ADDRESS($B67,$X$2-1+BQ$8)),INDIRECT(ADDRESS($B$24,$X$2)&amp;":"&amp;ADDRESS($B$24,$X$2-1+BQ$8)),INDIRECT("rP!"&amp;ADDRESS(Prcsses!$B26,$X$2+$P$8-BQ$8)&amp;":"&amp;ADDRESS(Prcsses!$B26,$X$2-1+$P$8))))</f>
        <v>620290.26053061115</v>
      </c>
      <c r="BR59" s="5">
        <f ca="1">IF(BR$4="",0,SUMPRODUCT(INDIRECT(ADDRESS($B67,$X$2)&amp;":"&amp;ADDRESS($B67,$X$2-1+BR$8)),INDIRECT(ADDRESS($B$24,$X$2)&amp;":"&amp;ADDRESS($B$24,$X$2-1+BR$8)),INDIRECT("rP!"&amp;ADDRESS(Prcsses!$B26,$X$2+$P$8-BR$8)&amp;":"&amp;ADDRESS(Prcsses!$B26,$X$2-1+$P$8))))</f>
        <v>620290.26053061115</v>
      </c>
      <c r="BS59" s="5">
        <f ca="1">IF(BS$4="",0,SUMPRODUCT(INDIRECT(ADDRESS($B67,$X$2)&amp;":"&amp;ADDRESS($B67,$X$2-1+BS$8)),INDIRECT(ADDRESS($B$24,$X$2)&amp;":"&amp;ADDRESS($B$24,$X$2-1+BS$8)),INDIRECT("rP!"&amp;ADDRESS(Prcsses!$B26,$X$2+$P$8-BS$8)&amp;":"&amp;ADDRESS(Prcsses!$B26,$X$2-1+$P$8))))</f>
        <v>620290.26053061115</v>
      </c>
      <c r="BT59" s="5">
        <f ca="1">IF(BT$4="",0,SUMPRODUCT(INDIRECT(ADDRESS($B67,$X$2)&amp;":"&amp;ADDRESS($B67,$X$2-1+BT$8)),INDIRECT(ADDRESS($B$24,$X$2)&amp;":"&amp;ADDRESS($B$24,$X$2-1+BT$8)),INDIRECT("rP!"&amp;ADDRESS(Prcsses!$B26,$X$2+$P$8-BT$8)&amp;":"&amp;ADDRESS(Prcsses!$B26,$X$2-1+$P$8))))</f>
        <v>621668.68333179026</v>
      </c>
      <c r="BU59" s="5">
        <f ca="1">IF(BU$4="",0,SUMPRODUCT(INDIRECT(ADDRESS($B67,$X$2)&amp;":"&amp;ADDRESS($B67,$X$2-1+BU$8)),INDIRECT(ADDRESS($B$24,$X$2)&amp;":"&amp;ADDRESS($B$24,$X$2-1+BU$8)),INDIRECT("rP!"&amp;ADDRESS(Prcsses!$B26,$X$2+$P$8-BU$8)&amp;":"&amp;ADDRESS(Prcsses!$B26,$X$2-1+$P$8))))</f>
        <v>632696.06574122328</v>
      </c>
      <c r="BV59" s="5">
        <f ca="1">IF(BV$4="",0,SUMPRODUCT(INDIRECT(ADDRESS($B67,$X$2)&amp;":"&amp;ADDRESS($B67,$X$2-1+BV$8)),INDIRECT(ADDRESS($B$24,$X$2)&amp;":"&amp;ADDRESS($B$24,$X$2-1+BV$8)),INDIRECT("rP!"&amp;ADDRESS(Prcsses!$B26,$X$2+$P$8-BV$8)&amp;":"&amp;ADDRESS(Prcsses!$B26,$X$2-1+$P$8))))</f>
        <v>632696.06574122328</v>
      </c>
      <c r="BW59" s="5">
        <f ca="1">IF(BW$4="",0,SUMPRODUCT(INDIRECT(ADDRESS($B67,$X$2)&amp;":"&amp;ADDRESS($B67,$X$2-1+BW$8)),INDIRECT(ADDRESS($B$24,$X$2)&amp;":"&amp;ADDRESS($B$24,$X$2-1+BW$8)),INDIRECT("rP!"&amp;ADDRESS(Prcsses!$B26,$X$2+$P$8-BW$8)&amp;":"&amp;ADDRESS(Prcsses!$B26,$X$2-1+$P$8))))</f>
        <v>632696.06574122328</v>
      </c>
      <c r="BX59" s="5">
        <f ca="1">IF(BX$4="",0,SUMPRODUCT(INDIRECT(ADDRESS($B67,$X$2)&amp;":"&amp;ADDRESS($B67,$X$2-1+BX$8)),INDIRECT(ADDRESS($B$24,$X$2)&amp;":"&amp;ADDRESS($B$24,$X$2-1+BX$8)),INDIRECT("rP!"&amp;ADDRESS(Prcsses!$B26,$X$2+$P$8-BX$8)&amp;":"&amp;ADDRESS(Prcsses!$B26,$X$2-1+$P$8))))</f>
        <v>632696.06574122328</v>
      </c>
      <c r="BY59" s="5">
        <f ca="1">IF(BY$4="",0,SUMPRODUCT(INDIRECT(ADDRESS($B67,$X$2)&amp;":"&amp;ADDRESS($B67,$X$2-1+BY$8)),INDIRECT(ADDRESS($B$24,$X$2)&amp;":"&amp;ADDRESS($B$24,$X$2-1+BY$8)),INDIRECT("rP!"&amp;ADDRESS(Prcsses!$B26,$X$2+$P$8-BY$8)&amp;":"&amp;ADDRESS(Prcsses!$B26,$X$2-1+$P$8))))</f>
        <v>632696.06574122328</v>
      </c>
      <c r="BZ59" s="5">
        <f ca="1">IF(BZ$4="",0,SUMPRODUCT(INDIRECT(ADDRESS($B67,$X$2)&amp;":"&amp;ADDRESS($B67,$X$2-1+BZ$8)),INDIRECT(ADDRESS($B$24,$X$2)&amp;":"&amp;ADDRESS($B$24,$X$2-1+BZ$8)),INDIRECT("rP!"&amp;ADDRESS(Prcsses!$B26,$X$2+$P$8-BZ$8)&amp;":"&amp;ADDRESS(Prcsses!$B26,$X$2-1+$P$8))))</f>
        <v>634102.05699842598</v>
      </c>
      <c r="CA59" s="5">
        <f ca="1">IF(CA$4="",0,SUMPRODUCT(INDIRECT(ADDRESS($B67,$X$2)&amp;":"&amp;ADDRESS($B67,$X$2-1+CA$8)),INDIRECT(ADDRESS($B$24,$X$2)&amp;":"&amp;ADDRESS($B$24,$X$2-1+CA$8)),INDIRECT("rP!"&amp;ADDRESS(Prcsses!$B26,$X$2+$P$8-CA$8)&amp;":"&amp;ADDRESS(Prcsses!$B26,$X$2-1+$P$8))))</f>
        <v>645349.98705604777</v>
      </c>
      <c r="CB59" s="5">
        <f ca="1">IF(CB$4="",0,SUMPRODUCT(INDIRECT(ADDRESS($B67,$X$2)&amp;":"&amp;ADDRESS($B67,$X$2-1+CB$8)),INDIRECT(ADDRESS($B$24,$X$2)&amp;":"&amp;ADDRESS($B$24,$X$2-1+CB$8)),INDIRECT("rP!"&amp;ADDRESS(Prcsses!$B26,$X$2+$P$8-CB$8)&amp;":"&amp;ADDRESS(Prcsses!$B26,$X$2-1+$P$8))))</f>
        <v>645349.98705604777</v>
      </c>
      <c r="CC59" s="5">
        <f ca="1">IF(CC$4="",0,SUMPRODUCT(INDIRECT(ADDRESS($B67,$X$2)&amp;":"&amp;ADDRESS($B67,$X$2-1+CC$8)),INDIRECT(ADDRESS($B$24,$X$2)&amp;":"&amp;ADDRESS($B$24,$X$2-1+CC$8)),INDIRECT("rP!"&amp;ADDRESS(Prcsses!$B26,$X$2+$P$8-CC$8)&amp;":"&amp;ADDRESS(Prcsses!$B26,$X$2-1+$P$8))))</f>
        <v>645349.98705604777</v>
      </c>
      <c r="CD59" s="5">
        <f ca="1">IF(CD$4="",0,SUMPRODUCT(INDIRECT(ADDRESS($B67,$X$2)&amp;":"&amp;ADDRESS($B67,$X$2-1+CD$8)),INDIRECT(ADDRESS($B$24,$X$2)&amp;":"&amp;ADDRESS($B$24,$X$2-1+CD$8)),INDIRECT("rP!"&amp;ADDRESS(Prcsses!$B26,$X$2+$P$8-CD$8)&amp;":"&amp;ADDRESS(Prcsses!$B26,$X$2-1+$P$8))))</f>
        <v>645349.98705604777</v>
      </c>
      <c r="CE59" s="5">
        <f ca="1">IF(CE$4="",0,SUMPRODUCT(INDIRECT(ADDRESS($B67,$X$2)&amp;":"&amp;ADDRESS($B67,$X$2-1+CE$8)),INDIRECT(ADDRESS($B$24,$X$2)&amp;":"&amp;ADDRESS($B$24,$X$2-1+CE$8)),INDIRECT("rP!"&amp;ADDRESS(Prcsses!$B26,$X$2+$P$8-CE$8)&amp;":"&amp;ADDRESS(Prcsses!$B26,$X$2-1+$P$8))))</f>
        <v>645349.98705604777</v>
      </c>
      <c r="CF59" s="5">
        <f ca="1">IF(CF$4="",0,SUMPRODUCT(INDIRECT(ADDRESS($B67,$X$2)&amp;":"&amp;ADDRESS($B67,$X$2-1+CF$8)),INDIRECT(ADDRESS($B$24,$X$2)&amp;":"&amp;ADDRESS($B$24,$X$2-1+CF$8)),INDIRECT("rP!"&amp;ADDRESS(Prcsses!$B26,$X$2+$P$8-CF$8)&amp;":"&amp;ADDRESS(Prcsses!$B26,$X$2-1+$P$8))))</f>
        <v>0</v>
      </c>
    </row>
    <row r="60" spans="2:84" x14ac:dyDescent="0.3">
      <c r="B60" s="13">
        <f>ROW()</f>
        <v>60</v>
      </c>
      <c r="H60" s="1" t="str">
        <f t="shared" si="129"/>
        <v>Себестоимостные закупки и затраты</v>
      </c>
      <c r="I60" s="1" t="str">
        <f>Prcsses!I27</f>
        <v>Соцсборы</v>
      </c>
      <c r="M60" s="53" t="s">
        <v>18</v>
      </c>
      <c r="U60" s="5">
        <f t="shared" ca="1" si="130"/>
        <v>6995218.2490869453</v>
      </c>
      <c r="X60" s="5">
        <f ca="1">IF(X$4="",0,SUMPRODUCT(INDIRECT(ADDRESS($B68,$X$2)&amp;":"&amp;ADDRESS($B68,$X$2-1+X$8)),INDIRECT(ADDRESS($B$24,$X$2)&amp;":"&amp;ADDRESS($B$24,$X$2-1+X$8)),INDIRECT("rP!"&amp;ADDRESS(Prcsses!$B27,$X$2+$P$8-X$8)&amp;":"&amp;ADDRESS(Prcsses!$B27,$X$2-1+$P$8))))</f>
        <v>0</v>
      </c>
      <c r="Y60" s="5">
        <f ca="1">IF(Y$4="",0,SUMPRODUCT(INDIRECT(ADDRESS($B68,$X$2)&amp;":"&amp;ADDRESS($B68,$X$2-1+Y$8)),INDIRECT(ADDRESS($B$24,$X$2)&amp;":"&amp;ADDRESS($B$24,$X$2-1+Y$8)),INDIRECT("rP!"&amp;ADDRESS(Prcsses!$B27,$X$2+$P$8-Y$8)&amp;":"&amp;ADDRESS(Prcsses!$B27,$X$2-1+$P$8))))</f>
        <v>0</v>
      </c>
      <c r="Z60" s="5">
        <f ca="1">IF(Z$4="",0,SUMPRODUCT(INDIRECT(ADDRESS($B68,$X$2)&amp;":"&amp;ADDRESS($B68,$X$2-1+Z$8)),INDIRECT(ADDRESS($B$24,$X$2)&amp;":"&amp;ADDRESS($B$24,$X$2-1+Z$8)),INDIRECT("rP!"&amp;ADDRESS(Prcsses!$B27,$X$2+$P$8-Z$8)&amp;":"&amp;ADDRESS(Prcsses!$B27,$X$2-1+$P$8))))</f>
        <v>0</v>
      </c>
      <c r="AA60" s="5">
        <f ca="1">IF(AA$4="",0,SUMPRODUCT(INDIRECT(ADDRESS($B68,$X$2)&amp;":"&amp;ADDRESS($B68,$X$2-1+AA$8)),INDIRECT(ADDRESS($B$24,$X$2)&amp;":"&amp;ADDRESS($B$24,$X$2-1+AA$8)),INDIRECT("rP!"&amp;ADDRESS(Prcsses!$B27,$X$2+$P$8-AA$8)&amp;":"&amp;ADDRESS(Prcsses!$B27,$X$2-1+$P$8))))</f>
        <v>0</v>
      </c>
      <c r="AB60" s="5">
        <f ca="1">IF(AB$4="",0,SUMPRODUCT(INDIRECT(ADDRESS($B68,$X$2)&amp;":"&amp;ADDRESS($B68,$X$2-1+AB$8)),INDIRECT(ADDRESS($B$24,$X$2)&amp;":"&amp;ADDRESS($B$24,$X$2-1+AB$8)),INDIRECT("rP!"&amp;ADDRESS(Prcsses!$B27,$X$2+$P$8-AB$8)&amp;":"&amp;ADDRESS(Prcsses!$B27,$X$2-1+$P$8))))</f>
        <v>0</v>
      </c>
      <c r="AC60" s="5">
        <f ca="1">IF(AC$4="",0,SUMPRODUCT(INDIRECT(ADDRESS($B68,$X$2)&amp;":"&amp;ADDRESS($B68,$X$2-1+AC$8)),INDIRECT(ADDRESS($B$24,$X$2)&amp;":"&amp;ADDRESS($B$24,$X$2-1+AC$8)),INDIRECT("rP!"&amp;ADDRESS(Prcsses!$B27,$X$2+$P$8-AC$8)&amp;":"&amp;ADDRESS(Prcsses!$B27,$X$2-1+$P$8))))</f>
        <v>0</v>
      </c>
      <c r="AD60" s="5">
        <f ca="1">IF(AD$4="",0,SUMPRODUCT(INDIRECT(ADDRESS($B68,$X$2)&amp;":"&amp;ADDRESS($B68,$X$2-1+AD$8)),INDIRECT(ADDRESS($B$24,$X$2)&amp;":"&amp;ADDRESS($B$24,$X$2-1+AD$8)),INDIRECT("rP!"&amp;ADDRESS(Prcsses!$B27,$X$2+$P$8-AD$8)&amp;":"&amp;ADDRESS(Prcsses!$B27,$X$2-1+$P$8))))</f>
        <v>0</v>
      </c>
      <c r="AE60" s="5">
        <f ca="1">IF(AE$4="",0,SUMPRODUCT(INDIRECT(ADDRESS($B68,$X$2)&amp;":"&amp;ADDRESS($B68,$X$2-1+AE$8)),INDIRECT(ADDRESS($B$24,$X$2)&amp;":"&amp;ADDRESS($B$24,$X$2-1+AE$8)),INDIRECT("rP!"&amp;ADDRESS(Prcsses!$B27,$X$2+$P$8-AE$8)&amp;":"&amp;ADDRESS(Prcsses!$B27,$X$2-1+$P$8))))</f>
        <v>0</v>
      </c>
      <c r="AF60" s="5">
        <f ca="1">IF(AF$4="",0,SUMPRODUCT(INDIRECT(ADDRESS($B68,$X$2)&amp;":"&amp;ADDRESS($B68,$X$2-1+AF$8)),INDIRECT(ADDRESS($B$24,$X$2)&amp;":"&amp;ADDRESS($B$24,$X$2-1+AF$8)),INDIRECT("rP!"&amp;ADDRESS(Prcsses!$B27,$X$2+$P$8-AF$8)&amp;":"&amp;ADDRESS(Prcsses!$B27,$X$2-1+$P$8))))</f>
        <v>0</v>
      </c>
      <c r="AG60" s="5">
        <f ca="1">IF(AG$4="",0,SUMPRODUCT(INDIRECT(ADDRESS($B68,$X$2)&amp;":"&amp;ADDRESS($B68,$X$2-1+AG$8)),INDIRECT(ADDRESS($B$24,$X$2)&amp;":"&amp;ADDRESS($B$24,$X$2-1+AG$8)),INDIRECT("rP!"&amp;ADDRESS(Prcsses!$B27,$X$2+$P$8-AG$8)&amp;":"&amp;ADDRESS(Prcsses!$B27,$X$2-1+$P$8))))</f>
        <v>0</v>
      </c>
      <c r="AH60" s="5">
        <f ca="1">IF(AH$4="",0,SUMPRODUCT(INDIRECT(ADDRESS($B68,$X$2)&amp;":"&amp;ADDRESS($B68,$X$2-1+AH$8)),INDIRECT(ADDRESS($B$24,$X$2)&amp;":"&amp;ADDRESS($B$24,$X$2-1+AH$8)),INDIRECT("rP!"&amp;ADDRESS(Prcsses!$B27,$X$2+$P$8-AH$8)&amp;":"&amp;ADDRESS(Prcsses!$B27,$X$2-1+$P$8))))</f>
        <v>0</v>
      </c>
      <c r="AI60" s="5">
        <f ca="1">IF(AI$4="",0,SUMPRODUCT(INDIRECT(ADDRESS($B68,$X$2)&amp;":"&amp;ADDRESS($B68,$X$2-1+AI$8)),INDIRECT(ADDRESS($B$24,$X$2)&amp;":"&amp;ADDRESS($B$24,$X$2-1+AI$8)),INDIRECT("rP!"&amp;ADDRESS(Prcsses!$B27,$X$2+$P$8-AI$8)&amp;":"&amp;ADDRESS(Prcsses!$B27,$X$2-1+$P$8))))</f>
        <v>0</v>
      </c>
      <c r="AJ60" s="5">
        <f ca="1">IF(AJ$4="",0,SUMPRODUCT(INDIRECT(ADDRESS($B68,$X$2)&amp;":"&amp;ADDRESS($B68,$X$2-1+AJ$8)),INDIRECT(ADDRESS($B$24,$X$2)&amp;":"&amp;ADDRESS($B$24,$X$2-1+AJ$8)),INDIRECT("rP!"&amp;ADDRESS(Prcsses!$B27,$X$2+$P$8-AJ$8)&amp;":"&amp;ADDRESS(Prcsses!$B27,$X$2-1+$P$8))))</f>
        <v>1560.6</v>
      </c>
      <c r="AK60" s="5">
        <f ca="1">IF(AK$4="",0,SUMPRODUCT(INDIRECT(ADDRESS($B68,$X$2)&amp;":"&amp;ADDRESS($B68,$X$2-1+AK$8)),INDIRECT(ADDRESS($B$24,$X$2)&amp;":"&amp;ADDRESS($B$24,$X$2-1+AK$8)),INDIRECT("rP!"&amp;ADDRESS(Prcsses!$B27,$X$2+$P$8-AK$8)&amp;":"&amp;ADDRESS(Prcsses!$B27,$X$2-1+$P$8))))</f>
        <v>14981.759999999998</v>
      </c>
      <c r="AL60" s="5">
        <f ca="1">IF(AL$4="",0,SUMPRODUCT(INDIRECT(ADDRESS($B68,$X$2)&amp;":"&amp;ADDRESS($B68,$X$2-1+AL$8)),INDIRECT(ADDRESS($B$24,$X$2)&amp;":"&amp;ADDRESS($B$24,$X$2-1+AL$8)),INDIRECT("rP!"&amp;ADDRESS(Prcsses!$B27,$X$2+$P$8-AL$8)&amp;":"&amp;ADDRESS(Prcsses!$B27,$X$2-1+$P$8))))</f>
        <v>23409</v>
      </c>
      <c r="AM60" s="5">
        <f ca="1">IF(AM$4="",0,SUMPRODUCT(INDIRECT(ADDRESS($B68,$X$2)&amp;":"&amp;ADDRESS($B68,$X$2-1+AM$8)),INDIRECT(ADDRESS($B$24,$X$2)&amp;":"&amp;ADDRESS($B$24,$X$2-1+AM$8)),INDIRECT("rP!"&amp;ADDRESS(Prcsses!$B27,$X$2+$P$8-AM$8)&amp;":"&amp;ADDRESS(Prcsses!$B27,$X$2-1+$P$8))))</f>
        <v>31836.240000000002</v>
      </c>
      <c r="AN60" s="5">
        <f ca="1">IF(AN$4="",0,SUMPRODUCT(INDIRECT(ADDRESS($B68,$X$2)&amp;":"&amp;ADDRESS($B68,$X$2-1+AN$8)),INDIRECT(ADDRESS($B$24,$X$2)&amp;":"&amp;ADDRESS($B$24,$X$2-1+AN$8)),INDIRECT("rP!"&amp;ADDRESS(Prcsses!$B27,$X$2+$P$8-AN$8)&amp;":"&amp;ADDRESS(Prcsses!$B27,$X$2-1+$P$8))))</f>
        <v>40263.480000000003</v>
      </c>
      <c r="AO60" s="5">
        <f ca="1">IF(AO$4="",0,SUMPRODUCT(INDIRECT(ADDRESS($B68,$X$2)&amp;":"&amp;ADDRESS($B68,$X$2-1+AO$8)),INDIRECT(ADDRESS($B$24,$X$2)&amp;":"&amp;ADDRESS($B$24,$X$2-1+AO$8)),INDIRECT("rP!"&amp;ADDRESS(Prcsses!$B27,$X$2+$P$8-AO$8)&amp;":"&amp;ADDRESS(Prcsses!$B27,$X$2-1+$P$8))))</f>
        <v>48690.720000000001</v>
      </c>
      <c r="AP60" s="5">
        <f ca="1">IF(AP$4="",0,SUMPRODUCT(INDIRECT(ADDRESS($B68,$X$2)&amp;":"&amp;ADDRESS($B68,$X$2-1+AP$8)),INDIRECT(ADDRESS($B$24,$X$2)&amp;":"&amp;ADDRESS($B$24,$X$2-1+AP$8)),INDIRECT("rP!"&amp;ADDRESS(Prcsses!$B27,$X$2+$P$8-AP$8)&amp;":"&amp;ADDRESS(Prcsses!$B27,$X$2-1+$P$8))))</f>
        <v>57261.535199999998</v>
      </c>
      <c r="AQ60" s="5">
        <f ca="1">IF(AQ$4="",0,SUMPRODUCT(INDIRECT(ADDRESS($B68,$X$2)&amp;":"&amp;ADDRESS($B68,$X$2-1+AQ$8)),INDIRECT(ADDRESS($B$24,$X$2)&amp;":"&amp;ADDRESS($B$24,$X$2-1+AQ$8)),INDIRECT("rP!"&amp;ADDRESS(Prcsses!$B27,$X$2+$P$8-AQ$8)&amp;":"&amp;ADDRESS(Prcsses!$B27,$X$2-1+$P$8))))</f>
        <v>66856.103999999992</v>
      </c>
      <c r="AR60" s="5">
        <f ca="1">IF(AR$4="",0,SUMPRODUCT(INDIRECT(ADDRESS($B68,$X$2)&amp;":"&amp;ADDRESS($B68,$X$2-1+AR$8)),INDIRECT(ADDRESS($B$24,$X$2)&amp;":"&amp;ADDRESS($B$24,$X$2-1+AR$8)),INDIRECT("rP!"&amp;ADDRESS(Prcsses!$B27,$X$2+$P$8-AR$8)&amp;":"&amp;ADDRESS(Prcsses!$B27,$X$2-1+$P$8))))</f>
        <v>75451.888800000001</v>
      </c>
      <c r="AS60" s="5">
        <f ca="1">IF(AS$4="",0,SUMPRODUCT(INDIRECT(ADDRESS($B68,$X$2)&amp;":"&amp;ADDRESS($B68,$X$2-1+AS$8)),INDIRECT(ADDRESS($B$24,$X$2)&amp;":"&amp;ADDRESS($B$24,$X$2-1+AS$8)),INDIRECT("rP!"&amp;ADDRESS(Prcsses!$B27,$X$2+$P$8-AS$8)&amp;":"&amp;ADDRESS(Prcsses!$B27,$X$2-1+$P$8))))</f>
        <v>84047.673599999995</v>
      </c>
      <c r="AT60" s="5">
        <f ca="1">IF(AT$4="",0,SUMPRODUCT(INDIRECT(ADDRESS($B68,$X$2)&amp;":"&amp;ADDRESS($B68,$X$2-1+AT$8)),INDIRECT(ADDRESS($B$24,$X$2)&amp;":"&amp;ADDRESS($B$24,$X$2-1+AT$8)),INDIRECT("rP!"&amp;ADDRESS(Prcsses!$B27,$X$2+$P$8-AT$8)&amp;":"&amp;ADDRESS(Prcsses!$B27,$X$2-1+$P$8))))</f>
        <v>92643.458399999989</v>
      </c>
      <c r="AU60" s="5">
        <f ca="1">IF(AU$4="",0,SUMPRODUCT(INDIRECT(ADDRESS($B68,$X$2)&amp;":"&amp;ADDRESS($B68,$X$2-1+AU$8)),INDIRECT(ADDRESS($B$24,$X$2)&amp;":"&amp;ADDRESS($B$24,$X$2-1+AU$8)),INDIRECT("rP!"&amp;ADDRESS(Prcsses!$B27,$X$2+$P$8-AU$8)&amp;":"&amp;ADDRESS(Prcsses!$B27,$X$2-1+$P$8))))</f>
        <v>101239.2432</v>
      </c>
      <c r="AV60" s="5">
        <f ca="1">IF(AV$4="",0,SUMPRODUCT(INDIRECT(ADDRESS($B68,$X$2)&amp;":"&amp;ADDRESS($B68,$X$2-1+AV$8)),INDIRECT(ADDRESS($B$24,$X$2)&amp;":"&amp;ADDRESS($B$24,$X$2-1+AV$8)),INDIRECT("rP!"&amp;ADDRESS(Prcsses!$B27,$X$2+$P$8-AV$8)&amp;":"&amp;ADDRESS(Prcsses!$B27,$X$2-1+$P$8))))</f>
        <v>110096.08516799999</v>
      </c>
      <c r="AW60" s="5">
        <f ca="1">IF(AW$4="",0,SUMPRODUCT(INDIRECT(ADDRESS($B68,$X$2)&amp;":"&amp;ADDRESS($B68,$X$2-1+AW$8)),INDIRECT(ADDRESS($B$24,$X$2)&amp;":"&amp;ADDRESS($B$24,$X$2-1+AW$8)),INDIRECT("rP!"&amp;ADDRESS(Prcsses!$B27,$X$2+$P$8-AW$8)&amp;":"&amp;ADDRESS(Prcsses!$B27,$X$2-1+$P$8))))</f>
        <v>120799.42905599999</v>
      </c>
      <c r="AX60" s="5">
        <f ca="1">IF(AX$4="",0,SUMPRODUCT(INDIRECT(ADDRESS($B68,$X$2)&amp;":"&amp;ADDRESS($B68,$X$2-1+AX$8)),INDIRECT(ADDRESS($B$24,$X$2)&amp;":"&amp;ADDRESS($B$24,$X$2-1+AX$8)),INDIRECT("rP!"&amp;ADDRESS(Prcsses!$B27,$X$2+$P$8-AX$8)&amp;":"&amp;ADDRESS(Prcsses!$B27,$X$2-1+$P$8))))</f>
        <v>129567.129552</v>
      </c>
      <c r="AY60" s="5">
        <f ca="1">IF(AY$4="",0,SUMPRODUCT(INDIRECT(ADDRESS($B68,$X$2)&amp;":"&amp;ADDRESS($B68,$X$2-1+AY$8)),INDIRECT(ADDRESS($B$24,$X$2)&amp;":"&amp;ADDRESS($B$24,$X$2-1+AY$8)),INDIRECT("rP!"&amp;ADDRESS(Prcsses!$B27,$X$2+$P$8-AY$8)&amp;":"&amp;ADDRESS(Prcsses!$B27,$X$2-1+$P$8))))</f>
        <v>138334.830048</v>
      </c>
      <c r="AZ60" s="5">
        <f ca="1">IF(AZ$4="",0,SUMPRODUCT(INDIRECT(ADDRESS($B68,$X$2)&amp;":"&amp;ADDRESS($B68,$X$2-1+AZ$8)),INDIRECT(ADDRESS($B$24,$X$2)&amp;":"&amp;ADDRESS($B$24,$X$2-1+AZ$8)),INDIRECT("rP!"&amp;ADDRESS(Prcsses!$B27,$X$2+$P$8-AZ$8)&amp;":"&amp;ADDRESS(Prcsses!$B27,$X$2-1+$P$8))))</f>
        <v>147102.53054400001</v>
      </c>
      <c r="BA60" s="5">
        <f ca="1">IF(BA$4="",0,SUMPRODUCT(INDIRECT(ADDRESS($B68,$X$2)&amp;":"&amp;ADDRESS($B68,$X$2-1+BA$8)),INDIRECT(ADDRESS($B$24,$X$2)&amp;":"&amp;ADDRESS($B$24,$X$2-1+BA$8)),INDIRECT("rP!"&amp;ADDRESS(Prcsses!$B27,$X$2+$P$8-BA$8)&amp;":"&amp;ADDRESS(Prcsses!$B27,$X$2-1+$P$8))))</f>
        <v>155870.23104000001</v>
      </c>
      <c r="BB60" s="5">
        <f ca="1">IF(BB$4="",0,SUMPRODUCT(INDIRECT(ADDRESS($B68,$X$2)&amp;":"&amp;ADDRESS($B68,$X$2-1+BB$8)),INDIRECT(ADDRESS($B$24,$X$2)&amp;":"&amp;ADDRESS($B$24,$X$2-1+BB$8)),INDIRECT("rP!"&amp;ADDRESS(Prcsses!$B27,$X$2+$P$8-BB$8)&amp;":"&amp;ADDRESS(Prcsses!$B27,$X$2-1+$P$8))))</f>
        <v>165021.11252063999</v>
      </c>
      <c r="BC60" s="5">
        <f ca="1">IF(BC$4="",0,SUMPRODUCT(INDIRECT(ADDRESS($B68,$X$2)&amp;":"&amp;ADDRESS($B68,$X$2-1+BC$8)),INDIRECT(ADDRESS($B$24,$X$2)&amp;":"&amp;ADDRESS($B$24,$X$2-1+BC$8)),INDIRECT("rP!"&amp;ADDRESS(Prcsses!$B27,$X$2+$P$8-BC$8)&amp;":"&amp;ADDRESS(Prcsses!$B27,$X$2-1+$P$8))))</f>
        <v>176211.29619071999</v>
      </c>
      <c r="BD60" s="5">
        <f ca="1">IF(BD$4="",0,SUMPRODUCT(INDIRECT(ADDRESS($B68,$X$2)&amp;":"&amp;ADDRESS($B68,$X$2-1+BD$8)),INDIRECT(ADDRESS($B$24,$X$2)&amp;":"&amp;ADDRESS($B$24,$X$2-1+BD$8)),INDIRECT("rP!"&amp;ADDRESS(Prcsses!$B27,$X$2+$P$8-BD$8)&amp;":"&amp;ADDRESS(Prcsses!$B27,$X$2-1+$P$8))))</f>
        <v>178861.0901184</v>
      </c>
      <c r="BE60" s="5">
        <f ca="1">IF(BE$4="",0,SUMPRODUCT(INDIRECT(ADDRESS($B68,$X$2)&amp;":"&amp;ADDRESS($B68,$X$2-1+BE$8)),INDIRECT(ADDRESS($B$24,$X$2)&amp;":"&amp;ADDRESS($B$24,$X$2-1+BE$8)),INDIRECT("rP!"&amp;ADDRESS(Prcsses!$B27,$X$2+$P$8-BE$8)&amp;":"&amp;ADDRESS(Prcsses!$B27,$X$2-1+$P$8))))</f>
        <v>178861.0901184</v>
      </c>
      <c r="BF60" s="5">
        <f ca="1">IF(BF$4="",0,SUMPRODUCT(INDIRECT(ADDRESS($B68,$X$2)&amp;":"&amp;ADDRESS($B68,$X$2-1+BF$8)),INDIRECT(ADDRESS($B$24,$X$2)&amp;":"&amp;ADDRESS($B$24,$X$2-1+BF$8)),INDIRECT("rP!"&amp;ADDRESS(Prcsses!$B27,$X$2+$P$8-BF$8)&amp;":"&amp;ADDRESS(Prcsses!$B27,$X$2-1+$P$8))))</f>
        <v>178861.0901184</v>
      </c>
      <c r="BG60" s="5">
        <f ca="1">IF(BG$4="",0,SUMPRODUCT(INDIRECT(ADDRESS($B68,$X$2)&amp;":"&amp;ADDRESS($B68,$X$2-1+BG$8)),INDIRECT(ADDRESS($B$24,$X$2)&amp;":"&amp;ADDRESS($B$24,$X$2-1+BG$8)),INDIRECT("rP!"&amp;ADDRESS(Prcsses!$B27,$X$2+$P$8-BG$8)&amp;":"&amp;ADDRESS(Prcsses!$B27,$X$2-1+$P$8))))</f>
        <v>178861.0901184</v>
      </c>
      <c r="BH60" s="5">
        <f ca="1">IF(BH$4="",0,SUMPRODUCT(INDIRECT(ADDRESS($B68,$X$2)&amp;":"&amp;ADDRESS($B68,$X$2-1+BH$8)),INDIRECT(ADDRESS($B$24,$X$2)&amp;":"&amp;ADDRESS($B$24,$X$2-1+BH$8)),INDIRECT("rP!"&amp;ADDRESS(Prcsses!$B27,$X$2+$P$8-BH$8)&amp;":"&amp;ADDRESS(Prcsses!$B27,$X$2-1+$P$8))))</f>
        <v>179258.559207552</v>
      </c>
      <c r="BI60" s="5">
        <f ca="1">IF(BI$4="",0,SUMPRODUCT(INDIRECT(ADDRESS($B68,$X$2)&amp;":"&amp;ADDRESS($B68,$X$2-1+BI$8)),INDIRECT(ADDRESS($B$24,$X$2)&amp;":"&amp;ADDRESS($B$24,$X$2-1+BI$8)),INDIRECT("rP!"&amp;ADDRESS(Prcsses!$B27,$X$2+$P$8-BI$8)&amp;":"&amp;ADDRESS(Prcsses!$B27,$X$2-1+$P$8))))</f>
        <v>182438.311920768</v>
      </c>
      <c r="BJ60" s="5">
        <f ca="1">IF(BJ$4="",0,SUMPRODUCT(INDIRECT(ADDRESS($B68,$X$2)&amp;":"&amp;ADDRESS($B68,$X$2-1+BJ$8)),INDIRECT(ADDRESS($B$24,$X$2)&amp;":"&amp;ADDRESS($B$24,$X$2-1+BJ$8)),INDIRECT("rP!"&amp;ADDRESS(Prcsses!$B27,$X$2+$P$8-BJ$8)&amp;":"&amp;ADDRESS(Prcsses!$B27,$X$2-1+$P$8))))</f>
        <v>182438.311920768</v>
      </c>
      <c r="BK60" s="5">
        <f ca="1">IF(BK$4="",0,SUMPRODUCT(INDIRECT(ADDRESS($B68,$X$2)&amp;":"&amp;ADDRESS($B68,$X$2-1+BK$8)),INDIRECT(ADDRESS($B$24,$X$2)&amp;":"&amp;ADDRESS($B$24,$X$2-1+BK$8)),INDIRECT("rP!"&amp;ADDRESS(Prcsses!$B27,$X$2+$P$8-BK$8)&amp;":"&amp;ADDRESS(Prcsses!$B27,$X$2-1+$P$8))))</f>
        <v>182438.311920768</v>
      </c>
      <c r="BL60" s="5">
        <f ca="1">IF(BL$4="",0,SUMPRODUCT(INDIRECT(ADDRESS($B68,$X$2)&amp;":"&amp;ADDRESS($B68,$X$2-1+BL$8)),INDIRECT(ADDRESS($B$24,$X$2)&amp;":"&amp;ADDRESS($B$24,$X$2-1+BL$8)),INDIRECT("rP!"&amp;ADDRESS(Prcsses!$B27,$X$2+$P$8-BL$8)&amp;":"&amp;ADDRESS(Prcsses!$B27,$X$2-1+$P$8))))</f>
        <v>182438.311920768</v>
      </c>
      <c r="BM60" s="5">
        <f ca="1">IF(BM$4="",0,SUMPRODUCT(INDIRECT(ADDRESS($B68,$X$2)&amp;":"&amp;ADDRESS($B68,$X$2-1+BM$8)),INDIRECT(ADDRESS($B$24,$X$2)&amp;":"&amp;ADDRESS($B$24,$X$2-1+BM$8)),INDIRECT("rP!"&amp;ADDRESS(Prcsses!$B27,$X$2+$P$8-BM$8)&amp;":"&amp;ADDRESS(Prcsses!$B27,$X$2-1+$P$8))))</f>
        <v>182438.311920768</v>
      </c>
      <c r="BN60" s="5">
        <f ca="1">IF(BN$4="",0,SUMPRODUCT(INDIRECT(ADDRESS($B68,$X$2)&amp;":"&amp;ADDRESS($B68,$X$2-1+BN$8)),INDIRECT(ADDRESS($B$24,$X$2)&amp;":"&amp;ADDRESS($B$24,$X$2-1+BN$8)),INDIRECT("rP!"&amp;ADDRESS(Prcsses!$B27,$X$2+$P$8-BN$8)&amp;":"&amp;ADDRESS(Prcsses!$B27,$X$2-1+$P$8))))</f>
        <v>182843.73039170305</v>
      </c>
      <c r="BO60" s="5">
        <f ca="1">IF(BO$4="",0,SUMPRODUCT(INDIRECT(ADDRESS($B68,$X$2)&amp;":"&amp;ADDRESS($B68,$X$2-1+BO$8)),INDIRECT(ADDRESS($B$24,$X$2)&amp;":"&amp;ADDRESS($B$24,$X$2-1+BO$8)),INDIRECT("rP!"&amp;ADDRESS(Prcsses!$B27,$X$2+$P$8-BO$8)&amp;":"&amp;ADDRESS(Prcsses!$B27,$X$2-1+$P$8))))</f>
        <v>186087.07815918335</v>
      </c>
      <c r="BP60" s="5">
        <f ca="1">IF(BP$4="",0,SUMPRODUCT(INDIRECT(ADDRESS($B68,$X$2)&amp;":"&amp;ADDRESS($B68,$X$2-1+BP$8)),INDIRECT(ADDRESS($B$24,$X$2)&amp;":"&amp;ADDRESS($B$24,$X$2-1+BP$8)),INDIRECT("rP!"&amp;ADDRESS(Prcsses!$B27,$X$2+$P$8-BP$8)&amp;":"&amp;ADDRESS(Prcsses!$B27,$X$2-1+$P$8))))</f>
        <v>186087.07815918335</v>
      </c>
      <c r="BQ60" s="5">
        <f ca="1">IF(BQ$4="",0,SUMPRODUCT(INDIRECT(ADDRESS($B68,$X$2)&amp;":"&amp;ADDRESS($B68,$X$2-1+BQ$8)),INDIRECT(ADDRESS($B$24,$X$2)&amp;":"&amp;ADDRESS($B$24,$X$2-1+BQ$8)),INDIRECT("rP!"&amp;ADDRESS(Prcsses!$B27,$X$2+$P$8-BQ$8)&amp;":"&amp;ADDRESS(Prcsses!$B27,$X$2-1+$P$8))))</f>
        <v>186087.07815918335</v>
      </c>
      <c r="BR60" s="5">
        <f ca="1">IF(BR$4="",0,SUMPRODUCT(INDIRECT(ADDRESS($B68,$X$2)&amp;":"&amp;ADDRESS($B68,$X$2-1+BR$8)),INDIRECT(ADDRESS($B$24,$X$2)&amp;":"&amp;ADDRESS($B$24,$X$2-1+BR$8)),INDIRECT("rP!"&amp;ADDRESS(Prcsses!$B27,$X$2+$P$8-BR$8)&amp;":"&amp;ADDRESS(Prcsses!$B27,$X$2-1+$P$8))))</f>
        <v>186087.07815918335</v>
      </c>
      <c r="BS60" s="5">
        <f ca="1">IF(BS$4="",0,SUMPRODUCT(INDIRECT(ADDRESS($B68,$X$2)&amp;":"&amp;ADDRESS($B68,$X$2-1+BS$8)),INDIRECT(ADDRESS($B$24,$X$2)&amp;":"&amp;ADDRESS($B$24,$X$2-1+BS$8)),INDIRECT("rP!"&amp;ADDRESS(Prcsses!$B27,$X$2+$P$8-BS$8)&amp;":"&amp;ADDRESS(Prcsses!$B27,$X$2-1+$P$8))))</f>
        <v>186087.07815918335</v>
      </c>
      <c r="BT60" s="5">
        <f ca="1">IF(BT$4="",0,SUMPRODUCT(INDIRECT(ADDRESS($B68,$X$2)&amp;":"&amp;ADDRESS($B68,$X$2-1+BT$8)),INDIRECT(ADDRESS($B$24,$X$2)&amp;":"&amp;ADDRESS($B$24,$X$2-1+BT$8)),INDIRECT("rP!"&amp;ADDRESS(Prcsses!$B27,$X$2+$P$8-BT$8)&amp;":"&amp;ADDRESS(Prcsses!$B27,$X$2-1+$P$8))))</f>
        <v>186500.60499953708</v>
      </c>
      <c r="BU60" s="5">
        <f ca="1">IF(BU$4="",0,SUMPRODUCT(INDIRECT(ADDRESS($B68,$X$2)&amp;":"&amp;ADDRESS($B68,$X$2-1+BU$8)),INDIRECT(ADDRESS($B$24,$X$2)&amp;":"&amp;ADDRESS($B$24,$X$2-1+BU$8)),INDIRECT("rP!"&amp;ADDRESS(Prcsses!$B27,$X$2+$P$8-BU$8)&amp;":"&amp;ADDRESS(Prcsses!$B27,$X$2-1+$P$8))))</f>
        <v>189808.81972236701</v>
      </c>
      <c r="BV60" s="5">
        <f ca="1">IF(BV$4="",0,SUMPRODUCT(INDIRECT(ADDRESS($B68,$X$2)&amp;":"&amp;ADDRESS($B68,$X$2-1+BV$8)),INDIRECT(ADDRESS($B$24,$X$2)&amp;":"&amp;ADDRESS($B$24,$X$2-1+BV$8)),INDIRECT("rP!"&amp;ADDRESS(Prcsses!$B27,$X$2+$P$8-BV$8)&amp;":"&amp;ADDRESS(Prcsses!$B27,$X$2-1+$P$8))))</f>
        <v>189808.81972236701</v>
      </c>
      <c r="BW60" s="5">
        <f ca="1">IF(BW$4="",0,SUMPRODUCT(INDIRECT(ADDRESS($B68,$X$2)&amp;":"&amp;ADDRESS($B68,$X$2-1+BW$8)),INDIRECT(ADDRESS($B$24,$X$2)&amp;":"&amp;ADDRESS($B$24,$X$2-1+BW$8)),INDIRECT("rP!"&amp;ADDRESS(Prcsses!$B27,$X$2+$P$8-BW$8)&amp;":"&amp;ADDRESS(Prcsses!$B27,$X$2-1+$P$8))))</f>
        <v>189808.81972236701</v>
      </c>
      <c r="BX60" s="5">
        <f ca="1">IF(BX$4="",0,SUMPRODUCT(INDIRECT(ADDRESS($B68,$X$2)&amp;":"&amp;ADDRESS($B68,$X$2-1+BX$8)),INDIRECT(ADDRESS($B$24,$X$2)&amp;":"&amp;ADDRESS($B$24,$X$2-1+BX$8)),INDIRECT("rP!"&amp;ADDRESS(Prcsses!$B27,$X$2+$P$8-BX$8)&amp;":"&amp;ADDRESS(Prcsses!$B27,$X$2-1+$P$8))))</f>
        <v>189808.81972236701</v>
      </c>
      <c r="BY60" s="5">
        <f ca="1">IF(BY$4="",0,SUMPRODUCT(INDIRECT(ADDRESS($B68,$X$2)&amp;":"&amp;ADDRESS($B68,$X$2-1+BY$8)),INDIRECT(ADDRESS($B$24,$X$2)&amp;":"&amp;ADDRESS($B$24,$X$2-1+BY$8)),INDIRECT("rP!"&amp;ADDRESS(Prcsses!$B27,$X$2+$P$8-BY$8)&amp;":"&amp;ADDRESS(Prcsses!$B27,$X$2-1+$P$8))))</f>
        <v>189808.81972236701</v>
      </c>
      <c r="BZ60" s="5">
        <f ca="1">IF(BZ$4="",0,SUMPRODUCT(INDIRECT(ADDRESS($B68,$X$2)&amp;":"&amp;ADDRESS($B68,$X$2-1+BZ$8)),INDIRECT(ADDRESS($B$24,$X$2)&amp;":"&amp;ADDRESS($B$24,$X$2-1+BZ$8)),INDIRECT("rP!"&amp;ADDRESS(Prcsses!$B27,$X$2+$P$8-BZ$8)&amp;":"&amp;ADDRESS(Prcsses!$B27,$X$2-1+$P$8))))</f>
        <v>190230.61709952782</v>
      </c>
      <c r="CA60" s="5">
        <f ca="1">IF(CA$4="",0,SUMPRODUCT(INDIRECT(ADDRESS($B68,$X$2)&amp;":"&amp;ADDRESS($B68,$X$2-1+CA$8)),INDIRECT(ADDRESS($B$24,$X$2)&amp;":"&amp;ADDRESS($B$24,$X$2-1+CA$8)),INDIRECT("rP!"&amp;ADDRESS(Prcsses!$B27,$X$2+$P$8-CA$8)&amp;":"&amp;ADDRESS(Prcsses!$B27,$X$2-1+$P$8))))</f>
        <v>193604.99611681435</v>
      </c>
      <c r="CB60" s="5">
        <f ca="1">IF(CB$4="",0,SUMPRODUCT(INDIRECT(ADDRESS($B68,$X$2)&amp;":"&amp;ADDRESS($B68,$X$2-1+CB$8)),INDIRECT(ADDRESS($B$24,$X$2)&amp;":"&amp;ADDRESS($B$24,$X$2-1+CB$8)),INDIRECT("rP!"&amp;ADDRESS(Prcsses!$B27,$X$2+$P$8-CB$8)&amp;":"&amp;ADDRESS(Prcsses!$B27,$X$2-1+$P$8))))</f>
        <v>193604.99611681435</v>
      </c>
      <c r="CC60" s="5">
        <f ca="1">IF(CC$4="",0,SUMPRODUCT(INDIRECT(ADDRESS($B68,$X$2)&amp;":"&amp;ADDRESS($B68,$X$2-1+CC$8)),INDIRECT(ADDRESS($B$24,$X$2)&amp;":"&amp;ADDRESS($B$24,$X$2-1+CC$8)),INDIRECT("rP!"&amp;ADDRESS(Prcsses!$B27,$X$2+$P$8-CC$8)&amp;":"&amp;ADDRESS(Prcsses!$B27,$X$2-1+$P$8))))</f>
        <v>193604.99611681435</v>
      </c>
      <c r="CD60" s="5">
        <f ca="1">IF(CD$4="",0,SUMPRODUCT(INDIRECT(ADDRESS($B68,$X$2)&amp;":"&amp;ADDRESS($B68,$X$2-1+CD$8)),INDIRECT(ADDRESS($B$24,$X$2)&amp;":"&amp;ADDRESS($B$24,$X$2-1+CD$8)),INDIRECT("rP!"&amp;ADDRESS(Prcsses!$B27,$X$2+$P$8-CD$8)&amp;":"&amp;ADDRESS(Prcsses!$B27,$X$2-1+$P$8))))</f>
        <v>193604.99611681435</v>
      </c>
      <c r="CE60" s="5">
        <f ca="1">IF(CE$4="",0,SUMPRODUCT(INDIRECT(ADDRESS($B68,$X$2)&amp;":"&amp;ADDRESS($B68,$X$2-1+CE$8)),INDIRECT(ADDRESS($B$24,$X$2)&amp;":"&amp;ADDRESS($B$24,$X$2-1+CE$8)),INDIRECT("rP!"&amp;ADDRESS(Prcsses!$B27,$X$2+$P$8-CE$8)&amp;":"&amp;ADDRESS(Prcsses!$B27,$X$2-1+$P$8))))</f>
        <v>193604.99611681435</v>
      </c>
      <c r="CF60" s="5">
        <f ca="1">IF(CF$4="",0,SUMPRODUCT(INDIRECT(ADDRESS($B68,$X$2)&amp;":"&amp;ADDRESS($B68,$X$2-1+CF$8)),INDIRECT(ADDRESS($B$24,$X$2)&amp;":"&amp;ADDRESS($B$24,$X$2-1+CF$8)),INDIRECT("rP!"&amp;ADDRESS(Prcsses!$B27,$X$2+$P$8-CF$8)&amp;":"&amp;ADDRESS(Prcsses!$B27,$X$2-1+$P$8))))</f>
        <v>0</v>
      </c>
    </row>
    <row r="61" spans="2:84" x14ac:dyDescent="0.3">
      <c r="B61" s="13">
        <f>ROW()</f>
        <v>61</v>
      </c>
      <c r="H61" s="1" t="str">
        <f t="shared" si="129"/>
        <v>Себестоимостные закупки и затраты</v>
      </c>
      <c r="I61" s="1" t="str">
        <f>Prcsses!I28</f>
        <v>Транспортные расходы</v>
      </c>
      <c r="M61" s="53" t="s">
        <v>18</v>
      </c>
      <c r="U61" s="5">
        <f t="shared" ca="1" si="130"/>
        <v>5237414.1340075182</v>
      </c>
      <c r="X61" s="5">
        <f ca="1">IF(X$4="",0,SUMPRODUCT(INDIRECT(ADDRESS($B69,$X$2)&amp;":"&amp;ADDRESS($B69,$X$2-1+X$8)),INDIRECT(ADDRESS($B$24,$X$2)&amp;":"&amp;ADDRESS($B$24,$X$2-1+X$8)),INDIRECT("rP!"&amp;ADDRESS(Prcsses!$B28,$X$2+$P$8-X$8)&amp;":"&amp;ADDRESS(Prcsses!$B28,$X$2-1+$P$8))))</f>
        <v>0</v>
      </c>
      <c r="Y61" s="5">
        <f ca="1">IF(Y$4="",0,SUMPRODUCT(INDIRECT(ADDRESS($B69,$X$2)&amp;":"&amp;ADDRESS($B69,$X$2-1+Y$8)),INDIRECT(ADDRESS($B$24,$X$2)&amp;":"&amp;ADDRESS($B$24,$X$2-1+Y$8)),INDIRECT("rP!"&amp;ADDRESS(Prcsses!$B28,$X$2+$P$8-Y$8)&amp;":"&amp;ADDRESS(Prcsses!$B28,$X$2-1+$P$8))))</f>
        <v>0</v>
      </c>
      <c r="Z61" s="5">
        <f ca="1">IF(Z$4="",0,SUMPRODUCT(INDIRECT(ADDRESS($B69,$X$2)&amp;":"&amp;ADDRESS($B69,$X$2-1+Z$8)),INDIRECT(ADDRESS($B$24,$X$2)&amp;":"&amp;ADDRESS($B$24,$X$2-1+Z$8)),INDIRECT("rP!"&amp;ADDRESS(Prcsses!$B28,$X$2+$P$8-Z$8)&amp;":"&amp;ADDRESS(Prcsses!$B28,$X$2-1+$P$8))))</f>
        <v>0</v>
      </c>
      <c r="AA61" s="5">
        <f ca="1">IF(AA$4="",0,SUMPRODUCT(INDIRECT(ADDRESS($B69,$X$2)&amp;":"&amp;ADDRESS($B69,$X$2-1+AA$8)),INDIRECT(ADDRESS($B$24,$X$2)&amp;":"&amp;ADDRESS($B$24,$X$2-1+AA$8)),INDIRECT("rP!"&amp;ADDRESS(Prcsses!$B28,$X$2+$P$8-AA$8)&amp;":"&amp;ADDRESS(Prcsses!$B28,$X$2-1+$P$8))))</f>
        <v>0</v>
      </c>
      <c r="AB61" s="5">
        <f ca="1">IF(AB$4="",0,SUMPRODUCT(INDIRECT(ADDRESS($B69,$X$2)&amp;":"&amp;ADDRESS($B69,$X$2-1+AB$8)),INDIRECT(ADDRESS($B$24,$X$2)&amp;":"&amp;ADDRESS($B$24,$X$2-1+AB$8)),INDIRECT("rP!"&amp;ADDRESS(Prcsses!$B28,$X$2+$P$8-AB$8)&amp;":"&amp;ADDRESS(Prcsses!$B28,$X$2-1+$P$8))))</f>
        <v>0</v>
      </c>
      <c r="AC61" s="5">
        <f ca="1">IF(AC$4="",0,SUMPRODUCT(INDIRECT(ADDRESS($B69,$X$2)&amp;":"&amp;ADDRESS($B69,$X$2-1+AC$8)),INDIRECT(ADDRESS($B$24,$X$2)&amp;":"&amp;ADDRESS($B$24,$X$2-1+AC$8)),INDIRECT("rP!"&amp;ADDRESS(Prcsses!$B28,$X$2+$P$8-AC$8)&amp;":"&amp;ADDRESS(Prcsses!$B28,$X$2-1+$P$8))))</f>
        <v>0</v>
      </c>
      <c r="AD61" s="5">
        <f ca="1">IF(AD$4="",0,SUMPRODUCT(INDIRECT(ADDRESS($B69,$X$2)&amp;":"&amp;ADDRESS($B69,$X$2-1+AD$8)),INDIRECT(ADDRESS($B$24,$X$2)&amp;":"&amp;ADDRESS($B$24,$X$2-1+AD$8)),INDIRECT("rP!"&amp;ADDRESS(Prcsses!$B28,$X$2+$P$8-AD$8)&amp;":"&amp;ADDRESS(Prcsses!$B28,$X$2-1+$P$8))))</f>
        <v>0</v>
      </c>
      <c r="AE61" s="5">
        <f ca="1">IF(AE$4="",0,SUMPRODUCT(INDIRECT(ADDRESS($B69,$X$2)&amp;":"&amp;ADDRESS($B69,$X$2-1+AE$8)),INDIRECT(ADDRESS($B$24,$X$2)&amp;":"&amp;ADDRESS($B$24,$X$2-1+AE$8)),INDIRECT("rP!"&amp;ADDRESS(Prcsses!$B28,$X$2+$P$8-AE$8)&amp;":"&amp;ADDRESS(Prcsses!$B28,$X$2-1+$P$8))))</f>
        <v>0</v>
      </c>
      <c r="AF61" s="5">
        <f ca="1">IF(AF$4="",0,SUMPRODUCT(INDIRECT(ADDRESS($B69,$X$2)&amp;":"&amp;ADDRESS($B69,$X$2-1+AF$8)),INDIRECT(ADDRESS($B$24,$X$2)&amp;":"&amp;ADDRESS($B$24,$X$2-1+AF$8)),INDIRECT("rP!"&amp;ADDRESS(Prcsses!$B28,$X$2+$P$8-AF$8)&amp;":"&amp;ADDRESS(Prcsses!$B28,$X$2-1+$P$8))))</f>
        <v>0</v>
      </c>
      <c r="AG61" s="5">
        <f ca="1">IF(AG$4="",0,SUMPRODUCT(INDIRECT(ADDRESS($B69,$X$2)&amp;":"&amp;ADDRESS($B69,$X$2-1+AG$8)),INDIRECT(ADDRESS($B$24,$X$2)&amp;":"&amp;ADDRESS($B$24,$X$2-1+AG$8)),INDIRECT("rP!"&amp;ADDRESS(Prcsses!$B28,$X$2+$P$8-AG$8)&amp;":"&amp;ADDRESS(Prcsses!$B28,$X$2-1+$P$8))))</f>
        <v>0</v>
      </c>
      <c r="AH61" s="5">
        <f ca="1">IF(AH$4="",0,SUMPRODUCT(INDIRECT(ADDRESS($B69,$X$2)&amp;":"&amp;ADDRESS($B69,$X$2-1+AH$8)),INDIRECT(ADDRESS($B$24,$X$2)&amp;":"&amp;ADDRESS($B$24,$X$2-1+AH$8)),INDIRECT("rP!"&amp;ADDRESS(Prcsses!$B28,$X$2+$P$8-AH$8)&amp;":"&amp;ADDRESS(Prcsses!$B28,$X$2-1+$P$8))))</f>
        <v>0</v>
      </c>
      <c r="AI61" s="5">
        <f ca="1">IF(AI$4="",0,SUMPRODUCT(INDIRECT(ADDRESS($B69,$X$2)&amp;":"&amp;ADDRESS($B69,$X$2-1+AI$8)),INDIRECT(ADDRESS($B$24,$X$2)&amp;":"&amp;ADDRESS($B$24,$X$2-1+AI$8)),INDIRECT("rP!"&amp;ADDRESS(Prcsses!$B28,$X$2+$P$8-AI$8)&amp;":"&amp;ADDRESS(Prcsses!$B28,$X$2-1+$P$8))))</f>
        <v>0</v>
      </c>
      <c r="AJ61" s="5">
        <f ca="1">IF(AJ$4="",0,SUMPRODUCT(INDIRECT(ADDRESS($B69,$X$2)&amp;":"&amp;ADDRESS($B69,$X$2-1+AJ$8)),INDIRECT(ADDRESS($B$24,$X$2)&amp;":"&amp;ADDRESS($B$24,$X$2-1+AJ$8)),INDIRECT("rP!"&amp;ADDRESS(Prcsses!$B28,$X$2+$P$8-AJ$8)&amp;":"&amp;ADDRESS(Prcsses!$B28,$X$2-1+$P$8))))</f>
        <v>5202</v>
      </c>
      <c r="AK61" s="5">
        <f ca="1">IF(AK$4="",0,SUMPRODUCT(INDIRECT(ADDRESS($B69,$X$2)&amp;":"&amp;ADDRESS($B69,$X$2-1+AK$8)),INDIRECT(ADDRESS($B$24,$X$2)&amp;":"&amp;ADDRESS($B$24,$X$2-1+AK$8)),INDIRECT("rP!"&amp;ADDRESS(Prcsses!$B28,$X$2+$P$8-AK$8)&amp;":"&amp;ADDRESS(Prcsses!$B28,$X$2-1+$P$8))))</f>
        <v>13525.2</v>
      </c>
      <c r="AL61" s="5">
        <f ca="1">IF(AL$4="",0,SUMPRODUCT(INDIRECT(ADDRESS($B69,$X$2)&amp;":"&amp;ADDRESS($B69,$X$2-1+AL$8)),INDIRECT(ADDRESS($B$24,$X$2)&amp;":"&amp;ADDRESS($B$24,$X$2-1+AL$8)),INDIRECT("rP!"&amp;ADDRESS(Prcsses!$B28,$X$2+$P$8-AL$8)&amp;":"&amp;ADDRESS(Prcsses!$B28,$X$2-1+$P$8))))</f>
        <v>19767.599999999999</v>
      </c>
      <c r="AM61" s="5">
        <f ca="1">IF(AM$4="",0,SUMPRODUCT(INDIRECT(ADDRESS($B69,$X$2)&amp;":"&amp;ADDRESS($B69,$X$2-1+AM$8)),INDIRECT(ADDRESS($B$24,$X$2)&amp;":"&amp;ADDRESS($B$24,$X$2-1+AM$8)),INDIRECT("rP!"&amp;ADDRESS(Prcsses!$B28,$X$2+$P$8-AM$8)&amp;":"&amp;ADDRESS(Prcsses!$B28,$X$2-1+$P$8))))</f>
        <v>26010</v>
      </c>
      <c r="AN61" s="5">
        <f ca="1">IF(AN$4="",0,SUMPRODUCT(INDIRECT(ADDRESS($B69,$X$2)&amp;":"&amp;ADDRESS($B69,$X$2-1+AN$8)),INDIRECT(ADDRESS($B$24,$X$2)&amp;":"&amp;ADDRESS($B$24,$X$2-1+AN$8)),INDIRECT("rP!"&amp;ADDRESS(Prcsses!$B28,$X$2+$P$8-AN$8)&amp;":"&amp;ADDRESS(Prcsses!$B28,$X$2-1+$P$8))))</f>
        <v>32252.400000000001</v>
      </c>
      <c r="AO61" s="5">
        <f ca="1">IF(AO$4="",0,SUMPRODUCT(INDIRECT(ADDRESS($B69,$X$2)&amp;":"&amp;ADDRESS($B69,$X$2-1+AO$8)),INDIRECT(ADDRESS($B$24,$X$2)&amp;":"&amp;ADDRESS($B$24,$X$2-1+AO$8)),INDIRECT("rP!"&amp;ADDRESS(Prcsses!$B28,$X$2+$P$8-AO$8)&amp;":"&amp;ADDRESS(Prcsses!$B28,$X$2-1+$P$8))))</f>
        <v>38494.800000000003</v>
      </c>
      <c r="AP61" s="5">
        <f ca="1">IF(AP$4="",0,SUMPRODUCT(INDIRECT(ADDRESS($B69,$X$2)&amp;":"&amp;ADDRESS($B69,$X$2-1+AP$8)),INDIRECT(ADDRESS($B$24,$X$2)&amp;":"&amp;ADDRESS($B$24,$X$2-1+AP$8)),INDIRECT("rP!"&amp;ADDRESS(Prcsses!$B28,$X$2+$P$8-AP$8)&amp;":"&amp;ADDRESS(Prcsses!$B28,$X$2-1+$P$8))))</f>
        <v>45215.784</v>
      </c>
      <c r="AQ61" s="5">
        <f ca="1">IF(AQ$4="",0,SUMPRODUCT(INDIRECT(ADDRESS($B69,$X$2)&amp;":"&amp;ADDRESS($B69,$X$2-1+AQ$8)),INDIRECT(ADDRESS($B$24,$X$2)&amp;":"&amp;ADDRESS($B$24,$X$2-1+AQ$8)),INDIRECT("rP!"&amp;ADDRESS(Prcsses!$B28,$X$2+$P$8-AQ$8)&amp;":"&amp;ADDRESS(Prcsses!$B28,$X$2-1+$P$8))))</f>
        <v>51999.191999999995</v>
      </c>
      <c r="AR61" s="5">
        <f ca="1">IF(AR$4="",0,SUMPRODUCT(INDIRECT(ADDRESS($B69,$X$2)&amp;":"&amp;ADDRESS($B69,$X$2-1+AR$8)),INDIRECT(ADDRESS($B$24,$X$2)&amp;":"&amp;ADDRESS($B$24,$X$2-1+AR$8)),INDIRECT("rP!"&amp;ADDRESS(Prcsses!$B28,$X$2+$P$8-AR$8)&amp;":"&amp;ADDRESS(Prcsses!$B28,$X$2-1+$P$8))))</f>
        <v>58366.439999999995</v>
      </c>
      <c r="AS61" s="5">
        <f ca="1">IF(AS$4="",0,SUMPRODUCT(INDIRECT(ADDRESS($B69,$X$2)&amp;":"&amp;ADDRESS($B69,$X$2-1+AS$8)),INDIRECT(ADDRESS($B$24,$X$2)&amp;":"&amp;ADDRESS($B$24,$X$2-1+AS$8)),INDIRECT("rP!"&amp;ADDRESS(Prcsses!$B28,$X$2+$P$8-AS$8)&amp;":"&amp;ADDRESS(Prcsses!$B28,$X$2-1+$P$8))))</f>
        <v>64733.687999999995</v>
      </c>
      <c r="AT61" s="5">
        <f ca="1">IF(AT$4="",0,SUMPRODUCT(INDIRECT(ADDRESS($B69,$X$2)&amp;":"&amp;ADDRESS($B69,$X$2-1+AT$8)),INDIRECT(ADDRESS($B$24,$X$2)&amp;":"&amp;ADDRESS($B$24,$X$2-1+AT$8)),INDIRECT("rP!"&amp;ADDRESS(Prcsses!$B28,$X$2+$P$8-AT$8)&amp;":"&amp;ADDRESS(Prcsses!$B28,$X$2-1+$P$8))))</f>
        <v>71100.935999999987</v>
      </c>
      <c r="AU61" s="5">
        <f ca="1">IF(AU$4="",0,SUMPRODUCT(INDIRECT(ADDRESS($B69,$X$2)&amp;":"&amp;ADDRESS($B69,$X$2-1+AU$8)),INDIRECT(ADDRESS($B$24,$X$2)&amp;":"&amp;ADDRESS($B$24,$X$2-1+AU$8)),INDIRECT("rP!"&amp;ADDRESS(Prcsses!$B28,$X$2+$P$8-AU$8)&amp;":"&amp;ADDRESS(Prcsses!$B28,$X$2-1+$P$8))))</f>
        <v>77468.183999999994</v>
      </c>
      <c r="AV61" s="5">
        <f ca="1">IF(AV$4="",0,SUMPRODUCT(INDIRECT(ADDRESS($B69,$X$2)&amp;":"&amp;ADDRESS($B69,$X$2-1+AV$8)),INDIRECT(ADDRESS($B$24,$X$2)&amp;":"&amp;ADDRESS($B$24,$X$2-1+AV$8)),INDIRECT("rP!"&amp;ADDRESS(Prcsses!$B28,$X$2+$P$8-AV$8)&amp;":"&amp;ADDRESS(Prcsses!$B28,$X$2-1+$P$8))))</f>
        <v>84705.622559999989</v>
      </c>
      <c r="AW61" s="5">
        <f ca="1">IF(AW$4="",0,SUMPRODUCT(INDIRECT(ADDRESS($B69,$X$2)&amp;":"&amp;ADDRESS($B69,$X$2-1+AW$8)),INDIRECT(ADDRESS($B$24,$X$2)&amp;":"&amp;ADDRESS($B$24,$X$2-1+AW$8)),INDIRECT("rP!"&amp;ADDRESS(Prcsses!$B28,$X$2+$P$8-AW$8)&amp;":"&amp;ADDRESS(Prcsses!$B28,$X$2-1+$P$8))))</f>
        <v>92006.733600000007</v>
      </c>
      <c r="AX61" s="5">
        <f ca="1">IF(AX$4="",0,SUMPRODUCT(INDIRECT(ADDRESS($B69,$X$2)&amp;":"&amp;ADDRESS($B69,$X$2-1+AX$8)),INDIRECT(ADDRESS($B$24,$X$2)&amp;":"&amp;ADDRESS($B$24,$X$2-1+AX$8)),INDIRECT("rP!"&amp;ADDRESS(Prcsses!$B28,$X$2+$P$8-AX$8)&amp;":"&amp;ADDRESS(Prcsses!$B28,$X$2-1+$P$8))))</f>
        <v>98501.326559999987</v>
      </c>
      <c r="AY61" s="5">
        <f ca="1">IF(AY$4="",0,SUMPRODUCT(INDIRECT(ADDRESS($B69,$X$2)&amp;":"&amp;ADDRESS($B69,$X$2-1+AY$8)),INDIRECT(ADDRESS($B$24,$X$2)&amp;":"&amp;ADDRESS($B$24,$X$2-1+AY$8)),INDIRECT("rP!"&amp;ADDRESS(Prcsses!$B28,$X$2+$P$8-AY$8)&amp;":"&amp;ADDRESS(Prcsses!$B28,$X$2-1+$P$8))))</f>
        <v>104995.91952</v>
      </c>
      <c r="AZ61" s="5">
        <f ca="1">IF(AZ$4="",0,SUMPRODUCT(INDIRECT(ADDRESS($B69,$X$2)&amp;":"&amp;ADDRESS($B69,$X$2-1+AZ$8)),INDIRECT(ADDRESS($B$24,$X$2)&amp;":"&amp;ADDRESS($B$24,$X$2-1+AZ$8)),INDIRECT("rP!"&amp;ADDRESS(Prcsses!$B28,$X$2+$P$8-AZ$8)&amp;":"&amp;ADDRESS(Prcsses!$B28,$X$2-1+$P$8))))</f>
        <v>111490.51248</v>
      </c>
      <c r="BA61" s="5">
        <f ca="1">IF(BA$4="",0,SUMPRODUCT(INDIRECT(ADDRESS($B69,$X$2)&amp;":"&amp;ADDRESS($B69,$X$2-1+BA$8)),INDIRECT(ADDRESS($B$24,$X$2)&amp;":"&amp;ADDRESS($B$24,$X$2-1+BA$8)),INDIRECT("rP!"&amp;ADDRESS(Prcsses!$B28,$X$2+$P$8-BA$8)&amp;":"&amp;ADDRESS(Prcsses!$B28,$X$2-1+$P$8))))</f>
        <v>117985.10544000001</v>
      </c>
      <c r="BB61" s="5">
        <f ca="1">IF(BB$4="",0,SUMPRODUCT(INDIRECT(ADDRESS($B69,$X$2)&amp;":"&amp;ADDRESS($B69,$X$2-1+BB$8)),INDIRECT(ADDRESS($B$24,$X$2)&amp;":"&amp;ADDRESS($B$24,$X$2-1+BB$8)),INDIRECT("rP!"&amp;ADDRESS(Prcsses!$B28,$X$2+$P$8-BB$8)&amp;":"&amp;ADDRESS(Prcsses!$B28,$X$2-1+$P$8))))</f>
        <v>125756.9683488</v>
      </c>
      <c r="BC61" s="5">
        <f ca="1">IF(BC$4="",0,SUMPRODUCT(INDIRECT(ADDRESS($B69,$X$2)&amp;":"&amp;ADDRESS($B69,$X$2-1+BC$8)),INDIRECT(ADDRESS($B$24,$X$2)&amp;":"&amp;ADDRESS($B$24,$X$2-1+BC$8)),INDIRECT("rP!"&amp;ADDRESS(Prcsses!$B28,$X$2+$P$8-BC$8)&amp;":"&amp;ADDRESS(Prcsses!$B28,$X$2-1+$P$8))))</f>
        <v>131385.61558079999</v>
      </c>
      <c r="BD61" s="5">
        <f ca="1">IF(BD$4="",0,SUMPRODUCT(INDIRECT(ADDRESS($B69,$X$2)&amp;":"&amp;ADDRESS($B69,$X$2-1+BD$8)),INDIRECT(ADDRESS($B$24,$X$2)&amp;":"&amp;ADDRESS($B$24,$X$2-1+BD$8)),INDIRECT("rP!"&amp;ADDRESS(Prcsses!$B28,$X$2+$P$8-BD$8)&amp;":"&amp;ADDRESS(Prcsses!$B28,$X$2-1+$P$8))))</f>
        <v>132489.69638400001</v>
      </c>
      <c r="BE61" s="5">
        <f ca="1">IF(BE$4="",0,SUMPRODUCT(INDIRECT(ADDRESS($B69,$X$2)&amp;":"&amp;ADDRESS($B69,$X$2-1+BE$8)),INDIRECT(ADDRESS($B$24,$X$2)&amp;":"&amp;ADDRESS($B$24,$X$2-1+BE$8)),INDIRECT("rP!"&amp;ADDRESS(Prcsses!$B28,$X$2+$P$8-BE$8)&amp;":"&amp;ADDRESS(Prcsses!$B28,$X$2-1+$P$8))))</f>
        <v>132489.69638400001</v>
      </c>
      <c r="BF61" s="5">
        <f ca="1">IF(BF$4="",0,SUMPRODUCT(INDIRECT(ADDRESS($B69,$X$2)&amp;":"&amp;ADDRESS($B69,$X$2-1+BF$8)),INDIRECT(ADDRESS($B$24,$X$2)&amp;":"&amp;ADDRESS($B$24,$X$2-1+BF$8)),INDIRECT("rP!"&amp;ADDRESS(Prcsses!$B28,$X$2+$P$8-BF$8)&amp;":"&amp;ADDRESS(Prcsses!$B28,$X$2-1+$P$8))))</f>
        <v>132489.69638400001</v>
      </c>
      <c r="BG61" s="5">
        <f ca="1">IF(BG$4="",0,SUMPRODUCT(INDIRECT(ADDRESS($B69,$X$2)&amp;":"&amp;ADDRESS($B69,$X$2-1+BG$8)),INDIRECT(ADDRESS($B$24,$X$2)&amp;":"&amp;ADDRESS($B$24,$X$2-1+BG$8)),INDIRECT("rP!"&amp;ADDRESS(Prcsses!$B28,$X$2+$P$8-BG$8)&amp;":"&amp;ADDRESS(Prcsses!$B28,$X$2-1+$P$8))))</f>
        <v>132489.69638400001</v>
      </c>
      <c r="BH61" s="5">
        <f ca="1">IF(BH$4="",0,SUMPRODUCT(INDIRECT(ADDRESS($B69,$X$2)&amp;":"&amp;ADDRESS($B69,$X$2-1+BH$8)),INDIRECT(ADDRESS($B$24,$X$2)&amp;":"&amp;ADDRESS($B$24,$X$2-1+BH$8)),INDIRECT("rP!"&amp;ADDRESS(Prcsses!$B28,$X$2+$P$8-BH$8)&amp;":"&amp;ADDRESS(Prcsses!$B28,$X$2-1+$P$8))))</f>
        <v>133814.59334784001</v>
      </c>
      <c r="BI61" s="5">
        <f ca="1">IF(BI$4="",0,SUMPRODUCT(INDIRECT(ADDRESS($B69,$X$2)&amp;":"&amp;ADDRESS($B69,$X$2-1+BI$8)),INDIRECT(ADDRESS($B$24,$X$2)&amp;":"&amp;ADDRESS($B$24,$X$2-1+BI$8)),INDIRECT("rP!"&amp;ADDRESS(Prcsses!$B28,$X$2+$P$8-BI$8)&amp;":"&amp;ADDRESS(Prcsses!$B28,$X$2-1+$P$8))))</f>
        <v>135139.49031168001</v>
      </c>
      <c r="BJ61" s="5">
        <f ca="1">IF(BJ$4="",0,SUMPRODUCT(INDIRECT(ADDRESS($B69,$X$2)&amp;":"&amp;ADDRESS($B69,$X$2-1+BJ$8)),INDIRECT(ADDRESS($B$24,$X$2)&amp;":"&amp;ADDRESS($B$24,$X$2-1+BJ$8)),INDIRECT("rP!"&amp;ADDRESS(Prcsses!$B28,$X$2+$P$8-BJ$8)&amp;":"&amp;ADDRESS(Prcsses!$B28,$X$2-1+$P$8))))</f>
        <v>135139.49031168001</v>
      </c>
      <c r="BK61" s="5">
        <f ca="1">IF(BK$4="",0,SUMPRODUCT(INDIRECT(ADDRESS($B69,$X$2)&amp;":"&amp;ADDRESS($B69,$X$2-1+BK$8)),INDIRECT(ADDRESS($B$24,$X$2)&amp;":"&amp;ADDRESS($B$24,$X$2-1+BK$8)),INDIRECT("rP!"&amp;ADDRESS(Prcsses!$B28,$X$2+$P$8-BK$8)&amp;":"&amp;ADDRESS(Prcsses!$B28,$X$2-1+$P$8))))</f>
        <v>135139.49031168001</v>
      </c>
      <c r="BL61" s="5">
        <f ca="1">IF(BL$4="",0,SUMPRODUCT(INDIRECT(ADDRESS($B69,$X$2)&amp;":"&amp;ADDRESS($B69,$X$2-1+BL$8)),INDIRECT(ADDRESS($B$24,$X$2)&amp;":"&amp;ADDRESS($B$24,$X$2-1+BL$8)),INDIRECT("rP!"&amp;ADDRESS(Prcsses!$B28,$X$2+$P$8-BL$8)&amp;":"&amp;ADDRESS(Prcsses!$B28,$X$2-1+$P$8))))</f>
        <v>135139.49031168001</v>
      </c>
      <c r="BM61" s="5">
        <f ca="1">IF(BM$4="",0,SUMPRODUCT(INDIRECT(ADDRESS($B69,$X$2)&amp;":"&amp;ADDRESS($B69,$X$2-1+BM$8)),INDIRECT(ADDRESS($B$24,$X$2)&amp;":"&amp;ADDRESS($B$24,$X$2-1+BM$8)),INDIRECT("rP!"&amp;ADDRESS(Prcsses!$B28,$X$2+$P$8-BM$8)&amp;":"&amp;ADDRESS(Prcsses!$B28,$X$2-1+$P$8))))</f>
        <v>135139.49031168001</v>
      </c>
      <c r="BN61" s="5">
        <f ca="1">IF(BN$4="",0,SUMPRODUCT(INDIRECT(ADDRESS($B69,$X$2)&amp;":"&amp;ADDRESS($B69,$X$2-1+BN$8)),INDIRECT(ADDRESS($B$24,$X$2)&amp;":"&amp;ADDRESS($B$24,$X$2-1+BN$8)),INDIRECT("rP!"&amp;ADDRESS(Prcsses!$B28,$X$2+$P$8-BN$8)&amp;":"&amp;ADDRESS(Prcsses!$B28,$X$2-1+$P$8))))</f>
        <v>136490.88521479681</v>
      </c>
      <c r="BO61" s="5">
        <f ca="1">IF(BO$4="",0,SUMPRODUCT(INDIRECT(ADDRESS($B69,$X$2)&amp;":"&amp;ADDRESS($B69,$X$2-1+BO$8)),INDIRECT(ADDRESS($B$24,$X$2)&amp;":"&amp;ADDRESS($B$24,$X$2-1+BO$8)),INDIRECT("rP!"&amp;ADDRESS(Prcsses!$B28,$X$2+$P$8-BO$8)&amp;":"&amp;ADDRESS(Prcsses!$B28,$X$2-1+$P$8))))</f>
        <v>137842.28011791359</v>
      </c>
      <c r="BP61" s="5">
        <f ca="1">IF(BP$4="",0,SUMPRODUCT(INDIRECT(ADDRESS($B69,$X$2)&amp;":"&amp;ADDRESS($B69,$X$2-1+BP$8)),INDIRECT(ADDRESS($B$24,$X$2)&amp;":"&amp;ADDRESS($B$24,$X$2-1+BP$8)),INDIRECT("rP!"&amp;ADDRESS(Prcsses!$B28,$X$2+$P$8-BP$8)&amp;":"&amp;ADDRESS(Prcsses!$B28,$X$2-1+$P$8))))</f>
        <v>137842.28011791359</v>
      </c>
      <c r="BQ61" s="5">
        <f ca="1">IF(BQ$4="",0,SUMPRODUCT(INDIRECT(ADDRESS($B69,$X$2)&amp;":"&amp;ADDRESS($B69,$X$2-1+BQ$8)),INDIRECT(ADDRESS($B$24,$X$2)&amp;":"&amp;ADDRESS($B$24,$X$2-1+BQ$8)),INDIRECT("rP!"&amp;ADDRESS(Prcsses!$B28,$X$2+$P$8-BQ$8)&amp;":"&amp;ADDRESS(Prcsses!$B28,$X$2-1+$P$8))))</f>
        <v>137842.28011791359</v>
      </c>
      <c r="BR61" s="5">
        <f ca="1">IF(BR$4="",0,SUMPRODUCT(INDIRECT(ADDRESS($B69,$X$2)&amp;":"&amp;ADDRESS($B69,$X$2-1+BR$8)),INDIRECT(ADDRESS($B$24,$X$2)&amp;":"&amp;ADDRESS($B$24,$X$2-1+BR$8)),INDIRECT("rP!"&amp;ADDRESS(Prcsses!$B28,$X$2+$P$8-BR$8)&amp;":"&amp;ADDRESS(Prcsses!$B28,$X$2-1+$P$8))))</f>
        <v>137842.28011791359</v>
      </c>
      <c r="BS61" s="5">
        <f ca="1">IF(BS$4="",0,SUMPRODUCT(INDIRECT(ADDRESS($B69,$X$2)&amp;":"&amp;ADDRESS($B69,$X$2-1+BS$8)),INDIRECT(ADDRESS($B$24,$X$2)&amp;":"&amp;ADDRESS($B$24,$X$2-1+BS$8)),INDIRECT("rP!"&amp;ADDRESS(Prcsses!$B28,$X$2+$P$8-BS$8)&amp;":"&amp;ADDRESS(Prcsses!$B28,$X$2-1+$P$8))))</f>
        <v>137842.28011791359</v>
      </c>
      <c r="BT61" s="5">
        <f ca="1">IF(BT$4="",0,SUMPRODUCT(INDIRECT(ADDRESS($B69,$X$2)&amp;":"&amp;ADDRESS($B69,$X$2-1+BT$8)),INDIRECT(ADDRESS($B$24,$X$2)&amp;":"&amp;ADDRESS($B$24,$X$2-1+BT$8)),INDIRECT("rP!"&amp;ADDRESS(Prcsses!$B28,$X$2+$P$8-BT$8)&amp;":"&amp;ADDRESS(Prcsses!$B28,$X$2-1+$P$8))))</f>
        <v>139220.70291909273</v>
      </c>
      <c r="BU61" s="5">
        <f ca="1">IF(BU$4="",0,SUMPRODUCT(INDIRECT(ADDRESS($B69,$X$2)&amp;":"&amp;ADDRESS($B69,$X$2-1+BU$8)),INDIRECT(ADDRESS($B$24,$X$2)&amp;":"&amp;ADDRESS($B$24,$X$2-1+BU$8)),INDIRECT("rP!"&amp;ADDRESS(Prcsses!$B28,$X$2+$P$8-BU$8)&amp;":"&amp;ADDRESS(Prcsses!$B28,$X$2-1+$P$8))))</f>
        <v>140599.12572027184</v>
      </c>
      <c r="BV61" s="5">
        <f ca="1">IF(BV$4="",0,SUMPRODUCT(INDIRECT(ADDRESS($B69,$X$2)&amp;":"&amp;ADDRESS($B69,$X$2-1+BV$8)),INDIRECT(ADDRESS($B$24,$X$2)&amp;":"&amp;ADDRESS($B$24,$X$2-1+BV$8)),INDIRECT("rP!"&amp;ADDRESS(Prcsses!$B28,$X$2+$P$8-BV$8)&amp;":"&amp;ADDRESS(Prcsses!$B28,$X$2-1+$P$8))))</f>
        <v>140599.12572027184</v>
      </c>
      <c r="BW61" s="5">
        <f ca="1">IF(BW$4="",0,SUMPRODUCT(INDIRECT(ADDRESS($B69,$X$2)&amp;":"&amp;ADDRESS($B69,$X$2-1+BW$8)),INDIRECT(ADDRESS($B$24,$X$2)&amp;":"&amp;ADDRESS($B$24,$X$2-1+BW$8)),INDIRECT("rP!"&amp;ADDRESS(Prcsses!$B28,$X$2+$P$8-BW$8)&amp;":"&amp;ADDRESS(Prcsses!$B28,$X$2-1+$P$8))))</f>
        <v>140599.12572027184</v>
      </c>
      <c r="BX61" s="5">
        <f ca="1">IF(BX$4="",0,SUMPRODUCT(INDIRECT(ADDRESS($B69,$X$2)&amp;":"&amp;ADDRESS($B69,$X$2-1+BX$8)),INDIRECT(ADDRESS($B$24,$X$2)&amp;":"&amp;ADDRESS($B$24,$X$2-1+BX$8)),INDIRECT("rP!"&amp;ADDRESS(Prcsses!$B28,$X$2+$P$8-BX$8)&amp;":"&amp;ADDRESS(Prcsses!$B28,$X$2-1+$P$8))))</f>
        <v>140599.12572027184</v>
      </c>
      <c r="BY61" s="5">
        <f ca="1">IF(BY$4="",0,SUMPRODUCT(INDIRECT(ADDRESS($B69,$X$2)&amp;":"&amp;ADDRESS($B69,$X$2-1+BY$8)),INDIRECT(ADDRESS($B$24,$X$2)&amp;":"&amp;ADDRESS($B$24,$X$2-1+BY$8)),INDIRECT("rP!"&amp;ADDRESS(Prcsses!$B28,$X$2+$P$8-BY$8)&amp;":"&amp;ADDRESS(Prcsses!$B28,$X$2-1+$P$8))))</f>
        <v>140599.12572027184</v>
      </c>
      <c r="BZ61" s="5">
        <f ca="1">IF(BZ$4="",0,SUMPRODUCT(INDIRECT(ADDRESS($B69,$X$2)&amp;":"&amp;ADDRESS($B69,$X$2-1+BZ$8)),INDIRECT(ADDRESS($B$24,$X$2)&amp;":"&amp;ADDRESS($B$24,$X$2-1+BZ$8)),INDIRECT("rP!"&amp;ADDRESS(Prcsses!$B28,$X$2+$P$8-BZ$8)&amp;":"&amp;ADDRESS(Prcsses!$B28,$X$2-1+$P$8))))</f>
        <v>142005.11697747456</v>
      </c>
      <c r="CA61" s="5">
        <f ca="1">IF(CA$4="",0,SUMPRODUCT(INDIRECT(ADDRESS($B69,$X$2)&amp;":"&amp;ADDRESS($B69,$X$2-1+CA$8)),INDIRECT(ADDRESS($B$24,$X$2)&amp;":"&amp;ADDRESS($B$24,$X$2-1+CA$8)),INDIRECT("rP!"&amp;ADDRESS(Prcsses!$B28,$X$2+$P$8-CA$8)&amp;":"&amp;ADDRESS(Prcsses!$B28,$X$2-1+$P$8))))</f>
        <v>143411.10823467729</v>
      </c>
      <c r="CB61" s="5">
        <f ca="1">IF(CB$4="",0,SUMPRODUCT(INDIRECT(ADDRESS($B69,$X$2)&amp;":"&amp;ADDRESS($B69,$X$2-1+CB$8)),INDIRECT(ADDRESS($B$24,$X$2)&amp;":"&amp;ADDRESS($B$24,$X$2-1+CB$8)),INDIRECT("rP!"&amp;ADDRESS(Prcsses!$B28,$X$2+$P$8-CB$8)&amp;":"&amp;ADDRESS(Prcsses!$B28,$X$2-1+$P$8))))</f>
        <v>143411.10823467729</v>
      </c>
      <c r="CC61" s="5">
        <f ca="1">IF(CC$4="",0,SUMPRODUCT(INDIRECT(ADDRESS($B69,$X$2)&amp;":"&amp;ADDRESS($B69,$X$2-1+CC$8)),INDIRECT(ADDRESS($B$24,$X$2)&amp;":"&amp;ADDRESS($B$24,$X$2-1+CC$8)),INDIRECT("rP!"&amp;ADDRESS(Prcsses!$B28,$X$2+$P$8-CC$8)&amp;":"&amp;ADDRESS(Prcsses!$B28,$X$2-1+$P$8))))</f>
        <v>143411.10823467729</v>
      </c>
      <c r="CD61" s="5">
        <f ca="1">IF(CD$4="",0,SUMPRODUCT(INDIRECT(ADDRESS($B69,$X$2)&amp;":"&amp;ADDRESS($B69,$X$2-1+CD$8)),INDIRECT(ADDRESS($B$24,$X$2)&amp;":"&amp;ADDRESS($B$24,$X$2-1+CD$8)),INDIRECT("rP!"&amp;ADDRESS(Prcsses!$B28,$X$2+$P$8-CD$8)&amp;":"&amp;ADDRESS(Prcsses!$B28,$X$2-1+$P$8))))</f>
        <v>143411.10823467729</v>
      </c>
      <c r="CE61" s="5">
        <f ca="1">IF(CE$4="",0,SUMPRODUCT(INDIRECT(ADDRESS($B69,$X$2)&amp;":"&amp;ADDRESS($B69,$X$2-1+CE$8)),INDIRECT(ADDRESS($B$24,$X$2)&amp;":"&amp;ADDRESS($B$24,$X$2-1+CE$8)),INDIRECT("rP!"&amp;ADDRESS(Prcsses!$B28,$X$2+$P$8-CE$8)&amp;":"&amp;ADDRESS(Prcsses!$B28,$X$2-1+$P$8))))</f>
        <v>143411.10823467729</v>
      </c>
      <c r="CF61" s="5">
        <f ca="1">IF(CF$4="",0,SUMPRODUCT(INDIRECT(ADDRESS($B69,$X$2)&amp;":"&amp;ADDRESS($B69,$X$2-1+CF$8)),INDIRECT(ADDRESS($B$24,$X$2)&amp;":"&amp;ADDRESS($B$24,$X$2-1+CF$8)),INDIRECT("rP!"&amp;ADDRESS(Prcsses!$B28,$X$2+$P$8-CF$8)&amp;":"&amp;ADDRESS(Prcsses!$B28,$X$2-1+$P$8))))</f>
        <v>0</v>
      </c>
    </row>
    <row r="62" spans="2:84" s="26" customFormat="1" ht="12" x14ac:dyDescent="0.25">
      <c r="B62" s="13"/>
      <c r="M62" s="55"/>
      <c r="N62" s="44" t="s">
        <v>21</v>
      </c>
      <c r="O62" s="45"/>
      <c r="P62" s="46"/>
      <c r="Q62" s="89"/>
      <c r="U62" s="41"/>
      <c r="V62" s="42"/>
      <c r="W62" s="43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</row>
    <row r="63" spans="2:84" x14ac:dyDescent="0.3">
      <c r="B63" s="13">
        <f>ROW()</f>
        <v>63</v>
      </c>
      <c r="H63" s="1" t="str">
        <f t="shared" ref="H63:H69" si="131">$H$37</f>
        <v>Себестоимостные закупки и затраты</v>
      </c>
      <c r="I63" s="1" t="s">
        <v>142</v>
      </c>
      <c r="M63" s="53" t="s">
        <v>16</v>
      </c>
      <c r="W63" s="34"/>
      <c r="X63" s="33"/>
      <c r="Y63" s="33"/>
      <c r="Z63" s="33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  <c r="BJ63" s="33"/>
      <c r="BK63" s="33"/>
      <c r="BL63" s="33"/>
      <c r="BM63" s="33"/>
      <c r="BN63" s="33"/>
      <c r="BO63" s="33"/>
      <c r="BP63" s="33"/>
      <c r="BQ63" s="33"/>
      <c r="BR63" s="33"/>
      <c r="BS63" s="33"/>
      <c r="BT63" s="33"/>
      <c r="BU63" s="33"/>
      <c r="BV63" s="33"/>
      <c r="BW63" s="33"/>
      <c r="BX63" s="33"/>
      <c r="BY63" s="33"/>
      <c r="BZ63" s="33"/>
      <c r="CA63" s="33"/>
      <c r="CB63" s="33"/>
      <c r="CC63" s="33"/>
      <c r="CD63" s="33"/>
      <c r="CE63" s="33"/>
      <c r="CF63" s="33"/>
    </row>
    <row r="64" spans="2:84" x14ac:dyDescent="0.3">
      <c r="B64" s="13">
        <f>ROW()</f>
        <v>64</v>
      </c>
      <c r="H64" s="1" t="str">
        <f t="shared" si="131"/>
        <v>Себестоимостные закупки и затраты</v>
      </c>
      <c r="I64" s="1" t="str">
        <f>$I$46</f>
        <v>Индексация себест. закупок и затрат</v>
      </c>
      <c r="J64" s="1" t="str">
        <f>Prcsses!I23</f>
        <v>Металлопрокат</v>
      </c>
      <c r="M64" s="53" t="s">
        <v>16</v>
      </c>
      <c r="O64" s="82"/>
      <c r="P64" s="86">
        <v>0.02</v>
      </c>
      <c r="W64" s="34"/>
      <c r="X64" s="99">
        <f t="shared" ref="X64:AG68" ca="1" si="132">IF(X$4="",0,(1+$P64)^(INT((X$1-1)/IF(OR($P$54&lt;=0,$P$54=""),12,$P$54))))</f>
        <v>1</v>
      </c>
      <c r="Y64" s="99">
        <f t="shared" ca="1" si="132"/>
        <v>1</v>
      </c>
      <c r="Z64" s="99">
        <f t="shared" ca="1" si="132"/>
        <v>1</v>
      </c>
      <c r="AA64" s="99">
        <f t="shared" ca="1" si="132"/>
        <v>1</v>
      </c>
      <c r="AB64" s="99">
        <f t="shared" ca="1" si="132"/>
        <v>1</v>
      </c>
      <c r="AC64" s="99">
        <f t="shared" ca="1" si="132"/>
        <v>1</v>
      </c>
      <c r="AD64" s="99">
        <f t="shared" ca="1" si="132"/>
        <v>1.02</v>
      </c>
      <c r="AE64" s="99">
        <f t="shared" ca="1" si="132"/>
        <v>1.02</v>
      </c>
      <c r="AF64" s="99">
        <f t="shared" ca="1" si="132"/>
        <v>1.02</v>
      </c>
      <c r="AG64" s="99">
        <f t="shared" ca="1" si="132"/>
        <v>1.02</v>
      </c>
      <c r="AH64" s="99">
        <f t="shared" ref="AH64:AQ68" ca="1" si="133">IF(AH$4="",0,(1+$P64)^(INT((AH$1-1)/IF(OR($P$54&lt;=0,$P$54=""),12,$P$54))))</f>
        <v>1.02</v>
      </c>
      <c r="AI64" s="99">
        <f t="shared" ca="1" si="133"/>
        <v>1.02</v>
      </c>
      <c r="AJ64" s="99">
        <f t="shared" ca="1" si="133"/>
        <v>1.0404</v>
      </c>
      <c r="AK64" s="99">
        <f t="shared" ca="1" si="133"/>
        <v>1.0404</v>
      </c>
      <c r="AL64" s="99">
        <f t="shared" ca="1" si="133"/>
        <v>1.0404</v>
      </c>
      <c r="AM64" s="99">
        <f t="shared" ca="1" si="133"/>
        <v>1.0404</v>
      </c>
      <c r="AN64" s="99">
        <f t="shared" ca="1" si="133"/>
        <v>1.0404</v>
      </c>
      <c r="AO64" s="99">
        <f t="shared" ca="1" si="133"/>
        <v>1.0404</v>
      </c>
      <c r="AP64" s="99">
        <f t="shared" ca="1" si="133"/>
        <v>1.0612079999999999</v>
      </c>
      <c r="AQ64" s="99">
        <f t="shared" ca="1" si="133"/>
        <v>1.0612079999999999</v>
      </c>
      <c r="AR64" s="99">
        <f t="shared" ref="AR64:BA68" ca="1" si="134">IF(AR$4="",0,(1+$P64)^(INT((AR$1-1)/IF(OR($P$54&lt;=0,$P$54=""),12,$P$54))))</f>
        <v>1.0612079999999999</v>
      </c>
      <c r="AS64" s="99">
        <f t="shared" ca="1" si="134"/>
        <v>1.0612079999999999</v>
      </c>
      <c r="AT64" s="99">
        <f t="shared" ca="1" si="134"/>
        <v>1.0612079999999999</v>
      </c>
      <c r="AU64" s="99">
        <f t="shared" ca="1" si="134"/>
        <v>1.0612079999999999</v>
      </c>
      <c r="AV64" s="99">
        <f t="shared" ca="1" si="134"/>
        <v>1.08243216</v>
      </c>
      <c r="AW64" s="99">
        <f t="shared" ca="1" si="134"/>
        <v>1.08243216</v>
      </c>
      <c r="AX64" s="99">
        <f t="shared" ca="1" si="134"/>
        <v>1.08243216</v>
      </c>
      <c r="AY64" s="99">
        <f t="shared" ca="1" si="134"/>
        <v>1.08243216</v>
      </c>
      <c r="AZ64" s="99">
        <f t="shared" ca="1" si="134"/>
        <v>1.08243216</v>
      </c>
      <c r="BA64" s="99">
        <f t="shared" ca="1" si="134"/>
        <v>1.08243216</v>
      </c>
      <c r="BB64" s="99">
        <f t="shared" ref="BB64:BK68" ca="1" si="135">IF(BB$4="",0,(1+$P64)^(INT((BB$1-1)/IF(OR($P$54&lt;=0,$P$54=""),12,$P$54))))</f>
        <v>1.1040808032</v>
      </c>
      <c r="BC64" s="99">
        <f t="shared" ca="1" si="135"/>
        <v>1.1040808032</v>
      </c>
      <c r="BD64" s="99">
        <f t="shared" ca="1" si="135"/>
        <v>1.1040808032</v>
      </c>
      <c r="BE64" s="99">
        <f t="shared" ca="1" si="135"/>
        <v>1.1040808032</v>
      </c>
      <c r="BF64" s="99">
        <f t="shared" ca="1" si="135"/>
        <v>1.1040808032</v>
      </c>
      <c r="BG64" s="99">
        <f t="shared" ca="1" si="135"/>
        <v>1.1040808032</v>
      </c>
      <c r="BH64" s="99">
        <f t="shared" ca="1" si="135"/>
        <v>1.1261624192640001</v>
      </c>
      <c r="BI64" s="99">
        <f t="shared" ca="1" si="135"/>
        <v>1.1261624192640001</v>
      </c>
      <c r="BJ64" s="99">
        <f t="shared" ca="1" si="135"/>
        <v>1.1261624192640001</v>
      </c>
      <c r="BK64" s="99">
        <f t="shared" ca="1" si="135"/>
        <v>1.1261624192640001</v>
      </c>
      <c r="BL64" s="99">
        <f t="shared" ref="BL64:BU68" ca="1" si="136">IF(BL$4="",0,(1+$P64)^(INT((BL$1-1)/IF(OR($P$54&lt;=0,$P$54=""),12,$P$54))))</f>
        <v>1.1261624192640001</v>
      </c>
      <c r="BM64" s="99">
        <f t="shared" ca="1" si="136"/>
        <v>1.1261624192640001</v>
      </c>
      <c r="BN64" s="99">
        <f t="shared" ca="1" si="136"/>
        <v>1.1486856676492798</v>
      </c>
      <c r="BO64" s="99">
        <f t="shared" ca="1" si="136"/>
        <v>1.1486856676492798</v>
      </c>
      <c r="BP64" s="99">
        <f t="shared" ca="1" si="136"/>
        <v>1.1486856676492798</v>
      </c>
      <c r="BQ64" s="99">
        <f t="shared" ca="1" si="136"/>
        <v>1.1486856676492798</v>
      </c>
      <c r="BR64" s="99">
        <f t="shared" ca="1" si="136"/>
        <v>1.1486856676492798</v>
      </c>
      <c r="BS64" s="99">
        <f t="shared" ca="1" si="136"/>
        <v>1.1486856676492798</v>
      </c>
      <c r="BT64" s="99">
        <f t="shared" ca="1" si="136"/>
        <v>1.1716593810022655</v>
      </c>
      <c r="BU64" s="99">
        <f t="shared" ca="1" si="136"/>
        <v>1.1716593810022655</v>
      </c>
      <c r="BV64" s="99">
        <f t="shared" ref="BV64:CF68" ca="1" si="137">IF(BV$4="",0,(1+$P64)^(INT((BV$1-1)/IF(OR($P$54&lt;=0,$P$54=""),12,$P$54))))</f>
        <v>1.1716593810022655</v>
      </c>
      <c r="BW64" s="99">
        <f t="shared" ca="1" si="137"/>
        <v>1.1716593810022655</v>
      </c>
      <c r="BX64" s="99">
        <f t="shared" ca="1" si="137"/>
        <v>1.1716593810022655</v>
      </c>
      <c r="BY64" s="99">
        <f t="shared" ca="1" si="137"/>
        <v>1.1716593810022655</v>
      </c>
      <c r="BZ64" s="99">
        <f t="shared" ca="1" si="137"/>
        <v>1.1950925686223108</v>
      </c>
      <c r="CA64" s="99">
        <f t="shared" ca="1" si="137"/>
        <v>1.1950925686223108</v>
      </c>
      <c r="CB64" s="99">
        <f t="shared" ca="1" si="137"/>
        <v>1.1950925686223108</v>
      </c>
      <c r="CC64" s="99">
        <f t="shared" ca="1" si="137"/>
        <v>1.1950925686223108</v>
      </c>
      <c r="CD64" s="99">
        <f t="shared" ca="1" si="137"/>
        <v>1.1950925686223108</v>
      </c>
      <c r="CE64" s="99">
        <f t="shared" ca="1" si="137"/>
        <v>1.1950925686223108</v>
      </c>
      <c r="CF64" s="99">
        <f t="shared" ca="1" si="137"/>
        <v>0</v>
      </c>
    </row>
    <row r="65" spans="2:84" x14ac:dyDescent="0.3">
      <c r="B65" s="13">
        <f>ROW()</f>
        <v>65</v>
      </c>
      <c r="H65" s="1" t="str">
        <f t="shared" si="131"/>
        <v>Себестоимостные закупки и затраты</v>
      </c>
      <c r="I65" s="1" t="str">
        <f t="shared" ref="I65:I69" si="138">$I$46</f>
        <v>Индексация себест. закупок и затрат</v>
      </c>
      <c r="J65" s="1" t="str">
        <f>Prcsses!I24</f>
        <v>Изготовление у подрядчиков</v>
      </c>
      <c r="M65" s="53" t="s">
        <v>16</v>
      </c>
      <c r="O65" s="82"/>
      <c r="P65" s="86">
        <v>0.02</v>
      </c>
      <c r="W65" s="34"/>
      <c r="X65" s="99">
        <f t="shared" ca="1" si="132"/>
        <v>1</v>
      </c>
      <c r="Y65" s="99">
        <f t="shared" ca="1" si="132"/>
        <v>1</v>
      </c>
      <c r="Z65" s="99">
        <f t="shared" ca="1" si="132"/>
        <v>1</v>
      </c>
      <c r="AA65" s="99">
        <f t="shared" ca="1" si="132"/>
        <v>1</v>
      </c>
      <c r="AB65" s="99">
        <f t="shared" ca="1" si="132"/>
        <v>1</v>
      </c>
      <c r="AC65" s="99">
        <f t="shared" ca="1" si="132"/>
        <v>1</v>
      </c>
      <c r="AD65" s="99">
        <f t="shared" ca="1" si="132"/>
        <v>1.02</v>
      </c>
      <c r="AE65" s="99">
        <f t="shared" ca="1" si="132"/>
        <v>1.02</v>
      </c>
      <c r="AF65" s="99">
        <f t="shared" ca="1" si="132"/>
        <v>1.02</v>
      </c>
      <c r="AG65" s="99">
        <f t="shared" ca="1" si="132"/>
        <v>1.02</v>
      </c>
      <c r="AH65" s="99">
        <f t="shared" ca="1" si="133"/>
        <v>1.02</v>
      </c>
      <c r="AI65" s="99">
        <f t="shared" ca="1" si="133"/>
        <v>1.02</v>
      </c>
      <c r="AJ65" s="99">
        <f t="shared" ca="1" si="133"/>
        <v>1.0404</v>
      </c>
      <c r="AK65" s="99">
        <f t="shared" ca="1" si="133"/>
        <v>1.0404</v>
      </c>
      <c r="AL65" s="99">
        <f t="shared" ca="1" si="133"/>
        <v>1.0404</v>
      </c>
      <c r="AM65" s="99">
        <f t="shared" ca="1" si="133"/>
        <v>1.0404</v>
      </c>
      <c r="AN65" s="99">
        <f t="shared" ca="1" si="133"/>
        <v>1.0404</v>
      </c>
      <c r="AO65" s="99">
        <f t="shared" ca="1" si="133"/>
        <v>1.0404</v>
      </c>
      <c r="AP65" s="99">
        <f t="shared" ca="1" si="133"/>
        <v>1.0612079999999999</v>
      </c>
      <c r="AQ65" s="99">
        <f t="shared" ca="1" si="133"/>
        <v>1.0612079999999999</v>
      </c>
      <c r="AR65" s="99">
        <f t="shared" ca="1" si="134"/>
        <v>1.0612079999999999</v>
      </c>
      <c r="AS65" s="99">
        <f t="shared" ca="1" si="134"/>
        <v>1.0612079999999999</v>
      </c>
      <c r="AT65" s="99">
        <f t="shared" ca="1" si="134"/>
        <v>1.0612079999999999</v>
      </c>
      <c r="AU65" s="99">
        <f t="shared" ca="1" si="134"/>
        <v>1.0612079999999999</v>
      </c>
      <c r="AV65" s="99">
        <f t="shared" ca="1" si="134"/>
        <v>1.08243216</v>
      </c>
      <c r="AW65" s="99">
        <f t="shared" ca="1" si="134"/>
        <v>1.08243216</v>
      </c>
      <c r="AX65" s="99">
        <f t="shared" ca="1" si="134"/>
        <v>1.08243216</v>
      </c>
      <c r="AY65" s="99">
        <f t="shared" ca="1" si="134"/>
        <v>1.08243216</v>
      </c>
      <c r="AZ65" s="99">
        <f t="shared" ca="1" si="134"/>
        <v>1.08243216</v>
      </c>
      <c r="BA65" s="99">
        <f t="shared" ca="1" si="134"/>
        <v>1.08243216</v>
      </c>
      <c r="BB65" s="99">
        <f t="shared" ca="1" si="135"/>
        <v>1.1040808032</v>
      </c>
      <c r="BC65" s="99">
        <f t="shared" ca="1" si="135"/>
        <v>1.1040808032</v>
      </c>
      <c r="BD65" s="99">
        <f t="shared" ca="1" si="135"/>
        <v>1.1040808032</v>
      </c>
      <c r="BE65" s="99">
        <f t="shared" ca="1" si="135"/>
        <v>1.1040808032</v>
      </c>
      <c r="BF65" s="99">
        <f t="shared" ca="1" si="135"/>
        <v>1.1040808032</v>
      </c>
      <c r="BG65" s="99">
        <f t="shared" ca="1" si="135"/>
        <v>1.1040808032</v>
      </c>
      <c r="BH65" s="99">
        <f t="shared" ca="1" si="135"/>
        <v>1.1261624192640001</v>
      </c>
      <c r="BI65" s="99">
        <f t="shared" ca="1" si="135"/>
        <v>1.1261624192640001</v>
      </c>
      <c r="BJ65" s="99">
        <f t="shared" ca="1" si="135"/>
        <v>1.1261624192640001</v>
      </c>
      <c r="BK65" s="99">
        <f t="shared" ca="1" si="135"/>
        <v>1.1261624192640001</v>
      </c>
      <c r="BL65" s="99">
        <f t="shared" ca="1" si="136"/>
        <v>1.1261624192640001</v>
      </c>
      <c r="BM65" s="99">
        <f t="shared" ca="1" si="136"/>
        <v>1.1261624192640001</v>
      </c>
      <c r="BN65" s="99">
        <f t="shared" ca="1" si="136"/>
        <v>1.1486856676492798</v>
      </c>
      <c r="BO65" s="99">
        <f t="shared" ca="1" si="136"/>
        <v>1.1486856676492798</v>
      </c>
      <c r="BP65" s="99">
        <f t="shared" ca="1" si="136"/>
        <v>1.1486856676492798</v>
      </c>
      <c r="BQ65" s="99">
        <f t="shared" ca="1" si="136"/>
        <v>1.1486856676492798</v>
      </c>
      <c r="BR65" s="99">
        <f t="shared" ca="1" si="136"/>
        <v>1.1486856676492798</v>
      </c>
      <c r="BS65" s="99">
        <f t="shared" ca="1" si="136"/>
        <v>1.1486856676492798</v>
      </c>
      <c r="BT65" s="99">
        <f t="shared" ca="1" si="136"/>
        <v>1.1716593810022655</v>
      </c>
      <c r="BU65" s="99">
        <f t="shared" ca="1" si="136"/>
        <v>1.1716593810022655</v>
      </c>
      <c r="BV65" s="99">
        <f t="shared" ca="1" si="137"/>
        <v>1.1716593810022655</v>
      </c>
      <c r="BW65" s="99">
        <f t="shared" ca="1" si="137"/>
        <v>1.1716593810022655</v>
      </c>
      <c r="BX65" s="99">
        <f t="shared" ca="1" si="137"/>
        <v>1.1716593810022655</v>
      </c>
      <c r="BY65" s="99">
        <f t="shared" ca="1" si="137"/>
        <v>1.1716593810022655</v>
      </c>
      <c r="BZ65" s="99">
        <f t="shared" ca="1" si="137"/>
        <v>1.1950925686223108</v>
      </c>
      <c r="CA65" s="99">
        <f t="shared" ca="1" si="137"/>
        <v>1.1950925686223108</v>
      </c>
      <c r="CB65" s="99">
        <f t="shared" ca="1" si="137"/>
        <v>1.1950925686223108</v>
      </c>
      <c r="CC65" s="99">
        <f t="shared" ca="1" si="137"/>
        <v>1.1950925686223108</v>
      </c>
      <c r="CD65" s="99">
        <f t="shared" ca="1" si="137"/>
        <v>1.1950925686223108</v>
      </c>
      <c r="CE65" s="99">
        <f t="shared" ca="1" si="137"/>
        <v>1.1950925686223108</v>
      </c>
      <c r="CF65" s="99">
        <f t="shared" ca="1" si="137"/>
        <v>0</v>
      </c>
    </row>
    <row r="66" spans="2:84" x14ac:dyDescent="0.3">
      <c r="B66" s="13">
        <f>ROW()</f>
        <v>66</v>
      </c>
      <c r="H66" s="1" t="str">
        <f t="shared" si="131"/>
        <v>Себестоимостные закупки и затраты</v>
      </c>
      <c r="I66" s="1" t="str">
        <f t="shared" si="138"/>
        <v>Индексация себест. закупок и затрат</v>
      </c>
      <c r="J66" s="1" t="str">
        <f>Prcsses!I25</f>
        <v>Потребление эл.энергии прочих ресурсов</v>
      </c>
      <c r="M66" s="53" t="s">
        <v>16</v>
      </c>
      <c r="O66" s="82"/>
      <c r="P66" s="86">
        <v>0.02</v>
      </c>
      <c r="W66" s="34"/>
      <c r="X66" s="99">
        <f t="shared" ca="1" si="132"/>
        <v>1</v>
      </c>
      <c r="Y66" s="99">
        <f t="shared" ca="1" si="132"/>
        <v>1</v>
      </c>
      <c r="Z66" s="99">
        <f t="shared" ca="1" si="132"/>
        <v>1</v>
      </c>
      <c r="AA66" s="99">
        <f t="shared" ca="1" si="132"/>
        <v>1</v>
      </c>
      <c r="AB66" s="99">
        <f t="shared" ca="1" si="132"/>
        <v>1</v>
      </c>
      <c r="AC66" s="99">
        <f t="shared" ca="1" si="132"/>
        <v>1</v>
      </c>
      <c r="AD66" s="99">
        <f t="shared" ca="1" si="132"/>
        <v>1.02</v>
      </c>
      <c r="AE66" s="99">
        <f t="shared" ca="1" si="132"/>
        <v>1.02</v>
      </c>
      <c r="AF66" s="99">
        <f t="shared" ca="1" si="132"/>
        <v>1.02</v>
      </c>
      <c r="AG66" s="99">
        <f t="shared" ca="1" si="132"/>
        <v>1.02</v>
      </c>
      <c r="AH66" s="99">
        <f t="shared" ca="1" si="133"/>
        <v>1.02</v>
      </c>
      <c r="AI66" s="99">
        <f t="shared" ca="1" si="133"/>
        <v>1.02</v>
      </c>
      <c r="AJ66" s="99">
        <f t="shared" ca="1" si="133"/>
        <v>1.0404</v>
      </c>
      <c r="AK66" s="99">
        <f t="shared" ca="1" si="133"/>
        <v>1.0404</v>
      </c>
      <c r="AL66" s="99">
        <f t="shared" ca="1" si="133"/>
        <v>1.0404</v>
      </c>
      <c r="AM66" s="99">
        <f t="shared" ca="1" si="133"/>
        <v>1.0404</v>
      </c>
      <c r="AN66" s="99">
        <f t="shared" ca="1" si="133"/>
        <v>1.0404</v>
      </c>
      <c r="AO66" s="99">
        <f t="shared" ca="1" si="133"/>
        <v>1.0404</v>
      </c>
      <c r="AP66" s="99">
        <f t="shared" ca="1" si="133"/>
        <v>1.0612079999999999</v>
      </c>
      <c r="AQ66" s="99">
        <f t="shared" ca="1" si="133"/>
        <v>1.0612079999999999</v>
      </c>
      <c r="AR66" s="99">
        <f t="shared" ca="1" si="134"/>
        <v>1.0612079999999999</v>
      </c>
      <c r="AS66" s="99">
        <f t="shared" ca="1" si="134"/>
        <v>1.0612079999999999</v>
      </c>
      <c r="AT66" s="99">
        <f t="shared" ca="1" si="134"/>
        <v>1.0612079999999999</v>
      </c>
      <c r="AU66" s="99">
        <f t="shared" ca="1" si="134"/>
        <v>1.0612079999999999</v>
      </c>
      <c r="AV66" s="99">
        <f t="shared" ca="1" si="134"/>
        <v>1.08243216</v>
      </c>
      <c r="AW66" s="99">
        <f t="shared" ca="1" si="134"/>
        <v>1.08243216</v>
      </c>
      <c r="AX66" s="99">
        <f t="shared" ca="1" si="134"/>
        <v>1.08243216</v>
      </c>
      <c r="AY66" s="99">
        <f t="shared" ca="1" si="134"/>
        <v>1.08243216</v>
      </c>
      <c r="AZ66" s="99">
        <f t="shared" ca="1" si="134"/>
        <v>1.08243216</v>
      </c>
      <c r="BA66" s="99">
        <f t="shared" ca="1" si="134"/>
        <v>1.08243216</v>
      </c>
      <c r="BB66" s="99">
        <f t="shared" ca="1" si="135"/>
        <v>1.1040808032</v>
      </c>
      <c r="BC66" s="99">
        <f t="shared" ca="1" si="135"/>
        <v>1.1040808032</v>
      </c>
      <c r="BD66" s="99">
        <f t="shared" ca="1" si="135"/>
        <v>1.1040808032</v>
      </c>
      <c r="BE66" s="99">
        <f t="shared" ca="1" si="135"/>
        <v>1.1040808032</v>
      </c>
      <c r="BF66" s="99">
        <f t="shared" ca="1" si="135"/>
        <v>1.1040808032</v>
      </c>
      <c r="BG66" s="99">
        <f t="shared" ca="1" si="135"/>
        <v>1.1040808032</v>
      </c>
      <c r="BH66" s="99">
        <f t="shared" ca="1" si="135"/>
        <v>1.1261624192640001</v>
      </c>
      <c r="BI66" s="99">
        <f t="shared" ca="1" si="135"/>
        <v>1.1261624192640001</v>
      </c>
      <c r="BJ66" s="99">
        <f t="shared" ca="1" si="135"/>
        <v>1.1261624192640001</v>
      </c>
      <c r="BK66" s="99">
        <f t="shared" ca="1" si="135"/>
        <v>1.1261624192640001</v>
      </c>
      <c r="BL66" s="99">
        <f t="shared" ca="1" si="136"/>
        <v>1.1261624192640001</v>
      </c>
      <c r="BM66" s="99">
        <f t="shared" ca="1" si="136"/>
        <v>1.1261624192640001</v>
      </c>
      <c r="BN66" s="99">
        <f t="shared" ca="1" si="136"/>
        <v>1.1486856676492798</v>
      </c>
      <c r="BO66" s="99">
        <f t="shared" ca="1" si="136"/>
        <v>1.1486856676492798</v>
      </c>
      <c r="BP66" s="99">
        <f t="shared" ca="1" si="136"/>
        <v>1.1486856676492798</v>
      </c>
      <c r="BQ66" s="99">
        <f t="shared" ca="1" si="136"/>
        <v>1.1486856676492798</v>
      </c>
      <c r="BR66" s="99">
        <f t="shared" ca="1" si="136"/>
        <v>1.1486856676492798</v>
      </c>
      <c r="BS66" s="99">
        <f t="shared" ca="1" si="136"/>
        <v>1.1486856676492798</v>
      </c>
      <c r="BT66" s="99">
        <f t="shared" ca="1" si="136"/>
        <v>1.1716593810022655</v>
      </c>
      <c r="BU66" s="99">
        <f t="shared" ca="1" si="136"/>
        <v>1.1716593810022655</v>
      </c>
      <c r="BV66" s="99">
        <f t="shared" ca="1" si="137"/>
        <v>1.1716593810022655</v>
      </c>
      <c r="BW66" s="99">
        <f t="shared" ca="1" si="137"/>
        <v>1.1716593810022655</v>
      </c>
      <c r="BX66" s="99">
        <f t="shared" ca="1" si="137"/>
        <v>1.1716593810022655</v>
      </c>
      <c r="BY66" s="99">
        <f t="shared" ca="1" si="137"/>
        <v>1.1716593810022655</v>
      </c>
      <c r="BZ66" s="99">
        <f t="shared" ca="1" si="137"/>
        <v>1.1950925686223108</v>
      </c>
      <c r="CA66" s="99">
        <f t="shared" ca="1" si="137"/>
        <v>1.1950925686223108</v>
      </c>
      <c r="CB66" s="99">
        <f t="shared" ca="1" si="137"/>
        <v>1.1950925686223108</v>
      </c>
      <c r="CC66" s="99">
        <f t="shared" ca="1" si="137"/>
        <v>1.1950925686223108</v>
      </c>
      <c r="CD66" s="99">
        <f t="shared" ca="1" si="137"/>
        <v>1.1950925686223108</v>
      </c>
      <c r="CE66" s="99">
        <f t="shared" ca="1" si="137"/>
        <v>1.1950925686223108</v>
      </c>
      <c r="CF66" s="99">
        <f t="shared" ca="1" si="137"/>
        <v>0</v>
      </c>
    </row>
    <row r="67" spans="2:84" x14ac:dyDescent="0.3">
      <c r="B67" s="13">
        <f>ROW()</f>
        <v>67</v>
      </c>
      <c r="H67" s="1" t="str">
        <f t="shared" si="131"/>
        <v>Себестоимостные закупки и затраты</v>
      </c>
      <c r="I67" s="1" t="str">
        <f t="shared" si="138"/>
        <v>Индексация себест. закупок и затрат</v>
      </c>
      <c r="J67" s="1" t="str">
        <f>Prcsses!I26</f>
        <v>ФОТ производственного персонала</v>
      </c>
      <c r="M67" s="53" t="s">
        <v>16</v>
      </c>
      <c r="O67" s="82"/>
      <c r="P67" s="86">
        <v>0.02</v>
      </c>
      <c r="W67" s="34"/>
      <c r="X67" s="99">
        <f t="shared" ca="1" si="132"/>
        <v>1</v>
      </c>
      <c r="Y67" s="99">
        <f t="shared" ca="1" si="132"/>
        <v>1</v>
      </c>
      <c r="Z67" s="99">
        <f t="shared" ca="1" si="132"/>
        <v>1</v>
      </c>
      <c r="AA67" s="99">
        <f t="shared" ca="1" si="132"/>
        <v>1</v>
      </c>
      <c r="AB67" s="99">
        <f t="shared" ca="1" si="132"/>
        <v>1</v>
      </c>
      <c r="AC67" s="99">
        <f t="shared" ca="1" si="132"/>
        <v>1</v>
      </c>
      <c r="AD67" s="99">
        <f t="shared" ca="1" si="132"/>
        <v>1.02</v>
      </c>
      <c r="AE67" s="99">
        <f t="shared" ca="1" si="132"/>
        <v>1.02</v>
      </c>
      <c r="AF67" s="99">
        <f t="shared" ca="1" si="132"/>
        <v>1.02</v>
      </c>
      <c r="AG67" s="99">
        <f t="shared" ca="1" si="132"/>
        <v>1.02</v>
      </c>
      <c r="AH67" s="99">
        <f t="shared" ca="1" si="133"/>
        <v>1.02</v>
      </c>
      <c r="AI67" s="99">
        <f t="shared" ca="1" si="133"/>
        <v>1.02</v>
      </c>
      <c r="AJ67" s="99">
        <f t="shared" ca="1" si="133"/>
        <v>1.0404</v>
      </c>
      <c r="AK67" s="99">
        <f t="shared" ca="1" si="133"/>
        <v>1.0404</v>
      </c>
      <c r="AL67" s="99">
        <f t="shared" ca="1" si="133"/>
        <v>1.0404</v>
      </c>
      <c r="AM67" s="99">
        <f t="shared" ca="1" si="133"/>
        <v>1.0404</v>
      </c>
      <c r="AN67" s="99">
        <f t="shared" ca="1" si="133"/>
        <v>1.0404</v>
      </c>
      <c r="AO67" s="99">
        <f t="shared" ca="1" si="133"/>
        <v>1.0404</v>
      </c>
      <c r="AP67" s="99">
        <f t="shared" ca="1" si="133"/>
        <v>1.0612079999999999</v>
      </c>
      <c r="AQ67" s="99">
        <f t="shared" ca="1" si="133"/>
        <v>1.0612079999999999</v>
      </c>
      <c r="AR67" s="99">
        <f t="shared" ca="1" si="134"/>
        <v>1.0612079999999999</v>
      </c>
      <c r="AS67" s="99">
        <f t="shared" ca="1" si="134"/>
        <v>1.0612079999999999</v>
      </c>
      <c r="AT67" s="99">
        <f t="shared" ca="1" si="134"/>
        <v>1.0612079999999999</v>
      </c>
      <c r="AU67" s="99">
        <f t="shared" ca="1" si="134"/>
        <v>1.0612079999999999</v>
      </c>
      <c r="AV67" s="99">
        <f t="shared" ca="1" si="134"/>
        <v>1.08243216</v>
      </c>
      <c r="AW67" s="99">
        <f t="shared" ca="1" si="134"/>
        <v>1.08243216</v>
      </c>
      <c r="AX67" s="99">
        <f t="shared" ca="1" si="134"/>
        <v>1.08243216</v>
      </c>
      <c r="AY67" s="99">
        <f t="shared" ca="1" si="134"/>
        <v>1.08243216</v>
      </c>
      <c r="AZ67" s="99">
        <f t="shared" ca="1" si="134"/>
        <v>1.08243216</v>
      </c>
      <c r="BA67" s="99">
        <f t="shared" ca="1" si="134"/>
        <v>1.08243216</v>
      </c>
      <c r="BB67" s="99">
        <f t="shared" ca="1" si="135"/>
        <v>1.1040808032</v>
      </c>
      <c r="BC67" s="99">
        <f t="shared" ca="1" si="135"/>
        <v>1.1040808032</v>
      </c>
      <c r="BD67" s="99">
        <f t="shared" ca="1" si="135"/>
        <v>1.1040808032</v>
      </c>
      <c r="BE67" s="99">
        <f t="shared" ca="1" si="135"/>
        <v>1.1040808032</v>
      </c>
      <c r="BF67" s="99">
        <f t="shared" ca="1" si="135"/>
        <v>1.1040808032</v>
      </c>
      <c r="BG67" s="99">
        <f t="shared" ca="1" si="135"/>
        <v>1.1040808032</v>
      </c>
      <c r="BH67" s="99">
        <f t="shared" ca="1" si="135"/>
        <v>1.1261624192640001</v>
      </c>
      <c r="BI67" s="99">
        <f t="shared" ca="1" si="135"/>
        <v>1.1261624192640001</v>
      </c>
      <c r="BJ67" s="99">
        <f t="shared" ca="1" si="135"/>
        <v>1.1261624192640001</v>
      </c>
      <c r="BK67" s="99">
        <f t="shared" ca="1" si="135"/>
        <v>1.1261624192640001</v>
      </c>
      <c r="BL67" s="99">
        <f t="shared" ca="1" si="136"/>
        <v>1.1261624192640001</v>
      </c>
      <c r="BM67" s="99">
        <f t="shared" ca="1" si="136"/>
        <v>1.1261624192640001</v>
      </c>
      <c r="BN67" s="99">
        <f t="shared" ca="1" si="136"/>
        <v>1.1486856676492798</v>
      </c>
      <c r="BO67" s="99">
        <f t="shared" ca="1" si="136"/>
        <v>1.1486856676492798</v>
      </c>
      <c r="BP67" s="99">
        <f t="shared" ca="1" si="136"/>
        <v>1.1486856676492798</v>
      </c>
      <c r="BQ67" s="99">
        <f t="shared" ca="1" si="136"/>
        <v>1.1486856676492798</v>
      </c>
      <c r="BR67" s="99">
        <f t="shared" ca="1" si="136"/>
        <v>1.1486856676492798</v>
      </c>
      <c r="BS67" s="99">
        <f t="shared" ca="1" si="136"/>
        <v>1.1486856676492798</v>
      </c>
      <c r="BT67" s="99">
        <f t="shared" ca="1" si="136"/>
        <v>1.1716593810022655</v>
      </c>
      <c r="BU67" s="99">
        <f t="shared" ca="1" si="136"/>
        <v>1.1716593810022655</v>
      </c>
      <c r="BV67" s="99">
        <f t="shared" ca="1" si="137"/>
        <v>1.1716593810022655</v>
      </c>
      <c r="BW67" s="99">
        <f t="shared" ca="1" si="137"/>
        <v>1.1716593810022655</v>
      </c>
      <c r="BX67" s="99">
        <f t="shared" ca="1" si="137"/>
        <v>1.1716593810022655</v>
      </c>
      <c r="BY67" s="99">
        <f t="shared" ca="1" si="137"/>
        <v>1.1716593810022655</v>
      </c>
      <c r="BZ67" s="99">
        <f t="shared" ca="1" si="137"/>
        <v>1.1950925686223108</v>
      </c>
      <c r="CA67" s="99">
        <f t="shared" ca="1" si="137"/>
        <v>1.1950925686223108</v>
      </c>
      <c r="CB67" s="99">
        <f t="shared" ca="1" si="137"/>
        <v>1.1950925686223108</v>
      </c>
      <c r="CC67" s="99">
        <f t="shared" ca="1" si="137"/>
        <v>1.1950925686223108</v>
      </c>
      <c r="CD67" s="99">
        <f t="shared" ca="1" si="137"/>
        <v>1.1950925686223108</v>
      </c>
      <c r="CE67" s="99">
        <f t="shared" ca="1" si="137"/>
        <v>1.1950925686223108</v>
      </c>
      <c r="CF67" s="99">
        <f t="shared" ca="1" si="137"/>
        <v>0</v>
      </c>
    </row>
    <row r="68" spans="2:84" x14ac:dyDescent="0.3">
      <c r="B68" s="13">
        <f>ROW()</f>
        <v>68</v>
      </c>
      <c r="H68" s="1" t="str">
        <f t="shared" si="131"/>
        <v>Себестоимостные закупки и затраты</v>
      </c>
      <c r="I68" s="1" t="str">
        <f t="shared" si="138"/>
        <v>Индексация себест. закупок и затрат</v>
      </c>
      <c r="J68" s="1" t="str">
        <f>Prcsses!I27</f>
        <v>Соцсборы</v>
      </c>
      <c r="M68" s="53" t="s">
        <v>16</v>
      </c>
      <c r="O68" s="82"/>
      <c r="P68" s="86">
        <v>0.02</v>
      </c>
      <c r="W68" s="34"/>
      <c r="X68" s="99">
        <f t="shared" ca="1" si="132"/>
        <v>1</v>
      </c>
      <c r="Y68" s="99">
        <f t="shared" ca="1" si="132"/>
        <v>1</v>
      </c>
      <c r="Z68" s="99">
        <f t="shared" ca="1" si="132"/>
        <v>1</v>
      </c>
      <c r="AA68" s="99">
        <f t="shared" ca="1" si="132"/>
        <v>1</v>
      </c>
      <c r="AB68" s="99">
        <f t="shared" ca="1" si="132"/>
        <v>1</v>
      </c>
      <c r="AC68" s="99">
        <f t="shared" ca="1" si="132"/>
        <v>1</v>
      </c>
      <c r="AD68" s="99">
        <f t="shared" ca="1" si="132"/>
        <v>1.02</v>
      </c>
      <c r="AE68" s="99">
        <f t="shared" ca="1" si="132"/>
        <v>1.02</v>
      </c>
      <c r="AF68" s="99">
        <f t="shared" ca="1" si="132"/>
        <v>1.02</v>
      </c>
      <c r="AG68" s="99">
        <f t="shared" ca="1" si="132"/>
        <v>1.02</v>
      </c>
      <c r="AH68" s="99">
        <f t="shared" ca="1" si="133"/>
        <v>1.02</v>
      </c>
      <c r="AI68" s="99">
        <f t="shared" ca="1" si="133"/>
        <v>1.02</v>
      </c>
      <c r="AJ68" s="99">
        <f t="shared" ca="1" si="133"/>
        <v>1.0404</v>
      </c>
      <c r="AK68" s="99">
        <f t="shared" ca="1" si="133"/>
        <v>1.0404</v>
      </c>
      <c r="AL68" s="99">
        <f t="shared" ca="1" si="133"/>
        <v>1.0404</v>
      </c>
      <c r="AM68" s="99">
        <f t="shared" ca="1" si="133"/>
        <v>1.0404</v>
      </c>
      <c r="AN68" s="99">
        <f t="shared" ca="1" si="133"/>
        <v>1.0404</v>
      </c>
      <c r="AO68" s="99">
        <f t="shared" ca="1" si="133"/>
        <v>1.0404</v>
      </c>
      <c r="AP68" s="99">
        <f t="shared" ca="1" si="133"/>
        <v>1.0612079999999999</v>
      </c>
      <c r="AQ68" s="99">
        <f t="shared" ca="1" si="133"/>
        <v>1.0612079999999999</v>
      </c>
      <c r="AR68" s="99">
        <f t="shared" ca="1" si="134"/>
        <v>1.0612079999999999</v>
      </c>
      <c r="AS68" s="99">
        <f t="shared" ca="1" si="134"/>
        <v>1.0612079999999999</v>
      </c>
      <c r="AT68" s="99">
        <f t="shared" ca="1" si="134"/>
        <v>1.0612079999999999</v>
      </c>
      <c r="AU68" s="99">
        <f t="shared" ca="1" si="134"/>
        <v>1.0612079999999999</v>
      </c>
      <c r="AV68" s="99">
        <f t="shared" ca="1" si="134"/>
        <v>1.08243216</v>
      </c>
      <c r="AW68" s="99">
        <f t="shared" ca="1" si="134"/>
        <v>1.08243216</v>
      </c>
      <c r="AX68" s="99">
        <f t="shared" ca="1" si="134"/>
        <v>1.08243216</v>
      </c>
      <c r="AY68" s="99">
        <f t="shared" ca="1" si="134"/>
        <v>1.08243216</v>
      </c>
      <c r="AZ68" s="99">
        <f t="shared" ca="1" si="134"/>
        <v>1.08243216</v>
      </c>
      <c r="BA68" s="99">
        <f t="shared" ca="1" si="134"/>
        <v>1.08243216</v>
      </c>
      <c r="BB68" s="99">
        <f t="shared" ca="1" si="135"/>
        <v>1.1040808032</v>
      </c>
      <c r="BC68" s="99">
        <f t="shared" ca="1" si="135"/>
        <v>1.1040808032</v>
      </c>
      <c r="BD68" s="99">
        <f t="shared" ca="1" si="135"/>
        <v>1.1040808032</v>
      </c>
      <c r="BE68" s="99">
        <f t="shared" ca="1" si="135"/>
        <v>1.1040808032</v>
      </c>
      <c r="BF68" s="99">
        <f t="shared" ca="1" si="135"/>
        <v>1.1040808032</v>
      </c>
      <c r="BG68" s="99">
        <f t="shared" ca="1" si="135"/>
        <v>1.1040808032</v>
      </c>
      <c r="BH68" s="99">
        <f t="shared" ca="1" si="135"/>
        <v>1.1261624192640001</v>
      </c>
      <c r="BI68" s="99">
        <f t="shared" ca="1" si="135"/>
        <v>1.1261624192640001</v>
      </c>
      <c r="BJ68" s="99">
        <f t="shared" ca="1" si="135"/>
        <v>1.1261624192640001</v>
      </c>
      <c r="BK68" s="99">
        <f t="shared" ca="1" si="135"/>
        <v>1.1261624192640001</v>
      </c>
      <c r="BL68" s="99">
        <f t="shared" ca="1" si="136"/>
        <v>1.1261624192640001</v>
      </c>
      <c r="BM68" s="99">
        <f t="shared" ca="1" si="136"/>
        <v>1.1261624192640001</v>
      </c>
      <c r="BN68" s="99">
        <f t="shared" ca="1" si="136"/>
        <v>1.1486856676492798</v>
      </c>
      <c r="BO68" s="99">
        <f t="shared" ca="1" si="136"/>
        <v>1.1486856676492798</v>
      </c>
      <c r="BP68" s="99">
        <f t="shared" ca="1" si="136"/>
        <v>1.1486856676492798</v>
      </c>
      <c r="BQ68" s="99">
        <f t="shared" ca="1" si="136"/>
        <v>1.1486856676492798</v>
      </c>
      <c r="BR68" s="99">
        <f t="shared" ca="1" si="136"/>
        <v>1.1486856676492798</v>
      </c>
      <c r="BS68" s="99">
        <f t="shared" ca="1" si="136"/>
        <v>1.1486856676492798</v>
      </c>
      <c r="BT68" s="99">
        <f t="shared" ca="1" si="136"/>
        <v>1.1716593810022655</v>
      </c>
      <c r="BU68" s="99">
        <f t="shared" ca="1" si="136"/>
        <v>1.1716593810022655</v>
      </c>
      <c r="BV68" s="99">
        <f t="shared" ca="1" si="137"/>
        <v>1.1716593810022655</v>
      </c>
      <c r="BW68" s="99">
        <f t="shared" ca="1" si="137"/>
        <v>1.1716593810022655</v>
      </c>
      <c r="BX68" s="99">
        <f t="shared" ca="1" si="137"/>
        <v>1.1716593810022655</v>
      </c>
      <c r="BY68" s="99">
        <f t="shared" ca="1" si="137"/>
        <v>1.1716593810022655</v>
      </c>
      <c r="BZ68" s="99">
        <f t="shared" ca="1" si="137"/>
        <v>1.1950925686223108</v>
      </c>
      <c r="CA68" s="99">
        <f t="shared" ca="1" si="137"/>
        <v>1.1950925686223108</v>
      </c>
      <c r="CB68" s="99">
        <f t="shared" ca="1" si="137"/>
        <v>1.1950925686223108</v>
      </c>
      <c r="CC68" s="99">
        <f t="shared" ca="1" si="137"/>
        <v>1.1950925686223108</v>
      </c>
      <c r="CD68" s="99">
        <f t="shared" ca="1" si="137"/>
        <v>1.1950925686223108</v>
      </c>
      <c r="CE68" s="99">
        <f t="shared" ca="1" si="137"/>
        <v>1.1950925686223108</v>
      </c>
      <c r="CF68" s="99">
        <f t="shared" ca="1" si="137"/>
        <v>0</v>
      </c>
    </row>
    <row r="69" spans="2:84" x14ac:dyDescent="0.3">
      <c r="B69" s="13">
        <f>ROW()</f>
        <v>69</v>
      </c>
      <c r="H69" s="1" t="str">
        <f t="shared" si="131"/>
        <v>Себестоимостные закупки и затраты</v>
      </c>
      <c r="I69" s="1" t="str">
        <f t="shared" si="138"/>
        <v>Индексация себест. закупок и затрат</v>
      </c>
      <c r="J69" s="1" t="str">
        <f>Prcsses!I28</f>
        <v>Транспортные расходы</v>
      </c>
      <c r="M69" s="53" t="s">
        <v>16</v>
      </c>
      <c r="O69" s="82"/>
      <c r="P69" s="86">
        <v>0.02</v>
      </c>
      <c r="W69" s="34"/>
      <c r="X69" s="99">
        <f t="shared" ref="X69:AX69" ca="1" si="139">IF(X$4="",0,(1+$P69)^(INT((X$1-1)/IF(OR($P$54&lt;=0,$P$54=""),12,$P$54))))</f>
        <v>1</v>
      </c>
      <c r="Y69" s="99">
        <f t="shared" ca="1" si="139"/>
        <v>1</v>
      </c>
      <c r="Z69" s="99">
        <f t="shared" ca="1" si="139"/>
        <v>1</v>
      </c>
      <c r="AA69" s="99">
        <f t="shared" ca="1" si="139"/>
        <v>1</v>
      </c>
      <c r="AB69" s="99">
        <f t="shared" ca="1" si="139"/>
        <v>1</v>
      </c>
      <c r="AC69" s="99">
        <f t="shared" ca="1" si="139"/>
        <v>1</v>
      </c>
      <c r="AD69" s="99">
        <f t="shared" ca="1" si="139"/>
        <v>1.02</v>
      </c>
      <c r="AE69" s="99">
        <f t="shared" ca="1" si="139"/>
        <v>1.02</v>
      </c>
      <c r="AF69" s="99">
        <f t="shared" ca="1" si="139"/>
        <v>1.02</v>
      </c>
      <c r="AG69" s="99">
        <f t="shared" ca="1" si="139"/>
        <v>1.02</v>
      </c>
      <c r="AH69" s="99">
        <f t="shared" ca="1" si="139"/>
        <v>1.02</v>
      </c>
      <c r="AI69" s="99">
        <f t="shared" ca="1" si="139"/>
        <v>1.02</v>
      </c>
      <c r="AJ69" s="99">
        <f t="shared" ca="1" si="139"/>
        <v>1.0404</v>
      </c>
      <c r="AK69" s="99">
        <f t="shared" ca="1" si="139"/>
        <v>1.0404</v>
      </c>
      <c r="AL69" s="99">
        <f t="shared" ca="1" si="139"/>
        <v>1.0404</v>
      </c>
      <c r="AM69" s="99">
        <f t="shared" ca="1" si="139"/>
        <v>1.0404</v>
      </c>
      <c r="AN69" s="99">
        <f t="shared" ca="1" si="139"/>
        <v>1.0404</v>
      </c>
      <c r="AO69" s="99">
        <f t="shared" ca="1" si="139"/>
        <v>1.0404</v>
      </c>
      <c r="AP69" s="99">
        <f t="shared" ca="1" si="139"/>
        <v>1.0612079999999999</v>
      </c>
      <c r="AQ69" s="99">
        <f t="shared" ca="1" si="139"/>
        <v>1.0612079999999999</v>
      </c>
      <c r="AR69" s="99">
        <f t="shared" ca="1" si="139"/>
        <v>1.0612079999999999</v>
      </c>
      <c r="AS69" s="99">
        <f t="shared" ca="1" si="139"/>
        <v>1.0612079999999999</v>
      </c>
      <c r="AT69" s="99">
        <f t="shared" ca="1" si="139"/>
        <v>1.0612079999999999</v>
      </c>
      <c r="AU69" s="99">
        <f t="shared" ca="1" si="139"/>
        <v>1.0612079999999999</v>
      </c>
      <c r="AV69" s="99">
        <f t="shared" ca="1" si="139"/>
        <v>1.08243216</v>
      </c>
      <c r="AW69" s="99">
        <f t="shared" ca="1" si="139"/>
        <v>1.08243216</v>
      </c>
      <c r="AX69" s="99">
        <f t="shared" ca="1" si="139"/>
        <v>1.08243216</v>
      </c>
      <c r="AY69" s="99">
        <f t="shared" ref="AY69:CF69" ca="1" si="140">IF(AY$4="",0,(1+$P69)^(INT((AY$1-1)/IF(OR($P$54&lt;=0,$P$54=""),12,$P$54))))</f>
        <v>1.08243216</v>
      </c>
      <c r="AZ69" s="99">
        <f t="shared" ca="1" si="140"/>
        <v>1.08243216</v>
      </c>
      <c r="BA69" s="99">
        <f t="shared" ca="1" si="140"/>
        <v>1.08243216</v>
      </c>
      <c r="BB69" s="99">
        <f t="shared" ca="1" si="140"/>
        <v>1.1040808032</v>
      </c>
      <c r="BC69" s="99">
        <f t="shared" ca="1" si="140"/>
        <v>1.1040808032</v>
      </c>
      <c r="BD69" s="99">
        <f t="shared" ca="1" si="140"/>
        <v>1.1040808032</v>
      </c>
      <c r="BE69" s="99">
        <f t="shared" ca="1" si="140"/>
        <v>1.1040808032</v>
      </c>
      <c r="BF69" s="99">
        <f t="shared" ca="1" si="140"/>
        <v>1.1040808032</v>
      </c>
      <c r="BG69" s="99">
        <f t="shared" ca="1" si="140"/>
        <v>1.1040808032</v>
      </c>
      <c r="BH69" s="99">
        <f t="shared" ca="1" si="140"/>
        <v>1.1261624192640001</v>
      </c>
      <c r="BI69" s="99">
        <f t="shared" ca="1" si="140"/>
        <v>1.1261624192640001</v>
      </c>
      <c r="BJ69" s="99">
        <f t="shared" ca="1" si="140"/>
        <v>1.1261624192640001</v>
      </c>
      <c r="BK69" s="99">
        <f t="shared" ca="1" si="140"/>
        <v>1.1261624192640001</v>
      </c>
      <c r="BL69" s="99">
        <f t="shared" ca="1" si="140"/>
        <v>1.1261624192640001</v>
      </c>
      <c r="BM69" s="99">
        <f t="shared" ca="1" si="140"/>
        <v>1.1261624192640001</v>
      </c>
      <c r="BN69" s="99">
        <f t="shared" ca="1" si="140"/>
        <v>1.1486856676492798</v>
      </c>
      <c r="BO69" s="99">
        <f t="shared" ca="1" si="140"/>
        <v>1.1486856676492798</v>
      </c>
      <c r="BP69" s="99">
        <f t="shared" ca="1" si="140"/>
        <v>1.1486856676492798</v>
      </c>
      <c r="BQ69" s="99">
        <f t="shared" ca="1" si="140"/>
        <v>1.1486856676492798</v>
      </c>
      <c r="BR69" s="99">
        <f t="shared" ca="1" si="140"/>
        <v>1.1486856676492798</v>
      </c>
      <c r="BS69" s="99">
        <f t="shared" ca="1" si="140"/>
        <v>1.1486856676492798</v>
      </c>
      <c r="BT69" s="99">
        <f t="shared" ca="1" si="140"/>
        <v>1.1716593810022655</v>
      </c>
      <c r="BU69" s="99">
        <f t="shared" ca="1" si="140"/>
        <v>1.1716593810022655</v>
      </c>
      <c r="BV69" s="99">
        <f t="shared" ca="1" si="140"/>
        <v>1.1716593810022655</v>
      </c>
      <c r="BW69" s="99">
        <f t="shared" ca="1" si="140"/>
        <v>1.1716593810022655</v>
      </c>
      <c r="BX69" s="99">
        <f t="shared" ca="1" si="140"/>
        <v>1.1716593810022655</v>
      </c>
      <c r="BY69" s="99">
        <f t="shared" ca="1" si="140"/>
        <v>1.1716593810022655</v>
      </c>
      <c r="BZ69" s="99">
        <f t="shared" ca="1" si="140"/>
        <v>1.1950925686223108</v>
      </c>
      <c r="CA69" s="99">
        <f t="shared" ca="1" si="140"/>
        <v>1.1950925686223108</v>
      </c>
      <c r="CB69" s="99">
        <f t="shared" ca="1" si="140"/>
        <v>1.1950925686223108</v>
      </c>
      <c r="CC69" s="99">
        <f t="shared" ca="1" si="140"/>
        <v>1.1950925686223108</v>
      </c>
      <c r="CD69" s="99">
        <f t="shared" ca="1" si="140"/>
        <v>1.1950925686223108</v>
      </c>
      <c r="CE69" s="99">
        <f t="shared" ca="1" si="140"/>
        <v>1.1950925686223108</v>
      </c>
      <c r="CF69" s="99">
        <f t="shared" ca="1" si="140"/>
        <v>0</v>
      </c>
    </row>
    <row r="70" spans="2:84" s="26" customFormat="1" ht="12" x14ac:dyDescent="0.25">
      <c r="B70" s="13"/>
      <c r="M70" s="55"/>
      <c r="N70" s="44" t="s">
        <v>21</v>
      </c>
      <c r="O70" s="45"/>
      <c r="P70" s="46"/>
      <c r="Q70" s="89"/>
      <c r="U70" s="41"/>
      <c r="V70" s="42"/>
      <c r="W70" s="43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</row>
    <row r="71" spans="2:84" x14ac:dyDescent="0.3">
      <c r="B71" s="13">
        <f>ROW()</f>
        <v>71</v>
      </c>
      <c r="H71" s="1" t="str">
        <f>$H$37</f>
        <v>Себестоимостные закупки и затраты</v>
      </c>
      <c r="I71" s="1" t="s">
        <v>143</v>
      </c>
      <c r="M71" s="53" t="s">
        <v>84</v>
      </c>
      <c r="O71" s="82"/>
      <c r="P71" s="87">
        <v>6</v>
      </c>
      <c r="W71" s="34"/>
    </row>
    <row r="72" spans="2:84" x14ac:dyDescent="0.3">
      <c r="B72" s="13">
        <f>ROW()</f>
        <v>72</v>
      </c>
    </row>
    <row r="73" spans="2:84" x14ac:dyDescent="0.3">
      <c r="B73" s="13">
        <f>ROW()</f>
        <v>73</v>
      </c>
      <c r="H73" s="1" t="s">
        <v>44</v>
      </c>
      <c r="M73" s="53" t="s">
        <v>18</v>
      </c>
      <c r="P73" s="72"/>
      <c r="U73" s="5">
        <f ca="1">SUM(INDIRECT(ADDRESS($B73,$X$2)&amp;":"&amp;ADDRESS($B73,$X$2-1+$P$8)))</f>
        <v>2232662570.3490796</v>
      </c>
      <c r="X73" s="5">
        <f ca="1">IF(X$4="",0,X74+X77)</f>
        <v>0</v>
      </c>
      <c r="Y73" s="5">
        <f t="shared" ref="Y73:CF73" ca="1" si="141">IF(Y$4="",0,Y74+Y77)</f>
        <v>0</v>
      </c>
      <c r="Z73" s="5">
        <f t="shared" ca="1" si="141"/>
        <v>0</v>
      </c>
      <c r="AA73" s="5">
        <f t="shared" ca="1" si="141"/>
        <v>0</v>
      </c>
      <c r="AB73" s="5">
        <f t="shared" ca="1" si="141"/>
        <v>0</v>
      </c>
      <c r="AC73" s="5">
        <f t="shared" ca="1" si="141"/>
        <v>0</v>
      </c>
      <c r="AD73" s="5">
        <f t="shared" ca="1" si="141"/>
        <v>0</v>
      </c>
      <c r="AE73" s="5">
        <f t="shared" ca="1" si="141"/>
        <v>0</v>
      </c>
      <c r="AF73" s="5">
        <f t="shared" ca="1" si="141"/>
        <v>0</v>
      </c>
      <c r="AG73" s="5">
        <f t="shared" ca="1" si="141"/>
        <v>0</v>
      </c>
      <c r="AH73" s="5">
        <f t="shared" ca="1" si="141"/>
        <v>0</v>
      </c>
      <c r="AI73" s="5">
        <f t="shared" ca="1" si="141"/>
        <v>0</v>
      </c>
      <c r="AJ73" s="5">
        <f t="shared" ca="1" si="141"/>
        <v>407599.43615999998</v>
      </c>
      <c r="AK73" s="5">
        <f t="shared" ca="1" si="141"/>
        <v>2627446.5037799999</v>
      </c>
      <c r="AL73" s="5">
        <f t="shared" ca="1" si="141"/>
        <v>5944832.1361799994</v>
      </c>
      <c r="AM73" s="5">
        <f t="shared" ca="1" si="141"/>
        <v>8496558.77238</v>
      </c>
      <c r="AN73" s="5">
        <f t="shared" ca="1" si="141"/>
        <v>11048285.408580001</v>
      </c>
      <c r="AO73" s="5">
        <f t="shared" ca="1" si="141"/>
        <v>13600012.044779999</v>
      </c>
      <c r="AP73" s="5">
        <f t="shared" ca="1" si="141"/>
        <v>16187607.431362078</v>
      </c>
      <c r="AQ73" s="5">
        <f t="shared" ca="1" si="141"/>
        <v>18946496.574993961</v>
      </c>
      <c r="AR73" s="5">
        <f t="shared" ca="1" si="141"/>
        <v>21722806.17635436</v>
      </c>
      <c r="AS73" s="5">
        <f t="shared" ca="1" si="141"/>
        <v>24330670.798550762</v>
      </c>
      <c r="AT73" s="5">
        <f t="shared" ca="1" si="141"/>
        <v>26938535.420747161</v>
      </c>
      <c r="AU73" s="5">
        <f t="shared" ca="1" si="141"/>
        <v>29546400.04294356</v>
      </c>
      <c r="AV73" s="5">
        <f t="shared" ca="1" si="141"/>
        <v>32218415.925198309</v>
      </c>
      <c r="AW73" s="5">
        <f t="shared" ca="1" si="141"/>
        <v>35199809.671117105</v>
      </c>
      <c r="AX73" s="5">
        <f t="shared" ca="1" si="141"/>
        <v>38192133.775542475</v>
      </c>
      <c r="AY73" s="5">
        <f t="shared" ca="1" si="141"/>
        <v>40857371.419427209</v>
      </c>
      <c r="AZ73" s="5">
        <f t="shared" ca="1" si="141"/>
        <v>43522609.063311934</v>
      </c>
      <c r="BA73" s="5">
        <f t="shared" ca="1" si="141"/>
        <v>46187846.707196645</v>
      </c>
      <c r="BB73" s="5">
        <f t="shared" ca="1" si="141"/>
        <v>48946745.190766558</v>
      </c>
      <c r="BC73" s="5">
        <f t="shared" ca="1" si="141"/>
        <v>52159098.439127378</v>
      </c>
      <c r="BD73" s="5">
        <f t="shared" ca="1" si="141"/>
        <v>54558285.571356855</v>
      </c>
      <c r="BE73" s="5">
        <f t="shared" ca="1" si="141"/>
        <v>55238877.494535349</v>
      </c>
      <c r="BF73" s="5">
        <f t="shared" ca="1" si="141"/>
        <v>55510813.227939516</v>
      </c>
      <c r="BG73" s="5">
        <f t="shared" ca="1" si="141"/>
        <v>55782748.961343676</v>
      </c>
      <c r="BH73" s="5">
        <f t="shared" ca="1" si="141"/>
        <v>56179122.486353584</v>
      </c>
      <c r="BI73" s="5">
        <f t="shared" ca="1" si="141"/>
        <v>57026379.907069214</v>
      </c>
      <c r="BJ73" s="5">
        <f t="shared" ca="1" si="141"/>
        <v>57843724.397110395</v>
      </c>
      <c r="BK73" s="5">
        <f t="shared" ca="1" si="141"/>
        <v>58121642.71664945</v>
      </c>
      <c r="BL73" s="5">
        <f t="shared" ca="1" si="141"/>
        <v>58399561.036188506</v>
      </c>
      <c r="BM73" s="5">
        <f t="shared" ca="1" si="141"/>
        <v>58677479.355727561</v>
      </c>
      <c r="BN73" s="5">
        <f t="shared" ca="1" si="141"/>
        <v>59111921.272831008</v>
      </c>
      <c r="BO73" s="5">
        <f t="shared" ca="1" si="141"/>
        <v>59985155.400438219</v>
      </c>
      <c r="BP73" s="5">
        <f t="shared" ca="1" si="141"/>
        <v>60820481.469260305</v>
      </c>
      <c r="BQ73" s="5">
        <f t="shared" ca="1" si="141"/>
        <v>61104513.991829216</v>
      </c>
      <c r="BR73" s="5">
        <f t="shared" ca="1" si="141"/>
        <v>61388546.514398128</v>
      </c>
      <c r="BS73" s="5">
        <f t="shared" ca="1" si="141"/>
        <v>61672579.036967047</v>
      </c>
      <c r="BT73" s="5">
        <f t="shared" ca="1" si="141"/>
        <v>62146572.510630049</v>
      </c>
      <c r="BU73" s="5">
        <f t="shared" ca="1" si="141"/>
        <v>63046516.247640446</v>
      </c>
      <c r="BV73" s="5">
        <f t="shared" ca="1" si="141"/>
        <v>63900219.489976622</v>
      </c>
      <c r="BW73" s="5">
        <f t="shared" ca="1" si="141"/>
        <v>64190500.728042051</v>
      </c>
      <c r="BX73" s="5">
        <f t="shared" ca="1" si="141"/>
        <v>64480781.966107488</v>
      </c>
      <c r="BY73" s="5">
        <f t="shared" ca="1" si="141"/>
        <v>64771063.204172909</v>
      </c>
      <c r="BZ73" s="5">
        <f t="shared" ca="1" si="141"/>
        <v>65286138.23299621</v>
      </c>
      <c r="CA73" s="5">
        <f t="shared" ca="1" si="141"/>
        <v>66213544.156905755</v>
      </c>
      <c r="CB73" s="5">
        <f t="shared" ca="1" si="141"/>
        <v>67086028.870573312</v>
      </c>
      <c r="CC73" s="5">
        <f t="shared" ca="1" si="141"/>
        <v>67382696.29587619</v>
      </c>
      <c r="CD73" s="5">
        <f t="shared" ca="1" si="141"/>
        <v>67679363.721179053</v>
      </c>
      <c r="CE73" s="5">
        <f t="shared" ca="1" si="141"/>
        <v>67976031.146481916</v>
      </c>
      <c r="CF73" s="5">
        <f t="shared" ca="1" si="141"/>
        <v>0</v>
      </c>
    </row>
    <row r="74" spans="2:84" s="2" customFormat="1" x14ac:dyDescent="0.3">
      <c r="B74" s="126">
        <f>ROW()</f>
        <v>74</v>
      </c>
      <c r="H74" s="2" t="str">
        <f>H73</f>
        <v>Продажи</v>
      </c>
      <c r="I74" s="2" t="str">
        <f>$I$12</f>
        <v>Металлопрокат для B2C</v>
      </c>
      <c r="M74" s="127" t="s">
        <v>18</v>
      </c>
      <c r="O74" s="8"/>
      <c r="P74" s="72"/>
      <c r="Q74" s="129"/>
      <c r="U74" s="130">
        <f ca="1">SUM(INDIRECT(ADDRESS($B74,$X$2)&amp;":"&amp;ADDRESS($B74,$X$2-1+$P$8)))</f>
        <v>343053963.02097082</v>
      </c>
      <c r="X74" s="130">
        <f ca="1">IF(X$4="",0,SUMPRODUCT(INDIRECT(ADDRESS($B$75,$X$2)&amp;":"&amp;ADDRESS($B$75,$X$2-1+X$8)),INDIRECT(ADDRESS($B$12,$X$2)&amp;":"&amp;ADDRESS($B$12,$X$2-1+X$8)),INDIRECT("rP!"&amp;ADDRESS(Prcsses!$B49,$X$2+$P$8-X$8)&amp;":"&amp;ADDRESS(Prcsses!$B49,$X$2-1+$P$8))))</f>
        <v>0</v>
      </c>
      <c r="Y74" s="130">
        <f ca="1">IF(Y$4="",0,SUMPRODUCT(INDIRECT(ADDRESS($B$75,$X$2)&amp;":"&amp;ADDRESS($B$75,$X$2-1+Y$8)),INDIRECT(ADDRESS($B$12,$X$2)&amp;":"&amp;ADDRESS($B$12,$X$2-1+Y$8)),INDIRECT("rP!"&amp;ADDRESS(Prcsses!$B49,$X$2+$P$8-Y$8)&amp;":"&amp;ADDRESS(Prcsses!$B49,$X$2-1+$P$8))))</f>
        <v>0</v>
      </c>
      <c r="Z74" s="130">
        <f ca="1">IF(Z$4="",0,SUMPRODUCT(INDIRECT(ADDRESS($B$75,$X$2)&amp;":"&amp;ADDRESS($B$75,$X$2-1+Z$8)),INDIRECT(ADDRESS($B$12,$X$2)&amp;":"&amp;ADDRESS($B$12,$X$2-1+Z$8)),INDIRECT("rP!"&amp;ADDRESS(Prcsses!$B49,$X$2+$P$8-Z$8)&amp;":"&amp;ADDRESS(Prcsses!$B49,$X$2-1+$P$8))))</f>
        <v>0</v>
      </c>
      <c r="AA74" s="130">
        <f ca="1">IF(AA$4="",0,SUMPRODUCT(INDIRECT(ADDRESS($B$75,$X$2)&amp;":"&amp;ADDRESS($B$75,$X$2-1+AA$8)),INDIRECT(ADDRESS($B$12,$X$2)&amp;":"&amp;ADDRESS($B$12,$X$2-1+AA$8)),INDIRECT("rP!"&amp;ADDRESS(Prcsses!$B49,$X$2+$P$8-AA$8)&amp;":"&amp;ADDRESS(Prcsses!$B49,$X$2-1+$P$8))))</f>
        <v>0</v>
      </c>
      <c r="AB74" s="130">
        <f ca="1">IF(AB$4="",0,SUMPRODUCT(INDIRECT(ADDRESS($B$75,$X$2)&amp;":"&amp;ADDRESS($B$75,$X$2-1+AB$8)),INDIRECT(ADDRESS($B$12,$X$2)&amp;":"&amp;ADDRESS($B$12,$X$2-1+AB$8)),INDIRECT("rP!"&amp;ADDRESS(Prcsses!$B49,$X$2+$P$8-AB$8)&amp;":"&amp;ADDRESS(Prcsses!$B49,$X$2-1+$P$8))))</f>
        <v>0</v>
      </c>
      <c r="AC74" s="130">
        <f ca="1">IF(AC$4="",0,SUMPRODUCT(INDIRECT(ADDRESS($B$75,$X$2)&amp;":"&amp;ADDRESS($B$75,$X$2-1+AC$8)),INDIRECT(ADDRESS($B$12,$X$2)&amp;":"&amp;ADDRESS($B$12,$X$2-1+AC$8)),INDIRECT("rP!"&amp;ADDRESS(Prcsses!$B49,$X$2+$P$8-AC$8)&amp;":"&amp;ADDRESS(Prcsses!$B49,$X$2-1+$P$8))))</f>
        <v>0</v>
      </c>
      <c r="AD74" s="130">
        <f ca="1">IF(AD$4="",0,SUMPRODUCT(INDIRECT(ADDRESS($B$75,$X$2)&amp;":"&amp;ADDRESS($B$75,$X$2-1+AD$8)),INDIRECT(ADDRESS($B$12,$X$2)&amp;":"&amp;ADDRESS($B$12,$X$2-1+AD$8)),INDIRECT("rP!"&amp;ADDRESS(Prcsses!$B49,$X$2+$P$8-AD$8)&amp;":"&amp;ADDRESS(Prcsses!$B49,$X$2-1+$P$8))))</f>
        <v>0</v>
      </c>
      <c r="AE74" s="130">
        <f ca="1">IF(AE$4="",0,SUMPRODUCT(INDIRECT(ADDRESS($B$75,$X$2)&amp;":"&amp;ADDRESS($B$75,$X$2-1+AE$8)),INDIRECT(ADDRESS($B$12,$X$2)&amp;":"&amp;ADDRESS($B$12,$X$2-1+AE$8)),INDIRECT("rP!"&amp;ADDRESS(Prcsses!$B49,$X$2+$P$8-AE$8)&amp;":"&amp;ADDRESS(Prcsses!$B49,$X$2-1+$P$8))))</f>
        <v>0</v>
      </c>
      <c r="AF74" s="130">
        <f ca="1">IF(AF$4="",0,SUMPRODUCT(INDIRECT(ADDRESS($B$75,$X$2)&amp;":"&amp;ADDRESS($B$75,$X$2-1+AF$8)),INDIRECT(ADDRESS($B$12,$X$2)&amp;":"&amp;ADDRESS($B$12,$X$2-1+AF$8)),INDIRECT("rP!"&amp;ADDRESS(Prcsses!$B49,$X$2+$P$8-AF$8)&amp;":"&amp;ADDRESS(Prcsses!$B49,$X$2-1+$P$8))))</f>
        <v>0</v>
      </c>
      <c r="AG74" s="130">
        <f ca="1">IF(AG$4="",0,SUMPRODUCT(INDIRECT(ADDRESS($B$75,$X$2)&amp;":"&amp;ADDRESS($B$75,$X$2-1+AG$8)),INDIRECT(ADDRESS($B$12,$X$2)&amp;":"&amp;ADDRESS($B$12,$X$2-1+AG$8)),INDIRECT("rP!"&amp;ADDRESS(Prcsses!$B49,$X$2+$P$8-AG$8)&amp;":"&amp;ADDRESS(Prcsses!$B49,$X$2-1+$P$8))))</f>
        <v>0</v>
      </c>
      <c r="AH74" s="130">
        <f ca="1">IF(AH$4="",0,SUMPRODUCT(INDIRECT(ADDRESS($B$75,$X$2)&amp;":"&amp;ADDRESS($B$75,$X$2-1+AH$8)),INDIRECT(ADDRESS($B$12,$X$2)&amp;":"&amp;ADDRESS($B$12,$X$2-1+AH$8)),INDIRECT("rP!"&amp;ADDRESS(Prcsses!$B49,$X$2+$P$8-AH$8)&amp;":"&amp;ADDRESS(Prcsses!$B49,$X$2-1+$P$8))))</f>
        <v>0</v>
      </c>
      <c r="AI74" s="130">
        <f ca="1">IF(AI$4="",0,SUMPRODUCT(INDIRECT(ADDRESS($B$75,$X$2)&amp;":"&amp;ADDRESS($B$75,$X$2-1+AI$8)),INDIRECT(ADDRESS($B$12,$X$2)&amp;":"&amp;ADDRESS($B$12,$X$2-1+AI$8)),INDIRECT("rP!"&amp;ADDRESS(Prcsses!$B49,$X$2+$P$8-AI$8)&amp;":"&amp;ADDRESS(Prcsses!$B49,$X$2-1+$P$8))))</f>
        <v>0</v>
      </c>
      <c r="AJ74" s="130">
        <f ca="1">IF(AJ$4="",0,SUMPRODUCT(INDIRECT(ADDRESS($B$75,$X$2)&amp;":"&amp;ADDRESS($B$75,$X$2-1+AJ$8)),INDIRECT(ADDRESS($B$12,$X$2)&amp;":"&amp;ADDRESS($B$12,$X$2-1+AJ$8)),INDIRECT("rP!"&amp;ADDRESS(Prcsses!$B49,$X$2+$P$8-AJ$8)&amp;":"&amp;ADDRESS(Prcsses!$B49,$X$2-1+$P$8))))</f>
        <v>407599.43615999998</v>
      </c>
      <c r="AK74" s="130">
        <f ca="1">IF(AK$4="",0,SUMPRODUCT(INDIRECT(ADDRESS($B$75,$X$2)&amp;":"&amp;ADDRESS($B$75,$X$2-1+AK$8)),INDIRECT(ADDRESS($B$12,$X$2)&amp;":"&amp;ADDRESS($B$12,$X$2-1+AK$8)),INDIRECT("rP!"&amp;ADDRESS(Prcsses!$B49,$X$2+$P$8-AK$8)&amp;":"&amp;ADDRESS(Prcsses!$B49,$X$2-1+$P$8))))</f>
        <v>713299.01327999996</v>
      </c>
      <c r="AL74" s="130">
        <f ca="1">IF(AL$4="",0,SUMPRODUCT(INDIRECT(ADDRESS($B$75,$X$2)&amp;":"&amp;ADDRESS($B$75,$X$2-1+AL$8)),INDIRECT(ADDRESS($B$12,$X$2)&amp;":"&amp;ADDRESS($B$12,$X$2-1+AL$8)),INDIRECT("rP!"&amp;ADDRESS(Prcsses!$B49,$X$2+$P$8-AL$8)&amp;":"&amp;ADDRESS(Prcsses!$B49,$X$2-1+$P$8))))</f>
        <v>968048.66087999998</v>
      </c>
      <c r="AM74" s="130">
        <f ca="1">IF(AM$4="",0,SUMPRODUCT(INDIRECT(ADDRESS($B$75,$X$2)&amp;":"&amp;ADDRESS($B$75,$X$2-1+AM$8)),INDIRECT(ADDRESS($B$12,$X$2)&amp;":"&amp;ADDRESS($B$12,$X$2-1+AM$8)),INDIRECT("rP!"&amp;ADDRESS(Prcsses!$B49,$X$2+$P$8-AM$8)&amp;":"&amp;ADDRESS(Prcsses!$B49,$X$2-1+$P$8))))</f>
        <v>1222798.3084799999</v>
      </c>
      <c r="AN74" s="130">
        <f ca="1">IF(AN$4="",0,SUMPRODUCT(INDIRECT(ADDRESS($B$75,$X$2)&amp;":"&amp;ADDRESS($B$75,$X$2-1+AN$8)),INDIRECT(ADDRESS($B$12,$X$2)&amp;":"&amp;ADDRESS($B$12,$X$2-1+AN$8)),INDIRECT("rP!"&amp;ADDRESS(Prcsses!$B49,$X$2+$P$8-AN$8)&amp;":"&amp;ADDRESS(Prcsses!$B49,$X$2-1+$P$8))))</f>
        <v>1477547.9560799999</v>
      </c>
      <c r="AO74" s="130">
        <f ca="1">IF(AO$4="",0,SUMPRODUCT(INDIRECT(ADDRESS($B$75,$X$2)&amp;":"&amp;ADDRESS($B$75,$X$2-1+AO$8)),INDIRECT(ADDRESS($B$12,$X$2)&amp;":"&amp;ADDRESS($B$12,$X$2-1+AO$8)),INDIRECT("rP!"&amp;ADDRESS(Prcsses!$B49,$X$2+$P$8-AO$8)&amp;":"&amp;ADDRESS(Prcsses!$B49,$X$2-1+$P$8))))</f>
        <v>1732297.6036799999</v>
      </c>
      <c r="AP74" s="130">
        <f ca="1">IF(AP$4="",0,SUMPRODUCT(INDIRECT(ADDRESS($B$75,$X$2)&amp;":"&amp;ADDRESS($B$75,$X$2-1+AP$8)),INDIRECT(ADDRESS($B$12,$X$2)&amp;":"&amp;ADDRESS($B$12,$X$2-1+AP$8)),INDIRECT("rP!"&amp;ADDRESS(Prcsses!$B49,$X$2+$P$8-AP$8)&amp;":"&amp;ADDRESS(Prcsses!$B49,$X$2-1+$P$8))))</f>
        <v>2022916.0016620802</v>
      </c>
      <c r="AQ74" s="130">
        <f ca="1">IF(AQ$4="",0,SUMPRODUCT(INDIRECT(ADDRESS($B$75,$X$2)&amp;":"&amp;ADDRESS($B$75,$X$2-1+AQ$8)),INDIRECT(ADDRESS($B$12,$X$2)&amp;":"&amp;ADDRESS($B$12,$X$2-1+AQ$8)),INDIRECT("rP!"&amp;ADDRESS(Prcsses!$B49,$X$2+$P$8-AQ$8)&amp;":"&amp;ADDRESS(Prcsses!$B49,$X$2-1+$P$8))))</f>
        <v>2291116.4306553602</v>
      </c>
      <c r="AR74" s="130">
        <f ca="1">IF(AR$4="",0,SUMPRODUCT(INDIRECT(ADDRESS($B$75,$X$2)&amp;":"&amp;ADDRESS($B$75,$X$2-1+AR$8)),INDIRECT(ADDRESS($B$12,$X$2)&amp;":"&amp;ADDRESS($B$12,$X$2-1+AR$8)),INDIRECT("rP!"&amp;ADDRESS(Prcsses!$B49,$X$2+$P$8-AR$8)&amp;":"&amp;ADDRESS(Prcsses!$B49,$X$2-1+$P$8))))</f>
        <v>2551470.5705025601</v>
      </c>
      <c r="AS74" s="130">
        <f ca="1">IF(AS$4="",0,SUMPRODUCT(INDIRECT(ADDRESS($B$75,$X$2)&amp;":"&amp;ADDRESS($B$75,$X$2-1+AS$8)),INDIRECT(ADDRESS($B$12,$X$2)&amp;":"&amp;ADDRESS($B$12,$X$2-1+AS$8)),INDIRECT("rP!"&amp;ADDRESS(Prcsses!$B49,$X$2+$P$8-AS$8)&amp;":"&amp;ADDRESS(Prcsses!$B49,$X$2-1+$P$8))))</f>
        <v>2811824.71034976</v>
      </c>
      <c r="AT74" s="130">
        <f ca="1">IF(AT$4="",0,SUMPRODUCT(INDIRECT(ADDRESS($B$75,$X$2)&amp;":"&amp;ADDRESS($B$75,$X$2-1+AT$8)),INDIRECT(ADDRESS($B$12,$X$2)&amp;":"&amp;ADDRESS($B$12,$X$2-1+AT$8)),INDIRECT("rP!"&amp;ADDRESS(Prcsses!$B49,$X$2+$P$8-AT$8)&amp;":"&amp;ADDRESS(Prcsses!$B49,$X$2-1+$P$8))))</f>
        <v>3072178.8501969604</v>
      </c>
      <c r="AU74" s="130">
        <f ca="1">IF(AU$4="",0,SUMPRODUCT(INDIRECT(ADDRESS($B$75,$X$2)&amp;":"&amp;ADDRESS($B$75,$X$2-1+AU$8)),INDIRECT(ADDRESS($B$12,$X$2)&amp;":"&amp;ADDRESS($B$12,$X$2-1+AU$8)),INDIRECT("rP!"&amp;ADDRESS(Prcsses!$B49,$X$2+$P$8-AU$8)&amp;":"&amp;ADDRESS(Prcsses!$B49,$X$2-1+$P$8))))</f>
        <v>3332532.9900441598</v>
      </c>
      <c r="AV74" s="130">
        <f ca="1">IF(AV$4="",0,SUMPRODUCT(INDIRECT(ADDRESS($B$75,$X$2)&amp;":"&amp;ADDRESS($B$75,$X$2-1+AV$8)),INDIRECT(ADDRESS($B$12,$X$2)&amp;":"&amp;ADDRESS($B$12,$X$2-1+AV$8)),INDIRECT("rP!"&amp;ADDRESS(Prcsses!$B49,$X$2+$P$8-AV$8)&amp;":"&amp;ADDRESS(Prcsses!$B49,$X$2-1+$P$8))))</f>
        <v>3657038.3899497106</v>
      </c>
      <c r="AW74" s="130">
        <f ca="1">IF(AW$4="",0,SUMPRODUCT(INDIRECT(ADDRESS($B$75,$X$2)&amp;":"&amp;ADDRESS($B$75,$X$2-1+AW$8)),INDIRECT(ADDRESS($B$12,$X$2)&amp;":"&amp;ADDRESS($B$12,$X$2-1+AW$8)),INDIRECT("rP!"&amp;ADDRESS(Prcsses!$B49,$X$2+$P$8-AW$8)&amp;":"&amp;ADDRESS(Prcsses!$B49,$X$2-1+$P$8))))</f>
        <v>3938012.5776728084</v>
      </c>
      <c r="AX74" s="130">
        <f ca="1">IF(AX$4="",0,SUMPRODUCT(INDIRECT(ADDRESS($B$75,$X$2)&amp;":"&amp;ADDRESS($B$75,$X$2-1+AX$8)),INDIRECT(ADDRESS($B$12,$X$2)&amp;":"&amp;ADDRESS($B$12,$X$2-1+AX$8)),INDIRECT("rP!"&amp;ADDRESS(Prcsses!$B49,$X$2+$P$8-AX$8)&amp;":"&amp;ADDRESS(Prcsses!$B49,$X$2-1+$P$8))))</f>
        <v>4204094.5085966466</v>
      </c>
      <c r="AY74" s="130">
        <f ca="1">IF(AY$4="",0,SUMPRODUCT(INDIRECT(ADDRESS($B$75,$X$2)&amp;":"&amp;ADDRESS($B$75,$X$2-1+AY$8)),INDIRECT(ADDRESS($B$12,$X$2)&amp;":"&amp;ADDRESS($B$12,$X$2-1+AY$8)),INDIRECT("rP!"&amp;ADDRESS(Prcsses!$B49,$X$2+$P$8-AY$8)&amp;":"&amp;ADDRESS(Prcsses!$B49,$X$2-1+$P$8))))</f>
        <v>4470176.4395204848</v>
      </c>
      <c r="AZ74" s="130">
        <f ca="1">IF(AZ$4="",0,SUMPRODUCT(INDIRECT(ADDRESS($B$75,$X$2)&amp;":"&amp;ADDRESS($B$75,$X$2-1+AZ$8)),INDIRECT(ADDRESS($B$12,$X$2)&amp;":"&amp;ADDRESS($B$12,$X$2-1+AZ$8)),INDIRECT("rP!"&amp;ADDRESS(Prcsses!$B49,$X$2+$P$8-AZ$8)&amp;":"&amp;ADDRESS(Prcsses!$B49,$X$2-1+$P$8))))</f>
        <v>4736258.3704443239</v>
      </c>
      <c r="BA74" s="130">
        <f ca="1">IF(BA$4="",0,SUMPRODUCT(INDIRECT(ADDRESS($B$75,$X$2)&amp;":"&amp;ADDRESS($B$75,$X$2-1+BA$8)),INDIRECT(ADDRESS($B$12,$X$2)&amp;":"&amp;ADDRESS($B$12,$X$2-1+BA$8)),INDIRECT("rP!"&amp;ADDRESS(Prcsses!$B49,$X$2+$P$8-BA$8)&amp;":"&amp;ADDRESS(Prcsses!$B49,$X$2-1+$P$8))))</f>
        <v>5002340.301368162</v>
      </c>
      <c r="BB74" s="130">
        <f ca="1">IF(BB$4="",0,SUMPRODUCT(INDIRECT(ADDRESS($B$75,$X$2)&amp;":"&amp;ADDRESS($B$75,$X$2-1+BB$8)),INDIRECT(ADDRESS($B$12,$X$2)&amp;":"&amp;ADDRESS($B$12,$X$2-1+BB$8)),INDIRECT("rP!"&amp;ADDRESS(Prcsses!$B49,$X$2+$P$8-BB$8)&amp;":"&amp;ADDRESS(Prcsses!$B49,$X$2-1+$P$8))))</f>
        <v>5362083.0719771916</v>
      </c>
      <c r="BC74" s="130">
        <f ca="1">IF(BC$4="",0,SUMPRODUCT(INDIRECT(ADDRESS($B$75,$X$2)&amp;":"&amp;ADDRESS($B$75,$X$2-1+BC$8)),INDIRECT(ADDRESS($B$12,$X$2)&amp;":"&amp;ADDRESS($B$12,$X$2-1+BC$8)),INDIRECT("rP!"&amp;ADDRESS(Prcsses!$B49,$X$2+$P$8-BC$8)&amp;":"&amp;ADDRESS(Prcsses!$B49,$X$2-1+$P$8))))</f>
        <v>5656263.2548065875</v>
      </c>
      <c r="BD74" s="130">
        <f ca="1">IF(BD$4="",0,SUMPRODUCT(INDIRECT(ADDRESS($B$75,$X$2)&amp;":"&amp;ADDRESS($B$75,$X$2-1+BD$8)),INDIRECT(ADDRESS($B$12,$X$2)&amp;":"&amp;ADDRESS($B$12,$X$2-1+BD$8)),INDIRECT("rP!"&amp;ADDRESS(Prcsses!$B49,$X$2+$P$8-BD$8)&amp;":"&amp;ADDRESS(Prcsses!$B49,$X$2-1+$P$8))))</f>
        <v>5928198.9882107498</v>
      </c>
      <c r="BE74" s="130">
        <f ca="1">IF(BE$4="",0,SUMPRODUCT(INDIRECT(ADDRESS($B$75,$X$2)&amp;":"&amp;ADDRESS($B$75,$X$2-1+BE$8)),INDIRECT(ADDRESS($B$12,$X$2)&amp;":"&amp;ADDRESS($B$12,$X$2-1+BE$8)),INDIRECT("rP!"&amp;ADDRESS(Prcsses!$B49,$X$2+$P$8-BE$8)&amp;":"&amp;ADDRESS(Prcsses!$B49,$X$2-1+$P$8))))</f>
        <v>6200134.7216149122</v>
      </c>
      <c r="BF74" s="130">
        <f ca="1">IF(BF$4="",0,SUMPRODUCT(INDIRECT(ADDRESS($B$75,$X$2)&amp;":"&amp;ADDRESS($B$75,$X$2-1+BF$8)),INDIRECT(ADDRESS($B$12,$X$2)&amp;":"&amp;ADDRESS($B$12,$X$2-1+BF$8)),INDIRECT("rP!"&amp;ADDRESS(Prcsses!$B49,$X$2+$P$8-BF$8)&amp;":"&amp;ADDRESS(Prcsses!$B49,$X$2-1+$P$8))))</f>
        <v>6472070.4550190754</v>
      </c>
      <c r="BG74" s="130">
        <f ca="1">IF(BG$4="",0,SUMPRODUCT(INDIRECT(ADDRESS($B$75,$X$2)&amp;":"&amp;ADDRESS($B$75,$X$2-1+BG$8)),INDIRECT(ADDRESS($B$12,$X$2)&amp;":"&amp;ADDRESS($B$12,$X$2-1+BG$8)),INDIRECT("rP!"&amp;ADDRESS(Prcsses!$B49,$X$2+$P$8-BG$8)&amp;":"&amp;ADDRESS(Prcsses!$B49,$X$2-1+$P$8))))</f>
        <v>6744006.1884232387</v>
      </c>
      <c r="BH74" s="130">
        <f ca="1">IF(BH$4="",0,SUMPRODUCT(INDIRECT(ADDRESS($B$75,$X$2)&amp;":"&amp;ADDRESS($B$75,$X$2-1+BH$8)),INDIRECT(ADDRESS($B$12,$X$2)&amp;":"&amp;ADDRESS($B$12,$X$2-1+BH$8)),INDIRECT("rP!"&amp;ADDRESS(Prcsses!$B49,$X$2+$P$8-BH$8)&amp;":"&amp;ADDRESS(Prcsses!$B49,$X$2-1+$P$8))))</f>
        <v>7140379.7134331465</v>
      </c>
      <c r="BI74" s="130">
        <f ca="1">IF(BI$4="",0,SUMPRODUCT(INDIRECT(ADDRESS($B$75,$X$2)&amp;":"&amp;ADDRESS($B$75,$X$2-1+BI$8)),INDIRECT(ADDRESS($B$12,$X$2)&amp;":"&amp;ADDRESS($B$12,$X$2-1+BI$8)),INDIRECT("rP!"&amp;ADDRESS(Prcsses!$B49,$X$2+$P$8-BI$8)&amp;":"&amp;ADDRESS(Prcsses!$B49,$X$2-1+$P$8))))</f>
        <v>7448210.9636466578</v>
      </c>
      <c r="BJ74" s="130">
        <f ca="1">IF(BJ$4="",0,SUMPRODUCT(INDIRECT(ADDRESS($B$75,$X$2)&amp;":"&amp;ADDRESS($B$75,$X$2-1+BJ$8)),INDIRECT(ADDRESS($B$12,$X$2)&amp;":"&amp;ADDRESS($B$12,$X$2-1+BJ$8)),INDIRECT("rP!"&amp;ADDRESS(Prcsses!$B49,$X$2+$P$8-BJ$8)&amp;":"&amp;ADDRESS(Prcsses!$B49,$X$2-1+$P$8))))</f>
        <v>7726129.2831857121</v>
      </c>
      <c r="BK74" s="130">
        <f ca="1">IF(BK$4="",0,SUMPRODUCT(INDIRECT(ADDRESS($B$75,$X$2)&amp;":"&amp;ADDRESS($B$75,$X$2-1+BK$8)),INDIRECT(ADDRESS($B$12,$X$2)&amp;":"&amp;ADDRESS($B$12,$X$2-1+BK$8)),INDIRECT("rP!"&amp;ADDRESS(Prcsses!$B49,$X$2+$P$8-BK$8)&amp;":"&amp;ADDRESS(Prcsses!$B49,$X$2-1+$P$8))))</f>
        <v>8004047.6027247664</v>
      </c>
      <c r="BL74" s="130">
        <f ca="1">IF(BL$4="",0,SUMPRODUCT(INDIRECT(ADDRESS($B$75,$X$2)&amp;":"&amp;ADDRESS($B$75,$X$2-1+BL$8)),INDIRECT(ADDRESS($B$12,$X$2)&amp;":"&amp;ADDRESS($B$12,$X$2-1+BL$8)),INDIRECT("rP!"&amp;ADDRESS(Prcsses!$B49,$X$2+$P$8-BL$8)&amp;":"&amp;ADDRESS(Prcsses!$B49,$X$2-1+$P$8))))</f>
        <v>8281965.9222638207</v>
      </c>
      <c r="BM74" s="130">
        <f ca="1">IF(BM$4="",0,SUMPRODUCT(INDIRECT(ADDRESS($B$75,$X$2)&amp;":"&amp;ADDRESS($B$75,$X$2-1+BM$8)),INDIRECT(ADDRESS($B$12,$X$2)&amp;":"&amp;ADDRESS($B$12,$X$2-1+BM$8)),INDIRECT("rP!"&amp;ADDRESS(Prcsses!$B49,$X$2+$P$8-BM$8)&amp;":"&amp;ADDRESS(Prcsses!$B49,$X$2-1+$P$8))))</f>
        <v>8559884.2418028768</v>
      </c>
      <c r="BN74" s="130">
        <f ca="1">IF(BN$4="",0,SUMPRODUCT(INDIRECT(ADDRESS($B$75,$X$2)&amp;":"&amp;ADDRESS($B$75,$X$2-1+BN$8)),INDIRECT(ADDRESS($B$12,$X$2)&amp;":"&amp;ADDRESS($B$12,$X$2-1+BN$8)),INDIRECT("rP!"&amp;ADDRESS(Prcsses!$B49,$X$2+$P$8-BN$8)&amp;":"&amp;ADDRESS(Prcsses!$B49,$X$2-1+$P$8))))</f>
        <v>8994326.1589063257</v>
      </c>
      <c r="BO74" s="130">
        <f ca="1">IF(BO$4="",0,SUMPRODUCT(INDIRECT(ADDRESS($B$75,$X$2)&amp;":"&amp;ADDRESS($B$75,$X$2-1+BO$8)),INDIRECT(ADDRESS($B$12,$X$2)&amp;":"&amp;ADDRESS($B$12,$X$2-1+BO$8)),INDIRECT("rP!"&amp;ADDRESS(Prcsses!$B49,$X$2+$P$8-BO$8)&amp;":"&amp;ADDRESS(Prcsses!$B49,$X$2-1+$P$8))))</f>
        <v>9316266.7402603664</v>
      </c>
      <c r="BP74" s="130">
        <f ca="1">IF(BP$4="",0,SUMPRODUCT(INDIRECT(ADDRESS($B$75,$X$2)&amp;":"&amp;ADDRESS($B$75,$X$2-1+BP$8)),INDIRECT(ADDRESS($B$12,$X$2)&amp;":"&amp;ADDRESS($B$12,$X$2-1+BP$8)),INDIRECT("rP!"&amp;ADDRESS(Prcsses!$B49,$X$2+$P$8-BP$8)&amp;":"&amp;ADDRESS(Prcsses!$B49,$X$2-1+$P$8))))</f>
        <v>9600299.2628292795</v>
      </c>
      <c r="BQ74" s="130">
        <f ca="1">IF(BQ$4="",0,SUMPRODUCT(INDIRECT(ADDRESS($B$75,$X$2)&amp;":"&amp;ADDRESS($B$75,$X$2-1+BQ$8)),INDIRECT(ADDRESS($B$12,$X$2)&amp;":"&amp;ADDRESS($B$12,$X$2-1+BQ$8)),INDIRECT("rP!"&amp;ADDRESS(Prcsses!$B49,$X$2+$P$8-BQ$8)&amp;":"&amp;ADDRESS(Prcsses!$B49,$X$2-1+$P$8))))</f>
        <v>9884331.7853981946</v>
      </c>
      <c r="BR74" s="130">
        <f ca="1">IF(BR$4="",0,SUMPRODUCT(INDIRECT(ADDRESS($B$75,$X$2)&amp;":"&amp;ADDRESS($B$75,$X$2-1+BR$8)),INDIRECT(ADDRESS($B$12,$X$2)&amp;":"&amp;ADDRESS($B$12,$X$2-1+BR$8)),INDIRECT("rP!"&amp;ADDRESS(Prcsses!$B49,$X$2+$P$8-BR$8)&amp;":"&amp;ADDRESS(Prcsses!$B49,$X$2-1+$P$8))))</f>
        <v>10168364.307967108</v>
      </c>
      <c r="BS74" s="130">
        <f ca="1">IF(BS$4="",0,SUMPRODUCT(INDIRECT(ADDRESS($B$75,$X$2)&amp;":"&amp;ADDRESS($B$75,$X$2-1+BS$8)),INDIRECT(ADDRESS($B$12,$X$2)&amp;":"&amp;ADDRESS($B$12,$X$2-1+BS$8)),INDIRECT("rP!"&amp;ADDRESS(Prcsses!$B49,$X$2+$P$8-BS$8)&amp;":"&amp;ADDRESS(Prcsses!$B49,$X$2-1+$P$8))))</f>
        <v>10452396.830536021</v>
      </c>
      <c r="BT74" s="130">
        <f ca="1">IF(BT$4="",0,SUMPRODUCT(INDIRECT(ADDRESS($B$75,$X$2)&amp;":"&amp;ADDRESS($B$75,$X$2-1+BT$8)),INDIRECT(ADDRESS($B$12,$X$2)&amp;":"&amp;ADDRESS($B$12,$X$2-1+BT$8)),INDIRECT("rP!"&amp;ADDRESS(Prcsses!$B49,$X$2+$P$8-BT$8)&amp;":"&amp;ADDRESS(Prcsses!$B49,$X$2-1+$P$8))))</f>
        <v>10926390.304199025</v>
      </c>
      <c r="BU74" s="130">
        <f ca="1">IF(BU$4="",0,SUMPRODUCT(INDIRECT(ADDRESS($B$75,$X$2)&amp;":"&amp;ADDRESS($B$75,$X$2-1+BU$8)),INDIRECT(ADDRESS($B$12,$X$2)&amp;":"&amp;ADDRESS($B$12,$X$2-1+BU$8)),INDIRECT("rP!"&amp;ADDRESS(Prcsses!$B49,$X$2+$P$8-BU$8)&amp;":"&amp;ADDRESS(Prcsses!$B49,$X$2-1+$P$8))))</f>
        <v>11262912.036938675</v>
      </c>
      <c r="BV74" s="130">
        <f ca="1">IF(BV$4="",0,SUMPRODUCT(INDIRECT(ADDRESS($B$75,$X$2)&amp;":"&amp;ADDRESS($B$75,$X$2-1+BV$8)),INDIRECT(ADDRESS($B$12,$X$2)&amp;":"&amp;ADDRESS($B$12,$X$2-1+BV$8)),INDIRECT("rP!"&amp;ADDRESS(Prcsses!$B49,$X$2+$P$8-BV$8)&amp;":"&amp;ADDRESS(Prcsses!$B49,$X$2-1+$P$8))))</f>
        <v>11553193.275004106</v>
      </c>
      <c r="BW74" s="130">
        <f ca="1">IF(BW$4="",0,SUMPRODUCT(INDIRECT(ADDRESS($B$75,$X$2)&amp;":"&amp;ADDRESS($B$75,$X$2-1+BW$8)),INDIRECT(ADDRESS($B$12,$X$2)&amp;":"&amp;ADDRESS($B$12,$X$2-1+BW$8)),INDIRECT("rP!"&amp;ADDRESS(Prcsses!$B49,$X$2+$P$8-BW$8)&amp;":"&amp;ADDRESS(Prcsses!$B49,$X$2-1+$P$8))))</f>
        <v>11843474.513069535</v>
      </c>
      <c r="BX74" s="130">
        <f ca="1">IF(BX$4="",0,SUMPRODUCT(INDIRECT(ADDRESS($B$75,$X$2)&amp;":"&amp;ADDRESS($B$75,$X$2-1+BX$8)),INDIRECT(ADDRESS($B$12,$X$2)&amp;":"&amp;ADDRESS($B$12,$X$2-1+BX$8)),INDIRECT("rP!"&amp;ADDRESS(Prcsses!$B49,$X$2+$P$8-BX$8)&amp;":"&amp;ADDRESS(Prcsses!$B49,$X$2-1+$P$8))))</f>
        <v>12133755.751134966</v>
      </c>
      <c r="BY74" s="130">
        <f ca="1">IF(BY$4="",0,SUMPRODUCT(INDIRECT(ADDRESS($B$75,$X$2)&amp;":"&amp;ADDRESS($B$75,$X$2-1+BY$8)),INDIRECT(ADDRESS($B$12,$X$2)&amp;":"&amp;ADDRESS($B$12,$X$2-1+BY$8)),INDIRECT("rP!"&amp;ADDRESS(Prcsses!$B49,$X$2+$P$8-BY$8)&amp;":"&amp;ADDRESS(Prcsses!$B49,$X$2-1+$P$8))))</f>
        <v>12424036.989200395</v>
      </c>
      <c r="BZ74" s="130">
        <f ca="1">IF(BZ$4="",0,SUMPRODUCT(INDIRECT(ADDRESS($B$75,$X$2)&amp;":"&amp;ADDRESS($B$75,$X$2-1+BZ$8)),INDIRECT(ADDRESS($B$12,$X$2)&amp;":"&amp;ADDRESS($B$12,$X$2-1+BZ$8)),INDIRECT("rP!"&amp;ADDRESS(Prcsses!$B49,$X$2+$P$8-BZ$8)&amp;":"&amp;ADDRESS(Prcsses!$B49,$X$2-1+$P$8))))</f>
        <v>12939112.01802369</v>
      </c>
      <c r="CA74" s="130">
        <f ca="1">IF(CA$4="",0,SUMPRODUCT(INDIRECT(ADDRESS($B$75,$X$2)&amp;":"&amp;ADDRESS($B$75,$X$2-1+CA$8)),INDIRECT(ADDRESS($B$12,$X$2)&amp;":"&amp;ADDRESS($B$12,$X$2-1+CA$8)),INDIRECT("rP!"&amp;ADDRESS(Prcsses!$B49,$X$2+$P$8-CA$8)&amp;":"&amp;ADDRESS(Prcsses!$B49,$X$2-1+$P$8))))</f>
        <v>13290700.65356854</v>
      </c>
      <c r="CB74" s="130">
        <f ca="1">IF(CB$4="",0,SUMPRODUCT(INDIRECT(ADDRESS($B$75,$X$2)&amp;":"&amp;ADDRESS($B$75,$X$2-1+CB$8)),INDIRECT(ADDRESS($B$12,$X$2)&amp;":"&amp;ADDRESS($B$12,$X$2-1+CB$8)),INDIRECT("rP!"&amp;ADDRESS(Prcsses!$B49,$X$2+$P$8-CB$8)&amp;":"&amp;ADDRESS(Prcsses!$B49,$X$2-1+$P$8))))</f>
        <v>13587368.078871408</v>
      </c>
      <c r="CC74" s="130">
        <f ca="1">IF(CC$4="",0,SUMPRODUCT(INDIRECT(ADDRESS($B$75,$X$2)&amp;":"&amp;ADDRESS($B$75,$X$2-1+CC$8)),INDIRECT(ADDRESS($B$12,$X$2)&amp;":"&amp;ADDRESS($B$12,$X$2-1+CC$8)),INDIRECT("rP!"&amp;ADDRESS(Prcsses!$B49,$X$2+$P$8-CC$8)&amp;":"&amp;ADDRESS(Prcsses!$B49,$X$2-1+$P$8))))</f>
        <v>13884035.504174279</v>
      </c>
      <c r="CD74" s="130">
        <f ca="1">IF(CD$4="",0,SUMPRODUCT(INDIRECT(ADDRESS($B$75,$X$2)&amp;":"&amp;ADDRESS($B$75,$X$2-1+CD$8)),INDIRECT(ADDRESS($B$12,$X$2)&amp;":"&amp;ADDRESS($B$12,$X$2-1+CD$8)),INDIRECT("rP!"&amp;ADDRESS(Prcsses!$B49,$X$2+$P$8-CD$8)&amp;":"&amp;ADDRESS(Prcsses!$B49,$X$2-1+$P$8))))</f>
        <v>14180702.929477148</v>
      </c>
      <c r="CE74" s="130">
        <f ca="1">IF(CE$4="",0,SUMPRODUCT(INDIRECT(ADDRESS($B$75,$X$2)&amp;":"&amp;ADDRESS($B$75,$X$2-1+CE$8)),INDIRECT(ADDRESS($B$12,$X$2)&amp;":"&amp;ADDRESS($B$12,$X$2-1+CE$8)),INDIRECT("rP!"&amp;ADDRESS(Prcsses!$B49,$X$2+$P$8-CE$8)&amp;":"&amp;ADDRESS(Prcsses!$B49,$X$2-1+$P$8))))</f>
        <v>14477370.354780016</v>
      </c>
      <c r="CF74" s="130">
        <f ca="1">IF(CF$4="",0,SUMPRODUCT(INDIRECT(ADDRESS($B$75,$X$2)&amp;":"&amp;ADDRESS($B$75,$X$2-1+CF$8)),INDIRECT(ADDRESS($B$12,$X$2)&amp;":"&amp;ADDRESS($B$12,$X$2-1+CF$8)),INDIRECT("rP!"&amp;ADDRESS(Prcsses!$B49,$X$2+$P$8-CF$8)&amp;":"&amp;ADDRESS(Prcsses!$B49,$X$2-1+$P$8))))</f>
        <v>0</v>
      </c>
    </row>
    <row r="75" spans="2:84" x14ac:dyDescent="0.3">
      <c r="B75" s="13">
        <f>ROW()</f>
        <v>75</v>
      </c>
      <c r="H75" s="1" t="str">
        <f>$H$73</f>
        <v>Продажи</v>
      </c>
      <c r="I75" s="1" t="s">
        <v>138</v>
      </c>
      <c r="M75" s="53" t="s">
        <v>16</v>
      </c>
      <c r="O75" s="82"/>
      <c r="P75" s="86">
        <v>2.1999999999999999E-2</v>
      </c>
      <c r="W75" s="34"/>
      <c r="X75" s="99">
        <f ca="1">IF(X$4="",0,(1+$P$75)^(INT((X$1-1)/IF(OR($P$76&lt;=0,$P$76=""),12,$P$76))))</f>
        <v>1</v>
      </c>
      <c r="Y75" s="99">
        <f t="shared" ref="Y75:CF75" ca="1" si="142">IF(Y$4="",0,(1+$P$75)^(INT((Y$1-1)/IF(OR($P$76&lt;=0,$P$76=""),12,$P$76))))</f>
        <v>1</v>
      </c>
      <c r="Z75" s="99">
        <f t="shared" ca="1" si="142"/>
        <v>1</v>
      </c>
      <c r="AA75" s="99">
        <f t="shared" ca="1" si="142"/>
        <v>1</v>
      </c>
      <c r="AB75" s="99">
        <f t="shared" ca="1" si="142"/>
        <v>1</v>
      </c>
      <c r="AC75" s="99">
        <f t="shared" ca="1" si="142"/>
        <v>1</v>
      </c>
      <c r="AD75" s="99">
        <f t="shared" ca="1" si="142"/>
        <v>1.022</v>
      </c>
      <c r="AE75" s="99">
        <f t="shared" ca="1" si="142"/>
        <v>1.022</v>
      </c>
      <c r="AF75" s="99">
        <f t="shared" ca="1" si="142"/>
        <v>1.022</v>
      </c>
      <c r="AG75" s="99">
        <f t="shared" ca="1" si="142"/>
        <v>1.022</v>
      </c>
      <c r="AH75" s="99">
        <f t="shared" ca="1" si="142"/>
        <v>1.022</v>
      </c>
      <c r="AI75" s="99">
        <f t="shared" ca="1" si="142"/>
        <v>1.022</v>
      </c>
      <c r="AJ75" s="99">
        <f t="shared" ca="1" si="142"/>
        <v>1.044484</v>
      </c>
      <c r="AK75" s="99">
        <f t="shared" ca="1" si="142"/>
        <v>1.044484</v>
      </c>
      <c r="AL75" s="99">
        <f t="shared" ca="1" si="142"/>
        <v>1.044484</v>
      </c>
      <c r="AM75" s="99">
        <f t="shared" ca="1" si="142"/>
        <v>1.044484</v>
      </c>
      <c r="AN75" s="99">
        <f t="shared" ca="1" si="142"/>
        <v>1.044484</v>
      </c>
      <c r="AO75" s="99">
        <f t="shared" ca="1" si="142"/>
        <v>1.044484</v>
      </c>
      <c r="AP75" s="99">
        <f t="shared" ca="1" si="142"/>
        <v>1.067462648</v>
      </c>
      <c r="AQ75" s="99">
        <f t="shared" ca="1" si="142"/>
        <v>1.067462648</v>
      </c>
      <c r="AR75" s="99">
        <f t="shared" ca="1" si="142"/>
        <v>1.067462648</v>
      </c>
      <c r="AS75" s="99">
        <f t="shared" ca="1" si="142"/>
        <v>1.067462648</v>
      </c>
      <c r="AT75" s="99">
        <f t="shared" ca="1" si="142"/>
        <v>1.067462648</v>
      </c>
      <c r="AU75" s="99">
        <f t="shared" ca="1" si="142"/>
        <v>1.067462648</v>
      </c>
      <c r="AV75" s="99">
        <f t="shared" ca="1" si="142"/>
        <v>1.090946826256</v>
      </c>
      <c r="AW75" s="99">
        <f t="shared" ca="1" si="142"/>
        <v>1.090946826256</v>
      </c>
      <c r="AX75" s="99">
        <f t="shared" ca="1" si="142"/>
        <v>1.090946826256</v>
      </c>
      <c r="AY75" s="99">
        <f t="shared" ca="1" si="142"/>
        <v>1.090946826256</v>
      </c>
      <c r="AZ75" s="99">
        <f t="shared" ca="1" si="142"/>
        <v>1.090946826256</v>
      </c>
      <c r="BA75" s="99">
        <f t="shared" ca="1" si="142"/>
        <v>1.090946826256</v>
      </c>
      <c r="BB75" s="99">
        <f t="shared" ca="1" si="142"/>
        <v>1.114947656433632</v>
      </c>
      <c r="BC75" s="99">
        <f t="shared" ca="1" si="142"/>
        <v>1.114947656433632</v>
      </c>
      <c r="BD75" s="99">
        <f t="shared" ca="1" si="142"/>
        <v>1.114947656433632</v>
      </c>
      <c r="BE75" s="99">
        <f t="shared" ca="1" si="142"/>
        <v>1.114947656433632</v>
      </c>
      <c r="BF75" s="99">
        <f t="shared" ca="1" si="142"/>
        <v>1.114947656433632</v>
      </c>
      <c r="BG75" s="99">
        <f t="shared" ca="1" si="142"/>
        <v>1.114947656433632</v>
      </c>
      <c r="BH75" s="99">
        <f t="shared" ca="1" si="142"/>
        <v>1.1394765048751718</v>
      </c>
      <c r="BI75" s="99">
        <f t="shared" ca="1" si="142"/>
        <v>1.1394765048751718</v>
      </c>
      <c r="BJ75" s="99">
        <f t="shared" ca="1" si="142"/>
        <v>1.1394765048751718</v>
      </c>
      <c r="BK75" s="99">
        <f t="shared" ca="1" si="142"/>
        <v>1.1394765048751718</v>
      </c>
      <c r="BL75" s="99">
        <f t="shared" ca="1" si="142"/>
        <v>1.1394765048751718</v>
      </c>
      <c r="BM75" s="99">
        <f t="shared" ca="1" si="142"/>
        <v>1.1394765048751718</v>
      </c>
      <c r="BN75" s="99">
        <f t="shared" ca="1" si="142"/>
        <v>1.1645449879824257</v>
      </c>
      <c r="BO75" s="99">
        <f t="shared" ca="1" si="142"/>
        <v>1.1645449879824257</v>
      </c>
      <c r="BP75" s="99">
        <f t="shared" ca="1" si="142"/>
        <v>1.1645449879824257</v>
      </c>
      <c r="BQ75" s="99">
        <f t="shared" ca="1" si="142"/>
        <v>1.1645449879824257</v>
      </c>
      <c r="BR75" s="99">
        <f t="shared" ca="1" si="142"/>
        <v>1.1645449879824257</v>
      </c>
      <c r="BS75" s="99">
        <f t="shared" ca="1" si="142"/>
        <v>1.1645449879824257</v>
      </c>
      <c r="BT75" s="99">
        <f t="shared" ca="1" si="142"/>
        <v>1.1901649777180392</v>
      </c>
      <c r="BU75" s="99">
        <f t="shared" ca="1" si="142"/>
        <v>1.1901649777180392</v>
      </c>
      <c r="BV75" s="99">
        <f t="shared" ca="1" si="142"/>
        <v>1.1901649777180392</v>
      </c>
      <c r="BW75" s="99">
        <f t="shared" ca="1" si="142"/>
        <v>1.1901649777180392</v>
      </c>
      <c r="BX75" s="99">
        <f t="shared" ca="1" si="142"/>
        <v>1.1901649777180392</v>
      </c>
      <c r="BY75" s="99">
        <f t="shared" ca="1" si="142"/>
        <v>1.1901649777180392</v>
      </c>
      <c r="BZ75" s="99">
        <f t="shared" ca="1" si="142"/>
        <v>1.216348607227836</v>
      </c>
      <c r="CA75" s="99">
        <f t="shared" ca="1" si="142"/>
        <v>1.216348607227836</v>
      </c>
      <c r="CB75" s="99">
        <f t="shared" ca="1" si="142"/>
        <v>1.216348607227836</v>
      </c>
      <c r="CC75" s="99">
        <f t="shared" ca="1" si="142"/>
        <v>1.216348607227836</v>
      </c>
      <c r="CD75" s="99">
        <f t="shared" ca="1" si="142"/>
        <v>1.216348607227836</v>
      </c>
      <c r="CE75" s="99">
        <f t="shared" ca="1" si="142"/>
        <v>1.216348607227836</v>
      </c>
      <c r="CF75" s="99">
        <f t="shared" ca="1" si="142"/>
        <v>0</v>
      </c>
    </row>
    <row r="76" spans="2:84" x14ac:dyDescent="0.3">
      <c r="B76" s="13">
        <f>ROW()</f>
        <v>76</v>
      </c>
      <c r="H76" s="1" t="str">
        <f>$H$73</f>
        <v>Продажи</v>
      </c>
      <c r="I76" s="1" t="s">
        <v>139</v>
      </c>
      <c r="M76" s="53" t="s">
        <v>84</v>
      </c>
      <c r="O76" s="82"/>
      <c r="P76" s="87">
        <v>6</v>
      </c>
      <c r="W76" s="34"/>
    </row>
    <row r="77" spans="2:84" s="2" customFormat="1" x14ac:dyDescent="0.3">
      <c r="B77" s="126">
        <f>ROW()</f>
        <v>77</v>
      </c>
      <c r="H77" s="2" t="str">
        <f>H76</f>
        <v>Продажи</v>
      </c>
      <c r="I77" s="2" t="str">
        <f>$I$24</f>
        <v>Металлопрокат для B2B</v>
      </c>
      <c r="M77" s="127" t="s">
        <v>18</v>
      </c>
      <c r="O77" s="8"/>
      <c r="P77" s="72"/>
      <c r="Q77" s="129"/>
      <c r="U77" s="130">
        <f ca="1">SUM(INDIRECT(ADDRESS($B77,$X$2)&amp;":"&amp;ADDRESS($B77,$X$2-1+$P$8)))</f>
        <v>1889608607.3281078</v>
      </c>
      <c r="X77" s="130">
        <f ca="1">IF(X$4="",0,SUMPRODUCT(INDIRECT(ADDRESS($B$78,$X$2)&amp;":"&amp;ADDRESS($B$78,$X$2-1+X$8)),INDIRECT(ADDRESS($B$24,$X$2)&amp;":"&amp;ADDRESS($B$24,$X$2-1+X$8)),INDIRECT("rP!"&amp;ADDRESS(Prcsses!$B61,$X$2+$P$8-X$8)&amp;":"&amp;ADDRESS(Prcsses!$B61,$X$2-1+$P$8))))</f>
        <v>0</v>
      </c>
      <c r="Y77" s="130">
        <f ca="1">IF(Y$4="",0,SUMPRODUCT(INDIRECT(ADDRESS($B$78,$X$2)&amp;":"&amp;ADDRESS($B$78,$X$2-1+Y$8)),INDIRECT(ADDRESS($B$24,$X$2)&amp;":"&amp;ADDRESS($B$24,$X$2-1+Y$8)),INDIRECT("rP!"&amp;ADDRESS(Prcsses!$B61,$X$2+$P$8-Y$8)&amp;":"&amp;ADDRESS(Prcsses!$B61,$X$2-1+$P$8))))</f>
        <v>0</v>
      </c>
      <c r="Z77" s="130">
        <f ca="1">IF(Z$4="",0,SUMPRODUCT(INDIRECT(ADDRESS($B$78,$X$2)&amp;":"&amp;ADDRESS($B$78,$X$2-1+Z$8)),INDIRECT(ADDRESS($B$24,$X$2)&amp;":"&amp;ADDRESS($B$24,$X$2-1+Z$8)),INDIRECT("rP!"&amp;ADDRESS(Prcsses!$B61,$X$2+$P$8-Z$8)&amp;":"&amp;ADDRESS(Prcsses!$B61,$X$2-1+$P$8))))</f>
        <v>0</v>
      </c>
      <c r="AA77" s="130">
        <f ca="1">IF(AA$4="",0,SUMPRODUCT(INDIRECT(ADDRESS($B$78,$X$2)&amp;":"&amp;ADDRESS($B$78,$X$2-1+AA$8)),INDIRECT(ADDRESS($B$24,$X$2)&amp;":"&amp;ADDRESS($B$24,$X$2-1+AA$8)),INDIRECT("rP!"&amp;ADDRESS(Prcsses!$B61,$X$2+$P$8-AA$8)&amp;":"&amp;ADDRESS(Prcsses!$B61,$X$2-1+$P$8))))</f>
        <v>0</v>
      </c>
      <c r="AB77" s="130">
        <f ca="1">IF(AB$4="",0,SUMPRODUCT(INDIRECT(ADDRESS($B$78,$X$2)&amp;":"&amp;ADDRESS($B$78,$X$2-1+AB$8)),INDIRECT(ADDRESS($B$24,$X$2)&amp;":"&amp;ADDRESS($B$24,$X$2-1+AB$8)),INDIRECT("rP!"&amp;ADDRESS(Prcsses!$B61,$X$2+$P$8-AB$8)&amp;":"&amp;ADDRESS(Prcsses!$B61,$X$2-1+$P$8))))</f>
        <v>0</v>
      </c>
      <c r="AC77" s="130">
        <f ca="1">IF(AC$4="",0,SUMPRODUCT(INDIRECT(ADDRESS($B$78,$X$2)&amp;":"&amp;ADDRESS($B$78,$X$2-1+AC$8)),INDIRECT(ADDRESS($B$24,$X$2)&amp;":"&amp;ADDRESS($B$24,$X$2-1+AC$8)),INDIRECT("rP!"&amp;ADDRESS(Prcsses!$B61,$X$2+$P$8-AC$8)&amp;":"&amp;ADDRESS(Prcsses!$B61,$X$2-1+$P$8))))</f>
        <v>0</v>
      </c>
      <c r="AD77" s="130">
        <f ca="1">IF(AD$4="",0,SUMPRODUCT(INDIRECT(ADDRESS($B$78,$X$2)&amp;":"&amp;ADDRESS($B$78,$X$2-1+AD$8)),INDIRECT(ADDRESS($B$24,$X$2)&amp;":"&amp;ADDRESS($B$24,$X$2-1+AD$8)),INDIRECT("rP!"&amp;ADDRESS(Prcsses!$B61,$X$2+$P$8-AD$8)&amp;":"&amp;ADDRESS(Prcsses!$B61,$X$2-1+$P$8))))</f>
        <v>0</v>
      </c>
      <c r="AE77" s="130">
        <f ca="1">IF(AE$4="",0,SUMPRODUCT(INDIRECT(ADDRESS($B$78,$X$2)&amp;":"&amp;ADDRESS($B$78,$X$2-1+AE$8)),INDIRECT(ADDRESS($B$24,$X$2)&amp;":"&amp;ADDRESS($B$24,$X$2-1+AE$8)),INDIRECT("rP!"&amp;ADDRESS(Prcsses!$B61,$X$2+$P$8-AE$8)&amp;":"&amp;ADDRESS(Prcsses!$B61,$X$2-1+$P$8))))</f>
        <v>0</v>
      </c>
      <c r="AF77" s="130">
        <f ca="1">IF(AF$4="",0,SUMPRODUCT(INDIRECT(ADDRESS($B$78,$X$2)&amp;":"&amp;ADDRESS($B$78,$X$2-1+AF$8)),INDIRECT(ADDRESS($B$24,$X$2)&amp;":"&amp;ADDRESS($B$24,$X$2-1+AF$8)),INDIRECT("rP!"&amp;ADDRESS(Prcsses!$B61,$X$2+$P$8-AF$8)&amp;":"&amp;ADDRESS(Prcsses!$B61,$X$2-1+$P$8))))</f>
        <v>0</v>
      </c>
      <c r="AG77" s="130">
        <f ca="1">IF(AG$4="",0,SUMPRODUCT(INDIRECT(ADDRESS($B$78,$X$2)&amp;":"&amp;ADDRESS($B$78,$X$2-1+AG$8)),INDIRECT(ADDRESS($B$24,$X$2)&amp;":"&amp;ADDRESS($B$24,$X$2-1+AG$8)),INDIRECT("rP!"&amp;ADDRESS(Prcsses!$B61,$X$2+$P$8-AG$8)&amp;":"&amp;ADDRESS(Prcsses!$B61,$X$2-1+$P$8))))</f>
        <v>0</v>
      </c>
      <c r="AH77" s="130">
        <f ca="1">IF(AH$4="",0,SUMPRODUCT(INDIRECT(ADDRESS($B$78,$X$2)&amp;":"&amp;ADDRESS($B$78,$X$2-1+AH$8)),INDIRECT(ADDRESS($B$24,$X$2)&amp;":"&amp;ADDRESS($B$24,$X$2-1+AH$8)),INDIRECT("rP!"&amp;ADDRESS(Prcsses!$B61,$X$2+$P$8-AH$8)&amp;":"&amp;ADDRESS(Prcsses!$B61,$X$2-1+$P$8))))</f>
        <v>0</v>
      </c>
      <c r="AI77" s="130">
        <f ca="1">IF(AI$4="",0,SUMPRODUCT(INDIRECT(ADDRESS($B$78,$X$2)&amp;":"&amp;ADDRESS($B$78,$X$2-1+AI$8)),INDIRECT(ADDRESS($B$24,$X$2)&amp;":"&amp;ADDRESS($B$24,$X$2-1+AI$8)),INDIRECT("rP!"&amp;ADDRESS(Prcsses!$B61,$X$2+$P$8-AI$8)&amp;":"&amp;ADDRESS(Prcsses!$B61,$X$2-1+$P$8))))</f>
        <v>0</v>
      </c>
      <c r="AJ77" s="130">
        <f ca="1">IF(AJ$4="",0,SUMPRODUCT(INDIRECT(ADDRESS($B$78,$X$2)&amp;":"&amp;ADDRESS($B$78,$X$2-1+AJ$8)),INDIRECT(ADDRESS($B$24,$X$2)&amp;":"&amp;ADDRESS($B$24,$X$2-1+AJ$8)),INDIRECT("rP!"&amp;ADDRESS(Prcsses!$B61,$X$2+$P$8-AJ$8)&amp;":"&amp;ADDRESS(Prcsses!$B61,$X$2-1+$P$8))))</f>
        <v>0</v>
      </c>
      <c r="AK77" s="130">
        <f ca="1">IF(AK$4="",0,SUMPRODUCT(INDIRECT(ADDRESS($B$78,$X$2)&amp;":"&amp;ADDRESS($B$78,$X$2-1+AK$8)),INDIRECT(ADDRESS($B$24,$X$2)&amp;":"&amp;ADDRESS($B$24,$X$2-1+AK$8)),INDIRECT("rP!"&amp;ADDRESS(Prcsses!$B61,$X$2+$P$8-AK$8)&amp;":"&amp;ADDRESS(Prcsses!$B61,$X$2-1+$P$8))))</f>
        <v>1914147.4904999998</v>
      </c>
      <c r="AL77" s="130">
        <f ca="1">IF(AL$4="",0,SUMPRODUCT(INDIRECT(ADDRESS($B$78,$X$2)&amp;":"&amp;ADDRESS($B$78,$X$2-1+AL$8)),INDIRECT(ADDRESS($B$24,$X$2)&amp;":"&amp;ADDRESS($B$24,$X$2-1+AL$8)),INDIRECT("rP!"&amp;ADDRESS(Prcsses!$B61,$X$2+$P$8-AL$8)&amp;":"&amp;ADDRESS(Prcsses!$B61,$X$2-1+$P$8))))</f>
        <v>4976783.4752999991</v>
      </c>
      <c r="AM77" s="130">
        <f ca="1">IF(AM$4="",0,SUMPRODUCT(INDIRECT(ADDRESS($B$78,$X$2)&amp;":"&amp;ADDRESS($B$78,$X$2-1+AM$8)),INDIRECT(ADDRESS($B$24,$X$2)&amp;":"&amp;ADDRESS($B$24,$X$2-1+AM$8)),INDIRECT("rP!"&amp;ADDRESS(Prcsses!$B61,$X$2+$P$8-AM$8)&amp;":"&amp;ADDRESS(Prcsses!$B61,$X$2-1+$P$8))))</f>
        <v>7273760.4638999999</v>
      </c>
      <c r="AN77" s="130">
        <f ca="1">IF(AN$4="",0,SUMPRODUCT(INDIRECT(ADDRESS($B$78,$X$2)&amp;":"&amp;ADDRESS($B$78,$X$2-1+AN$8)),INDIRECT(ADDRESS($B$24,$X$2)&amp;":"&amp;ADDRESS($B$24,$X$2-1+AN$8)),INDIRECT("rP!"&amp;ADDRESS(Prcsses!$B61,$X$2+$P$8-AN$8)&amp;":"&amp;ADDRESS(Prcsses!$B61,$X$2-1+$P$8))))</f>
        <v>9570737.4525000006</v>
      </c>
      <c r="AO77" s="130">
        <f ca="1">IF(AO$4="",0,SUMPRODUCT(INDIRECT(ADDRESS($B$78,$X$2)&amp;":"&amp;ADDRESS($B$78,$X$2-1+AO$8)),INDIRECT(ADDRESS($B$24,$X$2)&amp;":"&amp;ADDRESS($B$24,$X$2-1+AO$8)),INDIRECT("rP!"&amp;ADDRESS(Prcsses!$B61,$X$2+$P$8-AO$8)&amp;":"&amp;ADDRESS(Prcsses!$B61,$X$2-1+$P$8))))</f>
        <v>11867714.441099999</v>
      </c>
      <c r="AP77" s="130">
        <f ca="1">IF(AP$4="",0,SUMPRODUCT(INDIRECT(ADDRESS($B$78,$X$2)&amp;":"&amp;ADDRESS($B$78,$X$2-1+AP$8)),INDIRECT(ADDRESS($B$24,$X$2)&amp;":"&amp;ADDRESS($B$24,$X$2-1+AP$8)),INDIRECT("rP!"&amp;ADDRESS(Prcsses!$B61,$X$2+$P$8-AP$8)&amp;":"&amp;ADDRESS(Prcsses!$B61,$X$2-1+$P$8))))</f>
        <v>14164691.429699998</v>
      </c>
      <c r="AQ77" s="130">
        <f ca="1">IF(AQ$4="",0,SUMPRODUCT(INDIRECT(ADDRESS($B$78,$X$2)&amp;":"&amp;ADDRESS($B$78,$X$2-1+AQ$8)),INDIRECT(ADDRESS($B$24,$X$2)&amp;":"&amp;ADDRESS($B$24,$X$2-1+AQ$8)),INDIRECT("rP!"&amp;ADDRESS(Prcsses!$B61,$X$2+$P$8-AQ$8)&amp;":"&amp;ADDRESS(Prcsses!$B61,$X$2-1+$P$8))))</f>
        <v>16655380.1443386</v>
      </c>
      <c r="AR77" s="130">
        <f ca="1">IF(AR$4="",0,SUMPRODUCT(INDIRECT(ADDRESS($B$78,$X$2)&amp;":"&amp;ADDRESS($B$78,$X$2-1+AR$8)),INDIRECT(ADDRESS($B$24,$X$2)&amp;":"&amp;ADDRESS($B$24,$X$2-1+AR$8)),INDIRECT("rP!"&amp;ADDRESS(Prcsses!$B61,$X$2+$P$8-AR$8)&amp;":"&amp;ADDRESS(Prcsses!$B61,$X$2-1+$P$8))))</f>
        <v>19171335.605851799</v>
      </c>
      <c r="AS77" s="130">
        <f ca="1">IF(AS$4="",0,SUMPRODUCT(INDIRECT(ADDRESS($B$78,$X$2)&amp;":"&amp;ADDRESS($B$78,$X$2-1+AS$8)),INDIRECT(ADDRESS($B$24,$X$2)&amp;":"&amp;ADDRESS($B$24,$X$2-1+AS$8)),INDIRECT("rP!"&amp;ADDRESS(Prcsses!$B61,$X$2+$P$8-AS$8)&amp;":"&amp;ADDRESS(Prcsses!$B61,$X$2-1+$P$8))))</f>
        <v>21518846.088201001</v>
      </c>
      <c r="AT77" s="130">
        <f ca="1">IF(AT$4="",0,SUMPRODUCT(INDIRECT(ADDRESS($B$78,$X$2)&amp;":"&amp;ADDRESS($B$78,$X$2-1+AT$8)),INDIRECT(ADDRESS($B$24,$X$2)&amp;":"&amp;ADDRESS($B$24,$X$2-1+AT$8)),INDIRECT("rP!"&amp;ADDRESS(Prcsses!$B61,$X$2+$P$8-AT$8)&amp;":"&amp;ADDRESS(Prcsses!$B61,$X$2-1+$P$8))))</f>
        <v>23866356.5705502</v>
      </c>
      <c r="AU77" s="130">
        <f ca="1">IF(AU$4="",0,SUMPRODUCT(INDIRECT(ADDRESS($B$78,$X$2)&amp;":"&amp;ADDRESS($B$78,$X$2-1+AU$8)),INDIRECT(ADDRESS($B$24,$X$2)&amp;":"&amp;ADDRESS($B$24,$X$2-1+AU$8)),INDIRECT("rP!"&amp;ADDRESS(Prcsses!$B61,$X$2+$P$8-AU$8)&amp;":"&amp;ADDRESS(Prcsses!$B61,$X$2-1+$P$8))))</f>
        <v>26213867.052899398</v>
      </c>
      <c r="AV77" s="130">
        <f ca="1">IF(AV$4="",0,SUMPRODUCT(INDIRECT(ADDRESS($B$78,$X$2)&amp;":"&amp;ADDRESS($B$78,$X$2-1+AV$8)),INDIRECT(ADDRESS($B$24,$X$2)&amp;":"&amp;ADDRESS($B$24,$X$2-1+AV$8)),INDIRECT("rP!"&amp;ADDRESS(Prcsses!$B61,$X$2+$P$8-AV$8)&amp;":"&amp;ADDRESS(Prcsses!$B61,$X$2-1+$P$8))))</f>
        <v>28561377.5352486</v>
      </c>
      <c r="AW77" s="130">
        <f ca="1">IF(AW$4="",0,SUMPRODUCT(INDIRECT(ADDRESS($B$78,$X$2)&amp;":"&amp;ADDRESS($B$78,$X$2-1+AW$8)),INDIRECT(ADDRESS($B$24,$X$2)&amp;":"&amp;ADDRESS($B$24,$X$2-1+AW$8)),INDIRECT("rP!"&amp;ADDRESS(Prcsses!$B61,$X$2+$P$8-AW$8)&amp;":"&amp;ADDRESS(Prcsses!$B61,$X$2-1+$P$8))))</f>
        <v>31261797.093444295</v>
      </c>
      <c r="AX77" s="130">
        <f ca="1">IF(AX$4="",0,SUMPRODUCT(INDIRECT(ADDRESS($B$78,$X$2)&amp;":"&amp;ADDRESS($B$78,$X$2-1+AX$8)),INDIRECT(ADDRESS($B$24,$X$2)&amp;":"&amp;ADDRESS($B$24,$X$2-1+AX$8)),INDIRECT("rP!"&amp;ADDRESS(Prcsses!$B61,$X$2+$P$8-AX$8)&amp;":"&amp;ADDRESS(Prcsses!$B61,$X$2-1+$P$8))))</f>
        <v>33988039.266945831</v>
      </c>
      <c r="AY77" s="130">
        <f ca="1">IF(AY$4="",0,SUMPRODUCT(INDIRECT(ADDRESS($B$78,$X$2)&amp;":"&amp;ADDRESS($B$78,$X$2-1+AY$8)),INDIRECT(ADDRESS($B$24,$X$2)&amp;":"&amp;ADDRESS($B$24,$X$2-1+AY$8)),INDIRECT("rP!"&amp;ADDRESS(Prcsses!$B61,$X$2+$P$8-AY$8)&amp;":"&amp;ADDRESS(Prcsses!$B61,$X$2-1+$P$8))))</f>
        <v>36387194.979906723</v>
      </c>
      <c r="AZ77" s="130">
        <f ca="1">IF(AZ$4="",0,SUMPRODUCT(INDIRECT(ADDRESS($B$78,$X$2)&amp;":"&amp;ADDRESS($B$78,$X$2-1+AZ$8)),INDIRECT(ADDRESS($B$24,$X$2)&amp;":"&amp;ADDRESS($B$24,$X$2-1+AZ$8)),INDIRECT("rP!"&amp;ADDRESS(Prcsses!$B61,$X$2+$P$8-AZ$8)&amp;":"&amp;ADDRESS(Prcsses!$B61,$X$2-1+$P$8))))</f>
        <v>38786350.692867607</v>
      </c>
      <c r="BA77" s="130">
        <f ca="1">IF(BA$4="",0,SUMPRODUCT(INDIRECT(ADDRESS($B$78,$X$2)&amp;":"&amp;ADDRESS($B$78,$X$2-1+BA$8)),INDIRECT(ADDRESS($B$24,$X$2)&amp;":"&amp;ADDRESS($B$24,$X$2-1+BA$8)),INDIRECT("rP!"&amp;ADDRESS(Prcsses!$B61,$X$2+$P$8-BA$8)&amp;":"&amp;ADDRESS(Prcsses!$B61,$X$2-1+$P$8))))</f>
        <v>41185506.405828483</v>
      </c>
      <c r="BB77" s="130">
        <f ca="1">IF(BB$4="",0,SUMPRODUCT(INDIRECT(ADDRESS($B$78,$X$2)&amp;":"&amp;ADDRESS($B$78,$X$2-1+BB$8)),INDIRECT(ADDRESS($B$24,$X$2)&amp;":"&amp;ADDRESS($B$24,$X$2-1+BB$8)),INDIRECT("rP!"&amp;ADDRESS(Prcsses!$B61,$X$2+$P$8-BB$8)&amp;":"&amp;ADDRESS(Prcsses!$B61,$X$2-1+$P$8))))</f>
        <v>43584662.118789367</v>
      </c>
      <c r="BC77" s="130">
        <f ca="1">IF(BC$4="",0,SUMPRODUCT(INDIRECT(ADDRESS($B$78,$X$2)&amp;":"&amp;ADDRESS($B$78,$X$2-1+BC$8)),INDIRECT(ADDRESS($B$24,$X$2)&amp;":"&amp;ADDRESS($B$24,$X$2-1+BC$8)),INDIRECT("rP!"&amp;ADDRESS(Prcsses!$B61,$X$2+$P$8-BC$8)&amp;":"&amp;ADDRESS(Prcsses!$B61,$X$2-1+$P$8))))</f>
        <v>46502835.184320793</v>
      </c>
      <c r="BD77" s="130">
        <f ca="1">IF(BD$4="",0,SUMPRODUCT(INDIRECT(ADDRESS($B$78,$X$2)&amp;":"&amp;ADDRESS($B$78,$X$2-1+BD$8)),INDIRECT(ADDRESS($B$24,$X$2)&amp;":"&amp;ADDRESS($B$24,$X$2-1+BD$8)),INDIRECT("rP!"&amp;ADDRESS(Prcsses!$B61,$X$2+$P$8-BD$8)&amp;":"&amp;ADDRESS(Prcsses!$B61,$X$2-1+$P$8))))</f>
        <v>48630086.583146103</v>
      </c>
      <c r="BE77" s="130">
        <f ca="1">IF(BE$4="",0,SUMPRODUCT(INDIRECT(ADDRESS($B$78,$X$2)&amp;":"&amp;ADDRESS($B$78,$X$2-1+BE$8)),INDIRECT(ADDRESS($B$24,$X$2)&amp;":"&amp;ADDRESS($B$24,$X$2-1+BE$8)),INDIRECT("rP!"&amp;ADDRESS(Prcsses!$B61,$X$2+$P$8-BE$8)&amp;":"&amp;ADDRESS(Prcsses!$B61,$X$2-1+$P$8))))</f>
        <v>49038742.772920437</v>
      </c>
      <c r="BF77" s="130">
        <f ca="1">IF(BF$4="",0,SUMPRODUCT(INDIRECT(ADDRESS($B$78,$X$2)&amp;":"&amp;ADDRESS($B$78,$X$2-1+BF$8)),INDIRECT(ADDRESS($B$24,$X$2)&amp;":"&amp;ADDRESS($B$24,$X$2-1+BF$8)),INDIRECT("rP!"&amp;ADDRESS(Prcsses!$B61,$X$2+$P$8-BF$8)&amp;":"&amp;ADDRESS(Prcsses!$B61,$X$2-1+$P$8))))</f>
        <v>49038742.772920437</v>
      </c>
      <c r="BG77" s="130">
        <f ca="1">IF(BG$4="",0,SUMPRODUCT(INDIRECT(ADDRESS($B$78,$X$2)&amp;":"&amp;ADDRESS($B$78,$X$2-1+BG$8)),INDIRECT(ADDRESS($B$24,$X$2)&amp;":"&amp;ADDRESS($B$24,$X$2-1+BG$8)),INDIRECT("rP!"&amp;ADDRESS(Prcsses!$B61,$X$2+$P$8-BG$8)&amp;":"&amp;ADDRESS(Prcsses!$B61,$X$2-1+$P$8))))</f>
        <v>49038742.772920437</v>
      </c>
      <c r="BH77" s="130">
        <f ca="1">IF(BH$4="",0,SUMPRODUCT(INDIRECT(ADDRESS($B$78,$X$2)&amp;":"&amp;ADDRESS($B$78,$X$2-1+BH$8)),INDIRECT(ADDRESS($B$24,$X$2)&amp;":"&amp;ADDRESS($B$24,$X$2-1+BH$8)),INDIRECT("rP!"&amp;ADDRESS(Prcsses!$B61,$X$2+$P$8-BH$8)&amp;":"&amp;ADDRESS(Prcsses!$B61,$X$2-1+$P$8))))</f>
        <v>49038742.772920437</v>
      </c>
      <c r="BI77" s="130">
        <f ca="1">IF(BI$4="",0,SUMPRODUCT(INDIRECT(ADDRESS($B$78,$X$2)&amp;":"&amp;ADDRESS($B$78,$X$2-1+BI$8)),INDIRECT(ADDRESS($B$24,$X$2)&amp;":"&amp;ADDRESS($B$24,$X$2-1+BI$8)),INDIRECT("rP!"&amp;ADDRESS(Prcsses!$B61,$X$2+$P$8-BI$8)&amp;":"&amp;ADDRESS(Prcsses!$B61,$X$2-1+$P$8))))</f>
        <v>49578168.943422556</v>
      </c>
      <c r="BJ77" s="130">
        <f ca="1">IF(BJ$4="",0,SUMPRODUCT(INDIRECT(ADDRESS($B$78,$X$2)&amp;":"&amp;ADDRESS($B$78,$X$2-1+BJ$8)),INDIRECT(ADDRESS($B$24,$X$2)&amp;":"&amp;ADDRESS($B$24,$X$2-1+BJ$8)),INDIRECT("rP!"&amp;ADDRESS(Prcsses!$B61,$X$2+$P$8-BJ$8)&amp;":"&amp;ADDRESS(Prcsses!$B61,$X$2-1+$P$8))))</f>
        <v>50117595.113924682</v>
      </c>
      <c r="BK77" s="130">
        <f ca="1">IF(BK$4="",0,SUMPRODUCT(INDIRECT(ADDRESS($B$78,$X$2)&amp;":"&amp;ADDRESS($B$78,$X$2-1+BK$8)),INDIRECT(ADDRESS($B$24,$X$2)&amp;":"&amp;ADDRESS($B$24,$X$2-1+BK$8)),INDIRECT("rP!"&amp;ADDRESS(Prcsses!$B61,$X$2+$P$8-BK$8)&amp;":"&amp;ADDRESS(Prcsses!$B61,$X$2-1+$P$8))))</f>
        <v>50117595.113924682</v>
      </c>
      <c r="BL77" s="130">
        <f ca="1">IF(BL$4="",0,SUMPRODUCT(INDIRECT(ADDRESS($B$78,$X$2)&amp;":"&amp;ADDRESS($B$78,$X$2-1+BL$8)),INDIRECT(ADDRESS($B$24,$X$2)&amp;":"&amp;ADDRESS($B$24,$X$2-1+BL$8)),INDIRECT("rP!"&amp;ADDRESS(Prcsses!$B61,$X$2+$P$8-BL$8)&amp;":"&amp;ADDRESS(Prcsses!$B61,$X$2-1+$P$8))))</f>
        <v>50117595.113924682</v>
      </c>
      <c r="BM77" s="130">
        <f ca="1">IF(BM$4="",0,SUMPRODUCT(INDIRECT(ADDRESS($B$78,$X$2)&amp;":"&amp;ADDRESS($B$78,$X$2-1+BM$8)),INDIRECT(ADDRESS($B$24,$X$2)&amp;":"&amp;ADDRESS($B$24,$X$2-1+BM$8)),INDIRECT("rP!"&amp;ADDRESS(Prcsses!$B61,$X$2+$P$8-BM$8)&amp;":"&amp;ADDRESS(Prcsses!$B61,$X$2-1+$P$8))))</f>
        <v>50117595.113924682</v>
      </c>
      <c r="BN77" s="130">
        <f ca="1">IF(BN$4="",0,SUMPRODUCT(INDIRECT(ADDRESS($B$78,$X$2)&amp;":"&amp;ADDRESS($B$78,$X$2-1+BN$8)),INDIRECT(ADDRESS($B$24,$X$2)&amp;":"&amp;ADDRESS($B$24,$X$2-1+BN$8)),INDIRECT("rP!"&amp;ADDRESS(Prcsses!$B61,$X$2+$P$8-BN$8)&amp;":"&amp;ADDRESS(Prcsses!$B61,$X$2-1+$P$8))))</f>
        <v>50117595.113924682</v>
      </c>
      <c r="BO77" s="130">
        <f ca="1">IF(BO$4="",0,SUMPRODUCT(INDIRECT(ADDRESS($B$78,$X$2)&amp;":"&amp;ADDRESS($B$78,$X$2-1+BO$8)),INDIRECT(ADDRESS($B$24,$X$2)&amp;":"&amp;ADDRESS($B$24,$X$2-1+BO$8)),INDIRECT("rP!"&amp;ADDRESS(Prcsses!$B61,$X$2+$P$8-BO$8)&amp;":"&amp;ADDRESS(Prcsses!$B61,$X$2-1+$P$8))))</f>
        <v>50668888.660177857</v>
      </c>
      <c r="BP77" s="130">
        <f ca="1">IF(BP$4="",0,SUMPRODUCT(INDIRECT(ADDRESS($B$78,$X$2)&amp;":"&amp;ADDRESS($B$78,$X$2-1+BP$8)),INDIRECT(ADDRESS($B$24,$X$2)&amp;":"&amp;ADDRESS($B$24,$X$2-1+BP$8)),INDIRECT("rP!"&amp;ADDRESS(Prcsses!$B61,$X$2+$P$8-BP$8)&amp;":"&amp;ADDRESS(Prcsses!$B61,$X$2-1+$P$8))))</f>
        <v>51220182.206431024</v>
      </c>
      <c r="BQ77" s="130">
        <f ca="1">IF(BQ$4="",0,SUMPRODUCT(INDIRECT(ADDRESS($B$78,$X$2)&amp;":"&amp;ADDRESS($B$78,$X$2-1+BQ$8)),INDIRECT(ADDRESS($B$24,$X$2)&amp;":"&amp;ADDRESS($B$24,$X$2-1+BQ$8)),INDIRECT("rP!"&amp;ADDRESS(Prcsses!$B61,$X$2+$P$8-BQ$8)&amp;":"&amp;ADDRESS(Prcsses!$B61,$X$2-1+$P$8))))</f>
        <v>51220182.206431024</v>
      </c>
      <c r="BR77" s="130">
        <f ca="1">IF(BR$4="",0,SUMPRODUCT(INDIRECT(ADDRESS($B$78,$X$2)&amp;":"&amp;ADDRESS($B$78,$X$2-1+BR$8)),INDIRECT(ADDRESS($B$24,$X$2)&amp;":"&amp;ADDRESS($B$24,$X$2-1+BR$8)),INDIRECT("rP!"&amp;ADDRESS(Prcsses!$B61,$X$2+$P$8-BR$8)&amp;":"&amp;ADDRESS(Prcsses!$B61,$X$2-1+$P$8))))</f>
        <v>51220182.206431024</v>
      </c>
      <c r="BS77" s="130">
        <f ca="1">IF(BS$4="",0,SUMPRODUCT(INDIRECT(ADDRESS($B$78,$X$2)&amp;":"&amp;ADDRESS($B$78,$X$2-1+BS$8)),INDIRECT(ADDRESS($B$24,$X$2)&amp;":"&amp;ADDRESS($B$24,$X$2-1+BS$8)),INDIRECT("rP!"&amp;ADDRESS(Prcsses!$B61,$X$2+$P$8-BS$8)&amp;":"&amp;ADDRESS(Prcsses!$B61,$X$2-1+$P$8))))</f>
        <v>51220182.206431024</v>
      </c>
      <c r="BT77" s="130">
        <f ca="1">IF(BT$4="",0,SUMPRODUCT(INDIRECT(ADDRESS($B$78,$X$2)&amp;":"&amp;ADDRESS($B$78,$X$2-1+BT$8)),INDIRECT(ADDRESS($B$24,$X$2)&amp;":"&amp;ADDRESS($B$24,$X$2-1+BT$8)),INDIRECT("rP!"&amp;ADDRESS(Prcsses!$B61,$X$2+$P$8-BT$8)&amp;":"&amp;ADDRESS(Prcsses!$B61,$X$2-1+$P$8))))</f>
        <v>51220182.206431024</v>
      </c>
      <c r="BU77" s="130">
        <f ca="1">IF(BU$4="",0,SUMPRODUCT(INDIRECT(ADDRESS($B$78,$X$2)&amp;":"&amp;ADDRESS($B$78,$X$2-1+BU$8)),INDIRECT(ADDRESS($B$24,$X$2)&amp;":"&amp;ADDRESS($B$24,$X$2-1+BU$8)),INDIRECT("rP!"&amp;ADDRESS(Prcsses!$B61,$X$2+$P$8-BU$8)&amp;":"&amp;ADDRESS(Prcsses!$B61,$X$2-1+$P$8))))</f>
        <v>51783604.210701771</v>
      </c>
      <c r="BV77" s="130">
        <f ca="1">IF(BV$4="",0,SUMPRODUCT(INDIRECT(ADDRESS($B$78,$X$2)&amp;":"&amp;ADDRESS($B$78,$X$2-1+BV$8)),INDIRECT(ADDRESS($B$24,$X$2)&amp;":"&amp;ADDRESS($B$24,$X$2-1+BV$8)),INDIRECT("rP!"&amp;ADDRESS(Prcsses!$B61,$X$2+$P$8-BV$8)&amp;":"&amp;ADDRESS(Prcsses!$B61,$X$2-1+$P$8))))</f>
        <v>52347026.214972518</v>
      </c>
      <c r="BW77" s="130">
        <f ca="1">IF(BW$4="",0,SUMPRODUCT(INDIRECT(ADDRESS($B$78,$X$2)&amp;":"&amp;ADDRESS($B$78,$X$2-1+BW$8)),INDIRECT(ADDRESS($B$24,$X$2)&amp;":"&amp;ADDRESS($B$24,$X$2-1+BW$8)),INDIRECT("rP!"&amp;ADDRESS(Prcsses!$B61,$X$2+$P$8-BW$8)&amp;":"&amp;ADDRESS(Prcsses!$B61,$X$2-1+$P$8))))</f>
        <v>52347026.214972518</v>
      </c>
      <c r="BX77" s="130">
        <f ca="1">IF(BX$4="",0,SUMPRODUCT(INDIRECT(ADDRESS($B$78,$X$2)&amp;":"&amp;ADDRESS($B$78,$X$2-1+BX$8)),INDIRECT(ADDRESS($B$24,$X$2)&amp;":"&amp;ADDRESS($B$24,$X$2-1+BX$8)),INDIRECT("rP!"&amp;ADDRESS(Prcsses!$B61,$X$2+$P$8-BX$8)&amp;":"&amp;ADDRESS(Prcsses!$B61,$X$2-1+$P$8))))</f>
        <v>52347026.214972518</v>
      </c>
      <c r="BY77" s="130">
        <f ca="1">IF(BY$4="",0,SUMPRODUCT(INDIRECT(ADDRESS($B$78,$X$2)&amp;":"&amp;ADDRESS($B$78,$X$2-1+BY$8)),INDIRECT(ADDRESS($B$24,$X$2)&amp;":"&amp;ADDRESS($B$24,$X$2-1+BY$8)),INDIRECT("rP!"&amp;ADDRESS(Prcsses!$B61,$X$2+$P$8-BY$8)&amp;":"&amp;ADDRESS(Prcsses!$B61,$X$2-1+$P$8))))</f>
        <v>52347026.214972518</v>
      </c>
      <c r="BZ77" s="130">
        <f ca="1">IF(BZ$4="",0,SUMPRODUCT(INDIRECT(ADDRESS($B$78,$X$2)&amp;":"&amp;ADDRESS($B$78,$X$2-1+BZ$8)),INDIRECT(ADDRESS($B$24,$X$2)&amp;":"&amp;ADDRESS($B$24,$X$2-1+BZ$8)),INDIRECT("rP!"&amp;ADDRESS(Prcsses!$B61,$X$2+$P$8-BZ$8)&amp;":"&amp;ADDRESS(Prcsses!$B61,$X$2-1+$P$8))))</f>
        <v>52347026.214972518</v>
      </c>
      <c r="CA77" s="130">
        <f ca="1">IF(CA$4="",0,SUMPRODUCT(INDIRECT(ADDRESS($B$78,$X$2)&amp;":"&amp;ADDRESS($B$78,$X$2-1+CA$8)),INDIRECT(ADDRESS($B$24,$X$2)&amp;":"&amp;ADDRESS($B$24,$X$2-1+CA$8)),INDIRECT("rP!"&amp;ADDRESS(Prcsses!$B61,$X$2+$P$8-CA$8)&amp;":"&amp;ADDRESS(Prcsses!$B61,$X$2-1+$P$8))))</f>
        <v>52922843.503337212</v>
      </c>
      <c r="CB77" s="130">
        <f ca="1">IF(CB$4="",0,SUMPRODUCT(INDIRECT(ADDRESS($B$78,$X$2)&amp;":"&amp;ADDRESS($B$78,$X$2-1+CB$8)),INDIRECT(ADDRESS($B$24,$X$2)&amp;":"&amp;ADDRESS($B$24,$X$2-1+CB$8)),INDIRECT("rP!"&amp;ADDRESS(Prcsses!$B61,$X$2+$P$8-CB$8)&amp;":"&amp;ADDRESS(Prcsses!$B61,$X$2-1+$P$8))))</f>
        <v>53498660.791701905</v>
      </c>
      <c r="CC77" s="130">
        <f ca="1">IF(CC$4="",0,SUMPRODUCT(INDIRECT(ADDRESS($B$78,$X$2)&amp;":"&amp;ADDRESS($B$78,$X$2-1+CC$8)),INDIRECT(ADDRESS($B$24,$X$2)&amp;":"&amp;ADDRESS($B$24,$X$2-1+CC$8)),INDIRECT("rP!"&amp;ADDRESS(Prcsses!$B61,$X$2+$P$8-CC$8)&amp;":"&amp;ADDRESS(Prcsses!$B61,$X$2-1+$P$8))))</f>
        <v>53498660.791701905</v>
      </c>
      <c r="CD77" s="130">
        <f ca="1">IF(CD$4="",0,SUMPRODUCT(INDIRECT(ADDRESS($B$78,$X$2)&amp;":"&amp;ADDRESS($B$78,$X$2-1+CD$8)),INDIRECT(ADDRESS($B$24,$X$2)&amp;":"&amp;ADDRESS($B$24,$X$2-1+CD$8)),INDIRECT("rP!"&amp;ADDRESS(Prcsses!$B61,$X$2+$P$8-CD$8)&amp;":"&amp;ADDRESS(Prcsses!$B61,$X$2-1+$P$8))))</f>
        <v>53498660.791701905</v>
      </c>
      <c r="CE77" s="130">
        <f ca="1">IF(CE$4="",0,SUMPRODUCT(INDIRECT(ADDRESS($B$78,$X$2)&amp;":"&amp;ADDRESS($B$78,$X$2-1+CE$8)),INDIRECT(ADDRESS($B$24,$X$2)&amp;":"&amp;ADDRESS($B$24,$X$2-1+CE$8)),INDIRECT("rP!"&amp;ADDRESS(Prcsses!$B61,$X$2+$P$8-CE$8)&amp;":"&amp;ADDRESS(Prcsses!$B61,$X$2-1+$P$8))))</f>
        <v>53498660.791701905</v>
      </c>
      <c r="CF77" s="130">
        <f ca="1">IF(CF$4="",0,SUMPRODUCT(INDIRECT(ADDRESS($B$78,$X$2)&amp;":"&amp;ADDRESS($B$78,$X$2-1+CF$8)),INDIRECT(ADDRESS($B$24,$X$2)&amp;":"&amp;ADDRESS($B$24,$X$2-1+CF$8)),INDIRECT("rP!"&amp;ADDRESS(Prcsses!$B61,$X$2+$P$8-CF$8)&amp;":"&amp;ADDRESS(Prcsses!$B61,$X$2-1+$P$8))))</f>
        <v>0</v>
      </c>
    </row>
    <row r="78" spans="2:84" x14ac:dyDescent="0.3">
      <c r="B78" s="13">
        <f>ROW()</f>
        <v>78</v>
      </c>
      <c r="H78" s="1" t="str">
        <f>$H$73</f>
        <v>Продажи</v>
      </c>
      <c r="I78" s="1" t="s">
        <v>138</v>
      </c>
      <c r="M78" s="53" t="s">
        <v>16</v>
      </c>
      <c r="O78" s="82"/>
      <c r="P78" s="86">
        <v>2.1999999999999999E-2</v>
      </c>
      <c r="W78" s="34"/>
      <c r="X78" s="99">
        <f ca="1">IF(X$4="",0,(1+$P$75)^(INT((X$1-1)/IF(OR($P$76&lt;=0,$P$76=""),12,$P$76))))</f>
        <v>1</v>
      </c>
      <c r="Y78" s="99">
        <f t="shared" ref="Y78:CF78" ca="1" si="143">IF(Y$4="",0,(1+$P$75)^(INT((Y$1-1)/IF(OR($P$76&lt;=0,$P$76=""),12,$P$76))))</f>
        <v>1</v>
      </c>
      <c r="Z78" s="99">
        <f t="shared" ca="1" si="143"/>
        <v>1</v>
      </c>
      <c r="AA78" s="99">
        <f t="shared" ca="1" si="143"/>
        <v>1</v>
      </c>
      <c r="AB78" s="99">
        <f t="shared" ca="1" si="143"/>
        <v>1</v>
      </c>
      <c r="AC78" s="99">
        <f t="shared" ca="1" si="143"/>
        <v>1</v>
      </c>
      <c r="AD78" s="99">
        <f t="shared" ca="1" si="143"/>
        <v>1.022</v>
      </c>
      <c r="AE78" s="99">
        <f t="shared" ca="1" si="143"/>
        <v>1.022</v>
      </c>
      <c r="AF78" s="99">
        <f t="shared" ca="1" si="143"/>
        <v>1.022</v>
      </c>
      <c r="AG78" s="99">
        <f t="shared" ca="1" si="143"/>
        <v>1.022</v>
      </c>
      <c r="AH78" s="99">
        <f t="shared" ca="1" si="143"/>
        <v>1.022</v>
      </c>
      <c r="AI78" s="99">
        <f t="shared" ca="1" si="143"/>
        <v>1.022</v>
      </c>
      <c r="AJ78" s="99">
        <f t="shared" ca="1" si="143"/>
        <v>1.044484</v>
      </c>
      <c r="AK78" s="99">
        <f t="shared" ca="1" si="143"/>
        <v>1.044484</v>
      </c>
      <c r="AL78" s="99">
        <f t="shared" ca="1" si="143"/>
        <v>1.044484</v>
      </c>
      <c r="AM78" s="99">
        <f t="shared" ca="1" si="143"/>
        <v>1.044484</v>
      </c>
      <c r="AN78" s="99">
        <f t="shared" ca="1" si="143"/>
        <v>1.044484</v>
      </c>
      <c r="AO78" s="99">
        <f t="shared" ca="1" si="143"/>
        <v>1.044484</v>
      </c>
      <c r="AP78" s="99">
        <f t="shared" ca="1" si="143"/>
        <v>1.067462648</v>
      </c>
      <c r="AQ78" s="99">
        <f t="shared" ca="1" si="143"/>
        <v>1.067462648</v>
      </c>
      <c r="AR78" s="99">
        <f t="shared" ca="1" si="143"/>
        <v>1.067462648</v>
      </c>
      <c r="AS78" s="99">
        <f t="shared" ca="1" si="143"/>
        <v>1.067462648</v>
      </c>
      <c r="AT78" s="99">
        <f t="shared" ca="1" si="143"/>
        <v>1.067462648</v>
      </c>
      <c r="AU78" s="99">
        <f t="shared" ca="1" si="143"/>
        <v>1.067462648</v>
      </c>
      <c r="AV78" s="99">
        <f t="shared" ca="1" si="143"/>
        <v>1.090946826256</v>
      </c>
      <c r="AW78" s="99">
        <f t="shared" ca="1" si="143"/>
        <v>1.090946826256</v>
      </c>
      <c r="AX78" s="99">
        <f t="shared" ca="1" si="143"/>
        <v>1.090946826256</v>
      </c>
      <c r="AY78" s="99">
        <f t="shared" ca="1" si="143"/>
        <v>1.090946826256</v>
      </c>
      <c r="AZ78" s="99">
        <f t="shared" ca="1" si="143"/>
        <v>1.090946826256</v>
      </c>
      <c r="BA78" s="99">
        <f t="shared" ca="1" si="143"/>
        <v>1.090946826256</v>
      </c>
      <c r="BB78" s="99">
        <f t="shared" ca="1" si="143"/>
        <v>1.114947656433632</v>
      </c>
      <c r="BC78" s="99">
        <f t="shared" ca="1" si="143"/>
        <v>1.114947656433632</v>
      </c>
      <c r="BD78" s="99">
        <f t="shared" ca="1" si="143"/>
        <v>1.114947656433632</v>
      </c>
      <c r="BE78" s="99">
        <f t="shared" ca="1" si="143"/>
        <v>1.114947656433632</v>
      </c>
      <c r="BF78" s="99">
        <f t="shared" ca="1" si="143"/>
        <v>1.114947656433632</v>
      </c>
      <c r="BG78" s="99">
        <f t="shared" ca="1" si="143"/>
        <v>1.114947656433632</v>
      </c>
      <c r="BH78" s="99">
        <f t="shared" ca="1" si="143"/>
        <v>1.1394765048751718</v>
      </c>
      <c r="BI78" s="99">
        <f t="shared" ca="1" si="143"/>
        <v>1.1394765048751718</v>
      </c>
      <c r="BJ78" s="99">
        <f t="shared" ca="1" si="143"/>
        <v>1.1394765048751718</v>
      </c>
      <c r="BK78" s="99">
        <f t="shared" ca="1" si="143"/>
        <v>1.1394765048751718</v>
      </c>
      <c r="BL78" s="99">
        <f t="shared" ca="1" si="143"/>
        <v>1.1394765048751718</v>
      </c>
      <c r="BM78" s="99">
        <f t="shared" ca="1" si="143"/>
        <v>1.1394765048751718</v>
      </c>
      <c r="BN78" s="99">
        <f t="shared" ca="1" si="143"/>
        <v>1.1645449879824257</v>
      </c>
      <c r="BO78" s="99">
        <f t="shared" ca="1" si="143"/>
        <v>1.1645449879824257</v>
      </c>
      <c r="BP78" s="99">
        <f t="shared" ca="1" si="143"/>
        <v>1.1645449879824257</v>
      </c>
      <c r="BQ78" s="99">
        <f t="shared" ca="1" si="143"/>
        <v>1.1645449879824257</v>
      </c>
      <c r="BR78" s="99">
        <f t="shared" ca="1" si="143"/>
        <v>1.1645449879824257</v>
      </c>
      <c r="BS78" s="99">
        <f t="shared" ca="1" si="143"/>
        <v>1.1645449879824257</v>
      </c>
      <c r="BT78" s="99">
        <f t="shared" ca="1" si="143"/>
        <v>1.1901649777180392</v>
      </c>
      <c r="BU78" s="99">
        <f t="shared" ca="1" si="143"/>
        <v>1.1901649777180392</v>
      </c>
      <c r="BV78" s="99">
        <f t="shared" ca="1" si="143"/>
        <v>1.1901649777180392</v>
      </c>
      <c r="BW78" s="99">
        <f t="shared" ca="1" si="143"/>
        <v>1.1901649777180392</v>
      </c>
      <c r="BX78" s="99">
        <f t="shared" ca="1" si="143"/>
        <v>1.1901649777180392</v>
      </c>
      <c r="BY78" s="99">
        <f t="shared" ca="1" si="143"/>
        <v>1.1901649777180392</v>
      </c>
      <c r="BZ78" s="99">
        <f t="shared" ca="1" si="143"/>
        <v>1.216348607227836</v>
      </c>
      <c r="CA78" s="99">
        <f t="shared" ca="1" si="143"/>
        <v>1.216348607227836</v>
      </c>
      <c r="CB78" s="99">
        <f t="shared" ca="1" si="143"/>
        <v>1.216348607227836</v>
      </c>
      <c r="CC78" s="99">
        <f t="shared" ca="1" si="143"/>
        <v>1.216348607227836</v>
      </c>
      <c r="CD78" s="99">
        <f t="shared" ca="1" si="143"/>
        <v>1.216348607227836</v>
      </c>
      <c r="CE78" s="99">
        <f t="shared" ca="1" si="143"/>
        <v>1.216348607227836</v>
      </c>
      <c r="CF78" s="99">
        <f t="shared" ca="1" si="143"/>
        <v>0</v>
      </c>
    </row>
    <row r="79" spans="2:84" x14ac:dyDescent="0.3">
      <c r="B79" s="13">
        <f>ROW()</f>
        <v>79</v>
      </c>
      <c r="H79" s="1" t="str">
        <f>$H$73</f>
        <v>Продажи</v>
      </c>
      <c r="I79" s="1" t="s">
        <v>139</v>
      </c>
      <c r="M79" s="53" t="s">
        <v>84</v>
      </c>
      <c r="O79" s="82"/>
      <c r="P79" s="87">
        <v>6</v>
      </c>
      <c r="W79" s="34"/>
    </row>
    <row r="80" spans="2:84" x14ac:dyDescent="0.3">
      <c r="B80" s="13">
        <f>ROW()</f>
        <v>80</v>
      </c>
    </row>
    <row r="81" spans="2:84" x14ac:dyDescent="0.3">
      <c r="B81" s="13">
        <f>ROW()</f>
        <v>81</v>
      </c>
      <c r="H81" s="1" t="s">
        <v>429</v>
      </c>
      <c r="M81" s="53" t="str">
        <f>Prcsses!$P$11</f>
        <v>тн</v>
      </c>
      <c r="P81" s="72"/>
      <c r="U81" s="5">
        <f ca="1">SUM(INDIRECT(ADDRESS($B81,$X$2)&amp;":"&amp;ADDRESS($B81,$X$2-1+$P$8)))</f>
        <v>34722</v>
      </c>
      <c r="X81" s="5">
        <f ca="1">IF(X$4="",0,X82+X83)</f>
        <v>0</v>
      </c>
      <c r="Y81" s="5">
        <f t="shared" ref="Y81:CF81" ca="1" si="144">IF(Y$4="",0,Y82+Y83)</f>
        <v>0</v>
      </c>
      <c r="Z81" s="5">
        <f t="shared" ca="1" si="144"/>
        <v>0</v>
      </c>
      <c r="AA81" s="5">
        <f t="shared" ca="1" si="144"/>
        <v>0</v>
      </c>
      <c r="AB81" s="5">
        <f t="shared" ca="1" si="144"/>
        <v>0</v>
      </c>
      <c r="AC81" s="5">
        <f t="shared" ca="1" si="144"/>
        <v>0</v>
      </c>
      <c r="AD81" s="5">
        <f t="shared" ca="1" si="144"/>
        <v>0</v>
      </c>
      <c r="AE81" s="5">
        <f t="shared" ca="1" si="144"/>
        <v>0</v>
      </c>
      <c r="AF81" s="5">
        <f t="shared" ca="1" si="144"/>
        <v>0</v>
      </c>
      <c r="AG81" s="5">
        <f t="shared" ca="1" si="144"/>
        <v>0</v>
      </c>
      <c r="AH81" s="5">
        <f t="shared" ca="1" si="144"/>
        <v>0</v>
      </c>
      <c r="AI81" s="5">
        <f t="shared" ca="1" si="144"/>
        <v>0</v>
      </c>
      <c r="AJ81" s="5">
        <f t="shared" ca="1" si="144"/>
        <v>16</v>
      </c>
      <c r="AK81" s="5">
        <f t="shared" ca="1" si="144"/>
        <v>53</v>
      </c>
      <c r="AL81" s="5">
        <f t="shared" ca="1" si="144"/>
        <v>103</v>
      </c>
      <c r="AM81" s="5">
        <f t="shared" ca="1" si="144"/>
        <v>143</v>
      </c>
      <c r="AN81" s="5">
        <f t="shared" ca="1" si="144"/>
        <v>183</v>
      </c>
      <c r="AO81" s="5">
        <f t="shared" ca="1" si="144"/>
        <v>223</v>
      </c>
      <c r="AP81" s="5">
        <f t="shared" ca="1" si="144"/>
        <v>263</v>
      </c>
      <c r="AQ81" s="5">
        <f t="shared" ca="1" si="144"/>
        <v>303</v>
      </c>
      <c r="AR81" s="5">
        <f t="shared" ca="1" si="144"/>
        <v>343</v>
      </c>
      <c r="AS81" s="5">
        <f t="shared" ca="1" si="144"/>
        <v>383</v>
      </c>
      <c r="AT81" s="5">
        <f t="shared" ca="1" si="144"/>
        <v>423</v>
      </c>
      <c r="AU81" s="5">
        <f t="shared" ca="1" si="144"/>
        <v>463</v>
      </c>
      <c r="AV81" s="5">
        <f t="shared" ca="1" si="144"/>
        <v>503</v>
      </c>
      <c r="AW81" s="5">
        <f t="shared" ca="1" si="144"/>
        <v>543</v>
      </c>
      <c r="AX81" s="5">
        <f t="shared" ca="1" si="144"/>
        <v>583</v>
      </c>
      <c r="AY81" s="5">
        <f t="shared" ca="1" si="144"/>
        <v>623</v>
      </c>
      <c r="AZ81" s="5">
        <f t="shared" ca="1" si="144"/>
        <v>663</v>
      </c>
      <c r="BA81" s="5">
        <f t="shared" ca="1" si="144"/>
        <v>703</v>
      </c>
      <c r="BB81" s="5">
        <f t="shared" ca="1" si="144"/>
        <v>743</v>
      </c>
      <c r="BC81" s="5">
        <f t="shared" ca="1" si="144"/>
        <v>783</v>
      </c>
      <c r="BD81" s="5">
        <f t="shared" ca="1" si="144"/>
        <v>813</v>
      </c>
      <c r="BE81" s="5">
        <f t="shared" ca="1" si="144"/>
        <v>828</v>
      </c>
      <c r="BF81" s="5">
        <f t="shared" ca="1" si="144"/>
        <v>838</v>
      </c>
      <c r="BG81" s="5">
        <f t="shared" ca="1" si="144"/>
        <v>848</v>
      </c>
      <c r="BH81" s="5">
        <f t="shared" ca="1" si="144"/>
        <v>858</v>
      </c>
      <c r="BI81" s="5">
        <f t="shared" ca="1" si="144"/>
        <v>868</v>
      </c>
      <c r="BJ81" s="5">
        <f t="shared" ca="1" si="144"/>
        <v>878</v>
      </c>
      <c r="BK81" s="5">
        <f t="shared" ca="1" si="144"/>
        <v>888</v>
      </c>
      <c r="BL81" s="5">
        <f t="shared" ca="1" si="144"/>
        <v>898</v>
      </c>
      <c r="BM81" s="5">
        <f t="shared" ca="1" si="144"/>
        <v>908</v>
      </c>
      <c r="BN81" s="5">
        <f t="shared" ca="1" si="144"/>
        <v>918</v>
      </c>
      <c r="BO81" s="5">
        <f t="shared" ca="1" si="144"/>
        <v>928</v>
      </c>
      <c r="BP81" s="5">
        <f t="shared" ca="1" si="144"/>
        <v>938</v>
      </c>
      <c r="BQ81" s="5">
        <f t="shared" ca="1" si="144"/>
        <v>948</v>
      </c>
      <c r="BR81" s="5">
        <f t="shared" ca="1" si="144"/>
        <v>958</v>
      </c>
      <c r="BS81" s="5">
        <f t="shared" ca="1" si="144"/>
        <v>968</v>
      </c>
      <c r="BT81" s="5">
        <f t="shared" ca="1" si="144"/>
        <v>978</v>
      </c>
      <c r="BU81" s="5">
        <f t="shared" ca="1" si="144"/>
        <v>988</v>
      </c>
      <c r="BV81" s="5">
        <f t="shared" ca="1" si="144"/>
        <v>998</v>
      </c>
      <c r="BW81" s="5">
        <f t="shared" ca="1" si="144"/>
        <v>1008</v>
      </c>
      <c r="BX81" s="5">
        <f t="shared" ca="1" si="144"/>
        <v>1018</v>
      </c>
      <c r="BY81" s="5">
        <f t="shared" ca="1" si="144"/>
        <v>1028</v>
      </c>
      <c r="BZ81" s="5">
        <f t="shared" ca="1" si="144"/>
        <v>1038</v>
      </c>
      <c r="CA81" s="5">
        <f t="shared" ca="1" si="144"/>
        <v>1048</v>
      </c>
      <c r="CB81" s="5">
        <f t="shared" ca="1" si="144"/>
        <v>1058</v>
      </c>
      <c r="CC81" s="5">
        <f t="shared" ca="1" si="144"/>
        <v>1068</v>
      </c>
      <c r="CD81" s="5">
        <f t="shared" ca="1" si="144"/>
        <v>1078</v>
      </c>
      <c r="CE81" s="5">
        <f t="shared" ca="1" si="144"/>
        <v>1088</v>
      </c>
      <c r="CF81" s="5">
        <f t="shared" ca="1" si="144"/>
        <v>0</v>
      </c>
    </row>
    <row r="82" spans="2:84" x14ac:dyDescent="0.3">
      <c r="B82" s="13">
        <f>ROW()</f>
        <v>82</v>
      </c>
      <c r="H82" s="1" t="str">
        <f>H81</f>
        <v>Количество проданной продукции</v>
      </c>
      <c r="I82" s="1" t="str">
        <f>$I$12</f>
        <v>Металлопрокат для B2C</v>
      </c>
      <c r="M82" s="53" t="str">
        <f>Prcsses!$P$11</f>
        <v>тн</v>
      </c>
      <c r="P82" s="72"/>
      <c r="U82" s="5">
        <f ca="1">SUM(INDIRECT(ADDRESS($B82,$X$2)&amp;":"&amp;ADDRESS($B82,$X$2-1+$P$8)))</f>
        <v>12142</v>
      </c>
      <c r="X82" s="5">
        <f ca="1">IF(X$4="",0,SUMPRODUCT(INDIRECT(ADDRESS($B$12,$X$2)&amp;":"&amp;ADDRESS($B$12,$X$2-1+X$8)),INDIRECT("rP!"&amp;ADDRESS(Prcsses!$B50,$X$2+$P$8-X$8)&amp;":"&amp;ADDRESS(Prcsses!$B50,$X$2-1+$P$8))))</f>
        <v>0</v>
      </c>
      <c r="Y82" s="5">
        <f ca="1">IF(Y$4="",0,SUMPRODUCT(INDIRECT(ADDRESS($B$12,$X$2)&amp;":"&amp;ADDRESS($B$12,$X$2-1+Y$8)),INDIRECT("rP!"&amp;ADDRESS(Prcsses!$B50,$X$2+$P$8-Y$8)&amp;":"&amp;ADDRESS(Prcsses!$B50,$X$2-1+$P$8))))</f>
        <v>0</v>
      </c>
      <c r="Z82" s="5">
        <f ca="1">IF(Z$4="",0,SUMPRODUCT(INDIRECT(ADDRESS($B$12,$X$2)&amp;":"&amp;ADDRESS($B$12,$X$2-1+Z$8)),INDIRECT("rP!"&amp;ADDRESS(Prcsses!$B50,$X$2+$P$8-Z$8)&amp;":"&amp;ADDRESS(Prcsses!$B50,$X$2-1+$P$8))))</f>
        <v>0</v>
      </c>
      <c r="AA82" s="5">
        <f ca="1">IF(AA$4="",0,SUMPRODUCT(INDIRECT(ADDRESS($B$12,$X$2)&amp;":"&amp;ADDRESS($B$12,$X$2-1+AA$8)),INDIRECT("rP!"&amp;ADDRESS(Prcsses!$B50,$X$2+$P$8-AA$8)&amp;":"&amp;ADDRESS(Prcsses!$B50,$X$2-1+$P$8))))</f>
        <v>0</v>
      </c>
      <c r="AB82" s="5">
        <f ca="1">IF(AB$4="",0,SUMPRODUCT(INDIRECT(ADDRESS($B$12,$X$2)&amp;":"&amp;ADDRESS($B$12,$X$2-1+AB$8)),INDIRECT("rP!"&amp;ADDRESS(Prcsses!$B50,$X$2+$P$8-AB$8)&amp;":"&amp;ADDRESS(Prcsses!$B50,$X$2-1+$P$8))))</f>
        <v>0</v>
      </c>
      <c r="AC82" s="5">
        <f ca="1">IF(AC$4="",0,SUMPRODUCT(INDIRECT(ADDRESS($B$12,$X$2)&amp;":"&amp;ADDRESS($B$12,$X$2-1+AC$8)),INDIRECT("rP!"&amp;ADDRESS(Prcsses!$B50,$X$2+$P$8-AC$8)&amp;":"&amp;ADDRESS(Prcsses!$B50,$X$2-1+$P$8))))</f>
        <v>0</v>
      </c>
      <c r="AD82" s="5">
        <f ca="1">IF(AD$4="",0,SUMPRODUCT(INDIRECT(ADDRESS($B$12,$X$2)&amp;":"&amp;ADDRESS($B$12,$X$2-1+AD$8)),INDIRECT("rP!"&amp;ADDRESS(Prcsses!$B50,$X$2+$P$8-AD$8)&amp;":"&amp;ADDRESS(Prcsses!$B50,$X$2-1+$P$8))))</f>
        <v>0</v>
      </c>
      <c r="AE82" s="5">
        <f ca="1">IF(AE$4="",0,SUMPRODUCT(INDIRECT(ADDRESS($B$12,$X$2)&amp;":"&amp;ADDRESS($B$12,$X$2-1+AE$8)),INDIRECT("rP!"&amp;ADDRESS(Prcsses!$B50,$X$2+$P$8-AE$8)&amp;":"&amp;ADDRESS(Prcsses!$B50,$X$2-1+$P$8))))</f>
        <v>0</v>
      </c>
      <c r="AF82" s="5">
        <f ca="1">IF(AF$4="",0,SUMPRODUCT(INDIRECT(ADDRESS($B$12,$X$2)&amp;":"&amp;ADDRESS($B$12,$X$2-1+AF$8)),INDIRECT("rP!"&amp;ADDRESS(Prcsses!$B50,$X$2+$P$8-AF$8)&amp;":"&amp;ADDRESS(Prcsses!$B50,$X$2-1+$P$8))))</f>
        <v>0</v>
      </c>
      <c r="AG82" s="5">
        <f ca="1">IF(AG$4="",0,SUMPRODUCT(INDIRECT(ADDRESS($B$12,$X$2)&amp;":"&amp;ADDRESS($B$12,$X$2-1+AG$8)),INDIRECT("rP!"&amp;ADDRESS(Prcsses!$B50,$X$2+$P$8-AG$8)&amp;":"&amp;ADDRESS(Prcsses!$B50,$X$2-1+$P$8))))</f>
        <v>0</v>
      </c>
      <c r="AH82" s="5">
        <f ca="1">IF(AH$4="",0,SUMPRODUCT(INDIRECT(ADDRESS($B$12,$X$2)&amp;":"&amp;ADDRESS($B$12,$X$2-1+AH$8)),INDIRECT("rP!"&amp;ADDRESS(Prcsses!$B50,$X$2+$P$8-AH$8)&amp;":"&amp;ADDRESS(Prcsses!$B50,$X$2-1+$P$8))))</f>
        <v>0</v>
      </c>
      <c r="AI82" s="5">
        <f ca="1">IF(AI$4="",0,SUMPRODUCT(INDIRECT(ADDRESS($B$12,$X$2)&amp;":"&amp;ADDRESS($B$12,$X$2-1+AI$8)),INDIRECT("rP!"&amp;ADDRESS(Prcsses!$B50,$X$2+$P$8-AI$8)&amp;":"&amp;ADDRESS(Prcsses!$B50,$X$2-1+$P$8))))</f>
        <v>0</v>
      </c>
      <c r="AJ82" s="5">
        <f ca="1">IF(AJ$4="",0,SUMPRODUCT(INDIRECT(ADDRESS($B$12,$X$2)&amp;":"&amp;ADDRESS($B$12,$X$2-1+AJ$8)),INDIRECT("rP!"&amp;ADDRESS(Prcsses!$B50,$X$2+$P$8-AJ$8)&amp;":"&amp;ADDRESS(Prcsses!$B50,$X$2-1+$P$8))))</f>
        <v>16</v>
      </c>
      <c r="AK82" s="5">
        <f ca="1">IF(AK$4="",0,SUMPRODUCT(INDIRECT(ADDRESS($B$12,$X$2)&amp;":"&amp;ADDRESS($B$12,$X$2-1+AK$8)),INDIRECT("rP!"&amp;ADDRESS(Prcsses!$B50,$X$2+$P$8-AK$8)&amp;":"&amp;ADDRESS(Prcsses!$B50,$X$2-1+$P$8))))</f>
        <v>28</v>
      </c>
      <c r="AL82" s="5">
        <f ca="1">IF(AL$4="",0,SUMPRODUCT(INDIRECT(ADDRESS($B$12,$X$2)&amp;":"&amp;ADDRESS($B$12,$X$2-1+AL$8)),INDIRECT("rP!"&amp;ADDRESS(Prcsses!$B50,$X$2+$P$8-AL$8)&amp;":"&amp;ADDRESS(Prcsses!$B50,$X$2-1+$P$8))))</f>
        <v>38</v>
      </c>
      <c r="AM82" s="5">
        <f ca="1">IF(AM$4="",0,SUMPRODUCT(INDIRECT(ADDRESS($B$12,$X$2)&amp;":"&amp;ADDRESS($B$12,$X$2-1+AM$8)),INDIRECT("rP!"&amp;ADDRESS(Prcsses!$B50,$X$2+$P$8-AM$8)&amp;":"&amp;ADDRESS(Prcsses!$B50,$X$2-1+$P$8))))</f>
        <v>48</v>
      </c>
      <c r="AN82" s="5">
        <f ca="1">IF(AN$4="",0,SUMPRODUCT(INDIRECT(ADDRESS($B$12,$X$2)&amp;":"&amp;ADDRESS($B$12,$X$2-1+AN$8)),INDIRECT("rP!"&amp;ADDRESS(Prcsses!$B50,$X$2+$P$8-AN$8)&amp;":"&amp;ADDRESS(Prcsses!$B50,$X$2-1+$P$8))))</f>
        <v>58</v>
      </c>
      <c r="AO82" s="5">
        <f ca="1">IF(AO$4="",0,SUMPRODUCT(INDIRECT(ADDRESS($B$12,$X$2)&amp;":"&amp;ADDRESS($B$12,$X$2-1+AO$8)),INDIRECT("rP!"&amp;ADDRESS(Prcsses!$B50,$X$2+$P$8-AO$8)&amp;":"&amp;ADDRESS(Prcsses!$B50,$X$2-1+$P$8))))</f>
        <v>68</v>
      </c>
      <c r="AP82" s="5">
        <f ca="1">IF(AP$4="",0,SUMPRODUCT(INDIRECT(ADDRESS($B$12,$X$2)&amp;":"&amp;ADDRESS($B$12,$X$2-1+AP$8)),INDIRECT("rP!"&amp;ADDRESS(Prcsses!$B50,$X$2+$P$8-AP$8)&amp;":"&amp;ADDRESS(Prcsses!$B50,$X$2-1+$P$8))))</f>
        <v>78</v>
      </c>
      <c r="AQ82" s="5">
        <f ca="1">IF(AQ$4="",0,SUMPRODUCT(INDIRECT(ADDRESS($B$12,$X$2)&amp;":"&amp;ADDRESS($B$12,$X$2-1+AQ$8)),INDIRECT("rP!"&amp;ADDRESS(Prcsses!$B50,$X$2+$P$8-AQ$8)&amp;":"&amp;ADDRESS(Prcsses!$B50,$X$2-1+$P$8))))</f>
        <v>88</v>
      </c>
      <c r="AR82" s="5">
        <f ca="1">IF(AR$4="",0,SUMPRODUCT(INDIRECT(ADDRESS($B$12,$X$2)&amp;":"&amp;ADDRESS($B$12,$X$2-1+AR$8)),INDIRECT("rP!"&amp;ADDRESS(Prcsses!$B50,$X$2+$P$8-AR$8)&amp;":"&amp;ADDRESS(Prcsses!$B50,$X$2-1+$P$8))))</f>
        <v>98</v>
      </c>
      <c r="AS82" s="5">
        <f ca="1">IF(AS$4="",0,SUMPRODUCT(INDIRECT(ADDRESS($B$12,$X$2)&amp;":"&amp;ADDRESS($B$12,$X$2-1+AS$8)),INDIRECT("rP!"&amp;ADDRESS(Prcsses!$B50,$X$2+$P$8-AS$8)&amp;":"&amp;ADDRESS(Prcsses!$B50,$X$2-1+$P$8))))</f>
        <v>108</v>
      </c>
      <c r="AT82" s="5">
        <f ca="1">IF(AT$4="",0,SUMPRODUCT(INDIRECT(ADDRESS($B$12,$X$2)&amp;":"&amp;ADDRESS($B$12,$X$2-1+AT$8)),INDIRECT("rP!"&amp;ADDRESS(Prcsses!$B50,$X$2+$P$8-AT$8)&amp;":"&amp;ADDRESS(Prcsses!$B50,$X$2-1+$P$8))))</f>
        <v>118</v>
      </c>
      <c r="AU82" s="5">
        <f ca="1">IF(AU$4="",0,SUMPRODUCT(INDIRECT(ADDRESS($B$12,$X$2)&amp;":"&amp;ADDRESS($B$12,$X$2-1+AU$8)),INDIRECT("rP!"&amp;ADDRESS(Prcsses!$B50,$X$2+$P$8-AU$8)&amp;":"&amp;ADDRESS(Prcsses!$B50,$X$2-1+$P$8))))</f>
        <v>128</v>
      </c>
      <c r="AV82" s="5">
        <f ca="1">IF(AV$4="",0,SUMPRODUCT(INDIRECT(ADDRESS($B$12,$X$2)&amp;":"&amp;ADDRESS($B$12,$X$2-1+AV$8)),INDIRECT("rP!"&amp;ADDRESS(Prcsses!$B50,$X$2+$P$8-AV$8)&amp;":"&amp;ADDRESS(Prcsses!$B50,$X$2-1+$P$8))))</f>
        <v>138</v>
      </c>
      <c r="AW82" s="5">
        <f ca="1">IF(AW$4="",0,SUMPRODUCT(INDIRECT(ADDRESS($B$12,$X$2)&amp;":"&amp;ADDRESS($B$12,$X$2-1+AW$8)),INDIRECT("rP!"&amp;ADDRESS(Prcsses!$B50,$X$2+$P$8-AW$8)&amp;":"&amp;ADDRESS(Prcsses!$B50,$X$2-1+$P$8))))</f>
        <v>148</v>
      </c>
      <c r="AX82" s="5">
        <f ca="1">IF(AX$4="",0,SUMPRODUCT(INDIRECT(ADDRESS($B$12,$X$2)&amp;":"&amp;ADDRESS($B$12,$X$2-1+AX$8)),INDIRECT("rP!"&amp;ADDRESS(Prcsses!$B50,$X$2+$P$8-AX$8)&amp;":"&amp;ADDRESS(Prcsses!$B50,$X$2-1+$P$8))))</f>
        <v>158</v>
      </c>
      <c r="AY82" s="5">
        <f ca="1">IF(AY$4="",0,SUMPRODUCT(INDIRECT(ADDRESS($B$12,$X$2)&amp;":"&amp;ADDRESS($B$12,$X$2-1+AY$8)),INDIRECT("rP!"&amp;ADDRESS(Prcsses!$B50,$X$2+$P$8-AY$8)&amp;":"&amp;ADDRESS(Prcsses!$B50,$X$2-1+$P$8))))</f>
        <v>168</v>
      </c>
      <c r="AZ82" s="5">
        <f ca="1">IF(AZ$4="",0,SUMPRODUCT(INDIRECT(ADDRESS($B$12,$X$2)&amp;":"&amp;ADDRESS($B$12,$X$2-1+AZ$8)),INDIRECT("rP!"&amp;ADDRESS(Prcsses!$B50,$X$2+$P$8-AZ$8)&amp;":"&amp;ADDRESS(Prcsses!$B50,$X$2-1+$P$8))))</f>
        <v>178</v>
      </c>
      <c r="BA82" s="5">
        <f ca="1">IF(BA$4="",0,SUMPRODUCT(INDIRECT(ADDRESS($B$12,$X$2)&amp;":"&amp;ADDRESS($B$12,$X$2-1+BA$8)),INDIRECT("rP!"&amp;ADDRESS(Prcsses!$B50,$X$2+$P$8-BA$8)&amp;":"&amp;ADDRESS(Prcsses!$B50,$X$2-1+$P$8))))</f>
        <v>188</v>
      </c>
      <c r="BB82" s="5">
        <f ca="1">IF(BB$4="",0,SUMPRODUCT(INDIRECT(ADDRESS($B$12,$X$2)&amp;":"&amp;ADDRESS($B$12,$X$2-1+BB$8)),INDIRECT("rP!"&amp;ADDRESS(Prcsses!$B50,$X$2+$P$8-BB$8)&amp;":"&amp;ADDRESS(Prcsses!$B50,$X$2-1+$P$8))))</f>
        <v>198</v>
      </c>
      <c r="BC82" s="5">
        <f ca="1">IF(BC$4="",0,SUMPRODUCT(INDIRECT(ADDRESS($B$12,$X$2)&amp;":"&amp;ADDRESS($B$12,$X$2-1+BC$8)),INDIRECT("rP!"&amp;ADDRESS(Prcsses!$B50,$X$2+$P$8-BC$8)&amp;":"&amp;ADDRESS(Prcsses!$B50,$X$2-1+$P$8))))</f>
        <v>208</v>
      </c>
      <c r="BD82" s="5">
        <f ca="1">IF(BD$4="",0,SUMPRODUCT(INDIRECT(ADDRESS($B$12,$X$2)&amp;":"&amp;ADDRESS($B$12,$X$2-1+BD$8)),INDIRECT("rP!"&amp;ADDRESS(Prcsses!$B50,$X$2+$P$8-BD$8)&amp;":"&amp;ADDRESS(Prcsses!$B50,$X$2-1+$P$8))))</f>
        <v>218</v>
      </c>
      <c r="BE82" s="5">
        <f ca="1">IF(BE$4="",0,SUMPRODUCT(INDIRECT(ADDRESS($B$12,$X$2)&amp;":"&amp;ADDRESS($B$12,$X$2-1+BE$8)),INDIRECT("rP!"&amp;ADDRESS(Prcsses!$B50,$X$2+$P$8-BE$8)&amp;":"&amp;ADDRESS(Prcsses!$B50,$X$2-1+$P$8))))</f>
        <v>228</v>
      </c>
      <c r="BF82" s="5">
        <f ca="1">IF(BF$4="",0,SUMPRODUCT(INDIRECT(ADDRESS($B$12,$X$2)&amp;":"&amp;ADDRESS($B$12,$X$2-1+BF$8)),INDIRECT("rP!"&amp;ADDRESS(Prcsses!$B50,$X$2+$P$8-BF$8)&amp;":"&amp;ADDRESS(Prcsses!$B50,$X$2-1+$P$8))))</f>
        <v>238</v>
      </c>
      <c r="BG82" s="5">
        <f ca="1">IF(BG$4="",0,SUMPRODUCT(INDIRECT(ADDRESS($B$12,$X$2)&amp;":"&amp;ADDRESS($B$12,$X$2-1+BG$8)),INDIRECT("rP!"&amp;ADDRESS(Prcsses!$B50,$X$2+$P$8-BG$8)&amp;":"&amp;ADDRESS(Prcsses!$B50,$X$2-1+$P$8))))</f>
        <v>248</v>
      </c>
      <c r="BH82" s="5">
        <f ca="1">IF(BH$4="",0,SUMPRODUCT(INDIRECT(ADDRESS($B$12,$X$2)&amp;":"&amp;ADDRESS($B$12,$X$2-1+BH$8)),INDIRECT("rP!"&amp;ADDRESS(Prcsses!$B50,$X$2+$P$8-BH$8)&amp;":"&amp;ADDRESS(Prcsses!$B50,$X$2-1+$P$8))))</f>
        <v>258</v>
      </c>
      <c r="BI82" s="5">
        <f ca="1">IF(BI$4="",0,SUMPRODUCT(INDIRECT(ADDRESS($B$12,$X$2)&amp;":"&amp;ADDRESS($B$12,$X$2-1+BI$8)),INDIRECT("rP!"&amp;ADDRESS(Prcsses!$B50,$X$2+$P$8-BI$8)&amp;":"&amp;ADDRESS(Prcsses!$B50,$X$2-1+$P$8))))</f>
        <v>268</v>
      </c>
      <c r="BJ82" s="5">
        <f ca="1">IF(BJ$4="",0,SUMPRODUCT(INDIRECT(ADDRESS($B$12,$X$2)&amp;":"&amp;ADDRESS($B$12,$X$2-1+BJ$8)),INDIRECT("rP!"&amp;ADDRESS(Prcsses!$B50,$X$2+$P$8-BJ$8)&amp;":"&amp;ADDRESS(Prcsses!$B50,$X$2-1+$P$8))))</f>
        <v>278</v>
      </c>
      <c r="BK82" s="5">
        <f ca="1">IF(BK$4="",0,SUMPRODUCT(INDIRECT(ADDRESS($B$12,$X$2)&amp;":"&amp;ADDRESS($B$12,$X$2-1+BK$8)),INDIRECT("rP!"&amp;ADDRESS(Prcsses!$B50,$X$2+$P$8-BK$8)&amp;":"&amp;ADDRESS(Prcsses!$B50,$X$2-1+$P$8))))</f>
        <v>288</v>
      </c>
      <c r="BL82" s="5">
        <f ca="1">IF(BL$4="",0,SUMPRODUCT(INDIRECT(ADDRESS($B$12,$X$2)&amp;":"&amp;ADDRESS($B$12,$X$2-1+BL$8)),INDIRECT("rP!"&amp;ADDRESS(Prcsses!$B50,$X$2+$P$8-BL$8)&amp;":"&amp;ADDRESS(Prcsses!$B50,$X$2-1+$P$8))))</f>
        <v>298</v>
      </c>
      <c r="BM82" s="5">
        <f ca="1">IF(BM$4="",0,SUMPRODUCT(INDIRECT(ADDRESS($B$12,$X$2)&amp;":"&amp;ADDRESS($B$12,$X$2-1+BM$8)),INDIRECT("rP!"&amp;ADDRESS(Prcsses!$B50,$X$2+$P$8-BM$8)&amp;":"&amp;ADDRESS(Prcsses!$B50,$X$2-1+$P$8))))</f>
        <v>308</v>
      </c>
      <c r="BN82" s="5">
        <f ca="1">IF(BN$4="",0,SUMPRODUCT(INDIRECT(ADDRESS($B$12,$X$2)&amp;":"&amp;ADDRESS($B$12,$X$2-1+BN$8)),INDIRECT("rP!"&amp;ADDRESS(Prcsses!$B50,$X$2+$P$8-BN$8)&amp;":"&amp;ADDRESS(Prcsses!$B50,$X$2-1+$P$8))))</f>
        <v>318</v>
      </c>
      <c r="BO82" s="5">
        <f ca="1">IF(BO$4="",0,SUMPRODUCT(INDIRECT(ADDRESS($B$12,$X$2)&amp;":"&amp;ADDRESS($B$12,$X$2-1+BO$8)),INDIRECT("rP!"&amp;ADDRESS(Prcsses!$B50,$X$2+$P$8-BO$8)&amp;":"&amp;ADDRESS(Prcsses!$B50,$X$2-1+$P$8))))</f>
        <v>328</v>
      </c>
      <c r="BP82" s="5">
        <f ca="1">IF(BP$4="",0,SUMPRODUCT(INDIRECT(ADDRESS($B$12,$X$2)&amp;":"&amp;ADDRESS($B$12,$X$2-1+BP$8)),INDIRECT("rP!"&amp;ADDRESS(Prcsses!$B50,$X$2+$P$8-BP$8)&amp;":"&amp;ADDRESS(Prcsses!$B50,$X$2-1+$P$8))))</f>
        <v>338</v>
      </c>
      <c r="BQ82" s="5">
        <f ca="1">IF(BQ$4="",0,SUMPRODUCT(INDIRECT(ADDRESS($B$12,$X$2)&amp;":"&amp;ADDRESS($B$12,$X$2-1+BQ$8)),INDIRECT("rP!"&amp;ADDRESS(Prcsses!$B50,$X$2+$P$8-BQ$8)&amp;":"&amp;ADDRESS(Prcsses!$B50,$X$2-1+$P$8))))</f>
        <v>348</v>
      </c>
      <c r="BR82" s="5">
        <f ca="1">IF(BR$4="",0,SUMPRODUCT(INDIRECT(ADDRESS($B$12,$X$2)&amp;":"&amp;ADDRESS($B$12,$X$2-1+BR$8)),INDIRECT("rP!"&amp;ADDRESS(Prcsses!$B50,$X$2+$P$8-BR$8)&amp;":"&amp;ADDRESS(Prcsses!$B50,$X$2-1+$P$8))))</f>
        <v>358</v>
      </c>
      <c r="BS82" s="5">
        <f ca="1">IF(BS$4="",0,SUMPRODUCT(INDIRECT(ADDRESS($B$12,$X$2)&amp;":"&amp;ADDRESS($B$12,$X$2-1+BS$8)),INDIRECT("rP!"&amp;ADDRESS(Prcsses!$B50,$X$2+$P$8-BS$8)&amp;":"&amp;ADDRESS(Prcsses!$B50,$X$2-1+$P$8))))</f>
        <v>368</v>
      </c>
      <c r="BT82" s="5">
        <f ca="1">IF(BT$4="",0,SUMPRODUCT(INDIRECT(ADDRESS($B$12,$X$2)&amp;":"&amp;ADDRESS($B$12,$X$2-1+BT$8)),INDIRECT("rP!"&amp;ADDRESS(Prcsses!$B50,$X$2+$P$8-BT$8)&amp;":"&amp;ADDRESS(Prcsses!$B50,$X$2-1+$P$8))))</f>
        <v>378</v>
      </c>
      <c r="BU82" s="5">
        <f ca="1">IF(BU$4="",0,SUMPRODUCT(INDIRECT(ADDRESS($B$12,$X$2)&amp;":"&amp;ADDRESS($B$12,$X$2-1+BU$8)),INDIRECT("rP!"&amp;ADDRESS(Prcsses!$B50,$X$2+$P$8-BU$8)&amp;":"&amp;ADDRESS(Prcsses!$B50,$X$2-1+$P$8))))</f>
        <v>388</v>
      </c>
      <c r="BV82" s="5">
        <f ca="1">IF(BV$4="",0,SUMPRODUCT(INDIRECT(ADDRESS($B$12,$X$2)&amp;":"&amp;ADDRESS($B$12,$X$2-1+BV$8)),INDIRECT("rP!"&amp;ADDRESS(Prcsses!$B50,$X$2+$P$8-BV$8)&amp;":"&amp;ADDRESS(Prcsses!$B50,$X$2-1+$P$8))))</f>
        <v>398</v>
      </c>
      <c r="BW82" s="5">
        <f ca="1">IF(BW$4="",0,SUMPRODUCT(INDIRECT(ADDRESS($B$12,$X$2)&amp;":"&amp;ADDRESS($B$12,$X$2-1+BW$8)),INDIRECT("rP!"&amp;ADDRESS(Prcsses!$B50,$X$2+$P$8-BW$8)&amp;":"&amp;ADDRESS(Prcsses!$B50,$X$2-1+$P$8))))</f>
        <v>408</v>
      </c>
      <c r="BX82" s="5">
        <f ca="1">IF(BX$4="",0,SUMPRODUCT(INDIRECT(ADDRESS($B$12,$X$2)&amp;":"&amp;ADDRESS($B$12,$X$2-1+BX$8)),INDIRECT("rP!"&amp;ADDRESS(Prcsses!$B50,$X$2+$P$8-BX$8)&amp;":"&amp;ADDRESS(Prcsses!$B50,$X$2-1+$P$8))))</f>
        <v>418</v>
      </c>
      <c r="BY82" s="5">
        <f ca="1">IF(BY$4="",0,SUMPRODUCT(INDIRECT(ADDRESS($B$12,$X$2)&amp;":"&amp;ADDRESS($B$12,$X$2-1+BY$8)),INDIRECT("rP!"&amp;ADDRESS(Prcsses!$B50,$X$2+$P$8-BY$8)&amp;":"&amp;ADDRESS(Prcsses!$B50,$X$2-1+$P$8))))</f>
        <v>428</v>
      </c>
      <c r="BZ82" s="5">
        <f ca="1">IF(BZ$4="",0,SUMPRODUCT(INDIRECT(ADDRESS($B$12,$X$2)&amp;":"&amp;ADDRESS($B$12,$X$2-1+BZ$8)),INDIRECT("rP!"&amp;ADDRESS(Prcsses!$B50,$X$2+$P$8-BZ$8)&amp;":"&amp;ADDRESS(Prcsses!$B50,$X$2-1+$P$8))))</f>
        <v>438</v>
      </c>
      <c r="CA82" s="5">
        <f ca="1">IF(CA$4="",0,SUMPRODUCT(INDIRECT(ADDRESS($B$12,$X$2)&amp;":"&amp;ADDRESS($B$12,$X$2-1+CA$8)),INDIRECT("rP!"&amp;ADDRESS(Prcsses!$B50,$X$2+$P$8-CA$8)&amp;":"&amp;ADDRESS(Prcsses!$B50,$X$2-1+$P$8))))</f>
        <v>448</v>
      </c>
      <c r="CB82" s="5">
        <f ca="1">IF(CB$4="",0,SUMPRODUCT(INDIRECT(ADDRESS($B$12,$X$2)&amp;":"&amp;ADDRESS($B$12,$X$2-1+CB$8)),INDIRECT("rP!"&amp;ADDRESS(Prcsses!$B50,$X$2+$P$8-CB$8)&amp;":"&amp;ADDRESS(Prcsses!$B50,$X$2-1+$P$8))))</f>
        <v>458</v>
      </c>
      <c r="CC82" s="5">
        <f ca="1">IF(CC$4="",0,SUMPRODUCT(INDIRECT(ADDRESS($B$12,$X$2)&amp;":"&amp;ADDRESS($B$12,$X$2-1+CC$8)),INDIRECT("rP!"&amp;ADDRESS(Prcsses!$B50,$X$2+$P$8-CC$8)&amp;":"&amp;ADDRESS(Prcsses!$B50,$X$2-1+$P$8))))</f>
        <v>468</v>
      </c>
      <c r="CD82" s="5">
        <f ca="1">IF(CD$4="",0,SUMPRODUCT(INDIRECT(ADDRESS($B$12,$X$2)&amp;":"&amp;ADDRESS($B$12,$X$2-1+CD$8)),INDIRECT("rP!"&amp;ADDRESS(Prcsses!$B50,$X$2+$P$8-CD$8)&amp;":"&amp;ADDRESS(Prcsses!$B50,$X$2-1+$P$8))))</f>
        <v>478</v>
      </c>
      <c r="CE82" s="5">
        <f ca="1">IF(CE$4="",0,SUMPRODUCT(INDIRECT(ADDRESS($B$12,$X$2)&amp;":"&amp;ADDRESS($B$12,$X$2-1+CE$8)),INDIRECT("rP!"&amp;ADDRESS(Prcsses!$B50,$X$2+$P$8-CE$8)&amp;":"&amp;ADDRESS(Prcsses!$B50,$X$2-1+$P$8))))</f>
        <v>488</v>
      </c>
      <c r="CF82" s="5">
        <f ca="1">IF(CF$4="",0,SUMPRODUCT(INDIRECT(ADDRESS($B$12,$X$2)&amp;":"&amp;ADDRESS($B$12,$X$2-1+CF$8)),INDIRECT("rP!"&amp;ADDRESS(Prcsses!$B50,$X$2+$P$8-CF$8)&amp;":"&amp;ADDRESS(Prcsses!$B50,$X$2-1+$P$8))))</f>
        <v>0</v>
      </c>
    </row>
    <row r="83" spans="2:84" x14ac:dyDescent="0.3">
      <c r="B83" s="13">
        <f>ROW()</f>
        <v>83</v>
      </c>
      <c r="H83" s="1" t="str">
        <f>H82</f>
        <v>Количество проданной продукции</v>
      </c>
      <c r="I83" s="1" t="str">
        <f>$I$24</f>
        <v>Металлопрокат для B2B</v>
      </c>
      <c r="M83" s="53" t="str">
        <f>Prcsses!$P$11</f>
        <v>тн</v>
      </c>
      <c r="P83" s="72"/>
      <c r="U83" s="5">
        <f ca="1">SUM(INDIRECT(ADDRESS($B83,$X$2)&amp;":"&amp;ADDRESS($B83,$X$2-1+$P$8)))</f>
        <v>22580</v>
      </c>
      <c r="X83" s="5">
        <f ca="1">IF(X$4="",0,SUMPRODUCT(INDIRECT(ADDRESS($B$24,$X$2)&amp;":"&amp;ADDRESS($B$24,$X$2-1+X$8)),INDIRECT("rP!"&amp;ADDRESS(Prcsses!$B62,$X$2+$P$8-X$8)&amp;":"&amp;ADDRESS(Prcsses!$B62,$X$2-1+$P$8))))</f>
        <v>0</v>
      </c>
      <c r="Y83" s="5">
        <f ca="1">IF(Y$4="",0,SUMPRODUCT(INDIRECT(ADDRESS($B$24,$X$2)&amp;":"&amp;ADDRESS($B$24,$X$2-1+Y$8)),INDIRECT("rP!"&amp;ADDRESS(Prcsses!$B62,$X$2+$P$8-Y$8)&amp;":"&amp;ADDRESS(Prcsses!$B62,$X$2-1+$P$8))))</f>
        <v>0</v>
      </c>
      <c r="Z83" s="5">
        <f ca="1">IF(Z$4="",0,SUMPRODUCT(INDIRECT(ADDRESS($B$24,$X$2)&amp;":"&amp;ADDRESS($B$24,$X$2-1+Z$8)),INDIRECT("rP!"&amp;ADDRESS(Prcsses!$B62,$X$2+$P$8-Z$8)&amp;":"&amp;ADDRESS(Prcsses!$B62,$X$2-1+$P$8))))</f>
        <v>0</v>
      </c>
      <c r="AA83" s="5">
        <f ca="1">IF(AA$4="",0,SUMPRODUCT(INDIRECT(ADDRESS($B$24,$X$2)&amp;":"&amp;ADDRESS($B$24,$X$2-1+AA$8)),INDIRECT("rP!"&amp;ADDRESS(Prcsses!$B62,$X$2+$P$8-AA$8)&amp;":"&amp;ADDRESS(Prcsses!$B62,$X$2-1+$P$8))))</f>
        <v>0</v>
      </c>
      <c r="AB83" s="5">
        <f ca="1">IF(AB$4="",0,SUMPRODUCT(INDIRECT(ADDRESS($B$24,$X$2)&amp;":"&amp;ADDRESS($B$24,$X$2-1+AB$8)),INDIRECT("rP!"&amp;ADDRESS(Prcsses!$B62,$X$2+$P$8-AB$8)&amp;":"&amp;ADDRESS(Prcsses!$B62,$X$2-1+$P$8))))</f>
        <v>0</v>
      </c>
      <c r="AC83" s="5">
        <f ca="1">IF(AC$4="",0,SUMPRODUCT(INDIRECT(ADDRESS($B$24,$X$2)&amp;":"&amp;ADDRESS($B$24,$X$2-1+AC$8)),INDIRECT("rP!"&amp;ADDRESS(Prcsses!$B62,$X$2+$P$8-AC$8)&amp;":"&amp;ADDRESS(Prcsses!$B62,$X$2-1+$P$8))))</f>
        <v>0</v>
      </c>
      <c r="AD83" s="5">
        <f ca="1">IF(AD$4="",0,SUMPRODUCT(INDIRECT(ADDRESS($B$24,$X$2)&amp;":"&amp;ADDRESS($B$24,$X$2-1+AD$8)),INDIRECT("rP!"&amp;ADDRESS(Prcsses!$B62,$X$2+$P$8-AD$8)&amp;":"&amp;ADDRESS(Prcsses!$B62,$X$2-1+$P$8))))</f>
        <v>0</v>
      </c>
      <c r="AE83" s="5">
        <f ca="1">IF(AE$4="",0,SUMPRODUCT(INDIRECT(ADDRESS($B$24,$X$2)&amp;":"&amp;ADDRESS($B$24,$X$2-1+AE$8)),INDIRECT("rP!"&amp;ADDRESS(Prcsses!$B62,$X$2+$P$8-AE$8)&amp;":"&amp;ADDRESS(Prcsses!$B62,$X$2-1+$P$8))))</f>
        <v>0</v>
      </c>
      <c r="AF83" s="5">
        <f ca="1">IF(AF$4="",0,SUMPRODUCT(INDIRECT(ADDRESS($B$24,$X$2)&amp;":"&amp;ADDRESS($B$24,$X$2-1+AF$8)),INDIRECT("rP!"&amp;ADDRESS(Prcsses!$B62,$X$2+$P$8-AF$8)&amp;":"&amp;ADDRESS(Prcsses!$B62,$X$2-1+$P$8))))</f>
        <v>0</v>
      </c>
      <c r="AG83" s="5">
        <f ca="1">IF(AG$4="",0,SUMPRODUCT(INDIRECT(ADDRESS($B$24,$X$2)&amp;":"&amp;ADDRESS($B$24,$X$2-1+AG$8)),INDIRECT("rP!"&amp;ADDRESS(Prcsses!$B62,$X$2+$P$8-AG$8)&amp;":"&amp;ADDRESS(Prcsses!$B62,$X$2-1+$P$8))))</f>
        <v>0</v>
      </c>
      <c r="AH83" s="5">
        <f ca="1">IF(AH$4="",0,SUMPRODUCT(INDIRECT(ADDRESS($B$24,$X$2)&amp;":"&amp;ADDRESS($B$24,$X$2-1+AH$8)),INDIRECT("rP!"&amp;ADDRESS(Prcsses!$B62,$X$2+$P$8-AH$8)&amp;":"&amp;ADDRESS(Prcsses!$B62,$X$2-1+$P$8))))</f>
        <v>0</v>
      </c>
      <c r="AI83" s="5">
        <f ca="1">IF(AI$4="",0,SUMPRODUCT(INDIRECT(ADDRESS($B$24,$X$2)&amp;":"&amp;ADDRESS($B$24,$X$2-1+AI$8)),INDIRECT("rP!"&amp;ADDRESS(Prcsses!$B62,$X$2+$P$8-AI$8)&amp;":"&amp;ADDRESS(Prcsses!$B62,$X$2-1+$P$8))))</f>
        <v>0</v>
      </c>
      <c r="AJ83" s="5">
        <f ca="1">IF(AJ$4="",0,SUMPRODUCT(INDIRECT(ADDRESS($B$24,$X$2)&amp;":"&amp;ADDRESS($B$24,$X$2-1+AJ$8)),INDIRECT("rP!"&amp;ADDRESS(Prcsses!$B62,$X$2+$P$8-AJ$8)&amp;":"&amp;ADDRESS(Prcsses!$B62,$X$2-1+$P$8))))</f>
        <v>0</v>
      </c>
      <c r="AK83" s="5">
        <f ca="1">IF(AK$4="",0,SUMPRODUCT(INDIRECT(ADDRESS($B$24,$X$2)&amp;":"&amp;ADDRESS($B$24,$X$2-1+AK$8)),INDIRECT("rP!"&amp;ADDRESS(Prcsses!$B62,$X$2+$P$8-AK$8)&amp;":"&amp;ADDRESS(Prcsses!$B62,$X$2-1+$P$8))))</f>
        <v>25</v>
      </c>
      <c r="AL83" s="5">
        <f ca="1">IF(AL$4="",0,SUMPRODUCT(INDIRECT(ADDRESS($B$24,$X$2)&amp;":"&amp;ADDRESS($B$24,$X$2-1+AL$8)),INDIRECT("rP!"&amp;ADDRESS(Prcsses!$B62,$X$2+$P$8-AL$8)&amp;":"&amp;ADDRESS(Prcsses!$B62,$X$2-1+$P$8))))</f>
        <v>65</v>
      </c>
      <c r="AM83" s="5">
        <f ca="1">IF(AM$4="",0,SUMPRODUCT(INDIRECT(ADDRESS($B$24,$X$2)&amp;":"&amp;ADDRESS($B$24,$X$2-1+AM$8)),INDIRECT("rP!"&amp;ADDRESS(Prcsses!$B62,$X$2+$P$8-AM$8)&amp;":"&amp;ADDRESS(Prcsses!$B62,$X$2-1+$P$8))))</f>
        <v>95</v>
      </c>
      <c r="AN83" s="5">
        <f ca="1">IF(AN$4="",0,SUMPRODUCT(INDIRECT(ADDRESS($B$24,$X$2)&amp;":"&amp;ADDRESS($B$24,$X$2-1+AN$8)),INDIRECT("rP!"&amp;ADDRESS(Prcsses!$B62,$X$2+$P$8-AN$8)&amp;":"&amp;ADDRESS(Prcsses!$B62,$X$2-1+$P$8))))</f>
        <v>125</v>
      </c>
      <c r="AO83" s="5">
        <f ca="1">IF(AO$4="",0,SUMPRODUCT(INDIRECT(ADDRESS($B$24,$X$2)&amp;":"&amp;ADDRESS($B$24,$X$2-1+AO$8)),INDIRECT("rP!"&amp;ADDRESS(Prcsses!$B62,$X$2+$P$8-AO$8)&amp;":"&amp;ADDRESS(Prcsses!$B62,$X$2-1+$P$8))))</f>
        <v>155</v>
      </c>
      <c r="AP83" s="5">
        <f ca="1">IF(AP$4="",0,SUMPRODUCT(INDIRECT(ADDRESS($B$24,$X$2)&amp;":"&amp;ADDRESS($B$24,$X$2-1+AP$8)),INDIRECT("rP!"&amp;ADDRESS(Prcsses!$B62,$X$2+$P$8-AP$8)&amp;":"&amp;ADDRESS(Prcsses!$B62,$X$2-1+$P$8))))</f>
        <v>185</v>
      </c>
      <c r="AQ83" s="5">
        <f ca="1">IF(AQ$4="",0,SUMPRODUCT(INDIRECT(ADDRESS($B$24,$X$2)&amp;":"&amp;ADDRESS($B$24,$X$2-1+AQ$8)),INDIRECT("rP!"&amp;ADDRESS(Prcsses!$B62,$X$2+$P$8-AQ$8)&amp;":"&amp;ADDRESS(Prcsses!$B62,$X$2-1+$P$8))))</f>
        <v>215</v>
      </c>
      <c r="AR83" s="5">
        <f ca="1">IF(AR$4="",0,SUMPRODUCT(INDIRECT(ADDRESS($B$24,$X$2)&amp;":"&amp;ADDRESS($B$24,$X$2-1+AR$8)),INDIRECT("rP!"&amp;ADDRESS(Prcsses!$B62,$X$2+$P$8-AR$8)&amp;":"&amp;ADDRESS(Prcsses!$B62,$X$2-1+$P$8))))</f>
        <v>245</v>
      </c>
      <c r="AS83" s="5">
        <f ca="1">IF(AS$4="",0,SUMPRODUCT(INDIRECT(ADDRESS($B$24,$X$2)&amp;":"&amp;ADDRESS($B$24,$X$2-1+AS$8)),INDIRECT("rP!"&amp;ADDRESS(Prcsses!$B62,$X$2+$P$8-AS$8)&amp;":"&amp;ADDRESS(Prcsses!$B62,$X$2-1+$P$8))))</f>
        <v>275</v>
      </c>
      <c r="AT83" s="5">
        <f ca="1">IF(AT$4="",0,SUMPRODUCT(INDIRECT(ADDRESS($B$24,$X$2)&amp;":"&amp;ADDRESS($B$24,$X$2-1+AT$8)),INDIRECT("rP!"&amp;ADDRESS(Prcsses!$B62,$X$2+$P$8-AT$8)&amp;":"&amp;ADDRESS(Prcsses!$B62,$X$2-1+$P$8))))</f>
        <v>305</v>
      </c>
      <c r="AU83" s="5">
        <f ca="1">IF(AU$4="",0,SUMPRODUCT(INDIRECT(ADDRESS($B$24,$X$2)&amp;":"&amp;ADDRESS($B$24,$X$2-1+AU$8)),INDIRECT("rP!"&amp;ADDRESS(Prcsses!$B62,$X$2+$P$8-AU$8)&amp;":"&amp;ADDRESS(Prcsses!$B62,$X$2-1+$P$8))))</f>
        <v>335</v>
      </c>
      <c r="AV83" s="5">
        <f ca="1">IF(AV$4="",0,SUMPRODUCT(INDIRECT(ADDRESS($B$24,$X$2)&amp;":"&amp;ADDRESS($B$24,$X$2-1+AV$8)),INDIRECT("rP!"&amp;ADDRESS(Prcsses!$B62,$X$2+$P$8-AV$8)&amp;":"&amp;ADDRESS(Prcsses!$B62,$X$2-1+$P$8))))</f>
        <v>365</v>
      </c>
      <c r="AW83" s="5">
        <f ca="1">IF(AW$4="",0,SUMPRODUCT(INDIRECT(ADDRESS($B$24,$X$2)&amp;":"&amp;ADDRESS($B$24,$X$2-1+AW$8)),INDIRECT("rP!"&amp;ADDRESS(Prcsses!$B62,$X$2+$P$8-AW$8)&amp;":"&amp;ADDRESS(Prcsses!$B62,$X$2-1+$P$8))))</f>
        <v>395</v>
      </c>
      <c r="AX83" s="5">
        <f ca="1">IF(AX$4="",0,SUMPRODUCT(INDIRECT(ADDRESS($B$24,$X$2)&amp;":"&amp;ADDRESS($B$24,$X$2-1+AX$8)),INDIRECT("rP!"&amp;ADDRESS(Prcsses!$B62,$X$2+$P$8-AX$8)&amp;":"&amp;ADDRESS(Prcsses!$B62,$X$2-1+$P$8))))</f>
        <v>425</v>
      </c>
      <c r="AY83" s="5">
        <f ca="1">IF(AY$4="",0,SUMPRODUCT(INDIRECT(ADDRESS($B$24,$X$2)&amp;":"&amp;ADDRESS($B$24,$X$2-1+AY$8)),INDIRECT("rP!"&amp;ADDRESS(Prcsses!$B62,$X$2+$P$8-AY$8)&amp;":"&amp;ADDRESS(Prcsses!$B62,$X$2-1+$P$8))))</f>
        <v>455</v>
      </c>
      <c r="AZ83" s="5">
        <f ca="1">IF(AZ$4="",0,SUMPRODUCT(INDIRECT(ADDRESS($B$24,$X$2)&amp;":"&amp;ADDRESS($B$24,$X$2-1+AZ$8)),INDIRECT("rP!"&amp;ADDRESS(Prcsses!$B62,$X$2+$P$8-AZ$8)&amp;":"&amp;ADDRESS(Prcsses!$B62,$X$2-1+$P$8))))</f>
        <v>485</v>
      </c>
      <c r="BA83" s="5">
        <f ca="1">IF(BA$4="",0,SUMPRODUCT(INDIRECT(ADDRESS($B$24,$X$2)&amp;":"&amp;ADDRESS($B$24,$X$2-1+BA$8)),INDIRECT("rP!"&amp;ADDRESS(Prcsses!$B62,$X$2+$P$8-BA$8)&amp;":"&amp;ADDRESS(Prcsses!$B62,$X$2-1+$P$8))))</f>
        <v>515</v>
      </c>
      <c r="BB83" s="5">
        <f ca="1">IF(BB$4="",0,SUMPRODUCT(INDIRECT(ADDRESS($B$24,$X$2)&amp;":"&amp;ADDRESS($B$24,$X$2-1+BB$8)),INDIRECT("rP!"&amp;ADDRESS(Prcsses!$B62,$X$2+$P$8-BB$8)&amp;":"&amp;ADDRESS(Prcsses!$B62,$X$2-1+$P$8))))</f>
        <v>545</v>
      </c>
      <c r="BC83" s="5">
        <f ca="1">IF(BC$4="",0,SUMPRODUCT(INDIRECT(ADDRESS($B$24,$X$2)&amp;":"&amp;ADDRESS($B$24,$X$2-1+BC$8)),INDIRECT("rP!"&amp;ADDRESS(Prcsses!$B62,$X$2+$P$8-BC$8)&amp;":"&amp;ADDRESS(Prcsses!$B62,$X$2-1+$P$8))))</f>
        <v>575</v>
      </c>
      <c r="BD83" s="5">
        <f ca="1">IF(BD$4="",0,SUMPRODUCT(INDIRECT(ADDRESS($B$24,$X$2)&amp;":"&amp;ADDRESS($B$24,$X$2-1+BD$8)),INDIRECT("rP!"&amp;ADDRESS(Prcsses!$B62,$X$2+$P$8-BD$8)&amp;":"&amp;ADDRESS(Prcsses!$B62,$X$2-1+$P$8))))</f>
        <v>595</v>
      </c>
      <c r="BE83" s="5">
        <f ca="1">IF(BE$4="",0,SUMPRODUCT(INDIRECT(ADDRESS($B$24,$X$2)&amp;":"&amp;ADDRESS($B$24,$X$2-1+BE$8)),INDIRECT("rP!"&amp;ADDRESS(Prcsses!$B62,$X$2+$P$8-BE$8)&amp;":"&amp;ADDRESS(Prcsses!$B62,$X$2-1+$P$8))))</f>
        <v>600</v>
      </c>
      <c r="BF83" s="5">
        <f ca="1">IF(BF$4="",0,SUMPRODUCT(INDIRECT(ADDRESS($B$24,$X$2)&amp;":"&amp;ADDRESS($B$24,$X$2-1+BF$8)),INDIRECT("rP!"&amp;ADDRESS(Prcsses!$B62,$X$2+$P$8-BF$8)&amp;":"&amp;ADDRESS(Prcsses!$B62,$X$2-1+$P$8))))</f>
        <v>600</v>
      </c>
      <c r="BG83" s="5">
        <f ca="1">IF(BG$4="",0,SUMPRODUCT(INDIRECT(ADDRESS($B$24,$X$2)&amp;":"&amp;ADDRESS($B$24,$X$2-1+BG$8)),INDIRECT("rP!"&amp;ADDRESS(Prcsses!$B62,$X$2+$P$8-BG$8)&amp;":"&amp;ADDRESS(Prcsses!$B62,$X$2-1+$P$8))))</f>
        <v>600</v>
      </c>
      <c r="BH83" s="5">
        <f ca="1">IF(BH$4="",0,SUMPRODUCT(INDIRECT(ADDRESS($B$24,$X$2)&amp;":"&amp;ADDRESS($B$24,$X$2-1+BH$8)),INDIRECT("rP!"&amp;ADDRESS(Prcsses!$B62,$X$2+$P$8-BH$8)&amp;":"&amp;ADDRESS(Prcsses!$B62,$X$2-1+$P$8))))</f>
        <v>600</v>
      </c>
      <c r="BI83" s="5">
        <f ca="1">IF(BI$4="",0,SUMPRODUCT(INDIRECT(ADDRESS($B$24,$X$2)&amp;":"&amp;ADDRESS($B$24,$X$2-1+BI$8)),INDIRECT("rP!"&amp;ADDRESS(Prcsses!$B62,$X$2+$P$8-BI$8)&amp;":"&amp;ADDRESS(Prcsses!$B62,$X$2-1+$P$8))))</f>
        <v>600</v>
      </c>
      <c r="BJ83" s="5">
        <f ca="1">IF(BJ$4="",0,SUMPRODUCT(INDIRECT(ADDRESS($B$24,$X$2)&amp;":"&amp;ADDRESS($B$24,$X$2-1+BJ$8)),INDIRECT("rP!"&amp;ADDRESS(Prcsses!$B62,$X$2+$P$8-BJ$8)&amp;":"&amp;ADDRESS(Prcsses!$B62,$X$2-1+$P$8))))</f>
        <v>600</v>
      </c>
      <c r="BK83" s="5">
        <f ca="1">IF(BK$4="",0,SUMPRODUCT(INDIRECT(ADDRESS($B$24,$X$2)&amp;":"&amp;ADDRESS($B$24,$X$2-1+BK$8)),INDIRECT("rP!"&amp;ADDRESS(Prcsses!$B62,$X$2+$P$8-BK$8)&amp;":"&amp;ADDRESS(Prcsses!$B62,$X$2-1+$P$8))))</f>
        <v>600</v>
      </c>
      <c r="BL83" s="5">
        <f ca="1">IF(BL$4="",0,SUMPRODUCT(INDIRECT(ADDRESS($B$24,$X$2)&amp;":"&amp;ADDRESS($B$24,$X$2-1+BL$8)),INDIRECT("rP!"&amp;ADDRESS(Prcsses!$B62,$X$2+$P$8-BL$8)&amp;":"&amp;ADDRESS(Prcsses!$B62,$X$2-1+$P$8))))</f>
        <v>600</v>
      </c>
      <c r="BM83" s="5">
        <f ca="1">IF(BM$4="",0,SUMPRODUCT(INDIRECT(ADDRESS($B$24,$X$2)&amp;":"&amp;ADDRESS($B$24,$X$2-1+BM$8)),INDIRECT("rP!"&amp;ADDRESS(Prcsses!$B62,$X$2+$P$8-BM$8)&amp;":"&amp;ADDRESS(Prcsses!$B62,$X$2-1+$P$8))))</f>
        <v>600</v>
      </c>
      <c r="BN83" s="5">
        <f ca="1">IF(BN$4="",0,SUMPRODUCT(INDIRECT(ADDRESS($B$24,$X$2)&amp;":"&amp;ADDRESS($B$24,$X$2-1+BN$8)),INDIRECT("rP!"&amp;ADDRESS(Prcsses!$B62,$X$2+$P$8-BN$8)&amp;":"&amp;ADDRESS(Prcsses!$B62,$X$2-1+$P$8))))</f>
        <v>600</v>
      </c>
      <c r="BO83" s="5">
        <f ca="1">IF(BO$4="",0,SUMPRODUCT(INDIRECT(ADDRESS($B$24,$X$2)&amp;":"&amp;ADDRESS($B$24,$X$2-1+BO$8)),INDIRECT("rP!"&amp;ADDRESS(Prcsses!$B62,$X$2+$P$8-BO$8)&amp;":"&amp;ADDRESS(Prcsses!$B62,$X$2-1+$P$8))))</f>
        <v>600</v>
      </c>
      <c r="BP83" s="5">
        <f ca="1">IF(BP$4="",0,SUMPRODUCT(INDIRECT(ADDRESS($B$24,$X$2)&amp;":"&amp;ADDRESS($B$24,$X$2-1+BP$8)),INDIRECT("rP!"&amp;ADDRESS(Prcsses!$B62,$X$2+$P$8-BP$8)&amp;":"&amp;ADDRESS(Prcsses!$B62,$X$2-1+$P$8))))</f>
        <v>600</v>
      </c>
      <c r="BQ83" s="5">
        <f ca="1">IF(BQ$4="",0,SUMPRODUCT(INDIRECT(ADDRESS($B$24,$X$2)&amp;":"&amp;ADDRESS($B$24,$X$2-1+BQ$8)),INDIRECT("rP!"&amp;ADDRESS(Prcsses!$B62,$X$2+$P$8-BQ$8)&amp;":"&amp;ADDRESS(Prcsses!$B62,$X$2-1+$P$8))))</f>
        <v>600</v>
      </c>
      <c r="BR83" s="5">
        <f ca="1">IF(BR$4="",0,SUMPRODUCT(INDIRECT(ADDRESS($B$24,$X$2)&amp;":"&amp;ADDRESS($B$24,$X$2-1+BR$8)),INDIRECT("rP!"&amp;ADDRESS(Prcsses!$B62,$X$2+$P$8-BR$8)&amp;":"&amp;ADDRESS(Prcsses!$B62,$X$2-1+$P$8))))</f>
        <v>600</v>
      </c>
      <c r="BS83" s="5">
        <f ca="1">IF(BS$4="",0,SUMPRODUCT(INDIRECT(ADDRESS($B$24,$X$2)&amp;":"&amp;ADDRESS($B$24,$X$2-1+BS$8)),INDIRECT("rP!"&amp;ADDRESS(Prcsses!$B62,$X$2+$P$8-BS$8)&amp;":"&amp;ADDRESS(Prcsses!$B62,$X$2-1+$P$8))))</f>
        <v>600</v>
      </c>
      <c r="BT83" s="5">
        <f ca="1">IF(BT$4="",0,SUMPRODUCT(INDIRECT(ADDRESS($B$24,$X$2)&amp;":"&amp;ADDRESS($B$24,$X$2-1+BT$8)),INDIRECT("rP!"&amp;ADDRESS(Prcsses!$B62,$X$2+$P$8-BT$8)&amp;":"&amp;ADDRESS(Prcsses!$B62,$X$2-1+$P$8))))</f>
        <v>600</v>
      </c>
      <c r="BU83" s="5">
        <f ca="1">IF(BU$4="",0,SUMPRODUCT(INDIRECT(ADDRESS($B$24,$X$2)&amp;":"&amp;ADDRESS($B$24,$X$2-1+BU$8)),INDIRECT("rP!"&amp;ADDRESS(Prcsses!$B62,$X$2+$P$8-BU$8)&amp;":"&amp;ADDRESS(Prcsses!$B62,$X$2-1+$P$8))))</f>
        <v>600</v>
      </c>
      <c r="BV83" s="5">
        <f ca="1">IF(BV$4="",0,SUMPRODUCT(INDIRECT(ADDRESS($B$24,$X$2)&amp;":"&amp;ADDRESS($B$24,$X$2-1+BV$8)),INDIRECT("rP!"&amp;ADDRESS(Prcsses!$B62,$X$2+$P$8-BV$8)&amp;":"&amp;ADDRESS(Prcsses!$B62,$X$2-1+$P$8))))</f>
        <v>600</v>
      </c>
      <c r="BW83" s="5">
        <f ca="1">IF(BW$4="",0,SUMPRODUCT(INDIRECT(ADDRESS($B$24,$X$2)&amp;":"&amp;ADDRESS($B$24,$X$2-1+BW$8)),INDIRECT("rP!"&amp;ADDRESS(Prcsses!$B62,$X$2+$P$8-BW$8)&amp;":"&amp;ADDRESS(Prcsses!$B62,$X$2-1+$P$8))))</f>
        <v>600</v>
      </c>
      <c r="BX83" s="5">
        <f ca="1">IF(BX$4="",0,SUMPRODUCT(INDIRECT(ADDRESS($B$24,$X$2)&amp;":"&amp;ADDRESS($B$24,$X$2-1+BX$8)),INDIRECT("rP!"&amp;ADDRESS(Prcsses!$B62,$X$2+$P$8-BX$8)&amp;":"&amp;ADDRESS(Prcsses!$B62,$X$2-1+$P$8))))</f>
        <v>600</v>
      </c>
      <c r="BY83" s="5">
        <f ca="1">IF(BY$4="",0,SUMPRODUCT(INDIRECT(ADDRESS($B$24,$X$2)&amp;":"&amp;ADDRESS($B$24,$X$2-1+BY$8)),INDIRECT("rP!"&amp;ADDRESS(Prcsses!$B62,$X$2+$P$8-BY$8)&amp;":"&amp;ADDRESS(Prcsses!$B62,$X$2-1+$P$8))))</f>
        <v>600</v>
      </c>
      <c r="BZ83" s="5">
        <f ca="1">IF(BZ$4="",0,SUMPRODUCT(INDIRECT(ADDRESS($B$24,$X$2)&amp;":"&amp;ADDRESS($B$24,$X$2-1+BZ$8)),INDIRECT("rP!"&amp;ADDRESS(Prcsses!$B62,$X$2+$P$8-BZ$8)&amp;":"&amp;ADDRESS(Prcsses!$B62,$X$2-1+$P$8))))</f>
        <v>600</v>
      </c>
      <c r="CA83" s="5">
        <f ca="1">IF(CA$4="",0,SUMPRODUCT(INDIRECT(ADDRESS($B$24,$X$2)&amp;":"&amp;ADDRESS($B$24,$X$2-1+CA$8)),INDIRECT("rP!"&amp;ADDRESS(Prcsses!$B62,$X$2+$P$8-CA$8)&amp;":"&amp;ADDRESS(Prcsses!$B62,$X$2-1+$P$8))))</f>
        <v>600</v>
      </c>
      <c r="CB83" s="5">
        <f ca="1">IF(CB$4="",0,SUMPRODUCT(INDIRECT(ADDRESS($B$24,$X$2)&amp;":"&amp;ADDRESS($B$24,$X$2-1+CB$8)),INDIRECT("rP!"&amp;ADDRESS(Prcsses!$B62,$X$2+$P$8-CB$8)&amp;":"&amp;ADDRESS(Prcsses!$B62,$X$2-1+$P$8))))</f>
        <v>600</v>
      </c>
      <c r="CC83" s="5">
        <f ca="1">IF(CC$4="",0,SUMPRODUCT(INDIRECT(ADDRESS($B$24,$X$2)&amp;":"&amp;ADDRESS($B$24,$X$2-1+CC$8)),INDIRECT("rP!"&amp;ADDRESS(Prcsses!$B62,$X$2+$P$8-CC$8)&amp;":"&amp;ADDRESS(Prcsses!$B62,$X$2-1+$P$8))))</f>
        <v>600</v>
      </c>
      <c r="CD83" s="5">
        <f ca="1">IF(CD$4="",0,SUMPRODUCT(INDIRECT(ADDRESS($B$24,$X$2)&amp;":"&amp;ADDRESS($B$24,$X$2-1+CD$8)),INDIRECT("rP!"&amp;ADDRESS(Prcsses!$B62,$X$2+$P$8-CD$8)&amp;":"&amp;ADDRESS(Prcsses!$B62,$X$2-1+$P$8))))</f>
        <v>600</v>
      </c>
      <c r="CE83" s="5">
        <f ca="1">IF(CE$4="",0,SUMPRODUCT(INDIRECT(ADDRESS($B$24,$X$2)&amp;":"&amp;ADDRESS($B$24,$X$2-1+CE$8)),INDIRECT("rP!"&amp;ADDRESS(Prcsses!$B62,$X$2+$P$8-CE$8)&amp;":"&amp;ADDRESS(Prcsses!$B62,$X$2-1+$P$8))))</f>
        <v>600</v>
      </c>
      <c r="CF83" s="5">
        <f ca="1">IF(CF$4="",0,SUMPRODUCT(INDIRECT(ADDRESS($B$24,$X$2)&amp;":"&amp;ADDRESS($B$24,$X$2-1+CF$8)),INDIRECT("rP!"&amp;ADDRESS(Prcsses!$B62,$X$2+$P$8-CF$8)&amp;":"&amp;ADDRESS(Prcsses!$B62,$X$2-1+$P$8))))</f>
        <v>0</v>
      </c>
    </row>
    <row r="84" spans="2:84" x14ac:dyDescent="0.3">
      <c r="B84" s="13">
        <f>ROW()</f>
        <v>84</v>
      </c>
    </row>
    <row r="85" spans="2:84" x14ac:dyDescent="0.3">
      <c r="B85" s="13">
        <f>ROW()</f>
        <v>85</v>
      </c>
      <c r="H85" s="1" t="s">
        <v>133</v>
      </c>
      <c r="M85" s="53" t="s">
        <v>18</v>
      </c>
      <c r="P85" s="72"/>
      <c r="U85" s="5">
        <f ca="1">SUM(INDIRECT(ADDRESS($B85,$X$2)&amp;":"&amp;ADDRESS($B85,$X$2-1+$P$8)))</f>
        <v>1470399082.0795772</v>
      </c>
      <c r="X85" s="5">
        <f ca="1">IF(X$4="",0,X86+X94)</f>
        <v>0</v>
      </c>
      <c r="Y85" s="5">
        <f t="shared" ref="Y85:CF85" ca="1" si="145">IF(Y$4="",0,Y86+Y94)</f>
        <v>0</v>
      </c>
      <c r="Z85" s="5">
        <f t="shared" ca="1" si="145"/>
        <v>0</v>
      </c>
      <c r="AA85" s="5">
        <f t="shared" ca="1" si="145"/>
        <v>0</v>
      </c>
      <c r="AB85" s="5">
        <f t="shared" ca="1" si="145"/>
        <v>0</v>
      </c>
      <c r="AC85" s="5">
        <f t="shared" ca="1" si="145"/>
        <v>0</v>
      </c>
      <c r="AD85" s="5">
        <f t="shared" ca="1" si="145"/>
        <v>0</v>
      </c>
      <c r="AE85" s="5">
        <f t="shared" ca="1" si="145"/>
        <v>0</v>
      </c>
      <c r="AF85" s="5">
        <f t="shared" ca="1" si="145"/>
        <v>0</v>
      </c>
      <c r="AG85" s="5">
        <f t="shared" ca="1" si="145"/>
        <v>0</v>
      </c>
      <c r="AH85" s="5">
        <f t="shared" ca="1" si="145"/>
        <v>0</v>
      </c>
      <c r="AI85" s="5">
        <f t="shared" ca="1" si="145"/>
        <v>0</v>
      </c>
      <c r="AJ85" s="5">
        <f t="shared" ca="1" si="145"/>
        <v>270670.46400000004</v>
      </c>
      <c r="AK85" s="5">
        <f t="shared" ca="1" si="145"/>
        <v>1744782.0120000001</v>
      </c>
      <c r="AL85" s="5">
        <f t="shared" ca="1" si="145"/>
        <v>3947724.9720000001</v>
      </c>
      <c r="AM85" s="5">
        <f t="shared" ca="1" si="145"/>
        <v>5642224.4519999996</v>
      </c>
      <c r="AN85" s="5">
        <f t="shared" ca="1" si="145"/>
        <v>7336723.932</v>
      </c>
      <c r="AO85" s="5">
        <f t="shared" ca="1" si="145"/>
        <v>9031223.4120000005</v>
      </c>
      <c r="AP85" s="5">
        <f t="shared" ca="1" si="145"/>
        <v>10747376.52912</v>
      </c>
      <c r="AQ85" s="5">
        <f t="shared" ca="1" si="145"/>
        <v>12566938.123440001</v>
      </c>
      <c r="AR85" s="5">
        <f t="shared" ca="1" si="145"/>
        <v>14397016.289039997</v>
      </c>
      <c r="AS85" s="5">
        <f t="shared" ca="1" si="145"/>
        <v>16125405.758639999</v>
      </c>
      <c r="AT85" s="5">
        <f t="shared" ca="1" si="145"/>
        <v>17853795.228239998</v>
      </c>
      <c r="AU85" s="5">
        <f t="shared" ca="1" si="145"/>
        <v>19582184.697840001</v>
      </c>
      <c r="AV85" s="5">
        <f t="shared" ca="1" si="145"/>
        <v>21349225.909699205</v>
      </c>
      <c r="AW85" s="5">
        <f t="shared" ca="1" si="145"/>
        <v>23302670.2169328</v>
      </c>
      <c r="AX85" s="5">
        <f t="shared" ca="1" si="145"/>
        <v>25262700.168772798</v>
      </c>
      <c r="AY85" s="5">
        <f t="shared" ca="1" si="145"/>
        <v>27025657.427764799</v>
      </c>
      <c r="AZ85" s="5">
        <f t="shared" ca="1" si="145"/>
        <v>28788614.686756801</v>
      </c>
      <c r="BA85" s="5">
        <f t="shared" ca="1" si="145"/>
        <v>30551571.945748799</v>
      </c>
      <c r="BB85" s="5">
        <f t="shared" ca="1" si="145"/>
        <v>32370850.314889919</v>
      </c>
      <c r="BC85" s="5">
        <f t="shared" ca="1" si="145"/>
        <v>34462804.818915933</v>
      </c>
      <c r="BD85" s="5">
        <f t="shared" ca="1" si="145"/>
        <v>36017688.308655456</v>
      </c>
      <c r="BE85" s="5">
        <f t="shared" ca="1" si="145"/>
        <v>36466993.9915177</v>
      </c>
      <c r="BF85" s="5">
        <f t="shared" ca="1" si="145"/>
        <v>36646517.530118018</v>
      </c>
      <c r="BG85" s="5">
        <f t="shared" ca="1" si="145"/>
        <v>36826041.068718344</v>
      </c>
      <c r="BH85" s="5">
        <f t="shared" ca="1" si="145"/>
        <v>37080246.399376392</v>
      </c>
      <c r="BI85" s="5">
        <f t="shared" ca="1" si="145"/>
        <v>37605051.335723057</v>
      </c>
      <c r="BJ85" s="5">
        <f t="shared" ca="1" si="145"/>
        <v>38111903.918209687</v>
      </c>
      <c r="BK85" s="5">
        <f t="shared" ca="1" si="145"/>
        <v>38295017.927582011</v>
      </c>
      <c r="BL85" s="5">
        <f t="shared" ca="1" si="145"/>
        <v>38478131.936954334</v>
      </c>
      <c r="BM85" s="5">
        <f t="shared" ca="1" si="145"/>
        <v>38661245.946326666</v>
      </c>
      <c r="BN85" s="5">
        <f t="shared" ca="1" si="145"/>
        <v>38938114.328497618</v>
      </c>
      <c r="BO85" s="5">
        <f t="shared" ca="1" si="145"/>
        <v>39477810.099796146</v>
      </c>
      <c r="BP85" s="5">
        <f t="shared" ca="1" si="145"/>
        <v>39994799.73393251</v>
      </c>
      <c r="BQ85" s="5">
        <f t="shared" ca="1" si="145"/>
        <v>40181576.023492284</v>
      </c>
      <c r="BR85" s="5">
        <f t="shared" ca="1" si="145"/>
        <v>40368352.313052058</v>
      </c>
      <c r="BS85" s="5">
        <f t="shared" ca="1" si="145"/>
        <v>40555128.602611825</v>
      </c>
      <c r="BT85" s="5">
        <f t="shared" ca="1" si="145"/>
        <v>40855464.876223944</v>
      </c>
      <c r="BU85" s="5">
        <f t="shared" ca="1" si="145"/>
        <v>41410437.193897888</v>
      </c>
      <c r="BV85" s="5">
        <f t="shared" ca="1" si="145"/>
        <v>41937766.620716974</v>
      </c>
      <c r="BW85" s="5">
        <f t="shared" ca="1" si="145"/>
        <v>42128278.436067939</v>
      </c>
      <c r="BX85" s="5">
        <f t="shared" ca="1" si="145"/>
        <v>42318790.251418903</v>
      </c>
      <c r="BY85" s="5">
        <f t="shared" ca="1" si="145"/>
        <v>42509302.066769876</v>
      </c>
      <c r="BZ85" s="5">
        <f t="shared" ca="1" si="145"/>
        <v>42833934.200127922</v>
      </c>
      <c r="CA85" s="5">
        <f t="shared" ca="1" si="145"/>
        <v>43404578.247723766</v>
      </c>
      <c r="CB85" s="5">
        <f t="shared" ca="1" si="145"/>
        <v>43942454.263079233</v>
      </c>
      <c r="CC85" s="5">
        <f t="shared" ca="1" si="145"/>
        <v>44136776.314737216</v>
      </c>
      <c r="CD85" s="5">
        <f t="shared" ca="1" si="145"/>
        <v>44331098.366395205</v>
      </c>
      <c r="CE85" s="5">
        <f t="shared" ca="1" si="145"/>
        <v>44525420.418053195</v>
      </c>
      <c r="CF85" s="5">
        <f t="shared" ca="1" si="145"/>
        <v>0</v>
      </c>
    </row>
    <row r="86" spans="2:84" s="2" customFormat="1" x14ac:dyDescent="0.3">
      <c r="B86" s="126">
        <f>ROW()</f>
        <v>86</v>
      </c>
      <c r="H86" s="2" t="str">
        <f>H85</f>
        <v>Себестоимость продаж</v>
      </c>
      <c r="I86" s="2" t="str">
        <f>$I$12</f>
        <v>Металлопрокат для B2C</v>
      </c>
      <c r="M86" s="127" t="s">
        <v>18</v>
      </c>
      <c r="O86" s="8"/>
      <c r="P86" s="72"/>
      <c r="Q86" s="129"/>
      <c r="U86" s="130">
        <f ca="1">SUM(INDIRECT(ADDRESS($B86,$X$2)&amp;":"&amp;ADDRESS($B86,$X$2-1+$P$8)))</f>
        <v>225679442.7319836</v>
      </c>
      <c r="X86" s="130">
        <f ca="1">IF(X$4="",0,SUM(X87:X93))</f>
        <v>0</v>
      </c>
      <c r="Y86" s="130">
        <f t="shared" ref="Y86:CF86" ca="1" si="146">IF(Y$4="",0,SUM(Y87:Y93))</f>
        <v>0</v>
      </c>
      <c r="Z86" s="130">
        <f ca="1">IF(Z$4="",0,SUM(Z87:Z93))</f>
        <v>0</v>
      </c>
      <c r="AA86" s="130">
        <f t="shared" ca="1" si="146"/>
        <v>0</v>
      </c>
      <c r="AB86" s="130">
        <f t="shared" ca="1" si="146"/>
        <v>0</v>
      </c>
      <c r="AC86" s="130">
        <f t="shared" ca="1" si="146"/>
        <v>0</v>
      </c>
      <c r="AD86" s="130">
        <f t="shared" ca="1" si="146"/>
        <v>0</v>
      </c>
      <c r="AE86" s="130">
        <f t="shared" ca="1" si="146"/>
        <v>0</v>
      </c>
      <c r="AF86" s="130">
        <f t="shared" ca="1" si="146"/>
        <v>0</v>
      </c>
      <c r="AG86" s="130">
        <f t="shared" ca="1" si="146"/>
        <v>0</v>
      </c>
      <c r="AH86" s="130">
        <f t="shared" ca="1" si="146"/>
        <v>0</v>
      </c>
      <c r="AI86" s="130">
        <f t="shared" ca="1" si="146"/>
        <v>0</v>
      </c>
      <c r="AJ86" s="130">
        <f t="shared" ca="1" si="146"/>
        <v>270670.46400000004</v>
      </c>
      <c r="AK86" s="130">
        <f t="shared" ca="1" si="146"/>
        <v>473673.31200000003</v>
      </c>
      <c r="AL86" s="130">
        <f t="shared" ca="1" si="146"/>
        <v>642842.35200000007</v>
      </c>
      <c r="AM86" s="130">
        <f t="shared" ca="1" si="146"/>
        <v>812011.39199999976</v>
      </c>
      <c r="AN86" s="130">
        <f t="shared" ca="1" si="146"/>
        <v>981180.43200000003</v>
      </c>
      <c r="AO86" s="130">
        <f t="shared" ca="1" si="146"/>
        <v>1150349.4720000001</v>
      </c>
      <c r="AP86" s="130">
        <f t="shared" ca="1" si="146"/>
        <v>1341172.14912</v>
      </c>
      <c r="AQ86" s="130">
        <f t="shared" ca="1" si="146"/>
        <v>1518461.3030400001</v>
      </c>
      <c r="AR86" s="130">
        <f t="shared" ca="1" si="146"/>
        <v>1691013.7238399999</v>
      </c>
      <c r="AS86" s="130">
        <f t="shared" ca="1" si="146"/>
        <v>1863566.1446400001</v>
      </c>
      <c r="AT86" s="130">
        <f t="shared" ca="1" si="146"/>
        <v>2036118.5654399998</v>
      </c>
      <c r="AU86" s="130">
        <f t="shared" ca="1" si="146"/>
        <v>2208670.9862399995</v>
      </c>
      <c r="AV86" s="130">
        <f t="shared" ca="1" si="146"/>
        <v>2419875.1492992002</v>
      </c>
      <c r="AW86" s="130">
        <f t="shared" ca="1" si="146"/>
        <v>2604851.3443968003</v>
      </c>
      <c r="AX86" s="130">
        <f t="shared" ca="1" si="146"/>
        <v>2780854.8136128001</v>
      </c>
      <c r="AY86" s="130">
        <f t="shared" ca="1" si="146"/>
        <v>2956858.2828288004</v>
      </c>
      <c r="AZ86" s="130">
        <f t="shared" ca="1" si="146"/>
        <v>3132861.7520448002</v>
      </c>
      <c r="BA86" s="130">
        <f t="shared" ca="1" si="146"/>
        <v>3308865.2212607996</v>
      </c>
      <c r="BB86" s="130">
        <f t="shared" ca="1" si="146"/>
        <v>3541189.8006259203</v>
      </c>
      <c r="BC86" s="130">
        <f t="shared" ca="1" si="146"/>
        <v>3734089.6028866554</v>
      </c>
      <c r="BD86" s="130">
        <f t="shared" ca="1" si="146"/>
        <v>3913613.1414869758</v>
      </c>
      <c r="BE86" s="130">
        <f t="shared" ca="1" si="146"/>
        <v>4093136.6800872963</v>
      </c>
      <c r="BF86" s="130">
        <f t="shared" ca="1" si="146"/>
        <v>4272660.2186876163</v>
      </c>
      <c r="BG86" s="130">
        <f t="shared" ca="1" si="146"/>
        <v>4452183.7572879363</v>
      </c>
      <c r="BH86" s="130">
        <f t="shared" ca="1" si="146"/>
        <v>4706389.0879459893</v>
      </c>
      <c r="BI86" s="130">
        <f t="shared" ca="1" si="146"/>
        <v>4907455.4511783477</v>
      </c>
      <c r="BJ86" s="130">
        <f t="shared" ca="1" si="146"/>
        <v>5090569.4605506752</v>
      </c>
      <c r="BK86" s="130">
        <f t="shared" ca="1" si="146"/>
        <v>5273683.4699230017</v>
      </c>
      <c r="BL86" s="130">
        <f t="shared" ca="1" si="146"/>
        <v>5456797.4792953273</v>
      </c>
      <c r="BM86" s="130">
        <f t="shared" ca="1" si="146"/>
        <v>5639911.4886676539</v>
      </c>
      <c r="BN86" s="130">
        <f t="shared" ca="1" si="146"/>
        <v>5916779.8708386114</v>
      </c>
      <c r="BO86" s="130">
        <f t="shared" ca="1" si="146"/>
        <v>6126262.2975605503</v>
      </c>
      <c r="BP86" s="130">
        <f t="shared" ca="1" si="146"/>
        <v>6313038.5871203234</v>
      </c>
      <c r="BQ86" s="130">
        <f t="shared" ca="1" si="146"/>
        <v>6499814.8766800975</v>
      </c>
      <c r="BR86" s="130">
        <f t="shared" ca="1" si="146"/>
        <v>6686591.1662398698</v>
      </c>
      <c r="BS86" s="130">
        <f t="shared" ca="1" si="146"/>
        <v>6873367.455799642</v>
      </c>
      <c r="BT86" s="130">
        <f t="shared" ca="1" si="146"/>
        <v>7173703.7294117585</v>
      </c>
      <c r="BU86" s="130">
        <f t="shared" ca="1" si="146"/>
        <v>7391858.4356175736</v>
      </c>
      <c r="BV86" s="130">
        <f t="shared" ca="1" si="146"/>
        <v>7582370.2509685419</v>
      </c>
      <c r="BW86" s="130">
        <f t="shared" ca="1" si="146"/>
        <v>7772882.0663195094</v>
      </c>
      <c r="BX86" s="130">
        <f t="shared" ca="1" si="146"/>
        <v>7963393.8816704778</v>
      </c>
      <c r="BY86" s="130">
        <f t="shared" ca="1" si="146"/>
        <v>8153905.6970214462</v>
      </c>
      <c r="BZ86" s="130">
        <f t="shared" ca="1" si="146"/>
        <v>8478537.8303794935</v>
      </c>
      <c r="CA86" s="130">
        <f t="shared" ca="1" si="146"/>
        <v>8705627.9142778516</v>
      </c>
      <c r="CB86" s="130">
        <f t="shared" ca="1" si="146"/>
        <v>8899949.9659358393</v>
      </c>
      <c r="CC86" s="130">
        <f t="shared" ca="1" si="146"/>
        <v>9094272.0175938271</v>
      </c>
      <c r="CD86" s="130">
        <f t="shared" ca="1" si="146"/>
        <v>9288594.069251813</v>
      </c>
      <c r="CE86" s="130">
        <f t="shared" ca="1" si="146"/>
        <v>9482916.1209098008</v>
      </c>
      <c r="CF86" s="130">
        <f t="shared" ca="1" si="146"/>
        <v>0</v>
      </c>
    </row>
    <row r="87" spans="2:84" x14ac:dyDescent="0.3">
      <c r="B87" s="13">
        <f>ROW()</f>
        <v>87</v>
      </c>
      <c r="H87" s="1" t="str">
        <f t="shared" ref="H87:H92" si="147">$H$85</f>
        <v>Себестоимость продаж</v>
      </c>
      <c r="I87" s="1" t="str">
        <f>Prcsses!I14</f>
        <v>Металлопрокат</v>
      </c>
      <c r="M87" s="53" t="s">
        <v>18</v>
      </c>
      <c r="U87" s="5">
        <f t="shared" ref="U87:U92" ca="1" si="148">SUM(INDIRECT(ADDRESS($B87,$X$2)&amp;":"&amp;ADDRESS($B87,$X$2-1+$P$8)))</f>
        <v>166553094.26714662</v>
      </c>
      <c r="X87" s="5">
        <f ca="1">IF(X$4="",0,SUMPRODUCT(INDIRECT(ADDRESS($B47,$X$2)&amp;":"&amp;ADDRESS($B47,$X$2-1+X$8)),INDIRECT(ADDRESS($B$12,$X$2)&amp;":"&amp;ADDRESS($B$12,$X$2-1+X$8)),INDIRECT("rP!"&amp;ADDRESS(Prcsses!$B53,$X$2+$P$8-X$8)&amp;":"&amp;ADDRESS(Prcsses!$B53,$X$2-1+$P$8))))</f>
        <v>0</v>
      </c>
      <c r="Y87" s="5">
        <f ca="1">IF(Y$4="",0,SUMPRODUCT(INDIRECT(ADDRESS($B47,$X$2)&amp;":"&amp;ADDRESS($B47,$X$2-1+Y$8)),INDIRECT(ADDRESS($B$12,$X$2)&amp;":"&amp;ADDRESS($B$12,$X$2-1+Y$8)),INDIRECT("rP!"&amp;ADDRESS(Prcsses!$B53,$X$2+$P$8-Y$8)&amp;":"&amp;ADDRESS(Prcsses!$B53,$X$2-1+$P$8))))</f>
        <v>0</v>
      </c>
      <c r="Z87" s="5">
        <f ca="1">IF(Z$4="",0,SUMPRODUCT(INDIRECT(ADDRESS($B47,$X$2)&amp;":"&amp;ADDRESS($B47,$X$2-1+Z$8)),INDIRECT(ADDRESS($B$12,$X$2)&amp;":"&amp;ADDRESS($B$12,$X$2-1+Z$8)),INDIRECT("rP!"&amp;ADDRESS(Prcsses!$B53,$X$2+$P$8-Z$8)&amp;":"&amp;ADDRESS(Prcsses!$B53,$X$2-1+$P$8))))</f>
        <v>0</v>
      </c>
      <c r="AA87" s="5">
        <f ca="1">IF(AA$4="",0,SUMPRODUCT(INDIRECT(ADDRESS($B47,$X$2)&amp;":"&amp;ADDRESS($B47,$X$2-1+AA$8)),INDIRECT(ADDRESS($B$12,$X$2)&amp;":"&amp;ADDRESS($B$12,$X$2-1+AA$8)),INDIRECT("rP!"&amp;ADDRESS(Prcsses!$B53,$X$2+$P$8-AA$8)&amp;":"&amp;ADDRESS(Prcsses!$B53,$X$2-1+$P$8))))</f>
        <v>0</v>
      </c>
      <c r="AB87" s="5">
        <f ca="1">IF(AB$4="",0,SUMPRODUCT(INDIRECT(ADDRESS($B47,$X$2)&amp;":"&amp;ADDRESS($B47,$X$2-1+AB$8)),INDIRECT(ADDRESS($B$12,$X$2)&amp;":"&amp;ADDRESS($B$12,$X$2-1+AB$8)),INDIRECT("rP!"&amp;ADDRESS(Prcsses!$B53,$X$2+$P$8-AB$8)&amp;":"&amp;ADDRESS(Prcsses!$B53,$X$2-1+$P$8))))</f>
        <v>0</v>
      </c>
      <c r="AC87" s="5">
        <f ca="1">IF(AC$4="",0,SUMPRODUCT(INDIRECT(ADDRESS($B47,$X$2)&amp;":"&amp;ADDRESS($B47,$X$2-1+AC$8)),INDIRECT(ADDRESS($B$12,$X$2)&amp;":"&amp;ADDRESS($B$12,$X$2-1+AC$8)),INDIRECT("rP!"&amp;ADDRESS(Prcsses!$B53,$X$2+$P$8-AC$8)&amp;":"&amp;ADDRESS(Prcsses!$B53,$X$2-1+$P$8))))</f>
        <v>0</v>
      </c>
      <c r="AD87" s="5">
        <f ca="1">IF(AD$4="",0,SUMPRODUCT(INDIRECT(ADDRESS($B47,$X$2)&amp;":"&amp;ADDRESS($B47,$X$2-1+AD$8)),INDIRECT(ADDRESS($B$12,$X$2)&amp;":"&amp;ADDRESS($B$12,$X$2-1+AD$8)),INDIRECT("rP!"&amp;ADDRESS(Prcsses!$B53,$X$2+$P$8-AD$8)&amp;":"&amp;ADDRESS(Prcsses!$B53,$X$2-1+$P$8))))</f>
        <v>0</v>
      </c>
      <c r="AE87" s="5">
        <f ca="1">IF(AE$4="",0,SUMPRODUCT(INDIRECT(ADDRESS($B47,$X$2)&amp;":"&amp;ADDRESS($B47,$X$2-1+AE$8)),INDIRECT(ADDRESS($B$12,$X$2)&amp;":"&amp;ADDRESS($B$12,$X$2-1+AE$8)),INDIRECT("rP!"&amp;ADDRESS(Prcsses!$B53,$X$2+$P$8-AE$8)&amp;":"&amp;ADDRESS(Prcsses!$B53,$X$2-1+$P$8))))</f>
        <v>0</v>
      </c>
      <c r="AF87" s="5">
        <f ca="1">IF(AF$4="",0,SUMPRODUCT(INDIRECT(ADDRESS($B47,$X$2)&amp;":"&amp;ADDRESS($B47,$X$2-1+AF$8)),INDIRECT(ADDRESS($B$12,$X$2)&amp;":"&amp;ADDRESS($B$12,$X$2-1+AF$8)),INDIRECT("rP!"&amp;ADDRESS(Prcsses!$B53,$X$2+$P$8-AF$8)&amp;":"&amp;ADDRESS(Prcsses!$B53,$X$2-1+$P$8))))</f>
        <v>0</v>
      </c>
      <c r="AG87" s="5">
        <f ca="1">IF(AG$4="",0,SUMPRODUCT(INDIRECT(ADDRESS($B47,$X$2)&amp;":"&amp;ADDRESS($B47,$X$2-1+AG$8)),INDIRECT(ADDRESS($B$12,$X$2)&amp;":"&amp;ADDRESS($B$12,$X$2-1+AG$8)),INDIRECT("rP!"&amp;ADDRESS(Prcsses!$B53,$X$2+$P$8-AG$8)&amp;":"&amp;ADDRESS(Prcsses!$B53,$X$2-1+$P$8))))</f>
        <v>0</v>
      </c>
      <c r="AH87" s="5">
        <f ca="1">IF(AH$4="",0,SUMPRODUCT(INDIRECT(ADDRESS($B47,$X$2)&amp;":"&amp;ADDRESS($B47,$X$2-1+AH$8)),INDIRECT(ADDRESS($B$12,$X$2)&amp;":"&amp;ADDRESS($B$12,$X$2-1+AH$8)),INDIRECT("rP!"&amp;ADDRESS(Prcsses!$B53,$X$2+$P$8-AH$8)&amp;":"&amp;ADDRESS(Prcsses!$B53,$X$2-1+$P$8))))</f>
        <v>0</v>
      </c>
      <c r="AI87" s="5">
        <f ca="1">IF(AI$4="",0,SUMPRODUCT(INDIRECT(ADDRESS($B47,$X$2)&amp;":"&amp;ADDRESS($B47,$X$2-1+AI$8)),INDIRECT(ADDRESS($B$12,$X$2)&amp;":"&amp;ADDRESS($B$12,$X$2-1+AI$8)),INDIRECT("rP!"&amp;ADDRESS(Prcsses!$B53,$X$2+$P$8-AI$8)&amp;":"&amp;ADDRESS(Prcsses!$B53,$X$2-1+$P$8))))</f>
        <v>0</v>
      </c>
      <c r="AJ87" s="5">
        <f ca="1">IF(AJ$4="",0,SUMPRODUCT(INDIRECT(ADDRESS($B47,$X$2)&amp;":"&amp;ADDRESS($B47,$X$2-1+AJ$8)),INDIRECT(ADDRESS($B$12,$X$2)&amp;":"&amp;ADDRESS($B$12,$X$2-1+AJ$8)),INDIRECT("rP!"&amp;ADDRESS(Prcsses!$B53,$X$2+$P$8-AJ$8)&amp;":"&amp;ADDRESS(Prcsses!$B53,$X$2-1+$P$8))))</f>
        <v>199756.79999999999</v>
      </c>
      <c r="AK87" s="5">
        <f ca="1">IF(AK$4="",0,SUMPRODUCT(INDIRECT(ADDRESS($B47,$X$2)&amp;":"&amp;ADDRESS($B47,$X$2-1+AK$8)),INDIRECT(ADDRESS($B$12,$X$2)&amp;":"&amp;ADDRESS($B$12,$X$2-1+AK$8)),INDIRECT("rP!"&amp;ADDRESS(Prcsses!$B53,$X$2+$P$8-AK$8)&amp;":"&amp;ADDRESS(Prcsses!$B53,$X$2-1+$P$8))))</f>
        <v>349574.40000000002</v>
      </c>
      <c r="AL87" s="5">
        <f ca="1">IF(AL$4="",0,SUMPRODUCT(INDIRECT(ADDRESS($B47,$X$2)&amp;":"&amp;ADDRESS($B47,$X$2-1+AL$8)),INDIRECT(ADDRESS($B$12,$X$2)&amp;":"&amp;ADDRESS($B$12,$X$2-1+AL$8)),INDIRECT("rP!"&amp;ADDRESS(Prcsses!$B53,$X$2+$P$8-AL$8)&amp;":"&amp;ADDRESS(Prcsses!$B53,$X$2-1+$P$8))))</f>
        <v>474422.39999999997</v>
      </c>
      <c r="AM87" s="5">
        <f ca="1">IF(AM$4="",0,SUMPRODUCT(INDIRECT(ADDRESS($B47,$X$2)&amp;":"&amp;ADDRESS($B47,$X$2-1+AM$8)),INDIRECT(ADDRESS($B$12,$X$2)&amp;":"&amp;ADDRESS($B$12,$X$2-1+AM$8)),INDIRECT("rP!"&amp;ADDRESS(Prcsses!$B53,$X$2+$P$8-AM$8)&amp;":"&amp;ADDRESS(Prcsses!$B53,$X$2-1+$P$8))))</f>
        <v>599270.39999999991</v>
      </c>
      <c r="AN87" s="5">
        <f ca="1">IF(AN$4="",0,SUMPRODUCT(INDIRECT(ADDRESS($B47,$X$2)&amp;":"&amp;ADDRESS($B47,$X$2-1+AN$8)),INDIRECT(ADDRESS($B$12,$X$2)&amp;":"&amp;ADDRESS($B$12,$X$2-1+AN$8)),INDIRECT("rP!"&amp;ADDRESS(Prcsses!$B53,$X$2+$P$8-AN$8)&amp;":"&amp;ADDRESS(Prcsses!$B53,$X$2-1+$P$8))))</f>
        <v>724118.4</v>
      </c>
      <c r="AO87" s="5">
        <f ca="1">IF(AO$4="",0,SUMPRODUCT(INDIRECT(ADDRESS($B47,$X$2)&amp;":"&amp;ADDRESS($B47,$X$2-1+AO$8)),INDIRECT(ADDRESS($B$12,$X$2)&amp;":"&amp;ADDRESS($B$12,$X$2-1+AO$8)),INDIRECT("rP!"&amp;ADDRESS(Prcsses!$B53,$X$2+$P$8-AO$8)&amp;":"&amp;ADDRESS(Prcsses!$B53,$X$2-1+$P$8))))</f>
        <v>848966.4</v>
      </c>
      <c r="AP87" s="5">
        <f ca="1">IF(AP$4="",0,SUMPRODUCT(INDIRECT(ADDRESS($B47,$X$2)&amp;":"&amp;ADDRESS($B47,$X$2-1+AP$8)),INDIRECT(ADDRESS($B$12,$X$2)&amp;":"&amp;ADDRESS($B$12,$X$2-1+AP$8)),INDIRECT("rP!"&amp;ADDRESS(Prcsses!$B53,$X$2+$P$8-AP$8)&amp;":"&amp;ADDRESS(Prcsses!$B53,$X$2-1+$P$8))))</f>
        <v>989794.9439999999</v>
      </c>
      <c r="AQ87" s="5">
        <f ca="1">IF(AQ$4="",0,SUMPRODUCT(INDIRECT(ADDRESS($B47,$X$2)&amp;":"&amp;ADDRESS($B47,$X$2-1+AQ$8)),INDIRECT(ADDRESS($B$12,$X$2)&amp;":"&amp;ADDRESS($B$12,$X$2-1+AQ$8)),INDIRECT("rP!"&amp;ADDRESS(Prcsses!$B53,$X$2+$P$8-AQ$8)&amp;":"&amp;ADDRESS(Prcsses!$B53,$X$2-1+$P$8))))</f>
        <v>1120635.648</v>
      </c>
      <c r="AR87" s="5">
        <f ca="1">IF(AR$4="",0,SUMPRODUCT(INDIRECT(ADDRESS($B47,$X$2)&amp;":"&amp;ADDRESS($B47,$X$2-1+AR$8)),INDIRECT(ADDRESS($B$12,$X$2)&amp;":"&amp;ADDRESS($B$12,$X$2-1+AR$8)),INDIRECT("rP!"&amp;ADDRESS(Prcsses!$B53,$X$2+$P$8-AR$8)&amp;":"&amp;ADDRESS(Prcsses!$B53,$X$2-1+$P$8))))</f>
        <v>1247980.608</v>
      </c>
      <c r="AS87" s="5">
        <f ca="1">IF(AS$4="",0,SUMPRODUCT(INDIRECT(ADDRESS($B47,$X$2)&amp;":"&amp;ADDRESS($B47,$X$2-1+AS$8)),INDIRECT(ADDRESS($B$12,$X$2)&amp;":"&amp;ADDRESS($B$12,$X$2-1+AS$8)),INDIRECT("rP!"&amp;ADDRESS(Prcsses!$B53,$X$2+$P$8-AS$8)&amp;":"&amp;ADDRESS(Prcsses!$B53,$X$2-1+$P$8))))</f>
        <v>1375325.568</v>
      </c>
      <c r="AT87" s="5">
        <f ca="1">IF(AT$4="",0,SUMPRODUCT(INDIRECT(ADDRESS($B47,$X$2)&amp;":"&amp;ADDRESS($B47,$X$2-1+AT$8)),INDIRECT(ADDRESS($B$12,$X$2)&amp;":"&amp;ADDRESS($B$12,$X$2-1+AT$8)),INDIRECT("rP!"&amp;ADDRESS(Prcsses!$B53,$X$2+$P$8-AT$8)&amp;":"&amp;ADDRESS(Prcsses!$B53,$X$2-1+$P$8))))</f>
        <v>1502670.5279999999</v>
      </c>
      <c r="AU87" s="5">
        <f ca="1">IF(AU$4="",0,SUMPRODUCT(INDIRECT(ADDRESS($B47,$X$2)&amp;":"&amp;ADDRESS($B47,$X$2-1+AU$8)),INDIRECT(ADDRESS($B$12,$X$2)&amp;":"&amp;ADDRESS($B$12,$X$2-1+AU$8)),INDIRECT("rP!"&amp;ADDRESS(Prcsses!$B53,$X$2+$P$8-AU$8)&amp;":"&amp;ADDRESS(Prcsses!$B53,$X$2-1+$P$8))))</f>
        <v>1630015.4879999999</v>
      </c>
      <c r="AV87" s="5">
        <f ca="1">IF(AV$4="",0,SUMPRODUCT(INDIRECT(ADDRESS($B47,$X$2)&amp;":"&amp;ADDRESS($B47,$X$2-1+AV$8)),INDIRECT(ADDRESS($B$12,$X$2)&amp;":"&amp;ADDRESS($B$12,$X$2-1+AV$8)),INDIRECT("rP!"&amp;ADDRESS(Prcsses!$B53,$X$2+$P$8-AV$8)&amp;":"&amp;ADDRESS(Prcsses!$B53,$X$2-1+$P$8))))</f>
        <v>1785885.7190400001</v>
      </c>
      <c r="AW87" s="5">
        <f ca="1">IF(AW$4="",0,SUMPRODUCT(INDIRECT(ADDRESS($B47,$X$2)&amp;":"&amp;ADDRESS($B47,$X$2-1+AW$8)),INDIRECT(ADDRESS($B$12,$X$2)&amp;":"&amp;ADDRESS($B$12,$X$2-1+AW$8)),INDIRECT("rP!"&amp;ADDRESS(Prcsses!$B53,$X$2+$P$8-AW$8)&amp;":"&amp;ADDRESS(Prcsses!$B53,$X$2-1+$P$8))))</f>
        <v>1922399.5161600001</v>
      </c>
      <c r="AX87" s="5">
        <f ca="1">IF(AX$4="",0,SUMPRODUCT(INDIRECT(ADDRESS($B47,$X$2)&amp;":"&amp;ADDRESS($B47,$X$2-1+AX$8)),INDIRECT(ADDRESS($B$12,$X$2)&amp;":"&amp;ADDRESS($B$12,$X$2-1+AX$8)),INDIRECT("rP!"&amp;ADDRESS(Prcsses!$B53,$X$2+$P$8-AX$8)&amp;":"&amp;ADDRESS(Prcsses!$B53,$X$2-1+$P$8))))</f>
        <v>2052291.3753599999</v>
      </c>
      <c r="AY87" s="5">
        <f ca="1">IF(AY$4="",0,SUMPRODUCT(INDIRECT(ADDRESS($B47,$X$2)&amp;":"&amp;ADDRESS($B47,$X$2-1+AY$8)),INDIRECT(ADDRESS($B$12,$X$2)&amp;":"&amp;ADDRESS($B$12,$X$2-1+AY$8)),INDIRECT("rP!"&amp;ADDRESS(Prcsses!$B53,$X$2+$P$8-AY$8)&amp;":"&amp;ADDRESS(Prcsses!$B53,$X$2-1+$P$8))))</f>
        <v>2182183.2345600002</v>
      </c>
      <c r="AZ87" s="5">
        <f ca="1">IF(AZ$4="",0,SUMPRODUCT(INDIRECT(ADDRESS($B47,$X$2)&amp;":"&amp;ADDRESS($B47,$X$2-1+AZ$8)),INDIRECT(ADDRESS($B$12,$X$2)&amp;":"&amp;ADDRESS($B$12,$X$2-1+AZ$8)),INDIRECT("rP!"&amp;ADDRESS(Prcsses!$B53,$X$2+$P$8-AZ$8)&amp;":"&amp;ADDRESS(Prcsses!$B53,$X$2-1+$P$8))))</f>
        <v>2312075.0937600001</v>
      </c>
      <c r="BA87" s="5">
        <f ca="1">IF(BA$4="",0,SUMPRODUCT(INDIRECT(ADDRESS($B47,$X$2)&amp;":"&amp;ADDRESS($B47,$X$2-1+BA$8)),INDIRECT(ADDRESS($B$12,$X$2)&amp;":"&amp;ADDRESS($B$12,$X$2-1+BA$8)),INDIRECT("rP!"&amp;ADDRESS(Prcsses!$B53,$X$2+$P$8-BA$8)&amp;":"&amp;ADDRESS(Prcsses!$B53,$X$2-1+$P$8))))</f>
        <v>2441966.9529599999</v>
      </c>
      <c r="BB87" s="5">
        <f ca="1">IF(BB$4="",0,SUMPRODUCT(INDIRECT(ADDRESS($B47,$X$2)&amp;":"&amp;ADDRESS($B47,$X$2-1+BB$8)),INDIRECT(ADDRESS($B$12,$X$2)&amp;":"&amp;ADDRESS($B$12,$X$2-1+BB$8)),INDIRECT("rP!"&amp;ADDRESS(Prcsses!$B53,$X$2+$P$8-BB$8)&amp;":"&amp;ADDRESS(Prcsses!$B53,$X$2-1+$P$8))))</f>
        <v>2613424.2071040003</v>
      </c>
      <c r="BC87" s="5">
        <f ca="1">IF(BC$4="",0,SUMPRODUCT(INDIRECT(ADDRESS($B47,$X$2)&amp;":"&amp;ADDRESS($B47,$X$2-1+BC$8)),INDIRECT(ADDRESS($B$12,$X$2)&amp;":"&amp;ADDRESS($B$12,$X$2-1+BC$8)),INDIRECT("rP!"&amp;ADDRESS(Prcsses!$B53,$X$2+$P$8-BC$8)&amp;":"&amp;ADDRESS(Prcsses!$B53,$X$2-1+$P$8))))</f>
        <v>2755785.6847871998</v>
      </c>
      <c r="BD87" s="5">
        <f ca="1">IF(BD$4="",0,SUMPRODUCT(INDIRECT(ADDRESS($B47,$X$2)&amp;":"&amp;ADDRESS($B47,$X$2-1+BD$8)),INDIRECT(ADDRESS($B$12,$X$2)&amp;":"&amp;ADDRESS($B$12,$X$2-1+BD$8)),INDIRECT("rP!"&amp;ADDRESS(Prcsses!$B53,$X$2+$P$8-BD$8)&amp;":"&amp;ADDRESS(Prcsses!$B53,$X$2-1+$P$8))))</f>
        <v>2888275.3811712</v>
      </c>
      <c r="BE87" s="5">
        <f ca="1">IF(BE$4="",0,SUMPRODUCT(INDIRECT(ADDRESS($B47,$X$2)&amp;":"&amp;ADDRESS($B47,$X$2-1+BE$8)),INDIRECT(ADDRESS($B$12,$X$2)&amp;":"&amp;ADDRESS($B$12,$X$2-1+BE$8)),INDIRECT("rP!"&amp;ADDRESS(Prcsses!$B53,$X$2+$P$8-BE$8)&amp;":"&amp;ADDRESS(Prcsses!$B53,$X$2-1+$P$8))))</f>
        <v>3020765.0775552001</v>
      </c>
      <c r="BF87" s="5">
        <f ca="1">IF(BF$4="",0,SUMPRODUCT(INDIRECT(ADDRESS($B47,$X$2)&amp;":"&amp;ADDRESS($B47,$X$2-1+BF$8)),INDIRECT(ADDRESS($B$12,$X$2)&amp;":"&amp;ADDRESS($B$12,$X$2-1+BF$8)),INDIRECT("rP!"&amp;ADDRESS(Prcsses!$B53,$X$2+$P$8-BF$8)&amp;":"&amp;ADDRESS(Prcsses!$B53,$X$2-1+$P$8))))</f>
        <v>3153254.7739392002</v>
      </c>
      <c r="BG87" s="5">
        <f ca="1">IF(BG$4="",0,SUMPRODUCT(INDIRECT(ADDRESS($B47,$X$2)&amp;":"&amp;ADDRESS($B47,$X$2-1+BG$8)),INDIRECT(ADDRESS($B$12,$X$2)&amp;":"&amp;ADDRESS($B$12,$X$2-1+BG$8)),INDIRECT("rP!"&amp;ADDRESS(Prcsses!$B53,$X$2+$P$8-BG$8)&amp;":"&amp;ADDRESS(Prcsses!$B53,$X$2-1+$P$8))))</f>
        <v>3285744.4703232003</v>
      </c>
      <c r="BH87" s="5">
        <f ca="1">IF(BH$4="",0,SUMPRODUCT(INDIRECT(ADDRESS($B47,$X$2)&amp;":"&amp;ADDRESS($B47,$X$2-1+BH$8)),INDIRECT(ADDRESS($B$12,$X$2)&amp;":"&amp;ADDRESS($B$12,$X$2-1+BH$8)),INDIRECT("rP!"&amp;ADDRESS(Prcsses!$B53,$X$2+$P$8-BH$8)&amp;":"&amp;ADDRESS(Prcsses!$B53,$X$2-1+$P$8))))</f>
        <v>3473349.8804029445</v>
      </c>
      <c r="BI87" s="5">
        <f ca="1">IF(BI$4="",0,SUMPRODUCT(INDIRECT(ADDRESS($B47,$X$2)&amp;":"&amp;ADDRESS($B47,$X$2-1+BI$8)),INDIRECT(ADDRESS($B$12,$X$2)&amp;":"&amp;ADDRESS($B$12,$X$2-1+BI$8)),INDIRECT("rP!"&amp;ADDRESS(Prcsses!$B53,$X$2+$P$8-BI$8)&amp;":"&amp;ADDRESS(Prcsses!$B53,$X$2-1+$P$8))))</f>
        <v>3621738.3403530247</v>
      </c>
      <c r="BJ87" s="5">
        <f ca="1">IF(BJ$4="",0,SUMPRODUCT(INDIRECT(ADDRESS($B47,$X$2)&amp;":"&amp;ADDRESS($B47,$X$2-1+BJ$8)),INDIRECT(ADDRESS($B$12,$X$2)&amp;":"&amp;ADDRESS($B$12,$X$2-1+BJ$8)),INDIRECT("rP!"&amp;ADDRESS(Prcsses!$B53,$X$2+$P$8-BJ$8)&amp;":"&amp;ADDRESS(Prcsses!$B53,$X$2-1+$P$8))))</f>
        <v>3756877.8306647046</v>
      </c>
      <c r="BK87" s="5">
        <f ca="1">IF(BK$4="",0,SUMPRODUCT(INDIRECT(ADDRESS($B47,$X$2)&amp;":"&amp;ADDRESS($B47,$X$2-1+BK$8)),INDIRECT(ADDRESS($B$12,$X$2)&amp;":"&amp;ADDRESS($B$12,$X$2-1+BK$8)),INDIRECT("rP!"&amp;ADDRESS(Prcsses!$B53,$X$2+$P$8-BK$8)&amp;":"&amp;ADDRESS(Prcsses!$B53,$X$2-1+$P$8))))</f>
        <v>3892017.3209763844</v>
      </c>
      <c r="BL87" s="5">
        <f ca="1">IF(BL$4="",0,SUMPRODUCT(INDIRECT(ADDRESS($B47,$X$2)&amp;":"&amp;ADDRESS($B47,$X$2-1+BL$8)),INDIRECT(ADDRESS($B$12,$X$2)&amp;":"&amp;ADDRESS($B$12,$X$2-1+BL$8)),INDIRECT("rP!"&amp;ADDRESS(Prcsses!$B53,$X$2+$P$8-BL$8)&amp;":"&amp;ADDRESS(Prcsses!$B53,$X$2-1+$P$8))))</f>
        <v>4027156.8112880643</v>
      </c>
      <c r="BM87" s="5">
        <f ca="1">IF(BM$4="",0,SUMPRODUCT(INDIRECT(ADDRESS($B47,$X$2)&amp;":"&amp;ADDRESS($B47,$X$2-1+BM$8)),INDIRECT(ADDRESS($B$12,$X$2)&amp;":"&amp;ADDRESS($B$12,$X$2-1+BM$8)),INDIRECT("rP!"&amp;ADDRESS(Prcsses!$B53,$X$2+$P$8-BM$8)&amp;":"&amp;ADDRESS(Prcsses!$B53,$X$2-1+$P$8))))</f>
        <v>4162296.3015997447</v>
      </c>
      <c r="BN87" s="5">
        <f ca="1">IF(BN$4="",0,SUMPRODUCT(INDIRECT(ADDRESS($B47,$X$2)&amp;":"&amp;ADDRESS($B47,$X$2-1+BN$8)),INDIRECT(ADDRESS($B$12,$X$2)&amp;":"&amp;ADDRESS($B$12,$X$2-1+BN$8)),INDIRECT("rP!"&amp;ADDRESS(Prcsses!$B53,$X$2+$P$8-BN$8)&amp;":"&amp;ADDRESS(Prcsses!$B53,$X$2-1+$P$8))))</f>
        <v>4366627.2109510042</v>
      </c>
      <c r="BO87" s="5">
        <f ca="1">IF(BO$4="",0,SUMPRODUCT(INDIRECT(ADDRESS($B47,$X$2)&amp;":"&amp;ADDRESS($B47,$X$2-1+BO$8)),INDIRECT(ADDRESS($B$12,$X$2)&amp;":"&amp;ADDRESS($B$12,$X$2-1+BO$8)),INDIRECT("rP!"&amp;ADDRESS(Prcsses!$B53,$X$2+$P$8-BO$8)&amp;":"&amp;ADDRESS(Prcsses!$B53,$X$2-1+$P$8))))</f>
        <v>4521226.7878675656</v>
      </c>
      <c r="BP87" s="5">
        <f ca="1">IF(BP$4="",0,SUMPRODUCT(INDIRECT(ADDRESS($B47,$X$2)&amp;":"&amp;ADDRESS($B47,$X$2-1+BP$8)),INDIRECT(ADDRESS($B$12,$X$2)&amp;":"&amp;ADDRESS($B$12,$X$2-1+BP$8)),INDIRECT("rP!"&amp;ADDRESS(Prcsses!$B53,$X$2+$P$8-BP$8)&amp;":"&amp;ADDRESS(Prcsses!$B53,$X$2-1+$P$8))))</f>
        <v>4659069.0679854788</v>
      </c>
      <c r="BQ87" s="5">
        <f ca="1">IF(BQ$4="",0,SUMPRODUCT(INDIRECT(ADDRESS($B47,$X$2)&amp;":"&amp;ADDRESS($B47,$X$2-1+BQ$8)),INDIRECT(ADDRESS($B$12,$X$2)&amp;":"&amp;ADDRESS($B$12,$X$2-1+BQ$8)),INDIRECT("rP!"&amp;ADDRESS(Prcsses!$B53,$X$2+$P$8-BQ$8)&amp;":"&amp;ADDRESS(Prcsses!$B53,$X$2-1+$P$8))))</f>
        <v>4796911.3481033929</v>
      </c>
      <c r="BR87" s="5">
        <f ca="1">IF(BR$4="",0,SUMPRODUCT(INDIRECT(ADDRESS($B47,$X$2)&amp;":"&amp;ADDRESS($B47,$X$2-1+BR$8)),INDIRECT(ADDRESS($B$12,$X$2)&amp;":"&amp;ADDRESS($B$12,$X$2-1+BR$8)),INDIRECT("rP!"&amp;ADDRESS(Prcsses!$B53,$X$2+$P$8-BR$8)&amp;":"&amp;ADDRESS(Prcsses!$B53,$X$2-1+$P$8))))</f>
        <v>4934753.628221306</v>
      </c>
      <c r="BS87" s="5">
        <f ca="1">IF(BS$4="",0,SUMPRODUCT(INDIRECT(ADDRESS($B47,$X$2)&amp;":"&amp;ADDRESS($B47,$X$2-1+BS$8)),INDIRECT(ADDRESS($B$12,$X$2)&amp;":"&amp;ADDRESS($B$12,$X$2-1+BS$8)),INDIRECT("rP!"&amp;ADDRESS(Prcsses!$B53,$X$2+$P$8-BS$8)&amp;":"&amp;ADDRESS(Prcsses!$B53,$X$2-1+$P$8))))</f>
        <v>5072595.9083392192</v>
      </c>
      <c r="BT87" s="5">
        <f ca="1">IF(BT$4="",0,SUMPRODUCT(INDIRECT(ADDRESS($B47,$X$2)&amp;":"&amp;ADDRESS($B47,$X$2-1+BT$8)),INDIRECT(ADDRESS($B$12,$X$2)&amp;":"&amp;ADDRESS($B$12,$X$2-1+BT$8)),INDIRECT("rP!"&amp;ADDRESS(Prcsses!$B53,$X$2+$P$8-BT$8)&amp;":"&amp;ADDRESS(Prcsses!$B53,$X$2-1+$P$8))))</f>
        <v>5294246.2947688252</v>
      </c>
      <c r="BU87" s="5">
        <f ca="1">IF(BU$4="",0,SUMPRODUCT(INDIRECT(ADDRESS($B47,$X$2)&amp;":"&amp;ADDRESS($B47,$X$2-1+BU$8)),INDIRECT(ADDRESS($B$12,$X$2)&amp;":"&amp;ADDRESS($B$12,$X$2-1+BU$8)),INDIRECT("rP!"&amp;ADDRESS(Prcsses!$B53,$X$2+$P$8-BU$8)&amp;":"&amp;ADDRESS(Prcsses!$B53,$X$2-1+$P$8))))</f>
        <v>5455246.0779465484</v>
      </c>
      <c r="BV87" s="5">
        <f ca="1">IF(BV$4="",0,SUMPRODUCT(INDIRECT(ADDRESS($B47,$X$2)&amp;":"&amp;ADDRESS($B47,$X$2-1+BV$8)),INDIRECT(ADDRESS($B$12,$X$2)&amp;":"&amp;ADDRESS($B$12,$X$2-1+BV$8)),INDIRECT("rP!"&amp;ADDRESS(Prcsses!$B53,$X$2+$P$8-BV$8)&amp;":"&amp;ADDRESS(Prcsses!$B53,$X$2-1+$P$8))))</f>
        <v>5595845.2036668202</v>
      </c>
      <c r="BW87" s="5">
        <f ca="1">IF(BW$4="",0,SUMPRODUCT(INDIRECT(ADDRESS($B47,$X$2)&amp;":"&amp;ADDRESS($B47,$X$2-1+BW$8)),INDIRECT(ADDRESS($B$12,$X$2)&amp;":"&amp;ADDRESS($B$12,$X$2-1+BW$8)),INDIRECT("rP!"&amp;ADDRESS(Prcsses!$B53,$X$2+$P$8-BW$8)&amp;":"&amp;ADDRESS(Prcsses!$B53,$X$2-1+$P$8))))</f>
        <v>5736444.329387092</v>
      </c>
      <c r="BX87" s="5">
        <f ca="1">IF(BX$4="",0,SUMPRODUCT(INDIRECT(ADDRESS($B47,$X$2)&amp;":"&amp;ADDRESS($B47,$X$2-1+BX$8)),INDIRECT(ADDRESS($B$12,$X$2)&amp;":"&amp;ADDRESS($B$12,$X$2-1+BX$8)),INDIRECT("rP!"&amp;ADDRESS(Prcsses!$B53,$X$2+$P$8-BX$8)&amp;":"&amp;ADDRESS(Prcsses!$B53,$X$2-1+$P$8))))</f>
        <v>5877043.4551073639</v>
      </c>
      <c r="BY87" s="5">
        <f ca="1">IF(BY$4="",0,SUMPRODUCT(INDIRECT(ADDRESS($B47,$X$2)&amp;":"&amp;ADDRESS($B47,$X$2-1+BY$8)),INDIRECT(ADDRESS($B$12,$X$2)&amp;":"&amp;ADDRESS($B$12,$X$2-1+BY$8)),INDIRECT("rP!"&amp;ADDRESS(Prcsses!$B53,$X$2+$P$8-BY$8)&amp;":"&amp;ADDRESS(Prcsses!$B53,$X$2-1+$P$8))))</f>
        <v>6017642.5808276357</v>
      </c>
      <c r="BZ87" s="5">
        <f ca="1">IF(BZ$4="",0,SUMPRODUCT(INDIRECT(ADDRESS($B47,$X$2)&amp;":"&amp;ADDRESS($B47,$X$2-1+BZ$8)),INDIRECT(ADDRESS($B$12,$X$2)&amp;":"&amp;ADDRESS($B$12,$X$2-1+BZ$8)),INDIRECT("rP!"&amp;ADDRESS(Prcsses!$B53,$X$2+$P$8-BZ$8)&amp;":"&amp;ADDRESS(Prcsses!$B53,$X$2-1+$P$8))))</f>
        <v>6257223.4910549782</v>
      </c>
      <c r="CA87" s="5">
        <f ca="1">IF(CA$4="",0,SUMPRODUCT(INDIRECT(ADDRESS($B47,$X$2)&amp;":"&amp;ADDRESS($B47,$X$2-1+CA$8)),INDIRECT(ADDRESS($B$12,$X$2)&amp;":"&amp;ADDRESS($B$12,$X$2-1+CA$8)),INDIRECT("rP!"&amp;ADDRESS(Prcsses!$B53,$X$2+$P$8-CA$8)&amp;":"&amp;ADDRESS(Prcsses!$B53,$X$2-1+$P$8))))</f>
        <v>6424817.6489135437</v>
      </c>
      <c r="CB87" s="5">
        <f ca="1">IF(CB$4="",0,SUMPRODUCT(INDIRECT(ADDRESS($B47,$X$2)&amp;":"&amp;ADDRESS($B47,$X$2-1+CB$8)),INDIRECT(ADDRESS($B$12,$X$2)&amp;":"&amp;ADDRESS($B$12,$X$2-1+CB$8)),INDIRECT("rP!"&amp;ADDRESS(Prcsses!$B53,$X$2+$P$8-CB$8)&amp;":"&amp;ADDRESS(Prcsses!$B53,$X$2-1+$P$8))))</f>
        <v>6568228.7571482211</v>
      </c>
      <c r="CC87" s="5">
        <f ca="1">IF(CC$4="",0,SUMPRODUCT(INDIRECT(ADDRESS($B47,$X$2)&amp;":"&amp;ADDRESS($B47,$X$2-1+CC$8)),INDIRECT(ADDRESS($B$12,$X$2)&amp;":"&amp;ADDRESS($B$12,$X$2-1+CC$8)),INDIRECT("rP!"&amp;ADDRESS(Prcsses!$B53,$X$2+$P$8-CC$8)&amp;":"&amp;ADDRESS(Prcsses!$B53,$X$2-1+$P$8))))</f>
        <v>6711639.8653828977</v>
      </c>
      <c r="CD87" s="5">
        <f ca="1">IF(CD$4="",0,SUMPRODUCT(INDIRECT(ADDRESS($B47,$X$2)&amp;":"&amp;ADDRESS($B47,$X$2-1+CD$8)),INDIRECT(ADDRESS($B$12,$X$2)&amp;":"&amp;ADDRESS($B$12,$X$2-1+CD$8)),INDIRECT("rP!"&amp;ADDRESS(Prcsses!$B53,$X$2+$P$8-CD$8)&amp;":"&amp;ADDRESS(Prcsses!$B53,$X$2-1+$P$8))))</f>
        <v>6855050.9736175751</v>
      </c>
      <c r="CE87" s="5">
        <f ca="1">IF(CE$4="",0,SUMPRODUCT(INDIRECT(ADDRESS($B47,$X$2)&amp;":"&amp;ADDRESS($B47,$X$2-1+CE$8)),INDIRECT(ADDRESS($B$12,$X$2)&amp;":"&amp;ADDRESS($B$12,$X$2-1+CE$8)),INDIRECT("rP!"&amp;ADDRESS(Prcsses!$B53,$X$2+$P$8-CE$8)&amp;":"&amp;ADDRESS(Prcsses!$B53,$X$2-1+$P$8))))</f>
        <v>6998462.0818522517</v>
      </c>
      <c r="CF87" s="5">
        <f ca="1">IF(CF$4="",0,SUMPRODUCT(INDIRECT(ADDRESS($B47,$X$2)&amp;":"&amp;ADDRESS($B47,$X$2-1+CF$8)),INDIRECT(ADDRESS($B$12,$X$2)&amp;":"&amp;ADDRESS($B$12,$X$2-1+CF$8)),INDIRECT("rP!"&amp;ADDRESS(Prcsses!$B53,$X$2+$P$8-CF$8)&amp;":"&amp;ADDRESS(Prcsses!$B53,$X$2-1+$P$8))))</f>
        <v>0</v>
      </c>
    </row>
    <row r="88" spans="2:84" x14ac:dyDescent="0.3">
      <c r="B88" s="13">
        <f>ROW()</f>
        <v>88</v>
      </c>
      <c r="H88" s="1" t="str">
        <f t="shared" si="147"/>
        <v>Себестоимость продаж</v>
      </c>
      <c r="I88" s="1" t="str">
        <f>Prcsses!I15</f>
        <v>Изготовление у подрядчиков</v>
      </c>
      <c r="M88" s="53" t="s">
        <v>18</v>
      </c>
      <c r="U88" s="5">
        <f t="shared" ca="1" si="148"/>
        <v>41638273.566786654</v>
      </c>
      <c r="X88" s="5">
        <f ca="1">IF(X$4="",0,SUMPRODUCT(INDIRECT(ADDRESS($B48,$X$2)&amp;":"&amp;ADDRESS($B48,$X$2-1+X$8)),INDIRECT(ADDRESS($B$12,$X$2)&amp;":"&amp;ADDRESS($B$12,$X$2-1+X$8)),INDIRECT("rP!"&amp;ADDRESS(Prcsses!$B54,$X$2+$P$8-X$8)&amp;":"&amp;ADDRESS(Prcsses!$B54,$X$2-1+$P$8))))</f>
        <v>0</v>
      </c>
      <c r="Y88" s="5">
        <f ca="1">IF(Y$4="",0,SUMPRODUCT(INDIRECT(ADDRESS($B48,$X$2)&amp;":"&amp;ADDRESS($B48,$X$2-1+Y$8)),INDIRECT(ADDRESS($B$12,$X$2)&amp;":"&amp;ADDRESS($B$12,$X$2-1+Y$8)),INDIRECT("rP!"&amp;ADDRESS(Prcsses!$B54,$X$2+$P$8-Y$8)&amp;":"&amp;ADDRESS(Prcsses!$B54,$X$2-1+$P$8))))</f>
        <v>0</v>
      </c>
      <c r="Z88" s="5">
        <f ca="1">IF(Z$4="",0,SUMPRODUCT(INDIRECT(ADDRESS($B48,$X$2)&amp;":"&amp;ADDRESS($B48,$X$2-1+Z$8)),INDIRECT(ADDRESS($B$12,$X$2)&amp;":"&amp;ADDRESS($B$12,$X$2-1+Z$8)),INDIRECT("rP!"&amp;ADDRESS(Prcsses!$B54,$X$2+$P$8-Z$8)&amp;":"&amp;ADDRESS(Prcsses!$B54,$X$2-1+$P$8))))</f>
        <v>0</v>
      </c>
      <c r="AA88" s="5">
        <f ca="1">IF(AA$4="",0,SUMPRODUCT(INDIRECT(ADDRESS($B48,$X$2)&amp;":"&amp;ADDRESS($B48,$X$2-1+AA$8)),INDIRECT(ADDRESS($B$12,$X$2)&amp;":"&amp;ADDRESS($B$12,$X$2-1+AA$8)),INDIRECT("rP!"&amp;ADDRESS(Prcsses!$B54,$X$2+$P$8-AA$8)&amp;":"&amp;ADDRESS(Prcsses!$B54,$X$2-1+$P$8))))</f>
        <v>0</v>
      </c>
      <c r="AB88" s="5">
        <f ca="1">IF(AB$4="",0,SUMPRODUCT(INDIRECT(ADDRESS($B48,$X$2)&amp;":"&amp;ADDRESS($B48,$X$2-1+AB$8)),INDIRECT(ADDRESS($B$12,$X$2)&amp;":"&amp;ADDRESS($B$12,$X$2-1+AB$8)),INDIRECT("rP!"&amp;ADDRESS(Prcsses!$B54,$X$2+$P$8-AB$8)&amp;":"&amp;ADDRESS(Prcsses!$B54,$X$2-1+$P$8))))</f>
        <v>0</v>
      </c>
      <c r="AC88" s="5">
        <f ca="1">IF(AC$4="",0,SUMPRODUCT(INDIRECT(ADDRESS($B48,$X$2)&amp;":"&amp;ADDRESS($B48,$X$2-1+AC$8)),INDIRECT(ADDRESS($B$12,$X$2)&amp;":"&amp;ADDRESS($B$12,$X$2-1+AC$8)),INDIRECT("rP!"&amp;ADDRESS(Prcsses!$B54,$X$2+$P$8-AC$8)&amp;":"&amp;ADDRESS(Prcsses!$B54,$X$2-1+$P$8))))</f>
        <v>0</v>
      </c>
      <c r="AD88" s="5">
        <f ca="1">IF(AD$4="",0,SUMPRODUCT(INDIRECT(ADDRESS($B48,$X$2)&amp;":"&amp;ADDRESS($B48,$X$2-1+AD$8)),INDIRECT(ADDRESS($B$12,$X$2)&amp;":"&amp;ADDRESS($B$12,$X$2-1+AD$8)),INDIRECT("rP!"&amp;ADDRESS(Prcsses!$B54,$X$2+$P$8-AD$8)&amp;":"&amp;ADDRESS(Prcsses!$B54,$X$2-1+$P$8))))</f>
        <v>0</v>
      </c>
      <c r="AE88" s="5">
        <f ca="1">IF(AE$4="",0,SUMPRODUCT(INDIRECT(ADDRESS($B48,$X$2)&amp;":"&amp;ADDRESS($B48,$X$2-1+AE$8)),INDIRECT(ADDRESS($B$12,$X$2)&amp;":"&amp;ADDRESS($B$12,$X$2-1+AE$8)),INDIRECT("rP!"&amp;ADDRESS(Prcsses!$B54,$X$2+$P$8-AE$8)&amp;":"&amp;ADDRESS(Prcsses!$B54,$X$2-1+$P$8))))</f>
        <v>0</v>
      </c>
      <c r="AF88" s="5">
        <f ca="1">IF(AF$4="",0,SUMPRODUCT(INDIRECT(ADDRESS($B48,$X$2)&amp;":"&amp;ADDRESS($B48,$X$2-1+AF$8)),INDIRECT(ADDRESS($B$12,$X$2)&amp;":"&amp;ADDRESS($B$12,$X$2-1+AF$8)),INDIRECT("rP!"&amp;ADDRESS(Prcsses!$B54,$X$2+$P$8-AF$8)&amp;":"&amp;ADDRESS(Prcsses!$B54,$X$2-1+$P$8))))</f>
        <v>0</v>
      </c>
      <c r="AG88" s="5">
        <f ca="1">IF(AG$4="",0,SUMPRODUCT(INDIRECT(ADDRESS($B48,$X$2)&amp;":"&amp;ADDRESS($B48,$X$2-1+AG$8)),INDIRECT(ADDRESS($B$12,$X$2)&amp;":"&amp;ADDRESS($B$12,$X$2-1+AG$8)),INDIRECT("rP!"&amp;ADDRESS(Prcsses!$B54,$X$2+$P$8-AG$8)&amp;":"&amp;ADDRESS(Prcsses!$B54,$X$2-1+$P$8))))</f>
        <v>0</v>
      </c>
      <c r="AH88" s="5">
        <f ca="1">IF(AH$4="",0,SUMPRODUCT(INDIRECT(ADDRESS($B48,$X$2)&amp;":"&amp;ADDRESS($B48,$X$2-1+AH$8)),INDIRECT(ADDRESS($B$12,$X$2)&amp;":"&amp;ADDRESS($B$12,$X$2-1+AH$8)),INDIRECT("rP!"&amp;ADDRESS(Prcsses!$B54,$X$2+$P$8-AH$8)&amp;":"&amp;ADDRESS(Prcsses!$B54,$X$2-1+$P$8))))</f>
        <v>0</v>
      </c>
      <c r="AI88" s="5">
        <f ca="1">IF(AI$4="",0,SUMPRODUCT(INDIRECT(ADDRESS($B48,$X$2)&amp;":"&amp;ADDRESS($B48,$X$2-1+AI$8)),INDIRECT(ADDRESS($B$12,$X$2)&amp;":"&amp;ADDRESS($B$12,$X$2-1+AI$8)),INDIRECT("rP!"&amp;ADDRESS(Prcsses!$B54,$X$2+$P$8-AI$8)&amp;":"&amp;ADDRESS(Prcsses!$B54,$X$2-1+$P$8))))</f>
        <v>0</v>
      </c>
      <c r="AJ88" s="5">
        <f ca="1">IF(AJ$4="",0,SUMPRODUCT(INDIRECT(ADDRESS($B48,$X$2)&amp;":"&amp;ADDRESS($B48,$X$2-1+AJ$8)),INDIRECT(ADDRESS($B$12,$X$2)&amp;":"&amp;ADDRESS($B$12,$X$2-1+AJ$8)),INDIRECT("rP!"&amp;ADDRESS(Prcsses!$B54,$X$2+$P$8-AJ$8)&amp;":"&amp;ADDRESS(Prcsses!$B54,$X$2-1+$P$8))))</f>
        <v>49939.199999999997</v>
      </c>
      <c r="AK88" s="5">
        <f ca="1">IF(AK$4="",0,SUMPRODUCT(INDIRECT(ADDRESS($B48,$X$2)&amp;":"&amp;ADDRESS($B48,$X$2-1+AK$8)),INDIRECT(ADDRESS($B$12,$X$2)&amp;":"&amp;ADDRESS($B$12,$X$2-1+AK$8)),INDIRECT("rP!"&amp;ADDRESS(Prcsses!$B54,$X$2+$P$8-AK$8)&amp;":"&amp;ADDRESS(Prcsses!$B54,$X$2-1+$P$8))))</f>
        <v>87393.600000000006</v>
      </c>
      <c r="AL88" s="5">
        <f ca="1">IF(AL$4="",0,SUMPRODUCT(INDIRECT(ADDRESS($B48,$X$2)&amp;":"&amp;ADDRESS($B48,$X$2-1+AL$8)),INDIRECT(ADDRESS($B$12,$X$2)&amp;":"&amp;ADDRESS($B$12,$X$2-1+AL$8)),INDIRECT("rP!"&amp;ADDRESS(Prcsses!$B54,$X$2+$P$8-AL$8)&amp;":"&amp;ADDRESS(Prcsses!$B54,$X$2-1+$P$8))))</f>
        <v>118605.59999999999</v>
      </c>
      <c r="AM88" s="5">
        <f ca="1">IF(AM$4="",0,SUMPRODUCT(INDIRECT(ADDRESS($B48,$X$2)&amp;":"&amp;ADDRESS($B48,$X$2-1+AM$8)),INDIRECT(ADDRESS($B$12,$X$2)&amp;":"&amp;ADDRESS($B$12,$X$2-1+AM$8)),INDIRECT("rP!"&amp;ADDRESS(Prcsses!$B54,$X$2+$P$8-AM$8)&amp;":"&amp;ADDRESS(Prcsses!$B54,$X$2-1+$P$8))))</f>
        <v>149817.59999999998</v>
      </c>
      <c r="AN88" s="5">
        <f ca="1">IF(AN$4="",0,SUMPRODUCT(INDIRECT(ADDRESS($B48,$X$2)&amp;":"&amp;ADDRESS($B48,$X$2-1+AN$8)),INDIRECT(ADDRESS($B$12,$X$2)&amp;":"&amp;ADDRESS($B$12,$X$2-1+AN$8)),INDIRECT("rP!"&amp;ADDRESS(Prcsses!$B54,$X$2+$P$8-AN$8)&amp;":"&amp;ADDRESS(Prcsses!$B54,$X$2-1+$P$8))))</f>
        <v>181029.6</v>
      </c>
      <c r="AO88" s="5">
        <f ca="1">IF(AO$4="",0,SUMPRODUCT(INDIRECT(ADDRESS($B48,$X$2)&amp;":"&amp;ADDRESS($B48,$X$2-1+AO$8)),INDIRECT(ADDRESS($B$12,$X$2)&amp;":"&amp;ADDRESS($B$12,$X$2-1+AO$8)),INDIRECT("rP!"&amp;ADDRESS(Prcsses!$B54,$X$2+$P$8-AO$8)&amp;":"&amp;ADDRESS(Prcsses!$B54,$X$2-1+$P$8))))</f>
        <v>212241.6</v>
      </c>
      <c r="AP88" s="5">
        <f ca="1">IF(AP$4="",0,SUMPRODUCT(INDIRECT(ADDRESS($B48,$X$2)&amp;":"&amp;ADDRESS($B48,$X$2-1+AP$8)),INDIRECT(ADDRESS($B$12,$X$2)&amp;":"&amp;ADDRESS($B$12,$X$2-1+AP$8)),INDIRECT("rP!"&amp;ADDRESS(Prcsses!$B54,$X$2+$P$8-AP$8)&amp;":"&amp;ADDRESS(Prcsses!$B54,$X$2-1+$P$8))))</f>
        <v>247448.73599999998</v>
      </c>
      <c r="AQ88" s="5">
        <f ca="1">IF(AQ$4="",0,SUMPRODUCT(INDIRECT(ADDRESS($B48,$X$2)&amp;":"&amp;ADDRESS($B48,$X$2-1+AQ$8)),INDIRECT(ADDRESS($B$12,$X$2)&amp;":"&amp;ADDRESS($B$12,$X$2-1+AQ$8)),INDIRECT("rP!"&amp;ADDRESS(Prcsses!$B54,$X$2+$P$8-AQ$8)&amp;":"&amp;ADDRESS(Prcsses!$B54,$X$2-1+$P$8))))</f>
        <v>280158.91200000001</v>
      </c>
      <c r="AR88" s="5">
        <f ca="1">IF(AR$4="",0,SUMPRODUCT(INDIRECT(ADDRESS($B48,$X$2)&amp;":"&amp;ADDRESS($B48,$X$2-1+AR$8)),INDIRECT(ADDRESS($B$12,$X$2)&amp;":"&amp;ADDRESS($B$12,$X$2-1+AR$8)),INDIRECT("rP!"&amp;ADDRESS(Prcsses!$B54,$X$2+$P$8-AR$8)&amp;":"&amp;ADDRESS(Prcsses!$B54,$X$2-1+$P$8))))</f>
        <v>311995.152</v>
      </c>
      <c r="AS88" s="5">
        <f ca="1">IF(AS$4="",0,SUMPRODUCT(INDIRECT(ADDRESS($B48,$X$2)&amp;":"&amp;ADDRESS($B48,$X$2-1+AS$8)),INDIRECT(ADDRESS($B$12,$X$2)&amp;":"&amp;ADDRESS($B$12,$X$2-1+AS$8)),INDIRECT("rP!"&amp;ADDRESS(Prcsses!$B54,$X$2+$P$8-AS$8)&amp;":"&amp;ADDRESS(Prcsses!$B54,$X$2-1+$P$8))))</f>
        <v>343831.39199999999</v>
      </c>
      <c r="AT88" s="5">
        <f ca="1">IF(AT$4="",0,SUMPRODUCT(INDIRECT(ADDRESS($B48,$X$2)&amp;":"&amp;ADDRESS($B48,$X$2-1+AT$8)),INDIRECT(ADDRESS($B$12,$X$2)&amp;":"&amp;ADDRESS($B$12,$X$2-1+AT$8)),INDIRECT("rP!"&amp;ADDRESS(Prcsses!$B54,$X$2+$P$8-AT$8)&amp;":"&amp;ADDRESS(Prcsses!$B54,$X$2-1+$P$8))))</f>
        <v>375667.63199999998</v>
      </c>
      <c r="AU88" s="5">
        <f ca="1">IF(AU$4="",0,SUMPRODUCT(INDIRECT(ADDRESS($B48,$X$2)&amp;":"&amp;ADDRESS($B48,$X$2-1+AU$8)),INDIRECT(ADDRESS($B$12,$X$2)&amp;":"&amp;ADDRESS($B$12,$X$2-1+AU$8)),INDIRECT("rP!"&amp;ADDRESS(Prcsses!$B54,$X$2+$P$8-AU$8)&amp;":"&amp;ADDRESS(Prcsses!$B54,$X$2-1+$P$8))))</f>
        <v>407503.87199999997</v>
      </c>
      <c r="AV88" s="5">
        <f ca="1">IF(AV$4="",0,SUMPRODUCT(INDIRECT(ADDRESS($B48,$X$2)&amp;":"&amp;ADDRESS($B48,$X$2-1+AV$8)),INDIRECT(ADDRESS($B$12,$X$2)&amp;":"&amp;ADDRESS($B$12,$X$2-1+AV$8)),INDIRECT("rP!"&amp;ADDRESS(Prcsses!$B54,$X$2+$P$8-AV$8)&amp;":"&amp;ADDRESS(Prcsses!$B54,$X$2-1+$P$8))))</f>
        <v>446471.42976000003</v>
      </c>
      <c r="AW88" s="5">
        <f ca="1">IF(AW$4="",0,SUMPRODUCT(INDIRECT(ADDRESS($B48,$X$2)&amp;":"&amp;ADDRESS($B48,$X$2-1+AW$8)),INDIRECT(ADDRESS($B$12,$X$2)&amp;":"&amp;ADDRESS($B$12,$X$2-1+AW$8)),INDIRECT("rP!"&amp;ADDRESS(Prcsses!$B54,$X$2+$P$8-AW$8)&amp;":"&amp;ADDRESS(Prcsses!$B54,$X$2-1+$P$8))))</f>
        <v>480599.87904000003</v>
      </c>
      <c r="AX88" s="5">
        <f ca="1">IF(AX$4="",0,SUMPRODUCT(INDIRECT(ADDRESS($B48,$X$2)&amp;":"&amp;ADDRESS($B48,$X$2-1+AX$8)),INDIRECT(ADDRESS($B$12,$X$2)&amp;":"&amp;ADDRESS($B$12,$X$2-1+AX$8)),INDIRECT("rP!"&amp;ADDRESS(Prcsses!$B54,$X$2+$P$8-AX$8)&amp;":"&amp;ADDRESS(Prcsses!$B54,$X$2-1+$P$8))))</f>
        <v>513072.84383999999</v>
      </c>
      <c r="AY88" s="5">
        <f ca="1">IF(AY$4="",0,SUMPRODUCT(INDIRECT(ADDRESS($B48,$X$2)&amp;":"&amp;ADDRESS($B48,$X$2-1+AY$8)),INDIRECT(ADDRESS($B$12,$X$2)&amp;":"&amp;ADDRESS($B$12,$X$2-1+AY$8)),INDIRECT("rP!"&amp;ADDRESS(Prcsses!$B54,$X$2+$P$8-AY$8)&amp;":"&amp;ADDRESS(Prcsses!$B54,$X$2-1+$P$8))))</f>
        <v>545545.80864000006</v>
      </c>
      <c r="AZ88" s="5">
        <f ca="1">IF(AZ$4="",0,SUMPRODUCT(INDIRECT(ADDRESS($B48,$X$2)&amp;":"&amp;ADDRESS($B48,$X$2-1+AZ$8)),INDIRECT(ADDRESS($B$12,$X$2)&amp;":"&amp;ADDRESS($B$12,$X$2-1+AZ$8)),INDIRECT("rP!"&amp;ADDRESS(Prcsses!$B54,$X$2+$P$8-AZ$8)&amp;":"&amp;ADDRESS(Prcsses!$B54,$X$2-1+$P$8))))</f>
        <v>578018.77344000002</v>
      </c>
      <c r="BA88" s="5">
        <f ca="1">IF(BA$4="",0,SUMPRODUCT(INDIRECT(ADDRESS($B48,$X$2)&amp;":"&amp;ADDRESS($B48,$X$2-1+BA$8)),INDIRECT(ADDRESS($B$12,$X$2)&amp;":"&amp;ADDRESS($B$12,$X$2-1+BA$8)),INDIRECT("rP!"&amp;ADDRESS(Prcsses!$B54,$X$2+$P$8-BA$8)&amp;":"&amp;ADDRESS(Prcsses!$B54,$X$2-1+$P$8))))</f>
        <v>610491.73823999998</v>
      </c>
      <c r="BB88" s="5">
        <f ca="1">IF(BB$4="",0,SUMPRODUCT(INDIRECT(ADDRESS($B48,$X$2)&amp;":"&amp;ADDRESS($B48,$X$2-1+BB$8)),INDIRECT(ADDRESS($B$12,$X$2)&amp;":"&amp;ADDRESS($B$12,$X$2-1+BB$8)),INDIRECT("rP!"&amp;ADDRESS(Prcsses!$B54,$X$2+$P$8-BB$8)&amp;":"&amp;ADDRESS(Prcsses!$B54,$X$2-1+$P$8))))</f>
        <v>653356.05177600007</v>
      </c>
      <c r="BC88" s="5">
        <f ca="1">IF(BC$4="",0,SUMPRODUCT(INDIRECT(ADDRESS($B48,$X$2)&amp;":"&amp;ADDRESS($B48,$X$2-1+BC$8)),INDIRECT(ADDRESS($B$12,$X$2)&amp;":"&amp;ADDRESS($B$12,$X$2-1+BC$8)),INDIRECT("rP!"&amp;ADDRESS(Prcsses!$B54,$X$2+$P$8-BC$8)&amp;":"&amp;ADDRESS(Prcsses!$B54,$X$2-1+$P$8))))</f>
        <v>688946.42119679996</v>
      </c>
      <c r="BD88" s="5">
        <f ca="1">IF(BD$4="",0,SUMPRODUCT(INDIRECT(ADDRESS($B48,$X$2)&amp;":"&amp;ADDRESS($B48,$X$2-1+BD$8)),INDIRECT(ADDRESS($B$12,$X$2)&amp;":"&amp;ADDRESS($B$12,$X$2-1+BD$8)),INDIRECT("rP!"&amp;ADDRESS(Prcsses!$B54,$X$2+$P$8-BD$8)&amp;":"&amp;ADDRESS(Prcsses!$B54,$X$2-1+$P$8))))</f>
        <v>722068.84529279999</v>
      </c>
      <c r="BE88" s="5">
        <f ca="1">IF(BE$4="",0,SUMPRODUCT(INDIRECT(ADDRESS($B48,$X$2)&amp;":"&amp;ADDRESS($B48,$X$2-1+BE$8)),INDIRECT(ADDRESS($B$12,$X$2)&amp;":"&amp;ADDRESS($B$12,$X$2-1+BE$8)),INDIRECT("rP!"&amp;ADDRESS(Prcsses!$B54,$X$2+$P$8-BE$8)&amp;":"&amp;ADDRESS(Prcsses!$B54,$X$2-1+$P$8))))</f>
        <v>755191.26938880002</v>
      </c>
      <c r="BF88" s="5">
        <f ca="1">IF(BF$4="",0,SUMPRODUCT(INDIRECT(ADDRESS($B48,$X$2)&amp;":"&amp;ADDRESS($B48,$X$2-1+BF$8)),INDIRECT(ADDRESS($B$12,$X$2)&amp;":"&amp;ADDRESS($B$12,$X$2-1+BF$8)),INDIRECT("rP!"&amp;ADDRESS(Prcsses!$B54,$X$2+$P$8-BF$8)&amp;":"&amp;ADDRESS(Prcsses!$B54,$X$2-1+$P$8))))</f>
        <v>788313.69348480005</v>
      </c>
      <c r="BG88" s="5">
        <f ca="1">IF(BG$4="",0,SUMPRODUCT(INDIRECT(ADDRESS($B48,$X$2)&amp;":"&amp;ADDRESS($B48,$X$2-1+BG$8)),INDIRECT(ADDRESS($B$12,$X$2)&amp;":"&amp;ADDRESS($B$12,$X$2-1+BG$8)),INDIRECT("rP!"&amp;ADDRESS(Prcsses!$B54,$X$2+$P$8-BG$8)&amp;":"&amp;ADDRESS(Prcsses!$B54,$X$2-1+$P$8))))</f>
        <v>821436.11758080008</v>
      </c>
      <c r="BH88" s="5">
        <f ca="1">IF(BH$4="",0,SUMPRODUCT(INDIRECT(ADDRESS($B48,$X$2)&amp;":"&amp;ADDRESS($B48,$X$2-1+BH$8)),INDIRECT(ADDRESS($B$12,$X$2)&amp;":"&amp;ADDRESS($B$12,$X$2-1+BH$8)),INDIRECT("rP!"&amp;ADDRESS(Prcsses!$B54,$X$2+$P$8-BH$8)&amp;":"&amp;ADDRESS(Prcsses!$B54,$X$2-1+$P$8))))</f>
        <v>868337.47010073613</v>
      </c>
      <c r="BI88" s="5">
        <f ca="1">IF(BI$4="",0,SUMPRODUCT(INDIRECT(ADDRESS($B48,$X$2)&amp;":"&amp;ADDRESS($B48,$X$2-1+BI$8)),INDIRECT(ADDRESS($B$12,$X$2)&amp;":"&amp;ADDRESS($B$12,$X$2-1+BI$8)),INDIRECT("rP!"&amp;ADDRESS(Prcsses!$B54,$X$2+$P$8-BI$8)&amp;":"&amp;ADDRESS(Prcsses!$B54,$X$2-1+$P$8))))</f>
        <v>905434.58508825616</v>
      </c>
      <c r="BJ88" s="5">
        <f ca="1">IF(BJ$4="",0,SUMPRODUCT(INDIRECT(ADDRESS($B48,$X$2)&amp;":"&amp;ADDRESS($B48,$X$2-1+BJ$8)),INDIRECT(ADDRESS($B$12,$X$2)&amp;":"&amp;ADDRESS($B$12,$X$2-1+BJ$8)),INDIRECT("rP!"&amp;ADDRESS(Prcsses!$B54,$X$2+$P$8-BJ$8)&amp;":"&amp;ADDRESS(Prcsses!$B54,$X$2-1+$P$8))))</f>
        <v>939219.45766617614</v>
      </c>
      <c r="BK88" s="5">
        <f ca="1">IF(BK$4="",0,SUMPRODUCT(INDIRECT(ADDRESS($B48,$X$2)&amp;":"&amp;ADDRESS($B48,$X$2-1+BK$8)),INDIRECT(ADDRESS($B$12,$X$2)&amp;":"&amp;ADDRESS($B$12,$X$2-1+BK$8)),INDIRECT("rP!"&amp;ADDRESS(Prcsses!$B54,$X$2+$P$8-BK$8)&amp;":"&amp;ADDRESS(Prcsses!$B54,$X$2-1+$P$8))))</f>
        <v>973004.33024409611</v>
      </c>
      <c r="BL88" s="5">
        <f ca="1">IF(BL$4="",0,SUMPRODUCT(INDIRECT(ADDRESS($B48,$X$2)&amp;":"&amp;ADDRESS($B48,$X$2-1+BL$8)),INDIRECT(ADDRESS($B$12,$X$2)&amp;":"&amp;ADDRESS($B$12,$X$2-1+BL$8)),INDIRECT("rP!"&amp;ADDRESS(Prcsses!$B54,$X$2+$P$8-BL$8)&amp;":"&amp;ADDRESS(Prcsses!$B54,$X$2-1+$P$8))))</f>
        <v>1006789.2028220161</v>
      </c>
      <c r="BM88" s="5">
        <f ca="1">IF(BM$4="",0,SUMPRODUCT(INDIRECT(ADDRESS($B48,$X$2)&amp;":"&amp;ADDRESS($B48,$X$2-1+BM$8)),INDIRECT(ADDRESS($B$12,$X$2)&amp;":"&amp;ADDRESS($B$12,$X$2-1+BM$8)),INDIRECT("rP!"&amp;ADDRESS(Prcsses!$B54,$X$2+$P$8-BM$8)&amp;":"&amp;ADDRESS(Prcsses!$B54,$X$2-1+$P$8))))</f>
        <v>1040574.0753999362</v>
      </c>
      <c r="BN88" s="5">
        <f ca="1">IF(BN$4="",0,SUMPRODUCT(INDIRECT(ADDRESS($B48,$X$2)&amp;":"&amp;ADDRESS($B48,$X$2-1+BN$8)),INDIRECT(ADDRESS($B$12,$X$2)&amp;":"&amp;ADDRESS($B$12,$X$2-1+BN$8)),INDIRECT("rP!"&amp;ADDRESS(Prcsses!$B54,$X$2+$P$8-BN$8)&amp;":"&amp;ADDRESS(Prcsses!$B54,$X$2-1+$P$8))))</f>
        <v>1091656.802737751</v>
      </c>
      <c r="BO88" s="5">
        <f ca="1">IF(BO$4="",0,SUMPRODUCT(INDIRECT(ADDRESS($B48,$X$2)&amp;":"&amp;ADDRESS($B48,$X$2-1+BO$8)),INDIRECT(ADDRESS($B$12,$X$2)&amp;":"&amp;ADDRESS($B$12,$X$2-1+BO$8)),INDIRECT("rP!"&amp;ADDRESS(Prcsses!$B54,$X$2+$P$8-BO$8)&amp;":"&amp;ADDRESS(Prcsses!$B54,$X$2-1+$P$8))))</f>
        <v>1130306.6969668914</v>
      </c>
      <c r="BP88" s="5">
        <f ca="1">IF(BP$4="",0,SUMPRODUCT(INDIRECT(ADDRESS($B48,$X$2)&amp;":"&amp;ADDRESS($B48,$X$2-1+BP$8)),INDIRECT(ADDRESS($B$12,$X$2)&amp;":"&amp;ADDRESS($B$12,$X$2-1+BP$8)),INDIRECT("rP!"&amp;ADDRESS(Prcsses!$B54,$X$2+$P$8-BP$8)&amp;":"&amp;ADDRESS(Prcsses!$B54,$X$2-1+$P$8))))</f>
        <v>1164767.2669963697</v>
      </c>
      <c r="BQ88" s="5">
        <f ca="1">IF(BQ$4="",0,SUMPRODUCT(INDIRECT(ADDRESS($B48,$X$2)&amp;":"&amp;ADDRESS($B48,$X$2-1+BQ$8)),INDIRECT(ADDRESS($B$12,$X$2)&amp;":"&amp;ADDRESS($B$12,$X$2-1+BQ$8)),INDIRECT("rP!"&amp;ADDRESS(Prcsses!$B54,$X$2+$P$8-BQ$8)&amp;":"&amp;ADDRESS(Prcsses!$B54,$X$2-1+$P$8))))</f>
        <v>1199227.8370258482</v>
      </c>
      <c r="BR88" s="5">
        <f ca="1">IF(BR$4="",0,SUMPRODUCT(INDIRECT(ADDRESS($B48,$X$2)&amp;":"&amp;ADDRESS($B48,$X$2-1+BR$8)),INDIRECT(ADDRESS($B$12,$X$2)&amp;":"&amp;ADDRESS($B$12,$X$2-1+BR$8)),INDIRECT("rP!"&amp;ADDRESS(Prcsses!$B54,$X$2+$P$8-BR$8)&amp;":"&amp;ADDRESS(Prcsses!$B54,$X$2-1+$P$8))))</f>
        <v>1233688.4070553265</v>
      </c>
      <c r="BS88" s="5">
        <f ca="1">IF(BS$4="",0,SUMPRODUCT(INDIRECT(ADDRESS($B48,$X$2)&amp;":"&amp;ADDRESS($B48,$X$2-1+BS$8)),INDIRECT(ADDRESS($B$12,$X$2)&amp;":"&amp;ADDRESS($B$12,$X$2-1+BS$8)),INDIRECT("rP!"&amp;ADDRESS(Prcsses!$B54,$X$2+$P$8-BS$8)&amp;":"&amp;ADDRESS(Prcsses!$B54,$X$2-1+$P$8))))</f>
        <v>1268148.9770848048</v>
      </c>
      <c r="BT88" s="5">
        <f ca="1">IF(BT$4="",0,SUMPRODUCT(INDIRECT(ADDRESS($B48,$X$2)&amp;":"&amp;ADDRESS($B48,$X$2-1+BT$8)),INDIRECT(ADDRESS($B$12,$X$2)&amp;":"&amp;ADDRESS($B$12,$X$2-1+BT$8)),INDIRECT("rP!"&amp;ADDRESS(Prcsses!$B54,$X$2+$P$8-BT$8)&amp;":"&amp;ADDRESS(Prcsses!$B54,$X$2-1+$P$8))))</f>
        <v>1323561.5736922063</v>
      </c>
      <c r="BU88" s="5">
        <f ca="1">IF(BU$4="",0,SUMPRODUCT(INDIRECT(ADDRESS($B48,$X$2)&amp;":"&amp;ADDRESS($B48,$X$2-1+BU$8)),INDIRECT(ADDRESS($B$12,$X$2)&amp;":"&amp;ADDRESS($B$12,$X$2-1+BU$8)),INDIRECT("rP!"&amp;ADDRESS(Prcsses!$B54,$X$2+$P$8-BU$8)&amp;":"&amp;ADDRESS(Prcsses!$B54,$X$2-1+$P$8))))</f>
        <v>1363811.5194866371</v>
      </c>
      <c r="BV88" s="5">
        <f ca="1">IF(BV$4="",0,SUMPRODUCT(INDIRECT(ADDRESS($B48,$X$2)&amp;":"&amp;ADDRESS($B48,$X$2-1+BV$8)),INDIRECT(ADDRESS($B$12,$X$2)&amp;":"&amp;ADDRESS($B$12,$X$2-1+BV$8)),INDIRECT("rP!"&amp;ADDRESS(Prcsses!$B54,$X$2+$P$8-BV$8)&amp;":"&amp;ADDRESS(Prcsses!$B54,$X$2-1+$P$8))))</f>
        <v>1398961.300916705</v>
      </c>
      <c r="BW88" s="5">
        <f ca="1">IF(BW$4="",0,SUMPRODUCT(INDIRECT(ADDRESS($B48,$X$2)&amp;":"&amp;ADDRESS($B48,$X$2-1+BW$8)),INDIRECT(ADDRESS($B$12,$X$2)&amp;":"&amp;ADDRESS($B$12,$X$2-1+BW$8)),INDIRECT("rP!"&amp;ADDRESS(Prcsses!$B54,$X$2+$P$8-BW$8)&amp;":"&amp;ADDRESS(Prcsses!$B54,$X$2-1+$P$8))))</f>
        <v>1434111.082346773</v>
      </c>
      <c r="BX88" s="5">
        <f ca="1">IF(BX$4="",0,SUMPRODUCT(INDIRECT(ADDRESS($B48,$X$2)&amp;":"&amp;ADDRESS($B48,$X$2-1+BX$8)),INDIRECT(ADDRESS($B$12,$X$2)&amp;":"&amp;ADDRESS($B$12,$X$2-1+BX$8)),INDIRECT("rP!"&amp;ADDRESS(Prcsses!$B54,$X$2+$P$8-BX$8)&amp;":"&amp;ADDRESS(Prcsses!$B54,$X$2-1+$P$8))))</f>
        <v>1469260.863776841</v>
      </c>
      <c r="BY88" s="5">
        <f ca="1">IF(BY$4="",0,SUMPRODUCT(INDIRECT(ADDRESS($B48,$X$2)&amp;":"&amp;ADDRESS($B48,$X$2-1+BY$8)),INDIRECT(ADDRESS($B$12,$X$2)&amp;":"&amp;ADDRESS($B$12,$X$2-1+BY$8)),INDIRECT("rP!"&amp;ADDRESS(Prcsses!$B54,$X$2+$P$8-BY$8)&amp;":"&amp;ADDRESS(Prcsses!$B54,$X$2-1+$P$8))))</f>
        <v>1504410.6452069089</v>
      </c>
      <c r="BZ88" s="5">
        <f ca="1">IF(BZ$4="",0,SUMPRODUCT(INDIRECT(ADDRESS($B48,$X$2)&amp;":"&amp;ADDRESS($B48,$X$2-1+BZ$8)),INDIRECT(ADDRESS($B$12,$X$2)&amp;":"&amp;ADDRESS($B$12,$X$2-1+BZ$8)),INDIRECT("rP!"&amp;ADDRESS(Prcsses!$B54,$X$2+$P$8-BZ$8)&amp;":"&amp;ADDRESS(Prcsses!$B54,$X$2-1+$P$8))))</f>
        <v>1564305.8727637446</v>
      </c>
      <c r="CA88" s="5">
        <f ca="1">IF(CA$4="",0,SUMPRODUCT(INDIRECT(ADDRESS($B48,$X$2)&amp;":"&amp;ADDRESS($B48,$X$2-1+CA$8)),INDIRECT(ADDRESS($B$12,$X$2)&amp;":"&amp;ADDRESS($B$12,$X$2-1+CA$8)),INDIRECT("rP!"&amp;ADDRESS(Prcsses!$B54,$X$2+$P$8-CA$8)&amp;":"&amp;ADDRESS(Prcsses!$B54,$X$2-1+$P$8))))</f>
        <v>1606204.4122283859</v>
      </c>
      <c r="CB88" s="5">
        <f ca="1">IF(CB$4="",0,SUMPRODUCT(INDIRECT(ADDRESS($B48,$X$2)&amp;":"&amp;ADDRESS($B48,$X$2-1+CB$8)),INDIRECT(ADDRESS($B$12,$X$2)&amp;":"&amp;ADDRESS($B$12,$X$2-1+CB$8)),INDIRECT("rP!"&amp;ADDRESS(Prcsses!$B54,$X$2+$P$8-CB$8)&amp;":"&amp;ADDRESS(Prcsses!$B54,$X$2-1+$P$8))))</f>
        <v>1642057.1892870553</v>
      </c>
      <c r="CC88" s="5">
        <f ca="1">IF(CC$4="",0,SUMPRODUCT(INDIRECT(ADDRESS($B48,$X$2)&amp;":"&amp;ADDRESS($B48,$X$2-1+CC$8)),INDIRECT(ADDRESS($B$12,$X$2)&amp;":"&amp;ADDRESS($B$12,$X$2-1+CC$8)),INDIRECT("rP!"&amp;ADDRESS(Prcsses!$B54,$X$2+$P$8-CC$8)&amp;":"&amp;ADDRESS(Prcsses!$B54,$X$2-1+$P$8))))</f>
        <v>1677909.9663457244</v>
      </c>
      <c r="CD88" s="5">
        <f ca="1">IF(CD$4="",0,SUMPRODUCT(INDIRECT(ADDRESS($B48,$X$2)&amp;":"&amp;ADDRESS($B48,$X$2-1+CD$8)),INDIRECT(ADDRESS($B$12,$X$2)&amp;":"&amp;ADDRESS($B$12,$X$2-1+CD$8)),INDIRECT("rP!"&amp;ADDRESS(Prcsses!$B54,$X$2+$P$8-CD$8)&amp;":"&amp;ADDRESS(Prcsses!$B54,$X$2-1+$P$8))))</f>
        <v>1713762.7434043938</v>
      </c>
      <c r="CE88" s="5">
        <f ca="1">IF(CE$4="",0,SUMPRODUCT(INDIRECT(ADDRESS($B48,$X$2)&amp;":"&amp;ADDRESS($B48,$X$2-1+CE$8)),INDIRECT(ADDRESS($B$12,$X$2)&amp;":"&amp;ADDRESS($B$12,$X$2-1+CE$8)),INDIRECT("rP!"&amp;ADDRESS(Prcsses!$B54,$X$2+$P$8-CE$8)&amp;":"&amp;ADDRESS(Prcsses!$B54,$X$2-1+$P$8))))</f>
        <v>1749615.5204630629</v>
      </c>
      <c r="CF88" s="5">
        <f ca="1">IF(CF$4="",0,SUMPRODUCT(INDIRECT(ADDRESS($B48,$X$2)&amp;":"&amp;ADDRESS($B48,$X$2-1+CF$8)),INDIRECT(ADDRESS($B$12,$X$2)&amp;":"&amp;ADDRESS($B$12,$X$2-1+CF$8)),INDIRECT("rP!"&amp;ADDRESS(Prcsses!$B54,$X$2+$P$8-CF$8)&amp;":"&amp;ADDRESS(Prcsses!$B54,$X$2-1+$P$8))))</f>
        <v>0</v>
      </c>
    </row>
    <row r="89" spans="2:84" x14ac:dyDescent="0.3">
      <c r="B89" s="13">
        <f>ROW()</f>
        <v>89</v>
      </c>
      <c r="H89" s="1" t="str">
        <f t="shared" si="147"/>
        <v>Себестоимость продаж</v>
      </c>
      <c r="I89" s="1" t="str">
        <f>Prcsses!I16</f>
        <v>Потребление эл.энергии прочих ресурсов</v>
      </c>
      <c r="M89" s="53" t="s">
        <v>18</v>
      </c>
      <c r="U89" s="5">
        <f t="shared" ca="1" si="148"/>
        <v>2775884.9044524441</v>
      </c>
      <c r="X89" s="5">
        <f ca="1">IF(X$4="",0,SUMPRODUCT(INDIRECT(ADDRESS($B49,$X$2)&amp;":"&amp;ADDRESS($B49,$X$2-1+X$8)),INDIRECT(ADDRESS($B$12,$X$2)&amp;":"&amp;ADDRESS($B$12,$X$2-1+X$8)),INDIRECT("rP!"&amp;ADDRESS(Prcsses!$B55,$X$2+$P$8-X$8)&amp;":"&amp;ADDRESS(Prcsses!$B55,$X$2-1+$P$8))))</f>
        <v>0</v>
      </c>
      <c r="Y89" s="5">
        <f ca="1">IF(Y$4="",0,SUMPRODUCT(INDIRECT(ADDRESS($B49,$X$2)&amp;":"&amp;ADDRESS($B49,$X$2-1+Y$8)),INDIRECT(ADDRESS($B$12,$X$2)&amp;":"&amp;ADDRESS($B$12,$X$2-1+Y$8)),INDIRECT("rP!"&amp;ADDRESS(Prcsses!$B55,$X$2+$P$8-Y$8)&amp;":"&amp;ADDRESS(Prcsses!$B55,$X$2-1+$P$8))))</f>
        <v>0</v>
      </c>
      <c r="Z89" s="5">
        <f ca="1">IF(Z$4="",0,SUMPRODUCT(INDIRECT(ADDRESS($B49,$X$2)&amp;":"&amp;ADDRESS($B49,$X$2-1+Z$8)),INDIRECT(ADDRESS($B$12,$X$2)&amp;":"&amp;ADDRESS($B$12,$X$2-1+Z$8)),INDIRECT("rP!"&amp;ADDRESS(Prcsses!$B55,$X$2+$P$8-Z$8)&amp;":"&amp;ADDRESS(Prcsses!$B55,$X$2-1+$P$8))))</f>
        <v>0</v>
      </c>
      <c r="AA89" s="5">
        <f ca="1">IF(AA$4="",0,SUMPRODUCT(INDIRECT(ADDRESS($B49,$X$2)&amp;":"&amp;ADDRESS($B49,$X$2-1+AA$8)),INDIRECT(ADDRESS($B$12,$X$2)&amp;":"&amp;ADDRESS($B$12,$X$2-1+AA$8)),INDIRECT("rP!"&amp;ADDRESS(Prcsses!$B55,$X$2+$P$8-AA$8)&amp;":"&amp;ADDRESS(Prcsses!$B55,$X$2-1+$P$8))))</f>
        <v>0</v>
      </c>
      <c r="AB89" s="5">
        <f ca="1">IF(AB$4="",0,SUMPRODUCT(INDIRECT(ADDRESS($B49,$X$2)&amp;":"&amp;ADDRESS($B49,$X$2-1+AB$8)),INDIRECT(ADDRESS($B$12,$X$2)&amp;":"&amp;ADDRESS($B$12,$X$2-1+AB$8)),INDIRECT("rP!"&amp;ADDRESS(Prcsses!$B55,$X$2+$P$8-AB$8)&amp;":"&amp;ADDRESS(Prcsses!$B55,$X$2-1+$P$8))))</f>
        <v>0</v>
      </c>
      <c r="AC89" s="5">
        <f ca="1">IF(AC$4="",0,SUMPRODUCT(INDIRECT(ADDRESS($B49,$X$2)&amp;":"&amp;ADDRESS($B49,$X$2-1+AC$8)),INDIRECT(ADDRESS($B$12,$X$2)&amp;":"&amp;ADDRESS($B$12,$X$2-1+AC$8)),INDIRECT("rP!"&amp;ADDRESS(Prcsses!$B55,$X$2+$P$8-AC$8)&amp;":"&amp;ADDRESS(Prcsses!$B55,$X$2-1+$P$8))))</f>
        <v>0</v>
      </c>
      <c r="AD89" s="5">
        <f ca="1">IF(AD$4="",0,SUMPRODUCT(INDIRECT(ADDRESS($B49,$X$2)&amp;":"&amp;ADDRESS($B49,$X$2-1+AD$8)),INDIRECT(ADDRESS($B$12,$X$2)&amp;":"&amp;ADDRESS($B$12,$X$2-1+AD$8)),INDIRECT("rP!"&amp;ADDRESS(Prcsses!$B55,$X$2+$P$8-AD$8)&amp;":"&amp;ADDRESS(Prcsses!$B55,$X$2-1+$P$8))))</f>
        <v>0</v>
      </c>
      <c r="AE89" s="5">
        <f ca="1">IF(AE$4="",0,SUMPRODUCT(INDIRECT(ADDRESS($B49,$X$2)&amp;":"&amp;ADDRESS($B49,$X$2-1+AE$8)),INDIRECT(ADDRESS($B$12,$X$2)&amp;":"&amp;ADDRESS($B$12,$X$2-1+AE$8)),INDIRECT("rP!"&amp;ADDRESS(Prcsses!$B55,$X$2+$P$8-AE$8)&amp;":"&amp;ADDRESS(Prcsses!$B55,$X$2-1+$P$8))))</f>
        <v>0</v>
      </c>
      <c r="AF89" s="5">
        <f ca="1">IF(AF$4="",0,SUMPRODUCT(INDIRECT(ADDRESS($B49,$X$2)&amp;":"&amp;ADDRESS($B49,$X$2-1+AF$8)),INDIRECT(ADDRESS($B$12,$X$2)&amp;":"&amp;ADDRESS($B$12,$X$2-1+AF$8)),INDIRECT("rP!"&amp;ADDRESS(Prcsses!$B55,$X$2+$P$8-AF$8)&amp;":"&amp;ADDRESS(Prcsses!$B55,$X$2-1+$P$8))))</f>
        <v>0</v>
      </c>
      <c r="AG89" s="5">
        <f ca="1">IF(AG$4="",0,SUMPRODUCT(INDIRECT(ADDRESS($B49,$X$2)&amp;":"&amp;ADDRESS($B49,$X$2-1+AG$8)),INDIRECT(ADDRESS($B$12,$X$2)&amp;":"&amp;ADDRESS($B$12,$X$2-1+AG$8)),INDIRECT("rP!"&amp;ADDRESS(Prcsses!$B55,$X$2+$P$8-AG$8)&amp;":"&amp;ADDRESS(Prcsses!$B55,$X$2-1+$P$8))))</f>
        <v>0</v>
      </c>
      <c r="AH89" s="5">
        <f ca="1">IF(AH$4="",0,SUMPRODUCT(INDIRECT(ADDRESS($B49,$X$2)&amp;":"&amp;ADDRESS($B49,$X$2-1+AH$8)),INDIRECT(ADDRESS($B$12,$X$2)&amp;":"&amp;ADDRESS($B$12,$X$2-1+AH$8)),INDIRECT("rP!"&amp;ADDRESS(Prcsses!$B55,$X$2+$P$8-AH$8)&amp;":"&amp;ADDRESS(Prcsses!$B55,$X$2-1+$P$8))))</f>
        <v>0</v>
      </c>
      <c r="AI89" s="5">
        <f ca="1">IF(AI$4="",0,SUMPRODUCT(INDIRECT(ADDRESS($B49,$X$2)&amp;":"&amp;ADDRESS($B49,$X$2-1+AI$8)),INDIRECT(ADDRESS($B$12,$X$2)&amp;":"&amp;ADDRESS($B$12,$X$2-1+AI$8)),INDIRECT("rP!"&amp;ADDRESS(Prcsses!$B55,$X$2+$P$8-AI$8)&amp;":"&amp;ADDRESS(Prcsses!$B55,$X$2-1+$P$8))))</f>
        <v>0</v>
      </c>
      <c r="AJ89" s="5">
        <f ca="1">IF(AJ$4="",0,SUMPRODUCT(INDIRECT(ADDRESS($B49,$X$2)&amp;":"&amp;ADDRESS($B49,$X$2-1+AJ$8)),INDIRECT(ADDRESS($B$12,$X$2)&amp;":"&amp;ADDRESS($B$12,$X$2-1+AJ$8)),INDIRECT("rP!"&amp;ADDRESS(Prcsses!$B55,$X$2+$P$8-AJ$8)&amp;":"&amp;ADDRESS(Prcsses!$B55,$X$2-1+$P$8))))</f>
        <v>3329.2799999999997</v>
      </c>
      <c r="AK89" s="5">
        <f ca="1">IF(AK$4="",0,SUMPRODUCT(INDIRECT(ADDRESS($B49,$X$2)&amp;":"&amp;ADDRESS($B49,$X$2-1+AK$8)),INDIRECT(ADDRESS($B$12,$X$2)&amp;":"&amp;ADDRESS($B$12,$X$2-1+AK$8)),INDIRECT("rP!"&amp;ADDRESS(Prcsses!$B55,$X$2+$P$8-AK$8)&amp;":"&amp;ADDRESS(Prcsses!$B55,$X$2-1+$P$8))))</f>
        <v>5826.24</v>
      </c>
      <c r="AL89" s="5">
        <f ca="1">IF(AL$4="",0,SUMPRODUCT(INDIRECT(ADDRESS($B49,$X$2)&amp;":"&amp;ADDRESS($B49,$X$2-1+AL$8)),INDIRECT(ADDRESS($B$12,$X$2)&amp;":"&amp;ADDRESS($B$12,$X$2-1+AL$8)),INDIRECT("rP!"&amp;ADDRESS(Prcsses!$B55,$X$2+$P$8-AL$8)&amp;":"&amp;ADDRESS(Prcsses!$B55,$X$2-1+$P$8))))</f>
        <v>7907.0399999999991</v>
      </c>
      <c r="AM89" s="5">
        <f ca="1">IF(AM$4="",0,SUMPRODUCT(INDIRECT(ADDRESS($B49,$X$2)&amp;":"&amp;ADDRESS($B49,$X$2-1+AM$8)),INDIRECT(ADDRESS($B$12,$X$2)&amp;":"&amp;ADDRESS($B$12,$X$2-1+AM$8)),INDIRECT("rP!"&amp;ADDRESS(Prcsses!$B55,$X$2+$P$8-AM$8)&amp;":"&amp;ADDRESS(Prcsses!$B55,$X$2-1+$P$8))))</f>
        <v>9987.8399999999983</v>
      </c>
      <c r="AN89" s="5">
        <f ca="1">IF(AN$4="",0,SUMPRODUCT(INDIRECT(ADDRESS($B49,$X$2)&amp;":"&amp;ADDRESS($B49,$X$2-1+AN$8)),INDIRECT(ADDRESS($B$12,$X$2)&amp;":"&amp;ADDRESS($B$12,$X$2-1+AN$8)),INDIRECT("rP!"&amp;ADDRESS(Prcsses!$B55,$X$2+$P$8-AN$8)&amp;":"&amp;ADDRESS(Prcsses!$B55,$X$2-1+$P$8))))</f>
        <v>12068.64</v>
      </c>
      <c r="AO89" s="5">
        <f ca="1">IF(AO$4="",0,SUMPRODUCT(INDIRECT(ADDRESS($B49,$X$2)&amp;":"&amp;ADDRESS($B49,$X$2-1+AO$8)),INDIRECT(ADDRESS($B$12,$X$2)&amp;":"&amp;ADDRESS($B$12,$X$2-1+AO$8)),INDIRECT("rP!"&amp;ADDRESS(Prcsses!$B55,$X$2+$P$8-AO$8)&amp;":"&amp;ADDRESS(Prcsses!$B55,$X$2-1+$P$8))))</f>
        <v>14149.439999999999</v>
      </c>
      <c r="AP89" s="5">
        <f ca="1">IF(AP$4="",0,SUMPRODUCT(INDIRECT(ADDRESS($B49,$X$2)&amp;":"&amp;ADDRESS($B49,$X$2-1+AP$8)),INDIRECT(ADDRESS($B$12,$X$2)&amp;":"&amp;ADDRESS($B$12,$X$2-1+AP$8)),INDIRECT("rP!"&amp;ADDRESS(Prcsses!$B55,$X$2+$P$8-AP$8)&amp;":"&amp;ADDRESS(Prcsses!$B55,$X$2-1+$P$8))))</f>
        <v>16496.582399999999</v>
      </c>
      <c r="AQ89" s="5">
        <f ca="1">IF(AQ$4="",0,SUMPRODUCT(INDIRECT(ADDRESS($B49,$X$2)&amp;":"&amp;ADDRESS($B49,$X$2-1+AQ$8)),INDIRECT(ADDRESS($B$12,$X$2)&amp;":"&amp;ADDRESS($B$12,$X$2-1+AQ$8)),INDIRECT("rP!"&amp;ADDRESS(Prcsses!$B55,$X$2+$P$8-AQ$8)&amp;":"&amp;ADDRESS(Prcsses!$B55,$X$2-1+$P$8))))</f>
        <v>18677.2608</v>
      </c>
      <c r="AR89" s="5">
        <f ca="1">IF(AR$4="",0,SUMPRODUCT(INDIRECT(ADDRESS($B49,$X$2)&amp;":"&amp;ADDRESS($B49,$X$2-1+AR$8)),INDIRECT(ADDRESS($B$12,$X$2)&amp;":"&amp;ADDRESS($B$12,$X$2-1+AR$8)),INDIRECT("rP!"&amp;ADDRESS(Prcsses!$B55,$X$2+$P$8-AR$8)&amp;":"&amp;ADDRESS(Prcsses!$B55,$X$2-1+$P$8))))</f>
        <v>20799.676799999997</v>
      </c>
      <c r="AS89" s="5">
        <f ca="1">IF(AS$4="",0,SUMPRODUCT(INDIRECT(ADDRESS($B49,$X$2)&amp;":"&amp;ADDRESS($B49,$X$2-1+AS$8)),INDIRECT(ADDRESS($B$12,$X$2)&amp;":"&amp;ADDRESS($B$12,$X$2-1+AS$8)),INDIRECT("rP!"&amp;ADDRESS(Prcsses!$B55,$X$2+$P$8-AS$8)&amp;":"&amp;ADDRESS(Prcsses!$B55,$X$2-1+$P$8))))</f>
        <v>22922.092799999999</v>
      </c>
      <c r="AT89" s="5">
        <f ca="1">IF(AT$4="",0,SUMPRODUCT(INDIRECT(ADDRESS($B49,$X$2)&amp;":"&amp;ADDRESS($B49,$X$2-1+AT$8)),INDIRECT(ADDRESS($B$12,$X$2)&amp;":"&amp;ADDRESS($B$12,$X$2-1+AT$8)),INDIRECT("rP!"&amp;ADDRESS(Prcsses!$B55,$X$2+$P$8-AT$8)&amp;":"&amp;ADDRESS(Prcsses!$B55,$X$2-1+$P$8))))</f>
        <v>25044.5088</v>
      </c>
      <c r="AU89" s="5">
        <f ca="1">IF(AU$4="",0,SUMPRODUCT(INDIRECT(ADDRESS($B49,$X$2)&amp;":"&amp;ADDRESS($B49,$X$2-1+AU$8)),INDIRECT(ADDRESS($B$12,$X$2)&amp;":"&amp;ADDRESS($B$12,$X$2-1+AU$8)),INDIRECT("rP!"&amp;ADDRESS(Prcsses!$B55,$X$2+$P$8-AU$8)&amp;":"&amp;ADDRESS(Prcsses!$B55,$X$2-1+$P$8))))</f>
        <v>27166.924799999997</v>
      </c>
      <c r="AV89" s="5">
        <f ca="1">IF(AV$4="",0,SUMPRODUCT(INDIRECT(ADDRESS($B49,$X$2)&amp;":"&amp;ADDRESS($B49,$X$2-1+AV$8)),INDIRECT(ADDRESS($B$12,$X$2)&amp;":"&amp;ADDRESS($B$12,$X$2-1+AV$8)),INDIRECT("rP!"&amp;ADDRESS(Prcsses!$B55,$X$2+$P$8-AV$8)&amp;":"&amp;ADDRESS(Prcsses!$B55,$X$2-1+$P$8))))</f>
        <v>29764.761984000001</v>
      </c>
      <c r="AW89" s="5">
        <f ca="1">IF(AW$4="",0,SUMPRODUCT(INDIRECT(ADDRESS($B49,$X$2)&amp;":"&amp;ADDRESS($B49,$X$2-1+AW$8)),INDIRECT(ADDRESS($B$12,$X$2)&amp;":"&amp;ADDRESS($B$12,$X$2-1+AW$8)),INDIRECT("rP!"&amp;ADDRESS(Prcsses!$B55,$X$2+$P$8-AW$8)&amp;":"&amp;ADDRESS(Prcsses!$B55,$X$2-1+$P$8))))</f>
        <v>32039.991935999999</v>
      </c>
      <c r="AX89" s="5">
        <f ca="1">IF(AX$4="",0,SUMPRODUCT(INDIRECT(ADDRESS($B49,$X$2)&amp;":"&amp;ADDRESS($B49,$X$2-1+AX$8)),INDIRECT(ADDRESS($B$12,$X$2)&amp;":"&amp;ADDRESS($B$12,$X$2-1+AX$8)),INDIRECT("rP!"&amp;ADDRESS(Prcsses!$B55,$X$2+$P$8-AX$8)&amp;":"&amp;ADDRESS(Prcsses!$B55,$X$2-1+$P$8))))</f>
        <v>34204.856255999999</v>
      </c>
      <c r="AY89" s="5">
        <f ca="1">IF(AY$4="",0,SUMPRODUCT(INDIRECT(ADDRESS($B49,$X$2)&amp;":"&amp;ADDRESS($B49,$X$2-1+AY$8)),INDIRECT(ADDRESS($B$12,$X$2)&amp;":"&amp;ADDRESS($B$12,$X$2-1+AY$8)),INDIRECT("rP!"&amp;ADDRESS(Prcsses!$B55,$X$2+$P$8-AY$8)&amp;":"&amp;ADDRESS(Prcsses!$B55,$X$2-1+$P$8))))</f>
        <v>36369.720576</v>
      </c>
      <c r="AZ89" s="5">
        <f ca="1">IF(AZ$4="",0,SUMPRODUCT(INDIRECT(ADDRESS($B49,$X$2)&amp;":"&amp;ADDRESS($B49,$X$2-1+AZ$8)),INDIRECT(ADDRESS($B$12,$X$2)&amp;":"&amp;ADDRESS($B$12,$X$2-1+AZ$8)),INDIRECT("rP!"&amp;ADDRESS(Prcsses!$B55,$X$2+$P$8-AZ$8)&amp;":"&amp;ADDRESS(Prcsses!$B55,$X$2-1+$P$8))))</f>
        <v>38534.584896</v>
      </c>
      <c r="BA89" s="5">
        <f ca="1">IF(BA$4="",0,SUMPRODUCT(INDIRECT(ADDRESS($B49,$X$2)&amp;":"&amp;ADDRESS($B49,$X$2-1+BA$8)),INDIRECT(ADDRESS($B$12,$X$2)&amp;":"&amp;ADDRESS($B$12,$X$2-1+BA$8)),INDIRECT("rP!"&amp;ADDRESS(Prcsses!$B55,$X$2+$P$8-BA$8)&amp;":"&amp;ADDRESS(Prcsses!$B55,$X$2-1+$P$8))))</f>
        <v>40699.449215999994</v>
      </c>
      <c r="BB89" s="5">
        <f ca="1">IF(BB$4="",0,SUMPRODUCT(INDIRECT(ADDRESS($B49,$X$2)&amp;":"&amp;ADDRESS($B49,$X$2-1+BB$8)),INDIRECT(ADDRESS($B$12,$X$2)&amp;":"&amp;ADDRESS($B$12,$X$2-1+BB$8)),INDIRECT("rP!"&amp;ADDRESS(Prcsses!$B55,$X$2+$P$8-BB$8)&amp;":"&amp;ADDRESS(Prcsses!$B55,$X$2-1+$P$8))))</f>
        <v>43557.070118399999</v>
      </c>
      <c r="BC89" s="5">
        <f ca="1">IF(BC$4="",0,SUMPRODUCT(INDIRECT(ADDRESS($B49,$X$2)&amp;":"&amp;ADDRESS($B49,$X$2-1+BC$8)),INDIRECT(ADDRESS($B$12,$X$2)&amp;":"&amp;ADDRESS($B$12,$X$2-1+BC$8)),INDIRECT("rP!"&amp;ADDRESS(Prcsses!$B55,$X$2+$P$8-BC$8)&amp;":"&amp;ADDRESS(Prcsses!$B55,$X$2-1+$P$8))))</f>
        <v>45929.761413119995</v>
      </c>
      <c r="BD89" s="5">
        <f ca="1">IF(BD$4="",0,SUMPRODUCT(INDIRECT(ADDRESS($B49,$X$2)&amp;":"&amp;ADDRESS($B49,$X$2-1+BD$8)),INDIRECT(ADDRESS($B$12,$X$2)&amp;":"&amp;ADDRESS($B$12,$X$2-1+BD$8)),INDIRECT("rP!"&amp;ADDRESS(Prcsses!$B55,$X$2+$P$8-BD$8)&amp;":"&amp;ADDRESS(Prcsses!$B55,$X$2-1+$P$8))))</f>
        <v>48137.92301952</v>
      </c>
      <c r="BE89" s="5">
        <f ca="1">IF(BE$4="",0,SUMPRODUCT(INDIRECT(ADDRESS($B49,$X$2)&amp;":"&amp;ADDRESS($B49,$X$2-1+BE$8)),INDIRECT(ADDRESS($B$12,$X$2)&amp;":"&amp;ADDRESS($B$12,$X$2-1+BE$8)),INDIRECT("rP!"&amp;ADDRESS(Prcsses!$B55,$X$2+$P$8-BE$8)&amp;":"&amp;ADDRESS(Prcsses!$B55,$X$2-1+$P$8))))</f>
        <v>50346.084625919997</v>
      </c>
      <c r="BF89" s="5">
        <f ca="1">IF(BF$4="",0,SUMPRODUCT(INDIRECT(ADDRESS($B49,$X$2)&amp;":"&amp;ADDRESS($B49,$X$2-1+BF$8)),INDIRECT(ADDRESS($B$12,$X$2)&amp;":"&amp;ADDRESS($B$12,$X$2-1+BF$8)),INDIRECT("rP!"&amp;ADDRESS(Prcsses!$B55,$X$2+$P$8-BF$8)&amp;":"&amp;ADDRESS(Prcsses!$B55,$X$2-1+$P$8))))</f>
        <v>52554.246232320002</v>
      </c>
      <c r="BG89" s="5">
        <f ca="1">IF(BG$4="",0,SUMPRODUCT(INDIRECT(ADDRESS($B49,$X$2)&amp;":"&amp;ADDRESS($B49,$X$2-1+BG$8)),INDIRECT(ADDRESS($B$12,$X$2)&amp;":"&amp;ADDRESS($B$12,$X$2-1+BG$8)),INDIRECT("rP!"&amp;ADDRESS(Prcsses!$B55,$X$2+$P$8-BG$8)&amp;":"&amp;ADDRESS(Prcsses!$B55,$X$2-1+$P$8))))</f>
        <v>54762.407838720006</v>
      </c>
      <c r="BH89" s="5">
        <f ca="1">IF(BH$4="",0,SUMPRODUCT(INDIRECT(ADDRESS($B49,$X$2)&amp;":"&amp;ADDRESS($B49,$X$2-1+BH$8)),INDIRECT(ADDRESS($B$12,$X$2)&amp;":"&amp;ADDRESS($B$12,$X$2-1+BH$8)),INDIRECT("rP!"&amp;ADDRESS(Prcsses!$B55,$X$2+$P$8-BH$8)&amp;":"&amp;ADDRESS(Prcsses!$B55,$X$2-1+$P$8))))</f>
        <v>57889.164673382409</v>
      </c>
      <c r="BI89" s="5">
        <f ca="1">IF(BI$4="",0,SUMPRODUCT(INDIRECT(ADDRESS($B49,$X$2)&amp;":"&amp;ADDRESS($B49,$X$2-1+BI$8)),INDIRECT(ADDRESS($B$12,$X$2)&amp;":"&amp;ADDRESS($B$12,$X$2-1+BI$8)),INDIRECT("rP!"&amp;ADDRESS(Prcsses!$B55,$X$2+$P$8-BI$8)&amp;":"&amp;ADDRESS(Prcsses!$B55,$X$2-1+$P$8))))</f>
        <v>60362.305672550407</v>
      </c>
      <c r="BJ89" s="5">
        <f ca="1">IF(BJ$4="",0,SUMPRODUCT(INDIRECT(ADDRESS($B49,$X$2)&amp;":"&amp;ADDRESS($B49,$X$2-1+BJ$8)),INDIRECT(ADDRESS($B$12,$X$2)&amp;":"&amp;ADDRESS($B$12,$X$2-1+BJ$8)),INDIRECT("rP!"&amp;ADDRESS(Prcsses!$B55,$X$2+$P$8-BJ$8)&amp;":"&amp;ADDRESS(Prcsses!$B55,$X$2-1+$P$8))))</f>
        <v>62614.630511078401</v>
      </c>
      <c r="BK89" s="5">
        <f ca="1">IF(BK$4="",0,SUMPRODUCT(INDIRECT(ADDRESS($B49,$X$2)&amp;":"&amp;ADDRESS($B49,$X$2-1+BK$8)),INDIRECT(ADDRESS($B$12,$X$2)&amp;":"&amp;ADDRESS($B$12,$X$2-1+BK$8)),INDIRECT("rP!"&amp;ADDRESS(Prcsses!$B55,$X$2+$P$8-BK$8)&amp;":"&amp;ADDRESS(Prcsses!$B55,$X$2-1+$P$8))))</f>
        <v>64866.955349606404</v>
      </c>
      <c r="BL89" s="5">
        <f ca="1">IF(BL$4="",0,SUMPRODUCT(INDIRECT(ADDRESS($B49,$X$2)&amp;":"&amp;ADDRESS($B49,$X$2-1+BL$8)),INDIRECT(ADDRESS($B$12,$X$2)&amp;":"&amp;ADDRESS($B$12,$X$2-1+BL$8)),INDIRECT("rP!"&amp;ADDRESS(Prcsses!$B55,$X$2+$P$8-BL$8)&amp;":"&amp;ADDRESS(Prcsses!$B55,$X$2-1+$P$8))))</f>
        <v>67119.280188134406</v>
      </c>
      <c r="BM89" s="5">
        <f ca="1">IF(BM$4="",0,SUMPRODUCT(INDIRECT(ADDRESS($B49,$X$2)&amp;":"&amp;ADDRESS($B49,$X$2-1+BM$8)),INDIRECT(ADDRESS($B$12,$X$2)&amp;":"&amp;ADDRESS($B$12,$X$2-1+BM$8)),INDIRECT("rP!"&amp;ADDRESS(Prcsses!$B55,$X$2+$P$8-BM$8)&amp;":"&amp;ADDRESS(Prcsses!$B55,$X$2-1+$P$8))))</f>
        <v>69371.605026662408</v>
      </c>
      <c r="BN89" s="5">
        <f ca="1">IF(BN$4="",0,SUMPRODUCT(INDIRECT(ADDRESS($B49,$X$2)&amp;":"&amp;ADDRESS($B49,$X$2-1+BN$8)),INDIRECT(ADDRESS($B$12,$X$2)&amp;":"&amp;ADDRESS($B$12,$X$2-1+BN$8)),INDIRECT("rP!"&amp;ADDRESS(Prcsses!$B55,$X$2+$P$8-BN$8)&amp;":"&amp;ADDRESS(Prcsses!$B55,$X$2-1+$P$8))))</f>
        <v>72777.120182516737</v>
      </c>
      <c r="BO89" s="5">
        <f ca="1">IF(BO$4="",0,SUMPRODUCT(INDIRECT(ADDRESS($B49,$X$2)&amp;":"&amp;ADDRESS($B49,$X$2-1+BO$8)),INDIRECT(ADDRESS($B$12,$X$2)&amp;":"&amp;ADDRESS($B$12,$X$2-1+BO$8)),INDIRECT("rP!"&amp;ADDRESS(Prcsses!$B55,$X$2+$P$8-BO$8)&amp;":"&amp;ADDRESS(Prcsses!$B55,$X$2-1+$P$8))))</f>
        <v>75353.779797792755</v>
      </c>
      <c r="BP89" s="5">
        <f ca="1">IF(BP$4="",0,SUMPRODUCT(INDIRECT(ADDRESS($B49,$X$2)&amp;":"&amp;ADDRESS($B49,$X$2-1+BP$8)),INDIRECT(ADDRESS($B$12,$X$2)&amp;":"&amp;ADDRESS($B$12,$X$2-1+BP$8)),INDIRECT("rP!"&amp;ADDRESS(Prcsses!$B55,$X$2+$P$8-BP$8)&amp;":"&amp;ADDRESS(Prcsses!$B55,$X$2-1+$P$8))))</f>
        <v>77651.151133091305</v>
      </c>
      <c r="BQ89" s="5">
        <f ca="1">IF(BQ$4="",0,SUMPRODUCT(INDIRECT(ADDRESS($B49,$X$2)&amp;":"&amp;ADDRESS($B49,$X$2-1+BQ$8)),INDIRECT(ADDRESS($B$12,$X$2)&amp;":"&amp;ADDRESS($B$12,$X$2-1+BQ$8)),INDIRECT("rP!"&amp;ADDRESS(Prcsses!$B55,$X$2+$P$8-BQ$8)&amp;":"&amp;ADDRESS(Prcsses!$B55,$X$2-1+$P$8))))</f>
        <v>79948.522468389885</v>
      </c>
      <c r="BR89" s="5">
        <f ca="1">IF(BR$4="",0,SUMPRODUCT(INDIRECT(ADDRESS($B49,$X$2)&amp;":"&amp;ADDRESS($B49,$X$2-1+BR$8)),INDIRECT(ADDRESS($B$12,$X$2)&amp;":"&amp;ADDRESS($B$12,$X$2-1+BR$8)),INDIRECT("rP!"&amp;ADDRESS(Prcsses!$B55,$X$2+$P$8-BR$8)&amp;":"&amp;ADDRESS(Prcsses!$B55,$X$2-1+$P$8))))</f>
        <v>82245.893803688436</v>
      </c>
      <c r="BS89" s="5">
        <f ca="1">IF(BS$4="",0,SUMPRODUCT(INDIRECT(ADDRESS($B49,$X$2)&amp;":"&amp;ADDRESS($B49,$X$2-1+BS$8)),INDIRECT(ADDRESS($B$12,$X$2)&amp;":"&amp;ADDRESS($B$12,$X$2-1+BS$8)),INDIRECT("rP!"&amp;ADDRESS(Prcsses!$B55,$X$2+$P$8-BS$8)&amp;":"&amp;ADDRESS(Prcsses!$B55,$X$2-1+$P$8))))</f>
        <v>84543.265138987001</v>
      </c>
      <c r="BT89" s="5">
        <f ca="1">IF(BT$4="",0,SUMPRODUCT(INDIRECT(ADDRESS($B49,$X$2)&amp;":"&amp;ADDRESS($B49,$X$2-1+BT$8)),INDIRECT(ADDRESS($B$12,$X$2)&amp;":"&amp;ADDRESS($B$12,$X$2-1+BT$8)),INDIRECT("rP!"&amp;ADDRESS(Prcsses!$B55,$X$2+$P$8-BT$8)&amp;":"&amp;ADDRESS(Prcsses!$B55,$X$2-1+$P$8))))</f>
        <v>88237.438246147096</v>
      </c>
      <c r="BU89" s="5">
        <f ca="1">IF(BU$4="",0,SUMPRODUCT(INDIRECT(ADDRESS($B49,$X$2)&amp;":"&amp;ADDRESS($B49,$X$2-1+BU$8)),INDIRECT(ADDRESS($B$12,$X$2)&amp;":"&amp;ADDRESS($B$12,$X$2-1+BU$8)),INDIRECT("rP!"&amp;ADDRESS(Prcsses!$B55,$X$2+$P$8-BU$8)&amp;":"&amp;ADDRESS(Prcsses!$B55,$X$2-1+$P$8))))</f>
        <v>90920.767965775798</v>
      </c>
      <c r="BV89" s="5">
        <f ca="1">IF(BV$4="",0,SUMPRODUCT(INDIRECT(ADDRESS($B49,$X$2)&amp;":"&amp;ADDRESS($B49,$X$2-1+BV$8)),INDIRECT(ADDRESS($B$12,$X$2)&amp;":"&amp;ADDRESS($B$12,$X$2-1+BV$8)),INDIRECT("rP!"&amp;ADDRESS(Prcsses!$B55,$X$2+$P$8-BV$8)&amp;":"&amp;ADDRESS(Prcsses!$B55,$X$2-1+$P$8))))</f>
        <v>93264.086727780334</v>
      </c>
      <c r="BW89" s="5">
        <f ca="1">IF(BW$4="",0,SUMPRODUCT(INDIRECT(ADDRESS($B49,$X$2)&amp;":"&amp;ADDRESS($B49,$X$2-1+BW$8)),INDIRECT(ADDRESS($B$12,$X$2)&amp;":"&amp;ADDRESS($B$12,$X$2-1+BW$8)),INDIRECT("rP!"&amp;ADDRESS(Prcsses!$B55,$X$2+$P$8-BW$8)&amp;":"&amp;ADDRESS(Prcsses!$B55,$X$2-1+$P$8))))</f>
        <v>95607.405489784869</v>
      </c>
      <c r="BX89" s="5">
        <f ca="1">IF(BX$4="",0,SUMPRODUCT(INDIRECT(ADDRESS($B49,$X$2)&amp;":"&amp;ADDRESS($B49,$X$2-1+BX$8)),INDIRECT(ADDRESS($B$12,$X$2)&amp;":"&amp;ADDRESS($B$12,$X$2-1+BX$8)),INDIRECT("rP!"&amp;ADDRESS(Prcsses!$B55,$X$2+$P$8-BX$8)&amp;":"&amp;ADDRESS(Prcsses!$B55,$X$2-1+$P$8))))</f>
        <v>97950.724251789405</v>
      </c>
      <c r="BY89" s="5">
        <f ca="1">IF(BY$4="",0,SUMPRODUCT(INDIRECT(ADDRESS($B49,$X$2)&amp;":"&amp;ADDRESS($B49,$X$2-1+BY$8)),INDIRECT(ADDRESS($B$12,$X$2)&amp;":"&amp;ADDRESS($B$12,$X$2-1+BY$8)),INDIRECT("rP!"&amp;ADDRESS(Prcsses!$B55,$X$2+$P$8-BY$8)&amp;":"&amp;ADDRESS(Prcsses!$B55,$X$2-1+$P$8))))</f>
        <v>100294.04301379393</v>
      </c>
      <c r="BZ89" s="5">
        <f ca="1">IF(BZ$4="",0,SUMPRODUCT(INDIRECT(ADDRESS($B49,$X$2)&amp;":"&amp;ADDRESS($B49,$X$2-1+BZ$8)),INDIRECT(ADDRESS($B$12,$X$2)&amp;":"&amp;ADDRESS($B$12,$X$2-1+BZ$8)),INDIRECT("rP!"&amp;ADDRESS(Prcsses!$B55,$X$2+$P$8-BZ$8)&amp;":"&amp;ADDRESS(Prcsses!$B55,$X$2-1+$P$8))))</f>
        <v>104287.05818424965</v>
      </c>
      <c r="CA89" s="5">
        <f ca="1">IF(CA$4="",0,SUMPRODUCT(INDIRECT(ADDRESS($B49,$X$2)&amp;":"&amp;ADDRESS($B49,$X$2-1+CA$8)),INDIRECT(ADDRESS($B$12,$X$2)&amp;":"&amp;ADDRESS($B$12,$X$2-1+CA$8)),INDIRECT("rP!"&amp;ADDRESS(Prcsses!$B55,$X$2+$P$8-CA$8)&amp;":"&amp;ADDRESS(Prcsses!$B55,$X$2-1+$P$8))))</f>
        <v>107080.29414855906</v>
      </c>
      <c r="CB89" s="5">
        <f ca="1">IF(CB$4="",0,SUMPRODUCT(INDIRECT(ADDRESS($B49,$X$2)&amp;":"&amp;ADDRESS($B49,$X$2-1+CB$8)),INDIRECT(ADDRESS($B$12,$X$2)&amp;":"&amp;ADDRESS($B$12,$X$2-1+CB$8)),INDIRECT("rP!"&amp;ADDRESS(Prcsses!$B55,$X$2+$P$8-CB$8)&amp;":"&amp;ADDRESS(Prcsses!$B55,$X$2-1+$P$8))))</f>
        <v>109470.47928580367</v>
      </c>
      <c r="CC89" s="5">
        <f ca="1">IF(CC$4="",0,SUMPRODUCT(INDIRECT(ADDRESS($B49,$X$2)&amp;":"&amp;ADDRESS($B49,$X$2-1+CC$8)),INDIRECT(ADDRESS($B$12,$X$2)&amp;":"&amp;ADDRESS($B$12,$X$2-1+CC$8)),INDIRECT("rP!"&amp;ADDRESS(Prcsses!$B55,$X$2+$P$8-CC$8)&amp;":"&amp;ADDRESS(Prcsses!$B55,$X$2-1+$P$8))))</f>
        <v>111860.66442304829</v>
      </c>
      <c r="CD89" s="5">
        <f ca="1">IF(CD$4="",0,SUMPRODUCT(INDIRECT(ADDRESS($B49,$X$2)&amp;":"&amp;ADDRESS($B49,$X$2-1+CD$8)),INDIRECT(ADDRESS($B$12,$X$2)&amp;":"&amp;ADDRESS($B$12,$X$2-1+CD$8)),INDIRECT("rP!"&amp;ADDRESS(Prcsses!$B55,$X$2+$P$8-CD$8)&amp;":"&amp;ADDRESS(Prcsses!$B55,$X$2-1+$P$8))))</f>
        <v>114250.84956029292</v>
      </c>
      <c r="CE89" s="5">
        <f ca="1">IF(CE$4="",0,SUMPRODUCT(INDIRECT(ADDRESS($B49,$X$2)&amp;":"&amp;ADDRESS($B49,$X$2-1+CE$8)),INDIRECT(ADDRESS($B$12,$X$2)&amp;":"&amp;ADDRESS($B$12,$X$2-1+CE$8)),INDIRECT("rP!"&amp;ADDRESS(Prcsses!$B55,$X$2+$P$8-CE$8)&amp;":"&amp;ADDRESS(Prcsses!$B55,$X$2-1+$P$8))))</f>
        <v>116641.03469753754</v>
      </c>
      <c r="CF89" s="5">
        <f ca="1">IF(CF$4="",0,SUMPRODUCT(INDIRECT(ADDRESS($B49,$X$2)&amp;":"&amp;ADDRESS($B49,$X$2-1+CF$8)),INDIRECT(ADDRESS($B$12,$X$2)&amp;":"&amp;ADDRESS($B$12,$X$2-1+CF$8)),INDIRECT("rP!"&amp;ADDRESS(Prcsses!$B55,$X$2+$P$8-CF$8)&amp;":"&amp;ADDRESS(Prcsses!$B55,$X$2-1+$P$8))))</f>
        <v>0</v>
      </c>
    </row>
    <row r="90" spans="2:84" x14ac:dyDescent="0.3">
      <c r="B90" s="13">
        <f>ROW()</f>
        <v>90</v>
      </c>
      <c r="H90" s="1" t="str">
        <f t="shared" si="147"/>
        <v>Себестоимость продаж</v>
      </c>
      <c r="I90" s="1" t="str">
        <f>Prcsses!I17</f>
        <v>ФОТ производственного персонала</v>
      </c>
      <c r="M90" s="53" t="s">
        <v>18</v>
      </c>
      <c r="U90" s="5">
        <f t="shared" ca="1" si="148"/>
        <v>9715597.1655835509</v>
      </c>
      <c r="X90" s="5">
        <f ca="1">IF(X$4="",0,SUMPRODUCT(INDIRECT(ADDRESS($B50,$X$2)&amp;":"&amp;ADDRESS($B50,$X$2-1+X$8)),INDIRECT(ADDRESS($B$12,$X$2)&amp;":"&amp;ADDRESS($B$12,$X$2-1+X$8)),INDIRECT("rP!"&amp;ADDRESS(Prcsses!$B56,$X$2+$P$8-X$8)&amp;":"&amp;ADDRESS(Prcsses!$B56,$X$2-1+$P$8))))</f>
        <v>0</v>
      </c>
      <c r="Y90" s="5">
        <f ca="1">IF(Y$4="",0,SUMPRODUCT(INDIRECT(ADDRESS($B50,$X$2)&amp;":"&amp;ADDRESS($B50,$X$2-1+Y$8)),INDIRECT(ADDRESS($B$12,$X$2)&amp;":"&amp;ADDRESS($B$12,$X$2-1+Y$8)),INDIRECT("rP!"&amp;ADDRESS(Prcsses!$B56,$X$2+$P$8-Y$8)&amp;":"&amp;ADDRESS(Prcsses!$B56,$X$2-1+$P$8))))</f>
        <v>0</v>
      </c>
      <c r="Z90" s="5">
        <f ca="1">IF(Z$4="",0,SUMPRODUCT(INDIRECT(ADDRESS($B50,$X$2)&amp;":"&amp;ADDRESS($B50,$X$2-1+Z$8)),INDIRECT(ADDRESS($B$12,$X$2)&amp;":"&amp;ADDRESS($B$12,$X$2-1+Z$8)),INDIRECT("rP!"&amp;ADDRESS(Prcsses!$B56,$X$2+$P$8-Z$8)&amp;":"&amp;ADDRESS(Prcsses!$B56,$X$2-1+$P$8))))</f>
        <v>0</v>
      </c>
      <c r="AA90" s="5">
        <f ca="1">IF(AA$4="",0,SUMPRODUCT(INDIRECT(ADDRESS($B50,$X$2)&amp;":"&amp;ADDRESS($B50,$X$2-1+AA$8)),INDIRECT(ADDRESS($B$12,$X$2)&amp;":"&amp;ADDRESS($B$12,$X$2-1+AA$8)),INDIRECT("rP!"&amp;ADDRESS(Prcsses!$B56,$X$2+$P$8-AA$8)&amp;":"&amp;ADDRESS(Prcsses!$B56,$X$2-1+$P$8))))</f>
        <v>0</v>
      </c>
      <c r="AB90" s="5">
        <f ca="1">IF(AB$4="",0,SUMPRODUCT(INDIRECT(ADDRESS($B50,$X$2)&amp;":"&amp;ADDRESS($B50,$X$2-1+AB$8)),INDIRECT(ADDRESS($B$12,$X$2)&amp;":"&amp;ADDRESS($B$12,$X$2-1+AB$8)),INDIRECT("rP!"&amp;ADDRESS(Prcsses!$B56,$X$2+$P$8-AB$8)&amp;":"&amp;ADDRESS(Prcsses!$B56,$X$2-1+$P$8))))</f>
        <v>0</v>
      </c>
      <c r="AC90" s="5">
        <f ca="1">IF(AC$4="",0,SUMPRODUCT(INDIRECT(ADDRESS($B50,$X$2)&amp;":"&amp;ADDRESS($B50,$X$2-1+AC$8)),INDIRECT(ADDRESS($B$12,$X$2)&amp;":"&amp;ADDRESS($B$12,$X$2-1+AC$8)),INDIRECT("rP!"&amp;ADDRESS(Prcsses!$B56,$X$2+$P$8-AC$8)&amp;":"&amp;ADDRESS(Prcsses!$B56,$X$2-1+$P$8))))</f>
        <v>0</v>
      </c>
      <c r="AD90" s="5">
        <f ca="1">IF(AD$4="",0,SUMPRODUCT(INDIRECT(ADDRESS($B50,$X$2)&amp;":"&amp;ADDRESS($B50,$X$2-1+AD$8)),INDIRECT(ADDRESS($B$12,$X$2)&amp;":"&amp;ADDRESS($B$12,$X$2-1+AD$8)),INDIRECT("rP!"&amp;ADDRESS(Prcsses!$B56,$X$2+$P$8-AD$8)&amp;":"&amp;ADDRESS(Prcsses!$B56,$X$2-1+$P$8))))</f>
        <v>0</v>
      </c>
      <c r="AE90" s="5">
        <f ca="1">IF(AE$4="",0,SUMPRODUCT(INDIRECT(ADDRESS($B50,$X$2)&amp;":"&amp;ADDRESS($B50,$X$2-1+AE$8)),INDIRECT(ADDRESS($B$12,$X$2)&amp;":"&amp;ADDRESS($B$12,$X$2-1+AE$8)),INDIRECT("rP!"&amp;ADDRESS(Prcsses!$B56,$X$2+$P$8-AE$8)&amp;":"&amp;ADDRESS(Prcsses!$B56,$X$2-1+$P$8))))</f>
        <v>0</v>
      </c>
      <c r="AF90" s="5">
        <f ca="1">IF(AF$4="",0,SUMPRODUCT(INDIRECT(ADDRESS($B50,$X$2)&amp;":"&amp;ADDRESS($B50,$X$2-1+AF$8)),INDIRECT(ADDRESS($B$12,$X$2)&amp;":"&amp;ADDRESS($B$12,$X$2-1+AF$8)),INDIRECT("rP!"&amp;ADDRESS(Prcsses!$B56,$X$2+$P$8-AF$8)&amp;":"&amp;ADDRESS(Prcsses!$B56,$X$2-1+$P$8))))</f>
        <v>0</v>
      </c>
      <c r="AG90" s="5">
        <f ca="1">IF(AG$4="",0,SUMPRODUCT(INDIRECT(ADDRESS($B50,$X$2)&amp;":"&amp;ADDRESS($B50,$X$2-1+AG$8)),INDIRECT(ADDRESS($B$12,$X$2)&amp;":"&amp;ADDRESS($B$12,$X$2-1+AG$8)),INDIRECT("rP!"&amp;ADDRESS(Prcsses!$B56,$X$2+$P$8-AG$8)&amp;":"&amp;ADDRESS(Prcsses!$B56,$X$2-1+$P$8))))</f>
        <v>0</v>
      </c>
      <c r="AH90" s="5">
        <f ca="1">IF(AH$4="",0,SUMPRODUCT(INDIRECT(ADDRESS($B50,$X$2)&amp;":"&amp;ADDRESS($B50,$X$2-1+AH$8)),INDIRECT(ADDRESS($B$12,$X$2)&amp;":"&amp;ADDRESS($B$12,$X$2-1+AH$8)),INDIRECT("rP!"&amp;ADDRESS(Prcsses!$B56,$X$2+$P$8-AH$8)&amp;":"&amp;ADDRESS(Prcsses!$B56,$X$2-1+$P$8))))</f>
        <v>0</v>
      </c>
      <c r="AI90" s="5">
        <f ca="1">IF(AI$4="",0,SUMPRODUCT(INDIRECT(ADDRESS($B50,$X$2)&amp;":"&amp;ADDRESS($B50,$X$2-1+AI$8)),INDIRECT(ADDRESS($B$12,$X$2)&amp;":"&amp;ADDRESS($B$12,$X$2-1+AI$8)),INDIRECT("rP!"&amp;ADDRESS(Prcsses!$B56,$X$2+$P$8-AI$8)&amp;":"&amp;ADDRESS(Prcsses!$B56,$X$2-1+$P$8))))</f>
        <v>0</v>
      </c>
      <c r="AJ90" s="5">
        <f ca="1">IF(AJ$4="",0,SUMPRODUCT(INDIRECT(ADDRESS($B50,$X$2)&amp;":"&amp;ADDRESS($B50,$X$2-1+AJ$8)),INDIRECT(ADDRESS($B$12,$X$2)&amp;":"&amp;ADDRESS($B$12,$X$2-1+AJ$8)),INDIRECT("rP!"&amp;ADDRESS(Prcsses!$B56,$X$2+$P$8-AJ$8)&amp;":"&amp;ADDRESS(Prcsses!$B56,$X$2-1+$P$8))))</f>
        <v>11652.48</v>
      </c>
      <c r="AK90" s="5">
        <f ca="1">IF(AK$4="",0,SUMPRODUCT(INDIRECT(ADDRESS($B50,$X$2)&amp;":"&amp;ADDRESS($B50,$X$2-1+AK$8)),INDIRECT(ADDRESS($B$12,$X$2)&amp;":"&amp;ADDRESS($B$12,$X$2-1+AK$8)),INDIRECT("rP!"&amp;ADDRESS(Prcsses!$B56,$X$2+$P$8-AK$8)&amp;":"&amp;ADDRESS(Prcsses!$B56,$X$2-1+$P$8))))</f>
        <v>20391.84</v>
      </c>
      <c r="AL90" s="5">
        <f ca="1">IF(AL$4="",0,SUMPRODUCT(INDIRECT(ADDRESS($B50,$X$2)&amp;":"&amp;ADDRESS($B50,$X$2-1+AL$8)),INDIRECT(ADDRESS($B$12,$X$2)&amp;":"&amp;ADDRESS($B$12,$X$2-1+AL$8)),INDIRECT("rP!"&amp;ADDRESS(Prcsses!$B56,$X$2+$P$8-AL$8)&amp;":"&amp;ADDRESS(Prcsses!$B56,$X$2-1+$P$8))))</f>
        <v>27674.639999999999</v>
      </c>
      <c r="AM90" s="5">
        <f ca="1">IF(AM$4="",0,SUMPRODUCT(INDIRECT(ADDRESS($B50,$X$2)&amp;":"&amp;ADDRESS($B50,$X$2-1+AM$8)),INDIRECT(ADDRESS($B$12,$X$2)&amp;":"&amp;ADDRESS($B$12,$X$2-1+AM$8)),INDIRECT("rP!"&amp;ADDRESS(Prcsses!$B56,$X$2+$P$8-AM$8)&amp;":"&amp;ADDRESS(Prcsses!$B56,$X$2-1+$P$8))))</f>
        <v>34957.439999999995</v>
      </c>
      <c r="AN90" s="5">
        <f ca="1">IF(AN$4="",0,SUMPRODUCT(INDIRECT(ADDRESS($B50,$X$2)&amp;":"&amp;ADDRESS($B50,$X$2-1+AN$8)),INDIRECT(ADDRESS($B$12,$X$2)&amp;":"&amp;ADDRESS($B$12,$X$2-1+AN$8)),INDIRECT("rP!"&amp;ADDRESS(Prcsses!$B56,$X$2+$P$8-AN$8)&amp;":"&amp;ADDRESS(Prcsses!$B56,$X$2-1+$P$8))))</f>
        <v>42240.240000000005</v>
      </c>
      <c r="AO90" s="5">
        <f ca="1">IF(AO$4="",0,SUMPRODUCT(INDIRECT(ADDRESS($B50,$X$2)&amp;":"&amp;ADDRESS($B50,$X$2-1+AO$8)),INDIRECT(ADDRESS($B$12,$X$2)&amp;":"&amp;ADDRESS($B$12,$X$2-1+AO$8)),INDIRECT("rP!"&amp;ADDRESS(Prcsses!$B56,$X$2+$P$8-AO$8)&amp;":"&amp;ADDRESS(Prcsses!$B56,$X$2-1+$P$8))))</f>
        <v>49523.040000000001</v>
      </c>
      <c r="AP90" s="5">
        <f ca="1">IF(AP$4="",0,SUMPRODUCT(INDIRECT(ADDRESS($B50,$X$2)&amp;":"&amp;ADDRESS($B50,$X$2-1+AP$8)),INDIRECT(ADDRESS($B$12,$X$2)&amp;":"&amp;ADDRESS($B$12,$X$2-1+AP$8)),INDIRECT("rP!"&amp;ADDRESS(Prcsses!$B56,$X$2+$P$8-AP$8)&amp;":"&amp;ADDRESS(Prcsses!$B56,$X$2-1+$P$8))))</f>
        <v>57738.03839999999</v>
      </c>
      <c r="AQ90" s="5">
        <f ca="1">IF(AQ$4="",0,SUMPRODUCT(INDIRECT(ADDRESS($B50,$X$2)&amp;":"&amp;ADDRESS($B50,$X$2-1+AQ$8)),INDIRECT(ADDRESS($B$12,$X$2)&amp;":"&amp;ADDRESS($B$12,$X$2-1+AQ$8)),INDIRECT("rP!"&amp;ADDRESS(Prcsses!$B56,$X$2+$P$8-AQ$8)&amp;":"&amp;ADDRESS(Prcsses!$B56,$X$2-1+$P$8))))</f>
        <v>65370.412799999991</v>
      </c>
      <c r="AR90" s="5">
        <f ca="1">IF(AR$4="",0,SUMPRODUCT(INDIRECT(ADDRESS($B50,$X$2)&amp;":"&amp;ADDRESS($B50,$X$2-1+AR$8)),INDIRECT(ADDRESS($B$12,$X$2)&amp;":"&amp;ADDRESS($B$12,$X$2-1+AR$8)),INDIRECT("rP!"&amp;ADDRESS(Prcsses!$B56,$X$2+$P$8-AR$8)&amp;":"&amp;ADDRESS(Prcsses!$B56,$X$2-1+$P$8))))</f>
        <v>72798.868799999997</v>
      </c>
      <c r="AS90" s="5">
        <f ca="1">IF(AS$4="",0,SUMPRODUCT(INDIRECT(ADDRESS($B50,$X$2)&amp;":"&amp;ADDRESS($B50,$X$2-1+AS$8)),INDIRECT(ADDRESS($B$12,$X$2)&amp;":"&amp;ADDRESS($B$12,$X$2-1+AS$8)),INDIRECT("rP!"&amp;ADDRESS(Prcsses!$B56,$X$2+$P$8-AS$8)&amp;":"&amp;ADDRESS(Prcsses!$B56,$X$2-1+$P$8))))</f>
        <v>80227.324800000002</v>
      </c>
      <c r="AT90" s="5">
        <f ca="1">IF(AT$4="",0,SUMPRODUCT(INDIRECT(ADDRESS($B50,$X$2)&amp;":"&amp;ADDRESS($B50,$X$2-1+AT$8)),INDIRECT(ADDRESS($B$12,$X$2)&amp;":"&amp;ADDRESS($B$12,$X$2-1+AT$8)),INDIRECT("rP!"&amp;ADDRESS(Prcsses!$B56,$X$2+$P$8-AT$8)&amp;":"&amp;ADDRESS(Prcsses!$B56,$X$2-1+$P$8))))</f>
        <v>87655.780799999993</v>
      </c>
      <c r="AU90" s="5">
        <f ca="1">IF(AU$4="",0,SUMPRODUCT(INDIRECT(ADDRESS($B50,$X$2)&amp;":"&amp;ADDRESS($B50,$X$2-1+AU$8)),INDIRECT(ADDRESS($B$12,$X$2)&amp;":"&amp;ADDRESS($B$12,$X$2-1+AU$8)),INDIRECT("rP!"&amp;ADDRESS(Prcsses!$B56,$X$2+$P$8-AU$8)&amp;":"&amp;ADDRESS(Prcsses!$B56,$X$2-1+$P$8))))</f>
        <v>95084.236799999984</v>
      </c>
      <c r="AV90" s="5">
        <f ca="1">IF(AV$4="",0,SUMPRODUCT(INDIRECT(ADDRESS($B50,$X$2)&amp;":"&amp;ADDRESS($B50,$X$2-1+AV$8)),INDIRECT(ADDRESS($B$12,$X$2)&amp;":"&amp;ADDRESS($B$12,$X$2-1+AV$8)),INDIRECT("rP!"&amp;ADDRESS(Prcsses!$B56,$X$2+$P$8-AV$8)&amp;":"&amp;ADDRESS(Prcsses!$B56,$X$2-1+$P$8))))</f>
        <v>104176.66694400001</v>
      </c>
      <c r="AW90" s="5">
        <f ca="1">IF(AW$4="",0,SUMPRODUCT(INDIRECT(ADDRESS($B50,$X$2)&amp;":"&amp;ADDRESS($B50,$X$2-1+AW$8)),INDIRECT(ADDRESS($B$12,$X$2)&amp;":"&amp;ADDRESS($B$12,$X$2-1+AW$8)),INDIRECT("rP!"&amp;ADDRESS(Prcsses!$B56,$X$2+$P$8-AW$8)&amp;":"&amp;ADDRESS(Prcsses!$B56,$X$2-1+$P$8))))</f>
        <v>112139.97177599999</v>
      </c>
      <c r="AX90" s="5">
        <f ca="1">IF(AX$4="",0,SUMPRODUCT(INDIRECT(ADDRESS($B50,$X$2)&amp;":"&amp;ADDRESS($B50,$X$2-1+AX$8)),INDIRECT(ADDRESS($B$12,$X$2)&amp;":"&amp;ADDRESS($B$12,$X$2-1+AX$8)),INDIRECT("rP!"&amp;ADDRESS(Prcsses!$B56,$X$2+$P$8-AX$8)&amp;":"&amp;ADDRESS(Prcsses!$B56,$X$2-1+$P$8))))</f>
        <v>119716.996896</v>
      </c>
      <c r="AY90" s="5">
        <f ca="1">IF(AY$4="",0,SUMPRODUCT(INDIRECT(ADDRESS($B50,$X$2)&amp;":"&amp;ADDRESS($B50,$X$2-1+AY$8)),INDIRECT(ADDRESS($B$12,$X$2)&amp;":"&amp;ADDRESS($B$12,$X$2-1+AY$8)),INDIRECT("rP!"&amp;ADDRESS(Prcsses!$B56,$X$2+$P$8-AY$8)&amp;":"&amp;ADDRESS(Prcsses!$B56,$X$2-1+$P$8))))</f>
        <v>127294.022016</v>
      </c>
      <c r="AZ90" s="5">
        <f ca="1">IF(AZ$4="",0,SUMPRODUCT(INDIRECT(ADDRESS($B50,$X$2)&amp;":"&amp;ADDRESS($B50,$X$2-1+AZ$8)),INDIRECT(ADDRESS($B$12,$X$2)&amp;":"&amp;ADDRESS($B$12,$X$2-1+AZ$8)),INDIRECT("rP!"&amp;ADDRESS(Prcsses!$B56,$X$2+$P$8-AZ$8)&amp;":"&amp;ADDRESS(Prcsses!$B56,$X$2-1+$P$8))))</f>
        <v>134871.04713600001</v>
      </c>
      <c r="BA90" s="5">
        <f ca="1">IF(BA$4="",0,SUMPRODUCT(INDIRECT(ADDRESS($B50,$X$2)&amp;":"&amp;ADDRESS($B50,$X$2-1+BA$8)),INDIRECT(ADDRESS($B$12,$X$2)&amp;":"&amp;ADDRESS($B$12,$X$2-1+BA$8)),INDIRECT("rP!"&amp;ADDRESS(Prcsses!$B56,$X$2+$P$8-BA$8)&amp;":"&amp;ADDRESS(Prcsses!$B56,$X$2-1+$P$8))))</f>
        <v>142448.07225599998</v>
      </c>
      <c r="BB90" s="5">
        <f ca="1">IF(BB$4="",0,SUMPRODUCT(INDIRECT(ADDRESS($B50,$X$2)&amp;":"&amp;ADDRESS($B50,$X$2-1+BB$8)),INDIRECT(ADDRESS($B$12,$X$2)&amp;":"&amp;ADDRESS($B$12,$X$2-1+BB$8)),INDIRECT("rP!"&amp;ADDRESS(Prcsses!$B56,$X$2+$P$8-BB$8)&amp;":"&amp;ADDRESS(Prcsses!$B56,$X$2-1+$P$8))))</f>
        <v>152449.74541439998</v>
      </c>
      <c r="BC90" s="5">
        <f ca="1">IF(BC$4="",0,SUMPRODUCT(INDIRECT(ADDRESS($B50,$X$2)&amp;":"&amp;ADDRESS($B50,$X$2-1+BC$8)),INDIRECT(ADDRESS($B$12,$X$2)&amp;":"&amp;ADDRESS($B$12,$X$2-1+BC$8)),INDIRECT("rP!"&amp;ADDRESS(Prcsses!$B56,$X$2+$P$8-BC$8)&amp;":"&amp;ADDRESS(Prcsses!$B56,$X$2-1+$P$8))))</f>
        <v>160754.16494592</v>
      </c>
      <c r="BD90" s="5">
        <f ca="1">IF(BD$4="",0,SUMPRODUCT(INDIRECT(ADDRESS($B50,$X$2)&amp;":"&amp;ADDRESS($B50,$X$2-1+BD$8)),INDIRECT(ADDRESS($B$12,$X$2)&amp;":"&amp;ADDRESS($B$12,$X$2-1+BD$8)),INDIRECT("rP!"&amp;ADDRESS(Prcsses!$B56,$X$2+$P$8-BD$8)&amp;":"&amp;ADDRESS(Prcsses!$B56,$X$2-1+$P$8))))</f>
        <v>168482.73056832</v>
      </c>
      <c r="BE90" s="5">
        <f ca="1">IF(BE$4="",0,SUMPRODUCT(INDIRECT(ADDRESS($B50,$X$2)&amp;":"&amp;ADDRESS($B50,$X$2-1+BE$8)),INDIRECT(ADDRESS($B$12,$X$2)&amp;":"&amp;ADDRESS($B$12,$X$2-1+BE$8)),INDIRECT("rP!"&amp;ADDRESS(Prcsses!$B56,$X$2+$P$8-BE$8)&amp;":"&amp;ADDRESS(Prcsses!$B56,$X$2-1+$P$8))))</f>
        <v>176211.29619071999</v>
      </c>
      <c r="BF90" s="5">
        <f ca="1">IF(BF$4="",0,SUMPRODUCT(INDIRECT(ADDRESS($B50,$X$2)&amp;":"&amp;ADDRESS($B50,$X$2-1+BF$8)),INDIRECT(ADDRESS($B$12,$X$2)&amp;":"&amp;ADDRESS($B$12,$X$2-1+BF$8)),INDIRECT("rP!"&amp;ADDRESS(Prcsses!$B56,$X$2+$P$8-BF$8)&amp;":"&amp;ADDRESS(Prcsses!$B56,$X$2-1+$P$8))))</f>
        <v>183939.86181312002</v>
      </c>
      <c r="BG90" s="5">
        <f ca="1">IF(BG$4="",0,SUMPRODUCT(INDIRECT(ADDRESS($B50,$X$2)&amp;":"&amp;ADDRESS($B50,$X$2-1+BG$8)),INDIRECT(ADDRESS($B$12,$X$2)&amp;":"&amp;ADDRESS($B$12,$X$2-1+BG$8)),INDIRECT("rP!"&amp;ADDRESS(Prcsses!$B56,$X$2+$P$8-BG$8)&amp;":"&amp;ADDRESS(Prcsses!$B56,$X$2-1+$P$8))))</f>
        <v>191668.42743552002</v>
      </c>
      <c r="BH90" s="5">
        <f ca="1">IF(BH$4="",0,SUMPRODUCT(INDIRECT(ADDRESS($B50,$X$2)&amp;":"&amp;ADDRESS($B50,$X$2-1+BH$8)),INDIRECT(ADDRESS($B$12,$X$2)&amp;":"&amp;ADDRESS($B$12,$X$2-1+BH$8)),INDIRECT("rP!"&amp;ADDRESS(Prcsses!$B56,$X$2+$P$8-BH$8)&amp;":"&amp;ADDRESS(Prcsses!$B56,$X$2-1+$P$8))))</f>
        <v>202612.0763568384</v>
      </c>
      <c r="BI90" s="5">
        <f ca="1">IF(BI$4="",0,SUMPRODUCT(INDIRECT(ADDRESS($B50,$X$2)&amp;":"&amp;ADDRESS($B50,$X$2-1+BI$8)),INDIRECT(ADDRESS($B$12,$X$2)&amp;":"&amp;ADDRESS($B$12,$X$2-1+BI$8)),INDIRECT("rP!"&amp;ADDRESS(Prcsses!$B56,$X$2+$P$8-BI$8)&amp;":"&amp;ADDRESS(Prcsses!$B56,$X$2-1+$P$8))))</f>
        <v>211268.06985392643</v>
      </c>
      <c r="BJ90" s="5">
        <f ca="1">IF(BJ$4="",0,SUMPRODUCT(INDIRECT(ADDRESS($B50,$X$2)&amp;":"&amp;ADDRESS($B50,$X$2-1+BJ$8)),INDIRECT(ADDRESS($B$12,$X$2)&amp;":"&amp;ADDRESS($B$12,$X$2-1+BJ$8)),INDIRECT("rP!"&amp;ADDRESS(Prcsses!$B56,$X$2+$P$8-BJ$8)&amp;":"&amp;ADDRESS(Prcsses!$B56,$X$2-1+$P$8))))</f>
        <v>219151.20678877443</v>
      </c>
      <c r="BK90" s="5">
        <f ca="1">IF(BK$4="",0,SUMPRODUCT(INDIRECT(ADDRESS($B50,$X$2)&amp;":"&amp;ADDRESS($B50,$X$2-1+BK$8)),INDIRECT(ADDRESS($B$12,$X$2)&amp;":"&amp;ADDRESS($B$12,$X$2-1+BK$8)),INDIRECT("rP!"&amp;ADDRESS(Prcsses!$B56,$X$2+$P$8-BK$8)&amp;":"&amp;ADDRESS(Prcsses!$B56,$X$2-1+$P$8))))</f>
        <v>227034.34372362244</v>
      </c>
      <c r="BL90" s="5">
        <f ca="1">IF(BL$4="",0,SUMPRODUCT(INDIRECT(ADDRESS($B50,$X$2)&amp;":"&amp;ADDRESS($B50,$X$2-1+BL$8)),INDIRECT(ADDRESS($B$12,$X$2)&amp;":"&amp;ADDRESS($B$12,$X$2-1+BL$8)),INDIRECT("rP!"&amp;ADDRESS(Prcsses!$B56,$X$2+$P$8-BL$8)&amp;":"&amp;ADDRESS(Prcsses!$B56,$X$2-1+$P$8))))</f>
        <v>234917.48065847045</v>
      </c>
      <c r="BM90" s="5">
        <f ca="1">IF(BM$4="",0,SUMPRODUCT(INDIRECT(ADDRESS($B50,$X$2)&amp;":"&amp;ADDRESS($B50,$X$2-1+BM$8)),INDIRECT(ADDRESS($B$12,$X$2)&amp;":"&amp;ADDRESS($B$12,$X$2-1+BM$8)),INDIRECT("rP!"&amp;ADDRESS(Prcsses!$B56,$X$2+$P$8-BM$8)&amp;":"&amp;ADDRESS(Prcsses!$B56,$X$2-1+$P$8))))</f>
        <v>242800.61759331843</v>
      </c>
      <c r="BN90" s="5">
        <f ca="1">IF(BN$4="",0,SUMPRODUCT(INDIRECT(ADDRESS($B50,$X$2)&amp;":"&amp;ADDRESS($B50,$X$2-1+BN$8)),INDIRECT(ADDRESS($B$12,$X$2)&amp;":"&amp;ADDRESS($B$12,$X$2-1+BN$8)),INDIRECT("rP!"&amp;ADDRESS(Prcsses!$B56,$X$2+$P$8-BN$8)&amp;":"&amp;ADDRESS(Prcsses!$B56,$X$2-1+$P$8))))</f>
        <v>254719.92063880857</v>
      </c>
      <c r="BO90" s="5">
        <f ca="1">IF(BO$4="",0,SUMPRODUCT(INDIRECT(ADDRESS($B50,$X$2)&amp;":"&amp;ADDRESS($B50,$X$2-1+BO$8)),INDIRECT(ADDRESS($B$12,$X$2)&amp;":"&amp;ADDRESS($B$12,$X$2-1+BO$8)),INDIRECT("rP!"&amp;ADDRESS(Prcsses!$B56,$X$2+$P$8-BO$8)&amp;":"&amp;ADDRESS(Prcsses!$B56,$X$2-1+$P$8))))</f>
        <v>263738.22929227463</v>
      </c>
      <c r="BP90" s="5">
        <f ca="1">IF(BP$4="",0,SUMPRODUCT(INDIRECT(ADDRESS($B50,$X$2)&amp;":"&amp;ADDRESS($B50,$X$2-1+BP$8)),INDIRECT(ADDRESS($B$12,$X$2)&amp;":"&amp;ADDRESS($B$12,$X$2-1+BP$8)),INDIRECT("rP!"&amp;ADDRESS(Prcsses!$B56,$X$2+$P$8-BP$8)&amp;":"&amp;ADDRESS(Prcsses!$B56,$X$2-1+$P$8))))</f>
        <v>271779.02896581963</v>
      </c>
      <c r="BQ90" s="5">
        <f ca="1">IF(BQ$4="",0,SUMPRODUCT(INDIRECT(ADDRESS($B50,$X$2)&amp;":"&amp;ADDRESS($B50,$X$2-1+BQ$8)),INDIRECT(ADDRESS($B$12,$X$2)&amp;":"&amp;ADDRESS($B$12,$X$2-1+BQ$8)),INDIRECT("rP!"&amp;ADDRESS(Prcsses!$B56,$X$2+$P$8-BQ$8)&amp;":"&amp;ADDRESS(Prcsses!$B56,$X$2-1+$P$8))))</f>
        <v>279819.82863936457</v>
      </c>
      <c r="BR90" s="5">
        <f ca="1">IF(BR$4="",0,SUMPRODUCT(INDIRECT(ADDRESS($B50,$X$2)&amp;":"&amp;ADDRESS($B50,$X$2-1+BR$8)),INDIRECT(ADDRESS($B$12,$X$2)&amp;":"&amp;ADDRESS($B$12,$X$2-1+BR$8)),INDIRECT("rP!"&amp;ADDRESS(Prcsses!$B56,$X$2+$P$8-BR$8)&amp;":"&amp;ADDRESS(Prcsses!$B56,$X$2-1+$P$8))))</f>
        <v>287860.62831290951</v>
      </c>
      <c r="BS90" s="5">
        <f ca="1">IF(BS$4="",0,SUMPRODUCT(INDIRECT(ADDRESS($B50,$X$2)&amp;":"&amp;ADDRESS($B50,$X$2-1+BS$8)),INDIRECT(ADDRESS($B$12,$X$2)&amp;":"&amp;ADDRESS($B$12,$X$2-1+BS$8)),INDIRECT("rP!"&amp;ADDRESS(Prcsses!$B56,$X$2+$P$8-BS$8)&amp;":"&amp;ADDRESS(Prcsses!$B56,$X$2-1+$P$8))))</f>
        <v>295901.42798645445</v>
      </c>
      <c r="BT90" s="5">
        <f ca="1">IF(BT$4="",0,SUMPRODUCT(INDIRECT(ADDRESS($B50,$X$2)&amp;":"&amp;ADDRESS($B50,$X$2-1+BT$8)),INDIRECT(ADDRESS($B$12,$X$2)&amp;":"&amp;ADDRESS($B$12,$X$2-1+BT$8)),INDIRECT("rP!"&amp;ADDRESS(Prcsses!$B56,$X$2+$P$8-BT$8)&amp;":"&amp;ADDRESS(Prcsses!$B56,$X$2-1+$P$8))))</f>
        <v>308831.03386151476</v>
      </c>
      <c r="BU90" s="5">
        <f ca="1">IF(BU$4="",0,SUMPRODUCT(INDIRECT(ADDRESS($B50,$X$2)&amp;":"&amp;ADDRESS($B50,$X$2-1+BU$8)),INDIRECT(ADDRESS($B$12,$X$2)&amp;":"&amp;ADDRESS($B$12,$X$2-1+BU$8)),INDIRECT("rP!"&amp;ADDRESS(Prcsses!$B56,$X$2+$P$8-BU$8)&amp;":"&amp;ADDRESS(Prcsses!$B56,$X$2-1+$P$8))))</f>
        <v>318222.68788021529</v>
      </c>
      <c r="BV90" s="5">
        <f ca="1">IF(BV$4="",0,SUMPRODUCT(INDIRECT(ADDRESS($B50,$X$2)&amp;":"&amp;ADDRESS($B50,$X$2-1+BV$8)),INDIRECT(ADDRESS($B$12,$X$2)&amp;":"&amp;ADDRESS($B$12,$X$2-1+BV$8)),INDIRECT("rP!"&amp;ADDRESS(Prcsses!$B56,$X$2+$P$8-BV$8)&amp;":"&amp;ADDRESS(Prcsses!$B56,$X$2-1+$P$8))))</f>
        <v>326424.30354723113</v>
      </c>
      <c r="BW90" s="5">
        <f ca="1">IF(BW$4="",0,SUMPRODUCT(INDIRECT(ADDRESS($B50,$X$2)&amp;":"&amp;ADDRESS($B50,$X$2-1+BW$8)),INDIRECT(ADDRESS($B$12,$X$2)&amp;":"&amp;ADDRESS($B$12,$X$2-1+BW$8)),INDIRECT("rP!"&amp;ADDRESS(Prcsses!$B56,$X$2+$P$8-BW$8)&amp;":"&amp;ADDRESS(Prcsses!$B56,$X$2-1+$P$8))))</f>
        <v>334625.91921424703</v>
      </c>
      <c r="BX90" s="5">
        <f ca="1">IF(BX$4="",0,SUMPRODUCT(INDIRECT(ADDRESS($B50,$X$2)&amp;":"&amp;ADDRESS($B50,$X$2-1+BX$8)),INDIRECT(ADDRESS($B$12,$X$2)&amp;":"&amp;ADDRESS($B$12,$X$2-1+BX$8)),INDIRECT("rP!"&amp;ADDRESS(Prcsses!$B56,$X$2+$P$8-BX$8)&amp;":"&amp;ADDRESS(Prcsses!$B56,$X$2-1+$P$8))))</f>
        <v>342827.53488126287</v>
      </c>
      <c r="BY90" s="5">
        <f ca="1">IF(BY$4="",0,SUMPRODUCT(INDIRECT(ADDRESS($B50,$X$2)&amp;":"&amp;ADDRESS($B50,$X$2-1+BY$8)),INDIRECT(ADDRESS($B$12,$X$2)&amp;":"&amp;ADDRESS($B$12,$X$2-1+BY$8)),INDIRECT("rP!"&amp;ADDRESS(Prcsses!$B56,$X$2+$P$8-BY$8)&amp;":"&amp;ADDRESS(Prcsses!$B56,$X$2-1+$P$8))))</f>
        <v>351029.15054827876</v>
      </c>
      <c r="BZ90" s="5">
        <f ca="1">IF(BZ$4="",0,SUMPRODUCT(INDIRECT(ADDRESS($B50,$X$2)&amp;":"&amp;ADDRESS($B50,$X$2-1+BZ$8)),INDIRECT(ADDRESS($B$12,$X$2)&amp;":"&amp;ADDRESS($B$12,$X$2-1+BZ$8)),INDIRECT("rP!"&amp;ADDRESS(Prcsses!$B56,$X$2+$P$8-BZ$8)&amp;":"&amp;ADDRESS(Prcsses!$B56,$X$2-1+$P$8))))</f>
        <v>365004.70364487375</v>
      </c>
      <c r="CA90" s="5">
        <f ca="1">IF(CA$4="",0,SUMPRODUCT(INDIRECT(ADDRESS($B50,$X$2)&amp;":"&amp;ADDRESS($B50,$X$2-1+CA$8)),INDIRECT(ADDRESS($B$12,$X$2)&amp;":"&amp;ADDRESS($B$12,$X$2-1+CA$8)),INDIRECT("rP!"&amp;ADDRESS(Prcsses!$B56,$X$2+$P$8-CA$8)&amp;":"&amp;ADDRESS(Prcsses!$B56,$X$2-1+$P$8))))</f>
        <v>374781.02951995668</v>
      </c>
      <c r="CB90" s="5">
        <f ca="1">IF(CB$4="",0,SUMPRODUCT(INDIRECT(ADDRESS($B50,$X$2)&amp;":"&amp;ADDRESS($B50,$X$2-1+CB$8)),INDIRECT(ADDRESS($B$12,$X$2)&amp;":"&amp;ADDRESS($B$12,$X$2-1+CB$8)),INDIRECT("rP!"&amp;ADDRESS(Prcsses!$B56,$X$2+$P$8-CB$8)&amp;":"&amp;ADDRESS(Prcsses!$B56,$X$2-1+$P$8))))</f>
        <v>383146.67750031286</v>
      </c>
      <c r="CC90" s="5">
        <f ca="1">IF(CC$4="",0,SUMPRODUCT(INDIRECT(ADDRESS($B50,$X$2)&amp;":"&amp;ADDRESS($B50,$X$2-1+CC$8)),INDIRECT(ADDRESS($B$12,$X$2)&amp;":"&amp;ADDRESS($B$12,$X$2-1+CC$8)),INDIRECT("rP!"&amp;ADDRESS(Prcsses!$B56,$X$2+$P$8-CC$8)&amp;":"&amp;ADDRESS(Prcsses!$B56,$X$2-1+$P$8))))</f>
        <v>391512.3254806691</v>
      </c>
      <c r="CD90" s="5">
        <f ca="1">IF(CD$4="",0,SUMPRODUCT(INDIRECT(ADDRESS($B50,$X$2)&amp;":"&amp;ADDRESS($B50,$X$2-1+CD$8)),INDIRECT(ADDRESS($B$12,$X$2)&amp;":"&amp;ADDRESS($B$12,$X$2-1+CD$8)),INDIRECT("rP!"&amp;ADDRESS(Prcsses!$B56,$X$2+$P$8-CD$8)&amp;":"&amp;ADDRESS(Prcsses!$B56,$X$2-1+$P$8))))</f>
        <v>399877.97346102516</v>
      </c>
      <c r="CE90" s="5">
        <f ca="1">IF(CE$4="",0,SUMPRODUCT(INDIRECT(ADDRESS($B50,$X$2)&amp;":"&amp;ADDRESS($B50,$X$2-1+CE$8)),INDIRECT(ADDRESS($B$12,$X$2)&amp;":"&amp;ADDRESS($B$12,$X$2-1+CE$8)),INDIRECT("rP!"&amp;ADDRESS(Prcsses!$B56,$X$2+$P$8-CE$8)&amp;":"&amp;ADDRESS(Prcsses!$B56,$X$2-1+$P$8))))</f>
        <v>408243.62144138134</v>
      </c>
      <c r="CF90" s="5">
        <f ca="1">IF(CF$4="",0,SUMPRODUCT(INDIRECT(ADDRESS($B50,$X$2)&amp;":"&amp;ADDRESS($B50,$X$2-1+CF$8)),INDIRECT(ADDRESS($B$12,$X$2)&amp;":"&amp;ADDRESS($B$12,$X$2-1+CF$8)),INDIRECT("rP!"&amp;ADDRESS(Prcsses!$B56,$X$2+$P$8-CF$8)&amp;":"&amp;ADDRESS(Prcsses!$B56,$X$2-1+$P$8))))</f>
        <v>0</v>
      </c>
    </row>
    <row r="91" spans="2:84" x14ac:dyDescent="0.3">
      <c r="B91" s="13">
        <f>ROW()</f>
        <v>91</v>
      </c>
      <c r="H91" s="1" t="str">
        <f t="shared" si="147"/>
        <v>Себестоимость продаж</v>
      </c>
      <c r="I91" s="1" t="str">
        <f>Prcsses!I18</f>
        <v>Соцсборы</v>
      </c>
      <c r="M91" s="53" t="s">
        <v>18</v>
      </c>
      <c r="U91" s="5">
        <f t="shared" ca="1" si="148"/>
        <v>2914679.1496750657</v>
      </c>
      <c r="X91" s="5">
        <f ca="1">IF(X$4="",0,SUMPRODUCT(INDIRECT(ADDRESS($B51,$X$2)&amp;":"&amp;ADDRESS($B51,$X$2-1+X$8)),INDIRECT(ADDRESS($B$12,$X$2)&amp;":"&amp;ADDRESS($B$12,$X$2-1+X$8)),INDIRECT("rP!"&amp;ADDRESS(Prcsses!$B57,$X$2+$P$8-X$8)&amp;":"&amp;ADDRESS(Prcsses!$B57,$X$2-1+$P$8))))</f>
        <v>0</v>
      </c>
      <c r="Y91" s="5">
        <f ca="1">IF(Y$4="",0,SUMPRODUCT(INDIRECT(ADDRESS($B51,$X$2)&amp;":"&amp;ADDRESS($B51,$X$2-1+Y$8)),INDIRECT(ADDRESS($B$12,$X$2)&amp;":"&amp;ADDRESS($B$12,$X$2-1+Y$8)),INDIRECT("rP!"&amp;ADDRESS(Prcsses!$B57,$X$2+$P$8-Y$8)&amp;":"&amp;ADDRESS(Prcsses!$B57,$X$2-1+$P$8))))</f>
        <v>0</v>
      </c>
      <c r="Z91" s="5">
        <f ca="1">IF(Z$4="",0,SUMPRODUCT(INDIRECT(ADDRESS($B51,$X$2)&amp;":"&amp;ADDRESS($B51,$X$2-1+Z$8)),INDIRECT(ADDRESS($B$12,$X$2)&amp;":"&amp;ADDRESS($B$12,$X$2-1+Z$8)),INDIRECT("rP!"&amp;ADDRESS(Prcsses!$B57,$X$2+$P$8-Z$8)&amp;":"&amp;ADDRESS(Prcsses!$B57,$X$2-1+$P$8))))</f>
        <v>0</v>
      </c>
      <c r="AA91" s="5">
        <f ca="1">IF(AA$4="",0,SUMPRODUCT(INDIRECT(ADDRESS($B51,$X$2)&amp;":"&amp;ADDRESS($B51,$X$2-1+AA$8)),INDIRECT(ADDRESS($B$12,$X$2)&amp;":"&amp;ADDRESS($B$12,$X$2-1+AA$8)),INDIRECT("rP!"&amp;ADDRESS(Prcsses!$B57,$X$2+$P$8-AA$8)&amp;":"&amp;ADDRESS(Prcsses!$B57,$X$2-1+$P$8))))</f>
        <v>0</v>
      </c>
      <c r="AB91" s="5">
        <f ca="1">IF(AB$4="",0,SUMPRODUCT(INDIRECT(ADDRESS($B51,$X$2)&amp;":"&amp;ADDRESS($B51,$X$2-1+AB$8)),INDIRECT(ADDRESS($B$12,$X$2)&amp;":"&amp;ADDRESS($B$12,$X$2-1+AB$8)),INDIRECT("rP!"&amp;ADDRESS(Prcsses!$B57,$X$2+$P$8-AB$8)&amp;":"&amp;ADDRESS(Prcsses!$B57,$X$2-1+$P$8))))</f>
        <v>0</v>
      </c>
      <c r="AC91" s="5">
        <f ca="1">IF(AC$4="",0,SUMPRODUCT(INDIRECT(ADDRESS($B51,$X$2)&amp;":"&amp;ADDRESS($B51,$X$2-1+AC$8)),INDIRECT(ADDRESS($B$12,$X$2)&amp;":"&amp;ADDRESS($B$12,$X$2-1+AC$8)),INDIRECT("rP!"&amp;ADDRESS(Prcsses!$B57,$X$2+$P$8-AC$8)&amp;":"&amp;ADDRESS(Prcsses!$B57,$X$2-1+$P$8))))</f>
        <v>0</v>
      </c>
      <c r="AD91" s="5">
        <f ca="1">IF(AD$4="",0,SUMPRODUCT(INDIRECT(ADDRESS($B51,$X$2)&amp;":"&amp;ADDRESS($B51,$X$2-1+AD$8)),INDIRECT(ADDRESS($B$12,$X$2)&amp;":"&amp;ADDRESS($B$12,$X$2-1+AD$8)),INDIRECT("rP!"&amp;ADDRESS(Prcsses!$B57,$X$2+$P$8-AD$8)&amp;":"&amp;ADDRESS(Prcsses!$B57,$X$2-1+$P$8))))</f>
        <v>0</v>
      </c>
      <c r="AE91" s="5">
        <f ca="1">IF(AE$4="",0,SUMPRODUCT(INDIRECT(ADDRESS($B51,$X$2)&amp;":"&amp;ADDRESS($B51,$X$2-1+AE$8)),INDIRECT(ADDRESS($B$12,$X$2)&amp;":"&amp;ADDRESS($B$12,$X$2-1+AE$8)),INDIRECT("rP!"&amp;ADDRESS(Prcsses!$B57,$X$2+$P$8-AE$8)&amp;":"&amp;ADDRESS(Prcsses!$B57,$X$2-1+$P$8))))</f>
        <v>0</v>
      </c>
      <c r="AF91" s="5">
        <f ca="1">IF(AF$4="",0,SUMPRODUCT(INDIRECT(ADDRESS($B51,$X$2)&amp;":"&amp;ADDRESS($B51,$X$2-1+AF$8)),INDIRECT(ADDRESS($B$12,$X$2)&amp;":"&amp;ADDRESS($B$12,$X$2-1+AF$8)),INDIRECT("rP!"&amp;ADDRESS(Prcsses!$B57,$X$2+$P$8-AF$8)&amp;":"&amp;ADDRESS(Prcsses!$B57,$X$2-1+$P$8))))</f>
        <v>0</v>
      </c>
      <c r="AG91" s="5">
        <f ca="1">IF(AG$4="",0,SUMPRODUCT(INDIRECT(ADDRESS($B51,$X$2)&amp;":"&amp;ADDRESS($B51,$X$2-1+AG$8)),INDIRECT(ADDRESS($B$12,$X$2)&amp;":"&amp;ADDRESS($B$12,$X$2-1+AG$8)),INDIRECT("rP!"&amp;ADDRESS(Prcsses!$B57,$X$2+$P$8-AG$8)&amp;":"&amp;ADDRESS(Prcsses!$B57,$X$2-1+$P$8))))</f>
        <v>0</v>
      </c>
      <c r="AH91" s="5">
        <f ca="1">IF(AH$4="",0,SUMPRODUCT(INDIRECT(ADDRESS($B51,$X$2)&amp;":"&amp;ADDRESS($B51,$X$2-1+AH$8)),INDIRECT(ADDRESS($B$12,$X$2)&amp;":"&amp;ADDRESS($B$12,$X$2-1+AH$8)),INDIRECT("rP!"&amp;ADDRESS(Prcsses!$B57,$X$2+$P$8-AH$8)&amp;":"&amp;ADDRESS(Prcsses!$B57,$X$2-1+$P$8))))</f>
        <v>0</v>
      </c>
      <c r="AI91" s="5">
        <f ca="1">IF(AI$4="",0,SUMPRODUCT(INDIRECT(ADDRESS($B51,$X$2)&amp;":"&amp;ADDRESS($B51,$X$2-1+AI$8)),INDIRECT(ADDRESS($B$12,$X$2)&amp;":"&amp;ADDRESS($B$12,$X$2-1+AI$8)),INDIRECT("rP!"&amp;ADDRESS(Prcsses!$B57,$X$2+$P$8-AI$8)&amp;":"&amp;ADDRESS(Prcsses!$B57,$X$2-1+$P$8))))</f>
        <v>0</v>
      </c>
      <c r="AJ91" s="5">
        <f ca="1">IF(AJ$4="",0,SUMPRODUCT(INDIRECT(ADDRESS($B51,$X$2)&amp;":"&amp;ADDRESS($B51,$X$2-1+AJ$8)),INDIRECT(ADDRESS($B$12,$X$2)&amp;":"&amp;ADDRESS($B$12,$X$2-1+AJ$8)),INDIRECT("rP!"&amp;ADDRESS(Prcsses!$B57,$X$2+$P$8-AJ$8)&amp;":"&amp;ADDRESS(Prcsses!$B57,$X$2-1+$P$8))))</f>
        <v>3495.7440000000001</v>
      </c>
      <c r="AK91" s="5">
        <f ca="1">IF(AK$4="",0,SUMPRODUCT(INDIRECT(ADDRESS($B51,$X$2)&amp;":"&amp;ADDRESS($B51,$X$2-1+AK$8)),INDIRECT(ADDRESS($B$12,$X$2)&amp;":"&amp;ADDRESS($B$12,$X$2-1+AK$8)),INDIRECT("rP!"&amp;ADDRESS(Prcsses!$B57,$X$2+$P$8-AK$8)&amp;":"&amp;ADDRESS(Prcsses!$B57,$X$2-1+$P$8))))</f>
        <v>6117.5519999999997</v>
      </c>
      <c r="AL91" s="5">
        <f ca="1">IF(AL$4="",0,SUMPRODUCT(INDIRECT(ADDRESS($B51,$X$2)&amp;":"&amp;ADDRESS($B51,$X$2-1+AL$8)),INDIRECT(ADDRESS($B$12,$X$2)&amp;":"&amp;ADDRESS($B$12,$X$2-1+AL$8)),INDIRECT("rP!"&amp;ADDRESS(Prcsses!$B57,$X$2+$P$8-AL$8)&amp;":"&amp;ADDRESS(Prcsses!$B57,$X$2-1+$P$8))))</f>
        <v>8302.3919999999998</v>
      </c>
      <c r="AM91" s="5">
        <f ca="1">IF(AM$4="",0,SUMPRODUCT(INDIRECT(ADDRESS($B51,$X$2)&amp;":"&amp;ADDRESS($B51,$X$2-1+AM$8)),INDIRECT(ADDRESS($B$12,$X$2)&amp;":"&amp;ADDRESS($B$12,$X$2-1+AM$8)),INDIRECT("rP!"&amp;ADDRESS(Prcsses!$B57,$X$2+$P$8-AM$8)&amp;":"&amp;ADDRESS(Prcsses!$B57,$X$2-1+$P$8))))</f>
        <v>10487.231999999998</v>
      </c>
      <c r="AN91" s="5">
        <f ca="1">IF(AN$4="",0,SUMPRODUCT(INDIRECT(ADDRESS($B51,$X$2)&amp;":"&amp;ADDRESS($B51,$X$2-1+AN$8)),INDIRECT(ADDRESS($B$12,$X$2)&amp;":"&amp;ADDRESS($B$12,$X$2-1+AN$8)),INDIRECT("rP!"&amp;ADDRESS(Prcsses!$B57,$X$2+$P$8-AN$8)&amp;":"&amp;ADDRESS(Prcsses!$B57,$X$2-1+$P$8))))</f>
        <v>12672.072</v>
      </c>
      <c r="AO91" s="5">
        <f ca="1">IF(AO$4="",0,SUMPRODUCT(INDIRECT(ADDRESS($B51,$X$2)&amp;":"&amp;ADDRESS($B51,$X$2-1+AO$8)),INDIRECT(ADDRESS($B$12,$X$2)&amp;":"&amp;ADDRESS($B$12,$X$2-1+AO$8)),INDIRECT("rP!"&amp;ADDRESS(Prcsses!$B57,$X$2+$P$8-AO$8)&amp;":"&amp;ADDRESS(Prcsses!$B57,$X$2-1+$P$8))))</f>
        <v>14856.912</v>
      </c>
      <c r="AP91" s="5">
        <f ca="1">IF(AP$4="",0,SUMPRODUCT(INDIRECT(ADDRESS($B51,$X$2)&amp;":"&amp;ADDRESS($B51,$X$2-1+AP$8)),INDIRECT(ADDRESS($B$12,$X$2)&amp;":"&amp;ADDRESS($B$12,$X$2-1+AP$8)),INDIRECT("rP!"&amp;ADDRESS(Prcsses!$B57,$X$2+$P$8-AP$8)&amp;":"&amp;ADDRESS(Prcsses!$B57,$X$2-1+$P$8))))</f>
        <v>17321.411519999998</v>
      </c>
      <c r="AQ91" s="5">
        <f ca="1">IF(AQ$4="",0,SUMPRODUCT(INDIRECT(ADDRESS($B51,$X$2)&amp;":"&amp;ADDRESS($B51,$X$2-1+AQ$8)),INDIRECT(ADDRESS($B$12,$X$2)&amp;":"&amp;ADDRESS($B$12,$X$2-1+AQ$8)),INDIRECT("rP!"&amp;ADDRESS(Prcsses!$B57,$X$2+$P$8-AQ$8)&amp;":"&amp;ADDRESS(Prcsses!$B57,$X$2-1+$P$8))))</f>
        <v>19611.12384</v>
      </c>
      <c r="AR91" s="5">
        <f ca="1">IF(AR$4="",0,SUMPRODUCT(INDIRECT(ADDRESS($B51,$X$2)&amp;":"&amp;ADDRESS($B51,$X$2-1+AR$8)),INDIRECT(ADDRESS($B$12,$X$2)&amp;":"&amp;ADDRESS($B$12,$X$2-1+AR$8)),INDIRECT("rP!"&amp;ADDRESS(Prcsses!$B57,$X$2+$P$8-AR$8)&amp;":"&amp;ADDRESS(Prcsses!$B57,$X$2-1+$P$8))))</f>
        <v>21839.660639999998</v>
      </c>
      <c r="AS91" s="5">
        <f ca="1">IF(AS$4="",0,SUMPRODUCT(INDIRECT(ADDRESS($B51,$X$2)&amp;":"&amp;ADDRESS($B51,$X$2-1+AS$8)),INDIRECT(ADDRESS($B$12,$X$2)&amp;":"&amp;ADDRESS($B$12,$X$2-1+AS$8)),INDIRECT("rP!"&amp;ADDRESS(Prcsses!$B57,$X$2+$P$8-AS$8)&amp;":"&amp;ADDRESS(Prcsses!$B57,$X$2-1+$P$8))))</f>
        <v>24068.19744</v>
      </c>
      <c r="AT91" s="5">
        <f ca="1">IF(AT$4="",0,SUMPRODUCT(INDIRECT(ADDRESS($B51,$X$2)&amp;":"&amp;ADDRESS($B51,$X$2-1+AT$8)),INDIRECT(ADDRESS($B$12,$X$2)&amp;":"&amp;ADDRESS($B$12,$X$2-1+AT$8)),INDIRECT("rP!"&amp;ADDRESS(Prcsses!$B57,$X$2+$P$8-AT$8)&amp;":"&amp;ADDRESS(Prcsses!$B57,$X$2-1+$P$8))))</f>
        <v>26296.734239999998</v>
      </c>
      <c r="AU91" s="5">
        <f ca="1">IF(AU$4="",0,SUMPRODUCT(INDIRECT(ADDRESS($B51,$X$2)&amp;":"&amp;ADDRESS($B51,$X$2-1+AU$8)),INDIRECT(ADDRESS($B$12,$X$2)&amp;":"&amp;ADDRESS($B$12,$X$2-1+AU$8)),INDIRECT("rP!"&amp;ADDRESS(Prcsses!$B57,$X$2+$P$8-AU$8)&amp;":"&amp;ADDRESS(Prcsses!$B57,$X$2-1+$P$8))))</f>
        <v>28525.271039999996</v>
      </c>
      <c r="AV91" s="5">
        <f ca="1">IF(AV$4="",0,SUMPRODUCT(INDIRECT(ADDRESS($B51,$X$2)&amp;":"&amp;ADDRESS($B51,$X$2-1+AV$8)),INDIRECT(ADDRESS($B$12,$X$2)&amp;":"&amp;ADDRESS($B$12,$X$2-1+AV$8)),INDIRECT("rP!"&amp;ADDRESS(Prcsses!$B57,$X$2+$P$8-AV$8)&amp;":"&amp;ADDRESS(Prcsses!$B57,$X$2-1+$P$8))))</f>
        <v>31253.000083200001</v>
      </c>
      <c r="AW91" s="5">
        <f ca="1">IF(AW$4="",0,SUMPRODUCT(INDIRECT(ADDRESS($B51,$X$2)&amp;":"&amp;ADDRESS($B51,$X$2-1+AW$8)),INDIRECT(ADDRESS($B$12,$X$2)&amp;":"&amp;ADDRESS($B$12,$X$2-1+AW$8)),INDIRECT("rP!"&amp;ADDRESS(Prcsses!$B57,$X$2+$P$8-AW$8)&amp;":"&amp;ADDRESS(Prcsses!$B57,$X$2-1+$P$8))))</f>
        <v>33641.991532799999</v>
      </c>
      <c r="AX91" s="5">
        <f ca="1">IF(AX$4="",0,SUMPRODUCT(INDIRECT(ADDRESS($B51,$X$2)&amp;":"&amp;ADDRESS($B51,$X$2-1+AX$8)),INDIRECT(ADDRESS($B$12,$X$2)&amp;":"&amp;ADDRESS($B$12,$X$2-1+AX$8)),INDIRECT("rP!"&amp;ADDRESS(Prcsses!$B57,$X$2+$P$8-AX$8)&amp;":"&amp;ADDRESS(Prcsses!$B57,$X$2-1+$P$8))))</f>
        <v>35915.099068800002</v>
      </c>
      <c r="AY91" s="5">
        <f ca="1">IF(AY$4="",0,SUMPRODUCT(INDIRECT(ADDRESS($B51,$X$2)&amp;":"&amp;ADDRESS($B51,$X$2-1+AY$8)),INDIRECT(ADDRESS($B$12,$X$2)&amp;":"&amp;ADDRESS($B$12,$X$2-1+AY$8)),INDIRECT("rP!"&amp;ADDRESS(Prcsses!$B57,$X$2+$P$8-AY$8)&amp;":"&amp;ADDRESS(Prcsses!$B57,$X$2-1+$P$8))))</f>
        <v>38188.206604799998</v>
      </c>
      <c r="AZ91" s="5">
        <f ca="1">IF(AZ$4="",0,SUMPRODUCT(INDIRECT(ADDRESS($B51,$X$2)&amp;":"&amp;ADDRESS($B51,$X$2-1+AZ$8)),INDIRECT(ADDRESS($B$12,$X$2)&amp;":"&amp;ADDRESS($B$12,$X$2-1+AZ$8)),INDIRECT("rP!"&amp;ADDRESS(Prcsses!$B57,$X$2+$P$8-AZ$8)&amp;":"&amp;ADDRESS(Prcsses!$B57,$X$2-1+$P$8))))</f>
        <v>40461.314140800001</v>
      </c>
      <c r="BA91" s="5">
        <f ca="1">IF(BA$4="",0,SUMPRODUCT(INDIRECT(ADDRESS($B51,$X$2)&amp;":"&amp;ADDRESS($B51,$X$2-1+BA$8)),INDIRECT(ADDRESS($B$12,$X$2)&amp;":"&amp;ADDRESS($B$12,$X$2-1+BA$8)),INDIRECT("rP!"&amp;ADDRESS(Prcsses!$B57,$X$2+$P$8-BA$8)&amp;":"&amp;ADDRESS(Prcsses!$B57,$X$2-1+$P$8))))</f>
        <v>42734.421676800004</v>
      </c>
      <c r="BB91" s="5">
        <f ca="1">IF(BB$4="",0,SUMPRODUCT(INDIRECT(ADDRESS($B51,$X$2)&amp;":"&amp;ADDRESS($B51,$X$2-1+BB$8)),INDIRECT(ADDRESS($B$12,$X$2)&amp;":"&amp;ADDRESS($B$12,$X$2-1+BB$8)),INDIRECT("rP!"&amp;ADDRESS(Prcsses!$B57,$X$2+$P$8-BB$8)&amp;":"&amp;ADDRESS(Prcsses!$B57,$X$2-1+$P$8))))</f>
        <v>45734.923624319999</v>
      </c>
      <c r="BC91" s="5">
        <f ca="1">IF(BC$4="",0,SUMPRODUCT(INDIRECT(ADDRESS($B51,$X$2)&amp;":"&amp;ADDRESS($B51,$X$2-1+BC$8)),INDIRECT(ADDRESS($B$12,$X$2)&amp;":"&amp;ADDRESS($B$12,$X$2-1+BC$8)),INDIRECT("rP!"&amp;ADDRESS(Prcsses!$B57,$X$2+$P$8-BC$8)&amp;":"&amp;ADDRESS(Prcsses!$B57,$X$2-1+$P$8))))</f>
        <v>48226.249483776002</v>
      </c>
      <c r="BD91" s="5">
        <f ca="1">IF(BD$4="",0,SUMPRODUCT(INDIRECT(ADDRESS($B51,$X$2)&amp;":"&amp;ADDRESS($B51,$X$2-1+BD$8)),INDIRECT(ADDRESS($B$12,$X$2)&amp;":"&amp;ADDRESS($B$12,$X$2-1+BD$8)),INDIRECT("rP!"&amp;ADDRESS(Prcsses!$B57,$X$2+$P$8-BD$8)&amp;":"&amp;ADDRESS(Prcsses!$B57,$X$2-1+$P$8))))</f>
        <v>50544.819170496005</v>
      </c>
      <c r="BE91" s="5">
        <f ca="1">IF(BE$4="",0,SUMPRODUCT(INDIRECT(ADDRESS($B51,$X$2)&amp;":"&amp;ADDRESS($B51,$X$2-1+BE$8)),INDIRECT(ADDRESS($B$12,$X$2)&amp;":"&amp;ADDRESS($B$12,$X$2-1+BE$8)),INDIRECT("rP!"&amp;ADDRESS(Prcsses!$B57,$X$2+$P$8-BE$8)&amp;":"&amp;ADDRESS(Prcsses!$B57,$X$2-1+$P$8))))</f>
        <v>52863.388857215999</v>
      </c>
      <c r="BF91" s="5">
        <f ca="1">IF(BF$4="",0,SUMPRODUCT(INDIRECT(ADDRESS($B51,$X$2)&amp;":"&amp;ADDRESS($B51,$X$2-1+BF$8)),INDIRECT(ADDRESS($B$12,$X$2)&amp;":"&amp;ADDRESS($B$12,$X$2-1+BF$8)),INDIRECT("rP!"&amp;ADDRESS(Prcsses!$B57,$X$2+$P$8-BF$8)&amp;":"&amp;ADDRESS(Prcsses!$B57,$X$2-1+$P$8))))</f>
        <v>55181.958543936009</v>
      </c>
      <c r="BG91" s="5">
        <f ca="1">IF(BG$4="",0,SUMPRODUCT(INDIRECT(ADDRESS($B51,$X$2)&amp;":"&amp;ADDRESS($B51,$X$2-1+BG$8)),INDIRECT(ADDRESS($B$12,$X$2)&amp;":"&amp;ADDRESS($B$12,$X$2-1+BG$8)),INDIRECT("rP!"&amp;ADDRESS(Prcsses!$B57,$X$2+$P$8-BG$8)&amp;":"&amp;ADDRESS(Prcsses!$B57,$X$2-1+$P$8))))</f>
        <v>57500.528230656004</v>
      </c>
      <c r="BH91" s="5">
        <f ca="1">IF(BH$4="",0,SUMPRODUCT(INDIRECT(ADDRESS($B51,$X$2)&amp;":"&amp;ADDRESS($B51,$X$2-1+BH$8)),INDIRECT(ADDRESS($B$12,$X$2)&amp;":"&amp;ADDRESS($B$12,$X$2-1+BH$8)),INDIRECT("rP!"&amp;ADDRESS(Prcsses!$B57,$X$2+$P$8-BH$8)&amp;":"&amp;ADDRESS(Prcsses!$B57,$X$2-1+$P$8))))</f>
        <v>60783.622907051526</v>
      </c>
      <c r="BI91" s="5">
        <f ca="1">IF(BI$4="",0,SUMPRODUCT(INDIRECT(ADDRESS($B51,$X$2)&amp;":"&amp;ADDRESS($B51,$X$2-1+BI$8)),INDIRECT(ADDRESS($B$12,$X$2)&amp;":"&amp;ADDRESS($B$12,$X$2-1+BI$8)),INDIRECT("rP!"&amp;ADDRESS(Prcsses!$B57,$X$2+$P$8-BI$8)&amp;":"&amp;ADDRESS(Prcsses!$B57,$X$2-1+$P$8))))</f>
        <v>63380.420956177928</v>
      </c>
      <c r="BJ91" s="5">
        <f ca="1">IF(BJ$4="",0,SUMPRODUCT(INDIRECT(ADDRESS($B51,$X$2)&amp;":"&amp;ADDRESS($B51,$X$2-1+BJ$8)),INDIRECT(ADDRESS($B$12,$X$2)&amp;":"&amp;ADDRESS($B$12,$X$2-1+BJ$8)),INDIRECT("rP!"&amp;ADDRESS(Prcsses!$B57,$X$2+$P$8-BJ$8)&amp;":"&amp;ADDRESS(Prcsses!$B57,$X$2-1+$P$8))))</f>
        <v>65745.36203663233</v>
      </c>
      <c r="BK91" s="5">
        <f ca="1">IF(BK$4="",0,SUMPRODUCT(INDIRECT(ADDRESS($B51,$X$2)&amp;":"&amp;ADDRESS($B51,$X$2-1+BK$8)),INDIRECT(ADDRESS($B$12,$X$2)&amp;":"&amp;ADDRESS($B$12,$X$2-1+BK$8)),INDIRECT("rP!"&amp;ADDRESS(Prcsses!$B57,$X$2+$P$8-BK$8)&amp;":"&amp;ADDRESS(Prcsses!$B57,$X$2-1+$P$8))))</f>
        <v>68110.303117086733</v>
      </c>
      <c r="BL91" s="5">
        <f ca="1">IF(BL$4="",0,SUMPRODUCT(INDIRECT(ADDRESS($B51,$X$2)&amp;":"&amp;ADDRESS($B51,$X$2-1+BL$8)),INDIRECT(ADDRESS($B$12,$X$2)&amp;":"&amp;ADDRESS($B$12,$X$2-1+BL$8)),INDIRECT("rP!"&amp;ADDRESS(Prcsses!$B57,$X$2+$P$8-BL$8)&amp;":"&amp;ADDRESS(Prcsses!$B57,$X$2-1+$P$8))))</f>
        <v>70475.24419754112</v>
      </c>
      <c r="BM91" s="5">
        <f ca="1">IF(BM$4="",0,SUMPRODUCT(INDIRECT(ADDRESS($B51,$X$2)&amp;":"&amp;ADDRESS($B51,$X$2-1+BM$8)),INDIRECT(ADDRESS($B$12,$X$2)&amp;":"&amp;ADDRESS($B$12,$X$2-1+BM$8)),INDIRECT("rP!"&amp;ADDRESS(Prcsses!$B57,$X$2+$P$8-BM$8)&amp;":"&amp;ADDRESS(Prcsses!$B57,$X$2-1+$P$8))))</f>
        <v>72840.185277995522</v>
      </c>
      <c r="BN91" s="5">
        <f ca="1">IF(BN$4="",0,SUMPRODUCT(INDIRECT(ADDRESS($B51,$X$2)&amp;":"&amp;ADDRESS($B51,$X$2-1+BN$8)),INDIRECT(ADDRESS($B$12,$X$2)&amp;":"&amp;ADDRESS($B$12,$X$2-1+BN$8)),INDIRECT("rP!"&amp;ADDRESS(Prcsses!$B57,$X$2+$P$8-BN$8)&amp;":"&amp;ADDRESS(Prcsses!$B57,$X$2-1+$P$8))))</f>
        <v>76415.976191642578</v>
      </c>
      <c r="BO91" s="5">
        <f ca="1">IF(BO$4="",0,SUMPRODUCT(INDIRECT(ADDRESS($B51,$X$2)&amp;":"&amp;ADDRESS($B51,$X$2-1+BO$8)),INDIRECT(ADDRESS($B$12,$X$2)&amp;":"&amp;ADDRESS($B$12,$X$2-1+BO$8)),INDIRECT("rP!"&amp;ADDRESS(Prcsses!$B57,$X$2+$P$8-BO$8)&amp;":"&amp;ADDRESS(Prcsses!$B57,$X$2-1+$P$8))))</f>
        <v>79121.468787682403</v>
      </c>
      <c r="BP91" s="5">
        <f ca="1">IF(BP$4="",0,SUMPRODUCT(INDIRECT(ADDRESS($B51,$X$2)&amp;":"&amp;ADDRESS($B51,$X$2-1+BP$8)),INDIRECT(ADDRESS($B$12,$X$2)&amp;":"&amp;ADDRESS($B$12,$X$2-1+BP$8)),INDIRECT("rP!"&amp;ADDRESS(Prcsses!$B57,$X$2+$P$8-BP$8)&amp;":"&amp;ADDRESS(Prcsses!$B57,$X$2-1+$P$8))))</f>
        <v>81533.708689745879</v>
      </c>
      <c r="BQ91" s="5">
        <f ca="1">IF(BQ$4="",0,SUMPRODUCT(INDIRECT(ADDRESS($B51,$X$2)&amp;":"&amp;ADDRESS($B51,$X$2-1+BQ$8)),INDIRECT(ADDRESS($B$12,$X$2)&amp;":"&amp;ADDRESS($B$12,$X$2-1+BQ$8)),INDIRECT("rP!"&amp;ADDRESS(Prcsses!$B57,$X$2+$P$8-BQ$8)&amp;":"&amp;ADDRESS(Prcsses!$B57,$X$2-1+$P$8))))</f>
        <v>83945.948591809371</v>
      </c>
      <c r="BR91" s="5">
        <f ca="1">IF(BR$4="",0,SUMPRODUCT(INDIRECT(ADDRESS($B51,$X$2)&amp;":"&amp;ADDRESS($B51,$X$2-1+BR$8)),INDIRECT(ADDRESS($B$12,$X$2)&amp;":"&amp;ADDRESS($B$12,$X$2-1+BR$8)),INDIRECT("rP!"&amp;ADDRESS(Prcsses!$B57,$X$2+$P$8-BR$8)&amp;":"&amp;ADDRESS(Prcsses!$B57,$X$2-1+$P$8))))</f>
        <v>86358.188493872847</v>
      </c>
      <c r="BS91" s="5">
        <f ca="1">IF(BS$4="",0,SUMPRODUCT(INDIRECT(ADDRESS($B51,$X$2)&amp;":"&amp;ADDRESS($B51,$X$2-1+BS$8)),INDIRECT(ADDRESS($B$12,$X$2)&amp;":"&amp;ADDRESS($B$12,$X$2-1+BS$8)),INDIRECT("rP!"&amp;ADDRESS(Prcsses!$B57,$X$2+$P$8-BS$8)&amp;":"&amp;ADDRESS(Prcsses!$B57,$X$2-1+$P$8))))</f>
        <v>88770.428395936338</v>
      </c>
      <c r="BT91" s="5">
        <f ca="1">IF(BT$4="",0,SUMPRODUCT(INDIRECT(ADDRESS($B51,$X$2)&amp;":"&amp;ADDRESS($B51,$X$2-1+BT$8)),INDIRECT(ADDRESS($B$12,$X$2)&amp;":"&amp;ADDRESS($B$12,$X$2-1+BT$8)),INDIRECT("rP!"&amp;ADDRESS(Prcsses!$B57,$X$2+$P$8-BT$8)&amp;":"&amp;ADDRESS(Prcsses!$B57,$X$2-1+$P$8))))</f>
        <v>92649.310158454435</v>
      </c>
      <c r="BU91" s="5">
        <f ca="1">IF(BU$4="",0,SUMPRODUCT(INDIRECT(ADDRESS($B51,$X$2)&amp;":"&amp;ADDRESS($B51,$X$2-1+BU$8)),INDIRECT(ADDRESS($B$12,$X$2)&amp;":"&amp;ADDRESS($B$12,$X$2-1+BU$8)),INDIRECT("rP!"&amp;ADDRESS(Prcsses!$B57,$X$2+$P$8-BU$8)&amp;":"&amp;ADDRESS(Prcsses!$B57,$X$2-1+$P$8))))</f>
        <v>95466.8063640646</v>
      </c>
      <c r="BV91" s="5">
        <f ca="1">IF(BV$4="",0,SUMPRODUCT(INDIRECT(ADDRESS($B51,$X$2)&amp;":"&amp;ADDRESS($B51,$X$2-1+BV$8)),INDIRECT(ADDRESS($B$12,$X$2)&amp;":"&amp;ADDRESS($B$12,$X$2-1+BV$8)),INDIRECT("rP!"&amp;ADDRESS(Prcsses!$B57,$X$2+$P$8-BV$8)&amp;":"&amp;ADDRESS(Prcsses!$B57,$X$2-1+$P$8))))</f>
        <v>97927.29106416936</v>
      </c>
      <c r="BW91" s="5">
        <f ca="1">IF(BW$4="",0,SUMPRODUCT(INDIRECT(ADDRESS($B51,$X$2)&amp;":"&amp;ADDRESS($B51,$X$2-1+BW$8)),INDIRECT(ADDRESS($B$12,$X$2)&amp;":"&amp;ADDRESS($B$12,$X$2-1+BW$8)),INDIRECT("rP!"&amp;ADDRESS(Prcsses!$B57,$X$2+$P$8-BW$8)&amp;":"&amp;ADDRESS(Prcsses!$B57,$X$2-1+$P$8))))</f>
        <v>100387.77576427412</v>
      </c>
      <c r="BX91" s="5">
        <f ca="1">IF(BX$4="",0,SUMPRODUCT(INDIRECT(ADDRESS($B51,$X$2)&amp;":"&amp;ADDRESS($B51,$X$2-1+BX$8)),INDIRECT(ADDRESS($B$12,$X$2)&amp;":"&amp;ADDRESS($B$12,$X$2-1+BX$8)),INDIRECT("rP!"&amp;ADDRESS(Prcsses!$B57,$X$2+$P$8-BX$8)&amp;":"&amp;ADDRESS(Prcsses!$B57,$X$2-1+$P$8))))</f>
        <v>102848.26046437887</v>
      </c>
      <c r="BY91" s="5">
        <f ca="1">IF(BY$4="",0,SUMPRODUCT(INDIRECT(ADDRESS($B51,$X$2)&amp;":"&amp;ADDRESS($B51,$X$2-1+BY$8)),INDIRECT(ADDRESS($B$12,$X$2)&amp;":"&amp;ADDRESS($B$12,$X$2-1+BY$8)),INDIRECT("rP!"&amp;ADDRESS(Prcsses!$B57,$X$2+$P$8-BY$8)&amp;":"&amp;ADDRESS(Prcsses!$B57,$X$2-1+$P$8))))</f>
        <v>105308.74516448363</v>
      </c>
      <c r="BZ91" s="5">
        <f ca="1">IF(BZ$4="",0,SUMPRODUCT(INDIRECT(ADDRESS($B51,$X$2)&amp;":"&amp;ADDRESS($B51,$X$2-1+BZ$8)),INDIRECT(ADDRESS($B$12,$X$2)&amp;":"&amp;ADDRESS($B$12,$X$2-1+BZ$8)),INDIRECT("rP!"&amp;ADDRESS(Prcsses!$B57,$X$2+$P$8-BZ$8)&amp;":"&amp;ADDRESS(Prcsses!$B57,$X$2-1+$P$8))))</f>
        <v>109501.41109346213</v>
      </c>
      <c r="CA91" s="5">
        <f ca="1">IF(CA$4="",0,SUMPRODUCT(INDIRECT(ADDRESS($B51,$X$2)&amp;":"&amp;ADDRESS($B51,$X$2-1+CA$8)),INDIRECT(ADDRESS($B$12,$X$2)&amp;":"&amp;ADDRESS($B$12,$X$2-1+CA$8)),INDIRECT("rP!"&amp;ADDRESS(Prcsses!$B57,$X$2+$P$8-CA$8)&amp;":"&amp;ADDRESS(Prcsses!$B57,$X$2-1+$P$8))))</f>
        <v>112434.30885598701</v>
      </c>
      <c r="CB91" s="5">
        <f ca="1">IF(CB$4="",0,SUMPRODUCT(INDIRECT(ADDRESS($B51,$X$2)&amp;":"&amp;ADDRESS($B51,$X$2-1+CB$8)),INDIRECT(ADDRESS($B$12,$X$2)&amp;":"&amp;ADDRESS($B$12,$X$2-1+CB$8)),INDIRECT("rP!"&amp;ADDRESS(Prcsses!$B57,$X$2+$P$8-CB$8)&amp;":"&amp;ADDRESS(Prcsses!$B57,$X$2-1+$P$8))))</f>
        <v>114944.00325009387</v>
      </c>
      <c r="CC91" s="5">
        <f ca="1">IF(CC$4="",0,SUMPRODUCT(INDIRECT(ADDRESS($B51,$X$2)&amp;":"&amp;ADDRESS($B51,$X$2-1+CC$8)),INDIRECT(ADDRESS($B$12,$X$2)&amp;":"&amp;ADDRESS($B$12,$X$2-1+CC$8)),INDIRECT("rP!"&amp;ADDRESS(Prcsses!$B57,$X$2+$P$8-CC$8)&amp;":"&amp;ADDRESS(Prcsses!$B57,$X$2-1+$P$8))))</f>
        <v>117453.69764420073</v>
      </c>
      <c r="CD91" s="5">
        <f ca="1">IF(CD$4="",0,SUMPRODUCT(INDIRECT(ADDRESS($B51,$X$2)&amp;":"&amp;ADDRESS($B51,$X$2-1+CD$8)),INDIRECT(ADDRESS($B$12,$X$2)&amp;":"&amp;ADDRESS($B$12,$X$2-1+CD$8)),INDIRECT("rP!"&amp;ADDRESS(Prcsses!$B57,$X$2+$P$8-CD$8)&amp;":"&amp;ADDRESS(Prcsses!$B57,$X$2-1+$P$8))))</f>
        <v>119963.39203830757</v>
      </c>
      <c r="CE91" s="5">
        <f ca="1">IF(CE$4="",0,SUMPRODUCT(INDIRECT(ADDRESS($B51,$X$2)&amp;":"&amp;ADDRESS($B51,$X$2-1+CE$8)),INDIRECT(ADDRESS($B$12,$X$2)&amp;":"&amp;ADDRESS($B$12,$X$2-1+CE$8)),INDIRECT("rP!"&amp;ADDRESS(Prcsses!$B57,$X$2+$P$8-CE$8)&amp;":"&amp;ADDRESS(Prcsses!$B57,$X$2-1+$P$8))))</f>
        <v>122473.08643241441</v>
      </c>
      <c r="CF91" s="5">
        <f ca="1">IF(CF$4="",0,SUMPRODUCT(INDIRECT(ADDRESS($B51,$X$2)&amp;":"&amp;ADDRESS($B51,$X$2-1+CF$8)),INDIRECT(ADDRESS($B$12,$X$2)&amp;":"&amp;ADDRESS($B$12,$X$2-1+CF$8)),INDIRECT("rP!"&amp;ADDRESS(Prcsses!$B57,$X$2+$P$8-CF$8)&amp;":"&amp;ADDRESS(Prcsses!$B57,$X$2-1+$P$8))))</f>
        <v>0</v>
      </c>
    </row>
    <row r="92" spans="2:84" x14ac:dyDescent="0.3">
      <c r="B92" s="13">
        <f>ROW()</f>
        <v>92</v>
      </c>
      <c r="H92" s="1" t="str">
        <f t="shared" si="147"/>
        <v>Себестоимость продаж</v>
      </c>
      <c r="I92" s="1" t="str">
        <f>Prcsses!I19</f>
        <v>Транспортные расходы</v>
      </c>
      <c r="M92" s="53" t="s">
        <v>18</v>
      </c>
      <c r="U92" s="5">
        <f t="shared" ca="1" si="148"/>
        <v>2081913.6783393326</v>
      </c>
      <c r="X92" s="5">
        <f ca="1">IF(X$4="",0,SUMPRODUCT(INDIRECT(ADDRESS($B52,$X$2)&amp;":"&amp;ADDRESS($B52,$X$2-1+X$8)),INDIRECT(ADDRESS($B$12,$X$2)&amp;":"&amp;ADDRESS($B$12,$X$2-1+X$8)),INDIRECT("rP!"&amp;ADDRESS(Prcsses!$B58,$X$2+$P$8-X$8)&amp;":"&amp;ADDRESS(Prcsses!$B58,$X$2-1+$P$8))))</f>
        <v>0</v>
      </c>
      <c r="Y92" s="5">
        <f ca="1">IF(Y$4="",0,SUMPRODUCT(INDIRECT(ADDRESS($B52,$X$2)&amp;":"&amp;ADDRESS($B52,$X$2-1+Y$8)),INDIRECT(ADDRESS($B$12,$X$2)&amp;":"&amp;ADDRESS($B$12,$X$2-1+Y$8)),INDIRECT("rP!"&amp;ADDRESS(Prcsses!$B58,$X$2+$P$8-Y$8)&amp;":"&amp;ADDRESS(Prcsses!$B58,$X$2-1+$P$8))))</f>
        <v>0</v>
      </c>
      <c r="Z92" s="5">
        <f ca="1">IF(Z$4="",0,SUMPRODUCT(INDIRECT(ADDRESS($B52,$X$2)&amp;":"&amp;ADDRESS($B52,$X$2-1+Z$8)),INDIRECT(ADDRESS($B$12,$X$2)&amp;":"&amp;ADDRESS($B$12,$X$2-1+Z$8)),INDIRECT("rP!"&amp;ADDRESS(Prcsses!$B58,$X$2+$P$8-Z$8)&amp;":"&amp;ADDRESS(Prcsses!$B58,$X$2-1+$P$8))))</f>
        <v>0</v>
      </c>
      <c r="AA92" s="5">
        <f ca="1">IF(AA$4="",0,SUMPRODUCT(INDIRECT(ADDRESS($B52,$X$2)&amp;":"&amp;ADDRESS($B52,$X$2-1+AA$8)),INDIRECT(ADDRESS($B$12,$X$2)&amp;":"&amp;ADDRESS($B$12,$X$2-1+AA$8)),INDIRECT("rP!"&amp;ADDRESS(Prcsses!$B58,$X$2+$P$8-AA$8)&amp;":"&amp;ADDRESS(Prcsses!$B58,$X$2-1+$P$8))))</f>
        <v>0</v>
      </c>
      <c r="AB92" s="5">
        <f ca="1">IF(AB$4="",0,SUMPRODUCT(INDIRECT(ADDRESS($B52,$X$2)&amp;":"&amp;ADDRESS($B52,$X$2-1+AB$8)),INDIRECT(ADDRESS($B$12,$X$2)&amp;":"&amp;ADDRESS($B$12,$X$2-1+AB$8)),INDIRECT("rP!"&amp;ADDRESS(Prcsses!$B58,$X$2+$P$8-AB$8)&amp;":"&amp;ADDRESS(Prcsses!$B58,$X$2-1+$P$8))))</f>
        <v>0</v>
      </c>
      <c r="AC92" s="5">
        <f ca="1">IF(AC$4="",0,SUMPRODUCT(INDIRECT(ADDRESS($B52,$X$2)&amp;":"&amp;ADDRESS($B52,$X$2-1+AC$8)),INDIRECT(ADDRESS($B$12,$X$2)&amp;":"&amp;ADDRESS($B$12,$X$2-1+AC$8)),INDIRECT("rP!"&amp;ADDRESS(Prcsses!$B58,$X$2+$P$8-AC$8)&amp;":"&amp;ADDRESS(Prcsses!$B58,$X$2-1+$P$8))))</f>
        <v>0</v>
      </c>
      <c r="AD92" s="5">
        <f ca="1">IF(AD$4="",0,SUMPRODUCT(INDIRECT(ADDRESS($B52,$X$2)&amp;":"&amp;ADDRESS($B52,$X$2-1+AD$8)),INDIRECT(ADDRESS($B$12,$X$2)&amp;":"&amp;ADDRESS($B$12,$X$2-1+AD$8)),INDIRECT("rP!"&amp;ADDRESS(Prcsses!$B58,$X$2+$P$8-AD$8)&amp;":"&amp;ADDRESS(Prcsses!$B58,$X$2-1+$P$8))))</f>
        <v>0</v>
      </c>
      <c r="AE92" s="5">
        <f ca="1">IF(AE$4="",0,SUMPRODUCT(INDIRECT(ADDRESS($B52,$X$2)&amp;":"&amp;ADDRESS($B52,$X$2-1+AE$8)),INDIRECT(ADDRESS($B$12,$X$2)&amp;":"&amp;ADDRESS($B$12,$X$2-1+AE$8)),INDIRECT("rP!"&amp;ADDRESS(Prcsses!$B58,$X$2+$P$8-AE$8)&amp;":"&amp;ADDRESS(Prcsses!$B58,$X$2-1+$P$8))))</f>
        <v>0</v>
      </c>
      <c r="AF92" s="5">
        <f ca="1">IF(AF$4="",0,SUMPRODUCT(INDIRECT(ADDRESS($B52,$X$2)&amp;":"&amp;ADDRESS($B52,$X$2-1+AF$8)),INDIRECT(ADDRESS($B$12,$X$2)&amp;":"&amp;ADDRESS($B$12,$X$2-1+AF$8)),INDIRECT("rP!"&amp;ADDRESS(Prcsses!$B58,$X$2+$P$8-AF$8)&amp;":"&amp;ADDRESS(Prcsses!$B58,$X$2-1+$P$8))))</f>
        <v>0</v>
      </c>
      <c r="AG92" s="5">
        <f ca="1">IF(AG$4="",0,SUMPRODUCT(INDIRECT(ADDRESS($B52,$X$2)&amp;":"&amp;ADDRESS($B52,$X$2-1+AG$8)),INDIRECT(ADDRESS($B$12,$X$2)&amp;":"&amp;ADDRESS($B$12,$X$2-1+AG$8)),INDIRECT("rP!"&amp;ADDRESS(Prcsses!$B58,$X$2+$P$8-AG$8)&amp;":"&amp;ADDRESS(Prcsses!$B58,$X$2-1+$P$8))))</f>
        <v>0</v>
      </c>
      <c r="AH92" s="5">
        <f ca="1">IF(AH$4="",0,SUMPRODUCT(INDIRECT(ADDRESS($B52,$X$2)&amp;":"&amp;ADDRESS($B52,$X$2-1+AH$8)),INDIRECT(ADDRESS($B$12,$X$2)&amp;":"&amp;ADDRESS($B$12,$X$2-1+AH$8)),INDIRECT("rP!"&amp;ADDRESS(Prcsses!$B58,$X$2+$P$8-AH$8)&amp;":"&amp;ADDRESS(Prcsses!$B58,$X$2-1+$P$8))))</f>
        <v>0</v>
      </c>
      <c r="AI92" s="5">
        <f ca="1">IF(AI$4="",0,SUMPRODUCT(INDIRECT(ADDRESS($B52,$X$2)&amp;":"&amp;ADDRESS($B52,$X$2-1+AI$8)),INDIRECT(ADDRESS($B$12,$X$2)&amp;":"&amp;ADDRESS($B$12,$X$2-1+AI$8)),INDIRECT("rP!"&amp;ADDRESS(Prcsses!$B58,$X$2+$P$8-AI$8)&amp;":"&amp;ADDRESS(Prcsses!$B58,$X$2-1+$P$8))))</f>
        <v>0</v>
      </c>
      <c r="AJ92" s="5">
        <f ca="1">IF(AJ$4="",0,SUMPRODUCT(INDIRECT(ADDRESS($B52,$X$2)&amp;":"&amp;ADDRESS($B52,$X$2-1+AJ$8)),INDIRECT(ADDRESS($B$12,$X$2)&amp;":"&amp;ADDRESS($B$12,$X$2-1+AJ$8)),INDIRECT("rP!"&amp;ADDRESS(Prcsses!$B58,$X$2+$P$8-AJ$8)&amp;":"&amp;ADDRESS(Prcsses!$B58,$X$2-1+$P$8))))</f>
        <v>2496.96</v>
      </c>
      <c r="AK92" s="5">
        <f ca="1">IF(AK$4="",0,SUMPRODUCT(INDIRECT(ADDRESS($B52,$X$2)&amp;":"&amp;ADDRESS($B52,$X$2-1+AK$8)),INDIRECT(ADDRESS($B$12,$X$2)&amp;":"&amp;ADDRESS($B$12,$X$2-1+AK$8)),INDIRECT("rP!"&amp;ADDRESS(Prcsses!$B58,$X$2+$P$8-AK$8)&amp;":"&amp;ADDRESS(Prcsses!$B58,$X$2-1+$P$8))))</f>
        <v>4369.68</v>
      </c>
      <c r="AL92" s="5">
        <f ca="1">IF(AL$4="",0,SUMPRODUCT(INDIRECT(ADDRESS($B52,$X$2)&amp;":"&amp;ADDRESS($B52,$X$2-1+AL$8)),INDIRECT(ADDRESS($B$12,$X$2)&amp;":"&amp;ADDRESS($B$12,$X$2-1+AL$8)),INDIRECT("rP!"&amp;ADDRESS(Prcsses!$B58,$X$2+$P$8-AL$8)&amp;":"&amp;ADDRESS(Prcsses!$B58,$X$2-1+$P$8))))</f>
        <v>5930.28</v>
      </c>
      <c r="AM92" s="5">
        <f ca="1">IF(AM$4="",0,SUMPRODUCT(INDIRECT(ADDRESS($B52,$X$2)&amp;":"&amp;ADDRESS($B52,$X$2-1+AM$8)),INDIRECT(ADDRESS($B$12,$X$2)&amp;":"&amp;ADDRESS($B$12,$X$2-1+AM$8)),INDIRECT("rP!"&amp;ADDRESS(Prcsses!$B58,$X$2+$P$8-AM$8)&amp;":"&amp;ADDRESS(Prcsses!$B58,$X$2-1+$P$8))))</f>
        <v>7490.8799999999992</v>
      </c>
      <c r="AN92" s="5">
        <f ca="1">IF(AN$4="",0,SUMPRODUCT(INDIRECT(ADDRESS($B52,$X$2)&amp;":"&amp;ADDRESS($B52,$X$2-1+AN$8)),INDIRECT(ADDRESS($B$12,$X$2)&amp;":"&amp;ADDRESS($B$12,$X$2-1+AN$8)),INDIRECT("rP!"&amp;ADDRESS(Prcsses!$B58,$X$2+$P$8-AN$8)&amp;":"&amp;ADDRESS(Prcsses!$B58,$X$2-1+$P$8))))</f>
        <v>9051.48</v>
      </c>
      <c r="AO92" s="5">
        <f ca="1">IF(AO$4="",0,SUMPRODUCT(INDIRECT(ADDRESS($B52,$X$2)&amp;":"&amp;ADDRESS($B52,$X$2-1+AO$8)),INDIRECT(ADDRESS($B$12,$X$2)&amp;":"&amp;ADDRESS($B$12,$X$2-1+AO$8)),INDIRECT("rP!"&amp;ADDRESS(Prcsses!$B58,$X$2+$P$8-AO$8)&amp;":"&amp;ADDRESS(Prcsses!$B58,$X$2-1+$P$8))))</f>
        <v>10612.08</v>
      </c>
      <c r="AP92" s="5">
        <f ca="1">IF(AP$4="",0,SUMPRODUCT(INDIRECT(ADDRESS($B52,$X$2)&amp;":"&amp;ADDRESS($B52,$X$2-1+AP$8)),INDIRECT(ADDRESS($B$12,$X$2)&amp;":"&amp;ADDRESS($B$12,$X$2-1+AP$8)),INDIRECT("rP!"&amp;ADDRESS(Prcsses!$B58,$X$2+$P$8-AP$8)&amp;":"&amp;ADDRESS(Prcsses!$B58,$X$2-1+$P$8))))</f>
        <v>12372.436799999999</v>
      </c>
      <c r="AQ92" s="5">
        <f ca="1">IF(AQ$4="",0,SUMPRODUCT(INDIRECT(ADDRESS($B52,$X$2)&amp;":"&amp;ADDRESS($B52,$X$2-1+AQ$8)),INDIRECT(ADDRESS($B$12,$X$2)&amp;":"&amp;ADDRESS($B$12,$X$2-1+AQ$8)),INDIRECT("rP!"&amp;ADDRESS(Prcsses!$B58,$X$2+$P$8-AQ$8)&amp;":"&amp;ADDRESS(Prcsses!$B58,$X$2-1+$P$8))))</f>
        <v>14007.945599999999</v>
      </c>
      <c r="AR92" s="5">
        <f ca="1">IF(AR$4="",0,SUMPRODUCT(INDIRECT(ADDRESS($B52,$X$2)&amp;":"&amp;ADDRESS($B52,$X$2-1+AR$8)),INDIRECT(ADDRESS($B$12,$X$2)&amp;":"&amp;ADDRESS($B$12,$X$2-1+AR$8)),INDIRECT("rP!"&amp;ADDRESS(Prcsses!$B58,$X$2+$P$8-AR$8)&amp;":"&amp;ADDRESS(Prcsses!$B58,$X$2-1+$P$8))))</f>
        <v>15599.757599999999</v>
      </c>
      <c r="AS92" s="5">
        <f ca="1">IF(AS$4="",0,SUMPRODUCT(INDIRECT(ADDRESS($B52,$X$2)&amp;":"&amp;ADDRESS($B52,$X$2-1+AS$8)),INDIRECT(ADDRESS($B$12,$X$2)&amp;":"&amp;ADDRESS($B$12,$X$2-1+AS$8)),INDIRECT("rP!"&amp;ADDRESS(Prcsses!$B58,$X$2+$P$8-AS$8)&amp;":"&amp;ADDRESS(Prcsses!$B58,$X$2-1+$P$8))))</f>
        <v>17191.569599999999</v>
      </c>
      <c r="AT92" s="5">
        <f ca="1">IF(AT$4="",0,SUMPRODUCT(INDIRECT(ADDRESS($B52,$X$2)&amp;":"&amp;ADDRESS($B52,$X$2-1+AT$8)),INDIRECT(ADDRESS($B$12,$X$2)&amp;":"&amp;ADDRESS($B$12,$X$2-1+AT$8)),INDIRECT("rP!"&amp;ADDRESS(Prcsses!$B58,$X$2+$P$8-AT$8)&amp;":"&amp;ADDRESS(Prcsses!$B58,$X$2-1+$P$8))))</f>
        <v>18783.381600000001</v>
      </c>
      <c r="AU92" s="5">
        <f ca="1">IF(AU$4="",0,SUMPRODUCT(INDIRECT(ADDRESS($B52,$X$2)&amp;":"&amp;ADDRESS($B52,$X$2-1+AU$8)),INDIRECT(ADDRESS($B$12,$X$2)&amp;":"&amp;ADDRESS($B$12,$X$2-1+AU$8)),INDIRECT("rP!"&amp;ADDRESS(Prcsses!$B58,$X$2+$P$8-AU$8)&amp;":"&amp;ADDRESS(Prcsses!$B58,$X$2-1+$P$8))))</f>
        <v>20375.193599999999</v>
      </c>
      <c r="AV92" s="5">
        <f ca="1">IF(AV$4="",0,SUMPRODUCT(INDIRECT(ADDRESS($B52,$X$2)&amp;":"&amp;ADDRESS($B52,$X$2-1+AV$8)),INDIRECT(ADDRESS($B$12,$X$2)&amp;":"&amp;ADDRESS($B$12,$X$2-1+AV$8)),INDIRECT("rP!"&amp;ADDRESS(Prcsses!$B58,$X$2+$P$8-AV$8)&amp;":"&amp;ADDRESS(Prcsses!$B58,$X$2-1+$P$8))))</f>
        <v>22323.571488000001</v>
      </c>
      <c r="AW92" s="5">
        <f ca="1">IF(AW$4="",0,SUMPRODUCT(INDIRECT(ADDRESS($B52,$X$2)&amp;":"&amp;ADDRESS($B52,$X$2-1+AW$8)),INDIRECT(ADDRESS($B$12,$X$2)&amp;":"&amp;ADDRESS($B$12,$X$2-1+AW$8)),INDIRECT("rP!"&amp;ADDRESS(Prcsses!$B58,$X$2+$P$8-AW$8)&amp;":"&amp;ADDRESS(Prcsses!$B58,$X$2-1+$P$8))))</f>
        <v>24029.993951999997</v>
      </c>
      <c r="AX92" s="5">
        <f ca="1">IF(AX$4="",0,SUMPRODUCT(INDIRECT(ADDRESS($B52,$X$2)&amp;":"&amp;ADDRESS($B52,$X$2-1+AX$8)),INDIRECT(ADDRESS($B$12,$X$2)&amp;":"&amp;ADDRESS($B$12,$X$2-1+AX$8)),INDIRECT("rP!"&amp;ADDRESS(Prcsses!$B58,$X$2+$P$8-AX$8)&amp;":"&amp;ADDRESS(Prcsses!$B58,$X$2-1+$P$8))))</f>
        <v>25653.642191999999</v>
      </c>
      <c r="AY92" s="5">
        <f ca="1">IF(AY$4="",0,SUMPRODUCT(INDIRECT(ADDRESS($B52,$X$2)&amp;":"&amp;ADDRESS($B52,$X$2-1+AY$8)),INDIRECT(ADDRESS($B$12,$X$2)&amp;":"&amp;ADDRESS($B$12,$X$2-1+AY$8)),INDIRECT("rP!"&amp;ADDRESS(Prcsses!$B58,$X$2+$P$8-AY$8)&amp;":"&amp;ADDRESS(Prcsses!$B58,$X$2-1+$P$8))))</f>
        <v>27277.290432000002</v>
      </c>
      <c r="AZ92" s="5">
        <f ca="1">IF(AZ$4="",0,SUMPRODUCT(INDIRECT(ADDRESS($B52,$X$2)&amp;":"&amp;ADDRESS($B52,$X$2-1+AZ$8)),INDIRECT(ADDRESS($B$12,$X$2)&amp;":"&amp;ADDRESS($B$12,$X$2-1+AZ$8)),INDIRECT("rP!"&amp;ADDRESS(Prcsses!$B58,$X$2+$P$8-AZ$8)&amp;":"&amp;ADDRESS(Prcsses!$B58,$X$2-1+$P$8))))</f>
        <v>28900.938672</v>
      </c>
      <c r="BA92" s="5">
        <f ca="1">IF(BA$4="",0,SUMPRODUCT(INDIRECT(ADDRESS($B52,$X$2)&amp;":"&amp;ADDRESS($B52,$X$2-1+BA$8)),INDIRECT(ADDRESS($B$12,$X$2)&amp;":"&amp;ADDRESS($B$12,$X$2-1+BA$8)),INDIRECT("rP!"&amp;ADDRESS(Prcsses!$B58,$X$2+$P$8-BA$8)&amp;":"&amp;ADDRESS(Prcsses!$B58,$X$2-1+$P$8))))</f>
        <v>30524.586911999999</v>
      </c>
      <c r="BB92" s="5">
        <f ca="1">IF(BB$4="",0,SUMPRODUCT(INDIRECT(ADDRESS($B52,$X$2)&amp;":"&amp;ADDRESS($B52,$X$2-1+BB$8)),INDIRECT(ADDRESS($B$12,$X$2)&amp;":"&amp;ADDRESS($B$12,$X$2-1+BB$8)),INDIRECT("rP!"&amp;ADDRESS(Prcsses!$B58,$X$2+$P$8-BB$8)&amp;":"&amp;ADDRESS(Prcsses!$B58,$X$2-1+$P$8))))</f>
        <v>32667.802588799997</v>
      </c>
      <c r="BC92" s="5">
        <f ca="1">IF(BC$4="",0,SUMPRODUCT(INDIRECT(ADDRESS($B52,$X$2)&amp;":"&amp;ADDRESS($B52,$X$2-1+BC$8)),INDIRECT(ADDRESS($B$12,$X$2)&amp;":"&amp;ADDRESS($B$12,$X$2-1+BC$8)),INDIRECT("rP!"&amp;ADDRESS(Prcsses!$B58,$X$2+$P$8-BC$8)&amp;":"&amp;ADDRESS(Prcsses!$B58,$X$2-1+$P$8))))</f>
        <v>34447.321059839996</v>
      </c>
      <c r="BD92" s="5">
        <f ca="1">IF(BD$4="",0,SUMPRODUCT(INDIRECT(ADDRESS($B52,$X$2)&amp;":"&amp;ADDRESS($B52,$X$2-1+BD$8)),INDIRECT(ADDRESS($B$12,$X$2)&amp;":"&amp;ADDRESS($B$12,$X$2-1+BD$8)),INDIRECT("rP!"&amp;ADDRESS(Prcsses!$B58,$X$2+$P$8-BD$8)&amp;":"&amp;ADDRESS(Prcsses!$B58,$X$2-1+$P$8))))</f>
        <v>36103.442264639998</v>
      </c>
      <c r="BE92" s="5">
        <f ca="1">IF(BE$4="",0,SUMPRODUCT(INDIRECT(ADDRESS($B52,$X$2)&amp;":"&amp;ADDRESS($B52,$X$2-1+BE$8)),INDIRECT(ADDRESS($B$12,$X$2)&amp;":"&amp;ADDRESS($B$12,$X$2-1+BE$8)),INDIRECT("rP!"&amp;ADDRESS(Prcsses!$B58,$X$2+$P$8-BE$8)&amp;":"&amp;ADDRESS(Prcsses!$B58,$X$2-1+$P$8))))</f>
        <v>37759.56346944</v>
      </c>
      <c r="BF92" s="5">
        <f ca="1">IF(BF$4="",0,SUMPRODUCT(INDIRECT(ADDRESS($B52,$X$2)&amp;":"&amp;ADDRESS($B52,$X$2-1+BF$8)),INDIRECT(ADDRESS($B$12,$X$2)&amp;":"&amp;ADDRESS($B$12,$X$2-1+BF$8)),INDIRECT("rP!"&amp;ADDRESS(Prcsses!$B58,$X$2+$P$8-BF$8)&amp;":"&amp;ADDRESS(Prcsses!$B58,$X$2-1+$P$8))))</f>
        <v>39415.684674240001</v>
      </c>
      <c r="BG92" s="5">
        <f ca="1">IF(BG$4="",0,SUMPRODUCT(INDIRECT(ADDRESS($B52,$X$2)&amp;":"&amp;ADDRESS($B52,$X$2-1+BG$8)),INDIRECT(ADDRESS($B$12,$X$2)&amp;":"&amp;ADDRESS($B$12,$X$2-1+BG$8)),INDIRECT("rP!"&amp;ADDRESS(Prcsses!$B58,$X$2+$P$8-BG$8)&amp;":"&amp;ADDRESS(Prcsses!$B58,$X$2-1+$P$8))))</f>
        <v>41071.805879040003</v>
      </c>
      <c r="BH92" s="5">
        <f ca="1">IF(BH$4="",0,SUMPRODUCT(INDIRECT(ADDRESS($B52,$X$2)&amp;":"&amp;ADDRESS($B52,$X$2-1+BH$8)),INDIRECT(ADDRESS($B$12,$X$2)&amp;":"&amp;ADDRESS($B$12,$X$2-1+BH$8)),INDIRECT("rP!"&amp;ADDRESS(Prcsses!$B58,$X$2+$P$8-BH$8)&amp;":"&amp;ADDRESS(Prcsses!$B58,$X$2-1+$P$8))))</f>
        <v>43416.873505036805</v>
      </c>
      <c r="BI92" s="5">
        <f ca="1">IF(BI$4="",0,SUMPRODUCT(INDIRECT(ADDRESS($B52,$X$2)&amp;":"&amp;ADDRESS($B52,$X$2-1+BI$8)),INDIRECT(ADDRESS($B$12,$X$2)&amp;":"&amp;ADDRESS($B$12,$X$2-1+BI$8)),INDIRECT("rP!"&amp;ADDRESS(Prcsses!$B58,$X$2+$P$8-BI$8)&amp;":"&amp;ADDRESS(Prcsses!$B58,$X$2-1+$P$8))))</f>
        <v>45271.729254412807</v>
      </c>
      <c r="BJ92" s="5">
        <f ca="1">IF(BJ$4="",0,SUMPRODUCT(INDIRECT(ADDRESS($B52,$X$2)&amp;":"&amp;ADDRESS($B52,$X$2-1+BJ$8)),INDIRECT(ADDRESS($B$12,$X$2)&amp;":"&amp;ADDRESS($B$12,$X$2-1+BJ$8)),INDIRECT("rP!"&amp;ADDRESS(Prcsses!$B58,$X$2+$P$8-BJ$8)&amp;":"&amp;ADDRESS(Prcsses!$B58,$X$2-1+$P$8))))</f>
        <v>46960.972883308808</v>
      </c>
      <c r="BK92" s="5">
        <f ca="1">IF(BK$4="",0,SUMPRODUCT(INDIRECT(ADDRESS($B52,$X$2)&amp;":"&amp;ADDRESS($B52,$X$2-1+BK$8)),INDIRECT(ADDRESS($B$12,$X$2)&amp;":"&amp;ADDRESS($B$12,$X$2-1+BK$8)),INDIRECT("rP!"&amp;ADDRESS(Prcsses!$B58,$X$2+$P$8-BK$8)&amp;":"&amp;ADDRESS(Prcsses!$B58,$X$2-1+$P$8))))</f>
        <v>48650.21651220481</v>
      </c>
      <c r="BL92" s="5">
        <f ca="1">IF(BL$4="",0,SUMPRODUCT(INDIRECT(ADDRESS($B52,$X$2)&amp;":"&amp;ADDRESS($B52,$X$2-1+BL$8)),INDIRECT(ADDRESS($B$12,$X$2)&amp;":"&amp;ADDRESS($B$12,$X$2-1+BL$8)),INDIRECT("rP!"&amp;ADDRESS(Prcsses!$B58,$X$2+$P$8-BL$8)&amp;":"&amp;ADDRESS(Prcsses!$B58,$X$2-1+$P$8))))</f>
        <v>50339.460141100804</v>
      </c>
      <c r="BM92" s="5">
        <f ca="1">IF(BM$4="",0,SUMPRODUCT(INDIRECT(ADDRESS($B52,$X$2)&amp;":"&amp;ADDRESS($B52,$X$2-1+BM$8)),INDIRECT(ADDRESS($B$12,$X$2)&amp;":"&amp;ADDRESS($B$12,$X$2-1+BM$8)),INDIRECT("rP!"&amp;ADDRESS(Prcsses!$B58,$X$2+$P$8-BM$8)&amp;":"&amp;ADDRESS(Prcsses!$B58,$X$2-1+$P$8))))</f>
        <v>52028.703769996806</v>
      </c>
      <c r="BN92" s="5">
        <f ca="1">IF(BN$4="",0,SUMPRODUCT(INDIRECT(ADDRESS($B52,$X$2)&amp;":"&amp;ADDRESS($B52,$X$2-1+BN$8)),INDIRECT(ADDRESS($B$12,$X$2)&amp;":"&amp;ADDRESS($B$12,$X$2-1+BN$8)),INDIRECT("rP!"&amp;ADDRESS(Prcsses!$B58,$X$2+$P$8-BN$8)&amp;":"&amp;ADDRESS(Prcsses!$B58,$X$2-1+$P$8))))</f>
        <v>54582.840136887549</v>
      </c>
      <c r="BO92" s="5">
        <f ca="1">IF(BO$4="",0,SUMPRODUCT(INDIRECT(ADDRESS($B52,$X$2)&amp;":"&amp;ADDRESS($B52,$X$2-1+BO$8)),INDIRECT(ADDRESS($B$12,$X$2)&amp;":"&amp;ADDRESS($B$12,$X$2-1+BO$8)),INDIRECT("rP!"&amp;ADDRESS(Prcsses!$B58,$X$2+$P$8-BO$8)&amp;":"&amp;ADDRESS(Prcsses!$B58,$X$2-1+$P$8))))</f>
        <v>56515.334848344566</v>
      </c>
      <c r="BP92" s="5">
        <f ca="1">IF(BP$4="",0,SUMPRODUCT(INDIRECT(ADDRESS($B52,$X$2)&amp;":"&amp;ADDRESS($B52,$X$2-1+BP$8)),INDIRECT(ADDRESS($B$12,$X$2)&amp;":"&amp;ADDRESS($B$12,$X$2-1+BP$8)),INDIRECT("rP!"&amp;ADDRESS(Prcsses!$B58,$X$2+$P$8-BP$8)&amp;":"&amp;ADDRESS(Prcsses!$B58,$X$2-1+$P$8))))</f>
        <v>58238.363349818486</v>
      </c>
      <c r="BQ92" s="5">
        <f ca="1">IF(BQ$4="",0,SUMPRODUCT(INDIRECT(ADDRESS($B52,$X$2)&amp;":"&amp;ADDRESS($B52,$X$2-1+BQ$8)),INDIRECT(ADDRESS($B$12,$X$2)&amp;":"&amp;ADDRESS($B$12,$X$2-1+BQ$8)),INDIRECT("rP!"&amp;ADDRESS(Prcsses!$B58,$X$2+$P$8-BQ$8)&amp;":"&amp;ADDRESS(Prcsses!$B58,$X$2-1+$P$8))))</f>
        <v>59961.391851292414</v>
      </c>
      <c r="BR92" s="5">
        <f ca="1">IF(BR$4="",0,SUMPRODUCT(INDIRECT(ADDRESS($B52,$X$2)&amp;":"&amp;ADDRESS($B52,$X$2-1+BR$8)),INDIRECT(ADDRESS($B$12,$X$2)&amp;":"&amp;ADDRESS($B$12,$X$2-1+BR$8)),INDIRECT("rP!"&amp;ADDRESS(Prcsses!$B58,$X$2+$P$8-BR$8)&amp;":"&amp;ADDRESS(Prcsses!$B58,$X$2-1+$P$8))))</f>
        <v>61684.420352766327</v>
      </c>
      <c r="BS92" s="5">
        <f ca="1">IF(BS$4="",0,SUMPRODUCT(INDIRECT(ADDRESS($B52,$X$2)&amp;":"&amp;ADDRESS($B52,$X$2-1+BS$8)),INDIRECT(ADDRESS($B$12,$X$2)&amp;":"&amp;ADDRESS($B$12,$X$2-1+BS$8)),INDIRECT("rP!"&amp;ADDRESS(Prcsses!$B58,$X$2+$P$8-BS$8)&amp;":"&amp;ADDRESS(Prcsses!$B58,$X$2-1+$P$8))))</f>
        <v>63407.44885424024</v>
      </c>
      <c r="BT92" s="5">
        <f ca="1">IF(BT$4="",0,SUMPRODUCT(INDIRECT(ADDRESS($B52,$X$2)&amp;":"&amp;ADDRESS($B52,$X$2-1+BT$8)),INDIRECT(ADDRESS($B$12,$X$2)&amp;":"&amp;ADDRESS($B$12,$X$2-1+BT$8)),INDIRECT("rP!"&amp;ADDRESS(Prcsses!$B58,$X$2+$P$8-BT$8)&amp;":"&amp;ADDRESS(Prcsses!$B58,$X$2-1+$P$8))))</f>
        <v>66178.078684610315</v>
      </c>
      <c r="BU92" s="5">
        <f ca="1">IF(BU$4="",0,SUMPRODUCT(INDIRECT(ADDRESS($B52,$X$2)&amp;":"&amp;ADDRESS($B52,$X$2-1+BU$8)),INDIRECT(ADDRESS($B$12,$X$2)&amp;":"&amp;ADDRESS($B$12,$X$2-1+BU$8)),INDIRECT("rP!"&amp;ADDRESS(Prcsses!$B58,$X$2+$P$8-BU$8)&amp;":"&amp;ADDRESS(Prcsses!$B58,$X$2-1+$P$8))))</f>
        <v>68190.575974331849</v>
      </c>
      <c r="BV92" s="5">
        <f ca="1">IF(BV$4="",0,SUMPRODUCT(INDIRECT(ADDRESS($B52,$X$2)&amp;":"&amp;ADDRESS($B52,$X$2-1+BV$8)),INDIRECT(ADDRESS($B$12,$X$2)&amp;":"&amp;ADDRESS($B$12,$X$2-1+BV$8)),INDIRECT("rP!"&amp;ADDRESS(Prcsses!$B58,$X$2+$P$8-BV$8)&amp;":"&amp;ADDRESS(Prcsses!$B58,$X$2-1+$P$8))))</f>
        <v>69948.065045835247</v>
      </c>
      <c r="BW92" s="5">
        <f ca="1">IF(BW$4="",0,SUMPRODUCT(INDIRECT(ADDRESS($B52,$X$2)&amp;":"&amp;ADDRESS($B52,$X$2-1+BW$8)),INDIRECT(ADDRESS($B$12,$X$2)&amp;":"&amp;ADDRESS($B$12,$X$2-1+BW$8)),INDIRECT("rP!"&amp;ADDRESS(Prcsses!$B58,$X$2+$P$8-BW$8)&amp;":"&amp;ADDRESS(Prcsses!$B58,$X$2-1+$P$8))))</f>
        <v>71705.554117338645</v>
      </c>
      <c r="BX92" s="5">
        <f ca="1">IF(BX$4="",0,SUMPRODUCT(INDIRECT(ADDRESS($B52,$X$2)&amp;":"&amp;ADDRESS($B52,$X$2-1+BX$8)),INDIRECT(ADDRESS($B$12,$X$2)&amp;":"&amp;ADDRESS($B$12,$X$2-1+BX$8)),INDIRECT("rP!"&amp;ADDRESS(Prcsses!$B58,$X$2+$P$8-BX$8)&amp;":"&amp;ADDRESS(Prcsses!$B58,$X$2-1+$P$8))))</f>
        <v>73463.043188842043</v>
      </c>
      <c r="BY92" s="5">
        <f ca="1">IF(BY$4="",0,SUMPRODUCT(INDIRECT(ADDRESS($B52,$X$2)&amp;":"&amp;ADDRESS($B52,$X$2-1+BY$8)),INDIRECT(ADDRESS($B$12,$X$2)&amp;":"&amp;ADDRESS($B$12,$X$2-1+BY$8)),INDIRECT("rP!"&amp;ADDRESS(Prcsses!$B58,$X$2+$P$8-BY$8)&amp;":"&amp;ADDRESS(Prcsses!$B58,$X$2-1+$P$8))))</f>
        <v>75220.532260345441</v>
      </c>
      <c r="BZ92" s="5">
        <f ca="1">IF(BZ$4="",0,SUMPRODUCT(INDIRECT(ADDRESS($B52,$X$2)&amp;":"&amp;ADDRESS($B52,$X$2-1+BZ$8)),INDIRECT(ADDRESS($B$12,$X$2)&amp;":"&amp;ADDRESS($B$12,$X$2-1+BZ$8)),INDIRECT("rP!"&amp;ADDRESS(Prcsses!$B58,$X$2+$P$8-BZ$8)&amp;":"&amp;ADDRESS(Prcsses!$B58,$X$2-1+$P$8))))</f>
        <v>78215.293638187228</v>
      </c>
      <c r="CA92" s="5">
        <f ca="1">IF(CA$4="",0,SUMPRODUCT(INDIRECT(ADDRESS($B52,$X$2)&amp;":"&amp;ADDRESS($B52,$X$2-1+CA$8)),INDIRECT(ADDRESS($B$12,$X$2)&amp;":"&amp;ADDRESS($B$12,$X$2-1+CA$8)),INDIRECT("rP!"&amp;ADDRESS(Prcsses!$B58,$X$2+$P$8-CA$8)&amp;":"&amp;ADDRESS(Prcsses!$B58,$X$2-1+$P$8))))</f>
        <v>80310.220611419296</v>
      </c>
      <c r="CB92" s="5">
        <f ca="1">IF(CB$4="",0,SUMPRODUCT(INDIRECT(ADDRESS($B52,$X$2)&amp;":"&amp;ADDRESS($B52,$X$2-1+CB$8)),INDIRECT(ADDRESS($B$12,$X$2)&amp;":"&amp;ADDRESS($B$12,$X$2-1+CB$8)),INDIRECT("rP!"&amp;ADDRESS(Prcsses!$B58,$X$2+$P$8-CB$8)&amp;":"&amp;ADDRESS(Prcsses!$B58,$X$2-1+$P$8))))</f>
        <v>82102.859464352761</v>
      </c>
      <c r="CC92" s="5">
        <f ca="1">IF(CC$4="",0,SUMPRODUCT(INDIRECT(ADDRESS($B52,$X$2)&amp;":"&amp;ADDRESS($B52,$X$2-1+CC$8)),INDIRECT(ADDRESS($B$12,$X$2)&amp;":"&amp;ADDRESS($B$12,$X$2-1+CC$8)),INDIRECT("rP!"&amp;ADDRESS(Prcsses!$B58,$X$2+$P$8-CC$8)&amp;":"&amp;ADDRESS(Prcsses!$B58,$X$2-1+$P$8))))</f>
        <v>83895.498317286227</v>
      </c>
      <c r="CD92" s="5">
        <f ca="1">IF(CD$4="",0,SUMPRODUCT(INDIRECT(ADDRESS($B52,$X$2)&amp;":"&amp;ADDRESS($B52,$X$2-1+CD$8)),INDIRECT(ADDRESS($B$12,$X$2)&amp;":"&amp;ADDRESS($B$12,$X$2-1+CD$8)),INDIRECT("rP!"&amp;ADDRESS(Prcsses!$B58,$X$2+$P$8-CD$8)&amp;":"&amp;ADDRESS(Prcsses!$B58,$X$2-1+$P$8))))</f>
        <v>85688.137170219692</v>
      </c>
      <c r="CE92" s="5">
        <f ca="1">IF(CE$4="",0,SUMPRODUCT(INDIRECT(ADDRESS($B52,$X$2)&amp;":"&amp;ADDRESS($B52,$X$2-1+CE$8)),INDIRECT(ADDRESS($B$12,$X$2)&amp;":"&amp;ADDRESS($B$12,$X$2-1+CE$8)),INDIRECT("rP!"&amp;ADDRESS(Prcsses!$B58,$X$2+$P$8-CE$8)&amp;":"&amp;ADDRESS(Prcsses!$B58,$X$2-1+$P$8))))</f>
        <v>87480.776023153143</v>
      </c>
      <c r="CF92" s="5">
        <f ca="1">IF(CF$4="",0,SUMPRODUCT(INDIRECT(ADDRESS($B52,$X$2)&amp;":"&amp;ADDRESS($B52,$X$2-1+CF$8)),INDIRECT(ADDRESS($B$12,$X$2)&amp;":"&amp;ADDRESS($B$12,$X$2-1+CF$8)),INDIRECT("rP!"&amp;ADDRESS(Prcsses!$B58,$X$2+$P$8-CF$8)&amp;":"&amp;ADDRESS(Prcsses!$B58,$X$2-1+$P$8))))</f>
        <v>0</v>
      </c>
    </row>
    <row r="93" spans="2:84" s="26" customFormat="1" ht="12" x14ac:dyDescent="0.25">
      <c r="B93" s="13"/>
      <c r="M93" s="55"/>
      <c r="N93" s="44" t="s">
        <v>21</v>
      </c>
      <c r="O93" s="45"/>
      <c r="P93" s="46"/>
      <c r="Q93" s="89"/>
      <c r="U93" s="41"/>
      <c r="V93" s="42"/>
      <c r="W93" s="43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</row>
    <row r="94" spans="2:84" s="2" customFormat="1" x14ac:dyDescent="0.3">
      <c r="B94" s="126">
        <f>ROW()</f>
        <v>94</v>
      </c>
      <c r="H94" s="2">
        <f>H93</f>
        <v>0</v>
      </c>
      <c r="I94" s="2" t="str">
        <f>$I$24</f>
        <v>Металлопрокат для B2B</v>
      </c>
      <c r="M94" s="127" t="s">
        <v>18</v>
      </c>
      <c r="O94" s="8"/>
      <c r="P94" s="72"/>
      <c r="Q94" s="129"/>
      <c r="U94" s="130">
        <f ca="1">SUM(INDIRECT(ADDRESS($B94,$X$2)&amp;":"&amp;ADDRESS($B94,$X$2-1+$P$8)))</f>
        <v>1244719639.3475943</v>
      </c>
      <c r="X94" s="130">
        <f ca="1">IF(X$4="",0,SUM(X95:X101))</f>
        <v>0</v>
      </c>
      <c r="Y94" s="130">
        <f t="shared" ref="Y94" ca="1" si="149">IF(Y$4="",0,SUM(Y95:Y101))</f>
        <v>0</v>
      </c>
      <c r="Z94" s="130">
        <f ca="1">IF(Z$4="",0,SUM(Z95:Z101))</f>
        <v>0</v>
      </c>
      <c r="AA94" s="130">
        <f t="shared" ref="AA94" ca="1" si="150">IF(AA$4="",0,SUM(AA95:AA101))</f>
        <v>0</v>
      </c>
      <c r="AB94" s="130">
        <f t="shared" ref="AB94" ca="1" si="151">IF(AB$4="",0,SUM(AB95:AB101))</f>
        <v>0</v>
      </c>
      <c r="AC94" s="130">
        <f t="shared" ref="AC94" ca="1" si="152">IF(AC$4="",0,SUM(AC95:AC101))</f>
        <v>0</v>
      </c>
      <c r="AD94" s="130">
        <f t="shared" ref="AD94" ca="1" si="153">IF(AD$4="",0,SUM(AD95:AD101))</f>
        <v>0</v>
      </c>
      <c r="AE94" s="130">
        <f t="shared" ref="AE94" ca="1" si="154">IF(AE$4="",0,SUM(AE95:AE101))</f>
        <v>0</v>
      </c>
      <c r="AF94" s="130">
        <f t="shared" ref="AF94" ca="1" si="155">IF(AF$4="",0,SUM(AF95:AF101))</f>
        <v>0</v>
      </c>
      <c r="AG94" s="130">
        <f t="shared" ref="AG94" ca="1" si="156">IF(AG$4="",0,SUM(AG95:AG101))</f>
        <v>0</v>
      </c>
      <c r="AH94" s="130">
        <f t="shared" ref="AH94" ca="1" si="157">IF(AH$4="",0,SUM(AH95:AH101))</f>
        <v>0</v>
      </c>
      <c r="AI94" s="130">
        <f t="shared" ref="AI94" ca="1" si="158">IF(AI$4="",0,SUM(AI95:AI101))</f>
        <v>0</v>
      </c>
      <c r="AJ94" s="130">
        <f t="shared" ref="AJ94" ca="1" si="159">IF(AJ$4="",0,SUM(AJ95:AJ101))</f>
        <v>0</v>
      </c>
      <c r="AK94" s="130">
        <f t="shared" ref="AK94" ca="1" si="160">IF(AK$4="",0,SUM(AK95:AK101))</f>
        <v>1271108.7</v>
      </c>
      <c r="AL94" s="130">
        <f t="shared" ref="AL94" ca="1" si="161">IF(AL$4="",0,SUM(AL95:AL101))</f>
        <v>3304882.62</v>
      </c>
      <c r="AM94" s="130">
        <f t="shared" ref="AM94" ca="1" si="162">IF(AM$4="",0,SUM(AM95:AM101))</f>
        <v>4830213.0599999996</v>
      </c>
      <c r="AN94" s="130">
        <f t="shared" ref="AN94" ca="1" si="163">IF(AN$4="",0,SUM(AN95:AN101))</f>
        <v>6355543.5</v>
      </c>
      <c r="AO94" s="130">
        <f t="shared" ref="AO94" ca="1" si="164">IF(AO$4="",0,SUM(AO95:AO101))</f>
        <v>7880873.9400000004</v>
      </c>
      <c r="AP94" s="130">
        <f t="shared" ref="AP94" ca="1" si="165">IF(AP$4="",0,SUM(AP95:AP101))</f>
        <v>9406204.3800000008</v>
      </c>
      <c r="AQ94" s="130">
        <f t="shared" ref="AQ94" ca="1" si="166">IF(AQ$4="",0,SUM(AQ95:AQ101))</f>
        <v>11048476.820400001</v>
      </c>
      <c r="AR94" s="130">
        <f t="shared" ref="AR94" ca="1" si="167">IF(AR$4="",0,SUM(AR95:AR101))</f>
        <v>12706002.565199997</v>
      </c>
      <c r="AS94" s="130">
        <f t="shared" ref="AS94" ca="1" si="168">IF(AS$4="",0,SUM(AS95:AS101))</f>
        <v>14261839.613999998</v>
      </c>
      <c r="AT94" s="130">
        <f t="shared" ref="AT94" ca="1" si="169">IF(AT$4="",0,SUM(AT95:AT101))</f>
        <v>15817676.662799999</v>
      </c>
      <c r="AU94" s="130">
        <f t="shared" ref="AU94" ca="1" si="170">IF(AU$4="",0,SUM(AU95:AU101))</f>
        <v>17373513.711600002</v>
      </c>
      <c r="AV94" s="130">
        <f t="shared" ref="AV94" ca="1" si="171">IF(AV$4="",0,SUM(AV95:AV101))</f>
        <v>18929350.760400005</v>
      </c>
      <c r="AW94" s="130">
        <f t="shared" ref="AW94" ca="1" si="172">IF(AW$4="",0,SUM(AW95:AW101))</f>
        <v>20697818.872536</v>
      </c>
      <c r="AX94" s="130">
        <f t="shared" ref="AX94" ca="1" si="173">IF(AX$4="",0,SUM(AX95:AX101))</f>
        <v>22481845.355159998</v>
      </c>
      <c r="AY94" s="130">
        <f t="shared" ref="AY94" ca="1" si="174">IF(AY$4="",0,SUM(AY95:AY101))</f>
        <v>24068799.144935999</v>
      </c>
      <c r="AZ94" s="130">
        <f t="shared" ref="AZ94" ca="1" si="175">IF(AZ$4="",0,SUM(AZ95:AZ101))</f>
        <v>25655752.934712</v>
      </c>
      <c r="BA94" s="130">
        <f t="shared" ref="BA94" ca="1" si="176">IF(BA$4="",0,SUM(BA95:BA101))</f>
        <v>27242706.724487998</v>
      </c>
      <c r="BB94" s="130">
        <f t="shared" ref="BB94" ca="1" si="177">IF(BB$4="",0,SUM(BB95:BB101))</f>
        <v>28829660.514263999</v>
      </c>
      <c r="BC94" s="130">
        <f t="shared" ref="BC94" ca="1" si="178">IF(BC$4="",0,SUM(BC95:BC101))</f>
        <v>30728715.216029279</v>
      </c>
      <c r="BD94" s="130">
        <f t="shared" ref="BD94" ca="1" si="179">IF(BD$4="",0,SUM(BD95:BD101))</f>
        <v>32104075.167168479</v>
      </c>
      <c r="BE94" s="130">
        <f t="shared" ref="BE94" ca="1" si="180">IF(BE$4="",0,SUM(BE95:BE101))</f>
        <v>32373857.311430406</v>
      </c>
      <c r="BF94" s="130">
        <f t="shared" ref="BF94" ca="1" si="181">IF(BF$4="",0,SUM(BF95:BF101))</f>
        <v>32373857.311430406</v>
      </c>
      <c r="BG94" s="130">
        <f t="shared" ref="BG94" ca="1" si="182">IF(BG$4="",0,SUM(BG95:BG101))</f>
        <v>32373857.311430406</v>
      </c>
      <c r="BH94" s="130">
        <f t="shared" ref="BH94" ca="1" si="183">IF(BH$4="",0,SUM(BH95:BH101))</f>
        <v>32373857.311430406</v>
      </c>
      <c r="BI94" s="130">
        <f t="shared" ref="BI94" ca="1" si="184">IF(BI$4="",0,SUM(BI95:BI101))</f>
        <v>32697595.884544708</v>
      </c>
      <c r="BJ94" s="130">
        <f t="shared" ref="BJ94" ca="1" si="185">IF(BJ$4="",0,SUM(BJ95:BJ101))</f>
        <v>33021334.45765901</v>
      </c>
      <c r="BK94" s="130">
        <f t="shared" ref="BK94" ca="1" si="186">IF(BK$4="",0,SUM(BK95:BK101))</f>
        <v>33021334.45765901</v>
      </c>
      <c r="BL94" s="130">
        <f t="shared" ref="BL94" ca="1" si="187">IF(BL$4="",0,SUM(BL95:BL101))</f>
        <v>33021334.45765901</v>
      </c>
      <c r="BM94" s="130">
        <f t="shared" ref="BM94" ca="1" si="188">IF(BM$4="",0,SUM(BM95:BM101))</f>
        <v>33021334.45765901</v>
      </c>
      <c r="BN94" s="130">
        <f t="shared" ref="BN94" ca="1" si="189">IF(BN$4="",0,SUM(BN95:BN101))</f>
        <v>33021334.45765901</v>
      </c>
      <c r="BO94" s="130">
        <f t="shared" ref="BO94" ca="1" si="190">IF(BO$4="",0,SUM(BO95:BO101))</f>
        <v>33351547.8022356</v>
      </c>
      <c r="BP94" s="130">
        <f t="shared" ref="BP94" ca="1" si="191">IF(BP$4="",0,SUM(BP95:BP101))</f>
        <v>33681761.146812186</v>
      </c>
      <c r="BQ94" s="130">
        <f t="shared" ref="BQ94" ca="1" si="192">IF(BQ$4="",0,SUM(BQ95:BQ101))</f>
        <v>33681761.146812186</v>
      </c>
      <c r="BR94" s="130">
        <f t="shared" ref="BR94" ca="1" si="193">IF(BR$4="",0,SUM(BR95:BR101))</f>
        <v>33681761.146812186</v>
      </c>
      <c r="BS94" s="130">
        <f t="shared" ref="BS94" ca="1" si="194">IF(BS$4="",0,SUM(BS95:BS101))</f>
        <v>33681761.146812186</v>
      </c>
      <c r="BT94" s="130">
        <f t="shared" ref="BT94" ca="1" si="195">IF(BT$4="",0,SUM(BT95:BT101))</f>
        <v>33681761.146812186</v>
      </c>
      <c r="BU94" s="130">
        <f t="shared" ref="BU94" ca="1" si="196">IF(BU$4="",0,SUM(BU95:BU101))</f>
        <v>34018578.758280315</v>
      </c>
      <c r="BV94" s="130">
        <f t="shared" ref="BV94" ca="1" si="197">IF(BV$4="",0,SUM(BV95:BV101))</f>
        <v>34355396.369748428</v>
      </c>
      <c r="BW94" s="130">
        <f t="shared" ref="BW94" ca="1" si="198">IF(BW$4="",0,SUM(BW95:BW101))</f>
        <v>34355396.369748428</v>
      </c>
      <c r="BX94" s="130">
        <f t="shared" ref="BX94" ca="1" si="199">IF(BX$4="",0,SUM(BX95:BX101))</f>
        <v>34355396.369748428</v>
      </c>
      <c r="BY94" s="130">
        <f t="shared" ref="BY94" ca="1" si="200">IF(BY$4="",0,SUM(BY95:BY101))</f>
        <v>34355396.369748428</v>
      </c>
      <c r="BZ94" s="130">
        <f t="shared" ref="BZ94" ca="1" si="201">IF(BZ$4="",0,SUM(BZ95:BZ101))</f>
        <v>34355396.369748428</v>
      </c>
      <c r="CA94" s="130">
        <f t="shared" ref="CA94" ca="1" si="202">IF(CA$4="",0,SUM(CA95:CA101))</f>
        <v>34698950.333445914</v>
      </c>
      <c r="CB94" s="130">
        <f t="shared" ref="CB94" ca="1" si="203">IF(CB$4="",0,SUM(CB95:CB101))</f>
        <v>35042504.297143392</v>
      </c>
      <c r="CC94" s="130">
        <f t="shared" ref="CC94" ca="1" si="204">IF(CC$4="",0,SUM(CC95:CC101))</f>
        <v>35042504.297143392</v>
      </c>
      <c r="CD94" s="130">
        <f t="shared" ref="CD94" ca="1" si="205">IF(CD$4="",0,SUM(CD95:CD101))</f>
        <v>35042504.297143392</v>
      </c>
      <c r="CE94" s="130">
        <f t="shared" ref="CE94" ca="1" si="206">IF(CE$4="",0,SUM(CE95:CE101))</f>
        <v>35042504.297143392</v>
      </c>
      <c r="CF94" s="130">
        <f t="shared" ref="CF94" ca="1" si="207">IF(CF$4="",0,SUM(CF95:CF101))</f>
        <v>0</v>
      </c>
    </row>
    <row r="95" spans="2:84" x14ac:dyDescent="0.3">
      <c r="B95" s="13">
        <f>ROW()</f>
        <v>95</v>
      </c>
      <c r="H95" s="1" t="str">
        <f t="shared" ref="H95:H100" si="208">$H$85</f>
        <v>Себестоимость продаж</v>
      </c>
      <c r="I95" s="1" t="str">
        <f>Prcsses!I23</f>
        <v>Металлопрокат</v>
      </c>
      <c r="M95" s="53" t="s">
        <v>18</v>
      </c>
      <c r="U95" s="5">
        <f t="shared" ref="U95:U100" ca="1" si="209">SUM(INDIRECT(ADDRESS($B95,$X$2)&amp;":"&amp;ADDRESS($B95,$X$2-1+$P$8)))</f>
        <v>1069740635.4122963</v>
      </c>
      <c r="X95" s="5">
        <f ca="1">IF(X$4="",0,SUMPRODUCT(INDIRECT(ADDRESS($B64,$X$2)&amp;":"&amp;ADDRESS($B64,$X$2-1+X$8)),INDIRECT(ADDRESS($B$24,$X$2)&amp;":"&amp;ADDRESS($B$24,$X$2-1+X$8)),INDIRECT("rP!"&amp;ADDRESS(Prcsses!$B65,$X$2+$P$8-X$8)&amp;":"&amp;ADDRESS(Prcsses!$B65,$X$2-1+$P$8))))</f>
        <v>0</v>
      </c>
      <c r="Y95" s="5">
        <f ca="1">IF(Y$4="",0,SUMPRODUCT(INDIRECT(ADDRESS($B64,$X$2)&amp;":"&amp;ADDRESS($B64,$X$2-1+Y$8)),INDIRECT(ADDRESS($B$24,$X$2)&amp;":"&amp;ADDRESS($B$24,$X$2-1+Y$8)),INDIRECT("rP!"&amp;ADDRESS(Prcsses!$B65,$X$2+$P$8-Y$8)&amp;":"&amp;ADDRESS(Prcsses!$B65,$X$2-1+$P$8))))</f>
        <v>0</v>
      </c>
      <c r="Z95" s="5">
        <f ca="1">IF(Z$4="",0,SUMPRODUCT(INDIRECT(ADDRESS($B64,$X$2)&amp;":"&amp;ADDRESS($B64,$X$2-1+Z$8)),INDIRECT(ADDRESS($B$24,$X$2)&amp;":"&amp;ADDRESS($B$24,$X$2-1+Z$8)),INDIRECT("rP!"&amp;ADDRESS(Prcsses!$B65,$X$2+$P$8-Z$8)&amp;":"&amp;ADDRESS(Prcsses!$B65,$X$2-1+$P$8))))</f>
        <v>0</v>
      </c>
      <c r="AA95" s="5">
        <f ca="1">IF(AA$4="",0,SUMPRODUCT(INDIRECT(ADDRESS($B64,$X$2)&amp;":"&amp;ADDRESS($B64,$X$2-1+AA$8)),INDIRECT(ADDRESS($B$24,$X$2)&amp;":"&amp;ADDRESS($B$24,$X$2-1+AA$8)),INDIRECT("rP!"&amp;ADDRESS(Prcsses!$B65,$X$2+$P$8-AA$8)&amp;":"&amp;ADDRESS(Prcsses!$B65,$X$2-1+$P$8))))</f>
        <v>0</v>
      </c>
      <c r="AB95" s="5">
        <f ca="1">IF(AB$4="",0,SUMPRODUCT(INDIRECT(ADDRESS($B64,$X$2)&amp;":"&amp;ADDRESS($B64,$X$2-1+AB$8)),INDIRECT(ADDRESS($B$24,$X$2)&amp;":"&amp;ADDRESS($B$24,$X$2-1+AB$8)),INDIRECT("rP!"&amp;ADDRESS(Prcsses!$B65,$X$2+$P$8-AB$8)&amp;":"&amp;ADDRESS(Prcsses!$B65,$X$2-1+$P$8))))</f>
        <v>0</v>
      </c>
      <c r="AC95" s="5">
        <f ca="1">IF(AC$4="",0,SUMPRODUCT(INDIRECT(ADDRESS($B64,$X$2)&amp;":"&amp;ADDRESS($B64,$X$2-1+AC$8)),INDIRECT(ADDRESS($B$24,$X$2)&amp;":"&amp;ADDRESS($B$24,$X$2-1+AC$8)),INDIRECT("rP!"&amp;ADDRESS(Prcsses!$B65,$X$2+$P$8-AC$8)&amp;":"&amp;ADDRESS(Prcsses!$B65,$X$2-1+$P$8))))</f>
        <v>0</v>
      </c>
      <c r="AD95" s="5">
        <f ca="1">IF(AD$4="",0,SUMPRODUCT(INDIRECT(ADDRESS($B64,$X$2)&amp;":"&amp;ADDRESS($B64,$X$2-1+AD$8)),INDIRECT(ADDRESS($B$24,$X$2)&amp;":"&amp;ADDRESS($B$24,$X$2-1+AD$8)),INDIRECT("rP!"&amp;ADDRESS(Prcsses!$B65,$X$2+$P$8-AD$8)&amp;":"&amp;ADDRESS(Prcsses!$B65,$X$2-1+$P$8))))</f>
        <v>0</v>
      </c>
      <c r="AE95" s="5">
        <f ca="1">IF(AE$4="",0,SUMPRODUCT(INDIRECT(ADDRESS($B64,$X$2)&amp;":"&amp;ADDRESS($B64,$X$2-1+AE$8)),INDIRECT(ADDRESS($B$24,$X$2)&amp;":"&amp;ADDRESS($B$24,$X$2-1+AE$8)),INDIRECT("rP!"&amp;ADDRESS(Prcsses!$B65,$X$2+$P$8-AE$8)&amp;":"&amp;ADDRESS(Prcsses!$B65,$X$2-1+$P$8))))</f>
        <v>0</v>
      </c>
      <c r="AF95" s="5">
        <f ca="1">IF(AF$4="",0,SUMPRODUCT(INDIRECT(ADDRESS($B64,$X$2)&amp;":"&amp;ADDRESS($B64,$X$2-1+AF$8)),INDIRECT(ADDRESS($B$24,$X$2)&amp;":"&amp;ADDRESS($B$24,$X$2-1+AF$8)),INDIRECT("rP!"&amp;ADDRESS(Prcsses!$B65,$X$2+$P$8-AF$8)&amp;":"&amp;ADDRESS(Prcsses!$B65,$X$2-1+$P$8))))</f>
        <v>0</v>
      </c>
      <c r="AG95" s="5">
        <f ca="1">IF(AG$4="",0,SUMPRODUCT(INDIRECT(ADDRESS($B64,$X$2)&amp;":"&amp;ADDRESS($B64,$X$2-1+AG$8)),INDIRECT(ADDRESS($B$24,$X$2)&amp;":"&amp;ADDRESS($B$24,$X$2-1+AG$8)),INDIRECT("rP!"&amp;ADDRESS(Prcsses!$B65,$X$2+$P$8-AG$8)&amp;":"&amp;ADDRESS(Prcsses!$B65,$X$2-1+$P$8))))</f>
        <v>0</v>
      </c>
      <c r="AH95" s="5">
        <f ca="1">IF(AH$4="",0,SUMPRODUCT(INDIRECT(ADDRESS($B64,$X$2)&amp;":"&amp;ADDRESS($B64,$X$2-1+AH$8)),INDIRECT(ADDRESS($B$24,$X$2)&amp;":"&amp;ADDRESS($B$24,$X$2-1+AH$8)),INDIRECT("rP!"&amp;ADDRESS(Prcsses!$B65,$X$2+$P$8-AH$8)&amp;":"&amp;ADDRESS(Prcsses!$B65,$X$2-1+$P$8))))</f>
        <v>0</v>
      </c>
      <c r="AI95" s="5">
        <f ca="1">IF(AI$4="",0,SUMPRODUCT(INDIRECT(ADDRESS($B64,$X$2)&amp;":"&amp;ADDRESS($B64,$X$2-1+AI$8)),INDIRECT(ADDRESS($B$24,$X$2)&amp;":"&amp;ADDRESS($B$24,$X$2-1+AI$8)),INDIRECT("rP!"&amp;ADDRESS(Prcsses!$B65,$X$2+$P$8-AI$8)&amp;":"&amp;ADDRESS(Prcsses!$B65,$X$2-1+$P$8))))</f>
        <v>0</v>
      </c>
      <c r="AJ95" s="5">
        <f ca="1">IF(AJ$4="",0,SUMPRODUCT(INDIRECT(ADDRESS($B64,$X$2)&amp;":"&amp;ADDRESS($B64,$X$2-1+AJ$8)),INDIRECT(ADDRESS($B$24,$X$2)&amp;":"&amp;ADDRESS($B$24,$X$2-1+AJ$8)),INDIRECT("rP!"&amp;ADDRESS(Prcsses!$B65,$X$2+$P$8-AJ$8)&amp;":"&amp;ADDRESS(Prcsses!$B65,$X$2-1+$P$8))))</f>
        <v>0</v>
      </c>
      <c r="AK95" s="5">
        <f ca="1">IF(AK$4="",0,SUMPRODUCT(INDIRECT(ADDRESS($B64,$X$2)&amp;":"&amp;ADDRESS($B64,$X$2-1+AK$8)),INDIRECT(ADDRESS($B$24,$X$2)&amp;":"&amp;ADDRESS($B$24,$X$2-1+AK$8)),INDIRECT("rP!"&amp;ADDRESS(Prcsses!$B65,$X$2+$P$8-AK$8)&amp;":"&amp;ADDRESS(Prcsses!$B65,$X$2-1+$P$8))))</f>
        <v>1092420</v>
      </c>
      <c r="AL95" s="5">
        <f ca="1">IF(AL$4="",0,SUMPRODUCT(INDIRECT(ADDRESS($B64,$X$2)&amp;":"&amp;ADDRESS($B64,$X$2-1+AL$8)),INDIRECT(ADDRESS($B$24,$X$2)&amp;":"&amp;ADDRESS($B$24,$X$2-1+AL$8)),INDIRECT("rP!"&amp;ADDRESS(Prcsses!$B65,$X$2+$P$8-AL$8)&amp;":"&amp;ADDRESS(Prcsses!$B65,$X$2-1+$P$8))))</f>
        <v>2840292</v>
      </c>
      <c r="AM95" s="5">
        <f ca="1">IF(AM$4="",0,SUMPRODUCT(INDIRECT(ADDRESS($B64,$X$2)&amp;":"&amp;ADDRESS($B64,$X$2-1+AM$8)),INDIRECT(ADDRESS($B$24,$X$2)&amp;":"&amp;ADDRESS($B$24,$X$2-1+AM$8)),INDIRECT("rP!"&amp;ADDRESS(Prcsses!$B65,$X$2+$P$8-AM$8)&amp;":"&amp;ADDRESS(Prcsses!$B65,$X$2-1+$P$8))))</f>
        <v>4151196</v>
      </c>
      <c r="AN95" s="5">
        <f ca="1">IF(AN$4="",0,SUMPRODUCT(INDIRECT(ADDRESS($B64,$X$2)&amp;":"&amp;ADDRESS($B64,$X$2-1+AN$8)),INDIRECT(ADDRESS($B$24,$X$2)&amp;":"&amp;ADDRESS($B$24,$X$2-1+AN$8)),INDIRECT("rP!"&amp;ADDRESS(Prcsses!$B65,$X$2+$P$8-AN$8)&amp;":"&amp;ADDRESS(Prcsses!$B65,$X$2-1+$P$8))))</f>
        <v>5462100</v>
      </c>
      <c r="AO95" s="5">
        <f ca="1">IF(AO$4="",0,SUMPRODUCT(INDIRECT(ADDRESS($B64,$X$2)&amp;":"&amp;ADDRESS($B64,$X$2-1+AO$8)),INDIRECT(ADDRESS($B$24,$X$2)&amp;":"&amp;ADDRESS($B$24,$X$2-1+AO$8)),INDIRECT("rP!"&amp;ADDRESS(Prcsses!$B65,$X$2+$P$8-AO$8)&amp;":"&amp;ADDRESS(Prcsses!$B65,$X$2-1+$P$8))))</f>
        <v>6773004</v>
      </c>
      <c r="AP95" s="5">
        <f ca="1">IF(AP$4="",0,SUMPRODUCT(INDIRECT(ADDRESS($B64,$X$2)&amp;":"&amp;ADDRESS($B64,$X$2-1+AP$8)),INDIRECT(ADDRESS($B$24,$X$2)&amp;":"&amp;ADDRESS($B$24,$X$2-1+AP$8)),INDIRECT("rP!"&amp;ADDRESS(Prcsses!$B65,$X$2+$P$8-AP$8)&amp;":"&amp;ADDRESS(Prcsses!$B65,$X$2-1+$P$8))))</f>
        <v>8083908</v>
      </c>
      <c r="AQ95" s="5">
        <f ca="1">IF(AQ$4="",0,SUMPRODUCT(INDIRECT(ADDRESS($B64,$X$2)&amp;":"&amp;ADDRESS($B64,$X$2-1+AQ$8)),INDIRECT(ADDRESS($B$24,$X$2)&amp;":"&amp;ADDRESS($B$24,$X$2-1+AQ$8)),INDIRECT("rP!"&amp;ADDRESS(Prcsses!$B65,$X$2+$P$8-AQ$8)&amp;":"&amp;ADDRESS(Prcsses!$B65,$X$2-1+$P$8))))</f>
        <v>9495314.6400000006</v>
      </c>
      <c r="AR95" s="5">
        <f ca="1">IF(AR$4="",0,SUMPRODUCT(INDIRECT(ADDRESS($B64,$X$2)&amp;":"&amp;ADDRESS($B64,$X$2-1+AR$8)),INDIRECT(ADDRESS($B$24,$X$2)&amp;":"&amp;ADDRESS($B$24,$X$2-1+AR$8)),INDIRECT("rP!"&amp;ADDRESS(Prcsses!$B65,$X$2+$P$8-AR$8)&amp;":"&amp;ADDRESS(Prcsses!$B65,$X$2-1+$P$8))))</f>
        <v>10919830.319999998</v>
      </c>
      <c r="AS95" s="5">
        <f ca="1">IF(AS$4="",0,SUMPRODUCT(INDIRECT(ADDRESS($B64,$X$2)&amp;":"&amp;ADDRESS($B64,$X$2-1+AS$8)),INDIRECT(ADDRESS($B$24,$X$2)&amp;":"&amp;ADDRESS($B$24,$X$2-1+AS$8)),INDIRECT("rP!"&amp;ADDRESS(Prcsses!$B65,$X$2+$P$8-AS$8)&amp;":"&amp;ADDRESS(Prcsses!$B65,$X$2-1+$P$8))))</f>
        <v>12256952.399999999</v>
      </c>
      <c r="AT95" s="5">
        <f ca="1">IF(AT$4="",0,SUMPRODUCT(INDIRECT(ADDRESS($B64,$X$2)&amp;":"&amp;ADDRESS($B64,$X$2-1+AT$8)),INDIRECT(ADDRESS($B$24,$X$2)&amp;":"&amp;ADDRESS($B$24,$X$2-1+AT$8)),INDIRECT("rP!"&amp;ADDRESS(Prcsses!$B65,$X$2+$P$8-AT$8)&amp;":"&amp;ADDRESS(Prcsses!$B65,$X$2-1+$P$8))))</f>
        <v>13594074.479999999</v>
      </c>
      <c r="AU95" s="5">
        <f ca="1">IF(AU$4="",0,SUMPRODUCT(INDIRECT(ADDRESS($B64,$X$2)&amp;":"&amp;ADDRESS($B64,$X$2-1+AU$8)),INDIRECT(ADDRESS($B$24,$X$2)&amp;":"&amp;ADDRESS($B$24,$X$2-1+AU$8)),INDIRECT("rP!"&amp;ADDRESS(Prcsses!$B65,$X$2+$P$8-AU$8)&amp;":"&amp;ADDRESS(Prcsses!$B65,$X$2-1+$P$8))))</f>
        <v>14931196.559999999</v>
      </c>
      <c r="AV95" s="5">
        <f ca="1">IF(AV$4="",0,SUMPRODUCT(INDIRECT(ADDRESS($B64,$X$2)&amp;":"&amp;ADDRESS($B64,$X$2-1+AV$8)),INDIRECT(ADDRESS($B$24,$X$2)&amp;":"&amp;ADDRESS($B$24,$X$2-1+AV$8)),INDIRECT("rP!"&amp;ADDRESS(Prcsses!$B65,$X$2+$P$8-AV$8)&amp;":"&amp;ADDRESS(Prcsses!$B65,$X$2-1+$P$8))))</f>
        <v>16268318.640000001</v>
      </c>
      <c r="AW95" s="5">
        <f ca="1">IF(AW$4="",0,SUMPRODUCT(INDIRECT(ADDRESS($B64,$X$2)&amp;":"&amp;ADDRESS($B64,$X$2-1+AW$8)),INDIRECT(ADDRESS($B$24,$X$2)&amp;":"&amp;ADDRESS($B$24,$X$2-1+AW$8)),INDIRECT("rP!"&amp;ADDRESS(Prcsses!$B65,$X$2+$P$8-AW$8)&amp;":"&amp;ADDRESS(Prcsses!$B65,$X$2-1+$P$8))))</f>
        <v>17788180.737599999</v>
      </c>
      <c r="AX95" s="5">
        <f ca="1">IF(AX$4="",0,SUMPRODUCT(INDIRECT(ADDRESS($B64,$X$2)&amp;":"&amp;ADDRESS($B64,$X$2-1+AX$8)),INDIRECT(ADDRESS($B$24,$X$2)&amp;":"&amp;ADDRESS($B$24,$X$2-1+AX$8)),INDIRECT("rP!"&amp;ADDRESS(Prcsses!$B65,$X$2+$P$8-AX$8)&amp;":"&amp;ADDRESS(Prcsses!$B65,$X$2-1+$P$8))))</f>
        <v>19321414.055999998</v>
      </c>
      <c r="AY95" s="5">
        <f ca="1">IF(AY$4="",0,SUMPRODUCT(INDIRECT(ADDRESS($B64,$X$2)&amp;":"&amp;ADDRESS($B64,$X$2-1+AY$8)),INDIRECT(ADDRESS($B$24,$X$2)&amp;":"&amp;ADDRESS($B$24,$X$2-1+AY$8)),INDIRECT("rP!"&amp;ADDRESS(Prcsses!$B65,$X$2+$P$8-AY$8)&amp;":"&amp;ADDRESS(Prcsses!$B65,$X$2-1+$P$8))))</f>
        <v>20685278.577599999</v>
      </c>
      <c r="AZ95" s="5">
        <f ca="1">IF(AZ$4="",0,SUMPRODUCT(INDIRECT(ADDRESS($B64,$X$2)&amp;":"&amp;ADDRESS($B64,$X$2-1+AZ$8)),INDIRECT(ADDRESS($B$24,$X$2)&amp;":"&amp;ADDRESS($B$24,$X$2-1+AZ$8)),INDIRECT("rP!"&amp;ADDRESS(Prcsses!$B65,$X$2+$P$8-AZ$8)&amp;":"&amp;ADDRESS(Prcsses!$B65,$X$2-1+$P$8))))</f>
        <v>22049143.099200003</v>
      </c>
      <c r="BA95" s="5">
        <f ca="1">IF(BA$4="",0,SUMPRODUCT(INDIRECT(ADDRESS($B64,$X$2)&amp;":"&amp;ADDRESS($B64,$X$2-1+BA$8)),INDIRECT(ADDRESS($B$24,$X$2)&amp;":"&amp;ADDRESS($B$24,$X$2-1+BA$8)),INDIRECT("rP!"&amp;ADDRESS(Prcsses!$B65,$X$2+$P$8-BA$8)&amp;":"&amp;ADDRESS(Prcsses!$B65,$X$2-1+$P$8))))</f>
        <v>23413007.620800003</v>
      </c>
      <c r="BB95" s="5">
        <f ca="1">IF(BB$4="",0,SUMPRODUCT(INDIRECT(ADDRESS($B64,$X$2)&amp;":"&amp;ADDRESS($B64,$X$2-1+BB$8)),INDIRECT(ADDRESS($B$24,$X$2)&amp;":"&amp;ADDRESS($B$24,$X$2-1+BB$8)),INDIRECT("rP!"&amp;ADDRESS(Prcsses!$B65,$X$2+$P$8-BB$8)&amp;":"&amp;ADDRESS(Prcsses!$B65,$X$2-1+$P$8))))</f>
        <v>24776872.1424</v>
      </c>
      <c r="BC95" s="5">
        <f ca="1">IF(BC$4="",0,SUMPRODUCT(INDIRECT(ADDRESS($B64,$X$2)&amp;":"&amp;ADDRESS($B64,$X$2-1+BC$8)),INDIRECT(ADDRESS($B$24,$X$2)&amp;":"&amp;ADDRESS($B$24,$X$2-1+BC$8)),INDIRECT("rP!"&amp;ADDRESS(Prcsses!$B65,$X$2+$P$8-BC$8)&amp;":"&amp;ADDRESS(Prcsses!$B65,$X$2-1+$P$8))))</f>
        <v>26408963.353248</v>
      </c>
      <c r="BD95" s="5">
        <f ca="1">IF(BD$4="",0,SUMPRODUCT(INDIRECT(ADDRESS($B64,$X$2)&amp;":"&amp;ADDRESS($B64,$X$2-1+BD$8)),INDIRECT(ADDRESS($B$24,$X$2)&amp;":"&amp;ADDRESS($B$24,$X$2-1+BD$8)),INDIRECT("rP!"&amp;ADDRESS(Prcsses!$B65,$X$2+$P$8-BD$8)&amp;":"&amp;ADDRESS(Prcsses!$B65,$X$2-1+$P$8))))</f>
        <v>27590979.271968</v>
      </c>
      <c r="BE95" s="5">
        <f ca="1">IF(BE$4="",0,SUMPRODUCT(INDIRECT(ADDRESS($B64,$X$2)&amp;":"&amp;ADDRESS($B64,$X$2-1+BE$8)),INDIRECT(ADDRESS($B$24,$X$2)&amp;":"&amp;ADDRESS($B$24,$X$2-1+BE$8)),INDIRECT("rP!"&amp;ADDRESS(Prcsses!$B65,$X$2+$P$8-BE$8)&amp;":"&amp;ADDRESS(Prcsses!$B65,$X$2-1+$P$8))))</f>
        <v>27822836.240640003</v>
      </c>
      <c r="BF95" s="5">
        <f ca="1">IF(BF$4="",0,SUMPRODUCT(INDIRECT(ADDRESS($B64,$X$2)&amp;":"&amp;ADDRESS($B64,$X$2-1+BF$8)),INDIRECT(ADDRESS($B$24,$X$2)&amp;":"&amp;ADDRESS($B$24,$X$2-1+BF$8)),INDIRECT("rP!"&amp;ADDRESS(Prcsses!$B65,$X$2+$P$8-BF$8)&amp;":"&amp;ADDRESS(Prcsses!$B65,$X$2-1+$P$8))))</f>
        <v>27822836.240640003</v>
      </c>
      <c r="BG95" s="5">
        <f ca="1">IF(BG$4="",0,SUMPRODUCT(INDIRECT(ADDRESS($B64,$X$2)&amp;":"&amp;ADDRESS($B64,$X$2-1+BG$8)),INDIRECT(ADDRESS($B$24,$X$2)&amp;":"&amp;ADDRESS($B$24,$X$2-1+BG$8)),INDIRECT("rP!"&amp;ADDRESS(Prcsses!$B65,$X$2+$P$8-BG$8)&amp;":"&amp;ADDRESS(Prcsses!$B65,$X$2-1+$P$8))))</f>
        <v>27822836.240640003</v>
      </c>
      <c r="BH95" s="5">
        <f ca="1">IF(BH$4="",0,SUMPRODUCT(INDIRECT(ADDRESS($B64,$X$2)&amp;":"&amp;ADDRESS($B64,$X$2-1+BH$8)),INDIRECT(ADDRESS($B$24,$X$2)&amp;":"&amp;ADDRESS($B$24,$X$2-1+BH$8)),INDIRECT("rP!"&amp;ADDRESS(Prcsses!$B65,$X$2+$P$8-BH$8)&amp;":"&amp;ADDRESS(Prcsses!$B65,$X$2-1+$P$8))))</f>
        <v>27822836.240640003</v>
      </c>
      <c r="BI95" s="5">
        <f ca="1">IF(BI$4="",0,SUMPRODUCT(INDIRECT(ADDRESS($B64,$X$2)&amp;":"&amp;ADDRESS($B64,$X$2-1+BI$8)),INDIRECT(ADDRESS($B$24,$X$2)&amp;":"&amp;ADDRESS($B$24,$X$2-1+BI$8)),INDIRECT("rP!"&amp;ADDRESS(Prcsses!$B65,$X$2+$P$8-BI$8)&amp;":"&amp;ADDRESS(Prcsses!$B65,$X$2-1+$P$8))))</f>
        <v>28101064.603046402</v>
      </c>
      <c r="BJ95" s="5">
        <f ca="1">IF(BJ$4="",0,SUMPRODUCT(INDIRECT(ADDRESS($B64,$X$2)&amp;":"&amp;ADDRESS($B64,$X$2-1+BJ$8)),INDIRECT(ADDRESS($B$24,$X$2)&amp;":"&amp;ADDRESS($B$24,$X$2-1+BJ$8)),INDIRECT("rP!"&amp;ADDRESS(Prcsses!$B65,$X$2+$P$8-BJ$8)&amp;":"&amp;ADDRESS(Prcsses!$B65,$X$2-1+$P$8))))</f>
        <v>28379292.965452801</v>
      </c>
      <c r="BK95" s="5">
        <f ca="1">IF(BK$4="",0,SUMPRODUCT(INDIRECT(ADDRESS($B64,$X$2)&amp;":"&amp;ADDRESS($B64,$X$2-1+BK$8)),INDIRECT(ADDRESS($B$24,$X$2)&amp;":"&amp;ADDRESS($B$24,$X$2-1+BK$8)),INDIRECT("rP!"&amp;ADDRESS(Prcsses!$B65,$X$2+$P$8-BK$8)&amp;":"&amp;ADDRESS(Prcsses!$B65,$X$2-1+$P$8))))</f>
        <v>28379292.965452801</v>
      </c>
      <c r="BL95" s="5">
        <f ca="1">IF(BL$4="",0,SUMPRODUCT(INDIRECT(ADDRESS($B64,$X$2)&amp;":"&amp;ADDRESS($B64,$X$2-1+BL$8)),INDIRECT(ADDRESS($B$24,$X$2)&amp;":"&amp;ADDRESS($B$24,$X$2-1+BL$8)),INDIRECT("rP!"&amp;ADDRESS(Prcsses!$B65,$X$2+$P$8-BL$8)&amp;":"&amp;ADDRESS(Prcsses!$B65,$X$2-1+$P$8))))</f>
        <v>28379292.965452801</v>
      </c>
      <c r="BM95" s="5">
        <f ca="1">IF(BM$4="",0,SUMPRODUCT(INDIRECT(ADDRESS($B64,$X$2)&amp;":"&amp;ADDRESS($B64,$X$2-1+BM$8)),INDIRECT(ADDRESS($B$24,$X$2)&amp;":"&amp;ADDRESS($B$24,$X$2-1+BM$8)),INDIRECT("rP!"&amp;ADDRESS(Prcsses!$B65,$X$2+$P$8-BM$8)&amp;":"&amp;ADDRESS(Prcsses!$B65,$X$2-1+$P$8))))</f>
        <v>28379292.965452801</v>
      </c>
      <c r="BN95" s="5">
        <f ca="1">IF(BN$4="",0,SUMPRODUCT(INDIRECT(ADDRESS($B64,$X$2)&amp;":"&amp;ADDRESS($B64,$X$2-1+BN$8)),INDIRECT(ADDRESS($B$24,$X$2)&amp;":"&amp;ADDRESS($B$24,$X$2-1+BN$8)),INDIRECT("rP!"&amp;ADDRESS(Prcsses!$B65,$X$2+$P$8-BN$8)&amp;":"&amp;ADDRESS(Prcsses!$B65,$X$2-1+$P$8))))</f>
        <v>28379292.965452801</v>
      </c>
      <c r="BO95" s="5">
        <f ca="1">IF(BO$4="",0,SUMPRODUCT(INDIRECT(ADDRESS($B64,$X$2)&amp;":"&amp;ADDRESS($B64,$X$2-1+BO$8)),INDIRECT(ADDRESS($B$24,$X$2)&amp;":"&amp;ADDRESS($B$24,$X$2-1+BO$8)),INDIRECT("rP!"&amp;ADDRESS(Prcsses!$B65,$X$2+$P$8-BO$8)&amp;":"&amp;ADDRESS(Prcsses!$B65,$X$2-1+$P$8))))</f>
        <v>28663085.895107329</v>
      </c>
      <c r="BP95" s="5">
        <f ca="1">IF(BP$4="",0,SUMPRODUCT(INDIRECT(ADDRESS($B64,$X$2)&amp;":"&amp;ADDRESS($B64,$X$2-1+BP$8)),INDIRECT(ADDRESS($B$24,$X$2)&amp;":"&amp;ADDRESS($B$24,$X$2-1+BP$8)),INDIRECT("rP!"&amp;ADDRESS(Prcsses!$B65,$X$2+$P$8-BP$8)&amp;":"&amp;ADDRESS(Prcsses!$B65,$X$2-1+$P$8))))</f>
        <v>28946878.824761853</v>
      </c>
      <c r="BQ95" s="5">
        <f ca="1">IF(BQ$4="",0,SUMPRODUCT(INDIRECT(ADDRESS($B64,$X$2)&amp;":"&amp;ADDRESS($B64,$X$2-1+BQ$8)),INDIRECT(ADDRESS($B$24,$X$2)&amp;":"&amp;ADDRESS($B$24,$X$2-1+BQ$8)),INDIRECT("rP!"&amp;ADDRESS(Prcsses!$B65,$X$2+$P$8-BQ$8)&amp;":"&amp;ADDRESS(Prcsses!$B65,$X$2-1+$P$8))))</f>
        <v>28946878.824761853</v>
      </c>
      <c r="BR95" s="5">
        <f ca="1">IF(BR$4="",0,SUMPRODUCT(INDIRECT(ADDRESS($B64,$X$2)&amp;":"&amp;ADDRESS($B64,$X$2-1+BR$8)),INDIRECT(ADDRESS($B$24,$X$2)&amp;":"&amp;ADDRESS($B$24,$X$2-1+BR$8)),INDIRECT("rP!"&amp;ADDRESS(Prcsses!$B65,$X$2+$P$8-BR$8)&amp;":"&amp;ADDRESS(Prcsses!$B65,$X$2-1+$P$8))))</f>
        <v>28946878.824761853</v>
      </c>
      <c r="BS95" s="5">
        <f ca="1">IF(BS$4="",0,SUMPRODUCT(INDIRECT(ADDRESS($B64,$X$2)&amp;":"&amp;ADDRESS($B64,$X$2-1+BS$8)),INDIRECT(ADDRESS($B$24,$X$2)&amp;":"&amp;ADDRESS($B$24,$X$2-1+BS$8)),INDIRECT("rP!"&amp;ADDRESS(Prcsses!$B65,$X$2+$P$8-BS$8)&amp;":"&amp;ADDRESS(Prcsses!$B65,$X$2-1+$P$8))))</f>
        <v>28946878.824761853</v>
      </c>
      <c r="BT95" s="5">
        <f ca="1">IF(BT$4="",0,SUMPRODUCT(INDIRECT(ADDRESS($B64,$X$2)&amp;":"&amp;ADDRESS($B64,$X$2-1+BT$8)),INDIRECT(ADDRESS($B$24,$X$2)&amp;":"&amp;ADDRESS($B$24,$X$2-1+BT$8)),INDIRECT("rP!"&amp;ADDRESS(Prcsses!$B65,$X$2+$P$8-BT$8)&amp;":"&amp;ADDRESS(Prcsses!$B65,$X$2-1+$P$8))))</f>
        <v>28946878.824761853</v>
      </c>
      <c r="BU95" s="5">
        <f ca="1">IF(BU$4="",0,SUMPRODUCT(INDIRECT(ADDRESS($B64,$X$2)&amp;":"&amp;ADDRESS($B64,$X$2-1+BU$8)),INDIRECT(ADDRESS($B$24,$X$2)&amp;":"&amp;ADDRESS($B$24,$X$2-1+BU$8)),INDIRECT("rP!"&amp;ADDRESS(Prcsses!$B65,$X$2+$P$8-BU$8)&amp;":"&amp;ADDRESS(Prcsses!$B65,$X$2-1+$P$8))))</f>
        <v>29236347.613009471</v>
      </c>
      <c r="BV95" s="5">
        <f ca="1">IF(BV$4="",0,SUMPRODUCT(INDIRECT(ADDRESS($B64,$X$2)&amp;":"&amp;ADDRESS($B64,$X$2-1+BV$8)),INDIRECT(ADDRESS($B$24,$X$2)&amp;":"&amp;ADDRESS($B$24,$X$2-1+BV$8)),INDIRECT("rP!"&amp;ADDRESS(Prcsses!$B65,$X$2+$P$8-BV$8)&amp;":"&amp;ADDRESS(Prcsses!$B65,$X$2-1+$P$8))))</f>
        <v>29525816.40125709</v>
      </c>
      <c r="BW95" s="5">
        <f ca="1">IF(BW$4="",0,SUMPRODUCT(INDIRECT(ADDRESS($B64,$X$2)&amp;":"&amp;ADDRESS($B64,$X$2-1+BW$8)),INDIRECT(ADDRESS($B$24,$X$2)&amp;":"&amp;ADDRESS($B$24,$X$2-1+BW$8)),INDIRECT("rP!"&amp;ADDRESS(Prcsses!$B65,$X$2+$P$8-BW$8)&amp;":"&amp;ADDRESS(Prcsses!$B65,$X$2-1+$P$8))))</f>
        <v>29525816.40125709</v>
      </c>
      <c r="BX95" s="5">
        <f ca="1">IF(BX$4="",0,SUMPRODUCT(INDIRECT(ADDRESS($B64,$X$2)&amp;":"&amp;ADDRESS($B64,$X$2-1+BX$8)),INDIRECT(ADDRESS($B$24,$X$2)&amp;":"&amp;ADDRESS($B$24,$X$2-1+BX$8)),INDIRECT("rP!"&amp;ADDRESS(Prcsses!$B65,$X$2+$P$8-BX$8)&amp;":"&amp;ADDRESS(Prcsses!$B65,$X$2-1+$P$8))))</f>
        <v>29525816.40125709</v>
      </c>
      <c r="BY95" s="5">
        <f ca="1">IF(BY$4="",0,SUMPRODUCT(INDIRECT(ADDRESS($B64,$X$2)&amp;":"&amp;ADDRESS($B64,$X$2-1+BY$8)),INDIRECT(ADDRESS($B$24,$X$2)&amp;":"&amp;ADDRESS($B$24,$X$2-1+BY$8)),INDIRECT("rP!"&amp;ADDRESS(Prcsses!$B65,$X$2+$P$8-BY$8)&amp;":"&amp;ADDRESS(Prcsses!$B65,$X$2-1+$P$8))))</f>
        <v>29525816.40125709</v>
      </c>
      <c r="BZ95" s="5">
        <f ca="1">IF(BZ$4="",0,SUMPRODUCT(INDIRECT(ADDRESS($B64,$X$2)&amp;":"&amp;ADDRESS($B64,$X$2-1+BZ$8)),INDIRECT(ADDRESS($B$24,$X$2)&amp;":"&amp;ADDRESS($B$24,$X$2-1+BZ$8)),INDIRECT("rP!"&amp;ADDRESS(Prcsses!$B65,$X$2+$P$8-BZ$8)&amp;":"&amp;ADDRESS(Prcsses!$B65,$X$2-1+$P$8))))</f>
        <v>29525816.40125709</v>
      </c>
      <c r="CA95" s="5">
        <f ca="1">IF(CA$4="",0,SUMPRODUCT(INDIRECT(ADDRESS($B64,$X$2)&amp;":"&amp;ADDRESS($B64,$X$2-1+CA$8)),INDIRECT(ADDRESS($B$24,$X$2)&amp;":"&amp;ADDRESS($B$24,$X$2-1+CA$8)),INDIRECT("rP!"&amp;ADDRESS(Prcsses!$B65,$X$2+$P$8-CA$8)&amp;":"&amp;ADDRESS(Prcsses!$B65,$X$2-1+$P$8))))</f>
        <v>29821074.56526966</v>
      </c>
      <c r="CB95" s="5">
        <f ca="1">IF(CB$4="",0,SUMPRODUCT(INDIRECT(ADDRESS($B64,$X$2)&amp;":"&amp;ADDRESS($B64,$X$2-1+CB$8)),INDIRECT(ADDRESS($B$24,$X$2)&amp;":"&amp;ADDRESS($B$24,$X$2-1+CB$8)),INDIRECT("rP!"&amp;ADDRESS(Prcsses!$B65,$X$2+$P$8-CB$8)&amp;":"&amp;ADDRESS(Prcsses!$B65,$X$2-1+$P$8))))</f>
        <v>30116332.72928223</v>
      </c>
      <c r="CC95" s="5">
        <f ca="1">IF(CC$4="",0,SUMPRODUCT(INDIRECT(ADDRESS($B64,$X$2)&amp;":"&amp;ADDRESS($B64,$X$2-1+CC$8)),INDIRECT(ADDRESS($B$24,$X$2)&amp;":"&amp;ADDRESS($B$24,$X$2-1+CC$8)),INDIRECT("rP!"&amp;ADDRESS(Prcsses!$B65,$X$2+$P$8-CC$8)&amp;":"&amp;ADDRESS(Prcsses!$B65,$X$2-1+$P$8))))</f>
        <v>30116332.72928223</v>
      </c>
      <c r="CD95" s="5">
        <f ca="1">IF(CD$4="",0,SUMPRODUCT(INDIRECT(ADDRESS($B64,$X$2)&amp;":"&amp;ADDRESS($B64,$X$2-1+CD$8)),INDIRECT(ADDRESS($B$24,$X$2)&amp;":"&amp;ADDRESS($B$24,$X$2-1+CD$8)),INDIRECT("rP!"&amp;ADDRESS(Prcsses!$B65,$X$2+$P$8-CD$8)&amp;":"&amp;ADDRESS(Prcsses!$B65,$X$2-1+$P$8))))</f>
        <v>30116332.72928223</v>
      </c>
      <c r="CE95" s="5">
        <f ca="1">IF(CE$4="",0,SUMPRODUCT(INDIRECT(ADDRESS($B64,$X$2)&amp;":"&amp;ADDRESS($B64,$X$2-1+CE$8)),INDIRECT(ADDRESS($B$24,$X$2)&amp;":"&amp;ADDRESS($B$24,$X$2-1+CE$8)),INDIRECT("rP!"&amp;ADDRESS(Prcsses!$B65,$X$2+$P$8-CE$8)&amp;":"&amp;ADDRESS(Prcsses!$B65,$X$2-1+$P$8))))</f>
        <v>30116332.72928223</v>
      </c>
      <c r="CF95" s="5">
        <f ca="1">IF(CF$4="",0,SUMPRODUCT(INDIRECT(ADDRESS($B64,$X$2)&amp;":"&amp;ADDRESS($B64,$X$2-1+CF$8)),INDIRECT(ADDRESS($B$24,$X$2)&amp;":"&amp;ADDRESS($B$24,$X$2-1+CF$8)),INDIRECT("rP!"&amp;ADDRESS(Prcsses!$B65,$X$2+$P$8-CF$8)&amp;":"&amp;ADDRESS(Prcsses!$B65,$X$2-1+$P$8))))</f>
        <v>0</v>
      </c>
    </row>
    <row r="96" spans="2:84" x14ac:dyDescent="0.3">
      <c r="B96" s="13">
        <f>ROW()</f>
        <v>96</v>
      </c>
      <c r="H96" s="1" t="str">
        <f t="shared" si="208"/>
        <v>Себестоимость продаж</v>
      </c>
      <c r="I96" s="1" t="str">
        <f>Prcsses!I24</f>
        <v>Изготовление у подрядчиков</v>
      </c>
      <c r="M96" s="53" t="s">
        <v>18</v>
      </c>
      <c r="U96" s="5">
        <f t="shared" ca="1" si="209"/>
        <v>127350075.64432102</v>
      </c>
      <c r="X96" s="5">
        <f ca="1">IF(X$4="",0,SUMPRODUCT(INDIRECT(ADDRESS($B65,$X$2)&amp;":"&amp;ADDRESS($B65,$X$2-1+X$8)),INDIRECT(ADDRESS($B$24,$X$2)&amp;":"&amp;ADDRESS($B$24,$X$2-1+X$8)),INDIRECT("rP!"&amp;ADDRESS(Prcsses!$B66,$X$2+$P$8-X$8)&amp;":"&amp;ADDRESS(Prcsses!$B66,$X$2-1+$P$8))))</f>
        <v>0</v>
      </c>
      <c r="Y96" s="5">
        <f ca="1">IF(Y$4="",0,SUMPRODUCT(INDIRECT(ADDRESS($B65,$X$2)&amp;":"&amp;ADDRESS($B65,$X$2-1+Y$8)),INDIRECT(ADDRESS($B$24,$X$2)&amp;":"&amp;ADDRESS($B$24,$X$2-1+Y$8)),INDIRECT("rP!"&amp;ADDRESS(Prcsses!$B66,$X$2+$P$8-Y$8)&amp;":"&amp;ADDRESS(Prcsses!$B66,$X$2-1+$P$8))))</f>
        <v>0</v>
      </c>
      <c r="Z96" s="5">
        <f ca="1">IF(Z$4="",0,SUMPRODUCT(INDIRECT(ADDRESS($B65,$X$2)&amp;":"&amp;ADDRESS($B65,$X$2-1+Z$8)),INDIRECT(ADDRESS($B$24,$X$2)&amp;":"&amp;ADDRESS($B$24,$X$2-1+Z$8)),INDIRECT("rP!"&amp;ADDRESS(Prcsses!$B66,$X$2+$P$8-Z$8)&amp;":"&amp;ADDRESS(Prcsses!$B66,$X$2-1+$P$8))))</f>
        <v>0</v>
      </c>
      <c r="AA96" s="5">
        <f ca="1">IF(AA$4="",0,SUMPRODUCT(INDIRECT(ADDRESS($B65,$X$2)&amp;":"&amp;ADDRESS($B65,$X$2-1+AA$8)),INDIRECT(ADDRESS($B$24,$X$2)&amp;":"&amp;ADDRESS($B$24,$X$2-1+AA$8)),INDIRECT("rP!"&amp;ADDRESS(Prcsses!$B66,$X$2+$P$8-AA$8)&amp;":"&amp;ADDRESS(Prcsses!$B66,$X$2-1+$P$8))))</f>
        <v>0</v>
      </c>
      <c r="AB96" s="5">
        <f ca="1">IF(AB$4="",0,SUMPRODUCT(INDIRECT(ADDRESS($B65,$X$2)&amp;":"&amp;ADDRESS($B65,$X$2-1+AB$8)),INDIRECT(ADDRESS($B$24,$X$2)&amp;":"&amp;ADDRESS($B$24,$X$2-1+AB$8)),INDIRECT("rP!"&amp;ADDRESS(Prcsses!$B66,$X$2+$P$8-AB$8)&amp;":"&amp;ADDRESS(Prcsses!$B66,$X$2-1+$P$8))))</f>
        <v>0</v>
      </c>
      <c r="AC96" s="5">
        <f ca="1">IF(AC$4="",0,SUMPRODUCT(INDIRECT(ADDRESS($B65,$X$2)&amp;":"&amp;ADDRESS($B65,$X$2-1+AC$8)),INDIRECT(ADDRESS($B$24,$X$2)&amp;":"&amp;ADDRESS($B$24,$X$2-1+AC$8)),INDIRECT("rP!"&amp;ADDRESS(Prcsses!$B66,$X$2+$P$8-AC$8)&amp;":"&amp;ADDRESS(Prcsses!$B66,$X$2-1+$P$8))))</f>
        <v>0</v>
      </c>
      <c r="AD96" s="5">
        <f ca="1">IF(AD$4="",0,SUMPRODUCT(INDIRECT(ADDRESS($B65,$X$2)&amp;":"&amp;ADDRESS($B65,$X$2-1+AD$8)),INDIRECT(ADDRESS($B$24,$X$2)&amp;":"&amp;ADDRESS($B$24,$X$2-1+AD$8)),INDIRECT("rP!"&amp;ADDRESS(Prcsses!$B66,$X$2+$P$8-AD$8)&amp;":"&amp;ADDRESS(Prcsses!$B66,$X$2-1+$P$8))))</f>
        <v>0</v>
      </c>
      <c r="AE96" s="5">
        <f ca="1">IF(AE$4="",0,SUMPRODUCT(INDIRECT(ADDRESS($B65,$X$2)&amp;":"&amp;ADDRESS($B65,$X$2-1+AE$8)),INDIRECT(ADDRESS($B$24,$X$2)&amp;":"&amp;ADDRESS($B$24,$X$2-1+AE$8)),INDIRECT("rP!"&amp;ADDRESS(Prcsses!$B66,$X$2+$P$8-AE$8)&amp;":"&amp;ADDRESS(Prcsses!$B66,$X$2-1+$P$8))))</f>
        <v>0</v>
      </c>
      <c r="AF96" s="5">
        <f ca="1">IF(AF$4="",0,SUMPRODUCT(INDIRECT(ADDRESS($B65,$X$2)&amp;":"&amp;ADDRESS($B65,$X$2-1+AF$8)),INDIRECT(ADDRESS($B$24,$X$2)&amp;":"&amp;ADDRESS($B$24,$X$2-1+AF$8)),INDIRECT("rP!"&amp;ADDRESS(Prcsses!$B66,$X$2+$P$8-AF$8)&amp;":"&amp;ADDRESS(Prcsses!$B66,$X$2-1+$P$8))))</f>
        <v>0</v>
      </c>
      <c r="AG96" s="5">
        <f ca="1">IF(AG$4="",0,SUMPRODUCT(INDIRECT(ADDRESS($B65,$X$2)&amp;":"&amp;ADDRESS($B65,$X$2-1+AG$8)),INDIRECT(ADDRESS($B$24,$X$2)&amp;":"&amp;ADDRESS($B$24,$X$2-1+AG$8)),INDIRECT("rP!"&amp;ADDRESS(Prcsses!$B66,$X$2+$P$8-AG$8)&amp;":"&amp;ADDRESS(Prcsses!$B66,$X$2-1+$P$8))))</f>
        <v>0</v>
      </c>
      <c r="AH96" s="5">
        <f ca="1">IF(AH$4="",0,SUMPRODUCT(INDIRECT(ADDRESS($B65,$X$2)&amp;":"&amp;ADDRESS($B65,$X$2-1+AH$8)),INDIRECT(ADDRESS($B$24,$X$2)&amp;":"&amp;ADDRESS($B$24,$X$2-1+AH$8)),INDIRECT("rP!"&amp;ADDRESS(Prcsses!$B66,$X$2+$P$8-AH$8)&amp;":"&amp;ADDRESS(Prcsses!$B66,$X$2-1+$P$8))))</f>
        <v>0</v>
      </c>
      <c r="AI96" s="5">
        <f ca="1">IF(AI$4="",0,SUMPRODUCT(INDIRECT(ADDRESS($B65,$X$2)&amp;":"&amp;ADDRESS($B65,$X$2-1+AI$8)),INDIRECT(ADDRESS($B$24,$X$2)&amp;":"&amp;ADDRESS($B$24,$X$2-1+AI$8)),INDIRECT("rP!"&amp;ADDRESS(Prcsses!$B66,$X$2+$P$8-AI$8)&amp;":"&amp;ADDRESS(Prcsses!$B66,$X$2-1+$P$8))))</f>
        <v>0</v>
      </c>
      <c r="AJ96" s="5">
        <f ca="1">IF(AJ$4="",0,SUMPRODUCT(INDIRECT(ADDRESS($B65,$X$2)&amp;":"&amp;ADDRESS($B65,$X$2-1+AJ$8)),INDIRECT(ADDRESS($B$24,$X$2)&amp;":"&amp;ADDRESS($B$24,$X$2-1+AJ$8)),INDIRECT("rP!"&amp;ADDRESS(Prcsses!$B66,$X$2+$P$8-AJ$8)&amp;":"&amp;ADDRESS(Prcsses!$B66,$X$2-1+$P$8))))</f>
        <v>0</v>
      </c>
      <c r="AK96" s="5">
        <f ca="1">IF(AK$4="",0,SUMPRODUCT(INDIRECT(ADDRESS($B65,$X$2)&amp;":"&amp;ADDRESS($B65,$X$2-1+AK$8)),INDIRECT(ADDRESS($B$24,$X$2)&amp;":"&amp;ADDRESS($B$24,$X$2-1+AK$8)),INDIRECT("rP!"&amp;ADDRESS(Prcsses!$B66,$X$2+$P$8-AK$8)&amp;":"&amp;ADDRESS(Prcsses!$B66,$X$2-1+$P$8))))</f>
        <v>130049.99999999999</v>
      </c>
      <c r="AL96" s="5">
        <f ca="1">IF(AL$4="",0,SUMPRODUCT(INDIRECT(ADDRESS($B65,$X$2)&amp;":"&amp;ADDRESS($B65,$X$2-1+AL$8)),INDIRECT(ADDRESS($B$24,$X$2)&amp;":"&amp;ADDRESS($B$24,$X$2-1+AL$8)),INDIRECT("rP!"&amp;ADDRESS(Prcsses!$B66,$X$2+$P$8-AL$8)&amp;":"&amp;ADDRESS(Prcsses!$B66,$X$2-1+$P$8))))</f>
        <v>338130</v>
      </c>
      <c r="AM96" s="5">
        <f ca="1">IF(AM$4="",0,SUMPRODUCT(INDIRECT(ADDRESS($B65,$X$2)&amp;":"&amp;ADDRESS($B65,$X$2-1+AM$8)),INDIRECT(ADDRESS($B$24,$X$2)&amp;":"&amp;ADDRESS($B$24,$X$2-1+AM$8)),INDIRECT("rP!"&amp;ADDRESS(Prcsses!$B66,$X$2+$P$8-AM$8)&amp;":"&amp;ADDRESS(Prcsses!$B66,$X$2-1+$P$8))))</f>
        <v>494190</v>
      </c>
      <c r="AN96" s="5">
        <f ca="1">IF(AN$4="",0,SUMPRODUCT(INDIRECT(ADDRESS($B65,$X$2)&amp;":"&amp;ADDRESS($B65,$X$2-1+AN$8)),INDIRECT(ADDRESS($B$24,$X$2)&amp;":"&amp;ADDRESS($B$24,$X$2-1+AN$8)),INDIRECT("rP!"&amp;ADDRESS(Prcsses!$B66,$X$2+$P$8-AN$8)&amp;":"&amp;ADDRESS(Prcsses!$B66,$X$2-1+$P$8))))</f>
        <v>650250</v>
      </c>
      <c r="AO96" s="5">
        <f ca="1">IF(AO$4="",0,SUMPRODUCT(INDIRECT(ADDRESS($B65,$X$2)&amp;":"&amp;ADDRESS($B65,$X$2-1+AO$8)),INDIRECT(ADDRESS($B$24,$X$2)&amp;":"&amp;ADDRESS($B$24,$X$2-1+AO$8)),INDIRECT("rP!"&amp;ADDRESS(Prcsses!$B66,$X$2+$P$8-AO$8)&amp;":"&amp;ADDRESS(Prcsses!$B66,$X$2-1+$P$8))))</f>
        <v>806310</v>
      </c>
      <c r="AP96" s="5">
        <f ca="1">IF(AP$4="",0,SUMPRODUCT(INDIRECT(ADDRESS($B65,$X$2)&amp;":"&amp;ADDRESS($B65,$X$2-1+AP$8)),INDIRECT(ADDRESS($B$24,$X$2)&amp;":"&amp;ADDRESS($B$24,$X$2-1+AP$8)),INDIRECT("rP!"&amp;ADDRESS(Prcsses!$B66,$X$2+$P$8-AP$8)&amp;":"&amp;ADDRESS(Prcsses!$B66,$X$2-1+$P$8))))</f>
        <v>962370</v>
      </c>
      <c r="AQ96" s="5">
        <f ca="1">IF(AQ$4="",0,SUMPRODUCT(INDIRECT(ADDRESS($B65,$X$2)&amp;":"&amp;ADDRESS($B65,$X$2-1+AQ$8)),INDIRECT(ADDRESS($B$24,$X$2)&amp;":"&amp;ADDRESS($B$24,$X$2-1+AQ$8)),INDIRECT("rP!"&amp;ADDRESS(Prcsses!$B66,$X$2+$P$8-AQ$8)&amp;":"&amp;ADDRESS(Prcsses!$B66,$X$2-1+$P$8))))</f>
        <v>1130394.5999999999</v>
      </c>
      <c r="AR96" s="5">
        <f ca="1">IF(AR$4="",0,SUMPRODUCT(INDIRECT(ADDRESS($B65,$X$2)&amp;":"&amp;ADDRESS($B65,$X$2-1+AR$8)),INDIRECT(ADDRESS($B$24,$X$2)&amp;":"&amp;ADDRESS($B$24,$X$2-1+AR$8)),INDIRECT("rP!"&amp;ADDRESS(Prcsses!$B66,$X$2+$P$8-AR$8)&amp;":"&amp;ADDRESS(Prcsses!$B66,$X$2-1+$P$8))))</f>
        <v>1299979.7999999998</v>
      </c>
      <c r="AS96" s="5">
        <f ca="1">IF(AS$4="",0,SUMPRODUCT(INDIRECT(ADDRESS($B65,$X$2)&amp;":"&amp;ADDRESS($B65,$X$2-1+AS$8)),INDIRECT(ADDRESS($B$24,$X$2)&amp;":"&amp;ADDRESS($B$24,$X$2-1+AS$8)),INDIRECT("rP!"&amp;ADDRESS(Prcsses!$B66,$X$2+$P$8-AS$8)&amp;":"&amp;ADDRESS(Prcsses!$B66,$X$2-1+$P$8))))</f>
        <v>1459160.9999999998</v>
      </c>
      <c r="AT96" s="5">
        <f ca="1">IF(AT$4="",0,SUMPRODUCT(INDIRECT(ADDRESS($B65,$X$2)&amp;":"&amp;ADDRESS($B65,$X$2-1+AT$8)),INDIRECT(ADDRESS($B$24,$X$2)&amp;":"&amp;ADDRESS($B$24,$X$2-1+AT$8)),INDIRECT("rP!"&amp;ADDRESS(Prcsses!$B66,$X$2+$P$8-AT$8)&amp;":"&amp;ADDRESS(Prcsses!$B66,$X$2-1+$P$8))))</f>
        <v>1618342.1999999997</v>
      </c>
      <c r="AU96" s="5">
        <f ca="1">IF(AU$4="",0,SUMPRODUCT(INDIRECT(ADDRESS($B65,$X$2)&amp;":"&amp;ADDRESS($B65,$X$2-1+AU$8)),INDIRECT(ADDRESS($B$24,$X$2)&amp;":"&amp;ADDRESS($B$24,$X$2-1+AU$8)),INDIRECT("rP!"&amp;ADDRESS(Prcsses!$B66,$X$2+$P$8-AU$8)&amp;":"&amp;ADDRESS(Prcsses!$B66,$X$2-1+$P$8))))</f>
        <v>1777523.4</v>
      </c>
      <c r="AV96" s="5">
        <f ca="1">IF(AV$4="",0,SUMPRODUCT(INDIRECT(ADDRESS($B65,$X$2)&amp;":"&amp;ADDRESS($B65,$X$2-1+AV$8)),INDIRECT(ADDRESS($B$24,$X$2)&amp;":"&amp;ADDRESS($B$24,$X$2-1+AV$8)),INDIRECT("rP!"&amp;ADDRESS(Prcsses!$B66,$X$2+$P$8-AV$8)&amp;":"&amp;ADDRESS(Prcsses!$B66,$X$2-1+$P$8))))</f>
        <v>1936704.6</v>
      </c>
      <c r="AW96" s="5">
        <f ca="1">IF(AW$4="",0,SUMPRODUCT(INDIRECT(ADDRESS($B65,$X$2)&amp;":"&amp;ADDRESS($B65,$X$2-1+AW$8)),INDIRECT(ADDRESS($B$24,$X$2)&amp;":"&amp;ADDRESS($B$24,$X$2-1+AW$8)),INDIRECT("rP!"&amp;ADDRESS(Prcsses!$B66,$X$2+$P$8-AW$8)&amp;":"&amp;ADDRESS(Prcsses!$B66,$X$2-1+$P$8))))</f>
        <v>2117640.5639999998</v>
      </c>
      <c r="AX96" s="5">
        <f ca="1">IF(AX$4="",0,SUMPRODUCT(INDIRECT(ADDRESS($B65,$X$2)&amp;":"&amp;ADDRESS($B65,$X$2-1+AX$8)),INDIRECT(ADDRESS($B$24,$X$2)&amp;":"&amp;ADDRESS($B$24,$X$2-1+AX$8)),INDIRECT("rP!"&amp;ADDRESS(Prcsses!$B66,$X$2+$P$8-AX$8)&amp;":"&amp;ADDRESS(Prcsses!$B66,$X$2-1+$P$8))))</f>
        <v>2300168.34</v>
      </c>
      <c r="AY96" s="5">
        <f ca="1">IF(AY$4="",0,SUMPRODUCT(INDIRECT(ADDRESS($B65,$X$2)&amp;":"&amp;ADDRESS($B65,$X$2-1+AY$8)),INDIRECT(ADDRESS($B$24,$X$2)&amp;":"&amp;ADDRESS($B$24,$X$2-1+AY$8)),INDIRECT("rP!"&amp;ADDRESS(Prcsses!$B66,$X$2+$P$8-AY$8)&amp;":"&amp;ADDRESS(Prcsses!$B66,$X$2-1+$P$8))))</f>
        <v>2462533.1639999999</v>
      </c>
      <c r="AZ96" s="5">
        <f ca="1">IF(AZ$4="",0,SUMPRODUCT(INDIRECT(ADDRESS($B65,$X$2)&amp;":"&amp;ADDRESS($B65,$X$2-1+AZ$8)),INDIRECT(ADDRESS($B$24,$X$2)&amp;":"&amp;ADDRESS($B$24,$X$2-1+AZ$8)),INDIRECT("rP!"&amp;ADDRESS(Prcsses!$B66,$X$2+$P$8-AZ$8)&amp;":"&amp;ADDRESS(Prcsses!$B66,$X$2-1+$P$8))))</f>
        <v>2624897.9879999999</v>
      </c>
      <c r="BA96" s="5">
        <f ca="1">IF(BA$4="",0,SUMPRODUCT(INDIRECT(ADDRESS($B65,$X$2)&amp;":"&amp;ADDRESS($B65,$X$2-1+BA$8)),INDIRECT(ADDRESS($B$24,$X$2)&amp;":"&amp;ADDRESS($B$24,$X$2-1+BA$8)),INDIRECT("rP!"&amp;ADDRESS(Prcsses!$B66,$X$2+$P$8-BA$8)&amp;":"&amp;ADDRESS(Prcsses!$B66,$X$2-1+$P$8))))</f>
        <v>2787262.8120000004</v>
      </c>
      <c r="BB96" s="5">
        <f ca="1">IF(BB$4="",0,SUMPRODUCT(INDIRECT(ADDRESS($B65,$X$2)&amp;":"&amp;ADDRESS($B65,$X$2-1+BB$8)),INDIRECT(ADDRESS($B$24,$X$2)&amp;":"&amp;ADDRESS($B$24,$X$2-1+BB$8)),INDIRECT("rP!"&amp;ADDRESS(Prcsses!$B66,$X$2+$P$8-BB$8)&amp;":"&amp;ADDRESS(Prcsses!$B66,$X$2-1+$P$8))))</f>
        <v>2949627.6359999999</v>
      </c>
      <c r="BC96" s="5">
        <f ca="1">IF(BC$4="",0,SUMPRODUCT(INDIRECT(ADDRESS($B65,$X$2)&amp;":"&amp;ADDRESS($B65,$X$2-1+BC$8)),INDIRECT(ADDRESS($B$24,$X$2)&amp;":"&amp;ADDRESS($B$24,$X$2-1+BC$8)),INDIRECT("rP!"&amp;ADDRESS(Prcsses!$B66,$X$2+$P$8-BC$8)&amp;":"&amp;ADDRESS(Prcsses!$B66,$X$2-1+$P$8))))</f>
        <v>3143924.20872</v>
      </c>
      <c r="BD96" s="5">
        <f ca="1">IF(BD$4="",0,SUMPRODUCT(INDIRECT(ADDRESS($B65,$X$2)&amp;":"&amp;ADDRESS($B65,$X$2-1+BD$8)),INDIRECT(ADDRESS($B$24,$X$2)&amp;":"&amp;ADDRESS($B$24,$X$2-1+BD$8)),INDIRECT("rP!"&amp;ADDRESS(Prcsses!$B66,$X$2+$P$8-BD$8)&amp;":"&amp;ADDRESS(Prcsses!$B66,$X$2-1+$P$8))))</f>
        <v>3284640.3895200002</v>
      </c>
      <c r="BE96" s="5">
        <f ca="1">IF(BE$4="",0,SUMPRODUCT(INDIRECT(ADDRESS($B65,$X$2)&amp;":"&amp;ADDRESS($B65,$X$2-1+BE$8)),INDIRECT(ADDRESS($B$24,$X$2)&amp;":"&amp;ADDRESS($B$24,$X$2-1+BE$8)),INDIRECT("rP!"&amp;ADDRESS(Prcsses!$B66,$X$2+$P$8-BE$8)&amp;":"&amp;ADDRESS(Prcsses!$B66,$X$2-1+$P$8))))</f>
        <v>3312242.4096000004</v>
      </c>
      <c r="BF96" s="5">
        <f ca="1">IF(BF$4="",0,SUMPRODUCT(INDIRECT(ADDRESS($B65,$X$2)&amp;":"&amp;ADDRESS($B65,$X$2-1+BF$8)),INDIRECT(ADDRESS($B$24,$X$2)&amp;":"&amp;ADDRESS($B$24,$X$2-1+BF$8)),INDIRECT("rP!"&amp;ADDRESS(Prcsses!$B66,$X$2+$P$8-BF$8)&amp;":"&amp;ADDRESS(Prcsses!$B66,$X$2-1+$P$8))))</f>
        <v>3312242.4096000004</v>
      </c>
      <c r="BG96" s="5">
        <f ca="1">IF(BG$4="",0,SUMPRODUCT(INDIRECT(ADDRESS($B65,$X$2)&amp;":"&amp;ADDRESS($B65,$X$2-1+BG$8)),INDIRECT(ADDRESS($B$24,$X$2)&amp;":"&amp;ADDRESS($B$24,$X$2-1+BG$8)),INDIRECT("rP!"&amp;ADDRESS(Prcsses!$B66,$X$2+$P$8-BG$8)&amp;":"&amp;ADDRESS(Prcsses!$B66,$X$2-1+$P$8))))</f>
        <v>3312242.4096000004</v>
      </c>
      <c r="BH96" s="5">
        <f ca="1">IF(BH$4="",0,SUMPRODUCT(INDIRECT(ADDRESS($B65,$X$2)&amp;":"&amp;ADDRESS($B65,$X$2-1+BH$8)),INDIRECT(ADDRESS($B$24,$X$2)&amp;":"&amp;ADDRESS($B$24,$X$2-1+BH$8)),INDIRECT("rP!"&amp;ADDRESS(Prcsses!$B66,$X$2+$P$8-BH$8)&amp;":"&amp;ADDRESS(Prcsses!$B66,$X$2-1+$P$8))))</f>
        <v>3312242.4096000004</v>
      </c>
      <c r="BI96" s="5">
        <f ca="1">IF(BI$4="",0,SUMPRODUCT(INDIRECT(ADDRESS($B65,$X$2)&amp;":"&amp;ADDRESS($B65,$X$2-1+BI$8)),INDIRECT(ADDRESS($B$24,$X$2)&amp;":"&amp;ADDRESS($B$24,$X$2-1+BI$8)),INDIRECT("rP!"&amp;ADDRESS(Prcsses!$B66,$X$2+$P$8-BI$8)&amp;":"&amp;ADDRESS(Prcsses!$B66,$X$2-1+$P$8))))</f>
        <v>3345364.8336960003</v>
      </c>
      <c r="BJ96" s="5">
        <f ca="1">IF(BJ$4="",0,SUMPRODUCT(INDIRECT(ADDRESS($B65,$X$2)&amp;":"&amp;ADDRESS($B65,$X$2-1+BJ$8)),INDIRECT(ADDRESS($B$24,$X$2)&amp;":"&amp;ADDRESS($B$24,$X$2-1+BJ$8)),INDIRECT("rP!"&amp;ADDRESS(Prcsses!$B66,$X$2+$P$8-BJ$8)&amp;":"&amp;ADDRESS(Prcsses!$B66,$X$2-1+$P$8))))</f>
        <v>3378487.2577920002</v>
      </c>
      <c r="BK96" s="5">
        <f ca="1">IF(BK$4="",0,SUMPRODUCT(INDIRECT(ADDRESS($B65,$X$2)&amp;":"&amp;ADDRESS($B65,$X$2-1+BK$8)),INDIRECT(ADDRESS($B$24,$X$2)&amp;":"&amp;ADDRESS($B$24,$X$2-1+BK$8)),INDIRECT("rP!"&amp;ADDRESS(Prcsses!$B66,$X$2+$P$8-BK$8)&amp;":"&amp;ADDRESS(Prcsses!$B66,$X$2-1+$P$8))))</f>
        <v>3378487.2577920002</v>
      </c>
      <c r="BL96" s="5">
        <f ca="1">IF(BL$4="",0,SUMPRODUCT(INDIRECT(ADDRESS($B65,$X$2)&amp;":"&amp;ADDRESS($B65,$X$2-1+BL$8)),INDIRECT(ADDRESS($B$24,$X$2)&amp;":"&amp;ADDRESS($B$24,$X$2-1+BL$8)),INDIRECT("rP!"&amp;ADDRESS(Prcsses!$B66,$X$2+$P$8-BL$8)&amp;":"&amp;ADDRESS(Prcsses!$B66,$X$2-1+$P$8))))</f>
        <v>3378487.2577920002</v>
      </c>
      <c r="BM96" s="5">
        <f ca="1">IF(BM$4="",0,SUMPRODUCT(INDIRECT(ADDRESS($B65,$X$2)&amp;":"&amp;ADDRESS($B65,$X$2-1+BM$8)),INDIRECT(ADDRESS($B$24,$X$2)&amp;":"&amp;ADDRESS($B$24,$X$2-1+BM$8)),INDIRECT("rP!"&amp;ADDRESS(Prcsses!$B66,$X$2+$P$8-BM$8)&amp;":"&amp;ADDRESS(Prcsses!$B66,$X$2-1+$P$8))))</f>
        <v>3378487.2577920002</v>
      </c>
      <c r="BN96" s="5">
        <f ca="1">IF(BN$4="",0,SUMPRODUCT(INDIRECT(ADDRESS($B65,$X$2)&amp;":"&amp;ADDRESS($B65,$X$2-1+BN$8)),INDIRECT(ADDRESS($B$24,$X$2)&amp;":"&amp;ADDRESS($B$24,$X$2-1+BN$8)),INDIRECT("rP!"&amp;ADDRESS(Prcsses!$B66,$X$2+$P$8-BN$8)&amp;":"&amp;ADDRESS(Prcsses!$B66,$X$2-1+$P$8))))</f>
        <v>3378487.2577920002</v>
      </c>
      <c r="BO96" s="5">
        <f ca="1">IF(BO$4="",0,SUMPRODUCT(INDIRECT(ADDRESS($B65,$X$2)&amp;":"&amp;ADDRESS($B65,$X$2-1+BO$8)),INDIRECT(ADDRESS($B$24,$X$2)&amp;":"&amp;ADDRESS($B$24,$X$2-1+BO$8)),INDIRECT("rP!"&amp;ADDRESS(Prcsses!$B66,$X$2+$P$8-BO$8)&amp;":"&amp;ADDRESS(Prcsses!$B66,$X$2-1+$P$8))))</f>
        <v>3412272.1303699198</v>
      </c>
      <c r="BP96" s="5">
        <f ca="1">IF(BP$4="",0,SUMPRODUCT(INDIRECT(ADDRESS($B65,$X$2)&amp;":"&amp;ADDRESS($B65,$X$2-1+BP$8)),INDIRECT(ADDRESS($B$24,$X$2)&amp;":"&amp;ADDRESS($B$24,$X$2-1+BP$8)),INDIRECT("rP!"&amp;ADDRESS(Prcsses!$B66,$X$2+$P$8-BP$8)&amp;":"&amp;ADDRESS(Prcsses!$B66,$X$2-1+$P$8))))</f>
        <v>3446057.0029478394</v>
      </c>
      <c r="BQ96" s="5">
        <f ca="1">IF(BQ$4="",0,SUMPRODUCT(INDIRECT(ADDRESS($B65,$X$2)&amp;":"&amp;ADDRESS($B65,$X$2-1+BQ$8)),INDIRECT(ADDRESS($B$24,$X$2)&amp;":"&amp;ADDRESS($B$24,$X$2-1+BQ$8)),INDIRECT("rP!"&amp;ADDRESS(Prcsses!$B66,$X$2+$P$8-BQ$8)&amp;":"&amp;ADDRESS(Prcsses!$B66,$X$2-1+$P$8))))</f>
        <v>3446057.0029478394</v>
      </c>
      <c r="BR96" s="5">
        <f ca="1">IF(BR$4="",0,SUMPRODUCT(INDIRECT(ADDRESS($B65,$X$2)&amp;":"&amp;ADDRESS($B65,$X$2-1+BR$8)),INDIRECT(ADDRESS($B$24,$X$2)&amp;":"&amp;ADDRESS($B$24,$X$2-1+BR$8)),INDIRECT("rP!"&amp;ADDRESS(Prcsses!$B66,$X$2+$P$8-BR$8)&amp;":"&amp;ADDRESS(Prcsses!$B66,$X$2-1+$P$8))))</f>
        <v>3446057.0029478394</v>
      </c>
      <c r="BS96" s="5">
        <f ca="1">IF(BS$4="",0,SUMPRODUCT(INDIRECT(ADDRESS($B65,$X$2)&amp;":"&amp;ADDRESS($B65,$X$2-1+BS$8)),INDIRECT(ADDRESS($B$24,$X$2)&amp;":"&amp;ADDRESS($B$24,$X$2-1+BS$8)),INDIRECT("rP!"&amp;ADDRESS(Prcsses!$B66,$X$2+$P$8-BS$8)&amp;":"&amp;ADDRESS(Prcsses!$B66,$X$2-1+$P$8))))</f>
        <v>3446057.0029478394</v>
      </c>
      <c r="BT96" s="5">
        <f ca="1">IF(BT$4="",0,SUMPRODUCT(INDIRECT(ADDRESS($B65,$X$2)&amp;":"&amp;ADDRESS($B65,$X$2-1+BT$8)),INDIRECT(ADDRESS($B$24,$X$2)&amp;":"&amp;ADDRESS($B$24,$X$2-1+BT$8)),INDIRECT("rP!"&amp;ADDRESS(Prcsses!$B66,$X$2+$P$8-BT$8)&amp;":"&amp;ADDRESS(Prcsses!$B66,$X$2-1+$P$8))))</f>
        <v>3446057.0029478394</v>
      </c>
      <c r="BU96" s="5">
        <f ca="1">IF(BU$4="",0,SUMPRODUCT(INDIRECT(ADDRESS($B65,$X$2)&amp;":"&amp;ADDRESS($B65,$X$2-1+BU$8)),INDIRECT(ADDRESS($B$24,$X$2)&amp;":"&amp;ADDRESS($B$24,$X$2-1+BU$8)),INDIRECT("rP!"&amp;ADDRESS(Prcsses!$B66,$X$2+$P$8-BU$8)&amp;":"&amp;ADDRESS(Prcsses!$B66,$X$2-1+$P$8))))</f>
        <v>3480517.572977318</v>
      </c>
      <c r="BV96" s="5">
        <f ca="1">IF(BV$4="",0,SUMPRODUCT(INDIRECT(ADDRESS($B65,$X$2)&amp;":"&amp;ADDRESS($B65,$X$2-1+BV$8)),INDIRECT(ADDRESS($B$24,$X$2)&amp;":"&amp;ADDRESS($B$24,$X$2-1+BV$8)),INDIRECT("rP!"&amp;ADDRESS(Prcsses!$B66,$X$2+$P$8-BV$8)&amp;":"&amp;ADDRESS(Prcsses!$B66,$X$2-1+$P$8))))</f>
        <v>3514978.1430067965</v>
      </c>
      <c r="BW96" s="5">
        <f ca="1">IF(BW$4="",0,SUMPRODUCT(INDIRECT(ADDRESS($B65,$X$2)&amp;":"&amp;ADDRESS($B65,$X$2-1+BW$8)),INDIRECT(ADDRESS($B$24,$X$2)&amp;":"&amp;ADDRESS($B$24,$X$2-1+BW$8)),INDIRECT("rP!"&amp;ADDRESS(Prcsses!$B66,$X$2+$P$8-BW$8)&amp;":"&amp;ADDRESS(Prcsses!$B66,$X$2-1+$P$8))))</f>
        <v>3514978.1430067965</v>
      </c>
      <c r="BX96" s="5">
        <f ca="1">IF(BX$4="",0,SUMPRODUCT(INDIRECT(ADDRESS($B65,$X$2)&amp;":"&amp;ADDRESS($B65,$X$2-1+BX$8)),INDIRECT(ADDRESS($B$24,$X$2)&amp;":"&amp;ADDRESS($B$24,$X$2-1+BX$8)),INDIRECT("rP!"&amp;ADDRESS(Prcsses!$B66,$X$2+$P$8-BX$8)&amp;":"&amp;ADDRESS(Prcsses!$B66,$X$2-1+$P$8))))</f>
        <v>3514978.1430067965</v>
      </c>
      <c r="BY96" s="5">
        <f ca="1">IF(BY$4="",0,SUMPRODUCT(INDIRECT(ADDRESS($B65,$X$2)&amp;":"&amp;ADDRESS($B65,$X$2-1+BY$8)),INDIRECT(ADDRESS($B$24,$X$2)&amp;":"&amp;ADDRESS($B$24,$X$2-1+BY$8)),INDIRECT("rP!"&amp;ADDRESS(Prcsses!$B66,$X$2+$P$8-BY$8)&amp;":"&amp;ADDRESS(Prcsses!$B66,$X$2-1+$P$8))))</f>
        <v>3514978.1430067965</v>
      </c>
      <c r="BZ96" s="5">
        <f ca="1">IF(BZ$4="",0,SUMPRODUCT(INDIRECT(ADDRESS($B65,$X$2)&amp;":"&amp;ADDRESS($B65,$X$2-1+BZ$8)),INDIRECT(ADDRESS($B$24,$X$2)&amp;":"&amp;ADDRESS($B$24,$X$2-1+BZ$8)),INDIRECT("rP!"&amp;ADDRESS(Prcsses!$B66,$X$2+$P$8-BZ$8)&amp;":"&amp;ADDRESS(Prcsses!$B66,$X$2-1+$P$8))))</f>
        <v>3514978.1430067965</v>
      </c>
      <c r="CA96" s="5">
        <f ca="1">IF(CA$4="",0,SUMPRODUCT(INDIRECT(ADDRESS($B65,$X$2)&amp;":"&amp;ADDRESS($B65,$X$2-1+CA$8)),INDIRECT(ADDRESS($B$24,$X$2)&amp;":"&amp;ADDRESS($B$24,$X$2-1+CA$8)),INDIRECT("rP!"&amp;ADDRESS(Prcsses!$B66,$X$2+$P$8-CA$8)&amp;":"&amp;ADDRESS(Prcsses!$B66,$X$2-1+$P$8))))</f>
        <v>3550127.9244368644</v>
      </c>
      <c r="CB96" s="5">
        <f ca="1">IF(CB$4="",0,SUMPRODUCT(INDIRECT(ADDRESS($B65,$X$2)&amp;":"&amp;ADDRESS($B65,$X$2-1+CB$8)),INDIRECT(ADDRESS($B$24,$X$2)&amp;":"&amp;ADDRESS($B$24,$X$2-1+CB$8)),INDIRECT("rP!"&amp;ADDRESS(Prcsses!$B66,$X$2+$P$8-CB$8)&amp;":"&amp;ADDRESS(Prcsses!$B66,$X$2-1+$P$8))))</f>
        <v>3585277.7058669324</v>
      </c>
      <c r="CC96" s="5">
        <f ca="1">IF(CC$4="",0,SUMPRODUCT(INDIRECT(ADDRESS($B65,$X$2)&amp;":"&amp;ADDRESS($B65,$X$2-1+CC$8)),INDIRECT(ADDRESS($B$24,$X$2)&amp;":"&amp;ADDRESS($B$24,$X$2-1+CC$8)),INDIRECT("rP!"&amp;ADDRESS(Prcsses!$B66,$X$2+$P$8-CC$8)&amp;":"&amp;ADDRESS(Prcsses!$B66,$X$2-1+$P$8))))</f>
        <v>3585277.7058669324</v>
      </c>
      <c r="CD96" s="5">
        <f ca="1">IF(CD$4="",0,SUMPRODUCT(INDIRECT(ADDRESS($B65,$X$2)&amp;":"&amp;ADDRESS($B65,$X$2-1+CD$8)),INDIRECT(ADDRESS($B$24,$X$2)&amp;":"&amp;ADDRESS($B$24,$X$2-1+CD$8)),INDIRECT("rP!"&amp;ADDRESS(Prcsses!$B66,$X$2+$P$8-CD$8)&amp;":"&amp;ADDRESS(Prcsses!$B66,$X$2-1+$P$8))))</f>
        <v>3585277.7058669324</v>
      </c>
      <c r="CE96" s="5">
        <f ca="1">IF(CE$4="",0,SUMPRODUCT(INDIRECT(ADDRESS($B65,$X$2)&amp;":"&amp;ADDRESS($B65,$X$2-1+CE$8)),INDIRECT(ADDRESS($B$24,$X$2)&amp;":"&amp;ADDRESS($B$24,$X$2-1+CE$8)),INDIRECT("rP!"&amp;ADDRESS(Prcsses!$B66,$X$2+$P$8-CE$8)&amp;":"&amp;ADDRESS(Prcsses!$B66,$X$2-1+$P$8))))</f>
        <v>3585277.7058669324</v>
      </c>
      <c r="CF96" s="5">
        <f ca="1">IF(CF$4="",0,SUMPRODUCT(INDIRECT(ADDRESS($B65,$X$2)&amp;":"&amp;ADDRESS($B65,$X$2-1+CF$8)),INDIRECT(ADDRESS($B$24,$X$2)&amp;":"&amp;ADDRESS($B$24,$X$2-1+CF$8)),INDIRECT("rP!"&amp;ADDRESS(Prcsses!$B66,$X$2+$P$8-CF$8)&amp;":"&amp;ADDRESS(Prcsses!$B66,$X$2-1+$P$8))))</f>
        <v>0</v>
      </c>
    </row>
    <row r="97" spans="2:84" x14ac:dyDescent="0.3">
      <c r="B97" s="13">
        <f>ROW()</f>
        <v>97</v>
      </c>
      <c r="H97" s="1" t="str">
        <f t="shared" si="208"/>
        <v>Себестоимость продаж</v>
      </c>
      <c r="I97" s="1" t="str">
        <f>Prcsses!I25</f>
        <v>Потребление эл.энергии прочих ресурсов</v>
      </c>
      <c r="M97" s="53" t="s">
        <v>18</v>
      </c>
      <c r="U97" s="5">
        <f t="shared" ca="1" si="209"/>
        <v>12735007.564432109</v>
      </c>
      <c r="X97" s="5">
        <f ca="1">IF(X$4="",0,SUMPRODUCT(INDIRECT(ADDRESS($B66,$X$2)&amp;":"&amp;ADDRESS($B66,$X$2-1+X$8)),INDIRECT(ADDRESS($B$24,$X$2)&amp;":"&amp;ADDRESS($B$24,$X$2-1+X$8)),INDIRECT("rP!"&amp;ADDRESS(Prcsses!$B67,$X$2+$P$8-X$8)&amp;":"&amp;ADDRESS(Prcsses!$B67,$X$2-1+$P$8))))</f>
        <v>0</v>
      </c>
      <c r="Y97" s="5">
        <f ca="1">IF(Y$4="",0,SUMPRODUCT(INDIRECT(ADDRESS($B66,$X$2)&amp;":"&amp;ADDRESS($B66,$X$2-1+Y$8)),INDIRECT(ADDRESS($B$24,$X$2)&amp;":"&amp;ADDRESS($B$24,$X$2-1+Y$8)),INDIRECT("rP!"&amp;ADDRESS(Prcsses!$B67,$X$2+$P$8-Y$8)&amp;":"&amp;ADDRESS(Prcsses!$B67,$X$2-1+$P$8))))</f>
        <v>0</v>
      </c>
      <c r="Z97" s="5">
        <f ca="1">IF(Z$4="",0,SUMPRODUCT(INDIRECT(ADDRESS($B66,$X$2)&amp;":"&amp;ADDRESS($B66,$X$2-1+Z$8)),INDIRECT(ADDRESS($B$24,$X$2)&amp;":"&amp;ADDRESS($B$24,$X$2-1+Z$8)),INDIRECT("rP!"&amp;ADDRESS(Prcsses!$B67,$X$2+$P$8-Z$8)&amp;":"&amp;ADDRESS(Prcsses!$B67,$X$2-1+$P$8))))</f>
        <v>0</v>
      </c>
      <c r="AA97" s="5">
        <f ca="1">IF(AA$4="",0,SUMPRODUCT(INDIRECT(ADDRESS($B66,$X$2)&amp;":"&amp;ADDRESS($B66,$X$2-1+AA$8)),INDIRECT(ADDRESS($B$24,$X$2)&amp;":"&amp;ADDRESS($B$24,$X$2-1+AA$8)),INDIRECT("rP!"&amp;ADDRESS(Prcsses!$B67,$X$2+$P$8-AA$8)&amp;":"&amp;ADDRESS(Prcsses!$B67,$X$2-1+$P$8))))</f>
        <v>0</v>
      </c>
      <c r="AB97" s="5">
        <f ca="1">IF(AB$4="",0,SUMPRODUCT(INDIRECT(ADDRESS($B66,$X$2)&amp;":"&amp;ADDRESS($B66,$X$2-1+AB$8)),INDIRECT(ADDRESS($B$24,$X$2)&amp;":"&amp;ADDRESS($B$24,$X$2-1+AB$8)),INDIRECT("rP!"&amp;ADDRESS(Prcsses!$B67,$X$2+$P$8-AB$8)&amp;":"&amp;ADDRESS(Prcsses!$B67,$X$2-1+$P$8))))</f>
        <v>0</v>
      </c>
      <c r="AC97" s="5">
        <f ca="1">IF(AC$4="",0,SUMPRODUCT(INDIRECT(ADDRESS($B66,$X$2)&amp;":"&amp;ADDRESS($B66,$X$2-1+AC$8)),INDIRECT(ADDRESS($B$24,$X$2)&amp;":"&amp;ADDRESS($B$24,$X$2-1+AC$8)),INDIRECT("rP!"&amp;ADDRESS(Prcsses!$B67,$X$2+$P$8-AC$8)&amp;":"&amp;ADDRESS(Prcsses!$B67,$X$2-1+$P$8))))</f>
        <v>0</v>
      </c>
      <c r="AD97" s="5">
        <f ca="1">IF(AD$4="",0,SUMPRODUCT(INDIRECT(ADDRESS($B66,$X$2)&amp;":"&amp;ADDRESS($B66,$X$2-1+AD$8)),INDIRECT(ADDRESS($B$24,$X$2)&amp;":"&amp;ADDRESS($B$24,$X$2-1+AD$8)),INDIRECT("rP!"&amp;ADDRESS(Prcsses!$B67,$X$2+$P$8-AD$8)&amp;":"&amp;ADDRESS(Prcsses!$B67,$X$2-1+$P$8))))</f>
        <v>0</v>
      </c>
      <c r="AE97" s="5">
        <f ca="1">IF(AE$4="",0,SUMPRODUCT(INDIRECT(ADDRESS($B66,$X$2)&amp;":"&amp;ADDRESS($B66,$X$2-1+AE$8)),INDIRECT(ADDRESS($B$24,$X$2)&amp;":"&amp;ADDRESS($B$24,$X$2-1+AE$8)),INDIRECT("rP!"&amp;ADDRESS(Prcsses!$B67,$X$2+$P$8-AE$8)&amp;":"&amp;ADDRESS(Prcsses!$B67,$X$2-1+$P$8))))</f>
        <v>0</v>
      </c>
      <c r="AF97" s="5">
        <f ca="1">IF(AF$4="",0,SUMPRODUCT(INDIRECT(ADDRESS($B66,$X$2)&amp;":"&amp;ADDRESS($B66,$X$2-1+AF$8)),INDIRECT(ADDRESS($B$24,$X$2)&amp;":"&amp;ADDRESS($B$24,$X$2-1+AF$8)),INDIRECT("rP!"&amp;ADDRESS(Prcsses!$B67,$X$2+$P$8-AF$8)&amp;":"&amp;ADDRESS(Prcsses!$B67,$X$2-1+$P$8))))</f>
        <v>0</v>
      </c>
      <c r="AG97" s="5">
        <f ca="1">IF(AG$4="",0,SUMPRODUCT(INDIRECT(ADDRESS($B66,$X$2)&amp;":"&amp;ADDRESS($B66,$X$2-1+AG$8)),INDIRECT(ADDRESS($B$24,$X$2)&amp;":"&amp;ADDRESS($B$24,$X$2-1+AG$8)),INDIRECT("rP!"&amp;ADDRESS(Prcsses!$B67,$X$2+$P$8-AG$8)&amp;":"&amp;ADDRESS(Prcsses!$B67,$X$2-1+$P$8))))</f>
        <v>0</v>
      </c>
      <c r="AH97" s="5">
        <f ca="1">IF(AH$4="",0,SUMPRODUCT(INDIRECT(ADDRESS($B66,$X$2)&amp;":"&amp;ADDRESS($B66,$X$2-1+AH$8)),INDIRECT(ADDRESS($B$24,$X$2)&amp;":"&amp;ADDRESS($B$24,$X$2-1+AH$8)),INDIRECT("rP!"&amp;ADDRESS(Prcsses!$B67,$X$2+$P$8-AH$8)&amp;":"&amp;ADDRESS(Prcsses!$B67,$X$2-1+$P$8))))</f>
        <v>0</v>
      </c>
      <c r="AI97" s="5">
        <f ca="1">IF(AI$4="",0,SUMPRODUCT(INDIRECT(ADDRESS($B66,$X$2)&amp;":"&amp;ADDRESS($B66,$X$2-1+AI$8)),INDIRECT(ADDRESS($B$24,$X$2)&amp;":"&amp;ADDRESS($B$24,$X$2-1+AI$8)),INDIRECT("rP!"&amp;ADDRESS(Prcsses!$B67,$X$2+$P$8-AI$8)&amp;":"&amp;ADDRESS(Prcsses!$B67,$X$2-1+$P$8))))</f>
        <v>0</v>
      </c>
      <c r="AJ97" s="5">
        <f ca="1">IF(AJ$4="",0,SUMPRODUCT(INDIRECT(ADDRESS($B66,$X$2)&amp;":"&amp;ADDRESS($B66,$X$2-1+AJ$8)),INDIRECT(ADDRESS($B$24,$X$2)&amp;":"&amp;ADDRESS($B$24,$X$2-1+AJ$8)),INDIRECT("rP!"&amp;ADDRESS(Prcsses!$B67,$X$2+$P$8-AJ$8)&amp;":"&amp;ADDRESS(Prcsses!$B67,$X$2-1+$P$8))))</f>
        <v>0</v>
      </c>
      <c r="AK97" s="5">
        <f ca="1">IF(AK$4="",0,SUMPRODUCT(INDIRECT(ADDRESS($B66,$X$2)&amp;":"&amp;ADDRESS($B66,$X$2-1+AK$8)),INDIRECT(ADDRESS($B$24,$X$2)&amp;":"&amp;ADDRESS($B$24,$X$2-1+AK$8)),INDIRECT("rP!"&amp;ADDRESS(Prcsses!$B67,$X$2+$P$8-AK$8)&amp;":"&amp;ADDRESS(Prcsses!$B67,$X$2-1+$P$8))))</f>
        <v>13004.999999999998</v>
      </c>
      <c r="AL97" s="5">
        <f ca="1">IF(AL$4="",0,SUMPRODUCT(INDIRECT(ADDRESS($B66,$X$2)&amp;":"&amp;ADDRESS($B66,$X$2-1+AL$8)),INDIRECT(ADDRESS($B$24,$X$2)&amp;":"&amp;ADDRESS($B$24,$X$2-1+AL$8)),INDIRECT("rP!"&amp;ADDRESS(Prcsses!$B67,$X$2+$P$8-AL$8)&amp;":"&amp;ADDRESS(Prcsses!$B67,$X$2-1+$P$8))))</f>
        <v>33813</v>
      </c>
      <c r="AM97" s="5">
        <f ca="1">IF(AM$4="",0,SUMPRODUCT(INDIRECT(ADDRESS($B66,$X$2)&amp;":"&amp;ADDRESS($B66,$X$2-1+AM$8)),INDIRECT(ADDRESS($B$24,$X$2)&amp;":"&amp;ADDRESS($B$24,$X$2-1+AM$8)),INDIRECT("rP!"&amp;ADDRESS(Prcsses!$B67,$X$2+$P$8-AM$8)&amp;":"&amp;ADDRESS(Prcsses!$B67,$X$2-1+$P$8))))</f>
        <v>49419</v>
      </c>
      <c r="AN97" s="5">
        <f ca="1">IF(AN$4="",0,SUMPRODUCT(INDIRECT(ADDRESS($B66,$X$2)&amp;":"&amp;ADDRESS($B66,$X$2-1+AN$8)),INDIRECT(ADDRESS($B$24,$X$2)&amp;":"&amp;ADDRESS($B$24,$X$2-1+AN$8)),INDIRECT("rP!"&amp;ADDRESS(Prcsses!$B67,$X$2+$P$8-AN$8)&amp;":"&amp;ADDRESS(Prcsses!$B67,$X$2-1+$P$8))))</f>
        <v>65025</v>
      </c>
      <c r="AO97" s="5">
        <f ca="1">IF(AO$4="",0,SUMPRODUCT(INDIRECT(ADDRESS($B66,$X$2)&amp;":"&amp;ADDRESS($B66,$X$2-1+AO$8)),INDIRECT(ADDRESS($B$24,$X$2)&amp;":"&amp;ADDRESS($B$24,$X$2-1+AO$8)),INDIRECT("rP!"&amp;ADDRESS(Prcsses!$B67,$X$2+$P$8-AO$8)&amp;":"&amp;ADDRESS(Prcsses!$B67,$X$2-1+$P$8))))</f>
        <v>80631</v>
      </c>
      <c r="AP97" s="5">
        <f ca="1">IF(AP$4="",0,SUMPRODUCT(INDIRECT(ADDRESS($B66,$X$2)&amp;":"&amp;ADDRESS($B66,$X$2-1+AP$8)),INDIRECT(ADDRESS($B$24,$X$2)&amp;":"&amp;ADDRESS($B$24,$X$2-1+AP$8)),INDIRECT("rP!"&amp;ADDRESS(Prcsses!$B67,$X$2+$P$8-AP$8)&amp;":"&amp;ADDRESS(Prcsses!$B67,$X$2-1+$P$8))))</f>
        <v>96237</v>
      </c>
      <c r="AQ97" s="5">
        <f ca="1">IF(AQ$4="",0,SUMPRODUCT(INDIRECT(ADDRESS($B66,$X$2)&amp;":"&amp;ADDRESS($B66,$X$2-1+AQ$8)),INDIRECT(ADDRESS($B$24,$X$2)&amp;":"&amp;ADDRESS($B$24,$X$2-1+AQ$8)),INDIRECT("rP!"&amp;ADDRESS(Prcsses!$B67,$X$2+$P$8-AQ$8)&amp;":"&amp;ADDRESS(Prcsses!$B67,$X$2-1+$P$8))))</f>
        <v>113039.45999999999</v>
      </c>
      <c r="AR97" s="5">
        <f ca="1">IF(AR$4="",0,SUMPRODUCT(INDIRECT(ADDRESS($B66,$X$2)&amp;":"&amp;ADDRESS($B66,$X$2-1+AR$8)),INDIRECT(ADDRESS($B$24,$X$2)&amp;":"&amp;ADDRESS($B$24,$X$2-1+AR$8)),INDIRECT("rP!"&amp;ADDRESS(Prcsses!$B67,$X$2+$P$8-AR$8)&amp;":"&amp;ADDRESS(Prcsses!$B67,$X$2-1+$P$8))))</f>
        <v>129997.97999999998</v>
      </c>
      <c r="AS97" s="5">
        <f ca="1">IF(AS$4="",0,SUMPRODUCT(INDIRECT(ADDRESS($B66,$X$2)&amp;":"&amp;ADDRESS($B66,$X$2-1+AS$8)),INDIRECT(ADDRESS($B$24,$X$2)&amp;":"&amp;ADDRESS($B$24,$X$2-1+AS$8)),INDIRECT("rP!"&amp;ADDRESS(Prcsses!$B67,$X$2+$P$8-AS$8)&amp;":"&amp;ADDRESS(Prcsses!$B67,$X$2-1+$P$8))))</f>
        <v>145916.09999999998</v>
      </c>
      <c r="AT97" s="5">
        <f ca="1">IF(AT$4="",0,SUMPRODUCT(INDIRECT(ADDRESS($B66,$X$2)&amp;":"&amp;ADDRESS($B66,$X$2-1+AT$8)),INDIRECT(ADDRESS($B$24,$X$2)&amp;":"&amp;ADDRESS($B$24,$X$2-1+AT$8)),INDIRECT("rP!"&amp;ADDRESS(Prcsses!$B67,$X$2+$P$8-AT$8)&amp;":"&amp;ADDRESS(Prcsses!$B67,$X$2-1+$P$8))))</f>
        <v>161834.21999999997</v>
      </c>
      <c r="AU97" s="5">
        <f ca="1">IF(AU$4="",0,SUMPRODUCT(INDIRECT(ADDRESS($B66,$X$2)&amp;":"&amp;ADDRESS($B66,$X$2-1+AU$8)),INDIRECT(ADDRESS($B$24,$X$2)&amp;":"&amp;ADDRESS($B$24,$X$2-1+AU$8)),INDIRECT("rP!"&amp;ADDRESS(Prcsses!$B67,$X$2+$P$8-AU$8)&amp;":"&amp;ADDRESS(Prcsses!$B67,$X$2-1+$P$8))))</f>
        <v>177752.33999999997</v>
      </c>
      <c r="AV97" s="5">
        <f ca="1">IF(AV$4="",0,SUMPRODUCT(INDIRECT(ADDRESS($B66,$X$2)&amp;":"&amp;ADDRESS($B66,$X$2-1+AV$8)),INDIRECT(ADDRESS($B$24,$X$2)&amp;":"&amp;ADDRESS($B$24,$X$2-1+AV$8)),INDIRECT("rP!"&amp;ADDRESS(Prcsses!$B67,$X$2+$P$8-AV$8)&amp;":"&amp;ADDRESS(Prcsses!$B67,$X$2-1+$P$8))))</f>
        <v>193670.46</v>
      </c>
      <c r="AW97" s="5">
        <f ca="1">IF(AW$4="",0,SUMPRODUCT(INDIRECT(ADDRESS($B66,$X$2)&amp;":"&amp;ADDRESS($B66,$X$2-1+AW$8)),INDIRECT(ADDRESS($B$24,$X$2)&amp;":"&amp;ADDRESS($B$24,$X$2-1+AW$8)),INDIRECT("rP!"&amp;ADDRESS(Prcsses!$B67,$X$2+$P$8-AW$8)&amp;":"&amp;ADDRESS(Prcsses!$B67,$X$2-1+$P$8))))</f>
        <v>211764.0564</v>
      </c>
      <c r="AX97" s="5">
        <f ca="1">IF(AX$4="",0,SUMPRODUCT(INDIRECT(ADDRESS($B66,$X$2)&amp;":"&amp;ADDRESS($B66,$X$2-1+AX$8)),INDIRECT(ADDRESS($B$24,$X$2)&amp;":"&amp;ADDRESS($B$24,$X$2-1+AX$8)),INDIRECT("rP!"&amp;ADDRESS(Prcsses!$B67,$X$2+$P$8-AX$8)&amp;":"&amp;ADDRESS(Prcsses!$B67,$X$2-1+$P$8))))</f>
        <v>230016.83399999997</v>
      </c>
      <c r="AY97" s="5">
        <f ca="1">IF(AY$4="",0,SUMPRODUCT(INDIRECT(ADDRESS($B66,$X$2)&amp;":"&amp;ADDRESS($B66,$X$2-1+AY$8)),INDIRECT(ADDRESS($B$24,$X$2)&amp;":"&amp;ADDRESS($B$24,$X$2-1+AY$8)),INDIRECT("rP!"&amp;ADDRESS(Prcsses!$B67,$X$2+$P$8-AY$8)&amp;":"&amp;ADDRESS(Prcsses!$B67,$X$2-1+$P$8))))</f>
        <v>246253.31640000001</v>
      </c>
      <c r="AZ97" s="5">
        <f ca="1">IF(AZ$4="",0,SUMPRODUCT(INDIRECT(ADDRESS($B66,$X$2)&amp;":"&amp;ADDRESS($B66,$X$2-1+AZ$8)),INDIRECT(ADDRESS($B$24,$X$2)&amp;":"&amp;ADDRESS($B$24,$X$2-1+AZ$8)),INDIRECT("rP!"&amp;ADDRESS(Prcsses!$B67,$X$2+$P$8-AZ$8)&amp;":"&amp;ADDRESS(Prcsses!$B67,$X$2-1+$P$8))))</f>
        <v>262489.79879999999</v>
      </c>
      <c r="BA97" s="5">
        <f ca="1">IF(BA$4="",0,SUMPRODUCT(INDIRECT(ADDRESS($B66,$X$2)&amp;":"&amp;ADDRESS($B66,$X$2-1+BA$8)),INDIRECT(ADDRESS($B$24,$X$2)&amp;":"&amp;ADDRESS($B$24,$X$2-1+BA$8)),INDIRECT("rP!"&amp;ADDRESS(Prcsses!$B67,$X$2+$P$8-BA$8)&amp;":"&amp;ADDRESS(Prcsses!$B67,$X$2-1+$P$8))))</f>
        <v>278726.28120000003</v>
      </c>
      <c r="BB97" s="5">
        <f ca="1">IF(BB$4="",0,SUMPRODUCT(INDIRECT(ADDRESS($B66,$X$2)&amp;":"&amp;ADDRESS($B66,$X$2-1+BB$8)),INDIRECT(ADDRESS($B$24,$X$2)&amp;":"&amp;ADDRESS($B$24,$X$2-1+BB$8)),INDIRECT("rP!"&amp;ADDRESS(Prcsses!$B67,$X$2+$P$8-BB$8)&amp;":"&amp;ADDRESS(Prcsses!$B67,$X$2-1+$P$8))))</f>
        <v>294962.76360000001</v>
      </c>
      <c r="BC97" s="5">
        <f ca="1">IF(BC$4="",0,SUMPRODUCT(INDIRECT(ADDRESS($B66,$X$2)&amp;":"&amp;ADDRESS($B66,$X$2-1+BC$8)),INDIRECT(ADDRESS($B$24,$X$2)&amp;":"&amp;ADDRESS($B$24,$X$2-1+BC$8)),INDIRECT("rP!"&amp;ADDRESS(Prcsses!$B67,$X$2+$P$8-BC$8)&amp;":"&amp;ADDRESS(Prcsses!$B67,$X$2-1+$P$8))))</f>
        <v>314392.42087199999</v>
      </c>
      <c r="BD97" s="5">
        <f ca="1">IF(BD$4="",0,SUMPRODUCT(INDIRECT(ADDRESS($B66,$X$2)&amp;":"&amp;ADDRESS($B66,$X$2-1+BD$8)),INDIRECT(ADDRESS($B$24,$X$2)&amp;":"&amp;ADDRESS($B$24,$X$2-1+BD$8)),INDIRECT("rP!"&amp;ADDRESS(Prcsses!$B67,$X$2+$P$8-BD$8)&amp;":"&amp;ADDRESS(Prcsses!$B67,$X$2-1+$P$8))))</f>
        <v>328464.03895199997</v>
      </c>
      <c r="BE97" s="5">
        <f ca="1">IF(BE$4="",0,SUMPRODUCT(INDIRECT(ADDRESS($B66,$X$2)&amp;":"&amp;ADDRESS($B66,$X$2-1+BE$8)),INDIRECT(ADDRESS($B$24,$X$2)&amp;":"&amp;ADDRESS($B$24,$X$2-1+BE$8)),INDIRECT("rP!"&amp;ADDRESS(Prcsses!$B67,$X$2+$P$8-BE$8)&amp;":"&amp;ADDRESS(Prcsses!$B67,$X$2-1+$P$8))))</f>
        <v>331224.24096000002</v>
      </c>
      <c r="BF97" s="5">
        <f ca="1">IF(BF$4="",0,SUMPRODUCT(INDIRECT(ADDRESS($B66,$X$2)&amp;":"&amp;ADDRESS($B66,$X$2-1+BF$8)),INDIRECT(ADDRESS($B$24,$X$2)&amp;":"&amp;ADDRESS($B$24,$X$2-1+BF$8)),INDIRECT("rP!"&amp;ADDRESS(Prcsses!$B67,$X$2+$P$8-BF$8)&amp;":"&amp;ADDRESS(Prcsses!$B67,$X$2-1+$P$8))))</f>
        <v>331224.24096000002</v>
      </c>
      <c r="BG97" s="5">
        <f ca="1">IF(BG$4="",0,SUMPRODUCT(INDIRECT(ADDRESS($B66,$X$2)&amp;":"&amp;ADDRESS($B66,$X$2-1+BG$8)),INDIRECT(ADDRESS($B$24,$X$2)&amp;":"&amp;ADDRESS($B$24,$X$2-1+BG$8)),INDIRECT("rP!"&amp;ADDRESS(Prcsses!$B67,$X$2+$P$8-BG$8)&amp;":"&amp;ADDRESS(Prcsses!$B67,$X$2-1+$P$8))))</f>
        <v>331224.24096000002</v>
      </c>
      <c r="BH97" s="5">
        <f ca="1">IF(BH$4="",0,SUMPRODUCT(INDIRECT(ADDRESS($B66,$X$2)&amp;":"&amp;ADDRESS($B66,$X$2-1+BH$8)),INDIRECT(ADDRESS($B$24,$X$2)&amp;":"&amp;ADDRESS($B$24,$X$2-1+BH$8)),INDIRECT("rP!"&amp;ADDRESS(Prcsses!$B67,$X$2+$P$8-BH$8)&amp;":"&amp;ADDRESS(Prcsses!$B67,$X$2-1+$P$8))))</f>
        <v>331224.24096000002</v>
      </c>
      <c r="BI97" s="5">
        <f ca="1">IF(BI$4="",0,SUMPRODUCT(INDIRECT(ADDRESS($B66,$X$2)&amp;":"&amp;ADDRESS($B66,$X$2-1+BI$8)),INDIRECT(ADDRESS($B$24,$X$2)&amp;":"&amp;ADDRESS($B$24,$X$2-1+BI$8)),INDIRECT("rP!"&amp;ADDRESS(Prcsses!$B67,$X$2+$P$8-BI$8)&amp;":"&amp;ADDRESS(Prcsses!$B67,$X$2-1+$P$8))))</f>
        <v>334536.48336960003</v>
      </c>
      <c r="BJ97" s="5">
        <f ca="1">IF(BJ$4="",0,SUMPRODUCT(INDIRECT(ADDRESS($B66,$X$2)&amp;":"&amp;ADDRESS($B66,$X$2-1+BJ$8)),INDIRECT(ADDRESS($B$24,$X$2)&amp;":"&amp;ADDRESS($B$24,$X$2-1+BJ$8)),INDIRECT("rP!"&amp;ADDRESS(Prcsses!$B67,$X$2+$P$8-BJ$8)&amp;":"&amp;ADDRESS(Prcsses!$B67,$X$2-1+$P$8))))</f>
        <v>337848.72577920003</v>
      </c>
      <c r="BK97" s="5">
        <f ca="1">IF(BK$4="",0,SUMPRODUCT(INDIRECT(ADDRESS($B66,$X$2)&amp;":"&amp;ADDRESS($B66,$X$2-1+BK$8)),INDIRECT(ADDRESS($B$24,$X$2)&amp;":"&amp;ADDRESS($B$24,$X$2-1+BK$8)),INDIRECT("rP!"&amp;ADDRESS(Prcsses!$B67,$X$2+$P$8-BK$8)&amp;":"&amp;ADDRESS(Prcsses!$B67,$X$2-1+$P$8))))</f>
        <v>337848.72577920003</v>
      </c>
      <c r="BL97" s="5">
        <f ca="1">IF(BL$4="",0,SUMPRODUCT(INDIRECT(ADDRESS($B66,$X$2)&amp;":"&amp;ADDRESS($B66,$X$2-1+BL$8)),INDIRECT(ADDRESS($B$24,$X$2)&amp;":"&amp;ADDRESS($B$24,$X$2-1+BL$8)),INDIRECT("rP!"&amp;ADDRESS(Prcsses!$B67,$X$2+$P$8-BL$8)&amp;":"&amp;ADDRESS(Prcsses!$B67,$X$2-1+$P$8))))</f>
        <v>337848.72577920003</v>
      </c>
      <c r="BM97" s="5">
        <f ca="1">IF(BM$4="",0,SUMPRODUCT(INDIRECT(ADDRESS($B66,$X$2)&amp;":"&amp;ADDRESS($B66,$X$2-1+BM$8)),INDIRECT(ADDRESS($B$24,$X$2)&amp;":"&amp;ADDRESS($B$24,$X$2-1+BM$8)),INDIRECT("rP!"&amp;ADDRESS(Prcsses!$B67,$X$2+$P$8-BM$8)&amp;":"&amp;ADDRESS(Prcsses!$B67,$X$2-1+$P$8))))</f>
        <v>337848.72577920003</v>
      </c>
      <c r="BN97" s="5">
        <f ca="1">IF(BN$4="",0,SUMPRODUCT(INDIRECT(ADDRESS($B66,$X$2)&amp;":"&amp;ADDRESS($B66,$X$2-1+BN$8)),INDIRECT(ADDRESS($B$24,$X$2)&amp;":"&amp;ADDRESS($B$24,$X$2-1+BN$8)),INDIRECT("rP!"&amp;ADDRESS(Prcsses!$B67,$X$2+$P$8-BN$8)&amp;":"&amp;ADDRESS(Prcsses!$B67,$X$2-1+$P$8))))</f>
        <v>337848.72577920003</v>
      </c>
      <c r="BO97" s="5">
        <f ca="1">IF(BO$4="",0,SUMPRODUCT(INDIRECT(ADDRESS($B66,$X$2)&amp;":"&amp;ADDRESS($B66,$X$2-1+BO$8)),INDIRECT(ADDRESS($B$24,$X$2)&amp;":"&amp;ADDRESS($B$24,$X$2-1+BO$8)),INDIRECT("rP!"&amp;ADDRESS(Prcsses!$B67,$X$2+$P$8-BO$8)&amp;":"&amp;ADDRESS(Prcsses!$B67,$X$2-1+$P$8))))</f>
        <v>341227.21303699201</v>
      </c>
      <c r="BP97" s="5">
        <f ca="1">IF(BP$4="",0,SUMPRODUCT(INDIRECT(ADDRESS($B66,$X$2)&amp;":"&amp;ADDRESS($B66,$X$2-1+BP$8)),INDIRECT(ADDRESS($B$24,$X$2)&amp;":"&amp;ADDRESS($B$24,$X$2-1+BP$8)),INDIRECT("rP!"&amp;ADDRESS(Prcsses!$B67,$X$2+$P$8-BP$8)&amp;":"&amp;ADDRESS(Prcsses!$B67,$X$2-1+$P$8))))</f>
        <v>344605.70029478398</v>
      </c>
      <c r="BQ97" s="5">
        <f ca="1">IF(BQ$4="",0,SUMPRODUCT(INDIRECT(ADDRESS($B66,$X$2)&amp;":"&amp;ADDRESS($B66,$X$2-1+BQ$8)),INDIRECT(ADDRESS($B$24,$X$2)&amp;":"&amp;ADDRESS($B$24,$X$2-1+BQ$8)),INDIRECT("rP!"&amp;ADDRESS(Prcsses!$B67,$X$2+$P$8-BQ$8)&amp;":"&amp;ADDRESS(Prcsses!$B67,$X$2-1+$P$8))))</f>
        <v>344605.70029478398</v>
      </c>
      <c r="BR97" s="5">
        <f ca="1">IF(BR$4="",0,SUMPRODUCT(INDIRECT(ADDRESS($B66,$X$2)&amp;":"&amp;ADDRESS($B66,$X$2-1+BR$8)),INDIRECT(ADDRESS($B$24,$X$2)&amp;":"&amp;ADDRESS($B$24,$X$2-1+BR$8)),INDIRECT("rP!"&amp;ADDRESS(Prcsses!$B67,$X$2+$P$8-BR$8)&amp;":"&amp;ADDRESS(Prcsses!$B67,$X$2-1+$P$8))))</f>
        <v>344605.70029478398</v>
      </c>
      <c r="BS97" s="5">
        <f ca="1">IF(BS$4="",0,SUMPRODUCT(INDIRECT(ADDRESS($B66,$X$2)&amp;":"&amp;ADDRESS($B66,$X$2-1+BS$8)),INDIRECT(ADDRESS($B$24,$X$2)&amp;":"&amp;ADDRESS($B$24,$X$2-1+BS$8)),INDIRECT("rP!"&amp;ADDRESS(Prcsses!$B67,$X$2+$P$8-BS$8)&amp;":"&amp;ADDRESS(Prcsses!$B67,$X$2-1+$P$8))))</f>
        <v>344605.70029478398</v>
      </c>
      <c r="BT97" s="5">
        <f ca="1">IF(BT$4="",0,SUMPRODUCT(INDIRECT(ADDRESS($B66,$X$2)&amp;":"&amp;ADDRESS($B66,$X$2-1+BT$8)),INDIRECT(ADDRESS($B$24,$X$2)&amp;":"&amp;ADDRESS($B$24,$X$2-1+BT$8)),INDIRECT("rP!"&amp;ADDRESS(Prcsses!$B67,$X$2+$P$8-BT$8)&amp;":"&amp;ADDRESS(Prcsses!$B67,$X$2-1+$P$8))))</f>
        <v>344605.70029478398</v>
      </c>
      <c r="BU97" s="5">
        <f ca="1">IF(BU$4="",0,SUMPRODUCT(INDIRECT(ADDRESS($B66,$X$2)&amp;":"&amp;ADDRESS($B66,$X$2-1+BU$8)),INDIRECT(ADDRESS($B$24,$X$2)&amp;":"&amp;ADDRESS($B$24,$X$2-1+BU$8)),INDIRECT("rP!"&amp;ADDRESS(Prcsses!$B67,$X$2+$P$8-BU$8)&amp;":"&amp;ADDRESS(Prcsses!$B67,$X$2-1+$P$8))))</f>
        <v>348051.75729773182</v>
      </c>
      <c r="BV97" s="5">
        <f ca="1">IF(BV$4="",0,SUMPRODUCT(INDIRECT(ADDRESS($B66,$X$2)&amp;":"&amp;ADDRESS($B66,$X$2-1+BV$8)),INDIRECT(ADDRESS($B$24,$X$2)&amp;":"&amp;ADDRESS($B$24,$X$2-1+BV$8)),INDIRECT("rP!"&amp;ADDRESS(Prcsses!$B67,$X$2+$P$8-BV$8)&amp;":"&amp;ADDRESS(Prcsses!$B67,$X$2-1+$P$8))))</f>
        <v>351497.81430067966</v>
      </c>
      <c r="BW97" s="5">
        <f ca="1">IF(BW$4="",0,SUMPRODUCT(INDIRECT(ADDRESS($B66,$X$2)&amp;":"&amp;ADDRESS($B66,$X$2-1+BW$8)),INDIRECT(ADDRESS($B$24,$X$2)&amp;":"&amp;ADDRESS($B$24,$X$2-1+BW$8)),INDIRECT("rP!"&amp;ADDRESS(Prcsses!$B67,$X$2+$P$8-BW$8)&amp;":"&amp;ADDRESS(Prcsses!$B67,$X$2-1+$P$8))))</f>
        <v>351497.81430067966</v>
      </c>
      <c r="BX97" s="5">
        <f ca="1">IF(BX$4="",0,SUMPRODUCT(INDIRECT(ADDRESS($B66,$X$2)&amp;":"&amp;ADDRESS($B66,$X$2-1+BX$8)),INDIRECT(ADDRESS($B$24,$X$2)&amp;":"&amp;ADDRESS($B$24,$X$2-1+BX$8)),INDIRECT("rP!"&amp;ADDRESS(Prcsses!$B67,$X$2+$P$8-BX$8)&amp;":"&amp;ADDRESS(Prcsses!$B67,$X$2-1+$P$8))))</f>
        <v>351497.81430067966</v>
      </c>
      <c r="BY97" s="5">
        <f ca="1">IF(BY$4="",0,SUMPRODUCT(INDIRECT(ADDRESS($B66,$X$2)&amp;":"&amp;ADDRESS($B66,$X$2-1+BY$8)),INDIRECT(ADDRESS($B$24,$X$2)&amp;":"&amp;ADDRESS($B$24,$X$2-1+BY$8)),INDIRECT("rP!"&amp;ADDRESS(Prcsses!$B67,$X$2+$P$8-BY$8)&amp;":"&amp;ADDRESS(Prcsses!$B67,$X$2-1+$P$8))))</f>
        <v>351497.81430067966</v>
      </c>
      <c r="BZ97" s="5">
        <f ca="1">IF(BZ$4="",0,SUMPRODUCT(INDIRECT(ADDRESS($B66,$X$2)&amp;":"&amp;ADDRESS($B66,$X$2-1+BZ$8)),INDIRECT(ADDRESS($B$24,$X$2)&amp;":"&amp;ADDRESS($B$24,$X$2-1+BZ$8)),INDIRECT("rP!"&amp;ADDRESS(Prcsses!$B67,$X$2+$P$8-BZ$8)&amp;":"&amp;ADDRESS(Prcsses!$B67,$X$2-1+$P$8))))</f>
        <v>351497.81430067966</v>
      </c>
      <c r="CA97" s="5">
        <f ca="1">IF(CA$4="",0,SUMPRODUCT(INDIRECT(ADDRESS($B66,$X$2)&amp;":"&amp;ADDRESS($B66,$X$2-1+CA$8)),INDIRECT(ADDRESS($B$24,$X$2)&amp;":"&amp;ADDRESS($B$24,$X$2-1+CA$8)),INDIRECT("rP!"&amp;ADDRESS(Prcsses!$B67,$X$2+$P$8-CA$8)&amp;":"&amp;ADDRESS(Prcsses!$B67,$X$2-1+$P$8))))</f>
        <v>355012.79244368646</v>
      </c>
      <c r="CB97" s="5">
        <f ca="1">IF(CB$4="",0,SUMPRODUCT(INDIRECT(ADDRESS($B66,$X$2)&amp;":"&amp;ADDRESS($B66,$X$2-1+CB$8)),INDIRECT(ADDRESS($B$24,$X$2)&amp;":"&amp;ADDRESS($B$24,$X$2-1+CB$8)),INDIRECT("rP!"&amp;ADDRESS(Prcsses!$B67,$X$2+$P$8-CB$8)&amp;":"&amp;ADDRESS(Prcsses!$B67,$X$2-1+$P$8))))</f>
        <v>358527.77058669325</v>
      </c>
      <c r="CC97" s="5">
        <f ca="1">IF(CC$4="",0,SUMPRODUCT(INDIRECT(ADDRESS($B66,$X$2)&amp;":"&amp;ADDRESS($B66,$X$2-1+CC$8)),INDIRECT(ADDRESS($B$24,$X$2)&amp;":"&amp;ADDRESS($B$24,$X$2-1+CC$8)),INDIRECT("rP!"&amp;ADDRESS(Prcsses!$B67,$X$2+$P$8-CC$8)&amp;":"&amp;ADDRESS(Prcsses!$B67,$X$2-1+$P$8))))</f>
        <v>358527.77058669325</v>
      </c>
      <c r="CD97" s="5">
        <f ca="1">IF(CD$4="",0,SUMPRODUCT(INDIRECT(ADDRESS($B66,$X$2)&amp;":"&amp;ADDRESS($B66,$X$2-1+CD$8)),INDIRECT(ADDRESS($B$24,$X$2)&amp;":"&amp;ADDRESS($B$24,$X$2-1+CD$8)),INDIRECT("rP!"&amp;ADDRESS(Prcsses!$B67,$X$2+$P$8-CD$8)&amp;":"&amp;ADDRESS(Prcsses!$B67,$X$2-1+$P$8))))</f>
        <v>358527.77058669325</v>
      </c>
      <c r="CE97" s="5">
        <f ca="1">IF(CE$4="",0,SUMPRODUCT(INDIRECT(ADDRESS($B66,$X$2)&amp;":"&amp;ADDRESS($B66,$X$2-1+CE$8)),INDIRECT(ADDRESS($B$24,$X$2)&amp;":"&amp;ADDRESS($B$24,$X$2-1+CE$8)),INDIRECT("rP!"&amp;ADDRESS(Prcsses!$B67,$X$2+$P$8-CE$8)&amp;":"&amp;ADDRESS(Prcsses!$B67,$X$2-1+$P$8))))</f>
        <v>358527.77058669325</v>
      </c>
      <c r="CF97" s="5">
        <f ca="1">IF(CF$4="",0,SUMPRODUCT(INDIRECT(ADDRESS($B66,$X$2)&amp;":"&amp;ADDRESS($B66,$X$2-1+CF$8)),INDIRECT(ADDRESS($B$24,$X$2)&amp;":"&amp;ADDRESS($B$24,$X$2-1+CF$8)),INDIRECT("rP!"&amp;ADDRESS(Prcsses!$B67,$X$2+$P$8-CF$8)&amp;":"&amp;ADDRESS(Prcsses!$B67,$X$2-1+$P$8))))</f>
        <v>0</v>
      </c>
    </row>
    <row r="98" spans="2:84" x14ac:dyDescent="0.3">
      <c r="B98" s="13">
        <f>ROW()</f>
        <v>98</v>
      </c>
      <c r="H98" s="1" t="str">
        <f t="shared" si="208"/>
        <v>Себестоимость продаж</v>
      </c>
      <c r="I98" s="1" t="str">
        <f>Prcsses!I26</f>
        <v>ФОТ производственного персонала</v>
      </c>
      <c r="M98" s="53" t="s">
        <v>18</v>
      </c>
      <c r="U98" s="5">
        <f t="shared" ca="1" si="209"/>
        <v>22923013.615977783</v>
      </c>
      <c r="X98" s="5">
        <f ca="1">IF(X$4="",0,SUMPRODUCT(INDIRECT(ADDRESS($B67,$X$2)&amp;":"&amp;ADDRESS($B67,$X$2-1+X$8)),INDIRECT(ADDRESS($B$24,$X$2)&amp;":"&amp;ADDRESS($B$24,$X$2-1+X$8)),INDIRECT("rP!"&amp;ADDRESS(Prcsses!$B68,$X$2+$P$8-X$8)&amp;":"&amp;ADDRESS(Prcsses!$B68,$X$2-1+$P$8))))</f>
        <v>0</v>
      </c>
      <c r="Y98" s="5">
        <f ca="1">IF(Y$4="",0,SUMPRODUCT(INDIRECT(ADDRESS($B67,$X$2)&amp;":"&amp;ADDRESS($B67,$X$2-1+Y$8)),INDIRECT(ADDRESS($B$24,$X$2)&amp;":"&amp;ADDRESS($B$24,$X$2-1+Y$8)),INDIRECT("rP!"&amp;ADDRESS(Prcsses!$B68,$X$2+$P$8-Y$8)&amp;":"&amp;ADDRESS(Prcsses!$B68,$X$2-1+$P$8))))</f>
        <v>0</v>
      </c>
      <c r="Z98" s="5">
        <f ca="1">IF(Z$4="",0,SUMPRODUCT(INDIRECT(ADDRESS($B67,$X$2)&amp;":"&amp;ADDRESS($B67,$X$2-1+Z$8)),INDIRECT(ADDRESS($B$24,$X$2)&amp;":"&amp;ADDRESS($B$24,$X$2-1+Z$8)),INDIRECT("rP!"&amp;ADDRESS(Prcsses!$B68,$X$2+$P$8-Z$8)&amp;":"&amp;ADDRESS(Prcsses!$B68,$X$2-1+$P$8))))</f>
        <v>0</v>
      </c>
      <c r="AA98" s="5">
        <f ca="1">IF(AA$4="",0,SUMPRODUCT(INDIRECT(ADDRESS($B67,$X$2)&amp;":"&amp;ADDRESS($B67,$X$2-1+AA$8)),INDIRECT(ADDRESS($B$24,$X$2)&amp;":"&amp;ADDRESS($B$24,$X$2-1+AA$8)),INDIRECT("rP!"&amp;ADDRESS(Prcsses!$B68,$X$2+$P$8-AA$8)&amp;":"&amp;ADDRESS(Prcsses!$B68,$X$2-1+$P$8))))</f>
        <v>0</v>
      </c>
      <c r="AB98" s="5">
        <f ca="1">IF(AB$4="",0,SUMPRODUCT(INDIRECT(ADDRESS($B67,$X$2)&amp;":"&amp;ADDRESS($B67,$X$2-1+AB$8)),INDIRECT(ADDRESS($B$24,$X$2)&amp;":"&amp;ADDRESS($B$24,$X$2-1+AB$8)),INDIRECT("rP!"&amp;ADDRESS(Prcsses!$B68,$X$2+$P$8-AB$8)&amp;":"&amp;ADDRESS(Prcsses!$B68,$X$2-1+$P$8))))</f>
        <v>0</v>
      </c>
      <c r="AC98" s="5">
        <f ca="1">IF(AC$4="",0,SUMPRODUCT(INDIRECT(ADDRESS($B67,$X$2)&amp;":"&amp;ADDRESS($B67,$X$2-1+AC$8)),INDIRECT(ADDRESS($B$24,$X$2)&amp;":"&amp;ADDRESS($B$24,$X$2-1+AC$8)),INDIRECT("rP!"&amp;ADDRESS(Prcsses!$B68,$X$2+$P$8-AC$8)&amp;":"&amp;ADDRESS(Prcsses!$B68,$X$2-1+$P$8))))</f>
        <v>0</v>
      </c>
      <c r="AD98" s="5">
        <f ca="1">IF(AD$4="",0,SUMPRODUCT(INDIRECT(ADDRESS($B67,$X$2)&amp;":"&amp;ADDRESS($B67,$X$2-1+AD$8)),INDIRECT(ADDRESS($B$24,$X$2)&amp;":"&amp;ADDRESS($B$24,$X$2-1+AD$8)),INDIRECT("rP!"&amp;ADDRESS(Prcsses!$B68,$X$2+$P$8-AD$8)&amp;":"&amp;ADDRESS(Prcsses!$B68,$X$2-1+$P$8))))</f>
        <v>0</v>
      </c>
      <c r="AE98" s="5">
        <f ca="1">IF(AE$4="",0,SUMPRODUCT(INDIRECT(ADDRESS($B67,$X$2)&amp;":"&amp;ADDRESS($B67,$X$2-1+AE$8)),INDIRECT(ADDRESS($B$24,$X$2)&amp;":"&amp;ADDRESS($B$24,$X$2-1+AE$8)),INDIRECT("rP!"&amp;ADDRESS(Prcsses!$B68,$X$2+$P$8-AE$8)&amp;":"&amp;ADDRESS(Prcsses!$B68,$X$2-1+$P$8))))</f>
        <v>0</v>
      </c>
      <c r="AF98" s="5">
        <f ca="1">IF(AF$4="",0,SUMPRODUCT(INDIRECT(ADDRESS($B67,$X$2)&amp;":"&amp;ADDRESS($B67,$X$2-1+AF$8)),INDIRECT(ADDRESS($B$24,$X$2)&amp;":"&amp;ADDRESS($B$24,$X$2-1+AF$8)),INDIRECT("rP!"&amp;ADDRESS(Prcsses!$B68,$X$2+$P$8-AF$8)&amp;":"&amp;ADDRESS(Prcsses!$B68,$X$2-1+$P$8))))</f>
        <v>0</v>
      </c>
      <c r="AG98" s="5">
        <f ca="1">IF(AG$4="",0,SUMPRODUCT(INDIRECT(ADDRESS($B67,$X$2)&amp;":"&amp;ADDRESS($B67,$X$2-1+AG$8)),INDIRECT(ADDRESS($B$24,$X$2)&amp;":"&amp;ADDRESS($B$24,$X$2-1+AG$8)),INDIRECT("rP!"&amp;ADDRESS(Prcsses!$B68,$X$2+$P$8-AG$8)&amp;":"&amp;ADDRESS(Prcsses!$B68,$X$2-1+$P$8))))</f>
        <v>0</v>
      </c>
      <c r="AH98" s="5">
        <f ca="1">IF(AH$4="",0,SUMPRODUCT(INDIRECT(ADDRESS($B67,$X$2)&amp;":"&amp;ADDRESS($B67,$X$2-1+AH$8)),INDIRECT(ADDRESS($B$24,$X$2)&amp;":"&amp;ADDRESS($B$24,$X$2-1+AH$8)),INDIRECT("rP!"&amp;ADDRESS(Prcsses!$B68,$X$2+$P$8-AH$8)&amp;":"&amp;ADDRESS(Prcsses!$B68,$X$2-1+$P$8))))</f>
        <v>0</v>
      </c>
      <c r="AI98" s="5">
        <f ca="1">IF(AI$4="",0,SUMPRODUCT(INDIRECT(ADDRESS($B67,$X$2)&amp;":"&amp;ADDRESS($B67,$X$2-1+AI$8)),INDIRECT(ADDRESS($B$24,$X$2)&amp;":"&amp;ADDRESS($B$24,$X$2-1+AI$8)),INDIRECT("rP!"&amp;ADDRESS(Prcsses!$B68,$X$2+$P$8-AI$8)&amp;":"&amp;ADDRESS(Prcsses!$B68,$X$2-1+$P$8))))</f>
        <v>0</v>
      </c>
      <c r="AJ98" s="5">
        <f ca="1">IF(AJ$4="",0,SUMPRODUCT(INDIRECT(ADDRESS($B67,$X$2)&amp;":"&amp;ADDRESS($B67,$X$2-1+AJ$8)),INDIRECT(ADDRESS($B$24,$X$2)&amp;":"&amp;ADDRESS($B$24,$X$2-1+AJ$8)),INDIRECT("rP!"&amp;ADDRESS(Prcsses!$B68,$X$2+$P$8-AJ$8)&amp;":"&amp;ADDRESS(Prcsses!$B68,$X$2-1+$P$8))))</f>
        <v>0</v>
      </c>
      <c r="AK98" s="5">
        <f ca="1">IF(AK$4="",0,SUMPRODUCT(INDIRECT(ADDRESS($B67,$X$2)&amp;":"&amp;ADDRESS($B67,$X$2-1+AK$8)),INDIRECT(ADDRESS($B$24,$X$2)&amp;":"&amp;ADDRESS($B$24,$X$2-1+AK$8)),INDIRECT("rP!"&amp;ADDRESS(Prcsses!$B68,$X$2+$P$8-AK$8)&amp;":"&amp;ADDRESS(Prcsses!$B68,$X$2-1+$P$8))))</f>
        <v>23409</v>
      </c>
      <c r="AL98" s="5">
        <f ca="1">IF(AL$4="",0,SUMPRODUCT(INDIRECT(ADDRESS($B67,$X$2)&amp;":"&amp;ADDRESS($B67,$X$2-1+AL$8)),INDIRECT(ADDRESS($B$24,$X$2)&amp;":"&amp;ADDRESS($B$24,$X$2-1+AL$8)),INDIRECT("rP!"&amp;ADDRESS(Prcsses!$B68,$X$2+$P$8-AL$8)&amp;":"&amp;ADDRESS(Prcsses!$B68,$X$2-1+$P$8))))</f>
        <v>60863.4</v>
      </c>
      <c r="AM98" s="5">
        <f ca="1">IF(AM$4="",0,SUMPRODUCT(INDIRECT(ADDRESS($B67,$X$2)&amp;":"&amp;ADDRESS($B67,$X$2-1+AM$8)),INDIRECT(ADDRESS($B$24,$X$2)&amp;":"&amp;ADDRESS($B$24,$X$2-1+AM$8)),INDIRECT("rP!"&amp;ADDRESS(Prcsses!$B68,$X$2+$P$8-AM$8)&amp;":"&amp;ADDRESS(Prcsses!$B68,$X$2-1+$P$8))))</f>
        <v>88954.200000000012</v>
      </c>
      <c r="AN98" s="5">
        <f ca="1">IF(AN$4="",0,SUMPRODUCT(INDIRECT(ADDRESS($B67,$X$2)&amp;":"&amp;ADDRESS($B67,$X$2-1+AN$8)),INDIRECT(ADDRESS($B$24,$X$2)&amp;":"&amp;ADDRESS($B$24,$X$2-1+AN$8)),INDIRECT("rP!"&amp;ADDRESS(Prcsses!$B68,$X$2+$P$8-AN$8)&amp;":"&amp;ADDRESS(Prcsses!$B68,$X$2-1+$P$8))))</f>
        <v>117045</v>
      </c>
      <c r="AO98" s="5">
        <f ca="1">IF(AO$4="",0,SUMPRODUCT(INDIRECT(ADDRESS($B67,$X$2)&amp;":"&amp;ADDRESS($B67,$X$2-1+AO$8)),INDIRECT(ADDRESS($B$24,$X$2)&amp;":"&amp;ADDRESS($B$24,$X$2-1+AO$8)),INDIRECT("rP!"&amp;ADDRESS(Prcsses!$B68,$X$2+$P$8-AO$8)&amp;":"&amp;ADDRESS(Prcsses!$B68,$X$2-1+$P$8))))</f>
        <v>145135.79999999999</v>
      </c>
      <c r="AP98" s="5">
        <f ca="1">IF(AP$4="",0,SUMPRODUCT(INDIRECT(ADDRESS($B67,$X$2)&amp;":"&amp;ADDRESS($B67,$X$2-1+AP$8)),INDIRECT(ADDRESS($B$24,$X$2)&amp;":"&amp;ADDRESS($B$24,$X$2-1+AP$8)),INDIRECT("rP!"&amp;ADDRESS(Prcsses!$B68,$X$2+$P$8-AP$8)&amp;":"&amp;ADDRESS(Prcsses!$B68,$X$2-1+$P$8))))</f>
        <v>173226.59999999998</v>
      </c>
      <c r="AQ98" s="5">
        <f ca="1">IF(AQ$4="",0,SUMPRODUCT(INDIRECT(ADDRESS($B67,$X$2)&amp;":"&amp;ADDRESS($B67,$X$2-1+AQ$8)),INDIRECT(ADDRESS($B$24,$X$2)&amp;":"&amp;ADDRESS($B$24,$X$2-1+AQ$8)),INDIRECT("rP!"&amp;ADDRESS(Prcsses!$B68,$X$2+$P$8-AQ$8)&amp;":"&amp;ADDRESS(Prcsses!$B68,$X$2-1+$P$8))))</f>
        <v>203471.02799999999</v>
      </c>
      <c r="AR98" s="5">
        <f ca="1">IF(AR$4="",0,SUMPRODUCT(INDIRECT(ADDRESS($B67,$X$2)&amp;":"&amp;ADDRESS($B67,$X$2-1+AR$8)),INDIRECT(ADDRESS($B$24,$X$2)&amp;":"&amp;ADDRESS($B$24,$X$2-1+AR$8)),INDIRECT("rP!"&amp;ADDRESS(Prcsses!$B68,$X$2+$P$8-AR$8)&amp;":"&amp;ADDRESS(Prcsses!$B68,$X$2-1+$P$8))))</f>
        <v>233996.36399999997</v>
      </c>
      <c r="AS98" s="5">
        <f ca="1">IF(AS$4="",0,SUMPRODUCT(INDIRECT(ADDRESS($B67,$X$2)&amp;":"&amp;ADDRESS($B67,$X$2-1+AS$8)),INDIRECT(ADDRESS($B$24,$X$2)&amp;":"&amp;ADDRESS($B$24,$X$2-1+AS$8)),INDIRECT("rP!"&amp;ADDRESS(Prcsses!$B68,$X$2+$P$8-AS$8)&amp;":"&amp;ADDRESS(Prcsses!$B68,$X$2-1+$P$8))))</f>
        <v>262648.98</v>
      </c>
      <c r="AT98" s="5">
        <f ca="1">IF(AT$4="",0,SUMPRODUCT(INDIRECT(ADDRESS($B67,$X$2)&amp;":"&amp;ADDRESS($B67,$X$2-1+AT$8)),INDIRECT(ADDRESS($B$24,$X$2)&amp;":"&amp;ADDRESS($B$24,$X$2-1+AT$8)),INDIRECT("rP!"&amp;ADDRESS(Prcsses!$B68,$X$2+$P$8-AT$8)&amp;":"&amp;ADDRESS(Prcsses!$B68,$X$2-1+$P$8))))</f>
        <v>291301.59600000002</v>
      </c>
      <c r="AU98" s="5">
        <f ca="1">IF(AU$4="",0,SUMPRODUCT(INDIRECT(ADDRESS($B67,$X$2)&amp;":"&amp;ADDRESS($B67,$X$2-1+AU$8)),INDIRECT(ADDRESS($B$24,$X$2)&amp;":"&amp;ADDRESS($B$24,$X$2-1+AU$8)),INDIRECT("rP!"&amp;ADDRESS(Prcsses!$B68,$X$2+$P$8-AU$8)&amp;":"&amp;ADDRESS(Prcsses!$B68,$X$2-1+$P$8))))</f>
        <v>319954.212</v>
      </c>
      <c r="AV98" s="5">
        <f ca="1">IF(AV$4="",0,SUMPRODUCT(INDIRECT(ADDRESS($B67,$X$2)&amp;":"&amp;ADDRESS($B67,$X$2-1+AV$8)),INDIRECT(ADDRESS($B$24,$X$2)&amp;":"&amp;ADDRESS($B$24,$X$2-1+AV$8)),INDIRECT("rP!"&amp;ADDRESS(Prcsses!$B68,$X$2+$P$8-AV$8)&amp;":"&amp;ADDRESS(Prcsses!$B68,$X$2-1+$P$8))))</f>
        <v>348606.82799999998</v>
      </c>
      <c r="AW98" s="5">
        <f ca="1">IF(AW$4="",0,SUMPRODUCT(INDIRECT(ADDRESS($B67,$X$2)&amp;":"&amp;ADDRESS($B67,$X$2-1+AW$8)),INDIRECT(ADDRESS($B$24,$X$2)&amp;":"&amp;ADDRESS($B$24,$X$2-1+AW$8)),INDIRECT("rP!"&amp;ADDRESS(Prcsses!$B68,$X$2+$P$8-AW$8)&amp;":"&amp;ADDRESS(Prcsses!$B68,$X$2-1+$P$8))))</f>
        <v>381175.30151999998</v>
      </c>
      <c r="AX98" s="5">
        <f ca="1">IF(AX$4="",0,SUMPRODUCT(INDIRECT(ADDRESS($B67,$X$2)&amp;":"&amp;ADDRESS($B67,$X$2-1+AX$8)),INDIRECT(ADDRESS($B$24,$X$2)&amp;":"&amp;ADDRESS($B$24,$X$2-1+AX$8)),INDIRECT("rP!"&amp;ADDRESS(Prcsses!$B68,$X$2+$P$8-AX$8)&amp;":"&amp;ADDRESS(Prcsses!$B68,$X$2-1+$P$8))))</f>
        <v>414030.30119999999</v>
      </c>
      <c r="AY98" s="5">
        <f ca="1">IF(AY$4="",0,SUMPRODUCT(INDIRECT(ADDRESS($B67,$X$2)&amp;":"&amp;ADDRESS($B67,$X$2-1+AY$8)),INDIRECT(ADDRESS($B$24,$X$2)&amp;":"&amp;ADDRESS($B$24,$X$2-1+AY$8)),INDIRECT("rP!"&amp;ADDRESS(Prcsses!$B68,$X$2+$P$8-AY$8)&amp;":"&amp;ADDRESS(Prcsses!$B68,$X$2-1+$P$8))))</f>
        <v>443255.96951999993</v>
      </c>
      <c r="AZ98" s="5">
        <f ca="1">IF(AZ$4="",0,SUMPRODUCT(INDIRECT(ADDRESS($B67,$X$2)&amp;":"&amp;ADDRESS($B67,$X$2-1+AZ$8)),INDIRECT(ADDRESS($B$24,$X$2)&amp;":"&amp;ADDRESS($B$24,$X$2-1+AZ$8)),INDIRECT("rP!"&amp;ADDRESS(Prcsses!$B68,$X$2+$P$8-AZ$8)&amp;":"&amp;ADDRESS(Prcsses!$B68,$X$2-1+$P$8))))</f>
        <v>472481.63783999998</v>
      </c>
      <c r="BA98" s="5">
        <f ca="1">IF(BA$4="",0,SUMPRODUCT(INDIRECT(ADDRESS($B67,$X$2)&amp;":"&amp;ADDRESS($B67,$X$2-1+BA$8)),INDIRECT(ADDRESS($B$24,$X$2)&amp;":"&amp;ADDRESS($B$24,$X$2-1+BA$8)),INDIRECT("rP!"&amp;ADDRESS(Prcsses!$B68,$X$2+$P$8-BA$8)&amp;":"&amp;ADDRESS(Prcsses!$B68,$X$2-1+$P$8))))</f>
        <v>501707.30616000004</v>
      </c>
      <c r="BB98" s="5">
        <f ca="1">IF(BB$4="",0,SUMPRODUCT(INDIRECT(ADDRESS($B67,$X$2)&amp;":"&amp;ADDRESS($B67,$X$2-1+BB$8)),INDIRECT(ADDRESS($B$24,$X$2)&amp;":"&amp;ADDRESS($B$24,$X$2-1+BB$8)),INDIRECT("rP!"&amp;ADDRESS(Prcsses!$B68,$X$2+$P$8-BB$8)&amp;":"&amp;ADDRESS(Prcsses!$B68,$X$2-1+$P$8))))</f>
        <v>530932.97448000009</v>
      </c>
      <c r="BC98" s="5">
        <f ca="1">IF(BC$4="",0,SUMPRODUCT(INDIRECT(ADDRESS($B67,$X$2)&amp;":"&amp;ADDRESS($B67,$X$2-1+BC$8)),INDIRECT(ADDRESS($B$24,$X$2)&amp;":"&amp;ADDRESS($B$24,$X$2-1+BC$8)),INDIRECT("rP!"&amp;ADDRESS(Prcsses!$B68,$X$2+$P$8-BC$8)&amp;":"&amp;ADDRESS(Prcsses!$B68,$X$2-1+$P$8))))</f>
        <v>565906.35756959999</v>
      </c>
      <c r="BD98" s="5">
        <f ca="1">IF(BD$4="",0,SUMPRODUCT(INDIRECT(ADDRESS($B67,$X$2)&amp;":"&amp;ADDRESS($B67,$X$2-1+BD$8)),INDIRECT(ADDRESS($B$24,$X$2)&amp;":"&amp;ADDRESS($B$24,$X$2-1+BD$8)),INDIRECT("rP!"&amp;ADDRESS(Prcsses!$B68,$X$2+$P$8-BD$8)&amp;":"&amp;ADDRESS(Prcsses!$B68,$X$2-1+$P$8))))</f>
        <v>591235.27011360007</v>
      </c>
      <c r="BE98" s="5">
        <f ca="1">IF(BE$4="",0,SUMPRODUCT(INDIRECT(ADDRESS($B67,$X$2)&amp;":"&amp;ADDRESS($B67,$X$2-1+BE$8)),INDIRECT(ADDRESS($B$24,$X$2)&amp;":"&amp;ADDRESS($B$24,$X$2-1+BE$8)),INDIRECT("rP!"&amp;ADDRESS(Prcsses!$B68,$X$2+$P$8-BE$8)&amp;":"&amp;ADDRESS(Prcsses!$B68,$X$2-1+$P$8))))</f>
        <v>596203.6337280001</v>
      </c>
      <c r="BF98" s="5">
        <f ca="1">IF(BF$4="",0,SUMPRODUCT(INDIRECT(ADDRESS($B67,$X$2)&amp;":"&amp;ADDRESS($B67,$X$2-1+BF$8)),INDIRECT(ADDRESS($B$24,$X$2)&amp;":"&amp;ADDRESS($B$24,$X$2-1+BF$8)),INDIRECT("rP!"&amp;ADDRESS(Prcsses!$B68,$X$2+$P$8-BF$8)&amp;":"&amp;ADDRESS(Prcsses!$B68,$X$2-1+$P$8))))</f>
        <v>596203.6337280001</v>
      </c>
      <c r="BG98" s="5">
        <f ca="1">IF(BG$4="",0,SUMPRODUCT(INDIRECT(ADDRESS($B67,$X$2)&amp;":"&amp;ADDRESS($B67,$X$2-1+BG$8)),INDIRECT(ADDRESS($B$24,$X$2)&amp;":"&amp;ADDRESS($B$24,$X$2-1+BG$8)),INDIRECT("rP!"&amp;ADDRESS(Prcsses!$B68,$X$2+$P$8-BG$8)&amp;":"&amp;ADDRESS(Prcsses!$B68,$X$2-1+$P$8))))</f>
        <v>596203.6337280001</v>
      </c>
      <c r="BH98" s="5">
        <f ca="1">IF(BH$4="",0,SUMPRODUCT(INDIRECT(ADDRESS($B67,$X$2)&amp;":"&amp;ADDRESS($B67,$X$2-1+BH$8)),INDIRECT(ADDRESS($B$24,$X$2)&amp;":"&amp;ADDRESS($B$24,$X$2-1+BH$8)),INDIRECT("rP!"&amp;ADDRESS(Prcsses!$B68,$X$2+$P$8-BH$8)&amp;":"&amp;ADDRESS(Prcsses!$B68,$X$2-1+$P$8))))</f>
        <v>596203.6337280001</v>
      </c>
      <c r="BI98" s="5">
        <f ca="1">IF(BI$4="",0,SUMPRODUCT(INDIRECT(ADDRESS($B67,$X$2)&amp;":"&amp;ADDRESS($B67,$X$2-1+BI$8)),INDIRECT(ADDRESS($B$24,$X$2)&amp;":"&amp;ADDRESS($B$24,$X$2-1+BI$8)),INDIRECT("rP!"&amp;ADDRESS(Prcsses!$B68,$X$2+$P$8-BI$8)&amp;":"&amp;ADDRESS(Prcsses!$B68,$X$2-1+$P$8))))</f>
        <v>602165.67006528005</v>
      </c>
      <c r="BJ98" s="5">
        <f ca="1">IF(BJ$4="",0,SUMPRODUCT(INDIRECT(ADDRESS($B67,$X$2)&amp;":"&amp;ADDRESS($B67,$X$2-1+BJ$8)),INDIRECT(ADDRESS($B$24,$X$2)&amp;":"&amp;ADDRESS($B$24,$X$2-1+BJ$8)),INDIRECT("rP!"&amp;ADDRESS(Prcsses!$B68,$X$2+$P$8-BJ$8)&amp;":"&amp;ADDRESS(Prcsses!$B68,$X$2-1+$P$8))))</f>
        <v>608127.70640256011</v>
      </c>
      <c r="BK98" s="5">
        <f ca="1">IF(BK$4="",0,SUMPRODUCT(INDIRECT(ADDRESS($B67,$X$2)&amp;":"&amp;ADDRESS($B67,$X$2-1+BK$8)),INDIRECT(ADDRESS($B$24,$X$2)&amp;":"&amp;ADDRESS($B$24,$X$2-1+BK$8)),INDIRECT("rP!"&amp;ADDRESS(Prcsses!$B68,$X$2+$P$8-BK$8)&amp;":"&amp;ADDRESS(Prcsses!$B68,$X$2-1+$P$8))))</f>
        <v>608127.70640256011</v>
      </c>
      <c r="BL98" s="5">
        <f ca="1">IF(BL$4="",0,SUMPRODUCT(INDIRECT(ADDRESS($B67,$X$2)&amp;":"&amp;ADDRESS($B67,$X$2-1+BL$8)),INDIRECT(ADDRESS($B$24,$X$2)&amp;":"&amp;ADDRESS($B$24,$X$2-1+BL$8)),INDIRECT("rP!"&amp;ADDRESS(Prcsses!$B68,$X$2+$P$8-BL$8)&amp;":"&amp;ADDRESS(Prcsses!$B68,$X$2-1+$P$8))))</f>
        <v>608127.70640256011</v>
      </c>
      <c r="BM98" s="5">
        <f ca="1">IF(BM$4="",0,SUMPRODUCT(INDIRECT(ADDRESS($B67,$X$2)&amp;":"&amp;ADDRESS($B67,$X$2-1+BM$8)),INDIRECT(ADDRESS($B$24,$X$2)&amp;":"&amp;ADDRESS($B$24,$X$2-1+BM$8)),INDIRECT("rP!"&amp;ADDRESS(Prcsses!$B68,$X$2+$P$8-BM$8)&amp;":"&amp;ADDRESS(Prcsses!$B68,$X$2-1+$P$8))))</f>
        <v>608127.70640256011</v>
      </c>
      <c r="BN98" s="5">
        <f ca="1">IF(BN$4="",0,SUMPRODUCT(INDIRECT(ADDRESS($B67,$X$2)&amp;":"&amp;ADDRESS($B67,$X$2-1+BN$8)),INDIRECT(ADDRESS($B$24,$X$2)&amp;":"&amp;ADDRESS($B$24,$X$2-1+BN$8)),INDIRECT("rP!"&amp;ADDRESS(Prcsses!$B68,$X$2+$P$8-BN$8)&amp;":"&amp;ADDRESS(Prcsses!$B68,$X$2-1+$P$8))))</f>
        <v>608127.70640256011</v>
      </c>
      <c r="BO98" s="5">
        <f ca="1">IF(BO$4="",0,SUMPRODUCT(INDIRECT(ADDRESS($B67,$X$2)&amp;":"&amp;ADDRESS($B67,$X$2-1+BO$8)),INDIRECT(ADDRESS($B$24,$X$2)&amp;":"&amp;ADDRESS($B$24,$X$2-1+BO$8)),INDIRECT("rP!"&amp;ADDRESS(Prcsses!$B68,$X$2+$P$8-BO$8)&amp;":"&amp;ADDRESS(Prcsses!$B68,$X$2-1+$P$8))))</f>
        <v>614208.98346658563</v>
      </c>
      <c r="BP98" s="5">
        <f ca="1">IF(BP$4="",0,SUMPRODUCT(INDIRECT(ADDRESS($B67,$X$2)&amp;":"&amp;ADDRESS($B67,$X$2-1+BP$8)),INDIRECT(ADDRESS($B$24,$X$2)&amp;":"&amp;ADDRESS($B$24,$X$2-1+BP$8)),INDIRECT("rP!"&amp;ADDRESS(Prcsses!$B68,$X$2+$P$8-BP$8)&amp;":"&amp;ADDRESS(Prcsses!$B68,$X$2-1+$P$8))))</f>
        <v>620290.26053061115</v>
      </c>
      <c r="BQ98" s="5">
        <f ca="1">IF(BQ$4="",0,SUMPRODUCT(INDIRECT(ADDRESS($B67,$X$2)&amp;":"&amp;ADDRESS($B67,$X$2-1+BQ$8)),INDIRECT(ADDRESS($B$24,$X$2)&amp;":"&amp;ADDRESS($B$24,$X$2-1+BQ$8)),INDIRECT("rP!"&amp;ADDRESS(Prcsses!$B68,$X$2+$P$8-BQ$8)&amp;":"&amp;ADDRESS(Prcsses!$B68,$X$2-1+$P$8))))</f>
        <v>620290.26053061115</v>
      </c>
      <c r="BR98" s="5">
        <f ca="1">IF(BR$4="",0,SUMPRODUCT(INDIRECT(ADDRESS($B67,$X$2)&amp;":"&amp;ADDRESS($B67,$X$2-1+BR$8)),INDIRECT(ADDRESS($B$24,$X$2)&amp;":"&amp;ADDRESS($B$24,$X$2-1+BR$8)),INDIRECT("rP!"&amp;ADDRESS(Prcsses!$B68,$X$2+$P$8-BR$8)&amp;":"&amp;ADDRESS(Prcsses!$B68,$X$2-1+$P$8))))</f>
        <v>620290.26053061115</v>
      </c>
      <c r="BS98" s="5">
        <f ca="1">IF(BS$4="",0,SUMPRODUCT(INDIRECT(ADDRESS($B67,$X$2)&amp;":"&amp;ADDRESS($B67,$X$2-1+BS$8)),INDIRECT(ADDRESS($B$24,$X$2)&amp;":"&amp;ADDRESS($B$24,$X$2-1+BS$8)),INDIRECT("rP!"&amp;ADDRESS(Prcsses!$B68,$X$2+$P$8-BS$8)&amp;":"&amp;ADDRESS(Prcsses!$B68,$X$2-1+$P$8))))</f>
        <v>620290.26053061115</v>
      </c>
      <c r="BT98" s="5">
        <f ca="1">IF(BT$4="",0,SUMPRODUCT(INDIRECT(ADDRESS($B67,$X$2)&amp;":"&amp;ADDRESS($B67,$X$2-1+BT$8)),INDIRECT(ADDRESS($B$24,$X$2)&amp;":"&amp;ADDRESS($B$24,$X$2-1+BT$8)),INDIRECT("rP!"&amp;ADDRESS(Prcsses!$B68,$X$2+$P$8-BT$8)&amp;":"&amp;ADDRESS(Prcsses!$B68,$X$2-1+$P$8))))</f>
        <v>620290.26053061115</v>
      </c>
      <c r="BU98" s="5">
        <f ca="1">IF(BU$4="",0,SUMPRODUCT(INDIRECT(ADDRESS($B67,$X$2)&amp;":"&amp;ADDRESS($B67,$X$2-1+BU$8)),INDIRECT(ADDRESS($B$24,$X$2)&amp;":"&amp;ADDRESS($B$24,$X$2-1+BU$8)),INDIRECT("rP!"&amp;ADDRESS(Prcsses!$B68,$X$2+$P$8-BU$8)&amp;":"&amp;ADDRESS(Prcsses!$B68,$X$2-1+$P$8))))</f>
        <v>626493.16313591728</v>
      </c>
      <c r="BV98" s="5">
        <f ca="1">IF(BV$4="",0,SUMPRODUCT(INDIRECT(ADDRESS($B67,$X$2)&amp;":"&amp;ADDRESS($B67,$X$2-1+BV$8)),INDIRECT(ADDRESS($B$24,$X$2)&amp;":"&amp;ADDRESS($B$24,$X$2-1+BV$8)),INDIRECT("rP!"&amp;ADDRESS(Prcsses!$B68,$X$2+$P$8-BV$8)&amp;":"&amp;ADDRESS(Prcsses!$B68,$X$2-1+$P$8))))</f>
        <v>632696.0657412234</v>
      </c>
      <c r="BW98" s="5">
        <f ca="1">IF(BW$4="",0,SUMPRODUCT(INDIRECT(ADDRESS($B67,$X$2)&amp;":"&amp;ADDRESS($B67,$X$2-1+BW$8)),INDIRECT(ADDRESS($B$24,$X$2)&amp;":"&amp;ADDRESS($B$24,$X$2-1+BW$8)),INDIRECT("rP!"&amp;ADDRESS(Prcsses!$B68,$X$2+$P$8-BW$8)&amp;":"&amp;ADDRESS(Prcsses!$B68,$X$2-1+$P$8))))</f>
        <v>632696.0657412234</v>
      </c>
      <c r="BX98" s="5">
        <f ca="1">IF(BX$4="",0,SUMPRODUCT(INDIRECT(ADDRESS($B67,$X$2)&amp;":"&amp;ADDRESS($B67,$X$2-1+BX$8)),INDIRECT(ADDRESS($B$24,$X$2)&amp;":"&amp;ADDRESS($B$24,$X$2-1+BX$8)),INDIRECT("rP!"&amp;ADDRESS(Prcsses!$B68,$X$2+$P$8-BX$8)&amp;":"&amp;ADDRESS(Prcsses!$B68,$X$2-1+$P$8))))</f>
        <v>632696.0657412234</v>
      </c>
      <c r="BY98" s="5">
        <f ca="1">IF(BY$4="",0,SUMPRODUCT(INDIRECT(ADDRESS($B67,$X$2)&amp;":"&amp;ADDRESS($B67,$X$2-1+BY$8)),INDIRECT(ADDRESS($B$24,$X$2)&amp;":"&amp;ADDRESS($B$24,$X$2-1+BY$8)),INDIRECT("rP!"&amp;ADDRESS(Prcsses!$B68,$X$2+$P$8-BY$8)&amp;":"&amp;ADDRESS(Prcsses!$B68,$X$2-1+$P$8))))</f>
        <v>632696.0657412234</v>
      </c>
      <c r="BZ98" s="5">
        <f ca="1">IF(BZ$4="",0,SUMPRODUCT(INDIRECT(ADDRESS($B67,$X$2)&amp;":"&amp;ADDRESS($B67,$X$2-1+BZ$8)),INDIRECT(ADDRESS($B$24,$X$2)&amp;":"&amp;ADDRESS($B$24,$X$2-1+BZ$8)),INDIRECT("rP!"&amp;ADDRESS(Prcsses!$B68,$X$2+$P$8-BZ$8)&amp;":"&amp;ADDRESS(Prcsses!$B68,$X$2-1+$P$8))))</f>
        <v>632696.0657412234</v>
      </c>
      <c r="CA98" s="5">
        <f ca="1">IF(CA$4="",0,SUMPRODUCT(INDIRECT(ADDRESS($B67,$X$2)&amp;":"&amp;ADDRESS($B67,$X$2-1+CA$8)),INDIRECT(ADDRESS($B$24,$X$2)&amp;":"&amp;ADDRESS($B$24,$X$2-1+CA$8)),INDIRECT("rP!"&amp;ADDRESS(Prcsses!$B68,$X$2+$P$8-CA$8)&amp;":"&amp;ADDRESS(Prcsses!$B68,$X$2-1+$P$8))))</f>
        <v>639023.02639863559</v>
      </c>
      <c r="CB98" s="5">
        <f ca="1">IF(CB$4="",0,SUMPRODUCT(INDIRECT(ADDRESS($B67,$X$2)&amp;":"&amp;ADDRESS($B67,$X$2-1+CB$8)),INDIRECT(ADDRESS($B$24,$X$2)&amp;":"&amp;ADDRESS($B$24,$X$2-1+CB$8)),INDIRECT("rP!"&amp;ADDRESS(Prcsses!$B68,$X$2+$P$8-CB$8)&amp;":"&amp;ADDRESS(Prcsses!$B68,$X$2-1+$P$8))))</f>
        <v>645349.98705604777</v>
      </c>
      <c r="CC98" s="5">
        <f ca="1">IF(CC$4="",0,SUMPRODUCT(INDIRECT(ADDRESS($B67,$X$2)&amp;":"&amp;ADDRESS($B67,$X$2-1+CC$8)),INDIRECT(ADDRESS($B$24,$X$2)&amp;":"&amp;ADDRESS($B$24,$X$2-1+CC$8)),INDIRECT("rP!"&amp;ADDRESS(Prcsses!$B68,$X$2+$P$8-CC$8)&amp;":"&amp;ADDRESS(Prcsses!$B68,$X$2-1+$P$8))))</f>
        <v>645349.98705604777</v>
      </c>
      <c r="CD98" s="5">
        <f ca="1">IF(CD$4="",0,SUMPRODUCT(INDIRECT(ADDRESS($B67,$X$2)&amp;":"&amp;ADDRESS($B67,$X$2-1+CD$8)),INDIRECT(ADDRESS($B$24,$X$2)&amp;":"&amp;ADDRESS($B$24,$X$2-1+CD$8)),INDIRECT("rP!"&amp;ADDRESS(Prcsses!$B68,$X$2+$P$8-CD$8)&amp;":"&amp;ADDRESS(Prcsses!$B68,$X$2-1+$P$8))))</f>
        <v>645349.98705604777</v>
      </c>
      <c r="CE98" s="5">
        <f ca="1">IF(CE$4="",0,SUMPRODUCT(INDIRECT(ADDRESS($B67,$X$2)&amp;":"&amp;ADDRESS($B67,$X$2-1+CE$8)),INDIRECT(ADDRESS($B$24,$X$2)&amp;":"&amp;ADDRESS($B$24,$X$2-1+CE$8)),INDIRECT("rP!"&amp;ADDRESS(Prcsses!$B68,$X$2+$P$8-CE$8)&amp;":"&amp;ADDRESS(Prcsses!$B68,$X$2-1+$P$8))))</f>
        <v>645349.98705604777</v>
      </c>
      <c r="CF98" s="5">
        <f ca="1">IF(CF$4="",0,SUMPRODUCT(INDIRECT(ADDRESS($B67,$X$2)&amp;":"&amp;ADDRESS($B67,$X$2-1+CF$8)),INDIRECT(ADDRESS($B$24,$X$2)&amp;":"&amp;ADDRESS($B$24,$X$2-1+CF$8)),INDIRECT("rP!"&amp;ADDRESS(Prcsses!$B68,$X$2+$P$8-CF$8)&amp;":"&amp;ADDRESS(Prcsses!$B68,$X$2-1+$P$8))))</f>
        <v>0</v>
      </c>
    </row>
    <row r="99" spans="2:84" x14ac:dyDescent="0.3">
      <c r="B99" s="13">
        <f>ROW()</f>
        <v>99</v>
      </c>
      <c r="H99" s="1" t="str">
        <f t="shared" si="208"/>
        <v>Себестоимость продаж</v>
      </c>
      <c r="I99" s="1" t="str">
        <f>Prcsses!I27</f>
        <v>Соцсборы</v>
      </c>
      <c r="M99" s="53" t="s">
        <v>18</v>
      </c>
      <c r="U99" s="5">
        <f t="shared" ca="1" si="209"/>
        <v>6876904.0847933367</v>
      </c>
      <c r="X99" s="5">
        <f ca="1">IF(X$4="",0,SUMPRODUCT(INDIRECT(ADDRESS($B68,$X$2)&amp;":"&amp;ADDRESS($B68,$X$2-1+X$8)),INDIRECT(ADDRESS($B$24,$X$2)&amp;":"&amp;ADDRESS($B$24,$X$2-1+X$8)),INDIRECT("rP!"&amp;ADDRESS(Prcsses!$B69,$X$2+$P$8-X$8)&amp;":"&amp;ADDRESS(Prcsses!$B69,$X$2-1+$P$8))))</f>
        <v>0</v>
      </c>
      <c r="Y99" s="5">
        <f ca="1">IF(Y$4="",0,SUMPRODUCT(INDIRECT(ADDRESS($B68,$X$2)&amp;":"&amp;ADDRESS($B68,$X$2-1+Y$8)),INDIRECT(ADDRESS($B$24,$X$2)&amp;":"&amp;ADDRESS($B$24,$X$2-1+Y$8)),INDIRECT("rP!"&amp;ADDRESS(Prcsses!$B69,$X$2+$P$8-Y$8)&amp;":"&amp;ADDRESS(Prcsses!$B69,$X$2-1+$P$8))))</f>
        <v>0</v>
      </c>
      <c r="Z99" s="5">
        <f ca="1">IF(Z$4="",0,SUMPRODUCT(INDIRECT(ADDRESS($B68,$X$2)&amp;":"&amp;ADDRESS($B68,$X$2-1+Z$8)),INDIRECT(ADDRESS($B$24,$X$2)&amp;":"&amp;ADDRESS($B$24,$X$2-1+Z$8)),INDIRECT("rP!"&amp;ADDRESS(Prcsses!$B69,$X$2+$P$8-Z$8)&amp;":"&amp;ADDRESS(Prcsses!$B69,$X$2-1+$P$8))))</f>
        <v>0</v>
      </c>
      <c r="AA99" s="5">
        <f ca="1">IF(AA$4="",0,SUMPRODUCT(INDIRECT(ADDRESS($B68,$X$2)&amp;":"&amp;ADDRESS($B68,$X$2-1+AA$8)),INDIRECT(ADDRESS($B$24,$X$2)&amp;":"&amp;ADDRESS($B$24,$X$2-1+AA$8)),INDIRECT("rP!"&amp;ADDRESS(Prcsses!$B69,$X$2+$P$8-AA$8)&amp;":"&amp;ADDRESS(Prcsses!$B69,$X$2-1+$P$8))))</f>
        <v>0</v>
      </c>
      <c r="AB99" s="5">
        <f ca="1">IF(AB$4="",0,SUMPRODUCT(INDIRECT(ADDRESS($B68,$X$2)&amp;":"&amp;ADDRESS($B68,$X$2-1+AB$8)),INDIRECT(ADDRESS($B$24,$X$2)&amp;":"&amp;ADDRESS($B$24,$X$2-1+AB$8)),INDIRECT("rP!"&amp;ADDRESS(Prcsses!$B69,$X$2+$P$8-AB$8)&amp;":"&amp;ADDRESS(Prcsses!$B69,$X$2-1+$P$8))))</f>
        <v>0</v>
      </c>
      <c r="AC99" s="5">
        <f ca="1">IF(AC$4="",0,SUMPRODUCT(INDIRECT(ADDRESS($B68,$X$2)&amp;":"&amp;ADDRESS($B68,$X$2-1+AC$8)),INDIRECT(ADDRESS($B$24,$X$2)&amp;":"&amp;ADDRESS($B$24,$X$2-1+AC$8)),INDIRECT("rP!"&amp;ADDRESS(Prcsses!$B69,$X$2+$P$8-AC$8)&amp;":"&amp;ADDRESS(Prcsses!$B69,$X$2-1+$P$8))))</f>
        <v>0</v>
      </c>
      <c r="AD99" s="5">
        <f ca="1">IF(AD$4="",0,SUMPRODUCT(INDIRECT(ADDRESS($B68,$X$2)&amp;":"&amp;ADDRESS($B68,$X$2-1+AD$8)),INDIRECT(ADDRESS($B$24,$X$2)&amp;":"&amp;ADDRESS($B$24,$X$2-1+AD$8)),INDIRECT("rP!"&amp;ADDRESS(Prcsses!$B69,$X$2+$P$8-AD$8)&amp;":"&amp;ADDRESS(Prcsses!$B69,$X$2-1+$P$8))))</f>
        <v>0</v>
      </c>
      <c r="AE99" s="5">
        <f ca="1">IF(AE$4="",0,SUMPRODUCT(INDIRECT(ADDRESS($B68,$X$2)&amp;":"&amp;ADDRESS($B68,$X$2-1+AE$8)),INDIRECT(ADDRESS($B$24,$X$2)&amp;":"&amp;ADDRESS($B$24,$X$2-1+AE$8)),INDIRECT("rP!"&amp;ADDRESS(Prcsses!$B69,$X$2+$P$8-AE$8)&amp;":"&amp;ADDRESS(Prcsses!$B69,$X$2-1+$P$8))))</f>
        <v>0</v>
      </c>
      <c r="AF99" s="5">
        <f ca="1">IF(AF$4="",0,SUMPRODUCT(INDIRECT(ADDRESS($B68,$X$2)&amp;":"&amp;ADDRESS($B68,$X$2-1+AF$8)),INDIRECT(ADDRESS($B$24,$X$2)&amp;":"&amp;ADDRESS($B$24,$X$2-1+AF$8)),INDIRECT("rP!"&amp;ADDRESS(Prcsses!$B69,$X$2+$P$8-AF$8)&amp;":"&amp;ADDRESS(Prcsses!$B69,$X$2-1+$P$8))))</f>
        <v>0</v>
      </c>
      <c r="AG99" s="5">
        <f ca="1">IF(AG$4="",0,SUMPRODUCT(INDIRECT(ADDRESS($B68,$X$2)&amp;":"&amp;ADDRESS($B68,$X$2-1+AG$8)),INDIRECT(ADDRESS($B$24,$X$2)&amp;":"&amp;ADDRESS($B$24,$X$2-1+AG$8)),INDIRECT("rP!"&amp;ADDRESS(Prcsses!$B69,$X$2+$P$8-AG$8)&amp;":"&amp;ADDRESS(Prcsses!$B69,$X$2-1+$P$8))))</f>
        <v>0</v>
      </c>
      <c r="AH99" s="5">
        <f ca="1">IF(AH$4="",0,SUMPRODUCT(INDIRECT(ADDRESS($B68,$X$2)&amp;":"&amp;ADDRESS($B68,$X$2-1+AH$8)),INDIRECT(ADDRESS($B$24,$X$2)&amp;":"&amp;ADDRESS($B$24,$X$2-1+AH$8)),INDIRECT("rP!"&amp;ADDRESS(Prcsses!$B69,$X$2+$P$8-AH$8)&amp;":"&amp;ADDRESS(Prcsses!$B69,$X$2-1+$P$8))))</f>
        <v>0</v>
      </c>
      <c r="AI99" s="5">
        <f ca="1">IF(AI$4="",0,SUMPRODUCT(INDIRECT(ADDRESS($B68,$X$2)&amp;":"&amp;ADDRESS($B68,$X$2-1+AI$8)),INDIRECT(ADDRESS($B$24,$X$2)&amp;":"&amp;ADDRESS($B$24,$X$2-1+AI$8)),INDIRECT("rP!"&amp;ADDRESS(Prcsses!$B69,$X$2+$P$8-AI$8)&amp;":"&amp;ADDRESS(Prcsses!$B69,$X$2-1+$P$8))))</f>
        <v>0</v>
      </c>
      <c r="AJ99" s="5">
        <f ca="1">IF(AJ$4="",0,SUMPRODUCT(INDIRECT(ADDRESS($B68,$X$2)&amp;":"&amp;ADDRESS($B68,$X$2-1+AJ$8)),INDIRECT(ADDRESS($B$24,$X$2)&amp;":"&amp;ADDRESS($B$24,$X$2-1+AJ$8)),INDIRECT("rP!"&amp;ADDRESS(Prcsses!$B69,$X$2+$P$8-AJ$8)&amp;":"&amp;ADDRESS(Prcsses!$B69,$X$2-1+$P$8))))</f>
        <v>0</v>
      </c>
      <c r="AK99" s="5">
        <f ca="1">IF(AK$4="",0,SUMPRODUCT(INDIRECT(ADDRESS($B68,$X$2)&amp;":"&amp;ADDRESS($B68,$X$2-1+AK$8)),INDIRECT(ADDRESS($B$24,$X$2)&amp;":"&amp;ADDRESS($B$24,$X$2-1+AK$8)),INDIRECT("rP!"&amp;ADDRESS(Prcsses!$B69,$X$2+$P$8-AK$8)&amp;":"&amp;ADDRESS(Prcsses!$B69,$X$2-1+$P$8))))</f>
        <v>7022.7</v>
      </c>
      <c r="AL99" s="5">
        <f ca="1">IF(AL$4="",0,SUMPRODUCT(INDIRECT(ADDRESS($B68,$X$2)&amp;":"&amp;ADDRESS($B68,$X$2-1+AL$8)),INDIRECT(ADDRESS($B$24,$X$2)&amp;":"&amp;ADDRESS($B$24,$X$2-1+AL$8)),INDIRECT("rP!"&amp;ADDRESS(Prcsses!$B69,$X$2+$P$8-AL$8)&amp;":"&amp;ADDRESS(Prcsses!$B69,$X$2-1+$P$8))))</f>
        <v>18259.02</v>
      </c>
      <c r="AM99" s="5">
        <f ca="1">IF(AM$4="",0,SUMPRODUCT(INDIRECT(ADDRESS($B68,$X$2)&amp;":"&amp;ADDRESS($B68,$X$2-1+AM$8)),INDIRECT(ADDRESS($B$24,$X$2)&amp;":"&amp;ADDRESS($B$24,$X$2-1+AM$8)),INDIRECT("rP!"&amp;ADDRESS(Prcsses!$B69,$X$2+$P$8-AM$8)&amp;":"&amp;ADDRESS(Prcsses!$B69,$X$2-1+$P$8))))</f>
        <v>26686.260000000002</v>
      </c>
      <c r="AN99" s="5">
        <f ca="1">IF(AN$4="",0,SUMPRODUCT(INDIRECT(ADDRESS($B68,$X$2)&amp;":"&amp;ADDRESS($B68,$X$2-1+AN$8)),INDIRECT(ADDRESS($B$24,$X$2)&amp;":"&amp;ADDRESS($B$24,$X$2-1+AN$8)),INDIRECT("rP!"&amp;ADDRESS(Prcsses!$B69,$X$2+$P$8-AN$8)&amp;":"&amp;ADDRESS(Prcsses!$B69,$X$2-1+$P$8))))</f>
        <v>35113.5</v>
      </c>
      <c r="AO99" s="5">
        <f ca="1">IF(AO$4="",0,SUMPRODUCT(INDIRECT(ADDRESS($B68,$X$2)&amp;":"&amp;ADDRESS($B68,$X$2-1+AO$8)),INDIRECT(ADDRESS($B$24,$X$2)&amp;":"&amp;ADDRESS($B$24,$X$2-1+AO$8)),INDIRECT("rP!"&amp;ADDRESS(Prcsses!$B69,$X$2+$P$8-AO$8)&amp;":"&amp;ADDRESS(Prcsses!$B69,$X$2-1+$P$8))))</f>
        <v>43540.740000000005</v>
      </c>
      <c r="AP99" s="5">
        <f ca="1">IF(AP$4="",0,SUMPRODUCT(INDIRECT(ADDRESS($B68,$X$2)&amp;":"&amp;ADDRESS($B68,$X$2-1+AP$8)),INDIRECT(ADDRESS($B$24,$X$2)&amp;":"&amp;ADDRESS($B$24,$X$2-1+AP$8)),INDIRECT("rP!"&amp;ADDRESS(Prcsses!$B69,$X$2+$P$8-AP$8)&amp;":"&amp;ADDRESS(Prcsses!$B69,$X$2-1+$P$8))))</f>
        <v>51967.979999999996</v>
      </c>
      <c r="AQ99" s="5">
        <f ca="1">IF(AQ$4="",0,SUMPRODUCT(INDIRECT(ADDRESS($B68,$X$2)&amp;":"&amp;ADDRESS($B68,$X$2-1+AQ$8)),INDIRECT(ADDRESS($B$24,$X$2)&amp;":"&amp;ADDRESS($B$24,$X$2-1+AQ$8)),INDIRECT("rP!"&amp;ADDRESS(Prcsses!$B69,$X$2+$P$8-AQ$8)&amp;":"&amp;ADDRESS(Prcsses!$B69,$X$2-1+$P$8))))</f>
        <v>61041.308399999994</v>
      </c>
      <c r="AR99" s="5">
        <f ca="1">IF(AR$4="",0,SUMPRODUCT(INDIRECT(ADDRESS($B68,$X$2)&amp;":"&amp;ADDRESS($B68,$X$2-1+AR$8)),INDIRECT(ADDRESS($B$24,$X$2)&amp;":"&amp;ADDRESS($B$24,$X$2-1+AR$8)),INDIRECT("rP!"&amp;ADDRESS(Prcsses!$B69,$X$2+$P$8-AR$8)&amp;":"&amp;ADDRESS(Prcsses!$B69,$X$2-1+$P$8))))</f>
        <v>70198.909199999995</v>
      </c>
      <c r="AS99" s="5">
        <f ca="1">IF(AS$4="",0,SUMPRODUCT(INDIRECT(ADDRESS($B68,$X$2)&amp;":"&amp;ADDRESS($B68,$X$2-1+AS$8)),INDIRECT(ADDRESS($B$24,$X$2)&amp;":"&amp;ADDRESS($B$24,$X$2-1+AS$8)),INDIRECT("rP!"&amp;ADDRESS(Prcsses!$B69,$X$2+$P$8-AS$8)&amp;":"&amp;ADDRESS(Prcsses!$B69,$X$2-1+$P$8))))</f>
        <v>78794.693999999989</v>
      </c>
      <c r="AT99" s="5">
        <f ca="1">IF(AT$4="",0,SUMPRODUCT(INDIRECT(ADDRESS($B68,$X$2)&amp;":"&amp;ADDRESS($B68,$X$2-1+AT$8)),INDIRECT(ADDRESS($B$24,$X$2)&amp;":"&amp;ADDRESS($B$24,$X$2-1+AT$8)),INDIRECT("rP!"&amp;ADDRESS(Prcsses!$B69,$X$2+$P$8-AT$8)&amp;":"&amp;ADDRESS(Prcsses!$B69,$X$2-1+$P$8))))</f>
        <v>87390.478799999997</v>
      </c>
      <c r="AU99" s="5">
        <f ca="1">IF(AU$4="",0,SUMPRODUCT(INDIRECT(ADDRESS($B68,$X$2)&amp;":"&amp;ADDRESS($B68,$X$2-1+AU$8)),INDIRECT(ADDRESS($B$24,$X$2)&amp;":"&amp;ADDRESS($B$24,$X$2-1+AU$8)),INDIRECT("rP!"&amp;ADDRESS(Prcsses!$B69,$X$2+$P$8-AU$8)&amp;":"&amp;ADDRESS(Prcsses!$B69,$X$2-1+$P$8))))</f>
        <v>95986.263600000006</v>
      </c>
      <c r="AV99" s="5">
        <f ca="1">IF(AV$4="",0,SUMPRODUCT(INDIRECT(ADDRESS($B68,$X$2)&amp;":"&amp;ADDRESS($B68,$X$2-1+AV$8)),INDIRECT(ADDRESS($B$24,$X$2)&amp;":"&amp;ADDRESS($B$24,$X$2-1+AV$8)),INDIRECT("rP!"&amp;ADDRESS(Prcsses!$B69,$X$2+$P$8-AV$8)&amp;":"&amp;ADDRESS(Prcsses!$B69,$X$2-1+$P$8))))</f>
        <v>104582.0484</v>
      </c>
      <c r="AW99" s="5">
        <f ca="1">IF(AW$4="",0,SUMPRODUCT(INDIRECT(ADDRESS($B68,$X$2)&amp;":"&amp;ADDRESS($B68,$X$2-1+AW$8)),INDIRECT(ADDRESS($B$24,$X$2)&amp;":"&amp;ADDRESS($B$24,$X$2-1+AW$8)),INDIRECT("rP!"&amp;ADDRESS(Prcsses!$B69,$X$2+$P$8-AW$8)&amp;":"&amp;ADDRESS(Prcsses!$B69,$X$2-1+$P$8))))</f>
        <v>114352.59045600001</v>
      </c>
      <c r="AX99" s="5">
        <f ca="1">IF(AX$4="",0,SUMPRODUCT(INDIRECT(ADDRESS($B68,$X$2)&amp;":"&amp;ADDRESS($B68,$X$2-1+AX$8)),INDIRECT(ADDRESS($B$24,$X$2)&amp;":"&amp;ADDRESS($B$24,$X$2-1+AX$8)),INDIRECT("rP!"&amp;ADDRESS(Prcsses!$B69,$X$2+$P$8-AX$8)&amp;":"&amp;ADDRESS(Prcsses!$B69,$X$2-1+$P$8))))</f>
        <v>124209.09036</v>
      </c>
      <c r="AY99" s="5">
        <f ca="1">IF(AY$4="",0,SUMPRODUCT(INDIRECT(ADDRESS($B68,$X$2)&amp;":"&amp;ADDRESS($B68,$X$2-1+AY$8)),INDIRECT(ADDRESS($B$24,$X$2)&amp;":"&amp;ADDRESS($B$24,$X$2-1+AY$8)),INDIRECT("rP!"&amp;ADDRESS(Prcsses!$B69,$X$2+$P$8-AY$8)&amp;":"&amp;ADDRESS(Prcsses!$B69,$X$2-1+$P$8))))</f>
        <v>132976.79085599998</v>
      </c>
      <c r="AZ99" s="5">
        <f ca="1">IF(AZ$4="",0,SUMPRODUCT(INDIRECT(ADDRESS($B68,$X$2)&amp;":"&amp;ADDRESS($B68,$X$2-1+AZ$8)),INDIRECT(ADDRESS($B$24,$X$2)&amp;":"&amp;ADDRESS($B$24,$X$2-1+AZ$8)),INDIRECT("rP!"&amp;ADDRESS(Prcsses!$B69,$X$2+$P$8-AZ$8)&amp;":"&amp;ADDRESS(Prcsses!$B69,$X$2-1+$P$8))))</f>
        <v>141744.49135199998</v>
      </c>
      <c r="BA99" s="5">
        <f ca="1">IF(BA$4="",0,SUMPRODUCT(INDIRECT(ADDRESS($B68,$X$2)&amp;":"&amp;ADDRESS($B68,$X$2-1+BA$8)),INDIRECT(ADDRESS($B$24,$X$2)&amp;":"&amp;ADDRESS($B$24,$X$2-1+BA$8)),INDIRECT("rP!"&amp;ADDRESS(Prcsses!$B69,$X$2+$P$8-BA$8)&amp;":"&amp;ADDRESS(Prcsses!$B69,$X$2-1+$P$8))))</f>
        <v>150512.19184800002</v>
      </c>
      <c r="BB99" s="5">
        <f ca="1">IF(BB$4="",0,SUMPRODUCT(INDIRECT(ADDRESS($B68,$X$2)&amp;":"&amp;ADDRESS($B68,$X$2-1+BB$8)),INDIRECT(ADDRESS($B$24,$X$2)&amp;":"&amp;ADDRESS($B$24,$X$2-1+BB$8)),INDIRECT("rP!"&amp;ADDRESS(Prcsses!$B69,$X$2+$P$8-BB$8)&amp;":"&amp;ADDRESS(Prcsses!$B69,$X$2-1+$P$8))))</f>
        <v>159279.89234399999</v>
      </c>
      <c r="BC99" s="5">
        <f ca="1">IF(BC$4="",0,SUMPRODUCT(INDIRECT(ADDRESS($B68,$X$2)&amp;":"&amp;ADDRESS($B68,$X$2-1+BC$8)),INDIRECT(ADDRESS($B$24,$X$2)&amp;":"&amp;ADDRESS($B$24,$X$2-1+BC$8)),INDIRECT("rP!"&amp;ADDRESS(Prcsses!$B69,$X$2+$P$8-BC$8)&amp;":"&amp;ADDRESS(Prcsses!$B69,$X$2-1+$P$8))))</f>
        <v>169771.90727088001</v>
      </c>
      <c r="BD99" s="5">
        <f ca="1">IF(BD$4="",0,SUMPRODUCT(INDIRECT(ADDRESS($B68,$X$2)&amp;":"&amp;ADDRESS($B68,$X$2-1+BD$8)),INDIRECT(ADDRESS($B$24,$X$2)&amp;":"&amp;ADDRESS($B$24,$X$2-1+BD$8)),INDIRECT("rP!"&amp;ADDRESS(Prcsses!$B69,$X$2+$P$8-BD$8)&amp;":"&amp;ADDRESS(Prcsses!$B69,$X$2-1+$P$8))))</f>
        <v>177370.58103408001</v>
      </c>
      <c r="BE99" s="5">
        <f ca="1">IF(BE$4="",0,SUMPRODUCT(INDIRECT(ADDRESS($B68,$X$2)&amp;":"&amp;ADDRESS($B68,$X$2-1+BE$8)),INDIRECT(ADDRESS($B$24,$X$2)&amp;":"&amp;ADDRESS($B$24,$X$2-1+BE$8)),INDIRECT("rP!"&amp;ADDRESS(Prcsses!$B69,$X$2+$P$8-BE$8)&amp;":"&amp;ADDRESS(Prcsses!$B69,$X$2-1+$P$8))))</f>
        <v>178861.09011840002</v>
      </c>
      <c r="BF99" s="5">
        <f ca="1">IF(BF$4="",0,SUMPRODUCT(INDIRECT(ADDRESS($B68,$X$2)&amp;":"&amp;ADDRESS($B68,$X$2-1+BF$8)),INDIRECT(ADDRESS($B$24,$X$2)&amp;":"&amp;ADDRESS($B$24,$X$2-1+BF$8)),INDIRECT("rP!"&amp;ADDRESS(Prcsses!$B69,$X$2+$P$8-BF$8)&amp;":"&amp;ADDRESS(Prcsses!$B69,$X$2-1+$P$8))))</f>
        <v>178861.09011840002</v>
      </c>
      <c r="BG99" s="5">
        <f ca="1">IF(BG$4="",0,SUMPRODUCT(INDIRECT(ADDRESS($B68,$X$2)&amp;":"&amp;ADDRESS($B68,$X$2-1+BG$8)),INDIRECT(ADDRESS($B$24,$X$2)&amp;":"&amp;ADDRESS($B$24,$X$2-1+BG$8)),INDIRECT("rP!"&amp;ADDRESS(Prcsses!$B69,$X$2+$P$8-BG$8)&amp;":"&amp;ADDRESS(Prcsses!$B69,$X$2-1+$P$8))))</f>
        <v>178861.09011840002</v>
      </c>
      <c r="BH99" s="5">
        <f ca="1">IF(BH$4="",0,SUMPRODUCT(INDIRECT(ADDRESS($B68,$X$2)&amp;":"&amp;ADDRESS($B68,$X$2-1+BH$8)),INDIRECT(ADDRESS($B$24,$X$2)&amp;":"&amp;ADDRESS($B$24,$X$2-1+BH$8)),INDIRECT("rP!"&amp;ADDRESS(Prcsses!$B69,$X$2+$P$8-BH$8)&amp;":"&amp;ADDRESS(Prcsses!$B69,$X$2-1+$P$8))))</f>
        <v>178861.09011840002</v>
      </c>
      <c r="BI99" s="5">
        <f ca="1">IF(BI$4="",0,SUMPRODUCT(INDIRECT(ADDRESS($B68,$X$2)&amp;":"&amp;ADDRESS($B68,$X$2-1+BI$8)),INDIRECT(ADDRESS($B$24,$X$2)&amp;":"&amp;ADDRESS($B$24,$X$2-1+BI$8)),INDIRECT("rP!"&amp;ADDRESS(Prcsses!$B69,$X$2+$P$8-BI$8)&amp;":"&amp;ADDRESS(Prcsses!$B69,$X$2-1+$P$8))))</f>
        <v>180649.70101958403</v>
      </c>
      <c r="BJ99" s="5">
        <f ca="1">IF(BJ$4="",0,SUMPRODUCT(INDIRECT(ADDRESS($B68,$X$2)&amp;":"&amp;ADDRESS($B68,$X$2-1+BJ$8)),INDIRECT(ADDRESS($B$24,$X$2)&amp;":"&amp;ADDRESS($B$24,$X$2-1+BJ$8)),INDIRECT("rP!"&amp;ADDRESS(Prcsses!$B69,$X$2+$P$8-BJ$8)&amp;":"&amp;ADDRESS(Prcsses!$B69,$X$2-1+$P$8))))</f>
        <v>182438.31192076803</v>
      </c>
      <c r="BK99" s="5">
        <f ca="1">IF(BK$4="",0,SUMPRODUCT(INDIRECT(ADDRESS($B68,$X$2)&amp;":"&amp;ADDRESS($B68,$X$2-1+BK$8)),INDIRECT(ADDRESS($B$24,$X$2)&amp;":"&amp;ADDRESS($B$24,$X$2-1+BK$8)),INDIRECT("rP!"&amp;ADDRESS(Prcsses!$B69,$X$2+$P$8-BK$8)&amp;":"&amp;ADDRESS(Prcsses!$B69,$X$2-1+$P$8))))</f>
        <v>182438.31192076803</v>
      </c>
      <c r="BL99" s="5">
        <f ca="1">IF(BL$4="",0,SUMPRODUCT(INDIRECT(ADDRESS($B68,$X$2)&amp;":"&amp;ADDRESS($B68,$X$2-1+BL$8)),INDIRECT(ADDRESS($B$24,$X$2)&amp;":"&amp;ADDRESS($B$24,$X$2-1+BL$8)),INDIRECT("rP!"&amp;ADDRESS(Prcsses!$B69,$X$2+$P$8-BL$8)&amp;":"&amp;ADDRESS(Prcsses!$B69,$X$2-1+$P$8))))</f>
        <v>182438.31192076803</v>
      </c>
      <c r="BM99" s="5">
        <f ca="1">IF(BM$4="",0,SUMPRODUCT(INDIRECT(ADDRESS($B68,$X$2)&amp;":"&amp;ADDRESS($B68,$X$2-1+BM$8)),INDIRECT(ADDRESS($B$24,$X$2)&amp;":"&amp;ADDRESS($B$24,$X$2-1+BM$8)),INDIRECT("rP!"&amp;ADDRESS(Prcsses!$B69,$X$2+$P$8-BM$8)&amp;":"&amp;ADDRESS(Prcsses!$B69,$X$2-1+$P$8))))</f>
        <v>182438.31192076803</v>
      </c>
      <c r="BN99" s="5">
        <f ca="1">IF(BN$4="",0,SUMPRODUCT(INDIRECT(ADDRESS($B68,$X$2)&amp;":"&amp;ADDRESS($B68,$X$2-1+BN$8)),INDIRECT(ADDRESS($B$24,$X$2)&amp;":"&amp;ADDRESS($B$24,$X$2-1+BN$8)),INDIRECT("rP!"&amp;ADDRESS(Prcsses!$B69,$X$2+$P$8-BN$8)&amp;":"&amp;ADDRESS(Prcsses!$B69,$X$2-1+$P$8))))</f>
        <v>182438.31192076803</v>
      </c>
      <c r="BO99" s="5">
        <f ca="1">IF(BO$4="",0,SUMPRODUCT(INDIRECT(ADDRESS($B68,$X$2)&amp;":"&amp;ADDRESS($B68,$X$2-1+BO$8)),INDIRECT(ADDRESS($B$24,$X$2)&amp;":"&amp;ADDRESS($B$24,$X$2-1+BO$8)),INDIRECT("rP!"&amp;ADDRESS(Prcsses!$B69,$X$2+$P$8-BO$8)&amp;":"&amp;ADDRESS(Prcsses!$B69,$X$2-1+$P$8))))</f>
        <v>184262.69503997569</v>
      </c>
      <c r="BP99" s="5">
        <f ca="1">IF(BP$4="",0,SUMPRODUCT(INDIRECT(ADDRESS($B68,$X$2)&amp;":"&amp;ADDRESS($B68,$X$2-1+BP$8)),INDIRECT(ADDRESS($B$24,$X$2)&amp;":"&amp;ADDRESS($B$24,$X$2-1+BP$8)),INDIRECT("rP!"&amp;ADDRESS(Prcsses!$B69,$X$2+$P$8-BP$8)&amp;":"&amp;ADDRESS(Prcsses!$B69,$X$2-1+$P$8))))</f>
        <v>186087.07815918335</v>
      </c>
      <c r="BQ99" s="5">
        <f ca="1">IF(BQ$4="",0,SUMPRODUCT(INDIRECT(ADDRESS($B68,$X$2)&amp;":"&amp;ADDRESS($B68,$X$2-1+BQ$8)),INDIRECT(ADDRESS($B$24,$X$2)&amp;":"&amp;ADDRESS($B$24,$X$2-1+BQ$8)),INDIRECT("rP!"&amp;ADDRESS(Prcsses!$B69,$X$2+$P$8-BQ$8)&amp;":"&amp;ADDRESS(Prcsses!$B69,$X$2-1+$P$8))))</f>
        <v>186087.07815918335</v>
      </c>
      <c r="BR99" s="5">
        <f ca="1">IF(BR$4="",0,SUMPRODUCT(INDIRECT(ADDRESS($B68,$X$2)&amp;":"&amp;ADDRESS($B68,$X$2-1+BR$8)),INDIRECT(ADDRESS($B$24,$X$2)&amp;":"&amp;ADDRESS($B$24,$X$2-1+BR$8)),INDIRECT("rP!"&amp;ADDRESS(Prcsses!$B69,$X$2+$P$8-BR$8)&amp;":"&amp;ADDRESS(Prcsses!$B69,$X$2-1+$P$8))))</f>
        <v>186087.07815918335</v>
      </c>
      <c r="BS99" s="5">
        <f ca="1">IF(BS$4="",0,SUMPRODUCT(INDIRECT(ADDRESS($B68,$X$2)&amp;":"&amp;ADDRESS($B68,$X$2-1+BS$8)),INDIRECT(ADDRESS($B$24,$X$2)&amp;":"&amp;ADDRESS($B$24,$X$2-1+BS$8)),INDIRECT("rP!"&amp;ADDRESS(Prcsses!$B69,$X$2+$P$8-BS$8)&amp;":"&amp;ADDRESS(Prcsses!$B69,$X$2-1+$P$8))))</f>
        <v>186087.07815918335</v>
      </c>
      <c r="BT99" s="5">
        <f ca="1">IF(BT$4="",0,SUMPRODUCT(INDIRECT(ADDRESS($B68,$X$2)&amp;":"&amp;ADDRESS($B68,$X$2-1+BT$8)),INDIRECT(ADDRESS($B$24,$X$2)&amp;":"&amp;ADDRESS($B$24,$X$2-1+BT$8)),INDIRECT("rP!"&amp;ADDRESS(Prcsses!$B69,$X$2+$P$8-BT$8)&amp;":"&amp;ADDRESS(Prcsses!$B69,$X$2-1+$P$8))))</f>
        <v>186087.07815918335</v>
      </c>
      <c r="BU99" s="5">
        <f ca="1">IF(BU$4="",0,SUMPRODUCT(INDIRECT(ADDRESS($B68,$X$2)&amp;":"&amp;ADDRESS($B68,$X$2-1+BU$8)),INDIRECT(ADDRESS($B$24,$X$2)&amp;":"&amp;ADDRESS($B$24,$X$2-1+BU$8)),INDIRECT("rP!"&amp;ADDRESS(Prcsses!$B69,$X$2+$P$8-BU$8)&amp;":"&amp;ADDRESS(Prcsses!$B69,$X$2-1+$P$8))))</f>
        <v>187947.94894077518</v>
      </c>
      <c r="BV99" s="5">
        <f ca="1">IF(BV$4="",0,SUMPRODUCT(INDIRECT(ADDRESS($B68,$X$2)&amp;":"&amp;ADDRESS($B68,$X$2-1+BV$8)),INDIRECT(ADDRESS($B$24,$X$2)&amp;":"&amp;ADDRESS($B$24,$X$2-1+BV$8)),INDIRECT("rP!"&amp;ADDRESS(Prcsses!$B69,$X$2+$P$8-BV$8)&amp;":"&amp;ADDRESS(Prcsses!$B69,$X$2-1+$P$8))))</f>
        <v>189808.81972236701</v>
      </c>
      <c r="BW99" s="5">
        <f ca="1">IF(BW$4="",0,SUMPRODUCT(INDIRECT(ADDRESS($B68,$X$2)&amp;":"&amp;ADDRESS($B68,$X$2-1+BW$8)),INDIRECT(ADDRESS($B$24,$X$2)&amp;":"&amp;ADDRESS($B$24,$X$2-1+BW$8)),INDIRECT("rP!"&amp;ADDRESS(Prcsses!$B69,$X$2+$P$8-BW$8)&amp;":"&amp;ADDRESS(Prcsses!$B69,$X$2-1+$P$8))))</f>
        <v>189808.81972236701</v>
      </c>
      <c r="BX99" s="5">
        <f ca="1">IF(BX$4="",0,SUMPRODUCT(INDIRECT(ADDRESS($B68,$X$2)&amp;":"&amp;ADDRESS($B68,$X$2-1+BX$8)),INDIRECT(ADDRESS($B$24,$X$2)&amp;":"&amp;ADDRESS($B$24,$X$2-1+BX$8)),INDIRECT("rP!"&amp;ADDRESS(Prcsses!$B69,$X$2+$P$8-BX$8)&amp;":"&amp;ADDRESS(Prcsses!$B69,$X$2-1+$P$8))))</f>
        <v>189808.81972236701</v>
      </c>
      <c r="BY99" s="5">
        <f ca="1">IF(BY$4="",0,SUMPRODUCT(INDIRECT(ADDRESS($B68,$X$2)&amp;":"&amp;ADDRESS($B68,$X$2-1+BY$8)),INDIRECT(ADDRESS($B$24,$X$2)&amp;":"&amp;ADDRESS($B$24,$X$2-1+BY$8)),INDIRECT("rP!"&amp;ADDRESS(Prcsses!$B69,$X$2+$P$8-BY$8)&amp;":"&amp;ADDRESS(Prcsses!$B69,$X$2-1+$P$8))))</f>
        <v>189808.81972236701</v>
      </c>
      <c r="BZ99" s="5">
        <f ca="1">IF(BZ$4="",0,SUMPRODUCT(INDIRECT(ADDRESS($B68,$X$2)&amp;":"&amp;ADDRESS($B68,$X$2-1+BZ$8)),INDIRECT(ADDRESS($B$24,$X$2)&amp;":"&amp;ADDRESS($B$24,$X$2-1+BZ$8)),INDIRECT("rP!"&amp;ADDRESS(Prcsses!$B69,$X$2+$P$8-BZ$8)&amp;":"&amp;ADDRESS(Prcsses!$B69,$X$2-1+$P$8))))</f>
        <v>189808.81972236701</v>
      </c>
      <c r="CA99" s="5">
        <f ca="1">IF(CA$4="",0,SUMPRODUCT(INDIRECT(ADDRESS($B68,$X$2)&amp;":"&amp;ADDRESS($B68,$X$2-1+CA$8)),INDIRECT(ADDRESS($B$24,$X$2)&amp;":"&amp;ADDRESS($B$24,$X$2-1+CA$8)),INDIRECT("rP!"&amp;ADDRESS(Prcsses!$B69,$X$2+$P$8-CA$8)&amp;":"&amp;ADDRESS(Prcsses!$B69,$X$2-1+$P$8))))</f>
        <v>191706.90791959068</v>
      </c>
      <c r="CB99" s="5">
        <f ca="1">IF(CB$4="",0,SUMPRODUCT(INDIRECT(ADDRESS($B68,$X$2)&amp;":"&amp;ADDRESS($B68,$X$2-1+CB$8)),INDIRECT(ADDRESS($B$24,$X$2)&amp;":"&amp;ADDRESS($B$24,$X$2-1+CB$8)),INDIRECT("rP!"&amp;ADDRESS(Prcsses!$B69,$X$2+$P$8-CB$8)&amp;":"&amp;ADDRESS(Prcsses!$B69,$X$2-1+$P$8))))</f>
        <v>193604.99611681435</v>
      </c>
      <c r="CC99" s="5">
        <f ca="1">IF(CC$4="",0,SUMPRODUCT(INDIRECT(ADDRESS($B68,$X$2)&amp;":"&amp;ADDRESS($B68,$X$2-1+CC$8)),INDIRECT(ADDRESS($B$24,$X$2)&amp;":"&amp;ADDRESS($B$24,$X$2-1+CC$8)),INDIRECT("rP!"&amp;ADDRESS(Prcsses!$B69,$X$2+$P$8-CC$8)&amp;":"&amp;ADDRESS(Prcsses!$B69,$X$2-1+$P$8))))</f>
        <v>193604.99611681435</v>
      </c>
      <c r="CD99" s="5">
        <f ca="1">IF(CD$4="",0,SUMPRODUCT(INDIRECT(ADDRESS($B68,$X$2)&amp;":"&amp;ADDRESS($B68,$X$2-1+CD$8)),INDIRECT(ADDRESS($B$24,$X$2)&amp;":"&amp;ADDRESS($B$24,$X$2-1+CD$8)),INDIRECT("rP!"&amp;ADDRESS(Prcsses!$B69,$X$2+$P$8-CD$8)&amp;":"&amp;ADDRESS(Prcsses!$B69,$X$2-1+$P$8))))</f>
        <v>193604.99611681435</v>
      </c>
      <c r="CE99" s="5">
        <f ca="1">IF(CE$4="",0,SUMPRODUCT(INDIRECT(ADDRESS($B68,$X$2)&amp;":"&amp;ADDRESS($B68,$X$2-1+CE$8)),INDIRECT(ADDRESS($B$24,$X$2)&amp;":"&amp;ADDRESS($B$24,$X$2-1+CE$8)),INDIRECT("rP!"&amp;ADDRESS(Prcsses!$B69,$X$2+$P$8-CE$8)&amp;":"&amp;ADDRESS(Prcsses!$B69,$X$2-1+$P$8))))</f>
        <v>193604.99611681435</v>
      </c>
      <c r="CF99" s="5">
        <f ca="1">IF(CF$4="",0,SUMPRODUCT(INDIRECT(ADDRESS($B68,$X$2)&amp;":"&amp;ADDRESS($B68,$X$2-1+CF$8)),INDIRECT(ADDRESS($B$24,$X$2)&amp;":"&amp;ADDRESS($B$24,$X$2-1+CF$8)),INDIRECT("rP!"&amp;ADDRESS(Prcsses!$B69,$X$2+$P$8-CF$8)&amp;":"&amp;ADDRESS(Prcsses!$B69,$X$2-1+$P$8))))</f>
        <v>0</v>
      </c>
    </row>
    <row r="100" spans="2:84" x14ac:dyDescent="0.3">
      <c r="B100" s="13">
        <f>ROW()</f>
        <v>100</v>
      </c>
      <c r="H100" s="1" t="str">
        <f t="shared" si="208"/>
        <v>Себестоимость продаж</v>
      </c>
      <c r="I100" s="1" t="str">
        <f>Prcsses!I28</f>
        <v>Транспортные расходы</v>
      </c>
      <c r="M100" s="53" t="s">
        <v>18</v>
      </c>
      <c r="U100" s="5">
        <f t="shared" ca="1" si="209"/>
        <v>5094003.0257728407</v>
      </c>
      <c r="X100" s="5">
        <f ca="1">IF(X$4="",0,SUMPRODUCT(INDIRECT(ADDRESS($B69,$X$2)&amp;":"&amp;ADDRESS($B69,$X$2-1+X$8)),INDIRECT(ADDRESS($B$24,$X$2)&amp;":"&amp;ADDRESS($B$24,$X$2-1+X$8)),INDIRECT("rP!"&amp;ADDRESS(Prcsses!$B70,$X$2+$P$8-X$8)&amp;":"&amp;ADDRESS(Prcsses!$B70,$X$2-1+$P$8))))</f>
        <v>0</v>
      </c>
      <c r="Y100" s="5">
        <f ca="1">IF(Y$4="",0,SUMPRODUCT(INDIRECT(ADDRESS($B69,$X$2)&amp;":"&amp;ADDRESS($B69,$X$2-1+Y$8)),INDIRECT(ADDRESS($B$24,$X$2)&amp;":"&amp;ADDRESS($B$24,$X$2-1+Y$8)),INDIRECT("rP!"&amp;ADDRESS(Prcsses!$B70,$X$2+$P$8-Y$8)&amp;":"&amp;ADDRESS(Prcsses!$B70,$X$2-1+$P$8))))</f>
        <v>0</v>
      </c>
      <c r="Z100" s="5">
        <f ca="1">IF(Z$4="",0,SUMPRODUCT(INDIRECT(ADDRESS($B69,$X$2)&amp;":"&amp;ADDRESS($B69,$X$2-1+Z$8)),INDIRECT(ADDRESS($B$24,$X$2)&amp;":"&amp;ADDRESS($B$24,$X$2-1+Z$8)),INDIRECT("rP!"&amp;ADDRESS(Prcsses!$B70,$X$2+$P$8-Z$8)&amp;":"&amp;ADDRESS(Prcsses!$B70,$X$2-1+$P$8))))</f>
        <v>0</v>
      </c>
      <c r="AA100" s="5">
        <f ca="1">IF(AA$4="",0,SUMPRODUCT(INDIRECT(ADDRESS($B69,$X$2)&amp;":"&amp;ADDRESS($B69,$X$2-1+AA$8)),INDIRECT(ADDRESS($B$24,$X$2)&amp;":"&amp;ADDRESS($B$24,$X$2-1+AA$8)),INDIRECT("rP!"&amp;ADDRESS(Prcsses!$B70,$X$2+$P$8-AA$8)&amp;":"&amp;ADDRESS(Prcsses!$B70,$X$2-1+$P$8))))</f>
        <v>0</v>
      </c>
      <c r="AB100" s="5">
        <f ca="1">IF(AB$4="",0,SUMPRODUCT(INDIRECT(ADDRESS($B69,$X$2)&amp;":"&amp;ADDRESS($B69,$X$2-1+AB$8)),INDIRECT(ADDRESS($B$24,$X$2)&amp;":"&amp;ADDRESS($B$24,$X$2-1+AB$8)),INDIRECT("rP!"&amp;ADDRESS(Prcsses!$B70,$X$2+$P$8-AB$8)&amp;":"&amp;ADDRESS(Prcsses!$B70,$X$2-1+$P$8))))</f>
        <v>0</v>
      </c>
      <c r="AC100" s="5">
        <f ca="1">IF(AC$4="",0,SUMPRODUCT(INDIRECT(ADDRESS($B69,$X$2)&amp;":"&amp;ADDRESS($B69,$X$2-1+AC$8)),INDIRECT(ADDRESS($B$24,$X$2)&amp;":"&amp;ADDRESS($B$24,$X$2-1+AC$8)),INDIRECT("rP!"&amp;ADDRESS(Prcsses!$B70,$X$2+$P$8-AC$8)&amp;":"&amp;ADDRESS(Prcsses!$B70,$X$2-1+$P$8))))</f>
        <v>0</v>
      </c>
      <c r="AD100" s="5">
        <f ca="1">IF(AD$4="",0,SUMPRODUCT(INDIRECT(ADDRESS($B69,$X$2)&amp;":"&amp;ADDRESS($B69,$X$2-1+AD$8)),INDIRECT(ADDRESS($B$24,$X$2)&amp;":"&amp;ADDRESS($B$24,$X$2-1+AD$8)),INDIRECT("rP!"&amp;ADDRESS(Prcsses!$B70,$X$2+$P$8-AD$8)&amp;":"&amp;ADDRESS(Prcsses!$B70,$X$2-1+$P$8))))</f>
        <v>0</v>
      </c>
      <c r="AE100" s="5">
        <f ca="1">IF(AE$4="",0,SUMPRODUCT(INDIRECT(ADDRESS($B69,$X$2)&amp;":"&amp;ADDRESS($B69,$X$2-1+AE$8)),INDIRECT(ADDRESS($B$24,$X$2)&amp;":"&amp;ADDRESS($B$24,$X$2-1+AE$8)),INDIRECT("rP!"&amp;ADDRESS(Prcsses!$B70,$X$2+$P$8-AE$8)&amp;":"&amp;ADDRESS(Prcsses!$B70,$X$2-1+$P$8))))</f>
        <v>0</v>
      </c>
      <c r="AF100" s="5">
        <f ca="1">IF(AF$4="",0,SUMPRODUCT(INDIRECT(ADDRESS($B69,$X$2)&amp;":"&amp;ADDRESS($B69,$X$2-1+AF$8)),INDIRECT(ADDRESS($B$24,$X$2)&amp;":"&amp;ADDRESS($B$24,$X$2-1+AF$8)),INDIRECT("rP!"&amp;ADDRESS(Prcsses!$B70,$X$2+$P$8-AF$8)&amp;":"&amp;ADDRESS(Prcsses!$B70,$X$2-1+$P$8))))</f>
        <v>0</v>
      </c>
      <c r="AG100" s="5">
        <f ca="1">IF(AG$4="",0,SUMPRODUCT(INDIRECT(ADDRESS($B69,$X$2)&amp;":"&amp;ADDRESS($B69,$X$2-1+AG$8)),INDIRECT(ADDRESS($B$24,$X$2)&amp;":"&amp;ADDRESS($B$24,$X$2-1+AG$8)),INDIRECT("rP!"&amp;ADDRESS(Prcsses!$B70,$X$2+$P$8-AG$8)&amp;":"&amp;ADDRESS(Prcsses!$B70,$X$2-1+$P$8))))</f>
        <v>0</v>
      </c>
      <c r="AH100" s="5">
        <f ca="1">IF(AH$4="",0,SUMPRODUCT(INDIRECT(ADDRESS($B69,$X$2)&amp;":"&amp;ADDRESS($B69,$X$2-1+AH$8)),INDIRECT(ADDRESS($B$24,$X$2)&amp;":"&amp;ADDRESS($B$24,$X$2-1+AH$8)),INDIRECT("rP!"&amp;ADDRESS(Prcsses!$B70,$X$2+$P$8-AH$8)&amp;":"&amp;ADDRESS(Prcsses!$B70,$X$2-1+$P$8))))</f>
        <v>0</v>
      </c>
      <c r="AI100" s="5">
        <f ca="1">IF(AI$4="",0,SUMPRODUCT(INDIRECT(ADDRESS($B69,$X$2)&amp;":"&amp;ADDRESS($B69,$X$2-1+AI$8)),INDIRECT(ADDRESS($B$24,$X$2)&amp;":"&amp;ADDRESS($B$24,$X$2-1+AI$8)),INDIRECT("rP!"&amp;ADDRESS(Prcsses!$B70,$X$2+$P$8-AI$8)&amp;":"&amp;ADDRESS(Prcsses!$B70,$X$2-1+$P$8))))</f>
        <v>0</v>
      </c>
      <c r="AJ100" s="5">
        <f ca="1">IF(AJ$4="",0,SUMPRODUCT(INDIRECT(ADDRESS($B69,$X$2)&amp;":"&amp;ADDRESS($B69,$X$2-1+AJ$8)),INDIRECT(ADDRESS($B$24,$X$2)&amp;":"&amp;ADDRESS($B$24,$X$2-1+AJ$8)),INDIRECT("rP!"&amp;ADDRESS(Prcsses!$B70,$X$2+$P$8-AJ$8)&amp;":"&amp;ADDRESS(Prcsses!$B70,$X$2-1+$P$8))))</f>
        <v>0</v>
      </c>
      <c r="AK100" s="5">
        <f ca="1">IF(AK$4="",0,SUMPRODUCT(INDIRECT(ADDRESS($B69,$X$2)&amp;":"&amp;ADDRESS($B69,$X$2-1+AK$8)),INDIRECT(ADDRESS($B$24,$X$2)&amp;":"&amp;ADDRESS($B$24,$X$2-1+AK$8)),INDIRECT("rP!"&amp;ADDRESS(Prcsses!$B70,$X$2+$P$8-AK$8)&amp;":"&amp;ADDRESS(Prcsses!$B70,$X$2-1+$P$8))))</f>
        <v>5202</v>
      </c>
      <c r="AL100" s="5">
        <f ca="1">IF(AL$4="",0,SUMPRODUCT(INDIRECT(ADDRESS($B69,$X$2)&amp;":"&amp;ADDRESS($B69,$X$2-1+AL$8)),INDIRECT(ADDRESS($B$24,$X$2)&amp;":"&amp;ADDRESS($B$24,$X$2-1+AL$8)),INDIRECT("rP!"&amp;ADDRESS(Prcsses!$B70,$X$2+$P$8-AL$8)&amp;":"&amp;ADDRESS(Prcsses!$B70,$X$2-1+$P$8))))</f>
        <v>13525.2</v>
      </c>
      <c r="AM100" s="5">
        <f ca="1">IF(AM$4="",0,SUMPRODUCT(INDIRECT(ADDRESS($B69,$X$2)&amp;":"&amp;ADDRESS($B69,$X$2-1+AM$8)),INDIRECT(ADDRESS($B$24,$X$2)&amp;":"&amp;ADDRESS($B$24,$X$2-1+AM$8)),INDIRECT("rP!"&amp;ADDRESS(Prcsses!$B70,$X$2+$P$8-AM$8)&amp;":"&amp;ADDRESS(Prcsses!$B70,$X$2-1+$P$8))))</f>
        <v>19767.599999999999</v>
      </c>
      <c r="AN100" s="5">
        <f ca="1">IF(AN$4="",0,SUMPRODUCT(INDIRECT(ADDRESS($B69,$X$2)&amp;":"&amp;ADDRESS($B69,$X$2-1+AN$8)),INDIRECT(ADDRESS($B$24,$X$2)&amp;":"&amp;ADDRESS($B$24,$X$2-1+AN$8)),INDIRECT("rP!"&amp;ADDRESS(Prcsses!$B70,$X$2+$P$8-AN$8)&amp;":"&amp;ADDRESS(Prcsses!$B70,$X$2-1+$P$8))))</f>
        <v>26010</v>
      </c>
      <c r="AO100" s="5">
        <f ca="1">IF(AO$4="",0,SUMPRODUCT(INDIRECT(ADDRESS($B69,$X$2)&amp;":"&amp;ADDRESS($B69,$X$2-1+AO$8)),INDIRECT(ADDRESS($B$24,$X$2)&amp;":"&amp;ADDRESS($B$24,$X$2-1+AO$8)),INDIRECT("rP!"&amp;ADDRESS(Prcsses!$B70,$X$2+$P$8-AO$8)&amp;":"&amp;ADDRESS(Prcsses!$B70,$X$2-1+$P$8))))</f>
        <v>32252.400000000001</v>
      </c>
      <c r="AP100" s="5">
        <f ca="1">IF(AP$4="",0,SUMPRODUCT(INDIRECT(ADDRESS($B69,$X$2)&amp;":"&amp;ADDRESS($B69,$X$2-1+AP$8)),INDIRECT(ADDRESS($B$24,$X$2)&amp;":"&amp;ADDRESS($B$24,$X$2-1+AP$8)),INDIRECT("rP!"&amp;ADDRESS(Prcsses!$B70,$X$2+$P$8-AP$8)&amp;":"&amp;ADDRESS(Prcsses!$B70,$X$2-1+$P$8))))</f>
        <v>38494.800000000003</v>
      </c>
      <c r="AQ100" s="5">
        <f ca="1">IF(AQ$4="",0,SUMPRODUCT(INDIRECT(ADDRESS($B69,$X$2)&amp;":"&amp;ADDRESS($B69,$X$2-1+AQ$8)),INDIRECT(ADDRESS($B$24,$X$2)&amp;":"&amp;ADDRESS($B$24,$X$2-1+AQ$8)),INDIRECT("rP!"&amp;ADDRESS(Prcsses!$B70,$X$2+$P$8-AQ$8)&amp;":"&amp;ADDRESS(Prcsses!$B70,$X$2-1+$P$8))))</f>
        <v>45215.784</v>
      </c>
      <c r="AR100" s="5">
        <f ca="1">IF(AR$4="",0,SUMPRODUCT(INDIRECT(ADDRESS($B69,$X$2)&amp;":"&amp;ADDRESS($B69,$X$2-1+AR$8)),INDIRECT(ADDRESS($B$24,$X$2)&amp;":"&amp;ADDRESS($B$24,$X$2-1+AR$8)),INDIRECT("rP!"&amp;ADDRESS(Prcsses!$B70,$X$2+$P$8-AR$8)&amp;":"&amp;ADDRESS(Prcsses!$B70,$X$2-1+$P$8))))</f>
        <v>51999.191999999995</v>
      </c>
      <c r="AS100" s="5">
        <f ca="1">IF(AS$4="",0,SUMPRODUCT(INDIRECT(ADDRESS($B69,$X$2)&amp;":"&amp;ADDRESS($B69,$X$2-1+AS$8)),INDIRECT(ADDRESS($B$24,$X$2)&amp;":"&amp;ADDRESS($B$24,$X$2-1+AS$8)),INDIRECT("rP!"&amp;ADDRESS(Prcsses!$B70,$X$2+$P$8-AS$8)&amp;":"&amp;ADDRESS(Prcsses!$B70,$X$2-1+$P$8))))</f>
        <v>58366.439999999995</v>
      </c>
      <c r="AT100" s="5">
        <f ca="1">IF(AT$4="",0,SUMPRODUCT(INDIRECT(ADDRESS($B69,$X$2)&amp;":"&amp;ADDRESS($B69,$X$2-1+AT$8)),INDIRECT(ADDRESS($B$24,$X$2)&amp;":"&amp;ADDRESS($B$24,$X$2-1+AT$8)),INDIRECT("rP!"&amp;ADDRESS(Prcsses!$B70,$X$2+$P$8-AT$8)&amp;":"&amp;ADDRESS(Prcsses!$B70,$X$2-1+$P$8))))</f>
        <v>64733.687999999995</v>
      </c>
      <c r="AU100" s="5">
        <f ca="1">IF(AU$4="",0,SUMPRODUCT(INDIRECT(ADDRESS($B69,$X$2)&amp;":"&amp;ADDRESS($B69,$X$2-1+AU$8)),INDIRECT(ADDRESS($B$24,$X$2)&amp;":"&amp;ADDRESS($B$24,$X$2-1+AU$8)),INDIRECT("rP!"&amp;ADDRESS(Prcsses!$B70,$X$2+$P$8-AU$8)&amp;":"&amp;ADDRESS(Prcsses!$B70,$X$2-1+$P$8))))</f>
        <v>71100.935999999987</v>
      </c>
      <c r="AV100" s="5">
        <f ca="1">IF(AV$4="",0,SUMPRODUCT(INDIRECT(ADDRESS($B69,$X$2)&amp;":"&amp;ADDRESS($B69,$X$2-1+AV$8)),INDIRECT(ADDRESS($B$24,$X$2)&amp;":"&amp;ADDRESS($B$24,$X$2-1+AV$8)),INDIRECT("rP!"&amp;ADDRESS(Prcsses!$B70,$X$2+$P$8-AV$8)&amp;":"&amp;ADDRESS(Prcsses!$B70,$X$2-1+$P$8))))</f>
        <v>77468.183999999994</v>
      </c>
      <c r="AW100" s="5">
        <f ca="1">IF(AW$4="",0,SUMPRODUCT(INDIRECT(ADDRESS($B69,$X$2)&amp;":"&amp;ADDRESS($B69,$X$2-1+AW$8)),INDIRECT(ADDRESS($B$24,$X$2)&amp;":"&amp;ADDRESS($B$24,$X$2-1+AW$8)),INDIRECT("rP!"&amp;ADDRESS(Prcsses!$B70,$X$2+$P$8-AW$8)&amp;":"&amp;ADDRESS(Prcsses!$B70,$X$2-1+$P$8))))</f>
        <v>84705.622559999989</v>
      </c>
      <c r="AX100" s="5">
        <f ca="1">IF(AX$4="",0,SUMPRODUCT(INDIRECT(ADDRESS($B69,$X$2)&amp;":"&amp;ADDRESS($B69,$X$2-1+AX$8)),INDIRECT(ADDRESS($B$24,$X$2)&amp;":"&amp;ADDRESS($B$24,$X$2-1+AX$8)),INDIRECT("rP!"&amp;ADDRESS(Prcsses!$B70,$X$2+$P$8-AX$8)&amp;":"&amp;ADDRESS(Prcsses!$B70,$X$2-1+$P$8))))</f>
        <v>92006.733600000007</v>
      </c>
      <c r="AY100" s="5">
        <f ca="1">IF(AY$4="",0,SUMPRODUCT(INDIRECT(ADDRESS($B69,$X$2)&amp;":"&amp;ADDRESS($B69,$X$2-1+AY$8)),INDIRECT(ADDRESS($B$24,$X$2)&amp;":"&amp;ADDRESS($B$24,$X$2-1+AY$8)),INDIRECT("rP!"&amp;ADDRESS(Prcsses!$B70,$X$2+$P$8-AY$8)&amp;":"&amp;ADDRESS(Prcsses!$B70,$X$2-1+$P$8))))</f>
        <v>98501.326559999987</v>
      </c>
      <c r="AZ100" s="5">
        <f ca="1">IF(AZ$4="",0,SUMPRODUCT(INDIRECT(ADDRESS($B69,$X$2)&amp;":"&amp;ADDRESS($B69,$X$2-1+AZ$8)),INDIRECT(ADDRESS($B$24,$X$2)&amp;":"&amp;ADDRESS($B$24,$X$2-1+AZ$8)),INDIRECT("rP!"&amp;ADDRESS(Prcsses!$B70,$X$2+$P$8-AZ$8)&amp;":"&amp;ADDRESS(Prcsses!$B70,$X$2-1+$P$8))))</f>
        <v>104995.91952</v>
      </c>
      <c r="BA100" s="5">
        <f ca="1">IF(BA$4="",0,SUMPRODUCT(INDIRECT(ADDRESS($B69,$X$2)&amp;":"&amp;ADDRESS($B69,$X$2-1+BA$8)),INDIRECT(ADDRESS($B$24,$X$2)&amp;":"&amp;ADDRESS($B$24,$X$2-1+BA$8)),INDIRECT("rP!"&amp;ADDRESS(Prcsses!$B70,$X$2+$P$8-BA$8)&amp;":"&amp;ADDRESS(Prcsses!$B70,$X$2-1+$P$8))))</f>
        <v>111490.51248</v>
      </c>
      <c r="BB100" s="5">
        <f ca="1">IF(BB$4="",0,SUMPRODUCT(INDIRECT(ADDRESS($B69,$X$2)&amp;":"&amp;ADDRESS($B69,$X$2-1+BB$8)),INDIRECT(ADDRESS($B$24,$X$2)&amp;":"&amp;ADDRESS($B$24,$X$2-1+BB$8)),INDIRECT("rP!"&amp;ADDRESS(Prcsses!$B70,$X$2+$P$8-BB$8)&amp;":"&amp;ADDRESS(Prcsses!$B70,$X$2-1+$P$8))))</f>
        <v>117985.10544000001</v>
      </c>
      <c r="BC100" s="5">
        <f ca="1">IF(BC$4="",0,SUMPRODUCT(INDIRECT(ADDRESS($B69,$X$2)&amp;":"&amp;ADDRESS($B69,$X$2-1+BC$8)),INDIRECT(ADDRESS($B$24,$X$2)&amp;":"&amp;ADDRESS($B$24,$X$2-1+BC$8)),INDIRECT("rP!"&amp;ADDRESS(Prcsses!$B70,$X$2+$P$8-BC$8)&amp;":"&amp;ADDRESS(Prcsses!$B70,$X$2-1+$P$8))))</f>
        <v>125756.9683488</v>
      </c>
      <c r="BD100" s="5">
        <f ca="1">IF(BD$4="",0,SUMPRODUCT(INDIRECT(ADDRESS($B69,$X$2)&amp;":"&amp;ADDRESS($B69,$X$2-1+BD$8)),INDIRECT(ADDRESS($B$24,$X$2)&amp;":"&amp;ADDRESS($B$24,$X$2-1+BD$8)),INDIRECT("rP!"&amp;ADDRESS(Prcsses!$B70,$X$2+$P$8-BD$8)&amp;":"&amp;ADDRESS(Prcsses!$B70,$X$2-1+$P$8))))</f>
        <v>131385.61558079999</v>
      </c>
      <c r="BE100" s="5">
        <f ca="1">IF(BE$4="",0,SUMPRODUCT(INDIRECT(ADDRESS($B69,$X$2)&amp;":"&amp;ADDRESS($B69,$X$2-1+BE$8)),INDIRECT(ADDRESS($B$24,$X$2)&amp;":"&amp;ADDRESS($B$24,$X$2-1+BE$8)),INDIRECT("rP!"&amp;ADDRESS(Prcsses!$B70,$X$2+$P$8-BE$8)&amp;":"&amp;ADDRESS(Prcsses!$B70,$X$2-1+$P$8))))</f>
        <v>132489.69638400001</v>
      </c>
      <c r="BF100" s="5">
        <f ca="1">IF(BF$4="",0,SUMPRODUCT(INDIRECT(ADDRESS($B69,$X$2)&amp;":"&amp;ADDRESS($B69,$X$2-1+BF$8)),INDIRECT(ADDRESS($B$24,$X$2)&amp;":"&amp;ADDRESS($B$24,$X$2-1+BF$8)),INDIRECT("rP!"&amp;ADDRESS(Prcsses!$B70,$X$2+$P$8-BF$8)&amp;":"&amp;ADDRESS(Prcsses!$B70,$X$2-1+$P$8))))</f>
        <v>132489.69638400001</v>
      </c>
      <c r="BG100" s="5">
        <f ca="1">IF(BG$4="",0,SUMPRODUCT(INDIRECT(ADDRESS($B69,$X$2)&amp;":"&amp;ADDRESS($B69,$X$2-1+BG$8)),INDIRECT(ADDRESS($B$24,$X$2)&amp;":"&amp;ADDRESS($B$24,$X$2-1+BG$8)),INDIRECT("rP!"&amp;ADDRESS(Prcsses!$B70,$X$2+$P$8-BG$8)&amp;":"&amp;ADDRESS(Prcsses!$B70,$X$2-1+$P$8))))</f>
        <v>132489.69638400001</v>
      </c>
      <c r="BH100" s="5">
        <f ca="1">IF(BH$4="",0,SUMPRODUCT(INDIRECT(ADDRESS($B69,$X$2)&amp;":"&amp;ADDRESS($B69,$X$2-1+BH$8)),INDIRECT(ADDRESS($B$24,$X$2)&amp;":"&amp;ADDRESS($B$24,$X$2-1+BH$8)),INDIRECT("rP!"&amp;ADDRESS(Prcsses!$B70,$X$2+$P$8-BH$8)&amp;":"&amp;ADDRESS(Prcsses!$B70,$X$2-1+$P$8))))</f>
        <v>132489.69638400001</v>
      </c>
      <c r="BI100" s="5">
        <f ca="1">IF(BI$4="",0,SUMPRODUCT(INDIRECT(ADDRESS($B69,$X$2)&amp;":"&amp;ADDRESS($B69,$X$2-1+BI$8)),INDIRECT(ADDRESS($B$24,$X$2)&amp;":"&amp;ADDRESS($B$24,$X$2-1+BI$8)),INDIRECT("rP!"&amp;ADDRESS(Prcsses!$B70,$X$2+$P$8-BI$8)&amp;":"&amp;ADDRESS(Prcsses!$B70,$X$2-1+$P$8))))</f>
        <v>133814.59334784001</v>
      </c>
      <c r="BJ100" s="5">
        <f ca="1">IF(BJ$4="",0,SUMPRODUCT(INDIRECT(ADDRESS($B69,$X$2)&amp;":"&amp;ADDRESS($B69,$X$2-1+BJ$8)),INDIRECT(ADDRESS($B$24,$X$2)&amp;":"&amp;ADDRESS($B$24,$X$2-1+BJ$8)),INDIRECT("rP!"&amp;ADDRESS(Prcsses!$B70,$X$2+$P$8-BJ$8)&amp;":"&amp;ADDRESS(Prcsses!$B70,$X$2-1+$P$8))))</f>
        <v>135139.49031168001</v>
      </c>
      <c r="BK100" s="5">
        <f ca="1">IF(BK$4="",0,SUMPRODUCT(INDIRECT(ADDRESS($B69,$X$2)&amp;":"&amp;ADDRESS($B69,$X$2-1+BK$8)),INDIRECT(ADDRESS($B$24,$X$2)&amp;":"&amp;ADDRESS($B$24,$X$2-1+BK$8)),INDIRECT("rP!"&amp;ADDRESS(Prcsses!$B70,$X$2+$P$8-BK$8)&amp;":"&amp;ADDRESS(Prcsses!$B70,$X$2-1+$P$8))))</f>
        <v>135139.49031168001</v>
      </c>
      <c r="BL100" s="5">
        <f ca="1">IF(BL$4="",0,SUMPRODUCT(INDIRECT(ADDRESS($B69,$X$2)&amp;":"&amp;ADDRESS($B69,$X$2-1+BL$8)),INDIRECT(ADDRESS($B$24,$X$2)&amp;":"&amp;ADDRESS($B$24,$X$2-1+BL$8)),INDIRECT("rP!"&amp;ADDRESS(Prcsses!$B70,$X$2+$P$8-BL$8)&amp;":"&amp;ADDRESS(Prcsses!$B70,$X$2-1+$P$8))))</f>
        <v>135139.49031168001</v>
      </c>
      <c r="BM100" s="5">
        <f ca="1">IF(BM$4="",0,SUMPRODUCT(INDIRECT(ADDRESS($B69,$X$2)&amp;":"&amp;ADDRESS($B69,$X$2-1+BM$8)),INDIRECT(ADDRESS($B$24,$X$2)&amp;":"&amp;ADDRESS($B$24,$X$2-1+BM$8)),INDIRECT("rP!"&amp;ADDRESS(Prcsses!$B70,$X$2+$P$8-BM$8)&amp;":"&amp;ADDRESS(Prcsses!$B70,$X$2-1+$P$8))))</f>
        <v>135139.49031168001</v>
      </c>
      <c r="BN100" s="5">
        <f ca="1">IF(BN$4="",0,SUMPRODUCT(INDIRECT(ADDRESS($B69,$X$2)&amp;":"&amp;ADDRESS($B69,$X$2-1+BN$8)),INDIRECT(ADDRESS($B$24,$X$2)&amp;":"&amp;ADDRESS($B$24,$X$2-1+BN$8)),INDIRECT("rP!"&amp;ADDRESS(Prcsses!$B70,$X$2+$P$8-BN$8)&amp;":"&amp;ADDRESS(Prcsses!$B70,$X$2-1+$P$8))))</f>
        <v>135139.49031168001</v>
      </c>
      <c r="BO100" s="5">
        <f ca="1">IF(BO$4="",0,SUMPRODUCT(INDIRECT(ADDRESS($B69,$X$2)&amp;":"&amp;ADDRESS($B69,$X$2-1+BO$8)),INDIRECT(ADDRESS($B$24,$X$2)&amp;":"&amp;ADDRESS($B$24,$X$2-1+BO$8)),INDIRECT("rP!"&amp;ADDRESS(Prcsses!$B70,$X$2+$P$8-BO$8)&amp;":"&amp;ADDRESS(Prcsses!$B70,$X$2-1+$P$8))))</f>
        <v>136490.88521479681</v>
      </c>
      <c r="BP100" s="5">
        <f ca="1">IF(BP$4="",0,SUMPRODUCT(INDIRECT(ADDRESS($B69,$X$2)&amp;":"&amp;ADDRESS($B69,$X$2-1+BP$8)),INDIRECT(ADDRESS($B$24,$X$2)&amp;":"&amp;ADDRESS($B$24,$X$2-1+BP$8)),INDIRECT("rP!"&amp;ADDRESS(Prcsses!$B70,$X$2+$P$8-BP$8)&amp;":"&amp;ADDRESS(Prcsses!$B70,$X$2-1+$P$8))))</f>
        <v>137842.28011791359</v>
      </c>
      <c r="BQ100" s="5">
        <f ca="1">IF(BQ$4="",0,SUMPRODUCT(INDIRECT(ADDRESS($B69,$X$2)&amp;":"&amp;ADDRESS($B69,$X$2-1+BQ$8)),INDIRECT(ADDRESS($B$24,$X$2)&amp;":"&amp;ADDRESS($B$24,$X$2-1+BQ$8)),INDIRECT("rP!"&amp;ADDRESS(Prcsses!$B70,$X$2+$P$8-BQ$8)&amp;":"&amp;ADDRESS(Prcsses!$B70,$X$2-1+$P$8))))</f>
        <v>137842.28011791359</v>
      </c>
      <c r="BR100" s="5">
        <f ca="1">IF(BR$4="",0,SUMPRODUCT(INDIRECT(ADDRESS($B69,$X$2)&amp;":"&amp;ADDRESS($B69,$X$2-1+BR$8)),INDIRECT(ADDRESS($B$24,$X$2)&amp;":"&amp;ADDRESS($B$24,$X$2-1+BR$8)),INDIRECT("rP!"&amp;ADDRESS(Prcsses!$B70,$X$2+$P$8-BR$8)&amp;":"&amp;ADDRESS(Prcsses!$B70,$X$2-1+$P$8))))</f>
        <v>137842.28011791359</v>
      </c>
      <c r="BS100" s="5">
        <f ca="1">IF(BS$4="",0,SUMPRODUCT(INDIRECT(ADDRESS($B69,$X$2)&amp;":"&amp;ADDRESS($B69,$X$2-1+BS$8)),INDIRECT(ADDRESS($B$24,$X$2)&amp;":"&amp;ADDRESS($B$24,$X$2-1+BS$8)),INDIRECT("rP!"&amp;ADDRESS(Prcsses!$B70,$X$2+$P$8-BS$8)&amp;":"&amp;ADDRESS(Prcsses!$B70,$X$2-1+$P$8))))</f>
        <v>137842.28011791359</v>
      </c>
      <c r="BT100" s="5">
        <f ca="1">IF(BT$4="",0,SUMPRODUCT(INDIRECT(ADDRESS($B69,$X$2)&amp;":"&amp;ADDRESS($B69,$X$2-1+BT$8)),INDIRECT(ADDRESS($B$24,$X$2)&amp;":"&amp;ADDRESS($B$24,$X$2-1+BT$8)),INDIRECT("rP!"&amp;ADDRESS(Prcsses!$B70,$X$2+$P$8-BT$8)&amp;":"&amp;ADDRESS(Prcsses!$B70,$X$2-1+$P$8))))</f>
        <v>137842.28011791359</v>
      </c>
      <c r="BU100" s="5">
        <f ca="1">IF(BU$4="",0,SUMPRODUCT(INDIRECT(ADDRESS($B69,$X$2)&amp;":"&amp;ADDRESS($B69,$X$2-1+BU$8)),INDIRECT(ADDRESS($B$24,$X$2)&amp;":"&amp;ADDRESS($B$24,$X$2-1+BU$8)),INDIRECT("rP!"&amp;ADDRESS(Prcsses!$B70,$X$2+$P$8-BU$8)&amp;":"&amp;ADDRESS(Prcsses!$B70,$X$2-1+$P$8))))</f>
        <v>139220.70291909273</v>
      </c>
      <c r="BV100" s="5">
        <f ca="1">IF(BV$4="",0,SUMPRODUCT(INDIRECT(ADDRESS($B69,$X$2)&amp;":"&amp;ADDRESS($B69,$X$2-1+BV$8)),INDIRECT(ADDRESS($B$24,$X$2)&amp;":"&amp;ADDRESS($B$24,$X$2-1+BV$8)),INDIRECT("rP!"&amp;ADDRESS(Prcsses!$B70,$X$2+$P$8-BV$8)&amp;":"&amp;ADDRESS(Prcsses!$B70,$X$2-1+$P$8))))</f>
        <v>140599.12572027184</v>
      </c>
      <c r="BW100" s="5">
        <f ca="1">IF(BW$4="",0,SUMPRODUCT(INDIRECT(ADDRESS($B69,$X$2)&amp;":"&amp;ADDRESS($B69,$X$2-1+BW$8)),INDIRECT(ADDRESS($B$24,$X$2)&amp;":"&amp;ADDRESS($B$24,$X$2-1+BW$8)),INDIRECT("rP!"&amp;ADDRESS(Prcsses!$B70,$X$2+$P$8-BW$8)&amp;":"&amp;ADDRESS(Prcsses!$B70,$X$2-1+$P$8))))</f>
        <v>140599.12572027184</v>
      </c>
      <c r="BX100" s="5">
        <f ca="1">IF(BX$4="",0,SUMPRODUCT(INDIRECT(ADDRESS($B69,$X$2)&amp;":"&amp;ADDRESS($B69,$X$2-1+BX$8)),INDIRECT(ADDRESS($B$24,$X$2)&amp;":"&amp;ADDRESS($B$24,$X$2-1+BX$8)),INDIRECT("rP!"&amp;ADDRESS(Prcsses!$B70,$X$2+$P$8-BX$8)&amp;":"&amp;ADDRESS(Prcsses!$B70,$X$2-1+$P$8))))</f>
        <v>140599.12572027184</v>
      </c>
      <c r="BY100" s="5">
        <f ca="1">IF(BY$4="",0,SUMPRODUCT(INDIRECT(ADDRESS($B69,$X$2)&amp;":"&amp;ADDRESS($B69,$X$2-1+BY$8)),INDIRECT(ADDRESS($B$24,$X$2)&amp;":"&amp;ADDRESS($B$24,$X$2-1+BY$8)),INDIRECT("rP!"&amp;ADDRESS(Prcsses!$B70,$X$2+$P$8-BY$8)&amp;":"&amp;ADDRESS(Prcsses!$B70,$X$2-1+$P$8))))</f>
        <v>140599.12572027184</v>
      </c>
      <c r="BZ100" s="5">
        <f ca="1">IF(BZ$4="",0,SUMPRODUCT(INDIRECT(ADDRESS($B69,$X$2)&amp;":"&amp;ADDRESS($B69,$X$2-1+BZ$8)),INDIRECT(ADDRESS($B$24,$X$2)&amp;":"&amp;ADDRESS($B$24,$X$2-1+BZ$8)),INDIRECT("rP!"&amp;ADDRESS(Prcsses!$B70,$X$2+$P$8-BZ$8)&amp;":"&amp;ADDRESS(Prcsses!$B70,$X$2-1+$P$8))))</f>
        <v>140599.12572027184</v>
      </c>
      <c r="CA100" s="5">
        <f ca="1">IF(CA$4="",0,SUMPRODUCT(INDIRECT(ADDRESS($B69,$X$2)&amp;":"&amp;ADDRESS($B69,$X$2-1+CA$8)),INDIRECT(ADDRESS($B$24,$X$2)&amp;":"&amp;ADDRESS($B$24,$X$2-1+CA$8)),INDIRECT("rP!"&amp;ADDRESS(Prcsses!$B70,$X$2+$P$8-CA$8)&amp;":"&amp;ADDRESS(Prcsses!$B70,$X$2-1+$P$8))))</f>
        <v>142005.11697747456</v>
      </c>
      <c r="CB100" s="5">
        <f ca="1">IF(CB$4="",0,SUMPRODUCT(INDIRECT(ADDRESS($B69,$X$2)&amp;":"&amp;ADDRESS($B69,$X$2-1+CB$8)),INDIRECT(ADDRESS($B$24,$X$2)&amp;":"&amp;ADDRESS($B$24,$X$2-1+CB$8)),INDIRECT("rP!"&amp;ADDRESS(Prcsses!$B70,$X$2+$P$8-CB$8)&amp;":"&amp;ADDRESS(Prcsses!$B70,$X$2-1+$P$8))))</f>
        <v>143411.10823467729</v>
      </c>
      <c r="CC100" s="5">
        <f ca="1">IF(CC$4="",0,SUMPRODUCT(INDIRECT(ADDRESS($B69,$X$2)&amp;":"&amp;ADDRESS($B69,$X$2-1+CC$8)),INDIRECT(ADDRESS($B$24,$X$2)&amp;":"&amp;ADDRESS($B$24,$X$2-1+CC$8)),INDIRECT("rP!"&amp;ADDRESS(Prcsses!$B70,$X$2+$P$8-CC$8)&amp;":"&amp;ADDRESS(Prcsses!$B70,$X$2-1+$P$8))))</f>
        <v>143411.10823467729</v>
      </c>
      <c r="CD100" s="5">
        <f ca="1">IF(CD$4="",0,SUMPRODUCT(INDIRECT(ADDRESS($B69,$X$2)&amp;":"&amp;ADDRESS($B69,$X$2-1+CD$8)),INDIRECT(ADDRESS($B$24,$X$2)&amp;":"&amp;ADDRESS($B$24,$X$2-1+CD$8)),INDIRECT("rP!"&amp;ADDRESS(Prcsses!$B70,$X$2+$P$8-CD$8)&amp;":"&amp;ADDRESS(Prcsses!$B70,$X$2-1+$P$8))))</f>
        <v>143411.10823467729</v>
      </c>
      <c r="CE100" s="5">
        <f ca="1">IF(CE$4="",0,SUMPRODUCT(INDIRECT(ADDRESS($B69,$X$2)&amp;":"&amp;ADDRESS($B69,$X$2-1+CE$8)),INDIRECT(ADDRESS($B$24,$X$2)&amp;":"&amp;ADDRESS($B$24,$X$2-1+CE$8)),INDIRECT("rP!"&amp;ADDRESS(Prcsses!$B70,$X$2+$P$8-CE$8)&amp;":"&amp;ADDRESS(Prcsses!$B70,$X$2-1+$P$8))))</f>
        <v>143411.10823467729</v>
      </c>
      <c r="CF100" s="5">
        <f ca="1">IF(CF$4="",0,SUMPRODUCT(INDIRECT(ADDRESS($B69,$X$2)&amp;":"&amp;ADDRESS($B69,$X$2-1+CF$8)),INDIRECT(ADDRESS($B$24,$X$2)&amp;":"&amp;ADDRESS($B$24,$X$2-1+CF$8)),INDIRECT("rP!"&amp;ADDRESS(Prcsses!$B70,$X$2+$P$8-CF$8)&amp;":"&amp;ADDRESS(Prcsses!$B70,$X$2-1+$P$8))))</f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</row>
    <row r="103" spans="2:84" x14ac:dyDescent="0.3">
      <c r="B103" s="13">
        <f>ROW()</f>
        <v>103</v>
      </c>
      <c r="H103" s="1" t="s">
        <v>134</v>
      </c>
      <c r="M103" s="53" t="s">
        <v>18</v>
      </c>
      <c r="P103" s="72" t="str">
        <f>Lists!$AI$6</f>
        <v>BS(+)</v>
      </c>
      <c r="U103" s="5">
        <f ca="1">SUM(INDIRECT(ADDRESS($B103,$X$2)&amp;":"&amp;ADDRESS($B103,$X$2-1+$P$8)))</f>
        <v>1276047686.9456642</v>
      </c>
      <c r="X103" s="5">
        <f ca="1">IF(X$4="",0,X104+X112)</f>
        <v>0</v>
      </c>
      <c r="Y103" s="5">
        <f t="shared" ref="Y103:CF103" ca="1" si="210">IF(Y$4="",0,Y104+Y112)</f>
        <v>0</v>
      </c>
      <c r="Z103" s="5">
        <f t="shared" ca="1" si="210"/>
        <v>0</v>
      </c>
      <c r="AA103" s="5">
        <f t="shared" ca="1" si="210"/>
        <v>0</v>
      </c>
      <c r="AB103" s="5">
        <f t="shared" ca="1" si="210"/>
        <v>0</v>
      </c>
      <c r="AC103" s="5">
        <f t="shared" ca="1" si="210"/>
        <v>0</v>
      </c>
      <c r="AD103" s="5">
        <f t="shared" ca="1" si="210"/>
        <v>0</v>
      </c>
      <c r="AE103" s="5">
        <f t="shared" ca="1" si="210"/>
        <v>0</v>
      </c>
      <c r="AF103" s="5">
        <f t="shared" ca="1" si="210"/>
        <v>0</v>
      </c>
      <c r="AG103" s="5">
        <f t="shared" ca="1" si="210"/>
        <v>0</v>
      </c>
      <c r="AH103" s="5">
        <f t="shared" ca="1" si="210"/>
        <v>0</v>
      </c>
      <c r="AI103" s="5">
        <f t="shared" ca="1" si="210"/>
        <v>0</v>
      </c>
      <c r="AJ103" s="5">
        <f t="shared" ca="1" si="210"/>
        <v>2535142.6800000002</v>
      </c>
      <c r="AK103" s="5">
        <f t="shared" ca="1" si="210"/>
        <v>4367807.28</v>
      </c>
      <c r="AL103" s="5">
        <f t="shared" ca="1" si="210"/>
        <v>6062306.7599999998</v>
      </c>
      <c r="AM103" s="5">
        <f t="shared" ca="1" si="210"/>
        <v>6494887.7400000002</v>
      </c>
      <c r="AN103" s="5">
        <f t="shared" ca="1" si="210"/>
        <v>7914634.9199999999</v>
      </c>
      <c r="AO103" s="5">
        <f t="shared" ca="1" si="210"/>
        <v>9334382.0999999996</v>
      </c>
      <c r="AP103" s="5">
        <f t="shared" ca="1" si="210"/>
        <v>10945463.001600001</v>
      </c>
      <c r="AQ103" s="5">
        <f t="shared" ca="1" si="210"/>
        <v>12417353.9892</v>
      </c>
      <c r="AR103" s="5">
        <f t="shared" ca="1" si="210"/>
        <v>13865496.112799998</v>
      </c>
      <c r="AS103" s="5">
        <f t="shared" ca="1" si="210"/>
        <v>15313638.236399999</v>
      </c>
      <c r="AT103" s="5">
        <f t="shared" ca="1" si="210"/>
        <v>16761780.359999999</v>
      </c>
      <c r="AU103" s="5">
        <f t="shared" ca="1" si="210"/>
        <v>18209922.483600002</v>
      </c>
      <c r="AV103" s="5">
        <f t="shared" ca="1" si="210"/>
        <v>20005200.600912005</v>
      </c>
      <c r="AW103" s="5">
        <f t="shared" ca="1" si="210"/>
        <v>21528330.865415998</v>
      </c>
      <c r="AX103" s="5">
        <f t="shared" ca="1" si="210"/>
        <v>23005435.831488002</v>
      </c>
      <c r="AY103" s="5">
        <f t="shared" ca="1" si="210"/>
        <v>24482540.797560003</v>
      </c>
      <c r="AZ103" s="5">
        <f t="shared" ca="1" si="210"/>
        <v>25959645.763631999</v>
      </c>
      <c r="BA103" s="5">
        <f t="shared" ca="1" si="210"/>
        <v>27436750.729704004</v>
      </c>
      <c r="BB103" s="5">
        <f t="shared" ca="1" si="210"/>
        <v>29422949.518995836</v>
      </c>
      <c r="BC103" s="5">
        <f t="shared" ca="1" si="210"/>
        <v>30221212.568084642</v>
      </c>
      <c r="BD103" s="5">
        <f t="shared" ca="1" si="210"/>
        <v>30435496.250639047</v>
      </c>
      <c r="BE103" s="5">
        <f t="shared" ca="1" si="210"/>
        <v>30586773.722024169</v>
      </c>
      <c r="BF103" s="5">
        <f t="shared" ca="1" si="210"/>
        <v>30738051.193409286</v>
      </c>
      <c r="BG103" s="5">
        <f t="shared" ca="1" si="210"/>
        <v>30889328.664794408</v>
      </c>
      <c r="BH103" s="5">
        <f t="shared" ca="1" si="210"/>
        <v>31585810.805499978</v>
      </c>
      <c r="BI103" s="5">
        <f t="shared" ca="1" si="210"/>
        <v>31815721.27971594</v>
      </c>
      <c r="BJ103" s="5">
        <f t="shared" ca="1" si="210"/>
        <v>31970024.300528761</v>
      </c>
      <c r="BK103" s="5">
        <f t="shared" ca="1" si="210"/>
        <v>32124327.321341585</v>
      </c>
      <c r="BL103" s="5">
        <f t="shared" ca="1" si="210"/>
        <v>32278630.342154406</v>
      </c>
      <c r="BM103" s="5">
        <f t="shared" ca="1" si="210"/>
        <v>32432933.36296723</v>
      </c>
      <c r="BN103" s="5">
        <f t="shared" ca="1" si="210"/>
        <v>33161861.50898445</v>
      </c>
      <c r="BO103" s="5">
        <f t="shared" ca="1" si="210"/>
        <v>33396370.192684721</v>
      </c>
      <c r="BP103" s="5">
        <f t="shared" ca="1" si="210"/>
        <v>33553759.273913801</v>
      </c>
      <c r="BQ103" s="5">
        <f t="shared" ca="1" si="210"/>
        <v>33711148.355142877</v>
      </c>
      <c r="BR103" s="5">
        <f t="shared" ca="1" si="210"/>
        <v>33868537.43637196</v>
      </c>
      <c r="BS103" s="5">
        <f t="shared" ca="1" si="210"/>
        <v>34025926.517601036</v>
      </c>
      <c r="BT103" s="5">
        <f t="shared" ca="1" si="210"/>
        <v>34788319.916286103</v>
      </c>
      <c r="BU103" s="5">
        <f t="shared" ca="1" si="210"/>
        <v>35027518.773660377</v>
      </c>
      <c r="BV103" s="5">
        <f t="shared" ca="1" si="210"/>
        <v>35188055.636514038</v>
      </c>
      <c r="BW103" s="5">
        <f t="shared" ca="1" si="210"/>
        <v>35348592.499367699</v>
      </c>
      <c r="BX103" s="5">
        <f t="shared" ca="1" si="210"/>
        <v>35509129.36222136</v>
      </c>
      <c r="BY103" s="5">
        <f t="shared" ca="1" si="210"/>
        <v>35669666.225075021</v>
      </c>
      <c r="BZ103" s="5">
        <f t="shared" ca="1" si="210"/>
        <v>36466571.915276214</v>
      </c>
      <c r="CA103" s="5">
        <f t="shared" ca="1" si="210"/>
        <v>36710554.749797985</v>
      </c>
      <c r="CB103" s="5">
        <f t="shared" ca="1" si="210"/>
        <v>36874302.349908717</v>
      </c>
      <c r="CC103" s="5">
        <f t="shared" ca="1" si="210"/>
        <v>37038049.950019449</v>
      </c>
      <c r="CD103" s="5">
        <f t="shared" ca="1" si="210"/>
        <v>37201797.550130188</v>
      </c>
      <c r="CE103" s="5">
        <f t="shared" ca="1" si="210"/>
        <v>37365545.150240913</v>
      </c>
      <c r="CF103" s="5">
        <f t="shared" ca="1" si="210"/>
        <v>0</v>
      </c>
    </row>
    <row r="104" spans="2:84" s="2" customFormat="1" x14ac:dyDescent="0.3">
      <c r="B104" s="126">
        <f>ROW()</f>
        <v>104</v>
      </c>
      <c r="H104" s="2" t="str">
        <f>H103</f>
        <v>Себестоимостные закупки и затраты без НДС</v>
      </c>
      <c r="I104" s="2" t="str">
        <f>$I$12</f>
        <v>Металлопрокат для B2C</v>
      </c>
      <c r="M104" s="127" t="s">
        <v>18</v>
      </c>
      <c r="O104" s="8"/>
      <c r="P104" s="72"/>
      <c r="Q104" s="129"/>
      <c r="U104" s="130">
        <f ca="1">SUM(INDIRECT(ADDRESS($B104,$X$2)&amp;":"&amp;ADDRESS($B104,$X$2-1+$P$8)))</f>
        <v>192015526.9102813</v>
      </c>
      <c r="X104" s="130">
        <f ca="1">IF(X$4="",0,SUM(X105:X111))</f>
        <v>0</v>
      </c>
      <c r="Y104" s="130">
        <f t="shared" ref="Y104:CF104" ca="1" si="211">IF(Y$4="",0,SUM(Y105:Y111))</f>
        <v>0</v>
      </c>
      <c r="Z104" s="130">
        <f t="shared" ca="1" si="211"/>
        <v>0</v>
      </c>
      <c r="AA104" s="130">
        <f t="shared" ca="1" si="211"/>
        <v>0</v>
      </c>
      <c r="AB104" s="130">
        <f t="shared" ca="1" si="211"/>
        <v>0</v>
      </c>
      <c r="AC104" s="130">
        <f t="shared" ca="1" si="211"/>
        <v>0</v>
      </c>
      <c r="AD104" s="130">
        <f t="shared" ca="1" si="211"/>
        <v>0</v>
      </c>
      <c r="AE104" s="130">
        <f t="shared" ca="1" si="211"/>
        <v>0</v>
      </c>
      <c r="AF104" s="130">
        <f t="shared" ca="1" si="211"/>
        <v>0</v>
      </c>
      <c r="AG104" s="130">
        <f t="shared" ca="1" si="211"/>
        <v>0</v>
      </c>
      <c r="AH104" s="130">
        <f t="shared" ca="1" si="211"/>
        <v>0</v>
      </c>
      <c r="AI104" s="130">
        <f t="shared" ca="1" si="211"/>
        <v>0</v>
      </c>
      <c r="AJ104" s="130">
        <f t="shared" ca="1" si="211"/>
        <v>338338.07999999996</v>
      </c>
      <c r="AK104" s="130">
        <f t="shared" ca="1" si="211"/>
        <v>507507.12000000005</v>
      </c>
      <c r="AL104" s="130">
        <f t="shared" ca="1" si="211"/>
        <v>676676.15999999992</v>
      </c>
      <c r="AM104" s="130">
        <f t="shared" ca="1" si="211"/>
        <v>712760.7</v>
      </c>
      <c r="AN104" s="130">
        <f t="shared" ca="1" si="211"/>
        <v>855312.84000000008</v>
      </c>
      <c r="AO104" s="130">
        <f t="shared" ca="1" si="211"/>
        <v>997864.98</v>
      </c>
      <c r="AP104" s="130">
        <f t="shared" ca="1" si="211"/>
        <v>1163225.4624000001</v>
      </c>
      <c r="AQ104" s="130">
        <f t="shared" ca="1" si="211"/>
        <v>1308628.6452000001</v>
      </c>
      <c r="AR104" s="130">
        <f t="shared" ca="1" si="211"/>
        <v>1454031.8280000002</v>
      </c>
      <c r="AS104" s="130">
        <f t="shared" ca="1" si="211"/>
        <v>1599435.0107999998</v>
      </c>
      <c r="AT104" s="130">
        <f t="shared" ca="1" si="211"/>
        <v>1744838.1935999999</v>
      </c>
      <c r="AU104" s="130">
        <f t="shared" ca="1" si="211"/>
        <v>1890241.3764</v>
      </c>
      <c r="AV104" s="130">
        <f t="shared" ca="1" si="211"/>
        <v>2076357.4503840003</v>
      </c>
      <c r="AW104" s="130">
        <f t="shared" ca="1" si="211"/>
        <v>2224668.6968400003</v>
      </c>
      <c r="AX104" s="130">
        <f t="shared" ca="1" si="211"/>
        <v>2372979.9432959999</v>
      </c>
      <c r="AY104" s="130">
        <f t="shared" ca="1" si="211"/>
        <v>2521291.1897519999</v>
      </c>
      <c r="AZ104" s="130">
        <f t="shared" ca="1" si="211"/>
        <v>2669602.4362079999</v>
      </c>
      <c r="BA104" s="130">
        <f t="shared" ca="1" si="211"/>
        <v>2817913.6826639995</v>
      </c>
      <c r="BB104" s="130">
        <f t="shared" ca="1" si="211"/>
        <v>3025549.4277024004</v>
      </c>
      <c r="BC104" s="130">
        <f t="shared" ca="1" si="211"/>
        <v>3176826.8990875203</v>
      </c>
      <c r="BD104" s="130">
        <f t="shared" ca="1" si="211"/>
        <v>3328104.3704726403</v>
      </c>
      <c r="BE104" s="130">
        <f t="shared" ca="1" si="211"/>
        <v>3479381.8418577602</v>
      </c>
      <c r="BF104" s="130">
        <f t="shared" ca="1" si="211"/>
        <v>3630659.3132428802</v>
      </c>
      <c r="BG104" s="130">
        <f t="shared" ca="1" si="211"/>
        <v>3781936.7846280001</v>
      </c>
      <c r="BH104" s="130">
        <f t="shared" ca="1" si="211"/>
        <v>4011878.5411333833</v>
      </c>
      <c r="BI104" s="130">
        <f t="shared" ca="1" si="211"/>
        <v>4166181.5619462058</v>
      </c>
      <c r="BJ104" s="130">
        <f t="shared" ca="1" si="211"/>
        <v>4320484.5827590274</v>
      </c>
      <c r="BK104" s="130">
        <f t="shared" ca="1" si="211"/>
        <v>4474787.6035718499</v>
      </c>
      <c r="BL104" s="130">
        <f t="shared" ca="1" si="211"/>
        <v>4629090.6243846724</v>
      </c>
      <c r="BM104" s="130">
        <f t="shared" ca="1" si="211"/>
        <v>4783393.6451974949</v>
      </c>
      <c r="BN104" s="130">
        <f t="shared" ca="1" si="211"/>
        <v>5036450.5993305221</v>
      </c>
      <c r="BO104" s="130">
        <f t="shared" ca="1" si="211"/>
        <v>5193839.6805596007</v>
      </c>
      <c r="BP104" s="130">
        <f t="shared" ca="1" si="211"/>
        <v>5351228.7617886802</v>
      </c>
      <c r="BQ104" s="130">
        <f t="shared" ca="1" si="211"/>
        <v>5508617.8430177588</v>
      </c>
      <c r="BR104" s="130">
        <f t="shared" ca="1" si="211"/>
        <v>5666006.9242468392</v>
      </c>
      <c r="BS104" s="130">
        <f t="shared" ca="1" si="211"/>
        <v>5823396.0054759169</v>
      </c>
      <c r="BT104" s="130">
        <f t="shared" ca="1" si="211"/>
        <v>6100400.7884390969</v>
      </c>
      <c r="BU104" s="130">
        <f t="shared" ca="1" si="211"/>
        <v>6260937.6512927562</v>
      </c>
      <c r="BV104" s="130">
        <f t="shared" ca="1" si="211"/>
        <v>6421474.5141464164</v>
      </c>
      <c r="BW104" s="130">
        <f t="shared" ca="1" si="211"/>
        <v>6582011.3770000776</v>
      </c>
      <c r="BX104" s="130">
        <f t="shared" ca="1" si="211"/>
        <v>6742548.2398537379</v>
      </c>
      <c r="BY104" s="130">
        <f t="shared" ca="1" si="211"/>
        <v>6903085.1027073972</v>
      </c>
      <c r="BZ104" s="130">
        <f t="shared" ca="1" si="211"/>
        <v>7204894.4048722787</v>
      </c>
      <c r="CA104" s="130">
        <f t="shared" ca="1" si="211"/>
        <v>7368642.0049830135</v>
      </c>
      <c r="CB104" s="130">
        <f t="shared" ca="1" si="211"/>
        <v>7532389.6050937474</v>
      </c>
      <c r="CC104" s="130">
        <f t="shared" ca="1" si="211"/>
        <v>7696137.2052044803</v>
      </c>
      <c r="CD104" s="130">
        <f t="shared" ca="1" si="211"/>
        <v>7859884.8053152151</v>
      </c>
      <c r="CE104" s="130">
        <f t="shared" ca="1" si="211"/>
        <v>8023632.4054259462</v>
      </c>
      <c r="CF104" s="130">
        <f t="shared" ca="1" si="211"/>
        <v>0</v>
      </c>
    </row>
    <row r="105" spans="2:84" x14ac:dyDescent="0.3">
      <c r="B105" s="13">
        <f>ROW()</f>
        <v>105</v>
      </c>
      <c r="H105" s="1" t="str">
        <f t="shared" ref="H105:H110" si="212">$H$37</f>
        <v>Себестоимостные закупки и затраты</v>
      </c>
      <c r="I105" s="1" t="str">
        <f>Prcsses!I14</f>
        <v>Металлопрокат</v>
      </c>
      <c r="M105" s="53" t="s">
        <v>18</v>
      </c>
      <c r="U105" s="5">
        <f t="shared" ref="U105:U110" ca="1" si="213">SUM(INDIRECT(ADDRESS($B105,$X$2)&amp;":"&amp;ADDRESS($B105,$X$2-1+$P$8)))</f>
        <v>140152707.939872</v>
      </c>
      <c r="X105" s="5">
        <f ca="1">IF(X$4="",0,X39/(1+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05" s="5">
        <f ca="1">IF(Y$4="",0,Y39/(1+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05" s="5">
        <f ca="1">IF(Z$4="",0,Z39/(1+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05" s="5">
        <f ca="1">IF(AA$4="",0,AA39/(1+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05" s="5">
        <f ca="1">IF(AB$4="",0,AB39/(1+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05" s="5">
        <f ca="1">IF(AC$4="",0,AC39/(1+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05" s="5">
        <f ca="1">IF(AD$4="",0,AD39/(1+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05" s="5">
        <f ca="1">IF(AE$4="",0,AE39/(1+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05" s="5">
        <f ca="1">IF(AF$4="",0,AF39/(1+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05" s="5">
        <f ca="1">IF(AG$4="",0,AG39/(1+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05" s="5">
        <f ca="1">IF(AH$4="",0,AH39/(1+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05" s="5">
        <f ca="1">IF(AI$4="",0,AI39/(1+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05" s="5">
        <f ca="1">IF(AJ$4="",0,AJ39/(1+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249696</v>
      </c>
      <c r="AK105" s="5">
        <f ca="1">IF(AK$4="",0,AK39/(1+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374544</v>
      </c>
      <c r="AL105" s="5">
        <f ca="1">IF(AL$4="",0,AL39/(1+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499392</v>
      </c>
      <c r="AM105" s="5">
        <f ca="1">IF(AM$4="",0,AM39/(1+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520200</v>
      </c>
      <c r="AN105" s="5">
        <f ca="1">IF(AN$4="",0,AN39/(1+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624240</v>
      </c>
      <c r="AO105" s="5">
        <f ca="1">IF(AO$4="",0,AO39/(1+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728280</v>
      </c>
      <c r="AP105" s="5">
        <f ca="1">IF(AP$4="",0,AP39/(1+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848966.4</v>
      </c>
      <c r="AQ105" s="5">
        <f ca="1">IF(AQ$4="",0,AQ39/(1+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955087.2</v>
      </c>
      <c r="AR105" s="5">
        <f ca="1">IF(AR$4="",0,AR39/(1+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1061208</v>
      </c>
      <c r="AS105" s="5">
        <f ca="1">IF(AS$4="",0,AS39/(1+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1167328.7999999998</v>
      </c>
      <c r="AT105" s="5">
        <f ca="1">IF(AT$4="",0,AT39/(1+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1273449.5999999999</v>
      </c>
      <c r="AU105" s="5">
        <f ca="1">IF(AU$4="",0,AU39/(1+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1379570.4</v>
      </c>
      <c r="AV105" s="5">
        <f ca="1">IF(AV$4="",0,AV39/(1+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1515405.0240000002</v>
      </c>
      <c r="AW105" s="5">
        <f ca="1">IF(AW$4="",0,AW39/(1+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1623648.24</v>
      </c>
      <c r="AX105" s="5">
        <f ca="1">IF(AX$4="",0,AX39/(1+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1731891.456</v>
      </c>
      <c r="AY105" s="5">
        <f ca="1">IF(AY$4="",0,AY39/(1+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1840134.672</v>
      </c>
      <c r="AZ105" s="5">
        <f ca="1">IF(AZ$4="",0,AZ39/(1+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1948377.8879999998</v>
      </c>
      <c r="BA105" s="5">
        <f ca="1">IF(BA$4="",0,BA39/(1+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2056621.1040000001</v>
      </c>
      <c r="BB105" s="5">
        <f ca="1">IF(BB$4="",0,BB39/(1+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2208161.6063999999</v>
      </c>
      <c r="BC105" s="5">
        <f ca="1">IF(BC$4="",0,BC39/(1+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2318569.6867200001</v>
      </c>
      <c r="BD105" s="5">
        <f ca="1">IF(BD$4="",0,BD39/(1+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2428977.7670400003</v>
      </c>
      <c r="BE105" s="5">
        <f ca="1">IF(BE$4="",0,BE39/(1+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2539385.84736</v>
      </c>
      <c r="BF105" s="5">
        <f ca="1">IF(BF$4="",0,BF39/(1+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2649793.9276800002</v>
      </c>
      <c r="BG105" s="5">
        <f ca="1">IF(BG$4="",0,BG39/(1+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2760202.0079999999</v>
      </c>
      <c r="BH105" s="5">
        <f ca="1">IF(BH$4="",0,BH39/(1+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2928022.2900864007</v>
      </c>
      <c r="BI105" s="5">
        <f ca="1">IF(BI$4="",0,BI39/(1+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3040638.5320128007</v>
      </c>
      <c r="BJ105" s="5">
        <f ca="1">IF(BJ$4="",0,BJ39/(1+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3153254.7739392002</v>
      </c>
      <c r="BK105" s="5">
        <f ca="1">IF(BK$4="",0,BK39/(1+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3265871.0158656002</v>
      </c>
      <c r="BL105" s="5">
        <f ca="1">IF(BL$4="",0,BL39/(1+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3378487.2577920007</v>
      </c>
      <c r="BM105" s="5">
        <f ca="1">IF(BM$4="",0,BM39/(1+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3491103.4997184006</v>
      </c>
      <c r="BN105" s="5">
        <f ca="1">IF(BN$4="",0,BN39/(1+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3675794.1364776958</v>
      </c>
      <c r="BO105" s="5">
        <f ca="1">IF(BO$4="",0,BO39/(1+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3790662.7032426232</v>
      </c>
      <c r="BP105" s="5">
        <f ca="1">IF(BP$4="",0,BP39/(1+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3905531.2700075512</v>
      </c>
      <c r="BQ105" s="5">
        <f ca="1">IF(BQ$4="",0,BQ39/(1+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4020399.8367724796</v>
      </c>
      <c r="BR105" s="5">
        <f ca="1">IF(BR$4="",0,BR39/(1+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4135268.403537408</v>
      </c>
      <c r="BS105" s="5">
        <f ca="1">IF(BS$4="",0,BS39/(1+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4250136.9703023359</v>
      </c>
      <c r="BT105" s="5">
        <f ca="1">IF(BT$4="",0,BT39/(1+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4452305.6478086095</v>
      </c>
      <c r="BU105" s="5">
        <f ca="1">IF(BU$4="",0,BU39/(1+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4569471.5859088358</v>
      </c>
      <c r="BV105" s="5">
        <f ca="1">IF(BV$4="",0,BV39/(1+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4686637.524009062</v>
      </c>
      <c r="BW105" s="5">
        <f ca="1">IF(BW$4="",0,BW39/(1+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4803803.4621092891</v>
      </c>
      <c r="BX105" s="5">
        <f ca="1">IF(BX$4="",0,BX39/(1+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4920969.4002095154</v>
      </c>
      <c r="BY105" s="5">
        <f ca="1">IF(BY$4="",0,BY39/(1+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5038135.3383097416</v>
      </c>
      <c r="BZ105" s="5">
        <f ca="1">IF(BZ$4="",0,BZ39/(1+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5258407.3019381678</v>
      </c>
      <c r="CA105" s="5">
        <f ca="1">IF(CA$4="",0,CA39/(1+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5377916.5588003993</v>
      </c>
      <c r="CB105" s="5">
        <f ca="1">IF(CB$4="",0,CB39/(1+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5497425.8156626299</v>
      </c>
      <c r="CC105" s="5">
        <f ca="1">IF(CC$4="",0,CC39/(1+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5616935.0725248614</v>
      </c>
      <c r="CD105" s="5">
        <f ca="1">IF(CD$4="",0,CD39/(1+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5736444.329387093</v>
      </c>
      <c r="CE105" s="5">
        <f ca="1">IF(CE$4="",0,CE39/(1+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5855953.5862493226</v>
      </c>
      <c r="CF105" s="5">
        <f ca="1">IF(CF$4="",0,CF39/(1+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06" spans="2:84" x14ac:dyDescent="0.3">
      <c r="B106" s="13">
        <f>ROW()</f>
        <v>106</v>
      </c>
      <c r="H106" s="1" t="str">
        <f t="shared" si="212"/>
        <v>Себестоимостные закупки и затраты</v>
      </c>
      <c r="I106" s="1" t="str">
        <f>Prcsses!I15</f>
        <v>Изготовление у подрядчиков</v>
      </c>
      <c r="M106" s="53" t="s">
        <v>18</v>
      </c>
      <c r="U106" s="5">
        <f t="shared" ca="1" si="213"/>
        <v>35038176.984967999</v>
      </c>
      <c r="X106" s="5">
        <f ca="1">IF(X$4="",0,X40/(1+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06" s="5">
        <f ca="1">IF(Y$4="",0,Y40/(1+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06" s="5">
        <f ca="1">IF(Z$4="",0,Z40/(1+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06" s="5">
        <f ca="1">IF(AA$4="",0,AA40/(1+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06" s="5">
        <f ca="1">IF(AB$4="",0,AB40/(1+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06" s="5">
        <f ca="1">IF(AC$4="",0,AC40/(1+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06" s="5">
        <f ca="1">IF(AD$4="",0,AD40/(1+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06" s="5">
        <f ca="1">IF(AE$4="",0,AE40/(1+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06" s="5">
        <f ca="1">IF(AF$4="",0,AF40/(1+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06" s="5">
        <f ca="1">IF(AG$4="",0,AG40/(1+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06" s="5">
        <f ca="1">IF(AH$4="",0,AH40/(1+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06" s="5">
        <f ca="1">IF(AI$4="",0,AI40/(1+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06" s="5">
        <f ca="1">IF(AJ$4="",0,AJ40/(1+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62424</v>
      </c>
      <c r="AK106" s="5">
        <f ca="1">IF(AK$4="",0,AK40/(1+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93636</v>
      </c>
      <c r="AL106" s="5">
        <f ca="1">IF(AL$4="",0,AL40/(1+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124848</v>
      </c>
      <c r="AM106" s="5">
        <f ca="1">IF(AM$4="",0,AM40/(1+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130050</v>
      </c>
      <c r="AN106" s="5">
        <f ca="1">IF(AN$4="",0,AN40/(1+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156060</v>
      </c>
      <c r="AO106" s="5">
        <f ca="1">IF(AO$4="",0,AO40/(1+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182070</v>
      </c>
      <c r="AP106" s="5">
        <f ca="1">IF(AP$4="",0,AP40/(1+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212241.6</v>
      </c>
      <c r="AQ106" s="5">
        <f ca="1">IF(AQ$4="",0,AQ40/(1+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238771.8</v>
      </c>
      <c r="AR106" s="5">
        <f ca="1">IF(AR$4="",0,AR40/(1+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265302</v>
      </c>
      <c r="AS106" s="5">
        <f ca="1">IF(AS$4="",0,AS40/(1+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291832.19999999995</v>
      </c>
      <c r="AT106" s="5">
        <f ca="1">IF(AT$4="",0,AT40/(1+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318362.39999999997</v>
      </c>
      <c r="AU106" s="5">
        <f ca="1">IF(AU$4="",0,AU40/(1+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344892.6</v>
      </c>
      <c r="AV106" s="5">
        <f ca="1">IF(AV$4="",0,AV40/(1+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378851.25600000005</v>
      </c>
      <c r="AW106" s="5">
        <f ca="1">IF(AW$4="",0,AW40/(1+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405912.06</v>
      </c>
      <c r="AX106" s="5">
        <f ca="1">IF(AX$4="",0,AX40/(1+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432972.864</v>
      </c>
      <c r="AY106" s="5">
        <f ca="1">IF(AY$4="",0,AY40/(1+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460033.66800000001</v>
      </c>
      <c r="AZ106" s="5">
        <f ca="1">IF(AZ$4="",0,AZ40/(1+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487094.47199999995</v>
      </c>
      <c r="BA106" s="5">
        <f ca="1">IF(BA$4="",0,BA40/(1+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514155.27600000001</v>
      </c>
      <c r="BB106" s="5">
        <f ca="1">IF(BB$4="",0,BB40/(1+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552040.40159999998</v>
      </c>
      <c r="BC106" s="5">
        <f ca="1">IF(BC$4="",0,BC40/(1+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579642.42168000003</v>
      </c>
      <c r="BD106" s="5">
        <f ca="1">IF(BD$4="",0,BD40/(1+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607244.44176000007</v>
      </c>
      <c r="BE106" s="5">
        <f ca="1">IF(BE$4="",0,BE40/(1+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634846.46184</v>
      </c>
      <c r="BF106" s="5">
        <f ca="1">IF(BF$4="",0,BF40/(1+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662448.48192000005</v>
      </c>
      <c r="BG106" s="5">
        <f ca="1">IF(BG$4="",0,BG40/(1+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690050.50199999998</v>
      </c>
      <c r="BH106" s="5">
        <f ca="1">IF(BH$4="",0,BH40/(1+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732005.57252160017</v>
      </c>
      <c r="BI106" s="5">
        <f ca="1">IF(BI$4="",0,BI40/(1+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760159.63300320017</v>
      </c>
      <c r="BJ106" s="5">
        <f ca="1">IF(BJ$4="",0,BJ40/(1+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788313.69348480005</v>
      </c>
      <c r="BK106" s="5">
        <f ca="1">IF(BK$4="",0,BK40/(1+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816467.75396640005</v>
      </c>
      <c r="BL106" s="5">
        <f ca="1">IF(BL$4="",0,BL40/(1+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844621.81444800016</v>
      </c>
      <c r="BM106" s="5">
        <f ca="1">IF(BM$4="",0,BM40/(1+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872775.87492960016</v>
      </c>
      <c r="BN106" s="5">
        <f ca="1">IF(BN$4="",0,BN40/(1+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918948.53411942394</v>
      </c>
      <c r="BO106" s="5">
        <f ca="1">IF(BO$4="",0,BO40/(1+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947665.67581065581</v>
      </c>
      <c r="BP106" s="5">
        <f ca="1">IF(BP$4="",0,BP40/(1+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976382.8175018878</v>
      </c>
      <c r="BQ106" s="5">
        <f ca="1">IF(BQ$4="",0,BQ40/(1+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1005099.9591931199</v>
      </c>
      <c r="BR106" s="5">
        <f ca="1">IF(BR$4="",0,BR40/(1+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1033817.100884352</v>
      </c>
      <c r="BS106" s="5">
        <f ca="1">IF(BS$4="",0,BS40/(1+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1062534.242575584</v>
      </c>
      <c r="BT106" s="5">
        <f ca="1">IF(BT$4="",0,BT40/(1+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1113076.4119521524</v>
      </c>
      <c r="BU106" s="5">
        <f ca="1">IF(BU$4="",0,BU40/(1+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1142367.8964772089</v>
      </c>
      <c r="BV106" s="5">
        <f ca="1">IF(BV$4="",0,BV40/(1+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1171659.3810022655</v>
      </c>
      <c r="BW106" s="5">
        <f ca="1">IF(BW$4="",0,BW40/(1+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1200950.8655273223</v>
      </c>
      <c r="BX106" s="5">
        <f ca="1">IF(BX$4="",0,BX40/(1+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1230242.3500523788</v>
      </c>
      <c r="BY106" s="5">
        <f ca="1">IF(BY$4="",0,BY40/(1+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1259533.8345774354</v>
      </c>
      <c r="BZ106" s="5">
        <f ca="1">IF(BZ$4="",0,BZ40/(1+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1314601.8254845419</v>
      </c>
      <c r="CA106" s="5">
        <f ca="1">IF(CA$4="",0,CA40/(1+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1344479.1397000998</v>
      </c>
      <c r="CB106" s="5">
        <f ca="1">IF(CB$4="",0,CB40/(1+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1374356.4539156575</v>
      </c>
      <c r="CC106" s="5">
        <f ca="1">IF(CC$4="",0,CC40/(1+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1404233.7681312154</v>
      </c>
      <c r="CD106" s="5">
        <f ca="1">IF(CD$4="",0,CD40/(1+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1434111.0823467732</v>
      </c>
      <c r="CE106" s="5">
        <f ca="1">IF(CE$4="",0,CE40/(1+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1463988.3965623307</v>
      </c>
      <c r="CF106" s="5">
        <f ca="1">IF(CF$4="",0,CF40/(1+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07" spans="2:84" x14ac:dyDescent="0.3">
      <c r="B107" s="13">
        <f>ROW()</f>
        <v>107</v>
      </c>
      <c r="H107" s="1" t="str">
        <f t="shared" si="212"/>
        <v>Себестоимостные закупки и затраты</v>
      </c>
      <c r="I107" s="1" t="str">
        <f>Prcsses!I16</f>
        <v>Потребление эл.энергии прочих ресурсов</v>
      </c>
      <c r="M107" s="53" t="s">
        <v>18</v>
      </c>
      <c r="U107" s="5">
        <f t="shared" ca="1" si="213"/>
        <v>2335878.4656645334</v>
      </c>
      <c r="X107" s="5">
        <f ca="1">IF(X$4="",0,X41/(1+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07" s="5">
        <f ca="1">IF(Y$4="",0,Y41/(1+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07" s="5">
        <f ca="1">IF(Z$4="",0,Z41/(1+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07" s="5">
        <f ca="1">IF(AA$4="",0,AA41/(1+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07" s="5">
        <f ca="1">IF(AB$4="",0,AB41/(1+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07" s="5">
        <f ca="1">IF(AC$4="",0,AC41/(1+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07" s="5">
        <f ca="1">IF(AD$4="",0,AD41/(1+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07" s="5">
        <f ca="1">IF(AE$4="",0,AE41/(1+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07" s="5">
        <f ca="1">IF(AF$4="",0,AF41/(1+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07" s="5">
        <f ca="1">IF(AG$4="",0,AG41/(1+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07" s="5">
        <f ca="1">IF(AH$4="",0,AH41/(1+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07" s="5">
        <f ca="1">IF(AI$4="",0,AI41/(1+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07" s="5">
        <f ca="1">IF(AJ$4="",0,AJ41/(1+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4161.6000000000004</v>
      </c>
      <c r="AK107" s="5">
        <f ca="1">IF(AK$4="",0,AK41/(1+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6242.4</v>
      </c>
      <c r="AL107" s="5">
        <f ca="1">IF(AL$4="",0,AL41/(1+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8323.2000000000007</v>
      </c>
      <c r="AM107" s="5">
        <f ca="1">IF(AM$4="",0,AM41/(1+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8670</v>
      </c>
      <c r="AN107" s="5">
        <f ca="1">IF(AN$4="",0,AN41/(1+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10404</v>
      </c>
      <c r="AO107" s="5">
        <f ca="1">IF(AO$4="",0,AO41/(1+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12138</v>
      </c>
      <c r="AP107" s="5">
        <f ca="1">IF(AP$4="",0,AP41/(1+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14149.439999999999</v>
      </c>
      <c r="AQ107" s="5">
        <f ca="1">IF(AQ$4="",0,AQ41/(1+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15918.119999999999</v>
      </c>
      <c r="AR107" s="5">
        <f ca="1">IF(AR$4="",0,AR41/(1+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17686.8</v>
      </c>
      <c r="AS107" s="5">
        <f ca="1">IF(AS$4="",0,AS41/(1+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19455.48</v>
      </c>
      <c r="AT107" s="5">
        <f ca="1">IF(AT$4="",0,AT41/(1+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21224.16</v>
      </c>
      <c r="AU107" s="5">
        <f ca="1">IF(AU$4="",0,AU41/(1+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22992.839999999997</v>
      </c>
      <c r="AV107" s="5">
        <f ca="1">IF(AV$4="",0,AV41/(1+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25256.750400000001</v>
      </c>
      <c r="AW107" s="5">
        <f ca="1">IF(AW$4="",0,AW41/(1+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27060.804000000004</v>
      </c>
      <c r="AX107" s="5">
        <f ca="1">IF(AX$4="",0,AX41/(1+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28864.857599999996</v>
      </c>
      <c r="AY107" s="5">
        <f ca="1">IF(AY$4="",0,AY41/(1+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30668.911200000002</v>
      </c>
      <c r="AZ107" s="5">
        <f ca="1">IF(AZ$4="",0,AZ41/(1+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32472.964799999998</v>
      </c>
      <c r="BA107" s="5">
        <f ca="1">IF(BA$4="",0,BA41/(1+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34277.018400000001</v>
      </c>
      <c r="BB107" s="5">
        <f ca="1">IF(BB$4="",0,BB41/(1+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36802.693439999995</v>
      </c>
      <c r="BC107" s="5">
        <f ca="1">IF(BC$4="",0,BC41/(1+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38642.828112000003</v>
      </c>
      <c r="BD107" s="5">
        <f ca="1">IF(BD$4="",0,BD41/(1+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40482.962784000003</v>
      </c>
      <c r="BE107" s="5">
        <f ca="1">IF(BE$4="",0,BE41/(1+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42323.097456000003</v>
      </c>
      <c r="BF107" s="5">
        <f ca="1">IF(BF$4="",0,BF41/(1+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44163.232128000011</v>
      </c>
      <c r="BG107" s="5">
        <f ca="1">IF(BG$4="",0,BG41/(1+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46003.366799999996</v>
      </c>
      <c r="BH107" s="5">
        <f ca="1">IF(BH$4="",0,BH41/(1+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48800.371501440008</v>
      </c>
      <c r="BI107" s="5">
        <f ca="1">IF(BI$4="",0,BI41/(1+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50677.308866880005</v>
      </c>
      <c r="BJ107" s="5">
        <f ca="1">IF(BJ$4="",0,BJ41/(1+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52554.246232320009</v>
      </c>
      <c r="BK107" s="5">
        <f ca="1">IF(BK$4="",0,BK41/(1+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54431.183597760006</v>
      </c>
      <c r="BL107" s="5">
        <f ca="1">IF(BL$4="",0,BL41/(1+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56308.12096320001</v>
      </c>
      <c r="BM107" s="5">
        <f ca="1">IF(BM$4="",0,BM41/(1+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58185.058328640007</v>
      </c>
      <c r="BN107" s="5">
        <f ca="1">IF(BN$4="",0,BN41/(1+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61263.235607961593</v>
      </c>
      <c r="BO107" s="5">
        <f ca="1">IF(BO$4="",0,BO41/(1+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63177.711720710395</v>
      </c>
      <c r="BP107" s="5">
        <f ca="1">IF(BP$4="",0,BP41/(1+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65092.187833459189</v>
      </c>
      <c r="BQ107" s="5">
        <f ca="1">IF(BQ$4="",0,BQ41/(1+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67006.663946207991</v>
      </c>
      <c r="BR107" s="5">
        <f ca="1">IF(BR$4="",0,BR41/(1+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68921.140058956793</v>
      </c>
      <c r="BS107" s="5">
        <f ca="1">IF(BS$4="",0,BS41/(1+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70835.616171705595</v>
      </c>
      <c r="BT107" s="5">
        <f ca="1">IF(BT$4="",0,BT41/(1+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74205.09413014348</v>
      </c>
      <c r="BU107" s="5">
        <f ca="1">IF(BU$4="",0,BU41/(1+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76157.859765147266</v>
      </c>
      <c r="BV107" s="5">
        <f ca="1">IF(BV$4="",0,BV41/(1+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78110.625400151039</v>
      </c>
      <c r="BW107" s="5">
        <f ca="1">IF(BW$4="",0,BW41/(1+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80063.391035154811</v>
      </c>
      <c r="BX107" s="5">
        <f ca="1">IF(BX$4="",0,BX41/(1+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82016.156670158583</v>
      </c>
      <c r="BY107" s="5">
        <f ca="1">IF(BY$4="",0,BY41/(1+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83968.92230516237</v>
      </c>
      <c r="BZ107" s="5">
        <f ca="1">IF(BZ$4="",0,BZ41/(1+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87640.121698969451</v>
      </c>
      <c r="CA107" s="5">
        <f ca="1">IF(CA$4="",0,CA41/(1+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89631.942646673328</v>
      </c>
      <c r="CB107" s="5">
        <f ca="1">IF(CB$4="",0,CB41/(1+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91623.76359437716</v>
      </c>
      <c r="CC107" s="5">
        <f ca="1">IF(CC$4="",0,CC41/(1+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93615.584542081036</v>
      </c>
      <c r="CD107" s="5">
        <f ca="1">IF(CD$4="",0,CD41/(1+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95607.405489784869</v>
      </c>
      <c r="CE107" s="5">
        <f ca="1">IF(CE$4="",0,CE41/(1+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97599.226437488716</v>
      </c>
      <c r="CF107" s="5">
        <f ca="1">IF(CF$4="",0,CF41/(1+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08" spans="2:84" x14ac:dyDescent="0.3">
      <c r="B108" s="13">
        <f>ROW()</f>
        <v>108</v>
      </c>
      <c r="H108" s="1" t="str">
        <f t="shared" si="212"/>
        <v>Себестоимостные закупки и затраты</v>
      </c>
      <c r="I108" s="1" t="str">
        <f>Prcsses!I17</f>
        <v>ФОТ производственного персонала</v>
      </c>
      <c r="M108" s="53" t="s">
        <v>18</v>
      </c>
      <c r="U108" s="5">
        <f t="shared" ca="1" si="213"/>
        <v>9797580.5157910399</v>
      </c>
      <c r="X108" s="5">
        <f ca="1">IF(X$4="",0,X42/(1+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08" s="5">
        <f ca="1">IF(Y$4="",0,Y42/(1+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08" s="5">
        <f ca="1">IF(Z$4="",0,Z42/(1+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08" s="5">
        <f ca="1">IF(AA$4="",0,AA42/(1+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08" s="5">
        <f ca="1">IF(AB$4="",0,AB42/(1+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08" s="5">
        <f ca="1">IF(AC$4="",0,AC42/(1+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08" s="5">
        <f ca="1">IF(AD$4="",0,AD42/(1+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08" s="5">
        <f ca="1">IF(AE$4="",0,AE42/(1+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08" s="5">
        <f ca="1">IF(AF$4="",0,AF42/(1+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08" s="5">
        <f ca="1">IF(AG$4="",0,AG42/(1+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08" s="5">
        <f ca="1">IF(AH$4="",0,AH42/(1+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08" s="5">
        <f ca="1">IF(AI$4="",0,AI42/(1+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08" s="5">
        <f ca="1">IF(AJ$4="",0,AJ42/(1+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14565.6</v>
      </c>
      <c r="AK108" s="5">
        <f ca="1">IF(AK$4="",0,AK42/(1+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21848.400000000001</v>
      </c>
      <c r="AL108" s="5">
        <f ca="1">IF(AL$4="",0,AL42/(1+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29131.200000000001</v>
      </c>
      <c r="AM108" s="5">
        <f ca="1">IF(AM$4="",0,AM42/(1+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36414</v>
      </c>
      <c r="AN108" s="5">
        <f ca="1">IF(AN$4="",0,AN42/(1+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43696.800000000003</v>
      </c>
      <c r="AO108" s="5">
        <f ca="1">IF(AO$4="",0,AO42/(1+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50979.6</v>
      </c>
      <c r="AP108" s="5">
        <f ca="1">IF(AP$4="",0,AP42/(1+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59427.647999999994</v>
      </c>
      <c r="AQ108" s="5">
        <f ca="1">IF(AQ$4="",0,AQ42/(1+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66856.103999999992</v>
      </c>
      <c r="AR108" s="5">
        <f ca="1">IF(AR$4="",0,AR42/(1+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74284.56</v>
      </c>
      <c r="AS108" s="5">
        <f ca="1">IF(AS$4="",0,AS42/(1+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81713.016000000003</v>
      </c>
      <c r="AT108" s="5">
        <f ca="1">IF(AT$4="",0,AT42/(1+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89141.471999999994</v>
      </c>
      <c r="AU108" s="5">
        <f ca="1">IF(AU$4="",0,AU42/(1+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96569.927999999985</v>
      </c>
      <c r="AV108" s="5">
        <f ca="1">IF(AV$4="",0,AV42/(1+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106078.35168000001</v>
      </c>
      <c r="AW108" s="5">
        <f ca="1">IF(AW$4="",0,AW42/(1+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113655.3768</v>
      </c>
      <c r="AX108" s="5">
        <f ca="1">IF(AX$4="",0,AX42/(1+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121232.40191999999</v>
      </c>
      <c r="AY108" s="5">
        <f ca="1">IF(AY$4="",0,AY42/(1+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128809.42704000001</v>
      </c>
      <c r="AZ108" s="5">
        <f ca="1">IF(AZ$4="",0,AZ42/(1+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136386.45215999999</v>
      </c>
      <c r="BA108" s="5">
        <f ca="1">IF(BA$4="",0,BA42/(1+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143963.47727999999</v>
      </c>
      <c r="BB108" s="5">
        <f ca="1">IF(BB$4="",0,BB42/(1+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154571.31244799998</v>
      </c>
      <c r="BC108" s="5">
        <f ca="1">IF(BC$4="",0,BC42/(1+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162299.87807040001</v>
      </c>
      <c r="BD108" s="5">
        <f ca="1">IF(BD$4="",0,BD42/(1+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170028.44369280001</v>
      </c>
      <c r="BE108" s="5">
        <f ca="1">IF(BE$4="",0,BE42/(1+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177757.0093152</v>
      </c>
      <c r="BF108" s="5">
        <f ca="1">IF(BF$4="",0,BF42/(1+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185485.57493760003</v>
      </c>
      <c r="BG108" s="5">
        <f ca="1">IF(BG$4="",0,BG42/(1+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193214.14056</v>
      </c>
      <c r="BH108" s="5">
        <f ca="1">IF(BH$4="",0,BH42/(1+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204961.56030604802</v>
      </c>
      <c r="BI108" s="5">
        <f ca="1">IF(BI$4="",0,BI42/(1+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212844.69724089603</v>
      </c>
      <c r="BJ108" s="5">
        <f ca="1">IF(BJ$4="",0,BJ42/(1+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220727.83417574404</v>
      </c>
      <c r="BK108" s="5">
        <f ca="1">IF(BK$4="",0,BK42/(1+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228610.97111059201</v>
      </c>
      <c r="BL108" s="5">
        <f ca="1">IF(BL$4="",0,BL42/(1+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236494.10804544002</v>
      </c>
      <c r="BM108" s="5">
        <f ca="1">IF(BM$4="",0,BM42/(1+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244377.24498028803</v>
      </c>
      <c r="BN108" s="5">
        <f ca="1">IF(BN$4="",0,BN42/(1+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257305.58955343871</v>
      </c>
      <c r="BO108" s="5">
        <f ca="1">IF(BO$4="",0,BO42/(1+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265346.38922698365</v>
      </c>
      <c r="BP108" s="5">
        <f ca="1">IF(BP$4="",0,BP42/(1+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273387.18890052859</v>
      </c>
      <c r="BQ108" s="5">
        <f ca="1">IF(BQ$4="",0,BQ42/(1+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281427.98857407359</v>
      </c>
      <c r="BR108" s="5">
        <f ca="1">IF(BR$4="",0,BR42/(1+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289468.78824761853</v>
      </c>
      <c r="BS108" s="5">
        <f ca="1">IF(BS$4="",0,BS42/(1+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297509.58792116347</v>
      </c>
      <c r="BT108" s="5">
        <f ca="1">IF(BT$4="",0,BT42/(1+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311661.39534660266</v>
      </c>
      <c r="BU108" s="5">
        <f ca="1">IF(BU$4="",0,BU42/(1+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319863.0110136185</v>
      </c>
      <c r="BV108" s="5">
        <f ca="1">IF(BV$4="",0,BV42/(1+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328064.62668063433</v>
      </c>
      <c r="BW108" s="5">
        <f ca="1">IF(BW$4="",0,BW42/(1+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336266.24234765017</v>
      </c>
      <c r="BX108" s="5">
        <f ca="1">IF(BX$4="",0,BX42/(1+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344467.85801466607</v>
      </c>
      <c r="BY108" s="5">
        <f ca="1">IF(BY$4="",0,BY42/(1+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352669.47368168191</v>
      </c>
      <c r="BZ108" s="5">
        <f ca="1">IF(BZ$4="",0,BZ42/(1+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368088.5111356717</v>
      </c>
      <c r="CA108" s="5">
        <f ca="1">IF(CA$4="",0,CA42/(1+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376454.15911602793</v>
      </c>
      <c r="CB108" s="5">
        <f ca="1">IF(CB$4="",0,CB42/(1+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384819.80709638406</v>
      </c>
      <c r="CC108" s="5">
        <f ca="1">IF(CC$4="",0,CC42/(1+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393185.4550767403</v>
      </c>
      <c r="CD108" s="5">
        <f ca="1">IF(CD$4="",0,CD42/(1+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401551.10305709642</v>
      </c>
      <c r="CE108" s="5">
        <f ca="1">IF(CE$4="",0,CE42/(1+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409916.7510374526</v>
      </c>
      <c r="CF108" s="5">
        <f ca="1">IF(CF$4="",0,CF42/(1+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09" spans="2:84" x14ac:dyDescent="0.3">
      <c r="B109" s="13">
        <f>ROW()</f>
        <v>109</v>
      </c>
      <c r="H109" s="1" t="str">
        <f t="shared" si="212"/>
        <v>Себестоимостные закупки и затраты</v>
      </c>
      <c r="I109" s="1" t="str">
        <f>Prcsses!I18</f>
        <v>Соцсборы</v>
      </c>
      <c r="M109" s="53" t="s">
        <v>18</v>
      </c>
      <c r="U109" s="5">
        <f t="shared" ca="1" si="213"/>
        <v>2939274.1547373114</v>
      </c>
      <c r="X109" s="5">
        <f ca="1">IF(X$4="",0,X43/(1+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09" s="5">
        <f ca="1">IF(Y$4="",0,Y43/(1+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09" s="5">
        <f ca="1">IF(Z$4="",0,Z43/(1+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09" s="5">
        <f ca="1">IF(AA$4="",0,AA43/(1+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09" s="5">
        <f ca="1">IF(AB$4="",0,AB43/(1+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09" s="5">
        <f ca="1">IF(AC$4="",0,AC43/(1+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09" s="5">
        <f ca="1">IF(AD$4="",0,AD43/(1+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09" s="5">
        <f ca="1">IF(AE$4="",0,AE43/(1+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09" s="5">
        <f ca="1">IF(AF$4="",0,AF43/(1+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09" s="5">
        <f ca="1">IF(AG$4="",0,AG43/(1+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09" s="5">
        <f ca="1">IF(AH$4="",0,AH43/(1+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09" s="5">
        <f ca="1">IF(AI$4="",0,AI43/(1+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09" s="5">
        <f ca="1">IF(AJ$4="",0,AJ43/(1+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4369.68</v>
      </c>
      <c r="AK109" s="5">
        <f ca="1">IF(AK$4="",0,AK43/(1+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6554.5199999999995</v>
      </c>
      <c r="AL109" s="5">
        <f ca="1">IF(AL$4="",0,AL43/(1+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8739.36</v>
      </c>
      <c r="AM109" s="5">
        <f ca="1">IF(AM$4="",0,AM43/(1+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10924.199999999999</v>
      </c>
      <c r="AN109" s="5">
        <f ca="1">IF(AN$4="",0,AN43/(1+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13109.039999999999</v>
      </c>
      <c r="AO109" s="5">
        <f ca="1">IF(AO$4="",0,AO43/(1+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15293.880000000001</v>
      </c>
      <c r="AP109" s="5">
        <f ca="1">IF(AP$4="",0,AP43/(1+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17828.294399999999</v>
      </c>
      <c r="AQ109" s="5">
        <f ca="1">IF(AQ$4="",0,AQ43/(1+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20056.831200000001</v>
      </c>
      <c r="AR109" s="5">
        <f ca="1">IF(AR$4="",0,AR43/(1+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22285.367999999999</v>
      </c>
      <c r="AS109" s="5">
        <f ca="1">IF(AS$4="",0,AS43/(1+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24513.9048</v>
      </c>
      <c r="AT109" s="5">
        <f ca="1">IF(AT$4="",0,AT43/(1+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26742.441599999998</v>
      </c>
      <c r="AU109" s="5">
        <f ca="1">IF(AU$4="",0,AU43/(1+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28970.978399999996</v>
      </c>
      <c r="AV109" s="5">
        <f ca="1">IF(AV$4="",0,AV43/(1+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31823.505504000001</v>
      </c>
      <c r="AW109" s="5">
        <f ca="1">IF(AW$4="",0,AW43/(1+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34096.613039999997</v>
      </c>
      <c r="AX109" s="5">
        <f ca="1">IF(AX$4="",0,AX43/(1+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36369.720576</v>
      </c>
      <c r="AY109" s="5">
        <f ca="1">IF(AY$4="",0,AY43/(1+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38642.828112000003</v>
      </c>
      <c r="AZ109" s="5">
        <f ca="1">IF(AZ$4="",0,AZ43/(1+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40915.935647999999</v>
      </c>
      <c r="BA109" s="5">
        <f ca="1">IF(BA$4="",0,BA43/(1+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43189.043183999995</v>
      </c>
      <c r="BB109" s="5">
        <f ca="1">IF(BB$4="",0,BB43/(1+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46371.393734400001</v>
      </c>
      <c r="BC109" s="5">
        <f ca="1">IF(BC$4="",0,BC43/(1+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48689.963421119995</v>
      </c>
      <c r="BD109" s="5">
        <f ca="1">IF(BD$4="",0,BD43/(1+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51008.533107839998</v>
      </c>
      <c r="BE109" s="5">
        <f ca="1">IF(BE$4="",0,BE43/(1+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53327.10279456</v>
      </c>
      <c r="BF109" s="5">
        <f ca="1">IF(BF$4="",0,BF43/(1+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55645.672481280002</v>
      </c>
      <c r="BG109" s="5">
        <f ca="1">IF(BG$4="",0,BG43/(1+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57964.242167999997</v>
      </c>
      <c r="BH109" s="5">
        <f ca="1">IF(BH$4="",0,BH43/(1+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61488.468091814408</v>
      </c>
      <c r="BI109" s="5">
        <f ca="1">IF(BI$4="",0,BI43/(1+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63853.40917226881</v>
      </c>
      <c r="BJ109" s="5">
        <f ca="1">IF(BJ$4="",0,BJ43/(1+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66218.350252723205</v>
      </c>
      <c r="BK109" s="5">
        <f ca="1">IF(BK$4="",0,BK43/(1+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68583.291333177607</v>
      </c>
      <c r="BL109" s="5">
        <f ca="1">IF(BL$4="",0,BL43/(1+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70948.232413632009</v>
      </c>
      <c r="BM109" s="5">
        <f ca="1">IF(BM$4="",0,BM43/(1+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73313.173494086412</v>
      </c>
      <c r="BN109" s="5">
        <f ca="1">IF(BN$4="",0,BN43/(1+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77191.676866031616</v>
      </c>
      <c r="BO109" s="5">
        <f ca="1">IF(BO$4="",0,BO43/(1+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79603.916768095092</v>
      </c>
      <c r="BP109" s="5">
        <f ca="1">IF(BP$4="",0,BP43/(1+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82016.156670158583</v>
      </c>
      <c r="BQ109" s="5">
        <f ca="1">IF(BQ$4="",0,BQ43/(1+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84428.396572222075</v>
      </c>
      <c r="BR109" s="5">
        <f ca="1">IF(BR$4="",0,BR43/(1+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86840.636474285551</v>
      </c>
      <c r="BS109" s="5">
        <f ca="1">IF(BS$4="",0,BS43/(1+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89252.876376349042</v>
      </c>
      <c r="BT109" s="5">
        <f ca="1">IF(BT$4="",0,BT43/(1+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93498.418603980783</v>
      </c>
      <c r="BU109" s="5">
        <f ca="1">IF(BU$4="",0,BU43/(1+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95958.903304085543</v>
      </c>
      <c r="BV109" s="5">
        <f ca="1">IF(BV$4="",0,BV43/(1+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98419.388004190303</v>
      </c>
      <c r="BW109" s="5">
        <f ca="1">IF(BW$4="",0,BW43/(1+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100879.87270429506</v>
      </c>
      <c r="BX109" s="5">
        <f ca="1">IF(BX$4="",0,BX43/(1+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103340.35740439982</v>
      </c>
      <c r="BY109" s="5">
        <f ca="1">IF(BY$4="",0,BY43/(1+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105800.84210450457</v>
      </c>
      <c r="BZ109" s="5">
        <f ca="1">IF(BZ$4="",0,BZ43/(1+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110426.55334070152</v>
      </c>
      <c r="CA109" s="5">
        <f ca="1">IF(CA$4="",0,CA43/(1+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112936.24773480838</v>
      </c>
      <c r="CB109" s="5">
        <f ca="1">IF(CB$4="",0,CB43/(1+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115445.94212891522</v>
      </c>
      <c r="CC109" s="5">
        <f ca="1">IF(CC$4="",0,CC43/(1+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117955.63652302208</v>
      </c>
      <c r="CD109" s="5">
        <f ca="1">IF(CD$4="",0,CD43/(1+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120465.33091712893</v>
      </c>
      <c r="CE109" s="5">
        <f ca="1">IF(CE$4="",0,CE43/(1+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122975.02531123578</v>
      </c>
      <c r="CF109" s="5">
        <f ca="1">IF(CF$4="",0,CF43/(1+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10" spans="2:84" x14ac:dyDescent="0.3">
      <c r="B110" s="13">
        <f>ROW()</f>
        <v>110</v>
      </c>
      <c r="H110" s="1" t="str">
        <f t="shared" si="212"/>
        <v>Себестоимостные закупки и затраты</v>
      </c>
      <c r="I110" s="1" t="str">
        <f>Prcsses!I19</f>
        <v>Транспортные расходы</v>
      </c>
      <c r="M110" s="53" t="s">
        <v>18</v>
      </c>
      <c r="U110" s="5">
        <f t="shared" ca="1" si="213"/>
        <v>1751908.8492484002</v>
      </c>
      <c r="X110" s="5">
        <f ca="1">IF(X$4="",0,X44/(1+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10" s="5">
        <f ca="1">IF(Y$4="",0,Y44/(1+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10" s="5">
        <f ca="1">IF(Z$4="",0,Z44/(1+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10" s="5">
        <f ca="1">IF(AA$4="",0,AA44/(1+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10" s="5">
        <f ca="1">IF(AB$4="",0,AB44/(1+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10" s="5">
        <f ca="1">IF(AC$4="",0,AC44/(1+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10" s="5">
        <f ca="1">IF(AD$4="",0,AD44/(1+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10" s="5">
        <f ca="1">IF(AE$4="",0,AE44/(1+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10" s="5">
        <f ca="1">IF(AF$4="",0,AF44/(1+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10" s="5">
        <f ca="1">IF(AG$4="",0,AG44/(1+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10" s="5">
        <f ca="1">IF(AH$4="",0,AH44/(1+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10" s="5">
        <f ca="1">IF(AI$4="",0,AI44/(1+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10" s="5">
        <f ca="1">IF(AJ$4="",0,AJ44/(1+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3121.2</v>
      </c>
      <c r="AK110" s="5">
        <f ca="1">IF(AK$4="",0,AK44/(1+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4681.8</v>
      </c>
      <c r="AL110" s="5">
        <f ca="1">IF(AL$4="",0,AL44/(1+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6242.4</v>
      </c>
      <c r="AM110" s="5">
        <f ca="1">IF(AM$4="",0,AM44/(1+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6502.4999999999991</v>
      </c>
      <c r="AN110" s="5">
        <f ca="1">IF(AN$4="",0,AN44/(1+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7803.0000000000009</v>
      </c>
      <c r="AO110" s="5">
        <f ca="1">IF(AO$4="",0,AO44/(1+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9103.5000000000018</v>
      </c>
      <c r="AP110" s="5">
        <f ca="1">IF(AP$4="",0,AP44/(1+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10612.08</v>
      </c>
      <c r="AQ110" s="5">
        <f ca="1">IF(AQ$4="",0,AQ44/(1+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11938.59</v>
      </c>
      <c r="AR110" s="5">
        <f ca="1">IF(AR$4="",0,AR44/(1+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13265.1</v>
      </c>
      <c r="AS110" s="5">
        <f ca="1">IF(AS$4="",0,AS44/(1+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14591.61</v>
      </c>
      <c r="AT110" s="5">
        <f ca="1">IF(AT$4="",0,AT44/(1+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15918.119999999999</v>
      </c>
      <c r="AU110" s="5">
        <f ca="1">IF(AU$4="",0,AU44/(1+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17244.629999999997</v>
      </c>
      <c r="AV110" s="5">
        <f ca="1">IF(AV$4="",0,AV44/(1+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18942.562800000003</v>
      </c>
      <c r="AW110" s="5">
        <f ca="1">IF(AW$4="",0,AW44/(1+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20295.603000000003</v>
      </c>
      <c r="AX110" s="5">
        <f ca="1">IF(AX$4="",0,AX44/(1+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21648.643200000002</v>
      </c>
      <c r="AY110" s="5">
        <f ca="1">IF(AY$4="",0,AY44/(1+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23001.683400000002</v>
      </c>
      <c r="AZ110" s="5">
        <f ca="1">IF(AZ$4="",0,AZ44/(1+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24354.723600000001</v>
      </c>
      <c r="BA110" s="5">
        <f ca="1">IF(BA$4="",0,BA44/(1+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25707.763800000001</v>
      </c>
      <c r="BB110" s="5">
        <f ca="1">IF(BB$4="",0,BB44/(1+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27602.020080000002</v>
      </c>
      <c r="BC110" s="5">
        <f ca="1">IF(BC$4="",0,BC44/(1+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28982.121083999999</v>
      </c>
      <c r="BD110" s="5">
        <f ca="1">IF(BD$4="",0,BD44/(1+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30362.222087999999</v>
      </c>
      <c r="BE110" s="5">
        <f ca="1">IF(BE$4="",0,BE44/(1+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31742.323092000002</v>
      </c>
      <c r="BF110" s="5">
        <f ca="1">IF(BF$4="",0,BF44/(1+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33122.424096000002</v>
      </c>
      <c r="BG110" s="5">
        <f ca="1">IF(BG$4="",0,BG44/(1+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34502.525100000006</v>
      </c>
      <c r="BH110" s="5">
        <f ca="1">IF(BH$4="",0,BH44/(1+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36600.278626080006</v>
      </c>
      <c r="BI110" s="5">
        <f ca="1">IF(BI$4="",0,BI44/(1+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38007.981650160007</v>
      </c>
      <c r="BJ110" s="5">
        <f ca="1">IF(BJ$4="",0,BJ44/(1+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39415.684674240008</v>
      </c>
      <c r="BK110" s="5">
        <f ca="1">IF(BK$4="",0,BK44/(1+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40823.387698320003</v>
      </c>
      <c r="BL110" s="5">
        <f ca="1">IF(BL$4="",0,BL44/(1+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42231.090722400004</v>
      </c>
      <c r="BM110" s="5">
        <f ca="1">IF(BM$4="",0,BM44/(1+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43638.793746480005</v>
      </c>
      <c r="BN110" s="5">
        <f ca="1">IF(BN$4="",0,BN44/(1+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45947.4267059712</v>
      </c>
      <c r="BO110" s="5">
        <f ca="1">IF(BO$4="",0,BO44/(1+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47383.283790532798</v>
      </c>
      <c r="BP110" s="5">
        <f ca="1">IF(BP$4="",0,BP44/(1+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48819.140875094396</v>
      </c>
      <c r="BQ110" s="5">
        <f ca="1">IF(BQ$4="",0,BQ44/(1+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50254.997959655993</v>
      </c>
      <c r="BR110" s="5">
        <f ca="1">IF(BR$4="",0,BR44/(1+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51690.855044217598</v>
      </c>
      <c r="BS110" s="5">
        <f ca="1">IF(BS$4="",0,BS44/(1+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53126.712128779189</v>
      </c>
      <c r="BT110" s="5">
        <f ca="1">IF(BT$4="",0,BT44/(1+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55653.820597607621</v>
      </c>
      <c r="BU110" s="5">
        <f ca="1">IF(BU$4="",0,BU44/(1+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57118.39482386045</v>
      </c>
      <c r="BV110" s="5">
        <f ca="1">IF(BV$4="",0,BV44/(1+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58582.969050113279</v>
      </c>
      <c r="BW110" s="5">
        <f ca="1">IF(BW$4="",0,BW44/(1+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60047.543276366116</v>
      </c>
      <c r="BX110" s="5">
        <f ca="1">IF(BX$4="",0,BX44/(1+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61512.117502618945</v>
      </c>
      <c r="BY110" s="5">
        <f ca="1">IF(BY$4="",0,BY44/(1+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62976.691728871774</v>
      </c>
      <c r="BZ110" s="5">
        <f ca="1">IF(BZ$4="",0,BZ44/(1+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65730.091274227088</v>
      </c>
      <c r="CA110" s="5">
        <f ca="1">IF(CA$4="",0,CA44/(1+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67223.956985004988</v>
      </c>
      <c r="CB110" s="5">
        <f ca="1">IF(CB$4="",0,CB44/(1+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68717.822695782874</v>
      </c>
      <c r="CC110" s="5">
        <f ca="1">IF(CC$4="",0,CC44/(1+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70211.688406560774</v>
      </c>
      <c r="CD110" s="5">
        <f ca="1">IF(CD$4="",0,CD44/(1+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71705.554117338659</v>
      </c>
      <c r="CE110" s="5">
        <f ca="1">IF(CE$4="",0,CE44/(1+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73199.41982811653</v>
      </c>
      <c r="CF110" s="5">
        <f ca="1">IF(CF$4="",0,CF44/(1+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11" spans="2:84" s="26" customFormat="1" ht="12" x14ac:dyDescent="0.25">
      <c r="B111" s="13"/>
      <c r="M111" s="55"/>
      <c r="N111" s="44" t="s">
        <v>21</v>
      </c>
      <c r="O111" s="45"/>
      <c r="P111" s="46"/>
      <c r="Q111" s="89"/>
      <c r="U111" s="41"/>
      <c r="V111" s="42"/>
      <c r="W111" s="43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</row>
    <row r="112" spans="2:84" s="2" customFormat="1" x14ac:dyDescent="0.3">
      <c r="B112" s="126">
        <f>ROW()</f>
        <v>112</v>
      </c>
      <c r="H112" s="2">
        <f>H111</f>
        <v>0</v>
      </c>
      <c r="I112" s="2" t="str">
        <f>$I$24</f>
        <v>Металлопрокат для B2B</v>
      </c>
      <c r="M112" s="127" t="s">
        <v>18</v>
      </c>
      <c r="O112" s="8"/>
      <c r="P112" s="72"/>
      <c r="Q112" s="129"/>
      <c r="U112" s="130">
        <f ca="1">SUM(INDIRECT(ADDRESS($B112,$X$2)&amp;":"&amp;ADDRESS($B112,$X$2-1+$P$8)))</f>
        <v>1084032160.035383</v>
      </c>
      <c r="X112" s="130">
        <f ca="1">IF(X$4="",0,SUM(X113:X119))</f>
        <v>0</v>
      </c>
      <c r="Y112" s="130">
        <f t="shared" ref="Y112" ca="1" si="214">IF(Y$4="",0,SUM(Y113:Y119))</f>
        <v>0</v>
      </c>
      <c r="Z112" s="130">
        <f t="shared" ref="Z112" ca="1" si="215">IF(Z$4="",0,SUM(Z113:Z119))</f>
        <v>0</v>
      </c>
      <c r="AA112" s="130">
        <f t="shared" ref="AA112" ca="1" si="216">IF(AA$4="",0,SUM(AA113:AA119))</f>
        <v>0</v>
      </c>
      <c r="AB112" s="130">
        <f t="shared" ref="AB112" ca="1" si="217">IF(AB$4="",0,SUM(AB113:AB119))</f>
        <v>0</v>
      </c>
      <c r="AC112" s="130">
        <f t="shared" ref="AC112" ca="1" si="218">IF(AC$4="",0,SUM(AC113:AC119))</f>
        <v>0</v>
      </c>
      <c r="AD112" s="130">
        <f t="shared" ref="AD112" ca="1" si="219">IF(AD$4="",0,SUM(AD113:AD119))</f>
        <v>0</v>
      </c>
      <c r="AE112" s="130">
        <f t="shared" ref="AE112" ca="1" si="220">IF(AE$4="",0,SUM(AE113:AE119))</f>
        <v>0</v>
      </c>
      <c r="AF112" s="130">
        <f t="shared" ref="AF112" ca="1" si="221">IF(AF$4="",0,SUM(AF113:AF119))</f>
        <v>0</v>
      </c>
      <c r="AG112" s="130">
        <f t="shared" ref="AG112" ca="1" si="222">IF(AG$4="",0,SUM(AG113:AG119))</f>
        <v>0</v>
      </c>
      <c r="AH112" s="130">
        <f t="shared" ref="AH112" ca="1" si="223">IF(AH$4="",0,SUM(AH113:AH119))</f>
        <v>0</v>
      </c>
      <c r="AI112" s="130">
        <f t="shared" ref="AI112" ca="1" si="224">IF(AI$4="",0,SUM(AI113:AI119))</f>
        <v>0</v>
      </c>
      <c r="AJ112" s="130">
        <f t="shared" ref="AJ112" ca="1" si="225">IF(AJ$4="",0,SUM(AJ113:AJ119))</f>
        <v>2196804.6</v>
      </c>
      <c r="AK112" s="130">
        <f t="shared" ref="AK112" ca="1" si="226">IF(AK$4="",0,SUM(AK113:AK119))</f>
        <v>3860300.16</v>
      </c>
      <c r="AL112" s="130">
        <f t="shared" ref="AL112" ca="1" si="227">IF(AL$4="",0,SUM(AL113:AL119))</f>
        <v>5385630.5999999996</v>
      </c>
      <c r="AM112" s="130">
        <f t="shared" ref="AM112" ca="1" si="228">IF(AM$4="",0,SUM(AM113:AM119))</f>
        <v>5782127.04</v>
      </c>
      <c r="AN112" s="130">
        <f t="shared" ref="AN112" ca="1" si="229">IF(AN$4="",0,SUM(AN113:AN119))</f>
        <v>7059322.0800000001</v>
      </c>
      <c r="AO112" s="130">
        <f t="shared" ref="AO112" ca="1" si="230">IF(AO$4="",0,SUM(AO113:AO119))</f>
        <v>8336517.1200000001</v>
      </c>
      <c r="AP112" s="130">
        <f t="shared" ref="AP112" ca="1" si="231">IF(AP$4="",0,SUM(AP113:AP119))</f>
        <v>9782237.5392000005</v>
      </c>
      <c r="AQ112" s="130">
        <f t="shared" ref="AQ112" ca="1" si="232">IF(AQ$4="",0,SUM(AQ113:AQ119))</f>
        <v>11108725.343999999</v>
      </c>
      <c r="AR112" s="130">
        <f t="shared" ref="AR112" ca="1" si="233">IF(AR$4="",0,SUM(AR113:AR119))</f>
        <v>12411464.284799999</v>
      </c>
      <c r="AS112" s="130">
        <f t="shared" ref="AS112" ca="1" si="234">IF(AS$4="",0,SUM(AS113:AS119))</f>
        <v>13714203.225599999</v>
      </c>
      <c r="AT112" s="130">
        <f t="shared" ref="AT112" ca="1" si="235">IF(AT$4="",0,SUM(AT113:AT119))</f>
        <v>15016942.166399999</v>
      </c>
      <c r="AU112" s="130">
        <f t="shared" ref="AU112" ca="1" si="236">IF(AU$4="",0,SUM(AU113:AU119))</f>
        <v>16319681.1072</v>
      </c>
      <c r="AV112" s="130">
        <f t="shared" ref="AV112" ca="1" si="237">IF(AV$4="",0,SUM(AV113:AV119))</f>
        <v>17928843.150528003</v>
      </c>
      <c r="AW112" s="130">
        <f t="shared" ref="AW112" ca="1" si="238">IF(AW$4="",0,SUM(AW113:AW119))</f>
        <v>19303662.168575998</v>
      </c>
      <c r="AX112" s="130">
        <f t="shared" ref="AX112" ca="1" si="239">IF(AX$4="",0,SUM(AX113:AX119))</f>
        <v>20632455.888192002</v>
      </c>
      <c r="AY112" s="130">
        <f t="shared" ref="AY112" ca="1" si="240">IF(AY$4="",0,SUM(AY113:AY119))</f>
        <v>21961249.607808001</v>
      </c>
      <c r="AZ112" s="130">
        <f t="shared" ref="AZ112" ca="1" si="241">IF(AZ$4="",0,SUM(AZ113:AZ119))</f>
        <v>23290043.327424001</v>
      </c>
      <c r="BA112" s="130">
        <f t="shared" ref="BA112" ca="1" si="242">IF(BA$4="",0,SUM(BA113:BA119))</f>
        <v>24618837.047040004</v>
      </c>
      <c r="BB112" s="130">
        <f t="shared" ref="BB112" ca="1" si="243">IF(BB$4="",0,SUM(BB113:BB119))</f>
        <v>26397400.091293436</v>
      </c>
      <c r="BC112" s="130">
        <f t="shared" ref="BC112" ca="1" si="244">IF(BC$4="",0,SUM(BC113:BC119))</f>
        <v>27044385.66899712</v>
      </c>
      <c r="BD112" s="130">
        <f t="shared" ref="BD112" ca="1" si="245">IF(BD$4="",0,SUM(BD113:BD119))</f>
        <v>27107391.880166408</v>
      </c>
      <c r="BE112" s="130">
        <f t="shared" ref="BE112" ca="1" si="246">IF(BE$4="",0,SUM(BE113:BE119))</f>
        <v>27107391.880166408</v>
      </c>
      <c r="BF112" s="130">
        <f t="shared" ref="BF112" ca="1" si="247">IF(BF$4="",0,SUM(BF113:BF119))</f>
        <v>27107391.880166408</v>
      </c>
      <c r="BG112" s="130">
        <f t="shared" ref="BG112" ca="1" si="248">IF(BG$4="",0,SUM(BG113:BG119))</f>
        <v>27107391.880166408</v>
      </c>
      <c r="BH112" s="130">
        <f t="shared" ref="BH112" ca="1" si="249">IF(BH$4="",0,SUM(BH113:BH119))</f>
        <v>27573932.264366597</v>
      </c>
      <c r="BI112" s="130">
        <f t="shared" ref="BI112" ca="1" si="250">IF(BI$4="",0,SUM(BI113:BI119))</f>
        <v>27649539.717769735</v>
      </c>
      <c r="BJ112" s="130">
        <f t="shared" ref="BJ112" ca="1" si="251">IF(BJ$4="",0,SUM(BJ113:BJ119))</f>
        <v>27649539.717769735</v>
      </c>
      <c r="BK112" s="130">
        <f t="shared" ref="BK112" ca="1" si="252">IF(BK$4="",0,SUM(BK113:BK119))</f>
        <v>27649539.717769735</v>
      </c>
      <c r="BL112" s="130">
        <f t="shared" ref="BL112" ca="1" si="253">IF(BL$4="",0,SUM(BL113:BL119))</f>
        <v>27649539.717769735</v>
      </c>
      <c r="BM112" s="130">
        <f t="shared" ref="BM112" ca="1" si="254">IF(BM$4="",0,SUM(BM113:BM119))</f>
        <v>27649539.717769735</v>
      </c>
      <c r="BN112" s="130">
        <f t="shared" ref="BN112" ca="1" si="255">IF(BN$4="",0,SUM(BN113:BN119))</f>
        <v>28125410.909653928</v>
      </c>
      <c r="BO112" s="130">
        <f t="shared" ref="BO112" ca="1" si="256">IF(BO$4="",0,SUM(BO113:BO119))</f>
        <v>28202530.51212512</v>
      </c>
      <c r="BP112" s="130">
        <f t="shared" ref="BP112" ca="1" si="257">IF(BP$4="",0,SUM(BP113:BP119))</f>
        <v>28202530.51212512</v>
      </c>
      <c r="BQ112" s="130">
        <f t="shared" ref="BQ112" ca="1" si="258">IF(BQ$4="",0,SUM(BQ113:BQ119))</f>
        <v>28202530.51212512</v>
      </c>
      <c r="BR112" s="130">
        <f t="shared" ref="BR112" ca="1" si="259">IF(BR$4="",0,SUM(BR113:BR119))</f>
        <v>28202530.51212512</v>
      </c>
      <c r="BS112" s="130">
        <f t="shared" ref="BS112" ca="1" si="260">IF(BS$4="",0,SUM(BS113:BS119))</f>
        <v>28202530.51212512</v>
      </c>
      <c r="BT112" s="130">
        <f t="shared" ref="BT112" ca="1" si="261">IF(BT$4="",0,SUM(BT113:BT119))</f>
        <v>28687919.127847005</v>
      </c>
      <c r="BU112" s="130">
        <f t="shared" ref="BU112" ca="1" si="262">IF(BU$4="",0,SUM(BU113:BU119))</f>
        <v>28766581.12236762</v>
      </c>
      <c r="BV112" s="130">
        <f t="shared" ref="BV112" ca="1" si="263">IF(BV$4="",0,SUM(BV113:BV119))</f>
        <v>28766581.12236762</v>
      </c>
      <c r="BW112" s="130">
        <f t="shared" ref="BW112" ca="1" si="264">IF(BW$4="",0,SUM(BW113:BW119))</f>
        <v>28766581.12236762</v>
      </c>
      <c r="BX112" s="130">
        <f t="shared" ref="BX112" ca="1" si="265">IF(BX$4="",0,SUM(BX113:BX119))</f>
        <v>28766581.12236762</v>
      </c>
      <c r="BY112" s="130">
        <f t="shared" ref="BY112" ca="1" si="266">IF(BY$4="",0,SUM(BY113:BY119))</f>
        <v>28766581.12236762</v>
      </c>
      <c r="BZ112" s="130">
        <f t="shared" ref="BZ112" ca="1" si="267">IF(BZ$4="",0,SUM(BZ113:BZ119))</f>
        <v>29261677.510403935</v>
      </c>
      <c r="CA112" s="130">
        <f t="shared" ref="CA112" ca="1" si="268">IF(CA$4="",0,SUM(CA113:CA119))</f>
        <v>29341912.74481497</v>
      </c>
      <c r="CB112" s="130">
        <f t="shared" ref="CB112" ca="1" si="269">IF(CB$4="",0,SUM(CB113:CB119))</f>
        <v>29341912.74481497</v>
      </c>
      <c r="CC112" s="130">
        <f t="shared" ref="CC112" ca="1" si="270">IF(CC$4="",0,SUM(CC113:CC119))</f>
        <v>29341912.74481497</v>
      </c>
      <c r="CD112" s="130">
        <f t="shared" ref="CD112" ca="1" si="271">IF(CD$4="",0,SUM(CD113:CD119))</f>
        <v>29341912.74481497</v>
      </c>
      <c r="CE112" s="130">
        <f t="shared" ref="CE112" ca="1" si="272">IF(CE$4="",0,SUM(CE113:CE119))</f>
        <v>29341912.74481497</v>
      </c>
      <c r="CF112" s="130">
        <f t="shared" ref="CF112" ca="1" si="273">IF(CF$4="",0,SUM(CF113:CF119))</f>
        <v>0</v>
      </c>
    </row>
    <row r="113" spans="2:84" x14ac:dyDescent="0.3">
      <c r="B113" s="13">
        <f>ROW()</f>
        <v>113</v>
      </c>
      <c r="H113" s="1" t="str">
        <f t="shared" ref="H113:H118" si="274">$H$37</f>
        <v>Себестоимостные закупки и затраты</v>
      </c>
      <c r="I113" s="1" t="str">
        <f>Prcsses!I23</f>
        <v>Металлопрокат</v>
      </c>
      <c r="M113" s="53" t="s">
        <v>18</v>
      </c>
      <c r="U113" s="5">
        <f t="shared" ref="U113:U118" ca="1" si="275">SUM(INDIRECT(ADDRESS($B113,$X$2)&amp;":"&amp;ADDRESS($B113,$X$2-1+$P$8)))</f>
        <v>930843817.42185009</v>
      </c>
      <c r="X113" s="5">
        <f ca="1">IF(X$4="",0,X56/(1+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13" s="5">
        <f ca="1">IF(Y$4="",0,Y56/(1+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13" s="5">
        <f ca="1">IF(Z$4="",0,Z56/(1+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13" s="5">
        <f ca="1">IF(AA$4="",0,AA56/(1+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13" s="5">
        <f ca="1">IF(AB$4="",0,AB56/(1+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13" s="5">
        <f ca="1">IF(AC$4="",0,AC56/(1+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13" s="5">
        <f ca="1">IF(AD$4="",0,AD56/(1+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13" s="5">
        <f ca="1">IF(AE$4="",0,AE56/(1+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13" s="5">
        <f ca="1">IF(AF$4="",0,AF56/(1+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13" s="5">
        <f ca="1">IF(AG$4="",0,AG56/(1+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13" s="5">
        <f ca="1">IF(AH$4="",0,AH56/(1+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13" s="5">
        <f ca="1">IF(AI$4="",0,AI56/(1+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13" s="5">
        <f ca="1">IF(AJ$4="",0,AJ56/(1+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2184840</v>
      </c>
      <c r="AK113" s="5">
        <f ca="1">IF(AK$4="",0,AK56/(1+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3495744</v>
      </c>
      <c r="AL113" s="5">
        <f ca="1">IF(AL$4="",0,AL56/(1+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4806648</v>
      </c>
      <c r="AM113" s="5">
        <f ca="1">IF(AM$4="",0,AM56/(1+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5097960</v>
      </c>
      <c r="AN113" s="5">
        <f ca="1">IF(AN$4="",0,AN56/(1+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6190380</v>
      </c>
      <c r="AO113" s="5">
        <f ca="1">IF(AO$4="",0,AO56/(1+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7282800</v>
      </c>
      <c r="AP113" s="5">
        <f ca="1">IF(AP$4="",0,AP56/(1+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8542724.4000000004</v>
      </c>
      <c r="AQ113" s="5">
        <f ca="1">IF(AQ$4="",0,AQ56/(1+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9656992.7999999989</v>
      </c>
      <c r="AR113" s="5">
        <f ca="1">IF(AR$4="",0,AR56/(1+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10771261.199999999</v>
      </c>
      <c r="AS113" s="5">
        <f ca="1">IF(AS$4="",0,AS56/(1+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11885529.599999998</v>
      </c>
      <c r="AT113" s="5">
        <f ca="1">IF(AT$4="",0,AT56/(1+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12999798</v>
      </c>
      <c r="AU113" s="5">
        <f ca="1">IF(AU$4="",0,AU56/(1+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14114066.4</v>
      </c>
      <c r="AV113" s="5">
        <f ca="1">IF(AV$4="",0,AV56/(1+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15532901.495999999</v>
      </c>
      <c r="AW113" s="5">
        <f ca="1">IF(AW$4="",0,AW56/(1+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16669455.263999999</v>
      </c>
      <c r="AX113" s="5">
        <f ca="1">IF(AX$4="",0,AX56/(1+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17806009.032000002</v>
      </c>
      <c r="AY113" s="5">
        <f ca="1">IF(AY$4="",0,AY56/(1+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18942562.800000004</v>
      </c>
      <c r="AZ113" s="5">
        <f ca="1">IF(AZ$4="",0,AZ56/(1+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20079116.568</v>
      </c>
      <c r="BA113" s="5">
        <f ca="1">IF(BA$4="",0,BA56/(1+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21215670.336000003</v>
      </c>
      <c r="BB113" s="5">
        <f ca="1">IF(BB$4="",0,BB56/(1+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22799268.58608</v>
      </c>
      <c r="BC113" s="5">
        <f ca="1">IF(BC$4="",0,BC56/(1+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23185696.867200002</v>
      </c>
      <c r="BD113" s="5">
        <f ca="1">IF(BD$4="",0,BD56/(1+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23185696.867200002</v>
      </c>
      <c r="BE113" s="5">
        <f ca="1">IF(BE$4="",0,BE56/(1+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23185696.867200002</v>
      </c>
      <c r="BF113" s="5">
        <f ca="1">IF(BF$4="",0,BF56/(1+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23185696.867200002</v>
      </c>
      <c r="BG113" s="5">
        <f ca="1">IF(BG$4="",0,BG56/(1+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23185696.867200002</v>
      </c>
      <c r="BH113" s="5">
        <f ca="1">IF(BH$4="",0,BH56/(1+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23649410.804544002</v>
      </c>
      <c r="BI113" s="5">
        <f ca="1">IF(BI$4="",0,BI56/(1+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23649410.804544002</v>
      </c>
      <c r="BJ113" s="5">
        <f ca="1">IF(BJ$4="",0,BJ56/(1+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23649410.804544002</v>
      </c>
      <c r="BK113" s="5">
        <f ca="1">IF(BK$4="",0,BK56/(1+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23649410.804544002</v>
      </c>
      <c r="BL113" s="5">
        <f ca="1">IF(BL$4="",0,BL56/(1+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23649410.804544002</v>
      </c>
      <c r="BM113" s="5">
        <f ca="1">IF(BM$4="",0,BM56/(1+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23649410.804544002</v>
      </c>
      <c r="BN113" s="5">
        <f ca="1">IF(BN$4="",0,BN56/(1+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24122399.020634878</v>
      </c>
      <c r="BO113" s="5">
        <f ca="1">IF(BO$4="",0,BO56/(1+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24122399.020634878</v>
      </c>
      <c r="BP113" s="5">
        <f ca="1">IF(BP$4="",0,BP56/(1+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24122399.020634878</v>
      </c>
      <c r="BQ113" s="5">
        <f ca="1">IF(BQ$4="",0,BQ56/(1+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24122399.020634878</v>
      </c>
      <c r="BR113" s="5">
        <f ca="1">IF(BR$4="",0,BR56/(1+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24122399.020634878</v>
      </c>
      <c r="BS113" s="5">
        <f ca="1">IF(BS$4="",0,BS56/(1+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24122399.020634878</v>
      </c>
      <c r="BT113" s="5">
        <f ca="1">IF(BT$4="",0,BT56/(1+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24604847.001047578</v>
      </c>
      <c r="BU113" s="5">
        <f ca="1">IF(BU$4="",0,BU56/(1+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24604847.001047578</v>
      </c>
      <c r="BV113" s="5">
        <f ca="1">IF(BV$4="",0,BV56/(1+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24604847.001047578</v>
      </c>
      <c r="BW113" s="5">
        <f ca="1">IF(BW$4="",0,BW56/(1+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24604847.001047578</v>
      </c>
      <c r="BX113" s="5">
        <f ca="1">IF(BX$4="",0,BX56/(1+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24604847.001047578</v>
      </c>
      <c r="BY113" s="5">
        <f ca="1">IF(BY$4="",0,BY56/(1+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24604847.001047578</v>
      </c>
      <c r="BZ113" s="5">
        <f ca="1">IF(BZ$4="",0,BZ56/(1+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25096943.941068526</v>
      </c>
      <c r="CA113" s="5">
        <f ca="1">IF(CA$4="",0,CA56/(1+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25096943.941068526</v>
      </c>
      <c r="CB113" s="5">
        <f ca="1">IF(CB$4="",0,CB56/(1+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25096943.941068526</v>
      </c>
      <c r="CC113" s="5">
        <f ca="1">IF(CC$4="",0,CC56/(1+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25096943.941068526</v>
      </c>
      <c r="CD113" s="5">
        <f ca="1">IF(CD$4="",0,CD56/(1+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25096943.941068526</v>
      </c>
      <c r="CE113" s="5">
        <f ca="1">IF(CE$4="",0,CE56/(1+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25096943.941068526</v>
      </c>
      <c r="CF113" s="5">
        <f ca="1">IF(CF$4="",0,CF56/(1+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14" spans="2:84" x14ac:dyDescent="0.3">
      <c r="B114" s="13">
        <f>ROW()</f>
        <v>114</v>
      </c>
      <c r="H114" s="1" t="str">
        <f t="shared" si="274"/>
        <v>Себестоимостные закупки и затраты</v>
      </c>
      <c r="I114" s="1" t="str">
        <f>Prcsses!I24</f>
        <v>Изготовление у подрядчиков</v>
      </c>
      <c r="M114" s="53" t="s">
        <v>18</v>
      </c>
      <c r="U114" s="5">
        <f t="shared" ca="1" si="275"/>
        <v>107731638.74771206</v>
      </c>
      <c r="X114" s="5">
        <f ca="1">IF(X$4="",0,X57/(1+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14" s="5">
        <f ca="1">IF(Y$4="",0,Y57/(1+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14" s="5">
        <f ca="1">IF(Z$4="",0,Z57/(1+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14" s="5">
        <f ca="1">IF(AA$4="",0,AA57/(1+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14" s="5">
        <f ca="1">IF(AB$4="",0,AB57/(1+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14" s="5">
        <f ca="1">IF(AC$4="",0,AC57/(1+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14" s="5">
        <f ca="1">IF(AD$4="",0,AD57/(1+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14" s="5">
        <f ca="1">IF(AE$4="",0,AE57/(1+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14" s="5">
        <f ca="1">IF(AF$4="",0,AF57/(1+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14" s="5">
        <f ca="1">IF(AG$4="",0,AG57/(1+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14" s="5">
        <f ca="1">IF(AH$4="",0,AH57/(1+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14" s="5">
        <f ca="1">IF(AI$4="",0,AI57/(1+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14" s="5">
        <f ca="1">IF(AJ$4="",0,AJ57/(1+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114" s="5">
        <f ca="1">IF(AK$4="",0,AK57/(1+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260099.99999999997</v>
      </c>
      <c r="AL114" s="5">
        <f ca="1">IF(AL$4="",0,AL57/(1+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416160</v>
      </c>
      <c r="AM114" s="5">
        <f ca="1">IF(AM$4="",0,AM57/(1+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476850</v>
      </c>
      <c r="AN114" s="5">
        <f ca="1">IF(AN$4="",0,AN57/(1+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606900</v>
      </c>
      <c r="AO114" s="5">
        <f ca="1">IF(AO$4="",0,AO57/(1+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736950</v>
      </c>
      <c r="AP114" s="5">
        <f ca="1">IF(AP$4="",0,AP57/(1+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866999.99999999988</v>
      </c>
      <c r="AQ114" s="5">
        <f ca="1">IF(AQ$4="",0,AQ57/(1+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1016991</v>
      </c>
      <c r="AR114" s="5">
        <f ca="1">IF(AR$4="",0,AR57/(1+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1149641.9999999998</v>
      </c>
      <c r="AS114" s="5">
        <f ca="1">IF(AS$4="",0,AS57/(1+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1282293</v>
      </c>
      <c r="AT114" s="5">
        <f ca="1">IF(AT$4="",0,AT57/(1+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1414944</v>
      </c>
      <c r="AU114" s="5">
        <f ca="1">IF(AU$4="",0,AU57/(1+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1547595</v>
      </c>
      <c r="AV114" s="5">
        <f ca="1">IF(AV$4="",0,AV57/(1+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1680246</v>
      </c>
      <c r="AW114" s="5">
        <f ca="1">IF(AW$4="",0,AW57/(1+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1849154.94</v>
      </c>
      <c r="AX114" s="5">
        <f ca="1">IF(AX$4="",0,AX57/(1+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1984458.96</v>
      </c>
      <c r="AY114" s="5">
        <f ca="1">IF(AY$4="",0,AY57/(1+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2119762.98</v>
      </c>
      <c r="AZ114" s="5">
        <f ca="1">IF(AZ$4="",0,AZ57/(1+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2255067.0000000005</v>
      </c>
      <c r="BA114" s="5">
        <f ca="1">IF(BA$4="",0,BA57/(1+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2390371.0200000005</v>
      </c>
      <c r="BB114" s="5">
        <f ca="1">IF(BB$4="",0,BB57/(1+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2525675.04</v>
      </c>
      <c r="BC114" s="5">
        <f ca="1">IF(BC$4="",0,BC57/(1+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2714198.6412</v>
      </c>
      <c r="BD114" s="5">
        <f ca="1">IF(BD$4="",0,BD57/(1+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2760202.0080000004</v>
      </c>
      <c r="BE114" s="5">
        <f ca="1">IF(BE$4="",0,BE57/(1+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2760202.0080000004</v>
      </c>
      <c r="BF114" s="5">
        <f ca="1">IF(BF$4="",0,BF57/(1+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2760202.0080000004</v>
      </c>
      <c r="BG114" s="5">
        <f ca="1">IF(BG$4="",0,BG57/(1+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2760202.0080000004</v>
      </c>
      <c r="BH114" s="5">
        <f ca="1">IF(BH$4="",0,BH57/(1+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2760202.0080000004</v>
      </c>
      <c r="BI114" s="5">
        <f ca="1">IF(BI$4="",0,BI57/(1+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2815406.0481600002</v>
      </c>
      <c r="BJ114" s="5">
        <f ca="1">IF(BJ$4="",0,BJ57/(1+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2815406.0481600002</v>
      </c>
      <c r="BK114" s="5">
        <f ca="1">IF(BK$4="",0,BK57/(1+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2815406.0481600002</v>
      </c>
      <c r="BL114" s="5">
        <f ca="1">IF(BL$4="",0,BL57/(1+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2815406.0481600002</v>
      </c>
      <c r="BM114" s="5">
        <f ca="1">IF(BM$4="",0,BM57/(1+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2815406.0481600002</v>
      </c>
      <c r="BN114" s="5">
        <f ca="1">IF(BN$4="",0,BN57/(1+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2815406.0481600002</v>
      </c>
      <c r="BO114" s="5">
        <f ca="1">IF(BO$4="",0,BO57/(1+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2871714.1691231998</v>
      </c>
      <c r="BP114" s="5">
        <f ca="1">IF(BP$4="",0,BP57/(1+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2871714.1691231998</v>
      </c>
      <c r="BQ114" s="5">
        <f ca="1">IF(BQ$4="",0,BQ57/(1+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2871714.1691231998</v>
      </c>
      <c r="BR114" s="5">
        <f ca="1">IF(BR$4="",0,BR57/(1+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2871714.1691231998</v>
      </c>
      <c r="BS114" s="5">
        <f ca="1">IF(BS$4="",0,BS57/(1+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2871714.1691231998</v>
      </c>
      <c r="BT114" s="5">
        <f ca="1">IF(BT$4="",0,BT57/(1+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2871714.1691231998</v>
      </c>
      <c r="BU114" s="5">
        <f ca="1">IF(BU$4="",0,BU57/(1+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2929148.452505664</v>
      </c>
      <c r="BV114" s="5">
        <f ca="1">IF(BV$4="",0,BV57/(1+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2929148.452505664</v>
      </c>
      <c r="BW114" s="5">
        <f ca="1">IF(BW$4="",0,BW57/(1+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2929148.452505664</v>
      </c>
      <c r="BX114" s="5">
        <f ca="1">IF(BX$4="",0,BX57/(1+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2929148.452505664</v>
      </c>
      <c r="BY114" s="5">
        <f ca="1">IF(BY$4="",0,BY57/(1+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2929148.452505664</v>
      </c>
      <c r="BZ114" s="5">
        <f ca="1">IF(BZ$4="",0,BZ57/(1+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2929148.452505664</v>
      </c>
      <c r="CA114" s="5">
        <f ca="1">IF(CA$4="",0,CA57/(1+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2987731.4215557771</v>
      </c>
      <c r="CB114" s="5">
        <f ca="1">IF(CB$4="",0,CB57/(1+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2987731.4215557771</v>
      </c>
      <c r="CC114" s="5">
        <f ca="1">IF(CC$4="",0,CC57/(1+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2987731.4215557771</v>
      </c>
      <c r="CD114" s="5">
        <f ca="1">IF(CD$4="",0,CD57/(1+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2987731.4215557771</v>
      </c>
      <c r="CE114" s="5">
        <f ca="1">IF(CE$4="",0,CE57/(1+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2987731.4215557771</v>
      </c>
      <c r="CF114" s="5">
        <f ca="1">IF(CF$4="",0,CF57/(1+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15" spans="2:84" x14ac:dyDescent="0.3">
      <c r="B115" s="13">
        <f>ROW()</f>
        <v>115</v>
      </c>
      <c r="H115" s="1" t="str">
        <f t="shared" si="274"/>
        <v>Себестоимостные закупки и затраты</v>
      </c>
      <c r="I115" s="1" t="str">
        <f>Prcsses!I25</f>
        <v>Потребление эл.энергии прочих ресурсов</v>
      </c>
      <c r="M115" s="53" t="s">
        <v>18</v>
      </c>
      <c r="U115" s="5">
        <f t="shared" ca="1" si="275"/>
        <v>10773163.874771209</v>
      </c>
      <c r="X115" s="5">
        <f ca="1">IF(X$4="",0,X58/(1+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15" s="5">
        <f ca="1">IF(Y$4="",0,Y58/(1+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15" s="5">
        <f ca="1">IF(Z$4="",0,Z58/(1+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15" s="5">
        <f ca="1">IF(AA$4="",0,AA58/(1+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15" s="5">
        <f ca="1">IF(AB$4="",0,AB58/(1+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15" s="5">
        <f ca="1">IF(AC$4="",0,AC58/(1+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15" s="5">
        <f ca="1">IF(AD$4="",0,AD58/(1+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15" s="5">
        <f ca="1">IF(AE$4="",0,AE58/(1+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15" s="5">
        <f ca="1">IF(AF$4="",0,AF58/(1+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15" s="5">
        <f ca="1">IF(AG$4="",0,AG58/(1+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15" s="5">
        <f ca="1">IF(AH$4="",0,AH58/(1+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15" s="5">
        <f ca="1">IF(AI$4="",0,AI58/(1+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15" s="5">
        <f ca="1">IF(AJ$4="",0,AJ58/(1+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115" s="5">
        <f ca="1">IF(AK$4="",0,AK58/(1+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26009.999999999996</v>
      </c>
      <c r="AL115" s="5">
        <f ca="1">IF(AL$4="",0,AL58/(1+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41616</v>
      </c>
      <c r="AM115" s="5">
        <f ca="1">IF(AM$4="",0,AM58/(1+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47685</v>
      </c>
      <c r="AN115" s="5">
        <f ca="1">IF(AN$4="",0,AN58/(1+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60690</v>
      </c>
      <c r="AO115" s="5">
        <f ca="1">IF(AO$4="",0,AO58/(1+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73695</v>
      </c>
      <c r="AP115" s="5">
        <f ca="1">IF(AP$4="",0,AP58/(1+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86699.999999999985</v>
      </c>
      <c r="AQ115" s="5">
        <f ca="1">IF(AQ$4="",0,AQ58/(1+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101699.09999999999</v>
      </c>
      <c r="AR115" s="5">
        <f ca="1">IF(AR$4="",0,AR58/(1+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114964.19999999998</v>
      </c>
      <c r="AS115" s="5">
        <f ca="1">IF(AS$4="",0,AS58/(1+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128229.3</v>
      </c>
      <c r="AT115" s="5">
        <f ca="1">IF(AT$4="",0,AT58/(1+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141494.39999999999</v>
      </c>
      <c r="AU115" s="5">
        <f ca="1">IF(AU$4="",0,AU58/(1+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154759.5</v>
      </c>
      <c r="AV115" s="5">
        <f ca="1">IF(AV$4="",0,AV58/(1+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168024.6</v>
      </c>
      <c r="AW115" s="5">
        <f ca="1">IF(AW$4="",0,AW58/(1+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184915.49400000001</v>
      </c>
      <c r="AX115" s="5">
        <f ca="1">IF(AX$4="",0,AX58/(1+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198445.89600000001</v>
      </c>
      <c r="AY115" s="5">
        <f ca="1">IF(AY$4="",0,AY58/(1+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211976.29800000001</v>
      </c>
      <c r="AZ115" s="5">
        <f ca="1">IF(AZ$4="",0,AZ58/(1+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225506.70000000004</v>
      </c>
      <c r="BA115" s="5">
        <f ca="1">IF(BA$4="",0,BA58/(1+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239037.10200000001</v>
      </c>
      <c r="BB115" s="5">
        <f ca="1">IF(BB$4="",0,BB58/(1+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252567.50400000002</v>
      </c>
      <c r="BC115" s="5">
        <f ca="1">IF(BC$4="",0,BC58/(1+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271419.86411999998</v>
      </c>
      <c r="BD115" s="5">
        <f ca="1">IF(BD$4="",0,BD58/(1+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276020.20080000005</v>
      </c>
      <c r="BE115" s="5">
        <f ca="1">IF(BE$4="",0,BE58/(1+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276020.20080000005</v>
      </c>
      <c r="BF115" s="5">
        <f ca="1">IF(BF$4="",0,BF58/(1+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276020.20080000005</v>
      </c>
      <c r="BG115" s="5">
        <f ca="1">IF(BG$4="",0,BG58/(1+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276020.20080000005</v>
      </c>
      <c r="BH115" s="5">
        <f ca="1">IF(BH$4="",0,BH58/(1+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276020.20080000005</v>
      </c>
      <c r="BI115" s="5">
        <f ca="1">IF(BI$4="",0,BI58/(1+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281540.60481600004</v>
      </c>
      <c r="BJ115" s="5">
        <f ca="1">IF(BJ$4="",0,BJ58/(1+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281540.60481600004</v>
      </c>
      <c r="BK115" s="5">
        <f ca="1">IF(BK$4="",0,BK58/(1+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281540.60481600004</v>
      </c>
      <c r="BL115" s="5">
        <f ca="1">IF(BL$4="",0,BL58/(1+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281540.60481600004</v>
      </c>
      <c r="BM115" s="5">
        <f ca="1">IF(BM$4="",0,BM58/(1+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281540.60481600004</v>
      </c>
      <c r="BN115" s="5">
        <f ca="1">IF(BN$4="",0,BN58/(1+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281540.60481600004</v>
      </c>
      <c r="BO115" s="5">
        <f ca="1">IF(BO$4="",0,BO58/(1+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287171.41691232001</v>
      </c>
      <c r="BP115" s="5">
        <f ca="1">IF(BP$4="",0,BP58/(1+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287171.41691232001</v>
      </c>
      <c r="BQ115" s="5">
        <f ca="1">IF(BQ$4="",0,BQ58/(1+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287171.41691232001</v>
      </c>
      <c r="BR115" s="5">
        <f ca="1">IF(BR$4="",0,BR58/(1+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287171.41691232001</v>
      </c>
      <c r="BS115" s="5">
        <f ca="1">IF(BS$4="",0,BS58/(1+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287171.41691232001</v>
      </c>
      <c r="BT115" s="5">
        <f ca="1">IF(BT$4="",0,BT58/(1+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287171.41691232001</v>
      </c>
      <c r="BU115" s="5">
        <f ca="1">IF(BU$4="",0,BU58/(1+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292914.84525056637</v>
      </c>
      <c r="BV115" s="5">
        <f ca="1">IF(BV$4="",0,BV58/(1+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292914.84525056637</v>
      </c>
      <c r="BW115" s="5">
        <f ca="1">IF(BW$4="",0,BW58/(1+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292914.84525056637</v>
      </c>
      <c r="BX115" s="5">
        <f ca="1">IF(BX$4="",0,BX58/(1+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292914.84525056637</v>
      </c>
      <c r="BY115" s="5">
        <f ca="1">IF(BY$4="",0,BY58/(1+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292914.84525056637</v>
      </c>
      <c r="BZ115" s="5">
        <f ca="1">IF(BZ$4="",0,BZ58/(1+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292914.84525056637</v>
      </c>
      <c r="CA115" s="5">
        <f ca="1">IF(CA$4="",0,CA58/(1+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298773.14215557772</v>
      </c>
      <c r="CB115" s="5">
        <f ca="1">IF(CB$4="",0,CB58/(1+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298773.14215557772</v>
      </c>
      <c r="CC115" s="5">
        <f ca="1">IF(CC$4="",0,CC58/(1+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298773.14215557772</v>
      </c>
      <c r="CD115" s="5">
        <f ca="1">IF(CD$4="",0,CD58/(1+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298773.14215557772</v>
      </c>
      <c r="CE115" s="5">
        <f ca="1">IF(CE$4="",0,CE58/(1+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298773.14215557772</v>
      </c>
      <c r="CF115" s="5">
        <f ca="1">IF(CF$4="",0,CF58/(1+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16" spans="2:84" x14ac:dyDescent="0.3">
      <c r="B116" s="13">
        <f>ROW()</f>
        <v>116</v>
      </c>
      <c r="H116" s="1" t="str">
        <f t="shared" si="274"/>
        <v>Себестоимостные закупки и затраты</v>
      </c>
      <c r="I116" s="1" t="str">
        <f>Prcsses!I26</f>
        <v>ФОТ производственного персонала</v>
      </c>
      <c r="M116" s="53" t="s">
        <v>18</v>
      </c>
      <c r="U116" s="5">
        <f t="shared" ca="1" si="275"/>
        <v>23317394.163623139</v>
      </c>
      <c r="X116" s="5">
        <f ca="1">IF(X$4="",0,X59/(1+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16" s="5">
        <f ca="1">IF(Y$4="",0,Y59/(1+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16" s="5">
        <f ca="1">IF(Z$4="",0,Z59/(1+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16" s="5">
        <f ca="1">IF(AA$4="",0,AA59/(1+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16" s="5">
        <f ca="1">IF(AB$4="",0,AB59/(1+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16" s="5">
        <f ca="1">IF(AC$4="",0,AC59/(1+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16" s="5">
        <f ca="1">IF(AD$4="",0,AD59/(1+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16" s="5">
        <f ca="1">IF(AE$4="",0,AE59/(1+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16" s="5">
        <f ca="1">IF(AF$4="",0,AF59/(1+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16" s="5">
        <f ca="1">IF(AG$4="",0,AG59/(1+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16" s="5">
        <f ca="1">IF(AH$4="",0,AH59/(1+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16" s="5">
        <f ca="1">IF(AI$4="",0,AI59/(1+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16" s="5">
        <f ca="1">IF(AJ$4="",0,AJ59/(1+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5202</v>
      </c>
      <c r="AK116" s="5">
        <f ca="1">IF(AK$4="",0,AK59/(1+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49939.199999999997</v>
      </c>
      <c r="AL116" s="5">
        <f ca="1">IF(AL$4="",0,AL59/(1+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78030</v>
      </c>
      <c r="AM116" s="5">
        <f ca="1">IF(AM$4="",0,AM59/(1+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106120.8</v>
      </c>
      <c r="AN116" s="5">
        <f ca="1">IF(AN$4="",0,AN59/(1+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134211.6</v>
      </c>
      <c r="AO116" s="5">
        <f ca="1">IF(AO$4="",0,AO59/(1+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162302.39999999999</v>
      </c>
      <c r="AP116" s="5">
        <f ca="1">IF(AP$4="",0,AP59/(1+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190871.78399999999</v>
      </c>
      <c r="AQ116" s="5">
        <f ca="1">IF(AQ$4="",0,AQ59/(1+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222853.68</v>
      </c>
      <c r="AR116" s="5">
        <f ca="1">IF(AR$4="",0,AR59/(1+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251506.29599999997</v>
      </c>
      <c r="AS116" s="5">
        <f ca="1">IF(AS$4="",0,AS59/(1+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280158.91200000001</v>
      </c>
      <c r="AT116" s="5">
        <f ca="1">IF(AT$4="",0,AT59/(1+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308811.52799999993</v>
      </c>
      <c r="AU116" s="5">
        <f ca="1">IF(AU$4="",0,AU59/(1+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337464.14399999997</v>
      </c>
      <c r="AV116" s="5">
        <f ca="1">IF(AV$4="",0,AV59/(1+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366986.95055999997</v>
      </c>
      <c r="AW116" s="5">
        <f ca="1">IF(AW$4="",0,AW59/(1+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402664.76352000004</v>
      </c>
      <c r="AX116" s="5">
        <f ca="1">IF(AX$4="",0,AX59/(1+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431890.43183999998</v>
      </c>
      <c r="AY116" s="5">
        <f ca="1">IF(AY$4="",0,AY59/(1+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461116.10015999997</v>
      </c>
      <c r="AZ116" s="5">
        <f ca="1">IF(AZ$4="",0,AZ59/(1+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490341.76848000003</v>
      </c>
      <c r="BA116" s="5">
        <f ca="1">IF(BA$4="",0,BA59/(1+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519567.43680000002</v>
      </c>
      <c r="BB116" s="5">
        <f ca="1">IF(BB$4="",0,BB59/(1+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550070.37506880006</v>
      </c>
      <c r="BC116" s="5">
        <f ca="1">IF(BC$4="",0,BC59/(1+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587370.98730239994</v>
      </c>
      <c r="BD116" s="5">
        <f ca="1">IF(BD$4="",0,BD59/(1+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596203.6337280001</v>
      </c>
      <c r="BE116" s="5">
        <f ca="1">IF(BE$4="",0,BE59/(1+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596203.6337280001</v>
      </c>
      <c r="BF116" s="5">
        <f ca="1">IF(BF$4="",0,BF59/(1+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596203.6337280001</v>
      </c>
      <c r="BG116" s="5">
        <f ca="1">IF(BG$4="",0,BG59/(1+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596203.6337280001</v>
      </c>
      <c r="BH116" s="5">
        <f ca="1">IF(BH$4="",0,BH59/(1+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597528.53069183999</v>
      </c>
      <c r="BI116" s="5">
        <f ca="1">IF(BI$4="",0,BI59/(1+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608127.70640256</v>
      </c>
      <c r="BJ116" s="5">
        <f ca="1">IF(BJ$4="",0,BJ59/(1+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608127.70640256</v>
      </c>
      <c r="BK116" s="5">
        <f ca="1">IF(BK$4="",0,BK59/(1+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608127.70640256</v>
      </c>
      <c r="BL116" s="5">
        <f ca="1">IF(BL$4="",0,BL59/(1+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608127.70640256</v>
      </c>
      <c r="BM116" s="5">
        <f ca="1">IF(BM$4="",0,BM59/(1+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608127.70640256</v>
      </c>
      <c r="BN116" s="5">
        <f ca="1">IF(BN$4="",0,BN59/(1+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609479.10130567686</v>
      </c>
      <c r="BO116" s="5">
        <f ca="1">IF(BO$4="",0,BO59/(1+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620290.26053061115</v>
      </c>
      <c r="BP116" s="5">
        <f ca="1">IF(BP$4="",0,BP59/(1+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620290.26053061115</v>
      </c>
      <c r="BQ116" s="5">
        <f ca="1">IF(BQ$4="",0,BQ59/(1+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620290.26053061115</v>
      </c>
      <c r="BR116" s="5">
        <f ca="1">IF(BR$4="",0,BR59/(1+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620290.26053061115</v>
      </c>
      <c r="BS116" s="5">
        <f ca="1">IF(BS$4="",0,BS59/(1+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620290.26053061115</v>
      </c>
      <c r="BT116" s="5">
        <f ca="1">IF(BT$4="",0,BT59/(1+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621668.68333179026</v>
      </c>
      <c r="BU116" s="5">
        <f ca="1">IF(BU$4="",0,BU59/(1+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632696.06574122328</v>
      </c>
      <c r="BV116" s="5">
        <f ca="1">IF(BV$4="",0,BV59/(1+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632696.06574122328</v>
      </c>
      <c r="BW116" s="5">
        <f ca="1">IF(BW$4="",0,BW59/(1+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632696.06574122328</v>
      </c>
      <c r="BX116" s="5">
        <f ca="1">IF(BX$4="",0,BX59/(1+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632696.06574122328</v>
      </c>
      <c r="BY116" s="5">
        <f ca="1">IF(BY$4="",0,BY59/(1+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632696.06574122328</v>
      </c>
      <c r="BZ116" s="5">
        <f ca="1">IF(BZ$4="",0,BZ59/(1+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634102.05699842598</v>
      </c>
      <c r="CA116" s="5">
        <f ca="1">IF(CA$4="",0,CA59/(1+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645349.98705604777</v>
      </c>
      <c r="CB116" s="5">
        <f ca="1">IF(CB$4="",0,CB59/(1+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645349.98705604777</v>
      </c>
      <c r="CC116" s="5">
        <f ca="1">IF(CC$4="",0,CC59/(1+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645349.98705604777</v>
      </c>
      <c r="CD116" s="5">
        <f ca="1">IF(CD$4="",0,CD59/(1+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645349.98705604777</v>
      </c>
      <c r="CE116" s="5">
        <f ca="1">IF(CE$4="",0,CE59/(1+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645349.98705604777</v>
      </c>
      <c r="CF116" s="5">
        <f ca="1">IF(CF$4="",0,CF59/(1+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17" spans="2:84" x14ac:dyDescent="0.3">
      <c r="B117" s="13">
        <f>ROW()</f>
        <v>117</v>
      </c>
      <c r="H117" s="1" t="str">
        <f t="shared" si="274"/>
        <v>Себестоимостные закупки и затраты</v>
      </c>
      <c r="I117" s="1" t="str">
        <f>Prcsses!I27</f>
        <v>Соцсборы</v>
      </c>
      <c r="M117" s="53" t="s">
        <v>18</v>
      </c>
      <c r="U117" s="5">
        <f t="shared" ca="1" si="275"/>
        <v>6995218.2490869453</v>
      </c>
      <c r="X117" s="5">
        <f ca="1">IF(X$4="",0,X60/(1+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17" s="5">
        <f ca="1">IF(Y$4="",0,Y60/(1+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17" s="5">
        <f ca="1">IF(Z$4="",0,Z60/(1+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17" s="5">
        <f ca="1">IF(AA$4="",0,AA60/(1+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17" s="5">
        <f ca="1">IF(AB$4="",0,AB60/(1+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17" s="5">
        <f ca="1">IF(AC$4="",0,AC60/(1+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17" s="5">
        <f ca="1">IF(AD$4="",0,AD60/(1+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17" s="5">
        <f ca="1">IF(AE$4="",0,AE60/(1+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17" s="5">
        <f ca="1">IF(AF$4="",0,AF60/(1+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17" s="5">
        <f ca="1">IF(AG$4="",0,AG60/(1+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17" s="5">
        <f ca="1">IF(AH$4="",0,AH60/(1+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17" s="5">
        <f ca="1">IF(AI$4="",0,AI60/(1+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17" s="5">
        <f ca="1">IF(AJ$4="",0,AJ60/(1+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1560.6</v>
      </c>
      <c r="AK117" s="5">
        <f ca="1">IF(AK$4="",0,AK60/(1+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14981.759999999998</v>
      </c>
      <c r="AL117" s="5">
        <f ca="1">IF(AL$4="",0,AL60/(1+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23409</v>
      </c>
      <c r="AM117" s="5">
        <f ca="1">IF(AM$4="",0,AM60/(1+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31836.240000000002</v>
      </c>
      <c r="AN117" s="5">
        <f ca="1">IF(AN$4="",0,AN60/(1+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40263.480000000003</v>
      </c>
      <c r="AO117" s="5">
        <f ca="1">IF(AO$4="",0,AO60/(1+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48690.720000000001</v>
      </c>
      <c r="AP117" s="5">
        <f ca="1">IF(AP$4="",0,AP60/(1+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57261.535199999998</v>
      </c>
      <c r="AQ117" s="5">
        <f ca="1">IF(AQ$4="",0,AQ60/(1+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66856.103999999992</v>
      </c>
      <c r="AR117" s="5">
        <f ca="1">IF(AR$4="",0,AR60/(1+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75451.888800000001</v>
      </c>
      <c r="AS117" s="5">
        <f ca="1">IF(AS$4="",0,AS60/(1+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84047.673599999995</v>
      </c>
      <c r="AT117" s="5">
        <f ca="1">IF(AT$4="",0,AT60/(1+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92643.458399999989</v>
      </c>
      <c r="AU117" s="5">
        <f ca="1">IF(AU$4="",0,AU60/(1+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101239.2432</v>
      </c>
      <c r="AV117" s="5">
        <f ca="1">IF(AV$4="",0,AV60/(1+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110096.08516799999</v>
      </c>
      <c r="AW117" s="5">
        <f ca="1">IF(AW$4="",0,AW60/(1+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120799.42905599999</v>
      </c>
      <c r="AX117" s="5">
        <f ca="1">IF(AX$4="",0,AX60/(1+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129567.129552</v>
      </c>
      <c r="AY117" s="5">
        <f ca="1">IF(AY$4="",0,AY60/(1+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138334.830048</v>
      </c>
      <c r="AZ117" s="5">
        <f ca="1">IF(AZ$4="",0,AZ60/(1+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147102.53054400001</v>
      </c>
      <c r="BA117" s="5">
        <f ca="1">IF(BA$4="",0,BA60/(1+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155870.23104000001</v>
      </c>
      <c r="BB117" s="5">
        <f ca="1">IF(BB$4="",0,BB60/(1+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165021.11252063999</v>
      </c>
      <c r="BC117" s="5">
        <f ca="1">IF(BC$4="",0,BC60/(1+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176211.29619071999</v>
      </c>
      <c r="BD117" s="5">
        <f ca="1">IF(BD$4="",0,BD60/(1+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178861.0901184</v>
      </c>
      <c r="BE117" s="5">
        <f ca="1">IF(BE$4="",0,BE60/(1+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178861.0901184</v>
      </c>
      <c r="BF117" s="5">
        <f ca="1">IF(BF$4="",0,BF60/(1+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178861.0901184</v>
      </c>
      <c r="BG117" s="5">
        <f ca="1">IF(BG$4="",0,BG60/(1+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178861.0901184</v>
      </c>
      <c r="BH117" s="5">
        <f ca="1">IF(BH$4="",0,BH60/(1+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179258.559207552</v>
      </c>
      <c r="BI117" s="5">
        <f ca="1">IF(BI$4="",0,BI60/(1+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182438.311920768</v>
      </c>
      <c r="BJ117" s="5">
        <f ca="1">IF(BJ$4="",0,BJ60/(1+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182438.311920768</v>
      </c>
      <c r="BK117" s="5">
        <f ca="1">IF(BK$4="",0,BK60/(1+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182438.311920768</v>
      </c>
      <c r="BL117" s="5">
        <f ca="1">IF(BL$4="",0,BL60/(1+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182438.311920768</v>
      </c>
      <c r="BM117" s="5">
        <f ca="1">IF(BM$4="",0,BM60/(1+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182438.311920768</v>
      </c>
      <c r="BN117" s="5">
        <f ca="1">IF(BN$4="",0,BN60/(1+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182843.73039170305</v>
      </c>
      <c r="BO117" s="5">
        <f ca="1">IF(BO$4="",0,BO60/(1+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186087.07815918335</v>
      </c>
      <c r="BP117" s="5">
        <f ca="1">IF(BP$4="",0,BP60/(1+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186087.07815918335</v>
      </c>
      <c r="BQ117" s="5">
        <f ca="1">IF(BQ$4="",0,BQ60/(1+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186087.07815918335</v>
      </c>
      <c r="BR117" s="5">
        <f ca="1">IF(BR$4="",0,BR60/(1+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186087.07815918335</v>
      </c>
      <c r="BS117" s="5">
        <f ca="1">IF(BS$4="",0,BS60/(1+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186087.07815918335</v>
      </c>
      <c r="BT117" s="5">
        <f ca="1">IF(BT$4="",0,BT60/(1+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186500.60499953708</v>
      </c>
      <c r="BU117" s="5">
        <f ca="1">IF(BU$4="",0,BU60/(1+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189808.81972236701</v>
      </c>
      <c r="BV117" s="5">
        <f ca="1">IF(BV$4="",0,BV60/(1+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189808.81972236701</v>
      </c>
      <c r="BW117" s="5">
        <f ca="1">IF(BW$4="",0,BW60/(1+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189808.81972236701</v>
      </c>
      <c r="BX117" s="5">
        <f ca="1">IF(BX$4="",0,BX60/(1+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189808.81972236701</v>
      </c>
      <c r="BY117" s="5">
        <f ca="1">IF(BY$4="",0,BY60/(1+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189808.81972236701</v>
      </c>
      <c r="BZ117" s="5">
        <f ca="1">IF(BZ$4="",0,BZ60/(1+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190230.61709952782</v>
      </c>
      <c r="CA117" s="5">
        <f ca="1">IF(CA$4="",0,CA60/(1+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193604.99611681435</v>
      </c>
      <c r="CB117" s="5">
        <f ca="1">IF(CB$4="",0,CB60/(1+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193604.99611681435</v>
      </c>
      <c r="CC117" s="5">
        <f ca="1">IF(CC$4="",0,CC60/(1+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193604.99611681435</v>
      </c>
      <c r="CD117" s="5">
        <f ca="1">IF(CD$4="",0,CD60/(1+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193604.99611681435</v>
      </c>
      <c r="CE117" s="5">
        <f ca="1">IF(CE$4="",0,CE60/(1+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193604.99611681435</v>
      </c>
      <c r="CF117" s="5">
        <f ca="1">IF(CF$4="",0,CF60/(1+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18" spans="2:84" x14ac:dyDescent="0.3">
      <c r="B118" s="13">
        <f>ROW()</f>
        <v>118</v>
      </c>
      <c r="H118" s="1" t="str">
        <f t="shared" si="274"/>
        <v>Себестоимостные закупки и затраты</v>
      </c>
      <c r="I118" s="1" t="str">
        <f>Prcsses!I28</f>
        <v>Транспортные расходы</v>
      </c>
      <c r="M118" s="53" t="s">
        <v>18</v>
      </c>
      <c r="U118" s="5">
        <f t="shared" ca="1" si="275"/>
        <v>4370927.5783395991</v>
      </c>
      <c r="X118" s="5">
        <f ca="1">IF(X$4="",0,X61/(1+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18" s="5">
        <f ca="1">IF(Y$4="",0,Y61/(1+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18" s="5">
        <f ca="1">IF(Z$4="",0,Z61/(1+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18" s="5">
        <f ca="1">IF(AA$4="",0,AA61/(1+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18" s="5">
        <f ca="1">IF(AB$4="",0,AB61/(1+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18" s="5">
        <f ca="1">IF(AC$4="",0,AC61/(1+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18" s="5">
        <f ca="1">IF(AD$4="",0,AD61/(1+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18" s="5">
        <f ca="1">IF(AE$4="",0,AE61/(1+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18" s="5">
        <f ca="1">IF(AF$4="",0,AF61/(1+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18" s="5">
        <f ca="1">IF(AG$4="",0,AG61/(1+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18" s="5">
        <f ca="1">IF(AH$4="",0,AH61/(1+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18" s="5">
        <f ca="1">IF(AI$4="",0,AI61/(1+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18" s="5">
        <f ca="1">IF(AJ$4="",0,AJ61/(1+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5202</v>
      </c>
      <c r="AK118" s="5">
        <f ca="1">IF(AK$4="",0,AK61/(1+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13525.2</v>
      </c>
      <c r="AL118" s="5">
        <f ca="1">IF(AL$4="",0,AL61/(1+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19767.599999999999</v>
      </c>
      <c r="AM118" s="5">
        <f ca="1">IF(AM$4="",0,AM61/(1+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21675</v>
      </c>
      <c r="AN118" s="5">
        <f ca="1">IF(AN$4="",0,AN61/(1+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26877.000000000004</v>
      </c>
      <c r="AO118" s="5">
        <f ca="1">IF(AO$4="",0,AO61/(1+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32079.000000000004</v>
      </c>
      <c r="AP118" s="5">
        <f ca="1">IF(AP$4="",0,AP61/(1+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37679.82</v>
      </c>
      <c r="AQ118" s="5">
        <f ca="1">IF(AQ$4="",0,AQ61/(1+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43332.659999999996</v>
      </c>
      <c r="AR118" s="5">
        <f ca="1">IF(AR$4="",0,AR61/(1+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48638.7</v>
      </c>
      <c r="AS118" s="5">
        <f ca="1">IF(AS$4="",0,AS61/(1+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53944.74</v>
      </c>
      <c r="AT118" s="5">
        <f ca="1">IF(AT$4="",0,AT61/(1+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59250.779999999992</v>
      </c>
      <c r="AU118" s="5">
        <f ca="1">IF(AU$4="",0,AU61/(1+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64556.82</v>
      </c>
      <c r="AV118" s="5">
        <f ca="1">IF(AV$4="",0,AV61/(1+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70588.018799999991</v>
      </c>
      <c r="AW118" s="5">
        <f ca="1">IF(AW$4="",0,AW61/(1+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76672.278000000006</v>
      </c>
      <c r="AX118" s="5">
        <f ca="1">IF(AX$4="",0,AX61/(1+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82084.438799999989</v>
      </c>
      <c r="AY118" s="5">
        <f ca="1">IF(AY$4="",0,AY61/(1+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87496.599600000001</v>
      </c>
      <c r="AZ118" s="5">
        <f ca="1">IF(AZ$4="",0,AZ61/(1+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92908.760400000014</v>
      </c>
      <c r="BA118" s="5">
        <f ca="1">IF(BA$4="",0,BA61/(1+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98320.921200000012</v>
      </c>
      <c r="BB118" s="5">
        <f ca="1">IF(BB$4="",0,BB61/(1+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104797.47362400001</v>
      </c>
      <c r="BC118" s="5">
        <f ca="1">IF(BC$4="",0,BC61/(1+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109488.012984</v>
      </c>
      <c r="BD118" s="5">
        <f ca="1">IF(BD$4="",0,BD61/(1+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110408.08032000001</v>
      </c>
      <c r="BE118" s="5">
        <f ca="1">IF(BE$4="",0,BE61/(1+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110408.08032000001</v>
      </c>
      <c r="BF118" s="5">
        <f ca="1">IF(BF$4="",0,BF61/(1+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110408.08032000001</v>
      </c>
      <c r="BG118" s="5">
        <f ca="1">IF(BG$4="",0,BG61/(1+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110408.08032000001</v>
      </c>
      <c r="BH118" s="5">
        <f ca="1">IF(BH$4="",0,BH61/(1+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111512.16112320001</v>
      </c>
      <c r="BI118" s="5">
        <f ca="1">IF(BI$4="",0,BI61/(1+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112616.24192640002</v>
      </c>
      <c r="BJ118" s="5">
        <f ca="1">IF(BJ$4="",0,BJ61/(1+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112616.24192640002</v>
      </c>
      <c r="BK118" s="5">
        <f ca="1">IF(BK$4="",0,BK61/(1+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112616.24192640002</v>
      </c>
      <c r="BL118" s="5">
        <f ca="1">IF(BL$4="",0,BL61/(1+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112616.24192640002</v>
      </c>
      <c r="BM118" s="5">
        <f ca="1">IF(BM$4="",0,BM61/(1+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112616.24192640002</v>
      </c>
      <c r="BN118" s="5">
        <f ca="1">IF(BN$4="",0,BN61/(1+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113742.40434566402</v>
      </c>
      <c r="BO118" s="5">
        <f ca="1">IF(BO$4="",0,BO61/(1+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114868.56676492799</v>
      </c>
      <c r="BP118" s="5">
        <f ca="1">IF(BP$4="",0,BP61/(1+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114868.56676492799</v>
      </c>
      <c r="BQ118" s="5">
        <f ca="1">IF(BQ$4="",0,BQ61/(1+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114868.56676492799</v>
      </c>
      <c r="BR118" s="5">
        <f ca="1">IF(BR$4="",0,BR61/(1+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114868.56676492799</v>
      </c>
      <c r="BS118" s="5">
        <f ca="1">IF(BS$4="",0,BS61/(1+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114868.56676492799</v>
      </c>
      <c r="BT118" s="5">
        <f ca="1">IF(BT$4="",0,BT61/(1+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116017.25243257728</v>
      </c>
      <c r="BU118" s="5">
        <f ca="1">IF(BU$4="",0,BU61/(1+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117165.93810022654</v>
      </c>
      <c r="BV118" s="5">
        <f ca="1">IF(BV$4="",0,BV61/(1+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117165.93810022654</v>
      </c>
      <c r="BW118" s="5">
        <f ca="1">IF(BW$4="",0,BW61/(1+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117165.93810022654</v>
      </c>
      <c r="BX118" s="5">
        <f ca="1">IF(BX$4="",0,BX61/(1+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117165.93810022654</v>
      </c>
      <c r="BY118" s="5">
        <f ca="1">IF(BY$4="",0,BY61/(1+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117165.93810022654</v>
      </c>
      <c r="BZ118" s="5">
        <f ca="1">IF(BZ$4="",0,BZ61/(1+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118337.5974812288</v>
      </c>
      <c r="CA118" s="5">
        <f ca="1">IF(CA$4="",0,CA61/(1+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119509.25686223108</v>
      </c>
      <c r="CB118" s="5">
        <f ca="1">IF(CB$4="",0,CB61/(1+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119509.25686223108</v>
      </c>
      <c r="CC118" s="5">
        <f ca="1">IF(CC$4="",0,CC61/(1+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119509.25686223108</v>
      </c>
      <c r="CD118" s="5">
        <f ca="1">IF(CD$4="",0,CD61/(1+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119509.25686223108</v>
      </c>
      <c r="CE118" s="5">
        <f ca="1">IF(CE$4="",0,CE61/(1+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119509.25686223108</v>
      </c>
      <c r="CF118" s="5">
        <f ca="1">IF(CF$4="",0,CF61/(1+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19" spans="2:84" s="26" customFormat="1" ht="12" x14ac:dyDescent="0.25">
      <c r="B119" s="13"/>
      <c r="M119" s="55"/>
      <c r="N119" s="44" t="s">
        <v>21</v>
      </c>
      <c r="O119" s="45"/>
      <c r="P119" s="46"/>
      <c r="Q119" s="89"/>
      <c r="U119" s="41"/>
      <c r="V119" s="42"/>
      <c r="W119" s="43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</row>
    <row r="120" spans="2:84" x14ac:dyDescent="0.3">
      <c r="B120" s="13">
        <f>ROW()</f>
        <v>120</v>
      </c>
    </row>
    <row r="121" spans="2:84" x14ac:dyDescent="0.3">
      <c r="B121" s="13">
        <f>ROW()</f>
        <v>121</v>
      </c>
      <c r="H121" s="1" t="s">
        <v>135</v>
      </c>
      <c r="M121" s="53" t="s">
        <v>18</v>
      </c>
      <c r="P121" s="72" t="str">
        <f>Lists!$AI$12</f>
        <v>PL(+)</v>
      </c>
      <c r="U121" s="5">
        <f ca="1">SUM(INDIRECT(ADDRESS($B121,$X$2)&amp;":"&amp;ADDRESS($B121,$X$2-1+$P$8)))</f>
        <v>1862048788.3035858</v>
      </c>
      <c r="X121" s="5">
        <f ca="1">IF(X$4="",0,X122+X123)</f>
        <v>0</v>
      </c>
      <c r="Y121" s="5">
        <f t="shared" ref="Y121:CF121" ca="1" si="276">IF(Y$4="",0,Y122+Y123)</f>
        <v>0</v>
      </c>
      <c r="Z121" s="5">
        <f t="shared" ca="1" si="276"/>
        <v>0</v>
      </c>
      <c r="AA121" s="5">
        <f t="shared" ca="1" si="276"/>
        <v>0</v>
      </c>
      <c r="AB121" s="5">
        <f t="shared" ca="1" si="276"/>
        <v>0</v>
      </c>
      <c r="AC121" s="5">
        <f t="shared" ca="1" si="276"/>
        <v>0</v>
      </c>
      <c r="AD121" s="5">
        <f t="shared" ca="1" si="276"/>
        <v>0</v>
      </c>
      <c r="AE121" s="5">
        <f t="shared" ca="1" si="276"/>
        <v>0</v>
      </c>
      <c r="AF121" s="5">
        <f t="shared" ca="1" si="276"/>
        <v>0</v>
      </c>
      <c r="AG121" s="5">
        <f t="shared" ca="1" si="276"/>
        <v>0</v>
      </c>
      <c r="AH121" s="5">
        <f t="shared" ca="1" si="276"/>
        <v>0</v>
      </c>
      <c r="AI121" s="5">
        <f t="shared" ca="1" si="276"/>
        <v>0</v>
      </c>
      <c r="AJ121" s="5">
        <f t="shared" ca="1" si="276"/>
        <v>407599.43615999998</v>
      </c>
      <c r="AK121" s="5">
        <f t="shared" ca="1" si="276"/>
        <v>2627446.5037799999</v>
      </c>
      <c r="AL121" s="5">
        <f t="shared" ca="1" si="276"/>
        <v>5944832.1361799994</v>
      </c>
      <c r="AM121" s="5">
        <f t="shared" ca="1" si="276"/>
        <v>7080465.64365</v>
      </c>
      <c r="AN121" s="5">
        <f t="shared" ca="1" si="276"/>
        <v>9206904.5071500018</v>
      </c>
      <c r="AO121" s="5">
        <f t="shared" ca="1" si="276"/>
        <v>11333343.370650001</v>
      </c>
      <c r="AP121" s="5">
        <f t="shared" ca="1" si="276"/>
        <v>13489672.8594684</v>
      </c>
      <c r="AQ121" s="5">
        <f t="shared" ca="1" si="276"/>
        <v>15788747.145828301</v>
      </c>
      <c r="AR121" s="5">
        <f t="shared" ca="1" si="276"/>
        <v>18102338.4802953</v>
      </c>
      <c r="AS121" s="5">
        <f t="shared" ca="1" si="276"/>
        <v>20275558.998792302</v>
      </c>
      <c r="AT121" s="5">
        <f t="shared" ca="1" si="276"/>
        <v>22448779.5172893</v>
      </c>
      <c r="AU121" s="5">
        <f t="shared" ca="1" si="276"/>
        <v>24622000.035786301</v>
      </c>
      <c r="AV121" s="5">
        <f t="shared" ca="1" si="276"/>
        <v>26848679.937665258</v>
      </c>
      <c r="AW121" s="5">
        <f t="shared" ca="1" si="276"/>
        <v>29333174.725930922</v>
      </c>
      <c r="AX121" s="5">
        <f t="shared" ca="1" si="276"/>
        <v>31826778.1462854</v>
      </c>
      <c r="AY121" s="5">
        <f t="shared" ca="1" si="276"/>
        <v>34047809.516189337</v>
      </c>
      <c r="AZ121" s="5">
        <f t="shared" ca="1" si="276"/>
        <v>36268840.886093281</v>
      </c>
      <c r="BA121" s="5">
        <f t="shared" ca="1" si="276"/>
        <v>38489872.255997211</v>
      </c>
      <c r="BB121" s="5">
        <f t="shared" ca="1" si="276"/>
        <v>40788954.325638801</v>
      </c>
      <c r="BC121" s="5">
        <f t="shared" ca="1" si="276"/>
        <v>43465915.365939483</v>
      </c>
      <c r="BD121" s="5">
        <f t="shared" ca="1" si="276"/>
        <v>45465237.976130709</v>
      </c>
      <c r="BE121" s="5">
        <f t="shared" ca="1" si="276"/>
        <v>46032397.912112787</v>
      </c>
      <c r="BF121" s="5">
        <f t="shared" ca="1" si="276"/>
        <v>46259011.02328293</v>
      </c>
      <c r="BG121" s="5">
        <f t="shared" ca="1" si="276"/>
        <v>46485624.134453058</v>
      </c>
      <c r="BH121" s="5">
        <f t="shared" ca="1" si="276"/>
        <v>46815935.405294649</v>
      </c>
      <c r="BI121" s="5">
        <f t="shared" ca="1" si="276"/>
        <v>47521983.25589101</v>
      </c>
      <c r="BJ121" s="5">
        <f t="shared" ca="1" si="276"/>
        <v>48203103.664258659</v>
      </c>
      <c r="BK121" s="5">
        <f t="shared" ca="1" si="276"/>
        <v>48434702.263874538</v>
      </c>
      <c r="BL121" s="5">
        <f t="shared" ca="1" si="276"/>
        <v>48666300.863490418</v>
      </c>
      <c r="BM121" s="5">
        <f t="shared" ca="1" si="276"/>
        <v>48897899.463106297</v>
      </c>
      <c r="BN121" s="5">
        <f t="shared" ca="1" si="276"/>
        <v>49259934.39402584</v>
      </c>
      <c r="BO121" s="5">
        <f t="shared" ca="1" si="276"/>
        <v>49987629.500365183</v>
      </c>
      <c r="BP121" s="5">
        <f t="shared" ca="1" si="276"/>
        <v>50683734.557716921</v>
      </c>
      <c r="BQ121" s="5">
        <f t="shared" ca="1" si="276"/>
        <v>50920428.326524347</v>
      </c>
      <c r="BR121" s="5">
        <f t="shared" ca="1" si="276"/>
        <v>51157122.095331773</v>
      </c>
      <c r="BS121" s="5">
        <f t="shared" ca="1" si="276"/>
        <v>51393815.864139199</v>
      </c>
      <c r="BT121" s="5">
        <f t="shared" ca="1" si="276"/>
        <v>51788810.425525039</v>
      </c>
      <c r="BU121" s="5">
        <f t="shared" ca="1" si="276"/>
        <v>52538763.539700374</v>
      </c>
      <c r="BV121" s="5">
        <f t="shared" ca="1" si="276"/>
        <v>53250182.908313856</v>
      </c>
      <c r="BW121" s="5">
        <f t="shared" ca="1" si="276"/>
        <v>53492083.940035045</v>
      </c>
      <c r="BX121" s="5">
        <f t="shared" ca="1" si="276"/>
        <v>53733984.971756242</v>
      </c>
      <c r="BY121" s="5">
        <f t="shared" ca="1" si="276"/>
        <v>53975886.003477432</v>
      </c>
      <c r="BZ121" s="5">
        <f t="shared" ca="1" si="276"/>
        <v>54405115.194163509</v>
      </c>
      <c r="CA121" s="5">
        <f t="shared" ca="1" si="276"/>
        <v>55177953.464088127</v>
      </c>
      <c r="CB121" s="5">
        <f t="shared" ca="1" si="276"/>
        <v>55905024.058811098</v>
      </c>
      <c r="CC121" s="5">
        <f t="shared" ca="1" si="276"/>
        <v>56152246.913230158</v>
      </c>
      <c r="CD121" s="5">
        <f t="shared" ca="1" si="276"/>
        <v>56399469.767649218</v>
      </c>
      <c r="CE121" s="5">
        <f t="shared" ca="1" si="276"/>
        <v>56646692.622068271</v>
      </c>
      <c r="CF121" s="5">
        <f t="shared" ca="1" si="276"/>
        <v>0</v>
      </c>
    </row>
    <row r="122" spans="2:84" x14ac:dyDescent="0.3">
      <c r="B122" s="13">
        <f>ROW()</f>
        <v>122</v>
      </c>
      <c r="H122" s="1" t="str">
        <f>H121</f>
        <v>Выручка</v>
      </c>
      <c r="I122" s="1" t="str">
        <f>$I$12</f>
        <v>Металлопрокат для B2C</v>
      </c>
      <c r="M122" s="53" t="s">
        <v>18</v>
      </c>
      <c r="P122" s="72"/>
      <c r="U122" s="5">
        <f ca="1">SUM(INDIRECT(ADDRESS($B122,$X$2)&amp;":"&amp;ADDRESS($B122,$X$2-1+$P$8)))</f>
        <v>286226460.3691957</v>
      </c>
      <c r="X122" s="5">
        <f ca="1">IF(X$4="",0,X74/(1+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122" s="5">
        <f ca="1">IF(Y$4="",0,Y74/(1+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122" s="5">
        <f ca="1">IF(Z$4="",0,Z74/(1+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122" s="5">
        <f ca="1">IF(AA$4="",0,AA74/(1+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122" s="5">
        <f ca="1">IF(AB$4="",0,AB74/(1+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122" s="5">
        <f ca="1">IF(AC$4="",0,AC74/(1+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122" s="5">
        <f ca="1">IF(AD$4="",0,AD74/(1+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122" s="5">
        <f ca="1">IF(AE$4="",0,AE74/(1+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122" s="5">
        <f ca="1">IF(AF$4="",0,AF74/(1+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122" s="5">
        <f ca="1">IF(AG$4="",0,AG74/(1+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122" s="5">
        <f ca="1">IF(AH$4="",0,AH74/(1+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122" s="5">
        <f ca="1">IF(AI$4="",0,AI74/(1+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122" s="5">
        <f ca="1">IF(AJ$4="",0,AJ74/(1+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407599.43615999998</v>
      </c>
      <c r="AK122" s="5">
        <f ca="1">IF(AK$4="",0,AK74/(1+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713299.01327999996</v>
      </c>
      <c r="AL122" s="5">
        <f ca="1">IF(AL$4="",0,AL74/(1+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968048.66087999998</v>
      </c>
      <c r="AM122" s="5">
        <f ca="1">IF(AM$4="",0,AM74/(1+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1018998.5904</v>
      </c>
      <c r="AN122" s="5">
        <f ca="1">IF(AN$4="",0,AN74/(1+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1231289.9634</v>
      </c>
      <c r="AO122" s="5">
        <f ca="1">IF(AO$4="",0,AO74/(1+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1443581.3363999999</v>
      </c>
      <c r="AP122" s="5">
        <f ca="1">IF(AP$4="",0,AP74/(1+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1685763.3347184001</v>
      </c>
      <c r="AQ122" s="5">
        <f ca="1">IF(AQ$4="",0,AQ74/(1+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1909263.6922128003</v>
      </c>
      <c r="AR122" s="5">
        <f ca="1">IF(AR$4="",0,AR74/(1+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2126225.4754188</v>
      </c>
      <c r="AS122" s="5">
        <f ca="1">IF(AS$4="",0,AS74/(1+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2343187.2586248</v>
      </c>
      <c r="AT122" s="5">
        <f ca="1">IF(AT$4="",0,AT74/(1+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2560149.0418308005</v>
      </c>
      <c r="AU122" s="5">
        <f ca="1">IF(AU$4="",0,AU74/(1+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2777110.8250368</v>
      </c>
      <c r="AV122" s="5">
        <f ca="1">IF(AV$4="",0,AV74/(1+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3047531.991624759</v>
      </c>
      <c r="AW122" s="5">
        <f ca="1">IF(AW$4="",0,AW74/(1+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3281677.1480606738</v>
      </c>
      <c r="AX122" s="5">
        <f ca="1">IF(AX$4="",0,AX74/(1+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3503412.0904972055</v>
      </c>
      <c r="AY122" s="5">
        <f ca="1">IF(AY$4="",0,AY74/(1+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3725147.0329337376</v>
      </c>
      <c r="AZ122" s="5">
        <f ca="1">IF(AZ$4="",0,AZ74/(1+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3946881.9753702702</v>
      </c>
      <c r="BA122" s="5">
        <f ca="1">IF(BA$4="",0,BA74/(1+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4168616.9178068019</v>
      </c>
      <c r="BB122" s="5">
        <f ca="1">IF(BB$4="",0,BB74/(1+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4468402.5599809932</v>
      </c>
      <c r="BC122" s="5">
        <f ca="1">IF(BC$4="",0,BC74/(1+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4713552.7123388229</v>
      </c>
      <c r="BD122" s="5">
        <f ca="1">IF(BD$4="",0,BD74/(1+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4940165.8235089583</v>
      </c>
      <c r="BE122" s="5">
        <f ca="1">IF(BE$4="",0,BE74/(1+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5166778.9346790938</v>
      </c>
      <c r="BF122" s="5">
        <f ca="1">IF(BF$4="",0,BF74/(1+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5393392.0458492301</v>
      </c>
      <c r="BG122" s="5">
        <f ca="1">IF(BG$4="",0,BG74/(1+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5620005.1570193656</v>
      </c>
      <c r="BH122" s="5">
        <f ca="1">IF(BH$4="",0,BH74/(1+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5950316.4278609557</v>
      </c>
      <c r="BI122" s="5">
        <f ca="1">IF(BI$4="",0,BI74/(1+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6206842.4697055481</v>
      </c>
      <c r="BJ122" s="5">
        <f ca="1">IF(BJ$4="",0,BJ74/(1+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6438441.0693214266</v>
      </c>
      <c r="BK122" s="5">
        <f ca="1">IF(BK$4="",0,BK74/(1+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6670039.6689373059</v>
      </c>
      <c r="BL122" s="5">
        <f ca="1">IF(BL$4="",0,BL74/(1+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6901638.2685531843</v>
      </c>
      <c r="BM122" s="5">
        <f ca="1">IF(BM$4="",0,BM74/(1+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7133236.8681690646</v>
      </c>
      <c r="BN122" s="5">
        <f ca="1">IF(BN$4="",0,BN74/(1+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7495271.7990886047</v>
      </c>
      <c r="BO122" s="5">
        <f ca="1">IF(BO$4="",0,BO74/(1+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7763555.6168836392</v>
      </c>
      <c r="BP122" s="5">
        <f ca="1">IF(BP$4="",0,BP74/(1+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8000249.3856910663</v>
      </c>
      <c r="BQ122" s="5">
        <f ca="1">IF(BQ$4="",0,BQ74/(1+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8236943.1544984961</v>
      </c>
      <c r="BR122" s="5">
        <f ca="1">IF(BR$4="",0,BR74/(1+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8473636.9233059231</v>
      </c>
      <c r="BS122" s="5">
        <f ca="1">IF(BS$4="",0,BS74/(1+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8710330.6921133511</v>
      </c>
      <c r="BT122" s="5">
        <f ca="1">IF(BT$4="",0,BT74/(1+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9105325.2534991875</v>
      </c>
      <c r="BU122" s="5">
        <f ca="1">IF(BU$4="",0,BU74/(1+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9385760.0307822302</v>
      </c>
      <c r="BV122" s="5">
        <f ca="1">IF(BV$4="",0,BV74/(1+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9627661.0625034217</v>
      </c>
      <c r="BW122" s="5">
        <f ca="1">IF(BW$4="",0,BW74/(1+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9869562.0942246132</v>
      </c>
      <c r="BX122" s="5">
        <f ca="1">IF(BX$4="",0,BX74/(1+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10111463.125945805</v>
      </c>
      <c r="BY122" s="5">
        <f ca="1">IF(BY$4="",0,BY74/(1+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10353364.157666996</v>
      </c>
      <c r="BZ122" s="5">
        <f ca="1">IF(BZ$4="",0,BZ74/(1+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10782593.348353075</v>
      </c>
      <c r="CA122" s="5">
        <f ca="1">IF(CA$4="",0,CA74/(1+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11075583.877973784</v>
      </c>
      <c r="CB122" s="5">
        <f ca="1">IF(CB$4="",0,CB74/(1+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11322806.73239284</v>
      </c>
      <c r="CC122" s="5">
        <f ca="1">IF(CC$4="",0,CC74/(1+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11570029.5868119</v>
      </c>
      <c r="CD122" s="5">
        <f ca="1">IF(CD$4="",0,CD74/(1+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11817252.441230956</v>
      </c>
      <c r="CE122" s="5">
        <f ca="1">IF(CE$4="",0,CE74/(1+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12064475.295650015</v>
      </c>
      <c r="CF122" s="5">
        <f ca="1">IF(CF$4="",0,CF74/(1+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123" spans="2:84" x14ac:dyDescent="0.3">
      <c r="B123" s="13">
        <f>ROW()</f>
        <v>123</v>
      </c>
      <c r="H123" s="1" t="str">
        <f>H122</f>
        <v>Выручка</v>
      </c>
      <c r="I123" s="1" t="str">
        <f>$I$24</f>
        <v>Металлопрокат для B2B</v>
      </c>
      <c r="M123" s="53" t="s">
        <v>18</v>
      </c>
      <c r="P123" s="72"/>
      <c r="U123" s="5">
        <f ca="1">SUM(INDIRECT(ADDRESS($B123,$X$2)&amp;":"&amp;ADDRESS($B123,$X$2-1+$P$8)))</f>
        <v>1575822327.9343896</v>
      </c>
      <c r="X123" s="5">
        <f ca="1">IF(X$4="",0,X77/(1+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123" s="5">
        <f ca="1">IF(Y$4="",0,Y77/(1+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123" s="5">
        <f ca="1">IF(Z$4="",0,Z77/(1+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123" s="5">
        <f ca="1">IF(AA$4="",0,AA77/(1+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123" s="5">
        <f ca="1">IF(AB$4="",0,AB77/(1+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123" s="5">
        <f ca="1">IF(AC$4="",0,AC77/(1+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123" s="5">
        <f ca="1">IF(AD$4="",0,AD77/(1+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123" s="5">
        <f ca="1">IF(AE$4="",0,AE77/(1+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123" s="5">
        <f ca="1">IF(AF$4="",0,AF77/(1+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123" s="5">
        <f ca="1">IF(AG$4="",0,AG77/(1+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123" s="5">
        <f ca="1">IF(AH$4="",0,AH77/(1+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123" s="5">
        <f ca="1">IF(AI$4="",0,AI77/(1+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123" s="5">
        <f ca="1">IF(AJ$4="",0,AJ77/(1+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123" s="5">
        <f ca="1">IF(AK$4="",0,AK77/(1+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1914147.4904999998</v>
      </c>
      <c r="AL123" s="5">
        <f ca="1">IF(AL$4="",0,AL77/(1+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4976783.4752999991</v>
      </c>
      <c r="AM123" s="5">
        <f ca="1">IF(AM$4="",0,AM77/(1+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6061467.0532499999</v>
      </c>
      <c r="AN123" s="5">
        <f ca="1">IF(AN$4="",0,AN77/(1+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7975614.5437500011</v>
      </c>
      <c r="AO123" s="5">
        <f ca="1">IF(AO$4="",0,AO77/(1+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9889762.0342500005</v>
      </c>
      <c r="AP123" s="5">
        <f ca="1">IF(AP$4="",0,AP77/(1+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11803909.52475</v>
      </c>
      <c r="AQ123" s="5">
        <f ca="1">IF(AQ$4="",0,AQ77/(1+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13879483.453615502</v>
      </c>
      <c r="AR123" s="5">
        <f ca="1">IF(AR$4="",0,AR77/(1+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15976113.0048765</v>
      </c>
      <c r="AS123" s="5">
        <f ca="1">IF(AS$4="",0,AS77/(1+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17932371.740167502</v>
      </c>
      <c r="AT123" s="5">
        <f ca="1">IF(AT$4="",0,AT77/(1+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19888630.475458499</v>
      </c>
      <c r="AU123" s="5">
        <f ca="1">IF(AU$4="",0,AU77/(1+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21844889.210749499</v>
      </c>
      <c r="AV123" s="5">
        <f ca="1">IF(AV$4="",0,AV77/(1+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23801147.9460405</v>
      </c>
      <c r="AW123" s="5">
        <f ca="1">IF(AW$4="",0,AW77/(1+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26051497.577870246</v>
      </c>
      <c r="AX123" s="5">
        <f ca="1">IF(AX$4="",0,AX77/(1+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28323366.055788193</v>
      </c>
      <c r="AY123" s="5">
        <f ca="1">IF(AY$4="",0,AY77/(1+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30322662.483255602</v>
      </c>
      <c r="AZ123" s="5">
        <f ca="1">IF(AZ$4="",0,AZ77/(1+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32321958.910723008</v>
      </c>
      <c r="BA123" s="5">
        <f ca="1">IF(BA$4="",0,BA77/(1+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34321255.338190407</v>
      </c>
      <c r="BB123" s="5">
        <f ca="1">IF(BB$4="",0,BB77/(1+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36320551.765657805</v>
      </c>
      <c r="BC123" s="5">
        <f ca="1">IF(BC$4="",0,BC77/(1+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38752362.653600663</v>
      </c>
      <c r="BD123" s="5">
        <f ca="1">IF(BD$4="",0,BD77/(1+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40525072.152621754</v>
      </c>
      <c r="BE123" s="5">
        <f ca="1">IF(BE$4="",0,BE77/(1+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40865618.977433696</v>
      </c>
      <c r="BF123" s="5">
        <f ca="1">IF(BF$4="",0,BF77/(1+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40865618.977433696</v>
      </c>
      <c r="BG123" s="5">
        <f ca="1">IF(BG$4="",0,BG77/(1+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40865618.977433696</v>
      </c>
      <c r="BH123" s="5">
        <f ca="1">IF(BH$4="",0,BH77/(1+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40865618.977433696</v>
      </c>
      <c r="BI123" s="5">
        <f ca="1">IF(BI$4="",0,BI77/(1+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41315140.786185466</v>
      </c>
      <c r="BJ123" s="5">
        <f ca="1">IF(BJ$4="",0,BJ77/(1+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41764662.594937235</v>
      </c>
      <c r="BK123" s="5">
        <f ca="1">IF(BK$4="",0,BK77/(1+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41764662.594937235</v>
      </c>
      <c r="BL123" s="5">
        <f ca="1">IF(BL$4="",0,BL77/(1+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41764662.594937235</v>
      </c>
      <c r="BM123" s="5">
        <f ca="1">IF(BM$4="",0,BM77/(1+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41764662.594937235</v>
      </c>
      <c r="BN123" s="5">
        <f ca="1">IF(BN$4="",0,BN77/(1+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41764662.594937235</v>
      </c>
      <c r="BO123" s="5">
        <f ca="1">IF(BO$4="",0,BO77/(1+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42224073.883481547</v>
      </c>
      <c r="BP123" s="5">
        <f ca="1">IF(BP$4="",0,BP77/(1+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42683485.172025852</v>
      </c>
      <c r="BQ123" s="5">
        <f ca="1">IF(BQ$4="",0,BQ77/(1+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42683485.172025852</v>
      </c>
      <c r="BR123" s="5">
        <f ca="1">IF(BR$4="",0,BR77/(1+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42683485.172025852</v>
      </c>
      <c r="BS123" s="5">
        <f ca="1">IF(BS$4="",0,BS77/(1+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42683485.172025852</v>
      </c>
      <c r="BT123" s="5">
        <f ca="1">IF(BT$4="",0,BT77/(1+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42683485.172025852</v>
      </c>
      <c r="BU123" s="5">
        <f ca="1">IF(BU$4="",0,BU77/(1+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43153003.508918144</v>
      </c>
      <c r="BV123" s="5">
        <f ca="1">IF(BV$4="",0,BV77/(1+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43622521.845810436</v>
      </c>
      <c r="BW123" s="5">
        <f ca="1">IF(BW$4="",0,BW77/(1+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43622521.845810436</v>
      </c>
      <c r="BX123" s="5">
        <f ca="1">IF(BX$4="",0,BX77/(1+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43622521.845810436</v>
      </c>
      <c r="BY123" s="5">
        <f ca="1">IF(BY$4="",0,BY77/(1+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43622521.845810436</v>
      </c>
      <c r="BZ123" s="5">
        <f ca="1">IF(BZ$4="",0,BZ77/(1+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43622521.845810436</v>
      </c>
      <c r="CA123" s="5">
        <f ca="1">IF(CA$4="",0,CA77/(1+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44102369.586114347</v>
      </c>
      <c r="CB123" s="5">
        <f ca="1">IF(CB$4="",0,CB77/(1+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44582217.326418258</v>
      </c>
      <c r="CC123" s="5">
        <f ca="1">IF(CC$4="",0,CC77/(1+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44582217.326418258</v>
      </c>
      <c r="CD123" s="5">
        <f ca="1">IF(CD$4="",0,CD77/(1+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44582217.326418258</v>
      </c>
      <c r="CE123" s="5">
        <f ca="1">IF(CE$4="",0,CE77/(1+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44582217.326418258</v>
      </c>
      <c r="CF123" s="5">
        <f ca="1">IF(CF$4="",0,CF77/(1+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124" spans="2:84" x14ac:dyDescent="0.3">
      <c r="B124" s="13">
        <f>ROW()</f>
        <v>124</v>
      </c>
    </row>
    <row r="125" spans="2:84" x14ac:dyDescent="0.3">
      <c r="B125" s="13">
        <f>ROW()</f>
        <v>125</v>
      </c>
      <c r="H125" s="1" t="s">
        <v>43</v>
      </c>
      <c r="M125" s="53" t="s">
        <v>18</v>
      </c>
      <c r="P125" s="72" t="str">
        <f>Lists!$AI$13</f>
        <v>PL(-)</v>
      </c>
      <c r="U125" s="5">
        <f ca="1">SUM(INDIRECT(ADDRESS($B125,$X$2)&amp;":"&amp;ADDRESS($B125,$X$2-1+$P$8)))</f>
        <v>1233366932.1823192</v>
      </c>
      <c r="X125" s="5">
        <f ca="1">IF(X$4="",0,X126+X134)</f>
        <v>0</v>
      </c>
      <c r="Y125" s="5">
        <f t="shared" ref="Y125:CF125" ca="1" si="277">IF(Y$4="",0,Y126+Y134)</f>
        <v>0</v>
      </c>
      <c r="Z125" s="5">
        <f t="shared" ca="1" si="277"/>
        <v>0</v>
      </c>
      <c r="AA125" s="5">
        <f t="shared" ca="1" si="277"/>
        <v>0</v>
      </c>
      <c r="AB125" s="5">
        <f t="shared" ca="1" si="277"/>
        <v>0</v>
      </c>
      <c r="AC125" s="5">
        <f t="shared" ca="1" si="277"/>
        <v>0</v>
      </c>
      <c r="AD125" s="5">
        <f t="shared" ca="1" si="277"/>
        <v>0</v>
      </c>
      <c r="AE125" s="5">
        <f t="shared" ca="1" si="277"/>
        <v>0</v>
      </c>
      <c r="AF125" s="5">
        <f t="shared" ca="1" si="277"/>
        <v>0</v>
      </c>
      <c r="AG125" s="5">
        <f t="shared" ca="1" si="277"/>
        <v>0</v>
      </c>
      <c r="AH125" s="5">
        <f t="shared" ca="1" si="277"/>
        <v>0</v>
      </c>
      <c r="AI125" s="5">
        <f t="shared" ca="1" si="277"/>
        <v>0</v>
      </c>
      <c r="AJ125" s="5">
        <f t="shared" ca="1" si="277"/>
        <v>270670.46400000004</v>
      </c>
      <c r="AK125" s="5">
        <f t="shared" ca="1" si="277"/>
        <v>1744782.0120000001</v>
      </c>
      <c r="AL125" s="5">
        <f t="shared" ca="1" si="277"/>
        <v>3947724.9720000001</v>
      </c>
      <c r="AM125" s="5">
        <f t="shared" ca="1" si="277"/>
        <v>4728701.2319999998</v>
      </c>
      <c r="AN125" s="5">
        <f t="shared" ca="1" si="277"/>
        <v>6148448.4120000005</v>
      </c>
      <c r="AO125" s="5">
        <f t="shared" ca="1" si="277"/>
        <v>7568195.5920000002</v>
      </c>
      <c r="AP125" s="5">
        <f t="shared" ca="1" si="277"/>
        <v>9006189.4459199999</v>
      </c>
      <c r="AQ125" s="5">
        <f t="shared" ca="1" si="277"/>
        <v>10530697.415040003</v>
      </c>
      <c r="AR125" s="5">
        <f t="shared" ca="1" si="277"/>
        <v>12063985.874639999</v>
      </c>
      <c r="AS125" s="5">
        <f t="shared" ca="1" si="277"/>
        <v>13512127.99824</v>
      </c>
      <c r="AT125" s="5">
        <f t="shared" ca="1" si="277"/>
        <v>14960270.12184</v>
      </c>
      <c r="AU125" s="5">
        <f t="shared" ca="1" si="277"/>
        <v>16408412.245439997</v>
      </c>
      <c r="AV125" s="5">
        <f t="shared" ca="1" si="277"/>
        <v>17889124.6819872</v>
      </c>
      <c r="AW125" s="5">
        <f t="shared" ca="1" si="277"/>
        <v>19525776.823324803</v>
      </c>
      <c r="AX125" s="5">
        <f t="shared" ca="1" si="277"/>
        <v>21167895.388564799</v>
      </c>
      <c r="AY125" s="5">
        <f t="shared" ca="1" si="277"/>
        <v>22645000.354636796</v>
      </c>
      <c r="AZ125" s="5">
        <f t="shared" ca="1" si="277"/>
        <v>24122105.3207088</v>
      </c>
      <c r="BA125" s="5">
        <f t="shared" ca="1" si="277"/>
        <v>25599210.286780804</v>
      </c>
      <c r="BB125" s="5">
        <f t="shared" ca="1" si="277"/>
        <v>27123774.85171872</v>
      </c>
      <c r="BC125" s="5">
        <f t="shared" ca="1" si="277"/>
        <v>28876447.128974974</v>
      </c>
      <c r="BD125" s="5">
        <f t="shared" ca="1" si="277"/>
        <v>30179345.824027296</v>
      </c>
      <c r="BE125" s="5">
        <f t="shared" ca="1" si="277"/>
        <v>30556518.227747142</v>
      </c>
      <c r="BF125" s="5">
        <f t="shared" ca="1" si="277"/>
        <v>30707795.699132264</v>
      </c>
      <c r="BG125" s="5">
        <f t="shared" ca="1" si="277"/>
        <v>30859073.170517385</v>
      </c>
      <c r="BH125" s="5">
        <f t="shared" ca="1" si="277"/>
        <v>31073282.069998715</v>
      </c>
      <c r="BI125" s="5">
        <f t="shared" ca="1" si="277"/>
        <v>31513786.756751712</v>
      </c>
      <c r="BJ125" s="5">
        <f t="shared" ca="1" si="277"/>
        <v>31939163.696366198</v>
      </c>
      <c r="BK125" s="5">
        <f t="shared" ca="1" si="277"/>
        <v>32093466.717179023</v>
      </c>
      <c r="BL125" s="5">
        <f t="shared" ca="1" si="277"/>
        <v>32247769.737991843</v>
      </c>
      <c r="BM125" s="5">
        <f t="shared" ca="1" si="277"/>
        <v>32402072.758804664</v>
      </c>
      <c r="BN125" s="5">
        <f t="shared" ca="1" si="277"/>
        <v>32635378.926273651</v>
      </c>
      <c r="BO125" s="5">
        <f t="shared" ca="1" si="277"/>
        <v>33088396.979261212</v>
      </c>
      <c r="BP125" s="5">
        <f t="shared" ca="1" si="277"/>
        <v>33522281.457667984</v>
      </c>
      <c r="BQ125" s="5">
        <f t="shared" ca="1" si="277"/>
        <v>33679670.538897067</v>
      </c>
      <c r="BR125" s="5">
        <f t="shared" ca="1" si="277"/>
        <v>33837059.620126143</v>
      </c>
      <c r="BS125" s="5">
        <f t="shared" ca="1" si="277"/>
        <v>33994448.701355219</v>
      </c>
      <c r="BT125" s="5">
        <f t="shared" ca="1" si="277"/>
        <v>34247530.34397158</v>
      </c>
      <c r="BU125" s="5">
        <f t="shared" ca="1" si="277"/>
        <v>34713386.095968395</v>
      </c>
      <c r="BV125" s="5">
        <f t="shared" ca="1" si="277"/>
        <v>35155948.263943307</v>
      </c>
      <c r="BW125" s="5">
        <f t="shared" ca="1" si="277"/>
        <v>35316485.126796968</v>
      </c>
      <c r="BX125" s="5">
        <f t="shared" ca="1" si="277"/>
        <v>35477021.989650622</v>
      </c>
      <c r="BY125" s="5">
        <f t="shared" ca="1" si="277"/>
        <v>35637558.852504283</v>
      </c>
      <c r="BZ125" s="5">
        <f t="shared" ca="1" si="277"/>
        <v>35911113.666806921</v>
      </c>
      <c r="CA125" s="5">
        <f t="shared" ca="1" si="277"/>
        <v>36390139.418552168</v>
      </c>
      <c r="CB125" s="5">
        <f t="shared" ca="1" si="277"/>
        <v>36841552.829886571</v>
      </c>
      <c r="CC125" s="5">
        <f t="shared" ca="1" si="277"/>
        <v>37005300.429997303</v>
      </c>
      <c r="CD125" s="5">
        <f t="shared" ca="1" si="277"/>
        <v>37169048.030108035</v>
      </c>
      <c r="CE125" s="5">
        <f t="shared" ca="1" si="277"/>
        <v>37332795.630218767</v>
      </c>
      <c r="CF125" s="5">
        <f t="shared" ca="1" si="277"/>
        <v>0</v>
      </c>
    </row>
    <row r="126" spans="2:84" s="2" customFormat="1" x14ac:dyDescent="0.3">
      <c r="B126" s="126">
        <f>ROW()</f>
        <v>126</v>
      </c>
      <c r="H126" s="2" t="str">
        <f>H125</f>
        <v>Себестоимость</v>
      </c>
      <c r="I126" s="2" t="str">
        <f>$I$12</f>
        <v>Металлопрокат для B2C</v>
      </c>
      <c r="M126" s="127" t="s">
        <v>18</v>
      </c>
      <c r="O126" s="8"/>
      <c r="P126" s="72"/>
      <c r="Q126" s="129"/>
      <c r="U126" s="130">
        <f ca="1">SUM(INDIRECT(ADDRESS($B126,$X$2)&amp;":"&amp;ADDRESS($B126,$X$2-1+$P$8)))</f>
        <v>190389506.90919614</v>
      </c>
      <c r="X126" s="130">
        <f ca="1">IF(X$4="",0,SUM(X127:X133))</f>
        <v>0</v>
      </c>
      <c r="Y126" s="130">
        <f t="shared" ref="Y126:CF126" ca="1" si="278">IF(Y$4="",0,SUM(Y127:Y133))</f>
        <v>0</v>
      </c>
      <c r="Z126" s="130">
        <f t="shared" ca="1" si="278"/>
        <v>0</v>
      </c>
      <c r="AA126" s="130">
        <f t="shared" ca="1" si="278"/>
        <v>0</v>
      </c>
      <c r="AB126" s="130">
        <f t="shared" ca="1" si="278"/>
        <v>0</v>
      </c>
      <c r="AC126" s="130">
        <f t="shared" ca="1" si="278"/>
        <v>0</v>
      </c>
      <c r="AD126" s="130">
        <f t="shared" ca="1" si="278"/>
        <v>0</v>
      </c>
      <c r="AE126" s="130">
        <f t="shared" ca="1" si="278"/>
        <v>0</v>
      </c>
      <c r="AF126" s="130">
        <f t="shared" ca="1" si="278"/>
        <v>0</v>
      </c>
      <c r="AG126" s="130">
        <f t="shared" ca="1" si="278"/>
        <v>0</v>
      </c>
      <c r="AH126" s="130">
        <f t="shared" ca="1" si="278"/>
        <v>0</v>
      </c>
      <c r="AI126" s="130">
        <f t="shared" ca="1" si="278"/>
        <v>0</v>
      </c>
      <c r="AJ126" s="130">
        <f t="shared" ca="1" si="278"/>
        <v>270670.46400000004</v>
      </c>
      <c r="AK126" s="130">
        <f t="shared" ca="1" si="278"/>
        <v>473673.31200000003</v>
      </c>
      <c r="AL126" s="130">
        <f t="shared" ca="1" si="278"/>
        <v>642842.35200000007</v>
      </c>
      <c r="AM126" s="130">
        <f t="shared" ca="1" si="278"/>
        <v>684250.27199999976</v>
      </c>
      <c r="AN126" s="130">
        <f t="shared" ca="1" si="278"/>
        <v>826802.41200000001</v>
      </c>
      <c r="AO126" s="130">
        <f t="shared" ca="1" si="278"/>
        <v>969354.55200000003</v>
      </c>
      <c r="AP126" s="130">
        <f t="shared" ca="1" si="278"/>
        <v>1130153.3659200002</v>
      </c>
      <c r="AQ126" s="130">
        <f t="shared" ca="1" si="278"/>
        <v>1279548.0086400001</v>
      </c>
      <c r="AR126" s="130">
        <f t="shared" ca="1" si="278"/>
        <v>1424951.19144</v>
      </c>
      <c r="AS126" s="130">
        <f t="shared" ca="1" si="278"/>
        <v>1570354.3742400003</v>
      </c>
      <c r="AT126" s="130">
        <f t="shared" ca="1" si="278"/>
        <v>1715757.5570399999</v>
      </c>
      <c r="AU126" s="130">
        <f t="shared" ca="1" si="278"/>
        <v>1861160.7398400002</v>
      </c>
      <c r="AV126" s="130">
        <f t="shared" ca="1" si="278"/>
        <v>2039134.2355871999</v>
      </c>
      <c r="AW126" s="130">
        <f t="shared" ca="1" si="278"/>
        <v>2195006.4475488001</v>
      </c>
      <c r="AX126" s="130">
        <f t="shared" ca="1" si="278"/>
        <v>2343317.6940047997</v>
      </c>
      <c r="AY126" s="130">
        <f t="shared" ca="1" si="278"/>
        <v>2491628.9404608007</v>
      </c>
      <c r="AZ126" s="130">
        <f t="shared" ca="1" si="278"/>
        <v>2639940.1869167998</v>
      </c>
      <c r="BA126" s="130">
        <f t="shared" ca="1" si="278"/>
        <v>2788251.4333727998</v>
      </c>
      <c r="BB126" s="130">
        <f t="shared" ca="1" si="278"/>
        <v>2984022.2786947205</v>
      </c>
      <c r="BC126" s="130">
        <f t="shared" ca="1" si="278"/>
        <v>3146571.4048104957</v>
      </c>
      <c r="BD126" s="130">
        <f t="shared" ca="1" si="278"/>
        <v>3297848.8761956161</v>
      </c>
      <c r="BE126" s="130">
        <f t="shared" ca="1" si="278"/>
        <v>3449126.347580736</v>
      </c>
      <c r="BF126" s="130">
        <f t="shared" ca="1" si="278"/>
        <v>3600403.8189658565</v>
      </c>
      <c r="BG126" s="130">
        <f t="shared" ca="1" si="278"/>
        <v>3751681.2903509769</v>
      </c>
      <c r="BH126" s="130">
        <f t="shared" ca="1" si="278"/>
        <v>3965890.189832306</v>
      </c>
      <c r="BI126" s="130">
        <f t="shared" ca="1" si="278"/>
        <v>4135320.9577836418</v>
      </c>
      <c r="BJ126" s="130">
        <f t="shared" ca="1" si="278"/>
        <v>4289623.9785964638</v>
      </c>
      <c r="BK126" s="130">
        <f t="shared" ca="1" si="278"/>
        <v>4443926.9994092863</v>
      </c>
      <c r="BL126" s="130">
        <f t="shared" ca="1" si="278"/>
        <v>4598230.0202221079</v>
      </c>
      <c r="BM126" s="130">
        <f t="shared" ca="1" si="278"/>
        <v>4752533.0410349304</v>
      </c>
      <c r="BN126" s="130">
        <f t="shared" ca="1" si="278"/>
        <v>4985839.2085039187</v>
      </c>
      <c r="BO126" s="130">
        <f t="shared" ca="1" si="278"/>
        <v>5162361.864313785</v>
      </c>
      <c r="BP126" s="130">
        <f t="shared" ca="1" si="278"/>
        <v>5319750.9455428645</v>
      </c>
      <c r="BQ126" s="130">
        <f t="shared" ca="1" si="278"/>
        <v>5477140.026771944</v>
      </c>
      <c r="BR126" s="130">
        <f t="shared" ca="1" si="278"/>
        <v>5634529.1080010226</v>
      </c>
      <c r="BS126" s="130">
        <f t="shared" ca="1" si="278"/>
        <v>5791918.1892301003</v>
      </c>
      <c r="BT126" s="130">
        <f t="shared" ca="1" si="278"/>
        <v>6044999.8318464616</v>
      </c>
      <c r="BU126" s="130">
        <f t="shared" ca="1" si="278"/>
        <v>6228830.2787220245</v>
      </c>
      <c r="BV126" s="130">
        <f t="shared" ca="1" si="278"/>
        <v>6389367.1415756848</v>
      </c>
      <c r="BW126" s="130">
        <f t="shared" ca="1" si="278"/>
        <v>6549904.004429345</v>
      </c>
      <c r="BX126" s="130">
        <f t="shared" ca="1" si="278"/>
        <v>6710440.8672830043</v>
      </c>
      <c r="BY126" s="130">
        <f t="shared" ca="1" si="278"/>
        <v>6870977.7301366664</v>
      </c>
      <c r="BZ126" s="130">
        <f t="shared" ca="1" si="278"/>
        <v>7144532.5444393028</v>
      </c>
      <c r="CA126" s="130">
        <f t="shared" ca="1" si="278"/>
        <v>7335892.4849608671</v>
      </c>
      <c r="CB126" s="130">
        <f t="shared" ca="1" si="278"/>
        <v>7499640.0850716028</v>
      </c>
      <c r="CC126" s="130">
        <f t="shared" ca="1" si="278"/>
        <v>7663387.685182333</v>
      </c>
      <c r="CD126" s="130">
        <f t="shared" ca="1" si="278"/>
        <v>7827135.2852930678</v>
      </c>
      <c r="CE126" s="130">
        <f t="shared" ca="1" si="278"/>
        <v>7990882.8854037998</v>
      </c>
      <c r="CF126" s="130">
        <f t="shared" ca="1" si="278"/>
        <v>0</v>
      </c>
    </row>
    <row r="127" spans="2:84" x14ac:dyDescent="0.3">
      <c r="B127" s="13">
        <f>ROW()</f>
        <v>127</v>
      </c>
      <c r="H127" s="1" t="str">
        <f t="shared" ref="H127:H132" si="279">$H$85</f>
        <v>Себестоимость продаж</v>
      </c>
      <c r="I127" s="1" t="str">
        <f>Prcsses!I14</f>
        <v>Металлопрокат</v>
      </c>
      <c r="M127" s="53" t="s">
        <v>18</v>
      </c>
      <c r="U127" s="5">
        <f t="shared" ref="U127:U132" ca="1" si="280">SUM(INDIRECT(ADDRESS($B127,$X$2)&amp;":"&amp;ADDRESS($B127,$X$2-1+$P$8)))</f>
        <v>138964870.82262212</v>
      </c>
      <c r="X127" s="5">
        <f ca="1">IF(X$4="",0,X87/(1+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27" s="5">
        <f ca="1">IF(Y$4="",0,Y87/(1+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27" s="5">
        <f ca="1">IF(Z$4="",0,Z87/(1+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27" s="5">
        <f ca="1">IF(AA$4="",0,AA87/(1+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27" s="5">
        <f ca="1">IF(AB$4="",0,AB87/(1+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27" s="5">
        <f ca="1">IF(AC$4="",0,AC87/(1+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27" s="5">
        <f ca="1">IF(AD$4="",0,AD87/(1+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27" s="5">
        <f ca="1">IF(AE$4="",0,AE87/(1+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27" s="5">
        <f ca="1">IF(AF$4="",0,AF87/(1+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27" s="5">
        <f ca="1">IF(AG$4="",0,AG87/(1+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27" s="5">
        <f ca="1">IF(AH$4="",0,AH87/(1+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27" s="5">
        <f ca="1">IF(AI$4="",0,AI87/(1+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27" s="5">
        <f ca="1">IF(AJ$4="",0,AJ87/(1+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199756.79999999999</v>
      </c>
      <c r="AK127" s="5">
        <f ca="1">IF(AK$4="",0,AK87/(1+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349574.40000000002</v>
      </c>
      <c r="AL127" s="5">
        <f ca="1">IF(AL$4="",0,AL87/(1+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474422.39999999997</v>
      </c>
      <c r="AM127" s="5">
        <f ca="1">IF(AM$4="",0,AM87/(1+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499391.99999999994</v>
      </c>
      <c r="AN127" s="5">
        <f ca="1">IF(AN$4="",0,AN87/(1+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603432</v>
      </c>
      <c r="AO127" s="5">
        <f ca="1">IF(AO$4="",0,AO87/(1+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707472</v>
      </c>
      <c r="AP127" s="5">
        <f ca="1">IF(AP$4="",0,AP87/(1+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824829.12</v>
      </c>
      <c r="AQ127" s="5">
        <f ca="1">IF(AQ$4="",0,AQ87/(1+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933863.04</v>
      </c>
      <c r="AR127" s="5">
        <f ca="1">IF(AR$4="",0,AR87/(1+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1039983.8400000001</v>
      </c>
      <c r="AS127" s="5">
        <f ca="1">IF(AS$4="",0,AS87/(1+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1146104.6400000001</v>
      </c>
      <c r="AT127" s="5">
        <f ca="1">IF(AT$4="",0,AT87/(1+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1252225.44</v>
      </c>
      <c r="AU127" s="5">
        <f ca="1">IF(AU$4="",0,AU87/(1+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1358346.24</v>
      </c>
      <c r="AV127" s="5">
        <f ca="1">IF(AV$4="",0,AV87/(1+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1488238.0992000001</v>
      </c>
      <c r="AW127" s="5">
        <f ca="1">IF(AW$4="",0,AW87/(1+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1601999.5968000002</v>
      </c>
      <c r="AX127" s="5">
        <f ca="1">IF(AX$4="",0,AX87/(1+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1710242.8128</v>
      </c>
      <c r="AY127" s="5">
        <f ca="1">IF(AY$4="",0,AY87/(1+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1818486.0288000002</v>
      </c>
      <c r="AZ127" s="5">
        <f ca="1">IF(AZ$4="",0,AZ87/(1+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1926729.2448000002</v>
      </c>
      <c r="BA127" s="5">
        <f ca="1">IF(BA$4="",0,BA87/(1+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2034972.4608</v>
      </c>
      <c r="BB127" s="5">
        <f ca="1">IF(BB$4="",0,BB87/(1+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2177853.5059200004</v>
      </c>
      <c r="BC127" s="5">
        <f ca="1">IF(BC$4="",0,BC87/(1+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2296488.0706560002</v>
      </c>
      <c r="BD127" s="5">
        <f ca="1">IF(BD$4="",0,BD87/(1+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2406896.1509759999</v>
      </c>
      <c r="BE127" s="5">
        <f ca="1">IF(BE$4="",0,BE87/(1+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2517304.2312960001</v>
      </c>
      <c r="BF127" s="5">
        <f ca="1">IF(BF$4="",0,BF87/(1+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2627712.3116160003</v>
      </c>
      <c r="BG127" s="5">
        <f ca="1">IF(BG$4="",0,BG87/(1+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2738120.3919360004</v>
      </c>
      <c r="BH127" s="5">
        <f ca="1">IF(BH$4="",0,BH87/(1+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2894458.2336691204</v>
      </c>
      <c r="BI127" s="5">
        <f ca="1">IF(BI$4="",0,BI87/(1+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3018115.2836275208</v>
      </c>
      <c r="BJ127" s="5">
        <f ca="1">IF(BJ$4="",0,BJ87/(1+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3130731.5255539208</v>
      </c>
      <c r="BK127" s="5">
        <f ca="1">IF(BK$4="",0,BK87/(1+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3243347.7674803203</v>
      </c>
      <c r="BL127" s="5">
        <f ca="1">IF(BL$4="",0,BL87/(1+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3355964.0094067203</v>
      </c>
      <c r="BM127" s="5">
        <f ca="1">IF(BM$4="",0,BM87/(1+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3468580.2513331207</v>
      </c>
      <c r="BN127" s="5">
        <f ca="1">IF(BN$4="",0,BN87/(1+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3638856.0091258371</v>
      </c>
      <c r="BO127" s="5">
        <f ca="1">IF(BO$4="",0,BO87/(1+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3767688.989889638</v>
      </c>
      <c r="BP127" s="5">
        <f ca="1">IF(BP$4="",0,BP87/(1+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3882557.556654566</v>
      </c>
      <c r="BQ127" s="5">
        <f ca="1">IF(BQ$4="",0,BQ87/(1+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3997426.1234194944</v>
      </c>
      <c r="BR127" s="5">
        <f ca="1">IF(BR$4="",0,BR87/(1+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4112294.6901844218</v>
      </c>
      <c r="BS127" s="5">
        <f ca="1">IF(BS$4="",0,BS87/(1+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4227163.2569493493</v>
      </c>
      <c r="BT127" s="5">
        <f ca="1">IF(BT$4="",0,BT87/(1+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4411871.9123073546</v>
      </c>
      <c r="BU127" s="5">
        <f ca="1">IF(BU$4="",0,BU87/(1+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4546038.3982887901</v>
      </c>
      <c r="BV127" s="5">
        <f ca="1">IF(BV$4="",0,BV87/(1+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4663204.3363890173</v>
      </c>
      <c r="BW127" s="5">
        <f ca="1">IF(BW$4="",0,BW87/(1+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4780370.2744892435</v>
      </c>
      <c r="BX127" s="5">
        <f ca="1">IF(BX$4="",0,BX87/(1+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4897536.2125894697</v>
      </c>
      <c r="BY127" s="5">
        <f ca="1">IF(BY$4="",0,BY87/(1+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5014702.1506896969</v>
      </c>
      <c r="BZ127" s="5">
        <f ca="1">IF(BZ$4="",0,BZ87/(1+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5214352.9092124822</v>
      </c>
      <c r="CA127" s="5">
        <f ca="1">IF(CA$4="",0,CA87/(1+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5354014.7074279534</v>
      </c>
      <c r="CB127" s="5">
        <f ca="1">IF(CB$4="",0,CB87/(1+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5473523.9642901849</v>
      </c>
      <c r="CC127" s="5">
        <f ca="1">IF(CC$4="",0,CC87/(1+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5593033.2211524146</v>
      </c>
      <c r="CD127" s="5">
        <f ca="1">IF(CD$4="",0,CD87/(1+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5712542.4780146461</v>
      </c>
      <c r="CE127" s="5">
        <f ca="1">IF(CE$4="",0,CE87/(1+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5832051.7348768767</v>
      </c>
      <c r="CF127" s="5">
        <f ca="1">IF(CF$4="",0,CF87/(1+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28" spans="2:84" x14ac:dyDescent="0.3">
      <c r="B128" s="13">
        <f>ROW()</f>
        <v>128</v>
      </c>
      <c r="H128" s="1" t="str">
        <f t="shared" si="279"/>
        <v>Себестоимость продаж</v>
      </c>
      <c r="I128" s="1" t="str">
        <f>Prcsses!I15</f>
        <v>Изготовление у подрядчиков</v>
      </c>
      <c r="M128" s="53" t="s">
        <v>18</v>
      </c>
      <c r="U128" s="5">
        <f t="shared" ca="1" si="280"/>
        <v>34741217.70565553</v>
      </c>
      <c r="X128" s="5">
        <f ca="1">IF(X$4="",0,X88/(1+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28" s="5">
        <f ca="1">IF(Y$4="",0,Y88/(1+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28" s="5">
        <f ca="1">IF(Z$4="",0,Z88/(1+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28" s="5">
        <f ca="1">IF(AA$4="",0,AA88/(1+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28" s="5">
        <f ca="1">IF(AB$4="",0,AB88/(1+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28" s="5">
        <f ca="1">IF(AC$4="",0,AC88/(1+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28" s="5">
        <f ca="1">IF(AD$4="",0,AD88/(1+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28" s="5">
        <f ca="1">IF(AE$4="",0,AE88/(1+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28" s="5">
        <f ca="1">IF(AF$4="",0,AF88/(1+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28" s="5">
        <f ca="1">IF(AG$4="",0,AG88/(1+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28" s="5">
        <f ca="1">IF(AH$4="",0,AH88/(1+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28" s="5">
        <f ca="1">IF(AI$4="",0,AI88/(1+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28" s="5">
        <f ca="1">IF(AJ$4="",0,AJ88/(1+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49939.199999999997</v>
      </c>
      <c r="AK128" s="5">
        <f ca="1">IF(AK$4="",0,AK88/(1+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87393.600000000006</v>
      </c>
      <c r="AL128" s="5">
        <f ca="1">IF(AL$4="",0,AL88/(1+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118605.59999999999</v>
      </c>
      <c r="AM128" s="5">
        <f ca="1">IF(AM$4="",0,AM88/(1+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124847.99999999999</v>
      </c>
      <c r="AN128" s="5">
        <f ca="1">IF(AN$4="",0,AN88/(1+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150858</v>
      </c>
      <c r="AO128" s="5">
        <f ca="1">IF(AO$4="",0,AO88/(1+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176868</v>
      </c>
      <c r="AP128" s="5">
        <f ca="1">IF(AP$4="",0,AP88/(1+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206207.28</v>
      </c>
      <c r="AQ128" s="5">
        <f ca="1">IF(AQ$4="",0,AQ88/(1+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233465.76</v>
      </c>
      <c r="AR128" s="5">
        <f ca="1">IF(AR$4="",0,AR88/(1+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259995.96000000002</v>
      </c>
      <c r="AS128" s="5">
        <f ca="1">IF(AS$4="",0,AS88/(1+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286526.16000000003</v>
      </c>
      <c r="AT128" s="5">
        <f ca="1">IF(AT$4="",0,AT88/(1+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313056.36</v>
      </c>
      <c r="AU128" s="5">
        <f ca="1">IF(AU$4="",0,AU88/(1+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339586.56</v>
      </c>
      <c r="AV128" s="5">
        <f ca="1">IF(AV$4="",0,AV88/(1+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372059.52480000001</v>
      </c>
      <c r="AW128" s="5">
        <f ca="1">IF(AW$4="",0,AW88/(1+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400499.89920000004</v>
      </c>
      <c r="AX128" s="5">
        <f ca="1">IF(AX$4="",0,AX88/(1+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427560.70319999999</v>
      </c>
      <c r="AY128" s="5">
        <f ca="1">IF(AY$4="",0,AY88/(1+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454621.50720000005</v>
      </c>
      <c r="AZ128" s="5">
        <f ca="1">IF(AZ$4="",0,AZ88/(1+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481682.31120000005</v>
      </c>
      <c r="BA128" s="5">
        <f ca="1">IF(BA$4="",0,BA88/(1+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508743.1152</v>
      </c>
      <c r="BB128" s="5">
        <f ca="1">IF(BB$4="",0,BB88/(1+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544463.37648000009</v>
      </c>
      <c r="BC128" s="5">
        <f ca="1">IF(BC$4="",0,BC88/(1+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574122.01766400004</v>
      </c>
      <c r="BD128" s="5">
        <f ca="1">IF(BD$4="",0,BD88/(1+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601724.03774399997</v>
      </c>
      <c r="BE128" s="5">
        <f ca="1">IF(BE$4="",0,BE88/(1+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629326.05782400002</v>
      </c>
      <c r="BF128" s="5">
        <f ca="1">IF(BF$4="",0,BF88/(1+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656928.07790400006</v>
      </c>
      <c r="BG128" s="5">
        <f ca="1">IF(BG$4="",0,BG88/(1+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684530.09798400011</v>
      </c>
      <c r="BH128" s="5">
        <f ca="1">IF(BH$4="",0,BH88/(1+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723614.55841728009</v>
      </c>
      <c r="BI128" s="5">
        <f ca="1">IF(BI$4="",0,BI88/(1+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754528.8209068802</v>
      </c>
      <c r="BJ128" s="5">
        <f ca="1">IF(BJ$4="",0,BJ88/(1+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782682.88138848019</v>
      </c>
      <c r="BK128" s="5">
        <f ca="1">IF(BK$4="",0,BK88/(1+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810836.94187008007</v>
      </c>
      <c r="BL128" s="5">
        <f ca="1">IF(BL$4="",0,BL88/(1+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838991.00235168007</v>
      </c>
      <c r="BM128" s="5">
        <f ca="1">IF(BM$4="",0,BM88/(1+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867145.06283328019</v>
      </c>
      <c r="BN128" s="5">
        <f ca="1">IF(BN$4="",0,BN88/(1+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909714.00228145928</v>
      </c>
      <c r="BO128" s="5">
        <f ca="1">IF(BO$4="",0,BO88/(1+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941922.24747240951</v>
      </c>
      <c r="BP128" s="5">
        <f ca="1">IF(BP$4="",0,BP88/(1+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970639.38916364149</v>
      </c>
      <c r="BQ128" s="5">
        <f ca="1">IF(BQ$4="",0,BQ88/(1+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999356.53085487359</v>
      </c>
      <c r="BR128" s="5">
        <f ca="1">IF(BR$4="",0,BR88/(1+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1028073.6725461055</v>
      </c>
      <c r="BS128" s="5">
        <f ca="1">IF(BS$4="",0,BS88/(1+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1056790.8142373373</v>
      </c>
      <c r="BT128" s="5">
        <f ca="1">IF(BT$4="",0,BT88/(1+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1102967.9780768387</v>
      </c>
      <c r="BU128" s="5">
        <f ca="1">IF(BU$4="",0,BU88/(1+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1136509.5995721975</v>
      </c>
      <c r="BV128" s="5">
        <f ca="1">IF(BV$4="",0,BV88/(1+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1165801.0840972543</v>
      </c>
      <c r="BW128" s="5">
        <f ca="1">IF(BW$4="",0,BW88/(1+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1195092.5686223109</v>
      </c>
      <c r="BX128" s="5">
        <f ca="1">IF(BX$4="",0,BX88/(1+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1224384.0531473674</v>
      </c>
      <c r="BY128" s="5">
        <f ca="1">IF(BY$4="",0,BY88/(1+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1253675.5376724242</v>
      </c>
      <c r="BZ128" s="5">
        <f ca="1">IF(BZ$4="",0,BZ88/(1+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1303588.2273031205</v>
      </c>
      <c r="CA128" s="5">
        <f ca="1">IF(CA$4="",0,CA88/(1+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1338503.6768569883</v>
      </c>
      <c r="CB128" s="5">
        <f ca="1">IF(CB$4="",0,CB88/(1+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1368380.9910725462</v>
      </c>
      <c r="CC128" s="5">
        <f ca="1">IF(CC$4="",0,CC88/(1+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1398258.3052881036</v>
      </c>
      <c r="CD128" s="5">
        <f ca="1">IF(CD$4="",0,CD88/(1+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1428135.6195036615</v>
      </c>
      <c r="CE128" s="5">
        <f ca="1">IF(CE$4="",0,CE88/(1+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1458012.9337192192</v>
      </c>
      <c r="CF128" s="5">
        <f ca="1">IF(CF$4="",0,CF88/(1+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29" spans="2:84" x14ac:dyDescent="0.3">
      <c r="B129" s="13">
        <f>ROW()</f>
        <v>129</v>
      </c>
      <c r="H129" s="1" t="str">
        <f t="shared" si="279"/>
        <v>Себестоимость продаж</v>
      </c>
      <c r="I129" s="1" t="str">
        <f>Prcsses!I16</f>
        <v>Потребление эл.энергии прочих ресурсов</v>
      </c>
      <c r="M129" s="53" t="s">
        <v>18</v>
      </c>
      <c r="U129" s="5">
        <f t="shared" ca="1" si="280"/>
        <v>2316081.1803770359</v>
      </c>
      <c r="X129" s="5">
        <f ca="1">IF(X$4="",0,X89/(1+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29" s="5">
        <f ca="1">IF(Y$4="",0,Y89/(1+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29" s="5">
        <f ca="1">IF(Z$4="",0,Z89/(1+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29" s="5">
        <f ca="1">IF(AA$4="",0,AA89/(1+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29" s="5">
        <f ca="1">IF(AB$4="",0,AB89/(1+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29" s="5">
        <f ca="1">IF(AC$4="",0,AC89/(1+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29" s="5">
        <f ca="1">IF(AD$4="",0,AD89/(1+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29" s="5">
        <f ca="1">IF(AE$4="",0,AE89/(1+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29" s="5">
        <f ca="1">IF(AF$4="",0,AF89/(1+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29" s="5">
        <f ca="1">IF(AG$4="",0,AG89/(1+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29" s="5">
        <f ca="1">IF(AH$4="",0,AH89/(1+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29" s="5">
        <f ca="1">IF(AI$4="",0,AI89/(1+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29" s="5">
        <f ca="1">IF(AJ$4="",0,AJ89/(1+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3329.2799999999997</v>
      </c>
      <c r="AK129" s="5">
        <f ca="1">IF(AK$4="",0,AK89/(1+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5826.24</v>
      </c>
      <c r="AL129" s="5">
        <f ca="1">IF(AL$4="",0,AL89/(1+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7907.0399999999991</v>
      </c>
      <c r="AM129" s="5">
        <f ca="1">IF(AM$4="",0,AM89/(1+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8323.1999999999989</v>
      </c>
      <c r="AN129" s="5">
        <f ca="1">IF(AN$4="",0,AN89/(1+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10057.200000000001</v>
      </c>
      <c r="AO129" s="5">
        <f ca="1">IF(AO$4="",0,AO89/(1+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11791.199999999999</v>
      </c>
      <c r="AP129" s="5">
        <f ca="1">IF(AP$4="",0,AP89/(1+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13747.152</v>
      </c>
      <c r="AQ129" s="5">
        <f ca="1">IF(AQ$4="",0,AQ89/(1+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15564.384</v>
      </c>
      <c r="AR129" s="5">
        <f ca="1">IF(AR$4="",0,AR89/(1+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17333.063999999998</v>
      </c>
      <c r="AS129" s="5">
        <f ca="1">IF(AS$4="",0,AS89/(1+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19101.743999999999</v>
      </c>
      <c r="AT129" s="5">
        <f ca="1">IF(AT$4="",0,AT89/(1+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20870.423999999999</v>
      </c>
      <c r="AU129" s="5">
        <f ca="1">IF(AU$4="",0,AU89/(1+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22639.103999999999</v>
      </c>
      <c r="AV129" s="5">
        <f ca="1">IF(AV$4="",0,AV89/(1+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24803.96832</v>
      </c>
      <c r="AW129" s="5">
        <f ca="1">IF(AW$4="",0,AW89/(1+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26699.993279999999</v>
      </c>
      <c r="AX129" s="5">
        <f ca="1">IF(AX$4="",0,AX89/(1+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28504.046880000002</v>
      </c>
      <c r="AY129" s="5">
        <f ca="1">IF(AY$4="",0,AY89/(1+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30308.100480000001</v>
      </c>
      <c r="AZ129" s="5">
        <f ca="1">IF(AZ$4="",0,AZ89/(1+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32112.15408</v>
      </c>
      <c r="BA129" s="5">
        <f ca="1">IF(BA$4="",0,BA89/(1+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33916.20768</v>
      </c>
      <c r="BB129" s="5">
        <f ca="1">IF(BB$4="",0,BB89/(1+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36297.558431999998</v>
      </c>
      <c r="BC129" s="5">
        <f ca="1">IF(BC$4="",0,BC89/(1+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38274.801177599998</v>
      </c>
      <c r="BD129" s="5">
        <f ca="1">IF(BD$4="",0,BD89/(1+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40114.935849599999</v>
      </c>
      <c r="BE129" s="5">
        <f ca="1">IF(BE$4="",0,BE89/(1+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41955.070521599999</v>
      </c>
      <c r="BF129" s="5">
        <f ca="1">IF(BF$4="",0,BF89/(1+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43795.205193600006</v>
      </c>
      <c r="BG129" s="5">
        <f ca="1">IF(BG$4="",0,BG89/(1+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45635.339865600006</v>
      </c>
      <c r="BH129" s="5">
        <f ca="1">IF(BH$4="",0,BH89/(1+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48240.970561152011</v>
      </c>
      <c r="BI129" s="5">
        <f ca="1">IF(BI$4="",0,BI89/(1+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50301.921393792007</v>
      </c>
      <c r="BJ129" s="5">
        <f ca="1">IF(BJ$4="",0,BJ89/(1+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52178.858759232004</v>
      </c>
      <c r="BK129" s="5">
        <f ca="1">IF(BK$4="",0,BK89/(1+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54055.796124672008</v>
      </c>
      <c r="BL129" s="5">
        <f ca="1">IF(BL$4="",0,BL89/(1+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55932.733490112005</v>
      </c>
      <c r="BM129" s="5">
        <f ca="1">IF(BM$4="",0,BM89/(1+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57809.670855552009</v>
      </c>
      <c r="BN129" s="5">
        <f ca="1">IF(BN$4="",0,BN89/(1+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60647.600152097286</v>
      </c>
      <c r="BO129" s="5">
        <f ca="1">IF(BO$4="",0,BO89/(1+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62794.816498160631</v>
      </c>
      <c r="BP129" s="5">
        <f ca="1">IF(BP$4="",0,BP89/(1+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64709.292610909426</v>
      </c>
      <c r="BQ129" s="5">
        <f ca="1">IF(BQ$4="",0,BQ89/(1+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66623.768723658242</v>
      </c>
      <c r="BR129" s="5">
        <f ca="1">IF(BR$4="",0,BR89/(1+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68538.24483640703</v>
      </c>
      <c r="BS129" s="5">
        <f ca="1">IF(BS$4="",0,BS89/(1+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70452.720949155831</v>
      </c>
      <c r="BT129" s="5">
        <f ca="1">IF(BT$4="",0,BT89/(1+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73531.198538455923</v>
      </c>
      <c r="BU129" s="5">
        <f ca="1">IF(BU$4="",0,BU89/(1+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75767.306638146503</v>
      </c>
      <c r="BV129" s="5">
        <f ca="1">IF(BV$4="",0,BV89/(1+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77720.072273150276</v>
      </c>
      <c r="BW129" s="5">
        <f ca="1">IF(BW$4="",0,BW89/(1+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79672.837908154062</v>
      </c>
      <c r="BX129" s="5">
        <f ca="1">IF(BX$4="",0,BX89/(1+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81625.603543157835</v>
      </c>
      <c r="BY129" s="5">
        <f ca="1">IF(BY$4="",0,BY89/(1+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83578.369178161607</v>
      </c>
      <c r="BZ129" s="5">
        <f ca="1">IF(BZ$4="",0,BZ89/(1+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86905.881820208044</v>
      </c>
      <c r="CA129" s="5">
        <f ca="1">IF(CA$4="",0,CA89/(1+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89233.578457132549</v>
      </c>
      <c r="CB129" s="5">
        <f ca="1">IF(CB$4="",0,CB89/(1+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91225.399404836397</v>
      </c>
      <c r="CC129" s="5">
        <f ca="1">IF(CC$4="",0,CC89/(1+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93217.220352540244</v>
      </c>
      <c r="CD129" s="5">
        <f ca="1">IF(CD$4="",0,CD89/(1+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95209.041300244106</v>
      </c>
      <c r="CE129" s="5">
        <f ca="1">IF(CE$4="",0,CE89/(1+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97200.862247947953</v>
      </c>
      <c r="CF129" s="5">
        <f ca="1">IF(CF$4="",0,CF89/(1+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30" spans="2:84" x14ac:dyDescent="0.3">
      <c r="B130" s="13">
        <f>ROW()</f>
        <v>130</v>
      </c>
      <c r="H130" s="1" t="str">
        <f t="shared" si="279"/>
        <v>Себестоимость продаж</v>
      </c>
      <c r="I130" s="1" t="str">
        <f>Prcsses!I17</f>
        <v>ФОТ производственного персонала</v>
      </c>
      <c r="M130" s="53" t="s">
        <v>18</v>
      </c>
      <c r="U130" s="5">
        <f t="shared" ca="1" si="280"/>
        <v>9715597.1655835509</v>
      </c>
      <c r="X130" s="5">
        <f ca="1">IF(X$4="",0,X90/(1+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30" s="5">
        <f ca="1">IF(Y$4="",0,Y90/(1+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30" s="5">
        <f ca="1">IF(Z$4="",0,Z90/(1+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30" s="5">
        <f ca="1">IF(AA$4="",0,AA90/(1+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30" s="5">
        <f ca="1">IF(AB$4="",0,AB90/(1+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30" s="5">
        <f ca="1">IF(AC$4="",0,AC90/(1+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30" s="5">
        <f ca="1">IF(AD$4="",0,AD90/(1+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30" s="5">
        <f ca="1">IF(AE$4="",0,AE90/(1+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30" s="5">
        <f ca="1">IF(AF$4="",0,AF90/(1+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30" s="5">
        <f ca="1">IF(AG$4="",0,AG90/(1+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30" s="5">
        <f ca="1">IF(AH$4="",0,AH90/(1+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30" s="5">
        <f ca="1">IF(AI$4="",0,AI90/(1+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30" s="5">
        <f ca="1">IF(AJ$4="",0,AJ90/(1+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11652.48</v>
      </c>
      <c r="AK130" s="5">
        <f ca="1">IF(AK$4="",0,AK90/(1+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20391.84</v>
      </c>
      <c r="AL130" s="5">
        <f ca="1">IF(AL$4="",0,AL90/(1+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27674.639999999999</v>
      </c>
      <c r="AM130" s="5">
        <f ca="1">IF(AM$4="",0,AM90/(1+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34957.439999999995</v>
      </c>
      <c r="AN130" s="5">
        <f ca="1">IF(AN$4="",0,AN90/(1+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42240.240000000005</v>
      </c>
      <c r="AO130" s="5">
        <f ca="1">IF(AO$4="",0,AO90/(1+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49523.040000000001</v>
      </c>
      <c r="AP130" s="5">
        <f ca="1">IF(AP$4="",0,AP90/(1+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57738.03839999999</v>
      </c>
      <c r="AQ130" s="5">
        <f ca="1">IF(AQ$4="",0,AQ90/(1+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65370.412799999991</v>
      </c>
      <c r="AR130" s="5">
        <f ca="1">IF(AR$4="",0,AR90/(1+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72798.868799999997</v>
      </c>
      <c r="AS130" s="5">
        <f ca="1">IF(AS$4="",0,AS90/(1+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80227.324800000002</v>
      </c>
      <c r="AT130" s="5">
        <f ca="1">IF(AT$4="",0,AT90/(1+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87655.780799999993</v>
      </c>
      <c r="AU130" s="5">
        <f ca="1">IF(AU$4="",0,AU90/(1+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95084.236799999984</v>
      </c>
      <c r="AV130" s="5">
        <f ca="1">IF(AV$4="",0,AV90/(1+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104176.66694400001</v>
      </c>
      <c r="AW130" s="5">
        <f ca="1">IF(AW$4="",0,AW90/(1+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112139.97177599999</v>
      </c>
      <c r="AX130" s="5">
        <f ca="1">IF(AX$4="",0,AX90/(1+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119716.996896</v>
      </c>
      <c r="AY130" s="5">
        <f ca="1">IF(AY$4="",0,AY90/(1+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127294.022016</v>
      </c>
      <c r="AZ130" s="5">
        <f ca="1">IF(AZ$4="",0,AZ90/(1+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134871.04713600001</v>
      </c>
      <c r="BA130" s="5">
        <f ca="1">IF(BA$4="",0,BA90/(1+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142448.07225599998</v>
      </c>
      <c r="BB130" s="5">
        <f ca="1">IF(BB$4="",0,BB90/(1+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152449.74541439998</v>
      </c>
      <c r="BC130" s="5">
        <f ca="1">IF(BC$4="",0,BC90/(1+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160754.16494592</v>
      </c>
      <c r="BD130" s="5">
        <f ca="1">IF(BD$4="",0,BD90/(1+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168482.73056832</v>
      </c>
      <c r="BE130" s="5">
        <f ca="1">IF(BE$4="",0,BE90/(1+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176211.29619071999</v>
      </c>
      <c r="BF130" s="5">
        <f ca="1">IF(BF$4="",0,BF90/(1+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183939.86181312002</v>
      </c>
      <c r="BG130" s="5">
        <f ca="1">IF(BG$4="",0,BG90/(1+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191668.42743552002</v>
      </c>
      <c r="BH130" s="5">
        <f ca="1">IF(BH$4="",0,BH90/(1+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202612.0763568384</v>
      </c>
      <c r="BI130" s="5">
        <f ca="1">IF(BI$4="",0,BI90/(1+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211268.06985392643</v>
      </c>
      <c r="BJ130" s="5">
        <f ca="1">IF(BJ$4="",0,BJ90/(1+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219151.20678877443</v>
      </c>
      <c r="BK130" s="5">
        <f ca="1">IF(BK$4="",0,BK90/(1+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227034.34372362244</v>
      </c>
      <c r="BL130" s="5">
        <f ca="1">IF(BL$4="",0,BL90/(1+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234917.48065847045</v>
      </c>
      <c r="BM130" s="5">
        <f ca="1">IF(BM$4="",0,BM90/(1+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242800.61759331843</v>
      </c>
      <c r="BN130" s="5">
        <f ca="1">IF(BN$4="",0,BN90/(1+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254719.92063880857</v>
      </c>
      <c r="BO130" s="5">
        <f ca="1">IF(BO$4="",0,BO90/(1+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263738.22929227463</v>
      </c>
      <c r="BP130" s="5">
        <f ca="1">IF(BP$4="",0,BP90/(1+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271779.02896581963</v>
      </c>
      <c r="BQ130" s="5">
        <f ca="1">IF(BQ$4="",0,BQ90/(1+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279819.82863936457</v>
      </c>
      <c r="BR130" s="5">
        <f ca="1">IF(BR$4="",0,BR90/(1+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287860.62831290951</v>
      </c>
      <c r="BS130" s="5">
        <f ca="1">IF(BS$4="",0,BS90/(1+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295901.42798645445</v>
      </c>
      <c r="BT130" s="5">
        <f ca="1">IF(BT$4="",0,BT90/(1+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308831.03386151476</v>
      </c>
      <c r="BU130" s="5">
        <f ca="1">IF(BU$4="",0,BU90/(1+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318222.68788021529</v>
      </c>
      <c r="BV130" s="5">
        <f ca="1">IF(BV$4="",0,BV90/(1+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326424.30354723113</v>
      </c>
      <c r="BW130" s="5">
        <f ca="1">IF(BW$4="",0,BW90/(1+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334625.91921424703</v>
      </c>
      <c r="BX130" s="5">
        <f ca="1">IF(BX$4="",0,BX90/(1+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342827.53488126287</v>
      </c>
      <c r="BY130" s="5">
        <f ca="1">IF(BY$4="",0,BY90/(1+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351029.15054827876</v>
      </c>
      <c r="BZ130" s="5">
        <f ca="1">IF(BZ$4="",0,BZ90/(1+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365004.70364487375</v>
      </c>
      <c r="CA130" s="5">
        <f ca="1">IF(CA$4="",0,CA90/(1+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374781.02951995668</v>
      </c>
      <c r="CB130" s="5">
        <f ca="1">IF(CB$4="",0,CB90/(1+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383146.67750031286</v>
      </c>
      <c r="CC130" s="5">
        <f ca="1">IF(CC$4="",0,CC90/(1+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391512.3254806691</v>
      </c>
      <c r="CD130" s="5">
        <f ca="1">IF(CD$4="",0,CD90/(1+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399877.97346102516</v>
      </c>
      <c r="CE130" s="5">
        <f ca="1">IF(CE$4="",0,CE90/(1+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408243.62144138134</v>
      </c>
      <c r="CF130" s="5">
        <f ca="1">IF(CF$4="",0,CF90/(1+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31" spans="2:84" x14ac:dyDescent="0.3">
      <c r="B131" s="13">
        <f>ROW()</f>
        <v>131</v>
      </c>
      <c r="H131" s="1" t="str">
        <f t="shared" si="279"/>
        <v>Себестоимость продаж</v>
      </c>
      <c r="I131" s="1" t="str">
        <f>Prcsses!I18</f>
        <v>Соцсборы</v>
      </c>
      <c r="M131" s="53" t="s">
        <v>18</v>
      </c>
      <c r="U131" s="5">
        <f t="shared" ca="1" si="280"/>
        <v>2914679.1496750657</v>
      </c>
      <c r="X131" s="5">
        <f ca="1">IF(X$4="",0,X91/(1+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31" s="5">
        <f ca="1">IF(Y$4="",0,Y91/(1+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31" s="5">
        <f ca="1">IF(Z$4="",0,Z91/(1+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31" s="5">
        <f ca="1">IF(AA$4="",0,AA91/(1+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31" s="5">
        <f ca="1">IF(AB$4="",0,AB91/(1+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31" s="5">
        <f ca="1">IF(AC$4="",0,AC91/(1+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31" s="5">
        <f ca="1">IF(AD$4="",0,AD91/(1+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31" s="5">
        <f ca="1">IF(AE$4="",0,AE91/(1+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31" s="5">
        <f ca="1">IF(AF$4="",0,AF91/(1+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31" s="5">
        <f ca="1">IF(AG$4="",0,AG91/(1+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31" s="5">
        <f ca="1">IF(AH$4="",0,AH91/(1+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31" s="5">
        <f ca="1">IF(AI$4="",0,AI91/(1+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31" s="5">
        <f ca="1">IF(AJ$4="",0,AJ91/(1+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3495.7440000000001</v>
      </c>
      <c r="AK131" s="5">
        <f ca="1">IF(AK$4="",0,AK91/(1+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6117.5519999999997</v>
      </c>
      <c r="AL131" s="5">
        <f ca="1">IF(AL$4="",0,AL91/(1+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8302.3919999999998</v>
      </c>
      <c r="AM131" s="5">
        <f ca="1">IF(AM$4="",0,AM91/(1+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10487.231999999998</v>
      </c>
      <c r="AN131" s="5">
        <f ca="1">IF(AN$4="",0,AN91/(1+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12672.072</v>
      </c>
      <c r="AO131" s="5">
        <f ca="1">IF(AO$4="",0,AO91/(1+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14856.912</v>
      </c>
      <c r="AP131" s="5">
        <f ca="1">IF(AP$4="",0,AP91/(1+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17321.411519999998</v>
      </c>
      <c r="AQ131" s="5">
        <f ca="1">IF(AQ$4="",0,AQ91/(1+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19611.12384</v>
      </c>
      <c r="AR131" s="5">
        <f ca="1">IF(AR$4="",0,AR91/(1+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21839.660639999998</v>
      </c>
      <c r="AS131" s="5">
        <f ca="1">IF(AS$4="",0,AS91/(1+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24068.19744</v>
      </c>
      <c r="AT131" s="5">
        <f ca="1">IF(AT$4="",0,AT91/(1+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26296.734239999998</v>
      </c>
      <c r="AU131" s="5">
        <f ca="1">IF(AU$4="",0,AU91/(1+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28525.271039999996</v>
      </c>
      <c r="AV131" s="5">
        <f ca="1">IF(AV$4="",0,AV91/(1+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31253.000083200001</v>
      </c>
      <c r="AW131" s="5">
        <f ca="1">IF(AW$4="",0,AW91/(1+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33641.991532799999</v>
      </c>
      <c r="AX131" s="5">
        <f ca="1">IF(AX$4="",0,AX91/(1+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35915.099068800002</v>
      </c>
      <c r="AY131" s="5">
        <f ca="1">IF(AY$4="",0,AY91/(1+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38188.206604799998</v>
      </c>
      <c r="AZ131" s="5">
        <f ca="1">IF(AZ$4="",0,AZ91/(1+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40461.314140800001</v>
      </c>
      <c r="BA131" s="5">
        <f ca="1">IF(BA$4="",0,BA91/(1+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42734.421676800004</v>
      </c>
      <c r="BB131" s="5">
        <f ca="1">IF(BB$4="",0,BB91/(1+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45734.923624319999</v>
      </c>
      <c r="BC131" s="5">
        <f ca="1">IF(BC$4="",0,BC91/(1+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48226.249483776002</v>
      </c>
      <c r="BD131" s="5">
        <f ca="1">IF(BD$4="",0,BD91/(1+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50544.819170496005</v>
      </c>
      <c r="BE131" s="5">
        <f ca="1">IF(BE$4="",0,BE91/(1+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52863.388857215999</v>
      </c>
      <c r="BF131" s="5">
        <f ca="1">IF(BF$4="",0,BF91/(1+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55181.958543936009</v>
      </c>
      <c r="BG131" s="5">
        <f ca="1">IF(BG$4="",0,BG91/(1+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57500.528230656004</v>
      </c>
      <c r="BH131" s="5">
        <f ca="1">IF(BH$4="",0,BH91/(1+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60783.622907051526</v>
      </c>
      <c r="BI131" s="5">
        <f ca="1">IF(BI$4="",0,BI91/(1+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63380.420956177928</v>
      </c>
      <c r="BJ131" s="5">
        <f ca="1">IF(BJ$4="",0,BJ91/(1+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65745.36203663233</v>
      </c>
      <c r="BK131" s="5">
        <f ca="1">IF(BK$4="",0,BK91/(1+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68110.303117086733</v>
      </c>
      <c r="BL131" s="5">
        <f ca="1">IF(BL$4="",0,BL91/(1+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70475.24419754112</v>
      </c>
      <c r="BM131" s="5">
        <f ca="1">IF(BM$4="",0,BM91/(1+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72840.185277995522</v>
      </c>
      <c r="BN131" s="5">
        <f ca="1">IF(BN$4="",0,BN91/(1+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76415.976191642578</v>
      </c>
      <c r="BO131" s="5">
        <f ca="1">IF(BO$4="",0,BO91/(1+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79121.468787682403</v>
      </c>
      <c r="BP131" s="5">
        <f ca="1">IF(BP$4="",0,BP91/(1+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81533.708689745879</v>
      </c>
      <c r="BQ131" s="5">
        <f ca="1">IF(BQ$4="",0,BQ91/(1+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83945.948591809371</v>
      </c>
      <c r="BR131" s="5">
        <f ca="1">IF(BR$4="",0,BR91/(1+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86358.188493872847</v>
      </c>
      <c r="BS131" s="5">
        <f ca="1">IF(BS$4="",0,BS91/(1+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88770.428395936338</v>
      </c>
      <c r="BT131" s="5">
        <f ca="1">IF(BT$4="",0,BT91/(1+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92649.310158454435</v>
      </c>
      <c r="BU131" s="5">
        <f ca="1">IF(BU$4="",0,BU91/(1+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95466.8063640646</v>
      </c>
      <c r="BV131" s="5">
        <f ca="1">IF(BV$4="",0,BV91/(1+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97927.29106416936</v>
      </c>
      <c r="BW131" s="5">
        <f ca="1">IF(BW$4="",0,BW91/(1+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100387.77576427412</v>
      </c>
      <c r="BX131" s="5">
        <f ca="1">IF(BX$4="",0,BX91/(1+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102848.26046437887</v>
      </c>
      <c r="BY131" s="5">
        <f ca="1">IF(BY$4="",0,BY91/(1+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105308.74516448363</v>
      </c>
      <c r="BZ131" s="5">
        <f ca="1">IF(BZ$4="",0,BZ91/(1+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109501.41109346213</v>
      </c>
      <c r="CA131" s="5">
        <f ca="1">IF(CA$4="",0,CA91/(1+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112434.30885598701</v>
      </c>
      <c r="CB131" s="5">
        <f ca="1">IF(CB$4="",0,CB91/(1+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114944.00325009387</v>
      </c>
      <c r="CC131" s="5">
        <f ca="1">IF(CC$4="",0,CC91/(1+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117453.69764420073</v>
      </c>
      <c r="CD131" s="5">
        <f ca="1">IF(CD$4="",0,CD91/(1+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119963.39203830757</v>
      </c>
      <c r="CE131" s="5">
        <f ca="1">IF(CE$4="",0,CE91/(1+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122473.08643241441</v>
      </c>
      <c r="CF131" s="5">
        <f ca="1">IF(CF$4="",0,CF91/(1+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32" spans="2:84" x14ac:dyDescent="0.3">
      <c r="B132" s="13">
        <f>ROW()</f>
        <v>132</v>
      </c>
      <c r="H132" s="1" t="str">
        <f t="shared" si="279"/>
        <v>Себестоимость продаж</v>
      </c>
      <c r="I132" s="1" t="str">
        <f>Prcsses!I19</f>
        <v>Транспортные расходы</v>
      </c>
      <c r="M132" s="53" t="s">
        <v>18</v>
      </c>
      <c r="U132" s="5">
        <f t="shared" ca="1" si="280"/>
        <v>1737060.8852827775</v>
      </c>
      <c r="X132" s="5">
        <f ca="1">IF(X$4="",0,X92/(1+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32" s="5">
        <f ca="1">IF(Y$4="",0,Y92/(1+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32" s="5">
        <f ca="1">IF(Z$4="",0,Z92/(1+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32" s="5">
        <f ca="1">IF(AA$4="",0,AA92/(1+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32" s="5">
        <f ca="1">IF(AB$4="",0,AB92/(1+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32" s="5">
        <f ca="1">IF(AC$4="",0,AC92/(1+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32" s="5">
        <f ca="1">IF(AD$4="",0,AD92/(1+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32" s="5">
        <f ca="1">IF(AE$4="",0,AE92/(1+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32" s="5">
        <f ca="1">IF(AF$4="",0,AF92/(1+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32" s="5">
        <f ca="1">IF(AG$4="",0,AG92/(1+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32" s="5">
        <f ca="1">IF(AH$4="",0,AH92/(1+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32" s="5">
        <f ca="1">IF(AI$4="",0,AI92/(1+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32" s="5">
        <f ca="1">IF(AJ$4="",0,AJ92/(1+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2496.96</v>
      </c>
      <c r="AK132" s="5">
        <f ca="1">IF(AK$4="",0,AK92/(1+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4369.68</v>
      </c>
      <c r="AL132" s="5">
        <f ca="1">IF(AL$4="",0,AL92/(1+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5930.28</v>
      </c>
      <c r="AM132" s="5">
        <f ca="1">IF(AM$4="",0,AM92/(1+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6242.4</v>
      </c>
      <c r="AN132" s="5">
        <f ca="1">IF(AN$4="",0,AN92/(1+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7542.9</v>
      </c>
      <c r="AO132" s="5">
        <f ca="1">IF(AO$4="",0,AO92/(1+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8843.4</v>
      </c>
      <c r="AP132" s="5">
        <f ca="1">IF(AP$4="",0,AP92/(1+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10310.364</v>
      </c>
      <c r="AQ132" s="5">
        <f ca="1">IF(AQ$4="",0,AQ92/(1+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11673.288</v>
      </c>
      <c r="AR132" s="5">
        <f ca="1">IF(AR$4="",0,AR92/(1+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12999.797999999999</v>
      </c>
      <c r="AS132" s="5">
        <f ca="1">IF(AS$4="",0,AS92/(1+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14326.307999999999</v>
      </c>
      <c r="AT132" s="5">
        <f ca="1">IF(AT$4="",0,AT92/(1+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15652.818000000001</v>
      </c>
      <c r="AU132" s="5">
        <f ca="1">IF(AU$4="",0,AU92/(1+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16979.328000000001</v>
      </c>
      <c r="AV132" s="5">
        <f ca="1">IF(AV$4="",0,AV92/(1+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18602.976240000004</v>
      </c>
      <c r="AW132" s="5">
        <f ca="1">IF(AW$4="",0,AW92/(1+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20024.99496</v>
      </c>
      <c r="AX132" s="5">
        <f ca="1">IF(AX$4="",0,AX92/(1+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21378.035159999999</v>
      </c>
      <c r="AY132" s="5">
        <f ca="1">IF(AY$4="",0,AY92/(1+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22731.075360000003</v>
      </c>
      <c r="AZ132" s="5">
        <f ca="1">IF(AZ$4="",0,AZ92/(1+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24084.115560000002</v>
      </c>
      <c r="BA132" s="5">
        <f ca="1">IF(BA$4="",0,BA92/(1+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25437.155760000001</v>
      </c>
      <c r="BB132" s="5">
        <f ca="1">IF(BB$4="",0,BB92/(1+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27223.168824</v>
      </c>
      <c r="BC132" s="5">
        <f ca="1">IF(BC$4="",0,BC92/(1+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28706.100883199997</v>
      </c>
      <c r="BD132" s="5">
        <f ca="1">IF(BD$4="",0,BD92/(1+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30086.201887200001</v>
      </c>
      <c r="BE132" s="5">
        <f ca="1">IF(BE$4="",0,BE92/(1+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31466.302891200001</v>
      </c>
      <c r="BF132" s="5">
        <f ca="1">IF(BF$4="",0,BF92/(1+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32846.403895200005</v>
      </c>
      <c r="BG132" s="5">
        <f ca="1">IF(BG$4="",0,BG92/(1+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34226.504899200001</v>
      </c>
      <c r="BH132" s="5">
        <f ca="1">IF(BH$4="",0,BH92/(1+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36180.727920864003</v>
      </c>
      <c r="BI132" s="5">
        <f ca="1">IF(BI$4="",0,BI92/(1+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37726.441045344007</v>
      </c>
      <c r="BJ132" s="5">
        <f ca="1">IF(BJ$4="",0,BJ92/(1+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39134.144069424008</v>
      </c>
      <c r="BK132" s="5">
        <f ca="1">IF(BK$4="",0,BK92/(1+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40541.84709350401</v>
      </c>
      <c r="BL132" s="5">
        <f ca="1">IF(BL$4="",0,BL92/(1+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41949.550117584004</v>
      </c>
      <c r="BM132" s="5">
        <f ca="1">IF(BM$4="",0,BM92/(1+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43357.253141664005</v>
      </c>
      <c r="BN132" s="5">
        <f ca="1">IF(BN$4="",0,BN92/(1+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45485.700114072963</v>
      </c>
      <c r="BO132" s="5">
        <f ca="1">IF(BO$4="",0,BO92/(1+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47096.112373620475</v>
      </c>
      <c r="BP132" s="5">
        <f ca="1">IF(BP$4="",0,BP92/(1+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48531.969458182073</v>
      </c>
      <c r="BQ132" s="5">
        <f ca="1">IF(BQ$4="",0,BQ92/(1+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49967.826542743678</v>
      </c>
      <c r="BR132" s="5">
        <f ca="1">IF(BR$4="",0,BR92/(1+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51403.683627305276</v>
      </c>
      <c r="BS132" s="5">
        <f ca="1">IF(BS$4="",0,BS92/(1+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52839.540711866866</v>
      </c>
      <c r="BT132" s="5">
        <f ca="1">IF(BT$4="",0,BT92/(1+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55148.398903841931</v>
      </c>
      <c r="BU132" s="5">
        <f ca="1">IF(BU$4="",0,BU92/(1+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56825.479978609874</v>
      </c>
      <c r="BV132" s="5">
        <f ca="1">IF(BV$4="",0,BV92/(1+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58290.05420486271</v>
      </c>
      <c r="BW132" s="5">
        <f ca="1">IF(BW$4="",0,BW92/(1+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59754.62843111554</v>
      </c>
      <c r="BX132" s="5">
        <f ca="1">IF(BX$4="",0,BX92/(1+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61219.202657368369</v>
      </c>
      <c r="BY132" s="5">
        <f ca="1">IF(BY$4="",0,BY92/(1+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62683.776883621205</v>
      </c>
      <c r="BZ132" s="5">
        <f ca="1">IF(BZ$4="",0,BZ92/(1+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65179.411365156026</v>
      </c>
      <c r="CA132" s="5">
        <f ca="1">IF(CA$4="",0,CA92/(1+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66925.183842849423</v>
      </c>
      <c r="CB132" s="5">
        <f ca="1">IF(CB$4="",0,CB92/(1+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68419.049553627308</v>
      </c>
      <c r="CC132" s="5">
        <f ca="1">IF(CC$4="",0,CC92/(1+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69912.915264405194</v>
      </c>
      <c r="CD132" s="5">
        <f ca="1">IF(CD$4="",0,CD92/(1+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71406.780975183079</v>
      </c>
      <c r="CE132" s="5">
        <f ca="1">IF(CE$4="",0,CE92/(1+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72900.64668596095</v>
      </c>
      <c r="CF132" s="5">
        <f ca="1">IF(CF$4="",0,CF92/(1+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33" spans="2:84" s="26" customFormat="1" ht="12" x14ac:dyDescent="0.25">
      <c r="B133" s="13"/>
      <c r="M133" s="55"/>
      <c r="N133" s="44" t="s">
        <v>21</v>
      </c>
      <c r="O133" s="45"/>
      <c r="P133" s="46"/>
      <c r="Q133" s="89"/>
      <c r="U133" s="41"/>
      <c r="V133" s="42"/>
      <c r="W133" s="43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</row>
    <row r="134" spans="2:84" s="2" customFormat="1" x14ac:dyDescent="0.3">
      <c r="B134" s="126">
        <f>ROW()</f>
        <v>134</v>
      </c>
      <c r="H134" s="2">
        <f>H133</f>
        <v>0</v>
      </c>
      <c r="I134" s="2" t="str">
        <f>$I$24</f>
        <v>Металлопрокат для B2B</v>
      </c>
      <c r="M134" s="127" t="s">
        <v>18</v>
      </c>
      <c r="O134" s="8"/>
      <c r="P134" s="72"/>
      <c r="Q134" s="129"/>
      <c r="U134" s="130">
        <f ca="1">SUM(INDIRECT(ADDRESS($B134,$X$2)&amp;":"&amp;ADDRESS($B134,$X$2-1+$P$8)))</f>
        <v>1042977425.2731233</v>
      </c>
      <c r="X134" s="130">
        <f ca="1">IF(X$4="",0,SUM(X135:X141))</f>
        <v>0</v>
      </c>
      <c r="Y134" s="130">
        <f t="shared" ref="Y134" ca="1" si="281">IF(Y$4="",0,SUM(Y135:Y141))</f>
        <v>0</v>
      </c>
      <c r="Z134" s="130">
        <f ca="1">IF(Z$4="",0,SUM(Z135:Z141))</f>
        <v>0</v>
      </c>
      <c r="AA134" s="130">
        <f t="shared" ref="AA134" ca="1" si="282">IF(AA$4="",0,SUM(AA135:AA141))</f>
        <v>0</v>
      </c>
      <c r="AB134" s="130">
        <f t="shared" ref="AB134" ca="1" si="283">IF(AB$4="",0,SUM(AB135:AB141))</f>
        <v>0</v>
      </c>
      <c r="AC134" s="130">
        <f t="shared" ref="AC134" ca="1" si="284">IF(AC$4="",0,SUM(AC135:AC141))</f>
        <v>0</v>
      </c>
      <c r="AD134" s="130">
        <f t="shared" ref="AD134" ca="1" si="285">IF(AD$4="",0,SUM(AD135:AD141))</f>
        <v>0</v>
      </c>
      <c r="AE134" s="130">
        <f t="shared" ref="AE134" ca="1" si="286">IF(AE$4="",0,SUM(AE135:AE141))</f>
        <v>0</v>
      </c>
      <c r="AF134" s="130">
        <f t="shared" ref="AF134" ca="1" si="287">IF(AF$4="",0,SUM(AF135:AF141))</f>
        <v>0</v>
      </c>
      <c r="AG134" s="130">
        <f t="shared" ref="AG134" ca="1" si="288">IF(AG$4="",0,SUM(AG135:AG141))</f>
        <v>0</v>
      </c>
      <c r="AH134" s="130">
        <f t="shared" ref="AH134" ca="1" si="289">IF(AH$4="",0,SUM(AH135:AH141))</f>
        <v>0</v>
      </c>
      <c r="AI134" s="130">
        <f t="shared" ref="AI134" ca="1" si="290">IF(AI$4="",0,SUM(AI135:AI141))</f>
        <v>0</v>
      </c>
      <c r="AJ134" s="130">
        <f t="shared" ref="AJ134" ca="1" si="291">IF(AJ$4="",0,SUM(AJ135:AJ141))</f>
        <v>0</v>
      </c>
      <c r="AK134" s="130">
        <f t="shared" ref="AK134" ca="1" si="292">IF(AK$4="",0,SUM(AK135:AK141))</f>
        <v>1271108.7</v>
      </c>
      <c r="AL134" s="130">
        <f t="shared" ref="AL134" ca="1" si="293">IF(AL$4="",0,SUM(AL135:AL141))</f>
        <v>3304882.62</v>
      </c>
      <c r="AM134" s="130">
        <f t="shared" ref="AM134" ca="1" si="294">IF(AM$4="",0,SUM(AM135:AM141))</f>
        <v>4044450.96</v>
      </c>
      <c r="AN134" s="130">
        <f t="shared" ref="AN134" ca="1" si="295">IF(AN$4="",0,SUM(AN135:AN141))</f>
        <v>5321646</v>
      </c>
      <c r="AO134" s="130">
        <f t="shared" ref="AO134" ca="1" si="296">IF(AO$4="",0,SUM(AO135:AO141))</f>
        <v>6598841.04</v>
      </c>
      <c r="AP134" s="130">
        <f t="shared" ref="AP134" ca="1" si="297">IF(AP$4="",0,SUM(AP135:AP141))</f>
        <v>7876036.0800000001</v>
      </c>
      <c r="AQ134" s="130">
        <f t="shared" ref="AQ134" ca="1" si="298">IF(AQ$4="",0,SUM(AQ135:AQ141))</f>
        <v>9251149.4064000025</v>
      </c>
      <c r="AR134" s="130">
        <f t="shared" ref="AR134" ca="1" si="299">IF(AR$4="",0,SUM(AR135:AR141))</f>
        <v>10639034.6832</v>
      </c>
      <c r="AS134" s="130">
        <f t="shared" ref="AS134" ca="1" si="300">IF(AS$4="",0,SUM(AS135:AS141))</f>
        <v>11941773.624</v>
      </c>
      <c r="AT134" s="130">
        <f t="shared" ref="AT134" ca="1" si="301">IF(AT$4="",0,SUM(AT135:AT141))</f>
        <v>13244512.5648</v>
      </c>
      <c r="AU134" s="130">
        <f t="shared" ref="AU134" ca="1" si="302">IF(AU$4="",0,SUM(AU135:AU141))</f>
        <v>14547251.505599996</v>
      </c>
      <c r="AV134" s="130">
        <f t="shared" ref="AV134" ca="1" si="303">IF(AV$4="",0,SUM(AV135:AV141))</f>
        <v>15849990.446400002</v>
      </c>
      <c r="AW134" s="130">
        <f t="shared" ref="AW134" ca="1" si="304">IF(AW$4="",0,SUM(AW135:AW141))</f>
        <v>17330770.375776004</v>
      </c>
      <c r="AX134" s="130">
        <f t="shared" ref="AX134" ca="1" si="305">IF(AX$4="",0,SUM(AX135:AX141))</f>
        <v>18824577.694559999</v>
      </c>
      <c r="AY134" s="130">
        <f t="shared" ref="AY134" ca="1" si="306">IF(AY$4="",0,SUM(AY135:AY141))</f>
        <v>20153371.414175995</v>
      </c>
      <c r="AZ134" s="130">
        <f t="shared" ref="AZ134" ca="1" si="307">IF(AZ$4="",0,SUM(AZ135:AZ141))</f>
        <v>21482165.133792002</v>
      </c>
      <c r="BA134" s="130">
        <f t="shared" ref="BA134" ca="1" si="308">IF(BA$4="",0,SUM(BA135:BA141))</f>
        <v>22810958.853408005</v>
      </c>
      <c r="BB134" s="130">
        <f t="shared" ref="BB134" ca="1" si="309">IF(BB$4="",0,SUM(BB135:BB141))</f>
        <v>24139752.573024001</v>
      </c>
      <c r="BC134" s="130">
        <f t="shared" ref="BC134" ca="1" si="310">IF(BC$4="",0,SUM(BC135:BC141))</f>
        <v>25729875.724164478</v>
      </c>
      <c r="BD134" s="130">
        <f t="shared" ref="BD134" ca="1" si="311">IF(BD$4="",0,SUM(BD135:BD141))</f>
        <v>26881496.947831679</v>
      </c>
      <c r="BE134" s="130">
        <f t="shared" ref="BE134" ca="1" si="312">IF(BE$4="",0,SUM(BE135:BE141))</f>
        <v>27107391.880166408</v>
      </c>
      <c r="BF134" s="130">
        <f t="shared" ref="BF134" ca="1" si="313">IF(BF$4="",0,SUM(BF135:BF141))</f>
        <v>27107391.880166408</v>
      </c>
      <c r="BG134" s="130">
        <f t="shared" ref="BG134" ca="1" si="314">IF(BG$4="",0,SUM(BG135:BG141))</f>
        <v>27107391.880166408</v>
      </c>
      <c r="BH134" s="130">
        <f t="shared" ref="BH134" ca="1" si="315">IF(BH$4="",0,SUM(BH135:BH141))</f>
        <v>27107391.880166408</v>
      </c>
      <c r="BI134" s="130">
        <f t="shared" ref="BI134" ca="1" si="316">IF(BI$4="",0,SUM(BI135:BI141))</f>
        <v>27378465.798968069</v>
      </c>
      <c r="BJ134" s="130">
        <f t="shared" ref="BJ134" ca="1" si="317">IF(BJ$4="",0,SUM(BJ135:BJ141))</f>
        <v>27649539.717769735</v>
      </c>
      <c r="BK134" s="130">
        <f t="shared" ref="BK134" ca="1" si="318">IF(BK$4="",0,SUM(BK135:BK141))</f>
        <v>27649539.717769735</v>
      </c>
      <c r="BL134" s="130">
        <f t="shared" ref="BL134" ca="1" si="319">IF(BL$4="",0,SUM(BL135:BL141))</f>
        <v>27649539.717769735</v>
      </c>
      <c r="BM134" s="130">
        <f t="shared" ref="BM134" ca="1" si="320">IF(BM$4="",0,SUM(BM135:BM141))</f>
        <v>27649539.717769735</v>
      </c>
      <c r="BN134" s="130">
        <f t="shared" ref="BN134" ca="1" si="321">IF(BN$4="",0,SUM(BN135:BN141))</f>
        <v>27649539.717769735</v>
      </c>
      <c r="BO134" s="130">
        <f t="shared" ref="BO134" ca="1" si="322">IF(BO$4="",0,SUM(BO135:BO141))</f>
        <v>27926035.114947427</v>
      </c>
      <c r="BP134" s="130">
        <f t="shared" ref="BP134" ca="1" si="323">IF(BP$4="",0,SUM(BP135:BP141))</f>
        <v>28202530.51212512</v>
      </c>
      <c r="BQ134" s="130">
        <f t="shared" ref="BQ134" ca="1" si="324">IF(BQ$4="",0,SUM(BQ135:BQ141))</f>
        <v>28202530.51212512</v>
      </c>
      <c r="BR134" s="130">
        <f t="shared" ref="BR134" ca="1" si="325">IF(BR$4="",0,SUM(BR135:BR141))</f>
        <v>28202530.51212512</v>
      </c>
      <c r="BS134" s="130">
        <f t="shared" ref="BS134" ca="1" si="326">IF(BS$4="",0,SUM(BS135:BS141))</f>
        <v>28202530.51212512</v>
      </c>
      <c r="BT134" s="130">
        <f t="shared" ref="BT134" ca="1" si="327">IF(BT$4="",0,SUM(BT135:BT141))</f>
        <v>28202530.51212512</v>
      </c>
      <c r="BU134" s="130">
        <f t="shared" ref="BU134" ca="1" si="328">IF(BU$4="",0,SUM(BU135:BU141))</f>
        <v>28484555.817246374</v>
      </c>
      <c r="BV134" s="130">
        <f t="shared" ref="BV134" ca="1" si="329">IF(BV$4="",0,SUM(BV135:BV141))</f>
        <v>28766581.12236762</v>
      </c>
      <c r="BW134" s="130">
        <f t="shared" ref="BW134" ca="1" si="330">IF(BW$4="",0,SUM(BW135:BW141))</f>
        <v>28766581.12236762</v>
      </c>
      <c r="BX134" s="130">
        <f t="shared" ref="BX134" ca="1" si="331">IF(BX$4="",0,SUM(BX135:BX141))</f>
        <v>28766581.12236762</v>
      </c>
      <c r="BY134" s="130">
        <f t="shared" ref="BY134" ca="1" si="332">IF(BY$4="",0,SUM(BY135:BY141))</f>
        <v>28766581.12236762</v>
      </c>
      <c r="BZ134" s="130">
        <f t="shared" ref="BZ134" ca="1" si="333">IF(BZ$4="",0,SUM(BZ135:BZ141))</f>
        <v>28766581.12236762</v>
      </c>
      <c r="CA134" s="130">
        <f t="shared" ref="CA134" ca="1" si="334">IF(CA$4="",0,SUM(CA135:CA141))</f>
        <v>29054246.933591299</v>
      </c>
      <c r="CB134" s="130">
        <f t="shared" ref="CB134" ca="1" si="335">IF(CB$4="",0,SUM(CB135:CB141))</f>
        <v>29341912.74481497</v>
      </c>
      <c r="CC134" s="130">
        <f t="shared" ref="CC134" ca="1" si="336">IF(CC$4="",0,SUM(CC135:CC141))</f>
        <v>29341912.74481497</v>
      </c>
      <c r="CD134" s="130">
        <f t="shared" ref="CD134" ca="1" si="337">IF(CD$4="",0,SUM(CD135:CD141))</f>
        <v>29341912.74481497</v>
      </c>
      <c r="CE134" s="130">
        <f t="shared" ref="CE134" ca="1" si="338">IF(CE$4="",0,SUM(CE135:CE141))</f>
        <v>29341912.74481497</v>
      </c>
      <c r="CF134" s="130">
        <f t="shared" ref="CF134" ca="1" si="339">IF(CF$4="",0,SUM(CF135:CF141))</f>
        <v>0</v>
      </c>
    </row>
    <row r="135" spans="2:84" x14ac:dyDescent="0.3">
      <c r="B135" s="13">
        <f>ROW()</f>
        <v>135</v>
      </c>
      <c r="H135" s="1" t="str">
        <f t="shared" ref="H135:H140" si="340">$H$85</f>
        <v>Себестоимость продаж</v>
      </c>
      <c r="I135" s="1" t="str">
        <f>Prcsses!I23</f>
        <v>Металлопрокат</v>
      </c>
      <c r="M135" s="53" t="s">
        <v>18</v>
      </c>
      <c r="U135" s="5">
        <f t="shared" ref="U135:U140" ca="1" si="341">SUM(INDIRECT(ADDRESS($B135,$X$2)&amp;":"&amp;ADDRESS($B135,$X$2-1+$P$8)))</f>
        <v>892105981.51024723</v>
      </c>
      <c r="X135" s="5">
        <f ca="1">IF(X$4="",0,X95/(1+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)))
)</f>
        <v>0</v>
      </c>
      <c r="Y135" s="5">
        <f ca="1">IF(Y$4="",0,Y95/(1+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)))
)</f>
        <v>0</v>
      </c>
      <c r="Z135" s="5">
        <f ca="1">IF(Z$4="",0,Z95/(1+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)))
)</f>
        <v>0</v>
      </c>
      <c r="AA135" s="5">
        <f ca="1">IF(AA$4="",0,AA95/(1+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)))
)</f>
        <v>0</v>
      </c>
      <c r="AB135" s="5">
        <f ca="1">IF(AB$4="",0,AB95/(1+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)))
)</f>
        <v>0</v>
      </c>
      <c r="AC135" s="5">
        <f ca="1">IF(AC$4="",0,AC95/(1+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)))
)</f>
        <v>0</v>
      </c>
      <c r="AD135" s="5">
        <f ca="1">IF(AD$4="",0,AD95/(1+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)))
)</f>
        <v>0</v>
      </c>
      <c r="AE135" s="5">
        <f ca="1">IF(AE$4="",0,AE95/(1+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)))
)</f>
        <v>0</v>
      </c>
      <c r="AF135" s="5">
        <f ca="1">IF(AF$4="",0,AF95/(1+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)))
)</f>
        <v>0</v>
      </c>
      <c r="AG135" s="5">
        <f ca="1">IF(AG$4="",0,AG95/(1+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)))
)</f>
        <v>0</v>
      </c>
      <c r="AH135" s="5">
        <f ca="1">IF(AH$4="",0,AH95/(1+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)))
)</f>
        <v>0</v>
      </c>
      <c r="AI135" s="5">
        <f ca="1">IF(AI$4="",0,AI95/(1+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)))
)</f>
        <v>0</v>
      </c>
      <c r="AJ135" s="5">
        <f ca="1">IF(AJ$4="",0,AJ95/(1+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)))
)</f>
        <v>0</v>
      </c>
      <c r="AK135" s="5">
        <f ca="1">IF(AK$4="",0,AK95/(1+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)))
)</f>
        <v>1092420</v>
      </c>
      <c r="AL135" s="5">
        <f ca="1">IF(AL$4="",0,AL95/(1+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)))
)</f>
        <v>2840292</v>
      </c>
      <c r="AM135" s="5">
        <f ca="1">IF(AM$4="",0,AM95/(1+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)))
)</f>
        <v>3459330</v>
      </c>
      <c r="AN135" s="5">
        <f ca="1">IF(AN$4="",0,AN95/(1+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)))
)</f>
        <v>4551750</v>
      </c>
      <c r="AO135" s="5">
        <f ca="1">IF(AO$4="",0,AO95/(1+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)))
)</f>
        <v>5644170</v>
      </c>
      <c r="AP135" s="5">
        <f ca="1">IF(AP$4="",0,AP95/(1+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)))
)</f>
        <v>6736590</v>
      </c>
      <c r="AQ135" s="5">
        <f ca="1">IF(AQ$4="",0,AQ95/(1+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)))
)</f>
        <v>7912762.2000000011</v>
      </c>
      <c r="AR135" s="5">
        <f ca="1">IF(AR$4="",0,AR95/(1+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)))
)</f>
        <v>9099858.5999999996</v>
      </c>
      <c r="AS135" s="5">
        <f ca="1">IF(AS$4="",0,AS95/(1+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)))
)</f>
        <v>10214127</v>
      </c>
      <c r="AT135" s="5">
        <f ca="1">IF(AT$4="",0,AT95/(1+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)))
)</f>
        <v>11328395.399999999</v>
      </c>
      <c r="AU135" s="5">
        <f ca="1">IF(AU$4="",0,AU95/(1+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)))
)</f>
        <v>12442663.799999999</v>
      </c>
      <c r="AV135" s="5">
        <f ca="1">IF(AV$4="",0,AV95/(1+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)))
)</f>
        <v>13556932.200000001</v>
      </c>
      <c r="AW135" s="5">
        <f ca="1">IF(AW$4="",0,AW95/(1+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)))
)</f>
        <v>14823483.947999999</v>
      </c>
      <c r="AX135" s="5">
        <f ca="1">IF(AX$4="",0,AX95/(1+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)))
)</f>
        <v>16101178.379999999</v>
      </c>
      <c r="AY135" s="5">
        <f ca="1">IF(AY$4="",0,AY95/(1+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)))
)</f>
        <v>17237732.147999998</v>
      </c>
      <c r="AZ135" s="5">
        <f ca="1">IF(AZ$4="",0,AZ95/(1+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)))
)</f>
        <v>18374285.916000005</v>
      </c>
      <c r="BA135" s="5">
        <f ca="1">IF(BA$4="",0,BA95/(1+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)))
)</f>
        <v>19510839.684000004</v>
      </c>
      <c r="BB135" s="5">
        <f ca="1">IF(BB$4="",0,BB95/(1+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)))
)</f>
        <v>20647393.452</v>
      </c>
      <c r="BC135" s="5">
        <f ca="1">IF(BC$4="",0,BC95/(1+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)))
)</f>
        <v>22007469.461040001</v>
      </c>
      <c r="BD135" s="5">
        <f ca="1">IF(BD$4="",0,BD95/(1+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)))
)</f>
        <v>22992482.726640001</v>
      </c>
      <c r="BE135" s="5">
        <f ca="1">IF(BE$4="",0,BE95/(1+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)))
)</f>
        <v>23185696.867200002</v>
      </c>
      <c r="BF135" s="5">
        <f ca="1">IF(BF$4="",0,BF95/(1+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)))
)</f>
        <v>23185696.867200002</v>
      </c>
      <c r="BG135" s="5">
        <f ca="1">IF(BG$4="",0,BG95/(1+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)))
)</f>
        <v>23185696.867200002</v>
      </c>
      <c r="BH135" s="5">
        <f ca="1">IF(BH$4="",0,BH95/(1+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)))
)</f>
        <v>23185696.867200002</v>
      </c>
      <c r="BI135" s="5">
        <f ca="1">IF(BI$4="",0,BI95/(1+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)))
)</f>
        <v>23417553.835872002</v>
      </c>
      <c r="BJ135" s="5">
        <f ca="1">IF(BJ$4="",0,BJ95/(1+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)))
)</f>
        <v>23649410.804544002</v>
      </c>
      <c r="BK135" s="5">
        <f ca="1">IF(BK$4="",0,BK95/(1+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)))
)</f>
        <v>23649410.804544002</v>
      </c>
      <c r="BL135" s="5">
        <f ca="1">IF(BL$4="",0,BL95/(1+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)))
)</f>
        <v>23649410.804544002</v>
      </c>
      <c r="BM135" s="5">
        <f ca="1">IF(BM$4="",0,BM95/(1+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)))
)</f>
        <v>23649410.804544002</v>
      </c>
      <c r="BN135" s="5">
        <f ca="1">IF(BN$4="",0,BN95/(1+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)))
)</f>
        <v>23649410.804544002</v>
      </c>
      <c r="BO135" s="5">
        <f ca="1">IF(BO$4="",0,BO95/(1+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)))
)</f>
        <v>23885904.912589442</v>
      </c>
      <c r="BP135" s="5">
        <f ca="1">IF(BP$4="",0,BP95/(1+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)))
)</f>
        <v>24122399.020634878</v>
      </c>
      <c r="BQ135" s="5">
        <f ca="1">IF(BQ$4="",0,BQ95/(1+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)))
)</f>
        <v>24122399.020634878</v>
      </c>
      <c r="BR135" s="5">
        <f ca="1">IF(BR$4="",0,BR95/(1+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)))
)</f>
        <v>24122399.020634878</v>
      </c>
      <c r="BS135" s="5">
        <f ca="1">IF(BS$4="",0,BS95/(1+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)))
)</f>
        <v>24122399.020634878</v>
      </c>
      <c r="BT135" s="5">
        <f ca="1">IF(BT$4="",0,BT95/(1+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)))
)</f>
        <v>24122399.020634878</v>
      </c>
      <c r="BU135" s="5">
        <f ca="1">IF(BU$4="",0,BU95/(1+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)))
)</f>
        <v>24363623.010841228</v>
      </c>
      <c r="BV135" s="5">
        <f ca="1">IF(BV$4="",0,BV95/(1+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)))
)</f>
        <v>24604847.001047578</v>
      </c>
      <c r="BW135" s="5">
        <f ca="1">IF(BW$4="",0,BW95/(1+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)))
)</f>
        <v>24604847.001047578</v>
      </c>
      <c r="BX135" s="5">
        <f ca="1">IF(BX$4="",0,BX95/(1+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)))
)</f>
        <v>24604847.001047578</v>
      </c>
      <c r="BY135" s="5">
        <f ca="1">IF(BY$4="",0,BY95/(1+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)))
)</f>
        <v>24604847.001047578</v>
      </c>
      <c r="BZ135" s="5">
        <f ca="1">IF(BZ$4="",0,BZ95/(1+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)))
)</f>
        <v>24604847.001047578</v>
      </c>
      <c r="CA135" s="5">
        <f ca="1">IF(CA$4="",0,CA95/(1+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)))
)</f>
        <v>24850895.471058052</v>
      </c>
      <c r="CB135" s="5">
        <f ca="1">IF(CB$4="",0,CB95/(1+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)))
)</f>
        <v>25096943.941068526</v>
      </c>
      <c r="CC135" s="5">
        <f ca="1">IF(CC$4="",0,CC95/(1+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)))
)</f>
        <v>25096943.941068526</v>
      </c>
      <c r="CD135" s="5">
        <f ca="1">IF(CD$4="",0,CD95/(1+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)))
)</f>
        <v>25096943.941068526</v>
      </c>
      <c r="CE135" s="5">
        <f ca="1">IF(CE$4="",0,CE95/(1+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)))
)</f>
        <v>25096943.941068526</v>
      </c>
      <c r="CF135" s="5">
        <f ca="1">IF(CF$4="",0,CF95/(1+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)))
)</f>
        <v>0</v>
      </c>
    </row>
    <row r="136" spans="2:84" x14ac:dyDescent="0.3">
      <c r="B136" s="13">
        <f>ROW()</f>
        <v>136</v>
      </c>
      <c r="H136" s="1" t="str">
        <f t="shared" si="340"/>
        <v>Себестоимость продаж</v>
      </c>
      <c r="I136" s="1" t="str">
        <f>Prcsses!I24</f>
        <v>Изготовление у подрядчиков</v>
      </c>
      <c r="M136" s="53" t="s">
        <v>18</v>
      </c>
      <c r="U136" s="5">
        <f t="shared" ca="1" si="341"/>
        <v>106203093.03693418</v>
      </c>
      <c r="X136" s="5">
        <f ca="1">IF(X$4="",0,X96/(1+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)))
)</f>
        <v>0</v>
      </c>
      <c r="Y136" s="5">
        <f ca="1">IF(Y$4="",0,Y96/(1+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)))
)</f>
        <v>0</v>
      </c>
      <c r="Z136" s="5">
        <f ca="1">IF(Z$4="",0,Z96/(1+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)))
)</f>
        <v>0</v>
      </c>
      <c r="AA136" s="5">
        <f ca="1">IF(AA$4="",0,AA96/(1+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)))
)</f>
        <v>0</v>
      </c>
      <c r="AB136" s="5">
        <f ca="1">IF(AB$4="",0,AB96/(1+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)))
)</f>
        <v>0</v>
      </c>
      <c r="AC136" s="5">
        <f ca="1">IF(AC$4="",0,AC96/(1+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)))
)</f>
        <v>0</v>
      </c>
      <c r="AD136" s="5">
        <f ca="1">IF(AD$4="",0,AD96/(1+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)))
)</f>
        <v>0</v>
      </c>
      <c r="AE136" s="5">
        <f ca="1">IF(AE$4="",0,AE96/(1+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)))
)</f>
        <v>0</v>
      </c>
      <c r="AF136" s="5">
        <f ca="1">IF(AF$4="",0,AF96/(1+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)))
)</f>
        <v>0</v>
      </c>
      <c r="AG136" s="5">
        <f ca="1">IF(AG$4="",0,AG96/(1+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)))
)</f>
        <v>0</v>
      </c>
      <c r="AH136" s="5">
        <f ca="1">IF(AH$4="",0,AH96/(1+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)))
)</f>
        <v>0</v>
      </c>
      <c r="AI136" s="5">
        <f ca="1">IF(AI$4="",0,AI96/(1+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)))
)</f>
        <v>0</v>
      </c>
      <c r="AJ136" s="5">
        <f ca="1">IF(AJ$4="",0,AJ96/(1+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)))
)</f>
        <v>0</v>
      </c>
      <c r="AK136" s="5">
        <f ca="1">IF(AK$4="",0,AK96/(1+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)))
)</f>
        <v>130049.99999999999</v>
      </c>
      <c r="AL136" s="5">
        <f ca="1">IF(AL$4="",0,AL96/(1+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)))
)</f>
        <v>338130</v>
      </c>
      <c r="AM136" s="5">
        <f ca="1">IF(AM$4="",0,AM96/(1+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)))
)</f>
        <v>411825</v>
      </c>
      <c r="AN136" s="5">
        <f ca="1">IF(AN$4="",0,AN96/(1+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)))
)</f>
        <v>541875</v>
      </c>
      <c r="AO136" s="5">
        <f ca="1">IF(AO$4="",0,AO96/(1+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)))
)</f>
        <v>671925</v>
      </c>
      <c r="AP136" s="5">
        <f ca="1">IF(AP$4="",0,AP96/(1+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)))
)</f>
        <v>801975</v>
      </c>
      <c r="AQ136" s="5">
        <f ca="1">IF(AQ$4="",0,AQ96/(1+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)))
)</f>
        <v>941995.49999999988</v>
      </c>
      <c r="AR136" s="5">
        <f ca="1">IF(AR$4="",0,AR96/(1+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)))
)</f>
        <v>1083316.5</v>
      </c>
      <c r="AS136" s="5">
        <f ca="1">IF(AS$4="",0,AS96/(1+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)))
)</f>
        <v>1215967.4999999998</v>
      </c>
      <c r="AT136" s="5">
        <f ca="1">IF(AT$4="",0,AT96/(1+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)))
)</f>
        <v>1348618.4999999998</v>
      </c>
      <c r="AU136" s="5">
        <f ca="1">IF(AU$4="",0,AU96/(1+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)))
)</f>
        <v>1481269.5</v>
      </c>
      <c r="AV136" s="5">
        <f ca="1">IF(AV$4="",0,AV96/(1+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)))
)</f>
        <v>1613920.5000000002</v>
      </c>
      <c r="AW136" s="5">
        <f ca="1">IF(AW$4="",0,AW96/(1+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)))
)</f>
        <v>1764700.47</v>
      </c>
      <c r="AX136" s="5">
        <f ca="1">IF(AX$4="",0,AX96/(1+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)))
)</f>
        <v>1916806.95</v>
      </c>
      <c r="AY136" s="5">
        <f ca="1">IF(AY$4="",0,AY96/(1+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)))
)</f>
        <v>2052110.97</v>
      </c>
      <c r="AZ136" s="5">
        <f ca="1">IF(AZ$4="",0,AZ96/(1+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)))
)</f>
        <v>2187414.9900000002</v>
      </c>
      <c r="BA136" s="5">
        <f ca="1">IF(BA$4="",0,BA96/(1+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)))
)</f>
        <v>2322719.0100000002</v>
      </c>
      <c r="BB136" s="5">
        <f ca="1">IF(BB$4="",0,BB96/(1+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)))
)</f>
        <v>2458023.0300000003</v>
      </c>
      <c r="BC136" s="5">
        <f ca="1">IF(BC$4="",0,BC96/(1+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)))
)</f>
        <v>2619936.8406000002</v>
      </c>
      <c r="BD136" s="5">
        <f ca="1">IF(BD$4="",0,BD96/(1+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)))
)</f>
        <v>2737200.3246000004</v>
      </c>
      <c r="BE136" s="5">
        <f ca="1">IF(BE$4="",0,BE96/(1+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)))
)</f>
        <v>2760202.0080000004</v>
      </c>
      <c r="BF136" s="5">
        <f ca="1">IF(BF$4="",0,BF96/(1+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)))
)</f>
        <v>2760202.0080000004</v>
      </c>
      <c r="BG136" s="5">
        <f ca="1">IF(BG$4="",0,BG96/(1+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)))
)</f>
        <v>2760202.0080000004</v>
      </c>
      <c r="BH136" s="5">
        <f ca="1">IF(BH$4="",0,BH96/(1+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)))
)</f>
        <v>2760202.0080000004</v>
      </c>
      <c r="BI136" s="5">
        <f ca="1">IF(BI$4="",0,BI96/(1+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)))
)</f>
        <v>2787804.0280800005</v>
      </c>
      <c r="BJ136" s="5">
        <f ca="1">IF(BJ$4="",0,BJ96/(1+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)))
)</f>
        <v>2815406.0481600002</v>
      </c>
      <c r="BK136" s="5">
        <f ca="1">IF(BK$4="",0,BK96/(1+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)))
)</f>
        <v>2815406.0481600002</v>
      </c>
      <c r="BL136" s="5">
        <f ca="1">IF(BL$4="",0,BL96/(1+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)))
)</f>
        <v>2815406.0481600002</v>
      </c>
      <c r="BM136" s="5">
        <f ca="1">IF(BM$4="",0,BM96/(1+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)))
)</f>
        <v>2815406.0481600002</v>
      </c>
      <c r="BN136" s="5">
        <f ca="1">IF(BN$4="",0,BN96/(1+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)))
)</f>
        <v>2815406.0481600002</v>
      </c>
      <c r="BO136" s="5">
        <f ca="1">IF(BO$4="",0,BO96/(1+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)))
)</f>
        <v>2843560.1086415998</v>
      </c>
      <c r="BP136" s="5">
        <f ca="1">IF(BP$4="",0,BP96/(1+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)))
)</f>
        <v>2871714.1691231998</v>
      </c>
      <c r="BQ136" s="5">
        <f ca="1">IF(BQ$4="",0,BQ96/(1+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)))
)</f>
        <v>2871714.1691231998</v>
      </c>
      <c r="BR136" s="5">
        <f ca="1">IF(BR$4="",0,BR96/(1+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)))
)</f>
        <v>2871714.1691231998</v>
      </c>
      <c r="BS136" s="5">
        <f ca="1">IF(BS$4="",0,BS96/(1+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)))
)</f>
        <v>2871714.1691231998</v>
      </c>
      <c r="BT136" s="5">
        <f ca="1">IF(BT$4="",0,BT96/(1+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)))
)</f>
        <v>2871714.1691231998</v>
      </c>
      <c r="BU136" s="5">
        <f ca="1">IF(BU$4="",0,BU96/(1+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)))
)</f>
        <v>2900431.3108144319</v>
      </c>
      <c r="BV136" s="5">
        <f ca="1">IF(BV$4="",0,BV96/(1+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)))
)</f>
        <v>2929148.452505664</v>
      </c>
      <c r="BW136" s="5">
        <f ca="1">IF(BW$4="",0,BW96/(1+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)))
)</f>
        <v>2929148.452505664</v>
      </c>
      <c r="BX136" s="5">
        <f ca="1">IF(BX$4="",0,BX96/(1+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)))
)</f>
        <v>2929148.452505664</v>
      </c>
      <c r="BY136" s="5">
        <f ca="1">IF(BY$4="",0,BY96/(1+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)))
)</f>
        <v>2929148.452505664</v>
      </c>
      <c r="BZ136" s="5">
        <f ca="1">IF(BZ$4="",0,BZ96/(1+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)))
)</f>
        <v>2929148.452505664</v>
      </c>
      <c r="CA136" s="5">
        <f ca="1">IF(CA$4="",0,CA96/(1+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)))
)</f>
        <v>2958439.9370307205</v>
      </c>
      <c r="CB136" s="5">
        <f ca="1">IF(CB$4="",0,CB96/(1+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)))
)</f>
        <v>2987731.4215557771</v>
      </c>
      <c r="CC136" s="5">
        <f ca="1">IF(CC$4="",0,CC96/(1+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)))
)</f>
        <v>2987731.4215557771</v>
      </c>
      <c r="CD136" s="5">
        <f ca="1">IF(CD$4="",0,CD96/(1+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)))
)</f>
        <v>2987731.4215557771</v>
      </c>
      <c r="CE136" s="5">
        <f ca="1">IF(CE$4="",0,CE96/(1+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)))
)</f>
        <v>2987731.4215557771</v>
      </c>
      <c r="CF136" s="5">
        <f ca="1">IF(CF$4="",0,CF96/(1+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)))
)</f>
        <v>0</v>
      </c>
    </row>
    <row r="137" spans="2:84" x14ac:dyDescent="0.3">
      <c r="B137" s="13">
        <f>ROW()</f>
        <v>137</v>
      </c>
      <c r="H137" s="1" t="str">
        <f t="shared" si="340"/>
        <v>Себестоимость продаж</v>
      </c>
      <c r="I137" s="1" t="str">
        <f>Prcsses!I25</f>
        <v>Потребление эл.энергии прочих ресурсов</v>
      </c>
      <c r="M137" s="53" t="s">
        <v>18</v>
      </c>
      <c r="U137" s="5">
        <f t="shared" ca="1" si="341"/>
        <v>10620309.303693421</v>
      </c>
      <c r="X137" s="5">
        <f ca="1">IF(X$4="",0,X97/(1+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)))
)</f>
        <v>0</v>
      </c>
      <c r="Y137" s="5">
        <f ca="1">IF(Y$4="",0,Y97/(1+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)))
)</f>
        <v>0</v>
      </c>
      <c r="Z137" s="5">
        <f ca="1">IF(Z$4="",0,Z97/(1+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)))
)</f>
        <v>0</v>
      </c>
      <c r="AA137" s="5">
        <f ca="1">IF(AA$4="",0,AA97/(1+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)))
)</f>
        <v>0</v>
      </c>
      <c r="AB137" s="5">
        <f ca="1">IF(AB$4="",0,AB97/(1+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)))
)</f>
        <v>0</v>
      </c>
      <c r="AC137" s="5">
        <f ca="1">IF(AC$4="",0,AC97/(1+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)))
)</f>
        <v>0</v>
      </c>
      <c r="AD137" s="5">
        <f ca="1">IF(AD$4="",0,AD97/(1+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)))
)</f>
        <v>0</v>
      </c>
      <c r="AE137" s="5">
        <f ca="1">IF(AE$4="",0,AE97/(1+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)))
)</f>
        <v>0</v>
      </c>
      <c r="AF137" s="5">
        <f ca="1">IF(AF$4="",0,AF97/(1+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)))
)</f>
        <v>0</v>
      </c>
      <c r="AG137" s="5">
        <f ca="1">IF(AG$4="",0,AG97/(1+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)))
)</f>
        <v>0</v>
      </c>
      <c r="AH137" s="5">
        <f ca="1">IF(AH$4="",0,AH97/(1+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)))
)</f>
        <v>0</v>
      </c>
      <c r="AI137" s="5">
        <f ca="1">IF(AI$4="",0,AI97/(1+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)))
)</f>
        <v>0</v>
      </c>
      <c r="AJ137" s="5">
        <f ca="1">IF(AJ$4="",0,AJ97/(1+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)))
)</f>
        <v>0</v>
      </c>
      <c r="AK137" s="5">
        <f ca="1">IF(AK$4="",0,AK97/(1+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)))
)</f>
        <v>13004.999999999998</v>
      </c>
      <c r="AL137" s="5">
        <f ca="1">IF(AL$4="",0,AL97/(1+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)))
)</f>
        <v>33813</v>
      </c>
      <c r="AM137" s="5">
        <f ca="1">IF(AM$4="",0,AM97/(1+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)))
)</f>
        <v>41182.5</v>
      </c>
      <c r="AN137" s="5">
        <f ca="1">IF(AN$4="",0,AN97/(1+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)))
)</f>
        <v>54187.5</v>
      </c>
      <c r="AO137" s="5">
        <f ca="1">IF(AO$4="",0,AO97/(1+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)))
)</f>
        <v>67192.5</v>
      </c>
      <c r="AP137" s="5">
        <f ca="1">IF(AP$4="",0,AP97/(1+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)))
)</f>
        <v>80197.5</v>
      </c>
      <c r="AQ137" s="5">
        <f ca="1">IF(AQ$4="",0,AQ97/(1+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)))
)</f>
        <v>94199.55</v>
      </c>
      <c r="AR137" s="5">
        <f ca="1">IF(AR$4="",0,AR97/(1+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)))
)</f>
        <v>108331.65</v>
      </c>
      <c r="AS137" s="5">
        <f ca="1">IF(AS$4="",0,AS97/(1+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)))
)</f>
        <v>121596.74999999999</v>
      </c>
      <c r="AT137" s="5">
        <f ca="1">IF(AT$4="",0,AT97/(1+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)))
)</f>
        <v>134861.84999999998</v>
      </c>
      <c r="AU137" s="5">
        <f ca="1">IF(AU$4="",0,AU97/(1+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)))
)</f>
        <v>148126.94999999998</v>
      </c>
      <c r="AV137" s="5">
        <f ca="1">IF(AV$4="",0,AV97/(1+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)))
)</f>
        <v>161392.04999999999</v>
      </c>
      <c r="AW137" s="5">
        <f ca="1">IF(AW$4="",0,AW97/(1+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)))
)</f>
        <v>176470.04700000002</v>
      </c>
      <c r="AX137" s="5">
        <f ca="1">IF(AX$4="",0,AX97/(1+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)))
)</f>
        <v>191680.69499999998</v>
      </c>
      <c r="AY137" s="5">
        <f ca="1">IF(AY$4="",0,AY97/(1+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)))
)</f>
        <v>205211.09700000001</v>
      </c>
      <c r="AZ137" s="5">
        <f ca="1">IF(AZ$4="",0,AZ97/(1+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)))
)</f>
        <v>218741.49900000001</v>
      </c>
      <c r="BA137" s="5">
        <f ca="1">IF(BA$4="",0,BA97/(1+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)))
)</f>
        <v>232271.90100000004</v>
      </c>
      <c r="BB137" s="5">
        <f ca="1">IF(BB$4="",0,BB97/(1+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)))
)</f>
        <v>245802.30300000001</v>
      </c>
      <c r="BC137" s="5">
        <f ca="1">IF(BC$4="",0,BC97/(1+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)))
)</f>
        <v>261993.68406</v>
      </c>
      <c r="BD137" s="5">
        <f ca="1">IF(BD$4="",0,BD97/(1+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)))
)</f>
        <v>273720.03246000002</v>
      </c>
      <c r="BE137" s="5">
        <f ca="1">IF(BE$4="",0,BE97/(1+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)))
)</f>
        <v>276020.20080000005</v>
      </c>
      <c r="BF137" s="5">
        <f ca="1">IF(BF$4="",0,BF97/(1+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)))
)</f>
        <v>276020.20080000005</v>
      </c>
      <c r="BG137" s="5">
        <f ca="1">IF(BG$4="",0,BG97/(1+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)))
)</f>
        <v>276020.20080000005</v>
      </c>
      <c r="BH137" s="5">
        <f ca="1">IF(BH$4="",0,BH97/(1+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)))
)</f>
        <v>276020.20080000005</v>
      </c>
      <c r="BI137" s="5">
        <f ca="1">IF(BI$4="",0,BI97/(1+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)))
)</f>
        <v>278780.40280800004</v>
      </c>
      <c r="BJ137" s="5">
        <f ca="1">IF(BJ$4="",0,BJ97/(1+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)))
)</f>
        <v>281540.60481600004</v>
      </c>
      <c r="BK137" s="5">
        <f ca="1">IF(BK$4="",0,BK97/(1+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)))
)</f>
        <v>281540.60481600004</v>
      </c>
      <c r="BL137" s="5">
        <f ca="1">IF(BL$4="",0,BL97/(1+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)))
)</f>
        <v>281540.60481600004</v>
      </c>
      <c r="BM137" s="5">
        <f ca="1">IF(BM$4="",0,BM97/(1+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)))
)</f>
        <v>281540.60481600004</v>
      </c>
      <c r="BN137" s="5">
        <f ca="1">IF(BN$4="",0,BN97/(1+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)))
)</f>
        <v>281540.60481600004</v>
      </c>
      <c r="BO137" s="5">
        <f ca="1">IF(BO$4="",0,BO97/(1+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)))
)</f>
        <v>284356.01086416002</v>
      </c>
      <c r="BP137" s="5">
        <f ca="1">IF(BP$4="",0,BP97/(1+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)))
)</f>
        <v>287171.41691232001</v>
      </c>
      <c r="BQ137" s="5">
        <f ca="1">IF(BQ$4="",0,BQ97/(1+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)))
)</f>
        <v>287171.41691232001</v>
      </c>
      <c r="BR137" s="5">
        <f ca="1">IF(BR$4="",0,BR97/(1+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)))
)</f>
        <v>287171.41691232001</v>
      </c>
      <c r="BS137" s="5">
        <f ca="1">IF(BS$4="",0,BS97/(1+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)))
)</f>
        <v>287171.41691232001</v>
      </c>
      <c r="BT137" s="5">
        <f ca="1">IF(BT$4="",0,BT97/(1+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)))
)</f>
        <v>287171.41691232001</v>
      </c>
      <c r="BU137" s="5">
        <f ca="1">IF(BU$4="",0,BU97/(1+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)))
)</f>
        <v>290043.13108144322</v>
      </c>
      <c r="BV137" s="5">
        <f ca="1">IF(BV$4="",0,BV97/(1+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)))
)</f>
        <v>292914.84525056637</v>
      </c>
      <c r="BW137" s="5">
        <f ca="1">IF(BW$4="",0,BW97/(1+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)))
)</f>
        <v>292914.84525056637</v>
      </c>
      <c r="BX137" s="5">
        <f ca="1">IF(BX$4="",0,BX97/(1+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)))
)</f>
        <v>292914.84525056637</v>
      </c>
      <c r="BY137" s="5">
        <f ca="1">IF(BY$4="",0,BY97/(1+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)))
)</f>
        <v>292914.84525056637</v>
      </c>
      <c r="BZ137" s="5">
        <f ca="1">IF(BZ$4="",0,BZ97/(1+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)))
)</f>
        <v>292914.84525056637</v>
      </c>
      <c r="CA137" s="5">
        <f ca="1">IF(CA$4="",0,CA97/(1+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)))
)</f>
        <v>295843.99370307208</v>
      </c>
      <c r="CB137" s="5">
        <f ca="1">IF(CB$4="",0,CB97/(1+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)))
)</f>
        <v>298773.14215557772</v>
      </c>
      <c r="CC137" s="5">
        <f ca="1">IF(CC$4="",0,CC97/(1+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)))
)</f>
        <v>298773.14215557772</v>
      </c>
      <c r="CD137" s="5">
        <f ca="1">IF(CD$4="",0,CD97/(1+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)))
)</f>
        <v>298773.14215557772</v>
      </c>
      <c r="CE137" s="5">
        <f ca="1">IF(CE$4="",0,CE97/(1+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)))
)</f>
        <v>298773.14215557772</v>
      </c>
      <c r="CF137" s="5">
        <f ca="1">IF(CF$4="",0,CF97/(1+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)))
)</f>
        <v>0</v>
      </c>
    </row>
    <row r="138" spans="2:84" x14ac:dyDescent="0.3">
      <c r="B138" s="13">
        <f>ROW()</f>
        <v>138</v>
      </c>
      <c r="H138" s="1" t="str">
        <f t="shared" si="340"/>
        <v>Себестоимость продаж</v>
      </c>
      <c r="I138" s="1" t="str">
        <f>Prcsses!I26</f>
        <v>ФОТ производственного персонала</v>
      </c>
      <c r="M138" s="53" t="s">
        <v>18</v>
      </c>
      <c r="U138" s="5">
        <f t="shared" ca="1" si="341"/>
        <v>22923013.615977783</v>
      </c>
      <c r="X138" s="5">
        <f ca="1">IF(X$4="",0,X98/(1+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)))
)</f>
        <v>0</v>
      </c>
      <c r="Y138" s="5">
        <f ca="1">IF(Y$4="",0,Y98/(1+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)))
)</f>
        <v>0</v>
      </c>
      <c r="Z138" s="5">
        <f ca="1">IF(Z$4="",0,Z98/(1+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)))
)</f>
        <v>0</v>
      </c>
      <c r="AA138" s="5">
        <f ca="1">IF(AA$4="",0,AA98/(1+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)))
)</f>
        <v>0</v>
      </c>
      <c r="AB138" s="5">
        <f ca="1">IF(AB$4="",0,AB98/(1+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)))
)</f>
        <v>0</v>
      </c>
      <c r="AC138" s="5">
        <f ca="1">IF(AC$4="",0,AC98/(1+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)))
)</f>
        <v>0</v>
      </c>
      <c r="AD138" s="5">
        <f ca="1">IF(AD$4="",0,AD98/(1+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)))
)</f>
        <v>0</v>
      </c>
      <c r="AE138" s="5">
        <f ca="1">IF(AE$4="",0,AE98/(1+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)))
)</f>
        <v>0</v>
      </c>
      <c r="AF138" s="5">
        <f ca="1">IF(AF$4="",0,AF98/(1+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)))
)</f>
        <v>0</v>
      </c>
      <c r="AG138" s="5">
        <f ca="1">IF(AG$4="",0,AG98/(1+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)))
)</f>
        <v>0</v>
      </c>
      <c r="AH138" s="5">
        <f ca="1">IF(AH$4="",0,AH98/(1+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)))
)</f>
        <v>0</v>
      </c>
      <c r="AI138" s="5">
        <f ca="1">IF(AI$4="",0,AI98/(1+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)))
)</f>
        <v>0</v>
      </c>
      <c r="AJ138" s="5">
        <f ca="1">IF(AJ$4="",0,AJ98/(1+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)))
)</f>
        <v>0</v>
      </c>
      <c r="AK138" s="5">
        <f ca="1">IF(AK$4="",0,AK98/(1+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)))
)</f>
        <v>23409</v>
      </c>
      <c r="AL138" s="5">
        <f ca="1">IF(AL$4="",0,AL98/(1+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)))
)</f>
        <v>60863.4</v>
      </c>
      <c r="AM138" s="5">
        <f ca="1">IF(AM$4="",0,AM98/(1+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)))
)</f>
        <v>88954.200000000012</v>
      </c>
      <c r="AN138" s="5">
        <f ca="1">IF(AN$4="",0,AN98/(1+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)))
)</f>
        <v>117045</v>
      </c>
      <c r="AO138" s="5">
        <f ca="1">IF(AO$4="",0,AO98/(1+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)))
)</f>
        <v>145135.79999999999</v>
      </c>
      <c r="AP138" s="5">
        <f ca="1">IF(AP$4="",0,AP98/(1+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)))
)</f>
        <v>173226.59999999998</v>
      </c>
      <c r="AQ138" s="5">
        <f ca="1">IF(AQ$4="",0,AQ98/(1+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)))
)</f>
        <v>203471.02799999999</v>
      </c>
      <c r="AR138" s="5">
        <f ca="1">IF(AR$4="",0,AR98/(1+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)))
)</f>
        <v>233996.36399999997</v>
      </c>
      <c r="AS138" s="5">
        <f ca="1">IF(AS$4="",0,AS98/(1+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)))
)</f>
        <v>262648.98</v>
      </c>
      <c r="AT138" s="5">
        <f ca="1">IF(AT$4="",0,AT98/(1+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)))
)</f>
        <v>291301.59600000002</v>
      </c>
      <c r="AU138" s="5">
        <f ca="1">IF(AU$4="",0,AU98/(1+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)))
)</f>
        <v>319954.212</v>
      </c>
      <c r="AV138" s="5">
        <f ca="1">IF(AV$4="",0,AV98/(1+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)))
)</f>
        <v>348606.82799999998</v>
      </c>
      <c r="AW138" s="5">
        <f ca="1">IF(AW$4="",0,AW98/(1+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)))
)</f>
        <v>381175.30151999998</v>
      </c>
      <c r="AX138" s="5">
        <f ca="1">IF(AX$4="",0,AX98/(1+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)))
)</f>
        <v>414030.30119999999</v>
      </c>
      <c r="AY138" s="5">
        <f ca="1">IF(AY$4="",0,AY98/(1+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)))
)</f>
        <v>443255.96951999993</v>
      </c>
      <c r="AZ138" s="5">
        <f ca="1">IF(AZ$4="",0,AZ98/(1+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)))
)</f>
        <v>472481.63783999998</v>
      </c>
      <c r="BA138" s="5">
        <f ca="1">IF(BA$4="",0,BA98/(1+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)))
)</f>
        <v>501707.30616000004</v>
      </c>
      <c r="BB138" s="5">
        <f ca="1">IF(BB$4="",0,BB98/(1+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)))
)</f>
        <v>530932.97448000009</v>
      </c>
      <c r="BC138" s="5">
        <f ca="1">IF(BC$4="",0,BC98/(1+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)))
)</f>
        <v>565906.35756959999</v>
      </c>
      <c r="BD138" s="5">
        <f ca="1">IF(BD$4="",0,BD98/(1+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)))
)</f>
        <v>591235.27011360007</v>
      </c>
      <c r="BE138" s="5">
        <f ca="1">IF(BE$4="",0,BE98/(1+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)))
)</f>
        <v>596203.6337280001</v>
      </c>
      <c r="BF138" s="5">
        <f ca="1">IF(BF$4="",0,BF98/(1+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)))
)</f>
        <v>596203.6337280001</v>
      </c>
      <c r="BG138" s="5">
        <f ca="1">IF(BG$4="",0,BG98/(1+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)))
)</f>
        <v>596203.6337280001</v>
      </c>
      <c r="BH138" s="5">
        <f ca="1">IF(BH$4="",0,BH98/(1+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)))
)</f>
        <v>596203.6337280001</v>
      </c>
      <c r="BI138" s="5">
        <f ca="1">IF(BI$4="",0,BI98/(1+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)))
)</f>
        <v>602165.67006528005</v>
      </c>
      <c r="BJ138" s="5">
        <f ca="1">IF(BJ$4="",0,BJ98/(1+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)))
)</f>
        <v>608127.70640256011</v>
      </c>
      <c r="BK138" s="5">
        <f ca="1">IF(BK$4="",0,BK98/(1+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)))
)</f>
        <v>608127.70640256011</v>
      </c>
      <c r="BL138" s="5">
        <f ca="1">IF(BL$4="",0,BL98/(1+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)))
)</f>
        <v>608127.70640256011</v>
      </c>
      <c r="BM138" s="5">
        <f ca="1">IF(BM$4="",0,BM98/(1+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)))
)</f>
        <v>608127.70640256011</v>
      </c>
      <c r="BN138" s="5">
        <f ca="1">IF(BN$4="",0,BN98/(1+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)))
)</f>
        <v>608127.70640256011</v>
      </c>
      <c r="BO138" s="5">
        <f ca="1">IF(BO$4="",0,BO98/(1+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)))
)</f>
        <v>614208.98346658563</v>
      </c>
      <c r="BP138" s="5">
        <f ca="1">IF(BP$4="",0,BP98/(1+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)))
)</f>
        <v>620290.26053061115</v>
      </c>
      <c r="BQ138" s="5">
        <f ca="1">IF(BQ$4="",0,BQ98/(1+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)))
)</f>
        <v>620290.26053061115</v>
      </c>
      <c r="BR138" s="5">
        <f ca="1">IF(BR$4="",0,BR98/(1+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)))
)</f>
        <v>620290.26053061115</v>
      </c>
      <c r="BS138" s="5">
        <f ca="1">IF(BS$4="",0,BS98/(1+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)))
)</f>
        <v>620290.26053061115</v>
      </c>
      <c r="BT138" s="5">
        <f ca="1">IF(BT$4="",0,BT98/(1+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)))
)</f>
        <v>620290.26053061115</v>
      </c>
      <c r="BU138" s="5">
        <f ca="1">IF(BU$4="",0,BU98/(1+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)))
)</f>
        <v>626493.16313591728</v>
      </c>
      <c r="BV138" s="5">
        <f ca="1">IF(BV$4="",0,BV98/(1+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)))
)</f>
        <v>632696.0657412234</v>
      </c>
      <c r="BW138" s="5">
        <f ca="1">IF(BW$4="",0,BW98/(1+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)))
)</f>
        <v>632696.0657412234</v>
      </c>
      <c r="BX138" s="5">
        <f ca="1">IF(BX$4="",0,BX98/(1+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)))
)</f>
        <v>632696.0657412234</v>
      </c>
      <c r="BY138" s="5">
        <f ca="1">IF(BY$4="",0,BY98/(1+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)))
)</f>
        <v>632696.0657412234</v>
      </c>
      <c r="BZ138" s="5">
        <f ca="1">IF(BZ$4="",0,BZ98/(1+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)))
)</f>
        <v>632696.0657412234</v>
      </c>
      <c r="CA138" s="5">
        <f ca="1">IF(CA$4="",0,CA98/(1+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)))
)</f>
        <v>639023.02639863559</v>
      </c>
      <c r="CB138" s="5">
        <f ca="1">IF(CB$4="",0,CB98/(1+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)))
)</f>
        <v>645349.98705604777</v>
      </c>
      <c r="CC138" s="5">
        <f ca="1">IF(CC$4="",0,CC98/(1+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)))
)</f>
        <v>645349.98705604777</v>
      </c>
      <c r="CD138" s="5">
        <f ca="1">IF(CD$4="",0,CD98/(1+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)))
)</f>
        <v>645349.98705604777</v>
      </c>
      <c r="CE138" s="5">
        <f ca="1">IF(CE$4="",0,CE98/(1+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)))
)</f>
        <v>645349.98705604777</v>
      </c>
      <c r="CF138" s="5">
        <f ca="1">IF(CF$4="",0,CF98/(1+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)))
)</f>
        <v>0</v>
      </c>
    </row>
    <row r="139" spans="2:84" x14ac:dyDescent="0.3">
      <c r="B139" s="13">
        <f>ROW()</f>
        <v>139</v>
      </c>
      <c r="H139" s="1" t="str">
        <f t="shared" si="340"/>
        <v>Себестоимость продаж</v>
      </c>
      <c r="I139" s="1" t="str">
        <f>Prcsses!I27</f>
        <v>Соцсборы</v>
      </c>
      <c r="M139" s="53" t="s">
        <v>18</v>
      </c>
      <c r="U139" s="5">
        <f t="shared" ca="1" si="341"/>
        <v>6876904.0847933367</v>
      </c>
      <c r="X139" s="5">
        <f ca="1">IF(X$4="",0,X99/(1+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)))
)</f>
        <v>0</v>
      </c>
      <c r="Y139" s="5">
        <f ca="1">IF(Y$4="",0,Y99/(1+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)))
)</f>
        <v>0</v>
      </c>
      <c r="Z139" s="5">
        <f ca="1">IF(Z$4="",0,Z99/(1+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)))
)</f>
        <v>0</v>
      </c>
      <c r="AA139" s="5">
        <f ca="1">IF(AA$4="",0,AA99/(1+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)))
)</f>
        <v>0</v>
      </c>
      <c r="AB139" s="5">
        <f ca="1">IF(AB$4="",0,AB99/(1+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)))
)</f>
        <v>0</v>
      </c>
      <c r="AC139" s="5">
        <f ca="1">IF(AC$4="",0,AC99/(1+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)))
)</f>
        <v>0</v>
      </c>
      <c r="AD139" s="5">
        <f ca="1">IF(AD$4="",0,AD99/(1+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)))
)</f>
        <v>0</v>
      </c>
      <c r="AE139" s="5">
        <f ca="1">IF(AE$4="",0,AE99/(1+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)))
)</f>
        <v>0</v>
      </c>
      <c r="AF139" s="5">
        <f ca="1">IF(AF$4="",0,AF99/(1+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)))
)</f>
        <v>0</v>
      </c>
      <c r="AG139" s="5">
        <f ca="1">IF(AG$4="",0,AG99/(1+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)))
)</f>
        <v>0</v>
      </c>
      <c r="AH139" s="5">
        <f ca="1">IF(AH$4="",0,AH99/(1+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)))
)</f>
        <v>0</v>
      </c>
      <c r="AI139" s="5">
        <f ca="1">IF(AI$4="",0,AI99/(1+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)))
)</f>
        <v>0</v>
      </c>
      <c r="AJ139" s="5">
        <f ca="1">IF(AJ$4="",0,AJ99/(1+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)))
)</f>
        <v>0</v>
      </c>
      <c r="AK139" s="5">
        <f ca="1">IF(AK$4="",0,AK99/(1+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)))
)</f>
        <v>7022.7</v>
      </c>
      <c r="AL139" s="5">
        <f ca="1">IF(AL$4="",0,AL99/(1+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)))
)</f>
        <v>18259.02</v>
      </c>
      <c r="AM139" s="5">
        <f ca="1">IF(AM$4="",0,AM99/(1+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)))
)</f>
        <v>26686.260000000002</v>
      </c>
      <c r="AN139" s="5">
        <f ca="1">IF(AN$4="",0,AN99/(1+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)))
)</f>
        <v>35113.5</v>
      </c>
      <c r="AO139" s="5">
        <f ca="1">IF(AO$4="",0,AO99/(1+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)))
)</f>
        <v>43540.740000000005</v>
      </c>
      <c r="AP139" s="5">
        <f ca="1">IF(AP$4="",0,AP99/(1+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)))
)</f>
        <v>51967.979999999996</v>
      </c>
      <c r="AQ139" s="5">
        <f ca="1">IF(AQ$4="",0,AQ99/(1+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)))
)</f>
        <v>61041.308399999994</v>
      </c>
      <c r="AR139" s="5">
        <f ca="1">IF(AR$4="",0,AR99/(1+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)))
)</f>
        <v>70198.909199999995</v>
      </c>
      <c r="AS139" s="5">
        <f ca="1">IF(AS$4="",0,AS99/(1+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)))
)</f>
        <v>78794.693999999989</v>
      </c>
      <c r="AT139" s="5">
        <f ca="1">IF(AT$4="",0,AT99/(1+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)))
)</f>
        <v>87390.478799999997</v>
      </c>
      <c r="AU139" s="5">
        <f ca="1">IF(AU$4="",0,AU99/(1+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)))
)</f>
        <v>95986.263600000006</v>
      </c>
      <c r="AV139" s="5">
        <f ca="1">IF(AV$4="",0,AV99/(1+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)))
)</f>
        <v>104582.0484</v>
      </c>
      <c r="AW139" s="5">
        <f ca="1">IF(AW$4="",0,AW99/(1+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)))
)</f>
        <v>114352.59045600001</v>
      </c>
      <c r="AX139" s="5">
        <f ca="1">IF(AX$4="",0,AX99/(1+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)))
)</f>
        <v>124209.09036</v>
      </c>
      <c r="AY139" s="5">
        <f ca="1">IF(AY$4="",0,AY99/(1+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)))
)</f>
        <v>132976.79085599998</v>
      </c>
      <c r="AZ139" s="5">
        <f ca="1">IF(AZ$4="",0,AZ99/(1+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)))
)</f>
        <v>141744.49135199998</v>
      </c>
      <c r="BA139" s="5">
        <f ca="1">IF(BA$4="",0,BA99/(1+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)))
)</f>
        <v>150512.19184800002</v>
      </c>
      <c r="BB139" s="5">
        <f ca="1">IF(BB$4="",0,BB99/(1+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)))
)</f>
        <v>159279.89234399999</v>
      </c>
      <c r="BC139" s="5">
        <f ca="1">IF(BC$4="",0,BC99/(1+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)))
)</f>
        <v>169771.90727088001</v>
      </c>
      <c r="BD139" s="5">
        <f ca="1">IF(BD$4="",0,BD99/(1+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)))
)</f>
        <v>177370.58103408001</v>
      </c>
      <c r="BE139" s="5">
        <f ca="1">IF(BE$4="",0,BE99/(1+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)))
)</f>
        <v>178861.09011840002</v>
      </c>
      <c r="BF139" s="5">
        <f ca="1">IF(BF$4="",0,BF99/(1+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)))
)</f>
        <v>178861.09011840002</v>
      </c>
      <c r="BG139" s="5">
        <f ca="1">IF(BG$4="",0,BG99/(1+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)))
)</f>
        <v>178861.09011840002</v>
      </c>
      <c r="BH139" s="5">
        <f ca="1">IF(BH$4="",0,BH99/(1+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)))
)</f>
        <v>178861.09011840002</v>
      </c>
      <c r="BI139" s="5">
        <f ca="1">IF(BI$4="",0,BI99/(1+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)))
)</f>
        <v>180649.70101958403</v>
      </c>
      <c r="BJ139" s="5">
        <f ca="1">IF(BJ$4="",0,BJ99/(1+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)))
)</f>
        <v>182438.31192076803</v>
      </c>
      <c r="BK139" s="5">
        <f ca="1">IF(BK$4="",0,BK99/(1+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)))
)</f>
        <v>182438.31192076803</v>
      </c>
      <c r="BL139" s="5">
        <f ca="1">IF(BL$4="",0,BL99/(1+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)))
)</f>
        <v>182438.31192076803</v>
      </c>
      <c r="BM139" s="5">
        <f ca="1">IF(BM$4="",0,BM99/(1+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)))
)</f>
        <v>182438.31192076803</v>
      </c>
      <c r="BN139" s="5">
        <f ca="1">IF(BN$4="",0,BN99/(1+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)))
)</f>
        <v>182438.31192076803</v>
      </c>
      <c r="BO139" s="5">
        <f ca="1">IF(BO$4="",0,BO99/(1+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)))
)</f>
        <v>184262.69503997569</v>
      </c>
      <c r="BP139" s="5">
        <f ca="1">IF(BP$4="",0,BP99/(1+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)))
)</f>
        <v>186087.07815918335</v>
      </c>
      <c r="BQ139" s="5">
        <f ca="1">IF(BQ$4="",0,BQ99/(1+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)))
)</f>
        <v>186087.07815918335</v>
      </c>
      <c r="BR139" s="5">
        <f ca="1">IF(BR$4="",0,BR99/(1+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)))
)</f>
        <v>186087.07815918335</v>
      </c>
      <c r="BS139" s="5">
        <f ca="1">IF(BS$4="",0,BS99/(1+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)))
)</f>
        <v>186087.07815918335</v>
      </c>
      <c r="BT139" s="5">
        <f ca="1">IF(BT$4="",0,BT99/(1+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)))
)</f>
        <v>186087.07815918335</v>
      </c>
      <c r="BU139" s="5">
        <f ca="1">IF(BU$4="",0,BU99/(1+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)))
)</f>
        <v>187947.94894077518</v>
      </c>
      <c r="BV139" s="5">
        <f ca="1">IF(BV$4="",0,BV99/(1+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)))
)</f>
        <v>189808.81972236701</v>
      </c>
      <c r="BW139" s="5">
        <f ca="1">IF(BW$4="",0,BW99/(1+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)))
)</f>
        <v>189808.81972236701</v>
      </c>
      <c r="BX139" s="5">
        <f ca="1">IF(BX$4="",0,BX99/(1+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)))
)</f>
        <v>189808.81972236701</v>
      </c>
      <c r="BY139" s="5">
        <f ca="1">IF(BY$4="",0,BY99/(1+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)))
)</f>
        <v>189808.81972236701</v>
      </c>
      <c r="BZ139" s="5">
        <f ca="1">IF(BZ$4="",0,BZ99/(1+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)))
)</f>
        <v>189808.81972236701</v>
      </c>
      <c r="CA139" s="5">
        <f ca="1">IF(CA$4="",0,CA99/(1+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)))
)</f>
        <v>191706.90791959068</v>
      </c>
      <c r="CB139" s="5">
        <f ca="1">IF(CB$4="",0,CB99/(1+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)))
)</f>
        <v>193604.99611681435</v>
      </c>
      <c r="CC139" s="5">
        <f ca="1">IF(CC$4="",0,CC99/(1+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)))
)</f>
        <v>193604.99611681435</v>
      </c>
      <c r="CD139" s="5">
        <f ca="1">IF(CD$4="",0,CD99/(1+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)))
)</f>
        <v>193604.99611681435</v>
      </c>
      <c r="CE139" s="5">
        <f ca="1">IF(CE$4="",0,CE99/(1+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)))
)</f>
        <v>193604.99611681435</v>
      </c>
      <c r="CF139" s="5">
        <f ca="1">IF(CF$4="",0,CF99/(1+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)))
)</f>
        <v>0</v>
      </c>
    </row>
    <row r="140" spans="2:84" x14ac:dyDescent="0.3">
      <c r="B140" s="13">
        <f>ROW()</f>
        <v>140</v>
      </c>
      <c r="H140" s="1" t="str">
        <f t="shared" si="340"/>
        <v>Себестоимость продаж</v>
      </c>
      <c r="I140" s="1" t="str">
        <f>Prcsses!I28</f>
        <v>Транспортные расходы</v>
      </c>
      <c r="M140" s="53" t="s">
        <v>18</v>
      </c>
      <c r="U140" s="5">
        <f t="shared" ca="1" si="341"/>
        <v>4248123.7214773679</v>
      </c>
      <c r="X140" s="5">
        <f ca="1">IF(X$4="",0,X100/(1+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)))
)</f>
        <v>0</v>
      </c>
      <c r="Y140" s="5">
        <f ca="1">IF(Y$4="",0,Y100/(1+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)))
)</f>
        <v>0</v>
      </c>
      <c r="Z140" s="5">
        <f ca="1">IF(Z$4="",0,Z100/(1+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)))
)</f>
        <v>0</v>
      </c>
      <c r="AA140" s="5">
        <f ca="1">IF(AA$4="",0,AA100/(1+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)))
)</f>
        <v>0</v>
      </c>
      <c r="AB140" s="5">
        <f ca="1">IF(AB$4="",0,AB100/(1+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)))
)</f>
        <v>0</v>
      </c>
      <c r="AC140" s="5">
        <f ca="1">IF(AC$4="",0,AC100/(1+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)))
)</f>
        <v>0</v>
      </c>
      <c r="AD140" s="5">
        <f ca="1">IF(AD$4="",0,AD100/(1+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)))
)</f>
        <v>0</v>
      </c>
      <c r="AE140" s="5">
        <f ca="1">IF(AE$4="",0,AE100/(1+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)))
)</f>
        <v>0</v>
      </c>
      <c r="AF140" s="5">
        <f ca="1">IF(AF$4="",0,AF100/(1+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)))
)</f>
        <v>0</v>
      </c>
      <c r="AG140" s="5">
        <f ca="1">IF(AG$4="",0,AG100/(1+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)))
)</f>
        <v>0</v>
      </c>
      <c r="AH140" s="5">
        <f ca="1">IF(AH$4="",0,AH100/(1+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)))
)</f>
        <v>0</v>
      </c>
      <c r="AI140" s="5">
        <f ca="1">IF(AI$4="",0,AI100/(1+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)))
)</f>
        <v>0</v>
      </c>
      <c r="AJ140" s="5">
        <f ca="1">IF(AJ$4="",0,AJ100/(1+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)))
)</f>
        <v>0</v>
      </c>
      <c r="AK140" s="5">
        <f ca="1">IF(AK$4="",0,AK100/(1+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)))
)</f>
        <v>5202</v>
      </c>
      <c r="AL140" s="5">
        <f ca="1">IF(AL$4="",0,AL100/(1+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)))
)</f>
        <v>13525.2</v>
      </c>
      <c r="AM140" s="5">
        <f ca="1">IF(AM$4="",0,AM100/(1+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)))
)</f>
        <v>16473</v>
      </c>
      <c r="AN140" s="5">
        <f ca="1">IF(AN$4="",0,AN100/(1+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)))
)</f>
        <v>21675</v>
      </c>
      <c r="AO140" s="5">
        <f ca="1">IF(AO$4="",0,AO100/(1+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)))
)</f>
        <v>26877.000000000004</v>
      </c>
      <c r="AP140" s="5">
        <f ca="1">IF(AP$4="",0,AP100/(1+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)))
)</f>
        <v>32079.000000000004</v>
      </c>
      <c r="AQ140" s="5">
        <f ca="1">IF(AQ$4="",0,AQ100/(1+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)))
)</f>
        <v>37679.82</v>
      </c>
      <c r="AR140" s="5">
        <f ca="1">IF(AR$4="",0,AR100/(1+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)))
)</f>
        <v>43332.659999999996</v>
      </c>
      <c r="AS140" s="5">
        <f ca="1">IF(AS$4="",0,AS100/(1+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)))
)</f>
        <v>48638.7</v>
      </c>
      <c r="AT140" s="5">
        <f ca="1">IF(AT$4="",0,AT100/(1+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)))
)</f>
        <v>53944.74</v>
      </c>
      <c r="AU140" s="5">
        <f ca="1">IF(AU$4="",0,AU100/(1+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)))
)</f>
        <v>59250.779999999992</v>
      </c>
      <c r="AV140" s="5">
        <f ca="1">IF(AV$4="",0,AV100/(1+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)))
)</f>
        <v>64556.82</v>
      </c>
      <c r="AW140" s="5">
        <f ca="1">IF(AW$4="",0,AW100/(1+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)))
)</f>
        <v>70588.018799999991</v>
      </c>
      <c r="AX140" s="5">
        <f ca="1">IF(AX$4="",0,AX100/(1+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)))
)</f>
        <v>76672.278000000006</v>
      </c>
      <c r="AY140" s="5">
        <f ca="1">IF(AY$4="",0,AY100/(1+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)))
)</f>
        <v>82084.438799999989</v>
      </c>
      <c r="AZ140" s="5">
        <f ca="1">IF(AZ$4="",0,AZ100/(1+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)))
)</f>
        <v>87496.599600000001</v>
      </c>
      <c r="BA140" s="5">
        <f ca="1">IF(BA$4="",0,BA100/(1+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)))
)</f>
        <v>92908.760400000014</v>
      </c>
      <c r="BB140" s="5">
        <f ca="1">IF(BB$4="",0,BB100/(1+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)))
)</f>
        <v>98320.921200000012</v>
      </c>
      <c r="BC140" s="5">
        <f ca="1">IF(BC$4="",0,BC100/(1+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)))
)</f>
        <v>104797.47362400001</v>
      </c>
      <c r="BD140" s="5">
        <f ca="1">IF(BD$4="",0,BD100/(1+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)))
)</f>
        <v>109488.012984</v>
      </c>
      <c r="BE140" s="5">
        <f ca="1">IF(BE$4="",0,BE100/(1+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)))
)</f>
        <v>110408.08032000001</v>
      </c>
      <c r="BF140" s="5">
        <f ca="1">IF(BF$4="",0,BF100/(1+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)))
)</f>
        <v>110408.08032000001</v>
      </c>
      <c r="BG140" s="5">
        <f ca="1">IF(BG$4="",0,BG100/(1+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)))
)</f>
        <v>110408.08032000001</v>
      </c>
      <c r="BH140" s="5">
        <f ca="1">IF(BH$4="",0,BH100/(1+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)))
)</f>
        <v>110408.08032000001</v>
      </c>
      <c r="BI140" s="5">
        <f ca="1">IF(BI$4="",0,BI100/(1+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)))
)</f>
        <v>111512.16112320001</v>
      </c>
      <c r="BJ140" s="5">
        <f ca="1">IF(BJ$4="",0,BJ100/(1+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)))
)</f>
        <v>112616.24192640002</v>
      </c>
      <c r="BK140" s="5">
        <f ca="1">IF(BK$4="",0,BK100/(1+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)))
)</f>
        <v>112616.24192640002</v>
      </c>
      <c r="BL140" s="5">
        <f ca="1">IF(BL$4="",0,BL100/(1+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)))
)</f>
        <v>112616.24192640002</v>
      </c>
      <c r="BM140" s="5">
        <f ca="1">IF(BM$4="",0,BM100/(1+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)))
)</f>
        <v>112616.24192640002</v>
      </c>
      <c r="BN140" s="5">
        <f ca="1">IF(BN$4="",0,BN100/(1+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)))
)</f>
        <v>112616.24192640002</v>
      </c>
      <c r="BO140" s="5">
        <f ca="1">IF(BO$4="",0,BO100/(1+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)))
)</f>
        <v>113742.40434566402</v>
      </c>
      <c r="BP140" s="5">
        <f ca="1">IF(BP$4="",0,BP100/(1+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)))
)</f>
        <v>114868.56676492799</v>
      </c>
      <c r="BQ140" s="5">
        <f ca="1">IF(BQ$4="",0,BQ100/(1+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)))
)</f>
        <v>114868.56676492799</v>
      </c>
      <c r="BR140" s="5">
        <f ca="1">IF(BR$4="",0,BR100/(1+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)))
)</f>
        <v>114868.56676492799</v>
      </c>
      <c r="BS140" s="5">
        <f ca="1">IF(BS$4="",0,BS100/(1+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)))
)</f>
        <v>114868.56676492799</v>
      </c>
      <c r="BT140" s="5">
        <f ca="1">IF(BT$4="",0,BT100/(1+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)))
)</f>
        <v>114868.56676492799</v>
      </c>
      <c r="BU140" s="5">
        <f ca="1">IF(BU$4="",0,BU100/(1+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)))
)</f>
        <v>116017.25243257728</v>
      </c>
      <c r="BV140" s="5">
        <f ca="1">IF(BV$4="",0,BV100/(1+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)))
)</f>
        <v>117165.93810022654</v>
      </c>
      <c r="BW140" s="5">
        <f ca="1">IF(BW$4="",0,BW100/(1+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)))
)</f>
        <v>117165.93810022654</v>
      </c>
      <c r="BX140" s="5">
        <f ca="1">IF(BX$4="",0,BX100/(1+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)))
)</f>
        <v>117165.93810022654</v>
      </c>
      <c r="BY140" s="5">
        <f ca="1">IF(BY$4="",0,BY100/(1+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)))
)</f>
        <v>117165.93810022654</v>
      </c>
      <c r="BZ140" s="5">
        <f ca="1">IF(BZ$4="",0,BZ100/(1+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)))
)</f>
        <v>117165.93810022654</v>
      </c>
      <c r="CA140" s="5">
        <f ca="1">IF(CA$4="",0,CA100/(1+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)))
)</f>
        <v>118337.5974812288</v>
      </c>
      <c r="CB140" s="5">
        <f ca="1">IF(CB$4="",0,CB100/(1+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)))
)</f>
        <v>119509.25686223108</v>
      </c>
      <c r="CC140" s="5">
        <f ca="1">IF(CC$4="",0,CC100/(1+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)))
)</f>
        <v>119509.25686223108</v>
      </c>
      <c r="CD140" s="5">
        <f ca="1">IF(CD$4="",0,CD100/(1+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)))
)</f>
        <v>119509.25686223108</v>
      </c>
      <c r="CE140" s="5">
        <f ca="1">IF(CE$4="",0,CE100/(1+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)))
)</f>
        <v>119509.25686223108</v>
      </c>
      <c r="CF140" s="5">
        <f ca="1">IF(CF$4="",0,CF100/(1+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)))
)</f>
        <v>0</v>
      </c>
    </row>
    <row r="141" spans="2:84" s="26" customFormat="1" ht="12" x14ac:dyDescent="0.25">
      <c r="B141" s="13"/>
      <c r="M141" s="55"/>
      <c r="N141" s="44" t="s">
        <v>21</v>
      </c>
      <c r="O141" s="45"/>
      <c r="P141" s="46"/>
      <c r="Q141" s="89"/>
      <c r="U141" s="41"/>
      <c r="V141" s="42"/>
      <c r="W141" s="43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</row>
    <row r="142" spans="2:84" x14ac:dyDescent="0.3">
      <c r="B142" s="13">
        <f>ROW()</f>
        <v>142</v>
      </c>
    </row>
    <row r="143" spans="2:84" x14ac:dyDescent="0.3">
      <c r="B143" s="13">
        <f>ROW()</f>
        <v>143</v>
      </c>
      <c r="H143" s="1" t="s">
        <v>45</v>
      </c>
      <c r="M143" s="53" t="s">
        <v>18</v>
      </c>
      <c r="P143" s="72" t="str">
        <f>Lists!$AI$8</f>
        <v>BS</v>
      </c>
      <c r="U143" s="5">
        <f ca="1">INDIRECT(ADDRESS($B143,$X$2-1+$P$8))</f>
        <v>42680754.763344914</v>
      </c>
      <c r="X143" s="5">
        <f ca="1">IF(X$4="",0,X144+X152)</f>
        <v>0</v>
      </c>
      <c r="Y143" s="5">
        <f t="shared" ref="Y143:CF143" ca="1" si="342">IF(Y$4="",0,Y144+Y152)</f>
        <v>0</v>
      </c>
      <c r="Z143" s="5">
        <f t="shared" ca="1" si="342"/>
        <v>0</v>
      </c>
      <c r="AA143" s="5">
        <f t="shared" ca="1" si="342"/>
        <v>0</v>
      </c>
      <c r="AB143" s="5">
        <f t="shared" ca="1" si="342"/>
        <v>0</v>
      </c>
      <c r="AC143" s="5">
        <f t="shared" ca="1" si="342"/>
        <v>0</v>
      </c>
      <c r="AD143" s="5">
        <f t="shared" ca="1" si="342"/>
        <v>0</v>
      </c>
      <c r="AE143" s="5">
        <f t="shared" ca="1" si="342"/>
        <v>0</v>
      </c>
      <c r="AF143" s="5">
        <f t="shared" ca="1" si="342"/>
        <v>0</v>
      </c>
      <c r="AG143" s="5">
        <f t="shared" ca="1" si="342"/>
        <v>0</v>
      </c>
      <c r="AH143" s="5">
        <f t="shared" ca="1" si="342"/>
        <v>0</v>
      </c>
      <c r="AI143" s="5">
        <f t="shared" ca="1" si="342"/>
        <v>0</v>
      </c>
      <c r="AJ143" s="5">
        <f t="shared" ca="1" si="342"/>
        <v>2264472.216</v>
      </c>
      <c r="AK143" s="5">
        <f t="shared" ca="1" si="342"/>
        <v>4887497.4840000002</v>
      </c>
      <c r="AL143" s="5">
        <f t="shared" ca="1" si="342"/>
        <v>7002079.2719999989</v>
      </c>
      <c r="AM143" s="5">
        <f t="shared" ca="1" si="342"/>
        <v>8768265.7799999993</v>
      </c>
      <c r="AN143" s="5">
        <f t="shared" ca="1" si="342"/>
        <v>10534452.287999999</v>
      </c>
      <c r="AO143" s="5">
        <f t="shared" ca="1" si="342"/>
        <v>12300638.796</v>
      </c>
      <c r="AP143" s="5">
        <f t="shared" ca="1" si="342"/>
        <v>14239912.351679998</v>
      </c>
      <c r="AQ143" s="5">
        <f t="shared" ca="1" si="342"/>
        <v>16126568.925839994</v>
      </c>
      <c r="AR143" s="5">
        <f t="shared" ca="1" si="342"/>
        <v>17928079.16399999</v>
      </c>
      <c r="AS143" s="5">
        <f t="shared" ca="1" si="342"/>
        <v>19729589.402159978</v>
      </c>
      <c r="AT143" s="5">
        <f t="shared" ca="1" si="342"/>
        <v>21531099.640319981</v>
      </c>
      <c r="AU143" s="5">
        <f t="shared" ca="1" si="342"/>
        <v>23332609.878479991</v>
      </c>
      <c r="AV143" s="5">
        <f t="shared" ca="1" si="342"/>
        <v>25448685.797404792</v>
      </c>
      <c r="AW143" s="5">
        <f t="shared" ca="1" si="342"/>
        <v>27451239.83949599</v>
      </c>
      <c r="AX143" s="5">
        <f t="shared" ca="1" si="342"/>
        <v>29288780.282419201</v>
      </c>
      <c r="AY143" s="5">
        <f t="shared" ca="1" si="342"/>
        <v>31126320.725342412</v>
      </c>
      <c r="AZ143" s="5">
        <f t="shared" ca="1" si="342"/>
        <v>32963861.168265592</v>
      </c>
      <c r="BA143" s="5">
        <f t="shared" ca="1" si="342"/>
        <v>34801401.611188762</v>
      </c>
      <c r="BB143" s="5">
        <f t="shared" ca="1" si="342"/>
        <v>37100576.278465882</v>
      </c>
      <c r="BC143" s="5">
        <f t="shared" ca="1" si="342"/>
        <v>38445341.717575572</v>
      </c>
      <c r="BD143" s="5">
        <f t="shared" ca="1" si="342"/>
        <v>38701492.144187346</v>
      </c>
      <c r="BE143" s="5">
        <f t="shared" ca="1" si="342"/>
        <v>38731747.638464369</v>
      </c>
      <c r="BF143" s="5">
        <f t="shared" ca="1" si="342"/>
        <v>38762003.132741399</v>
      </c>
      <c r="BG143" s="5">
        <f t="shared" ca="1" si="342"/>
        <v>38792258.627018422</v>
      </c>
      <c r="BH143" s="5">
        <f t="shared" ca="1" si="342"/>
        <v>39304787.362519652</v>
      </c>
      <c r="BI143" s="5">
        <f t="shared" ca="1" si="342"/>
        <v>39606721.885483861</v>
      </c>
      <c r="BJ143" s="5">
        <f t="shared" ca="1" si="342"/>
        <v>39637582.489646427</v>
      </c>
      <c r="BK143" s="5">
        <f t="shared" ca="1" si="342"/>
        <v>39668443.093808994</v>
      </c>
      <c r="BL143" s="5">
        <f t="shared" ca="1" si="342"/>
        <v>39699303.697971553</v>
      </c>
      <c r="BM143" s="5">
        <f t="shared" ca="1" si="342"/>
        <v>39730164.302134119</v>
      </c>
      <c r="BN143" s="5">
        <f t="shared" ca="1" si="342"/>
        <v>40256646.884844951</v>
      </c>
      <c r="BO143" s="5">
        <f t="shared" ca="1" si="342"/>
        <v>40564620.098268487</v>
      </c>
      <c r="BP143" s="5">
        <f t="shared" ca="1" si="342"/>
        <v>40596097.914514303</v>
      </c>
      <c r="BQ143" s="5">
        <f t="shared" ca="1" si="342"/>
        <v>40627575.730760127</v>
      </c>
      <c r="BR143" s="5">
        <f t="shared" ca="1" si="342"/>
        <v>40659053.547005944</v>
      </c>
      <c r="BS143" s="5">
        <f t="shared" ca="1" si="342"/>
        <v>40690531.363251753</v>
      </c>
      <c r="BT143" s="5">
        <f t="shared" ca="1" si="342"/>
        <v>41231320.935566299</v>
      </c>
      <c r="BU143" s="5">
        <f t="shared" ca="1" si="342"/>
        <v>41545453.613258295</v>
      </c>
      <c r="BV143" s="5">
        <f t="shared" ca="1" si="342"/>
        <v>41577560.985829026</v>
      </c>
      <c r="BW143" s="5">
        <f t="shared" ca="1" si="342"/>
        <v>41609668.358399749</v>
      </c>
      <c r="BX143" s="5">
        <f t="shared" ca="1" si="342"/>
        <v>41641775.73097048</v>
      </c>
      <c r="BY143" s="5">
        <f t="shared" ca="1" si="342"/>
        <v>41673883.10354121</v>
      </c>
      <c r="BZ143" s="5">
        <f t="shared" ca="1" si="342"/>
        <v>42229341.352010466</v>
      </c>
      <c r="CA143" s="5">
        <f t="shared" ca="1" si="342"/>
        <v>42549756.683256328</v>
      </c>
      <c r="CB143" s="5">
        <f t="shared" ca="1" si="342"/>
        <v>42582506.203278475</v>
      </c>
      <c r="CC143" s="5">
        <f t="shared" ca="1" si="342"/>
        <v>42615255.723300628</v>
      </c>
      <c r="CD143" s="5">
        <f t="shared" ca="1" si="342"/>
        <v>42648005.24332276</v>
      </c>
      <c r="CE143" s="5">
        <f t="shared" ca="1" si="342"/>
        <v>42680754.763344914</v>
      </c>
      <c r="CF143" s="5">
        <f t="shared" ca="1" si="342"/>
        <v>0</v>
      </c>
    </row>
    <row r="144" spans="2:84" s="2" customFormat="1" x14ac:dyDescent="0.3">
      <c r="B144" s="126">
        <f>ROW()</f>
        <v>144</v>
      </c>
      <c r="H144" s="2" t="str">
        <f>H143</f>
        <v>Запасы и незавершенное производство</v>
      </c>
      <c r="I144" s="2" t="str">
        <f>$I$12</f>
        <v>Металлопрокат для B2C</v>
      </c>
      <c r="M144" s="127" t="s">
        <v>18</v>
      </c>
      <c r="O144" s="8"/>
      <c r="P144" s="72"/>
      <c r="Q144" s="129"/>
      <c r="U144" s="130">
        <f ca="1">INDIRECT(ADDRESS($B144,$X$2-1+$P$8))</f>
        <v>1626020.0010852003</v>
      </c>
      <c r="X144" s="130">
        <f ca="1">IF(X$4="",0,SUM(X145:X151))</f>
        <v>0</v>
      </c>
      <c r="Y144" s="130">
        <f t="shared" ref="Y144:CF144" ca="1" si="343">IF(Y$4="",0,SUM(Y145:Y151))</f>
        <v>0</v>
      </c>
      <c r="Z144" s="130">
        <f t="shared" ca="1" si="343"/>
        <v>0</v>
      </c>
      <c r="AA144" s="130">
        <f t="shared" ca="1" si="343"/>
        <v>0</v>
      </c>
      <c r="AB144" s="130">
        <f t="shared" ca="1" si="343"/>
        <v>0</v>
      </c>
      <c r="AC144" s="130">
        <f t="shared" ca="1" si="343"/>
        <v>0</v>
      </c>
      <c r="AD144" s="130">
        <f t="shared" ca="1" si="343"/>
        <v>0</v>
      </c>
      <c r="AE144" s="130">
        <f t="shared" ca="1" si="343"/>
        <v>0</v>
      </c>
      <c r="AF144" s="130">
        <f t="shared" ca="1" si="343"/>
        <v>0</v>
      </c>
      <c r="AG144" s="130">
        <f t="shared" ca="1" si="343"/>
        <v>0</v>
      </c>
      <c r="AH144" s="130">
        <f t="shared" ca="1" si="343"/>
        <v>0</v>
      </c>
      <c r="AI144" s="130">
        <f t="shared" ca="1" si="343"/>
        <v>0</v>
      </c>
      <c r="AJ144" s="130">
        <f t="shared" ca="1" si="343"/>
        <v>67667.616000000024</v>
      </c>
      <c r="AK144" s="130">
        <f t="shared" ca="1" si="343"/>
        <v>101501.42400000006</v>
      </c>
      <c r="AL144" s="130">
        <f t="shared" ca="1" si="343"/>
        <v>135335.23200000019</v>
      </c>
      <c r="AM144" s="130">
        <f t="shared" ca="1" si="343"/>
        <v>163845.66000000015</v>
      </c>
      <c r="AN144" s="130">
        <f t="shared" ca="1" si="343"/>
        <v>192356.08800000045</v>
      </c>
      <c r="AO144" s="130">
        <f t="shared" ca="1" si="343"/>
        <v>220866.51600000047</v>
      </c>
      <c r="AP144" s="130">
        <f t="shared" ca="1" si="343"/>
        <v>253938.61248000019</v>
      </c>
      <c r="AQ144" s="130">
        <f t="shared" ca="1" si="343"/>
        <v>283019.24903999979</v>
      </c>
      <c r="AR144" s="130">
        <f t="shared" ca="1" si="343"/>
        <v>312099.88559999992</v>
      </c>
      <c r="AS144" s="130">
        <f t="shared" ca="1" si="343"/>
        <v>341180.522159999</v>
      </c>
      <c r="AT144" s="130">
        <f t="shared" ca="1" si="343"/>
        <v>370261.15871999913</v>
      </c>
      <c r="AU144" s="130">
        <f t="shared" ca="1" si="343"/>
        <v>399341.79527999816</v>
      </c>
      <c r="AV144" s="130">
        <f t="shared" ca="1" si="343"/>
        <v>436565.01007679699</v>
      </c>
      <c r="AW144" s="130">
        <f t="shared" ca="1" si="343"/>
        <v>466227.25936799799</v>
      </c>
      <c r="AX144" s="130">
        <f t="shared" ca="1" si="343"/>
        <v>495889.50865919888</v>
      </c>
      <c r="AY144" s="130">
        <f t="shared" ca="1" si="343"/>
        <v>525551.75795039989</v>
      </c>
      <c r="AZ144" s="130">
        <f t="shared" ca="1" si="343"/>
        <v>555214.00724160054</v>
      </c>
      <c r="BA144" s="130">
        <f t="shared" ca="1" si="343"/>
        <v>584876.2565327991</v>
      </c>
      <c r="BB144" s="130">
        <f t="shared" ca="1" si="343"/>
        <v>626403.40554048098</v>
      </c>
      <c r="BC144" s="130">
        <f t="shared" ca="1" si="343"/>
        <v>656658.89981750143</v>
      </c>
      <c r="BD144" s="130">
        <f t="shared" ca="1" si="343"/>
        <v>686914.39409452642</v>
      </c>
      <c r="BE144" s="130">
        <f t="shared" ca="1" si="343"/>
        <v>717169.88837155141</v>
      </c>
      <c r="BF144" s="130">
        <f t="shared" ca="1" si="343"/>
        <v>747425.38264857675</v>
      </c>
      <c r="BG144" s="130">
        <f t="shared" ca="1" si="343"/>
        <v>777680.87692560186</v>
      </c>
      <c r="BH144" s="130">
        <f t="shared" ca="1" si="343"/>
        <v>823669.22822668613</v>
      </c>
      <c r="BI144" s="130">
        <f t="shared" ca="1" si="343"/>
        <v>854529.8323892511</v>
      </c>
      <c r="BJ144" s="130">
        <f t="shared" ca="1" si="343"/>
        <v>885390.43655181595</v>
      </c>
      <c r="BK144" s="130">
        <f t="shared" ca="1" si="343"/>
        <v>916251.04071438068</v>
      </c>
      <c r="BL144" s="130">
        <f t="shared" ca="1" si="343"/>
        <v>947111.64487694576</v>
      </c>
      <c r="BM144" s="130">
        <f t="shared" ca="1" si="343"/>
        <v>977972.2490395112</v>
      </c>
      <c r="BN144" s="130">
        <f t="shared" ca="1" si="343"/>
        <v>1028583.6398661152</v>
      </c>
      <c r="BO144" s="130">
        <f t="shared" ca="1" si="343"/>
        <v>1060061.4561119303</v>
      </c>
      <c r="BP144" s="130">
        <f t="shared" ca="1" si="343"/>
        <v>1091539.2723577458</v>
      </c>
      <c r="BQ144" s="130">
        <f t="shared" ca="1" si="343"/>
        <v>1123017.0886035706</v>
      </c>
      <c r="BR144" s="130">
        <f t="shared" ca="1" si="343"/>
        <v>1154494.9048493966</v>
      </c>
      <c r="BS144" s="130">
        <f t="shared" ca="1" si="343"/>
        <v>1185972.721095203</v>
      </c>
      <c r="BT144" s="130">
        <f t="shared" ca="1" si="343"/>
        <v>1241373.6776878443</v>
      </c>
      <c r="BU144" s="130">
        <f t="shared" ca="1" si="343"/>
        <v>1273481.0502585748</v>
      </c>
      <c r="BV144" s="130">
        <f t="shared" ca="1" si="343"/>
        <v>1305588.4228293044</v>
      </c>
      <c r="BW144" s="130">
        <f t="shared" ca="1" si="343"/>
        <v>1337695.7954000346</v>
      </c>
      <c r="BX144" s="130">
        <f t="shared" ca="1" si="343"/>
        <v>1369803.1679707647</v>
      </c>
      <c r="BY144" s="130">
        <f t="shared" ca="1" si="343"/>
        <v>1401910.5405414947</v>
      </c>
      <c r="BZ144" s="130">
        <f t="shared" ca="1" si="343"/>
        <v>1462272.4009744595</v>
      </c>
      <c r="CA144" s="130">
        <f t="shared" ca="1" si="343"/>
        <v>1495021.9209966117</v>
      </c>
      <c r="CB144" s="130">
        <f t="shared" ca="1" si="343"/>
        <v>1527771.4410187632</v>
      </c>
      <c r="CC144" s="130">
        <f t="shared" ca="1" si="343"/>
        <v>1560520.9610409152</v>
      </c>
      <c r="CD144" s="130">
        <f t="shared" ca="1" si="343"/>
        <v>1593270.4810630486</v>
      </c>
      <c r="CE144" s="130">
        <f t="shared" ca="1" si="343"/>
        <v>1626020.0010852003</v>
      </c>
      <c r="CF144" s="130">
        <f t="shared" ca="1" si="343"/>
        <v>0</v>
      </c>
    </row>
    <row r="145" spans="2:84" x14ac:dyDescent="0.3">
      <c r="B145" s="13">
        <f>ROW()</f>
        <v>145</v>
      </c>
      <c r="H145" s="1" t="str">
        <f t="shared" ref="H145:H150" si="344">$H$143</f>
        <v>Запасы и незавершенное производство</v>
      </c>
      <c r="I145" s="1" t="str">
        <f>Prcsses!I14</f>
        <v>Металлопрокат</v>
      </c>
      <c r="M145" s="53" t="s">
        <v>18</v>
      </c>
      <c r="U145" s="5">
        <f t="shared" ref="U145:U150" ca="1" si="345">INDIRECT(ADDRESS($B145,$X$2-1+$P$8))</f>
        <v>1187837.1172498763</v>
      </c>
      <c r="X145" s="5">
        <f ca="1">IF(X$4="",0,SUM($W105:X105)-SUM($W127:X127))</f>
        <v>0</v>
      </c>
      <c r="Y145" s="5">
        <f ca="1">IF(Y$4="",0,SUM($W105:Y105)-SUM($W127:Y127))</f>
        <v>0</v>
      </c>
      <c r="Z145" s="5">
        <f ca="1">IF(Z$4="",0,SUM($W105:Z105)-SUM($W127:Z127))</f>
        <v>0</v>
      </c>
      <c r="AA145" s="5">
        <f ca="1">IF(AA$4="",0,SUM($W105:AA105)-SUM($W127:AA127))</f>
        <v>0</v>
      </c>
      <c r="AB145" s="5">
        <f ca="1">IF(AB$4="",0,SUM($W105:AB105)-SUM($W127:AB127))</f>
        <v>0</v>
      </c>
      <c r="AC145" s="5">
        <f ca="1">IF(AC$4="",0,SUM($W105:AC105)-SUM($W127:AC127))</f>
        <v>0</v>
      </c>
      <c r="AD145" s="5">
        <f ca="1">IF(AD$4="",0,SUM($W105:AD105)-SUM($W127:AD127))</f>
        <v>0</v>
      </c>
      <c r="AE145" s="5">
        <f ca="1">IF(AE$4="",0,SUM($W105:AE105)-SUM($W127:AE127))</f>
        <v>0</v>
      </c>
      <c r="AF145" s="5">
        <f ca="1">IF(AF$4="",0,SUM($W105:AF105)-SUM($W127:AF127))</f>
        <v>0</v>
      </c>
      <c r="AG145" s="5">
        <f ca="1">IF(AG$4="",0,SUM($W105:AG105)-SUM($W127:AG127))</f>
        <v>0</v>
      </c>
      <c r="AH145" s="5">
        <f ca="1">IF(AH$4="",0,SUM($W105:AH105)-SUM($W127:AH127))</f>
        <v>0</v>
      </c>
      <c r="AI145" s="5">
        <f ca="1">IF(AI$4="",0,SUM($W105:AI105)-SUM($W127:AI127))</f>
        <v>0</v>
      </c>
      <c r="AJ145" s="5">
        <f ca="1">IF(AJ$4="",0,SUM($W105:AJ105)-SUM($W127:AJ127))</f>
        <v>49939.200000000012</v>
      </c>
      <c r="AK145" s="5">
        <f ca="1">IF(AK$4="",0,SUM($W105:AK105)-SUM($W127:AK127))</f>
        <v>74908.800000000047</v>
      </c>
      <c r="AL145" s="5">
        <f ca="1">IF(AL$4="",0,SUM($W105:AL105)-SUM($W127:AL127))</f>
        <v>99878.40000000014</v>
      </c>
      <c r="AM145" s="5">
        <f ca="1">IF(AM$4="",0,SUM($W105:AM105)-SUM($W127:AM127))</f>
        <v>120686.40000000014</v>
      </c>
      <c r="AN145" s="5">
        <f ca="1">IF(AN$4="",0,SUM($W105:AN105)-SUM($W127:AN127))</f>
        <v>141494.40000000037</v>
      </c>
      <c r="AO145" s="5">
        <f ca="1">IF(AO$4="",0,SUM($W105:AO105)-SUM($W127:AO127))</f>
        <v>162302.40000000037</v>
      </c>
      <c r="AP145" s="5">
        <f ca="1">IF(AP$4="",0,SUM($W105:AP105)-SUM($W127:AP127))</f>
        <v>186439.68000000017</v>
      </c>
      <c r="AQ145" s="5">
        <f ca="1">IF(AQ$4="",0,SUM($W105:AQ105)-SUM($W127:AQ127))</f>
        <v>207663.83999999985</v>
      </c>
      <c r="AR145" s="5">
        <f ca="1">IF(AR$4="",0,SUM($W105:AR105)-SUM($W127:AR127))</f>
        <v>228888</v>
      </c>
      <c r="AS145" s="5">
        <f ca="1">IF(AS$4="",0,SUM($W105:AS105)-SUM($W127:AS127))</f>
        <v>250112.15999999922</v>
      </c>
      <c r="AT145" s="5">
        <f ca="1">IF(AT$4="",0,SUM($W105:AT105)-SUM($W127:AT127))</f>
        <v>271336.31999999937</v>
      </c>
      <c r="AU145" s="5">
        <f ca="1">IF(AU$4="",0,SUM($W105:AU105)-SUM($W127:AU127))</f>
        <v>292560.47999999858</v>
      </c>
      <c r="AV145" s="5">
        <f ca="1">IF(AV$4="",0,SUM($W105:AV105)-SUM($W127:AV127))</f>
        <v>319727.40479999781</v>
      </c>
      <c r="AW145" s="5">
        <f ca="1">IF(AW$4="",0,SUM($W105:AW105)-SUM($W127:AW127))</f>
        <v>341376.04799999855</v>
      </c>
      <c r="AX145" s="5">
        <f ca="1">IF(AX$4="",0,SUM($W105:AX105)-SUM($W127:AX127))</f>
        <v>363024.6911999993</v>
      </c>
      <c r="AY145" s="5">
        <f ca="1">IF(AY$4="",0,SUM($W105:AY105)-SUM($W127:AY127))</f>
        <v>384673.33440000005</v>
      </c>
      <c r="AZ145" s="5">
        <f ca="1">IF(AZ$4="",0,SUM($W105:AZ105)-SUM($W127:AZ127))</f>
        <v>406321.9776000008</v>
      </c>
      <c r="BA145" s="5">
        <f ca="1">IF(BA$4="",0,SUM($W105:BA105)-SUM($W127:BA127))</f>
        <v>427970.62079999968</v>
      </c>
      <c r="BB145" s="5">
        <f ca="1">IF(BB$4="",0,SUM($W105:BB105)-SUM($W127:BB127))</f>
        <v>458278.7212800011</v>
      </c>
      <c r="BC145" s="5">
        <f ca="1">IF(BC$4="",0,SUM($W105:BC105)-SUM($W127:BC127))</f>
        <v>480360.33734399825</v>
      </c>
      <c r="BD145" s="5">
        <f ca="1">IF(BD$4="",0,SUM($W105:BD105)-SUM($W127:BD127))</f>
        <v>502441.95340799913</v>
      </c>
      <c r="BE145" s="5">
        <f ca="1">IF(BE$4="",0,SUM($W105:BE105)-SUM($W127:BE127))</f>
        <v>524523.569472</v>
      </c>
      <c r="BF145" s="5">
        <f ca="1">IF(BF$4="",0,SUM($W105:BF105)-SUM($W127:BF127))</f>
        <v>546605.18553600088</v>
      </c>
      <c r="BG145" s="5">
        <f ca="1">IF(BG$4="",0,SUM($W105:BG105)-SUM($W127:BG127))</f>
        <v>568686.80160000175</v>
      </c>
      <c r="BH145" s="5">
        <f ca="1">IF(BH$4="",0,SUM($W105:BH105)-SUM($W127:BH127))</f>
        <v>602250.85801728815</v>
      </c>
      <c r="BI145" s="5">
        <f ca="1">IF(BI$4="",0,SUM($W105:BI105)-SUM($W127:BI127))</f>
        <v>624774.10640256852</v>
      </c>
      <c r="BJ145" s="5">
        <f ca="1">IF(BJ$4="",0,SUM($W105:BJ105)-SUM($W127:BJ127))</f>
        <v>647297.35478784889</v>
      </c>
      <c r="BK145" s="5">
        <f ca="1">IF(BK$4="",0,SUM($W105:BK105)-SUM($W127:BK127))</f>
        <v>669820.60317312926</v>
      </c>
      <c r="BL145" s="5">
        <f ca="1">IF(BL$4="",0,SUM($W105:BL105)-SUM($W127:BL127))</f>
        <v>692343.85155840963</v>
      </c>
      <c r="BM145" s="5">
        <f ca="1">IF(BM$4="",0,SUM($W105:BM105)-SUM($W127:BM127))</f>
        <v>714867.09994369</v>
      </c>
      <c r="BN145" s="5">
        <f ca="1">IF(BN$4="",0,SUM($W105:BN105)-SUM($W127:BN127))</f>
        <v>751805.22729554772</v>
      </c>
      <c r="BO145" s="5">
        <f ca="1">IF(BO$4="",0,SUM($W105:BO105)-SUM($W127:BO127))</f>
        <v>774778.9406485334</v>
      </c>
      <c r="BP145" s="5">
        <f ca="1">IF(BP$4="",0,SUM($W105:BP105)-SUM($W127:BP127))</f>
        <v>797752.65400151908</v>
      </c>
      <c r="BQ145" s="5">
        <f ca="1">IF(BQ$4="",0,SUM($W105:BQ105)-SUM($W127:BQ127))</f>
        <v>820726.36735451221</v>
      </c>
      <c r="BR145" s="5">
        <f ca="1">IF(BR$4="",0,SUM($W105:BR105)-SUM($W127:BR127))</f>
        <v>843700.08070750535</v>
      </c>
      <c r="BS145" s="5">
        <f ca="1">IF(BS$4="",0,SUM($W105:BS105)-SUM($W127:BS127))</f>
        <v>866673.79406048357</v>
      </c>
      <c r="BT145" s="5">
        <f ca="1">IF(BT$4="",0,SUM($W105:BT105)-SUM($W127:BT127))</f>
        <v>907107.52956174314</v>
      </c>
      <c r="BU145" s="5">
        <f ca="1">IF(BU$4="",0,SUM($W105:BU105)-SUM($W127:BU127))</f>
        <v>930540.71718178689</v>
      </c>
      <c r="BV145" s="5">
        <f ca="1">IF(BV$4="",0,SUM($W105:BV105)-SUM($W127:BV127))</f>
        <v>953973.90480183065</v>
      </c>
      <c r="BW145" s="5">
        <f ca="1">IF(BW$4="",0,SUM($W105:BW105)-SUM($W127:BW127))</f>
        <v>977407.0924218744</v>
      </c>
      <c r="BX145" s="5">
        <f ca="1">IF(BX$4="",0,SUM($W105:BX105)-SUM($W127:BX127))</f>
        <v>1000840.2800419182</v>
      </c>
      <c r="BY145" s="5">
        <f ca="1">IF(BY$4="",0,SUM($W105:BY105)-SUM($W127:BY127))</f>
        <v>1024273.4676619619</v>
      </c>
      <c r="BZ145" s="5">
        <f ca="1">IF(BZ$4="",0,SUM($W105:BZ105)-SUM($W127:BZ127))</f>
        <v>1068327.8603876382</v>
      </c>
      <c r="CA145" s="5">
        <f ca="1">IF(CA$4="",0,SUM($W105:CA105)-SUM($W127:CA127))</f>
        <v>1092229.7117600888</v>
      </c>
      <c r="CB145" s="5">
        <f ca="1">IF(CB$4="",0,SUM($W105:CB105)-SUM($W127:CB127))</f>
        <v>1116131.5631325394</v>
      </c>
      <c r="CC145" s="5">
        <f ca="1">IF(CC$4="",0,SUM($W105:CC105)-SUM($W127:CC127))</f>
        <v>1140033.41450499</v>
      </c>
      <c r="CD145" s="5">
        <f ca="1">IF(CD$4="",0,SUM($W105:CD105)-SUM($W127:CD127))</f>
        <v>1163935.2658774257</v>
      </c>
      <c r="CE145" s="5">
        <f ca="1">IF(CE$4="",0,SUM($W105:CE105)-SUM($W127:CE127))</f>
        <v>1187837.1172498763</v>
      </c>
      <c r="CF145" s="5">
        <f ca="1">IF(CF$4="",0,SUM($W105:CF105)-SUM($W127:CF127))</f>
        <v>0</v>
      </c>
    </row>
    <row r="146" spans="2:84" x14ac:dyDescent="0.3">
      <c r="B146" s="13">
        <f>ROW()</f>
        <v>146</v>
      </c>
      <c r="H146" s="1" t="str">
        <f t="shared" si="344"/>
        <v>Запасы и незавершенное производство</v>
      </c>
      <c r="I146" s="1" t="str">
        <f>Prcsses!I15</f>
        <v>Изготовление у подрядчиков</v>
      </c>
      <c r="M146" s="53" t="s">
        <v>18</v>
      </c>
      <c r="U146" s="5">
        <f t="shared" ca="1" si="345"/>
        <v>296959.27931246907</v>
      </c>
      <c r="X146" s="5">
        <f ca="1">IF(X$4="",0,SUM($W106:X106)-SUM($W128:X128))</f>
        <v>0</v>
      </c>
      <c r="Y146" s="5">
        <f ca="1">IF(Y$4="",0,SUM($W106:Y106)-SUM($W128:Y128))</f>
        <v>0</v>
      </c>
      <c r="Z146" s="5">
        <f ca="1">IF(Z$4="",0,SUM($W106:Z106)-SUM($W128:Z128))</f>
        <v>0</v>
      </c>
      <c r="AA146" s="5">
        <f ca="1">IF(AA$4="",0,SUM($W106:AA106)-SUM($W128:AA128))</f>
        <v>0</v>
      </c>
      <c r="AB146" s="5">
        <f ca="1">IF(AB$4="",0,SUM($W106:AB106)-SUM($W128:AB128))</f>
        <v>0</v>
      </c>
      <c r="AC146" s="5">
        <f ca="1">IF(AC$4="",0,SUM($W106:AC106)-SUM($W128:AC128))</f>
        <v>0</v>
      </c>
      <c r="AD146" s="5">
        <f ca="1">IF(AD$4="",0,SUM($W106:AD106)-SUM($W128:AD128))</f>
        <v>0</v>
      </c>
      <c r="AE146" s="5">
        <f ca="1">IF(AE$4="",0,SUM($W106:AE106)-SUM($W128:AE128))</f>
        <v>0</v>
      </c>
      <c r="AF146" s="5">
        <f ca="1">IF(AF$4="",0,SUM($W106:AF106)-SUM($W128:AF128))</f>
        <v>0</v>
      </c>
      <c r="AG146" s="5">
        <f ca="1">IF(AG$4="",0,SUM($W106:AG106)-SUM($W128:AG128))</f>
        <v>0</v>
      </c>
      <c r="AH146" s="5">
        <f ca="1">IF(AH$4="",0,SUM($W106:AH106)-SUM($W128:AH128))</f>
        <v>0</v>
      </c>
      <c r="AI146" s="5">
        <f ca="1">IF(AI$4="",0,SUM($W106:AI106)-SUM($W128:AI128))</f>
        <v>0</v>
      </c>
      <c r="AJ146" s="5">
        <f ca="1">IF(AJ$4="",0,SUM($W106:AJ106)-SUM($W128:AJ128))</f>
        <v>12484.800000000003</v>
      </c>
      <c r="AK146" s="5">
        <f ca="1">IF(AK$4="",0,SUM($W106:AK106)-SUM($W128:AK128))</f>
        <v>18727.200000000012</v>
      </c>
      <c r="AL146" s="5">
        <f ca="1">IF(AL$4="",0,SUM($W106:AL106)-SUM($W128:AL128))</f>
        <v>24969.600000000035</v>
      </c>
      <c r="AM146" s="5">
        <f ca="1">IF(AM$4="",0,SUM($W106:AM106)-SUM($W128:AM128))</f>
        <v>30171.600000000035</v>
      </c>
      <c r="AN146" s="5">
        <f ca="1">IF(AN$4="",0,SUM($W106:AN106)-SUM($W128:AN128))</f>
        <v>35373.600000000093</v>
      </c>
      <c r="AO146" s="5">
        <f ca="1">IF(AO$4="",0,SUM($W106:AO106)-SUM($W128:AO128))</f>
        <v>40575.600000000093</v>
      </c>
      <c r="AP146" s="5">
        <f ca="1">IF(AP$4="",0,SUM($W106:AP106)-SUM($W128:AP128))</f>
        <v>46609.920000000042</v>
      </c>
      <c r="AQ146" s="5">
        <f ca="1">IF(AQ$4="",0,SUM($W106:AQ106)-SUM($W128:AQ128))</f>
        <v>51915.959999999963</v>
      </c>
      <c r="AR146" s="5">
        <f ca="1">IF(AR$4="",0,SUM($W106:AR106)-SUM($W128:AR128))</f>
        <v>57222</v>
      </c>
      <c r="AS146" s="5">
        <f ca="1">IF(AS$4="",0,SUM($W106:AS106)-SUM($W128:AS128))</f>
        <v>62528.039999999804</v>
      </c>
      <c r="AT146" s="5">
        <f ca="1">IF(AT$4="",0,SUM($W106:AT106)-SUM($W128:AT128))</f>
        <v>67834.079999999842</v>
      </c>
      <c r="AU146" s="5">
        <f ca="1">IF(AU$4="",0,SUM($W106:AU106)-SUM($W128:AU128))</f>
        <v>73140.119999999646</v>
      </c>
      <c r="AV146" s="5">
        <f ca="1">IF(AV$4="",0,SUM($W106:AV106)-SUM($W128:AV128))</f>
        <v>79931.851199999452</v>
      </c>
      <c r="AW146" s="5">
        <f ca="1">IF(AW$4="",0,SUM($W106:AW106)-SUM($W128:AW128))</f>
        <v>85344.011999999639</v>
      </c>
      <c r="AX146" s="5">
        <f ca="1">IF(AX$4="",0,SUM($W106:AX106)-SUM($W128:AX128))</f>
        <v>90756.172799999826</v>
      </c>
      <c r="AY146" s="5">
        <f ca="1">IF(AY$4="",0,SUM($W106:AY106)-SUM($W128:AY128))</f>
        <v>96168.333600000013</v>
      </c>
      <c r="AZ146" s="5">
        <f ca="1">IF(AZ$4="",0,SUM($W106:AZ106)-SUM($W128:AZ128))</f>
        <v>101580.4944000002</v>
      </c>
      <c r="BA146" s="5">
        <f ca="1">IF(BA$4="",0,SUM($W106:BA106)-SUM($W128:BA128))</f>
        <v>106992.65519999992</v>
      </c>
      <c r="BB146" s="5">
        <f ca="1">IF(BB$4="",0,SUM($W106:BB106)-SUM($W128:BB128))</f>
        <v>114569.68032000028</v>
      </c>
      <c r="BC146" s="5">
        <f ca="1">IF(BC$4="",0,SUM($W106:BC106)-SUM($W128:BC128))</f>
        <v>120090.08433599956</v>
      </c>
      <c r="BD146" s="5">
        <f ca="1">IF(BD$4="",0,SUM($W106:BD106)-SUM($W128:BD128))</f>
        <v>125610.48835199978</v>
      </c>
      <c r="BE146" s="5">
        <f ca="1">IF(BE$4="",0,SUM($W106:BE106)-SUM($W128:BE128))</f>
        <v>131130.892368</v>
      </c>
      <c r="BF146" s="5">
        <f ca="1">IF(BF$4="",0,SUM($W106:BF106)-SUM($W128:BF128))</f>
        <v>136651.29638400022</v>
      </c>
      <c r="BG146" s="5">
        <f ca="1">IF(BG$4="",0,SUM($W106:BG106)-SUM($W128:BG128))</f>
        <v>142171.70040000044</v>
      </c>
      <c r="BH146" s="5">
        <f ca="1">IF(BH$4="",0,SUM($W106:BH106)-SUM($W128:BH128))</f>
        <v>150562.71450432204</v>
      </c>
      <c r="BI146" s="5">
        <f ca="1">IF(BI$4="",0,SUM($W106:BI106)-SUM($W128:BI128))</f>
        <v>156193.52660064213</v>
      </c>
      <c r="BJ146" s="5">
        <f ca="1">IF(BJ$4="",0,SUM($W106:BJ106)-SUM($W128:BJ128))</f>
        <v>161824.33869696222</v>
      </c>
      <c r="BK146" s="5">
        <f ca="1">IF(BK$4="",0,SUM($W106:BK106)-SUM($W128:BK128))</f>
        <v>167455.15079328232</v>
      </c>
      <c r="BL146" s="5">
        <f ca="1">IF(BL$4="",0,SUM($W106:BL106)-SUM($W128:BL128))</f>
        <v>173085.96288960241</v>
      </c>
      <c r="BM146" s="5">
        <f ca="1">IF(BM$4="",0,SUM($W106:BM106)-SUM($W128:BM128))</f>
        <v>178716.7749859225</v>
      </c>
      <c r="BN146" s="5">
        <f ca="1">IF(BN$4="",0,SUM($W106:BN106)-SUM($W128:BN128))</f>
        <v>187951.30682388693</v>
      </c>
      <c r="BO146" s="5">
        <f ca="1">IF(BO$4="",0,SUM($W106:BO106)-SUM($W128:BO128))</f>
        <v>193694.73516213335</v>
      </c>
      <c r="BP146" s="5">
        <f ca="1">IF(BP$4="",0,SUM($W106:BP106)-SUM($W128:BP128))</f>
        <v>199438.16350037977</v>
      </c>
      <c r="BQ146" s="5">
        <f ca="1">IF(BQ$4="",0,SUM($W106:BQ106)-SUM($W128:BQ128))</f>
        <v>205181.59183862805</v>
      </c>
      <c r="BR146" s="5">
        <f ca="1">IF(BR$4="",0,SUM($W106:BR106)-SUM($W128:BR128))</f>
        <v>210925.02017687634</v>
      </c>
      <c r="BS146" s="5">
        <f ca="1">IF(BS$4="",0,SUM($W106:BS106)-SUM($W128:BS128))</f>
        <v>216668.44851512089</v>
      </c>
      <c r="BT146" s="5">
        <f ca="1">IF(BT$4="",0,SUM($W106:BT106)-SUM($W128:BT128))</f>
        <v>226776.88239043579</v>
      </c>
      <c r="BU146" s="5">
        <f ca="1">IF(BU$4="",0,SUM($W106:BU106)-SUM($W128:BU128))</f>
        <v>232635.17929544672</v>
      </c>
      <c r="BV146" s="5">
        <f ca="1">IF(BV$4="",0,SUM($W106:BV106)-SUM($W128:BV128))</f>
        <v>238493.47620045766</v>
      </c>
      <c r="BW146" s="5">
        <f ca="1">IF(BW$4="",0,SUM($W106:BW106)-SUM($W128:BW128))</f>
        <v>244351.7731054686</v>
      </c>
      <c r="BX146" s="5">
        <f ca="1">IF(BX$4="",0,SUM($W106:BX106)-SUM($W128:BX128))</f>
        <v>250210.07001047954</v>
      </c>
      <c r="BY146" s="5">
        <f ca="1">IF(BY$4="",0,SUM($W106:BY106)-SUM($W128:BY128))</f>
        <v>256068.36691549048</v>
      </c>
      <c r="BZ146" s="5">
        <f ca="1">IF(BZ$4="",0,SUM($W106:BZ106)-SUM($W128:BZ128))</f>
        <v>267081.96509690955</v>
      </c>
      <c r="CA146" s="5">
        <f ca="1">IF(CA$4="",0,SUM($W106:CA106)-SUM($W128:CA128))</f>
        <v>273057.4279400222</v>
      </c>
      <c r="CB146" s="5">
        <f ca="1">IF(CB$4="",0,SUM($W106:CB106)-SUM($W128:CB128))</f>
        <v>279032.89078313485</v>
      </c>
      <c r="CC146" s="5">
        <f ca="1">IF(CC$4="",0,SUM($W106:CC106)-SUM($W128:CC128))</f>
        <v>285008.3536262475</v>
      </c>
      <c r="CD146" s="5">
        <f ca="1">IF(CD$4="",0,SUM($W106:CD106)-SUM($W128:CD128))</f>
        <v>290983.81646935642</v>
      </c>
      <c r="CE146" s="5">
        <f ca="1">IF(CE$4="",0,SUM($W106:CE106)-SUM($W128:CE128))</f>
        <v>296959.27931246907</v>
      </c>
      <c r="CF146" s="5">
        <f ca="1">IF(CF$4="",0,SUM($W106:CF106)-SUM($W128:CF128))</f>
        <v>0</v>
      </c>
    </row>
    <row r="147" spans="2:84" x14ac:dyDescent="0.3">
      <c r="B147" s="13">
        <f>ROW()</f>
        <v>147</v>
      </c>
      <c r="H147" s="1" t="str">
        <f t="shared" si="344"/>
        <v>Запасы и незавершенное производство</v>
      </c>
      <c r="I147" s="1" t="str">
        <f>Prcsses!I16</f>
        <v>Потребление эл.энергии прочих ресурсов</v>
      </c>
      <c r="M147" s="53" t="s">
        <v>18</v>
      </c>
      <c r="U147" s="5">
        <f t="shared" ca="1" si="345"/>
        <v>19797.285287497565</v>
      </c>
      <c r="X147" s="5">
        <f ca="1">IF(X$4="",0,SUM($W107:X107)-SUM($W129:X129))</f>
        <v>0</v>
      </c>
      <c r="Y147" s="5">
        <f ca="1">IF(Y$4="",0,SUM($W107:Y107)-SUM($W129:Y129))</f>
        <v>0</v>
      </c>
      <c r="Z147" s="5">
        <f ca="1">IF(Z$4="",0,SUM($W107:Z107)-SUM($W129:Z129))</f>
        <v>0</v>
      </c>
      <c r="AA147" s="5">
        <f ca="1">IF(AA$4="",0,SUM($W107:AA107)-SUM($W129:AA129))</f>
        <v>0</v>
      </c>
      <c r="AB147" s="5">
        <f ca="1">IF(AB$4="",0,SUM($W107:AB107)-SUM($W129:AB129))</f>
        <v>0</v>
      </c>
      <c r="AC147" s="5">
        <f ca="1">IF(AC$4="",0,SUM($W107:AC107)-SUM($W129:AC129))</f>
        <v>0</v>
      </c>
      <c r="AD147" s="5">
        <f ca="1">IF(AD$4="",0,SUM($W107:AD107)-SUM($W129:AD129))</f>
        <v>0</v>
      </c>
      <c r="AE147" s="5">
        <f ca="1">IF(AE$4="",0,SUM($W107:AE107)-SUM($W129:AE129))</f>
        <v>0</v>
      </c>
      <c r="AF147" s="5">
        <f ca="1">IF(AF$4="",0,SUM($W107:AF107)-SUM($W129:AF129))</f>
        <v>0</v>
      </c>
      <c r="AG147" s="5">
        <f ca="1">IF(AG$4="",0,SUM($W107:AG107)-SUM($W129:AG129))</f>
        <v>0</v>
      </c>
      <c r="AH147" s="5">
        <f ca="1">IF(AH$4="",0,SUM($W107:AH107)-SUM($W129:AH129))</f>
        <v>0</v>
      </c>
      <c r="AI147" s="5">
        <f ca="1">IF(AI$4="",0,SUM($W107:AI107)-SUM($W129:AI129))</f>
        <v>0</v>
      </c>
      <c r="AJ147" s="5">
        <f ca="1">IF(AJ$4="",0,SUM($W107:AJ107)-SUM($W129:AJ129))</f>
        <v>832.32000000000062</v>
      </c>
      <c r="AK147" s="5">
        <f ca="1">IF(AK$4="",0,SUM($W107:AK107)-SUM($W129:AK129))</f>
        <v>1248.4799999999996</v>
      </c>
      <c r="AL147" s="5">
        <f ca="1">IF(AL$4="",0,SUM($W107:AL107)-SUM($W129:AL129))</f>
        <v>1664.6400000000031</v>
      </c>
      <c r="AM147" s="5">
        <f ca="1">IF(AM$4="",0,SUM($W107:AM107)-SUM($W129:AM129))</f>
        <v>2011.440000000006</v>
      </c>
      <c r="AN147" s="5">
        <f ca="1">IF(AN$4="",0,SUM($W107:AN107)-SUM($W129:AN129))</f>
        <v>2358.2400000000052</v>
      </c>
      <c r="AO147" s="5">
        <f ca="1">IF(AO$4="",0,SUM($W107:AO107)-SUM($W129:AO129))</f>
        <v>2705.0400000000081</v>
      </c>
      <c r="AP147" s="5">
        <f ca="1">IF(AP$4="",0,SUM($W107:AP107)-SUM($W129:AP129))</f>
        <v>3107.3280000000086</v>
      </c>
      <c r="AQ147" s="5">
        <f ca="1">IF(AQ$4="",0,SUM($W107:AQ107)-SUM($W129:AQ129))</f>
        <v>3461.0639999999985</v>
      </c>
      <c r="AR147" s="5">
        <f ca="1">IF(AR$4="",0,SUM($W107:AR107)-SUM($W129:AR129))</f>
        <v>3814.8000000000029</v>
      </c>
      <c r="AS147" s="5">
        <f ca="1">IF(AS$4="",0,SUM($W107:AS107)-SUM($W129:AS129))</f>
        <v>4168.5360000000073</v>
      </c>
      <c r="AT147" s="5">
        <f ca="1">IF(AT$4="",0,SUM($W107:AT107)-SUM($W129:AT129))</f>
        <v>4522.2719999999972</v>
      </c>
      <c r="AU147" s="5">
        <f ca="1">IF(AU$4="",0,SUM($W107:AU107)-SUM($W129:AU129))</f>
        <v>4876.0080000000016</v>
      </c>
      <c r="AV147" s="5">
        <f ca="1">IF(AV$4="",0,SUM($W107:AV107)-SUM($W129:AV129))</f>
        <v>5328.790079999977</v>
      </c>
      <c r="AW147" s="5">
        <f ca="1">IF(AW$4="",0,SUM($W107:AW107)-SUM($W129:AW129))</f>
        <v>5689.6007999999856</v>
      </c>
      <c r="AX147" s="5">
        <f ca="1">IF(AX$4="",0,SUM($W107:AX107)-SUM($W129:AX129))</f>
        <v>6050.4115199999651</v>
      </c>
      <c r="AY147" s="5">
        <f ca="1">IF(AY$4="",0,SUM($W107:AY107)-SUM($W129:AY129))</f>
        <v>6411.2222399999737</v>
      </c>
      <c r="AZ147" s="5">
        <f ca="1">IF(AZ$4="",0,SUM($W107:AZ107)-SUM($W129:AZ129))</f>
        <v>6772.0329599999823</v>
      </c>
      <c r="BA147" s="5">
        <f ca="1">IF(BA$4="",0,SUM($W107:BA107)-SUM($W129:BA129))</f>
        <v>7132.8436799999909</v>
      </c>
      <c r="BB147" s="5">
        <f ca="1">IF(BB$4="",0,SUM($W107:BB107)-SUM($W129:BB129))</f>
        <v>7637.9786880000029</v>
      </c>
      <c r="BC147" s="5">
        <f ca="1">IF(BC$4="",0,SUM($W107:BC107)-SUM($W129:BC129))</f>
        <v>8006.0056224000291</v>
      </c>
      <c r="BD147" s="5">
        <f ca="1">IF(BD$4="",0,SUM($W107:BD107)-SUM($W129:BD129))</f>
        <v>8374.0325567999971</v>
      </c>
      <c r="BE147" s="5">
        <f ca="1">IF(BE$4="",0,SUM($W107:BE107)-SUM($W129:BE129))</f>
        <v>8742.0594911999651</v>
      </c>
      <c r="BF147" s="5">
        <f ca="1">IF(BF$4="",0,SUM($W107:BF107)-SUM($W129:BF129))</f>
        <v>9110.0864255999913</v>
      </c>
      <c r="BG147" s="5">
        <f ca="1">IF(BG$4="",0,SUM($W107:BG107)-SUM($W129:BG129))</f>
        <v>9478.1133599999594</v>
      </c>
      <c r="BH147" s="5">
        <f ca="1">IF(BH$4="",0,SUM($W107:BH107)-SUM($W129:BH129))</f>
        <v>10037.514300287934</v>
      </c>
      <c r="BI147" s="5">
        <f ca="1">IF(BI$4="",0,SUM($W107:BI107)-SUM($W129:BI129))</f>
        <v>10412.901773375925</v>
      </c>
      <c r="BJ147" s="5">
        <f ca="1">IF(BJ$4="",0,SUM($W107:BJ107)-SUM($W129:BJ129))</f>
        <v>10788.289246463915</v>
      </c>
      <c r="BK147" s="5">
        <f ca="1">IF(BK$4="",0,SUM($W107:BK107)-SUM($W129:BK129))</f>
        <v>11163.676719551906</v>
      </c>
      <c r="BL147" s="5">
        <f ca="1">IF(BL$4="",0,SUM($W107:BL107)-SUM($W129:BL129))</f>
        <v>11539.064192639897</v>
      </c>
      <c r="BM147" s="5">
        <f ca="1">IF(BM$4="",0,SUM($W107:BM107)-SUM($W129:BM129))</f>
        <v>11914.451665727887</v>
      </c>
      <c r="BN147" s="5">
        <f ca="1">IF(BN$4="",0,SUM($W107:BN107)-SUM($W129:BN129))</f>
        <v>12530.087121592136</v>
      </c>
      <c r="BO147" s="5">
        <f ca="1">IF(BO$4="",0,SUM($W107:BO107)-SUM($W129:BO129))</f>
        <v>12912.982344141928</v>
      </c>
      <c r="BP147" s="5">
        <f ca="1">IF(BP$4="",0,SUM($W107:BP107)-SUM($W129:BP129))</f>
        <v>13295.877566691721</v>
      </c>
      <c r="BQ147" s="5">
        <f ca="1">IF(BQ$4="",0,SUM($W107:BQ107)-SUM($W129:BQ129))</f>
        <v>13678.772789241513</v>
      </c>
      <c r="BR147" s="5">
        <f ca="1">IF(BR$4="",0,SUM($W107:BR107)-SUM($W129:BR129))</f>
        <v>14061.668011791306</v>
      </c>
      <c r="BS147" s="5">
        <f ca="1">IF(BS$4="",0,SUM($W107:BS107)-SUM($W129:BS129))</f>
        <v>14444.563234341098</v>
      </c>
      <c r="BT147" s="5">
        <f ca="1">IF(BT$4="",0,SUM($W107:BT107)-SUM($W129:BT129))</f>
        <v>15118.458826028742</v>
      </c>
      <c r="BU147" s="5">
        <f ca="1">IF(BU$4="",0,SUM($W107:BU107)-SUM($W129:BU129))</f>
        <v>15509.011953029549</v>
      </c>
      <c r="BV147" s="5">
        <f ca="1">IF(BV$4="",0,SUM($W107:BV107)-SUM($W129:BV129))</f>
        <v>15899.565080030356</v>
      </c>
      <c r="BW147" s="5">
        <f ca="1">IF(BW$4="",0,SUM($W107:BW107)-SUM($W129:BW129))</f>
        <v>16290.118207031162</v>
      </c>
      <c r="BX147" s="5">
        <f ca="1">IF(BX$4="",0,SUM($W107:BX107)-SUM($W129:BX129))</f>
        <v>16680.671334031736</v>
      </c>
      <c r="BY147" s="5">
        <f ca="1">IF(BY$4="",0,SUM($W107:BY107)-SUM($W129:BY129))</f>
        <v>17071.224461032543</v>
      </c>
      <c r="BZ147" s="5">
        <f ca="1">IF(BZ$4="",0,SUM($W107:BZ107)-SUM($W129:BZ129))</f>
        <v>17805.464339794125</v>
      </c>
      <c r="CA147" s="5">
        <f ca="1">IF(CA$4="",0,SUM($W107:CA107)-SUM($W129:CA129))</f>
        <v>18203.828529335093</v>
      </c>
      <c r="CB147" s="5">
        <f ca="1">IF(CB$4="",0,SUM($W107:CB107)-SUM($W129:CB129))</f>
        <v>18602.192718875827</v>
      </c>
      <c r="CC147" s="5">
        <f ca="1">IF(CC$4="",0,SUM($W107:CC107)-SUM($W129:CC129))</f>
        <v>19000.556908416562</v>
      </c>
      <c r="CD147" s="5">
        <f ca="1">IF(CD$4="",0,SUM($W107:CD107)-SUM($W129:CD129))</f>
        <v>19398.921097957063</v>
      </c>
      <c r="CE147" s="5">
        <f ca="1">IF(CE$4="",0,SUM($W107:CE107)-SUM($W129:CE129))</f>
        <v>19797.285287497565</v>
      </c>
      <c r="CF147" s="5">
        <f ca="1">IF(CF$4="",0,SUM($W107:CF107)-SUM($W129:CF129))</f>
        <v>0</v>
      </c>
    </row>
    <row r="148" spans="2:84" x14ac:dyDescent="0.3">
      <c r="B148" s="13">
        <f>ROW()</f>
        <v>148</v>
      </c>
      <c r="H148" s="1" t="str">
        <f t="shared" si="344"/>
        <v>Запасы и незавершенное производство</v>
      </c>
      <c r="I148" s="1" t="str">
        <f>Prcsses!I17</f>
        <v>ФОТ производственного персонала</v>
      </c>
      <c r="M148" s="53" t="s">
        <v>18</v>
      </c>
      <c r="U148" s="5">
        <f t="shared" ca="1" si="345"/>
        <v>81983.350207488984</v>
      </c>
      <c r="X148" s="5">
        <f ca="1">IF(X$4="",0,SUM($W108:X108)-SUM($W130:X130))</f>
        <v>0</v>
      </c>
      <c r="Y148" s="5">
        <f ca="1">IF(Y$4="",0,SUM($W108:Y108)-SUM($W130:Y130))</f>
        <v>0</v>
      </c>
      <c r="Z148" s="5">
        <f ca="1">IF(Z$4="",0,SUM($W108:Z108)-SUM($W130:Z130))</f>
        <v>0</v>
      </c>
      <c r="AA148" s="5">
        <f ca="1">IF(AA$4="",0,SUM($W108:AA108)-SUM($W130:AA130))</f>
        <v>0</v>
      </c>
      <c r="AB148" s="5">
        <f ca="1">IF(AB$4="",0,SUM($W108:AB108)-SUM($W130:AB130))</f>
        <v>0</v>
      </c>
      <c r="AC148" s="5">
        <f ca="1">IF(AC$4="",0,SUM($W108:AC108)-SUM($W130:AC130))</f>
        <v>0</v>
      </c>
      <c r="AD148" s="5">
        <f ca="1">IF(AD$4="",0,SUM($W108:AD108)-SUM($W130:AD130))</f>
        <v>0</v>
      </c>
      <c r="AE148" s="5">
        <f ca="1">IF(AE$4="",0,SUM($W108:AE108)-SUM($W130:AE130))</f>
        <v>0</v>
      </c>
      <c r="AF148" s="5">
        <f ca="1">IF(AF$4="",0,SUM($W108:AF108)-SUM($W130:AF130))</f>
        <v>0</v>
      </c>
      <c r="AG148" s="5">
        <f ca="1">IF(AG$4="",0,SUM($W108:AG108)-SUM($W130:AG130))</f>
        <v>0</v>
      </c>
      <c r="AH148" s="5">
        <f ca="1">IF(AH$4="",0,SUM($W108:AH108)-SUM($W130:AH130))</f>
        <v>0</v>
      </c>
      <c r="AI148" s="5">
        <f ca="1">IF(AI$4="",0,SUM($W108:AI108)-SUM($W130:AI130))</f>
        <v>0</v>
      </c>
      <c r="AJ148" s="5">
        <f ca="1">IF(AJ$4="",0,SUM($W108:AJ108)-SUM($W130:AJ130))</f>
        <v>2913.1200000000008</v>
      </c>
      <c r="AK148" s="5">
        <f ca="1">IF(AK$4="",0,SUM($W108:AK108)-SUM($W130:AK130))</f>
        <v>4369.68</v>
      </c>
      <c r="AL148" s="5">
        <f ca="1">IF(AL$4="",0,SUM($W108:AL108)-SUM($W130:AL130))</f>
        <v>5826.239999999998</v>
      </c>
      <c r="AM148" s="5">
        <f ca="1">IF(AM$4="",0,SUM($W108:AM108)-SUM($W130:AM130))</f>
        <v>7282.8000000000029</v>
      </c>
      <c r="AN148" s="5">
        <f ca="1">IF(AN$4="",0,SUM($W108:AN108)-SUM($W130:AN130))</f>
        <v>8739.359999999986</v>
      </c>
      <c r="AO148" s="5">
        <f ca="1">IF(AO$4="",0,SUM($W108:AO108)-SUM($W130:AO130))</f>
        <v>10195.919999999984</v>
      </c>
      <c r="AP148" s="5">
        <f ca="1">IF(AP$4="",0,SUM($W108:AP108)-SUM($W130:AP130))</f>
        <v>11885.52959999998</v>
      </c>
      <c r="AQ148" s="5">
        <f ca="1">IF(AQ$4="",0,SUM($W108:AQ108)-SUM($W130:AQ130))</f>
        <v>13371.220799999952</v>
      </c>
      <c r="AR148" s="5">
        <f ca="1">IF(AR$4="",0,SUM($W108:AR108)-SUM($W130:AR130))</f>
        <v>14856.911999999953</v>
      </c>
      <c r="AS148" s="5">
        <f ca="1">IF(AS$4="",0,SUM($W108:AS108)-SUM($W130:AS130))</f>
        <v>16342.603199999954</v>
      </c>
      <c r="AT148" s="5">
        <f ca="1">IF(AT$4="",0,SUM($W108:AT108)-SUM($W130:AT130))</f>
        <v>17828.294399999897</v>
      </c>
      <c r="AU148" s="5">
        <f ca="1">IF(AU$4="",0,SUM($W108:AU108)-SUM($W130:AU130))</f>
        <v>19313.985599999898</v>
      </c>
      <c r="AV148" s="5">
        <f ca="1">IF(AV$4="",0,SUM($W108:AV108)-SUM($W130:AV130))</f>
        <v>21215.670335999806</v>
      </c>
      <c r="AW148" s="5">
        <f ca="1">IF(AW$4="",0,SUM($W108:AW108)-SUM($W130:AW130))</f>
        <v>22731.075359999784</v>
      </c>
      <c r="AX148" s="5">
        <f ca="1">IF(AX$4="",0,SUM($W108:AX108)-SUM($W130:AX130))</f>
        <v>24246.480383999762</v>
      </c>
      <c r="AY148" s="5">
        <f ca="1">IF(AY$4="",0,SUM($W108:AY108)-SUM($W130:AY130))</f>
        <v>25761.885407999856</v>
      </c>
      <c r="AZ148" s="5">
        <f ca="1">IF(AZ$4="",0,SUM($W108:AZ108)-SUM($W130:AZ130))</f>
        <v>27277.290431999601</v>
      </c>
      <c r="BA148" s="5">
        <f ca="1">IF(BA$4="",0,SUM($W108:BA108)-SUM($W130:BA130))</f>
        <v>28792.695455999579</v>
      </c>
      <c r="BB148" s="5">
        <f ca="1">IF(BB$4="",0,SUM($W108:BB108)-SUM($W130:BB130))</f>
        <v>30914.262489599641</v>
      </c>
      <c r="BC148" s="5">
        <f ca="1">IF(BC$4="",0,SUM($W108:BC108)-SUM($W130:BC130))</f>
        <v>32459.97561407974</v>
      </c>
      <c r="BD148" s="5">
        <f ca="1">IF(BD$4="",0,SUM($W108:BD108)-SUM($W130:BD130))</f>
        <v>34005.688738559606</v>
      </c>
      <c r="BE148" s="5">
        <f ca="1">IF(BE$4="",0,SUM($W108:BE108)-SUM($W130:BE130))</f>
        <v>35551.401863039471</v>
      </c>
      <c r="BF148" s="5">
        <f ca="1">IF(BF$4="",0,SUM($W108:BF108)-SUM($W130:BF130))</f>
        <v>37097.11498751957</v>
      </c>
      <c r="BG148" s="5">
        <f ca="1">IF(BG$4="",0,SUM($W108:BG108)-SUM($W130:BG130))</f>
        <v>38642.828111999668</v>
      </c>
      <c r="BH148" s="5">
        <f ca="1">IF(BH$4="",0,SUM($W108:BH108)-SUM($W130:BH130))</f>
        <v>40992.312061209232</v>
      </c>
      <c r="BI148" s="5">
        <f ca="1">IF(BI$4="",0,SUM($W108:BI108)-SUM($W130:BI130))</f>
        <v>42568.939448178746</v>
      </c>
      <c r="BJ148" s="5">
        <f ca="1">IF(BJ$4="",0,SUM($W108:BJ108)-SUM($W130:BJ130))</f>
        <v>44145.56683514826</v>
      </c>
      <c r="BK148" s="5">
        <f ca="1">IF(BK$4="",0,SUM($W108:BK108)-SUM($W130:BK130))</f>
        <v>45722.194222117774</v>
      </c>
      <c r="BL148" s="5">
        <f ca="1">IF(BL$4="",0,SUM($W108:BL108)-SUM($W130:BL130))</f>
        <v>47298.821609087288</v>
      </c>
      <c r="BM148" s="5">
        <f ca="1">IF(BM$4="",0,SUM($W108:BM108)-SUM($W130:BM130))</f>
        <v>48875.448996057268</v>
      </c>
      <c r="BN148" s="5">
        <f ca="1">IF(BN$4="",0,SUM($W108:BN108)-SUM($W130:BN130))</f>
        <v>51461.117910687346</v>
      </c>
      <c r="BO148" s="5">
        <f ca="1">IF(BO$4="",0,SUM($W108:BO108)-SUM($W130:BO130))</f>
        <v>53069.277845395729</v>
      </c>
      <c r="BP148" s="5">
        <f ca="1">IF(BP$4="",0,SUM($W108:BP108)-SUM($W130:BP130))</f>
        <v>54677.437780104578</v>
      </c>
      <c r="BQ148" s="5">
        <f ca="1">IF(BQ$4="",0,SUM($W108:BQ108)-SUM($W130:BQ130))</f>
        <v>56285.597714813426</v>
      </c>
      <c r="BR148" s="5">
        <f ca="1">IF(BR$4="",0,SUM($W108:BR108)-SUM($W130:BR130))</f>
        <v>57893.757649523206</v>
      </c>
      <c r="BS148" s="5">
        <f ca="1">IF(BS$4="",0,SUM($W108:BS108)-SUM($W130:BS130))</f>
        <v>59501.917584232055</v>
      </c>
      <c r="BT148" s="5">
        <f ca="1">IF(BT$4="",0,SUM($W108:BT108)-SUM($W130:BT130))</f>
        <v>62332.279069319367</v>
      </c>
      <c r="BU148" s="5">
        <f ca="1">IF(BU$4="",0,SUM($W108:BU108)-SUM($W130:BU130))</f>
        <v>63972.602202722803</v>
      </c>
      <c r="BV148" s="5">
        <f ca="1">IF(BV$4="",0,SUM($W108:BV108)-SUM($W130:BV130))</f>
        <v>65612.925336125307</v>
      </c>
      <c r="BW148" s="5">
        <f ca="1">IF(BW$4="",0,SUM($W108:BW108)-SUM($W130:BW130))</f>
        <v>67253.248469528742</v>
      </c>
      <c r="BX148" s="5">
        <f ca="1">IF(BX$4="",0,SUM($W108:BX108)-SUM($W130:BX130))</f>
        <v>68893.571602932177</v>
      </c>
      <c r="BY148" s="5">
        <f ca="1">IF(BY$4="",0,SUM($W108:BY108)-SUM($W130:BY130))</f>
        <v>70533.894736335613</v>
      </c>
      <c r="BZ148" s="5">
        <f ca="1">IF(BZ$4="",0,SUM($W108:BZ108)-SUM($W130:BZ130))</f>
        <v>73617.702227133326</v>
      </c>
      <c r="CA148" s="5">
        <f ca="1">IF(CA$4="",0,SUM($W108:CA108)-SUM($W130:CA130))</f>
        <v>75290.831823204644</v>
      </c>
      <c r="CB148" s="5">
        <f ca="1">IF(CB$4="",0,SUM($W108:CB108)-SUM($W130:CB130))</f>
        <v>76963.96141927503</v>
      </c>
      <c r="CC148" s="5">
        <f ca="1">IF(CC$4="",0,SUM($W108:CC108)-SUM($W130:CC130))</f>
        <v>78637.091015346348</v>
      </c>
      <c r="CD148" s="5">
        <f ca="1">IF(CD$4="",0,SUM($W108:CD108)-SUM($W130:CD130))</f>
        <v>80310.220611417666</v>
      </c>
      <c r="CE148" s="5">
        <f ca="1">IF(CE$4="",0,SUM($W108:CE108)-SUM($W130:CE130))</f>
        <v>81983.350207488984</v>
      </c>
      <c r="CF148" s="5">
        <f ca="1">IF(CF$4="",0,SUM($W108:CF108)-SUM($W130:CF130))</f>
        <v>0</v>
      </c>
    </row>
    <row r="149" spans="2:84" x14ac:dyDescent="0.3">
      <c r="B149" s="13">
        <f>ROW()</f>
        <v>149</v>
      </c>
      <c r="H149" s="1" t="str">
        <f t="shared" si="344"/>
        <v>Запасы и незавершенное производство</v>
      </c>
      <c r="I149" s="1" t="str">
        <f>Prcsses!I18</f>
        <v>Соцсборы</v>
      </c>
      <c r="M149" s="53" t="s">
        <v>18</v>
      </c>
      <c r="U149" s="5">
        <f t="shared" ca="1" si="345"/>
        <v>24595.005062245764</v>
      </c>
      <c r="X149" s="5">
        <f ca="1">IF(X$4="",0,SUM($W109:X109)-SUM($W131:X131))</f>
        <v>0</v>
      </c>
      <c r="Y149" s="5">
        <f ca="1">IF(Y$4="",0,SUM($W109:Y109)-SUM($W131:Y131))</f>
        <v>0</v>
      </c>
      <c r="Z149" s="5">
        <f ca="1">IF(Z$4="",0,SUM($W109:Z109)-SUM($W131:Z131))</f>
        <v>0</v>
      </c>
      <c r="AA149" s="5">
        <f ca="1">IF(AA$4="",0,SUM($W109:AA109)-SUM($W131:AA131))</f>
        <v>0</v>
      </c>
      <c r="AB149" s="5">
        <f ca="1">IF(AB$4="",0,SUM($W109:AB109)-SUM($W131:AB131))</f>
        <v>0</v>
      </c>
      <c r="AC149" s="5">
        <f ca="1">IF(AC$4="",0,SUM($W109:AC109)-SUM($W131:AC131))</f>
        <v>0</v>
      </c>
      <c r="AD149" s="5">
        <f ca="1">IF(AD$4="",0,SUM($W109:AD109)-SUM($W131:AD131))</f>
        <v>0</v>
      </c>
      <c r="AE149" s="5">
        <f ca="1">IF(AE$4="",0,SUM($W109:AE109)-SUM($W131:AE131))</f>
        <v>0</v>
      </c>
      <c r="AF149" s="5">
        <f ca="1">IF(AF$4="",0,SUM($W109:AF109)-SUM($W131:AF131))</f>
        <v>0</v>
      </c>
      <c r="AG149" s="5">
        <f ca="1">IF(AG$4="",0,SUM($W109:AG109)-SUM($W131:AG131))</f>
        <v>0</v>
      </c>
      <c r="AH149" s="5">
        <f ca="1">IF(AH$4="",0,SUM($W109:AH109)-SUM($W131:AH131))</f>
        <v>0</v>
      </c>
      <c r="AI149" s="5">
        <f ca="1">IF(AI$4="",0,SUM($W109:AI109)-SUM($W131:AI131))</f>
        <v>0</v>
      </c>
      <c r="AJ149" s="5">
        <f ca="1">IF(AJ$4="",0,SUM($W109:AJ109)-SUM($W131:AJ131))</f>
        <v>873.93600000000015</v>
      </c>
      <c r="AK149" s="5">
        <f ca="1">IF(AK$4="",0,SUM($W109:AK109)-SUM($W131:AK131))</f>
        <v>1310.9040000000005</v>
      </c>
      <c r="AL149" s="5">
        <f ca="1">IF(AL$4="",0,SUM($W109:AL109)-SUM($W131:AL131))</f>
        <v>1747.8719999999994</v>
      </c>
      <c r="AM149" s="5">
        <f ca="1">IF(AM$4="",0,SUM($W109:AM109)-SUM($W131:AM131))</f>
        <v>2184.8400000000038</v>
      </c>
      <c r="AN149" s="5">
        <f ca="1">IF(AN$4="",0,SUM($W109:AN109)-SUM($W131:AN131))</f>
        <v>2621.8080000000045</v>
      </c>
      <c r="AO149" s="5">
        <f ca="1">IF(AO$4="",0,SUM($W109:AO109)-SUM($W131:AO131))</f>
        <v>3058.7760000000126</v>
      </c>
      <c r="AP149" s="5">
        <f ca="1">IF(AP$4="",0,SUM($W109:AP109)-SUM($W131:AP131))</f>
        <v>3565.6588800000172</v>
      </c>
      <c r="AQ149" s="5">
        <f ca="1">IF(AQ$4="",0,SUM($W109:AQ109)-SUM($W131:AQ131))</f>
        <v>4011.3662400000176</v>
      </c>
      <c r="AR149" s="5">
        <f ca="1">IF(AR$4="",0,SUM($W109:AR109)-SUM($W131:AR131))</f>
        <v>4457.0736000000179</v>
      </c>
      <c r="AS149" s="5">
        <f ca="1">IF(AS$4="",0,SUM($W109:AS109)-SUM($W131:AS131))</f>
        <v>4902.7809600000037</v>
      </c>
      <c r="AT149" s="5">
        <f ca="1">IF(AT$4="",0,SUM($W109:AT109)-SUM($W131:AT131))</f>
        <v>5348.488320000004</v>
      </c>
      <c r="AU149" s="5">
        <f ca="1">IF(AU$4="",0,SUM($W109:AU109)-SUM($W131:AU131))</f>
        <v>5794.1956800000044</v>
      </c>
      <c r="AV149" s="5">
        <f ca="1">IF(AV$4="",0,SUM($W109:AV109)-SUM($W131:AV131))</f>
        <v>6364.7011008000118</v>
      </c>
      <c r="AW149" s="5">
        <f ca="1">IF(AW$4="",0,SUM($W109:AW109)-SUM($W131:AW131))</f>
        <v>6819.3226080000459</v>
      </c>
      <c r="AX149" s="5">
        <f ca="1">IF(AX$4="",0,SUM($W109:AX109)-SUM($W131:AX131))</f>
        <v>7273.9441152000218</v>
      </c>
      <c r="AY149" s="5">
        <f ca="1">IF(AY$4="",0,SUM($W109:AY109)-SUM($W131:AY131))</f>
        <v>7728.5656224000268</v>
      </c>
      <c r="AZ149" s="5">
        <f ca="1">IF(AZ$4="",0,SUM($W109:AZ109)-SUM($W131:AZ131))</f>
        <v>8183.1871296000318</v>
      </c>
      <c r="BA149" s="5">
        <f ca="1">IF(BA$4="",0,SUM($W109:BA109)-SUM($W131:BA131))</f>
        <v>8637.8086368000368</v>
      </c>
      <c r="BB149" s="5">
        <f ca="1">IF(BB$4="",0,SUM($W109:BB109)-SUM($W131:BB131))</f>
        <v>9274.2787468800088</v>
      </c>
      <c r="BC149" s="5">
        <f ca="1">IF(BC$4="",0,SUM($W109:BC109)-SUM($W131:BC131))</f>
        <v>9737.9926842240384</v>
      </c>
      <c r="BD149" s="5">
        <f ca="1">IF(BD$4="",0,SUM($W109:BD109)-SUM($W131:BD131))</f>
        <v>10201.706621568068</v>
      </c>
      <c r="BE149" s="5">
        <f ca="1">IF(BE$4="",0,SUM($W109:BE109)-SUM($W131:BE131))</f>
        <v>10665.420558912097</v>
      </c>
      <c r="BF149" s="5">
        <f ca="1">IF(BF$4="",0,SUM($W109:BF109)-SUM($W131:BF131))</f>
        <v>11129.134496256127</v>
      </c>
      <c r="BG149" s="5">
        <f ca="1">IF(BG$4="",0,SUM($W109:BG109)-SUM($W131:BG131))</f>
        <v>11592.84843360004</v>
      </c>
      <c r="BH149" s="5">
        <f ca="1">IF(BH$4="",0,SUM($W109:BH109)-SUM($W131:BH131))</f>
        <v>12297.693618362886</v>
      </c>
      <c r="BI149" s="5">
        <f ca="1">IF(BI$4="",0,SUM($W109:BI109)-SUM($W131:BI131))</f>
        <v>12770.681834453833</v>
      </c>
      <c r="BJ149" s="5">
        <f ca="1">IF(BJ$4="",0,SUM($W109:BJ109)-SUM($W131:BJ131))</f>
        <v>13243.670050544664</v>
      </c>
      <c r="BK149" s="5">
        <f ca="1">IF(BK$4="",0,SUM($W109:BK109)-SUM($W131:BK131))</f>
        <v>13716.658266635495</v>
      </c>
      <c r="BL149" s="5">
        <f ca="1">IF(BL$4="",0,SUM($W109:BL109)-SUM($W131:BL131))</f>
        <v>14189.646482726559</v>
      </c>
      <c r="BM149" s="5">
        <f ca="1">IF(BM$4="",0,SUM($W109:BM109)-SUM($W131:BM131))</f>
        <v>14662.634698817506</v>
      </c>
      <c r="BN149" s="5">
        <f ca="1">IF(BN$4="",0,SUM($W109:BN109)-SUM($W131:BN131))</f>
        <v>15438.335373206763</v>
      </c>
      <c r="BO149" s="5">
        <f ca="1">IF(BO$4="",0,SUM($W109:BO109)-SUM($W131:BO131))</f>
        <v>15920.783353619277</v>
      </c>
      <c r="BP149" s="5">
        <f ca="1">IF(BP$4="",0,SUM($W109:BP109)-SUM($W131:BP131))</f>
        <v>16403.231334031792</v>
      </c>
      <c r="BQ149" s="5">
        <f ca="1">IF(BQ$4="",0,SUM($W109:BQ109)-SUM($W131:BQ131))</f>
        <v>16885.679314444307</v>
      </c>
      <c r="BR149" s="5">
        <f ca="1">IF(BR$4="",0,SUM($W109:BR109)-SUM($W131:BR131))</f>
        <v>17368.127294857055</v>
      </c>
      <c r="BS149" s="5">
        <f ca="1">IF(BS$4="",0,SUM($W109:BS109)-SUM($W131:BS131))</f>
        <v>17850.575275269803</v>
      </c>
      <c r="BT149" s="5">
        <f ca="1">IF(BT$4="",0,SUM($W109:BT109)-SUM($W131:BT131))</f>
        <v>18699.683720796136</v>
      </c>
      <c r="BU149" s="5">
        <f ca="1">IF(BU$4="",0,SUM($W109:BU109)-SUM($W131:BU131))</f>
        <v>19191.780660817167</v>
      </c>
      <c r="BV149" s="5">
        <f ca="1">IF(BV$4="",0,SUM($W109:BV109)-SUM($W131:BV131))</f>
        <v>19683.877600838197</v>
      </c>
      <c r="BW149" s="5">
        <f ca="1">IF(BW$4="",0,SUM($W109:BW109)-SUM($W131:BW131))</f>
        <v>20175.974540858995</v>
      </c>
      <c r="BX149" s="5">
        <f ca="1">IF(BX$4="",0,SUM($W109:BX109)-SUM($W131:BX131))</f>
        <v>20668.07148087956</v>
      </c>
      <c r="BY149" s="5">
        <f ca="1">IF(BY$4="",0,SUM($W109:BY109)-SUM($W131:BY131))</f>
        <v>21160.168420900125</v>
      </c>
      <c r="BZ149" s="5">
        <f ca="1">IF(BZ$4="",0,SUM($W109:BZ109)-SUM($W131:BZ131))</f>
        <v>22085.310668139253</v>
      </c>
      <c r="CA149" s="5">
        <f ca="1">IF(CA$4="",0,SUM($W109:CA109)-SUM($W131:CA131))</f>
        <v>22587.249546960462</v>
      </c>
      <c r="CB149" s="5">
        <f ca="1">IF(CB$4="",0,SUM($W109:CB109)-SUM($W131:CB131))</f>
        <v>23089.188425782137</v>
      </c>
      <c r="CC149" s="5">
        <f ca="1">IF(CC$4="",0,SUM($W109:CC109)-SUM($W131:CC131))</f>
        <v>23591.127304603346</v>
      </c>
      <c r="CD149" s="5">
        <f ca="1">IF(CD$4="",0,SUM($W109:CD109)-SUM($W131:CD131))</f>
        <v>24093.066183424555</v>
      </c>
      <c r="CE149" s="5">
        <f ca="1">IF(CE$4="",0,SUM($W109:CE109)-SUM($W131:CE131))</f>
        <v>24595.005062245764</v>
      </c>
      <c r="CF149" s="5">
        <f ca="1">IF(CF$4="",0,SUM($W109:CF109)-SUM($W131:CF131))</f>
        <v>0</v>
      </c>
    </row>
    <row r="150" spans="2:84" x14ac:dyDescent="0.3">
      <c r="B150" s="13">
        <f>ROW()</f>
        <v>150</v>
      </c>
      <c r="H150" s="1" t="str">
        <f t="shared" si="344"/>
        <v>Запасы и незавершенное производство</v>
      </c>
      <c r="I150" s="1" t="str">
        <f>Prcsses!I19</f>
        <v>Транспортные расходы</v>
      </c>
      <c r="M150" s="53" t="s">
        <v>18</v>
      </c>
      <c r="U150" s="5">
        <f t="shared" ca="1" si="345"/>
        <v>14847.963965622708</v>
      </c>
      <c r="X150" s="5">
        <f ca="1">IF(X$4="",0,SUM($W110:X110)-SUM($W132:X132))</f>
        <v>0</v>
      </c>
      <c r="Y150" s="5">
        <f ca="1">IF(Y$4="",0,SUM($W110:Y110)-SUM($W132:Y132))</f>
        <v>0</v>
      </c>
      <c r="Z150" s="5">
        <f ca="1">IF(Z$4="",0,SUM($W110:Z110)-SUM($W132:Z132))</f>
        <v>0</v>
      </c>
      <c r="AA150" s="5">
        <f ca="1">IF(AA$4="",0,SUM($W110:AA110)-SUM($W132:AA132))</f>
        <v>0</v>
      </c>
      <c r="AB150" s="5">
        <f ca="1">IF(AB$4="",0,SUM($W110:AB110)-SUM($W132:AB132))</f>
        <v>0</v>
      </c>
      <c r="AC150" s="5">
        <f ca="1">IF(AC$4="",0,SUM($W110:AC110)-SUM($W132:AC132))</f>
        <v>0</v>
      </c>
      <c r="AD150" s="5">
        <f ca="1">IF(AD$4="",0,SUM($W110:AD110)-SUM($W132:AD132))</f>
        <v>0</v>
      </c>
      <c r="AE150" s="5">
        <f ca="1">IF(AE$4="",0,SUM($W110:AE110)-SUM($W132:AE132))</f>
        <v>0</v>
      </c>
      <c r="AF150" s="5">
        <f ca="1">IF(AF$4="",0,SUM($W110:AF110)-SUM($W132:AF132))</f>
        <v>0</v>
      </c>
      <c r="AG150" s="5">
        <f ca="1">IF(AG$4="",0,SUM($W110:AG110)-SUM($W132:AG132))</f>
        <v>0</v>
      </c>
      <c r="AH150" s="5">
        <f ca="1">IF(AH$4="",0,SUM($W110:AH110)-SUM($W132:AH132))</f>
        <v>0</v>
      </c>
      <c r="AI150" s="5">
        <f ca="1">IF(AI$4="",0,SUM($W110:AI110)-SUM($W132:AI132))</f>
        <v>0</v>
      </c>
      <c r="AJ150" s="5">
        <f ca="1">IF(AJ$4="",0,SUM($W110:AJ110)-SUM($W132:AJ132))</f>
        <v>624.23999999999978</v>
      </c>
      <c r="AK150" s="5">
        <f ca="1">IF(AK$4="",0,SUM($W110:AK110)-SUM($W132:AK132))</f>
        <v>936.35999999999967</v>
      </c>
      <c r="AL150" s="5">
        <f ca="1">IF(AL$4="",0,SUM($W110:AL110)-SUM($W132:AL132))</f>
        <v>1248.4799999999996</v>
      </c>
      <c r="AM150" s="5">
        <f ca="1">IF(AM$4="",0,SUM($W110:AM110)-SUM($W132:AM132))</f>
        <v>1508.5799999999981</v>
      </c>
      <c r="AN150" s="5">
        <f ca="1">IF(AN$4="",0,SUM($W110:AN110)-SUM($W132:AN132))</f>
        <v>1768.6799999999967</v>
      </c>
      <c r="AO150" s="5">
        <f ca="1">IF(AO$4="",0,SUM($W110:AO110)-SUM($W132:AO132))</f>
        <v>2028.7799999999988</v>
      </c>
      <c r="AP150" s="5">
        <f ca="1">IF(AP$4="",0,SUM($W110:AP110)-SUM($W132:AP132))</f>
        <v>2330.4959999999992</v>
      </c>
      <c r="AQ150" s="5">
        <f ca="1">IF(AQ$4="",0,SUM($W110:AQ110)-SUM($W132:AQ132))</f>
        <v>2595.7980000000025</v>
      </c>
      <c r="AR150" s="5">
        <f ca="1">IF(AR$4="",0,SUM($W110:AR110)-SUM($W132:AR132))</f>
        <v>2861.1000000000058</v>
      </c>
      <c r="AS150" s="5">
        <f ca="1">IF(AS$4="",0,SUM($W110:AS110)-SUM($W132:AS132))</f>
        <v>3126.4020000000019</v>
      </c>
      <c r="AT150" s="5">
        <f ca="1">IF(AT$4="",0,SUM($W110:AT110)-SUM($W132:AT132))</f>
        <v>3391.7039999999979</v>
      </c>
      <c r="AU150" s="5">
        <f ca="1">IF(AU$4="",0,SUM($W110:AU110)-SUM($W132:AU132))</f>
        <v>3657.0059999999939</v>
      </c>
      <c r="AV150" s="5">
        <f ca="1">IF(AV$4="",0,SUM($W110:AV110)-SUM($W132:AV132))</f>
        <v>3996.59255999999</v>
      </c>
      <c r="AW150" s="5">
        <f ca="1">IF(AW$4="",0,SUM($W110:AW110)-SUM($W132:AW132))</f>
        <v>4267.2005999999819</v>
      </c>
      <c r="AX150" s="5">
        <f ca="1">IF(AX$4="",0,SUM($W110:AX110)-SUM($W132:AX132))</f>
        <v>4537.8086399999738</v>
      </c>
      <c r="AY150" s="5">
        <f ca="1">IF(AY$4="",0,SUM($W110:AY110)-SUM($W132:AY132))</f>
        <v>4808.4166799999657</v>
      </c>
      <c r="AZ150" s="5">
        <f ca="1">IF(AZ$4="",0,SUM($W110:AZ110)-SUM($W132:AZ132))</f>
        <v>5079.0247199999576</v>
      </c>
      <c r="BA150" s="5">
        <f ca="1">IF(BA$4="",0,SUM($W110:BA110)-SUM($W132:BA132))</f>
        <v>5349.6327599999495</v>
      </c>
      <c r="BB150" s="5">
        <f ca="1">IF(BB$4="",0,SUM($W110:BB110)-SUM($W132:BB132))</f>
        <v>5728.4840159999439</v>
      </c>
      <c r="BC150" s="5">
        <f ca="1">IF(BC$4="",0,SUM($W110:BC110)-SUM($W132:BC132))</f>
        <v>6004.50421679992</v>
      </c>
      <c r="BD150" s="5">
        <f ca="1">IF(BD$4="",0,SUM($W110:BD110)-SUM($W132:BD132))</f>
        <v>6280.524417599896</v>
      </c>
      <c r="BE150" s="5">
        <f ca="1">IF(BE$4="",0,SUM($W110:BE110)-SUM($W132:BE132))</f>
        <v>6556.544618399872</v>
      </c>
      <c r="BF150" s="5">
        <f ca="1">IF(BF$4="",0,SUM($W110:BF110)-SUM($W132:BF132))</f>
        <v>6832.5648191999062</v>
      </c>
      <c r="BG150" s="5">
        <f ca="1">IF(BG$4="",0,SUM($W110:BG110)-SUM($W132:BG132))</f>
        <v>7108.5850199999404</v>
      </c>
      <c r="BH150" s="5">
        <f ca="1">IF(BH$4="",0,SUM($W110:BH110)-SUM($W132:BH132))</f>
        <v>7528.1357252159505</v>
      </c>
      <c r="BI150" s="5">
        <f ca="1">IF(BI$4="",0,SUM($W110:BI110)-SUM($W132:BI132))</f>
        <v>7809.6763300319435</v>
      </c>
      <c r="BJ150" s="5">
        <f ca="1">IF(BJ$4="",0,SUM($W110:BJ110)-SUM($W132:BJ132))</f>
        <v>8091.2169348479947</v>
      </c>
      <c r="BK150" s="5">
        <f ca="1">IF(BK$4="",0,SUM($W110:BK110)-SUM($W132:BK132))</f>
        <v>8372.7575396639295</v>
      </c>
      <c r="BL150" s="5">
        <f ca="1">IF(BL$4="",0,SUM($W110:BL110)-SUM($W132:BL132))</f>
        <v>8654.2981444799807</v>
      </c>
      <c r="BM150" s="5">
        <f ca="1">IF(BM$4="",0,SUM($W110:BM110)-SUM($W132:BM132))</f>
        <v>8935.8387492960319</v>
      </c>
      <c r="BN150" s="5">
        <f ca="1">IF(BN$4="",0,SUM($W110:BN110)-SUM($W132:BN132))</f>
        <v>9397.5653411942767</v>
      </c>
      <c r="BO150" s="5">
        <f ca="1">IF(BO$4="",0,SUM($W110:BO110)-SUM($W132:BO132))</f>
        <v>9684.736758106621</v>
      </c>
      <c r="BP150" s="5">
        <f ca="1">IF(BP$4="",0,SUM($W110:BP110)-SUM($W132:BP132))</f>
        <v>9971.9081750188489</v>
      </c>
      <c r="BQ150" s="5">
        <f ca="1">IF(BQ$4="",0,SUM($W110:BQ110)-SUM($W132:BQ132))</f>
        <v>10259.079591931077</v>
      </c>
      <c r="BR150" s="5">
        <f ca="1">IF(BR$4="",0,SUM($W110:BR110)-SUM($W132:BR132))</f>
        <v>10546.251008843305</v>
      </c>
      <c r="BS150" s="5">
        <f ca="1">IF(BS$4="",0,SUM($W110:BS110)-SUM($W132:BS132))</f>
        <v>10833.422425755532</v>
      </c>
      <c r="BT150" s="5">
        <f ca="1">IF(BT$4="",0,SUM($W110:BT110)-SUM($W132:BT132))</f>
        <v>11338.844119521207</v>
      </c>
      <c r="BU150" s="5">
        <f ca="1">IF(BU$4="",0,SUM($W110:BU110)-SUM($W132:BU132))</f>
        <v>11631.758964771638</v>
      </c>
      <c r="BV150" s="5">
        <f ca="1">IF(BV$4="",0,SUM($W110:BV110)-SUM($W132:BV132))</f>
        <v>11924.673810022185</v>
      </c>
      <c r="BW150" s="5">
        <f ca="1">IF(BW$4="",0,SUM($W110:BW110)-SUM($W132:BW132))</f>
        <v>12217.588655272732</v>
      </c>
      <c r="BX150" s="5">
        <f ca="1">IF(BX$4="",0,SUM($W110:BX110)-SUM($W132:BX132))</f>
        <v>12510.503500523511</v>
      </c>
      <c r="BY150" s="5">
        <f ca="1">IF(BY$4="",0,SUM($W110:BY110)-SUM($W132:BY132))</f>
        <v>12803.418345774058</v>
      </c>
      <c r="BZ150" s="5">
        <f ca="1">IF(BZ$4="",0,SUM($W110:BZ110)-SUM($W132:BZ132))</f>
        <v>13354.098254845012</v>
      </c>
      <c r="CA150" s="5">
        <f ca="1">IF(CA$4="",0,SUM($W110:CA110)-SUM($W132:CA132))</f>
        <v>13652.871397000505</v>
      </c>
      <c r="CB150" s="5">
        <f ca="1">IF(CB$4="",0,SUM($W110:CB110)-SUM($W132:CB132))</f>
        <v>13951.644539155997</v>
      </c>
      <c r="CC150" s="5">
        <f ca="1">IF(CC$4="",0,SUM($W110:CC110)-SUM($W132:CC132))</f>
        <v>14250.41768131149</v>
      </c>
      <c r="CD150" s="5">
        <f ca="1">IF(CD$4="",0,SUM($W110:CD110)-SUM($W132:CD132))</f>
        <v>14549.190823467216</v>
      </c>
      <c r="CE150" s="5">
        <f ca="1">IF(CE$4="",0,SUM($W110:CE110)-SUM($W132:CE132))</f>
        <v>14847.963965622708</v>
      </c>
      <c r="CF150" s="5">
        <f ca="1">IF(CF$4="",0,SUM($W110:CF110)-SUM($W132:CF132))</f>
        <v>0</v>
      </c>
    </row>
    <row r="151" spans="2:84" s="26" customFormat="1" ht="12" x14ac:dyDescent="0.25">
      <c r="B151" s="13"/>
      <c r="M151" s="55"/>
      <c r="N151" s="44" t="s">
        <v>21</v>
      </c>
      <c r="O151" s="45"/>
      <c r="P151" s="46"/>
      <c r="Q151" s="89"/>
      <c r="U151" s="41"/>
      <c r="V151" s="42"/>
      <c r="W151" s="43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</row>
    <row r="152" spans="2:84" s="2" customFormat="1" x14ac:dyDescent="0.3">
      <c r="B152" s="126">
        <f>ROW()</f>
        <v>152</v>
      </c>
      <c r="H152" s="2">
        <f>H151</f>
        <v>0</v>
      </c>
      <c r="I152" s="2" t="str">
        <f>$I$24</f>
        <v>Металлопрокат для B2B</v>
      </c>
      <c r="M152" s="127" t="s">
        <v>18</v>
      </c>
      <c r="O152" s="8"/>
      <c r="P152" s="72"/>
      <c r="Q152" s="129"/>
      <c r="U152" s="130">
        <f ca="1">INDIRECT(ADDRESS($B152,$X$2-1+$P$8))</f>
        <v>41054734.762259714</v>
      </c>
      <c r="X152" s="130">
        <f ca="1">IF(X$4="",0,SUM(X153:X159))</f>
        <v>0</v>
      </c>
      <c r="Y152" s="130">
        <f t="shared" ref="Y152" ca="1" si="346">IF(Y$4="",0,SUM(Y153:Y159))</f>
        <v>0</v>
      </c>
      <c r="Z152" s="130">
        <f t="shared" ref="Z152" ca="1" si="347">IF(Z$4="",0,SUM(Z153:Z159))</f>
        <v>0</v>
      </c>
      <c r="AA152" s="130">
        <f t="shared" ref="AA152" ca="1" si="348">IF(AA$4="",0,SUM(AA153:AA159))</f>
        <v>0</v>
      </c>
      <c r="AB152" s="130">
        <f t="shared" ref="AB152" ca="1" si="349">IF(AB$4="",0,SUM(AB153:AB159))</f>
        <v>0</v>
      </c>
      <c r="AC152" s="130">
        <f t="shared" ref="AC152" ca="1" si="350">IF(AC$4="",0,SUM(AC153:AC159))</f>
        <v>0</v>
      </c>
      <c r="AD152" s="130">
        <f t="shared" ref="AD152" ca="1" si="351">IF(AD$4="",0,SUM(AD153:AD159))</f>
        <v>0</v>
      </c>
      <c r="AE152" s="130">
        <f t="shared" ref="AE152" ca="1" si="352">IF(AE$4="",0,SUM(AE153:AE159))</f>
        <v>0</v>
      </c>
      <c r="AF152" s="130">
        <f t="shared" ref="AF152" ca="1" si="353">IF(AF$4="",0,SUM(AF153:AF159))</f>
        <v>0</v>
      </c>
      <c r="AG152" s="130">
        <f t="shared" ref="AG152" ca="1" si="354">IF(AG$4="",0,SUM(AG153:AG159))</f>
        <v>0</v>
      </c>
      <c r="AH152" s="130">
        <f t="shared" ref="AH152" ca="1" si="355">IF(AH$4="",0,SUM(AH153:AH159))</f>
        <v>0</v>
      </c>
      <c r="AI152" s="130">
        <f t="shared" ref="AI152" ca="1" si="356">IF(AI$4="",0,SUM(AI153:AI159))</f>
        <v>0</v>
      </c>
      <c r="AJ152" s="130">
        <f t="shared" ref="AJ152" ca="1" si="357">IF(AJ$4="",0,SUM(AJ153:AJ159))</f>
        <v>2196804.6</v>
      </c>
      <c r="AK152" s="130">
        <f t="shared" ref="AK152" ca="1" si="358">IF(AK$4="",0,SUM(AK153:AK159))</f>
        <v>4785996.0600000005</v>
      </c>
      <c r="AL152" s="130">
        <f t="shared" ref="AL152" ca="1" si="359">IF(AL$4="",0,SUM(AL153:AL159))</f>
        <v>6866744.0399999991</v>
      </c>
      <c r="AM152" s="130">
        <f t="shared" ref="AM152" ca="1" si="360">IF(AM$4="",0,SUM(AM153:AM159))</f>
        <v>8604420.1199999992</v>
      </c>
      <c r="AN152" s="130">
        <f t="shared" ref="AN152" ca="1" si="361">IF(AN$4="",0,SUM(AN153:AN159))</f>
        <v>10342096.199999999</v>
      </c>
      <c r="AO152" s="130">
        <f t="shared" ref="AO152" ca="1" si="362">IF(AO$4="",0,SUM(AO153:AO159))</f>
        <v>12079772.279999999</v>
      </c>
      <c r="AP152" s="130">
        <f t="shared" ref="AP152" ca="1" si="363">IF(AP$4="",0,SUM(AP153:AP159))</f>
        <v>13985973.739199998</v>
      </c>
      <c r="AQ152" s="130">
        <f t="shared" ref="AQ152" ca="1" si="364">IF(AQ$4="",0,SUM(AQ153:AQ159))</f>
        <v>15843549.676799994</v>
      </c>
      <c r="AR152" s="130">
        <f t="shared" ref="AR152" ca="1" si="365">IF(AR$4="",0,SUM(AR153:AR159))</f>
        <v>17615979.278399989</v>
      </c>
      <c r="AS152" s="130">
        <f t="shared" ref="AS152" ca="1" si="366">IF(AS$4="",0,SUM(AS153:AS159))</f>
        <v>19388408.87999998</v>
      </c>
      <c r="AT152" s="130">
        <f t="shared" ref="AT152" ca="1" si="367">IF(AT$4="",0,SUM(AT153:AT159))</f>
        <v>21160838.481599983</v>
      </c>
      <c r="AU152" s="130">
        <f t="shared" ref="AU152" ca="1" si="368">IF(AU$4="",0,SUM(AU153:AU159))</f>
        <v>22933268.083199993</v>
      </c>
      <c r="AV152" s="130">
        <f t="shared" ref="AV152" ca="1" si="369">IF(AV$4="",0,SUM(AV153:AV159))</f>
        <v>25012120.787327994</v>
      </c>
      <c r="AW152" s="130">
        <f t="shared" ref="AW152" ca="1" si="370">IF(AW$4="",0,SUM(AW153:AW159))</f>
        <v>26985012.580127992</v>
      </c>
      <c r="AX152" s="130">
        <f t="shared" ref="AX152" ca="1" si="371">IF(AX$4="",0,SUM(AX153:AX159))</f>
        <v>28792890.773760002</v>
      </c>
      <c r="AY152" s="130">
        <f t="shared" ref="AY152" ca="1" si="372">IF(AY$4="",0,SUM(AY153:AY159))</f>
        <v>30600768.967392012</v>
      </c>
      <c r="AZ152" s="130">
        <f t="shared" ref="AZ152" ca="1" si="373">IF(AZ$4="",0,SUM(AZ153:AZ159))</f>
        <v>32408647.161023993</v>
      </c>
      <c r="BA152" s="130">
        <f t="shared" ref="BA152" ca="1" si="374">IF(BA$4="",0,SUM(BA153:BA159))</f>
        <v>34216525.354655966</v>
      </c>
      <c r="BB152" s="130">
        <f t="shared" ref="BB152" ca="1" si="375">IF(BB$4="",0,SUM(BB153:BB159))</f>
        <v>36474172.872925401</v>
      </c>
      <c r="BC152" s="130">
        <f t="shared" ref="BC152" ca="1" si="376">IF(BC$4="",0,SUM(BC153:BC159))</f>
        <v>37788682.817758068</v>
      </c>
      <c r="BD152" s="130">
        <f t="shared" ref="BD152" ca="1" si="377">IF(BD$4="",0,SUM(BD153:BD159))</f>
        <v>38014577.750092819</v>
      </c>
      <c r="BE152" s="130">
        <f t="shared" ref="BE152" ca="1" si="378">IF(BE$4="",0,SUM(BE153:BE159))</f>
        <v>38014577.750092819</v>
      </c>
      <c r="BF152" s="130">
        <f t="shared" ref="BF152" ca="1" si="379">IF(BF$4="",0,SUM(BF153:BF159))</f>
        <v>38014577.750092819</v>
      </c>
      <c r="BG152" s="130">
        <f t="shared" ref="BG152" ca="1" si="380">IF(BG$4="",0,SUM(BG153:BG159))</f>
        <v>38014577.750092819</v>
      </c>
      <c r="BH152" s="130">
        <f t="shared" ref="BH152" ca="1" si="381">IF(BH$4="",0,SUM(BH153:BH159))</f>
        <v>38481118.134292968</v>
      </c>
      <c r="BI152" s="130">
        <f t="shared" ref="BI152" ca="1" si="382">IF(BI$4="",0,SUM(BI153:BI159))</f>
        <v>38752192.053094611</v>
      </c>
      <c r="BJ152" s="130">
        <f t="shared" ref="BJ152" ca="1" si="383">IF(BJ$4="",0,SUM(BJ153:BJ159))</f>
        <v>38752192.053094611</v>
      </c>
      <c r="BK152" s="130">
        <f t="shared" ref="BK152" ca="1" si="384">IF(BK$4="",0,SUM(BK153:BK159))</f>
        <v>38752192.053094611</v>
      </c>
      <c r="BL152" s="130">
        <f t="shared" ref="BL152" ca="1" si="385">IF(BL$4="",0,SUM(BL153:BL159))</f>
        <v>38752192.053094611</v>
      </c>
      <c r="BM152" s="130">
        <f t="shared" ref="BM152" ca="1" si="386">IF(BM$4="",0,SUM(BM153:BM159))</f>
        <v>38752192.053094611</v>
      </c>
      <c r="BN152" s="130">
        <f t="shared" ref="BN152" ca="1" si="387">IF(BN$4="",0,SUM(BN153:BN159))</f>
        <v>39228063.244978838</v>
      </c>
      <c r="BO152" s="130">
        <f t="shared" ref="BO152" ca="1" si="388">IF(BO$4="",0,SUM(BO153:BO159))</f>
        <v>39504558.642156556</v>
      </c>
      <c r="BP152" s="130">
        <f t="shared" ref="BP152" ca="1" si="389">IF(BP$4="",0,SUM(BP153:BP159))</f>
        <v>39504558.642156556</v>
      </c>
      <c r="BQ152" s="130">
        <f t="shared" ref="BQ152" ca="1" si="390">IF(BQ$4="",0,SUM(BQ153:BQ159))</f>
        <v>39504558.642156556</v>
      </c>
      <c r="BR152" s="130">
        <f t="shared" ref="BR152" ca="1" si="391">IF(BR$4="",0,SUM(BR153:BR159))</f>
        <v>39504558.642156549</v>
      </c>
      <c r="BS152" s="130">
        <f t="shared" ref="BS152" ca="1" si="392">IF(BS$4="",0,SUM(BS153:BS159))</f>
        <v>39504558.642156549</v>
      </c>
      <c r="BT152" s="130">
        <f t="shared" ref="BT152" ca="1" si="393">IF(BT$4="",0,SUM(BT153:BT159))</f>
        <v>39989947.257878453</v>
      </c>
      <c r="BU152" s="130">
        <f t="shared" ref="BU152" ca="1" si="394">IF(BU$4="",0,SUM(BU153:BU159))</f>
        <v>40271972.562999718</v>
      </c>
      <c r="BV152" s="130">
        <f t="shared" ref="BV152" ca="1" si="395">IF(BV$4="",0,SUM(BV153:BV159))</f>
        <v>40271972.562999718</v>
      </c>
      <c r="BW152" s="130">
        <f t="shared" ref="BW152" ca="1" si="396">IF(BW$4="",0,SUM(BW153:BW159))</f>
        <v>40271972.562999718</v>
      </c>
      <c r="BX152" s="130">
        <f t="shared" ref="BX152" ca="1" si="397">IF(BX$4="",0,SUM(BX153:BX159))</f>
        <v>40271972.562999718</v>
      </c>
      <c r="BY152" s="130">
        <f t="shared" ref="BY152" ca="1" si="398">IF(BY$4="",0,SUM(BY153:BY159))</f>
        <v>40271972.562999718</v>
      </c>
      <c r="BZ152" s="130">
        <f t="shared" ref="BZ152" ca="1" si="399">IF(BZ$4="",0,SUM(BZ153:BZ159))</f>
        <v>40767068.951036006</v>
      </c>
      <c r="CA152" s="130">
        <f t="shared" ref="CA152" ca="1" si="400">IF(CA$4="",0,SUM(CA153:CA159))</f>
        <v>41054734.762259714</v>
      </c>
      <c r="CB152" s="130">
        <f t="shared" ref="CB152" ca="1" si="401">IF(CB$4="",0,SUM(CB153:CB159))</f>
        <v>41054734.762259714</v>
      </c>
      <c r="CC152" s="130">
        <f t="shared" ref="CC152" ca="1" si="402">IF(CC$4="",0,SUM(CC153:CC159))</f>
        <v>41054734.762259714</v>
      </c>
      <c r="CD152" s="130">
        <f t="shared" ref="CD152" ca="1" si="403">IF(CD$4="",0,SUM(CD153:CD159))</f>
        <v>41054734.762259714</v>
      </c>
      <c r="CE152" s="130">
        <f t="shared" ref="CE152" ca="1" si="404">IF(CE$4="",0,SUM(CE153:CE159))</f>
        <v>41054734.762259714</v>
      </c>
      <c r="CF152" s="130">
        <f t="shared" ref="CF152" ca="1" si="405">IF(CF$4="",0,SUM(CF153:CF159))</f>
        <v>0</v>
      </c>
    </row>
    <row r="153" spans="2:84" x14ac:dyDescent="0.3">
      <c r="B153" s="13">
        <f>ROW()</f>
        <v>153</v>
      </c>
      <c r="H153" s="1" t="str">
        <f t="shared" ref="H153:H158" si="406">$H$143</f>
        <v>Запасы и незавершенное производство</v>
      </c>
      <c r="I153" s="1" t="str">
        <f>Prcsses!I23</f>
        <v>Металлопрокат</v>
      </c>
      <c r="M153" s="53" t="s">
        <v>18</v>
      </c>
      <c r="U153" s="5">
        <f t="shared" ref="U153:U158" ca="1" si="407">INDIRECT(ADDRESS($B153,$X$2-1+$P$8))</f>
        <v>38737835.911602855</v>
      </c>
      <c r="X153" s="5">
        <f ca="1">IF(X$4="",0,SUM($W113:X113)-SUM($W135:X135))</f>
        <v>0</v>
      </c>
      <c r="Y153" s="5">
        <f ca="1">IF(Y$4="",0,SUM($W113:Y113)-SUM($W135:Y135))</f>
        <v>0</v>
      </c>
      <c r="Z153" s="5">
        <f ca="1">IF(Z$4="",0,SUM($W113:Z113)-SUM($W135:Z135))</f>
        <v>0</v>
      </c>
      <c r="AA153" s="5">
        <f ca="1">IF(AA$4="",0,SUM($W113:AA113)-SUM($W135:AA135))</f>
        <v>0</v>
      </c>
      <c r="AB153" s="5">
        <f ca="1">IF(AB$4="",0,SUM($W113:AB113)-SUM($W135:AB135))</f>
        <v>0</v>
      </c>
      <c r="AC153" s="5">
        <f ca="1">IF(AC$4="",0,SUM($W113:AC113)-SUM($W135:AC135))</f>
        <v>0</v>
      </c>
      <c r="AD153" s="5">
        <f ca="1">IF(AD$4="",0,SUM($W113:AD113)-SUM($W135:AD135))</f>
        <v>0</v>
      </c>
      <c r="AE153" s="5">
        <f ca="1">IF(AE$4="",0,SUM($W113:AE113)-SUM($W135:AE135))</f>
        <v>0</v>
      </c>
      <c r="AF153" s="5">
        <f ca="1">IF(AF$4="",0,SUM($W113:AF113)-SUM($W135:AF135))</f>
        <v>0</v>
      </c>
      <c r="AG153" s="5">
        <f ca="1">IF(AG$4="",0,SUM($W113:AG113)-SUM($W135:AG135))</f>
        <v>0</v>
      </c>
      <c r="AH153" s="5">
        <f ca="1">IF(AH$4="",0,SUM($W113:AH113)-SUM($W135:AH135))</f>
        <v>0</v>
      </c>
      <c r="AI153" s="5">
        <f ca="1">IF(AI$4="",0,SUM($W113:AI113)-SUM($W135:AI135))</f>
        <v>0</v>
      </c>
      <c r="AJ153" s="5">
        <f ca="1">IF(AJ$4="",0,SUM($W113:AJ113)-SUM($W135:AJ135))</f>
        <v>2184840</v>
      </c>
      <c r="AK153" s="5">
        <f ca="1">IF(AK$4="",0,SUM($W113:AK113)-SUM($W135:AK135))</f>
        <v>4588164</v>
      </c>
      <c r="AL153" s="5">
        <f ca="1">IF(AL$4="",0,SUM($W113:AL113)-SUM($W135:AL135))</f>
        <v>6554520</v>
      </c>
      <c r="AM153" s="5">
        <f ca="1">IF(AM$4="",0,SUM($W113:AM113)-SUM($W135:AM135))</f>
        <v>8193150</v>
      </c>
      <c r="AN153" s="5">
        <f ca="1">IF(AN$4="",0,SUM($W113:AN113)-SUM($W135:AN135))</f>
        <v>9831780</v>
      </c>
      <c r="AO153" s="5">
        <f ca="1">IF(AO$4="",0,SUM($W113:AO113)-SUM($W135:AO135))</f>
        <v>11470410</v>
      </c>
      <c r="AP153" s="5">
        <f ca="1">IF(AP$4="",0,SUM($W113:AP113)-SUM($W135:AP135))</f>
        <v>13276544.399999999</v>
      </c>
      <c r="AQ153" s="5">
        <f ca="1">IF(AQ$4="",0,SUM($W113:AQ113)-SUM($W135:AQ135))</f>
        <v>15020774.999999993</v>
      </c>
      <c r="AR153" s="5">
        <f ca="1">IF(AR$4="",0,SUM($W113:AR113)-SUM($W135:AR135))</f>
        <v>16692177.599999987</v>
      </c>
      <c r="AS153" s="5">
        <f ca="1">IF(AS$4="",0,SUM($W113:AS113)-SUM($W135:AS135))</f>
        <v>18363580.199999981</v>
      </c>
      <c r="AT153" s="5">
        <f ca="1">IF(AT$4="",0,SUM($W113:AT113)-SUM($W135:AT135))</f>
        <v>20034982.799999982</v>
      </c>
      <c r="AU153" s="5">
        <f ca="1">IF(AU$4="",0,SUM($W113:AU113)-SUM($W135:AU135))</f>
        <v>21706385.399999991</v>
      </c>
      <c r="AV153" s="5">
        <f ca="1">IF(AV$4="",0,SUM($W113:AV113)-SUM($W135:AV135))</f>
        <v>23682354.695999995</v>
      </c>
      <c r="AW153" s="5">
        <f ca="1">IF(AW$4="",0,SUM($W113:AW113)-SUM($W135:AW135))</f>
        <v>25528326.011999995</v>
      </c>
      <c r="AX153" s="5">
        <f ca="1">IF(AX$4="",0,SUM($W113:AX113)-SUM($W135:AX135))</f>
        <v>27233156.664000005</v>
      </c>
      <c r="AY153" s="5">
        <f ca="1">IF(AY$4="",0,SUM($W113:AY113)-SUM($W135:AY135))</f>
        <v>28937987.316000015</v>
      </c>
      <c r="AZ153" s="5">
        <f ca="1">IF(AZ$4="",0,SUM($W113:AZ113)-SUM($W135:AZ135))</f>
        <v>30642817.967999995</v>
      </c>
      <c r="BA153" s="5">
        <f ca="1">IF(BA$4="",0,SUM($W113:BA113)-SUM($W135:BA135))</f>
        <v>32347648.619999975</v>
      </c>
      <c r="BB153" s="5">
        <f ca="1">IF(BB$4="",0,SUM($W113:BB113)-SUM($W135:BB135))</f>
        <v>34499523.754079968</v>
      </c>
      <c r="BC153" s="5">
        <f ca="1">IF(BC$4="",0,SUM($W113:BC113)-SUM($W135:BC135))</f>
        <v>35677751.160239995</v>
      </c>
      <c r="BD153" s="5">
        <f ca="1">IF(BD$4="",0,SUM($W113:BD113)-SUM($W135:BD135))</f>
        <v>35870965.300800025</v>
      </c>
      <c r="BE153" s="5">
        <f ca="1">IF(BE$4="",0,SUM($W113:BE113)-SUM($W135:BE135))</f>
        <v>35870965.300800025</v>
      </c>
      <c r="BF153" s="5">
        <f ca="1">IF(BF$4="",0,SUM($W113:BF113)-SUM($W135:BF135))</f>
        <v>35870965.300800025</v>
      </c>
      <c r="BG153" s="5">
        <f ca="1">IF(BG$4="",0,SUM($W113:BG113)-SUM($W135:BG135))</f>
        <v>35870965.300800025</v>
      </c>
      <c r="BH153" s="5">
        <f ca="1">IF(BH$4="",0,SUM($W113:BH113)-SUM($W135:BH135))</f>
        <v>36334679.238143981</v>
      </c>
      <c r="BI153" s="5">
        <f ca="1">IF(BI$4="",0,SUM($W113:BI113)-SUM($W135:BI135))</f>
        <v>36566536.206815958</v>
      </c>
      <c r="BJ153" s="5">
        <f ca="1">IF(BJ$4="",0,SUM($W113:BJ113)-SUM($W135:BJ135))</f>
        <v>36566536.206815958</v>
      </c>
      <c r="BK153" s="5">
        <f ca="1">IF(BK$4="",0,SUM($W113:BK113)-SUM($W135:BK135))</f>
        <v>36566536.206815958</v>
      </c>
      <c r="BL153" s="5">
        <f ca="1">IF(BL$4="",0,SUM($W113:BL113)-SUM($W135:BL135))</f>
        <v>36566536.206815958</v>
      </c>
      <c r="BM153" s="5">
        <f ca="1">IF(BM$4="",0,SUM($W113:BM113)-SUM($W135:BM135))</f>
        <v>36566536.206815958</v>
      </c>
      <c r="BN153" s="5">
        <f ca="1">IF(BN$4="",0,SUM($W113:BN113)-SUM($W135:BN135))</f>
        <v>37039524.422906876</v>
      </c>
      <c r="BO153" s="5">
        <f ca="1">IF(BO$4="",0,SUM($W113:BO113)-SUM($W135:BO135))</f>
        <v>37276018.530952334</v>
      </c>
      <c r="BP153" s="5">
        <f ca="1">IF(BP$4="",0,SUM($W113:BP113)-SUM($W135:BP135))</f>
        <v>37276018.530952334</v>
      </c>
      <c r="BQ153" s="5">
        <f ca="1">IF(BQ$4="",0,SUM($W113:BQ113)-SUM($W135:BQ135))</f>
        <v>37276018.530952334</v>
      </c>
      <c r="BR153" s="5">
        <f ca="1">IF(BR$4="",0,SUM($W113:BR113)-SUM($W135:BR135))</f>
        <v>37276018.530952334</v>
      </c>
      <c r="BS153" s="5">
        <f ca="1">IF(BS$4="",0,SUM($W113:BS113)-SUM($W135:BS135))</f>
        <v>37276018.530952334</v>
      </c>
      <c r="BT153" s="5">
        <f ca="1">IF(BT$4="",0,SUM($W113:BT113)-SUM($W135:BT135))</f>
        <v>37758466.511365056</v>
      </c>
      <c r="BU153" s="5">
        <f ca="1">IF(BU$4="",0,SUM($W113:BU113)-SUM($W135:BU135))</f>
        <v>37999690.501571417</v>
      </c>
      <c r="BV153" s="5">
        <f ca="1">IF(BV$4="",0,SUM($W113:BV113)-SUM($W135:BV135))</f>
        <v>37999690.501571417</v>
      </c>
      <c r="BW153" s="5">
        <f ca="1">IF(BW$4="",0,SUM($W113:BW113)-SUM($W135:BW135))</f>
        <v>37999690.501571417</v>
      </c>
      <c r="BX153" s="5">
        <f ca="1">IF(BX$4="",0,SUM($W113:BX113)-SUM($W135:BX135))</f>
        <v>37999690.501571417</v>
      </c>
      <c r="BY153" s="5">
        <f ca="1">IF(BY$4="",0,SUM($W113:BY113)-SUM($W135:BY135))</f>
        <v>37999690.501571417</v>
      </c>
      <c r="BZ153" s="5">
        <f ca="1">IF(BZ$4="",0,SUM($W113:BZ113)-SUM($W135:BZ135))</f>
        <v>38491787.441592336</v>
      </c>
      <c r="CA153" s="5">
        <f ca="1">IF(CA$4="",0,SUM($W113:CA113)-SUM($W135:CA135))</f>
        <v>38737835.911602855</v>
      </c>
      <c r="CB153" s="5">
        <f ca="1">IF(CB$4="",0,SUM($W113:CB113)-SUM($W135:CB135))</f>
        <v>38737835.911602855</v>
      </c>
      <c r="CC153" s="5">
        <f ca="1">IF(CC$4="",0,SUM($W113:CC113)-SUM($W135:CC135))</f>
        <v>38737835.911602855</v>
      </c>
      <c r="CD153" s="5">
        <f ca="1">IF(CD$4="",0,SUM($W113:CD113)-SUM($W135:CD135))</f>
        <v>38737835.911602855</v>
      </c>
      <c r="CE153" s="5">
        <f ca="1">IF(CE$4="",0,SUM($W113:CE113)-SUM($W135:CE135))</f>
        <v>38737835.911602855</v>
      </c>
      <c r="CF153" s="5">
        <f ca="1">IF(CF$4="",0,SUM($W113:CF113)-SUM($W135:CF135))</f>
        <v>0</v>
      </c>
    </row>
    <row r="154" spans="2:84" x14ac:dyDescent="0.3">
      <c r="B154" s="13">
        <f>ROW()</f>
        <v>154</v>
      </c>
      <c r="H154" s="1" t="str">
        <f t="shared" si="406"/>
        <v>Запасы и незавершенное производство</v>
      </c>
      <c r="I154" s="1" t="str">
        <f>Prcsses!I24</f>
        <v>Изготовление у подрядчиков</v>
      </c>
      <c r="M154" s="53" t="s">
        <v>18</v>
      </c>
      <c r="U154" s="5">
        <f t="shared" ca="1" si="407"/>
        <v>1528545.7107778788</v>
      </c>
      <c r="X154" s="5">
        <f ca="1">IF(X$4="",0,SUM($W114:X114)-SUM($W136:X136))</f>
        <v>0</v>
      </c>
      <c r="Y154" s="5">
        <f ca="1">IF(Y$4="",0,SUM($W114:Y114)-SUM($W136:Y136))</f>
        <v>0</v>
      </c>
      <c r="Z154" s="5">
        <f ca="1">IF(Z$4="",0,SUM($W114:Z114)-SUM($W136:Z136))</f>
        <v>0</v>
      </c>
      <c r="AA154" s="5">
        <f ca="1">IF(AA$4="",0,SUM($W114:AA114)-SUM($W136:AA136))</f>
        <v>0</v>
      </c>
      <c r="AB154" s="5">
        <f ca="1">IF(AB$4="",0,SUM($W114:AB114)-SUM($W136:AB136))</f>
        <v>0</v>
      </c>
      <c r="AC154" s="5">
        <f ca="1">IF(AC$4="",0,SUM($W114:AC114)-SUM($W136:AC136))</f>
        <v>0</v>
      </c>
      <c r="AD154" s="5">
        <f ca="1">IF(AD$4="",0,SUM($W114:AD114)-SUM($W136:AD136))</f>
        <v>0</v>
      </c>
      <c r="AE154" s="5">
        <f ca="1">IF(AE$4="",0,SUM($W114:AE114)-SUM($W136:AE136))</f>
        <v>0</v>
      </c>
      <c r="AF154" s="5">
        <f ca="1">IF(AF$4="",0,SUM($W114:AF114)-SUM($W136:AF136))</f>
        <v>0</v>
      </c>
      <c r="AG154" s="5">
        <f ca="1">IF(AG$4="",0,SUM($W114:AG114)-SUM($W136:AG136))</f>
        <v>0</v>
      </c>
      <c r="AH154" s="5">
        <f ca="1">IF(AH$4="",0,SUM($W114:AH114)-SUM($W136:AH136))</f>
        <v>0</v>
      </c>
      <c r="AI154" s="5">
        <f ca="1">IF(AI$4="",0,SUM($W114:AI114)-SUM($W136:AI136))</f>
        <v>0</v>
      </c>
      <c r="AJ154" s="5">
        <f ca="1">IF(AJ$4="",0,SUM($W114:AJ114)-SUM($W136:AJ136))</f>
        <v>0</v>
      </c>
      <c r="AK154" s="5">
        <f ca="1">IF(AK$4="",0,SUM($W114:AK114)-SUM($W136:AK136))</f>
        <v>130049.99999999999</v>
      </c>
      <c r="AL154" s="5">
        <f ca="1">IF(AL$4="",0,SUM($W114:AL114)-SUM($W136:AL136))</f>
        <v>208080</v>
      </c>
      <c r="AM154" s="5">
        <f ca="1">IF(AM$4="",0,SUM($W114:AM114)-SUM($W136:AM136))</f>
        <v>273105</v>
      </c>
      <c r="AN154" s="5">
        <f ca="1">IF(AN$4="",0,SUM($W114:AN114)-SUM($W136:AN136))</f>
        <v>338130</v>
      </c>
      <c r="AO154" s="5">
        <f ca="1">IF(AO$4="",0,SUM($W114:AO114)-SUM($W136:AO136))</f>
        <v>403155</v>
      </c>
      <c r="AP154" s="5">
        <f ca="1">IF(AP$4="",0,SUM($W114:AP114)-SUM($W136:AP136))</f>
        <v>468180</v>
      </c>
      <c r="AQ154" s="5">
        <f ca="1">IF(AQ$4="",0,SUM($W114:AQ114)-SUM($W136:AQ136))</f>
        <v>543175.5</v>
      </c>
      <c r="AR154" s="5">
        <f ca="1">IF(AR$4="",0,SUM($W114:AR114)-SUM($W136:AR136))</f>
        <v>609501</v>
      </c>
      <c r="AS154" s="5">
        <f ca="1">IF(AS$4="",0,SUM($W114:AS114)-SUM($W136:AS136))</f>
        <v>675826.5</v>
      </c>
      <c r="AT154" s="5">
        <f ca="1">IF(AT$4="",0,SUM($W114:AT114)-SUM($W136:AT136))</f>
        <v>742152</v>
      </c>
      <c r="AU154" s="5">
        <f ca="1">IF(AU$4="",0,SUM($W114:AU114)-SUM($W136:AU136))</f>
        <v>808477.5</v>
      </c>
      <c r="AV154" s="5">
        <f ca="1">IF(AV$4="",0,SUM($W114:AV114)-SUM($W136:AV136))</f>
        <v>874803</v>
      </c>
      <c r="AW154" s="5">
        <f ca="1">IF(AW$4="",0,SUM($W114:AW114)-SUM($W136:AW136))</f>
        <v>959257.46999999881</v>
      </c>
      <c r="AX154" s="5">
        <f ca="1">IF(AX$4="",0,SUM($W114:AX114)-SUM($W136:AX136))</f>
        <v>1026909.4799999986</v>
      </c>
      <c r="AY154" s="5">
        <f ca="1">IF(AY$4="",0,SUM($W114:AY114)-SUM($W136:AY136))</f>
        <v>1094561.4899999984</v>
      </c>
      <c r="AZ154" s="5">
        <f ca="1">IF(AZ$4="",0,SUM($W114:AZ114)-SUM($W136:AZ136))</f>
        <v>1162213.4999999963</v>
      </c>
      <c r="BA154" s="5">
        <f ca="1">IF(BA$4="",0,SUM($W114:BA114)-SUM($W136:BA136))</f>
        <v>1229865.5099999942</v>
      </c>
      <c r="BB154" s="5">
        <f ca="1">IF(BB$4="",0,SUM($W114:BB114)-SUM($W136:BB136))</f>
        <v>1297517.5199999921</v>
      </c>
      <c r="BC154" s="5">
        <f ca="1">IF(BC$4="",0,SUM($W114:BC114)-SUM($W136:BC136))</f>
        <v>1391779.3205999918</v>
      </c>
      <c r="BD154" s="5">
        <f ca="1">IF(BD$4="",0,SUM($W114:BD114)-SUM($W136:BD136))</f>
        <v>1414781.0039999932</v>
      </c>
      <c r="BE154" s="5">
        <f ca="1">IF(BE$4="",0,SUM($W114:BE114)-SUM($W136:BE136))</f>
        <v>1414781.0039999932</v>
      </c>
      <c r="BF154" s="5">
        <f ca="1">IF(BF$4="",0,SUM($W114:BF114)-SUM($W136:BF136))</f>
        <v>1414781.0039999932</v>
      </c>
      <c r="BG154" s="5">
        <f ca="1">IF(BG$4="",0,SUM($W114:BG114)-SUM($W136:BG136))</f>
        <v>1414781.0039999932</v>
      </c>
      <c r="BH154" s="5">
        <f ca="1">IF(BH$4="",0,SUM($W114:BH114)-SUM($W136:BH136))</f>
        <v>1414781.0039999932</v>
      </c>
      <c r="BI154" s="5">
        <f ca="1">IF(BI$4="",0,SUM($W114:BI114)-SUM($W136:BI136))</f>
        <v>1442383.0240799934</v>
      </c>
      <c r="BJ154" s="5">
        <f ca="1">IF(BJ$4="",0,SUM($W114:BJ114)-SUM($W136:BJ136))</f>
        <v>1442383.0240799934</v>
      </c>
      <c r="BK154" s="5">
        <f ca="1">IF(BK$4="",0,SUM($W114:BK114)-SUM($W136:BK136))</f>
        <v>1442383.0240799934</v>
      </c>
      <c r="BL154" s="5">
        <f ca="1">IF(BL$4="",0,SUM($W114:BL114)-SUM($W136:BL136))</f>
        <v>1442383.0240799934</v>
      </c>
      <c r="BM154" s="5">
        <f ca="1">IF(BM$4="",0,SUM($W114:BM114)-SUM($W136:BM136))</f>
        <v>1442383.0240799934</v>
      </c>
      <c r="BN154" s="5">
        <f ca="1">IF(BN$4="",0,SUM($W114:BN114)-SUM($W136:BN136))</f>
        <v>1442383.0240799934</v>
      </c>
      <c r="BO154" s="5">
        <f ca="1">IF(BO$4="",0,SUM($W114:BO114)-SUM($W136:BO136))</f>
        <v>1470537.0845615938</v>
      </c>
      <c r="BP154" s="5">
        <f ca="1">IF(BP$4="",0,SUM($W114:BP114)-SUM($W136:BP136))</f>
        <v>1470537.0845615938</v>
      </c>
      <c r="BQ154" s="5">
        <f ca="1">IF(BQ$4="",0,SUM($W114:BQ114)-SUM($W136:BQ136))</f>
        <v>1470537.0845615938</v>
      </c>
      <c r="BR154" s="5">
        <f ca="1">IF(BR$4="",0,SUM($W114:BR114)-SUM($W136:BR136))</f>
        <v>1470537.0845615864</v>
      </c>
      <c r="BS154" s="5">
        <f ca="1">IF(BS$4="",0,SUM($W114:BS114)-SUM($W136:BS136))</f>
        <v>1470537.0845615864</v>
      </c>
      <c r="BT154" s="5">
        <f ca="1">IF(BT$4="",0,SUM($W114:BT114)-SUM($W136:BT136))</f>
        <v>1470537.0845615864</v>
      </c>
      <c r="BU154" s="5">
        <f ca="1">IF(BU$4="",0,SUM($W114:BU114)-SUM($W136:BU136))</f>
        <v>1499254.2262528241</v>
      </c>
      <c r="BV154" s="5">
        <f ca="1">IF(BV$4="",0,SUM($W114:BV114)-SUM($W136:BV136))</f>
        <v>1499254.2262528241</v>
      </c>
      <c r="BW154" s="5">
        <f ca="1">IF(BW$4="",0,SUM($W114:BW114)-SUM($W136:BW136))</f>
        <v>1499254.2262528241</v>
      </c>
      <c r="BX154" s="5">
        <f ca="1">IF(BX$4="",0,SUM($W114:BX114)-SUM($W136:BX136))</f>
        <v>1499254.2262528241</v>
      </c>
      <c r="BY154" s="5">
        <f ca="1">IF(BY$4="",0,SUM($W114:BY114)-SUM($W136:BY136))</f>
        <v>1499254.2262528241</v>
      </c>
      <c r="BZ154" s="5">
        <f ca="1">IF(BZ$4="",0,SUM($W114:BZ114)-SUM($W136:BZ136))</f>
        <v>1499254.2262528241</v>
      </c>
      <c r="CA154" s="5">
        <f ca="1">IF(CA$4="",0,SUM($W114:CA114)-SUM($W136:CA136))</f>
        <v>1528545.7107778788</v>
      </c>
      <c r="CB154" s="5">
        <f ca="1">IF(CB$4="",0,SUM($W114:CB114)-SUM($W136:CB136))</f>
        <v>1528545.7107778788</v>
      </c>
      <c r="CC154" s="5">
        <f ca="1">IF(CC$4="",0,SUM($W114:CC114)-SUM($W136:CC136))</f>
        <v>1528545.7107778788</v>
      </c>
      <c r="CD154" s="5">
        <f ca="1">IF(CD$4="",0,SUM($W114:CD114)-SUM($W136:CD136))</f>
        <v>1528545.7107778788</v>
      </c>
      <c r="CE154" s="5">
        <f ca="1">IF(CE$4="",0,SUM($W114:CE114)-SUM($W136:CE136))</f>
        <v>1528545.7107778788</v>
      </c>
      <c r="CF154" s="5">
        <f ca="1">IF(CF$4="",0,SUM($W114:CF114)-SUM($W136:CF136))</f>
        <v>0</v>
      </c>
    </row>
    <row r="155" spans="2:84" x14ac:dyDescent="0.3">
      <c r="B155" s="13">
        <f>ROW()</f>
        <v>155</v>
      </c>
      <c r="H155" s="1" t="str">
        <f t="shared" si="406"/>
        <v>Запасы и незавершенное производство</v>
      </c>
      <c r="I155" s="1" t="str">
        <f>Prcsses!I25</f>
        <v>Потребление эл.энергии прочих ресурсов</v>
      </c>
      <c r="M155" s="53" t="s">
        <v>18</v>
      </c>
      <c r="U155" s="5">
        <f t="shared" ca="1" si="407"/>
        <v>152854.57107778825</v>
      </c>
      <c r="X155" s="5">
        <f ca="1">IF(X$4="",0,SUM($W115:X115)-SUM($W137:X137))</f>
        <v>0</v>
      </c>
      <c r="Y155" s="5">
        <f ca="1">IF(Y$4="",0,SUM($W115:Y115)-SUM($W137:Y137))</f>
        <v>0</v>
      </c>
      <c r="Z155" s="5">
        <f ca="1">IF(Z$4="",0,SUM($W115:Z115)-SUM($W137:Z137))</f>
        <v>0</v>
      </c>
      <c r="AA155" s="5">
        <f ca="1">IF(AA$4="",0,SUM($W115:AA115)-SUM($W137:AA137))</f>
        <v>0</v>
      </c>
      <c r="AB155" s="5">
        <f ca="1">IF(AB$4="",0,SUM($W115:AB115)-SUM($W137:AB137))</f>
        <v>0</v>
      </c>
      <c r="AC155" s="5">
        <f ca="1">IF(AC$4="",0,SUM($W115:AC115)-SUM($W137:AC137))</f>
        <v>0</v>
      </c>
      <c r="AD155" s="5">
        <f ca="1">IF(AD$4="",0,SUM($W115:AD115)-SUM($W137:AD137))</f>
        <v>0</v>
      </c>
      <c r="AE155" s="5">
        <f ca="1">IF(AE$4="",0,SUM($W115:AE115)-SUM($W137:AE137))</f>
        <v>0</v>
      </c>
      <c r="AF155" s="5">
        <f ca="1">IF(AF$4="",0,SUM($W115:AF115)-SUM($W137:AF137))</f>
        <v>0</v>
      </c>
      <c r="AG155" s="5">
        <f ca="1">IF(AG$4="",0,SUM($W115:AG115)-SUM($W137:AG137))</f>
        <v>0</v>
      </c>
      <c r="AH155" s="5">
        <f ca="1">IF(AH$4="",0,SUM($W115:AH115)-SUM($W137:AH137))</f>
        <v>0</v>
      </c>
      <c r="AI155" s="5">
        <f ca="1">IF(AI$4="",0,SUM($W115:AI115)-SUM($W137:AI137))</f>
        <v>0</v>
      </c>
      <c r="AJ155" s="5">
        <f ca="1">IF(AJ$4="",0,SUM($W115:AJ115)-SUM($W137:AJ137))</f>
        <v>0</v>
      </c>
      <c r="AK155" s="5">
        <f ca="1">IF(AK$4="",0,SUM($W115:AK115)-SUM($W137:AK137))</f>
        <v>13004.999999999998</v>
      </c>
      <c r="AL155" s="5">
        <f ca="1">IF(AL$4="",0,SUM($W115:AL115)-SUM($W137:AL137))</f>
        <v>20808</v>
      </c>
      <c r="AM155" s="5">
        <f ca="1">IF(AM$4="",0,SUM($W115:AM115)-SUM($W137:AM137))</f>
        <v>27310.5</v>
      </c>
      <c r="AN155" s="5">
        <f ca="1">IF(AN$4="",0,SUM($W115:AN115)-SUM($W137:AN137))</f>
        <v>33813</v>
      </c>
      <c r="AO155" s="5">
        <f ca="1">IF(AO$4="",0,SUM($W115:AO115)-SUM($W137:AO137))</f>
        <v>40315.5</v>
      </c>
      <c r="AP155" s="5">
        <f ca="1">IF(AP$4="",0,SUM($W115:AP115)-SUM($W137:AP137))</f>
        <v>46818</v>
      </c>
      <c r="AQ155" s="5">
        <f ca="1">IF(AQ$4="",0,SUM($W115:AQ115)-SUM($W137:AQ137))</f>
        <v>54317.549999999988</v>
      </c>
      <c r="AR155" s="5">
        <f ca="1">IF(AR$4="",0,SUM($W115:AR115)-SUM($W137:AR137))</f>
        <v>60950.099999999977</v>
      </c>
      <c r="AS155" s="5">
        <f ca="1">IF(AS$4="",0,SUM($W115:AS115)-SUM($W137:AS137))</f>
        <v>67582.650000000023</v>
      </c>
      <c r="AT155" s="5">
        <f ca="1">IF(AT$4="",0,SUM($W115:AT115)-SUM($W137:AT137))</f>
        <v>74215.20000000007</v>
      </c>
      <c r="AU155" s="5">
        <f ca="1">IF(AU$4="",0,SUM($W115:AU115)-SUM($W137:AU137))</f>
        <v>80847.750000000116</v>
      </c>
      <c r="AV155" s="5">
        <f ca="1">IF(AV$4="",0,SUM($W115:AV115)-SUM($W137:AV137))</f>
        <v>87480.300000000279</v>
      </c>
      <c r="AW155" s="5">
        <f ca="1">IF(AW$4="",0,SUM($W115:AW115)-SUM($W137:AW137))</f>
        <v>95925.747000000207</v>
      </c>
      <c r="AX155" s="5">
        <f ca="1">IF(AX$4="",0,SUM($W115:AX115)-SUM($W137:AX137))</f>
        <v>102690.94800000009</v>
      </c>
      <c r="AY155" s="5">
        <f ca="1">IF(AY$4="",0,SUM($W115:AY115)-SUM($W137:AY137))</f>
        <v>109456.14899999998</v>
      </c>
      <c r="AZ155" s="5">
        <f ca="1">IF(AZ$4="",0,SUM($W115:AZ115)-SUM($W137:AZ137))</f>
        <v>116221.34999999986</v>
      </c>
      <c r="BA155" s="5">
        <f ca="1">IF(BA$4="",0,SUM($W115:BA115)-SUM($W137:BA137))</f>
        <v>122986.55099999974</v>
      </c>
      <c r="BB155" s="5">
        <f ca="1">IF(BB$4="",0,SUM($W115:BB115)-SUM($W137:BB137))</f>
        <v>129751.75199999986</v>
      </c>
      <c r="BC155" s="5">
        <f ca="1">IF(BC$4="",0,SUM($W115:BC115)-SUM($W137:BC137))</f>
        <v>139177.93206000002</v>
      </c>
      <c r="BD155" s="5">
        <f ca="1">IF(BD$4="",0,SUM($W115:BD115)-SUM($W137:BD137))</f>
        <v>141478.10040000034</v>
      </c>
      <c r="BE155" s="5">
        <f ca="1">IF(BE$4="",0,SUM($W115:BE115)-SUM($W137:BE137))</f>
        <v>141478.10040000034</v>
      </c>
      <c r="BF155" s="5">
        <f ca="1">IF(BF$4="",0,SUM($W115:BF115)-SUM($W137:BF137))</f>
        <v>141478.10040000034</v>
      </c>
      <c r="BG155" s="5">
        <f ca="1">IF(BG$4="",0,SUM($W115:BG115)-SUM($W137:BG137))</f>
        <v>141478.10040000034</v>
      </c>
      <c r="BH155" s="5">
        <f ca="1">IF(BH$4="",0,SUM($W115:BH115)-SUM($W137:BH137))</f>
        <v>141478.10040000034</v>
      </c>
      <c r="BI155" s="5">
        <f ca="1">IF(BI$4="",0,SUM($W115:BI115)-SUM($W137:BI137))</f>
        <v>144238.30240800045</v>
      </c>
      <c r="BJ155" s="5">
        <f ca="1">IF(BJ$4="",0,SUM($W115:BJ115)-SUM($W137:BJ137))</f>
        <v>144238.30240800045</v>
      </c>
      <c r="BK155" s="5">
        <f ca="1">IF(BK$4="",0,SUM($W115:BK115)-SUM($W137:BK137))</f>
        <v>144238.30240800045</v>
      </c>
      <c r="BL155" s="5">
        <f ca="1">IF(BL$4="",0,SUM($W115:BL115)-SUM($W137:BL137))</f>
        <v>144238.30240800045</v>
      </c>
      <c r="BM155" s="5">
        <f ca="1">IF(BM$4="",0,SUM($W115:BM115)-SUM($W137:BM137))</f>
        <v>144238.30240800045</v>
      </c>
      <c r="BN155" s="5">
        <f ca="1">IF(BN$4="",0,SUM($W115:BN115)-SUM($W137:BN137))</f>
        <v>144238.30240800045</v>
      </c>
      <c r="BO155" s="5">
        <f ca="1">IF(BO$4="",0,SUM($W115:BO115)-SUM($W137:BO137))</f>
        <v>147053.7084561605</v>
      </c>
      <c r="BP155" s="5">
        <f ca="1">IF(BP$4="",0,SUM($W115:BP115)-SUM($W137:BP137))</f>
        <v>147053.7084561605</v>
      </c>
      <c r="BQ155" s="5">
        <f ca="1">IF(BQ$4="",0,SUM($W115:BQ115)-SUM($W137:BQ137))</f>
        <v>147053.7084561605</v>
      </c>
      <c r="BR155" s="5">
        <f ca="1">IF(BR$4="",0,SUM($W115:BR115)-SUM($W137:BR137))</f>
        <v>147053.7084561605</v>
      </c>
      <c r="BS155" s="5">
        <f ca="1">IF(BS$4="",0,SUM($W115:BS115)-SUM($W137:BS137))</f>
        <v>147053.7084561605</v>
      </c>
      <c r="BT155" s="5">
        <f ca="1">IF(BT$4="",0,SUM($W115:BT115)-SUM($W137:BT137))</f>
        <v>147053.7084561605</v>
      </c>
      <c r="BU155" s="5">
        <f ca="1">IF(BU$4="",0,SUM($W115:BU115)-SUM($W137:BU137))</f>
        <v>149925.42262528371</v>
      </c>
      <c r="BV155" s="5">
        <f ca="1">IF(BV$4="",0,SUM($W115:BV115)-SUM($W137:BV137))</f>
        <v>149925.42262528371</v>
      </c>
      <c r="BW155" s="5">
        <f ca="1">IF(BW$4="",0,SUM($W115:BW115)-SUM($W137:BW137))</f>
        <v>149925.42262528371</v>
      </c>
      <c r="BX155" s="5">
        <f ca="1">IF(BX$4="",0,SUM($W115:BX115)-SUM($W137:BX137))</f>
        <v>149925.42262528278</v>
      </c>
      <c r="BY155" s="5">
        <f ca="1">IF(BY$4="",0,SUM($W115:BY115)-SUM($W137:BY137))</f>
        <v>149925.42262528278</v>
      </c>
      <c r="BZ155" s="5">
        <f ca="1">IF(BZ$4="",0,SUM($W115:BZ115)-SUM($W137:BZ137))</f>
        <v>149925.42262528278</v>
      </c>
      <c r="CA155" s="5">
        <f ca="1">IF(CA$4="",0,SUM($W115:CA115)-SUM($W137:CA137))</f>
        <v>152854.57107778825</v>
      </c>
      <c r="CB155" s="5">
        <f ca="1">IF(CB$4="",0,SUM($W115:CB115)-SUM($W137:CB137))</f>
        <v>152854.57107778825</v>
      </c>
      <c r="CC155" s="5">
        <f ca="1">IF(CC$4="",0,SUM($W115:CC115)-SUM($W137:CC137))</f>
        <v>152854.57107778825</v>
      </c>
      <c r="CD155" s="5">
        <f ca="1">IF(CD$4="",0,SUM($W115:CD115)-SUM($W137:CD137))</f>
        <v>152854.57107778825</v>
      </c>
      <c r="CE155" s="5">
        <f ca="1">IF(CE$4="",0,SUM($W115:CE115)-SUM($W137:CE137))</f>
        <v>152854.57107778825</v>
      </c>
      <c r="CF155" s="5">
        <f ca="1">IF(CF$4="",0,SUM($W115:CF115)-SUM($W137:CF137))</f>
        <v>0</v>
      </c>
    </row>
    <row r="156" spans="2:84" x14ac:dyDescent="0.3">
      <c r="B156" s="13">
        <f>ROW()</f>
        <v>156</v>
      </c>
      <c r="H156" s="1" t="str">
        <f t="shared" si="406"/>
        <v>Запасы и незавершенное производство</v>
      </c>
      <c r="I156" s="1" t="str">
        <f>Prcsses!I26</f>
        <v>ФОТ производственного персонала</v>
      </c>
      <c r="M156" s="53" t="s">
        <v>18</v>
      </c>
      <c r="U156" s="5">
        <f t="shared" ca="1" si="407"/>
        <v>394380.54764535651</v>
      </c>
      <c r="X156" s="5">
        <f ca="1">IF(X$4="",0,SUM($W116:X116)-SUM($W138:X138))</f>
        <v>0</v>
      </c>
      <c r="Y156" s="5">
        <f ca="1">IF(Y$4="",0,SUM($W116:Y116)-SUM($W138:Y138))</f>
        <v>0</v>
      </c>
      <c r="Z156" s="5">
        <f ca="1">IF(Z$4="",0,SUM($W116:Z116)-SUM($W138:Z138))</f>
        <v>0</v>
      </c>
      <c r="AA156" s="5">
        <f ca="1">IF(AA$4="",0,SUM($W116:AA116)-SUM($W138:AA138))</f>
        <v>0</v>
      </c>
      <c r="AB156" s="5">
        <f ca="1">IF(AB$4="",0,SUM($W116:AB116)-SUM($W138:AB138))</f>
        <v>0</v>
      </c>
      <c r="AC156" s="5">
        <f ca="1">IF(AC$4="",0,SUM($W116:AC116)-SUM($W138:AC138))</f>
        <v>0</v>
      </c>
      <c r="AD156" s="5">
        <f ca="1">IF(AD$4="",0,SUM($W116:AD116)-SUM($W138:AD138))</f>
        <v>0</v>
      </c>
      <c r="AE156" s="5">
        <f ca="1">IF(AE$4="",0,SUM($W116:AE116)-SUM($W138:AE138))</f>
        <v>0</v>
      </c>
      <c r="AF156" s="5">
        <f ca="1">IF(AF$4="",0,SUM($W116:AF116)-SUM($W138:AF138))</f>
        <v>0</v>
      </c>
      <c r="AG156" s="5">
        <f ca="1">IF(AG$4="",0,SUM($W116:AG116)-SUM($W138:AG138))</f>
        <v>0</v>
      </c>
      <c r="AH156" s="5">
        <f ca="1">IF(AH$4="",0,SUM($W116:AH116)-SUM($W138:AH138))</f>
        <v>0</v>
      </c>
      <c r="AI156" s="5">
        <f ca="1">IF(AI$4="",0,SUM($W116:AI116)-SUM($W138:AI138))</f>
        <v>0</v>
      </c>
      <c r="AJ156" s="5">
        <f ca="1">IF(AJ$4="",0,SUM($W116:AJ116)-SUM($W138:AJ138))</f>
        <v>5202</v>
      </c>
      <c r="AK156" s="5">
        <f ca="1">IF(AK$4="",0,SUM($W116:AK116)-SUM($W138:AK138))</f>
        <v>31732.199999999997</v>
      </c>
      <c r="AL156" s="5">
        <f ca="1">IF(AL$4="",0,SUM($W116:AL116)-SUM($W138:AL138))</f>
        <v>48898.800000000017</v>
      </c>
      <c r="AM156" s="5">
        <f ca="1">IF(AM$4="",0,SUM($W116:AM116)-SUM($W138:AM138))</f>
        <v>66065.399999999994</v>
      </c>
      <c r="AN156" s="5">
        <f ca="1">IF(AN$4="",0,SUM($W116:AN116)-SUM($W138:AN138))</f>
        <v>83232</v>
      </c>
      <c r="AO156" s="5">
        <f ca="1">IF(AO$4="",0,SUM($W116:AO116)-SUM($W138:AO138))</f>
        <v>100398.60000000003</v>
      </c>
      <c r="AP156" s="5">
        <f ca="1">IF(AP$4="",0,SUM($W116:AP116)-SUM($W138:AP138))</f>
        <v>118043.78399999999</v>
      </c>
      <c r="AQ156" s="5">
        <f ca="1">IF(AQ$4="",0,SUM($W116:AQ116)-SUM($W138:AQ138))</f>
        <v>137426.43599999999</v>
      </c>
      <c r="AR156" s="5">
        <f ca="1">IF(AR$4="",0,SUM($W116:AR116)-SUM($W138:AR138))</f>
        <v>154936.3679999999</v>
      </c>
      <c r="AS156" s="5">
        <f ca="1">IF(AS$4="",0,SUM($W116:AS116)-SUM($W138:AS138))</f>
        <v>172446.29999999981</v>
      </c>
      <c r="AT156" s="5">
        <f ca="1">IF(AT$4="",0,SUM($W116:AT116)-SUM($W138:AT138))</f>
        <v>189956.23199999984</v>
      </c>
      <c r="AU156" s="5">
        <f ca="1">IF(AU$4="",0,SUM($W116:AU116)-SUM($W138:AU138))</f>
        <v>207466.16399999964</v>
      </c>
      <c r="AV156" s="5">
        <f ca="1">IF(AV$4="",0,SUM($W116:AV116)-SUM($W138:AV138))</f>
        <v>225846.28655999945</v>
      </c>
      <c r="AW156" s="5">
        <f ca="1">IF(AW$4="",0,SUM($W116:AW116)-SUM($W138:AW138))</f>
        <v>247335.74855999975</v>
      </c>
      <c r="AX156" s="5">
        <f ca="1">IF(AX$4="",0,SUM($W116:AX116)-SUM($W138:AX138))</f>
        <v>265195.87919999985</v>
      </c>
      <c r="AY156" s="5">
        <f ca="1">IF(AY$4="",0,SUM($W116:AY116)-SUM($W138:AY138))</f>
        <v>283056.00983999996</v>
      </c>
      <c r="AZ156" s="5">
        <f ca="1">IF(AZ$4="",0,SUM($W116:AZ116)-SUM($W138:AZ138))</f>
        <v>300916.14048000006</v>
      </c>
      <c r="BA156" s="5">
        <f ca="1">IF(BA$4="",0,SUM($W116:BA116)-SUM($W138:BA138))</f>
        <v>318776.27112000063</v>
      </c>
      <c r="BB156" s="5">
        <f ca="1">IF(BB$4="",0,SUM($W116:BB116)-SUM($W138:BB138))</f>
        <v>337913.6717087999</v>
      </c>
      <c r="BC156" s="5">
        <f ca="1">IF(BC$4="",0,SUM($W116:BC116)-SUM($W138:BC138))</f>
        <v>359378.30144160055</v>
      </c>
      <c r="BD156" s="5">
        <f ca="1">IF(BD$4="",0,SUM($W116:BD116)-SUM($W138:BD138))</f>
        <v>364346.66505600046</v>
      </c>
      <c r="BE156" s="5">
        <f ca="1">IF(BE$4="",0,SUM($W116:BE116)-SUM($W138:BE138))</f>
        <v>364346.66505600046</v>
      </c>
      <c r="BF156" s="5">
        <f ca="1">IF(BF$4="",0,SUM($W116:BF116)-SUM($W138:BF138))</f>
        <v>364346.66505600046</v>
      </c>
      <c r="BG156" s="5">
        <f ca="1">IF(BG$4="",0,SUM($W116:BG116)-SUM($W138:BG138))</f>
        <v>364346.66505600046</v>
      </c>
      <c r="BH156" s="5">
        <f ca="1">IF(BH$4="",0,SUM($W116:BH116)-SUM($W138:BH138))</f>
        <v>365671.56201983988</v>
      </c>
      <c r="BI156" s="5">
        <f ca="1">IF(BI$4="",0,SUM($W116:BI116)-SUM($W138:BI138))</f>
        <v>371633.59835712053</v>
      </c>
      <c r="BJ156" s="5">
        <f ca="1">IF(BJ$4="",0,SUM($W116:BJ116)-SUM($W138:BJ138))</f>
        <v>371633.59835712053</v>
      </c>
      <c r="BK156" s="5">
        <f ca="1">IF(BK$4="",0,SUM($W116:BK116)-SUM($W138:BK138))</f>
        <v>371633.59835712053</v>
      </c>
      <c r="BL156" s="5">
        <f ca="1">IF(BL$4="",0,SUM($W116:BL116)-SUM($W138:BL138))</f>
        <v>371633.59835712053</v>
      </c>
      <c r="BM156" s="5">
        <f ca="1">IF(BM$4="",0,SUM($W116:BM116)-SUM($W138:BM138))</f>
        <v>371633.59835712053</v>
      </c>
      <c r="BN156" s="5">
        <f ca="1">IF(BN$4="",0,SUM($W116:BN116)-SUM($W138:BN138))</f>
        <v>372984.99326023646</v>
      </c>
      <c r="BO156" s="5">
        <f ca="1">IF(BO$4="",0,SUM($W116:BO116)-SUM($W138:BO138))</f>
        <v>379066.27032426186</v>
      </c>
      <c r="BP156" s="5">
        <f ca="1">IF(BP$4="",0,SUM($W116:BP116)-SUM($W138:BP138))</f>
        <v>379066.27032426186</v>
      </c>
      <c r="BQ156" s="5">
        <f ca="1">IF(BQ$4="",0,SUM($W116:BQ116)-SUM($W138:BQ138))</f>
        <v>379066.27032426186</v>
      </c>
      <c r="BR156" s="5">
        <f ca="1">IF(BR$4="",0,SUM($W116:BR116)-SUM($W138:BR138))</f>
        <v>379066.27032426186</v>
      </c>
      <c r="BS156" s="5">
        <f ca="1">IF(BS$4="",0,SUM($W116:BS116)-SUM($W138:BS138))</f>
        <v>379066.27032426186</v>
      </c>
      <c r="BT156" s="5">
        <f ca="1">IF(BT$4="",0,SUM($W116:BT116)-SUM($W138:BT138))</f>
        <v>380444.69312543981</v>
      </c>
      <c r="BU156" s="5">
        <f ca="1">IF(BU$4="",0,SUM($W116:BU116)-SUM($W138:BU138))</f>
        <v>386647.59573074616</v>
      </c>
      <c r="BV156" s="5">
        <f ca="1">IF(BV$4="",0,SUM($W116:BV116)-SUM($W138:BV138))</f>
        <v>386647.5957307443</v>
      </c>
      <c r="BW156" s="5">
        <f ca="1">IF(BW$4="",0,SUM($W116:BW116)-SUM($W138:BW138))</f>
        <v>386647.5957307443</v>
      </c>
      <c r="BX156" s="5">
        <f ca="1">IF(BX$4="",0,SUM($W116:BX116)-SUM($W138:BX138))</f>
        <v>386647.5957307443</v>
      </c>
      <c r="BY156" s="5">
        <f ca="1">IF(BY$4="",0,SUM($W116:BY116)-SUM($W138:BY138))</f>
        <v>386647.5957307443</v>
      </c>
      <c r="BZ156" s="5">
        <f ca="1">IF(BZ$4="",0,SUM($W116:BZ116)-SUM($W138:BZ138))</f>
        <v>388053.58698794618</v>
      </c>
      <c r="CA156" s="5">
        <f ca="1">IF(CA$4="",0,SUM($W116:CA116)-SUM($W138:CA138))</f>
        <v>394380.54764535651</v>
      </c>
      <c r="CB156" s="5">
        <f ca="1">IF(CB$4="",0,SUM($W116:CB116)-SUM($W138:CB138))</f>
        <v>394380.54764535651</v>
      </c>
      <c r="CC156" s="5">
        <f ca="1">IF(CC$4="",0,SUM($W116:CC116)-SUM($W138:CC138))</f>
        <v>394380.54764535651</v>
      </c>
      <c r="CD156" s="5">
        <f ca="1">IF(CD$4="",0,SUM($W116:CD116)-SUM($W138:CD138))</f>
        <v>394380.54764535651</v>
      </c>
      <c r="CE156" s="5">
        <f ca="1">IF(CE$4="",0,SUM($W116:CE116)-SUM($W138:CE138))</f>
        <v>394380.54764535651</v>
      </c>
      <c r="CF156" s="5">
        <f ca="1">IF(CF$4="",0,SUM($W116:CF116)-SUM($W138:CF138))</f>
        <v>0</v>
      </c>
    </row>
    <row r="157" spans="2:84" x14ac:dyDescent="0.3">
      <c r="B157" s="13">
        <f>ROW()</f>
        <v>157</v>
      </c>
      <c r="H157" s="1" t="str">
        <f t="shared" si="406"/>
        <v>Запасы и незавершенное производство</v>
      </c>
      <c r="I157" s="1" t="str">
        <f>Prcsses!I27</f>
        <v>Соцсборы</v>
      </c>
      <c r="M157" s="53" t="s">
        <v>18</v>
      </c>
      <c r="U157" s="5">
        <f t="shared" ca="1" si="407"/>
        <v>118314.16429360863</v>
      </c>
      <c r="X157" s="5">
        <f ca="1">IF(X$4="",0,SUM($W117:X117)-SUM($W139:X139))</f>
        <v>0</v>
      </c>
      <c r="Y157" s="5">
        <f ca="1">IF(Y$4="",0,SUM($W117:Y117)-SUM($W139:Y139))</f>
        <v>0</v>
      </c>
      <c r="Z157" s="5">
        <f ca="1">IF(Z$4="",0,SUM($W117:Z117)-SUM($W139:Z139))</f>
        <v>0</v>
      </c>
      <c r="AA157" s="5">
        <f ca="1">IF(AA$4="",0,SUM($W117:AA117)-SUM($W139:AA139))</f>
        <v>0</v>
      </c>
      <c r="AB157" s="5">
        <f ca="1">IF(AB$4="",0,SUM($W117:AB117)-SUM($W139:AB139))</f>
        <v>0</v>
      </c>
      <c r="AC157" s="5">
        <f ca="1">IF(AC$4="",0,SUM($W117:AC117)-SUM($W139:AC139))</f>
        <v>0</v>
      </c>
      <c r="AD157" s="5">
        <f ca="1">IF(AD$4="",0,SUM($W117:AD117)-SUM($W139:AD139))</f>
        <v>0</v>
      </c>
      <c r="AE157" s="5">
        <f ca="1">IF(AE$4="",0,SUM($W117:AE117)-SUM($W139:AE139))</f>
        <v>0</v>
      </c>
      <c r="AF157" s="5">
        <f ca="1">IF(AF$4="",0,SUM($W117:AF117)-SUM($W139:AF139))</f>
        <v>0</v>
      </c>
      <c r="AG157" s="5">
        <f ca="1">IF(AG$4="",0,SUM($W117:AG117)-SUM($W139:AG139))</f>
        <v>0</v>
      </c>
      <c r="AH157" s="5">
        <f ca="1">IF(AH$4="",0,SUM($W117:AH117)-SUM($W139:AH139))</f>
        <v>0</v>
      </c>
      <c r="AI157" s="5">
        <f ca="1">IF(AI$4="",0,SUM($W117:AI117)-SUM($W139:AI139))</f>
        <v>0</v>
      </c>
      <c r="AJ157" s="5">
        <f ca="1">IF(AJ$4="",0,SUM($W117:AJ117)-SUM($W139:AJ139))</f>
        <v>1560.6</v>
      </c>
      <c r="AK157" s="5">
        <f ca="1">IF(AK$4="",0,SUM($W117:AK117)-SUM($W139:AK139))</f>
        <v>9519.6599999999962</v>
      </c>
      <c r="AL157" s="5">
        <f ca="1">IF(AL$4="",0,SUM($W117:AL117)-SUM($W139:AL139))</f>
        <v>14669.64</v>
      </c>
      <c r="AM157" s="5">
        <f ca="1">IF(AM$4="",0,SUM($W117:AM117)-SUM($W139:AM139))</f>
        <v>19819.620000000003</v>
      </c>
      <c r="AN157" s="5">
        <f ca="1">IF(AN$4="",0,SUM($W117:AN117)-SUM($W139:AN139))</f>
        <v>24969.600000000006</v>
      </c>
      <c r="AO157" s="5">
        <f ca="1">IF(AO$4="",0,SUM($W117:AO117)-SUM($W139:AO139))</f>
        <v>30119.58</v>
      </c>
      <c r="AP157" s="5">
        <f ca="1">IF(AP$4="",0,SUM($W117:AP117)-SUM($W139:AP139))</f>
        <v>35413.135200000019</v>
      </c>
      <c r="AQ157" s="5">
        <f ca="1">IF(AQ$4="",0,SUM($W117:AQ117)-SUM($W139:AQ139))</f>
        <v>41227.930800000031</v>
      </c>
      <c r="AR157" s="5">
        <f ca="1">IF(AR$4="",0,SUM($W117:AR117)-SUM($W139:AR139))</f>
        <v>46480.910400000052</v>
      </c>
      <c r="AS157" s="5">
        <f ca="1">IF(AS$4="",0,SUM($W117:AS117)-SUM($W139:AS139))</f>
        <v>51733.890000000072</v>
      </c>
      <c r="AT157" s="5">
        <f ca="1">IF(AT$4="",0,SUM($W117:AT117)-SUM($W139:AT139))</f>
        <v>56986.869600000035</v>
      </c>
      <c r="AU157" s="5">
        <f ca="1">IF(AU$4="",0,SUM($W117:AU117)-SUM($W139:AU139))</f>
        <v>62239.849200000055</v>
      </c>
      <c r="AV157" s="5">
        <f ca="1">IF(AV$4="",0,SUM($W117:AV117)-SUM($W139:AV139))</f>
        <v>67753.885968000046</v>
      </c>
      <c r="AW157" s="5">
        <f ca="1">IF(AW$4="",0,SUM($W117:AW117)-SUM($W139:AW139))</f>
        <v>74200.724568000063</v>
      </c>
      <c r="AX157" s="5">
        <f ca="1">IF(AX$4="",0,SUM($W117:AX117)-SUM($W139:AX139))</f>
        <v>79558.763760000002</v>
      </c>
      <c r="AY157" s="5">
        <f ca="1">IF(AY$4="",0,SUM($W117:AY117)-SUM($W139:AY139))</f>
        <v>84916.80295199994</v>
      </c>
      <c r="AZ157" s="5">
        <f ca="1">IF(AZ$4="",0,SUM($W117:AZ117)-SUM($W139:AZ139))</f>
        <v>90274.842143999878</v>
      </c>
      <c r="BA157" s="5">
        <f ca="1">IF(BA$4="",0,SUM($W117:BA117)-SUM($W139:BA139))</f>
        <v>95632.881335999817</v>
      </c>
      <c r="BB157" s="5">
        <f ca="1">IF(BB$4="",0,SUM($W117:BB117)-SUM($W139:BB139))</f>
        <v>101374.10151263978</v>
      </c>
      <c r="BC157" s="5">
        <f ca="1">IF(BC$4="",0,SUM($W117:BC117)-SUM($W139:BC139))</f>
        <v>107813.49043247988</v>
      </c>
      <c r="BD157" s="5">
        <f ca="1">IF(BD$4="",0,SUM($W117:BD117)-SUM($W139:BD139))</f>
        <v>109303.99951679981</v>
      </c>
      <c r="BE157" s="5">
        <f ca="1">IF(BE$4="",0,SUM($W117:BE117)-SUM($W139:BE139))</f>
        <v>109303.99951679981</v>
      </c>
      <c r="BF157" s="5">
        <f ca="1">IF(BF$4="",0,SUM($W117:BF117)-SUM($W139:BF139))</f>
        <v>109303.99951679958</v>
      </c>
      <c r="BG157" s="5">
        <f ca="1">IF(BG$4="",0,SUM($W117:BG117)-SUM($W139:BG139))</f>
        <v>109303.99951679958</v>
      </c>
      <c r="BH157" s="5">
        <f ca="1">IF(BH$4="",0,SUM($W117:BH117)-SUM($W139:BH139))</f>
        <v>109701.46860595187</v>
      </c>
      <c r="BI157" s="5">
        <f ca="1">IF(BI$4="",0,SUM($W117:BI117)-SUM($W139:BI139))</f>
        <v>111490.07950713579</v>
      </c>
      <c r="BJ157" s="5">
        <f ca="1">IF(BJ$4="",0,SUM($W117:BJ117)-SUM($W139:BJ139))</f>
        <v>111490.07950713579</v>
      </c>
      <c r="BK157" s="5">
        <f ca="1">IF(BK$4="",0,SUM($W117:BK117)-SUM($W139:BK139))</f>
        <v>111490.07950713579</v>
      </c>
      <c r="BL157" s="5">
        <f ca="1">IF(BL$4="",0,SUM($W117:BL117)-SUM($W139:BL139))</f>
        <v>111490.07950713579</v>
      </c>
      <c r="BM157" s="5">
        <f ca="1">IF(BM$4="",0,SUM($W117:BM117)-SUM($W139:BM139))</f>
        <v>111490.07950713579</v>
      </c>
      <c r="BN157" s="5">
        <f ca="1">IF(BN$4="",0,SUM($W117:BN117)-SUM($W139:BN139))</f>
        <v>111895.49797807075</v>
      </c>
      <c r="BO157" s="5">
        <f ca="1">IF(BO$4="",0,SUM($W117:BO117)-SUM($W139:BO139))</f>
        <v>113719.88109727809</v>
      </c>
      <c r="BP157" s="5">
        <f ca="1">IF(BP$4="",0,SUM($W117:BP117)-SUM($W139:BP139))</f>
        <v>113719.88109727809</v>
      </c>
      <c r="BQ157" s="5">
        <f ca="1">IF(BQ$4="",0,SUM($W117:BQ117)-SUM($W139:BQ139))</f>
        <v>113719.88109727856</v>
      </c>
      <c r="BR157" s="5">
        <f ca="1">IF(BR$4="",0,SUM($W117:BR117)-SUM($W139:BR139))</f>
        <v>113719.88109727856</v>
      </c>
      <c r="BS157" s="5">
        <f ca="1">IF(BS$4="",0,SUM($W117:BS117)-SUM($W139:BS139))</f>
        <v>113719.88109727856</v>
      </c>
      <c r="BT157" s="5">
        <f ca="1">IF(BT$4="",0,SUM($W117:BT117)-SUM($W139:BT139))</f>
        <v>114133.40793763194</v>
      </c>
      <c r="BU157" s="5">
        <f ca="1">IF(BU$4="",0,SUM($W117:BU117)-SUM($W139:BU139))</f>
        <v>115994.27871922404</v>
      </c>
      <c r="BV157" s="5">
        <f ca="1">IF(BV$4="",0,SUM($W117:BV117)-SUM($W139:BV139))</f>
        <v>115994.27871922404</v>
      </c>
      <c r="BW157" s="5">
        <f ca="1">IF(BW$4="",0,SUM($W117:BW117)-SUM($W139:BW139))</f>
        <v>115994.27871922404</v>
      </c>
      <c r="BX157" s="5">
        <f ca="1">IF(BX$4="",0,SUM($W117:BX117)-SUM($W139:BX139))</f>
        <v>115994.27871922404</v>
      </c>
      <c r="BY157" s="5">
        <f ca="1">IF(BY$4="",0,SUM($W117:BY117)-SUM($W139:BY139))</f>
        <v>115994.27871922404</v>
      </c>
      <c r="BZ157" s="5">
        <f ca="1">IF(BZ$4="",0,SUM($W117:BZ117)-SUM($W139:BZ139))</f>
        <v>116416.07609638479</v>
      </c>
      <c r="CA157" s="5">
        <f ca="1">IF(CA$4="",0,SUM($W117:CA117)-SUM($W139:CA139))</f>
        <v>118314.16429360863</v>
      </c>
      <c r="CB157" s="5">
        <f ca="1">IF(CB$4="",0,SUM($W117:CB117)-SUM($W139:CB139))</f>
        <v>118314.16429360863</v>
      </c>
      <c r="CC157" s="5">
        <f ca="1">IF(CC$4="",0,SUM($W117:CC117)-SUM($W139:CC139))</f>
        <v>118314.16429360863</v>
      </c>
      <c r="CD157" s="5">
        <f ca="1">IF(CD$4="",0,SUM($W117:CD117)-SUM($W139:CD139))</f>
        <v>118314.16429360863</v>
      </c>
      <c r="CE157" s="5">
        <f ca="1">IF(CE$4="",0,SUM($W117:CE117)-SUM($W139:CE139))</f>
        <v>118314.16429360863</v>
      </c>
      <c r="CF157" s="5">
        <f ca="1">IF(CF$4="",0,SUM($W117:CF117)-SUM($W139:CF139))</f>
        <v>0</v>
      </c>
    </row>
    <row r="158" spans="2:84" x14ac:dyDescent="0.3">
      <c r="B158" s="13">
        <f>ROW()</f>
        <v>158</v>
      </c>
      <c r="H158" s="1" t="str">
        <f t="shared" si="406"/>
        <v>Запасы и незавершенное производство</v>
      </c>
      <c r="I158" s="1" t="str">
        <f>Prcsses!I28</f>
        <v>Транспортные расходы</v>
      </c>
      <c r="M158" s="53" t="s">
        <v>18</v>
      </c>
      <c r="U158" s="5">
        <f t="shared" ca="1" si="407"/>
        <v>122803.85686223116</v>
      </c>
      <c r="X158" s="5">
        <f ca="1">IF(X$4="",0,SUM($W118:X118)-SUM($W140:X140))</f>
        <v>0</v>
      </c>
      <c r="Y158" s="5">
        <f ca="1">IF(Y$4="",0,SUM($W118:Y118)-SUM($W140:Y140))</f>
        <v>0</v>
      </c>
      <c r="Z158" s="5">
        <f ca="1">IF(Z$4="",0,SUM($W118:Z118)-SUM($W140:Z140))</f>
        <v>0</v>
      </c>
      <c r="AA158" s="5">
        <f ca="1">IF(AA$4="",0,SUM($W118:AA118)-SUM($W140:AA140))</f>
        <v>0</v>
      </c>
      <c r="AB158" s="5">
        <f ca="1">IF(AB$4="",0,SUM($W118:AB118)-SUM($W140:AB140))</f>
        <v>0</v>
      </c>
      <c r="AC158" s="5">
        <f ca="1">IF(AC$4="",0,SUM($W118:AC118)-SUM($W140:AC140))</f>
        <v>0</v>
      </c>
      <c r="AD158" s="5">
        <f ca="1">IF(AD$4="",0,SUM($W118:AD118)-SUM($W140:AD140))</f>
        <v>0</v>
      </c>
      <c r="AE158" s="5">
        <f ca="1">IF(AE$4="",0,SUM($W118:AE118)-SUM($W140:AE140))</f>
        <v>0</v>
      </c>
      <c r="AF158" s="5">
        <f ca="1">IF(AF$4="",0,SUM($W118:AF118)-SUM($W140:AF140))</f>
        <v>0</v>
      </c>
      <c r="AG158" s="5">
        <f ca="1">IF(AG$4="",0,SUM($W118:AG118)-SUM($W140:AG140))</f>
        <v>0</v>
      </c>
      <c r="AH158" s="5">
        <f ca="1">IF(AH$4="",0,SUM($W118:AH118)-SUM($W140:AH140))</f>
        <v>0</v>
      </c>
      <c r="AI158" s="5">
        <f ca="1">IF(AI$4="",0,SUM($W118:AI118)-SUM($W140:AI140))</f>
        <v>0</v>
      </c>
      <c r="AJ158" s="5">
        <f ca="1">IF(AJ$4="",0,SUM($W118:AJ118)-SUM($W140:AJ140))</f>
        <v>5202</v>
      </c>
      <c r="AK158" s="5">
        <f ca="1">IF(AK$4="",0,SUM($W118:AK118)-SUM($W140:AK140))</f>
        <v>13525.2</v>
      </c>
      <c r="AL158" s="5">
        <f ca="1">IF(AL$4="",0,SUM($W118:AL118)-SUM($W140:AL140))</f>
        <v>19767.600000000002</v>
      </c>
      <c r="AM158" s="5">
        <f ca="1">IF(AM$4="",0,SUM($W118:AM118)-SUM($W140:AM140))</f>
        <v>24969.600000000006</v>
      </c>
      <c r="AN158" s="5">
        <f ca="1">IF(AN$4="",0,SUM($W118:AN118)-SUM($W140:AN140))</f>
        <v>30171.600000000006</v>
      </c>
      <c r="AO158" s="5">
        <f ca="1">IF(AO$4="",0,SUM($W118:AO118)-SUM($W140:AO140))</f>
        <v>35373.600000000006</v>
      </c>
      <c r="AP158" s="5">
        <f ca="1">IF(AP$4="",0,SUM($W118:AP118)-SUM($W140:AP140))</f>
        <v>40974.42</v>
      </c>
      <c r="AQ158" s="5">
        <f ca="1">IF(AQ$4="",0,SUM($W118:AQ118)-SUM($W140:AQ140))</f>
        <v>46627.260000000009</v>
      </c>
      <c r="AR158" s="5">
        <f ca="1">IF(AR$4="",0,SUM($W118:AR118)-SUM($W140:AR140))</f>
        <v>51933.299999999988</v>
      </c>
      <c r="AS158" s="5">
        <f ca="1">IF(AS$4="",0,SUM($W118:AS118)-SUM($W140:AS140))</f>
        <v>57239.339999999967</v>
      </c>
      <c r="AT158" s="5">
        <f ca="1">IF(AT$4="",0,SUM($W118:AT118)-SUM($W140:AT140))</f>
        <v>62545.379999999946</v>
      </c>
      <c r="AU158" s="5">
        <f ca="1">IF(AU$4="",0,SUM($W118:AU118)-SUM($W140:AU140))</f>
        <v>67851.419999999984</v>
      </c>
      <c r="AV158" s="5">
        <f ca="1">IF(AV$4="",0,SUM($W118:AV118)-SUM($W140:AV140))</f>
        <v>73882.618799999938</v>
      </c>
      <c r="AW158" s="5">
        <f ca="1">IF(AW$4="",0,SUM($W118:AW118)-SUM($W140:AW140))</f>
        <v>79966.878000000026</v>
      </c>
      <c r="AX158" s="5">
        <f ca="1">IF(AX$4="",0,SUM($W118:AX118)-SUM($W140:AX140))</f>
        <v>85379.03879999998</v>
      </c>
      <c r="AY158" s="5">
        <f ca="1">IF(AY$4="",0,SUM($W118:AY118)-SUM($W140:AY140))</f>
        <v>90791.199599999934</v>
      </c>
      <c r="AZ158" s="5">
        <f ca="1">IF(AZ$4="",0,SUM($W118:AZ118)-SUM($W140:AZ140))</f>
        <v>96203.360400000005</v>
      </c>
      <c r="BA158" s="5">
        <f ca="1">IF(BA$4="",0,SUM($W118:BA118)-SUM($W140:BA140))</f>
        <v>101615.52119999996</v>
      </c>
      <c r="BB158" s="5">
        <f ca="1">IF(BB$4="",0,SUM($W118:BB118)-SUM($W140:BB140))</f>
        <v>108092.07362399995</v>
      </c>
      <c r="BC158" s="5">
        <f ca="1">IF(BC$4="",0,SUM($W118:BC118)-SUM($W140:BC140))</f>
        <v>112782.61298400001</v>
      </c>
      <c r="BD158" s="5">
        <f ca="1">IF(BD$4="",0,SUM($W118:BD118)-SUM($W140:BD140))</f>
        <v>113702.68032000004</v>
      </c>
      <c r="BE158" s="5">
        <f ca="1">IF(BE$4="",0,SUM($W118:BE118)-SUM($W140:BE140))</f>
        <v>113702.68032000004</v>
      </c>
      <c r="BF158" s="5">
        <f ca="1">IF(BF$4="",0,SUM($W118:BF118)-SUM($W140:BF140))</f>
        <v>113702.68032000004</v>
      </c>
      <c r="BG158" s="5">
        <f ca="1">IF(BG$4="",0,SUM($W118:BG118)-SUM($W140:BG140))</f>
        <v>113702.68032000004</v>
      </c>
      <c r="BH158" s="5">
        <f ca="1">IF(BH$4="",0,SUM($W118:BH118)-SUM($W140:BH140))</f>
        <v>114806.76112320018</v>
      </c>
      <c r="BI158" s="5">
        <f ca="1">IF(BI$4="",0,SUM($W118:BI118)-SUM($W140:BI140))</f>
        <v>115910.84192640008</v>
      </c>
      <c r="BJ158" s="5">
        <f ca="1">IF(BJ$4="",0,SUM($W118:BJ118)-SUM($W140:BJ140))</f>
        <v>115910.84192640008</v>
      </c>
      <c r="BK158" s="5">
        <f ca="1">IF(BK$4="",0,SUM($W118:BK118)-SUM($W140:BK140))</f>
        <v>115910.84192640008</v>
      </c>
      <c r="BL158" s="5">
        <f ca="1">IF(BL$4="",0,SUM($W118:BL118)-SUM($W140:BL140))</f>
        <v>115910.84192640008</v>
      </c>
      <c r="BM158" s="5">
        <f ca="1">IF(BM$4="",0,SUM($W118:BM118)-SUM($W140:BM140))</f>
        <v>115910.84192640008</v>
      </c>
      <c r="BN158" s="5">
        <f ca="1">IF(BN$4="",0,SUM($W118:BN118)-SUM($W140:BN140))</f>
        <v>117037.00434566429</v>
      </c>
      <c r="BO158" s="5">
        <f ca="1">IF(BO$4="",0,SUM($W118:BO118)-SUM($W140:BO140))</f>
        <v>118163.16676492803</v>
      </c>
      <c r="BP158" s="5">
        <f ca="1">IF(BP$4="",0,SUM($W118:BP118)-SUM($W140:BP140))</f>
        <v>118163.16676492803</v>
      </c>
      <c r="BQ158" s="5">
        <f ca="1">IF(BQ$4="",0,SUM($W118:BQ118)-SUM($W140:BQ140))</f>
        <v>118163.16676492803</v>
      </c>
      <c r="BR158" s="5">
        <f ca="1">IF(BR$4="",0,SUM($W118:BR118)-SUM($W140:BR140))</f>
        <v>118163.16676492803</v>
      </c>
      <c r="BS158" s="5">
        <f ca="1">IF(BS$4="",0,SUM($W118:BS118)-SUM($W140:BS140))</f>
        <v>118163.16676492803</v>
      </c>
      <c r="BT158" s="5">
        <f ca="1">IF(BT$4="",0,SUM($W118:BT118)-SUM($W140:BT140))</f>
        <v>119311.85243257741</v>
      </c>
      <c r="BU158" s="5">
        <f ca="1">IF(BU$4="",0,SUM($W118:BU118)-SUM($W140:BU140))</f>
        <v>120460.53810022678</v>
      </c>
      <c r="BV158" s="5">
        <f ca="1">IF(BV$4="",0,SUM($W118:BV118)-SUM($W140:BV140))</f>
        <v>120460.53810022678</v>
      </c>
      <c r="BW158" s="5">
        <f ca="1">IF(BW$4="",0,SUM($W118:BW118)-SUM($W140:BW140))</f>
        <v>120460.53810022678</v>
      </c>
      <c r="BX158" s="5">
        <f ca="1">IF(BX$4="",0,SUM($W118:BX118)-SUM($W140:BX140))</f>
        <v>120460.53810022678</v>
      </c>
      <c r="BY158" s="5">
        <f ca="1">IF(BY$4="",0,SUM($W118:BY118)-SUM($W140:BY140))</f>
        <v>120460.53810022678</v>
      </c>
      <c r="BZ158" s="5">
        <f ca="1">IF(BZ$4="",0,SUM($W118:BZ118)-SUM($W140:BZ140))</f>
        <v>121632.19748122897</v>
      </c>
      <c r="CA158" s="5">
        <f ca="1">IF(CA$4="",0,SUM($W118:CA118)-SUM($W140:CA140))</f>
        <v>122803.85686223116</v>
      </c>
      <c r="CB158" s="5">
        <f ca="1">IF(CB$4="",0,SUM($W118:CB118)-SUM($W140:CB140))</f>
        <v>122803.85686223116</v>
      </c>
      <c r="CC158" s="5">
        <f ca="1">IF(CC$4="",0,SUM($W118:CC118)-SUM($W140:CC140))</f>
        <v>122803.85686223116</v>
      </c>
      <c r="CD158" s="5">
        <f ca="1">IF(CD$4="",0,SUM($W118:CD118)-SUM($W140:CD140))</f>
        <v>122803.85686223116</v>
      </c>
      <c r="CE158" s="5">
        <f ca="1">IF(CE$4="",0,SUM($W118:CE118)-SUM($W140:CE140))</f>
        <v>122803.85686223116</v>
      </c>
      <c r="CF158" s="5">
        <f ca="1">IF(CF$4="",0,SUM($W118:CF118)-SUM($W140:CF140))</f>
        <v>0</v>
      </c>
    </row>
    <row r="159" spans="2:84" s="26" customFormat="1" ht="12" x14ac:dyDescent="0.25">
      <c r="B159" s="13"/>
      <c r="M159" s="55"/>
      <c r="N159" s="44" t="s">
        <v>21</v>
      </c>
      <c r="O159" s="45"/>
      <c r="P159" s="46"/>
      <c r="Q159" s="89"/>
      <c r="U159" s="41"/>
      <c r="V159" s="42"/>
      <c r="W159" s="43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</row>
    <row r="160" spans="2:84" x14ac:dyDescent="0.3">
      <c r="B160" s="13">
        <f>ROW()</f>
        <v>160</v>
      </c>
    </row>
    <row r="161" spans="2:84" x14ac:dyDescent="0.3">
      <c r="B161" s="13">
        <f>ROW()</f>
        <v>161</v>
      </c>
      <c r="H161" s="1" t="s">
        <v>70</v>
      </c>
      <c r="M161" s="53" t="s">
        <v>18</v>
      </c>
      <c r="P161" s="72" t="str">
        <f>Lists!$AI$13</f>
        <v>PL(-)</v>
      </c>
      <c r="U161" s="5">
        <f ca="1">SUM(INDIRECT(ADDRESS($B161,$X$2)&amp;":"&amp;ADDRESS($B161,$X$2-1+$P$8)))</f>
        <v>25104739.855199981</v>
      </c>
      <c r="X161" s="5">
        <f t="shared" ref="X161:AI161" ca="1" si="408">IF(X$4="",0,X163*X166)</f>
        <v>0</v>
      </c>
      <c r="Y161" s="5">
        <f t="shared" ca="1" si="408"/>
        <v>0</v>
      </c>
      <c r="Z161" s="5">
        <f t="shared" ca="1" si="408"/>
        <v>0</v>
      </c>
      <c r="AA161" s="5">
        <f t="shared" ca="1" si="408"/>
        <v>0</v>
      </c>
      <c r="AB161" s="5">
        <f t="shared" ca="1" si="408"/>
        <v>0</v>
      </c>
      <c r="AC161" s="5">
        <f t="shared" ca="1" si="408"/>
        <v>0</v>
      </c>
      <c r="AD161" s="5">
        <f t="shared" ca="1" si="408"/>
        <v>0</v>
      </c>
      <c r="AE161" s="5">
        <f t="shared" ca="1" si="408"/>
        <v>0</v>
      </c>
      <c r="AF161" s="5">
        <f t="shared" ca="1" si="408"/>
        <v>0</v>
      </c>
      <c r="AG161" s="5">
        <f t="shared" ca="1" si="408"/>
        <v>0</v>
      </c>
      <c r="AH161" s="5">
        <f t="shared" ca="1" si="408"/>
        <v>0</v>
      </c>
      <c r="AI161" s="5">
        <f t="shared" ca="1" si="408"/>
        <v>0</v>
      </c>
      <c r="AJ161" s="5">
        <f t="shared" ref="AJ161:CF161" ca="1" si="409">IF(AJ$4="",0,AJ163*AJ166)</f>
        <v>82400</v>
      </c>
      <c r="AK161" s="5">
        <f t="shared" ca="1" si="409"/>
        <v>82400</v>
      </c>
      <c r="AL161" s="5">
        <f t="shared" ca="1" si="409"/>
        <v>82400</v>
      </c>
      <c r="AM161" s="5">
        <f t="shared" ca="1" si="409"/>
        <v>164800</v>
      </c>
      <c r="AN161" s="5">
        <f t="shared" ca="1" si="409"/>
        <v>164800</v>
      </c>
      <c r="AO161" s="5">
        <f t="shared" ca="1" si="409"/>
        <v>164800</v>
      </c>
      <c r="AP161" s="5">
        <f t="shared" ca="1" si="409"/>
        <v>247200</v>
      </c>
      <c r="AQ161" s="5">
        <f t="shared" ca="1" si="409"/>
        <v>247200</v>
      </c>
      <c r="AR161" s="5">
        <f t="shared" ca="1" si="409"/>
        <v>247200</v>
      </c>
      <c r="AS161" s="5">
        <f t="shared" ca="1" si="409"/>
        <v>329600</v>
      </c>
      <c r="AT161" s="5">
        <f t="shared" ca="1" si="409"/>
        <v>329600</v>
      </c>
      <c r="AU161" s="5">
        <f t="shared" ca="1" si="409"/>
        <v>329600</v>
      </c>
      <c r="AV161" s="5">
        <f t="shared" ca="1" si="409"/>
        <v>339488</v>
      </c>
      <c r="AW161" s="5">
        <f t="shared" ca="1" si="409"/>
        <v>424360</v>
      </c>
      <c r="AX161" s="5">
        <f t="shared" ca="1" si="409"/>
        <v>424360</v>
      </c>
      <c r="AY161" s="5">
        <f t="shared" ca="1" si="409"/>
        <v>424360</v>
      </c>
      <c r="AZ161" s="5">
        <f t="shared" ca="1" si="409"/>
        <v>509232</v>
      </c>
      <c r="BA161" s="5">
        <f t="shared" ca="1" si="409"/>
        <v>509232</v>
      </c>
      <c r="BB161" s="5">
        <f t="shared" ca="1" si="409"/>
        <v>509232</v>
      </c>
      <c r="BC161" s="5">
        <f t="shared" ca="1" si="409"/>
        <v>509232</v>
      </c>
      <c r="BD161" s="5">
        <f t="shared" ca="1" si="409"/>
        <v>594104</v>
      </c>
      <c r="BE161" s="5">
        <f t="shared" ca="1" si="409"/>
        <v>594104</v>
      </c>
      <c r="BF161" s="5">
        <f t="shared" ca="1" si="409"/>
        <v>594104</v>
      </c>
      <c r="BG161" s="5">
        <f t="shared" ca="1" si="409"/>
        <v>594104</v>
      </c>
      <c r="BH161" s="5">
        <f t="shared" ca="1" si="409"/>
        <v>611927.12</v>
      </c>
      <c r="BI161" s="5">
        <f t="shared" ca="1" si="409"/>
        <v>611927.12</v>
      </c>
      <c r="BJ161" s="5">
        <f t="shared" ca="1" si="409"/>
        <v>611927.12</v>
      </c>
      <c r="BK161" s="5">
        <f t="shared" ca="1" si="409"/>
        <v>611927.12</v>
      </c>
      <c r="BL161" s="5">
        <f t="shared" ca="1" si="409"/>
        <v>611927.12</v>
      </c>
      <c r="BM161" s="5">
        <f t="shared" ca="1" si="409"/>
        <v>611927.12</v>
      </c>
      <c r="BN161" s="5">
        <f t="shared" ca="1" si="409"/>
        <v>611927.12</v>
      </c>
      <c r="BO161" s="5">
        <f t="shared" ca="1" si="409"/>
        <v>611927.12</v>
      </c>
      <c r="BP161" s="5">
        <f t="shared" ca="1" si="409"/>
        <v>699345.28</v>
      </c>
      <c r="BQ161" s="5">
        <f t="shared" ca="1" si="409"/>
        <v>699345.28</v>
      </c>
      <c r="BR161" s="5">
        <f t="shared" ca="1" si="409"/>
        <v>699345.28</v>
      </c>
      <c r="BS161" s="5">
        <f t="shared" ca="1" si="409"/>
        <v>699345.28</v>
      </c>
      <c r="BT161" s="5">
        <f t="shared" ca="1" si="409"/>
        <v>720325.63839999994</v>
      </c>
      <c r="BU161" s="5">
        <f t="shared" ca="1" si="409"/>
        <v>720325.63839999994</v>
      </c>
      <c r="BV161" s="5">
        <f t="shared" ca="1" si="409"/>
        <v>720325.63839999994</v>
      </c>
      <c r="BW161" s="5">
        <f t="shared" ca="1" si="409"/>
        <v>720325.63839999994</v>
      </c>
      <c r="BX161" s="5">
        <f t="shared" ca="1" si="409"/>
        <v>720325.63839999994</v>
      </c>
      <c r="BY161" s="5">
        <f t="shared" ca="1" si="409"/>
        <v>720325.63839999994</v>
      </c>
      <c r="BZ161" s="5">
        <f t="shared" ca="1" si="409"/>
        <v>720325.63839999994</v>
      </c>
      <c r="CA161" s="5">
        <f t="shared" ca="1" si="409"/>
        <v>720325.63839999994</v>
      </c>
      <c r="CB161" s="5">
        <f t="shared" ca="1" si="409"/>
        <v>720325.63839999994</v>
      </c>
      <c r="CC161" s="5">
        <f t="shared" ca="1" si="409"/>
        <v>810366.34319999989</v>
      </c>
      <c r="CD161" s="5">
        <f t="shared" ca="1" si="409"/>
        <v>810366.34319999989</v>
      </c>
      <c r="CE161" s="5">
        <f t="shared" ca="1" si="409"/>
        <v>810366.34319999989</v>
      </c>
      <c r="CF161" s="5">
        <f t="shared" ca="1" si="409"/>
        <v>0</v>
      </c>
    </row>
    <row r="162" spans="2:84" x14ac:dyDescent="0.3">
      <c r="B162" s="13">
        <f>ROW()</f>
        <v>162</v>
      </c>
      <c r="H162" s="1" t="str">
        <f t="shared" ref="H162:H169" si="410">$H$161</f>
        <v>ФОТ коммерческого персонала</v>
      </c>
      <c r="I162" s="1" t="s">
        <v>71</v>
      </c>
      <c r="M162" s="53" t="s">
        <v>72</v>
      </c>
      <c r="U162" s="5">
        <f ca="1">SUM(INDIRECT(ADDRESS($B162,$X$2)&amp;":"&amp;ADDRESS($B162,$X$2-1+$P$8)))</f>
        <v>2653060</v>
      </c>
      <c r="X162" s="5">
        <f ca="1">IF(X$4="",0,SUMPRODUCT(INDIRECT(ADDRESS($B$11,$X$2)&amp;":"&amp;ADDRESS($B$11,$X$2-1+X$8)),INDIRECT("rP!"&amp;ADDRESS(Prcsses!$B79,$X$2+$P$8-X$8)&amp;":"&amp;ADDRESS(Prcsses!$B79,$X$2-1+$P$8))))</f>
        <v>0</v>
      </c>
      <c r="Y162" s="5">
        <f ca="1">IF(Y$4="",0,SUMPRODUCT(INDIRECT(ADDRESS($B$11,$X$2)&amp;":"&amp;ADDRESS($B$11,$X$2-1+Y$8)),INDIRECT("rP!"&amp;ADDRESS(Prcsses!$B79,$X$2+$P$8-Y$8)&amp;":"&amp;ADDRESS(Prcsses!$B79,$X$2-1+$P$8))))</f>
        <v>0</v>
      </c>
      <c r="Z162" s="5">
        <f ca="1">IF(Z$4="",0,SUMPRODUCT(INDIRECT(ADDRESS($B$11,$X$2)&amp;":"&amp;ADDRESS($B$11,$X$2-1+Z$8)),INDIRECT("rP!"&amp;ADDRESS(Prcsses!$B79,$X$2+$P$8-Z$8)&amp;":"&amp;ADDRESS(Prcsses!$B79,$X$2-1+$P$8))))</f>
        <v>0</v>
      </c>
      <c r="AA162" s="5">
        <f ca="1">IF(AA$4="",0,SUMPRODUCT(INDIRECT(ADDRESS($B$11,$X$2)&amp;":"&amp;ADDRESS($B$11,$X$2-1+AA$8)),INDIRECT("rP!"&amp;ADDRESS(Prcsses!$B79,$X$2+$P$8-AA$8)&amp;":"&amp;ADDRESS(Prcsses!$B79,$X$2-1+$P$8))))</f>
        <v>0</v>
      </c>
      <c r="AB162" s="5">
        <f ca="1">IF(AB$4="",0,SUMPRODUCT(INDIRECT(ADDRESS($B$11,$X$2)&amp;":"&amp;ADDRESS($B$11,$X$2-1+AB$8)),INDIRECT("rP!"&amp;ADDRESS(Prcsses!$B79,$X$2+$P$8-AB$8)&amp;":"&amp;ADDRESS(Prcsses!$B79,$X$2-1+$P$8))))</f>
        <v>0</v>
      </c>
      <c r="AC162" s="5">
        <f ca="1">IF(AC$4="",0,SUMPRODUCT(INDIRECT(ADDRESS($B$11,$X$2)&amp;":"&amp;ADDRESS($B$11,$X$2-1+AC$8)),INDIRECT("rP!"&amp;ADDRESS(Prcsses!$B79,$X$2+$P$8-AC$8)&amp;":"&amp;ADDRESS(Prcsses!$B79,$X$2-1+$P$8))))</f>
        <v>0</v>
      </c>
      <c r="AD162" s="5">
        <f ca="1">IF(AD$4="",0,SUMPRODUCT(INDIRECT(ADDRESS($B$11,$X$2)&amp;":"&amp;ADDRESS($B$11,$X$2-1+AD$8)),INDIRECT("rP!"&amp;ADDRESS(Prcsses!$B79,$X$2+$P$8-AD$8)&amp;":"&amp;ADDRESS(Prcsses!$B79,$X$2-1+$P$8))))</f>
        <v>0</v>
      </c>
      <c r="AE162" s="5">
        <f ca="1">IF(AE$4="",0,SUMPRODUCT(INDIRECT(ADDRESS($B$11,$X$2)&amp;":"&amp;ADDRESS($B$11,$X$2-1+AE$8)),INDIRECT("rP!"&amp;ADDRESS(Prcsses!$B79,$X$2+$P$8-AE$8)&amp;":"&amp;ADDRESS(Prcsses!$B79,$X$2-1+$P$8))))</f>
        <v>0</v>
      </c>
      <c r="AF162" s="5">
        <f ca="1">IF(AF$4="",0,SUMPRODUCT(INDIRECT(ADDRESS($B$11,$X$2)&amp;":"&amp;ADDRESS($B$11,$X$2-1+AF$8)),INDIRECT("rP!"&amp;ADDRESS(Prcsses!$B79,$X$2+$P$8-AF$8)&amp;":"&amp;ADDRESS(Prcsses!$B79,$X$2-1+$P$8))))</f>
        <v>0</v>
      </c>
      <c r="AG162" s="5">
        <f ca="1">IF(AG$4="",0,SUMPRODUCT(INDIRECT(ADDRESS($B$11,$X$2)&amp;":"&amp;ADDRESS($B$11,$X$2-1+AG$8)),INDIRECT("rP!"&amp;ADDRESS(Prcsses!$B79,$X$2+$P$8-AG$8)&amp;":"&amp;ADDRESS(Prcsses!$B79,$X$2-1+$P$8))))</f>
        <v>0</v>
      </c>
      <c r="AH162" s="5">
        <f ca="1">IF(AH$4="",0,SUMPRODUCT(INDIRECT(ADDRESS($B$11,$X$2)&amp;":"&amp;ADDRESS($B$11,$X$2-1+AH$8)),INDIRECT("rP!"&amp;ADDRESS(Prcsses!$B79,$X$2+$P$8-AH$8)&amp;":"&amp;ADDRESS(Prcsses!$B79,$X$2-1+$P$8))))</f>
        <v>0</v>
      </c>
      <c r="AI162" s="5">
        <f ca="1">IF(AI$4="",0,SUMPRODUCT(INDIRECT(ADDRESS($B$11,$X$2)&amp;":"&amp;ADDRESS($B$11,$X$2-1+AI$8)),INDIRECT("rP!"&amp;ADDRESS(Prcsses!$B79,$X$2+$P$8-AI$8)&amp;":"&amp;ADDRESS(Prcsses!$B79,$X$2-1+$P$8))))</f>
        <v>0</v>
      </c>
      <c r="AJ162" s="5">
        <f ca="1">IF(AJ$4="",0,SUMPRODUCT(INDIRECT(ADDRESS($B$11,$X$2)&amp;":"&amp;ADDRESS($B$11,$X$2-1+AJ$8)),INDIRECT("rP!"&amp;ADDRESS(Prcsses!$B79,$X$2+$P$8-AJ$8)&amp;":"&amp;ADDRESS(Prcsses!$B79,$X$2-1+$P$8))))</f>
        <v>3640</v>
      </c>
      <c r="AK162" s="5">
        <f ca="1">IF(AK$4="",0,SUMPRODUCT(INDIRECT(ADDRESS($B$11,$X$2)&amp;":"&amp;ADDRESS($B$11,$X$2-1+AK$8)),INDIRECT("rP!"&amp;ADDRESS(Prcsses!$B79,$X$2+$P$8-AK$8)&amp;":"&amp;ADDRESS(Prcsses!$B79,$X$2-1+$P$8))))</f>
        <v>6070</v>
      </c>
      <c r="AL162" s="5">
        <f ca="1">IF(AL$4="",0,SUMPRODUCT(INDIRECT(ADDRESS($B$11,$X$2)&amp;":"&amp;ADDRESS($B$11,$X$2-1+AL$8)),INDIRECT("rP!"&amp;ADDRESS(Prcsses!$B79,$X$2+$P$8-AL$8)&amp;":"&amp;ADDRESS(Prcsses!$B79,$X$2-1+$P$8))))</f>
        <v>8700</v>
      </c>
      <c r="AM162" s="5">
        <f ca="1">IF(AM$4="",0,SUMPRODUCT(INDIRECT(ADDRESS($B$11,$X$2)&amp;":"&amp;ADDRESS($B$11,$X$2-1+AM$8)),INDIRECT("rP!"&amp;ADDRESS(Prcsses!$B79,$X$2+$P$8-AM$8)&amp;":"&amp;ADDRESS(Prcsses!$B79,$X$2-1+$P$8))))</f>
        <v>12160</v>
      </c>
      <c r="AN162" s="5">
        <f ca="1">IF(AN$4="",0,SUMPRODUCT(INDIRECT(ADDRESS($B$11,$X$2)&amp;":"&amp;ADDRESS($B$11,$X$2-1+AN$8)),INDIRECT("rP!"&amp;ADDRESS(Prcsses!$B79,$X$2+$P$8-AN$8)&amp;":"&amp;ADDRESS(Prcsses!$B79,$X$2-1+$P$8))))</f>
        <v>15200</v>
      </c>
      <c r="AO162" s="5">
        <f ca="1">IF(AO$4="",0,SUMPRODUCT(INDIRECT(ADDRESS($B$11,$X$2)&amp;":"&amp;ADDRESS($B$11,$X$2-1+AO$8)),INDIRECT("rP!"&amp;ADDRESS(Prcsses!$B79,$X$2+$P$8-AO$8)&amp;":"&amp;ADDRESS(Prcsses!$B79,$X$2-1+$P$8))))</f>
        <v>18240</v>
      </c>
      <c r="AP162" s="5">
        <f ca="1">IF(AP$4="",0,SUMPRODUCT(INDIRECT(ADDRESS($B$11,$X$2)&amp;":"&amp;ADDRESS($B$11,$X$2-1+AP$8)),INDIRECT("rP!"&amp;ADDRESS(Prcsses!$B79,$X$2+$P$8-AP$8)&amp;":"&amp;ADDRESS(Prcsses!$B79,$X$2-1+$P$8))))</f>
        <v>21280</v>
      </c>
      <c r="AQ162" s="5">
        <f ca="1">IF(AQ$4="",0,SUMPRODUCT(INDIRECT(ADDRESS($B$11,$X$2)&amp;":"&amp;ADDRESS($B$11,$X$2-1+AQ$8)),INDIRECT("rP!"&amp;ADDRESS(Prcsses!$B79,$X$2+$P$8-AQ$8)&amp;":"&amp;ADDRESS(Prcsses!$B79,$X$2-1+$P$8))))</f>
        <v>24320</v>
      </c>
      <c r="AR162" s="5">
        <f ca="1">IF(AR$4="",0,SUMPRODUCT(INDIRECT(ADDRESS($B$11,$X$2)&amp;":"&amp;ADDRESS($B$11,$X$2-1+AR$8)),INDIRECT("rP!"&amp;ADDRESS(Prcsses!$B79,$X$2+$P$8-AR$8)&amp;":"&amp;ADDRESS(Prcsses!$B79,$X$2-1+$P$8))))</f>
        <v>27360</v>
      </c>
      <c r="AS162" s="5">
        <f ca="1">IF(AS$4="",0,SUMPRODUCT(INDIRECT(ADDRESS($B$11,$X$2)&amp;":"&amp;ADDRESS($B$11,$X$2-1+AS$8)),INDIRECT("rP!"&amp;ADDRESS(Prcsses!$B79,$X$2+$P$8-AS$8)&amp;":"&amp;ADDRESS(Prcsses!$B79,$X$2-1+$P$8))))</f>
        <v>30400</v>
      </c>
      <c r="AT162" s="5">
        <f ca="1">IF(AT$4="",0,SUMPRODUCT(INDIRECT(ADDRESS($B$11,$X$2)&amp;":"&amp;ADDRESS($B$11,$X$2-1+AT$8)),INDIRECT("rP!"&amp;ADDRESS(Prcsses!$B79,$X$2+$P$8-AT$8)&amp;":"&amp;ADDRESS(Prcsses!$B79,$X$2-1+$P$8))))</f>
        <v>33440</v>
      </c>
      <c r="AU162" s="5">
        <f ca="1">IF(AU$4="",0,SUMPRODUCT(INDIRECT(ADDRESS($B$11,$X$2)&amp;":"&amp;ADDRESS($B$11,$X$2-1+AU$8)),INDIRECT("rP!"&amp;ADDRESS(Prcsses!$B79,$X$2+$P$8-AU$8)&amp;":"&amp;ADDRESS(Prcsses!$B79,$X$2-1+$P$8))))</f>
        <v>36480</v>
      </c>
      <c r="AV162" s="5">
        <f ca="1">IF(AV$4="",0,SUMPRODUCT(INDIRECT(ADDRESS($B$11,$X$2)&amp;":"&amp;ADDRESS($B$11,$X$2-1+AV$8)),INDIRECT("rP!"&amp;ADDRESS(Prcsses!$B79,$X$2+$P$8-AV$8)&amp;":"&amp;ADDRESS(Prcsses!$B79,$X$2-1+$P$8))))</f>
        <v>39520</v>
      </c>
      <c r="AW162" s="5">
        <f ca="1">IF(AW$4="",0,SUMPRODUCT(INDIRECT(ADDRESS($B$11,$X$2)&amp;":"&amp;ADDRESS($B$11,$X$2-1+AW$8)),INDIRECT("rP!"&amp;ADDRESS(Prcsses!$B79,$X$2+$P$8-AW$8)&amp;":"&amp;ADDRESS(Prcsses!$B79,$X$2-1+$P$8))))</f>
        <v>42560</v>
      </c>
      <c r="AX162" s="5">
        <f ca="1">IF(AX$4="",0,SUMPRODUCT(INDIRECT(ADDRESS($B$11,$X$2)&amp;":"&amp;ADDRESS($B$11,$X$2-1+AX$8)),INDIRECT("rP!"&amp;ADDRESS(Prcsses!$B79,$X$2+$P$8-AX$8)&amp;":"&amp;ADDRESS(Prcsses!$B79,$X$2-1+$P$8))))</f>
        <v>45600</v>
      </c>
      <c r="AY162" s="5">
        <f ca="1">IF(AY$4="",0,SUMPRODUCT(INDIRECT(ADDRESS($B$11,$X$2)&amp;":"&amp;ADDRESS($B$11,$X$2-1+AY$8)),INDIRECT("rP!"&amp;ADDRESS(Prcsses!$B79,$X$2+$P$8-AY$8)&amp;":"&amp;ADDRESS(Prcsses!$B79,$X$2-1+$P$8))))</f>
        <v>48640</v>
      </c>
      <c r="AZ162" s="5">
        <f ca="1">IF(AZ$4="",0,SUMPRODUCT(INDIRECT(ADDRESS($B$11,$X$2)&amp;":"&amp;ADDRESS($B$11,$X$2-1+AZ$8)),INDIRECT("rP!"&amp;ADDRESS(Prcsses!$B79,$X$2+$P$8-AZ$8)&amp;":"&amp;ADDRESS(Prcsses!$B79,$X$2-1+$P$8))))</f>
        <v>51680</v>
      </c>
      <c r="BA162" s="5">
        <f ca="1">IF(BA$4="",0,SUMPRODUCT(INDIRECT(ADDRESS($B$11,$X$2)&amp;":"&amp;ADDRESS($B$11,$X$2-1+BA$8)),INDIRECT("rP!"&amp;ADDRESS(Prcsses!$B79,$X$2+$P$8-BA$8)&amp;":"&amp;ADDRESS(Prcsses!$B79,$X$2-1+$P$8))))</f>
        <v>54720</v>
      </c>
      <c r="BB162" s="5">
        <f ca="1">IF(BB$4="",0,SUMPRODUCT(INDIRECT(ADDRESS($B$11,$X$2)&amp;":"&amp;ADDRESS($B$11,$X$2-1+BB$8)),INDIRECT("rP!"&amp;ADDRESS(Prcsses!$B79,$X$2+$P$8-BB$8)&amp;":"&amp;ADDRESS(Prcsses!$B79,$X$2-1+$P$8))))</f>
        <v>57760</v>
      </c>
      <c r="BC162" s="5">
        <f ca="1">IF(BC$4="",0,SUMPRODUCT(INDIRECT(ADDRESS($B$11,$X$2)&amp;":"&amp;ADDRESS($B$11,$X$2-1+BC$8)),INDIRECT("rP!"&amp;ADDRESS(Prcsses!$B79,$X$2+$P$8-BC$8)&amp;":"&amp;ADDRESS(Prcsses!$B79,$X$2-1+$P$8))))</f>
        <v>59760</v>
      </c>
      <c r="BD162" s="5">
        <f ca="1">IF(BD$4="",0,SUMPRODUCT(INDIRECT(ADDRESS($B$11,$X$2)&amp;":"&amp;ADDRESS($B$11,$X$2-1+BD$8)),INDIRECT("rP!"&amp;ADDRESS(Prcsses!$B79,$X$2+$P$8-BD$8)&amp;":"&amp;ADDRESS(Prcsses!$B79,$X$2-1+$P$8))))</f>
        <v>61140</v>
      </c>
      <c r="BE162" s="5">
        <f ca="1">IF(BE$4="",0,SUMPRODUCT(INDIRECT(ADDRESS($B$11,$X$2)&amp;":"&amp;ADDRESS($B$11,$X$2-1+BE$8)),INDIRECT("rP!"&amp;ADDRESS(Prcsses!$B79,$X$2+$P$8-BE$8)&amp;":"&amp;ADDRESS(Prcsses!$B79,$X$2-1+$P$8))))</f>
        <v>62370</v>
      </c>
      <c r="BF162" s="5">
        <f ca="1">IF(BF$4="",0,SUMPRODUCT(INDIRECT(ADDRESS($B$11,$X$2)&amp;":"&amp;ADDRESS($B$11,$X$2-1+BF$8)),INDIRECT("rP!"&amp;ADDRESS(Prcsses!$B79,$X$2+$P$8-BF$8)&amp;":"&amp;ADDRESS(Prcsses!$B79,$X$2-1+$P$8))))</f>
        <v>63270</v>
      </c>
      <c r="BG162" s="5">
        <f ca="1">IF(BG$4="",0,SUMPRODUCT(INDIRECT(ADDRESS($B$11,$X$2)&amp;":"&amp;ADDRESS($B$11,$X$2-1+BG$8)),INDIRECT("rP!"&amp;ADDRESS(Prcsses!$B79,$X$2+$P$8-BG$8)&amp;":"&amp;ADDRESS(Prcsses!$B79,$X$2-1+$P$8))))</f>
        <v>64030</v>
      </c>
      <c r="BH162" s="5">
        <f ca="1">IF(BH$4="",0,SUMPRODUCT(INDIRECT(ADDRESS($B$11,$X$2)&amp;":"&amp;ADDRESS($B$11,$X$2-1+BH$8)),INDIRECT("rP!"&amp;ADDRESS(Prcsses!$B79,$X$2+$P$8-BH$8)&amp;":"&amp;ADDRESS(Prcsses!$B79,$X$2-1+$P$8))))</f>
        <v>64790</v>
      </c>
      <c r="BI162" s="5">
        <f ca="1">IF(BI$4="",0,SUMPRODUCT(INDIRECT(ADDRESS($B$11,$X$2)&amp;":"&amp;ADDRESS($B$11,$X$2-1+BI$8)),INDIRECT("rP!"&amp;ADDRESS(Prcsses!$B79,$X$2+$P$8-BI$8)&amp;":"&amp;ADDRESS(Prcsses!$B79,$X$2-1+$P$8))))</f>
        <v>65550</v>
      </c>
      <c r="BJ162" s="5">
        <f ca="1">IF(BJ$4="",0,SUMPRODUCT(INDIRECT(ADDRESS($B$11,$X$2)&amp;":"&amp;ADDRESS($B$11,$X$2-1+BJ$8)),INDIRECT("rP!"&amp;ADDRESS(Prcsses!$B79,$X$2+$P$8-BJ$8)&amp;":"&amp;ADDRESS(Prcsses!$B79,$X$2-1+$P$8))))</f>
        <v>66310</v>
      </c>
      <c r="BK162" s="5">
        <f ca="1">IF(BK$4="",0,SUMPRODUCT(INDIRECT(ADDRESS($B$11,$X$2)&amp;":"&amp;ADDRESS($B$11,$X$2-1+BK$8)),INDIRECT("rP!"&amp;ADDRESS(Prcsses!$B79,$X$2+$P$8-BK$8)&amp;":"&amp;ADDRESS(Prcsses!$B79,$X$2-1+$P$8))))</f>
        <v>67070</v>
      </c>
      <c r="BL162" s="5">
        <f ca="1">IF(BL$4="",0,SUMPRODUCT(INDIRECT(ADDRESS($B$11,$X$2)&amp;":"&amp;ADDRESS($B$11,$X$2-1+BL$8)),INDIRECT("rP!"&amp;ADDRESS(Prcsses!$B79,$X$2+$P$8-BL$8)&amp;":"&amp;ADDRESS(Prcsses!$B79,$X$2-1+$P$8))))</f>
        <v>67830</v>
      </c>
      <c r="BM162" s="5">
        <f ca="1">IF(BM$4="",0,SUMPRODUCT(INDIRECT(ADDRESS($B$11,$X$2)&amp;":"&amp;ADDRESS($B$11,$X$2-1+BM$8)),INDIRECT("rP!"&amp;ADDRESS(Prcsses!$B79,$X$2+$P$8-BM$8)&amp;":"&amp;ADDRESS(Prcsses!$B79,$X$2-1+$P$8))))</f>
        <v>68590</v>
      </c>
      <c r="BN162" s="5">
        <f ca="1">IF(BN$4="",0,SUMPRODUCT(INDIRECT(ADDRESS($B$11,$X$2)&amp;":"&amp;ADDRESS($B$11,$X$2-1+BN$8)),INDIRECT("rP!"&amp;ADDRESS(Prcsses!$B79,$X$2+$P$8-BN$8)&amp;":"&amp;ADDRESS(Prcsses!$B79,$X$2-1+$P$8))))</f>
        <v>69350</v>
      </c>
      <c r="BO162" s="5">
        <f ca="1">IF(BO$4="",0,SUMPRODUCT(INDIRECT(ADDRESS($B$11,$X$2)&amp;":"&amp;ADDRESS($B$11,$X$2-1+BO$8)),INDIRECT("rP!"&amp;ADDRESS(Prcsses!$B79,$X$2+$P$8-BO$8)&amp;":"&amp;ADDRESS(Prcsses!$B79,$X$2-1+$P$8))))</f>
        <v>70110</v>
      </c>
      <c r="BP162" s="5">
        <f ca="1">IF(BP$4="",0,SUMPRODUCT(INDIRECT(ADDRESS($B$11,$X$2)&amp;":"&amp;ADDRESS($B$11,$X$2-1+BP$8)),INDIRECT("rP!"&amp;ADDRESS(Prcsses!$B79,$X$2+$P$8-BP$8)&amp;":"&amp;ADDRESS(Prcsses!$B79,$X$2-1+$P$8))))</f>
        <v>70870</v>
      </c>
      <c r="BQ162" s="5">
        <f ca="1">IF(BQ$4="",0,SUMPRODUCT(INDIRECT(ADDRESS($B$11,$X$2)&amp;":"&amp;ADDRESS($B$11,$X$2-1+BQ$8)),INDIRECT("rP!"&amp;ADDRESS(Prcsses!$B79,$X$2+$P$8-BQ$8)&amp;":"&amp;ADDRESS(Prcsses!$B79,$X$2-1+$P$8))))</f>
        <v>71630</v>
      </c>
      <c r="BR162" s="5">
        <f ca="1">IF(BR$4="",0,SUMPRODUCT(INDIRECT(ADDRESS($B$11,$X$2)&amp;":"&amp;ADDRESS($B$11,$X$2-1+BR$8)),INDIRECT("rP!"&amp;ADDRESS(Prcsses!$B79,$X$2+$P$8-BR$8)&amp;":"&amp;ADDRESS(Prcsses!$B79,$X$2-1+$P$8))))</f>
        <v>72390</v>
      </c>
      <c r="BS162" s="5">
        <f ca="1">IF(BS$4="",0,SUMPRODUCT(INDIRECT(ADDRESS($B$11,$X$2)&amp;":"&amp;ADDRESS($B$11,$X$2-1+BS$8)),INDIRECT("rP!"&amp;ADDRESS(Prcsses!$B79,$X$2+$P$8-BS$8)&amp;":"&amp;ADDRESS(Prcsses!$B79,$X$2-1+$P$8))))</f>
        <v>73150</v>
      </c>
      <c r="BT162" s="5">
        <f ca="1">IF(BT$4="",0,SUMPRODUCT(INDIRECT(ADDRESS($B$11,$X$2)&amp;":"&amp;ADDRESS($B$11,$X$2-1+BT$8)),INDIRECT("rP!"&amp;ADDRESS(Prcsses!$B79,$X$2+$P$8-BT$8)&amp;":"&amp;ADDRESS(Prcsses!$B79,$X$2-1+$P$8))))</f>
        <v>73910</v>
      </c>
      <c r="BU162" s="5">
        <f ca="1">IF(BU$4="",0,SUMPRODUCT(INDIRECT(ADDRESS($B$11,$X$2)&amp;":"&amp;ADDRESS($B$11,$X$2-1+BU$8)),INDIRECT("rP!"&amp;ADDRESS(Prcsses!$B79,$X$2+$P$8-BU$8)&amp;":"&amp;ADDRESS(Prcsses!$B79,$X$2-1+$P$8))))</f>
        <v>74670</v>
      </c>
      <c r="BV162" s="5">
        <f ca="1">IF(BV$4="",0,SUMPRODUCT(INDIRECT(ADDRESS($B$11,$X$2)&amp;":"&amp;ADDRESS($B$11,$X$2-1+BV$8)),INDIRECT("rP!"&amp;ADDRESS(Prcsses!$B79,$X$2+$P$8-BV$8)&amp;":"&amp;ADDRESS(Prcsses!$B79,$X$2-1+$P$8))))</f>
        <v>75430</v>
      </c>
      <c r="BW162" s="5">
        <f ca="1">IF(BW$4="",0,SUMPRODUCT(INDIRECT(ADDRESS($B$11,$X$2)&amp;":"&amp;ADDRESS($B$11,$X$2-1+BW$8)),INDIRECT("rP!"&amp;ADDRESS(Prcsses!$B79,$X$2+$P$8-BW$8)&amp;":"&amp;ADDRESS(Prcsses!$B79,$X$2-1+$P$8))))</f>
        <v>76190</v>
      </c>
      <c r="BX162" s="5">
        <f ca="1">IF(BX$4="",0,SUMPRODUCT(INDIRECT(ADDRESS($B$11,$X$2)&amp;":"&amp;ADDRESS($B$11,$X$2-1+BX$8)),INDIRECT("rP!"&amp;ADDRESS(Prcsses!$B79,$X$2+$P$8-BX$8)&amp;":"&amp;ADDRESS(Prcsses!$B79,$X$2-1+$P$8))))</f>
        <v>76950</v>
      </c>
      <c r="BY162" s="5">
        <f ca="1">IF(BY$4="",0,SUMPRODUCT(INDIRECT(ADDRESS($B$11,$X$2)&amp;":"&amp;ADDRESS($B$11,$X$2-1+BY$8)),INDIRECT("rP!"&amp;ADDRESS(Prcsses!$B79,$X$2+$P$8-BY$8)&amp;":"&amp;ADDRESS(Prcsses!$B79,$X$2-1+$P$8))))</f>
        <v>77710</v>
      </c>
      <c r="BZ162" s="5">
        <f ca="1">IF(BZ$4="",0,SUMPRODUCT(INDIRECT(ADDRESS($B$11,$X$2)&amp;":"&amp;ADDRESS($B$11,$X$2-1+BZ$8)),INDIRECT("rP!"&amp;ADDRESS(Prcsses!$B79,$X$2+$P$8-BZ$8)&amp;":"&amp;ADDRESS(Prcsses!$B79,$X$2-1+$P$8))))</f>
        <v>78470</v>
      </c>
      <c r="CA162" s="5">
        <f ca="1">IF(CA$4="",0,SUMPRODUCT(INDIRECT(ADDRESS($B$11,$X$2)&amp;":"&amp;ADDRESS($B$11,$X$2-1+CA$8)),INDIRECT("rP!"&amp;ADDRESS(Prcsses!$B79,$X$2+$P$8-CA$8)&amp;":"&amp;ADDRESS(Prcsses!$B79,$X$2-1+$P$8))))</f>
        <v>79230</v>
      </c>
      <c r="CB162" s="5">
        <f ca="1">IF(CB$4="",0,SUMPRODUCT(INDIRECT(ADDRESS($B$11,$X$2)&amp;":"&amp;ADDRESS($B$11,$X$2-1+CB$8)),INDIRECT("rP!"&amp;ADDRESS(Prcsses!$B79,$X$2+$P$8-CB$8)&amp;":"&amp;ADDRESS(Prcsses!$B79,$X$2-1+$P$8))))</f>
        <v>79990</v>
      </c>
      <c r="CC162" s="5">
        <f ca="1">IF(CC$4="",0,SUMPRODUCT(INDIRECT(ADDRESS($B$11,$X$2)&amp;":"&amp;ADDRESS($B$11,$X$2-1+CC$8)),INDIRECT("rP!"&amp;ADDRESS(Prcsses!$B79,$X$2+$P$8-CC$8)&amp;":"&amp;ADDRESS(Prcsses!$B79,$X$2-1+$P$8))))</f>
        <v>80750</v>
      </c>
      <c r="CD162" s="5">
        <f ca="1">IF(CD$4="",0,SUMPRODUCT(INDIRECT(ADDRESS($B$11,$X$2)&amp;":"&amp;ADDRESS($B$11,$X$2-1+CD$8)),INDIRECT("rP!"&amp;ADDRESS(Prcsses!$B79,$X$2+$P$8-CD$8)&amp;":"&amp;ADDRESS(Prcsses!$B79,$X$2-1+$P$8))))</f>
        <v>81510</v>
      </c>
      <c r="CE162" s="5">
        <f ca="1">IF(CE$4="",0,SUMPRODUCT(INDIRECT(ADDRESS($B$11,$X$2)&amp;":"&amp;ADDRESS($B$11,$X$2-1+CE$8)),INDIRECT("rP!"&amp;ADDRESS(Prcsses!$B79,$X$2+$P$8-CE$8)&amp;":"&amp;ADDRESS(Prcsses!$B79,$X$2-1+$P$8))))</f>
        <v>82270</v>
      </c>
      <c r="CF162" s="5">
        <f ca="1">IF(CF$4="",0,SUMPRODUCT(INDIRECT(ADDRESS($B$11,$X$2)&amp;":"&amp;ADDRESS($B$11,$X$2-1+CF$8)),INDIRECT("rP!"&amp;ADDRESS(Prcsses!$B79,$X$2+$P$8-CF$8)&amp;":"&amp;ADDRESS(Prcsses!$B79,$X$2-1+$P$8))))</f>
        <v>0</v>
      </c>
    </row>
    <row r="163" spans="2:84" x14ac:dyDescent="0.3">
      <c r="B163" s="13">
        <f>ROW()</f>
        <v>163</v>
      </c>
      <c r="H163" s="1" t="str">
        <f t="shared" si="410"/>
        <v>ФОТ коммерческого персонала</v>
      </c>
      <c r="I163" s="1" t="s">
        <v>74</v>
      </c>
      <c r="M163" s="53" t="s">
        <v>75</v>
      </c>
      <c r="X163" s="5">
        <f ca="1">IF(X$4="",0,IF(X162=0,0,IF($P$164*$P$165=0,0,IF(MAX($W163:W163)&gt;(INT(X162/($P$164*60*$P$165))+1),MAX($W163:W163),INT(X162/($P$164*60*$P$165))+1))))</f>
        <v>0</v>
      </c>
      <c r="Y163" s="5">
        <f ca="1">IF(Y$4="",0,IF(Y162=0,0,IF($P$164*$P$165=0,0,IF(MAX($W163:X163)&gt;(INT(Y162/($P$164*60*$P$165))+1),MAX($W163:X163),INT(Y162/($P$164*60*$P$165))+1))))</f>
        <v>0</v>
      </c>
      <c r="Z163" s="5">
        <f ca="1">IF(Z$4="",0,IF(Z162=0,0,IF($P$164*$P$165=0,0,IF(MAX($W163:Y163)&gt;(INT(Z162/($P$164*60*$P$165))+1),MAX($W163:Y163),INT(Z162/($P$164*60*$P$165))+1))))</f>
        <v>0</v>
      </c>
      <c r="AA163" s="5">
        <f ca="1">IF(AA$4="",0,IF(AA162=0,0,IF($P$164*$P$165=0,0,IF(MAX($W163:Z163)&gt;(INT(AA162/($P$164*60*$P$165))+1),MAX($W163:Z163),INT(AA162/($P$164*60*$P$165))+1))))</f>
        <v>0</v>
      </c>
      <c r="AB163" s="5">
        <f ca="1">IF(AB$4="",0,IF(AB162=0,0,IF($P$164*$P$165=0,0,IF(MAX($W163:AA163)&gt;(INT(AB162/($P$164*60*$P$165))+1),MAX($W163:AA163),INT(AB162/($P$164*60*$P$165))+1))))</f>
        <v>0</v>
      </c>
      <c r="AC163" s="5">
        <f ca="1">IF(AC$4="",0,IF(AC162=0,0,IF($P$164*$P$165=0,0,IF(MAX($W163:AB163)&gt;(INT(AC162/($P$164*60*$P$165))+1),MAX($W163:AB163),INT(AC162/($P$164*60*$P$165))+1))))</f>
        <v>0</v>
      </c>
      <c r="AD163" s="5">
        <f ca="1">IF(AD$4="",0,IF(AD162=0,0,IF($P$164*$P$165=0,0,IF(MAX($W163:AC163)&gt;(INT(AD162/($P$164*60*$P$165))+1),MAX($W163:AC163),INT(AD162/($P$164*60*$P$165))+1))))</f>
        <v>0</v>
      </c>
      <c r="AE163" s="5">
        <f ca="1">IF(AE$4="",0,IF(AE162=0,0,IF($P$164*$P$165=0,0,IF(MAX($W163:AD163)&gt;(INT(AE162/($P$164*60*$P$165))+1),MAX($W163:AD163),INT(AE162/($P$164*60*$P$165))+1))))</f>
        <v>0</v>
      </c>
      <c r="AF163" s="5">
        <f ca="1">IF(AF$4="",0,IF(AF162=0,0,IF($P$164*$P$165=0,0,IF(MAX($W163:AE163)&gt;(INT(AF162/($P$164*60*$P$165))+1),MAX($W163:AE163),INT(AF162/($P$164*60*$P$165))+1))))</f>
        <v>0</v>
      </c>
      <c r="AG163" s="5">
        <f ca="1">IF(AG$4="",0,IF(AG162=0,0,IF($P$164*$P$165=0,0,IF(MAX($W163:AF163)&gt;(INT(AG162/($P$164*60*$P$165))+1),MAX($W163:AF163),INT(AG162/($P$164*60*$P$165))+1))))</f>
        <v>0</v>
      </c>
      <c r="AH163" s="5">
        <f ca="1">IF(AH$4="",0,IF(AH162=0,0,IF($P$164*$P$165=0,0,IF(MAX($W163:AG163)&gt;(INT(AH162/($P$164*60*$P$165))+1),MAX($W163:AG163),INT(AH162/($P$164*60*$P$165))+1))))</f>
        <v>0</v>
      </c>
      <c r="AI163" s="5">
        <f ca="1">IF(AI$4="",0,IF(AI162=0,0,IF($P$164*$P$165=0,0,IF(MAX($W163:AH163)&gt;(INT(AI162/($P$164*60*$P$165))+1),MAX($W163:AH163),INT(AI162/($P$164*60*$P$165))+1))))</f>
        <v>0</v>
      </c>
      <c r="AJ163" s="5">
        <f ca="1">IF(AJ$4="",0,IF(AJ162=0,0,IF($P$164*$P$165=0,0,IF(MAX($W163:AI163)&gt;(INT(AJ162/($P$164*60*$P$165))+1),MAX($W163:AI163),INT(AJ162/($P$164*60*$P$165))+1))))</f>
        <v>1</v>
      </c>
      <c r="AK163" s="5">
        <f ca="1">IF(AK$4="",0,IF(AK162=0,0,IF($P$164*$P$165=0,0,IF(MAX($W163:AJ163)&gt;(INT(AK162/($P$164*60*$P$165))+1),MAX($W163:AJ163),INT(AK162/($P$164*60*$P$165))+1))))</f>
        <v>1</v>
      </c>
      <c r="AL163" s="5">
        <f ca="1">IF(AL$4="",0,IF(AL162=0,0,IF($P$164*$P$165=0,0,IF(MAX($W163:AK163)&gt;(INT(AL162/($P$164*60*$P$165))+1),MAX($W163:AK163),INT(AL162/($P$164*60*$P$165))+1))))</f>
        <v>1</v>
      </c>
      <c r="AM163" s="5">
        <f ca="1">IF(AM$4="",0,IF(AM162=0,0,IF($P$164*$P$165=0,0,IF(MAX($W163:AL163)&gt;(INT(AM162/($P$164*60*$P$165))+1),MAX($W163:AL163),INT(AM162/($P$164*60*$P$165))+1))))</f>
        <v>2</v>
      </c>
      <c r="AN163" s="5">
        <f ca="1">IF(AN$4="",0,IF(AN162=0,0,IF($P$164*$P$165=0,0,IF(MAX($W163:AM163)&gt;(INT(AN162/($P$164*60*$P$165))+1),MAX($W163:AM163),INT(AN162/($P$164*60*$P$165))+1))))</f>
        <v>2</v>
      </c>
      <c r="AO163" s="5">
        <f ca="1">IF(AO$4="",0,IF(AO162=0,0,IF($P$164*$P$165=0,0,IF(MAX($W163:AN163)&gt;(INT(AO162/($P$164*60*$P$165))+1),MAX($W163:AN163),INT(AO162/($P$164*60*$P$165))+1))))</f>
        <v>2</v>
      </c>
      <c r="AP163" s="5">
        <f ca="1">IF(AP$4="",0,IF(AP162=0,0,IF($P$164*$P$165=0,0,IF(MAX($W163:AO163)&gt;(INT(AP162/($P$164*60*$P$165))+1),MAX($W163:AO163),INT(AP162/($P$164*60*$P$165))+1))))</f>
        <v>3</v>
      </c>
      <c r="AQ163" s="5">
        <f ca="1">IF(AQ$4="",0,IF(AQ162=0,0,IF($P$164*$P$165=0,0,IF(MAX($W163:AP163)&gt;(INT(AQ162/($P$164*60*$P$165))+1),MAX($W163:AP163),INT(AQ162/($P$164*60*$P$165))+1))))</f>
        <v>3</v>
      </c>
      <c r="AR163" s="5">
        <f ca="1">IF(AR$4="",0,IF(AR162=0,0,IF($P$164*$P$165=0,0,IF(MAX($W163:AQ163)&gt;(INT(AR162/($P$164*60*$P$165))+1),MAX($W163:AQ163),INT(AR162/($P$164*60*$P$165))+1))))</f>
        <v>3</v>
      </c>
      <c r="AS163" s="5">
        <f ca="1">IF(AS$4="",0,IF(AS162=0,0,IF($P$164*$P$165=0,0,IF(MAX($W163:AR163)&gt;(INT(AS162/($P$164*60*$P$165))+1),MAX($W163:AR163),INT(AS162/($P$164*60*$P$165))+1))))</f>
        <v>4</v>
      </c>
      <c r="AT163" s="5">
        <f ca="1">IF(AT$4="",0,IF(AT162=0,0,IF($P$164*$P$165=0,0,IF(MAX($W163:AS163)&gt;(INT(AT162/($P$164*60*$P$165))+1),MAX($W163:AS163),INT(AT162/($P$164*60*$P$165))+1))))</f>
        <v>4</v>
      </c>
      <c r="AU163" s="5">
        <f ca="1">IF(AU$4="",0,IF(AU162=0,0,IF($P$164*$P$165=0,0,IF(MAX($W163:AT163)&gt;(INT(AU162/($P$164*60*$P$165))+1),MAX($W163:AT163),INT(AU162/($P$164*60*$P$165))+1))))</f>
        <v>4</v>
      </c>
      <c r="AV163" s="5">
        <f ca="1">IF(AV$4="",0,IF(AV162=0,0,IF($P$164*$P$165=0,0,IF(MAX($W163:AU163)&gt;(INT(AV162/($P$164*60*$P$165))+1),MAX($W163:AU163),INT(AV162/($P$164*60*$P$165))+1))))</f>
        <v>4</v>
      </c>
      <c r="AW163" s="5">
        <f ca="1">IF(AW$4="",0,IF(AW162=0,0,IF($P$164*$P$165=0,0,IF(MAX($W163:AV163)&gt;(INT(AW162/($P$164*60*$P$165))+1),MAX($W163:AV163),INT(AW162/($P$164*60*$P$165))+1))))</f>
        <v>5</v>
      </c>
      <c r="AX163" s="5">
        <f ca="1">IF(AX$4="",0,IF(AX162=0,0,IF($P$164*$P$165=0,0,IF(MAX($W163:AW163)&gt;(INT(AX162/($P$164*60*$P$165))+1),MAX($W163:AW163),INT(AX162/($P$164*60*$P$165))+1))))</f>
        <v>5</v>
      </c>
      <c r="AY163" s="5">
        <f ca="1">IF(AY$4="",0,IF(AY162=0,0,IF($P$164*$P$165=0,0,IF(MAX($W163:AX163)&gt;(INT(AY162/($P$164*60*$P$165))+1),MAX($W163:AX163),INT(AY162/($P$164*60*$P$165))+1))))</f>
        <v>5</v>
      </c>
      <c r="AZ163" s="5">
        <f ca="1">IF(AZ$4="",0,IF(AZ162=0,0,IF($P$164*$P$165=0,0,IF(MAX($W163:AY163)&gt;(INT(AZ162/($P$164*60*$P$165))+1),MAX($W163:AY163),INT(AZ162/($P$164*60*$P$165))+1))))</f>
        <v>6</v>
      </c>
      <c r="BA163" s="5">
        <f ca="1">IF(BA$4="",0,IF(BA162=0,0,IF($P$164*$P$165=0,0,IF(MAX($W163:AZ163)&gt;(INT(BA162/($P$164*60*$P$165))+1),MAX($W163:AZ163),INT(BA162/($P$164*60*$P$165))+1))))</f>
        <v>6</v>
      </c>
      <c r="BB163" s="5">
        <f ca="1">IF(BB$4="",0,IF(BB162=0,0,IF($P$164*$P$165=0,0,IF(MAX($W163:BA163)&gt;(INT(BB162/($P$164*60*$P$165))+1),MAX($W163:BA163),INT(BB162/($P$164*60*$P$165))+1))))</f>
        <v>6</v>
      </c>
      <c r="BC163" s="5">
        <f ca="1">IF(BC$4="",0,IF(BC162=0,0,IF($P$164*$P$165=0,0,IF(MAX($W163:BB163)&gt;(INT(BC162/($P$164*60*$P$165))+1),MAX($W163:BB163),INT(BC162/($P$164*60*$P$165))+1))))</f>
        <v>6</v>
      </c>
      <c r="BD163" s="5">
        <f ca="1">IF(BD$4="",0,IF(BD162=0,0,IF($P$164*$P$165=0,0,IF(MAX($W163:BC163)&gt;(INT(BD162/($P$164*60*$P$165))+1),MAX($W163:BC163),INT(BD162/($P$164*60*$P$165))+1))))</f>
        <v>7</v>
      </c>
      <c r="BE163" s="5">
        <f ca="1">IF(BE$4="",0,IF(BE162=0,0,IF($P$164*$P$165=0,0,IF(MAX($W163:BD163)&gt;(INT(BE162/($P$164*60*$P$165))+1),MAX($W163:BD163),INT(BE162/($P$164*60*$P$165))+1))))</f>
        <v>7</v>
      </c>
      <c r="BF163" s="5">
        <f ca="1">IF(BF$4="",0,IF(BF162=0,0,IF($P$164*$P$165=0,0,IF(MAX($W163:BE163)&gt;(INT(BF162/($P$164*60*$P$165))+1),MAX($W163:BE163),INT(BF162/($P$164*60*$P$165))+1))))</f>
        <v>7</v>
      </c>
      <c r="BG163" s="5">
        <f ca="1">IF(BG$4="",0,IF(BG162=0,0,IF($P$164*$P$165=0,0,IF(MAX($W163:BF163)&gt;(INT(BG162/($P$164*60*$P$165))+1),MAX($W163:BF163),INT(BG162/($P$164*60*$P$165))+1))))</f>
        <v>7</v>
      </c>
      <c r="BH163" s="5">
        <f ca="1">IF(BH$4="",0,IF(BH162=0,0,IF($P$164*$P$165=0,0,IF(MAX($W163:BG163)&gt;(INT(BH162/($P$164*60*$P$165))+1),MAX($W163:BG163),INT(BH162/($P$164*60*$P$165))+1))))</f>
        <v>7</v>
      </c>
      <c r="BI163" s="5">
        <f ca="1">IF(BI$4="",0,IF(BI162=0,0,IF($P$164*$P$165=0,0,IF(MAX($W163:BH163)&gt;(INT(BI162/($P$164*60*$P$165))+1),MAX($W163:BH163),INT(BI162/($P$164*60*$P$165))+1))))</f>
        <v>7</v>
      </c>
      <c r="BJ163" s="5">
        <f ca="1">IF(BJ$4="",0,IF(BJ162=0,0,IF($P$164*$P$165=0,0,IF(MAX($W163:BI163)&gt;(INT(BJ162/($P$164*60*$P$165))+1),MAX($W163:BI163),INT(BJ162/($P$164*60*$P$165))+1))))</f>
        <v>7</v>
      </c>
      <c r="BK163" s="5">
        <f ca="1">IF(BK$4="",0,IF(BK162=0,0,IF($P$164*$P$165=0,0,IF(MAX($W163:BJ163)&gt;(INT(BK162/($P$164*60*$P$165))+1),MAX($W163:BJ163),INT(BK162/($P$164*60*$P$165))+1))))</f>
        <v>7</v>
      </c>
      <c r="BL163" s="5">
        <f ca="1">IF(BL$4="",0,IF(BL162=0,0,IF($P$164*$P$165=0,0,IF(MAX($W163:BK163)&gt;(INT(BL162/($P$164*60*$P$165))+1),MAX($W163:BK163),INT(BL162/($P$164*60*$P$165))+1))))</f>
        <v>7</v>
      </c>
      <c r="BM163" s="5">
        <f ca="1">IF(BM$4="",0,IF(BM162=0,0,IF($P$164*$P$165=0,0,IF(MAX($W163:BL163)&gt;(INT(BM162/($P$164*60*$P$165))+1),MAX($W163:BL163),INT(BM162/($P$164*60*$P$165))+1))))</f>
        <v>7</v>
      </c>
      <c r="BN163" s="5">
        <f ca="1">IF(BN$4="",0,IF(BN162=0,0,IF($P$164*$P$165=0,0,IF(MAX($W163:BM163)&gt;(INT(BN162/($P$164*60*$P$165))+1),MAX($W163:BM163),INT(BN162/($P$164*60*$P$165))+1))))</f>
        <v>7</v>
      </c>
      <c r="BO163" s="5">
        <f ca="1">IF(BO$4="",0,IF(BO162=0,0,IF($P$164*$P$165=0,0,IF(MAX($W163:BN163)&gt;(INT(BO162/($P$164*60*$P$165))+1),MAX($W163:BN163),INT(BO162/($P$164*60*$P$165))+1))))</f>
        <v>7</v>
      </c>
      <c r="BP163" s="5">
        <f ca="1">IF(BP$4="",0,IF(BP162=0,0,IF($P$164*$P$165=0,0,IF(MAX($W163:BO163)&gt;(INT(BP162/($P$164*60*$P$165))+1),MAX($W163:BO163),INT(BP162/($P$164*60*$P$165))+1))))</f>
        <v>8</v>
      </c>
      <c r="BQ163" s="5">
        <f ca="1">IF(BQ$4="",0,IF(BQ162=0,0,IF($P$164*$P$165=0,0,IF(MAX($W163:BP163)&gt;(INT(BQ162/($P$164*60*$P$165))+1),MAX($W163:BP163),INT(BQ162/($P$164*60*$P$165))+1))))</f>
        <v>8</v>
      </c>
      <c r="BR163" s="5">
        <f ca="1">IF(BR$4="",0,IF(BR162=0,0,IF($P$164*$P$165=0,0,IF(MAX($W163:BQ163)&gt;(INT(BR162/($P$164*60*$P$165))+1),MAX($W163:BQ163),INT(BR162/($P$164*60*$P$165))+1))))</f>
        <v>8</v>
      </c>
      <c r="BS163" s="5">
        <f ca="1">IF(BS$4="",0,IF(BS162=0,0,IF($P$164*$P$165=0,0,IF(MAX($W163:BR163)&gt;(INT(BS162/($P$164*60*$P$165))+1),MAX($W163:BR163),INT(BS162/($P$164*60*$P$165))+1))))</f>
        <v>8</v>
      </c>
      <c r="BT163" s="5">
        <f ca="1">IF(BT$4="",0,IF(BT162=0,0,IF($P$164*$P$165=0,0,IF(MAX($W163:BS163)&gt;(INT(BT162/($P$164*60*$P$165))+1),MAX($W163:BS163),INT(BT162/($P$164*60*$P$165))+1))))</f>
        <v>8</v>
      </c>
      <c r="BU163" s="5">
        <f ca="1">IF(BU$4="",0,IF(BU162=0,0,IF($P$164*$P$165=0,0,IF(MAX($W163:BT163)&gt;(INT(BU162/($P$164*60*$P$165))+1),MAX($W163:BT163),INT(BU162/($P$164*60*$P$165))+1))))</f>
        <v>8</v>
      </c>
      <c r="BV163" s="5">
        <f ca="1">IF(BV$4="",0,IF(BV162=0,0,IF($P$164*$P$165=0,0,IF(MAX($W163:BU163)&gt;(INT(BV162/($P$164*60*$P$165))+1),MAX($W163:BU163),INT(BV162/($P$164*60*$P$165))+1))))</f>
        <v>8</v>
      </c>
      <c r="BW163" s="5">
        <f ca="1">IF(BW$4="",0,IF(BW162=0,0,IF($P$164*$P$165=0,0,IF(MAX($W163:BV163)&gt;(INT(BW162/($P$164*60*$P$165))+1),MAX($W163:BV163),INT(BW162/($P$164*60*$P$165))+1))))</f>
        <v>8</v>
      </c>
      <c r="BX163" s="5">
        <f ca="1">IF(BX$4="",0,IF(BX162=0,0,IF($P$164*$P$165=0,0,IF(MAX($W163:BW163)&gt;(INT(BX162/($P$164*60*$P$165))+1),MAX($W163:BW163),INT(BX162/($P$164*60*$P$165))+1))))</f>
        <v>8</v>
      </c>
      <c r="BY163" s="5">
        <f ca="1">IF(BY$4="",0,IF(BY162=0,0,IF($P$164*$P$165=0,0,IF(MAX($W163:BX163)&gt;(INT(BY162/($P$164*60*$P$165))+1),MAX($W163:BX163),INT(BY162/($P$164*60*$P$165))+1))))</f>
        <v>8</v>
      </c>
      <c r="BZ163" s="5">
        <f ca="1">IF(BZ$4="",0,IF(BZ162=0,0,IF($P$164*$P$165=0,0,IF(MAX($W163:BY163)&gt;(INT(BZ162/($P$164*60*$P$165))+1),MAX($W163:BY163),INT(BZ162/($P$164*60*$P$165))+1))))</f>
        <v>8</v>
      </c>
      <c r="CA163" s="5">
        <f ca="1">IF(CA$4="",0,IF(CA162=0,0,IF($P$164*$P$165=0,0,IF(MAX($W163:BZ163)&gt;(INT(CA162/($P$164*60*$P$165))+1),MAX($W163:BZ163),INT(CA162/($P$164*60*$P$165))+1))))</f>
        <v>8</v>
      </c>
      <c r="CB163" s="5">
        <f ca="1">IF(CB$4="",0,IF(CB162=0,0,IF($P$164*$P$165=0,0,IF(MAX($W163:CA163)&gt;(INT(CB162/($P$164*60*$P$165))+1),MAX($W163:CA163),INT(CB162/($P$164*60*$P$165))+1))))</f>
        <v>8</v>
      </c>
      <c r="CC163" s="5">
        <f ca="1">IF(CC$4="",0,IF(CC162=0,0,IF($P$164*$P$165=0,0,IF(MAX($W163:CB163)&gt;(INT(CC162/($P$164*60*$P$165))+1),MAX($W163:CB163),INT(CC162/($P$164*60*$P$165))+1))))</f>
        <v>9</v>
      </c>
      <c r="CD163" s="5">
        <f ca="1">IF(CD$4="",0,IF(CD162=0,0,IF($P$164*$P$165=0,0,IF(MAX($W163:CC163)&gt;(INT(CD162/($P$164*60*$P$165))+1),MAX($W163:CC163),INT(CD162/($P$164*60*$P$165))+1))))</f>
        <v>9</v>
      </c>
      <c r="CE163" s="5">
        <f ca="1">IF(CE$4="",0,IF(CE162=0,0,IF($P$164*$P$165=0,0,IF(MAX($W163:CD163)&gt;(INT(CE162/($P$164*60*$P$165))+1),MAX($W163:CD163),INT(CE162/($P$164*60*$P$165))+1))))</f>
        <v>9</v>
      </c>
      <c r="CF163" s="5">
        <f ca="1">IF(CF$4="",0,IF(CF162=0,0,IF($P$164*$P$165=0,0,IF(MAX($W163:CE163)&gt;(INT(CF162/($P$164*60*$P$165))+1),MAX($W163:CE163),INT(CF162/($P$164*60*$P$165))+1))))</f>
        <v>0</v>
      </c>
    </row>
    <row r="164" spans="2:84" x14ac:dyDescent="0.3">
      <c r="B164" s="13">
        <f>ROW()</f>
        <v>164</v>
      </c>
      <c r="H164" s="1" t="str">
        <f t="shared" si="410"/>
        <v>ФОТ коммерческого персонала</v>
      </c>
      <c r="I164" s="1" t="str">
        <f>$I$163</f>
        <v>Потребность в коммерческом персонале</v>
      </c>
      <c r="J164" s="1" t="s">
        <v>76</v>
      </c>
      <c r="M164" s="53" t="s">
        <v>73</v>
      </c>
      <c r="O164" s="82"/>
      <c r="P164" s="84">
        <v>8</v>
      </c>
      <c r="W164" s="34"/>
    </row>
    <row r="165" spans="2:84" x14ac:dyDescent="0.3">
      <c r="B165" s="13">
        <f>ROW()</f>
        <v>165</v>
      </c>
      <c r="H165" s="1" t="str">
        <f t="shared" si="410"/>
        <v>ФОТ коммерческого персонала</v>
      </c>
      <c r="I165" s="1" t="str">
        <f>$I$163</f>
        <v>Потребность в коммерческом персонале</v>
      </c>
      <c r="J165" s="1" t="s">
        <v>77</v>
      </c>
      <c r="M165" s="53" t="s">
        <v>78</v>
      </c>
      <c r="O165" s="82"/>
      <c r="P165" s="84">
        <v>21</v>
      </c>
      <c r="W165" s="34"/>
    </row>
    <row r="166" spans="2:84" x14ac:dyDescent="0.3">
      <c r="B166" s="13">
        <f>ROW()</f>
        <v>166</v>
      </c>
      <c r="H166" s="1" t="str">
        <f t="shared" si="410"/>
        <v>ФОТ коммерческого персонала</v>
      </c>
      <c r="I166" s="1" t="s">
        <v>79</v>
      </c>
      <c r="M166" s="53" t="s">
        <v>80</v>
      </c>
      <c r="X166" s="5">
        <f t="shared" ref="X166:AI166" ca="1" si="411">IF(X$4="",0,$P167*(1+$P168)^(INT((X$1-1)/IF(OR($P169&lt;=0,$P169=""),12,$P169))))</f>
        <v>80000</v>
      </c>
      <c r="Y166" s="5">
        <f t="shared" ca="1" si="411"/>
        <v>80000</v>
      </c>
      <c r="Z166" s="5">
        <f ca="1">IF(Z$4="",0,$P167*(1+$P168)^(INT((Z$1-1)/IF(OR($P169&lt;=0,$P169=""),12,$P169))))</f>
        <v>80000</v>
      </c>
      <c r="AA166" s="5">
        <f t="shared" ca="1" si="411"/>
        <v>80000</v>
      </c>
      <c r="AB166" s="5">
        <f t="shared" ca="1" si="411"/>
        <v>80000</v>
      </c>
      <c r="AC166" s="5">
        <f t="shared" ca="1" si="411"/>
        <v>80000</v>
      </c>
      <c r="AD166" s="5">
        <f t="shared" ca="1" si="411"/>
        <v>80000</v>
      </c>
      <c r="AE166" s="5">
        <f t="shared" ca="1" si="411"/>
        <v>80000</v>
      </c>
      <c r="AF166" s="5">
        <f t="shared" ca="1" si="411"/>
        <v>80000</v>
      </c>
      <c r="AG166" s="5">
        <f t="shared" ca="1" si="411"/>
        <v>80000</v>
      </c>
      <c r="AH166" s="5">
        <f t="shared" ca="1" si="411"/>
        <v>80000</v>
      </c>
      <c r="AI166" s="5">
        <f t="shared" ca="1" si="411"/>
        <v>80000</v>
      </c>
      <c r="AJ166" s="5">
        <f t="shared" ref="AJ166:CF166" ca="1" si="412">IF(AJ$4="",0,$P167*(1+$P168)^(INT((AJ$1-1)/IF(OR($P169&lt;=0,$P169=""),12,$P169))))</f>
        <v>82400</v>
      </c>
      <c r="AK166" s="5">
        <f t="shared" ca="1" si="412"/>
        <v>82400</v>
      </c>
      <c r="AL166" s="5">
        <f t="shared" ca="1" si="412"/>
        <v>82400</v>
      </c>
      <c r="AM166" s="5">
        <f t="shared" ca="1" si="412"/>
        <v>82400</v>
      </c>
      <c r="AN166" s="5">
        <f t="shared" ca="1" si="412"/>
        <v>82400</v>
      </c>
      <c r="AO166" s="5">
        <f t="shared" ca="1" si="412"/>
        <v>82400</v>
      </c>
      <c r="AP166" s="5">
        <f t="shared" ca="1" si="412"/>
        <v>82400</v>
      </c>
      <c r="AQ166" s="5">
        <f t="shared" ca="1" si="412"/>
        <v>82400</v>
      </c>
      <c r="AR166" s="5">
        <f t="shared" ca="1" si="412"/>
        <v>82400</v>
      </c>
      <c r="AS166" s="5">
        <f t="shared" ca="1" si="412"/>
        <v>82400</v>
      </c>
      <c r="AT166" s="5">
        <f t="shared" ca="1" si="412"/>
        <v>82400</v>
      </c>
      <c r="AU166" s="5">
        <f t="shared" ca="1" si="412"/>
        <v>82400</v>
      </c>
      <c r="AV166" s="5">
        <f t="shared" ca="1" si="412"/>
        <v>84872</v>
      </c>
      <c r="AW166" s="5">
        <f t="shared" ca="1" si="412"/>
        <v>84872</v>
      </c>
      <c r="AX166" s="5">
        <f t="shared" ca="1" si="412"/>
        <v>84872</v>
      </c>
      <c r="AY166" s="5">
        <f t="shared" ca="1" si="412"/>
        <v>84872</v>
      </c>
      <c r="AZ166" s="5">
        <f t="shared" ca="1" si="412"/>
        <v>84872</v>
      </c>
      <c r="BA166" s="5">
        <f t="shared" ca="1" si="412"/>
        <v>84872</v>
      </c>
      <c r="BB166" s="5">
        <f t="shared" ca="1" si="412"/>
        <v>84872</v>
      </c>
      <c r="BC166" s="5">
        <f t="shared" ca="1" si="412"/>
        <v>84872</v>
      </c>
      <c r="BD166" s="5">
        <f t="shared" ca="1" si="412"/>
        <v>84872</v>
      </c>
      <c r="BE166" s="5">
        <f t="shared" ca="1" si="412"/>
        <v>84872</v>
      </c>
      <c r="BF166" s="5">
        <f t="shared" ca="1" si="412"/>
        <v>84872</v>
      </c>
      <c r="BG166" s="5">
        <f t="shared" ca="1" si="412"/>
        <v>84872</v>
      </c>
      <c r="BH166" s="5">
        <f t="shared" ca="1" si="412"/>
        <v>87418.16</v>
      </c>
      <c r="BI166" s="5">
        <f t="shared" ca="1" si="412"/>
        <v>87418.16</v>
      </c>
      <c r="BJ166" s="5">
        <f t="shared" ca="1" si="412"/>
        <v>87418.16</v>
      </c>
      <c r="BK166" s="5">
        <f t="shared" ca="1" si="412"/>
        <v>87418.16</v>
      </c>
      <c r="BL166" s="5">
        <f t="shared" ca="1" si="412"/>
        <v>87418.16</v>
      </c>
      <c r="BM166" s="5">
        <f t="shared" ca="1" si="412"/>
        <v>87418.16</v>
      </c>
      <c r="BN166" s="5">
        <f t="shared" ca="1" si="412"/>
        <v>87418.16</v>
      </c>
      <c r="BO166" s="5">
        <f t="shared" ca="1" si="412"/>
        <v>87418.16</v>
      </c>
      <c r="BP166" s="5">
        <f t="shared" ca="1" si="412"/>
        <v>87418.16</v>
      </c>
      <c r="BQ166" s="5">
        <f t="shared" ca="1" si="412"/>
        <v>87418.16</v>
      </c>
      <c r="BR166" s="5">
        <f t="shared" ca="1" si="412"/>
        <v>87418.16</v>
      </c>
      <c r="BS166" s="5">
        <f t="shared" ca="1" si="412"/>
        <v>87418.16</v>
      </c>
      <c r="BT166" s="5">
        <f t="shared" ca="1" si="412"/>
        <v>90040.704799999992</v>
      </c>
      <c r="BU166" s="5">
        <f t="shared" ca="1" si="412"/>
        <v>90040.704799999992</v>
      </c>
      <c r="BV166" s="5">
        <f t="shared" ca="1" si="412"/>
        <v>90040.704799999992</v>
      </c>
      <c r="BW166" s="5">
        <f t="shared" ca="1" si="412"/>
        <v>90040.704799999992</v>
      </c>
      <c r="BX166" s="5">
        <f t="shared" ca="1" si="412"/>
        <v>90040.704799999992</v>
      </c>
      <c r="BY166" s="5">
        <f t="shared" ca="1" si="412"/>
        <v>90040.704799999992</v>
      </c>
      <c r="BZ166" s="5">
        <f t="shared" ca="1" si="412"/>
        <v>90040.704799999992</v>
      </c>
      <c r="CA166" s="5">
        <f t="shared" ca="1" si="412"/>
        <v>90040.704799999992</v>
      </c>
      <c r="CB166" s="5">
        <f t="shared" ca="1" si="412"/>
        <v>90040.704799999992</v>
      </c>
      <c r="CC166" s="5">
        <f t="shared" ca="1" si="412"/>
        <v>90040.704799999992</v>
      </c>
      <c r="CD166" s="5">
        <f t="shared" ca="1" si="412"/>
        <v>90040.704799999992</v>
      </c>
      <c r="CE166" s="5">
        <f t="shared" ca="1" si="412"/>
        <v>90040.704799999992</v>
      </c>
      <c r="CF166" s="5">
        <f t="shared" ca="1" si="412"/>
        <v>0</v>
      </c>
    </row>
    <row r="167" spans="2:84" x14ac:dyDescent="0.3">
      <c r="B167" s="13">
        <f>ROW()</f>
        <v>167</v>
      </c>
      <c r="H167" s="1" t="str">
        <f t="shared" si="410"/>
        <v>ФОТ коммерческого персонала</v>
      </c>
      <c r="I167" s="1" t="str">
        <f>$I$166</f>
        <v>Оклад менеджера по продажам</v>
      </c>
      <c r="J167" s="1" t="s">
        <v>81</v>
      </c>
      <c r="M167" s="53" t="s">
        <v>80</v>
      </c>
      <c r="O167" s="82"/>
      <c r="P167" s="84">
        <v>80000</v>
      </c>
      <c r="W167" s="34"/>
    </row>
    <row r="168" spans="2:84" x14ac:dyDescent="0.3">
      <c r="B168" s="13">
        <f>ROW()</f>
        <v>168</v>
      </c>
      <c r="H168" s="1" t="str">
        <f t="shared" si="410"/>
        <v>ФОТ коммерческого персонала</v>
      </c>
      <c r="I168" s="1" t="str">
        <f>$I$166</f>
        <v>Оклад менеджера по продажам</v>
      </c>
      <c r="J168" s="1" t="s">
        <v>82</v>
      </c>
      <c r="M168" s="53" t="s">
        <v>16</v>
      </c>
      <c r="O168" s="82"/>
      <c r="P168" s="86">
        <v>0.03</v>
      </c>
      <c r="W168" s="34"/>
    </row>
    <row r="169" spans="2:84" x14ac:dyDescent="0.3">
      <c r="B169" s="13">
        <f>ROW()</f>
        <v>169</v>
      </c>
      <c r="H169" s="1" t="str">
        <f t="shared" si="410"/>
        <v>ФОТ коммерческого персонала</v>
      </c>
      <c r="I169" s="1" t="str">
        <f>$I$166</f>
        <v>Оклад менеджера по продажам</v>
      </c>
      <c r="J169" s="1" t="s">
        <v>83</v>
      </c>
      <c r="M169" s="53" t="str">
        <f>$M$8</f>
        <v>кол-во пер.</v>
      </c>
      <c r="O169" s="82"/>
      <c r="P169" s="87">
        <v>12</v>
      </c>
      <c r="W169" s="34"/>
    </row>
    <row r="170" spans="2:84" x14ac:dyDescent="0.3">
      <c r="B170" s="13">
        <f>ROW()</f>
        <v>170</v>
      </c>
      <c r="H170" s="1" t="s">
        <v>25</v>
      </c>
      <c r="M170" s="53" t="s">
        <v>18</v>
      </c>
      <c r="P170" s="72" t="str">
        <f>Lists!$AI$13</f>
        <v>PL(-)</v>
      </c>
      <c r="U170" s="5">
        <f ca="1">SUM(INDIRECT(ADDRESS($B170,$X$2)&amp;":"&amp;ADDRESS($B170,$X$2-1+$P$8)))</f>
        <v>7531421.9565599971</v>
      </c>
      <c r="X170" s="5">
        <f ca="1">IF(X$4="",0,X161*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0</v>
      </c>
      <c r="Y170" s="5">
        <f ca="1">IF(Y$4="",0,Y161*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0</v>
      </c>
      <c r="Z170" s="5">
        <f ca="1">IF(Z$4="",0,Z161*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0</v>
      </c>
      <c r="AA170" s="5">
        <f ca="1">IF(AA$4="",0,AA161*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0</v>
      </c>
      <c r="AB170" s="5">
        <f ca="1">IF(AB$4="",0,AB161*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0</v>
      </c>
      <c r="AC170" s="5">
        <f ca="1">IF(AC$4="",0,AC161*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0</v>
      </c>
      <c r="AD170" s="5">
        <f ca="1">IF(AD$4="",0,AD161*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0</v>
      </c>
      <c r="AE170" s="5">
        <f ca="1">IF(AE$4="",0,AE161*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0</v>
      </c>
      <c r="AF170" s="5">
        <f ca="1">IF(AF$4="",0,AF161*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0</v>
      </c>
      <c r="AG170" s="5">
        <f ca="1">IF(AG$4="",0,AG161*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0</v>
      </c>
      <c r="AH170" s="5">
        <f ca="1">IF(AH$4="",0,AH161*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0</v>
      </c>
      <c r="AI170" s="5">
        <f ca="1">IF(AI$4="",0,AI161*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0</v>
      </c>
      <c r="AJ170" s="5">
        <f ca="1">IF(AJ$4="",0,AJ161*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24720</v>
      </c>
      <c r="AK170" s="5">
        <f ca="1">IF(AK$4="",0,AK161*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24720</v>
      </c>
      <c r="AL170" s="5">
        <f ca="1">IF(AL$4="",0,AL161*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24720</v>
      </c>
      <c r="AM170" s="5">
        <f ca="1">IF(AM$4="",0,AM161*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49440</v>
      </c>
      <c r="AN170" s="5">
        <f ca="1">IF(AN$4="",0,AN161*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49440</v>
      </c>
      <c r="AO170" s="5">
        <f ca="1">IF(AO$4="",0,AO161*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49440</v>
      </c>
      <c r="AP170" s="5">
        <f ca="1">IF(AP$4="",0,AP161*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74160</v>
      </c>
      <c r="AQ170" s="5">
        <f ca="1">IF(AQ$4="",0,AQ161*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74160</v>
      </c>
      <c r="AR170" s="5">
        <f ca="1">IF(AR$4="",0,AR161*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74160</v>
      </c>
      <c r="AS170" s="5">
        <f ca="1">IF(AS$4="",0,AS161*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98880</v>
      </c>
      <c r="AT170" s="5">
        <f ca="1">IF(AT$4="",0,AT161*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98880</v>
      </c>
      <c r="AU170" s="5">
        <f ca="1">IF(AU$4="",0,AU161*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98880</v>
      </c>
      <c r="AV170" s="5">
        <f ca="1">IF(AV$4="",0,AV161*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101846.39999999999</v>
      </c>
      <c r="AW170" s="5">
        <f ca="1">IF(AW$4="",0,AW161*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127308</v>
      </c>
      <c r="AX170" s="5">
        <f ca="1">IF(AX$4="",0,AX161*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127308</v>
      </c>
      <c r="AY170" s="5">
        <f ca="1">IF(AY$4="",0,AY161*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127308</v>
      </c>
      <c r="AZ170" s="5">
        <f ca="1">IF(AZ$4="",0,AZ161*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152769.60000000001</v>
      </c>
      <c r="BA170" s="5">
        <f ca="1">IF(BA$4="",0,BA161*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152769.60000000001</v>
      </c>
      <c r="BB170" s="5">
        <f ca="1">IF(BB$4="",0,BB161*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152769.60000000001</v>
      </c>
      <c r="BC170" s="5">
        <f ca="1">IF(BC$4="",0,BC161*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152769.60000000001</v>
      </c>
      <c r="BD170" s="5">
        <f ca="1">IF(BD$4="",0,BD161*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178231.19999999998</v>
      </c>
      <c r="BE170" s="5">
        <f ca="1">IF(BE$4="",0,BE161*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178231.19999999998</v>
      </c>
      <c r="BF170" s="5">
        <f ca="1">IF(BF$4="",0,BF161*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178231.19999999998</v>
      </c>
      <c r="BG170" s="5">
        <f ca="1">IF(BG$4="",0,BG161*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178231.19999999998</v>
      </c>
      <c r="BH170" s="5">
        <f ca="1">IF(BH$4="",0,BH161*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183578.136</v>
      </c>
      <c r="BI170" s="5">
        <f ca="1">IF(BI$4="",0,BI161*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183578.136</v>
      </c>
      <c r="BJ170" s="5">
        <f ca="1">IF(BJ$4="",0,BJ161*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183578.136</v>
      </c>
      <c r="BK170" s="5">
        <f ca="1">IF(BK$4="",0,BK161*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183578.136</v>
      </c>
      <c r="BL170" s="5">
        <f ca="1">IF(BL$4="",0,BL161*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183578.136</v>
      </c>
      <c r="BM170" s="5">
        <f ca="1">IF(BM$4="",0,BM161*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183578.136</v>
      </c>
      <c r="BN170" s="5">
        <f ca="1">IF(BN$4="",0,BN161*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183578.136</v>
      </c>
      <c r="BO170" s="5">
        <f ca="1">IF(BO$4="",0,BO161*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183578.136</v>
      </c>
      <c r="BP170" s="5">
        <f ca="1">IF(BP$4="",0,BP161*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209803.584</v>
      </c>
      <c r="BQ170" s="5">
        <f ca="1">IF(BQ$4="",0,BQ161*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209803.584</v>
      </c>
      <c r="BR170" s="5">
        <f ca="1">IF(BR$4="",0,BR161*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209803.584</v>
      </c>
      <c r="BS170" s="5">
        <f ca="1">IF(BS$4="",0,BS161*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209803.584</v>
      </c>
      <c r="BT170" s="5">
        <f ca="1">IF(BT$4="",0,BT161*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216097.69151999996</v>
      </c>
      <c r="BU170" s="5">
        <f ca="1">IF(BU$4="",0,BU161*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216097.69151999996</v>
      </c>
      <c r="BV170" s="5">
        <f ca="1">IF(BV$4="",0,BV161*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216097.69151999996</v>
      </c>
      <c r="BW170" s="5">
        <f ca="1">IF(BW$4="",0,BW161*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216097.69151999996</v>
      </c>
      <c r="BX170" s="5">
        <f ca="1">IF(BX$4="",0,BX161*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216097.69151999996</v>
      </c>
      <c r="BY170" s="5">
        <f ca="1">IF(BY$4="",0,BY161*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216097.69151999996</v>
      </c>
      <c r="BZ170" s="5">
        <f ca="1">IF(BZ$4="",0,BZ161*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216097.69151999996</v>
      </c>
      <c r="CA170" s="5">
        <f ca="1">IF(CA$4="",0,CA161*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216097.69151999996</v>
      </c>
      <c r="CB170" s="5">
        <f ca="1">IF(CB$4="",0,CB161*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216097.69151999996</v>
      </c>
      <c r="CC170" s="5">
        <f ca="1">IF(CC$4="",0,CC161*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243109.90295999995</v>
      </c>
      <c r="CD170" s="5">
        <f ca="1">IF(CD$4="",0,CD161*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243109.90295999995</v>
      </c>
      <c r="CE170" s="5">
        <f ca="1">IF(CE$4="",0,CE161*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243109.90295999995</v>
      </c>
      <c r="CF170" s="5">
        <f ca="1">IF(CF$4="",0,CF161*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171" spans="2:84" x14ac:dyDescent="0.3">
      <c r="B171" s="13">
        <f>ROW()</f>
        <v>171</v>
      </c>
    </row>
    <row r="172" spans="2:84" x14ac:dyDescent="0.3">
      <c r="B172" s="13">
        <f>ROW()</f>
        <v>172</v>
      </c>
      <c r="H172" s="1" t="s">
        <v>136</v>
      </c>
      <c r="M172" s="53" t="s">
        <v>18</v>
      </c>
      <c r="P172" s="72"/>
      <c r="U172" s="5">
        <f t="shared" ref="U172:U177" ca="1" si="413">SUM(INDIRECT(ADDRESS($B172,$X$2)&amp;":"&amp;ADDRESS($B172,$X$2-1+$P$8)))</f>
        <v>266773481.52744687</v>
      </c>
      <c r="X172" s="5">
        <f t="shared" ref="X172:AI172" ca="1" si="414">IF(X$4="",0,SUM(X173:X178))</f>
        <v>0</v>
      </c>
      <c r="Y172" s="5">
        <f ca="1">IF(Y$4="",0,SUM(Y173:Y178))</f>
        <v>0</v>
      </c>
      <c r="Z172" s="5">
        <f t="shared" ca="1" si="414"/>
        <v>0</v>
      </c>
      <c r="AA172" s="5">
        <f t="shared" ca="1" si="414"/>
        <v>0</v>
      </c>
      <c r="AB172" s="5">
        <f t="shared" ca="1" si="414"/>
        <v>0</v>
      </c>
      <c r="AC172" s="5">
        <f t="shared" ca="1" si="414"/>
        <v>0</v>
      </c>
      <c r="AD172" s="5">
        <f t="shared" ca="1" si="414"/>
        <v>0</v>
      </c>
      <c r="AE172" s="5">
        <f t="shared" ca="1" si="414"/>
        <v>0</v>
      </c>
      <c r="AF172" s="5">
        <f t="shared" ca="1" si="414"/>
        <v>0</v>
      </c>
      <c r="AG172" s="5">
        <f t="shared" ca="1" si="414"/>
        <v>0</v>
      </c>
      <c r="AH172" s="5">
        <f t="shared" ca="1" si="414"/>
        <v>0</v>
      </c>
      <c r="AI172" s="5">
        <f t="shared" ca="1" si="414"/>
        <v>0</v>
      </c>
      <c r="AJ172" s="5">
        <f t="shared" ref="AJ172:CF172" ca="1" si="415">IF(AJ$4="",0,SUM(AJ173:AJ178))</f>
        <v>430725.39999999991</v>
      </c>
      <c r="AK172" s="5">
        <f t="shared" ca="1" si="415"/>
        <v>691706.8</v>
      </c>
      <c r="AL172" s="5">
        <f t="shared" ca="1" si="415"/>
        <v>957462.25</v>
      </c>
      <c r="AM172" s="5">
        <f t="shared" ca="1" si="415"/>
        <v>1222156.8</v>
      </c>
      <c r="AN172" s="5">
        <f t="shared" ca="1" si="415"/>
        <v>1485259.9999999998</v>
      </c>
      <c r="AO172" s="5">
        <f t="shared" ca="1" si="415"/>
        <v>1748363.2</v>
      </c>
      <c r="AP172" s="5">
        <f t="shared" ca="1" si="415"/>
        <v>2068691.3459999999</v>
      </c>
      <c r="AQ172" s="5">
        <f t="shared" ca="1" si="415"/>
        <v>2341151.6839999999</v>
      </c>
      <c r="AR172" s="5">
        <f t="shared" ca="1" si="415"/>
        <v>2613373.3194999998</v>
      </c>
      <c r="AS172" s="5">
        <f t="shared" ca="1" si="415"/>
        <v>2884799.28</v>
      </c>
      <c r="AT172" s="5">
        <f t="shared" ca="1" si="415"/>
        <v>3155795.5759999994</v>
      </c>
      <c r="AU172" s="5">
        <f t="shared" ca="1" si="415"/>
        <v>3426791.8719999995</v>
      </c>
      <c r="AV172" s="5">
        <f t="shared" ca="1" si="415"/>
        <v>3802362.1419000002</v>
      </c>
      <c r="AW172" s="5">
        <f t="shared" ca="1" si="415"/>
        <v>4084569.8169199997</v>
      </c>
      <c r="AX172" s="5">
        <f t="shared" ca="1" si="415"/>
        <v>4366138.2466449998</v>
      </c>
      <c r="AY172" s="5">
        <f t="shared" ca="1" si="415"/>
        <v>4646100.3676799992</v>
      </c>
      <c r="AZ172" s="5">
        <f t="shared" ca="1" si="415"/>
        <v>4925226.5525599997</v>
      </c>
      <c r="BA172" s="5">
        <f t="shared" ca="1" si="415"/>
        <v>5204352.7374399994</v>
      </c>
      <c r="BB172" s="5">
        <f t="shared" ca="1" si="415"/>
        <v>5638191.3633425999</v>
      </c>
      <c r="BC172" s="5">
        <f t="shared" ca="1" si="415"/>
        <v>5796010.2086807992</v>
      </c>
      <c r="BD172" s="5">
        <f t="shared" ca="1" si="415"/>
        <v>5880890.4555869494</v>
      </c>
      <c r="BE172" s="5">
        <f t="shared" ca="1" si="415"/>
        <v>5957509.4678277001</v>
      </c>
      <c r="BF172" s="5">
        <f t="shared" ca="1" si="415"/>
        <v>6029964.0974714495</v>
      </c>
      <c r="BG172" s="5">
        <f t="shared" ca="1" si="415"/>
        <v>6101839.0900780493</v>
      </c>
      <c r="BH172" s="5">
        <f t="shared" ca="1" si="415"/>
        <v>6347187.8551629018</v>
      </c>
      <c r="BI172" s="5">
        <f t="shared" ca="1" si="415"/>
        <v>6427061.8388821715</v>
      </c>
      <c r="BJ172" s="5">
        <f t="shared" ca="1" si="415"/>
        <v>6505509.9154900517</v>
      </c>
      <c r="BK172" s="5">
        <f t="shared" ca="1" si="415"/>
        <v>6581019.2323195823</v>
      </c>
      <c r="BL172" s="5">
        <f t="shared" ca="1" si="415"/>
        <v>6655050.4747043811</v>
      </c>
      <c r="BM172" s="5">
        <f t="shared" ca="1" si="415"/>
        <v>6729081.717089178</v>
      </c>
      <c r="BN172" s="5">
        <f t="shared" ca="1" si="415"/>
        <v>6994256.8511023391</v>
      </c>
      <c r="BO172" s="5">
        <f t="shared" ca="1" si="415"/>
        <v>7076956.9131599376</v>
      </c>
      <c r="BP172" s="5">
        <f t="shared" ca="1" si="415"/>
        <v>7158080.8261861177</v>
      </c>
      <c r="BQ172" s="5">
        <f t="shared" ca="1" si="415"/>
        <v>7235962.8872272233</v>
      </c>
      <c r="BR172" s="5">
        <f t="shared" ca="1" si="415"/>
        <v>7312215.066883564</v>
      </c>
      <c r="BS172" s="5">
        <f t="shared" ca="1" si="415"/>
        <v>7388467.2465399066</v>
      </c>
      <c r="BT172" s="5">
        <f t="shared" ca="1" si="415"/>
        <v>7674437.5177284973</v>
      </c>
      <c r="BU172" s="5">
        <f t="shared" ca="1" si="415"/>
        <v>7760061.3362393761</v>
      </c>
      <c r="BV172" s="5">
        <f t="shared" ca="1" si="415"/>
        <v>7843951.0326000052</v>
      </c>
      <c r="BW172" s="5">
        <f t="shared" ca="1" si="415"/>
        <v>7924280.2441202328</v>
      </c>
      <c r="BX172" s="5">
        <f t="shared" ca="1" si="415"/>
        <v>8002819.9891662635</v>
      </c>
      <c r="BY172" s="5">
        <f t="shared" ca="1" si="415"/>
        <v>8081359.7342122942</v>
      </c>
      <c r="BZ172" s="5">
        <f t="shared" ca="1" si="415"/>
        <v>8389134.193186231</v>
      </c>
      <c r="CA172" s="5">
        <f t="shared" ca="1" si="415"/>
        <v>8477782.7634817362</v>
      </c>
      <c r="CB172" s="5">
        <f t="shared" ca="1" si="415"/>
        <v>8564531.1786551625</v>
      </c>
      <c r="CC172" s="5">
        <f t="shared" ca="1" si="415"/>
        <v>8647384.2758283168</v>
      </c>
      <c r="CD172" s="5">
        <f t="shared" ca="1" si="415"/>
        <v>8728280.2132257298</v>
      </c>
      <c r="CE172" s="5">
        <f t="shared" ca="1" si="415"/>
        <v>8809176.1506231446</v>
      </c>
      <c r="CF172" s="5">
        <f t="shared" ca="1" si="415"/>
        <v>0</v>
      </c>
    </row>
    <row r="173" spans="2:84" x14ac:dyDescent="0.3">
      <c r="B173" s="13">
        <f>ROW()</f>
        <v>173</v>
      </c>
      <c r="H173" s="1" t="str">
        <f>$H$172</f>
        <v>Переменные расходы с НДС</v>
      </c>
      <c r="I173" s="1" t="str">
        <f>Prcsses!I88</f>
        <v>Расходы на рекламу</v>
      </c>
      <c r="M173" s="53" t="s">
        <v>18</v>
      </c>
      <c r="U173" s="5">
        <f t="shared" ca="1" si="413"/>
        <v>6476467.717950929</v>
      </c>
      <c r="X173" s="5">
        <f ca="1">IF(X$4="",0,SUMPRODUCT(INDIRECT(ADDRESS($B180,$X$2)&amp;":"&amp;ADDRESS($B180,$X$2-1+X$8)),INDIRECT(ADDRESS($B$11,$X$2)&amp;":"&amp;ADDRESS($B$11,$X$2-1+X$8)),INDIRECT("rP!"&amp;ADDRESS(Prcsses!$B96,$X$2+$P$8-X$8)&amp;":"&amp;ADDRESS(Prcsses!$B96,$X$2-1+$P$8))))</f>
        <v>0</v>
      </c>
      <c r="Y173" s="5">
        <f ca="1">IF(Y$4="",0,SUMPRODUCT(INDIRECT(ADDRESS($B180,$X$2)&amp;":"&amp;ADDRESS($B180,$X$2-1+Y$8)),INDIRECT(ADDRESS($B$11,$X$2)&amp;":"&amp;ADDRESS($B$11,$X$2-1+Y$8)),INDIRECT("rP!"&amp;ADDRESS(Prcsses!$B96,$X$2+$P$8-Y$8)&amp;":"&amp;ADDRESS(Prcsses!$B96,$X$2-1+$P$8))))</f>
        <v>0</v>
      </c>
      <c r="Z173" s="5">
        <f ca="1">IF(Z$4="",0,SUMPRODUCT(INDIRECT(ADDRESS($B180,$X$2)&amp;":"&amp;ADDRESS($B180,$X$2-1+Z$8)),INDIRECT(ADDRESS($B$11,$X$2)&amp;":"&amp;ADDRESS($B$11,$X$2-1+Z$8)),INDIRECT("rP!"&amp;ADDRESS(Prcsses!$B96,$X$2+$P$8-Z$8)&amp;":"&amp;ADDRESS(Prcsses!$B96,$X$2-1+$P$8))))</f>
        <v>0</v>
      </c>
      <c r="AA173" s="5">
        <f ca="1">IF(AA$4="",0,SUMPRODUCT(INDIRECT(ADDRESS($B180,$X$2)&amp;":"&amp;ADDRESS($B180,$X$2-1+AA$8)),INDIRECT(ADDRESS($B$11,$X$2)&amp;":"&amp;ADDRESS($B$11,$X$2-1+AA$8)),INDIRECT("rP!"&amp;ADDRESS(Prcsses!$B96,$X$2+$P$8-AA$8)&amp;":"&amp;ADDRESS(Prcsses!$B96,$X$2-1+$P$8))))</f>
        <v>0</v>
      </c>
      <c r="AB173" s="5">
        <f ca="1">IF(AB$4="",0,SUMPRODUCT(INDIRECT(ADDRESS($B180,$X$2)&amp;":"&amp;ADDRESS($B180,$X$2-1+AB$8)),INDIRECT(ADDRESS($B$11,$X$2)&amp;":"&amp;ADDRESS($B$11,$X$2-1+AB$8)),INDIRECT("rP!"&amp;ADDRESS(Prcsses!$B96,$X$2+$P$8-AB$8)&amp;":"&amp;ADDRESS(Prcsses!$B96,$X$2-1+$P$8))))</f>
        <v>0</v>
      </c>
      <c r="AC173" s="5">
        <f ca="1">IF(AC$4="",0,SUMPRODUCT(INDIRECT(ADDRESS($B180,$X$2)&amp;":"&amp;ADDRESS($B180,$X$2-1+AC$8)),INDIRECT(ADDRESS($B$11,$X$2)&amp;":"&amp;ADDRESS($B$11,$X$2-1+AC$8)),INDIRECT("rP!"&amp;ADDRESS(Prcsses!$B96,$X$2+$P$8-AC$8)&amp;":"&amp;ADDRESS(Prcsses!$B96,$X$2-1+$P$8))))</f>
        <v>0</v>
      </c>
      <c r="AD173" s="5">
        <f ca="1">IF(AD$4="",0,SUMPRODUCT(INDIRECT(ADDRESS($B180,$X$2)&amp;":"&amp;ADDRESS($B180,$X$2-1+AD$8)),INDIRECT(ADDRESS($B$11,$X$2)&amp;":"&amp;ADDRESS($B$11,$X$2-1+AD$8)),INDIRECT("rP!"&amp;ADDRESS(Prcsses!$B96,$X$2+$P$8-AD$8)&amp;":"&amp;ADDRESS(Prcsses!$B96,$X$2-1+$P$8))))</f>
        <v>0</v>
      </c>
      <c r="AE173" s="5">
        <f ca="1">IF(AE$4="",0,SUMPRODUCT(INDIRECT(ADDRESS($B180,$X$2)&amp;":"&amp;ADDRESS($B180,$X$2-1+AE$8)),INDIRECT(ADDRESS($B$11,$X$2)&amp;":"&amp;ADDRESS($B$11,$X$2-1+AE$8)),INDIRECT("rP!"&amp;ADDRESS(Prcsses!$B96,$X$2+$P$8-AE$8)&amp;":"&amp;ADDRESS(Prcsses!$B96,$X$2-1+$P$8))))</f>
        <v>0</v>
      </c>
      <c r="AF173" s="5">
        <f ca="1">IF(AF$4="",0,SUMPRODUCT(INDIRECT(ADDRESS($B180,$X$2)&amp;":"&amp;ADDRESS($B180,$X$2-1+AF$8)),INDIRECT(ADDRESS($B$11,$X$2)&amp;":"&amp;ADDRESS($B$11,$X$2-1+AF$8)),INDIRECT("rP!"&amp;ADDRESS(Prcsses!$B96,$X$2+$P$8-AF$8)&amp;":"&amp;ADDRESS(Prcsses!$B96,$X$2-1+$P$8))))</f>
        <v>0</v>
      </c>
      <c r="AG173" s="5">
        <f ca="1">IF(AG$4="",0,SUMPRODUCT(INDIRECT(ADDRESS($B180,$X$2)&amp;":"&amp;ADDRESS($B180,$X$2-1+AG$8)),INDIRECT(ADDRESS($B$11,$X$2)&amp;":"&amp;ADDRESS($B$11,$X$2-1+AG$8)),INDIRECT("rP!"&amp;ADDRESS(Prcsses!$B96,$X$2+$P$8-AG$8)&amp;":"&amp;ADDRESS(Prcsses!$B96,$X$2-1+$P$8))))</f>
        <v>0</v>
      </c>
      <c r="AH173" s="5">
        <f ca="1">IF(AH$4="",0,SUMPRODUCT(INDIRECT(ADDRESS($B180,$X$2)&amp;":"&amp;ADDRESS($B180,$X$2-1+AH$8)),INDIRECT(ADDRESS($B$11,$X$2)&amp;":"&amp;ADDRESS($B$11,$X$2-1+AH$8)),INDIRECT("rP!"&amp;ADDRESS(Prcsses!$B96,$X$2+$P$8-AH$8)&amp;":"&amp;ADDRESS(Prcsses!$B96,$X$2-1+$P$8))))</f>
        <v>0</v>
      </c>
      <c r="AI173" s="5">
        <f ca="1">IF(AI$4="",0,SUMPRODUCT(INDIRECT(ADDRESS($B180,$X$2)&amp;":"&amp;ADDRESS($B180,$X$2-1+AI$8)),INDIRECT(ADDRESS($B$11,$X$2)&amp;":"&amp;ADDRESS($B$11,$X$2-1+AI$8)),INDIRECT("rP!"&amp;ADDRESS(Prcsses!$B96,$X$2+$P$8-AI$8)&amp;":"&amp;ADDRESS(Prcsses!$B96,$X$2-1+$P$8))))</f>
        <v>0</v>
      </c>
      <c r="AJ173" s="5">
        <f ca="1">IF(AJ$4="",0,SUMPRODUCT(INDIRECT(ADDRESS($B180,$X$2)&amp;":"&amp;ADDRESS($B180,$X$2-1+AJ$8)),INDIRECT(ADDRESS($B$11,$X$2)&amp;":"&amp;ADDRESS($B$11,$X$2-1+AJ$8)),INDIRECT("rP!"&amp;ADDRESS(Prcsses!$B96,$X$2+$P$8-AJ$8)&amp;":"&amp;ADDRESS(Prcsses!$B96,$X$2-1+$P$8))))</f>
        <v>11139.449999999999</v>
      </c>
      <c r="AK173" s="5">
        <f ca="1">IF(AK$4="",0,SUMPRODUCT(INDIRECT(ADDRESS($B180,$X$2)&amp;":"&amp;ADDRESS($B180,$X$2-1+AK$8)),INDIRECT(ADDRESS($B$11,$X$2)&amp;":"&amp;ADDRESS($B$11,$X$2-1+AK$8)),INDIRECT("rP!"&amp;ADDRESS(Prcsses!$B96,$X$2+$P$8-AK$8)&amp;":"&amp;ADDRESS(Prcsses!$B96,$X$2-1+$P$8))))</f>
        <v>17504.849999999999</v>
      </c>
      <c r="AL173" s="5">
        <f ca="1">IF(AL$4="",0,SUMPRODUCT(INDIRECT(ADDRESS($B180,$X$2)&amp;":"&amp;ADDRESS($B180,$X$2-1+AL$8)),INDIRECT(ADDRESS($B$11,$X$2)&amp;":"&amp;ADDRESS($B$11,$X$2-1+AL$8)),INDIRECT("rP!"&amp;ADDRESS(Prcsses!$B96,$X$2+$P$8-AL$8)&amp;":"&amp;ADDRESS(Prcsses!$B96,$X$2-1+$P$8))))</f>
        <v>23870.25</v>
      </c>
      <c r="AM173" s="5">
        <f ca="1">IF(AM$4="",0,SUMPRODUCT(INDIRECT(ADDRESS($B180,$X$2)&amp;":"&amp;ADDRESS($B180,$X$2-1+AM$8)),INDIRECT(ADDRESS($B$11,$X$2)&amp;":"&amp;ADDRESS($B$11,$X$2-1+AM$8)),INDIRECT("rP!"&amp;ADDRESS(Prcsses!$B96,$X$2+$P$8-AM$8)&amp;":"&amp;ADDRESS(Prcsses!$B96,$X$2-1+$P$8))))</f>
        <v>30235.65</v>
      </c>
      <c r="AN173" s="5">
        <f ca="1">IF(AN$4="",0,SUMPRODUCT(INDIRECT(ADDRESS($B180,$X$2)&amp;":"&amp;ADDRESS($B180,$X$2-1+AN$8)),INDIRECT(ADDRESS($B$11,$X$2)&amp;":"&amp;ADDRESS($B$11,$X$2-1+AN$8)),INDIRECT("rP!"&amp;ADDRESS(Prcsses!$B96,$X$2+$P$8-AN$8)&amp;":"&amp;ADDRESS(Prcsses!$B96,$X$2-1+$P$8))))</f>
        <v>36601.049999999996</v>
      </c>
      <c r="AO173" s="5">
        <f ca="1">IF(AO$4="",0,SUMPRODUCT(INDIRECT(ADDRESS($B180,$X$2)&amp;":"&amp;ADDRESS($B180,$X$2-1+AO$8)),INDIRECT(ADDRESS($B$11,$X$2)&amp;":"&amp;ADDRESS($B$11,$X$2-1+AO$8)),INDIRECT("rP!"&amp;ADDRESS(Prcsses!$B96,$X$2+$P$8-AO$8)&amp;":"&amp;ADDRESS(Prcsses!$B96,$X$2-1+$P$8))))</f>
        <v>42966.45</v>
      </c>
      <c r="AP173" s="5">
        <f ca="1">IF(AP$4="",0,SUMPRODUCT(INDIRECT(ADDRESS($B180,$X$2)&amp;":"&amp;ADDRESS($B180,$X$2-1+AP$8)),INDIRECT(ADDRESS($B$11,$X$2)&amp;":"&amp;ADDRESS($B$11,$X$2-1+AP$8)),INDIRECT("rP!"&amp;ADDRESS(Prcsses!$B96,$X$2+$P$8-AP$8)&amp;":"&amp;ADDRESS(Prcsses!$B96,$X$2-1+$P$8))))</f>
        <v>50811.805499999995</v>
      </c>
      <c r="AQ173" s="5">
        <f ca="1">IF(AQ$4="",0,SUMPRODUCT(INDIRECT(ADDRESS($B180,$X$2)&amp;":"&amp;ADDRESS($B180,$X$2-1+AQ$8)),INDIRECT(ADDRESS($B$11,$X$2)&amp;":"&amp;ADDRESS($B$11,$X$2-1+AQ$8)),INDIRECT("rP!"&amp;ADDRESS(Prcsses!$B96,$X$2+$P$8-AQ$8)&amp;":"&amp;ADDRESS(Prcsses!$B96,$X$2-1+$P$8))))</f>
        <v>57368.167500000003</v>
      </c>
      <c r="AR173" s="5">
        <f ca="1">IF(AR$4="",0,SUMPRODUCT(INDIRECT(ADDRESS($B180,$X$2)&amp;":"&amp;ADDRESS($B180,$X$2-1+AR$8)),INDIRECT(ADDRESS($B$11,$X$2)&amp;":"&amp;ADDRESS($B$11,$X$2-1+AR$8)),INDIRECT("rP!"&amp;ADDRESS(Prcsses!$B96,$X$2+$P$8-AR$8)&amp;":"&amp;ADDRESS(Prcsses!$B96,$X$2-1+$P$8))))</f>
        <v>63924.529499999997</v>
      </c>
      <c r="AS173" s="5">
        <f ca="1">IF(AS$4="",0,SUMPRODUCT(INDIRECT(ADDRESS($B180,$X$2)&amp;":"&amp;ADDRESS($B180,$X$2-1+AS$8)),INDIRECT(ADDRESS($B$11,$X$2)&amp;":"&amp;ADDRESS($B$11,$X$2-1+AS$8)),INDIRECT("rP!"&amp;ADDRESS(Prcsses!$B96,$X$2+$P$8-AS$8)&amp;":"&amp;ADDRESS(Prcsses!$B96,$X$2-1+$P$8))))</f>
        <v>70480.891499999998</v>
      </c>
      <c r="AT173" s="5">
        <f ca="1">IF(AT$4="",0,SUMPRODUCT(INDIRECT(ADDRESS($B180,$X$2)&amp;":"&amp;ADDRESS($B180,$X$2-1+AT$8)),INDIRECT(ADDRESS($B$11,$X$2)&amp;":"&amp;ADDRESS($B$11,$X$2-1+AT$8)),INDIRECT("rP!"&amp;ADDRESS(Prcsses!$B96,$X$2+$P$8-AT$8)&amp;":"&amp;ADDRESS(Prcsses!$B96,$X$2-1+$P$8))))</f>
        <v>77037.253499999992</v>
      </c>
      <c r="AU173" s="5">
        <f ca="1">IF(AU$4="",0,SUMPRODUCT(INDIRECT(ADDRESS($B180,$X$2)&amp;":"&amp;ADDRESS($B180,$X$2-1+AU$8)),INDIRECT(ADDRESS($B$11,$X$2)&amp;":"&amp;ADDRESS($B$11,$X$2-1+AU$8)),INDIRECT("rP!"&amp;ADDRESS(Prcsses!$B96,$X$2+$P$8-AU$8)&amp;":"&amp;ADDRESS(Prcsses!$B96,$X$2-1+$P$8))))</f>
        <v>83593.6155</v>
      </c>
      <c r="AV173" s="5">
        <f ca="1">IF(AV$4="",0,SUMPRODUCT(INDIRECT(ADDRESS($B180,$X$2)&amp;":"&amp;ADDRESS($B180,$X$2-1+AV$8)),INDIRECT(ADDRESS($B$11,$X$2)&amp;":"&amp;ADDRESS($B$11,$X$2-1+AV$8)),INDIRECT("rP!"&amp;ADDRESS(Prcsses!$B96,$X$2+$P$8-AV$8)&amp;":"&amp;ADDRESS(Prcsses!$B96,$X$2-1+$P$8))))</f>
        <v>92854.476824999991</v>
      </c>
      <c r="AW173" s="5">
        <f ca="1">IF(AW$4="",0,SUMPRODUCT(INDIRECT(ADDRESS($B180,$X$2)&amp;":"&amp;ADDRESS($B180,$X$2-1+AW$8)),INDIRECT(ADDRESS($B$11,$X$2)&amp;":"&amp;ADDRESS($B$11,$X$2-1+AW$8)),INDIRECT("rP!"&amp;ADDRESS(Prcsses!$B96,$X$2+$P$8-AW$8)&amp;":"&amp;ADDRESS(Prcsses!$B96,$X$2-1+$P$8))))</f>
        <v>99607.529684999987</v>
      </c>
      <c r="AX173" s="5">
        <f ca="1">IF(AX$4="",0,SUMPRODUCT(INDIRECT(ADDRESS($B180,$X$2)&amp;":"&amp;ADDRESS($B180,$X$2-1+AX$8)),INDIRECT(ADDRESS($B$11,$X$2)&amp;":"&amp;ADDRESS($B$11,$X$2-1+AX$8)),INDIRECT("rP!"&amp;ADDRESS(Prcsses!$B96,$X$2+$P$8-AX$8)&amp;":"&amp;ADDRESS(Prcsses!$B96,$X$2-1+$P$8))))</f>
        <v>106360.58254499998</v>
      </c>
      <c r="AY173" s="5">
        <f ca="1">IF(AY$4="",0,SUMPRODUCT(INDIRECT(ADDRESS($B180,$X$2)&amp;":"&amp;ADDRESS($B180,$X$2-1+AY$8)),INDIRECT(ADDRESS($B$11,$X$2)&amp;":"&amp;ADDRESS($B$11,$X$2-1+AY$8)),INDIRECT("rP!"&amp;ADDRESS(Prcsses!$B96,$X$2+$P$8-AY$8)&amp;":"&amp;ADDRESS(Prcsses!$B96,$X$2-1+$P$8))))</f>
        <v>113113.63540499998</v>
      </c>
      <c r="AZ173" s="5">
        <f ca="1">IF(AZ$4="",0,SUMPRODUCT(INDIRECT(ADDRESS($B180,$X$2)&amp;":"&amp;ADDRESS($B180,$X$2-1+AZ$8)),INDIRECT(ADDRESS($B$11,$X$2)&amp;":"&amp;ADDRESS($B$11,$X$2-1+AZ$8)),INDIRECT("rP!"&amp;ADDRESS(Prcsses!$B96,$X$2+$P$8-AZ$8)&amp;":"&amp;ADDRESS(Prcsses!$B96,$X$2-1+$P$8))))</f>
        <v>119866.688265</v>
      </c>
      <c r="BA173" s="5">
        <f ca="1">IF(BA$4="",0,SUMPRODUCT(INDIRECT(ADDRESS($B180,$X$2)&amp;":"&amp;ADDRESS($B180,$X$2-1+BA$8)),INDIRECT(ADDRESS($B$11,$X$2)&amp;":"&amp;ADDRESS($B$11,$X$2-1+BA$8)),INDIRECT("rP!"&amp;ADDRESS(Prcsses!$B96,$X$2+$P$8-BA$8)&amp;":"&amp;ADDRESS(Prcsses!$B96,$X$2-1+$P$8))))</f>
        <v>126619.741125</v>
      </c>
      <c r="BB173" s="5">
        <f ca="1">IF(BB$4="",0,SUMPRODUCT(INDIRECT(ADDRESS($B180,$X$2)&amp;":"&amp;ADDRESS($B180,$X$2-1+BB$8)),INDIRECT(ADDRESS($B$11,$X$2)&amp;":"&amp;ADDRESS($B$11,$X$2-1+BB$8)),INDIRECT("rP!"&amp;ADDRESS(Prcsses!$B96,$X$2+$P$8-BB$8)&amp;":"&amp;ADDRESS(Prcsses!$B96,$X$2-1+$P$8))))</f>
        <v>137373.97780454997</v>
      </c>
      <c r="BC173" s="5">
        <f ca="1">IF(BC$4="",0,SUMPRODUCT(INDIRECT(ADDRESS($B180,$X$2)&amp;":"&amp;ADDRESS($B180,$X$2-1+BC$8)),INDIRECT(ADDRESS($B$11,$X$2)&amp;":"&amp;ADDRESS($B$11,$X$2-1+BC$8)),INDIRECT("rP!"&amp;ADDRESS(Prcsses!$B96,$X$2+$P$8-BC$8)&amp;":"&amp;ADDRESS(Prcsses!$B96,$X$2-1+$P$8))))</f>
        <v>140851.80002744996</v>
      </c>
      <c r="BD173" s="5">
        <f ca="1">IF(BD$4="",0,SUMPRODUCT(INDIRECT(ADDRESS($B180,$X$2)&amp;":"&amp;ADDRESS($B180,$X$2-1+BD$8)),INDIRECT(ADDRESS($B$11,$X$2)&amp;":"&amp;ADDRESS($B$11,$X$2-1+BD$8)),INDIRECT("rP!"&amp;ADDRESS(Prcsses!$B96,$X$2+$P$8-BD$8)&amp;":"&amp;ADDRESS(Prcsses!$B96,$X$2-1+$P$8))))</f>
        <v>142590.71113889999</v>
      </c>
      <c r="BE173" s="5">
        <f ca="1">IF(BE$4="",0,SUMPRODUCT(INDIRECT(ADDRESS($B180,$X$2)&amp;":"&amp;ADDRESS($B180,$X$2-1+BE$8)),INDIRECT(ADDRESS($B$11,$X$2)&amp;":"&amp;ADDRESS($B$11,$X$2-1+BE$8)),INDIRECT("rP!"&amp;ADDRESS(Prcsses!$B96,$X$2+$P$8-BE$8)&amp;":"&amp;ADDRESS(Prcsses!$B96,$X$2-1+$P$8))))</f>
        <v>144329.62225034999</v>
      </c>
      <c r="BF173" s="5">
        <f ca="1">IF(BF$4="",0,SUMPRODUCT(INDIRECT(ADDRESS($B180,$X$2)&amp;":"&amp;ADDRESS($B180,$X$2-1+BF$8)),INDIRECT(ADDRESS($B$11,$X$2)&amp;":"&amp;ADDRESS($B$11,$X$2-1+BF$8)),INDIRECT("rP!"&amp;ADDRESS(Prcsses!$B96,$X$2+$P$8-BF$8)&amp;":"&amp;ADDRESS(Prcsses!$B96,$X$2-1+$P$8))))</f>
        <v>146068.53336179999</v>
      </c>
      <c r="BG173" s="5">
        <f ca="1">IF(BG$4="",0,SUMPRODUCT(INDIRECT(ADDRESS($B180,$X$2)&amp;":"&amp;ADDRESS($B180,$X$2-1+BG$8)),INDIRECT(ADDRESS($B$11,$X$2)&amp;":"&amp;ADDRESS($B$11,$X$2-1+BG$8)),INDIRECT("rP!"&amp;ADDRESS(Prcsses!$B96,$X$2+$P$8-BG$8)&amp;":"&amp;ADDRESS(Prcsses!$B96,$X$2-1+$P$8))))</f>
        <v>147807.44447324998</v>
      </c>
      <c r="BH173" s="5">
        <f ca="1">IF(BH$4="",0,SUMPRODUCT(INDIRECT(ADDRESS($B180,$X$2)&amp;":"&amp;ADDRESS($B180,$X$2-1+BH$8)),INDIRECT(ADDRESS($B$11,$X$2)&amp;":"&amp;ADDRESS($B$11,$X$2-1+BH$8)),INDIRECT("rP!"&amp;ADDRESS(Prcsses!$B96,$X$2+$P$8-BH$8)&amp;":"&amp;ADDRESS(Prcsses!$B96,$X$2-1+$P$8))))</f>
        <v>154032.74625224099</v>
      </c>
      <c r="BI173" s="5">
        <f ca="1">IF(BI$4="",0,SUMPRODUCT(INDIRECT(ADDRESS($B180,$X$2)&amp;":"&amp;ADDRESS($B180,$X$2-1+BI$8)),INDIRECT(ADDRESS($B$11,$X$2)&amp;":"&amp;ADDRESS($B$11,$X$2-1+BI$8)),INDIRECT("rP!"&amp;ADDRESS(Prcsses!$B96,$X$2+$P$8-BI$8)&amp;":"&amp;ADDRESS(Prcsses!$B96,$X$2-1+$P$8))))</f>
        <v>155823.82469703449</v>
      </c>
      <c r="BJ173" s="5">
        <f ca="1">IF(BJ$4="",0,SUMPRODUCT(INDIRECT(ADDRESS($B180,$X$2)&amp;":"&amp;ADDRESS($B180,$X$2-1+BJ$8)),INDIRECT(ADDRESS($B$11,$X$2)&amp;":"&amp;ADDRESS($B$11,$X$2-1+BJ$8)),INDIRECT("rP!"&amp;ADDRESS(Prcsses!$B96,$X$2+$P$8-BJ$8)&amp;":"&amp;ADDRESS(Prcsses!$B96,$X$2-1+$P$8))))</f>
        <v>157614.90314182796</v>
      </c>
      <c r="BK173" s="5">
        <f ca="1">IF(BK$4="",0,SUMPRODUCT(INDIRECT(ADDRESS($B180,$X$2)&amp;":"&amp;ADDRESS($B180,$X$2-1+BK$8)),INDIRECT(ADDRESS($B$11,$X$2)&amp;":"&amp;ADDRESS($B$11,$X$2-1+BK$8)),INDIRECT("rP!"&amp;ADDRESS(Prcsses!$B96,$X$2+$P$8-BK$8)&amp;":"&amp;ADDRESS(Prcsses!$B96,$X$2-1+$P$8))))</f>
        <v>159405.98158662146</v>
      </c>
      <c r="BL173" s="5">
        <f ca="1">IF(BL$4="",0,SUMPRODUCT(INDIRECT(ADDRESS($B180,$X$2)&amp;":"&amp;ADDRESS($B180,$X$2-1+BL$8)),INDIRECT(ADDRESS($B$11,$X$2)&amp;":"&amp;ADDRESS($B$11,$X$2-1+BL$8)),INDIRECT("rP!"&amp;ADDRESS(Prcsses!$B96,$X$2+$P$8-BL$8)&amp;":"&amp;ADDRESS(Prcsses!$B96,$X$2-1+$P$8))))</f>
        <v>161197.06003141499</v>
      </c>
      <c r="BM173" s="5">
        <f ca="1">IF(BM$4="",0,SUMPRODUCT(INDIRECT(ADDRESS($B180,$X$2)&amp;":"&amp;ADDRESS($B180,$X$2-1+BM$8)),INDIRECT(ADDRESS($B$11,$X$2)&amp;":"&amp;ADDRESS($B$11,$X$2-1+BM$8)),INDIRECT("rP!"&amp;ADDRESS(Prcsses!$B96,$X$2+$P$8-BM$8)&amp;":"&amp;ADDRESS(Prcsses!$B96,$X$2-1+$P$8))))</f>
        <v>162988.13847620849</v>
      </c>
      <c r="BN173" s="5">
        <f ca="1">IF(BN$4="",0,SUMPRODUCT(INDIRECT(ADDRESS($B180,$X$2)&amp;":"&amp;ADDRESS($B180,$X$2-1+BN$8)),INDIRECT(ADDRESS($B$11,$X$2)&amp;":"&amp;ADDRESS($B$11,$X$2-1+BN$8)),INDIRECT("rP!"&amp;ADDRESS(Prcsses!$B96,$X$2+$P$8-BN$8)&amp;":"&amp;ADDRESS(Prcsses!$B96,$X$2-1+$P$8))))</f>
        <v>169722.59342863207</v>
      </c>
      <c r="BO173" s="5">
        <f ca="1">IF(BO$4="",0,SUMPRODUCT(INDIRECT(ADDRESS($B180,$X$2)&amp;":"&amp;ADDRESS($B180,$X$2-1+BO$8)),INDIRECT(ADDRESS($B$11,$X$2)&amp;":"&amp;ADDRESS($B$11,$X$2-1+BO$8)),INDIRECT("rP!"&amp;ADDRESS(Prcsses!$B96,$X$2+$P$8-BO$8)&amp;":"&amp;ADDRESS(Prcsses!$B96,$X$2-1+$P$8))))</f>
        <v>171567.40422676937</v>
      </c>
      <c r="BP173" s="5">
        <f ca="1">IF(BP$4="",0,SUMPRODUCT(INDIRECT(ADDRESS($B180,$X$2)&amp;":"&amp;ADDRESS($B180,$X$2-1+BP$8)),INDIRECT(ADDRESS($B$11,$X$2)&amp;":"&amp;ADDRESS($B$11,$X$2-1+BP$8)),INDIRECT("rP!"&amp;ADDRESS(Prcsses!$B96,$X$2+$P$8-BP$8)&amp;":"&amp;ADDRESS(Prcsses!$B96,$X$2-1+$P$8))))</f>
        <v>173412.21502490665</v>
      </c>
      <c r="BQ173" s="5">
        <f ca="1">IF(BQ$4="",0,SUMPRODUCT(INDIRECT(ADDRESS($B180,$X$2)&amp;":"&amp;ADDRESS($B180,$X$2-1+BQ$8)),INDIRECT(ADDRESS($B$11,$X$2)&amp;":"&amp;ADDRESS($B$11,$X$2-1+BQ$8)),INDIRECT("rP!"&amp;ADDRESS(Prcsses!$B96,$X$2+$P$8-BQ$8)&amp;":"&amp;ADDRESS(Prcsses!$B96,$X$2-1+$P$8))))</f>
        <v>175257.02582304398</v>
      </c>
      <c r="BR173" s="5">
        <f ca="1">IF(BR$4="",0,SUMPRODUCT(INDIRECT(ADDRESS($B180,$X$2)&amp;":"&amp;ADDRESS($B180,$X$2-1+BR$8)),INDIRECT(ADDRESS($B$11,$X$2)&amp;":"&amp;ADDRESS($B$11,$X$2-1+BR$8)),INDIRECT("rP!"&amp;ADDRESS(Prcsses!$B96,$X$2+$P$8-BR$8)&amp;":"&amp;ADDRESS(Prcsses!$B96,$X$2-1+$P$8))))</f>
        <v>177101.83662118128</v>
      </c>
      <c r="BS173" s="5">
        <f ca="1">IF(BS$4="",0,SUMPRODUCT(INDIRECT(ADDRESS($B180,$X$2)&amp;":"&amp;ADDRESS($B180,$X$2-1+BS$8)),INDIRECT(ADDRESS($B$11,$X$2)&amp;":"&amp;ADDRESS($B$11,$X$2-1+BS$8)),INDIRECT("rP!"&amp;ADDRESS(Prcsses!$B96,$X$2+$P$8-BS$8)&amp;":"&amp;ADDRESS(Prcsses!$B96,$X$2-1+$P$8))))</f>
        <v>178946.64741931859</v>
      </c>
      <c r="BT173" s="5">
        <f ca="1">IF(BT$4="",0,SUMPRODUCT(INDIRECT(ADDRESS($B180,$X$2)&amp;":"&amp;ADDRESS($B180,$X$2-1+BT$8)),INDIRECT(ADDRESS($B$11,$X$2)&amp;":"&amp;ADDRESS($B$11,$X$2-1+BT$8)),INDIRECT("rP!"&amp;ADDRESS(Prcsses!$B96,$X$2+$P$8-BT$8)&amp;":"&amp;ADDRESS(Prcsses!$B96,$X$2-1+$P$8))))</f>
        <v>186215.20196397955</v>
      </c>
      <c r="BU173" s="5">
        <f ca="1">IF(BU$4="",0,SUMPRODUCT(INDIRECT(ADDRESS($B180,$X$2)&amp;":"&amp;ADDRESS($B180,$X$2-1+BU$8)),INDIRECT(ADDRESS($B$11,$X$2)&amp;":"&amp;ADDRESS($B$11,$X$2-1+BU$8)),INDIRECT("rP!"&amp;ADDRESS(Prcsses!$B96,$X$2+$P$8-BU$8)&amp;":"&amp;ADDRESS(Prcsses!$B96,$X$2-1+$P$8))))</f>
        <v>188115.35708606098</v>
      </c>
      <c r="BV173" s="5">
        <f ca="1">IF(BV$4="",0,SUMPRODUCT(INDIRECT(ADDRESS($B180,$X$2)&amp;":"&amp;ADDRESS($B180,$X$2-1+BV$8)),INDIRECT(ADDRESS($B$11,$X$2)&amp;":"&amp;ADDRESS($B$11,$X$2-1+BV$8)),INDIRECT("rP!"&amp;ADDRESS(Prcsses!$B96,$X$2+$P$8-BV$8)&amp;":"&amp;ADDRESS(Prcsses!$B96,$X$2-1+$P$8))))</f>
        <v>190015.51220814238</v>
      </c>
      <c r="BW173" s="5">
        <f ca="1">IF(BW$4="",0,SUMPRODUCT(INDIRECT(ADDRESS($B180,$X$2)&amp;":"&amp;ADDRESS($B180,$X$2-1+BW$8)),INDIRECT(ADDRESS($B$11,$X$2)&amp;":"&amp;ADDRESS($B$11,$X$2-1+BW$8)),INDIRECT("rP!"&amp;ADDRESS(Prcsses!$B96,$X$2+$P$8-BW$8)&amp;":"&amp;ADDRESS(Prcsses!$B96,$X$2-1+$P$8))))</f>
        <v>191915.66733022383</v>
      </c>
      <c r="BX173" s="5">
        <f ca="1">IF(BX$4="",0,SUMPRODUCT(INDIRECT(ADDRESS($B180,$X$2)&amp;":"&amp;ADDRESS($B180,$X$2-1+BX$8)),INDIRECT(ADDRESS($B$11,$X$2)&amp;":"&amp;ADDRESS($B$11,$X$2-1+BX$8)),INDIRECT("rP!"&amp;ADDRESS(Prcsses!$B96,$X$2+$P$8-BX$8)&amp;":"&amp;ADDRESS(Prcsses!$B96,$X$2-1+$P$8))))</f>
        <v>193815.82245230523</v>
      </c>
      <c r="BY173" s="5">
        <f ca="1">IF(BY$4="",0,SUMPRODUCT(INDIRECT(ADDRESS($B180,$X$2)&amp;":"&amp;ADDRESS($B180,$X$2-1+BY$8)),INDIRECT(ADDRESS($B$11,$X$2)&amp;":"&amp;ADDRESS($B$11,$X$2-1+BY$8)),INDIRECT("rP!"&amp;ADDRESS(Prcsses!$B96,$X$2+$P$8-BY$8)&amp;":"&amp;ADDRESS(Prcsses!$B96,$X$2-1+$P$8))))</f>
        <v>195715.97757438663</v>
      </c>
      <c r="BZ173" s="5">
        <f ca="1">IF(BZ$4="",0,SUMPRODUCT(INDIRECT(ADDRESS($B180,$X$2)&amp;":"&amp;ADDRESS($B180,$X$2-1+BZ$8)),INDIRECT(ADDRESS($B$11,$X$2)&amp;":"&amp;ADDRESS($B$11,$X$2-1+BZ$8)),INDIRECT("rP!"&amp;ADDRESS(Prcsses!$B96,$X$2+$P$8-BZ$8)&amp;":"&amp;ADDRESS(Prcsses!$B96,$X$2-1+$P$8))))</f>
        <v>203544.61667736212</v>
      </c>
      <c r="CA173" s="5">
        <f ca="1">IF(CA$4="",0,SUMPRODUCT(INDIRECT(ADDRESS($B180,$X$2)&amp;":"&amp;ADDRESS($B180,$X$2-1+CA$8)),INDIRECT(ADDRESS($B$11,$X$2)&amp;":"&amp;ADDRESS($B$11,$X$2-1+CA$8)),INDIRECT("rP!"&amp;ADDRESS(Prcsses!$B96,$X$2+$P$8-CA$8)&amp;":"&amp;ADDRESS(Prcsses!$B96,$X$2-1+$P$8))))</f>
        <v>205501.77645310599</v>
      </c>
      <c r="CB173" s="5">
        <f ca="1">IF(CB$4="",0,SUMPRODUCT(INDIRECT(ADDRESS($B180,$X$2)&amp;":"&amp;ADDRESS($B180,$X$2-1+CB$8)),INDIRECT(ADDRESS($B$11,$X$2)&amp;":"&amp;ADDRESS($B$11,$X$2-1+CB$8)),INDIRECT("rP!"&amp;ADDRESS(Prcsses!$B96,$X$2+$P$8-CB$8)&amp;":"&amp;ADDRESS(Prcsses!$B96,$X$2-1+$P$8))))</f>
        <v>207458.9362288499</v>
      </c>
      <c r="CC173" s="5">
        <f ca="1">IF(CC$4="",0,SUMPRODUCT(INDIRECT(ADDRESS($B180,$X$2)&amp;":"&amp;ADDRESS($B180,$X$2-1+CC$8)),INDIRECT(ADDRESS($B$11,$X$2)&amp;":"&amp;ADDRESS($B$11,$X$2-1+CC$8)),INDIRECT("rP!"&amp;ADDRESS(Prcsses!$B96,$X$2+$P$8-CC$8)&amp;":"&amp;ADDRESS(Prcsses!$B96,$X$2-1+$P$8))))</f>
        <v>209416.09600459374</v>
      </c>
      <c r="CD173" s="5">
        <f ca="1">IF(CD$4="",0,SUMPRODUCT(INDIRECT(ADDRESS($B180,$X$2)&amp;":"&amp;ADDRESS($B180,$X$2-1+CD$8)),INDIRECT(ADDRESS($B$11,$X$2)&amp;":"&amp;ADDRESS($B$11,$X$2-1+CD$8)),INDIRECT("rP!"&amp;ADDRESS(Prcsses!$B96,$X$2+$P$8-CD$8)&amp;":"&amp;ADDRESS(Prcsses!$B96,$X$2-1+$P$8))))</f>
        <v>211373.25578033761</v>
      </c>
      <c r="CE173" s="5">
        <f ca="1">IF(CE$4="",0,SUMPRODUCT(INDIRECT(ADDRESS($B180,$X$2)&amp;":"&amp;ADDRESS($B180,$X$2-1+CE$8)),INDIRECT(ADDRESS($B$11,$X$2)&amp;":"&amp;ADDRESS($B$11,$X$2-1+CE$8)),INDIRECT("rP!"&amp;ADDRESS(Prcsses!$B96,$X$2+$P$8-CE$8)&amp;":"&amp;ADDRESS(Prcsses!$B96,$X$2-1+$P$8))))</f>
        <v>213330.41555608148</v>
      </c>
      <c r="CF173" s="5">
        <f ca="1">IF(CF$4="",0,SUMPRODUCT(INDIRECT(ADDRESS($B180,$X$2)&amp;":"&amp;ADDRESS($B180,$X$2-1+CF$8)),INDIRECT(ADDRESS($B$11,$X$2)&amp;":"&amp;ADDRESS($B$11,$X$2-1+CF$8)),INDIRECT("rP!"&amp;ADDRESS(Prcsses!$B96,$X$2+$P$8-CF$8)&amp;":"&amp;ADDRESS(Prcsses!$B96,$X$2-1+$P$8))))</f>
        <v>0</v>
      </c>
    </row>
    <row r="174" spans="2:84" x14ac:dyDescent="0.3">
      <c r="B174" s="13">
        <f>ROW()</f>
        <v>174</v>
      </c>
      <c r="H174" s="1" t="str">
        <f>$H$172</f>
        <v>Переменные расходы с НДС</v>
      </c>
      <c r="I174" s="1" t="str">
        <f>Prcsses!I89</f>
        <v>Расходы на удержание клиентов</v>
      </c>
      <c r="M174" s="53" t="s">
        <v>18</v>
      </c>
      <c r="U174" s="5">
        <f t="shared" ca="1" si="413"/>
        <v>6052416.4332064232</v>
      </c>
      <c r="X174" s="5">
        <f ca="1">IF(X$4="",0,SUMPRODUCT(INDIRECT(ADDRESS($B181,$X$2)&amp;":"&amp;ADDRESS($B181,$X$2-1+X$8)),INDIRECT(ADDRESS($B$11,$X$2)&amp;":"&amp;ADDRESS($B$11,$X$2-1+X$8)),INDIRECT("rP!"&amp;ADDRESS(Prcsses!$B97,$X$2+$P$8-X$8)&amp;":"&amp;ADDRESS(Prcsses!$B97,$X$2-1+$P$8))))</f>
        <v>0</v>
      </c>
      <c r="Y174" s="5">
        <f ca="1">IF(Y$4="",0,SUMPRODUCT(INDIRECT(ADDRESS($B181,$X$2)&amp;":"&amp;ADDRESS($B181,$X$2-1+Y$8)),INDIRECT(ADDRESS($B$11,$X$2)&amp;":"&amp;ADDRESS($B$11,$X$2-1+Y$8)),INDIRECT("rP!"&amp;ADDRESS(Prcsses!$B97,$X$2+$P$8-Y$8)&amp;":"&amp;ADDRESS(Prcsses!$B97,$X$2-1+$P$8))))</f>
        <v>0</v>
      </c>
      <c r="Z174" s="5">
        <f ca="1">IF(Z$4="",0,SUMPRODUCT(INDIRECT(ADDRESS($B181,$X$2)&amp;":"&amp;ADDRESS($B181,$X$2-1+Z$8)),INDIRECT(ADDRESS($B$11,$X$2)&amp;":"&amp;ADDRESS($B$11,$X$2-1+Z$8)),INDIRECT("rP!"&amp;ADDRESS(Prcsses!$B97,$X$2+$P$8-Z$8)&amp;":"&amp;ADDRESS(Prcsses!$B97,$X$2-1+$P$8))))</f>
        <v>0</v>
      </c>
      <c r="AA174" s="5">
        <f ca="1">IF(AA$4="",0,SUMPRODUCT(INDIRECT(ADDRESS($B181,$X$2)&amp;":"&amp;ADDRESS($B181,$X$2-1+AA$8)),INDIRECT(ADDRESS($B$11,$X$2)&amp;":"&amp;ADDRESS($B$11,$X$2-1+AA$8)),INDIRECT("rP!"&amp;ADDRESS(Prcsses!$B97,$X$2+$P$8-AA$8)&amp;":"&amp;ADDRESS(Prcsses!$B97,$X$2-1+$P$8))))</f>
        <v>0</v>
      </c>
      <c r="AB174" s="5">
        <f ca="1">IF(AB$4="",0,SUMPRODUCT(INDIRECT(ADDRESS($B181,$X$2)&amp;":"&amp;ADDRESS($B181,$X$2-1+AB$8)),INDIRECT(ADDRESS($B$11,$X$2)&amp;":"&amp;ADDRESS($B$11,$X$2-1+AB$8)),INDIRECT("rP!"&amp;ADDRESS(Prcsses!$B97,$X$2+$P$8-AB$8)&amp;":"&amp;ADDRESS(Prcsses!$B97,$X$2-1+$P$8))))</f>
        <v>0</v>
      </c>
      <c r="AC174" s="5">
        <f ca="1">IF(AC$4="",0,SUMPRODUCT(INDIRECT(ADDRESS($B181,$X$2)&amp;":"&amp;ADDRESS($B181,$X$2-1+AC$8)),INDIRECT(ADDRESS($B$11,$X$2)&amp;":"&amp;ADDRESS($B$11,$X$2-1+AC$8)),INDIRECT("rP!"&amp;ADDRESS(Prcsses!$B97,$X$2+$P$8-AC$8)&amp;":"&amp;ADDRESS(Prcsses!$B97,$X$2-1+$P$8))))</f>
        <v>0</v>
      </c>
      <c r="AD174" s="5">
        <f ca="1">IF(AD$4="",0,SUMPRODUCT(INDIRECT(ADDRESS($B181,$X$2)&amp;":"&amp;ADDRESS($B181,$X$2-1+AD$8)),INDIRECT(ADDRESS($B$11,$X$2)&amp;":"&amp;ADDRESS($B$11,$X$2-1+AD$8)),INDIRECT("rP!"&amp;ADDRESS(Prcsses!$B97,$X$2+$P$8-AD$8)&amp;":"&amp;ADDRESS(Prcsses!$B97,$X$2-1+$P$8))))</f>
        <v>0</v>
      </c>
      <c r="AE174" s="5">
        <f ca="1">IF(AE$4="",0,SUMPRODUCT(INDIRECT(ADDRESS($B181,$X$2)&amp;":"&amp;ADDRESS($B181,$X$2-1+AE$8)),INDIRECT(ADDRESS($B$11,$X$2)&amp;":"&amp;ADDRESS($B$11,$X$2-1+AE$8)),INDIRECT("rP!"&amp;ADDRESS(Prcsses!$B97,$X$2+$P$8-AE$8)&amp;":"&amp;ADDRESS(Prcsses!$B97,$X$2-1+$P$8))))</f>
        <v>0</v>
      </c>
      <c r="AF174" s="5">
        <f ca="1">IF(AF$4="",0,SUMPRODUCT(INDIRECT(ADDRESS($B181,$X$2)&amp;":"&amp;ADDRESS($B181,$X$2-1+AF$8)),INDIRECT(ADDRESS($B$11,$X$2)&amp;":"&amp;ADDRESS($B$11,$X$2-1+AF$8)),INDIRECT("rP!"&amp;ADDRESS(Prcsses!$B97,$X$2+$P$8-AF$8)&amp;":"&amp;ADDRESS(Prcsses!$B97,$X$2-1+$P$8))))</f>
        <v>0</v>
      </c>
      <c r="AG174" s="5">
        <f ca="1">IF(AG$4="",0,SUMPRODUCT(INDIRECT(ADDRESS($B181,$X$2)&amp;":"&amp;ADDRESS($B181,$X$2-1+AG$8)),INDIRECT(ADDRESS($B$11,$X$2)&amp;":"&amp;ADDRESS($B$11,$X$2-1+AG$8)),INDIRECT("rP!"&amp;ADDRESS(Prcsses!$B97,$X$2+$P$8-AG$8)&amp;":"&amp;ADDRESS(Prcsses!$B97,$X$2-1+$P$8))))</f>
        <v>0</v>
      </c>
      <c r="AH174" s="5">
        <f ca="1">IF(AH$4="",0,SUMPRODUCT(INDIRECT(ADDRESS($B181,$X$2)&amp;":"&amp;ADDRESS($B181,$X$2-1+AH$8)),INDIRECT(ADDRESS($B$11,$X$2)&amp;":"&amp;ADDRESS($B$11,$X$2-1+AH$8)),INDIRECT("rP!"&amp;ADDRESS(Prcsses!$B97,$X$2+$P$8-AH$8)&amp;":"&amp;ADDRESS(Prcsses!$B97,$X$2-1+$P$8))))</f>
        <v>0</v>
      </c>
      <c r="AI174" s="5">
        <f ca="1">IF(AI$4="",0,SUMPRODUCT(INDIRECT(ADDRESS($B181,$X$2)&amp;":"&amp;ADDRESS($B181,$X$2-1+AI$8)),INDIRECT(ADDRESS($B$11,$X$2)&amp;":"&amp;ADDRESS($B$11,$X$2-1+AI$8)),INDIRECT("rP!"&amp;ADDRESS(Prcsses!$B97,$X$2+$P$8-AI$8)&amp;":"&amp;ADDRESS(Prcsses!$B97,$X$2-1+$P$8))))</f>
        <v>0</v>
      </c>
      <c r="AJ174" s="5">
        <f ca="1">IF(AJ$4="",0,SUMPRODUCT(INDIRECT(ADDRESS($B181,$X$2)&amp;":"&amp;ADDRESS($B181,$X$2-1+AJ$8)),INDIRECT(ADDRESS($B$11,$X$2)&amp;":"&amp;ADDRESS($B$11,$X$2-1+AJ$8)),INDIRECT("rP!"&amp;ADDRESS(Prcsses!$B97,$X$2+$P$8-AJ$8)&amp;":"&amp;ADDRESS(Prcsses!$B97,$X$2-1+$P$8))))</f>
        <v>0</v>
      </c>
      <c r="AK174" s="5">
        <f ca="1">IF(AK$4="",0,SUMPRODUCT(INDIRECT(ADDRESS($B181,$X$2)&amp;":"&amp;ADDRESS($B181,$X$2-1+AK$8)),INDIRECT(ADDRESS($B$11,$X$2)&amp;":"&amp;ADDRESS($B$11,$X$2-1+AK$8)),INDIRECT("rP!"&amp;ADDRESS(Prcsses!$B97,$X$2+$P$8-AK$8)&amp;":"&amp;ADDRESS(Prcsses!$B97,$X$2-1+$P$8))))</f>
        <v>3713.1499999999996</v>
      </c>
      <c r="AL174" s="5">
        <f ca="1">IF(AL$4="",0,SUMPRODUCT(INDIRECT(ADDRESS($B181,$X$2)&amp;":"&amp;ADDRESS($B181,$X$2-1+AL$8)),INDIRECT(ADDRESS($B$11,$X$2)&amp;":"&amp;ADDRESS($B$11,$X$2-1+AL$8)),INDIRECT("rP!"&amp;ADDRESS(Prcsses!$B97,$X$2+$P$8-AL$8)&amp;":"&amp;ADDRESS(Prcsses!$B97,$X$2-1+$P$8))))</f>
        <v>9548.0999999999985</v>
      </c>
      <c r="AM174" s="5">
        <f ca="1">IF(AM$4="",0,SUMPRODUCT(INDIRECT(ADDRESS($B181,$X$2)&amp;":"&amp;ADDRESS($B181,$X$2-1+AM$8)),INDIRECT(ADDRESS($B$11,$X$2)&amp;":"&amp;ADDRESS($B$11,$X$2-1+AM$8)),INDIRECT("rP!"&amp;ADDRESS(Prcsses!$B97,$X$2+$P$8-AM$8)&amp;":"&amp;ADDRESS(Prcsses!$B97,$X$2-1+$P$8))))</f>
        <v>17504.849999999999</v>
      </c>
      <c r="AN174" s="5">
        <f ca="1">IF(AN$4="",0,SUMPRODUCT(INDIRECT(ADDRESS($B181,$X$2)&amp;":"&amp;ADDRESS($B181,$X$2-1+AN$8)),INDIRECT(ADDRESS($B$11,$X$2)&amp;":"&amp;ADDRESS($B$11,$X$2-1+AN$8)),INDIRECT("rP!"&amp;ADDRESS(Prcsses!$B97,$X$2+$P$8-AN$8)&amp;":"&amp;ADDRESS(Prcsses!$B97,$X$2-1+$P$8))))</f>
        <v>23870.25</v>
      </c>
      <c r="AO174" s="5">
        <f ca="1">IF(AO$4="",0,SUMPRODUCT(INDIRECT(ADDRESS($B181,$X$2)&amp;":"&amp;ADDRESS($B181,$X$2-1+AO$8)),INDIRECT(ADDRESS($B$11,$X$2)&amp;":"&amp;ADDRESS($B$11,$X$2-1+AO$8)),INDIRECT("rP!"&amp;ADDRESS(Prcsses!$B97,$X$2+$P$8-AO$8)&amp;":"&amp;ADDRESS(Prcsses!$B97,$X$2-1+$P$8))))</f>
        <v>30235.649999999998</v>
      </c>
      <c r="AP174" s="5">
        <f ca="1">IF(AP$4="",0,SUMPRODUCT(INDIRECT(ADDRESS($B181,$X$2)&amp;":"&amp;ADDRESS($B181,$X$2-1+AP$8)),INDIRECT(ADDRESS($B$11,$X$2)&amp;":"&amp;ADDRESS($B$11,$X$2-1+AP$8)),INDIRECT("rP!"&amp;ADDRESS(Prcsses!$B97,$X$2+$P$8-AP$8)&amp;":"&amp;ADDRESS(Prcsses!$B97,$X$2-1+$P$8))))</f>
        <v>36601.049999999996</v>
      </c>
      <c r="AQ174" s="5">
        <f ca="1">IF(AQ$4="",0,SUMPRODUCT(INDIRECT(ADDRESS($B181,$X$2)&amp;":"&amp;ADDRESS($B181,$X$2-1+AQ$8)),INDIRECT(ADDRESS($B$11,$X$2)&amp;":"&amp;ADDRESS($B$11,$X$2-1+AQ$8)),INDIRECT("rP!"&amp;ADDRESS(Prcsses!$B97,$X$2+$P$8-AQ$8)&amp;":"&amp;ADDRESS(Prcsses!$B97,$X$2-1+$P$8))))</f>
        <v>43459.768499999998</v>
      </c>
      <c r="AR174" s="5">
        <f ca="1">IF(AR$4="",0,SUMPRODUCT(INDIRECT(ADDRESS($B181,$X$2)&amp;":"&amp;ADDRESS($B181,$X$2-1+AR$8)),INDIRECT(ADDRESS($B$11,$X$2)&amp;":"&amp;ADDRESS($B$11,$X$2-1+AR$8)),INDIRECT("rP!"&amp;ADDRESS(Prcsses!$B97,$X$2+$P$8-AR$8)&amp;":"&amp;ADDRESS(Prcsses!$B97,$X$2-1+$P$8))))</f>
        <v>50382.141000000003</v>
      </c>
      <c r="AS174" s="5">
        <f ca="1">IF(AS$4="",0,SUMPRODUCT(INDIRECT(ADDRESS($B181,$X$2)&amp;":"&amp;ADDRESS($B181,$X$2-1+AS$8)),INDIRECT(ADDRESS($B$11,$X$2)&amp;":"&amp;ADDRESS($B$11,$X$2-1+AS$8)),INDIRECT("rP!"&amp;ADDRESS(Prcsses!$B97,$X$2+$P$8-AS$8)&amp;":"&amp;ADDRESS(Prcsses!$B97,$X$2-1+$P$8))))</f>
        <v>57368.167499999996</v>
      </c>
      <c r="AT174" s="5">
        <f ca="1">IF(AT$4="",0,SUMPRODUCT(INDIRECT(ADDRESS($B181,$X$2)&amp;":"&amp;ADDRESS($B181,$X$2-1+AT$8)),INDIRECT(ADDRESS($B$11,$X$2)&amp;":"&amp;ADDRESS($B$11,$X$2-1+AT$8)),INDIRECT("rP!"&amp;ADDRESS(Prcsses!$B97,$X$2+$P$8-AT$8)&amp;":"&amp;ADDRESS(Prcsses!$B97,$X$2-1+$P$8))))</f>
        <v>63924.529499999997</v>
      </c>
      <c r="AU174" s="5">
        <f ca="1">IF(AU$4="",0,SUMPRODUCT(INDIRECT(ADDRESS($B181,$X$2)&amp;":"&amp;ADDRESS($B181,$X$2-1+AU$8)),INDIRECT(ADDRESS($B$11,$X$2)&amp;":"&amp;ADDRESS($B$11,$X$2-1+AU$8)),INDIRECT("rP!"&amp;ADDRESS(Prcsses!$B97,$X$2+$P$8-AU$8)&amp;":"&amp;ADDRESS(Prcsses!$B97,$X$2-1+$P$8))))</f>
        <v>70480.891499999998</v>
      </c>
      <c r="AV174" s="5">
        <f ca="1">IF(AV$4="",0,SUMPRODUCT(INDIRECT(ADDRESS($B181,$X$2)&amp;":"&amp;ADDRESS($B181,$X$2-1+AV$8)),INDIRECT(ADDRESS($B$11,$X$2)&amp;":"&amp;ADDRESS($B$11,$X$2-1+AV$8)),INDIRECT("rP!"&amp;ADDRESS(Prcsses!$B97,$X$2+$P$8-AV$8)&amp;":"&amp;ADDRESS(Prcsses!$B97,$X$2-1+$P$8))))</f>
        <v>77037.253499999992</v>
      </c>
      <c r="AW174" s="5">
        <f ca="1">IF(AW$4="",0,SUMPRODUCT(INDIRECT(ADDRESS($B181,$X$2)&amp;":"&amp;ADDRESS($B181,$X$2-1+AW$8)),INDIRECT(ADDRESS($B$11,$X$2)&amp;":"&amp;ADDRESS($B$11,$X$2-1+AW$8)),INDIRECT("rP!"&amp;ADDRESS(Prcsses!$B97,$X$2+$P$8-AW$8)&amp;":"&amp;ADDRESS(Prcsses!$B97,$X$2-1+$P$8))))</f>
        <v>84495.115274999989</v>
      </c>
      <c r="AX174" s="5">
        <f ca="1">IF(AX$4="",0,SUMPRODUCT(INDIRECT(ADDRESS($B181,$X$2)&amp;":"&amp;ADDRESS($B181,$X$2-1+AX$8)),INDIRECT(ADDRESS($B$11,$X$2)&amp;":"&amp;ADDRESS($B$11,$X$2-1+AX$8)),INDIRECT("rP!"&amp;ADDRESS(Prcsses!$B97,$X$2+$P$8-AX$8)&amp;":"&amp;ADDRESS(Prcsses!$B97,$X$2-1+$P$8))))</f>
        <v>92018.540669999988</v>
      </c>
      <c r="AY174" s="5">
        <f ca="1">IF(AY$4="",0,SUMPRODUCT(INDIRECT(ADDRESS($B181,$X$2)&amp;":"&amp;ADDRESS($B181,$X$2-1+AY$8)),INDIRECT(ADDRESS($B$11,$X$2)&amp;":"&amp;ADDRESS($B$11,$X$2-1+AY$8)),INDIRECT("rP!"&amp;ADDRESS(Prcsses!$B97,$X$2+$P$8-AY$8)&amp;":"&amp;ADDRESS(Prcsses!$B97,$X$2-1+$P$8))))</f>
        <v>99607.529684999987</v>
      </c>
      <c r="AZ174" s="5">
        <f ca="1">IF(AZ$4="",0,SUMPRODUCT(INDIRECT(ADDRESS($B181,$X$2)&amp;":"&amp;ADDRESS($B181,$X$2-1+AZ$8)),INDIRECT(ADDRESS($B$11,$X$2)&amp;":"&amp;ADDRESS($B$11,$X$2-1+AZ$8)),INDIRECT("rP!"&amp;ADDRESS(Prcsses!$B97,$X$2+$P$8-AZ$8)&amp;":"&amp;ADDRESS(Prcsses!$B97,$X$2-1+$P$8))))</f>
        <v>106360.58254499998</v>
      </c>
      <c r="BA174" s="5">
        <f ca="1">IF(BA$4="",0,SUMPRODUCT(INDIRECT(ADDRESS($B181,$X$2)&amp;":"&amp;ADDRESS($B181,$X$2-1+BA$8)),INDIRECT(ADDRESS($B$11,$X$2)&amp;":"&amp;ADDRESS($B$11,$X$2-1+BA$8)),INDIRECT("rP!"&amp;ADDRESS(Prcsses!$B97,$X$2+$P$8-BA$8)&amp;":"&amp;ADDRESS(Prcsses!$B97,$X$2-1+$P$8))))</f>
        <v>113113.63540499998</v>
      </c>
      <c r="BB174" s="5">
        <f ca="1">IF(BB$4="",0,SUMPRODUCT(INDIRECT(ADDRESS($B181,$X$2)&amp;":"&amp;ADDRESS($B181,$X$2-1+BB$8)),INDIRECT(ADDRESS($B$11,$X$2)&amp;":"&amp;ADDRESS($B$11,$X$2-1+BB$8)),INDIRECT("rP!"&amp;ADDRESS(Prcsses!$B97,$X$2+$P$8-BB$8)&amp;":"&amp;ADDRESS(Prcsses!$B97,$X$2-1+$P$8))))</f>
        <v>119866.68826499998</v>
      </c>
      <c r="BC174" s="5">
        <f ca="1">IF(BC$4="",0,SUMPRODUCT(INDIRECT(ADDRESS($B181,$X$2)&amp;":"&amp;ADDRESS($B181,$X$2-1+BC$8)),INDIRECT(ADDRESS($B$11,$X$2)&amp;":"&amp;ADDRESS($B$11,$X$2-1+BC$8)),INDIRECT("rP!"&amp;ADDRESS(Prcsses!$B97,$X$2+$P$8-BC$8)&amp;":"&amp;ADDRESS(Prcsses!$B97,$X$2-1+$P$8))))</f>
        <v>127953.46906484998</v>
      </c>
      <c r="BD174" s="5">
        <f ca="1">IF(BD$4="",0,SUMPRODUCT(INDIRECT(ADDRESS($B181,$X$2)&amp;":"&amp;ADDRESS($B181,$X$2-1+BD$8)),INDIRECT(ADDRESS($B$11,$X$2)&amp;":"&amp;ADDRESS($B$11,$X$2-1+BD$8)),INDIRECT("rP!"&amp;ADDRESS(Prcsses!$B97,$X$2+$P$8-BD$8)&amp;":"&amp;ADDRESS(Prcsses!$B97,$X$2-1+$P$8))))</f>
        <v>134948.50631899998</v>
      </c>
      <c r="BE174" s="5">
        <f ca="1">IF(BE$4="",0,SUMPRODUCT(INDIRECT(ADDRESS($B181,$X$2)&amp;":"&amp;ADDRESS($B181,$X$2-1+BE$8)),INDIRECT(ADDRESS($B$11,$X$2)&amp;":"&amp;ADDRESS($B$11,$X$2-1+BE$8)),INDIRECT("rP!"&amp;ADDRESS(Prcsses!$B97,$X$2+$P$8-BE$8)&amp;":"&amp;ADDRESS(Prcsses!$B97,$X$2-1+$P$8))))</f>
        <v>140272.16299029998</v>
      </c>
      <c r="BF174" s="5">
        <f ca="1">IF(BF$4="",0,SUMPRODUCT(INDIRECT(ADDRESS($B181,$X$2)&amp;":"&amp;ADDRESS($B181,$X$2-1+BF$8)),INDIRECT(ADDRESS($B$11,$X$2)&amp;":"&amp;ADDRESS($B$11,$X$2-1+BF$8)),INDIRECT("rP!"&amp;ADDRESS(Prcsses!$B97,$X$2+$P$8-BF$8)&amp;":"&amp;ADDRESS(Prcsses!$B97,$X$2-1+$P$8))))</f>
        <v>142590.71113889996</v>
      </c>
      <c r="BG174" s="5">
        <f ca="1">IF(BG$4="",0,SUMPRODUCT(INDIRECT(ADDRESS($B181,$X$2)&amp;":"&amp;ADDRESS($B181,$X$2-1+BG$8)),INDIRECT(ADDRESS($B$11,$X$2)&amp;":"&amp;ADDRESS($B$11,$X$2-1+BG$8)),INDIRECT("rP!"&amp;ADDRESS(Prcsses!$B97,$X$2+$P$8-BG$8)&amp;":"&amp;ADDRESS(Prcsses!$B97,$X$2-1+$P$8))))</f>
        <v>144329.62225034996</v>
      </c>
      <c r="BH174" s="5">
        <f ca="1">IF(BH$4="",0,SUMPRODUCT(INDIRECT(ADDRESS($B181,$X$2)&amp;":"&amp;ADDRESS($B181,$X$2-1+BH$8)),INDIRECT(ADDRESS($B$11,$X$2)&amp;":"&amp;ADDRESS($B$11,$X$2-1+BH$8)),INDIRECT("rP!"&amp;ADDRESS(Prcsses!$B97,$X$2+$P$8-BH$8)&amp;":"&amp;ADDRESS(Prcsses!$B97,$X$2-1+$P$8))))</f>
        <v>146068.53336179999</v>
      </c>
      <c r="BI174" s="5">
        <f ca="1">IF(BI$4="",0,SUMPRODUCT(INDIRECT(ADDRESS($B181,$X$2)&amp;":"&amp;ADDRESS($B181,$X$2-1+BI$8)),INDIRECT(ADDRESS($B$11,$X$2)&amp;":"&amp;ADDRESS($B$11,$X$2-1+BI$8)),INDIRECT("rP!"&amp;ADDRESS(Prcsses!$B97,$X$2+$P$8-BI$8)&amp;":"&amp;ADDRESS(Prcsses!$B97,$X$2-1+$P$8))))</f>
        <v>149302.90802909699</v>
      </c>
      <c r="BJ174" s="5">
        <f ca="1">IF(BJ$4="",0,SUMPRODUCT(INDIRECT(ADDRESS($B181,$X$2)&amp;":"&amp;ADDRESS($B181,$X$2-1+BJ$8)),INDIRECT(ADDRESS($B$11,$X$2)&amp;":"&amp;ADDRESS($B$11,$X$2-1+BJ$8)),INDIRECT("rP!"&amp;ADDRESS(Prcsses!$B97,$X$2+$P$8-BJ$8)&amp;":"&amp;ADDRESS(Prcsses!$B97,$X$2-1+$P$8))))</f>
        <v>152554.67180750851</v>
      </c>
      <c r="BK174" s="5">
        <f ca="1">IF(BK$4="",0,SUMPRODUCT(INDIRECT(ADDRESS($B181,$X$2)&amp;":"&amp;ADDRESS($B181,$X$2-1+BK$8)),INDIRECT(ADDRESS($B$11,$X$2)&amp;":"&amp;ADDRESS($B$11,$X$2-1+BK$8)),INDIRECT("rP!"&amp;ADDRESS(Prcsses!$B97,$X$2+$P$8-BK$8)&amp;":"&amp;ADDRESS(Prcsses!$B97,$X$2-1+$P$8))))</f>
        <v>155823.82469703449</v>
      </c>
      <c r="BL174" s="5">
        <f ca="1">IF(BL$4="",0,SUMPRODUCT(INDIRECT(ADDRESS($B181,$X$2)&amp;":"&amp;ADDRESS($B181,$X$2-1+BL$8)),INDIRECT(ADDRESS($B$11,$X$2)&amp;":"&amp;ADDRESS($B$11,$X$2-1+BL$8)),INDIRECT("rP!"&amp;ADDRESS(Prcsses!$B97,$X$2+$P$8-BL$8)&amp;":"&amp;ADDRESS(Prcsses!$B97,$X$2-1+$P$8))))</f>
        <v>157614.90314182796</v>
      </c>
      <c r="BM174" s="5">
        <f ca="1">IF(BM$4="",0,SUMPRODUCT(INDIRECT(ADDRESS($B181,$X$2)&amp;":"&amp;ADDRESS($B181,$X$2-1+BM$8)),INDIRECT(ADDRESS($B$11,$X$2)&amp;":"&amp;ADDRESS($B$11,$X$2-1+BM$8)),INDIRECT("rP!"&amp;ADDRESS(Prcsses!$B97,$X$2+$P$8-BM$8)&amp;":"&amp;ADDRESS(Prcsses!$B97,$X$2-1+$P$8))))</f>
        <v>159405.98158662149</v>
      </c>
      <c r="BN174" s="5">
        <f ca="1">IF(BN$4="",0,SUMPRODUCT(INDIRECT(ADDRESS($B181,$X$2)&amp;":"&amp;ADDRESS($B181,$X$2-1+BN$8)),INDIRECT(ADDRESS($B$11,$X$2)&amp;":"&amp;ADDRESS($B$11,$X$2-1+BN$8)),INDIRECT("rP!"&amp;ADDRESS(Prcsses!$B97,$X$2+$P$8-BN$8)&amp;":"&amp;ADDRESS(Prcsses!$B97,$X$2-1+$P$8))))</f>
        <v>161197.06003141496</v>
      </c>
      <c r="BO174" s="5">
        <f ca="1">IF(BO$4="",0,SUMPRODUCT(INDIRECT(ADDRESS($B181,$X$2)&amp;":"&amp;ADDRESS($B181,$X$2-1+BO$8)),INDIRECT(ADDRESS($B$11,$X$2)&amp;":"&amp;ADDRESS($B$11,$X$2-1+BO$8)),INDIRECT("rP!"&amp;ADDRESS(Prcsses!$B97,$X$2+$P$8-BO$8)&amp;":"&amp;ADDRESS(Prcsses!$B97,$X$2-1+$P$8))))</f>
        <v>164635.9306454185</v>
      </c>
      <c r="BP174" s="5">
        <f ca="1">IF(BP$4="",0,SUMPRODUCT(INDIRECT(ADDRESS($B181,$X$2)&amp;":"&amp;ADDRESS($B181,$X$2-1+BP$8)),INDIRECT(ADDRESS($B$11,$X$2)&amp;":"&amp;ADDRESS($B$11,$X$2-1+BP$8)),INDIRECT("rP!"&amp;ADDRESS(Prcsses!$B97,$X$2+$P$8-BP$8)&amp;":"&amp;ADDRESS(Prcsses!$B97,$X$2-1+$P$8))))</f>
        <v>168092.71204386998</v>
      </c>
      <c r="BQ174" s="5">
        <f ca="1">IF(BQ$4="",0,SUMPRODUCT(INDIRECT(ADDRESS($B181,$X$2)&amp;":"&amp;ADDRESS($B181,$X$2-1+BQ$8)),INDIRECT(ADDRESS($B$11,$X$2)&amp;":"&amp;ADDRESS($B$11,$X$2-1+BQ$8)),INDIRECT("rP!"&amp;ADDRESS(Prcsses!$B97,$X$2+$P$8-BQ$8)&amp;":"&amp;ADDRESS(Prcsses!$B97,$X$2-1+$P$8))))</f>
        <v>171567.40422676934</v>
      </c>
      <c r="BR174" s="5">
        <f ca="1">IF(BR$4="",0,SUMPRODUCT(INDIRECT(ADDRESS($B181,$X$2)&amp;":"&amp;ADDRESS($B181,$X$2-1+BR$8)),INDIRECT(ADDRESS($B$11,$X$2)&amp;":"&amp;ADDRESS($B$11,$X$2-1+BR$8)),INDIRECT("rP!"&amp;ADDRESS(Prcsses!$B97,$X$2+$P$8-BR$8)&amp;":"&amp;ADDRESS(Prcsses!$B97,$X$2-1+$P$8))))</f>
        <v>173412.21502490665</v>
      </c>
      <c r="BS174" s="5">
        <f ca="1">IF(BS$4="",0,SUMPRODUCT(INDIRECT(ADDRESS($B181,$X$2)&amp;":"&amp;ADDRESS($B181,$X$2-1+BS$8)),INDIRECT(ADDRESS($B$11,$X$2)&amp;":"&amp;ADDRESS($B$11,$X$2-1+BS$8)),INDIRECT("rP!"&amp;ADDRESS(Prcsses!$B97,$X$2+$P$8-BS$8)&amp;":"&amp;ADDRESS(Prcsses!$B97,$X$2-1+$P$8))))</f>
        <v>175257.02582304398</v>
      </c>
      <c r="BT174" s="5">
        <f ca="1">IF(BT$4="",0,SUMPRODUCT(INDIRECT(ADDRESS($B181,$X$2)&amp;":"&amp;ADDRESS($B181,$X$2-1+BT$8)),INDIRECT(ADDRESS($B$11,$X$2)&amp;":"&amp;ADDRESS($B$11,$X$2-1+BT$8)),INDIRECT("rP!"&amp;ADDRESS(Prcsses!$B97,$X$2+$P$8-BT$8)&amp;":"&amp;ADDRESS(Prcsses!$B97,$X$2-1+$P$8))))</f>
        <v>177101.83662118128</v>
      </c>
      <c r="BU174" s="5">
        <f ca="1">IF(BU$4="",0,SUMPRODUCT(INDIRECT(ADDRESS($B181,$X$2)&amp;":"&amp;ADDRESS($B181,$X$2-1+BU$8)),INDIRECT(ADDRESS($B$11,$X$2)&amp;":"&amp;ADDRESS($B$11,$X$2-1+BU$8)),INDIRECT("rP!"&amp;ADDRESS(Prcsses!$B97,$X$2+$P$8-BU$8)&amp;":"&amp;ADDRESS(Prcsses!$B97,$X$2-1+$P$8))))</f>
        <v>180754.56200149312</v>
      </c>
      <c r="BV174" s="5">
        <f ca="1">IF(BV$4="",0,SUMPRODUCT(INDIRECT(ADDRESS($B181,$X$2)&amp;":"&amp;ADDRESS($B181,$X$2-1+BV$8)),INDIRECT(ADDRESS($B$11,$X$2)&amp;":"&amp;ADDRESS($B$11,$X$2-1+BV$8)),INDIRECT("rP!"&amp;ADDRESS(Prcsses!$B97,$X$2+$P$8-BV$8)&amp;":"&amp;ADDRESS(Prcsses!$B97,$X$2-1+$P$8))))</f>
        <v>184425.73548978637</v>
      </c>
      <c r="BW174" s="5">
        <f ca="1">IF(BW$4="",0,SUMPRODUCT(INDIRECT(ADDRESS($B181,$X$2)&amp;":"&amp;ADDRESS($B181,$X$2-1+BW$8)),INDIRECT(ADDRESS($B$11,$X$2)&amp;":"&amp;ADDRESS($B$11,$X$2-1+BW$8)),INDIRECT("rP!"&amp;ADDRESS(Prcsses!$B97,$X$2+$P$8-BW$8)&amp;":"&amp;ADDRESS(Prcsses!$B97,$X$2-1+$P$8))))</f>
        <v>188115.35708606095</v>
      </c>
      <c r="BX174" s="5">
        <f ca="1">IF(BX$4="",0,SUMPRODUCT(INDIRECT(ADDRESS($B181,$X$2)&amp;":"&amp;ADDRESS($B181,$X$2-1+BX$8)),INDIRECT(ADDRESS($B$11,$X$2)&amp;":"&amp;ADDRESS($B$11,$X$2-1+BX$8)),INDIRECT("rP!"&amp;ADDRESS(Prcsses!$B97,$X$2+$P$8-BX$8)&amp;":"&amp;ADDRESS(Prcsses!$B97,$X$2-1+$P$8))))</f>
        <v>190015.51220814238</v>
      </c>
      <c r="BY174" s="5">
        <f ca="1">IF(BY$4="",0,SUMPRODUCT(INDIRECT(ADDRESS($B181,$X$2)&amp;":"&amp;ADDRESS($B181,$X$2-1+BY$8)),INDIRECT(ADDRESS($B$11,$X$2)&amp;":"&amp;ADDRESS($B$11,$X$2-1+BY$8)),INDIRECT("rP!"&amp;ADDRESS(Prcsses!$B97,$X$2+$P$8-BY$8)&amp;":"&amp;ADDRESS(Prcsses!$B97,$X$2-1+$P$8))))</f>
        <v>191915.66733022381</v>
      </c>
      <c r="BZ174" s="5">
        <f ca="1">IF(BZ$4="",0,SUMPRODUCT(INDIRECT(ADDRESS($B181,$X$2)&amp;":"&amp;ADDRESS($B181,$X$2-1+BZ$8)),INDIRECT(ADDRESS($B$11,$X$2)&amp;":"&amp;ADDRESS($B$11,$X$2-1+BZ$8)),INDIRECT("rP!"&amp;ADDRESS(Prcsses!$B97,$X$2+$P$8-BZ$8)&amp;":"&amp;ADDRESS(Prcsses!$B97,$X$2-1+$P$8))))</f>
        <v>193815.82245230523</v>
      </c>
      <c r="CA174" s="5">
        <f ca="1">IF(CA$4="",0,SUMPRODUCT(INDIRECT(ADDRESS($B181,$X$2)&amp;":"&amp;ADDRESS($B181,$X$2-1+CA$8)),INDIRECT(ADDRESS($B$11,$X$2)&amp;":"&amp;ADDRESS($B$11,$X$2-1+CA$8)),INDIRECT("rP!"&amp;ADDRESS(Prcsses!$B97,$X$2+$P$8-CA$8)&amp;":"&amp;ADDRESS(Prcsses!$B97,$X$2-1+$P$8))))</f>
        <v>197692.13890135131</v>
      </c>
      <c r="CB174" s="5">
        <f ca="1">IF(CB$4="",0,SUMPRODUCT(INDIRECT(ADDRESS($B181,$X$2)&amp;":"&amp;ADDRESS($B181,$X$2-1+CB$8)),INDIRECT(ADDRESS($B$11,$X$2)&amp;":"&amp;ADDRESS($B$11,$X$2-1+CB$8)),INDIRECT("rP!"&amp;ADDRESS(Prcsses!$B97,$X$2+$P$8-CB$8)&amp;":"&amp;ADDRESS(Prcsses!$B97,$X$2-1+$P$8))))</f>
        <v>201587.45690161828</v>
      </c>
      <c r="CC174" s="5">
        <f ca="1">IF(CC$4="",0,SUMPRODUCT(INDIRECT(ADDRESS($B181,$X$2)&amp;":"&amp;ADDRESS($B181,$X$2-1+CC$8)),INDIRECT(ADDRESS($B$11,$X$2)&amp;":"&amp;ADDRESS($B$11,$X$2-1+CC$8)),INDIRECT("rP!"&amp;ADDRESS(Prcsses!$B97,$X$2+$P$8-CC$8)&amp;":"&amp;ADDRESS(Prcsses!$B97,$X$2-1+$P$8))))</f>
        <v>205501.77645310599</v>
      </c>
      <c r="CD174" s="5">
        <f ca="1">IF(CD$4="",0,SUMPRODUCT(INDIRECT(ADDRESS($B181,$X$2)&amp;":"&amp;ADDRESS($B181,$X$2-1+CD$8)),INDIRECT(ADDRESS($B$11,$X$2)&amp;":"&amp;ADDRESS($B$11,$X$2-1+CD$8)),INDIRECT("rP!"&amp;ADDRESS(Prcsses!$B97,$X$2+$P$8-CD$8)&amp;":"&amp;ADDRESS(Prcsses!$B97,$X$2-1+$P$8))))</f>
        <v>207458.93622884987</v>
      </c>
      <c r="CE174" s="5">
        <f ca="1">IF(CE$4="",0,SUMPRODUCT(INDIRECT(ADDRESS($B181,$X$2)&amp;":"&amp;ADDRESS($B181,$X$2-1+CE$8)),INDIRECT(ADDRESS($B$11,$X$2)&amp;":"&amp;ADDRESS($B$11,$X$2-1+CE$8)),INDIRECT("rP!"&amp;ADDRESS(Prcsses!$B97,$X$2+$P$8-CE$8)&amp;":"&amp;ADDRESS(Prcsses!$B97,$X$2-1+$P$8))))</f>
        <v>209416.09600459374</v>
      </c>
      <c r="CF174" s="5">
        <f ca="1">IF(CF$4="",0,SUMPRODUCT(INDIRECT(ADDRESS($B181,$X$2)&amp;":"&amp;ADDRESS($B181,$X$2-1+CF$8)),INDIRECT(ADDRESS($B$11,$X$2)&amp;":"&amp;ADDRESS($B$11,$X$2-1+CF$8)),INDIRECT("rP!"&amp;ADDRESS(Prcsses!$B97,$X$2+$P$8-CF$8)&amp;":"&amp;ADDRESS(Prcsses!$B97,$X$2-1+$P$8))))</f>
        <v>0</v>
      </c>
    </row>
    <row r="175" spans="2:84" x14ac:dyDescent="0.3">
      <c r="B175" s="13">
        <f>ROW()</f>
        <v>175</v>
      </c>
      <c r="H175" s="1" t="str">
        <f>$H$172</f>
        <v>Переменные расходы с НДС</v>
      </c>
      <c r="I175" s="1" t="str">
        <f>Prcsses!I90</f>
        <v>Представительские расходы</v>
      </c>
      <c r="M175" s="53" t="s">
        <v>18</v>
      </c>
      <c r="U175" s="5">
        <f t="shared" ca="1" si="413"/>
        <v>27780905.276971165</v>
      </c>
      <c r="X175" s="5">
        <f ca="1">IF(X$4="",0,SUMPRODUCT(INDIRECT(ADDRESS($B182,$X$2)&amp;":"&amp;ADDRESS($B182,$X$2-1+X$8)),INDIRECT(ADDRESS($B$11,$X$2)&amp;":"&amp;ADDRESS($B$11,$X$2-1+X$8)),INDIRECT("rP!"&amp;ADDRESS(Prcsses!$B98,$X$2+$P$8-X$8)&amp;":"&amp;ADDRESS(Prcsses!$B98,$X$2-1+$P$8))))</f>
        <v>0</v>
      </c>
      <c r="Y175" s="5">
        <f ca="1">IF(Y$4="",0,SUMPRODUCT(INDIRECT(ADDRESS($B182,$X$2)&amp;":"&amp;ADDRESS($B182,$X$2-1+Y$8)),INDIRECT(ADDRESS($B$11,$X$2)&amp;":"&amp;ADDRESS($B$11,$X$2-1+Y$8)),INDIRECT("rP!"&amp;ADDRESS(Prcsses!$B98,$X$2+$P$8-Y$8)&amp;":"&amp;ADDRESS(Prcsses!$B98,$X$2-1+$P$8))))</f>
        <v>0</v>
      </c>
      <c r="Z175" s="5">
        <f ca="1">IF(Z$4="",0,SUMPRODUCT(INDIRECT(ADDRESS($B182,$X$2)&amp;":"&amp;ADDRESS($B182,$X$2-1+Z$8)),INDIRECT(ADDRESS($B$11,$X$2)&amp;":"&amp;ADDRESS($B$11,$X$2-1+Z$8)),INDIRECT("rP!"&amp;ADDRESS(Prcsses!$B98,$X$2+$P$8-Z$8)&amp;":"&amp;ADDRESS(Prcsses!$B98,$X$2-1+$P$8))))</f>
        <v>0</v>
      </c>
      <c r="AA175" s="5">
        <f ca="1">IF(AA$4="",0,SUMPRODUCT(INDIRECT(ADDRESS($B182,$X$2)&amp;":"&amp;ADDRESS($B182,$X$2-1+AA$8)),INDIRECT(ADDRESS($B$11,$X$2)&amp;":"&amp;ADDRESS($B$11,$X$2-1+AA$8)),INDIRECT("rP!"&amp;ADDRESS(Prcsses!$B98,$X$2+$P$8-AA$8)&amp;":"&amp;ADDRESS(Prcsses!$B98,$X$2-1+$P$8))))</f>
        <v>0</v>
      </c>
      <c r="AB175" s="5">
        <f ca="1">IF(AB$4="",0,SUMPRODUCT(INDIRECT(ADDRESS($B182,$X$2)&amp;":"&amp;ADDRESS($B182,$X$2-1+AB$8)),INDIRECT(ADDRESS($B$11,$X$2)&amp;":"&amp;ADDRESS($B$11,$X$2-1+AB$8)),INDIRECT("rP!"&amp;ADDRESS(Prcsses!$B98,$X$2+$P$8-AB$8)&amp;":"&amp;ADDRESS(Prcsses!$B98,$X$2-1+$P$8))))</f>
        <v>0</v>
      </c>
      <c r="AC175" s="5">
        <f ca="1">IF(AC$4="",0,SUMPRODUCT(INDIRECT(ADDRESS($B182,$X$2)&amp;":"&amp;ADDRESS($B182,$X$2-1+AC$8)),INDIRECT(ADDRESS($B$11,$X$2)&amp;":"&amp;ADDRESS($B$11,$X$2-1+AC$8)),INDIRECT("rP!"&amp;ADDRESS(Prcsses!$B98,$X$2+$P$8-AC$8)&amp;":"&amp;ADDRESS(Prcsses!$B98,$X$2-1+$P$8))))</f>
        <v>0</v>
      </c>
      <c r="AD175" s="5">
        <f ca="1">IF(AD$4="",0,SUMPRODUCT(INDIRECT(ADDRESS($B182,$X$2)&amp;":"&amp;ADDRESS($B182,$X$2-1+AD$8)),INDIRECT(ADDRESS($B$11,$X$2)&amp;":"&amp;ADDRESS($B$11,$X$2-1+AD$8)),INDIRECT("rP!"&amp;ADDRESS(Prcsses!$B98,$X$2+$P$8-AD$8)&amp;":"&amp;ADDRESS(Prcsses!$B98,$X$2-1+$P$8))))</f>
        <v>0</v>
      </c>
      <c r="AE175" s="5">
        <f ca="1">IF(AE$4="",0,SUMPRODUCT(INDIRECT(ADDRESS($B182,$X$2)&amp;":"&amp;ADDRESS($B182,$X$2-1+AE$8)),INDIRECT(ADDRESS($B$11,$X$2)&amp;":"&amp;ADDRESS($B$11,$X$2-1+AE$8)),INDIRECT("rP!"&amp;ADDRESS(Prcsses!$B98,$X$2+$P$8-AE$8)&amp;":"&amp;ADDRESS(Prcsses!$B98,$X$2-1+$P$8))))</f>
        <v>0</v>
      </c>
      <c r="AF175" s="5">
        <f ca="1">IF(AF$4="",0,SUMPRODUCT(INDIRECT(ADDRESS($B182,$X$2)&amp;":"&amp;ADDRESS($B182,$X$2-1+AF$8)),INDIRECT(ADDRESS($B$11,$X$2)&amp;":"&amp;ADDRESS($B$11,$X$2-1+AF$8)),INDIRECT("rP!"&amp;ADDRESS(Prcsses!$B98,$X$2+$P$8-AF$8)&amp;":"&amp;ADDRESS(Prcsses!$B98,$X$2-1+$P$8))))</f>
        <v>0</v>
      </c>
      <c r="AG175" s="5">
        <f ca="1">IF(AG$4="",0,SUMPRODUCT(INDIRECT(ADDRESS($B182,$X$2)&amp;":"&amp;ADDRESS($B182,$X$2-1+AG$8)),INDIRECT(ADDRESS($B$11,$X$2)&amp;":"&amp;ADDRESS($B$11,$X$2-1+AG$8)),INDIRECT("rP!"&amp;ADDRESS(Prcsses!$B98,$X$2+$P$8-AG$8)&amp;":"&amp;ADDRESS(Prcsses!$B98,$X$2-1+$P$8))))</f>
        <v>0</v>
      </c>
      <c r="AH175" s="5">
        <f ca="1">IF(AH$4="",0,SUMPRODUCT(INDIRECT(ADDRESS($B182,$X$2)&amp;":"&amp;ADDRESS($B182,$X$2-1+AH$8)),INDIRECT(ADDRESS($B$11,$X$2)&amp;":"&amp;ADDRESS($B$11,$X$2-1+AH$8)),INDIRECT("rP!"&amp;ADDRESS(Prcsses!$B98,$X$2+$P$8-AH$8)&amp;":"&amp;ADDRESS(Prcsses!$B98,$X$2-1+$P$8))))</f>
        <v>0</v>
      </c>
      <c r="AI175" s="5">
        <f ca="1">IF(AI$4="",0,SUMPRODUCT(INDIRECT(ADDRESS($B182,$X$2)&amp;":"&amp;ADDRESS($B182,$X$2-1+AI$8)),INDIRECT(ADDRESS($B$11,$X$2)&amp;":"&amp;ADDRESS($B$11,$X$2-1+AI$8)),INDIRECT("rP!"&amp;ADDRESS(Prcsses!$B98,$X$2+$P$8-AI$8)&amp;":"&amp;ADDRESS(Prcsses!$B98,$X$2-1+$P$8))))</f>
        <v>0</v>
      </c>
      <c r="AJ175" s="5">
        <f ca="1">IF(AJ$4="",0,SUMPRODUCT(INDIRECT(ADDRESS($B182,$X$2)&amp;":"&amp;ADDRESS($B182,$X$2-1+AJ$8)),INDIRECT(ADDRESS($B$11,$X$2)&amp;":"&amp;ADDRESS($B$11,$X$2-1+AJ$8)),INDIRECT("rP!"&amp;ADDRESS(Prcsses!$B98,$X$2+$P$8-AJ$8)&amp;":"&amp;ADDRESS(Prcsses!$B98,$X$2-1+$P$8))))</f>
        <v>37131.499999999993</v>
      </c>
      <c r="AK175" s="5">
        <f ca="1">IF(AK$4="",0,SUMPRODUCT(INDIRECT(ADDRESS($B182,$X$2)&amp;":"&amp;ADDRESS($B182,$X$2-1+AK$8)),INDIRECT(ADDRESS($B$11,$X$2)&amp;":"&amp;ADDRESS($B$11,$X$2-1+AK$8)),INDIRECT("rP!"&amp;ADDRESS(Prcsses!$B98,$X$2+$P$8-AK$8)&amp;":"&amp;ADDRESS(Prcsses!$B98,$X$2-1+$P$8))))</f>
        <v>65775.8</v>
      </c>
      <c r="AL175" s="5">
        <f ca="1">IF(AL$4="",0,SUMPRODUCT(INDIRECT(ADDRESS($B182,$X$2)&amp;":"&amp;ADDRESS($B182,$X$2-1+AL$8)),INDIRECT(ADDRESS($B$11,$X$2)&amp;":"&amp;ADDRESS($B$11,$X$2-1+AL$8)),INDIRECT("rP!"&amp;ADDRESS(Prcsses!$B98,$X$2+$P$8-AL$8)&amp;":"&amp;ADDRESS(Prcsses!$B98,$X$2-1+$P$8))))</f>
        <v>94950.55</v>
      </c>
      <c r="AM175" s="5">
        <f ca="1">IF(AM$4="",0,SUMPRODUCT(INDIRECT(ADDRESS($B182,$X$2)&amp;":"&amp;ADDRESS($B182,$X$2-1+AM$8)),INDIRECT(ADDRESS($B$11,$X$2)&amp;":"&amp;ADDRESS($B$11,$X$2-1+AM$8)),INDIRECT("rP!"&amp;ADDRESS(Prcsses!$B98,$X$2+$P$8-AM$8)&amp;":"&amp;ADDRESS(Prcsses!$B98,$X$2-1+$P$8))))</f>
        <v>122533.95</v>
      </c>
      <c r="AN175" s="5">
        <f ca="1">IF(AN$4="",0,SUMPRODUCT(INDIRECT(ADDRESS($B182,$X$2)&amp;":"&amp;ADDRESS($B182,$X$2-1+AN$8)),INDIRECT(ADDRESS($B$11,$X$2)&amp;":"&amp;ADDRESS($B$11,$X$2-1+AN$8)),INDIRECT("rP!"&amp;ADDRESS(Prcsses!$B98,$X$2+$P$8-AN$8)&amp;":"&amp;ADDRESS(Prcsses!$B98,$X$2-1+$P$8))))</f>
        <v>150117.34999999998</v>
      </c>
      <c r="AO175" s="5">
        <f ca="1">IF(AO$4="",0,SUMPRODUCT(INDIRECT(ADDRESS($B182,$X$2)&amp;":"&amp;ADDRESS($B182,$X$2-1+AO$8)),INDIRECT(ADDRESS($B$11,$X$2)&amp;":"&amp;ADDRESS($B$11,$X$2-1+AO$8)),INDIRECT("rP!"&amp;ADDRESS(Prcsses!$B98,$X$2+$P$8-AO$8)&amp;":"&amp;ADDRESS(Prcsses!$B98,$X$2-1+$P$8))))</f>
        <v>177700.75</v>
      </c>
      <c r="AP175" s="5">
        <f ca="1">IF(AP$4="",0,SUMPRODUCT(INDIRECT(ADDRESS($B182,$X$2)&amp;":"&amp;ADDRESS($B182,$X$2-1+AP$8)),INDIRECT(ADDRESS($B$11,$X$2)&amp;":"&amp;ADDRESS($B$11,$X$2-1+AP$8)),INDIRECT("rP!"&amp;ADDRESS(Prcsses!$B98,$X$2+$P$8-AP$8)&amp;":"&amp;ADDRESS(Prcsses!$B98,$X$2-1+$P$8))))</f>
        <v>210217.33499999999</v>
      </c>
      <c r="AQ175" s="5">
        <f ca="1">IF(AQ$4="",0,SUMPRODUCT(INDIRECT(ADDRESS($B182,$X$2)&amp;":"&amp;ADDRESS($B182,$X$2-1+AQ$8)),INDIRECT(ADDRESS($B$11,$X$2)&amp;":"&amp;ADDRESS($B$11,$X$2-1+AQ$8)),INDIRECT("rP!"&amp;ADDRESS(Prcsses!$B98,$X$2+$P$8-AQ$8)&amp;":"&amp;ADDRESS(Prcsses!$B98,$X$2-1+$P$8))))</f>
        <v>239423.91200000001</v>
      </c>
      <c r="AR175" s="5">
        <f ca="1">IF(AR$4="",0,SUMPRODUCT(INDIRECT(ADDRESS($B182,$X$2)&amp;":"&amp;ADDRESS($B182,$X$2-1+AR$8)),INDIRECT(ADDRESS($B$11,$X$2)&amp;":"&amp;ADDRESS($B$11,$X$2-1+AR$8)),INDIRECT("rP!"&amp;ADDRESS(Prcsses!$B98,$X$2+$P$8-AR$8)&amp;":"&amp;ADDRESS(Prcsses!$B98,$X$2-1+$P$8))))</f>
        <v>268264.47849999997</v>
      </c>
      <c r="AS175" s="5">
        <f ca="1">IF(AS$4="",0,SUMPRODUCT(INDIRECT(ADDRESS($B182,$X$2)&amp;":"&amp;ADDRESS($B182,$X$2-1+AS$8)),INDIRECT(ADDRESS($B$11,$X$2)&amp;":"&amp;ADDRESS($B$11,$X$2-1+AS$8)),INDIRECT("rP!"&amp;ADDRESS(Prcsses!$B98,$X$2+$P$8-AS$8)&amp;":"&amp;ADDRESS(Prcsses!$B98,$X$2-1+$P$8))))</f>
        <v>296675.38049999997</v>
      </c>
      <c r="AT175" s="5">
        <f ca="1">IF(AT$4="",0,SUMPRODUCT(INDIRECT(ADDRESS($B182,$X$2)&amp;":"&amp;ADDRESS($B182,$X$2-1+AT$8)),INDIRECT(ADDRESS($B$11,$X$2)&amp;":"&amp;ADDRESS($B$11,$X$2-1+AT$8)),INDIRECT("rP!"&amp;ADDRESS(Prcsses!$B98,$X$2+$P$8-AT$8)&amp;":"&amp;ADDRESS(Prcsses!$B98,$X$2-1+$P$8))))</f>
        <v>325086.28249999997</v>
      </c>
      <c r="AU175" s="5">
        <f ca="1">IF(AU$4="",0,SUMPRODUCT(INDIRECT(ADDRESS($B182,$X$2)&amp;":"&amp;ADDRESS($B182,$X$2-1+AU$8)),INDIRECT(ADDRESS($B$11,$X$2)&amp;":"&amp;ADDRESS($B$11,$X$2-1+AU$8)),INDIRECT("rP!"&amp;ADDRESS(Prcsses!$B98,$X$2+$P$8-AU$8)&amp;":"&amp;ADDRESS(Prcsses!$B98,$X$2-1+$P$8))))</f>
        <v>353497.18449999997</v>
      </c>
      <c r="AV175" s="5">
        <f ca="1">IF(AV$4="",0,SUMPRODUCT(INDIRECT(ADDRESS($B182,$X$2)&amp;":"&amp;ADDRESS($B182,$X$2-1+AV$8)),INDIRECT(ADDRESS($B$11,$X$2)&amp;":"&amp;ADDRESS($B$11,$X$2-1+AV$8)),INDIRECT("rP!"&amp;ADDRESS(Prcsses!$B98,$X$2+$P$8-AV$8)&amp;":"&amp;ADDRESS(Prcsses!$B98,$X$2-1+$P$8))))</f>
        <v>390923.08424999996</v>
      </c>
      <c r="AW175" s="5">
        <f ca="1">IF(AW$4="",0,SUMPRODUCT(INDIRECT(ADDRESS($B182,$X$2)&amp;":"&amp;ADDRESS($B182,$X$2-1+AW$8)),INDIRECT(ADDRESS($B$11,$X$2)&amp;":"&amp;ADDRESS($B$11,$X$2-1+AW$8)),INDIRECT("rP!"&amp;ADDRESS(Prcsses!$B98,$X$2+$P$8-AW$8)&amp;":"&amp;ADDRESS(Prcsses!$B98,$X$2-1+$P$8))))</f>
        <v>421792.62199999997</v>
      </c>
      <c r="AX175" s="5">
        <f ca="1">IF(AX$4="",0,SUMPRODUCT(INDIRECT(ADDRESS($B182,$X$2)&amp;":"&amp;ADDRESS($B182,$X$2-1+AX$8)),INDIRECT(ADDRESS($B$11,$X$2)&amp;":"&amp;ADDRESS($B$11,$X$2-1+AX$8)),INDIRECT("rP!"&amp;ADDRESS(Prcsses!$B98,$X$2+$P$8-AX$8)&amp;":"&amp;ADDRESS(Prcsses!$B98,$X$2-1+$P$8))))</f>
        <v>451891.7872149999</v>
      </c>
      <c r="AY175" s="5">
        <f ca="1">IF(AY$4="",0,SUMPRODUCT(INDIRECT(ADDRESS($B182,$X$2)&amp;":"&amp;ADDRESS($B182,$X$2-1+AY$8)),INDIRECT(ADDRESS($B$11,$X$2)&amp;":"&amp;ADDRESS($B$11,$X$2-1+AY$8)),INDIRECT("rP!"&amp;ADDRESS(Prcsses!$B98,$X$2+$P$8-AY$8)&amp;":"&amp;ADDRESS(Prcsses!$B98,$X$2-1+$P$8))))</f>
        <v>481155.01627499994</v>
      </c>
      <c r="AZ175" s="5">
        <f ca="1">IF(AZ$4="",0,SUMPRODUCT(INDIRECT(ADDRESS($B182,$X$2)&amp;":"&amp;ADDRESS($B182,$X$2-1+AZ$8)),INDIRECT(ADDRESS($B$11,$X$2)&amp;":"&amp;ADDRESS($B$11,$X$2-1+AZ$8)),INDIRECT("rP!"&amp;ADDRESS(Prcsses!$B98,$X$2+$P$8-AZ$8)&amp;":"&amp;ADDRESS(Prcsses!$B98,$X$2-1+$P$8))))</f>
        <v>510418.24533499999</v>
      </c>
      <c r="BA175" s="5">
        <f ca="1">IF(BA$4="",0,SUMPRODUCT(INDIRECT(ADDRESS($B182,$X$2)&amp;":"&amp;ADDRESS($B182,$X$2-1+BA$8)),INDIRECT(ADDRESS($B$11,$X$2)&amp;":"&amp;ADDRESS($B$11,$X$2-1+BA$8)),INDIRECT("rP!"&amp;ADDRESS(Prcsses!$B98,$X$2+$P$8-BA$8)&amp;":"&amp;ADDRESS(Prcsses!$B98,$X$2-1+$P$8))))</f>
        <v>539681.47439499991</v>
      </c>
      <c r="BB175" s="5">
        <f ca="1">IF(BB$4="",0,SUMPRODUCT(INDIRECT(ADDRESS($B182,$X$2)&amp;":"&amp;ADDRESS($B182,$X$2-1+BB$8)),INDIRECT(ADDRESS($B$11,$X$2)&amp;":"&amp;ADDRESS($B$11,$X$2-1+BB$8)),INDIRECT("rP!"&amp;ADDRESS(Prcsses!$B98,$X$2+$P$8-BB$8)&amp;":"&amp;ADDRESS(Prcsses!$B98,$X$2-1+$P$8))))</f>
        <v>582281.98285349994</v>
      </c>
      <c r="BC175" s="5">
        <f ca="1">IF(BC$4="",0,SUMPRODUCT(INDIRECT(ADDRESS($B182,$X$2)&amp;":"&amp;ADDRESS($B182,$X$2-1+BC$8)),INDIRECT(ADDRESS($B$11,$X$2)&amp;":"&amp;ADDRESS($B$11,$X$2-1+BC$8)),INDIRECT("rP!"&amp;ADDRESS(Prcsses!$B98,$X$2+$P$8-BC$8)&amp;":"&amp;ADDRESS(Prcsses!$B98,$X$2-1+$P$8))))</f>
        <v>603295.23233619996</v>
      </c>
      <c r="BD175" s="5">
        <f ca="1">IF(BD$4="",0,SUMPRODUCT(INDIRECT(ADDRESS($B182,$X$2)&amp;":"&amp;ADDRESS($B182,$X$2-1+BD$8)),INDIRECT(ADDRESS($B$11,$X$2)&amp;":"&amp;ADDRESS($B$11,$X$2-1+BD$8)),INDIRECT("rP!"&amp;ADDRESS(Prcsses!$B98,$X$2+$P$8-BD$8)&amp;":"&amp;ADDRESS(Prcsses!$B98,$X$2-1+$P$8))))</f>
        <v>614994.89641614992</v>
      </c>
      <c r="BE175" s="5">
        <f ca="1">IF(BE$4="",0,SUMPRODUCT(INDIRECT(ADDRESS($B182,$X$2)&amp;":"&amp;ADDRESS($B182,$X$2-1+BE$8)),INDIRECT(ADDRESS($B$11,$X$2)&amp;":"&amp;ADDRESS($B$11,$X$2-1+BE$8)),INDIRECT("rP!"&amp;ADDRESS(Prcsses!$B98,$X$2+$P$8-BE$8)&amp;":"&amp;ADDRESS(Prcsses!$B98,$X$2-1+$P$8))))</f>
        <v>623109.81493624998</v>
      </c>
      <c r="BF175" s="5">
        <f ca="1">IF(BF$4="",0,SUMPRODUCT(INDIRECT(ADDRESS($B182,$X$2)&amp;":"&amp;ADDRESS($B182,$X$2-1+BF$8)),INDIRECT(ADDRESS($B$11,$X$2)&amp;":"&amp;ADDRESS($B$11,$X$2-1+BF$8)),INDIRECT("rP!"&amp;ADDRESS(Prcsses!$B98,$X$2+$P$8-BF$8)&amp;":"&amp;ADDRESS(Prcsses!$B98,$X$2-1+$P$8))))</f>
        <v>630645.09641919984</v>
      </c>
      <c r="BG175" s="5">
        <f ca="1">IF(BG$4="",0,SUMPRODUCT(INDIRECT(ADDRESS($B182,$X$2)&amp;":"&amp;ADDRESS($B182,$X$2-1+BG$8)),INDIRECT(ADDRESS($B$11,$X$2)&amp;":"&amp;ADDRESS($B$11,$X$2-1+BG$8)),INDIRECT("rP!"&amp;ADDRESS(Prcsses!$B98,$X$2+$P$8-BG$8)&amp;":"&amp;ADDRESS(Prcsses!$B98,$X$2-1+$P$8))))</f>
        <v>638180.37790214992</v>
      </c>
      <c r="BH175" s="5">
        <f ca="1">IF(BH$4="",0,SUMPRODUCT(INDIRECT(ADDRESS($B182,$X$2)&amp;":"&amp;ADDRESS($B182,$X$2-1+BH$8)),INDIRECT(ADDRESS($B$11,$X$2)&amp;":"&amp;ADDRESS($B$11,$X$2-1+BH$8)),INDIRECT("rP!"&amp;ADDRESS(Prcsses!$B98,$X$2+$P$8-BH$8)&amp;":"&amp;ADDRESS(Prcsses!$B98,$X$2-1+$P$8))))</f>
        <v>660670.29494356993</v>
      </c>
      <c r="BI175" s="5">
        <f ca="1">IF(BI$4="",0,SUMPRODUCT(INDIRECT(ADDRESS($B182,$X$2)&amp;":"&amp;ADDRESS($B182,$X$2-1+BI$8)),INDIRECT(ADDRESS($B$11,$X$2)&amp;":"&amp;ADDRESS($B$11,$X$2-1+BI$8)),INDIRECT("rP!"&amp;ADDRESS(Prcsses!$B98,$X$2+$P$8-BI$8)&amp;":"&amp;ADDRESS(Prcsses!$B98,$X$2-1+$P$8))))</f>
        <v>671370.39464935893</v>
      </c>
      <c r="BJ175" s="5">
        <f ca="1">IF(BJ$4="",0,SUMPRODUCT(INDIRECT(ADDRESS($B182,$X$2)&amp;":"&amp;ADDRESS($B182,$X$2-1+BJ$8)),INDIRECT(ADDRESS($B$11,$X$2)&amp;":"&amp;ADDRESS($B$11,$X$2-1+BJ$8)),INDIRECT("rP!"&amp;ADDRESS(Prcsses!$B98,$X$2+$P$8-BJ$8)&amp;":"&amp;ADDRESS(Prcsses!$B98,$X$2-1+$P$8))))</f>
        <v>680609.80902152997</v>
      </c>
      <c r="BK175" s="5">
        <f ca="1">IF(BK$4="",0,SUMPRODUCT(INDIRECT(ADDRESS($B182,$X$2)&amp;":"&amp;ADDRESS($B182,$X$2-1+BK$8)),INDIRECT(ADDRESS($B$11,$X$2)&amp;":"&amp;ADDRESS($B$11,$X$2-1+BK$8)),INDIRECT("rP!"&amp;ADDRESS(Prcsses!$B98,$X$2+$P$8-BK$8)&amp;":"&amp;ADDRESS(Prcsses!$B98,$X$2-1+$P$8))))</f>
        <v>688371.14894896839</v>
      </c>
      <c r="BL175" s="5">
        <f ca="1">IF(BL$4="",0,SUMPRODUCT(INDIRECT(ADDRESS($B182,$X$2)&amp;":"&amp;ADDRESS($B182,$X$2-1+BL$8)),INDIRECT(ADDRESS($B$11,$X$2)&amp;":"&amp;ADDRESS($B$11,$X$2-1+BL$8)),INDIRECT("rP!"&amp;ADDRESS(Prcsses!$B98,$X$2+$P$8-BL$8)&amp;":"&amp;ADDRESS(Prcsses!$B98,$X$2-1+$P$8))))</f>
        <v>696132.48887640692</v>
      </c>
      <c r="BM175" s="5">
        <f ca="1">IF(BM$4="",0,SUMPRODUCT(INDIRECT(ADDRESS($B182,$X$2)&amp;":"&amp;ADDRESS($B182,$X$2-1+BM$8)),INDIRECT(ADDRESS($B$11,$X$2)&amp;":"&amp;ADDRESS($B$11,$X$2-1+BM$8)),INDIRECT("rP!"&amp;ADDRESS(Prcsses!$B98,$X$2+$P$8-BM$8)&amp;":"&amp;ADDRESS(Prcsses!$B98,$X$2-1+$P$8))))</f>
        <v>703893.82880384545</v>
      </c>
      <c r="BN175" s="5">
        <f ca="1">IF(BN$4="",0,SUMPRODUCT(INDIRECT(ADDRESS($B182,$X$2)&amp;":"&amp;ADDRESS($B182,$X$2-1+BN$8)),INDIRECT(ADDRESS($B$11,$X$2)&amp;":"&amp;ADDRESS($B$11,$X$2-1+BN$8)),INDIRECT("rP!"&amp;ADDRESS(Prcsses!$B98,$X$2+$P$8-BN$8)&amp;":"&amp;ADDRESS(Prcsses!$B98,$X$2-1+$P$8))))</f>
        <v>728133.09042338422</v>
      </c>
      <c r="BO175" s="5">
        <f ca="1">IF(BO$4="",0,SUMPRODUCT(INDIRECT(ADDRESS($B182,$X$2)&amp;":"&amp;ADDRESS($B182,$X$2-1+BO$8)),INDIRECT(ADDRESS($B$11,$X$2)&amp;":"&amp;ADDRESS($B$11,$X$2-1+BO$8)),INDIRECT("rP!"&amp;ADDRESS(Prcsses!$B98,$X$2+$P$8-BO$8)&amp;":"&amp;ADDRESS(Prcsses!$B98,$X$2-1+$P$8))))</f>
        <v>739369.12253372208</v>
      </c>
      <c r="BP175" s="5">
        <f ca="1">IF(BP$4="",0,SUMPRODUCT(INDIRECT(ADDRESS($B182,$X$2)&amp;":"&amp;ADDRESS($B182,$X$2-1+BP$8)),INDIRECT(ADDRESS($B$11,$X$2)&amp;":"&amp;ADDRESS($B$11,$X$2-1+BP$8)),INDIRECT("rP!"&amp;ADDRESS(Prcsses!$B98,$X$2+$P$8-BP$8)&amp;":"&amp;ADDRESS(Prcsses!$B98,$X$2-1+$P$8))))</f>
        <v>748993.18404374574</v>
      </c>
      <c r="BQ175" s="5">
        <f ca="1">IF(BQ$4="",0,SUMPRODUCT(INDIRECT(ADDRESS($B182,$X$2)&amp;":"&amp;ADDRESS($B182,$X$2-1+BQ$8)),INDIRECT(ADDRESS($B$11,$X$2)&amp;":"&amp;ADDRESS($B$11,$X$2-1+BQ$8)),INDIRECT("rP!"&amp;ADDRESS(Prcsses!$B98,$X$2+$P$8-BQ$8)&amp;":"&amp;ADDRESS(Prcsses!$B98,$X$2-1+$P$8))))</f>
        <v>756987.36416900752</v>
      </c>
      <c r="BR175" s="5">
        <f ca="1">IF(BR$4="",0,SUMPRODUCT(INDIRECT(ADDRESS($B182,$X$2)&amp;":"&amp;ADDRESS($B182,$X$2-1+BR$8)),INDIRECT(ADDRESS($B$11,$X$2)&amp;":"&amp;ADDRESS($B$11,$X$2-1+BR$8)),INDIRECT("rP!"&amp;ADDRESS(Prcsses!$B98,$X$2+$P$8-BR$8)&amp;":"&amp;ADDRESS(Prcsses!$B98,$X$2-1+$P$8))))</f>
        <v>764981.54429426917</v>
      </c>
      <c r="BS175" s="5">
        <f ca="1">IF(BS$4="",0,SUMPRODUCT(INDIRECT(ADDRESS($B182,$X$2)&amp;":"&amp;ADDRESS($B182,$X$2-1+BS$8)),INDIRECT(ADDRESS($B$11,$X$2)&amp;":"&amp;ADDRESS($B$11,$X$2-1+BS$8)),INDIRECT("rP!"&amp;ADDRESS(Prcsses!$B98,$X$2+$P$8-BS$8)&amp;":"&amp;ADDRESS(Prcsses!$B98,$X$2-1+$P$8))))</f>
        <v>772975.72441953071</v>
      </c>
      <c r="BT175" s="5">
        <f ca="1">IF(BT$4="",0,SUMPRODUCT(INDIRECT(ADDRESS($B182,$X$2)&amp;":"&amp;ADDRESS($B182,$X$2-1+BT$8)),INDIRECT(ADDRESS($B$11,$X$2)&amp;":"&amp;ADDRESS($B$11,$X$2-1+BT$8)),INDIRECT("rP!"&amp;ADDRESS(Prcsses!$B98,$X$2+$P$8-BT$8)&amp;":"&amp;ADDRESS(Prcsses!$B98,$X$2-1+$P$8))))</f>
        <v>799049.05036653799</v>
      </c>
      <c r="BU175" s="5">
        <f ca="1">IF(BU$4="",0,SUMPRODUCT(INDIRECT(ADDRESS($B182,$X$2)&amp;":"&amp;ADDRESS($B182,$X$2-1+BU$8)),INDIRECT(ADDRESS($B$11,$X$2)&amp;":"&amp;ADDRESS($B$11,$X$2-1+BU$8)),INDIRECT("rP!"&amp;ADDRESS(Prcsses!$B98,$X$2+$P$8-BU$8)&amp;":"&amp;ADDRESS(Prcsses!$B98,$X$2-1+$P$8))))</f>
        <v>810843.54073596245</v>
      </c>
      <c r="BV175" s="5">
        <f ca="1">IF(BV$4="",0,SUMPRODUCT(INDIRECT(ADDRESS($B182,$X$2)&amp;":"&amp;ADDRESS($B182,$X$2-1+BV$8)),INDIRECT(ADDRESS($B$11,$X$2)&amp;":"&amp;ADDRESS($B$11,$X$2-1+BV$8)),INDIRECT("rP!"&amp;ADDRESS(Prcsses!$B98,$X$2+$P$8-BV$8)&amp;":"&amp;ADDRESS(Prcsses!$B98,$X$2-1+$P$8))))</f>
        <v>820867.012739175</v>
      </c>
      <c r="BW175" s="5">
        <f ca="1">IF(BW$4="",0,SUMPRODUCT(INDIRECT(ADDRESS($B182,$X$2)&amp;":"&amp;ADDRESS($B182,$X$2-1+BW$8)),INDIRECT(ADDRESS($B$11,$X$2)&amp;":"&amp;ADDRESS($B$11,$X$2-1+BW$8)),INDIRECT("rP!"&amp;ADDRESS(Prcsses!$B98,$X$2+$P$8-BW$8)&amp;":"&amp;ADDRESS(Prcsses!$B98,$X$2-1+$P$8))))</f>
        <v>829101.01826819475</v>
      </c>
      <c r="BX175" s="5">
        <f ca="1">IF(BX$4="",0,SUMPRODUCT(INDIRECT(ADDRESS($B182,$X$2)&amp;":"&amp;ADDRESS($B182,$X$2-1+BX$8)),INDIRECT(ADDRESS($B$11,$X$2)&amp;":"&amp;ADDRESS($B$11,$X$2-1+BX$8)),INDIRECT("rP!"&amp;ADDRESS(Prcsses!$B98,$X$2+$P$8-BX$8)&amp;":"&amp;ADDRESS(Prcsses!$B98,$X$2-1+$P$8))))</f>
        <v>837335.02379721415</v>
      </c>
      <c r="BY175" s="5">
        <f ca="1">IF(BY$4="",0,SUMPRODUCT(INDIRECT(ADDRESS($B182,$X$2)&amp;":"&amp;ADDRESS($B182,$X$2-1+BY$8)),INDIRECT(ADDRESS($B$11,$X$2)&amp;":"&amp;ADDRESS($B$11,$X$2-1+BY$8)),INDIRECT("rP!"&amp;ADDRESS(Prcsses!$B98,$X$2+$P$8-BY$8)&amp;":"&amp;ADDRESS(Prcsses!$B98,$X$2-1+$P$8))))</f>
        <v>845569.02932623355</v>
      </c>
      <c r="BZ175" s="5">
        <f ca="1">IF(BZ$4="",0,SUMPRODUCT(INDIRECT(ADDRESS($B182,$X$2)&amp;":"&amp;ADDRESS($B182,$X$2-1+BZ$8)),INDIRECT(ADDRESS($B$11,$X$2)&amp;":"&amp;ADDRESS($B$11,$X$2-1+BZ$8)),INDIRECT("rP!"&amp;ADDRESS(Prcsses!$B98,$X$2+$P$8-BZ$8)&amp;":"&amp;ADDRESS(Prcsses!$B98,$X$2-1+$P$8))))</f>
        <v>873564.64812489995</v>
      </c>
      <c r="CA175" s="5">
        <f ca="1">IF(CA$4="",0,SUMPRODUCT(INDIRECT(ADDRESS($B182,$X$2)&amp;":"&amp;ADDRESS($B182,$X$2-1+CA$8)),INDIRECT(ADDRESS($B$11,$X$2)&amp;":"&amp;ADDRESS($B$11,$X$2-1+CA$8)),INDIRECT("rP!"&amp;ADDRESS(Prcsses!$B98,$X$2+$P$8-CA$8)&amp;":"&amp;ADDRESS(Prcsses!$B98,$X$2-1+$P$8))))</f>
        <v>885940.99182005692</v>
      </c>
      <c r="CB175" s="5">
        <f ca="1">IF(CB$4="",0,SUMPRODUCT(INDIRECT(ADDRESS($B182,$X$2)&amp;":"&amp;ADDRESS($B182,$X$2-1+CB$8)),INDIRECT(ADDRESS($B$11,$X$2)&amp;":"&amp;ADDRESS($B$11,$X$2-1+CB$8)),INDIRECT("rP!"&amp;ADDRESS(Prcsses!$B98,$X$2+$P$8-CB$8)&amp;":"&amp;ADDRESS(Prcsses!$B98,$X$2-1+$P$8))))</f>
        <v>896379.17729069095</v>
      </c>
      <c r="CC175" s="5">
        <f ca="1">IF(CC$4="",0,SUMPRODUCT(INDIRECT(ADDRESS($B182,$X$2)&amp;":"&amp;ADDRESS($B182,$X$2-1+CC$8)),INDIRECT(ADDRESS($B$11,$X$2)&amp;":"&amp;ADDRESS($B$11,$X$2-1+CC$8)),INDIRECT("rP!"&amp;ADDRESS(Prcsses!$B98,$X$2+$P$8-CC$8)&amp;":"&amp;ADDRESS(Prcsses!$B98,$X$2-1+$P$8))))</f>
        <v>904860.20298558101</v>
      </c>
      <c r="CD175" s="5">
        <f ca="1">IF(CD$4="",0,SUMPRODUCT(INDIRECT(ADDRESS($B182,$X$2)&amp;":"&amp;ADDRESS($B182,$X$2-1+CD$8)),INDIRECT(ADDRESS($B$11,$X$2)&amp;":"&amp;ADDRESS($B$11,$X$2-1+CD$8)),INDIRECT("rP!"&amp;ADDRESS(Prcsses!$B98,$X$2+$P$8-CD$8)&amp;":"&amp;ADDRESS(Prcsses!$B98,$X$2-1+$P$8))))</f>
        <v>913341.22868047107</v>
      </c>
      <c r="CE175" s="5">
        <f ca="1">IF(CE$4="",0,SUMPRODUCT(INDIRECT(ADDRESS($B182,$X$2)&amp;":"&amp;ADDRESS($B182,$X$2-1+CE$8)),INDIRECT(ADDRESS($B$11,$X$2)&amp;":"&amp;ADDRESS($B$11,$X$2-1+CE$8)),INDIRECT("rP!"&amp;ADDRESS(Prcsses!$B98,$X$2+$P$8-CE$8)&amp;":"&amp;ADDRESS(Prcsses!$B98,$X$2-1+$P$8))))</f>
        <v>921822.25437536114</v>
      </c>
      <c r="CF175" s="5">
        <f ca="1">IF(CF$4="",0,SUMPRODUCT(INDIRECT(ADDRESS($B182,$X$2)&amp;":"&amp;ADDRESS($B182,$X$2-1+CF$8)),INDIRECT(ADDRESS($B$11,$X$2)&amp;":"&amp;ADDRESS($B$11,$X$2-1+CF$8)),INDIRECT("rP!"&amp;ADDRESS(Prcsses!$B98,$X$2+$P$8-CF$8)&amp;":"&amp;ADDRESS(Prcsses!$B98,$X$2-1+$P$8))))</f>
        <v>0</v>
      </c>
    </row>
    <row r="176" spans="2:84" x14ac:dyDescent="0.3">
      <c r="B176" s="13">
        <f>ROW()</f>
        <v>176</v>
      </c>
      <c r="H176" s="1" t="str">
        <f>$H$172</f>
        <v>Переменные расходы с НДС</v>
      </c>
      <c r="I176" s="1" t="str">
        <f>Prcsses!I91</f>
        <v>Содержание и ремонты на площадке + ЖКХ</v>
      </c>
      <c r="M176" s="53" t="s">
        <v>18</v>
      </c>
      <c r="U176" s="5">
        <f t="shared" ca="1" si="413"/>
        <v>10581434.834287381</v>
      </c>
      <c r="X176" s="5">
        <f ca="1">IF(X$4="",0,SUMPRODUCT(INDIRECT(ADDRESS($B183,$X$2)&amp;":"&amp;ADDRESS($B183,$X$2-1+X$8)),INDIRECT(ADDRESS($B$11,$X$2)&amp;":"&amp;ADDRESS($B$11,$X$2-1+X$8)),INDIRECT("rP!"&amp;ADDRESS(Prcsses!$B99,$X$2+$P$8-X$8)&amp;":"&amp;ADDRESS(Prcsses!$B99,$X$2-1+$P$8))))</f>
        <v>0</v>
      </c>
      <c r="Y176" s="5">
        <f ca="1">IF(Y$4="",0,SUMPRODUCT(INDIRECT(ADDRESS($B183,$X$2)&amp;":"&amp;ADDRESS($B183,$X$2-1+Y$8)),INDIRECT(ADDRESS($B$11,$X$2)&amp;":"&amp;ADDRESS($B$11,$X$2-1+Y$8)),INDIRECT("rP!"&amp;ADDRESS(Prcsses!$B99,$X$2+$P$8-Y$8)&amp;":"&amp;ADDRESS(Prcsses!$B99,$X$2-1+$P$8))))</f>
        <v>0</v>
      </c>
      <c r="Z176" s="5">
        <f ca="1">IF(Z$4="",0,SUMPRODUCT(INDIRECT(ADDRESS($B183,$X$2)&amp;":"&amp;ADDRESS($B183,$X$2-1+Z$8)),INDIRECT(ADDRESS($B$11,$X$2)&amp;":"&amp;ADDRESS($B$11,$X$2-1+Z$8)),INDIRECT("rP!"&amp;ADDRESS(Prcsses!$B99,$X$2+$P$8-Z$8)&amp;":"&amp;ADDRESS(Prcsses!$B99,$X$2-1+$P$8))))</f>
        <v>0</v>
      </c>
      <c r="AA176" s="5">
        <f ca="1">IF(AA$4="",0,SUMPRODUCT(INDIRECT(ADDRESS($B183,$X$2)&amp;":"&amp;ADDRESS($B183,$X$2-1+AA$8)),INDIRECT(ADDRESS($B$11,$X$2)&amp;":"&amp;ADDRESS($B$11,$X$2-1+AA$8)),INDIRECT("rP!"&amp;ADDRESS(Prcsses!$B99,$X$2+$P$8-AA$8)&amp;":"&amp;ADDRESS(Prcsses!$B99,$X$2-1+$P$8))))</f>
        <v>0</v>
      </c>
      <c r="AB176" s="5">
        <f ca="1">IF(AB$4="",0,SUMPRODUCT(INDIRECT(ADDRESS($B183,$X$2)&amp;":"&amp;ADDRESS($B183,$X$2-1+AB$8)),INDIRECT(ADDRESS($B$11,$X$2)&amp;":"&amp;ADDRESS($B$11,$X$2-1+AB$8)),INDIRECT("rP!"&amp;ADDRESS(Prcsses!$B99,$X$2+$P$8-AB$8)&amp;":"&amp;ADDRESS(Prcsses!$B99,$X$2-1+$P$8))))</f>
        <v>0</v>
      </c>
      <c r="AC176" s="5">
        <f ca="1">IF(AC$4="",0,SUMPRODUCT(INDIRECT(ADDRESS($B183,$X$2)&amp;":"&amp;ADDRESS($B183,$X$2-1+AC$8)),INDIRECT(ADDRESS($B$11,$X$2)&amp;":"&amp;ADDRESS($B$11,$X$2-1+AC$8)),INDIRECT("rP!"&amp;ADDRESS(Prcsses!$B99,$X$2+$P$8-AC$8)&amp;":"&amp;ADDRESS(Prcsses!$B99,$X$2-1+$P$8))))</f>
        <v>0</v>
      </c>
      <c r="AD176" s="5">
        <f ca="1">IF(AD$4="",0,SUMPRODUCT(INDIRECT(ADDRESS($B183,$X$2)&amp;":"&amp;ADDRESS($B183,$X$2-1+AD$8)),INDIRECT(ADDRESS($B$11,$X$2)&amp;":"&amp;ADDRESS($B$11,$X$2-1+AD$8)),INDIRECT("rP!"&amp;ADDRESS(Prcsses!$B99,$X$2+$P$8-AD$8)&amp;":"&amp;ADDRESS(Prcsses!$B99,$X$2-1+$P$8))))</f>
        <v>0</v>
      </c>
      <c r="AE176" s="5">
        <f ca="1">IF(AE$4="",0,SUMPRODUCT(INDIRECT(ADDRESS($B183,$X$2)&amp;":"&amp;ADDRESS($B183,$X$2-1+AE$8)),INDIRECT(ADDRESS($B$11,$X$2)&amp;":"&amp;ADDRESS($B$11,$X$2-1+AE$8)),INDIRECT("rP!"&amp;ADDRESS(Prcsses!$B99,$X$2+$P$8-AE$8)&amp;":"&amp;ADDRESS(Prcsses!$B99,$X$2-1+$P$8))))</f>
        <v>0</v>
      </c>
      <c r="AF176" s="5">
        <f ca="1">IF(AF$4="",0,SUMPRODUCT(INDIRECT(ADDRESS($B183,$X$2)&amp;":"&amp;ADDRESS($B183,$X$2-1+AF$8)),INDIRECT(ADDRESS($B$11,$X$2)&amp;":"&amp;ADDRESS($B$11,$X$2-1+AF$8)),INDIRECT("rP!"&amp;ADDRESS(Prcsses!$B99,$X$2+$P$8-AF$8)&amp;":"&amp;ADDRESS(Prcsses!$B99,$X$2-1+$P$8))))</f>
        <v>0</v>
      </c>
      <c r="AG176" s="5">
        <f ca="1">IF(AG$4="",0,SUMPRODUCT(INDIRECT(ADDRESS($B183,$X$2)&amp;":"&amp;ADDRESS($B183,$X$2-1+AG$8)),INDIRECT(ADDRESS($B$11,$X$2)&amp;":"&amp;ADDRESS($B$11,$X$2-1+AG$8)),INDIRECT("rP!"&amp;ADDRESS(Prcsses!$B99,$X$2+$P$8-AG$8)&amp;":"&amp;ADDRESS(Prcsses!$B99,$X$2-1+$P$8))))</f>
        <v>0</v>
      </c>
      <c r="AH176" s="5">
        <f ca="1">IF(AH$4="",0,SUMPRODUCT(INDIRECT(ADDRESS($B183,$X$2)&amp;":"&amp;ADDRESS($B183,$X$2-1+AH$8)),INDIRECT(ADDRESS($B$11,$X$2)&amp;":"&amp;ADDRESS($B$11,$X$2-1+AH$8)),INDIRECT("rP!"&amp;ADDRESS(Prcsses!$B99,$X$2+$P$8-AH$8)&amp;":"&amp;ADDRESS(Prcsses!$B99,$X$2-1+$P$8))))</f>
        <v>0</v>
      </c>
      <c r="AI176" s="5">
        <f ca="1">IF(AI$4="",0,SUMPRODUCT(INDIRECT(ADDRESS($B183,$X$2)&amp;":"&amp;ADDRESS($B183,$X$2-1+AI$8)),INDIRECT(ADDRESS($B$11,$X$2)&amp;":"&amp;ADDRESS($B$11,$X$2-1+AI$8)),INDIRECT("rP!"&amp;ADDRESS(Prcsses!$B99,$X$2+$P$8-AI$8)&amp;":"&amp;ADDRESS(Prcsses!$B99,$X$2-1+$P$8))))</f>
        <v>0</v>
      </c>
      <c r="AJ176" s="5">
        <f ca="1">IF(AJ$4="",0,SUMPRODUCT(INDIRECT(ADDRESS($B183,$X$2)&amp;":"&amp;ADDRESS($B183,$X$2-1+AJ$8)),INDIRECT(ADDRESS($B$11,$X$2)&amp;":"&amp;ADDRESS($B$11,$X$2-1+AJ$8)),INDIRECT("rP!"&amp;ADDRESS(Prcsses!$B99,$X$2+$P$8-AJ$8)&amp;":"&amp;ADDRESS(Prcsses!$B99,$X$2-1+$P$8))))</f>
        <v>11139.449999999999</v>
      </c>
      <c r="AK176" s="5">
        <f ca="1">IF(AK$4="",0,SUMPRODUCT(INDIRECT(ADDRESS($B183,$X$2)&amp;":"&amp;ADDRESS($B183,$X$2-1+AK$8)),INDIRECT(ADDRESS($B$11,$X$2)&amp;":"&amp;ADDRESS($B$11,$X$2-1+AK$8)),INDIRECT("rP!"&amp;ADDRESS(Prcsses!$B99,$X$2+$P$8-AK$8)&amp;":"&amp;ADDRESS(Prcsses!$B99,$X$2-1+$P$8))))</f>
        <v>21218</v>
      </c>
      <c r="AL176" s="5">
        <f ca="1">IF(AL$4="",0,SUMPRODUCT(INDIRECT(ADDRESS($B183,$X$2)&amp;":"&amp;ADDRESS($B183,$X$2-1+AL$8)),INDIRECT(ADDRESS($B$11,$X$2)&amp;":"&amp;ADDRESS($B$11,$X$2-1+AL$8)),INDIRECT("rP!"&amp;ADDRESS(Prcsses!$B99,$X$2+$P$8-AL$8)&amp;":"&amp;ADDRESS(Prcsses!$B99,$X$2-1+$P$8))))</f>
        <v>33418.35</v>
      </c>
      <c r="AM176" s="5">
        <f ca="1">IF(AM$4="",0,SUMPRODUCT(INDIRECT(ADDRESS($B183,$X$2)&amp;":"&amp;ADDRESS($B183,$X$2-1+AM$8)),INDIRECT(ADDRESS($B$11,$X$2)&amp;":"&amp;ADDRESS($B$11,$X$2-1+AM$8)),INDIRECT("rP!"&amp;ADDRESS(Prcsses!$B99,$X$2+$P$8-AM$8)&amp;":"&amp;ADDRESS(Prcsses!$B99,$X$2-1+$P$8))))</f>
        <v>44027.350000000006</v>
      </c>
      <c r="AN176" s="5">
        <f ca="1">IF(AN$4="",0,SUMPRODUCT(INDIRECT(ADDRESS($B183,$X$2)&amp;":"&amp;ADDRESS($B183,$X$2-1+AN$8)),INDIRECT(ADDRESS($B$11,$X$2)&amp;":"&amp;ADDRESS($B$11,$X$2-1+AN$8)),INDIRECT("rP!"&amp;ADDRESS(Prcsses!$B99,$X$2+$P$8-AN$8)&amp;":"&amp;ADDRESS(Prcsses!$B99,$X$2-1+$P$8))))</f>
        <v>54636.349999999991</v>
      </c>
      <c r="AO176" s="5">
        <f ca="1">IF(AO$4="",0,SUMPRODUCT(INDIRECT(ADDRESS($B183,$X$2)&amp;":"&amp;ADDRESS($B183,$X$2-1+AO$8)),INDIRECT(ADDRESS($B$11,$X$2)&amp;":"&amp;ADDRESS($B$11,$X$2-1+AO$8)),INDIRECT("rP!"&amp;ADDRESS(Prcsses!$B99,$X$2+$P$8-AO$8)&amp;":"&amp;ADDRESS(Prcsses!$B99,$X$2-1+$P$8))))</f>
        <v>65245.349999999991</v>
      </c>
      <c r="AP176" s="5">
        <f ca="1">IF(AP$4="",0,SUMPRODUCT(INDIRECT(ADDRESS($B183,$X$2)&amp;":"&amp;ADDRESS($B183,$X$2-1+AP$8)),INDIRECT(ADDRESS($B$11,$X$2)&amp;":"&amp;ADDRESS($B$11,$X$2-1+AP$8)),INDIRECT("rP!"&amp;ADDRESS(Prcsses!$B99,$X$2+$P$8-AP$8)&amp;":"&amp;ADDRESS(Prcsses!$B99,$X$2-1+$P$8))))</f>
        <v>77334.305499999988</v>
      </c>
      <c r="AQ176" s="5">
        <f ca="1">IF(AQ$4="",0,SUMPRODUCT(INDIRECT(ADDRESS($B183,$X$2)&amp;":"&amp;ADDRESS($B183,$X$2-1+AQ$8)),INDIRECT(ADDRESS($B$11,$X$2)&amp;":"&amp;ADDRESS($B$11,$X$2-1+AQ$8)),INDIRECT("rP!"&amp;ADDRESS(Prcsses!$B99,$X$2+$P$8-AQ$8)&amp;":"&amp;ADDRESS(Prcsses!$B99,$X$2-1+$P$8))))</f>
        <v>88627.58600000001</v>
      </c>
      <c r="AR176" s="5">
        <f ca="1">IF(AR$4="",0,SUMPRODUCT(INDIRECT(ADDRESS($B183,$X$2)&amp;":"&amp;ADDRESS($B183,$X$2-1+AR$8)),INDIRECT(ADDRESS($B$11,$X$2)&amp;":"&amp;ADDRESS($B$11,$X$2-1+AR$8)),INDIRECT("rP!"&amp;ADDRESS(Prcsses!$B99,$X$2+$P$8-AR$8)&amp;":"&amp;ADDRESS(Prcsses!$B99,$X$2-1+$P$8))))</f>
        <v>99984.520499999984</v>
      </c>
      <c r="AS176" s="5">
        <f ca="1">IF(AS$4="",0,SUMPRODUCT(INDIRECT(ADDRESS($B183,$X$2)&amp;":"&amp;ADDRESS($B183,$X$2-1+AS$8)),INDIRECT(ADDRESS($B$11,$X$2)&amp;":"&amp;ADDRESS($B$11,$X$2-1+AS$8)),INDIRECT("rP!"&amp;ADDRESS(Prcsses!$B99,$X$2+$P$8-AS$8)&amp;":"&amp;ADDRESS(Prcsses!$B99,$X$2-1+$P$8))))</f>
        <v>110911.7905</v>
      </c>
      <c r="AT176" s="5">
        <f ca="1">IF(AT$4="",0,SUMPRODUCT(INDIRECT(ADDRESS($B183,$X$2)&amp;":"&amp;ADDRESS($B183,$X$2-1+AT$8)),INDIRECT(ADDRESS($B$11,$X$2)&amp;":"&amp;ADDRESS($B$11,$X$2-1+AT$8)),INDIRECT("rP!"&amp;ADDRESS(Prcsses!$B99,$X$2+$P$8-AT$8)&amp;":"&amp;ADDRESS(Prcsses!$B99,$X$2-1+$P$8))))</f>
        <v>121839.06049999999</v>
      </c>
      <c r="AU176" s="5">
        <f ca="1">IF(AU$4="",0,SUMPRODUCT(INDIRECT(ADDRESS($B183,$X$2)&amp;":"&amp;ADDRESS($B183,$X$2-1+AU$8)),INDIRECT(ADDRESS($B$11,$X$2)&amp;":"&amp;ADDRESS($B$11,$X$2-1+AU$8)),INDIRECT("rP!"&amp;ADDRESS(Prcsses!$B99,$X$2+$P$8-AU$8)&amp;":"&amp;ADDRESS(Prcsses!$B99,$X$2-1+$P$8))))</f>
        <v>132766.33049999998</v>
      </c>
      <c r="AV176" s="5">
        <f ca="1">IF(AV$4="",0,SUMPRODUCT(INDIRECT(ADDRESS($B183,$X$2)&amp;":"&amp;ADDRESS($B183,$X$2-1+AV$8)),INDIRECT(ADDRESS($B$11,$X$2)&amp;":"&amp;ADDRESS($B$11,$X$2-1+AV$8)),INDIRECT("rP!"&amp;ADDRESS(Prcsses!$B99,$X$2+$P$8-AV$8)&amp;":"&amp;ADDRESS(Prcsses!$B99,$X$2-1+$P$8))))</f>
        <v>146398.09982499998</v>
      </c>
      <c r="AW176" s="5">
        <f ca="1">IF(AW$4="",0,SUMPRODUCT(INDIRECT(ADDRESS($B183,$X$2)&amp;":"&amp;ADDRESS($B183,$X$2-1+AW$8)),INDIRECT(ADDRESS($B$11,$X$2)&amp;":"&amp;ADDRESS($B$11,$X$2-1+AW$8)),INDIRECT("rP!"&amp;ADDRESS(Prcsses!$B99,$X$2+$P$8-AW$8)&amp;":"&amp;ADDRESS(Prcsses!$B99,$X$2-1+$P$8))))</f>
        <v>158423.56045999998</v>
      </c>
      <c r="AX176" s="5">
        <f ca="1">IF(AX$4="",0,SUMPRODUCT(INDIRECT(ADDRESS($B183,$X$2)&amp;":"&amp;ADDRESS($B183,$X$2-1+AX$8)),INDIRECT(ADDRESS($B$11,$X$2)&amp;":"&amp;ADDRESS($B$11,$X$2-1+AX$8)),INDIRECT("rP!"&amp;ADDRESS(Prcsses!$B99,$X$2+$P$8-AX$8)&amp;":"&amp;ADDRESS(Prcsses!$B99,$X$2-1+$P$8))))</f>
        <v>170514.58471499998</v>
      </c>
      <c r="AY176" s="5">
        <f ca="1">IF(AY$4="",0,SUMPRODUCT(INDIRECT(ADDRESS($B183,$X$2)&amp;":"&amp;ADDRESS($B183,$X$2-1+AY$8)),INDIRECT(ADDRESS($B$11,$X$2)&amp;":"&amp;ADDRESS($B$11,$X$2-1+AY$8)),INDIRECT("rP!"&amp;ADDRESS(Prcsses!$B99,$X$2+$P$8-AY$8)&amp;":"&amp;ADDRESS(Prcsses!$B99,$X$2-1+$P$8))))</f>
        <v>181769.67281499997</v>
      </c>
      <c r="AZ176" s="5">
        <f ca="1">IF(AZ$4="",0,SUMPRODUCT(INDIRECT(ADDRESS($B183,$X$2)&amp;":"&amp;ADDRESS($B183,$X$2-1+AZ$8)),INDIRECT(ADDRESS($B$11,$X$2)&amp;":"&amp;ADDRESS($B$11,$X$2-1+AZ$8)),INDIRECT("rP!"&amp;ADDRESS(Prcsses!$B99,$X$2+$P$8-AZ$8)&amp;":"&amp;ADDRESS(Prcsses!$B99,$X$2-1+$P$8))))</f>
        <v>193024.76091499999</v>
      </c>
      <c r="BA176" s="5">
        <f ca="1">IF(BA$4="",0,SUMPRODUCT(INDIRECT(ADDRESS($B183,$X$2)&amp;":"&amp;ADDRESS($B183,$X$2-1+BA$8)),INDIRECT(ADDRESS($B$11,$X$2)&amp;":"&amp;ADDRESS($B$11,$X$2-1+BA$8)),INDIRECT("rP!"&amp;ADDRESS(Prcsses!$B99,$X$2+$P$8-BA$8)&amp;":"&amp;ADDRESS(Prcsses!$B99,$X$2-1+$P$8))))</f>
        <v>204279.84901499999</v>
      </c>
      <c r="BB176" s="5">
        <f ca="1">IF(BB$4="",0,SUMPRODUCT(INDIRECT(ADDRESS($B183,$X$2)&amp;":"&amp;ADDRESS($B183,$X$2-1+BB$8)),INDIRECT(ADDRESS($B$11,$X$2)&amp;":"&amp;ADDRESS($B$11,$X$2-1+BB$8)),INDIRECT("rP!"&amp;ADDRESS(Prcsses!$B99,$X$2+$P$8-BB$8)&amp;":"&amp;ADDRESS(Prcsses!$B99,$X$2-1+$P$8))))</f>
        <v>219536.12093454995</v>
      </c>
      <c r="BC176" s="5">
        <f ca="1">IF(BC$4="",0,SUMPRODUCT(INDIRECT(ADDRESS($B183,$X$2)&amp;":"&amp;ADDRESS($B183,$X$2-1+BC$8)),INDIRECT(ADDRESS($B$11,$X$2)&amp;":"&amp;ADDRESS($B$11,$X$2-1+BC$8)),INDIRECT("rP!"&amp;ADDRESS(Prcsses!$B99,$X$2+$P$8-BC$8)&amp;":"&amp;ADDRESS(Prcsses!$B99,$X$2-1+$P$8))))</f>
        <v>228849.70633729995</v>
      </c>
      <c r="BD176" s="5">
        <f ca="1">IF(BD$4="",0,SUMPRODUCT(INDIRECT(ADDRESS($B183,$X$2)&amp;":"&amp;ADDRESS($B183,$X$2-1+BD$8)),INDIRECT(ADDRESS($B$11,$X$2)&amp;":"&amp;ADDRESS($B$11,$X$2-1+BD$8)),INDIRECT("rP!"&amp;ADDRESS(Prcsses!$B99,$X$2+$P$8-BD$8)&amp;":"&amp;ADDRESS(Prcsses!$B99,$X$2-1+$P$8))))</f>
        <v>235332.63708289998</v>
      </c>
      <c r="BE176" s="5">
        <f ca="1">IF(BE$4="",0,SUMPRODUCT(INDIRECT(ADDRESS($B183,$X$2)&amp;":"&amp;ADDRESS($B183,$X$2-1+BE$8)),INDIRECT(ADDRESS($B$11,$X$2)&amp;":"&amp;ADDRESS($B$11,$X$2-1+BE$8)),INDIRECT("rP!"&amp;ADDRESS(Prcsses!$B99,$X$2+$P$8-BE$8)&amp;":"&amp;ADDRESS(Prcsses!$B99,$X$2-1+$P$8))))</f>
        <v>238810.45930579997</v>
      </c>
      <c r="BF176" s="5">
        <f ca="1">IF(BF$4="",0,SUMPRODUCT(INDIRECT(ADDRESS($B183,$X$2)&amp;":"&amp;ADDRESS($B183,$X$2-1+BF$8)),INDIRECT(ADDRESS($B$11,$X$2)&amp;":"&amp;ADDRESS($B$11,$X$2-1+BF$8)),INDIRECT("rP!"&amp;ADDRESS(Prcsses!$B99,$X$2+$P$8-BF$8)&amp;":"&amp;ADDRESS(Prcsses!$B99,$X$2-1+$P$8))))</f>
        <v>241708.64449154996</v>
      </c>
      <c r="BG176" s="5">
        <f ca="1">IF(BG$4="",0,SUMPRODUCT(INDIRECT(ADDRESS($B183,$X$2)&amp;":"&amp;ADDRESS($B183,$X$2-1+BG$8)),INDIRECT(ADDRESS($B$11,$X$2)&amp;":"&amp;ADDRESS($B$11,$X$2-1+BG$8)),INDIRECT("rP!"&amp;ADDRESS(Prcsses!$B99,$X$2+$P$8-BG$8)&amp;":"&amp;ADDRESS(Prcsses!$B99,$X$2-1+$P$8))))</f>
        <v>244606.82967729997</v>
      </c>
      <c r="BH176" s="5">
        <f ca="1">IF(BH$4="",0,SUMPRODUCT(INDIRECT(ADDRESS($B183,$X$2)&amp;":"&amp;ADDRESS($B183,$X$2-1+BH$8)),INDIRECT(ADDRESS($B$11,$X$2)&amp;":"&amp;ADDRESS($B$11,$X$2-1+BH$8)),INDIRECT("rP!"&amp;ADDRESS(Prcsses!$B99,$X$2+$P$8-BH$8)&amp;":"&amp;ADDRESS(Prcsses!$B99,$X$2-1+$P$8))))</f>
        <v>251991.40553059097</v>
      </c>
      <c r="BI176" s="5">
        <f ca="1">IF(BI$4="",0,SUMPRODUCT(INDIRECT(ADDRESS($B183,$X$2)&amp;":"&amp;ADDRESS($B183,$X$2-1+BI$8)),INDIRECT(ADDRESS($B$11,$X$2)&amp;":"&amp;ADDRESS($B$11,$X$2-1+BI$8)),INDIRECT("rP!"&amp;ADDRESS(Prcsses!$B99,$X$2+$P$8-BI$8)&amp;":"&amp;ADDRESS(Prcsses!$B99,$X$2-1+$P$8))))</f>
        <v>256437.22160553149</v>
      </c>
      <c r="BJ176" s="5">
        <f ca="1">IF(BJ$4="",0,SUMPRODUCT(INDIRECT(ADDRESS($B183,$X$2)&amp;":"&amp;ADDRESS($B183,$X$2-1+BJ$8)),INDIRECT(ADDRESS($B$11,$X$2)&amp;":"&amp;ADDRESS($B$11,$X$2-1+BJ$8)),INDIRECT("rP!"&amp;ADDRESS(Prcsses!$B99,$X$2+$P$8-BJ$8)&amp;":"&amp;ADDRESS(Prcsses!$B99,$X$2-1+$P$8))))</f>
        <v>260900.42679158645</v>
      </c>
      <c r="BK176" s="5">
        <f ca="1">IF(BK$4="",0,SUMPRODUCT(INDIRECT(ADDRESS($B183,$X$2)&amp;":"&amp;ADDRESS($B183,$X$2-1+BK$8)),INDIRECT(ADDRESS($B$11,$X$2)&amp;":"&amp;ADDRESS($B$11,$X$2-1+BK$8)),INDIRECT("rP!"&amp;ADDRESS(Prcsses!$B99,$X$2+$P$8-BK$8)&amp;":"&amp;ADDRESS(Prcsses!$B99,$X$2-1+$P$8))))</f>
        <v>263885.55753290898</v>
      </c>
      <c r="BL176" s="5">
        <f ca="1">IF(BL$4="",0,SUMPRODUCT(INDIRECT(ADDRESS($B183,$X$2)&amp;":"&amp;ADDRESS($B183,$X$2-1+BL$8)),INDIRECT(ADDRESS($B$11,$X$2)&amp;":"&amp;ADDRESS($B$11,$X$2-1+BL$8)),INDIRECT("rP!"&amp;ADDRESS(Prcsses!$B99,$X$2+$P$8-BL$8)&amp;":"&amp;ADDRESS(Prcsses!$B99,$X$2-1+$P$8))))</f>
        <v>266870.68827423151</v>
      </c>
      <c r="BM176" s="5">
        <f ca="1">IF(BM$4="",0,SUMPRODUCT(INDIRECT(ADDRESS($B183,$X$2)&amp;":"&amp;ADDRESS($B183,$X$2-1+BM$8)),INDIRECT(ADDRESS($B$11,$X$2)&amp;":"&amp;ADDRESS($B$11,$X$2-1+BM$8)),INDIRECT("rP!"&amp;ADDRESS(Prcsses!$B99,$X$2+$P$8-BM$8)&amp;":"&amp;ADDRESS(Prcsses!$B99,$X$2-1+$P$8))))</f>
        <v>269855.81901555398</v>
      </c>
      <c r="BN176" s="5">
        <f ca="1">IF(BN$4="",0,SUMPRODUCT(INDIRECT(ADDRESS($B183,$X$2)&amp;":"&amp;ADDRESS($B183,$X$2-1+BN$8)),INDIRECT(ADDRESS($B$11,$X$2)&amp;":"&amp;ADDRESS($B$11,$X$2-1+BN$8)),INDIRECT("rP!"&amp;ADDRESS(Prcsses!$B99,$X$2+$P$8-BN$8)&amp;":"&amp;ADDRESS(Prcsses!$B99,$X$2-1+$P$8))))</f>
        <v>277784.32626450656</v>
      </c>
      <c r="BO176" s="5">
        <f ca="1">IF(BO$4="",0,SUMPRODUCT(INDIRECT(ADDRESS($B183,$X$2)&amp;":"&amp;ADDRESS($B183,$X$2-1+BO$8)),INDIRECT(ADDRESS($B$11,$X$2)&amp;":"&amp;ADDRESS($B$11,$X$2-1+BO$8)),INDIRECT("rP!"&amp;ADDRESS(Prcsses!$B99,$X$2+$P$8-BO$8)&amp;":"&amp;ADDRESS(Prcsses!$B99,$X$2-1+$P$8))))</f>
        <v>282470.98152838286</v>
      </c>
      <c r="BP176" s="5">
        <f ca="1">IF(BP$4="",0,SUMPRODUCT(INDIRECT(ADDRESS($B183,$X$2)&amp;":"&amp;ADDRESS($B183,$X$2-1+BP$8)),INDIRECT(ADDRESS($B$11,$X$2)&amp;":"&amp;ADDRESS($B$11,$X$2-1+BP$8)),INDIRECT("rP!"&amp;ADDRESS(Prcsses!$B99,$X$2+$P$8-BP$8)&amp;":"&amp;ADDRESS(Prcsses!$B99,$X$2-1+$P$8))))</f>
        <v>287175.54757670709</v>
      </c>
      <c r="BQ176" s="5">
        <f ca="1">IF(BQ$4="",0,SUMPRODUCT(INDIRECT(ADDRESS($B183,$X$2)&amp;":"&amp;ADDRESS($B183,$X$2-1+BQ$8)),INDIRECT(ADDRESS($B$11,$X$2)&amp;":"&amp;ADDRESS($B$11,$X$2-1+BQ$8)),INDIRECT("rP!"&amp;ADDRESS(Prcsses!$B99,$X$2+$P$8-BQ$8)&amp;":"&amp;ADDRESS(Prcsses!$B99,$X$2-1+$P$8))))</f>
        <v>290250.23224026931</v>
      </c>
      <c r="BR176" s="5">
        <f ca="1">IF(BR$4="",0,SUMPRODUCT(INDIRECT(ADDRESS($B183,$X$2)&amp;":"&amp;ADDRESS($B183,$X$2-1+BR$8)),INDIRECT(ADDRESS($B$11,$X$2)&amp;":"&amp;ADDRESS($B$11,$X$2-1+BR$8)),INDIRECT("rP!"&amp;ADDRESS(Prcsses!$B99,$X$2+$P$8-BR$8)&amp;":"&amp;ADDRESS(Prcsses!$B99,$X$2-1+$P$8))))</f>
        <v>293324.91690383153</v>
      </c>
      <c r="BS176" s="5">
        <f ca="1">IF(BS$4="",0,SUMPRODUCT(INDIRECT(ADDRESS($B183,$X$2)&amp;":"&amp;ADDRESS($B183,$X$2-1+BS$8)),INDIRECT(ADDRESS($B$11,$X$2)&amp;":"&amp;ADDRESS($B$11,$X$2-1+BS$8)),INDIRECT("rP!"&amp;ADDRESS(Prcsses!$B99,$X$2+$P$8-BS$8)&amp;":"&amp;ADDRESS(Prcsses!$B99,$X$2-1+$P$8))))</f>
        <v>296399.60156739363</v>
      </c>
      <c r="BT176" s="5">
        <f ca="1">IF(BT$4="",0,SUMPRODUCT(INDIRECT(ADDRESS($B183,$X$2)&amp;":"&amp;ADDRESS($B183,$X$2-1+BT$8)),INDIRECT(ADDRESS($B$11,$X$2)&amp;":"&amp;ADDRESS($B$11,$X$2-1+BT$8)),INDIRECT("rP!"&amp;ADDRESS(Prcsses!$B99,$X$2+$P$8-BT$8)&amp;":"&amp;ADDRESS(Prcsses!$B99,$X$2-1+$P$8))))</f>
        <v>304898.02997747948</v>
      </c>
      <c r="BU176" s="5">
        <f ca="1">IF(BU$4="",0,SUMPRODUCT(INDIRECT(ADDRESS($B183,$X$2)&amp;":"&amp;ADDRESS($B183,$X$2-1+BU$8)),INDIRECT(ADDRESS($B$11,$X$2)&amp;":"&amp;ADDRESS($B$11,$X$2-1+BU$8)),INDIRECT("rP!"&amp;ADDRESS(Prcsses!$B99,$X$2+$P$8-BU$8)&amp;":"&amp;ADDRESS(Prcsses!$B99,$X$2-1+$P$8))))</f>
        <v>309835.97354716039</v>
      </c>
      <c r="BV176" s="5">
        <f ca="1">IF(BV$4="",0,SUMPRODUCT(INDIRECT(ADDRESS($B183,$X$2)&amp;":"&amp;ADDRESS($B183,$X$2-1+BV$8)),INDIRECT(ADDRESS($B$11,$X$2)&amp;":"&amp;ADDRESS($B$11,$X$2-1+BV$8)),INDIRECT("rP!"&amp;ADDRESS(Prcsses!$B99,$X$2+$P$8-BV$8)&amp;":"&amp;ADDRESS(Prcsses!$B99,$X$2-1+$P$8))))</f>
        <v>314792.36522482254</v>
      </c>
      <c r="BW176" s="5">
        <f ca="1">IF(BW$4="",0,SUMPRODUCT(INDIRECT(ADDRESS($B183,$X$2)&amp;":"&amp;ADDRESS($B183,$X$2-1+BW$8)),INDIRECT(ADDRESS($B$11,$X$2)&amp;":"&amp;ADDRESS($B$11,$X$2-1+BW$8)),INDIRECT("rP!"&amp;ADDRESS(Prcsses!$B99,$X$2+$P$8-BW$8)&amp;":"&amp;ADDRESS(Prcsses!$B99,$X$2-1+$P$8))))</f>
        <v>317959.2904282916</v>
      </c>
      <c r="BX176" s="5">
        <f ca="1">IF(BX$4="",0,SUMPRODUCT(INDIRECT(ADDRESS($B183,$X$2)&amp;":"&amp;ADDRESS($B183,$X$2-1+BX$8)),INDIRECT(ADDRESS($B$11,$X$2)&amp;":"&amp;ADDRESS($B$11,$X$2-1+BX$8)),INDIRECT("rP!"&amp;ADDRESS(Prcsses!$B99,$X$2+$P$8-BX$8)&amp;":"&amp;ADDRESS(Prcsses!$B99,$X$2-1+$P$8))))</f>
        <v>321126.21563176066</v>
      </c>
      <c r="BY176" s="5">
        <f ca="1">IF(BY$4="",0,SUMPRODUCT(INDIRECT(ADDRESS($B183,$X$2)&amp;":"&amp;ADDRESS($B183,$X$2-1+BY$8)),INDIRECT(ADDRESS($B$11,$X$2)&amp;":"&amp;ADDRESS($B$11,$X$2-1+BY$8)),INDIRECT("rP!"&amp;ADDRESS(Prcsses!$B99,$X$2+$P$8-BY$8)&amp;":"&amp;ADDRESS(Prcsses!$B99,$X$2-1+$P$8))))</f>
        <v>324293.14083522966</v>
      </c>
      <c r="BZ176" s="5">
        <f ca="1">IF(BZ$4="",0,SUMPRODUCT(INDIRECT(ADDRESS($B183,$X$2)&amp;":"&amp;ADDRESS($B183,$X$2-1+BZ$8)),INDIRECT(ADDRESS($B$11,$X$2)&amp;":"&amp;ADDRESS($B$11,$X$2-1+BZ$8)),INDIRECT("rP!"&amp;ADDRESS(Prcsses!$B99,$X$2+$P$8-BZ$8)&amp;":"&amp;ADDRESS(Prcsses!$B99,$X$2-1+$P$8))))</f>
        <v>333388.55001959275</v>
      </c>
      <c r="CA176" s="5">
        <f ca="1">IF(CA$4="",0,SUMPRODUCT(INDIRECT(ADDRESS($B183,$X$2)&amp;":"&amp;ADDRESS($B183,$X$2-1+CA$8)),INDIRECT(ADDRESS($B$11,$X$2)&amp;":"&amp;ADDRESS($B$11,$X$2-1+CA$8)),INDIRECT("rP!"&amp;ADDRESS(Prcsses!$B99,$X$2+$P$8-CA$8)&amp;":"&amp;ADDRESS(Prcsses!$B99,$X$2-1+$P$8))))</f>
        <v>338588.64120368892</v>
      </c>
      <c r="CB176" s="5">
        <f ca="1">IF(CB$4="",0,SUMPRODUCT(INDIRECT(ADDRESS($B183,$X$2)&amp;":"&amp;ADDRESS($B183,$X$2-1+CB$8)),INDIRECT(ADDRESS($B$11,$X$2)&amp;":"&amp;ADDRESS($B$11,$X$2-1+CB$8)),INDIRECT("rP!"&amp;ADDRESS(Prcsses!$B99,$X$2+$P$8-CB$8)&amp;":"&amp;ADDRESS(Prcsses!$B99,$X$2-1+$P$8))))</f>
        <v>343807.73393900594</v>
      </c>
      <c r="CC176" s="5">
        <f ca="1">IF(CC$4="",0,SUMPRODUCT(INDIRECT(ADDRESS($B183,$X$2)&amp;":"&amp;ADDRESS($B183,$X$2-1+CC$8)),INDIRECT(ADDRESS($B$11,$X$2)&amp;":"&amp;ADDRESS($B$11,$X$2-1+CC$8)),INDIRECT("rP!"&amp;ADDRESS(Prcsses!$B99,$X$2+$P$8-CC$8)&amp;":"&amp;ADDRESS(Prcsses!$B99,$X$2-1+$P$8))))</f>
        <v>347069.66689857899</v>
      </c>
      <c r="CD176" s="5">
        <f ca="1">IF(CD$4="",0,SUMPRODUCT(INDIRECT(ADDRESS($B183,$X$2)&amp;":"&amp;ADDRESS($B183,$X$2-1+CD$8)),INDIRECT(ADDRESS($B$11,$X$2)&amp;":"&amp;ADDRESS($B$11,$X$2-1+CD$8)),INDIRECT("rP!"&amp;ADDRESS(Prcsses!$B99,$X$2+$P$8-CD$8)&amp;":"&amp;ADDRESS(Prcsses!$B99,$X$2-1+$P$8))))</f>
        <v>350331.59985815216</v>
      </c>
      <c r="CE176" s="5">
        <f ca="1">IF(CE$4="",0,SUMPRODUCT(INDIRECT(ADDRESS($B183,$X$2)&amp;":"&amp;ADDRESS($B183,$X$2-1+CE$8)),INDIRECT(ADDRESS($B$11,$X$2)&amp;":"&amp;ADDRESS($B$11,$X$2-1+CE$8)),INDIRECT("rP!"&amp;ADDRESS(Prcsses!$B99,$X$2+$P$8-CE$8)&amp;":"&amp;ADDRESS(Prcsses!$B99,$X$2-1+$P$8))))</f>
        <v>353593.53281772521</v>
      </c>
      <c r="CF176" s="5">
        <f ca="1">IF(CF$4="",0,SUMPRODUCT(INDIRECT(ADDRESS($B183,$X$2)&amp;":"&amp;ADDRESS($B183,$X$2-1+CF$8)),INDIRECT(ADDRESS($B$11,$X$2)&amp;":"&amp;ADDRESS($B$11,$X$2-1+CF$8)),INDIRECT("rP!"&amp;ADDRESS(Prcsses!$B99,$X$2+$P$8-CF$8)&amp;":"&amp;ADDRESS(Prcsses!$B99,$X$2-1+$P$8))))</f>
        <v>0</v>
      </c>
    </row>
    <row r="177" spans="2:84" x14ac:dyDescent="0.3">
      <c r="B177" s="13">
        <f>ROW()</f>
        <v>177</v>
      </c>
      <c r="H177" s="1" t="str">
        <f>$H$172</f>
        <v>Переменные расходы с НДС</v>
      </c>
      <c r="I177" s="1" t="str">
        <f>Prcsses!I92</f>
        <v>Роялти по франшизе</v>
      </c>
      <c r="M177" s="53" t="s">
        <v>18</v>
      </c>
      <c r="U177" s="5">
        <f t="shared" ca="1" si="413"/>
        <v>215882257.26503098</v>
      </c>
      <c r="X177" s="5">
        <f ca="1">IF(X$4="",0,SUMPRODUCT(INDIRECT(ADDRESS($B184,$X$2)&amp;":"&amp;ADDRESS($B184,$X$2-1+X$8)),INDIRECT(ADDRESS($B$11,$X$2)&amp;":"&amp;ADDRESS($B$11,$X$2-1+X$8)),INDIRECT("rP!"&amp;ADDRESS(Prcsses!$B100,$X$2+$P$8-X$8)&amp;":"&amp;ADDRESS(Prcsses!$B100,$X$2-1+$P$8))))</f>
        <v>0</v>
      </c>
      <c r="Y177" s="5">
        <f ca="1">IF(Y$4="",0,SUMPRODUCT(INDIRECT(ADDRESS($B184,$X$2)&amp;":"&amp;ADDRESS($B184,$X$2-1+Y$8)),INDIRECT(ADDRESS($B$11,$X$2)&amp;":"&amp;ADDRESS($B$11,$X$2-1+Y$8)),INDIRECT("rP!"&amp;ADDRESS(Prcsses!$B100,$X$2+$P$8-Y$8)&amp;":"&amp;ADDRESS(Prcsses!$B100,$X$2-1+$P$8))))</f>
        <v>0</v>
      </c>
      <c r="Z177" s="5">
        <f ca="1">IF(Z$4="",0,SUMPRODUCT(INDIRECT(ADDRESS($B184,$X$2)&amp;":"&amp;ADDRESS($B184,$X$2-1+Z$8)),INDIRECT(ADDRESS($B$11,$X$2)&amp;":"&amp;ADDRESS($B$11,$X$2-1+Z$8)),INDIRECT("rP!"&amp;ADDRESS(Prcsses!$B100,$X$2+$P$8-Z$8)&amp;":"&amp;ADDRESS(Prcsses!$B100,$X$2-1+$P$8))))</f>
        <v>0</v>
      </c>
      <c r="AA177" s="5">
        <f ca="1">IF(AA$4="",0,SUMPRODUCT(INDIRECT(ADDRESS($B184,$X$2)&amp;":"&amp;ADDRESS($B184,$X$2-1+AA$8)),INDIRECT(ADDRESS($B$11,$X$2)&amp;":"&amp;ADDRESS($B$11,$X$2-1+AA$8)),INDIRECT("rP!"&amp;ADDRESS(Prcsses!$B100,$X$2+$P$8-AA$8)&amp;":"&amp;ADDRESS(Prcsses!$B100,$X$2-1+$P$8))))</f>
        <v>0</v>
      </c>
      <c r="AB177" s="5">
        <f ca="1">IF(AB$4="",0,SUMPRODUCT(INDIRECT(ADDRESS($B184,$X$2)&amp;":"&amp;ADDRESS($B184,$X$2-1+AB$8)),INDIRECT(ADDRESS($B$11,$X$2)&amp;":"&amp;ADDRESS($B$11,$X$2-1+AB$8)),INDIRECT("rP!"&amp;ADDRESS(Prcsses!$B100,$X$2+$P$8-AB$8)&amp;":"&amp;ADDRESS(Prcsses!$B100,$X$2-1+$P$8))))</f>
        <v>0</v>
      </c>
      <c r="AC177" s="5">
        <f ca="1">IF(AC$4="",0,SUMPRODUCT(INDIRECT(ADDRESS($B184,$X$2)&amp;":"&amp;ADDRESS($B184,$X$2-1+AC$8)),INDIRECT(ADDRESS($B$11,$X$2)&amp;":"&amp;ADDRESS($B$11,$X$2-1+AC$8)),INDIRECT("rP!"&amp;ADDRESS(Prcsses!$B100,$X$2+$P$8-AC$8)&amp;":"&amp;ADDRESS(Prcsses!$B100,$X$2-1+$P$8))))</f>
        <v>0</v>
      </c>
      <c r="AD177" s="5">
        <f ca="1">IF(AD$4="",0,SUMPRODUCT(INDIRECT(ADDRESS($B184,$X$2)&amp;":"&amp;ADDRESS($B184,$X$2-1+AD$8)),INDIRECT(ADDRESS($B$11,$X$2)&amp;":"&amp;ADDRESS($B$11,$X$2-1+AD$8)),INDIRECT("rP!"&amp;ADDRESS(Prcsses!$B100,$X$2+$P$8-AD$8)&amp;":"&amp;ADDRESS(Prcsses!$B100,$X$2-1+$P$8))))</f>
        <v>0</v>
      </c>
      <c r="AE177" s="5">
        <f ca="1">IF(AE$4="",0,SUMPRODUCT(INDIRECT(ADDRESS($B184,$X$2)&amp;":"&amp;ADDRESS($B184,$X$2-1+AE$8)),INDIRECT(ADDRESS($B$11,$X$2)&amp;":"&amp;ADDRESS($B$11,$X$2-1+AE$8)),INDIRECT("rP!"&amp;ADDRESS(Prcsses!$B100,$X$2+$P$8-AE$8)&amp;":"&amp;ADDRESS(Prcsses!$B100,$X$2-1+$P$8))))</f>
        <v>0</v>
      </c>
      <c r="AF177" s="5">
        <f ca="1">IF(AF$4="",0,SUMPRODUCT(INDIRECT(ADDRESS($B184,$X$2)&amp;":"&amp;ADDRESS($B184,$X$2-1+AF$8)),INDIRECT(ADDRESS($B$11,$X$2)&amp;":"&amp;ADDRESS($B$11,$X$2-1+AF$8)),INDIRECT("rP!"&amp;ADDRESS(Prcsses!$B100,$X$2+$P$8-AF$8)&amp;":"&amp;ADDRESS(Prcsses!$B100,$X$2-1+$P$8))))</f>
        <v>0</v>
      </c>
      <c r="AG177" s="5">
        <f ca="1">IF(AG$4="",0,SUMPRODUCT(INDIRECT(ADDRESS($B184,$X$2)&amp;":"&amp;ADDRESS($B184,$X$2-1+AG$8)),INDIRECT(ADDRESS($B$11,$X$2)&amp;":"&amp;ADDRESS($B$11,$X$2-1+AG$8)),INDIRECT("rP!"&amp;ADDRESS(Prcsses!$B100,$X$2+$P$8-AG$8)&amp;":"&amp;ADDRESS(Prcsses!$B100,$X$2-1+$P$8))))</f>
        <v>0</v>
      </c>
      <c r="AH177" s="5">
        <f ca="1">IF(AH$4="",0,SUMPRODUCT(INDIRECT(ADDRESS($B184,$X$2)&amp;":"&amp;ADDRESS($B184,$X$2-1+AH$8)),INDIRECT(ADDRESS($B$11,$X$2)&amp;":"&amp;ADDRESS($B$11,$X$2-1+AH$8)),INDIRECT("rP!"&amp;ADDRESS(Prcsses!$B100,$X$2+$P$8-AH$8)&amp;":"&amp;ADDRESS(Prcsses!$B100,$X$2-1+$P$8))))</f>
        <v>0</v>
      </c>
      <c r="AI177" s="5">
        <f ca="1">IF(AI$4="",0,SUMPRODUCT(INDIRECT(ADDRESS($B184,$X$2)&amp;":"&amp;ADDRESS($B184,$X$2-1+AI$8)),INDIRECT(ADDRESS($B$11,$X$2)&amp;":"&amp;ADDRESS($B$11,$X$2-1+AI$8)),INDIRECT("rP!"&amp;ADDRESS(Prcsses!$B100,$X$2+$P$8-AI$8)&amp;":"&amp;ADDRESS(Prcsses!$B100,$X$2-1+$P$8))))</f>
        <v>0</v>
      </c>
      <c r="AJ177" s="5">
        <f ca="1">IF(AJ$4="",0,SUMPRODUCT(INDIRECT(ADDRESS($B184,$X$2)&amp;":"&amp;ADDRESS($B184,$X$2-1+AJ$8)),INDIRECT(ADDRESS($B$11,$X$2)&amp;":"&amp;ADDRESS($B$11,$X$2-1+AJ$8)),INDIRECT("rP!"&amp;ADDRESS(Prcsses!$B100,$X$2+$P$8-AJ$8)&amp;":"&amp;ADDRESS(Prcsses!$B100,$X$2-1+$P$8))))</f>
        <v>371314.99999999994</v>
      </c>
      <c r="AK177" s="5">
        <f ca="1">IF(AK$4="",0,SUMPRODUCT(INDIRECT(ADDRESS($B184,$X$2)&amp;":"&amp;ADDRESS($B184,$X$2-1+AK$8)),INDIRECT(ADDRESS($B$11,$X$2)&amp;":"&amp;ADDRESS($B$11,$X$2-1+AK$8)),INDIRECT("rP!"&amp;ADDRESS(Prcsses!$B100,$X$2+$P$8-AK$8)&amp;":"&amp;ADDRESS(Prcsses!$B100,$X$2-1+$P$8))))</f>
        <v>583495</v>
      </c>
      <c r="AL177" s="5">
        <f ca="1">IF(AL$4="",0,SUMPRODUCT(INDIRECT(ADDRESS($B184,$X$2)&amp;":"&amp;ADDRESS($B184,$X$2-1+AL$8)),INDIRECT(ADDRESS($B$11,$X$2)&amp;":"&amp;ADDRESS($B$11,$X$2-1+AL$8)),INDIRECT("rP!"&amp;ADDRESS(Prcsses!$B100,$X$2+$P$8-AL$8)&amp;":"&amp;ADDRESS(Prcsses!$B100,$X$2-1+$P$8))))</f>
        <v>795675</v>
      </c>
      <c r="AM177" s="5">
        <f ca="1">IF(AM$4="",0,SUMPRODUCT(INDIRECT(ADDRESS($B184,$X$2)&amp;":"&amp;ADDRESS($B184,$X$2-1+AM$8)),INDIRECT(ADDRESS($B$11,$X$2)&amp;":"&amp;ADDRESS($B$11,$X$2-1+AM$8)),INDIRECT("rP!"&amp;ADDRESS(Prcsses!$B100,$X$2+$P$8-AM$8)&amp;":"&amp;ADDRESS(Prcsses!$B100,$X$2-1+$P$8))))</f>
        <v>1007855</v>
      </c>
      <c r="AN177" s="5">
        <f ca="1">IF(AN$4="",0,SUMPRODUCT(INDIRECT(ADDRESS($B184,$X$2)&amp;":"&amp;ADDRESS($B184,$X$2-1+AN$8)),INDIRECT(ADDRESS($B$11,$X$2)&amp;":"&amp;ADDRESS($B$11,$X$2-1+AN$8)),INDIRECT("rP!"&amp;ADDRESS(Prcsses!$B100,$X$2+$P$8-AN$8)&amp;":"&amp;ADDRESS(Prcsses!$B100,$X$2-1+$P$8))))</f>
        <v>1220034.9999999998</v>
      </c>
      <c r="AO177" s="5">
        <f ca="1">IF(AO$4="",0,SUMPRODUCT(INDIRECT(ADDRESS($B184,$X$2)&amp;":"&amp;ADDRESS($B184,$X$2-1+AO$8)),INDIRECT(ADDRESS($B$11,$X$2)&amp;":"&amp;ADDRESS($B$11,$X$2-1+AO$8)),INDIRECT("rP!"&amp;ADDRESS(Prcsses!$B100,$X$2+$P$8-AO$8)&amp;":"&amp;ADDRESS(Prcsses!$B100,$X$2-1+$P$8))))</f>
        <v>1432215</v>
      </c>
      <c r="AP177" s="5">
        <f ca="1">IF(AP$4="",0,SUMPRODUCT(INDIRECT(ADDRESS($B184,$X$2)&amp;":"&amp;ADDRESS($B184,$X$2-1+AP$8)),INDIRECT(ADDRESS($B$11,$X$2)&amp;":"&amp;ADDRESS($B$11,$X$2-1+AP$8)),INDIRECT("rP!"&amp;ADDRESS(Prcsses!$B100,$X$2+$P$8-AP$8)&amp;":"&amp;ADDRESS(Prcsses!$B100,$X$2-1+$P$8))))</f>
        <v>1693726.8499999999</v>
      </c>
      <c r="AQ177" s="5">
        <f ca="1">IF(AQ$4="",0,SUMPRODUCT(INDIRECT(ADDRESS($B184,$X$2)&amp;":"&amp;ADDRESS($B184,$X$2-1+AQ$8)),INDIRECT(ADDRESS($B$11,$X$2)&amp;":"&amp;ADDRESS($B$11,$X$2-1+AQ$8)),INDIRECT("rP!"&amp;ADDRESS(Prcsses!$B100,$X$2+$P$8-AQ$8)&amp;":"&amp;ADDRESS(Prcsses!$B100,$X$2-1+$P$8))))</f>
        <v>1912272.25</v>
      </c>
      <c r="AR177" s="5">
        <f ca="1">IF(AR$4="",0,SUMPRODUCT(INDIRECT(ADDRESS($B184,$X$2)&amp;":"&amp;ADDRESS($B184,$X$2-1+AR$8)),INDIRECT(ADDRESS($B$11,$X$2)&amp;":"&amp;ADDRESS($B$11,$X$2-1+AR$8)),INDIRECT("rP!"&amp;ADDRESS(Prcsses!$B100,$X$2+$P$8-AR$8)&amp;":"&amp;ADDRESS(Prcsses!$B100,$X$2-1+$P$8))))</f>
        <v>2130817.65</v>
      </c>
      <c r="AS177" s="5">
        <f ca="1">IF(AS$4="",0,SUMPRODUCT(INDIRECT(ADDRESS($B184,$X$2)&amp;":"&amp;ADDRESS($B184,$X$2-1+AS$8)),INDIRECT(ADDRESS($B$11,$X$2)&amp;":"&amp;ADDRESS($B$11,$X$2-1+AS$8)),INDIRECT("rP!"&amp;ADDRESS(Prcsses!$B100,$X$2+$P$8-AS$8)&amp;":"&amp;ADDRESS(Prcsses!$B100,$X$2-1+$P$8))))</f>
        <v>2349363.0499999998</v>
      </c>
      <c r="AT177" s="5">
        <f ca="1">IF(AT$4="",0,SUMPRODUCT(INDIRECT(ADDRESS($B184,$X$2)&amp;":"&amp;ADDRESS($B184,$X$2-1+AT$8)),INDIRECT(ADDRESS($B$11,$X$2)&amp;":"&amp;ADDRESS($B$11,$X$2-1+AT$8)),INDIRECT("rP!"&amp;ADDRESS(Prcsses!$B100,$X$2+$P$8-AT$8)&amp;":"&amp;ADDRESS(Prcsses!$B100,$X$2-1+$P$8))))</f>
        <v>2567908.4499999997</v>
      </c>
      <c r="AU177" s="5">
        <f ca="1">IF(AU$4="",0,SUMPRODUCT(INDIRECT(ADDRESS($B184,$X$2)&amp;":"&amp;ADDRESS($B184,$X$2-1+AU$8)),INDIRECT(ADDRESS($B$11,$X$2)&amp;":"&amp;ADDRESS($B$11,$X$2-1+AU$8)),INDIRECT("rP!"&amp;ADDRESS(Prcsses!$B100,$X$2+$P$8-AU$8)&amp;":"&amp;ADDRESS(Prcsses!$B100,$X$2-1+$P$8))))</f>
        <v>2786453.8499999996</v>
      </c>
      <c r="AV177" s="5">
        <f ca="1">IF(AV$4="",0,SUMPRODUCT(INDIRECT(ADDRESS($B184,$X$2)&amp;":"&amp;ADDRESS($B184,$X$2-1+AV$8)),INDIRECT(ADDRESS($B$11,$X$2)&amp;":"&amp;ADDRESS($B$11,$X$2-1+AV$8)),INDIRECT("rP!"&amp;ADDRESS(Prcsses!$B100,$X$2+$P$8-AV$8)&amp;":"&amp;ADDRESS(Prcsses!$B100,$X$2-1+$P$8))))</f>
        <v>3095149.2275</v>
      </c>
      <c r="AW177" s="5">
        <f ca="1">IF(AW$4="",0,SUMPRODUCT(INDIRECT(ADDRESS($B184,$X$2)&amp;":"&amp;ADDRESS($B184,$X$2-1+AW$8)),INDIRECT(ADDRESS($B$11,$X$2)&amp;":"&amp;ADDRESS($B$11,$X$2-1+AW$8)),INDIRECT("rP!"&amp;ADDRESS(Prcsses!$B100,$X$2+$P$8-AW$8)&amp;":"&amp;ADDRESS(Prcsses!$B100,$X$2-1+$P$8))))</f>
        <v>3320250.9894999997</v>
      </c>
      <c r="AX177" s="5">
        <f ca="1">IF(AX$4="",0,SUMPRODUCT(INDIRECT(ADDRESS($B184,$X$2)&amp;":"&amp;ADDRESS($B184,$X$2-1+AX$8)),INDIRECT(ADDRESS($B$11,$X$2)&amp;":"&amp;ADDRESS($B$11,$X$2-1+AX$8)),INDIRECT("rP!"&amp;ADDRESS(Prcsses!$B100,$X$2+$P$8-AX$8)&amp;":"&amp;ADDRESS(Prcsses!$B100,$X$2-1+$P$8))))</f>
        <v>3545352.7514999998</v>
      </c>
      <c r="AY177" s="5">
        <f ca="1">IF(AY$4="",0,SUMPRODUCT(INDIRECT(ADDRESS($B184,$X$2)&amp;":"&amp;ADDRESS($B184,$X$2-1+AY$8)),INDIRECT(ADDRESS($B$11,$X$2)&amp;":"&amp;ADDRESS($B$11,$X$2-1+AY$8)),INDIRECT("rP!"&amp;ADDRESS(Prcsses!$B100,$X$2+$P$8-AY$8)&amp;":"&amp;ADDRESS(Prcsses!$B100,$X$2-1+$P$8))))</f>
        <v>3770454.5134999994</v>
      </c>
      <c r="AZ177" s="5">
        <f ca="1">IF(AZ$4="",0,SUMPRODUCT(INDIRECT(ADDRESS($B184,$X$2)&amp;":"&amp;ADDRESS($B184,$X$2-1+AZ$8)),INDIRECT(ADDRESS($B$11,$X$2)&amp;":"&amp;ADDRESS($B$11,$X$2-1+AZ$8)),INDIRECT("rP!"&amp;ADDRESS(Prcsses!$B100,$X$2+$P$8-AZ$8)&amp;":"&amp;ADDRESS(Prcsses!$B100,$X$2-1+$P$8))))</f>
        <v>3995556.2755</v>
      </c>
      <c r="BA177" s="5">
        <f ca="1">IF(BA$4="",0,SUMPRODUCT(INDIRECT(ADDRESS($B184,$X$2)&amp;":"&amp;ADDRESS($B184,$X$2-1+BA$8)),INDIRECT(ADDRESS($B$11,$X$2)&amp;":"&amp;ADDRESS($B$11,$X$2-1+BA$8)),INDIRECT("rP!"&amp;ADDRESS(Prcsses!$B100,$X$2+$P$8-BA$8)&amp;":"&amp;ADDRESS(Prcsses!$B100,$X$2-1+$P$8))))</f>
        <v>4220658.0374999996</v>
      </c>
      <c r="BB177" s="5">
        <f ca="1">IF(BB$4="",0,SUMPRODUCT(INDIRECT(ADDRESS($B184,$X$2)&amp;":"&amp;ADDRESS($B184,$X$2-1+BB$8)),INDIRECT(ADDRESS($B$11,$X$2)&amp;":"&amp;ADDRESS($B$11,$X$2-1+BB$8)),INDIRECT("rP!"&amp;ADDRESS(Prcsses!$B100,$X$2+$P$8-BB$8)&amp;":"&amp;ADDRESS(Prcsses!$B100,$X$2-1+$P$8))))</f>
        <v>4579132.5934849996</v>
      </c>
      <c r="BC177" s="5">
        <f ca="1">IF(BC$4="",0,SUMPRODUCT(INDIRECT(ADDRESS($B184,$X$2)&amp;":"&amp;ADDRESS($B184,$X$2-1+BC$8)),INDIRECT(ADDRESS($B$11,$X$2)&amp;":"&amp;ADDRESS($B$11,$X$2-1+BC$8)),INDIRECT("rP!"&amp;ADDRESS(Prcsses!$B100,$X$2+$P$8-BC$8)&amp;":"&amp;ADDRESS(Prcsses!$B100,$X$2-1+$P$8))))</f>
        <v>4695060.0009149993</v>
      </c>
      <c r="BD177" s="5">
        <f ca="1">IF(BD$4="",0,SUMPRODUCT(INDIRECT(ADDRESS($B184,$X$2)&amp;":"&amp;ADDRESS($B184,$X$2-1+BD$8)),INDIRECT(ADDRESS($B$11,$X$2)&amp;":"&amp;ADDRESS($B$11,$X$2-1+BD$8)),INDIRECT("rP!"&amp;ADDRESS(Prcsses!$B100,$X$2+$P$8-BD$8)&amp;":"&amp;ADDRESS(Prcsses!$B100,$X$2-1+$P$8))))</f>
        <v>4753023.7046299996</v>
      </c>
      <c r="BE177" s="5">
        <f ca="1">IF(BE$4="",0,SUMPRODUCT(INDIRECT(ADDRESS($B184,$X$2)&amp;":"&amp;ADDRESS($B184,$X$2-1+BE$8)),INDIRECT(ADDRESS($B$11,$X$2)&amp;":"&amp;ADDRESS($B$11,$X$2-1+BE$8)),INDIRECT("rP!"&amp;ADDRESS(Prcsses!$B100,$X$2+$P$8-BE$8)&amp;":"&amp;ADDRESS(Prcsses!$B100,$X$2-1+$P$8))))</f>
        <v>4810987.4083449999</v>
      </c>
      <c r="BF177" s="5">
        <f ca="1">IF(BF$4="",0,SUMPRODUCT(INDIRECT(ADDRESS($B184,$X$2)&amp;":"&amp;ADDRESS($B184,$X$2-1+BF$8)),INDIRECT(ADDRESS($B$11,$X$2)&amp;":"&amp;ADDRESS($B$11,$X$2-1+BF$8)),INDIRECT("rP!"&amp;ADDRESS(Prcsses!$B100,$X$2+$P$8-BF$8)&amp;":"&amp;ADDRESS(Prcsses!$B100,$X$2-1+$P$8))))</f>
        <v>4868951.1120599993</v>
      </c>
      <c r="BG177" s="5">
        <f ca="1">IF(BG$4="",0,SUMPRODUCT(INDIRECT(ADDRESS($B184,$X$2)&amp;":"&amp;ADDRESS($B184,$X$2-1+BG$8)),INDIRECT(ADDRESS($B$11,$X$2)&amp;":"&amp;ADDRESS($B$11,$X$2-1+BG$8)),INDIRECT("rP!"&amp;ADDRESS(Prcsses!$B100,$X$2+$P$8-BG$8)&amp;":"&amp;ADDRESS(Prcsses!$B100,$X$2-1+$P$8))))</f>
        <v>4926914.8157749996</v>
      </c>
      <c r="BH177" s="5">
        <f ca="1">IF(BH$4="",0,SUMPRODUCT(INDIRECT(ADDRESS($B184,$X$2)&amp;":"&amp;ADDRESS($B184,$X$2-1+BH$8)),INDIRECT(ADDRESS($B$11,$X$2)&amp;":"&amp;ADDRESS($B$11,$X$2-1+BH$8)),INDIRECT("rP!"&amp;ADDRESS(Prcsses!$B100,$X$2+$P$8-BH$8)&amp;":"&amp;ADDRESS(Prcsses!$B100,$X$2-1+$P$8))))</f>
        <v>5134424.8750746995</v>
      </c>
      <c r="BI177" s="5">
        <f ca="1">IF(BI$4="",0,SUMPRODUCT(INDIRECT(ADDRESS($B184,$X$2)&amp;":"&amp;ADDRESS($B184,$X$2-1+BI$8)),INDIRECT(ADDRESS($B$11,$X$2)&amp;":"&amp;ADDRESS($B$11,$X$2-1+BI$8)),INDIRECT("rP!"&amp;ADDRESS(Prcsses!$B100,$X$2+$P$8-BI$8)&amp;":"&amp;ADDRESS(Prcsses!$B100,$X$2-1+$P$8))))</f>
        <v>5194127.4899011496</v>
      </c>
      <c r="BJ177" s="5">
        <f ca="1">IF(BJ$4="",0,SUMPRODUCT(INDIRECT(ADDRESS($B184,$X$2)&amp;":"&amp;ADDRESS($B184,$X$2-1+BJ$8)),INDIRECT(ADDRESS($B$11,$X$2)&amp;":"&amp;ADDRESS($B$11,$X$2-1+BJ$8)),INDIRECT("rP!"&amp;ADDRESS(Prcsses!$B100,$X$2+$P$8-BJ$8)&amp;":"&amp;ADDRESS(Prcsses!$B100,$X$2-1+$P$8))))</f>
        <v>5253830.1047275988</v>
      </c>
      <c r="BK177" s="5">
        <f ca="1">IF(BK$4="",0,SUMPRODUCT(INDIRECT(ADDRESS($B184,$X$2)&amp;":"&amp;ADDRESS($B184,$X$2-1+BK$8)),INDIRECT(ADDRESS($B$11,$X$2)&amp;":"&amp;ADDRESS($B$11,$X$2-1+BK$8)),INDIRECT("rP!"&amp;ADDRESS(Prcsses!$B100,$X$2+$P$8-BK$8)&amp;":"&amp;ADDRESS(Prcsses!$B100,$X$2-1+$P$8))))</f>
        <v>5313532.719554049</v>
      </c>
      <c r="BL177" s="5">
        <f ca="1">IF(BL$4="",0,SUMPRODUCT(INDIRECT(ADDRESS($B184,$X$2)&amp;":"&amp;ADDRESS($B184,$X$2-1+BL$8)),INDIRECT(ADDRESS($B$11,$X$2)&amp;":"&amp;ADDRESS($B$11,$X$2-1+BL$8)),INDIRECT("rP!"&amp;ADDRESS(Prcsses!$B100,$X$2+$P$8-BL$8)&amp;":"&amp;ADDRESS(Prcsses!$B100,$X$2-1+$P$8))))</f>
        <v>5373235.3343804991</v>
      </c>
      <c r="BM177" s="5">
        <f ca="1">IF(BM$4="",0,SUMPRODUCT(INDIRECT(ADDRESS($B184,$X$2)&amp;":"&amp;ADDRESS($B184,$X$2-1+BM$8)),INDIRECT(ADDRESS($B$11,$X$2)&amp;":"&amp;ADDRESS($B$11,$X$2-1+BM$8)),INDIRECT("rP!"&amp;ADDRESS(Prcsses!$B100,$X$2+$P$8-BM$8)&amp;":"&amp;ADDRESS(Prcsses!$B100,$X$2-1+$P$8))))</f>
        <v>5432937.9492069492</v>
      </c>
      <c r="BN177" s="5">
        <f ca="1">IF(BN$4="",0,SUMPRODUCT(INDIRECT(ADDRESS($B184,$X$2)&amp;":"&amp;ADDRESS($B184,$X$2-1+BN$8)),INDIRECT(ADDRESS($B$11,$X$2)&amp;":"&amp;ADDRESS($B$11,$X$2-1+BN$8)),INDIRECT("rP!"&amp;ADDRESS(Prcsses!$B100,$X$2+$P$8-BN$8)&amp;":"&amp;ADDRESS(Prcsses!$B100,$X$2-1+$P$8))))</f>
        <v>5657419.7809544019</v>
      </c>
      <c r="BO177" s="5">
        <f ca="1">IF(BO$4="",0,SUMPRODUCT(INDIRECT(ADDRESS($B184,$X$2)&amp;":"&amp;ADDRESS($B184,$X$2-1+BO$8)),INDIRECT(ADDRESS($B$11,$X$2)&amp;":"&amp;ADDRESS($B$11,$X$2-1+BO$8)),INDIRECT("rP!"&amp;ADDRESS(Prcsses!$B100,$X$2+$P$8-BO$8)&amp;":"&amp;ADDRESS(Prcsses!$B100,$X$2-1+$P$8))))</f>
        <v>5718913.474225645</v>
      </c>
      <c r="BP177" s="5">
        <f ca="1">IF(BP$4="",0,SUMPRODUCT(INDIRECT(ADDRESS($B184,$X$2)&amp;":"&amp;ADDRESS($B184,$X$2-1+BP$8)),INDIRECT(ADDRESS($B$11,$X$2)&amp;":"&amp;ADDRESS($B$11,$X$2-1+BP$8)),INDIRECT("rP!"&amp;ADDRESS(Prcsses!$B100,$X$2+$P$8-BP$8)&amp;":"&amp;ADDRESS(Prcsses!$B100,$X$2-1+$P$8))))</f>
        <v>5780407.167496888</v>
      </c>
      <c r="BQ177" s="5">
        <f ca="1">IF(BQ$4="",0,SUMPRODUCT(INDIRECT(ADDRESS($B184,$X$2)&amp;":"&amp;ADDRESS($B184,$X$2-1+BQ$8)),INDIRECT(ADDRESS($B$11,$X$2)&amp;":"&amp;ADDRESS($B$11,$X$2-1+BQ$8)),INDIRECT("rP!"&amp;ADDRESS(Prcsses!$B100,$X$2+$P$8-BQ$8)&amp;":"&amp;ADDRESS(Prcsses!$B100,$X$2-1+$P$8))))</f>
        <v>5841900.8607681328</v>
      </c>
      <c r="BR177" s="5">
        <f ca="1">IF(BR$4="",0,SUMPRODUCT(INDIRECT(ADDRESS($B184,$X$2)&amp;":"&amp;ADDRESS($B184,$X$2-1+BR$8)),INDIRECT(ADDRESS($B$11,$X$2)&amp;":"&amp;ADDRESS($B$11,$X$2-1+BR$8)),INDIRECT("rP!"&amp;ADDRESS(Prcsses!$B100,$X$2+$P$8-BR$8)&amp;":"&amp;ADDRESS(Prcsses!$B100,$X$2-1+$P$8))))</f>
        <v>5903394.5540393759</v>
      </c>
      <c r="BS177" s="5">
        <f ca="1">IF(BS$4="",0,SUMPRODUCT(INDIRECT(ADDRESS($B184,$X$2)&amp;":"&amp;ADDRESS($B184,$X$2-1+BS$8)),INDIRECT(ADDRESS($B$11,$X$2)&amp;":"&amp;ADDRESS($B$11,$X$2-1+BS$8)),INDIRECT("rP!"&amp;ADDRESS(Prcsses!$B100,$X$2+$P$8-BS$8)&amp;":"&amp;ADDRESS(Prcsses!$B100,$X$2-1+$P$8))))</f>
        <v>5964888.2473106198</v>
      </c>
      <c r="BT177" s="5">
        <f ca="1">IF(BT$4="",0,SUMPRODUCT(INDIRECT(ADDRESS($B184,$X$2)&amp;":"&amp;ADDRESS($B184,$X$2-1+BT$8)),INDIRECT(ADDRESS($B$11,$X$2)&amp;":"&amp;ADDRESS($B$11,$X$2-1+BT$8)),INDIRECT("rP!"&amp;ADDRESS(Prcsses!$B100,$X$2+$P$8-BT$8)&amp;":"&amp;ADDRESS(Prcsses!$B100,$X$2-1+$P$8))))</f>
        <v>6207173.3987993188</v>
      </c>
      <c r="BU177" s="5">
        <f ca="1">IF(BU$4="",0,SUMPRODUCT(INDIRECT(ADDRESS($B184,$X$2)&amp;":"&amp;ADDRESS($B184,$X$2-1+BU$8)),INDIRECT(ADDRESS($B$11,$X$2)&amp;":"&amp;ADDRESS($B$11,$X$2-1+BU$8)),INDIRECT("rP!"&amp;ADDRESS(Prcsses!$B100,$X$2+$P$8-BU$8)&amp;":"&amp;ADDRESS(Prcsses!$B100,$X$2-1+$P$8))))</f>
        <v>6270511.9028686993</v>
      </c>
      <c r="BV177" s="5">
        <f ca="1">IF(BV$4="",0,SUMPRODUCT(INDIRECT(ADDRESS($B184,$X$2)&amp;":"&amp;ADDRESS($B184,$X$2-1+BV$8)),INDIRECT(ADDRESS($B$11,$X$2)&amp;":"&amp;ADDRESS($B$11,$X$2-1+BV$8)),INDIRECT("rP!"&amp;ADDRESS(Prcsses!$B100,$X$2+$P$8-BV$8)&amp;":"&amp;ADDRESS(Prcsses!$B100,$X$2-1+$P$8))))</f>
        <v>6333850.4069380788</v>
      </c>
      <c r="BW177" s="5">
        <f ca="1">IF(BW$4="",0,SUMPRODUCT(INDIRECT(ADDRESS($B184,$X$2)&amp;":"&amp;ADDRESS($B184,$X$2-1+BW$8)),INDIRECT(ADDRESS($B$11,$X$2)&amp;":"&amp;ADDRESS($B$11,$X$2-1+BW$8)),INDIRECT("rP!"&amp;ADDRESS(Prcsses!$B100,$X$2+$P$8-BW$8)&amp;":"&amp;ADDRESS(Prcsses!$B100,$X$2-1+$P$8))))</f>
        <v>6397188.9110074611</v>
      </c>
      <c r="BX177" s="5">
        <f ca="1">IF(BX$4="",0,SUMPRODUCT(INDIRECT(ADDRESS($B184,$X$2)&amp;":"&amp;ADDRESS($B184,$X$2-1+BX$8)),INDIRECT(ADDRESS($B$11,$X$2)&amp;":"&amp;ADDRESS($B$11,$X$2-1+BX$8)),INDIRECT("rP!"&amp;ADDRESS(Prcsses!$B100,$X$2+$P$8-BX$8)&amp;":"&amp;ADDRESS(Prcsses!$B100,$X$2-1+$P$8))))</f>
        <v>6460527.4150768416</v>
      </c>
      <c r="BY177" s="5">
        <f ca="1">IF(BY$4="",0,SUMPRODUCT(INDIRECT(ADDRESS($B184,$X$2)&amp;":"&amp;ADDRESS($B184,$X$2-1+BY$8)),INDIRECT(ADDRESS($B$11,$X$2)&amp;":"&amp;ADDRESS($B$11,$X$2-1+BY$8)),INDIRECT("rP!"&amp;ADDRESS(Prcsses!$B100,$X$2+$P$8-BY$8)&amp;":"&amp;ADDRESS(Prcsses!$B100,$X$2-1+$P$8))))</f>
        <v>6523865.9191462211</v>
      </c>
      <c r="BZ177" s="5">
        <f ca="1">IF(BZ$4="",0,SUMPRODUCT(INDIRECT(ADDRESS($B184,$X$2)&amp;":"&amp;ADDRESS($B184,$X$2-1+BZ$8)),INDIRECT(ADDRESS($B$11,$X$2)&amp;":"&amp;ADDRESS($B$11,$X$2-1+BZ$8)),INDIRECT("rP!"&amp;ADDRESS(Prcsses!$B100,$X$2+$P$8-BZ$8)&amp;":"&amp;ADDRESS(Prcsses!$B100,$X$2-1+$P$8))))</f>
        <v>6784820.5559120709</v>
      </c>
      <c r="CA177" s="5">
        <f ca="1">IF(CA$4="",0,SUMPRODUCT(INDIRECT(ADDRESS($B184,$X$2)&amp;":"&amp;ADDRESS($B184,$X$2-1+CA$8)),INDIRECT(ADDRESS($B$11,$X$2)&amp;":"&amp;ADDRESS($B$11,$X$2-1+CA$8)),INDIRECT("rP!"&amp;ADDRESS(Prcsses!$B100,$X$2+$P$8-CA$8)&amp;":"&amp;ADDRESS(Prcsses!$B100,$X$2-1+$P$8))))</f>
        <v>6850059.2151035331</v>
      </c>
      <c r="CB177" s="5">
        <f ca="1">IF(CB$4="",0,SUMPRODUCT(INDIRECT(ADDRESS($B184,$X$2)&amp;":"&amp;ADDRESS($B184,$X$2-1+CB$8)),INDIRECT(ADDRESS($B$11,$X$2)&amp;":"&amp;ADDRESS($B$11,$X$2-1+CB$8)),INDIRECT("rP!"&amp;ADDRESS(Prcsses!$B100,$X$2+$P$8-CB$8)&amp;":"&amp;ADDRESS(Prcsses!$B100,$X$2-1+$P$8))))</f>
        <v>6915297.8742949963</v>
      </c>
      <c r="CC177" s="5">
        <f ca="1">IF(CC$4="",0,SUMPRODUCT(INDIRECT(ADDRESS($B184,$X$2)&amp;":"&amp;ADDRESS($B184,$X$2-1+CC$8)),INDIRECT(ADDRESS($B$11,$X$2)&amp;":"&amp;ADDRESS($B$11,$X$2-1+CC$8)),INDIRECT("rP!"&amp;ADDRESS(Prcsses!$B100,$X$2+$P$8-CC$8)&amp;":"&amp;ADDRESS(Prcsses!$B100,$X$2-1+$P$8))))</f>
        <v>6980536.5334864575</v>
      </c>
      <c r="CD177" s="5">
        <f ca="1">IF(CD$4="",0,SUMPRODUCT(INDIRECT(ADDRESS($B184,$X$2)&amp;":"&amp;ADDRESS($B184,$X$2-1+CD$8)),INDIRECT(ADDRESS($B$11,$X$2)&amp;":"&amp;ADDRESS($B$11,$X$2-1+CD$8)),INDIRECT("rP!"&amp;ADDRESS(Prcsses!$B100,$X$2+$P$8-CD$8)&amp;":"&amp;ADDRESS(Prcsses!$B100,$X$2-1+$P$8))))</f>
        <v>7045775.1926779198</v>
      </c>
      <c r="CE177" s="5">
        <f ca="1">IF(CE$4="",0,SUMPRODUCT(INDIRECT(ADDRESS($B184,$X$2)&amp;":"&amp;ADDRESS($B184,$X$2-1+CE$8)),INDIRECT(ADDRESS($B$11,$X$2)&amp;":"&amp;ADDRESS($B$11,$X$2-1+CE$8)),INDIRECT("rP!"&amp;ADDRESS(Prcsses!$B100,$X$2+$P$8-CE$8)&amp;":"&amp;ADDRESS(Prcsses!$B100,$X$2-1+$P$8))))</f>
        <v>7111013.8518693829</v>
      </c>
      <c r="CF177" s="5">
        <f ca="1">IF(CF$4="",0,SUMPRODUCT(INDIRECT(ADDRESS($B184,$X$2)&amp;":"&amp;ADDRESS($B184,$X$2-1+CF$8)),INDIRECT(ADDRESS($B$11,$X$2)&amp;":"&amp;ADDRESS($B$11,$X$2-1+CF$8)),INDIRECT("rP!"&amp;ADDRESS(Prcsses!$B100,$X$2+$P$8-CF$8)&amp;":"&amp;ADDRESS(Prcsses!$B100,$X$2-1+$P$8))))</f>
        <v>0</v>
      </c>
    </row>
    <row r="178" spans="2:84" s="26" customFormat="1" ht="12" x14ac:dyDescent="0.25">
      <c r="B178" s="13"/>
      <c r="M178" s="55"/>
      <c r="N178" s="44" t="s">
        <v>21</v>
      </c>
      <c r="O178" s="45"/>
      <c r="P178" s="46"/>
      <c r="Q178" s="89"/>
      <c r="U178" s="41"/>
      <c r="V178" s="42"/>
      <c r="W178" s="43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</row>
    <row r="179" spans="2:84" x14ac:dyDescent="0.3">
      <c r="B179" s="13">
        <f>ROW()</f>
        <v>179</v>
      </c>
      <c r="H179" s="1" t="str">
        <f t="shared" ref="H179:H184" si="416">$H$172</f>
        <v>Переменные расходы с НДС</v>
      </c>
      <c r="I179" s="1" t="s">
        <v>140</v>
      </c>
      <c r="M179" s="53" t="s">
        <v>16</v>
      </c>
      <c r="W179" s="34"/>
      <c r="X179" s="33"/>
      <c r="Y179" s="33"/>
      <c r="Z179" s="33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  <c r="BJ179" s="33"/>
      <c r="BK179" s="33"/>
      <c r="BL179" s="33"/>
      <c r="BM179" s="33"/>
      <c r="BN179" s="33"/>
      <c r="BO179" s="33"/>
      <c r="BP179" s="33"/>
      <c r="BQ179" s="33"/>
      <c r="BR179" s="33"/>
      <c r="BS179" s="33"/>
      <c r="BT179" s="33"/>
      <c r="BU179" s="33"/>
      <c r="BV179" s="33"/>
      <c r="BW179" s="33"/>
      <c r="BX179" s="33"/>
      <c r="BY179" s="33"/>
      <c r="BZ179" s="33"/>
      <c r="CA179" s="33"/>
      <c r="CB179" s="33"/>
      <c r="CC179" s="33"/>
      <c r="CD179" s="33"/>
      <c r="CE179" s="33"/>
      <c r="CF179" s="33"/>
    </row>
    <row r="180" spans="2:84" x14ac:dyDescent="0.3">
      <c r="B180" s="13">
        <f>ROW()</f>
        <v>180</v>
      </c>
      <c r="H180" s="1" t="str">
        <f t="shared" si="416"/>
        <v>Переменные расходы с НДС</v>
      </c>
      <c r="I180" s="1" t="str">
        <f>$I$179</f>
        <v>Индексация переменных расходов</v>
      </c>
      <c r="J180" s="1" t="str">
        <f>Prcsses!I88</f>
        <v>Расходы на рекламу</v>
      </c>
      <c r="M180" s="53" t="s">
        <v>16</v>
      </c>
      <c r="O180" s="82"/>
      <c r="P180" s="86">
        <v>0.03</v>
      </c>
      <c r="W180" s="34"/>
      <c r="X180" s="99">
        <f t="shared" ref="X180:AG184" ca="1" si="417">IF(X$4="",0,(1+$P180)^(INT((X$1-1)/IF(OR($P$186&lt;=0,$P$186=""),12,$P$186))))</f>
        <v>1</v>
      </c>
      <c r="Y180" s="99">
        <f t="shared" ca="1" si="417"/>
        <v>1</v>
      </c>
      <c r="Z180" s="99">
        <f t="shared" ca="1" si="417"/>
        <v>1</v>
      </c>
      <c r="AA180" s="99">
        <f t="shared" ca="1" si="417"/>
        <v>1</v>
      </c>
      <c r="AB180" s="99">
        <f t="shared" ca="1" si="417"/>
        <v>1</v>
      </c>
      <c r="AC180" s="99">
        <f t="shared" ca="1" si="417"/>
        <v>1</v>
      </c>
      <c r="AD180" s="99">
        <f t="shared" ca="1" si="417"/>
        <v>1.03</v>
      </c>
      <c r="AE180" s="99">
        <f t="shared" ca="1" si="417"/>
        <v>1.03</v>
      </c>
      <c r="AF180" s="99">
        <f t="shared" ca="1" si="417"/>
        <v>1.03</v>
      </c>
      <c r="AG180" s="99">
        <f t="shared" ca="1" si="417"/>
        <v>1.03</v>
      </c>
      <c r="AH180" s="99">
        <f t="shared" ref="AH180:AQ184" ca="1" si="418">IF(AH$4="",0,(1+$P180)^(INT((AH$1-1)/IF(OR($P$186&lt;=0,$P$186=""),12,$P$186))))</f>
        <v>1.03</v>
      </c>
      <c r="AI180" s="99">
        <f t="shared" ca="1" si="418"/>
        <v>1.03</v>
      </c>
      <c r="AJ180" s="99">
        <f t="shared" ca="1" si="418"/>
        <v>1.0609</v>
      </c>
      <c r="AK180" s="99">
        <f t="shared" ca="1" si="418"/>
        <v>1.0609</v>
      </c>
      <c r="AL180" s="99">
        <f t="shared" ca="1" si="418"/>
        <v>1.0609</v>
      </c>
      <c r="AM180" s="99">
        <f t="shared" ca="1" si="418"/>
        <v>1.0609</v>
      </c>
      <c r="AN180" s="99">
        <f t="shared" ca="1" si="418"/>
        <v>1.0609</v>
      </c>
      <c r="AO180" s="99">
        <f t="shared" ca="1" si="418"/>
        <v>1.0609</v>
      </c>
      <c r="AP180" s="99">
        <f t="shared" ca="1" si="418"/>
        <v>1.092727</v>
      </c>
      <c r="AQ180" s="99">
        <f t="shared" ca="1" si="418"/>
        <v>1.092727</v>
      </c>
      <c r="AR180" s="99">
        <f t="shared" ref="AR180:BA184" ca="1" si="419">IF(AR$4="",0,(1+$P180)^(INT((AR$1-1)/IF(OR($P$186&lt;=0,$P$186=""),12,$P$186))))</f>
        <v>1.092727</v>
      </c>
      <c r="AS180" s="99">
        <f t="shared" ca="1" si="419"/>
        <v>1.092727</v>
      </c>
      <c r="AT180" s="99">
        <f t="shared" ca="1" si="419"/>
        <v>1.092727</v>
      </c>
      <c r="AU180" s="99">
        <f t="shared" ca="1" si="419"/>
        <v>1.092727</v>
      </c>
      <c r="AV180" s="99">
        <f t="shared" ca="1" si="419"/>
        <v>1.1255088099999999</v>
      </c>
      <c r="AW180" s="99">
        <f t="shared" ca="1" si="419"/>
        <v>1.1255088099999999</v>
      </c>
      <c r="AX180" s="99">
        <f t="shared" ca="1" si="419"/>
        <v>1.1255088099999999</v>
      </c>
      <c r="AY180" s="99">
        <f t="shared" ca="1" si="419"/>
        <v>1.1255088099999999</v>
      </c>
      <c r="AZ180" s="99">
        <f t="shared" ca="1" si="419"/>
        <v>1.1255088099999999</v>
      </c>
      <c r="BA180" s="99">
        <f t="shared" ca="1" si="419"/>
        <v>1.1255088099999999</v>
      </c>
      <c r="BB180" s="99">
        <f t="shared" ref="BB180:BK184" ca="1" si="420">IF(BB$4="",0,(1+$P180)^(INT((BB$1-1)/IF(OR($P$186&lt;=0,$P$186=""),12,$P$186))))</f>
        <v>1.1592740742999998</v>
      </c>
      <c r="BC180" s="99">
        <f t="shared" ca="1" si="420"/>
        <v>1.1592740742999998</v>
      </c>
      <c r="BD180" s="99">
        <f t="shared" ca="1" si="420"/>
        <v>1.1592740742999998</v>
      </c>
      <c r="BE180" s="99">
        <f t="shared" ca="1" si="420"/>
        <v>1.1592740742999998</v>
      </c>
      <c r="BF180" s="99">
        <f t="shared" ca="1" si="420"/>
        <v>1.1592740742999998</v>
      </c>
      <c r="BG180" s="99">
        <f t="shared" ca="1" si="420"/>
        <v>1.1592740742999998</v>
      </c>
      <c r="BH180" s="99">
        <f t="shared" ca="1" si="420"/>
        <v>1.1940522965289999</v>
      </c>
      <c r="BI180" s="99">
        <f t="shared" ca="1" si="420"/>
        <v>1.1940522965289999</v>
      </c>
      <c r="BJ180" s="99">
        <f t="shared" ca="1" si="420"/>
        <v>1.1940522965289999</v>
      </c>
      <c r="BK180" s="99">
        <f t="shared" ca="1" si="420"/>
        <v>1.1940522965289999</v>
      </c>
      <c r="BL180" s="99">
        <f t="shared" ref="BL180:BU184" ca="1" si="421">IF(BL$4="",0,(1+$P180)^(INT((BL$1-1)/IF(OR($P$186&lt;=0,$P$186=""),12,$P$186))))</f>
        <v>1.1940522965289999</v>
      </c>
      <c r="BM180" s="99">
        <f t="shared" ca="1" si="421"/>
        <v>1.1940522965289999</v>
      </c>
      <c r="BN180" s="99">
        <f t="shared" ca="1" si="421"/>
        <v>1.22987386542487</v>
      </c>
      <c r="BO180" s="99">
        <f t="shared" ca="1" si="421"/>
        <v>1.22987386542487</v>
      </c>
      <c r="BP180" s="99">
        <f t="shared" ca="1" si="421"/>
        <v>1.22987386542487</v>
      </c>
      <c r="BQ180" s="99">
        <f t="shared" ca="1" si="421"/>
        <v>1.22987386542487</v>
      </c>
      <c r="BR180" s="99">
        <f t="shared" ca="1" si="421"/>
        <v>1.22987386542487</v>
      </c>
      <c r="BS180" s="99">
        <f t="shared" ca="1" si="421"/>
        <v>1.22987386542487</v>
      </c>
      <c r="BT180" s="99">
        <f t="shared" ca="1" si="421"/>
        <v>1.2667700813876159</v>
      </c>
      <c r="BU180" s="99">
        <f t="shared" ca="1" si="421"/>
        <v>1.2667700813876159</v>
      </c>
      <c r="BV180" s="99">
        <f t="shared" ref="BV180:CF184" ca="1" si="422">IF(BV$4="",0,(1+$P180)^(INT((BV$1-1)/IF(OR($P$186&lt;=0,$P$186=""),12,$P$186))))</f>
        <v>1.2667700813876159</v>
      </c>
      <c r="BW180" s="99">
        <f t="shared" ca="1" si="422"/>
        <v>1.2667700813876159</v>
      </c>
      <c r="BX180" s="99">
        <f t="shared" ca="1" si="422"/>
        <v>1.2667700813876159</v>
      </c>
      <c r="BY180" s="99">
        <f t="shared" ca="1" si="422"/>
        <v>1.2667700813876159</v>
      </c>
      <c r="BZ180" s="99">
        <f t="shared" ca="1" si="422"/>
        <v>1.3047731838292445</v>
      </c>
      <c r="CA180" s="99">
        <f t="shared" ca="1" si="422"/>
        <v>1.3047731838292445</v>
      </c>
      <c r="CB180" s="99">
        <f t="shared" ca="1" si="422"/>
        <v>1.3047731838292445</v>
      </c>
      <c r="CC180" s="99">
        <f t="shared" ca="1" si="422"/>
        <v>1.3047731838292445</v>
      </c>
      <c r="CD180" s="99">
        <f t="shared" ca="1" si="422"/>
        <v>1.3047731838292445</v>
      </c>
      <c r="CE180" s="99">
        <f t="shared" ca="1" si="422"/>
        <v>1.3047731838292445</v>
      </c>
      <c r="CF180" s="99">
        <f t="shared" ca="1" si="422"/>
        <v>0</v>
      </c>
    </row>
    <row r="181" spans="2:84" x14ac:dyDescent="0.3">
      <c r="B181" s="13">
        <f>ROW()</f>
        <v>181</v>
      </c>
      <c r="H181" s="1" t="str">
        <f t="shared" si="416"/>
        <v>Переменные расходы с НДС</v>
      </c>
      <c r="I181" s="1" t="str">
        <f>$I$179</f>
        <v>Индексация переменных расходов</v>
      </c>
      <c r="J181" s="1" t="str">
        <f>Prcsses!I89</f>
        <v>Расходы на удержание клиентов</v>
      </c>
      <c r="M181" s="53" t="s">
        <v>16</v>
      </c>
      <c r="O181" s="82"/>
      <c r="P181" s="86">
        <v>0.03</v>
      </c>
      <c r="W181" s="34"/>
      <c r="X181" s="99">
        <f t="shared" ca="1" si="417"/>
        <v>1</v>
      </c>
      <c r="Y181" s="99">
        <f t="shared" ca="1" si="417"/>
        <v>1</v>
      </c>
      <c r="Z181" s="99">
        <f t="shared" ca="1" si="417"/>
        <v>1</v>
      </c>
      <c r="AA181" s="99">
        <f t="shared" ca="1" si="417"/>
        <v>1</v>
      </c>
      <c r="AB181" s="99">
        <f t="shared" ca="1" si="417"/>
        <v>1</v>
      </c>
      <c r="AC181" s="99">
        <f t="shared" ca="1" si="417"/>
        <v>1</v>
      </c>
      <c r="AD181" s="99">
        <f t="shared" ca="1" si="417"/>
        <v>1.03</v>
      </c>
      <c r="AE181" s="99">
        <f t="shared" ca="1" si="417"/>
        <v>1.03</v>
      </c>
      <c r="AF181" s="99">
        <f t="shared" ca="1" si="417"/>
        <v>1.03</v>
      </c>
      <c r="AG181" s="99">
        <f t="shared" ca="1" si="417"/>
        <v>1.03</v>
      </c>
      <c r="AH181" s="99">
        <f t="shared" ca="1" si="418"/>
        <v>1.03</v>
      </c>
      <c r="AI181" s="99">
        <f t="shared" ca="1" si="418"/>
        <v>1.03</v>
      </c>
      <c r="AJ181" s="99">
        <f t="shared" ca="1" si="418"/>
        <v>1.0609</v>
      </c>
      <c r="AK181" s="99">
        <f t="shared" ca="1" si="418"/>
        <v>1.0609</v>
      </c>
      <c r="AL181" s="99">
        <f t="shared" ca="1" si="418"/>
        <v>1.0609</v>
      </c>
      <c r="AM181" s="99">
        <f t="shared" ca="1" si="418"/>
        <v>1.0609</v>
      </c>
      <c r="AN181" s="99">
        <f t="shared" ca="1" si="418"/>
        <v>1.0609</v>
      </c>
      <c r="AO181" s="99">
        <f t="shared" ca="1" si="418"/>
        <v>1.0609</v>
      </c>
      <c r="AP181" s="99">
        <f t="shared" ca="1" si="418"/>
        <v>1.092727</v>
      </c>
      <c r="AQ181" s="99">
        <f t="shared" ca="1" si="418"/>
        <v>1.092727</v>
      </c>
      <c r="AR181" s="99">
        <f t="shared" ca="1" si="419"/>
        <v>1.092727</v>
      </c>
      <c r="AS181" s="99">
        <f t="shared" ca="1" si="419"/>
        <v>1.092727</v>
      </c>
      <c r="AT181" s="99">
        <f t="shared" ca="1" si="419"/>
        <v>1.092727</v>
      </c>
      <c r="AU181" s="99">
        <f t="shared" ca="1" si="419"/>
        <v>1.092727</v>
      </c>
      <c r="AV181" s="99">
        <f t="shared" ca="1" si="419"/>
        <v>1.1255088099999999</v>
      </c>
      <c r="AW181" s="99">
        <f t="shared" ca="1" si="419"/>
        <v>1.1255088099999999</v>
      </c>
      <c r="AX181" s="99">
        <f t="shared" ca="1" si="419"/>
        <v>1.1255088099999999</v>
      </c>
      <c r="AY181" s="99">
        <f t="shared" ca="1" si="419"/>
        <v>1.1255088099999999</v>
      </c>
      <c r="AZ181" s="99">
        <f t="shared" ca="1" si="419"/>
        <v>1.1255088099999999</v>
      </c>
      <c r="BA181" s="99">
        <f t="shared" ca="1" si="419"/>
        <v>1.1255088099999999</v>
      </c>
      <c r="BB181" s="99">
        <f t="shared" ca="1" si="420"/>
        <v>1.1592740742999998</v>
      </c>
      <c r="BC181" s="99">
        <f t="shared" ca="1" si="420"/>
        <v>1.1592740742999998</v>
      </c>
      <c r="BD181" s="99">
        <f t="shared" ca="1" si="420"/>
        <v>1.1592740742999998</v>
      </c>
      <c r="BE181" s="99">
        <f t="shared" ca="1" si="420"/>
        <v>1.1592740742999998</v>
      </c>
      <c r="BF181" s="99">
        <f t="shared" ca="1" si="420"/>
        <v>1.1592740742999998</v>
      </c>
      <c r="BG181" s="99">
        <f t="shared" ca="1" si="420"/>
        <v>1.1592740742999998</v>
      </c>
      <c r="BH181" s="99">
        <f t="shared" ca="1" si="420"/>
        <v>1.1940522965289999</v>
      </c>
      <c r="BI181" s="99">
        <f t="shared" ca="1" si="420"/>
        <v>1.1940522965289999</v>
      </c>
      <c r="BJ181" s="99">
        <f t="shared" ca="1" si="420"/>
        <v>1.1940522965289999</v>
      </c>
      <c r="BK181" s="99">
        <f t="shared" ca="1" si="420"/>
        <v>1.1940522965289999</v>
      </c>
      <c r="BL181" s="99">
        <f t="shared" ca="1" si="421"/>
        <v>1.1940522965289999</v>
      </c>
      <c r="BM181" s="99">
        <f t="shared" ca="1" si="421"/>
        <v>1.1940522965289999</v>
      </c>
      <c r="BN181" s="99">
        <f t="shared" ca="1" si="421"/>
        <v>1.22987386542487</v>
      </c>
      <c r="BO181" s="99">
        <f t="shared" ca="1" si="421"/>
        <v>1.22987386542487</v>
      </c>
      <c r="BP181" s="99">
        <f t="shared" ca="1" si="421"/>
        <v>1.22987386542487</v>
      </c>
      <c r="BQ181" s="99">
        <f t="shared" ca="1" si="421"/>
        <v>1.22987386542487</v>
      </c>
      <c r="BR181" s="99">
        <f t="shared" ca="1" si="421"/>
        <v>1.22987386542487</v>
      </c>
      <c r="BS181" s="99">
        <f t="shared" ca="1" si="421"/>
        <v>1.22987386542487</v>
      </c>
      <c r="BT181" s="99">
        <f t="shared" ca="1" si="421"/>
        <v>1.2667700813876159</v>
      </c>
      <c r="BU181" s="99">
        <f t="shared" ca="1" si="421"/>
        <v>1.2667700813876159</v>
      </c>
      <c r="BV181" s="99">
        <f t="shared" ca="1" si="422"/>
        <v>1.2667700813876159</v>
      </c>
      <c r="BW181" s="99">
        <f t="shared" ca="1" si="422"/>
        <v>1.2667700813876159</v>
      </c>
      <c r="BX181" s="99">
        <f t="shared" ca="1" si="422"/>
        <v>1.2667700813876159</v>
      </c>
      <c r="BY181" s="99">
        <f t="shared" ca="1" si="422"/>
        <v>1.2667700813876159</v>
      </c>
      <c r="BZ181" s="99">
        <f t="shared" ca="1" si="422"/>
        <v>1.3047731838292445</v>
      </c>
      <c r="CA181" s="99">
        <f t="shared" ca="1" si="422"/>
        <v>1.3047731838292445</v>
      </c>
      <c r="CB181" s="99">
        <f t="shared" ca="1" si="422"/>
        <v>1.3047731838292445</v>
      </c>
      <c r="CC181" s="99">
        <f t="shared" ca="1" si="422"/>
        <v>1.3047731838292445</v>
      </c>
      <c r="CD181" s="99">
        <f t="shared" ca="1" si="422"/>
        <v>1.3047731838292445</v>
      </c>
      <c r="CE181" s="99">
        <f t="shared" ca="1" si="422"/>
        <v>1.3047731838292445</v>
      </c>
      <c r="CF181" s="99">
        <f t="shared" ca="1" si="422"/>
        <v>0</v>
      </c>
    </row>
    <row r="182" spans="2:84" x14ac:dyDescent="0.3">
      <c r="B182" s="13">
        <f>ROW()</f>
        <v>182</v>
      </c>
      <c r="H182" s="1" t="str">
        <f t="shared" si="416"/>
        <v>Переменные расходы с НДС</v>
      </c>
      <c r="I182" s="1" t="str">
        <f>$I$179</f>
        <v>Индексация переменных расходов</v>
      </c>
      <c r="J182" s="1" t="str">
        <f>Prcsses!I90</f>
        <v>Представительские расходы</v>
      </c>
      <c r="M182" s="53" t="s">
        <v>16</v>
      </c>
      <c r="O182" s="82"/>
      <c r="P182" s="86">
        <v>0.03</v>
      </c>
      <c r="W182" s="34"/>
      <c r="X182" s="99">
        <f t="shared" ca="1" si="417"/>
        <v>1</v>
      </c>
      <c r="Y182" s="99">
        <f t="shared" ca="1" si="417"/>
        <v>1</v>
      </c>
      <c r="Z182" s="99">
        <f t="shared" ca="1" si="417"/>
        <v>1</v>
      </c>
      <c r="AA182" s="99">
        <f t="shared" ca="1" si="417"/>
        <v>1</v>
      </c>
      <c r="AB182" s="99">
        <f t="shared" ca="1" si="417"/>
        <v>1</v>
      </c>
      <c r="AC182" s="99">
        <f t="shared" ca="1" si="417"/>
        <v>1</v>
      </c>
      <c r="AD182" s="99">
        <f t="shared" ca="1" si="417"/>
        <v>1.03</v>
      </c>
      <c r="AE182" s="99">
        <f t="shared" ca="1" si="417"/>
        <v>1.03</v>
      </c>
      <c r="AF182" s="99">
        <f t="shared" ca="1" si="417"/>
        <v>1.03</v>
      </c>
      <c r="AG182" s="99">
        <f t="shared" ca="1" si="417"/>
        <v>1.03</v>
      </c>
      <c r="AH182" s="99">
        <f t="shared" ca="1" si="418"/>
        <v>1.03</v>
      </c>
      <c r="AI182" s="99">
        <f t="shared" ca="1" si="418"/>
        <v>1.03</v>
      </c>
      <c r="AJ182" s="99">
        <f t="shared" ca="1" si="418"/>
        <v>1.0609</v>
      </c>
      <c r="AK182" s="99">
        <f t="shared" ca="1" si="418"/>
        <v>1.0609</v>
      </c>
      <c r="AL182" s="99">
        <f t="shared" ca="1" si="418"/>
        <v>1.0609</v>
      </c>
      <c r="AM182" s="99">
        <f t="shared" ca="1" si="418"/>
        <v>1.0609</v>
      </c>
      <c r="AN182" s="99">
        <f t="shared" ca="1" si="418"/>
        <v>1.0609</v>
      </c>
      <c r="AO182" s="99">
        <f t="shared" ca="1" si="418"/>
        <v>1.0609</v>
      </c>
      <c r="AP182" s="99">
        <f t="shared" ca="1" si="418"/>
        <v>1.092727</v>
      </c>
      <c r="AQ182" s="99">
        <f t="shared" ca="1" si="418"/>
        <v>1.092727</v>
      </c>
      <c r="AR182" s="99">
        <f t="shared" ca="1" si="419"/>
        <v>1.092727</v>
      </c>
      <c r="AS182" s="99">
        <f t="shared" ca="1" si="419"/>
        <v>1.092727</v>
      </c>
      <c r="AT182" s="99">
        <f t="shared" ca="1" si="419"/>
        <v>1.092727</v>
      </c>
      <c r="AU182" s="99">
        <f t="shared" ca="1" si="419"/>
        <v>1.092727</v>
      </c>
      <c r="AV182" s="99">
        <f t="shared" ca="1" si="419"/>
        <v>1.1255088099999999</v>
      </c>
      <c r="AW182" s="99">
        <f t="shared" ca="1" si="419"/>
        <v>1.1255088099999999</v>
      </c>
      <c r="AX182" s="99">
        <f t="shared" ca="1" si="419"/>
        <v>1.1255088099999999</v>
      </c>
      <c r="AY182" s="99">
        <f t="shared" ca="1" si="419"/>
        <v>1.1255088099999999</v>
      </c>
      <c r="AZ182" s="99">
        <f t="shared" ca="1" si="419"/>
        <v>1.1255088099999999</v>
      </c>
      <c r="BA182" s="99">
        <f t="shared" ca="1" si="419"/>
        <v>1.1255088099999999</v>
      </c>
      <c r="BB182" s="99">
        <f t="shared" ca="1" si="420"/>
        <v>1.1592740742999998</v>
      </c>
      <c r="BC182" s="99">
        <f t="shared" ca="1" si="420"/>
        <v>1.1592740742999998</v>
      </c>
      <c r="BD182" s="99">
        <f t="shared" ca="1" si="420"/>
        <v>1.1592740742999998</v>
      </c>
      <c r="BE182" s="99">
        <f t="shared" ca="1" si="420"/>
        <v>1.1592740742999998</v>
      </c>
      <c r="BF182" s="99">
        <f t="shared" ca="1" si="420"/>
        <v>1.1592740742999998</v>
      </c>
      <c r="BG182" s="99">
        <f t="shared" ca="1" si="420"/>
        <v>1.1592740742999998</v>
      </c>
      <c r="BH182" s="99">
        <f t="shared" ca="1" si="420"/>
        <v>1.1940522965289999</v>
      </c>
      <c r="BI182" s="99">
        <f t="shared" ca="1" si="420"/>
        <v>1.1940522965289999</v>
      </c>
      <c r="BJ182" s="99">
        <f t="shared" ca="1" si="420"/>
        <v>1.1940522965289999</v>
      </c>
      <c r="BK182" s="99">
        <f t="shared" ca="1" si="420"/>
        <v>1.1940522965289999</v>
      </c>
      <c r="BL182" s="99">
        <f t="shared" ca="1" si="421"/>
        <v>1.1940522965289999</v>
      </c>
      <c r="BM182" s="99">
        <f t="shared" ca="1" si="421"/>
        <v>1.1940522965289999</v>
      </c>
      <c r="BN182" s="99">
        <f t="shared" ca="1" si="421"/>
        <v>1.22987386542487</v>
      </c>
      <c r="BO182" s="99">
        <f t="shared" ca="1" si="421"/>
        <v>1.22987386542487</v>
      </c>
      <c r="BP182" s="99">
        <f t="shared" ca="1" si="421"/>
        <v>1.22987386542487</v>
      </c>
      <c r="BQ182" s="99">
        <f t="shared" ca="1" si="421"/>
        <v>1.22987386542487</v>
      </c>
      <c r="BR182" s="99">
        <f t="shared" ca="1" si="421"/>
        <v>1.22987386542487</v>
      </c>
      <c r="BS182" s="99">
        <f t="shared" ca="1" si="421"/>
        <v>1.22987386542487</v>
      </c>
      <c r="BT182" s="99">
        <f t="shared" ca="1" si="421"/>
        <v>1.2667700813876159</v>
      </c>
      <c r="BU182" s="99">
        <f t="shared" ca="1" si="421"/>
        <v>1.2667700813876159</v>
      </c>
      <c r="BV182" s="99">
        <f t="shared" ca="1" si="422"/>
        <v>1.2667700813876159</v>
      </c>
      <c r="BW182" s="99">
        <f t="shared" ca="1" si="422"/>
        <v>1.2667700813876159</v>
      </c>
      <c r="BX182" s="99">
        <f t="shared" ca="1" si="422"/>
        <v>1.2667700813876159</v>
      </c>
      <c r="BY182" s="99">
        <f t="shared" ca="1" si="422"/>
        <v>1.2667700813876159</v>
      </c>
      <c r="BZ182" s="99">
        <f t="shared" ca="1" si="422"/>
        <v>1.3047731838292445</v>
      </c>
      <c r="CA182" s="99">
        <f t="shared" ca="1" si="422"/>
        <v>1.3047731838292445</v>
      </c>
      <c r="CB182" s="99">
        <f t="shared" ca="1" si="422"/>
        <v>1.3047731838292445</v>
      </c>
      <c r="CC182" s="99">
        <f t="shared" ca="1" si="422"/>
        <v>1.3047731838292445</v>
      </c>
      <c r="CD182" s="99">
        <f t="shared" ca="1" si="422"/>
        <v>1.3047731838292445</v>
      </c>
      <c r="CE182" s="99">
        <f t="shared" ca="1" si="422"/>
        <v>1.3047731838292445</v>
      </c>
      <c r="CF182" s="99">
        <f t="shared" ca="1" si="422"/>
        <v>0</v>
      </c>
    </row>
    <row r="183" spans="2:84" x14ac:dyDescent="0.3">
      <c r="B183" s="13">
        <f>ROW()</f>
        <v>183</v>
      </c>
      <c r="H183" s="1" t="str">
        <f t="shared" si="416"/>
        <v>Переменные расходы с НДС</v>
      </c>
      <c r="I183" s="1" t="str">
        <f>$I$179</f>
        <v>Индексация переменных расходов</v>
      </c>
      <c r="J183" s="1" t="str">
        <f>Prcsses!I91</f>
        <v>Содержание и ремонты на площадке + ЖКХ</v>
      </c>
      <c r="M183" s="53" t="s">
        <v>16</v>
      </c>
      <c r="O183" s="82"/>
      <c r="P183" s="86">
        <v>0.03</v>
      </c>
      <c r="W183" s="34"/>
      <c r="X183" s="99">
        <f t="shared" ca="1" si="417"/>
        <v>1</v>
      </c>
      <c r="Y183" s="99">
        <f t="shared" ca="1" si="417"/>
        <v>1</v>
      </c>
      <c r="Z183" s="99">
        <f t="shared" ca="1" si="417"/>
        <v>1</v>
      </c>
      <c r="AA183" s="99">
        <f t="shared" ca="1" si="417"/>
        <v>1</v>
      </c>
      <c r="AB183" s="99">
        <f t="shared" ca="1" si="417"/>
        <v>1</v>
      </c>
      <c r="AC183" s="99">
        <f t="shared" ca="1" si="417"/>
        <v>1</v>
      </c>
      <c r="AD183" s="99">
        <f t="shared" ca="1" si="417"/>
        <v>1.03</v>
      </c>
      <c r="AE183" s="99">
        <f t="shared" ca="1" si="417"/>
        <v>1.03</v>
      </c>
      <c r="AF183" s="99">
        <f t="shared" ca="1" si="417"/>
        <v>1.03</v>
      </c>
      <c r="AG183" s="99">
        <f t="shared" ca="1" si="417"/>
        <v>1.03</v>
      </c>
      <c r="AH183" s="99">
        <f t="shared" ca="1" si="418"/>
        <v>1.03</v>
      </c>
      <c r="AI183" s="99">
        <f t="shared" ca="1" si="418"/>
        <v>1.03</v>
      </c>
      <c r="AJ183" s="99">
        <f t="shared" ca="1" si="418"/>
        <v>1.0609</v>
      </c>
      <c r="AK183" s="99">
        <f t="shared" ca="1" si="418"/>
        <v>1.0609</v>
      </c>
      <c r="AL183" s="99">
        <f t="shared" ca="1" si="418"/>
        <v>1.0609</v>
      </c>
      <c r="AM183" s="99">
        <f t="shared" ca="1" si="418"/>
        <v>1.0609</v>
      </c>
      <c r="AN183" s="99">
        <f t="shared" ca="1" si="418"/>
        <v>1.0609</v>
      </c>
      <c r="AO183" s="99">
        <f t="shared" ca="1" si="418"/>
        <v>1.0609</v>
      </c>
      <c r="AP183" s="99">
        <f t="shared" ca="1" si="418"/>
        <v>1.092727</v>
      </c>
      <c r="AQ183" s="99">
        <f t="shared" ca="1" si="418"/>
        <v>1.092727</v>
      </c>
      <c r="AR183" s="99">
        <f t="shared" ca="1" si="419"/>
        <v>1.092727</v>
      </c>
      <c r="AS183" s="99">
        <f t="shared" ca="1" si="419"/>
        <v>1.092727</v>
      </c>
      <c r="AT183" s="99">
        <f t="shared" ca="1" si="419"/>
        <v>1.092727</v>
      </c>
      <c r="AU183" s="99">
        <f t="shared" ca="1" si="419"/>
        <v>1.092727</v>
      </c>
      <c r="AV183" s="99">
        <f t="shared" ca="1" si="419"/>
        <v>1.1255088099999999</v>
      </c>
      <c r="AW183" s="99">
        <f t="shared" ca="1" si="419"/>
        <v>1.1255088099999999</v>
      </c>
      <c r="AX183" s="99">
        <f t="shared" ca="1" si="419"/>
        <v>1.1255088099999999</v>
      </c>
      <c r="AY183" s="99">
        <f t="shared" ca="1" si="419"/>
        <v>1.1255088099999999</v>
      </c>
      <c r="AZ183" s="99">
        <f t="shared" ca="1" si="419"/>
        <v>1.1255088099999999</v>
      </c>
      <c r="BA183" s="99">
        <f t="shared" ca="1" si="419"/>
        <v>1.1255088099999999</v>
      </c>
      <c r="BB183" s="99">
        <f t="shared" ca="1" si="420"/>
        <v>1.1592740742999998</v>
      </c>
      <c r="BC183" s="99">
        <f t="shared" ca="1" si="420"/>
        <v>1.1592740742999998</v>
      </c>
      <c r="BD183" s="99">
        <f t="shared" ca="1" si="420"/>
        <v>1.1592740742999998</v>
      </c>
      <c r="BE183" s="99">
        <f t="shared" ca="1" si="420"/>
        <v>1.1592740742999998</v>
      </c>
      <c r="BF183" s="99">
        <f t="shared" ca="1" si="420"/>
        <v>1.1592740742999998</v>
      </c>
      <c r="BG183" s="99">
        <f t="shared" ca="1" si="420"/>
        <v>1.1592740742999998</v>
      </c>
      <c r="BH183" s="99">
        <f t="shared" ca="1" si="420"/>
        <v>1.1940522965289999</v>
      </c>
      <c r="BI183" s="99">
        <f t="shared" ca="1" si="420"/>
        <v>1.1940522965289999</v>
      </c>
      <c r="BJ183" s="99">
        <f t="shared" ca="1" si="420"/>
        <v>1.1940522965289999</v>
      </c>
      <c r="BK183" s="99">
        <f t="shared" ca="1" si="420"/>
        <v>1.1940522965289999</v>
      </c>
      <c r="BL183" s="99">
        <f t="shared" ca="1" si="421"/>
        <v>1.1940522965289999</v>
      </c>
      <c r="BM183" s="99">
        <f t="shared" ca="1" si="421"/>
        <v>1.1940522965289999</v>
      </c>
      <c r="BN183" s="99">
        <f t="shared" ca="1" si="421"/>
        <v>1.22987386542487</v>
      </c>
      <c r="BO183" s="99">
        <f t="shared" ca="1" si="421"/>
        <v>1.22987386542487</v>
      </c>
      <c r="BP183" s="99">
        <f t="shared" ca="1" si="421"/>
        <v>1.22987386542487</v>
      </c>
      <c r="BQ183" s="99">
        <f t="shared" ca="1" si="421"/>
        <v>1.22987386542487</v>
      </c>
      <c r="BR183" s="99">
        <f t="shared" ca="1" si="421"/>
        <v>1.22987386542487</v>
      </c>
      <c r="BS183" s="99">
        <f t="shared" ca="1" si="421"/>
        <v>1.22987386542487</v>
      </c>
      <c r="BT183" s="99">
        <f t="shared" ca="1" si="421"/>
        <v>1.2667700813876159</v>
      </c>
      <c r="BU183" s="99">
        <f t="shared" ca="1" si="421"/>
        <v>1.2667700813876159</v>
      </c>
      <c r="BV183" s="99">
        <f t="shared" ca="1" si="422"/>
        <v>1.2667700813876159</v>
      </c>
      <c r="BW183" s="99">
        <f t="shared" ca="1" si="422"/>
        <v>1.2667700813876159</v>
      </c>
      <c r="BX183" s="99">
        <f t="shared" ca="1" si="422"/>
        <v>1.2667700813876159</v>
      </c>
      <c r="BY183" s="99">
        <f t="shared" ca="1" si="422"/>
        <v>1.2667700813876159</v>
      </c>
      <c r="BZ183" s="99">
        <f t="shared" ca="1" si="422"/>
        <v>1.3047731838292445</v>
      </c>
      <c r="CA183" s="99">
        <f t="shared" ca="1" si="422"/>
        <v>1.3047731838292445</v>
      </c>
      <c r="CB183" s="99">
        <f t="shared" ca="1" si="422"/>
        <v>1.3047731838292445</v>
      </c>
      <c r="CC183" s="99">
        <f t="shared" ca="1" si="422"/>
        <v>1.3047731838292445</v>
      </c>
      <c r="CD183" s="99">
        <f t="shared" ca="1" si="422"/>
        <v>1.3047731838292445</v>
      </c>
      <c r="CE183" s="99">
        <f t="shared" ca="1" si="422"/>
        <v>1.3047731838292445</v>
      </c>
      <c r="CF183" s="99">
        <f t="shared" ca="1" si="422"/>
        <v>0</v>
      </c>
    </row>
    <row r="184" spans="2:84" x14ac:dyDescent="0.3">
      <c r="B184" s="13">
        <f>ROW()</f>
        <v>184</v>
      </c>
      <c r="H184" s="1" t="str">
        <f t="shared" si="416"/>
        <v>Переменные расходы с НДС</v>
      </c>
      <c r="I184" s="1" t="str">
        <f>$I$179</f>
        <v>Индексация переменных расходов</v>
      </c>
      <c r="J184" s="1" t="str">
        <f>Prcsses!I92</f>
        <v>Роялти по франшизе</v>
      </c>
      <c r="M184" s="53" t="s">
        <v>16</v>
      </c>
      <c r="O184" s="82"/>
      <c r="P184" s="86">
        <v>0.03</v>
      </c>
      <c r="W184" s="34"/>
      <c r="X184" s="99">
        <f t="shared" ca="1" si="417"/>
        <v>1</v>
      </c>
      <c r="Y184" s="99">
        <f t="shared" ca="1" si="417"/>
        <v>1</v>
      </c>
      <c r="Z184" s="99">
        <f t="shared" ca="1" si="417"/>
        <v>1</v>
      </c>
      <c r="AA184" s="99">
        <f t="shared" ca="1" si="417"/>
        <v>1</v>
      </c>
      <c r="AB184" s="99">
        <f t="shared" ca="1" si="417"/>
        <v>1</v>
      </c>
      <c r="AC184" s="99">
        <f t="shared" ca="1" si="417"/>
        <v>1</v>
      </c>
      <c r="AD184" s="99">
        <f t="shared" ca="1" si="417"/>
        <v>1.03</v>
      </c>
      <c r="AE184" s="99">
        <f t="shared" ca="1" si="417"/>
        <v>1.03</v>
      </c>
      <c r="AF184" s="99">
        <f t="shared" ca="1" si="417"/>
        <v>1.03</v>
      </c>
      <c r="AG184" s="99">
        <f t="shared" ca="1" si="417"/>
        <v>1.03</v>
      </c>
      <c r="AH184" s="99">
        <f t="shared" ca="1" si="418"/>
        <v>1.03</v>
      </c>
      <c r="AI184" s="99">
        <f t="shared" ca="1" si="418"/>
        <v>1.03</v>
      </c>
      <c r="AJ184" s="99">
        <f t="shared" ca="1" si="418"/>
        <v>1.0609</v>
      </c>
      <c r="AK184" s="99">
        <f t="shared" ca="1" si="418"/>
        <v>1.0609</v>
      </c>
      <c r="AL184" s="99">
        <f t="shared" ca="1" si="418"/>
        <v>1.0609</v>
      </c>
      <c r="AM184" s="99">
        <f t="shared" ca="1" si="418"/>
        <v>1.0609</v>
      </c>
      <c r="AN184" s="99">
        <f t="shared" ca="1" si="418"/>
        <v>1.0609</v>
      </c>
      <c r="AO184" s="99">
        <f t="shared" ca="1" si="418"/>
        <v>1.0609</v>
      </c>
      <c r="AP184" s="99">
        <f t="shared" ca="1" si="418"/>
        <v>1.092727</v>
      </c>
      <c r="AQ184" s="99">
        <f t="shared" ca="1" si="418"/>
        <v>1.092727</v>
      </c>
      <c r="AR184" s="99">
        <f t="shared" ca="1" si="419"/>
        <v>1.092727</v>
      </c>
      <c r="AS184" s="99">
        <f t="shared" ca="1" si="419"/>
        <v>1.092727</v>
      </c>
      <c r="AT184" s="99">
        <f t="shared" ca="1" si="419"/>
        <v>1.092727</v>
      </c>
      <c r="AU184" s="99">
        <f t="shared" ca="1" si="419"/>
        <v>1.092727</v>
      </c>
      <c r="AV184" s="99">
        <f t="shared" ca="1" si="419"/>
        <v>1.1255088099999999</v>
      </c>
      <c r="AW184" s="99">
        <f t="shared" ca="1" si="419"/>
        <v>1.1255088099999999</v>
      </c>
      <c r="AX184" s="99">
        <f t="shared" ca="1" si="419"/>
        <v>1.1255088099999999</v>
      </c>
      <c r="AY184" s="99">
        <f t="shared" ca="1" si="419"/>
        <v>1.1255088099999999</v>
      </c>
      <c r="AZ184" s="99">
        <f t="shared" ca="1" si="419"/>
        <v>1.1255088099999999</v>
      </c>
      <c r="BA184" s="99">
        <f t="shared" ca="1" si="419"/>
        <v>1.1255088099999999</v>
      </c>
      <c r="BB184" s="99">
        <f t="shared" ca="1" si="420"/>
        <v>1.1592740742999998</v>
      </c>
      <c r="BC184" s="99">
        <f t="shared" ca="1" si="420"/>
        <v>1.1592740742999998</v>
      </c>
      <c r="BD184" s="99">
        <f t="shared" ca="1" si="420"/>
        <v>1.1592740742999998</v>
      </c>
      <c r="BE184" s="99">
        <f t="shared" ca="1" si="420"/>
        <v>1.1592740742999998</v>
      </c>
      <c r="BF184" s="99">
        <f t="shared" ca="1" si="420"/>
        <v>1.1592740742999998</v>
      </c>
      <c r="BG184" s="99">
        <f t="shared" ca="1" si="420"/>
        <v>1.1592740742999998</v>
      </c>
      <c r="BH184" s="99">
        <f t="shared" ca="1" si="420"/>
        <v>1.1940522965289999</v>
      </c>
      <c r="BI184" s="99">
        <f t="shared" ca="1" si="420"/>
        <v>1.1940522965289999</v>
      </c>
      <c r="BJ184" s="99">
        <f t="shared" ca="1" si="420"/>
        <v>1.1940522965289999</v>
      </c>
      <c r="BK184" s="99">
        <f t="shared" ca="1" si="420"/>
        <v>1.1940522965289999</v>
      </c>
      <c r="BL184" s="99">
        <f t="shared" ca="1" si="421"/>
        <v>1.1940522965289999</v>
      </c>
      <c r="BM184" s="99">
        <f t="shared" ca="1" si="421"/>
        <v>1.1940522965289999</v>
      </c>
      <c r="BN184" s="99">
        <f t="shared" ca="1" si="421"/>
        <v>1.22987386542487</v>
      </c>
      <c r="BO184" s="99">
        <f t="shared" ca="1" si="421"/>
        <v>1.22987386542487</v>
      </c>
      <c r="BP184" s="99">
        <f t="shared" ca="1" si="421"/>
        <v>1.22987386542487</v>
      </c>
      <c r="BQ184" s="99">
        <f t="shared" ca="1" si="421"/>
        <v>1.22987386542487</v>
      </c>
      <c r="BR184" s="99">
        <f t="shared" ca="1" si="421"/>
        <v>1.22987386542487</v>
      </c>
      <c r="BS184" s="99">
        <f t="shared" ca="1" si="421"/>
        <v>1.22987386542487</v>
      </c>
      <c r="BT184" s="99">
        <f t="shared" ca="1" si="421"/>
        <v>1.2667700813876159</v>
      </c>
      <c r="BU184" s="99">
        <f t="shared" ca="1" si="421"/>
        <v>1.2667700813876159</v>
      </c>
      <c r="BV184" s="99">
        <f t="shared" ca="1" si="422"/>
        <v>1.2667700813876159</v>
      </c>
      <c r="BW184" s="99">
        <f t="shared" ca="1" si="422"/>
        <v>1.2667700813876159</v>
      </c>
      <c r="BX184" s="99">
        <f t="shared" ca="1" si="422"/>
        <v>1.2667700813876159</v>
      </c>
      <c r="BY184" s="99">
        <f t="shared" ca="1" si="422"/>
        <v>1.2667700813876159</v>
      </c>
      <c r="BZ184" s="99">
        <f t="shared" ca="1" si="422"/>
        <v>1.3047731838292445</v>
      </c>
      <c r="CA184" s="99">
        <f t="shared" ca="1" si="422"/>
        <v>1.3047731838292445</v>
      </c>
      <c r="CB184" s="99">
        <f t="shared" ca="1" si="422"/>
        <v>1.3047731838292445</v>
      </c>
      <c r="CC184" s="99">
        <f t="shared" ca="1" si="422"/>
        <v>1.3047731838292445</v>
      </c>
      <c r="CD184" s="99">
        <f t="shared" ca="1" si="422"/>
        <v>1.3047731838292445</v>
      </c>
      <c r="CE184" s="99">
        <f t="shared" ca="1" si="422"/>
        <v>1.3047731838292445</v>
      </c>
      <c r="CF184" s="99">
        <f t="shared" ca="1" si="422"/>
        <v>0</v>
      </c>
    </row>
    <row r="185" spans="2:84" s="26" customFormat="1" ht="12" x14ac:dyDescent="0.25">
      <c r="B185" s="13"/>
      <c r="M185" s="55"/>
      <c r="N185" s="44" t="s">
        <v>21</v>
      </c>
      <c r="O185" s="45"/>
      <c r="P185" s="46"/>
      <c r="Q185" s="89"/>
      <c r="U185" s="41"/>
      <c r="V185" s="42"/>
      <c r="W185" s="43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</row>
    <row r="186" spans="2:84" x14ac:dyDescent="0.3">
      <c r="B186" s="13">
        <f>ROW()</f>
        <v>186</v>
      </c>
      <c r="H186" s="1" t="str">
        <f>$H$172</f>
        <v>Переменные расходы с НДС</v>
      </c>
      <c r="I186" s="1" t="s">
        <v>141</v>
      </c>
      <c r="M186" s="53" t="s">
        <v>84</v>
      </c>
      <c r="O186" s="82"/>
      <c r="P186" s="87">
        <v>6</v>
      </c>
      <c r="W186" s="34"/>
    </row>
    <row r="187" spans="2:84" x14ac:dyDescent="0.3">
      <c r="B187" s="13">
        <f>ROW()</f>
        <v>187</v>
      </c>
    </row>
    <row r="188" spans="2:84" x14ac:dyDescent="0.3">
      <c r="B188" s="13">
        <f>ROW()</f>
        <v>188</v>
      </c>
      <c r="H188" s="1" t="s">
        <v>125</v>
      </c>
      <c r="M188" s="53" t="s">
        <v>18</v>
      </c>
      <c r="P188" s="72" t="str">
        <f>Lists!$AI$13</f>
        <v>PL(-)</v>
      </c>
      <c r="U188" s="5">
        <f t="shared" ref="U188:U193" ca="1" si="423">SUM(INDIRECT(ADDRESS($B188,$X$2)&amp;":"&amp;ADDRESS($B188,$X$2-1+$P$8)))</f>
        <v>222657883.68120572</v>
      </c>
      <c r="X188" s="5">
        <f ca="1">IF(X$4="",0,SUM(X189:X194))</f>
        <v>0</v>
      </c>
      <c r="Y188" s="5">
        <f t="shared" ref="Y188:AI188" ca="1" si="424">IF(Y$4="",0,SUM(Y189:Y194))</f>
        <v>0</v>
      </c>
      <c r="Z188" s="5">
        <f t="shared" ca="1" si="424"/>
        <v>0</v>
      </c>
      <c r="AA188" s="5">
        <f t="shared" ca="1" si="424"/>
        <v>0</v>
      </c>
      <c r="AB188" s="5">
        <f t="shared" ca="1" si="424"/>
        <v>0</v>
      </c>
      <c r="AC188" s="5">
        <f t="shared" ca="1" si="424"/>
        <v>0</v>
      </c>
      <c r="AD188" s="5">
        <f t="shared" ca="1" si="424"/>
        <v>0</v>
      </c>
      <c r="AE188" s="5">
        <f t="shared" ca="1" si="424"/>
        <v>0</v>
      </c>
      <c r="AF188" s="5">
        <f t="shared" ca="1" si="424"/>
        <v>0</v>
      </c>
      <c r="AG188" s="5">
        <f t="shared" ca="1" si="424"/>
        <v>0</v>
      </c>
      <c r="AH188" s="5">
        <f t="shared" ca="1" si="424"/>
        <v>0</v>
      </c>
      <c r="AI188" s="5">
        <f t="shared" ca="1" si="424"/>
        <v>0</v>
      </c>
      <c r="AJ188" s="5">
        <f t="shared" ref="AJ188:CF188" ca="1" si="425">IF(AJ$4="",0,SUM(AJ189:AJ194))</f>
        <v>430725.39999999991</v>
      </c>
      <c r="AK188" s="5">
        <f t="shared" ca="1" si="425"/>
        <v>691706.8</v>
      </c>
      <c r="AL188" s="5">
        <f t="shared" ca="1" si="425"/>
        <v>957462.25</v>
      </c>
      <c r="AM188" s="5">
        <f t="shared" ca="1" si="425"/>
        <v>1018464.0000000001</v>
      </c>
      <c r="AN188" s="5">
        <f t="shared" ca="1" si="425"/>
        <v>1237716.6666666665</v>
      </c>
      <c r="AO188" s="5">
        <f t="shared" ca="1" si="425"/>
        <v>1456969.3333333333</v>
      </c>
      <c r="AP188" s="5">
        <f t="shared" ca="1" si="425"/>
        <v>1723909.4549999998</v>
      </c>
      <c r="AQ188" s="5">
        <f t="shared" ca="1" si="425"/>
        <v>1950959.7366666668</v>
      </c>
      <c r="AR188" s="5">
        <f t="shared" ca="1" si="425"/>
        <v>2177811.0995833334</v>
      </c>
      <c r="AS188" s="5">
        <f t="shared" ca="1" si="425"/>
        <v>2403999.4</v>
      </c>
      <c r="AT188" s="5">
        <f t="shared" ca="1" si="425"/>
        <v>2629829.6466666665</v>
      </c>
      <c r="AU188" s="5">
        <f t="shared" ca="1" si="425"/>
        <v>2855659.8933333335</v>
      </c>
      <c r="AV188" s="5">
        <f t="shared" ca="1" si="425"/>
        <v>3168635.1182500003</v>
      </c>
      <c r="AW188" s="5">
        <f t="shared" ca="1" si="425"/>
        <v>3403808.1807666663</v>
      </c>
      <c r="AX188" s="5">
        <f t="shared" ca="1" si="425"/>
        <v>3638448.5388708329</v>
      </c>
      <c r="AY188" s="5">
        <f t="shared" ca="1" si="425"/>
        <v>3871750.3063999997</v>
      </c>
      <c r="AZ188" s="5">
        <f t="shared" ca="1" si="425"/>
        <v>4104355.4604666666</v>
      </c>
      <c r="BA188" s="5">
        <f t="shared" ca="1" si="425"/>
        <v>4336960.6145333331</v>
      </c>
      <c r="BB188" s="5">
        <f t="shared" ca="1" si="425"/>
        <v>4698492.8027855</v>
      </c>
      <c r="BC188" s="5">
        <f t="shared" ca="1" si="425"/>
        <v>4830008.5072339997</v>
      </c>
      <c r="BD188" s="5">
        <f t="shared" ca="1" si="425"/>
        <v>4900742.0463224584</v>
      </c>
      <c r="BE188" s="5">
        <f t="shared" ca="1" si="425"/>
        <v>4964591.2231897507</v>
      </c>
      <c r="BF188" s="5">
        <f t="shared" ca="1" si="425"/>
        <v>5024970.0812262082</v>
      </c>
      <c r="BG188" s="5">
        <f t="shared" ca="1" si="425"/>
        <v>5084865.9083983749</v>
      </c>
      <c r="BH188" s="5">
        <f t="shared" ca="1" si="425"/>
        <v>5289323.2126357518</v>
      </c>
      <c r="BI188" s="5">
        <f t="shared" ca="1" si="425"/>
        <v>5355884.8657351434</v>
      </c>
      <c r="BJ188" s="5">
        <f t="shared" ca="1" si="425"/>
        <v>5421258.2629083768</v>
      </c>
      <c r="BK188" s="5">
        <f t="shared" ca="1" si="425"/>
        <v>5484182.6935996525</v>
      </c>
      <c r="BL188" s="5">
        <f t="shared" ca="1" si="425"/>
        <v>5545875.3955869833</v>
      </c>
      <c r="BM188" s="5">
        <f t="shared" ca="1" si="425"/>
        <v>5607568.097574316</v>
      </c>
      <c r="BN188" s="5">
        <f t="shared" ca="1" si="425"/>
        <v>5828547.3759186175</v>
      </c>
      <c r="BO188" s="5">
        <f t="shared" ca="1" si="425"/>
        <v>5897464.0942999488</v>
      </c>
      <c r="BP188" s="5">
        <f t="shared" ca="1" si="425"/>
        <v>5965067.3551550983</v>
      </c>
      <c r="BQ188" s="5">
        <f t="shared" ca="1" si="425"/>
        <v>6029969.0726893526</v>
      </c>
      <c r="BR188" s="5">
        <f t="shared" ca="1" si="425"/>
        <v>6093512.5557363043</v>
      </c>
      <c r="BS188" s="5">
        <f t="shared" ca="1" si="425"/>
        <v>6157056.038783256</v>
      </c>
      <c r="BT188" s="5">
        <f t="shared" ca="1" si="425"/>
        <v>6395364.5981070809</v>
      </c>
      <c r="BU188" s="5">
        <f t="shared" ca="1" si="425"/>
        <v>6466717.7801994802</v>
      </c>
      <c r="BV188" s="5">
        <f t="shared" ca="1" si="425"/>
        <v>6536625.8605000051</v>
      </c>
      <c r="BW188" s="5">
        <f t="shared" ca="1" si="425"/>
        <v>6603566.8701001946</v>
      </c>
      <c r="BX188" s="5">
        <f t="shared" ca="1" si="425"/>
        <v>6669016.6576385535</v>
      </c>
      <c r="BY188" s="5">
        <f t="shared" ca="1" si="425"/>
        <v>6734466.4451769125</v>
      </c>
      <c r="BZ188" s="5">
        <f t="shared" ca="1" si="425"/>
        <v>6990945.1609885264</v>
      </c>
      <c r="CA188" s="5">
        <f t="shared" ca="1" si="425"/>
        <v>7064818.9695681147</v>
      </c>
      <c r="CB188" s="5">
        <f t="shared" ca="1" si="425"/>
        <v>7137109.3155459678</v>
      </c>
      <c r="CC188" s="5">
        <f t="shared" ca="1" si="425"/>
        <v>7206153.5631902646</v>
      </c>
      <c r="CD188" s="5">
        <f t="shared" ca="1" si="425"/>
        <v>7273566.8443547757</v>
      </c>
      <c r="CE188" s="5">
        <f t="shared" ca="1" si="425"/>
        <v>7340980.1255192878</v>
      </c>
      <c r="CF188" s="5">
        <f t="shared" ca="1" si="425"/>
        <v>0</v>
      </c>
    </row>
    <row r="189" spans="2:84" x14ac:dyDescent="0.3">
      <c r="B189" s="13">
        <f>ROW()</f>
        <v>189</v>
      </c>
      <c r="H189" s="1" t="str">
        <f>$H$172</f>
        <v>Переменные расходы с НДС</v>
      </c>
      <c r="I189" s="1" t="str">
        <f>Prcsses!I88</f>
        <v>Расходы на рекламу</v>
      </c>
      <c r="M189" s="53" t="s">
        <v>18</v>
      </c>
      <c r="U189" s="5">
        <f t="shared" ca="1" si="423"/>
        <v>5405808.856625773</v>
      </c>
      <c r="X189" s="5">
        <f ca="1">IF(X$4="",0,X173/(1+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)))
)</f>
        <v>0</v>
      </c>
      <c r="Y189" s="5">
        <f ca="1">IF(Y$4="",0,Y173/(1+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)))
)</f>
        <v>0</v>
      </c>
      <c r="Z189" s="5">
        <f ca="1">IF(Z$4="",0,Z173/(1+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)))
)</f>
        <v>0</v>
      </c>
      <c r="AA189" s="5">
        <f ca="1">IF(AA$4="",0,AA173/(1+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)))
)</f>
        <v>0</v>
      </c>
      <c r="AB189" s="5">
        <f ca="1">IF(AB$4="",0,AB173/(1+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)))
)</f>
        <v>0</v>
      </c>
      <c r="AC189" s="5">
        <f ca="1">IF(AC$4="",0,AC173/(1+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)))
)</f>
        <v>0</v>
      </c>
      <c r="AD189" s="5">
        <f ca="1">IF(AD$4="",0,AD173/(1+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)))
)</f>
        <v>0</v>
      </c>
      <c r="AE189" s="5">
        <f ca="1">IF(AE$4="",0,AE173/(1+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)))
)</f>
        <v>0</v>
      </c>
      <c r="AF189" s="5">
        <f ca="1">IF(AF$4="",0,AF173/(1+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)))
)</f>
        <v>0</v>
      </c>
      <c r="AG189" s="5">
        <f ca="1">IF(AG$4="",0,AG173/(1+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)))
)</f>
        <v>0</v>
      </c>
      <c r="AH189" s="5">
        <f ca="1">IF(AH$4="",0,AH173/(1+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)))
)</f>
        <v>0</v>
      </c>
      <c r="AI189" s="5">
        <f ca="1">IF(AI$4="",0,AI173/(1+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)))
)</f>
        <v>0</v>
      </c>
      <c r="AJ189" s="5">
        <f ca="1">IF(AJ$4="",0,AJ173/(1+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)))
)</f>
        <v>11139.449999999999</v>
      </c>
      <c r="AK189" s="5">
        <f ca="1">IF(AK$4="",0,AK173/(1+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)))
)</f>
        <v>17504.849999999999</v>
      </c>
      <c r="AL189" s="5">
        <f ca="1">IF(AL$4="",0,AL173/(1+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)))
)</f>
        <v>23870.25</v>
      </c>
      <c r="AM189" s="5">
        <f ca="1">IF(AM$4="",0,AM173/(1+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)))
)</f>
        <v>25196.375000000004</v>
      </c>
      <c r="AN189" s="5">
        <f ca="1">IF(AN$4="",0,AN173/(1+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)))
)</f>
        <v>30500.874999999996</v>
      </c>
      <c r="AO189" s="5">
        <f ca="1">IF(AO$4="",0,AO173/(1+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)))
)</f>
        <v>35805.375</v>
      </c>
      <c r="AP189" s="5">
        <f ca="1">IF(AP$4="",0,AP173/(1+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)))
)</f>
        <v>42343.171249999999</v>
      </c>
      <c r="AQ189" s="5">
        <f ca="1">IF(AQ$4="",0,AQ173/(1+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)))
)</f>
        <v>47806.806250000001</v>
      </c>
      <c r="AR189" s="5">
        <f ca="1">IF(AR$4="",0,AR173/(1+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)))
)</f>
        <v>53270.441249999996</v>
      </c>
      <c r="AS189" s="5">
        <f ca="1">IF(AS$4="",0,AS173/(1+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)))
)</f>
        <v>58734.076249999998</v>
      </c>
      <c r="AT189" s="5">
        <f ca="1">IF(AT$4="",0,AT173/(1+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)))
)</f>
        <v>64197.711249999993</v>
      </c>
      <c r="AU189" s="5">
        <f ca="1">IF(AU$4="",0,AU173/(1+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)))
)</f>
        <v>69661.346250000002</v>
      </c>
      <c r="AV189" s="5">
        <f ca="1">IF(AV$4="",0,AV173/(1+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)))
)</f>
        <v>77378.730687499992</v>
      </c>
      <c r="AW189" s="5">
        <f ca="1">IF(AW$4="",0,AW173/(1+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)))
)</f>
        <v>83006.274737499989</v>
      </c>
      <c r="AX189" s="5">
        <f ca="1">IF(AX$4="",0,AX173/(1+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)))
)</f>
        <v>88633.818787499986</v>
      </c>
      <c r="AY189" s="5">
        <f ca="1">IF(AY$4="",0,AY173/(1+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)))
)</f>
        <v>94261.362837499983</v>
      </c>
      <c r="AZ189" s="5">
        <f ca="1">IF(AZ$4="",0,AZ173/(1+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)))
)</f>
        <v>99888.906887500008</v>
      </c>
      <c r="BA189" s="5">
        <f ca="1">IF(BA$4="",0,BA173/(1+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)))
)</f>
        <v>105516.45093750001</v>
      </c>
      <c r="BB189" s="5">
        <f ca="1">IF(BB$4="",0,BB173/(1+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)))
)</f>
        <v>114478.31483712498</v>
      </c>
      <c r="BC189" s="5">
        <f ca="1">IF(BC$4="",0,BC173/(1+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)))
)</f>
        <v>117376.50002287497</v>
      </c>
      <c r="BD189" s="5">
        <f ca="1">IF(BD$4="",0,BD173/(1+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)))
)</f>
        <v>118825.59261574999</v>
      </c>
      <c r="BE189" s="5">
        <f ca="1">IF(BE$4="",0,BE173/(1+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)))
)</f>
        <v>120274.685208625</v>
      </c>
      <c r="BF189" s="5">
        <f ca="1">IF(BF$4="",0,BF173/(1+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)))
)</f>
        <v>121723.77780149999</v>
      </c>
      <c r="BG189" s="5">
        <f ca="1">IF(BG$4="",0,BG173/(1+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)))
)</f>
        <v>123172.87039437499</v>
      </c>
      <c r="BH189" s="5">
        <f ca="1">IF(BH$4="",0,BH173/(1+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)))
)</f>
        <v>128360.6218768675</v>
      </c>
      <c r="BI189" s="5">
        <f ca="1">IF(BI$4="",0,BI173/(1+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)))
)</f>
        <v>129853.18724752875</v>
      </c>
      <c r="BJ189" s="5">
        <f ca="1">IF(BJ$4="",0,BJ173/(1+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)))
)</f>
        <v>131345.75261818999</v>
      </c>
      <c r="BK189" s="5">
        <f ca="1">IF(BK$4="",0,BK173/(1+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)))
)</f>
        <v>132838.31798885122</v>
      </c>
      <c r="BL189" s="5">
        <f ca="1">IF(BL$4="",0,BL173/(1+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)))
)</f>
        <v>134330.88335951249</v>
      </c>
      <c r="BM189" s="5">
        <f ca="1">IF(BM$4="",0,BM173/(1+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)))
)</f>
        <v>135823.44873017375</v>
      </c>
      <c r="BN189" s="5">
        <f ca="1">IF(BN$4="",0,BN173/(1+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)))
)</f>
        <v>141435.49452386008</v>
      </c>
      <c r="BO189" s="5">
        <f ca="1">IF(BO$4="",0,BO173/(1+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)))
)</f>
        <v>142972.83685564116</v>
      </c>
      <c r="BP189" s="5">
        <f ca="1">IF(BP$4="",0,BP173/(1+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)))
)</f>
        <v>144510.17918742221</v>
      </c>
      <c r="BQ189" s="5">
        <f ca="1">IF(BQ$4="",0,BQ173/(1+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)))
)</f>
        <v>146047.52151920332</v>
      </c>
      <c r="BR189" s="5">
        <f ca="1">IF(BR$4="",0,BR173/(1+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)))
)</f>
        <v>147584.8638509844</v>
      </c>
      <c r="BS189" s="5">
        <f ca="1">IF(BS$4="",0,BS173/(1+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)))
)</f>
        <v>149122.20618276548</v>
      </c>
      <c r="BT189" s="5">
        <f ca="1">IF(BT$4="",0,BT173/(1+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)))
)</f>
        <v>155179.33496998297</v>
      </c>
      <c r="BU189" s="5">
        <f ca="1">IF(BU$4="",0,BU173/(1+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)))
)</f>
        <v>156762.7975717175</v>
      </c>
      <c r="BV189" s="5">
        <f ca="1">IF(BV$4="",0,BV173/(1+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)))
)</f>
        <v>158346.260173452</v>
      </c>
      <c r="BW189" s="5">
        <f ca="1">IF(BW$4="",0,BW173/(1+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)))
)</f>
        <v>159929.72277518653</v>
      </c>
      <c r="BX189" s="5">
        <f ca="1">IF(BX$4="",0,BX173/(1+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)))
)</f>
        <v>161513.18537692103</v>
      </c>
      <c r="BY189" s="5">
        <f ca="1">IF(BY$4="",0,BY173/(1+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)))
)</f>
        <v>163096.64797865553</v>
      </c>
      <c r="BZ189" s="5">
        <f ca="1">IF(BZ$4="",0,BZ173/(1+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)))
)</f>
        <v>169620.51389780178</v>
      </c>
      <c r="CA189" s="5">
        <f ca="1">IF(CA$4="",0,CA173/(1+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)))
)</f>
        <v>171251.48037758833</v>
      </c>
      <c r="CB189" s="5">
        <f ca="1">IF(CB$4="",0,CB173/(1+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)))
)</f>
        <v>172882.44685737492</v>
      </c>
      <c r="CC189" s="5">
        <f ca="1">IF(CC$4="",0,CC173/(1+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)))
)</f>
        <v>174513.41333716144</v>
      </c>
      <c r="CD189" s="5">
        <f ca="1">IF(CD$4="",0,CD173/(1+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)))
)</f>
        <v>176144.37981694803</v>
      </c>
      <c r="CE189" s="5">
        <f ca="1">IF(CE$4="",0,CE173/(1+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)))
)</f>
        <v>177775.34629673458</v>
      </c>
      <c r="CF189" s="5">
        <f ca="1">IF(CF$4="",0,CF173/(1+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)))
)</f>
        <v>0</v>
      </c>
    </row>
    <row r="190" spans="2:84" x14ac:dyDescent="0.3">
      <c r="B190" s="13">
        <f>ROW()</f>
        <v>190</v>
      </c>
      <c r="H190" s="1" t="str">
        <f>$H$172</f>
        <v>Переменные расходы с НДС</v>
      </c>
      <c r="I190" s="1" t="str">
        <f>Prcsses!I89</f>
        <v>Расходы на удержание клиентов</v>
      </c>
      <c r="M190" s="53" t="s">
        <v>18</v>
      </c>
      <c r="U190" s="5">
        <f t="shared" ca="1" si="423"/>
        <v>5045890.5693386868</v>
      </c>
      <c r="X190" s="5">
        <f ca="1">IF(X$4="",0,X174/(1+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)))
)</f>
        <v>0</v>
      </c>
      <c r="Y190" s="5">
        <f ca="1">IF(Y$4="",0,Y174/(1+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)))
)</f>
        <v>0</v>
      </c>
      <c r="Z190" s="5">
        <f ca="1">IF(Z$4="",0,Z174/(1+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)))
)</f>
        <v>0</v>
      </c>
      <c r="AA190" s="5">
        <f ca="1">IF(AA$4="",0,AA174/(1+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)))
)</f>
        <v>0</v>
      </c>
      <c r="AB190" s="5">
        <f ca="1">IF(AB$4="",0,AB174/(1+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)))
)</f>
        <v>0</v>
      </c>
      <c r="AC190" s="5">
        <f ca="1">IF(AC$4="",0,AC174/(1+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)))
)</f>
        <v>0</v>
      </c>
      <c r="AD190" s="5">
        <f ca="1">IF(AD$4="",0,AD174/(1+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)))
)</f>
        <v>0</v>
      </c>
      <c r="AE190" s="5">
        <f ca="1">IF(AE$4="",0,AE174/(1+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)))
)</f>
        <v>0</v>
      </c>
      <c r="AF190" s="5">
        <f ca="1">IF(AF$4="",0,AF174/(1+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)))
)</f>
        <v>0</v>
      </c>
      <c r="AG190" s="5">
        <f ca="1">IF(AG$4="",0,AG174/(1+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)))
)</f>
        <v>0</v>
      </c>
      <c r="AH190" s="5">
        <f ca="1">IF(AH$4="",0,AH174/(1+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)))
)</f>
        <v>0</v>
      </c>
      <c r="AI190" s="5">
        <f ca="1">IF(AI$4="",0,AI174/(1+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)))
)</f>
        <v>0</v>
      </c>
      <c r="AJ190" s="5">
        <f ca="1">IF(AJ$4="",0,AJ174/(1+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)))
)</f>
        <v>0</v>
      </c>
      <c r="AK190" s="5">
        <f ca="1">IF(AK$4="",0,AK174/(1+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)))
)</f>
        <v>3713.1499999999996</v>
      </c>
      <c r="AL190" s="5">
        <f ca="1">IF(AL$4="",0,AL174/(1+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)))
)</f>
        <v>9548.0999999999985</v>
      </c>
      <c r="AM190" s="5">
        <f ca="1">IF(AM$4="",0,AM174/(1+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)))
)</f>
        <v>14587.375</v>
      </c>
      <c r="AN190" s="5">
        <f ca="1">IF(AN$4="",0,AN174/(1+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)))
)</f>
        <v>19891.875</v>
      </c>
      <c r="AO190" s="5">
        <f ca="1">IF(AO$4="",0,AO174/(1+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)))
)</f>
        <v>25196.375</v>
      </c>
      <c r="AP190" s="5">
        <f ca="1">IF(AP$4="",0,AP174/(1+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)))
)</f>
        <v>30500.874999999996</v>
      </c>
      <c r="AQ190" s="5">
        <f ca="1">IF(AQ$4="",0,AQ174/(1+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)))
)</f>
        <v>36216.473749999997</v>
      </c>
      <c r="AR190" s="5">
        <f ca="1">IF(AR$4="",0,AR174/(1+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)))
)</f>
        <v>41985.117500000008</v>
      </c>
      <c r="AS190" s="5">
        <f ca="1">IF(AS$4="",0,AS174/(1+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)))
)</f>
        <v>47806.806250000001</v>
      </c>
      <c r="AT190" s="5">
        <f ca="1">IF(AT$4="",0,AT174/(1+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)))
)</f>
        <v>53270.441249999996</v>
      </c>
      <c r="AU190" s="5">
        <f ca="1">IF(AU$4="",0,AU174/(1+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)))
)</f>
        <v>58734.076249999998</v>
      </c>
      <c r="AV190" s="5">
        <f ca="1">IF(AV$4="",0,AV174/(1+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)))
)</f>
        <v>64197.711249999993</v>
      </c>
      <c r="AW190" s="5">
        <f ca="1">IF(AW$4="",0,AW174/(1+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)))
)</f>
        <v>70412.596062500001</v>
      </c>
      <c r="AX190" s="5">
        <f ca="1">IF(AX$4="",0,AX174/(1+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)))
)</f>
        <v>76682.117224999995</v>
      </c>
      <c r="AY190" s="5">
        <f ca="1">IF(AY$4="",0,AY174/(1+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)))
)</f>
        <v>83006.274737499989</v>
      </c>
      <c r="AZ190" s="5">
        <f ca="1">IF(AZ$4="",0,AZ174/(1+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)))
)</f>
        <v>88633.818787499986</v>
      </c>
      <c r="BA190" s="5">
        <f ca="1">IF(BA$4="",0,BA174/(1+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)))
)</f>
        <v>94261.362837499983</v>
      </c>
      <c r="BB190" s="5">
        <f ca="1">IF(BB$4="",0,BB174/(1+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)))
)</f>
        <v>99888.906887499979</v>
      </c>
      <c r="BC190" s="5">
        <f ca="1">IF(BC$4="",0,BC174/(1+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)))
)</f>
        <v>106627.89088737499</v>
      </c>
      <c r="BD190" s="5">
        <f ca="1">IF(BD$4="",0,BD174/(1+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)))
)</f>
        <v>112457.08859916666</v>
      </c>
      <c r="BE190" s="5">
        <f ca="1">IF(BE$4="",0,BE174/(1+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)))
)</f>
        <v>116893.46915858332</v>
      </c>
      <c r="BF190" s="5">
        <f ca="1">IF(BF$4="",0,BF174/(1+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)))
)</f>
        <v>118825.59261574998</v>
      </c>
      <c r="BG190" s="5">
        <f ca="1">IF(BG$4="",0,BG174/(1+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)))
)</f>
        <v>120274.68520862497</v>
      </c>
      <c r="BH190" s="5">
        <f ca="1">IF(BH$4="",0,BH174/(1+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)))
)</f>
        <v>121723.77780149999</v>
      </c>
      <c r="BI190" s="5">
        <f ca="1">IF(BI$4="",0,BI174/(1+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)))
)</f>
        <v>124419.09002424749</v>
      </c>
      <c r="BJ190" s="5">
        <f ca="1">IF(BJ$4="",0,BJ174/(1+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)))
)</f>
        <v>127128.89317292377</v>
      </c>
      <c r="BK190" s="5">
        <f ca="1">IF(BK$4="",0,BK174/(1+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)))
)</f>
        <v>129853.18724752875</v>
      </c>
      <c r="BL190" s="5">
        <f ca="1">IF(BL$4="",0,BL174/(1+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)))
)</f>
        <v>131345.75261818999</v>
      </c>
      <c r="BM190" s="5">
        <f ca="1">IF(BM$4="",0,BM174/(1+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)))
)</f>
        <v>132838.31798885125</v>
      </c>
      <c r="BN190" s="5">
        <f ca="1">IF(BN$4="",0,BN174/(1+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)))
)</f>
        <v>134330.88335951249</v>
      </c>
      <c r="BO190" s="5">
        <f ca="1">IF(BO$4="",0,BO174/(1+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)))
)</f>
        <v>137196.60887118208</v>
      </c>
      <c r="BP190" s="5">
        <f ca="1">IF(BP$4="",0,BP174/(1+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)))
)</f>
        <v>140077.26003655832</v>
      </c>
      <c r="BQ190" s="5">
        <f ca="1">IF(BQ$4="",0,BQ174/(1+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)))
)</f>
        <v>142972.83685564113</v>
      </c>
      <c r="BR190" s="5">
        <f ca="1">IF(BR$4="",0,BR174/(1+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)))
)</f>
        <v>144510.17918742221</v>
      </c>
      <c r="BS190" s="5">
        <f ca="1">IF(BS$4="",0,BS174/(1+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)))
)</f>
        <v>146047.52151920332</v>
      </c>
      <c r="BT190" s="5">
        <f ca="1">IF(BT$4="",0,BT174/(1+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)))
)</f>
        <v>147584.8638509844</v>
      </c>
      <c r="BU190" s="5">
        <f ca="1">IF(BU$4="",0,BU174/(1+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)))
)</f>
        <v>150628.80166791094</v>
      </c>
      <c r="BV190" s="5">
        <f ca="1">IF(BV$4="",0,BV174/(1+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)))
)</f>
        <v>153688.11290815531</v>
      </c>
      <c r="BW190" s="5">
        <f ca="1">IF(BW$4="",0,BW174/(1+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)))
)</f>
        <v>156762.79757171747</v>
      </c>
      <c r="BX190" s="5">
        <f ca="1">IF(BX$4="",0,BX174/(1+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)))
)</f>
        <v>158346.260173452</v>
      </c>
      <c r="BY190" s="5">
        <f ca="1">IF(BY$4="",0,BY174/(1+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)))
)</f>
        <v>159929.7227751865</v>
      </c>
      <c r="BZ190" s="5">
        <f ca="1">IF(BZ$4="",0,BZ174/(1+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)))
)</f>
        <v>161513.18537692103</v>
      </c>
      <c r="CA190" s="5">
        <f ca="1">IF(CA$4="",0,CA174/(1+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)))
)</f>
        <v>164743.44908445943</v>
      </c>
      <c r="CB190" s="5">
        <f ca="1">IF(CB$4="",0,CB174/(1+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)))
)</f>
        <v>167989.54741801525</v>
      </c>
      <c r="CC190" s="5">
        <f ca="1">IF(CC$4="",0,CC174/(1+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)))
)</f>
        <v>171251.48037758833</v>
      </c>
      <c r="CD190" s="5">
        <f ca="1">IF(CD$4="",0,CD174/(1+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)))
)</f>
        <v>172882.44685737489</v>
      </c>
      <c r="CE190" s="5">
        <f ca="1">IF(CE$4="",0,CE174/(1+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)))
)</f>
        <v>174513.41333716144</v>
      </c>
      <c r="CF190" s="5">
        <f ca="1">IF(CF$4="",0,CF174/(1+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)))
)</f>
        <v>0</v>
      </c>
    </row>
    <row r="191" spans="2:84" x14ac:dyDescent="0.3">
      <c r="B191" s="13">
        <f>ROW()</f>
        <v>191</v>
      </c>
      <c r="H191" s="1" t="str">
        <f>$H$172</f>
        <v>Переменные расходы с НДС</v>
      </c>
      <c r="I191" s="1" t="str">
        <f>Prcsses!I90</f>
        <v>Представительские расходы</v>
      </c>
      <c r="M191" s="53" t="s">
        <v>18</v>
      </c>
      <c r="U191" s="5">
        <f t="shared" ca="1" si="423"/>
        <v>23183730.705809299</v>
      </c>
      <c r="X191" s="5">
        <f ca="1">IF(X$4="",0,X175/(1+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)))
)</f>
        <v>0</v>
      </c>
      <c r="Y191" s="5">
        <f ca="1">IF(Y$4="",0,Y175/(1+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)))
)</f>
        <v>0</v>
      </c>
      <c r="Z191" s="5">
        <f ca="1">IF(Z$4="",0,Z175/(1+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)))
)</f>
        <v>0</v>
      </c>
      <c r="AA191" s="5">
        <f ca="1">IF(AA$4="",0,AA175/(1+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)))
)</f>
        <v>0</v>
      </c>
      <c r="AB191" s="5">
        <f ca="1">IF(AB$4="",0,AB175/(1+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)))
)</f>
        <v>0</v>
      </c>
      <c r="AC191" s="5">
        <f ca="1">IF(AC$4="",0,AC175/(1+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)))
)</f>
        <v>0</v>
      </c>
      <c r="AD191" s="5">
        <f ca="1">IF(AD$4="",0,AD175/(1+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)))
)</f>
        <v>0</v>
      </c>
      <c r="AE191" s="5">
        <f ca="1">IF(AE$4="",0,AE175/(1+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)))
)</f>
        <v>0</v>
      </c>
      <c r="AF191" s="5">
        <f ca="1">IF(AF$4="",0,AF175/(1+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)))
)</f>
        <v>0</v>
      </c>
      <c r="AG191" s="5">
        <f ca="1">IF(AG$4="",0,AG175/(1+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)))
)</f>
        <v>0</v>
      </c>
      <c r="AH191" s="5">
        <f ca="1">IF(AH$4="",0,AH175/(1+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)))
)</f>
        <v>0</v>
      </c>
      <c r="AI191" s="5">
        <f ca="1">IF(AI$4="",0,AI175/(1+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)))
)</f>
        <v>0</v>
      </c>
      <c r="AJ191" s="5">
        <f ca="1">IF(AJ$4="",0,AJ175/(1+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)))
)</f>
        <v>37131.499999999993</v>
      </c>
      <c r="AK191" s="5">
        <f ca="1">IF(AK$4="",0,AK175/(1+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)))
)</f>
        <v>65775.8</v>
      </c>
      <c r="AL191" s="5">
        <f ca="1">IF(AL$4="",0,AL175/(1+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)))
)</f>
        <v>94950.55</v>
      </c>
      <c r="AM191" s="5">
        <f ca="1">IF(AM$4="",0,AM175/(1+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)))
)</f>
        <v>102111.625</v>
      </c>
      <c r="AN191" s="5">
        <f ca="1">IF(AN$4="",0,AN175/(1+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)))
)</f>
        <v>125097.79166666666</v>
      </c>
      <c r="AO191" s="5">
        <f ca="1">IF(AO$4="",0,AO175/(1+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)))
)</f>
        <v>148083.95833333334</v>
      </c>
      <c r="AP191" s="5">
        <f ca="1">IF(AP$4="",0,AP175/(1+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)))
)</f>
        <v>175181.11249999999</v>
      </c>
      <c r="AQ191" s="5">
        <f ca="1">IF(AQ$4="",0,AQ175/(1+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)))
)</f>
        <v>199519.9266666667</v>
      </c>
      <c r="AR191" s="5">
        <f ca="1">IF(AR$4="",0,AR175/(1+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)))
)</f>
        <v>223553.73208333331</v>
      </c>
      <c r="AS191" s="5">
        <f ca="1">IF(AS$4="",0,AS175/(1+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)))
)</f>
        <v>247229.48374999998</v>
      </c>
      <c r="AT191" s="5">
        <f ca="1">IF(AT$4="",0,AT175/(1+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)))
)</f>
        <v>270905.23541666666</v>
      </c>
      <c r="AU191" s="5">
        <f ca="1">IF(AU$4="",0,AU175/(1+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)))
)</f>
        <v>294580.98708333331</v>
      </c>
      <c r="AV191" s="5">
        <f ca="1">IF(AV$4="",0,AV175/(1+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)))
)</f>
        <v>325769.236875</v>
      </c>
      <c r="AW191" s="5">
        <f ca="1">IF(AW$4="",0,AW175/(1+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)))
)</f>
        <v>351493.85166666668</v>
      </c>
      <c r="AX191" s="5">
        <f ca="1">IF(AX$4="",0,AX175/(1+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)))
)</f>
        <v>376576.48934583325</v>
      </c>
      <c r="AY191" s="5">
        <f ca="1">IF(AY$4="",0,AY175/(1+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)))
)</f>
        <v>400962.51356249995</v>
      </c>
      <c r="AZ191" s="5">
        <f ca="1">IF(AZ$4="",0,AZ175/(1+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)))
)</f>
        <v>425348.53777916665</v>
      </c>
      <c r="BA191" s="5">
        <f ca="1">IF(BA$4="",0,BA175/(1+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)))
)</f>
        <v>449734.5619958333</v>
      </c>
      <c r="BB191" s="5">
        <f ca="1">IF(BB$4="",0,BB175/(1+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)))
)</f>
        <v>485234.98571124999</v>
      </c>
      <c r="BC191" s="5">
        <f ca="1">IF(BC$4="",0,BC175/(1+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)))
)</f>
        <v>502746.0269468333</v>
      </c>
      <c r="BD191" s="5">
        <f ca="1">IF(BD$4="",0,BD175/(1+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)))
)</f>
        <v>512495.74701345828</v>
      </c>
      <c r="BE191" s="5">
        <f ca="1">IF(BE$4="",0,BE175/(1+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)))
)</f>
        <v>519258.17911354167</v>
      </c>
      <c r="BF191" s="5">
        <f ca="1">IF(BF$4="",0,BF175/(1+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)))
)</f>
        <v>525537.58034933324</v>
      </c>
      <c r="BG191" s="5">
        <f ca="1">IF(BG$4="",0,BG175/(1+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)))
)</f>
        <v>531816.98158512497</v>
      </c>
      <c r="BH191" s="5">
        <f ca="1">IF(BH$4="",0,BH175/(1+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)))
)</f>
        <v>550558.57911964168</v>
      </c>
      <c r="BI191" s="5">
        <f ca="1">IF(BI$4="",0,BI175/(1+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)))
)</f>
        <v>559475.32887446578</v>
      </c>
      <c r="BJ191" s="5">
        <f ca="1">IF(BJ$4="",0,BJ175/(1+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)))
)</f>
        <v>567174.84085127502</v>
      </c>
      <c r="BK191" s="5">
        <f ca="1">IF(BK$4="",0,BK175/(1+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)))
)</f>
        <v>573642.62412414036</v>
      </c>
      <c r="BL191" s="5">
        <f ca="1">IF(BL$4="",0,BL175/(1+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)))
)</f>
        <v>580110.40739700582</v>
      </c>
      <c r="BM191" s="5">
        <f ca="1">IF(BM$4="",0,BM175/(1+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)))
)</f>
        <v>586578.19066987128</v>
      </c>
      <c r="BN191" s="5">
        <f ca="1">IF(BN$4="",0,BN175/(1+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)))
)</f>
        <v>606777.57535282022</v>
      </c>
      <c r="BO191" s="5">
        <f ca="1">IF(BO$4="",0,BO175/(1+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)))
)</f>
        <v>616140.9354447684</v>
      </c>
      <c r="BP191" s="5">
        <f ca="1">IF(BP$4="",0,BP175/(1+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)))
)</f>
        <v>624160.98670312145</v>
      </c>
      <c r="BQ191" s="5">
        <f ca="1">IF(BQ$4="",0,BQ175/(1+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)))
)</f>
        <v>630822.80347417295</v>
      </c>
      <c r="BR191" s="5">
        <f ca="1">IF(BR$4="",0,BR175/(1+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)))
)</f>
        <v>637484.62024522433</v>
      </c>
      <c r="BS191" s="5">
        <f ca="1">IF(BS$4="",0,BS175/(1+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)))
)</f>
        <v>644146.43701627559</v>
      </c>
      <c r="BT191" s="5">
        <f ca="1">IF(BT$4="",0,BT175/(1+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)))
)</f>
        <v>665874.20863878168</v>
      </c>
      <c r="BU191" s="5">
        <f ca="1">IF(BU$4="",0,BU175/(1+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)))
)</f>
        <v>675702.95061330206</v>
      </c>
      <c r="BV191" s="5">
        <f ca="1">IF(BV$4="",0,BV175/(1+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)))
)</f>
        <v>684055.84394931258</v>
      </c>
      <c r="BW191" s="5">
        <f ca="1">IF(BW$4="",0,BW175/(1+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)))
)</f>
        <v>690917.51522349566</v>
      </c>
      <c r="BX191" s="5">
        <f ca="1">IF(BX$4="",0,BX175/(1+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)))
)</f>
        <v>697779.18649767851</v>
      </c>
      <c r="BY191" s="5">
        <f ca="1">IF(BY$4="",0,BY175/(1+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)))
)</f>
        <v>704640.85777186137</v>
      </c>
      <c r="BZ191" s="5">
        <f ca="1">IF(BZ$4="",0,BZ175/(1+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)))
)</f>
        <v>727970.54010408337</v>
      </c>
      <c r="CA191" s="5">
        <f ca="1">IF(CA$4="",0,CA175/(1+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)))
)</f>
        <v>738284.15985004744</v>
      </c>
      <c r="CB191" s="5">
        <f ca="1">IF(CB$4="",0,CB175/(1+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)))
)</f>
        <v>746982.64774224244</v>
      </c>
      <c r="CC191" s="5">
        <f ca="1">IF(CC$4="",0,CC175/(1+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)))
)</f>
        <v>754050.16915465088</v>
      </c>
      <c r="CD191" s="5">
        <f ca="1">IF(CD$4="",0,CD175/(1+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)))
)</f>
        <v>761117.69056705921</v>
      </c>
      <c r="CE191" s="5">
        <f ca="1">IF(CE$4="",0,CE175/(1+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)))
)</f>
        <v>768185.21197946765</v>
      </c>
      <c r="CF191" s="5">
        <f ca="1">IF(CF$4="",0,CF175/(1+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)))
)</f>
        <v>0</v>
      </c>
    </row>
    <row r="192" spans="2:84" x14ac:dyDescent="0.3">
      <c r="B192" s="13">
        <f>ROW()</f>
        <v>192</v>
      </c>
      <c r="H192" s="1" t="str">
        <f>$H$172</f>
        <v>Переменные расходы с НДС</v>
      </c>
      <c r="I192" s="1" t="str">
        <f>Prcsses!I91</f>
        <v>Содержание и ремонты на площадке + ЖКХ</v>
      </c>
      <c r="M192" s="53" t="s">
        <v>18</v>
      </c>
      <c r="U192" s="5">
        <f t="shared" ca="1" si="423"/>
        <v>8828824.9952394851</v>
      </c>
      <c r="X192" s="5">
        <f ca="1">IF(X$4="",0,X176/(1+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)))
)</f>
        <v>0</v>
      </c>
      <c r="Y192" s="5">
        <f ca="1">IF(Y$4="",0,Y176/(1+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)))
)</f>
        <v>0</v>
      </c>
      <c r="Z192" s="5">
        <f ca="1">IF(Z$4="",0,Z176/(1+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)))
)</f>
        <v>0</v>
      </c>
      <c r="AA192" s="5">
        <f ca="1">IF(AA$4="",0,AA176/(1+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)))
)</f>
        <v>0</v>
      </c>
      <c r="AB192" s="5">
        <f ca="1">IF(AB$4="",0,AB176/(1+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)))
)</f>
        <v>0</v>
      </c>
      <c r="AC192" s="5">
        <f ca="1">IF(AC$4="",0,AC176/(1+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)))
)</f>
        <v>0</v>
      </c>
      <c r="AD192" s="5">
        <f ca="1">IF(AD$4="",0,AD176/(1+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)))
)</f>
        <v>0</v>
      </c>
      <c r="AE192" s="5">
        <f ca="1">IF(AE$4="",0,AE176/(1+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)))
)</f>
        <v>0</v>
      </c>
      <c r="AF192" s="5">
        <f ca="1">IF(AF$4="",0,AF176/(1+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)))
)</f>
        <v>0</v>
      </c>
      <c r="AG192" s="5">
        <f ca="1">IF(AG$4="",0,AG176/(1+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)))
)</f>
        <v>0</v>
      </c>
      <c r="AH192" s="5">
        <f ca="1">IF(AH$4="",0,AH176/(1+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)))
)</f>
        <v>0</v>
      </c>
      <c r="AI192" s="5">
        <f ca="1">IF(AI$4="",0,AI176/(1+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)))
)</f>
        <v>0</v>
      </c>
      <c r="AJ192" s="5">
        <f ca="1">IF(AJ$4="",0,AJ176/(1+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)))
)</f>
        <v>11139.449999999999</v>
      </c>
      <c r="AK192" s="5">
        <f ca="1">IF(AK$4="",0,AK176/(1+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)))
)</f>
        <v>21218</v>
      </c>
      <c r="AL192" s="5">
        <f ca="1">IF(AL$4="",0,AL176/(1+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)))
)</f>
        <v>33418.35</v>
      </c>
      <c r="AM192" s="5">
        <f ca="1">IF(AM$4="",0,AM176/(1+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)))
)</f>
        <v>36689.458333333343</v>
      </c>
      <c r="AN192" s="5">
        <f ca="1">IF(AN$4="",0,AN176/(1+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)))
)</f>
        <v>45530.291666666664</v>
      </c>
      <c r="AO192" s="5">
        <f ca="1">IF(AO$4="",0,AO176/(1+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)))
)</f>
        <v>54371.124999999993</v>
      </c>
      <c r="AP192" s="5">
        <f ca="1">IF(AP$4="",0,AP176/(1+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)))
)</f>
        <v>64445.254583333328</v>
      </c>
      <c r="AQ192" s="5">
        <f ca="1">IF(AQ$4="",0,AQ176/(1+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)))
)</f>
        <v>73856.321666666685</v>
      </c>
      <c r="AR192" s="5">
        <f ca="1">IF(AR$4="",0,AR176/(1+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)))
)</f>
        <v>83320.433749999997</v>
      </c>
      <c r="AS192" s="5">
        <f ca="1">IF(AS$4="",0,AS176/(1+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)))
)</f>
        <v>92426.492083333345</v>
      </c>
      <c r="AT192" s="5">
        <f ca="1">IF(AT$4="",0,AT176/(1+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)))
)</f>
        <v>101532.55041666667</v>
      </c>
      <c r="AU192" s="5">
        <f ca="1">IF(AU$4="",0,AU176/(1+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)))
)</f>
        <v>110638.60874999998</v>
      </c>
      <c r="AV192" s="5">
        <f ca="1">IF(AV$4="",0,AV176/(1+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)))
)</f>
        <v>121998.41652083333</v>
      </c>
      <c r="AW192" s="5">
        <f ca="1">IF(AW$4="",0,AW176/(1+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)))
)</f>
        <v>132019.63371666666</v>
      </c>
      <c r="AX192" s="5">
        <f ca="1">IF(AX$4="",0,AX176/(1+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)))
)</f>
        <v>142095.48726249998</v>
      </c>
      <c r="AY192" s="5">
        <f ca="1">IF(AY$4="",0,AY176/(1+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)))
)</f>
        <v>151474.72734583332</v>
      </c>
      <c r="AZ192" s="5">
        <f ca="1">IF(AZ$4="",0,AZ176/(1+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)))
)</f>
        <v>160853.96742916666</v>
      </c>
      <c r="BA192" s="5">
        <f ca="1">IF(BA$4="",0,BA176/(1+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)))
)</f>
        <v>170233.2075125</v>
      </c>
      <c r="BB192" s="5">
        <f ca="1">IF(BB$4="",0,BB176/(1+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)))
)</f>
        <v>182946.7674454583</v>
      </c>
      <c r="BC192" s="5">
        <f ca="1">IF(BC$4="",0,BC176/(1+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)))
)</f>
        <v>190708.08861441663</v>
      </c>
      <c r="BD192" s="5">
        <f ca="1">IF(BD$4="",0,BD176/(1+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)))
)</f>
        <v>196110.53090241665</v>
      </c>
      <c r="BE192" s="5">
        <f ca="1">IF(BE$4="",0,BE176/(1+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)))
)</f>
        <v>199008.71608816666</v>
      </c>
      <c r="BF192" s="5">
        <f ca="1">IF(BF$4="",0,BF176/(1+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)))
)</f>
        <v>201423.87040962497</v>
      </c>
      <c r="BG192" s="5">
        <f ca="1">IF(BG$4="",0,BG176/(1+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)))
)</f>
        <v>203839.02473108331</v>
      </c>
      <c r="BH192" s="5">
        <f ca="1">IF(BH$4="",0,BH176/(1+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)))
)</f>
        <v>209992.83794215915</v>
      </c>
      <c r="BI192" s="5">
        <f ca="1">IF(BI$4="",0,BI176/(1+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)))
)</f>
        <v>213697.68467127625</v>
      </c>
      <c r="BJ192" s="5">
        <f ca="1">IF(BJ$4="",0,BJ176/(1+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)))
)</f>
        <v>217417.02232632204</v>
      </c>
      <c r="BK192" s="5">
        <f ca="1">IF(BK$4="",0,BK176/(1+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)))
)</f>
        <v>219904.63127742417</v>
      </c>
      <c r="BL192" s="5">
        <f ca="1">IF(BL$4="",0,BL176/(1+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)))
)</f>
        <v>222392.24022852627</v>
      </c>
      <c r="BM192" s="5">
        <f ca="1">IF(BM$4="",0,BM176/(1+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)))
)</f>
        <v>224879.84917962833</v>
      </c>
      <c r="BN192" s="5">
        <f ca="1">IF(BN$4="",0,BN176/(1+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)))
)</f>
        <v>231486.93855375546</v>
      </c>
      <c r="BO192" s="5">
        <f ca="1">IF(BO$4="",0,BO176/(1+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)))
)</f>
        <v>235392.48460698573</v>
      </c>
      <c r="BP192" s="5">
        <f ca="1">IF(BP$4="",0,BP176/(1+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)))
)</f>
        <v>239312.95631392259</v>
      </c>
      <c r="BQ192" s="5">
        <f ca="1">IF(BQ$4="",0,BQ176/(1+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)))
)</f>
        <v>241875.19353355776</v>
      </c>
      <c r="BR192" s="5">
        <f ca="1">IF(BR$4="",0,BR176/(1+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)))
)</f>
        <v>244437.43075319295</v>
      </c>
      <c r="BS192" s="5">
        <f ca="1">IF(BS$4="",0,BS176/(1+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)))
)</f>
        <v>246999.66797282803</v>
      </c>
      <c r="BT192" s="5">
        <f ca="1">IF(BT$4="",0,BT176/(1+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)))
)</f>
        <v>254081.69164789957</v>
      </c>
      <c r="BU192" s="5">
        <f ca="1">IF(BU$4="",0,BU176/(1+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)))
)</f>
        <v>258196.64462263367</v>
      </c>
      <c r="BV192" s="5">
        <f ca="1">IF(BV$4="",0,BV176/(1+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)))
)</f>
        <v>262326.97102068545</v>
      </c>
      <c r="BW192" s="5">
        <f ca="1">IF(BW$4="",0,BW176/(1+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)))
)</f>
        <v>264966.07535690966</v>
      </c>
      <c r="BX192" s="5">
        <f ca="1">IF(BX$4="",0,BX176/(1+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)))
)</f>
        <v>267605.17969313392</v>
      </c>
      <c r="BY192" s="5">
        <f ca="1">IF(BY$4="",0,BY176/(1+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)))
)</f>
        <v>270244.28402935807</v>
      </c>
      <c r="BZ192" s="5">
        <f ca="1">IF(BZ$4="",0,BZ176/(1+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)))
)</f>
        <v>277823.79168299399</v>
      </c>
      <c r="CA192" s="5">
        <f ca="1">IF(CA$4="",0,CA176/(1+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)))
)</f>
        <v>282157.20100307412</v>
      </c>
      <c r="CB192" s="5">
        <f ca="1">IF(CB$4="",0,CB176/(1+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)))
)</f>
        <v>286506.44494917162</v>
      </c>
      <c r="CC192" s="5">
        <f ca="1">IF(CC$4="",0,CC176/(1+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)))
)</f>
        <v>289224.72241548251</v>
      </c>
      <c r="CD192" s="5">
        <f ca="1">IF(CD$4="",0,CD176/(1+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)))
)</f>
        <v>291942.99988179345</v>
      </c>
      <c r="CE192" s="5">
        <f ca="1">IF(CE$4="",0,CE176/(1+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)))
)</f>
        <v>294661.27734810434</v>
      </c>
      <c r="CF192" s="5">
        <f ca="1">IF(CF$4="",0,CF176/(1+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)))
)</f>
        <v>0</v>
      </c>
    </row>
    <row r="193" spans="2:84" x14ac:dyDescent="0.3">
      <c r="B193" s="13">
        <f>ROW()</f>
        <v>193</v>
      </c>
      <c r="H193" s="1" t="str">
        <f>$H$172</f>
        <v>Переменные расходы с НДС</v>
      </c>
      <c r="I193" s="1" t="str">
        <f>Prcsses!I92</f>
        <v>Роялти по франшизе</v>
      </c>
      <c r="M193" s="53" t="s">
        <v>18</v>
      </c>
      <c r="U193" s="5">
        <f t="shared" ca="1" si="423"/>
        <v>180193628.55419248</v>
      </c>
      <c r="X193" s="5">
        <f ca="1">IF(X$4="",0,X177/(1+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)))
)</f>
        <v>0</v>
      </c>
      <c r="Y193" s="5">
        <f ca="1">IF(Y$4="",0,Y177/(1+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)))
)</f>
        <v>0</v>
      </c>
      <c r="Z193" s="5">
        <f ca="1">IF(Z$4="",0,Z177/(1+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)))
)</f>
        <v>0</v>
      </c>
      <c r="AA193" s="5">
        <f ca="1">IF(AA$4="",0,AA177/(1+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)))
)</f>
        <v>0</v>
      </c>
      <c r="AB193" s="5">
        <f ca="1">IF(AB$4="",0,AB177/(1+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)))
)</f>
        <v>0</v>
      </c>
      <c r="AC193" s="5">
        <f ca="1">IF(AC$4="",0,AC177/(1+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)))
)</f>
        <v>0</v>
      </c>
      <c r="AD193" s="5">
        <f ca="1">IF(AD$4="",0,AD177/(1+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)))
)</f>
        <v>0</v>
      </c>
      <c r="AE193" s="5">
        <f ca="1">IF(AE$4="",0,AE177/(1+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)))
)</f>
        <v>0</v>
      </c>
      <c r="AF193" s="5">
        <f ca="1">IF(AF$4="",0,AF177/(1+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)))
)</f>
        <v>0</v>
      </c>
      <c r="AG193" s="5">
        <f ca="1">IF(AG$4="",0,AG177/(1+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)))
)</f>
        <v>0</v>
      </c>
      <c r="AH193" s="5">
        <f ca="1">IF(AH$4="",0,AH177/(1+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)))
)</f>
        <v>0</v>
      </c>
      <c r="AI193" s="5">
        <f ca="1">IF(AI$4="",0,AI177/(1+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)))
)</f>
        <v>0</v>
      </c>
      <c r="AJ193" s="5">
        <f ca="1">IF(AJ$4="",0,AJ177/(1+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)))
)</f>
        <v>371314.99999999994</v>
      </c>
      <c r="AK193" s="5">
        <f ca="1">IF(AK$4="",0,AK177/(1+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)))
)</f>
        <v>583495</v>
      </c>
      <c r="AL193" s="5">
        <f ca="1">IF(AL$4="",0,AL177/(1+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)))
)</f>
        <v>795675</v>
      </c>
      <c r="AM193" s="5">
        <f ca="1">IF(AM$4="",0,AM177/(1+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)))
)</f>
        <v>839879.16666666674</v>
      </c>
      <c r="AN193" s="5">
        <f ca="1">IF(AN$4="",0,AN177/(1+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)))
)</f>
        <v>1016695.8333333331</v>
      </c>
      <c r="AO193" s="5">
        <f ca="1">IF(AO$4="",0,AO177/(1+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)))
)</f>
        <v>1193512.5</v>
      </c>
      <c r="AP193" s="5">
        <f ca="1">IF(AP$4="",0,AP177/(1+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)))
)</f>
        <v>1411439.0416666665</v>
      </c>
      <c r="AQ193" s="5">
        <f ca="1">IF(AQ$4="",0,AQ177/(1+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)))
)</f>
        <v>1593560.2083333335</v>
      </c>
      <c r="AR193" s="5">
        <f ca="1">IF(AR$4="",0,AR177/(1+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)))
)</f>
        <v>1775681.375</v>
      </c>
      <c r="AS193" s="5">
        <f ca="1">IF(AS$4="",0,AS177/(1+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)))
)</f>
        <v>1957802.5416666665</v>
      </c>
      <c r="AT193" s="5">
        <f ca="1">IF(AT$4="",0,AT177/(1+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)))
)</f>
        <v>2139923.708333333</v>
      </c>
      <c r="AU193" s="5">
        <f ca="1">IF(AU$4="",0,AU177/(1+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)))
)</f>
        <v>2322044.875</v>
      </c>
      <c r="AV193" s="5">
        <f ca="1">IF(AV$4="",0,AV177/(1+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)))
)</f>
        <v>2579291.0229166667</v>
      </c>
      <c r="AW193" s="5">
        <f ca="1">IF(AW$4="",0,AW177/(1+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)))
)</f>
        <v>2766875.824583333</v>
      </c>
      <c r="AX193" s="5">
        <f ca="1">IF(AX$4="",0,AX177/(1+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)))
)</f>
        <v>2954460.6262499997</v>
      </c>
      <c r="AY193" s="5">
        <f ca="1">IF(AY$4="",0,AY177/(1+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)))
)</f>
        <v>3142045.4279166665</v>
      </c>
      <c r="AZ193" s="5">
        <f ca="1">IF(AZ$4="",0,AZ177/(1+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)))
)</f>
        <v>3329630.2295833332</v>
      </c>
      <c r="BA193" s="5">
        <f ca="1">IF(BA$4="",0,BA177/(1+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)))
)</f>
        <v>3517215.03125</v>
      </c>
      <c r="BB193" s="5">
        <f ca="1">IF(BB$4="",0,BB177/(1+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)))
)</f>
        <v>3815943.8279041667</v>
      </c>
      <c r="BC193" s="5">
        <f ca="1">IF(BC$4="",0,BC177/(1+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)))
)</f>
        <v>3912550.0007624994</v>
      </c>
      <c r="BD193" s="5">
        <f ca="1">IF(BD$4="",0,BD177/(1+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)))
)</f>
        <v>3960853.0871916665</v>
      </c>
      <c r="BE193" s="5">
        <f ca="1">IF(BE$4="",0,BE177/(1+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)))
)</f>
        <v>4009156.1736208335</v>
      </c>
      <c r="BF193" s="5">
        <f ca="1">IF(BF$4="",0,BF177/(1+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)))
)</f>
        <v>4057459.2600499997</v>
      </c>
      <c r="BG193" s="5">
        <f ca="1">IF(BG$4="",0,BG177/(1+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)))
)</f>
        <v>4105762.3464791663</v>
      </c>
      <c r="BH193" s="5">
        <f ca="1">IF(BH$4="",0,BH177/(1+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)))
)</f>
        <v>4278687.3958955836</v>
      </c>
      <c r="BI193" s="5">
        <f ca="1">IF(BI$4="",0,BI177/(1+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)))
)</f>
        <v>4328439.5749176247</v>
      </c>
      <c r="BJ193" s="5">
        <f ca="1">IF(BJ$4="",0,BJ177/(1+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)))
)</f>
        <v>4378191.7539396659</v>
      </c>
      <c r="BK193" s="5">
        <f ca="1">IF(BK$4="",0,BK177/(1+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)))
)</f>
        <v>4427943.9329617079</v>
      </c>
      <c r="BL193" s="5">
        <f ca="1">IF(BL$4="",0,BL177/(1+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)))
)</f>
        <v>4477696.1119837491</v>
      </c>
      <c r="BM193" s="5">
        <f ca="1">IF(BM$4="",0,BM177/(1+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)))
)</f>
        <v>4527448.2910057912</v>
      </c>
      <c r="BN193" s="5">
        <f ca="1">IF(BN$4="",0,BN177/(1+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)))
)</f>
        <v>4714516.4841286689</v>
      </c>
      <c r="BO193" s="5">
        <f ca="1">IF(BO$4="",0,BO177/(1+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)))
)</f>
        <v>4765761.2285213713</v>
      </c>
      <c r="BP193" s="5">
        <f ca="1">IF(BP$4="",0,BP177/(1+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)))
)</f>
        <v>4817005.9729140736</v>
      </c>
      <c r="BQ193" s="5">
        <f ca="1">IF(BQ$4="",0,BQ177/(1+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)))
)</f>
        <v>4868250.7173067778</v>
      </c>
      <c r="BR193" s="5">
        <f ca="1">IF(BR$4="",0,BR177/(1+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)))
)</f>
        <v>4919495.4616994802</v>
      </c>
      <c r="BS193" s="5">
        <f ca="1">IF(BS$4="",0,BS177/(1+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)))
)</f>
        <v>4970740.2060921835</v>
      </c>
      <c r="BT193" s="5">
        <f ca="1">IF(BT$4="",0,BT177/(1+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)))
)</f>
        <v>5172644.4989994327</v>
      </c>
      <c r="BU193" s="5">
        <f ca="1">IF(BU$4="",0,BU177/(1+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)))
)</f>
        <v>5225426.5857239161</v>
      </c>
      <c r="BV193" s="5">
        <f ca="1">IF(BV$4="",0,BV177/(1+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)))
)</f>
        <v>5278208.6724483995</v>
      </c>
      <c r="BW193" s="5">
        <f ca="1">IF(BW$4="",0,BW177/(1+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)))
)</f>
        <v>5330990.7591728847</v>
      </c>
      <c r="BX193" s="5">
        <f ca="1">IF(BX$4="",0,BX177/(1+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)))
)</f>
        <v>5383772.8458973682</v>
      </c>
      <c r="BY193" s="5">
        <f ca="1">IF(BY$4="",0,BY177/(1+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)))
)</f>
        <v>5436554.9326218516</v>
      </c>
      <c r="BZ193" s="5">
        <f ca="1">IF(BZ$4="",0,BZ177/(1+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)))
)</f>
        <v>5654017.1299267262</v>
      </c>
      <c r="CA193" s="5">
        <f ca="1">IF(CA$4="",0,CA177/(1+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)))
)</f>
        <v>5708382.6792529449</v>
      </c>
      <c r="CB193" s="5">
        <f ca="1">IF(CB$4="",0,CB177/(1+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)))
)</f>
        <v>5762748.2285791636</v>
      </c>
      <c r="CC193" s="5">
        <f ca="1">IF(CC$4="",0,CC177/(1+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)))
)</f>
        <v>5817113.7779053813</v>
      </c>
      <c r="CD193" s="5">
        <f ca="1">IF(CD$4="",0,CD177/(1+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)))
)</f>
        <v>5871479.3272315999</v>
      </c>
      <c r="CE193" s="5">
        <f ca="1">IF(CE$4="",0,CE177/(1+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)))
)</f>
        <v>5925844.8765578195</v>
      </c>
      <c r="CF193" s="5">
        <f ca="1">IF(CF$4="",0,CF177/(1+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)))
)</f>
        <v>0</v>
      </c>
    </row>
    <row r="194" spans="2:84" s="26" customFormat="1" ht="12" x14ac:dyDescent="0.25">
      <c r="B194" s="13"/>
      <c r="M194" s="55"/>
      <c r="N194" s="44" t="s">
        <v>21</v>
      </c>
      <c r="O194" s="45"/>
      <c r="P194" s="46"/>
      <c r="Q194" s="89"/>
      <c r="U194" s="41"/>
      <c r="V194" s="42"/>
      <c r="W194" s="43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</row>
    <row r="195" spans="2:84" x14ac:dyDescent="0.3">
      <c r="B195" s="13">
        <f>ROW()</f>
        <v>195</v>
      </c>
    </row>
    <row r="196" spans="2:84" x14ac:dyDescent="0.3">
      <c r="B196" s="13">
        <f>ROW()</f>
        <v>196</v>
      </c>
      <c r="H196" s="1" t="s">
        <v>85</v>
      </c>
      <c r="M196" s="53" t="s">
        <v>18</v>
      </c>
      <c r="P196" s="72" t="str">
        <f>Lists!$AI$13</f>
        <v>PL(-)</v>
      </c>
      <c r="U196" s="5">
        <f ca="1">SUM(INDIRECT(ADDRESS($B196,$X$2)&amp;":"&amp;ADDRESS($B196,$X$2-1+$P$8)))</f>
        <v>46457592.119336322</v>
      </c>
      <c r="X196" s="5">
        <f t="shared" ref="X196:CF196" ca="1" si="426">IF(X$4="",0,SUMPRODUCT(X$197:X$212,X$213:X$228))</f>
        <v>280000</v>
      </c>
      <c r="Y196" s="5">
        <f t="shared" ca="1" si="426"/>
        <v>450000</v>
      </c>
      <c r="Z196" s="5">
        <f t="shared" ca="1" si="426"/>
        <v>600000</v>
      </c>
      <c r="AA196" s="5">
        <f t="shared" ca="1" si="426"/>
        <v>600000</v>
      </c>
      <c r="AB196" s="5">
        <f t="shared" ca="1" si="426"/>
        <v>600000</v>
      </c>
      <c r="AC196" s="5">
        <f t="shared" ca="1" si="426"/>
        <v>600000</v>
      </c>
      <c r="AD196" s="5">
        <f t="shared" ca="1" si="426"/>
        <v>615000</v>
      </c>
      <c r="AE196" s="5">
        <f t="shared" ca="1" si="426"/>
        <v>615000</v>
      </c>
      <c r="AF196" s="5">
        <f t="shared" ca="1" si="426"/>
        <v>615000</v>
      </c>
      <c r="AG196" s="5">
        <f t="shared" ca="1" si="426"/>
        <v>615000</v>
      </c>
      <c r="AH196" s="5">
        <f t="shared" ca="1" si="426"/>
        <v>615000</v>
      </c>
      <c r="AI196" s="5">
        <f t="shared" ca="1" si="426"/>
        <v>615000</v>
      </c>
      <c r="AJ196" s="5">
        <f t="shared" ca="1" si="426"/>
        <v>630375</v>
      </c>
      <c r="AK196" s="5">
        <f t="shared" ca="1" si="426"/>
        <v>630375</v>
      </c>
      <c r="AL196" s="5">
        <f t="shared" ca="1" si="426"/>
        <v>630375</v>
      </c>
      <c r="AM196" s="5">
        <f t="shared" ca="1" si="426"/>
        <v>630375</v>
      </c>
      <c r="AN196" s="5">
        <f t="shared" ca="1" si="426"/>
        <v>630375</v>
      </c>
      <c r="AO196" s="5">
        <f t="shared" ca="1" si="426"/>
        <v>630375</v>
      </c>
      <c r="AP196" s="5">
        <f t="shared" ca="1" si="426"/>
        <v>646134.37499999988</v>
      </c>
      <c r="AQ196" s="5">
        <f t="shared" ca="1" si="426"/>
        <v>646134.37499999988</v>
      </c>
      <c r="AR196" s="5">
        <f t="shared" ca="1" si="426"/>
        <v>646134.37499999988</v>
      </c>
      <c r="AS196" s="5">
        <f t="shared" ca="1" si="426"/>
        <v>721516.71874999988</v>
      </c>
      <c r="AT196" s="5">
        <f t="shared" ca="1" si="426"/>
        <v>721516.71874999988</v>
      </c>
      <c r="AU196" s="5">
        <f t="shared" ca="1" si="426"/>
        <v>721516.71874999988</v>
      </c>
      <c r="AV196" s="5">
        <f t="shared" ca="1" si="426"/>
        <v>739554.63671874988</v>
      </c>
      <c r="AW196" s="5">
        <f t="shared" ca="1" si="426"/>
        <v>739554.63671874988</v>
      </c>
      <c r="AX196" s="5">
        <f t="shared" ca="1" si="426"/>
        <v>739554.63671874988</v>
      </c>
      <c r="AY196" s="5">
        <f t="shared" ca="1" si="426"/>
        <v>739554.63671874988</v>
      </c>
      <c r="AZ196" s="5">
        <f t="shared" ca="1" si="426"/>
        <v>739554.63671874988</v>
      </c>
      <c r="BA196" s="5">
        <f t="shared" ca="1" si="426"/>
        <v>739554.63671874988</v>
      </c>
      <c r="BB196" s="5">
        <f t="shared" ca="1" si="426"/>
        <v>758043.50263671856</v>
      </c>
      <c r="BC196" s="5">
        <f t="shared" ca="1" si="426"/>
        <v>837242.07753906224</v>
      </c>
      <c r="BD196" s="5">
        <f t="shared" ca="1" si="426"/>
        <v>837242.07753906224</v>
      </c>
      <c r="BE196" s="5">
        <f t="shared" ca="1" si="426"/>
        <v>837242.07753906224</v>
      </c>
      <c r="BF196" s="5">
        <f t="shared" ca="1" si="426"/>
        <v>837242.07753906224</v>
      </c>
      <c r="BG196" s="5">
        <f t="shared" ca="1" si="426"/>
        <v>837242.07753906224</v>
      </c>
      <c r="BH196" s="5">
        <f t="shared" ca="1" si="426"/>
        <v>858173.12947753875</v>
      </c>
      <c r="BI196" s="5">
        <f t="shared" ca="1" si="426"/>
        <v>858173.12947753875</v>
      </c>
      <c r="BJ196" s="5">
        <f t="shared" ca="1" si="426"/>
        <v>858173.12947753875</v>
      </c>
      <c r="BK196" s="5">
        <f t="shared" ca="1" si="426"/>
        <v>858173.12947753875</v>
      </c>
      <c r="BL196" s="5">
        <f t="shared" ca="1" si="426"/>
        <v>858173.12947753875</v>
      </c>
      <c r="BM196" s="5">
        <f t="shared" ca="1" si="426"/>
        <v>858173.12947753875</v>
      </c>
      <c r="BN196" s="5">
        <f t="shared" ca="1" si="426"/>
        <v>879627.45771447732</v>
      </c>
      <c r="BO196" s="5">
        <f t="shared" ca="1" si="426"/>
        <v>879627.45771447732</v>
      </c>
      <c r="BP196" s="5">
        <f t="shared" ca="1" si="426"/>
        <v>879627.45771447732</v>
      </c>
      <c r="BQ196" s="5">
        <f t="shared" ca="1" si="426"/>
        <v>879627.45771447732</v>
      </c>
      <c r="BR196" s="5">
        <f t="shared" ca="1" si="426"/>
        <v>879627.45771447732</v>
      </c>
      <c r="BS196" s="5">
        <f t="shared" ca="1" si="426"/>
        <v>879627.45771447732</v>
      </c>
      <c r="BT196" s="5">
        <f t="shared" ca="1" si="426"/>
        <v>901618.14415733912</v>
      </c>
      <c r="BU196" s="5">
        <f t="shared" ca="1" si="426"/>
        <v>901618.14415733912</v>
      </c>
      <c r="BV196" s="5">
        <f t="shared" ca="1" si="426"/>
        <v>999090.37595813256</v>
      </c>
      <c r="BW196" s="5">
        <f t="shared" ca="1" si="426"/>
        <v>999090.37595813256</v>
      </c>
      <c r="BX196" s="5">
        <f t="shared" ca="1" si="426"/>
        <v>999090.37595813256</v>
      </c>
      <c r="BY196" s="5">
        <f t="shared" ca="1" si="426"/>
        <v>999090.37595813256</v>
      </c>
      <c r="BZ196" s="5">
        <f t="shared" ca="1" si="426"/>
        <v>1024067.6353570856</v>
      </c>
      <c r="CA196" s="5">
        <f t="shared" ca="1" si="426"/>
        <v>1024067.6353570856</v>
      </c>
      <c r="CB196" s="5">
        <f t="shared" ca="1" si="426"/>
        <v>1024067.6353570856</v>
      </c>
      <c r="CC196" s="5">
        <f t="shared" ca="1" si="426"/>
        <v>1024067.6353570856</v>
      </c>
      <c r="CD196" s="5">
        <f t="shared" ca="1" si="426"/>
        <v>1024067.6353570856</v>
      </c>
      <c r="CE196" s="5">
        <f t="shared" ca="1" si="426"/>
        <v>1024067.6353570856</v>
      </c>
      <c r="CF196" s="5">
        <f t="shared" ca="1" si="426"/>
        <v>0</v>
      </c>
    </row>
    <row r="197" spans="2:84" x14ac:dyDescent="0.3">
      <c r="B197" s="13">
        <f>ROW()</f>
        <v>197</v>
      </c>
      <c r="H197" s="1" t="str">
        <f t="shared" ref="H197:H211" si="427">$H$196</f>
        <v>ФОТ управленческого персонала</v>
      </c>
      <c r="I197" s="1" t="s">
        <v>87</v>
      </c>
      <c r="M197" s="53" t="s">
        <v>75</v>
      </c>
      <c r="X197" s="5">
        <f ca="1">IF(X$4="",0,IF(X$1&lt;$P198,0,IF($P199="",1,IF($P199=0,0,IF(MAX($W197:W197)&gt;INT(X$11/$P199+1),MAX($W197:W197),INT(X$11/$P199+1))))))</f>
        <v>1</v>
      </c>
      <c r="Y197" s="5">
        <f ca="1">IF(Y$4="",0,IF(Y$1&lt;$P198,0,IF($P199="",1,IF($P199=0,0,IF(MAX($W197:X197)&gt;INT(Y$11/$P199+1),MAX($W197:X197),INT(Y$11/$P199+1))))))</f>
        <v>1</v>
      </c>
      <c r="Z197" s="5">
        <f ca="1">IF(Z$4="",0,IF(Z$1&lt;$P198,0,IF($P199="",1,IF($P199=0,0,IF(MAX($W197:Y197)&gt;INT(Z$11/$P199+1),MAX($W197:Y197),INT(Z$11/$P199+1))))))</f>
        <v>1</v>
      </c>
      <c r="AA197" s="5">
        <f ca="1">IF(AA$4="",0,IF(AA$1&lt;$P198,0,IF($P199="",1,IF($P199=0,0,IF(MAX($W197:Z197)&gt;INT(AA$11/$P199+1),MAX($W197:Z197),INT(AA$11/$P199+1))))))</f>
        <v>1</v>
      </c>
      <c r="AB197" s="5">
        <f ca="1">IF(AB$4="",0,IF(AB$1&lt;$P198,0,IF($P199="",1,IF($P199=0,0,IF(MAX($W197:AA197)&gt;INT(AB$11/$P199+1),MAX($W197:AA197),INT(AB$11/$P199+1))))))</f>
        <v>1</v>
      </c>
      <c r="AC197" s="5">
        <f ca="1">IF(AC$4="",0,IF(AC$1&lt;$P198,0,IF($P199="",1,IF($P199=0,0,IF(MAX($W197:AB197)&gt;INT(AC$11/$P199+1),MAX($W197:AB197),INT(AC$11/$P199+1))))))</f>
        <v>1</v>
      </c>
      <c r="AD197" s="5">
        <f ca="1">IF(AD$4="",0,IF(AD$1&lt;$P198,0,IF($P199="",1,IF($P199=0,0,IF(MAX($W197:AC197)&gt;INT(AD$11/$P199+1),MAX($W197:AC197),INT(AD$11/$P199+1))))))</f>
        <v>1</v>
      </c>
      <c r="AE197" s="5">
        <f ca="1">IF(AE$4="",0,IF(AE$1&lt;$P198,0,IF($P199="",1,IF($P199=0,0,IF(MAX($W197:AD197)&gt;INT(AE$11/$P199+1),MAX($W197:AD197),INT(AE$11/$P199+1))))))</f>
        <v>1</v>
      </c>
      <c r="AF197" s="5">
        <f ca="1">IF(AF$4="",0,IF(AF$1&lt;$P198,0,IF($P199="",1,IF($P199=0,0,IF(MAX($W197:AE197)&gt;INT(AF$11/$P199+1),MAX($W197:AE197),INT(AF$11/$P199+1))))))</f>
        <v>1</v>
      </c>
      <c r="AG197" s="5">
        <f ca="1">IF(AG$4="",0,IF(AG$1&lt;$P198,0,IF($P199="",1,IF($P199=0,0,IF(MAX($W197:AF197)&gt;INT(AG$11/$P199+1),MAX($W197:AF197),INT(AG$11/$P199+1))))))</f>
        <v>1</v>
      </c>
      <c r="AH197" s="5">
        <f ca="1">IF(AH$4="",0,IF(AH$1&lt;$P198,0,IF($P199="",1,IF($P199=0,0,IF(MAX($W197:AG197)&gt;INT(AH$11/$P199+1),MAX($W197:AG197),INT(AH$11/$P199+1))))))</f>
        <v>1</v>
      </c>
      <c r="AI197" s="5">
        <f ca="1">IF(AI$4="",0,IF(AI$1&lt;$P198,0,IF($P199="",1,IF($P199=0,0,IF(MAX($W197:AH197)&gt;INT(AI$11/$P199+1),MAX($W197:AH197),INT(AI$11/$P199+1))))))</f>
        <v>1</v>
      </c>
      <c r="AJ197" s="5">
        <f ca="1">IF(AJ$4="",0,IF(AJ$1&lt;$P198,0,IF($P199="",1,IF($P199=0,0,IF(MAX($W197:AI197)&gt;INT(AJ$11/$P199+1),MAX($W197:AI197),INT(AJ$11/$P199+1))))))</f>
        <v>1</v>
      </c>
      <c r="AK197" s="5">
        <f ca="1">IF(AK$4="",0,IF(AK$1&lt;$P198,0,IF($P199="",1,IF($P199=0,0,IF(MAX($W197:AJ197)&gt;INT(AK$11/$P199+1),MAX($W197:AJ197),INT(AK$11/$P199+1))))))</f>
        <v>1</v>
      </c>
      <c r="AL197" s="5">
        <f ca="1">IF(AL$4="",0,IF(AL$1&lt;$P198,0,IF($P199="",1,IF($P199=0,0,IF(MAX($W197:AK197)&gt;INT(AL$11/$P199+1),MAX($W197:AK197),INT(AL$11/$P199+1))))))</f>
        <v>1</v>
      </c>
      <c r="AM197" s="5">
        <f ca="1">IF(AM$4="",0,IF(AM$1&lt;$P198,0,IF($P199="",1,IF($P199=0,0,IF(MAX($W197:AL197)&gt;INT(AM$11/$P199+1),MAX($W197:AL197),INT(AM$11/$P199+1))))))</f>
        <v>1</v>
      </c>
      <c r="AN197" s="5">
        <f ca="1">IF(AN$4="",0,IF(AN$1&lt;$P198,0,IF($P199="",1,IF($P199=0,0,IF(MAX($W197:AM197)&gt;INT(AN$11/$P199+1),MAX($W197:AM197),INT(AN$11/$P199+1))))))</f>
        <v>1</v>
      </c>
      <c r="AO197" s="5">
        <f ca="1">IF(AO$4="",0,IF(AO$1&lt;$P198,0,IF($P199="",1,IF($P199=0,0,IF(MAX($W197:AN197)&gt;INT(AO$11/$P199+1),MAX($W197:AN197),INT(AO$11/$P199+1))))))</f>
        <v>1</v>
      </c>
      <c r="AP197" s="5">
        <f ca="1">IF(AP$4="",0,IF(AP$1&lt;$P198,0,IF($P199="",1,IF($P199=0,0,IF(MAX($W197:AO197)&gt;INT(AP$11/$P199+1),MAX($W197:AO197),INT(AP$11/$P199+1))))))</f>
        <v>1</v>
      </c>
      <c r="AQ197" s="5">
        <f ca="1">IF(AQ$4="",0,IF(AQ$1&lt;$P198,0,IF($P199="",1,IF($P199=0,0,IF(MAX($W197:AP197)&gt;INT(AQ$11/$P199+1),MAX($W197:AP197),INT(AQ$11/$P199+1))))))</f>
        <v>1</v>
      </c>
      <c r="AR197" s="5">
        <f ca="1">IF(AR$4="",0,IF(AR$1&lt;$P198,0,IF($P199="",1,IF($P199=0,0,IF(MAX($W197:AQ197)&gt;INT(AR$11/$P199+1),MAX($W197:AQ197),INT(AR$11/$P199+1))))))</f>
        <v>1</v>
      </c>
      <c r="AS197" s="5">
        <f ca="1">IF(AS$4="",0,IF(AS$1&lt;$P198,0,IF($P199="",1,IF($P199=0,0,IF(MAX($W197:AR197)&gt;INT(AS$11/$P199+1),MAX($W197:AR197),INT(AS$11/$P199+1))))))</f>
        <v>1</v>
      </c>
      <c r="AT197" s="5">
        <f ca="1">IF(AT$4="",0,IF(AT$1&lt;$P198,0,IF($P199="",1,IF($P199=0,0,IF(MAX($W197:AS197)&gt;INT(AT$11/$P199+1),MAX($W197:AS197),INT(AT$11/$P199+1))))))</f>
        <v>1</v>
      </c>
      <c r="AU197" s="5">
        <f ca="1">IF(AU$4="",0,IF(AU$1&lt;$P198,0,IF($P199="",1,IF($P199=0,0,IF(MAX($W197:AT197)&gt;INT(AU$11/$P199+1),MAX($W197:AT197),INT(AU$11/$P199+1))))))</f>
        <v>1</v>
      </c>
      <c r="AV197" s="5">
        <f ca="1">IF(AV$4="",0,IF(AV$1&lt;$P198,0,IF($P199="",1,IF($P199=0,0,IF(MAX($W197:AU197)&gt;INT(AV$11/$P199+1),MAX($W197:AU197),INT(AV$11/$P199+1))))))</f>
        <v>1</v>
      </c>
      <c r="AW197" s="5">
        <f ca="1">IF(AW$4="",0,IF(AW$1&lt;$P198,0,IF($P199="",1,IF($P199=0,0,IF(MAX($W197:AV197)&gt;INT(AW$11/$P199+1),MAX($W197:AV197),INT(AW$11/$P199+1))))))</f>
        <v>1</v>
      </c>
      <c r="AX197" s="5">
        <f ca="1">IF(AX$4="",0,IF(AX$1&lt;$P198,0,IF($P199="",1,IF($P199=0,0,IF(MAX($W197:AW197)&gt;INT(AX$11/$P199+1),MAX($W197:AW197),INT(AX$11/$P199+1))))))</f>
        <v>1</v>
      </c>
      <c r="AY197" s="5">
        <f ca="1">IF(AY$4="",0,IF(AY$1&lt;$P198,0,IF($P199="",1,IF($P199=0,0,IF(MAX($W197:AX197)&gt;INT(AY$11/$P199+1),MAX($W197:AX197),INT(AY$11/$P199+1))))))</f>
        <v>1</v>
      </c>
      <c r="AZ197" s="5">
        <f ca="1">IF(AZ$4="",0,IF(AZ$1&lt;$P198,0,IF($P199="",1,IF($P199=0,0,IF(MAX($W197:AY197)&gt;INT(AZ$11/$P199+1),MAX($W197:AY197),INT(AZ$11/$P199+1))))))</f>
        <v>1</v>
      </c>
      <c r="BA197" s="5">
        <f ca="1">IF(BA$4="",0,IF(BA$1&lt;$P198,0,IF($P199="",1,IF($P199=0,0,IF(MAX($W197:AZ197)&gt;INT(BA$11/$P199+1),MAX($W197:AZ197),INT(BA$11/$P199+1))))))</f>
        <v>1</v>
      </c>
      <c r="BB197" s="5">
        <f ca="1">IF(BB$4="",0,IF(BB$1&lt;$P198,0,IF($P199="",1,IF($P199=0,0,IF(MAX($W197:BA197)&gt;INT(BB$11/$P199+1),MAX($W197:BA197),INT(BB$11/$P199+1))))))</f>
        <v>1</v>
      </c>
      <c r="BC197" s="5">
        <f ca="1">IF(BC$4="",0,IF(BC$1&lt;$P198,0,IF($P199="",1,IF($P199=0,0,IF(MAX($W197:BB197)&gt;INT(BC$11/$P199+1),MAX($W197:BB197),INT(BC$11/$P199+1))))))</f>
        <v>1</v>
      </c>
      <c r="BD197" s="5">
        <f ca="1">IF(BD$4="",0,IF(BD$1&lt;$P198,0,IF($P199="",1,IF($P199=0,0,IF(MAX($W197:BC197)&gt;INT(BD$11/$P199+1),MAX($W197:BC197),INT(BD$11/$P199+1))))))</f>
        <v>1</v>
      </c>
      <c r="BE197" s="5">
        <f ca="1">IF(BE$4="",0,IF(BE$1&lt;$P198,0,IF($P199="",1,IF($P199=0,0,IF(MAX($W197:BD197)&gt;INT(BE$11/$P199+1),MAX($W197:BD197),INT(BE$11/$P199+1))))))</f>
        <v>1</v>
      </c>
      <c r="BF197" s="5">
        <f ca="1">IF(BF$4="",0,IF(BF$1&lt;$P198,0,IF($P199="",1,IF($P199=0,0,IF(MAX($W197:BE197)&gt;INT(BF$11/$P199+1),MAX($W197:BE197),INT(BF$11/$P199+1))))))</f>
        <v>1</v>
      </c>
      <c r="BG197" s="5">
        <f ca="1">IF(BG$4="",0,IF(BG$1&lt;$P198,0,IF($P199="",1,IF($P199=0,0,IF(MAX($W197:BF197)&gt;INT(BG$11/$P199+1),MAX($W197:BF197),INT(BG$11/$P199+1))))))</f>
        <v>1</v>
      </c>
      <c r="BH197" s="5">
        <f ca="1">IF(BH$4="",0,IF(BH$1&lt;$P198,0,IF($P199="",1,IF($P199=0,0,IF(MAX($W197:BG197)&gt;INT(BH$11/$P199+1),MAX($W197:BG197),INT(BH$11/$P199+1))))))</f>
        <v>1</v>
      </c>
      <c r="BI197" s="5">
        <f ca="1">IF(BI$4="",0,IF(BI$1&lt;$P198,0,IF($P199="",1,IF($P199=0,0,IF(MAX($W197:BH197)&gt;INT(BI$11/$P199+1),MAX($W197:BH197),INT(BI$11/$P199+1))))))</f>
        <v>1</v>
      </c>
      <c r="BJ197" s="5">
        <f ca="1">IF(BJ$4="",0,IF(BJ$1&lt;$P198,0,IF($P199="",1,IF($P199=0,0,IF(MAX($W197:BI197)&gt;INT(BJ$11/$P199+1),MAX($W197:BI197),INT(BJ$11/$P199+1))))))</f>
        <v>1</v>
      </c>
      <c r="BK197" s="5">
        <f ca="1">IF(BK$4="",0,IF(BK$1&lt;$P198,0,IF($P199="",1,IF($P199=0,0,IF(MAX($W197:BJ197)&gt;INT(BK$11/$P199+1),MAX($W197:BJ197),INT(BK$11/$P199+1))))))</f>
        <v>1</v>
      </c>
      <c r="BL197" s="5">
        <f ca="1">IF(BL$4="",0,IF(BL$1&lt;$P198,0,IF($P199="",1,IF($P199=0,0,IF(MAX($W197:BK197)&gt;INT(BL$11/$P199+1),MAX($W197:BK197),INT(BL$11/$P199+1))))))</f>
        <v>1</v>
      </c>
      <c r="BM197" s="5">
        <f ca="1">IF(BM$4="",0,IF(BM$1&lt;$P198,0,IF($P199="",1,IF($P199=0,0,IF(MAX($W197:BL197)&gt;INT(BM$11/$P199+1),MAX($W197:BL197),INT(BM$11/$P199+1))))))</f>
        <v>1</v>
      </c>
      <c r="BN197" s="5">
        <f ca="1">IF(BN$4="",0,IF(BN$1&lt;$P198,0,IF($P199="",1,IF($P199=0,0,IF(MAX($W197:BM197)&gt;INT(BN$11/$P199+1),MAX($W197:BM197),INT(BN$11/$P199+1))))))</f>
        <v>1</v>
      </c>
      <c r="BO197" s="5">
        <f ca="1">IF(BO$4="",0,IF(BO$1&lt;$P198,0,IF($P199="",1,IF($P199=0,0,IF(MAX($W197:BN197)&gt;INT(BO$11/$P199+1),MAX($W197:BN197),INT(BO$11/$P199+1))))))</f>
        <v>1</v>
      </c>
      <c r="BP197" s="5">
        <f ca="1">IF(BP$4="",0,IF(BP$1&lt;$P198,0,IF($P199="",1,IF($P199=0,0,IF(MAX($W197:BO197)&gt;INT(BP$11/$P199+1),MAX($W197:BO197),INT(BP$11/$P199+1))))))</f>
        <v>1</v>
      </c>
      <c r="BQ197" s="5">
        <f ca="1">IF(BQ$4="",0,IF(BQ$1&lt;$P198,0,IF($P199="",1,IF($P199=0,0,IF(MAX($W197:BP197)&gt;INT(BQ$11/$P199+1),MAX($W197:BP197),INT(BQ$11/$P199+1))))))</f>
        <v>1</v>
      </c>
      <c r="BR197" s="5">
        <f ca="1">IF(BR$4="",0,IF(BR$1&lt;$P198,0,IF($P199="",1,IF($P199=0,0,IF(MAX($W197:BQ197)&gt;INT(BR$11/$P199+1),MAX($W197:BQ197),INT(BR$11/$P199+1))))))</f>
        <v>1</v>
      </c>
      <c r="BS197" s="5">
        <f ca="1">IF(BS$4="",0,IF(BS$1&lt;$P198,0,IF($P199="",1,IF($P199=0,0,IF(MAX($W197:BR197)&gt;INT(BS$11/$P199+1),MAX($W197:BR197),INT(BS$11/$P199+1))))))</f>
        <v>1</v>
      </c>
      <c r="BT197" s="5">
        <f ca="1">IF(BT$4="",0,IF(BT$1&lt;$P198,0,IF($P199="",1,IF($P199=0,0,IF(MAX($W197:BS197)&gt;INT(BT$11/$P199+1),MAX($W197:BS197),INT(BT$11/$P199+1))))))</f>
        <v>1</v>
      </c>
      <c r="BU197" s="5">
        <f ca="1">IF(BU$4="",0,IF(BU$1&lt;$P198,0,IF($P199="",1,IF($P199=0,0,IF(MAX($W197:BT197)&gt;INT(BU$11/$P199+1),MAX($W197:BT197),INT(BU$11/$P199+1))))))</f>
        <v>1</v>
      </c>
      <c r="BV197" s="5">
        <f ca="1">IF(BV$4="",0,IF(BV$1&lt;$P198,0,IF($P199="",1,IF($P199=0,0,IF(MAX($W197:BU197)&gt;INT(BV$11/$P199+1),MAX($W197:BU197),INT(BV$11/$P199+1))))))</f>
        <v>1</v>
      </c>
      <c r="BW197" s="5">
        <f ca="1">IF(BW$4="",0,IF(BW$1&lt;$P198,0,IF($P199="",1,IF($P199=0,0,IF(MAX($W197:BV197)&gt;INT(BW$11/$P199+1),MAX($W197:BV197),INT(BW$11/$P199+1))))))</f>
        <v>1</v>
      </c>
      <c r="BX197" s="5">
        <f ca="1">IF(BX$4="",0,IF(BX$1&lt;$P198,0,IF($P199="",1,IF($P199=0,0,IF(MAX($W197:BW197)&gt;INT(BX$11/$P199+1),MAX($W197:BW197),INT(BX$11/$P199+1))))))</f>
        <v>1</v>
      </c>
      <c r="BY197" s="5">
        <f ca="1">IF(BY$4="",0,IF(BY$1&lt;$P198,0,IF($P199="",1,IF($P199=0,0,IF(MAX($W197:BX197)&gt;INT(BY$11/$P199+1),MAX($W197:BX197),INT(BY$11/$P199+1))))))</f>
        <v>1</v>
      </c>
      <c r="BZ197" s="5">
        <f ca="1">IF(BZ$4="",0,IF(BZ$1&lt;$P198,0,IF($P199="",1,IF($P199=0,0,IF(MAX($W197:BY197)&gt;INT(BZ$11/$P199+1),MAX($W197:BY197),INT(BZ$11/$P199+1))))))</f>
        <v>1</v>
      </c>
      <c r="CA197" s="5">
        <f ca="1">IF(CA$4="",0,IF(CA$1&lt;$P198,0,IF($P199="",1,IF($P199=0,0,IF(MAX($W197:BZ197)&gt;INT(CA$11/$P199+1),MAX($W197:BZ197),INT(CA$11/$P199+1))))))</f>
        <v>1</v>
      </c>
      <c r="CB197" s="5">
        <f ca="1">IF(CB$4="",0,IF(CB$1&lt;$P198,0,IF($P199="",1,IF($P199=0,0,IF(MAX($W197:CA197)&gt;INT(CB$11/$P199+1),MAX($W197:CA197),INT(CB$11/$P199+1))))))</f>
        <v>1</v>
      </c>
      <c r="CC197" s="5">
        <f ca="1">IF(CC$4="",0,IF(CC$1&lt;$P198,0,IF($P199="",1,IF($P199=0,0,IF(MAX($W197:CB197)&gt;INT(CC$11/$P199+1),MAX($W197:CB197),INT(CC$11/$P199+1))))))</f>
        <v>1</v>
      </c>
      <c r="CD197" s="5">
        <f ca="1">IF(CD$4="",0,IF(CD$1&lt;$P198,0,IF($P199="",1,IF($P199=0,0,IF(MAX($W197:CC197)&gt;INT(CD$11/$P199+1),MAX($W197:CC197),INT(CD$11/$P199+1))))))</f>
        <v>1</v>
      </c>
      <c r="CE197" s="5">
        <f ca="1">IF(CE$4="",0,IF(CE$1&lt;$P198,0,IF($P199="",1,IF($P199=0,0,IF(MAX($W197:CD197)&gt;INT(CE$11/$P199+1),MAX($W197:CD197),INT(CE$11/$P199+1))))))</f>
        <v>1</v>
      </c>
      <c r="CF197" s="5">
        <f ca="1">IF(CF$4="",0,IF(CF$1&lt;$P198,0,IF($P199="",1,IF($P199=0,0,IF(MAX($W197:CE197)&gt;INT(CF$11/$P199+1),MAX($W197:CE197),INT(CF$11/$P199+1))))))</f>
        <v>0</v>
      </c>
    </row>
    <row r="198" spans="2:84" x14ac:dyDescent="0.3">
      <c r="B198" s="13">
        <f>ROW()</f>
        <v>198</v>
      </c>
      <c r="H198" s="1" t="str">
        <f t="shared" si="427"/>
        <v>ФОТ управленческого персонала</v>
      </c>
      <c r="I198" s="1" t="str">
        <f>I197</f>
        <v>Генеральный директор</v>
      </c>
      <c r="J198" s="1" t="s">
        <v>90</v>
      </c>
      <c r="M198" s="53" t="s">
        <v>89</v>
      </c>
      <c r="O198" s="82"/>
      <c r="P198" s="84">
        <v>1</v>
      </c>
      <c r="W198" s="34"/>
    </row>
    <row r="199" spans="2:84" x14ac:dyDescent="0.3">
      <c r="B199" s="13">
        <f>ROW()</f>
        <v>199</v>
      </c>
      <c r="H199" s="1" t="str">
        <f t="shared" si="427"/>
        <v>ФОТ управленческого персонала</v>
      </c>
      <c r="I199" s="1" t="str">
        <f>I197</f>
        <v>Генеральный директор</v>
      </c>
      <c r="J199" s="1" t="s">
        <v>86</v>
      </c>
      <c r="M199" s="53" t="str">
        <f>Prcsses!$P$11</f>
        <v>тн</v>
      </c>
      <c r="O199" s="82"/>
      <c r="P199" s="84"/>
      <c r="W199" s="34"/>
    </row>
    <row r="200" spans="2:84" x14ac:dyDescent="0.3">
      <c r="B200" s="13">
        <f>ROW()</f>
        <v>200</v>
      </c>
      <c r="H200" s="1" t="str">
        <f t="shared" si="427"/>
        <v>ФОТ управленческого персонала</v>
      </c>
      <c r="I200" s="1" t="s">
        <v>91</v>
      </c>
      <c r="M200" s="53" t="str">
        <f>$M$197</f>
        <v>кол-во сотрудников</v>
      </c>
      <c r="X200" s="5">
        <f ca="1">IF(X$4="",0,IF(X$1&lt;$P201,0,IF($P202="",1,IF($P202=0,0,IF(MAX($W200:W200)&gt;INT(X$11/$P202+1),MAX($W200:W200),INT(X$11/$P202+1))))))</f>
        <v>0</v>
      </c>
      <c r="Y200" s="5">
        <f ca="1">IF(Y$4="",0,IF(Y$1&lt;$P201,0,IF($P202="",1,IF($P202=0,0,IF(MAX($W200:X200)&gt;INT(Y$11/$P202+1),MAX($W200:X200),INT(Y$11/$P202+1))))))</f>
        <v>1</v>
      </c>
      <c r="Z200" s="5">
        <f ca="1">IF(Z$4="",0,IF(Z$1&lt;$P201,0,IF($P202="",1,IF($P202=0,0,IF(MAX($W200:Y200)&gt;INT(Z$11/$P202+1),MAX($W200:Y200),INT(Z$11/$P202+1))))))</f>
        <v>1</v>
      </c>
      <c r="AA200" s="5">
        <f ca="1">IF(AA$4="",0,IF(AA$1&lt;$P201,0,IF($P202="",1,IF($P202=0,0,IF(MAX($W200:Z200)&gt;INT(AA$11/$P202+1),MAX($W200:Z200),INT(AA$11/$P202+1))))))</f>
        <v>1</v>
      </c>
      <c r="AB200" s="5">
        <f ca="1">IF(AB$4="",0,IF(AB$1&lt;$P201,0,IF($P202="",1,IF($P202=0,0,IF(MAX($W200:AA200)&gt;INT(AB$11/$P202+1),MAX($W200:AA200),INT(AB$11/$P202+1))))))</f>
        <v>1</v>
      </c>
      <c r="AC200" s="5">
        <f ca="1">IF(AC$4="",0,IF(AC$1&lt;$P201,0,IF($P202="",1,IF($P202=0,0,IF(MAX($W200:AB200)&gt;INT(AC$11/$P202+1),MAX($W200:AB200),INT(AC$11/$P202+1))))))</f>
        <v>1</v>
      </c>
      <c r="AD200" s="5">
        <f ca="1">IF(AD$4="",0,IF(AD$1&lt;$P201,0,IF($P202="",1,IF($P202=0,0,IF(MAX($W200:AC200)&gt;INT(AD$11/$P202+1),MAX($W200:AC200),INT(AD$11/$P202+1))))))</f>
        <v>1</v>
      </c>
      <c r="AE200" s="5">
        <f ca="1">IF(AE$4="",0,IF(AE$1&lt;$P201,0,IF($P202="",1,IF($P202=0,0,IF(MAX($W200:AD200)&gt;INT(AE$11/$P202+1),MAX($W200:AD200),INT(AE$11/$P202+1))))))</f>
        <v>1</v>
      </c>
      <c r="AF200" s="5">
        <f ca="1">IF(AF$4="",0,IF(AF$1&lt;$P201,0,IF($P202="",1,IF($P202=0,0,IF(MAX($W200:AE200)&gt;INT(AF$11/$P202+1),MAX($W200:AE200),INT(AF$11/$P202+1))))))</f>
        <v>1</v>
      </c>
      <c r="AG200" s="5">
        <f ca="1">IF(AG$4="",0,IF(AG$1&lt;$P201,0,IF($P202="",1,IF($P202=0,0,IF(MAX($W200:AF200)&gt;INT(AG$11/$P202+1),MAX($W200:AF200),INT(AG$11/$P202+1))))))</f>
        <v>1</v>
      </c>
      <c r="AH200" s="5">
        <f ca="1">IF(AH$4="",0,IF(AH$1&lt;$P201,0,IF($P202="",1,IF($P202=0,0,IF(MAX($W200:AG200)&gt;INT(AH$11/$P202+1),MAX($W200:AG200),INT(AH$11/$P202+1))))))</f>
        <v>1</v>
      </c>
      <c r="AI200" s="5">
        <f ca="1">IF(AI$4="",0,IF(AI$1&lt;$P201,0,IF($P202="",1,IF($P202=0,0,IF(MAX($W200:AH200)&gt;INT(AI$11/$P202+1),MAX($W200:AH200),INT(AI$11/$P202+1))))))</f>
        <v>1</v>
      </c>
      <c r="AJ200" s="5">
        <f ca="1">IF(AJ$4="",0,IF(AJ$1&lt;$P201,0,IF($P202="",1,IF($P202=0,0,IF(MAX($W200:AI200)&gt;INT(AJ$11/$P202+1),MAX($W200:AI200),INT(AJ$11/$P202+1))))))</f>
        <v>1</v>
      </c>
      <c r="AK200" s="5">
        <f ca="1">IF(AK$4="",0,IF(AK$1&lt;$P201,0,IF($P202="",1,IF($P202=0,0,IF(MAX($W200:AJ200)&gt;INT(AK$11/$P202+1),MAX($W200:AJ200),INT(AK$11/$P202+1))))))</f>
        <v>1</v>
      </c>
      <c r="AL200" s="5">
        <f ca="1">IF(AL$4="",0,IF(AL$1&lt;$P201,0,IF($P202="",1,IF($P202=0,0,IF(MAX($W200:AK200)&gt;INT(AL$11/$P202+1),MAX($W200:AK200),INT(AL$11/$P202+1))))))</f>
        <v>1</v>
      </c>
      <c r="AM200" s="5">
        <f ca="1">IF(AM$4="",0,IF(AM$1&lt;$P201,0,IF($P202="",1,IF($P202=0,0,IF(MAX($W200:AL200)&gt;INT(AM$11/$P202+1),MAX($W200:AL200),INT(AM$11/$P202+1))))))</f>
        <v>1</v>
      </c>
      <c r="AN200" s="5">
        <f ca="1">IF(AN$4="",0,IF(AN$1&lt;$P201,0,IF($P202="",1,IF($P202=0,0,IF(MAX($W200:AM200)&gt;INT(AN$11/$P202+1),MAX($W200:AM200),INT(AN$11/$P202+1))))))</f>
        <v>1</v>
      </c>
      <c r="AO200" s="5">
        <f ca="1">IF(AO$4="",0,IF(AO$1&lt;$P201,0,IF($P202="",1,IF($P202=0,0,IF(MAX($W200:AN200)&gt;INT(AO$11/$P202+1),MAX($W200:AN200),INT(AO$11/$P202+1))))))</f>
        <v>1</v>
      </c>
      <c r="AP200" s="5">
        <f ca="1">IF(AP$4="",0,IF(AP$1&lt;$P201,0,IF($P202="",1,IF($P202=0,0,IF(MAX($W200:AO200)&gt;INT(AP$11/$P202+1),MAX($W200:AO200),INT(AP$11/$P202+1))))))</f>
        <v>1</v>
      </c>
      <c r="AQ200" s="5">
        <f ca="1">IF(AQ$4="",0,IF(AQ$1&lt;$P201,0,IF($P202="",1,IF($P202=0,0,IF(MAX($W200:AP200)&gt;INT(AQ$11/$P202+1),MAX($W200:AP200),INT(AQ$11/$P202+1))))))</f>
        <v>1</v>
      </c>
      <c r="AR200" s="5">
        <f ca="1">IF(AR$4="",0,IF(AR$1&lt;$P201,0,IF($P202="",1,IF($P202=0,0,IF(MAX($W200:AQ200)&gt;INT(AR$11/$P202+1),MAX($W200:AQ200),INT(AR$11/$P202+1))))))</f>
        <v>1</v>
      </c>
      <c r="AS200" s="5">
        <f ca="1">IF(AS$4="",0,IF(AS$1&lt;$P201,0,IF($P202="",1,IF($P202=0,0,IF(MAX($W200:AR200)&gt;INT(AS$11/$P202+1),MAX($W200:AR200),INT(AS$11/$P202+1))))))</f>
        <v>1</v>
      </c>
      <c r="AT200" s="5">
        <f ca="1">IF(AT$4="",0,IF(AT$1&lt;$P201,0,IF($P202="",1,IF($P202=0,0,IF(MAX($W200:AS200)&gt;INT(AT$11/$P202+1),MAX($W200:AS200),INT(AT$11/$P202+1))))))</f>
        <v>1</v>
      </c>
      <c r="AU200" s="5">
        <f ca="1">IF(AU$4="",0,IF(AU$1&lt;$P201,0,IF($P202="",1,IF($P202=0,0,IF(MAX($W200:AT200)&gt;INT(AU$11/$P202+1),MAX($W200:AT200),INT(AU$11/$P202+1))))))</f>
        <v>1</v>
      </c>
      <c r="AV200" s="5">
        <f ca="1">IF(AV$4="",0,IF(AV$1&lt;$P201,0,IF($P202="",1,IF($P202=0,0,IF(MAX($W200:AU200)&gt;INT(AV$11/$P202+1),MAX($W200:AU200),INT(AV$11/$P202+1))))))</f>
        <v>1</v>
      </c>
      <c r="AW200" s="5">
        <f ca="1">IF(AW$4="",0,IF(AW$1&lt;$P201,0,IF($P202="",1,IF($P202=0,0,IF(MAX($W200:AV200)&gt;INT(AW$11/$P202+1),MAX($W200:AV200),INT(AW$11/$P202+1))))))</f>
        <v>1</v>
      </c>
      <c r="AX200" s="5">
        <f ca="1">IF(AX$4="",0,IF(AX$1&lt;$P201,0,IF($P202="",1,IF($P202=0,0,IF(MAX($W200:AW200)&gt;INT(AX$11/$P202+1),MAX($W200:AW200),INT(AX$11/$P202+1))))))</f>
        <v>1</v>
      </c>
      <c r="AY200" s="5">
        <f ca="1">IF(AY$4="",0,IF(AY$1&lt;$P201,0,IF($P202="",1,IF($P202=0,0,IF(MAX($W200:AX200)&gt;INT(AY$11/$P202+1),MAX($W200:AX200),INT(AY$11/$P202+1))))))</f>
        <v>1</v>
      </c>
      <c r="AZ200" s="5">
        <f ca="1">IF(AZ$4="",0,IF(AZ$1&lt;$P201,0,IF($P202="",1,IF($P202=0,0,IF(MAX($W200:AY200)&gt;INT(AZ$11/$P202+1),MAX($W200:AY200),INT(AZ$11/$P202+1))))))</f>
        <v>1</v>
      </c>
      <c r="BA200" s="5">
        <f ca="1">IF(BA$4="",0,IF(BA$1&lt;$P201,0,IF($P202="",1,IF($P202=0,0,IF(MAX($W200:AZ200)&gt;INT(BA$11/$P202+1),MAX($W200:AZ200),INT(BA$11/$P202+1))))))</f>
        <v>1</v>
      </c>
      <c r="BB200" s="5">
        <f ca="1">IF(BB$4="",0,IF(BB$1&lt;$P201,0,IF($P202="",1,IF($P202=0,0,IF(MAX($W200:BA200)&gt;INT(BB$11/$P202+1),MAX($W200:BA200),INT(BB$11/$P202+1))))))</f>
        <v>1</v>
      </c>
      <c r="BC200" s="5">
        <f ca="1">IF(BC$4="",0,IF(BC$1&lt;$P201,0,IF($P202="",1,IF($P202=0,0,IF(MAX($W200:BB200)&gt;INT(BC$11/$P202+1),MAX($W200:BB200),INT(BC$11/$P202+1))))))</f>
        <v>1</v>
      </c>
      <c r="BD200" s="5">
        <f ca="1">IF(BD$4="",0,IF(BD$1&lt;$P201,0,IF($P202="",1,IF($P202=0,0,IF(MAX($W200:BC200)&gt;INT(BD$11/$P202+1),MAX($W200:BC200),INT(BD$11/$P202+1))))))</f>
        <v>1</v>
      </c>
      <c r="BE200" s="5">
        <f ca="1">IF(BE$4="",0,IF(BE$1&lt;$P201,0,IF($P202="",1,IF($P202=0,0,IF(MAX($W200:BD200)&gt;INT(BE$11/$P202+1),MAX($W200:BD200),INT(BE$11/$P202+1))))))</f>
        <v>1</v>
      </c>
      <c r="BF200" s="5">
        <f ca="1">IF(BF$4="",0,IF(BF$1&lt;$P201,0,IF($P202="",1,IF($P202=0,0,IF(MAX($W200:BE200)&gt;INT(BF$11/$P202+1),MAX($W200:BE200),INT(BF$11/$P202+1))))))</f>
        <v>1</v>
      </c>
      <c r="BG200" s="5">
        <f ca="1">IF(BG$4="",0,IF(BG$1&lt;$P201,0,IF($P202="",1,IF($P202=0,0,IF(MAX($W200:BF200)&gt;INT(BG$11/$P202+1),MAX($W200:BF200),INT(BG$11/$P202+1))))))</f>
        <v>1</v>
      </c>
      <c r="BH200" s="5">
        <f ca="1">IF(BH$4="",0,IF(BH$1&lt;$P201,0,IF($P202="",1,IF($P202=0,0,IF(MAX($W200:BG200)&gt;INT(BH$11/$P202+1),MAX($W200:BG200),INT(BH$11/$P202+1))))))</f>
        <v>1</v>
      </c>
      <c r="BI200" s="5">
        <f ca="1">IF(BI$4="",0,IF(BI$1&lt;$P201,0,IF($P202="",1,IF($P202=0,0,IF(MAX($W200:BH200)&gt;INT(BI$11/$P202+1),MAX($W200:BH200),INT(BI$11/$P202+1))))))</f>
        <v>1</v>
      </c>
      <c r="BJ200" s="5">
        <f ca="1">IF(BJ$4="",0,IF(BJ$1&lt;$P201,0,IF($P202="",1,IF($P202=0,0,IF(MAX($W200:BI200)&gt;INT(BJ$11/$P202+1),MAX($W200:BI200),INT(BJ$11/$P202+1))))))</f>
        <v>1</v>
      </c>
      <c r="BK200" s="5">
        <f ca="1">IF(BK$4="",0,IF(BK$1&lt;$P201,0,IF($P202="",1,IF($P202=0,0,IF(MAX($W200:BJ200)&gt;INT(BK$11/$P202+1),MAX($W200:BJ200),INT(BK$11/$P202+1))))))</f>
        <v>1</v>
      </c>
      <c r="BL200" s="5">
        <f ca="1">IF(BL$4="",0,IF(BL$1&lt;$P201,0,IF($P202="",1,IF($P202=0,0,IF(MAX($W200:BK200)&gt;INT(BL$11/$P202+1),MAX($W200:BK200),INT(BL$11/$P202+1))))))</f>
        <v>1</v>
      </c>
      <c r="BM200" s="5">
        <f ca="1">IF(BM$4="",0,IF(BM$1&lt;$P201,0,IF($P202="",1,IF($P202=0,0,IF(MAX($W200:BL200)&gt;INT(BM$11/$P202+1),MAX($W200:BL200),INT(BM$11/$P202+1))))))</f>
        <v>1</v>
      </c>
      <c r="BN200" s="5">
        <f ca="1">IF(BN$4="",0,IF(BN$1&lt;$P201,0,IF($P202="",1,IF($P202=0,0,IF(MAX($W200:BM200)&gt;INT(BN$11/$P202+1),MAX($W200:BM200),INT(BN$11/$P202+1))))))</f>
        <v>1</v>
      </c>
      <c r="BO200" s="5">
        <f ca="1">IF(BO$4="",0,IF(BO$1&lt;$P201,0,IF($P202="",1,IF($P202=0,0,IF(MAX($W200:BN200)&gt;INT(BO$11/$P202+1),MAX($W200:BN200),INT(BO$11/$P202+1))))))</f>
        <v>1</v>
      </c>
      <c r="BP200" s="5">
        <f ca="1">IF(BP$4="",0,IF(BP$1&lt;$P201,0,IF($P202="",1,IF($P202=0,0,IF(MAX($W200:BO200)&gt;INT(BP$11/$P202+1),MAX($W200:BO200),INT(BP$11/$P202+1))))))</f>
        <v>1</v>
      </c>
      <c r="BQ200" s="5">
        <f ca="1">IF(BQ$4="",0,IF(BQ$1&lt;$P201,0,IF($P202="",1,IF($P202=0,0,IF(MAX($W200:BP200)&gt;INT(BQ$11/$P202+1),MAX($W200:BP200),INT(BQ$11/$P202+1))))))</f>
        <v>1</v>
      </c>
      <c r="BR200" s="5">
        <f ca="1">IF(BR$4="",0,IF(BR$1&lt;$P201,0,IF($P202="",1,IF($P202=0,0,IF(MAX($W200:BQ200)&gt;INT(BR$11/$P202+1),MAX($W200:BQ200),INT(BR$11/$P202+1))))))</f>
        <v>1</v>
      </c>
      <c r="BS200" s="5">
        <f ca="1">IF(BS$4="",0,IF(BS$1&lt;$P201,0,IF($P202="",1,IF($P202=0,0,IF(MAX($W200:BR200)&gt;INT(BS$11/$P202+1),MAX($W200:BR200),INT(BS$11/$P202+1))))))</f>
        <v>1</v>
      </c>
      <c r="BT200" s="5">
        <f ca="1">IF(BT$4="",0,IF(BT$1&lt;$P201,0,IF($P202="",1,IF($P202=0,0,IF(MAX($W200:BS200)&gt;INT(BT$11/$P202+1),MAX($W200:BS200),INT(BT$11/$P202+1))))))</f>
        <v>1</v>
      </c>
      <c r="BU200" s="5">
        <f ca="1">IF(BU$4="",0,IF(BU$1&lt;$P201,0,IF($P202="",1,IF($P202=0,0,IF(MAX($W200:BT200)&gt;INT(BU$11/$P202+1),MAX($W200:BT200),INT(BU$11/$P202+1))))))</f>
        <v>1</v>
      </c>
      <c r="BV200" s="5">
        <f ca="1">IF(BV$4="",0,IF(BV$1&lt;$P201,0,IF($P202="",1,IF($P202=0,0,IF(MAX($W200:BU200)&gt;INT(BV$11/$P202+1),MAX($W200:BU200),INT(BV$11/$P202+1))))))</f>
        <v>1</v>
      </c>
      <c r="BW200" s="5">
        <f ca="1">IF(BW$4="",0,IF(BW$1&lt;$P201,0,IF($P202="",1,IF($P202=0,0,IF(MAX($W200:BV200)&gt;INT(BW$11/$P202+1),MAX($W200:BV200),INT(BW$11/$P202+1))))))</f>
        <v>1</v>
      </c>
      <c r="BX200" s="5">
        <f ca="1">IF(BX$4="",0,IF(BX$1&lt;$P201,0,IF($P202="",1,IF($P202=0,0,IF(MAX($W200:BW200)&gt;INT(BX$11/$P202+1),MAX($W200:BW200),INT(BX$11/$P202+1))))))</f>
        <v>1</v>
      </c>
      <c r="BY200" s="5">
        <f ca="1">IF(BY$4="",0,IF(BY$1&lt;$P201,0,IF($P202="",1,IF($P202=0,0,IF(MAX($W200:BX200)&gt;INT(BY$11/$P202+1),MAX($W200:BX200),INT(BY$11/$P202+1))))))</f>
        <v>1</v>
      </c>
      <c r="BZ200" s="5">
        <f ca="1">IF(BZ$4="",0,IF(BZ$1&lt;$P201,0,IF($P202="",1,IF($P202=0,0,IF(MAX($W200:BY200)&gt;INT(BZ$11/$P202+1),MAX($W200:BY200),INT(BZ$11/$P202+1))))))</f>
        <v>1</v>
      </c>
      <c r="CA200" s="5">
        <f ca="1">IF(CA$4="",0,IF(CA$1&lt;$P201,0,IF($P202="",1,IF($P202=0,0,IF(MAX($W200:BZ200)&gt;INT(CA$11/$P202+1),MAX($W200:BZ200),INT(CA$11/$P202+1))))))</f>
        <v>1</v>
      </c>
      <c r="CB200" s="5">
        <f ca="1">IF(CB$4="",0,IF(CB$1&lt;$P201,0,IF($P202="",1,IF($P202=0,0,IF(MAX($W200:CA200)&gt;INT(CB$11/$P202+1),MAX($W200:CA200),INT(CB$11/$P202+1))))))</f>
        <v>1</v>
      </c>
      <c r="CC200" s="5">
        <f ca="1">IF(CC$4="",0,IF(CC$1&lt;$P201,0,IF($P202="",1,IF($P202=0,0,IF(MAX($W200:CB200)&gt;INT(CC$11/$P202+1),MAX($W200:CB200),INT(CC$11/$P202+1))))))</f>
        <v>1</v>
      </c>
      <c r="CD200" s="5">
        <f ca="1">IF(CD$4="",0,IF(CD$1&lt;$P201,0,IF($P202="",1,IF($P202=0,0,IF(MAX($W200:CC200)&gt;INT(CD$11/$P202+1),MAX($W200:CC200),INT(CD$11/$P202+1))))))</f>
        <v>1</v>
      </c>
      <c r="CE200" s="5">
        <f ca="1">IF(CE$4="",0,IF(CE$1&lt;$P201,0,IF($P202="",1,IF($P202=0,0,IF(MAX($W200:CD200)&gt;INT(CE$11/$P202+1),MAX($W200:CD200),INT(CE$11/$P202+1))))))</f>
        <v>1</v>
      </c>
      <c r="CF200" s="5">
        <f ca="1">IF(CF$4="",0,IF(CF$1&lt;$P201,0,IF($P202="",1,IF($P202=0,0,IF(MAX($W200:CE200)&gt;INT(CF$11/$P202+1),MAX($W200:CE200),INT(CF$11/$P202+1))))))</f>
        <v>0</v>
      </c>
    </row>
    <row r="201" spans="2:84" x14ac:dyDescent="0.3">
      <c r="B201" s="13">
        <f>ROW()</f>
        <v>201</v>
      </c>
      <c r="H201" s="1" t="str">
        <f t="shared" si="427"/>
        <v>ФОТ управленческого персонала</v>
      </c>
      <c r="I201" s="1" t="str">
        <f>I200</f>
        <v>Топ-менеджеры</v>
      </c>
      <c r="J201" s="1" t="str">
        <f>$J$198</f>
        <v>Номер периода включения в штатн. распис-е</v>
      </c>
      <c r="M201" s="53" t="s">
        <v>89</v>
      </c>
      <c r="O201" s="82"/>
      <c r="P201" s="84">
        <v>2</v>
      </c>
      <c r="W201" s="34"/>
    </row>
    <row r="202" spans="2:84" x14ac:dyDescent="0.3">
      <c r="B202" s="13">
        <f>ROW()</f>
        <v>202</v>
      </c>
      <c r="H202" s="1" t="str">
        <f t="shared" si="427"/>
        <v>ФОТ управленческого персонала</v>
      </c>
      <c r="I202" s="1" t="str">
        <f>I200</f>
        <v>Топ-менеджеры</v>
      </c>
      <c r="J202" s="1" t="str">
        <f>$J$199</f>
        <v>Объем продукции на одного сотрудника</v>
      </c>
      <c r="M202" s="53" t="str">
        <f>Prcsses!$P$11</f>
        <v>тн</v>
      </c>
      <c r="O202" s="82"/>
      <c r="P202" s="84">
        <v>3000</v>
      </c>
      <c r="W202" s="34"/>
    </row>
    <row r="203" spans="2:84" x14ac:dyDescent="0.3">
      <c r="B203" s="13">
        <f>ROW()</f>
        <v>203</v>
      </c>
      <c r="H203" s="1" t="str">
        <f t="shared" si="427"/>
        <v>ФОТ управленческого персонала</v>
      </c>
      <c r="I203" s="1" t="s">
        <v>88</v>
      </c>
      <c r="M203" s="53" t="str">
        <f>$M$197</f>
        <v>кол-во сотрудников</v>
      </c>
      <c r="X203" s="5">
        <f ca="1">IF(X$4="",0,IF(X$1&lt;$P204,0,IF($P205="",1,IF($P205=0,0,IF(MAX($W203:W203)&gt;INT(X$11/$P205+1),MAX($W203:W203),INT(X$11/$P205+1))))))</f>
        <v>1</v>
      </c>
      <c r="Y203" s="5">
        <f ca="1">IF(Y$4="",0,IF(Y$1&lt;$P204,0,IF($P205="",1,IF($P205=0,0,IF(MAX($W203:X203)&gt;INT(Y$11/$P205+1),MAX($W203:X203),INT(Y$11/$P205+1))))))</f>
        <v>1</v>
      </c>
      <c r="Z203" s="5">
        <f ca="1">IF(Z$4="",0,IF(Z$1&lt;$P204,0,IF($P205="",1,IF($P205=0,0,IF(MAX($W203:Y203)&gt;INT(Z$11/$P205+1),MAX($W203:Y203),INT(Z$11/$P205+1))))))</f>
        <v>1</v>
      </c>
      <c r="AA203" s="5">
        <f ca="1">IF(AA$4="",0,IF(AA$1&lt;$P204,0,IF($P205="",1,IF($P205=0,0,IF(MAX($W203:Z203)&gt;INT(AA$11/$P205+1),MAX($W203:Z203),INT(AA$11/$P205+1))))))</f>
        <v>1</v>
      </c>
      <c r="AB203" s="5">
        <f ca="1">IF(AB$4="",0,IF(AB$1&lt;$P204,0,IF($P205="",1,IF($P205=0,0,IF(MAX($W203:AA203)&gt;INT(AB$11/$P205+1),MAX($W203:AA203),INT(AB$11/$P205+1))))))</f>
        <v>1</v>
      </c>
      <c r="AC203" s="5">
        <f ca="1">IF(AC$4="",0,IF(AC$1&lt;$P204,0,IF($P205="",1,IF($P205=0,0,IF(MAX($W203:AB203)&gt;INT(AC$11/$P205+1),MAX($W203:AB203),INT(AC$11/$P205+1))))))</f>
        <v>1</v>
      </c>
      <c r="AD203" s="5">
        <f ca="1">IF(AD$4="",0,IF(AD$1&lt;$P204,0,IF($P205="",1,IF($P205=0,0,IF(MAX($W203:AC203)&gt;INT(AD$11/$P205+1),MAX($W203:AC203),INT(AD$11/$P205+1))))))</f>
        <v>1</v>
      </c>
      <c r="AE203" s="5">
        <f ca="1">IF(AE$4="",0,IF(AE$1&lt;$P204,0,IF($P205="",1,IF($P205=0,0,IF(MAX($W203:AD203)&gt;INT(AE$11/$P205+1),MAX($W203:AD203),INT(AE$11/$P205+1))))))</f>
        <v>1</v>
      </c>
      <c r="AF203" s="5">
        <f ca="1">IF(AF$4="",0,IF(AF$1&lt;$P204,0,IF($P205="",1,IF($P205=0,0,IF(MAX($W203:AE203)&gt;INT(AF$11/$P205+1),MAX($W203:AE203),INT(AF$11/$P205+1))))))</f>
        <v>1</v>
      </c>
      <c r="AG203" s="5">
        <f ca="1">IF(AG$4="",0,IF(AG$1&lt;$P204,0,IF($P205="",1,IF($P205=0,0,IF(MAX($W203:AF203)&gt;INT(AG$11/$P205+1),MAX($W203:AF203),INT(AG$11/$P205+1))))))</f>
        <v>1</v>
      </c>
      <c r="AH203" s="5">
        <f ca="1">IF(AH$4="",0,IF(AH$1&lt;$P204,0,IF($P205="",1,IF($P205=0,0,IF(MAX($W203:AG203)&gt;INT(AH$11/$P205+1),MAX($W203:AG203),INT(AH$11/$P205+1))))))</f>
        <v>1</v>
      </c>
      <c r="AI203" s="5">
        <f ca="1">IF(AI$4="",0,IF(AI$1&lt;$P204,0,IF($P205="",1,IF($P205=0,0,IF(MAX($W203:AH203)&gt;INT(AI$11/$P205+1),MAX($W203:AH203),INT(AI$11/$P205+1))))))</f>
        <v>1</v>
      </c>
      <c r="AJ203" s="5">
        <f ca="1">IF(AJ$4="",0,IF(AJ$1&lt;$P204,0,IF($P205="",1,IF($P205=0,0,IF(MAX($W203:AI203)&gt;INT(AJ$11/$P205+1),MAX($W203:AI203),INT(AJ$11/$P205+1))))))</f>
        <v>1</v>
      </c>
      <c r="AK203" s="5">
        <f ca="1">IF(AK$4="",0,IF(AK$1&lt;$P204,0,IF($P205="",1,IF($P205=0,0,IF(MAX($W203:AJ203)&gt;INT(AK$11/$P205+1),MAX($W203:AJ203),INT(AK$11/$P205+1))))))</f>
        <v>1</v>
      </c>
      <c r="AL203" s="5">
        <f ca="1">IF(AL$4="",0,IF(AL$1&lt;$P204,0,IF($P205="",1,IF($P205=0,0,IF(MAX($W203:AK203)&gt;INT(AL$11/$P205+1),MAX($W203:AK203),INT(AL$11/$P205+1))))))</f>
        <v>1</v>
      </c>
      <c r="AM203" s="5">
        <f ca="1">IF(AM$4="",0,IF(AM$1&lt;$P204,0,IF($P205="",1,IF($P205=0,0,IF(MAX($W203:AL203)&gt;INT(AM$11/$P205+1),MAX($W203:AL203),INT(AM$11/$P205+1))))))</f>
        <v>1</v>
      </c>
      <c r="AN203" s="5">
        <f ca="1">IF(AN$4="",0,IF(AN$1&lt;$P204,0,IF($P205="",1,IF($P205=0,0,IF(MAX($W203:AM203)&gt;INT(AN$11/$P205+1),MAX($W203:AM203),INT(AN$11/$P205+1))))))</f>
        <v>1</v>
      </c>
      <c r="AO203" s="5">
        <f ca="1">IF(AO$4="",0,IF(AO$1&lt;$P204,0,IF($P205="",1,IF($P205=0,0,IF(MAX($W203:AN203)&gt;INT(AO$11/$P205+1),MAX($W203:AN203),INT(AO$11/$P205+1))))))</f>
        <v>1</v>
      </c>
      <c r="AP203" s="5">
        <f ca="1">IF(AP$4="",0,IF(AP$1&lt;$P204,0,IF($P205="",1,IF($P205=0,0,IF(MAX($W203:AO203)&gt;INT(AP$11/$P205+1),MAX($W203:AO203),INT(AP$11/$P205+1))))))</f>
        <v>1</v>
      </c>
      <c r="AQ203" s="5">
        <f ca="1">IF(AQ$4="",0,IF(AQ$1&lt;$P204,0,IF($P205="",1,IF($P205=0,0,IF(MAX($W203:AP203)&gt;INT(AQ$11/$P205+1),MAX($W203:AP203),INT(AQ$11/$P205+1))))))</f>
        <v>1</v>
      </c>
      <c r="AR203" s="5">
        <f ca="1">IF(AR$4="",0,IF(AR$1&lt;$P204,0,IF($P205="",1,IF($P205=0,0,IF(MAX($W203:AQ203)&gt;INT(AR$11/$P205+1),MAX($W203:AQ203),INT(AR$11/$P205+1))))))</f>
        <v>1</v>
      </c>
      <c r="AS203" s="5">
        <f ca="1">IF(AS$4="",0,IF(AS$1&lt;$P204,0,IF($P205="",1,IF($P205=0,0,IF(MAX($W203:AR203)&gt;INT(AS$11/$P205+1),MAX($W203:AR203),INT(AS$11/$P205+1))))))</f>
        <v>1</v>
      </c>
      <c r="AT203" s="5">
        <f ca="1">IF(AT$4="",0,IF(AT$1&lt;$P204,0,IF($P205="",1,IF($P205=0,0,IF(MAX($W203:AS203)&gt;INT(AT$11/$P205+1),MAX($W203:AS203),INT(AT$11/$P205+1))))))</f>
        <v>1</v>
      </c>
      <c r="AU203" s="5">
        <f ca="1">IF(AU$4="",0,IF(AU$1&lt;$P204,0,IF($P205="",1,IF($P205=0,0,IF(MAX($W203:AT203)&gt;INT(AU$11/$P205+1),MAX($W203:AT203),INT(AU$11/$P205+1))))))</f>
        <v>1</v>
      </c>
      <c r="AV203" s="5">
        <f ca="1">IF(AV$4="",0,IF(AV$1&lt;$P204,0,IF($P205="",1,IF($P205=0,0,IF(MAX($W203:AU203)&gt;INT(AV$11/$P205+1),MAX($W203:AU203),INT(AV$11/$P205+1))))))</f>
        <v>1</v>
      </c>
      <c r="AW203" s="5">
        <f ca="1">IF(AW$4="",0,IF(AW$1&lt;$P204,0,IF($P205="",1,IF($P205=0,0,IF(MAX($W203:AV203)&gt;INT(AW$11/$P205+1),MAX($W203:AV203),INT(AW$11/$P205+1))))))</f>
        <v>1</v>
      </c>
      <c r="AX203" s="5">
        <f ca="1">IF(AX$4="",0,IF(AX$1&lt;$P204,0,IF($P205="",1,IF($P205=0,0,IF(MAX($W203:AW203)&gt;INT(AX$11/$P205+1),MAX($W203:AW203),INT(AX$11/$P205+1))))))</f>
        <v>1</v>
      </c>
      <c r="AY203" s="5">
        <f ca="1">IF(AY$4="",0,IF(AY$1&lt;$P204,0,IF($P205="",1,IF($P205=0,0,IF(MAX($W203:AX203)&gt;INT(AY$11/$P205+1),MAX($W203:AX203),INT(AY$11/$P205+1))))))</f>
        <v>1</v>
      </c>
      <c r="AZ203" s="5">
        <f ca="1">IF(AZ$4="",0,IF(AZ$1&lt;$P204,0,IF($P205="",1,IF($P205=0,0,IF(MAX($W203:AY203)&gt;INT(AZ$11/$P205+1),MAX($W203:AY203),INT(AZ$11/$P205+1))))))</f>
        <v>1</v>
      </c>
      <c r="BA203" s="5">
        <f ca="1">IF(BA$4="",0,IF(BA$1&lt;$P204,0,IF($P205="",1,IF($P205=0,0,IF(MAX($W203:AZ203)&gt;INT(BA$11/$P205+1),MAX($W203:AZ203),INT(BA$11/$P205+1))))))</f>
        <v>1</v>
      </c>
      <c r="BB203" s="5">
        <f ca="1">IF(BB$4="",0,IF(BB$1&lt;$P204,0,IF($P205="",1,IF($P205=0,0,IF(MAX($W203:BA203)&gt;INT(BB$11/$P205+1),MAX($W203:BA203),INT(BB$11/$P205+1))))))</f>
        <v>1</v>
      </c>
      <c r="BC203" s="5">
        <f ca="1">IF(BC$4="",0,IF(BC$1&lt;$P204,0,IF($P205="",1,IF($P205=0,0,IF(MAX($W203:BB203)&gt;INT(BC$11/$P205+1),MAX($W203:BB203),INT(BC$11/$P205+1))))))</f>
        <v>1</v>
      </c>
      <c r="BD203" s="5">
        <f ca="1">IF(BD$4="",0,IF(BD$1&lt;$P204,0,IF($P205="",1,IF($P205=0,0,IF(MAX($W203:BC203)&gt;INT(BD$11/$P205+1),MAX($W203:BC203),INT(BD$11/$P205+1))))))</f>
        <v>1</v>
      </c>
      <c r="BE203" s="5">
        <f ca="1">IF(BE$4="",0,IF(BE$1&lt;$P204,0,IF($P205="",1,IF($P205=0,0,IF(MAX($W203:BD203)&gt;INT(BE$11/$P205+1),MAX($W203:BD203),INT(BE$11/$P205+1))))))</f>
        <v>1</v>
      </c>
      <c r="BF203" s="5">
        <f ca="1">IF(BF$4="",0,IF(BF$1&lt;$P204,0,IF($P205="",1,IF($P205=0,0,IF(MAX($W203:BE203)&gt;INT(BF$11/$P205+1),MAX($W203:BE203),INT(BF$11/$P205+1))))))</f>
        <v>1</v>
      </c>
      <c r="BG203" s="5">
        <f ca="1">IF(BG$4="",0,IF(BG$1&lt;$P204,0,IF($P205="",1,IF($P205=0,0,IF(MAX($W203:BF203)&gt;INT(BG$11/$P205+1),MAX($W203:BF203),INT(BG$11/$P205+1))))))</f>
        <v>1</v>
      </c>
      <c r="BH203" s="5">
        <f ca="1">IF(BH$4="",0,IF(BH$1&lt;$P204,0,IF($P205="",1,IF($P205=0,0,IF(MAX($W203:BG203)&gt;INT(BH$11/$P205+1),MAX($W203:BG203),INT(BH$11/$P205+1))))))</f>
        <v>1</v>
      </c>
      <c r="BI203" s="5">
        <f ca="1">IF(BI$4="",0,IF(BI$1&lt;$P204,0,IF($P205="",1,IF($P205=0,0,IF(MAX($W203:BH203)&gt;INT(BI$11/$P205+1),MAX($W203:BH203),INT(BI$11/$P205+1))))))</f>
        <v>1</v>
      </c>
      <c r="BJ203" s="5">
        <f ca="1">IF(BJ$4="",0,IF(BJ$1&lt;$P204,0,IF($P205="",1,IF($P205=0,0,IF(MAX($W203:BI203)&gt;INT(BJ$11/$P205+1),MAX($W203:BI203),INT(BJ$11/$P205+1))))))</f>
        <v>1</v>
      </c>
      <c r="BK203" s="5">
        <f ca="1">IF(BK$4="",0,IF(BK$1&lt;$P204,0,IF($P205="",1,IF($P205=0,0,IF(MAX($W203:BJ203)&gt;INT(BK$11/$P205+1),MAX($W203:BJ203),INT(BK$11/$P205+1))))))</f>
        <v>1</v>
      </c>
      <c r="BL203" s="5">
        <f ca="1">IF(BL$4="",0,IF(BL$1&lt;$P204,0,IF($P205="",1,IF($P205=0,0,IF(MAX($W203:BK203)&gt;INT(BL$11/$P205+1),MAX($W203:BK203),INT(BL$11/$P205+1))))))</f>
        <v>1</v>
      </c>
      <c r="BM203" s="5">
        <f ca="1">IF(BM$4="",0,IF(BM$1&lt;$P204,0,IF($P205="",1,IF($P205=0,0,IF(MAX($W203:BL203)&gt;INT(BM$11/$P205+1),MAX($W203:BL203),INT(BM$11/$P205+1))))))</f>
        <v>1</v>
      </c>
      <c r="BN203" s="5">
        <f ca="1">IF(BN$4="",0,IF(BN$1&lt;$P204,0,IF($P205="",1,IF($P205=0,0,IF(MAX($W203:BM203)&gt;INT(BN$11/$P205+1),MAX($W203:BM203),INT(BN$11/$P205+1))))))</f>
        <v>1</v>
      </c>
      <c r="BO203" s="5">
        <f ca="1">IF(BO$4="",0,IF(BO$1&lt;$P204,0,IF($P205="",1,IF($P205=0,0,IF(MAX($W203:BN203)&gt;INT(BO$11/$P205+1),MAX($W203:BN203),INT(BO$11/$P205+1))))))</f>
        <v>1</v>
      </c>
      <c r="BP203" s="5">
        <f ca="1">IF(BP$4="",0,IF(BP$1&lt;$P204,0,IF($P205="",1,IF($P205=0,0,IF(MAX($W203:BO203)&gt;INT(BP$11/$P205+1),MAX($W203:BO203),INT(BP$11/$P205+1))))))</f>
        <v>1</v>
      </c>
      <c r="BQ203" s="5">
        <f ca="1">IF(BQ$4="",0,IF(BQ$1&lt;$P204,0,IF($P205="",1,IF($P205=0,0,IF(MAX($W203:BP203)&gt;INT(BQ$11/$P205+1),MAX($W203:BP203),INT(BQ$11/$P205+1))))))</f>
        <v>1</v>
      </c>
      <c r="BR203" s="5">
        <f ca="1">IF(BR$4="",0,IF(BR$1&lt;$P204,0,IF($P205="",1,IF($P205=0,0,IF(MAX($W203:BQ203)&gt;INT(BR$11/$P205+1),MAX($W203:BQ203),INT(BR$11/$P205+1))))))</f>
        <v>1</v>
      </c>
      <c r="BS203" s="5">
        <f ca="1">IF(BS$4="",0,IF(BS$1&lt;$P204,0,IF($P205="",1,IF($P205=0,0,IF(MAX($W203:BR203)&gt;INT(BS$11/$P205+1),MAX($W203:BR203),INT(BS$11/$P205+1))))))</f>
        <v>1</v>
      </c>
      <c r="BT203" s="5">
        <f ca="1">IF(BT$4="",0,IF(BT$1&lt;$P204,0,IF($P205="",1,IF($P205=0,0,IF(MAX($W203:BS203)&gt;INT(BT$11/$P205+1),MAX($W203:BS203),INT(BT$11/$P205+1))))))</f>
        <v>1</v>
      </c>
      <c r="BU203" s="5">
        <f ca="1">IF(BU$4="",0,IF(BU$1&lt;$P204,0,IF($P205="",1,IF($P205=0,0,IF(MAX($W203:BT203)&gt;INT(BU$11/$P205+1),MAX($W203:BT203),INT(BU$11/$P205+1))))))</f>
        <v>1</v>
      </c>
      <c r="BV203" s="5">
        <f ca="1">IF(BV$4="",0,IF(BV$1&lt;$P204,0,IF($P205="",1,IF($P205=0,0,IF(MAX($W203:BU203)&gt;INT(BV$11/$P205+1),MAX($W203:BU203),INT(BV$11/$P205+1))))))</f>
        <v>2</v>
      </c>
      <c r="BW203" s="5">
        <f ca="1">IF(BW$4="",0,IF(BW$1&lt;$P204,0,IF($P205="",1,IF($P205=0,0,IF(MAX($W203:BV203)&gt;INT(BW$11/$P205+1),MAX($W203:BV203),INT(BW$11/$P205+1))))))</f>
        <v>2</v>
      </c>
      <c r="BX203" s="5">
        <f ca="1">IF(BX$4="",0,IF(BX$1&lt;$P204,0,IF($P205="",1,IF($P205=0,0,IF(MAX($W203:BW203)&gt;INT(BX$11/$P205+1),MAX($W203:BW203),INT(BX$11/$P205+1))))))</f>
        <v>2</v>
      </c>
      <c r="BY203" s="5">
        <f ca="1">IF(BY$4="",0,IF(BY$1&lt;$P204,0,IF($P205="",1,IF($P205=0,0,IF(MAX($W203:BX203)&gt;INT(BY$11/$P205+1),MAX($W203:BX203),INT(BY$11/$P205+1))))))</f>
        <v>2</v>
      </c>
      <c r="BZ203" s="5">
        <f ca="1">IF(BZ$4="",0,IF(BZ$1&lt;$P204,0,IF($P205="",1,IF($P205=0,0,IF(MAX($W203:BY203)&gt;INT(BZ$11/$P205+1),MAX($W203:BY203),INT(BZ$11/$P205+1))))))</f>
        <v>2</v>
      </c>
      <c r="CA203" s="5">
        <f ca="1">IF(CA$4="",0,IF(CA$1&lt;$P204,0,IF($P205="",1,IF($P205=0,0,IF(MAX($W203:BZ203)&gt;INT(CA$11/$P205+1),MAX($W203:BZ203),INT(CA$11/$P205+1))))))</f>
        <v>2</v>
      </c>
      <c r="CB203" s="5">
        <f ca="1">IF(CB$4="",0,IF(CB$1&lt;$P204,0,IF($P205="",1,IF($P205=0,0,IF(MAX($W203:CA203)&gt;INT(CB$11/$P205+1),MAX($W203:CA203),INT(CB$11/$P205+1))))))</f>
        <v>2</v>
      </c>
      <c r="CC203" s="5">
        <f ca="1">IF(CC$4="",0,IF(CC$1&lt;$P204,0,IF($P205="",1,IF($P205=0,0,IF(MAX($W203:CB203)&gt;INT(CC$11/$P205+1),MAX($W203:CB203),INT(CC$11/$P205+1))))))</f>
        <v>2</v>
      </c>
      <c r="CD203" s="5">
        <f ca="1">IF(CD$4="",0,IF(CD$1&lt;$P204,0,IF($P205="",1,IF($P205=0,0,IF(MAX($W203:CC203)&gt;INT(CD$11/$P205+1),MAX($W203:CC203),INT(CD$11/$P205+1))))))</f>
        <v>2</v>
      </c>
      <c r="CE203" s="5">
        <f ca="1">IF(CE$4="",0,IF(CE$1&lt;$P204,0,IF($P205="",1,IF($P205=0,0,IF(MAX($W203:CD203)&gt;INT(CE$11/$P205+1),MAX($W203:CD203),INT(CE$11/$P205+1))))))</f>
        <v>2</v>
      </c>
      <c r="CF203" s="5">
        <f ca="1">IF(CF$4="",0,IF(CF$1&lt;$P204,0,IF($P205="",1,IF($P205=0,0,IF(MAX($W203:CE203)&gt;INT(CF$11/$P205+1),MAX($W203:CE203),INT(CF$11/$P205+1))))))</f>
        <v>0</v>
      </c>
    </row>
    <row r="204" spans="2:84" x14ac:dyDescent="0.3">
      <c r="B204" s="13">
        <f>ROW()</f>
        <v>204</v>
      </c>
      <c r="H204" s="1" t="str">
        <f t="shared" si="427"/>
        <v>ФОТ управленческого персонала</v>
      </c>
      <c r="I204" s="1" t="str">
        <f>I203</f>
        <v>Бухгалтерия</v>
      </c>
      <c r="J204" s="1" t="str">
        <f>$J$198</f>
        <v>Номер периода включения в штатн. распис-е</v>
      </c>
      <c r="M204" s="53" t="s">
        <v>89</v>
      </c>
      <c r="O204" s="82"/>
      <c r="P204" s="84">
        <v>1</v>
      </c>
      <c r="W204" s="34"/>
    </row>
    <row r="205" spans="2:84" x14ac:dyDescent="0.3">
      <c r="B205" s="13">
        <f>ROW()</f>
        <v>205</v>
      </c>
      <c r="H205" s="1" t="str">
        <f t="shared" si="427"/>
        <v>ФОТ управленческого персонала</v>
      </c>
      <c r="I205" s="1" t="str">
        <f>I203</f>
        <v>Бухгалтерия</v>
      </c>
      <c r="J205" s="1" t="str">
        <f>$J$199</f>
        <v>Объем продукции на одного сотрудника</v>
      </c>
      <c r="M205" s="53" t="str">
        <f>Prcsses!$P$11</f>
        <v>тн</v>
      </c>
      <c r="O205" s="82"/>
      <c r="P205" s="84">
        <v>1000</v>
      </c>
      <c r="W205" s="34"/>
    </row>
    <row r="206" spans="2:84" x14ac:dyDescent="0.3">
      <c r="B206" s="13">
        <f>ROW()</f>
        <v>206</v>
      </c>
      <c r="H206" s="1" t="str">
        <f t="shared" si="427"/>
        <v>ФОТ управленческого персонала</v>
      </c>
      <c r="I206" s="1" t="s">
        <v>92</v>
      </c>
      <c r="M206" s="53" t="str">
        <f>$M$197</f>
        <v>кол-во сотрудников</v>
      </c>
      <c r="X206" s="5">
        <f ca="1">IF(X$4="",0,IF(X$1&lt;$P207,0,IF($P208="",1,IF($P208=0,0,IF(MAX($W206:W206)&gt;INT(X$11/$P208+1),MAX($W206:W206),INT(X$11/$P208+1))))))</f>
        <v>0</v>
      </c>
      <c r="Y206" s="5">
        <f ca="1">IF(Y$4="",0,IF(Y$1&lt;$P207,0,IF($P208="",1,IF($P208=0,0,IF(MAX($W206:X206)&gt;INT(Y$11/$P208+1),MAX($W206:X206),INT(Y$11/$P208+1))))))</f>
        <v>0</v>
      </c>
      <c r="Z206" s="5">
        <f ca="1">IF(Z$4="",0,IF(Z$1&lt;$P207,0,IF($P208="",1,IF($P208=0,0,IF(MAX($W206:Y206)&gt;INT(Z$11/$P208+1),MAX($W206:Y206),INT(Z$11/$P208+1))))))</f>
        <v>1</v>
      </c>
      <c r="AA206" s="5">
        <f ca="1">IF(AA$4="",0,IF(AA$1&lt;$P207,0,IF($P208="",1,IF($P208=0,0,IF(MAX($W206:Z206)&gt;INT(AA$11/$P208+1),MAX($W206:Z206),INT(AA$11/$P208+1))))))</f>
        <v>1</v>
      </c>
      <c r="AB206" s="5">
        <f ca="1">IF(AB$4="",0,IF(AB$1&lt;$P207,0,IF($P208="",1,IF($P208=0,0,IF(MAX($W206:AA206)&gt;INT(AB$11/$P208+1),MAX($W206:AA206),INT(AB$11/$P208+1))))))</f>
        <v>1</v>
      </c>
      <c r="AC206" s="5">
        <f ca="1">IF(AC$4="",0,IF(AC$1&lt;$P207,0,IF($P208="",1,IF($P208=0,0,IF(MAX($W206:AB206)&gt;INT(AC$11/$P208+1),MAX($W206:AB206),INT(AC$11/$P208+1))))))</f>
        <v>1</v>
      </c>
      <c r="AD206" s="5">
        <f ca="1">IF(AD$4="",0,IF(AD$1&lt;$P207,0,IF($P208="",1,IF($P208=0,0,IF(MAX($W206:AC206)&gt;INT(AD$11/$P208+1),MAX($W206:AC206),INT(AD$11/$P208+1))))))</f>
        <v>1</v>
      </c>
      <c r="AE206" s="5">
        <f ca="1">IF(AE$4="",0,IF(AE$1&lt;$P207,0,IF($P208="",1,IF($P208=0,0,IF(MAX($W206:AD206)&gt;INT(AE$11/$P208+1),MAX($W206:AD206),INT(AE$11/$P208+1))))))</f>
        <v>1</v>
      </c>
      <c r="AF206" s="5">
        <f ca="1">IF(AF$4="",0,IF(AF$1&lt;$P207,0,IF($P208="",1,IF($P208=0,0,IF(MAX($W206:AE206)&gt;INT(AF$11/$P208+1),MAX($W206:AE206),INT(AF$11/$P208+1))))))</f>
        <v>1</v>
      </c>
      <c r="AG206" s="5">
        <f ca="1">IF(AG$4="",0,IF(AG$1&lt;$P207,0,IF($P208="",1,IF($P208=0,0,IF(MAX($W206:AF206)&gt;INT(AG$11/$P208+1),MAX($W206:AF206),INT(AG$11/$P208+1))))))</f>
        <v>1</v>
      </c>
      <c r="AH206" s="5">
        <f ca="1">IF(AH$4="",0,IF(AH$1&lt;$P207,0,IF($P208="",1,IF($P208=0,0,IF(MAX($W206:AG206)&gt;INT(AH$11/$P208+1),MAX($W206:AG206),INT(AH$11/$P208+1))))))</f>
        <v>1</v>
      </c>
      <c r="AI206" s="5">
        <f ca="1">IF(AI$4="",0,IF(AI$1&lt;$P207,0,IF($P208="",1,IF($P208=0,0,IF(MAX($W206:AH206)&gt;INT(AI$11/$P208+1),MAX($W206:AH206),INT(AI$11/$P208+1))))))</f>
        <v>1</v>
      </c>
      <c r="AJ206" s="5">
        <f ca="1">IF(AJ$4="",0,IF(AJ$1&lt;$P207,0,IF($P208="",1,IF($P208=0,0,IF(MAX($W206:AI206)&gt;INT(AJ$11/$P208+1),MAX($W206:AI206),INT(AJ$11/$P208+1))))))</f>
        <v>1</v>
      </c>
      <c r="AK206" s="5">
        <f ca="1">IF(AK$4="",0,IF(AK$1&lt;$P207,0,IF($P208="",1,IF($P208=0,0,IF(MAX($W206:AJ206)&gt;INT(AK$11/$P208+1),MAX($W206:AJ206),INT(AK$11/$P208+1))))))</f>
        <v>1</v>
      </c>
      <c r="AL206" s="5">
        <f ca="1">IF(AL$4="",0,IF(AL$1&lt;$P207,0,IF($P208="",1,IF($P208=0,0,IF(MAX($W206:AK206)&gt;INT(AL$11/$P208+1),MAX($W206:AK206),INT(AL$11/$P208+1))))))</f>
        <v>1</v>
      </c>
      <c r="AM206" s="5">
        <f ca="1">IF(AM$4="",0,IF(AM$1&lt;$P207,0,IF($P208="",1,IF($P208=0,0,IF(MAX($W206:AL206)&gt;INT(AM$11/$P208+1),MAX($W206:AL206),INT(AM$11/$P208+1))))))</f>
        <v>1</v>
      </c>
      <c r="AN206" s="5">
        <f ca="1">IF(AN$4="",0,IF(AN$1&lt;$P207,0,IF($P208="",1,IF($P208=0,0,IF(MAX($W206:AM206)&gt;INT(AN$11/$P208+1),MAX($W206:AM206),INT(AN$11/$P208+1))))))</f>
        <v>1</v>
      </c>
      <c r="AO206" s="5">
        <f ca="1">IF(AO$4="",0,IF(AO$1&lt;$P207,0,IF($P208="",1,IF($P208=0,0,IF(MAX($W206:AN206)&gt;INT(AO$11/$P208+1),MAX($W206:AN206),INT(AO$11/$P208+1))))))</f>
        <v>1</v>
      </c>
      <c r="AP206" s="5">
        <f ca="1">IF(AP$4="",0,IF(AP$1&lt;$P207,0,IF($P208="",1,IF($P208=0,0,IF(MAX($W206:AO206)&gt;INT(AP$11/$P208+1),MAX($W206:AO206),INT(AP$11/$P208+1))))))</f>
        <v>1</v>
      </c>
      <c r="AQ206" s="5">
        <f ca="1">IF(AQ$4="",0,IF(AQ$1&lt;$P207,0,IF($P208="",1,IF($P208=0,0,IF(MAX($W206:AP206)&gt;INT(AQ$11/$P208+1),MAX($W206:AP206),INT(AQ$11/$P208+1))))))</f>
        <v>1</v>
      </c>
      <c r="AR206" s="5">
        <f ca="1">IF(AR$4="",0,IF(AR$1&lt;$P207,0,IF($P208="",1,IF($P208=0,0,IF(MAX($W206:AQ206)&gt;INT(AR$11/$P208+1),MAX($W206:AQ206),INT(AR$11/$P208+1))))))</f>
        <v>1</v>
      </c>
      <c r="AS206" s="5">
        <f ca="1">IF(AS$4="",0,IF(AS$1&lt;$P207,0,IF($P208="",1,IF($P208=0,0,IF(MAX($W206:AR206)&gt;INT(AS$11/$P208+1),MAX($W206:AR206),INT(AS$11/$P208+1))))))</f>
        <v>1</v>
      </c>
      <c r="AT206" s="5">
        <f ca="1">IF(AT$4="",0,IF(AT$1&lt;$P207,0,IF($P208="",1,IF($P208=0,0,IF(MAX($W206:AS206)&gt;INT(AT$11/$P208+1),MAX($W206:AS206),INT(AT$11/$P208+1))))))</f>
        <v>1</v>
      </c>
      <c r="AU206" s="5">
        <f ca="1">IF(AU$4="",0,IF(AU$1&lt;$P207,0,IF($P208="",1,IF($P208=0,0,IF(MAX($W206:AT206)&gt;INT(AU$11/$P208+1),MAX($W206:AT206),INT(AU$11/$P208+1))))))</f>
        <v>1</v>
      </c>
      <c r="AV206" s="5">
        <f ca="1">IF(AV$4="",0,IF(AV$1&lt;$P207,0,IF($P208="",1,IF($P208=0,0,IF(MAX($W206:AU206)&gt;INT(AV$11/$P208+1),MAX($W206:AU206),INT(AV$11/$P208+1))))))</f>
        <v>1</v>
      </c>
      <c r="AW206" s="5">
        <f ca="1">IF(AW$4="",0,IF(AW$1&lt;$P207,0,IF($P208="",1,IF($P208=0,0,IF(MAX($W206:AV206)&gt;INT(AW$11/$P208+1),MAX($W206:AV206),INT(AW$11/$P208+1))))))</f>
        <v>1</v>
      </c>
      <c r="AX206" s="5">
        <f ca="1">IF(AX$4="",0,IF(AX$1&lt;$P207,0,IF($P208="",1,IF($P208=0,0,IF(MAX($W206:AW206)&gt;INT(AX$11/$P208+1),MAX($W206:AW206),INT(AX$11/$P208+1))))))</f>
        <v>1</v>
      </c>
      <c r="AY206" s="5">
        <f ca="1">IF(AY$4="",0,IF(AY$1&lt;$P207,0,IF($P208="",1,IF($P208=0,0,IF(MAX($W206:AX206)&gt;INT(AY$11/$P208+1),MAX($W206:AX206),INT(AY$11/$P208+1))))))</f>
        <v>1</v>
      </c>
      <c r="AZ206" s="5">
        <f ca="1">IF(AZ$4="",0,IF(AZ$1&lt;$P207,0,IF($P208="",1,IF($P208=0,0,IF(MAX($W206:AY206)&gt;INT(AZ$11/$P208+1),MAX($W206:AY206),INT(AZ$11/$P208+1))))))</f>
        <v>1</v>
      </c>
      <c r="BA206" s="5">
        <f ca="1">IF(BA$4="",0,IF(BA$1&lt;$P207,0,IF($P208="",1,IF($P208=0,0,IF(MAX($W206:AZ206)&gt;INT(BA$11/$P208+1),MAX($W206:AZ206),INT(BA$11/$P208+1))))))</f>
        <v>1</v>
      </c>
      <c r="BB206" s="5">
        <f ca="1">IF(BB$4="",0,IF(BB$1&lt;$P207,0,IF($P208="",1,IF($P208=0,0,IF(MAX($W206:BA206)&gt;INT(BB$11/$P208+1),MAX($W206:BA206),INT(BB$11/$P208+1))))))</f>
        <v>1</v>
      </c>
      <c r="BC206" s="5">
        <f ca="1">IF(BC$4="",0,IF(BC$1&lt;$P207,0,IF($P208="",1,IF($P208=0,0,IF(MAX($W206:BB206)&gt;INT(BC$11/$P208+1),MAX($W206:BB206),INT(BC$11/$P208+1))))))</f>
        <v>1</v>
      </c>
      <c r="BD206" s="5">
        <f ca="1">IF(BD$4="",0,IF(BD$1&lt;$P207,0,IF($P208="",1,IF($P208=0,0,IF(MAX($W206:BC206)&gt;INT(BD$11/$P208+1),MAX($W206:BC206),INT(BD$11/$P208+1))))))</f>
        <v>1</v>
      </c>
      <c r="BE206" s="5">
        <f ca="1">IF(BE$4="",0,IF(BE$1&lt;$P207,0,IF($P208="",1,IF($P208=0,0,IF(MAX($W206:BD206)&gt;INT(BE$11/$P208+1),MAX($W206:BD206),INT(BE$11/$P208+1))))))</f>
        <v>1</v>
      </c>
      <c r="BF206" s="5">
        <f ca="1">IF(BF$4="",0,IF(BF$1&lt;$P207,0,IF($P208="",1,IF($P208=0,0,IF(MAX($W206:BE206)&gt;INT(BF$11/$P208+1),MAX($W206:BE206),INT(BF$11/$P208+1))))))</f>
        <v>1</v>
      </c>
      <c r="BG206" s="5">
        <f ca="1">IF(BG$4="",0,IF(BG$1&lt;$P207,0,IF($P208="",1,IF($P208=0,0,IF(MAX($W206:BF206)&gt;INT(BG$11/$P208+1),MAX($W206:BF206),INT(BG$11/$P208+1))))))</f>
        <v>1</v>
      </c>
      <c r="BH206" s="5">
        <f ca="1">IF(BH$4="",0,IF(BH$1&lt;$P207,0,IF($P208="",1,IF($P208=0,0,IF(MAX($W206:BG206)&gt;INT(BH$11/$P208+1),MAX($W206:BG206),INT(BH$11/$P208+1))))))</f>
        <v>1</v>
      </c>
      <c r="BI206" s="5">
        <f ca="1">IF(BI$4="",0,IF(BI$1&lt;$P207,0,IF($P208="",1,IF($P208=0,0,IF(MAX($W206:BH206)&gt;INT(BI$11/$P208+1),MAX($W206:BH206),INT(BI$11/$P208+1))))))</f>
        <v>1</v>
      </c>
      <c r="BJ206" s="5">
        <f ca="1">IF(BJ$4="",0,IF(BJ$1&lt;$P207,0,IF($P208="",1,IF($P208=0,0,IF(MAX($W206:BI206)&gt;INT(BJ$11/$P208+1),MAX($W206:BI206),INT(BJ$11/$P208+1))))))</f>
        <v>1</v>
      </c>
      <c r="BK206" s="5">
        <f ca="1">IF(BK$4="",0,IF(BK$1&lt;$P207,0,IF($P208="",1,IF($P208=0,0,IF(MAX($W206:BJ206)&gt;INT(BK$11/$P208+1),MAX($W206:BJ206),INT(BK$11/$P208+1))))))</f>
        <v>1</v>
      </c>
      <c r="BL206" s="5">
        <f ca="1">IF(BL$4="",0,IF(BL$1&lt;$P207,0,IF($P208="",1,IF($P208=0,0,IF(MAX($W206:BK206)&gt;INT(BL$11/$P208+1),MAX($W206:BK206),INT(BL$11/$P208+1))))))</f>
        <v>1</v>
      </c>
      <c r="BM206" s="5">
        <f ca="1">IF(BM$4="",0,IF(BM$1&lt;$P207,0,IF($P208="",1,IF($P208=0,0,IF(MAX($W206:BL206)&gt;INT(BM$11/$P208+1),MAX($W206:BL206),INT(BM$11/$P208+1))))))</f>
        <v>1</v>
      </c>
      <c r="BN206" s="5">
        <f ca="1">IF(BN$4="",0,IF(BN$1&lt;$P207,0,IF($P208="",1,IF($P208=0,0,IF(MAX($W206:BM206)&gt;INT(BN$11/$P208+1),MAX($W206:BM206),INT(BN$11/$P208+1))))))</f>
        <v>1</v>
      </c>
      <c r="BO206" s="5">
        <f ca="1">IF(BO$4="",0,IF(BO$1&lt;$P207,0,IF($P208="",1,IF($P208=0,0,IF(MAX($W206:BN206)&gt;INT(BO$11/$P208+1),MAX($W206:BN206),INT(BO$11/$P208+1))))))</f>
        <v>1</v>
      </c>
      <c r="BP206" s="5">
        <f ca="1">IF(BP$4="",0,IF(BP$1&lt;$P207,0,IF($P208="",1,IF($P208=0,0,IF(MAX($W206:BO206)&gt;INT(BP$11/$P208+1),MAX($W206:BO206),INT(BP$11/$P208+1))))))</f>
        <v>1</v>
      </c>
      <c r="BQ206" s="5">
        <f ca="1">IF(BQ$4="",0,IF(BQ$1&lt;$P207,0,IF($P208="",1,IF($P208=0,0,IF(MAX($W206:BP206)&gt;INT(BQ$11/$P208+1),MAX($W206:BP206),INT(BQ$11/$P208+1))))))</f>
        <v>1</v>
      </c>
      <c r="BR206" s="5">
        <f ca="1">IF(BR$4="",0,IF(BR$1&lt;$P207,0,IF($P208="",1,IF($P208=0,0,IF(MAX($W206:BQ206)&gt;INT(BR$11/$P208+1),MAX($W206:BQ206),INT(BR$11/$P208+1))))))</f>
        <v>1</v>
      </c>
      <c r="BS206" s="5">
        <f ca="1">IF(BS$4="",0,IF(BS$1&lt;$P207,0,IF($P208="",1,IF($P208=0,0,IF(MAX($W206:BR206)&gt;INT(BS$11/$P208+1),MAX($W206:BR206),INT(BS$11/$P208+1))))))</f>
        <v>1</v>
      </c>
      <c r="BT206" s="5">
        <f ca="1">IF(BT$4="",0,IF(BT$1&lt;$P207,0,IF($P208="",1,IF($P208=0,0,IF(MAX($W206:BS206)&gt;INT(BT$11/$P208+1),MAX($W206:BS206),INT(BT$11/$P208+1))))))</f>
        <v>1</v>
      </c>
      <c r="BU206" s="5">
        <f ca="1">IF(BU$4="",0,IF(BU$1&lt;$P207,0,IF($P208="",1,IF($P208=0,0,IF(MAX($W206:BT206)&gt;INT(BU$11/$P208+1),MAX($W206:BT206),INT(BU$11/$P208+1))))))</f>
        <v>1</v>
      </c>
      <c r="BV206" s="5">
        <f ca="1">IF(BV$4="",0,IF(BV$1&lt;$P207,0,IF($P208="",1,IF($P208=0,0,IF(MAX($W206:BU206)&gt;INT(BV$11/$P208+1),MAX($W206:BU206),INT(BV$11/$P208+1))))))</f>
        <v>1</v>
      </c>
      <c r="BW206" s="5">
        <f ca="1">IF(BW$4="",0,IF(BW$1&lt;$P207,0,IF($P208="",1,IF($P208=0,0,IF(MAX($W206:BV206)&gt;INT(BW$11/$P208+1),MAX($W206:BV206),INT(BW$11/$P208+1))))))</f>
        <v>1</v>
      </c>
      <c r="BX206" s="5">
        <f ca="1">IF(BX$4="",0,IF(BX$1&lt;$P207,0,IF($P208="",1,IF($P208=0,0,IF(MAX($W206:BW206)&gt;INT(BX$11/$P208+1),MAX($W206:BW206),INT(BX$11/$P208+1))))))</f>
        <v>1</v>
      </c>
      <c r="BY206" s="5">
        <f ca="1">IF(BY$4="",0,IF(BY$1&lt;$P207,0,IF($P208="",1,IF($P208=0,0,IF(MAX($W206:BX206)&gt;INT(BY$11/$P208+1),MAX($W206:BX206),INT(BY$11/$P208+1))))))</f>
        <v>1</v>
      </c>
      <c r="BZ206" s="5">
        <f ca="1">IF(BZ$4="",0,IF(BZ$1&lt;$P207,0,IF($P208="",1,IF($P208=0,0,IF(MAX($W206:BY206)&gt;INT(BZ$11/$P208+1),MAX($W206:BY206),INT(BZ$11/$P208+1))))))</f>
        <v>1</v>
      </c>
      <c r="CA206" s="5">
        <f ca="1">IF(CA$4="",0,IF(CA$1&lt;$P207,0,IF($P208="",1,IF($P208=0,0,IF(MAX($W206:BZ206)&gt;INT(CA$11/$P208+1),MAX($W206:BZ206),INT(CA$11/$P208+1))))))</f>
        <v>1</v>
      </c>
      <c r="CB206" s="5">
        <f ca="1">IF(CB$4="",0,IF(CB$1&lt;$P207,0,IF($P208="",1,IF($P208=0,0,IF(MAX($W206:CA206)&gt;INT(CB$11/$P208+1),MAX($W206:CA206),INT(CB$11/$P208+1))))))</f>
        <v>1</v>
      </c>
      <c r="CC206" s="5">
        <f ca="1">IF(CC$4="",0,IF(CC$1&lt;$P207,0,IF($P208="",1,IF($P208=0,0,IF(MAX($W206:CB206)&gt;INT(CC$11/$P208+1),MAX($W206:CB206),INT(CC$11/$P208+1))))))</f>
        <v>1</v>
      </c>
      <c r="CD206" s="5">
        <f ca="1">IF(CD$4="",0,IF(CD$1&lt;$P207,0,IF($P208="",1,IF($P208=0,0,IF(MAX($W206:CC206)&gt;INT(CD$11/$P208+1),MAX($W206:CC206),INT(CD$11/$P208+1))))))</f>
        <v>1</v>
      </c>
      <c r="CE206" s="5">
        <f ca="1">IF(CE$4="",0,IF(CE$1&lt;$P207,0,IF($P208="",1,IF($P208=0,0,IF(MAX($W206:CD206)&gt;INT(CE$11/$P208+1),MAX($W206:CD206),INT(CE$11/$P208+1))))))</f>
        <v>1</v>
      </c>
      <c r="CF206" s="5">
        <f ca="1">IF(CF$4="",0,IF(CF$1&lt;$P207,0,IF($P208="",1,IF($P208=0,0,IF(MAX($W206:CE206)&gt;INT(CF$11/$P208+1),MAX($W206:CE206),INT(CF$11/$P208+1))))))</f>
        <v>0</v>
      </c>
    </row>
    <row r="207" spans="2:84" x14ac:dyDescent="0.3">
      <c r="B207" s="13">
        <f>ROW()</f>
        <v>207</v>
      </c>
      <c r="H207" s="1" t="str">
        <f t="shared" si="427"/>
        <v>ФОТ управленческого персонала</v>
      </c>
      <c r="I207" s="1" t="str">
        <f>I206</f>
        <v>Отдел кадров</v>
      </c>
      <c r="J207" s="1" t="str">
        <f>$J$198</f>
        <v>Номер периода включения в штатн. распис-е</v>
      </c>
      <c r="M207" s="53" t="s">
        <v>89</v>
      </c>
      <c r="O207" s="82"/>
      <c r="P207" s="84">
        <v>3</v>
      </c>
      <c r="W207" s="34"/>
    </row>
    <row r="208" spans="2:84" x14ac:dyDescent="0.3">
      <c r="B208" s="13">
        <f>ROW()</f>
        <v>208</v>
      </c>
      <c r="H208" s="1" t="str">
        <f t="shared" si="427"/>
        <v>ФОТ управленческого персонала</v>
      </c>
      <c r="I208" s="1" t="str">
        <f>I206</f>
        <v>Отдел кадров</v>
      </c>
      <c r="J208" s="1" t="str">
        <f>$J$199</f>
        <v>Объем продукции на одного сотрудника</v>
      </c>
      <c r="M208" s="53" t="str">
        <f>Prcsses!$P$11</f>
        <v>тн</v>
      </c>
      <c r="O208" s="82"/>
      <c r="P208" s="84">
        <v>2000</v>
      </c>
      <c r="W208" s="34"/>
    </row>
    <row r="209" spans="2:84" x14ac:dyDescent="0.3">
      <c r="B209" s="13">
        <f>ROW()</f>
        <v>209</v>
      </c>
      <c r="H209" s="1" t="str">
        <f t="shared" si="427"/>
        <v>ФОТ управленческого персонала</v>
      </c>
      <c r="I209" s="1" t="s">
        <v>93</v>
      </c>
      <c r="M209" s="53" t="str">
        <f>$M$197</f>
        <v>кол-во сотрудников</v>
      </c>
      <c r="X209" s="5">
        <f ca="1">IF(X$4="",0,IF(X$1&lt;$P210,0,IF($P211="",1,IF($P211=0,0,IF(MAX($W209:W209)&gt;INT(X$11/$P211+1),MAX($W209:W209),INT(X$11/$P211+1))))))</f>
        <v>0</v>
      </c>
      <c r="Y209" s="5">
        <f ca="1">IF(Y$4="",0,IF(Y$1&lt;$P210,0,IF($P211="",1,IF($P211=0,0,IF(MAX($W209:X209)&gt;INT(Y$11/$P211+1),MAX($W209:X209),INT(Y$11/$P211+1))))))</f>
        <v>0</v>
      </c>
      <c r="Z209" s="5">
        <f ca="1">IF(Z$4="",0,IF(Z$1&lt;$P210,0,IF($P211="",1,IF($P211=0,0,IF(MAX($W209:Y209)&gt;INT(Z$11/$P211+1),MAX($W209:Y209),INT(Z$11/$P211+1))))))</f>
        <v>1</v>
      </c>
      <c r="AA209" s="5">
        <f ca="1">IF(AA$4="",0,IF(AA$1&lt;$P210,0,IF($P211="",1,IF($P211=0,0,IF(MAX($W209:Z209)&gt;INT(AA$11/$P211+1),MAX($W209:Z209),INT(AA$11/$P211+1))))))</f>
        <v>1</v>
      </c>
      <c r="AB209" s="5">
        <f ca="1">IF(AB$4="",0,IF(AB$1&lt;$P210,0,IF($P211="",1,IF($P211=0,0,IF(MAX($W209:AA209)&gt;INT(AB$11/$P211+1),MAX($W209:AA209),INT(AB$11/$P211+1))))))</f>
        <v>1</v>
      </c>
      <c r="AC209" s="5">
        <f ca="1">IF(AC$4="",0,IF(AC$1&lt;$P210,0,IF($P211="",1,IF($P211=0,0,IF(MAX($W209:AB209)&gt;INT(AC$11/$P211+1),MAX($W209:AB209),INT(AC$11/$P211+1))))))</f>
        <v>1</v>
      </c>
      <c r="AD209" s="5">
        <f ca="1">IF(AD$4="",0,IF(AD$1&lt;$P210,0,IF($P211="",1,IF($P211=0,0,IF(MAX($W209:AC209)&gt;INT(AD$11/$P211+1),MAX($W209:AC209),INT(AD$11/$P211+1))))))</f>
        <v>1</v>
      </c>
      <c r="AE209" s="5">
        <f ca="1">IF(AE$4="",0,IF(AE$1&lt;$P210,0,IF($P211="",1,IF($P211=0,0,IF(MAX($W209:AD209)&gt;INT(AE$11/$P211+1),MAX($W209:AD209),INT(AE$11/$P211+1))))))</f>
        <v>1</v>
      </c>
      <c r="AF209" s="5">
        <f ca="1">IF(AF$4="",0,IF(AF$1&lt;$P210,0,IF($P211="",1,IF($P211=0,0,IF(MAX($W209:AE209)&gt;INT(AF$11/$P211+1),MAX($W209:AE209),INT(AF$11/$P211+1))))))</f>
        <v>1</v>
      </c>
      <c r="AG209" s="5">
        <f ca="1">IF(AG$4="",0,IF(AG$1&lt;$P210,0,IF($P211="",1,IF($P211=0,0,IF(MAX($W209:AF209)&gt;INT(AG$11/$P211+1),MAX($W209:AF209),INT(AG$11/$P211+1))))))</f>
        <v>1</v>
      </c>
      <c r="AH209" s="5">
        <f ca="1">IF(AH$4="",0,IF(AH$1&lt;$P210,0,IF($P211="",1,IF($P211=0,0,IF(MAX($W209:AG209)&gt;INT(AH$11/$P211+1),MAX($W209:AG209),INT(AH$11/$P211+1))))))</f>
        <v>1</v>
      </c>
      <c r="AI209" s="5">
        <f ca="1">IF(AI$4="",0,IF(AI$1&lt;$P210,0,IF($P211="",1,IF($P211=0,0,IF(MAX($W209:AH209)&gt;INT(AI$11/$P211+1),MAX($W209:AH209),INT(AI$11/$P211+1))))))</f>
        <v>1</v>
      </c>
      <c r="AJ209" s="5">
        <f ca="1">IF(AJ$4="",0,IF(AJ$1&lt;$P210,0,IF($P211="",1,IF($P211=0,0,IF(MAX($W209:AI209)&gt;INT(AJ$11/$P211+1),MAX($W209:AI209),INT(AJ$11/$P211+1))))))</f>
        <v>1</v>
      </c>
      <c r="AK209" s="5">
        <f ca="1">IF(AK$4="",0,IF(AK$1&lt;$P210,0,IF($P211="",1,IF($P211=0,0,IF(MAX($W209:AJ209)&gt;INT(AK$11/$P211+1),MAX($W209:AJ209),INT(AK$11/$P211+1))))))</f>
        <v>1</v>
      </c>
      <c r="AL209" s="5">
        <f ca="1">IF(AL$4="",0,IF(AL$1&lt;$P210,0,IF($P211="",1,IF($P211=0,0,IF(MAX($W209:AK209)&gt;INT(AL$11/$P211+1),MAX($W209:AK209),INT(AL$11/$P211+1))))))</f>
        <v>1</v>
      </c>
      <c r="AM209" s="5">
        <f ca="1">IF(AM$4="",0,IF(AM$1&lt;$P210,0,IF($P211="",1,IF($P211=0,0,IF(MAX($W209:AL209)&gt;INT(AM$11/$P211+1),MAX($W209:AL209),INT(AM$11/$P211+1))))))</f>
        <v>1</v>
      </c>
      <c r="AN209" s="5">
        <f ca="1">IF(AN$4="",0,IF(AN$1&lt;$P210,0,IF($P211="",1,IF($P211=0,0,IF(MAX($W209:AM209)&gt;INT(AN$11/$P211+1),MAX($W209:AM209),INT(AN$11/$P211+1))))))</f>
        <v>1</v>
      </c>
      <c r="AO209" s="5">
        <f ca="1">IF(AO$4="",0,IF(AO$1&lt;$P210,0,IF($P211="",1,IF($P211=0,0,IF(MAX($W209:AN209)&gt;INT(AO$11/$P211+1),MAX($W209:AN209),INT(AO$11/$P211+1))))))</f>
        <v>1</v>
      </c>
      <c r="AP209" s="5">
        <f ca="1">IF(AP$4="",0,IF(AP$1&lt;$P210,0,IF($P211="",1,IF($P211=0,0,IF(MAX($W209:AO209)&gt;INT(AP$11/$P211+1),MAX($W209:AO209),INT(AP$11/$P211+1))))))</f>
        <v>1</v>
      </c>
      <c r="AQ209" s="5">
        <f ca="1">IF(AQ$4="",0,IF(AQ$1&lt;$P210,0,IF($P211="",1,IF($P211=0,0,IF(MAX($W209:AP209)&gt;INT(AQ$11/$P211+1),MAX($W209:AP209),INT(AQ$11/$P211+1))))))</f>
        <v>1</v>
      </c>
      <c r="AR209" s="5">
        <f ca="1">IF(AR$4="",0,IF(AR$1&lt;$P210,0,IF($P211="",1,IF($P211=0,0,IF(MAX($W209:AQ209)&gt;INT(AR$11/$P211+1),MAX($W209:AQ209),INT(AR$11/$P211+1))))))</f>
        <v>1</v>
      </c>
      <c r="AS209" s="5">
        <f ca="1">IF(AS$4="",0,IF(AS$1&lt;$P210,0,IF($P211="",1,IF($P211=0,0,IF(MAX($W209:AR209)&gt;INT(AS$11/$P211+1),MAX($W209:AR209),INT(AS$11/$P211+1))))))</f>
        <v>2</v>
      </c>
      <c r="AT209" s="5">
        <f ca="1">IF(AT$4="",0,IF(AT$1&lt;$P210,0,IF($P211="",1,IF($P211=0,0,IF(MAX($W209:AS209)&gt;INT(AT$11/$P211+1),MAX($W209:AS209),INT(AT$11/$P211+1))))))</f>
        <v>2</v>
      </c>
      <c r="AU209" s="5">
        <f ca="1">IF(AU$4="",0,IF(AU$1&lt;$P210,0,IF($P211="",1,IF($P211=0,0,IF(MAX($W209:AT209)&gt;INT(AU$11/$P211+1),MAX($W209:AT209),INT(AU$11/$P211+1))))))</f>
        <v>2</v>
      </c>
      <c r="AV209" s="5">
        <f ca="1">IF(AV$4="",0,IF(AV$1&lt;$P210,0,IF($P211="",1,IF($P211=0,0,IF(MAX($W209:AU209)&gt;INT(AV$11/$P211+1),MAX($W209:AU209),INT(AV$11/$P211+1))))))</f>
        <v>2</v>
      </c>
      <c r="AW209" s="5">
        <f ca="1">IF(AW$4="",0,IF(AW$1&lt;$P210,0,IF($P211="",1,IF($P211=0,0,IF(MAX($W209:AV209)&gt;INT(AW$11/$P211+1),MAX($W209:AV209),INT(AW$11/$P211+1))))))</f>
        <v>2</v>
      </c>
      <c r="AX209" s="5">
        <f ca="1">IF(AX$4="",0,IF(AX$1&lt;$P210,0,IF($P211="",1,IF($P211=0,0,IF(MAX($W209:AW209)&gt;INT(AX$11/$P211+1),MAX($W209:AW209),INT(AX$11/$P211+1))))))</f>
        <v>2</v>
      </c>
      <c r="AY209" s="5">
        <f ca="1">IF(AY$4="",0,IF(AY$1&lt;$P210,0,IF($P211="",1,IF($P211=0,0,IF(MAX($W209:AX209)&gt;INT(AY$11/$P211+1),MAX($W209:AX209),INT(AY$11/$P211+1))))))</f>
        <v>2</v>
      </c>
      <c r="AZ209" s="5">
        <f ca="1">IF(AZ$4="",0,IF(AZ$1&lt;$P210,0,IF($P211="",1,IF($P211=0,0,IF(MAX($W209:AY209)&gt;INT(AZ$11/$P211+1),MAX($W209:AY209),INT(AZ$11/$P211+1))))))</f>
        <v>2</v>
      </c>
      <c r="BA209" s="5">
        <f ca="1">IF(BA$4="",0,IF(BA$1&lt;$P210,0,IF($P211="",1,IF($P211=0,0,IF(MAX($W209:AZ209)&gt;INT(BA$11/$P211+1),MAX($W209:AZ209),INT(BA$11/$P211+1))))))</f>
        <v>2</v>
      </c>
      <c r="BB209" s="5">
        <f ca="1">IF(BB$4="",0,IF(BB$1&lt;$P210,0,IF($P211="",1,IF($P211=0,0,IF(MAX($W209:BA209)&gt;INT(BB$11/$P211+1),MAX($W209:BA209),INT(BB$11/$P211+1))))))</f>
        <v>2</v>
      </c>
      <c r="BC209" s="5">
        <f ca="1">IF(BC$4="",0,IF(BC$1&lt;$P210,0,IF($P211="",1,IF($P211=0,0,IF(MAX($W209:BB209)&gt;INT(BC$11/$P211+1),MAX($W209:BB209),INT(BC$11/$P211+1))))))</f>
        <v>3</v>
      </c>
      <c r="BD209" s="5">
        <f ca="1">IF(BD$4="",0,IF(BD$1&lt;$P210,0,IF($P211="",1,IF($P211=0,0,IF(MAX($W209:BC209)&gt;INT(BD$11/$P211+1),MAX($W209:BC209),INT(BD$11/$P211+1))))))</f>
        <v>3</v>
      </c>
      <c r="BE209" s="5">
        <f ca="1">IF(BE$4="",0,IF(BE$1&lt;$P210,0,IF($P211="",1,IF($P211=0,0,IF(MAX($W209:BD209)&gt;INT(BE$11/$P211+1),MAX($W209:BD209),INT(BE$11/$P211+1))))))</f>
        <v>3</v>
      </c>
      <c r="BF209" s="5">
        <f ca="1">IF(BF$4="",0,IF(BF$1&lt;$P210,0,IF($P211="",1,IF($P211=0,0,IF(MAX($W209:BE209)&gt;INT(BF$11/$P211+1),MAX($W209:BE209),INT(BF$11/$P211+1))))))</f>
        <v>3</v>
      </c>
      <c r="BG209" s="5">
        <f ca="1">IF(BG$4="",0,IF(BG$1&lt;$P210,0,IF($P211="",1,IF($P211=0,0,IF(MAX($W209:BF209)&gt;INT(BG$11/$P211+1),MAX($W209:BF209),INT(BG$11/$P211+1))))))</f>
        <v>3</v>
      </c>
      <c r="BH209" s="5">
        <f ca="1">IF(BH$4="",0,IF(BH$1&lt;$P210,0,IF($P211="",1,IF($P211=0,0,IF(MAX($W209:BG209)&gt;INT(BH$11/$P211+1),MAX($W209:BG209),INT(BH$11/$P211+1))))))</f>
        <v>3</v>
      </c>
      <c r="BI209" s="5">
        <f ca="1">IF(BI$4="",0,IF(BI$1&lt;$P210,0,IF($P211="",1,IF($P211=0,0,IF(MAX($W209:BH209)&gt;INT(BI$11/$P211+1),MAX($W209:BH209),INT(BI$11/$P211+1))))))</f>
        <v>3</v>
      </c>
      <c r="BJ209" s="5">
        <f ca="1">IF(BJ$4="",0,IF(BJ$1&lt;$P210,0,IF($P211="",1,IF($P211=0,0,IF(MAX($W209:BI209)&gt;INT(BJ$11/$P211+1),MAX($W209:BI209),INT(BJ$11/$P211+1))))))</f>
        <v>3</v>
      </c>
      <c r="BK209" s="5">
        <f ca="1">IF(BK$4="",0,IF(BK$1&lt;$P210,0,IF($P211="",1,IF($P211=0,0,IF(MAX($W209:BJ209)&gt;INT(BK$11/$P211+1),MAX($W209:BJ209),INT(BK$11/$P211+1))))))</f>
        <v>3</v>
      </c>
      <c r="BL209" s="5">
        <f ca="1">IF(BL$4="",0,IF(BL$1&lt;$P210,0,IF($P211="",1,IF($P211=0,0,IF(MAX($W209:BK209)&gt;INT(BL$11/$P211+1),MAX($W209:BK209),INT(BL$11/$P211+1))))))</f>
        <v>3</v>
      </c>
      <c r="BM209" s="5">
        <f ca="1">IF(BM$4="",0,IF(BM$1&lt;$P210,0,IF($P211="",1,IF($P211=0,0,IF(MAX($W209:BL209)&gt;INT(BM$11/$P211+1),MAX($W209:BL209),INT(BM$11/$P211+1))))))</f>
        <v>3</v>
      </c>
      <c r="BN209" s="5">
        <f ca="1">IF(BN$4="",0,IF(BN$1&lt;$P210,0,IF($P211="",1,IF($P211=0,0,IF(MAX($W209:BM209)&gt;INT(BN$11/$P211+1),MAX($W209:BM209),INT(BN$11/$P211+1))))))</f>
        <v>3</v>
      </c>
      <c r="BO209" s="5">
        <f ca="1">IF(BO$4="",0,IF(BO$1&lt;$P210,0,IF($P211="",1,IF($P211=0,0,IF(MAX($W209:BN209)&gt;INT(BO$11/$P211+1),MAX($W209:BN209),INT(BO$11/$P211+1))))))</f>
        <v>3</v>
      </c>
      <c r="BP209" s="5">
        <f ca="1">IF(BP$4="",0,IF(BP$1&lt;$P210,0,IF($P211="",1,IF($P211=0,0,IF(MAX($W209:BO209)&gt;INT(BP$11/$P211+1),MAX($W209:BO209),INT(BP$11/$P211+1))))))</f>
        <v>3</v>
      </c>
      <c r="BQ209" s="5">
        <f ca="1">IF(BQ$4="",0,IF(BQ$1&lt;$P210,0,IF($P211="",1,IF($P211=0,0,IF(MAX($W209:BP209)&gt;INT(BQ$11/$P211+1),MAX($W209:BP209),INT(BQ$11/$P211+1))))))</f>
        <v>3</v>
      </c>
      <c r="BR209" s="5">
        <f ca="1">IF(BR$4="",0,IF(BR$1&lt;$P210,0,IF($P211="",1,IF($P211=0,0,IF(MAX($W209:BQ209)&gt;INT(BR$11/$P211+1),MAX($W209:BQ209),INT(BR$11/$P211+1))))))</f>
        <v>3</v>
      </c>
      <c r="BS209" s="5">
        <f ca="1">IF(BS$4="",0,IF(BS$1&lt;$P210,0,IF($P211="",1,IF($P211=0,0,IF(MAX($W209:BR209)&gt;INT(BS$11/$P211+1),MAX($W209:BR209),INT(BS$11/$P211+1))))))</f>
        <v>3</v>
      </c>
      <c r="BT209" s="5">
        <f ca="1">IF(BT$4="",0,IF(BT$1&lt;$P210,0,IF($P211="",1,IF($P211=0,0,IF(MAX($W209:BS209)&gt;INT(BT$11/$P211+1),MAX($W209:BS209),INT(BT$11/$P211+1))))))</f>
        <v>3</v>
      </c>
      <c r="BU209" s="5">
        <f ca="1">IF(BU$4="",0,IF(BU$1&lt;$P210,0,IF($P211="",1,IF($P211=0,0,IF(MAX($W209:BT209)&gt;INT(BU$11/$P211+1),MAX($W209:BT209),INT(BU$11/$P211+1))))))</f>
        <v>3</v>
      </c>
      <c r="BV209" s="5">
        <f ca="1">IF(BV$4="",0,IF(BV$1&lt;$P210,0,IF($P211="",1,IF($P211=0,0,IF(MAX($W209:BU209)&gt;INT(BV$11/$P211+1),MAX($W209:BU209),INT(BV$11/$P211+1))))))</f>
        <v>3</v>
      </c>
      <c r="BW209" s="5">
        <f ca="1">IF(BW$4="",0,IF(BW$1&lt;$P210,0,IF($P211="",1,IF($P211=0,0,IF(MAX($W209:BV209)&gt;INT(BW$11/$P211+1),MAX($W209:BV209),INT(BW$11/$P211+1))))))</f>
        <v>3</v>
      </c>
      <c r="BX209" s="5">
        <f ca="1">IF(BX$4="",0,IF(BX$1&lt;$P210,0,IF($P211="",1,IF($P211=0,0,IF(MAX($W209:BW209)&gt;INT(BX$11/$P211+1),MAX($W209:BW209),INT(BX$11/$P211+1))))))</f>
        <v>3</v>
      </c>
      <c r="BY209" s="5">
        <f ca="1">IF(BY$4="",0,IF(BY$1&lt;$P210,0,IF($P211="",1,IF($P211=0,0,IF(MAX($W209:BX209)&gt;INT(BY$11/$P211+1),MAX($W209:BX209),INT(BY$11/$P211+1))))))</f>
        <v>3</v>
      </c>
      <c r="BZ209" s="5">
        <f ca="1">IF(BZ$4="",0,IF(BZ$1&lt;$P210,0,IF($P211="",1,IF($P211=0,0,IF(MAX($W209:BY209)&gt;INT(BZ$11/$P211+1),MAX($W209:BY209),INT(BZ$11/$P211+1))))))</f>
        <v>3</v>
      </c>
      <c r="CA209" s="5">
        <f ca="1">IF(CA$4="",0,IF(CA$1&lt;$P210,0,IF($P211="",1,IF($P211=0,0,IF(MAX($W209:BZ209)&gt;INT(CA$11/$P211+1),MAX($W209:BZ209),INT(CA$11/$P211+1))))))</f>
        <v>3</v>
      </c>
      <c r="CB209" s="5">
        <f ca="1">IF(CB$4="",0,IF(CB$1&lt;$P210,0,IF($P211="",1,IF($P211=0,0,IF(MAX($W209:CA209)&gt;INT(CB$11/$P211+1),MAX($W209:CA209),INT(CB$11/$P211+1))))))</f>
        <v>3</v>
      </c>
      <c r="CC209" s="5">
        <f ca="1">IF(CC$4="",0,IF(CC$1&lt;$P210,0,IF($P211="",1,IF($P211=0,0,IF(MAX($W209:CB209)&gt;INT(CC$11/$P211+1),MAX($W209:CB209),INT(CC$11/$P211+1))))))</f>
        <v>3</v>
      </c>
      <c r="CD209" s="5">
        <f ca="1">IF(CD$4="",0,IF(CD$1&lt;$P210,0,IF($P211="",1,IF($P211=0,0,IF(MAX($W209:CC209)&gt;INT(CD$11/$P211+1),MAX($W209:CC209),INT(CD$11/$P211+1))))))</f>
        <v>3</v>
      </c>
      <c r="CE209" s="5">
        <f ca="1">IF(CE$4="",0,IF(CE$1&lt;$P210,0,IF($P211="",1,IF($P211=0,0,IF(MAX($W209:CD209)&gt;INT(CE$11/$P211+1),MAX($W209:CD209),INT(CE$11/$P211+1))))))</f>
        <v>3</v>
      </c>
      <c r="CF209" s="5">
        <f ca="1">IF(CF$4="",0,IF(CF$1&lt;$P210,0,IF($P211="",1,IF($P211=0,0,IF(MAX($W209:CE209)&gt;INT(CF$11/$P211+1),MAX($W209:CE209),INT(CF$11/$P211+1))))))</f>
        <v>0</v>
      </c>
    </row>
    <row r="210" spans="2:84" x14ac:dyDescent="0.3">
      <c r="B210" s="13">
        <f>ROW()</f>
        <v>210</v>
      </c>
      <c r="H210" s="1" t="str">
        <f t="shared" si="427"/>
        <v>ФОТ управленческого персонала</v>
      </c>
      <c r="I210" s="1" t="str">
        <f>I209</f>
        <v>Прочие сотрудники</v>
      </c>
      <c r="J210" s="1" t="str">
        <f>$J$198</f>
        <v>Номер периода включения в штатн. распис-е</v>
      </c>
      <c r="M210" s="53" t="s">
        <v>89</v>
      </c>
      <c r="O210" s="82"/>
      <c r="P210" s="84">
        <v>3</v>
      </c>
      <c r="W210" s="34"/>
    </row>
    <row r="211" spans="2:84" x14ac:dyDescent="0.3">
      <c r="B211" s="13">
        <f>ROW()</f>
        <v>211</v>
      </c>
      <c r="H211" s="1" t="str">
        <f t="shared" si="427"/>
        <v>ФОТ управленческого персонала</v>
      </c>
      <c r="I211" s="1" t="str">
        <f>I209</f>
        <v>Прочие сотрудники</v>
      </c>
      <c r="J211" s="1" t="str">
        <f>$J$199</f>
        <v>Объем продукции на одного сотрудника</v>
      </c>
      <c r="M211" s="53" t="str">
        <f>Prcsses!$P$11</f>
        <v>тн</v>
      </c>
      <c r="O211" s="82"/>
      <c r="P211" s="84">
        <v>400</v>
      </c>
      <c r="W211" s="34"/>
    </row>
    <row r="212" spans="2:84" s="26" customFormat="1" ht="12" x14ac:dyDescent="0.25">
      <c r="B212" s="13"/>
      <c r="M212" s="55"/>
      <c r="N212" s="44" t="s">
        <v>21</v>
      </c>
      <c r="O212" s="45"/>
      <c r="P212" s="46"/>
      <c r="Q212" s="89"/>
      <c r="U212" s="41"/>
      <c r="V212" s="42"/>
      <c r="W212" s="43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</row>
    <row r="213" spans="2:84" x14ac:dyDescent="0.3">
      <c r="B213" s="13">
        <f>ROW()</f>
        <v>213</v>
      </c>
      <c r="H213" s="1" t="str">
        <f>$H$196</f>
        <v>ФОТ управленческого персонала</v>
      </c>
      <c r="I213" s="1" t="str">
        <f>"Оклад - ["&amp;I197&amp;"]"</f>
        <v>Оклад - [Генеральный директор]</v>
      </c>
      <c r="M213" s="53" t="s">
        <v>80</v>
      </c>
      <c r="X213" s="5">
        <f t="shared" ref="X213:CF213" ca="1" si="428">IF(X$4="",0,$P214*(1+$P$229)^(INT((X$1-1)/IF(OR($P$230&lt;=0,$P$230=""),12,$P$230))))</f>
        <v>200000</v>
      </c>
      <c r="Y213" s="5">
        <f t="shared" ca="1" si="428"/>
        <v>200000</v>
      </c>
      <c r="Z213" s="5">
        <f t="shared" ca="1" si="428"/>
        <v>200000</v>
      </c>
      <c r="AA213" s="5">
        <f t="shared" ca="1" si="428"/>
        <v>200000</v>
      </c>
      <c r="AB213" s="5">
        <f t="shared" ca="1" si="428"/>
        <v>200000</v>
      </c>
      <c r="AC213" s="5">
        <f t="shared" ca="1" si="428"/>
        <v>200000</v>
      </c>
      <c r="AD213" s="5">
        <f t="shared" ca="1" si="428"/>
        <v>204999.99999999997</v>
      </c>
      <c r="AE213" s="5">
        <f t="shared" ca="1" si="428"/>
        <v>204999.99999999997</v>
      </c>
      <c r="AF213" s="5">
        <f t="shared" ca="1" si="428"/>
        <v>204999.99999999997</v>
      </c>
      <c r="AG213" s="5">
        <f t="shared" ca="1" si="428"/>
        <v>204999.99999999997</v>
      </c>
      <c r="AH213" s="5">
        <f t="shared" ca="1" si="428"/>
        <v>204999.99999999997</v>
      </c>
      <c r="AI213" s="5">
        <f t="shared" ca="1" si="428"/>
        <v>204999.99999999997</v>
      </c>
      <c r="AJ213" s="5">
        <f t="shared" ca="1" si="428"/>
        <v>210124.99999999997</v>
      </c>
      <c r="AK213" s="5">
        <f t="shared" ca="1" si="428"/>
        <v>210124.99999999997</v>
      </c>
      <c r="AL213" s="5">
        <f t="shared" ca="1" si="428"/>
        <v>210124.99999999997</v>
      </c>
      <c r="AM213" s="5">
        <f t="shared" ca="1" si="428"/>
        <v>210124.99999999997</v>
      </c>
      <c r="AN213" s="5">
        <f t="shared" ca="1" si="428"/>
        <v>210124.99999999997</v>
      </c>
      <c r="AO213" s="5">
        <f t="shared" ca="1" si="428"/>
        <v>210124.99999999997</v>
      </c>
      <c r="AP213" s="5">
        <f t="shared" ca="1" si="428"/>
        <v>215378.12499999997</v>
      </c>
      <c r="AQ213" s="5">
        <f t="shared" ca="1" si="428"/>
        <v>215378.12499999997</v>
      </c>
      <c r="AR213" s="5">
        <f t="shared" ca="1" si="428"/>
        <v>215378.12499999997</v>
      </c>
      <c r="AS213" s="5">
        <f t="shared" ca="1" si="428"/>
        <v>215378.12499999997</v>
      </c>
      <c r="AT213" s="5">
        <f t="shared" ca="1" si="428"/>
        <v>215378.12499999997</v>
      </c>
      <c r="AU213" s="5">
        <f t="shared" ca="1" si="428"/>
        <v>215378.12499999997</v>
      </c>
      <c r="AV213" s="5">
        <f t="shared" ca="1" si="428"/>
        <v>220762.57812499994</v>
      </c>
      <c r="AW213" s="5">
        <f t="shared" ca="1" si="428"/>
        <v>220762.57812499994</v>
      </c>
      <c r="AX213" s="5">
        <f t="shared" ca="1" si="428"/>
        <v>220762.57812499994</v>
      </c>
      <c r="AY213" s="5">
        <f t="shared" ca="1" si="428"/>
        <v>220762.57812499994</v>
      </c>
      <c r="AZ213" s="5">
        <f t="shared" ca="1" si="428"/>
        <v>220762.57812499994</v>
      </c>
      <c r="BA213" s="5">
        <f t="shared" ca="1" si="428"/>
        <v>220762.57812499994</v>
      </c>
      <c r="BB213" s="5">
        <f t="shared" ca="1" si="428"/>
        <v>226281.64257812494</v>
      </c>
      <c r="BC213" s="5">
        <f t="shared" ca="1" si="428"/>
        <v>226281.64257812494</v>
      </c>
      <c r="BD213" s="5">
        <f t="shared" ca="1" si="428"/>
        <v>226281.64257812494</v>
      </c>
      <c r="BE213" s="5">
        <f t="shared" ca="1" si="428"/>
        <v>226281.64257812494</v>
      </c>
      <c r="BF213" s="5">
        <f t="shared" ca="1" si="428"/>
        <v>226281.64257812494</v>
      </c>
      <c r="BG213" s="5">
        <f t="shared" ca="1" si="428"/>
        <v>226281.64257812494</v>
      </c>
      <c r="BH213" s="5">
        <f t="shared" ca="1" si="428"/>
        <v>231938.68364257805</v>
      </c>
      <c r="BI213" s="5">
        <f t="shared" ca="1" si="428"/>
        <v>231938.68364257805</v>
      </c>
      <c r="BJ213" s="5">
        <f t="shared" ca="1" si="428"/>
        <v>231938.68364257805</v>
      </c>
      <c r="BK213" s="5">
        <f t="shared" ca="1" si="428"/>
        <v>231938.68364257805</v>
      </c>
      <c r="BL213" s="5">
        <f t="shared" ca="1" si="428"/>
        <v>231938.68364257805</v>
      </c>
      <c r="BM213" s="5">
        <f t="shared" ca="1" si="428"/>
        <v>231938.68364257805</v>
      </c>
      <c r="BN213" s="5">
        <f t="shared" ca="1" si="428"/>
        <v>237737.15073364251</v>
      </c>
      <c r="BO213" s="5">
        <f t="shared" ca="1" si="428"/>
        <v>237737.15073364251</v>
      </c>
      <c r="BP213" s="5">
        <f t="shared" ca="1" si="428"/>
        <v>237737.15073364251</v>
      </c>
      <c r="BQ213" s="5">
        <f t="shared" ca="1" si="428"/>
        <v>237737.15073364251</v>
      </c>
      <c r="BR213" s="5">
        <f t="shared" ca="1" si="428"/>
        <v>237737.15073364251</v>
      </c>
      <c r="BS213" s="5">
        <f t="shared" ca="1" si="428"/>
        <v>237737.15073364251</v>
      </c>
      <c r="BT213" s="5">
        <f t="shared" ca="1" si="428"/>
        <v>243680.57950198354</v>
      </c>
      <c r="BU213" s="5">
        <f t="shared" ca="1" si="428"/>
        <v>243680.57950198354</v>
      </c>
      <c r="BV213" s="5">
        <f t="shared" ca="1" si="428"/>
        <v>243680.57950198354</v>
      </c>
      <c r="BW213" s="5">
        <f t="shared" ca="1" si="428"/>
        <v>243680.57950198354</v>
      </c>
      <c r="BX213" s="5">
        <f t="shared" ca="1" si="428"/>
        <v>243680.57950198354</v>
      </c>
      <c r="BY213" s="5">
        <f t="shared" ca="1" si="428"/>
        <v>243680.57950198354</v>
      </c>
      <c r="BZ213" s="5">
        <f t="shared" ca="1" si="428"/>
        <v>249772.59398953308</v>
      </c>
      <c r="CA213" s="5">
        <f t="shared" ca="1" si="428"/>
        <v>249772.59398953308</v>
      </c>
      <c r="CB213" s="5">
        <f t="shared" ca="1" si="428"/>
        <v>249772.59398953308</v>
      </c>
      <c r="CC213" s="5">
        <f t="shared" ca="1" si="428"/>
        <v>249772.59398953308</v>
      </c>
      <c r="CD213" s="5">
        <f t="shared" ca="1" si="428"/>
        <v>249772.59398953308</v>
      </c>
      <c r="CE213" s="5">
        <f t="shared" ca="1" si="428"/>
        <v>249772.59398953308</v>
      </c>
      <c r="CF213" s="5">
        <f t="shared" ca="1" si="428"/>
        <v>0</v>
      </c>
    </row>
    <row r="214" spans="2:84" x14ac:dyDescent="0.3">
      <c r="B214" s="13">
        <f>ROW()</f>
        <v>214</v>
      </c>
      <c r="H214" s="1" t="str">
        <f>$H$196</f>
        <v>ФОТ управленческого персонала</v>
      </c>
      <c r="I214" s="1" t="str">
        <f>I213</f>
        <v>Оклад - [Генеральный директор]</v>
      </c>
      <c r="J214" s="1" t="s">
        <v>81</v>
      </c>
      <c r="M214" s="53" t="s">
        <v>80</v>
      </c>
      <c r="O214" s="82"/>
      <c r="P214" s="84">
        <v>200000</v>
      </c>
      <c r="W214" s="34"/>
    </row>
    <row r="215" spans="2:84" ht="4.05" customHeight="1" x14ac:dyDescent="0.3">
      <c r="B215" s="13">
        <f>ROW()</f>
        <v>215</v>
      </c>
    </row>
    <row r="216" spans="2:84" x14ac:dyDescent="0.3">
      <c r="B216" s="13">
        <f>ROW()</f>
        <v>216</v>
      </c>
      <c r="H216" s="1" t="str">
        <f>$H$196</f>
        <v>ФОТ управленческого персонала</v>
      </c>
      <c r="I216" s="1" t="str">
        <f>"Оклад - ["&amp;I200&amp;"]"</f>
        <v>Оклад - [Топ-менеджеры]</v>
      </c>
      <c r="M216" s="53" t="s">
        <v>80</v>
      </c>
      <c r="X216" s="5">
        <f t="shared" ref="X216:CF216" ca="1" si="429">IF(X$4="",0,$P217*(1+$P$229)^(INT((X$1-1)/IF(OR($P$230&lt;=0,$P$230=""),12,$P$230))))</f>
        <v>170000</v>
      </c>
      <c r="Y216" s="5">
        <f t="shared" ca="1" si="429"/>
        <v>170000</v>
      </c>
      <c r="Z216" s="5">
        <f t="shared" ca="1" si="429"/>
        <v>170000</v>
      </c>
      <c r="AA216" s="5">
        <f t="shared" ca="1" si="429"/>
        <v>170000</v>
      </c>
      <c r="AB216" s="5">
        <f t="shared" ca="1" si="429"/>
        <v>170000</v>
      </c>
      <c r="AC216" s="5">
        <f t="shared" ca="1" si="429"/>
        <v>170000</v>
      </c>
      <c r="AD216" s="5">
        <f t="shared" ca="1" si="429"/>
        <v>174249.99999999997</v>
      </c>
      <c r="AE216" s="5">
        <f t="shared" ca="1" si="429"/>
        <v>174249.99999999997</v>
      </c>
      <c r="AF216" s="5">
        <f t="shared" ca="1" si="429"/>
        <v>174249.99999999997</v>
      </c>
      <c r="AG216" s="5">
        <f t="shared" ca="1" si="429"/>
        <v>174249.99999999997</v>
      </c>
      <c r="AH216" s="5">
        <f t="shared" ca="1" si="429"/>
        <v>174249.99999999997</v>
      </c>
      <c r="AI216" s="5">
        <f t="shared" ca="1" si="429"/>
        <v>174249.99999999997</v>
      </c>
      <c r="AJ216" s="5">
        <f t="shared" ca="1" si="429"/>
        <v>178606.25</v>
      </c>
      <c r="AK216" s="5">
        <f t="shared" ca="1" si="429"/>
        <v>178606.25</v>
      </c>
      <c r="AL216" s="5">
        <f t="shared" ca="1" si="429"/>
        <v>178606.25</v>
      </c>
      <c r="AM216" s="5">
        <f t="shared" ca="1" si="429"/>
        <v>178606.25</v>
      </c>
      <c r="AN216" s="5">
        <f t="shared" ca="1" si="429"/>
        <v>178606.25</v>
      </c>
      <c r="AO216" s="5">
        <f t="shared" ca="1" si="429"/>
        <v>178606.25</v>
      </c>
      <c r="AP216" s="5">
        <f t="shared" ca="1" si="429"/>
        <v>183071.40624999997</v>
      </c>
      <c r="AQ216" s="5">
        <f t="shared" ca="1" si="429"/>
        <v>183071.40624999997</v>
      </c>
      <c r="AR216" s="5">
        <f t="shared" ca="1" si="429"/>
        <v>183071.40624999997</v>
      </c>
      <c r="AS216" s="5">
        <f t="shared" ca="1" si="429"/>
        <v>183071.40624999997</v>
      </c>
      <c r="AT216" s="5">
        <f t="shared" ca="1" si="429"/>
        <v>183071.40624999997</v>
      </c>
      <c r="AU216" s="5">
        <f t="shared" ca="1" si="429"/>
        <v>183071.40624999997</v>
      </c>
      <c r="AV216" s="5">
        <f t="shared" ca="1" si="429"/>
        <v>187648.19140624997</v>
      </c>
      <c r="AW216" s="5">
        <f t="shared" ca="1" si="429"/>
        <v>187648.19140624997</v>
      </c>
      <c r="AX216" s="5">
        <f t="shared" ca="1" si="429"/>
        <v>187648.19140624997</v>
      </c>
      <c r="AY216" s="5">
        <f t="shared" ca="1" si="429"/>
        <v>187648.19140624997</v>
      </c>
      <c r="AZ216" s="5">
        <f t="shared" ca="1" si="429"/>
        <v>187648.19140624997</v>
      </c>
      <c r="BA216" s="5">
        <f t="shared" ca="1" si="429"/>
        <v>187648.19140624997</v>
      </c>
      <c r="BB216" s="5">
        <f t="shared" ca="1" si="429"/>
        <v>192339.39619140618</v>
      </c>
      <c r="BC216" s="5">
        <f t="shared" ca="1" si="429"/>
        <v>192339.39619140618</v>
      </c>
      <c r="BD216" s="5">
        <f t="shared" ca="1" si="429"/>
        <v>192339.39619140618</v>
      </c>
      <c r="BE216" s="5">
        <f t="shared" ca="1" si="429"/>
        <v>192339.39619140618</v>
      </c>
      <c r="BF216" s="5">
        <f t="shared" ca="1" si="429"/>
        <v>192339.39619140618</v>
      </c>
      <c r="BG216" s="5">
        <f t="shared" ca="1" si="429"/>
        <v>192339.39619140618</v>
      </c>
      <c r="BH216" s="5">
        <f t="shared" ca="1" si="429"/>
        <v>197147.88109619133</v>
      </c>
      <c r="BI216" s="5">
        <f t="shared" ca="1" si="429"/>
        <v>197147.88109619133</v>
      </c>
      <c r="BJ216" s="5">
        <f t="shared" ca="1" si="429"/>
        <v>197147.88109619133</v>
      </c>
      <c r="BK216" s="5">
        <f t="shared" ca="1" si="429"/>
        <v>197147.88109619133</v>
      </c>
      <c r="BL216" s="5">
        <f t="shared" ca="1" si="429"/>
        <v>197147.88109619133</v>
      </c>
      <c r="BM216" s="5">
        <f t="shared" ca="1" si="429"/>
        <v>197147.88109619133</v>
      </c>
      <c r="BN216" s="5">
        <f t="shared" ca="1" si="429"/>
        <v>202076.57812359612</v>
      </c>
      <c r="BO216" s="5">
        <f t="shared" ca="1" si="429"/>
        <v>202076.57812359612</v>
      </c>
      <c r="BP216" s="5">
        <f t="shared" ca="1" si="429"/>
        <v>202076.57812359612</v>
      </c>
      <c r="BQ216" s="5">
        <f t="shared" ca="1" si="429"/>
        <v>202076.57812359612</v>
      </c>
      <c r="BR216" s="5">
        <f t="shared" ca="1" si="429"/>
        <v>202076.57812359612</v>
      </c>
      <c r="BS216" s="5">
        <f t="shared" ca="1" si="429"/>
        <v>202076.57812359612</v>
      </c>
      <c r="BT216" s="5">
        <f t="shared" ca="1" si="429"/>
        <v>207128.492576686</v>
      </c>
      <c r="BU216" s="5">
        <f t="shared" ca="1" si="429"/>
        <v>207128.492576686</v>
      </c>
      <c r="BV216" s="5">
        <f t="shared" ca="1" si="429"/>
        <v>207128.492576686</v>
      </c>
      <c r="BW216" s="5">
        <f t="shared" ca="1" si="429"/>
        <v>207128.492576686</v>
      </c>
      <c r="BX216" s="5">
        <f t="shared" ca="1" si="429"/>
        <v>207128.492576686</v>
      </c>
      <c r="BY216" s="5">
        <f t="shared" ca="1" si="429"/>
        <v>207128.492576686</v>
      </c>
      <c r="BZ216" s="5">
        <f t="shared" ca="1" si="429"/>
        <v>212306.70489110312</v>
      </c>
      <c r="CA216" s="5">
        <f t="shared" ca="1" si="429"/>
        <v>212306.70489110312</v>
      </c>
      <c r="CB216" s="5">
        <f t="shared" ca="1" si="429"/>
        <v>212306.70489110312</v>
      </c>
      <c r="CC216" s="5">
        <f t="shared" ca="1" si="429"/>
        <v>212306.70489110312</v>
      </c>
      <c r="CD216" s="5">
        <f t="shared" ca="1" si="429"/>
        <v>212306.70489110312</v>
      </c>
      <c r="CE216" s="5">
        <f t="shared" ca="1" si="429"/>
        <v>212306.70489110312</v>
      </c>
      <c r="CF216" s="5">
        <f t="shared" ca="1" si="429"/>
        <v>0</v>
      </c>
    </row>
    <row r="217" spans="2:84" x14ac:dyDescent="0.3">
      <c r="B217" s="13">
        <f>ROW()</f>
        <v>217</v>
      </c>
      <c r="H217" s="1" t="str">
        <f>$H$196</f>
        <v>ФОТ управленческого персонала</v>
      </c>
      <c r="I217" s="1" t="str">
        <f>I216</f>
        <v>Оклад - [Топ-менеджеры]</v>
      </c>
      <c r="J217" s="1" t="str">
        <f>$J$214</f>
        <v>Ставка</v>
      </c>
      <c r="M217" s="53" t="s">
        <v>80</v>
      </c>
      <c r="O217" s="82"/>
      <c r="P217" s="84">
        <v>170000</v>
      </c>
      <c r="W217" s="34"/>
    </row>
    <row r="218" spans="2:84" ht="4.05" customHeight="1" x14ac:dyDescent="0.3">
      <c r="B218" s="13">
        <f>ROW()</f>
        <v>218</v>
      </c>
    </row>
    <row r="219" spans="2:84" x14ac:dyDescent="0.3">
      <c r="B219" s="13">
        <f>ROW()</f>
        <v>219</v>
      </c>
      <c r="H219" s="1" t="str">
        <f>$H$196</f>
        <v>ФОТ управленческого персонала</v>
      </c>
      <c r="I219" s="1" t="str">
        <f>"Оклад - ["&amp;I203&amp;"]"</f>
        <v>Оклад - [Бухгалтерия]</v>
      </c>
      <c r="M219" s="53" t="s">
        <v>80</v>
      </c>
      <c r="X219" s="5">
        <f t="shared" ref="X219:CF219" ca="1" si="430">IF(X$4="",0,$P220*(1+$P$229)^(INT((X$1-1)/IF(OR($P$230&lt;=0,$P$230=""),12,$P$230))))</f>
        <v>80000</v>
      </c>
      <c r="Y219" s="5">
        <f t="shared" ca="1" si="430"/>
        <v>80000</v>
      </c>
      <c r="Z219" s="5">
        <f t="shared" ca="1" si="430"/>
        <v>80000</v>
      </c>
      <c r="AA219" s="5">
        <f t="shared" ca="1" si="430"/>
        <v>80000</v>
      </c>
      <c r="AB219" s="5">
        <f t="shared" ca="1" si="430"/>
        <v>80000</v>
      </c>
      <c r="AC219" s="5">
        <f t="shared" ca="1" si="430"/>
        <v>80000</v>
      </c>
      <c r="AD219" s="5">
        <f t="shared" ca="1" si="430"/>
        <v>82000</v>
      </c>
      <c r="AE219" s="5">
        <f t="shared" ca="1" si="430"/>
        <v>82000</v>
      </c>
      <c r="AF219" s="5">
        <f t="shared" ca="1" si="430"/>
        <v>82000</v>
      </c>
      <c r="AG219" s="5">
        <f t="shared" ca="1" si="430"/>
        <v>82000</v>
      </c>
      <c r="AH219" s="5">
        <f t="shared" ca="1" si="430"/>
        <v>82000</v>
      </c>
      <c r="AI219" s="5">
        <f t="shared" ca="1" si="430"/>
        <v>82000</v>
      </c>
      <c r="AJ219" s="5">
        <f t="shared" ca="1" si="430"/>
        <v>84050</v>
      </c>
      <c r="AK219" s="5">
        <f t="shared" ca="1" si="430"/>
        <v>84050</v>
      </c>
      <c r="AL219" s="5">
        <f t="shared" ca="1" si="430"/>
        <v>84050</v>
      </c>
      <c r="AM219" s="5">
        <f t="shared" ca="1" si="430"/>
        <v>84050</v>
      </c>
      <c r="AN219" s="5">
        <f t="shared" ca="1" si="430"/>
        <v>84050</v>
      </c>
      <c r="AO219" s="5">
        <f t="shared" ca="1" si="430"/>
        <v>84050</v>
      </c>
      <c r="AP219" s="5">
        <f t="shared" ca="1" si="430"/>
        <v>86151.249999999985</v>
      </c>
      <c r="AQ219" s="5">
        <f t="shared" ca="1" si="430"/>
        <v>86151.249999999985</v>
      </c>
      <c r="AR219" s="5">
        <f t="shared" ca="1" si="430"/>
        <v>86151.249999999985</v>
      </c>
      <c r="AS219" s="5">
        <f t="shared" ca="1" si="430"/>
        <v>86151.249999999985</v>
      </c>
      <c r="AT219" s="5">
        <f t="shared" ca="1" si="430"/>
        <v>86151.249999999985</v>
      </c>
      <c r="AU219" s="5">
        <f t="shared" ca="1" si="430"/>
        <v>86151.249999999985</v>
      </c>
      <c r="AV219" s="5">
        <f t="shared" ca="1" si="430"/>
        <v>88305.031249999985</v>
      </c>
      <c r="AW219" s="5">
        <f t="shared" ca="1" si="430"/>
        <v>88305.031249999985</v>
      </c>
      <c r="AX219" s="5">
        <f t="shared" ca="1" si="430"/>
        <v>88305.031249999985</v>
      </c>
      <c r="AY219" s="5">
        <f t="shared" ca="1" si="430"/>
        <v>88305.031249999985</v>
      </c>
      <c r="AZ219" s="5">
        <f t="shared" ca="1" si="430"/>
        <v>88305.031249999985</v>
      </c>
      <c r="BA219" s="5">
        <f t="shared" ca="1" si="430"/>
        <v>88305.031249999985</v>
      </c>
      <c r="BB219" s="5">
        <f t="shared" ca="1" si="430"/>
        <v>90512.657031249968</v>
      </c>
      <c r="BC219" s="5">
        <f t="shared" ca="1" si="430"/>
        <v>90512.657031249968</v>
      </c>
      <c r="BD219" s="5">
        <f t="shared" ca="1" si="430"/>
        <v>90512.657031249968</v>
      </c>
      <c r="BE219" s="5">
        <f t="shared" ca="1" si="430"/>
        <v>90512.657031249968</v>
      </c>
      <c r="BF219" s="5">
        <f t="shared" ca="1" si="430"/>
        <v>90512.657031249968</v>
      </c>
      <c r="BG219" s="5">
        <f t="shared" ca="1" si="430"/>
        <v>90512.657031249968</v>
      </c>
      <c r="BH219" s="5">
        <f t="shared" ca="1" si="430"/>
        <v>92775.473457031214</v>
      </c>
      <c r="BI219" s="5">
        <f t="shared" ca="1" si="430"/>
        <v>92775.473457031214</v>
      </c>
      <c r="BJ219" s="5">
        <f t="shared" ca="1" si="430"/>
        <v>92775.473457031214</v>
      </c>
      <c r="BK219" s="5">
        <f t="shared" ca="1" si="430"/>
        <v>92775.473457031214</v>
      </c>
      <c r="BL219" s="5">
        <f t="shared" ca="1" si="430"/>
        <v>92775.473457031214</v>
      </c>
      <c r="BM219" s="5">
        <f t="shared" ca="1" si="430"/>
        <v>92775.473457031214</v>
      </c>
      <c r="BN219" s="5">
        <f t="shared" ca="1" si="430"/>
        <v>95094.860293456994</v>
      </c>
      <c r="BO219" s="5">
        <f t="shared" ca="1" si="430"/>
        <v>95094.860293456994</v>
      </c>
      <c r="BP219" s="5">
        <f t="shared" ca="1" si="430"/>
        <v>95094.860293456994</v>
      </c>
      <c r="BQ219" s="5">
        <f t="shared" ca="1" si="430"/>
        <v>95094.860293456994</v>
      </c>
      <c r="BR219" s="5">
        <f t="shared" ca="1" si="430"/>
        <v>95094.860293456994</v>
      </c>
      <c r="BS219" s="5">
        <f t="shared" ca="1" si="430"/>
        <v>95094.860293456994</v>
      </c>
      <c r="BT219" s="5">
        <f t="shared" ca="1" si="430"/>
        <v>97472.231800793423</v>
      </c>
      <c r="BU219" s="5">
        <f t="shared" ca="1" si="430"/>
        <v>97472.231800793423</v>
      </c>
      <c r="BV219" s="5">
        <f t="shared" ca="1" si="430"/>
        <v>97472.231800793423</v>
      </c>
      <c r="BW219" s="5">
        <f t="shared" ca="1" si="430"/>
        <v>97472.231800793423</v>
      </c>
      <c r="BX219" s="5">
        <f t="shared" ca="1" si="430"/>
        <v>97472.231800793423</v>
      </c>
      <c r="BY219" s="5">
        <f t="shared" ca="1" si="430"/>
        <v>97472.231800793423</v>
      </c>
      <c r="BZ219" s="5">
        <f t="shared" ca="1" si="430"/>
        <v>99909.037595813235</v>
      </c>
      <c r="CA219" s="5">
        <f t="shared" ca="1" si="430"/>
        <v>99909.037595813235</v>
      </c>
      <c r="CB219" s="5">
        <f t="shared" ca="1" si="430"/>
        <v>99909.037595813235</v>
      </c>
      <c r="CC219" s="5">
        <f t="shared" ca="1" si="430"/>
        <v>99909.037595813235</v>
      </c>
      <c r="CD219" s="5">
        <f t="shared" ca="1" si="430"/>
        <v>99909.037595813235</v>
      </c>
      <c r="CE219" s="5">
        <f t="shared" ca="1" si="430"/>
        <v>99909.037595813235</v>
      </c>
      <c r="CF219" s="5">
        <f t="shared" ca="1" si="430"/>
        <v>0</v>
      </c>
    </row>
    <row r="220" spans="2:84" x14ac:dyDescent="0.3">
      <c r="B220" s="13">
        <f>ROW()</f>
        <v>220</v>
      </c>
      <c r="H220" s="1" t="str">
        <f>$H$196</f>
        <v>ФОТ управленческого персонала</v>
      </c>
      <c r="I220" s="1" t="str">
        <f>I219</f>
        <v>Оклад - [Бухгалтерия]</v>
      </c>
      <c r="J220" s="1" t="str">
        <f>$J$214</f>
        <v>Ставка</v>
      </c>
      <c r="M220" s="53" t="s">
        <v>80</v>
      </c>
      <c r="O220" s="82"/>
      <c r="P220" s="84">
        <v>80000</v>
      </c>
      <c r="W220" s="34"/>
    </row>
    <row r="221" spans="2:84" ht="4.05" customHeight="1" x14ac:dyDescent="0.3">
      <c r="B221" s="13">
        <f>ROW()</f>
        <v>221</v>
      </c>
    </row>
    <row r="222" spans="2:84" x14ac:dyDescent="0.3">
      <c r="B222" s="13">
        <f>ROW()</f>
        <v>222</v>
      </c>
      <c r="H222" s="1" t="str">
        <f>$H$196</f>
        <v>ФОТ управленческого персонала</v>
      </c>
      <c r="I222" s="1" t="str">
        <f>"Оклад - ["&amp;I206&amp;"]"</f>
        <v>Оклад - [Отдел кадров]</v>
      </c>
      <c r="M222" s="53" t="s">
        <v>80</v>
      </c>
      <c r="X222" s="5">
        <f t="shared" ref="X222:CF222" ca="1" si="431">IF(X$4="",0,$P223*(1+$P$229)^(INT((X$1-1)/IF(OR($P$230&lt;=0,$P$230=""),12,$P$230))))</f>
        <v>80000</v>
      </c>
      <c r="Y222" s="5">
        <f t="shared" ca="1" si="431"/>
        <v>80000</v>
      </c>
      <c r="Z222" s="5">
        <f t="shared" ca="1" si="431"/>
        <v>80000</v>
      </c>
      <c r="AA222" s="5">
        <f t="shared" ca="1" si="431"/>
        <v>80000</v>
      </c>
      <c r="AB222" s="5">
        <f t="shared" ca="1" si="431"/>
        <v>80000</v>
      </c>
      <c r="AC222" s="5">
        <f t="shared" ca="1" si="431"/>
        <v>80000</v>
      </c>
      <c r="AD222" s="5">
        <f t="shared" ca="1" si="431"/>
        <v>82000</v>
      </c>
      <c r="AE222" s="5">
        <f t="shared" ca="1" si="431"/>
        <v>82000</v>
      </c>
      <c r="AF222" s="5">
        <f t="shared" ca="1" si="431"/>
        <v>82000</v>
      </c>
      <c r="AG222" s="5">
        <f t="shared" ca="1" si="431"/>
        <v>82000</v>
      </c>
      <c r="AH222" s="5">
        <f t="shared" ca="1" si="431"/>
        <v>82000</v>
      </c>
      <c r="AI222" s="5">
        <f t="shared" ca="1" si="431"/>
        <v>82000</v>
      </c>
      <c r="AJ222" s="5">
        <f t="shared" ca="1" si="431"/>
        <v>84050</v>
      </c>
      <c r="AK222" s="5">
        <f t="shared" ca="1" si="431"/>
        <v>84050</v>
      </c>
      <c r="AL222" s="5">
        <f t="shared" ca="1" si="431"/>
        <v>84050</v>
      </c>
      <c r="AM222" s="5">
        <f t="shared" ca="1" si="431"/>
        <v>84050</v>
      </c>
      <c r="AN222" s="5">
        <f t="shared" ca="1" si="431"/>
        <v>84050</v>
      </c>
      <c r="AO222" s="5">
        <f t="shared" ca="1" si="431"/>
        <v>84050</v>
      </c>
      <c r="AP222" s="5">
        <f t="shared" ca="1" si="431"/>
        <v>86151.249999999985</v>
      </c>
      <c r="AQ222" s="5">
        <f t="shared" ca="1" si="431"/>
        <v>86151.249999999985</v>
      </c>
      <c r="AR222" s="5">
        <f t="shared" ca="1" si="431"/>
        <v>86151.249999999985</v>
      </c>
      <c r="AS222" s="5">
        <f t="shared" ca="1" si="431"/>
        <v>86151.249999999985</v>
      </c>
      <c r="AT222" s="5">
        <f t="shared" ca="1" si="431"/>
        <v>86151.249999999985</v>
      </c>
      <c r="AU222" s="5">
        <f t="shared" ca="1" si="431"/>
        <v>86151.249999999985</v>
      </c>
      <c r="AV222" s="5">
        <f t="shared" ca="1" si="431"/>
        <v>88305.031249999985</v>
      </c>
      <c r="AW222" s="5">
        <f t="shared" ca="1" si="431"/>
        <v>88305.031249999985</v>
      </c>
      <c r="AX222" s="5">
        <f t="shared" ca="1" si="431"/>
        <v>88305.031249999985</v>
      </c>
      <c r="AY222" s="5">
        <f t="shared" ca="1" si="431"/>
        <v>88305.031249999985</v>
      </c>
      <c r="AZ222" s="5">
        <f t="shared" ca="1" si="431"/>
        <v>88305.031249999985</v>
      </c>
      <c r="BA222" s="5">
        <f t="shared" ca="1" si="431"/>
        <v>88305.031249999985</v>
      </c>
      <c r="BB222" s="5">
        <f t="shared" ca="1" si="431"/>
        <v>90512.657031249968</v>
      </c>
      <c r="BC222" s="5">
        <f t="shared" ca="1" si="431"/>
        <v>90512.657031249968</v>
      </c>
      <c r="BD222" s="5">
        <f t="shared" ca="1" si="431"/>
        <v>90512.657031249968</v>
      </c>
      <c r="BE222" s="5">
        <f t="shared" ca="1" si="431"/>
        <v>90512.657031249968</v>
      </c>
      <c r="BF222" s="5">
        <f t="shared" ca="1" si="431"/>
        <v>90512.657031249968</v>
      </c>
      <c r="BG222" s="5">
        <f t="shared" ca="1" si="431"/>
        <v>90512.657031249968</v>
      </c>
      <c r="BH222" s="5">
        <f t="shared" ca="1" si="431"/>
        <v>92775.473457031214</v>
      </c>
      <c r="BI222" s="5">
        <f t="shared" ca="1" si="431"/>
        <v>92775.473457031214</v>
      </c>
      <c r="BJ222" s="5">
        <f t="shared" ca="1" si="431"/>
        <v>92775.473457031214</v>
      </c>
      <c r="BK222" s="5">
        <f t="shared" ca="1" si="431"/>
        <v>92775.473457031214</v>
      </c>
      <c r="BL222" s="5">
        <f t="shared" ca="1" si="431"/>
        <v>92775.473457031214</v>
      </c>
      <c r="BM222" s="5">
        <f t="shared" ca="1" si="431"/>
        <v>92775.473457031214</v>
      </c>
      <c r="BN222" s="5">
        <f t="shared" ca="1" si="431"/>
        <v>95094.860293456994</v>
      </c>
      <c r="BO222" s="5">
        <f t="shared" ca="1" si="431"/>
        <v>95094.860293456994</v>
      </c>
      <c r="BP222" s="5">
        <f t="shared" ca="1" si="431"/>
        <v>95094.860293456994</v>
      </c>
      <c r="BQ222" s="5">
        <f t="shared" ca="1" si="431"/>
        <v>95094.860293456994</v>
      </c>
      <c r="BR222" s="5">
        <f t="shared" ca="1" si="431"/>
        <v>95094.860293456994</v>
      </c>
      <c r="BS222" s="5">
        <f t="shared" ca="1" si="431"/>
        <v>95094.860293456994</v>
      </c>
      <c r="BT222" s="5">
        <f t="shared" ca="1" si="431"/>
        <v>97472.231800793423</v>
      </c>
      <c r="BU222" s="5">
        <f t="shared" ca="1" si="431"/>
        <v>97472.231800793423</v>
      </c>
      <c r="BV222" s="5">
        <f t="shared" ca="1" si="431"/>
        <v>97472.231800793423</v>
      </c>
      <c r="BW222" s="5">
        <f t="shared" ca="1" si="431"/>
        <v>97472.231800793423</v>
      </c>
      <c r="BX222" s="5">
        <f t="shared" ca="1" si="431"/>
        <v>97472.231800793423</v>
      </c>
      <c r="BY222" s="5">
        <f t="shared" ca="1" si="431"/>
        <v>97472.231800793423</v>
      </c>
      <c r="BZ222" s="5">
        <f t="shared" ca="1" si="431"/>
        <v>99909.037595813235</v>
      </c>
      <c r="CA222" s="5">
        <f t="shared" ca="1" si="431"/>
        <v>99909.037595813235</v>
      </c>
      <c r="CB222" s="5">
        <f t="shared" ca="1" si="431"/>
        <v>99909.037595813235</v>
      </c>
      <c r="CC222" s="5">
        <f t="shared" ca="1" si="431"/>
        <v>99909.037595813235</v>
      </c>
      <c r="CD222" s="5">
        <f t="shared" ca="1" si="431"/>
        <v>99909.037595813235</v>
      </c>
      <c r="CE222" s="5">
        <f t="shared" ca="1" si="431"/>
        <v>99909.037595813235</v>
      </c>
      <c r="CF222" s="5">
        <f t="shared" ca="1" si="431"/>
        <v>0</v>
      </c>
    </row>
    <row r="223" spans="2:84" x14ac:dyDescent="0.3">
      <c r="B223" s="13">
        <f>ROW()</f>
        <v>223</v>
      </c>
      <c r="H223" s="1" t="str">
        <f>$H$196</f>
        <v>ФОТ управленческого персонала</v>
      </c>
      <c r="I223" s="1" t="str">
        <f>I222</f>
        <v>Оклад - [Отдел кадров]</v>
      </c>
      <c r="J223" s="1" t="str">
        <f>$J$214</f>
        <v>Ставка</v>
      </c>
      <c r="M223" s="53" t="s">
        <v>80</v>
      </c>
      <c r="O223" s="82"/>
      <c r="P223" s="84">
        <v>80000</v>
      </c>
      <c r="W223" s="34"/>
    </row>
    <row r="224" spans="2:84" ht="4.05" customHeight="1" x14ac:dyDescent="0.3">
      <c r="B224" s="13">
        <f>ROW()</f>
        <v>224</v>
      </c>
    </row>
    <row r="225" spans="2:84" x14ac:dyDescent="0.3">
      <c r="B225" s="13">
        <f>ROW()</f>
        <v>225</v>
      </c>
      <c r="H225" s="1" t="str">
        <f>$H$196</f>
        <v>ФОТ управленческого персонала</v>
      </c>
      <c r="I225" s="1" t="str">
        <f>"Оклад - ["&amp;I209&amp;"]"</f>
        <v>Оклад - [Прочие сотрудники]</v>
      </c>
      <c r="M225" s="53" t="s">
        <v>80</v>
      </c>
      <c r="X225" s="5">
        <f t="shared" ref="X225:CF225" ca="1" si="432">IF(X$4="",0,$P226*(1+$P$229)^(INT((X$1-1)/IF(OR($P$230&lt;=0,$P$230=""),12,$P$230))))</f>
        <v>70000</v>
      </c>
      <c r="Y225" s="5">
        <f t="shared" ca="1" si="432"/>
        <v>70000</v>
      </c>
      <c r="Z225" s="5">
        <f t="shared" ca="1" si="432"/>
        <v>70000</v>
      </c>
      <c r="AA225" s="5">
        <f t="shared" ca="1" si="432"/>
        <v>70000</v>
      </c>
      <c r="AB225" s="5">
        <f t="shared" ca="1" si="432"/>
        <v>70000</v>
      </c>
      <c r="AC225" s="5">
        <f t="shared" ca="1" si="432"/>
        <v>70000</v>
      </c>
      <c r="AD225" s="5">
        <f t="shared" ca="1" si="432"/>
        <v>71750</v>
      </c>
      <c r="AE225" s="5">
        <f t="shared" ca="1" si="432"/>
        <v>71750</v>
      </c>
      <c r="AF225" s="5">
        <f t="shared" ca="1" si="432"/>
        <v>71750</v>
      </c>
      <c r="AG225" s="5">
        <f t="shared" ca="1" si="432"/>
        <v>71750</v>
      </c>
      <c r="AH225" s="5">
        <f t="shared" ca="1" si="432"/>
        <v>71750</v>
      </c>
      <c r="AI225" s="5">
        <f t="shared" ca="1" si="432"/>
        <v>71750</v>
      </c>
      <c r="AJ225" s="5">
        <f t="shared" ca="1" si="432"/>
        <v>73543.75</v>
      </c>
      <c r="AK225" s="5">
        <f t="shared" ca="1" si="432"/>
        <v>73543.75</v>
      </c>
      <c r="AL225" s="5">
        <f t="shared" ca="1" si="432"/>
        <v>73543.75</v>
      </c>
      <c r="AM225" s="5">
        <f t="shared" ca="1" si="432"/>
        <v>73543.75</v>
      </c>
      <c r="AN225" s="5">
        <f t="shared" ca="1" si="432"/>
        <v>73543.75</v>
      </c>
      <c r="AO225" s="5">
        <f t="shared" ca="1" si="432"/>
        <v>73543.75</v>
      </c>
      <c r="AP225" s="5">
        <f t="shared" ca="1" si="432"/>
        <v>75382.343749999985</v>
      </c>
      <c r="AQ225" s="5">
        <f t="shared" ca="1" si="432"/>
        <v>75382.343749999985</v>
      </c>
      <c r="AR225" s="5">
        <f t="shared" ca="1" si="432"/>
        <v>75382.343749999985</v>
      </c>
      <c r="AS225" s="5">
        <f t="shared" ca="1" si="432"/>
        <v>75382.343749999985</v>
      </c>
      <c r="AT225" s="5">
        <f t="shared" ca="1" si="432"/>
        <v>75382.343749999985</v>
      </c>
      <c r="AU225" s="5">
        <f t="shared" ca="1" si="432"/>
        <v>75382.343749999985</v>
      </c>
      <c r="AV225" s="5">
        <f t="shared" ca="1" si="432"/>
        <v>77266.902343749985</v>
      </c>
      <c r="AW225" s="5">
        <f t="shared" ca="1" si="432"/>
        <v>77266.902343749985</v>
      </c>
      <c r="AX225" s="5">
        <f t="shared" ca="1" si="432"/>
        <v>77266.902343749985</v>
      </c>
      <c r="AY225" s="5">
        <f t="shared" ca="1" si="432"/>
        <v>77266.902343749985</v>
      </c>
      <c r="AZ225" s="5">
        <f t="shared" ca="1" si="432"/>
        <v>77266.902343749985</v>
      </c>
      <c r="BA225" s="5">
        <f t="shared" ca="1" si="432"/>
        <v>77266.902343749985</v>
      </c>
      <c r="BB225" s="5">
        <f t="shared" ca="1" si="432"/>
        <v>79198.574902343724</v>
      </c>
      <c r="BC225" s="5">
        <f t="shared" ca="1" si="432"/>
        <v>79198.574902343724</v>
      </c>
      <c r="BD225" s="5">
        <f t="shared" ca="1" si="432"/>
        <v>79198.574902343724</v>
      </c>
      <c r="BE225" s="5">
        <f t="shared" ca="1" si="432"/>
        <v>79198.574902343724</v>
      </c>
      <c r="BF225" s="5">
        <f t="shared" ca="1" si="432"/>
        <v>79198.574902343724</v>
      </c>
      <c r="BG225" s="5">
        <f t="shared" ca="1" si="432"/>
        <v>79198.574902343724</v>
      </c>
      <c r="BH225" s="5">
        <f t="shared" ca="1" si="432"/>
        <v>81178.539274902316</v>
      </c>
      <c r="BI225" s="5">
        <f t="shared" ca="1" si="432"/>
        <v>81178.539274902316</v>
      </c>
      <c r="BJ225" s="5">
        <f t="shared" ca="1" si="432"/>
        <v>81178.539274902316</v>
      </c>
      <c r="BK225" s="5">
        <f t="shared" ca="1" si="432"/>
        <v>81178.539274902316</v>
      </c>
      <c r="BL225" s="5">
        <f t="shared" ca="1" si="432"/>
        <v>81178.539274902316</v>
      </c>
      <c r="BM225" s="5">
        <f t="shared" ca="1" si="432"/>
        <v>81178.539274902316</v>
      </c>
      <c r="BN225" s="5">
        <f t="shared" ca="1" si="432"/>
        <v>83208.002756774877</v>
      </c>
      <c r="BO225" s="5">
        <f t="shared" ca="1" si="432"/>
        <v>83208.002756774877</v>
      </c>
      <c r="BP225" s="5">
        <f t="shared" ca="1" si="432"/>
        <v>83208.002756774877</v>
      </c>
      <c r="BQ225" s="5">
        <f t="shared" ca="1" si="432"/>
        <v>83208.002756774877</v>
      </c>
      <c r="BR225" s="5">
        <f t="shared" ca="1" si="432"/>
        <v>83208.002756774877</v>
      </c>
      <c r="BS225" s="5">
        <f t="shared" ca="1" si="432"/>
        <v>83208.002756774877</v>
      </c>
      <c r="BT225" s="5">
        <f t="shared" ca="1" si="432"/>
        <v>85288.202825694243</v>
      </c>
      <c r="BU225" s="5">
        <f t="shared" ca="1" si="432"/>
        <v>85288.202825694243</v>
      </c>
      <c r="BV225" s="5">
        <f t="shared" ca="1" si="432"/>
        <v>85288.202825694243</v>
      </c>
      <c r="BW225" s="5">
        <f t="shared" ca="1" si="432"/>
        <v>85288.202825694243</v>
      </c>
      <c r="BX225" s="5">
        <f t="shared" ca="1" si="432"/>
        <v>85288.202825694243</v>
      </c>
      <c r="BY225" s="5">
        <f t="shared" ca="1" si="432"/>
        <v>85288.202825694243</v>
      </c>
      <c r="BZ225" s="5">
        <f t="shared" ca="1" si="432"/>
        <v>87420.407896336576</v>
      </c>
      <c r="CA225" s="5">
        <f t="shared" ca="1" si="432"/>
        <v>87420.407896336576</v>
      </c>
      <c r="CB225" s="5">
        <f t="shared" ca="1" si="432"/>
        <v>87420.407896336576</v>
      </c>
      <c r="CC225" s="5">
        <f t="shared" ca="1" si="432"/>
        <v>87420.407896336576</v>
      </c>
      <c r="CD225" s="5">
        <f t="shared" ca="1" si="432"/>
        <v>87420.407896336576</v>
      </c>
      <c r="CE225" s="5">
        <f t="shared" ca="1" si="432"/>
        <v>87420.407896336576</v>
      </c>
      <c r="CF225" s="5">
        <f t="shared" ca="1" si="432"/>
        <v>0</v>
      </c>
    </row>
    <row r="226" spans="2:84" x14ac:dyDescent="0.3">
      <c r="B226" s="13">
        <f>ROW()</f>
        <v>226</v>
      </c>
      <c r="H226" s="1" t="str">
        <f>$H$196</f>
        <v>ФОТ управленческого персонала</v>
      </c>
      <c r="I226" s="1" t="str">
        <f>I225</f>
        <v>Оклад - [Прочие сотрудники]</v>
      </c>
      <c r="J226" s="1" t="str">
        <f>$J$214</f>
        <v>Ставка</v>
      </c>
      <c r="M226" s="53" t="s">
        <v>80</v>
      </c>
      <c r="O226" s="82"/>
      <c r="P226" s="84">
        <v>70000</v>
      </c>
      <c r="W226" s="34"/>
    </row>
    <row r="227" spans="2:84" ht="4.05" customHeight="1" x14ac:dyDescent="0.3">
      <c r="B227" s="13">
        <f>ROW()</f>
        <v>227</v>
      </c>
    </row>
    <row r="228" spans="2:84" s="26" customFormat="1" ht="12" x14ac:dyDescent="0.25">
      <c r="B228" s="13"/>
      <c r="M228" s="55"/>
      <c r="N228" s="44" t="s">
        <v>21</v>
      </c>
      <c r="O228" s="45"/>
      <c r="P228" s="75"/>
      <c r="Q228" s="89"/>
      <c r="U228" s="41"/>
      <c r="V228" s="42"/>
      <c r="W228" s="43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</row>
    <row r="229" spans="2:84" x14ac:dyDescent="0.3">
      <c r="B229" s="13">
        <f>ROW()</f>
        <v>229</v>
      </c>
      <c r="H229" s="1" t="str">
        <f>$H$196</f>
        <v>ФОТ управленческого персонала</v>
      </c>
      <c r="I229" s="1" t="s">
        <v>82</v>
      </c>
      <c r="M229" s="53" t="s">
        <v>16</v>
      </c>
      <c r="O229" s="82"/>
      <c r="P229" s="86">
        <v>2.5000000000000001E-2</v>
      </c>
      <c r="W229" s="34"/>
    </row>
    <row r="230" spans="2:84" x14ac:dyDescent="0.3">
      <c r="B230" s="13">
        <f>ROW()</f>
        <v>230</v>
      </c>
      <c r="H230" s="1" t="str">
        <f>$H$196</f>
        <v>ФОТ управленческого персонала</v>
      </c>
      <c r="I230" s="1" t="s">
        <v>83</v>
      </c>
      <c r="M230" s="53" t="s">
        <v>84</v>
      </c>
      <c r="O230" s="82"/>
      <c r="P230" s="87">
        <v>6</v>
      </c>
      <c r="W230" s="34"/>
    </row>
    <row r="231" spans="2:84" x14ac:dyDescent="0.3">
      <c r="B231" s="13">
        <f>ROW()</f>
        <v>231</v>
      </c>
      <c r="H231" s="1" t="s">
        <v>25</v>
      </c>
      <c r="M231" s="53" t="s">
        <v>18</v>
      </c>
      <c r="P231" s="72" t="str">
        <f>Lists!$AI$13</f>
        <v>PL(-)</v>
      </c>
      <c r="U231" s="5">
        <f ca="1">SUM(INDIRECT(ADDRESS($B231,$X$2)&amp;":"&amp;ADDRESS($B231,$X$2-1+$P$8)))</f>
        <v>13937277.635800911</v>
      </c>
      <c r="X231" s="5">
        <f ca="1">IF(X$4="",0,X196*
IF(SUMIFS(Taxes!$N$14:$N$17,Taxes!$J$14:$J$17,YEAR(X$4))=4,IF(X$1&lt;=Taxes!$P$37*12,Taxes!$P$38,IF(X$1&lt;=Taxes!$P$39*12,Taxes!$P$40,Taxes!$P$33)),
IF(SUMIFS(Taxes!$N$14:$N$17,Taxes!$J$14:$J$17,YEAR(X$4))&gt;0,SUMIFS(Taxes!$P$33:$P$35,Taxes!$N$33:$N$35,SUMIFS(Taxes!$N$14:$N$17,Taxes!$J$14:$J$17,YEAR(X$4))),
SUMIFS(Taxes!$P$33:$P$35,Taxes!$N$33:$N$35,Taxes!$N$12)
)))</f>
        <v>84000</v>
      </c>
      <c r="Y231" s="5">
        <f ca="1">IF(Y$4="",0,Y196*
IF(SUMIFS(Taxes!$N$14:$N$17,Taxes!$J$14:$J$17,YEAR(Y$4))=4,IF(Y$1&lt;=Taxes!$P$37*12,Taxes!$P$38,IF(Y$1&lt;=Taxes!$P$39*12,Taxes!$P$40,Taxes!$P$33)),
IF(SUMIFS(Taxes!$N$14:$N$17,Taxes!$J$14:$J$17,YEAR(Y$4))&gt;0,SUMIFS(Taxes!$P$33:$P$35,Taxes!$N$33:$N$35,SUMIFS(Taxes!$N$14:$N$17,Taxes!$J$14:$J$17,YEAR(Y$4))),
SUMIFS(Taxes!$P$33:$P$35,Taxes!$N$33:$N$35,Taxes!$N$12)
)))</f>
        <v>135000</v>
      </c>
      <c r="Z231" s="5">
        <f ca="1">IF(Z$4="",0,Z196*
IF(SUMIFS(Taxes!$N$14:$N$17,Taxes!$J$14:$J$17,YEAR(Z$4))=4,IF(Z$1&lt;=Taxes!$P$37*12,Taxes!$P$38,IF(Z$1&lt;=Taxes!$P$39*12,Taxes!$P$40,Taxes!$P$33)),
IF(SUMIFS(Taxes!$N$14:$N$17,Taxes!$J$14:$J$17,YEAR(Z$4))&gt;0,SUMIFS(Taxes!$P$33:$P$35,Taxes!$N$33:$N$35,SUMIFS(Taxes!$N$14:$N$17,Taxes!$J$14:$J$17,YEAR(Z$4))),
SUMIFS(Taxes!$P$33:$P$35,Taxes!$N$33:$N$35,Taxes!$N$12)
)))</f>
        <v>180000</v>
      </c>
      <c r="AA231" s="5">
        <f ca="1">IF(AA$4="",0,AA196*
IF(SUMIFS(Taxes!$N$14:$N$17,Taxes!$J$14:$J$17,YEAR(AA$4))=4,IF(AA$1&lt;=Taxes!$P$37*12,Taxes!$P$38,IF(AA$1&lt;=Taxes!$P$39*12,Taxes!$P$40,Taxes!$P$33)),
IF(SUMIFS(Taxes!$N$14:$N$17,Taxes!$J$14:$J$17,YEAR(AA$4))&gt;0,SUMIFS(Taxes!$P$33:$P$35,Taxes!$N$33:$N$35,SUMIFS(Taxes!$N$14:$N$17,Taxes!$J$14:$J$17,YEAR(AA$4))),
SUMIFS(Taxes!$P$33:$P$35,Taxes!$N$33:$N$35,Taxes!$N$12)
)))</f>
        <v>180000</v>
      </c>
      <c r="AB231" s="5">
        <f ca="1">IF(AB$4="",0,AB196*
IF(SUMIFS(Taxes!$N$14:$N$17,Taxes!$J$14:$J$17,YEAR(AB$4))=4,IF(AB$1&lt;=Taxes!$P$37*12,Taxes!$P$38,IF(AB$1&lt;=Taxes!$P$39*12,Taxes!$P$40,Taxes!$P$33)),
IF(SUMIFS(Taxes!$N$14:$N$17,Taxes!$J$14:$J$17,YEAR(AB$4))&gt;0,SUMIFS(Taxes!$P$33:$P$35,Taxes!$N$33:$N$35,SUMIFS(Taxes!$N$14:$N$17,Taxes!$J$14:$J$17,YEAR(AB$4))),
SUMIFS(Taxes!$P$33:$P$35,Taxes!$N$33:$N$35,Taxes!$N$12)
)))</f>
        <v>180000</v>
      </c>
      <c r="AC231" s="5">
        <f ca="1">IF(AC$4="",0,AC196*
IF(SUMIFS(Taxes!$N$14:$N$17,Taxes!$J$14:$J$17,YEAR(AC$4))=4,IF(AC$1&lt;=Taxes!$P$37*12,Taxes!$P$38,IF(AC$1&lt;=Taxes!$P$39*12,Taxes!$P$40,Taxes!$P$33)),
IF(SUMIFS(Taxes!$N$14:$N$17,Taxes!$J$14:$J$17,YEAR(AC$4))&gt;0,SUMIFS(Taxes!$P$33:$P$35,Taxes!$N$33:$N$35,SUMIFS(Taxes!$N$14:$N$17,Taxes!$J$14:$J$17,YEAR(AC$4))),
SUMIFS(Taxes!$P$33:$P$35,Taxes!$N$33:$N$35,Taxes!$N$12)
)))</f>
        <v>180000</v>
      </c>
      <c r="AD231" s="5">
        <f ca="1">IF(AD$4="",0,AD196*
IF(SUMIFS(Taxes!$N$14:$N$17,Taxes!$J$14:$J$17,YEAR(AD$4))=4,IF(AD$1&lt;=Taxes!$P$37*12,Taxes!$P$38,IF(AD$1&lt;=Taxes!$P$39*12,Taxes!$P$40,Taxes!$P$33)),
IF(SUMIFS(Taxes!$N$14:$N$17,Taxes!$J$14:$J$17,YEAR(AD$4))&gt;0,SUMIFS(Taxes!$P$33:$P$35,Taxes!$N$33:$N$35,SUMIFS(Taxes!$N$14:$N$17,Taxes!$J$14:$J$17,YEAR(AD$4))),
SUMIFS(Taxes!$P$33:$P$35,Taxes!$N$33:$N$35,Taxes!$N$12)
)))</f>
        <v>184500</v>
      </c>
      <c r="AE231" s="5">
        <f ca="1">IF(AE$4="",0,AE196*
IF(SUMIFS(Taxes!$N$14:$N$17,Taxes!$J$14:$J$17,YEAR(AE$4))=4,IF(AE$1&lt;=Taxes!$P$37*12,Taxes!$P$38,IF(AE$1&lt;=Taxes!$P$39*12,Taxes!$P$40,Taxes!$P$33)),
IF(SUMIFS(Taxes!$N$14:$N$17,Taxes!$J$14:$J$17,YEAR(AE$4))&gt;0,SUMIFS(Taxes!$P$33:$P$35,Taxes!$N$33:$N$35,SUMIFS(Taxes!$N$14:$N$17,Taxes!$J$14:$J$17,YEAR(AE$4))),
SUMIFS(Taxes!$P$33:$P$35,Taxes!$N$33:$N$35,Taxes!$N$12)
)))</f>
        <v>184500</v>
      </c>
      <c r="AF231" s="5">
        <f ca="1">IF(AF$4="",0,AF196*
IF(SUMIFS(Taxes!$N$14:$N$17,Taxes!$J$14:$J$17,YEAR(AF$4))=4,IF(AF$1&lt;=Taxes!$P$37*12,Taxes!$P$38,IF(AF$1&lt;=Taxes!$P$39*12,Taxes!$P$40,Taxes!$P$33)),
IF(SUMIFS(Taxes!$N$14:$N$17,Taxes!$J$14:$J$17,YEAR(AF$4))&gt;0,SUMIFS(Taxes!$P$33:$P$35,Taxes!$N$33:$N$35,SUMIFS(Taxes!$N$14:$N$17,Taxes!$J$14:$J$17,YEAR(AF$4))),
SUMIFS(Taxes!$P$33:$P$35,Taxes!$N$33:$N$35,Taxes!$N$12)
)))</f>
        <v>184500</v>
      </c>
      <c r="AG231" s="5">
        <f ca="1">IF(AG$4="",0,AG196*
IF(SUMIFS(Taxes!$N$14:$N$17,Taxes!$J$14:$J$17,YEAR(AG$4))=4,IF(AG$1&lt;=Taxes!$P$37*12,Taxes!$P$38,IF(AG$1&lt;=Taxes!$P$39*12,Taxes!$P$40,Taxes!$P$33)),
IF(SUMIFS(Taxes!$N$14:$N$17,Taxes!$J$14:$J$17,YEAR(AG$4))&gt;0,SUMIFS(Taxes!$P$33:$P$35,Taxes!$N$33:$N$35,SUMIFS(Taxes!$N$14:$N$17,Taxes!$J$14:$J$17,YEAR(AG$4))),
SUMIFS(Taxes!$P$33:$P$35,Taxes!$N$33:$N$35,Taxes!$N$12)
)))</f>
        <v>184500</v>
      </c>
      <c r="AH231" s="5">
        <f ca="1">IF(AH$4="",0,AH196*
IF(SUMIFS(Taxes!$N$14:$N$17,Taxes!$J$14:$J$17,YEAR(AH$4))=4,IF(AH$1&lt;=Taxes!$P$37*12,Taxes!$P$38,IF(AH$1&lt;=Taxes!$P$39*12,Taxes!$P$40,Taxes!$P$33)),
IF(SUMIFS(Taxes!$N$14:$N$17,Taxes!$J$14:$J$17,YEAR(AH$4))&gt;0,SUMIFS(Taxes!$P$33:$P$35,Taxes!$N$33:$N$35,SUMIFS(Taxes!$N$14:$N$17,Taxes!$J$14:$J$17,YEAR(AH$4))),
SUMIFS(Taxes!$P$33:$P$35,Taxes!$N$33:$N$35,Taxes!$N$12)
)))</f>
        <v>184500</v>
      </c>
      <c r="AI231" s="5">
        <f ca="1">IF(AI$4="",0,AI196*
IF(SUMIFS(Taxes!$N$14:$N$17,Taxes!$J$14:$J$17,YEAR(AI$4))=4,IF(AI$1&lt;=Taxes!$P$37*12,Taxes!$P$38,IF(AI$1&lt;=Taxes!$P$39*12,Taxes!$P$40,Taxes!$P$33)),
IF(SUMIFS(Taxes!$N$14:$N$17,Taxes!$J$14:$J$17,YEAR(AI$4))&gt;0,SUMIFS(Taxes!$P$33:$P$35,Taxes!$N$33:$N$35,SUMIFS(Taxes!$N$14:$N$17,Taxes!$J$14:$J$17,YEAR(AI$4))),
SUMIFS(Taxes!$P$33:$P$35,Taxes!$N$33:$N$35,Taxes!$N$12)
)))</f>
        <v>184500</v>
      </c>
      <c r="AJ231" s="5">
        <f ca="1">IF(AJ$4="",0,AJ196*
IF(SUMIFS(Taxes!$N$14:$N$17,Taxes!$J$14:$J$17,YEAR(AJ$4))=4,IF(AJ$1&lt;=Taxes!$P$37*12,Taxes!$P$38,IF(AJ$1&lt;=Taxes!$P$39*12,Taxes!$P$40,Taxes!$P$33)),
IF(SUMIFS(Taxes!$N$14:$N$17,Taxes!$J$14:$J$17,YEAR(AJ$4))&gt;0,SUMIFS(Taxes!$P$33:$P$35,Taxes!$N$33:$N$35,SUMIFS(Taxes!$N$14:$N$17,Taxes!$J$14:$J$17,YEAR(AJ$4))),
SUMIFS(Taxes!$P$33:$P$35,Taxes!$N$33:$N$35,Taxes!$N$12)
)))</f>
        <v>189112.5</v>
      </c>
      <c r="AK231" s="5">
        <f ca="1">IF(AK$4="",0,AK196*
IF(SUMIFS(Taxes!$N$14:$N$17,Taxes!$J$14:$J$17,YEAR(AK$4))=4,IF(AK$1&lt;=Taxes!$P$37*12,Taxes!$P$38,IF(AK$1&lt;=Taxes!$P$39*12,Taxes!$P$40,Taxes!$P$33)),
IF(SUMIFS(Taxes!$N$14:$N$17,Taxes!$J$14:$J$17,YEAR(AK$4))&gt;0,SUMIFS(Taxes!$P$33:$P$35,Taxes!$N$33:$N$35,SUMIFS(Taxes!$N$14:$N$17,Taxes!$J$14:$J$17,YEAR(AK$4))),
SUMIFS(Taxes!$P$33:$P$35,Taxes!$N$33:$N$35,Taxes!$N$12)
)))</f>
        <v>189112.5</v>
      </c>
      <c r="AL231" s="5">
        <f ca="1">IF(AL$4="",0,AL196*
IF(SUMIFS(Taxes!$N$14:$N$17,Taxes!$J$14:$J$17,YEAR(AL$4))=4,IF(AL$1&lt;=Taxes!$P$37*12,Taxes!$P$38,IF(AL$1&lt;=Taxes!$P$39*12,Taxes!$P$40,Taxes!$P$33)),
IF(SUMIFS(Taxes!$N$14:$N$17,Taxes!$J$14:$J$17,YEAR(AL$4))&gt;0,SUMIFS(Taxes!$P$33:$P$35,Taxes!$N$33:$N$35,SUMIFS(Taxes!$N$14:$N$17,Taxes!$J$14:$J$17,YEAR(AL$4))),
SUMIFS(Taxes!$P$33:$P$35,Taxes!$N$33:$N$35,Taxes!$N$12)
)))</f>
        <v>189112.5</v>
      </c>
      <c r="AM231" s="5">
        <f ca="1">IF(AM$4="",0,AM196*
IF(SUMIFS(Taxes!$N$14:$N$17,Taxes!$J$14:$J$17,YEAR(AM$4))=4,IF(AM$1&lt;=Taxes!$P$37*12,Taxes!$P$38,IF(AM$1&lt;=Taxes!$P$39*12,Taxes!$P$40,Taxes!$P$33)),
IF(SUMIFS(Taxes!$N$14:$N$17,Taxes!$J$14:$J$17,YEAR(AM$4))&gt;0,SUMIFS(Taxes!$P$33:$P$35,Taxes!$N$33:$N$35,SUMIFS(Taxes!$N$14:$N$17,Taxes!$J$14:$J$17,YEAR(AM$4))),
SUMIFS(Taxes!$P$33:$P$35,Taxes!$N$33:$N$35,Taxes!$N$12)
)))</f>
        <v>189112.5</v>
      </c>
      <c r="AN231" s="5">
        <f ca="1">IF(AN$4="",0,AN196*
IF(SUMIFS(Taxes!$N$14:$N$17,Taxes!$J$14:$J$17,YEAR(AN$4))=4,IF(AN$1&lt;=Taxes!$P$37*12,Taxes!$P$38,IF(AN$1&lt;=Taxes!$P$39*12,Taxes!$P$40,Taxes!$P$33)),
IF(SUMIFS(Taxes!$N$14:$N$17,Taxes!$J$14:$J$17,YEAR(AN$4))&gt;0,SUMIFS(Taxes!$P$33:$P$35,Taxes!$N$33:$N$35,SUMIFS(Taxes!$N$14:$N$17,Taxes!$J$14:$J$17,YEAR(AN$4))),
SUMIFS(Taxes!$P$33:$P$35,Taxes!$N$33:$N$35,Taxes!$N$12)
)))</f>
        <v>189112.5</v>
      </c>
      <c r="AO231" s="5">
        <f ca="1">IF(AO$4="",0,AO196*
IF(SUMIFS(Taxes!$N$14:$N$17,Taxes!$J$14:$J$17,YEAR(AO$4))=4,IF(AO$1&lt;=Taxes!$P$37*12,Taxes!$P$38,IF(AO$1&lt;=Taxes!$P$39*12,Taxes!$P$40,Taxes!$P$33)),
IF(SUMIFS(Taxes!$N$14:$N$17,Taxes!$J$14:$J$17,YEAR(AO$4))&gt;0,SUMIFS(Taxes!$P$33:$P$35,Taxes!$N$33:$N$35,SUMIFS(Taxes!$N$14:$N$17,Taxes!$J$14:$J$17,YEAR(AO$4))),
SUMIFS(Taxes!$P$33:$P$35,Taxes!$N$33:$N$35,Taxes!$N$12)
)))</f>
        <v>189112.5</v>
      </c>
      <c r="AP231" s="5">
        <f ca="1">IF(AP$4="",0,AP196*
IF(SUMIFS(Taxes!$N$14:$N$17,Taxes!$J$14:$J$17,YEAR(AP$4))=4,IF(AP$1&lt;=Taxes!$P$37*12,Taxes!$P$38,IF(AP$1&lt;=Taxes!$P$39*12,Taxes!$P$40,Taxes!$P$33)),
IF(SUMIFS(Taxes!$N$14:$N$17,Taxes!$J$14:$J$17,YEAR(AP$4))&gt;0,SUMIFS(Taxes!$P$33:$P$35,Taxes!$N$33:$N$35,SUMIFS(Taxes!$N$14:$N$17,Taxes!$J$14:$J$17,YEAR(AP$4))),
SUMIFS(Taxes!$P$33:$P$35,Taxes!$N$33:$N$35,Taxes!$N$12)
)))</f>
        <v>193840.31249999997</v>
      </c>
      <c r="AQ231" s="5">
        <f ca="1">IF(AQ$4="",0,AQ196*
IF(SUMIFS(Taxes!$N$14:$N$17,Taxes!$J$14:$J$17,YEAR(AQ$4))=4,IF(AQ$1&lt;=Taxes!$P$37*12,Taxes!$P$38,IF(AQ$1&lt;=Taxes!$P$39*12,Taxes!$P$40,Taxes!$P$33)),
IF(SUMIFS(Taxes!$N$14:$N$17,Taxes!$J$14:$J$17,YEAR(AQ$4))&gt;0,SUMIFS(Taxes!$P$33:$P$35,Taxes!$N$33:$N$35,SUMIFS(Taxes!$N$14:$N$17,Taxes!$J$14:$J$17,YEAR(AQ$4))),
SUMIFS(Taxes!$P$33:$P$35,Taxes!$N$33:$N$35,Taxes!$N$12)
)))</f>
        <v>193840.31249999997</v>
      </c>
      <c r="AR231" s="5">
        <f ca="1">IF(AR$4="",0,AR196*
IF(SUMIFS(Taxes!$N$14:$N$17,Taxes!$J$14:$J$17,YEAR(AR$4))=4,IF(AR$1&lt;=Taxes!$P$37*12,Taxes!$P$38,IF(AR$1&lt;=Taxes!$P$39*12,Taxes!$P$40,Taxes!$P$33)),
IF(SUMIFS(Taxes!$N$14:$N$17,Taxes!$J$14:$J$17,YEAR(AR$4))&gt;0,SUMIFS(Taxes!$P$33:$P$35,Taxes!$N$33:$N$35,SUMIFS(Taxes!$N$14:$N$17,Taxes!$J$14:$J$17,YEAR(AR$4))),
SUMIFS(Taxes!$P$33:$P$35,Taxes!$N$33:$N$35,Taxes!$N$12)
)))</f>
        <v>193840.31249999997</v>
      </c>
      <c r="AS231" s="5">
        <f ca="1">IF(AS$4="",0,AS196*
IF(SUMIFS(Taxes!$N$14:$N$17,Taxes!$J$14:$J$17,YEAR(AS$4))=4,IF(AS$1&lt;=Taxes!$P$37*12,Taxes!$P$38,IF(AS$1&lt;=Taxes!$P$39*12,Taxes!$P$40,Taxes!$P$33)),
IF(SUMIFS(Taxes!$N$14:$N$17,Taxes!$J$14:$J$17,YEAR(AS$4))&gt;0,SUMIFS(Taxes!$P$33:$P$35,Taxes!$N$33:$N$35,SUMIFS(Taxes!$N$14:$N$17,Taxes!$J$14:$J$17,YEAR(AS$4))),
SUMIFS(Taxes!$P$33:$P$35,Taxes!$N$33:$N$35,Taxes!$N$12)
)))</f>
        <v>216455.01562499997</v>
      </c>
      <c r="AT231" s="5">
        <f ca="1">IF(AT$4="",0,AT196*
IF(SUMIFS(Taxes!$N$14:$N$17,Taxes!$J$14:$J$17,YEAR(AT$4))=4,IF(AT$1&lt;=Taxes!$P$37*12,Taxes!$P$38,IF(AT$1&lt;=Taxes!$P$39*12,Taxes!$P$40,Taxes!$P$33)),
IF(SUMIFS(Taxes!$N$14:$N$17,Taxes!$J$14:$J$17,YEAR(AT$4))&gt;0,SUMIFS(Taxes!$P$33:$P$35,Taxes!$N$33:$N$35,SUMIFS(Taxes!$N$14:$N$17,Taxes!$J$14:$J$17,YEAR(AT$4))),
SUMIFS(Taxes!$P$33:$P$35,Taxes!$N$33:$N$35,Taxes!$N$12)
)))</f>
        <v>216455.01562499997</v>
      </c>
      <c r="AU231" s="5">
        <f ca="1">IF(AU$4="",0,AU196*
IF(SUMIFS(Taxes!$N$14:$N$17,Taxes!$J$14:$J$17,YEAR(AU$4))=4,IF(AU$1&lt;=Taxes!$P$37*12,Taxes!$P$38,IF(AU$1&lt;=Taxes!$P$39*12,Taxes!$P$40,Taxes!$P$33)),
IF(SUMIFS(Taxes!$N$14:$N$17,Taxes!$J$14:$J$17,YEAR(AU$4))&gt;0,SUMIFS(Taxes!$P$33:$P$35,Taxes!$N$33:$N$35,SUMIFS(Taxes!$N$14:$N$17,Taxes!$J$14:$J$17,YEAR(AU$4))),
SUMIFS(Taxes!$P$33:$P$35,Taxes!$N$33:$N$35,Taxes!$N$12)
)))</f>
        <v>216455.01562499997</v>
      </c>
      <c r="AV231" s="5">
        <f ca="1">IF(AV$4="",0,AV196*
IF(SUMIFS(Taxes!$N$14:$N$17,Taxes!$J$14:$J$17,YEAR(AV$4))=4,IF(AV$1&lt;=Taxes!$P$37*12,Taxes!$P$38,IF(AV$1&lt;=Taxes!$P$39*12,Taxes!$P$40,Taxes!$P$33)),
IF(SUMIFS(Taxes!$N$14:$N$17,Taxes!$J$14:$J$17,YEAR(AV$4))&gt;0,SUMIFS(Taxes!$P$33:$P$35,Taxes!$N$33:$N$35,SUMIFS(Taxes!$N$14:$N$17,Taxes!$J$14:$J$17,YEAR(AV$4))),
SUMIFS(Taxes!$P$33:$P$35,Taxes!$N$33:$N$35,Taxes!$N$12)
)))</f>
        <v>221866.39101562495</v>
      </c>
      <c r="AW231" s="5">
        <f ca="1">IF(AW$4="",0,AW196*
IF(SUMIFS(Taxes!$N$14:$N$17,Taxes!$J$14:$J$17,YEAR(AW$4))=4,IF(AW$1&lt;=Taxes!$P$37*12,Taxes!$P$38,IF(AW$1&lt;=Taxes!$P$39*12,Taxes!$P$40,Taxes!$P$33)),
IF(SUMIFS(Taxes!$N$14:$N$17,Taxes!$J$14:$J$17,YEAR(AW$4))&gt;0,SUMIFS(Taxes!$P$33:$P$35,Taxes!$N$33:$N$35,SUMIFS(Taxes!$N$14:$N$17,Taxes!$J$14:$J$17,YEAR(AW$4))),
SUMIFS(Taxes!$P$33:$P$35,Taxes!$N$33:$N$35,Taxes!$N$12)
)))</f>
        <v>221866.39101562495</v>
      </c>
      <c r="AX231" s="5">
        <f ca="1">IF(AX$4="",0,AX196*
IF(SUMIFS(Taxes!$N$14:$N$17,Taxes!$J$14:$J$17,YEAR(AX$4))=4,IF(AX$1&lt;=Taxes!$P$37*12,Taxes!$P$38,IF(AX$1&lt;=Taxes!$P$39*12,Taxes!$P$40,Taxes!$P$33)),
IF(SUMIFS(Taxes!$N$14:$N$17,Taxes!$J$14:$J$17,YEAR(AX$4))&gt;0,SUMIFS(Taxes!$P$33:$P$35,Taxes!$N$33:$N$35,SUMIFS(Taxes!$N$14:$N$17,Taxes!$J$14:$J$17,YEAR(AX$4))),
SUMIFS(Taxes!$P$33:$P$35,Taxes!$N$33:$N$35,Taxes!$N$12)
)))</f>
        <v>221866.39101562495</v>
      </c>
      <c r="AY231" s="5">
        <f ca="1">IF(AY$4="",0,AY196*
IF(SUMIFS(Taxes!$N$14:$N$17,Taxes!$J$14:$J$17,YEAR(AY$4))=4,IF(AY$1&lt;=Taxes!$P$37*12,Taxes!$P$38,IF(AY$1&lt;=Taxes!$P$39*12,Taxes!$P$40,Taxes!$P$33)),
IF(SUMIFS(Taxes!$N$14:$N$17,Taxes!$J$14:$J$17,YEAR(AY$4))&gt;0,SUMIFS(Taxes!$P$33:$P$35,Taxes!$N$33:$N$35,SUMIFS(Taxes!$N$14:$N$17,Taxes!$J$14:$J$17,YEAR(AY$4))),
SUMIFS(Taxes!$P$33:$P$35,Taxes!$N$33:$N$35,Taxes!$N$12)
)))</f>
        <v>221866.39101562495</v>
      </c>
      <c r="AZ231" s="5">
        <f ca="1">IF(AZ$4="",0,AZ196*
IF(SUMIFS(Taxes!$N$14:$N$17,Taxes!$J$14:$J$17,YEAR(AZ$4))=4,IF(AZ$1&lt;=Taxes!$P$37*12,Taxes!$P$38,IF(AZ$1&lt;=Taxes!$P$39*12,Taxes!$P$40,Taxes!$P$33)),
IF(SUMIFS(Taxes!$N$14:$N$17,Taxes!$J$14:$J$17,YEAR(AZ$4))&gt;0,SUMIFS(Taxes!$P$33:$P$35,Taxes!$N$33:$N$35,SUMIFS(Taxes!$N$14:$N$17,Taxes!$J$14:$J$17,YEAR(AZ$4))),
SUMIFS(Taxes!$P$33:$P$35,Taxes!$N$33:$N$35,Taxes!$N$12)
)))</f>
        <v>221866.39101562495</v>
      </c>
      <c r="BA231" s="5">
        <f ca="1">IF(BA$4="",0,BA196*
IF(SUMIFS(Taxes!$N$14:$N$17,Taxes!$J$14:$J$17,YEAR(BA$4))=4,IF(BA$1&lt;=Taxes!$P$37*12,Taxes!$P$38,IF(BA$1&lt;=Taxes!$P$39*12,Taxes!$P$40,Taxes!$P$33)),
IF(SUMIFS(Taxes!$N$14:$N$17,Taxes!$J$14:$J$17,YEAR(BA$4))&gt;0,SUMIFS(Taxes!$P$33:$P$35,Taxes!$N$33:$N$35,SUMIFS(Taxes!$N$14:$N$17,Taxes!$J$14:$J$17,YEAR(BA$4))),
SUMIFS(Taxes!$P$33:$P$35,Taxes!$N$33:$N$35,Taxes!$N$12)
)))</f>
        <v>221866.39101562495</v>
      </c>
      <c r="BB231" s="5">
        <f ca="1">IF(BB$4="",0,BB196*
IF(SUMIFS(Taxes!$N$14:$N$17,Taxes!$J$14:$J$17,YEAR(BB$4))=4,IF(BB$1&lt;=Taxes!$P$37*12,Taxes!$P$38,IF(BB$1&lt;=Taxes!$P$39*12,Taxes!$P$40,Taxes!$P$33)),
IF(SUMIFS(Taxes!$N$14:$N$17,Taxes!$J$14:$J$17,YEAR(BB$4))&gt;0,SUMIFS(Taxes!$P$33:$P$35,Taxes!$N$33:$N$35,SUMIFS(Taxes!$N$14:$N$17,Taxes!$J$14:$J$17,YEAR(BB$4))),
SUMIFS(Taxes!$P$33:$P$35,Taxes!$N$33:$N$35,Taxes!$N$12)
)))</f>
        <v>227413.05079101556</v>
      </c>
      <c r="BC231" s="5">
        <f ca="1">IF(BC$4="",0,BC196*
IF(SUMIFS(Taxes!$N$14:$N$17,Taxes!$J$14:$J$17,YEAR(BC$4))=4,IF(BC$1&lt;=Taxes!$P$37*12,Taxes!$P$38,IF(BC$1&lt;=Taxes!$P$39*12,Taxes!$P$40,Taxes!$P$33)),
IF(SUMIFS(Taxes!$N$14:$N$17,Taxes!$J$14:$J$17,YEAR(BC$4))&gt;0,SUMIFS(Taxes!$P$33:$P$35,Taxes!$N$33:$N$35,SUMIFS(Taxes!$N$14:$N$17,Taxes!$J$14:$J$17,YEAR(BC$4))),
SUMIFS(Taxes!$P$33:$P$35,Taxes!$N$33:$N$35,Taxes!$N$12)
)))</f>
        <v>251172.62326171866</v>
      </c>
      <c r="BD231" s="5">
        <f ca="1">IF(BD$4="",0,BD196*
IF(SUMIFS(Taxes!$N$14:$N$17,Taxes!$J$14:$J$17,YEAR(BD$4))=4,IF(BD$1&lt;=Taxes!$P$37*12,Taxes!$P$38,IF(BD$1&lt;=Taxes!$P$39*12,Taxes!$P$40,Taxes!$P$33)),
IF(SUMIFS(Taxes!$N$14:$N$17,Taxes!$J$14:$J$17,YEAR(BD$4))&gt;0,SUMIFS(Taxes!$P$33:$P$35,Taxes!$N$33:$N$35,SUMIFS(Taxes!$N$14:$N$17,Taxes!$J$14:$J$17,YEAR(BD$4))),
SUMIFS(Taxes!$P$33:$P$35,Taxes!$N$33:$N$35,Taxes!$N$12)
)))</f>
        <v>251172.62326171866</v>
      </c>
      <c r="BE231" s="5">
        <f ca="1">IF(BE$4="",0,BE196*
IF(SUMIFS(Taxes!$N$14:$N$17,Taxes!$J$14:$J$17,YEAR(BE$4))=4,IF(BE$1&lt;=Taxes!$P$37*12,Taxes!$P$38,IF(BE$1&lt;=Taxes!$P$39*12,Taxes!$P$40,Taxes!$P$33)),
IF(SUMIFS(Taxes!$N$14:$N$17,Taxes!$J$14:$J$17,YEAR(BE$4))&gt;0,SUMIFS(Taxes!$P$33:$P$35,Taxes!$N$33:$N$35,SUMIFS(Taxes!$N$14:$N$17,Taxes!$J$14:$J$17,YEAR(BE$4))),
SUMIFS(Taxes!$P$33:$P$35,Taxes!$N$33:$N$35,Taxes!$N$12)
)))</f>
        <v>251172.62326171866</v>
      </c>
      <c r="BF231" s="5">
        <f ca="1">IF(BF$4="",0,BF196*
IF(SUMIFS(Taxes!$N$14:$N$17,Taxes!$J$14:$J$17,YEAR(BF$4))=4,IF(BF$1&lt;=Taxes!$P$37*12,Taxes!$P$38,IF(BF$1&lt;=Taxes!$P$39*12,Taxes!$P$40,Taxes!$P$33)),
IF(SUMIFS(Taxes!$N$14:$N$17,Taxes!$J$14:$J$17,YEAR(BF$4))&gt;0,SUMIFS(Taxes!$P$33:$P$35,Taxes!$N$33:$N$35,SUMIFS(Taxes!$N$14:$N$17,Taxes!$J$14:$J$17,YEAR(BF$4))),
SUMIFS(Taxes!$P$33:$P$35,Taxes!$N$33:$N$35,Taxes!$N$12)
)))</f>
        <v>251172.62326171866</v>
      </c>
      <c r="BG231" s="5">
        <f ca="1">IF(BG$4="",0,BG196*
IF(SUMIFS(Taxes!$N$14:$N$17,Taxes!$J$14:$J$17,YEAR(BG$4))=4,IF(BG$1&lt;=Taxes!$P$37*12,Taxes!$P$38,IF(BG$1&lt;=Taxes!$P$39*12,Taxes!$P$40,Taxes!$P$33)),
IF(SUMIFS(Taxes!$N$14:$N$17,Taxes!$J$14:$J$17,YEAR(BG$4))&gt;0,SUMIFS(Taxes!$P$33:$P$35,Taxes!$N$33:$N$35,SUMIFS(Taxes!$N$14:$N$17,Taxes!$J$14:$J$17,YEAR(BG$4))),
SUMIFS(Taxes!$P$33:$P$35,Taxes!$N$33:$N$35,Taxes!$N$12)
)))</f>
        <v>251172.62326171866</v>
      </c>
      <c r="BH231" s="5">
        <f ca="1">IF(BH$4="",0,BH196*
IF(SUMIFS(Taxes!$N$14:$N$17,Taxes!$J$14:$J$17,YEAR(BH$4))=4,IF(BH$1&lt;=Taxes!$P$37*12,Taxes!$P$38,IF(BH$1&lt;=Taxes!$P$39*12,Taxes!$P$40,Taxes!$P$33)),
IF(SUMIFS(Taxes!$N$14:$N$17,Taxes!$J$14:$J$17,YEAR(BH$4))&gt;0,SUMIFS(Taxes!$P$33:$P$35,Taxes!$N$33:$N$35,SUMIFS(Taxes!$N$14:$N$17,Taxes!$J$14:$J$17,YEAR(BH$4))),
SUMIFS(Taxes!$P$33:$P$35,Taxes!$N$33:$N$35,Taxes!$N$12)
)))</f>
        <v>257451.93884326163</v>
      </c>
      <c r="BI231" s="5">
        <f ca="1">IF(BI$4="",0,BI196*
IF(SUMIFS(Taxes!$N$14:$N$17,Taxes!$J$14:$J$17,YEAR(BI$4))=4,IF(BI$1&lt;=Taxes!$P$37*12,Taxes!$P$38,IF(BI$1&lt;=Taxes!$P$39*12,Taxes!$P$40,Taxes!$P$33)),
IF(SUMIFS(Taxes!$N$14:$N$17,Taxes!$J$14:$J$17,YEAR(BI$4))&gt;0,SUMIFS(Taxes!$P$33:$P$35,Taxes!$N$33:$N$35,SUMIFS(Taxes!$N$14:$N$17,Taxes!$J$14:$J$17,YEAR(BI$4))),
SUMIFS(Taxes!$P$33:$P$35,Taxes!$N$33:$N$35,Taxes!$N$12)
)))</f>
        <v>257451.93884326163</v>
      </c>
      <c r="BJ231" s="5">
        <f ca="1">IF(BJ$4="",0,BJ196*
IF(SUMIFS(Taxes!$N$14:$N$17,Taxes!$J$14:$J$17,YEAR(BJ$4))=4,IF(BJ$1&lt;=Taxes!$P$37*12,Taxes!$P$38,IF(BJ$1&lt;=Taxes!$P$39*12,Taxes!$P$40,Taxes!$P$33)),
IF(SUMIFS(Taxes!$N$14:$N$17,Taxes!$J$14:$J$17,YEAR(BJ$4))&gt;0,SUMIFS(Taxes!$P$33:$P$35,Taxes!$N$33:$N$35,SUMIFS(Taxes!$N$14:$N$17,Taxes!$J$14:$J$17,YEAR(BJ$4))),
SUMIFS(Taxes!$P$33:$P$35,Taxes!$N$33:$N$35,Taxes!$N$12)
)))</f>
        <v>257451.93884326163</v>
      </c>
      <c r="BK231" s="5">
        <f ca="1">IF(BK$4="",0,BK196*
IF(SUMIFS(Taxes!$N$14:$N$17,Taxes!$J$14:$J$17,YEAR(BK$4))=4,IF(BK$1&lt;=Taxes!$P$37*12,Taxes!$P$38,IF(BK$1&lt;=Taxes!$P$39*12,Taxes!$P$40,Taxes!$P$33)),
IF(SUMIFS(Taxes!$N$14:$N$17,Taxes!$J$14:$J$17,YEAR(BK$4))&gt;0,SUMIFS(Taxes!$P$33:$P$35,Taxes!$N$33:$N$35,SUMIFS(Taxes!$N$14:$N$17,Taxes!$J$14:$J$17,YEAR(BK$4))),
SUMIFS(Taxes!$P$33:$P$35,Taxes!$N$33:$N$35,Taxes!$N$12)
)))</f>
        <v>257451.93884326163</v>
      </c>
      <c r="BL231" s="5">
        <f ca="1">IF(BL$4="",0,BL196*
IF(SUMIFS(Taxes!$N$14:$N$17,Taxes!$J$14:$J$17,YEAR(BL$4))=4,IF(BL$1&lt;=Taxes!$P$37*12,Taxes!$P$38,IF(BL$1&lt;=Taxes!$P$39*12,Taxes!$P$40,Taxes!$P$33)),
IF(SUMIFS(Taxes!$N$14:$N$17,Taxes!$J$14:$J$17,YEAR(BL$4))&gt;0,SUMIFS(Taxes!$P$33:$P$35,Taxes!$N$33:$N$35,SUMIFS(Taxes!$N$14:$N$17,Taxes!$J$14:$J$17,YEAR(BL$4))),
SUMIFS(Taxes!$P$33:$P$35,Taxes!$N$33:$N$35,Taxes!$N$12)
)))</f>
        <v>257451.93884326163</v>
      </c>
      <c r="BM231" s="5">
        <f ca="1">IF(BM$4="",0,BM196*
IF(SUMIFS(Taxes!$N$14:$N$17,Taxes!$J$14:$J$17,YEAR(BM$4))=4,IF(BM$1&lt;=Taxes!$P$37*12,Taxes!$P$38,IF(BM$1&lt;=Taxes!$P$39*12,Taxes!$P$40,Taxes!$P$33)),
IF(SUMIFS(Taxes!$N$14:$N$17,Taxes!$J$14:$J$17,YEAR(BM$4))&gt;0,SUMIFS(Taxes!$P$33:$P$35,Taxes!$N$33:$N$35,SUMIFS(Taxes!$N$14:$N$17,Taxes!$J$14:$J$17,YEAR(BM$4))),
SUMIFS(Taxes!$P$33:$P$35,Taxes!$N$33:$N$35,Taxes!$N$12)
)))</f>
        <v>257451.93884326163</v>
      </c>
      <c r="BN231" s="5">
        <f ca="1">IF(BN$4="",0,BN196*
IF(SUMIFS(Taxes!$N$14:$N$17,Taxes!$J$14:$J$17,YEAR(BN$4))=4,IF(BN$1&lt;=Taxes!$P$37*12,Taxes!$P$38,IF(BN$1&lt;=Taxes!$P$39*12,Taxes!$P$40,Taxes!$P$33)),
IF(SUMIFS(Taxes!$N$14:$N$17,Taxes!$J$14:$J$17,YEAR(BN$4))&gt;0,SUMIFS(Taxes!$P$33:$P$35,Taxes!$N$33:$N$35,SUMIFS(Taxes!$N$14:$N$17,Taxes!$J$14:$J$17,YEAR(BN$4))),
SUMIFS(Taxes!$P$33:$P$35,Taxes!$N$33:$N$35,Taxes!$N$12)
)))</f>
        <v>263888.23731434316</v>
      </c>
      <c r="BO231" s="5">
        <f ca="1">IF(BO$4="",0,BO196*
IF(SUMIFS(Taxes!$N$14:$N$17,Taxes!$J$14:$J$17,YEAR(BO$4))=4,IF(BO$1&lt;=Taxes!$P$37*12,Taxes!$P$38,IF(BO$1&lt;=Taxes!$P$39*12,Taxes!$P$40,Taxes!$P$33)),
IF(SUMIFS(Taxes!$N$14:$N$17,Taxes!$J$14:$J$17,YEAR(BO$4))&gt;0,SUMIFS(Taxes!$P$33:$P$35,Taxes!$N$33:$N$35,SUMIFS(Taxes!$N$14:$N$17,Taxes!$J$14:$J$17,YEAR(BO$4))),
SUMIFS(Taxes!$P$33:$P$35,Taxes!$N$33:$N$35,Taxes!$N$12)
)))</f>
        <v>263888.23731434316</v>
      </c>
      <c r="BP231" s="5">
        <f ca="1">IF(BP$4="",0,BP196*
IF(SUMIFS(Taxes!$N$14:$N$17,Taxes!$J$14:$J$17,YEAR(BP$4))=4,IF(BP$1&lt;=Taxes!$P$37*12,Taxes!$P$38,IF(BP$1&lt;=Taxes!$P$39*12,Taxes!$P$40,Taxes!$P$33)),
IF(SUMIFS(Taxes!$N$14:$N$17,Taxes!$J$14:$J$17,YEAR(BP$4))&gt;0,SUMIFS(Taxes!$P$33:$P$35,Taxes!$N$33:$N$35,SUMIFS(Taxes!$N$14:$N$17,Taxes!$J$14:$J$17,YEAR(BP$4))),
SUMIFS(Taxes!$P$33:$P$35,Taxes!$N$33:$N$35,Taxes!$N$12)
)))</f>
        <v>263888.23731434316</v>
      </c>
      <c r="BQ231" s="5">
        <f ca="1">IF(BQ$4="",0,BQ196*
IF(SUMIFS(Taxes!$N$14:$N$17,Taxes!$J$14:$J$17,YEAR(BQ$4))=4,IF(BQ$1&lt;=Taxes!$P$37*12,Taxes!$P$38,IF(BQ$1&lt;=Taxes!$P$39*12,Taxes!$P$40,Taxes!$P$33)),
IF(SUMIFS(Taxes!$N$14:$N$17,Taxes!$J$14:$J$17,YEAR(BQ$4))&gt;0,SUMIFS(Taxes!$P$33:$P$35,Taxes!$N$33:$N$35,SUMIFS(Taxes!$N$14:$N$17,Taxes!$J$14:$J$17,YEAR(BQ$4))),
SUMIFS(Taxes!$P$33:$P$35,Taxes!$N$33:$N$35,Taxes!$N$12)
)))</f>
        <v>263888.23731434316</v>
      </c>
      <c r="BR231" s="5">
        <f ca="1">IF(BR$4="",0,BR196*
IF(SUMIFS(Taxes!$N$14:$N$17,Taxes!$J$14:$J$17,YEAR(BR$4))=4,IF(BR$1&lt;=Taxes!$P$37*12,Taxes!$P$38,IF(BR$1&lt;=Taxes!$P$39*12,Taxes!$P$40,Taxes!$P$33)),
IF(SUMIFS(Taxes!$N$14:$N$17,Taxes!$J$14:$J$17,YEAR(BR$4))&gt;0,SUMIFS(Taxes!$P$33:$P$35,Taxes!$N$33:$N$35,SUMIFS(Taxes!$N$14:$N$17,Taxes!$J$14:$J$17,YEAR(BR$4))),
SUMIFS(Taxes!$P$33:$P$35,Taxes!$N$33:$N$35,Taxes!$N$12)
)))</f>
        <v>263888.23731434316</v>
      </c>
      <c r="BS231" s="5">
        <f ca="1">IF(BS$4="",0,BS196*
IF(SUMIFS(Taxes!$N$14:$N$17,Taxes!$J$14:$J$17,YEAR(BS$4))=4,IF(BS$1&lt;=Taxes!$P$37*12,Taxes!$P$38,IF(BS$1&lt;=Taxes!$P$39*12,Taxes!$P$40,Taxes!$P$33)),
IF(SUMIFS(Taxes!$N$14:$N$17,Taxes!$J$14:$J$17,YEAR(BS$4))&gt;0,SUMIFS(Taxes!$P$33:$P$35,Taxes!$N$33:$N$35,SUMIFS(Taxes!$N$14:$N$17,Taxes!$J$14:$J$17,YEAR(BS$4))),
SUMIFS(Taxes!$P$33:$P$35,Taxes!$N$33:$N$35,Taxes!$N$12)
)))</f>
        <v>263888.23731434316</v>
      </c>
      <c r="BT231" s="5">
        <f ca="1">IF(BT$4="",0,BT196*
IF(SUMIFS(Taxes!$N$14:$N$17,Taxes!$J$14:$J$17,YEAR(BT$4))=4,IF(BT$1&lt;=Taxes!$P$37*12,Taxes!$P$38,IF(BT$1&lt;=Taxes!$P$39*12,Taxes!$P$40,Taxes!$P$33)),
IF(SUMIFS(Taxes!$N$14:$N$17,Taxes!$J$14:$J$17,YEAR(BT$4))&gt;0,SUMIFS(Taxes!$P$33:$P$35,Taxes!$N$33:$N$35,SUMIFS(Taxes!$N$14:$N$17,Taxes!$J$14:$J$17,YEAR(BT$4))),
SUMIFS(Taxes!$P$33:$P$35,Taxes!$N$33:$N$35,Taxes!$N$12)
)))</f>
        <v>270485.44324720174</v>
      </c>
      <c r="BU231" s="5">
        <f ca="1">IF(BU$4="",0,BU196*
IF(SUMIFS(Taxes!$N$14:$N$17,Taxes!$J$14:$J$17,YEAR(BU$4))=4,IF(BU$1&lt;=Taxes!$P$37*12,Taxes!$P$38,IF(BU$1&lt;=Taxes!$P$39*12,Taxes!$P$40,Taxes!$P$33)),
IF(SUMIFS(Taxes!$N$14:$N$17,Taxes!$J$14:$J$17,YEAR(BU$4))&gt;0,SUMIFS(Taxes!$P$33:$P$35,Taxes!$N$33:$N$35,SUMIFS(Taxes!$N$14:$N$17,Taxes!$J$14:$J$17,YEAR(BU$4))),
SUMIFS(Taxes!$P$33:$P$35,Taxes!$N$33:$N$35,Taxes!$N$12)
)))</f>
        <v>270485.44324720174</v>
      </c>
      <c r="BV231" s="5">
        <f ca="1">IF(BV$4="",0,BV196*
IF(SUMIFS(Taxes!$N$14:$N$17,Taxes!$J$14:$J$17,YEAR(BV$4))=4,IF(BV$1&lt;=Taxes!$P$37*12,Taxes!$P$38,IF(BV$1&lt;=Taxes!$P$39*12,Taxes!$P$40,Taxes!$P$33)),
IF(SUMIFS(Taxes!$N$14:$N$17,Taxes!$J$14:$J$17,YEAR(BV$4))&gt;0,SUMIFS(Taxes!$P$33:$P$35,Taxes!$N$33:$N$35,SUMIFS(Taxes!$N$14:$N$17,Taxes!$J$14:$J$17,YEAR(BV$4))),
SUMIFS(Taxes!$P$33:$P$35,Taxes!$N$33:$N$35,Taxes!$N$12)
)))</f>
        <v>299727.11278743978</v>
      </c>
      <c r="BW231" s="5">
        <f ca="1">IF(BW$4="",0,BW196*
IF(SUMIFS(Taxes!$N$14:$N$17,Taxes!$J$14:$J$17,YEAR(BW$4))=4,IF(BW$1&lt;=Taxes!$P$37*12,Taxes!$P$38,IF(BW$1&lt;=Taxes!$P$39*12,Taxes!$P$40,Taxes!$P$33)),
IF(SUMIFS(Taxes!$N$14:$N$17,Taxes!$J$14:$J$17,YEAR(BW$4))&gt;0,SUMIFS(Taxes!$P$33:$P$35,Taxes!$N$33:$N$35,SUMIFS(Taxes!$N$14:$N$17,Taxes!$J$14:$J$17,YEAR(BW$4))),
SUMIFS(Taxes!$P$33:$P$35,Taxes!$N$33:$N$35,Taxes!$N$12)
)))</f>
        <v>299727.11278743978</v>
      </c>
      <c r="BX231" s="5">
        <f ca="1">IF(BX$4="",0,BX196*
IF(SUMIFS(Taxes!$N$14:$N$17,Taxes!$J$14:$J$17,YEAR(BX$4))=4,IF(BX$1&lt;=Taxes!$P$37*12,Taxes!$P$38,IF(BX$1&lt;=Taxes!$P$39*12,Taxes!$P$40,Taxes!$P$33)),
IF(SUMIFS(Taxes!$N$14:$N$17,Taxes!$J$14:$J$17,YEAR(BX$4))&gt;0,SUMIFS(Taxes!$P$33:$P$35,Taxes!$N$33:$N$35,SUMIFS(Taxes!$N$14:$N$17,Taxes!$J$14:$J$17,YEAR(BX$4))),
SUMIFS(Taxes!$P$33:$P$35,Taxes!$N$33:$N$35,Taxes!$N$12)
)))</f>
        <v>299727.11278743978</v>
      </c>
      <c r="BY231" s="5">
        <f ca="1">IF(BY$4="",0,BY196*
IF(SUMIFS(Taxes!$N$14:$N$17,Taxes!$J$14:$J$17,YEAR(BY$4))=4,IF(BY$1&lt;=Taxes!$P$37*12,Taxes!$P$38,IF(BY$1&lt;=Taxes!$P$39*12,Taxes!$P$40,Taxes!$P$33)),
IF(SUMIFS(Taxes!$N$14:$N$17,Taxes!$J$14:$J$17,YEAR(BY$4))&gt;0,SUMIFS(Taxes!$P$33:$P$35,Taxes!$N$33:$N$35,SUMIFS(Taxes!$N$14:$N$17,Taxes!$J$14:$J$17,YEAR(BY$4))),
SUMIFS(Taxes!$P$33:$P$35,Taxes!$N$33:$N$35,Taxes!$N$12)
)))</f>
        <v>299727.11278743978</v>
      </c>
      <c r="BZ231" s="5">
        <f ca="1">IF(BZ$4="",0,BZ196*
IF(SUMIFS(Taxes!$N$14:$N$17,Taxes!$J$14:$J$17,YEAR(BZ$4))=4,IF(BZ$1&lt;=Taxes!$P$37*12,Taxes!$P$38,IF(BZ$1&lt;=Taxes!$P$39*12,Taxes!$P$40,Taxes!$P$33)),
IF(SUMIFS(Taxes!$N$14:$N$17,Taxes!$J$14:$J$17,YEAR(BZ$4))&gt;0,SUMIFS(Taxes!$P$33:$P$35,Taxes!$N$33:$N$35,SUMIFS(Taxes!$N$14:$N$17,Taxes!$J$14:$J$17,YEAR(BZ$4))),
SUMIFS(Taxes!$P$33:$P$35,Taxes!$N$33:$N$35,Taxes!$N$12)
)))</f>
        <v>307220.29060712567</v>
      </c>
      <c r="CA231" s="5">
        <f ca="1">IF(CA$4="",0,CA196*
IF(SUMIFS(Taxes!$N$14:$N$17,Taxes!$J$14:$J$17,YEAR(CA$4))=4,IF(CA$1&lt;=Taxes!$P$37*12,Taxes!$P$38,IF(CA$1&lt;=Taxes!$P$39*12,Taxes!$P$40,Taxes!$P$33)),
IF(SUMIFS(Taxes!$N$14:$N$17,Taxes!$J$14:$J$17,YEAR(CA$4))&gt;0,SUMIFS(Taxes!$P$33:$P$35,Taxes!$N$33:$N$35,SUMIFS(Taxes!$N$14:$N$17,Taxes!$J$14:$J$17,YEAR(CA$4))),
SUMIFS(Taxes!$P$33:$P$35,Taxes!$N$33:$N$35,Taxes!$N$12)
)))</f>
        <v>307220.29060712567</v>
      </c>
      <c r="CB231" s="5">
        <f ca="1">IF(CB$4="",0,CB196*
IF(SUMIFS(Taxes!$N$14:$N$17,Taxes!$J$14:$J$17,YEAR(CB$4))=4,IF(CB$1&lt;=Taxes!$P$37*12,Taxes!$P$38,IF(CB$1&lt;=Taxes!$P$39*12,Taxes!$P$40,Taxes!$P$33)),
IF(SUMIFS(Taxes!$N$14:$N$17,Taxes!$J$14:$J$17,YEAR(CB$4))&gt;0,SUMIFS(Taxes!$P$33:$P$35,Taxes!$N$33:$N$35,SUMIFS(Taxes!$N$14:$N$17,Taxes!$J$14:$J$17,YEAR(CB$4))),
SUMIFS(Taxes!$P$33:$P$35,Taxes!$N$33:$N$35,Taxes!$N$12)
)))</f>
        <v>307220.29060712567</v>
      </c>
      <c r="CC231" s="5">
        <f ca="1">IF(CC$4="",0,CC196*
IF(SUMIFS(Taxes!$N$14:$N$17,Taxes!$J$14:$J$17,YEAR(CC$4))=4,IF(CC$1&lt;=Taxes!$P$37*12,Taxes!$P$38,IF(CC$1&lt;=Taxes!$P$39*12,Taxes!$P$40,Taxes!$P$33)),
IF(SUMIFS(Taxes!$N$14:$N$17,Taxes!$J$14:$J$17,YEAR(CC$4))&gt;0,SUMIFS(Taxes!$P$33:$P$35,Taxes!$N$33:$N$35,SUMIFS(Taxes!$N$14:$N$17,Taxes!$J$14:$J$17,YEAR(CC$4))),
SUMIFS(Taxes!$P$33:$P$35,Taxes!$N$33:$N$35,Taxes!$N$12)
)))</f>
        <v>307220.29060712567</v>
      </c>
      <c r="CD231" s="5">
        <f ca="1">IF(CD$4="",0,CD196*
IF(SUMIFS(Taxes!$N$14:$N$17,Taxes!$J$14:$J$17,YEAR(CD$4))=4,IF(CD$1&lt;=Taxes!$P$37*12,Taxes!$P$38,IF(CD$1&lt;=Taxes!$P$39*12,Taxes!$P$40,Taxes!$P$33)),
IF(SUMIFS(Taxes!$N$14:$N$17,Taxes!$J$14:$J$17,YEAR(CD$4))&gt;0,SUMIFS(Taxes!$P$33:$P$35,Taxes!$N$33:$N$35,SUMIFS(Taxes!$N$14:$N$17,Taxes!$J$14:$J$17,YEAR(CD$4))),
SUMIFS(Taxes!$P$33:$P$35,Taxes!$N$33:$N$35,Taxes!$N$12)
)))</f>
        <v>307220.29060712567</v>
      </c>
      <c r="CE231" s="5">
        <f ca="1">IF(CE$4="",0,CE196*
IF(SUMIFS(Taxes!$N$14:$N$17,Taxes!$J$14:$J$17,YEAR(CE$4))=4,IF(CE$1&lt;=Taxes!$P$37*12,Taxes!$P$38,IF(CE$1&lt;=Taxes!$P$39*12,Taxes!$P$40,Taxes!$P$33)),
IF(SUMIFS(Taxes!$N$14:$N$17,Taxes!$J$14:$J$17,YEAR(CE$4))&gt;0,SUMIFS(Taxes!$P$33:$P$35,Taxes!$N$33:$N$35,SUMIFS(Taxes!$N$14:$N$17,Taxes!$J$14:$J$17,YEAR(CE$4))),
SUMIFS(Taxes!$P$33:$P$35,Taxes!$N$33:$N$35,Taxes!$N$12)
)))</f>
        <v>307220.29060712567</v>
      </c>
      <c r="CF231" s="5">
        <f ca="1">IF(CF$4="",0,CF196*
IF(SUMIFS(Taxes!$N$14:$N$17,Taxes!$J$14:$J$17,YEAR(CF$4))=4,IF(CF$1&lt;=Taxes!$P$37*12,Taxes!$P$38,IF(CF$1&lt;=Taxes!$P$39*12,Taxes!$P$40,Taxes!$P$33)),
IF(SUMIFS(Taxes!$N$14:$N$17,Taxes!$J$14:$J$17,YEAR(CF$4))&gt;0,SUMIFS(Taxes!$P$33:$P$35,Taxes!$N$33:$N$35,SUMIFS(Taxes!$N$14:$N$17,Taxes!$J$14:$J$17,YEAR(CF$4))),
SUMIFS(Taxes!$P$33:$P$35,Taxes!$N$33:$N$35,Taxes!$N$12)
)))</f>
        <v>0</v>
      </c>
    </row>
    <row r="232" spans="2:84" x14ac:dyDescent="0.3">
      <c r="B232" s="13">
        <f>ROW()</f>
        <v>232</v>
      </c>
    </row>
    <row r="233" spans="2:84" x14ac:dyDescent="0.3">
      <c r="B233" s="13">
        <f>ROW()</f>
        <v>233</v>
      </c>
      <c r="H233" s="1" t="s">
        <v>137</v>
      </c>
      <c r="M233" s="53" t="s">
        <v>18</v>
      </c>
      <c r="P233" s="72"/>
      <c r="U233" s="5">
        <f ca="1">SUM(INDIRECT(ADDRESS($B233,$X$2)&amp;":"&amp;ADDRESS($B233,$X$2-1+$P$8)))</f>
        <v>22472735.662500009</v>
      </c>
      <c r="X233" s="5">
        <f t="shared" ref="X233:CF233" ca="1" si="433">IF(X$4="",0,SUMPRODUCT(X$234:X$249,X$251:X$266))</f>
        <v>338000</v>
      </c>
      <c r="Y233" s="5">
        <f t="shared" ca="1" si="433"/>
        <v>338000</v>
      </c>
      <c r="Z233" s="5">
        <f t="shared" ca="1" si="433"/>
        <v>338000</v>
      </c>
      <c r="AA233" s="5">
        <f t="shared" ca="1" si="433"/>
        <v>338000</v>
      </c>
      <c r="AB233" s="5">
        <f t="shared" ca="1" si="433"/>
        <v>338000</v>
      </c>
      <c r="AC233" s="5">
        <f t="shared" ca="1" si="433"/>
        <v>338000</v>
      </c>
      <c r="AD233" s="5">
        <f t="shared" ca="1" si="433"/>
        <v>338000</v>
      </c>
      <c r="AE233" s="5">
        <f t="shared" ca="1" si="433"/>
        <v>338000</v>
      </c>
      <c r="AF233" s="5">
        <f t="shared" ca="1" si="433"/>
        <v>338000</v>
      </c>
      <c r="AG233" s="5">
        <f t="shared" ca="1" si="433"/>
        <v>338000</v>
      </c>
      <c r="AH233" s="5">
        <f t="shared" ca="1" si="433"/>
        <v>338000</v>
      </c>
      <c r="AI233" s="5">
        <f t="shared" ca="1" si="433"/>
        <v>338000</v>
      </c>
      <c r="AJ233" s="5">
        <f t="shared" ca="1" si="433"/>
        <v>354900</v>
      </c>
      <c r="AK233" s="5">
        <f t="shared" ca="1" si="433"/>
        <v>354900</v>
      </c>
      <c r="AL233" s="5">
        <f t="shared" ca="1" si="433"/>
        <v>354900</v>
      </c>
      <c r="AM233" s="5">
        <f t="shared" ca="1" si="433"/>
        <v>354900</v>
      </c>
      <c r="AN233" s="5">
        <f t="shared" ca="1" si="433"/>
        <v>354900</v>
      </c>
      <c r="AO233" s="5">
        <f t="shared" ca="1" si="433"/>
        <v>354900</v>
      </c>
      <c r="AP233" s="5">
        <f t="shared" ca="1" si="433"/>
        <v>354900</v>
      </c>
      <c r="AQ233" s="5">
        <f t="shared" ca="1" si="433"/>
        <v>354900</v>
      </c>
      <c r="AR233" s="5">
        <f t="shared" ca="1" si="433"/>
        <v>354900</v>
      </c>
      <c r="AS233" s="5">
        <f t="shared" ca="1" si="433"/>
        <v>354900</v>
      </c>
      <c r="AT233" s="5">
        <f t="shared" ca="1" si="433"/>
        <v>354900</v>
      </c>
      <c r="AU233" s="5">
        <f t="shared" ca="1" si="433"/>
        <v>354900</v>
      </c>
      <c r="AV233" s="5">
        <f t="shared" ca="1" si="433"/>
        <v>372645</v>
      </c>
      <c r="AW233" s="5">
        <f t="shared" ca="1" si="433"/>
        <v>372645</v>
      </c>
      <c r="AX233" s="5">
        <f t="shared" ca="1" si="433"/>
        <v>372645</v>
      </c>
      <c r="AY233" s="5">
        <f t="shared" ca="1" si="433"/>
        <v>372645</v>
      </c>
      <c r="AZ233" s="5">
        <f t="shared" ca="1" si="433"/>
        <v>372645</v>
      </c>
      <c r="BA233" s="5">
        <f t="shared" ca="1" si="433"/>
        <v>372645</v>
      </c>
      <c r="BB233" s="5">
        <f t="shared" ca="1" si="433"/>
        <v>372645</v>
      </c>
      <c r="BC233" s="5">
        <f t="shared" ca="1" si="433"/>
        <v>372645</v>
      </c>
      <c r="BD233" s="5">
        <f t="shared" ca="1" si="433"/>
        <v>372645</v>
      </c>
      <c r="BE233" s="5">
        <f t="shared" ca="1" si="433"/>
        <v>372645</v>
      </c>
      <c r="BF233" s="5">
        <f t="shared" ca="1" si="433"/>
        <v>372645</v>
      </c>
      <c r="BG233" s="5">
        <f t="shared" ca="1" si="433"/>
        <v>372645</v>
      </c>
      <c r="BH233" s="5">
        <f t="shared" ca="1" si="433"/>
        <v>391277.25000000006</v>
      </c>
      <c r="BI233" s="5">
        <f t="shared" ca="1" si="433"/>
        <v>391277.25000000006</v>
      </c>
      <c r="BJ233" s="5">
        <f t="shared" ca="1" si="433"/>
        <v>391277.25000000006</v>
      </c>
      <c r="BK233" s="5">
        <f t="shared" ca="1" si="433"/>
        <v>391277.25000000006</v>
      </c>
      <c r="BL233" s="5">
        <f t="shared" ca="1" si="433"/>
        <v>391277.25000000006</v>
      </c>
      <c r="BM233" s="5">
        <f t="shared" ca="1" si="433"/>
        <v>391277.25000000006</v>
      </c>
      <c r="BN233" s="5">
        <f t="shared" ca="1" si="433"/>
        <v>391277.25000000006</v>
      </c>
      <c r="BO233" s="5">
        <f t="shared" ca="1" si="433"/>
        <v>391277.25000000006</v>
      </c>
      <c r="BP233" s="5">
        <f t="shared" ca="1" si="433"/>
        <v>391277.25000000006</v>
      </c>
      <c r="BQ233" s="5">
        <f t="shared" ca="1" si="433"/>
        <v>391277.25000000006</v>
      </c>
      <c r="BR233" s="5">
        <f t="shared" ca="1" si="433"/>
        <v>391277.25000000006</v>
      </c>
      <c r="BS233" s="5">
        <f t="shared" ca="1" si="433"/>
        <v>391277.25000000006</v>
      </c>
      <c r="BT233" s="5">
        <f t="shared" ca="1" si="433"/>
        <v>410841.11249999999</v>
      </c>
      <c r="BU233" s="5">
        <f t="shared" ca="1" si="433"/>
        <v>410841.11249999999</v>
      </c>
      <c r="BV233" s="5">
        <f t="shared" ca="1" si="433"/>
        <v>416918.64374999999</v>
      </c>
      <c r="BW233" s="5">
        <f t="shared" ca="1" si="433"/>
        <v>416918.64374999999</v>
      </c>
      <c r="BX233" s="5">
        <f t="shared" ca="1" si="433"/>
        <v>416918.64374999999</v>
      </c>
      <c r="BY233" s="5">
        <f t="shared" ca="1" si="433"/>
        <v>416918.64374999999</v>
      </c>
      <c r="BZ233" s="5">
        <f t="shared" ca="1" si="433"/>
        <v>416918.64374999999</v>
      </c>
      <c r="CA233" s="5">
        <f t="shared" ca="1" si="433"/>
        <v>416918.64374999999</v>
      </c>
      <c r="CB233" s="5">
        <f t="shared" ca="1" si="433"/>
        <v>416918.64374999999</v>
      </c>
      <c r="CC233" s="5">
        <f t="shared" ca="1" si="433"/>
        <v>416918.64374999999</v>
      </c>
      <c r="CD233" s="5">
        <f t="shared" ca="1" si="433"/>
        <v>416918.64374999999</v>
      </c>
      <c r="CE233" s="5">
        <f t="shared" ca="1" si="433"/>
        <v>416918.64374999999</v>
      </c>
      <c r="CF233" s="5">
        <f t="shared" ca="1" si="433"/>
        <v>0</v>
      </c>
    </row>
    <row r="234" spans="2:84" x14ac:dyDescent="0.3">
      <c r="B234" s="13">
        <f>ROW()</f>
        <v>234</v>
      </c>
      <c r="H234" s="1" t="str">
        <f t="shared" ref="H234:H248" si="434">$H$233</f>
        <v>Постоянные расходы с НДС</v>
      </c>
      <c r="I234" s="1" t="s">
        <v>484</v>
      </c>
      <c r="M234" s="53" t="s">
        <v>101</v>
      </c>
      <c r="X234" s="5">
        <f ca="1">IF(X$4="",0,IF(X$1&lt;$P235,0,IF($P236="",1,IF($P236=0,0,IF(MAX($W234:W234)&gt;INT(X$11/$P236+1),MAX($W234:W234),INT(X$11/$P236+1))))))</f>
        <v>1</v>
      </c>
      <c r="Y234" s="5">
        <f ca="1">IF(Y$4="",0,IF(Y$1&lt;$P235,0,IF($P236="",1,IF($P236=0,0,IF(MAX($W234:X234)&gt;INT(Y$11/$P236+1),MAX($W234:X234),INT(Y$11/$P236+1))))))</f>
        <v>1</v>
      </c>
      <c r="Z234" s="5">
        <f ca="1">IF(Z$4="",0,IF(Z$1&lt;$P235,0,IF($P236="",1,IF($P236=0,0,IF(MAX($W234:Y234)&gt;INT(Z$11/$P236+1),MAX($W234:Y234),INT(Z$11/$P236+1))))))</f>
        <v>1</v>
      </c>
      <c r="AA234" s="5">
        <f ca="1">IF(AA$4="",0,IF(AA$1&lt;$P235,0,IF($P236="",1,IF($P236=0,0,IF(MAX($W234:Z234)&gt;INT(AA$11/$P236+1),MAX($W234:Z234),INT(AA$11/$P236+1))))))</f>
        <v>1</v>
      </c>
      <c r="AB234" s="5">
        <f ca="1">IF(AB$4="",0,IF(AB$1&lt;$P235,0,IF($P236="",1,IF($P236=0,0,IF(MAX($W234:AA234)&gt;INT(AB$11/$P236+1),MAX($W234:AA234),INT(AB$11/$P236+1))))))</f>
        <v>1</v>
      </c>
      <c r="AC234" s="5">
        <f ca="1">IF(AC$4="",0,IF(AC$1&lt;$P235,0,IF($P236="",1,IF($P236=0,0,IF(MAX($W234:AB234)&gt;INT(AC$11/$P236+1),MAX($W234:AB234),INT(AC$11/$P236+1))))))</f>
        <v>1</v>
      </c>
      <c r="AD234" s="5">
        <f ca="1">IF(AD$4="",0,IF(AD$1&lt;$P235,0,IF($P236="",1,IF($P236=0,0,IF(MAX($W234:AC234)&gt;INT(AD$11/$P236+1),MAX($W234:AC234),INT(AD$11/$P236+1))))))</f>
        <v>1</v>
      </c>
      <c r="AE234" s="5">
        <f ca="1">IF(AE$4="",0,IF(AE$1&lt;$P235,0,IF($P236="",1,IF($P236=0,0,IF(MAX($W234:AD234)&gt;INT(AE$11/$P236+1),MAX($W234:AD234),INT(AE$11/$P236+1))))))</f>
        <v>1</v>
      </c>
      <c r="AF234" s="5">
        <f ca="1">IF(AF$4="",0,IF(AF$1&lt;$P235,0,IF($P236="",1,IF($P236=0,0,IF(MAX($W234:AE234)&gt;INT(AF$11/$P236+1),MAX($W234:AE234),INT(AF$11/$P236+1))))))</f>
        <v>1</v>
      </c>
      <c r="AG234" s="5">
        <f ca="1">IF(AG$4="",0,IF(AG$1&lt;$P235,0,IF($P236="",1,IF($P236=0,0,IF(MAX($W234:AF234)&gt;INT(AG$11/$P236+1),MAX($W234:AF234),INT(AG$11/$P236+1))))))</f>
        <v>1</v>
      </c>
      <c r="AH234" s="5">
        <f ca="1">IF(AH$4="",0,IF(AH$1&lt;$P235,0,IF($P236="",1,IF($P236=0,0,IF(MAX($W234:AG234)&gt;INT(AH$11/$P236+1),MAX($W234:AG234),INT(AH$11/$P236+1))))))</f>
        <v>1</v>
      </c>
      <c r="AI234" s="5">
        <f ca="1">IF(AI$4="",0,IF(AI$1&lt;$P235,0,IF($P236="",1,IF($P236=0,0,IF(MAX($W234:AH234)&gt;INT(AI$11/$P236+1),MAX($W234:AH234),INT(AI$11/$P236+1))))))</f>
        <v>1</v>
      </c>
      <c r="AJ234" s="5">
        <f ca="1">IF(AJ$4="",0,IF(AJ$1&lt;$P235,0,IF($P236="",1,IF($P236=0,0,IF(MAX($W234:AI234)&gt;INT(AJ$11/$P236+1),MAX($W234:AI234),INT(AJ$11/$P236+1))))))</f>
        <v>1</v>
      </c>
      <c r="AK234" s="5">
        <f ca="1">IF(AK$4="",0,IF(AK$1&lt;$P235,0,IF($P236="",1,IF($P236=0,0,IF(MAX($W234:AJ234)&gt;INT(AK$11/$P236+1),MAX($W234:AJ234),INT(AK$11/$P236+1))))))</f>
        <v>1</v>
      </c>
      <c r="AL234" s="5">
        <f ca="1">IF(AL$4="",0,IF(AL$1&lt;$P235,0,IF($P236="",1,IF($P236=0,0,IF(MAX($W234:AK234)&gt;INT(AL$11/$P236+1),MAX($W234:AK234),INT(AL$11/$P236+1))))))</f>
        <v>1</v>
      </c>
      <c r="AM234" s="5">
        <f ca="1">IF(AM$4="",0,IF(AM$1&lt;$P235,0,IF($P236="",1,IF($P236=0,0,IF(MAX($W234:AL234)&gt;INT(AM$11/$P236+1),MAX($W234:AL234),INT(AM$11/$P236+1))))))</f>
        <v>1</v>
      </c>
      <c r="AN234" s="5">
        <f ca="1">IF(AN$4="",0,IF(AN$1&lt;$P235,0,IF($P236="",1,IF($P236=0,0,IF(MAX($W234:AM234)&gt;INT(AN$11/$P236+1),MAX($W234:AM234),INT(AN$11/$P236+1))))))</f>
        <v>1</v>
      </c>
      <c r="AO234" s="5">
        <f ca="1">IF(AO$4="",0,IF(AO$1&lt;$P235,0,IF($P236="",1,IF($P236=0,0,IF(MAX($W234:AN234)&gt;INT(AO$11/$P236+1),MAX($W234:AN234),INT(AO$11/$P236+1))))))</f>
        <v>1</v>
      </c>
      <c r="AP234" s="5">
        <f ca="1">IF(AP$4="",0,IF(AP$1&lt;$P235,0,IF($P236="",1,IF($P236=0,0,IF(MAX($W234:AO234)&gt;INT(AP$11/$P236+1),MAX($W234:AO234),INT(AP$11/$P236+1))))))</f>
        <v>1</v>
      </c>
      <c r="AQ234" s="5">
        <f ca="1">IF(AQ$4="",0,IF(AQ$1&lt;$P235,0,IF($P236="",1,IF($P236=0,0,IF(MAX($W234:AP234)&gt;INT(AQ$11/$P236+1),MAX($W234:AP234),INT(AQ$11/$P236+1))))))</f>
        <v>1</v>
      </c>
      <c r="AR234" s="5">
        <f ca="1">IF(AR$4="",0,IF(AR$1&lt;$P235,0,IF($P236="",1,IF($P236=0,0,IF(MAX($W234:AQ234)&gt;INT(AR$11/$P236+1),MAX($W234:AQ234),INT(AR$11/$P236+1))))))</f>
        <v>1</v>
      </c>
      <c r="AS234" s="5">
        <f ca="1">IF(AS$4="",0,IF(AS$1&lt;$P235,0,IF($P236="",1,IF($P236=0,0,IF(MAX($W234:AR234)&gt;INT(AS$11/$P236+1),MAX($W234:AR234),INT(AS$11/$P236+1))))))</f>
        <v>1</v>
      </c>
      <c r="AT234" s="5">
        <f ca="1">IF(AT$4="",0,IF(AT$1&lt;$P235,0,IF($P236="",1,IF($P236=0,0,IF(MAX($W234:AS234)&gt;INT(AT$11/$P236+1),MAX($W234:AS234),INT(AT$11/$P236+1))))))</f>
        <v>1</v>
      </c>
      <c r="AU234" s="5">
        <f ca="1">IF(AU$4="",0,IF(AU$1&lt;$P235,0,IF($P236="",1,IF($P236=0,0,IF(MAX($W234:AT234)&gt;INT(AU$11/$P236+1),MAX($W234:AT234),INT(AU$11/$P236+1))))))</f>
        <v>1</v>
      </c>
      <c r="AV234" s="5">
        <f ca="1">IF(AV$4="",0,IF(AV$1&lt;$P235,0,IF($P236="",1,IF($P236=0,0,IF(MAX($W234:AU234)&gt;INT(AV$11/$P236+1),MAX($W234:AU234),INT(AV$11/$P236+1))))))</f>
        <v>1</v>
      </c>
      <c r="AW234" s="5">
        <f ca="1">IF(AW$4="",0,IF(AW$1&lt;$P235,0,IF($P236="",1,IF($P236=0,0,IF(MAX($W234:AV234)&gt;INT(AW$11/$P236+1),MAX($W234:AV234),INT(AW$11/$P236+1))))))</f>
        <v>1</v>
      </c>
      <c r="AX234" s="5">
        <f ca="1">IF(AX$4="",0,IF(AX$1&lt;$P235,0,IF($P236="",1,IF($P236=0,0,IF(MAX($W234:AW234)&gt;INT(AX$11/$P236+1),MAX($W234:AW234),INT(AX$11/$P236+1))))))</f>
        <v>1</v>
      </c>
      <c r="AY234" s="5">
        <f ca="1">IF(AY$4="",0,IF(AY$1&lt;$P235,0,IF($P236="",1,IF($P236=0,0,IF(MAX($W234:AX234)&gt;INT(AY$11/$P236+1),MAX($W234:AX234),INT(AY$11/$P236+1))))))</f>
        <v>1</v>
      </c>
      <c r="AZ234" s="5">
        <f ca="1">IF(AZ$4="",0,IF(AZ$1&lt;$P235,0,IF($P236="",1,IF($P236=0,0,IF(MAX($W234:AY234)&gt;INT(AZ$11/$P236+1),MAX($W234:AY234),INT(AZ$11/$P236+1))))))</f>
        <v>1</v>
      </c>
      <c r="BA234" s="5">
        <f ca="1">IF(BA$4="",0,IF(BA$1&lt;$P235,0,IF($P236="",1,IF($P236=0,0,IF(MAX($W234:AZ234)&gt;INT(BA$11/$P236+1),MAX($W234:AZ234),INT(BA$11/$P236+1))))))</f>
        <v>1</v>
      </c>
      <c r="BB234" s="5">
        <f ca="1">IF(BB$4="",0,IF(BB$1&lt;$P235,0,IF($P236="",1,IF($P236=0,0,IF(MAX($W234:BA234)&gt;INT(BB$11/$P236+1),MAX($W234:BA234),INT(BB$11/$P236+1))))))</f>
        <v>1</v>
      </c>
      <c r="BC234" s="5">
        <f ca="1">IF(BC$4="",0,IF(BC$1&lt;$P235,0,IF($P236="",1,IF($P236=0,0,IF(MAX($W234:BB234)&gt;INT(BC$11/$P236+1),MAX($W234:BB234),INT(BC$11/$P236+1))))))</f>
        <v>1</v>
      </c>
      <c r="BD234" s="5">
        <f ca="1">IF(BD$4="",0,IF(BD$1&lt;$P235,0,IF($P236="",1,IF($P236=0,0,IF(MAX($W234:BC234)&gt;INT(BD$11/$P236+1),MAX($W234:BC234),INT(BD$11/$P236+1))))))</f>
        <v>1</v>
      </c>
      <c r="BE234" s="5">
        <f ca="1">IF(BE$4="",0,IF(BE$1&lt;$P235,0,IF($P236="",1,IF($P236=0,0,IF(MAX($W234:BD234)&gt;INT(BE$11/$P236+1),MAX($W234:BD234),INT(BE$11/$P236+1))))))</f>
        <v>1</v>
      </c>
      <c r="BF234" s="5">
        <f ca="1">IF(BF$4="",0,IF(BF$1&lt;$P235,0,IF($P236="",1,IF($P236=0,0,IF(MAX($W234:BE234)&gt;INT(BF$11/$P236+1),MAX($W234:BE234),INT(BF$11/$P236+1))))))</f>
        <v>1</v>
      </c>
      <c r="BG234" s="5">
        <f ca="1">IF(BG$4="",0,IF(BG$1&lt;$P235,0,IF($P236="",1,IF($P236=0,0,IF(MAX($W234:BF234)&gt;INT(BG$11/$P236+1),MAX($W234:BF234),INT(BG$11/$P236+1))))))</f>
        <v>1</v>
      </c>
      <c r="BH234" s="5">
        <f ca="1">IF(BH$4="",0,IF(BH$1&lt;$P235,0,IF($P236="",1,IF($P236=0,0,IF(MAX($W234:BG234)&gt;INT(BH$11/$P236+1),MAX($W234:BG234),INT(BH$11/$P236+1))))))</f>
        <v>1</v>
      </c>
      <c r="BI234" s="5">
        <f ca="1">IF(BI$4="",0,IF(BI$1&lt;$P235,0,IF($P236="",1,IF($P236=0,0,IF(MAX($W234:BH234)&gt;INT(BI$11/$P236+1),MAX($W234:BH234),INT(BI$11/$P236+1))))))</f>
        <v>1</v>
      </c>
      <c r="BJ234" s="5">
        <f ca="1">IF(BJ$4="",0,IF(BJ$1&lt;$P235,0,IF($P236="",1,IF($P236=0,0,IF(MAX($W234:BI234)&gt;INT(BJ$11/$P236+1),MAX($W234:BI234),INT(BJ$11/$P236+1))))))</f>
        <v>1</v>
      </c>
      <c r="BK234" s="5">
        <f ca="1">IF(BK$4="",0,IF(BK$1&lt;$P235,0,IF($P236="",1,IF($P236=0,0,IF(MAX($W234:BJ234)&gt;INT(BK$11/$P236+1),MAX($W234:BJ234),INT(BK$11/$P236+1))))))</f>
        <v>1</v>
      </c>
      <c r="BL234" s="5">
        <f ca="1">IF(BL$4="",0,IF(BL$1&lt;$P235,0,IF($P236="",1,IF($P236=0,0,IF(MAX($W234:BK234)&gt;INT(BL$11/$P236+1),MAX($W234:BK234),INT(BL$11/$P236+1))))))</f>
        <v>1</v>
      </c>
      <c r="BM234" s="5">
        <f ca="1">IF(BM$4="",0,IF(BM$1&lt;$P235,0,IF($P236="",1,IF($P236=0,0,IF(MAX($W234:BL234)&gt;INT(BM$11/$P236+1),MAX($W234:BL234),INT(BM$11/$P236+1))))))</f>
        <v>1</v>
      </c>
      <c r="BN234" s="5">
        <f ca="1">IF(BN$4="",0,IF(BN$1&lt;$P235,0,IF($P236="",1,IF($P236=0,0,IF(MAX($W234:BM234)&gt;INT(BN$11/$P236+1),MAX($W234:BM234),INT(BN$11/$P236+1))))))</f>
        <v>1</v>
      </c>
      <c r="BO234" s="5">
        <f ca="1">IF(BO$4="",0,IF(BO$1&lt;$P235,0,IF($P236="",1,IF($P236=0,0,IF(MAX($W234:BN234)&gt;INT(BO$11/$P236+1),MAX($W234:BN234),INT(BO$11/$P236+1))))))</f>
        <v>1</v>
      </c>
      <c r="BP234" s="5">
        <f ca="1">IF(BP$4="",0,IF(BP$1&lt;$P235,0,IF($P236="",1,IF($P236=0,0,IF(MAX($W234:BO234)&gt;INT(BP$11/$P236+1),MAX($W234:BO234),INT(BP$11/$P236+1))))))</f>
        <v>1</v>
      </c>
      <c r="BQ234" s="5">
        <f ca="1">IF(BQ$4="",0,IF(BQ$1&lt;$P235,0,IF($P236="",1,IF($P236=0,0,IF(MAX($W234:BP234)&gt;INT(BQ$11/$P236+1),MAX($W234:BP234),INT(BQ$11/$P236+1))))))</f>
        <v>1</v>
      </c>
      <c r="BR234" s="5">
        <f ca="1">IF(BR$4="",0,IF(BR$1&lt;$P235,0,IF($P236="",1,IF($P236=0,0,IF(MAX($W234:BQ234)&gt;INT(BR$11/$P236+1),MAX($W234:BQ234),INT(BR$11/$P236+1))))))</f>
        <v>1</v>
      </c>
      <c r="BS234" s="5">
        <f ca="1">IF(BS$4="",0,IF(BS$1&lt;$P235,0,IF($P236="",1,IF($P236=0,0,IF(MAX($W234:BR234)&gt;INT(BS$11/$P236+1),MAX($W234:BR234),INT(BS$11/$P236+1))))))</f>
        <v>1</v>
      </c>
      <c r="BT234" s="5">
        <f ca="1">IF(BT$4="",0,IF(BT$1&lt;$P235,0,IF($P236="",1,IF($P236=0,0,IF(MAX($W234:BS234)&gt;INT(BT$11/$P236+1),MAX($W234:BS234),INT(BT$11/$P236+1))))))</f>
        <v>1</v>
      </c>
      <c r="BU234" s="5">
        <f ca="1">IF(BU$4="",0,IF(BU$1&lt;$P235,0,IF($P236="",1,IF($P236=0,0,IF(MAX($W234:BT234)&gt;INT(BU$11/$P236+1),MAX($W234:BT234),INT(BU$11/$P236+1))))))</f>
        <v>1</v>
      </c>
      <c r="BV234" s="5">
        <f ca="1">IF(BV$4="",0,IF(BV$1&lt;$P235,0,IF($P236="",1,IF($P236=0,0,IF(MAX($W234:BU234)&gt;INT(BV$11/$P236+1),MAX($W234:BU234),INT(BV$11/$P236+1))))))</f>
        <v>1</v>
      </c>
      <c r="BW234" s="5">
        <f ca="1">IF(BW$4="",0,IF(BW$1&lt;$P235,0,IF($P236="",1,IF($P236=0,0,IF(MAX($W234:BV234)&gt;INT(BW$11/$P236+1),MAX($W234:BV234),INT(BW$11/$P236+1))))))</f>
        <v>1</v>
      </c>
      <c r="BX234" s="5">
        <f ca="1">IF(BX$4="",0,IF(BX$1&lt;$P235,0,IF($P236="",1,IF($P236=0,0,IF(MAX($W234:BW234)&gt;INT(BX$11/$P236+1),MAX($W234:BW234),INT(BX$11/$P236+1))))))</f>
        <v>1</v>
      </c>
      <c r="BY234" s="5">
        <f ca="1">IF(BY$4="",0,IF(BY$1&lt;$P235,0,IF($P236="",1,IF($P236=0,0,IF(MAX($W234:BX234)&gt;INT(BY$11/$P236+1),MAX($W234:BX234),INT(BY$11/$P236+1))))))</f>
        <v>1</v>
      </c>
      <c r="BZ234" s="5">
        <f ca="1">IF(BZ$4="",0,IF(BZ$1&lt;$P235,0,IF($P236="",1,IF($P236=0,0,IF(MAX($W234:BY234)&gt;INT(BZ$11/$P236+1),MAX($W234:BY234),INT(BZ$11/$P236+1))))))</f>
        <v>1</v>
      </c>
      <c r="CA234" s="5">
        <f ca="1">IF(CA$4="",0,IF(CA$1&lt;$P235,0,IF($P236="",1,IF($P236=0,0,IF(MAX($W234:BZ234)&gt;INT(CA$11/$P236+1),MAX($W234:BZ234),INT(CA$11/$P236+1))))))</f>
        <v>1</v>
      </c>
      <c r="CB234" s="5">
        <f ca="1">IF(CB$4="",0,IF(CB$1&lt;$P235,0,IF($P236="",1,IF($P236=0,0,IF(MAX($W234:CA234)&gt;INT(CB$11/$P236+1),MAX($W234:CA234),INT(CB$11/$P236+1))))))</f>
        <v>1</v>
      </c>
      <c r="CC234" s="5">
        <f ca="1">IF(CC$4="",0,IF(CC$1&lt;$P235,0,IF($P236="",1,IF($P236=0,0,IF(MAX($W234:CB234)&gt;INT(CC$11/$P236+1),MAX($W234:CB234),INT(CC$11/$P236+1))))))</f>
        <v>1</v>
      </c>
      <c r="CD234" s="5">
        <f ca="1">IF(CD$4="",0,IF(CD$1&lt;$P235,0,IF($P236="",1,IF($P236=0,0,IF(MAX($W234:CC234)&gt;INT(CD$11/$P236+1),MAX($W234:CC234),INT(CD$11/$P236+1))))))</f>
        <v>1</v>
      </c>
      <c r="CE234" s="5">
        <f ca="1">IF(CE$4="",0,IF(CE$1&lt;$P235,0,IF($P236="",1,IF($P236=0,0,IF(MAX($W234:CD234)&gt;INT(CE$11/$P236+1),MAX($W234:CD234),INT(CE$11/$P236+1))))))</f>
        <v>1</v>
      </c>
      <c r="CF234" s="5">
        <f ca="1">IF(CF$4="",0,IF(CF$1&lt;$P235,0,IF($P236="",1,IF($P236=0,0,IF(MAX($W234:CE234)&gt;INT(CF$11/$P236+1),MAX($W234:CE234),INT(CF$11/$P236+1))))))</f>
        <v>0</v>
      </c>
    </row>
    <row r="235" spans="2:84" x14ac:dyDescent="0.3">
      <c r="B235" s="13">
        <f>ROW()</f>
        <v>235</v>
      </c>
      <c r="H235" s="1" t="str">
        <f t="shared" si="434"/>
        <v>Постоянные расходы с НДС</v>
      </c>
      <c r="I235" s="1" t="str">
        <f>I234</f>
        <v>Аренда</v>
      </c>
      <c r="J235" s="1" t="s">
        <v>95</v>
      </c>
      <c r="M235" s="53" t="s">
        <v>89</v>
      </c>
      <c r="O235" s="82"/>
      <c r="P235" s="84">
        <v>1</v>
      </c>
      <c r="W235" s="34"/>
    </row>
    <row r="236" spans="2:84" x14ac:dyDescent="0.3">
      <c r="B236" s="13">
        <f>ROW()</f>
        <v>236</v>
      </c>
      <c r="H236" s="1" t="str">
        <f t="shared" si="434"/>
        <v>Постоянные расходы с НДС</v>
      </c>
      <c r="I236" s="1" t="str">
        <f>I234</f>
        <v>Аренда</v>
      </c>
      <c r="J236" s="1" t="s">
        <v>96</v>
      </c>
      <c r="M236" s="53" t="str">
        <f>Prcsses!$P$11</f>
        <v>тн</v>
      </c>
      <c r="O236" s="82"/>
      <c r="P236" s="84">
        <v>2500</v>
      </c>
      <c r="W236" s="34"/>
    </row>
    <row r="237" spans="2:84" x14ac:dyDescent="0.3">
      <c r="B237" s="13">
        <f>ROW()</f>
        <v>237</v>
      </c>
      <c r="H237" s="1" t="str">
        <f t="shared" si="434"/>
        <v>Постоянные расходы с НДС</v>
      </c>
      <c r="I237" s="1" t="s">
        <v>100</v>
      </c>
      <c r="M237" s="53" t="str">
        <f>$M$234</f>
        <v>кол-во ед.расх.</v>
      </c>
      <c r="X237" s="5">
        <f ca="1">IF(X$4="",0,IF(X$1&lt;$P238,0,IF($P239="",1,IF($P239=0,0,IF(MAX($W237:W237)&gt;INT(X$11/$P239+1),MAX($W237:W237),INT(X$11/$P239+1))))))</f>
        <v>1</v>
      </c>
      <c r="Y237" s="5">
        <f ca="1">IF(Y$4="",0,IF(Y$1&lt;$P238,0,IF($P239="",1,IF($P239=0,0,IF(MAX($W237:X237)&gt;INT(Y$11/$P239+1),MAX($W237:X237),INT(Y$11/$P239+1))))))</f>
        <v>1</v>
      </c>
      <c r="Z237" s="5">
        <f ca="1">IF(Z$4="",0,IF(Z$1&lt;$P238,0,IF($P239="",1,IF($P239=0,0,IF(MAX($W237:Y237)&gt;INT(Z$11/$P239+1),MAX($W237:Y237),INT(Z$11/$P239+1))))))</f>
        <v>1</v>
      </c>
      <c r="AA237" s="5">
        <f ca="1">IF(AA$4="",0,IF(AA$1&lt;$P238,0,IF($P239="",1,IF($P239=0,0,IF(MAX($W237:Z237)&gt;INT(AA$11/$P239+1),MAX($W237:Z237),INT(AA$11/$P239+1))))))</f>
        <v>1</v>
      </c>
      <c r="AB237" s="5">
        <f ca="1">IF(AB$4="",0,IF(AB$1&lt;$P238,0,IF($P239="",1,IF($P239=0,0,IF(MAX($W237:AA237)&gt;INT(AB$11/$P239+1),MAX($W237:AA237),INT(AB$11/$P239+1))))))</f>
        <v>1</v>
      </c>
      <c r="AC237" s="5">
        <f ca="1">IF(AC$4="",0,IF(AC$1&lt;$P238,0,IF($P239="",1,IF($P239=0,0,IF(MAX($W237:AB237)&gt;INT(AC$11/$P239+1),MAX($W237:AB237),INT(AC$11/$P239+1))))))</f>
        <v>1</v>
      </c>
      <c r="AD237" s="5">
        <f ca="1">IF(AD$4="",0,IF(AD$1&lt;$P238,0,IF($P239="",1,IF($P239=0,0,IF(MAX($W237:AC237)&gt;INT(AD$11/$P239+1),MAX($W237:AC237),INT(AD$11/$P239+1))))))</f>
        <v>1</v>
      </c>
      <c r="AE237" s="5">
        <f ca="1">IF(AE$4="",0,IF(AE$1&lt;$P238,0,IF($P239="",1,IF($P239=0,0,IF(MAX($W237:AD237)&gt;INT(AE$11/$P239+1),MAX($W237:AD237),INT(AE$11/$P239+1))))))</f>
        <v>1</v>
      </c>
      <c r="AF237" s="5">
        <f ca="1">IF(AF$4="",0,IF(AF$1&lt;$P238,0,IF($P239="",1,IF($P239=0,0,IF(MAX($W237:AE237)&gt;INT(AF$11/$P239+1),MAX($W237:AE237),INT(AF$11/$P239+1))))))</f>
        <v>1</v>
      </c>
      <c r="AG237" s="5">
        <f ca="1">IF(AG$4="",0,IF(AG$1&lt;$P238,0,IF($P239="",1,IF($P239=0,0,IF(MAX($W237:AF237)&gt;INT(AG$11/$P239+1),MAX($W237:AF237),INT(AG$11/$P239+1))))))</f>
        <v>1</v>
      </c>
      <c r="AH237" s="5">
        <f ca="1">IF(AH$4="",0,IF(AH$1&lt;$P238,0,IF($P239="",1,IF($P239=0,0,IF(MAX($W237:AG237)&gt;INT(AH$11/$P239+1),MAX($W237:AG237),INT(AH$11/$P239+1))))))</f>
        <v>1</v>
      </c>
      <c r="AI237" s="5">
        <f ca="1">IF(AI$4="",0,IF(AI$1&lt;$P238,0,IF($P239="",1,IF($P239=0,0,IF(MAX($W237:AH237)&gt;INT(AI$11/$P239+1),MAX($W237:AH237),INT(AI$11/$P239+1))))))</f>
        <v>1</v>
      </c>
      <c r="AJ237" s="5">
        <f ca="1">IF(AJ$4="",0,IF(AJ$1&lt;$P238,0,IF($P239="",1,IF($P239=0,0,IF(MAX($W237:AI237)&gt;INT(AJ$11/$P239+1),MAX($W237:AI237),INT(AJ$11/$P239+1))))))</f>
        <v>1</v>
      </c>
      <c r="AK237" s="5">
        <f ca="1">IF(AK$4="",0,IF(AK$1&lt;$P238,0,IF($P239="",1,IF($P239=0,0,IF(MAX($W237:AJ237)&gt;INT(AK$11/$P239+1),MAX($W237:AJ237),INT(AK$11/$P239+1))))))</f>
        <v>1</v>
      </c>
      <c r="AL237" s="5">
        <f ca="1">IF(AL$4="",0,IF(AL$1&lt;$P238,0,IF($P239="",1,IF($P239=0,0,IF(MAX($W237:AK237)&gt;INT(AL$11/$P239+1),MAX($W237:AK237),INT(AL$11/$P239+1))))))</f>
        <v>1</v>
      </c>
      <c r="AM237" s="5">
        <f ca="1">IF(AM$4="",0,IF(AM$1&lt;$P238,0,IF($P239="",1,IF($P239=0,0,IF(MAX($W237:AL237)&gt;INT(AM$11/$P239+1),MAX($W237:AL237),INT(AM$11/$P239+1))))))</f>
        <v>1</v>
      </c>
      <c r="AN237" s="5">
        <f ca="1">IF(AN$4="",0,IF(AN$1&lt;$P238,0,IF($P239="",1,IF($P239=0,0,IF(MAX($W237:AM237)&gt;INT(AN$11/$P239+1),MAX($W237:AM237),INT(AN$11/$P239+1))))))</f>
        <v>1</v>
      </c>
      <c r="AO237" s="5">
        <f ca="1">IF(AO$4="",0,IF(AO$1&lt;$P238,0,IF($P239="",1,IF($P239=0,0,IF(MAX($W237:AN237)&gt;INT(AO$11/$P239+1),MAX($W237:AN237),INT(AO$11/$P239+1))))))</f>
        <v>1</v>
      </c>
      <c r="AP237" s="5">
        <f ca="1">IF(AP$4="",0,IF(AP$1&lt;$P238,0,IF($P239="",1,IF($P239=0,0,IF(MAX($W237:AO237)&gt;INT(AP$11/$P239+1),MAX($W237:AO237),INT(AP$11/$P239+1))))))</f>
        <v>1</v>
      </c>
      <c r="AQ237" s="5">
        <f ca="1">IF(AQ$4="",0,IF(AQ$1&lt;$P238,0,IF($P239="",1,IF($P239=0,0,IF(MAX($W237:AP237)&gt;INT(AQ$11/$P239+1),MAX($W237:AP237),INT(AQ$11/$P239+1))))))</f>
        <v>1</v>
      </c>
      <c r="AR237" s="5">
        <f ca="1">IF(AR$4="",0,IF(AR$1&lt;$P238,0,IF($P239="",1,IF($P239=0,0,IF(MAX($W237:AQ237)&gt;INT(AR$11/$P239+1),MAX($W237:AQ237),INT(AR$11/$P239+1))))))</f>
        <v>1</v>
      </c>
      <c r="AS237" s="5">
        <f ca="1">IF(AS$4="",0,IF(AS$1&lt;$P238,0,IF($P239="",1,IF($P239=0,0,IF(MAX($W237:AR237)&gt;INT(AS$11/$P239+1),MAX($W237:AR237),INT(AS$11/$P239+1))))))</f>
        <v>1</v>
      </c>
      <c r="AT237" s="5">
        <f ca="1">IF(AT$4="",0,IF(AT$1&lt;$P238,0,IF($P239="",1,IF($P239=0,0,IF(MAX($W237:AS237)&gt;INT(AT$11/$P239+1),MAX($W237:AS237),INT(AT$11/$P239+1))))))</f>
        <v>1</v>
      </c>
      <c r="AU237" s="5">
        <f ca="1">IF(AU$4="",0,IF(AU$1&lt;$P238,0,IF($P239="",1,IF($P239=0,0,IF(MAX($W237:AT237)&gt;INT(AU$11/$P239+1),MAX($W237:AT237),INT(AU$11/$P239+1))))))</f>
        <v>1</v>
      </c>
      <c r="AV237" s="5">
        <f ca="1">IF(AV$4="",0,IF(AV$1&lt;$P238,0,IF($P239="",1,IF($P239=0,0,IF(MAX($W237:AU237)&gt;INT(AV$11/$P239+1),MAX($W237:AU237),INT(AV$11/$P239+1))))))</f>
        <v>1</v>
      </c>
      <c r="AW237" s="5">
        <f ca="1">IF(AW$4="",0,IF(AW$1&lt;$P238,0,IF($P239="",1,IF($P239=0,0,IF(MAX($W237:AV237)&gt;INT(AW$11/$P239+1),MAX($W237:AV237),INT(AW$11/$P239+1))))))</f>
        <v>1</v>
      </c>
      <c r="AX237" s="5">
        <f ca="1">IF(AX$4="",0,IF(AX$1&lt;$P238,0,IF($P239="",1,IF($P239=0,0,IF(MAX($W237:AW237)&gt;INT(AX$11/$P239+1),MAX($W237:AW237),INT(AX$11/$P239+1))))))</f>
        <v>1</v>
      </c>
      <c r="AY237" s="5">
        <f ca="1">IF(AY$4="",0,IF(AY$1&lt;$P238,0,IF($P239="",1,IF($P239=0,0,IF(MAX($W237:AX237)&gt;INT(AY$11/$P239+1),MAX($W237:AX237),INT(AY$11/$P239+1))))))</f>
        <v>1</v>
      </c>
      <c r="AZ237" s="5">
        <f ca="1">IF(AZ$4="",0,IF(AZ$1&lt;$P238,0,IF($P239="",1,IF($P239=0,0,IF(MAX($W237:AY237)&gt;INT(AZ$11/$P239+1),MAX($W237:AY237),INT(AZ$11/$P239+1))))))</f>
        <v>1</v>
      </c>
      <c r="BA237" s="5">
        <f ca="1">IF(BA$4="",0,IF(BA$1&lt;$P238,0,IF($P239="",1,IF($P239=0,0,IF(MAX($W237:AZ237)&gt;INT(BA$11/$P239+1),MAX($W237:AZ237),INT(BA$11/$P239+1))))))</f>
        <v>1</v>
      </c>
      <c r="BB237" s="5">
        <f ca="1">IF(BB$4="",0,IF(BB$1&lt;$P238,0,IF($P239="",1,IF($P239=0,0,IF(MAX($W237:BA237)&gt;INT(BB$11/$P239+1),MAX($W237:BA237),INT(BB$11/$P239+1))))))</f>
        <v>1</v>
      </c>
      <c r="BC237" s="5">
        <f ca="1">IF(BC$4="",0,IF(BC$1&lt;$P238,0,IF($P239="",1,IF($P239=0,0,IF(MAX($W237:BB237)&gt;INT(BC$11/$P239+1),MAX($W237:BB237),INT(BC$11/$P239+1))))))</f>
        <v>1</v>
      </c>
      <c r="BD237" s="5">
        <f ca="1">IF(BD$4="",0,IF(BD$1&lt;$P238,0,IF($P239="",1,IF($P239=0,0,IF(MAX($W237:BC237)&gt;INT(BD$11/$P239+1),MAX($W237:BC237),INT(BD$11/$P239+1))))))</f>
        <v>1</v>
      </c>
      <c r="BE237" s="5">
        <f ca="1">IF(BE$4="",0,IF(BE$1&lt;$P238,0,IF($P239="",1,IF($P239=0,0,IF(MAX($W237:BD237)&gt;INT(BE$11/$P239+1),MAX($W237:BD237),INT(BE$11/$P239+1))))))</f>
        <v>1</v>
      </c>
      <c r="BF237" s="5">
        <f ca="1">IF(BF$4="",0,IF(BF$1&lt;$P238,0,IF($P239="",1,IF($P239=0,0,IF(MAX($W237:BE237)&gt;INT(BF$11/$P239+1),MAX($W237:BE237),INT(BF$11/$P239+1))))))</f>
        <v>1</v>
      </c>
      <c r="BG237" s="5">
        <f ca="1">IF(BG$4="",0,IF(BG$1&lt;$P238,0,IF($P239="",1,IF($P239=0,0,IF(MAX($W237:BF237)&gt;INT(BG$11/$P239+1),MAX($W237:BF237),INT(BG$11/$P239+1))))))</f>
        <v>1</v>
      </c>
      <c r="BH237" s="5">
        <f ca="1">IF(BH$4="",0,IF(BH$1&lt;$P238,0,IF($P239="",1,IF($P239=0,0,IF(MAX($W237:BG237)&gt;INT(BH$11/$P239+1),MAX($W237:BG237),INT(BH$11/$P239+1))))))</f>
        <v>1</v>
      </c>
      <c r="BI237" s="5">
        <f ca="1">IF(BI$4="",0,IF(BI$1&lt;$P238,0,IF($P239="",1,IF($P239=0,0,IF(MAX($W237:BH237)&gt;INT(BI$11/$P239+1),MAX($W237:BH237),INT(BI$11/$P239+1))))))</f>
        <v>1</v>
      </c>
      <c r="BJ237" s="5">
        <f ca="1">IF(BJ$4="",0,IF(BJ$1&lt;$P238,0,IF($P239="",1,IF($P239=0,0,IF(MAX($W237:BI237)&gt;INT(BJ$11/$P239+1),MAX($W237:BI237),INT(BJ$11/$P239+1))))))</f>
        <v>1</v>
      </c>
      <c r="BK237" s="5">
        <f ca="1">IF(BK$4="",0,IF(BK$1&lt;$P238,0,IF($P239="",1,IF($P239=0,0,IF(MAX($W237:BJ237)&gt;INT(BK$11/$P239+1),MAX($W237:BJ237),INT(BK$11/$P239+1))))))</f>
        <v>1</v>
      </c>
      <c r="BL237" s="5">
        <f ca="1">IF(BL$4="",0,IF(BL$1&lt;$P238,0,IF($P239="",1,IF($P239=0,0,IF(MAX($W237:BK237)&gt;INT(BL$11/$P239+1),MAX($W237:BK237),INT(BL$11/$P239+1))))))</f>
        <v>1</v>
      </c>
      <c r="BM237" s="5">
        <f ca="1">IF(BM$4="",0,IF(BM$1&lt;$P238,0,IF($P239="",1,IF($P239=0,0,IF(MAX($W237:BL237)&gt;INT(BM$11/$P239+1),MAX($W237:BL237),INT(BM$11/$P239+1))))))</f>
        <v>1</v>
      </c>
      <c r="BN237" s="5">
        <f ca="1">IF(BN$4="",0,IF(BN$1&lt;$P238,0,IF($P239="",1,IF($P239=0,0,IF(MAX($W237:BM237)&gt;INT(BN$11/$P239+1),MAX($W237:BM237),INT(BN$11/$P239+1))))))</f>
        <v>1</v>
      </c>
      <c r="BO237" s="5">
        <f ca="1">IF(BO$4="",0,IF(BO$1&lt;$P238,0,IF($P239="",1,IF($P239=0,0,IF(MAX($W237:BN237)&gt;INT(BO$11/$P239+1),MAX($W237:BN237),INT(BO$11/$P239+1))))))</f>
        <v>1</v>
      </c>
      <c r="BP237" s="5">
        <f ca="1">IF(BP$4="",0,IF(BP$1&lt;$P238,0,IF($P239="",1,IF($P239=0,0,IF(MAX($W237:BO237)&gt;INT(BP$11/$P239+1),MAX($W237:BO237),INT(BP$11/$P239+1))))))</f>
        <v>1</v>
      </c>
      <c r="BQ237" s="5">
        <f ca="1">IF(BQ$4="",0,IF(BQ$1&lt;$P238,0,IF($P239="",1,IF($P239=0,0,IF(MAX($W237:BP237)&gt;INT(BQ$11/$P239+1),MAX($W237:BP237),INT(BQ$11/$P239+1))))))</f>
        <v>1</v>
      </c>
      <c r="BR237" s="5">
        <f ca="1">IF(BR$4="",0,IF(BR$1&lt;$P238,0,IF($P239="",1,IF($P239=0,0,IF(MAX($W237:BQ237)&gt;INT(BR$11/$P239+1),MAX($W237:BQ237),INT(BR$11/$P239+1))))))</f>
        <v>1</v>
      </c>
      <c r="BS237" s="5">
        <f ca="1">IF(BS$4="",0,IF(BS$1&lt;$P238,0,IF($P239="",1,IF($P239=0,0,IF(MAX($W237:BR237)&gt;INT(BS$11/$P239+1),MAX($W237:BR237),INT(BS$11/$P239+1))))))</f>
        <v>1</v>
      </c>
      <c r="BT237" s="5">
        <f ca="1">IF(BT$4="",0,IF(BT$1&lt;$P238,0,IF($P239="",1,IF($P239=0,0,IF(MAX($W237:BS237)&gt;INT(BT$11/$P239+1),MAX($W237:BS237),INT(BT$11/$P239+1))))))</f>
        <v>1</v>
      </c>
      <c r="BU237" s="5">
        <f ca="1">IF(BU$4="",0,IF(BU$1&lt;$P238,0,IF($P239="",1,IF($P239=0,0,IF(MAX($W237:BT237)&gt;INT(BU$11/$P239+1),MAX($W237:BT237),INT(BU$11/$P239+1))))))</f>
        <v>1</v>
      </c>
      <c r="BV237" s="5">
        <f ca="1">IF(BV$4="",0,IF(BV$1&lt;$P238,0,IF($P239="",1,IF($P239=0,0,IF(MAX($W237:BU237)&gt;INT(BV$11/$P239+1),MAX($W237:BU237),INT(BV$11/$P239+1))))))</f>
        <v>1</v>
      </c>
      <c r="BW237" s="5">
        <f ca="1">IF(BW$4="",0,IF(BW$1&lt;$P238,0,IF($P239="",1,IF($P239=0,0,IF(MAX($W237:BV237)&gt;INT(BW$11/$P239+1),MAX($W237:BV237),INT(BW$11/$P239+1))))))</f>
        <v>1</v>
      </c>
      <c r="BX237" s="5">
        <f ca="1">IF(BX$4="",0,IF(BX$1&lt;$P238,0,IF($P239="",1,IF($P239=0,0,IF(MAX($W237:BW237)&gt;INT(BX$11/$P239+1),MAX($W237:BW237),INT(BX$11/$P239+1))))))</f>
        <v>1</v>
      </c>
      <c r="BY237" s="5">
        <f ca="1">IF(BY$4="",0,IF(BY$1&lt;$P238,0,IF($P239="",1,IF($P239=0,0,IF(MAX($W237:BX237)&gt;INT(BY$11/$P239+1),MAX($W237:BX237),INT(BY$11/$P239+1))))))</f>
        <v>1</v>
      </c>
      <c r="BZ237" s="5">
        <f ca="1">IF(BZ$4="",0,IF(BZ$1&lt;$P238,0,IF($P239="",1,IF($P239=0,0,IF(MAX($W237:BY237)&gt;INT(BZ$11/$P239+1),MAX($W237:BY237),INT(BZ$11/$P239+1))))))</f>
        <v>1</v>
      </c>
      <c r="CA237" s="5">
        <f ca="1">IF(CA$4="",0,IF(CA$1&lt;$P238,0,IF($P239="",1,IF($P239=0,0,IF(MAX($W237:BZ237)&gt;INT(CA$11/$P239+1),MAX($W237:BZ237),INT(CA$11/$P239+1))))))</f>
        <v>1</v>
      </c>
      <c r="CB237" s="5">
        <f ca="1">IF(CB$4="",0,IF(CB$1&lt;$P238,0,IF($P239="",1,IF($P239=0,0,IF(MAX($W237:CA237)&gt;INT(CB$11/$P239+1),MAX($W237:CA237),INT(CB$11/$P239+1))))))</f>
        <v>1</v>
      </c>
      <c r="CC237" s="5">
        <f ca="1">IF(CC$4="",0,IF(CC$1&lt;$P238,0,IF($P239="",1,IF($P239=0,0,IF(MAX($W237:CB237)&gt;INT(CC$11/$P239+1),MAX($W237:CB237),INT(CC$11/$P239+1))))))</f>
        <v>1</v>
      </c>
      <c r="CD237" s="5">
        <f ca="1">IF(CD$4="",0,IF(CD$1&lt;$P238,0,IF($P239="",1,IF($P239=0,0,IF(MAX($W237:CC237)&gt;INT(CD$11/$P239+1),MAX($W237:CC237),INT(CD$11/$P239+1))))))</f>
        <v>1</v>
      </c>
      <c r="CE237" s="5">
        <f ca="1">IF(CE$4="",0,IF(CE$1&lt;$P238,0,IF($P239="",1,IF($P239=0,0,IF(MAX($W237:CD237)&gt;INT(CE$11/$P239+1),MAX($W237:CD237),INT(CE$11/$P239+1))))))</f>
        <v>1</v>
      </c>
      <c r="CF237" s="5">
        <f ca="1">IF(CF$4="",0,IF(CF$1&lt;$P238,0,IF($P239="",1,IF($P239=0,0,IF(MAX($W237:CE237)&gt;INT(CF$11/$P239+1),MAX($W237:CE237),INT(CF$11/$P239+1))))))</f>
        <v>0</v>
      </c>
    </row>
    <row r="238" spans="2:84" x14ac:dyDescent="0.3">
      <c r="B238" s="13">
        <f>ROW()</f>
        <v>238</v>
      </c>
      <c r="H238" s="1" t="str">
        <f t="shared" si="434"/>
        <v>Постоянные расходы с НДС</v>
      </c>
      <c r="I238" s="1" t="str">
        <f>I237</f>
        <v>Связь и Интернет</v>
      </c>
      <c r="J238" s="1" t="str">
        <f>$J$235</f>
        <v>Номер периода старта начисления расхода</v>
      </c>
      <c r="M238" s="53" t="s">
        <v>89</v>
      </c>
      <c r="O238" s="82"/>
      <c r="P238" s="84">
        <v>1</v>
      </c>
      <c r="W238" s="34"/>
    </row>
    <row r="239" spans="2:84" x14ac:dyDescent="0.3">
      <c r="B239" s="13">
        <f>ROW()</f>
        <v>239</v>
      </c>
      <c r="H239" s="1" t="str">
        <f t="shared" si="434"/>
        <v>Постоянные расходы с НДС</v>
      </c>
      <c r="I239" s="1" t="str">
        <f>I237</f>
        <v>Связь и Интернет</v>
      </c>
      <c r="J239" s="1" t="str">
        <f>$J$236</f>
        <v>Объем продукции на одну единицу расхода</v>
      </c>
      <c r="M239" s="53" t="str">
        <f>Prcsses!$P$11</f>
        <v>тн</v>
      </c>
      <c r="O239" s="82"/>
      <c r="P239" s="84">
        <v>3000</v>
      </c>
      <c r="W239" s="34"/>
    </row>
    <row r="240" spans="2:84" x14ac:dyDescent="0.3">
      <c r="B240" s="13">
        <f>ROW()</f>
        <v>240</v>
      </c>
      <c r="H240" s="1" t="str">
        <f t="shared" si="434"/>
        <v>Постоянные расходы с НДС</v>
      </c>
      <c r="I240" s="1" t="s">
        <v>102</v>
      </c>
      <c r="M240" s="53" t="str">
        <f>$M$234</f>
        <v>кол-во ед.расх.</v>
      </c>
      <c r="X240" s="5">
        <f ca="1">IF(X$4="",0,IF(X$1&lt;$P241,0,IF($P242="",1,IF($P242=0,0,IF(MAX($W240:W240)&gt;INT(X$11/$P242+1),MAX($W240:W240),INT(X$11/$P242+1))))))</f>
        <v>1</v>
      </c>
      <c r="Y240" s="5">
        <f ca="1">IF(Y$4="",0,IF(Y$1&lt;$P241,0,IF($P242="",1,IF($P242=0,0,IF(MAX($W240:X240)&gt;INT(Y$11/$P242+1),MAX($W240:X240),INT(Y$11/$P242+1))))))</f>
        <v>1</v>
      </c>
      <c r="Z240" s="5">
        <f ca="1">IF(Z$4="",0,IF(Z$1&lt;$P241,0,IF($P242="",1,IF($P242=0,0,IF(MAX($W240:Y240)&gt;INT(Z$11/$P242+1),MAX($W240:Y240),INT(Z$11/$P242+1))))))</f>
        <v>1</v>
      </c>
      <c r="AA240" s="5">
        <f ca="1">IF(AA$4="",0,IF(AA$1&lt;$P241,0,IF($P242="",1,IF($P242=0,0,IF(MAX($W240:Z240)&gt;INT(AA$11/$P242+1),MAX($W240:Z240),INT(AA$11/$P242+1))))))</f>
        <v>1</v>
      </c>
      <c r="AB240" s="5">
        <f ca="1">IF(AB$4="",0,IF(AB$1&lt;$P241,0,IF($P242="",1,IF($P242=0,0,IF(MAX($W240:AA240)&gt;INT(AB$11/$P242+1),MAX($W240:AA240),INT(AB$11/$P242+1))))))</f>
        <v>1</v>
      </c>
      <c r="AC240" s="5">
        <f ca="1">IF(AC$4="",0,IF(AC$1&lt;$P241,0,IF($P242="",1,IF($P242=0,0,IF(MAX($W240:AB240)&gt;INT(AC$11/$P242+1),MAX($W240:AB240),INT(AC$11/$P242+1))))))</f>
        <v>1</v>
      </c>
      <c r="AD240" s="5">
        <f ca="1">IF(AD$4="",0,IF(AD$1&lt;$P241,0,IF($P242="",1,IF($P242=0,0,IF(MAX($W240:AC240)&gt;INT(AD$11/$P242+1),MAX($W240:AC240),INT(AD$11/$P242+1))))))</f>
        <v>1</v>
      </c>
      <c r="AE240" s="5">
        <f ca="1">IF(AE$4="",0,IF(AE$1&lt;$P241,0,IF($P242="",1,IF($P242=0,0,IF(MAX($W240:AD240)&gt;INT(AE$11/$P242+1),MAX($W240:AD240),INT(AE$11/$P242+1))))))</f>
        <v>1</v>
      </c>
      <c r="AF240" s="5">
        <f ca="1">IF(AF$4="",0,IF(AF$1&lt;$P241,0,IF($P242="",1,IF($P242=0,0,IF(MAX($W240:AE240)&gt;INT(AF$11/$P242+1),MAX($W240:AE240),INT(AF$11/$P242+1))))))</f>
        <v>1</v>
      </c>
      <c r="AG240" s="5">
        <f ca="1">IF(AG$4="",0,IF(AG$1&lt;$P241,0,IF($P242="",1,IF($P242=0,0,IF(MAX($W240:AF240)&gt;INT(AG$11/$P242+1),MAX($W240:AF240),INT(AG$11/$P242+1))))))</f>
        <v>1</v>
      </c>
      <c r="AH240" s="5">
        <f ca="1">IF(AH$4="",0,IF(AH$1&lt;$P241,0,IF($P242="",1,IF($P242=0,0,IF(MAX($W240:AG240)&gt;INT(AH$11/$P242+1),MAX($W240:AG240),INT(AH$11/$P242+1))))))</f>
        <v>1</v>
      </c>
      <c r="AI240" s="5">
        <f ca="1">IF(AI$4="",0,IF(AI$1&lt;$P241,0,IF($P242="",1,IF($P242=0,0,IF(MAX($W240:AH240)&gt;INT(AI$11/$P242+1),MAX($W240:AH240),INT(AI$11/$P242+1))))))</f>
        <v>1</v>
      </c>
      <c r="AJ240" s="5">
        <f ca="1">IF(AJ$4="",0,IF(AJ$1&lt;$P241,0,IF($P242="",1,IF($P242=0,0,IF(MAX($W240:AI240)&gt;INT(AJ$11/$P242+1),MAX($W240:AI240),INT(AJ$11/$P242+1))))))</f>
        <v>1</v>
      </c>
      <c r="AK240" s="5">
        <f ca="1">IF(AK$4="",0,IF(AK$1&lt;$P241,0,IF($P242="",1,IF($P242=0,0,IF(MAX($W240:AJ240)&gt;INT(AK$11/$P242+1),MAX($W240:AJ240),INT(AK$11/$P242+1))))))</f>
        <v>1</v>
      </c>
      <c r="AL240" s="5">
        <f ca="1">IF(AL$4="",0,IF(AL$1&lt;$P241,0,IF($P242="",1,IF($P242=0,0,IF(MAX($W240:AK240)&gt;INT(AL$11/$P242+1),MAX($W240:AK240),INT(AL$11/$P242+1))))))</f>
        <v>1</v>
      </c>
      <c r="AM240" s="5">
        <f ca="1">IF(AM$4="",0,IF(AM$1&lt;$P241,0,IF($P242="",1,IF($P242=0,0,IF(MAX($W240:AL240)&gt;INT(AM$11/$P242+1),MAX($W240:AL240),INT(AM$11/$P242+1))))))</f>
        <v>1</v>
      </c>
      <c r="AN240" s="5">
        <f ca="1">IF(AN$4="",0,IF(AN$1&lt;$P241,0,IF($P242="",1,IF($P242=0,0,IF(MAX($W240:AM240)&gt;INT(AN$11/$P242+1),MAX($W240:AM240),INT(AN$11/$P242+1))))))</f>
        <v>1</v>
      </c>
      <c r="AO240" s="5">
        <f ca="1">IF(AO$4="",0,IF(AO$1&lt;$P241,0,IF($P242="",1,IF($P242=0,0,IF(MAX($W240:AN240)&gt;INT(AO$11/$P242+1),MAX($W240:AN240),INT(AO$11/$P242+1))))))</f>
        <v>1</v>
      </c>
      <c r="AP240" s="5">
        <f ca="1">IF(AP$4="",0,IF(AP$1&lt;$P241,0,IF($P242="",1,IF($P242=0,0,IF(MAX($W240:AO240)&gt;INT(AP$11/$P242+1),MAX($W240:AO240),INT(AP$11/$P242+1))))))</f>
        <v>1</v>
      </c>
      <c r="AQ240" s="5">
        <f ca="1">IF(AQ$4="",0,IF(AQ$1&lt;$P241,0,IF($P242="",1,IF($P242=0,0,IF(MAX($W240:AP240)&gt;INT(AQ$11/$P242+1),MAX($W240:AP240),INT(AQ$11/$P242+1))))))</f>
        <v>1</v>
      </c>
      <c r="AR240" s="5">
        <f ca="1">IF(AR$4="",0,IF(AR$1&lt;$P241,0,IF($P242="",1,IF($P242=0,0,IF(MAX($W240:AQ240)&gt;INT(AR$11/$P242+1),MAX($W240:AQ240),INT(AR$11/$P242+1))))))</f>
        <v>1</v>
      </c>
      <c r="AS240" s="5">
        <f ca="1">IF(AS$4="",0,IF(AS$1&lt;$P241,0,IF($P242="",1,IF($P242=0,0,IF(MAX($W240:AR240)&gt;INT(AS$11/$P242+1),MAX($W240:AR240),INT(AS$11/$P242+1))))))</f>
        <v>1</v>
      </c>
      <c r="AT240" s="5">
        <f ca="1">IF(AT$4="",0,IF(AT$1&lt;$P241,0,IF($P242="",1,IF($P242=0,0,IF(MAX($W240:AS240)&gt;INT(AT$11/$P242+1),MAX($W240:AS240),INT(AT$11/$P242+1))))))</f>
        <v>1</v>
      </c>
      <c r="AU240" s="5">
        <f ca="1">IF(AU$4="",0,IF(AU$1&lt;$P241,0,IF($P242="",1,IF($P242=0,0,IF(MAX($W240:AT240)&gt;INT(AU$11/$P242+1),MAX($W240:AT240),INT(AU$11/$P242+1))))))</f>
        <v>1</v>
      </c>
      <c r="AV240" s="5">
        <f ca="1">IF(AV$4="",0,IF(AV$1&lt;$P241,0,IF($P242="",1,IF($P242=0,0,IF(MAX($W240:AU240)&gt;INT(AV$11/$P242+1),MAX($W240:AU240),INT(AV$11/$P242+1))))))</f>
        <v>1</v>
      </c>
      <c r="AW240" s="5">
        <f ca="1">IF(AW$4="",0,IF(AW$1&lt;$P241,0,IF($P242="",1,IF($P242=0,0,IF(MAX($W240:AV240)&gt;INT(AW$11/$P242+1),MAX($W240:AV240),INT(AW$11/$P242+1))))))</f>
        <v>1</v>
      </c>
      <c r="AX240" s="5">
        <f ca="1">IF(AX$4="",0,IF(AX$1&lt;$P241,0,IF($P242="",1,IF($P242=0,0,IF(MAX($W240:AW240)&gt;INT(AX$11/$P242+1),MAX($W240:AW240),INT(AX$11/$P242+1))))))</f>
        <v>1</v>
      </c>
      <c r="AY240" s="5">
        <f ca="1">IF(AY$4="",0,IF(AY$1&lt;$P241,0,IF($P242="",1,IF($P242=0,0,IF(MAX($W240:AX240)&gt;INT(AY$11/$P242+1),MAX($W240:AX240),INT(AY$11/$P242+1))))))</f>
        <v>1</v>
      </c>
      <c r="AZ240" s="5">
        <f ca="1">IF(AZ$4="",0,IF(AZ$1&lt;$P241,0,IF($P242="",1,IF($P242=0,0,IF(MAX($W240:AY240)&gt;INT(AZ$11/$P242+1),MAX($W240:AY240),INT(AZ$11/$P242+1))))))</f>
        <v>1</v>
      </c>
      <c r="BA240" s="5">
        <f ca="1">IF(BA$4="",0,IF(BA$1&lt;$P241,0,IF($P242="",1,IF($P242=0,0,IF(MAX($W240:AZ240)&gt;INT(BA$11/$P242+1),MAX($W240:AZ240),INT(BA$11/$P242+1))))))</f>
        <v>1</v>
      </c>
      <c r="BB240" s="5">
        <f ca="1">IF(BB$4="",0,IF(BB$1&lt;$P241,0,IF($P242="",1,IF($P242=0,0,IF(MAX($W240:BA240)&gt;INT(BB$11/$P242+1),MAX($W240:BA240),INT(BB$11/$P242+1))))))</f>
        <v>1</v>
      </c>
      <c r="BC240" s="5">
        <f ca="1">IF(BC$4="",0,IF(BC$1&lt;$P241,0,IF($P242="",1,IF($P242=0,0,IF(MAX($W240:BB240)&gt;INT(BC$11/$P242+1),MAX($W240:BB240),INT(BC$11/$P242+1))))))</f>
        <v>1</v>
      </c>
      <c r="BD240" s="5">
        <f ca="1">IF(BD$4="",0,IF(BD$1&lt;$P241,0,IF($P242="",1,IF($P242=0,0,IF(MAX($W240:BC240)&gt;INT(BD$11/$P242+1),MAX($W240:BC240),INT(BD$11/$P242+1))))))</f>
        <v>1</v>
      </c>
      <c r="BE240" s="5">
        <f ca="1">IF(BE$4="",0,IF(BE$1&lt;$P241,0,IF($P242="",1,IF($P242=0,0,IF(MAX($W240:BD240)&gt;INT(BE$11/$P242+1),MAX($W240:BD240),INT(BE$11/$P242+1))))))</f>
        <v>1</v>
      </c>
      <c r="BF240" s="5">
        <f ca="1">IF(BF$4="",0,IF(BF$1&lt;$P241,0,IF($P242="",1,IF($P242=0,0,IF(MAX($W240:BE240)&gt;INT(BF$11/$P242+1),MAX($W240:BE240),INT(BF$11/$P242+1))))))</f>
        <v>1</v>
      </c>
      <c r="BG240" s="5">
        <f ca="1">IF(BG$4="",0,IF(BG$1&lt;$P241,0,IF($P242="",1,IF($P242=0,0,IF(MAX($W240:BF240)&gt;INT(BG$11/$P242+1),MAX($W240:BF240),INT(BG$11/$P242+1))))))</f>
        <v>1</v>
      </c>
      <c r="BH240" s="5">
        <f ca="1">IF(BH$4="",0,IF(BH$1&lt;$P241,0,IF($P242="",1,IF($P242=0,0,IF(MAX($W240:BG240)&gt;INT(BH$11/$P242+1),MAX($W240:BG240),INT(BH$11/$P242+1))))))</f>
        <v>1</v>
      </c>
      <c r="BI240" s="5">
        <f ca="1">IF(BI$4="",0,IF(BI$1&lt;$P241,0,IF($P242="",1,IF($P242=0,0,IF(MAX($W240:BH240)&gt;INT(BI$11/$P242+1),MAX($W240:BH240),INT(BI$11/$P242+1))))))</f>
        <v>1</v>
      </c>
      <c r="BJ240" s="5">
        <f ca="1">IF(BJ$4="",0,IF(BJ$1&lt;$P241,0,IF($P242="",1,IF($P242=0,0,IF(MAX($W240:BI240)&gt;INT(BJ$11/$P242+1),MAX($W240:BI240),INT(BJ$11/$P242+1))))))</f>
        <v>1</v>
      </c>
      <c r="BK240" s="5">
        <f ca="1">IF(BK$4="",0,IF(BK$1&lt;$P241,0,IF($P242="",1,IF($P242=0,0,IF(MAX($W240:BJ240)&gt;INT(BK$11/$P242+1),MAX($W240:BJ240),INT(BK$11/$P242+1))))))</f>
        <v>1</v>
      </c>
      <c r="BL240" s="5">
        <f ca="1">IF(BL$4="",0,IF(BL$1&lt;$P241,0,IF($P242="",1,IF($P242=0,0,IF(MAX($W240:BK240)&gt;INT(BL$11/$P242+1),MAX($W240:BK240),INT(BL$11/$P242+1))))))</f>
        <v>1</v>
      </c>
      <c r="BM240" s="5">
        <f ca="1">IF(BM$4="",0,IF(BM$1&lt;$P241,0,IF($P242="",1,IF($P242=0,0,IF(MAX($W240:BL240)&gt;INT(BM$11/$P242+1),MAX($W240:BL240),INT(BM$11/$P242+1))))))</f>
        <v>1</v>
      </c>
      <c r="BN240" s="5">
        <f ca="1">IF(BN$4="",0,IF(BN$1&lt;$P241,0,IF($P242="",1,IF($P242=0,0,IF(MAX($W240:BM240)&gt;INT(BN$11/$P242+1),MAX($W240:BM240),INT(BN$11/$P242+1))))))</f>
        <v>1</v>
      </c>
      <c r="BO240" s="5">
        <f ca="1">IF(BO$4="",0,IF(BO$1&lt;$P241,0,IF($P242="",1,IF($P242=0,0,IF(MAX($W240:BN240)&gt;INT(BO$11/$P242+1),MAX($W240:BN240),INT(BO$11/$P242+1))))))</f>
        <v>1</v>
      </c>
      <c r="BP240" s="5">
        <f ca="1">IF(BP$4="",0,IF(BP$1&lt;$P241,0,IF($P242="",1,IF($P242=0,0,IF(MAX($W240:BO240)&gt;INT(BP$11/$P242+1),MAX($W240:BO240),INT(BP$11/$P242+1))))))</f>
        <v>1</v>
      </c>
      <c r="BQ240" s="5">
        <f ca="1">IF(BQ$4="",0,IF(BQ$1&lt;$P241,0,IF($P242="",1,IF($P242=0,0,IF(MAX($W240:BP240)&gt;INT(BQ$11/$P242+1),MAX($W240:BP240),INT(BQ$11/$P242+1))))))</f>
        <v>1</v>
      </c>
      <c r="BR240" s="5">
        <f ca="1">IF(BR$4="",0,IF(BR$1&lt;$P241,0,IF($P242="",1,IF($P242=0,0,IF(MAX($W240:BQ240)&gt;INT(BR$11/$P242+1),MAX($W240:BQ240),INT(BR$11/$P242+1))))))</f>
        <v>1</v>
      </c>
      <c r="BS240" s="5">
        <f ca="1">IF(BS$4="",0,IF(BS$1&lt;$P241,0,IF($P242="",1,IF($P242=0,0,IF(MAX($W240:BR240)&gt;INT(BS$11/$P242+1),MAX($W240:BR240),INT(BS$11/$P242+1))))))</f>
        <v>1</v>
      </c>
      <c r="BT240" s="5">
        <f ca="1">IF(BT$4="",0,IF(BT$1&lt;$P241,0,IF($P242="",1,IF($P242=0,0,IF(MAX($W240:BS240)&gt;INT(BT$11/$P242+1),MAX($W240:BS240),INT(BT$11/$P242+1))))))</f>
        <v>1</v>
      </c>
      <c r="BU240" s="5">
        <f ca="1">IF(BU$4="",0,IF(BU$1&lt;$P241,0,IF($P242="",1,IF($P242=0,0,IF(MAX($W240:BT240)&gt;INT(BU$11/$P242+1),MAX($W240:BT240),INT(BU$11/$P242+1))))))</f>
        <v>1</v>
      </c>
      <c r="BV240" s="5">
        <f ca="1">IF(BV$4="",0,IF(BV$1&lt;$P241,0,IF($P242="",1,IF($P242=0,0,IF(MAX($W240:BU240)&gt;INT(BV$11/$P242+1),MAX($W240:BU240),INT(BV$11/$P242+1))))))</f>
        <v>2</v>
      </c>
      <c r="BW240" s="5">
        <f ca="1">IF(BW$4="",0,IF(BW$1&lt;$P241,0,IF($P242="",1,IF($P242=0,0,IF(MAX($W240:BV240)&gt;INT(BW$11/$P242+1),MAX($W240:BV240),INT(BW$11/$P242+1))))))</f>
        <v>2</v>
      </c>
      <c r="BX240" s="5">
        <f ca="1">IF(BX$4="",0,IF(BX$1&lt;$P241,0,IF($P242="",1,IF($P242=0,0,IF(MAX($W240:BW240)&gt;INT(BX$11/$P242+1),MAX($W240:BW240),INT(BX$11/$P242+1))))))</f>
        <v>2</v>
      </c>
      <c r="BY240" s="5">
        <f ca="1">IF(BY$4="",0,IF(BY$1&lt;$P241,0,IF($P242="",1,IF($P242=0,0,IF(MAX($W240:BX240)&gt;INT(BY$11/$P242+1),MAX($W240:BX240),INT(BY$11/$P242+1))))))</f>
        <v>2</v>
      </c>
      <c r="BZ240" s="5">
        <f ca="1">IF(BZ$4="",0,IF(BZ$1&lt;$P241,0,IF($P242="",1,IF($P242=0,0,IF(MAX($W240:BY240)&gt;INT(BZ$11/$P242+1),MAX($W240:BY240),INT(BZ$11/$P242+1))))))</f>
        <v>2</v>
      </c>
      <c r="CA240" s="5">
        <f ca="1">IF(CA$4="",0,IF(CA$1&lt;$P241,0,IF($P242="",1,IF($P242=0,0,IF(MAX($W240:BZ240)&gt;INT(CA$11/$P242+1),MAX($W240:BZ240),INT(CA$11/$P242+1))))))</f>
        <v>2</v>
      </c>
      <c r="CB240" s="5">
        <f ca="1">IF(CB$4="",0,IF(CB$1&lt;$P241,0,IF($P242="",1,IF($P242=0,0,IF(MAX($W240:CA240)&gt;INT(CB$11/$P242+1),MAX($W240:CA240),INT(CB$11/$P242+1))))))</f>
        <v>2</v>
      </c>
      <c r="CC240" s="5">
        <f ca="1">IF(CC$4="",0,IF(CC$1&lt;$P241,0,IF($P242="",1,IF($P242=0,0,IF(MAX($W240:CB240)&gt;INT(CC$11/$P242+1),MAX($W240:CB240),INT(CC$11/$P242+1))))))</f>
        <v>2</v>
      </c>
      <c r="CD240" s="5">
        <f ca="1">IF(CD$4="",0,IF(CD$1&lt;$P241,0,IF($P242="",1,IF($P242=0,0,IF(MAX($W240:CC240)&gt;INT(CD$11/$P242+1),MAX($W240:CC240),INT(CD$11/$P242+1))))))</f>
        <v>2</v>
      </c>
      <c r="CE240" s="5">
        <f ca="1">IF(CE$4="",0,IF(CE$1&lt;$P241,0,IF($P242="",1,IF($P242=0,0,IF(MAX($W240:CD240)&gt;INT(CE$11/$P242+1),MAX($W240:CD240),INT(CE$11/$P242+1))))))</f>
        <v>2</v>
      </c>
      <c r="CF240" s="5">
        <f ca="1">IF(CF$4="",0,IF(CF$1&lt;$P241,0,IF($P242="",1,IF($P242=0,0,IF(MAX($W240:CE240)&gt;INT(CF$11/$P242+1),MAX($W240:CE240),INT(CF$11/$P242+1))))))</f>
        <v>0</v>
      </c>
    </row>
    <row r="241" spans="2:84" x14ac:dyDescent="0.3">
      <c r="B241" s="13">
        <f>ROW()</f>
        <v>241</v>
      </c>
      <c r="H241" s="1" t="str">
        <f t="shared" si="434"/>
        <v>Постоянные расходы с НДС</v>
      </c>
      <c r="I241" s="1" t="str">
        <f>I240</f>
        <v>Банковские расходы</v>
      </c>
      <c r="J241" s="1" t="str">
        <f>$J$235</f>
        <v>Номер периода старта начисления расхода</v>
      </c>
      <c r="M241" s="53" t="s">
        <v>89</v>
      </c>
      <c r="O241" s="82"/>
      <c r="P241" s="84">
        <v>1</v>
      </c>
      <c r="W241" s="34"/>
    </row>
    <row r="242" spans="2:84" x14ac:dyDescent="0.3">
      <c r="B242" s="13">
        <f>ROW()</f>
        <v>242</v>
      </c>
      <c r="H242" s="1" t="str">
        <f t="shared" si="434"/>
        <v>Постоянные расходы с НДС</v>
      </c>
      <c r="I242" s="1" t="str">
        <f>I240</f>
        <v>Банковские расходы</v>
      </c>
      <c r="J242" s="1" t="str">
        <f>$J$236</f>
        <v>Объем продукции на одну единицу расхода</v>
      </c>
      <c r="M242" s="53" t="str">
        <f>Prcsses!$P$11</f>
        <v>тн</v>
      </c>
      <c r="O242" s="82"/>
      <c r="P242" s="84">
        <v>1000</v>
      </c>
      <c r="W242" s="34"/>
    </row>
    <row r="243" spans="2:84" x14ac:dyDescent="0.3">
      <c r="B243" s="13">
        <f>ROW()</f>
        <v>243</v>
      </c>
      <c r="H243" s="1" t="str">
        <f t="shared" si="434"/>
        <v>Постоянные расходы с НДС</v>
      </c>
      <c r="I243" s="1" t="s">
        <v>228</v>
      </c>
      <c r="M243" s="53" t="str">
        <f>$M$234</f>
        <v>кол-во ед.расх.</v>
      </c>
      <c r="X243" s="5">
        <f ca="1">IF(X$4="",0,IF(X$1&lt;$P244,0,IF($P245="",1,IF($P245=0,0,IF(MAX($W243:W243)&gt;INT(X$11/$P245+1),MAX($W243:W243),INT(X$11/$P245+1))))))</f>
        <v>1</v>
      </c>
      <c r="Y243" s="5">
        <f ca="1">IF(Y$4="",0,IF(Y$1&lt;$P244,0,IF($P245="",1,IF($P245=0,0,IF(MAX($W243:X243)&gt;INT(Y$11/$P245+1),MAX($W243:X243),INT(Y$11/$P245+1))))))</f>
        <v>1</v>
      </c>
      <c r="Z243" s="5">
        <f ca="1">IF(Z$4="",0,IF(Z$1&lt;$P244,0,IF($P245="",1,IF($P245=0,0,IF(MAX($W243:Y243)&gt;INT(Z$11/$P245+1),MAX($W243:Y243),INT(Z$11/$P245+1))))))</f>
        <v>1</v>
      </c>
      <c r="AA243" s="5">
        <f ca="1">IF(AA$4="",0,IF(AA$1&lt;$P244,0,IF($P245="",1,IF($P245=0,0,IF(MAX($W243:Z243)&gt;INT(AA$11/$P245+1),MAX($W243:Z243),INT(AA$11/$P245+1))))))</f>
        <v>1</v>
      </c>
      <c r="AB243" s="5">
        <f ca="1">IF(AB$4="",0,IF(AB$1&lt;$P244,0,IF($P245="",1,IF($P245=0,0,IF(MAX($W243:AA243)&gt;INT(AB$11/$P245+1),MAX($W243:AA243),INT(AB$11/$P245+1))))))</f>
        <v>1</v>
      </c>
      <c r="AC243" s="5">
        <f ca="1">IF(AC$4="",0,IF(AC$1&lt;$P244,0,IF($P245="",1,IF($P245=0,0,IF(MAX($W243:AB243)&gt;INT(AC$11/$P245+1),MAX($W243:AB243),INT(AC$11/$P245+1))))))</f>
        <v>1</v>
      </c>
      <c r="AD243" s="5">
        <f ca="1">IF(AD$4="",0,IF(AD$1&lt;$P244,0,IF($P245="",1,IF($P245=0,0,IF(MAX($W243:AC243)&gt;INT(AD$11/$P245+1),MAX($W243:AC243),INT(AD$11/$P245+1))))))</f>
        <v>1</v>
      </c>
      <c r="AE243" s="5">
        <f ca="1">IF(AE$4="",0,IF(AE$1&lt;$P244,0,IF($P245="",1,IF($P245=0,0,IF(MAX($W243:AD243)&gt;INT(AE$11/$P245+1),MAX($W243:AD243),INT(AE$11/$P245+1))))))</f>
        <v>1</v>
      </c>
      <c r="AF243" s="5">
        <f ca="1">IF(AF$4="",0,IF(AF$1&lt;$P244,0,IF($P245="",1,IF($P245=0,0,IF(MAX($W243:AE243)&gt;INT(AF$11/$P245+1),MAX($W243:AE243),INT(AF$11/$P245+1))))))</f>
        <v>1</v>
      </c>
      <c r="AG243" s="5">
        <f ca="1">IF(AG$4="",0,IF(AG$1&lt;$P244,0,IF($P245="",1,IF($P245=0,0,IF(MAX($W243:AF243)&gt;INT(AG$11/$P245+1),MAX($W243:AF243),INT(AG$11/$P245+1))))))</f>
        <v>1</v>
      </c>
      <c r="AH243" s="5">
        <f ca="1">IF(AH$4="",0,IF(AH$1&lt;$P244,0,IF($P245="",1,IF($P245=0,0,IF(MAX($W243:AG243)&gt;INT(AH$11/$P245+1),MAX($W243:AG243),INT(AH$11/$P245+1))))))</f>
        <v>1</v>
      </c>
      <c r="AI243" s="5">
        <f ca="1">IF(AI$4="",0,IF(AI$1&lt;$P244,0,IF($P245="",1,IF($P245=0,0,IF(MAX($W243:AH243)&gt;INT(AI$11/$P245+1),MAX($W243:AH243),INT(AI$11/$P245+1))))))</f>
        <v>1</v>
      </c>
      <c r="AJ243" s="5">
        <f ca="1">IF(AJ$4="",0,IF(AJ$1&lt;$P244,0,IF($P245="",1,IF($P245=0,0,IF(MAX($W243:AI243)&gt;INT(AJ$11/$P245+1),MAX($W243:AI243),INT(AJ$11/$P245+1))))))</f>
        <v>1</v>
      </c>
      <c r="AK243" s="5">
        <f ca="1">IF(AK$4="",0,IF(AK$1&lt;$P244,0,IF($P245="",1,IF($P245=0,0,IF(MAX($W243:AJ243)&gt;INT(AK$11/$P245+1),MAX($W243:AJ243),INT(AK$11/$P245+1))))))</f>
        <v>1</v>
      </c>
      <c r="AL243" s="5">
        <f ca="1">IF(AL$4="",0,IF(AL$1&lt;$P244,0,IF($P245="",1,IF($P245=0,0,IF(MAX($W243:AK243)&gt;INT(AL$11/$P245+1),MAX($W243:AK243),INT(AL$11/$P245+1))))))</f>
        <v>1</v>
      </c>
      <c r="AM243" s="5">
        <f ca="1">IF(AM$4="",0,IF(AM$1&lt;$P244,0,IF($P245="",1,IF($P245=0,0,IF(MAX($W243:AL243)&gt;INT(AM$11/$P245+1),MAX($W243:AL243),INT(AM$11/$P245+1))))))</f>
        <v>1</v>
      </c>
      <c r="AN243" s="5">
        <f ca="1">IF(AN$4="",0,IF(AN$1&lt;$P244,0,IF($P245="",1,IF($P245=0,0,IF(MAX($W243:AM243)&gt;INT(AN$11/$P245+1),MAX($W243:AM243),INT(AN$11/$P245+1))))))</f>
        <v>1</v>
      </c>
      <c r="AO243" s="5">
        <f ca="1">IF(AO$4="",0,IF(AO$1&lt;$P244,0,IF($P245="",1,IF($P245=0,0,IF(MAX($W243:AN243)&gt;INT(AO$11/$P245+1),MAX($W243:AN243),INT(AO$11/$P245+1))))))</f>
        <v>1</v>
      </c>
      <c r="AP243" s="5">
        <f ca="1">IF(AP$4="",0,IF(AP$1&lt;$P244,0,IF($P245="",1,IF($P245=0,0,IF(MAX($W243:AO243)&gt;INT(AP$11/$P245+1),MAX($W243:AO243),INT(AP$11/$P245+1))))))</f>
        <v>1</v>
      </c>
      <c r="AQ243" s="5">
        <f ca="1">IF(AQ$4="",0,IF(AQ$1&lt;$P244,0,IF($P245="",1,IF($P245=0,0,IF(MAX($W243:AP243)&gt;INT(AQ$11/$P245+1),MAX($W243:AP243),INT(AQ$11/$P245+1))))))</f>
        <v>1</v>
      </c>
      <c r="AR243" s="5">
        <f ca="1">IF(AR$4="",0,IF(AR$1&lt;$P244,0,IF($P245="",1,IF($P245=0,0,IF(MAX($W243:AQ243)&gt;INT(AR$11/$P245+1),MAX($W243:AQ243),INT(AR$11/$P245+1))))))</f>
        <v>1</v>
      </c>
      <c r="AS243" s="5">
        <f ca="1">IF(AS$4="",0,IF(AS$1&lt;$P244,0,IF($P245="",1,IF($P245=0,0,IF(MAX($W243:AR243)&gt;INT(AS$11/$P245+1),MAX($W243:AR243),INT(AS$11/$P245+1))))))</f>
        <v>1</v>
      </c>
      <c r="AT243" s="5">
        <f ca="1">IF(AT$4="",0,IF(AT$1&lt;$P244,0,IF($P245="",1,IF($P245=0,0,IF(MAX($W243:AS243)&gt;INT(AT$11/$P245+1),MAX($W243:AS243),INT(AT$11/$P245+1))))))</f>
        <v>1</v>
      </c>
      <c r="AU243" s="5">
        <f ca="1">IF(AU$4="",0,IF(AU$1&lt;$P244,0,IF($P245="",1,IF($P245=0,0,IF(MAX($W243:AT243)&gt;INT(AU$11/$P245+1),MAX($W243:AT243),INT(AU$11/$P245+1))))))</f>
        <v>1</v>
      </c>
      <c r="AV243" s="5">
        <f ca="1">IF(AV$4="",0,IF(AV$1&lt;$P244,0,IF($P245="",1,IF($P245=0,0,IF(MAX($W243:AU243)&gt;INT(AV$11/$P245+1),MAX($W243:AU243),INT(AV$11/$P245+1))))))</f>
        <v>1</v>
      </c>
      <c r="AW243" s="5">
        <f ca="1">IF(AW$4="",0,IF(AW$1&lt;$P244,0,IF($P245="",1,IF($P245=0,0,IF(MAX($W243:AV243)&gt;INT(AW$11/$P245+1),MAX($W243:AV243),INT(AW$11/$P245+1))))))</f>
        <v>1</v>
      </c>
      <c r="AX243" s="5">
        <f ca="1">IF(AX$4="",0,IF(AX$1&lt;$P244,0,IF($P245="",1,IF($P245=0,0,IF(MAX($W243:AW243)&gt;INT(AX$11/$P245+1),MAX($W243:AW243),INT(AX$11/$P245+1))))))</f>
        <v>1</v>
      </c>
      <c r="AY243" s="5">
        <f ca="1">IF(AY$4="",0,IF(AY$1&lt;$P244,0,IF($P245="",1,IF($P245=0,0,IF(MAX($W243:AX243)&gt;INT(AY$11/$P245+1),MAX($W243:AX243),INT(AY$11/$P245+1))))))</f>
        <v>1</v>
      </c>
      <c r="AZ243" s="5">
        <f ca="1">IF(AZ$4="",0,IF(AZ$1&lt;$P244,0,IF($P245="",1,IF($P245=0,0,IF(MAX($W243:AY243)&gt;INT(AZ$11/$P245+1),MAX($W243:AY243),INT(AZ$11/$P245+1))))))</f>
        <v>1</v>
      </c>
      <c r="BA243" s="5">
        <f ca="1">IF(BA$4="",0,IF(BA$1&lt;$P244,0,IF($P245="",1,IF($P245=0,0,IF(MAX($W243:AZ243)&gt;INT(BA$11/$P245+1),MAX($W243:AZ243),INT(BA$11/$P245+1))))))</f>
        <v>1</v>
      </c>
      <c r="BB243" s="5">
        <f ca="1">IF(BB$4="",0,IF(BB$1&lt;$P244,0,IF($P245="",1,IF($P245=0,0,IF(MAX($W243:BA243)&gt;INT(BB$11/$P245+1),MAX($W243:BA243),INT(BB$11/$P245+1))))))</f>
        <v>1</v>
      </c>
      <c r="BC243" s="5">
        <f ca="1">IF(BC$4="",0,IF(BC$1&lt;$P244,0,IF($P245="",1,IF($P245=0,0,IF(MAX($W243:BB243)&gt;INT(BC$11/$P245+1),MAX($W243:BB243),INT(BC$11/$P245+1))))))</f>
        <v>1</v>
      </c>
      <c r="BD243" s="5">
        <f ca="1">IF(BD$4="",0,IF(BD$1&lt;$P244,0,IF($P245="",1,IF($P245=0,0,IF(MAX($W243:BC243)&gt;INT(BD$11/$P245+1),MAX($W243:BC243),INT(BD$11/$P245+1))))))</f>
        <v>1</v>
      </c>
      <c r="BE243" s="5">
        <f ca="1">IF(BE$4="",0,IF(BE$1&lt;$P244,0,IF($P245="",1,IF($P245=0,0,IF(MAX($W243:BD243)&gt;INT(BE$11/$P245+1),MAX($W243:BD243),INT(BE$11/$P245+1))))))</f>
        <v>1</v>
      </c>
      <c r="BF243" s="5">
        <f ca="1">IF(BF$4="",0,IF(BF$1&lt;$P244,0,IF($P245="",1,IF($P245=0,0,IF(MAX($W243:BE243)&gt;INT(BF$11/$P245+1),MAX($W243:BE243),INT(BF$11/$P245+1))))))</f>
        <v>1</v>
      </c>
      <c r="BG243" s="5">
        <f ca="1">IF(BG$4="",0,IF(BG$1&lt;$P244,0,IF($P245="",1,IF($P245=0,0,IF(MAX($W243:BF243)&gt;INT(BG$11/$P245+1),MAX($W243:BF243),INT(BG$11/$P245+1))))))</f>
        <v>1</v>
      </c>
      <c r="BH243" s="5">
        <f ca="1">IF(BH$4="",0,IF(BH$1&lt;$P244,0,IF($P245="",1,IF($P245=0,0,IF(MAX($W243:BG243)&gt;INT(BH$11/$P245+1),MAX($W243:BG243),INT(BH$11/$P245+1))))))</f>
        <v>1</v>
      </c>
      <c r="BI243" s="5">
        <f ca="1">IF(BI$4="",0,IF(BI$1&lt;$P244,0,IF($P245="",1,IF($P245=0,0,IF(MAX($W243:BH243)&gt;INT(BI$11/$P245+1),MAX($W243:BH243),INT(BI$11/$P245+1))))))</f>
        <v>1</v>
      </c>
      <c r="BJ243" s="5">
        <f ca="1">IF(BJ$4="",0,IF(BJ$1&lt;$P244,0,IF($P245="",1,IF($P245=0,0,IF(MAX($W243:BI243)&gt;INT(BJ$11/$P245+1),MAX($W243:BI243),INT(BJ$11/$P245+1))))))</f>
        <v>1</v>
      </c>
      <c r="BK243" s="5">
        <f ca="1">IF(BK$4="",0,IF(BK$1&lt;$P244,0,IF($P245="",1,IF($P245=0,0,IF(MAX($W243:BJ243)&gt;INT(BK$11/$P245+1),MAX($W243:BJ243),INT(BK$11/$P245+1))))))</f>
        <v>1</v>
      </c>
      <c r="BL243" s="5">
        <f ca="1">IF(BL$4="",0,IF(BL$1&lt;$P244,0,IF($P245="",1,IF($P245=0,0,IF(MAX($W243:BK243)&gt;INT(BL$11/$P245+1),MAX($W243:BK243),INT(BL$11/$P245+1))))))</f>
        <v>1</v>
      </c>
      <c r="BM243" s="5">
        <f ca="1">IF(BM$4="",0,IF(BM$1&lt;$P244,0,IF($P245="",1,IF($P245=0,0,IF(MAX($W243:BL243)&gt;INT(BM$11/$P245+1),MAX($W243:BL243),INT(BM$11/$P245+1))))))</f>
        <v>1</v>
      </c>
      <c r="BN243" s="5">
        <f ca="1">IF(BN$4="",0,IF(BN$1&lt;$P244,0,IF($P245="",1,IF($P245=0,0,IF(MAX($W243:BM243)&gt;INT(BN$11/$P245+1),MAX($W243:BM243),INT(BN$11/$P245+1))))))</f>
        <v>1</v>
      </c>
      <c r="BO243" s="5">
        <f ca="1">IF(BO$4="",0,IF(BO$1&lt;$P244,0,IF($P245="",1,IF($P245=0,0,IF(MAX($W243:BN243)&gt;INT(BO$11/$P245+1),MAX($W243:BN243),INT(BO$11/$P245+1))))))</f>
        <v>1</v>
      </c>
      <c r="BP243" s="5">
        <f ca="1">IF(BP$4="",0,IF(BP$1&lt;$P244,0,IF($P245="",1,IF($P245=0,0,IF(MAX($W243:BO243)&gt;INT(BP$11/$P245+1),MAX($W243:BO243),INT(BP$11/$P245+1))))))</f>
        <v>1</v>
      </c>
      <c r="BQ243" s="5">
        <f ca="1">IF(BQ$4="",0,IF(BQ$1&lt;$P244,0,IF($P245="",1,IF($P245=0,0,IF(MAX($W243:BP243)&gt;INT(BQ$11/$P245+1),MAX($W243:BP243),INT(BQ$11/$P245+1))))))</f>
        <v>1</v>
      </c>
      <c r="BR243" s="5">
        <f ca="1">IF(BR$4="",0,IF(BR$1&lt;$P244,0,IF($P245="",1,IF($P245=0,0,IF(MAX($W243:BQ243)&gt;INT(BR$11/$P245+1),MAX($W243:BQ243),INT(BR$11/$P245+1))))))</f>
        <v>1</v>
      </c>
      <c r="BS243" s="5">
        <f ca="1">IF(BS$4="",0,IF(BS$1&lt;$P244,0,IF($P245="",1,IF($P245=0,0,IF(MAX($W243:BR243)&gt;INT(BS$11/$P245+1),MAX($W243:BR243),INT(BS$11/$P245+1))))))</f>
        <v>1</v>
      </c>
      <c r="BT243" s="5">
        <f ca="1">IF(BT$4="",0,IF(BT$1&lt;$P244,0,IF($P245="",1,IF($P245=0,0,IF(MAX($W243:BS243)&gt;INT(BT$11/$P245+1),MAX($W243:BS243),INT(BT$11/$P245+1))))))</f>
        <v>1</v>
      </c>
      <c r="BU243" s="5">
        <f ca="1">IF(BU$4="",0,IF(BU$1&lt;$P244,0,IF($P245="",1,IF($P245=0,0,IF(MAX($W243:BT243)&gt;INT(BU$11/$P245+1),MAX($W243:BT243),INT(BU$11/$P245+1))))))</f>
        <v>1</v>
      </c>
      <c r="BV243" s="5">
        <f ca="1">IF(BV$4="",0,IF(BV$1&lt;$P244,0,IF($P245="",1,IF($P245=0,0,IF(MAX($W243:BU243)&gt;INT(BV$11/$P245+1),MAX($W243:BU243),INT(BV$11/$P245+1))))))</f>
        <v>1</v>
      </c>
      <c r="BW243" s="5">
        <f ca="1">IF(BW$4="",0,IF(BW$1&lt;$P244,0,IF($P245="",1,IF($P245=0,0,IF(MAX($W243:BV243)&gt;INT(BW$11/$P245+1),MAX($W243:BV243),INT(BW$11/$P245+1))))))</f>
        <v>1</v>
      </c>
      <c r="BX243" s="5">
        <f ca="1">IF(BX$4="",0,IF(BX$1&lt;$P244,0,IF($P245="",1,IF($P245=0,0,IF(MAX($W243:BW243)&gt;INT(BX$11/$P245+1),MAX($W243:BW243),INT(BX$11/$P245+1))))))</f>
        <v>1</v>
      </c>
      <c r="BY243" s="5">
        <f ca="1">IF(BY$4="",0,IF(BY$1&lt;$P244,0,IF($P245="",1,IF($P245=0,0,IF(MAX($W243:BX243)&gt;INT(BY$11/$P245+1),MAX($W243:BX243),INT(BY$11/$P245+1))))))</f>
        <v>1</v>
      </c>
      <c r="BZ243" s="5">
        <f ca="1">IF(BZ$4="",0,IF(BZ$1&lt;$P244,0,IF($P245="",1,IF($P245=0,0,IF(MAX($W243:BY243)&gt;INT(BZ$11/$P245+1),MAX($W243:BY243),INT(BZ$11/$P245+1))))))</f>
        <v>1</v>
      </c>
      <c r="CA243" s="5">
        <f ca="1">IF(CA$4="",0,IF(CA$1&lt;$P244,0,IF($P245="",1,IF($P245=0,0,IF(MAX($W243:BZ243)&gt;INT(CA$11/$P245+1),MAX($W243:BZ243),INT(CA$11/$P245+1))))))</f>
        <v>1</v>
      </c>
      <c r="CB243" s="5">
        <f ca="1">IF(CB$4="",0,IF(CB$1&lt;$P244,0,IF($P245="",1,IF($P245=0,0,IF(MAX($W243:CA243)&gt;INT(CB$11/$P245+1),MAX($W243:CA243),INT(CB$11/$P245+1))))))</f>
        <v>1</v>
      </c>
      <c r="CC243" s="5">
        <f ca="1">IF(CC$4="",0,IF(CC$1&lt;$P244,0,IF($P245="",1,IF($P245=0,0,IF(MAX($W243:CB243)&gt;INT(CC$11/$P245+1),MAX($W243:CB243),INT(CC$11/$P245+1))))))</f>
        <v>1</v>
      </c>
      <c r="CD243" s="5">
        <f ca="1">IF(CD$4="",0,IF(CD$1&lt;$P244,0,IF($P245="",1,IF($P245=0,0,IF(MAX($W243:CC243)&gt;INT(CD$11/$P245+1),MAX($W243:CC243),INT(CD$11/$P245+1))))))</f>
        <v>1</v>
      </c>
      <c r="CE243" s="5">
        <f ca="1">IF(CE$4="",0,IF(CE$1&lt;$P244,0,IF($P245="",1,IF($P245=0,0,IF(MAX($W243:CD243)&gt;INT(CE$11/$P245+1),MAX($W243:CD243),INT(CE$11/$P245+1))))))</f>
        <v>1</v>
      </c>
      <c r="CF243" s="5">
        <f ca="1">IF(CF$4="",0,IF(CF$1&lt;$P244,0,IF($P245="",1,IF($P245=0,0,IF(MAX($W243:CE243)&gt;INT(CF$11/$P245+1),MAX($W243:CE243),INT(CF$11/$P245+1))))))</f>
        <v>0</v>
      </c>
    </row>
    <row r="244" spans="2:84" x14ac:dyDescent="0.3">
      <c r="B244" s="13">
        <f>ROW()</f>
        <v>244</v>
      </c>
      <c r="H244" s="1" t="str">
        <f t="shared" si="434"/>
        <v>Постоянные расходы с НДС</v>
      </c>
      <c r="I244" s="1" t="str">
        <f>I243</f>
        <v>Аутсорсинг</v>
      </c>
      <c r="J244" s="1" t="str">
        <f>$J$235</f>
        <v>Номер периода старта начисления расхода</v>
      </c>
      <c r="M244" s="53" t="s">
        <v>89</v>
      </c>
      <c r="O244" s="82"/>
      <c r="P244" s="84">
        <v>1</v>
      </c>
      <c r="W244" s="34"/>
    </row>
    <row r="245" spans="2:84" x14ac:dyDescent="0.3">
      <c r="B245" s="13">
        <f>ROW()</f>
        <v>245</v>
      </c>
      <c r="H245" s="1" t="str">
        <f t="shared" si="434"/>
        <v>Постоянные расходы с НДС</v>
      </c>
      <c r="I245" s="1" t="str">
        <f>I243</f>
        <v>Аутсорсинг</v>
      </c>
      <c r="J245" s="1" t="str">
        <f>$J$236</f>
        <v>Объем продукции на одну единицу расхода</v>
      </c>
      <c r="M245" s="53" t="str">
        <f>Prcsses!$P$11</f>
        <v>тн</v>
      </c>
      <c r="O245" s="82"/>
      <c r="P245" s="84"/>
      <c r="W245" s="34"/>
    </row>
    <row r="246" spans="2:84" x14ac:dyDescent="0.3">
      <c r="B246" s="13">
        <f>ROW()</f>
        <v>246</v>
      </c>
      <c r="H246" s="1" t="str">
        <f t="shared" si="434"/>
        <v>Постоянные расходы с НДС</v>
      </c>
      <c r="I246" s="1" t="s">
        <v>229</v>
      </c>
      <c r="M246" s="53" t="str">
        <f>$M$234</f>
        <v>кол-во ед.расх.</v>
      </c>
      <c r="X246" s="5">
        <f ca="1">IF(X$4="",0,IF(X$1&lt;$P247,0,IF($P248="",1,IF($P248=0,0,IF(MAX($W246:W246)&gt;INT(X$11/$P248+1),MAX($W246:W246),INT(X$11/$P248+1))))))</f>
        <v>1</v>
      </c>
      <c r="Y246" s="5">
        <f ca="1">IF(Y$4="",0,IF(Y$1&lt;$P247,0,IF($P248="",1,IF($P248=0,0,IF(MAX($W246:X246)&gt;INT(Y$11/$P248+1),MAX($W246:X246),INT(Y$11/$P248+1))))))</f>
        <v>1</v>
      </c>
      <c r="Z246" s="5">
        <f ca="1">IF(Z$4="",0,IF(Z$1&lt;$P247,0,IF($P248="",1,IF($P248=0,0,IF(MAX($W246:Y246)&gt;INT(Z$11/$P248+1),MAX($W246:Y246),INT(Z$11/$P248+1))))))</f>
        <v>1</v>
      </c>
      <c r="AA246" s="5">
        <f ca="1">IF(AA$4="",0,IF(AA$1&lt;$P247,0,IF($P248="",1,IF($P248=0,0,IF(MAX($W246:Z246)&gt;INT(AA$11/$P248+1),MAX($W246:Z246),INT(AA$11/$P248+1))))))</f>
        <v>1</v>
      </c>
      <c r="AB246" s="5">
        <f ca="1">IF(AB$4="",0,IF(AB$1&lt;$P247,0,IF($P248="",1,IF($P248=0,0,IF(MAX($W246:AA246)&gt;INT(AB$11/$P248+1),MAX($W246:AA246),INT(AB$11/$P248+1))))))</f>
        <v>1</v>
      </c>
      <c r="AC246" s="5">
        <f ca="1">IF(AC$4="",0,IF(AC$1&lt;$P247,0,IF($P248="",1,IF($P248=0,0,IF(MAX($W246:AB246)&gt;INT(AC$11/$P248+1),MAX($W246:AB246),INT(AC$11/$P248+1))))))</f>
        <v>1</v>
      </c>
      <c r="AD246" s="5">
        <f ca="1">IF(AD$4="",0,IF(AD$1&lt;$P247,0,IF($P248="",1,IF($P248=0,0,IF(MAX($W246:AC246)&gt;INT(AD$11/$P248+1),MAX($W246:AC246),INT(AD$11/$P248+1))))))</f>
        <v>1</v>
      </c>
      <c r="AE246" s="5">
        <f ca="1">IF(AE$4="",0,IF(AE$1&lt;$P247,0,IF($P248="",1,IF($P248=0,0,IF(MAX($W246:AD246)&gt;INT(AE$11/$P248+1),MAX($W246:AD246),INT(AE$11/$P248+1))))))</f>
        <v>1</v>
      </c>
      <c r="AF246" s="5">
        <f ca="1">IF(AF$4="",0,IF(AF$1&lt;$P247,0,IF($P248="",1,IF($P248=0,0,IF(MAX($W246:AE246)&gt;INT(AF$11/$P248+1),MAX($W246:AE246),INT(AF$11/$P248+1))))))</f>
        <v>1</v>
      </c>
      <c r="AG246" s="5">
        <f ca="1">IF(AG$4="",0,IF(AG$1&lt;$P247,0,IF($P248="",1,IF($P248=0,0,IF(MAX($W246:AF246)&gt;INT(AG$11/$P248+1),MAX($W246:AF246),INT(AG$11/$P248+1))))))</f>
        <v>1</v>
      </c>
      <c r="AH246" s="5">
        <f ca="1">IF(AH$4="",0,IF(AH$1&lt;$P247,0,IF($P248="",1,IF($P248=0,0,IF(MAX($W246:AG246)&gt;INT(AH$11/$P248+1),MAX($W246:AG246),INT(AH$11/$P248+1))))))</f>
        <v>1</v>
      </c>
      <c r="AI246" s="5">
        <f ca="1">IF(AI$4="",0,IF(AI$1&lt;$P247,0,IF($P248="",1,IF($P248=0,0,IF(MAX($W246:AH246)&gt;INT(AI$11/$P248+1),MAX($W246:AH246),INT(AI$11/$P248+1))))))</f>
        <v>1</v>
      </c>
      <c r="AJ246" s="5">
        <f ca="1">IF(AJ$4="",0,IF(AJ$1&lt;$P247,0,IF($P248="",1,IF($P248=0,0,IF(MAX($W246:AI246)&gt;INT(AJ$11/$P248+1),MAX($W246:AI246),INT(AJ$11/$P248+1))))))</f>
        <v>1</v>
      </c>
      <c r="AK246" s="5">
        <f ca="1">IF(AK$4="",0,IF(AK$1&lt;$P247,0,IF($P248="",1,IF($P248=0,0,IF(MAX($W246:AJ246)&gt;INT(AK$11/$P248+1),MAX($W246:AJ246),INT(AK$11/$P248+1))))))</f>
        <v>1</v>
      </c>
      <c r="AL246" s="5">
        <f ca="1">IF(AL$4="",0,IF(AL$1&lt;$P247,0,IF($P248="",1,IF($P248=0,0,IF(MAX($W246:AK246)&gt;INT(AL$11/$P248+1),MAX($W246:AK246),INT(AL$11/$P248+1))))))</f>
        <v>1</v>
      </c>
      <c r="AM246" s="5">
        <f ca="1">IF(AM$4="",0,IF(AM$1&lt;$P247,0,IF($P248="",1,IF($P248=0,0,IF(MAX($W246:AL246)&gt;INT(AM$11/$P248+1),MAX($W246:AL246),INT(AM$11/$P248+1))))))</f>
        <v>1</v>
      </c>
      <c r="AN246" s="5">
        <f ca="1">IF(AN$4="",0,IF(AN$1&lt;$P247,0,IF($P248="",1,IF($P248=0,0,IF(MAX($W246:AM246)&gt;INT(AN$11/$P248+1),MAX($W246:AM246),INT(AN$11/$P248+1))))))</f>
        <v>1</v>
      </c>
      <c r="AO246" s="5">
        <f ca="1">IF(AO$4="",0,IF(AO$1&lt;$P247,0,IF($P248="",1,IF($P248=0,0,IF(MAX($W246:AN246)&gt;INT(AO$11/$P248+1),MAX($W246:AN246),INT(AO$11/$P248+1))))))</f>
        <v>1</v>
      </c>
      <c r="AP246" s="5">
        <f ca="1">IF(AP$4="",0,IF(AP$1&lt;$P247,0,IF($P248="",1,IF($P248=0,0,IF(MAX($W246:AO246)&gt;INT(AP$11/$P248+1),MAX($W246:AO246),INT(AP$11/$P248+1))))))</f>
        <v>1</v>
      </c>
      <c r="AQ246" s="5">
        <f ca="1">IF(AQ$4="",0,IF(AQ$1&lt;$P247,0,IF($P248="",1,IF($P248=0,0,IF(MAX($W246:AP246)&gt;INT(AQ$11/$P248+1),MAX($W246:AP246),INT(AQ$11/$P248+1))))))</f>
        <v>1</v>
      </c>
      <c r="AR246" s="5">
        <f ca="1">IF(AR$4="",0,IF(AR$1&lt;$P247,0,IF($P248="",1,IF($P248=0,0,IF(MAX($W246:AQ246)&gt;INT(AR$11/$P248+1),MAX($W246:AQ246),INT(AR$11/$P248+1))))))</f>
        <v>1</v>
      </c>
      <c r="AS246" s="5">
        <f ca="1">IF(AS$4="",0,IF(AS$1&lt;$P247,0,IF($P248="",1,IF($P248=0,0,IF(MAX($W246:AR246)&gt;INT(AS$11/$P248+1),MAX($W246:AR246),INT(AS$11/$P248+1))))))</f>
        <v>1</v>
      </c>
      <c r="AT246" s="5">
        <f ca="1">IF(AT$4="",0,IF(AT$1&lt;$P247,0,IF($P248="",1,IF($P248=0,0,IF(MAX($W246:AS246)&gt;INT(AT$11/$P248+1),MAX($W246:AS246),INT(AT$11/$P248+1))))))</f>
        <v>1</v>
      </c>
      <c r="AU246" s="5">
        <f ca="1">IF(AU$4="",0,IF(AU$1&lt;$P247,0,IF($P248="",1,IF($P248=0,0,IF(MAX($W246:AT246)&gt;INT(AU$11/$P248+1),MAX($W246:AT246),INT(AU$11/$P248+1))))))</f>
        <v>1</v>
      </c>
      <c r="AV246" s="5">
        <f ca="1">IF(AV$4="",0,IF(AV$1&lt;$P247,0,IF($P248="",1,IF($P248=0,0,IF(MAX($W246:AU246)&gt;INT(AV$11/$P248+1),MAX($W246:AU246),INT(AV$11/$P248+1))))))</f>
        <v>1</v>
      </c>
      <c r="AW246" s="5">
        <f ca="1">IF(AW$4="",0,IF(AW$1&lt;$P247,0,IF($P248="",1,IF($P248=0,0,IF(MAX($W246:AV246)&gt;INT(AW$11/$P248+1),MAX($W246:AV246),INT(AW$11/$P248+1))))))</f>
        <v>1</v>
      </c>
      <c r="AX246" s="5">
        <f ca="1">IF(AX$4="",0,IF(AX$1&lt;$P247,0,IF($P248="",1,IF($P248=0,0,IF(MAX($W246:AW246)&gt;INT(AX$11/$P248+1),MAX($W246:AW246),INT(AX$11/$P248+1))))))</f>
        <v>1</v>
      </c>
      <c r="AY246" s="5">
        <f ca="1">IF(AY$4="",0,IF(AY$1&lt;$P247,0,IF($P248="",1,IF($P248=0,0,IF(MAX($W246:AX246)&gt;INT(AY$11/$P248+1),MAX($W246:AX246),INT(AY$11/$P248+1))))))</f>
        <v>1</v>
      </c>
      <c r="AZ246" s="5">
        <f ca="1">IF(AZ$4="",0,IF(AZ$1&lt;$P247,0,IF($P248="",1,IF($P248=0,0,IF(MAX($W246:AY246)&gt;INT(AZ$11/$P248+1),MAX($W246:AY246),INT(AZ$11/$P248+1))))))</f>
        <v>1</v>
      </c>
      <c r="BA246" s="5">
        <f ca="1">IF(BA$4="",0,IF(BA$1&lt;$P247,0,IF($P248="",1,IF($P248=0,0,IF(MAX($W246:AZ246)&gt;INT(BA$11/$P248+1),MAX($W246:AZ246),INT(BA$11/$P248+1))))))</f>
        <v>1</v>
      </c>
      <c r="BB246" s="5">
        <f ca="1">IF(BB$4="",0,IF(BB$1&lt;$P247,0,IF($P248="",1,IF($P248=0,0,IF(MAX($W246:BA246)&gt;INT(BB$11/$P248+1),MAX($W246:BA246),INT(BB$11/$P248+1))))))</f>
        <v>1</v>
      </c>
      <c r="BC246" s="5">
        <f ca="1">IF(BC$4="",0,IF(BC$1&lt;$P247,0,IF($P248="",1,IF($P248=0,0,IF(MAX($W246:BB246)&gt;INT(BC$11/$P248+1),MAX($W246:BB246),INT(BC$11/$P248+1))))))</f>
        <v>1</v>
      </c>
      <c r="BD246" s="5">
        <f ca="1">IF(BD$4="",0,IF(BD$1&lt;$P247,0,IF($P248="",1,IF($P248=0,0,IF(MAX($W246:BC246)&gt;INT(BD$11/$P248+1),MAX($W246:BC246),INT(BD$11/$P248+1))))))</f>
        <v>1</v>
      </c>
      <c r="BE246" s="5">
        <f ca="1">IF(BE$4="",0,IF(BE$1&lt;$P247,0,IF($P248="",1,IF($P248=0,0,IF(MAX($W246:BD246)&gt;INT(BE$11/$P248+1),MAX($W246:BD246),INT(BE$11/$P248+1))))))</f>
        <v>1</v>
      </c>
      <c r="BF246" s="5">
        <f ca="1">IF(BF$4="",0,IF(BF$1&lt;$P247,0,IF($P248="",1,IF($P248=0,0,IF(MAX($W246:BE246)&gt;INT(BF$11/$P248+1),MAX($W246:BE246),INT(BF$11/$P248+1))))))</f>
        <v>1</v>
      </c>
      <c r="BG246" s="5">
        <f ca="1">IF(BG$4="",0,IF(BG$1&lt;$P247,0,IF($P248="",1,IF($P248=0,0,IF(MAX($W246:BF246)&gt;INT(BG$11/$P248+1),MAX($W246:BF246),INT(BG$11/$P248+1))))))</f>
        <v>1</v>
      </c>
      <c r="BH246" s="5">
        <f ca="1">IF(BH$4="",0,IF(BH$1&lt;$P247,0,IF($P248="",1,IF($P248=0,0,IF(MAX($W246:BG246)&gt;INT(BH$11/$P248+1),MAX($W246:BG246),INT(BH$11/$P248+1))))))</f>
        <v>1</v>
      </c>
      <c r="BI246" s="5">
        <f ca="1">IF(BI$4="",0,IF(BI$1&lt;$P247,0,IF($P248="",1,IF($P248=0,0,IF(MAX($W246:BH246)&gt;INT(BI$11/$P248+1),MAX($W246:BH246),INT(BI$11/$P248+1))))))</f>
        <v>1</v>
      </c>
      <c r="BJ246" s="5">
        <f ca="1">IF(BJ$4="",0,IF(BJ$1&lt;$P247,0,IF($P248="",1,IF($P248=0,0,IF(MAX($W246:BI246)&gt;INT(BJ$11/$P248+1),MAX($W246:BI246),INT(BJ$11/$P248+1))))))</f>
        <v>1</v>
      </c>
      <c r="BK246" s="5">
        <f ca="1">IF(BK$4="",0,IF(BK$1&lt;$P247,0,IF($P248="",1,IF($P248=0,0,IF(MAX($W246:BJ246)&gt;INT(BK$11/$P248+1),MAX($W246:BJ246),INT(BK$11/$P248+1))))))</f>
        <v>1</v>
      </c>
      <c r="BL246" s="5">
        <f ca="1">IF(BL$4="",0,IF(BL$1&lt;$P247,0,IF($P248="",1,IF($P248=0,0,IF(MAX($W246:BK246)&gt;INT(BL$11/$P248+1),MAX($W246:BK246),INT(BL$11/$P248+1))))))</f>
        <v>1</v>
      </c>
      <c r="BM246" s="5">
        <f ca="1">IF(BM$4="",0,IF(BM$1&lt;$P247,0,IF($P248="",1,IF($P248=0,0,IF(MAX($W246:BL246)&gt;INT(BM$11/$P248+1),MAX($W246:BL246),INT(BM$11/$P248+1))))))</f>
        <v>1</v>
      </c>
      <c r="BN246" s="5">
        <f ca="1">IF(BN$4="",0,IF(BN$1&lt;$P247,0,IF($P248="",1,IF($P248=0,0,IF(MAX($W246:BM246)&gt;INT(BN$11/$P248+1),MAX($W246:BM246),INT(BN$11/$P248+1))))))</f>
        <v>1</v>
      </c>
      <c r="BO246" s="5">
        <f ca="1">IF(BO$4="",0,IF(BO$1&lt;$P247,0,IF($P248="",1,IF($P248=0,0,IF(MAX($W246:BN246)&gt;INT(BO$11/$P248+1),MAX($W246:BN246),INT(BO$11/$P248+1))))))</f>
        <v>1</v>
      </c>
      <c r="BP246" s="5">
        <f ca="1">IF(BP$4="",0,IF(BP$1&lt;$P247,0,IF($P248="",1,IF($P248=0,0,IF(MAX($W246:BO246)&gt;INT(BP$11/$P248+1),MAX($W246:BO246),INT(BP$11/$P248+1))))))</f>
        <v>1</v>
      </c>
      <c r="BQ246" s="5">
        <f ca="1">IF(BQ$4="",0,IF(BQ$1&lt;$P247,0,IF($P248="",1,IF($P248=0,0,IF(MAX($W246:BP246)&gt;INT(BQ$11/$P248+1),MAX($W246:BP246),INT(BQ$11/$P248+1))))))</f>
        <v>1</v>
      </c>
      <c r="BR246" s="5">
        <f ca="1">IF(BR$4="",0,IF(BR$1&lt;$P247,0,IF($P248="",1,IF($P248=0,0,IF(MAX($W246:BQ246)&gt;INT(BR$11/$P248+1),MAX($W246:BQ246),INT(BR$11/$P248+1))))))</f>
        <v>1</v>
      </c>
      <c r="BS246" s="5">
        <f ca="1">IF(BS$4="",0,IF(BS$1&lt;$P247,0,IF($P248="",1,IF($P248=0,0,IF(MAX($W246:BR246)&gt;INT(BS$11/$P248+1),MAX($W246:BR246),INT(BS$11/$P248+1))))))</f>
        <v>1</v>
      </c>
      <c r="BT246" s="5">
        <f ca="1">IF(BT$4="",0,IF(BT$1&lt;$P247,0,IF($P248="",1,IF($P248=0,0,IF(MAX($W246:BS246)&gt;INT(BT$11/$P248+1),MAX($W246:BS246),INT(BT$11/$P248+1))))))</f>
        <v>1</v>
      </c>
      <c r="BU246" s="5">
        <f ca="1">IF(BU$4="",0,IF(BU$1&lt;$P247,0,IF($P248="",1,IF($P248=0,0,IF(MAX($W246:BT246)&gt;INT(BU$11/$P248+1),MAX($W246:BT246),INT(BU$11/$P248+1))))))</f>
        <v>1</v>
      </c>
      <c r="BV246" s="5">
        <f ca="1">IF(BV$4="",0,IF(BV$1&lt;$P247,0,IF($P248="",1,IF($P248=0,0,IF(MAX($W246:BU246)&gt;INT(BV$11/$P248+1),MAX($W246:BU246),INT(BV$11/$P248+1))))))</f>
        <v>1</v>
      </c>
      <c r="BW246" s="5">
        <f ca="1">IF(BW$4="",0,IF(BW$1&lt;$P247,0,IF($P248="",1,IF($P248=0,0,IF(MAX($W246:BV246)&gt;INT(BW$11/$P248+1),MAX($W246:BV246),INT(BW$11/$P248+1))))))</f>
        <v>1</v>
      </c>
      <c r="BX246" s="5">
        <f ca="1">IF(BX$4="",0,IF(BX$1&lt;$P247,0,IF($P248="",1,IF($P248=0,0,IF(MAX($W246:BW246)&gt;INT(BX$11/$P248+1),MAX($W246:BW246),INT(BX$11/$P248+1))))))</f>
        <v>1</v>
      </c>
      <c r="BY246" s="5">
        <f ca="1">IF(BY$4="",0,IF(BY$1&lt;$P247,0,IF($P248="",1,IF($P248=0,0,IF(MAX($W246:BX246)&gt;INT(BY$11/$P248+1),MAX($W246:BX246),INT(BY$11/$P248+1))))))</f>
        <v>1</v>
      </c>
      <c r="BZ246" s="5">
        <f ca="1">IF(BZ$4="",0,IF(BZ$1&lt;$P247,0,IF($P248="",1,IF($P248=0,0,IF(MAX($W246:BY246)&gt;INT(BZ$11/$P248+1),MAX($W246:BY246),INT(BZ$11/$P248+1))))))</f>
        <v>1</v>
      </c>
      <c r="CA246" s="5">
        <f ca="1">IF(CA$4="",0,IF(CA$1&lt;$P247,0,IF($P248="",1,IF($P248=0,0,IF(MAX($W246:BZ246)&gt;INT(CA$11/$P248+1),MAX($W246:BZ246),INT(CA$11/$P248+1))))))</f>
        <v>1</v>
      </c>
      <c r="CB246" s="5">
        <f ca="1">IF(CB$4="",0,IF(CB$1&lt;$P247,0,IF($P248="",1,IF($P248=0,0,IF(MAX($W246:CA246)&gt;INT(CB$11/$P248+1),MAX($W246:CA246),INT(CB$11/$P248+1))))))</f>
        <v>1</v>
      </c>
      <c r="CC246" s="5">
        <f ca="1">IF(CC$4="",0,IF(CC$1&lt;$P247,0,IF($P248="",1,IF($P248=0,0,IF(MAX($W246:CB246)&gt;INT(CC$11/$P248+1),MAX($W246:CB246),INT(CC$11/$P248+1))))))</f>
        <v>1</v>
      </c>
      <c r="CD246" s="5">
        <f ca="1">IF(CD$4="",0,IF(CD$1&lt;$P247,0,IF($P248="",1,IF($P248=0,0,IF(MAX($W246:CC246)&gt;INT(CD$11/$P248+1),MAX($W246:CC246),INT(CD$11/$P248+1))))))</f>
        <v>1</v>
      </c>
      <c r="CE246" s="5">
        <f ca="1">IF(CE$4="",0,IF(CE$1&lt;$P247,0,IF($P248="",1,IF($P248=0,0,IF(MAX($W246:CD246)&gt;INT(CE$11/$P248+1),MAX($W246:CD246),INT(CE$11/$P248+1))))))</f>
        <v>1</v>
      </c>
      <c r="CF246" s="5">
        <f ca="1">IF(CF$4="",0,IF(CF$1&lt;$P247,0,IF($P248="",1,IF($P248=0,0,IF(MAX($W246:CE246)&gt;INT(CF$11/$P248+1),MAX($W246:CE246),INT(CF$11/$P248+1))))))</f>
        <v>0</v>
      </c>
    </row>
    <row r="247" spans="2:84" x14ac:dyDescent="0.3">
      <c r="B247" s="13">
        <f>ROW()</f>
        <v>247</v>
      </c>
      <c r="H247" s="1" t="str">
        <f t="shared" si="434"/>
        <v>Постоянные расходы с НДС</v>
      </c>
      <c r="I247" s="1" t="str">
        <f>I246</f>
        <v>Прочие расходы</v>
      </c>
      <c r="J247" s="1" t="str">
        <f>$J$235</f>
        <v>Номер периода старта начисления расхода</v>
      </c>
      <c r="M247" s="53" t="s">
        <v>89</v>
      </c>
      <c r="O247" s="82"/>
      <c r="P247" s="84">
        <v>1</v>
      </c>
      <c r="W247" s="34"/>
    </row>
    <row r="248" spans="2:84" x14ac:dyDescent="0.3">
      <c r="B248" s="13">
        <f>ROW()</f>
        <v>248</v>
      </c>
      <c r="H248" s="1" t="str">
        <f t="shared" si="434"/>
        <v>Постоянные расходы с НДС</v>
      </c>
      <c r="I248" s="1" t="str">
        <f>I246</f>
        <v>Прочие расходы</v>
      </c>
      <c r="J248" s="1" t="str">
        <f>$J$236</f>
        <v>Объем продукции на одну единицу расхода</v>
      </c>
      <c r="M248" s="53" t="str">
        <f>Prcsses!$P$11</f>
        <v>тн</v>
      </c>
      <c r="O248" s="82"/>
      <c r="P248" s="84"/>
      <c r="W248" s="34"/>
    </row>
    <row r="249" spans="2:84" s="26" customFormat="1" ht="12" x14ac:dyDescent="0.25">
      <c r="B249" s="13"/>
      <c r="M249" s="55"/>
      <c r="N249" s="44" t="s">
        <v>21</v>
      </c>
      <c r="O249" s="45"/>
      <c r="P249" s="46"/>
      <c r="Q249" s="89"/>
      <c r="U249" s="41"/>
      <c r="V249" s="42"/>
      <c r="W249" s="43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</row>
    <row r="250" spans="2:84" ht="4.05" customHeight="1" x14ac:dyDescent="0.3">
      <c r="B250" s="13">
        <f>ROW()</f>
        <v>250</v>
      </c>
    </row>
    <row r="251" spans="2:84" x14ac:dyDescent="0.3">
      <c r="B251" s="13">
        <f>ROW()</f>
        <v>251</v>
      </c>
      <c r="H251" s="1" t="str">
        <f>$H$233</f>
        <v>Постоянные расходы с НДС</v>
      </c>
      <c r="I251" s="1" t="str">
        <f>"Расход - ["&amp;I234&amp;"]"</f>
        <v>Расход - [Аренда]</v>
      </c>
      <c r="M251" s="53" t="s">
        <v>80</v>
      </c>
      <c r="X251" s="5">
        <f t="shared" ref="X251:CF251" ca="1" si="435">IF(X$4="",0,$P252*(1+$P$268)^(INT((X$1-1)/IF(OR($P$269&lt;=0,$P$269=""),12,$P$269))))</f>
        <v>300000</v>
      </c>
      <c r="Y251" s="5">
        <f t="shared" ca="1" si="435"/>
        <v>300000</v>
      </c>
      <c r="Z251" s="5">
        <f t="shared" ca="1" si="435"/>
        <v>300000</v>
      </c>
      <c r="AA251" s="5">
        <f t="shared" ca="1" si="435"/>
        <v>300000</v>
      </c>
      <c r="AB251" s="5">
        <f t="shared" ca="1" si="435"/>
        <v>300000</v>
      </c>
      <c r="AC251" s="5">
        <f t="shared" ca="1" si="435"/>
        <v>300000</v>
      </c>
      <c r="AD251" s="5">
        <f t="shared" ca="1" si="435"/>
        <v>300000</v>
      </c>
      <c r="AE251" s="5">
        <f t="shared" ca="1" si="435"/>
        <v>300000</v>
      </c>
      <c r="AF251" s="5">
        <f t="shared" ca="1" si="435"/>
        <v>300000</v>
      </c>
      <c r="AG251" s="5">
        <f t="shared" ca="1" si="435"/>
        <v>300000</v>
      </c>
      <c r="AH251" s="5">
        <f t="shared" ca="1" si="435"/>
        <v>300000</v>
      </c>
      <c r="AI251" s="5">
        <f t="shared" ca="1" si="435"/>
        <v>300000</v>
      </c>
      <c r="AJ251" s="5">
        <f t="shared" ca="1" si="435"/>
        <v>315000</v>
      </c>
      <c r="AK251" s="5">
        <f t="shared" ca="1" si="435"/>
        <v>315000</v>
      </c>
      <c r="AL251" s="5">
        <f t="shared" ca="1" si="435"/>
        <v>315000</v>
      </c>
      <c r="AM251" s="5">
        <f t="shared" ca="1" si="435"/>
        <v>315000</v>
      </c>
      <c r="AN251" s="5">
        <f t="shared" ca="1" si="435"/>
        <v>315000</v>
      </c>
      <c r="AO251" s="5">
        <f t="shared" ca="1" si="435"/>
        <v>315000</v>
      </c>
      <c r="AP251" s="5">
        <f t="shared" ca="1" si="435"/>
        <v>315000</v>
      </c>
      <c r="AQ251" s="5">
        <f t="shared" ca="1" si="435"/>
        <v>315000</v>
      </c>
      <c r="AR251" s="5">
        <f t="shared" ca="1" si="435"/>
        <v>315000</v>
      </c>
      <c r="AS251" s="5">
        <f t="shared" ca="1" si="435"/>
        <v>315000</v>
      </c>
      <c r="AT251" s="5">
        <f t="shared" ca="1" si="435"/>
        <v>315000</v>
      </c>
      <c r="AU251" s="5">
        <f t="shared" ca="1" si="435"/>
        <v>315000</v>
      </c>
      <c r="AV251" s="5">
        <f t="shared" ca="1" si="435"/>
        <v>330750</v>
      </c>
      <c r="AW251" s="5">
        <f t="shared" ca="1" si="435"/>
        <v>330750</v>
      </c>
      <c r="AX251" s="5">
        <f t="shared" ca="1" si="435"/>
        <v>330750</v>
      </c>
      <c r="AY251" s="5">
        <f t="shared" ca="1" si="435"/>
        <v>330750</v>
      </c>
      <c r="AZ251" s="5">
        <f t="shared" ca="1" si="435"/>
        <v>330750</v>
      </c>
      <c r="BA251" s="5">
        <f t="shared" ca="1" si="435"/>
        <v>330750</v>
      </c>
      <c r="BB251" s="5">
        <f t="shared" ca="1" si="435"/>
        <v>330750</v>
      </c>
      <c r="BC251" s="5">
        <f t="shared" ca="1" si="435"/>
        <v>330750</v>
      </c>
      <c r="BD251" s="5">
        <f t="shared" ca="1" si="435"/>
        <v>330750</v>
      </c>
      <c r="BE251" s="5">
        <f t="shared" ca="1" si="435"/>
        <v>330750</v>
      </c>
      <c r="BF251" s="5">
        <f t="shared" ca="1" si="435"/>
        <v>330750</v>
      </c>
      <c r="BG251" s="5">
        <f t="shared" ca="1" si="435"/>
        <v>330750</v>
      </c>
      <c r="BH251" s="5">
        <f t="shared" ca="1" si="435"/>
        <v>347287.50000000006</v>
      </c>
      <c r="BI251" s="5">
        <f t="shared" ca="1" si="435"/>
        <v>347287.50000000006</v>
      </c>
      <c r="BJ251" s="5">
        <f t="shared" ca="1" si="435"/>
        <v>347287.50000000006</v>
      </c>
      <c r="BK251" s="5">
        <f t="shared" ca="1" si="435"/>
        <v>347287.50000000006</v>
      </c>
      <c r="BL251" s="5">
        <f t="shared" ca="1" si="435"/>
        <v>347287.50000000006</v>
      </c>
      <c r="BM251" s="5">
        <f t="shared" ca="1" si="435"/>
        <v>347287.50000000006</v>
      </c>
      <c r="BN251" s="5">
        <f t="shared" ca="1" si="435"/>
        <v>347287.50000000006</v>
      </c>
      <c r="BO251" s="5">
        <f t="shared" ca="1" si="435"/>
        <v>347287.50000000006</v>
      </c>
      <c r="BP251" s="5">
        <f t="shared" ca="1" si="435"/>
        <v>347287.50000000006</v>
      </c>
      <c r="BQ251" s="5">
        <f t="shared" ca="1" si="435"/>
        <v>347287.50000000006</v>
      </c>
      <c r="BR251" s="5">
        <f t="shared" ca="1" si="435"/>
        <v>347287.50000000006</v>
      </c>
      <c r="BS251" s="5">
        <f t="shared" ca="1" si="435"/>
        <v>347287.50000000006</v>
      </c>
      <c r="BT251" s="5">
        <f t="shared" ca="1" si="435"/>
        <v>364651.875</v>
      </c>
      <c r="BU251" s="5">
        <f t="shared" ca="1" si="435"/>
        <v>364651.875</v>
      </c>
      <c r="BV251" s="5">
        <f t="shared" ca="1" si="435"/>
        <v>364651.875</v>
      </c>
      <c r="BW251" s="5">
        <f t="shared" ca="1" si="435"/>
        <v>364651.875</v>
      </c>
      <c r="BX251" s="5">
        <f t="shared" ca="1" si="435"/>
        <v>364651.875</v>
      </c>
      <c r="BY251" s="5">
        <f t="shared" ca="1" si="435"/>
        <v>364651.875</v>
      </c>
      <c r="BZ251" s="5">
        <f t="shared" ca="1" si="435"/>
        <v>364651.875</v>
      </c>
      <c r="CA251" s="5">
        <f t="shared" ca="1" si="435"/>
        <v>364651.875</v>
      </c>
      <c r="CB251" s="5">
        <f t="shared" ca="1" si="435"/>
        <v>364651.875</v>
      </c>
      <c r="CC251" s="5">
        <f t="shared" ca="1" si="435"/>
        <v>364651.875</v>
      </c>
      <c r="CD251" s="5">
        <f t="shared" ca="1" si="435"/>
        <v>364651.875</v>
      </c>
      <c r="CE251" s="5">
        <f t="shared" ca="1" si="435"/>
        <v>364651.875</v>
      </c>
      <c r="CF251" s="5">
        <f t="shared" ca="1" si="435"/>
        <v>0</v>
      </c>
    </row>
    <row r="252" spans="2:84" x14ac:dyDescent="0.3">
      <c r="B252" s="13">
        <f>ROW()</f>
        <v>252</v>
      </c>
      <c r="H252" s="1" t="str">
        <f>$H$233</f>
        <v>Постоянные расходы с НДС</v>
      </c>
      <c r="I252" s="1" t="str">
        <f>I251</f>
        <v>Расход - [Аренда]</v>
      </c>
      <c r="J252" s="1" t="s">
        <v>97</v>
      </c>
      <c r="M252" s="53" t="s">
        <v>80</v>
      </c>
      <c r="O252" s="82"/>
      <c r="P252" s="84">
        <v>300000</v>
      </c>
      <c r="W252" s="34"/>
    </row>
    <row r="253" spans="2:84" ht="4.05" customHeight="1" x14ac:dyDescent="0.3">
      <c r="B253" s="13">
        <f>ROW()</f>
        <v>253</v>
      </c>
    </row>
    <row r="254" spans="2:84" x14ac:dyDescent="0.3">
      <c r="B254" s="13">
        <f>ROW()</f>
        <v>254</v>
      </c>
      <c r="H254" s="1" t="str">
        <f>$H$233</f>
        <v>Постоянные расходы с НДС</v>
      </c>
      <c r="I254" s="1" t="str">
        <f>"Расход - ["&amp;I237&amp;"]"</f>
        <v>Расход - [Связь и Интернет]</v>
      </c>
      <c r="M254" s="53" t="s">
        <v>80</v>
      </c>
      <c r="X254" s="5">
        <f t="shared" ref="X254:CF254" ca="1" si="436">IF(X$4="",0,$P255*(1+$P$268)^(INT((X$1-1)/IF(OR($P$269&lt;=0,$P$269=""),12,$P$269))))</f>
        <v>10000</v>
      </c>
      <c r="Y254" s="5">
        <f t="shared" ca="1" si="436"/>
        <v>10000</v>
      </c>
      <c r="Z254" s="5">
        <f t="shared" ca="1" si="436"/>
        <v>10000</v>
      </c>
      <c r="AA254" s="5">
        <f t="shared" ca="1" si="436"/>
        <v>10000</v>
      </c>
      <c r="AB254" s="5">
        <f t="shared" ca="1" si="436"/>
        <v>10000</v>
      </c>
      <c r="AC254" s="5">
        <f t="shared" ca="1" si="436"/>
        <v>10000</v>
      </c>
      <c r="AD254" s="5">
        <f t="shared" ca="1" si="436"/>
        <v>10000</v>
      </c>
      <c r="AE254" s="5">
        <f t="shared" ca="1" si="436"/>
        <v>10000</v>
      </c>
      <c r="AF254" s="5">
        <f t="shared" ca="1" si="436"/>
        <v>10000</v>
      </c>
      <c r="AG254" s="5">
        <f t="shared" ca="1" si="436"/>
        <v>10000</v>
      </c>
      <c r="AH254" s="5">
        <f t="shared" ca="1" si="436"/>
        <v>10000</v>
      </c>
      <c r="AI254" s="5">
        <f t="shared" ca="1" si="436"/>
        <v>10000</v>
      </c>
      <c r="AJ254" s="5">
        <f t="shared" ca="1" si="436"/>
        <v>10500</v>
      </c>
      <c r="AK254" s="5">
        <f t="shared" ca="1" si="436"/>
        <v>10500</v>
      </c>
      <c r="AL254" s="5">
        <f t="shared" ca="1" si="436"/>
        <v>10500</v>
      </c>
      <c r="AM254" s="5">
        <f t="shared" ca="1" si="436"/>
        <v>10500</v>
      </c>
      <c r="AN254" s="5">
        <f t="shared" ca="1" si="436"/>
        <v>10500</v>
      </c>
      <c r="AO254" s="5">
        <f t="shared" ca="1" si="436"/>
        <v>10500</v>
      </c>
      <c r="AP254" s="5">
        <f t="shared" ca="1" si="436"/>
        <v>10500</v>
      </c>
      <c r="AQ254" s="5">
        <f t="shared" ca="1" si="436"/>
        <v>10500</v>
      </c>
      <c r="AR254" s="5">
        <f t="shared" ca="1" si="436"/>
        <v>10500</v>
      </c>
      <c r="AS254" s="5">
        <f t="shared" ca="1" si="436"/>
        <v>10500</v>
      </c>
      <c r="AT254" s="5">
        <f t="shared" ca="1" si="436"/>
        <v>10500</v>
      </c>
      <c r="AU254" s="5">
        <f t="shared" ca="1" si="436"/>
        <v>10500</v>
      </c>
      <c r="AV254" s="5">
        <f t="shared" ca="1" si="436"/>
        <v>11025</v>
      </c>
      <c r="AW254" s="5">
        <f t="shared" ca="1" si="436"/>
        <v>11025</v>
      </c>
      <c r="AX254" s="5">
        <f t="shared" ca="1" si="436"/>
        <v>11025</v>
      </c>
      <c r="AY254" s="5">
        <f t="shared" ca="1" si="436"/>
        <v>11025</v>
      </c>
      <c r="AZ254" s="5">
        <f t="shared" ca="1" si="436"/>
        <v>11025</v>
      </c>
      <c r="BA254" s="5">
        <f t="shared" ca="1" si="436"/>
        <v>11025</v>
      </c>
      <c r="BB254" s="5">
        <f t="shared" ca="1" si="436"/>
        <v>11025</v>
      </c>
      <c r="BC254" s="5">
        <f t="shared" ca="1" si="436"/>
        <v>11025</v>
      </c>
      <c r="BD254" s="5">
        <f t="shared" ca="1" si="436"/>
        <v>11025</v>
      </c>
      <c r="BE254" s="5">
        <f t="shared" ca="1" si="436"/>
        <v>11025</v>
      </c>
      <c r="BF254" s="5">
        <f t="shared" ca="1" si="436"/>
        <v>11025</v>
      </c>
      <c r="BG254" s="5">
        <f t="shared" ca="1" si="436"/>
        <v>11025</v>
      </c>
      <c r="BH254" s="5">
        <f t="shared" ca="1" si="436"/>
        <v>11576.250000000002</v>
      </c>
      <c r="BI254" s="5">
        <f t="shared" ca="1" si="436"/>
        <v>11576.250000000002</v>
      </c>
      <c r="BJ254" s="5">
        <f t="shared" ca="1" si="436"/>
        <v>11576.250000000002</v>
      </c>
      <c r="BK254" s="5">
        <f t="shared" ca="1" si="436"/>
        <v>11576.250000000002</v>
      </c>
      <c r="BL254" s="5">
        <f t="shared" ca="1" si="436"/>
        <v>11576.250000000002</v>
      </c>
      <c r="BM254" s="5">
        <f t="shared" ca="1" si="436"/>
        <v>11576.250000000002</v>
      </c>
      <c r="BN254" s="5">
        <f t="shared" ca="1" si="436"/>
        <v>11576.250000000002</v>
      </c>
      <c r="BO254" s="5">
        <f t="shared" ca="1" si="436"/>
        <v>11576.250000000002</v>
      </c>
      <c r="BP254" s="5">
        <f t="shared" ca="1" si="436"/>
        <v>11576.250000000002</v>
      </c>
      <c r="BQ254" s="5">
        <f t="shared" ca="1" si="436"/>
        <v>11576.250000000002</v>
      </c>
      <c r="BR254" s="5">
        <f t="shared" ca="1" si="436"/>
        <v>11576.250000000002</v>
      </c>
      <c r="BS254" s="5">
        <f t="shared" ca="1" si="436"/>
        <v>11576.250000000002</v>
      </c>
      <c r="BT254" s="5">
        <f t="shared" ca="1" si="436"/>
        <v>12155.0625</v>
      </c>
      <c r="BU254" s="5">
        <f t="shared" ca="1" si="436"/>
        <v>12155.0625</v>
      </c>
      <c r="BV254" s="5">
        <f t="shared" ca="1" si="436"/>
        <v>12155.0625</v>
      </c>
      <c r="BW254" s="5">
        <f t="shared" ca="1" si="436"/>
        <v>12155.0625</v>
      </c>
      <c r="BX254" s="5">
        <f t="shared" ca="1" si="436"/>
        <v>12155.0625</v>
      </c>
      <c r="BY254" s="5">
        <f t="shared" ca="1" si="436"/>
        <v>12155.0625</v>
      </c>
      <c r="BZ254" s="5">
        <f t="shared" ca="1" si="436"/>
        <v>12155.0625</v>
      </c>
      <c r="CA254" s="5">
        <f t="shared" ca="1" si="436"/>
        <v>12155.0625</v>
      </c>
      <c r="CB254" s="5">
        <f t="shared" ca="1" si="436"/>
        <v>12155.0625</v>
      </c>
      <c r="CC254" s="5">
        <f t="shared" ca="1" si="436"/>
        <v>12155.0625</v>
      </c>
      <c r="CD254" s="5">
        <f t="shared" ca="1" si="436"/>
        <v>12155.0625</v>
      </c>
      <c r="CE254" s="5">
        <f t="shared" ca="1" si="436"/>
        <v>12155.0625</v>
      </c>
      <c r="CF254" s="5">
        <f t="shared" ca="1" si="436"/>
        <v>0</v>
      </c>
    </row>
    <row r="255" spans="2:84" x14ac:dyDescent="0.3">
      <c r="B255" s="13">
        <f>ROW()</f>
        <v>255</v>
      </c>
      <c r="H255" s="1" t="str">
        <f>$H$233</f>
        <v>Постоянные расходы с НДС</v>
      </c>
      <c r="I255" s="1" t="str">
        <f>I254</f>
        <v>Расход - [Связь и Интернет]</v>
      </c>
      <c r="J255" s="1" t="str">
        <f>$J$252</f>
        <v>Размер одной единицы расхода</v>
      </c>
      <c r="M255" s="53" t="s">
        <v>80</v>
      </c>
      <c r="O255" s="82"/>
      <c r="P255" s="84">
        <v>10000</v>
      </c>
      <c r="W255" s="34"/>
    </row>
    <row r="256" spans="2:84" ht="4.05" customHeight="1" x14ac:dyDescent="0.3">
      <c r="B256" s="13">
        <f>ROW()</f>
        <v>256</v>
      </c>
    </row>
    <row r="257" spans="2:84" x14ac:dyDescent="0.3">
      <c r="B257" s="13">
        <f>ROW()</f>
        <v>257</v>
      </c>
      <c r="H257" s="1" t="str">
        <f>$H$233</f>
        <v>Постоянные расходы с НДС</v>
      </c>
      <c r="I257" s="1" t="str">
        <f>"Расход - ["&amp;I240&amp;"]"</f>
        <v>Расход - [Банковские расходы]</v>
      </c>
      <c r="M257" s="53" t="s">
        <v>80</v>
      </c>
      <c r="X257" s="5">
        <f t="shared" ref="X257:CF257" ca="1" si="437">IF(X$4="",0,$P258*(1+$P$268)^(INT((X$1-1)/IF(OR($P$269&lt;=0,$P$269=""),12,$P$269))))</f>
        <v>5000</v>
      </c>
      <c r="Y257" s="5">
        <f t="shared" ca="1" si="437"/>
        <v>5000</v>
      </c>
      <c r="Z257" s="5">
        <f t="shared" ca="1" si="437"/>
        <v>5000</v>
      </c>
      <c r="AA257" s="5">
        <f t="shared" ca="1" si="437"/>
        <v>5000</v>
      </c>
      <c r="AB257" s="5">
        <f t="shared" ca="1" si="437"/>
        <v>5000</v>
      </c>
      <c r="AC257" s="5">
        <f t="shared" ca="1" si="437"/>
        <v>5000</v>
      </c>
      <c r="AD257" s="5">
        <f t="shared" ca="1" si="437"/>
        <v>5000</v>
      </c>
      <c r="AE257" s="5">
        <f t="shared" ca="1" si="437"/>
        <v>5000</v>
      </c>
      <c r="AF257" s="5">
        <f t="shared" ca="1" si="437"/>
        <v>5000</v>
      </c>
      <c r="AG257" s="5">
        <f t="shared" ca="1" si="437"/>
        <v>5000</v>
      </c>
      <c r="AH257" s="5">
        <f t="shared" ca="1" si="437"/>
        <v>5000</v>
      </c>
      <c r="AI257" s="5">
        <f t="shared" ca="1" si="437"/>
        <v>5000</v>
      </c>
      <c r="AJ257" s="5">
        <f t="shared" ca="1" si="437"/>
        <v>5250</v>
      </c>
      <c r="AK257" s="5">
        <f t="shared" ca="1" si="437"/>
        <v>5250</v>
      </c>
      <c r="AL257" s="5">
        <f t="shared" ca="1" si="437"/>
        <v>5250</v>
      </c>
      <c r="AM257" s="5">
        <f t="shared" ca="1" si="437"/>
        <v>5250</v>
      </c>
      <c r="AN257" s="5">
        <f t="shared" ca="1" si="437"/>
        <v>5250</v>
      </c>
      <c r="AO257" s="5">
        <f t="shared" ca="1" si="437"/>
        <v>5250</v>
      </c>
      <c r="AP257" s="5">
        <f t="shared" ca="1" si="437"/>
        <v>5250</v>
      </c>
      <c r="AQ257" s="5">
        <f t="shared" ca="1" si="437"/>
        <v>5250</v>
      </c>
      <c r="AR257" s="5">
        <f t="shared" ca="1" si="437"/>
        <v>5250</v>
      </c>
      <c r="AS257" s="5">
        <f t="shared" ca="1" si="437"/>
        <v>5250</v>
      </c>
      <c r="AT257" s="5">
        <f t="shared" ca="1" si="437"/>
        <v>5250</v>
      </c>
      <c r="AU257" s="5">
        <f t="shared" ca="1" si="437"/>
        <v>5250</v>
      </c>
      <c r="AV257" s="5">
        <f t="shared" ca="1" si="437"/>
        <v>5512.5</v>
      </c>
      <c r="AW257" s="5">
        <f t="shared" ca="1" si="437"/>
        <v>5512.5</v>
      </c>
      <c r="AX257" s="5">
        <f t="shared" ca="1" si="437"/>
        <v>5512.5</v>
      </c>
      <c r="AY257" s="5">
        <f t="shared" ca="1" si="437"/>
        <v>5512.5</v>
      </c>
      <c r="AZ257" s="5">
        <f t="shared" ca="1" si="437"/>
        <v>5512.5</v>
      </c>
      <c r="BA257" s="5">
        <f t="shared" ca="1" si="437"/>
        <v>5512.5</v>
      </c>
      <c r="BB257" s="5">
        <f t="shared" ca="1" si="437"/>
        <v>5512.5</v>
      </c>
      <c r="BC257" s="5">
        <f t="shared" ca="1" si="437"/>
        <v>5512.5</v>
      </c>
      <c r="BD257" s="5">
        <f t="shared" ca="1" si="437"/>
        <v>5512.5</v>
      </c>
      <c r="BE257" s="5">
        <f t="shared" ca="1" si="437"/>
        <v>5512.5</v>
      </c>
      <c r="BF257" s="5">
        <f t="shared" ca="1" si="437"/>
        <v>5512.5</v>
      </c>
      <c r="BG257" s="5">
        <f t="shared" ca="1" si="437"/>
        <v>5512.5</v>
      </c>
      <c r="BH257" s="5">
        <f t="shared" ca="1" si="437"/>
        <v>5788.1250000000009</v>
      </c>
      <c r="BI257" s="5">
        <f t="shared" ca="1" si="437"/>
        <v>5788.1250000000009</v>
      </c>
      <c r="BJ257" s="5">
        <f t="shared" ca="1" si="437"/>
        <v>5788.1250000000009</v>
      </c>
      <c r="BK257" s="5">
        <f t="shared" ca="1" si="437"/>
        <v>5788.1250000000009</v>
      </c>
      <c r="BL257" s="5">
        <f t="shared" ca="1" si="437"/>
        <v>5788.1250000000009</v>
      </c>
      <c r="BM257" s="5">
        <f t="shared" ca="1" si="437"/>
        <v>5788.1250000000009</v>
      </c>
      <c r="BN257" s="5">
        <f t="shared" ca="1" si="437"/>
        <v>5788.1250000000009</v>
      </c>
      <c r="BO257" s="5">
        <f t="shared" ca="1" si="437"/>
        <v>5788.1250000000009</v>
      </c>
      <c r="BP257" s="5">
        <f t="shared" ca="1" si="437"/>
        <v>5788.1250000000009</v>
      </c>
      <c r="BQ257" s="5">
        <f t="shared" ca="1" si="437"/>
        <v>5788.1250000000009</v>
      </c>
      <c r="BR257" s="5">
        <f t="shared" ca="1" si="437"/>
        <v>5788.1250000000009</v>
      </c>
      <c r="BS257" s="5">
        <f t="shared" ca="1" si="437"/>
        <v>5788.1250000000009</v>
      </c>
      <c r="BT257" s="5">
        <f t="shared" ca="1" si="437"/>
        <v>6077.53125</v>
      </c>
      <c r="BU257" s="5">
        <f t="shared" ca="1" si="437"/>
        <v>6077.53125</v>
      </c>
      <c r="BV257" s="5">
        <f t="shared" ca="1" si="437"/>
        <v>6077.53125</v>
      </c>
      <c r="BW257" s="5">
        <f t="shared" ca="1" si="437"/>
        <v>6077.53125</v>
      </c>
      <c r="BX257" s="5">
        <f t="shared" ca="1" si="437"/>
        <v>6077.53125</v>
      </c>
      <c r="BY257" s="5">
        <f t="shared" ca="1" si="437"/>
        <v>6077.53125</v>
      </c>
      <c r="BZ257" s="5">
        <f t="shared" ca="1" si="437"/>
        <v>6077.53125</v>
      </c>
      <c r="CA257" s="5">
        <f t="shared" ca="1" si="437"/>
        <v>6077.53125</v>
      </c>
      <c r="CB257" s="5">
        <f t="shared" ca="1" si="437"/>
        <v>6077.53125</v>
      </c>
      <c r="CC257" s="5">
        <f t="shared" ca="1" si="437"/>
        <v>6077.53125</v>
      </c>
      <c r="CD257" s="5">
        <f t="shared" ca="1" si="437"/>
        <v>6077.53125</v>
      </c>
      <c r="CE257" s="5">
        <f t="shared" ca="1" si="437"/>
        <v>6077.53125</v>
      </c>
      <c r="CF257" s="5">
        <f t="shared" ca="1" si="437"/>
        <v>0</v>
      </c>
    </row>
    <row r="258" spans="2:84" x14ac:dyDescent="0.3">
      <c r="B258" s="13">
        <f>ROW()</f>
        <v>258</v>
      </c>
      <c r="H258" s="1" t="str">
        <f>$H$233</f>
        <v>Постоянные расходы с НДС</v>
      </c>
      <c r="I258" s="1" t="str">
        <f>I257</f>
        <v>Расход - [Банковские расходы]</v>
      </c>
      <c r="J258" s="1" t="str">
        <f>$J$252</f>
        <v>Размер одной единицы расхода</v>
      </c>
      <c r="M258" s="53" t="s">
        <v>80</v>
      </c>
      <c r="O258" s="82"/>
      <c r="P258" s="84">
        <v>5000</v>
      </c>
      <c r="W258" s="34"/>
    </row>
    <row r="259" spans="2:84" ht="4.05" customHeight="1" x14ac:dyDescent="0.3">
      <c r="B259" s="13">
        <f>ROW()</f>
        <v>259</v>
      </c>
    </row>
    <row r="260" spans="2:84" x14ac:dyDescent="0.3">
      <c r="B260" s="13">
        <f>ROW()</f>
        <v>260</v>
      </c>
      <c r="H260" s="1" t="str">
        <f>$H$233</f>
        <v>Постоянные расходы с НДС</v>
      </c>
      <c r="I260" s="1" t="str">
        <f>"Расход - ["&amp;I243&amp;"]"</f>
        <v>Расход - [Аутсорсинг]</v>
      </c>
      <c r="M260" s="53" t="s">
        <v>80</v>
      </c>
      <c r="X260" s="5">
        <f t="shared" ref="X260:CF260" ca="1" si="438">IF(X$4="",0,$P261*(1+$P$268)^(INT((X$1-1)/IF(OR($P$269&lt;=0,$P$269=""),12,$P$269))))</f>
        <v>20000</v>
      </c>
      <c r="Y260" s="5">
        <f t="shared" ca="1" si="438"/>
        <v>20000</v>
      </c>
      <c r="Z260" s="5">
        <f t="shared" ca="1" si="438"/>
        <v>20000</v>
      </c>
      <c r="AA260" s="5">
        <f t="shared" ca="1" si="438"/>
        <v>20000</v>
      </c>
      <c r="AB260" s="5">
        <f t="shared" ca="1" si="438"/>
        <v>20000</v>
      </c>
      <c r="AC260" s="5">
        <f t="shared" ca="1" si="438"/>
        <v>20000</v>
      </c>
      <c r="AD260" s="5">
        <f t="shared" ca="1" si="438"/>
        <v>20000</v>
      </c>
      <c r="AE260" s="5">
        <f t="shared" ca="1" si="438"/>
        <v>20000</v>
      </c>
      <c r="AF260" s="5">
        <f t="shared" ca="1" si="438"/>
        <v>20000</v>
      </c>
      <c r="AG260" s="5">
        <f t="shared" ca="1" si="438"/>
        <v>20000</v>
      </c>
      <c r="AH260" s="5">
        <f t="shared" ca="1" si="438"/>
        <v>20000</v>
      </c>
      <c r="AI260" s="5">
        <f t="shared" ca="1" si="438"/>
        <v>20000</v>
      </c>
      <c r="AJ260" s="5">
        <f t="shared" ca="1" si="438"/>
        <v>21000</v>
      </c>
      <c r="AK260" s="5">
        <f t="shared" ca="1" si="438"/>
        <v>21000</v>
      </c>
      <c r="AL260" s="5">
        <f t="shared" ca="1" si="438"/>
        <v>21000</v>
      </c>
      <c r="AM260" s="5">
        <f t="shared" ca="1" si="438"/>
        <v>21000</v>
      </c>
      <c r="AN260" s="5">
        <f t="shared" ca="1" si="438"/>
        <v>21000</v>
      </c>
      <c r="AO260" s="5">
        <f t="shared" ca="1" si="438"/>
        <v>21000</v>
      </c>
      <c r="AP260" s="5">
        <f t="shared" ca="1" si="438"/>
        <v>21000</v>
      </c>
      <c r="AQ260" s="5">
        <f t="shared" ca="1" si="438"/>
        <v>21000</v>
      </c>
      <c r="AR260" s="5">
        <f t="shared" ca="1" si="438"/>
        <v>21000</v>
      </c>
      <c r="AS260" s="5">
        <f t="shared" ca="1" si="438"/>
        <v>21000</v>
      </c>
      <c r="AT260" s="5">
        <f t="shared" ca="1" si="438"/>
        <v>21000</v>
      </c>
      <c r="AU260" s="5">
        <f t="shared" ca="1" si="438"/>
        <v>21000</v>
      </c>
      <c r="AV260" s="5">
        <f t="shared" ca="1" si="438"/>
        <v>22050</v>
      </c>
      <c r="AW260" s="5">
        <f t="shared" ca="1" si="438"/>
        <v>22050</v>
      </c>
      <c r="AX260" s="5">
        <f t="shared" ca="1" si="438"/>
        <v>22050</v>
      </c>
      <c r="AY260" s="5">
        <f t="shared" ca="1" si="438"/>
        <v>22050</v>
      </c>
      <c r="AZ260" s="5">
        <f t="shared" ca="1" si="438"/>
        <v>22050</v>
      </c>
      <c r="BA260" s="5">
        <f t="shared" ca="1" si="438"/>
        <v>22050</v>
      </c>
      <c r="BB260" s="5">
        <f t="shared" ca="1" si="438"/>
        <v>22050</v>
      </c>
      <c r="BC260" s="5">
        <f t="shared" ca="1" si="438"/>
        <v>22050</v>
      </c>
      <c r="BD260" s="5">
        <f t="shared" ca="1" si="438"/>
        <v>22050</v>
      </c>
      <c r="BE260" s="5">
        <f t="shared" ca="1" si="438"/>
        <v>22050</v>
      </c>
      <c r="BF260" s="5">
        <f t="shared" ca="1" si="438"/>
        <v>22050</v>
      </c>
      <c r="BG260" s="5">
        <f t="shared" ca="1" si="438"/>
        <v>22050</v>
      </c>
      <c r="BH260" s="5">
        <f t="shared" ca="1" si="438"/>
        <v>23152.500000000004</v>
      </c>
      <c r="BI260" s="5">
        <f t="shared" ca="1" si="438"/>
        <v>23152.500000000004</v>
      </c>
      <c r="BJ260" s="5">
        <f t="shared" ca="1" si="438"/>
        <v>23152.500000000004</v>
      </c>
      <c r="BK260" s="5">
        <f t="shared" ca="1" si="438"/>
        <v>23152.500000000004</v>
      </c>
      <c r="BL260" s="5">
        <f t="shared" ca="1" si="438"/>
        <v>23152.500000000004</v>
      </c>
      <c r="BM260" s="5">
        <f t="shared" ca="1" si="438"/>
        <v>23152.500000000004</v>
      </c>
      <c r="BN260" s="5">
        <f t="shared" ca="1" si="438"/>
        <v>23152.500000000004</v>
      </c>
      <c r="BO260" s="5">
        <f t="shared" ca="1" si="438"/>
        <v>23152.500000000004</v>
      </c>
      <c r="BP260" s="5">
        <f t="shared" ca="1" si="438"/>
        <v>23152.500000000004</v>
      </c>
      <c r="BQ260" s="5">
        <f t="shared" ca="1" si="438"/>
        <v>23152.500000000004</v>
      </c>
      <c r="BR260" s="5">
        <f t="shared" ca="1" si="438"/>
        <v>23152.500000000004</v>
      </c>
      <c r="BS260" s="5">
        <f t="shared" ca="1" si="438"/>
        <v>23152.500000000004</v>
      </c>
      <c r="BT260" s="5">
        <f t="shared" ca="1" si="438"/>
        <v>24310.125</v>
      </c>
      <c r="BU260" s="5">
        <f t="shared" ca="1" si="438"/>
        <v>24310.125</v>
      </c>
      <c r="BV260" s="5">
        <f t="shared" ca="1" si="438"/>
        <v>24310.125</v>
      </c>
      <c r="BW260" s="5">
        <f t="shared" ca="1" si="438"/>
        <v>24310.125</v>
      </c>
      <c r="BX260" s="5">
        <f t="shared" ca="1" si="438"/>
        <v>24310.125</v>
      </c>
      <c r="BY260" s="5">
        <f t="shared" ca="1" si="438"/>
        <v>24310.125</v>
      </c>
      <c r="BZ260" s="5">
        <f t="shared" ca="1" si="438"/>
        <v>24310.125</v>
      </c>
      <c r="CA260" s="5">
        <f t="shared" ca="1" si="438"/>
        <v>24310.125</v>
      </c>
      <c r="CB260" s="5">
        <f t="shared" ca="1" si="438"/>
        <v>24310.125</v>
      </c>
      <c r="CC260" s="5">
        <f t="shared" ca="1" si="438"/>
        <v>24310.125</v>
      </c>
      <c r="CD260" s="5">
        <f t="shared" ca="1" si="438"/>
        <v>24310.125</v>
      </c>
      <c r="CE260" s="5">
        <f t="shared" ca="1" si="438"/>
        <v>24310.125</v>
      </c>
      <c r="CF260" s="5">
        <f t="shared" ca="1" si="438"/>
        <v>0</v>
      </c>
    </row>
    <row r="261" spans="2:84" x14ac:dyDescent="0.3">
      <c r="B261" s="13">
        <f>ROW()</f>
        <v>261</v>
      </c>
      <c r="H261" s="1" t="str">
        <f>$H$233</f>
        <v>Постоянные расходы с НДС</v>
      </c>
      <c r="I261" s="1" t="str">
        <f>I260</f>
        <v>Расход - [Аутсорсинг]</v>
      </c>
      <c r="J261" s="1" t="str">
        <f>$J$252</f>
        <v>Размер одной единицы расхода</v>
      </c>
      <c r="M261" s="53" t="s">
        <v>80</v>
      </c>
      <c r="O261" s="82"/>
      <c r="P261" s="84">
        <v>20000</v>
      </c>
      <c r="W261" s="34"/>
    </row>
    <row r="262" spans="2:84" ht="4.05" customHeight="1" x14ac:dyDescent="0.3">
      <c r="B262" s="13">
        <f>ROW()</f>
        <v>262</v>
      </c>
    </row>
    <row r="263" spans="2:84" x14ac:dyDescent="0.3">
      <c r="B263" s="13">
        <f>ROW()</f>
        <v>263</v>
      </c>
      <c r="H263" s="1" t="str">
        <f>$H$233</f>
        <v>Постоянные расходы с НДС</v>
      </c>
      <c r="I263" s="1" t="str">
        <f>"Расход - ["&amp;I246&amp;"]"</f>
        <v>Расход - [Прочие расходы]</v>
      </c>
      <c r="M263" s="53" t="s">
        <v>80</v>
      </c>
      <c r="X263" s="5">
        <f t="shared" ref="X263:CF263" ca="1" si="439">IF(X$4="",0,$P264*(1+$P$268)^(INT((X$1-1)/IF(OR($P$269&lt;=0,$P$269=""),12,$P$269))))</f>
        <v>3000</v>
      </c>
      <c r="Y263" s="5">
        <f t="shared" ca="1" si="439"/>
        <v>3000</v>
      </c>
      <c r="Z263" s="5">
        <f t="shared" ca="1" si="439"/>
        <v>3000</v>
      </c>
      <c r="AA263" s="5">
        <f t="shared" ca="1" si="439"/>
        <v>3000</v>
      </c>
      <c r="AB263" s="5">
        <f t="shared" ca="1" si="439"/>
        <v>3000</v>
      </c>
      <c r="AC263" s="5">
        <f t="shared" ca="1" si="439"/>
        <v>3000</v>
      </c>
      <c r="AD263" s="5">
        <f t="shared" ca="1" si="439"/>
        <v>3000</v>
      </c>
      <c r="AE263" s="5">
        <f t="shared" ca="1" si="439"/>
        <v>3000</v>
      </c>
      <c r="AF263" s="5">
        <f t="shared" ca="1" si="439"/>
        <v>3000</v>
      </c>
      <c r="AG263" s="5">
        <f t="shared" ca="1" si="439"/>
        <v>3000</v>
      </c>
      <c r="AH263" s="5">
        <f t="shared" ca="1" si="439"/>
        <v>3000</v>
      </c>
      <c r="AI263" s="5">
        <f t="shared" ca="1" si="439"/>
        <v>3000</v>
      </c>
      <c r="AJ263" s="5">
        <f t="shared" ca="1" si="439"/>
        <v>3150</v>
      </c>
      <c r="AK263" s="5">
        <f t="shared" ca="1" si="439"/>
        <v>3150</v>
      </c>
      <c r="AL263" s="5">
        <f t="shared" ca="1" si="439"/>
        <v>3150</v>
      </c>
      <c r="AM263" s="5">
        <f t="shared" ca="1" si="439"/>
        <v>3150</v>
      </c>
      <c r="AN263" s="5">
        <f t="shared" ca="1" si="439"/>
        <v>3150</v>
      </c>
      <c r="AO263" s="5">
        <f t="shared" ca="1" si="439"/>
        <v>3150</v>
      </c>
      <c r="AP263" s="5">
        <f t="shared" ca="1" si="439"/>
        <v>3150</v>
      </c>
      <c r="AQ263" s="5">
        <f t="shared" ca="1" si="439"/>
        <v>3150</v>
      </c>
      <c r="AR263" s="5">
        <f t="shared" ca="1" si="439"/>
        <v>3150</v>
      </c>
      <c r="AS263" s="5">
        <f t="shared" ca="1" si="439"/>
        <v>3150</v>
      </c>
      <c r="AT263" s="5">
        <f t="shared" ca="1" si="439"/>
        <v>3150</v>
      </c>
      <c r="AU263" s="5">
        <f t="shared" ca="1" si="439"/>
        <v>3150</v>
      </c>
      <c r="AV263" s="5">
        <f t="shared" ca="1" si="439"/>
        <v>3307.5</v>
      </c>
      <c r="AW263" s="5">
        <f t="shared" ca="1" si="439"/>
        <v>3307.5</v>
      </c>
      <c r="AX263" s="5">
        <f t="shared" ca="1" si="439"/>
        <v>3307.5</v>
      </c>
      <c r="AY263" s="5">
        <f t="shared" ca="1" si="439"/>
        <v>3307.5</v>
      </c>
      <c r="AZ263" s="5">
        <f t="shared" ca="1" si="439"/>
        <v>3307.5</v>
      </c>
      <c r="BA263" s="5">
        <f t="shared" ca="1" si="439"/>
        <v>3307.5</v>
      </c>
      <c r="BB263" s="5">
        <f t="shared" ca="1" si="439"/>
        <v>3307.5</v>
      </c>
      <c r="BC263" s="5">
        <f t="shared" ca="1" si="439"/>
        <v>3307.5</v>
      </c>
      <c r="BD263" s="5">
        <f t="shared" ca="1" si="439"/>
        <v>3307.5</v>
      </c>
      <c r="BE263" s="5">
        <f t="shared" ca="1" si="439"/>
        <v>3307.5</v>
      </c>
      <c r="BF263" s="5">
        <f t="shared" ca="1" si="439"/>
        <v>3307.5</v>
      </c>
      <c r="BG263" s="5">
        <f t="shared" ca="1" si="439"/>
        <v>3307.5</v>
      </c>
      <c r="BH263" s="5">
        <f t="shared" ca="1" si="439"/>
        <v>3472.8750000000005</v>
      </c>
      <c r="BI263" s="5">
        <f t="shared" ca="1" si="439"/>
        <v>3472.8750000000005</v>
      </c>
      <c r="BJ263" s="5">
        <f t="shared" ca="1" si="439"/>
        <v>3472.8750000000005</v>
      </c>
      <c r="BK263" s="5">
        <f t="shared" ca="1" si="439"/>
        <v>3472.8750000000005</v>
      </c>
      <c r="BL263" s="5">
        <f t="shared" ca="1" si="439"/>
        <v>3472.8750000000005</v>
      </c>
      <c r="BM263" s="5">
        <f t="shared" ca="1" si="439"/>
        <v>3472.8750000000005</v>
      </c>
      <c r="BN263" s="5">
        <f t="shared" ca="1" si="439"/>
        <v>3472.8750000000005</v>
      </c>
      <c r="BO263" s="5">
        <f t="shared" ca="1" si="439"/>
        <v>3472.8750000000005</v>
      </c>
      <c r="BP263" s="5">
        <f t="shared" ca="1" si="439"/>
        <v>3472.8750000000005</v>
      </c>
      <c r="BQ263" s="5">
        <f t="shared" ca="1" si="439"/>
        <v>3472.8750000000005</v>
      </c>
      <c r="BR263" s="5">
        <f t="shared" ca="1" si="439"/>
        <v>3472.8750000000005</v>
      </c>
      <c r="BS263" s="5">
        <f t="shared" ca="1" si="439"/>
        <v>3472.8750000000005</v>
      </c>
      <c r="BT263" s="5">
        <f t="shared" ca="1" si="439"/>
        <v>3646.5187500000002</v>
      </c>
      <c r="BU263" s="5">
        <f t="shared" ca="1" si="439"/>
        <v>3646.5187500000002</v>
      </c>
      <c r="BV263" s="5">
        <f t="shared" ca="1" si="439"/>
        <v>3646.5187500000002</v>
      </c>
      <c r="BW263" s="5">
        <f t="shared" ca="1" si="439"/>
        <v>3646.5187500000002</v>
      </c>
      <c r="BX263" s="5">
        <f t="shared" ca="1" si="439"/>
        <v>3646.5187500000002</v>
      </c>
      <c r="BY263" s="5">
        <f t="shared" ca="1" si="439"/>
        <v>3646.5187500000002</v>
      </c>
      <c r="BZ263" s="5">
        <f t="shared" ca="1" si="439"/>
        <v>3646.5187500000002</v>
      </c>
      <c r="CA263" s="5">
        <f t="shared" ca="1" si="439"/>
        <v>3646.5187500000002</v>
      </c>
      <c r="CB263" s="5">
        <f t="shared" ca="1" si="439"/>
        <v>3646.5187500000002</v>
      </c>
      <c r="CC263" s="5">
        <f t="shared" ca="1" si="439"/>
        <v>3646.5187500000002</v>
      </c>
      <c r="CD263" s="5">
        <f t="shared" ca="1" si="439"/>
        <v>3646.5187500000002</v>
      </c>
      <c r="CE263" s="5">
        <f t="shared" ca="1" si="439"/>
        <v>3646.5187500000002</v>
      </c>
      <c r="CF263" s="5">
        <f t="shared" ca="1" si="439"/>
        <v>0</v>
      </c>
    </row>
    <row r="264" spans="2:84" x14ac:dyDescent="0.3">
      <c r="B264" s="13">
        <f>ROW()</f>
        <v>264</v>
      </c>
      <c r="H264" s="1" t="str">
        <f>$H$233</f>
        <v>Постоянные расходы с НДС</v>
      </c>
      <c r="I264" s="1" t="str">
        <f>I263</f>
        <v>Расход - [Прочие расходы]</v>
      </c>
      <c r="J264" s="1" t="str">
        <f>$J$252</f>
        <v>Размер одной единицы расхода</v>
      </c>
      <c r="M264" s="53" t="s">
        <v>80</v>
      </c>
      <c r="O264" s="82"/>
      <c r="P264" s="84">
        <v>3000</v>
      </c>
      <c r="W264" s="34"/>
    </row>
    <row r="265" spans="2:84" ht="4.05" customHeight="1" x14ac:dyDescent="0.3">
      <c r="B265" s="13">
        <f>ROW()</f>
        <v>265</v>
      </c>
    </row>
    <row r="266" spans="2:84" s="26" customFormat="1" ht="12" x14ac:dyDescent="0.25">
      <c r="B266" s="13"/>
      <c r="M266" s="55"/>
      <c r="N266" s="44" t="s">
        <v>21</v>
      </c>
      <c r="O266" s="45"/>
      <c r="P266" s="46"/>
      <c r="Q266" s="89"/>
      <c r="U266" s="41"/>
      <c r="V266" s="42"/>
      <c r="W266" s="43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</row>
    <row r="267" spans="2:84" ht="4.05" customHeight="1" x14ac:dyDescent="0.3">
      <c r="B267" s="13">
        <f>ROW()</f>
        <v>267</v>
      </c>
    </row>
    <row r="268" spans="2:84" x14ac:dyDescent="0.3">
      <c r="B268" s="13">
        <f>ROW()</f>
        <v>268</v>
      </c>
      <c r="H268" s="1" t="str">
        <f>$H$233</f>
        <v>Постоянные расходы с НДС</v>
      </c>
      <c r="I268" s="1" t="s">
        <v>98</v>
      </c>
      <c r="M268" s="53" t="s">
        <v>16</v>
      </c>
      <c r="O268" s="82"/>
      <c r="P268" s="86">
        <v>0.05</v>
      </c>
      <c r="W268" s="34"/>
    </row>
    <row r="269" spans="2:84" x14ac:dyDescent="0.3">
      <c r="B269" s="13">
        <f>ROW()</f>
        <v>269</v>
      </c>
      <c r="H269" s="1" t="str">
        <f>$H$233</f>
        <v>Постоянные расходы с НДС</v>
      </c>
      <c r="I269" s="1" t="s">
        <v>99</v>
      </c>
      <c r="M269" s="53" t="s">
        <v>84</v>
      </c>
      <c r="O269" s="82"/>
      <c r="P269" s="87">
        <v>12</v>
      </c>
      <c r="W269" s="34"/>
    </row>
    <row r="270" spans="2:84" x14ac:dyDescent="0.3">
      <c r="B270" s="13">
        <f>ROW()</f>
        <v>270</v>
      </c>
    </row>
    <row r="271" spans="2:84" x14ac:dyDescent="0.3">
      <c r="B271" s="13">
        <f>ROW()</f>
        <v>271</v>
      </c>
      <c r="H271" s="1" t="s">
        <v>94</v>
      </c>
      <c r="M271" s="53" t="s">
        <v>18</v>
      </c>
      <c r="P271" s="72" t="str">
        <f>Lists!$AI$13</f>
        <v>PL(-)</v>
      </c>
      <c r="U271" s="5">
        <f t="shared" ref="U271:U284" ca="1" si="440">SUM(INDIRECT(ADDRESS($B271,$X$2)&amp;":"&amp;ADDRESS($B271,$X$2-1+$P$8)))</f>
        <v>19580729.71875</v>
      </c>
      <c r="X271" s="5">
        <f ca="1">IF(X$4="",0,SUM(X272:X287))</f>
        <v>338000</v>
      </c>
      <c r="Y271" s="5">
        <f t="shared" ref="Y271" ca="1" si="441">IF(Y$4="",0,SUM(Y272:Y287))</f>
        <v>338000</v>
      </c>
      <c r="Z271" s="5">
        <f t="shared" ref="Z271" ca="1" si="442">IF(Z$4="",0,SUM(Z272:Z287))</f>
        <v>338000</v>
      </c>
      <c r="AA271" s="5">
        <f t="shared" ref="AA271" ca="1" si="443">IF(AA$4="",0,SUM(AA272:AA287))</f>
        <v>338000</v>
      </c>
      <c r="AB271" s="5">
        <f t="shared" ref="AB271" ca="1" si="444">IF(AB$4="",0,SUM(AB272:AB287))</f>
        <v>338000</v>
      </c>
      <c r="AC271" s="5">
        <f t="shared" ref="AC271" ca="1" si="445">IF(AC$4="",0,SUM(AC272:AC287))</f>
        <v>338000</v>
      </c>
      <c r="AD271" s="5">
        <f t="shared" ref="AD271" ca="1" si="446">IF(AD$4="",0,SUM(AD272:AD287))</f>
        <v>338000</v>
      </c>
      <c r="AE271" s="5">
        <f t="shared" ref="AE271" ca="1" si="447">IF(AE$4="",0,SUM(AE272:AE287))</f>
        <v>338000</v>
      </c>
      <c r="AF271" s="5">
        <f t="shared" ref="AF271" ca="1" si="448">IF(AF$4="",0,SUM(AF272:AF287))</f>
        <v>338000</v>
      </c>
      <c r="AG271" s="5">
        <f t="shared" ref="AG271" ca="1" si="449">IF(AG$4="",0,SUM(AG272:AG287))</f>
        <v>338000</v>
      </c>
      <c r="AH271" s="5">
        <f t="shared" ref="AH271" ca="1" si="450">IF(AH$4="",0,SUM(AH272:AH287))</f>
        <v>338000</v>
      </c>
      <c r="AI271" s="5">
        <f t="shared" ref="AI271:CF271" ca="1" si="451">IF(AI$4="",0,SUM(AI272:AI287))</f>
        <v>338000</v>
      </c>
      <c r="AJ271" s="5">
        <f t="shared" ca="1" si="451"/>
        <v>354900</v>
      </c>
      <c r="AK271" s="5">
        <f t="shared" ca="1" si="451"/>
        <v>354900</v>
      </c>
      <c r="AL271" s="5">
        <f t="shared" ca="1" si="451"/>
        <v>354900</v>
      </c>
      <c r="AM271" s="5">
        <f t="shared" ca="1" si="451"/>
        <v>295750</v>
      </c>
      <c r="AN271" s="5">
        <f t="shared" ca="1" si="451"/>
        <v>295750</v>
      </c>
      <c r="AO271" s="5">
        <f t="shared" ca="1" si="451"/>
        <v>295750</v>
      </c>
      <c r="AP271" s="5">
        <f t="shared" ca="1" si="451"/>
        <v>295750</v>
      </c>
      <c r="AQ271" s="5">
        <f t="shared" ca="1" si="451"/>
        <v>295750</v>
      </c>
      <c r="AR271" s="5">
        <f t="shared" ca="1" si="451"/>
        <v>295750</v>
      </c>
      <c r="AS271" s="5">
        <f t="shared" ca="1" si="451"/>
        <v>295750</v>
      </c>
      <c r="AT271" s="5">
        <f t="shared" ca="1" si="451"/>
        <v>295750</v>
      </c>
      <c r="AU271" s="5">
        <f t="shared" ca="1" si="451"/>
        <v>295750</v>
      </c>
      <c r="AV271" s="5">
        <f t="shared" ca="1" si="451"/>
        <v>310537.5</v>
      </c>
      <c r="AW271" s="5">
        <f t="shared" ca="1" si="451"/>
        <v>310537.5</v>
      </c>
      <c r="AX271" s="5">
        <f t="shared" ca="1" si="451"/>
        <v>310537.5</v>
      </c>
      <c r="AY271" s="5">
        <f t="shared" ca="1" si="451"/>
        <v>310537.5</v>
      </c>
      <c r="AZ271" s="5">
        <f t="shared" ca="1" si="451"/>
        <v>310537.5</v>
      </c>
      <c r="BA271" s="5">
        <f t="shared" ca="1" si="451"/>
        <v>310537.5</v>
      </c>
      <c r="BB271" s="5">
        <f t="shared" ca="1" si="451"/>
        <v>310537.5</v>
      </c>
      <c r="BC271" s="5">
        <f t="shared" ca="1" si="451"/>
        <v>310537.5</v>
      </c>
      <c r="BD271" s="5">
        <f t="shared" ca="1" si="451"/>
        <v>310537.5</v>
      </c>
      <c r="BE271" s="5">
        <f t="shared" ca="1" si="451"/>
        <v>310537.5</v>
      </c>
      <c r="BF271" s="5">
        <f t="shared" ca="1" si="451"/>
        <v>310537.5</v>
      </c>
      <c r="BG271" s="5">
        <f t="shared" ca="1" si="451"/>
        <v>310537.5</v>
      </c>
      <c r="BH271" s="5">
        <f t="shared" ca="1" si="451"/>
        <v>326064.37500000006</v>
      </c>
      <c r="BI271" s="5">
        <f t="shared" ca="1" si="451"/>
        <v>326064.37500000006</v>
      </c>
      <c r="BJ271" s="5">
        <f t="shared" ca="1" si="451"/>
        <v>326064.37500000006</v>
      </c>
      <c r="BK271" s="5">
        <f t="shared" ca="1" si="451"/>
        <v>326064.37500000006</v>
      </c>
      <c r="BL271" s="5">
        <f t="shared" ca="1" si="451"/>
        <v>326064.37500000006</v>
      </c>
      <c r="BM271" s="5">
        <f t="shared" ca="1" si="451"/>
        <v>326064.37500000006</v>
      </c>
      <c r="BN271" s="5">
        <f t="shared" ca="1" si="451"/>
        <v>326064.37500000006</v>
      </c>
      <c r="BO271" s="5">
        <f t="shared" ca="1" si="451"/>
        <v>326064.37500000006</v>
      </c>
      <c r="BP271" s="5">
        <f t="shared" ca="1" si="451"/>
        <v>326064.37500000006</v>
      </c>
      <c r="BQ271" s="5">
        <f t="shared" ca="1" si="451"/>
        <v>326064.37500000006</v>
      </c>
      <c r="BR271" s="5">
        <f t="shared" ca="1" si="451"/>
        <v>326064.37500000006</v>
      </c>
      <c r="BS271" s="5">
        <f t="shared" ca="1" si="451"/>
        <v>326064.37500000006</v>
      </c>
      <c r="BT271" s="5">
        <f t="shared" ca="1" si="451"/>
        <v>342367.59375</v>
      </c>
      <c r="BU271" s="5">
        <f t="shared" ca="1" si="451"/>
        <v>342367.59375</v>
      </c>
      <c r="BV271" s="5">
        <f t="shared" ca="1" si="451"/>
        <v>347432.203125</v>
      </c>
      <c r="BW271" s="5">
        <f t="shared" ca="1" si="451"/>
        <v>347432.203125</v>
      </c>
      <c r="BX271" s="5">
        <f t="shared" ca="1" si="451"/>
        <v>347432.203125</v>
      </c>
      <c r="BY271" s="5">
        <f t="shared" ca="1" si="451"/>
        <v>347432.203125</v>
      </c>
      <c r="BZ271" s="5">
        <f t="shared" ca="1" si="451"/>
        <v>347432.203125</v>
      </c>
      <c r="CA271" s="5">
        <f t="shared" ca="1" si="451"/>
        <v>347432.203125</v>
      </c>
      <c r="CB271" s="5">
        <f t="shared" ca="1" si="451"/>
        <v>347432.203125</v>
      </c>
      <c r="CC271" s="5">
        <f t="shared" ca="1" si="451"/>
        <v>347432.203125</v>
      </c>
      <c r="CD271" s="5">
        <f t="shared" ca="1" si="451"/>
        <v>347432.203125</v>
      </c>
      <c r="CE271" s="5">
        <f t="shared" ca="1" si="451"/>
        <v>347432.203125</v>
      </c>
      <c r="CF271" s="5">
        <f t="shared" ca="1" si="451"/>
        <v>0</v>
      </c>
    </row>
    <row r="272" spans="2:84" x14ac:dyDescent="0.3">
      <c r="B272" s="13">
        <f>ROW()</f>
        <v>272</v>
      </c>
      <c r="H272" s="1" t="str">
        <f>$H$172</f>
        <v>Переменные расходы с НДС</v>
      </c>
      <c r="I272" s="1" t="str">
        <f>I234</f>
        <v>Аренда</v>
      </c>
      <c r="M272" s="53" t="s">
        <v>18</v>
      </c>
      <c r="U272" s="5">
        <f t="shared" ca="1" si="440"/>
        <v>17334393.75</v>
      </c>
      <c r="X272" s="5">
        <f ca="1">IF(X$4="",0,X234*X251/(1+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)))
)</f>
        <v>300000</v>
      </c>
      <c r="Y272" s="5">
        <f ca="1">IF(Y$4="",0,Y234*Y251/(1+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)))
)</f>
        <v>300000</v>
      </c>
      <c r="Z272" s="5">
        <f ca="1">IF(Z$4="",0,Z234*Z251/(1+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)))
)</f>
        <v>300000</v>
      </c>
      <c r="AA272" s="5">
        <f ca="1">IF(AA$4="",0,AA234*AA251/(1+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)))
)</f>
        <v>300000</v>
      </c>
      <c r="AB272" s="5">
        <f ca="1">IF(AB$4="",0,AB234*AB251/(1+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)))
)</f>
        <v>300000</v>
      </c>
      <c r="AC272" s="5">
        <f ca="1">IF(AC$4="",0,AC234*AC251/(1+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)))
)</f>
        <v>300000</v>
      </c>
      <c r="AD272" s="5">
        <f ca="1">IF(AD$4="",0,AD234*AD251/(1+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)))
)</f>
        <v>300000</v>
      </c>
      <c r="AE272" s="5">
        <f ca="1">IF(AE$4="",0,AE234*AE251/(1+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)))
)</f>
        <v>300000</v>
      </c>
      <c r="AF272" s="5">
        <f ca="1">IF(AF$4="",0,AF234*AF251/(1+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)))
)</f>
        <v>300000</v>
      </c>
      <c r="AG272" s="5">
        <f ca="1">IF(AG$4="",0,AG234*AG251/(1+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)))
)</f>
        <v>300000</v>
      </c>
      <c r="AH272" s="5">
        <f ca="1">IF(AH$4="",0,AH234*AH251/(1+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)))
)</f>
        <v>300000</v>
      </c>
      <c r="AI272" s="5">
        <f ca="1">IF(AI$4="",0,AI234*AI251/(1+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)))
)</f>
        <v>300000</v>
      </c>
      <c r="AJ272" s="5">
        <f ca="1">IF(AJ$4="",0,AJ234*AJ251/(1+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)))
)</f>
        <v>315000</v>
      </c>
      <c r="AK272" s="5">
        <f ca="1">IF(AK$4="",0,AK234*AK251/(1+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)))
)</f>
        <v>315000</v>
      </c>
      <c r="AL272" s="5">
        <f ca="1">IF(AL$4="",0,AL234*AL251/(1+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)))
)</f>
        <v>315000</v>
      </c>
      <c r="AM272" s="5">
        <f ca="1">IF(AM$4="",0,AM234*AM251/(1+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)))
)</f>
        <v>262500</v>
      </c>
      <c r="AN272" s="5">
        <f ca="1">IF(AN$4="",0,AN234*AN251/(1+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)))
)</f>
        <v>262500</v>
      </c>
      <c r="AO272" s="5">
        <f ca="1">IF(AO$4="",0,AO234*AO251/(1+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)))
)</f>
        <v>262500</v>
      </c>
      <c r="AP272" s="5">
        <f ca="1">IF(AP$4="",0,AP234*AP251/(1+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)))
)</f>
        <v>262500</v>
      </c>
      <c r="AQ272" s="5">
        <f ca="1">IF(AQ$4="",0,AQ234*AQ251/(1+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)))
)</f>
        <v>262500</v>
      </c>
      <c r="AR272" s="5">
        <f ca="1">IF(AR$4="",0,AR234*AR251/(1+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)))
)</f>
        <v>262500</v>
      </c>
      <c r="AS272" s="5">
        <f ca="1">IF(AS$4="",0,AS234*AS251/(1+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)))
)</f>
        <v>262500</v>
      </c>
      <c r="AT272" s="5">
        <f ca="1">IF(AT$4="",0,AT234*AT251/(1+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)))
)</f>
        <v>262500</v>
      </c>
      <c r="AU272" s="5">
        <f ca="1">IF(AU$4="",0,AU234*AU251/(1+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)))
)</f>
        <v>262500</v>
      </c>
      <c r="AV272" s="5">
        <f ca="1">IF(AV$4="",0,AV234*AV251/(1+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)))
)</f>
        <v>275625</v>
      </c>
      <c r="AW272" s="5">
        <f ca="1">IF(AW$4="",0,AW234*AW251/(1+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)))
)</f>
        <v>275625</v>
      </c>
      <c r="AX272" s="5">
        <f ca="1">IF(AX$4="",0,AX234*AX251/(1+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)))
)</f>
        <v>275625</v>
      </c>
      <c r="AY272" s="5">
        <f ca="1">IF(AY$4="",0,AY234*AY251/(1+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)))
)</f>
        <v>275625</v>
      </c>
      <c r="AZ272" s="5">
        <f ca="1">IF(AZ$4="",0,AZ234*AZ251/(1+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)))
)</f>
        <v>275625</v>
      </c>
      <c r="BA272" s="5">
        <f ca="1">IF(BA$4="",0,BA234*BA251/(1+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)))
)</f>
        <v>275625</v>
      </c>
      <c r="BB272" s="5">
        <f ca="1">IF(BB$4="",0,BB234*BB251/(1+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)))
)</f>
        <v>275625</v>
      </c>
      <c r="BC272" s="5">
        <f ca="1">IF(BC$4="",0,BC234*BC251/(1+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)))
)</f>
        <v>275625</v>
      </c>
      <c r="BD272" s="5">
        <f ca="1">IF(BD$4="",0,BD234*BD251/(1+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)))
)</f>
        <v>275625</v>
      </c>
      <c r="BE272" s="5">
        <f ca="1">IF(BE$4="",0,BE234*BE251/(1+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)))
)</f>
        <v>275625</v>
      </c>
      <c r="BF272" s="5">
        <f ca="1">IF(BF$4="",0,BF234*BF251/(1+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)))
)</f>
        <v>275625</v>
      </c>
      <c r="BG272" s="5">
        <f ca="1">IF(BG$4="",0,BG234*BG251/(1+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)))
)</f>
        <v>275625</v>
      </c>
      <c r="BH272" s="5">
        <f ca="1">IF(BH$4="",0,BH234*BH251/(1+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)))
)</f>
        <v>289406.25000000006</v>
      </c>
      <c r="BI272" s="5">
        <f ca="1">IF(BI$4="",0,BI234*BI251/(1+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)))
)</f>
        <v>289406.25000000006</v>
      </c>
      <c r="BJ272" s="5">
        <f ca="1">IF(BJ$4="",0,BJ234*BJ251/(1+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)))
)</f>
        <v>289406.25000000006</v>
      </c>
      <c r="BK272" s="5">
        <f ca="1">IF(BK$4="",0,BK234*BK251/(1+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)))
)</f>
        <v>289406.25000000006</v>
      </c>
      <c r="BL272" s="5">
        <f ca="1">IF(BL$4="",0,BL234*BL251/(1+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)))
)</f>
        <v>289406.25000000006</v>
      </c>
      <c r="BM272" s="5">
        <f ca="1">IF(BM$4="",0,BM234*BM251/(1+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)))
)</f>
        <v>289406.25000000006</v>
      </c>
      <c r="BN272" s="5">
        <f ca="1">IF(BN$4="",0,BN234*BN251/(1+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)))
)</f>
        <v>289406.25000000006</v>
      </c>
      <c r="BO272" s="5">
        <f ca="1">IF(BO$4="",0,BO234*BO251/(1+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)))
)</f>
        <v>289406.25000000006</v>
      </c>
      <c r="BP272" s="5">
        <f ca="1">IF(BP$4="",0,BP234*BP251/(1+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)))
)</f>
        <v>289406.25000000006</v>
      </c>
      <c r="BQ272" s="5">
        <f ca="1">IF(BQ$4="",0,BQ234*BQ251/(1+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)))
)</f>
        <v>289406.25000000006</v>
      </c>
      <c r="BR272" s="5">
        <f ca="1">IF(BR$4="",0,BR234*BR251/(1+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)))
)</f>
        <v>289406.25000000006</v>
      </c>
      <c r="BS272" s="5">
        <f ca="1">IF(BS$4="",0,BS234*BS251/(1+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)))
)</f>
        <v>289406.25000000006</v>
      </c>
      <c r="BT272" s="5">
        <f ca="1">IF(BT$4="",0,BT234*BT251/(1+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)))
)</f>
        <v>303876.5625</v>
      </c>
      <c r="BU272" s="5">
        <f ca="1">IF(BU$4="",0,BU234*BU251/(1+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)))
)</f>
        <v>303876.5625</v>
      </c>
      <c r="BV272" s="5">
        <f ca="1">IF(BV$4="",0,BV234*BV251/(1+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)))
)</f>
        <v>303876.5625</v>
      </c>
      <c r="BW272" s="5">
        <f ca="1">IF(BW$4="",0,BW234*BW251/(1+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)))
)</f>
        <v>303876.5625</v>
      </c>
      <c r="BX272" s="5">
        <f ca="1">IF(BX$4="",0,BX234*BX251/(1+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)))
)</f>
        <v>303876.5625</v>
      </c>
      <c r="BY272" s="5">
        <f ca="1">IF(BY$4="",0,BY234*BY251/(1+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)))
)</f>
        <v>303876.5625</v>
      </c>
      <c r="BZ272" s="5">
        <f ca="1">IF(BZ$4="",0,BZ234*BZ251/(1+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)))
)</f>
        <v>303876.5625</v>
      </c>
      <c r="CA272" s="5">
        <f ca="1">IF(CA$4="",0,CA234*CA251/(1+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)))
)</f>
        <v>303876.5625</v>
      </c>
      <c r="CB272" s="5">
        <f ca="1">IF(CB$4="",0,CB234*CB251/(1+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)))
)</f>
        <v>303876.5625</v>
      </c>
      <c r="CC272" s="5">
        <f ca="1">IF(CC$4="",0,CC234*CC251/(1+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)))
)</f>
        <v>303876.5625</v>
      </c>
      <c r="CD272" s="5">
        <f ca="1">IF(CD$4="",0,CD234*CD251/(1+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)))
)</f>
        <v>303876.5625</v>
      </c>
      <c r="CE272" s="5">
        <f ca="1">IF(CE$4="",0,CE234*CE251/(1+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)))
)</f>
        <v>303876.5625</v>
      </c>
      <c r="CF272" s="5">
        <f ca="1">IF(CF$4="",0,CF234*CF251/(1+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)))
)</f>
        <v>0</v>
      </c>
    </row>
    <row r="273" spans="2:84" ht="3" customHeight="1" x14ac:dyDescent="0.3"/>
    <row r="274" spans="2:84" ht="3" customHeight="1" x14ac:dyDescent="0.3"/>
    <row r="275" spans="2:84" x14ac:dyDescent="0.3">
      <c r="B275" s="13">
        <f>ROW()</f>
        <v>275</v>
      </c>
      <c r="H275" s="1" t="str">
        <f>$H$172</f>
        <v>Переменные расходы с НДС</v>
      </c>
      <c r="I275" s="1" t="str">
        <f>I237</f>
        <v>Связь и Интернет</v>
      </c>
      <c r="M275" s="53" t="s">
        <v>18</v>
      </c>
      <c r="U275" s="5">
        <f t="shared" ca="1" si="440"/>
        <v>577813.125</v>
      </c>
      <c r="X275" s="5">
        <f ca="1">IF(X$4="",0,X237*X254/(1+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)))
)</f>
        <v>10000</v>
      </c>
      <c r="Y275" s="5">
        <f ca="1">IF(Y$4="",0,Y237*Y254/(1+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)))
)</f>
        <v>10000</v>
      </c>
      <c r="Z275" s="5">
        <f ca="1">IF(Z$4="",0,Z237*Z254/(1+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)))
)</f>
        <v>10000</v>
      </c>
      <c r="AA275" s="5">
        <f ca="1">IF(AA$4="",0,AA237*AA254/(1+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)))
)</f>
        <v>10000</v>
      </c>
      <c r="AB275" s="5">
        <f ca="1">IF(AB$4="",0,AB237*AB254/(1+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)))
)</f>
        <v>10000</v>
      </c>
      <c r="AC275" s="5">
        <f ca="1">IF(AC$4="",0,AC237*AC254/(1+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)))
)</f>
        <v>10000</v>
      </c>
      <c r="AD275" s="5">
        <f ca="1">IF(AD$4="",0,AD237*AD254/(1+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)))
)</f>
        <v>10000</v>
      </c>
      <c r="AE275" s="5">
        <f ca="1">IF(AE$4="",0,AE237*AE254/(1+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)))
)</f>
        <v>10000</v>
      </c>
      <c r="AF275" s="5">
        <f ca="1">IF(AF$4="",0,AF237*AF254/(1+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)))
)</f>
        <v>10000</v>
      </c>
      <c r="AG275" s="5">
        <f ca="1">IF(AG$4="",0,AG237*AG254/(1+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)))
)</f>
        <v>10000</v>
      </c>
      <c r="AH275" s="5">
        <f ca="1">IF(AH$4="",0,AH237*AH254/(1+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)))
)</f>
        <v>10000</v>
      </c>
      <c r="AI275" s="5">
        <f ca="1">IF(AI$4="",0,AI237*AI254/(1+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)))
)</f>
        <v>10000</v>
      </c>
      <c r="AJ275" s="5">
        <f ca="1">IF(AJ$4="",0,AJ237*AJ254/(1+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)))
)</f>
        <v>10500</v>
      </c>
      <c r="AK275" s="5">
        <f ca="1">IF(AK$4="",0,AK237*AK254/(1+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)))
)</f>
        <v>10500</v>
      </c>
      <c r="AL275" s="5">
        <f ca="1">IF(AL$4="",0,AL237*AL254/(1+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)))
)</f>
        <v>10500</v>
      </c>
      <c r="AM275" s="5">
        <f ca="1">IF(AM$4="",0,AM237*AM254/(1+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)))
)</f>
        <v>8750</v>
      </c>
      <c r="AN275" s="5">
        <f ca="1">IF(AN$4="",0,AN237*AN254/(1+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)))
)</f>
        <v>8750</v>
      </c>
      <c r="AO275" s="5">
        <f ca="1">IF(AO$4="",0,AO237*AO254/(1+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)))
)</f>
        <v>8750</v>
      </c>
      <c r="AP275" s="5">
        <f ca="1">IF(AP$4="",0,AP237*AP254/(1+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)))
)</f>
        <v>8750</v>
      </c>
      <c r="AQ275" s="5">
        <f ca="1">IF(AQ$4="",0,AQ237*AQ254/(1+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)))
)</f>
        <v>8750</v>
      </c>
      <c r="AR275" s="5">
        <f ca="1">IF(AR$4="",0,AR237*AR254/(1+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)))
)</f>
        <v>8750</v>
      </c>
      <c r="AS275" s="5">
        <f ca="1">IF(AS$4="",0,AS237*AS254/(1+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)))
)</f>
        <v>8750</v>
      </c>
      <c r="AT275" s="5">
        <f ca="1">IF(AT$4="",0,AT237*AT254/(1+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)))
)</f>
        <v>8750</v>
      </c>
      <c r="AU275" s="5">
        <f ca="1">IF(AU$4="",0,AU237*AU254/(1+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)))
)</f>
        <v>8750</v>
      </c>
      <c r="AV275" s="5">
        <f ca="1">IF(AV$4="",0,AV237*AV254/(1+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)))
)</f>
        <v>9187.5</v>
      </c>
      <c r="AW275" s="5">
        <f ca="1">IF(AW$4="",0,AW237*AW254/(1+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)))
)</f>
        <v>9187.5</v>
      </c>
      <c r="AX275" s="5">
        <f ca="1">IF(AX$4="",0,AX237*AX254/(1+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)))
)</f>
        <v>9187.5</v>
      </c>
      <c r="AY275" s="5">
        <f ca="1">IF(AY$4="",0,AY237*AY254/(1+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)))
)</f>
        <v>9187.5</v>
      </c>
      <c r="AZ275" s="5">
        <f ca="1">IF(AZ$4="",0,AZ237*AZ254/(1+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)))
)</f>
        <v>9187.5</v>
      </c>
      <c r="BA275" s="5">
        <f ca="1">IF(BA$4="",0,BA237*BA254/(1+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)))
)</f>
        <v>9187.5</v>
      </c>
      <c r="BB275" s="5">
        <f ca="1">IF(BB$4="",0,BB237*BB254/(1+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)))
)</f>
        <v>9187.5</v>
      </c>
      <c r="BC275" s="5">
        <f ca="1">IF(BC$4="",0,BC237*BC254/(1+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)))
)</f>
        <v>9187.5</v>
      </c>
      <c r="BD275" s="5">
        <f ca="1">IF(BD$4="",0,BD237*BD254/(1+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)))
)</f>
        <v>9187.5</v>
      </c>
      <c r="BE275" s="5">
        <f ca="1">IF(BE$4="",0,BE237*BE254/(1+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)))
)</f>
        <v>9187.5</v>
      </c>
      <c r="BF275" s="5">
        <f ca="1">IF(BF$4="",0,BF237*BF254/(1+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)))
)</f>
        <v>9187.5</v>
      </c>
      <c r="BG275" s="5">
        <f ca="1">IF(BG$4="",0,BG237*BG254/(1+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)))
)</f>
        <v>9187.5</v>
      </c>
      <c r="BH275" s="5">
        <f ca="1">IF(BH$4="",0,BH237*BH254/(1+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)))
)</f>
        <v>9646.8750000000018</v>
      </c>
      <c r="BI275" s="5">
        <f ca="1">IF(BI$4="",0,BI237*BI254/(1+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)))
)</f>
        <v>9646.8750000000018</v>
      </c>
      <c r="BJ275" s="5">
        <f ca="1">IF(BJ$4="",0,BJ237*BJ254/(1+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)))
)</f>
        <v>9646.8750000000018</v>
      </c>
      <c r="BK275" s="5">
        <f ca="1">IF(BK$4="",0,BK237*BK254/(1+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)))
)</f>
        <v>9646.8750000000018</v>
      </c>
      <c r="BL275" s="5">
        <f ca="1">IF(BL$4="",0,BL237*BL254/(1+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)))
)</f>
        <v>9646.8750000000018</v>
      </c>
      <c r="BM275" s="5">
        <f ca="1">IF(BM$4="",0,BM237*BM254/(1+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)))
)</f>
        <v>9646.8750000000018</v>
      </c>
      <c r="BN275" s="5">
        <f ca="1">IF(BN$4="",0,BN237*BN254/(1+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)))
)</f>
        <v>9646.8750000000018</v>
      </c>
      <c r="BO275" s="5">
        <f ca="1">IF(BO$4="",0,BO237*BO254/(1+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)))
)</f>
        <v>9646.8750000000018</v>
      </c>
      <c r="BP275" s="5">
        <f ca="1">IF(BP$4="",0,BP237*BP254/(1+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)))
)</f>
        <v>9646.8750000000018</v>
      </c>
      <c r="BQ275" s="5">
        <f ca="1">IF(BQ$4="",0,BQ237*BQ254/(1+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)))
)</f>
        <v>9646.8750000000018</v>
      </c>
      <c r="BR275" s="5">
        <f ca="1">IF(BR$4="",0,BR237*BR254/(1+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)))
)</f>
        <v>9646.8750000000018</v>
      </c>
      <c r="BS275" s="5">
        <f ca="1">IF(BS$4="",0,BS237*BS254/(1+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)))
)</f>
        <v>9646.8750000000018</v>
      </c>
      <c r="BT275" s="5">
        <f ca="1">IF(BT$4="",0,BT237*BT254/(1+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)))
)</f>
        <v>10129.21875</v>
      </c>
      <c r="BU275" s="5">
        <f ca="1">IF(BU$4="",0,BU237*BU254/(1+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)))
)</f>
        <v>10129.21875</v>
      </c>
      <c r="BV275" s="5">
        <f ca="1">IF(BV$4="",0,BV237*BV254/(1+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)))
)</f>
        <v>10129.21875</v>
      </c>
      <c r="BW275" s="5">
        <f ca="1">IF(BW$4="",0,BW237*BW254/(1+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)))
)</f>
        <v>10129.21875</v>
      </c>
      <c r="BX275" s="5">
        <f ca="1">IF(BX$4="",0,BX237*BX254/(1+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)))
)</f>
        <v>10129.21875</v>
      </c>
      <c r="BY275" s="5">
        <f ca="1">IF(BY$4="",0,BY237*BY254/(1+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)))
)</f>
        <v>10129.21875</v>
      </c>
      <c r="BZ275" s="5">
        <f ca="1">IF(BZ$4="",0,BZ237*BZ254/(1+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)))
)</f>
        <v>10129.21875</v>
      </c>
      <c r="CA275" s="5">
        <f ca="1">IF(CA$4="",0,CA237*CA254/(1+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)))
)</f>
        <v>10129.21875</v>
      </c>
      <c r="CB275" s="5">
        <f ca="1">IF(CB$4="",0,CB237*CB254/(1+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)))
)</f>
        <v>10129.21875</v>
      </c>
      <c r="CC275" s="5">
        <f ca="1">IF(CC$4="",0,CC237*CC254/(1+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)))
)</f>
        <v>10129.21875</v>
      </c>
      <c r="CD275" s="5">
        <f ca="1">IF(CD$4="",0,CD237*CD254/(1+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)))
)</f>
        <v>10129.21875</v>
      </c>
      <c r="CE275" s="5">
        <f ca="1">IF(CE$4="",0,CE237*CE254/(1+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)))
)</f>
        <v>10129.21875</v>
      </c>
      <c r="CF275" s="5">
        <f ca="1">IF(CF$4="",0,CF237*CF254/(1+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)))
)</f>
        <v>0</v>
      </c>
    </row>
    <row r="276" spans="2:84" ht="3" customHeight="1" x14ac:dyDescent="0.3"/>
    <row r="277" spans="2:84" ht="3" customHeight="1" x14ac:dyDescent="0.3"/>
    <row r="278" spans="2:84" x14ac:dyDescent="0.3">
      <c r="B278" s="13">
        <f>ROW()</f>
        <v>278</v>
      </c>
      <c r="H278" s="1" t="str">
        <f>$H$172</f>
        <v>Переменные расходы с НДС</v>
      </c>
      <c r="I278" s="1" t="str">
        <f>I240</f>
        <v>Банковские расходы</v>
      </c>
      <c r="M278" s="53" t="s">
        <v>18</v>
      </c>
      <c r="U278" s="5">
        <f t="shared" ca="1" si="440"/>
        <v>339552.65625</v>
      </c>
      <c r="X278" s="5">
        <f ca="1">IF(X$4="",0,X240*X257/(1+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)))
)</f>
        <v>5000</v>
      </c>
      <c r="Y278" s="5">
        <f ca="1">IF(Y$4="",0,Y240*Y257/(1+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)))
)</f>
        <v>5000</v>
      </c>
      <c r="Z278" s="5">
        <f ca="1">IF(Z$4="",0,Z240*Z257/(1+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)))
)</f>
        <v>5000</v>
      </c>
      <c r="AA278" s="5">
        <f ca="1">IF(AA$4="",0,AA240*AA257/(1+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)))
)</f>
        <v>5000</v>
      </c>
      <c r="AB278" s="5">
        <f ca="1">IF(AB$4="",0,AB240*AB257/(1+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)))
)</f>
        <v>5000</v>
      </c>
      <c r="AC278" s="5">
        <f ca="1">IF(AC$4="",0,AC240*AC257/(1+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)))
)</f>
        <v>5000</v>
      </c>
      <c r="AD278" s="5">
        <f ca="1">IF(AD$4="",0,AD240*AD257/(1+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)))
)</f>
        <v>5000</v>
      </c>
      <c r="AE278" s="5">
        <f ca="1">IF(AE$4="",0,AE240*AE257/(1+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)))
)</f>
        <v>5000</v>
      </c>
      <c r="AF278" s="5">
        <f ca="1">IF(AF$4="",0,AF240*AF257/(1+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)))
)</f>
        <v>5000</v>
      </c>
      <c r="AG278" s="5">
        <f ca="1">IF(AG$4="",0,AG240*AG257/(1+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)))
)</f>
        <v>5000</v>
      </c>
      <c r="AH278" s="5">
        <f ca="1">IF(AH$4="",0,AH240*AH257/(1+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)))
)</f>
        <v>5000</v>
      </c>
      <c r="AI278" s="5">
        <f ca="1">IF(AI$4="",0,AI240*AI257/(1+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)))
)</f>
        <v>5000</v>
      </c>
      <c r="AJ278" s="5">
        <f ca="1">IF(AJ$4="",0,AJ240*AJ257/(1+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)))
)</f>
        <v>5250</v>
      </c>
      <c r="AK278" s="5">
        <f ca="1">IF(AK$4="",0,AK240*AK257/(1+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)))
)</f>
        <v>5250</v>
      </c>
      <c r="AL278" s="5">
        <f ca="1">IF(AL$4="",0,AL240*AL257/(1+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)))
)</f>
        <v>5250</v>
      </c>
      <c r="AM278" s="5">
        <f ca="1">IF(AM$4="",0,AM240*AM257/(1+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)))
)</f>
        <v>4375</v>
      </c>
      <c r="AN278" s="5">
        <f ca="1">IF(AN$4="",0,AN240*AN257/(1+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)))
)</f>
        <v>4375</v>
      </c>
      <c r="AO278" s="5">
        <f ca="1">IF(AO$4="",0,AO240*AO257/(1+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)))
)</f>
        <v>4375</v>
      </c>
      <c r="AP278" s="5">
        <f ca="1">IF(AP$4="",0,AP240*AP257/(1+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)))
)</f>
        <v>4375</v>
      </c>
      <c r="AQ278" s="5">
        <f ca="1">IF(AQ$4="",0,AQ240*AQ257/(1+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)))
)</f>
        <v>4375</v>
      </c>
      <c r="AR278" s="5">
        <f ca="1">IF(AR$4="",0,AR240*AR257/(1+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)))
)</f>
        <v>4375</v>
      </c>
      <c r="AS278" s="5">
        <f ca="1">IF(AS$4="",0,AS240*AS257/(1+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)))
)</f>
        <v>4375</v>
      </c>
      <c r="AT278" s="5">
        <f ca="1">IF(AT$4="",0,AT240*AT257/(1+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)))
)</f>
        <v>4375</v>
      </c>
      <c r="AU278" s="5">
        <f ca="1">IF(AU$4="",0,AU240*AU257/(1+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)))
)</f>
        <v>4375</v>
      </c>
      <c r="AV278" s="5">
        <f ca="1">IF(AV$4="",0,AV240*AV257/(1+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)))
)</f>
        <v>4593.75</v>
      </c>
      <c r="AW278" s="5">
        <f ca="1">IF(AW$4="",0,AW240*AW257/(1+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)))
)</f>
        <v>4593.75</v>
      </c>
      <c r="AX278" s="5">
        <f ca="1">IF(AX$4="",0,AX240*AX257/(1+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)))
)</f>
        <v>4593.75</v>
      </c>
      <c r="AY278" s="5">
        <f ca="1">IF(AY$4="",0,AY240*AY257/(1+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)))
)</f>
        <v>4593.75</v>
      </c>
      <c r="AZ278" s="5">
        <f ca="1">IF(AZ$4="",0,AZ240*AZ257/(1+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)))
)</f>
        <v>4593.75</v>
      </c>
      <c r="BA278" s="5">
        <f ca="1">IF(BA$4="",0,BA240*BA257/(1+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)))
)</f>
        <v>4593.75</v>
      </c>
      <c r="BB278" s="5">
        <f ca="1">IF(BB$4="",0,BB240*BB257/(1+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)))
)</f>
        <v>4593.75</v>
      </c>
      <c r="BC278" s="5">
        <f ca="1">IF(BC$4="",0,BC240*BC257/(1+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)))
)</f>
        <v>4593.75</v>
      </c>
      <c r="BD278" s="5">
        <f ca="1">IF(BD$4="",0,BD240*BD257/(1+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)))
)</f>
        <v>4593.75</v>
      </c>
      <c r="BE278" s="5">
        <f ca="1">IF(BE$4="",0,BE240*BE257/(1+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)))
)</f>
        <v>4593.75</v>
      </c>
      <c r="BF278" s="5">
        <f ca="1">IF(BF$4="",0,BF240*BF257/(1+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)))
)</f>
        <v>4593.75</v>
      </c>
      <c r="BG278" s="5">
        <f ca="1">IF(BG$4="",0,BG240*BG257/(1+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)))
)</f>
        <v>4593.75</v>
      </c>
      <c r="BH278" s="5">
        <f ca="1">IF(BH$4="",0,BH240*BH257/(1+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)))
)</f>
        <v>4823.4375000000009</v>
      </c>
      <c r="BI278" s="5">
        <f ca="1">IF(BI$4="",0,BI240*BI257/(1+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)))
)</f>
        <v>4823.4375000000009</v>
      </c>
      <c r="BJ278" s="5">
        <f ca="1">IF(BJ$4="",0,BJ240*BJ257/(1+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)))
)</f>
        <v>4823.4375000000009</v>
      </c>
      <c r="BK278" s="5">
        <f ca="1">IF(BK$4="",0,BK240*BK257/(1+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)))
)</f>
        <v>4823.4375000000009</v>
      </c>
      <c r="BL278" s="5">
        <f ca="1">IF(BL$4="",0,BL240*BL257/(1+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)))
)</f>
        <v>4823.4375000000009</v>
      </c>
      <c r="BM278" s="5">
        <f ca="1">IF(BM$4="",0,BM240*BM257/(1+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)))
)</f>
        <v>4823.4375000000009</v>
      </c>
      <c r="BN278" s="5">
        <f ca="1">IF(BN$4="",0,BN240*BN257/(1+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)))
)</f>
        <v>4823.4375000000009</v>
      </c>
      <c r="BO278" s="5">
        <f ca="1">IF(BO$4="",0,BO240*BO257/(1+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)))
)</f>
        <v>4823.4375000000009</v>
      </c>
      <c r="BP278" s="5">
        <f ca="1">IF(BP$4="",0,BP240*BP257/(1+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)))
)</f>
        <v>4823.4375000000009</v>
      </c>
      <c r="BQ278" s="5">
        <f ca="1">IF(BQ$4="",0,BQ240*BQ257/(1+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)))
)</f>
        <v>4823.4375000000009</v>
      </c>
      <c r="BR278" s="5">
        <f ca="1">IF(BR$4="",0,BR240*BR257/(1+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)))
)</f>
        <v>4823.4375000000009</v>
      </c>
      <c r="BS278" s="5">
        <f ca="1">IF(BS$4="",0,BS240*BS257/(1+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)))
)</f>
        <v>4823.4375000000009</v>
      </c>
      <c r="BT278" s="5">
        <f ca="1">IF(BT$4="",0,BT240*BT257/(1+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)))
)</f>
        <v>5064.609375</v>
      </c>
      <c r="BU278" s="5">
        <f ca="1">IF(BU$4="",0,BU240*BU257/(1+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)))
)</f>
        <v>5064.609375</v>
      </c>
      <c r="BV278" s="5">
        <f ca="1">IF(BV$4="",0,BV240*BV257/(1+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)))
)</f>
        <v>10129.21875</v>
      </c>
      <c r="BW278" s="5">
        <f ca="1">IF(BW$4="",0,BW240*BW257/(1+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)))
)</f>
        <v>10129.21875</v>
      </c>
      <c r="BX278" s="5">
        <f ca="1">IF(BX$4="",0,BX240*BX257/(1+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)))
)</f>
        <v>10129.21875</v>
      </c>
      <c r="BY278" s="5">
        <f ca="1">IF(BY$4="",0,BY240*BY257/(1+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)))
)</f>
        <v>10129.21875</v>
      </c>
      <c r="BZ278" s="5">
        <f ca="1">IF(BZ$4="",0,BZ240*BZ257/(1+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)))
)</f>
        <v>10129.21875</v>
      </c>
      <c r="CA278" s="5">
        <f ca="1">IF(CA$4="",0,CA240*CA257/(1+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)))
)</f>
        <v>10129.21875</v>
      </c>
      <c r="CB278" s="5">
        <f ca="1">IF(CB$4="",0,CB240*CB257/(1+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)))
)</f>
        <v>10129.21875</v>
      </c>
      <c r="CC278" s="5">
        <f ca="1">IF(CC$4="",0,CC240*CC257/(1+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)))
)</f>
        <v>10129.21875</v>
      </c>
      <c r="CD278" s="5">
        <f ca="1">IF(CD$4="",0,CD240*CD257/(1+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)))
)</f>
        <v>10129.21875</v>
      </c>
      <c r="CE278" s="5">
        <f ca="1">IF(CE$4="",0,CE240*CE257/(1+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)))
)</f>
        <v>10129.21875</v>
      </c>
      <c r="CF278" s="5">
        <f ca="1">IF(CF$4="",0,CF240*CF257/(1+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)))
)</f>
        <v>0</v>
      </c>
    </row>
    <row r="279" spans="2:84" ht="3" customHeight="1" x14ac:dyDescent="0.3"/>
    <row r="280" spans="2:84" ht="3" customHeight="1" x14ac:dyDescent="0.3"/>
    <row r="281" spans="2:84" x14ac:dyDescent="0.3">
      <c r="B281" s="13">
        <f>ROW()</f>
        <v>281</v>
      </c>
      <c r="H281" s="1" t="str">
        <f>$H$172</f>
        <v>Переменные расходы с НДС</v>
      </c>
      <c r="I281" s="1" t="str">
        <f>I243</f>
        <v>Аутсорсинг</v>
      </c>
      <c r="M281" s="53" t="s">
        <v>18</v>
      </c>
      <c r="U281" s="5">
        <f t="shared" ca="1" si="440"/>
        <v>1155626.25</v>
      </c>
      <c r="X281" s="5">
        <f ca="1">IF(X$4="",0,X243*X260/(1+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)))
)</f>
        <v>20000</v>
      </c>
      <c r="Y281" s="5">
        <f ca="1">IF(Y$4="",0,Y243*Y260/(1+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)))
)</f>
        <v>20000</v>
      </c>
      <c r="Z281" s="5">
        <f ca="1">IF(Z$4="",0,Z243*Z260/(1+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)))
)</f>
        <v>20000</v>
      </c>
      <c r="AA281" s="5">
        <f ca="1">IF(AA$4="",0,AA243*AA260/(1+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)))
)</f>
        <v>20000</v>
      </c>
      <c r="AB281" s="5">
        <f ca="1">IF(AB$4="",0,AB243*AB260/(1+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)))
)</f>
        <v>20000</v>
      </c>
      <c r="AC281" s="5">
        <f ca="1">IF(AC$4="",0,AC243*AC260/(1+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)))
)</f>
        <v>20000</v>
      </c>
      <c r="AD281" s="5">
        <f ca="1">IF(AD$4="",0,AD243*AD260/(1+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)))
)</f>
        <v>20000</v>
      </c>
      <c r="AE281" s="5">
        <f ca="1">IF(AE$4="",0,AE243*AE260/(1+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)))
)</f>
        <v>20000</v>
      </c>
      <c r="AF281" s="5">
        <f ca="1">IF(AF$4="",0,AF243*AF260/(1+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)))
)</f>
        <v>20000</v>
      </c>
      <c r="AG281" s="5">
        <f ca="1">IF(AG$4="",0,AG243*AG260/(1+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)))
)</f>
        <v>20000</v>
      </c>
      <c r="AH281" s="5">
        <f ca="1">IF(AH$4="",0,AH243*AH260/(1+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)))
)</f>
        <v>20000</v>
      </c>
      <c r="AI281" s="5">
        <f ca="1">IF(AI$4="",0,AI243*AI260/(1+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)))
)</f>
        <v>20000</v>
      </c>
      <c r="AJ281" s="5">
        <f ca="1">IF(AJ$4="",0,AJ243*AJ260/(1+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)))
)</f>
        <v>21000</v>
      </c>
      <c r="AK281" s="5">
        <f ca="1">IF(AK$4="",0,AK243*AK260/(1+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)))
)</f>
        <v>21000</v>
      </c>
      <c r="AL281" s="5">
        <f ca="1">IF(AL$4="",0,AL243*AL260/(1+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)))
)</f>
        <v>21000</v>
      </c>
      <c r="AM281" s="5">
        <f ca="1">IF(AM$4="",0,AM243*AM260/(1+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)))
)</f>
        <v>17500</v>
      </c>
      <c r="AN281" s="5">
        <f ca="1">IF(AN$4="",0,AN243*AN260/(1+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)))
)</f>
        <v>17500</v>
      </c>
      <c r="AO281" s="5">
        <f ca="1">IF(AO$4="",0,AO243*AO260/(1+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)))
)</f>
        <v>17500</v>
      </c>
      <c r="AP281" s="5">
        <f ca="1">IF(AP$4="",0,AP243*AP260/(1+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)))
)</f>
        <v>17500</v>
      </c>
      <c r="AQ281" s="5">
        <f ca="1">IF(AQ$4="",0,AQ243*AQ260/(1+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)))
)</f>
        <v>17500</v>
      </c>
      <c r="AR281" s="5">
        <f ca="1">IF(AR$4="",0,AR243*AR260/(1+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)))
)</f>
        <v>17500</v>
      </c>
      <c r="AS281" s="5">
        <f ca="1">IF(AS$4="",0,AS243*AS260/(1+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)))
)</f>
        <v>17500</v>
      </c>
      <c r="AT281" s="5">
        <f ca="1">IF(AT$4="",0,AT243*AT260/(1+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)))
)</f>
        <v>17500</v>
      </c>
      <c r="AU281" s="5">
        <f ca="1">IF(AU$4="",0,AU243*AU260/(1+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)))
)</f>
        <v>17500</v>
      </c>
      <c r="AV281" s="5">
        <f ca="1">IF(AV$4="",0,AV243*AV260/(1+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)))
)</f>
        <v>18375</v>
      </c>
      <c r="AW281" s="5">
        <f ca="1">IF(AW$4="",0,AW243*AW260/(1+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)))
)</f>
        <v>18375</v>
      </c>
      <c r="AX281" s="5">
        <f ca="1">IF(AX$4="",0,AX243*AX260/(1+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)))
)</f>
        <v>18375</v>
      </c>
      <c r="AY281" s="5">
        <f ca="1">IF(AY$4="",0,AY243*AY260/(1+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)))
)</f>
        <v>18375</v>
      </c>
      <c r="AZ281" s="5">
        <f ca="1">IF(AZ$4="",0,AZ243*AZ260/(1+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)))
)</f>
        <v>18375</v>
      </c>
      <c r="BA281" s="5">
        <f ca="1">IF(BA$4="",0,BA243*BA260/(1+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)))
)</f>
        <v>18375</v>
      </c>
      <c r="BB281" s="5">
        <f ca="1">IF(BB$4="",0,BB243*BB260/(1+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)))
)</f>
        <v>18375</v>
      </c>
      <c r="BC281" s="5">
        <f ca="1">IF(BC$4="",0,BC243*BC260/(1+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)))
)</f>
        <v>18375</v>
      </c>
      <c r="BD281" s="5">
        <f ca="1">IF(BD$4="",0,BD243*BD260/(1+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)))
)</f>
        <v>18375</v>
      </c>
      <c r="BE281" s="5">
        <f ca="1">IF(BE$4="",0,BE243*BE260/(1+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)))
)</f>
        <v>18375</v>
      </c>
      <c r="BF281" s="5">
        <f ca="1">IF(BF$4="",0,BF243*BF260/(1+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)))
)</f>
        <v>18375</v>
      </c>
      <c r="BG281" s="5">
        <f ca="1">IF(BG$4="",0,BG243*BG260/(1+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)))
)</f>
        <v>18375</v>
      </c>
      <c r="BH281" s="5">
        <f ca="1">IF(BH$4="",0,BH243*BH260/(1+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)))
)</f>
        <v>19293.750000000004</v>
      </c>
      <c r="BI281" s="5">
        <f ca="1">IF(BI$4="",0,BI243*BI260/(1+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)))
)</f>
        <v>19293.750000000004</v>
      </c>
      <c r="BJ281" s="5">
        <f ca="1">IF(BJ$4="",0,BJ243*BJ260/(1+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)))
)</f>
        <v>19293.750000000004</v>
      </c>
      <c r="BK281" s="5">
        <f ca="1">IF(BK$4="",0,BK243*BK260/(1+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)))
)</f>
        <v>19293.750000000004</v>
      </c>
      <c r="BL281" s="5">
        <f ca="1">IF(BL$4="",0,BL243*BL260/(1+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)))
)</f>
        <v>19293.750000000004</v>
      </c>
      <c r="BM281" s="5">
        <f ca="1">IF(BM$4="",0,BM243*BM260/(1+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)))
)</f>
        <v>19293.750000000004</v>
      </c>
      <c r="BN281" s="5">
        <f ca="1">IF(BN$4="",0,BN243*BN260/(1+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)))
)</f>
        <v>19293.750000000004</v>
      </c>
      <c r="BO281" s="5">
        <f ca="1">IF(BO$4="",0,BO243*BO260/(1+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)))
)</f>
        <v>19293.750000000004</v>
      </c>
      <c r="BP281" s="5">
        <f ca="1">IF(BP$4="",0,BP243*BP260/(1+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)))
)</f>
        <v>19293.750000000004</v>
      </c>
      <c r="BQ281" s="5">
        <f ca="1">IF(BQ$4="",0,BQ243*BQ260/(1+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)))
)</f>
        <v>19293.750000000004</v>
      </c>
      <c r="BR281" s="5">
        <f ca="1">IF(BR$4="",0,BR243*BR260/(1+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)))
)</f>
        <v>19293.750000000004</v>
      </c>
      <c r="BS281" s="5">
        <f ca="1">IF(BS$4="",0,BS243*BS260/(1+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)))
)</f>
        <v>19293.750000000004</v>
      </c>
      <c r="BT281" s="5">
        <f ca="1">IF(BT$4="",0,BT243*BT260/(1+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)))
)</f>
        <v>20258.4375</v>
      </c>
      <c r="BU281" s="5">
        <f ca="1">IF(BU$4="",0,BU243*BU260/(1+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)))
)</f>
        <v>20258.4375</v>
      </c>
      <c r="BV281" s="5">
        <f ca="1">IF(BV$4="",0,BV243*BV260/(1+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)))
)</f>
        <v>20258.4375</v>
      </c>
      <c r="BW281" s="5">
        <f ca="1">IF(BW$4="",0,BW243*BW260/(1+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)))
)</f>
        <v>20258.4375</v>
      </c>
      <c r="BX281" s="5">
        <f ca="1">IF(BX$4="",0,BX243*BX260/(1+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)))
)</f>
        <v>20258.4375</v>
      </c>
      <c r="BY281" s="5">
        <f ca="1">IF(BY$4="",0,BY243*BY260/(1+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)))
)</f>
        <v>20258.4375</v>
      </c>
      <c r="BZ281" s="5">
        <f ca="1">IF(BZ$4="",0,BZ243*BZ260/(1+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)))
)</f>
        <v>20258.4375</v>
      </c>
      <c r="CA281" s="5">
        <f ca="1">IF(CA$4="",0,CA243*CA260/(1+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)))
)</f>
        <v>20258.4375</v>
      </c>
      <c r="CB281" s="5">
        <f ca="1">IF(CB$4="",0,CB243*CB260/(1+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)))
)</f>
        <v>20258.4375</v>
      </c>
      <c r="CC281" s="5">
        <f ca="1">IF(CC$4="",0,CC243*CC260/(1+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)))
)</f>
        <v>20258.4375</v>
      </c>
      <c r="CD281" s="5">
        <f ca="1">IF(CD$4="",0,CD243*CD260/(1+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)))
)</f>
        <v>20258.4375</v>
      </c>
      <c r="CE281" s="5">
        <f ca="1">IF(CE$4="",0,CE243*CE260/(1+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)))
)</f>
        <v>20258.4375</v>
      </c>
      <c r="CF281" s="5">
        <f ca="1">IF(CF$4="",0,CF243*CF260/(1+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)))
)</f>
        <v>0</v>
      </c>
    </row>
    <row r="282" spans="2:84" ht="3" customHeight="1" x14ac:dyDescent="0.3"/>
    <row r="283" spans="2:84" ht="3" customHeight="1" x14ac:dyDescent="0.3"/>
    <row r="284" spans="2:84" x14ac:dyDescent="0.3">
      <c r="B284" s="13">
        <f>ROW()</f>
        <v>284</v>
      </c>
      <c r="H284" s="1" t="str">
        <f>$H$172</f>
        <v>Переменные расходы с НДС</v>
      </c>
      <c r="I284" s="1" t="str">
        <f>I246</f>
        <v>Прочие расходы</v>
      </c>
      <c r="M284" s="53" t="s">
        <v>18</v>
      </c>
      <c r="U284" s="5">
        <f t="shared" ca="1" si="440"/>
        <v>173343.9375</v>
      </c>
      <c r="X284" s="5">
        <f ca="1">IF(X$4="",0,X246*X263/(1+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)))
)</f>
        <v>3000</v>
      </c>
      <c r="Y284" s="5">
        <f ca="1">IF(Y$4="",0,Y246*Y263/(1+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)))
)</f>
        <v>3000</v>
      </c>
      <c r="Z284" s="5">
        <f ca="1">IF(Z$4="",0,Z246*Z263/(1+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)))
)</f>
        <v>3000</v>
      </c>
      <c r="AA284" s="5">
        <f ca="1">IF(AA$4="",0,AA246*AA263/(1+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)))
)</f>
        <v>3000</v>
      </c>
      <c r="AB284" s="5">
        <f ca="1">IF(AB$4="",0,AB246*AB263/(1+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)))
)</f>
        <v>3000</v>
      </c>
      <c r="AC284" s="5">
        <f ca="1">IF(AC$4="",0,AC246*AC263/(1+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)))
)</f>
        <v>3000</v>
      </c>
      <c r="AD284" s="5">
        <f ca="1">IF(AD$4="",0,AD246*AD263/(1+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)))
)</f>
        <v>3000</v>
      </c>
      <c r="AE284" s="5">
        <f ca="1">IF(AE$4="",0,AE246*AE263/(1+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)))
)</f>
        <v>3000</v>
      </c>
      <c r="AF284" s="5">
        <f ca="1">IF(AF$4="",0,AF246*AF263/(1+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)))
)</f>
        <v>3000</v>
      </c>
      <c r="AG284" s="5">
        <f ca="1">IF(AG$4="",0,AG246*AG263/(1+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)))
)</f>
        <v>3000</v>
      </c>
      <c r="AH284" s="5">
        <f ca="1">IF(AH$4="",0,AH246*AH263/(1+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)))
)</f>
        <v>3000</v>
      </c>
      <c r="AI284" s="5">
        <f ca="1">IF(AI$4="",0,AI246*AI263/(1+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)))
)</f>
        <v>3000</v>
      </c>
      <c r="AJ284" s="5">
        <f ca="1">IF(AJ$4="",0,AJ246*AJ263/(1+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)))
)</f>
        <v>3150</v>
      </c>
      <c r="AK284" s="5">
        <f ca="1">IF(AK$4="",0,AK246*AK263/(1+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)))
)</f>
        <v>3150</v>
      </c>
      <c r="AL284" s="5">
        <f ca="1">IF(AL$4="",0,AL246*AL263/(1+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)))
)</f>
        <v>3150</v>
      </c>
      <c r="AM284" s="5">
        <f ca="1">IF(AM$4="",0,AM246*AM263/(1+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)))
)</f>
        <v>2625</v>
      </c>
      <c r="AN284" s="5">
        <f ca="1">IF(AN$4="",0,AN246*AN263/(1+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)))
)</f>
        <v>2625</v>
      </c>
      <c r="AO284" s="5">
        <f ca="1">IF(AO$4="",0,AO246*AO263/(1+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)))
)</f>
        <v>2625</v>
      </c>
      <c r="AP284" s="5">
        <f ca="1">IF(AP$4="",0,AP246*AP263/(1+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)))
)</f>
        <v>2625</v>
      </c>
      <c r="AQ284" s="5">
        <f ca="1">IF(AQ$4="",0,AQ246*AQ263/(1+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)))
)</f>
        <v>2625</v>
      </c>
      <c r="AR284" s="5">
        <f ca="1">IF(AR$4="",0,AR246*AR263/(1+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)))
)</f>
        <v>2625</v>
      </c>
      <c r="AS284" s="5">
        <f ca="1">IF(AS$4="",0,AS246*AS263/(1+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)))
)</f>
        <v>2625</v>
      </c>
      <c r="AT284" s="5">
        <f ca="1">IF(AT$4="",0,AT246*AT263/(1+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)))
)</f>
        <v>2625</v>
      </c>
      <c r="AU284" s="5">
        <f ca="1">IF(AU$4="",0,AU246*AU263/(1+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)))
)</f>
        <v>2625</v>
      </c>
      <c r="AV284" s="5">
        <f ca="1">IF(AV$4="",0,AV246*AV263/(1+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)))
)</f>
        <v>2756.25</v>
      </c>
      <c r="AW284" s="5">
        <f ca="1">IF(AW$4="",0,AW246*AW263/(1+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)))
)</f>
        <v>2756.25</v>
      </c>
      <c r="AX284" s="5">
        <f ca="1">IF(AX$4="",0,AX246*AX263/(1+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)))
)</f>
        <v>2756.25</v>
      </c>
      <c r="AY284" s="5">
        <f ca="1">IF(AY$4="",0,AY246*AY263/(1+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)))
)</f>
        <v>2756.25</v>
      </c>
      <c r="AZ284" s="5">
        <f ca="1">IF(AZ$4="",0,AZ246*AZ263/(1+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)))
)</f>
        <v>2756.25</v>
      </c>
      <c r="BA284" s="5">
        <f ca="1">IF(BA$4="",0,BA246*BA263/(1+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)))
)</f>
        <v>2756.25</v>
      </c>
      <c r="BB284" s="5">
        <f ca="1">IF(BB$4="",0,BB246*BB263/(1+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)))
)</f>
        <v>2756.25</v>
      </c>
      <c r="BC284" s="5">
        <f ca="1">IF(BC$4="",0,BC246*BC263/(1+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)))
)</f>
        <v>2756.25</v>
      </c>
      <c r="BD284" s="5">
        <f ca="1">IF(BD$4="",0,BD246*BD263/(1+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)))
)</f>
        <v>2756.25</v>
      </c>
      <c r="BE284" s="5">
        <f ca="1">IF(BE$4="",0,BE246*BE263/(1+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)))
)</f>
        <v>2756.25</v>
      </c>
      <c r="BF284" s="5">
        <f ca="1">IF(BF$4="",0,BF246*BF263/(1+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)))
)</f>
        <v>2756.25</v>
      </c>
      <c r="BG284" s="5">
        <f ca="1">IF(BG$4="",0,BG246*BG263/(1+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)))
)</f>
        <v>2756.25</v>
      </c>
      <c r="BH284" s="5">
        <f ca="1">IF(BH$4="",0,BH246*BH263/(1+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)))
)</f>
        <v>2894.0625000000005</v>
      </c>
      <c r="BI284" s="5">
        <f ca="1">IF(BI$4="",0,BI246*BI263/(1+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)))
)</f>
        <v>2894.0625000000005</v>
      </c>
      <c r="BJ284" s="5">
        <f ca="1">IF(BJ$4="",0,BJ246*BJ263/(1+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)))
)</f>
        <v>2894.0625000000005</v>
      </c>
      <c r="BK284" s="5">
        <f ca="1">IF(BK$4="",0,BK246*BK263/(1+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)))
)</f>
        <v>2894.0625000000005</v>
      </c>
      <c r="BL284" s="5">
        <f ca="1">IF(BL$4="",0,BL246*BL263/(1+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)))
)</f>
        <v>2894.0625000000005</v>
      </c>
      <c r="BM284" s="5">
        <f ca="1">IF(BM$4="",0,BM246*BM263/(1+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)))
)</f>
        <v>2894.0625000000005</v>
      </c>
      <c r="BN284" s="5">
        <f ca="1">IF(BN$4="",0,BN246*BN263/(1+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)))
)</f>
        <v>2894.0625000000005</v>
      </c>
      <c r="BO284" s="5">
        <f ca="1">IF(BO$4="",0,BO246*BO263/(1+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)))
)</f>
        <v>2894.0625000000005</v>
      </c>
      <c r="BP284" s="5">
        <f ca="1">IF(BP$4="",0,BP246*BP263/(1+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)))
)</f>
        <v>2894.0625000000005</v>
      </c>
      <c r="BQ284" s="5">
        <f ca="1">IF(BQ$4="",0,BQ246*BQ263/(1+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)))
)</f>
        <v>2894.0625000000005</v>
      </c>
      <c r="BR284" s="5">
        <f ca="1">IF(BR$4="",0,BR246*BR263/(1+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)))
)</f>
        <v>2894.0625000000005</v>
      </c>
      <c r="BS284" s="5">
        <f ca="1">IF(BS$4="",0,BS246*BS263/(1+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)))
)</f>
        <v>2894.0625000000005</v>
      </c>
      <c r="BT284" s="5">
        <f ca="1">IF(BT$4="",0,BT246*BT263/(1+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)))
)</f>
        <v>3038.7656250000005</v>
      </c>
      <c r="BU284" s="5">
        <f ca="1">IF(BU$4="",0,BU246*BU263/(1+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)))
)</f>
        <v>3038.7656250000005</v>
      </c>
      <c r="BV284" s="5">
        <f ca="1">IF(BV$4="",0,BV246*BV263/(1+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)))
)</f>
        <v>3038.7656250000005</v>
      </c>
      <c r="BW284" s="5">
        <f ca="1">IF(BW$4="",0,BW246*BW263/(1+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)))
)</f>
        <v>3038.7656250000005</v>
      </c>
      <c r="BX284" s="5">
        <f ca="1">IF(BX$4="",0,BX246*BX263/(1+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)))
)</f>
        <v>3038.7656250000005</v>
      </c>
      <c r="BY284" s="5">
        <f ca="1">IF(BY$4="",0,BY246*BY263/(1+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)))
)</f>
        <v>3038.7656250000005</v>
      </c>
      <c r="BZ284" s="5">
        <f ca="1">IF(BZ$4="",0,BZ246*BZ263/(1+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)))
)</f>
        <v>3038.7656250000005</v>
      </c>
      <c r="CA284" s="5">
        <f ca="1">IF(CA$4="",0,CA246*CA263/(1+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)))
)</f>
        <v>3038.7656250000005</v>
      </c>
      <c r="CB284" s="5">
        <f ca="1">IF(CB$4="",0,CB246*CB263/(1+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)))
)</f>
        <v>3038.7656250000005</v>
      </c>
      <c r="CC284" s="5">
        <f ca="1">IF(CC$4="",0,CC246*CC263/(1+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)))
)</f>
        <v>3038.7656250000005</v>
      </c>
      <c r="CD284" s="5">
        <f ca="1">IF(CD$4="",0,CD246*CD263/(1+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)))
)</f>
        <v>3038.7656250000005</v>
      </c>
      <c r="CE284" s="5">
        <f ca="1">IF(CE$4="",0,CE246*CE263/(1+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)))
)</f>
        <v>3038.7656250000005</v>
      </c>
      <c r="CF284" s="5">
        <f ca="1">IF(CF$4="",0,CF246*CF263/(1+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)))
)</f>
        <v>0</v>
      </c>
    </row>
    <row r="285" spans="2:84" ht="3" customHeight="1" x14ac:dyDescent="0.3"/>
    <row r="286" spans="2:84" ht="3" customHeight="1" x14ac:dyDescent="0.3"/>
    <row r="287" spans="2:84" s="26" customFormat="1" ht="12" x14ac:dyDescent="0.25">
      <c r="B287" s="13"/>
      <c r="M287" s="55"/>
      <c r="N287" s="44" t="s">
        <v>21</v>
      </c>
      <c r="O287" s="45"/>
      <c r="P287" s="46"/>
      <c r="Q287" s="89"/>
      <c r="U287" s="41"/>
      <c r="V287" s="42"/>
      <c r="W287" s="43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</row>
    <row r="288" spans="2:84" x14ac:dyDescent="0.3">
      <c r="B288" s="13">
        <f>ROW()</f>
        <v>288</v>
      </c>
    </row>
    <row r="289" spans="2:84" x14ac:dyDescent="0.3">
      <c r="B289" s="13">
        <f>ROW()</f>
        <v>289</v>
      </c>
      <c r="H289" s="1" t="s">
        <v>126</v>
      </c>
      <c r="M289" s="53" t="s">
        <v>18</v>
      </c>
      <c r="P289" s="72" t="str">
        <f>Lists!$AI$15</f>
        <v>ндс(+)</v>
      </c>
      <c r="U289" s="5">
        <f ca="1">SUM(INDIRECT(ADDRESS($B289,$X$2)&amp;":"&amp;ADDRESS($B289,$X$2-1+$P$8)))</f>
        <v>370613782.04549325</v>
      </c>
      <c r="X289" s="5">
        <f ca="1">IF(X$4="",0,X290)</f>
        <v>0</v>
      </c>
      <c r="Y289" s="5">
        <f t="shared" ref="Y289:CF289" ca="1" si="452">IF(Y$4="",0,Y290)</f>
        <v>0</v>
      </c>
      <c r="Z289" s="5">
        <f t="shared" ca="1" si="452"/>
        <v>0</v>
      </c>
      <c r="AA289" s="5">
        <f t="shared" ca="1" si="452"/>
        <v>0</v>
      </c>
      <c r="AB289" s="5">
        <f t="shared" ca="1" si="452"/>
        <v>0</v>
      </c>
      <c r="AC289" s="5">
        <f t="shared" ca="1" si="452"/>
        <v>0</v>
      </c>
      <c r="AD289" s="5">
        <f t="shared" ca="1" si="452"/>
        <v>0</v>
      </c>
      <c r="AE289" s="5">
        <f t="shared" ca="1" si="452"/>
        <v>0</v>
      </c>
      <c r="AF289" s="5">
        <f t="shared" ca="1" si="452"/>
        <v>0</v>
      </c>
      <c r="AG289" s="5">
        <f t="shared" ca="1" si="452"/>
        <v>0</v>
      </c>
      <c r="AH289" s="5">
        <f t="shared" ca="1" si="452"/>
        <v>0</v>
      </c>
      <c r="AI289" s="5">
        <f t="shared" ca="1" si="452"/>
        <v>0</v>
      </c>
      <c r="AJ289" s="5">
        <f t="shared" ca="1" si="452"/>
        <v>0</v>
      </c>
      <c r="AK289" s="5">
        <f t="shared" ca="1" si="452"/>
        <v>0</v>
      </c>
      <c r="AL289" s="5">
        <f t="shared" ca="1" si="452"/>
        <v>0</v>
      </c>
      <c r="AM289" s="5">
        <f t="shared" ca="1" si="452"/>
        <v>1416093.1287300002</v>
      </c>
      <c r="AN289" s="5">
        <f t="shared" ca="1" si="452"/>
        <v>1841380.9014300006</v>
      </c>
      <c r="AO289" s="5">
        <f t="shared" ca="1" si="452"/>
        <v>2266668.6741300002</v>
      </c>
      <c r="AP289" s="5">
        <f t="shared" ca="1" si="452"/>
        <v>2697934.5718936799</v>
      </c>
      <c r="AQ289" s="5">
        <f t="shared" ca="1" si="452"/>
        <v>3157749.4291656604</v>
      </c>
      <c r="AR289" s="5">
        <f t="shared" ca="1" si="452"/>
        <v>3620467.6960590598</v>
      </c>
      <c r="AS289" s="5">
        <f t="shared" ca="1" si="452"/>
        <v>4055111.7997584608</v>
      </c>
      <c r="AT289" s="5">
        <f t="shared" ca="1" si="452"/>
        <v>4489755.9034578605</v>
      </c>
      <c r="AU289" s="5">
        <f t="shared" ca="1" si="452"/>
        <v>4924400.0071572606</v>
      </c>
      <c r="AV289" s="5">
        <f t="shared" ca="1" si="452"/>
        <v>5369735.9875330515</v>
      </c>
      <c r="AW289" s="5">
        <f t="shared" ca="1" si="452"/>
        <v>5866634.9451861847</v>
      </c>
      <c r="AX289" s="5">
        <f t="shared" ca="1" si="452"/>
        <v>6365355.6292570792</v>
      </c>
      <c r="AY289" s="5">
        <f t="shared" ca="1" si="452"/>
        <v>6809561.9032378681</v>
      </c>
      <c r="AZ289" s="5">
        <f t="shared" ca="1" si="452"/>
        <v>7253768.1772186561</v>
      </c>
      <c r="BA289" s="5">
        <f t="shared" ca="1" si="452"/>
        <v>7697974.4511994412</v>
      </c>
      <c r="BB289" s="5">
        <f t="shared" ca="1" si="452"/>
        <v>8157790.86512776</v>
      </c>
      <c r="BC289" s="5">
        <f t="shared" ca="1" si="452"/>
        <v>8693183.073187897</v>
      </c>
      <c r="BD289" s="5">
        <f t="shared" ca="1" si="452"/>
        <v>9093047.5952261444</v>
      </c>
      <c r="BE289" s="5">
        <f t="shared" ca="1" si="452"/>
        <v>9206479.5824225601</v>
      </c>
      <c r="BF289" s="5">
        <f t="shared" ca="1" si="452"/>
        <v>9251802.2046565879</v>
      </c>
      <c r="BG289" s="5">
        <f t="shared" ca="1" si="452"/>
        <v>9297124.8268906139</v>
      </c>
      <c r="BH289" s="5">
        <f t="shared" ca="1" si="452"/>
        <v>9363187.0810589325</v>
      </c>
      <c r="BI289" s="5">
        <f t="shared" ca="1" si="452"/>
        <v>9504396.6511782035</v>
      </c>
      <c r="BJ289" s="5">
        <f t="shared" ca="1" si="452"/>
        <v>9640620.7328517344</v>
      </c>
      <c r="BK289" s="5">
        <f t="shared" ca="1" si="452"/>
        <v>9686940.4527749103</v>
      </c>
      <c r="BL289" s="5">
        <f t="shared" ca="1" si="452"/>
        <v>9733260.1726980861</v>
      </c>
      <c r="BM289" s="5">
        <f t="shared" ca="1" si="452"/>
        <v>9779579.892621262</v>
      </c>
      <c r="BN289" s="5">
        <f t="shared" ca="1" si="452"/>
        <v>9851986.878805168</v>
      </c>
      <c r="BO289" s="5">
        <f t="shared" ca="1" si="452"/>
        <v>9997525.9000730384</v>
      </c>
      <c r="BP289" s="5">
        <f t="shared" ca="1" si="452"/>
        <v>10136746.911543384</v>
      </c>
      <c r="BQ289" s="5">
        <f t="shared" ca="1" si="452"/>
        <v>10184085.665304871</v>
      </c>
      <c r="BR289" s="5">
        <f t="shared" ca="1" si="452"/>
        <v>10231424.419066355</v>
      </c>
      <c r="BS289" s="5">
        <f t="shared" ca="1" si="452"/>
        <v>10278763.172827842</v>
      </c>
      <c r="BT289" s="5">
        <f t="shared" ca="1" si="452"/>
        <v>10357762.085105009</v>
      </c>
      <c r="BU289" s="5">
        <f t="shared" ca="1" si="452"/>
        <v>10507752.707940076</v>
      </c>
      <c r="BV289" s="5">
        <f t="shared" ca="1" si="452"/>
        <v>10650036.58166277</v>
      </c>
      <c r="BW289" s="5">
        <f t="shared" ca="1" si="452"/>
        <v>10698416.78800701</v>
      </c>
      <c r="BX289" s="5">
        <f t="shared" ca="1" si="452"/>
        <v>10746796.994351249</v>
      </c>
      <c r="BY289" s="5">
        <f t="shared" ca="1" si="452"/>
        <v>10795177.200695487</v>
      </c>
      <c r="BZ289" s="5">
        <f t="shared" ca="1" si="452"/>
        <v>10881023.038832702</v>
      </c>
      <c r="CA289" s="5">
        <f t="shared" ca="1" si="452"/>
        <v>11035590.692817627</v>
      </c>
      <c r="CB289" s="5">
        <f t="shared" ca="1" si="452"/>
        <v>11181004.811762219</v>
      </c>
      <c r="CC289" s="5">
        <f t="shared" ca="1" si="452"/>
        <v>11230449.382646034</v>
      </c>
      <c r="CD289" s="5">
        <f t="shared" ca="1" si="452"/>
        <v>11279893.953529844</v>
      </c>
      <c r="CE289" s="5">
        <f t="shared" ca="1" si="452"/>
        <v>11329338.524413655</v>
      </c>
      <c r="CF289" s="5">
        <f t="shared" ca="1" si="452"/>
        <v>0</v>
      </c>
    </row>
    <row r="290" spans="2:84" x14ac:dyDescent="0.3">
      <c r="B290" s="13">
        <f>ROW()</f>
        <v>290</v>
      </c>
      <c r="H290" s="1" t="str">
        <f>$H$289</f>
        <v>НДС начисленный</v>
      </c>
      <c r="I290" s="1" t="str">
        <f>$H$73</f>
        <v>Продажи</v>
      </c>
      <c r="M290" s="53" t="s">
        <v>18</v>
      </c>
      <c r="P290" s="72"/>
      <c r="U290" s="5">
        <f ca="1">SUM(INDIRECT(ADDRESS($B290,$X$2)&amp;":"&amp;ADDRESS($B290,$X$2-1+$P$8)))</f>
        <v>370613782.04549325</v>
      </c>
      <c r="X290" s="5">
        <f ca="1">IF(X$4="",0,X73*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))/(1+
IF(SUMIFS(Taxes!$N$14:$N$17,Taxes!$J$14:$J$17,YEAR(X$4))=4,IF(X$1&lt;=Taxes!$P$81*12,Taxes!$P$82,IF(X$1&lt;=Taxes!$P$83*12,Taxes!$P$84,IF(Taxes!$P$87&lt;&gt;"",Taxes!$P$87,Taxes!$P$77))),
IF(SUMIFS(Taxes!$N$14:$N$17,Taxes!$J$14:$J$17,YEAR(X$4))&gt;1,SUMIFS(Taxes!$P$77:$P$79,Taxes!$N$77:$N$79,SUMIFS(Taxes!$N$14:$N$17,Taxes!$J$14:$J$17,YEAR(X$4))),
IF(Taxes!$N$12&gt;1,SUMIFS(Taxes!$P$77:$P$79,Taxes!$N$77:$N$79,Taxes!$N$12),IF(Taxes!$P$87&lt;&gt;"",Taxes!$P$87,SUMIFS(Taxes!$P$77:$P$79,Taxes!$N$77:$N$79,Taxes!$N$12)))
)))
)</f>
        <v>0</v>
      </c>
      <c r="Y290" s="5">
        <f ca="1">IF(Y$4="",0,Y73*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))/(1+
IF(SUMIFS(Taxes!$N$14:$N$17,Taxes!$J$14:$J$17,YEAR(Y$4))=4,IF(Y$1&lt;=Taxes!$P$81*12,Taxes!$P$82,IF(Y$1&lt;=Taxes!$P$83*12,Taxes!$P$84,IF(Taxes!$P$87&lt;&gt;"",Taxes!$P$87,Taxes!$P$77))),
IF(SUMIFS(Taxes!$N$14:$N$17,Taxes!$J$14:$J$17,YEAR(Y$4))&gt;1,SUMIFS(Taxes!$P$77:$P$79,Taxes!$N$77:$N$79,SUMIFS(Taxes!$N$14:$N$17,Taxes!$J$14:$J$17,YEAR(Y$4))),
IF(Taxes!$N$12&gt;1,SUMIFS(Taxes!$P$77:$P$79,Taxes!$N$77:$N$79,Taxes!$N$12),IF(Taxes!$P$87&lt;&gt;"",Taxes!$P$87,SUMIFS(Taxes!$P$77:$P$79,Taxes!$N$77:$N$79,Taxes!$N$12)))
)))
)</f>
        <v>0</v>
      </c>
      <c r="Z290" s="5">
        <f ca="1">IF(Z$4="",0,Z73*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))/(1+
IF(SUMIFS(Taxes!$N$14:$N$17,Taxes!$J$14:$J$17,YEAR(Z$4))=4,IF(Z$1&lt;=Taxes!$P$81*12,Taxes!$P$82,IF(Z$1&lt;=Taxes!$P$83*12,Taxes!$P$84,IF(Taxes!$P$87&lt;&gt;"",Taxes!$P$87,Taxes!$P$77))),
IF(SUMIFS(Taxes!$N$14:$N$17,Taxes!$J$14:$J$17,YEAR(Z$4))&gt;1,SUMIFS(Taxes!$P$77:$P$79,Taxes!$N$77:$N$79,SUMIFS(Taxes!$N$14:$N$17,Taxes!$J$14:$J$17,YEAR(Z$4))),
IF(Taxes!$N$12&gt;1,SUMIFS(Taxes!$P$77:$P$79,Taxes!$N$77:$N$79,Taxes!$N$12),IF(Taxes!$P$87&lt;&gt;"",Taxes!$P$87,SUMIFS(Taxes!$P$77:$P$79,Taxes!$N$77:$N$79,Taxes!$N$12)))
)))
)</f>
        <v>0</v>
      </c>
      <c r="AA290" s="5">
        <f ca="1">IF(AA$4="",0,AA73*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))/(1+
IF(SUMIFS(Taxes!$N$14:$N$17,Taxes!$J$14:$J$17,YEAR(AA$4))=4,IF(AA$1&lt;=Taxes!$P$81*12,Taxes!$P$82,IF(AA$1&lt;=Taxes!$P$83*12,Taxes!$P$84,IF(Taxes!$P$87&lt;&gt;"",Taxes!$P$87,Taxes!$P$77))),
IF(SUMIFS(Taxes!$N$14:$N$17,Taxes!$J$14:$J$17,YEAR(AA$4))&gt;1,SUMIFS(Taxes!$P$77:$P$79,Taxes!$N$77:$N$79,SUMIFS(Taxes!$N$14:$N$17,Taxes!$J$14:$J$17,YEAR(AA$4))),
IF(Taxes!$N$12&gt;1,SUMIFS(Taxes!$P$77:$P$79,Taxes!$N$77:$N$79,Taxes!$N$12),IF(Taxes!$P$87&lt;&gt;"",Taxes!$P$87,SUMIFS(Taxes!$P$77:$P$79,Taxes!$N$77:$N$79,Taxes!$N$12)))
)))
)</f>
        <v>0</v>
      </c>
      <c r="AB290" s="5">
        <f ca="1">IF(AB$4="",0,AB73*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))/(1+
IF(SUMIFS(Taxes!$N$14:$N$17,Taxes!$J$14:$J$17,YEAR(AB$4))=4,IF(AB$1&lt;=Taxes!$P$81*12,Taxes!$P$82,IF(AB$1&lt;=Taxes!$P$83*12,Taxes!$P$84,IF(Taxes!$P$87&lt;&gt;"",Taxes!$P$87,Taxes!$P$77))),
IF(SUMIFS(Taxes!$N$14:$N$17,Taxes!$J$14:$J$17,YEAR(AB$4))&gt;1,SUMIFS(Taxes!$P$77:$P$79,Taxes!$N$77:$N$79,SUMIFS(Taxes!$N$14:$N$17,Taxes!$J$14:$J$17,YEAR(AB$4))),
IF(Taxes!$N$12&gt;1,SUMIFS(Taxes!$P$77:$P$79,Taxes!$N$77:$N$79,Taxes!$N$12),IF(Taxes!$P$87&lt;&gt;"",Taxes!$P$87,SUMIFS(Taxes!$P$77:$P$79,Taxes!$N$77:$N$79,Taxes!$N$12)))
)))
)</f>
        <v>0</v>
      </c>
      <c r="AC290" s="5">
        <f ca="1">IF(AC$4="",0,AC73*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))/(1+
IF(SUMIFS(Taxes!$N$14:$N$17,Taxes!$J$14:$J$17,YEAR(AC$4))=4,IF(AC$1&lt;=Taxes!$P$81*12,Taxes!$P$82,IF(AC$1&lt;=Taxes!$P$83*12,Taxes!$P$84,IF(Taxes!$P$87&lt;&gt;"",Taxes!$P$87,Taxes!$P$77))),
IF(SUMIFS(Taxes!$N$14:$N$17,Taxes!$J$14:$J$17,YEAR(AC$4))&gt;1,SUMIFS(Taxes!$P$77:$P$79,Taxes!$N$77:$N$79,SUMIFS(Taxes!$N$14:$N$17,Taxes!$J$14:$J$17,YEAR(AC$4))),
IF(Taxes!$N$12&gt;1,SUMIFS(Taxes!$P$77:$P$79,Taxes!$N$77:$N$79,Taxes!$N$12),IF(Taxes!$P$87&lt;&gt;"",Taxes!$P$87,SUMIFS(Taxes!$P$77:$P$79,Taxes!$N$77:$N$79,Taxes!$N$12)))
)))
)</f>
        <v>0</v>
      </c>
      <c r="AD290" s="5">
        <f ca="1">IF(AD$4="",0,AD73*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))/(1+
IF(SUMIFS(Taxes!$N$14:$N$17,Taxes!$J$14:$J$17,YEAR(AD$4))=4,IF(AD$1&lt;=Taxes!$P$81*12,Taxes!$P$82,IF(AD$1&lt;=Taxes!$P$83*12,Taxes!$P$84,IF(Taxes!$P$87&lt;&gt;"",Taxes!$P$87,Taxes!$P$77))),
IF(SUMIFS(Taxes!$N$14:$N$17,Taxes!$J$14:$J$17,YEAR(AD$4))&gt;1,SUMIFS(Taxes!$P$77:$P$79,Taxes!$N$77:$N$79,SUMIFS(Taxes!$N$14:$N$17,Taxes!$J$14:$J$17,YEAR(AD$4))),
IF(Taxes!$N$12&gt;1,SUMIFS(Taxes!$P$77:$P$79,Taxes!$N$77:$N$79,Taxes!$N$12),IF(Taxes!$P$87&lt;&gt;"",Taxes!$P$87,SUMIFS(Taxes!$P$77:$P$79,Taxes!$N$77:$N$79,Taxes!$N$12)))
)))
)</f>
        <v>0</v>
      </c>
      <c r="AE290" s="5">
        <f ca="1">IF(AE$4="",0,AE73*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))/(1+
IF(SUMIFS(Taxes!$N$14:$N$17,Taxes!$J$14:$J$17,YEAR(AE$4))=4,IF(AE$1&lt;=Taxes!$P$81*12,Taxes!$P$82,IF(AE$1&lt;=Taxes!$P$83*12,Taxes!$P$84,IF(Taxes!$P$87&lt;&gt;"",Taxes!$P$87,Taxes!$P$77))),
IF(SUMIFS(Taxes!$N$14:$N$17,Taxes!$J$14:$J$17,YEAR(AE$4))&gt;1,SUMIFS(Taxes!$P$77:$P$79,Taxes!$N$77:$N$79,SUMIFS(Taxes!$N$14:$N$17,Taxes!$J$14:$J$17,YEAR(AE$4))),
IF(Taxes!$N$12&gt;1,SUMIFS(Taxes!$P$77:$P$79,Taxes!$N$77:$N$79,Taxes!$N$12),IF(Taxes!$P$87&lt;&gt;"",Taxes!$P$87,SUMIFS(Taxes!$P$77:$P$79,Taxes!$N$77:$N$79,Taxes!$N$12)))
)))
)</f>
        <v>0</v>
      </c>
      <c r="AF290" s="5">
        <f ca="1">IF(AF$4="",0,AF73*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))/(1+
IF(SUMIFS(Taxes!$N$14:$N$17,Taxes!$J$14:$J$17,YEAR(AF$4))=4,IF(AF$1&lt;=Taxes!$P$81*12,Taxes!$P$82,IF(AF$1&lt;=Taxes!$P$83*12,Taxes!$P$84,IF(Taxes!$P$87&lt;&gt;"",Taxes!$P$87,Taxes!$P$77))),
IF(SUMIFS(Taxes!$N$14:$N$17,Taxes!$J$14:$J$17,YEAR(AF$4))&gt;1,SUMIFS(Taxes!$P$77:$P$79,Taxes!$N$77:$N$79,SUMIFS(Taxes!$N$14:$N$17,Taxes!$J$14:$J$17,YEAR(AF$4))),
IF(Taxes!$N$12&gt;1,SUMIFS(Taxes!$P$77:$P$79,Taxes!$N$77:$N$79,Taxes!$N$12),IF(Taxes!$P$87&lt;&gt;"",Taxes!$P$87,SUMIFS(Taxes!$P$77:$P$79,Taxes!$N$77:$N$79,Taxes!$N$12)))
)))
)</f>
        <v>0</v>
      </c>
      <c r="AG290" s="5">
        <f ca="1">IF(AG$4="",0,AG73*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))/(1+
IF(SUMIFS(Taxes!$N$14:$N$17,Taxes!$J$14:$J$17,YEAR(AG$4))=4,IF(AG$1&lt;=Taxes!$P$81*12,Taxes!$P$82,IF(AG$1&lt;=Taxes!$P$83*12,Taxes!$P$84,IF(Taxes!$P$87&lt;&gt;"",Taxes!$P$87,Taxes!$P$77))),
IF(SUMIFS(Taxes!$N$14:$N$17,Taxes!$J$14:$J$17,YEAR(AG$4))&gt;1,SUMIFS(Taxes!$P$77:$P$79,Taxes!$N$77:$N$79,SUMIFS(Taxes!$N$14:$N$17,Taxes!$J$14:$J$17,YEAR(AG$4))),
IF(Taxes!$N$12&gt;1,SUMIFS(Taxes!$P$77:$P$79,Taxes!$N$77:$N$79,Taxes!$N$12),IF(Taxes!$P$87&lt;&gt;"",Taxes!$P$87,SUMIFS(Taxes!$P$77:$P$79,Taxes!$N$77:$N$79,Taxes!$N$12)))
)))
)</f>
        <v>0</v>
      </c>
      <c r="AH290" s="5">
        <f ca="1">IF(AH$4="",0,AH73*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))/(1+
IF(SUMIFS(Taxes!$N$14:$N$17,Taxes!$J$14:$J$17,YEAR(AH$4))=4,IF(AH$1&lt;=Taxes!$P$81*12,Taxes!$P$82,IF(AH$1&lt;=Taxes!$P$83*12,Taxes!$P$84,IF(Taxes!$P$87&lt;&gt;"",Taxes!$P$87,Taxes!$P$77))),
IF(SUMIFS(Taxes!$N$14:$N$17,Taxes!$J$14:$J$17,YEAR(AH$4))&gt;1,SUMIFS(Taxes!$P$77:$P$79,Taxes!$N$77:$N$79,SUMIFS(Taxes!$N$14:$N$17,Taxes!$J$14:$J$17,YEAR(AH$4))),
IF(Taxes!$N$12&gt;1,SUMIFS(Taxes!$P$77:$P$79,Taxes!$N$77:$N$79,Taxes!$N$12),IF(Taxes!$P$87&lt;&gt;"",Taxes!$P$87,SUMIFS(Taxes!$P$77:$P$79,Taxes!$N$77:$N$79,Taxes!$N$12)))
)))
)</f>
        <v>0</v>
      </c>
      <c r="AI290" s="5">
        <f ca="1">IF(AI$4="",0,AI73*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))/(1+
IF(SUMIFS(Taxes!$N$14:$N$17,Taxes!$J$14:$J$17,YEAR(AI$4))=4,IF(AI$1&lt;=Taxes!$P$81*12,Taxes!$P$82,IF(AI$1&lt;=Taxes!$P$83*12,Taxes!$P$84,IF(Taxes!$P$87&lt;&gt;"",Taxes!$P$87,Taxes!$P$77))),
IF(SUMIFS(Taxes!$N$14:$N$17,Taxes!$J$14:$J$17,YEAR(AI$4))&gt;1,SUMIFS(Taxes!$P$77:$P$79,Taxes!$N$77:$N$79,SUMIFS(Taxes!$N$14:$N$17,Taxes!$J$14:$J$17,YEAR(AI$4))),
IF(Taxes!$N$12&gt;1,SUMIFS(Taxes!$P$77:$P$79,Taxes!$N$77:$N$79,Taxes!$N$12),IF(Taxes!$P$87&lt;&gt;"",Taxes!$P$87,SUMIFS(Taxes!$P$77:$P$79,Taxes!$N$77:$N$79,Taxes!$N$12)))
)))
)</f>
        <v>0</v>
      </c>
      <c r="AJ290" s="5">
        <f ca="1">IF(AJ$4="",0,AJ73*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))/(1+
IF(SUMIFS(Taxes!$N$14:$N$17,Taxes!$J$14:$J$17,YEAR(AJ$4))=4,IF(AJ$1&lt;=Taxes!$P$81*12,Taxes!$P$82,IF(AJ$1&lt;=Taxes!$P$83*12,Taxes!$P$84,IF(Taxes!$P$87&lt;&gt;"",Taxes!$P$87,Taxes!$P$77))),
IF(SUMIFS(Taxes!$N$14:$N$17,Taxes!$J$14:$J$17,YEAR(AJ$4))&gt;1,SUMIFS(Taxes!$P$77:$P$79,Taxes!$N$77:$N$79,SUMIFS(Taxes!$N$14:$N$17,Taxes!$J$14:$J$17,YEAR(AJ$4))),
IF(Taxes!$N$12&gt;1,SUMIFS(Taxes!$P$77:$P$79,Taxes!$N$77:$N$79,Taxes!$N$12),IF(Taxes!$P$87&lt;&gt;"",Taxes!$P$87,SUMIFS(Taxes!$P$77:$P$79,Taxes!$N$77:$N$79,Taxes!$N$12)))
)))
)</f>
        <v>0</v>
      </c>
      <c r="AK290" s="5">
        <f ca="1">IF(AK$4="",0,AK73*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))/(1+
IF(SUMIFS(Taxes!$N$14:$N$17,Taxes!$J$14:$J$17,YEAR(AK$4))=4,IF(AK$1&lt;=Taxes!$P$81*12,Taxes!$P$82,IF(AK$1&lt;=Taxes!$P$83*12,Taxes!$P$84,IF(Taxes!$P$87&lt;&gt;"",Taxes!$P$87,Taxes!$P$77))),
IF(SUMIFS(Taxes!$N$14:$N$17,Taxes!$J$14:$J$17,YEAR(AK$4))&gt;1,SUMIFS(Taxes!$P$77:$P$79,Taxes!$N$77:$N$79,SUMIFS(Taxes!$N$14:$N$17,Taxes!$J$14:$J$17,YEAR(AK$4))),
IF(Taxes!$N$12&gt;1,SUMIFS(Taxes!$P$77:$P$79,Taxes!$N$77:$N$79,Taxes!$N$12),IF(Taxes!$P$87&lt;&gt;"",Taxes!$P$87,SUMIFS(Taxes!$P$77:$P$79,Taxes!$N$77:$N$79,Taxes!$N$12)))
)))
)</f>
        <v>0</v>
      </c>
      <c r="AL290" s="5">
        <f ca="1">IF(AL$4="",0,AL73*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))/(1+
IF(SUMIFS(Taxes!$N$14:$N$17,Taxes!$J$14:$J$17,YEAR(AL$4))=4,IF(AL$1&lt;=Taxes!$P$81*12,Taxes!$P$82,IF(AL$1&lt;=Taxes!$P$83*12,Taxes!$P$84,IF(Taxes!$P$87&lt;&gt;"",Taxes!$P$87,Taxes!$P$77))),
IF(SUMIFS(Taxes!$N$14:$N$17,Taxes!$J$14:$J$17,YEAR(AL$4))&gt;1,SUMIFS(Taxes!$P$77:$P$79,Taxes!$N$77:$N$79,SUMIFS(Taxes!$N$14:$N$17,Taxes!$J$14:$J$17,YEAR(AL$4))),
IF(Taxes!$N$12&gt;1,SUMIFS(Taxes!$P$77:$P$79,Taxes!$N$77:$N$79,Taxes!$N$12),IF(Taxes!$P$87&lt;&gt;"",Taxes!$P$87,SUMIFS(Taxes!$P$77:$P$79,Taxes!$N$77:$N$79,Taxes!$N$12)))
)))
)</f>
        <v>0</v>
      </c>
      <c r="AM290" s="5">
        <f ca="1">IF(AM$4="",0,AM73*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))/(1+
IF(SUMIFS(Taxes!$N$14:$N$17,Taxes!$J$14:$J$17,YEAR(AM$4))=4,IF(AM$1&lt;=Taxes!$P$81*12,Taxes!$P$82,IF(AM$1&lt;=Taxes!$P$83*12,Taxes!$P$84,IF(Taxes!$P$87&lt;&gt;"",Taxes!$P$87,Taxes!$P$77))),
IF(SUMIFS(Taxes!$N$14:$N$17,Taxes!$J$14:$J$17,YEAR(AM$4))&gt;1,SUMIFS(Taxes!$P$77:$P$79,Taxes!$N$77:$N$79,SUMIFS(Taxes!$N$14:$N$17,Taxes!$J$14:$J$17,YEAR(AM$4))),
IF(Taxes!$N$12&gt;1,SUMIFS(Taxes!$P$77:$P$79,Taxes!$N$77:$N$79,Taxes!$N$12),IF(Taxes!$P$87&lt;&gt;"",Taxes!$P$87,SUMIFS(Taxes!$P$77:$P$79,Taxes!$N$77:$N$79,Taxes!$N$12)))
)))
)</f>
        <v>1416093.1287300002</v>
      </c>
      <c r="AN290" s="5">
        <f ca="1">IF(AN$4="",0,AN73*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))/(1+
IF(SUMIFS(Taxes!$N$14:$N$17,Taxes!$J$14:$J$17,YEAR(AN$4))=4,IF(AN$1&lt;=Taxes!$P$81*12,Taxes!$P$82,IF(AN$1&lt;=Taxes!$P$83*12,Taxes!$P$84,IF(Taxes!$P$87&lt;&gt;"",Taxes!$P$87,Taxes!$P$77))),
IF(SUMIFS(Taxes!$N$14:$N$17,Taxes!$J$14:$J$17,YEAR(AN$4))&gt;1,SUMIFS(Taxes!$P$77:$P$79,Taxes!$N$77:$N$79,SUMIFS(Taxes!$N$14:$N$17,Taxes!$J$14:$J$17,YEAR(AN$4))),
IF(Taxes!$N$12&gt;1,SUMIFS(Taxes!$P$77:$P$79,Taxes!$N$77:$N$79,Taxes!$N$12),IF(Taxes!$P$87&lt;&gt;"",Taxes!$P$87,SUMIFS(Taxes!$P$77:$P$79,Taxes!$N$77:$N$79,Taxes!$N$12)))
)))
)</f>
        <v>1841380.9014300006</v>
      </c>
      <c r="AO290" s="5">
        <f ca="1">IF(AO$4="",0,AO73*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))/(1+
IF(SUMIFS(Taxes!$N$14:$N$17,Taxes!$J$14:$J$17,YEAR(AO$4))=4,IF(AO$1&lt;=Taxes!$P$81*12,Taxes!$P$82,IF(AO$1&lt;=Taxes!$P$83*12,Taxes!$P$84,IF(Taxes!$P$87&lt;&gt;"",Taxes!$P$87,Taxes!$P$77))),
IF(SUMIFS(Taxes!$N$14:$N$17,Taxes!$J$14:$J$17,YEAR(AO$4))&gt;1,SUMIFS(Taxes!$P$77:$P$79,Taxes!$N$77:$N$79,SUMIFS(Taxes!$N$14:$N$17,Taxes!$J$14:$J$17,YEAR(AO$4))),
IF(Taxes!$N$12&gt;1,SUMIFS(Taxes!$P$77:$P$79,Taxes!$N$77:$N$79,Taxes!$N$12),IF(Taxes!$P$87&lt;&gt;"",Taxes!$P$87,SUMIFS(Taxes!$P$77:$P$79,Taxes!$N$77:$N$79,Taxes!$N$12)))
)))
)</f>
        <v>2266668.6741300002</v>
      </c>
      <c r="AP290" s="5">
        <f ca="1">IF(AP$4="",0,AP73*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))/(1+
IF(SUMIFS(Taxes!$N$14:$N$17,Taxes!$J$14:$J$17,YEAR(AP$4))=4,IF(AP$1&lt;=Taxes!$P$81*12,Taxes!$P$82,IF(AP$1&lt;=Taxes!$P$83*12,Taxes!$P$84,IF(Taxes!$P$87&lt;&gt;"",Taxes!$P$87,Taxes!$P$77))),
IF(SUMIFS(Taxes!$N$14:$N$17,Taxes!$J$14:$J$17,YEAR(AP$4))&gt;1,SUMIFS(Taxes!$P$77:$P$79,Taxes!$N$77:$N$79,SUMIFS(Taxes!$N$14:$N$17,Taxes!$J$14:$J$17,YEAR(AP$4))),
IF(Taxes!$N$12&gt;1,SUMIFS(Taxes!$P$77:$P$79,Taxes!$N$77:$N$79,Taxes!$N$12),IF(Taxes!$P$87&lt;&gt;"",Taxes!$P$87,SUMIFS(Taxes!$P$77:$P$79,Taxes!$N$77:$N$79,Taxes!$N$12)))
)))
)</f>
        <v>2697934.5718936799</v>
      </c>
      <c r="AQ290" s="5">
        <f ca="1">IF(AQ$4="",0,AQ73*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))/(1+
IF(SUMIFS(Taxes!$N$14:$N$17,Taxes!$J$14:$J$17,YEAR(AQ$4))=4,IF(AQ$1&lt;=Taxes!$P$81*12,Taxes!$P$82,IF(AQ$1&lt;=Taxes!$P$83*12,Taxes!$P$84,IF(Taxes!$P$87&lt;&gt;"",Taxes!$P$87,Taxes!$P$77))),
IF(SUMIFS(Taxes!$N$14:$N$17,Taxes!$J$14:$J$17,YEAR(AQ$4))&gt;1,SUMIFS(Taxes!$P$77:$P$79,Taxes!$N$77:$N$79,SUMIFS(Taxes!$N$14:$N$17,Taxes!$J$14:$J$17,YEAR(AQ$4))),
IF(Taxes!$N$12&gt;1,SUMIFS(Taxes!$P$77:$P$79,Taxes!$N$77:$N$79,Taxes!$N$12),IF(Taxes!$P$87&lt;&gt;"",Taxes!$P$87,SUMIFS(Taxes!$P$77:$P$79,Taxes!$N$77:$N$79,Taxes!$N$12)))
)))
)</f>
        <v>3157749.4291656604</v>
      </c>
      <c r="AR290" s="5">
        <f ca="1">IF(AR$4="",0,AR73*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))/(1+
IF(SUMIFS(Taxes!$N$14:$N$17,Taxes!$J$14:$J$17,YEAR(AR$4))=4,IF(AR$1&lt;=Taxes!$P$81*12,Taxes!$P$82,IF(AR$1&lt;=Taxes!$P$83*12,Taxes!$P$84,IF(Taxes!$P$87&lt;&gt;"",Taxes!$P$87,Taxes!$P$77))),
IF(SUMIFS(Taxes!$N$14:$N$17,Taxes!$J$14:$J$17,YEAR(AR$4))&gt;1,SUMIFS(Taxes!$P$77:$P$79,Taxes!$N$77:$N$79,SUMIFS(Taxes!$N$14:$N$17,Taxes!$J$14:$J$17,YEAR(AR$4))),
IF(Taxes!$N$12&gt;1,SUMIFS(Taxes!$P$77:$P$79,Taxes!$N$77:$N$79,Taxes!$N$12),IF(Taxes!$P$87&lt;&gt;"",Taxes!$P$87,SUMIFS(Taxes!$P$77:$P$79,Taxes!$N$77:$N$79,Taxes!$N$12)))
)))
)</f>
        <v>3620467.6960590598</v>
      </c>
      <c r="AS290" s="5">
        <f ca="1">IF(AS$4="",0,AS73*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))/(1+
IF(SUMIFS(Taxes!$N$14:$N$17,Taxes!$J$14:$J$17,YEAR(AS$4))=4,IF(AS$1&lt;=Taxes!$P$81*12,Taxes!$P$82,IF(AS$1&lt;=Taxes!$P$83*12,Taxes!$P$84,IF(Taxes!$P$87&lt;&gt;"",Taxes!$P$87,Taxes!$P$77))),
IF(SUMIFS(Taxes!$N$14:$N$17,Taxes!$J$14:$J$17,YEAR(AS$4))&gt;1,SUMIFS(Taxes!$P$77:$P$79,Taxes!$N$77:$N$79,SUMIFS(Taxes!$N$14:$N$17,Taxes!$J$14:$J$17,YEAR(AS$4))),
IF(Taxes!$N$12&gt;1,SUMIFS(Taxes!$P$77:$P$79,Taxes!$N$77:$N$79,Taxes!$N$12),IF(Taxes!$P$87&lt;&gt;"",Taxes!$P$87,SUMIFS(Taxes!$P$77:$P$79,Taxes!$N$77:$N$79,Taxes!$N$12)))
)))
)</f>
        <v>4055111.7997584608</v>
      </c>
      <c r="AT290" s="5">
        <f ca="1">IF(AT$4="",0,AT73*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))/(1+
IF(SUMIFS(Taxes!$N$14:$N$17,Taxes!$J$14:$J$17,YEAR(AT$4))=4,IF(AT$1&lt;=Taxes!$P$81*12,Taxes!$P$82,IF(AT$1&lt;=Taxes!$P$83*12,Taxes!$P$84,IF(Taxes!$P$87&lt;&gt;"",Taxes!$P$87,Taxes!$P$77))),
IF(SUMIFS(Taxes!$N$14:$N$17,Taxes!$J$14:$J$17,YEAR(AT$4))&gt;1,SUMIFS(Taxes!$P$77:$P$79,Taxes!$N$77:$N$79,SUMIFS(Taxes!$N$14:$N$17,Taxes!$J$14:$J$17,YEAR(AT$4))),
IF(Taxes!$N$12&gt;1,SUMIFS(Taxes!$P$77:$P$79,Taxes!$N$77:$N$79,Taxes!$N$12),IF(Taxes!$P$87&lt;&gt;"",Taxes!$P$87,SUMIFS(Taxes!$P$77:$P$79,Taxes!$N$77:$N$79,Taxes!$N$12)))
)))
)</f>
        <v>4489755.9034578605</v>
      </c>
      <c r="AU290" s="5">
        <f ca="1">IF(AU$4="",0,AU73*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))/(1+
IF(SUMIFS(Taxes!$N$14:$N$17,Taxes!$J$14:$J$17,YEAR(AU$4))=4,IF(AU$1&lt;=Taxes!$P$81*12,Taxes!$P$82,IF(AU$1&lt;=Taxes!$P$83*12,Taxes!$P$84,IF(Taxes!$P$87&lt;&gt;"",Taxes!$P$87,Taxes!$P$77))),
IF(SUMIFS(Taxes!$N$14:$N$17,Taxes!$J$14:$J$17,YEAR(AU$4))&gt;1,SUMIFS(Taxes!$P$77:$P$79,Taxes!$N$77:$N$79,SUMIFS(Taxes!$N$14:$N$17,Taxes!$J$14:$J$17,YEAR(AU$4))),
IF(Taxes!$N$12&gt;1,SUMIFS(Taxes!$P$77:$P$79,Taxes!$N$77:$N$79,Taxes!$N$12),IF(Taxes!$P$87&lt;&gt;"",Taxes!$P$87,SUMIFS(Taxes!$P$77:$P$79,Taxes!$N$77:$N$79,Taxes!$N$12)))
)))
)</f>
        <v>4924400.0071572606</v>
      </c>
      <c r="AV290" s="5">
        <f ca="1">IF(AV$4="",0,AV73*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))/(1+
IF(SUMIFS(Taxes!$N$14:$N$17,Taxes!$J$14:$J$17,YEAR(AV$4))=4,IF(AV$1&lt;=Taxes!$P$81*12,Taxes!$P$82,IF(AV$1&lt;=Taxes!$P$83*12,Taxes!$P$84,IF(Taxes!$P$87&lt;&gt;"",Taxes!$P$87,Taxes!$P$77))),
IF(SUMIFS(Taxes!$N$14:$N$17,Taxes!$J$14:$J$17,YEAR(AV$4))&gt;1,SUMIFS(Taxes!$P$77:$P$79,Taxes!$N$77:$N$79,SUMIFS(Taxes!$N$14:$N$17,Taxes!$J$14:$J$17,YEAR(AV$4))),
IF(Taxes!$N$12&gt;1,SUMIFS(Taxes!$P$77:$P$79,Taxes!$N$77:$N$79,Taxes!$N$12),IF(Taxes!$P$87&lt;&gt;"",Taxes!$P$87,SUMIFS(Taxes!$P$77:$P$79,Taxes!$N$77:$N$79,Taxes!$N$12)))
)))
)</f>
        <v>5369735.9875330515</v>
      </c>
      <c r="AW290" s="5">
        <f ca="1">IF(AW$4="",0,AW73*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))/(1+
IF(SUMIFS(Taxes!$N$14:$N$17,Taxes!$J$14:$J$17,YEAR(AW$4))=4,IF(AW$1&lt;=Taxes!$P$81*12,Taxes!$P$82,IF(AW$1&lt;=Taxes!$P$83*12,Taxes!$P$84,IF(Taxes!$P$87&lt;&gt;"",Taxes!$P$87,Taxes!$P$77))),
IF(SUMIFS(Taxes!$N$14:$N$17,Taxes!$J$14:$J$17,YEAR(AW$4))&gt;1,SUMIFS(Taxes!$P$77:$P$79,Taxes!$N$77:$N$79,SUMIFS(Taxes!$N$14:$N$17,Taxes!$J$14:$J$17,YEAR(AW$4))),
IF(Taxes!$N$12&gt;1,SUMIFS(Taxes!$P$77:$P$79,Taxes!$N$77:$N$79,Taxes!$N$12),IF(Taxes!$P$87&lt;&gt;"",Taxes!$P$87,SUMIFS(Taxes!$P$77:$P$79,Taxes!$N$77:$N$79,Taxes!$N$12)))
)))
)</f>
        <v>5866634.9451861847</v>
      </c>
      <c r="AX290" s="5">
        <f ca="1">IF(AX$4="",0,AX73*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))/(1+
IF(SUMIFS(Taxes!$N$14:$N$17,Taxes!$J$14:$J$17,YEAR(AX$4))=4,IF(AX$1&lt;=Taxes!$P$81*12,Taxes!$P$82,IF(AX$1&lt;=Taxes!$P$83*12,Taxes!$P$84,IF(Taxes!$P$87&lt;&gt;"",Taxes!$P$87,Taxes!$P$77))),
IF(SUMIFS(Taxes!$N$14:$N$17,Taxes!$J$14:$J$17,YEAR(AX$4))&gt;1,SUMIFS(Taxes!$P$77:$P$79,Taxes!$N$77:$N$79,SUMIFS(Taxes!$N$14:$N$17,Taxes!$J$14:$J$17,YEAR(AX$4))),
IF(Taxes!$N$12&gt;1,SUMIFS(Taxes!$P$77:$P$79,Taxes!$N$77:$N$79,Taxes!$N$12),IF(Taxes!$P$87&lt;&gt;"",Taxes!$P$87,SUMIFS(Taxes!$P$77:$P$79,Taxes!$N$77:$N$79,Taxes!$N$12)))
)))
)</f>
        <v>6365355.6292570792</v>
      </c>
      <c r="AY290" s="5">
        <f ca="1">IF(AY$4="",0,AY73*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))/(1+
IF(SUMIFS(Taxes!$N$14:$N$17,Taxes!$J$14:$J$17,YEAR(AY$4))=4,IF(AY$1&lt;=Taxes!$P$81*12,Taxes!$P$82,IF(AY$1&lt;=Taxes!$P$83*12,Taxes!$P$84,IF(Taxes!$P$87&lt;&gt;"",Taxes!$P$87,Taxes!$P$77))),
IF(SUMIFS(Taxes!$N$14:$N$17,Taxes!$J$14:$J$17,YEAR(AY$4))&gt;1,SUMIFS(Taxes!$P$77:$P$79,Taxes!$N$77:$N$79,SUMIFS(Taxes!$N$14:$N$17,Taxes!$J$14:$J$17,YEAR(AY$4))),
IF(Taxes!$N$12&gt;1,SUMIFS(Taxes!$P$77:$P$79,Taxes!$N$77:$N$79,Taxes!$N$12),IF(Taxes!$P$87&lt;&gt;"",Taxes!$P$87,SUMIFS(Taxes!$P$77:$P$79,Taxes!$N$77:$N$79,Taxes!$N$12)))
)))
)</f>
        <v>6809561.9032378681</v>
      </c>
      <c r="AZ290" s="5">
        <f ca="1">IF(AZ$4="",0,AZ73*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))/(1+
IF(SUMIFS(Taxes!$N$14:$N$17,Taxes!$J$14:$J$17,YEAR(AZ$4))=4,IF(AZ$1&lt;=Taxes!$P$81*12,Taxes!$P$82,IF(AZ$1&lt;=Taxes!$P$83*12,Taxes!$P$84,IF(Taxes!$P$87&lt;&gt;"",Taxes!$P$87,Taxes!$P$77))),
IF(SUMIFS(Taxes!$N$14:$N$17,Taxes!$J$14:$J$17,YEAR(AZ$4))&gt;1,SUMIFS(Taxes!$P$77:$P$79,Taxes!$N$77:$N$79,SUMIFS(Taxes!$N$14:$N$17,Taxes!$J$14:$J$17,YEAR(AZ$4))),
IF(Taxes!$N$12&gt;1,SUMIFS(Taxes!$P$77:$P$79,Taxes!$N$77:$N$79,Taxes!$N$12),IF(Taxes!$P$87&lt;&gt;"",Taxes!$P$87,SUMIFS(Taxes!$P$77:$P$79,Taxes!$N$77:$N$79,Taxes!$N$12)))
)))
)</f>
        <v>7253768.1772186561</v>
      </c>
      <c r="BA290" s="5">
        <f ca="1">IF(BA$4="",0,BA73*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))/(1+
IF(SUMIFS(Taxes!$N$14:$N$17,Taxes!$J$14:$J$17,YEAR(BA$4))=4,IF(BA$1&lt;=Taxes!$P$81*12,Taxes!$P$82,IF(BA$1&lt;=Taxes!$P$83*12,Taxes!$P$84,IF(Taxes!$P$87&lt;&gt;"",Taxes!$P$87,Taxes!$P$77))),
IF(SUMIFS(Taxes!$N$14:$N$17,Taxes!$J$14:$J$17,YEAR(BA$4))&gt;1,SUMIFS(Taxes!$P$77:$P$79,Taxes!$N$77:$N$79,SUMIFS(Taxes!$N$14:$N$17,Taxes!$J$14:$J$17,YEAR(BA$4))),
IF(Taxes!$N$12&gt;1,SUMIFS(Taxes!$P$77:$P$79,Taxes!$N$77:$N$79,Taxes!$N$12),IF(Taxes!$P$87&lt;&gt;"",Taxes!$P$87,SUMIFS(Taxes!$P$77:$P$79,Taxes!$N$77:$N$79,Taxes!$N$12)))
)))
)</f>
        <v>7697974.4511994412</v>
      </c>
      <c r="BB290" s="5">
        <f ca="1">IF(BB$4="",0,BB73*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))/(1+
IF(SUMIFS(Taxes!$N$14:$N$17,Taxes!$J$14:$J$17,YEAR(BB$4))=4,IF(BB$1&lt;=Taxes!$P$81*12,Taxes!$P$82,IF(BB$1&lt;=Taxes!$P$83*12,Taxes!$P$84,IF(Taxes!$P$87&lt;&gt;"",Taxes!$P$87,Taxes!$P$77))),
IF(SUMIFS(Taxes!$N$14:$N$17,Taxes!$J$14:$J$17,YEAR(BB$4))&gt;1,SUMIFS(Taxes!$P$77:$P$79,Taxes!$N$77:$N$79,SUMIFS(Taxes!$N$14:$N$17,Taxes!$J$14:$J$17,YEAR(BB$4))),
IF(Taxes!$N$12&gt;1,SUMIFS(Taxes!$P$77:$P$79,Taxes!$N$77:$N$79,Taxes!$N$12),IF(Taxes!$P$87&lt;&gt;"",Taxes!$P$87,SUMIFS(Taxes!$P$77:$P$79,Taxes!$N$77:$N$79,Taxes!$N$12)))
)))
)</f>
        <v>8157790.86512776</v>
      </c>
      <c r="BC290" s="5">
        <f ca="1">IF(BC$4="",0,BC73*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))/(1+
IF(SUMIFS(Taxes!$N$14:$N$17,Taxes!$J$14:$J$17,YEAR(BC$4))=4,IF(BC$1&lt;=Taxes!$P$81*12,Taxes!$P$82,IF(BC$1&lt;=Taxes!$P$83*12,Taxes!$P$84,IF(Taxes!$P$87&lt;&gt;"",Taxes!$P$87,Taxes!$P$77))),
IF(SUMIFS(Taxes!$N$14:$N$17,Taxes!$J$14:$J$17,YEAR(BC$4))&gt;1,SUMIFS(Taxes!$P$77:$P$79,Taxes!$N$77:$N$79,SUMIFS(Taxes!$N$14:$N$17,Taxes!$J$14:$J$17,YEAR(BC$4))),
IF(Taxes!$N$12&gt;1,SUMIFS(Taxes!$P$77:$P$79,Taxes!$N$77:$N$79,Taxes!$N$12),IF(Taxes!$P$87&lt;&gt;"",Taxes!$P$87,SUMIFS(Taxes!$P$77:$P$79,Taxes!$N$77:$N$79,Taxes!$N$12)))
)))
)</f>
        <v>8693183.073187897</v>
      </c>
      <c r="BD290" s="5">
        <f ca="1">IF(BD$4="",0,BD73*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))/(1+
IF(SUMIFS(Taxes!$N$14:$N$17,Taxes!$J$14:$J$17,YEAR(BD$4))=4,IF(BD$1&lt;=Taxes!$P$81*12,Taxes!$P$82,IF(BD$1&lt;=Taxes!$P$83*12,Taxes!$P$84,IF(Taxes!$P$87&lt;&gt;"",Taxes!$P$87,Taxes!$P$77))),
IF(SUMIFS(Taxes!$N$14:$N$17,Taxes!$J$14:$J$17,YEAR(BD$4))&gt;1,SUMIFS(Taxes!$P$77:$P$79,Taxes!$N$77:$N$79,SUMIFS(Taxes!$N$14:$N$17,Taxes!$J$14:$J$17,YEAR(BD$4))),
IF(Taxes!$N$12&gt;1,SUMIFS(Taxes!$P$77:$P$79,Taxes!$N$77:$N$79,Taxes!$N$12),IF(Taxes!$P$87&lt;&gt;"",Taxes!$P$87,SUMIFS(Taxes!$P$77:$P$79,Taxes!$N$77:$N$79,Taxes!$N$12)))
)))
)</f>
        <v>9093047.5952261444</v>
      </c>
      <c r="BE290" s="5">
        <f ca="1">IF(BE$4="",0,BE73*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))/(1+
IF(SUMIFS(Taxes!$N$14:$N$17,Taxes!$J$14:$J$17,YEAR(BE$4))=4,IF(BE$1&lt;=Taxes!$P$81*12,Taxes!$P$82,IF(BE$1&lt;=Taxes!$P$83*12,Taxes!$P$84,IF(Taxes!$P$87&lt;&gt;"",Taxes!$P$87,Taxes!$P$77))),
IF(SUMIFS(Taxes!$N$14:$N$17,Taxes!$J$14:$J$17,YEAR(BE$4))&gt;1,SUMIFS(Taxes!$P$77:$P$79,Taxes!$N$77:$N$79,SUMIFS(Taxes!$N$14:$N$17,Taxes!$J$14:$J$17,YEAR(BE$4))),
IF(Taxes!$N$12&gt;1,SUMIFS(Taxes!$P$77:$P$79,Taxes!$N$77:$N$79,Taxes!$N$12),IF(Taxes!$P$87&lt;&gt;"",Taxes!$P$87,SUMIFS(Taxes!$P$77:$P$79,Taxes!$N$77:$N$79,Taxes!$N$12)))
)))
)</f>
        <v>9206479.5824225601</v>
      </c>
      <c r="BF290" s="5">
        <f ca="1">IF(BF$4="",0,BF73*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))/(1+
IF(SUMIFS(Taxes!$N$14:$N$17,Taxes!$J$14:$J$17,YEAR(BF$4))=4,IF(BF$1&lt;=Taxes!$P$81*12,Taxes!$P$82,IF(BF$1&lt;=Taxes!$P$83*12,Taxes!$P$84,IF(Taxes!$P$87&lt;&gt;"",Taxes!$P$87,Taxes!$P$77))),
IF(SUMIFS(Taxes!$N$14:$N$17,Taxes!$J$14:$J$17,YEAR(BF$4))&gt;1,SUMIFS(Taxes!$P$77:$P$79,Taxes!$N$77:$N$79,SUMIFS(Taxes!$N$14:$N$17,Taxes!$J$14:$J$17,YEAR(BF$4))),
IF(Taxes!$N$12&gt;1,SUMIFS(Taxes!$P$77:$P$79,Taxes!$N$77:$N$79,Taxes!$N$12),IF(Taxes!$P$87&lt;&gt;"",Taxes!$P$87,SUMIFS(Taxes!$P$77:$P$79,Taxes!$N$77:$N$79,Taxes!$N$12)))
)))
)</f>
        <v>9251802.2046565879</v>
      </c>
      <c r="BG290" s="5">
        <f ca="1">IF(BG$4="",0,BG73*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))/(1+
IF(SUMIFS(Taxes!$N$14:$N$17,Taxes!$J$14:$J$17,YEAR(BG$4))=4,IF(BG$1&lt;=Taxes!$P$81*12,Taxes!$P$82,IF(BG$1&lt;=Taxes!$P$83*12,Taxes!$P$84,IF(Taxes!$P$87&lt;&gt;"",Taxes!$P$87,Taxes!$P$77))),
IF(SUMIFS(Taxes!$N$14:$N$17,Taxes!$J$14:$J$17,YEAR(BG$4))&gt;1,SUMIFS(Taxes!$P$77:$P$79,Taxes!$N$77:$N$79,SUMIFS(Taxes!$N$14:$N$17,Taxes!$J$14:$J$17,YEAR(BG$4))),
IF(Taxes!$N$12&gt;1,SUMIFS(Taxes!$P$77:$P$79,Taxes!$N$77:$N$79,Taxes!$N$12),IF(Taxes!$P$87&lt;&gt;"",Taxes!$P$87,SUMIFS(Taxes!$P$77:$P$79,Taxes!$N$77:$N$79,Taxes!$N$12)))
)))
)</f>
        <v>9297124.8268906139</v>
      </c>
      <c r="BH290" s="5">
        <f ca="1">IF(BH$4="",0,BH73*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))/(1+
IF(SUMIFS(Taxes!$N$14:$N$17,Taxes!$J$14:$J$17,YEAR(BH$4))=4,IF(BH$1&lt;=Taxes!$P$81*12,Taxes!$P$82,IF(BH$1&lt;=Taxes!$P$83*12,Taxes!$P$84,IF(Taxes!$P$87&lt;&gt;"",Taxes!$P$87,Taxes!$P$77))),
IF(SUMIFS(Taxes!$N$14:$N$17,Taxes!$J$14:$J$17,YEAR(BH$4))&gt;1,SUMIFS(Taxes!$P$77:$P$79,Taxes!$N$77:$N$79,SUMIFS(Taxes!$N$14:$N$17,Taxes!$J$14:$J$17,YEAR(BH$4))),
IF(Taxes!$N$12&gt;1,SUMIFS(Taxes!$P$77:$P$79,Taxes!$N$77:$N$79,Taxes!$N$12),IF(Taxes!$P$87&lt;&gt;"",Taxes!$P$87,SUMIFS(Taxes!$P$77:$P$79,Taxes!$N$77:$N$79,Taxes!$N$12)))
)))
)</f>
        <v>9363187.0810589325</v>
      </c>
      <c r="BI290" s="5">
        <f ca="1">IF(BI$4="",0,BI73*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))/(1+
IF(SUMIFS(Taxes!$N$14:$N$17,Taxes!$J$14:$J$17,YEAR(BI$4))=4,IF(BI$1&lt;=Taxes!$P$81*12,Taxes!$P$82,IF(BI$1&lt;=Taxes!$P$83*12,Taxes!$P$84,IF(Taxes!$P$87&lt;&gt;"",Taxes!$P$87,Taxes!$P$77))),
IF(SUMIFS(Taxes!$N$14:$N$17,Taxes!$J$14:$J$17,YEAR(BI$4))&gt;1,SUMIFS(Taxes!$P$77:$P$79,Taxes!$N$77:$N$79,SUMIFS(Taxes!$N$14:$N$17,Taxes!$J$14:$J$17,YEAR(BI$4))),
IF(Taxes!$N$12&gt;1,SUMIFS(Taxes!$P$77:$P$79,Taxes!$N$77:$N$79,Taxes!$N$12),IF(Taxes!$P$87&lt;&gt;"",Taxes!$P$87,SUMIFS(Taxes!$P$77:$P$79,Taxes!$N$77:$N$79,Taxes!$N$12)))
)))
)</f>
        <v>9504396.6511782035</v>
      </c>
      <c r="BJ290" s="5">
        <f ca="1">IF(BJ$4="",0,BJ73*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))/(1+
IF(SUMIFS(Taxes!$N$14:$N$17,Taxes!$J$14:$J$17,YEAR(BJ$4))=4,IF(BJ$1&lt;=Taxes!$P$81*12,Taxes!$P$82,IF(BJ$1&lt;=Taxes!$P$83*12,Taxes!$P$84,IF(Taxes!$P$87&lt;&gt;"",Taxes!$P$87,Taxes!$P$77))),
IF(SUMIFS(Taxes!$N$14:$N$17,Taxes!$J$14:$J$17,YEAR(BJ$4))&gt;1,SUMIFS(Taxes!$P$77:$P$79,Taxes!$N$77:$N$79,SUMIFS(Taxes!$N$14:$N$17,Taxes!$J$14:$J$17,YEAR(BJ$4))),
IF(Taxes!$N$12&gt;1,SUMIFS(Taxes!$P$77:$P$79,Taxes!$N$77:$N$79,Taxes!$N$12),IF(Taxes!$P$87&lt;&gt;"",Taxes!$P$87,SUMIFS(Taxes!$P$77:$P$79,Taxes!$N$77:$N$79,Taxes!$N$12)))
)))
)</f>
        <v>9640620.7328517344</v>
      </c>
      <c r="BK290" s="5">
        <f ca="1">IF(BK$4="",0,BK73*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))/(1+
IF(SUMIFS(Taxes!$N$14:$N$17,Taxes!$J$14:$J$17,YEAR(BK$4))=4,IF(BK$1&lt;=Taxes!$P$81*12,Taxes!$P$82,IF(BK$1&lt;=Taxes!$P$83*12,Taxes!$P$84,IF(Taxes!$P$87&lt;&gt;"",Taxes!$P$87,Taxes!$P$77))),
IF(SUMIFS(Taxes!$N$14:$N$17,Taxes!$J$14:$J$17,YEAR(BK$4))&gt;1,SUMIFS(Taxes!$P$77:$P$79,Taxes!$N$77:$N$79,SUMIFS(Taxes!$N$14:$N$17,Taxes!$J$14:$J$17,YEAR(BK$4))),
IF(Taxes!$N$12&gt;1,SUMIFS(Taxes!$P$77:$P$79,Taxes!$N$77:$N$79,Taxes!$N$12),IF(Taxes!$P$87&lt;&gt;"",Taxes!$P$87,SUMIFS(Taxes!$P$77:$P$79,Taxes!$N$77:$N$79,Taxes!$N$12)))
)))
)</f>
        <v>9686940.4527749103</v>
      </c>
      <c r="BL290" s="5">
        <f ca="1">IF(BL$4="",0,BL73*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))/(1+
IF(SUMIFS(Taxes!$N$14:$N$17,Taxes!$J$14:$J$17,YEAR(BL$4))=4,IF(BL$1&lt;=Taxes!$P$81*12,Taxes!$P$82,IF(BL$1&lt;=Taxes!$P$83*12,Taxes!$P$84,IF(Taxes!$P$87&lt;&gt;"",Taxes!$P$87,Taxes!$P$77))),
IF(SUMIFS(Taxes!$N$14:$N$17,Taxes!$J$14:$J$17,YEAR(BL$4))&gt;1,SUMIFS(Taxes!$P$77:$P$79,Taxes!$N$77:$N$79,SUMIFS(Taxes!$N$14:$N$17,Taxes!$J$14:$J$17,YEAR(BL$4))),
IF(Taxes!$N$12&gt;1,SUMIFS(Taxes!$P$77:$P$79,Taxes!$N$77:$N$79,Taxes!$N$12),IF(Taxes!$P$87&lt;&gt;"",Taxes!$P$87,SUMIFS(Taxes!$P$77:$P$79,Taxes!$N$77:$N$79,Taxes!$N$12)))
)))
)</f>
        <v>9733260.1726980861</v>
      </c>
      <c r="BM290" s="5">
        <f ca="1">IF(BM$4="",0,BM73*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))/(1+
IF(SUMIFS(Taxes!$N$14:$N$17,Taxes!$J$14:$J$17,YEAR(BM$4))=4,IF(BM$1&lt;=Taxes!$P$81*12,Taxes!$P$82,IF(BM$1&lt;=Taxes!$P$83*12,Taxes!$P$84,IF(Taxes!$P$87&lt;&gt;"",Taxes!$P$87,Taxes!$P$77))),
IF(SUMIFS(Taxes!$N$14:$N$17,Taxes!$J$14:$J$17,YEAR(BM$4))&gt;1,SUMIFS(Taxes!$P$77:$P$79,Taxes!$N$77:$N$79,SUMIFS(Taxes!$N$14:$N$17,Taxes!$J$14:$J$17,YEAR(BM$4))),
IF(Taxes!$N$12&gt;1,SUMIFS(Taxes!$P$77:$P$79,Taxes!$N$77:$N$79,Taxes!$N$12),IF(Taxes!$P$87&lt;&gt;"",Taxes!$P$87,SUMIFS(Taxes!$P$77:$P$79,Taxes!$N$77:$N$79,Taxes!$N$12)))
)))
)</f>
        <v>9779579.892621262</v>
      </c>
      <c r="BN290" s="5">
        <f ca="1">IF(BN$4="",0,BN73*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))/(1+
IF(SUMIFS(Taxes!$N$14:$N$17,Taxes!$J$14:$J$17,YEAR(BN$4))=4,IF(BN$1&lt;=Taxes!$P$81*12,Taxes!$P$82,IF(BN$1&lt;=Taxes!$P$83*12,Taxes!$P$84,IF(Taxes!$P$87&lt;&gt;"",Taxes!$P$87,Taxes!$P$77))),
IF(SUMIFS(Taxes!$N$14:$N$17,Taxes!$J$14:$J$17,YEAR(BN$4))&gt;1,SUMIFS(Taxes!$P$77:$P$79,Taxes!$N$77:$N$79,SUMIFS(Taxes!$N$14:$N$17,Taxes!$J$14:$J$17,YEAR(BN$4))),
IF(Taxes!$N$12&gt;1,SUMIFS(Taxes!$P$77:$P$79,Taxes!$N$77:$N$79,Taxes!$N$12),IF(Taxes!$P$87&lt;&gt;"",Taxes!$P$87,SUMIFS(Taxes!$P$77:$P$79,Taxes!$N$77:$N$79,Taxes!$N$12)))
)))
)</f>
        <v>9851986.878805168</v>
      </c>
      <c r="BO290" s="5">
        <f ca="1">IF(BO$4="",0,BO73*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))/(1+
IF(SUMIFS(Taxes!$N$14:$N$17,Taxes!$J$14:$J$17,YEAR(BO$4))=4,IF(BO$1&lt;=Taxes!$P$81*12,Taxes!$P$82,IF(BO$1&lt;=Taxes!$P$83*12,Taxes!$P$84,IF(Taxes!$P$87&lt;&gt;"",Taxes!$P$87,Taxes!$P$77))),
IF(SUMIFS(Taxes!$N$14:$N$17,Taxes!$J$14:$J$17,YEAR(BO$4))&gt;1,SUMIFS(Taxes!$P$77:$P$79,Taxes!$N$77:$N$79,SUMIFS(Taxes!$N$14:$N$17,Taxes!$J$14:$J$17,YEAR(BO$4))),
IF(Taxes!$N$12&gt;1,SUMIFS(Taxes!$P$77:$P$79,Taxes!$N$77:$N$79,Taxes!$N$12),IF(Taxes!$P$87&lt;&gt;"",Taxes!$P$87,SUMIFS(Taxes!$P$77:$P$79,Taxes!$N$77:$N$79,Taxes!$N$12)))
)))
)</f>
        <v>9997525.9000730384</v>
      </c>
      <c r="BP290" s="5">
        <f ca="1">IF(BP$4="",0,BP73*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))/(1+
IF(SUMIFS(Taxes!$N$14:$N$17,Taxes!$J$14:$J$17,YEAR(BP$4))=4,IF(BP$1&lt;=Taxes!$P$81*12,Taxes!$P$82,IF(BP$1&lt;=Taxes!$P$83*12,Taxes!$P$84,IF(Taxes!$P$87&lt;&gt;"",Taxes!$P$87,Taxes!$P$77))),
IF(SUMIFS(Taxes!$N$14:$N$17,Taxes!$J$14:$J$17,YEAR(BP$4))&gt;1,SUMIFS(Taxes!$P$77:$P$79,Taxes!$N$77:$N$79,SUMIFS(Taxes!$N$14:$N$17,Taxes!$J$14:$J$17,YEAR(BP$4))),
IF(Taxes!$N$12&gt;1,SUMIFS(Taxes!$P$77:$P$79,Taxes!$N$77:$N$79,Taxes!$N$12),IF(Taxes!$P$87&lt;&gt;"",Taxes!$P$87,SUMIFS(Taxes!$P$77:$P$79,Taxes!$N$77:$N$79,Taxes!$N$12)))
)))
)</f>
        <v>10136746.911543384</v>
      </c>
      <c r="BQ290" s="5">
        <f ca="1">IF(BQ$4="",0,BQ73*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))/(1+
IF(SUMIFS(Taxes!$N$14:$N$17,Taxes!$J$14:$J$17,YEAR(BQ$4))=4,IF(BQ$1&lt;=Taxes!$P$81*12,Taxes!$P$82,IF(BQ$1&lt;=Taxes!$P$83*12,Taxes!$P$84,IF(Taxes!$P$87&lt;&gt;"",Taxes!$P$87,Taxes!$P$77))),
IF(SUMIFS(Taxes!$N$14:$N$17,Taxes!$J$14:$J$17,YEAR(BQ$4))&gt;1,SUMIFS(Taxes!$P$77:$P$79,Taxes!$N$77:$N$79,SUMIFS(Taxes!$N$14:$N$17,Taxes!$J$14:$J$17,YEAR(BQ$4))),
IF(Taxes!$N$12&gt;1,SUMIFS(Taxes!$P$77:$P$79,Taxes!$N$77:$N$79,Taxes!$N$12),IF(Taxes!$P$87&lt;&gt;"",Taxes!$P$87,SUMIFS(Taxes!$P$77:$P$79,Taxes!$N$77:$N$79,Taxes!$N$12)))
)))
)</f>
        <v>10184085.665304871</v>
      </c>
      <c r="BR290" s="5">
        <f ca="1">IF(BR$4="",0,BR73*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))/(1+
IF(SUMIFS(Taxes!$N$14:$N$17,Taxes!$J$14:$J$17,YEAR(BR$4))=4,IF(BR$1&lt;=Taxes!$P$81*12,Taxes!$P$82,IF(BR$1&lt;=Taxes!$P$83*12,Taxes!$P$84,IF(Taxes!$P$87&lt;&gt;"",Taxes!$P$87,Taxes!$P$77))),
IF(SUMIFS(Taxes!$N$14:$N$17,Taxes!$J$14:$J$17,YEAR(BR$4))&gt;1,SUMIFS(Taxes!$P$77:$P$79,Taxes!$N$77:$N$79,SUMIFS(Taxes!$N$14:$N$17,Taxes!$J$14:$J$17,YEAR(BR$4))),
IF(Taxes!$N$12&gt;1,SUMIFS(Taxes!$P$77:$P$79,Taxes!$N$77:$N$79,Taxes!$N$12),IF(Taxes!$P$87&lt;&gt;"",Taxes!$P$87,SUMIFS(Taxes!$P$77:$P$79,Taxes!$N$77:$N$79,Taxes!$N$12)))
)))
)</f>
        <v>10231424.419066355</v>
      </c>
      <c r="BS290" s="5">
        <f ca="1">IF(BS$4="",0,BS73*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))/(1+
IF(SUMIFS(Taxes!$N$14:$N$17,Taxes!$J$14:$J$17,YEAR(BS$4))=4,IF(BS$1&lt;=Taxes!$P$81*12,Taxes!$P$82,IF(BS$1&lt;=Taxes!$P$83*12,Taxes!$P$84,IF(Taxes!$P$87&lt;&gt;"",Taxes!$P$87,Taxes!$P$77))),
IF(SUMIFS(Taxes!$N$14:$N$17,Taxes!$J$14:$J$17,YEAR(BS$4))&gt;1,SUMIFS(Taxes!$P$77:$P$79,Taxes!$N$77:$N$79,SUMIFS(Taxes!$N$14:$N$17,Taxes!$J$14:$J$17,YEAR(BS$4))),
IF(Taxes!$N$12&gt;1,SUMIFS(Taxes!$P$77:$P$79,Taxes!$N$77:$N$79,Taxes!$N$12),IF(Taxes!$P$87&lt;&gt;"",Taxes!$P$87,SUMIFS(Taxes!$P$77:$P$79,Taxes!$N$77:$N$79,Taxes!$N$12)))
)))
)</f>
        <v>10278763.172827842</v>
      </c>
      <c r="BT290" s="5">
        <f ca="1">IF(BT$4="",0,BT73*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))/(1+
IF(SUMIFS(Taxes!$N$14:$N$17,Taxes!$J$14:$J$17,YEAR(BT$4))=4,IF(BT$1&lt;=Taxes!$P$81*12,Taxes!$P$82,IF(BT$1&lt;=Taxes!$P$83*12,Taxes!$P$84,IF(Taxes!$P$87&lt;&gt;"",Taxes!$P$87,Taxes!$P$77))),
IF(SUMIFS(Taxes!$N$14:$N$17,Taxes!$J$14:$J$17,YEAR(BT$4))&gt;1,SUMIFS(Taxes!$P$77:$P$79,Taxes!$N$77:$N$79,SUMIFS(Taxes!$N$14:$N$17,Taxes!$J$14:$J$17,YEAR(BT$4))),
IF(Taxes!$N$12&gt;1,SUMIFS(Taxes!$P$77:$P$79,Taxes!$N$77:$N$79,Taxes!$N$12),IF(Taxes!$P$87&lt;&gt;"",Taxes!$P$87,SUMIFS(Taxes!$P$77:$P$79,Taxes!$N$77:$N$79,Taxes!$N$12)))
)))
)</f>
        <v>10357762.085105009</v>
      </c>
      <c r="BU290" s="5">
        <f ca="1">IF(BU$4="",0,BU73*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))/(1+
IF(SUMIFS(Taxes!$N$14:$N$17,Taxes!$J$14:$J$17,YEAR(BU$4))=4,IF(BU$1&lt;=Taxes!$P$81*12,Taxes!$P$82,IF(BU$1&lt;=Taxes!$P$83*12,Taxes!$P$84,IF(Taxes!$P$87&lt;&gt;"",Taxes!$P$87,Taxes!$P$77))),
IF(SUMIFS(Taxes!$N$14:$N$17,Taxes!$J$14:$J$17,YEAR(BU$4))&gt;1,SUMIFS(Taxes!$P$77:$P$79,Taxes!$N$77:$N$79,SUMIFS(Taxes!$N$14:$N$17,Taxes!$J$14:$J$17,YEAR(BU$4))),
IF(Taxes!$N$12&gt;1,SUMIFS(Taxes!$P$77:$P$79,Taxes!$N$77:$N$79,Taxes!$N$12),IF(Taxes!$P$87&lt;&gt;"",Taxes!$P$87,SUMIFS(Taxes!$P$77:$P$79,Taxes!$N$77:$N$79,Taxes!$N$12)))
)))
)</f>
        <v>10507752.707940076</v>
      </c>
      <c r="BV290" s="5">
        <f ca="1">IF(BV$4="",0,BV73*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))/(1+
IF(SUMIFS(Taxes!$N$14:$N$17,Taxes!$J$14:$J$17,YEAR(BV$4))=4,IF(BV$1&lt;=Taxes!$P$81*12,Taxes!$P$82,IF(BV$1&lt;=Taxes!$P$83*12,Taxes!$P$84,IF(Taxes!$P$87&lt;&gt;"",Taxes!$P$87,Taxes!$P$77))),
IF(SUMIFS(Taxes!$N$14:$N$17,Taxes!$J$14:$J$17,YEAR(BV$4))&gt;1,SUMIFS(Taxes!$P$77:$P$79,Taxes!$N$77:$N$79,SUMIFS(Taxes!$N$14:$N$17,Taxes!$J$14:$J$17,YEAR(BV$4))),
IF(Taxes!$N$12&gt;1,SUMIFS(Taxes!$P$77:$P$79,Taxes!$N$77:$N$79,Taxes!$N$12),IF(Taxes!$P$87&lt;&gt;"",Taxes!$P$87,SUMIFS(Taxes!$P$77:$P$79,Taxes!$N$77:$N$79,Taxes!$N$12)))
)))
)</f>
        <v>10650036.58166277</v>
      </c>
      <c r="BW290" s="5">
        <f ca="1">IF(BW$4="",0,BW73*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))/(1+
IF(SUMIFS(Taxes!$N$14:$N$17,Taxes!$J$14:$J$17,YEAR(BW$4))=4,IF(BW$1&lt;=Taxes!$P$81*12,Taxes!$P$82,IF(BW$1&lt;=Taxes!$P$83*12,Taxes!$P$84,IF(Taxes!$P$87&lt;&gt;"",Taxes!$P$87,Taxes!$P$77))),
IF(SUMIFS(Taxes!$N$14:$N$17,Taxes!$J$14:$J$17,YEAR(BW$4))&gt;1,SUMIFS(Taxes!$P$77:$P$79,Taxes!$N$77:$N$79,SUMIFS(Taxes!$N$14:$N$17,Taxes!$J$14:$J$17,YEAR(BW$4))),
IF(Taxes!$N$12&gt;1,SUMIFS(Taxes!$P$77:$P$79,Taxes!$N$77:$N$79,Taxes!$N$12),IF(Taxes!$P$87&lt;&gt;"",Taxes!$P$87,SUMIFS(Taxes!$P$77:$P$79,Taxes!$N$77:$N$79,Taxes!$N$12)))
)))
)</f>
        <v>10698416.78800701</v>
      </c>
      <c r="BX290" s="5">
        <f ca="1">IF(BX$4="",0,BX73*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))/(1+
IF(SUMIFS(Taxes!$N$14:$N$17,Taxes!$J$14:$J$17,YEAR(BX$4))=4,IF(BX$1&lt;=Taxes!$P$81*12,Taxes!$P$82,IF(BX$1&lt;=Taxes!$P$83*12,Taxes!$P$84,IF(Taxes!$P$87&lt;&gt;"",Taxes!$P$87,Taxes!$P$77))),
IF(SUMIFS(Taxes!$N$14:$N$17,Taxes!$J$14:$J$17,YEAR(BX$4))&gt;1,SUMIFS(Taxes!$P$77:$P$79,Taxes!$N$77:$N$79,SUMIFS(Taxes!$N$14:$N$17,Taxes!$J$14:$J$17,YEAR(BX$4))),
IF(Taxes!$N$12&gt;1,SUMIFS(Taxes!$P$77:$P$79,Taxes!$N$77:$N$79,Taxes!$N$12),IF(Taxes!$P$87&lt;&gt;"",Taxes!$P$87,SUMIFS(Taxes!$P$77:$P$79,Taxes!$N$77:$N$79,Taxes!$N$12)))
)))
)</f>
        <v>10746796.994351249</v>
      </c>
      <c r="BY290" s="5">
        <f ca="1">IF(BY$4="",0,BY73*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))/(1+
IF(SUMIFS(Taxes!$N$14:$N$17,Taxes!$J$14:$J$17,YEAR(BY$4))=4,IF(BY$1&lt;=Taxes!$P$81*12,Taxes!$P$82,IF(BY$1&lt;=Taxes!$P$83*12,Taxes!$P$84,IF(Taxes!$P$87&lt;&gt;"",Taxes!$P$87,Taxes!$P$77))),
IF(SUMIFS(Taxes!$N$14:$N$17,Taxes!$J$14:$J$17,YEAR(BY$4))&gt;1,SUMIFS(Taxes!$P$77:$P$79,Taxes!$N$77:$N$79,SUMIFS(Taxes!$N$14:$N$17,Taxes!$J$14:$J$17,YEAR(BY$4))),
IF(Taxes!$N$12&gt;1,SUMIFS(Taxes!$P$77:$P$79,Taxes!$N$77:$N$79,Taxes!$N$12),IF(Taxes!$P$87&lt;&gt;"",Taxes!$P$87,SUMIFS(Taxes!$P$77:$P$79,Taxes!$N$77:$N$79,Taxes!$N$12)))
)))
)</f>
        <v>10795177.200695487</v>
      </c>
      <c r="BZ290" s="5">
        <f ca="1">IF(BZ$4="",0,BZ73*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))/(1+
IF(SUMIFS(Taxes!$N$14:$N$17,Taxes!$J$14:$J$17,YEAR(BZ$4))=4,IF(BZ$1&lt;=Taxes!$P$81*12,Taxes!$P$82,IF(BZ$1&lt;=Taxes!$P$83*12,Taxes!$P$84,IF(Taxes!$P$87&lt;&gt;"",Taxes!$P$87,Taxes!$P$77))),
IF(SUMIFS(Taxes!$N$14:$N$17,Taxes!$J$14:$J$17,YEAR(BZ$4))&gt;1,SUMIFS(Taxes!$P$77:$P$79,Taxes!$N$77:$N$79,SUMIFS(Taxes!$N$14:$N$17,Taxes!$J$14:$J$17,YEAR(BZ$4))),
IF(Taxes!$N$12&gt;1,SUMIFS(Taxes!$P$77:$P$79,Taxes!$N$77:$N$79,Taxes!$N$12),IF(Taxes!$P$87&lt;&gt;"",Taxes!$P$87,SUMIFS(Taxes!$P$77:$P$79,Taxes!$N$77:$N$79,Taxes!$N$12)))
)))
)</f>
        <v>10881023.038832702</v>
      </c>
      <c r="CA290" s="5">
        <f ca="1">IF(CA$4="",0,CA73*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))/(1+
IF(SUMIFS(Taxes!$N$14:$N$17,Taxes!$J$14:$J$17,YEAR(CA$4))=4,IF(CA$1&lt;=Taxes!$P$81*12,Taxes!$P$82,IF(CA$1&lt;=Taxes!$P$83*12,Taxes!$P$84,IF(Taxes!$P$87&lt;&gt;"",Taxes!$P$87,Taxes!$P$77))),
IF(SUMIFS(Taxes!$N$14:$N$17,Taxes!$J$14:$J$17,YEAR(CA$4))&gt;1,SUMIFS(Taxes!$P$77:$P$79,Taxes!$N$77:$N$79,SUMIFS(Taxes!$N$14:$N$17,Taxes!$J$14:$J$17,YEAR(CA$4))),
IF(Taxes!$N$12&gt;1,SUMIFS(Taxes!$P$77:$P$79,Taxes!$N$77:$N$79,Taxes!$N$12),IF(Taxes!$P$87&lt;&gt;"",Taxes!$P$87,SUMIFS(Taxes!$P$77:$P$79,Taxes!$N$77:$N$79,Taxes!$N$12)))
)))
)</f>
        <v>11035590.692817627</v>
      </c>
      <c r="CB290" s="5">
        <f ca="1">IF(CB$4="",0,CB73*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))/(1+
IF(SUMIFS(Taxes!$N$14:$N$17,Taxes!$J$14:$J$17,YEAR(CB$4))=4,IF(CB$1&lt;=Taxes!$P$81*12,Taxes!$P$82,IF(CB$1&lt;=Taxes!$P$83*12,Taxes!$P$84,IF(Taxes!$P$87&lt;&gt;"",Taxes!$P$87,Taxes!$P$77))),
IF(SUMIFS(Taxes!$N$14:$N$17,Taxes!$J$14:$J$17,YEAR(CB$4))&gt;1,SUMIFS(Taxes!$P$77:$P$79,Taxes!$N$77:$N$79,SUMIFS(Taxes!$N$14:$N$17,Taxes!$J$14:$J$17,YEAR(CB$4))),
IF(Taxes!$N$12&gt;1,SUMIFS(Taxes!$P$77:$P$79,Taxes!$N$77:$N$79,Taxes!$N$12),IF(Taxes!$P$87&lt;&gt;"",Taxes!$P$87,SUMIFS(Taxes!$P$77:$P$79,Taxes!$N$77:$N$79,Taxes!$N$12)))
)))
)</f>
        <v>11181004.811762219</v>
      </c>
      <c r="CC290" s="5">
        <f ca="1">IF(CC$4="",0,CC73*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))/(1+
IF(SUMIFS(Taxes!$N$14:$N$17,Taxes!$J$14:$J$17,YEAR(CC$4))=4,IF(CC$1&lt;=Taxes!$P$81*12,Taxes!$P$82,IF(CC$1&lt;=Taxes!$P$83*12,Taxes!$P$84,IF(Taxes!$P$87&lt;&gt;"",Taxes!$P$87,Taxes!$P$77))),
IF(SUMIFS(Taxes!$N$14:$N$17,Taxes!$J$14:$J$17,YEAR(CC$4))&gt;1,SUMIFS(Taxes!$P$77:$P$79,Taxes!$N$77:$N$79,SUMIFS(Taxes!$N$14:$N$17,Taxes!$J$14:$J$17,YEAR(CC$4))),
IF(Taxes!$N$12&gt;1,SUMIFS(Taxes!$P$77:$P$79,Taxes!$N$77:$N$79,Taxes!$N$12),IF(Taxes!$P$87&lt;&gt;"",Taxes!$P$87,SUMIFS(Taxes!$P$77:$P$79,Taxes!$N$77:$N$79,Taxes!$N$12)))
)))
)</f>
        <v>11230449.382646034</v>
      </c>
      <c r="CD290" s="5">
        <f ca="1">IF(CD$4="",0,CD73*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))/(1+
IF(SUMIFS(Taxes!$N$14:$N$17,Taxes!$J$14:$J$17,YEAR(CD$4))=4,IF(CD$1&lt;=Taxes!$P$81*12,Taxes!$P$82,IF(CD$1&lt;=Taxes!$P$83*12,Taxes!$P$84,IF(Taxes!$P$87&lt;&gt;"",Taxes!$P$87,Taxes!$P$77))),
IF(SUMIFS(Taxes!$N$14:$N$17,Taxes!$J$14:$J$17,YEAR(CD$4))&gt;1,SUMIFS(Taxes!$P$77:$P$79,Taxes!$N$77:$N$79,SUMIFS(Taxes!$N$14:$N$17,Taxes!$J$14:$J$17,YEAR(CD$4))),
IF(Taxes!$N$12&gt;1,SUMIFS(Taxes!$P$77:$P$79,Taxes!$N$77:$N$79,Taxes!$N$12),IF(Taxes!$P$87&lt;&gt;"",Taxes!$P$87,SUMIFS(Taxes!$P$77:$P$79,Taxes!$N$77:$N$79,Taxes!$N$12)))
)))
)</f>
        <v>11279893.953529844</v>
      </c>
      <c r="CE290" s="5">
        <f ca="1">IF(CE$4="",0,CE73*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))/(1+
IF(SUMIFS(Taxes!$N$14:$N$17,Taxes!$J$14:$J$17,YEAR(CE$4))=4,IF(CE$1&lt;=Taxes!$P$81*12,Taxes!$P$82,IF(CE$1&lt;=Taxes!$P$83*12,Taxes!$P$84,IF(Taxes!$P$87&lt;&gt;"",Taxes!$P$87,Taxes!$P$77))),
IF(SUMIFS(Taxes!$N$14:$N$17,Taxes!$J$14:$J$17,YEAR(CE$4))&gt;1,SUMIFS(Taxes!$P$77:$P$79,Taxes!$N$77:$N$79,SUMIFS(Taxes!$N$14:$N$17,Taxes!$J$14:$J$17,YEAR(CE$4))),
IF(Taxes!$N$12&gt;1,SUMIFS(Taxes!$P$77:$P$79,Taxes!$N$77:$N$79,Taxes!$N$12),IF(Taxes!$P$87&lt;&gt;"",Taxes!$P$87,SUMIFS(Taxes!$P$77:$P$79,Taxes!$N$77:$N$79,Taxes!$N$12)))
)))
)</f>
        <v>11329338.524413655</v>
      </c>
      <c r="CF290" s="5">
        <f ca="1">IF(CF$4="",0,CF73*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))/(1+
IF(SUMIFS(Taxes!$N$14:$N$17,Taxes!$J$14:$J$17,YEAR(CF$4))=4,IF(CF$1&lt;=Taxes!$P$81*12,Taxes!$P$82,IF(CF$1&lt;=Taxes!$P$83*12,Taxes!$P$84,IF(Taxes!$P$87&lt;&gt;"",Taxes!$P$87,Taxes!$P$77))),
IF(SUMIFS(Taxes!$N$14:$N$17,Taxes!$J$14:$J$17,YEAR(CF$4))&gt;1,SUMIFS(Taxes!$P$77:$P$79,Taxes!$N$77:$N$79,SUMIFS(Taxes!$N$14:$N$17,Taxes!$J$14:$J$17,YEAR(CF$4))),
IF(Taxes!$N$12&gt;1,SUMIFS(Taxes!$P$77:$P$79,Taxes!$N$77:$N$79,Taxes!$N$12),IF(Taxes!$P$87&lt;&gt;"",Taxes!$P$87,SUMIFS(Taxes!$P$77:$P$79,Taxes!$N$77:$N$79,Taxes!$N$12)))
)))
)</f>
        <v>0</v>
      </c>
    </row>
    <row r="291" spans="2:84" x14ac:dyDescent="0.3">
      <c r="B291" s="13">
        <f>ROW()</f>
        <v>291</v>
      </c>
      <c r="H291" s="1" t="s">
        <v>130</v>
      </c>
      <c r="M291" s="53" t="s">
        <v>18</v>
      </c>
      <c r="P291" s="72" t="str">
        <f>Lists!$AI$16</f>
        <v>ндс(-)</v>
      </c>
      <c r="U291" s="5">
        <f ca="1">SUM(INDIRECT(ADDRESS($B291,$X$2)&amp;":"&amp;ADDRESS($B291,$X$2-1+$P$8)))</f>
        <v>291065862.68247628</v>
      </c>
      <c r="X291" s="5">
        <f t="shared" ref="X291:CF291" ca="1" si="453">IF(X$4="",0,SUMIFS(X$292:X$323,$H$292:$H$323,$H$291,$J$292:$J$323,""))</f>
        <v>0</v>
      </c>
      <c r="Y291" s="5">
        <f t="shared" ca="1" si="453"/>
        <v>0</v>
      </c>
      <c r="Z291" s="5">
        <f t="shared" ca="1" si="453"/>
        <v>0</v>
      </c>
      <c r="AA291" s="5">
        <f t="shared" ca="1" si="453"/>
        <v>0</v>
      </c>
      <c r="AB291" s="5">
        <f t="shared" ca="1" si="453"/>
        <v>0</v>
      </c>
      <c r="AC291" s="5">
        <f t="shared" ca="1" si="453"/>
        <v>0</v>
      </c>
      <c r="AD291" s="5">
        <f t="shared" ca="1" si="453"/>
        <v>0</v>
      </c>
      <c r="AE291" s="5">
        <f t="shared" ca="1" si="453"/>
        <v>0</v>
      </c>
      <c r="AF291" s="5">
        <f t="shared" ca="1" si="453"/>
        <v>0</v>
      </c>
      <c r="AG291" s="5">
        <f t="shared" ca="1" si="453"/>
        <v>0</v>
      </c>
      <c r="AH291" s="5">
        <f t="shared" ca="1" si="453"/>
        <v>0</v>
      </c>
      <c r="AI291" s="5">
        <f t="shared" ca="1" si="453"/>
        <v>0</v>
      </c>
      <c r="AJ291" s="5">
        <f t="shared" ca="1" si="453"/>
        <v>0</v>
      </c>
      <c r="AK291" s="5">
        <f t="shared" ca="1" si="453"/>
        <v>0</v>
      </c>
      <c r="AL291" s="5">
        <f t="shared" ca="1" si="453"/>
        <v>0</v>
      </c>
      <c r="AM291" s="5">
        <f t="shared" ca="1" si="453"/>
        <v>1524761.3</v>
      </c>
      <c r="AN291" s="5">
        <f t="shared" ca="1" si="453"/>
        <v>1843364.1333333333</v>
      </c>
      <c r="AO291" s="5">
        <f t="shared" ca="1" si="453"/>
        <v>2161966.9666666668</v>
      </c>
      <c r="AP291" s="5">
        <f t="shared" ca="1" si="453"/>
        <v>2527946.639</v>
      </c>
      <c r="AQ291" s="5">
        <f t="shared" ca="1" si="453"/>
        <v>2857488.2013333333</v>
      </c>
      <c r="AR291" s="5">
        <f t="shared" ca="1" si="453"/>
        <v>3183105.8199166665</v>
      </c>
      <c r="AS291" s="5">
        <f t="shared" ca="1" si="453"/>
        <v>3508590.8259999994</v>
      </c>
      <c r="AT291" s="5">
        <f t="shared" ca="1" si="453"/>
        <v>3834004.2213333328</v>
      </c>
      <c r="AU291" s="5">
        <f t="shared" ca="1" si="453"/>
        <v>4159417.6166666672</v>
      </c>
      <c r="AV291" s="5">
        <f t="shared" ca="1" si="453"/>
        <v>4573877.6652500005</v>
      </c>
      <c r="AW291" s="5">
        <f t="shared" ca="1" si="453"/>
        <v>4914292.0727533326</v>
      </c>
      <c r="AX291" s="5">
        <f t="shared" ca="1" si="453"/>
        <v>5247072.4372941675</v>
      </c>
      <c r="AY291" s="5">
        <f t="shared" ca="1" si="453"/>
        <v>5579585.0837200014</v>
      </c>
      <c r="AZ291" s="5">
        <f t="shared" ca="1" si="453"/>
        <v>5911958.407453334</v>
      </c>
      <c r="BA291" s="5">
        <f t="shared" ca="1" si="453"/>
        <v>6244331.7311866675</v>
      </c>
      <c r="BB291" s="5">
        <f t="shared" ca="1" si="453"/>
        <v>6703189.1256018998</v>
      </c>
      <c r="BC291" s="5">
        <f t="shared" ca="1" si="453"/>
        <v>6877437.290066801</v>
      </c>
      <c r="BD291" s="5">
        <f t="shared" ca="1" si="453"/>
        <v>6930134.8192628929</v>
      </c>
      <c r="BE291" s="5">
        <f t="shared" ca="1" si="453"/>
        <v>6971150.721851551</v>
      </c>
      <c r="BF291" s="5">
        <f t="shared" ca="1" si="453"/>
        <v>7011472.5606740415</v>
      </c>
      <c r="BG291" s="5">
        <f t="shared" ca="1" si="453"/>
        <v>7051697.7933236752</v>
      </c>
      <c r="BH291" s="5">
        <f t="shared" ca="1" si="453"/>
        <v>7231592.2549676951</v>
      </c>
      <c r="BI291" s="5">
        <f t="shared" ca="1" si="453"/>
        <v>7286081.2791429181</v>
      </c>
      <c r="BJ291" s="5">
        <f t="shared" ca="1" si="453"/>
        <v>7327966.9471370671</v>
      </c>
      <c r="BK291" s="5">
        <f t="shared" ca="1" si="453"/>
        <v>7369362.8218348278</v>
      </c>
      <c r="BL291" s="5">
        <f t="shared" ca="1" si="453"/>
        <v>7410512.350791797</v>
      </c>
      <c r="BM291" s="5">
        <f t="shared" ca="1" si="453"/>
        <v>7451661.8797487682</v>
      </c>
      <c r="BN291" s="5">
        <f t="shared" ca="1" si="453"/>
        <v>7637930.6323572444</v>
      </c>
      <c r="BO291" s="5">
        <f t="shared" ca="1" si="453"/>
        <v>7693714.2034599595</v>
      </c>
      <c r="BP291" s="5">
        <f t="shared" ca="1" si="453"/>
        <v>7736622.0639616838</v>
      </c>
      <c r="BQ291" s="5">
        <f t="shared" ca="1" si="453"/>
        <v>7778989.6157992287</v>
      </c>
      <c r="BR291" s="5">
        <f t="shared" ca="1" si="453"/>
        <v>7821085.5207393132</v>
      </c>
      <c r="BS291" s="5">
        <f t="shared" ca="1" si="453"/>
        <v>7863181.4256793987</v>
      </c>
      <c r="BT291" s="5">
        <f t="shared" ca="1" si="453"/>
        <v>8062544.6011722544</v>
      </c>
      <c r="BU291" s="5">
        <f t="shared" ca="1" si="453"/>
        <v>8119655.4695657119</v>
      </c>
      <c r="BV291" s="5">
        <f t="shared" ca="1" si="453"/>
        <v>8164624.9599981261</v>
      </c>
      <c r="BW291" s="5">
        <f t="shared" ca="1" si="453"/>
        <v>8207988.1144154733</v>
      </c>
      <c r="BX291" s="5">
        <f t="shared" ca="1" si="453"/>
        <v>8251053.0244204532</v>
      </c>
      <c r="BY291" s="5">
        <f t="shared" ca="1" si="453"/>
        <v>8294117.9344254332</v>
      </c>
      <c r="BZ291" s="5">
        <f t="shared" ca="1" si="453"/>
        <v>8500420.3081630841</v>
      </c>
      <c r="CA291" s="5">
        <f t="shared" ca="1" si="453"/>
        <v>8558892.1064934824</v>
      </c>
      <c r="CB291" s="5">
        <f t="shared" ca="1" si="453"/>
        <v>8603924.6272363067</v>
      </c>
      <c r="CC291" s="5">
        <f t="shared" ca="1" si="453"/>
        <v>8648307.928312419</v>
      </c>
      <c r="CD291" s="5">
        <f t="shared" ca="1" si="453"/>
        <v>8692365.0360925775</v>
      </c>
      <c r="CE291" s="5">
        <f t="shared" ca="1" si="453"/>
        <v>8736422.1438727342</v>
      </c>
      <c r="CF291" s="5">
        <f t="shared" ca="1" si="453"/>
        <v>0</v>
      </c>
    </row>
    <row r="292" spans="2:84" x14ac:dyDescent="0.3">
      <c r="B292" s="13">
        <f>ROW()</f>
        <v>292</v>
      </c>
      <c r="H292" s="1" t="str">
        <f t="shared" ref="H292:H298" si="454">$H$291</f>
        <v>НДС к вычету</v>
      </c>
      <c r="I292" s="1" t="str">
        <f>$H$103</f>
        <v>Себестоимостные закупки и затраты без НДС</v>
      </c>
      <c r="M292" s="53" t="s">
        <v>18</v>
      </c>
      <c r="U292" s="5">
        <f t="shared" ref="U292:U320" ca="1" si="455">SUM(INDIRECT(ADDRESS($B292,$X$2)&amp;":"&amp;ADDRESS($B292,$X$2-1+$P$8)))</f>
        <v>244058258.8924852</v>
      </c>
      <c r="X292" s="5">
        <f ca="1">IF(X$4="",0,SUM(X293:X299))</f>
        <v>0</v>
      </c>
      <c r="Y292" s="5">
        <f t="shared" ref="Y292:AI292" ca="1" si="456">IF(Y$4="",0,SUM(Y293:Y299))</f>
        <v>0</v>
      </c>
      <c r="Z292" s="5">
        <f t="shared" ca="1" si="456"/>
        <v>0</v>
      </c>
      <c r="AA292" s="5">
        <f t="shared" ca="1" si="456"/>
        <v>0</v>
      </c>
      <c r="AB292" s="5">
        <f t="shared" ca="1" si="456"/>
        <v>0</v>
      </c>
      <c r="AC292" s="5">
        <f t="shared" ca="1" si="456"/>
        <v>0</v>
      </c>
      <c r="AD292" s="5">
        <f t="shared" ca="1" si="456"/>
        <v>0</v>
      </c>
      <c r="AE292" s="5">
        <f t="shared" ca="1" si="456"/>
        <v>0</v>
      </c>
      <c r="AF292" s="5">
        <f t="shared" ca="1" si="456"/>
        <v>0</v>
      </c>
      <c r="AG292" s="5">
        <f t="shared" ca="1" si="456"/>
        <v>0</v>
      </c>
      <c r="AH292" s="5">
        <f t="shared" ca="1" si="456"/>
        <v>0</v>
      </c>
      <c r="AI292" s="5">
        <f t="shared" ca="1" si="456"/>
        <v>0</v>
      </c>
      <c r="AJ292" s="5">
        <f t="shared" ref="AJ292:CF292" ca="1" si="457">IF(AJ$4="",0,SUM(AJ293:AJ299))</f>
        <v>0</v>
      </c>
      <c r="AK292" s="5">
        <f t="shared" ca="1" si="457"/>
        <v>0</v>
      </c>
      <c r="AL292" s="5">
        <f t="shared" ca="1" si="457"/>
        <v>0</v>
      </c>
      <c r="AM292" s="5">
        <f t="shared" ca="1" si="457"/>
        <v>1261918.5</v>
      </c>
      <c r="AN292" s="5">
        <f t="shared" ca="1" si="457"/>
        <v>1536670.8</v>
      </c>
      <c r="AO292" s="5">
        <f t="shared" ca="1" si="457"/>
        <v>1811423.1</v>
      </c>
      <c r="AP292" s="5">
        <f t="shared" ca="1" si="457"/>
        <v>2124014.7480000001</v>
      </c>
      <c r="AQ292" s="5">
        <f t="shared" ca="1" si="457"/>
        <v>2408146.2539999997</v>
      </c>
      <c r="AR292" s="5">
        <f t="shared" ca="1" si="457"/>
        <v>2688393.5999999996</v>
      </c>
      <c r="AS292" s="5">
        <f t="shared" ca="1" si="457"/>
        <v>2968640.9459999995</v>
      </c>
      <c r="AT292" s="5">
        <f t="shared" ca="1" si="457"/>
        <v>3248888.2919999994</v>
      </c>
      <c r="AU292" s="5">
        <f t="shared" ca="1" si="457"/>
        <v>3529135.6380000003</v>
      </c>
      <c r="AV292" s="5">
        <f t="shared" ca="1" si="457"/>
        <v>3878043.1416000002</v>
      </c>
      <c r="AW292" s="5">
        <f t="shared" ca="1" si="457"/>
        <v>4171422.9365999997</v>
      </c>
      <c r="AX292" s="5">
        <f t="shared" ca="1" si="457"/>
        <v>4457275.2295200005</v>
      </c>
      <c r="AY292" s="5">
        <f t="shared" ca="1" si="457"/>
        <v>4743127.5224400014</v>
      </c>
      <c r="AZ292" s="5">
        <f t="shared" ca="1" si="457"/>
        <v>5028979.8153600004</v>
      </c>
      <c r="BA292" s="5">
        <f t="shared" ca="1" si="457"/>
        <v>5314832.1082800003</v>
      </c>
      <c r="BB292" s="5">
        <f t="shared" ca="1" si="457"/>
        <v>5701383.0650447998</v>
      </c>
      <c r="BC292" s="5">
        <f t="shared" ca="1" si="457"/>
        <v>5849328.0886200015</v>
      </c>
      <c r="BD292" s="5">
        <f t="shared" ca="1" si="457"/>
        <v>5887878.9099984011</v>
      </c>
      <c r="BE292" s="5">
        <f t="shared" ca="1" si="457"/>
        <v>5916124.9772136007</v>
      </c>
      <c r="BF292" s="5">
        <f t="shared" ca="1" si="457"/>
        <v>5944371.0444288002</v>
      </c>
      <c r="BG292" s="5">
        <f t="shared" ca="1" si="457"/>
        <v>5972617.1116440007</v>
      </c>
      <c r="BH292" s="5">
        <f t="shared" ca="1" si="457"/>
        <v>6108514.7374405442</v>
      </c>
      <c r="BI292" s="5">
        <f t="shared" ca="1" si="457"/>
        <v>6149691.430995889</v>
      </c>
      <c r="BJ292" s="5">
        <f t="shared" ca="1" si="457"/>
        <v>6178502.4195553921</v>
      </c>
      <c r="BK292" s="5">
        <f t="shared" ca="1" si="457"/>
        <v>6207313.4081148971</v>
      </c>
      <c r="BL292" s="5">
        <f t="shared" ca="1" si="457"/>
        <v>6236124.3966744002</v>
      </c>
      <c r="BM292" s="5">
        <f t="shared" ca="1" si="457"/>
        <v>6264935.3852339052</v>
      </c>
      <c r="BN292" s="5">
        <f t="shared" ca="1" si="457"/>
        <v>6407008.2821735209</v>
      </c>
      <c r="BO292" s="5">
        <f t="shared" ca="1" si="457"/>
        <v>6449008.5095999697</v>
      </c>
      <c r="BP292" s="5">
        <f t="shared" ca="1" si="457"/>
        <v>6478395.7179306643</v>
      </c>
      <c r="BQ292" s="5">
        <f t="shared" ca="1" si="457"/>
        <v>6507782.926261358</v>
      </c>
      <c r="BR292" s="5">
        <f t="shared" ca="1" si="457"/>
        <v>6537170.1345920525</v>
      </c>
      <c r="BS292" s="5">
        <f t="shared" ca="1" si="457"/>
        <v>6566557.3429227471</v>
      </c>
      <c r="BT292" s="5">
        <f t="shared" ca="1" si="457"/>
        <v>6714998.1628008382</v>
      </c>
      <c r="BU292" s="5">
        <f t="shared" ca="1" si="457"/>
        <v>6757838.3947758162</v>
      </c>
      <c r="BV292" s="5">
        <f t="shared" ca="1" si="457"/>
        <v>6787813.3472731253</v>
      </c>
      <c r="BW292" s="5">
        <f t="shared" ca="1" si="457"/>
        <v>6817788.2997704344</v>
      </c>
      <c r="BX292" s="5">
        <f t="shared" ca="1" si="457"/>
        <v>6847763.2522677425</v>
      </c>
      <c r="BY292" s="5">
        <f t="shared" ca="1" si="457"/>
        <v>6877738.2047650507</v>
      </c>
      <c r="BZ292" s="5">
        <f t="shared" ca="1" si="457"/>
        <v>7032744.8353403788</v>
      </c>
      <c r="CA292" s="5">
        <f t="shared" ca="1" si="457"/>
        <v>7076441.8719548592</v>
      </c>
      <c r="CB292" s="5">
        <f t="shared" ca="1" si="457"/>
        <v>7107016.3235021131</v>
      </c>
      <c r="CC292" s="5">
        <f t="shared" ca="1" si="457"/>
        <v>7137590.7750493651</v>
      </c>
      <c r="CD292" s="5">
        <f t="shared" ca="1" si="457"/>
        <v>7168165.2265966218</v>
      </c>
      <c r="CE292" s="5">
        <f t="shared" ca="1" si="457"/>
        <v>7198739.6781438747</v>
      </c>
      <c r="CF292" s="5">
        <f t="shared" ca="1" si="457"/>
        <v>0</v>
      </c>
    </row>
    <row r="293" spans="2:84" x14ac:dyDescent="0.3">
      <c r="B293" s="13">
        <f>ROW()</f>
        <v>293</v>
      </c>
      <c r="H293" s="1" t="str">
        <f t="shared" si="454"/>
        <v>НДС к вычету</v>
      </c>
      <c r="I293" s="1" t="str">
        <f>$I$292</f>
        <v>Себестоимостные закупки и затраты без НДС</v>
      </c>
      <c r="J293" s="1" t="str">
        <f t="shared" ref="J293:J298" si="458">I39</f>
        <v>Металлопрокат</v>
      </c>
      <c r="M293" s="53" t="s">
        <v>18</v>
      </c>
      <c r="U293" s="5">
        <f t="shared" ca="1" si="455"/>
        <v>211877132.27234438</v>
      </c>
      <c r="X293" s="5">
        <f ca="1">IF(X$4="",0,(X105+X113)*
IF(SUMIFS(Taxes!$N$14:$N$17,Taxes!$J$14:$J$17,YEAR(X$4))=4,IF(X$1&lt;=Taxes!$P$81*12,Taxes!$P$82,IF(X$1&lt;=Taxes!$P$83*12,Taxes!$P$84,IF(Taxes!$P89&lt;&gt;"",Taxes!$P89,Taxes!$P$77))),
IF(SUMIFS(Taxes!$N$14:$N$17,Taxes!$J$14:$J$17,YEAR(X$4))&gt;1,SUMIFS(Taxes!$P$77:$P$79,Taxes!$N$77:$N$79,SUMIFS(Taxes!$N$14:$N$17,Taxes!$J$14:$J$17,YEAR(X$4))),
IF(Taxes!$N$12&gt;1,SUMIFS(Taxes!$P$77:$P$79,Taxes!$N$77:$N$79,Taxes!$N$12),IF(Taxes!$P89&lt;&gt;"",Taxes!$P89,SUMIFS(Taxes!$P$77:$P$79,Taxes!$N$77:$N$79,Taxes!$N$12)))
))
)</f>
        <v>0</v>
      </c>
      <c r="Y293" s="5">
        <f ca="1">IF(Y$4="",0,(Y105+Y113)*
IF(SUMIFS(Taxes!$N$14:$N$17,Taxes!$J$14:$J$17,YEAR(Y$4))=4,IF(Y$1&lt;=Taxes!$P$81*12,Taxes!$P$82,IF(Y$1&lt;=Taxes!$P$83*12,Taxes!$P$84,IF(Taxes!$P89&lt;&gt;"",Taxes!$P89,Taxes!$P$77))),
IF(SUMIFS(Taxes!$N$14:$N$17,Taxes!$J$14:$J$17,YEAR(Y$4))&gt;1,SUMIFS(Taxes!$P$77:$P$79,Taxes!$N$77:$N$79,SUMIFS(Taxes!$N$14:$N$17,Taxes!$J$14:$J$17,YEAR(Y$4))),
IF(Taxes!$N$12&gt;1,SUMIFS(Taxes!$P$77:$P$79,Taxes!$N$77:$N$79,Taxes!$N$12),IF(Taxes!$P89&lt;&gt;"",Taxes!$P89,SUMIFS(Taxes!$P$77:$P$79,Taxes!$N$77:$N$79,Taxes!$N$12)))
))
)</f>
        <v>0</v>
      </c>
      <c r="Z293" s="5">
        <f ca="1">IF(Z$4="",0,(Z105+Z113)*
IF(SUMIFS(Taxes!$N$14:$N$17,Taxes!$J$14:$J$17,YEAR(Z$4))=4,IF(Z$1&lt;=Taxes!$P$81*12,Taxes!$P$82,IF(Z$1&lt;=Taxes!$P$83*12,Taxes!$P$84,IF(Taxes!$P89&lt;&gt;"",Taxes!$P89,Taxes!$P$77))),
IF(SUMIFS(Taxes!$N$14:$N$17,Taxes!$J$14:$J$17,YEAR(Z$4))&gt;1,SUMIFS(Taxes!$P$77:$P$79,Taxes!$N$77:$N$79,SUMIFS(Taxes!$N$14:$N$17,Taxes!$J$14:$J$17,YEAR(Z$4))),
IF(Taxes!$N$12&gt;1,SUMIFS(Taxes!$P$77:$P$79,Taxes!$N$77:$N$79,Taxes!$N$12),IF(Taxes!$P89&lt;&gt;"",Taxes!$P89,SUMIFS(Taxes!$P$77:$P$79,Taxes!$N$77:$N$79,Taxes!$N$12)))
))
)</f>
        <v>0</v>
      </c>
      <c r="AA293" s="5">
        <f ca="1">IF(AA$4="",0,(AA105+AA113)*
IF(SUMIFS(Taxes!$N$14:$N$17,Taxes!$J$14:$J$17,YEAR(AA$4))=4,IF(AA$1&lt;=Taxes!$P$81*12,Taxes!$P$82,IF(AA$1&lt;=Taxes!$P$83*12,Taxes!$P$84,IF(Taxes!$P89&lt;&gt;"",Taxes!$P89,Taxes!$P$77))),
IF(SUMIFS(Taxes!$N$14:$N$17,Taxes!$J$14:$J$17,YEAR(AA$4))&gt;1,SUMIFS(Taxes!$P$77:$P$79,Taxes!$N$77:$N$79,SUMIFS(Taxes!$N$14:$N$17,Taxes!$J$14:$J$17,YEAR(AA$4))),
IF(Taxes!$N$12&gt;1,SUMIFS(Taxes!$P$77:$P$79,Taxes!$N$77:$N$79,Taxes!$N$12),IF(Taxes!$P89&lt;&gt;"",Taxes!$P89,SUMIFS(Taxes!$P$77:$P$79,Taxes!$N$77:$N$79,Taxes!$N$12)))
))
)</f>
        <v>0</v>
      </c>
      <c r="AB293" s="5">
        <f ca="1">IF(AB$4="",0,(AB105+AB113)*
IF(SUMIFS(Taxes!$N$14:$N$17,Taxes!$J$14:$J$17,YEAR(AB$4))=4,IF(AB$1&lt;=Taxes!$P$81*12,Taxes!$P$82,IF(AB$1&lt;=Taxes!$P$83*12,Taxes!$P$84,IF(Taxes!$P89&lt;&gt;"",Taxes!$P89,Taxes!$P$77))),
IF(SUMIFS(Taxes!$N$14:$N$17,Taxes!$J$14:$J$17,YEAR(AB$4))&gt;1,SUMIFS(Taxes!$P$77:$P$79,Taxes!$N$77:$N$79,SUMIFS(Taxes!$N$14:$N$17,Taxes!$J$14:$J$17,YEAR(AB$4))),
IF(Taxes!$N$12&gt;1,SUMIFS(Taxes!$P$77:$P$79,Taxes!$N$77:$N$79,Taxes!$N$12),IF(Taxes!$P89&lt;&gt;"",Taxes!$P89,SUMIFS(Taxes!$P$77:$P$79,Taxes!$N$77:$N$79,Taxes!$N$12)))
))
)</f>
        <v>0</v>
      </c>
      <c r="AC293" s="5">
        <f ca="1">IF(AC$4="",0,(AC105+AC113)*
IF(SUMIFS(Taxes!$N$14:$N$17,Taxes!$J$14:$J$17,YEAR(AC$4))=4,IF(AC$1&lt;=Taxes!$P$81*12,Taxes!$P$82,IF(AC$1&lt;=Taxes!$P$83*12,Taxes!$P$84,IF(Taxes!$P89&lt;&gt;"",Taxes!$P89,Taxes!$P$77))),
IF(SUMIFS(Taxes!$N$14:$N$17,Taxes!$J$14:$J$17,YEAR(AC$4))&gt;1,SUMIFS(Taxes!$P$77:$P$79,Taxes!$N$77:$N$79,SUMIFS(Taxes!$N$14:$N$17,Taxes!$J$14:$J$17,YEAR(AC$4))),
IF(Taxes!$N$12&gt;1,SUMIFS(Taxes!$P$77:$P$79,Taxes!$N$77:$N$79,Taxes!$N$12),IF(Taxes!$P89&lt;&gt;"",Taxes!$P89,SUMIFS(Taxes!$P$77:$P$79,Taxes!$N$77:$N$79,Taxes!$N$12)))
))
)</f>
        <v>0</v>
      </c>
      <c r="AD293" s="5">
        <f ca="1">IF(AD$4="",0,(AD105+AD113)*
IF(SUMIFS(Taxes!$N$14:$N$17,Taxes!$J$14:$J$17,YEAR(AD$4))=4,IF(AD$1&lt;=Taxes!$P$81*12,Taxes!$P$82,IF(AD$1&lt;=Taxes!$P$83*12,Taxes!$P$84,IF(Taxes!$P89&lt;&gt;"",Taxes!$P89,Taxes!$P$77))),
IF(SUMIFS(Taxes!$N$14:$N$17,Taxes!$J$14:$J$17,YEAR(AD$4))&gt;1,SUMIFS(Taxes!$P$77:$P$79,Taxes!$N$77:$N$79,SUMIFS(Taxes!$N$14:$N$17,Taxes!$J$14:$J$17,YEAR(AD$4))),
IF(Taxes!$N$12&gt;1,SUMIFS(Taxes!$P$77:$P$79,Taxes!$N$77:$N$79,Taxes!$N$12),IF(Taxes!$P89&lt;&gt;"",Taxes!$P89,SUMIFS(Taxes!$P$77:$P$79,Taxes!$N$77:$N$79,Taxes!$N$12)))
))
)</f>
        <v>0</v>
      </c>
      <c r="AE293" s="5">
        <f ca="1">IF(AE$4="",0,(AE105+AE113)*
IF(SUMIFS(Taxes!$N$14:$N$17,Taxes!$J$14:$J$17,YEAR(AE$4))=4,IF(AE$1&lt;=Taxes!$P$81*12,Taxes!$P$82,IF(AE$1&lt;=Taxes!$P$83*12,Taxes!$P$84,IF(Taxes!$P89&lt;&gt;"",Taxes!$P89,Taxes!$P$77))),
IF(SUMIFS(Taxes!$N$14:$N$17,Taxes!$J$14:$J$17,YEAR(AE$4))&gt;1,SUMIFS(Taxes!$P$77:$P$79,Taxes!$N$77:$N$79,SUMIFS(Taxes!$N$14:$N$17,Taxes!$J$14:$J$17,YEAR(AE$4))),
IF(Taxes!$N$12&gt;1,SUMIFS(Taxes!$P$77:$P$79,Taxes!$N$77:$N$79,Taxes!$N$12),IF(Taxes!$P89&lt;&gt;"",Taxes!$P89,SUMIFS(Taxes!$P$77:$P$79,Taxes!$N$77:$N$79,Taxes!$N$12)))
))
)</f>
        <v>0</v>
      </c>
      <c r="AF293" s="5">
        <f ca="1">IF(AF$4="",0,(AF105+AF113)*
IF(SUMIFS(Taxes!$N$14:$N$17,Taxes!$J$14:$J$17,YEAR(AF$4))=4,IF(AF$1&lt;=Taxes!$P$81*12,Taxes!$P$82,IF(AF$1&lt;=Taxes!$P$83*12,Taxes!$P$84,IF(Taxes!$P89&lt;&gt;"",Taxes!$P89,Taxes!$P$77))),
IF(SUMIFS(Taxes!$N$14:$N$17,Taxes!$J$14:$J$17,YEAR(AF$4))&gt;1,SUMIFS(Taxes!$P$77:$P$79,Taxes!$N$77:$N$79,SUMIFS(Taxes!$N$14:$N$17,Taxes!$J$14:$J$17,YEAR(AF$4))),
IF(Taxes!$N$12&gt;1,SUMIFS(Taxes!$P$77:$P$79,Taxes!$N$77:$N$79,Taxes!$N$12),IF(Taxes!$P89&lt;&gt;"",Taxes!$P89,SUMIFS(Taxes!$P$77:$P$79,Taxes!$N$77:$N$79,Taxes!$N$12)))
))
)</f>
        <v>0</v>
      </c>
      <c r="AG293" s="5">
        <f ca="1">IF(AG$4="",0,(AG105+AG113)*
IF(SUMIFS(Taxes!$N$14:$N$17,Taxes!$J$14:$J$17,YEAR(AG$4))=4,IF(AG$1&lt;=Taxes!$P$81*12,Taxes!$P$82,IF(AG$1&lt;=Taxes!$P$83*12,Taxes!$P$84,IF(Taxes!$P89&lt;&gt;"",Taxes!$P89,Taxes!$P$77))),
IF(SUMIFS(Taxes!$N$14:$N$17,Taxes!$J$14:$J$17,YEAR(AG$4))&gt;1,SUMIFS(Taxes!$P$77:$P$79,Taxes!$N$77:$N$79,SUMIFS(Taxes!$N$14:$N$17,Taxes!$J$14:$J$17,YEAR(AG$4))),
IF(Taxes!$N$12&gt;1,SUMIFS(Taxes!$P$77:$P$79,Taxes!$N$77:$N$79,Taxes!$N$12),IF(Taxes!$P89&lt;&gt;"",Taxes!$P89,SUMIFS(Taxes!$P$77:$P$79,Taxes!$N$77:$N$79,Taxes!$N$12)))
))
)</f>
        <v>0</v>
      </c>
      <c r="AH293" s="5">
        <f ca="1">IF(AH$4="",0,(AH105+AH113)*
IF(SUMIFS(Taxes!$N$14:$N$17,Taxes!$J$14:$J$17,YEAR(AH$4))=4,IF(AH$1&lt;=Taxes!$P$81*12,Taxes!$P$82,IF(AH$1&lt;=Taxes!$P$83*12,Taxes!$P$84,IF(Taxes!$P89&lt;&gt;"",Taxes!$P89,Taxes!$P$77))),
IF(SUMIFS(Taxes!$N$14:$N$17,Taxes!$J$14:$J$17,YEAR(AH$4))&gt;1,SUMIFS(Taxes!$P$77:$P$79,Taxes!$N$77:$N$79,SUMIFS(Taxes!$N$14:$N$17,Taxes!$J$14:$J$17,YEAR(AH$4))),
IF(Taxes!$N$12&gt;1,SUMIFS(Taxes!$P$77:$P$79,Taxes!$N$77:$N$79,Taxes!$N$12),IF(Taxes!$P89&lt;&gt;"",Taxes!$P89,SUMIFS(Taxes!$P$77:$P$79,Taxes!$N$77:$N$79,Taxes!$N$12)))
))
)</f>
        <v>0</v>
      </c>
      <c r="AI293" s="5">
        <f ca="1">IF(AI$4="",0,(AI105+AI113)*
IF(SUMIFS(Taxes!$N$14:$N$17,Taxes!$J$14:$J$17,YEAR(AI$4))=4,IF(AI$1&lt;=Taxes!$P$81*12,Taxes!$P$82,IF(AI$1&lt;=Taxes!$P$83*12,Taxes!$P$84,IF(Taxes!$P89&lt;&gt;"",Taxes!$P89,Taxes!$P$77))),
IF(SUMIFS(Taxes!$N$14:$N$17,Taxes!$J$14:$J$17,YEAR(AI$4))&gt;1,SUMIFS(Taxes!$P$77:$P$79,Taxes!$N$77:$N$79,SUMIFS(Taxes!$N$14:$N$17,Taxes!$J$14:$J$17,YEAR(AI$4))),
IF(Taxes!$N$12&gt;1,SUMIFS(Taxes!$P$77:$P$79,Taxes!$N$77:$N$79,Taxes!$N$12),IF(Taxes!$P89&lt;&gt;"",Taxes!$P89,SUMIFS(Taxes!$P$77:$P$79,Taxes!$N$77:$N$79,Taxes!$N$12)))
))
)</f>
        <v>0</v>
      </c>
      <c r="AJ293" s="5">
        <f ca="1">IF(AJ$4="",0,(AJ105+AJ113)*
IF(SUMIFS(Taxes!$N$14:$N$17,Taxes!$J$14:$J$17,YEAR(AJ$4))=4,IF(AJ$1&lt;=Taxes!$P$81*12,Taxes!$P$82,IF(AJ$1&lt;=Taxes!$P$83*12,Taxes!$P$84,IF(Taxes!$P89&lt;&gt;"",Taxes!$P89,Taxes!$P$77))),
IF(SUMIFS(Taxes!$N$14:$N$17,Taxes!$J$14:$J$17,YEAR(AJ$4))&gt;1,SUMIFS(Taxes!$P$77:$P$79,Taxes!$N$77:$N$79,SUMIFS(Taxes!$N$14:$N$17,Taxes!$J$14:$J$17,YEAR(AJ$4))),
IF(Taxes!$N$12&gt;1,SUMIFS(Taxes!$P$77:$P$79,Taxes!$N$77:$N$79,Taxes!$N$12),IF(Taxes!$P89&lt;&gt;"",Taxes!$P89,SUMIFS(Taxes!$P$77:$P$79,Taxes!$N$77:$N$79,Taxes!$N$12)))
))
)</f>
        <v>0</v>
      </c>
      <c r="AK293" s="5">
        <f ca="1">IF(AK$4="",0,(AK105+AK113)*
IF(SUMIFS(Taxes!$N$14:$N$17,Taxes!$J$14:$J$17,YEAR(AK$4))=4,IF(AK$1&lt;=Taxes!$P$81*12,Taxes!$P$82,IF(AK$1&lt;=Taxes!$P$83*12,Taxes!$P$84,IF(Taxes!$P89&lt;&gt;"",Taxes!$P89,Taxes!$P$77))),
IF(SUMIFS(Taxes!$N$14:$N$17,Taxes!$J$14:$J$17,YEAR(AK$4))&gt;1,SUMIFS(Taxes!$P$77:$P$79,Taxes!$N$77:$N$79,SUMIFS(Taxes!$N$14:$N$17,Taxes!$J$14:$J$17,YEAR(AK$4))),
IF(Taxes!$N$12&gt;1,SUMIFS(Taxes!$P$77:$P$79,Taxes!$N$77:$N$79,Taxes!$N$12),IF(Taxes!$P89&lt;&gt;"",Taxes!$P89,SUMIFS(Taxes!$P$77:$P$79,Taxes!$N$77:$N$79,Taxes!$N$12)))
))
)</f>
        <v>0</v>
      </c>
      <c r="AL293" s="5">
        <f ca="1">IF(AL$4="",0,(AL105+AL113)*
IF(SUMIFS(Taxes!$N$14:$N$17,Taxes!$J$14:$J$17,YEAR(AL$4))=4,IF(AL$1&lt;=Taxes!$P$81*12,Taxes!$P$82,IF(AL$1&lt;=Taxes!$P$83*12,Taxes!$P$84,IF(Taxes!$P89&lt;&gt;"",Taxes!$P89,Taxes!$P$77))),
IF(SUMIFS(Taxes!$N$14:$N$17,Taxes!$J$14:$J$17,YEAR(AL$4))&gt;1,SUMIFS(Taxes!$P$77:$P$79,Taxes!$N$77:$N$79,SUMIFS(Taxes!$N$14:$N$17,Taxes!$J$14:$J$17,YEAR(AL$4))),
IF(Taxes!$N$12&gt;1,SUMIFS(Taxes!$P$77:$P$79,Taxes!$N$77:$N$79,Taxes!$N$12),IF(Taxes!$P89&lt;&gt;"",Taxes!$P89,SUMIFS(Taxes!$P$77:$P$79,Taxes!$N$77:$N$79,Taxes!$N$12)))
))
)</f>
        <v>0</v>
      </c>
      <c r="AM293" s="5">
        <f ca="1">IF(AM$4="",0,(AM105+AM113)*
IF(SUMIFS(Taxes!$N$14:$N$17,Taxes!$J$14:$J$17,YEAR(AM$4))=4,IF(AM$1&lt;=Taxes!$P$81*12,Taxes!$P$82,IF(AM$1&lt;=Taxes!$P$83*12,Taxes!$P$84,IF(Taxes!$P89&lt;&gt;"",Taxes!$P89,Taxes!$P$77))),
IF(SUMIFS(Taxes!$N$14:$N$17,Taxes!$J$14:$J$17,YEAR(AM$4))&gt;1,SUMIFS(Taxes!$P$77:$P$79,Taxes!$N$77:$N$79,SUMIFS(Taxes!$N$14:$N$17,Taxes!$J$14:$J$17,YEAR(AM$4))),
IF(Taxes!$N$12&gt;1,SUMIFS(Taxes!$P$77:$P$79,Taxes!$N$77:$N$79,Taxes!$N$12),IF(Taxes!$P89&lt;&gt;"",Taxes!$P89,SUMIFS(Taxes!$P$77:$P$79,Taxes!$N$77:$N$79,Taxes!$N$12)))
))
)</f>
        <v>1123632</v>
      </c>
      <c r="AN293" s="5">
        <f ca="1">IF(AN$4="",0,(AN105+AN113)*
IF(SUMIFS(Taxes!$N$14:$N$17,Taxes!$J$14:$J$17,YEAR(AN$4))=4,IF(AN$1&lt;=Taxes!$P$81*12,Taxes!$P$82,IF(AN$1&lt;=Taxes!$P$83*12,Taxes!$P$84,IF(Taxes!$P89&lt;&gt;"",Taxes!$P89,Taxes!$P$77))),
IF(SUMIFS(Taxes!$N$14:$N$17,Taxes!$J$14:$J$17,YEAR(AN$4))&gt;1,SUMIFS(Taxes!$P$77:$P$79,Taxes!$N$77:$N$79,SUMIFS(Taxes!$N$14:$N$17,Taxes!$J$14:$J$17,YEAR(AN$4))),
IF(Taxes!$N$12&gt;1,SUMIFS(Taxes!$P$77:$P$79,Taxes!$N$77:$N$79,Taxes!$N$12),IF(Taxes!$P89&lt;&gt;"",Taxes!$P89,SUMIFS(Taxes!$P$77:$P$79,Taxes!$N$77:$N$79,Taxes!$N$12)))
))
)</f>
        <v>1362924</v>
      </c>
      <c r="AO293" s="5">
        <f ca="1">IF(AO$4="",0,(AO105+AO113)*
IF(SUMIFS(Taxes!$N$14:$N$17,Taxes!$J$14:$J$17,YEAR(AO$4))=4,IF(AO$1&lt;=Taxes!$P$81*12,Taxes!$P$82,IF(AO$1&lt;=Taxes!$P$83*12,Taxes!$P$84,IF(Taxes!$P89&lt;&gt;"",Taxes!$P89,Taxes!$P$77))),
IF(SUMIFS(Taxes!$N$14:$N$17,Taxes!$J$14:$J$17,YEAR(AO$4))&gt;1,SUMIFS(Taxes!$P$77:$P$79,Taxes!$N$77:$N$79,SUMIFS(Taxes!$N$14:$N$17,Taxes!$J$14:$J$17,YEAR(AO$4))),
IF(Taxes!$N$12&gt;1,SUMIFS(Taxes!$P$77:$P$79,Taxes!$N$77:$N$79,Taxes!$N$12),IF(Taxes!$P89&lt;&gt;"",Taxes!$P89,SUMIFS(Taxes!$P$77:$P$79,Taxes!$N$77:$N$79,Taxes!$N$12)))
))
)</f>
        <v>1602216</v>
      </c>
      <c r="AP293" s="5">
        <f ca="1">IF(AP$4="",0,(AP105+AP113)*
IF(SUMIFS(Taxes!$N$14:$N$17,Taxes!$J$14:$J$17,YEAR(AP$4))=4,IF(AP$1&lt;=Taxes!$P$81*12,Taxes!$P$82,IF(AP$1&lt;=Taxes!$P$83*12,Taxes!$P$84,IF(Taxes!$P89&lt;&gt;"",Taxes!$P89,Taxes!$P$77))),
IF(SUMIFS(Taxes!$N$14:$N$17,Taxes!$J$14:$J$17,YEAR(AP$4))&gt;1,SUMIFS(Taxes!$P$77:$P$79,Taxes!$N$77:$N$79,SUMIFS(Taxes!$N$14:$N$17,Taxes!$J$14:$J$17,YEAR(AP$4))),
IF(Taxes!$N$12&gt;1,SUMIFS(Taxes!$P$77:$P$79,Taxes!$N$77:$N$79,Taxes!$N$12),IF(Taxes!$P89&lt;&gt;"",Taxes!$P89,SUMIFS(Taxes!$P$77:$P$79,Taxes!$N$77:$N$79,Taxes!$N$12)))
))
)</f>
        <v>1878338.1600000001</v>
      </c>
      <c r="AQ293" s="5">
        <f ca="1">IF(AQ$4="",0,(AQ105+AQ113)*
IF(SUMIFS(Taxes!$N$14:$N$17,Taxes!$J$14:$J$17,YEAR(AQ$4))=4,IF(AQ$1&lt;=Taxes!$P$81*12,Taxes!$P$82,IF(AQ$1&lt;=Taxes!$P$83*12,Taxes!$P$84,IF(Taxes!$P89&lt;&gt;"",Taxes!$P89,Taxes!$P$77))),
IF(SUMIFS(Taxes!$N$14:$N$17,Taxes!$J$14:$J$17,YEAR(AQ$4))&gt;1,SUMIFS(Taxes!$P$77:$P$79,Taxes!$N$77:$N$79,SUMIFS(Taxes!$N$14:$N$17,Taxes!$J$14:$J$17,YEAR(AQ$4))),
IF(Taxes!$N$12&gt;1,SUMIFS(Taxes!$P$77:$P$79,Taxes!$N$77:$N$79,Taxes!$N$12),IF(Taxes!$P89&lt;&gt;"",Taxes!$P89,SUMIFS(Taxes!$P$77:$P$79,Taxes!$N$77:$N$79,Taxes!$N$12)))
))
)</f>
        <v>2122415.9999999995</v>
      </c>
      <c r="AR293" s="5">
        <f ca="1">IF(AR$4="",0,(AR105+AR113)*
IF(SUMIFS(Taxes!$N$14:$N$17,Taxes!$J$14:$J$17,YEAR(AR$4))=4,IF(AR$1&lt;=Taxes!$P$81*12,Taxes!$P$82,IF(AR$1&lt;=Taxes!$P$83*12,Taxes!$P$84,IF(Taxes!$P89&lt;&gt;"",Taxes!$P89,Taxes!$P$77))),
IF(SUMIFS(Taxes!$N$14:$N$17,Taxes!$J$14:$J$17,YEAR(AR$4))&gt;1,SUMIFS(Taxes!$P$77:$P$79,Taxes!$N$77:$N$79,SUMIFS(Taxes!$N$14:$N$17,Taxes!$J$14:$J$17,YEAR(AR$4))),
IF(Taxes!$N$12&gt;1,SUMIFS(Taxes!$P$77:$P$79,Taxes!$N$77:$N$79,Taxes!$N$12),IF(Taxes!$P89&lt;&gt;"",Taxes!$P89,SUMIFS(Taxes!$P$77:$P$79,Taxes!$N$77:$N$79,Taxes!$N$12)))
))
)</f>
        <v>2366493.84</v>
      </c>
      <c r="AS293" s="5">
        <f ca="1">IF(AS$4="",0,(AS105+AS113)*
IF(SUMIFS(Taxes!$N$14:$N$17,Taxes!$J$14:$J$17,YEAR(AS$4))=4,IF(AS$1&lt;=Taxes!$P$81*12,Taxes!$P$82,IF(AS$1&lt;=Taxes!$P$83*12,Taxes!$P$84,IF(Taxes!$P89&lt;&gt;"",Taxes!$P89,Taxes!$P$77))),
IF(SUMIFS(Taxes!$N$14:$N$17,Taxes!$J$14:$J$17,YEAR(AS$4))&gt;1,SUMIFS(Taxes!$P$77:$P$79,Taxes!$N$77:$N$79,SUMIFS(Taxes!$N$14:$N$17,Taxes!$J$14:$J$17,YEAR(AS$4))),
IF(Taxes!$N$12&gt;1,SUMIFS(Taxes!$P$77:$P$79,Taxes!$N$77:$N$79,Taxes!$N$12),IF(Taxes!$P89&lt;&gt;"",Taxes!$P89,SUMIFS(Taxes!$P$77:$P$79,Taxes!$N$77:$N$79,Taxes!$N$12)))
))
)</f>
        <v>2610571.6799999997</v>
      </c>
      <c r="AT293" s="5">
        <f ca="1">IF(AT$4="",0,(AT105+AT113)*
IF(SUMIFS(Taxes!$N$14:$N$17,Taxes!$J$14:$J$17,YEAR(AT$4))=4,IF(AT$1&lt;=Taxes!$P$81*12,Taxes!$P$82,IF(AT$1&lt;=Taxes!$P$83*12,Taxes!$P$84,IF(Taxes!$P89&lt;&gt;"",Taxes!$P89,Taxes!$P$77))),
IF(SUMIFS(Taxes!$N$14:$N$17,Taxes!$J$14:$J$17,YEAR(AT$4))&gt;1,SUMIFS(Taxes!$P$77:$P$79,Taxes!$N$77:$N$79,SUMIFS(Taxes!$N$14:$N$17,Taxes!$J$14:$J$17,YEAR(AT$4))),
IF(Taxes!$N$12&gt;1,SUMIFS(Taxes!$P$77:$P$79,Taxes!$N$77:$N$79,Taxes!$N$12),IF(Taxes!$P89&lt;&gt;"",Taxes!$P89,SUMIFS(Taxes!$P$77:$P$79,Taxes!$N$77:$N$79,Taxes!$N$12)))
))
)</f>
        <v>2854649.52</v>
      </c>
      <c r="AU293" s="5">
        <f ca="1">IF(AU$4="",0,(AU105+AU113)*
IF(SUMIFS(Taxes!$N$14:$N$17,Taxes!$J$14:$J$17,YEAR(AU$4))=4,IF(AU$1&lt;=Taxes!$P$81*12,Taxes!$P$82,IF(AU$1&lt;=Taxes!$P$83*12,Taxes!$P$84,IF(Taxes!$P89&lt;&gt;"",Taxes!$P89,Taxes!$P$77))),
IF(SUMIFS(Taxes!$N$14:$N$17,Taxes!$J$14:$J$17,YEAR(AU$4))&gt;1,SUMIFS(Taxes!$P$77:$P$79,Taxes!$N$77:$N$79,SUMIFS(Taxes!$N$14:$N$17,Taxes!$J$14:$J$17,YEAR(AU$4))),
IF(Taxes!$N$12&gt;1,SUMIFS(Taxes!$P$77:$P$79,Taxes!$N$77:$N$79,Taxes!$N$12),IF(Taxes!$P89&lt;&gt;"",Taxes!$P89,SUMIFS(Taxes!$P$77:$P$79,Taxes!$N$77:$N$79,Taxes!$N$12)))
))
)</f>
        <v>3098727.3600000003</v>
      </c>
      <c r="AV293" s="5">
        <f ca="1">IF(AV$4="",0,(AV105+AV113)*
IF(SUMIFS(Taxes!$N$14:$N$17,Taxes!$J$14:$J$17,YEAR(AV$4))=4,IF(AV$1&lt;=Taxes!$P$81*12,Taxes!$P$82,IF(AV$1&lt;=Taxes!$P$83*12,Taxes!$P$84,IF(Taxes!$P89&lt;&gt;"",Taxes!$P89,Taxes!$P$77))),
IF(SUMIFS(Taxes!$N$14:$N$17,Taxes!$J$14:$J$17,YEAR(AV$4))&gt;1,SUMIFS(Taxes!$P$77:$P$79,Taxes!$N$77:$N$79,SUMIFS(Taxes!$N$14:$N$17,Taxes!$J$14:$J$17,YEAR(AV$4))),
IF(Taxes!$N$12&gt;1,SUMIFS(Taxes!$P$77:$P$79,Taxes!$N$77:$N$79,Taxes!$N$12),IF(Taxes!$P89&lt;&gt;"",Taxes!$P89,SUMIFS(Taxes!$P$77:$P$79,Taxes!$N$77:$N$79,Taxes!$N$12)))
))
)</f>
        <v>3409661.304</v>
      </c>
      <c r="AW293" s="5">
        <f ca="1">IF(AW$4="",0,(AW105+AW113)*
IF(SUMIFS(Taxes!$N$14:$N$17,Taxes!$J$14:$J$17,YEAR(AW$4))=4,IF(AW$1&lt;=Taxes!$P$81*12,Taxes!$P$82,IF(AW$1&lt;=Taxes!$P$83*12,Taxes!$P$84,IF(Taxes!$P89&lt;&gt;"",Taxes!$P89,Taxes!$P$77))),
IF(SUMIFS(Taxes!$N$14:$N$17,Taxes!$J$14:$J$17,YEAR(AW$4))&gt;1,SUMIFS(Taxes!$P$77:$P$79,Taxes!$N$77:$N$79,SUMIFS(Taxes!$N$14:$N$17,Taxes!$J$14:$J$17,YEAR(AW$4))),
IF(Taxes!$N$12&gt;1,SUMIFS(Taxes!$P$77:$P$79,Taxes!$N$77:$N$79,Taxes!$N$12),IF(Taxes!$P89&lt;&gt;"",Taxes!$P89,SUMIFS(Taxes!$P$77:$P$79,Taxes!$N$77:$N$79,Taxes!$N$12)))
))
)</f>
        <v>3658620.7007999998</v>
      </c>
      <c r="AX293" s="5">
        <f ca="1">IF(AX$4="",0,(AX105+AX113)*
IF(SUMIFS(Taxes!$N$14:$N$17,Taxes!$J$14:$J$17,YEAR(AX$4))=4,IF(AX$1&lt;=Taxes!$P$81*12,Taxes!$P$82,IF(AX$1&lt;=Taxes!$P$83*12,Taxes!$P$84,IF(Taxes!$P89&lt;&gt;"",Taxes!$P89,Taxes!$P$77))),
IF(SUMIFS(Taxes!$N$14:$N$17,Taxes!$J$14:$J$17,YEAR(AX$4))&gt;1,SUMIFS(Taxes!$P$77:$P$79,Taxes!$N$77:$N$79,SUMIFS(Taxes!$N$14:$N$17,Taxes!$J$14:$J$17,YEAR(AX$4))),
IF(Taxes!$N$12&gt;1,SUMIFS(Taxes!$P$77:$P$79,Taxes!$N$77:$N$79,Taxes!$N$12),IF(Taxes!$P89&lt;&gt;"",Taxes!$P89,SUMIFS(Taxes!$P$77:$P$79,Taxes!$N$77:$N$79,Taxes!$N$12)))
))
)</f>
        <v>3907580.0976000004</v>
      </c>
      <c r="AY293" s="5">
        <f ca="1">IF(AY$4="",0,(AY105+AY113)*
IF(SUMIFS(Taxes!$N$14:$N$17,Taxes!$J$14:$J$17,YEAR(AY$4))=4,IF(AY$1&lt;=Taxes!$P$81*12,Taxes!$P$82,IF(AY$1&lt;=Taxes!$P$83*12,Taxes!$P$84,IF(Taxes!$P89&lt;&gt;"",Taxes!$P89,Taxes!$P$77))),
IF(SUMIFS(Taxes!$N$14:$N$17,Taxes!$J$14:$J$17,YEAR(AY$4))&gt;1,SUMIFS(Taxes!$P$77:$P$79,Taxes!$N$77:$N$79,SUMIFS(Taxes!$N$14:$N$17,Taxes!$J$14:$J$17,YEAR(AY$4))),
IF(Taxes!$N$12&gt;1,SUMIFS(Taxes!$P$77:$P$79,Taxes!$N$77:$N$79,Taxes!$N$12),IF(Taxes!$P89&lt;&gt;"",Taxes!$P89,SUMIFS(Taxes!$P$77:$P$79,Taxes!$N$77:$N$79,Taxes!$N$12)))
))
)</f>
        <v>4156539.4944000007</v>
      </c>
      <c r="AZ293" s="5">
        <f ca="1">IF(AZ$4="",0,(AZ105+AZ113)*
IF(SUMIFS(Taxes!$N$14:$N$17,Taxes!$J$14:$J$17,YEAR(AZ$4))=4,IF(AZ$1&lt;=Taxes!$P$81*12,Taxes!$P$82,IF(AZ$1&lt;=Taxes!$P$83*12,Taxes!$P$84,IF(Taxes!$P89&lt;&gt;"",Taxes!$P89,Taxes!$P$77))),
IF(SUMIFS(Taxes!$N$14:$N$17,Taxes!$J$14:$J$17,YEAR(AZ$4))&gt;1,SUMIFS(Taxes!$P$77:$P$79,Taxes!$N$77:$N$79,SUMIFS(Taxes!$N$14:$N$17,Taxes!$J$14:$J$17,YEAR(AZ$4))),
IF(Taxes!$N$12&gt;1,SUMIFS(Taxes!$P$77:$P$79,Taxes!$N$77:$N$79,Taxes!$N$12),IF(Taxes!$P89&lt;&gt;"",Taxes!$P89,SUMIFS(Taxes!$P$77:$P$79,Taxes!$N$77:$N$79,Taxes!$N$12)))
))
)</f>
        <v>4405498.8912000004</v>
      </c>
      <c r="BA293" s="5">
        <f ca="1">IF(BA$4="",0,(BA105+BA113)*
IF(SUMIFS(Taxes!$N$14:$N$17,Taxes!$J$14:$J$17,YEAR(BA$4))=4,IF(BA$1&lt;=Taxes!$P$81*12,Taxes!$P$82,IF(BA$1&lt;=Taxes!$P$83*12,Taxes!$P$84,IF(Taxes!$P89&lt;&gt;"",Taxes!$P89,Taxes!$P$77))),
IF(SUMIFS(Taxes!$N$14:$N$17,Taxes!$J$14:$J$17,YEAR(BA$4))&gt;1,SUMIFS(Taxes!$P$77:$P$79,Taxes!$N$77:$N$79,SUMIFS(Taxes!$N$14:$N$17,Taxes!$J$14:$J$17,YEAR(BA$4))),
IF(Taxes!$N$12&gt;1,SUMIFS(Taxes!$P$77:$P$79,Taxes!$N$77:$N$79,Taxes!$N$12),IF(Taxes!$P89&lt;&gt;"",Taxes!$P89,SUMIFS(Taxes!$P$77:$P$79,Taxes!$N$77:$N$79,Taxes!$N$12)))
))
)</f>
        <v>4654458.2880000006</v>
      </c>
      <c r="BB293" s="5">
        <f ca="1">IF(BB$4="",0,(BB105+BB113)*
IF(SUMIFS(Taxes!$N$14:$N$17,Taxes!$J$14:$J$17,YEAR(BB$4))=4,IF(BB$1&lt;=Taxes!$P$81*12,Taxes!$P$82,IF(BB$1&lt;=Taxes!$P$83*12,Taxes!$P$84,IF(Taxes!$P89&lt;&gt;"",Taxes!$P89,Taxes!$P$77))),
IF(SUMIFS(Taxes!$N$14:$N$17,Taxes!$J$14:$J$17,YEAR(BB$4))&gt;1,SUMIFS(Taxes!$P$77:$P$79,Taxes!$N$77:$N$79,SUMIFS(Taxes!$N$14:$N$17,Taxes!$J$14:$J$17,YEAR(BB$4))),
IF(Taxes!$N$12&gt;1,SUMIFS(Taxes!$P$77:$P$79,Taxes!$N$77:$N$79,Taxes!$N$12),IF(Taxes!$P89&lt;&gt;"",Taxes!$P89,SUMIFS(Taxes!$P$77:$P$79,Taxes!$N$77:$N$79,Taxes!$N$12)))
))
)</f>
        <v>5001486.0384959998</v>
      </c>
      <c r="BC293" s="5">
        <f ca="1">IF(BC$4="",0,(BC105+BC113)*
IF(SUMIFS(Taxes!$N$14:$N$17,Taxes!$J$14:$J$17,YEAR(BC$4))=4,IF(BC$1&lt;=Taxes!$P$81*12,Taxes!$P$82,IF(BC$1&lt;=Taxes!$P$83*12,Taxes!$P$84,IF(Taxes!$P89&lt;&gt;"",Taxes!$P89,Taxes!$P$77))),
IF(SUMIFS(Taxes!$N$14:$N$17,Taxes!$J$14:$J$17,YEAR(BC$4))&gt;1,SUMIFS(Taxes!$P$77:$P$79,Taxes!$N$77:$N$79,SUMIFS(Taxes!$N$14:$N$17,Taxes!$J$14:$J$17,YEAR(BC$4))),
IF(Taxes!$N$12&gt;1,SUMIFS(Taxes!$P$77:$P$79,Taxes!$N$77:$N$79,Taxes!$N$12),IF(Taxes!$P89&lt;&gt;"",Taxes!$P89,SUMIFS(Taxes!$P$77:$P$79,Taxes!$N$77:$N$79,Taxes!$N$12)))
))
)</f>
        <v>5100853.3107840009</v>
      </c>
      <c r="BD293" s="5">
        <f ca="1">IF(BD$4="",0,(BD105+BD113)*
IF(SUMIFS(Taxes!$N$14:$N$17,Taxes!$J$14:$J$17,YEAR(BD$4))=4,IF(BD$1&lt;=Taxes!$P$81*12,Taxes!$P$82,IF(BD$1&lt;=Taxes!$P$83*12,Taxes!$P$84,IF(Taxes!$P89&lt;&gt;"",Taxes!$P89,Taxes!$P$77))),
IF(SUMIFS(Taxes!$N$14:$N$17,Taxes!$J$14:$J$17,YEAR(BD$4))&gt;1,SUMIFS(Taxes!$P$77:$P$79,Taxes!$N$77:$N$79,SUMIFS(Taxes!$N$14:$N$17,Taxes!$J$14:$J$17,YEAR(BD$4))),
IF(Taxes!$N$12&gt;1,SUMIFS(Taxes!$P$77:$P$79,Taxes!$N$77:$N$79,Taxes!$N$12),IF(Taxes!$P89&lt;&gt;"",Taxes!$P89,SUMIFS(Taxes!$P$77:$P$79,Taxes!$N$77:$N$79,Taxes!$N$12)))
))
)</f>
        <v>5122934.9268480008</v>
      </c>
      <c r="BE293" s="5">
        <f ca="1">IF(BE$4="",0,(BE105+BE113)*
IF(SUMIFS(Taxes!$N$14:$N$17,Taxes!$J$14:$J$17,YEAR(BE$4))=4,IF(BE$1&lt;=Taxes!$P$81*12,Taxes!$P$82,IF(BE$1&lt;=Taxes!$P$83*12,Taxes!$P$84,IF(Taxes!$P89&lt;&gt;"",Taxes!$P89,Taxes!$P$77))),
IF(SUMIFS(Taxes!$N$14:$N$17,Taxes!$J$14:$J$17,YEAR(BE$4))&gt;1,SUMIFS(Taxes!$P$77:$P$79,Taxes!$N$77:$N$79,SUMIFS(Taxes!$N$14:$N$17,Taxes!$J$14:$J$17,YEAR(BE$4))),
IF(Taxes!$N$12&gt;1,SUMIFS(Taxes!$P$77:$P$79,Taxes!$N$77:$N$79,Taxes!$N$12),IF(Taxes!$P89&lt;&gt;"",Taxes!$P89,SUMIFS(Taxes!$P$77:$P$79,Taxes!$N$77:$N$79,Taxes!$N$12)))
))
)</f>
        <v>5145016.5429120008</v>
      </c>
      <c r="BF293" s="5">
        <f ca="1">IF(BF$4="",0,(BF105+BF113)*
IF(SUMIFS(Taxes!$N$14:$N$17,Taxes!$J$14:$J$17,YEAR(BF$4))=4,IF(BF$1&lt;=Taxes!$P$81*12,Taxes!$P$82,IF(BF$1&lt;=Taxes!$P$83*12,Taxes!$P$84,IF(Taxes!$P89&lt;&gt;"",Taxes!$P89,Taxes!$P$77))),
IF(SUMIFS(Taxes!$N$14:$N$17,Taxes!$J$14:$J$17,YEAR(BF$4))&gt;1,SUMIFS(Taxes!$P$77:$P$79,Taxes!$N$77:$N$79,SUMIFS(Taxes!$N$14:$N$17,Taxes!$J$14:$J$17,YEAR(BF$4))),
IF(Taxes!$N$12&gt;1,SUMIFS(Taxes!$P$77:$P$79,Taxes!$N$77:$N$79,Taxes!$N$12),IF(Taxes!$P89&lt;&gt;"",Taxes!$P89,SUMIFS(Taxes!$P$77:$P$79,Taxes!$N$77:$N$79,Taxes!$N$12)))
))
)</f>
        <v>5167098.1589760007</v>
      </c>
      <c r="BG293" s="5">
        <f ca="1">IF(BG$4="",0,(BG105+BG113)*
IF(SUMIFS(Taxes!$N$14:$N$17,Taxes!$J$14:$J$17,YEAR(BG$4))=4,IF(BG$1&lt;=Taxes!$P$81*12,Taxes!$P$82,IF(BG$1&lt;=Taxes!$P$83*12,Taxes!$P$84,IF(Taxes!$P89&lt;&gt;"",Taxes!$P89,Taxes!$P$77))),
IF(SUMIFS(Taxes!$N$14:$N$17,Taxes!$J$14:$J$17,YEAR(BG$4))&gt;1,SUMIFS(Taxes!$P$77:$P$79,Taxes!$N$77:$N$79,SUMIFS(Taxes!$N$14:$N$17,Taxes!$J$14:$J$17,YEAR(BG$4))),
IF(Taxes!$N$12&gt;1,SUMIFS(Taxes!$P$77:$P$79,Taxes!$N$77:$N$79,Taxes!$N$12),IF(Taxes!$P89&lt;&gt;"",Taxes!$P89,SUMIFS(Taxes!$P$77:$P$79,Taxes!$N$77:$N$79,Taxes!$N$12)))
))
)</f>
        <v>5189179.7750400007</v>
      </c>
      <c r="BH293" s="5">
        <f ca="1">IF(BH$4="",0,(BH105+BH113)*
IF(SUMIFS(Taxes!$N$14:$N$17,Taxes!$J$14:$J$17,YEAR(BH$4))=4,IF(BH$1&lt;=Taxes!$P$81*12,Taxes!$P$82,IF(BH$1&lt;=Taxes!$P$83*12,Taxes!$P$84,IF(Taxes!$P89&lt;&gt;"",Taxes!$P89,Taxes!$P$77))),
IF(SUMIFS(Taxes!$N$14:$N$17,Taxes!$J$14:$J$17,YEAR(BH$4))&gt;1,SUMIFS(Taxes!$P$77:$P$79,Taxes!$N$77:$N$79,SUMIFS(Taxes!$N$14:$N$17,Taxes!$J$14:$J$17,YEAR(BH$4))),
IF(Taxes!$N$12&gt;1,SUMIFS(Taxes!$P$77:$P$79,Taxes!$N$77:$N$79,Taxes!$N$12),IF(Taxes!$P89&lt;&gt;"",Taxes!$P89,SUMIFS(Taxes!$P$77:$P$79,Taxes!$N$77:$N$79,Taxes!$N$12)))
))
)</f>
        <v>5315486.6189260809</v>
      </c>
      <c r="BI293" s="5">
        <f ca="1">IF(BI$4="",0,(BI105+BI113)*
IF(SUMIFS(Taxes!$N$14:$N$17,Taxes!$J$14:$J$17,YEAR(BI$4))=4,IF(BI$1&lt;=Taxes!$P$81*12,Taxes!$P$82,IF(BI$1&lt;=Taxes!$P$83*12,Taxes!$P$84,IF(Taxes!$P89&lt;&gt;"",Taxes!$P89,Taxes!$P$77))),
IF(SUMIFS(Taxes!$N$14:$N$17,Taxes!$J$14:$J$17,YEAR(BI$4))&gt;1,SUMIFS(Taxes!$P$77:$P$79,Taxes!$N$77:$N$79,SUMIFS(Taxes!$N$14:$N$17,Taxes!$J$14:$J$17,YEAR(BI$4))),
IF(Taxes!$N$12&gt;1,SUMIFS(Taxes!$P$77:$P$79,Taxes!$N$77:$N$79,Taxes!$N$12),IF(Taxes!$P89&lt;&gt;"",Taxes!$P89,SUMIFS(Taxes!$P$77:$P$79,Taxes!$N$77:$N$79,Taxes!$N$12)))
))
)</f>
        <v>5338009.8673113612</v>
      </c>
      <c r="BJ293" s="5">
        <f ca="1">IF(BJ$4="",0,(BJ105+BJ113)*
IF(SUMIFS(Taxes!$N$14:$N$17,Taxes!$J$14:$J$17,YEAR(BJ$4))=4,IF(BJ$1&lt;=Taxes!$P$81*12,Taxes!$P$82,IF(BJ$1&lt;=Taxes!$P$83*12,Taxes!$P$84,IF(Taxes!$P89&lt;&gt;"",Taxes!$P89,Taxes!$P$77))),
IF(SUMIFS(Taxes!$N$14:$N$17,Taxes!$J$14:$J$17,YEAR(BJ$4))&gt;1,SUMIFS(Taxes!$P$77:$P$79,Taxes!$N$77:$N$79,SUMIFS(Taxes!$N$14:$N$17,Taxes!$J$14:$J$17,YEAR(BJ$4))),
IF(Taxes!$N$12&gt;1,SUMIFS(Taxes!$P$77:$P$79,Taxes!$N$77:$N$79,Taxes!$N$12),IF(Taxes!$P89&lt;&gt;"",Taxes!$P89,SUMIFS(Taxes!$P$77:$P$79,Taxes!$N$77:$N$79,Taxes!$N$12)))
))
)</f>
        <v>5360533.1156966407</v>
      </c>
      <c r="BK293" s="5">
        <f ca="1">IF(BK$4="",0,(BK105+BK113)*
IF(SUMIFS(Taxes!$N$14:$N$17,Taxes!$J$14:$J$17,YEAR(BK$4))=4,IF(BK$1&lt;=Taxes!$P$81*12,Taxes!$P$82,IF(BK$1&lt;=Taxes!$P$83*12,Taxes!$P$84,IF(Taxes!$P89&lt;&gt;"",Taxes!$P89,Taxes!$P$77))),
IF(SUMIFS(Taxes!$N$14:$N$17,Taxes!$J$14:$J$17,YEAR(BK$4))&gt;1,SUMIFS(Taxes!$P$77:$P$79,Taxes!$N$77:$N$79,SUMIFS(Taxes!$N$14:$N$17,Taxes!$J$14:$J$17,YEAR(BK$4))),
IF(Taxes!$N$12&gt;1,SUMIFS(Taxes!$P$77:$P$79,Taxes!$N$77:$N$79,Taxes!$N$12),IF(Taxes!$P89&lt;&gt;"",Taxes!$P89,SUMIFS(Taxes!$P$77:$P$79,Taxes!$N$77:$N$79,Taxes!$N$12)))
))
)</f>
        <v>5383056.3640819211</v>
      </c>
      <c r="BL293" s="5">
        <f ca="1">IF(BL$4="",0,(BL105+BL113)*
IF(SUMIFS(Taxes!$N$14:$N$17,Taxes!$J$14:$J$17,YEAR(BL$4))=4,IF(BL$1&lt;=Taxes!$P$81*12,Taxes!$P$82,IF(BL$1&lt;=Taxes!$P$83*12,Taxes!$P$84,IF(Taxes!$P89&lt;&gt;"",Taxes!$P89,Taxes!$P$77))),
IF(SUMIFS(Taxes!$N$14:$N$17,Taxes!$J$14:$J$17,YEAR(BL$4))&gt;1,SUMIFS(Taxes!$P$77:$P$79,Taxes!$N$77:$N$79,SUMIFS(Taxes!$N$14:$N$17,Taxes!$J$14:$J$17,YEAR(BL$4))),
IF(Taxes!$N$12&gt;1,SUMIFS(Taxes!$P$77:$P$79,Taxes!$N$77:$N$79,Taxes!$N$12),IF(Taxes!$P89&lt;&gt;"",Taxes!$P89,SUMIFS(Taxes!$P$77:$P$79,Taxes!$N$77:$N$79,Taxes!$N$12)))
))
)</f>
        <v>5405579.6124672005</v>
      </c>
      <c r="BM293" s="5">
        <f ca="1">IF(BM$4="",0,(BM105+BM113)*
IF(SUMIFS(Taxes!$N$14:$N$17,Taxes!$J$14:$J$17,YEAR(BM$4))=4,IF(BM$1&lt;=Taxes!$P$81*12,Taxes!$P$82,IF(BM$1&lt;=Taxes!$P$83*12,Taxes!$P$84,IF(Taxes!$P89&lt;&gt;"",Taxes!$P89,Taxes!$P$77))),
IF(SUMIFS(Taxes!$N$14:$N$17,Taxes!$J$14:$J$17,YEAR(BM$4))&gt;1,SUMIFS(Taxes!$P$77:$P$79,Taxes!$N$77:$N$79,SUMIFS(Taxes!$N$14:$N$17,Taxes!$J$14:$J$17,YEAR(BM$4))),
IF(Taxes!$N$12&gt;1,SUMIFS(Taxes!$P$77:$P$79,Taxes!$N$77:$N$79,Taxes!$N$12),IF(Taxes!$P89&lt;&gt;"",Taxes!$P89,SUMIFS(Taxes!$P$77:$P$79,Taxes!$N$77:$N$79,Taxes!$N$12)))
))
)</f>
        <v>5428102.8608524809</v>
      </c>
      <c r="BN293" s="5">
        <f ca="1">IF(BN$4="",0,(BN105+BN113)*
IF(SUMIFS(Taxes!$N$14:$N$17,Taxes!$J$14:$J$17,YEAR(BN$4))=4,IF(BN$1&lt;=Taxes!$P$81*12,Taxes!$P$82,IF(BN$1&lt;=Taxes!$P$83*12,Taxes!$P$84,IF(Taxes!$P89&lt;&gt;"",Taxes!$P89,Taxes!$P$77))),
IF(SUMIFS(Taxes!$N$14:$N$17,Taxes!$J$14:$J$17,YEAR(BN$4))&gt;1,SUMIFS(Taxes!$P$77:$P$79,Taxes!$N$77:$N$79,SUMIFS(Taxes!$N$14:$N$17,Taxes!$J$14:$J$17,YEAR(BN$4))),
IF(Taxes!$N$12&gt;1,SUMIFS(Taxes!$P$77:$P$79,Taxes!$N$77:$N$79,Taxes!$N$12),IF(Taxes!$P89&lt;&gt;"",Taxes!$P89,SUMIFS(Taxes!$P$77:$P$79,Taxes!$N$77:$N$79,Taxes!$N$12)))
))
)</f>
        <v>5559638.631422516</v>
      </c>
      <c r="BO293" s="5">
        <f ca="1">IF(BO$4="",0,(BO105+BO113)*
IF(SUMIFS(Taxes!$N$14:$N$17,Taxes!$J$14:$J$17,YEAR(BO$4))=4,IF(BO$1&lt;=Taxes!$P$81*12,Taxes!$P$82,IF(BO$1&lt;=Taxes!$P$83*12,Taxes!$P$84,IF(Taxes!$P89&lt;&gt;"",Taxes!$P89,Taxes!$P$77))),
IF(SUMIFS(Taxes!$N$14:$N$17,Taxes!$J$14:$J$17,YEAR(BO$4))&gt;1,SUMIFS(Taxes!$P$77:$P$79,Taxes!$N$77:$N$79,SUMIFS(Taxes!$N$14:$N$17,Taxes!$J$14:$J$17,YEAR(BO$4))),
IF(Taxes!$N$12&gt;1,SUMIFS(Taxes!$P$77:$P$79,Taxes!$N$77:$N$79,Taxes!$N$12),IF(Taxes!$P89&lt;&gt;"",Taxes!$P89,SUMIFS(Taxes!$P$77:$P$79,Taxes!$N$77:$N$79,Taxes!$N$12)))
))
)</f>
        <v>5582612.3447755007</v>
      </c>
      <c r="BP293" s="5">
        <f ca="1">IF(BP$4="",0,(BP105+BP113)*
IF(SUMIFS(Taxes!$N$14:$N$17,Taxes!$J$14:$J$17,YEAR(BP$4))=4,IF(BP$1&lt;=Taxes!$P$81*12,Taxes!$P$82,IF(BP$1&lt;=Taxes!$P$83*12,Taxes!$P$84,IF(Taxes!$P89&lt;&gt;"",Taxes!$P89,Taxes!$P$77))),
IF(SUMIFS(Taxes!$N$14:$N$17,Taxes!$J$14:$J$17,YEAR(BP$4))&gt;1,SUMIFS(Taxes!$P$77:$P$79,Taxes!$N$77:$N$79,SUMIFS(Taxes!$N$14:$N$17,Taxes!$J$14:$J$17,YEAR(BP$4))),
IF(Taxes!$N$12&gt;1,SUMIFS(Taxes!$P$77:$P$79,Taxes!$N$77:$N$79,Taxes!$N$12),IF(Taxes!$P89&lt;&gt;"",Taxes!$P89,SUMIFS(Taxes!$P$77:$P$79,Taxes!$N$77:$N$79,Taxes!$N$12)))
))
)</f>
        <v>5605586.0581284864</v>
      </c>
      <c r="BQ293" s="5">
        <f ca="1">IF(BQ$4="",0,(BQ105+BQ113)*
IF(SUMIFS(Taxes!$N$14:$N$17,Taxes!$J$14:$J$17,YEAR(BQ$4))=4,IF(BQ$1&lt;=Taxes!$P$81*12,Taxes!$P$82,IF(BQ$1&lt;=Taxes!$P$83*12,Taxes!$P$84,IF(Taxes!$P89&lt;&gt;"",Taxes!$P89,Taxes!$P$77))),
IF(SUMIFS(Taxes!$N$14:$N$17,Taxes!$J$14:$J$17,YEAR(BQ$4))&gt;1,SUMIFS(Taxes!$P$77:$P$79,Taxes!$N$77:$N$79,SUMIFS(Taxes!$N$14:$N$17,Taxes!$J$14:$J$17,YEAR(BQ$4))),
IF(Taxes!$N$12&gt;1,SUMIFS(Taxes!$P$77:$P$79,Taxes!$N$77:$N$79,Taxes!$N$12),IF(Taxes!$P89&lt;&gt;"",Taxes!$P89,SUMIFS(Taxes!$P$77:$P$79,Taxes!$N$77:$N$79,Taxes!$N$12)))
))
)</f>
        <v>5628559.7714814721</v>
      </c>
      <c r="BR293" s="5">
        <f ca="1">IF(BR$4="",0,(BR105+BR113)*
IF(SUMIFS(Taxes!$N$14:$N$17,Taxes!$J$14:$J$17,YEAR(BR$4))=4,IF(BR$1&lt;=Taxes!$P$81*12,Taxes!$P$82,IF(BR$1&lt;=Taxes!$P$83*12,Taxes!$P$84,IF(Taxes!$P89&lt;&gt;"",Taxes!$P89,Taxes!$P$77))),
IF(SUMIFS(Taxes!$N$14:$N$17,Taxes!$J$14:$J$17,YEAR(BR$4))&gt;1,SUMIFS(Taxes!$P$77:$P$79,Taxes!$N$77:$N$79,SUMIFS(Taxes!$N$14:$N$17,Taxes!$J$14:$J$17,YEAR(BR$4))),
IF(Taxes!$N$12&gt;1,SUMIFS(Taxes!$P$77:$P$79,Taxes!$N$77:$N$79,Taxes!$N$12),IF(Taxes!$P89&lt;&gt;"",Taxes!$P89,SUMIFS(Taxes!$P$77:$P$79,Taxes!$N$77:$N$79,Taxes!$N$12)))
))
)</f>
        <v>5651533.4848344577</v>
      </c>
      <c r="BS293" s="5">
        <f ca="1">IF(BS$4="",0,(BS105+BS113)*
IF(SUMIFS(Taxes!$N$14:$N$17,Taxes!$J$14:$J$17,YEAR(BS$4))=4,IF(BS$1&lt;=Taxes!$P$81*12,Taxes!$P$82,IF(BS$1&lt;=Taxes!$P$83*12,Taxes!$P$84,IF(Taxes!$P89&lt;&gt;"",Taxes!$P89,Taxes!$P$77))),
IF(SUMIFS(Taxes!$N$14:$N$17,Taxes!$J$14:$J$17,YEAR(BS$4))&gt;1,SUMIFS(Taxes!$P$77:$P$79,Taxes!$N$77:$N$79,SUMIFS(Taxes!$N$14:$N$17,Taxes!$J$14:$J$17,YEAR(BS$4))),
IF(Taxes!$N$12&gt;1,SUMIFS(Taxes!$P$77:$P$79,Taxes!$N$77:$N$79,Taxes!$N$12),IF(Taxes!$P89&lt;&gt;"",Taxes!$P89,SUMIFS(Taxes!$P$77:$P$79,Taxes!$N$77:$N$79,Taxes!$N$12)))
))
)</f>
        <v>5674507.1981874434</v>
      </c>
      <c r="BT293" s="5">
        <f ca="1">IF(BT$4="",0,(BT105+BT113)*
IF(SUMIFS(Taxes!$N$14:$N$17,Taxes!$J$14:$J$17,YEAR(BT$4))=4,IF(BT$1&lt;=Taxes!$P$81*12,Taxes!$P$82,IF(BT$1&lt;=Taxes!$P$83*12,Taxes!$P$84,IF(Taxes!$P89&lt;&gt;"",Taxes!$P89,Taxes!$P$77))),
IF(SUMIFS(Taxes!$N$14:$N$17,Taxes!$J$14:$J$17,YEAR(BT$4))&gt;1,SUMIFS(Taxes!$P$77:$P$79,Taxes!$N$77:$N$79,SUMIFS(Taxes!$N$14:$N$17,Taxes!$J$14:$J$17,YEAR(BT$4))),
IF(Taxes!$N$12&gt;1,SUMIFS(Taxes!$P$77:$P$79,Taxes!$N$77:$N$79,Taxes!$N$12),IF(Taxes!$P89&lt;&gt;"",Taxes!$P89,SUMIFS(Taxes!$P$77:$P$79,Taxes!$N$77:$N$79,Taxes!$N$12)))
))
)</f>
        <v>5811430.5297712376</v>
      </c>
      <c r="BU293" s="5">
        <f ca="1">IF(BU$4="",0,(BU105+BU113)*
IF(SUMIFS(Taxes!$N$14:$N$17,Taxes!$J$14:$J$17,YEAR(BU$4))=4,IF(BU$1&lt;=Taxes!$P$81*12,Taxes!$P$82,IF(BU$1&lt;=Taxes!$P$83*12,Taxes!$P$84,IF(Taxes!$P89&lt;&gt;"",Taxes!$P89,Taxes!$P$77))),
IF(SUMIFS(Taxes!$N$14:$N$17,Taxes!$J$14:$J$17,YEAR(BU$4))&gt;1,SUMIFS(Taxes!$P$77:$P$79,Taxes!$N$77:$N$79,SUMIFS(Taxes!$N$14:$N$17,Taxes!$J$14:$J$17,YEAR(BU$4))),
IF(Taxes!$N$12&gt;1,SUMIFS(Taxes!$P$77:$P$79,Taxes!$N$77:$N$79,Taxes!$N$12),IF(Taxes!$P89&lt;&gt;"",Taxes!$P89,SUMIFS(Taxes!$P$77:$P$79,Taxes!$N$77:$N$79,Taxes!$N$12)))
))
)</f>
        <v>5834863.7173912823</v>
      </c>
      <c r="BV293" s="5">
        <f ca="1">IF(BV$4="",0,(BV105+BV113)*
IF(SUMIFS(Taxes!$N$14:$N$17,Taxes!$J$14:$J$17,YEAR(BV$4))=4,IF(BV$1&lt;=Taxes!$P$81*12,Taxes!$P$82,IF(BV$1&lt;=Taxes!$P$83*12,Taxes!$P$84,IF(Taxes!$P89&lt;&gt;"",Taxes!$P89,Taxes!$P$77))),
IF(SUMIFS(Taxes!$N$14:$N$17,Taxes!$J$14:$J$17,YEAR(BV$4))&gt;1,SUMIFS(Taxes!$P$77:$P$79,Taxes!$N$77:$N$79,SUMIFS(Taxes!$N$14:$N$17,Taxes!$J$14:$J$17,YEAR(BV$4))),
IF(Taxes!$N$12&gt;1,SUMIFS(Taxes!$P$77:$P$79,Taxes!$N$77:$N$79,Taxes!$N$12),IF(Taxes!$P89&lt;&gt;"",Taxes!$P89,SUMIFS(Taxes!$P$77:$P$79,Taxes!$N$77:$N$79,Taxes!$N$12)))
))
)</f>
        <v>5858296.9050113279</v>
      </c>
      <c r="BW293" s="5">
        <f ca="1">IF(BW$4="",0,(BW105+BW113)*
IF(SUMIFS(Taxes!$N$14:$N$17,Taxes!$J$14:$J$17,YEAR(BW$4))=4,IF(BW$1&lt;=Taxes!$P$81*12,Taxes!$P$82,IF(BW$1&lt;=Taxes!$P$83*12,Taxes!$P$84,IF(Taxes!$P89&lt;&gt;"",Taxes!$P89,Taxes!$P$77))),
IF(SUMIFS(Taxes!$N$14:$N$17,Taxes!$J$14:$J$17,YEAR(BW$4))&gt;1,SUMIFS(Taxes!$P$77:$P$79,Taxes!$N$77:$N$79,SUMIFS(Taxes!$N$14:$N$17,Taxes!$J$14:$J$17,YEAR(BW$4))),
IF(Taxes!$N$12&gt;1,SUMIFS(Taxes!$P$77:$P$79,Taxes!$N$77:$N$79,Taxes!$N$12),IF(Taxes!$P89&lt;&gt;"",Taxes!$P89,SUMIFS(Taxes!$P$77:$P$79,Taxes!$N$77:$N$79,Taxes!$N$12)))
))
)</f>
        <v>5881730.0926313736</v>
      </c>
      <c r="BX293" s="5">
        <f ca="1">IF(BX$4="",0,(BX105+BX113)*
IF(SUMIFS(Taxes!$N$14:$N$17,Taxes!$J$14:$J$17,YEAR(BX$4))=4,IF(BX$1&lt;=Taxes!$P$81*12,Taxes!$P$82,IF(BX$1&lt;=Taxes!$P$83*12,Taxes!$P$84,IF(Taxes!$P89&lt;&gt;"",Taxes!$P89,Taxes!$P$77))),
IF(SUMIFS(Taxes!$N$14:$N$17,Taxes!$J$14:$J$17,YEAR(BX$4))&gt;1,SUMIFS(Taxes!$P$77:$P$79,Taxes!$N$77:$N$79,SUMIFS(Taxes!$N$14:$N$17,Taxes!$J$14:$J$17,YEAR(BX$4))),
IF(Taxes!$N$12&gt;1,SUMIFS(Taxes!$P$77:$P$79,Taxes!$N$77:$N$79,Taxes!$N$12),IF(Taxes!$P89&lt;&gt;"",Taxes!$P89,SUMIFS(Taxes!$P$77:$P$79,Taxes!$N$77:$N$79,Taxes!$N$12)))
))
)</f>
        <v>5905163.2802514192</v>
      </c>
      <c r="BY293" s="5">
        <f ca="1">IF(BY$4="",0,(BY105+BY113)*
IF(SUMIFS(Taxes!$N$14:$N$17,Taxes!$J$14:$J$17,YEAR(BY$4))=4,IF(BY$1&lt;=Taxes!$P$81*12,Taxes!$P$82,IF(BY$1&lt;=Taxes!$P$83*12,Taxes!$P$84,IF(Taxes!$P89&lt;&gt;"",Taxes!$P89,Taxes!$P$77))),
IF(SUMIFS(Taxes!$N$14:$N$17,Taxes!$J$14:$J$17,YEAR(BY$4))&gt;1,SUMIFS(Taxes!$P$77:$P$79,Taxes!$N$77:$N$79,SUMIFS(Taxes!$N$14:$N$17,Taxes!$J$14:$J$17,YEAR(BY$4))),
IF(Taxes!$N$12&gt;1,SUMIFS(Taxes!$P$77:$P$79,Taxes!$N$77:$N$79,Taxes!$N$12),IF(Taxes!$P89&lt;&gt;"",Taxes!$P89,SUMIFS(Taxes!$P$77:$P$79,Taxes!$N$77:$N$79,Taxes!$N$12)))
))
)</f>
        <v>5928596.4678714648</v>
      </c>
      <c r="BZ293" s="5">
        <f ca="1">IF(BZ$4="",0,(BZ105+BZ113)*
IF(SUMIFS(Taxes!$N$14:$N$17,Taxes!$J$14:$J$17,YEAR(BZ$4))=4,IF(BZ$1&lt;=Taxes!$P$81*12,Taxes!$P$82,IF(BZ$1&lt;=Taxes!$P$83*12,Taxes!$P$84,IF(Taxes!$P89&lt;&gt;"",Taxes!$P89,Taxes!$P$77))),
IF(SUMIFS(Taxes!$N$14:$N$17,Taxes!$J$14:$J$17,YEAR(BZ$4))&gt;1,SUMIFS(Taxes!$P$77:$P$79,Taxes!$N$77:$N$79,SUMIFS(Taxes!$N$14:$N$17,Taxes!$J$14:$J$17,YEAR(BZ$4))),
IF(Taxes!$N$12&gt;1,SUMIFS(Taxes!$P$77:$P$79,Taxes!$N$77:$N$79,Taxes!$N$12),IF(Taxes!$P89&lt;&gt;"",Taxes!$P89,SUMIFS(Taxes!$P$77:$P$79,Taxes!$N$77:$N$79,Taxes!$N$12)))
))
)</f>
        <v>6071070.2486013398</v>
      </c>
      <c r="CA293" s="5">
        <f ca="1">IF(CA$4="",0,(CA105+CA113)*
IF(SUMIFS(Taxes!$N$14:$N$17,Taxes!$J$14:$J$17,YEAR(CA$4))=4,IF(CA$1&lt;=Taxes!$P$81*12,Taxes!$P$82,IF(CA$1&lt;=Taxes!$P$83*12,Taxes!$P$84,IF(Taxes!$P89&lt;&gt;"",Taxes!$P89,Taxes!$P$77))),
IF(SUMIFS(Taxes!$N$14:$N$17,Taxes!$J$14:$J$17,YEAR(CA$4))&gt;1,SUMIFS(Taxes!$P$77:$P$79,Taxes!$N$77:$N$79,SUMIFS(Taxes!$N$14:$N$17,Taxes!$J$14:$J$17,YEAR(CA$4))),
IF(Taxes!$N$12&gt;1,SUMIFS(Taxes!$P$77:$P$79,Taxes!$N$77:$N$79,Taxes!$N$12),IF(Taxes!$P89&lt;&gt;"",Taxes!$P89,SUMIFS(Taxes!$P$77:$P$79,Taxes!$N$77:$N$79,Taxes!$N$12)))
))
)</f>
        <v>6094972.0999737857</v>
      </c>
      <c r="CB293" s="5">
        <f ca="1">IF(CB$4="",0,(CB105+CB113)*
IF(SUMIFS(Taxes!$N$14:$N$17,Taxes!$J$14:$J$17,YEAR(CB$4))=4,IF(CB$1&lt;=Taxes!$P$81*12,Taxes!$P$82,IF(CB$1&lt;=Taxes!$P$83*12,Taxes!$P$84,IF(Taxes!$P89&lt;&gt;"",Taxes!$P89,Taxes!$P$77))),
IF(SUMIFS(Taxes!$N$14:$N$17,Taxes!$J$14:$J$17,YEAR(CB$4))&gt;1,SUMIFS(Taxes!$P$77:$P$79,Taxes!$N$77:$N$79,SUMIFS(Taxes!$N$14:$N$17,Taxes!$J$14:$J$17,YEAR(CB$4))),
IF(Taxes!$N$12&gt;1,SUMIFS(Taxes!$P$77:$P$79,Taxes!$N$77:$N$79,Taxes!$N$12),IF(Taxes!$P89&lt;&gt;"",Taxes!$P89,SUMIFS(Taxes!$P$77:$P$79,Taxes!$N$77:$N$79,Taxes!$N$12)))
))
)</f>
        <v>6118873.9513462316</v>
      </c>
      <c r="CC293" s="5">
        <f ca="1">IF(CC$4="",0,(CC105+CC113)*
IF(SUMIFS(Taxes!$N$14:$N$17,Taxes!$J$14:$J$17,YEAR(CC$4))=4,IF(CC$1&lt;=Taxes!$P$81*12,Taxes!$P$82,IF(CC$1&lt;=Taxes!$P$83*12,Taxes!$P$84,IF(Taxes!$P89&lt;&gt;"",Taxes!$P89,Taxes!$P$77))),
IF(SUMIFS(Taxes!$N$14:$N$17,Taxes!$J$14:$J$17,YEAR(CC$4))&gt;1,SUMIFS(Taxes!$P$77:$P$79,Taxes!$N$77:$N$79,SUMIFS(Taxes!$N$14:$N$17,Taxes!$J$14:$J$17,YEAR(CC$4))),
IF(Taxes!$N$12&gt;1,SUMIFS(Taxes!$P$77:$P$79,Taxes!$N$77:$N$79,Taxes!$N$12),IF(Taxes!$P89&lt;&gt;"",Taxes!$P89,SUMIFS(Taxes!$P$77:$P$79,Taxes!$N$77:$N$79,Taxes!$N$12)))
))
)</f>
        <v>6142775.8027186776</v>
      </c>
      <c r="CD293" s="5">
        <f ca="1">IF(CD$4="",0,(CD105+CD113)*
IF(SUMIFS(Taxes!$N$14:$N$17,Taxes!$J$14:$J$17,YEAR(CD$4))=4,IF(CD$1&lt;=Taxes!$P$81*12,Taxes!$P$82,IF(CD$1&lt;=Taxes!$P$83*12,Taxes!$P$84,IF(Taxes!$P89&lt;&gt;"",Taxes!$P89,Taxes!$P$77))),
IF(SUMIFS(Taxes!$N$14:$N$17,Taxes!$J$14:$J$17,YEAR(CD$4))&gt;1,SUMIFS(Taxes!$P$77:$P$79,Taxes!$N$77:$N$79,SUMIFS(Taxes!$N$14:$N$17,Taxes!$J$14:$J$17,YEAR(CD$4))),
IF(Taxes!$N$12&gt;1,SUMIFS(Taxes!$P$77:$P$79,Taxes!$N$77:$N$79,Taxes!$N$12),IF(Taxes!$P89&lt;&gt;"",Taxes!$P89,SUMIFS(Taxes!$P$77:$P$79,Taxes!$N$77:$N$79,Taxes!$N$12)))
))
)</f>
        <v>6166677.6540911244</v>
      </c>
      <c r="CE293" s="5">
        <f ca="1">IF(CE$4="",0,(CE105+CE113)*
IF(SUMIFS(Taxes!$N$14:$N$17,Taxes!$J$14:$J$17,YEAR(CE$4))=4,IF(CE$1&lt;=Taxes!$P$81*12,Taxes!$P$82,IF(CE$1&lt;=Taxes!$P$83*12,Taxes!$P$84,IF(Taxes!$P89&lt;&gt;"",Taxes!$P89,Taxes!$P$77))),
IF(SUMIFS(Taxes!$N$14:$N$17,Taxes!$J$14:$J$17,YEAR(CE$4))&gt;1,SUMIFS(Taxes!$P$77:$P$79,Taxes!$N$77:$N$79,SUMIFS(Taxes!$N$14:$N$17,Taxes!$J$14:$J$17,YEAR(CE$4))),
IF(Taxes!$N$12&gt;1,SUMIFS(Taxes!$P$77:$P$79,Taxes!$N$77:$N$79,Taxes!$N$12),IF(Taxes!$P89&lt;&gt;"",Taxes!$P89,SUMIFS(Taxes!$P$77:$P$79,Taxes!$N$77:$N$79,Taxes!$N$12)))
))
)</f>
        <v>6190579.5054635704</v>
      </c>
      <c r="CF293" s="5">
        <f ca="1">IF(CF$4="",0,(CF105+CF113)*
IF(SUMIFS(Taxes!$N$14:$N$17,Taxes!$J$14:$J$17,YEAR(CF$4))=4,IF(CF$1&lt;=Taxes!$P$81*12,Taxes!$P$82,IF(CF$1&lt;=Taxes!$P$83*12,Taxes!$P$84,IF(Taxes!$P89&lt;&gt;"",Taxes!$P89,Taxes!$P$77))),
IF(SUMIFS(Taxes!$N$14:$N$17,Taxes!$J$14:$J$17,YEAR(CF$4))&gt;1,SUMIFS(Taxes!$P$77:$P$79,Taxes!$N$77:$N$79,SUMIFS(Taxes!$N$14:$N$17,Taxes!$J$14:$J$17,YEAR(CF$4))),
IF(Taxes!$N$12&gt;1,SUMIFS(Taxes!$P$77:$P$79,Taxes!$N$77:$N$79,Taxes!$N$12),IF(Taxes!$P89&lt;&gt;"",Taxes!$P89,SUMIFS(Taxes!$P$77:$P$79,Taxes!$N$77:$N$79,Taxes!$N$12)))
))
)</f>
        <v>0</v>
      </c>
    </row>
    <row r="294" spans="2:84" x14ac:dyDescent="0.3">
      <c r="B294" s="13">
        <f>ROW()</f>
        <v>294</v>
      </c>
      <c r="H294" s="1" t="str">
        <f t="shared" si="454"/>
        <v>НДС к вычету</v>
      </c>
      <c r="I294" s="1" t="str">
        <f t="shared" ref="I294:I298" si="459">$I$292</f>
        <v>Себестоимостные закупки и затраты без НДС</v>
      </c>
      <c r="J294" s="1" t="str">
        <f t="shared" si="458"/>
        <v>Изготовление у подрядчиков</v>
      </c>
      <c r="M294" s="53" t="s">
        <v>18</v>
      </c>
      <c r="U294" s="5">
        <f t="shared" ca="1" si="455"/>
        <v>28362529.546536021</v>
      </c>
      <c r="X294" s="5">
        <f ca="1">IF(X$4="",0,(X106+X114)*
IF(SUMIFS(Taxes!$N$14:$N$17,Taxes!$J$14:$J$17,YEAR(X$4))=4,IF(X$1&lt;=Taxes!$P$81*12,Taxes!$P$82,IF(X$1&lt;=Taxes!$P$83*12,Taxes!$P$84,IF(Taxes!$P90&lt;&gt;"",Taxes!$P90,Taxes!$P$77))),
IF(SUMIFS(Taxes!$N$14:$N$17,Taxes!$J$14:$J$17,YEAR(X$4))&gt;1,SUMIFS(Taxes!$P$77:$P$79,Taxes!$N$77:$N$79,SUMIFS(Taxes!$N$14:$N$17,Taxes!$J$14:$J$17,YEAR(X$4))),
IF(Taxes!$N$12&gt;1,SUMIFS(Taxes!$P$77:$P$79,Taxes!$N$77:$N$79,Taxes!$N$12),IF(Taxes!$P90&lt;&gt;"",Taxes!$P90,SUMIFS(Taxes!$P$77:$P$79,Taxes!$N$77:$N$79,Taxes!$N$12)))
))
)</f>
        <v>0</v>
      </c>
      <c r="Y294" s="5">
        <f ca="1">IF(Y$4="",0,(Y106+Y114)*
IF(SUMIFS(Taxes!$N$14:$N$17,Taxes!$J$14:$J$17,YEAR(Y$4))=4,IF(Y$1&lt;=Taxes!$P$81*12,Taxes!$P$82,IF(Y$1&lt;=Taxes!$P$83*12,Taxes!$P$84,IF(Taxes!$P90&lt;&gt;"",Taxes!$P90,Taxes!$P$77))),
IF(SUMIFS(Taxes!$N$14:$N$17,Taxes!$J$14:$J$17,YEAR(Y$4))&gt;1,SUMIFS(Taxes!$P$77:$P$79,Taxes!$N$77:$N$79,SUMIFS(Taxes!$N$14:$N$17,Taxes!$J$14:$J$17,YEAR(Y$4))),
IF(Taxes!$N$12&gt;1,SUMIFS(Taxes!$P$77:$P$79,Taxes!$N$77:$N$79,Taxes!$N$12),IF(Taxes!$P90&lt;&gt;"",Taxes!$P90,SUMIFS(Taxes!$P$77:$P$79,Taxes!$N$77:$N$79,Taxes!$N$12)))
))
)</f>
        <v>0</v>
      </c>
      <c r="Z294" s="5">
        <f ca="1">IF(Z$4="",0,(Z106+Z114)*
IF(SUMIFS(Taxes!$N$14:$N$17,Taxes!$J$14:$J$17,YEAR(Z$4))=4,IF(Z$1&lt;=Taxes!$P$81*12,Taxes!$P$82,IF(Z$1&lt;=Taxes!$P$83*12,Taxes!$P$84,IF(Taxes!$P90&lt;&gt;"",Taxes!$P90,Taxes!$P$77))),
IF(SUMIFS(Taxes!$N$14:$N$17,Taxes!$J$14:$J$17,YEAR(Z$4))&gt;1,SUMIFS(Taxes!$P$77:$P$79,Taxes!$N$77:$N$79,SUMIFS(Taxes!$N$14:$N$17,Taxes!$J$14:$J$17,YEAR(Z$4))),
IF(Taxes!$N$12&gt;1,SUMIFS(Taxes!$P$77:$P$79,Taxes!$N$77:$N$79,Taxes!$N$12),IF(Taxes!$P90&lt;&gt;"",Taxes!$P90,SUMIFS(Taxes!$P$77:$P$79,Taxes!$N$77:$N$79,Taxes!$N$12)))
))
)</f>
        <v>0</v>
      </c>
      <c r="AA294" s="5">
        <f ca="1">IF(AA$4="",0,(AA106+AA114)*
IF(SUMIFS(Taxes!$N$14:$N$17,Taxes!$J$14:$J$17,YEAR(AA$4))=4,IF(AA$1&lt;=Taxes!$P$81*12,Taxes!$P$82,IF(AA$1&lt;=Taxes!$P$83*12,Taxes!$P$84,IF(Taxes!$P90&lt;&gt;"",Taxes!$P90,Taxes!$P$77))),
IF(SUMIFS(Taxes!$N$14:$N$17,Taxes!$J$14:$J$17,YEAR(AA$4))&gt;1,SUMIFS(Taxes!$P$77:$P$79,Taxes!$N$77:$N$79,SUMIFS(Taxes!$N$14:$N$17,Taxes!$J$14:$J$17,YEAR(AA$4))),
IF(Taxes!$N$12&gt;1,SUMIFS(Taxes!$P$77:$P$79,Taxes!$N$77:$N$79,Taxes!$N$12),IF(Taxes!$P90&lt;&gt;"",Taxes!$P90,SUMIFS(Taxes!$P$77:$P$79,Taxes!$N$77:$N$79,Taxes!$N$12)))
))
)</f>
        <v>0</v>
      </c>
      <c r="AB294" s="5">
        <f ca="1">IF(AB$4="",0,(AB106+AB114)*
IF(SUMIFS(Taxes!$N$14:$N$17,Taxes!$J$14:$J$17,YEAR(AB$4))=4,IF(AB$1&lt;=Taxes!$P$81*12,Taxes!$P$82,IF(AB$1&lt;=Taxes!$P$83*12,Taxes!$P$84,IF(Taxes!$P90&lt;&gt;"",Taxes!$P90,Taxes!$P$77))),
IF(SUMIFS(Taxes!$N$14:$N$17,Taxes!$J$14:$J$17,YEAR(AB$4))&gt;1,SUMIFS(Taxes!$P$77:$P$79,Taxes!$N$77:$N$79,SUMIFS(Taxes!$N$14:$N$17,Taxes!$J$14:$J$17,YEAR(AB$4))),
IF(Taxes!$N$12&gt;1,SUMIFS(Taxes!$P$77:$P$79,Taxes!$N$77:$N$79,Taxes!$N$12),IF(Taxes!$P90&lt;&gt;"",Taxes!$P90,SUMIFS(Taxes!$P$77:$P$79,Taxes!$N$77:$N$79,Taxes!$N$12)))
))
)</f>
        <v>0</v>
      </c>
      <c r="AC294" s="5">
        <f ca="1">IF(AC$4="",0,(AC106+AC114)*
IF(SUMIFS(Taxes!$N$14:$N$17,Taxes!$J$14:$J$17,YEAR(AC$4))=4,IF(AC$1&lt;=Taxes!$P$81*12,Taxes!$P$82,IF(AC$1&lt;=Taxes!$P$83*12,Taxes!$P$84,IF(Taxes!$P90&lt;&gt;"",Taxes!$P90,Taxes!$P$77))),
IF(SUMIFS(Taxes!$N$14:$N$17,Taxes!$J$14:$J$17,YEAR(AC$4))&gt;1,SUMIFS(Taxes!$P$77:$P$79,Taxes!$N$77:$N$79,SUMIFS(Taxes!$N$14:$N$17,Taxes!$J$14:$J$17,YEAR(AC$4))),
IF(Taxes!$N$12&gt;1,SUMIFS(Taxes!$P$77:$P$79,Taxes!$N$77:$N$79,Taxes!$N$12),IF(Taxes!$P90&lt;&gt;"",Taxes!$P90,SUMIFS(Taxes!$P$77:$P$79,Taxes!$N$77:$N$79,Taxes!$N$12)))
))
)</f>
        <v>0</v>
      </c>
      <c r="AD294" s="5">
        <f ca="1">IF(AD$4="",0,(AD106+AD114)*
IF(SUMIFS(Taxes!$N$14:$N$17,Taxes!$J$14:$J$17,YEAR(AD$4))=4,IF(AD$1&lt;=Taxes!$P$81*12,Taxes!$P$82,IF(AD$1&lt;=Taxes!$P$83*12,Taxes!$P$84,IF(Taxes!$P90&lt;&gt;"",Taxes!$P90,Taxes!$P$77))),
IF(SUMIFS(Taxes!$N$14:$N$17,Taxes!$J$14:$J$17,YEAR(AD$4))&gt;1,SUMIFS(Taxes!$P$77:$P$79,Taxes!$N$77:$N$79,SUMIFS(Taxes!$N$14:$N$17,Taxes!$J$14:$J$17,YEAR(AD$4))),
IF(Taxes!$N$12&gt;1,SUMIFS(Taxes!$P$77:$P$79,Taxes!$N$77:$N$79,Taxes!$N$12),IF(Taxes!$P90&lt;&gt;"",Taxes!$P90,SUMIFS(Taxes!$P$77:$P$79,Taxes!$N$77:$N$79,Taxes!$N$12)))
))
)</f>
        <v>0</v>
      </c>
      <c r="AE294" s="5">
        <f ca="1">IF(AE$4="",0,(AE106+AE114)*
IF(SUMIFS(Taxes!$N$14:$N$17,Taxes!$J$14:$J$17,YEAR(AE$4))=4,IF(AE$1&lt;=Taxes!$P$81*12,Taxes!$P$82,IF(AE$1&lt;=Taxes!$P$83*12,Taxes!$P$84,IF(Taxes!$P90&lt;&gt;"",Taxes!$P90,Taxes!$P$77))),
IF(SUMIFS(Taxes!$N$14:$N$17,Taxes!$J$14:$J$17,YEAR(AE$4))&gt;1,SUMIFS(Taxes!$P$77:$P$79,Taxes!$N$77:$N$79,SUMIFS(Taxes!$N$14:$N$17,Taxes!$J$14:$J$17,YEAR(AE$4))),
IF(Taxes!$N$12&gt;1,SUMIFS(Taxes!$P$77:$P$79,Taxes!$N$77:$N$79,Taxes!$N$12),IF(Taxes!$P90&lt;&gt;"",Taxes!$P90,SUMIFS(Taxes!$P$77:$P$79,Taxes!$N$77:$N$79,Taxes!$N$12)))
))
)</f>
        <v>0</v>
      </c>
      <c r="AF294" s="5">
        <f ca="1">IF(AF$4="",0,(AF106+AF114)*
IF(SUMIFS(Taxes!$N$14:$N$17,Taxes!$J$14:$J$17,YEAR(AF$4))=4,IF(AF$1&lt;=Taxes!$P$81*12,Taxes!$P$82,IF(AF$1&lt;=Taxes!$P$83*12,Taxes!$P$84,IF(Taxes!$P90&lt;&gt;"",Taxes!$P90,Taxes!$P$77))),
IF(SUMIFS(Taxes!$N$14:$N$17,Taxes!$J$14:$J$17,YEAR(AF$4))&gt;1,SUMIFS(Taxes!$P$77:$P$79,Taxes!$N$77:$N$79,SUMIFS(Taxes!$N$14:$N$17,Taxes!$J$14:$J$17,YEAR(AF$4))),
IF(Taxes!$N$12&gt;1,SUMIFS(Taxes!$P$77:$P$79,Taxes!$N$77:$N$79,Taxes!$N$12),IF(Taxes!$P90&lt;&gt;"",Taxes!$P90,SUMIFS(Taxes!$P$77:$P$79,Taxes!$N$77:$N$79,Taxes!$N$12)))
))
)</f>
        <v>0</v>
      </c>
      <c r="AG294" s="5">
        <f ca="1">IF(AG$4="",0,(AG106+AG114)*
IF(SUMIFS(Taxes!$N$14:$N$17,Taxes!$J$14:$J$17,YEAR(AG$4))=4,IF(AG$1&lt;=Taxes!$P$81*12,Taxes!$P$82,IF(AG$1&lt;=Taxes!$P$83*12,Taxes!$P$84,IF(Taxes!$P90&lt;&gt;"",Taxes!$P90,Taxes!$P$77))),
IF(SUMIFS(Taxes!$N$14:$N$17,Taxes!$J$14:$J$17,YEAR(AG$4))&gt;1,SUMIFS(Taxes!$P$77:$P$79,Taxes!$N$77:$N$79,SUMIFS(Taxes!$N$14:$N$17,Taxes!$J$14:$J$17,YEAR(AG$4))),
IF(Taxes!$N$12&gt;1,SUMIFS(Taxes!$P$77:$P$79,Taxes!$N$77:$N$79,Taxes!$N$12),IF(Taxes!$P90&lt;&gt;"",Taxes!$P90,SUMIFS(Taxes!$P$77:$P$79,Taxes!$N$77:$N$79,Taxes!$N$12)))
))
)</f>
        <v>0</v>
      </c>
      <c r="AH294" s="5">
        <f ca="1">IF(AH$4="",0,(AH106+AH114)*
IF(SUMIFS(Taxes!$N$14:$N$17,Taxes!$J$14:$J$17,YEAR(AH$4))=4,IF(AH$1&lt;=Taxes!$P$81*12,Taxes!$P$82,IF(AH$1&lt;=Taxes!$P$83*12,Taxes!$P$84,IF(Taxes!$P90&lt;&gt;"",Taxes!$P90,Taxes!$P$77))),
IF(SUMIFS(Taxes!$N$14:$N$17,Taxes!$J$14:$J$17,YEAR(AH$4))&gt;1,SUMIFS(Taxes!$P$77:$P$79,Taxes!$N$77:$N$79,SUMIFS(Taxes!$N$14:$N$17,Taxes!$J$14:$J$17,YEAR(AH$4))),
IF(Taxes!$N$12&gt;1,SUMIFS(Taxes!$P$77:$P$79,Taxes!$N$77:$N$79,Taxes!$N$12),IF(Taxes!$P90&lt;&gt;"",Taxes!$P90,SUMIFS(Taxes!$P$77:$P$79,Taxes!$N$77:$N$79,Taxes!$N$12)))
))
)</f>
        <v>0</v>
      </c>
      <c r="AI294" s="5">
        <f ca="1">IF(AI$4="",0,(AI106+AI114)*
IF(SUMIFS(Taxes!$N$14:$N$17,Taxes!$J$14:$J$17,YEAR(AI$4))=4,IF(AI$1&lt;=Taxes!$P$81*12,Taxes!$P$82,IF(AI$1&lt;=Taxes!$P$83*12,Taxes!$P$84,IF(Taxes!$P90&lt;&gt;"",Taxes!$P90,Taxes!$P$77))),
IF(SUMIFS(Taxes!$N$14:$N$17,Taxes!$J$14:$J$17,YEAR(AI$4))&gt;1,SUMIFS(Taxes!$P$77:$P$79,Taxes!$N$77:$N$79,SUMIFS(Taxes!$N$14:$N$17,Taxes!$J$14:$J$17,YEAR(AI$4))),
IF(Taxes!$N$12&gt;1,SUMIFS(Taxes!$P$77:$P$79,Taxes!$N$77:$N$79,Taxes!$N$12),IF(Taxes!$P90&lt;&gt;"",Taxes!$P90,SUMIFS(Taxes!$P$77:$P$79,Taxes!$N$77:$N$79,Taxes!$N$12)))
))
)</f>
        <v>0</v>
      </c>
      <c r="AJ294" s="5">
        <f ca="1">IF(AJ$4="",0,(AJ106+AJ114)*
IF(SUMIFS(Taxes!$N$14:$N$17,Taxes!$J$14:$J$17,YEAR(AJ$4))=4,IF(AJ$1&lt;=Taxes!$P$81*12,Taxes!$P$82,IF(AJ$1&lt;=Taxes!$P$83*12,Taxes!$P$84,IF(Taxes!$P90&lt;&gt;"",Taxes!$P90,Taxes!$P$77))),
IF(SUMIFS(Taxes!$N$14:$N$17,Taxes!$J$14:$J$17,YEAR(AJ$4))&gt;1,SUMIFS(Taxes!$P$77:$P$79,Taxes!$N$77:$N$79,SUMIFS(Taxes!$N$14:$N$17,Taxes!$J$14:$J$17,YEAR(AJ$4))),
IF(Taxes!$N$12&gt;1,SUMIFS(Taxes!$P$77:$P$79,Taxes!$N$77:$N$79,Taxes!$N$12),IF(Taxes!$P90&lt;&gt;"",Taxes!$P90,SUMIFS(Taxes!$P$77:$P$79,Taxes!$N$77:$N$79,Taxes!$N$12)))
))
)</f>
        <v>0</v>
      </c>
      <c r="AK294" s="5">
        <f ca="1">IF(AK$4="",0,(AK106+AK114)*
IF(SUMIFS(Taxes!$N$14:$N$17,Taxes!$J$14:$J$17,YEAR(AK$4))=4,IF(AK$1&lt;=Taxes!$P$81*12,Taxes!$P$82,IF(AK$1&lt;=Taxes!$P$83*12,Taxes!$P$84,IF(Taxes!$P90&lt;&gt;"",Taxes!$P90,Taxes!$P$77))),
IF(SUMIFS(Taxes!$N$14:$N$17,Taxes!$J$14:$J$17,YEAR(AK$4))&gt;1,SUMIFS(Taxes!$P$77:$P$79,Taxes!$N$77:$N$79,SUMIFS(Taxes!$N$14:$N$17,Taxes!$J$14:$J$17,YEAR(AK$4))),
IF(Taxes!$N$12&gt;1,SUMIFS(Taxes!$P$77:$P$79,Taxes!$N$77:$N$79,Taxes!$N$12),IF(Taxes!$P90&lt;&gt;"",Taxes!$P90,SUMIFS(Taxes!$P$77:$P$79,Taxes!$N$77:$N$79,Taxes!$N$12)))
))
)</f>
        <v>0</v>
      </c>
      <c r="AL294" s="5">
        <f ca="1">IF(AL$4="",0,(AL106+AL114)*
IF(SUMIFS(Taxes!$N$14:$N$17,Taxes!$J$14:$J$17,YEAR(AL$4))=4,IF(AL$1&lt;=Taxes!$P$81*12,Taxes!$P$82,IF(AL$1&lt;=Taxes!$P$83*12,Taxes!$P$84,IF(Taxes!$P90&lt;&gt;"",Taxes!$P90,Taxes!$P$77))),
IF(SUMIFS(Taxes!$N$14:$N$17,Taxes!$J$14:$J$17,YEAR(AL$4))&gt;1,SUMIFS(Taxes!$P$77:$P$79,Taxes!$N$77:$N$79,SUMIFS(Taxes!$N$14:$N$17,Taxes!$J$14:$J$17,YEAR(AL$4))),
IF(Taxes!$N$12&gt;1,SUMIFS(Taxes!$P$77:$P$79,Taxes!$N$77:$N$79,Taxes!$N$12),IF(Taxes!$P90&lt;&gt;"",Taxes!$P90,SUMIFS(Taxes!$P$77:$P$79,Taxes!$N$77:$N$79,Taxes!$N$12)))
))
)</f>
        <v>0</v>
      </c>
      <c r="AM294" s="5">
        <f ca="1">IF(AM$4="",0,(AM106+AM114)*
IF(SUMIFS(Taxes!$N$14:$N$17,Taxes!$J$14:$J$17,YEAR(AM$4))=4,IF(AM$1&lt;=Taxes!$P$81*12,Taxes!$P$82,IF(AM$1&lt;=Taxes!$P$83*12,Taxes!$P$84,IF(Taxes!$P90&lt;&gt;"",Taxes!$P90,Taxes!$P$77))),
IF(SUMIFS(Taxes!$N$14:$N$17,Taxes!$J$14:$J$17,YEAR(AM$4))&gt;1,SUMIFS(Taxes!$P$77:$P$79,Taxes!$N$77:$N$79,SUMIFS(Taxes!$N$14:$N$17,Taxes!$J$14:$J$17,YEAR(AM$4))),
IF(Taxes!$N$12&gt;1,SUMIFS(Taxes!$P$77:$P$79,Taxes!$N$77:$N$79,Taxes!$N$12),IF(Taxes!$P90&lt;&gt;"",Taxes!$P90,SUMIFS(Taxes!$P$77:$P$79,Taxes!$N$77:$N$79,Taxes!$N$12)))
))
)</f>
        <v>121380</v>
      </c>
      <c r="AN294" s="5">
        <f ca="1">IF(AN$4="",0,(AN106+AN114)*
IF(SUMIFS(Taxes!$N$14:$N$17,Taxes!$J$14:$J$17,YEAR(AN$4))=4,IF(AN$1&lt;=Taxes!$P$81*12,Taxes!$P$82,IF(AN$1&lt;=Taxes!$P$83*12,Taxes!$P$84,IF(Taxes!$P90&lt;&gt;"",Taxes!$P90,Taxes!$P$77))),
IF(SUMIFS(Taxes!$N$14:$N$17,Taxes!$J$14:$J$17,YEAR(AN$4))&gt;1,SUMIFS(Taxes!$P$77:$P$79,Taxes!$N$77:$N$79,SUMIFS(Taxes!$N$14:$N$17,Taxes!$J$14:$J$17,YEAR(AN$4))),
IF(Taxes!$N$12&gt;1,SUMIFS(Taxes!$P$77:$P$79,Taxes!$N$77:$N$79,Taxes!$N$12),IF(Taxes!$P90&lt;&gt;"",Taxes!$P90,SUMIFS(Taxes!$P$77:$P$79,Taxes!$N$77:$N$79,Taxes!$N$12)))
))
)</f>
        <v>152592</v>
      </c>
      <c r="AO294" s="5">
        <f ca="1">IF(AO$4="",0,(AO106+AO114)*
IF(SUMIFS(Taxes!$N$14:$N$17,Taxes!$J$14:$J$17,YEAR(AO$4))=4,IF(AO$1&lt;=Taxes!$P$81*12,Taxes!$P$82,IF(AO$1&lt;=Taxes!$P$83*12,Taxes!$P$84,IF(Taxes!$P90&lt;&gt;"",Taxes!$P90,Taxes!$P$77))),
IF(SUMIFS(Taxes!$N$14:$N$17,Taxes!$J$14:$J$17,YEAR(AO$4))&gt;1,SUMIFS(Taxes!$P$77:$P$79,Taxes!$N$77:$N$79,SUMIFS(Taxes!$N$14:$N$17,Taxes!$J$14:$J$17,YEAR(AO$4))),
IF(Taxes!$N$12&gt;1,SUMIFS(Taxes!$P$77:$P$79,Taxes!$N$77:$N$79,Taxes!$N$12),IF(Taxes!$P90&lt;&gt;"",Taxes!$P90,SUMIFS(Taxes!$P$77:$P$79,Taxes!$N$77:$N$79,Taxes!$N$12)))
))
)</f>
        <v>183804</v>
      </c>
      <c r="AP294" s="5">
        <f ca="1">IF(AP$4="",0,(AP106+AP114)*
IF(SUMIFS(Taxes!$N$14:$N$17,Taxes!$J$14:$J$17,YEAR(AP$4))=4,IF(AP$1&lt;=Taxes!$P$81*12,Taxes!$P$82,IF(AP$1&lt;=Taxes!$P$83*12,Taxes!$P$84,IF(Taxes!$P90&lt;&gt;"",Taxes!$P90,Taxes!$P$77))),
IF(SUMIFS(Taxes!$N$14:$N$17,Taxes!$J$14:$J$17,YEAR(AP$4))&gt;1,SUMIFS(Taxes!$P$77:$P$79,Taxes!$N$77:$N$79,SUMIFS(Taxes!$N$14:$N$17,Taxes!$J$14:$J$17,YEAR(AP$4))),
IF(Taxes!$N$12&gt;1,SUMIFS(Taxes!$P$77:$P$79,Taxes!$N$77:$N$79,Taxes!$N$12),IF(Taxes!$P90&lt;&gt;"",Taxes!$P90,SUMIFS(Taxes!$P$77:$P$79,Taxes!$N$77:$N$79,Taxes!$N$12)))
))
)</f>
        <v>215848.31999999998</v>
      </c>
      <c r="AQ294" s="5">
        <f ca="1">IF(AQ$4="",0,(AQ106+AQ114)*
IF(SUMIFS(Taxes!$N$14:$N$17,Taxes!$J$14:$J$17,YEAR(AQ$4))=4,IF(AQ$1&lt;=Taxes!$P$81*12,Taxes!$P$82,IF(AQ$1&lt;=Taxes!$P$83*12,Taxes!$P$84,IF(Taxes!$P90&lt;&gt;"",Taxes!$P90,Taxes!$P$77))),
IF(SUMIFS(Taxes!$N$14:$N$17,Taxes!$J$14:$J$17,YEAR(AQ$4))&gt;1,SUMIFS(Taxes!$P$77:$P$79,Taxes!$N$77:$N$79,SUMIFS(Taxes!$N$14:$N$17,Taxes!$J$14:$J$17,YEAR(AQ$4))),
IF(Taxes!$N$12&gt;1,SUMIFS(Taxes!$P$77:$P$79,Taxes!$N$77:$N$79,Taxes!$N$12),IF(Taxes!$P90&lt;&gt;"",Taxes!$P90,SUMIFS(Taxes!$P$77:$P$79,Taxes!$N$77:$N$79,Taxes!$N$12)))
))
)</f>
        <v>251152.56000000003</v>
      </c>
      <c r="AR294" s="5">
        <f ca="1">IF(AR$4="",0,(AR106+AR114)*
IF(SUMIFS(Taxes!$N$14:$N$17,Taxes!$J$14:$J$17,YEAR(AR$4))=4,IF(AR$1&lt;=Taxes!$P$81*12,Taxes!$P$82,IF(AR$1&lt;=Taxes!$P$83*12,Taxes!$P$84,IF(Taxes!$P90&lt;&gt;"",Taxes!$P90,Taxes!$P$77))),
IF(SUMIFS(Taxes!$N$14:$N$17,Taxes!$J$14:$J$17,YEAR(AR$4))&gt;1,SUMIFS(Taxes!$P$77:$P$79,Taxes!$N$77:$N$79,SUMIFS(Taxes!$N$14:$N$17,Taxes!$J$14:$J$17,YEAR(AR$4))),
IF(Taxes!$N$12&gt;1,SUMIFS(Taxes!$P$77:$P$79,Taxes!$N$77:$N$79,Taxes!$N$12),IF(Taxes!$P90&lt;&gt;"",Taxes!$P90,SUMIFS(Taxes!$P$77:$P$79,Taxes!$N$77:$N$79,Taxes!$N$12)))
))
)</f>
        <v>282988.79999999999</v>
      </c>
      <c r="AS294" s="5">
        <f ca="1">IF(AS$4="",0,(AS106+AS114)*
IF(SUMIFS(Taxes!$N$14:$N$17,Taxes!$J$14:$J$17,YEAR(AS$4))=4,IF(AS$1&lt;=Taxes!$P$81*12,Taxes!$P$82,IF(AS$1&lt;=Taxes!$P$83*12,Taxes!$P$84,IF(Taxes!$P90&lt;&gt;"",Taxes!$P90,Taxes!$P$77))),
IF(SUMIFS(Taxes!$N$14:$N$17,Taxes!$J$14:$J$17,YEAR(AS$4))&gt;1,SUMIFS(Taxes!$P$77:$P$79,Taxes!$N$77:$N$79,SUMIFS(Taxes!$N$14:$N$17,Taxes!$J$14:$J$17,YEAR(AS$4))),
IF(Taxes!$N$12&gt;1,SUMIFS(Taxes!$P$77:$P$79,Taxes!$N$77:$N$79,Taxes!$N$12),IF(Taxes!$P90&lt;&gt;"",Taxes!$P90,SUMIFS(Taxes!$P$77:$P$79,Taxes!$N$77:$N$79,Taxes!$N$12)))
))
)</f>
        <v>314825.04000000004</v>
      </c>
      <c r="AT294" s="5">
        <f ca="1">IF(AT$4="",0,(AT106+AT114)*
IF(SUMIFS(Taxes!$N$14:$N$17,Taxes!$J$14:$J$17,YEAR(AT$4))=4,IF(AT$1&lt;=Taxes!$P$81*12,Taxes!$P$82,IF(AT$1&lt;=Taxes!$P$83*12,Taxes!$P$84,IF(Taxes!$P90&lt;&gt;"",Taxes!$P90,Taxes!$P$77))),
IF(SUMIFS(Taxes!$N$14:$N$17,Taxes!$J$14:$J$17,YEAR(AT$4))&gt;1,SUMIFS(Taxes!$P$77:$P$79,Taxes!$N$77:$N$79,SUMIFS(Taxes!$N$14:$N$17,Taxes!$J$14:$J$17,YEAR(AT$4))),
IF(Taxes!$N$12&gt;1,SUMIFS(Taxes!$P$77:$P$79,Taxes!$N$77:$N$79,Taxes!$N$12),IF(Taxes!$P90&lt;&gt;"",Taxes!$P90,SUMIFS(Taxes!$P$77:$P$79,Taxes!$N$77:$N$79,Taxes!$N$12)))
))
)</f>
        <v>346661.28</v>
      </c>
      <c r="AU294" s="5">
        <f ca="1">IF(AU$4="",0,(AU106+AU114)*
IF(SUMIFS(Taxes!$N$14:$N$17,Taxes!$J$14:$J$17,YEAR(AU$4))=4,IF(AU$1&lt;=Taxes!$P$81*12,Taxes!$P$82,IF(AU$1&lt;=Taxes!$P$83*12,Taxes!$P$84,IF(Taxes!$P90&lt;&gt;"",Taxes!$P90,Taxes!$P$77))),
IF(SUMIFS(Taxes!$N$14:$N$17,Taxes!$J$14:$J$17,YEAR(AU$4))&gt;1,SUMIFS(Taxes!$P$77:$P$79,Taxes!$N$77:$N$79,SUMIFS(Taxes!$N$14:$N$17,Taxes!$J$14:$J$17,YEAR(AU$4))),
IF(Taxes!$N$12&gt;1,SUMIFS(Taxes!$P$77:$P$79,Taxes!$N$77:$N$79,Taxes!$N$12),IF(Taxes!$P90&lt;&gt;"",Taxes!$P90,SUMIFS(Taxes!$P$77:$P$79,Taxes!$N$77:$N$79,Taxes!$N$12)))
))
)</f>
        <v>378497.52</v>
      </c>
      <c r="AV294" s="5">
        <f ca="1">IF(AV$4="",0,(AV106+AV114)*
IF(SUMIFS(Taxes!$N$14:$N$17,Taxes!$J$14:$J$17,YEAR(AV$4))=4,IF(AV$1&lt;=Taxes!$P$81*12,Taxes!$P$82,IF(AV$1&lt;=Taxes!$P$83*12,Taxes!$P$84,IF(Taxes!$P90&lt;&gt;"",Taxes!$P90,Taxes!$P$77))),
IF(SUMIFS(Taxes!$N$14:$N$17,Taxes!$J$14:$J$17,YEAR(AV$4))&gt;1,SUMIFS(Taxes!$P$77:$P$79,Taxes!$N$77:$N$79,SUMIFS(Taxes!$N$14:$N$17,Taxes!$J$14:$J$17,YEAR(AV$4))),
IF(Taxes!$N$12&gt;1,SUMIFS(Taxes!$P$77:$P$79,Taxes!$N$77:$N$79,Taxes!$N$12),IF(Taxes!$P90&lt;&gt;"",Taxes!$P90,SUMIFS(Taxes!$P$77:$P$79,Taxes!$N$77:$N$79,Taxes!$N$12)))
))
)</f>
        <v>411819.45120000001</v>
      </c>
      <c r="AW294" s="5">
        <f ca="1">IF(AW$4="",0,(AW106+AW114)*
IF(SUMIFS(Taxes!$N$14:$N$17,Taxes!$J$14:$J$17,YEAR(AW$4))=4,IF(AW$1&lt;=Taxes!$P$81*12,Taxes!$P$82,IF(AW$1&lt;=Taxes!$P$83*12,Taxes!$P$84,IF(Taxes!$P90&lt;&gt;"",Taxes!$P90,Taxes!$P$77))),
IF(SUMIFS(Taxes!$N$14:$N$17,Taxes!$J$14:$J$17,YEAR(AW$4))&gt;1,SUMIFS(Taxes!$P$77:$P$79,Taxes!$N$77:$N$79,SUMIFS(Taxes!$N$14:$N$17,Taxes!$J$14:$J$17,YEAR(AW$4))),
IF(Taxes!$N$12&gt;1,SUMIFS(Taxes!$P$77:$P$79,Taxes!$N$77:$N$79,Taxes!$N$12),IF(Taxes!$P90&lt;&gt;"",Taxes!$P90,SUMIFS(Taxes!$P$77:$P$79,Taxes!$N$77:$N$79,Taxes!$N$12)))
))
)</f>
        <v>451013.4</v>
      </c>
      <c r="AX294" s="5">
        <f ca="1">IF(AX$4="",0,(AX106+AX114)*
IF(SUMIFS(Taxes!$N$14:$N$17,Taxes!$J$14:$J$17,YEAR(AX$4))=4,IF(AX$1&lt;=Taxes!$P$81*12,Taxes!$P$82,IF(AX$1&lt;=Taxes!$P$83*12,Taxes!$P$84,IF(Taxes!$P90&lt;&gt;"",Taxes!$P90,Taxes!$P$77))),
IF(SUMIFS(Taxes!$N$14:$N$17,Taxes!$J$14:$J$17,YEAR(AX$4))&gt;1,SUMIFS(Taxes!$P$77:$P$79,Taxes!$N$77:$N$79,SUMIFS(Taxes!$N$14:$N$17,Taxes!$J$14:$J$17,YEAR(AX$4))),
IF(Taxes!$N$12&gt;1,SUMIFS(Taxes!$P$77:$P$79,Taxes!$N$77:$N$79,Taxes!$N$12),IF(Taxes!$P90&lt;&gt;"",Taxes!$P90,SUMIFS(Taxes!$P$77:$P$79,Taxes!$N$77:$N$79,Taxes!$N$12)))
))
)</f>
        <v>483486.36480000004</v>
      </c>
      <c r="AY294" s="5">
        <f ca="1">IF(AY$4="",0,(AY106+AY114)*
IF(SUMIFS(Taxes!$N$14:$N$17,Taxes!$J$14:$J$17,YEAR(AY$4))=4,IF(AY$1&lt;=Taxes!$P$81*12,Taxes!$P$82,IF(AY$1&lt;=Taxes!$P$83*12,Taxes!$P$84,IF(Taxes!$P90&lt;&gt;"",Taxes!$P90,Taxes!$P$77))),
IF(SUMIFS(Taxes!$N$14:$N$17,Taxes!$J$14:$J$17,YEAR(AY$4))&gt;1,SUMIFS(Taxes!$P$77:$P$79,Taxes!$N$77:$N$79,SUMIFS(Taxes!$N$14:$N$17,Taxes!$J$14:$J$17,YEAR(AY$4))),
IF(Taxes!$N$12&gt;1,SUMIFS(Taxes!$P$77:$P$79,Taxes!$N$77:$N$79,Taxes!$N$12),IF(Taxes!$P90&lt;&gt;"",Taxes!$P90,SUMIFS(Taxes!$P$77:$P$79,Taxes!$N$77:$N$79,Taxes!$N$12)))
))
)</f>
        <v>515959.32960000006</v>
      </c>
      <c r="AZ294" s="5">
        <f ca="1">IF(AZ$4="",0,(AZ106+AZ114)*
IF(SUMIFS(Taxes!$N$14:$N$17,Taxes!$J$14:$J$17,YEAR(AZ$4))=4,IF(AZ$1&lt;=Taxes!$P$81*12,Taxes!$P$82,IF(AZ$1&lt;=Taxes!$P$83*12,Taxes!$P$84,IF(Taxes!$P90&lt;&gt;"",Taxes!$P90,Taxes!$P$77))),
IF(SUMIFS(Taxes!$N$14:$N$17,Taxes!$J$14:$J$17,YEAR(AZ$4))&gt;1,SUMIFS(Taxes!$P$77:$P$79,Taxes!$N$77:$N$79,SUMIFS(Taxes!$N$14:$N$17,Taxes!$J$14:$J$17,YEAR(AZ$4))),
IF(Taxes!$N$12&gt;1,SUMIFS(Taxes!$P$77:$P$79,Taxes!$N$77:$N$79,Taxes!$N$12),IF(Taxes!$P90&lt;&gt;"",Taxes!$P90,SUMIFS(Taxes!$P$77:$P$79,Taxes!$N$77:$N$79,Taxes!$N$12)))
))
)</f>
        <v>548432.29440000013</v>
      </c>
      <c r="BA294" s="5">
        <f ca="1">IF(BA$4="",0,(BA106+BA114)*
IF(SUMIFS(Taxes!$N$14:$N$17,Taxes!$J$14:$J$17,YEAR(BA$4))=4,IF(BA$1&lt;=Taxes!$P$81*12,Taxes!$P$82,IF(BA$1&lt;=Taxes!$P$83*12,Taxes!$P$84,IF(Taxes!$P90&lt;&gt;"",Taxes!$P90,Taxes!$P$77))),
IF(SUMIFS(Taxes!$N$14:$N$17,Taxes!$J$14:$J$17,YEAR(BA$4))&gt;1,SUMIFS(Taxes!$P$77:$P$79,Taxes!$N$77:$N$79,SUMIFS(Taxes!$N$14:$N$17,Taxes!$J$14:$J$17,YEAR(BA$4))),
IF(Taxes!$N$12&gt;1,SUMIFS(Taxes!$P$77:$P$79,Taxes!$N$77:$N$79,Taxes!$N$12),IF(Taxes!$P90&lt;&gt;"",Taxes!$P90,SUMIFS(Taxes!$P$77:$P$79,Taxes!$N$77:$N$79,Taxes!$N$12)))
))
)</f>
        <v>580905.25920000009</v>
      </c>
      <c r="BB294" s="5">
        <f ca="1">IF(BB$4="",0,(BB106+BB114)*
IF(SUMIFS(Taxes!$N$14:$N$17,Taxes!$J$14:$J$17,YEAR(BB$4))=4,IF(BB$1&lt;=Taxes!$P$81*12,Taxes!$P$82,IF(BB$1&lt;=Taxes!$P$83*12,Taxes!$P$84,IF(Taxes!$P90&lt;&gt;"",Taxes!$P90,Taxes!$P$77))),
IF(SUMIFS(Taxes!$N$14:$N$17,Taxes!$J$14:$J$17,YEAR(BB$4))&gt;1,SUMIFS(Taxes!$P$77:$P$79,Taxes!$N$77:$N$79,SUMIFS(Taxes!$N$14:$N$17,Taxes!$J$14:$J$17,YEAR(BB$4))),
IF(Taxes!$N$12&gt;1,SUMIFS(Taxes!$P$77:$P$79,Taxes!$N$77:$N$79,Taxes!$N$12),IF(Taxes!$P90&lt;&gt;"",Taxes!$P90,SUMIFS(Taxes!$P$77:$P$79,Taxes!$N$77:$N$79,Taxes!$N$12)))
))
)</f>
        <v>615543.08831999998</v>
      </c>
      <c r="BC294" s="5">
        <f ca="1">IF(BC$4="",0,(BC106+BC114)*
IF(SUMIFS(Taxes!$N$14:$N$17,Taxes!$J$14:$J$17,YEAR(BC$4))=4,IF(BC$1&lt;=Taxes!$P$81*12,Taxes!$P$82,IF(BC$1&lt;=Taxes!$P$83*12,Taxes!$P$84,IF(Taxes!$P90&lt;&gt;"",Taxes!$P90,Taxes!$P$77))),
IF(SUMIFS(Taxes!$N$14:$N$17,Taxes!$J$14:$J$17,YEAR(BC$4))&gt;1,SUMIFS(Taxes!$P$77:$P$79,Taxes!$N$77:$N$79,SUMIFS(Taxes!$N$14:$N$17,Taxes!$J$14:$J$17,YEAR(BC$4))),
IF(Taxes!$N$12&gt;1,SUMIFS(Taxes!$P$77:$P$79,Taxes!$N$77:$N$79,Taxes!$N$12),IF(Taxes!$P90&lt;&gt;"",Taxes!$P90,SUMIFS(Taxes!$P$77:$P$79,Taxes!$N$77:$N$79,Taxes!$N$12)))
))
)</f>
        <v>658768.21257600002</v>
      </c>
      <c r="BD294" s="5">
        <f ca="1">IF(BD$4="",0,(BD106+BD114)*
IF(SUMIFS(Taxes!$N$14:$N$17,Taxes!$J$14:$J$17,YEAR(BD$4))=4,IF(BD$1&lt;=Taxes!$P$81*12,Taxes!$P$82,IF(BD$1&lt;=Taxes!$P$83*12,Taxes!$P$84,IF(Taxes!$P90&lt;&gt;"",Taxes!$P90,Taxes!$P$77))),
IF(SUMIFS(Taxes!$N$14:$N$17,Taxes!$J$14:$J$17,YEAR(BD$4))&gt;1,SUMIFS(Taxes!$P$77:$P$79,Taxes!$N$77:$N$79,SUMIFS(Taxes!$N$14:$N$17,Taxes!$J$14:$J$17,YEAR(BD$4))),
IF(Taxes!$N$12&gt;1,SUMIFS(Taxes!$P$77:$P$79,Taxes!$N$77:$N$79,Taxes!$N$12),IF(Taxes!$P90&lt;&gt;"",Taxes!$P90,SUMIFS(Taxes!$P$77:$P$79,Taxes!$N$77:$N$79,Taxes!$N$12)))
))
)</f>
        <v>673489.28995200014</v>
      </c>
      <c r="BE294" s="5">
        <f ca="1">IF(BE$4="",0,(BE106+BE114)*
IF(SUMIFS(Taxes!$N$14:$N$17,Taxes!$J$14:$J$17,YEAR(BE$4))=4,IF(BE$1&lt;=Taxes!$P$81*12,Taxes!$P$82,IF(BE$1&lt;=Taxes!$P$83*12,Taxes!$P$84,IF(Taxes!$P90&lt;&gt;"",Taxes!$P90,Taxes!$P$77))),
IF(SUMIFS(Taxes!$N$14:$N$17,Taxes!$J$14:$J$17,YEAR(BE$4))&gt;1,SUMIFS(Taxes!$P$77:$P$79,Taxes!$N$77:$N$79,SUMIFS(Taxes!$N$14:$N$17,Taxes!$J$14:$J$17,YEAR(BE$4))),
IF(Taxes!$N$12&gt;1,SUMIFS(Taxes!$P$77:$P$79,Taxes!$N$77:$N$79,Taxes!$N$12),IF(Taxes!$P90&lt;&gt;"",Taxes!$P90,SUMIFS(Taxes!$P$77:$P$79,Taxes!$N$77:$N$79,Taxes!$N$12)))
))
)</f>
        <v>679009.69396800012</v>
      </c>
      <c r="BF294" s="5">
        <f ca="1">IF(BF$4="",0,(BF106+BF114)*
IF(SUMIFS(Taxes!$N$14:$N$17,Taxes!$J$14:$J$17,YEAR(BF$4))=4,IF(BF$1&lt;=Taxes!$P$81*12,Taxes!$P$82,IF(BF$1&lt;=Taxes!$P$83*12,Taxes!$P$84,IF(Taxes!$P90&lt;&gt;"",Taxes!$P90,Taxes!$P$77))),
IF(SUMIFS(Taxes!$N$14:$N$17,Taxes!$J$14:$J$17,YEAR(BF$4))&gt;1,SUMIFS(Taxes!$P$77:$P$79,Taxes!$N$77:$N$79,SUMIFS(Taxes!$N$14:$N$17,Taxes!$J$14:$J$17,YEAR(BF$4))),
IF(Taxes!$N$12&gt;1,SUMIFS(Taxes!$P$77:$P$79,Taxes!$N$77:$N$79,Taxes!$N$12),IF(Taxes!$P90&lt;&gt;"",Taxes!$P90,SUMIFS(Taxes!$P$77:$P$79,Taxes!$N$77:$N$79,Taxes!$N$12)))
))
)</f>
        <v>684530.09798400011</v>
      </c>
      <c r="BG294" s="5">
        <f ca="1">IF(BG$4="",0,(BG106+BG114)*
IF(SUMIFS(Taxes!$N$14:$N$17,Taxes!$J$14:$J$17,YEAR(BG$4))=4,IF(BG$1&lt;=Taxes!$P$81*12,Taxes!$P$82,IF(BG$1&lt;=Taxes!$P$83*12,Taxes!$P$84,IF(Taxes!$P90&lt;&gt;"",Taxes!$P90,Taxes!$P$77))),
IF(SUMIFS(Taxes!$N$14:$N$17,Taxes!$J$14:$J$17,YEAR(BG$4))&gt;1,SUMIFS(Taxes!$P$77:$P$79,Taxes!$N$77:$N$79,SUMIFS(Taxes!$N$14:$N$17,Taxes!$J$14:$J$17,YEAR(BG$4))),
IF(Taxes!$N$12&gt;1,SUMIFS(Taxes!$P$77:$P$79,Taxes!$N$77:$N$79,Taxes!$N$12),IF(Taxes!$P90&lt;&gt;"",Taxes!$P90,SUMIFS(Taxes!$P$77:$P$79,Taxes!$N$77:$N$79,Taxes!$N$12)))
))
)</f>
        <v>690050.50200000009</v>
      </c>
      <c r="BH294" s="5">
        <f ca="1">IF(BH$4="",0,(BH106+BH114)*
IF(SUMIFS(Taxes!$N$14:$N$17,Taxes!$J$14:$J$17,YEAR(BH$4))=4,IF(BH$1&lt;=Taxes!$P$81*12,Taxes!$P$82,IF(BH$1&lt;=Taxes!$P$83*12,Taxes!$P$84,IF(Taxes!$P90&lt;&gt;"",Taxes!$P90,Taxes!$P$77))),
IF(SUMIFS(Taxes!$N$14:$N$17,Taxes!$J$14:$J$17,YEAR(BH$4))&gt;1,SUMIFS(Taxes!$P$77:$P$79,Taxes!$N$77:$N$79,SUMIFS(Taxes!$N$14:$N$17,Taxes!$J$14:$J$17,YEAR(BH$4))),
IF(Taxes!$N$12&gt;1,SUMIFS(Taxes!$P$77:$P$79,Taxes!$N$77:$N$79,Taxes!$N$12),IF(Taxes!$P90&lt;&gt;"",Taxes!$P90,SUMIFS(Taxes!$P$77:$P$79,Taxes!$N$77:$N$79,Taxes!$N$12)))
))
)</f>
        <v>698441.51610432006</v>
      </c>
      <c r="BI294" s="5">
        <f ca="1">IF(BI$4="",0,(BI106+BI114)*
IF(SUMIFS(Taxes!$N$14:$N$17,Taxes!$J$14:$J$17,YEAR(BI$4))=4,IF(BI$1&lt;=Taxes!$P$81*12,Taxes!$P$82,IF(BI$1&lt;=Taxes!$P$83*12,Taxes!$P$84,IF(Taxes!$P90&lt;&gt;"",Taxes!$P90,Taxes!$P$77))),
IF(SUMIFS(Taxes!$N$14:$N$17,Taxes!$J$14:$J$17,YEAR(BI$4))&gt;1,SUMIFS(Taxes!$P$77:$P$79,Taxes!$N$77:$N$79,SUMIFS(Taxes!$N$14:$N$17,Taxes!$J$14:$J$17,YEAR(BI$4))),
IF(Taxes!$N$12&gt;1,SUMIFS(Taxes!$P$77:$P$79,Taxes!$N$77:$N$79,Taxes!$N$12),IF(Taxes!$P90&lt;&gt;"",Taxes!$P90,SUMIFS(Taxes!$P$77:$P$79,Taxes!$N$77:$N$79,Taxes!$N$12)))
))
)</f>
        <v>715113.13623264013</v>
      </c>
      <c r="BJ294" s="5">
        <f ca="1">IF(BJ$4="",0,(BJ106+BJ114)*
IF(SUMIFS(Taxes!$N$14:$N$17,Taxes!$J$14:$J$17,YEAR(BJ$4))=4,IF(BJ$1&lt;=Taxes!$P$81*12,Taxes!$P$82,IF(BJ$1&lt;=Taxes!$P$83*12,Taxes!$P$84,IF(Taxes!$P90&lt;&gt;"",Taxes!$P90,Taxes!$P$77))),
IF(SUMIFS(Taxes!$N$14:$N$17,Taxes!$J$14:$J$17,YEAR(BJ$4))&gt;1,SUMIFS(Taxes!$P$77:$P$79,Taxes!$N$77:$N$79,SUMIFS(Taxes!$N$14:$N$17,Taxes!$J$14:$J$17,YEAR(BJ$4))),
IF(Taxes!$N$12&gt;1,SUMIFS(Taxes!$P$77:$P$79,Taxes!$N$77:$N$79,Taxes!$N$12),IF(Taxes!$P90&lt;&gt;"",Taxes!$P90,SUMIFS(Taxes!$P$77:$P$79,Taxes!$N$77:$N$79,Taxes!$N$12)))
))
)</f>
        <v>720743.9483289601</v>
      </c>
      <c r="BK294" s="5">
        <f ca="1">IF(BK$4="",0,(BK106+BK114)*
IF(SUMIFS(Taxes!$N$14:$N$17,Taxes!$J$14:$J$17,YEAR(BK$4))=4,IF(BK$1&lt;=Taxes!$P$81*12,Taxes!$P$82,IF(BK$1&lt;=Taxes!$P$83*12,Taxes!$P$84,IF(Taxes!$P90&lt;&gt;"",Taxes!$P90,Taxes!$P$77))),
IF(SUMIFS(Taxes!$N$14:$N$17,Taxes!$J$14:$J$17,YEAR(BK$4))&gt;1,SUMIFS(Taxes!$P$77:$P$79,Taxes!$N$77:$N$79,SUMIFS(Taxes!$N$14:$N$17,Taxes!$J$14:$J$17,YEAR(BK$4))),
IF(Taxes!$N$12&gt;1,SUMIFS(Taxes!$P$77:$P$79,Taxes!$N$77:$N$79,Taxes!$N$12),IF(Taxes!$P90&lt;&gt;"",Taxes!$P90,SUMIFS(Taxes!$P$77:$P$79,Taxes!$N$77:$N$79,Taxes!$N$12)))
))
)</f>
        <v>726374.76042528008</v>
      </c>
      <c r="BL294" s="5">
        <f ca="1">IF(BL$4="",0,(BL106+BL114)*
IF(SUMIFS(Taxes!$N$14:$N$17,Taxes!$J$14:$J$17,YEAR(BL$4))=4,IF(BL$1&lt;=Taxes!$P$81*12,Taxes!$P$82,IF(BL$1&lt;=Taxes!$P$83*12,Taxes!$P$84,IF(Taxes!$P90&lt;&gt;"",Taxes!$P90,Taxes!$P$77))),
IF(SUMIFS(Taxes!$N$14:$N$17,Taxes!$J$14:$J$17,YEAR(BL$4))&gt;1,SUMIFS(Taxes!$P$77:$P$79,Taxes!$N$77:$N$79,SUMIFS(Taxes!$N$14:$N$17,Taxes!$J$14:$J$17,YEAR(BL$4))),
IF(Taxes!$N$12&gt;1,SUMIFS(Taxes!$P$77:$P$79,Taxes!$N$77:$N$79,Taxes!$N$12),IF(Taxes!$P90&lt;&gt;"",Taxes!$P90,SUMIFS(Taxes!$P$77:$P$79,Taxes!$N$77:$N$79,Taxes!$N$12)))
))
)</f>
        <v>732005.57252160017</v>
      </c>
      <c r="BM294" s="5">
        <f ca="1">IF(BM$4="",0,(BM106+BM114)*
IF(SUMIFS(Taxes!$N$14:$N$17,Taxes!$J$14:$J$17,YEAR(BM$4))=4,IF(BM$1&lt;=Taxes!$P$81*12,Taxes!$P$82,IF(BM$1&lt;=Taxes!$P$83*12,Taxes!$P$84,IF(Taxes!$P90&lt;&gt;"",Taxes!$P90,Taxes!$P$77))),
IF(SUMIFS(Taxes!$N$14:$N$17,Taxes!$J$14:$J$17,YEAR(BM$4))&gt;1,SUMIFS(Taxes!$P$77:$P$79,Taxes!$N$77:$N$79,SUMIFS(Taxes!$N$14:$N$17,Taxes!$J$14:$J$17,YEAR(BM$4))),
IF(Taxes!$N$12&gt;1,SUMIFS(Taxes!$P$77:$P$79,Taxes!$N$77:$N$79,Taxes!$N$12),IF(Taxes!$P90&lt;&gt;"",Taxes!$P90,SUMIFS(Taxes!$P$77:$P$79,Taxes!$N$77:$N$79,Taxes!$N$12)))
))
)</f>
        <v>737636.38461792003</v>
      </c>
      <c r="BN294" s="5">
        <f ca="1">IF(BN$4="",0,(BN106+BN114)*
IF(SUMIFS(Taxes!$N$14:$N$17,Taxes!$J$14:$J$17,YEAR(BN$4))=4,IF(BN$1&lt;=Taxes!$P$81*12,Taxes!$P$82,IF(BN$1&lt;=Taxes!$P$83*12,Taxes!$P$84,IF(Taxes!$P90&lt;&gt;"",Taxes!$P90,Taxes!$P$77))),
IF(SUMIFS(Taxes!$N$14:$N$17,Taxes!$J$14:$J$17,YEAR(BN$4))&gt;1,SUMIFS(Taxes!$P$77:$P$79,Taxes!$N$77:$N$79,SUMIFS(Taxes!$N$14:$N$17,Taxes!$J$14:$J$17,YEAR(BN$4))),
IF(Taxes!$N$12&gt;1,SUMIFS(Taxes!$P$77:$P$79,Taxes!$N$77:$N$79,Taxes!$N$12),IF(Taxes!$P90&lt;&gt;"",Taxes!$P90,SUMIFS(Taxes!$P$77:$P$79,Taxes!$N$77:$N$79,Taxes!$N$12)))
))
)</f>
        <v>746870.91645588493</v>
      </c>
      <c r="BO294" s="5">
        <f ca="1">IF(BO$4="",0,(BO106+BO114)*
IF(SUMIFS(Taxes!$N$14:$N$17,Taxes!$J$14:$J$17,YEAR(BO$4))=4,IF(BO$1&lt;=Taxes!$P$81*12,Taxes!$P$82,IF(BO$1&lt;=Taxes!$P$83*12,Taxes!$P$84,IF(Taxes!$P90&lt;&gt;"",Taxes!$P90,Taxes!$P$77))),
IF(SUMIFS(Taxes!$N$14:$N$17,Taxes!$J$14:$J$17,YEAR(BO$4))&gt;1,SUMIFS(Taxes!$P$77:$P$79,Taxes!$N$77:$N$79,SUMIFS(Taxes!$N$14:$N$17,Taxes!$J$14:$J$17,YEAR(BO$4))),
IF(Taxes!$N$12&gt;1,SUMIFS(Taxes!$P$77:$P$79,Taxes!$N$77:$N$79,Taxes!$N$12),IF(Taxes!$P90&lt;&gt;"",Taxes!$P90,SUMIFS(Taxes!$P$77:$P$79,Taxes!$N$77:$N$79,Taxes!$N$12)))
))
)</f>
        <v>763875.96898677107</v>
      </c>
      <c r="BP294" s="5">
        <f ca="1">IF(BP$4="",0,(BP106+BP114)*
IF(SUMIFS(Taxes!$N$14:$N$17,Taxes!$J$14:$J$17,YEAR(BP$4))=4,IF(BP$1&lt;=Taxes!$P$81*12,Taxes!$P$82,IF(BP$1&lt;=Taxes!$P$83*12,Taxes!$P$84,IF(Taxes!$P90&lt;&gt;"",Taxes!$P90,Taxes!$P$77))),
IF(SUMIFS(Taxes!$N$14:$N$17,Taxes!$J$14:$J$17,YEAR(BP$4))&gt;1,SUMIFS(Taxes!$P$77:$P$79,Taxes!$N$77:$N$79,SUMIFS(Taxes!$N$14:$N$17,Taxes!$J$14:$J$17,YEAR(BP$4))),
IF(Taxes!$N$12&gt;1,SUMIFS(Taxes!$P$77:$P$79,Taxes!$N$77:$N$79,Taxes!$N$12),IF(Taxes!$P90&lt;&gt;"",Taxes!$P90,SUMIFS(Taxes!$P$77:$P$79,Taxes!$N$77:$N$79,Taxes!$N$12)))
))
)</f>
        <v>769619.39732501749</v>
      </c>
      <c r="BQ294" s="5">
        <f ca="1">IF(BQ$4="",0,(BQ106+BQ114)*
IF(SUMIFS(Taxes!$N$14:$N$17,Taxes!$J$14:$J$17,YEAR(BQ$4))=4,IF(BQ$1&lt;=Taxes!$P$81*12,Taxes!$P$82,IF(BQ$1&lt;=Taxes!$P$83*12,Taxes!$P$84,IF(Taxes!$P90&lt;&gt;"",Taxes!$P90,Taxes!$P$77))),
IF(SUMIFS(Taxes!$N$14:$N$17,Taxes!$J$14:$J$17,YEAR(BQ$4))&gt;1,SUMIFS(Taxes!$P$77:$P$79,Taxes!$N$77:$N$79,SUMIFS(Taxes!$N$14:$N$17,Taxes!$J$14:$J$17,YEAR(BQ$4))),
IF(Taxes!$N$12&gt;1,SUMIFS(Taxes!$P$77:$P$79,Taxes!$N$77:$N$79,Taxes!$N$12),IF(Taxes!$P90&lt;&gt;"",Taxes!$P90,SUMIFS(Taxes!$P$77:$P$79,Taxes!$N$77:$N$79,Taxes!$N$12)))
))
)</f>
        <v>775362.82566326391</v>
      </c>
      <c r="BR294" s="5">
        <f ca="1">IF(BR$4="",0,(BR106+BR114)*
IF(SUMIFS(Taxes!$N$14:$N$17,Taxes!$J$14:$J$17,YEAR(BR$4))=4,IF(BR$1&lt;=Taxes!$P$81*12,Taxes!$P$82,IF(BR$1&lt;=Taxes!$P$83*12,Taxes!$P$84,IF(Taxes!$P90&lt;&gt;"",Taxes!$P90,Taxes!$P$77))),
IF(SUMIFS(Taxes!$N$14:$N$17,Taxes!$J$14:$J$17,YEAR(BR$4))&gt;1,SUMIFS(Taxes!$P$77:$P$79,Taxes!$N$77:$N$79,SUMIFS(Taxes!$N$14:$N$17,Taxes!$J$14:$J$17,YEAR(BR$4))),
IF(Taxes!$N$12&gt;1,SUMIFS(Taxes!$P$77:$P$79,Taxes!$N$77:$N$79,Taxes!$N$12),IF(Taxes!$P90&lt;&gt;"",Taxes!$P90,SUMIFS(Taxes!$P$77:$P$79,Taxes!$N$77:$N$79,Taxes!$N$12)))
))
)</f>
        <v>781106.25400151033</v>
      </c>
      <c r="BS294" s="5">
        <f ca="1">IF(BS$4="",0,(BS106+BS114)*
IF(SUMIFS(Taxes!$N$14:$N$17,Taxes!$J$14:$J$17,YEAR(BS$4))=4,IF(BS$1&lt;=Taxes!$P$81*12,Taxes!$P$82,IF(BS$1&lt;=Taxes!$P$83*12,Taxes!$P$84,IF(Taxes!$P90&lt;&gt;"",Taxes!$P90,Taxes!$P$77))),
IF(SUMIFS(Taxes!$N$14:$N$17,Taxes!$J$14:$J$17,YEAR(BS$4))&gt;1,SUMIFS(Taxes!$P$77:$P$79,Taxes!$N$77:$N$79,SUMIFS(Taxes!$N$14:$N$17,Taxes!$J$14:$J$17,YEAR(BS$4))),
IF(Taxes!$N$12&gt;1,SUMIFS(Taxes!$P$77:$P$79,Taxes!$N$77:$N$79,Taxes!$N$12),IF(Taxes!$P90&lt;&gt;"",Taxes!$P90,SUMIFS(Taxes!$P$77:$P$79,Taxes!$N$77:$N$79,Taxes!$N$12)))
))
)</f>
        <v>786849.68233975675</v>
      </c>
      <c r="BT294" s="5">
        <f ca="1">IF(BT$4="",0,(BT106+BT114)*
IF(SUMIFS(Taxes!$N$14:$N$17,Taxes!$J$14:$J$17,YEAR(BT$4))=4,IF(BT$1&lt;=Taxes!$P$81*12,Taxes!$P$82,IF(BT$1&lt;=Taxes!$P$83*12,Taxes!$P$84,IF(Taxes!$P90&lt;&gt;"",Taxes!$P90,Taxes!$P$77))),
IF(SUMIFS(Taxes!$N$14:$N$17,Taxes!$J$14:$J$17,YEAR(BT$4))&gt;1,SUMIFS(Taxes!$P$77:$P$79,Taxes!$N$77:$N$79,SUMIFS(Taxes!$N$14:$N$17,Taxes!$J$14:$J$17,YEAR(BT$4))),
IF(Taxes!$N$12&gt;1,SUMIFS(Taxes!$P$77:$P$79,Taxes!$N$77:$N$79,Taxes!$N$12),IF(Taxes!$P90&lt;&gt;"",Taxes!$P90,SUMIFS(Taxes!$P$77:$P$79,Taxes!$N$77:$N$79,Taxes!$N$12)))
))
)</f>
        <v>796958.11621507048</v>
      </c>
      <c r="BU294" s="5">
        <f ca="1">IF(BU$4="",0,(BU106+BU114)*
IF(SUMIFS(Taxes!$N$14:$N$17,Taxes!$J$14:$J$17,YEAR(BU$4))=4,IF(BU$1&lt;=Taxes!$P$81*12,Taxes!$P$82,IF(BU$1&lt;=Taxes!$P$83*12,Taxes!$P$84,IF(Taxes!$P90&lt;&gt;"",Taxes!$P90,Taxes!$P$77))),
IF(SUMIFS(Taxes!$N$14:$N$17,Taxes!$J$14:$J$17,YEAR(BU$4))&gt;1,SUMIFS(Taxes!$P$77:$P$79,Taxes!$N$77:$N$79,SUMIFS(Taxes!$N$14:$N$17,Taxes!$J$14:$J$17,YEAR(BU$4))),
IF(Taxes!$N$12&gt;1,SUMIFS(Taxes!$P$77:$P$79,Taxes!$N$77:$N$79,Taxes!$N$12),IF(Taxes!$P90&lt;&gt;"",Taxes!$P90,SUMIFS(Taxes!$P$77:$P$79,Taxes!$N$77:$N$79,Taxes!$N$12)))
))
)</f>
        <v>814303.2697965746</v>
      </c>
      <c r="BV294" s="5">
        <f ca="1">IF(BV$4="",0,(BV106+BV114)*
IF(SUMIFS(Taxes!$N$14:$N$17,Taxes!$J$14:$J$17,YEAR(BV$4))=4,IF(BV$1&lt;=Taxes!$P$81*12,Taxes!$P$82,IF(BV$1&lt;=Taxes!$P$83*12,Taxes!$P$84,IF(Taxes!$P90&lt;&gt;"",Taxes!$P90,Taxes!$P$77))),
IF(SUMIFS(Taxes!$N$14:$N$17,Taxes!$J$14:$J$17,YEAR(BV$4))&gt;1,SUMIFS(Taxes!$P$77:$P$79,Taxes!$N$77:$N$79,SUMIFS(Taxes!$N$14:$N$17,Taxes!$J$14:$J$17,YEAR(BV$4))),
IF(Taxes!$N$12&gt;1,SUMIFS(Taxes!$P$77:$P$79,Taxes!$N$77:$N$79,Taxes!$N$12),IF(Taxes!$P90&lt;&gt;"",Taxes!$P90,SUMIFS(Taxes!$P$77:$P$79,Taxes!$N$77:$N$79,Taxes!$N$12)))
))
)</f>
        <v>820161.56670158589</v>
      </c>
      <c r="BW294" s="5">
        <f ca="1">IF(BW$4="",0,(BW106+BW114)*
IF(SUMIFS(Taxes!$N$14:$N$17,Taxes!$J$14:$J$17,YEAR(BW$4))=4,IF(BW$1&lt;=Taxes!$P$81*12,Taxes!$P$82,IF(BW$1&lt;=Taxes!$P$83*12,Taxes!$P$84,IF(Taxes!$P90&lt;&gt;"",Taxes!$P90,Taxes!$P$77))),
IF(SUMIFS(Taxes!$N$14:$N$17,Taxes!$J$14:$J$17,YEAR(BW$4))&gt;1,SUMIFS(Taxes!$P$77:$P$79,Taxes!$N$77:$N$79,SUMIFS(Taxes!$N$14:$N$17,Taxes!$J$14:$J$17,YEAR(BW$4))),
IF(Taxes!$N$12&gt;1,SUMIFS(Taxes!$P$77:$P$79,Taxes!$N$77:$N$79,Taxes!$N$12),IF(Taxes!$P90&lt;&gt;"",Taxes!$P90,SUMIFS(Taxes!$P$77:$P$79,Taxes!$N$77:$N$79,Taxes!$N$12)))
))
)</f>
        <v>826019.8636065973</v>
      </c>
      <c r="BX294" s="5">
        <f ca="1">IF(BX$4="",0,(BX106+BX114)*
IF(SUMIFS(Taxes!$N$14:$N$17,Taxes!$J$14:$J$17,YEAR(BX$4))=4,IF(BX$1&lt;=Taxes!$P$81*12,Taxes!$P$82,IF(BX$1&lt;=Taxes!$P$83*12,Taxes!$P$84,IF(Taxes!$P90&lt;&gt;"",Taxes!$P90,Taxes!$P$77))),
IF(SUMIFS(Taxes!$N$14:$N$17,Taxes!$J$14:$J$17,YEAR(BX$4))&gt;1,SUMIFS(Taxes!$P$77:$P$79,Taxes!$N$77:$N$79,SUMIFS(Taxes!$N$14:$N$17,Taxes!$J$14:$J$17,YEAR(BX$4))),
IF(Taxes!$N$12&gt;1,SUMIFS(Taxes!$P$77:$P$79,Taxes!$N$77:$N$79,Taxes!$N$12),IF(Taxes!$P90&lt;&gt;"",Taxes!$P90,SUMIFS(Taxes!$P$77:$P$79,Taxes!$N$77:$N$79,Taxes!$N$12)))
))
)</f>
        <v>831878.1605116087</v>
      </c>
      <c r="BY294" s="5">
        <f ca="1">IF(BY$4="",0,(BY106+BY114)*
IF(SUMIFS(Taxes!$N$14:$N$17,Taxes!$J$14:$J$17,YEAR(BY$4))=4,IF(BY$1&lt;=Taxes!$P$81*12,Taxes!$P$82,IF(BY$1&lt;=Taxes!$P$83*12,Taxes!$P$84,IF(Taxes!$P90&lt;&gt;"",Taxes!$P90,Taxes!$P$77))),
IF(SUMIFS(Taxes!$N$14:$N$17,Taxes!$J$14:$J$17,YEAR(BY$4))&gt;1,SUMIFS(Taxes!$P$77:$P$79,Taxes!$N$77:$N$79,SUMIFS(Taxes!$N$14:$N$17,Taxes!$J$14:$J$17,YEAR(BY$4))),
IF(Taxes!$N$12&gt;1,SUMIFS(Taxes!$P$77:$P$79,Taxes!$N$77:$N$79,Taxes!$N$12),IF(Taxes!$P90&lt;&gt;"",Taxes!$P90,SUMIFS(Taxes!$P$77:$P$79,Taxes!$N$77:$N$79,Taxes!$N$12)))
))
)</f>
        <v>837736.45741661999</v>
      </c>
      <c r="BZ294" s="5">
        <f ca="1">IF(BZ$4="",0,(BZ106+BZ114)*
IF(SUMIFS(Taxes!$N$14:$N$17,Taxes!$J$14:$J$17,YEAR(BZ$4))=4,IF(BZ$1&lt;=Taxes!$P$81*12,Taxes!$P$82,IF(BZ$1&lt;=Taxes!$P$83*12,Taxes!$P$84,IF(Taxes!$P90&lt;&gt;"",Taxes!$P90,Taxes!$P$77))),
IF(SUMIFS(Taxes!$N$14:$N$17,Taxes!$J$14:$J$17,YEAR(BZ$4))&gt;1,SUMIFS(Taxes!$P$77:$P$79,Taxes!$N$77:$N$79,SUMIFS(Taxes!$N$14:$N$17,Taxes!$J$14:$J$17,YEAR(BZ$4))),
IF(Taxes!$N$12&gt;1,SUMIFS(Taxes!$P$77:$P$79,Taxes!$N$77:$N$79,Taxes!$N$12),IF(Taxes!$P90&lt;&gt;"",Taxes!$P90,SUMIFS(Taxes!$P$77:$P$79,Taxes!$N$77:$N$79,Taxes!$N$12)))
))
)</f>
        <v>848750.05559804128</v>
      </c>
      <c r="CA294" s="5">
        <f ca="1">IF(CA$4="",0,(CA106+CA114)*
IF(SUMIFS(Taxes!$N$14:$N$17,Taxes!$J$14:$J$17,YEAR(CA$4))=4,IF(CA$1&lt;=Taxes!$P$81*12,Taxes!$P$82,IF(CA$1&lt;=Taxes!$P$83*12,Taxes!$P$84,IF(Taxes!$P90&lt;&gt;"",Taxes!$P90,Taxes!$P$77))),
IF(SUMIFS(Taxes!$N$14:$N$17,Taxes!$J$14:$J$17,YEAR(CA$4))&gt;1,SUMIFS(Taxes!$P$77:$P$79,Taxes!$N$77:$N$79,SUMIFS(Taxes!$N$14:$N$17,Taxes!$J$14:$J$17,YEAR(CA$4))),
IF(Taxes!$N$12&gt;1,SUMIFS(Taxes!$P$77:$P$79,Taxes!$N$77:$N$79,Taxes!$N$12),IF(Taxes!$P90&lt;&gt;"",Taxes!$P90,SUMIFS(Taxes!$P$77:$P$79,Taxes!$N$77:$N$79,Taxes!$N$12)))
))
)</f>
        <v>866442.11225117545</v>
      </c>
      <c r="CB294" s="5">
        <f ca="1">IF(CB$4="",0,(CB106+CB114)*
IF(SUMIFS(Taxes!$N$14:$N$17,Taxes!$J$14:$J$17,YEAR(CB$4))=4,IF(CB$1&lt;=Taxes!$P$81*12,Taxes!$P$82,IF(CB$1&lt;=Taxes!$P$83*12,Taxes!$P$84,IF(Taxes!$P90&lt;&gt;"",Taxes!$P90,Taxes!$P$77))),
IF(SUMIFS(Taxes!$N$14:$N$17,Taxes!$J$14:$J$17,YEAR(CB$4))&gt;1,SUMIFS(Taxes!$P$77:$P$79,Taxes!$N$77:$N$79,SUMIFS(Taxes!$N$14:$N$17,Taxes!$J$14:$J$17,YEAR(CB$4))),
IF(Taxes!$N$12&gt;1,SUMIFS(Taxes!$P$77:$P$79,Taxes!$N$77:$N$79,Taxes!$N$12),IF(Taxes!$P90&lt;&gt;"",Taxes!$P90,SUMIFS(Taxes!$P$77:$P$79,Taxes!$N$77:$N$79,Taxes!$N$12)))
))
)</f>
        <v>872417.57509428693</v>
      </c>
      <c r="CC294" s="5">
        <f ca="1">IF(CC$4="",0,(CC106+CC114)*
IF(SUMIFS(Taxes!$N$14:$N$17,Taxes!$J$14:$J$17,YEAR(CC$4))=4,IF(CC$1&lt;=Taxes!$P$81*12,Taxes!$P$82,IF(CC$1&lt;=Taxes!$P$83*12,Taxes!$P$84,IF(Taxes!$P90&lt;&gt;"",Taxes!$P90,Taxes!$P$77))),
IF(SUMIFS(Taxes!$N$14:$N$17,Taxes!$J$14:$J$17,YEAR(CC$4))&gt;1,SUMIFS(Taxes!$P$77:$P$79,Taxes!$N$77:$N$79,SUMIFS(Taxes!$N$14:$N$17,Taxes!$J$14:$J$17,YEAR(CC$4))),
IF(Taxes!$N$12&gt;1,SUMIFS(Taxes!$P$77:$P$79,Taxes!$N$77:$N$79,Taxes!$N$12),IF(Taxes!$P90&lt;&gt;"",Taxes!$P90,SUMIFS(Taxes!$P$77:$P$79,Taxes!$N$77:$N$79,Taxes!$N$12)))
))
)</f>
        <v>878393.03793739853</v>
      </c>
      <c r="CD294" s="5">
        <f ca="1">IF(CD$4="",0,(CD106+CD114)*
IF(SUMIFS(Taxes!$N$14:$N$17,Taxes!$J$14:$J$17,YEAR(CD$4))=4,IF(CD$1&lt;=Taxes!$P$81*12,Taxes!$P$82,IF(CD$1&lt;=Taxes!$P$83*12,Taxes!$P$84,IF(Taxes!$P90&lt;&gt;"",Taxes!$P90,Taxes!$P$77))),
IF(SUMIFS(Taxes!$N$14:$N$17,Taxes!$J$14:$J$17,YEAR(CD$4))&gt;1,SUMIFS(Taxes!$P$77:$P$79,Taxes!$N$77:$N$79,SUMIFS(Taxes!$N$14:$N$17,Taxes!$J$14:$J$17,YEAR(CD$4))),
IF(Taxes!$N$12&gt;1,SUMIFS(Taxes!$P$77:$P$79,Taxes!$N$77:$N$79,Taxes!$N$12),IF(Taxes!$P90&lt;&gt;"",Taxes!$P90,SUMIFS(Taxes!$P$77:$P$79,Taxes!$N$77:$N$79,Taxes!$N$12)))
))
)</f>
        <v>884368.50078051025</v>
      </c>
      <c r="CE294" s="5">
        <f ca="1">IF(CE$4="",0,(CE106+CE114)*
IF(SUMIFS(Taxes!$N$14:$N$17,Taxes!$J$14:$J$17,YEAR(CE$4))=4,IF(CE$1&lt;=Taxes!$P$81*12,Taxes!$P$82,IF(CE$1&lt;=Taxes!$P$83*12,Taxes!$P$84,IF(Taxes!$P90&lt;&gt;"",Taxes!$P90,Taxes!$P$77))),
IF(SUMIFS(Taxes!$N$14:$N$17,Taxes!$J$14:$J$17,YEAR(CE$4))&gt;1,SUMIFS(Taxes!$P$77:$P$79,Taxes!$N$77:$N$79,SUMIFS(Taxes!$N$14:$N$17,Taxes!$J$14:$J$17,YEAR(CE$4))),
IF(Taxes!$N$12&gt;1,SUMIFS(Taxes!$P$77:$P$79,Taxes!$N$77:$N$79,Taxes!$N$12),IF(Taxes!$P90&lt;&gt;"",Taxes!$P90,SUMIFS(Taxes!$P$77:$P$79,Taxes!$N$77:$N$79,Taxes!$N$12)))
))
)</f>
        <v>890343.9636236215</v>
      </c>
      <c r="CF294" s="5">
        <f ca="1">IF(CF$4="",0,(CF106+CF114)*
IF(SUMIFS(Taxes!$N$14:$N$17,Taxes!$J$14:$J$17,YEAR(CF$4))=4,IF(CF$1&lt;=Taxes!$P$81*12,Taxes!$P$82,IF(CF$1&lt;=Taxes!$P$83*12,Taxes!$P$84,IF(Taxes!$P90&lt;&gt;"",Taxes!$P90,Taxes!$P$77))),
IF(SUMIFS(Taxes!$N$14:$N$17,Taxes!$J$14:$J$17,YEAR(CF$4))&gt;1,SUMIFS(Taxes!$P$77:$P$79,Taxes!$N$77:$N$79,SUMIFS(Taxes!$N$14:$N$17,Taxes!$J$14:$J$17,YEAR(CF$4))),
IF(Taxes!$N$12&gt;1,SUMIFS(Taxes!$P$77:$P$79,Taxes!$N$77:$N$79,Taxes!$N$12),IF(Taxes!$P90&lt;&gt;"",Taxes!$P90,SUMIFS(Taxes!$P$77:$P$79,Taxes!$N$77:$N$79,Taxes!$N$12)))
))
)</f>
        <v>0</v>
      </c>
    </row>
    <row r="295" spans="2:84" x14ac:dyDescent="0.3">
      <c r="B295" s="13">
        <f>ROW()</f>
        <v>295</v>
      </c>
      <c r="H295" s="1" t="str">
        <f t="shared" si="454"/>
        <v>НДС к вычету</v>
      </c>
      <c r="I295" s="1" t="str">
        <f t="shared" si="459"/>
        <v>Себестоимостные закупки и затраты без НДС</v>
      </c>
      <c r="J295" s="1" t="str">
        <f t="shared" si="458"/>
        <v>Потребление эл.энергии прочих ресурсов</v>
      </c>
      <c r="M295" s="53" t="s">
        <v>18</v>
      </c>
      <c r="U295" s="5">
        <f t="shared" ca="1" si="455"/>
        <v>2604537.8280871483</v>
      </c>
      <c r="X295" s="5">
        <f ca="1">IF(X$4="",0,(X107+X115)*
IF(SUMIFS(Taxes!$N$14:$N$17,Taxes!$J$14:$J$17,YEAR(X$4))=4,IF(X$1&lt;=Taxes!$P$81*12,Taxes!$P$82,IF(X$1&lt;=Taxes!$P$83*12,Taxes!$P$84,IF(Taxes!$P91&lt;&gt;"",Taxes!$P91,Taxes!$P$77))),
IF(SUMIFS(Taxes!$N$14:$N$17,Taxes!$J$14:$J$17,YEAR(X$4))&gt;1,SUMIFS(Taxes!$P$77:$P$79,Taxes!$N$77:$N$79,SUMIFS(Taxes!$N$14:$N$17,Taxes!$J$14:$J$17,YEAR(X$4))),
IF(Taxes!$N$12&gt;1,SUMIFS(Taxes!$P$77:$P$79,Taxes!$N$77:$N$79,Taxes!$N$12),IF(Taxes!$P91&lt;&gt;"",Taxes!$P91,SUMIFS(Taxes!$P$77:$P$79,Taxes!$N$77:$N$79,Taxes!$N$12)))
))
)</f>
        <v>0</v>
      </c>
      <c r="Y295" s="5">
        <f ca="1">IF(Y$4="",0,(Y107+Y115)*
IF(SUMIFS(Taxes!$N$14:$N$17,Taxes!$J$14:$J$17,YEAR(Y$4))=4,IF(Y$1&lt;=Taxes!$P$81*12,Taxes!$P$82,IF(Y$1&lt;=Taxes!$P$83*12,Taxes!$P$84,IF(Taxes!$P91&lt;&gt;"",Taxes!$P91,Taxes!$P$77))),
IF(SUMIFS(Taxes!$N$14:$N$17,Taxes!$J$14:$J$17,YEAR(Y$4))&gt;1,SUMIFS(Taxes!$P$77:$P$79,Taxes!$N$77:$N$79,SUMIFS(Taxes!$N$14:$N$17,Taxes!$J$14:$J$17,YEAR(Y$4))),
IF(Taxes!$N$12&gt;1,SUMIFS(Taxes!$P$77:$P$79,Taxes!$N$77:$N$79,Taxes!$N$12),IF(Taxes!$P91&lt;&gt;"",Taxes!$P91,SUMIFS(Taxes!$P$77:$P$79,Taxes!$N$77:$N$79,Taxes!$N$12)))
))
)</f>
        <v>0</v>
      </c>
      <c r="Z295" s="5">
        <f ca="1">IF(Z$4="",0,(Z107+Z115)*
IF(SUMIFS(Taxes!$N$14:$N$17,Taxes!$J$14:$J$17,YEAR(Z$4))=4,IF(Z$1&lt;=Taxes!$P$81*12,Taxes!$P$82,IF(Z$1&lt;=Taxes!$P$83*12,Taxes!$P$84,IF(Taxes!$P91&lt;&gt;"",Taxes!$P91,Taxes!$P$77))),
IF(SUMIFS(Taxes!$N$14:$N$17,Taxes!$J$14:$J$17,YEAR(Z$4))&gt;1,SUMIFS(Taxes!$P$77:$P$79,Taxes!$N$77:$N$79,SUMIFS(Taxes!$N$14:$N$17,Taxes!$J$14:$J$17,YEAR(Z$4))),
IF(Taxes!$N$12&gt;1,SUMIFS(Taxes!$P$77:$P$79,Taxes!$N$77:$N$79,Taxes!$N$12),IF(Taxes!$P91&lt;&gt;"",Taxes!$P91,SUMIFS(Taxes!$P$77:$P$79,Taxes!$N$77:$N$79,Taxes!$N$12)))
))
)</f>
        <v>0</v>
      </c>
      <c r="AA295" s="5">
        <f ca="1">IF(AA$4="",0,(AA107+AA115)*
IF(SUMIFS(Taxes!$N$14:$N$17,Taxes!$J$14:$J$17,YEAR(AA$4))=4,IF(AA$1&lt;=Taxes!$P$81*12,Taxes!$P$82,IF(AA$1&lt;=Taxes!$P$83*12,Taxes!$P$84,IF(Taxes!$P91&lt;&gt;"",Taxes!$P91,Taxes!$P$77))),
IF(SUMIFS(Taxes!$N$14:$N$17,Taxes!$J$14:$J$17,YEAR(AA$4))&gt;1,SUMIFS(Taxes!$P$77:$P$79,Taxes!$N$77:$N$79,SUMIFS(Taxes!$N$14:$N$17,Taxes!$J$14:$J$17,YEAR(AA$4))),
IF(Taxes!$N$12&gt;1,SUMIFS(Taxes!$P$77:$P$79,Taxes!$N$77:$N$79,Taxes!$N$12),IF(Taxes!$P91&lt;&gt;"",Taxes!$P91,SUMIFS(Taxes!$P$77:$P$79,Taxes!$N$77:$N$79,Taxes!$N$12)))
))
)</f>
        <v>0</v>
      </c>
      <c r="AB295" s="5">
        <f ca="1">IF(AB$4="",0,(AB107+AB115)*
IF(SUMIFS(Taxes!$N$14:$N$17,Taxes!$J$14:$J$17,YEAR(AB$4))=4,IF(AB$1&lt;=Taxes!$P$81*12,Taxes!$P$82,IF(AB$1&lt;=Taxes!$P$83*12,Taxes!$P$84,IF(Taxes!$P91&lt;&gt;"",Taxes!$P91,Taxes!$P$77))),
IF(SUMIFS(Taxes!$N$14:$N$17,Taxes!$J$14:$J$17,YEAR(AB$4))&gt;1,SUMIFS(Taxes!$P$77:$P$79,Taxes!$N$77:$N$79,SUMIFS(Taxes!$N$14:$N$17,Taxes!$J$14:$J$17,YEAR(AB$4))),
IF(Taxes!$N$12&gt;1,SUMIFS(Taxes!$P$77:$P$79,Taxes!$N$77:$N$79,Taxes!$N$12),IF(Taxes!$P91&lt;&gt;"",Taxes!$P91,SUMIFS(Taxes!$P$77:$P$79,Taxes!$N$77:$N$79,Taxes!$N$12)))
))
)</f>
        <v>0</v>
      </c>
      <c r="AC295" s="5">
        <f ca="1">IF(AC$4="",0,(AC107+AC115)*
IF(SUMIFS(Taxes!$N$14:$N$17,Taxes!$J$14:$J$17,YEAR(AC$4))=4,IF(AC$1&lt;=Taxes!$P$81*12,Taxes!$P$82,IF(AC$1&lt;=Taxes!$P$83*12,Taxes!$P$84,IF(Taxes!$P91&lt;&gt;"",Taxes!$P91,Taxes!$P$77))),
IF(SUMIFS(Taxes!$N$14:$N$17,Taxes!$J$14:$J$17,YEAR(AC$4))&gt;1,SUMIFS(Taxes!$P$77:$P$79,Taxes!$N$77:$N$79,SUMIFS(Taxes!$N$14:$N$17,Taxes!$J$14:$J$17,YEAR(AC$4))),
IF(Taxes!$N$12&gt;1,SUMIFS(Taxes!$P$77:$P$79,Taxes!$N$77:$N$79,Taxes!$N$12),IF(Taxes!$P91&lt;&gt;"",Taxes!$P91,SUMIFS(Taxes!$P$77:$P$79,Taxes!$N$77:$N$79,Taxes!$N$12)))
))
)</f>
        <v>0</v>
      </c>
      <c r="AD295" s="5">
        <f ca="1">IF(AD$4="",0,(AD107+AD115)*
IF(SUMIFS(Taxes!$N$14:$N$17,Taxes!$J$14:$J$17,YEAR(AD$4))=4,IF(AD$1&lt;=Taxes!$P$81*12,Taxes!$P$82,IF(AD$1&lt;=Taxes!$P$83*12,Taxes!$P$84,IF(Taxes!$P91&lt;&gt;"",Taxes!$P91,Taxes!$P$77))),
IF(SUMIFS(Taxes!$N$14:$N$17,Taxes!$J$14:$J$17,YEAR(AD$4))&gt;1,SUMIFS(Taxes!$P$77:$P$79,Taxes!$N$77:$N$79,SUMIFS(Taxes!$N$14:$N$17,Taxes!$J$14:$J$17,YEAR(AD$4))),
IF(Taxes!$N$12&gt;1,SUMIFS(Taxes!$P$77:$P$79,Taxes!$N$77:$N$79,Taxes!$N$12),IF(Taxes!$P91&lt;&gt;"",Taxes!$P91,SUMIFS(Taxes!$P$77:$P$79,Taxes!$N$77:$N$79,Taxes!$N$12)))
))
)</f>
        <v>0</v>
      </c>
      <c r="AE295" s="5">
        <f ca="1">IF(AE$4="",0,(AE107+AE115)*
IF(SUMIFS(Taxes!$N$14:$N$17,Taxes!$J$14:$J$17,YEAR(AE$4))=4,IF(AE$1&lt;=Taxes!$P$81*12,Taxes!$P$82,IF(AE$1&lt;=Taxes!$P$83*12,Taxes!$P$84,IF(Taxes!$P91&lt;&gt;"",Taxes!$P91,Taxes!$P$77))),
IF(SUMIFS(Taxes!$N$14:$N$17,Taxes!$J$14:$J$17,YEAR(AE$4))&gt;1,SUMIFS(Taxes!$P$77:$P$79,Taxes!$N$77:$N$79,SUMIFS(Taxes!$N$14:$N$17,Taxes!$J$14:$J$17,YEAR(AE$4))),
IF(Taxes!$N$12&gt;1,SUMIFS(Taxes!$P$77:$P$79,Taxes!$N$77:$N$79,Taxes!$N$12),IF(Taxes!$P91&lt;&gt;"",Taxes!$P91,SUMIFS(Taxes!$P$77:$P$79,Taxes!$N$77:$N$79,Taxes!$N$12)))
))
)</f>
        <v>0</v>
      </c>
      <c r="AF295" s="5">
        <f ca="1">IF(AF$4="",0,(AF107+AF115)*
IF(SUMIFS(Taxes!$N$14:$N$17,Taxes!$J$14:$J$17,YEAR(AF$4))=4,IF(AF$1&lt;=Taxes!$P$81*12,Taxes!$P$82,IF(AF$1&lt;=Taxes!$P$83*12,Taxes!$P$84,IF(Taxes!$P91&lt;&gt;"",Taxes!$P91,Taxes!$P$77))),
IF(SUMIFS(Taxes!$N$14:$N$17,Taxes!$J$14:$J$17,YEAR(AF$4))&gt;1,SUMIFS(Taxes!$P$77:$P$79,Taxes!$N$77:$N$79,SUMIFS(Taxes!$N$14:$N$17,Taxes!$J$14:$J$17,YEAR(AF$4))),
IF(Taxes!$N$12&gt;1,SUMIFS(Taxes!$P$77:$P$79,Taxes!$N$77:$N$79,Taxes!$N$12),IF(Taxes!$P91&lt;&gt;"",Taxes!$P91,SUMIFS(Taxes!$P$77:$P$79,Taxes!$N$77:$N$79,Taxes!$N$12)))
))
)</f>
        <v>0</v>
      </c>
      <c r="AG295" s="5">
        <f ca="1">IF(AG$4="",0,(AG107+AG115)*
IF(SUMIFS(Taxes!$N$14:$N$17,Taxes!$J$14:$J$17,YEAR(AG$4))=4,IF(AG$1&lt;=Taxes!$P$81*12,Taxes!$P$82,IF(AG$1&lt;=Taxes!$P$83*12,Taxes!$P$84,IF(Taxes!$P91&lt;&gt;"",Taxes!$P91,Taxes!$P$77))),
IF(SUMIFS(Taxes!$N$14:$N$17,Taxes!$J$14:$J$17,YEAR(AG$4))&gt;1,SUMIFS(Taxes!$P$77:$P$79,Taxes!$N$77:$N$79,SUMIFS(Taxes!$N$14:$N$17,Taxes!$J$14:$J$17,YEAR(AG$4))),
IF(Taxes!$N$12&gt;1,SUMIFS(Taxes!$P$77:$P$79,Taxes!$N$77:$N$79,Taxes!$N$12),IF(Taxes!$P91&lt;&gt;"",Taxes!$P91,SUMIFS(Taxes!$P$77:$P$79,Taxes!$N$77:$N$79,Taxes!$N$12)))
))
)</f>
        <v>0</v>
      </c>
      <c r="AH295" s="5">
        <f ca="1">IF(AH$4="",0,(AH107+AH115)*
IF(SUMIFS(Taxes!$N$14:$N$17,Taxes!$J$14:$J$17,YEAR(AH$4))=4,IF(AH$1&lt;=Taxes!$P$81*12,Taxes!$P$82,IF(AH$1&lt;=Taxes!$P$83*12,Taxes!$P$84,IF(Taxes!$P91&lt;&gt;"",Taxes!$P91,Taxes!$P$77))),
IF(SUMIFS(Taxes!$N$14:$N$17,Taxes!$J$14:$J$17,YEAR(AH$4))&gt;1,SUMIFS(Taxes!$P$77:$P$79,Taxes!$N$77:$N$79,SUMIFS(Taxes!$N$14:$N$17,Taxes!$J$14:$J$17,YEAR(AH$4))),
IF(Taxes!$N$12&gt;1,SUMIFS(Taxes!$P$77:$P$79,Taxes!$N$77:$N$79,Taxes!$N$12),IF(Taxes!$P91&lt;&gt;"",Taxes!$P91,SUMIFS(Taxes!$P$77:$P$79,Taxes!$N$77:$N$79,Taxes!$N$12)))
))
)</f>
        <v>0</v>
      </c>
      <c r="AI295" s="5">
        <f ca="1">IF(AI$4="",0,(AI107+AI115)*
IF(SUMIFS(Taxes!$N$14:$N$17,Taxes!$J$14:$J$17,YEAR(AI$4))=4,IF(AI$1&lt;=Taxes!$P$81*12,Taxes!$P$82,IF(AI$1&lt;=Taxes!$P$83*12,Taxes!$P$84,IF(Taxes!$P91&lt;&gt;"",Taxes!$P91,Taxes!$P$77))),
IF(SUMIFS(Taxes!$N$14:$N$17,Taxes!$J$14:$J$17,YEAR(AI$4))&gt;1,SUMIFS(Taxes!$P$77:$P$79,Taxes!$N$77:$N$79,SUMIFS(Taxes!$N$14:$N$17,Taxes!$J$14:$J$17,YEAR(AI$4))),
IF(Taxes!$N$12&gt;1,SUMIFS(Taxes!$P$77:$P$79,Taxes!$N$77:$N$79,Taxes!$N$12),IF(Taxes!$P91&lt;&gt;"",Taxes!$P91,SUMIFS(Taxes!$P$77:$P$79,Taxes!$N$77:$N$79,Taxes!$N$12)))
))
)</f>
        <v>0</v>
      </c>
      <c r="AJ295" s="5">
        <f ca="1">IF(AJ$4="",0,(AJ107+AJ115)*
IF(SUMIFS(Taxes!$N$14:$N$17,Taxes!$J$14:$J$17,YEAR(AJ$4))=4,IF(AJ$1&lt;=Taxes!$P$81*12,Taxes!$P$82,IF(AJ$1&lt;=Taxes!$P$83*12,Taxes!$P$84,IF(Taxes!$P91&lt;&gt;"",Taxes!$P91,Taxes!$P$77))),
IF(SUMIFS(Taxes!$N$14:$N$17,Taxes!$J$14:$J$17,YEAR(AJ$4))&gt;1,SUMIFS(Taxes!$P$77:$P$79,Taxes!$N$77:$N$79,SUMIFS(Taxes!$N$14:$N$17,Taxes!$J$14:$J$17,YEAR(AJ$4))),
IF(Taxes!$N$12&gt;1,SUMIFS(Taxes!$P$77:$P$79,Taxes!$N$77:$N$79,Taxes!$N$12),IF(Taxes!$P91&lt;&gt;"",Taxes!$P91,SUMIFS(Taxes!$P$77:$P$79,Taxes!$N$77:$N$79,Taxes!$N$12)))
))
)</f>
        <v>0</v>
      </c>
      <c r="AK295" s="5">
        <f ca="1">IF(AK$4="",0,(AK107+AK115)*
IF(SUMIFS(Taxes!$N$14:$N$17,Taxes!$J$14:$J$17,YEAR(AK$4))=4,IF(AK$1&lt;=Taxes!$P$81*12,Taxes!$P$82,IF(AK$1&lt;=Taxes!$P$83*12,Taxes!$P$84,IF(Taxes!$P91&lt;&gt;"",Taxes!$P91,Taxes!$P$77))),
IF(SUMIFS(Taxes!$N$14:$N$17,Taxes!$J$14:$J$17,YEAR(AK$4))&gt;1,SUMIFS(Taxes!$P$77:$P$79,Taxes!$N$77:$N$79,SUMIFS(Taxes!$N$14:$N$17,Taxes!$J$14:$J$17,YEAR(AK$4))),
IF(Taxes!$N$12&gt;1,SUMIFS(Taxes!$P$77:$P$79,Taxes!$N$77:$N$79,Taxes!$N$12),IF(Taxes!$P91&lt;&gt;"",Taxes!$P91,SUMIFS(Taxes!$P$77:$P$79,Taxes!$N$77:$N$79,Taxes!$N$12)))
))
)</f>
        <v>0</v>
      </c>
      <c r="AL295" s="5">
        <f ca="1">IF(AL$4="",0,(AL107+AL115)*
IF(SUMIFS(Taxes!$N$14:$N$17,Taxes!$J$14:$J$17,YEAR(AL$4))=4,IF(AL$1&lt;=Taxes!$P$81*12,Taxes!$P$82,IF(AL$1&lt;=Taxes!$P$83*12,Taxes!$P$84,IF(Taxes!$P91&lt;&gt;"",Taxes!$P91,Taxes!$P$77))),
IF(SUMIFS(Taxes!$N$14:$N$17,Taxes!$J$14:$J$17,YEAR(AL$4))&gt;1,SUMIFS(Taxes!$P$77:$P$79,Taxes!$N$77:$N$79,SUMIFS(Taxes!$N$14:$N$17,Taxes!$J$14:$J$17,YEAR(AL$4))),
IF(Taxes!$N$12&gt;1,SUMIFS(Taxes!$P$77:$P$79,Taxes!$N$77:$N$79,Taxes!$N$12),IF(Taxes!$P91&lt;&gt;"",Taxes!$P91,SUMIFS(Taxes!$P$77:$P$79,Taxes!$N$77:$N$79,Taxes!$N$12)))
))
)</f>
        <v>0</v>
      </c>
      <c r="AM295" s="5">
        <f ca="1">IF(AM$4="",0,(AM107+AM115)*
IF(SUMIFS(Taxes!$N$14:$N$17,Taxes!$J$14:$J$17,YEAR(AM$4))=4,IF(AM$1&lt;=Taxes!$P$81*12,Taxes!$P$82,IF(AM$1&lt;=Taxes!$P$83*12,Taxes!$P$84,IF(Taxes!$P91&lt;&gt;"",Taxes!$P91,Taxes!$P$77))),
IF(SUMIFS(Taxes!$N$14:$N$17,Taxes!$J$14:$J$17,YEAR(AM$4))&gt;1,SUMIFS(Taxes!$P$77:$P$79,Taxes!$N$77:$N$79,SUMIFS(Taxes!$N$14:$N$17,Taxes!$J$14:$J$17,YEAR(AM$4))),
IF(Taxes!$N$12&gt;1,SUMIFS(Taxes!$P$77:$P$79,Taxes!$N$77:$N$79,Taxes!$N$12),IF(Taxes!$P91&lt;&gt;"",Taxes!$P91,SUMIFS(Taxes!$P$77:$P$79,Taxes!$N$77:$N$79,Taxes!$N$12)))
))
)</f>
        <v>11271</v>
      </c>
      <c r="AN295" s="5">
        <f ca="1">IF(AN$4="",0,(AN107+AN115)*
IF(SUMIFS(Taxes!$N$14:$N$17,Taxes!$J$14:$J$17,YEAR(AN$4))=4,IF(AN$1&lt;=Taxes!$P$81*12,Taxes!$P$82,IF(AN$1&lt;=Taxes!$P$83*12,Taxes!$P$84,IF(Taxes!$P91&lt;&gt;"",Taxes!$P91,Taxes!$P$77))),
IF(SUMIFS(Taxes!$N$14:$N$17,Taxes!$J$14:$J$17,YEAR(AN$4))&gt;1,SUMIFS(Taxes!$P$77:$P$79,Taxes!$N$77:$N$79,SUMIFS(Taxes!$N$14:$N$17,Taxes!$J$14:$J$17,YEAR(AN$4))),
IF(Taxes!$N$12&gt;1,SUMIFS(Taxes!$P$77:$P$79,Taxes!$N$77:$N$79,Taxes!$N$12),IF(Taxes!$P91&lt;&gt;"",Taxes!$P91,SUMIFS(Taxes!$P$77:$P$79,Taxes!$N$77:$N$79,Taxes!$N$12)))
))
)</f>
        <v>14218.800000000001</v>
      </c>
      <c r="AO295" s="5">
        <f ca="1">IF(AO$4="",0,(AO107+AO115)*
IF(SUMIFS(Taxes!$N$14:$N$17,Taxes!$J$14:$J$17,YEAR(AO$4))=4,IF(AO$1&lt;=Taxes!$P$81*12,Taxes!$P$82,IF(AO$1&lt;=Taxes!$P$83*12,Taxes!$P$84,IF(Taxes!$P91&lt;&gt;"",Taxes!$P91,Taxes!$P$77))),
IF(SUMIFS(Taxes!$N$14:$N$17,Taxes!$J$14:$J$17,YEAR(AO$4))&gt;1,SUMIFS(Taxes!$P$77:$P$79,Taxes!$N$77:$N$79,SUMIFS(Taxes!$N$14:$N$17,Taxes!$J$14:$J$17,YEAR(AO$4))),
IF(Taxes!$N$12&gt;1,SUMIFS(Taxes!$P$77:$P$79,Taxes!$N$77:$N$79,Taxes!$N$12),IF(Taxes!$P91&lt;&gt;"",Taxes!$P91,SUMIFS(Taxes!$P$77:$P$79,Taxes!$N$77:$N$79,Taxes!$N$12)))
))
)</f>
        <v>17166.600000000002</v>
      </c>
      <c r="AP295" s="5">
        <f ca="1">IF(AP$4="",0,(AP107+AP115)*
IF(SUMIFS(Taxes!$N$14:$N$17,Taxes!$J$14:$J$17,YEAR(AP$4))=4,IF(AP$1&lt;=Taxes!$P$81*12,Taxes!$P$82,IF(AP$1&lt;=Taxes!$P$83*12,Taxes!$P$84,IF(Taxes!$P91&lt;&gt;"",Taxes!$P91,Taxes!$P$77))),
IF(SUMIFS(Taxes!$N$14:$N$17,Taxes!$J$14:$J$17,YEAR(AP$4))&gt;1,SUMIFS(Taxes!$P$77:$P$79,Taxes!$N$77:$N$79,SUMIFS(Taxes!$N$14:$N$17,Taxes!$J$14:$J$17,YEAR(AP$4))),
IF(Taxes!$N$12&gt;1,SUMIFS(Taxes!$P$77:$P$79,Taxes!$N$77:$N$79,Taxes!$N$12),IF(Taxes!$P91&lt;&gt;"",Taxes!$P91,SUMIFS(Taxes!$P$77:$P$79,Taxes!$N$77:$N$79,Taxes!$N$12)))
))
)</f>
        <v>20169.887999999999</v>
      </c>
      <c r="AQ295" s="5">
        <f ca="1">IF(AQ$4="",0,(AQ107+AQ115)*
IF(SUMIFS(Taxes!$N$14:$N$17,Taxes!$J$14:$J$17,YEAR(AQ$4))=4,IF(AQ$1&lt;=Taxes!$P$81*12,Taxes!$P$82,IF(AQ$1&lt;=Taxes!$P$83*12,Taxes!$P$84,IF(Taxes!$P91&lt;&gt;"",Taxes!$P91,Taxes!$P$77))),
IF(SUMIFS(Taxes!$N$14:$N$17,Taxes!$J$14:$J$17,YEAR(AQ$4))&gt;1,SUMIFS(Taxes!$P$77:$P$79,Taxes!$N$77:$N$79,SUMIFS(Taxes!$N$14:$N$17,Taxes!$J$14:$J$17,YEAR(AQ$4))),
IF(Taxes!$N$12&gt;1,SUMIFS(Taxes!$P$77:$P$79,Taxes!$N$77:$N$79,Taxes!$N$12),IF(Taxes!$P91&lt;&gt;"",Taxes!$P91,SUMIFS(Taxes!$P$77:$P$79,Taxes!$N$77:$N$79,Taxes!$N$12)))
))
)</f>
        <v>23523.444</v>
      </c>
      <c r="AR295" s="5">
        <f ca="1">IF(AR$4="",0,(AR107+AR115)*
IF(SUMIFS(Taxes!$N$14:$N$17,Taxes!$J$14:$J$17,YEAR(AR$4))=4,IF(AR$1&lt;=Taxes!$P$81*12,Taxes!$P$82,IF(AR$1&lt;=Taxes!$P$83*12,Taxes!$P$84,IF(Taxes!$P91&lt;&gt;"",Taxes!$P91,Taxes!$P$77))),
IF(SUMIFS(Taxes!$N$14:$N$17,Taxes!$J$14:$J$17,YEAR(AR$4))&gt;1,SUMIFS(Taxes!$P$77:$P$79,Taxes!$N$77:$N$79,SUMIFS(Taxes!$N$14:$N$17,Taxes!$J$14:$J$17,YEAR(AR$4))),
IF(Taxes!$N$12&gt;1,SUMIFS(Taxes!$P$77:$P$79,Taxes!$N$77:$N$79,Taxes!$N$12),IF(Taxes!$P91&lt;&gt;"",Taxes!$P91,SUMIFS(Taxes!$P$77:$P$79,Taxes!$N$77:$N$79,Taxes!$N$12)))
))
)</f>
        <v>26530.199999999997</v>
      </c>
      <c r="AS295" s="5">
        <f ca="1">IF(AS$4="",0,(AS107+AS115)*
IF(SUMIFS(Taxes!$N$14:$N$17,Taxes!$J$14:$J$17,YEAR(AS$4))=4,IF(AS$1&lt;=Taxes!$P$81*12,Taxes!$P$82,IF(AS$1&lt;=Taxes!$P$83*12,Taxes!$P$84,IF(Taxes!$P91&lt;&gt;"",Taxes!$P91,Taxes!$P$77))),
IF(SUMIFS(Taxes!$N$14:$N$17,Taxes!$J$14:$J$17,YEAR(AS$4))&gt;1,SUMIFS(Taxes!$P$77:$P$79,Taxes!$N$77:$N$79,SUMIFS(Taxes!$N$14:$N$17,Taxes!$J$14:$J$17,YEAR(AS$4))),
IF(Taxes!$N$12&gt;1,SUMIFS(Taxes!$P$77:$P$79,Taxes!$N$77:$N$79,Taxes!$N$12),IF(Taxes!$P91&lt;&gt;"",Taxes!$P91,SUMIFS(Taxes!$P$77:$P$79,Taxes!$N$77:$N$79,Taxes!$N$12)))
))
)</f>
        <v>29536.956000000002</v>
      </c>
      <c r="AT295" s="5">
        <f ca="1">IF(AT$4="",0,(AT107+AT115)*
IF(SUMIFS(Taxes!$N$14:$N$17,Taxes!$J$14:$J$17,YEAR(AT$4))=4,IF(AT$1&lt;=Taxes!$P$81*12,Taxes!$P$82,IF(AT$1&lt;=Taxes!$P$83*12,Taxes!$P$84,IF(Taxes!$P91&lt;&gt;"",Taxes!$P91,Taxes!$P$77))),
IF(SUMIFS(Taxes!$N$14:$N$17,Taxes!$J$14:$J$17,YEAR(AT$4))&gt;1,SUMIFS(Taxes!$P$77:$P$79,Taxes!$N$77:$N$79,SUMIFS(Taxes!$N$14:$N$17,Taxes!$J$14:$J$17,YEAR(AT$4))),
IF(Taxes!$N$12&gt;1,SUMIFS(Taxes!$P$77:$P$79,Taxes!$N$77:$N$79,Taxes!$N$12),IF(Taxes!$P91&lt;&gt;"",Taxes!$P91,SUMIFS(Taxes!$P$77:$P$79,Taxes!$N$77:$N$79,Taxes!$N$12)))
))
)</f>
        <v>32543.712</v>
      </c>
      <c r="AU295" s="5">
        <f ca="1">IF(AU$4="",0,(AU107+AU115)*
IF(SUMIFS(Taxes!$N$14:$N$17,Taxes!$J$14:$J$17,YEAR(AU$4))=4,IF(AU$1&lt;=Taxes!$P$81*12,Taxes!$P$82,IF(AU$1&lt;=Taxes!$P$83*12,Taxes!$P$84,IF(Taxes!$P91&lt;&gt;"",Taxes!$P91,Taxes!$P$77))),
IF(SUMIFS(Taxes!$N$14:$N$17,Taxes!$J$14:$J$17,YEAR(AU$4))&gt;1,SUMIFS(Taxes!$P$77:$P$79,Taxes!$N$77:$N$79,SUMIFS(Taxes!$N$14:$N$17,Taxes!$J$14:$J$17,YEAR(AU$4))),
IF(Taxes!$N$12&gt;1,SUMIFS(Taxes!$P$77:$P$79,Taxes!$N$77:$N$79,Taxes!$N$12),IF(Taxes!$P91&lt;&gt;"",Taxes!$P91,SUMIFS(Taxes!$P$77:$P$79,Taxes!$N$77:$N$79,Taxes!$N$12)))
))
)</f>
        <v>35550.468000000001</v>
      </c>
      <c r="AV295" s="5">
        <f ca="1">IF(AV$4="",0,(AV107+AV115)*
IF(SUMIFS(Taxes!$N$14:$N$17,Taxes!$J$14:$J$17,YEAR(AV$4))=4,IF(AV$1&lt;=Taxes!$P$81*12,Taxes!$P$82,IF(AV$1&lt;=Taxes!$P$83*12,Taxes!$P$84,IF(Taxes!$P91&lt;&gt;"",Taxes!$P91,Taxes!$P$77))),
IF(SUMIFS(Taxes!$N$14:$N$17,Taxes!$J$14:$J$17,YEAR(AV$4))&gt;1,SUMIFS(Taxes!$P$77:$P$79,Taxes!$N$77:$N$79,SUMIFS(Taxes!$N$14:$N$17,Taxes!$J$14:$J$17,YEAR(AV$4))),
IF(Taxes!$N$12&gt;1,SUMIFS(Taxes!$P$77:$P$79,Taxes!$N$77:$N$79,Taxes!$N$12),IF(Taxes!$P91&lt;&gt;"",Taxes!$P91,SUMIFS(Taxes!$P$77:$P$79,Taxes!$N$77:$N$79,Taxes!$N$12)))
))
)</f>
        <v>38656.270080000002</v>
      </c>
      <c r="AW295" s="5">
        <f ca="1">IF(AW$4="",0,(AW107+AW115)*
IF(SUMIFS(Taxes!$N$14:$N$17,Taxes!$J$14:$J$17,YEAR(AW$4))=4,IF(AW$1&lt;=Taxes!$P$81*12,Taxes!$P$82,IF(AW$1&lt;=Taxes!$P$83*12,Taxes!$P$84,IF(Taxes!$P91&lt;&gt;"",Taxes!$P91,Taxes!$P$77))),
IF(SUMIFS(Taxes!$N$14:$N$17,Taxes!$J$14:$J$17,YEAR(AW$4))&gt;1,SUMIFS(Taxes!$P$77:$P$79,Taxes!$N$77:$N$79,SUMIFS(Taxes!$N$14:$N$17,Taxes!$J$14:$J$17,YEAR(AW$4))),
IF(Taxes!$N$12&gt;1,SUMIFS(Taxes!$P$77:$P$79,Taxes!$N$77:$N$79,Taxes!$N$12),IF(Taxes!$P91&lt;&gt;"",Taxes!$P91,SUMIFS(Taxes!$P$77:$P$79,Taxes!$N$77:$N$79,Taxes!$N$12)))
))
)</f>
        <v>42395.259600000005</v>
      </c>
      <c r="AX295" s="5">
        <f ca="1">IF(AX$4="",0,(AX107+AX115)*
IF(SUMIFS(Taxes!$N$14:$N$17,Taxes!$J$14:$J$17,YEAR(AX$4))=4,IF(AX$1&lt;=Taxes!$P$81*12,Taxes!$P$82,IF(AX$1&lt;=Taxes!$P$83*12,Taxes!$P$84,IF(Taxes!$P91&lt;&gt;"",Taxes!$P91,Taxes!$P$77))),
IF(SUMIFS(Taxes!$N$14:$N$17,Taxes!$J$14:$J$17,YEAR(AX$4))&gt;1,SUMIFS(Taxes!$P$77:$P$79,Taxes!$N$77:$N$79,SUMIFS(Taxes!$N$14:$N$17,Taxes!$J$14:$J$17,YEAR(AX$4))),
IF(Taxes!$N$12&gt;1,SUMIFS(Taxes!$P$77:$P$79,Taxes!$N$77:$N$79,Taxes!$N$12),IF(Taxes!$P91&lt;&gt;"",Taxes!$P91,SUMIFS(Taxes!$P$77:$P$79,Taxes!$N$77:$N$79,Taxes!$N$12)))
))
)</f>
        <v>45462.150720000005</v>
      </c>
      <c r="AY295" s="5">
        <f ca="1">IF(AY$4="",0,(AY107+AY115)*
IF(SUMIFS(Taxes!$N$14:$N$17,Taxes!$J$14:$J$17,YEAR(AY$4))=4,IF(AY$1&lt;=Taxes!$P$81*12,Taxes!$P$82,IF(AY$1&lt;=Taxes!$P$83*12,Taxes!$P$84,IF(Taxes!$P91&lt;&gt;"",Taxes!$P91,Taxes!$P$77))),
IF(SUMIFS(Taxes!$N$14:$N$17,Taxes!$J$14:$J$17,YEAR(AY$4))&gt;1,SUMIFS(Taxes!$P$77:$P$79,Taxes!$N$77:$N$79,SUMIFS(Taxes!$N$14:$N$17,Taxes!$J$14:$J$17,YEAR(AY$4))),
IF(Taxes!$N$12&gt;1,SUMIFS(Taxes!$P$77:$P$79,Taxes!$N$77:$N$79,Taxes!$N$12),IF(Taxes!$P91&lt;&gt;"",Taxes!$P91,SUMIFS(Taxes!$P$77:$P$79,Taxes!$N$77:$N$79,Taxes!$N$12)))
))
)</f>
        <v>48529.041840000005</v>
      </c>
      <c r="AZ295" s="5">
        <f ca="1">IF(AZ$4="",0,(AZ107+AZ115)*
IF(SUMIFS(Taxes!$N$14:$N$17,Taxes!$J$14:$J$17,YEAR(AZ$4))=4,IF(AZ$1&lt;=Taxes!$P$81*12,Taxes!$P$82,IF(AZ$1&lt;=Taxes!$P$83*12,Taxes!$P$84,IF(Taxes!$P91&lt;&gt;"",Taxes!$P91,Taxes!$P$77))),
IF(SUMIFS(Taxes!$N$14:$N$17,Taxes!$J$14:$J$17,YEAR(AZ$4))&gt;1,SUMIFS(Taxes!$P$77:$P$79,Taxes!$N$77:$N$79,SUMIFS(Taxes!$N$14:$N$17,Taxes!$J$14:$J$17,YEAR(AZ$4))),
IF(Taxes!$N$12&gt;1,SUMIFS(Taxes!$P$77:$P$79,Taxes!$N$77:$N$79,Taxes!$N$12),IF(Taxes!$P91&lt;&gt;"",Taxes!$P91,SUMIFS(Taxes!$P$77:$P$79,Taxes!$N$77:$N$79,Taxes!$N$12)))
))
)</f>
        <v>51595.932960000006</v>
      </c>
      <c r="BA295" s="5">
        <f ca="1">IF(BA$4="",0,(BA107+BA115)*
IF(SUMIFS(Taxes!$N$14:$N$17,Taxes!$J$14:$J$17,YEAR(BA$4))=4,IF(BA$1&lt;=Taxes!$P$81*12,Taxes!$P$82,IF(BA$1&lt;=Taxes!$P$83*12,Taxes!$P$84,IF(Taxes!$P91&lt;&gt;"",Taxes!$P91,Taxes!$P$77))),
IF(SUMIFS(Taxes!$N$14:$N$17,Taxes!$J$14:$J$17,YEAR(BA$4))&gt;1,SUMIFS(Taxes!$P$77:$P$79,Taxes!$N$77:$N$79,SUMIFS(Taxes!$N$14:$N$17,Taxes!$J$14:$J$17,YEAR(BA$4))),
IF(Taxes!$N$12&gt;1,SUMIFS(Taxes!$P$77:$P$79,Taxes!$N$77:$N$79,Taxes!$N$12),IF(Taxes!$P91&lt;&gt;"",Taxes!$P91,SUMIFS(Taxes!$P$77:$P$79,Taxes!$N$77:$N$79,Taxes!$N$12)))
))
)</f>
        <v>54662.824080000006</v>
      </c>
      <c r="BB295" s="5">
        <f ca="1">IF(BB$4="",0,(BB107+BB115)*
IF(SUMIFS(Taxes!$N$14:$N$17,Taxes!$J$14:$J$17,YEAR(BB$4))=4,IF(BB$1&lt;=Taxes!$P$81*12,Taxes!$P$82,IF(BB$1&lt;=Taxes!$P$83*12,Taxes!$P$84,IF(Taxes!$P91&lt;&gt;"",Taxes!$P91,Taxes!$P$77))),
IF(SUMIFS(Taxes!$N$14:$N$17,Taxes!$J$14:$J$17,YEAR(BB$4))&gt;1,SUMIFS(Taxes!$P$77:$P$79,Taxes!$N$77:$N$79,SUMIFS(Taxes!$N$14:$N$17,Taxes!$J$14:$J$17,YEAR(BB$4))),
IF(Taxes!$N$12&gt;1,SUMIFS(Taxes!$P$77:$P$79,Taxes!$N$77:$N$79,Taxes!$N$12),IF(Taxes!$P91&lt;&gt;"",Taxes!$P91,SUMIFS(Taxes!$P$77:$P$79,Taxes!$N$77:$N$79,Taxes!$N$12)))
))
)</f>
        <v>57874.039488000009</v>
      </c>
      <c r="BC295" s="5">
        <f ca="1">IF(BC$4="",0,(BC107+BC115)*
IF(SUMIFS(Taxes!$N$14:$N$17,Taxes!$J$14:$J$17,YEAR(BC$4))=4,IF(BC$1&lt;=Taxes!$P$81*12,Taxes!$P$82,IF(BC$1&lt;=Taxes!$P$83*12,Taxes!$P$84,IF(Taxes!$P91&lt;&gt;"",Taxes!$P91,Taxes!$P$77))),
IF(SUMIFS(Taxes!$N$14:$N$17,Taxes!$J$14:$J$17,YEAR(BC$4))&gt;1,SUMIFS(Taxes!$P$77:$P$79,Taxes!$N$77:$N$79,SUMIFS(Taxes!$N$14:$N$17,Taxes!$J$14:$J$17,YEAR(BC$4))),
IF(Taxes!$N$12&gt;1,SUMIFS(Taxes!$P$77:$P$79,Taxes!$N$77:$N$79,Taxes!$N$12),IF(Taxes!$P91&lt;&gt;"",Taxes!$P91,SUMIFS(Taxes!$P$77:$P$79,Taxes!$N$77:$N$79,Taxes!$N$12)))
))
)</f>
        <v>62012.538446400002</v>
      </c>
      <c r="BD295" s="5">
        <f ca="1">IF(BD$4="",0,(BD107+BD115)*
IF(SUMIFS(Taxes!$N$14:$N$17,Taxes!$J$14:$J$17,YEAR(BD$4))=4,IF(BD$1&lt;=Taxes!$P$81*12,Taxes!$P$82,IF(BD$1&lt;=Taxes!$P$83*12,Taxes!$P$84,IF(Taxes!$P91&lt;&gt;"",Taxes!$P91,Taxes!$P$77))),
IF(SUMIFS(Taxes!$N$14:$N$17,Taxes!$J$14:$J$17,YEAR(BD$4))&gt;1,SUMIFS(Taxes!$P$77:$P$79,Taxes!$N$77:$N$79,SUMIFS(Taxes!$N$14:$N$17,Taxes!$J$14:$J$17,YEAR(BD$4))),
IF(Taxes!$N$12&gt;1,SUMIFS(Taxes!$P$77:$P$79,Taxes!$N$77:$N$79,Taxes!$N$12),IF(Taxes!$P91&lt;&gt;"",Taxes!$P91,SUMIFS(Taxes!$P$77:$P$79,Taxes!$N$77:$N$79,Taxes!$N$12)))
))
)</f>
        <v>63300.632716800021</v>
      </c>
      <c r="BE295" s="5">
        <f ca="1">IF(BE$4="",0,(BE107+BE115)*
IF(SUMIFS(Taxes!$N$14:$N$17,Taxes!$J$14:$J$17,YEAR(BE$4))=4,IF(BE$1&lt;=Taxes!$P$81*12,Taxes!$P$82,IF(BE$1&lt;=Taxes!$P$83*12,Taxes!$P$84,IF(Taxes!$P91&lt;&gt;"",Taxes!$P91,Taxes!$P$77))),
IF(SUMIFS(Taxes!$N$14:$N$17,Taxes!$J$14:$J$17,YEAR(BE$4))&gt;1,SUMIFS(Taxes!$P$77:$P$79,Taxes!$N$77:$N$79,SUMIFS(Taxes!$N$14:$N$17,Taxes!$J$14:$J$17,YEAR(BE$4))),
IF(Taxes!$N$12&gt;1,SUMIFS(Taxes!$P$77:$P$79,Taxes!$N$77:$N$79,Taxes!$N$12),IF(Taxes!$P91&lt;&gt;"",Taxes!$P91,SUMIFS(Taxes!$P$77:$P$79,Taxes!$N$77:$N$79,Taxes!$N$12)))
))
)</f>
        <v>63668.659651200011</v>
      </c>
      <c r="BF295" s="5">
        <f ca="1">IF(BF$4="",0,(BF107+BF115)*
IF(SUMIFS(Taxes!$N$14:$N$17,Taxes!$J$14:$J$17,YEAR(BF$4))=4,IF(BF$1&lt;=Taxes!$P$81*12,Taxes!$P$82,IF(BF$1&lt;=Taxes!$P$83*12,Taxes!$P$84,IF(Taxes!$P91&lt;&gt;"",Taxes!$P91,Taxes!$P$77))),
IF(SUMIFS(Taxes!$N$14:$N$17,Taxes!$J$14:$J$17,YEAR(BF$4))&gt;1,SUMIFS(Taxes!$P$77:$P$79,Taxes!$N$77:$N$79,SUMIFS(Taxes!$N$14:$N$17,Taxes!$J$14:$J$17,YEAR(BF$4))),
IF(Taxes!$N$12&gt;1,SUMIFS(Taxes!$P$77:$P$79,Taxes!$N$77:$N$79,Taxes!$N$12),IF(Taxes!$P91&lt;&gt;"",Taxes!$P91,SUMIFS(Taxes!$P$77:$P$79,Taxes!$N$77:$N$79,Taxes!$N$12)))
))
)</f>
        <v>64036.686585600015</v>
      </c>
      <c r="BG295" s="5">
        <f ca="1">IF(BG$4="",0,(BG107+BG115)*
IF(SUMIFS(Taxes!$N$14:$N$17,Taxes!$J$14:$J$17,YEAR(BG$4))=4,IF(BG$1&lt;=Taxes!$P$81*12,Taxes!$P$82,IF(BG$1&lt;=Taxes!$P$83*12,Taxes!$P$84,IF(Taxes!$P91&lt;&gt;"",Taxes!$P91,Taxes!$P$77))),
IF(SUMIFS(Taxes!$N$14:$N$17,Taxes!$J$14:$J$17,YEAR(BG$4))&gt;1,SUMIFS(Taxes!$P$77:$P$79,Taxes!$N$77:$N$79,SUMIFS(Taxes!$N$14:$N$17,Taxes!$J$14:$J$17,YEAR(BG$4))),
IF(Taxes!$N$12&gt;1,SUMIFS(Taxes!$P$77:$P$79,Taxes!$N$77:$N$79,Taxes!$N$12),IF(Taxes!$P91&lt;&gt;"",Taxes!$P91,SUMIFS(Taxes!$P$77:$P$79,Taxes!$N$77:$N$79,Taxes!$N$12)))
))
)</f>
        <v>64404.713520000019</v>
      </c>
      <c r="BH295" s="5">
        <f ca="1">IF(BH$4="",0,(BH107+BH115)*
IF(SUMIFS(Taxes!$N$14:$N$17,Taxes!$J$14:$J$17,YEAR(BH$4))=4,IF(BH$1&lt;=Taxes!$P$81*12,Taxes!$P$82,IF(BH$1&lt;=Taxes!$P$83*12,Taxes!$P$84,IF(Taxes!$P91&lt;&gt;"",Taxes!$P91,Taxes!$P$77))),
IF(SUMIFS(Taxes!$N$14:$N$17,Taxes!$J$14:$J$17,YEAR(BH$4))&gt;1,SUMIFS(Taxes!$P$77:$P$79,Taxes!$N$77:$N$79,SUMIFS(Taxes!$N$14:$N$17,Taxes!$J$14:$J$17,YEAR(BH$4))),
IF(Taxes!$N$12&gt;1,SUMIFS(Taxes!$P$77:$P$79,Taxes!$N$77:$N$79,Taxes!$N$12),IF(Taxes!$P91&lt;&gt;"",Taxes!$P91,SUMIFS(Taxes!$P$77:$P$79,Taxes!$N$77:$N$79,Taxes!$N$12)))
))
)</f>
        <v>64964.114460288016</v>
      </c>
      <c r="BI295" s="5">
        <f ca="1">IF(BI$4="",0,(BI107+BI115)*
IF(SUMIFS(Taxes!$N$14:$N$17,Taxes!$J$14:$J$17,YEAR(BI$4))=4,IF(BI$1&lt;=Taxes!$P$81*12,Taxes!$P$82,IF(BI$1&lt;=Taxes!$P$83*12,Taxes!$P$84,IF(Taxes!$P91&lt;&gt;"",Taxes!$P91,Taxes!$P$77))),
IF(SUMIFS(Taxes!$N$14:$N$17,Taxes!$J$14:$J$17,YEAR(BI$4))&gt;1,SUMIFS(Taxes!$P$77:$P$79,Taxes!$N$77:$N$79,SUMIFS(Taxes!$N$14:$N$17,Taxes!$J$14:$J$17,YEAR(BI$4))),
IF(Taxes!$N$12&gt;1,SUMIFS(Taxes!$P$77:$P$79,Taxes!$N$77:$N$79,Taxes!$N$12),IF(Taxes!$P91&lt;&gt;"",Taxes!$P91,SUMIFS(Taxes!$P$77:$P$79,Taxes!$N$77:$N$79,Taxes!$N$12)))
))
)</f>
        <v>66443.58273657602</v>
      </c>
      <c r="BJ295" s="5">
        <f ca="1">IF(BJ$4="",0,(BJ107+BJ115)*
IF(SUMIFS(Taxes!$N$14:$N$17,Taxes!$J$14:$J$17,YEAR(BJ$4))=4,IF(BJ$1&lt;=Taxes!$P$81*12,Taxes!$P$82,IF(BJ$1&lt;=Taxes!$P$83*12,Taxes!$P$84,IF(Taxes!$P91&lt;&gt;"",Taxes!$P91,Taxes!$P$77))),
IF(SUMIFS(Taxes!$N$14:$N$17,Taxes!$J$14:$J$17,YEAR(BJ$4))&gt;1,SUMIFS(Taxes!$P$77:$P$79,Taxes!$N$77:$N$79,SUMIFS(Taxes!$N$14:$N$17,Taxes!$J$14:$J$17,YEAR(BJ$4))),
IF(Taxes!$N$12&gt;1,SUMIFS(Taxes!$P$77:$P$79,Taxes!$N$77:$N$79,Taxes!$N$12),IF(Taxes!$P91&lt;&gt;"",Taxes!$P91,SUMIFS(Taxes!$P$77:$P$79,Taxes!$N$77:$N$79,Taxes!$N$12)))
))
)</f>
        <v>66818.97020966401</v>
      </c>
      <c r="BK295" s="5">
        <f ca="1">IF(BK$4="",0,(BK107+BK115)*
IF(SUMIFS(Taxes!$N$14:$N$17,Taxes!$J$14:$J$17,YEAR(BK$4))=4,IF(BK$1&lt;=Taxes!$P$81*12,Taxes!$P$82,IF(BK$1&lt;=Taxes!$P$83*12,Taxes!$P$84,IF(Taxes!$P91&lt;&gt;"",Taxes!$P91,Taxes!$P$77))),
IF(SUMIFS(Taxes!$N$14:$N$17,Taxes!$J$14:$J$17,YEAR(BK$4))&gt;1,SUMIFS(Taxes!$P$77:$P$79,Taxes!$N$77:$N$79,SUMIFS(Taxes!$N$14:$N$17,Taxes!$J$14:$J$17,YEAR(BK$4))),
IF(Taxes!$N$12&gt;1,SUMIFS(Taxes!$P$77:$P$79,Taxes!$N$77:$N$79,Taxes!$N$12),IF(Taxes!$P91&lt;&gt;"",Taxes!$P91,SUMIFS(Taxes!$P$77:$P$79,Taxes!$N$77:$N$79,Taxes!$N$12)))
))
)</f>
        <v>67194.357682752001</v>
      </c>
      <c r="BL295" s="5">
        <f ca="1">IF(BL$4="",0,(BL107+BL115)*
IF(SUMIFS(Taxes!$N$14:$N$17,Taxes!$J$14:$J$17,YEAR(BL$4))=4,IF(BL$1&lt;=Taxes!$P$81*12,Taxes!$P$82,IF(BL$1&lt;=Taxes!$P$83*12,Taxes!$P$84,IF(Taxes!$P91&lt;&gt;"",Taxes!$P91,Taxes!$P$77))),
IF(SUMIFS(Taxes!$N$14:$N$17,Taxes!$J$14:$J$17,YEAR(BL$4))&gt;1,SUMIFS(Taxes!$P$77:$P$79,Taxes!$N$77:$N$79,SUMIFS(Taxes!$N$14:$N$17,Taxes!$J$14:$J$17,YEAR(BL$4))),
IF(Taxes!$N$12&gt;1,SUMIFS(Taxes!$P$77:$P$79,Taxes!$N$77:$N$79,Taxes!$N$12),IF(Taxes!$P91&lt;&gt;"",Taxes!$P91,SUMIFS(Taxes!$P$77:$P$79,Taxes!$N$77:$N$79,Taxes!$N$12)))
))
)</f>
        <v>67569.745155840006</v>
      </c>
      <c r="BM295" s="5">
        <f ca="1">IF(BM$4="",0,(BM107+BM115)*
IF(SUMIFS(Taxes!$N$14:$N$17,Taxes!$J$14:$J$17,YEAR(BM$4))=4,IF(BM$1&lt;=Taxes!$P$81*12,Taxes!$P$82,IF(BM$1&lt;=Taxes!$P$83*12,Taxes!$P$84,IF(Taxes!$P91&lt;&gt;"",Taxes!$P91,Taxes!$P$77))),
IF(SUMIFS(Taxes!$N$14:$N$17,Taxes!$J$14:$J$17,YEAR(BM$4))&gt;1,SUMIFS(Taxes!$P$77:$P$79,Taxes!$N$77:$N$79,SUMIFS(Taxes!$N$14:$N$17,Taxes!$J$14:$J$17,YEAR(BM$4))),
IF(Taxes!$N$12&gt;1,SUMIFS(Taxes!$P$77:$P$79,Taxes!$N$77:$N$79,Taxes!$N$12),IF(Taxes!$P91&lt;&gt;"",Taxes!$P91,SUMIFS(Taxes!$P$77:$P$79,Taxes!$N$77:$N$79,Taxes!$N$12)))
))
)</f>
        <v>67945.132628928011</v>
      </c>
      <c r="BN295" s="5">
        <f ca="1">IF(BN$4="",0,(BN107+BN115)*
IF(SUMIFS(Taxes!$N$14:$N$17,Taxes!$J$14:$J$17,YEAR(BN$4))=4,IF(BN$1&lt;=Taxes!$P$81*12,Taxes!$P$82,IF(BN$1&lt;=Taxes!$P$83*12,Taxes!$P$84,IF(Taxes!$P91&lt;&gt;"",Taxes!$P91,Taxes!$P$77))),
IF(SUMIFS(Taxes!$N$14:$N$17,Taxes!$J$14:$J$17,YEAR(BN$4))&gt;1,SUMIFS(Taxes!$P$77:$P$79,Taxes!$N$77:$N$79,SUMIFS(Taxes!$N$14:$N$17,Taxes!$J$14:$J$17,YEAR(BN$4))),
IF(Taxes!$N$12&gt;1,SUMIFS(Taxes!$P$77:$P$79,Taxes!$N$77:$N$79,Taxes!$N$12),IF(Taxes!$P91&lt;&gt;"",Taxes!$P91,SUMIFS(Taxes!$P$77:$P$79,Taxes!$N$77:$N$79,Taxes!$N$12)))
))
)</f>
        <v>68560.768084792333</v>
      </c>
      <c r="BO295" s="5">
        <f ca="1">IF(BO$4="",0,(BO107+BO115)*
IF(SUMIFS(Taxes!$N$14:$N$17,Taxes!$J$14:$J$17,YEAR(BO$4))=4,IF(BO$1&lt;=Taxes!$P$81*12,Taxes!$P$82,IF(BO$1&lt;=Taxes!$P$83*12,Taxes!$P$84,IF(Taxes!$P91&lt;&gt;"",Taxes!$P91,Taxes!$P$77))),
IF(SUMIFS(Taxes!$N$14:$N$17,Taxes!$J$14:$J$17,YEAR(BO$4))&gt;1,SUMIFS(Taxes!$P$77:$P$79,Taxes!$N$77:$N$79,SUMIFS(Taxes!$N$14:$N$17,Taxes!$J$14:$J$17,YEAR(BO$4))),
IF(Taxes!$N$12&gt;1,SUMIFS(Taxes!$P$77:$P$79,Taxes!$N$77:$N$79,Taxes!$N$12),IF(Taxes!$P91&lt;&gt;"",Taxes!$P91,SUMIFS(Taxes!$P$77:$P$79,Taxes!$N$77:$N$79,Taxes!$N$12)))
))
)</f>
        <v>70069.825726606083</v>
      </c>
      <c r="BP295" s="5">
        <f ca="1">IF(BP$4="",0,(BP107+BP115)*
IF(SUMIFS(Taxes!$N$14:$N$17,Taxes!$J$14:$J$17,YEAR(BP$4))=4,IF(BP$1&lt;=Taxes!$P$81*12,Taxes!$P$82,IF(BP$1&lt;=Taxes!$P$83*12,Taxes!$P$84,IF(Taxes!$P91&lt;&gt;"",Taxes!$P91,Taxes!$P$77))),
IF(SUMIFS(Taxes!$N$14:$N$17,Taxes!$J$14:$J$17,YEAR(BP$4))&gt;1,SUMIFS(Taxes!$P$77:$P$79,Taxes!$N$77:$N$79,SUMIFS(Taxes!$N$14:$N$17,Taxes!$J$14:$J$17,YEAR(BP$4))),
IF(Taxes!$N$12&gt;1,SUMIFS(Taxes!$P$77:$P$79,Taxes!$N$77:$N$79,Taxes!$N$12),IF(Taxes!$P91&lt;&gt;"",Taxes!$P91,SUMIFS(Taxes!$P$77:$P$79,Taxes!$N$77:$N$79,Taxes!$N$12)))
))
)</f>
        <v>70452.720949155846</v>
      </c>
      <c r="BQ295" s="5">
        <f ca="1">IF(BQ$4="",0,(BQ107+BQ115)*
IF(SUMIFS(Taxes!$N$14:$N$17,Taxes!$J$14:$J$17,YEAR(BQ$4))=4,IF(BQ$1&lt;=Taxes!$P$81*12,Taxes!$P$82,IF(BQ$1&lt;=Taxes!$P$83*12,Taxes!$P$84,IF(Taxes!$P91&lt;&gt;"",Taxes!$P91,Taxes!$P$77))),
IF(SUMIFS(Taxes!$N$14:$N$17,Taxes!$J$14:$J$17,YEAR(BQ$4))&gt;1,SUMIFS(Taxes!$P$77:$P$79,Taxes!$N$77:$N$79,SUMIFS(Taxes!$N$14:$N$17,Taxes!$J$14:$J$17,YEAR(BQ$4))),
IF(Taxes!$N$12&gt;1,SUMIFS(Taxes!$P$77:$P$79,Taxes!$N$77:$N$79,Taxes!$N$12),IF(Taxes!$P91&lt;&gt;"",Taxes!$P91,SUMIFS(Taxes!$P$77:$P$79,Taxes!$N$77:$N$79,Taxes!$N$12)))
))
)</f>
        <v>70835.616171705609</v>
      </c>
      <c r="BR295" s="5">
        <f ca="1">IF(BR$4="",0,(BR107+BR115)*
IF(SUMIFS(Taxes!$N$14:$N$17,Taxes!$J$14:$J$17,YEAR(BR$4))=4,IF(BR$1&lt;=Taxes!$P$81*12,Taxes!$P$82,IF(BR$1&lt;=Taxes!$P$83*12,Taxes!$P$84,IF(Taxes!$P91&lt;&gt;"",Taxes!$P91,Taxes!$P$77))),
IF(SUMIFS(Taxes!$N$14:$N$17,Taxes!$J$14:$J$17,YEAR(BR$4))&gt;1,SUMIFS(Taxes!$P$77:$P$79,Taxes!$N$77:$N$79,SUMIFS(Taxes!$N$14:$N$17,Taxes!$J$14:$J$17,YEAR(BR$4))),
IF(Taxes!$N$12&gt;1,SUMIFS(Taxes!$P$77:$P$79,Taxes!$N$77:$N$79,Taxes!$N$12),IF(Taxes!$P91&lt;&gt;"",Taxes!$P91,SUMIFS(Taxes!$P$77:$P$79,Taxes!$N$77:$N$79,Taxes!$N$12)))
))
)</f>
        <v>71218.511394255373</v>
      </c>
      <c r="BS295" s="5">
        <f ca="1">IF(BS$4="",0,(BS107+BS115)*
IF(SUMIFS(Taxes!$N$14:$N$17,Taxes!$J$14:$J$17,YEAR(BS$4))=4,IF(BS$1&lt;=Taxes!$P$81*12,Taxes!$P$82,IF(BS$1&lt;=Taxes!$P$83*12,Taxes!$P$84,IF(Taxes!$P91&lt;&gt;"",Taxes!$P91,Taxes!$P$77))),
IF(SUMIFS(Taxes!$N$14:$N$17,Taxes!$J$14:$J$17,YEAR(BS$4))&gt;1,SUMIFS(Taxes!$P$77:$P$79,Taxes!$N$77:$N$79,SUMIFS(Taxes!$N$14:$N$17,Taxes!$J$14:$J$17,YEAR(BS$4))),
IF(Taxes!$N$12&gt;1,SUMIFS(Taxes!$P$77:$P$79,Taxes!$N$77:$N$79,Taxes!$N$12),IF(Taxes!$P91&lt;&gt;"",Taxes!$P91,SUMIFS(Taxes!$P$77:$P$79,Taxes!$N$77:$N$79,Taxes!$N$12)))
))
)</f>
        <v>71601.406616805121</v>
      </c>
      <c r="BT295" s="5">
        <f ca="1">IF(BT$4="",0,(BT107+BT115)*
IF(SUMIFS(Taxes!$N$14:$N$17,Taxes!$J$14:$J$17,YEAR(BT$4))=4,IF(BT$1&lt;=Taxes!$P$81*12,Taxes!$P$82,IF(BT$1&lt;=Taxes!$P$83*12,Taxes!$P$84,IF(Taxes!$P91&lt;&gt;"",Taxes!$P91,Taxes!$P$77))),
IF(SUMIFS(Taxes!$N$14:$N$17,Taxes!$J$14:$J$17,YEAR(BT$4))&gt;1,SUMIFS(Taxes!$P$77:$P$79,Taxes!$N$77:$N$79,SUMIFS(Taxes!$N$14:$N$17,Taxes!$J$14:$J$17,YEAR(BT$4))),
IF(Taxes!$N$12&gt;1,SUMIFS(Taxes!$P$77:$P$79,Taxes!$N$77:$N$79,Taxes!$N$12),IF(Taxes!$P91&lt;&gt;"",Taxes!$P91,SUMIFS(Taxes!$P$77:$P$79,Taxes!$N$77:$N$79,Taxes!$N$12)))
))
)</f>
        <v>72275.302208492692</v>
      </c>
      <c r="BU295" s="5">
        <f ca="1">IF(BU$4="",0,(BU107+BU115)*
IF(SUMIFS(Taxes!$N$14:$N$17,Taxes!$J$14:$J$17,YEAR(BU$4))=4,IF(BU$1&lt;=Taxes!$P$81*12,Taxes!$P$82,IF(BU$1&lt;=Taxes!$P$83*12,Taxes!$P$84,IF(Taxes!$P91&lt;&gt;"",Taxes!$P91,Taxes!$P$77))),
IF(SUMIFS(Taxes!$N$14:$N$17,Taxes!$J$14:$J$17,YEAR(BU$4))&gt;1,SUMIFS(Taxes!$P$77:$P$79,Taxes!$N$77:$N$79,SUMIFS(Taxes!$N$14:$N$17,Taxes!$J$14:$J$17,YEAR(BU$4))),
IF(Taxes!$N$12&gt;1,SUMIFS(Taxes!$P$77:$P$79,Taxes!$N$77:$N$79,Taxes!$N$12),IF(Taxes!$P91&lt;&gt;"",Taxes!$P91,SUMIFS(Taxes!$P$77:$P$79,Taxes!$N$77:$N$79,Taxes!$N$12)))
))
)</f>
        <v>73814.541003142731</v>
      </c>
      <c r="BV295" s="5">
        <f ca="1">IF(BV$4="",0,(BV107+BV115)*
IF(SUMIFS(Taxes!$N$14:$N$17,Taxes!$J$14:$J$17,YEAR(BV$4))=4,IF(BV$1&lt;=Taxes!$P$81*12,Taxes!$P$82,IF(BV$1&lt;=Taxes!$P$83*12,Taxes!$P$84,IF(Taxes!$P91&lt;&gt;"",Taxes!$P91,Taxes!$P$77))),
IF(SUMIFS(Taxes!$N$14:$N$17,Taxes!$J$14:$J$17,YEAR(BV$4))&gt;1,SUMIFS(Taxes!$P$77:$P$79,Taxes!$N$77:$N$79,SUMIFS(Taxes!$N$14:$N$17,Taxes!$J$14:$J$17,YEAR(BV$4))),
IF(Taxes!$N$12&gt;1,SUMIFS(Taxes!$P$77:$P$79,Taxes!$N$77:$N$79,Taxes!$N$12),IF(Taxes!$P91&lt;&gt;"",Taxes!$P91,SUMIFS(Taxes!$P$77:$P$79,Taxes!$N$77:$N$79,Taxes!$N$12)))
))
)</f>
        <v>74205.09413014348</v>
      </c>
      <c r="BW295" s="5">
        <f ca="1">IF(BW$4="",0,(BW107+BW115)*
IF(SUMIFS(Taxes!$N$14:$N$17,Taxes!$J$14:$J$17,YEAR(BW$4))=4,IF(BW$1&lt;=Taxes!$P$81*12,Taxes!$P$82,IF(BW$1&lt;=Taxes!$P$83*12,Taxes!$P$84,IF(Taxes!$P91&lt;&gt;"",Taxes!$P91,Taxes!$P$77))),
IF(SUMIFS(Taxes!$N$14:$N$17,Taxes!$J$14:$J$17,YEAR(BW$4))&gt;1,SUMIFS(Taxes!$P$77:$P$79,Taxes!$N$77:$N$79,SUMIFS(Taxes!$N$14:$N$17,Taxes!$J$14:$J$17,YEAR(BW$4))),
IF(Taxes!$N$12&gt;1,SUMIFS(Taxes!$P$77:$P$79,Taxes!$N$77:$N$79,Taxes!$N$12),IF(Taxes!$P91&lt;&gt;"",Taxes!$P91,SUMIFS(Taxes!$P$77:$P$79,Taxes!$N$77:$N$79,Taxes!$N$12)))
))
)</f>
        <v>74595.647257144243</v>
      </c>
      <c r="BX295" s="5">
        <f ca="1">IF(BX$4="",0,(BX107+BX115)*
IF(SUMIFS(Taxes!$N$14:$N$17,Taxes!$J$14:$J$17,YEAR(BX$4))=4,IF(BX$1&lt;=Taxes!$P$81*12,Taxes!$P$82,IF(BX$1&lt;=Taxes!$P$83*12,Taxes!$P$84,IF(Taxes!$P91&lt;&gt;"",Taxes!$P91,Taxes!$P$77))),
IF(SUMIFS(Taxes!$N$14:$N$17,Taxes!$J$14:$J$17,YEAR(BX$4))&gt;1,SUMIFS(Taxes!$P$77:$P$79,Taxes!$N$77:$N$79,SUMIFS(Taxes!$N$14:$N$17,Taxes!$J$14:$J$17,YEAR(BX$4))),
IF(Taxes!$N$12&gt;1,SUMIFS(Taxes!$P$77:$P$79,Taxes!$N$77:$N$79,Taxes!$N$12),IF(Taxes!$P91&lt;&gt;"",Taxes!$P91,SUMIFS(Taxes!$P$77:$P$79,Taxes!$N$77:$N$79,Taxes!$N$12)))
))
)</f>
        <v>74986.200384145006</v>
      </c>
      <c r="BY295" s="5">
        <f ca="1">IF(BY$4="",0,(BY107+BY115)*
IF(SUMIFS(Taxes!$N$14:$N$17,Taxes!$J$14:$J$17,YEAR(BY$4))=4,IF(BY$1&lt;=Taxes!$P$81*12,Taxes!$P$82,IF(BY$1&lt;=Taxes!$P$83*12,Taxes!$P$84,IF(Taxes!$P91&lt;&gt;"",Taxes!$P91,Taxes!$P$77))),
IF(SUMIFS(Taxes!$N$14:$N$17,Taxes!$J$14:$J$17,YEAR(BY$4))&gt;1,SUMIFS(Taxes!$P$77:$P$79,Taxes!$N$77:$N$79,SUMIFS(Taxes!$N$14:$N$17,Taxes!$J$14:$J$17,YEAR(BY$4))),
IF(Taxes!$N$12&gt;1,SUMIFS(Taxes!$P$77:$P$79,Taxes!$N$77:$N$79,Taxes!$N$12),IF(Taxes!$P91&lt;&gt;"",Taxes!$P91,SUMIFS(Taxes!$P$77:$P$79,Taxes!$N$77:$N$79,Taxes!$N$12)))
))
)</f>
        <v>75376.753511145755</v>
      </c>
      <c r="BZ295" s="5">
        <f ca="1">IF(BZ$4="",0,(BZ107+BZ115)*
IF(SUMIFS(Taxes!$N$14:$N$17,Taxes!$J$14:$J$17,YEAR(BZ$4))=4,IF(BZ$1&lt;=Taxes!$P$81*12,Taxes!$P$82,IF(BZ$1&lt;=Taxes!$P$83*12,Taxes!$P$84,IF(Taxes!$P91&lt;&gt;"",Taxes!$P91,Taxes!$P$77))),
IF(SUMIFS(Taxes!$N$14:$N$17,Taxes!$J$14:$J$17,YEAR(BZ$4))&gt;1,SUMIFS(Taxes!$P$77:$P$79,Taxes!$N$77:$N$79,SUMIFS(Taxes!$N$14:$N$17,Taxes!$J$14:$J$17,YEAR(BZ$4))),
IF(Taxes!$N$12&gt;1,SUMIFS(Taxes!$P$77:$P$79,Taxes!$N$77:$N$79,Taxes!$N$12),IF(Taxes!$P91&lt;&gt;"",Taxes!$P91,SUMIFS(Taxes!$P$77:$P$79,Taxes!$N$77:$N$79,Taxes!$N$12)))
))
)</f>
        <v>76110.993389907162</v>
      </c>
      <c r="CA295" s="5">
        <f ca="1">IF(CA$4="",0,(CA107+CA115)*
IF(SUMIFS(Taxes!$N$14:$N$17,Taxes!$J$14:$J$17,YEAR(CA$4))=4,IF(CA$1&lt;=Taxes!$P$81*12,Taxes!$P$82,IF(CA$1&lt;=Taxes!$P$83*12,Taxes!$P$84,IF(Taxes!$P91&lt;&gt;"",Taxes!$P91,Taxes!$P$77))),
IF(SUMIFS(Taxes!$N$14:$N$17,Taxes!$J$14:$J$17,YEAR(CA$4))&gt;1,SUMIFS(Taxes!$P$77:$P$79,Taxes!$N$77:$N$79,SUMIFS(Taxes!$N$14:$N$17,Taxes!$J$14:$J$17,YEAR(CA$4))),
IF(Taxes!$N$12&gt;1,SUMIFS(Taxes!$P$77:$P$79,Taxes!$N$77:$N$79,Taxes!$N$12),IF(Taxes!$P91&lt;&gt;"",Taxes!$P91,SUMIFS(Taxes!$P$77:$P$79,Taxes!$N$77:$N$79,Taxes!$N$12)))
))
)</f>
        <v>77681.016960450215</v>
      </c>
      <c r="CB295" s="5">
        <f ca="1">IF(CB$4="",0,(CB107+CB115)*
IF(SUMIFS(Taxes!$N$14:$N$17,Taxes!$J$14:$J$17,YEAR(CB$4))=4,IF(CB$1&lt;=Taxes!$P$81*12,Taxes!$P$82,IF(CB$1&lt;=Taxes!$P$83*12,Taxes!$P$84,IF(Taxes!$P91&lt;&gt;"",Taxes!$P91,Taxes!$P$77))),
IF(SUMIFS(Taxes!$N$14:$N$17,Taxes!$J$14:$J$17,YEAR(CB$4))&gt;1,SUMIFS(Taxes!$P$77:$P$79,Taxes!$N$77:$N$79,SUMIFS(Taxes!$N$14:$N$17,Taxes!$J$14:$J$17,YEAR(CB$4))),
IF(Taxes!$N$12&gt;1,SUMIFS(Taxes!$P$77:$P$79,Taxes!$N$77:$N$79,Taxes!$N$12),IF(Taxes!$P91&lt;&gt;"",Taxes!$P91,SUMIFS(Taxes!$P$77:$P$79,Taxes!$N$77:$N$79,Taxes!$N$12)))
))
)</f>
        <v>78079.381149990979</v>
      </c>
      <c r="CC295" s="5">
        <f ca="1">IF(CC$4="",0,(CC107+CC115)*
IF(SUMIFS(Taxes!$N$14:$N$17,Taxes!$J$14:$J$17,YEAR(CC$4))=4,IF(CC$1&lt;=Taxes!$P$81*12,Taxes!$P$82,IF(CC$1&lt;=Taxes!$P$83*12,Taxes!$P$84,IF(Taxes!$P91&lt;&gt;"",Taxes!$P91,Taxes!$P$77))),
IF(SUMIFS(Taxes!$N$14:$N$17,Taxes!$J$14:$J$17,YEAR(CC$4))&gt;1,SUMIFS(Taxes!$P$77:$P$79,Taxes!$N$77:$N$79,SUMIFS(Taxes!$N$14:$N$17,Taxes!$J$14:$J$17,YEAR(CC$4))),
IF(Taxes!$N$12&gt;1,SUMIFS(Taxes!$P$77:$P$79,Taxes!$N$77:$N$79,Taxes!$N$12),IF(Taxes!$P91&lt;&gt;"",Taxes!$P91,SUMIFS(Taxes!$P$77:$P$79,Taxes!$N$77:$N$79,Taxes!$N$12)))
))
)</f>
        <v>78477.745339531757</v>
      </c>
      <c r="CD295" s="5">
        <f ca="1">IF(CD$4="",0,(CD107+CD115)*
IF(SUMIFS(Taxes!$N$14:$N$17,Taxes!$J$14:$J$17,YEAR(CD$4))=4,IF(CD$1&lt;=Taxes!$P$81*12,Taxes!$P$82,IF(CD$1&lt;=Taxes!$P$83*12,Taxes!$P$84,IF(Taxes!$P91&lt;&gt;"",Taxes!$P91,Taxes!$P$77))),
IF(SUMIFS(Taxes!$N$14:$N$17,Taxes!$J$14:$J$17,YEAR(CD$4))&gt;1,SUMIFS(Taxes!$P$77:$P$79,Taxes!$N$77:$N$79,SUMIFS(Taxes!$N$14:$N$17,Taxes!$J$14:$J$17,YEAR(CD$4))),
IF(Taxes!$N$12&gt;1,SUMIFS(Taxes!$P$77:$P$79,Taxes!$N$77:$N$79,Taxes!$N$12),IF(Taxes!$P91&lt;&gt;"",Taxes!$P91,SUMIFS(Taxes!$P$77:$P$79,Taxes!$N$77:$N$79,Taxes!$N$12)))
))
)</f>
        <v>78876.109529072521</v>
      </c>
      <c r="CE295" s="5">
        <f ca="1">IF(CE$4="",0,(CE107+CE115)*
IF(SUMIFS(Taxes!$N$14:$N$17,Taxes!$J$14:$J$17,YEAR(CE$4))=4,IF(CE$1&lt;=Taxes!$P$81*12,Taxes!$P$82,IF(CE$1&lt;=Taxes!$P$83*12,Taxes!$P$84,IF(Taxes!$P91&lt;&gt;"",Taxes!$P91,Taxes!$P$77))),
IF(SUMIFS(Taxes!$N$14:$N$17,Taxes!$J$14:$J$17,YEAR(CE$4))&gt;1,SUMIFS(Taxes!$P$77:$P$79,Taxes!$N$77:$N$79,SUMIFS(Taxes!$N$14:$N$17,Taxes!$J$14:$J$17,YEAR(CE$4))),
IF(Taxes!$N$12&gt;1,SUMIFS(Taxes!$P$77:$P$79,Taxes!$N$77:$N$79,Taxes!$N$12),IF(Taxes!$P91&lt;&gt;"",Taxes!$P91,SUMIFS(Taxes!$P$77:$P$79,Taxes!$N$77:$N$79,Taxes!$N$12)))
))
)</f>
        <v>79274.473718613299</v>
      </c>
      <c r="CF295" s="5">
        <f ca="1">IF(CF$4="",0,(CF107+CF115)*
IF(SUMIFS(Taxes!$N$14:$N$17,Taxes!$J$14:$J$17,YEAR(CF$4))=4,IF(CF$1&lt;=Taxes!$P$81*12,Taxes!$P$82,IF(CF$1&lt;=Taxes!$P$83*12,Taxes!$P$84,IF(Taxes!$P91&lt;&gt;"",Taxes!$P91,Taxes!$P$77))),
IF(SUMIFS(Taxes!$N$14:$N$17,Taxes!$J$14:$J$17,YEAR(CF$4))&gt;1,SUMIFS(Taxes!$P$77:$P$79,Taxes!$N$77:$N$79,SUMIFS(Taxes!$N$14:$N$17,Taxes!$J$14:$J$17,YEAR(CF$4))),
IF(Taxes!$N$12&gt;1,SUMIFS(Taxes!$P$77:$P$79,Taxes!$N$77:$N$79,Taxes!$N$12),IF(Taxes!$P91&lt;&gt;"",Taxes!$P91,SUMIFS(Taxes!$P$77:$P$79,Taxes!$N$77:$N$79,Taxes!$N$12)))
))
)</f>
        <v>0</v>
      </c>
    </row>
    <row r="296" spans="2:84" x14ac:dyDescent="0.3">
      <c r="B296" s="13">
        <f>ROW()</f>
        <v>296</v>
      </c>
      <c r="H296" s="1" t="str">
        <f t="shared" si="454"/>
        <v>НДС к вычету</v>
      </c>
      <c r="I296" s="1" t="str">
        <f t="shared" si="459"/>
        <v>Себестоимостные закупки и затраты без НДС</v>
      </c>
      <c r="J296" s="1" t="str">
        <f t="shared" si="458"/>
        <v>ФОТ производственного персонала</v>
      </c>
      <c r="M296" s="53" t="s">
        <v>18</v>
      </c>
      <c r="U296" s="5">
        <f t="shared" ca="1" si="455"/>
        <v>0</v>
      </c>
      <c r="X296" s="5">
        <f ca="1">IF(X$4="",0,(X108+X116)*
IF(SUMIFS(Taxes!$N$14:$N$17,Taxes!$J$14:$J$17,YEAR(X$4))=4,IF(X$1&lt;=Taxes!$P$81*12,Taxes!$P$82,IF(X$1&lt;=Taxes!$P$83*12,Taxes!$P$84,IF(Taxes!$P92&lt;&gt;"",Taxes!$P92,Taxes!$P$77))),
IF(SUMIFS(Taxes!$N$14:$N$17,Taxes!$J$14:$J$17,YEAR(X$4))&gt;1,SUMIFS(Taxes!$P$77:$P$79,Taxes!$N$77:$N$79,SUMIFS(Taxes!$N$14:$N$17,Taxes!$J$14:$J$17,YEAR(X$4))),
IF(Taxes!$N$12&gt;1,SUMIFS(Taxes!$P$77:$P$79,Taxes!$N$77:$N$79,Taxes!$N$12),IF(Taxes!$P92&lt;&gt;"",Taxes!$P92,SUMIFS(Taxes!$P$77:$P$79,Taxes!$N$77:$N$79,Taxes!$N$12)))
))
)</f>
        <v>0</v>
      </c>
      <c r="Y296" s="5">
        <f ca="1">IF(Y$4="",0,(Y108+Y116)*
IF(SUMIFS(Taxes!$N$14:$N$17,Taxes!$J$14:$J$17,YEAR(Y$4))=4,IF(Y$1&lt;=Taxes!$P$81*12,Taxes!$P$82,IF(Y$1&lt;=Taxes!$P$83*12,Taxes!$P$84,IF(Taxes!$P92&lt;&gt;"",Taxes!$P92,Taxes!$P$77))),
IF(SUMIFS(Taxes!$N$14:$N$17,Taxes!$J$14:$J$17,YEAR(Y$4))&gt;1,SUMIFS(Taxes!$P$77:$P$79,Taxes!$N$77:$N$79,SUMIFS(Taxes!$N$14:$N$17,Taxes!$J$14:$J$17,YEAR(Y$4))),
IF(Taxes!$N$12&gt;1,SUMIFS(Taxes!$P$77:$P$79,Taxes!$N$77:$N$79,Taxes!$N$12),IF(Taxes!$P92&lt;&gt;"",Taxes!$P92,SUMIFS(Taxes!$P$77:$P$79,Taxes!$N$77:$N$79,Taxes!$N$12)))
))
)</f>
        <v>0</v>
      </c>
      <c r="Z296" s="5">
        <f ca="1">IF(Z$4="",0,(Z108+Z116)*
IF(SUMIFS(Taxes!$N$14:$N$17,Taxes!$J$14:$J$17,YEAR(Z$4))=4,IF(Z$1&lt;=Taxes!$P$81*12,Taxes!$P$82,IF(Z$1&lt;=Taxes!$P$83*12,Taxes!$P$84,IF(Taxes!$P92&lt;&gt;"",Taxes!$P92,Taxes!$P$77))),
IF(SUMIFS(Taxes!$N$14:$N$17,Taxes!$J$14:$J$17,YEAR(Z$4))&gt;1,SUMIFS(Taxes!$P$77:$P$79,Taxes!$N$77:$N$79,SUMIFS(Taxes!$N$14:$N$17,Taxes!$J$14:$J$17,YEAR(Z$4))),
IF(Taxes!$N$12&gt;1,SUMIFS(Taxes!$P$77:$P$79,Taxes!$N$77:$N$79,Taxes!$N$12),IF(Taxes!$P92&lt;&gt;"",Taxes!$P92,SUMIFS(Taxes!$P$77:$P$79,Taxes!$N$77:$N$79,Taxes!$N$12)))
))
)</f>
        <v>0</v>
      </c>
      <c r="AA296" s="5">
        <f ca="1">IF(AA$4="",0,(AA108+AA116)*
IF(SUMIFS(Taxes!$N$14:$N$17,Taxes!$J$14:$J$17,YEAR(AA$4))=4,IF(AA$1&lt;=Taxes!$P$81*12,Taxes!$P$82,IF(AA$1&lt;=Taxes!$P$83*12,Taxes!$P$84,IF(Taxes!$P92&lt;&gt;"",Taxes!$P92,Taxes!$P$77))),
IF(SUMIFS(Taxes!$N$14:$N$17,Taxes!$J$14:$J$17,YEAR(AA$4))&gt;1,SUMIFS(Taxes!$P$77:$P$79,Taxes!$N$77:$N$79,SUMIFS(Taxes!$N$14:$N$17,Taxes!$J$14:$J$17,YEAR(AA$4))),
IF(Taxes!$N$12&gt;1,SUMIFS(Taxes!$P$77:$P$79,Taxes!$N$77:$N$79,Taxes!$N$12),IF(Taxes!$P92&lt;&gt;"",Taxes!$P92,SUMIFS(Taxes!$P$77:$P$79,Taxes!$N$77:$N$79,Taxes!$N$12)))
))
)</f>
        <v>0</v>
      </c>
      <c r="AB296" s="5">
        <f ca="1">IF(AB$4="",0,(AB108+AB116)*
IF(SUMIFS(Taxes!$N$14:$N$17,Taxes!$J$14:$J$17,YEAR(AB$4))=4,IF(AB$1&lt;=Taxes!$P$81*12,Taxes!$P$82,IF(AB$1&lt;=Taxes!$P$83*12,Taxes!$P$84,IF(Taxes!$P92&lt;&gt;"",Taxes!$P92,Taxes!$P$77))),
IF(SUMIFS(Taxes!$N$14:$N$17,Taxes!$J$14:$J$17,YEAR(AB$4))&gt;1,SUMIFS(Taxes!$P$77:$P$79,Taxes!$N$77:$N$79,SUMIFS(Taxes!$N$14:$N$17,Taxes!$J$14:$J$17,YEAR(AB$4))),
IF(Taxes!$N$12&gt;1,SUMIFS(Taxes!$P$77:$P$79,Taxes!$N$77:$N$79,Taxes!$N$12),IF(Taxes!$P92&lt;&gt;"",Taxes!$P92,SUMIFS(Taxes!$P$77:$P$79,Taxes!$N$77:$N$79,Taxes!$N$12)))
))
)</f>
        <v>0</v>
      </c>
      <c r="AC296" s="5">
        <f ca="1">IF(AC$4="",0,(AC108+AC116)*
IF(SUMIFS(Taxes!$N$14:$N$17,Taxes!$J$14:$J$17,YEAR(AC$4))=4,IF(AC$1&lt;=Taxes!$P$81*12,Taxes!$P$82,IF(AC$1&lt;=Taxes!$P$83*12,Taxes!$P$84,IF(Taxes!$P92&lt;&gt;"",Taxes!$P92,Taxes!$P$77))),
IF(SUMIFS(Taxes!$N$14:$N$17,Taxes!$J$14:$J$17,YEAR(AC$4))&gt;1,SUMIFS(Taxes!$P$77:$P$79,Taxes!$N$77:$N$79,SUMIFS(Taxes!$N$14:$N$17,Taxes!$J$14:$J$17,YEAR(AC$4))),
IF(Taxes!$N$12&gt;1,SUMIFS(Taxes!$P$77:$P$79,Taxes!$N$77:$N$79,Taxes!$N$12),IF(Taxes!$P92&lt;&gt;"",Taxes!$P92,SUMIFS(Taxes!$P$77:$P$79,Taxes!$N$77:$N$79,Taxes!$N$12)))
))
)</f>
        <v>0</v>
      </c>
      <c r="AD296" s="5">
        <f ca="1">IF(AD$4="",0,(AD108+AD116)*
IF(SUMIFS(Taxes!$N$14:$N$17,Taxes!$J$14:$J$17,YEAR(AD$4))=4,IF(AD$1&lt;=Taxes!$P$81*12,Taxes!$P$82,IF(AD$1&lt;=Taxes!$P$83*12,Taxes!$P$84,IF(Taxes!$P92&lt;&gt;"",Taxes!$P92,Taxes!$P$77))),
IF(SUMIFS(Taxes!$N$14:$N$17,Taxes!$J$14:$J$17,YEAR(AD$4))&gt;1,SUMIFS(Taxes!$P$77:$P$79,Taxes!$N$77:$N$79,SUMIFS(Taxes!$N$14:$N$17,Taxes!$J$14:$J$17,YEAR(AD$4))),
IF(Taxes!$N$12&gt;1,SUMIFS(Taxes!$P$77:$P$79,Taxes!$N$77:$N$79,Taxes!$N$12),IF(Taxes!$P92&lt;&gt;"",Taxes!$P92,SUMIFS(Taxes!$P$77:$P$79,Taxes!$N$77:$N$79,Taxes!$N$12)))
))
)</f>
        <v>0</v>
      </c>
      <c r="AE296" s="5">
        <f ca="1">IF(AE$4="",0,(AE108+AE116)*
IF(SUMIFS(Taxes!$N$14:$N$17,Taxes!$J$14:$J$17,YEAR(AE$4))=4,IF(AE$1&lt;=Taxes!$P$81*12,Taxes!$P$82,IF(AE$1&lt;=Taxes!$P$83*12,Taxes!$P$84,IF(Taxes!$P92&lt;&gt;"",Taxes!$P92,Taxes!$P$77))),
IF(SUMIFS(Taxes!$N$14:$N$17,Taxes!$J$14:$J$17,YEAR(AE$4))&gt;1,SUMIFS(Taxes!$P$77:$P$79,Taxes!$N$77:$N$79,SUMIFS(Taxes!$N$14:$N$17,Taxes!$J$14:$J$17,YEAR(AE$4))),
IF(Taxes!$N$12&gt;1,SUMIFS(Taxes!$P$77:$P$79,Taxes!$N$77:$N$79,Taxes!$N$12),IF(Taxes!$P92&lt;&gt;"",Taxes!$P92,SUMIFS(Taxes!$P$77:$P$79,Taxes!$N$77:$N$79,Taxes!$N$12)))
))
)</f>
        <v>0</v>
      </c>
      <c r="AF296" s="5">
        <f ca="1">IF(AF$4="",0,(AF108+AF116)*
IF(SUMIFS(Taxes!$N$14:$N$17,Taxes!$J$14:$J$17,YEAR(AF$4))=4,IF(AF$1&lt;=Taxes!$P$81*12,Taxes!$P$82,IF(AF$1&lt;=Taxes!$P$83*12,Taxes!$P$84,IF(Taxes!$P92&lt;&gt;"",Taxes!$P92,Taxes!$P$77))),
IF(SUMIFS(Taxes!$N$14:$N$17,Taxes!$J$14:$J$17,YEAR(AF$4))&gt;1,SUMIFS(Taxes!$P$77:$P$79,Taxes!$N$77:$N$79,SUMIFS(Taxes!$N$14:$N$17,Taxes!$J$14:$J$17,YEAR(AF$4))),
IF(Taxes!$N$12&gt;1,SUMIFS(Taxes!$P$77:$P$79,Taxes!$N$77:$N$79,Taxes!$N$12),IF(Taxes!$P92&lt;&gt;"",Taxes!$P92,SUMIFS(Taxes!$P$77:$P$79,Taxes!$N$77:$N$79,Taxes!$N$12)))
))
)</f>
        <v>0</v>
      </c>
      <c r="AG296" s="5">
        <f ca="1">IF(AG$4="",0,(AG108+AG116)*
IF(SUMIFS(Taxes!$N$14:$N$17,Taxes!$J$14:$J$17,YEAR(AG$4))=4,IF(AG$1&lt;=Taxes!$P$81*12,Taxes!$P$82,IF(AG$1&lt;=Taxes!$P$83*12,Taxes!$P$84,IF(Taxes!$P92&lt;&gt;"",Taxes!$P92,Taxes!$P$77))),
IF(SUMIFS(Taxes!$N$14:$N$17,Taxes!$J$14:$J$17,YEAR(AG$4))&gt;1,SUMIFS(Taxes!$P$77:$P$79,Taxes!$N$77:$N$79,SUMIFS(Taxes!$N$14:$N$17,Taxes!$J$14:$J$17,YEAR(AG$4))),
IF(Taxes!$N$12&gt;1,SUMIFS(Taxes!$P$77:$P$79,Taxes!$N$77:$N$79,Taxes!$N$12),IF(Taxes!$P92&lt;&gt;"",Taxes!$P92,SUMIFS(Taxes!$P$77:$P$79,Taxes!$N$77:$N$79,Taxes!$N$12)))
))
)</f>
        <v>0</v>
      </c>
      <c r="AH296" s="5">
        <f ca="1">IF(AH$4="",0,(AH108+AH116)*
IF(SUMIFS(Taxes!$N$14:$N$17,Taxes!$J$14:$J$17,YEAR(AH$4))=4,IF(AH$1&lt;=Taxes!$P$81*12,Taxes!$P$82,IF(AH$1&lt;=Taxes!$P$83*12,Taxes!$P$84,IF(Taxes!$P92&lt;&gt;"",Taxes!$P92,Taxes!$P$77))),
IF(SUMIFS(Taxes!$N$14:$N$17,Taxes!$J$14:$J$17,YEAR(AH$4))&gt;1,SUMIFS(Taxes!$P$77:$P$79,Taxes!$N$77:$N$79,SUMIFS(Taxes!$N$14:$N$17,Taxes!$J$14:$J$17,YEAR(AH$4))),
IF(Taxes!$N$12&gt;1,SUMIFS(Taxes!$P$77:$P$79,Taxes!$N$77:$N$79,Taxes!$N$12),IF(Taxes!$P92&lt;&gt;"",Taxes!$P92,SUMIFS(Taxes!$P$77:$P$79,Taxes!$N$77:$N$79,Taxes!$N$12)))
))
)</f>
        <v>0</v>
      </c>
      <c r="AI296" s="5">
        <f ca="1">IF(AI$4="",0,(AI108+AI116)*
IF(SUMIFS(Taxes!$N$14:$N$17,Taxes!$J$14:$J$17,YEAR(AI$4))=4,IF(AI$1&lt;=Taxes!$P$81*12,Taxes!$P$82,IF(AI$1&lt;=Taxes!$P$83*12,Taxes!$P$84,IF(Taxes!$P92&lt;&gt;"",Taxes!$P92,Taxes!$P$77))),
IF(SUMIFS(Taxes!$N$14:$N$17,Taxes!$J$14:$J$17,YEAR(AI$4))&gt;1,SUMIFS(Taxes!$P$77:$P$79,Taxes!$N$77:$N$79,SUMIFS(Taxes!$N$14:$N$17,Taxes!$J$14:$J$17,YEAR(AI$4))),
IF(Taxes!$N$12&gt;1,SUMIFS(Taxes!$P$77:$P$79,Taxes!$N$77:$N$79,Taxes!$N$12),IF(Taxes!$P92&lt;&gt;"",Taxes!$P92,SUMIFS(Taxes!$P$77:$P$79,Taxes!$N$77:$N$79,Taxes!$N$12)))
))
)</f>
        <v>0</v>
      </c>
      <c r="AJ296" s="5">
        <f ca="1">IF(AJ$4="",0,(AJ108+AJ116)*
IF(SUMIFS(Taxes!$N$14:$N$17,Taxes!$J$14:$J$17,YEAR(AJ$4))=4,IF(AJ$1&lt;=Taxes!$P$81*12,Taxes!$P$82,IF(AJ$1&lt;=Taxes!$P$83*12,Taxes!$P$84,IF(Taxes!$P92&lt;&gt;"",Taxes!$P92,Taxes!$P$77))),
IF(SUMIFS(Taxes!$N$14:$N$17,Taxes!$J$14:$J$17,YEAR(AJ$4))&gt;1,SUMIFS(Taxes!$P$77:$P$79,Taxes!$N$77:$N$79,SUMIFS(Taxes!$N$14:$N$17,Taxes!$J$14:$J$17,YEAR(AJ$4))),
IF(Taxes!$N$12&gt;1,SUMIFS(Taxes!$P$77:$P$79,Taxes!$N$77:$N$79,Taxes!$N$12),IF(Taxes!$P92&lt;&gt;"",Taxes!$P92,SUMIFS(Taxes!$P$77:$P$79,Taxes!$N$77:$N$79,Taxes!$N$12)))
))
)</f>
        <v>0</v>
      </c>
      <c r="AK296" s="5">
        <f ca="1">IF(AK$4="",0,(AK108+AK116)*
IF(SUMIFS(Taxes!$N$14:$N$17,Taxes!$J$14:$J$17,YEAR(AK$4))=4,IF(AK$1&lt;=Taxes!$P$81*12,Taxes!$P$82,IF(AK$1&lt;=Taxes!$P$83*12,Taxes!$P$84,IF(Taxes!$P92&lt;&gt;"",Taxes!$P92,Taxes!$P$77))),
IF(SUMIFS(Taxes!$N$14:$N$17,Taxes!$J$14:$J$17,YEAR(AK$4))&gt;1,SUMIFS(Taxes!$P$77:$P$79,Taxes!$N$77:$N$79,SUMIFS(Taxes!$N$14:$N$17,Taxes!$J$14:$J$17,YEAR(AK$4))),
IF(Taxes!$N$12&gt;1,SUMIFS(Taxes!$P$77:$P$79,Taxes!$N$77:$N$79,Taxes!$N$12),IF(Taxes!$P92&lt;&gt;"",Taxes!$P92,SUMIFS(Taxes!$P$77:$P$79,Taxes!$N$77:$N$79,Taxes!$N$12)))
))
)</f>
        <v>0</v>
      </c>
      <c r="AL296" s="5">
        <f ca="1">IF(AL$4="",0,(AL108+AL116)*
IF(SUMIFS(Taxes!$N$14:$N$17,Taxes!$J$14:$J$17,YEAR(AL$4))=4,IF(AL$1&lt;=Taxes!$P$81*12,Taxes!$P$82,IF(AL$1&lt;=Taxes!$P$83*12,Taxes!$P$84,IF(Taxes!$P92&lt;&gt;"",Taxes!$P92,Taxes!$P$77))),
IF(SUMIFS(Taxes!$N$14:$N$17,Taxes!$J$14:$J$17,YEAR(AL$4))&gt;1,SUMIFS(Taxes!$P$77:$P$79,Taxes!$N$77:$N$79,SUMIFS(Taxes!$N$14:$N$17,Taxes!$J$14:$J$17,YEAR(AL$4))),
IF(Taxes!$N$12&gt;1,SUMIFS(Taxes!$P$77:$P$79,Taxes!$N$77:$N$79,Taxes!$N$12),IF(Taxes!$P92&lt;&gt;"",Taxes!$P92,SUMIFS(Taxes!$P$77:$P$79,Taxes!$N$77:$N$79,Taxes!$N$12)))
))
)</f>
        <v>0</v>
      </c>
      <c r="AM296" s="5">
        <f ca="1">IF(AM$4="",0,(AM108+AM116)*
IF(SUMIFS(Taxes!$N$14:$N$17,Taxes!$J$14:$J$17,YEAR(AM$4))=4,IF(AM$1&lt;=Taxes!$P$81*12,Taxes!$P$82,IF(AM$1&lt;=Taxes!$P$83*12,Taxes!$P$84,IF(Taxes!$P92&lt;&gt;"",Taxes!$P92,Taxes!$P$77))),
IF(SUMIFS(Taxes!$N$14:$N$17,Taxes!$J$14:$J$17,YEAR(AM$4))&gt;1,SUMIFS(Taxes!$P$77:$P$79,Taxes!$N$77:$N$79,SUMIFS(Taxes!$N$14:$N$17,Taxes!$J$14:$J$17,YEAR(AM$4))),
IF(Taxes!$N$12&gt;1,SUMIFS(Taxes!$P$77:$P$79,Taxes!$N$77:$N$79,Taxes!$N$12),IF(Taxes!$P92&lt;&gt;"",Taxes!$P92,SUMIFS(Taxes!$P$77:$P$79,Taxes!$N$77:$N$79,Taxes!$N$12)))
))
)</f>
        <v>0</v>
      </c>
      <c r="AN296" s="5">
        <f ca="1">IF(AN$4="",0,(AN108+AN116)*
IF(SUMIFS(Taxes!$N$14:$N$17,Taxes!$J$14:$J$17,YEAR(AN$4))=4,IF(AN$1&lt;=Taxes!$P$81*12,Taxes!$P$82,IF(AN$1&lt;=Taxes!$P$83*12,Taxes!$P$84,IF(Taxes!$P92&lt;&gt;"",Taxes!$P92,Taxes!$P$77))),
IF(SUMIFS(Taxes!$N$14:$N$17,Taxes!$J$14:$J$17,YEAR(AN$4))&gt;1,SUMIFS(Taxes!$P$77:$P$79,Taxes!$N$77:$N$79,SUMIFS(Taxes!$N$14:$N$17,Taxes!$J$14:$J$17,YEAR(AN$4))),
IF(Taxes!$N$12&gt;1,SUMIFS(Taxes!$P$77:$P$79,Taxes!$N$77:$N$79,Taxes!$N$12),IF(Taxes!$P92&lt;&gt;"",Taxes!$P92,SUMIFS(Taxes!$P$77:$P$79,Taxes!$N$77:$N$79,Taxes!$N$12)))
))
)</f>
        <v>0</v>
      </c>
      <c r="AO296" s="5">
        <f ca="1">IF(AO$4="",0,(AO108+AO116)*
IF(SUMIFS(Taxes!$N$14:$N$17,Taxes!$J$14:$J$17,YEAR(AO$4))=4,IF(AO$1&lt;=Taxes!$P$81*12,Taxes!$P$82,IF(AO$1&lt;=Taxes!$P$83*12,Taxes!$P$84,IF(Taxes!$P92&lt;&gt;"",Taxes!$P92,Taxes!$P$77))),
IF(SUMIFS(Taxes!$N$14:$N$17,Taxes!$J$14:$J$17,YEAR(AO$4))&gt;1,SUMIFS(Taxes!$P$77:$P$79,Taxes!$N$77:$N$79,SUMIFS(Taxes!$N$14:$N$17,Taxes!$J$14:$J$17,YEAR(AO$4))),
IF(Taxes!$N$12&gt;1,SUMIFS(Taxes!$P$77:$P$79,Taxes!$N$77:$N$79,Taxes!$N$12),IF(Taxes!$P92&lt;&gt;"",Taxes!$P92,SUMIFS(Taxes!$P$77:$P$79,Taxes!$N$77:$N$79,Taxes!$N$12)))
))
)</f>
        <v>0</v>
      </c>
      <c r="AP296" s="5">
        <f ca="1">IF(AP$4="",0,(AP108+AP116)*
IF(SUMIFS(Taxes!$N$14:$N$17,Taxes!$J$14:$J$17,YEAR(AP$4))=4,IF(AP$1&lt;=Taxes!$P$81*12,Taxes!$P$82,IF(AP$1&lt;=Taxes!$P$83*12,Taxes!$P$84,IF(Taxes!$P92&lt;&gt;"",Taxes!$P92,Taxes!$P$77))),
IF(SUMIFS(Taxes!$N$14:$N$17,Taxes!$J$14:$J$17,YEAR(AP$4))&gt;1,SUMIFS(Taxes!$P$77:$P$79,Taxes!$N$77:$N$79,SUMIFS(Taxes!$N$14:$N$17,Taxes!$J$14:$J$17,YEAR(AP$4))),
IF(Taxes!$N$12&gt;1,SUMIFS(Taxes!$P$77:$P$79,Taxes!$N$77:$N$79,Taxes!$N$12),IF(Taxes!$P92&lt;&gt;"",Taxes!$P92,SUMIFS(Taxes!$P$77:$P$79,Taxes!$N$77:$N$79,Taxes!$N$12)))
))
)</f>
        <v>0</v>
      </c>
      <c r="AQ296" s="5">
        <f ca="1">IF(AQ$4="",0,(AQ108+AQ116)*
IF(SUMIFS(Taxes!$N$14:$N$17,Taxes!$J$14:$J$17,YEAR(AQ$4))=4,IF(AQ$1&lt;=Taxes!$P$81*12,Taxes!$P$82,IF(AQ$1&lt;=Taxes!$P$83*12,Taxes!$P$84,IF(Taxes!$P92&lt;&gt;"",Taxes!$P92,Taxes!$P$77))),
IF(SUMIFS(Taxes!$N$14:$N$17,Taxes!$J$14:$J$17,YEAR(AQ$4))&gt;1,SUMIFS(Taxes!$P$77:$P$79,Taxes!$N$77:$N$79,SUMIFS(Taxes!$N$14:$N$17,Taxes!$J$14:$J$17,YEAR(AQ$4))),
IF(Taxes!$N$12&gt;1,SUMIFS(Taxes!$P$77:$P$79,Taxes!$N$77:$N$79,Taxes!$N$12),IF(Taxes!$P92&lt;&gt;"",Taxes!$P92,SUMIFS(Taxes!$P$77:$P$79,Taxes!$N$77:$N$79,Taxes!$N$12)))
))
)</f>
        <v>0</v>
      </c>
      <c r="AR296" s="5">
        <f ca="1">IF(AR$4="",0,(AR108+AR116)*
IF(SUMIFS(Taxes!$N$14:$N$17,Taxes!$J$14:$J$17,YEAR(AR$4))=4,IF(AR$1&lt;=Taxes!$P$81*12,Taxes!$P$82,IF(AR$1&lt;=Taxes!$P$83*12,Taxes!$P$84,IF(Taxes!$P92&lt;&gt;"",Taxes!$P92,Taxes!$P$77))),
IF(SUMIFS(Taxes!$N$14:$N$17,Taxes!$J$14:$J$17,YEAR(AR$4))&gt;1,SUMIFS(Taxes!$P$77:$P$79,Taxes!$N$77:$N$79,SUMIFS(Taxes!$N$14:$N$17,Taxes!$J$14:$J$17,YEAR(AR$4))),
IF(Taxes!$N$12&gt;1,SUMIFS(Taxes!$P$77:$P$79,Taxes!$N$77:$N$79,Taxes!$N$12),IF(Taxes!$P92&lt;&gt;"",Taxes!$P92,SUMIFS(Taxes!$P$77:$P$79,Taxes!$N$77:$N$79,Taxes!$N$12)))
))
)</f>
        <v>0</v>
      </c>
      <c r="AS296" s="5">
        <f ca="1">IF(AS$4="",0,(AS108+AS116)*
IF(SUMIFS(Taxes!$N$14:$N$17,Taxes!$J$14:$J$17,YEAR(AS$4))=4,IF(AS$1&lt;=Taxes!$P$81*12,Taxes!$P$82,IF(AS$1&lt;=Taxes!$P$83*12,Taxes!$P$84,IF(Taxes!$P92&lt;&gt;"",Taxes!$P92,Taxes!$P$77))),
IF(SUMIFS(Taxes!$N$14:$N$17,Taxes!$J$14:$J$17,YEAR(AS$4))&gt;1,SUMIFS(Taxes!$P$77:$P$79,Taxes!$N$77:$N$79,SUMIFS(Taxes!$N$14:$N$17,Taxes!$J$14:$J$17,YEAR(AS$4))),
IF(Taxes!$N$12&gt;1,SUMIFS(Taxes!$P$77:$P$79,Taxes!$N$77:$N$79,Taxes!$N$12),IF(Taxes!$P92&lt;&gt;"",Taxes!$P92,SUMIFS(Taxes!$P$77:$P$79,Taxes!$N$77:$N$79,Taxes!$N$12)))
))
)</f>
        <v>0</v>
      </c>
      <c r="AT296" s="5">
        <f ca="1">IF(AT$4="",0,(AT108+AT116)*
IF(SUMIFS(Taxes!$N$14:$N$17,Taxes!$J$14:$J$17,YEAR(AT$4))=4,IF(AT$1&lt;=Taxes!$P$81*12,Taxes!$P$82,IF(AT$1&lt;=Taxes!$P$83*12,Taxes!$P$84,IF(Taxes!$P92&lt;&gt;"",Taxes!$P92,Taxes!$P$77))),
IF(SUMIFS(Taxes!$N$14:$N$17,Taxes!$J$14:$J$17,YEAR(AT$4))&gt;1,SUMIFS(Taxes!$P$77:$P$79,Taxes!$N$77:$N$79,SUMIFS(Taxes!$N$14:$N$17,Taxes!$J$14:$J$17,YEAR(AT$4))),
IF(Taxes!$N$12&gt;1,SUMIFS(Taxes!$P$77:$P$79,Taxes!$N$77:$N$79,Taxes!$N$12),IF(Taxes!$P92&lt;&gt;"",Taxes!$P92,SUMIFS(Taxes!$P$77:$P$79,Taxes!$N$77:$N$79,Taxes!$N$12)))
))
)</f>
        <v>0</v>
      </c>
      <c r="AU296" s="5">
        <f ca="1">IF(AU$4="",0,(AU108+AU116)*
IF(SUMIFS(Taxes!$N$14:$N$17,Taxes!$J$14:$J$17,YEAR(AU$4))=4,IF(AU$1&lt;=Taxes!$P$81*12,Taxes!$P$82,IF(AU$1&lt;=Taxes!$P$83*12,Taxes!$P$84,IF(Taxes!$P92&lt;&gt;"",Taxes!$P92,Taxes!$P$77))),
IF(SUMIFS(Taxes!$N$14:$N$17,Taxes!$J$14:$J$17,YEAR(AU$4))&gt;1,SUMIFS(Taxes!$P$77:$P$79,Taxes!$N$77:$N$79,SUMIFS(Taxes!$N$14:$N$17,Taxes!$J$14:$J$17,YEAR(AU$4))),
IF(Taxes!$N$12&gt;1,SUMIFS(Taxes!$P$77:$P$79,Taxes!$N$77:$N$79,Taxes!$N$12),IF(Taxes!$P92&lt;&gt;"",Taxes!$P92,SUMIFS(Taxes!$P$77:$P$79,Taxes!$N$77:$N$79,Taxes!$N$12)))
))
)</f>
        <v>0</v>
      </c>
      <c r="AV296" s="5">
        <f ca="1">IF(AV$4="",0,(AV108+AV116)*
IF(SUMIFS(Taxes!$N$14:$N$17,Taxes!$J$14:$J$17,YEAR(AV$4))=4,IF(AV$1&lt;=Taxes!$P$81*12,Taxes!$P$82,IF(AV$1&lt;=Taxes!$P$83*12,Taxes!$P$84,IF(Taxes!$P92&lt;&gt;"",Taxes!$P92,Taxes!$P$77))),
IF(SUMIFS(Taxes!$N$14:$N$17,Taxes!$J$14:$J$17,YEAR(AV$4))&gt;1,SUMIFS(Taxes!$P$77:$P$79,Taxes!$N$77:$N$79,SUMIFS(Taxes!$N$14:$N$17,Taxes!$J$14:$J$17,YEAR(AV$4))),
IF(Taxes!$N$12&gt;1,SUMIFS(Taxes!$P$77:$P$79,Taxes!$N$77:$N$79,Taxes!$N$12),IF(Taxes!$P92&lt;&gt;"",Taxes!$P92,SUMIFS(Taxes!$P$77:$P$79,Taxes!$N$77:$N$79,Taxes!$N$12)))
))
)</f>
        <v>0</v>
      </c>
      <c r="AW296" s="5">
        <f ca="1">IF(AW$4="",0,(AW108+AW116)*
IF(SUMIFS(Taxes!$N$14:$N$17,Taxes!$J$14:$J$17,YEAR(AW$4))=4,IF(AW$1&lt;=Taxes!$P$81*12,Taxes!$P$82,IF(AW$1&lt;=Taxes!$P$83*12,Taxes!$P$84,IF(Taxes!$P92&lt;&gt;"",Taxes!$P92,Taxes!$P$77))),
IF(SUMIFS(Taxes!$N$14:$N$17,Taxes!$J$14:$J$17,YEAR(AW$4))&gt;1,SUMIFS(Taxes!$P$77:$P$79,Taxes!$N$77:$N$79,SUMIFS(Taxes!$N$14:$N$17,Taxes!$J$14:$J$17,YEAR(AW$4))),
IF(Taxes!$N$12&gt;1,SUMIFS(Taxes!$P$77:$P$79,Taxes!$N$77:$N$79,Taxes!$N$12),IF(Taxes!$P92&lt;&gt;"",Taxes!$P92,SUMIFS(Taxes!$P$77:$P$79,Taxes!$N$77:$N$79,Taxes!$N$12)))
))
)</f>
        <v>0</v>
      </c>
      <c r="AX296" s="5">
        <f ca="1">IF(AX$4="",0,(AX108+AX116)*
IF(SUMIFS(Taxes!$N$14:$N$17,Taxes!$J$14:$J$17,YEAR(AX$4))=4,IF(AX$1&lt;=Taxes!$P$81*12,Taxes!$P$82,IF(AX$1&lt;=Taxes!$P$83*12,Taxes!$P$84,IF(Taxes!$P92&lt;&gt;"",Taxes!$P92,Taxes!$P$77))),
IF(SUMIFS(Taxes!$N$14:$N$17,Taxes!$J$14:$J$17,YEAR(AX$4))&gt;1,SUMIFS(Taxes!$P$77:$P$79,Taxes!$N$77:$N$79,SUMIFS(Taxes!$N$14:$N$17,Taxes!$J$14:$J$17,YEAR(AX$4))),
IF(Taxes!$N$12&gt;1,SUMIFS(Taxes!$P$77:$P$79,Taxes!$N$77:$N$79,Taxes!$N$12),IF(Taxes!$P92&lt;&gt;"",Taxes!$P92,SUMIFS(Taxes!$P$77:$P$79,Taxes!$N$77:$N$79,Taxes!$N$12)))
))
)</f>
        <v>0</v>
      </c>
      <c r="AY296" s="5">
        <f ca="1">IF(AY$4="",0,(AY108+AY116)*
IF(SUMIFS(Taxes!$N$14:$N$17,Taxes!$J$14:$J$17,YEAR(AY$4))=4,IF(AY$1&lt;=Taxes!$P$81*12,Taxes!$P$82,IF(AY$1&lt;=Taxes!$P$83*12,Taxes!$P$84,IF(Taxes!$P92&lt;&gt;"",Taxes!$P92,Taxes!$P$77))),
IF(SUMIFS(Taxes!$N$14:$N$17,Taxes!$J$14:$J$17,YEAR(AY$4))&gt;1,SUMIFS(Taxes!$P$77:$P$79,Taxes!$N$77:$N$79,SUMIFS(Taxes!$N$14:$N$17,Taxes!$J$14:$J$17,YEAR(AY$4))),
IF(Taxes!$N$12&gt;1,SUMIFS(Taxes!$P$77:$P$79,Taxes!$N$77:$N$79,Taxes!$N$12),IF(Taxes!$P92&lt;&gt;"",Taxes!$P92,SUMIFS(Taxes!$P$77:$P$79,Taxes!$N$77:$N$79,Taxes!$N$12)))
))
)</f>
        <v>0</v>
      </c>
      <c r="AZ296" s="5">
        <f ca="1">IF(AZ$4="",0,(AZ108+AZ116)*
IF(SUMIFS(Taxes!$N$14:$N$17,Taxes!$J$14:$J$17,YEAR(AZ$4))=4,IF(AZ$1&lt;=Taxes!$P$81*12,Taxes!$P$82,IF(AZ$1&lt;=Taxes!$P$83*12,Taxes!$P$84,IF(Taxes!$P92&lt;&gt;"",Taxes!$P92,Taxes!$P$77))),
IF(SUMIFS(Taxes!$N$14:$N$17,Taxes!$J$14:$J$17,YEAR(AZ$4))&gt;1,SUMIFS(Taxes!$P$77:$P$79,Taxes!$N$77:$N$79,SUMIFS(Taxes!$N$14:$N$17,Taxes!$J$14:$J$17,YEAR(AZ$4))),
IF(Taxes!$N$12&gt;1,SUMIFS(Taxes!$P$77:$P$79,Taxes!$N$77:$N$79,Taxes!$N$12),IF(Taxes!$P92&lt;&gt;"",Taxes!$P92,SUMIFS(Taxes!$P$77:$P$79,Taxes!$N$77:$N$79,Taxes!$N$12)))
))
)</f>
        <v>0</v>
      </c>
      <c r="BA296" s="5">
        <f ca="1">IF(BA$4="",0,(BA108+BA116)*
IF(SUMIFS(Taxes!$N$14:$N$17,Taxes!$J$14:$J$17,YEAR(BA$4))=4,IF(BA$1&lt;=Taxes!$P$81*12,Taxes!$P$82,IF(BA$1&lt;=Taxes!$P$83*12,Taxes!$P$84,IF(Taxes!$P92&lt;&gt;"",Taxes!$P92,Taxes!$P$77))),
IF(SUMIFS(Taxes!$N$14:$N$17,Taxes!$J$14:$J$17,YEAR(BA$4))&gt;1,SUMIFS(Taxes!$P$77:$P$79,Taxes!$N$77:$N$79,SUMIFS(Taxes!$N$14:$N$17,Taxes!$J$14:$J$17,YEAR(BA$4))),
IF(Taxes!$N$12&gt;1,SUMIFS(Taxes!$P$77:$P$79,Taxes!$N$77:$N$79,Taxes!$N$12),IF(Taxes!$P92&lt;&gt;"",Taxes!$P92,SUMIFS(Taxes!$P$77:$P$79,Taxes!$N$77:$N$79,Taxes!$N$12)))
))
)</f>
        <v>0</v>
      </c>
      <c r="BB296" s="5">
        <f ca="1">IF(BB$4="",0,(BB108+BB116)*
IF(SUMIFS(Taxes!$N$14:$N$17,Taxes!$J$14:$J$17,YEAR(BB$4))=4,IF(BB$1&lt;=Taxes!$P$81*12,Taxes!$P$82,IF(BB$1&lt;=Taxes!$P$83*12,Taxes!$P$84,IF(Taxes!$P92&lt;&gt;"",Taxes!$P92,Taxes!$P$77))),
IF(SUMIFS(Taxes!$N$14:$N$17,Taxes!$J$14:$J$17,YEAR(BB$4))&gt;1,SUMIFS(Taxes!$P$77:$P$79,Taxes!$N$77:$N$79,SUMIFS(Taxes!$N$14:$N$17,Taxes!$J$14:$J$17,YEAR(BB$4))),
IF(Taxes!$N$12&gt;1,SUMIFS(Taxes!$P$77:$P$79,Taxes!$N$77:$N$79,Taxes!$N$12),IF(Taxes!$P92&lt;&gt;"",Taxes!$P92,SUMIFS(Taxes!$P$77:$P$79,Taxes!$N$77:$N$79,Taxes!$N$12)))
))
)</f>
        <v>0</v>
      </c>
      <c r="BC296" s="5">
        <f ca="1">IF(BC$4="",0,(BC108+BC116)*
IF(SUMIFS(Taxes!$N$14:$N$17,Taxes!$J$14:$J$17,YEAR(BC$4))=4,IF(BC$1&lt;=Taxes!$P$81*12,Taxes!$P$82,IF(BC$1&lt;=Taxes!$P$83*12,Taxes!$P$84,IF(Taxes!$P92&lt;&gt;"",Taxes!$P92,Taxes!$P$77))),
IF(SUMIFS(Taxes!$N$14:$N$17,Taxes!$J$14:$J$17,YEAR(BC$4))&gt;1,SUMIFS(Taxes!$P$77:$P$79,Taxes!$N$77:$N$79,SUMIFS(Taxes!$N$14:$N$17,Taxes!$J$14:$J$17,YEAR(BC$4))),
IF(Taxes!$N$12&gt;1,SUMIFS(Taxes!$P$77:$P$79,Taxes!$N$77:$N$79,Taxes!$N$12),IF(Taxes!$P92&lt;&gt;"",Taxes!$P92,SUMIFS(Taxes!$P$77:$P$79,Taxes!$N$77:$N$79,Taxes!$N$12)))
))
)</f>
        <v>0</v>
      </c>
      <c r="BD296" s="5">
        <f ca="1">IF(BD$4="",0,(BD108+BD116)*
IF(SUMIFS(Taxes!$N$14:$N$17,Taxes!$J$14:$J$17,YEAR(BD$4))=4,IF(BD$1&lt;=Taxes!$P$81*12,Taxes!$P$82,IF(BD$1&lt;=Taxes!$P$83*12,Taxes!$P$84,IF(Taxes!$P92&lt;&gt;"",Taxes!$P92,Taxes!$P$77))),
IF(SUMIFS(Taxes!$N$14:$N$17,Taxes!$J$14:$J$17,YEAR(BD$4))&gt;1,SUMIFS(Taxes!$P$77:$P$79,Taxes!$N$77:$N$79,SUMIFS(Taxes!$N$14:$N$17,Taxes!$J$14:$J$17,YEAR(BD$4))),
IF(Taxes!$N$12&gt;1,SUMIFS(Taxes!$P$77:$P$79,Taxes!$N$77:$N$79,Taxes!$N$12),IF(Taxes!$P92&lt;&gt;"",Taxes!$P92,SUMIFS(Taxes!$P$77:$P$79,Taxes!$N$77:$N$79,Taxes!$N$12)))
))
)</f>
        <v>0</v>
      </c>
      <c r="BE296" s="5">
        <f ca="1">IF(BE$4="",0,(BE108+BE116)*
IF(SUMIFS(Taxes!$N$14:$N$17,Taxes!$J$14:$J$17,YEAR(BE$4))=4,IF(BE$1&lt;=Taxes!$P$81*12,Taxes!$P$82,IF(BE$1&lt;=Taxes!$P$83*12,Taxes!$P$84,IF(Taxes!$P92&lt;&gt;"",Taxes!$P92,Taxes!$P$77))),
IF(SUMIFS(Taxes!$N$14:$N$17,Taxes!$J$14:$J$17,YEAR(BE$4))&gt;1,SUMIFS(Taxes!$P$77:$P$79,Taxes!$N$77:$N$79,SUMIFS(Taxes!$N$14:$N$17,Taxes!$J$14:$J$17,YEAR(BE$4))),
IF(Taxes!$N$12&gt;1,SUMIFS(Taxes!$P$77:$P$79,Taxes!$N$77:$N$79,Taxes!$N$12),IF(Taxes!$P92&lt;&gt;"",Taxes!$P92,SUMIFS(Taxes!$P$77:$P$79,Taxes!$N$77:$N$79,Taxes!$N$12)))
))
)</f>
        <v>0</v>
      </c>
      <c r="BF296" s="5">
        <f ca="1">IF(BF$4="",0,(BF108+BF116)*
IF(SUMIFS(Taxes!$N$14:$N$17,Taxes!$J$14:$J$17,YEAR(BF$4))=4,IF(BF$1&lt;=Taxes!$P$81*12,Taxes!$P$82,IF(BF$1&lt;=Taxes!$P$83*12,Taxes!$P$84,IF(Taxes!$P92&lt;&gt;"",Taxes!$P92,Taxes!$P$77))),
IF(SUMIFS(Taxes!$N$14:$N$17,Taxes!$J$14:$J$17,YEAR(BF$4))&gt;1,SUMIFS(Taxes!$P$77:$P$79,Taxes!$N$77:$N$79,SUMIFS(Taxes!$N$14:$N$17,Taxes!$J$14:$J$17,YEAR(BF$4))),
IF(Taxes!$N$12&gt;1,SUMIFS(Taxes!$P$77:$P$79,Taxes!$N$77:$N$79,Taxes!$N$12),IF(Taxes!$P92&lt;&gt;"",Taxes!$P92,SUMIFS(Taxes!$P$77:$P$79,Taxes!$N$77:$N$79,Taxes!$N$12)))
))
)</f>
        <v>0</v>
      </c>
      <c r="BG296" s="5">
        <f ca="1">IF(BG$4="",0,(BG108+BG116)*
IF(SUMIFS(Taxes!$N$14:$N$17,Taxes!$J$14:$J$17,YEAR(BG$4))=4,IF(BG$1&lt;=Taxes!$P$81*12,Taxes!$P$82,IF(BG$1&lt;=Taxes!$P$83*12,Taxes!$P$84,IF(Taxes!$P92&lt;&gt;"",Taxes!$P92,Taxes!$P$77))),
IF(SUMIFS(Taxes!$N$14:$N$17,Taxes!$J$14:$J$17,YEAR(BG$4))&gt;1,SUMIFS(Taxes!$P$77:$P$79,Taxes!$N$77:$N$79,SUMIFS(Taxes!$N$14:$N$17,Taxes!$J$14:$J$17,YEAR(BG$4))),
IF(Taxes!$N$12&gt;1,SUMIFS(Taxes!$P$77:$P$79,Taxes!$N$77:$N$79,Taxes!$N$12),IF(Taxes!$P92&lt;&gt;"",Taxes!$P92,SUMIFS(Taxes!$P$77:$P$79,Taxes!$N$77:$N$79,Taxes!$N$12)))
))
)</f>
        <v>0</v>
      </c>
      <c r="BH296" s="5">
        <f ca="1">IF(BH$4="",0,(BH108+BH116)*
IF(SUMIFS(Taxes!$N$14:$N$17,Taxes!$J$14:$J$17,YEAR(BH$4))=4,IF(BH$1&lt;=Taxes!$P$81*12,Taxes!$P$82,IF(BH$1&lt;=Taxes!$P$83*12,Taxes!$P$84,IF(Taxes!$P92&lt;&gt;"",Taxes!$P92,Taxes!$P$77))),
IF(SUMIFS(Taxes!$N$14:$N$17,Taxes!$J$14:$J$17,YEAR(BH$4))&gt;1,SUMIFS(Taxes!$P$77:$P$79,Taxes!$N$77:$N$79,SUMIFS(Taxes!$N$14:$N$17,Taxes!$J$14:$J$17,YEAR(BH$4))),
IF(Taxes!$N$12&gt;1,SUMIFS(Taxes!$P$77:$P$79,Taxes!$N$77:$N$79,Taxes!$N$12),IF(Taxes!$P92&lt;&gt;"",Taxes!$P92,SUMIFS(Taxes!$P$77:$P$79,Taxes!$N$77:$N$79,Taxes!$N$12)))
))
)</f>
        <v>0</v>
      </c>
      <c r="BI296" s="5">
        <f ca="1">IF(BI$4="",0,(BI108+BI116)*
IF(SUMIFS(Taxes!$N$14:$N$17,Taxes!$J$14:$J$17,YEAR(BI$4))=4,IF(BI$1&lt;=Taxes!$P$81*12,Taxes!$P$82,IF(BI$1&lt;=Taxes!$P$83*12,Taxes!$P$84,IF(Taxes!$P92&lt;&gt;"",Taxes!$P92,Taxes!$P$77))),
IF(SUMIFS(Taxes!$N$14:$N$17,Taxes!$J$14:$J$17,YEAR(BI$4))&gt;1,SUMIFS(Taxes!$P$77:$P$79,Taxes!$N$77:$N$79,SUMIFS(Taxes!$N$14:$N$17,Taxes!$J$14:$J$17,YEAR(BI$4))),
IF(Taxes!$N$12&gt;1,SUMIFS(Taxes!$P$77:$P$79,Taxes!$N$77:$N$79,Taxes!$N$12),IF(Taxes!$P92&lt;&gt;"",Taxes!$P92,SUMIFS(Taxes!$P$77:$P$79,Taxes!$N$77:$N$79,Taxes!$N$12)))
))
)</f>
        <v>0</v>
      </c>
      <c r="BJ296" s="5">
        <f ca="1">IF(BJ$4="",0,(BJ108+BJ116)*
IF(SUMIFS(Taxes!$N$14:$N$17,Taxes!$J$14:$J$17,YEAR(BJ$4))=4,IF(BJ$1&lt;=Taxes!$P$81*12,Taxes!$P$82,IF(BJ$1&lt;=Taxes!$P$83*12,Taxes!$P$84,IF(Taxes!$P92&lt;&gt;"",Taxes!$P92,Taxes!$P$77))),
IF(SUMIFS(Taxes!$N$14:$N$17,Taxes!$J$14:$J$17,YEAR(BJ$4))&gt;1,SUMIFS(Taxes!$P$77:$P$79,Taxes!$N$77:$N$79,SUMIFS(Taxes!$N$14:$N$17,Taxes!$J$14:$J$17,YEAR(BJ$4))),
IF(Taxes!$N$12&gt;1,SUMIFS(Taxes!$P$77:$P$79,Taxes!$N$77:$N$79,Taxes!$N$12),IF(Taxes!$P92&lt;&gt;"",Taxes!$P92,SUMIFS(Taxes!$P$77:$P$79,Taxes!$N$77:$N$79,Taxes!$N$12)))
))
)</f>
        <v>0</v>
      </c>
      <c r="BK296" s="5">
        <f ca="1">IF(BK$4="",0,(BK108+BK116)*
IF(SUMIFS(Taxes!$N$14:$N$17,Taxes!$J$14:$J$17,YEAR(BK$4))=4,IF(BK$1&lt;=Taxes!$P$81*12,Taxes!$P$82,IF(BK$1&lt;=Taxes!$P$83*12,Taxes!$P$84,IF(Taxes!$P92&lt;&gt;"",Taxes!$P92,Taxes!$P$77))),
IF(SUMIFS(Taxes!$N$14:$N$17,Taxes!$J$14:$J$17,YEAR(BK$4))&gt;1,SUMIFS(Taxes!$P$77:$P$79,Taxes!$N$77:$N$79,SUMIFS(Taxes!$N$14:$N$17,Taxes!$J$14:$J$17,YEAR(BK$4))),
IF(Taxes!$N$12&gt;1,SUMIFS(Taxes!$P$77:$P$79,Taxes!$N$77:$N$79,Taxes!$N$12),IF(Taxes!$P92&lt;&gt;"",Taxes!$P92,SUMIFS(Taxes!$P$77:$P$79,Taxes!$N$77:$N$79,Taxes!$N$12)))
))
)</f>
        <v>0</v>
      </c>
      <c r="BL296" s="5">
        <f ca="1">IF(BL$4="",0,(BL108+BL116)*
IF(SUMIFS(Taxes!$N$14:$N$17,Taxes!$J$14:$J$17,YEAR(BL$4))=4,IF(BL$1&lt;=Taxes!$P$81*12,Taxes!$P$82,IF(BL$1&lt;=Taxes!$P$83*12,Taxes!$P$84,IF(Taxes!$P92&lt;&gt;"",Taxes!$P92,Taxes!$P$77))),
IF(SUMIFS(Taxes!$N$14:$N$17,Taxes!$J$14:$J$17,YEAR(BL$4))&gt;1,SUMIFS(Taxes!$P$77:$P$79,Taxes!$N$77:$N$79,SUMIFS(Taxes!$N$14:$N$17,Taxes!$J$14:$J$17,YEAR(BL$4))),
IF(Taxes!$N$12&gt;1,SUMIFS(Taxes!$P$77:$P$79,Taxes!$N$77:$N$79,Taxes!$N$12),IF(Taxes!$P92&lt;&gt;"",Taxes!$P92,SUMIFS(Taxes!$P$77:$P$79,Taxes!$N$77:$N$79,Taxes!$N$12)))
))
)</f>
        <v>0</v>
      </c>
      <c r="BM296" s="5">
        <f ca="1">IF(BM$4="",0,(BM108+BM116)*
IF(SUMIFS(Taxes!$N$14:$N$17,Taxes!$J$14:$J$17,YEAR(BM$4))=4,IF(BM$1&lt;=Taxes!$P$81*12,Taxes!$P$82,IF(BM$1&lt;=Taxes!$P$83*12,Taxes!$P$84,IF(Taxes!$P92&lt;&gt;"",Taxes!$P92,Taxes!$P$77))),
IF(SUMIFS(Taxes!$N$14:$N$17,Taxes!$J$14:$J$17,YEAR(BM$4))&gt;1,SUMIFS(Taxes!$P$77:$P$79,Taxes!$N$77:$N$79,SUMIFS(Taxes!$N$14:$N$17,Taxes!$J$14:$J$17,YEAR(BM$4))),
IF(Taxes!$N$12&gt;1,SUMIFS(Taxes!$P$77:$P$79,Taxes!$N$77:$N$79,Taxes!$N$12),IF(Taxes!$P92&lt;&gt;"",Taxes!$P92,SUMIFS(Taxes!$P$77:$P$79,Taxes!$N$77:$N$79,Taxes!$N$12)))
))
)</f>
        <v>0</v>
      </c>
      <c r="BN296" s="5">
        <f ca="1">IF(BN$4="",0,(BN108+BN116)*
IF(SUMIFS(Taxes!$N$14:$N$17,Taxes!$J$14:$J$17,YEAR(BN$4))=4,IF(BN$1&lt;=Taxes!$P$81*12,Taxes!$P$82,IF(BN$1&lt;=Taxes!$P$83*12,Taxes!$P$84,IF(Taxes!$P92&lt;&gt;"",Taxes!$P92,Taxes!$P$77))),
IF(SUMIFS(Taxes!$N$14:$N$17,Taxes!$J$14:$J$17,YEAR(BN$4))&gt;1,SUMIFS(Taxes!$P$77:$P$79,Taxes!$N$77:$N$79,SUMIFS(Taxes!$N$14:$N$17,Taxes!$J$14:$J$17,YEAR(BN$4))),
IF(Taxes!$N$12&gt;1,SUMIFS(Taxes!$P$77:$P$79,Taxes!$N$77:$N$79,Taxes!$N$12),IF(Taxes!$P92&lt;&gt;"",Taxes!$P92,SUMIFS(Taxes!$P$77:$P$79,Taxes!$N$77:$N$79,Taxes!$N$12)))
))
)</f>
        <v>0</v>
      </c>
      <c r="BO296" s="5">
        <f ca="1">IF(BO$4="",0,(BO108+BO116)*
IF(SUMIFS(Taxes!$N$14:$N$17,Taxes!$J$14:$J$17,YEAR(BO$4))=4,IF(BO$1&lt;=Taxes!$P$81*12,Taxes!$P$82,IF(BO$1&lt;=Taxes!$P$83*12,Taxes!$P$84,IF(Taxes!$P92&lt;&gt;"",Taxes!$P92,Taxes!$P$77))),
IF(SUMIFS(Taxes!$N$14:$N$17,Taxes!$J$14:$J$17,YEAR(BO$4))&gt;1,SUMIFS(Taxes!$P$77:$P$79,Taxes!$N$77:$N$79,SUMIFS(Taxes!$N$14:$N$17,Taxes!$J$14:$J$17,YEAR(BO$4))),
IF(Taxes!$N$12&gt;1,SUMIFS(Taxes!$P$77:$P$79,Taxes!$N$77:$N$79,Taxes!$N$12),IF(Taxes!$P92&lt;&gt;"",Taxes!$P92,SUMIFS(Taxes!$P$77:$P$79,Taxes!$N$77:$N$79,Taxes!$N$12)))
))
)</f>
        <v>0</v>
      </c>
      <c r="BP296" s="5">
        <f ca="1">IF(BP$4="",0,(BP108+BP116)*
IF(SUMIFS(Taxes!$N$14:$N$17,Taxes!$J$14:$J$17,YEAR(BP$4))=4,IF(BP$1&lt;=Taxes!$P$81*12,Taxes!$P$82,IF(BP$1&lt;=Taxes!$P$83*12,Taxes!$P$84,IF(Taxes!$P92&lt;&gt;"",Taxes!$P92,Taxes!$P$77))),
IF(SUMIFS(Taxes!$N$14:$N$17,Taxes!$J$14:$J$17,YEAR(BP$4))&gt;1,SUMIFS(Taxes!$P$77:$P$79,Taxes!$N$77:$N$79,SUMIFS(Taxes!$N$14:$N$17,Taxes!$J$14:$J$17,YEAR(BP$4))),
IF(Taxes!$N$12&gt;1,SUMIFS(Taxes!$P$77:$P$79,Taxes!$N$77:$N$79,Taxes!$N$12),IF(Taxes!$P92&lt;&gt;"",Taxes!$P92,SUMIFS(Taxes!$P$77:$P$79,Taxes!$N$77:$N$79,Taxes!$N$12)))
))
)</f>
        <v>0</v>
      </c>
      <c r="BQ296" s="5">
        <f ca="1">IF(BQ$4="",0,(BQ108+BQ116)*
IF(SUMIFS(Taxes!$N$14:$N$17,Taxes!$J$14:$J$17,YEAR(BQ$4))=4,IF(BQ$1&lt;=Taxes!$P$81*12,Taxes!$P$82,IF(BQ$1&lt;=Taxes!$P$83*12,Taxes!$P$84,IF(Taxes!$P92&lt;&gt;"",Taxes!$P92,Taxes!$P$77))),
IF(SUMIFS(Taxes!$N$14:$N$17,Taxes!$J$14:$J$17,YEAR(BQ$4))&gt;1,SUMIFS(Taxes!$P$77:$P$79,Taxes!$N$77:$N$79,SUMIFS(Taxes!$N$14:$N$17,Taxes!$J$14:$J$17,YEAR(BQ$4))),
IF(Taxes!$N$12&gt;1,SUMIFS(Taxes!$P$77:$P$79,Taxes!$N$77:$N$79,Taxes!$N$12),IF(Taxes!$P92&lt;&gt;"",Taxes!$P92,SUMIFS(Taxes!$P$77:$P$79,Taxes!$N$77:$N$79,Taxes!$N$12)))
))
)</f>
        <v>0</v>
      </c>
      <c r="BR296" s="5">
        <f ca="1">IF(BR$4="",0,(BR108+BR116)*
IF(SUMIFS(Taxes!$N$14:$N$17,Taxes!$J$14:$J$17,YEAR(BR$4))=4,IF(BR$1&lt;=Taxes!$P$81*12,Taxes!$P$82,IF(BR$1&lt;=Taxes!$P$83*12,Taxes!$P$84,IF(Taxes!$P92&lt;&gt;"",Taxes!$P92,Taxes!$P$77))),
IF(SUMIFS(Taxes!$N$14:$N$17,Taxes!$J$14:$J$17,YEAR(BR$4))&gt;1,SUMIFS(Taxes!$P$77:$P$79,Taxes!$N$77:$N$79,SUMIFS(Taxes!$N$14:$N$17,Taxes!$J$14:$J$17,YEAR(BR$4))),
IF(Taxes!$N$12&gt;1,SUMIFS(Taxes!$P$77:$P$79,Taxes!$N$77:$N$79,Taxes!$N$12),IF(Taxes!$P92&lt;&gt;"",Taxes!$P92,SUMIFS(Taxes!$P$77:$P$79,Taxes!$N$77:$N$79,Taxes!$N$12)))
))
)</f>
        <v>0</v>
      </c>
      <c r="BS296" s="5">
        <f ca="1">IF(BS$4="",0,(BS108+BS116)*
IF(SUMIFS(Taxes!$N$14:$N$17,Taxes!$J$14:$J$17,YEAR(BS$4))=4,IF(BS$1&lt;=Taxes!$P$81*12,Taxes!$P$82,IF(BS$1&lt;=Taxes!$P$83*12,Taxes!$P$84,IF(Taxes!$P92&lt;&gt;"",Taxes!$P92,Taxes!$P$77))),
IF(SUMIFS(Taxes!$N$14:$N$17,Taxes!$J$14:$J$17,YEAR(BS$4))&gt;1,SUMIFS(Taxes!$P$77:$P$79,Taxes!$N$77:$N$79,SUMIFS(Taxes!$N$14:$N$17,Taxes!$J$14:$J$17,YEAR(BS$4))),
IF(Taxes!$N$12&gt;1,SUMIFS(Taxes!$P$77:$P$79,Taxes!$N$77:$N$79,Taxes!$N$12),IF(Taxes!$P92&lt;&gt;"",Taxes!$P92,SUMIFS(Taxes!$P$77:$P$79,Taxes!$N$77:$N$79,Taxes!$N$12)))
))
)</f>
        <v>0</v>
      </c>
      <c r="BT296" s="5">
        <f ca="1">IF(BT$4="",0,(BT108+BT116)*
IF(SUMIFS(Taxes!$N$14:$N$17,Taxes!$J$14:$J$17,YEAR(BT$4))=4,IF(BT$1&lt;=Taxes!$P$81*12,Taxes!$P$82,IF(BT$1&lt;=Taxes!$P$83*12,Taxes!$P$84,IF(Taxes!$P92&lt;&gt;"",Taxes!$P92,Taxes!$P$77))),
IF(SUMIFS(Taxes!$N$14:$N$17,Taxes!$J$14:$J$17,YEAR(BT$4))&gt;1,SUMIFS(Taxes!$P$77:$P$79,Taxes!$N$77:$N$79,SUMIFS(Taxes!$N$14:$N$17,Taxes!$J$14:$J$17,YEAR(BT$4))),
IF(Taxes!$N$12&gt;1,SUMIFS(Taxes!$P$77:$P$79,Taxes!$N$77:$N$79,Taxes!$N$12),IF(Taxes!$P92&lt;&gt;"",Taxes!$P92,SUMIFS(Taxes!$P$77:$P$79,Taxes!$N$77:$N$79,Taxes!$N$12)))
))
)</f>
        <v>0</v>
      </c>
      <c r="BU296" s="5">
        <f ca="1">IF(BU$4="",0,(BU108+BU116)*
IF(SUMIFS(Taxes!$N$14:$N$17,Taxes!$J$14:$J$17,YEAR(BU$4))=4,IF(BU$1&lt;=Taxes!$P$81*12,Taxes!$P$82,IF(BU$1&lt;=Taxes!$P$83*12,Taxes!$P$84,IF(Taxes!$P92&lt;&gt;"",Taxes!$P92,Taxes!$P$77))),
IF(SUMIFS(Taxes!$N$14:$N$17,Taxes!$J$14:$J$17,YEAR(BU$4))&gt;1,SUMIFS(Taxes!$P$77:$P$79,Taxes!$N$77:$N$79,SUMIFS(Taxes!$N$14:$N$17,Taxes!$J$14:$J$17,YEAR(BU$4))),
IF(Taxes!$N$12&gt;1,SUMIFS(Taxes!$P$77:$P$79,Taxes!$N$77:$N$79,Taxes!$N$12),IF(Taxes!$P92&lt;&gt;"",Taxes!$P92,SUMIFS(Taxes!$P$77:$P$79,Taxes!$N$77:$N$79,Taxes!$N$12)))
))
)</f>
        <v>0</v>
      </c>
      <c r="BV296" s="5">
        <f ca="1">IF(BV$4="",0,(BV108+BV116)*
IF(SUMIFS(Taxes!$N$14:$N$17,Taxes!$J$14:$J$17,YEAR(BV$4))=4,IF(BV$1&lt;=Taxes!$P$81*12,Taxes!$P$82,IF(BV$1&lt;=Taxes!$P$83*12,Taxes!$P$84,IF(Taxes!$P92&lt;&gt;"",Taxes!$P92,Taxes!$P$77))),
IF(SUMIFS(Taxes!$N$14:$N$17,Taxes!$J$14:$J$17,YEAR(BV$4))&gt;1,SUMIFS(Taxes!$P$77:$P$79,Taxes!$N$77:$N$79,SUMIFS(Taxes!$N$14:$N$17,Taxes!$J$14:$J$17,YEAR(BV$4))),
IF(Taxes!$N$12&gt;1,SUMIFS(Taxes!$P$77:$P$79,Taxes!$N$77:$N$79,Taxes!$N$12),IF(Taxes!$P92&lt;&gt;"",Taxes!$P92,SUMIFS(Taxes!$P$77:$P$79,Taxes!$N$77:$N$79,Taxes!$N$12)))
))
)</f>
        <v>0</v>
      </c>
      <c r="BW296" s="5">
        <f ca="1">IF(BW$4="",0,(BW108+BW116)*
IF(SUMIFS(Taxes!$N$14:$N$17,Taxes!$J$14:$J$17,YEAR(BW$4))=4,IF(BW$1&lt;=Taxes!$P$81*12,Taxes!$P$82,IF(BW$1&lt;=Taxes!$P$83*12,Taxes!$P$84,IF(Taxes!$P92&lt;&gt;"",Taxes!$P92,Taxes!$P$77))),
IF(SUMIFS(Taxes!$N$14:$N$17,Taxes!$J$14:$J$17,YEAR(BW$4))&gt;1,SUMIFS(Taxes!$P$77:$P$79,Taxes!$N$77:$N$79,SUMIFS(Taxes!$N$14:$N$17,Taxes!$J$14:$J$17,YEAR(BW$4))),
IF(Taxes!$N$12&gt;1,SUMIFS(Taxes!$P$77:$P$79,Taxes!$N$77:$N$79,Taxes!$N$12),IF(Taxes!$P92&lt;&gt;"",Taxes!$P92,SUMIFS(Taxes!$P$77:$P$79,Taxes!$N$77:$N$79,Taxes!$N$12)))
))
)</f>
        <v>0</v>
      </c>
      <c r="BX296" s="5">
        <f ca="1">IF(BX$4="",0,(BX108+BX116)*
IF(SUMIFS(Taxes!$N$14:$N$17,Taxes!$J$14:$J$17,YEAR(BX$4))=4,IF(BX$1&lt;=Taxes!$P$81*12,Taxes!$P$82,IF(BX$1&lt;=Taxes!$P$83*12,Taxes!$P$84,IF(Taxes!$P92&lt;&gt;"",Taxes!$P92,Taxes!$P$77))),
IF(SUMIFS(Taxes!$N$14:$N$17,Taxes!$J$14:$J$17,YEAR(BX$4))&gt;1,SUMIFS(Taxes!$P$77:$P$79,Taxes!$N$77:$N$79,SUMIFS(Taxes!$N$14:$N$17,Taxes!$J$14:$J$17,YEAR(BX$4))),
IF(Taxes!$N$12&gt;1,SUMIFS(Taxes!$P$77:$P$79,Taxes!$N$77:$N$79,Taxes!$N$12),IF(Taxes!$P92&lt;&gt;"",Taxes!$P92,SUMIFS(Taxes!$P$77:$P$79,Taxes!$N$77:$N$79,Taxes!$N$12)))
))
)</f>
        <v>0</v>
      </c>
      <c r="BY296" s="5">
        <f ca="1">IF(BY$4="",0,(BY108+BY116)*
IF(SUMIFS(Taxes!$N$14:$N$17,Taxes!$J$14:$J$17,YEAR(BY$4))=4,IF(BY$1&lt;=Taxes!$P$81*12,Taxes!$P$82,IF(BY$1&lt;=Taxes!$P$83*12,Taxes!$P$84,IF(Taxes!$P92&lt;&gt;"",Taxes!$P92,Taxes!$P$77))),
IF(SUMIFS(Taxes!$N$14:$N$17,Taxes!$J$14:$J$17,YEAR(BY$4))&gt;1,SUMIFS(Taxes!$P$77:$P$79,Taxes!$N$77:$N$79,SUMIFS(Taxes!$N$14:$N$17,Taxes!$J$14:$J$17,YEAR(BY$4))),
IF(Taxes!$N$12&gt;1,SUMIFS(Taxes!$P$77:$P$79,Taxes!$N$77:$N$79,Taxes!$N$12),IF(Taxes!$P92&lt;&gt;"",Taxes!$P92,SUMIFS(Taxes!$P$77:$P$79,Taxes!$N$77:$N$79,Taxes!$N$12)))
))
)</f>
        <v>0</v>
      </c>
      <c r="BZ296" s="5">
        <f ca="1">IF(BZ$4="",0,(BZ108+BZ116)*
IF(SUMIFS(Taxes!$N$14:$N$17,Taxes!$J$14:$J$17,YEAR(BZ$4))=4,IF(BZ$1&lt;=Taxes!$P$81*12,Taxes!$P$82,IF(BZ$1&lt;=Taxes!$P$83*12,Taxes!$P$84,IF(Taxes!$P92&lt;&gt;"",Taxes!$P92,Taxes!$P$77))),
IF(SUMIFS(Taxes!$N$14:$N$17,Taxes!$J$14:$J$17,YEAR(BZ$4))&gt;1,SUMIFS(Taxes!$P$77:$P$79,Taxes!$N$77:$N$79,SUMIFS(Taxes!$N$14:$N$17,Taxes!$J$14:$J$17,YEAR(BZ$4))),
IF(Taxes!$N$12&gt;1,SUMIFS(Taxes!$P$77:$P$79,Taxes!$N$77:$N$79,Taxes!$N$12),IF(Taxes!$P92&lt;&gt;"",Taxes!$P92,SUMIFS(Taxes!$P$77:$P$79,Taxes!$N$77:$N$79,Taxes!$N$12)))
))
)</f>
        <v>0</v>
      </c>
      <c r="CA296" s="5">
        <f ca="1">IF(CA$4="",0,(CA108+CA116)*
IF(SUMIFS(Taxes!$N$14:$N$17,Taxes!$J$14:$J$17,YEAR(CA$4))=4,IF(CA$1&lt;=Taxes!$P$81*12,Taxes!$P$82,IF(CA$1&lt;=Taxes!$P$83*12,Taxes!$P$84,IF(Taxes!$P92&lt;&gt;"",Taxes!$P92,Taxes!$P$77))),
IF(SUMIFS(Taxes!$N$14:$N$17,Taxes!$J$14:$J$17,YEAR(CA$4))&gt;1,SUMIFS(Taxes!$P$77:$P$79,Taxes!$N$77:$N$79,SUMIFS(Taxes!$N$14:$N$17,Taxes!$J$14:$J$17,YEAR(CA$4))),
IF(Taxes!$N$12&gt;1,SUMIFS(Taxes!$P$77:$P$79,Taxes!$N$77:$N$79,Taxes!$N$12),IF(Taxes!$P92&lt;&gt;"",Taxes!$P92,SUMIFS(Taxes!$P$77:$P$79,Taxes!$N$77:$N$79,Taxes!$N$12)))
))
)</f>
        <v>0</v>
      </c>
      <c r="CB296" s="5">
        <f ca="1">IF(CB$4="",0,(CB108+CB116)*
IF(SUMIFS(Taxes!$N$14:$N$17,Taxes!$J$14:$J$17,YEAR(CB$4))=4,IF(CB$1&lt;=Taxes!$P$81*12,Taxes!$P$82,IF(CB$1&lt;=Taxes!$P$83*12,Taxes!$P$84,IF(Taxes!$P92&lt;&gt;"",Taxes!$P92,Taxes!$P$77))),
IF(SUMIFS(Taxes!$N$14:$N$17,Taxes!$J$14:$J$17,YEAR(CB$4))&gt;1,SUMIFS(Taxes!$P$77:$P$79,Taxes!$N$77:$N$79,SUMIFS(Taxes!$N$14:$N$17,Taxes!$J$14:$J$17,YEAR(CB$4))),
IF(Taxes!$N$12&gt;1,SUMIFS(Taxes!$P$77:$P$79,Taxes!$N$77:$N$79,Taxes!$N$12),IF(Taxes!$P92&lt;&gt;"",Taxes!$P92,SUMIFS(Taxes!$P$77:$P$79,Taxes!$N$77:$N$79,Taxes!$N$12)))
))
)</f>
        <v>0</v>
      </c>
      <c r="CC296" s="5">
        <f ca="1">IF(CC$4="",0,(CC108+CC116)*
IF(SUMIFS(Taxes!$N$14:$N$17,Taxes!$J$14:$J$17,YEAR(CC$4))=4,IF(CC$1&lt;=Taxes!$P$81*12,Taxes!$P$82,IF(CC$1&lt;=Taxes!$P$83*12,Taxes!$P$84,IF(Taxes!$P92&lt;&gt;"",Taxes!$P92,Taxes!$P$77))),
IF(SUMIFS(Taxes!$N$14:$N$17,Taxes!$J$14:$J$17,YEAR(CC$4))&gt;1,SUMIFS(Taxes!$P$77:$P$79,Taxes!$N$77:$N$79,SUMIFS(Taxes!$N$14:$N$17,Taxes!$J$14:$J$17,YEAR(CC$4))),
IF(Taxes!$N$12&gt;1,SUMIFS(Taxes!$P$77:$P$79,Taxes!$N$77:$N$79,Taxes!$N$12),IF(Taxes!$P92&lt;&gt;"",Taxes!$P92,SUMIFS(Taxes!$P$77:$P$79,Taxes!$N$77:$N$79,Taxes!$N$12)))
))
)</f>
        <v>0</v>
      </c>
      <c r="CD296" s="5">
        <f ca="1">IF(CD$4="",0,(CD108+CD116)*
IF(SUMIFS(Taxes!$N$14:$N$17,Taxes!$J$14:$J$17,YEAR(CD$4))=4,IF(CD$1&lt;=Taxes!$P$81*12,Taxes!$P$82,IF(CD$1&lt;=Taxes!$P$83*12,Taxes!$P$84,IF(Taxes!$P92&lt;&gt;"",Taxes!$P92,Taxes!$P$77))),
IF(SUMIFS(Taxes!$N$14:$N$17,Taxes!$J$14:$J$17,YEAR(CD$4))&gt;1,SUMIFS(Taxes!$P$77:$P$79,Taxes!$N$77:$N$79,SUMIFS(Taxes!$N$14:$N$17,Taxes!$J$14:$J$17,YEAR(CD$4))),
IF(Taxes!$N$12&gt;1,SUMIFS(Taxes!$P$77:$P$79,Taxes!$N$77:$N$79,Taxes!$N$12),IF(Taxes!$P92&lt;&gt;"",Taxes!$P92,SUMIFS(Taxes!$P$77:$P$79,Taxes!$N$77:$N$79,Taxes!$N$12)))
))
)</f>
        <v>0</v>
      </c>
      <c r="CE296" s="5">
        <f ca="1">IF(CE$4="",0,(CE108+CE116)*
IF(SUMIFS(Taxes!$N$14:$N$17,Taxes!$J$14:$J$17,YEAR(CE$4))=4,IF(CE$1&lt;=Taxes!$P$81*12,Taxes!$P$82,IF(CE$1&lt;=Taxes!$P$83*12,Taxes!$P$84,IF(Taxes!$P92&lt;&gt;"",Taxes!$P92,Taxes!$P$77))),
IF(SUMIFS(Taxes!$N$14:$N$17,Taxes!$J$14:$J$17,YEAR(CE$4))&gt;1,SUMIFS(Taxes!$P$77:$P$79,Taxes!$N$77:$N$79,SUMIFS(Taxes!$N$14:$N$17,Taxes!$J$14:$J$17,YEAR(CE$4))),
IF(Taxes!$N$12&gt;1,SUMIFS(Taxes!$P$77:$P$79,Taxes!$N$77:$N$79,Taxes!$N$12),IF(Taxes!$P92&lt;&gt;"",Taxes!$P92,SUMIFS(Taxes!$P$77:$P$79,Taxes!$N$77:$N$79,Taxes!$N$12)))
))
)</f>
        <v>0</v>
      </c>
      <c r="CF296" s="5">
        <f ca="1">IF(CF$4="",0,(CF108+CF116)*
IF(SUMIFS(Taxes!$N$14:$N$17,Taxes!$J$14:$J$17,YEAR(CF$4))=4,IF(CF$1&lt;=Taxes!$P$81*12,Taxes!$P$82,IF(CF$1&lt;=Taxes!$P$83*12,Taxes!$P$84,IF(Taxes!$P92&lt;&gt;"",Taxes!$P92,Taxes!$P$77))),
IF(SUMIFS(Taxes!$N$14:$N$17,Taxes!$J$14:$J$17,YEAR(CF$4))&gt;1,SUMIFS(Taxes!$P$77:$P$79,Taxes!$N$77:$N$79,SUMIFS(Taxes!$N$14:$N$17,Taxes!$J$14:$J$17,YEAR(CF$4))),
IF(Taxes!$N$12&gt;1,SUMIFS(Taxes!$P$77:$P$79,Taxes!$N$77:$N$79,Taxes!$N$12),IF(Taxes!$P92&lt;&gt;"",Taxes!$P92,SUMIFS(Taxes!$P$77:$P$79,Taxes!$N$77:$N$79,Taxes!$N$12)))
))
)</f>
        <v>0</v>
      </c>
    </row>
    <row r="297" spans="2:84" x14ac:dyDescent="0.3">
      <c r="B297" s="13">
        <f>ROW()</f>
        <v>297</v>
      </c>
      <c r="H297" s="1" t="str">
        <f t="shared" si="454"/>
        <v>НДС к вычету</v>
      </c>
      <c r="I297" s="1" t="str">
        <f t="shared" si="459"/>
        <v>Себестоимостные закупки и затраты без НДС</v>
      </c>
      <c r="J297" s="1" t="str">
        <f t="shared" si="458"/>
        <v>Соцсборы</v>
      </c>
      <c r="M297" s="53" t="s">
        <v>18</v>
      </c>
      <c r="U297" s="5">
        <f t="shared" ca="1" si="455"/>
        <v>0</v>
      </c>
      <c r="X297" s="5">
        <f ca="1">IF(X$4="",0,(X109+X117)*
IF(SUMIFS(Taxes!$N$14:$N$17,Taxes!$J$14:$J$17,YEAR(X$4))=4,IF(X$1&lt;=Taxes!$P$81*12,Taxes!$P$82,IF(X$1&lt;=Taxes!$P$83*12,Taxes!$P$84,IF(Taxes!$P93&lt;&gt;"",Taxes!$P93,Taxes!$P$77))),
IF(SUMIFS(Taxes!$N$14:$N$17,Taxes!$J$14:$J$17,YEAR(X$4))&gt;1,SUMIFS(Taxes!$P$77:$P$79,Taxes!$N$77:$N$79,SUMIFS(Taxes!$N$14:$N$17,Taxes!$J$14:$J$17,YEAR(X$4))),
IF(Taxes!$N$12&gt;1,SUMIFS(Taxes!$P$77:$P$79,Taxes!$N$77:$N$79,Taxes!$N$12),IF(Taxes!$P93&lt;&gt;"",Taxes!$P93,SUMIFS(Taxes!$P$77:$P$79,Taxes!$N$77:$N$79,Taxes!$N$12)))
))
)</f>
        <v>0</v>
      </c>
      <c r="Y297" s="5">
        <f ca="1">IF(Y$4="",0,(Y109+Y117)*
IF(SUMIFS(Taxes!$N$14:$N$17,Taxes!$J$14:$J$17,YEAR(Y$4))=4,IF(Y$1&lt;=Taxes!$P$81*12,Taxes!$P$82,IF(Y$1&lt;=Taxes!$P$83*12,Taxes!$P$84,IF(Taxes!$P93&lt;&gt;"",Taxes!$P93,Taxes!$P$77))),
IF(SUMIFS(Taxes!$N$14:$N$17,Taxes!$J$14:$J$17,YEAR(Y$4))&gt;1,SUMIFS(Taxes!$P$77:$P$79,Taxes!$N$77:$N$79,SUMIFS(Taxes!$N$14:$N$17,Taxes!$J$14:$J$17,YEAR(Y$4))),
IF(Taxes!$N$12&gt;1,SUMIFS(Taxes!$P$77:$P$79,Taxes!$N$77:$N$79,Taxes!$N$12),IF(Taxes!$P93&lt;&gt;"",Taxes!$P93,SUMIFS(Taxes!$P$77:$P$79,Taxes!$N$77:$N$79,Taxes!$N$12)))
))
)</f>
        <v>0</v>
      </c>
      <c r="Z297" s="5">
        <f ca="1">IF(Z$4="",0,(Z109+Z117)*
IF(SUMIFS(Taxes!$N$14:$N$17,Taxes!$J$14:$J$17,YEAR(Z$4))=4,IF(Z$1&lt;=Taxes!$P$81*12,Taxes!$P$82,IF(Z$1&lt;=Taxes!$P$83*12,Taxes!$P$84,IF(Taxes!$P93&lt;&gt;"",Taxes!$P93,Taxes!$P$77))),
IF(SUMIFS(Taxes!$N$14:$N$17,Taxes!$J$14:$J$17,YEAR(Z$4))&gt;1,SUMIFS(Taxes!$P$77:$P$79,Taxes!$N$77:$N$79,SUMIFS(Taxes!$N$14:$N$17,Taxes!$J$14:$J$17,YEAR(Z$4))),
IF(Taxes!$N$12&gt;1,SUMIFS(Taxes!$P$77:$P$79,Taxes!$N$77:$N$79,Taxes!$N$12),IF(Taxes!$P93&lt;&gt;"",Taxes!$P93,SUMIFS(Taxes!$P$77:$P$79,Taxes!$N$77:$N$79,Taxes!$N$12)))
))
)</f>
        <v>0</v>
      </c>
      <c r="AA297" s="5">
        <f ca="1">IF(AA$4="",0,(AA109+AA117)*
IF(SUMIFS(Taxes!$N$14:$N$17,Taxes!$J$14:$J$17,YEAR(AA$4))=4,IF(AA$1&lt;=Taxes!$P$81*12,Taxes!$P$82,IF(AA$1&lt;=Taxes!$P$83*12,Taxes!$P$84,IF(Taxes!$P93&lt;&gt;"",Taxes!$P93,Taxes!$P$77))),
IF(SUMIFS(Taxes!$N$14:$N$17,Taxes!$J$14:$J$17,YEAR(AA$4))&gt;1,SUMIFS(Taxes!$P$77:$P$79,Taxes!$N$77:$N$79,SUMIFS(Taxes!$N$14:$N$17,Taxes!$J$14:$J$17,YEAR(AA$4))),
IF(Taxes!$N$12&gt;1,SUMIFS(Taxes!$P$77:$P$79,Taxes!$N$77:$N$79,Taxes!$N$12),IF(Taxes!$P93&lt;&gt;"",Taxes!$P93,SUMIFS(Taxes!$P$77:$P$79,Taxes!$N$77:$N$79,Taxes!$N$12)))
))
)</f>
        <v>0</v>
      </c>
      <c r="AB297" s="5">
        <f ca="1">IF(AB$4="",0,(AB109+AB117)*
IF(SUMIFS(Taxes!$N$14:$N$17,Taxes!$J$14:$J$17,YEAR(AB$4))=4,IF(AB$1&lt;=Taxes!$P$81*12,Taxes!$P$82,IF(AB$1&lt;=Taxes!$P$83*12,Taxes!$P$84,IF(Taxes!$P93&lt;&gt;"",Taxes!$P93,Taxes!$P$77))),
IF(SUMIFS(Taxes!$N$14:$N$17,Taxes!$J$14:$J$17,YEAR(AB$4))&gt;1,SUMIFS(Taxes!$P$77:$P$79,Taxes!$N$77:$N$79,SUMIFS(Taxes!$N$14:$N$17,Taxes!$J$14:$J$17,YEAR(AB$4))),
IF(Taxes!$N$12&gt;1,SUMIFS(Taxes!$P$77:$P$79,Taxes!$N$77:$N$79,Taxes!$N$12),IF(Taxes!$P93&lt;&gt;"",Taxes!$P93,SUMIFS(Taxes!$P$77:$P$79,Taxes!$N$77:$N$79,Taxes!$N$12)))
))
)</f>
        <v>0</v>
      </c>
      <c r="AC297" s="5">
        <f ca="1">IF(AC$4="",0,(AC109+AC117)*
IF(SUMIFS(Taxes!$N$14:$N$17,Taxes!$J$14:$J$17,YEAR(AC$4))=4,IF(AC$1&lt;=Taxes!$P$81*12,Taxes!$P$82,IF(AC$1&lt;=Taxes!$P$83*12,Taxes!$P$84,IF(Taxes!$P93&lt;&gt;"",Taxes!$P93,Taxes!$P$77))),
IF(SUMIFS(Taxes!$N$14:$N$17,Taxes!$J$14:$J$17,YEAR(AC$4))&gt;1,SUMIFS(Taxes!$P$77:$P$79,Taxes!$N$77:$N$79,SUMIFS(Taxes!$N$14:$N$17,Taxes!$J$14:$J$17,YEAR(AC$4))),
IF(Taxes!$N$12&gt;1,SUMIFS(Taxes!$P$77:$P$79,Taxes!$N$77:$N$79,Taxes!$N$12),IF(Taxes!$P93&lt;&gt;"",Taxes!$P93,SUMIFS(Taxes!$P$77:$P$79,Taxes!$N$77:$N$79,Taxes!$N$12)))
))
)</f>
        <v>0</v>
      </c>
      <c r="AD297" s="5">
        <f ca="1">IF(AD$4="",0,(AD109+AD117)*
IF(SUMIFS(Taxes!$N$14:$N$17,Taxes!$J$14:$J$17,YEAR(AD$4))=4,IF(AD$1&lt;=Taxes!$P$81*12,Taxes!$P$82,IF(AD$1&lt;=Taxes!$P$83*12,Taxes!$P$84,IF(Taxes!$P93&lt;&gt;"",Taxes!$P93,Taxes!$P$77))),
IF(SUMIFS(Taxes!$N$14:$N$17,Taxes!$J$14:$J$17,YEAR(AD$4))&gt;1,SUMIFS(Taxes!$P$77:$P$79,Taxes!$N$77:$N$79,SUMIFS(Taxes!$N$14:$N$17,Taxes!$J$14:$J$17,YEAR(AD$4))),
IF(Taxes!$N$12&gt;1,SUMIFS(Taxes!$P$77:$P$79,Taxes!$N$77:$N$79,Taxes!$N$12),IF(Taxes!$P93&lt;&gt;"",Taxes!$P93,SUMIFS(Taxes!$P$77:$P$79,Taxes!$N$77:$N$79,Taxes!$N$12)))
))
)</f>
        <v>0</v>
      </c>
      <c r="AE297" s="5">
        <f ca="1">IF(AE$4="",0,(AE109+AE117)*
IF(SUMIFS(Taxes!$N$14:$N$17,Taxes!$J$14:$J$17,YEAR(AE$4))=4,IF(AE$1&lt;=Taxes!$P$81*12,Taxes!$P$82,IF(AE$1&lt;=Taxes!$P$83*12,Taxes!$P$84,IF(Taxes!$P93&lt;&gt;"",Taxes!$P93,Taxes!$P$77))),
IF(SUMIFS(Taxes!$N$14:$N$17,Taxes!$J$14:$J$17,YEAR(AE$4))&gt;1,SUMIFS(Taxes!$P$77:$P$79,Taxes!$N$77:$N$79,SUMIFS(Taxes!$N$14:$N$17,Taxes!$J$14:$J$17,YEAR(AE$4))),
IF(Taxes!$N$12&gt;1,SUMIFS(Taxes!$P$77:$P$79,Taxes!$N$77:$N$79,Taxes!$N$12),IF(Taxes!$P93&lt;&gt;"",Taxes!$P93,SUMIFS(Taxes!$P$77:$P$79,Taxes!$N$77:$N$79,Taxes!$N$12)))
))
)</f>
        <v>0</v>
      </c>
      <c r="AF297" s="5">
        <f ca="1">IF(AF$4="",0,(AF109+AF117)*
IF(SUMIFS(Taxes!$N$14:$N$17,Taxes!$J$14:$J$17,YEAR(AF$4))=4,IF(AF$1&lt;=Taxes!$P$81*12,Taxes!$P$82,IF(AF$1&lt;=Taxes!$P$83*12,Taxes!$P$84,IF(Taxes!$P93&lt;&gt;"",Taxes!$P93,Taxes!$P$77))),
IF(SUMIFS(Taxes!$N$14:$N$17,Taxes!$J$14:$J$17,YEAR(AF$4))&gt;1,SUMIFS(Taxes!$P$77:$P$79,Taxes!$N$77:$N$79,SUMIFS(Taxes!$N$14:$N$17,Taxes!$J$14:$J$17,YEAR(AF$4))),
IF(Taxes!$N$12&gt;1,SUMIFS(Taxes!$P$77:$P$79,Taxes!$N$77:$N$79,Taxes!$N$12),IF(Taxes!$P93&lt;&gt;"",Taxes!$P93,SUMIFS(Taxes!$P$77:$P$79,Taxes!$N$77:$N$79,Taxes!$N$12)))
))
)</f>
        <v>0</v>
      </c>
      <c r="AG297" s="5">
        <f ca="1">IF(AG$4="",0,(AG109+AG117)*
IF(SUMIFS(Taxes!$N$14:$N$17,Taxes!$J$14:$J$17,YEAR(AG$4))=4,IF(AG$1&lt;=Taxes!$P$81*12,Taxes!$P$82,IF(AG$1&lt;=Taxes!$P$83*12,Taxes!$P$84,IF(Taxes!$P93&lt;&gt;"",Taxes!$P93,Taxes!$P$77))),
IF(SUMIFS(Taxes!$N$14:$N$17,Taxes!$J$14:$J$17,YEAR(AG$4))&gt;1,SUMIFS(Taxes!$P$77:$P$79,Taxes!$N$77:$N$79,SUMIFS(Taxes!$N$14:$N$17,Taxes!$J$14:$J$17,YEAR(AG$4))),
IF(Taxes!$N$12&gt;1,SUMIFS(Taxes!$P$77:$P$79,Taxes!$N$77:$N$79,Taxes!$N$12),IF(Taxes!$P93&lt;&gt;"",Taxes!$P93,SUMIFS(Taxes!$P$77:$P$79,Taxes!$N$77:$N$79,Taxes!$N$12)))
))
)</f>
        <v>0</v>
      </c>
      <c r="AH297" s="5">
        <f ca="1">IF(AH$4="",0,(AH109+AH117)*
IF(SUMIFS(Taxes!$N$14:$N$17,Taxes!$J$14:$J$17,YEAR(AH$4))=4,IF(AH$1&lt;=Taxes!$P$81*12,Taxes!$P$82,IF(AH$1&lt;=Taxes!$P$83*12,Taxes!$P$84,IF(Taxes!$P93&lt;&gt;"",Taxes!$P93,Taxes!$P$77))),
IF(SUMIFS(Taxes!$N$14:$N$17,Taxes!$J$14:$J$17,YEAR(AH$4))&gt;1,SUMIFS(Taxes!$P$77:$P$79,Taxes!$N$77:$N$79,SUMIFS(Taxes!$N$14:$N$17,Taxes!$J$14:$J$17,YEAR(AH$4))),
IF(Taxes!$N$12&gt;1,SUMIFS(Taxes!$P$77:$P$79,Taxes!$N$77:$N$79,Taxes!$N$12),IF(Taxes!$P93&lt;&gt;"",Taxes!$P93,SUMIFS(Taxes!$P$77:$P$79,Taxes!$N$77:$N$79,Taxes!$N$12)))
))
)</f>
        <v>0</v>
      </c>
      <c r="AI297" s="5">
        <f ca="1">IF(AI$4="",0,(AI109+AI117)*
IF(SUMIFS(Taxes!$N$14:$N$17,Taxes!$J$14:$J$17,YEAR(AI$4))=4,IF(AI$1&lt;=Taxes!$P$81*12,Taxes!$P$82,IF(AI$1&lt;=Taxes!$P$83*12,Taxes!$P$84,IF(Taxes!$P93&lt;&gt;"",Taxes!$P93,Taxes!$P$77))),
IF(SUMIFS(Taxes!$N$14:$N$17,Taxes!$J$14:$J$17,YEAR(AI$4))&gt;1,SUMIFS(Taxes!$P$77:$P$79,Taxes!$N$77:$N$79,SUMIFS(Taxes!$N$14:$N$17,Taxes!$J$14:$J$17,YEAR(AI$4))),
IF(Taxes!$N$12&gt;1,SUMIFS(Taxes!$P$77:$P$79,Taxes!$N$77:$N$79,Taxes!$N$12),IF(Taxes!$P93&lt;&gt;"",Taxes!$P93,SUMIFS(Taxes!$P$77:$P$79,Taxes!$N$77:$N$79,Taxes!$N$12)))
))
)</f>
        <v>0</v>
      </c>
      <c r="AJ297" s="5">
        <f ca="1">IF(AJ$4="",0,(AJ109+AJ117)*
IF(SUMIFS(Taxes!$N$14:$N$17,Taxes!$J$14:$J$17,YEAR(AJ$4))=4,IF(AJ$1&lt;=Taxes!$P$81*12,Taxes!$P$82,IF(AJ$1&lt;=Taxes!$P$83*12,Taxes!$P$84,IF(Taxes!$P93&lt;&gt;"",Taxes!$P93,Taxes!$P$77))),
IF(SUMIFS(Taxes!$N$14:$N$17,Taxes!$J$14:$J$17,YEAR(AJ$4))&gt;1,SUMIFS(Taxes!$P$77:$P$79,Taxes!$N$77:$N$79,SUMIFS(Taxes!$N$14:$N$17,Taxes!$J$14:$J$17,YEAR(AJ$4))),
IF(Taxes!$N$12&gt;1,SUMIFS(Taxes!$P$77:$P$79,Taxes!$N$77:$N$79,Taxes!$N$12),IF(Taxes!$P93&lt;&gt;"",Taxes!$P93,SUMIFS(Taxes!$P$77:$P$79,Taxes!$N$77:$N$79,Taxes!$N$12)))
))
)</f>
        <v>0</v>
      </c>
      <c r="AK297" s="5">
        <f ca="1">IF(AK$4="",0,(AK109+AK117)*
IF(SUMIFS(Taxes!$N$14:$N$17,Taxes!$J$14:$J$17,YEAR(AK$4))=4,IF(AK$1&lt;=Taxes!$P$81*12,Taxes!$P$82,IF(AK$1&lt;=Taxes!$P$83*12,Taxes!$P$84,IF(Taxes!$P93&lt;&gt;"",Taxes!$P93,Taxes!$P$77))),
IF(SUMIFS(Taxes!$N$14:$N$17,Taxes!$J$14:$J$17,YEAR(AK$4))&gt;1,SUMIFS(Taxes!$P$77:$P$79,Taxes!$N$77:$N$79,SUMIFS(Taxes!$N$14:$N$17,Taxes!$J$14:$J$17,YEAR(AK$4))),
IF(Taxes!$N$12&gt;1,SUMIFS(Taxes!$P$77:$P$79,Taxes!$N$77:$N$79,Taxes!$N$12),IF(Taxes!$P93&lt;&gt;"",Taxes!$P93,SUMIFS(Taxes!$P$77:$P$79,Taxes!$N$77:$N$79,Taxes!$N$12)))
))
)</f>
        <v>0</v>
      </c>
      <c r="AL297" s="5">
        <f ca="1">IF(AL$4="",0,(AL109+AL117)*
IF(SUMIFS(Taxes!$N$14:$N$17,Taxes!$J$14:$J$17,YEAR(AL$4))=4,IF(AL$1&lt;=Taxes!$P$81*12,Taxes!$P$82,IF(AL$1&lt;=Taxes!$P$83*12,Taxes!$P$84,IF(Taxes!$P93&lt;&gt;"",Taxes!$P93,Taxes!$P$77))),
IF(SUMIFS(Taxes!$N$14:$N$17,Taxes!$J$14:$J$17,YEAR(AL$4))&gt;1,SUMIFS(Taxes!$P$77:$P$79,Taxes!$N$77:$N$79,SUMIFS(Taxes!$N$14:$N$17,Taxes!$J$14:$J$17,YEAR(AL$4))),
IF(Taxes!$N$12&gt;1,SUMIFS(Taxes!$P$77:$P$79,Taxes!$N$77:$N$79,Taxes!$N$12),IF(Taxes!$P93&lt;&gt;"",Taxes!$P93,SUMIFS(Taxes!$P$77:$P$79,Taxes!$N$77:$N$79,Taxes!$N$12)))
))
)</f>
        <v>0</v>
      </c>
      <c r="AM297" s="5">
        <f ca="1">IF(AM$4="",0,(AM109+AM117)*
IF(SUMIFS(Taxes!$N$14:$N$17,Taxes!$J$14:$J$17,YEAR(AM$4))=4,IF(AM$1&lt;=Taxes!$P$81*12,Taxes!$P$82,IF(AM$1&lt;=Taxes!$P$83*12,Taxes!$P$84,IF(Taxes!$P93&lt;&gt;"",Taxes!$P93,Taxes!$P$77))),
IF(SUMIFS(Taxes!$N$14:$N$17,Taxes!$J$14:$J$17,YEAR(AM$4))&gt;1,SUMIFS(Taxes!$P$77:$P$79,Taxes!$N$77:$N$79,SUMIFS(Taxes!$N$14:$N$17,Taxes!$J$14:$J$17,YEAR(AM$4))),
IF(Taxes!$N$12&gt;1,SUMIFS(Taxes!$P$77:$P$79,Taxes!$N$77:$N$79,Taxes!$N$12),IF(Taxes!$P93&lt;&gt;"",Taxes!$P93,SUMIFS(Taxes!$P$77:$P$79,Taxes!$N$77:$N$79,Taxes!$N$12)))
))
)</f>
        <v>0</v>
      </c>
      <c r="AN297" s="5">
        <f ca="1">IF(AN$4="",0,(AN109+AN117)*
IF(SUMIFS(Taxes!$N$14:$N$17,Taxes!$J$14:$J$17,YEAR(AN$4))=4,IF(AN$1&lt;=Taxes!$P$81*12,Taxes!$P$82,IF(AN$1&lt;=Taxes!$P$83*12,Taxes!$P$84,IF(Taxes!$P93&lt;&gt;"",Taxes!$P93,Taxes!$P$77))),
IF(SUMIFS(Taxes!$N$14:$N$17,Taxes!$J$14:$J$17,YEAR(AN$4))&gt;1,SUMIFS(Taxes!$P$77:$P$79,Taxes!$N$77:$N$79,SUMIFS(Taxes!$N$14:$N$17,Taxes!$J$14:$J$17,YEAR(AN$4))),
IF(Taxes!$N$12&gt;1,SUMIFS(Taxes!$P$77:$P$79,Taxes!$N$77:$N$79,Taxes!$N$12),IF(Taxes!$P93&lt;&gt;"",Taxes!$P93,SUMIFS(Taxes!$P$77:$P$79,Taxes!$N$77:$N$79,Taxes!$N$12)))
))
)</f>
        <v>0</v>
      </c>
      <c r="AO297" s="5">
        <f ca="1">IF(AO$4="",0,(AO109+AO117)*
IF(SUMIFS(Taxes!$N$14:$N$17,Taxes!$J$14:$J$17,YEAR(AO$4))=4,IF(AO$1&lt;=Taxes!$P$81*12,Taxes!$P$82,IF(AO$1&lt;=Taxes!$P$83*12,Taxes!$P$84,IF(Taxes!$P93&lt;&gt;"",Taxes!$P93,Taxes!$P$77))),
IF(SUMIFS(Taxes!$N$14:$N$17,Taxes!$J$14:$J$17,YEAR(AO$4))&gt;1,SUMIFS(Taxes!$P$77:$P$79,Taxes!$N$77:$N$79,SUMIFS(Taxes!$N$14:$N$17,Taxes!$J$14:$J$17,YEAR(AO$4))),
IF(Taxes!$N$12&gt;1,SUMIFS(Taxes!$P$77:$P$79,Taxes!$N$77:$N$79,Taxes!$N$12),IF(Taxes!$P93&lt;&gt;"",Taxes!$P93,SUMIFS(Taxes!$P$77:$P$79,Taxes!$N$77:$N$79,Taxes!$N$12)))
))
)</f>
        <v>0</v>
      </c>
      <c r="AP297" s="5">
        <f ca="1">IF(AP$4="",0,(AP109+AP117)*
IF(SUMIFS(Taxes!$N$14:$N$17,Taxes!$J$14:$J$17,YEAR(AP$4))=4,IF(AP$1&lt;=Taxes!$P$81*12,Taxes!$P$82,IF(AP$1&lt;=Taxes!$P$83*12,Taxes!$P$84,IF(Taxes!$P93&lt;&gt;"",Taxes!$P93,Taxes!$P$77))),
IF(SUMIFS(Taxes!$N$14:$N$17,Taxes!$J$14:$J$17,YEAR(AP$4))&gt;1,SUMIFS(Taxes!$P$77:$P$79,Taxes!$N$77:$N$79,SUMIFS(Taxes!$N$14:$N$17,Taxes!$J$14:$J$17,YEAR(AP$4))),
IF(Taxes!$N$12&gt;1,SUMIFS(Taxes!$P$77:$P$79,Taxes!$N$77:$N$79,Taxes!$N$12),IF(Taxes!$P93&lt;&gt;"",Taxes!$P93,SUMIFS(Taxes!$P$77:$P$79,Taxes!$N$77:$N$79,Taxes!$N$12)))
))
)</f>
        <v>0</v>
      </c>
      <c r="AQ297" s="5">
        <f ca="1">IF(AQ$4="",0,(AQ109+AQ117)*
IF(SUMIFS(Taxes!$N$14:$N$17,Taxes!$J$14:$J$17,YEAR(AQ$4))=4,IF(AQ$1&lt;=Taxes!$P$81*12,Taxes!$P$82,IF(AQ$1&lt;=Taxes!$P$83*12,Taxes!$P$84,IF(Taxes!$P93&lt;&gt;"",Taxes!$P93,Taxes!$P$77))),
IF(SUMIFS(Taxes!$N$14:$N$17,Taxes!$J$14:$J$17,YEAR(AQ$4))&gt;1,SUMIFS(Taxes!$P$77:$P$79,Taxes!$N$77:$N$79,SUMIFS(Taxes!$N$14:$N$17,Taxes!$J$14:$J$17,YEAR(AQ$4))),
IF(Taxes!$N$12&gt;1,SUMIFS(Taxes!$P$77:$P$79,Taxes!$N$77:$N$79,Taxes!$N$12),IF(Taxes!$P93&lt;&gt;"",Taxes!$P93,SUMIFS(Taxes!$P$77:$P$79,Taxes!$N$77:$N$79,Taxes!$N$12)))
))
)</f>
        <v>0</v>
      </c>
      <c r="AR297" s="5">
        <f ca="1">IF(AR$4="",0,(AR109+AR117)*
IF(SUMIFS(Taxes!$N$14:$N$17,Taxes!$J$14:$J$17,YEAR(AR$4))=4,IF(AR$1&lt;=Taxes!$P$81*12,Taxes!$P$82,IF(AR$1&lt;=Taxes!$P$83*12,Taxes!$P$84,IF(Taxes!$P93&lt;&gt;"",Taxes!$P93,Taxes!$P$77))),
IF(SUMIFS(Taxes!$N$14:$N$17,Taxes!$J$14:$J$17,YEAR(AR$4))&gt;1,SUMIFS(Taxes!$P$77:$P$79,Taxes!$N$77:$N$79,SUMIFS(Taxes!$N$14:$N$17,Taxes!$J$14:$J$17,YEAR(AR$4))),
IF(Taxes!$N$12&gt;1,SUMIFS(Taxes!$P$77:$P$79,Taxes!$N$77:$N$79,Taxes!$N$12),IF(Taxes!$P93&lt;&gt;"",Taxes!$P93,SUMIFS(Taxes!$P$77:$P$79,Taxes!$N$77:$N$79,Taxes!$N$12)))
))
)</f>
        <v>0</v>
      </c>
      <c r="AS297" s="5">
        <f ca="1">IF(AS$4="",0,(AS109+AS117)*
IF(SUMIFS(Taxes!$N$14:$N$17,Taxes!$J$14:$J$17,YEAR(AS$4))=4,IF(AS$1&lt;=Taxes!$P$81*12,Taxes!$P$82,IF(AS$1&lt;=Taxes!$P$83*12,Taxes!$P$84,IF(Taxes!$P93&lt;&gt;"",Taxes!$P93,Taxes!$P$77))),
IF(SUMIFS(Taxes!$N$14:$N$17,Taxes!$J$14:$J$17,YEAR(AS$4))&gt;1,SUMIFS(Taxes!$P$77:$P$79,Taxes!$N$77:$N$79,SUMIFS(Taxes!$N$14:$N$17,Taxes!$J$14:$J$17,YEAR(AS$4))),
IF(Taxes!$N$12&gt;1,SUMIFS(Taxes!$P$77:$P$79,Taxes!$N$77:$N$79,Taxes!$N$12),IF(Taxes!$P93&lt;&gt;"",Taxes!$P93,SUMIFS(Taxes!$P$77:$P$79,Taxes!$N$77:$N$79,Taxes!$N$12)))
))
)</f>
        <v>0</v>
      </c>
      <c r="AT297" s="5">
        <f ca="1">IF(AT$4="",0,(AT109+AT117)*
IF(SUMIFS(Taxes!$N$14:$N$17,Taxes!$J$14:$J$17,YEAR(AT$4))=4,IF(AT$1&lt;=Taxes!$P$81*12,Taxes!$P$82,IF(AT$1&lt;=Taxes!$P$83*12,Taxes!$P$84,IF(Taxes!$P93&lt;&gt;"",Taxes!$P93,Taxes!$P$77))),
IF(SUMIFS(Taxes!$N$14:$N$17,Taxes!$J$14:$J$17,YEAR(AT$4))&gt;1,SUMIFS(Taxes!$P$77:$P$79,Taxes!$N$77:$N$79,SUMIFS(Taxes!$N$14:$N$17,Taxes!$J$14:$J$17,YEAR(AT$4))),
IF(Taxes!$N$12&gt;1,SUMIFS(Taxes!$P$77:$P$79,Taxes!$N$77:$N$79,Taxes!$N$12),IF(Taxes!$P93&lt;&gt;"",Taxes!$P93,SUMIFS(Taxes!$P$77:$P$79,Taxes!$N$77:$N$79,Taxes!$N$12)))
))
)</f>
        <v>0</v>
      </c>
      <c r="AU297" s="5">
        <f ca="1">IF(AU$4="",0,(AU109+AU117)*
IF(SUMIFS(Taxes!$N$14:$N$17,Taxes!$J$14:$J$17,YEAR(AU$4))=4,IF(AU$1&lt;=Taxes!$P$81*12,Taxes!$P$82,IF(AU$1&lt;=Taxes!$P$83*12,Taxes!$P$84,IF(Taxes!$P93&lt;&gt;"",Taxes!$P93,Taxes!$P$77))),
IF(SUMIFS(Taxes!$N$14:$N$17,Taxes!$J$14:$J$17,YEAR(AU$4))&gt;1,SUMIFS(Taxes!$P$77:$P$79,Taxes!$N$77:$N$79,SUMIFS(Taxes!$N$14:$N$17,Taxes!$J$14:$J$17,YEAR(AU$4))),
IF(Taxes!$N$12&gt;1,SUMIFS(Taxes!$P$77:$P$79,Taxes!$N$77:$N$79,Taxes!$N$12),IF(Taxes!$P93&lt;&gt;"",Taxes!$P93,SUMIFS(Taxes!$P$77:$P$79,Taxes!$N$77:$N$79,Taxes!$N$12)))
))
)</f>
        <v>0</v>
      </c>
      <c r="AV297" s="5">
        <f ca="1">IF(AV$4="",0,(AV109+AV117)*
IF(SUMIFS(Taxes!$N$14:$N$17,Taxes!$J$14:$J$17,YEAR(AV$4))=4,IF(AV$1&lt;=Taxes!$P$81*12,Taxes!$P$82,IF(AV$1&lt;=Taxes!$P$83*12,Taxes!$P$84,IF(Taxes!$P93&lt;&gt;"",Taxes!$P93,Taxes!$P$77))),
IF(SUMIFS(Taxes!$N$14:$N$17,Taxes!$J$14:$J$17,YEAR(AV$4))&gt;1,SUMIFS(Taxes!$P$77:$P$79,Taxes!$N$77:$N$79,SUMIFS(Taxes!$N$14:$N$17,Taxes!$J$14:$J$17,YEAR(AV$4))),
IF(Taxes!$N$12&gt;1,SUMIFS(Taxes!$P$77:$P$79,Taxes!$N$77:$N$79,Taxes!$N$12),IF(Taxes!$P93&lt;&gt;"",Taxes!$P93,SUMIFS(Taxes!$P$77:$P$79,Taxes!$N$77:$N$79,Taxes!$N$12)))
))
)</f>
        <v>0</v>
      </c>
      <c r="AW297" s="5">
        <f ca="1">IF(AW$4="",0,(AW109+AW117)*
IF(SUMIFS(Taxes!$N$14:$N$17,Taxes!$J$14:$J$17,YEAR(AW$4))=4,IF(AW$1&lt;=Taxes!$P$81*12,Taxes!$P$82,IF(AW$1&lt;=Taxes!$P$83*12,Taxes!$P$84,IF(Taxes!$P93&lt;&gt;"",Taxes!$P93,Taxes!$P$77))),
IF(SUMIFS(Taxes!$N$14:$N$17,Taxes!$J$14:$J$17,YEAR(AW$4))&gt;1,SUMIFS(Taxes!$P$77:$P$79,Taxes!$N$77:$N$79,SUMIFS(Taxes!$N$14:$N$17,Taxes!$J$14:$J$17,YEAR(AW$4))),
IF(Taxes!$N$12&gt;1,SUMIFS(Taxes!$P$77:$P$79,Taxes!$N$77:$N$79,Taxes!$N$12),IF(Taxes!$P93&lt;&gt;"",Taxes!$P93,SUMIFS(Taxes!$P$77:$P$79,Taxes!$N$77:$N$79,Taxes!$N$12)))
))
)</f>
        <v>0</v>
      </c>
      <c r="AX297" s="5">
        <f ca="1">IF(AX$4="",0,(AX109+AX117)*
IF(SUMIFS(Taxes!$N$14:$N$17,Taxes!$J$14:$J$17,YEAR(AX$4))=4,IF(AX$1&lt;=Taxes!$P$81*12,Taxes!$P$82,IF(AX$1&lt;=Taxes!$P$83*12,Taxes!$P$84,IF(Taxes!$P93&lt;&gt;"",Taxes!$P93,Taxes!$P$77))),
IF(SUMIFS(Taxes!$N$14:$N$17,Taxes!$J$14:$J$17,YEAR(AX$4))&gt;1,SUMIFS(Taxes!$P$77:$P$79,Taxes!$N$77:$N$79,SUMIFS(Taxes!$N$14:$N$17,Taxes!$J$14:$J$17,YEAR(AX$4))),
IF(Taxes!$N$12&gt;1,SUMIFS(Taxes!$P$77:$P$79,Taxes!$N$77:$N$79,Taxes!$N$12),IF(Taxes!$P93&lt;&gt;"",Taxes!$P93,SUMIFS(Taxes!$P$77:$P$79,Taxes!$N$77:$N$79,Taxes!$N$12)))
))
)</f>
        <v>0</v>
      </c>
      <c r="AY297" s="5">
        <f ca="1">IF(AY$4="",0,(AY109+AY117)*
IF(SUMIFS(Taxes!$N$14:$N$17,Taxes!$J$14:$J$17,YEAR(AY$4))=4,IF(AY$1&lt;=Taxes!$P$81*12,Taxes!$P$82,IF(AY$1&lt;=Taxes!$P$83*12,Taxes!$P$84,IF(Taxes!$P93&lt;&gt;"",Taxes!$P93,Taxes!$P$77))),
IF(SUMIFS(Taxes!$N$14:$N$17,Taxes!$J$14:$J$17,YEAR(AY$4))&gt;1,SUMIFS(Taxes!$P$77:$P$79,Taxes!$N$77:$N$79,SUMIFS(Taxes!$N$14:$N$17,Taxes!$J$14:$J$17,YEAR(AY$4))),
IF(Taxes!$N$12&gt;1,SUMIFS(Taxes!$P$77:$P$79,Taxes!$N$77:$N$79,Taxes!$N$12),IF(Taxes!$P93&lt;&gt;"",Taxes!$P93,SUMIFS(Taxes!$P$77:$P$79,Taxes!$N$77:$N$79,Taxes!$N$12)))
))
)</f>
        <v>0</v>
      </c>
      <c r="AZ297" s="5">
        <f ca="1">IF(AZ$4="",0,(AZ109+AZ117)*
IF(SUMIFS(Taxes!$N$14:$N$17,Taxes!$J$14:$J$17,YEAR(AZ$4))=4,IF(AZ$1&lt;=Taxes!$P$81*12,Taxes!$P$82,IF(AZ$1&lt;=Taxes!$P$83*12,Taxes!$P$84,IF(Taxes!$P93&lt;&gt;"",Taxes!$P93,Taxes!$P$77))),
IF(SUMIFS(Taxes!$N$14:$N$17,Taxes!$J$14:$J$17,YEAR(AZ$4))&gt;1,SUMIFS(Taxes!$P$77:$P$79,Taxes!$N$77:$N$79,SUMIFS(Taxes!$N$14:$N$17,Taxes!$J$14:$J$17,YEAR(AZ$4))),
IF(Taxes!$N$12&gt;1,SUMIFS(Taxes!$P$77:$P$79,Taxes!$N$77:$N$79,Taxes!$N$12),IF(Taxes!$P93&lt;&gt;"",Taxes!$P93,SUMIFS(Taxes!$P$77:$P$79,Taxes!$N$77:$N$79,Taxes!$N$12)))
))
)</f>
        <v>0</v>
      </c>
      <c r="BA297" s="5">
        <f ca="1">IF(BA$4="",0,(BA109+BA117)*
IF(SUMIFS(Taxes!$N$14:$N$17,Taxes!$J$14:$J$17,YEAR(BA$4))=4,IF(BA$1&lt;=Taxes!$P$81*12,Taxes!$P$82,IF(BA$1&lt;=Taxes!$P$83*12,Taxes!$P$84,IF(Taxes!$P93&lt;&gt;"",Taxes!$P93,Taxes!$P$77))),
IF(SUMIFS(Taxes!$N$14:$N$17,Taxes!$J$14:$J$17,YEAR(BA$4))&gt;1,SUMIFS(Taxes!$P$77:$P$79,Taxes!$N$77:$N$79,SUMIFS(Taxes!$N$14:$N$17,Taxes!$J$14:$J$17,YEAR(BA$4))),
IF(Taxes!$N$12&gt;1,SUMIFS(Taxes!$P$77:$P$79,Taxes!$N$77:$N$79,Taxes!$N$12),IF(Taxes!$P93&lt;&gt;"",Taxes!$P93,SUMIFS(Taxes!$P$77:$P$79,Taxes!$N$77:$N$79,Taxes!$N$12)))
))
)</f>
        <v>0</v>
      </c>
      <c r="BB297" s="5">
        <f ca="1">IF(BB$4="",0,(BB109+BB117)*
IF(SUMIFS(Taxes!$N$14:$N$17,Taxes!$J$14:$J$17,YEAR(BB$4))=4,IF(BB$1&lt;=Taxes!$P$81*12,Taxes!$P$82,IF(BB$1&lt;=Taxes!$P$83*12,Taxes!$P$84,IF(Taxes!$P93&lt;&gt;"",Taxes!$P93,Taxes!$P$77))),
IF(SUMIFS(Taxes!$N$14:$N$17,Taxes!$J$14:$J$17,YEAR(BB$4))&gt;1,SUMIFS(Taxes!$P$77:$P$79,Taxes!$N$77:$N$79,SUMIFS(Taxes!$N$14:$N$17,Taxes!$J$14:$J$17,YEAR(BB$4))),
IF(Taxes!$N$12&gt;1,SUMIFS(Taxes!$P$77:$P$79,Taxes!$N$77:$N$79,Taxes!$N$12),IF(Taxes!$P93&lt;&gt;"",Taxes!$P93,SUMIFS(Taxes!$P$77:$P$79,Taxes!$N$77:$N$79,Taxes!$N$12)))
))
)</f>
        <v>0</v>
      </c>
      <c r="BC297" s="5">
        <f ca="1">IF(BC$4="",0,(BC109+BC117)*
IF(SUMIFS(Taxes!$N$14:$N$17,Taxes!$J$14:$J$17,YEAR(BC$4))=4,IF(BC$1&lt;=Taxes!$P$81*12,Taxes!$P$82,IF(BC$1&lt;=Taxes!$P$83*12,Taxes!$P$84,IF(Taxes!$P93&lt;&gt;"",Taxes!$P93,Taxes!$P$77))),
IF(SUMIFS(Taxes!$N$14:$N$17,Taxes!$J$14:$J$17,YEAR(BC$4))&gt;1,SUMIFS(Taxes!$P$77:$P$79,Taxes!$N$77:$N$79,SUMIFS(Taxes!$N$14:$N$17,Taxes!$J$14:$J$17,YEAR(BC$4))),
IF(Taxes!$N$12&gt;1,SUMIFS(Taxes!$P$77:$P$79,Taxes!$N$77:$N$79,Taxes!$N$12),IF(Taxes!$P93&lt;&gt;"",Taxes!$P93,SUMIFS(Taxes!$P$77:$P$79,Taxes!$N$77:$N$79,Taxes!$N$12)))
))
)</f>
        <v>0</v>
      </c>
      <c r="BD297" s="5">
        <f ca="1">IF(BD$4="",0,(BD109+BD117)*
IF(SUMIFS(Taxes!$N$14:$N$17,Taxes!$J$14:$J$17,YEAR(BD$4))=4,IF(BD$1&lt;=Taxes!$P$81*12,Taxes!$P$82,IF(BD$1&lt;=Taxes!$P$83*12,Taxes!$P$84,IF(Taxes!$P93&lt;&gt;"",Taxes!$P93,Taxes!$P$77))),
IF(SUMIFS(Taxes!$N$14:$N$17,Taxes!$J$14:$J$17,YEAR(BD$4))&gt;1,SUMIFS(Taxes!$P$77:$P$79,Taxes!$N$77:$N$79,SUMIFS(Taxes!$N$14:$N$17,Taxes!$J$14:$J$17,YEAR(BD$4))),
IF(Taxes!$N$12&gt;1,SUMIFS(Taxes!$P$77:$P$79,Taxes!$N$77:$N$79,Taxes!$N$12),IF(Taxes!$P93&lt;&gt;"",Taxes!$P93,SUMIFS(Taxes!$P$77:$P$79,Taxes!$N$77:$N$79,Taxes!$N$12)))
))
)</f>
        <v>0</v>
      </c>
      <c r="BE297" s="5">
        <f ca="1">IF(BE$4="",0,(BE109+BE117)*
IF(SUMIFS(Taxes!$N$14:$N$17,Taxes!$J$14:$J$17,YEAR(BE$4))=4,IF(BE$1&lt;=Taxes!$P$81*12,Taxes!$P$82,IF(BE$1&lt;=Taxes!$P$83*12,Taxes!$P$84,IF(Taxes!$P93&lt;&gt;"",Taxes!$P93,Taxes!$P$77))),
IF(SUMIFS(Taxes!$N$14:$N$17,Taxes!$J$14:$J$17,YEAR(BE$4))&gt;1,SUMIFS(Taxes!$P$77:$P$79,Taxes!$N$77:$N$79,SUMIFS(Taxes!$N$14:$N$17,Taxes!$J$14:$J$17,YEAR(BE$4))),
IF(Taxes!$N$12&gt;1,SUMIFS(Taxes!$P$77:$P$79,Taxes!$N$77:$N$79,Taxes!$N$12),IF(Taxes!$P93&lt;&gt;"",Taxes!$P93,SUMIFS(Taxes!$P$77:$P$79,Taxes!$N$77:$N$79,Taxes!$N$12)))
))
)</f>
        <v>0</v>
      </c>
      <c r="BF297" s="5">
        <f ca="1">IF(BF$4="",0,(BF109+BF117)*
IF(SUMIFS(Taxes!$N$14:$N$17,Taxes!$J$14:$J$17,YEAR(BF$4))=4,IF(BF$1&lt;=Taxes!$P$81*12,Taxes!$P$82,IF(BF$1&lt;=Taxes!$P$83*12,Taxes!$P$84,IF(Taxes!$P93&lt;&gt;"",Taxes!$P93,Taxes!$P$77))),
IF(SUMIFS(Taxes!$N$14:$N$17,Taxes!$J$14:$J$17,YEAR(BF$4))&gt;1,SUMIFS(Taxes!$P$77:$P$79,Taxes!$N$77:$N$79,SUMIFS(Taxes!$N$14:$N$17,Taxes!$J$14:$J$17,YEAR(BF$4))),
IF(Taxes!$N$12&gt;1,SUMIFS(Taxes!$P$77:$P$79,Taxes!$N$77:$N$79,Taxes!$N$12),IF(Taxes!$P93&lt;&gt;"",Taxes!$P93,SUMIFS(Taxes!$P$77:$P$79,Taxes!$N$77:$N$79,Taxes!$N$12)))
))
)</f>
        <v>0</v>
      </c>
      <c r="BG297" s="5">
        <f ca="1">IF(BG$4="",0,(BG109+BG117)*
IF(SUMIFS(Taxes!$N$14:$N$17,Taxes!$J$14:$J$17,YEAR(BG$4))=4,IF(BG$1&lt;=Taxes!$P$81*12,Taxes!$P$82,IF(BG$1&lt;=Taxes!$P$83*12,Taxes!$P$84,IF(Taxes!$P93&lt;&gt;"",Taxes!$P93,Taxes!$P$77))),
IF(SUMIFS(Taxes!$N$14:$N$17,Taxes!$J$14:$J$17,YEAR(BG$4))&gt;1,SUMIFS(Taxes!$P$77:$P$79,Taxes!$N$77:$N$79,SUMIFS(Taxes!$N$14:$N$17,Taxes!$J$14:$J$17,YEAR(BG$4))),
IF(Taxes!$N$12&gt;1,SUMIFS(Taxes!$P$77:$P$79,Taxes!$N$77:$N$79,Taxes!$N$12),IF(Taxes!$P93&lt;&gt;"",Taxes!$P93,SUMIFS(Taxes!$P$77:$P$79,Taxes!$N$77:$N$79,Taxes!$N$12)))
))
)</f>
        <v>0</v>
      </c>
      <c r="BH297" s="5">
        <f ca="1">IF(BH$4="",0,(BH109+BH117)*
IF(SUMIFS(Taxes!$N$14:$N$17,Taxes!$J$14:$J$17,YEAR(BH$4))=4,IF(BH$1&lt;=Taxes!$P$81*12,Taxes!$P$82,IF(BH$1&lt;=Taxes!$P$83*12,Taxes!$P$84,IF(Taxes!$P93&lt;&gt;"",Taxes!$P93,Taxes!$P$77))),
IF(SUMIFS(Taxes!$N$14:$N$17,Taxes!$J$14:$J$17,YEAR(BH$4))&gt;1,SUMIFS(Taxes!$P$77:$P$79,Taxes!$N$77:$N$79,SUMIFS(Taxes!$N$14:$N$17,Taxes!$J$14:$J$17,YEAR(BH$4))),
IF(Taxes!$N$12&gt;1,SUMIFS(Taxes!$P$77:$P$79,Taxes!$N$77:$N$79,Taxes!$N$12),IF(Taxes!$P93&lt;&gt;"",Taxes!$P93,SUMIFS(Taxes!$P$77:$P$79,Taxes!$N$77:$N$79,Taxes!$N$12)))
))
)</f>
        <v>0</v>
      </c>
      <c r="BI297" s="5">
        <f ca="1">IF(BI$4="",0,(BI109+BI117)*
IF(SUMIFS(Taxes!$N$14:$N$17,Taxes!$J$14:$J$17,YEAR(BI$4))=4,IF(BI$1&lt;=Taxes!$P$81*12,Taxes!$P$82,IF(BI$1&lt;=Taxes!$P$83*12,Taxes!$P$84,IF(Taxes!$P93&lt;&gt;"",Taxes!$P93,Taxes!$P$77))),
IF(SUMIFS(Taxes!$N$14:$N$17,Taxes!$J$14:$J$17,YEAR(BI$4))&gt;1,SUMIFS(Taxes!$P$77:$P$79,Taxes!$N$77:$N$79,SUMIFS(Taxes!$N$14:$N$17,Taxes!$J$14:$J$17,YEAR(BI$4))),
IF(Taxes!$N$12&gt;1,SUMIFS(Taxes!$P$77:$P$79,Taxes!$N$77:$N$79,Taxes!$N$12),IF(Taxes!$P93&lt;&gt;"",Taxes!$P93,SUMIFS(Taxes!$P$77:$P$79,Taxes!$N$77:$N$79,Taxes!$N$12)))
))
)</f>
        <v>0</v>
      </c>
      <c r="BJ297" s="5">
        <f ca="1">IF(BJ$4="",0,(BJ109+BJ117)*
IF(SUMIFS(Taxes!$N$14:$N$17,Taxes!$J$14:$J$17,YEAR(BJ$4))=4,IF(BJ$1&lt;=Taxes!$P$81*12,Taxes!$P$82,IF(BJ$1&lt;=Taxes!$P$83*12,Taxes!$P$84,IF(Taxes!$P93&lt;&gt;"",Taxes!$P93,Taxes!$P$77))),
IF(SUMIFS(Taxes!$N$14:$N$17,Taxes!$J$14:$J$17,YEAR(BJ$4))&gt;1,SUMIFS(Taxes!$P$77:$P$79,Taxes!$N$77:$N$79,SUMIFS(Taxes!$N$14:$N$17,Taxes!$J$14:$J$17,YEAR(BJ$4))),
IF(Taxes!$N$12&gt;1,SUMIFS(Taxes!$P$77:$P$79,Taxes!$N$77:$N$79,Taxes!$N$12),IF(Taxes!$P93&lt;&gt;"",Taxes!$P93,SUMIFS(Taxes!$P$77:$P$79,Taxes!$N$77:$N$79,Taxes!$N$12)))
))
)</f>
        <v>0</v>
      </c>
      <c r="BK297" s="5">
        <f ca="1">IF(BK$4="",0,(BK109+BK117)*
IF(SUMIFS(Taxes!$N$14:$N$17,Taxes!$J$14:$J$17,YEAR(BK$4))=4,IF(BK$1&lt;=Taxes!$P$81*12,Taxes!$P$82,IF(BK$1&lt;=Taxes!$P$83*12,Taxes!$P$84,IF(Taxes!$P93&lt;&gt;"",Taxes!$P93,Taxes!$P$77))),
IF(SUMIFS(Taxes!$N$14:$N$17,Taxes!$J$14:$J$17,YEAR(BK$4))&gt;1,SUMIFS(Taxes!$P$77:$P$79,Taxes!$N$77:$N$79,SUMIFS(Taxes!$N$14:$N$17,Taxes!$J$14:$J$17,YEAR(BK$4))),
IF(Taxes!$N$12&gt;1,SUMIFS(Taxes!$P$77:$P$79,Taxes!$N$77:$N$79,Taxes!$N$12),IF(Taxes!$P93&lt;&gt;"",Taxes!$P93,SUMIFS(Taxes!$P$77:$P$79,Taxes!$N$77:$N$79,Taxes!$N$12)))
))
)</f>
        <v>0</v>
      </c>
      <c r="BL297" s="5">
        <f ca="1">IF(BL$4="",0,(BL109+BL117)*
IF(SUMIFS(Taxes!$N$14:$N$17,Taxes!$J$14:$J$17,YEAR(BL$4))=4,IF(BL$1&lt;=Taxes!$P$81*12,Taxes!$P$82,IF(BL$1&lt;=Taxes!$P$83*12,Taxes!$P$84,IF(Taxes!$P93&lt;&gt;"",Taxes!$P93,Taxes!$P$77))),
IF(SUMIFS(Taxes!$N$14:$N$17,Taxes!$J$14:$J$17,YEAR(BL$4))&gt;1,SUMIFS(Taxes!$P$77:$P$79,Taxes!$N$77:$N$79,SUMIFS(Taxes!$N$14:$N$17,Taxes!$J$14:$J$17,YEAR(BL$4))),
IF(Taxes!$N$12&gt;1,SUMIFS(Taxes!$P$77:$P$79,Taxes!$N$77:$N$79,Taxes!$N$12),IF(Taxes!$P93&lt;&gt;"",Taxes!$P93,SUMIFS(Taxes!$P$77:$P$79,Taxes!$N$77:$N$79,Taxes!$N$12)))
))
)</f>
        <v>0</v>
      </c>
      <c r="BM297" s="5">
        <f ca="1">IF(BM$4="",0,(BM109+BM117)*
IF(SUMIFS(Taxes!$N$14:$N$17,Taxes!$J$14:$J$17,YEAR(BM$4))=4,IF(BM$1&lt;=Taxes!$P$81*12,Taxes!$P$82,IF(BM$1&lt;=Taxes!$P$83*12,Taxes!$P$84,IF(Taxes!$P93&lt;&gt;"",Taxes!$P93,Taxes!$P$77))),
IF(SUMIFS(Taxes!$N$14:$N$17,Taxes!$J$14:$J$17,YEAR(BM$4))&gt;1,SUMIFS(Taxes!$P$77:$P$79,Taxes!$N$77:$N$79,SUMIFS(Taxes!$N$14:$N$17,Taxes!$J$14:$J$17,YEAR(BM$4))),
IF(Taxes!$N$12&gt;1,SUMIFS(Taxes!$P$77:$P$79,Taxes!$N$77:$N$79,Taxes!$N$12),IF(Taxes!$P93&lt;&gt;"",Taxes!$P93,SUMIFS(Taxes!$P$77:$P$79,Taxes!$N$77:$N$79,Taxes!$N$12)))
))
)</f>
        <v>0</v>
      </c>
      <c r="BN297" s="5">
        <f ca="1">IF(BN$4="",0,(BN109+BN117)*
IF(SUMIFS(Taxes!$N$14:$N$17,Taxes!$J$14:$J$17,YEAR(BN$4))=4,IF(BN$1&lt;=Taxes!$P$81*12,Taxes!$P$82,IF(BN$1&lt;=Taxes!$P$83*12,Taxes!$P$84,IF(Taxes!$P93&lt;&gt;"",Taxes!$P93,Taxes!$P$77))),
IF(SUMIFS(Taxes!$N$14:$N$17,Taxes!$J$14:$J$17,YEAR(BN$4))&gt;1,SUMIFS(Taxes!$P$77:$P$79,Taxes!$N$77:$N$79,SUMIFS(Taxes!$N$14:$N$17,Taxes!$J$14:$J$17,YEAR(BN$4))),
IF(Taxes!$N$12&gt;1,SUMIFS(Taxes!$P$77:$P$79,Taxes!$N$77:$N$79,Taxes!$N$12),IF(Taxes!$P93&lt;&gt;"",Taxes!$P93,SUMIFS(Taxes!$P$77:$P$79,Taxes!$N$77:$N$79,Taxes!$N$12)))
))
)</f>
        <v>0</v>
      </c>
      <c r="BO297" s="5">
        <f ca="1">IF(BO$4="",0,(BO109+BO117)*
IF(SUMIFS(Taxes!$N$14:$N$17,Taxes!$J$14:$J$17,YEAR(BO$4))=4,IF(BO$1&lt;=Taxes!$P$81*12,Taxes!$P$82,IF(BO$1&lt;=Taxes!$P$83*12,Taxes!$P$84,IF(Taxes!$P93&lt;&gt;"",Taxes!$P93,Taxes!$P$77))),
IF(SUMIFS(Taxes!$N$14:$N$17,Taxes!$J$14:$J$17,YEAR(BO$4))&gt;1,SUMIFS(Taxes!$P$77:$P$79,Taxes!$N$77:$N$79,SUMIFS(Taxes!$N$14:$N$17,Taxes!$J$14:$J$17,YEAR(BO$4))),
IF(Taxes!$N$12&gt;1,SUMIFS(Taxes!$P$77:$P$79,Taxes!$N$77:$N$79,Taxes!$N$12),IF(Taxes!$P93&lt;&gt;"",Taxes!$P93,SUMIFS(Taxes!$P$77:$P$79,Taxes!$N$77:$N$79,Taxes!$N$12)))
))
)</f>
        <v>0</v>
      </c>
      <c r="BP297" s="5">
        <f ca="1">IF(BP$4="",0,(BP109+BP117)*
IF(SUMIFS(Taxes!$N$14:$N$17,Taxes!$J$14:$J$17,YEAR(BP$4))=4,IF(BP$1&lt;=Taxes!$P$81*12,Taxes!$P$82,IF(BP$1&lt;=Taxes!$P$83*12,Taxes!$P$84,IF(Taxes!$P93&lt;&gt;"",Taxes!$P93,Taxes!$P$77))),
IF(SUMIFS(Taxes!$N$14:$N$17,Taxes!$J$14:$J$17,YEAR(BP$4))&gt;1,SUMIFS(Taxes!$P$77:$P$79,Taxes!$N$77:$N$79,SUMIFS(Taxes!$N$14:$N$17,Taxes!$J$14:$J$17,YEAR(BP$4))),
IF(Taxes!$N$12&gt;1,SUMIFS(Taxes!$P$77:$P$79,Taxes!$N$77:$N$79,Taxes!$N$12),IF(Taxes!$P93&lt;&gt;"",Taxes!$P93,SUMIFS(Taxes!$P$77:$P$79,Taxes!$N$77:$N$79,Taxes!$N$12)))
))
)</f>
        <v>0</v>
      </c>
      <c r="BQ297" s="5">
        <f ca="1">IF(BQ$4="",0,(BQ109+BQ117)*
IF(SUMIFS(Taxes!$N$14:$N$17,Taxes!$J$14:$J$17,YEAR(BQ$4))=4,IF(BQ$1&lt;=Taxes!$P$81*12,Taxes!$P$82,IF(BQ$1&lt;=Taxes!$P$83*12,Taxes!$P$84,IF(Taxes!$P93&lt;&gt;"",Taxes!$P93,Taxes!$P$77))),
IF(SUMIFS(Taxes!$N$14:$N$17,Taxes!$J$14:$J$17,YEAR(BQ$4))&gt;1,SUMIFS(Taxes!$P$77:$P$79,Taxes!$N$77:$N$79,SUMIFS(Taxes!$N$14:$N$17,Taxes!$J$14:$J$17,YEAR(BQ$4))),
IF(Taxes!$N$12&gt;1,SUMIFS(Taxes!$P$77:$P$79,Taxes!$N$77:$N$79,Taxes!$N$12),IF(Taxes!$P93&lt;&gt;"",Taxes!$P93,SUMIFS(Taxes!$P$77:$P$79,Taxes!$N$77:$N$79,Taxes!$N$12)))
))
)</f>
        <v>0</v>
      </c>
      <c r="BR297" s="5">
        <f ca="1">IF(BR$4="",0,(BR109+BR117)*
IF(SUMIFS(Taxes!$N$14:$N$17,Taxes!$J$14:$J$17,YEAR(BR$4))=4,IF(BR$1&lt;=Taxes!$P$81*12,Taxes!$P$82,IF(BR$1&lt;=Taxes!$P$83*12,Taxes!$P$84,IF(Taxes!$P93&lt;&gt;"",Taxes!$P93,Taxes!$P$77))),
IF(SUMIFS(Taxes!$N$14:$N$17,Taxes!$J$14:$J$17,YEAR(BR$4))&gt;1,SUMIFS(Taxes!$P$77:$P$79,Taxes!$N$77:$N$79,SUMIFS(Taxes!$N$14:$N$17,Taxes!$J$14:$J$17,YEAR(BR$4))),
IF(Taxes!$N$12&gt;1,SUMIFS(Taxes!$P$77:$P$79,Taxes!$N$77:$N$79,Taxes!$N$12),IF(Taxes!$P93&lt;&gt;"",Taxes!$P93,SUMIFS(Taxes!$P$77:$P$79,Taxes!$N$77:$N$79,Taxes!$N$12)))
))
)</f>
        <v>0</v>
      </c>
      <c r="BS297" s="5">
        <f ca="1">IF(BS$4="",0,(BS109+BS117)*
IF(SUMIFS(Taxes!$N$14:$N$17,Taxes!$J$14:$J$17,YEAR(BS$4))=4,IF(BS$1&lt;=Taxes!$P$81*12,Taxes!$P$82,IF(BS$1&lt;=Taxes!$P$83*12,Taxes!$P$84,IF(Taxes!$P93&lt;&gt;"",Taxes!$P93,Taxes!$P$77))),
IF(SUMIFS(Taxes!$N$14:$N$17,Taxes!$J$14:$J$17,YEAR(BS$4))&gt;1,SUMIFS(Taxes!$P$77:$P$79,Taxes!$N$77:$N$79,SUMIFS(Taxes!$N$14:$N$17,Taxes!$J$14:$J$17,YEAR(BS$4))),
IF(Taxes!$N$12&gt;1,SUMIFS(Taxes!$P$77:$P$79,Taxes!$N$77:$N$79,Taxes!$N$12),IF(Taxes!$P93&lt;&gt;"",Taxes!$P93,SUMIFS(Taxes!$P$77:$P$79,Taxes!$N$77:$N$79,Taxes!$N$12)))
))
)</f>
        <v>0</v>
      </c>
      <c r="BT297" s="5">
        <f ca="1">IF(BT$4="",0,(BT109+BT117)*
IF(SUMIFS(Taxes!$N$14:$N$17,Taxes!$J$14:$J$17,YEAR(BT$4))=4,IF(BT$1&lt;=Taxes!$P$81*12,Taxes!$P$82,IF(BT$1&lt;=Taxes!$P$83*12,Taxes!$P$84,IF(Taxes!$P93&lt;&gt;"",Taxes!$P93,Taxes!$P$77))),
IF(SUMIFS(Taxes!$N$14:$N$17,Taxes!$J$14:$J$17,YEAR(BT$4))&gt;1,SUMIFS(Taxes!$P$77:$P$79,Taxes!$N$77:$N$79,SUMIFS(Taxes!$N$14:$N$17,Taxes!$J$14:$J$17,YEAR(BT$4))),
IF(Taxes!$N$12&gt;1,SUMIFS(Taxes!$P$77:$P$79,Taxes!$N$77:$N$79,Taxes!$N$12),IF(Taxes!$P93&lt;&gt;"",Taxes!$P93,SUMIFS(Taxes!$P$77:$P$79,Taxes!$N$77:$N$79,Taxes!$N$12)))
))
)</f>
        <v>0</v>
      </c>
      <c r="BU297" s="5">
        <f ca="1">IF(BU$4="",0,(BU109+BU117)*
IF(SUMIFS(Taxes!$N$14:$N$17,Taxes!$J$14:$J$17,YEAR(BU$4))=4,IF(BU$1&lt;=Taxes!$P$81*12,Taxes!$P$82,IF(BU$1&lt;=Taxes!$P$83*12,Taxes!$P$84,IF(Taxes!$P93&lt;&gt;"",Taxes!$P93,Taxes!$P$77))),
IF(SUMIFS(Taxes!$N$14:$N$17,Taxes!$J$14:$J$17,YEAR(BU$4))&gt;1,SUMIFS(Taxes!$P$77:$P$79,Taxes!$N$77:$N$79,SUMIFS(Taxes!$N$14:$N$17,Taxes!$J$14:$J$17,YEAR(BU$4))),
IF(Taxes!$N$12&gt;1,SUMIFS(Taxes!$P$77:$P$79,Taxes!$N$77:$N$79,Taxes!$N$12),IF(Taxes!$P93&lt;&gt;"",Taxes!$P93,SUMIFS(Taxes!$P$77:$P$79,Taxes!$N$77:$N$79,Taxes!$N$12)))
))
)</f>
        <v>0</v>
      </c>
      <c r="BV297" s="5">
        <f ca="1">IF(BV$4="",0,(BV109+BV117)*
IF(SUMIFS(Taxes!$N$14:$N$17,Taxes!$J$14:$J$17,YEAR(BV$4))=4,IF(BV$1&lt;=Taxes!$P$81*12,Taxes!$P$82,IF(BV$1&lt;=Taxes!$P$83*12,Taxes!$P$84,IF(Taxes!$P93&lt;&gt;"",Taxes!$P93,Taxes!$P$77))),
IF(SUMIFS(Taxes!$N$14:$N$17,Taxes!$J$14:$J$17,YEAR(BV$4))&gt;1,SUMIFS(Taxes!$P$77:$P$79,Taxes!$N$77:$N$79,SUMIFS(Taxes!$N$14:$N$17,Taxes!$J$14:$J$17,YEAR(BV$4))),
IF(Taxes!$N$12&gt;1,SUMIFS(Taxes!$P$77:$P$79,Taxes!$N$77:$N$79,Taxes!$N$12),IF(Taxes!$P93&lt;&gt;"",Taxes!$P93,SUMIFS(Taxes!$P$77:$P$79,Taxes!$N$77:$N$79,Taxes!$N$12)))
))
)</f>
        <v>0</v>
      </c>
      <c r="BW297" s="5">
        <f ca="1">IF(BW$4="",0,(BW109+BW117)*
IF(SUMIFS(Taxes!$N$14:$N$17,Taxes!$J$14:$J$17,YEAR(BW$4))=4,IF(BW$1&lt;=Taxes!$P$81*12,Taxes!$P$82,IF(BW$1&lt;=Taxes!$P$83*12,Taxes!$P$84,IF(Taxes!$P93&lt;&gt;"",Taxes!$P93,Taxes!$P$77))),
IF(SUMIFS(Taxes!$N$14:$N$17,Taxes!$J$14:$J$17,YEAR(BW$4))&gt;1,SUMIFS(Taxes!$P$77:$P$79,Taxes!$N$77:$N$79,SUMIFS(Taxes!$N$14:$N$17,Taxes!$J$14:$J$17,YEAR(BW$4))),
IF(Taxes!$N$12&gt;1,SUMIFS(Taxes!$P$77:$P$79,Taxes!$N$77:$N$79,Taxes!$N$12),IF(Taxes!$P93&lt;&gt;"",Taxes!$P93,SUMIFS(Taxes!$P$77:$P$79,Taxes!$N$77:$N$79,Taxes!$N$12)))
))
)</f>
        <v>0</v>
      </c>
      <c r="BX297" s="5">
        <f ca="1">IF(BX$4="",0,(BX109+BX117)*
IF(SUMIFS(Taxes!$N$14:$N$17,Taxes!$J$14:$J$17,YEAR(BX$4))=4,IF(BX$1&lt;=Taxes!$P$81*12,Taxes!$P$82,IF(BX$1&lt;=Taxes!$P$83*12,Taxes!$P$84,IF(Taxes!$P93&lt;&gt;"",Taxes!$P93,Taxes!$P$77))),
IF(SUMIFS(Taxes!$N$14:$N$17,Taxes!$J$14:$J$17,YEAR(BX$4))&gt;1,SUMIFS(Taxes!$P$77:$P$79,Taxes!$N$77:$N$79,SUMIFS(Taxes!$N$14:$N$17,Taxes!$J$14:$J$17,YEAR(BX$4))),
IF(Taxes!$N$12&gt;1,SUMIFS(Taxes!$P$77:$P$79,Taxes!$N$77:$N$79,Taxes!$N$12),IF(Taxes!$P93&lt;&gt;"",Taxes!$P93,SUMIFS(Taxes!$P$77:$P$79,Taxes!$N$77:$N$79,Taxes!$N$12)))
))
)</f>
        <v>0</v>
      </c>
      <c r="BY297" s="5">
        <f ca="1">IF(BY$4="",0,(BY109+BY117)*
IF(SUMIFS(Taxes!$N$14:$N$17,Taxes!$J$14:$J$17,YEAR(BY$4))=4,IF(BY$1&lt;=Taxes!$P$81*12,Taxes!$P$82,IF(BY$1&lt;=Taxes!$P$83*12,Taxes!$P$84,IF(Taxes!$P93&lt;&gt;"",Taxes!$P93,Taxes!$P$77))),
IF(SUMIFS(Taxes!$N$14:$N$17,Taxes!$J$14:$J$17,YEAR(BY$4))&gt;1,SUMIFS(Taxes!$P$77:$P$79,Taxes!$N$77:$N$79,SUMIFS(Taxes!$N$14:$N$17,Taxes!$J$14:$J$17,YEAR(BY$4))),
IF(Taxes!$N$12&gt;1,SUMIFS(Taxes!$P$77:$P$79,Taxes!$N$77:$N$79,Taxes!$N$12),IF(Taxes!$P93&lt;&gt;"",Taxes!$P93,SUMIFS(Taxes!$P$77:$P$79,Taxes!$N$77:$N$79,Taxes!$N$12)))
))
)</f>
        <v>0</v>
      </c>
      <c r="BZ297" s="5">
        <f ca="1">IF(BZ$4="",0,(BZ109+BZ117)*
IF(SUMIFS(Taxes!$N$14:$N$17,Taxes!$J$14:$J$17,YEAR(BZ$4))=4,IF(BZ$1&lt;=Taxes!$P$81*12,Taxes!$P$82,IF(BZ$1&lt;=Taxes!$P$83*12,Taxes!$P$84,IF(Taxes!$P93&lt;&gt;"",Taxes!$P93,Taxes!$P$77))),
IF(SUMIFS(Taxes!$N$14:$N$17,Taxes!$J$14:$J$17,YEAR(BZ$4))&gt;1,SUMIFS(Taxes!$P$77:$P$79,Taxes!$N$77:$N$79,SUMIFS(Taxes!$N$14:$N$17,Taxes!$J$14:$J$17,YEAR(BZ$4))),
IF(Taxes!$N$12&gt;1,SUMIFS(Taxes!$P$77:$P$79,Taxes!$N$77:$N$79,Taxes!$N$12),IF(Taxes!$P93&lt;&gt;"",Taxes!$P93,SUMIFS(Taxes!$P$77:$P$79,Taxes!$N$77:$N$79,Taxes!$N$12)))
))
)</f>
        <v>0</v>
      </c>
      <c r="CA297" s="5">
        <f ca="1">IF(CA$4="",0,(CA109+CA117)*
IF(SUMIFS(Taxes!$N$14:$N$17,Taxes!$J$14:$J$17,YEAR(CA$4))=4,IF(CA$1&lt;=Taxes!$P$81*12,Taxes!$P$82,IF(CA$1&lt;=Taxes!$P$83*12,Taxes!$P$84,IF(Taxes!$P93&lt;&gt;"",Taxes!$P93,Taxes!$P$77))),
IF(SUMIFS(Taxes!$N$14:$N$17,Taxes!$J$14:$J$17,YEAR(CA$4))&gt;1,SUMIFS(Taxes!$P$77:$P$79,Taxes!$N$77:$N$79,SUMIFS(Taxes!$N$14:$N$17,Taxes!$J$14:$J$17,YEAR(CA$4))),
IF(Taxes!$N$12&gt;1,SUMIFS(Taxes!$P$77:$P$79,Taxes!$N$77:$N$79,Taxes!$N$12),IF(Taxes!$P93&lt;&gt;"",Taxes!$P93,SUMIFS(Taxes!$P$77:$P$79,Taxes!$N$77:$N$79,Taxes!$N$12)))
))
)</f>
        <v>0</v>
      </c>
      <c r="CB297" s="5">
        <f ca="1">IF(CB$4="",0,(CB109+CB117)*
IF(SUMIFS(Taxes!$N$14:$N$17,Taxes!$J$14:$J$17,YEAR(CB$4))=4,IF(CB$1&lt;=Taxes!$P$81*12,Taxes!$P$82,IF(CB$1&lt;=Taxes!$P$83*12,Taxes!$P$84,IF(Taxes!$P93&lt;&gt;"",Taxes!$P93,Taxes!$P$77))),
IF(SUMIFS(Taxes!$N$14:$N$17,Taxes!$J$14:$J$17,YEAR(CB$4))&gt;1,SUMIFS(Taxes!$P$77:$P$79,Taxes!$N$77:$N$79,SUMIFS(Taxes!$N$14:$N$17,Taxes!$J$14:$J$17,YEAR(CB$4))),
IF(Taxes!$N$12&gt;1,SUMIFS(Taxes!$P$77:$P$79,Taxes!$N$77:$N$79,Taxes!$N$12),IF(Taxes!$P93&lt;&gt;"",Taxes!$P93,SUMIFS(Taxes!$P$77:$P$79,Taxes!$N$77:$N$79,Taxes!$N$12)))
))
)</f>
        <v>0</v>
      </c>
      <c r="CC297" s="5">
        <f ca="1">IF(CC$4="",0,(CC109+CC117)*
IF(SUMIFS(Taxes!$N$14:$N$17,Taxes!$J$14:$J$17,YEAR(CC$4))=4,IF(CC$1&lt;=Taxes!$P$81*12,Taxes!$P$82,IF(CC$1&lt;=Taxes!$P$83*12,Taxes!$P$84,IF(Taxes!$P93&lt;&gt;"",Taxes!$P93,Taxes!$P$77))),
IF(SUMIFS(Taxes!$N$14:$N$17,Taxes!$J$14:$J$17,YEAR(CC$4))&gt;1,SUMIFS(Taxes!$P$77:$P$79,Taxes!$N$77:$N$79,SUMIFS(Taxes!$N$14:$N$17,Taxes!$J$14:$J$17,YEAR(CC$4))),
IF(Taxes!$N$12&gt;1,SUMIFS(Taxes!$P$77:$P$79,Taxes!$N$77:$N$79,Taxes!$N$12),IF(Taxes!$P93&lt;&gt;"",Taxes!$P93,SUMIFS(Taxes!$P$77:$P$79,Taxes!$N$77:$N$79,Taxes!$N$12)))
))
)</f>
        <v>0</v>
      </c>
      <c r="CD297" s="5">
        <f ca="1">IF(CD$4="",0,(CD109+CD117)*
IF(SUMIFS(Taxes!$N$14:$N$17,Taxes!$J$14:$J$17,YEAR(CD$4))=4,IF(CD$1&lt;=Taxes!$P$81*12,Taxes!$P$82,IF(CD$1&lt;=Taxes!$P$83*12,Taxes!$P$84,IF(Taxes!$P93&lt;&gt;"",Taxes!$P93,Taxes!$P$77))),
IF(SUMIFS(Taxes!$N$14:$N$17,Taxes!$J$14:$J$17,YEAR(CD$4))&gt;1,SUMIFS(Taxes!$P$77:$P$79,Taxes!$N$77:$N$79,SUMIFS(Taxes!$N$14:$N$17,Taxes!$J$14:$J$17,YEAR(CD$4))),
IF(Taxes!$N$12&gt;1,SUMIFS(Taxes!$P$77:$P$79,Taxes!$N$77:$N$79,Taxes!$N$12),IF(Taxes!$P93&lt;&gt;"",Taxes!$P93,SUMIFS(Taxes!$P$77:$P$79,Taxes!$N$77:$N$79,Taxes!$N$12)))
))
)</f>
        <v>0</v>
      </c>
      <c r="CE297" s="5">
        <f ca="1">IF(CE$4="",0,(CE109+CE117)*
IF(SUMIFS(Taxes!$N$14:$N$17,Taxes!$J$14:$J$17,YEAR(CE$4))=4,IF(CE$1&lt;=Taxes!$P$81*12,Taxes!$P$82,IF(CE$1&lt;=Taxes!$P$83*12,Taxes!$P$84,IF(Taxes!$P93&lt;&gt;"",Taxes!$P93,Taxes!$P$77))),
IF(SUMIFS(Taxes!$N$14:$N$17,Taxes!$J$14:$J$17,YEAR(CE$4))&gt;1,SUMIFS(Taxes!$P$77:$P$79,Taxes!$N$77:$N$79,SUMIFS(Taxes!$N$14:$N$17,Taxes!$J$14:$J$17,YEAR(CE$4))),
IF(Taxes!$N$12&gt;1,SUMIFS(Taxes!$P$77:$P$79,Taxes!$N$77:$N$79,Taxes!$N$12),IF(Taxes!$P93&lt;&gt;"",Taxes!$P93,SUMIFS(Taxes!$P$77:$P$79,Taxes!$N$77:$N$79,Taxes!$N$12)))
))
)</f>
        <v>0</v>
      </c>
      <c r="CF297" s="5">
        <f ca="1">IF(CF$4="",0,(CF109+CF117)*
IF(SUMIFS(Taxes!$N$14:$N$17,Taxes!$J$14:$J$17,YEAR(CF$4))=4,IF(CF$1&lt;=Taxes!$P$81*12,Taxes!$P$82,IF(CF$1&lt;=Taxes!$P$83*12,Taxes!$P$84,IF(Taxes!$P93&lt;&gt;"",Taxes!$P93,Taxes!$P$77))),
IF(SUMIFS(Taxes!$N$14:$N$17,Taxes!$J$14:$J$17,YEAR(CF$4))&gt;1,SUMIFS(Taxes!$P$77:$P$79,Taxes!$N$77:$N$79,SUMIFS(Taxes!$N$14:$N$17,Taxes!$J$14:$J$17,YEAR(CF$4))),
IF(Taxes!$N$12&gt;1,SUMIFS(Taxes!$P$77:$P$79,Taxes!$N$77:$N$79,Taxes!$N$12),IF(Taxes!$P93&lt;&gt;"",Taxes!$P93,SUMIFS(Taxes!$P$77:$P$79,Taxes!$N$77:$N$79,Taxes!$N$12)))
))
)</f>
        <v>0</v>
      </c>
    </row>
    <row r="298" spans="2:84" x14ac:dyDescent="0.3">
      <c r="B298" s="13">
        <f>ROW()</f>
        <v>298</v>
      </c>
      <c r="H298" s="1" t="str">
        <f t="shared" si="454"/>
        <v>НДС к вычету</v>
      </c>
      <c r="I298" s="1" t="str">
        <f t="shared" si="459"/>
        <v>Себестоимостные закупки и затраты без НДС</v>
      </c>
      <c r="J298" s="1" t="str">
        <f t="shared" si="458"/>
        <v>Транспортные расходы</v>
      </c>
      <c r="M298" s="53" t="s">
        <v>18</v>
      </c>
      <c r="U298" s="5">
        <f t="shared" ca="1" si="455"/>
        <v>1214059.2455175996</v>
      </c>
      <c r="X298" s="5">
        <f ca="1">IF(X$4="",0,(X110+X118)*
IF(SUMIFS(Taxes!$N$14:$N$17,Taxes!$J$14:$J$17,YEAR(X$4))=4,IF(X$1&lt;=Taxes!$P$81*12,Taxes!$P$82,IF(X$1&lt;=Taxes!$P$83*12,Taxes!$P$84,IF(Taxes!$P94&lt;&gt;"",Taxes!$P94,Taxes!$P$77))),
IF(SUMIFS(Taxes!$N$14:$N$17,Taxes!$J$14:$J$17,YEAR(X$4))&gt;1,SUMIFS(Taxes!$P$77:$P$79,Taxes!$N$77:$N$79,SUMIFS(Taxes!$N$14:$N$17,Taxes!$J$14:$J$17,YEAR(X$4))),
IF(Taxes!$N$12&gt;1,SUMIFS(Taxes!$P$77:$P$79,Taxes!$N$77:$N$79,Taxes!$N$12),IF(Taxes!$P94&lt;&gt;"",Taxes!$P94,SUMIFS(Taxes!$P$77:$P$79,Taxes!$N$77:$N$79,Taxes!$N$12)))
))
)</f>
        <v>0</v>
      </c>
      <c r="Y298" s="5">
        <f ca="1">IF(Y$4="",0,(Y110+Y118)*
IF(SUMIFS(Taxes!$N$14:$N$17,Taxes!$J$14:$J$17,YEAR(Y$4))=4,IF(Y$1&lt;=Taxes!$P$81*12,Taxes!$P$82,IF(Y$1&lt;=Taxes!$P$83*12,Taxes!$P$84,IF(Taxes!$P94&lt;&gt;"",Taxes!$P94,Taxes!$P$77))),
IF(SUMIFS(Taxes!$N$14:$N$17,Taxes!$J$14:$J$17,YEAR(Y$4))&gt;1,SUMIFS(Taxes!$P$77:$P$79,Taxes!$N$77:$N$79,SUMIFS(Taxes!$N$14:$N$17,Taxes!$J$14:$J$17,YEAR(Y$4))),
IF(Taxes!$N$12&gt;1,SUMIFS(Taxes!$P$77:$P$79,Taxes!$N$77:$N$79,Taxes!$N$12),IF(Taxes!$P94&lt;&gt;"",Taxes!$P94,SUMIFS(Taxes!$P$77:$P$79,Taxes!$N$77:$N$79,Taxes!$N$12)))
))
)</f>
        <v>0</v>
      </c>
      <c r="Z298" s="5">
        <f ca="1">IF(Z$4="",0,(Z110+Z118)*
IF(SUMIFS(Taxes!$N$14:$N$17,Taxes!$J$14:$J$17,YEAR(Z$4))=4,IF(Z$1&lt;=Taxes!$P$81*12,Taxes!$P$82,IF(Z$1&lt;=Taxes!$P$83*12,Taxes!$P$84,IF(Taxes!$P94&lt;&gt;"",Taxes!$P94,Taxes!$P$77))),
IF(SUMIFS(Taxes!$N$14:$N$17,Taxes!$J$14:$J$17,YEAR(Z$4))&gt;1,SUMIFS(Taxes!$P$77:$P$79,Taxes!$N$77:$N$79,SUMIFS(Taxes!$N$14:$N$17,Taxes!$J$14:$J$17,YEAR(Z$4))),
IF(Taxes!$N$12&gt;1,SUMIFS(Taxes!$P$77:$P$79,Taxes!$N$77:$N$79,Taxes!$N$12),IF(Taxes!$P94&lt;&gt;"",Taxes!$P94,SUMIFS(Taxes!$P$77:$P$79,Taxes!$N$77:$N$79,Taxes!$N$12)))
))
)</f>
        <v>0</v>
      </c>
      <c r="AA298" s="5">
        <f ca="1">IF(AA$4="",0,(AA110+AA118)*
IF(SUMIFS(Taxes!$N$14:$N$17,Taxes!$J$14:$J$17,YEAR(AA$4))=4,IF(AA$1&lt;=Taxes!$P$81*12,Taxes!$P$82,IF(AA$1&lt;=Taxes!$P$83*12,Taxes!$P$84,IF(Taxes!$P94&lt;&gt;"",Taxes!$P94,Taxes!$P$77))),
IF(SUMIFS(Taxes!$N$14:$N$17,Taxes!$J$14:$J$17,YEAR(AA$4))&gt;1,SUMIFS(Taxes!$P$77:$P$79,Taxes!$N$77:$N$79,SUMIFS(Taxes!$N$14:$N$17,Taxes!$J$14:$J$17,YEAR(AA$4))),
IF(Taxes!$N$12&gt;1,SUMIFS(Taxes!$P$77:$P$79,Taxes!$N$77:$N$79,Taxes!$N$12),IF(Taxes!$P94&lt;&gt;"",Taxes!$P94,SUMIFS(Taxes!$P$77:$P$79,Taxes!$N$77:$N$79,Taxes!$N$12)))
))
)</f>
        <v>0</v>
      </c>
      <c r="AB298" s="5">
        <f ca="1">IF(AB$4="",0,(AB110+AB118)*
IF(SUMIFS(Taxes!$N$14:$N$17,Taxes!$J$14:$J$17,YEAR(AB$4))=4,IF(AB$1&lt;=Taxes!$P$81*12,Taxes!$P$82,IF(AB$1&lt;=Taxes!$P$83*12,Taxes!$P$84,IF(Taxes!$P94&lt;&gt;"",Taxes!$P94,Taxes!$P$77))),
IF(SUMIFS(Taxes!$N$14:$N$17,Taxes!$J$14:$J$17,YEAR(AB$4))&gt;1,SUMIFS(Taxes!$P$77:$P$79,Taxes!$N$77:$N$79,SUMIFS(Taxes!$N$14:$N$17,Taxes!$J$14:$J$17,YEAR(AB$4))),
IF(Taxes!$N$12&gt;1,SUMIFS(Taxes!$P$77:$P$79,Taxes!$N$77:$N$79,Taxes!$N$12),IF(Taxes!$P94&lt;&gt;"",Taxes!$P94,SUMIFS(Taxes!$P$77:$P$79,Taxes!$N$77:$N$79,Taxes!$N$12)))
))
)</f>
        <v>0</v>
      </c>
      <c r="AC298" s="5">
        <f ca="1">IF(AC$4="",0,(AC110+AC118)*
IF(SUMIFS(Taxes!$N$14:$N$17,Taxes!$J$14:$J$17,YEAR(AC$4))=4,IF(AC$1&lt;=Taxes!$P$81*12,Taxes!$P$82,IF(AC$1&lt;=Taxes!$P$83*12,Taxes!$P$84,IF(Taxes!$P94&lt;&gt;"",Taxes!$P94,Taxes!$P$77))),
IF(SUMIFS(Taxes!$N$14:$N$17,Taxes!$J$14:$J$17,YEAR(AC$4))&gt;1,SUMIFS(Taxes!$P$77:$P$79,Taxes!$N$77:$N$79,SUMIFS(Taxes!$N$14:$N$17,Taxes!$J$14:$J$17,YEAR(AC$4))),
IF(Taxes!$N$12&gt;1,SUMIFS(Taxes!$P$77:$P$79,Taxes!$N$77:$N$79,Taxes!$N$12),IF(Taxes!$P94&lt;&gt;"",Taxes!$P94,SUMIFS(Taxes!$P$77:$P$79,Taxes!$N$77:$N$79,Taxes!$N$12)))
))
)</f>
        <v>0</v>
      </c>
      <c r="AD298" s="5">
        <f ca="1">IF(AD$4="",0,(AD110+AD118)*
IF(SUMIFS(Taxes!$N$14:$N$17,Taxes!$J$14:$J$17,YEAR(AD$4))=4,IF(AD$1&lt;=Taxes!$P$81*12,Taxes!$P$82,IF(AD$1&lt;=Taxes!$P$83*12,Taxes!$P$84,IF(Taxes!$P94&lt;&gt;"",Taxes!$P94,Taxes!$P$77))),
IF(SUMIFS(Taxes!$N$14:$N$17,Taxes!$J$14:$J$17,YEAR(AD$4))&gt;1,SUMIFS(Taxes!$P$77:$P$79,Taxes!$N$77:$N$79,SUMIFS(Taxes!$N$14:$N$17,Taxes!$J$14:$J$17,YEAR(AD$4))),
IF(Taxes!$N$12&gt;1,SUMIFS(Taxes!$P$77:$P$79,Taxes!$N$77:$N$79,Taxes!$N$12),IF(Taxes!$P94&lt;&gt;"",Taxes!$P94,SUMIFS(Taxes!$P$77:$P$79,Taxes!$N$77:$N$79,Taxes!$N$12)))
))
)</f>
        <v>0</v>
      </c>
      <c r="AE298" s="5">
        <f ca="1">IF(AE$4="",0,(AE110+AE118)*
IF(SUMIFS(Taxes!$N$14:$N$17,Taxes!$J$14:$J$17,YEAR(AE$4))=4,IF(AE$1&lt;=Taxes!$P$81*12,Taxes!$P$82,IF(AE$1&lt;=Taxes!$P$83*12,Taxes!$P$84,IF(Taxes!$P94&lt;&gt;"",Taxes!$P94,Taxes!$P$77))),
IF(SUMIFS(Taxes!$N$14:$N$17,Taxes!$J$14:$J$17,YEAR(AE$4))&gt;1,SUMIFS(Taxes!$P$77:$P$79,Taxes!$N$77:$N$79,SUMIFS(Taxes!$N$14:$N$17,Taxes!$J$14:$J$17,YEAR(AE$4))),
IF(Taxes!$N$12&gt;1,SUMIFS(Taxes!$P$77:$P$79,Taxes!$N$77:$N$79,Taxes!$N$12),IF(Taxes!$P94&lt;&gt;"",Taxes!$P94,SUMIFS(Taxes!$P$77:$P$79,Taxes!$N$77:$N$79,Taxes!$N$12)))
))
)</f>
        <v>0</v>
      </c>
      <c r="AF298" s="5">
        <f ca="1">IF(AF$4="",0,(AF110+AF118)*
IF(SUMIFS(Taxes!$N$14:$N$17,Taxes!$J$14:$J$17,YEAR(AF$4))=4,IF(AF$1&lt;=Taxes!$P$81*12,Taxes!$P$82,IF(AF$1&lt;=Taxes!$P$83*12,Taxes!$P$84,IF(Taxes!$P94&lt;&gt;"",Taxes!$P94,Taxes!$P$77))),
IF(SUMIFS(Taxes!$N$14:$N$17,Taxes!$J$14:$J$17,YEAR(AF$4))&gt;1,SUMIFS(Taxes!$P$77:$P$79,Taxes!$N$77:$N$79,SUMIFS(Taxes!$N$14:$N$17,Taxes!$J$14:$J$17,YEAR(AF$4))),
IF(Taxes!$N$12&gt;1,SUMIFS(Taxes!$P$77:$P$79,Taxes!$N$77:$N$79,Taxes!$N$12),IF(Taxes!$P94&lt;&gt;"",Taxes!$P94,SUMIFS(Taxes!$P$77:$P$79,Taxes!$N$77:$N$79,Taxes!$N$12)))
))
)</f>
        <v>0</v>
      </c>
      <c r="AG298" s="5">
        <f ca="1">IF(AG$4="",0,(AG110+AG118)*
IF(SUMIFS(Taxes!$N$14:$N$17,Taxes!$J$14:$J$17,YEAR(AG$4))=4,IF(AG$1&lt;=Taxes!$P$81*12,Taxes!$P$82,IF(AG$1&lt;=Taxes!$P$83*12,Taxes!$P$84,IF(Taxes!$P94&lt;&gt;"",Taxes!$P94,Taxes!$P$77))),
IF(SUMIFS(Taxes!$N$14:$N$17,Taxes!$J$14:$J$17,YEAR(AG$4))&gt;1,SUMIFS(Taxes!$P$77:$P$79,Taxes!$N$77:$N$79,SUMIFS(Taxes!$N$14:$N$17,Taxes!$J$14:$J$17,YEAR(AG$4))),
IF(Taxes!$N$12&gt;1,SUMIFS(Taxes!$P$77:$P$79,Taxes!$N$77:$N$79,Taxes!$N$12),IF(Taxes!$P94&lt;&gt;"",Taxes!$P94,SUMIFS(Taxes!$P$77:$P$79,Taxes!$N$77:$N$79,Taxes!$N$12)))
))
)</f>
        <v>0</v>
      </c>
      <c r="AH298" s="5">
        <f ca="1">IF(AH$4="",0,(AH110+AH118)*
IF(SUMIFS(Taxes!$N$14:$N$17,Taxes!$J$14:$J$17,YEAR(AH$4))=4,IF(AH$1&lt;=Taxes!$P$81*12,Taxes!$P$82,IF(AH$1&lt;=Taxes!$P$83*12,Taxes!$P$84,IF(Taxes!$P94&lt;&gt;"",Taxes!$P94,Taxes!$P$77))),
IF(SUMIFS(Taxes!$N$14:$N$17,Taxes!$J$14:$J$17,YEAR(AH$4))&gt;1,SUMIFS(Taxes!$P$77:$P$79,Taxes!$N$77:$N$79,SUMIFS(Taxes!$N$14:$N$17,Taxes!$J$14:$J$17,YEAR(AH$4))),
IF(Taxes!$N$12&gt;1,SUMIFS(Taxes!$P$77:$P$79,Taxes!$N$77:$N$79,Taxes!$N$12),IF(Taxes!$P94&lt;&gt;"",Taxes!$P94,SUMIFS(Taxes!$P$77:$P$79,Taxes!$N$77:$N$79,Taxes!$N$12)))
))
)</f>
        <v>0</v>
      </c>
      <c r="AI298" s="5">
        <f ca="1">IF(AI$4="",0,(AI110+AI118)*
IF(SUMIFS(Taxes!$N$14:$N$17,Taxes!$J$14:$J$17,YEAR(AI$4))=4,IF(AI$1&lt;=Taxes!$P$81*12,Taxes!$P$82,IF(AI$1&lt;=Taxes!$P$83*12,Taxes!$P$84,IF(Taxes!$P94&lt;&gt;"",Taxes!$P94,Taxes!$P$77))),
IF(SUMIFS(Taxes!$N$14:$N$17,Taxes!$J$14:$J$17,YEAR(AI$4))&gt;1,SUMIFS(Taxes!$P$77:$P$79,Taxes!$N$77:$N$79,SUMIFS(Taxes!$N$14:$N$17,Taxes!$J$14:$J$17,YEAR(AI$4))),
IF(Taxes!$N$12&gt;1,SUMIFS(Taxes!$P$77:$P$79,Taxes!$N$77:$N$79,Taxes!$N$12),IF(Taxes!$P94&lt;&gt;"",Taxes!$P94,SUMIFS(Taxes!$P$77:$P$79,Taxes!$N$77:$N$79,Taxes!$N$12)))
))
)</f>
        <v>0</v>
      </c>
      <c r="AJ298" s="5">
        <f ca="1">IF(AJ$4="",0,(AJ110+AJ118)*
IF(SUMIFS(Taxes!$N$14:$N$17,Taxes!$J$14:$J$17,YEAR(AJ$4))=4,IF(AJ$1&lt;=Taxes!$P$81*12,Taxes!$P$82,IF(AJ$1&lt;=Taxes!$P$83*12,Taxes!$P$84,IF(Taxes!$P94&lt;&gt;"",Taxes!$P94,Taxes!$P$77))),
IF(SUMIFS(Taxes!$N$14:$N$17,Taxes!$J$14:$J$17,YEAR(AJ$4))&gt;1,SUMIFS(Taxes!$P$77:$P$79,Taxes!$N$77:$N$79,SUMIFS(Taxes!$N$14:$N$17,Taxes!$J$14:$J$17,YEAR(AJ$4))),
IF(Taxes!$N$12&gt;1,SUMIFS(Taxes!$P$77:$P$79,Taxes!$N$77:$N$79,Taxes!$N$12),IF(Taxes!$P94&lt;&gt;"",Taxes!$P94,SUMIFS(Taxes!$P$77:$P$79,Taxes!$N$77:$N$79,Taxes!$N$12)))
))
)</f>
        <v>0</v>
      </c>
      <c r="AK298" s="5">
        <f ca="1">IF(AK$4="",0,(AK110+AK118)*
IF(SUMIFS(Taxes!$N$14:$N$17,Taxes!$J$14:$J$17,YEAR(AK$4))=4,IF(AK$1&lt;=Taxes!$P$81*12,Taxes!$P$82,IF(AK$1&lt;=Taxes!$P$83*12,Taxes!$P$84,IF(Taxes!$P94&lt;&gt;"",Taxes!$P94,Taxes!$P$77))),
IF(SUMIFS(Taxes!$N$14:$N$17,Taxes!$J$14:$J$17,YEAR(AK$4))&gt;1,SUMIFS(Taxes!$P$77:$P$79,Taxes!$N$77:$N$79,SUMIFS(Taxes!$N$14:$N$17,Taxes!$J$14:$J$17,YEAR(AK$4))),
IF(Taxes!$N$12&gt;1,SUMIFS(Taxes!$P$77:$P$79,Taxes!$N$77:$N$79,Taxes!$N$12),IF(Taxes!$P94&lt;&gt;"",Taxes!$P94,SUMIFS(Taxes!$P$77:$P$79,Taxes!$N$77:$N$79,Taxes!$N$12)))
))
)</f>
        <v>0</v>
      </c>
      <c r="AL298" s="5">
        <f ca="1">IF(AL$4="",0,(AL110+AL118)*
IF(SUMIFS(Taxes!$N$14:$N$17,Taxes!$J$14:$J$17,YEAR(AL$4))=4,IF(AL$1&lt;=Taxes!$P$81*12,Taxes!$P$82,IF(AL$1&lt;=Taxes!$P$83*12,Taxes!$P$84,IF(Taxes!$P94&lt;&gt;"",Taxes!$P94,Taxes!$P$77))),
IF(SUMIFS(Taxes!$N$14:$N$17,Taxes!$J$14:$J$17,YEAR(AL$4))&gt;1,SUMIFS(Taxes!$P$77:$P$79,Taxes!$N$77:$N$79,SUMIFS(Taxes!$N$14:$N$17,Taxes!$J$14:$J$17,YEAR(AL$4))),
IF(Taxes!$N$12&gt;1,SUMIFS(Taxes!$P$77:$P$79,Taxes!$N$77:$N$79,Taxes!$N$12),IF(Taxes!$P94&lt;&gt;"",Taxes!$P94,SUMIFS(Taxes!$P$77:$P$79,Taxes!$N$77:$N$79,Taxes!$N$12)))
))
)</f>
        <v>0</v>
      </c>
      <c r="AM298" s="5">
        <f ca="1">IF(AM$4="",0,(AM110+AM118)*
IF(SUMIFS(Taxes!$N$14:$N$17,Taxes!$J$14:$J$17,YEAR(AM$4))=4,IF(AM$1&lt;=Taxes!$P$81*12,Taxes!$P$82,IF(AM$1&lt;=Taxes!$P$83*12,Taxes!$P$84,IF(Taxes!$P94&lt;&gt;"",Taxes!$P94,Taxes!$P$77))),
IF(SUMIFS(Taxes!$N$14:$N$17,Taxes!$J$14:$J$17,YEAR(AM$4))&gt;1,SUMIFS(Taxes!$P$77:$P$79,Taxes!$N$77:$N$79,SUMIFS(Taxes!$N$14:$N$17,Taxes!$J$14:$J$17,YEAR(AM$4))),
IF(Taxes!$N$12&gt;1,SUMIFS(Taxes!$P$77:$P$79,Taxes!$N$77:$N$79,Taxes!$N$12),IF(Taxes!$P94&lt;&gt;"",Taxes!$P94,SUMIFS(Taxes!$P$77:$P$79,Taxes!$N$77:$N$79,Taxes!$N$12)))
))
)</f>
        <v>5635.5</v>
      </c>
      <c r="AN298" s="5">
        <f ca="1">IF(AN$4="",0,(AN110+AN118)*
IF(SUMIFS(Taxes!$N$14:$N$17,Taxes!$J$14:$J$17,YEAR(AN$4))=4,IF(AN$1&lt;=Taxes!$P$81*12,Taxes!$P$82,IF(AN$1&lt;=Taxes!$P$83*12,Taxes!$P$84,IF(Taxes!$P94&lt;&gt;"",Taxes!$P94,Taxes!$P$77))),
IF(SUMIFS(Taxes!$N$14:$N$17,Taxes!$J$14:$J$17,YEAR(AN$4))&gt;1,SUMIFS(Taxes!$P$77:$P$79,Taxes!$N$77:$N$79,SUMIFS(Taxes!$N$14:$N$17,Taxes!$J$14:$J$17,YEAR(AN$4))),
IF(Taxes!$N$12&gt;1,SUMIFS(Taxes!$P$77:$P$79,Taxes!$N$77:$N$79,Taxes!$N$12),IF(Taxes!$P94&lt;&gt;"",Taxes!$P94,SUMIFS(Taxes!$P$77:$P$79,Taxes!$N$77:$N$79,Taxes!$N$12)))
))
)</f>
        <v>6936.0000000000018</v>
      </c>
      <c r="AO298" s="5">
        <f ca="1">IF(AO$4="",0,(AO110+AO118)*
IF(SUMIFS(Taxes!$N$14:$N$17,Taxes!$J$14:$J$17,YEAR(AO$4))=4,IF(AO$1&lt;=Taxes!$P$81*12,Taxes!$P$82,IF(AO$1&lt;=Taxes!$P$83*12,Taxes!$P$84,IF(Taxes!$P94&lt;&gt;"",Taxes!$P94,Taxes!$P$77))),
IF(SUMIFS(Taxes!$N$14:$N$17,Taxes!$J$14:$J$17,YEAR(AO$4))&gt;1,SUMIFS(Taxes!$P$77:$P$79,Taxes!$N$77:$N$79,SUMIFS(Taxes!$N$14:$N$17,Taxes!$J$14:$J$17,YEAR(AO$4))),
IF(Taxes!$N$12&gt;1,SUMIFS(Taxes!$P$77:$P$79,Taxes!$N$77:$N$79,Taxes!$N$12),IF(Taxes!$P94&lt;&gt;"",Taxes!$P94,SUMIFS(Taxes!$P$77:$P$79,Taxes!$N$77:$N$79,Taxes!$N$12)))
))
)</f>
        <v>8236.5000000000018</v>
      </c>
      <c r="AP298" s="5">
        <f ca="1">IF(AP$4="",0,(AP110+AP118)*
IF(SUMIFS(Taxes!$N$14:$N$17,Taxes!$J$14:$J$17,YEAR(AP$4))=4,IF(AP$1&lt;=Taxes!$P$81*12,Taxes!$P$82,IF(AP$1&lt;=Taxes!$P$83*12,Taxes!$P$84,IF(Taxes!$P94&lt;&gt;"",Taxes!$P94,Taxes!$P$77))),
IF(SUMIFS(Taxes!$N$14:$N$17,Taxes!$J$14:$J$17,YEAR(AP$4))&gt;1,SUMIFS(Taxes!$P$77:$P$79,Taxes!$N$77:$N$79,SUMIFS(Taxes!$N$14:$N$17,Taxes!$J$14:$J$17,YEAR(AP$4))),
IF(Taxes!$N$12&gt;1,SUMIFS(Taxes!$P$77:$P$79,Taxes!$N$77:$N$79,Taxes!$N$12),IF(Taxes!$P94&lt;&gt;"",Taxes!$P94,SUMIFS(Taxes!$P$77:$P$79,Taxes!$N$77:$N$79,Taxes!$N$12)))
))
)</f>
        <v>9658.380000000001</v>
      </c>
      <c r="AQ298" s="5">
        <f ca="1">IF(AQ$4="",0,(AQ110+AQ118)*
IF(SUMIFS(Taxes!$N$14:$N$17,Taxes!$J$14:$J$17,YEAR(AQ$4))=4,IF(AQ$1&lt;=Taxes!$P$81*12,Taxes!$P$82,IF(AQ$1&lt;=Taxes!$P$83*12,Taxes!$P$84,IF(Taxes!$P94&lt;&gt;"",Taxes!$P94,Taxes!$P$77))),
IF(SUMIFS(Taxes!$N$14:$N$17,Taxes!$J$14:$J$17,YEAR(AQ$4))&gt;1,SUMIFS(Taxes!$P$77:$P$79,Taxes!$N$77:$N$79,SUMIFS(Taxes!$N$14:$N$17,Taxes!$J$14:$J$17,YEAR(AQ$4))),
IF(Taxes!$N$12&gt;1,SUMIFS(Taxes!$P$77:$P$79,Taxes!$N$77:$N$79,Taxes!$N$12),IF(Taxes!$P94&lt;&gt;"",Taxes!$P94,SUMIFS(Taxes!$P$77:$P$79,Taxes!$N$77:$N$79,Taxes!$N$12)))
))
)</f>
        <v>11054.25</v>
      </c>
      <c r="AR298" s="5">
        <f ca="1">IF(AR$4="",0,(AR110+AR118)*
IF(SUMIFS(Taxes!$N$14:$N$17,Taxes!$J$14:$J$17,YEAR(AR$4))=4,IF(AR$1&lt;=Taxes!$P$81*12,Taxes!$P$82,IF(AR$1&lt;=Taxes!$P$83*12,Taxes!$P$84,IF(Taxes!$P94&lt;&gt;"",Taxes!$P94,Taxes!$P$77))),
IF(SUMIFS(Taxes!$N$14:$N$17,Taxes!$J$14:$J$17,YEAR(AR$4))&gt;1,SUMIFS(Taxes!$P$77:$P$79,Taxes!$N$77:$N$79,SUMIFS(Taxes!$N$14:$N$17,Taxes!$J$14:$J$17,YEAR(AR$4))),
IF(Taxes!$N$12&gt;1,SUMIFS(Taxes!$P$77:$P$79,Taxes!$N$77:$N$79,Taxes!$N$12),IF(Taxes!$P94&lt;&gt;"",Taxes!$P94,SUMIFS(Taxes!$P$77:$P$79,Taxes!$N$77:$N$79,Taxes!$N$12)))
))
)</f>
        <v>12380.76</v>
      </c>
      <c r="AS298" s="5">
        <f ca="1">IF(AS$4="",0,(AS110+AS118)*
IF(SUMIFS(Taxes!$N$14:$N$17,Taxes!$J$14:$J$17,YEAR(AS$4))=4,IF(AS$1&lt;=Taxes!$P$81*12,Taxes!$P$82,IF(AS$1&lt;=Taxes!$P$83*12,Taxes!$P$84,IF(Taxes!$P94&lt;&gt;"",Taxes!$P94,Taxes!$P$77))),
IF(SUMIFS(Taxes!$N$14:$N$17,Taxes!$J$14:$J$17,YEAR(AS$4))&gt;1,SUMIFS(Taxes!$P$77:$P$79,Taxes!$N$77:$N$79,SUMIFS(Taxes!$N$14:$N$17,Taxes!$J$14:$J$17,YEAR(AS$4))),
IF(Taxes!$N$12&gt;1,SUMIFS(Taxes!$P$77:$P$79,Taxes!$N$77:$N$79,Taxes!$N$12),IF(Taxes!$P94&lt;&gt;"",Taxes!$P94,SUMIFS(Taxes!$P$77:$P$79,Taxes!$N$77:$N$79,Taxes!$N$12)))
))
)</f>
        <v>13707.270000000002</v>
      </c>
      <c r="AT298" s="5">
        <f ca="1">IF(AT$4="",0,(AT110+AT118)*
IF(SUMIFS(Taxes!$N$14:$N$17,Taxes!$J$14:$J$17,YEAR(AT$4))=4,IF(AT$1&lt;=Taxes!$P$81*12,Taxes!$P$82,IF(AT$1&lt;=Taxes!$P$83*12,Taxes!$P$84,IF(Taxes!$P94&lt;&gt;"",Taxes!$P94,Taxes!$P$77))),
IF(SUMIFS(Taxes!$N$14:$N$17,Taxes!$J$14:$J$17,YEAR(AT$4))&gt;1,SUMIFS(Taxes!$P$77:$P$79,Taxes!$N$77:$N$79,SUMIFS(Taxes!$N$14:$N$17,Taxes!$J$14:$J$17,YEAR(AT$4))),
IF(Taxes!$N$12&gt;1,SUMIFS(Taxes!$P$77:$P$79,Taxes!$N$77:$N$79,Taxes!$N$12),IF(Taxes!$P94&lt;&gt;"",Taxes!$P94,SUMIFS(Taxes!$P$77:$P$79,Taxes!$N$77:$N$79,Taxes!$N$12)))
))
)</f>
        <v>15033.779999999999</v>
      </c>
      <c r="AU298" s="5">
        <f ca="1">IF(AU$4="",0,(AU110+AU118)*
IF(SUMIFS(Taxes!$N$14:$N$17,Taxes!$J$14:$J$17,YEAR(AU$4))=4,IF(AU$1&lt;=Taxes!$P$81*12,Taxes!$P$82,IF(AU$1&lt;=Taxes!$P$83*12,Taxes!$P$84,IF(Taxes!$P94&lt;&gt;"",Taxes!$P94,Taxes!$P$77))),
IF(SUMIFS(Taxes!$N$14:$N$17,Taxes!$J$14:$J$17,YEAR(AU$4))&gt;1,SUMIFS(Taxes!$P$77:$P$79,Taxes!$N$77:$N$79,SUMIFS(Taxes!$N$14:$N$17,Taxes!$J$14:$J$17,YEAR(AU$4))),
IF(Taxes!$N$12&gt;1,SUMIFS(Taxes!$P$77:$P$79,Taxes!$N$77:$N$79,Taxes!$N$12),IF(Taxes!$P94&lt;&gt;"",Taxes!$P94,SUMIFS(Taxes!$P$77:$P$79,Taxes!$N$77:$N$79,Taxes!$N$12)))
))
)</f>
        <v>16360.29</v>
      </c>
      <c r="AV298" s="5">
        <f ca="1">IF(AV$4="",0,(AV110+AV118)*
IF(SUMIFS(Taxes!$N$14:$N$17,Taxes!$J$14:$J$17,YEAR(AV$4))=4,IF(AV$1&lt;=Taxes!$P$81*12,Taxes!$P$82,IF(AV$1&lt;=Taxes!$P$83*12,Taxes!$P$84,IF(Taxes!$P94&lt;&gt;"",Taxes!$P94,Taxes!$P$77))),
IF(SUMIFS(Taxes!$N$14:$N$17,Taxes!$J$14:$J$17,YEAR(AV$4))&gt;1,SUMIFS(Taxes!$P$77:$P$79,Taxes!$N$77:$N$79,SUMIFS(Taxes!$N$14:$N$17,Taxes!$J$14:$J$17,YEAR(AV$4))),
IF(Taxes!$N$12&gt;1,SUMIFS(Taxes!$P$77:$P$79,Taxes!$N$77:$N$79,Taxes!$N$12),IF(Taxes!$P94&lt;&gt;"",Taxes!$P94,SUMIFS(Taxes!$P$77:$P$79,Taxes!$N$77:$N$79,Taxes!$N$12)))
))
)</f>
        <v>17906.116319999997</v>
      </c>
      <c r="AW298" s="5">
        <f ca="1">IF(AW$4="",0,(AW110+AW118)*
IF(SUMIFS(Taxes!$N$14:$N$17,Taxes!$J$14:$J$17,YEAR(AW$4))=4,IF(AW$1&lt;=Taxes!$P$81*12,Taxes!$P$82,IF(AW$1&lt;=Taxes!$P$83*12,Taxes!$P$84,IF(Taxes!$P94&lt;&gt;"",Taxes!$P94,Taxes!$P$77))),
IF(SUMIFS(Taxes!$N$14:$N$17,Taxes!$J$14:$J$17,YEAR(AW$4))&gt;1,SUMIFS(Taxes!$P$77:$P$79,Taxes!$N$77:$N$79,SUMIFS(Taxes!$N$14:$N$17,Taxes!$J$14:$J$17,YEAR(AW$4))),
IF(Taxes!$N$12&gt;1,SUMIFS(Taxes!$P$77:$P$79,Taxes!$N$77:$N$79,Taxes!$N$12),IF(Taxes!$P94&lt;&gt;"",Taxes!$P94,SUMIFS(Taxes!$P$77:$P$79,Taxes!$N$77:$N$79,Taxes!$N$12)))
))
)</f>
        <v>19393.576200000003</v>
      </c>
      <c r="AX298" s="5">
        <f ca="1">IF(AX$4="",0,(AX110+AX118)*
IF(SUMIFS(Taxes!$N$14:$N$17,Taxes!$J$14:$J$17,YEAR(AX$4))=4,IF(AX$1&lt;=Taxes!$P$81*12,Taxes!$P$82,IF(AX$1&lt;=Taxes!$P$83*12,Taxes!$P$84,IF(Taxes!$P94&lt;&gt;"",Taxes!$P94,Taxes!$P$77))),
IF(SUMIFS(Taxes!$N$14:$N$17,Taxes!$J$14:$J$17,YEAR(AX$4))&gt;1,SUMIFS(Taxes!$P$77:$P$79,Taxes!$N$77:$N$79,SUMIFS(Taxes!$N$14:$N$17,Taxes!$J$14:$J$17,YEAR(AX$4))),
IF(Taxes!$N$12&gt;1,SUMIFS(Taxes!$P$77:$P$79,Taxes!$N$77:$N$79,Taxes!$N$12),IF(Taxes!$P94&lt;&gt;"",Taxes!$P94,SUMIFS(Taxes!$P$77:$P$79,Taxes!$N$77:$N$79,Taxes!$N$12)))
))
)</f>
        <v>20746.616399999999</v>
      </c>
      <c r="AY298" s="5">
        <f ca="1">IF(AY$4="",0,(AY110+AY118)*
IF(SUMIFS(Taxes!$N$14:$N$17,Taxes!$J$14:$J$17,YEAR(AY$4))=4,IF(AY$1&lt;=Taxes!$P$81*12,Taxes!$P$82,IF(AY$1&lt;=Taxes!$P$83*12,Taxes!$P$84,IF(Taxes!$P94&lt;&gt;"",Taxes!$P94,Taxes!$P$77))),
IF(SUMIFS(Taxes!$N$14:$N$17,Taxes!$J$14:$J$17,YEAR(AY$4))&gt;1,SUMIFS(Taxes!$P$77:$P$79,Taxes!$N$77:$N$79,SUMIFS(Taxes!$N$14:$N$17,Taxes!$J$14:$J$17,YEAR(AY$4))),
IF(Taxes!$N$12&gt;1,SUMIFS(Taxes!$P$77:$P$79,Taxes!$N$77:$N$79,Taxes!$N$12),IF(Taxes!$P94&lt;&gt;"",Taxes!$P94,SUMIFS(Taxes!$P$77:$P$79,Taxes!$N$77:$N$79,Taxes!$N$12)))
))
)</f>
        <v>22099.656600000002</v>
      </c>
      <c r="AZ298" s="5">
        <f ca="1">IF(AZ$4="",0,(AZ110+AZ118)*
IF(SUMIFS(Taxes!$N$14:$N$17,Taxes!$J$14:$J$17,YEAR(AZ$4))=4,IF(AZ$1&lt;=Taxes!$P$81*12,Taxes!$P$82,IF(AZ$1&lt;=Taxes!$P$83*12,Taxes!$P$84,IF(Taxes!$P94&lt;&gt;"",Taxes!$P94,Taxes!$P$77))),
IF(SUMIFS(Taxes!$N$14:$N$17,Taxes!$J$14:$J$17,YEAR(AZ$4))&gt;1,SUMIFS(Taxes!$P$77:$P$79,Taxes!$N$77:$N$79,SUMIFS(Taxes!$N$14:$N$17,Taxes!$J$14:$J$17,YEAR(AZ$4))),
IF(Taxes!$N$12&gt;1,SUMIFS(Taxes!$P$77:$P$79,Taxes!$N$77:$N$79,Taxes!$N$12),IF(Taxes!$P94&lt;&gt;"",Taxes!$P94,SUMIFS(Taxes!$P$77:$P$79,Taxes!$N$77:$N$79,Taxes!$N$12)))
))
)</f>
        <v>23452.696800000005</v>
      </c>
      <c r="BA298" s="5">
        <f ca="1">IF(BA$4="",0,(BA110+BA118)*
IF(SUMIFS(Taxes!$N$14:$N$17,Taxes!$J$14:$J$17,YEAR(BA$4))=4,IF(BA$1&lt;=Taxes!$P$81*12,Taxes!$P$82,IF(BA$1&lt;=Taxes!$P$83*12,Taxes!$P$84,IF(Taxes!$P94&lt;&gt;"",Taxes!$P94,Taxes!$P$77))),
IF(SUMIFS(Taxes!$N$14:$N$17,Taxes!$J$14:$J$17,YEAR(BA$4))&gt;1,SUMIFS(Taxes!$P$77:$P$79,Taxes!$N$77:$N$79,SUMIFS(Taxes!$N$14:$N$17,Taxes!$J$14:$J$17,YEAR(BA$4))),
IF(Taxes!$N$12&gt;1,SUMIFS(Taxes!$P$77:$P$79,Taxes!$N$77:$N$79,Taxes!$N$12),IF(Taxes!$P94&lt;&gt;"",Taxes!$P94,SUMIFS(Taxes!$P$77:$P$79,Taxes!$N$77:$N$79,Taxes!$N$12)))
))
)</f>
        <v>24805.737000000005</v>
      </c>
      <c r="BB298" s="5">
        <f ca="1">IF(BB$4="",0,(BB110+BB118)*
IF(SUMIFS(Taxes!$N$14:$N$17,Taxes!$J$14:$J$17,YEAR(BB$4))=4,IF(BB$1&lt;=Taxes!$P$81*12,Taxes!$P$82,IF(BB$1&lt;=Taxes!$P$83*12,Taxes!$P$84,IF(Taxes!$P94&lt;&gt;"",Taxes!$P94,Taxes!$P$77))),
IF(SUMIFS(Taxes!$N$14:$N$17,Taxes!$J$14:$J$17,YEAR(BB$4))&gt;1,SUMIFS(Taxes!$P$77:$P$79,Taxes!$N$77:$N$79,SUMIFS(Taxes!$N$14:$N$17,Taxes!$J$14:$J$17,YEAR(BB$4))),
IF(Taxes!$N$12&gt;1,SUMIFS(Taxes!$P$77:$P$79,Taxes!$N$77:$N$79,Taxes!$N$12),IF(Taxes!$P94&lt;&gt;"",Taxes!$P94,SUMIFS(Taxes!$P$77:$P$79,Taxes!$N$77:$N$79,Taxes!$N$12)))
))
)</f>
        <v>26479.898740800007</v>
      </c>
      <c r="BC298" s="5">
        <f ca="1">IF(BC$4="",0,(BC110+BC118)*
IF(SUMIFS(Taxes!$N$14:$N$17,Taxes!$J$14:$J$17,YEAR(BC$4))=4,IF(BC$1&lt;=Taxes!$P$81*12,Taxes!$P$82,IF(BC$1&lt;=Taxes!$P$83*12,Taxes!$P$84,IF(Taxes!$P94&lt;&gt;"",Taxes!$P94,Taxes!$P$77))),
IF(SUMIFS(Taxes!$N$14:$N$17,Taxes!$J$14:$J$17,YEAR(BC$4))&gt;1,SUMIFS(Taxes!$P$77:$P$79,Taxes!$N$77:$N$79,SUMIFS(Taxes!$N$14:$N$17,Taxes!$J$14:$J$17,YEAR(BC$4))),
IF(Taxes!$N$12&gt;1,SUMIFS(Taxes!$P$77:$P$79,Taxes!$N$77:$N$79,Taxes!$N$12),IF(Taxes!$P94&lt;&gt;"",Taxes!$P94,SUMIFS(Taxes!$P$77:$P$79,Taxes!$N$77:$N$79,Taxes!$N$12)))
))
)</f>
        <v>27694.026813600005</v>
      </c>
      <c r="BD298" s="5">
        <f ca="1">IF(BD$4="",0,(BD110+BD118)*
IF(SUMIFS(Taxes!$N$14:$N$17,Taxes!$J$14:$J$17,YEAR(BD$4))=4,IF(BD$1&lt;=Taxes!$P$81*12,Taxes!$P$82,IF(BD$1&lt;=Taxes!$P$83*12,Taxes!$P$84,IF(Taxes!$P94&lt;&gt;"",Taxes!$P94,Taxes!$P$77))),
IF(SUMIFS(Taxes!$N$14:$N$17,Taxes!$J$14:$J$17,YEAR(BD$4))&gt;1,SUMIFS(Taxes!$P$77:$P$79,Taxes!$N$77:$N$79,SUMIFS(Taxes!$N$14:$N$17,Taxes!$J$14:$J$17,YEAR(BD$4))),
IF(Taxes!$N$12&gt;1,SUMIFS(Taxes!$P$77:$P$79,Taxes!$N$77:$N$79,Taxes!$N$12),IF(Taxes!$P94&lt;&gt;"",Taxes!$P94,SUMIFS(Taxes!$P$77:$P$79,Taxes!$N$77:$N$79,Taxes!$N$12)))
))
)</f>
        <v>28154.060481600005</v>
      </c>
      <c r="BE298" s="5">
        <f ca="1">IF(BE$4="",0,(BE110+BE118)*
IF(SUMIFS(Taxes!$N$14:$N$17,Taxes!$J$14:$J$17,YEAR(BE$4))=4,IF(BE$1&lt;=Taxes!$P$81*12,Taxes!$P$82,IF(BE$1&lt;=Taxes!$P$83*12,Taxes!$P$84,IF(Taxes!$P94&lt;&gt;"",Taxes!$P94,Taxes!$P$77))),
IF(SUMIFS(Taxes!$N$14:$N$17,Taxes!$J$14:$J$17,YEAR(BE$4))&gt;1,SUMIFS(Taxes!$P$77:$P$79,Taxes!$N$77:$N$79,SUMIFS(Taxes!$N$14:$N$17,Taxes!$J$14:$J$17,YEAR(BE$4))),
IF(Taxes!$N$12&gt;1,SUMIFS(Taxes!$P$77:$P$79,Taxes!$N$77:$N$79,Taxes!$N$12),IF(Taxes!$P94&lt;&gt;"",Taxes!$P94,SUMIFS(Taxes!$P$77:$P$79,Taxes!$N$77:$N$79,Taxes!$N$12)))
))
)</f>
        <v>28430.080682400003</v>
      </c>
      <c r="BF298" s="5">
        <f ca="1">IF(BF$4="",0,(BF110+BF118)*
IF(SUMIFS(Taxes!$N$14:$N$17,Taxes!$J$14:$J$17,YEAR(BF$4))=4,IF(BF$1&lt;=Taxes!$P$81*12,Taxes!$P$82,IF(BF$1&lt;=Taxes!$P$83*12,Taxes!$P$84,IF(Taxes!$P94&lt;&gt;"",Taxes!$P94,Taxes!$P$77))),
IF(SUMIFS(Taxes!$N$14:$N$17,Taxes!$J$14:$J$17,YEAR(BF$4))&gt;1,SUMIFS(Taxes!$P$77:$P$79,Taxes!$N$77:$N$79,SUMIFS(Taxes!$N$14:$N$17,Taxes!$J$14:$J$17,YEAR(BF$4))),
IF(Taxes!$N$12&gt;1,SUMIFS(Taxes!$P$77:$P$79,Taxes!$N$77:$N$79,Taxes!$N$12),IF(Taxes!$P94&lt;&gt;"",Taxes!$P94,SUMIFS(Taxes!$P$77:$P$79,Taxes!$N$77:$N$79,Taxes!$N$12)))
))
)</f>
        <v>28706.100883200004</v>
      </c>
      <c r="BG298" s="5">
        <f ca="1">IF(BG$4="",0,(BG110+BG118)*
IF(SUMIFS(Taxes!$N$14:$N$17,Taxes!$J$14:$J$17,YEAR(BG$4))=4,IF(BG$1&lt;=Taxes!$P$81*12,Taxes!$P$82,IF(BG$1&lt;=Taxes!$P$83*12,Taxes!$P$84,IF(Taxes!$P94&lt;&gt;"",Taxes!$P94,Taxes!$P$77))),
IF(SUMIFS(Taxes!$N$14:$N$17,Taxes!$J$14:$J$17,YEAR(BG$4))&gt;1,SUMIFS(Taxes!$P$77:$P$79,Taxes!$N$77:$N$79,SUMIFS(Taxes!$N$14:$N$17,Taxes!$J$14:$J$17,YEAR(BG$4))),
IF(Taxes!$N$12&gt;1,SUMIFS(Taxes!$P$77:$P$79,Taxes!$N$77:$N$79,Taxes!$N$12),IF(Taxes!$P94&lt;&gt;"",Taxes!$P94,SUMIFS(Taxes!$P$77:$P$79,Taxes!$N$77:$N$79,Taxes!$N$12)))
))
)</f>
        <v>28982.121084000002</v>
      </c>
      <c r="BH298" s="5">
        <f ca="1">IF(BH$4="",0,(BH110+BH118)*
IF(SUMIFS(Taxes!$N$14:$N$17,Taxes!$J$14:$J$17,YEAR(BH$4))=4,IF(BH$1&lt;=Taxes!$P$81*12,Taxes!$P$82,IF(BH$1&lt;=Taxes!$P$83*12,Taxes!$P$84,IF(Taxes!$P94&lt;&gt;"",Taxes!$P94,Taxes!$P$77))),
IF(SUMIFS(Taxes!$N$14:$N$17,Taxes!$J$14:$J$17,YEAR(BH$4))&gt;1,SUMIFS(Taxes!$P$77:$P$79,Taxes!$N$77:$N$79,SUMIFS(Taxes!$N$14:$N$17,Taxes!$J$14:$J$17,YEAR(BH$4))),
IF(Taxes!$N$12&gt;1,SUMIFS(Taxes!$P$77:$P$79,Taxes!$N$77:$N$79,Taxes!$N$12),IF(Taxes!$P94&lt;&gt;"",Taxes!$P94,SUMIFS(Taxes!$P$77:$P$79,Taxes!$N$77:$N$79,Taxes!$N$12)))
))
)</f>
        <v>29622.487949856004</v>
      </c>
      <c r="BI298" s="5">
        <f ca="1">IF(BI$4="",0,(BI110+BI118)*
IF(SUMIFS(Taxes!$N$14:$N$17,Taxes!$J$14:$J$17,YEAR(BI$4))=4,IF(BI$1&lt;=Taxes!$P$81*12,Taxes!$P$82,IF(BI$1&lt;=Taxes!$P$83*12,Taxes!$P$84,IF(Taxes!$P94&lt;&gt;"",Taxes!$P94,Taxes!$P$77))),
IF(SUMIFS(Taxes!$N$14:$N$17,Taxes!$J$14:$J$17,YEAR(BI$4))&gt;1,SUMIFS(Taxes!$P$77:$P$79,Taxes!$N$77:$N$79,SUMIFS(Taxes!$N$14:$N$17,Taxes!$J$14:$J$17,YEAR(BI$4))),
IF(Taxes!$N$12&gt;1,SUMIFS(Taxes!$P$77:$P$79,Taxes!$N$77:$N$79,Taxes!$N$12),IF(Taxes!$P94&lt;&gt;"",Taxes!$P94,SUMIFS(Taxes!$P$77:$P$79,Taxes!$N$77:$N$79,Taxes!$N$12)))
))
)</f>
        <v>30124.844715312007</v>
      </c>
      <c r="BJ298" s="5">
        <f ca="1">IF(BJ$4="",0,(BJ110+BJ118)*
IF(SUMIFS(Taxes!$N$14:$N$17,Taxes!$J$14:$J$17,YEAR(BJ$4))=4,IF(BJ$1&lt;=Taxes!$P$81*12,Taxes!$P$82,IF(BJ$1&lt;=Taxes!$P$83*12,Taxes!$P$84,IF(Taxes!$P94&lt;&gt;"",Taxes!$P94,Taxes!$P$77))),
IF(SUMIFS(Taxes!$N$14:$N$17,Taxes!$J$14:$J$17,YEAR(BJ$4))&gt;1,SUMIFS(Taxes!$P$77:$P$79,Taxes!$N$77:$N$79,SUMIFS(Taxes!$N$14:$N$17,Taxes!$J$14:$J$17,YEAR(BJ$4))),
IF(Taxes!$N$12&gt;1,SUMIFS(Taxes!$P$77:$P$79,Taxes!$N$77:$N$79,Taxes!$N$12),IF(Taxes!$P94&lt;&gt;"",Taxes!$P94,SUMIFS(Taxes!$P$77:$P$79,Taxes!$N$77:$N$79,Taxes!$N$12)))
))
)</f>
        <v>30406.385320128007</v>
      </c>
      <c r="BK298" s="5">
        <f ca="1">IF(BK$4="",0,(BK110+BK118)*
IF(SUMIFS(Taxes!$N$14:$N$17,Taxes!$J$14:$J$17,YEAR(BK$4))=4,IF(BK$1&lt;=Taxes!$P$81*12,Taxes!$P$82,IF(BK$1&lt;=Taxes!$P$83*12,Taxes!$P$84,IF(Taxes!$P94&lt;&gt;"",Taxes!$P94,Taxes!$P$77))),
IF(SUMIFS(Taxes!$N$14:$N$17,Taxes!$J$14:$J$17,YEAR(BK$4))&gt;1,SUMIFS(Taxes!$P$77:$P$79,Taxes!$N$77:$N$79,SUMIFS(Taxes!$N$14:$N$17,Taxes!$J$14:$J$17,YEAR(BK$4))),
IF(Taxes!$N$12&gt;1,SUMIFS(Taxes!$P$77:$P$79,Taxes!$N$77:$N$79,Taxes!$N$12),IF(Taxes!$P94&lt;&gt;"",Taxes!$P94,SUMIFS(Taxes!$P$77:$P$79,Taxes!$N$77:$N$79,Taxes!$N$12)))
))
)</f>
        <v>30687.925924944007</v>
      </c>
      <c r="BL298" s="5">
        <f ca="1">IF(BL$4="",0,(BL110+BL118)*
IF(SUMIFS(Taxes!$N$14:$N$17,Taxes!$J$14:$J$17,YEAR(BL$4))=4,IF(BL$1&lt;=Taxes!$P$81*12,Taxes!$P$82,IF(BL$1&lt;=Taxes!$P$83*12,Taxes!$P$84,IF(Taxes!$P94&lt;&gt;"",Taxes!$P94,Taxes!$P$77))),
IF(SUMIFS(Taxes!$N$14:$N$17,Taxes!$J$14:$J$17,YEAR(BL$4))&gt;1,SUMIFS(Taxes!$P$77:$P$79,Taxes!$N$77:$N$79,SUMIFS(Taxes!$N$14:$N$17,Taxes!$J$14:$J$17,YEAR(BL$4))),
IF(Taxes!$N$12&gt;1,SUMIFS(Taxes!$P$77:$P$79,Taxes!$N$77:$N$79,Taxes!$N$12),IF(Taxes!$P94&lt;&gt;"",Taxes!$P94,SUMIFS(Taxes!$P$77:$P$79,Taxes!$N$77:$N$79,Taxes!$N$12)))
))
)</f>
        <v>30969.466529760004</v>
      </c>
      <c r="BM298" s="5">
        <f ca="1">IF(BM$4="",0,(BM110+BM118)*
IF(SUMIFS(Taxes!$N$14:$N$17,Taxes!$J$14:$J$17,YEAR(BM$4))=4,IF(BM$1&lt;=Taxes!$P$81*12,Taxes!$P$82,IF(BM$1&lt;=Taxes!$P$83*12,Taxes!$P$84,IF(Taxes!$P94&lt;&gt;"",Taxes!$P94,Taxes!$P$77))),
IF(SUMIFS(Taxes!$N$14:$N$17,Taxes!$J$14:$J$17,YEAR(BM$4))&gt;1,SUMIFS(Taxes!$P$77:$P$79,Taxes!$N$77:$N$79,SUMIFS(Taxes!$N$14:$N$17,Taxes!$J$14:$J$17,YEAR(BM$4))),
IF(Taxes!$N$12&gt;1,SUMIFS(Taxes!$P$77:$P$79,Taxes!$N$77:$N$79,Taxes!$N$12),IF(Taxes!$P94&lt;&gt;"",Taxes!$P94,SUMIFS(Taxes!$P$77:$P$79,Taxes!$N$77:$N$79,Taxes!$N$12)))
))
)</f>
        <v>31251.007134576004</v>
      </c>
      <c r="BN298" s="5">
        <f ca="1">IF(BN$4="",0,(BN110+BN118)*
IF(SUMIFS(Taxes!$N$14:$N$17,Taxes!$J$14:$J$17,YEAR(BN$4))=4,IF(BN$1&lt;=Taxes!$P$81*12,Taxes!$P$82,IF(BN$1&lt;=Taxes!$P$83*12,Taxes!$P$84,IF(Taxes!$P94&lt;&gt;"",Taxes!$P94,Taxes!$P$77))),
IF(SUMIFS(Taxes!$N$14:$N$17,Taxes!$J$14:$J$17,YEAR(BN$4))&gt;1,SUMIFS(Taxes!$P$77:$P$79,Taxes!$N$77:$N$79,SUMIFS(Taxes!$N$14:$N$17,Taxes!$J$14:$J$17,YEAR(BN$4))),
IF(Taxes!$N$12&gt;1,SUMIFS(Taxes!$P$77:$P$79,Taxes!$N$77:$N$79,Taxes!$N$12),IF(Taxes!$P94&lt;&gt;"",Taxes!$P94,SUMIFS(Taxes!$P$77:$P$79,Taxes!$N$77:$N$79,Taxes!$N$12)))
))
)</f>
        <v>31937.966210327042</v>
      </c>
      <c r="BO298" s="5">
        <f ca="1">IF(BO$4="",0,(BO110+BO118)*
IF(SUMIFS(Taxes!$N$14:$N$17,Taxes!$J$14:$J$17,YEAR(BO$4))=4,IF(BO$1&lt;=Taxes!$P$81*12,Taxes!$P$82,IF(BO$1&lt;=Taxes!$P$83*12,Taxes!$P$84,IF(Taxes!$P94&lt;&gt;"",Taxes!$P94,Taxes!$P$77))),
IF(SUMIFS(Taxes!$N$14:$N$17,Taxes!$J$14:$J$17,YEAR(BO$4))&gt;1,SUMIFS(Taxes!$P$77:$P$79,Taxes!$N$77:$N$79,SUMIFS(Taxes!$N$14:$N$17,Taxes!$J$14:$J$17,YEAR(BO$4))),
IF(Taxes!$N$12&gt;1,SUMIFS(Taxes!$P$77:$P$79,Taxes!$N$77:$N$79,Taxes!$N$12),IF(Taxes!$P94&lt;&gt;"",Taxes!$P94,SUMIFS(Taxes!$P$77:$P$79,Taxes!$N$77:$N$79,Taxes!$N$12)))
))
)</f>
        <v>32450.370111092157</v>
      </c>
      <c r="BP298" s="5">
        <f ca="1">IF(BP$4="",0,(BP110+BP118)*
IF(SUMIFS(Taxes!$N$14:$N$17,Taxes!$J$14:$J$17,YEAR(BP$4))=4,IF(BP$1&lt;=Taxes!$P$81*12,Taxes!$P$82,IF(BP$1&lt;=Taxes!$P$83*12,Taxes!$P$84,IF(Taxes!$P94&lt;&gt;"",Taxes!$P94,Taxes!$P$77))),
IF(SUMIFS(Taxes!$N$14:$N$17,Taxes!$J$14:$J$17,YEAR(BP$4))&gt;1,SUMIFS(Taxes!$P$77:$P$79,Taxes!$N$77:$N$79,SUMIFS(Taxes!$N$14:$N$17,Taxes!$J$14:$J$17,YEAR(BP$4))),
IF(Taxes!$N$12&gt;1,SUMIFS(Taxes!$P$77:$P$79,Taxes!$N$77:$N$79,Taxes!$N$12),IF(Taxes!$P94&lt;&gt;"",Taxes!$P94,SUMIFS(Taxes!$P$77:$P$79,Taxes!$N$77:$N$79,Taxes!$N$12)))
))
)</f>
        <v>32737.54152800448</v>
      </c>
      <c r="BQ298" s="5">
        <f ca="1">IF(BQ$4="",0,(BQ110+BQ118)*
IF(SUMIFS(Taxes!$N$14:$N$17,Taxes!$J$14:$J$17,YEAR(BQ$4))=4,IF(BQ$1&lt;=Taxes!$P$81*12,Taxes!$P$82,IF(BQ$1&lt;=Taxes!$P$83*12,Taxes!$P$84,IF(Taxes!$P94&lt;&gt;"",Taxes!$P94,Taxes!$P$77))),
IF(SUMIFS(Taxes!$N$14:$N$17,Taxes!$J$14:$J$17,YEAR(BQ$4))&gt;1,SUMIFS(Taxes!$P$77:$P$79,Taxes!$N$77:$N$79,SUMIFS(Taxes!$N$14:$N$17,Taxes!$J$14:$J$17,YEAR(BQ$4))),
IF(Taxes!$N$12&gt;1,SUMIFS(Taxes!$P$77:$P$79,Taxes!$N$77:$N$79,Taxes!$N$12),IF(Taxes!$P94&lt;&gt;"",Taxes!$P94,SUMIFS(Taxes!$P$77:$P$79,Taxes!$N$77:$N$79,Taxes!$N$12)))
))
)</f>
        <v>33024.712944916799</v>
      </c>
      <c r="BR298" s="5">
        <f ca="1">IF(BR$4="",0,(BR110+BR118)*
IF(SUMIFS(Taxes!$N$14:$N$17,Taxes!$J$14:$J$17,YEAR(BR$4))=4,IF(BR$1&lt;=Taxes!$P$81*12,Taxes!$P$82,IF(BR$1&lt;=Taxes!$P$83*12,Taxes!$P$84,IF(Taxes!$P94&lt;&gt;"",Taxes!$P94,Taxes!$P$77))),
IF(SUMIFS(Taxes!$N$14:$N$17,Taxes!$J$14:$J$17,YEAR(BR$4))&gt;1,SUMIFS(Taxes!$P$77:$P$79,Taxes!$N$77:$N$79,SUMIFS(Taxes!$N$14:$N$17,Taxes!$J$14:$J$17,YEAR(BR$4))),
IF(Taxes!$N$12&gt;1,SUMIFS(Taxes!$P$77:$P$79,Taxes!$N$77:$N$79,Taxes!$N$12),IF(Taxes!$P94&lt;&gt;"",Taxes!$P94,SUMIFS(Taxes!$P$77:$P$79,Taxes!$N$77:$N$79,Taxes!$N$12)))
))
)</f>
        <v>33311.884361829121</v>
      </c>
      <c r="BS298" s="5">
        <f ca="1">IF(BS$4="",0,(BS110+BS118)*
IF(SUMIFS(Taxes!$N$14:$N$17,Taxes!$J$14:$J$17,YEAR(BS$4))=4,IF(BS$1&lt;=Taxes!$P$81*12,Taxes!$P$82,IF(BS$1&lt;=Taxes!$P$83*12,Taxes!$P$84,IF(Taxes!$P94&lt;&gt;"",Taxes!$P94,Taxes!$P$77))),
IF(SUMIFS(Taxes!$N$14:$N$17,Taxes!$J$14:$J$17,YEAR(BS$4))&gt;1,SUMIFS(Taxes!$P$77:$P$79,Taxes!$N$77:$N$79,SUMIFS(Taxes!$N$14:$N$17,Taxes!$J$14:$J$17,YEAR(BS$4))),
IF(Taxes!$N$12&gt;1,SUMIFS(Taxes!$P$77:$P$79,Taxes!$N$77:$N$79,Taxes!$N$12),IF(Taxes!$P94&lt;&gt;"",Taxes!$P94,SUMIFS(Taxes!$P$77:$P$79,Taxes!$N$77:$N$79,Taxes!$N$12)))
))
)</f>
        <v>33599.055778741436</v>
      </c>
      <c r="BT298" s="5">
        <f ca="1">IF(BT$4="",0,(BT110+BT118)*
IF(SUMIFS(Taxes!$N$14:$N$17,Taxes!$J$14:$J$17,YEAR(BT$4))=4,IF(BT$1&lt;=Taxes!$P$81*12,Taxes!$P$82,IF(BT$1&lt;=Taxes!$P$83*12,Taxes!$P$84,IF(Taxes!$P94&lt;&gt;"",Taxes!$P94,Taxes!$P$77))),
IF(SUMIFS(Taxes!$N$14:$N$17,Taxes!$J$14:$J$17,YEAR(BT$4))&gt;1,SUMIFS(Taxes!$P$77:$P$79,Taxes!$N$77:$N$79,SUMIFS(Taxes!$N$14:$N$17,Taxes!$J$14:$J$17,YEAR(BT$4))),
IF(Taxes!$N$12&gt;1,SUMIFS(Taxes!$P$77:$P$79,Taxes!$N$77:$N$79,Taxes!$N$12),IF(Taxes!$P94&lt;&gt;"",Taxes!$P94,SUMIFS(Taxes!$P$77:$P$79,Taxes!$N$77:$N$79,Taxes!$N$12)))
))
)</f>
        <v>34334.214606036978</v>
      </c>
      <c r="BU298" s="5">
        <f ca="1">IF(BU$4="",0,(BU110+BU118)*
IF(SUMIFS(Taxes!$N$14:$N$17,Taxes!$J$14:$J$17,YEAR(BU$4))=4,IF(BU$1&lt;=Taxes!$P$81*12,Taxes!$P$82,IF(BU$1&lt;=Taxes!$P$83*12,Taxes!$P$84,IF(Taxes!$P94&lt;&gt;"",Taxes!$P94,Taxes!$P$77))),
IF(SUMIFS(Taxes!$N$14:$N$17,Taxes!$J$14:$J$17,YEAR(BU$4))&gt;1,SUMIFS(Taxes!$P$77:$P$79,Taxes!$N$77:$N$79,SUMIFS(Taxes!$N$14:$N$17,Taxes!$J$14:$J$17,YEAR(BU$4))),
IF(Taxes!$N$12&gt;1,SUMIFS(Taxes!$P$77:$P$79,Taxes!$N$77:$N$79,Taxes!$N$12),IF(Taxes!$P94&lt;&gt;"",Taxes!$P94,SUMIFS(Taxes!$P$77:$P$79,Taxes!$N$77:$N$79,Taxes!$N$12)))
))
)</f>
        <v>34856.866584817406</v>
      </c>
      <c r="BV298" s="5">
        <f ca="1">IF(BV$4="",0,(BV110+BV118)*
IF(SUMIFS(Taxes!$N$14:$N$17,Taxes!$J$14:$J$17,YEAR(BV$4))=4,IF(BV$1&lt;=Taxes!$P$81*12,Taxes!$P$82,IF(BV$1&lt;=Taxes!$P$83*12,Taxes!$P$84,IF(Taxes!$P94&lt;&gt;"",Taxes!$P94,Taxes!$P$77))),
IF(SUMIFS(Taxes!$N$14:$N$17,Taxes!$J$14:$J$17,YEAR(BV$4))&gt;1,SUMIFS(Taxes!$P$77:$P$79,Taxes!$N$77:$N$79,SUMIFS(Taxes!$N$14:$N$17,Taxes!$J$14:$J$17,YEAR(BV$4))),
IF(Taxes!$N$12&gt;1,SUMIFS(Taxes!$P$77:$P$79,Taxes!$N$77:$N$79,Taxes!$N$12),IF(Taxes!$P94&lt;&gt;"",Taxes!$P94,SUMIFS(Taxes!$P$77:$P$79,Taxes!$N$77:$N$79,Taxes!$N$12)))
))
)</f>
        <v>35149.781430067967</v>
      </c>
      <c r="BW298" s="5">
        <f ca="1">IF(BW$4="",0,(BW110+BW118)*
IF(SUMIFS(Taxes!$N$14:$N$17,Taxes!$J$14:$J$17,YEAR(BW$4))=4,IF(BW$1&lt;=Taxes!$P$81*12,Taxes!$P$82,IF(BW$1&lt;=Taxes!$P$83*12,Taxes!$P$84,IF(Taxes!$P94&lt;&gt;"",Taxes!$P94,Taxes!$P$77))),
IF(SUMIFS(Taxes!$N$14:$N$17,Taxes!$J$14:$J$17,YEAR(BW$4))&gt;1,SUMIFS(Taxes!$P$77:$P$79,Taxes!$N$77:$N$79,SUMIFS(Taxes!$N$14:$N$17,Taxes!$J$14:$J$17,YEAR(BW$4))),
IF(Taxes!$N$12&gt;1,SUMIFS(Taxes!$P$77:$P$79,Taxes!$N$77:$N$79,Taxes!$N$12),IF(Taxes!$P94&lt;&gt;"",Taxes!$P94,SUMIFS(Taxes!$P$77:$P$79,Taxes!$N$77:$N$79,Taxes!$N$12)))
))
)</f>
        <v>35442.696275318529</v>
      </c>
      <c r="BX298" s="5">
        <f ca="1">IF(BX$4="",0,(BX110+BX118)*
IF(SUMIFS(Taxes!$N$14:$N$17,Taxes!$J$14:$J$17,YEAR(BX$4))=4,IF(BX$1&lt;=Taxes!$P$81*12,Taxes!$P$82,IF(BX$1&lt;=Taxes!$P$83*12,Taxes!$P$84,IF(Taxes!$P94&lt;&gt;"",Taxes!$P94,Taxes!$P$77))),
IF(SUMIFS(Taxes!$N$14:$N$17,Taxes!$J$14:$J$17,YEAR(BX$4))&gt;1,SUMIFS(Taxes!$P$77:$P$79,Taxes!$N$77:$N$79,SUMIFS(Taxes!$N$14:$N$17,Taxes!$J$14:$J$17,YEAR(BX$4))),
IF(Taxes!$N$12&gt;1,SUMIFS(Taxes!$P$77:$P$79,Taxes!$N$77:$N$79,Taxes!$N$12),IF(Taxes!$P94&lt;&gt;"",Taxes!$P94,SUMIFS(Taxes!$P$77:$P$79,Taxes!$N$77:$N$79,Taxes!$N$12)))
))
)</f>
        <v>35735.611120569105</v>
      </c>
      <c r="BY298" s="5">
        <f ca="1">IF(BY$4="",0,(BY110+BY118)*
IF(SUMIFS(Taxes!$N$14:$N$17,Taxes!$J$14:$J$17,YEAR(BY$4))=4,IF(BY$1&lt;=Taxes!$P$81*12,Taxes!$P$82,IF(BY$1&lt;=Taxes!$P$83*12,Taxes!$P$84,IF(Taxes!$P94&lt;&gt;"",Taxes!$P94,Taxes!$P$77))),
IF(SUMIFS(Taxes!$N$14:$N$17,Taxes!$J$14:$J$17,YEAR(BY$4))&gt;1,SUMIFS(Taxes!$P$77:$P$79,Taxes!$N$77:$N$79,SUMIFS(Taxes!$N$14:$N$17,Taxes!$J$14:$J$17,YEAR(BY$4))),
IF(Taxes!$N$12&gt;1,SUMIFS(Taxes!$P$77:$P$79,Taxes!$N$77:$N$79,Taxes!$N$12),IF(Taxes!$P94&lt;&gt;"",Taxes!$P94,SUMIFS(Taxes!$P$77:$P$79,Taxes!$N$77:$N$79,Taxes!$N$12)))
))
)</f>
        <v>36028.525965819666</v>
      </c>
      <c r="BZ298" s="5">
        <f ca="1">IF(BZ$4="",0,(BZ110+BZ118)*
IF(SUMIFS(Taxes!$N$14:$N$17,Taxes!$J$14:$J$17,YEAR(BZ$4))=4,IF(BZ$1&lt;=Taxes!$P$81*12,Taxes!$P$82,IF(BZ$1&lt;=Taxes!$P$83*12,Taxes!$P$84,IF(Taxes!$P94&lt;&gt;"",Taxes!$P94,Taxes!$P$77))),
IF(SUMIFS(Taxes!$N$14:$N$17,Taxes!$J$14:$J$17,YEAR(BZ$4))&gt;1,SUMIFS(Taxes!$P$77:$P$79,Taxes!$N$77:$N$79,SUMIFS(Taxes!$N$14:$N$17,Taxes!$J$14:$J$17,YEAR(BZ$4))),
IF(Taxes!$N$12&gt;1,SUMIFS(Taxes!$P$77:$P$79,Taxes!$N$77:$N$79,Taxes!$N$12),IF(Taxes!$P94&lt;&gt;"",Taxes!$P94,SUMIFS(Taxes!$P$77:$P$79,Taxes!$N$77:$N$79,Taxes!$N$12)))
))
)</f>
        <v>36813.537751091179</v>
      </c>
      <c r="CA298" s="5">
        <f ca="1">IF(CA$4="",0,(CA110+CA118)*
IF(SUMIFS(Taxes!$N$14:$N$17,Taxes!$J$14:$J$17,YEAR(CA$4))=4,IF(CA$1&lt;=Taxes!$P$81*12,Taxes!$P$82,IF(CA$1&lt;=Taxes!$P$83*12,Taxes!$P$84,IF(Taxes!$P94&lt;&gt;"",Taxes!$P94,Taxes!$P$77))),
IF(SUMIFS(Taxes!$N$14:$N$17,Taxes!$J$14:$J$17,YEAR(CA$4))&gt;1,SUMIFS(Taxes!$P$77:$P$79,Taxes!$N$77:$N$79,SUMIFS(Taxes!$N$14:$N$17,Taxes!$J$14:$J$17,YEAR(CA$4))),
IF(Taxes!$N$12&gt;1,SUMIFS(Taxes!$P$77:$P$79,Taxes!$N$77:$N$79,Taxes!$N$12),IF(Taxes!$P94&lt;&gt;"",Taxes!$P94,SUMIFS(Taxes!$P$77:$P$79,Taxes!$N$77:$N$79,Taxes!$N$12)))
))
)</f>
        <v>37346.642769447215</v>
      </c>
      <c r="CB298" s="5">
        <f ca="1">IF(CB$4="",0,(CB110+CB118)*
IF(SUMIFS(Taxes!$N$14:$N$17,Taxes!$J$14:$J$17,YEAR(CB$4))=4,IF(CB$1&lt;=Taxes!$P$81*12,Taxes!$P$82,IF(CB$1&lt;=Taxes!$P$83*12,Taxes!$P$84,IF(Taxes!$P94&lt;&gt;"",Taxes!$P94,Taxes!$P$77))),
IF(SUMIFS(Taxes!$N$14:$N$17,Taxes!$J$14:$J$17,YEAR(CB$4))&gt;1,SUMIFS(Taxes!$P$77:$P$79,Taxes!$N$77:$N$79,SUMIFS(Taxes!$N$14:$N$17,Taxes!$J$14:$J$17,YEAR(CB$4))),
IF(Taxes!$N$12&gt;1,SUMIFS(Taxes!$P$77:$P$79,Taxes!$N$77:$N$79,Taxes!$N$12),IF(Taxes!$P94&lt;&gt;"",Taxes!$P94,SUMIFS(Taxes!$P$77:$P$79,Taxes!$N$77:$N$79,Taxes!$N$12)))
))
)</f>
        <v>37645.415911602788</v>
      </c>
      <c r="CC298" s="5">
        <f ca="1">IF(CC$4="",0,(CC110+CC118)*
IF(SUMIFS(Taxes!$N$14:$N$17,Taxes!$J$14:$J$17,YEAR(CC$4))=4,IF(CC$1&lt;=Taxes!$P$81*12,Taxes!$P$82,IF(CC$1&lt;=Taxes!$P$83*12,Taxes!$P$84,IF(Taxes!$P94&lt;&gt;"",Taxes!$P94,Taxes!$P$77))),
IF(SUMIFS(Taxes!$N$14:$N$17,Taxes!$J$14:$J$17,YEAR(CC$4))&gt;1,SUMIFS(Taxes!$P$77:$P$79,Taxes!$N$77:$N$79,SUMIFS(Taxes!$N$14:$N$17,Taxes!$J$14:$J$17,YEAR(CC$4))),
IF(Taxes!$N$12&gt;1,SUMIFS(Taxes!$P$77:$P$79,Taxes!$N$77:$N$79,Taxes!$N$12),IF(Taxes!$P94&lt;&gt;"",Taxes!$P94,SUMIFS(Taxes!$P$77:$P$79,Taxes!$N$77:$N$79,Taxes!$N$12)))
))
)</f>
        <v>37944.189053758375</v>
      </c>
      <c r="CD298" s="5">
        <f ca="1">IF(CD$4="",0,(CD110+CD118)*
IF(SUMIFS(Taxes!$N$14:$N$17,Taxes!$J$14:$J$17,YEAR(CD$4))=4,IF(CD$1&lt;=Taxes!$P$81*12,Taxes!$P$82,IF(CD$1&lt;=Taxes!$P$83*12,Taxes!$P$84,IF(Taxes!$P94&lt;&gt;"",Taxes!$P94,Taxes!$P$77))),
IF(SUMIFS(Taxes!$N$14:$N$17,Taxes!$J$14:$J$17,YEAR(CD$4))&gt;1,SUMIFS(Taxes!$P$77:$P$79,Taxes!$N$77:$N$79,SUMIFS(Taxes!$N$14:$N$17,Taxes!$J$14:$J$17,YEAR(CD$4))),
IF(Taxes!$N$12&gt;1,SUMIFS(Taxes!$P$77:$P$79,Taxes!$N$77:$N$79,Taxes!$N$12),IF(Taxes!$P94&lt;&gt;"",Taxes!$P94,SUMIFS(Taxes!$P$77:$P$79,Taxes!$N$77:$N$79,Taxes!$N$12)))
))
)</f>
        <v>38242.962195913948</v>
      </c>
      <c r="CE298" s="5">
        <f ca="1">IF(CE$4="",0,(CE110+CE118)*
IF(SUMIFS(Taxes!$N$14:$N$17,Taxes!$J$14:$J$17,YEAR(CE$4))=4,IF(CE$1&lt;=Taxes!$P$81*12,Taxes!$P$82,IF(CE$1&lt;=Taxes!$P$83*12,Taxes!$P$84,IF(Taxes!$P94&lt;&gt;"",Taxes!$P94,Taxes!$P$77))),
IF(SUMIFS(Taxes!$N$14:$N$17,Taxes!$J$14:$J$17,YEAR(CE$4))&gt;1,SUMIFS(Taxes!$P$77:$P$79,Taxes!$N$77:$N$79,SUMIFS(Taxes!$N$14:$N$17,Taxes!$J$14:$J$17,YEAR(CE$4))),
IF(Taxes!$N$12&gt;1,SUMIFS(Taxes!$P$77:$P$79,Taxes!$N$77:$N$79,Taxes!$N$12),IF(Taxes!$P94&lt;&gt;"",Taxes!$P94,SUMIFS(Taxes!$P$77:$P$79,Taxes!$N$77:$N$79,Taxes!$N$12)))
))
)</f>
        <v>38541.73533806952</v>
      </c>
      <c r="CF298" s="5">
        <f ca="1">IF(CF$4="",0,(CF110+CF118)*
IF(SUMIFS(Taxes!$N$14:$N$17,Taxes!$J$14:$J$17,YEAR(CF$4))=4,IF(CF$1&lt;=Taxes!$P$81*12,Taxes!$P$82,IF(CF$1&lt;=Taxes!$P$83*12,Taxes!$P$84,IF(Taxes!$P94&lt;&gt;"",Taxes!$P94,Taxes!$P$77))),
IF(SUMIFS(Taxes!$N$14:$N$17,Taxes!$J$14:$J$17,YEAR(CF$4))&gt;1,SUMIFS(Taxes!$P$77:$P$79,Taxes!$N$77:$N$79,SUMIFS(Taxes!$N$14:$N$17,Taxes!$J$14:$J$17,YEAR(CF$4))),
IF(Taxes!$N$12&gt;1,SUMIFS(Taxes!$P$77:$P$79,Taxes!$N$77:$N$79,Taxes!$N$12),IF(Taxes!$P94&lt;&gt;"",Taxes!$P94,SUMIFS(Taxes!$P$77:$P$79,Taxes!$N$77:$N$79,Taxes!$N$12)))
))
)</f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f>ROW()</f>
        <v>300</v>
      </c>
      <c r="H300" s="1" t="str">
        <f t="shared" ref="H300:H305" si="460">$H$291</f>
        <v>НДС к вычету</v>
      </c>
      <c r="I300" s="1" t="str">
        <f>$H$188</f>
        <v>Переменные расходы</v>
      </c>
      <c r="M300" s="53" t="s">
        <v>18</v>
      </c>
      <c r="U300" s="5">
        <f t="shared" ca="1" si="455"/>
        <v>44115597.846241161</v>
      </c>
      <c r="X300" s="5">
        <f t="shared" ref="X300:AI300" ca="1" si="461">IF(X$4="",0,SUM(X301:X306))</f>
        <v>0</v>
      </c>
      <c r="Y300" s="5">
        <f t="shared" ca="1" si="461"/>
        <v>0</v>
      </c>
      <c r="Z300" s="5">
        <f t="shared" ca="1" si="461"/>
        <v>0</v>
      </c>
      <c r="AA300" s="5">
        <f t="shared" ca="1" si="461"/>
        <v>0</v>
      </c>
      <c r="AB300" s="5">
        <f t="shared" ca="1" si="461"/>
        <v>0</v>
      </c>
      <c r="AC300" s="5">
        <f t="shared" ca="1" si="461"/>
        <v>0</v>
      </c>
      <c r="AD300" s="5">
        <f t="shared" ca="1" si="461"/>
        <v>0</v>
      </c>
      <c r="AE300" s="5">
        <f t="shared" ca="1" si="461"/>
        <v>0</v>
      </c>
      <c r="AF300" s="5">
        <f t="shared" ca="1" si="461"/>
        <v>0</v>
      </c>
      <c r="AG300" s="5">
        <f t="shared" ca="1" si="461"/>
        <v>0</v>
      </c>
      <c r="AH300" s="5">
        <f t="shared" ca="1" si="461"/>
        <v>0</v>
      </c>
      <c r="AI300" s="5">
        <f t="shared" ca="1" si="461"/>
        <v>0</v>
      </c>
      <c r="AJ300" s="5">
        <f t="shared" ref="AJ300:CF300" ca="1" si="462">IF(AJ$4="",0,SUM(AJ301:AJ306))</f>
        <v>0</v>
      </c>
      <c r="AK300" s="5">
        <f t="shared" ca="1" si="462"/>
        <v>0</v>
      </c>
      <c r="AL300" s="5">
        <f t="shared" ca="1" si="462"/>
        <v>0</v>
      </c>
      <c r="AM300" s="5">
        <f t="shared" ca="1" si="462"/>
        <v>203692.80000000005</v>
      </c>
      <c r="AN300" s="5">
        <f t="shared" ca="1" si="462"/>
        <v>247543.33333333331</v>
      </c>
      <c r="AO300" s="5">
        <f t="shared" ca="1" si="462"/>
        <v>291393.8666666667</v>
      </c>
      <c r="AP300" s="5">
        <f t="shared" ca="1" si="462"/>
        <v>344781.89099999995</v>
      </c>
      <c r="AQ300" s="5">
        <f t="shared" ca="1" si="462"/>
        <v>390191.94733333343</v>
      </c>
      <c r="AR300" s="5">
        <f t="shared" ca="1" si="462"/>
        <v>435562.21991666668</v>
      </c>
      <c r="AS300" s="5">
        <f t="shared" ca="1" si="462"/>
        <v>480799.88</v>
      </c>
      <c r="AT300" s="5">
        <f t="shared" ca="1" si="462"/>
        <v>525965.92933333328</v>
      </c>
      <c r="AU300" s="5">
        <f t="shared" ca="1" si="462"/>
        <v>571131.97866666666</v>
      </c>
      <c r="AV300" s="5">
        <f t="shared" ca="1" si="462"/>
        <v>633727.02364999999</v>
      </c>
      <c r="AW300" s="5">
        <f t="shared" ca="1" si="462"/>
        <v>680761.63615333324</v>
      </c>
      <c r="AX300" s="5">
        <f t="shared" ca="1" si="462"/>
        <v>727689.7077741666</v>
      </c>
      <c r="AY300" s="5">
        <f t="shared" ca="1" si="462"/>
        <v>774350.06127999991</v>
      </c>
      <c r="AZ300" s="5">
        <f t="shared" ca="1" si="462"/>
        <v>820871.09209333337</v>
      </c>
      <c r="BA300" s="5">
        <f t="shared" ca="1" si="462"/>
        <v>867392.12290666671</v>
      </c>
      <c r="BB300" s="5">
        <f t="shared" ca="1" si="462"/>
        <v>939698.56055710011</v>
      </c>
      <c r="BC300" s="5">
        <f t="shared" ca="1" si="462"/>
        <v>966001.70144679979</v>
      </c>
      <c r="BD300" s="5">
        <f t="shared" ca="1" si="462"/>
        <v>980148.40926449164</v>
      </c>
      <c r="BE300" s="5">
        <f t="shared" ca="1" si="462"/>
        <v>992918.24463795009</v>
      </c>
      <c r="BF300" s="5">
        <f t="shared" ca="1" si="462"/>
        <v>1004994.0162452417</v>
      </c>
      <c r="BG300" s="5">
        <f t="shared" ca="1" si="462"/>
        <v>1016973.1816796749</v>
      </c>
      <c r="BH300" s="5">
        <f t="shared" ca="1" si="462"/>
        <v>1057864.6425271505</v>
      </c>
      <c r="BI300" s="5">
        <f t="shared" ca="1" si="462"/>
        <v>1071176.9731470286</v>
      </c>
      <c r="BJ300" s="5">
        <f t="shared" ca="1" si="462"/>
        <v>1084251.6525816754</v>
      </c>
      <c r="BK300" s="5">
        <f t="shared" ca="1" si="462"/>
        <v>1096836.5387199305</v>
      </c>
      <c r="BL300" s="5">
        <f t="shared" ca="1" si="462"/>
        <v>1109175.0791173968</v>
      </c>
      <c r="BM300" s="5">
        <f t="shared" ca="1" si="462"/>
        <v>1121513.6195148632</v>
      </c>
      <c r="BN300" s="5">
        <f t="shared" ca="1" si="462"/>
        <v>1165709.4751837235</v>
      </c>
      <c r="BO300" s="5">
        <f t="shared" ca="1" si="462"/>
        <v>1179492.8188599898</v>
      </c>
      <c r="BP300" s="5">
        <f t="shared" ca="1" si="462"/>
        <v>1193013.4710310197</v>
      </c>
      <c r="BQ300" s="5">
        <f t="shared" ca="1" si="462"/>
        <v>1205993.8145378707</v>
      </c>
      <c r="BR300" s="5">
        <f t="shared" ca="1" si="462"/>
        <v>1218702.5111472609</v>
      </c>
      <c r="BS300" s="5">
        <f t="shared" ca="1" si="462"/>
        <v>1231411.2077566513</v>
      </c>
      <c r="BT300" s="5">
        <f t="shared" ca="1" si="462"/>
        <v>1279072.9196214164</v>
      </c>
      <c r="BU300" s="5">
        <f t="shared" ca="1" si="462"/>
        <v>1293343.5560398961</v>
      </c>
      <c r="BV300" s="5">
        <f t="shared" ca="1" si="462"/>
        <v>1307325.172100001</v>
      </c>
      <c r="BW300" s="5">
        <f t="shared" ca="1" si="462"/>
        <v>1320713.3740200391</v>
      </c>
      <c r="BX300" s="5">
        <f t="shared" ca="1" si="462"/>
        <v>1333803.3315277109</v>
      </c>
      <c r="BY300" s="5">
        <f t="shared" ca="1" si="462"/>
        <v>1346893.2890353827</v>
      </c>
      <c r="BZ300" s="5">
        <f t="shared" ca="1" si="462"/>
        <v>1398189.0321977055</v>
      </c>
      <c r="CA300" s="5">
        <f t="shared" ca="1" si="462"/>
        <v>1412963.7939136229</v>
      </c>
      <c r="CB300" s="5">
        <f t="shared" ca="1" si="462"/>
        <v>1427421.8631091935</v>
      </c>
      <c r="CC300" s="5">
        <f t="shared" ca="1" si="462"/>
        <v>1441230.7126380529</v>
      </c>
      <c r="CD300" s="5">
        <f t="shared" ca="1" si="462"/>
        <v>1454713.3688709552</v>
      </c>
      <c r="CE300" s="5">
        <f t="shared" ca="1" si="462"/>
        <v>1468196.0251038577</v>
      </c>
      <c r="CF300" s="5">
        <f t="shared" ca="1" si="462"/>
        <v>0</v>
      </c>
    </row>
    <row r="301" spans="2:84" x14ac:dyDescent="0.3">
      <c r="B301" s="13">
        <f>ROW()</f>
        <v>301</v>
      </c>
      <c r="H301" s="1" t="str">
        <f t="shared" si="460"/>
        <v>НДС к вычету</v>
      </c>
      <c r="I301" s="1" t="str">
        <f>$I$300</f>
        <v>Переменные расходы</v>
      </c>
      <c r="J301" s="1" t="str">
        <f>I173</f>
        <v>Расходы на рекламу</v>
      </c>
      <c r="M301" s="53" t="s">
        <v>18</v>
      </c>
      <c r="U301" s="5">
        <f t="shared" ca="1" si="455"/>
        <v>1070658.8613251548</v>
      </c>
      <c r="X301" s="5">
        <f ca="1">IF(X$4="",0,X189*
IF(SUMIFS(Taxes!$N$14:$N$17,Taxes!$J$14:$J$17,YEAR(X$4))=4,IF(X$1&lt;=Taxes!$P$81*12,Taxes!$P$82,IF(X$1&lt;=Taxes!$P$83*12,Taxes!$P$84,IF(Taxes!$P97&lt;&gt;"",Taxes!$P97,Taxes!$P$77))),
IF(SUMIFS(Taxes!$N$14:$N$17,Taxes!$J$14:$J$17,YEAR(X$4))&gt;1,SUMIFS(Taxes!$P$77:$P$79,Taxes!$N$77:$N$79,SUMIFS(Taxes!$N$14:$N$17,Taxes!$J$14:$J$17,YEAR(X$4))),
IF(Taxes!$N$12&gt;1,SUMIFS(Taxes!$P$77:$P$79,Taxes!$N$77:$N$79,Taxes!$N$12),IF(Taxes!$P97&lt;&gt;"",Taxes!$P97,SUMIFS(Taxes!$P$77:$P$79,Taxes!$N$77:$N$79,Taxes!$N$12)))
))
)</f>
        <v>0</v>
      </c>
      <c r="Y301" s="5">
        <f ca="1">IF(Y$4="",0,Y189*
IF(SUMIFS(Taxes!$N$14:$N$17,Taxes!$J$14:$J$17,YEAR(Y$4))=4,IF(Y$1&lt;=Taxes!$P$81*12,Taxes!$P$82,IF(Y$1&lt;=Taxes!$P$83*12,Taxes!$P$84,IF(Taxes!$P97&lt;&gt;"",Taxes!$P97,Taxes!$P$77))),
IF(SUMIFS(Taxes!$N$14:$N$17,Taxes!$J$14:$J$17,YEAR(Y$4))&gt;1,SUMIFS(Taxes!$P$77:$P$79,Taxes!$N$77:$N$79,SUMIFS(Taxes!$N$14:$N$17,Taxes!$J$14:$J$17,YEAR(Y$4))),
IF(Taxes!$N$12&gt;1,SUMIFS(Taxes!$P$77:$P$79,Taxes!$N$77:$N$79,Taxes!$N$12),IF(Taxes!$P97&lt;&gt;"",Taxes!$P97,SUMIFS(Taxes!$P$77:$P$79,Taxes!$N$77:$N$79,Taxes!$N$12)))
))
)</f>
        <v>0</v>
      </c>
      <c r="Z301" s="5">
        <f ca="1">IF(Z$4="",0,Z189*
IF(SUMIFS(Taxes!$N$14:$N$17,Taxes!$J$14:$J$17,YEAR(Z$4))=4,IF(Z$1&lt;=Taxes!$P$81*12,Taxes!$P$82,IF(Z$1&lt;=Taxes!$P$83*12,Taxes!$P$84,IF(Taxes!$P97&lt;&gt;"",Taxes!$P97,Taxes!$P$77))),
IF(SUMIFS(Taxes!$N$14:$N$17,Taxes!$J$14:$J$17,YEAR(Z$4))&gt;1,SUMIFS(Taxes!$P$77:$P$79,Taxes!$N$77:$N$79,SUMIFS(Taxes!$N$14:$N$17,Taxes!$J$14:$J$17,YEAR(Z$4))),
IF(Taxes!$N$12&gt;1,SUMIFS(Taxes!$P$77:$P$79,Taxes!$N$77:$N$79,Taxes!$N$12),IF(Taxes!$P97&lt;&gt;"",Taxes!$P97,SUMIFS(Taxes!$P$77:$P$79,Taxes!$N$77:$N$79,Taxes!$N$12)))
))
)</f>
        <v>0</v>
      </c>
      <c r="AA301" s="5">
        <f ca="1">IF(AA$4="",0,AA189*
IF(SUMIFS(Taxes!$N$14:$N$17,Taxes!$J$14:$J$17,YEAR(AA$4))=4,IF(AA$1&lt;=Taxes!$P$81*12,Taxes!$P$82,IF(AA$1&lt;=Taxes!$P$83*12,Taxes!$P$84,IF(Taxes!$P97&lt;&gt;"",Taxes!$P97,Taxes!$P$77))),
IF(SUMIFS(Taxes!$N$14:$N$17,Taxes!$J$14:$J$17,YEAR(AA$4))&gt;1,SUMIFS(Taxes!$P$77:$P$79,Taxes!$N$77:$N$79,SUMIFS(Taxes!$N$14:$N$17,Taxes!$J$14:$J$17,YEAR(AA$4))),
IF(Taxes!$N$12&gt;1,SUMIFS(Taxes!$P$77:$P$79,Taxes!$N$77:$N$79,Taxes!$N$12),IF(Taxes!$P97&lt;&gt;"",Taxes!$P97,SUMIFS(Taxes!$P$77:$P$79,Taxes!$N$77:$N$79,Taxes!$N$12)))
))
)</f>
        <v>0</v>
      </c>
      <c r="AB301" s="5">
        <f ca="1">IF(AB$4="",0,AB189*
IF(SUMIFS(Taxes!$N$14:$N$17,Taxes!$J$14:$J$17,YEAR(AB$4))=4,IF(AB$1&lt;=Taxes!$P$81*12,Taxes!$P$82,IF(AB$1&lt;=Taxes!$P$83*12,Taxes!$P$84,IF(Taxes!$P97&lt;&gt;"",Taxes!$P97,Taxes!$P$77))),
IF(SUMIFS(Taxes!$N$14:$N$17,Taxes!$J$14:$J$17,YEAR(AB$4))&gt;1,SUMIFS(Taxes!$P$77:$P$79,Taxes!$N$77:$N$79,SUMIFS(Taxes!$N$14:$N$17,Taxes!$J$14:$J$17,YEAR(AB$4))),
IF(Taxes!$N$12&gt;1,SUMIFS(Taxes!$P$77:$P$79,Taxes!$N$77:$N$79,Taxes!$N$12),IF(Taxes!$P97&lt;&gt;"",Taxes!$P97,SUMIFS(Taxes!$P$77:$P$79,Taxes!$N$77:$N$79,Taxes!$N$12)))
))
)</f>
        <v>0</v>
      </c>
      <c r="AC301" s="5">
        <f ca="1">IF(AC$4="",0,AC189*
IF(SUMIFS(Taxes!$N$14:$N$17,Taxes!$J$14:$J$17,YEAR(AC$4))=4,IF(AC$1&lt;=Taxes!$P$81*12,Taxes!$P$82,IF(AC$1&lt;=Taxes!$P$83*12,Taxes!$P$84,IF(Taxes!$P97&lt;&gt;"",Taxes!$P97,Taxes!$P$77))),
IF(SUMIFS(Taxes!$N$14:$N$17,Taxes!$J$14:$J$17,YEAR(AC$4))&gt;1,SUMIFS(Taxes!$P$77:$P$79,Taxes!$N$77:$N$79,SUMIFS(Taxes!$N$14:$N$17,Taxes!$J$14:$J$17,YEAR(AC$4))),
IF(Taxes!$N$12&gt;1,SUMIFS(Taxes!$P$77:$P$79,Taxes!$N$77:$N$79,Taxes!$N$12),IF(Taxes!$P97&lt;&gt;"",Taxes!$P97,SUMIFS(Taxes!$P$77:$P$79,Taxes!$N$77:$N$79,Taxes!$N$12)))
))
)</f>
        <v>0</v>
      </c>
      <c r="AD301" s="5">
        <f ca="1">IF(AD$4="",0,AD189*
IF(SUMIFS(Taxes!$N$14:$N$17,Taxes!$J$14:$J$17,YEAR(AD$4))=4,IF(AD$1&lt;=Taxes!$P$81*12,Taxes!$P$82,IF(AD$1&lt;=Taxes!$P$83*12,Taxes!$P$84,IF(Taxes!$P97&lt;&gt;"",Taxes!$P97,Taxes!$P$77))),
IF(SUMIFS(Taxes!$N$14:$N$17,Taxes!$J$14:$J$17,YEAR(AD$4))&gt;1,SUMIFS(Taxes!$P$77:$P$79,Taxes!$N$77:$N$79,SUMIFS(Taxes!$N$14:$N$17,Taxes!$J$14:$J$17,YEAR(AD$4))),
IF(Taxes!$N$12&gt;1,SUMIFS(Taxes!$P$77:$P$79,Taxes!$N$77:$N$79,Taxes!$N$12),IF(Taxes!$P97&lt;&gt;"",Taxes!$P97,SUMIFS(Taxes!$P$77:$P$79,Taxes!$N$77:$N$79,Taxes!$N$12)))
))
)</f>
        <v>0</v>
      </c>
      <c r="AE301" s="5">
        <f ca="1">IF(AE$4="",0,AE189*
IF(SUMIFS(Taxes!$N$14:$N$17,Taxes!$J$14:$J$17,YEAR(AE$4))=4,IF(AE$1&lt;=Taxes!$P$81*12,Taxes!$P$82,IF(AE$1&lt;=Taxes!$P$83*12,Taxes!$P$84,IF(Taxes!$P97&lt;&gt;"",Taxes!$P97,Taxes!$P$77))),
IF(SUMIFS(Taxes!$N$14:$N$17,Taxes!$J$14:$J$17,YEAR(AE$4))&gt;1,SUMIFS(Taxes!$P$77:$P$79,Taxes!$N$77:$N$79,SUMIFS(Taxes!$N$14:$N$17,Taxes!$J$14:$J$17,YEAR(AE$4))),
IF(Taxes!$N$12&gt;1,SUMIFS(Taxes!$P$77:$P$79,Taxes!$N$77:$N$79,Taxes!$N$12),IF(Taxes!$P97&lt;&gt;"",Taxes!$P97,SUMIFS(Taxes!$P$77:$P$79,Taxes!$N$77:$N$79,Taxes!$N$12)))
))
)</f>
        <v>0</v>
      </c>
      <c r="AF301" s="5">
        <f ca="1">IF(AF$4="",0,AF189*
IF(SUMIFS(Taxes!$N$14:$N$17,Taxes!$J$14:$J$17,YEAR(AF$4))=4,IF(AF$1&lt;=Taxes!$P$81*12,Taxes!$P$82,IF(AF$1&lt;=Taxes!$P$83*12,Taxes!$P$84,IF(Taxes!$P97&lt;&gt;"",Taxes!$P97,Taxes!$P$77))),
IF(SUMIFS(Taxes!$N$14:$N$17,Taxes!$J$14:$J$17,YEAR(AF$4))&gt;1,SUMIFS(Taxes!$P$77:$P$79,Taxes!$N$77:$N$79,SUMIFS(Taxes!$N$14:$N$17,Taxes!$J$14:$J$17,YEAR(AF$4))),
IF(Taxes!$N$12&gt;1,SUMIFS(Taxes!$P$77:$P$79,Taxes!$N$77:$N$79,Taxes!$N$12),IF(Taxes!$P97&lt;&gt;"",Taxes!$P97,SUMIFS(Taxes!$P$77:$P$79,Taxes!$N$77:$N$79,Taxes!$N$12)))
))
)</f>
        <v>0</v>
      </c>
      <c r="AG301" s="5">
        <f ca="1">IF(AG$4="",0,AG189*
IF(SUMIFS(Taxes!$N$14:$N$17,Taxes!$J$14:$J$17,YEAR(AG$4))=4,IF(AG$1&lt;=Taxes!$P$81*12,Taxes!$P$82,IF(AG$1&lt;=Taxes!$P$83*12,Taxes!$P$84,IF(Taxes!$P97&lt;&gt;"",Taxes!$P97,Taxes!$P$77))),
IF(SUMIFS(Taxes!$N$14:$N$17,Taxes!$J$14:$J$17,YEAR(AG$4))&gt;1,SUMIFS(Taxes!$P$77:$P$79,Taxes!$N$77:$N$79,SUMIFS(Taxes!$N$14:$N$17,Taxes!$J$14:$J$17,YEAR(AG$4))),
IF(Taxes!$N$12&gt;1,SUMIFS(Taxes!$P$77:$P$79,Taxes!$N$77:$N$79,Taxes!$N$12),IF(Taxes!$P97&lt;&gt;"",Taxes!$P97,SUMIFS(Taxes!$P$77:$P$79,Taxes!$N$77:$N$79,Taxes!$N$12)))
))
)</f>
        <v>0</v>
      </c>
      <c r="AH301" s="5">
        <f ca="1">IF(AH$4="",0,AH189*
IF(SUMIFS(Taxes!$N$14:$N$17,Taxes!$J$14:$J$17,YEAR(AH$4))=4,IF(AH$1&lt;=Taxes!$P$81*12,Taxes!$P$82,IF(AH$1&lt;=Taxes!$P$83*12,Taxes!$P$84,IF(Taxes!$P97&lt;&gt;"",Taxes!$P97,Taxes!$P$77))),
IF(SUMIFS(Taxes!$N$14:$N$17,Taxes!$J$14:$J$17,YEAR(AH$4))&gt;1,SUMIFS(Taxes!$P$77:$P$79,Taxes!$N$77:$N$79,SUMIFS(Taxes!$N$14:$N$17,Taxes!$J$14:$J$17,YEAR(AH$4))),
IF(Taxes!$N$12&gt;1,SUMIFS(Taxes!$P$77:$P$79,Taxes!$N$77:$N$79,Taxes!$N$12),IF(Taxes!$P97&lt;&gt;"",Taxes!$P97,SUMIFS(Taxes!$P$77:$P$79,Taxes!$N$77:$N$79,Taxes!$N$12)))
))
)</f>
        <v>0</v>
      </c>
      <c r="AI301" s="5">
        <f ca="1">IF(AI$4="",0,AI189*
IF(SUMIFS(Taxes!$N$14:$N$17,Taxes!$J$14:$J$17,YEAR(AI$4))=4,IF(AI$1&lt;=Taxes!$P$81*12,Taxes!$P$82,IF(AI$1&lt;=Taxes!$P$83*12,Taxes!$P$84,IF(Taxes!$P97&lt;&gt;"",Taxes!$P97,Taxes!$P$77))),
IF(SUMIFS(Taxes!$N$14:$N$17,Taxes!$J$14:$J$17,YEAR(AI$4))&gt;1,SUMIFS(Taxes!$P$77:$P$79,Taxes!$N$77:$N$79,SUMIFS(Taxes!$N$14:$N$17,Taxes!$J$14:$J$17,YEAR(AI$4))),
IF(Taxes!$N$12&gt;1,SUMIFS(Taxes!$P$77:$P$79,Taxes!$N$77:$N$79,Taxes!$N$12),IF(Taxes!$P97&lt;&gt;"",Taxes!$P97,SUMIFS(Taxes!$P$77:$P$79,Taxes!$N$77:$N$79,Taxes!$N$12)))
))
)</f>
        <v>0</v>
      </c>
      <c r="AJ301" s="5">
        <f ca="1">IF(AJ$4="",0,AJ189*
IF(SUMIFS(Taxes!$N$14:$N$17,Taxes!$J$14:$J$17,YEAR(AJ$4))=4,IF(AJ$1&lt;=Taxes!$P$81*12,Taxes!$P$82,IF(AJ$1&lt;=Taxes!$P$83*12,Taxes!$P$84,IF(Taxes!$P97&lt;&gt;"",Taxes!$P97,Taxes!$P$77))),
IF(SUMIFS(Taxes!$N$14:$N$17,Taxes!$J$14:$J$17,YEAR(AJ$4))&gt;1,SUMIFS(Taxes!$P$77:$P$79,Taxes!$N$77:$N$79,SUMIFS(Taxes!$N$14:$N$17,Taxes!$J$14:$J$17,YEAR(AJ$4))),
IF(Taxes!$N$12&gt;1,SUMIFS(Taxes!$P$77:$P$79,Taxes!$N$77:$N$79,Taxes!$N$12),IF(Taxes!$P97&lt;&gt;"",Taxes!$P97,SUMIFS(Taxes!$P$77:$P$79,Taxes!$N$77:$N$79,Taxes!$N$12)))
))
)</f>
        <v>0</v>
      </c>
      <c r="AK301" s="5">
        <f ca="1">IF(AK$4="",0,AK189*
IF(SUMIFS(Taxes!$N$14:$N$17,Taxes!$J$14:$J$17,YEAR(AK$4))=4,IF(AK$1&lt;=Taxes!$P$81*12,Taxes!$P$82,IF(AK$1&lt;=Taxes!$P$83*12,Taxes!$P$84,IF(Taxes!$P97&lt;&gt;"",Taxes!$P97,Taxes!$P$77))),
IF(SUMIFS(Taxes!$N$14:$N$17,Taxes!$J$14:$J$17,YEAR(AK$4))&gt;1,SUMIFS(Taxes!$P$77:$P$79,Taxes!$N$77:$N$79,SUMIFS(Taxes!$N$14:$N$17,Taxes!$J$14:$J$17,YEAR(AK$4))),
IF(Taxes!$N$12&gt;1,SUMIFS(Taxes!$P$77:$P$79,Taxes!$N$77:$N$79,Taxes!$N$12),IF(Taxes!$P97&lt;&gt;"",Taxes!$P97,SUMIFS(Taxes!$P$77:$P$79,Taxes!$N$77:$N$79,Taxes!$N$12)))
))
)</f>
        <v>0</v>
      </c>
      <c r="AL301" s="5">
        <f ca="1">IF(AL$4="",0,AL189*
IF(SUMIFS(Taxes!$N$14:$N$17,Taxes!$J$14:$J$17,YEAR(AL$4))=4,IF(AL$1&lt;=Taxes!$P$81*12,Taxes!$P$82,IF(AL$1&lt;=Taxes!$P$83*12,Taxes!$P$84,IF(Taxes!$P97&lt;&gt;"",Taxes!$P97,Taxes!$P$77))),
IF(SUMIFS(Taxes!$N$14:$N$17,Taxes!$J$14:$J$17,YEAR(AL$4))&gt;1,SUMIFS(Taxes!$P$77:$P$79,Taxes!$N$77:$N$79,SUMIFS(Taxes!$N$14:$N$17,Taxes!$J$14:$J$17,YEAR(AL$4))),
IF(Taxes!$N$12&gt;1,SUMIFS(Taxes!$P$77:$P$79,Taxes!$N$77:$N$79,Taxes!$N$12),IF(Taxes!$P97&lt;&gt;"",Taxes!$P97,SUMIFS(Taxes!$P$77:$P$79,Taxes!$N$77:$N$79,Taxes!$N$12)))
))
)</f>
        <v>0</v>
      </c>
      <c r="AM301" s="5">
        <f ca="1">IF(AM$4="",0,AM189*
IF(SUMIFS(Taxes!$N$14:$N$17,Taxes!$J$14:$J$17,YEAR(AM$4))=4,IF(AM$1&lt;=Taxes!$P$81*12,Taxes!$P$82,IF(AM$1&lt;=Taxes!$P$83*12,Taxes!$P$84,IF(Taxes!$P97&lt;&gt;"",Taxes!$P97,Taxes!$P$77))),
IF(SUMIFS(Taxes!$N$14:$N$17,Taxes!$J$14:$J$17,YEAR(AM$4))&gt;1,SUMIFS(Taxes!$P$77:$P$79,Taxes!$N$77:$N$79,SUMIFS(Taxes!$N$14:$N$17,Taxes!$J$14:$J$17,YEAR(AM$4))),
IF(Taxes!$N$12&gt;1,SUMIFS(Taxes!$P$77:$P$79,Taxes!$N$77:$N$79,Taxes!$N$12),IF(Taxes!$P97&lt;&gt;"",Taxes!$P97,SUMIFS(Taxes!$P$77:$P$79,Taxes!$N$77:$N$79,Taxes!$N$12)))
))
)</f>
        <v>5039.2750000000015</v>
      </c>
      <c r="AN301" s="5">
        <f ca="1">IF(AN$4="",0,AN189*
IF(SUMIFS(Taxes!$N$14:$N$17,Taxes!$J$14:$J$17,YEAR(AN$4))=4,IF(AN$1&lt;=Taxes!$P$81*12,Taxes!$P$82,IF(AN$1&lt;=Taxes!$P$83*12,Taxes!$P$84,IF(Taxes!$P97&lt;&gt;"",Taxes!$P97,Taxes!$P$77))),
IF(SUMIFS(Taxes!$N$14:$N$17,Taxes!$J$14:$J$17,YEAR(AN$4))&gt;1,SUMIFS(Taxes!$P$77:$P$79,Taxes!$N$77:$N$79,SUMIFS(Taxes!$N$14:$N$17,Taxes!$J$14:$J$17,YEAR(AN$4))),
IF(Taxes!$N$12&gt;1,SUMIFS(Taxes!$P$77:$P$79,Taxes!$N$77:$N$79,Taxes!$N$12),IF(Taxes!$P97&lt;&gt;"",Taxes!$P97,SUMIFS(Taxes!$P$77:$P$79,Taxes!$N$77:$N$79,Taxes!$N$12)))
))
)</f>
        <v>6100.1749999999993</v>
      </c>
      <c r="AO301" s="5">
        <f ca="1">IF(AO$4="",0,AO189*
IF(SUMIFS(Taxes!$N$14:$N$17,Taxes!$J$14:$J$17,YEAR(AO$4))=4,IF(AO$1&lt;=Taxes!$P$81*12,Taxes!$P$82,IF(AO$1&lt;=Taxes!$P$83*12,Taxes!$P$84,IF(Taxes!$P97&lt;&gt;"",Taxes!$P97,Taxes!$P$77))),
IF(SUMIFS(Taxes!$N$14:$N$17,Taxes!$J$14:$J$17,YEAR(AO$4))&gt;1,SUMIFS(Taxes!$P$77:$P$79,Taxes!$N$77:$N$79,SUMIFS(Taxes!$N$14:$N$17,Taxes!$J$14:$J$17,YEAR(AO$4))),
IF(Taxes!$N$12&gt;1,SUMIFS(Taxes!$P$77:$P$79,Taxes!$N$77:$N$79,Taxes!$N$12),IF(Taxes!$P97&lt;&gt;"",Taxes!$P97,SUMIFS(Taxes!$P$77:$P$79,Taxes!$N$77:$N$79,Taxes!$N$12)))
))
)</f>
        <v>7161.0750000000007</v>
      </c>
      <c r="AP301" s="5">
        <f ca="1">IF(AP$4="",0,AP189*
IF(SUMIFS(Taxes!$N$14:$N$17,Taxes!$J$14:$J$17,YEAR(AP$4))=4,IF(AP$1&lt;=Taxes!$P$81*12,Taxes!$P$82,IF(AP$1&lt;=Taxes!$P$83*12,Taxes!$P$84,IF(Taxes!$P97&lt;&gt;"",Taxes!$P97,Taxes!$P$77))),
IF(SUMIFS(Taxes!$N$14:$N$17,Taxes!$J$14:$J$17,YEAR(AP$4))&gt;1,SUMIFS(Taxes!$P$77:$P$79,Taxes!$N$77:$N$79,SUMIFS(Taxes!$N$14:$N$17,Taxes!$J$14:$J$17,YEAR(AP$4))),
IF(Taxes!$N$12&gt;1,SUMIFS(Taxes!$P$77:$P$79,Taxes!$N$77:$N$79,Taxes!$N$12),IF(Taxes!$P97&lt;&gt;"",Taxes!$P97,SUMIFS(Taxes!$P$77:$P$79,Taxes!$N$77:$N$79,Taxes!$N$12)))
))
)</f>
        <v>8468.634250000001</v>
      </c>
      <c r="AQ301" s="5">
        <f ca="1">IF(AQ$4="",0,AQ189*
IF(SUMIFS(Taxes!$N$14:$N$17,Taxes!$J$14:$J$17,YEAR(AQ$4))=4,IF(AQ$1&lt;=Taxes!$P$81*12,Taxes!$P$82,IF(AQ$1&lt;=Taxes!$P$83*12,Taxes!$P$84,IF(Taxes!$P97&lt;&gt;"",Taxes!$P97,Taxes!$P$77))),
IF(SUMIFS(Taxes!$N$14:$N$17,Taxes!$J$14:$J$17,YEAR(AQ$4))&gt;1,SUMIFS(Taxes!$P$77:$P$79,Taxes!$N$77:$N$79,SUMIFS(Taxes!$N$14:$N$17,Taxes!$J$14:$J$17,YEAR(AQ$4))),
IF(Taxes!$N$12&gt;1,SUMIFS(Taxes!$P$77:$P$79,Taxes!$N$77:$N$79,Taxes!$N$12),IF(Taxes!$P97&lt;&gt;"",Taxes!$P97,SUMIFS(Taxes!$P$77:$P$79,Taxes!$N$77:$N$79,Taxes!$N$12)))
))
)</f>
        <v>9561.3612499999999</v>
      </c>
      <c r="AR301" s="5">
        <f ca="1">IF(AR$4="",0,AR189*
IF(SUMIFS(Taxes!$N$14:$N$17,Taxes!$J$14:$J$17,YEAR(AR$4))=4,IF(AR$1&lt;=Taxes!$P$81*12,Taxes!$P$82,IF(AR$1&lt;=Taxes!$P$83*12,Taxes!$P$84,IF(Taxes!$P97&lt;&gt;"",Taxes!$P97,Taxes!$P$77))),
IF(SUMIFS(Taxes!$N$14:$N$17,Taxes!$J$14:$J$17,YEAR(AR$4))&gt;1,SUMIFS(Taxes!$P$77:$P$79,Taxes!$N$77:$N$79,SUMIFS(Taxes!$N$14:$N$17,Taxes!$J$14:$J$17,YEAR(AR$4))),
IF(Taxes!$N$12&gt;1,SUMIFS(Taxes!$P$77:$P$79,Taxes!$N$77:$N$79,Taxes!$N$12),IF(Taxes!$P97&lt;&gt;"",Taxes!$P97,SUMIFS(Taxes!$P$77:$P$79,Taxes!$N$77:$N$79,Taxes!$N$12)))
))
)</f>
        <v>10654.088250000001</v>
      </c>
      <c r="AS301" s="5">
        <f ca="1">IF(AS$4="",0,AS189*
IF(SUMIFS(Taxes!$N$14:$N$17,Taxes!$J$14:$J$17,YEAR(AS$4))=4,IF(AS$1&lt;=Taxes!$P$81*12,Taxes!$P$82,IF(AS$1&lt;=Taxes!$P$83*12,Taxes!$P$84,IF(Taxes!$P97&lt;&gt;"",Taxes!$P97,Taxes!$P$77))),
IF(SUMIFS(Taxes!$N$14:$N$17,Taxes!$J$14:$J$17,YEAR(AS$4))&gt;1,SUMIFS(Taxes!$P$77:$P$79,Taxes!$N$77:$N$79,SUMIFS(Taxes!$N$14:$N$17,Taxes!$J$14:$J$17,YEAR(AS$4))),
IF(Taxes!$N$12&gt;1,SUMIFS(Taxes!$P$77:$P$79,Taxes!$N$77:$N$79,Taxes!$N$12),IF(Taxes!$P97&lt;&gt;"",Taxes!$P97,SUMIFS(Taxes!$P$77:$P$79,Taxes!$N$77:$N$79,Taxes!$N$12)))
))
)</f>
        <v>11746.81525</v>
      </c>
      <c r="AT301" s="5">
        <f ca="1">IF(AT$4="",0,AT189*
IF(SUMIFS(Taxes!$N$14:$N$17,Taxes!$J$14:$J$17,YEAR(AT$4))=4,IF(AT$1&lt;=Taxes!$P$81*12,Taxes!$P$82,IF(AT$1&lt;=Taxes!$P$83*12,Taxes!$P$84,IF(Taxes!$P97&lt;&gt;"",Taxes!$P97,Taxes!$P$77))),
IF(SUMIFS(Taxes!$N$14:$N$17,Taxes!$J$14:$J$17,YEAR(AT$4))&gt;1,SUMIFS(Taxes!$P$77:$P$79,Taxes!$N$77:$N$79,SUMIFS(Taxes!$N$14:$N$17,Taxes!$J$14:$J$17,YEAR(AT$4))),
IF(Taxes!$N$12&gt;1,SUMIFS(Taxes!$P$77:$P$79,Taxes!$N$77:$N$79,Taxes!$N$12),IF(Taxes!$P97&lt;&gt;"",Taxes!$P97,SUMIFS(Taxes!$P$77:$P$79,Taxes!$N$77:$N$79,Taxes!$N$12)))
))
)</f>
        <v>12839.542249999999</v>
      </c>
      <c r="AU301" s="5">
        <f ca="1">IF(AU$4="",0,AU189*
IF(SUMIFS(Taxes!$N$14:$N$17,Taxes!$J$14:$J$17,YEAR(AU$4))=4,IF(AU$1&lt;=Taxes!$P$81*12,Taxes!$P$82,IF(AU$1&lt;=Taxes!$P$83*12,Taxes!$P$84,IF(Taxes!$P97&lt;&gt;"",Taxes!$P97,Taxes!$P$77))),
IF(SUMIFS(Taxes!$N$14:$N$17,Taxes!$J$14:$J$17,YEAR(AU$4))&gt;1,SUMIFS(Taxes!$P$77:$P$79,Taxes!$N$77:$N$79,SUMIFS(Taxes!$N$14:$N$17,Taxes!$J$14:$J$17,YEAR(AU$4))),
IF(Taxes!$N$12&gt;1,SUMIFS(Taxes!$P$77:$P$79,Taxes!$N$77:$N$79,Taxes!$N$12),IF(Taxes!$P97&lt;&gt;"",Taxes!$P97,SUMIFS(Taxes!$P$77:$P$79,Taxes!$N$77:$N$79,Taxes!$N$12)))
))
)</f>
        <v>13932.269250000001</v>
      </c>
      <c r="AV301" s="5">
        <f ca="1">IF(AV$4="",0,AV189*
IF(SUMIFS(Taxes!$N$14:$N$17,Taxes!$J$14:$J$17,YEAR(AV$4))=4,IF(AV$1&lt;=Taxes!$P$81*12,Taxes!$P$82,IF(AV$1&lt;=Taxes!$P$83*12,Taxes!$P$84,IF(Taxes!$P97&lt;&gt;"",Taxes!$P97,Taxes!$P$77))),
IF(SUMIFS(Taxes!$N$14:$N$17,Taxes!$J$14:$J$17,YEAR(AV$4))&gt;1,SUMIFS(Taxes!$P$77:$P$79,Taxes!$N$77:$N$79,SUMIFS(Taxes!$N$14:$N$17,Taxes!$J$14:$J$17,YEAR(AV$4))),
IF(Taxes!$N$12&gt;1,SUMIFS(Taxes!$P$77:$P$79,Taxes!$N$77:$N$79,Taxes!$N$12),IF(Taxes!$P97&lt;&gt;"",Taxes!$P97,SUMIFS(Taxes!$P$77:$P$79,Taxes!$N$77:$N$79,Taxes!$N$12)))
))
)</f>
        <v>15475.746137499998</v>
      </c>
      <c r="AW301" s="5">
        <f ca="1">IF(AW$4="",0,AW189*
IF(SUMIFS(Taxes!$N$14:$N$17,Taxes!$J$14:$J$17,YEAR(AW$4))=4,IF(AW$1&lt;=Taxes!$P$81*12,Taxes!$P$82,IF(AW$1&lt;=Taxes!$P$83*12,Taxes!$P$84,IF(Taxes!$P97&lt;&gt;"",Taxes!$P97,Taxes!$P$77))),
IF(SUMIFS(Taxes!$N$14:$N$17,Taxes!$J$14:$J$17,YEAR(AW$4))&gt;1,SUMIFS(Taxes!$P$77:$P$79,Taxes!$N$77:$N$79,SUMIFS(Taxes!$N$14:$N$17,Taxes!$J$14:$J$17,YEAR(AW$4))),
IF(Taxes!$N$12&gt;1,SUMIFS(Taxes!$P$77:$P$79,Taxes!$N$77:$N$79,Taxes!$N$12),IF(Taxes!$P97&lt;&gt;"",Taxes!$P97,SUMIFS(Taxes!$P$77:$P$79,Taxes!$N$77:$N$79,Taxes!$N$12)))
))
)</f>
        <v>16601.254947499998</v>
      </c>
      <c r="AX301" s="5">
        <f ca="1">IF(AX$4="",0,AX189*
IF(SUMIFS(Taxes!$N$14:$N$17,Taxes!$J$14:$J$17,YEAR(AX$4))=4,IF(AX$1&lt;=Taxes!$P$81*12,Taxes!$P$82,IF(AX$1&lt;=Taxes!$P$83*12,Taxes!$P$84,IF(Taxes!$P97&lt;&gt;"",Taxes!$P97,Taxes!$P$77))),
IF(SUMIFS(Taxes!$N$14:$N$17,Taxes!$J$14:$J$17,YEAR(AX$4))&gt;1,SUMIFS(Taxes!$P$77:$P$79,Taxes!$N$77:$N$79,SUMIFS(Taxes!$N$14:$N$17,Taxes!$J$14:$J$17,YEAR(AX$4))),
IF(Taxes!$N$12&gt;1,SUMIFS(Taxes!$P$77:$P$79,Taxes!$N$77:$N$79,Taxes!$N$12),IF(Taxes!$P97&lt;&gt;"",Taxes!$P97,SUMIFS(Taxes!$P$77:$P$79,Taxes!$N$77:$N$79,Taxes!$N$12)))
))
)</f>
        <v>17726.763757499997</v>
      </c>
      <c r="AY301" s="5">
        <f ca="1">IF(AY$4="",0,AY189*
IF(SUMIFS(Taxes!$N$14:$N$17,Taxes!$J$14:$J$17,YEAR(AY$4))=4,IF(AY$1&lt;=Taxes!$P$81*12,Taxes!$P$82,IF(AY$1&lt;=Taxes!$P$83*12,Taxes!$P$84,IF(Taxes!$P97&lt;&gt;"",Taxes!$P97,Taxes!$P$77))),
IF(SUMIFS(Taxes!$N$14:$N$17,Taxes!$J$14:$J$17,YEAR(AY$4))&gt;1,SUMIFS(Taxes!$P$77:$P$79,Taxes!$N$77:$N$79,SUMIFS(Taxes!$N$14:$N$17,Taxes!$J$14:$J$17,YEAR(AY$4))),
IF(Taxes!$N$12&gt;1,SUMIFS(Taxes!$P$77:$P$79,Taxes!$N$77:$N$79,Taxes!$N$12),IF(Taxes!$P97&lt;&gt;"",Taxes!$P97,SUMIFS(Taxes!$P$77:$P$79,Taxes!$N$77:$N$79,Taxes!$N$12)))
))
)</f>
        <v>18852.272567499997</v>
      </c>
      <c r="AZ301" s="5">
        <f ca="1">IF(AZ$4="",0,AZ189*
IF(SUMIFS(Taxes!$N$14:$N$17,Taxes!$J$14:$J$17,YEAR(AZ$4))=4,IF(AZ$1&lt;=Taxes!$P$81*12,Taxes!$P$82,IF(AZ$1&lt;=Taxes!$P$83*12,Taxes!$P$84,IF(Taxes!$P97&lt;&gt;"",Taxes!$P97,Taxes!$P$77))),
IF(SUMIFS(Taxes!$N$14:$N$17,Taxes!$J$14:$J$17,YEAR(AZ$4))&gt;1,SUMIFS(Taxes!$P$77:$P$79,Taxes!$N$77:$N$79,SUMIFS(Taxes!$N$14:$N$17,Taxes!$J$14:$J$17,YEAR(AZ$4))),
IF(Taxes!$N$12&gt;1,SUMIFS(Taxes!$P$77:$P$79,Taxes!$N$77:$N$79,Taxes!$N$12),IF(Taxes!$P97&lt;&gt;"",Taxes!$P97,SUMIFS(Taxes!$P$77:$P$79,Taxes!$N$77:$N$79,Taxes!$N$12)))
))
)</f>
        <v>19977.781377500003</v>
      </c>
      <c r="BA301" s="5">
        <f ca="1">IF(BA$4="",0,BA189*
IF(SUMIFS(Taxes!$N$14:$N$17,Taxes!$J$14:$J$17,YEAR(BA$4))=4,IF(BA$1&lt;=Taxes!$P$81*12,Taxes!$P$82,IF(BA$1&lt;=Taxes!$P$83*12,Taxes!$P$84,IF(Taxes!$P97&lt;&gt;"",Taxes!$P97,Taxes!$P$77))),
IF(SUMIFS(Taxes!$N$14:$N$17,Taxes!$J$14:$J$17,YEAR(BA$4))&gt;1,SUMIFS(Taxes!$P$77:$P$79,Taxes!$N$77:$N$79,SUMIFS(Taxes!$N$14:$N$17,Taxes!$J$14:$J$17,YEAR(BA$4))),
IF(Taxes!$N$12&gt;1,SUMIFS(Taxes!$P$77:$P$79,Taxes!$N$77:$N$79,Taxes!$N$12),IF(Taxes!$P97&lt;&gt;"",Taxes!$P97,SUMIFS(Taxes!$P$77:$P$79,Taxes!$N$77:$N$79,Taxes!$N$12)))
))
)</f>
        <v>21103.290187500003</v>
      </c>
      <c r="BB301" s="5">
        <f ca="1">IF(BB$4="",0,BB189*
IF(SUMIFS(Taxes!$N$14:$N$17,Taxes!$J$14:$J$17,YEAR(BB$4))=4,IF(BB$1&lt;=Taxes!$P$81*12,Taxes!$P$82,IF(BB$1&lt;=Taxes!$P$83*12,Taxes!$P$84,IF(Taxes!$P97&lt;&gt;"",Taxes!$P97,Taxes!$P$77))),
IF(SUMIFS(Taxes!$N$14:$N$17,Taxes!$J$14:$J$17,YEAR(BB$4))&gt;1,SUMIFS(Taxes!$P$77:$P$79,Taxes!$N$77:$N$79,SUMIFS(Taxes!$N$14:$N$17,Taxes!$J$14:$J$17,YEAR(BB$4))),
IF(Taxes!$N$12&gt;1,SUMIFS(Taxes!$P$77:$P$79,Taxes!$N$77:$N$79,Taxes!$N$12),IF(Taxes!$P97&lt;&gt;"",Taxes!$P97,SUMIFS(Taxes!$P$77:$P$79,Taxes!$N$77:$N$79,Taxes!$N$12)))
))
)</f>
        <v>22895.662967425</v>
      </c>
      <c r="BC301" s="5">
        <f ca="1">IF(BC$4="",0,BC189*
IF(SUMIFS(Taxes!$N$14:$N$17,Taxes!$J$14:$J$17,YEAR(BC$4))=4,IF(BC$1&lt;=Taxes!$P$81*12,Taxes!$P$82,IF(BC$1&lt;=Taxes!$P$83*12,Taxes!$P$84,IF(Taxes!$P97&lt;&gt;"",Taxes!$P97,Taxes!$P$77))),
IF(SUMIFS(Taxes!$N$14:$N$17,Taxes!$J$14:$J$17,YEAR(BC$4))&gt;1,SUMIFS(Taxes!$P$77:$P$79,Taxes!$N$77:$N$79,SUMIFS(Taxes!$N$14:$N$17,Taxes!$J$14:$J$17,YEAR(BC$4))),
IF(Taxes!$N$12&gt;1,SUMIFS(Taxes!$P$77:$P$79,Taxes!$N$77:$N$79,Taxes!$N$12),IF(Taxes!$P97&lt;&gt;"",Taxes!$P97,SUMIFS(Taxes!$P$77:$P$79,Taxes!$N$77:$N$79,Taxes!$N$12)))
))
)</f>
        <v>23475.300004574994</v>
      </c>
      <c r="BD301" s="5">
        <f ca="1">IF(BD$4="",0,BD189*
IF(SUMIFS(Taxes!$N$14:$N$17,Taxes!$J$14:$J$17,YEAR(BD$4))=4,IF(BD$1&lt;=Taxes!$P$81*12,Taxes!$P$82,IF(BD$1&lt;=Taxes!$P$83*12,Taxes!$P$84,IF(Taxes!$P97&lt;&gt;"",Taxes!$P97,Taxes!$P$77))),
IF(SUMIFS(Taxes!$N$14:$N$17,Taxes!$J$14:$J$17,YEAR(BD$4))&gt;1,SUMIFS(Taxes!$P$77:$P$79,Taxes!$N$77:$N$79,SUMIFS(Taxes!$N$14:$N$17,Taxes!$J$14:$J$17,YEAR(BD$4))),
IF(Taxes!$N$12&gt;1,SUMIFS(Taxes!$P$77:$P$79,Taxes!$N$77:$N$79,Taxes!$N$12),IF(Taxes!$P97&lt;&gt;"",Taxes!$P97,SUMIFS(Taxes!$P$77:$P$79,Taxes!$N$77:$N$79,Taxes!$N$12)))
))
)</f>
        <v>23765.118523149999</v>
      </c>
      <c r="BE301" s="5">
        <f ca="1">IF(BE$4="",0,BE189*
IF(SUMIFS(Taxes!$N$14:$N$17,Taxes!$J$14:$J$17,YEAR(BE$4))=4,IF(BE$1&lt;=Taxes!$P$81*12,Taxes!$P$82,IF(BE$1&lt;=Taxes!$P$83*12,Taxes!$P$84,IF(Taxes!$P97&lt;&gt;"",Taxes!$P97,Taxes!$P$77))),
IF(SUMIFS(Taxes!$N$14:$N$17,Taxes!$J$14:$J$17,YEAR(BE$4))&gt;1,SUMIFS(Taxes!$P$77:$P$79,Taxes!$N$77:$N$79,SUMIFS(Taxes!$N$14:$N$17,Taxes!$J$14:$J$17,YEAR(BE$4))),
IF(Taxes!$N$12&gt;1,SUMIFS(Taxes!$P$77:$P$79,Taxes!$N$77:$N$79,Taxes!$N$12),IF(Taxes!$P97&lt;&gt;"",Taxes!$P97,SUMIFS(Taxes!$P$77:$P$79,Taxes!$N$77:$N$79,Taxes!$N$12)))
))
)</f>
        <v>24054.937041725003</v>
      </c>
      <c r="BF301" s="5">
        <f ca="1">IF(BF$4="",0,BF189*
IF(SUMIFS(Taxes!$N$14:$N$17,Taxes!$J$14:$J$17,YEAR(BF$4))=4,IF(BF$1&lt;=Taxes!$P$81*12,Taxes!$P$82,IF(BF$1&lt;=Taxes!$P$83*12,Taxes!$P$84,IF(Taxes!$P97&lt;&gt;"",Taxes!$P97,Taxes!$P$77))),
IF(SUMIFS(Taxes!$N$14:$N$17,Taxes!$J$14:$J$17,YEAR(BF$4))&gt;1,SUMIFS(Taxes!$P$77:$P$79,Taxes!$N$77:$N$79,SUMIFS(Taxes!$N$14:$N$17,Taxes!$J$14:$J$17,YEAR(BF$4))),
IF(Taxes!$N$12&gt;1,SUMIFS(Taxes!$P$77:$P$79,Taxes!$N$77:$N$79,Taxes!$N$12),IF(Taxes!$P97&lt;&gt;"",Taxes!$P97,SUMIFS(Taxes!$P$77:$P$79,Taxes!$N$77:$N$79,Taxes!$N$12)))
))
)</f>
        <v>24344.7555603</v>
      </c>
      <c r="BG301" s="5">
        <f ca="1">IF(BG$4="",0,BG189*
IF(SUMIFS(Taxes!$N$14:$N$17,Taxes!$J$14:$J$17,YEAR(BG$4))=4,IF(BG$1&lt;=Taxes!$P$81*12,Taxes!$P$82,IF(BG$1&lt;=Taxes!$P$83*12,Taxes!$P$84,IF(Taxes!$P97&lt;&gt;"",Taxes!$P97,Taxes!$P$77))),
IF(SUMIFS(Taxes!$N$14:$N$17,Taxes!$J$14:$J$17,YEAR(BG$4))&gt;1,SUMIFS(Taxes!$P$77:$P$79,Taxes!$N$77:$N$79,SUMIFS(Taxes!$N$14:$N$17,Taxes!$J$14:$J$17,YEAR(BG$4))),
IF(Taxes!$N$12&gt;1,SUMIFS(Taxes!$P$77:$P$79,Taxes!$N$77:$N$79,Taxes!$N$12),IF(Taxes!$P97&lt;&gt;"",Taxes!$P97,SUMIFS(Taxes!$P$77:$P$79,Taxes!$N$77:$N$79,Taxes!$N$12)))
))
)</f>
        <v>24634.574078874997</v>
      </c>
      <c r="BH301" s="5">
        <f ca="1">IF(BH$4="",0,BH189*
IF(SUMIFS(Taxes!$N$14:$N$17,Taxes!$J$14:$J$17,YEAR(BH$4))=4,IF(BH$1&lt;=Taxes!$P$81*12,Taxes!$P$82,IF(BH$1&lt;=Taxes!$P$83*12,Taxes!$P$84,IF(Taxes!$P97&lt;&gt;"",Taxes!$P97,Taxes!$P$77))),
IF(SUMIFS(Taxes!$N$14:$N$17,Taxes!$J$14:$J$17,YEAR(BH$4))&gt;1,SUMIFS(Taxes!$P$77:$P$79,Taxes!$N$77:$N$79,SUMIFS(Taxes!$N$14:$N$17,Taxes!$J$14:$J$17,YEAR(BH$4))),
IF(Taxes!$N$12&gt;1,SUMIFS(Taxes!$P$77:$P$79,Taxes!$N$77:$N$79,Taxes!$N$12),IF(Taxes!$P97&lt;&gt;"",Taxes!$P97,SUMIFS(Taxes!$P$77:$P$79,Taxes!$N$77:$N$79,Taxes!$N$12)))
))
)</f>
        <v>25672.124375373503</v>
      </c>
      <c r="BI301" s="5">
        <f ca="1">IF(BI$4="",0,BI189*
IF(SUMIFS(Taxes!$N$14:$N$17,Taxes!$J$14:$J$17,YEAR(BI$4))=4,IF(BI$1&lt;=Taxes!$P$81*12,Taxes!$P$82,IF(BI$1&lt;=Taxes!$P$83*12,Taxes!$P$84,IF(Taxes!$P97&lt;&gt;"",Taxes!$P97,Taxes!$P$77))),
IF(SUMIFS(Taxes!$N$14:$N$17,Taxes!$J$14:$J$17,YEAR(BI$4))&gt;1,SUMIFS(Taxes!$P$77:$P$79,Taxes!$N$77:$N$79,SUMIFS(Taxes!$N$14:$N$17,Taxes!$J$14:$J$17,YEAR(BI$4))),
IF(Taxes!$N$12&gt;1,SUMIFS(Taxes!$P$77:$P$79,Taxes!$N$77:$N$79,Taxes!$N$12),IF(Taxes!$P97&lt;&gt;"",Taxes!$P97,SUMIFS(Taxes!$P$77:$P$79,Taxes!$N$77:$N$79,Taxes!$N$12)))
))
)</f>
        <v>25970.637449505753</v>
      </c>
      <c r="BJ301" s="5">
        <f ca="1">IF(BJ$4="",0,BJ189*
IF(SUMIFS(Taxes!$N$14:$N$17,Taxes!$J$14:$J$17,YEAR(BJ$4))=4,IF(BJ$1&lt;=Taxes!$P$81*12,Taxes!$P$82,IF(BJ$1&lt;=Taxes!$P$83*12,Taxes!$P$84,IF(Taxes!$P97&lt;&gt;"",Taxes!$P97,Taxes!$P$77))),
IF(SUMIFS(Taxes!$N$14:$N$17,Taxes!$J$14:$J$17,YEAR(BJ$4))&gt;1,SUMIFS(Taxes!$P$77:$P$79,Taxes!$N$77:$N$79,SUMIFS(Taxes!$N$14:$N$17,Taxes!$J$14:$J$17,YEAR(BJ$4))),
IF(Taxes!$N$12&gt;1,SUMIFS(Taxes!$P$77:$P$79,Taxes!$N$77:$N$79,Taxes!$N$12),IF(Taxes!$P97&lt;&gt;"",Taxes!$P97,SUMIFS(Taxes!$P$77:$P$79,Taxes!$N$77:$N$79,Taxes!$N$12)))
))
)</f>
        <v>26269.150523638</v>
      </c>
      <c r="BK301" s="5">
        <f ca="1">IF(BK$4="",0,BK189*
IF(SUMIFS(Taxes!$N$14:$N$17,Taxes!$J$14:$J$17,YEAR(BK$4))=4,IF(BK$1&lt;=Taxes!$P$81*12,Taxes!$P$82,IF(BK$1&lt;=Taxes!$P$83*12,Taxes!$P$84,IF(Taxes!$P97&lt;&gt;"",Taxes!$P97,Taxes!$P$77))),
IF(SUMIFS(Taxes!$N$14:$N$17,Taxes!$J$14:$J$17,YEAR(BK$4))&gt;1,SUMIFS(Taxes!$P$77:$P$79,Taxes!$N$77:$N$79,SUMIFS(Taxes!$N$14:$N$17,Taxes!$J$14:$J$17,YEAR(BK$4))),
IF(Taxes!$N$12&gt;1,SUMIFS(Taxes!$P$77:$P$79,Taxes!$N$77:$N$79,Taxes!$N$12),IF(Taxes!$P97&lt;&gt;"",Taxes!$P97,SUMIFS(Taxes!$P$77:$P$79,Taxes!$N$77:$N$79,Taxes!$N$12)))
))
)</f>
        <v>26567.663597770246</v>
      </c>
      <c r="BL301" s="5">
        <f ca="1">IF(BL$4="",0,BL189*
IF(SUMIFS(Taxes!$N$14:$N$17,Taxes!$J$14:$J$17,YEAR(BL$4))=4,IF(BL$1&lt;=Taxes!$P$81*12,Taxes!$P$82,IF(BL$1&lt;=Taxes!$P$83*12,Taxes!$P$84,IF(Taxes!$P97&lt;&gt;"",Taxes!$P97,Taxes!$P$77))),
IF(SUMIFS(Taxes!$N$14:$N$17,Taxes!$J$14:$J$17,YEAR(BL$4))&gt;1,SUMIFS(Taxes!$P$77:$P$79,Taxes!$N$77:$N$79,SUMIFS(Taxes!$N$14:$N$17,Taxes!$J$14:$J$17,YEAR(BL$4))),
IF(Taxes!$N$12&gt;1,SUMIFS(Taxes!$P$77:$P$79,Taxes!$N$77:$N$79,Taxes!$N$12),IF(Taxes!$P97&lt;&gt;"",Taxes!$P97,SUMIFS(Taxes!$P$77:$P$79,Taxes!$N$77:$N$79,Taxes!$N$12)))
))
)</f>
        <v>26866.1766719025</v>
      </c>
      <c r="BM301" s="5">
        <f ca="1">IF(BM$4="",0,BM189*
IF(SUMIFS(Taxes!$N$14:$N$17,Taxes!$J$14:$J$17,YEAR(BM$4))=4,IF(BM$1&lt;=Taxes!$P$81*12,Taxes!$P$82,IF(BM$1&lt;=Taxes!$P$83*12,Taxes!$P$84,IF(Taxes!$P97&lt;&gt;"",Taxes!$P97,Taxes!$P$77))),
IF(SUMIFS(Taxes!$N$14:$N$17,Taxes!$J$14:$J$17,YEAR(BM$4))&gt;1,SUMIFS(Taxes!$P$77:$P$79,Taxes!$N$77:$N$79,SUMIFS(Taxes!$N$14:$N$17,Taxes!$J$14:$J$17,YEAR(BM$4))),
IF(Taxes!$N$12&gt;1,SUMIFS(Taxes!$P$77:$P$79,Taxes!$N$77:$N$79,Taxes!$N$12),IF(Taxes!$P97&lt;&gt;"",Taxes!$P97,SUMIFS(Taxes!$P$77:$P$79,Taxes!$N$77:$N$79,Taxes!$N$12)))
))
)</f>
        <v>27164.689746034754</v>
      </c>
      <c r="BN301" s="5">
        <f ca="1">IF(BN$4="",0,BN189*
IF(SUMIFS(Taxes!$N$14:$N$17,Taxes!$J$14:$J$17,YEAR(BN$4))=4,IF(BN$1&lt;=Taxes!$P$81*12,Taxes!$P$82,IF(BN$1&lt;=Taxes!$P$83*12,Taxes!$P$84,IF(Taxes!$P97&lt;&gt;"",Taxes!$P97,Taxes!$P$77))),
IF(SUMIFS(Taxes!$N$14:$N$17,Taxes!$J$14:$J$17,YEAR(BN$4))&gt;1,SUMIFS(Taxes!$P$77:$P$79,Taxes!$N$77:$N$79,SUMIFS(Taxes!$N$14:$N$17,Taxes!$J$14:$J$17,YEAR(BN$4))),
IF(Taxes!$N$12&gt;1,SUMIFS(Taxes!$P$77:$P$79,Taxes!$N$77:$N$79,Taxes!$N$12),IF(Taxes!$P97&lt;&gt;"",Taxes!$P97,SUMIFS(Taxes!$P$77:$P$79,Taxes!$N$77:$N$79,Taxes!$N$12)))
))
)</f>
        <v>28287.098904772018</v>
      </c>
      <c r="BO301" s="5">
        <f ca="1">IF(BO$4="",0,BO189*
IF(SUMIFS(Taxes!$N$14:$N$17,Taxes!$J$14:$J$17,YEAR(BO$4))=4,IF(BO$1&lt;=Taxes!$P$81*12,Taxes!$P$82,IF(BO$1&lt;=Taxes!$P$83*12,Taxes!$P$84,IF(Taxes!$P97&lt;&gt;"",Taxes!$P97,Taxes!$P$77))),
IF(SUMIFS(Taxes!$N$14:$N$17,Taxes!$J$14:$J$17,YEAR(BO$4))&gt;1,SUMIFS(Taxes!$P$77:$P$79,Taxes!$N$77:$N$79,SUMIFS(Taxes!$N$14:$N$17,Taxes!$J$14:$J$17,YEAR(BO$4))),
IF(Taxes!$N$12&gt;1,SUMIFS(Taxes!$P$77:$P$79,Taxes!$N$77:$N$79,Taxes!$N$12),IF(Taxes!$P97&lt;&gt;"",Taxes!$P97,SUMIFS(Taxes!$P$77:$P$79,Taxes!$N$77:$N$79,Taxes!$N$12)))
))
)</f>
        <v>28594.567371128232</v>
      </c>
      <c r="BP301" s="5">
        <f ca="1">IF(BP$4="",0,BP189*
IF(SUMIFS(Taxes!$N$14:$N$17,Taxes!$J$14:$J$17,YEAR(BP$4))=4,IF(BP$1&lt;=Taxes!$P$81*12,Taxes!$P$82,IF(BP$1&lt;=Taxes!$P$83*12,Taxes!$P$84,IF(Taxes!$P97&lt;&gt;"",Taxes!$P97,Taxes!$P$77))),
IF(SUMIFS(Taxes!$N$14:$N$17,Taxes!$J$14:$J$17,YEAR(BP$4))&gt;1,SUMIFS(Taxes!$P$77:$P$79,Taxes!$N$77:$N$79,SUMIFS(Taxes!$N$14:$N$17,Taxes!$J$14:$J$17,YEAR(BP$4))),
IF(Taxes!$N$12&gt;1,SUMIFS(Taxes!$P$77:$P$79,Taxes!$N$77:$N$79,Taxes!$N$12),IF(Taxes!$P97&lt;&gt;"",Taxes!$P97,SUMIFS(Taxes!$P$77:$P$79,Taxes!$N$77:$N$79,Taxes!$N$12)))
))
)</f>
        <v>28902.035837484444</v>
      </c>
      <c r="BQ301" s="5">
        <f ca="1">IF(BQ$4="",0,BQ189*
IF(SUMIFS(Taxes!$N$14:$N$17,Taxes!$J$14:$J$17,YEAR(BQ$4))=4,IF(BQ$1&lt;=Taxes!$P$81*12,Taxes!$P$82,IF(BQ$1&lt;=Taxes!$P$83*12,Taxes!$P$84,IF(Taxes!$P97&lt;&gt;"",Taxes!$P97,Taxes!$P$77))),
IF(SUMIFS(Taxes!$N$14:$N$17,Taxes!$J$14:$J$17,YEAR(BQ$4))&gt;1,SUMIFS(Taxes!$P$77:$P$79,Taxes!$N$77:$N$79,SUMIFS(Taxes!$N$14:$N$17,Taxes!$J$14:$J$17,YEAR(BQ$4))),
IF(Taxes!$N$12&gt;1,SUMIFS(Taxes!$P$77:$P$79,Taxes!$N$77:$N$79,Taxes!$N$12),IF(Taxes!$P97&lt;&gt;"",Taxes!$P97,SUMIFS(Taxes!$P$77:$P$79,Taxes!$N$77:$N$79,Taxes!$N$12)))
))
)</f>
        <v>29209.504303840666</v>
      </c>
      <c r="BR301" s="5">
        <f ca="1">IF(BR$4="",0,BR189*
IF(SUMIFS(Taxes!$N$14:$N$17,Taxes!$J$14:$J$17,YEAR(BR$4))=4,IF(BR$1&lt;=Taxes!$P$81*12,Taxes!$P$82,IF(BR$1&lt;=Taxes!$P$83*12,Taxes!$P$84,IF(Taxes!$P97&lt;&gt;"",Taxes!$P97,Taxes!$P$77))),
IF(SUMIFS(Taxes!$N$14:$N$17,Taxes!$J$14:$J$17,YEAR(BR$4))&gt;1,SUMIFS(Taxes!$P$77:$P$79,Taxes!$N$77:$N$79,SUMIFS(Taxes!$N$14:$N$17,Taxes!$J$14:$J$17,YEAR(BR$4))),
IF(Taxes!$N$12&gt;1,SUMIFS(Taxes!$P$77:$P$79,Taxes!$N$77:$N$79,Taxes!$N$12),IF(Taxes!$P97&lt;&gt;"",Taxes!$P97,SUMIFS(Taxes!$P$77:$P$79,Taxes!$N$77:$N$79,Taxes!$N$12)))
))
)</f>
        <v>29516.97277019688</v>
      </c>
      <c r="BS301" s="5">
        <f ca="1">IF(BS$4="",0,BS189*
IF(SUMIFS(Taxes!$N$14:$N$17,Taxes!$J$14:$J$17,YEAR(BS$4))=4,IF(BS$1&lt;=Taxes!$P$81*12,Taxes!$P$82,IF(BS$1&lt;=Taxes!$P$83*12,Taxes!$P$84,IF(Taxes!$P97&lt;&gt;"",Taxes!$P97,Taxes!$P$77))),
IF(SUMIFS(Taxes!$N$14:$N$17,Taxes!$J$14:$J$17,YEAR(BS$4))&gt;1,SUMIFS(Taxes!$P$77:$P$79,Taxes!$N$77:$N$79,SUMIFS(Taxes!$N$14:$N$17,Taxes!$J$14:$J$17,YEAR(BS$4))),
IF(Taxes!$N$12&gt;1,SUMIFS(Taxes!$P$77:$P$79,Taxes!$N$77:$N$79,Taxes!$N$12),IF(Taxes!$P97&lt;&gt;"",Taxes!$P97,SUMIFS(Taxes!$P$77:$P$79,Taxes!$N$77:$N$79,Taxes!$N$12)))
))
)</f>
        <v>29824.441236553099</v>
      </c>
      <c r="BT301" s="5">
        <f ca="1">IF(BT$4="",0,BT189*
IF(SUMIFS(Taxes!$N$14:$N$17,Taxes!$J$14:$J$17,YEAR(BT$4))=4,IF(BT$1&lt;=Taxes!$P$81*12,Taxes!$P$82,IF(BT$1&lt;=Taxes!$P$83*12,Taxes!$P$84,IF(Taxes!$P97&lt;&gt;"",Taxes!$P97,Taxes!$P$77))),
IF(SUMIFS(Taxes!$N$14:$N$17,Taxes!$J$14:$J$17,YEAR(BT$4))&gt;1,SUMIFS(Taxes!$P$77:$P$79,Taxes!$N$77:$N$79,SUMIFS(Taxes!$N$14:$N$17,Taxes!$J$14:$J$17,YEAR(BT$4))),
IF(Taxes!$N$12&gt;1,SUMIFS(Taxes!$P$77:$P$79,Taxes!$N$77:$N$79,Taxes!$N$12),IF(Taxes!$P97&lt;&gt;"",Taxes!$P97,SUMIFS(Taxes!$P$77:$P$79,Taxes!$N$77:$N$79,Taxes!$N$12)))
))
)</f>
        <v>31035.866993996595</v>
      </c>
      <c r="BU301" s="5">
        <f ca="1">IF(BU$4="",0,BU189*
IF(SUMIFS(Taxes!$N$14:$N$17,Taxes!$J$14:$J$17,YEAR(BU$4))=4,IF(BU$1&lt;=Taxes!$P$81*12,Taxes!$P$82,IF(BU$1&lt;=Taxes!$P$83*12,Taxes!$P$84,IF(Taxes!$P97&lt;&gt;"",Taxes!$P97,Taxes!$P$77))),
IF(SUMIFS(Taxes!$N$14:$N$17,Taxes!$J$14:$J$17,YEAR(BU$4))&gt;1,SUMIFS(Taxes!$P$77:$P$79,Taxes!$N$77:$N$79,SUMIFS(Taxes!$N$14:$N$17,Taxes!$J$14:$J$17,YEAR(BU$4))),
IF(Taxes!$N$12&gt;1,SUMIFS(Taxes!$P$77:$P$79,Taxes!$N$77:$N$79,Taxes!$N$12),IF(Taxes!$P97&lt;&gt;"",Taxes!$P97,SUMIFS(Taxes!$P$77:$P$79,Taxes!$N$77:$N$79,Taxes!$N$12)))
))
)</f>
        <v>31352.559514343502</v>
      </c>
      <c r="BV301" s="5">
        <f ca="1">IF(BV$4="",0,BV189*
IF(SUMIFS(Taxes!$N$14:$N$17,Taxes!$J$14:$J$17,YEAR(BV$4))=4,IF(BV$1&lt;=Taxes!$P$81*12,Taxes!$P$82,IF(BV$1&lt;=Taxes!$P$83*12,Taxes!$P$84,IF(Taxes!$P97&lt;&gt;"",Taxes!$P97,Taxes!$P$77))),
IF(SUMIFS(Taxes!$N$14:$N$17,Taxes!$J$14:$J$17,YEAR(BV$4))&gt;1,SUMIFS(Taxes!$P$77:$P$79,Taxes!$N$77:$N$79,SUMIFS(Taxes!$N$14:$N$17,Taxes!$J$14:$J$17,YEAR(BV$4))),
IF(Taxes!$N$12&gt;1,SUMIFS(Taxes!$P$77:$P$79,Taxes!$N$77:$N$79,Taxes!$N$12),IF(Taxes!$P97&lt;&gt;"",Taxes!$P97,SUMIFS(Taxes!$P$77:$P$79,Taxes!$N$77:$N$79,Taxes!$N$12)))
))
)</f>
        <v>31669.252034690402</v>
      </c>
      <c r="BW301" s="5">
        <f ca="1">IF(BW$4="",0,BW189*
IF(SUMIFS(Taxes!$N$14:$N$17,Taxes!$J$14:$J$17,YEAR(BW$4))=4,IF(BW$1&lt;=Taxes!$P$81*12,Taxes!$P$82,IF(BW$1&lt;=Taxes!$P$83*12,Taxes!$P$84,IF(Taxes!$P97&lt;&gt;"",Taxes!$P97,Taxes!$P$77))),
IF(SUMIFS(Taxes!$N$14:$N$17,Taxes!$J$14:$J$17,YEAR(BW$4))&gt;1,SUMIFS(Taxes!$P$77:$P$79,Taxes!$N$77:$N$79,SUMIFS(Taxes!$N$14:$N$17,Taxes!$J$14:$J$17,YEAR(BW$4))),
IF(Taxes!$N$12&gt;1,SUMIFS(Taxes!$P$77:$P$79,Taxes!$N$77:$N$79,Taxes!$N$12),IF(Taxes!$P97&lt;&gt;"",Taxes!$P97,SUMIFS(Taxes!$P$77:$P$79,Taxes!$N$77:$N$79,Taxes!$N$12)))
))
)</f>
        <v>31985.944555037306</v>
      </c>
      <c r="BX301" s="5">
        <f ca="1">IF(BX$4="",0,BX189*
IF(SUMIFS(Taxes!$N$14:$N$17,Taxes!$J$14:$J$17,YEAR(BX$4))=4,IF(BX$1&lt;=Taxes!$P$81*12,Taxes!$P$82,IF(BX$1&lt;=Taxes!$P$83*12,Taxes!$P$84,IF(Taxes!$P97&lt;&gt;"",Taxes!$P97,Taxes!$P$77))),
IF(SUMIFS(Taxes!$N$14:$N$17,Taxes!$J$14:$J$17,YEAR(BX$4))&gt;1,SUMIFS(Taxes!$P$77:$P$79,Taxes!$N$77:$N$79,SUMIFS(Taxes!$N$14:$N$17,Taxes!$J$14:$J$17,YEAR(BX$4))),
IF(Taxes!$N$12&gt;1,SUMIFS(Taxes!$P$77:$P$79,Taxes!$N$77:$N$79,Taxes!$N$12),IF(Taxes!$P97&lt;&gt;"",Taxes!$P97,SUMIFS(Taxes!$P$77:$P$79,Taxes!$N$77:$N$79,Taxes!$N$12)))
))
)</f>
        <v>32302.637075384206</v>
      </c>
      <c r="BY301" s="5">
        <f ca="1">IF(BY$4="",0,BY189*
IF(SUMIFS(Taxes!$N$14:$N$17,Taxes!$J$14:$J$17,YEAR(BY$4))=4,IF(BY$1&lt;=Taxes!$P$81*12,Taxes!$P$82,IF(BY$1&lt;=Taxes!$P$83*12,Taxes!$P$84,IF(Taxes!$P97&lt;&gt;"",Taxes!$P97,Taxes!$P$77))),
IF(SUMIFS(Taxes!$N$14:$N$17,Taxes!$J$14:$J$17,YEAR(BY$4))&gt;1,SUMIFS(Taxes!$P$77:$P$79,Taxes!$N$77:$N$79,SUMIFS(Taxes!$N$14:$N$17,Taxes!$J$14:$J$17,YEAR(BY$4))),
IF(Taxes!$N$12&gt;1,SUMIFS(Taxes!$P$77:$P$79,Taxes!$N$77:$N$79,Taxes!$N$12),IF(Taxes!$P97&lt;&gt;"",Taxes!$P97,SUMIFS(Taxes!$P$77:$P$79,Taxes!$N$77:$N$79,Taxes!$N$12)))
))
)</f>
        <v>32619.329595731106</v>
      </c>
      <c r="BZ301" s="5">
        <f ca="1">IF(BZ$4="",0,BZ189*
IF(SUMIFS(Taxes!$N$14:$N$17,Taxes!$J$14:$J$17,YEAR(BZ$4))=4,IF(BZ$1&lt;=Taxes!$P$81*12,Taxes!$P$82,IF(BZ$1&lt;=Taxes!$P$83*12,Taxes!$P$84,IF(Taxes!$P97&lt;&gt;"",Taxes!$P97,Taxes!$P$77))),
IF(SUMIFS(Taxes!$N$14:$N$17,Taxes!$J$14:$J$17,YEAR(BZ$4))&gt;1,SUMIFS(Taxes!$P$77:$P$79,Taxes!$N$77:$N$79,SUMIFS(Taxes!$N$14:$N$17,Taxes!$J$14:$J$17,YEAR(BZ$4))),
IF(Taxes!$N$12&gt;1,SUMIFS(Taxes!$P$77:$P$79,Taxes!$N$77:$N$79,Taxes!$N$12),IF(Taxes!$P97&lt;&gt;"",Taxes!$P97,SUMIFS(Taxes!$P$77:$P$79,Taxes!$N$77:$N$79,Taxes!$N$12)))
))
)</f>
        <v>33924.102779560359</v>
      </c>
      <c r="CA301" s="5">
        <f ca="1">IF(CA$4="",0,CA189*
IF(SUMIFS(Taxes!$N$14:$N$17,Taxes!$J$14:$J$17,YEAR(CA$4))=4,IF(CA$1&lt;=Taxes!$P$81*12,Taxes!$P$82,IF(CA$1&lt;=Taxes!$P$83*12,Taxes!$P$84,IF(Taxes!$P97&lt;&gt;"",Taxes!$P97,Taxes!$P$77))),
IF(SUMIFS(Taxes!$N$14:$N$17,Taxes!$J$14:$J$17,YEAR(CA$4))&gt;1,SUMIFS(Taxes!$P$77:$P$79,Taxes!$N$77:$N$79,SUMIFS(Taxes!$N$14:$N$17,Taxes!$J$14:$J$17,YEAR(CA$4))),
IF(Taxes!$N$12&gt;1,SUMIFS(Taxes!$P$77:$P$79,Taxes!$N$77:$N$79,Taxes!$N$12),IF(Taxes!$P97&lt;&gt;"",Taxes!$P97,SUMIFS(Taxes!$P$77:$P$79,Taxes!$N$77:$N$79,Taxes!$N$12)))
))
)</f>
        <v>34250.296075517668</v>
      </c>
      <c r="CB301" s="5">
        <f ca="1">IF(CB$4="",0,CB189*
IF(SUMIFS(Taxes!$N$14:$N$17,Taxes!$J$14:$J$17,YEAR(CB$4))=4,IF(CB$1&lt;=Taxes!$P$81*12,Taxes!$P$82,IF(CB$1&lt;=Taxes!$P$83*12,Taxes!$P$84,IF(Taxes!$P97&lt;&gt;"",Taxes!$P97,Taxes!$P$77))),
IF(SUMIFS(Taxes!$N$14:$N$17,Taxes!$J$14:$J$17,YEAR(CB$4))&gt;1,SUMIFS(Taxes!$P$77:$P$79,Taxes!$N$77:$N$79,SUMIFS(Taxes!$N$14:$N$17,Taxes!$J$14:$J$17,YEAR(CB$4))),
IF(Taxes!$N$12&gt;1,SUMIFS(Taxes!$P$77:$P$79,Taxes!$N$77:$N$79,Taxes!$N$12),IF(Taxes!$P97&lt;&gt;"",Taxes!$P97,SUMIFS(Taxes!$P$77:$P$79,Taxes!$N$77:$N$79,Taxes!$N$12)))
))
)</f>
        <v>34576.489371474985</v>
      </c>
      <c r="CC301" s="5">
        <f ca="1">IF(CC$4="",0,CC189*
IF(SUMIFS(Taxes!$N$14:$N$17,Taxes!$J$14:$J$17,YEAR(CC$4))=4,IF(CC$1&lt;=Taxes!$P$81*12,Taxes!$P$82,IF(CC$1&lt;=Taxes!$P$83*12,Taxes!$P$84,IF(Taxes!$P97&lt;&gt;"",Taxes!$P97,Taxes!$P$77))),
IF(SUMIFS(Taxes!$N$14:$N$17,Taxes!$J$14:$J$17,YEAR(CC$4))&gt;1,SUMIFS(Taxes!$P$77:$P$79,Taxes!$N$77:$N$79,SUMIFS(Taxes!$N$14:$N$17,Taxes!$J$14:$J$17,YEAR(CC$4))),
IF(Taxes!$N$12&gt;1,SUMIFS(Taxes!$P$77:$P$79,Taxes!$N$77:$N$79,Taxes!$N$12),IF(Taxes!$P97&lt;&gt;"",Taxes!$P97,SUMIFS(Taxes!$P$77:$P$79,Taxes!$N$77:$N$79,Taxes!$N$12)))
))
)</f>
        <v>34902.682667432287</v>
      </c>
      <c r="CD301" s="5">
        <f ca="1">IF(CD$4="",0,CD189*
IF(SUMIFS(Taxes!$N$14:$N$17,Taxes!$J$14:$J$17,YEAR(CD$4))=4,IF(CD$1&lt;=Taxes!$P$81*12,Taxes!$P$82,IF(CD$1&lt;=Taxes!$P$83*12,Taxes!$P$84,IF(Taxes!$P97&lt;&gt;"",Taxes!$P97,Taxes!$P$77))),
IF(SUMIFS(Taxes!$N$14:$N$17,Taxes!$J$14:$J$17,YEAR(CD$4))&gt;1,SUMIFS(Taxes!$P$77:$P$79,Taxes!$N$77:$N$79,SUMIFS(Taxes!$N$14:$N$17,Taxes!$J$14:$J$17,YEAR(CD$4))),
IF(Taxes!$N$12&gt;1,SUMIFS(Taxes!$P$77:$P$79,Taxes!$N$77:$N$79,Taxes!$N$12),IF(Taxes!$P97&lt;&gt;"",Taxes!$P97,SUMIFS(Taxes!$P$77:$P$79,Taxes!$N$77:$N$79,Taxes!$N$12)))
))
)</f>
        <v>35228.875963389604</v>
      </c>
      <c r="CE301" s="5">
        <f ca="1">IF(CE$4="",0,CE189*
IF(SUMIFS(Taxes!$N$14:$N$17,Taxes!$J$14:$J$17,YEAR(CE$4))=4,IF(CE$1&lt;=Taxes!$P$81*12,Taxes!$P$82,IF(CE$1&lt;=Taxes!$P$83*12,Taxes!$P$84,IF(Taxes!$P97&lt;&gt;"",Taxes!$P97,Taxes!$P$77))),
IF(SUMIFS(Taxes!$N$14:$N$17,Taxes!$J$14:$J$17,YEAR(CE$4))&gt;1,SUMIFS(Taxes!$P$77:$P$79,Taxes!$N$77:$N$79,SUMIFS(Taxes!$N$14:$N$17,Taxes!$J$14:$J$17,YEAR(CE$4))),
IF(Taxes!$N$12&gt;1,SUMIFS(Taxes!$P$77:$P$79,Taxes!$N$77:$N$79,Taxes!$N$12),IF(Taxes!$P97&lt;&gt;"",Taxes!$P97,SUMIFS(Taxes!$P$77:$P$79,Taxes!$N$77:$N$79,Taxes!$N$12)))
))
)</f>
        <v>35555.069259346921</v>
      </c>
      <c r="CF301" s="5">
        <f ca="1">IF(CF$4="",0,CF189*
IF(SUMIFS(Taxes!$N$14:$N$17,Taxes!$J$14:$J$17,YEAR(CF$4))=4,IF(CF$1&lt;=Taxes!$P$81*12,Taxes!$P$82,IF(CF$1&lt;=Taxes!$P$83*12,Taxes!$P$84,IF(Taxes!$P97&lt;&gt;"",Taxes!$P97,Taxes!$P$77))),
IF(SUMIFS(Taxes!$N$14:$N$17,Taxes!$J$14:$J$17,YEAR(CF$4))&gt;1,SUMIFS(Taxes!$P$77:$P$79,Taxes!$N$77:$N$79,SUMIFS(Taxes!$N$14:$N$17,Taxes!$J$14:$J$17,YEAR(CF$4))),
IF(Taxes!$N$12&gt;1,SUMIFS(Taxes!$P$77:$P$79,Taxes!$N$77:$N$79,Taxes!$N$12),IF(Taxes!$P97&lt;&gt;"",Taxes!$P97,SUMIFS(Taxes!$P$77:$P$79,Taxes!$N$77:$N$79,Taxes!$N$12)))
))
)</f>
        <v>0</v>
      </c>
    </row>
    <row r="302" spans="2:84" x14ac:dyDescent="0.3">
      <c r="B302" s="13">
        <f>ROW()</f>
        <v>302</v>
      </c>
      <c r="H302" s="1" t="str">
        <f t="shared" si="460"/>
        <v>НДС к вычету</v>
      </c>
      <c r="I302" s="1" t="str">
        <f>$I$300</f>
        <v>Переменные расходы</v>
      </c>
      <c r="J302" s="1" t="str">
        <f>I174</f>
        <v>Расходы на удержание клиентов</v>
      </c>
      <c r="M302" s="53" t="s">
        <v>18</v>
      </c>
      <c r="U302" s="5">
        <f t="shared" ca="1" si="455"/>
        <v>1006525.8638677374</v>
      </c>
      <c r="X302" s="5">
        <f ca="1">IF(X$4="",0,X190*
IF(SUMIFS(Taxes!$N$14:$N$17,Taxes!$J$14:$J$17,YEAR(X$4))=4,IF(X$1&lt;=Taxes!$P$81*12,Taxes!$P$82,IF(X$1&lt;=Taxes!$P$83*12,Taxes!$P$84,IF(Taxes!$P98&lt;&gt;"",Taxes!$P98,Taxes!$P$77))),
IF(SUMIFS(Taxes!$N$14:$N$17,Taxes!$J$14:$J$17,YEAR(X$4))&gt;1,SUMIFS(Taxes!$P$77:$P$79,Taxes!$N$77:$N$79,SUMIFS(Taxes!$N$14:$N$17,Taxes!$J$14:$J$17,YEAR(X$4))),
IF(Taxes!$N$12&gt;1,SUMIFS(Taxes!$P$77:$P$79,Taxes!$N$77:$N$79,Taxes!$N$12),IF(Taxes!$P98&lt;&gt;"",Taxes!$P98,SUMIFS(Taxes!$P$77:$P$79,Taxes!$N$77:$N$79,Taxes!$N$12)))
))
)</f>
        <v>0</v>
      </c>
      <c r="Y302" s="5">
        <f ca="1">IF(Y$4="",0,Y190*
IF(SUMIFS(Taxes!$N$14:$N$17,Taxes!$J$14:$J$17,YEAR(Y$4))=4,IF(Y$1&lt;=Taxes!$P$81*12,Taxes!$P$82,IF(Y$1&lt;=Taxes!$P$83*12,Taxes!$P$84,IF(Taxes!$P98&lt;&gt;"",Taxes!$P98,Taxes!$P$77))),
IF(SUMIFS(Taxes!$N$14:$N$17,Taxes!$J$14:$J$17,YEAR(Y$4))&gt;1,SUMIFS(Taxes!$P$77:$P$79,Taxes!$N$77:$N$79,SUMIFS(Taxes!$N$14:$N$17,Taxes!$J$14:$J$17,YEAR(Y$4))),
IF(Taxes!$N$12&gt;1,SUMIFS(Taxes!$P$77:$P$79,Taxes!$N$77:$N$79,Taxes!$N$12),IF(Taxes!$P98&lt;&gt;"",Taxes!$P98,SUMIFS(Taxes!$P$77:$P$79,Taxes!$N$77:$N$79,Taxes!$N$12)))
))
)</f>
        <v>0</v>
      </c>
      <c r="Z302" s="5">
        <f ca="1">IF(Z$4="",0,Z190*
IF(SUMIFS(Taxes!$N$14:$N$17,Taxes!$J$14:$J$17,YEAR(Z$4))=4,IF(Z$1&lt;=Taxes!$P$81*12,Taxes!$P$82,IF(Z$1&lt;=Taxes!$P$83*12,Taxes!$P$84,IF(Taxes!$P98&lt;&gt;"",Taxes!$P98,Taxes!$P$77))),
IF(SUMIFS(Taxes!$N$14:$N$17,Taxes!$J$14:$J$17,YEAR(Z$4))&gt;1,SUMIFS(Taxes!$P$77:$P$79,Taxes!$N$77:$N$79,SUMIFS(Taxes!$N$14:$N$17,Taxes!$J$14:$J$17,YEAR(Z$4))),
IF(Taxes!$N$12&gt;1,SUMIFS(Taxes!$P$77:$P$79,Taxes!$N$77:$N$79,Taxes!$N$12),IF(Taxes!$P98&lt;&gt;"",Taxes!$P98,SUMIFS(Taxes!$P$77:$P$79,Taxes!$N$77:$N$79,Taxes!$N$12)))
))
)</f>
        <v>0</v>
      </c>
      <c r="AA302" s="5">
        <f ca="1">IF(AA$4="",0,AA190*
IF(SUMIFS(Taxes!$N$14:$N$17,Taxes!$J$14:$J$17,YEAR(AA$4))=4,IF(AA$1&lt;=Taxes!$P$81*12,Taxes!$P$82,IF(AA$1&lt;=Taxes!$P$83*12,Taxes!$P$84,IF(Taxes!$P98&lt;&gt;"",Taxes!$P98,Taxes!$P$77))),
IF(SUMIFS(Taxes!$N$14:$N$17,Taxes!$J$14:$J$17,YEAR(AA$4))&gt;1,SUMIFS(Taxes!$P$77:$P$79,Taxes!$N$77:$N$79,SUMIFS(Taxes!$N$14:$N$17,Taxes!$J$14:$J$17,YEAR(AA$4))),
IF(Taxes!$N$12&gt;1,SUMIFS(Taxes!$P$77:$P$79,Taxes!$N$77:$N$79,Taxes!$N$12),IF(Taxes!$P98&lt;&gt;"",Taxes!$P98,SUMIFS(Taxes!$P$77:$P$79,Taxes!$N$77:$N$79,Taxes!$N$12)))
))
)</f>
        <v>0</v>
      </c>
      <c r="AB302" s="5">
        <f ca="1">IF(AB$4="",0,AB190*
IF(SUMIFS(Taxes!$N$14:$N$17,Taxes!$J$14:$J$17,YEAR(AB$4))=4,IF(AB$1&lt;=Taxes!$P$81*12,Taxes!$P$82,IF(AB$1&lt;=Taxes!$P$83*12,Taxes!$P$84,IF(Taxes!$P98&lt;&gt;"",Taxes!$P98,Taxes!$P$77))),
IF(SUMIFS(Taxes!$N$14:$N$17,Taxes!$J$14:$J$17,YEAR(AB$4))&gt;1,SUMIFS(Taxes!$P$77:$P$79,Taxes!$N$77:$N$79,SUMIFS(Taxes!$N$14:$N$17,Taxes!$J$14:$J$17,YEAR(AB$4))),
IF(Taxes!$N$12&gt;1,SUMIFS(Taxes!$P$77:$P$79,Taxes!$N$77:$N$79,Taxes!$N$12),IF(Taxes!$P98&lt;&gt;"",Taxes!$P98,SUMIFS(Taxes!$P$77:$P$79,Taxes!$N$77:$N$79,Taxes!$N$12)))
))
)</f>
        <v>0</v>
      </c>
      <c r="AC302" s="5">
        <f ca="1">IF(AC$4="",0,AC190*
IF(SUMIFS(Taxes!$N$14:$N$17,Taxes!$J$14:$J$17,YEAR(AC$4))=4,IF(AC$1&lt;=Taxes!$P$81*12,Taxes!$P$82,IF(AC$1&lt;=Taxes!$P$83*12,Taxes!$P$84,IF(Taxes!$P98&lt;&gt;"",Taxes!$P98,Taxes!$P$77))),
IF(SUMIFS(Taxes!$N$14:$N$17,Taxes!$J$14:$J$17,YEAR(AC$4))&gt;1,SUMIFS(Taxes!$P$77:$P$79,Taxes!$N$77:$N$79,SUMIFS(Taxes!$N$14:$N$17,Taxes!$J$14:$J$17,YEAR(AC$4))),
IF(Taxes!$N$12&gt;1,SUMIFS(Taxes!$P$77:$P$79,Taxes!$N$77:$N$79,Taxes!$N$12),IF(Taxes!$P98&lt;&gt;"",Taxes!$P98,SUMIFS(Taxes!$P$77:$P$79,Taxes!$N$77:$N$79,Taxes!$N$12)))
))
)</f>
        <v>0</v>
      </c>
      <c r="AD302" s="5">
        <f ca="1">IF(AD$4="",0,AD190*
IF(SUMIFS(Taxes!$N$14:$N$17,Taxes!$J$14:$J$17,YEAR(AD$4))=4,IF(AD$1&lt;=Taxes!$P$81*12,Taxes!$P$82,IF(AD$1&lt;=Taxes!$P$83*12,Taxes!$P$84,IF(Taxes!$P98&lt;&gt;"",Taxes!$P98,Taxes!$P$77))),
IF(SUMIFS(Taxes!$N$14:$N$17,Taxes!$J$14:$J$17,YEAR(AD$4))&gt;1,SUMIFS(Taxes!$P$77:$P$79,Taxes!$N$77:$N$79,SUMIFS(Taxes!$N$14:$N$17,Taxes!$J$14:$J$17,YEAR(AD$4))),
IF(Taxes!$N$12&gt;1,SUMIFS(Taxes!$P$77:$P$79,Taxes!$N$77:$N$79,Taxes!$N$12),IF(Taxes!$P98&lt;&gt;"",Taxes!$P98,SUMIFS(Taxes!$P$77:$P$79,Taxes!$N$77:$N$79,Taxes!$N$12)))
))
)</f>
        <v>0</v>
      </c>
      <c r="AE302" s="5">
        <f ca="1">IF(AE$4="",0,AE190*
IF(SUMIFS(Taxes!$N$14:$N$17,Taxes!$J$14:$J$17,YEAR(AE$4))=4,IF(AE$1&lt;=Taxes!$P$81*12,Taxes!$P$82,IF(AE$1&lt;=Taxes!$P$83*12,Taxes!$P$84,IF(Taxes!$P98&lt;&gt;"",Taxes!$P98,Taxes!$P$77))),
IF(SUMIFS(Taxes!$N$14:$N$17,Taxes!$J$14:$J$17,YEAR(AE$4))&gt;1,SUMIFS(Taxes!$P$77:$P$79,Taxes!$N$77:$N$79,SUMIFS(Taxes!$N$14:$N$17,Taxes!$J$14:$J$17,YEAR(AE$4))),
IF(Taxes!$N$12&gt;1,SUMIFS(Taxes!$P$77:$P$79,Taxes!$N$77:$N$79,Taxes!$N$12),IF(Taxes!$P98&lt;&gt;"",Taxes!$P98,SUMIFS(Taxes!$P$77:$P$79,Taxes!$N$77:$N$79,Taxes!$N$12)))
))
)</f>
        <v>0</v>
      </c>
      <c r="AF302" s="5">
        <f ca="1">IF(AF$4="",0,AF190*
IF(SUMIFS(Taxes!$N$14:$N$17,Taxes!$J$14:$J$17,YEAR(AF$4))=4,IF(AF$1&lt;=Taxes!$P$81*12,Taxes!$P$82,IF(AF$1&lt;=Taxes!$P$83*12,Taxes!$P$84,IF(Taxes!$P98&lt;&gt;"",Taxes!$P98,Taxes!$P$77))),
IF(SUMIFS(Taxes!$N$14:$N$17,Taxes!$J$14:$J$17,YEAR(AF$4))&gt;1,SUMIFS(Taxes!$P$77:$P$79,Taxes!$N$77:$N$79,SUMIFS(Taxes!$N$14:$N$17,Taxes!$J$14:$J$17,YEAR(AF$4))),
IF(Taxes!$N$12&gt;1,SUMIFS(Taxes!$P$77:$P$79,Taxes!$N$77:$N$79,Taxes!$N$12),IF(Taxes!$P98&lt;&gt;"",Taxes!$P98,SUMIFS(Taxes!$P$77:$P$79,Taxes!$N$77:$N$79,Taxes!$N$12)))
))
)</f>
        <v>0</v>
      </c>
      <c r="AG302" s="5">
        <f ca="1">IF(AG$4="",0,AG190*
IF(SUMIFS(Taxes!$N$14:$N$17,Taxes!$J$14:$J$17,YEAR(AG$4))=4,IF(AG$1&lt;=Taxes!$P$81*12,Taxes!$P$82,IF(AG$1&lt;=Taxes!$P$83*12,Taxes!$P$84,IF(Taxes!$P98&lt;&gt;"",Taxes!$P98,Taxes!$P$77))),
IF(SUMIFS(Taxes!$N$14:$N$17,Taxes!$J$14:$J$17,YEAR(AG$4))&gt;1,SUMIFS(Taxes!$P$77:$P$79,Taxes!$N$77:$N$79,SUMIFS(Taxes!$N$14:$N$17,Taxes!$J$14:$J$17,YEAR(AG$4))),
IF(Taxes!$N$12&gt;1,SUMIFS(Taxes!$P$77:$P$79,Taxes!$N$77:$N$79,Taxes!$N$12),IF(Taxes!$P98&lt;&gt;"",Taxes!$P98,SUMIFS(Taxes!$P$77:$P$79,Taxes!$N$77:$N$79,Taxes!$N$12)))
))
)</f>
        <v>0</v>
      </c>
      <c r="AH302" s="5">
        <f ca="1">IF(AH$4="",0,AH190*
IF(SUMIFS(Taxes!$N$14:$N$17,Taxes!$J$14:$J$17,YEAR(AH$4))=4,IF(AH$1&lt;=Taxes!$P$81*12,Taxes!$P$82,IF(AH$1&lt;=Taxes!$P$83*12,Taxes!$P$84,IF(Taxes!$P98&lt;&gt;"",Taxes!$P98,Taxes!$P$77))),
IF(SUMIFS(Taxes!$N$14:$N$17,Taxes!$J$14:$J$17,YEAR(AH$4))&gt;1,SUMIFS(Taxes!$P$77:$P$79,Taxes!$N$77:$N$79,SUMIFS(Taxes!$N$14:$N$17,Taxes!$J$14:$J$17,YEAR(AH$4))),
IF(Taxes!$N$12&gt;1,SUMIFS(Taxes!$P$77:$P$79,Taxes!$N$77:$N$79,Taxes!$N$12),IF(Taxes!$P98&lt;&gt;"",Taxes!$P98,SUMIFS(Taxes!$P$77:$P$79,Taxes!$N$77:$N$79,Taxes!$N$12)))
))
)</f>
        <v>0</v>
      </c>
      <c r="AI302" s="5">
        <f ca="1">IF(AI$4="",0,AI190*
IF(SUMIFS(Taxes!$N$14:$N$17,Taxes!$J$14:$J$17,YEAR(AI$4))=4,IF(AI$1&lt;=Taxes!$P$81*12,Taxes!$P$82,IF(AI$1&lt;=Taxes!$P$83*12,Taxes!$P$84,IF(Taxes!$P98&lt;&gt;"",Taxes!$P98,Taxes!$P$77))),
IF(SUMIFS(Taxes!$N$14:$N$17,Taxes!$J$14:$J$17,YEAR(AI$4))&gt;1,SUMIFS(Taxes!$P$77:$P$79,Taxes!$N$77:$N$79,SUMIFS(Taxes!$N$14:$N$17,Taxes!$J$14:$J$17,YEAR(AI$4))),
IF(Taxes!$N$12&gt;1,SUMIFS(Taxes!$P$77:$P$79,Taxes!$N$77:$N$79,Taxes!$N$12),IF(Taxes!$P98&lt;&gt;"",Taxes!$P98,SUMIFS(Taxes!$P$77:$P$79,Taxes!$N$77:$N$79,Taxes!$N$12)))
))
)</f>
        <v>0</v>
      </c>
      <c r="AJ302" s="5">
        <f ca="1">IF(AJ$4="",0,AJ190*
IF(SUMIFS(Taxes!$N$14:$N$17,Taxes!$J$14:$J$17,YEAR(AJ$4))=4,IF(AJ$1&lt;=Taxes!$P$81*12,Taxes!$P$82,IF(AJ$1&lt;=Taxes!$P$83*12,Taxes!$P$84,IF(Taxes!$P98&lt;&gt;"",Taxes!$P98,Taxes!$P$77))),
IF(SUMIFS(Taxes!$N$14:$N$17,Taxes!$J$14:$J$17,YEAR(AJ$4))&gt;1,SUMIFS(Taxes!$P$77:$P$79,Taxes!$N$77:$N$79,SUMIFS(Taxes!$N$14:$N$17,Taxes!$J$14:$J$17,YEAR(AJ$4))),
IF(Taxes!$N$12&gt;1,SUMIFS(Taxes!$P$77:$P$79,Taxes!$N$77:$N$79,Taxes!$N$12),IF(Taxes!$P98&lt;&gt;"",Taxes!$P98,SUMIFS(Taxes!$P$77:$P$79,Taxes!$N$77:$N$79,Taxes!$N$12)))
))
)</f>
        <v>0</v>
      </c>
      <c r="AK302" s="5">
        <f ca="1">IF(AK$4="",0,AK190*
IF(SUMIFS(Taxes!$N$14:$N$17,Taxes!$J$14:$J$17,YEAR(AK$4))=4,IF(AK$1&lt;=Taxes!$P$81*12,Taxes!$P$82,IF(AK$1&lt;=Taxes!$P$83*12,Taxes!$P$84,IF(Taxes!$P98&lt;&gt;"",Taxes!$P98,Taxes!$P$77))),
IF(SUMIFS(Taxes!$N$14:$N$17,Taxes!$J$14:$J$17,YEAR(AK$4))&gt;1,SUMIFS(Taxes!$P$77:$P$79,Taxes!$N$77:$N$79,SUMIFS(Taxes!$N$14:$N$17,Taxes!$J$14:$J$17,YEAR(AK$4))),
IF(Taxes!$N$12&gt;1,SUMIFS(Taxes!$P$77:$P$79,Taxes!$N$77:$N$79,Taxes!$N$12),IF(Taxes!$P98&lt;&gt;"",Taxes!$P98,SUMIFS(Taxes!$P$77:$P$79,Taxes!$N$77:$N$79,Taxes!$N$12)))
))
)</f>
        <v>0</v>
      </c>
      <c r="AL302" s="5">
        <f ca="1">IF(AL$4="",0,AL190*
IF(SUMIFS(Taxes!$N$14:$N$17,Taxes!$J$14:$J$17,YEAR(AL$4))=4,IF(AL$1&lt;=Taxes!$P$81*12,Taxes!$P$82,IF(AL$1&lt;=Taxes!$P$83*12,Taxes!$P$84,IF(Taxes!$P98&lt;&gt;"",Taxes!$P98,Taxes!$P$77))),
IF(SUMIFS(Taxes!$N$14:$N$17,Taxes!$J$14:$J$17,YEAR(AL$4))&gt;1,SUMIFS(Taxes!$P$77:$P$79,Taxes!$N$77:$N$79,SUMIFS(Taxes!$N$14:$N$17,Taxes!$J$14:$J$17,YEAR(AL$4))),
IF(Taxes!$N$12&gt;1,SUMIFS(Taxes!$P$77:$P$79,Taxes!$N$77:$N$79,Taxes!$N$12),IF(Taxes!$P98&lt;&gt;"",Taxes!$P98,SUMIFS(Taxes!$P$77:$P$79,Taxes!$N$77:$N$79,Taxes!$N$12)))
))
)</f>
        <v>0</v>
      </c>
      <c r="AM302" s="5">
        <f ca="1">IF(AM$4="",0,AM190*
IF(SUMIFS(Taxes!$N$14:$N$17,Taxes!$J$14:$J$17,YEAR(AM$4))=4,IF(AM$1&lt;=Taxes!$P$81*12,Taxes!$P$82,IF(AM$1&lt;=Taxes!$P$83*12,Taxes!$P$84,IF(Taxes!$P98&lt;&gt;"",Taxes!$P98,Taxes!$P$77))),
IF(SUMIFS(Taxes!$N$14:$N$17,Taxes!$J$14:$J$17,YEAR(AM$4))&gt;1,SUMIFS(Taxes!$P$77:$P$79,Taxes!$N$77:$N$79,SUMIFS(Taxes!$N$14:$N$17,Taxes!$J$14:$J$17,YEAR(AM$4))),
IF(Taxes!$N$12&gt;1,SUMIFS(Taxes!$P$77:$P$79,Taxes!$N$77:$N$79,Taxes!$N$12),IF(Taxes!$P98&lt;&gt;"",Taxes!$P98,SUMIFS(Taxes!$P$77:$P$79,Taxes!$N$77:$N$79,Taxes!$N$12)))
))
)</f>
        <v>2917.4750000000004</v>
      </c>
      <c r="AN302" s="5">
        <f ca="1">IF(AN$4="",0,AN190*
IF(SUMIFS(Taxes!$N$14:$N$17,Taxes!$J$14:$J$17,YEAR(AN$4))=4,IF(AN$1&lt;=Taxes!$P$81*12,Taxes!$P$82,IF(AN$1&lt;=Taxes!$P$83*12,Taxes!$P$84,IF(Taxes!$P98&lt;&gt;"",Taxes!$P98,Taxes!$P$77))),
IF(SUMIFS(Taxes!$N$14:$N$17,Taxes!$J$14:$J$17,YEAR(AN$4))&gt;1,SUMIFS(Taxes!$P$77:$P$79,Taxes!$N$77:$N$79,SUMIFS(Taxes!$N$14:$N$17,Taxes!$J$14:$J$17,YEAR(AN$4))),
IF(Taxes!$N$12&gt;1,SUMIFS(Taxes!$P$77:$P$79,Taxes!$N$77:$N$79,Taxes!$N$12),IF(Taxes!$P98&lt;&gt;"",Taxes!$P98,SUMIFS(Taxes!$P$77:$P$79,Taxes!$N$77:$N$79,Taxes!$N$12)))
))
)</f>
        <v>3978.375</v>
      </c>
      <c r="AO302" s="5">
        <f ca="1">IF(AO$4="",0,AO190*
IF(SUMIFS(Taxes!$N$14:$N$17,Taxes!$J$14:$J$17,YEAR(AO$4))=4,IF(AO$1&lt;=Taxes!$P$81*12,Taxes!$P$82,IF(AO$1&lt;=Taxes!$P$83*12,Taxes!$P$84,IF(Taxes!$P98&lt;&gt;"",Taxes!$P98,Taxes!$P$77))),
IF(SUMIFS(Taxes!$N$14:$N$17,Taxes!$J$14:$J$17,YEAR(AO$4))&gt;1,SUMIFS(Taxes!$P$77:$P$79,Taxes!$N$77:$N$79,SUMIFS(Taxes!$N$14:$N$17,Taxes!$J$14:$J$17,YEAR(AO$4))),
IF(Taxes!$N$12&gt;1,SUMIFS(Taxes!$P$77:$P$79,Taxes!$N$77:$N$79,Taxes!$N$12),IF(Taxes!$P98&lt;&gt;"",Taxes!$P98,SUMIFS(Taxes!$P$77:$P$79,Taxes!$N$77:$N$79,Taxes!$N$12)))
))
)</f>
        <v>5039.2750000000005</v>
      </c>
      <c r="AP302" s="5">
        <f ca="1">IF(AP$4="",0,AP190*
IF(SUMIFS(Taxes!$N$14:$N$17,Taxes!$J$14:$J$17,YEAR(AP$4))=4,IF(AP$1&lt;=Taxes!$P$81*12,Taxes!$P$82,IF(AP$1&lt;=Taxes!$P$83*12,Taxes!$P$84,IF(Taxes!$P98&lt;&gt;"",Taxes!$P98,Taxes!$P$77))),
IF(SUMIFS(Taxes!$N$14:$N$17,Taxes!$J$14:$J$17,YEAR(AP$4))&gt;1,SUMIFS(Taxes!$P$77:$P$79,Taxes!$N$77:$N$79,SUMIFS(Taxes!$N$14:$N$17,Taxes!$J$14:$J$17,YEAR(AP$4))),
IF(Taxes!$N$12&gt;1,SUMIFS(Taxes!$P$77:$P$79,Taxes!$N$77:$N$79,Taxes!$N$12),IF(Taxes!$P98&lt;&gt;"",Taxes!$P98,SUMIFS(Taxes!$P$77:$P$79,Taxes!$N$77:$N$79,Taxes!$N$12)))
))
)</f>
        <v>6100.1749999999993</v>
      </c>
      <c r="AQ302" s="5">
        <f ca="1">IF(AQ$4="",0,AQ190*
IF(SUMIFS(Taxes!$N$14:$N$17,Taxes!$J$14:$J$17,YEAR(AQ$4))=4,IF(AQ$1&lt;=Taxes!$P$81*12,Taxes!$P$82,IF(AQ$1&lt;=Taxes!$P$83*12,Taxes!$P$84,IF(Taxes!$P98&lt;&gt;"",Taxes!$P98,Taxes!$P$77))),
IF(SUMIFS(Taxes!$N$14:$N$17,Taxes!$J$14:$J$17,YEAR(AQ$4))&gt;1,SUMIFS(Taxes!$P$77:$P$79,Taxes!$N$77:$N$79,SUMIFS(Taxes!$N$14:$N$17,Taxes!$J$14:$J$17,YEAR(AQ$4))),
IF(Taxes!$N$12&gt;1,SUMIFS(Taxes!$P$77:$P$79,Taxes!$N$77:$N$79,Taxes!$N$12),IF(Taxes!$P98&lt;&gt;"",Taxes!$P98,SUMIFS(Taxes!$P$77:$P$79,Taxes!$N$77:$N$79,Taxes!$N$12)))
))
)</f>
        <v>7243.29475</v>
      </c>
      <c r="AR302" s="5">
        <f ca="1">IF(AR$4="",0,AR190*
IF(SUMIFS(Taxes!$N$14:$N$17,Taxes!$J$14:$J$17,YEAR(AR$4))=4,IF(AR$1&lt;=Taxes!$P$81*12,Taxes!$P$82,IF(AR$1&lt;=Taxes!$P$83*12,Taxes!$P$84,IF(Taxes!$P98&lt;&gt;"",Taxes!$P98,Taxes!$P$77))),
IF(SUMIFS(Taxes!$N$14:$N$17,Taxes!$J$14:$J$17,YEAR(AR$4))&gt;1,SUMIFS(Taxes!$P$77:$P$79,Taxes!$N$77:$N$79,SUMIFS(Taxes!$N$14:$N$17,Taxes!$J$14:$J$17,YEAR(AR$4))),
IF(Taxes!$N$12&gt;1,SUMIFS(Taxes!$P$77:$P$79,Taxes!$N$77:$N$79,Taxes!$N$12),IF(Taxes!$P98&lt;&gt;"",Taxes!$P98,SUMIFS(Taxes!$P$77:$P$79,Taxes!$N$77:$N$79,Taxes!$N$12)))
))
)</f>
        <v>8397.0235000000011</v>
      </c>
      <c r="AS302" s="5">
        <f ca="1">IF(AS$4="",0,AS190*
IF(SUMIFS(Taxes!$N$14:$N$17,Taxes!$J$14:$J$17,YEAR(AS$4))=4,IF(AS$1&lt;=Taxes!$P$81*12,Taxes!$P$82,IF(AS$1&lt;=Taxes!$P$83*12,Taxes!$P$84,IF(Taxes!$P98&lt;&gt;"",Taxes!$P98,Taxes!$P$77))),
IF(SUMIFS(Taxes!$N$14:$N$17,Taxes!$J$14:$J$17,YEAR(AS$4))&gt;1,SUMIFS(Taxes!$P$77:$P$79,Taxes!$N$77:$N$79,SUMIFS(Taxes!$N$14:$N$17,Taxes!$J$14:$J$17,YEAR(AS$4))),
IF(Taxes!$N$12&gt;1,SUMIFS(Taxes!$P$77:$P$79,Taxes!$N$77:$N$79,Taxes!$N$12),IF(Taxes!$P98&lt;&gt;"",Taxes!$P98,SUMIFS(Taxes!$P$77:$P$79,Taxes!$N$77:$N$79,Taxes!$N$12)))
))
)</f>
        <v>9561.3612499999999</v>
      </c>
      <c r="AT302" s="5">
        <f ca="1">IF(AT$4="",0,AT190*
IF(SUMIFS(Taxes!$N$14:$N$17,Taxes!$J$14:$J$17,YEAR(AT$4))=4,IF(AT$1&lt;=Taxes!$P$81*12,Taxes!$P$82,IF(AT$1&lt;=Taxes!$P$83*12,Taxes!$P$84,IF(Taxes!$P98&lt;&gt;"",Taxes!$P98,Taxes!$P$77))),
IF(SUMIFS(Taxes!$N$14:$N$17,Taxes!$J$14:$J$17,YEAR(AT$4))&gt;1,SUMIFS(Taxes!$P$77:$P$79,Taxes!$N$77:$N$79,SUMIFS(Taxes!$N$14:$N$17,Taxes!$J$14:$J$17,YEAR(AT$4))),
IF(Taxes!$N$12&gt;1,SUMIFS(Taxes!$P$77:$P$79,Taxes!$N$77:$N$79,Taxes!$N$12),IF(Taxes!$P98&lt;&gt;"",Taxes!$P98,SUMIFS(Taxes!$P$77:$P$79,Taxes!$N$77:$N$79,Taxes!$N$12)))
))
)</f>
        <v>10654.088250000001</v>
      </c>
      <c r="AU302" s="5">
        <f ca="1">IF(AU$4="",0,AU190*
IF(SUMIFS(Taxes!$N$14:$N$17,Taxes!$J$14:$J$17,YEAR(AU$4))=4,IF(AU$1&lt;=Taxes!$P$81*12,Taxes!$P$82,IF(AU$1&lt;=Taxes!$P$83*12,Taxes!$P$84,IF(Taxes!$P98&lt;&gt;"",Taxes!$P98,Taxes!$P$77))),
IF(SUMIFS(Taxes!$N$14:$N$17,Taxes!$J$14:$J$17,YEAR(AU$4))&gt;1,SUMIFS(Taxes!$P$77:$P$79,Taxes!$N$77:$N$79,SUMIFS(Taxes!$N$14:$N$17,Taxes!$J$14:$J$17,YEAR(AU$4))),
IF(Taxes!$N$12&gt;1,SUMIFS(Taxes!$P$77:$P$79,Taxes!$N$77:$N$79,Taxes!$N$12),IF(Taxes!$P98&lt;&gt;"",Taxes!$P98,SUMIFS(Taxes!$P$77:$P$79,Taxes!$N$77:$N$79,Taxes!$N$12)))
))
)</f>
        <v>11746.81525</v>
      </c>
      <c r="AV302" s="5">
        <f ca="1">IF(AV$4="",0,AV190*
IF(SUMIFS(Taxes!$N$14:$N$17,Taxes!$J$14:$J$17,YEAR(AV$4))=4,IF(AV$1&lt;=Taxes!$P$81*12,Taxes!$P$82,IF(AV$1&lt;=Taxes!$P$83*12,Taxes!$P$84,IF(Taxes!$P98&lt;&gt;"",Taxes!$P98,Taxes!$P$77))),
IF(SUMIFS(Taxes!$N$14:$N$17,Taxes!$J$14:$J$17,YEAR(AV$4))&gt;1,SUMIFS(Taxes!$P$77:$P$79,Taxes!$N$77:$N$79,SUMIFS(Taxes!$N$14:$N$17,Taxes!$J$14:$J$17,YEAR(AV$4))),
IF(Taxes!$N$12&gt;1,SUMIFS(Taxes!$P$77:$P$79,Taxes!$N$77:$N$79,Taxes!$N$12),IF(Taxes!$P98&lt;&gt;"",Taxes!$P98,SUMIFS(Taxes!$P$77:$P$79,Taxes!$N$77:$N$79,Taxes!$N$12)))
))
)</f>
        <v>12839.542249999999</v>
      </c>
      <c r="AW302" s="5">
        <f ca="1">IF(AW$4="",0,AW190*
IF(SUMIFS(Taxes!$N$14:$N$17,Taxes!$J$14:$J$17,YEAR(AW$4))=4,IF(AW$1&lt;=Taxes!$P$81*12,Taxes!$P$82,IF(AW$1&lt;=Taxes!$P$83*12,Taxes!$P$84,IF(Taxes!$P98&lt;&gt;"",Taxes!$P98,Taxes!$P$77))),
IF(SUMIFS(Taxes!$N$14:$N$17,Taxes!$J$14:$J$17,YEAR(AW$4))&gt;1,SUMIFS(Taxes!$P$77:$P$79,Taxes!$N$77:$N$79,SUMIFS(Taxes!$N$14:$N$17,Taxes!$J$14:$J$17,YEAR(AW$4))),
IF(Taxes!$N$12&gt;1,SUMIFS(Taxes!$P$77:$P$79,Taxes!$N$77:$N$79,Taxes!$N$12),IF(Taxes!$P98&lt;&gt;"",Taxes!$P98,SUMIFS(Taxes!$P$77:$P$79,Taxes!$N$77:$N$79,Taxes!$N$12)))
))
)</f>
        <v>14082.519212500001</v>
      </c>
      <c r="AX302" s="5">
        <f ca="1">IF(AX$4="",0,AX190*
IF(SUMIFS(Taxes!$N$14:$N$17,Taxes!$J$14:$J$17,YEAR(AX$4))=4,IF(AX$1&lt;=Taxes!$P$81*12,Taxes!$P$82,IF(AX$1&lt;=Taxes!$P$83*12,Taxes!$P$84,IF(Taxes!$P98&lt;&gt;"",Taxes!$P98,Taxes!$P$77))),
IF(SUMIFS(Taxes!$N$14:$N$17,Taxes!$J$14:$J$17,YEAR(AX$4))&gt;1,SUMIFS(Taxes!$P$77:$P$79,Taxes!$N$77:$N$79,SUMIFS(Taxes!$N$14:$N$17,Taxes!$J$14:$J$17,YEAR(AX$4))),
IF(Taxes!$N$12&gt;1,SUMIFS(Taxes!$P$77:$P$79,Taxes!$N$77:$N$79,Taxes!$N$12),IF(Taxes!$P98&lt;&gt;"",Taxes!$P98,SUMIFS(Taxes!$P$77:$P$79,Taxes!$N$77:$N$79,Taxes!$N$12)))
))
)</f>
        <v>15336.423445</v>
      </c>
      <c r="AY302" s="5">
        <f ca="1">IF(AY$4="",0,AY190*
IF(SUMIFS(Taxes!$N$14:$N$17,Taxes!$J$14:$J$17,YEAR(AY$4))=4,IF(AY$1&lt;=Taxes!$P$81*12,Taxes!$P$82,IF(AY$1&lt;=Taxes!$P$83*12,Taxes!$P$84,IF(Taxes!$P98&lt;&gt;"",Taxes!$P98,Taxes!$P$77))),
IF(SUMIFS(Taxes!$N$14:$N$17,Taxes!$J$14:$J$17,YEAR(AY$4))&gt;1,SUMIFS(Taxes!$P$77:$P$79,Taxes!$N$77:$N$79,SUMIFS(Taxes!$N$14:$N$17,Taxes!$J$14:$J$17,YEAR(AY$4))),
IF(Taxes!$N$12&gt;1,SUMIFS(Taxes!$P$77:$P$79,Taxes!$N$77:$N$79,Taxes!$N$12),IF(Taxes!$P98&lt;&gt;"",Taxes!$P98,SUMIFS(Taxes!$P$77:$P$79,Taxes!$N$77:$N$79,Taxes!$N$12)))
))
)</f>
        <v>16601.254947499998</v>
      </c>
      <c r="AZ302" s="5">
        <f ca="1">IF(AZ$4="",0,AZ190*
IF(SUMIFS(Taxes!$N$14:$N$17,Taxes!$J$14:$J$17,YEAR(AZ$4))=4,IF(AZ$1&lt;=Taxes!$P$81*12,Taxes!$P$82,IF(AZ$1&lt;=Taxes!$P$83*12,Taxes!$P$84,IF(Taxes!$P98&lt;&gt;"",Taxes!$P98,Taxes!$P$77))),
IF(SUMIFS(Taxes!$N$14:$N$17,Taxes!$J$14:$J$17,YEAR(AZ$4))&gt;1,SUMIFS(Taxes!$P$77:$P$79,Taxes!$N$77:$N$79,SUMIFS(Taxes!$N$14:$N$17,Taxes!$J$14:$J$17,YEAR(AZ$4))),
IF(Taxes!$N$12&gt;1,SUMIFS(Taxes!$P$77:$P$79,Taxes!$N$77:$N$79,Taxes!$N$12),IF(Taxes!$P98&lt;&gt;"",Taxes!$P98,SUMIFS(Taxes!$P$77:$P$79,Taxes!$N$77:$N$79,Taxes!$N$12)))
))
)</f>
        <v>17726.763757499997</v>
      </c>
      <c r="BA302" s="5">
        <f ca="1">IF(BA$4="",0,BA190*
IF(SUMIFS(Taxes!$N$14:$N$17,Taxes!$J$14:$J$17,YEAR(BA$4))=4,IF(BA$1&lt;=Taxes!$P$81*12,Taxes!$P$82,IF(BA$1&lt;=Taxes!$P$83*12,Taxes!$P$84,IF(Taxes!$P98&lt;&gt;"",Taxes!$P98,Taxes!$P$77))),
IF(SUMIFS(Taxes!$N$14:$N$17,Taxes!$J$14:$J$17,YEAR(BA$4))&gt;1,SUMIFS(Taxes!$P$77:$P$79,Taxes!$N$77:$N$79,SUMIFS(Taxes!$N$14:$N$17,Taxes!$J$14:$J$17,YEAR(BA$4))),
IF(Taxes!$N$12&gt;1,SUMIFS(Taxes!$P$77:$P$79,Taxes!$N$77:$N$79,Taxes!$N$12),IF(Taxes!$P98&lt;&gt;"",Taxes!$P98,SUMIFS(Taxes!$P$77:$P$79,Taxes!$N$77:$N$79,Taxes!$N$12)))
))
)</f>
        <v>18852.272567499997</v>
      </c>
      <c r="BB302" s="5">
        <f ca="1">IF(BB$4="",0,BB190*
IF(SUMIFS(Taxes!$N$14:$N$17,Taxes!$J$14:$J$17,YEAR(BB$4))=4,IF(BB$1&lt;=Taxes!$P$81*12,Taxes!$P$82,IF(BB$1&lt;=Taxes!$P$83*12,Taxes!$P$84,IF(Taxes!$P98&lt;&gt;"",Taxes!$P98,Taxes!$P$77))),
IF(SUMIFS(Taxes!$N$14:$N$17,Taxes!$J$14:$J$17,YEAR(BB$4))&gt;1,SUMIFS(Taxes!$P$77:$P$79,Taxes!$N$77:$N$79,SUMIFS(Taxes!$N$14:$N$17,Taxes!$J$14:$J$17,YEAR(BB$4))),
IF(Taxes!$N$12&gt;1,SUMIFS(Taxes!$P$77:$P$79,Taxes!$N$77:$N$79,Taxes!$N$12),IF(Taxes!$P98&lt;&gt;"",Taxes!$P98,SUMIFS(Taxes!$P$77:$P$79,Taxes!$N$77:$N$79,Taxes!$N$12)))
))
)</f>
        <v>19977.781377499996</v>
      </c>
      <c r="BC302" s="5">
        <f ca="1">IF(BC$4="",0,BC190*
IF(SUMIFS(Taxes!$N$14:$N$17,Taxes!$J$14:$J$17,YEAR(BC$4))=4,IF(BC$1&lt;=Taxes!$P$81*12,Taxes!$P$82,IF(BC$1&lt;=Taxes!$P$83*12,Taxes!$P$84,IF(Taxes!$P98&lt;&gt;"",Taxes!$P98,Taxes!$P$77))),
IF(SUMIFS(Taxes!$N$14:$N$17,Taxes!$J$14:$J$17,YEAR(BC$4))&gt;1,SUMIFS(Taxes!$P$77:$P$79,Taxes!$N$77:$N$79,SUMIFS(Taxes!$N$14:$N$17,Taxes!$J$14:$J$17,YEAR(BC$4))),
IF(Taxes!$N$12&gt;1,SUMIFS(Taxes!$P$77:$P$79,Taxes!$N$77:$N$79,Taxes!$N$12),IF(Taxes!$P98&lt;&gt;"",Taxes!$P98,SUMIFS(Taxes!$P$77:$P$79,Taxes!$N$77:$N$79,Taxes!$N$12)))
))
)</f>
        <v>21325.578177474999</v>
      </c>
      <c r="BD302" s="5">
        <f ca="1">IF(BD$4="",0,BD190*
IF(SUMIFS(Taxes!$N$14:$N$17,Taxes!$J$14:$J$17,YEAR(BD$4))=4,IF(BD$1&lt;=Taxes!$P$81*12,Taxes!$P$82,IF(BD$1&lt;=Taxes!$P$83*12,Taxes!$P$84,IF(Taxes!$P98&lt;&gt;"",Taxes!$P98,Taxes!$P$77))),
IF(SUMIFS(Taxes!$N$14:$N$17,Taxes!$J$14:$J$17,YEAR(BD$4))&gt;1,SUMIFS(Taxes!$P$77:$P$79,Taxes!$N$77:$N$79,SUMIFS(Taxes!$N$14:$N$17,Taxes!$J$14:$J$17,YEAR(BD$4))),
IF(Taxes!$N$12&gt;1,SUMIFS(Taxes!$P$77:$P$79,Taxes!$N$77:$N$79,Taxes!$N$12),IF(Taxes!$P98&lt;&gt;"",Taxes!$P98,SUMIFS(Taxes!$P$77:$P$79,Taxes!$N$77:$N$79,Taxes!$N$12)))
))
)</f>
        <v>22491.417719833335</v>
      </c>
      <c r="BE302" s="5">
        <f ca="1">IF(BE$4="",0,BE190*
IF(SUMIFS(Taxes!$N$14:$N$17,Taxes!$J$14:$J$17,YEAR(BE$4))=4,IF(BE$1&lt;=Taxes!$P$81*12,Taxes!$P$82,IF(BE$1&lt;=Taxes!$P$83*12,Taxes!$P$84,IF(Taxes!$P98&lt;&gt;"",Taxes!$P98,Taxes!$P$77))),
IF(SUMIFS(Taxes!$N$14:$N$17,Taxes!$J$14:$J$17,YEAR(BE$4))&gt;1,SUMIFS(Taxes!$P$77:$P$79,Taxes!$N$77:$N$79,SUMIFS(Taxes!$N$14:$N$17,Taxes!$J$14:$J$17,YEAR(BE$4))),
IF(Taxes!$N$12&gt;1,SUMIFS(Taxes!$P$77:$P$79,Taxes!$N$77:$N$79,Taxes!$N$12),IF(Taxes!$P98&lt;&gt;"",Taxes!$P98,SUMIFS(Taxes!$P$77:$P$79,Taxes!$N$77:$N$79,Taxes!$N$12)))
))
)</f>
        <v>23378.693831716664</v>
      </c>
      <c r="BF302" s="5">
        <f ca="1">IF(BF$4="",0,BF190*
IF(SUMIFS(Taxes!$N$14:$N$17,Taxes!$J$14:$J$17,YEAR(BF$4))=4,IF(BF$1&lt;=Taxes!$P$81*12,Taxes!$P$82,IF(BF$1&lt;=Taxes!$P$83*12,Taxes!$P$84,IF(Taxes!$P98&lt;&gt;"",Taxes!$P98,Taxes!$P$77))),
IF(SUMIFS(Taxes!$N$14:$N$17,Taxes!$J$14:$J$17,YEAR(BF$4))&gt;1,SUMIFS(Taxes!$P$77:$P$79,Taxes!$N$77:$N$79,SUMIFS(Taxes!$N$14:$N$17,Taxes!$J$14:$J$17,YEAR(BF$4))),
IF(Taxes!$N$12&gt;1,SUMIFS(Taxes!$P$77:$P$79,Taxes!$N$77:$N$79,Taxes!$N$12),IF(Taxes!$P98&lt;&gt;"",Taxes!$P98,SUMIFS(Taxes!$P$77:$P$79,Taxes!$N$77:$N$79,Taxes!$N$12)))
))
)</f>
        <v>23765.118523149999</v>
      </c>
      <c r="BG302" s="5">
        <f ca="1">IF(BG$4="",0,BG190*
IF(SUMIFS(Taxes!$N$14:$N$17,Taxes!$J$14:$J$17,YEAR(BG$4))=4,IF(BG$1&lt;=Taxes!$P$81*12,Taxes!$P$82,IF(BG$1&lt;=Taxes!$P$83*12,Taxes!$P$84,IF(Taxes!$P98&lt;&gt;"",Taxes!$P98,Taxes!$P$77))),
IF(SUMIFS(Taxes!$N$14:$N$17,Taxes!$J$14:$J$17,YEAR(BG$4))&gt;1,SUMIFS(Taxes!$P$77:$P$79,Taxes!$N$77:$N$79,SUMIFS(Taxes!$N$14:$N$17,Taxes!$J$14:$J$17,YEAR(BG$4))),
IF(Taxes!$N$12&gt;1,SUMIFS(Taxes!$P$77:$P$79,Taxes!$N$77:$N$79,Taxes!$N$12),IF(Taxes!$P98&lt;&gt;"",Taxes!$P98,SUMIFS(Taxes!$P$77:$P$79,Taxes!$N$77:$N$79,Taxes!$N$12)))
))
)</f>
        <v>24054.937041724996</v>
      </c>
      <c r="BH302" s="5">
        <f ca="1">IF(BH$4="",0,BH190*
IF(SUMIFS(Taxes!$N$14:$N$17,Taxes!$J$14:$J$17,YEAR(BH$4))=4,IF(BH$1&lt;=Taxes!$P$81*12,Taxes!$P$82,IF(BH$1&lt;=Taxes!$P$83*12,Taxes!$P$84,IF(Taxes!$P98&lt;&gt;"",Taxes!$P98,Taxes!$P$77))),
IF(SUMIFS(Taxes!$N$14:$N$17,Taxes!$J$14:$J$17,YEAR(BH$4))&gt;1,SUMIFS(Taxes!$P$77:$P$79,Taxes!$N$77:$N$79,SUMIFS(Taxes!$N$14:$N$17,Taxes!$J$14:$J$17,YEAR(BH$4))),
IF(Taxes!$N$12&gt;1,SUMIFS(Taxes!$P$77:$P$79,Taxes!$N$77:$N$79,Taxes!$N$12),IF(Taxes!$P98&lt;&gt;"",Taxes!$P98,SUMIFS(Taxes!$P$77:$P$79,Taxes!$N$77:$N$79,Taxes!$N$12)))
))
)</f>
        <v>24344.7555603</v>
      </c>
      <c r="BI302" s="5">
        <f ca="1">IF(BI$4="",0,BI190*
IF(SUMIFS(Taxes!$N$14:$N$17,Taxes!$J$14:$J$17,YEAR(BI$4))=4,IF(BI$1&lt;=Taxes!$P$81*12,Taxes!$P$82,IF(BI$1&lt;=Taxes!$P$83*12,Taxes!$P$84,IF(Taxes!$P98&lt;&gt;"",Taxes!$P98,Taxes!$P$77))),
IF(SUMIFS(Taxes!$N$14:$N$17,Taxes!$J$14:$J$17,YEAR(BI$4))&gt;1,SUMIFS(Taxes!$P$77:$P$79,Taxes!$N$77:$N$79,SUMIFS(Taxes!$N$14:$N$17,Taxes!$J$14:$J$17,YEAR(BI$4))),
IF(Taxes!$N$12&gt;1,SUMIFS(Taxes!$P$77:$P$79,Taxes!$N$77:$N$79,Taxes!$N$12),IF(Taxes!$P98&lt;&gt;"",Taxes!$P98,SUMIFS(Taxes!$P$77:$P$79,Taxes!$N$77:$N$79,Taxes!$N$12)))
))
)</f>
        <v>24883.818004849498</v>
      </c>
      <c r="BJ302" s="5">
        <f ca="1">IF(BJ$4="",0,BJ190*
IF(SUMIFS(Taxes!$N$14:$N$17,Taxes!$J$14:$J$17,YEAR(BJ$4))=4,IF(BJ$1&lt;=Taxes!$P$81*12,Taxes!$P$82,IF(BJ$1&lt;=Taxes!$P$83*12,Taxes!$P$84,IF(Taxes!$P98&lt;&gt;"",Taxes!$P98,Taxes!$P$77))),
IF(SUMIFS(Taxes!$N$14:$N$17,Taxes!$J$14:$J$17,YEAR(BJ$4))&gt;1,SUMIFS(Taxes!$P$77:$P$79,Taxes!$N$77:$N$79,SUMIFS(Taxes!$N$14:$N$17,Taxes!$J$14:$J$17,YEAR(BJ$4))),
IF(Taxes!$N$12&gt;1,SUMIFS(Taxes!$P$77:$P$79,Taxes!$N$77:$N$79,Taxes!$N$12),IF(Taxes!$P98&lt;&gt;"",Taxes!$P98,SUMIFS(Taxes!$P$77:$P$79,Taxes!$N$77:$N$79,Taxes!$N$12)))
))
)</f>
        <v>25425.778634584756</v>
      </c>
      <c r="BK302" s="5">
        <f ca="1">IF(BK$4="",0,BK190*
IF(SUMIFS(Taxes!$N$14:$N$17,Taxes!$J$14:$J$17,YEAR(BK$4))=4,IF(BK$1&lt;=Taxes!$P$81*12,Taxes!$P$82,IF(BK$1&lt;=Taxes!$P$83*12,Taxes!$P$84,IF(Taxes!$P98&lt;&gt;"",Taxes!$P98,Taxes!$P$77))),
IF(SUMIFS(Taxes!$N$14:$N$17,Taxes!$J$14:$J$17,YEAR(BK$4))&gt;1,SUMIFS(Taxes!$P$77:$P$79,Taxes!$N$77:$N$79,SUMIFS(Taxes!$N$14:$N$17,Taxes!$J$14:$J$17,YEAR(BK$4))),
IF(Taxes!$N$12&gt;1,SUMIFS(Taxes!$P$77:$P$79,Taxes!$N$77:$N$79,Taxes!$N$12),IF(Taxes!$P98&lt;&gt;"",Taxes!$P98,SUMIFS(Taxes!$P$77:$P$79,Taxes!$N$77:$N$79,Taxes!$N$12)))
))
)</f>
        <v>25970.637449505753</v>
      </c>
      <c r="BL302" s="5">
        <f ca="1">IF(BL$4="",0,BL190*
IF(SUMIFS(Taxes!$N$14:$N$17,Taxes!$J$14:$J$17,YEAR(BL$4))=4,IF(BL$1&lt;=Taxes!$P$81*12,Taxes!$P$82,IF(BL$1&lt;=Taxes!$P$83*12,Taxes!$P$84,IF(Taxes!$P98&lt;&gt;"",Taxes!$P98,Taxes!$P$77))),
IF(SUMIFS(Taxes!$N$14:$N$17,Taxes!$J$14:$J$17,YEAR(BL$4))&gt;1,SUMIFS(Taxes!$P$77:$P$79,Taxes!$N$77:$N$79,SUMIFS(Taxes!$N$14:$N$17,Taxes!$J$14:$J$17,YEAR(BL$4))),
IF(Taxes!$N$12&gt;1,SUMIFS(Taxes!$P$77:$P$79,Taxes!$N$77:$N$79,Taxes!$N$12),IF(Taxes!$P98&lt;&gt;"",Taxes!$P98,SUMIFS(Taxes!$P$77:$P$79,Taxes!$N$77:$N$79,Taxes!$N$12)))
))
)</f>
        <v>26269.150523638</v>
      </c>
      <c r="BM302" s="5">
        <f ca="1">IF(BM$4="",0,BM190*
IF(SUMIFS(Taxes!$N$14:$N$17,Taxes!$J$14:$J$17,YEAR(BM$4))=4,IF(BM$1&lt;=Taxes!$P$81*12,Taxes!$P$82,IF(BM$1&lt;=Taxes!$P$83*12,Taxes!$P$84,IF(Taxes!$P98&lt;&gt;"",Taxes!$P98,Taxes!$P$77))),
IF(SUMIFS(Taxes!$N$14:$N$17,Taxes!$J$14:$J$17,YEAR(BM$4))&gt;1,SUMIFS(Taxes!$P$77:$P$79,Taxes!$N$77:$N$79,SUMIFS(Taxes!$N$14:$N$17,Taxes!$J$14:$J$17,YEAR(BM$4))),
IF(Taxes!$N$12&gt;1,SUMIFS(Taxes!$P$77:$P$79,Taxes!$N$77:$N$79,Taxes!$N$12),IF(Taxes!$P98&lt;&gt;"",Taxes!$P98,SUMIFS(Taxes!$P$77:$P$79,Taxes!$N$77:$N$79,Taxes!$N$12)))
))
)</f>
        <v>26567.663597770254</v>
      </c>
      <c r="BN302" s="5">
        <f ca="1">IF(BN$4="",0,BN190*
IF(SUMIFS(Taxes!$N$14:$N$17,Taxes!$J$14:$J$17,YEAR(BN$4))=4,IF(BN$1&lt;=Taxes!$P$81*12,Taxes!$P$82,IF(BN$1&lt;=Taxes!$P$83*12,Taxes!$P$84,IF(Taxes!$P98&lt;&gt;"",Taxes!$P98,Taxes!$P$77))),
IF(SUMIFS(Taxes!$N$14:$N$17,Taxes!$J$14:$J$17,YEAR(BN$4))&gt;1,SUMIFS(Taxes!$P$77:$P$79,Taxes!$N$77:$N$79,SUMIFS(Taxes!$N$14:$N$17,Taxes!$J$14:$J$17,YEAR(BN$4))),
IF(Taxes!$N$12&gt;1,SUMIFS(Taxes!$P$77:$P$79,Taxes!$N$77:$N$79,Taxes!$N$12),IF(Taxes!$P98&lt;&gt;"",Taxes!$P98,SUMIFS(Taxes!$P$77:$P$79,Taxes!$N$77:$N$79,Taxes!$N$12)))
))
)</f>
        <v>26866.1766719025</v>
      </c>
      <c r="BO302" s="5">
        <f ca="1">IF(BO$4="",0,BO190*
IF(SUMIFS(Taxes!$N$14:$N$17,Taxes!$J$14:$J$17,YEAR(BO$4))=4,IF(BO$1&lt;=Taxes!$P$81*12,Taxes!$P$82,IF(BO$1&lt;=Taxes!$P$83*12,Taxes!$P$84,IF(Taxes!$P98&lt;&gt;"",Taxes!$P98,Taxes!$P$77))),
IF(SUMIFS(Taxes!$N$14:$N$17,Taxes!$J$14:$J$17,YEAR(BO$4))&gt;1,SUMIFS(Taxes!$P$77:$P$79,Taxes!$N$77:$N$79,SUMIFS(Taxes!$N$14:$N$17,Taxes!$J$14:$J$17,YEAR(BO$4))),
IF(Taxes!$N$12&gt;1,SUMIFS(Taxes!$P$77:$P$79,Taxes!$N$77:$N$79,Taxes!$N$12),IF(Taxes!$P98&lt;&gt;"",Taxes!$P98,SUMIFS(Taxes!$P$77:$P$79,Taxes!$N$77:$N$79,Taxes!$N$12)))
))
)</f>
        <v>27439.321774236418</v>
      </c>
      <c r="BP302" s="5">
        <f ca="1">IF(BP$4="",0,BP190*
IF(SUMIFS(Taxes!$N$14:$N$17,Taxes!$J$14:$J$17,YEAR(BP$4))=4,IF(BP$1&lt;=Taxes!$P$81*12,Taxes!$P$82,IF(BP$1&lt;=Taxes!$P$83*12,Taxes!$P$84,IF(Taxes!$P98&lt;&gt;"",Taxes!$P98,Taxes!$P$77))),
IF(SUMIFS(Taxes!$N$14:$N$17,Taxes!$J$14:$J$17,YEAR(BP$4))&gt;1,SUMIFS(Taxes!$P$77:$P$79,Taxes!$N$77:$N$79,SUMIFS(Taxes!$N$14:$N$17,Taxes!$J$14:$J$17,YEAR(BP$4))),
IF(Taxes!$N$12&gt;1,SUMIFS(Taxes!$P$77:$P$79,Taxes!$N$77:$N$79,Taxes!$N$12),IF(Taxes!$P98&lt;&gt;"",Taxes!$P98,SUMIFS(Taxes!$P$77:$P$79,Taxes!$N$77:$N$79,Taxes!$N$12)))
))
)</f>
        <v>28015.452007311666</v>
      </c>
      <c r="BQ302" s="5">
        <f ca="1">IF(BQ$4="",0,BQ190*
IF(SUMIFS(Taxes!$N$14:$N$17,Taxes!$J$14:$J$17,YEAR(BQ$4))=4,IF(BQ$1&lt;=Taxes!$P$81*12,Taxes!$P$82,IF(BQ$1&lt;=Taxes!$P$83*12,Taxes!$P$84,IF(Taxes!$P98&lt;&gt;"",Taxes!$P98,Taxes!$P$77))),
IF(SUMIFS(Taxes!$N$14:$N$17,Taxes!$J$14:$J$17,YEAR(BQ$4))&gt;1,SUMIFS(Taxes!$P$77:$P$79,Taxes!$N$77:$N$79,SUMIFS(Taxes!$N$14:$N$17,Taxes!$J$14:$J$17,YEAR(BQ$4))),
IF(Taxes!$N$12&gt;1,SUMIFS(Taxes!$P$77:$P$79,Taxes!$N$77:$N$79,Taxes!$N$12),IF(Taxes!$P98&lt;&gt;"",Taxes!$P98,SUMIFS(Taxes!$P$77:$P$79,Taxes!$N$77:$N$79,Taxes!$N$12)))
))
)</f>
        <v>28594.567371128229</v>
      </c>
      <c r="BR302" s="5">
        <f ca="1">IF(BR$4="",0,BR190*
IF(SUMIFS(Taxes!$N$14:$N$17,Taxes!$J$14:$J$17,YEAR(BR$4))=4,IF(BR$1&lt;=Taxes!$P$81*12,Taxes!$P$82,IF(BR$1&lt;=Taxes!$P$83*12,Taxes!$P$84,IF(Taxes!$P98&lt;&gt;"",Taxes!$P98,Taxes!$P$77))),
IF(SUMIFS(Taxes!$N$14:$N$17,Taxes!$J$14:$J$17,YEAR(BR$4))&gt;1,SUMIFS(Taxes!$P$77:$P$79,Taxes!$N$77:$N$79,SUMIFS(Taxes!$N$14:$N$17,Taxes!$J$14:$J$17,YEAR(BR$4))),
IF(Taxes!$N$12&gt;1,SUMIFS(Taxes!$P$77:$P$79,Taxes!$N$77:$N$79,Taxes!$N$12),IF(Taxes!$P98&lt;&gt;"",Taxes!$P98,SUMIFS(Taxes!$P$77:$P$79,Taxes!$N$77:$N$79,Taxes!$N$12)))
))
)</f>
        <v>28902.035837484444</v>
      </c>
      <c r="BS302" s="5">
        <f ca="1">IF(BS$4="",0,BS190*
IF(SUMIFS(Taxes!$N$14:$N$17,Taxes!$J$14:$J$17,YEAR(BS$4))=4,IF(BS$1&lt;=Taxes!$P$81*12,Taxes!$P$82,IF(BS$1&lt;=Taxes!$P$83*12,Taxes!$P$84,IF(Taxes!$P98&lt;&gt;"",Taxes!$P98,Taxes!$P$77))),
IF(SUMIFS(Taxes!$N$14:$N$17,Taxes!$J$14:$J$17,YEAR(BS$4))&gt;1,SUMIFS(Taxes!$P$77:$P$79,Taxes!$N$77:$N$79,SUMIFS(Taxes!$N$14:$N$17,Taxes!$J$14:$J$17,YEAR(BS$4))),
IF(Taxes!$N$12&gt;1,SUMIFS(Taxes!$P$77:$P$79,Taxes!$N$77:$N$79,Taxes!$N$12),IF(Taxes!$P98&lt;&gt;"",Taxes!$P98,SUMIFS(Taxes!$P$77:$P$79,Taxes!$N$77:$N$79,Taxes!$N$12)))
))
)</f>
        <v>29209.504303840666</v>
      </c>
      <c r="BT302" s="5">
        <f ca="1">IF(BT$4="",0,BT190*
IF(SUMIFS(Taxes!$N$14:$N$17,Taxes!$J$14:$J$17,YEAR(BT$4))=4,IF(BT$1&lt;=Taxes!$P$81*12,Taxes!$P$82,IF(BT$1&lt;=Taxes!$P$83*12,Taxes!$P$84,IF(Taxes!$P98&lt;&gt;"",Taxes!$P98,Taxes!$P$77))),
IF(SUMIFS(Taxes!$N$14:$N$17,Taxes!$J$14:$J$17,YEAR(BT$4))&gt;1,SUMIFS(Taxes!$P$77:$P$79,Taxes!$N$77:$N$79,SUMIFS(Taxes!$N$14:$N$17,Taxes!$J$14:$J$17,YEAR(BT$4))),
IF(Taxes!$N$12&gt;1,SUMIFS(Taxes!$P$77:$P$79,Taxes!$N$77:$N$79,Taxes!$N$12),IF(Taxes!$P98&lt;&gt;"",Taxes!$P98,SUMIFS(Taxes!$P$77:$P$79,Taxes!$N$77:$N$79,Taxes!$N$12)))
))
)</f>
        <v>29516.97277019688</v>
      </c>
      <c r="BU302" s="5">
        <f ca="1">IF(BU$4="",0,BU190*
IF(SUMIFS(Taxes!$N$14:$N$17,Taxes!$J$14:$J$17,YEAR(BU$4))=4,IF(BU$1&lt;=Taxes!$P$81*12,Taxes!$P$82,IF(BU$1&lt;=Taxes!$P$83*12,Taxes!$P$84,IF(Taxes!$P98&lt;&gt;"",Taxes!$P98,Taxes!$P$77))),
IF(SUMIFS(Taxes!$N$14:$N$17,Taxes!$J$14:$J$17,YEAR(BU$4))&gt;1,SUMIFS(Taxes!$P$77:$P$79,Taxes!$N$77:$N$79,SUMIFS(Taxes!$N$14:$N$17,Taxes!$J$14:$J$17,YEAR(BU$4))),
IF(Taxes!$N$12&gt;1,SUMIFS(Taxes!$P$77:$P$79,Taxes!$N$77:$N$79,Taxes!$N$12),IF(Taxes!$P98&lt;&gt;"",Taxes!$P98,SUMIFS(Taxes!$P$77:$P$79,Taxes!$N$77:$N$79,Taxes!$N$12)))
))
)</f>
        <v>30125.760333582191</v>
      </c>
      <c r="BV302" s="5">
        <f ca="1">IF(BV$4="",0,BV190*
IF(SUMIFS(Taxes!$N$14:$N$17,Taxes!$J$14:$J$17,YEAR(BV$4))=4,IF(BV$1&lt;=Taxes!$P$81*12,Taxes!$P$82,IF(BV$1&lt;=Taxes!$P$83*12,Taxes!$P$84,IF(Taxes!$P98&lt;&gt;"",Taxes!$P98,Taxes!$P$77))),
IF(SUMIFS(Taxes!$N$14:$N$17,Taxes!$J$14:$J$17,YEAR(BV$4))&gt;1,SUMIFS(Taxes!$P$77:$P$79,Taxes!$N$77:$N$79,SUMIFS(Taxes!$N$14:$N$17,Taxes!$J$14:$J$17,YEAR(BV$4))),
IF(Taxes!$N$12&gt;1,SUMIFS(Taxes!$P$77:$P$79,Taxes!$N$77:$N$79,Taxes!$N$12),IF(Taxes!$P98&lt;&gt;"",Taxes!$P98,SUMIFS(Taxes!$P$77:$P$79,Taxes!$N$77:$N$79,Taxes!$N$12)))
))
)</f>
        <v>30737.622581631062</v>
      </c>
      <c r="BW302" s="5">
        <f ca="1">IF(BW$4="",0,BW190*
IF(SUMIFS(Taxes!$N$14:$N$17,Taxes!$J$14:$J$17,YEAR(BW$4))=4,IF(BW$1&lt;=Taxes!$P$81*12,Taxes!$P$82,IF(BW$1&lt;=Taxes!$P$83*12,Taxes!$P$84,IF(Taxes!$P98&lt;&gt;"",Taxes!$P98,Taxes!$P$77))),
IF(SUMIFS(Taxes!$N$14:$N$17,Taxes!$J$14:$J$17,YEAR(BW$4))&gt;1,SUMIFS(Taxes!$P$77:$P$79,Taxes!$N$77:$N$79,SUMIFS(Taxes!$N$14:$N$17,Taxes!$J$14:$J$17,YEAR(BW$4))),
IF(Taxes!$N$12&gt;1,SUMIFS(Taxes!$P$77:$P$79,Taxes!$N$77:$N$79,Taxes!$N$12),IF(Taxes!$P98&lt;&gt;"",Taxes!$P98,SUMIFS(Taxes!$P$77:$P$79,Taxes!$N$77:$N$79,Taxes!$N$12)))
))
)</f>
        <v>31352.559514343495</v>
      </c>
      <c r="BX302" s="5">
        <f ca="1">IF(BX$4="",0,BX190*
IF(SUMIFS(Taxes!$N$14:$N$17,Taxes!$J$14:$J$17,YEAR(BX$4))=4,IF(BX$1&lt;=Taxes!$P$81*12,Taxes!$P$82,IF(BX$1&lt;=Taxes!$P$83*12,Taxes!$P$84,IF(Taxes!$P98&lt;&gt;"",Taxes!$P98,Taxes!$P$77))),
IF(SUMIFS(Taxes!$N$14:$N$17,Taxes!$J$14:$J$17,YEAR(BX$4))&gt;1,SUMIFS(Taxes!$P$77:$P$79,Taxes!$N$77:$N$79,SUMIFS(Taxes!$N$14:$N$17,Taxes!$J$14:$J$17,YEAR(BX$4))),
IF(Taxes!$N$12&gt;1,SUMIFS(Taxes!$P$77:$P$79,Taxes!$N$77:$N$79,Taxes!$N$12),IF(Taxes!$P98&lt;&gt;"",Taxes!$P98,SUMIFS(Taxes!$P$77:$P$79,Taxes!$N$77:$N$79,Taxes!$N$12)))
))
)</f>
        <v>31669.252034690402</v>
      </c>
      <c r="BY302" s="5">
        <f ca="1">IF(BY$4="",0,BY190*
IF(SUMIFS(Taxes!$N$14:$N$17,Taxes!$J$14:$J$17,YEAR(BY$4))=4,IF(BY$1&lt;=Taxes!$P$81*12,Taxes!$P$82,IF(BY$1&lt;=Taxes!$P$83*12,Taxes!$P$84,IF(Taxes!$P98&lt;&gt;"",Taxes!$P98,Taxes!$P$77))),
IF(SUMIFS(Taxes!$N$14:$N$17,Taxes!$J$14:$J$17,YEAR(BY$4))&gt;1,SUMIFS(Taxes!$P$77:$P$79,Taxes!$N$77:$N$79,SUMIFS(Taxes!$N$14:$N$17,Taxes!$J$14:$J$17,YEAR(BY$4))),
IF(Taxes!$N$12&gt;1,SUMIFS(Taxes!$P$77:$P$79,Taxes!$N$77:$N$79,Taxes!$N$12),IF(Taxes!$P98&lt;&gt;"",Taxes!$P98,SUMIFS(Taxes!$P$77:$P$79,Taxes!$N$77:$N$79,Taxes!$N$12)))
))
)</f>
        <v>31985.944555037302</v>
      </c>
      <c r="BZ302" s="5">
        <f ca="1">IF(BZ$4="",0,BZ190*
IF(SUMIFS(Taxes!$N$14:$N$17,Taxes!$J$14:$J$17,YEAR(BZ$4))=4,IF(BZ$1&lt;=Taxes!$P$81*12,Taxes!$P$82,IF(BZ$1&lt;=Taxes!$P$83*12,Taxes!$P$84,IF(Taxes!$P98&lt;&gt;"",Taxes!$P98,Taxes!$P$77))),
IF(SUMIFS(Taxes!$N$14:$N$17,Taxes!$J$14:$J$17,YEAR(BZ$4))&gt;1,SUMIFS(Taxes!$P$77:$P$79,Taxes!$N$77:$N$79,SUMIFS(Taxes!$N$14:$N$17,Taxes!$J$14:$J$17,YEAR(BZ$4))),
IF(Taxes!$N$12&gt;1,SUMIFS(Taxes!$P$77:$P$79,Taxes!$N$77:$N$79,Taxes!$N$12),IF(Taxes!$P98&lt;&gt;"",Taxes!$P98,SUMIFS(Taxes!$P$77:$P$79,Taxes!$N$77:$N$79,Taxes!$N$12)))
))
)</f>
        <v>32302.637075384206</v>
      </c>
      <c r="CA302" s="5">
        <f ca="1">IF(CA$4="",0,CA190*
IF(SUMIFS(Taxes!$N$14:$N$17,Taxes!$J$14:$J$17,YEAR(CA$4))=4,IF(CA$1&lt;=Taxes!$P$81*12,Taxes!$P$82,IF(CA$1&lt;=Taxes!$P$83*12,Taxes!$P$84,IF(Taxes!$P98&lt;&gt;"",Taxes!$P98,Taxes!$P$77))),
IF(SUMIFS(Taxes!$N$14:$N$17,Taxes!$J$14:$J$17,YEAR(CA$4))&gt;1,SUMIFS(Taxes!$P$77:$P$79,Taxes!$N$77:$N$79,SUMIFS(Taxes!$N$14:$N$17,Taxes!$J$14:$J$17,YEAR(CA$4))),
IF(Taxes!$N$12&gt;1,SUMIFS(Taxes!$P$77:$P$79,Taxes!$N$77:$N$79,Taxes!$N$12),IF(Taxes!$P98&lt;&gt;"",Taxes!$P98,SUMIFS(Taxes!$P$77:$P$79,Taxes!$N$77:$N$79,Taxes!$N$12)))
))
)</f>
        <v>32948.689816891885</v>
      </c>
      <c r="CB302" s="5">
        <f ca="1">IF(CB$4="",0,CB190*
IF(SUMIFS(Taxes!$N$14:$N$17,Taxes!$J$14:$J$17,YEAR(CB$4))=4,IF(CB$1&lt;=Taxes!$P$81*12,Taxes!$P$82,IF(CB$1&lt;=Taxes!$P$83*12,Taxes!$P$84,IF(Taxes!$P98&lt;&gt;"",Taxes!$P98,Taxes!$P$77))),
IF(SUMIFS(Taxes!$N$14:$N$17,Taxes!$J$14:$J$17,YEAR(CB$4))&gt;1,SUMIFS(Taxes!$P$77:$P$79,Taxes!$N$77:$N$79,SUMIFS(Taxes!$N$14:$N$17,Taxes!$J$14:$J$17,YEAR(CB$4))),
IF(Taxes!$N$12&gt;1,SUMIFS(Taxes!$P$77:$P$79,Taxes!$N$77:$N$79,Taxes!$N$12),IF(Taxes!$P98&lt;&gt;"",Taxes!$P98,SUMIFS(Taxes!$P$77:$P$79,Taxes!$N$77:$N$79,Taxes!$N$12)))
))
)</f>
        <v>33597.909483603049</v>
      </c>
      <c r="CC302" s="5">
        <f ca="1">IF(CC$4="",0,CC190*
IF(SUMIFS(Taxes!$N$14:$N$17,Taxes!$J$14:$J$17,YEAR(CC$4))=4,IF(CC$1&lt;=Taxes!$P$81*12,Taxes!$P$82,IF(CC$1&lt;=Taxes!$P$83*12,Taxes!$P$84,IF(Taxes!$P98&lt;&gt;"",Taxes!$P98,Taxes!$P$77))),
IF(SUMIFS(Taxes!$N$14:$N$17,Taxes!$J$14:$J$17,YEAR(CC$4))&gt;1,SUMIFS(Taxes!$P$77:$P$79,Taxes!$N$77:$N$79,SUMIFS(Taxes!$N$14:$N$17,Taxes!$J$14:$J$17,YEAR(CC$4))),
IF(Taxes!$N$12&gt;1,SUMIFS(Taxes!$P$77:$P$79,Taxes!$N$77:$N$79,Taxes!$N$12),IF(Taxes!$P98&lt;&gt;"",Taxes!$P98,SUMIFS(Taxes!$P$77:$P$79,Taxes!$N$77:$N$79,Taxes!$N$12)))
))
)</f>
        <v>34250.296075517668</v>
      </c>
      <c r="CD302" s="5">
        <f ca="1">IF(CD$4="",0,CD190*
IF(SUMIFS(Taxes!$N$14:$N$17,Taxes!$J$14:$J$17,YEAR(CD$4))=4,IF(CD$1&lt;=Taxes!$P$81*12,Taxes!$P$82,IF(CD$1&lt;=Taxes!$P$83*12,Taxes!$P$84,IF(Taxes!$P98&lt;&gt;"",Taxes!$P98,Taxes!$P$77))),
IF(SUMIFS(Taxes!$N$14:$N$17,Taxes!$J$14:$J$17,YEAR(CD$4))&gt;1,SUMIFS(Taxes!$P$77:$P$79,Taxes!$N$77:$N$79,SUMIFS(Taxes!$N$14:$N$17,Taxes!$J$14:$J$17,YEAR(CD$4))),
IF(Taxes!$N$12&gt;1,SUMIFS(Taxes!$P$77:$P$79,Taxes!$N$77:$N$79,Taxes!$N$12),IF(Taxes!$P98&lt;&gt;"",Taxes!$P98,SUMIFS(Taxes!$P$77:$P$79,Taxes!$N$77:$N$79,Taxes!$N$12)))
))
)</f>
        <v>34576.489371474978</v>
      </c>
      <c r="CE302" s="5">
        <f ca="1">IF(CE$4="",0,CE190*
IF(SUMIFS(Taxes!$N$14:$N$17,Taxes!$J$14:$J$17,YEAR(CE$4))=4,IF(CE$1&lt;=Taxes!$P$81*12,Taxes!$P$82,IF(CE$1&lt;=Taxes!$P$83*12,Taxes!$P$84,IF(Taxes!$P98&lt;&gt;"",Taxes!$P98,Taxes!$P$77))),
IF(SUMIFS(Taxes!$N$14:$N$17,Taxes!$J$14:$J$17,YEAR(CE$4))&gt;1,SUMIFS(Taxes!$P$77:$P$79,Taxes!$N$77:$N$79,SUMIFS(Taxes!$N$14:$N$17,Taxes!$J$14:$J$17,YEAR(CE$4))),
IF(Taxes!$N$12&gt;1,SUMIFS(Taxes!$P$77:$P$79,Taxes!$N$77:$N$79,Taxes!$N$12),IF(Taxes!$P98&lt;&gt;"",Taxes!$P98,SUMIFS(Taxes!$P$77:$P$79,Taxes!$N$77:$N$79,Taxes!$N$12)))
))
)</f>
        <v>34902.682667432287</v>
      </c>
      <c r="CF302" s="5">
        <f ca="1">IF(CF$4="",0,CF190*
IF(SUMIFS(Taxes!$N$14:$N$17,Taxes!$J$14:$J$17,YEAR(CF$4))=4,IF(CF$1&lt;=Taxes!$P$81*12,Taxes!$P$82,IF(CF$1&lt;=Taxes!$P$83*12,Taxes!$P$84,IF(Taxes!$P98&lt;&gt;"",Taxes!$P98,Taxes!$P$77))),
IF(SUMIFS(Taxes!$N$14:$N$17,Taxes!$J$14:$J$17,YEAR(CF$4))&gt;1,SUMIFS(Taxes!$P$77:$P$79,Taxes!$N$77:$N$79,SUMIFS(Taxes!$N$14:$N$17,Taxes!$J$14:$J$17,YEAR(CF$4))),
IF(Taxes!$N$12&gt;1,SUMIFS(Taxes!$P$77:$P$79,Taxes!$N$77:$N$79,Taxes!$N$12),IF(Taxes!$P98&lt;&gt;"",Taxes!$P98,SUMIFS(Taxes!$P$77:$P$79,Taxes!$N$77:$N$79,Taxes!$N$12)))
))
)</f>
        <v>0</v>
      </c>
    </row>
    <row r="303" spans="2:84" x14ac:dyDescent="0.3">
      <c r="B303" s="13">
        <f>ROW()</f>
        <v>303</v>
      </c>
      <c r="H303" s="1" t="str">
        <f t="shared" si="460"/>
        <v>НДС к вычету</v>
      </c>
      <c r="I303" s="1" t="str">
        <f>$I$300</f>
        <v>Переменные расходы</v>
      </c>
      <c r="J303" s="1" t="str">
        <f>I175</f>
        <v>Представительские расходы</v>
      </c>
      <c r="M303" s="53" t="s">
        <v>18</v>
      </c>
      <c r="U303" s="5">
        <f t="shared" ca="1" si="455"/>
        <v>4597174.5711618615</v>
      </c>
      <c r="X303" s="5">
        <f ca="1">IF(X$4="",0,X191*
IF(SUMIFS(Taxes!$N$14:$N$17,Taxes!$J$14:$J$17,YEAR(X$4))=4,IF(X$1&lt;=Taxes!$P$81*12,Taxes!$P$82,IF(X$1&lt;=Taxes!$P$83*12,Taxes!$P$84,IF(Taxes!$P99&lt;&gt;"",Taxes!$P99,Taxes!$P$77))),
IF(SUMIFS(Taxes!$N$14:$N$17,Taxes!$J$14:$J$17,YEAR(X$4))&gt;1,SUMIFS(Taxes!$P$77:$P$79,Taxes!$N$77:$N$79,SUMIFS(Taxes!$N$14:$N$17,Taxes!$J$14:$J$17,YEAR(X$4))),
IF(Taxes!$N$12&gt;1,SUMIFS(Taxes!$P$77:$P$79,Taxes!$N$77:$N$79,Taxes!$N$12),IF(Taxes!$P99&lt;&gt;"",Taxes!$P99,SUMIFS(Taxes!$P$77:$P$79,Taxes!$N$77:$N$79,Taxes!$N$12)))
))
)</f>
        <v>0</v>
      </c>
      <c r="Y303" s="5">
        <f ca="1">IF(Y$4="",0,Y191*
IF(SUMIFS(Taxes!$N$14:$N$17,Taxes!$J$14:$J$17,YEAR(Y$4))=4,IF(Y$1&lt;=Taxes!$P$81*12,Taxes!$P$82,IF(Y$1&lt;=Taxes!$P$83*12,Taxes!$P$84,IF(Taxes!$P99&lt;&gt;"",Taxes!$P99,Taxes!$P$77))),
IF(SUMIFS(Taxes!$N$14:$N$17,Taxes!$J$14:$J$17,YEAR(Y$4))&gt;1,SUMIFS(Taxes!$P$77:$P$79,Taxes!$N$77:$N$79,SUMIFS(Taxes!$N$14:$N$17,Taxes!$J$14:$J$17,YEAR(Y$4))),
IF(Taxes!$N$12&gt;1,SUMIFS(Taxes!$P$77:$P$79,Taxes!$N$77:$N$79,Taxes!$N$12),IF(Taxes!$P99&lt;&gt;"",Taxes!$P99,SUMIFS(Taxes!$P$77:$P$79,Taxes!$N$77:$N$79,Taxes!$N$12)))
))
)</f>
        <v>0</v>
      </c>
      <c r="Z303" s="5">
        <f ca="1">IF(Z$4="",0,Z191*
IF(SUMIFS(Taxes!$N$14:$N$17,Taxes!$J$14:$J$17,YEAR(Z$4))=4,IF(Z$1&lt;=Taxes!$P$81*12,Taxes!$P$82,IF(Z$1&lt;=Taxes!$P$83*12,Taxes!$P$84,IF(Taxes!$P99&lt;&gt;"",Taxes!$P99,Taxes!$P$77))),
IF(SUMIFS(Taxes!$N$14:$N$17,Taxes!$J$14:$J$17,YEAR(Z$4))&gt;1,SUMIFS(Taxes!$P$77:$P$79,Taxes!$N$77:$N$79,SUMIFS(Taxes!$N$14:$N$17,Taxes!$J$14:$J$17,YEAR(Z$4))),
IF(Taxes!$N$12&gt;1,SUMIFS(Taxes!$P$77:$P$79,Taxes!$N$77:$N$79,Taxes!$N$12),IF(Taxes!$P99&lt;&gt;"",Taxes!$P99,SUMIFS(Taxes!$P$77:$P$79,Taxes!$N$77:$N$79,Taxes!$N$12)))
))
)</f>
        <v>0</v>
      </c>
      <c r="AA303" s="5">
        <f ca="1">IF(AA$4="",0,AA191*
IF(SUMIFS(Taxes!$N$14:$N$17,Taxes!$J$14:$J$17,YEAR(AA$4))=4,IF(AA$1&lt;=Taxes!$P$81*12,Taxes!$P$82,IF(AA$1&lt;=Taxes!$P$83*12,Taxes!$P$84,IF(Taxes!$P99&lt;&gt;"",Taxes!$P99,Taxes!$P$77))),
IF(SUMIFS(Taxes!$N$14:$N$17,Taxes!$J$14:$J$17,YEAR(AA$4))&gt;1,SUMIFS(Taxes!$P$77:$P$79,Taxes!$N$77:$N$79,SUMIFS(Taxes!$N$14:$N$17,Taxes!$J$14:$J$17,YEAR(AA$4))),
IF(Taxes!$N$12&gt;1,SUMIFS(Taxes!$P$77:$P$79,Taxes!$N$77:$N$79,Taxes!$N$12),IF(Taxes!$P99&lt;&gt;"",Taxes!$P99,SUMIFS(Taxes!$P$77:$P$79,Taxes!$N$77:$N$79,Taxes!$N$12)))
))
)</f>
        <v>0</v>
      </c>
      <c r="AB303" s="5">
        <f ca="1">IF(AB$4="",0,AB191*
IF(SUMIFS(Taxes!$N$14:$N$17,Taxes!$J$14:$J$17,YEAR(AB$4))=4,IF(AB$1&lt;=Taxes!$P$81*12,Taxes!$P$82,IF(AB$1&lt;=Taxes!$P$83*12,Taxes!$P$84,IF(Taxes!$P99&lt;&gt;"",Taxes!$P99,Taxes!$P$77))),
IF(SUMIFS(Taxes!$N$14:$N$17,Taxes!$J$14:$J$17,YEAR(AB$4))&gt;1,SUMIFS(Taxes!$P$77:$P$79,Taxes!$N$77:$N$79,SUMIFS(Taxes!$N$14:$N$17,Taxes!$J$14:$J$17,YEAR(AB$4))),
IF(Taxes!$N$12&gt;1,SUMIFS(Taxes!$P$77:$P$79,Taxes!$N$77:$N$79,Taxes!$N$12),IF(Taxes!$P99&lt;&gt;"",Taxes!$P99,SUMIFS(Taxes!$P$77:$P$79,Taxes!$N$77:$N$79,Taxes!$N$12)))
))
)</f>
        <v>0</v>
      </c>
      <c r="AC303" s="5">
        <f ca="1">IF(AC$4="",0,AC191*
IF(SUMIFS(Taxes!$N$14:$N$17,Taxes!$J$14:$J$17,YEAR(AC$4))=4,IF(AC$1&lt;=Taxes!$P$81*12,Taxes!$P$82,IF(AC$1&lt;=Taxes!$P$83*12,Taxes!$P$84,IF(Taxes!$P99&lt;&gt;"",Taxes!$P99,Taxes!$P$77))),
IF(SUMIFS(Taxes!$N$14:$N$17,Taxes!$J$14:$J$17,YEAR(AC$4))&gt;1,SUMIFS(Taxes!$P$77:$P$79,Taxes!$N$77:$N$79,SUMIFS(Taxes!$N$14:$N$17,Taxes!$J$14:$J$17,YEAR(AC$4))),
IF(Taxes!$N$12&gt;1,SUMIFS(Taxes!$P$77:$P$79,Taxes!$N$77:$N$79,Taxes!$N$12),IF(Taxes!$P99&lt;&gt;"",Taxes!$P99,SUMIFS(Taxes!$P$77:$P$79,Taxes!$N$77:$N$79,Taxes!$N$12)))
))
)</f>
        <v>0</v>
      </c>
      <c r="AD303" s="5">
        <f ca="1">IF(AD$4="",0,AD191*
IF(SUMIFS(Taxes!$N$14:$N$17,Taxes!$J$14:$J$17,YEAR(AD$4))=4,IF(AD$1&lt;=Taxes!$P$81*12,Taxes!$P$82,IF(AD$1&lt;=Taxes!$P$83*12,Taxes!$P$84,IF(Taxes!$P99&lt;&gt;"",Taxes!$P99,Taxes!$P$77))),
IF(SUMIFS(Taxes!$N$14:$N$17,Taxes!$J$14:$J$17,YEAR(AD$4))&gt;1,SUMIFS(Taxes!$P$77:$P$79,Taxes!$N$77:$N$79,SUMIFS(Taxes!$N$14:$N$17,Taxes!$J$14:$J$17,YEAR(AD$4))),
IF(Taxes!$N$12&gt;1,SUMIFS(Taxes!$P$77:$P$79,Taxes!$N$77:$N$79,Taxes!$N$12),IF(Taxes!$P99&lt;&gt;"",Taxes!$P99,SUMIFS(Taxes!$P$77:$P$79,Taxes!$N$77:$N$79,Taxes!$N$12)))
))
)</f>
        <v>0</v>
      </c>
      <c r="AE303" s="5">
        <f ca="1">IF(AE$4="",0,AE191*
IF(SUMIFS(Taxes!$N$14:$N$17,Taxes!$J$14:$J$17,YEAR(AE$4))=4,IF(AE$1&lt;=Taxes!$P$81*12,Taxes!$P$82,IF(AE$1&lt;=Taxes!$P$83*12,Taxes!$P$84,IF(Taxes!$P99&lt;&gt;"",Taxes!$P99,Taxes!$P$77))),
IF(SUMIFS(Taxes!$N$14:$N$17,Taxes!$J$14:$J$17,YEAR(AE$4))&gt;1,SUMIFS(Taxes!$P$77:$P$79,Taxes!$N$77:$N$79,SUMIFS(Taxes!$N$14:$N$17,Taxes!$J$14:$J$17,YEAR(AE$4))),
IF(Taxes!$N$12&gt;1,SUMIFS(Taxes!$P$77:$P$79,Taxes!$N$77:$N$79,Taxes!$N$12),IF(Taxes!$P99&lt;&gt;"",Taxes!$P99,SUMIFS(Taxes!$P$77:$P$79,Taxes!$N$77:$N$79,Taxes!$N$12)))
))
)</f>
        <v>0</v>
      </c>
      <c r="AF303" s="5">
        <f ca="1">IF(AF$4="",0,AF191*
IF(SUMIFS(Taxes!$N$14:$N$17,Taxes!$J$14:$J$17,YEAR(AF$4))=4,IF(AF$1&lt;=Taxes!$P$81*12,Taxes!$P$82,IF(AF$1&lt;=Taxes!$P$83*12,Taxes!$P$84,IF(Taxes!$P99&lt;&gt;"",Taxes!$P99,Taxes!$P$77))),
IF(SUMIFS(Taxes!$N$14:$N$17,Taxes!$J$14:$J$17,YEAR(AF$4))&gt;1,SUMIFS(Taxes!$P$77:$P$79,Taxes!$N$77:$N$79,SUMIFS(Taxes!$N$14:$N$17,Taxes!$J$14:$J$17,YEAR(AF$4))),
IF(Taxes!$N$12&gt;1,SUMIFS(Taxes!$P$77:$P$79,Taxes!$N$77:$N$79,Taxes!$N$12),IF(Taxes!$P99&lt;&gt;"",Taxes!$P99,SUMIFS(Taxes!$P$77:$P$79,Taxes!$N$77:$N$79,Taxes!$N$12)))
))
)</f>
        <v>0</v>
      </c>
      <c r="AG303" s="5">
        <f ca="1">IF(AG$4="",0,AG191*
IF(SUMIFS(Taxes!$N$14:$N$17,Taxes!$J$14:$J$17,YEAR(AG$4))=4,IF(AG$1&lt;=Taxes!$P$81*12,Taxes!$P$82,IF(AG$1&lt;=Taxes!$P$83*12,Taxes!$P$84,IF(Taxes!$P99&lt;&gt;"",Taxes!$P99,Taxes!$P$77))),
IF(SUMIFS(Taxes!$N$14:$N$17,Taxes!$J$14:$J$17,YEAR(AG$4))&gt;1,SUMIFS(Taxes!$P$77:$P$79,Taxes!$N$77:$N$79,SUMIFS(Taxes!$N$14:$N$17,Taxes!$J$14:$J$17,YEAR(AG$4))),
IF(Taxes!$N$12&gt;1,SUMIFS(Taxes!$P$77:$P$79,Taxes!$N$77:$N$79,Taxes!$N$12),IF(Taxes!$P99&lt;&gt;"",Taxes!$P99,SUMIFS(Taxes!$P$77:$P$79,Taxes!$N$77:$N$79,Taxes!$N$12)))
))
)</f>
        <v>0</v>
      </c>
      <c r="AH303" s="5">
        <f ca="1">IF(AH$4="",0,AH191*
IF(SUMIFS(Taxes!$N$14:$N$17,Taxes!$J$14:$J$17,YEAR(AH$4))=4,IF(AH$1&lt;=Taxes!$P$81*12,Taxes!$P$82,IF(AH$1&lt;=Taxes!$P$83*12,Taxes!$P$84,IF(Taxes!$P99&lt;&gt;"",Taxes!$P99,Taxes!$P$77))),
IF(SUMIFS(Taxes!$N$14:$N$17,Taxes!$J$14:$J$17,YEAR(AH$4))&gt;1,SUMIFS(Taxes!$P$77:$P$79,Taxes!$N$77:$N$79,SUMIFS(Taxes!$N$14:$N$17,Taxes!$J$14:$J$17,YEAR(AH$4))),
IF(Taxes!$N$12&gt;1,SUMIFS(Taxes!$P$77:$P$79,Taxes!$N$77:$N$79,Taxes!$N$12),IF(Taxes!$P99&lt;&gt;"",Taxes!$P99,SUMIFS(Taxes!$P$77:$P$79,Taxes!$N$77:$N$79,Taxes!$N$12)))
))
)</f>
        <v>0</v>
      </c>
      <c r="AI303" s="5">
        <f ca="1">IF(AI$4="",0,AI191*
IF(SUMIFS(Taxes!$N$14:$N$17,Taxes!$J$14:$J$17,YEAR(AI$4))=4,IF(AI$1&lt;=Taxes!$P$81*12,Taxes!$P$82,IF(AI$1&lt;=Taxes!$P$83*12,Taxes!$P$84,IF(Taxes!$P99&lt;&gt;"",Taxes!$P99,Taxes!$P$77))),
IF(SUMIFS(Taxes!$N$14:$N$17,Taxes!$J$14:$J$17,YEAR(AI$4))&gt;1,SUMIFS(Taxes!$P$77:$P$79,Taxes!$N$77:$N$79,SUMIFS(Taxes!$N$14:$N$17,Taxes!$J$14:$J$17,YEAR(AI$4))),
IF(Taxes!$N$12&gt;1,SUMIFS(Taxes!$P$77:$P$79,Taxes!$N$77:$N$79,Taxes!$N$12),IF(Taxes!$P99&lt;&gt;"",Taxes!$P99,SUMIFS(Taxes!$P$77:$P$79,Taxes!$N$77:$N$79,Taxes!$N$12)))
))
)</f>
        <v>0</v>
      </c>
      <c r="AJ303" s="5">
        <f ca="1">IF(AJ$4="",0,AJ191*
IF(SUMIFS(Taxes!$N$14:$N$17,Taxes!$J$14:$J$17,YEAR(AJ$4))=4,IF(AJ$1&lt;=Taxes!$P$81*12,Taxes!$P$82,IF(AJ$1&lt;=Taxes!$P$83*12,Taxes!$P$84,IF(Taxes!$P99&lt;&gt;"",Taxes!$P99,Taxes!$P$77))),
IF(SUMIFS(Taxes!$N$14:$N$17,Taxes!$J$14:$J$17,YEAR(AJ$4))&gt;1,SUMIFS(Taxes!$P$77:$P$79,Taxes!$N$77:$N$79,SUMIFS(Taxes!$N$14:$N$17,Taxes!$J$14:$J$17,YEAR(AJ$4))),
IF(Taxes!$N$12&gt;1,SUMIFS(Taxes!$P$77:$P$79,Taxes!$N$77:$N$79,Taxes!$N$12),IF(Taxes!$P99&lt;&gt;"",Taxes!$P99,SUMIFS(Taxes!$P$77:$P$79,Taxes!$N$77:$N$79,Taxes!$N$12)))
))
)</f>
        <v>0</v>
      </c>
      <c r="AK303" s="5">
        <f ca="1">IF(AK$4="",0,AK191*
IF(SUMIFS(Taxes!$N$14:$N$17,Taxes!$J$14:$J$17,YEAR(AK$4))=4,IF(AK$1&lt;=Taxes!$P$81*12,Taxes!$P$82,IF(AK$1&lt;=Taxes!$P$83*12,Taxes!$P$84,IF(Taxes!$P99&lt;&gt;"",Taxes!$P99,Taxes!$P$77))),
IF(SUMIFS(Taxes!$N$14:$N$17,Taxes!$J$14:$J$17,YEAR(AK$4))&gt;1,SUMIFS(Taxes!$P$77:$P$79,Taxes!$N$77:$N$79,SUMIFS(Taxes!$N$14:$N$17,Taxes!$J$14:$J$17,YEAR(AK$4))),
IF(Taxes!$N$12&gt;1,SUMIFS(Taxes!$P$77:$P$79,Taxes!$N$77:$N$79,Taxes!$N$12),IF(Taxes!$P99&lt;&gt;"",Taxes!$P99,SUMIFS(Taxes!$P$77:$P$79,Taxes!$N$77:$N$79,Taxes!$N$12)))
))
)</f>
        <v>0</v>
      </c>
      <c r="AL303" s="5">
        <f ca="1">IF(AL$4="",0,AL191*
IF(SUMIFS(Taxes!$N$14:$N$17,Taxes!$J$14:$J$17,YEAR(AL$4))=4,IF(AL$1&lt;=Taxes!$P$81*12,Taxes!$P$82,IF(AL$1&lt;=Taxes!$P$83*12,Taxes!$P$84,IF(Taxes!$P99&lt;&gt;"",Taxes!$P99,Taxes!$P$77))),
IF(SUMIFS(Taxes!$N$14:$N$17,Taxes!$J$14:$J$17,YEAR(AL$4))&gt;1,SUMIFS(Taxes!$P$77:$P$79,Taxes!$N$77:$N$79,SUMIFS(Taxes!$N$14:$N$17,Taxes!$J$14:$J$17,YEAR(AL$4))),
IF(Taxes!$N$12&gt;1,SUMIFS(Taxes!$P$77:$P$79,Taxes!$N$77:$N$79,Taxes!$N$12),IF(Taxes!$P99&lt;&gt;"",Taxes!$P99,SUMIFS(Taxes!$P$77:$P$79,Taxes!$N$77:$N$79,Taxes!$N$12)))
))
)</f>
        <v>0</v>
      </c>
      <c r="AM303" s="5">
        <f ca="1">IF(AM$4="",0,AM191*
IF(SUMIFS(Taxes!$N$14:$N$17,Taxes!$J$14:$J$17,YEAR(AM$4))=4,IF(AM$1&lt;=Taxes!$P$81*12,Taxes!$P$82,IF(AM$1&lt;=Taxes!$P$83*12,Taxes!$P$84,IF(Taxes!$P99&lt;&gt;"",Taxes!$P99,Taxes!$P$77))),
IF(SUMIFS(Taxes!$N$14:$N$17,Taxes!$J$14:$J$17,YEAR(AM$4))&gt;1,SUMIFS(Taxes!$P$77:$P$79,Taxes!$N$77:$N$79,SUMIFS(Taxes!$N$14:$N$17,Taxes!$J$14:$J$17,YEAR(AM$4))),
IF(Taxes!$N$12&gt;1,SUMIFS(Taxes!$P$77:$P$79,Taxes!$N$77:$N$79,Taxes!$N$12),IF(Taxes!$P99&lt;&gt;"",Taxes!$P99,SUMIFS(Taxes!$P$77:$P$79,Taxes!$N$77:$N$79,Taxes!$N$12)))
))
)</f>
        <v>20422.325000000001</v>
      </c>
      <c r="AN303" s="5">
        <f ca="1">IF(AN$4="",0,AN191*
IF(SUMIFS(Taxes!$N$14:$N$17,Taxes!$J$14:$J$17,YEAR(AN$4))=4,IF(AN$1&lt;=Taxes!$P$81*12,Taxes!$P$82,IF(AN$1&lt;=Taxes!$P$83*12,Taxes!$P$84,IF(Taxes!$P99&lt;&gt;"",Taxes!$P99,Taxes!$P$77))),
IF(SUMIFS(Taxes!$N$14:$N$17,Taxes!$J$14:$J$17,YEAR(AN$4))&gt;1,SUMIFS(Taxes!$P$77:$P$79,Taxes!$N$77:$N$79,SUMIFS(Taxes!$N$14:$N$17,Taxes!$J$14:$J$17,YEAR(AN$4))),
IF(Taxes!$N$12&gt;1,SUMIFS(Taxes!$P$77:$P$79,Taxes!$N$77:$N$79,Taxes!$N$12),IF(Taxes!$P99&lt;&gt;"",Taxes!$P99,SUMIFS(Taxes!$P$77:$P$79,Taxes!$N$77:$N$79,Taxes!$N$12)))
))
)</f>
        <v>25019.558333333334</v>
      </c>
      <c r="AO303" s="5">
        <f ca="1">IF(AO$4="",0,AO191*
IF(SUMIFS(Taxes!$N$14:$N$17,Taxes!$J$14:$J$17,YEAR(AO$4))=4,IF(AO$1&lt;=Taxes!$P$81*12,Taxes!$P$82,IF(AO$1&lt;=Taxes!$P$83*12,Taxes!$P$84,IF(Taxes!$P99&lt;&gt;"",Taxes!$P99,Taxes!$P$77))),
IF(SUMIFS(Taxes!$N$14:$N$17,Taxes!$J$14:$J$17,YEAR(AO$4))&gt;1,SUMIFS(Taxes!$P$77:$P$79,Taxes!$N$77:$N$79,SUMIFS(Taxes!$N$14:$N$17,Taxes!$J$14:$J$17,YEAR(AO$4))),
IF(Taxes!$N$12&gt;1,SUMIFS(Taxes!$P$77:$P$79,Taxes!$N$77:$N$79,Taxes!$N$12),IF(Taxes!$P99&lt;&gt;"",Taxes!$P99,SUMIFS(Taxes!$P$77:$P$79,Taxes!$N$77:$N$79,Taxes!$N$12)))
))
)</f>
        <v>29616.791666666672</v>
      </c>
      <c r="AP303" s="5">
        <f ca="1">IF(AP$4="",0,AP191*
IF(SUMIFS(Taxes!$N$14:$N$17,Taxes!$J$14:$J$17,YEAR(AP$4))=4,IF(AP$1&lt;=Taxes!$P$81*12,Taxes!$P$82,IF(AP$1&lt;=Taxes!$P$83*12,Taxes!$P$84,IF(Taxes!$P99&lt;&gt;"",Taxes!$P99,Taxes!$P$77))),
IF(SUMIFS(Taxes!$N$14:$N$17,Taxes!$J$14:$J$17,YEAR(AP$4))&gt;1,SUMIFS(Taxes!$P$77:$P$79,Taxes!$N$77:$N$79,SUMIFS(Taxes!$N$14:$N$17,Taxes!$J$14:$J$17,YEAR(AP$4))),
IF(Taxes!$N$12&gt;1,SUMIFS(Taxes!$P$77:$P$79,Taxes!$N$77:$N$79,Taxes!$N$12),IF(Taxes!$P99&lt;&gt;"",Taxes!$P99,SUMIFS(Taxes!$P$77:$P$79,Taxes!$N$77:$N$79,Taxes!$N$12)))
))
)</f>
        <v>35036.222499999996</v>
      </c>
      <c r="AQ303" s="5">
        <f ca="1">IF(AQ$4="",0,AQ191*
IF(SUMIFS(Taxes!$N$14:$N$17,Taxes!$J$14:$J$17,YEAR(AQ$4))=4,IF(AQ$1&lt;=Taxes!$P$81*12,Taxes!$P$82,IF(AQ$1&lt;=Taxes!$P$83*12,Taxes!$P$84,IF(Taxes!$P99&lt;&gt;"",Taxes!$P99,Taxes!$P$77))),
IF(SUMIFS(Taxes!$N$14:$N$17,Taxes!$J$14:$J$17,YEAR(AQ$4))&gt;1,SUMIFS(Taxes!$P$77:$P$79,Taxes!$N$77:$N$79,SUMIFS(Taxes!$N$14:$N$17,Taxes!$J$14:$J$17,YEAR(AQ$4))),
IF(Taxes!$N$12&gt;1,SUMIFS(Taxes!$P$77:$P$79,Taxes!$N$77:$N$79,Taxes!$N$12),IF(Taxes!$P99&lt;&gt;"",Taxes!$P99,SUMIFS(Taxes!$P$77:$P$79,Taxes!$N$77:$N$79,Taxes!$N$12)))
))
)</f>
        <v>39903.985333333345</v>
      </c>
      <c r="AR303" s="5">
        <f ca="1">IF(AR$4="",0,AR191*
IF(SUMIFS(Taxes!$N$14:$N$17,Taxes!$J$14:$J$17,YEAR(AR$4))=4,IF(AR$1&lt;=Taxes!$P$81*12,Taxes!$P$82,IF(AR$1&lt;=Taxes!$P$83*12,Taxes!$P$84,IF(Taxes!$P99&lt;&gt;"",Taxes!$P99,Taxes!$P$77))),
IF(SUMIFS(Taxes!$N$14:$N$17,Taxes!$J$14:$J$17,YEAR(AR$4))&gt;1,SUMIFS(Taxes!$P$77:$P$79,Taxes!$N$77:$N$79,SUMIFS(Taxes!$N$14:$N$17,Taxes!$J$14:$J$17,YEAR(AR$4))),
IF(Taxes!$N$12&gt;1,SUMIFS(Taxes!$P$77:$P$79,Taxes!$N$77:$N$79,Taxes!$N$12),IF(Taxes!$P99&lt;&gt;"",Taxes!$P99,SUMIFS(Taxes!$P$77:$P$79,Taxes!$N$77:$N$79,Taxes!$N$12)))
))
)</f>
        <v>44710.746416666661</v>
      </c>
      <c r="AS303" s="5">
        <f ca="1">IF(AS$4="",0,AS191*
IF(SUMIFS(Taxes!$N$14:$N$17,Taxes!$J$14:$J$17,YEAR(AS$4))=4,IF(AS$1&lt;=Taxes!$P$81*12,Taxes!$P$82,IF(AS$1&lt;=Taxes!$P$83*12,Taxes!$P$84,IF(Taxes!$P99&lt;&gt;"",Taxes!$P99,Taxes!$P$77))),
IF(SUMIFS(Taxes!$N$14:$N$17,Taxes!$J$14:$J$17,YEAR(AS$4))&gt;1,SUMIFS(Taxes!$P$77:$P$79,Taxes!$N$77:$N$79,SUMIFS(Taxes!$N$14:$N$17,Taxes!$J$14:$J$17,YEAR(AS$4))),
IF(Taxes!$N$12&gt;1,SUMIFS(Taxes!$P$77:$P$79,Taxes!$N$77:$N$79,Taxes!$N$12),IF(Taxes!$P99&lt;&gt;"",Taxes!$P99,SUMIFS(Taxes!$P$77:$P$79,Taxes!$N$77:$N$79,Taxes!$N$12)))
))
)</f>
        <v>49445.89675</v>
      </c>
      <c r="AT303" s="5">
        <f ca="1">IF(AT$4="",0,AT191*
IF(SUMIFS(Taxes!$N$14:$N$17,Taxes!$J$14:$J$17,YEAR(AT$4))=4,IF(AT$1&lt;=Taxes!$P$81*12,Taxes!$P$82,IF(AT$1&lt;=Taxes!$P$83*12,Taxes!$P$84,IF(Taxes!$P99&lt;&gt;"",Taxes!$P99,Taxes!$P$77))),
IF(SUMIFS(Taxes!$N$14:$N$17,Taxes!$J$14:$J$17,YEAR(AT$4))&gt;1,SUMIFS(Taxes!$P$77:$P$79,Taxes!$N$77:$N$79,SUMIFS(Taxes!$N$14:$N$17,Taxes!$J$14:$J$17,YEAR(AT$4))),
IF(Taxes!$N$12&gt;1,SUMIFS(Taxes!$P$77:$P$79,Taxes!$N$77:$N$79,Taxes!$N$12),IF(Taxes!$P99&lt;&gt;"",Taxes!$P99,SUMIFS(Taxes!$P$77:$P$79,Taxes!$N$77:$N$79,Taxes!$N$12)))
))
)</f>
        <v>54181.047083333338</v>
      </c>
      <c r="AU303" s="5">
        <f ca="1">IF(AU$4="",0,AU191*
IF(SUMIFS(Taxes!$N$14:$N$17,Taxes!$J$14:$J$17,YEAR(AU$4))=4,IF(AU$1&lt;=Taxes!$P$81*12,Taxes!$P$82,IF(AU$1&lt;=Taxes!$P$83*12,Taxes!$P$84,IF(Taxes!$P99&lt;&gt;"",Taxes!$P99,Taxes!$P$77))),
IF(SUMIFS(Taxes!$N$14:$N$17,Taxes!$J$14:$J$17,YEAR(AU$4))&gt;1,SUMIFS(Taxes!$P$77:$P$79,Taxes!$N$77:$N$79,SUMIFS(Taxes!$N$14:$N$17,Taxes!$J$14:$J$17,YEAR(AU$4))),
IF(Taxes!$N$12&gt;1,SUMIFS(Taxes!$P$77:$P$79,Taxes!$N$77:$N$79,Taxes!$N$12),IF(Taxes!$P99&lt;&gt;"",Taxes!$P99,SUMIFS(Taxes!$P$77:$P$79,Taxes!$N$77:$N$79,Taxes!$N$12)))
))
)</f>
        <v>58916.197416666662</v>
      </c>
      <c r="AV303" s="5">
        <f ca="1">IF(AV$4="",0,AV191*
IF(SUMIFS(Taxes!$N$14:$N$17,Taxes!$J$14:$J$17,YEAR(AV$4))=4,IF(AV$1&lt;=Taxes!$P$81*12,Taxes!$P$82,IF(AV$1&lt;=Taxes!$P$83*12,Taxes!$P$84,IF(Taxes!$P99&lt;&gt;"",Taxes!$P99,Taxes!$P$77))),
IF(SUMIFS(Taxes!$N$14:$N$17,Taxes!$J$14:$J$17,YEAR(AV$4))&gt;1,SUMIFS(Taxes!$P$77:$P$79,Taxes!$N$77:$N$79,SUMIFS(Taxes!$N$14:$N$17,Taxes!$J$14:$J$17,YEAR(AV$4))),
IF(Taxes!$N$12&gt;1,SUMIFS(Taxes!$P$77:$P$79,Taxes!$N$77:$N$79,Taxes!$N$12),IF(Taxes!$P99&lt;&gt;"",Taxes!$P99,SUMIFS(Taxes!$P$77:$P$79,Taxes!$N$77:$N$79,Taxes!$N$12)))
))
)</f>
        <v>65153.847375000005</v>
      </c>
      <c r="AW303" s="5">
        <f ca="1">IF(AW$4="",0,AW191*
IF(SUMIFS(Taxes!$N$14:$N$17,Taxes!$J$14:$J$17,YEAR(AW$4))=4,IF(AW$1&lt;=Taxes!$P$81*12,Taxes!$P$82,IF(AW$1&lt;=Taxes!$P$83*12,Taxes!$P$84,IF(Taxes!$P99&lt;&gt;"",Taxes!$P99,Taxes!$P$77))),
IF(SUMIFS(Taxes!$N$14:$N$17,Taxes!$J$14:$J$17,YEAR(AW$4))&gt;1,SUMIFS(Taxes!$P$77:$P$79,Taxes!$N$77:$N$79,SUMIFS(Taxes!$N$14:$N$17,Taxes!$J$14:$J$17,YEAR(AW$4))),
IF(Taxes!$N$12&gt;1,SUMIFS(Taxes!$P$77:$P$79,Taxes!$N$77:$N$79,Taxes!$N$12),IF(Taxes!$P99&lt;&gt;"",Taxes!$P99,SUMIFS(Taxes!$P$77:$P$79,Taxes!$N$77:$N$79,Taxes!$N$12)))
))
)</f>
        <v>70298.770333333334</v>
      </c>
      <c r="AX303" s="5">
        <f ca="1">IF(AX$4="",0,AX191*
IF(SUMIFS(Taxes!$N$14:$N$17,Taxes!$J$14:$J$17,YEAR(AX$4))=4,IF(AX$1&lt;=Taxes!$P$81*12,Taxes!$P$82,IF(AX$1&lt;=Taxes!$P$83*12,Taxes!$P$84,IF(Taxes!$P99&lt;&gt;"",Taxes!$P99,Taxes!$P$77))),
IF(SUMIFS(Taxes!$N$14:$N$17,Taxes!$J$14:$J$17,YEAR(AX$4))&gt;1,SUMIFS(Taxes!$P$77:$P$79,Taxes!$N$77:$N$79,SUMIFS(Taxes!$N$14:$N$17,Taxes!$J$14:$J$17,YEAR(AX$4))),
IF(Taxes!$N$12&gt;1,SUMIFS(Taxes!$P$77:$P$79,Taxes!$N$77:$N$79,Taxes!$N$12),IF(Taxes!$P99&lt;&gt;"",Taxes!$P99,SUMIFS(Taxes!$P$77:$P$79,Taxes!$N$77:$N$79,Taxes!$N$12)))
))
)</f>
        <v>75315.29786916665</v>
      </c>
      <c r="AY303" s="5">
        <f ca="1">IF(AY$4="",0,AY191*
IF(SUMIFS(Taxes!$N$14:$N$17,Taxes!$J$14:$J$17,YEAR(AY$4))=4,IF(AY$1&lt;=Taxes!$P$81*12,Taxes!$P$82,IF(AY$1&lt;=Taxes!$P$83*12,Taxes!$P$84,IF(Taxes!$P99&lt;&gt;"",Taxes!$P99,Taxes!$P$77))),
IF(SUMIFS(Taxes!$N$14:$N$17,Taxes!$J$14:$J$17,YEAR(AY$4))&gt;1,SUMIFS(Taxes!$P$77:$P$79,Taxes!$N$77:$N$79,SUMIFS(Taxes!$N$14:$N$17,Taxes!$J$14:$J$17,YEAR(AY$4))),
IF(Taxes!$N$12&gt;1,SUMIFS(Taxes!$P$77:$P$79,Taxes!$N$77:$N$79,Taxes!$N$12),IF(Taxes!$P99&lt;&gt;"",Taxes!$P99,SUMIFS(Taxes!$P$77:$P$79,Taxes!$N$77:$N$79,Taxes!$N$12)))
))
)</f>
        <v>80192.502712499991</v>
      </c>
      <c r="AZ303" s="5">
        <f ca="1">IF(AZ$4="",0,AZ191*
IF(SUMIFS(Taxes!$N$14:$N$17,Taxes!$J$14:$J$17,YEAR(AZ$4))=4,IF(AZ$1&lt;=Taxes!$P$81*12,Taxes!$P$82,IF(AZ$1&lt;=Taxes!$P$83*12,Taxes!$P$84,IF(Taxes!$P99&lt;&gt;"",Taxes!$P99,Taxes!$P$77))),
IF(SUMIFS(Taxes!$N$14:$N$17,Taxes!$J$14:$J$17,YEAR(AZ$4))&gt;1,SUMIFS(Taxes!$P$77:$P$79,Taxes!$N$77:$N$79,SUMIFS(Taxes!$N$14:$N$17,Taxes!$J$14:$J$17,YEAR(AZ$4))),
IF(Taxes!$N$12&gt;1,SUMIFS(Taxes!$P$77:$P$79,Taxes!$N$77:$N$79,Taxes!$N$12),IF(Taxes!$P99&lt;&gt;"",Taxes!$P99,SUMIFS(Taxes!$P$77:$P$79,Taxes!$N$77:$N$79,Taxes!$N$12)))
))
)</f>
        <v>85069.707555833331</v>
      </c>
      <c r="BA303" s="5">
        <f ca="1">IF(BA$4="",0,BA191*
IF(SUMIFS(Taxes!$N$14:$N$17,Taxes!$J$14:$J$17,YEAR(BA$4))=4,IF(BA$1&lt;=Taxes!$P$81*12,Taxes!$P$82,IF(BA$1&lt;=Taxes!$P$83*12,Taxes!$P$84,IF(Taxes!$P99&lt;&gt;"",Taxes!$P99,Taxes!$P$77))),
IF(SUMIFS(Taxes!$N$14:$N$17,Taxes!$J$14:$J$17,YEAR(BA$4))&gt;1,SUMIFS(Taxes!$P$77:$P$79,Taxes!$N$77:$N$79,SUMIFS(Taxes!$N$14:$N$17,Taxes!$J$14:$J$17,YEAR(BA$4))),
IF(Taxes!$N$12&gt;1,SUMIFS(Taxes!$P$77:$P$79,Taxes!$N$77:$N$79,Taxes!$N$12),IF(Taxes!$P99&lt;&gt;"",Taxes!$P99,SUMIFS(Taxes!$P$77:$P$79,Taxes!$N$77:$N$79,Taxes!$N$12)))
))
)</f>
        <v>89946.912399166671</v>
      </c>
      <c r="BB303" s="5">
        <f ca="1">IF(BB$4="",0,BB191*
IF(SUMIFS(Taxes!$N$14:$N$17,Taxes!$J$14:$J$17,YEAR(BB$4))=4,IF(BB$1&lt;=Taxes!$P$81*12,Taxes!$P$82,IF(BB$1&lt;=Taxes!$P$83*12,Taxes!$P$84,IF(Taxes!$P99&lt;&gt;"",Taxes!$P99,Taxes!$P$77))),
IF(SUMIFS(Taxes!$N$14:$N$17,Taxes!$J$14:$J$17,YEAR(BB$4))&gt;1,SUMIFS(Taxes!$P$77:$P$79,Taxes!$N$77:$N$79,SUMIFS(Taxes!$N$14:$N$17,Taxes!$J$14:$J$17,YEAR(BB$4))),
IF(Taxes!$N$12&gt;1,SUMIFS(Taxes!$P$77:$P$79,Taxes!$N$77:$N$79,Taxes!$N$12),IF(Taxes!$P99&lt;&gt;"",Taxes!$P99,SUMIFS(Taxes!$P$77:$P$79,Taxes!$N$77:$N$79,Taxes!$N$12)))
))
)</f>
        <v>97046.997142250009</v>
      </c>
      <c r="BC303" s="5">
        <f ca="1">IF(BC$4="",0,BC191*
IF(SUMIFS(Taxes!$N$14:$N$17,Taxes!$J$14:$J$17,YEAR(BC$4))=4,IF(BC$1&lt;=Taxes!$P$81*12,Taxes!$P$82,IF(BC$1&lt;=Taxes!$P$83*12,Taxes!$P$84,IF(Taxes!$P99&lt;&gt;"",Taxes!$P99,Taxes!$P$77))),
IF(SUMIFS(Taxes!$N$14:$N$17,Taxes!$J$14:$J$17,YEAR(BC$4))&gt;1,SUMIFS(Taxes!$P$77:$P$79,Taxes!$N$77:$N$79,SUMIFS(Taxes!$N$14:$N$17,Taxes!$J$14:$J$17,YEAR(BC$4))),
IF(Taxes!$N$12&gt;1,SUMIFS(Taxes!$P$77:$P$79,Taxes!$N$77:$N$79,Taxes!$N$12),IF(Taxes!$P99&lt;&gt;"",Taxes!$P99,SUMIFS(Taxes!$P$77:$P$79,Taxes!$N$77:$N$79,Taxes!$N$12)))
))
)</f>
        <v>100549.20538936666</v>
      </c>
      <c r="BD303" s="5">
        <f ca="1">IF(BD$4="",0,BD191*
IF(SUMIFS(Taxes!$N$14:$N$17,Taxes!$J$14:$J$17,YEAR(BD$4))=4,IF(BD$1&lt;=Taxes!$P$81*12,Taxes!$P$82,IF(BD$1&lt;=Taxes!$P$83*12,Taxes!$P$84,IF(Taxes!$P99&lt;&gt;"",Taxes!$P99,Taxes!$P$77))),
IF(SUMIFS(Taxes!$N$14:$N$17,Taxes!$J$14:$J$17,YEAR(BD$4))&gt;1,SUMIFS(Taxes!$P$77:$P$79,Taxes!$N$77:$N$79,SUMIFS(Taxes!$N$14:$N$17,Taxes!$J$14:$J$17,YEAR(BD$4))),
IF(Taxes!$N$12&gt;1,SUMIFS(Taxes!$P$77:$P$79,Taxes!$N$77:$N$79,Taxes!$N$12),IF(Taxes!$P99&lt;&gt;"",Taxes!$P99,SUMIFS(Taxes!$P$77:$P$79,Taxes!$N$77:$N$79,Taxes!$N$12)))
))
)</f>
        <v>102499.14940269166</v>
      </c>
      <c r="BE303" s="5">
        <f ca="1">IF(BE$4="",0,BE191*
IF(SUMIFS(Taxes!$N$14:$N$17,Taxes!$J$14:$J$17,YEAR(BE$4))=4,IF(BE$1&lt;=Taxes!$P$81*12,Taxes!$P$82,IF(BE$1&lt;=Taxes!$P$83*12,Taxes!$P$84,IF(Taxes!$P99&lt;&gt;"",Taxes!$P99,Taxes!$P$77))),
IF(SUMIFS(Taxes!$N$14:$N$17,Taxes!$J$14:$J$17,YEAR(BE$4))&gt;1,SUMIFS(Taxes!$P$77:$P$79,Taxes!$N$77:$N$79,SUMIFS(Taxes!$N$14:$N$17,Taxes!$J$14:$J$17,YEAR(BE$4))),
IF(Taxes!$N$12&gt;1,SUMIFS(Taxes!$P$77:$P$79,Taxes!$N$77:$N$79,Taxes!$N$12),IF(Taxes!$P99&lt;&gt;"",Taxes!$P99,SUMIFS(Taxes!$P$77:$P$79,Taxes!$N$77:$N$79,Taxes!$N$12)))
))
)</f>
        <v>103851.63582270834</v>
      </c>
      <c r="BF303" s="5">
        <f ca="1">IF(BF$4="",0,BF191*
IF(SUMIFS(Taxes!$N$14:$N$17,Taxes!$J$14:$J$17,YEAR(BF$4))=4,IF(BF$1&lt;=Taxes!$P$81*12,Taxes!$P$82,IF(BF$1&lt;=Taxes!$P$83*12,Taxes!$P$84,IF(Taxes!$P99&lt;&gt;"",Taxes!$P99,Taxes!$P$77))),
IF(SUMIFS(Taxes!$N$14:$N$17,Taxes!$J$14:$J$17,YEAR(BF$4))&gt;1,SUMIFS(Taxes!$P$77:$P$79,Taxes!$N$77:$N$79,SUMIFS(Taxes!$N$14:$N$17,Taxes!$J$14:$J$17,YEAR(BF$4))),
IF(Taxes!$N$12&gt;1,SUMIFS(Taxes!$P$77:$P$79,Taxes!$N$77:$N$79,Taxes!$N$12),IF(Taxes!$P99&lt;&gt;"",Taxes!$P99,SUMIFS(Taxes!$P$77:$P$79,Taxes!$N$77:$N$79,Taxes!$N$12)))
))
)</f>
        <v>105107.51606986666</v>
      </c>
      <c r="BG303" s="5">
        <f ca="1">IF(BG$4="",0,BG191*
IF(SUMIFS(Taxes!$N$14:$N$17,Taxes!$J$14:$J$17,YEAR(BG$4))=4,IF(BG$1&lt;=Taxes!$P$81*12,Taxes!$P$82,IF(BG$1&lt;=Taxes!$P$83*12,Taxes!$P$84,IF(Taxes!$P99&lt;&gt;"",Taxes!$P99,Taxes!$P$77))),
IF(SUMIFS(Taxes!$N$14:$N$17,Taxes!$J$14:$J$17,YEAR(BG$4))&gt;1,SUMIFS(Taxes!$P$77:$P$79,Taxes!$N$77:$N$79,SUMIFS(Taxes!$N$14:$N$17,Taxes!$J$14:$J$17,YEAR(BG$4))),
IF(Taxes!$N$12&gt;1,SUMIFS(Taxes!$P$77:$P$79,Taxes!$N$77:$N$79,Taxes!$N$12),IF(Taxes!$P99&lt;&gt;"",Taxes!$P99,SUMIFS(Taxes!$P$77:$P$79,Taxes!$N$77:$N$79,Taxes!$N$12)))
))
)</f>
        <v>106363.39631702501</v>
      </c>
      <c r="BH303" s="5">
        <f ca="1">IF(BH$4="",0,BH191*
IF(SUMIFS(Taxes!$N$14:$N$17,Taxes!$J$14:$J$17,YEAR(BH$4))=4,IF(BH$1&lt;=Taxes!$P$81*12,Taxes!$P$82,IF(BH$1&lt;=Taxes!$P$83*12,Taxes!$P$84,IF(Taxes!$P99&lt;&gt;"",Taxes!$P99,Taxes!$P$77))),
IF(SUMIFS(Taxes!$N$14:$N$17,Taxes!$J$14:$J$17,YEAR(BH$4))&gt;1,SUMIFS(Taxes!$P$77:$P$79,Taxes!$N$77:$N$79,SUMIFS(Taxes!$N$14:$N$17,Taxes!$J$14:$J$17,YEAR(BH$4))),
IF(Taxes!$N$12&gt;1,SUMIFS(Taxes!$P$77:$P$79,Taxes!$N$77:$N$79,Taxes!$N$12),IF(Taxes!$P99&lt;&gt;"",Taxes!$P99,SUMIFS(Taxes!$P$77:$P$79,Taxes!$N$77:$N$79,Taxes!$N$12)))
))
)</f>
        <v>110111.71582392835</v>
      </c>
      <c r="BI303" s="5">
        <f ca="1">IF(BI$4="",0,BI191*
IF(SUMIFS(Taxes!$N$14:$N$17,Taxes!$J$14:$J$17,YEAR(BI$4))=4,IF(BI$1&lt;=Taxes!$P$81*12,Taxes!$P$82,IF(BI$1&lt;=Taxes!$P$83*12,Taxes!$P$84,IF(Taxes!$P99&lt;&gt;"",Taxes!$P99,Taxes!$P$77))),
IF(SUMIFS(Taxes!$N$14:$N$17,Taxes!$J$14:$J$17,YEAR(BI$4))&gt;1,SUMIFS(Taxes!$P$77:$P$79,Taxes!$N$77:$N$79,SUMIFS(Taxes!$N$14:$N$17,Taxes!$J$14:$J$17,YEAR(BI$4))),
IF(Taxes!$N$12&gt;1,SUMIFS(Taxes!$P$77:$P$79,Taxes!$N$77:$N$79,Taxes!$N$12),IF(Taxes!$P99&lt;&gt;"",Taxes!$P99,SUMIFS(Taxes!$P$77:$P$79,Taxes!$N$77:$N$79,Taxes!$N$12)))
))
)</f>
        <v>111895.06577489316</v>
      </c>
      <c r="BJ303" s="5">
        <f ca="1">IF(BJ$4="",0,BJ191*
IF(SUMIFS(Taxes!$N$14:$N$17,Taxes!$J$14:$J$17,YEAR(BJ$4))=4,IF(BJ$1&lt;=Taxes!$P$81*12,Taxes!$P$82,IF(BJ$1&lt;=Taxes!$P$83*12,Taxes!$P$84,IF(Taxes!$P99&lt;&gt;"",Taxes!$P99,Taxes!$P$77))),
IF(SUMIFS(Taxes!$N$14:$N$17,Taxes!$J$14:$J$17,YEAR(BJ$4))&gt;1,SUMIFS(Taxes!$P$77:$P$79,Taxes!$N$77:$N$79,SUMIFS(Taxes!$N$14:$N$17,Taxes!$J$14:$J$17,YEAR(BJ$4))),
IF(Taxes!$N$12&gt;1,SUMIFS(Taxes!$P$77:$P$79,Taxes!$N$77:$N$79,Taxes!$N$12),IF(Taxes!$P99&lt;&gt;"",Taxes!$P99,SUMIFS(Taxes!$P$77:$P$79,Taxes!$N$77:$N$79,Taxes!$N$12)))
))
)</f>
        <v>113434.96817025502</v>
      </c>
      <c r="BK303" s="5">
        <f ca="1">IF(BK$4="",0,BK191*
IF(SUMIFS(Taxes!$N$14:$N$17,Taxes!$J$14:$J$17,YEAR(BK$4))=4,IF(BK$1&lt;=Taxes!$P$81*12,Taxes!$P$82,IF(BK$1&lt;=Taxes!$P$83*12,Taxes!$P$84,IF(Taxes!$P99&lt;&gt;"",Taxes!$P99,Taxes!$P$77))),
IF(SUMIFS(Taxes!$N$14:$N$17,Taxes!$J$14:$J$17,YEAR(BK$4))&gt;1,SUMIFS(Taxes!$P$77:$P$79,Taxes!$N$77:$N$79,SUMIFS(Taxes!$N$14:$N$17,Taxes!$J$14:$J$17,YEAR(BK$4))),
IF(Taxes!$N$12&gt;1,SUMIFS(Taxes!$P$77:$P$79,Taxes!$N$77:$N$79,Taxes!$N$12),IF(Taxes!$P99&lt;&gt;"",Taxes!$P99,SUMIFS(Taxes!$P$77:$P$79,Taxes!$N$77:$N$79,Taxes!$N$12)))
))
)</f>
        <v>114728.52482482808</v>
      </c>
      <c r="BL303" s="5">
        <f ca="1">IF(BL$4="",0,BL191*
IF(SUMIFS(Taxes!$N$14:$N$17,Taxes!$J$14:$J$17,YEAR(BL$4))=4,IF(BL$1&lt;=Taxes!$P$81*12,Taxes!$P$82,IF(BL$1&lt;=Taxes!$P$83*12,Taxes!$P$84,IF(Taxes!$P99&lt;&gt;"",Taxes!$P99,Taxes!$P$77))),
IF(SUMIFS(Taxes!$N$14:$N$17,Taxes!$J$14:$J$17,YEAR(BL$4))&gt;1,SUMIFS(Taxes!$P$77:$P$79,Taxes!$N$77:$N$79,SUMIFS(Taxes!$N$14:$N$17,Taxes!$J$14:$J$17,YEAR(BL$4))),
IF(Taxes!$N$12&gt;1,SUMIFS(Taxes!$P$77:$P$79,Taxes!$N$77:$N$79,Taxes!$N$12),IF(Taxes!$P99&lt;&gt;"",Taxes!$P99,SUMIFS(Taxes!$P$77:$P$79,Taxes!$N$77:$N$79,Taxes!$N$12)))
))
)</f>
        <v>116022.08147940117</v>
      </c>
      <c r="BM303" s="5">
        <f ca="1">IF(BM$4="",0,BM191*
IF(SUMIFS(Taxes!$N$14:$N$17,Taxes!$J$14:$J$17,YEAR(BM$4))=4,IF(BM$1&lt;=Taxes!$P$81*12,Taxes!$P$82,IF(BM$1&lt;=Taxes!$P$83*12,Taxes!$P$84,IF(Taxes!$P99&lt;&gt;"",Taxes!$P99,Taxes!$P$77))),
IF(SUMIFS(Taxes!$N$14:$N$17,Taxes!$J$14:$J$17,YEAR(BM$4))&gt;1,SUMIFS(Taxes!$P$77:$P$79,Taxes!$N$77:$N$79,SUMIFS(Taxes!$N$14:$N$17,Taxes!$J$14:$J$17,YEAR(BM$4))),
IF(Taxes!$N$12&gt;1,SUMIFS(Taxes!$P$77:$P$79,Taxes!$N$77:$N$79,Taxes!$N$12),IF(Taxes!$P99&lt;&gt;"",Taxes!$P99,SUMIFS(Taxes!$P$77:$P$79,Taxes!$N$77:$N$79,Taxes!$N$12)))
))
)</f>
        <v>117315.63813397427</v>
      </c>
      <c r="BN303" s="5">
        <f ca="1">IF(BN$4="",0,BN191*
IF(SUMIFS(Taxes!$N$14:$N$17,Taxes!$J$14:$J$17,YEAR(BN$4))=4,IF(BN$1&lt;=Taxes!$P$81*12,Taxes!$P$82,IF(BN$1&lt;=Taxes!$P$83*12,Taxes!$P$84,IF(Taxes!$P99&lt;&gt;"",Taxes!$P99,Taxes!$P$77))),
IF(SUMIFS(Taxes!$N$14:$N$17,Taxes!$J$14:$J$17,YEAR(BN$4))&gt;1,SUMIFS(Taxes!$P$77:$P$79,Taxes!$N$77:$N$79,SUMIFS(Taxes!$N$14:$N$17,Taxes!$J$14:$J$17,YEAR(BN$4))),
IF(Taxes!$N$12&gt;1,SUMIFS(Taxes!$P$77:$P$79,Taxes!$N$77:$N$79,Taxes!$N$12),IF(Taxes!$P99&lt;&gt;"",Taxes!$P99,SUMIFS(Taxes!$P$77:$P$79,Taxes!$N$77:$N$79,Taxes!$N$12)))
))
)</f>
        <v>121355.51507056406</v>
      </c>
      <c r="BO303" s="5">
        <f ca="1">IF(BO$4="",0,BO191*
IF(SUMIFS(Taxes!$N$14:$N$17,Taxes!$J$14:$J$17,YEAR(BO$4))=4,IF(BO$1&lt;=Taxes!$P$81*12,Taxes!$P$82,IF(BO$1&lt;=Taxes!$P$83*12,Taxes!$P$84,IF(Taxes!$P99&lt;&gt;"",Taxes!$P99,Taxes!$P$77))),
IF(SUMIFS(Taxes!$N$14:$N$17,Taxes!$J$14:$J$17,YEAR(BO$4))&gt;1,SUMIFS(Taxes!$P$77:$P$79,Taxes!$N$77:$N$79,SUMIFS(Taxes!$N$14:$N$17,Taxes!$J$14:$J$17,YEAR(BO$4))),
IF(Taxes!$N$12&gt;1,SUMIFS(Taxes!$P$77:$P$79,Taxes!$N$77:$N$79,Taxes!$N$12),IF(Taxes!$P99&lt;&gt;"",Taxes!$P99,SUMIFS(Taxes!$P$77:$P$79,Taxes!$N$77:$N$79,Taxes!$N$12)))
))
)</f>
        <v>123228.18708895368</v>
      </c>
      <c r="BP303" s="5">
        <f ca="1">IF(BP$4="",0,BP191*
IF(SUMIFS(Taxes!$N$14:$N$17,Taxes!$J$14:$J$17,YEAR(BP$4))=4,IF(BP$1&lt;=Taxes!$P$81*12,Taxes!$P$82,IF(BP$1&lt;=Taxes!$P$83*12,Taxes!$P$84,IF(Taxes!$P99&lt;&gt;"",Taxes!$P99,Taxes!$P$77))),
IF(SUMIFS(Taxes!$N$14:$N$17,Taxes!$J$14:$J$17,YEAR(BP$4))&gt;1,SUMIFS(Taxes!$P$77:$P$79,Taxes!$N$77:$N$79,SUMIFS(Taxes!$N$14:$N$17,Taxes!$J$14:$J$17,YEAR(BP$4))),
IF(Taxes!$N$12&gt;1,SUMIFS(Taxes!$P$77:$P$79,Taxes!$N$77:$N$79,Taxes!$N$12),IF(Taxes!$P99&lt;&gt;"",Taxes!$P99,SUMIFS(Taxes!$P$77:$P$79,Taxes!$N$77:$N$79,Taxes!$N$12)))
))
)</f>
        <v>124832.19734062429</v>
      </c>
      <c r="BQ303" s="5">
        <f ca="1">IF(BQ$4="",0,BQ191*
IF(SUMIFS(Taxes!$N$14:$N$17,Taxes!$J$14:$J$17,YEAR(BQ$4))=4,IF(BQ$1&lt;=Taxes!$P$81*12,Taxes!$P$82,IF(BQ$1&lt;=Taxes!$P$83*12,Taxes!$P$84,IF(Taxes!$P99&lt;&gt;"",Taxes!$P99,Taxes!$P$77))),
IF(SUMIFS(Taxes!$N$14:$N$17,Taxes!$J$14:$J$17,YEAR(BQ$4))&gt;1,SUMIFS(Taxes!$P$77:$P$79,Taxes!$N$77:$N$79,SUMIFS(Taxes!$N$14:$N$17,Taxes!$J$14:$J$17,YEAR(BQ$4))),
IF(Taxes!$N$12&gt;1,SUMIFS(Taxes!$P$77:$P$79,Taxes!$N$77:$N$79,Taxes!$N$12),IF(Taxes!$P99&lt;&gt;"",Taxes!$P99,SUMIFS(Taxes!$P$77:$P$79,Taxes!$N$77:$N$79,Taxes!$N$12)))
))
)</f>
        <v>126164.5606948346</v>
      </c>
      <c r="BR303" s="5">
        <f ca="1">IF(BR$4="",0,BR191*
IF(SUMIFS(Taxes!$N$14:$N$17,Taxes!$J$14:$J$17,YEAR(BR$4))=4,IF(BR$1&lt;=Taxes!$P$81*12,Taxes!$P$82,IF(BR$1&lt;=Taxes!$P$83*12,Taxes!$P$84,IF(Taxes!$P99&lt;&gt;"",Taxes!$P99,Taxes!$P$77))),
IF(SUMIFS(Taxes!$N$14:$N$17,Taxes!$J$14:$J$17,YEAR(BR$4))&gt;1,SUMIFS(Taxes!$P$77:$P$79,Taxes!$N$77:$N$79,SUMIFS(Taxes!$N$14:$N$17,Taxes!$J$14:$J$17,YEAR(BR$4))),
IF(Taxes!$N$12&gt;1,SUMIFS(Taxes!$P$77:$P$79,Taxes!$N$77:$N$79,Taxes!$N$12),IF(Taxes!$P99&lt;&gt;"",Taxes!$P99,SUMIFS(Taxes!$P$77:$P$79,Taxes!$N$77:$N$79,Taxes!$N$12)))
))
)</f>
        <v>127496.92404904487</v>
      </c>
      <c r="BS303" s="5">
        <f ca="1">IF(BS$4="",0,BS191*
IF(SUMIFS(Taxes!$N$14:$N$17,Taxes!$J$14:$J$17,YEAR(BS$4))=4,IF(BS$1&lt;=Taxes!$P$81*12,Taxes!$P$82,IF(BS$1&lt;=Taxes!$P$83*12,Taxes!$P$84,IF(Taxes!$P99&lt;&gt;"",Taxes!$P99,Taxes!$P$77))),
IF(SUMIFS(Taxes!$N$14:$N$17,Taxes!$J$14:$J$17,YEAR(BS$4))&gt;1,SUMIFS(Taxes!$P$77:$P$79,Taxes!$N$77:$N$79,SUMIFS(Taxes!$N$14:$N$17,Taxes!$J$14:$J$17,YEAR(BS$4))),
IF(Taxes!$N$12&gt;1,SUMIFS(Taxes!$P$77:$P$79,Taxes!$N$77:$N$79,Taxes!$N$12),IF(Taxes!$P99&lt;&gt;"",Taxes!$P99,SUMIFS(Taxes!$P$77:$P$79,Taxes!$N$77:$N$79,Taxes!$N$12)))
))
)</f>
        <v>128829.28740325512</v>
      </c>
      <c r="BT303" s="5">
        <f ca="1">IF(BT$4="",0,BT191*
IF(SUMIFS(Taxes!$N$14:$N$17,Taxes!$J$14:$J$17,YEAR(BT$4))=4,IF(BT$1&lt;=Taxes!$P$81*12,Taxes!$P$82,IF(BT$1&lt;=Taxes!$P$83*12,Taxes!$P$84,IF(Taxes!$P99&lt;&gt;"",Taxes!$P99,Taxes!$P$77))),
IF(SUMIFS(Taxes!$N$14:$N$17,Taxes!$J$14:$J$17,YEAR(BT$4))&gt;1,SUMIFS(Taxes!$P$77:$P$79,Taxes!$N$77:$N$79,SUMIFS(Taxes!$N$14:$N$17,Taxes!$J$14:$J$17,YEAR(BT$4))),
IF(Taxes!$N$12&gt;1,SUMIFS(Taxes!$P$77:$P$79,Taxes!$N$77:$N$79,Taxes!$N$12),IF(Taxes!$P99&lt;&gt;"",Taxes!$P99,SUMIFS(Taxes!$P$77:$P$79,Taxes!$N$77:$N$79,Taxes!$N$12)))
))
)</f>
        <v>133174.84172775634</v>
      </c>
      <c r="BU303" s="5">
        <f ca="1">IF(BU$4="",0,BU191*
IF(SUMIFS(Taxes!$N$14:$N$17,Taxes!$J$14:$J$17,YEAR(BU$4))=4,IF(BU$1&lt;=Taxes!$P$81*12,Taxes!$P$82,IF(BU$1&lt;=Taxes!$P$83*12,Taxes!$P$84,IF(Taxes!$P99&lt;&gt;"",Taxes!$P99,Taxes!$P$77))),
IF(SUMIFS(Taxes!$N$14:$N$17,Taxes!$J$14:$J$17,YEAR(BU$4))&gt;1,SUMIFS(Taxes!$P$77:$P$79,Taxes!$N$77:$N$79,SUMIFS(Taxes!$N$14:$N$17,Taxes!$J$14:$J$17,YEAR(BU$4))),
IF(Taxes!$N$12&gt;1,SUMIFS(Taxes!$P$77:$P$79,Taxes!$N$77:$N$79,Taxes!$N$12),IF(Taxes!$P99&lt;&gt;"",Taxes!$P99,SUMIFS(Taxes!$P$77:$P$79,Taxes!$N$77:$N$79,Taxes!$N$12)))
))
)</f>
        <v>135140.59012266042</v>
      </c>
      <c r="BV303" s="5">
        <f ca="1">IF(BV$4="",0,BV191*
IF(SUMIFS(Taxes!$N$14:$N$17,Taxes!$J$14:$J$17,YEAR(BV$4))=4,IF(BV$1&lt;=Taxes!$P$81*12,Taxes!$P$82,IF(BV$1&lt;=Taxes!$P$83*12,Taxes!$P$84,IF(Taxes!$P99&lt;&gt;"",Taxes!$P99,Taxes!$P$77))),
IF(SUMIFS(Taxes!$N$14:$N$17,Taxes!$J$14:$J$17,YEAR(BV$4))&gt;1,SUMIFS(Taxes!$P$77:$P$79,Taxes!$N$77:$N$79,SUMIFS(Taxes!$N$14:$N$17,Taxes!$J$14:$J$17,YEAR(BV$4))),
IF(Taxes!$N$12&gt;1,SUMIFS(Taxes!$P$77:$P$79,Taxes!$N$77:$N$79,Taxes!$N$12),IF(Taxes!$P99&lt;&gt;"",Taxes!$P99,SUMIFS(Taxes!$P$77:$P$79,Taxes!$N$77:$N$79,Taxes!$N$12)))
))
)</f>
        <v>136811.16878986251</v>
      </c>
      <c r="BW303" s="5">
        <f ca="1">IF(BW$4="",0,BW191*
IF(SUMIFS(Taxes!$N$14:$N$17,Taxes!$J$14:$J$17,YEAR(BW$4))=4,IF(BW$1&lt;=Taxes!$P$81*12,Taxes!$P$82,IF(BW$1&lt;=Taxes!$P$83*12,Taxes!$P$84,IF(Taxes!$P99&lt;&gt;"",Taxes!$P99,Taxes!$P$77))),
IF(SUMIFS(Taxes!$N$14:$N$17,Taxes!$J$14:$J$17,YEAR(BW$4))&gt;1,SUMIFS(Taxes!$P$77:$P$79,Taxes!$N$77:$N$79,SUMIFS(Taxes!$N$14:$N$17,Taxes!$J$14:$J$17,YEAR(BW$4))),
IF(Taxes!$N$12&gt;1,SUMIFS(Taxes!$P$77:$P$79,Taxes!$N$77:$N$79,Taxes!$N$12),IF(Taxes!$P99&lt;&gt;"",Taxes!$P99,SUMIFS(Taxes!$P$77:$P$79,Taxes!$N$77:$N$79,Taxes!$N$12)))
))
)</f>
        <v>138183.50304469914</v>
      </c>
      <c r="BX303" s="5">
        <f ca="1">IF(BX$4="",0,BX191*
IF(SUMIFS(Taxes!$N$14:$N$17,Taxes!$J$14:$J$17,YEAR(BX$4))=4,IF(BX$1&lt;=Taxes!$P$81*12,Taxes!$P$82,IF(BX$1&lt;=Taxes!$P$83*12,Taxes!$P$84,IF(Taxes!$P99&lt;&gt;"",Taxes!$P99,Taxes!$P$77))),
IF(SUMIFS(Taxes!$N$14:$N$17,Taxes!$J$14:$J$17,YEAR(BX$4))&gt;1,SUMIFS(Taxes!$P$77:$P$79,Taxes!$N$77:$N$79,SUMIFS(Taxes!$N$14:$N$17,Taxes!$J$14:$J$17,YEAR(BX$4))),
IF(Taxes!$N$12&gt;1,SUMIFS(Taxes!$P$77:$P$79,Taxes!$N$77:$N$79,Taxes!$N$12),IF(Taxes!$P99&lt;&gt;"",Taxes!$P99,SUMIFS(Taxes!$P$77:$P$79,Taxes!$N$77:$N$79,Taxes!$N$12)))
))
)</f>
        <v>139555.83729953572</v>
      </c>
      <c r="BY303" s="5">
        <f ca="1">IF(BY$4="",0,BY191*
IF(SUMIFS(Taxes!$N$14:$N$17,Taxes!$J$14:$J$17,YEAR(BY$4))=4,IF(BY$1&lt;=Taxes!$P$81*12,Taxes!$P$82,IF(BY$1&lt;=Taxes!$P$83*12,Taxes!$P$84,IF(Taxes!$P99&lt;&gt;"",Taxes!$P99,Taxes!$P$77))),
IF(SUMIFS(Taxes!$N$14:$N$17,Taxes!$J$14:$J$17,YEAR(BY$4))&gt;1,SUMIFS(Taxes!$P$77:$P$79,Taxes!$N$77:$N$79,SUMIFS(Taxes!$N$14:$N$17,Taxes!$J$14:$J$17,YEAR(BY$4))),
IF(Taxes!$N$12&gt;1,SUMIFS(Taxes!$P$77:$P$79,Taxes!$N$77:$N$79,Taxes!$N$12),IF(Taxes!$P99&lt;&gt;"",Taxes!$P99,SUMIFS(Taxes!$P$77:$P$79,Taxes!$N$77:$N$79,Taxes!$N$12)))
))
)</f>
        <v>140928.17155437227</v>
      </c>
      <c r="BZ303" s="5">
        <f ca="1">IF(BZ$4="",0,BZ191*
IF(SUMIFS(Taxes!$N$14:$N$17,Taxes!$J$14:$J$17,YEAR(BZ$4))=4,IF(BZ$1&lt;=Taxes!$P$81*12,Taxes!$P$82,IF(BZ$1&lt;=Taxes!$P$83*12,Taxes!$P$84,IF(Taxes!$P99&lt;&gt;"",Taxes!$P99,Taxes!$P$77))),
IF(SUMIFS(Taxes!$N$14:$N$17,Taxes!$J$14:$J$17,YEAR(BZ$4))&gt;1,SUMIFS(Taxes!$P$77:$P$79,Taxes!$N$77:$N$79,SUMIFS(Taxes!$N$14:$N$17,Taxes!$J$14:$J$17,YEAR(BZ$4))),
IF(Taxes!$N$12&gt;1,SUMIFS(Taxes!$P$77:$P$79,Taxes!$N$77:$N$79,Taxes!$N$12),IF(Taxes!$P99&lt;&gt;"",Taxes!$P99,SUMIFS(Taxes!$P$77:$P$79,Taxes!$N$77:$N$79,Taxes!$N$12)))
))
)</f>
        <v>145594.10802081667</v>
      </c>
      <c r="CA303" s="5">
        <f ca="1">IF(CA$4="",0,CA191*
IF(SUMIFS(Taxes!$N$14:$N$17,Taxes!$J$14:$J$17,YEAR(CA$4))=4,IF(CA$1&lt;=Taxes!$P$81*12,Taxes!$P$82,IF(CA$1&lt;=Taxes!$P$83*12,Taxes!$P$84,IF(Taxes!$P99&lt;&gt;"",Taxes!$P99,Taxes!$P$77))),
IF(SUMIFS(Taxes!$N$14:$N$17,Taxes!$J$14:$J$17,YEAR(CA$4))&gt;1,SUMIFS(Taxes!$P$77:$P$79,Taxes!$N$77:$N$79,SUMIFS(Taxes!$N$14:$N$17,Taxes!$J$14:$J$17,YEAR(CA$4))),
IF(Taxes!$N$12&gt;1,SUMIFS(Taxes!$P$77:$P$79,Taxes!$N$77:$N$79,Taxes!$N$12),IF(Taxes!$P99&lt;&gt;"",Taxes!$P99,SUMIFS(Taxes!$P$77:$P$79,Taxes!$N$77:$N$79,Taxes!$N$12)))
))
)</f>
        <v>147656.83197000949</v>
      </c>
      <c r="CB303" s="5">
        <f ca="1">IF(CB$4="",0,CB191*
IF(SUMIFS(Taxes!$N$14:$N$17,Taxes!$J$14:$J$17,YEAR(CB$4))=4,IF(CB$1&lt;=Taxes!$P$81*12,Taxes!$P$82,IF(CB$1&lt;=Taxes!$P$83*12,Taxes!$P$84,IF(Taxes!$P99&lt;&gt;"",Taxes!$P99,Taxes!$P$77))),
IF(SUMIFS(Taxes!$N$14:$N$17,Taxes!$J$14:$J$17,YEAR(CB$4))&gt;1,SUMIFS(Taxes!$P$77:$P$79,Taxes!$N$77:$N$79,SUMIFS(Taxes!$N$14:$N$17,Taxes!$J$14:$J$17,YEAR(CB$4))),
IF(Taxes!$N$12&gt;1,SUMIFS(Taxes!$P$77:$P$79,Taxes!$N$77:$N$79,Taxes!$N$12),IF(Taxes!$P99&lt;&gt;"",Taxes!$P99,SUMIFS(Taxes!$P$77:$P$79,Taxes!$N$77:$N$79,Taxes!$N$12)))
))
)</f>
        <v>149396.52954844848</v>
      </c>
      <c r="CC303" s="5">
        <f ca="1">IF(CC$4="",0,CC191*
IF(SUMIFS(Taxes!$N$14:$N$17,Taxes!$J$14:$J$17,YEAR(CC$4))=4,IF(CC$1&lt;=Taxes!$P$81*12,Taxes!$P$82,IF(CC$1&lt;=Taxes!$P$83*12,Taxes!$P$84,IF(Taxes!$P99&lt;&gt;"",Taxes!$P99,Taxes!$P$77))),
IF(SUMIFS(Taxes!$N$14:$N$17,Taxes!$J$14:$J$17,YEAR(CC$4))&gt;1,SUMIFS(Taxes!$P$77:$P$79,Taxes!$N$77:$N$79,SUMIFS(Taxes!$N$14:$N$17,Taxes!$J$14:$J$17,YEAR(CC$4))),
IF(Taxes!$N$12&gt;1,SUMIFS(Taxes!$P$77:$P$79,Taxes!$N$77:$N$79,Taxes!$N$12),IF(Taxes!$P99&lt;&gt;"",Taxes!$P99,SUMIFS(Taxes!$P$77:$P$79,Taxes!$N$77:$N$79,Taxes!$N$12)))
))
)</f>
        <v>150810.03383093019</v>
      </c>
      <c r="CD303" s="5">
        <f ca="1">IF(CD$4="",0,CD191*
IF(SUMIFS(Taxes!$N$14:$N$17,Taxes!$J$14:$J$17,YEAR(CD$4))=4,IF(CD$1&lt;=Taxes!$P$81*12,Taxes!$P$82,IF(CD$1&lt;=Taxes!$P$83*12,Taxes!$P$84,IF(Taxes!$P99&lt;&gt;"",Taxes!$P99,Taxes!$P$77))),
IF(SUMIFS(Taxes!$N$14:$N$17,Taxes!$J$14:$J$17,YEAR(CD$4))&gt;1,SUMIFS(Taxes!$P$77:$P$79,Taxes!$N$77:$N$79,SUMIFS(Taxes!$N$14:$N$17,Taxes!$J$14:$J$17,YEAR(CD$4))),
IF(Taxes!$N$12&gt;1,SUMIFS(Taxes!$P$77:$P$79,Taxes!$N$77:$N$79,Taxes!$N$12),IF(Taxes!$P99&lt;&gt;"",Taxes!$P99,SUMIFS(Taxes!$P$77:$P$79,Taxes!$N$77:$N$79,Taxes!$N$12)))
))
)</f>
        <v>152223.53811341184</v>
      </c>
      <c r="CE303" s="5">
        <f ca="1">IF(CE$4="",0,CE191*
IF(SUMIFS(Taxes!$N$14:$N$17,Taxes!$J$14:$J$17,YEAR(CE$4))=4,IF(CE$1&lt;=Taxes!$P$81*12,Taxes!$P$82,IF(CE$1&lt;=Taxes!$P$83*12,Taxes!$P$84,IF(Taxes!$P99&lt;&gt;"",Taxes!$P99,Taxes!$P$77))),
IF(SUMIFS(Taxes!$N$14:$N$17,Taxes!$J$14:$J$17,YEAR(CE$4))&gt;1,SUMIFS(Taxes!$P$77:$P$79,Taxes!$N$77:$N$79,SUMIFS(Taxes!$N$14:$N$17,Taxes!$J$14:$J$17,YEAR(CE$4))),
IF(Taxes!$N$12&gt;1,SUMIFS(Taxes!$P$77:$P$79,Taxes!$N$77:$N$79,Taxes!$N$12),IF(Taxes!$P99&lt;&gt;"",Taxes!$P99,SUMIFS(Taxes!$P$77:$P$79,Taxes!$N$77:$N$79,Taxes!$N$12)))
))
)</f>
        <v>153637.04239589354</v>
      </c>
      <c r="CF303" s="5">
        <f ca="1">IF(CF$4="",0,CF191*
IF(SUMIFS(Taxes!$N$14:$N$17,Taxes!$J$14:$J$17,YEAR(CF$4))=4,IF(CF$1&lt;=Taxes!$P$81*12,Taxes!$P$82,IF(CF$1&lt;=Taxes!$P$83*12,Taxes!$P$84,IF(Taxes!$P99&lt;&gt;"",Taxes!$P99,Taxes!$P$77))),
IF(SUMIFS(Taxes!$N$14:$N$17,Taxes!$J$14:$J$17,YEAR(CF$4))&gt;1,SUMIFS(Taxes!$P$77:$P$79,Taxes!$N$77:$N$79,SUMIFS(Taxes!$N$14:$N$17,Taxes!$J$14:$J$17,YEAR(CF$4))),
IF(Taxes!$N$12&gt;1,SUMIFS(Taxes!$P$77:$P$79,Taxes!$N$77:$N$79,Taxes!$N$12),IF(Taxes!$P99&lt;&gt;"",Taxes!$P99,SUMIFS(Taxes!$P$77:$P$79,Taxes!$N$77:$N$79,Taxes!$N$12)))
))
)</f>
        <v>0</v>
      </c>
    </row>
    <row r="304" spans="2:84" x14ac:dyDescent="0.3">
      <c r="B304" s="13">
        <f>ROW()</f>
        <v>304</v>
      </c>
      <c r="H304" s="1" t="str">
        <f t="shared" si="460"/>
        <v>НДС к вычету</v>
      </c>
      <c r="I304" s="1" t="str">
        <f>$I$300</f>
        <v>Переменные расходы</v>
      </c>
      <c r="J304" s="1" t="str">
        <f>I176</f>
        <v>Содержание и ремонты на площадке + ЖКХ</v>
      </c>
      <c r="M304" s="53" t="s">
        <v>18</v>
      </c>
      <c r="U304" s="5">
        <f t="shared" ca="1" si="455"/>
        <v>1752609.8390478974</v>
      </c>
      <c r="X304" s="5">
        <f ca="1">IF(X$4="",0,X192*
IF(SUMIFS(Taxes!$N$14:$N$17,Taxes!$J$14:$J$17,YEAR(X$4))=4,IF(X$1&lt;=Taxes!$P$81*12,Taxes!$P$82,IF(X$1&lt;=Taxes!$P$83*12,Taxes!$P$84,IF(Taxes!$P100&lt;&gt;"",Taxes!$P100,Taxes!$P$77))),
IF(SUMIFS(Taxes!$N$14:$N$17,Taxes!$J$14:$J$17,YEAR(X$4))&gt;1,SUMIFS(Taxes!$P$77:$P$79,Taxes!$N$77:$N$79,SUMIFS(Taxes!$N$14:$N$17,Taxes!$J$14:$J$17,YEAR(X$4))),
IF(Taxes!$N$12&gt;1,SUMIFS(Taxes!$P$77:$P$79,Taxes!$N$77:$N$79,Taxes!$N$12),IF(Taxes!$P100&lt;&gt;"",Taxes!$P100,SUMIFS(Taxes!$P$77:$P$79,Taxes!$N$77:$N$79,Taxes!$N$12)))
))
)</f>
        <v>0</v>
      </c>
      <c r="Y304" s="5">
        <f ca="1">IF(Y$4="",0,Y192*
IF(SUMIFS(Taxes!$N$14:$N$17,Taxes!$J$14:$J$17,YEAR(Y$4))=4,IF(Y$1&lt;=Taxes!$P$81*12,Taxes!$P$82,IF(Y$1&lt;=Taxes!$P$83*12,Taxes!$P$84,IF(Taxes!$P100&lt;&gt;"",Taxes!$P100,Taxes!$P$77))),
IF(SUMIFS(Taxes!$N$14:$N$17,Taxes!$J$14:$J$17,YEAR(Y$4))&gt;1,SUMIFS(Taxes!$P$77:$P$79,Taxes!$N$77:$N$79,SUMIFS(Taxes!$N$14:$N$17,Taxes!$J$14:$J$17,YEAR(Y$4))),
IF(Taxes!$N$12&gt;1,SUMIFS(Taxes!$P$77:$P$79,Taxes!$N$77:$N$79,Taxes!$N$12),IF(Taxes!$P100&lt;&gt;"",Taxes!$P100,SUMIFS(Taxes!$P$77:$P$79,Taxes!$N$77:$N$79,Taxes!$N$12)))
))
)</f>
        <v>0</v>
      </c>
      <c r="Z304" s="5">
        <f ca="1">IF(Z$4="",0,Z192*
IF(SUMIFS(Taxes!$N$14:$N$17,Taxes!$J$14:$J$17,YEAR(Z$4))=4,IF(Z$1&lt;=Taxes!$P$81*12,Taxes!$P$82,IF(Z$1&lt;=Taxes!$P$83*12,Taxes!$P$84,IF(Taxes!$P100&lt;&gt;"",Taxes!$P100,Taxes!$P$77))),
IF(SUMIFS(Taxes!$N$14:$N$17,Taxes!$J$14:$J$17,YEAR(Z$4))&gt;1,SUMIFS(Taxes!$P$77:$P$79,Taxes!$N$77:$N$79,SUMIFS(Taxes!$N$14:$N$17,Taxes!$J$14:$J$17,YEAR(Z$4))),
IF(Taxes!$N$12&gt;1,SUMIFS(Taxes!$P$77:$P$79,Taxes!$N$77:$N$79,Taxes!$N$12),IF(Taxes!$P100&lt;&gt;"",Taxes!$P100,SUMIFS(Taxes!$P$77:$P$79,Taxes!$N$77:$N$79,Taxes!$N$12)))
))
)</f>
        <v>0</v>
      </c>
      <c r="AA304" s="5">
        <f ca="1">IF(AA$4="",0,AA192*
IF(SUMIFS(Taxes!$N$14:$N$17,Taxes!$J$14:$J$17,YEAR(AA$4))=4,IF(AA$1&lt;=Taxes!$P$81*12,Taxes!$P$82,IF(AA$1&lt;=Taxes!$P$83*12,Taxes!$P$84,IF(Taxes!$P100&lt;&gt;"",Taxes!$P100,Taxes!$P$77))),
IF(SUMIFS(Taxes!$N$14:$N$17,Taxes!$J$14:$J$17,YEAR(AA$4))&gt;1,SUMIFS(Taxes!$P$77:$P$79,Taxes!$N$77:$N$79,SUMIFS(Taxes!$N$14:$N$17,Taxes!$J$14:$J$17,YEAR(AA$4))),
IF(Taxes!$N$12&gt;1,SUMIFS(Taxes!$P$77:$P$79,Taxes!$N$77:$N$79,Taxes!$N$12),IF(Taxes!$P100&lt;&gt;"",Taxes!$P100,SUMIFS(Taxes!$P$77:$P$79,Taxes!$N$77:$N$79,Taxes!$N$12)))
))
)</f>
        <v>0</v>
      </c>
      <c r="AB304" s="5">
        <f ca="1">IF(AB$4="",0,AB192*
IF(SUMIFS(Taxes!$N$14:$N$17,Taxes!$J$14:$J$17,YEAR(AB$4))=4,IF(AB$1&lt;=Taxes!$P$81*12,Taxes!$P$82,IF(AB$1&lt;=Taxes!$P$83*12,Taxes!$P$84,IF(Taxes!$P100&lt;&gt;"",Taxes!$P100,Taxes!$P$77))),
IF(SUMIFS(Taxes!$N$14:$N$17,Taxes!$J$14:$J$17,YEAR(AB$4))&gt;1,SUMIFS(Taxes!$P$77:$P$79,Taxes!$N$77:$N$79,SUMIFS(Taxes!$N$14:$N$17,Taxes!$J$14:$J$17,YEAR(AB$4))),
IF(Taxes!$N$12&gt;1,SUMIFS(Taxes!$P$77:$P$79,Taxes!$N$77:$N$79,Taxes!$N$12),IF(Taxes!$P100&lt;&gt;"",Taxes!$P100,SUMIFS(Taxes!$P$77:$P$79,Taxes!$N$77:$N$79,Taxes!$N$12)))
))
)</f>
        <v>0</v>
      </c>
      <c r="AC304" s="5">
        <f ca="1">IF(AC$4="",0,AC192*
IF(SUMIFS(Taxes!$N$14:$N$17,Taxes!$J$14:$J$17,YEAR(AC$4))=4,IF(AC$1&lt;=Taxes!$P$81*12,Taxes!$P$82,IF(AC$1&lt;=Taxes!$P$83*12,Taxes!$P$84,IF(Taxes!$P100&lt;&gt;"",Taxes!$P100,Taxes!$P$77))),
IF(SUMIFS(Taxes!$N$14:$N$17,Taxes!$J$14:$J$17,YEAR(AC$4))&gt;1,SUMIFS(Taxes!$P$77:$P$79,Taxes!$N$77:$N$79,SUMIFS(Taxes!$N$14:$N$17,Taxes!$J$14:$J$17,YEAR(AC$4))),
IF(Taxes!$N$12&gt;1,SUMIFS(Taxes!$P$77:$P$79,Taxes!$N$77:$N$79,Taxes!$N$12),IF(Taxes!$P100&lt;&gt;"",Taxes!$P100,SUMIFS(Taxes!$P$77:$P$79,Taxes!$N$77:$N$79,Taxes!$N$12)))
))
)</f>
        <v>0</v>
      </c>
      <c r="AD304" s="5">
        <f ca="1">IF(AD$4="",0,AD192*
IF(SUMIFS(Taxes!$N$14:$N$17,Taxes!$J$14:$J$17,YEAR(AD$4))=4,IF(AD$1&lt;=Taxes!$P$81*12,Taxes!$P$82,IF(AD$1&lt;=Taxes!$P$83*12,Taxes!$P$84,IF(Taxes!$P100&lt;&gt;"",Taxes!$P100,Taxes!$P$77))),
IF(SUMIFS(Taxes!$N$14:$N$17,Taxes!$J$14:$J$17,YEAR(AD$4))&gt;1,SUMIFS(Taxes!$P$77:$P$79,Taxes!$N$77:$N$79,SUMIFS(Taxes!$N$14:$N$17,Taxes!$J$14:$J$17,YEAR(AD$4))),
IF(Taxes!$N$12&gt;1,SUMIFS(Taxes!$P$77:$P$79,Taxes!$N$77:$N$79,Taxes!$N$12),IF(Taxes!$P100&lt;&gt;"",Taxes!$P100,SUMIFS(Taxes!$P$77:$P$79,Taxes!$N$77:$N$79,Taxes!$N$12)))
))
)</f>
        <v>0</v>
      </c>
      <c r="AE304" s="5">
        <f ca="1">IF(AE$4="",0,AE192*
IF(SUMIFS(Taxes!$N$14:$N$17,Taxes!$J$14:$J$17,YEAR(AE$4))=4,IF(AE$1&lt;=Taxes!$P$81*12,Taxes!$P$82,IF(AE$1&lt;=Taxes!$P$83*12,Taxes!$P$84,IF(Taxes!$P100&lt;&gt;"",Taxes!$P100,Taxes!$P$77))),
IF(SUMIFS(Taxes!$N$14:$N$17,Taxes!$J$14:$J$17,YEAR(AE$4))&gt;1,SUMIFS(Taxes!$P$77:$P$79,Taxes!$N$77:$N$79,SUMIFS(Taxes!$N$14:$N$17,Taxes!$J$14:$J$17,YEAR(AE$4))),
IF(Taxes!$N$12&gt;1,SUMIFS(Taxes!$P$77:$P$79,Taxes!$N$77:$N$79,Taxes!$N$12),IF(Taxes!$P100&lt;&gt;"",Taxes!$P100,SUMIFS(Taxes!$P$77:$P$79,Taxes!$N$77:$N$79,Taxes!$N$12)))
))
)</f>
        <v>0</v>
      </c>
      <c r="AF304" s="5">
        <f ca="1">IF(AF$4="",0,AF192*
IF(SUMIFS(Taxes!$N$14:$N$17,Taxes!$J$14:$J$17,YEAR(AF$4))=4,IF(AF$1&lt;=Taxes!$P$81*12,Taxes!$P$82,IF(AF$1&lt;=Taxes!$P$83*12,Taxes!$P$84,IF(Taxes!$P100&lt;&gt;"",Taxes!$P100,Taxes!$P$77))),
IF(SUMIFS(Taxes!$N$14:$N$17,Taxes!$J$14:$J$17,YEAR(AF$4))&gt;1,SUMIFS(Taxes!$P$77:$P$79,Taxes!$N$77:$N$79,SUMIFS(Taxes!$N$14:$N$17,Taxes!$J$14:$J$17,YEAR(AF$4))),
IF(Taxes!$N$12&gt;1,SUMIFS(Taxes!$P$77:$P$79,Taxes!$N$77:$N$79,Taxes!$N$12),IF(Taxes!$P100&lt;&gt;"",Taxes!$P100,SUMIFS(Taxes!$P$77:$P$79,Taxes!$N$77:$N$79,Taxes!$N$12)))
))
)</f>
        <v>0</v>
      </c>
      <c r="AG304" s="5">
        <f ca="1">IF(AG$4="",0,AG192*
IF(SUMIFS(Taxes!$N$14:$N$17,Taxes!$J$14:$J$17,YEAR(AG$4))=4,IF(AG$1&lt;=Taxes!$P$81*12,Taxes!$P$82,IF(AG$1&lt;=Taxes!$P$83*12,Taxes!$P$84,IF(Taxes!$P100&lt;&gt;"",Taxes!$P100,Taxes!$P$77))),
IF(SUMIFS(Taxes!$N$14:$N$17,Taxes!$J$14:$J$17,YEAR(AG$4))&gt;1,SUMIFS(Taxes!$P$77:$P$79,Taxes!$N$77:$N$79,SUMIFS(Taxes!$N$14:$N$17,Taxes!$J$14:$J$17,YEAR(AG$4))),
IF(Taxes!$N$12&gt;1,SUMIFS(Taxes!$P$77:$P$79,Taxes!$N$77:$N$79,Taxes!$N$12),IF(Taxes!$P100&lt;&gt;"",Taxes!$P100,SUMIFS(Taxes!$P$77:$P$79,Taxes!$N$77:$N$79,Taxes!$N$12)))
))
)</f>
        <v>0</v>
      </c>
      <c r="AH304" s="5">
        <f ca="1">IF(AH$4="",0,AH192*
IF(SUMIFS(Taxes!$N$14:$N$17,Taxes!$J$14:$J$17,YEAR(AH$4))=4,IF(AH$1&lt;=Taxes!$P$81*12,Taxes!$P$82,IF(AH$1&lt;=Taxes!$P$83*12,Taxes!$P$84,IF(Taxes!$P100&lt;&gt;"",Taxes!$P100,Taxes!$P$77))),
IF(SUMIFS(Taxes!$N$14:$N$17,Taxes!$J$14:$J$17,YEAR(AH$4))&gt;1,SUMIFS(Taxes!$P$77:$P$79,Taxes!$N$77:$N$79,SUMIFS(Taxes!$N$14:$N$17,Taxes!$J$14:$J$17,YEAR(AH$4))),
IF(Taxes!$N$12&gt;1,SUMIFS(Taxes!$P$77:$P$79,Taxes!$N$77:$N$79,Taxes!$N$12),IF(Taxes!$P100&lt;&gt;"",Taxes!$P100,SUMIFS(Taxes!$P$77:$P$79,Taxes!$N$77:$N$79,Taxes!$N$12)))
))
)</f>
        <v>0</v>
      </c>
      <c r="AI304" s="5">
        <f ca="1">IF(AI$4="",0,AI192*
IF(SUMIFS(Taxes!$N$14:$N$17,Taxes!$J$14:$J$17,YEAR(AI$4))=4,IF(AI$1&lt;=Taxes!$P$81*12,Taxes!$P$82,IF(AI$1&lt;=Taxes!$P$83*12,Taxes!$P$84,IF(Taxes!$P100&lt;&gt;"",Taxes!$P100,Taxes!$P$77))),
IF(SUMIFS(Taxes!$N$14:$N$17,Taxes!$J$14:$J$17,YEAR(AI$4))&gt;1,SUMIFS(Taxes!$P$77:$P$79,Taxes!$N$77:$N$79,SUMIFS(Taxes!$N$14:$N$17,Taxes!$J$14:$J$17,YEAR(AI$4))),
IF(Taxes!$N$12&gt;1,SUMIFS(Taxes!$P$77:$P$79,Taxes!$N$77:$N$79,Taxes!$N$12),IF(Taxes!$P100&lt;&gt;"",Taxes!$P100,SUMIFS(Taxes!$P$77:$P$79,Taxes!$N$77:$N$79,Taxes!$N$12)))
))
)</f>
        <v>0</v>
      </c>
      <c r="AJ304" s="5">
        <f ca="1">IF(AJ$4="",0,AJ192*
IF(SUMIFS(Taxes!$N$14:$N$17,Taxes!$J$14:$J$17,YEAR(AJ$4))=4,IF(AJ$1&lt;=Taxes!$P$81*12,Taxes!$P$82,IF(AJ$1&lt;=Taxes!$P$83*12,Taxes!$P$84,IF(Taxes!$P100&lt;&gt;"",Taxes!$P100,Taxes!$P$77))),
IF(SUMIFS(Taxes!$N$14:$N$17,Taxes!$J$14:$J$17,YEAR(AJ$4))&gt;1,SUMIFS(Taxes!$P$77:$P$79,Taxes!$N$77:$N$79,SUMIFS(Taxes!$N$14:$N$17,Taxes!$J$14:$J$17,YEAR(AJ$4))),
IF(Taxes!$N$12&gt;1,SUMIFS(Taxes!$P$77:$P$79,Taxes!$N$77:$N$79,Taxes!$N$12),IF(Taxes!$P100&lt;&gt;"",Taxes!$P100,SUMIFS(Taxes!$P$77:$P$79,Taxes!$N$77:$N$79,Taxes!$N$12)))
))
)</f>
        <v>0</v>
      </c>
      <c r="AK304" s="5">
        <f ca="1">IF(AK$4="",0,AK192*
IF(SUMIFS(Taxes!$N$14:$N$17,Taxes!$J$14:$J$17,YEAR(AK$4))=4,IF(AK$1&lt;=Taxes!$P$81*12,Taxes!$P$82,IF(AK$1&lt;=Taxes!$P$83*12,Taxes!$P$84,IF(Taxes!$P100&lt;&gt;"",Taxes!$P100,Taxes!$P$77))),
IF(SUMIFS(Taxes!$N$14:$N$17,Taxes!$J$14:$J$17,YEAR(AK$4))&gt;1,SUMIFS(Taxes!$P$77:$P$79,Taxes!$N$77:$N$79,SUMIFS(Taxes!$N$14:$N$17,Taxes!$J$14:$J$17,YEAR(AK$4))),
IF(Taxes!$N$12&gt;1,SUMIFS(Taxes!$P$77:$P$79,Taxes!$N$77:$N$79,Taxes!$N$12),IF(Taxes!$P100&lt;&gt;"",Taxes!$P100,SUMIFS(Taxes!$P$77:$P$79,Taxes!$N$77:$N$79,Taxes!$N$12)))
))
)</f>
        <v>0</v>
      </c>
      <c r="AL304" s="5">
        <f ca="1">IF(AL$4="",0,AL192*
IF(SUMIFS(Taxes!$N$14:$N$17,Taxes!$J$14:$J$17,YEAR(AL$4))=4,IF(AL$1&lt;=Taxes!$P$81*12,Taxes!$P$82,IF(AL$1&lt;=Taxes!$P$83*12,Taxes!$P$84,IF(Taxes!$P100&lt;&gt;"",Taxes!$P100,Taxes!$P$77))),
IF(SUMIFS(Taxes!$N$14:$N$17,Taxes!$J$14:$J$17,YEAR(AL$4))&gt;1,SUMIFS(Taxes!$P$77:$P$79,Taxes!$N$77:$N$79,SUMIFS(Taxes!$N$14:$N$17,Taxes!$J$14:$J$17,YEAR(AL$4))),
IF(Taxes!$N$12&gt;1,SUMIFS(Taxes!$P$77:$P$79,Taxes!$N$77:$N$79,Taxes!$N$12),IF(Taxes!$P100&lt;&gt;"",Taxes!$P100,SUMIFS(Taxes!$P$77:$P$79,Taxes!$N$77:$N$79,Taxes!$N$12)))
))
)</f>
        <v>0</v>
      </c>
      <c r="AM304" s="5">
        <f ca="1">IF(AM$4="",0,AM192*
IF(SUMIFS(Taxes!$N$14:$N$17,Taxes!$J$14:$J$17,YEAR(AM$4))=4,IF(AM$1&lt;=Taxes!$P$81*12,Taxes!$P$82,IF(AM$1&lt;=Taxes!$P$83*12,Taxes!$P$84,IF(Taxes!$P100&lt;&gt;"",Taxes!$P100,Taxes!$P$77))),
IF(SUMIFS(Taxes!$N$14:$N$17,Taxes!$J$14:$J$17,YEAR(AM$4))&gt;1,SUMIFS(Taxes!$P$77:$P$79,Taxes!$N$77:$N$79,SUMIFS(Taxes!$N$14:$N$17,Taxes!$J$14:$J$17,YEAR(AM$4))),
IF(Taxes!$N$12&gt;1,SUMIFS(Taxes!$P$77:$P$79,Taxes!$N$77:$N$79,Taxes!$N$12),IF(Taxes!$P100&lt;&gt;"",Taxes!$P100,SUMIFS(Taxes!$P$77:$P$79,Taxes!$N$77:$N$79,Taxes!$N$12)))
))
)</f>
        <v>7337.8916666666692</v>
      </c>
      <c r="AN304" s="5">
        <f ca="1">IF(AN$4="",0,AN192*
IF(SUMIFS(Taxes!$N$14:$N$17,Taxes!$J$14:$J$17,YEAR(AN$4))=4,IF(AN$1&lt;=Taxes!$P$81*12,Taxes!$P$82,IF(AN$1&lt;=Taxes!$P$83*12,Taxes!$P$84,IF(Taxes!$P100&lt;&gt;"",Taxes!$P100,Taxes!$P$77))),
IF(SUMIFS(Taxes!$N$14:$N$17,Taxes!$J$14:$J$17,YEAR(AN$4))&gt;1,SUMIFS(Taxes!$P$77:$P$79,Taxes!$N$77:$N$79,SUMIFS(Taxes!$N$14:$N$17,Taxes!$J$14:$J$17,YEAR(AN$4))),
IF(Taxes!$N$12&gt;1,SUMIFS(Taxes!$P$77:$P$79,Taxes!$N$77:$N$79,Taxes!$N$12),IF(Taxes!$P100&lt;&gt;"",Taxes!$P100,SUMIFS(Taxes!$P$77:$P$79,Taxes!$N$77:$N$79,Taxes!$N$12)))
))
)</f>
        <v>9106.0583333333325</v>
      </c>
      <c r="AO304" s="5">
        <f ca="1">IF(AO$4="",0,AO192*
IF(SUMIFS(Taxes!$N$14:$N$17,Taxes!$J$14:$J$17,YEAR(AO$4))=4,IF(AO$1&lt;=Taxes!$P$81*12,Taxes!$P$82,IF(AO$1&lt;=Taxes!$P$83*12,Taxes!$P$84,IF(Taxes!$P100&lt;&gt;"",Taxes!$P100,Taxes!$P$77))),
IF(SUMIFS(Taxes!$N$14:$N$17,Taxes!$J$14:$J$17,YEAR(AO$4))&gt;1,SUMIFS(Taxes!$P$77:$P$79,Taxes!$N$77:$N$79,SUMIFS(Taxes!$N$14:$N$17,Taxes!$J$14:$J$17,YEAR(AO$4))),
IF(Taxes!$N$12&gt;1,SUMIFS(Taxes!$P$77:$P$79,Taxes!$N$77:$N$79,Taxes!$N$12),IF(Taxes!$P100&lt;&gt;"",Taxes!$P100,SUMIFS(Taxes!$P$77:$P$79,Taxes!$N$77:$N$79,Taxes!$N$12)))
))
)</f>
        <v>10874.224999999999</v>
      </c>
      <c r="AP304" s="5">
        <f ca="1">IF(AP$4="",0,AP192*
IF(SUMIFS(Taxes!$N$14:$N$17,Taxes!$J$14:$J$17,YEAR(AP$4))=4,IF(AP$1&lt;=Taxes!$P$81*12,Taxes!$P$82,IF(AP$1&lt;=Taxes!$P$83*12,Taxes!$P$84,IF(Taxes!$P100&lt;&gt;"",Taxes!$P100,Taxes!$P$77))),
IF(SUMIFS(Taxes!$N$14:$N$17,Taxes!$J$14:$J$17,YEAR(AP$4))&gt;1,SUMIFS(Taxes!$P$77:$P$79,Taxes!$N$77:$N$79,SUMIFS(Taxes!$N$14:$N$17,Taxes!$J$14:$J$17,YEAR(AP$4))),
IF(Taxes!$N$12&gt;1,SUMIFS(Taxes!$P$77:$P$79,Taxes!$N$77:$N$79,Taxes!$N$12),IF(Taxes!$P100&lt;&gt;"",Taxes!$P100,SUMIFS(Taxes!$P$77:$P$79,Taxes!$N$77:$N$79,Taxes!$N$12)))
))
)</f>
        <v>12889.050916666667</v>
      </c>
      <c r="AQ304" s="5">
        <f ca="1">IF(AQ$4="",0,AQ192*
IF(SUMIFS(Taxes!$N$14:$N$17,Taxes!$J$14:$J$17,YEAR(AQ$4))=4,IF(AQ$1&lt;=Taxes!$P$81*12,Taxes!$P$82,IF(AQ$1&lt;=Taxes!$P$83*12,Taxes!$P$84,IF(Taxes!$P100&lt;&gt;"",Taxes!$P100,Taxes!$P$77))),
IF(SUMIFS(Taxes!$N$14:$N$17,Taxes!$J$14:$J$17,YEAR(AQ$4))&gt;1,SUMIFS(Taxes!$P$77:$P$79,Taxes!$N$77:$N$79,SUMIFS(Taxes!$N$14:$N$17,Taxes!$J$14:$J$17,YEAR(AQ$4))),
IF(Taxes!$N$12&gt;1,SUMIFS(Taxes!$P$77:$P$79,Taxes!$N$77:$N$79,Taxes!$N$12),IF(Taxes!$P100&lt;&gt;"",Taxes!$P100,SUMIFS(Taxes!$P$77:$P$79,Taxes!$N$77:$N$79,Taxes!$N$12)))
))
)</f>
        <v>14771.264333333338</v>
      </c>
      <c r="AR304" s="5">
        <f ca="1">IF(AR$4="",0,AR192*
IF(SUMIFS(Taxes!$N$14:$N$17,Taxes!$J$14:$J$17,YEAR(AR$4))=4,IF(AR$1&lt;=Taxes!$P$81*12,Taxes!$P$82,IF(AR$1&lt;=Taxes!$P$83*12,Taxes!$P$84,IF(Taxes!$P100&lt;&gt;"",Taxes!$P100,Taxes!$P$77))),
IF(SUMIFS(Taxes!$N$14:$N$17,Taxes!$J$14:$J$17,YEAR(AR$4))&gt;1,SUMIFS(Taxes!$P$77:$P$79,Taxes!$N$77:$N$79,SUMIFS(Taxes!$N$14:$N$17,Taxes!$J$14:$J$17,YEAR(AR$4))),
IF(Taxes!$N$12&gt;1,SUMIFS(Taxes!$P$77:$P$79,Taxes!$N$77:$N$79,Taxes!$N$12),IF(Taxes!$P100&lt;&gt;"",Taxes!$P100,SUMIFS(Taxes!$P$77:$P$79,Taxes!$N$77:$N$79,Taxes!$N$12)))
))
)</f>
        <v>16664.086749999999</v>
      </c>
      <c r="AS304" s="5">
        <f ca="1">IF(AS$4="",0,AS192*
IF(SUMIFS(Taxes!$N$14:$N$17,Taxes!$J$14:$J$17,YEAR(AS$4))=4,IF(AS$1&lt;=Taxes!$P$81*12,Taxes!$P$82,IF(AS$1&lt;=Taxes!$P$83*12,Taxes!$P$84,IF(Taxes!$P100&lt;&gt;"",Taxes!$P100,Taxes!$P$77))),
IF(SUMIFS(Taxes!$N$14:$N$17,Taxes!$J$14:$J$17,YEAR(AS$4))&gt;1,SUMIFS(Taxes!$P$77:$P$79,Taxes!$N$77:$N$79,SUMIFS(Taxes!$N$14:$N$17,Taxes!$J$14:$J$17,YEAR(AS$4))),
IF(Taxes!$N$12&gt;1,SUMIFS(Taxes!$P$77:$P$79,Taxes!$N$77:$N$79,Taxes!$N$12),IF(Taxes!$P100&lt;&gt;"",Taxes!$P100,SUMIFS(Taxes!$P$77:$P$79,Taxes!$N$77:$N$79,Taxes!$N$12)))
))
)</f>
        <v>18485.298416666668</v>
      </c>
      <c r="AT304" s="5">
        <f ca="1">IF(AT$4="",0,AT192*
IF(SUMIFS(Taxes!$N$14:$N$17,Taxes!$J$14:$J$17,YEAR(AT$4))=4,IF(AT$1&lt;=Taxes!$P$81*12,Taxes!$P$82,IF(AT$1&lt;=Taxes!$P$83*12,Taxes!$P$84,IF(Taxes!$P100&lt;&gt;"",Taxes!$P100,Taxes!$P$77))),
IF(SUMIFS(Taxes!$N$14:$N$17,Taxes!$J$14:$J$17,YEAR(AT$4))&gt;1,SUMIFS(Taxes!$P$77:$P$79,Taxes!$N$77:$N$79,SUMIFS(Taxes!$N$14:$N$17,Taxes!$J$14:$J$17,YEAR(AT$4))),
IF(Taxes!$N$12&gt;1,SUMIFS(Taxes!$P$77:$P$79,Taxes!$N$77:$N$79,Taxes!$N$12),IF(Taxes!$P100&lt;&gt;"",Taxes!$P100,SUMIFS(Taxes!$P$77:$P$79,Taxes!$N$77:$N$79,Taxes!$N$12)))
))
)</f>
        <v>20306.510083333334</v>
      </c>
      <c r="AU304" s="5">
        <f ca="1">IF(AU$4="",0,AU192*
IF(SUMIFS(Taxes!$N$14:$N$17,Taxes!$J$14:$J$17,YEAR(AU$4))=4,IF(AU$1&lt;=Taxes!$P$81*12,Taxes!$P$82,IF(AU$1&lt;=Taxes!$P$83*12,Taxes!$P$84,IF(Taxes!$P100&lt;&gt;"",Taxes!$P100,Taxes!$P$77))),
IF(SUMIFS(Taxes!$N$14:$N$17,Taxes!$J$14:$J$17,YEAR(AU$4))&gt;1,SUMIFS(Taxes!$P$77:$P$79,Taxes!$N$77:$N$79,SUMIFS(Taxes!$N$14:$N$17,Taxes!$J$14:$J$17,YEAR(AU$4))),
IF(Taxes!$N$12&gt;1,SUMIFS(Taxes!$P$77:$P$79,Taxes!$N$77:$N$79,Taxes!$N$12),IF(Taxes!$P100&lt;&gt;"",Taxes!$P100,SUMIFS(Taxes!$P$77:$P$79,Taxes!$N$77:$N$79,Taxes!$N$12)))
))
)</f>
        <v>22127.721749999997</v>
      </c>
      <c r="AV304" s="5">
        <f ca="1">IF(AV$4="",0,AV192*
IF(SUMIFS(Taxes!$N$14:$N$17,Taxes!$J$14:$J$17,YEAR(AV$4))=4,IF(AV$1&lt;=Taxes!$P$81*12,Taxes!$P$82,IF(AV$1&lt;=Taxes!$P$83*12,Taxes!$P$84,IF(Taxes!$P100&lt;&gt;"",Taxes!$P100,Taxes!$P$77))),
IF(SUMIFS(Taxes!$N$14:$N$17,Taxes!$J$14:$J$17,YEAR(AV$4))&gt;1,SUMIFS(Taxes!$P$77:$P$79,Taxes!$N$77:$N$79,SUMIFS(Taxes!$N$14:$N$17,Taxes!$J$14:$J$17,YEAR(AV$4))),
IF(Taxes!$N$12&gt;1,SUMIFS(Taxes!$P$77:$P$79,Taxes!$N$77:$N$79,Taxes!$N$12),IF(Taxes!$P100&lt;&gt;"",Taxes!$P100,SUMIFS(Taxes!$P$77:$P$79,Taxes!$N$77:$N$79,Taxes!$N$12)))
))
)</f>
        <v>24399.683304166669</v>
      </c>
      <c r="AW304" s="5">
        <f ca="1">IF(AW$4="",0,AW192*
IF(SUMIFS(Taxes!$N$14:$N$17,Taxes!$J$14:$J$17,YEAR(AW$4))=4,IF(AW$1&lt;=Taxes!$P$81*12,Taxes!$P$82,IF(AW$1&lt;=Taxes!$P$83*12,Taxes!$P$84,IF(Taxes!$P100&lt;&gt;"",Taxes!$P100,Taxes!$P$77))),
IF(SUMIFS(Taxes!$N$14:$N$17,Taxes!$J$14:$J$17,YEAR(AW$4))&gt;1,SUMIFS(Taxes!$P$77:$P$79,Taxes!$N$77:$N$79,SUMIFS(Taxes!$N$14:$N$17,Taxes!$J$14:$J$17,YEAR(AW$4))),
IF(Taxes!$N$12&gt;1,SUMIFS(Taxes!$P$77:$P$79,Taxes!$N$77:$N$79,Taxes!$N$12),IF(Taxes!$P100&lt;&gt;"",Taxes!$P100,SUMIFS(Taxes!$P$77:$P$79,Taxes!$N$77:$N$79,Taxes!$N$12)))
))
)</f>
        <v>26403.926743333333</v>
      </c>
      <c r="AX304" s="5">
        <f ca="1">IF(AX$4="",0,AX192*
IF(SUMIFS(Taxes!$N$14:$N$17,Taxes!$J$14:$J$17,YEAR(AX$4))=4,IF(AX$1&lt;=Taxes!$P$81*12,Taxes!$P$82,IF(AX$1&lt;=Taxes!$P$83*12,Taxes!$P$84,IF(Taxes!$P100&lt;&gt;"",Taxes!$P100,Taxes!$P$77))),
IF(SUMIFS(Taxes!$N$14:$N$17,Taxes!$J$14:$J$17,YEAR(AX$4))&gt;1,SUMIFS(Taxes!$P$77:$P$79,Taxes!$N$77:$N$79,SUMIFS(Taxes!$N$14:$N$17,Taxes!$J$14:$J$17,YEAR(AX$4))),
IF(Taxes!$N$12&gt;1,SUMIFS(Taxes!$P$77:$P$79,Taxes!$N$77:$N$79,Taxes!$N$12),IF(Taxes!$P100&lt;&gt;"",Taxes!$P100,SUMIFS(Taxes!$P$77:$P$79,Taxes!$N$77:$N$79,Taxes!$N$12)))
))
)</f>
        <v>28419.097452499998</v>
      </c>
      <c r="AY304" s="5">
        <f ca="1">IF(AY$4="",0,AY192*
IF(SUMIFS(Taxes!$N$14:$N$17,Taxes!$J$14:$J$17,YEAR(AY$4))=4,IF(AY$1&lt;=Taxes!$P$81*12,Taxes!$P$82,IF(AY$1&lt;=Taxes!$P$83*12,Taxes!$P$84,IF(Taxes!$P100&lt;&gt;"",Taxes!$P100,Taxes!$P$77))),
IF(SUMIFS(Taxes!$N$14:$N$17,Taxes!$J$14:$J$17,YEAR(AY$4))&gt;1,SUMIFS(Taxes!$P$77:$P$79,Taxes!$N$77:$N$79,SUMIFS(Taxes!$N$14:$N$17,Taxes!$J$14:$J$17,YEAR(AY$4))),
IF(Taxes!$N$12&gt;1,SUMIFS(Taxes!$P$77:$P$79,Taxes!$N$77:$N$79,Taxes!$N$12),IF(Taxes!$P100&lt;&gt;"",Taxes!$P100,SUMIFS(Taxes!$P$77:$P$79,Taxes!$N$77:$N$79,Taxes!$N$12)))
))
)</f>
        <v>30294.945469166665</v>
      </c>
      <c r="AZ304" s="5">
        <f ca="1">IF(AZ$4="",0,AZ192*
IF(SUMIFS(Taxes!$N$14:$N$17,Taxes!$J$14:$J$17,YEAR(AZ$4))=4,IF(AZ$1&lt;=Taxes!$P$81*12,Taxes!$P$82,IF(AZ$1&lt;=Taxes!$P$83*12,Taxes!$P$84,IF(Taxes!$P100&lt;&gt;"",Taxes!$P100,Taxes!$P$77))),
IF(SUMIFS(Taxes!$N$14:$N$17,Taxes!$J$14:$J$17,YEAR(AZ$4))&gt;1,SUMIFS(Taxes!$P$77:$P$79,Taxes!$N$77:$N$79,SUMIFS(Taxes!$N$14:$N$17,Taxes!$J$14:$J$17,YEAR(AZ$4))),
IF(Taxes!$N$12&gt;1,SUMIFS(Taxes!$P$77:$P$79,Taxes!$N$77:$N$79,Taxes!$N$12),IF(Taxes!$P100&lt;&gt;"",Taxes!$P100,SUMIFS(Taxes!$P$77:$P$79,Taxes!$N$77:$N$79,Taxes!$N$12)))
))
)</f>
        <v>32170.793485833332</v>
      </c>
      <c r="BA304" s="5">
        <f ca="1">IF(BA$4="",0,BA192*
IF(SUMIFS(Taxes!$N$14:$N$17,Taxes!$J$14:$J$17,YEAR(BA$4))=4,IF(BA$1&lt;=Taxes!$P$81*12,Taxes!$P$82,IF(BA$1&lt;=Taxes!$P$83*12,Taxes!$P$84,IF(Taxes!$P100&lt;&gt;"",Taxes!$P100,Taxes!$P$77))),
IF(SUMIFS(Taxes!$N$14:$N$17,Taxes!$J$14:$J$17,YEAR(BA$4))&gt;1,SUMIFS(Taxes!$P$77:$P$79,Taxes!$N$77:$N$79,SUMIFS(Taxes!$N$14:$N$17,Taxes!$J$14:$J$17,YEAR(BA$4))),
IF(Taxes!$N$12&gt;1,SUMIFS(Taxes!$P$77:$P$79,Taxes!$N$77:$N$79,Taxes!$N$12),IF(Taxes!$P100&lt;&gt;"",Taxes!$P100,SUMIFS(Taxes!$P$77:$P$79,Taxes!$N$77:$N$79,Taxes!$N$12)))
))
)</f>
        <v>34046.641502500002</v>
      </c>
      <c r="BB304" s="5">
        <f ca="1">IF(BB$4="",0,BB192*
IF(SUMIFS(Taxes!$N$14:$N$17,Taxes!$J$14:$J$17,YEAR(BB$4))=4,IF(BB$1&lt;=Taxes!$P$81*12,Taxes!$P$82,IF(BB$1&lt;=Taxes!$P$83*12,Taxes!$P$84,IF(Taxes!$P100&lt;&gt;"",Taxes!$P100,Taxes!$P$77))),
IF(SUMIFS(Taxes!$N$14:$N$17,Taxes!$J$14:$J$17,YEAR(BB$4))&gt;1,SUMIFS(Taxes!$P$77:$P$79,Taxes!$N$77:$N$79,SUMIFS(Taxes!$N$14:$N$17,Taxes!$J$14:$J$17,YEAR(BB$4))),
IF(Taxes!$N$12&gt;1,SUMIFS(Taxes!$P$77:$P$79,Taxes!$N$77:$N$79,Taxes!$N$12),IF(Taxes!$P100&lt;&gt;"",Taxes!$P100,SUMIFS(Taxes!$P$77:$P$79,Taxes!$N$77:$N$79,Taxes!$N$12)))
))
)</f>
        <v>36589.353489091664</v>
      </c>
      <c r="BC304" s="5">
        <f ca="1">IF(BC$4="",0,BC192*
IF(SUMIFS(Taxes!$N$14:$N$17,Taxes!$J$14:$J$17,YEAR(BC$4))=4,IF(BC$1&lt;=Taxes!$P$81*12,Taxes!$P$82,IF(BC$1&lt;=Taxes!$P$83*12,Taxes!$P$84,IF(Taxes!$P100&lt;&gt;"",Taxes!$P100,Taxes!$P$77))),
IF(SUMIFS(Taxes!$N$14:$N$17,Taxes!$J$14:$J$17,YEAR(BC$4))&gt;1,SUMIFS(Taxes!$P$77:$P$79,Taxes!$N$77:$N$79,SUMIFS(Taxes!$N$14:$N$17,Taxes!$J$14:$J$17,YEAR(BC$4))),
IF(Taxes!$N$12&gt;1,SUMIFS(Taxes!$P$77:$P$79,Taxes!$N$77:$N$79,Taxes!$N$12),IF(Taxes!$P100&lt;&gt;"",Taxes!$P100,SUMIFS(Taxes!$P$77:$P$79,Taxes!$N$77:$N$79,Taxes!$N$12)))
))
)</f>
        <v>38141.617722883326</v>
      </c>
      <c r="BD304" s="5">
        <f ca="1">IF(BD$4="",0,BD192*
IF(SUMIFS(Taxes!$N$14:$N$17,Taxes!$J$14:$J$17,YEAR(BD$4))=4,IF(BD$1&lt;=Taxes!$P$81*12,Taxes!$P$82,IF(BD$1&lt;=Taxes!$P$83*12,Taxes!$P$84,IF(Taxes!$P100&lt;&gt;"",Taxes!$P100,Taxes!$P$77))),
IF(SUMIFS(Taxes!$N$14:$N$17,Taxes!$J$14:$J$17,YEAR(BD$4))&gt;1,SUMIFS(Taxes!$P$77:$P$79,Taxes!$N$77:$N$79,SUMIFS(Taxes!$N$14:$N$17,Taxes!$J$14:$J$17,YEAR(BD$4))),
IF(Taxes!$N$12&gt;1,SUMIFS(Taxes!$P$77:$P$79,Taxes!$N$77:$N$79,Taxes!$N$12),IF(Taxes!$P100&lt;&gt;"",Taxes!$P100,SUMIFS(Taxes!$P$77:$P$79,Taxes!$N$77:$N$79,Taxes!$N$12)))
))
)</f>
        <v>39222.10618048333</v>
      </c>
      <c r="BE304" s="5">
        <f ca="1">IF(BE$4="",0,BE192*
IF(SUMIFS(Taxes!$N$14:$N$17,Taxes!$J$14:$J$17,YEAR(BE$4))=4,IF(BE$1&lt;=Taxes!$P$81*12,Taxes!$P$82,IF(BE$1&lt;=Taxes!$P$83*12,Taxes!$P$84,IF(Taxes!$P100&lt;&gt;"",Taxes!$P100,Taxes!$P$77))),
IF(SUMIFS(Taxes!$N$14:$N$17,Taxes!$J$14:$J$17,YEAR(BE$4))&gt;1,SUMIFS(Taxes!$P$77:$P$79,Taxes!$N$77:$N$79,SUMIFS(Taxes!$N$14:$N$17,Taxes!$J$14:$J$17,YEAR(BE$4))),
IF(Taxes!$N$12&gt;1,SUMIFS(Taxes!$P$77:$P$79,Taxes!$N$77:$N$79,Taxes!$N$12),IF(Taxes!$P100&lt;&gt;"",Taxes!$P100,SUMIFS(Taxes!$P$77:$P$79,Taxes!$N$77:$N$79,Taxes!$N$12)))
))
)</f>
        <v>39801.743217633339</v>
      </c>
      <c r="BF304" s="5">
        <f ca="1">IF(BF$4="",0,BF192*
IF(SUMIFS(Taxes!$N$14:$N$17,Taxes!$J$14:$J$17,YEAR(BF$4))=4,IF(BF$1&lt;=Taxes!$P$81*12,Taxes!$P$82,IF(BF$1&lt;=Taxes!$P$83*12,Taxes!$P$84,IF(Taxes!$P100&lt;&gt;"",Taxes!$P100,Taxes!$P$77))),
IF(SUMIFS(Taxes!$N$14:$N$17,Taxes!$J$14:$J$17,YEAR(BF$4))&gt;1,SUMIFS(Taxes!$P$77:$P$79,Taxes!$N$77:$N$79,SUMIFS(Taxes!$N$14:$N$17,Taxes!$J$14:$J$17,YEAR(BF$4))),
IF(Taxes!$N$12&gt;1,SUMIFS(Taxes!$P$77:$P$79,Taxes!$N$77:$N$79,Taxes!$N$12),IF(Taxes!$P100&lt;&gt;"",Taxes!$P100,SUMIFS(Taxes!$P$77:$P$79,Taxes!$N$77:$N$79,Taxes!$N$12)))
))
)</f>
        <v>40284.774081924996</v>
      </c>
      <c r="BG304" s="5">
        <f ca="1">IF(BG$4="",0,BG192*
IF(SUMIFS(Taxes!$N$14:$N$17,Taxes!$J$14:$J$17,YEAR(BG$4))=4,IF(BG$1&lt;=Taxes!$P$81*12,Taxes!$P$82,IF(BG$1&lt;=Taxes!$P$83*12,Taxes!$P$84,IF(Taxes!$P100&lt;&gt;"",Taxes!$P100,Taxes!$P$77))),
IF(SUMIFS(Taxes!$N$14:$N$17,Taxes!$J$14:$J$17,YEAR(BG$4))&gt;1,SUMIFS(Taxes!$P$77:$P$79,Taxes!$N$77:$N$79,SUMIFS(Taxes!$N$14:$N$17,Taxes!$J$14:$J$17,YEAR(BG$4))),
IF(Taxes!$N$12&gt;1,SUMIFS(Taxes!$P$77:$P$79,Taxes!$N$77:$N$79,Taxes!$N$12),IF(Taxes!$P100&lt;&gt;"",Taxes!$P100,SUMIFS(Taxes!$P$77:$P$79,Taxes!$N$77:$N$79,Taxes!$N$12)))
))
)</f>
        <v>40767.804946216667</v>
      </c>
      <c r="BH304" s="5">
        <f ca="1">IF(BH$4="",0,BH192*
IF(SUMIFS(Taxes!$N$14:$N$17,Taxes!$J$14:$J$17,YEAR(BH$4))=4,IF(BH$1&lt;=Taxes!$P$81*12,Taxes!$P$82,IF(BH$1&lt;=Taxes!$P$83*12,Taxes!$P$84,IF(Taxes!$P100&lt;&gt;"",Taxes!$P100,Taxes!$P$77))),
IF(SUMIFS(Taxes!$N$14:$N$17,Taxes!$J$14:$J$17,YEAR(BH$4))&gt;1,SUMIFS(Taxes!$P$77:$P$79,Taxes!$N$77:$N$79,SUMIFS(Taxes!$N$14:$N$17,Taxes!$J$14:$J$17,YEAR(BH$4))),
IF(Taxes!$N$12&gt;1,SUMIFS(Taxes!$P$77:$P$79,Taxes!$N$77:$N$79,Taxes!$N$12),IF(Taxes!$P100&lt;&gt;"",Taxes!$P100,SUMIFS(Taxes!$P$77:$P$79,Taxes!$N$77:$N$79,Taxes!$N$12)))
))
)</f>
        <v>41998.567588431833</v>
      </c>
      <c r="BI304" s="5">
        <f ca="1">IF(BI$4="",0,BI192*
IF(SUMIFS(Taxes!$N$14:$N$17,Taxes!$J$14:$J$17,YEAR(BI$4))=4,IF(BI$1&lt;=Taxes!$P$81*12,Taxes!$P$82,IF(BI$1&lt;=Taxes!$P$83*12,Taxes!$P$84,IF(Taxes!$P100&lt;&gt;"",Taxes!$P100,Taxes!$P$77))),
IF(SUMIFS(Taxes!$N$14:$N$17,Taxes!$J$14:$J$17,YEAR(BI$4))&gt;1,SUMIFS(Taxes!$P$77:$P$79,Taxes!$N$77:$N$79,SUMIFS(Taxes!$N$14:$N$17,Taxes!$J$14:$J$17,YEAR(BI$4))),
IF(Taxes!$N$12&gt;1,SUMIFS(Taxes!$P$77:$P$79,Taxes!$N$77:$N$79,Taxes!$N$12),IF(Taxes!$P100&lt;&gt;"",Taxes!$P100,SUMIFS(Taxes!$P$77:$P$79,Taxes!$N$77:$N$79,Taxes!$N$12)))
))
)</f>
        <v>42739.536934255251</v>
      </c>
      <c r="BJ304" s="5">
        <f ca="1">IF(BJ$4="",0,BJ192*
IF(SUMIFS(Taxes!$N$14:$N$17,Taxes!$J$14:$J$17,YEAR(BJ$4))=4,IF(BJ$1&lt;=Taxes!$P$81*12,Taxes!$P$82,IF(BJ$1&lt;=Taxes!$P$83*12,Taxes!$P$84,IF(Taxes!$P100&lt;&gt;"",Taxes!$P100,Taxes!$P$77))),
IF(SUMIFS(Taxes!$N$14:$N$17,Taxes!$J$14:$J$17,YEAR(BJ$4))&gt;1,SUMIFS(Taxes!$P$77:$P$79,Taxes!$N$77:$N$79,SUMIFS(Taxes!$N$14:$N$17,Taxes!$J$14:$J$17,YEAR(BJ$4))),
IF(Taxes!$N$12&gt;1,SUMIFS(Taxes!$P$77:$P$79,Taxes!$N$77:$N$79,Taxes!$N$12),IF(Taxes!$P100&lt;&gt;"",Taxes!$P100,SUMIFS(Taxes!$P$77:$P$79,Taxes!$N$77:$N$79,Taxes!$N$12)))
))
)</f>
        <v>43483.404465264408</v>
      </c>
      <c r="BK304" s="5">
        <f ca="1">IF(BK$4="",0,BK192*
IF(SUMIFS(Taxes!$N$14:$N$17,Taxes!$J$14:$J$17,YEAR(BK$4))=4,IF(BK$1&lt;=Taxes!$P$81*12,Taxes!$P$82,IF(BK$1&lt;=Taxes!$P$83*12,Taxes!$P$84,IF(Taxes!$P100&lt;&gt;"",Taxes!$P100,Taxes!$P$77))),
IF(SUMIFS(Taxes!$N$14:$N$17,Taxes!$J$14:$J$17,YEAR(BK$4))&gt;1,SUMIFS(Taxes!$P$77:$P$79,Taxes!$N$77:$N$79,SUMIFS(Taxes!$N$14:$N$17,Taxes!$J$14:$J$17,YEAR(BK$4))),
IF(Taxes!$N$12&gt;1,SUMIFS(Taxes!$P$77:$P$79,Taxes!$N$77:$N$79,Taxes!$N$12),IF(Taxes!$P100&lt;&gt;"",Taxes!$P100,SUMIFS(Taxes!$P$77:$P$79,Taxes!$N$77:$N$79,Taxes!$N$12)))
))
)</f>
        <v>43980.926255484839</v>
      </c>
      <c r="BL304" s="5">
        <f ca="1">IF(BL$4="",0,BL192*
IF(SUMIFS(Taxes!$N$14:$N$17,Taxes!$J$14:$J$17,YEAR(BL$4))=4,IF(BL$1&lt;=Taxes!$P$81*12,Taxes!$P$82,IF(BL$1&lt;=Taxes!$P$83*12,Taxes!$P$84,IF(Taxes!$P100&lt;&gt;"",Taxes!$P100,Taxes!$P$77))),
IF(SUMIFS(Taxes!$N$14:$N$17,Taxes!$J$14:$J$17,YEAR(BL$4))&gt;1,SUMIFS(Taxes!$P$77:$P$79,Taxes!$N$77:$N$79,SUMIFS(Taxes!$N$14:$N$17,Taxes!$J$14:$J$17,YEAR(BL$4))),
IF(Taxes!$N$12&gt;1,SUMIFS(Taxes!$P$77:$P$79,Taxes!$N$77:$N$79,Taxes!$N$12),IF(Taxes!$P100&lt;&gt;"",Taxes!$P100,SUMIFS(Taxes!$P$77:$P$79,Taxes!$N$77:$N$79,Taxes!$N$12)))
))
)</f>
        <v>44478.448045705256</v>
      </c>
      <c r="BM304" s="5">
        <f ca="1">IF(BM$4="",0,BM192*
IF(SUMIFS(Taxes!$N$14:$N$17,Taxes!$J$14:$J$17,YEAR(BM$4))=4,IF(BM$1&lt;=Taxes!$P$81*12,Taxes!$P$82,IF(BM$1&lt;=Taxes!$P$83*12,Taxes!$P$84,IF(Taxes!$P100&lt;&gt;"",Taxes!$P100,Taxes!$P$77))),
IF(SUMIFS(Taxes!$N$14:$N$17,Taxes!$J$14:$J$17,YEAR(BM$4))&gt;1,SUMIFS(Taxes!$P$77:$P$79,Taxes!$N$77:$N$79,SUMIFS(Taxes!$N$14:$N$17,Taxes!$J$14:$J$17,YEAR(BM$4))),
IF(Taxes!$N$12&gt;1,SUMIFS(Taxes!$P$77:$P$79,Taxes!$N$77:$N$79,Taxes!$N$12),IF(Taxes!$P100&lt;&gt;"",Taxes!$P100,SUMIFS(Taxes!$P$77:$P$79,Taxes!$N$77:$N$79,Taxes!$N$12)))
))
)</f>
        <v>44975.969835925673</v>
      </c>
      <c r="BN304" s="5">
        <f ca="1">IF(BN$4="",0,BN192*
IF(SUMIFS(Taxes!$N$14:$N$17,Taxes!$J$14:$J$17,YEAR(BN$4))=4,IF(BN$1&lt;=Taxes!$P$81*12,Taxes!$P$82,IF(BN$1&lt;=Taxes!$P$83*12,Taxes!$P$84,IF(Taxes!$P100&lt;&gt;"",Taxes!$P100,Taxes!$P$77))),
IF(SUMIFS(Taxes!$N$14:$N$17,Taxes!$J$14:$J$17,YEAR(BN$4))&gt;1,SUMIFS(Taxes!$P$77:$P$79,Taxes!$N$77:$N$79,SUMIFS(Taxes!$N$14:$N$17,Taxes!$J$14:$J$17,YEAR(BN$4))),
IF(Taxes!$N$12&gt;1,SUMIFS(Taxes!$P$77:$P$79,Taxes!$N$77:$N$79,Taxes!$N$12),IF(Taxes!$P100&lt;&gt;"",Taxes!$P100,SUMIFS(Taxes!$P$77:$P$79,Taxes!$N$77:$N$79,Taxes!$N$12)))
))
)</f>
        <v>46297.387710751093</v>
      </c>
      <c r="BO304" s="5">
        <f ca="1">IF(BO$4="",0,BO192*
IF(SUMIFS(Taxes!$N$14:$N$17,Taxes!$J$14:$J$17,YEAR(BO$4))=4,IF(BO$1&lt;=Taxes!$P$81*12,Taxes!$P$82,IF(BO$1&lt;=Taxes!$P$83*12,Taxes!$P$84,IF(Taxes!$P100&lt;&gt;"",Taxes!$P100,Taxes!$P$77))),
IF(SUMIFS(Taxes!$N$14:$N$17,Taxes!$J$14:$J$17,YEAR(BO$4))&gt;1,SUMIFS(Taxes!$P$77:$P$79,Taxes!$N$77:$N$79,SUMIFS(Taxes!$N$14:$N$17,Taxes!$J$14:$J$17,YEAR(BO$4))),
IF(Taxes!$N$12&gt;1,SUMIFS(Taxes!$P$77:$P$79,Taxes!$N$77:$N$79,Taxes!$N$12),IF(Taxes!$P100&lt;&gt;"",Taxes!$P100,SUMIFS(Taxes!$P$77:$P$79,Taxes!$N$77:$N$79,Taxes!$N$12)))
))
)</f>
        <v>47078.496921397149</v>
      </c>
      <c r="BP304" s="5">
        <f ca="1">IF(BP$4="",0,BP192*
IF(SUMIFS(Taxes!$N$14:$N$17,Taxes!$J$14:$J$17,YEAR(BP$4))=4,IF(BP$1&lt;=Taxes!$P$81*12,Taxes!$P$82,IF(BP$1&lt;=Taxes!$P$83*12,Taxes!$P$84,IF(Taxes!$P100&lt;&gt;"",Taxes!$P100,Taxes!$P$77))),
IF(SUMIFS(Taxes!$N$14:$N$17,Taxes!$J$14:$J$17,YEAR(BP$4))&gt;1,SUMIFS(Taxes!$P$77:$P$79,Taxes!$N$77:$N$79,SUMIFS(Taxes!$N$14:$N$17,Taxes!$J$14:$J$17,YEAR(BP$4))),
IF(Taxes!$N$12&gt;1,SUMIFS(Taxes!$P$77:$P$79,Taxes!$N$77:$N$79,Taxes!$N$12),IF(Taxes!$P100&lt;&gt;"",Taxes!$P100,SUMIFS(Taxes!$P$77:$P$79,Taxes!$N$77:$N$79,Taxes!$N$12)))
))
)</f>
        <v>47862.591262784525</v>
      </c>
      <c r="BQ304" s="5">
        <f ca="1">IF(BQ$4="",0,BQ192*
IF(SUMIFS(Taxes!$N$14:$N$17,Taxes!$J$14:$J$17,YEAR(BQ$4))=4,IF(BQ$1&lt;=Taxes!$P$81*12,Taxes!$P$82,IF(BQ$1&lt;=Taxes!$P$83*12,Taxes!$P$84,IF(Taxes!$P100&lt;&gt;"",Taxes!$P100,Taxes!$P$77))),
IF(SUMIFS(Taxes!$N$14:$N$17,Taxes!$J$14:$J$17,YEAR(BQ$4))&gt;1,SUMIFS(Taxes!$P$77:$P$79,Taxes!$N$77:$N$79,SUMIFS(Taxes!$N$14:$N$17,Taxes!$J$14:$J$17,YEAR(BQ$4))),
IF(Taxes!$N$12&gt;1,SUMIFS(Taxes!$P$77:$P$79,Taxes!$N$77:$N$79,Taxes!$N$12),IF(Taxes!$P100&lt;&gt;"",Taxes!$P100,SUMIFS(Taxes!$P$77:$P$79,Taxes!$N$77:$N$79,Taxes!$N$12)))
))
)</f>
        <v>48375.038706711552</v>
      </c>
      <c r="BR304" s="5">
        <f ca="1">IF(BR$4="",0,BR192*
IF(SUMIFS(Taxes!$N$14:$N$17,Taxes!$J$14:$J$17,YEAR(BR$4))=4,IF(BR$1&lt;=Taxes!$P$81*12,Taxes!$P$82,IF(BR$1&lt;=Taxes!$P$83*12,Taxes!$P$84,IF(Taxes!$P100&lt;&gt;"",Taxes!$P100,Taxes!$P$77))),
IF(SUMIFS(Taxes!$N$14:$N$17,Taxes!$J$14:$J$17,YEAR(BR$4))&gt;1,SUMIFS(Taxes!$P$77:$P$79,Taxes!$N$77:$N$79,SUMIFS(Taxes!$N$14:$N$17,Taxes!$J$14:$J$17,YEAR(BR$4))),
IF(Taxes!$N$12&gt;1,SUMIFS(Taxes!$P$77:$P$79,Taxes!$N$77:$N$79,Taxes!$N$12),IF(Taxes!$P100&lt;&gt;"",Taxes!$P100,SUMIFS(Taxes!$P$77:$P$79,Taxes!$N$77:$N$79,Taxes!$N$12)))
))
)</f>
        <v>48887.486150638593</v>
      </c>
      <c r="BS304" s="5">
        <f ca="1">IF(BS$4="",0,BS192*
IF(SUMIFS(Taxes!$N$14:$N$17,Taxes!$J$14:$J$17,YEAR(BS$4))=4,IF(BS$1&lt;=Taxes!$P$81*12,Taxes!$P$82,IF(BS$1&lt;=Taxes!$P$83*12,Taxes!$P$84,IF(Taxes!$P100&lt;&gt;"",Taxes!$P100,Taxes!$P$77))),
IF(SUMIFS(Taxes!$N$14:$N$17,Taxes!$J$14:$J$17,YEAR(BS$4))&gt;1,SUMIFS(Taxes!$P$77:$P$79,Taxes!$N$77:$N$79,SUMIFS(Taxes!$N$14:$N$17,Taxes!$J$14:$J$17,YEAR(BS$4))),
IF(Taxes!$N$12&gt;1,SUMIFS(Taxes!$P$77:$P$79,Taxes!$N$77:$N$79,Taxes!$N$12),IF(Taxes!$P100&lt;&gt;"",Taxes!$P100,SUMIFS(Taxes!$P$77:$P$79,Taxes!$N$77:$N$79,Taxes!$N$12)))
))
)</f>
        <v>49399.933594565606</v>
      </c>
      <c r="BT304" s="5">
        <f ca="1">IF(BT$4="",0,BT192*
IF(SUMIFS(Taxes!$N$14:$N$17,Taxes!$J$14:$J$17,YEAR(BT$4))=4,IF(BT$1&lt;=Taxes!$P$81*12,Taxes!$P$82,IF(BT$1&lt;=Taxes!$P$83*12,Taxes!$P$84,IF(Taxes!$P100&lt;&gt;"",Taxes!$P100,Taxes!$P$77))),
IF(SUMIFS(Taxes!$N$14:$N$17,Taxes!$J$14:$J$17,YEAR(BT$4))&gt;1,SUMIFS(Taxes!$P$77:$P$79,Taxes!$N$77:$N$79,SUMIFS(Taxes!$N$14:$N$17,Taxes!$J$14:$J$17,YEAR(BT$4))),
IF(Taxes!$N$12&gt;1,SUMIFS(Taxes!$P$77:$P$79,Taxes!$N$77:$N$79,Taxes!$N$12),IF(Taxes!$P100&lt;&gt;"",Taxes!$P100,SUMIFS(Taxes!$P$77:$P$79,Taxes!$N$77:$N$79,Taxes!$N$12)))
))
)</f>
        <v>50816.338329579914</v>
      </c>
      <c r="BU304" s="5">
        <f ca="1">IF(BU$4="",0,BU192*
IF(SUMIFS(Taxes!$N$14:$N$17,Taxes!$J$14:$J$17,YEAR(BU$4))=4,IF(BU$1&lt;=Taxes!$P$81*12,Taxes!$P$82,IF(BU$1&lt;=Taxes!$P$83*12,Taxes!$P$84,IF(Taxes!$P100&lt;&gt;"",Taxes!$P100,Taxes!$P$77))),
IF(SUMIFS(Taxes!$N$14:$N$17,Taxes!$J$14:$J$17,YEAR(BU$4))&gt;1,SUMIFS(Taxes!$P$77:$P$79,Taxes!$N$77:$N$79,SUMIFS(Taxes!$N$14:$N$17,Taxes!$J$14:$J$17,YEAR(BU$4))),
IF(Taxes!$N$12&gt;1,SUMIFS(Taxes!$P$77:$P$79,Taxes!$N$77:$N$79,Taxes!$N$12),IF(Taxes!$P100&lt;&gt;"",Taxes!$P100,SUMIFS(Taxes!$P$77:$P$79,Taxes!$N$77:$N$79,Taxes!$N$12)))
))
)</f>
        <v>51639.328924526737</v>
      </c>
      <c r="BV304" s="5">
        <f ca="1">IF(BV$4="",0,BV192*
IF(SUMIFS(Taxes!$N$14:$N$17,Taxes!$J$14:$J$17,YEAR(BV$4))=4,IF(BV$1&lt;=Taxes!$P$81*12,Taxes!$P$82,IF(BV$1&lt;=Taxes!$P$83*12,Taxes!$P$84,IF(Taxes!$P100&lt;&gt;"",Taxes!$P100,Taxes!$P$77))),
IF(SUMIFS(Taxes!$N$14:$N$17,Taxes!$J$14:$J$17,YEAR(BV$4))&gt;1,SUMIFS(Taxes!$P$77:$P$79,Taxes!$N$77:$N$79,SUMIFS(Taxes!$N$14:$N$17,Taxes!$J$14:$J$17,YEAR(BV$4))),
IF(Taxes!$N$12&gt;1,SUMIFS(Taxes!$P$77:$P$79,Taxes!$N$77:$N$79,Taxes!$N$12),IF(Taxes!$P100&lt;&gt;"",Taxes!$P100,SUMIFS(Taxes!$P$77:$P$79,Taxes!$N$77:$N$79,Taxes!$N$12)))
))
)</f>
        <v>52465.39420413709</v>
      </c>
      <c r="BW304" s="5">
        <f ca="1">IF(BW$4="",0,BW192*
IF(SUMIFS(Taxes!$N$14:$N$17,Taxes!$J$14:$J$17,YEAR(BW$4))=4,IF(BW$1&lt;=Taxes!$P$81*12,Taxes!$P$82,IF(BW$1&lt;=Taxes!$P$83*12,Taxes!$P$84,IF(Taxes!$P100&lt;&gt;"",Taxes!$P100,Taxes!$P$77))),
IF(SUMIFS(Taxes!$N$14:$N$17,Taxes!$J$14:$J$17,YEAR(BW$4))&gt;1,SUMIFS(Taxes!$P$77:$P$79,Taxes!$N$77:$N$79,SUMIFS(Taxes!$N$14:$N$17,Taxes!$J$14:$J$17,YEAR(BW$4))),
IF(Taxes!$N$12&gt;1,SUMIFS(Taxes!$P$77:$P$79,Taxes!$N$77:$N$79,Taxes!$N$12),IF(Taxes!$P100&lt;&gt;"",Taxes!$P100,SUMIFS(Taxes!$P$77:$P$79,Taxes!$N$77:$N$79,Taxes!$N$12)))
))
)</f>
        <v>52993.215071381936</v>
      </c>
      <c r="BX304" s="5">
        <f ca="1">IF(BX$4="",0,BX192*
IF(SUMIFS(Taxes!$N$14:$N$17,Taxes!$J$14:$J$17,YEAR(BX$4))=4,IF(BX$1&lt;=Taxes!$P$81*12,Taxes!$P$82,IF(BX$1&lt;=Taxes!$P$83*12,Taxes!$P$84,IF(Taxes!$P100&lt;&gt;"",Taxes!$P100,Taxes!$P$77))),
IF(SUMIFS(Taxes!$N$14:$N$17,Taxes!$J$14:$J$17,YEAR(BX$4))&gt;1,SUMIFS(Taxes!$P$77:$P$79,Taxes!$N$77:$N$79,SUMIFS(Taxes!$N$14:$N$17,Taxes!$J$14:$J$17,YEAR(BX$4))),
IF(Taxes!$N$12&gt;1,SUMIFS(Taxes!$P$77:$P$79,Taxes!$N$77:$N$79,Taxes!$N$12),IF(Taxes!$P100&lt;&gt;"",Taxes!$P100,SUMIFS(Taxes!$P$77:$P$79,Taxes!$N$77:$N$79,Taxes!$N$12)))
))
)</f>
        <v>53521.035938626788</v>
      </c>
      <c r="BY304" s="5">
        <f ca="1">IF(BY$4="",0,BY192*
IF(SUMIFS(Taxes!$N$14:$N$17,Taxes!$J$14:$J$17,YEAR(BY$4))=4,IF(BY$1&lt;=Taxes!$P$81*12,Taxes!$P$82,IF(BY$1&lt;=Taxes!$P$83*12,Taxes!$P$84,IF(Taxes!$P100&lt;&gt;"",Taxes!$P100,Taxes!$P$77))),
IF(SUMIFS(Taxes!$N$14:$N$17,Taxes!$J$14:$J$17,YEAR(BY$4))&gt;1,SUMIFS(Taxes!$P$77:$P$79,Taxes!$N$77:$N$79,SUMIFS(Taxes!$N$14:$N$17,Taxes!$J$14:$J$17,YEAR(BY$4))),
IF(Taxes!$N$12&gt;1,SUMIFS(Taxes!$P$77:$P$79,Taxes!$N$77:$N$79,Taxes!$N$12),IF(Taxes!$P100&lt;&gt;"",Taxes!$P100,SUMIFS(Taxes!$P$77:$P$79,Taxes!$N$77:$N$79,Taxes!$N$12)))
))
)</f>
        <v>54048.856805871619</v>
      </c>
      <c r="BZ304" s="5">
        <f ca="1">IF(BZ$4="",0,BZ192*
IF(SUMIFS(Taxes!$N$14:$N$17,Taxes!$J$14:$J$17,YEAR(BZ$4))=4,IF(BZ$1&lt;=Taxes!$P$81*12,Taxes!$P$82,IF(BZ$1&lt;=Taxes!$P$83*12,Taxes!$P$84,IF(Taxes!$P100&lt;&gt;"",Taxes!$P100,Taxes!$P$77))),
IF(SUMIFS(Taxes!$N$14:$N$17,Taxes!$J$14:$J$17,YEAR(BZ$4))&gt;1,SUMIFS(Taxes!$P$77:$P$79,Taxes!$N$77:$N$79,SUMIFS(Taxes!$N$14:$N$17,Taxes!$J$14:$J$17,YEAR(BZ$4))),
IF(Taxes!$N$12&gt;1,SUMIFS(Taxes!$P$77:$P$79,Taxes!$N$77:$N$79,Taxes!$N$12),IF(Taxes!$P100&lt;&gt;"",Taxes!$P100,SUMIFS(Taxes!$P$77:$P$79,Taxes!$N$77:$N$79,Taxes!$N$12)))
))
)</f>
        <v>55564.758336598803</v>
      </c>
      <c r="CA304" s="5">
        <f ca="1">IF(CA$4="",0,CA192*
IF(SUMIFS(Taxes!$N$14:$N$17,Taxes!$J$14:$J$17,YEAR(CA$4))=4,IF(CA$1&lt;=Taxes!$P$81*12,Taxes!$P$82,IF(CA$1&lt;=Taxes!$P$83*12,Taxes!$P$84,IF(Taxes!$P100&lt;&gt;"",Taxes!$P100,Taxes!$P$77))),
IF(SUMIFS(Taxes!$N$14:$N$17,Taxes!$J$14:$J$17,YEAR(CA$4))&gt;1,SUMIFS(Taxes!$P$77:$P$79,Taxes!$N$77:$N$79,SUMIFS(Taxes!$N$14:$N$17,Taxes!$J$14:$J$17,YEAR(CA$4))),
IF(Taxes!$N$12&gt;1,SUMIFS(Taxes!$P$77:$P$79,Taxes!$N$77:$N$79,Taxes!$N$12),IF(Taxes!$P100&lt;&gt;"",Taxes!$P100,SUMIFS(Taxes!$P$77:$P$79,Taxes!$N$77:$N$79,Taxes!$N$12)))
))
)</f>
        <v>56431.44020061483</v>
      </c>
      <c r="CB304" s="5">
        <f ca="1">IF(CB$4="",0,CB192*
IF(SUMIFS(Taxes!$N$14:$N$17,Taxes!$J$14:$J$17,YEAR(CB$4))=4,IF(CB$1&lt;=Taxes!$P$81*12,Taxes!$P$82,IF(CB$1&lt;=Taxes!$P$83*12,Taxes!$P$84,IF(Taxes!$P100&lt;&gt;"",Taxes!$P100,Taxes!$P$77))),
IF(SUMIFS(Taxes!$N$14:$N$17,Taxes!$J$14:$J$17,YEAR(CB$4))&gt;1,SUMIFS(Taxes!$P$77:$P$79,Taxes!$N$77:$N$79,SUMIFS(Taxes!$N$14:$N$17,Taxes!$J$14:$J$17,YEAR(CB$4))),
IF(Taxes!$N$12&gt;1,SUMIFS(Taxes!$P$77:$P$79,Taxes!$N$77:$N$79,Taxes!$N$12),IF(Taxes!$P100&lt;&gt;"",Taxes!$P100,SUMIFS(Taxes!$P$77:$P$79,Taxes!$N$77:$N$79,Taxes!$N$12)))
))
)</f>
        <v>57301.288989834327</v>
      </c>
      <c r="CC304" s="5">
        <f ca="1">IF(CC$4="",0,CC192*
IF(SUMIFS(Taxes!$N$14:$N$17,Taxes!$J$14:$J$17,YEAR(CC$4))=4,IF(CC$1&lt;=Taxes!$P$81*12,Taxes!$P$82,IF(CC$1&lt;=Taxes!$P$83*12,Taxes!$P$84,IF(Taxes!$P100&lt;&gt;"",Taxes!$P100,Taxes!$P$77))),
IF(SUMIFS(Taxes!$N$14:$N$17,Taxes!$J$14:$J$17,YEAR(CC$4))&gt;1,SUMIFS(Taxes!$P$77:$P$79,Taxes!$N$77:$N$79,SUMIFS(Taxes!$N$14:$N$17,Taxes!$J$14:$J$17,YEAR(CC$4))),
IF(Taxes!$N$12&gt;1,SUMIFS(Taxes!$P$77:$P$79,Taxes!$N$77:$N$79,Taxes!$N$12),IF(Taxes!$P100&lt;&gt;"",Taxes!$P100,SUMIFS(Taxes!$P$77:$P$79,Taxes!$N$77:$N$79,Taxes!$N$12)))
))
)</f>
        <v>57844.944483096508</v>
      </c>
      <c r="CD304" s="5">
        <f ca="1">IF(CD$4="",0,CD192*
IF(SUMIFS(Taxes!$N$14:$N$17,Taxes!$J$14:$J$17,YEAR(CD$4))=4,IF(CD$1&lt;=Taxes!$P$81*12,Taxes!$P$82,IF(CD$1&lt;=Taxes!$P$83*12,Taxes!$P$84,IF(Taxes!$P100&lt;&gt;"",Taxes!$P100,Taxes!$P$77))),
IF(SUMIFS(Taxes!$N$14:$N$17,Taxes!$J$14:$J$17,YEAR(CD$4))&gt;1,SUMIFS(Taxes!$P$77:$P$79,Taxes!$N$77:$N$79,SUMIFS(Taxes!$N$14:$N$17,Taxes!$J$14:$J$17,YEAR(CD$4))),
IF(Taxes!$N$12&gt;1,SUMIFS(Taxes!$P$77:$P$79,Taxes!$N$77:$N$79,Taxes!$N$12),IF(Taxes!$P100&lt;&gt;"",Taxes!$P100,SUMIFS(Taxes!$P$77:$P$79,Taxes!$N$77:$N$79,Taxes!$N$12)))
))
)</f>
        <v>58388.599976358695</v>
      </c>
      <c r="CE304" s="5">
        <f ca="1">IF(CE$4="",0,CE192*
IF(SUMIFS(Taxes!$N$14:$N$17,Taxes!$J$14:$J$17,YEAR(CE$4))=4,IF(CE$1&lt;=Taxes!$P$81*12,Taxes!$P$82,IF(CE$1&lt;=Taxes!$P$83*12,Taxes!$P$84,IF(Taxes!$P100&lt;&gt;"",Taxes!$P100,Taxes!$P$77))),
IF(SUMIFS(Taxes!$N$14:$N$17,Taxes!$J$14:$J$17,YEAR(CE$4))&gt;1,SUMIFS(Taxes!$P$77:$P$79,Taxes!$N$77:$N$79,SUMIFS(Taxes!$N$14:$N$17,Taxes!$J$14:$J$17,YEAR(CE$4))),
IF(Taxes!$N$12&gt;1,SUMIFS(Taxes!$P$77:$P$79,Taxes!$N$77:$N$79,Taxes!$N$12),IF(Taxes!$P100&lt;&gt;"",Taxes!$P100,SUMIFS(Taxes!$P$77:$P$79,Taxes!$N$77:$N$79,Taxes!$N$12)))
))
)</f>
        <v>58932.255469620868</v>
      </c>
      <c r="CF304" s="5">
        <f ca="1">IF(CF$4="",0,CF192*
IF(SUMIFS(Taxes!$N$14:$N$17,Taxes!$J$14:$J$17,YEAR(CF$4))=4,IF(CF$1&lt;=Taxes!$P$81*12,Taxes!$P$82,IF(CF$1&lt;=Taxes!$P$83*12,Taxes!$P$84,IF(Taxes!$P100&lt;&gt;"",Taxes!$P100,Taxes!$P$77))),
IF(SUMIFS(Taxes!$N$14:$N$17,Taxes!$J$14:$J$17,YEAR(CF$4))&gt;1,SUMIFS(Taxes!$P$77:$P$79,Taxes!$N$77:$N$79,SUMIFS(Taxes!$N$14:$N$17,Taxes!$J$14:$J$17,YEAR(CF$4))),
IF(Taxes!$N$12&gt;1,SUMIFS(Taxes!$P$77:$P$79,Taxes!$N$77:$N$79,Taxes!$N$12),IF(Taxes!$P100&lt;&gt;"",Taxes!$P100,SUMIFS(Taxes!$P$77:$P$79,Taxes!$N$77:$N$79,Taxes!$N$12)))
))
)</f>
        <v>0</v>
      </c>
    </row>
    <row r="305" spans="2:84" x14ac:dyDescent="0.3">
      <c r="B305" s="13">
        <f>ROW()</f>
        <v>305</v>
      </c>
      <c r="H305" s="1" t="str">
        <f t="shared" si="460"/>
        <v>НДС к вычету</v>
      </c>
      <c r="I305" s="1" t="str">
        <f>$I$300</f>
        <v>Переменные расходы</v>
      </c>
      <c r="J305" s="1" t="str">
        <f>I177</f>
        <v>Роялти по франшизе</v>
      </c>
      <c r="M305" s="53" t="s">
        <v>18</v>
      </c>
      <c r="U305" s="5">
        <f t="shared" ca="1" si="455"/>
        <v>35688628.710838497</v>
      </c>
      <c r="X305" s="5">
        <f ca="1">IF(X$4="",0,X193*
IF(SUMIFS(Taxes!$N$14:$N$17,Taxes!$J$14:$J$17,YEAR(X$4))=4,IF(X$1&lt;=Taxes!$P$81*12,Taxes!$P$82,IF(X$1&lt;=Taxes!$P$83*12,Taxes!$P$84,IF(Taxes!$P101&lt;&gt;"",Taxes!$P101,Taxes!$P$77))),
IF(SUMIFS(Taxes!$N$14:$N$17,Taxes!$J$14:$J$17,YEAR(X$4))&gt;1,SUMIFS(Taxes!$P$77:$P$79,Taxes!$N$77:$N$79,SUMIFS(Taxes!$N$14:$N$17,Taxes!$J$14:$J$17,YEAR(X$4))),
IF(Taxes!$N$12&gt;1,SUMIFS(Taxes!$P$77:$P$79,Taxes!$N$77:$N$79,Taxes!$N$12),IF(Taxes!$P101&lt;&gt;"",Taxes!$P101,SUMIFS(Taxes!$P$77:$P$79,Taxes!$N$77:$N$79,Taxes!$N$12)))
))
)</f>
        <v>0</v>
      </c>
      <c r="Y305" s="5">
        <f ca="1">IF(Y$4="",0,Y193*
IF(SUMIFS(Taxes!$N$14:$N$17,Taxes!$J$14:$J$17,YEAR(Y$4))=4,IF(Y$1&lt;=Taxes!$P$81*12,Taxes!$P$82,IF(Y$1&lt;=Taxes!$P$83*12,Taxes!$P$84,IF(Taxes!$P101&lt;&gt;"",Taxes!$P101,Taxes!$P$77))),
IF(SUMIFS(Taxes!$N$14:$N$17,Taxes!$J$14:$J$17,YEAR(Y$4))&gt;1,SUMIFS(Taxes!$P$77:$P$79,Taxes!$N$77:$N$79,SUMIFS(Taxes!$N$14:$N$17,Taxes!$J$14:$J$17,YEAR(Y$4))),
IF(Taxes!$N$12&gt;1,SUMIFS(Taxes!$P$77:$P$79,Taxes!$N$77:$N$79,Taxes!$N$12),IF(Taxes!$P101&lt;&gt;"",Taxes!$P101,SUMIFS(Taxes!$P$77:$P$79,Taxes!$N$77:$N$79,Taxes!$N$12)))
))
)</f>
        <v>0</v>
      </c>
      <c r="Z305" s="5">
        <f ca="1">IF(Z$4="",0,Z193*
IF(SUMIFS(Taxes!$N$14:$N$17,Taxes!$J$14:$J$17,YEAR(Z$4))=4,IF(Z$1&lt;=Taxes!$P$81*12,Taxes!$P$82,IF(Z$1&lt;=Taxes!$P$83*12,Taxes!$P$84,IF(Taxes!$P101&lt;&gt;"",Taxes!$P101,Taxes!$P$77))),
IF(SUMIFS(Taxes!$N$14:$N$17,Taxes!$J$14:$J$17,YEAR(Z$4))&gt;1,SUMIFS(Taxes!$P$77:$P$79,Taxes!$N$77:$N$79,SUMIFS(Taxes!$N$14:$N$17,Taxes!$J$14:$J$17,YEAR(Z$4))),
IF(Taxes!$N$12&gt;1,SUMIFS(Taxes!$P$77:$P$79,Taxes!$N$77:$N$79,Taxes!$N$12),IF(Taxes!$P101&lt;&gt;"",Taxes!$P101,SUMIFS(Taxes!$P$77:$P$79,Taxes!$N$77:$N$79,Taxes!$N$12)))
))
)</f>
        <v>0</v>
      </c>
      <c r="AA305" s="5">
        <f ca="1">IF(AA$4="",0,AA193*
IF(SUMIFS(Taxes!$N$14:$N$17,Taxes!$J$14:$J$17,YEAR(AA$4))=4,IF(AA$1&lt;=Taxes!$P$81*12,Taxes!$P$82,IF(AA$1&lt;=Taxes!$P$83*12,Taxes!$P$84,IF(Taxes!$P101&lt;&gt;"",Taxes!$P101,Taxes!$P$77))),
IF(SUMIFS(Taxes!$N$14:$N$17,Taxes!$J$14:$J$17,YEAR(AA$4))&gt;1,SUMIFS(Taxes!$P$77:$P$79,Taxes!$N$77:$N$79,SUMIFS(Taxes!$N$14:$N$17,Taxes!$J$14:$J$17,YEAR(AA$4))),
IF(Taxes!$N$12&gt;1,SUMIFS(Taxes!$P$77:$P$79,Taxes!$N$77:$N$79,Taxes!$N$12),IF(Taxes!$P101&lt;&gt;"",Taxes!$P101,SUMIFS(Taxes!$P$77:$P$79,Taxes!$N$77:$N$79,Taxes!$N$12)))
))
)</f>
        <v>0</v>
      </c>
      <c r="AB305" s="5">
        <f ca="1">IF(AB$4="",0,AB193*
IF(SUMIFS(Taxes!$N$14:$N$17,Taxes!$J$14:$J$17,YEAR(AB$4))=4,IF(AB$1&lt;=Taxes!$P$81*12,Taxes!$P$82,IF(AB$1&lt;=Taxes!$P$83*12,Taxes!$P$84,IF(Taxes!$P101&lt;&gt;"",Taxes!$P101,Taxes!$P$77))),
IF(SUMIFS(Taxes!$N$14:$N$17,Taxes!$J$14:$J$17,YEAR(AB$4))&gt;1,SUMIFS(Taxes!$P$77:$P$79,Taxes!$N$77:$N$79,SUMIFS(Taxes!$N$14:$N$17,Taxes!$J$14:$J$17,YEAR(AB$4))),
IF(Taxes!$N$12&gt;1,SUMIFS(Taxes!$P$77:$P$79,Taxes!$N$77:$N$79,Taxes!$N$12),IF(Taxes!$P101&lt;&gt;"",Taxes!$P101,SUMIFS(Taxes!$P$77:$P$79,Taxes!$N$77:$N$79,Taxes!$N$12)))
))
)</f>
        <v>0</v>
      </c>
      <c r="AC305" s="5">
        <f ca="1">IF(AC$4="",0,AC193*
IF(SUMIFS(Taxes!$N$14:$N$17,Taxes!$J$14:$J$17,YEAR(AC$4))=4,IF(AC$1&lt;=Taxes!$P$81*12,Taxes!$P$82,IF(AC$1&lt;=Taxes!$P$83*12,Taxes!$P$84,IF(Taxes!$P101&lt;&gt;"",Taxes!$P101,Taxes!$P$77))),
IF(SUMIFS(Taxes!$N$14:$N$17,Taxes!$J$14:$J$17,YEAR(AC$4))&gt;1,SUMIFS(Taxes!$P$77:$P$79,Taxes!$N$77:$N$79,SUMIFS(Taxes!$N$14:$N$17,Taxes!$J$14:$J$17,YEAR(AC$4))),
IF(Taxes!$N$12&gt;1,SUMIFS(Taxes!$P$77:$P$79,Taxes!$N$77:$N$79,Taxes!$N$12),IF(Taxes!$P101&lt;&gt;"",Taxes!$P101,SUMIFS(Taxes!$P$77:$P$79,Taxes!$N$77:$N$79,Taxes!$N$12)))
))
)</f>
        <v>0</v>
      </c>
      <c r="AD305" s="5">
        <f ca="1">IF(AD$4="",0,AD193*
IF(SUMIFS(Taxes!$N$14:$N$17,Taxes!$J$14:$J$17,YEAR(AD$4))=4,IF(AD$1&lt;=Taxes!$P$81*12,Taxes!$P$82,IF(AD$1&lt;=Taxes!$P$83*12,Taxes!$P$84,IF(Taxes!$P101&lt;&gt;"",Taxes!$P101,Taxes!$P$77))),
IF(SUMIFS(Taxes!$N$14:$N$17,Taxes!$J$14:$J$17,YEAR(AD$4))&gt;1,SUMIFS(Taxes!$P$77:$P$79,Taxes!$N$77:$N$79,SUMIFS(Taxes!$N$14:$N$17,Taxes!$J$14:$J$17,YEAR(AD$4))),
IF(Taxes!$N$12&gt;1,SUMIFS(Taxes!$P$77:$P$79,Taxes!$N$77:$N$79,Taxes!$N$12),IF(Taxes!$P101&lt;&gt;"",Taxes!$P101,SUMIFS(Taxes!$P$77:$P$79,Taxes!$N$77:$N$79,Taxes!$N$12)))
))
)</f>
        <v>0</v>
      </c>
      <c r="AE305" s="5">
        <f ca="1">IF(AE$4="",0,AE193*
IF(SUMIFS(Taxes!$N$14:$N$17,Taxes!$J$14:$J$17,YEAR(AE$4))=4,IF(AE$1&lt;=Taxes!$P$81*12,Taxes!$P$82,IF(AE$1&lt;=Taxes!$P$83*12,Taxes!$P$84,IF(Taxes!$P101&lt;&gt;"",Taxes!$P101,Taxes!$P$77))),
IF(SUMIFS(Taxes!$N$14:$N$17,Taxes!$J$14:$J$17,YEAR(AE$4))&gt;1,SUMIFS(Taxes!$P$77:$P$79,Taxes!$N$77:$N$79,SUMIFS(Taxes!$N$14:$N$17,Taxes!$J$14:$J$17,YEAR(AE$4))),
IF(Taxes!$N$12&gt;1,SUMIFS(Taxes!$P$77:$P$79,Taxes!$N$77:$N$79,Taxes!$N$12),IF(Taxes!$P101&lt;&gt;"",Taxes!$P101,SUMIFS(Taxes!$P$77:$P$79,Taxes!$N$77:$N$79,Taxes!$N$12)))
))
)</f>
        <v>0</v>
      </c>
      <c r="AF305" s="5">
        <f ca="1">IF(AF$4="",0,AF193*
IF(SUMIFS(Taxes!$N$14:$N$17,Taxes!$J$14:$J$17,YEAR(AF$4))=4,IF(AF$1&lt;=Taxes!$P$81*12,Taxes!$P$82,IF(AF$1&lt;=Taxes!$P$83*12,Taxes!$P$84,IF(Taxes!$P101&lt;&gt;"",Taxes!$P101,Taxes!$P$77))),
IF(SUMIFS(Taxes!$N$14:$N$17,Taxes!$J$14:$J$17,YEAR(AF$4))&gt;1,SUMIFS(Taxes!$P$77:$P$79,Taxes!$N$77:$N$79,SUMIFS(Taxes!$N$14:$N$17,Taxes!$J$14:$J$17,YEAR(AF$4))),
IF(Taxes!$N$12&gt;1,SUMIFS(Taxes!$P$77:$P$79,Taxes!$N$77:$N$79,Taxes!$N$12),IF(Taxes!$P101&lt;&gt;"",Taxes!$P101,SUMIFS(Taxes!$P$77:$P$79,Taxes!$N$77:$N$79,Taxes!$N$12)))
))
)</f>
        <v>0</v>
      </c>
      <c r="AG305" s="5">
        <f ca="1">IF(AG$4="",0,AG193*
IF(SUMIFS(Taxes!$N$14:$N$17,Taxes!$J$14:$J$17,YEAR(AG$4))=4,IF(AG$1&lt;=Taxes!$P$81*12,Taxes!$P$82,IF(AG$1&lt;=Taxes!$P$83*12,Taxes!$P$84,IF(Taxes!$P101&lt;&gt;"",Taxes!$P101,Taxes!$P$77))),
IF(SUMIFS(Taxes!$N$14:$N$17,Taxes!$J$14:$J$17,YEAR(AG$4))&gt;1,SUMIFS(Taxes!$P$77:$P$79,Taxes!$N$77:$N$79,SUMIFS(Taxes!$N$14:$N$17,Taxes!$J$14:$J$17,YEAR(AG$4))),
IF(Taxes!$N$12&gt;1,SUMIFS(Taxes!$P$77:$P$79,Taxes!$N$77:$N$79,Taxes!$N$12),IF(Taxes!$P101&lt;&gt;"",Taxes!$P101,SUMIFS(Taxes!$P$77:$P$79,Taxes!$N$77:$N$79,Taxes!$N$12)))
))
)</f>
        <v>0</v>
      </c>
      <c r="AH305" s="5">
        <f ca="1">IF(AH$4="",0,AH193*
IF(SUMIFS(Taxes!$N$14:$N$17,Taxes!$J$14:$J$17,YEAR(AH$4))=4,IF(AH$1&lt;=Taxes!$P$81*12,Taxes!$P$82,IF(AH$1&lt;=Taxes!$P$83*12,Taxes!$P$84,IF(Taxes!$P101&lt;&gt;"",Taxes!$P101,Taxes!$P$77))),
IF(SUMIFS(Taxes!$N$14:$N$17,Taxes!$J$14:$J$17,YEAR(AH$4))&gt;1,SUMIFS(Taxes!$P$77:$P$79,Taxes!$N$77:$N$79,SUMIFS(Taxes!$N$14:$N$17,Taxes!$J$14:$J$17,YEAR(AH$4))),
IF(Taxes!$N$12&gt;1,SUMIFS(Taxes!$P$77:$P$79,Taxes!$N$77:$N$79,Taxes!$N$12),IF(Taxes!$P101&lt;&gt;"",Taxes!$P101,SUMIFS(Taxes!$P$77:$P$79,Taxes!$N$77:$N$79,Taxes!$N$12)))
))
)</f>
        <v>0</v>
      </c>
      <c r="AI305" s="5">
        <f ca="1">IF(AI$4="",0,AI193*
IF(SUMIFS(Taxes!$N$14:$N$17,Taxes!$J$14:$J$17,YEAR(AI$4))=4,IF(AI$1&lt;=Taxes!$P$81*12,Taxes!$P$82,IF(AI$1&lt;=Taxes!$P$83*12,Taxes!$P$84,IF(Taxes!$P101&lt;&gt;"",Taxes!$P101,Taxes!$P$77))),
IF(SUMIFS(Taxes!$N$14:$N$17,Taxes!$J$14:$J$17,YEAR(AI$4))&gt;1,SUMIFS(Taxes!$P$77:$P$79,Taxes!$N$77:$N$79,SUMIFS(Taxes!$N$14:$N$17,Taxes!$J$14:$J$17,YEAR(AI$4))),
IF(Taxes!$N$12&gt;1,SUMIFS(Taxes!$P$77:$P$79,Taxes!$N$77:$N$79,Taxes!$N$12),IF(Taxes!$P101&lt;&gt;"",Taxes!$P101,SUMIFS(Taxes!$P$77:$P$79,Taxes!$N$77:$N$79,Taxes!$N$12)))
))
)</f>
        <v>0</v>
      </c>
      <c r="AJ305" s="5">
        <f ca="1">IF(AJ$4="",0,AJ193*
IF(SUMIFS(Taxes!$N$14:$N$17,Taxes!$J$14:$J$17,YEAR(AJ$4))=4,IF(AJ$1&lt;=Taxes!$P$81*12,Taxes!$P$82,IF(AJ$1&lt;=Taxes!$P$83*12,Taxes!$P$84,IF(Taxes!$P101&lt;&gt;"",Taxes!$P101,Taxes!$P$77))),
IF(SUMIFS(Taxes!$N$14:$N$17,Taxes!$J$14:$J$17,YEAR(AJ$4))&gt;1,SUMIFS(Taxes!$P$77:$P$79,Taxes!$N$77:$N$79,SUMIFS(Taxes!$N$14:$N$17,Taxes!$J$14:$J$17,YEAR(AJ$4))),
IF(Taxes!$N$12&gt;1,SUMIFS(Taxes!$P$77:$P$79,Taxes!$N$77:$N$79,Taxes!$N$12),IF(Taxes!$P101&lt;&gt;"",Taxes!$P101,SUMIFS(Taxes!$P$77:$P$79,Taxes!$N$77:$N$79,Taxes!$N$12)))
))
)</f>
        <v>0</v>
      </c>
      <c r="AK305" s="5">
        <f ca="1">IF(AK$4="",0,AK193*
IF(SUMIFS(Taxes!$N$14:$N$17,Taxes!$J$14:$J$17,YEAR(AK$4))=4,IF(AK$1&lt;=Taxes!$P$81*12,Taxes!$P$82,IF(AK$1&lt;=Taxes!$P$83*12,Taxes!$P$84,IF(Taxes!$P101&lt;&gt;"",Taxes!$P101,Taxes!$P$77))),
IF(SUMIFS(Taxes!$N$14:$N$17,Taxes!$J$14:$J$17,YEAR(AK$4))&gt;1,SUMIFS(Taxes!$P$77:$P$79,Taxes!$N$77:$N$79,SUMIFS(Taxes!$N$14:$N$17,Taxes!$J$14:$J$17,YEAR(AK$4))),
IF(Taxes!$N$12&gt;1,SUMIFS(Taxes!$P$77:$P$79,Taxes!$N$77:$N$79,Taxes!$N$12),IF(Taxes!$P101&lt;&gt;"",Taxes!$P101,SUMIFS(Taxes!$P$77:$P$79,Taxes!$N$77:$N$79,Taxes!$N$12)))
))
)</f>
        <v>0</v>
      </c>
      <c r="AL305" s="5">
        <f ca="1">IF(AL$4="",0,AL193*
IF(SUMIFS(Taxes!$N$14:$N$17,Taxes!$J$14:$J$17,YEAR(AL$4))=4,IF(AL$1&lt;=Taxes!$P$81*12,Taxes!$P$82,IF(AL$1&lt;=Taxes!$P$83*12,Taxes!$P$84,IF(Taxes!$P101&lt;&gt;"",Taxes!$P101,Taxes!$P$77))),
IF(SUMIFS(Taxes!$N$14:$N$17,Taxes!$J$14:$J$17,YEAR(AL$4))&gt;1,SUMIFS(Taxes!$P$77:$P$79,Taxes!$N$77:$N$79,SUMIFS(Taxes!$N$14:$N$17,Taxes!$J$14:$J$17,YEAR(AL$4))),
IF(Taxes!$N$12&gt;1,SUMIFS(Taxes!$P$77:$P$79,Taxes!$N$77:$N$79,Taxes!$N$12),IF(Taxes!$P101&lt;&gt;"",Taxes!$P101,SUMIFS(Taxes!$P$77:$P$79,Taxes!$N$77:$N$79,Taxes!$N$12)))
))
)</f>
        <v>0</v>
      </c>
      <c r="AM305" s="5">
        <f ca="1">IF(AM$4="",0,AM193*
IF(SUMIFS(Taxes!$N$14:$N$17,Taxes!$J$14:$J$17,YEAR(AM$4))=4,IF(AM$1&lt;=Taxes!$P$81*12,Taxes!$P$82,IF(AM$1&lt;=Taxes!$P$83*12,Taxes!$P$84,IF(Taxes!$P101&lt;&gt;"",Taxes!$P101,Taxes!$P$77))),
IF(SUMIFS(Taxes!$N$14:$N$17,Taxes!$J$14:$J$17,YEAR(AM$4))&gt;1,SUMIFS(Taxes!$P$77:$P$79,Taxes!$N$77:$N$79,SUMIFS(Taxes!$N$14:$N$17,Taxes!$J$14:$J$17,YEAR(AM$4))),
IF(Taxes!$N$12&gt;1,SUMIFS(Taxes!$P$77:$P$79,Taxes!$N$77:$N$79,Taxes!$N$12),IF(Taxes!$P101&lt;&gt;"",Taxes!$P101,SUMIFS(Taxes!$P$77:$P$79,Taxes!$N$77:$N$79,Taxes!$N$12)))
))
)</f>
        <v>167975.83333333337</v>
      </c>
      <c r="AN305" s="5">
        <f ca="1">IF(AN$4="",0,AN193*
IF(SUMIFS(Taxes!$N$14:$N$17,Taxes!$J$14:$J$17,YEAR(AN$4))=4,IF(AN$1&lt;=Taxes!$P$81*12,Taxes!$P$82,IF(AN$1&lt;=Taxes!$P$83*12,Taxes!$P$84,IF(Taxes!$P101&lt;&gt;"",Taxes!$P101,Taxes!$P$77))),
IF(SUMIFS(Taxes!$N$14:$N$17,Taxes!$J$14:$J$17,YEAR(AN$4))&gt;1,SUMIFS(Taxes!$P$77:$P$79,Taxes!$N$77:$N$79,SUMIFS(Taxes!$N$14:$N$17,Taxes!$J$14:$J$17,YEAR(AN$4))),
IF(Taxes!$N$12&gt;1,SUMIFS(Taxes!$P$77:$P$79,Taxes!$N$77:$N$79,Taxes!$N$12),IF(Taxes!$P101&lt;&gt;"",Taxes!$P101,SUMIFS(Taxes!$P$77:$P$79,Taxes!$N$77:$N$79,Taxes!$N$12)))
))
)</f>
        <v>203339.16666666663</v>
      </c>
      <c r="AO305" s="5">
        <f ca="1">IF(AO$4="",0,AO193*
IF(SUMIFS(Taxes!$N$14:$N$17,Taxes!$J$14:$J$17,YEAR(AO$4))=4,IF(AO$1&lt;=Taxes!$P$81*12,Taxes!$P$82,IF(AO$1&lt;=Taxes!$P$83*12,Taxes!$P$84,IF(Taxes!$P101&lt;&gt;"",Taxes!$P101,Taxes!$P$77))),
IF(SUMIFS(Taxes!$N$14:$N$17,Taxes!$J$14:$J$17,YEAR(AO$4))&gt;1,SUMIFS(Taxes!$P$77:$P$79,Taxes!$N$77:$N$79,SUMIFS(Taxes!$N$14:$N$17,Taxes!$J$14:$J$17,YEAR(AO$4))),
IF(Taxes!$N$12&gt;1,SUMIFS(Taxes!$P$77:$P$79,Taxes!$N$77:$N$79,Taxes!$N$12),IF(Taxes!$P101&lt;&gt;"",Taxes!$P101,SUMIFS(Taxes!$P$77:$P$79,Taxes!$N$77:$N$79,Taxes!$N$12)))
))
)</f>
        <v>238702.5</v>
      </c>
      <c r="AP305" s="5">
        <f ca="1">IF(AP$4="",0,AP193*
IF(SUMIFS(Taxes!$N$14:$N$17,Taxes!$J$14:$J$17,YEAR(AP$4))=4,IF(AP$1&lt;=Taxes!$P$81*12,Taxes!$P$82,IF(AP$1&lt;=Taxes!$P$83*12,Taxes!$P$84,IF(Taxes!$P101&lt;&gt;"",Taxes!$P101,Taxes!$P$77))),
IF(SUMIFS(Taxes!$N$14:$N$17,Taxes!$J$14:$J$17,YEAR(AP$4))&gt;1,SUMIFS(Taxes!$P$77:$P$79,Taxes!$N$77:$N$79,SUMIFS(Taxes!$N$14:$N$17,Taxes!$J$14:$J$17,YEAR(AP$4))),
IF(Taxes!$N$12&gt;1,SUMIFS(Taxes!$P$77:$P$79,Taxes!$N$77:$N$79,Taxes!$N$12),IF(Taxes!$P101&lt;&gt;"",Taxes!$P101,SUMIFS(Taxes!$P$77:$P$79,Taxes!$N$77:$N$79,Taxes!$N$12)))
))
)</f>
        <v>282287.80833333329</v>
      </c>
      <c r="AQ305" s="5">
        <f ca="1">IF(AQ$4="",0,AQ193*
IF(SUMIFS(Taxes!$N$14:$N$17,Taxes!$J$14:$J$17,YEAR(AQ$4))=4,IF(AQ$1&lt;=Taxes!$P$81*12,Taxes!$P$82,IF(AQ$1&lt;=Taxes!$P$83*12,Taxes!$P$84,IF(Taxes!$P101&lt;&gt;"",Taxes!$P101,Taxes!$P$77))),
IF(SUMIFS(Taxes!$N$14:$N$17,Taxes!$J$14:$J$17,YEAR(AQ$4))&gt;1,SUMIFS(Taxes!$P$77:$P$79,Taxes!$N$77:$N$79,SUMIFS(Taxes!$N$14:$N$17,Taxes!$J$14:$J$17,YEAR(AQ$4))),
IF(Taxes!$N$12&gt;1,SUMIFS(Taxes!$P$77:$P$79,Taxes!$N$77:$N$79,Taxes!$N$12),IF(Taxes!$P101&lt;&gt;"",Taxes!$P101,SUMIFS(Taxes!$P$77:$P$79,Taxes!$N$77:$N$79,Taxes!$N$12)))
))
)</f>
        <v>318712.04166666674</v>
      </c>
      <c r="AR305" s="5">
        <f ca="1">IF(AR$4="",0,AR193*
IF(SUMIFS(Taxes!$N$14:$N$17,Taxes!$J$14:$J$17,YEAR(AR$4))=4,IF(AR$1&lt;=Taxes!$P$81*12,Taxes!$P$82,IF(AR$1&lt;=Taxes!$P$83*12,Taxes!$P$84,IF(Taxes!$P101&lt;&gt;"",Taxes!$P101,Taxes!$P$77))),
IF(SUMIFS(Taxes!$N$14:$N$17,Taxes!$J$14:$J$17,YEAR(AR$4))&gt;1,SUMIFS(Taxes!$P$77:$P$79,Taxes!$N$77:$N$79,SUMIFS(Taxes!$N$14:$N$17,Taxes!$J$14:$J$17,YEAR(AR$4))),
IF(Taxes!$N$12&gt;1,SUMIFS(Taxes!$P$77:$P$79,Taxes!$N$77:$N$79,Taxes!$N$12),IF(Taxes!$P101&lt;&gt;"",Taxes!$P101,SUMIFS(Taxes!$P$77:$P$79,Taxes!$N$77:$N$79,Taxes!$N$12)))
))
)</f>
        <v>355136.27500000002</v>
      </c>
      <c r="AS305" s="5">
        <f ca="1">IF(AS$4="",0,AS193*
IF(SUMIFS(Taxes!$N$14:$N$17,Taxes!$J$14:$J$17,YEAR(AS$4))=4,IF(AS$1&lt;=Taxes!$P$81*12,Taxes!$P$82,IF(AS$1&lt;=Taxes!$P$83*12,Taxes!$P$84,IF(Taxes!$P101&lt;&gt;"",Taxes!$P101,Taxes!$P$77))),
IF(SUMIFS(Taxes!$N$14:$N$17,Taxes!$J$14:$J$17,YEAR(AS$4))&gt;1,SUMIFS(Taxes!$P$77:$P$79,Taxes!$N$77:$N$79,SUMIFS(Taxes!$N$14:$N$17,Taxes!$J$14:$J$17,YEAR(AS$4))),
IF(Taxes!$N$12&gt;1,SUMIFS(Taxes!$P$77:$P$79,Taxes!$N$77:$N$79,Taxes!$N$12),IF(Taxes!$P101&lt;&gt;"",Taxes!$P101,SUMIFS(Taxes!$P$77:$P$79,Taxes!$N$77:$N$79,Taxes!$N$12)))
))
)</f>
        <v>391560.5083333333</v>
      </c>
      <c r="AT305" s="5">
        <f ca="1">IF(AT$4="",0,AT193*
IF(SUMIFS(Taxes!$N$14:$N$17,Taxes!$J$14:$J$17,YEAR(AT$4))=4,IF(AT$1&lt;=Taxes!$P$81*12,Taxes!$P$82,IF(AT$1&lt;=Taxes!$P$83*12,Taxes!$P$84,IF(Taxes!$P101&lt;&gt;"",Taxes!$P101,Taxes!$P$77))),
IF(SUMIFS(Taxes!$N$14:$N$17,Taxes!$J$14:$J$17,YEAR(AT$4))&gt;1,SUMIFS(Taxes!$P$77:$P$79,Taxes!$N$77:$N$79,SUMIFS(Taxes!$N$14:$N$17,Taxes!$J$14:$J$17,YEAR(AT$4))),
IF(Taxes!$N$12&gt;1,SUMIFS(Taxes!$P$77:$P$79,Taxes!$N$77:$N$79,Taxes!$N$12),IF(Taxes!$P101&lt;&gt;"",Taxes!$P101,SUMIFS(Taxes!$P$77:$P$79,Taxes!$N$77:$N$79,Taxes!$N$12)))
))
)</f>
        <v>427984.74166666664</v>
      </c>
      <c r="AU305" s="5">
        <f ca="1">IF(AU$4="",0,AU193*
IF(SUMIFS(Taxes!$N$14:$N$17,Taxes!$J$14:$J$17,YEAR(AU$4))=4,IF(AU$1&lt;=Taxes!$P$81*12,Taxes!$P$82,IF(AU$1&lt;=Taxes!$P$83*12,Taxes!$P$84,IF(Taxes!$P101&lt;&gt;"",Taxes!$P101,Taxes!$P$77))),
IF(SUMIFS(Taxes!$N$14:$N$17,Taxes!$J$14:$J$17,YEAR(AU$4))&gt;1,SUMIFS(Taxes!$P$77:$P$79,Taxes!$N$77:$N$79,SUMIFS(Taxes!$N$14:$N$17,Taxes!$J$14:$J$17,YEAR(AU$4))),
IF(Taxes!$N$12&gt;1,SUMIFS(Taxes!$P$77:$P$79,Taxes!$N$77:$N$79,Taxes!$N$12),IF(Taxes!$P101&lt;&gt;"",Taxes!$P101,SUMIFS(Taxes!$P$77:$P$79,Taxes!$N$77:$N$79,Taxes!$N$12)))
))
)</f>
        <v>464408.97500000003</v>
      </c>
      <c r="AV305" s="5">
        <f ca="1">IF(AV$4="",0,AV193*
IF(SUMIFS(Taxes!$N$14:$N$17,Taxes!$J$14:$J$17,YEAR(AV$4))=4,IF(AV$1&lt;=Taxes!$P$81*12,Taxes!$P$82,IF(AV$1&lt;=Taxes!$P$83*12,Taxes!$P$84,IF(Taxes!$P101&lt;&gt;"",Taxes!$P101,Taxes!$P$77))),
IF(SUMIFS(Taxes!$N$14:$N$17,Taxes!$J$14:$J$17,YEAR(AV$4))&gt;1,SUMIFS(Taxes!$P$77:$P$79,Taxes!$N$77:$N$79,SUMIFS(Taxes!$N$14:$N$17,Taxes!$J$14:$J$17,YEAR(AV$4))),
IF(Taxes!$N$12&gt;1,SUMIFS(Taxes!$P$77:$P$79,Taxes!$N$77:$N$79,Taxes!$N$12),IF(Taxes!$P101&lt;&gt;"",Taxes!$P101,SUMIFS(Taxes!$P$77:$P$79,Taxes!$N$77:$N$79,Taxes!$N$12)))
))
)</f>
        <v>515858.20458333334</v>
      </c>
      <c r="AW305" s="5">
        <f ca="1">IF(AW$4="",0,AW193*
IF(SUMIFS(Taxes!$N$14:$N$17,Taxes!$J$14:$J$17,YEAR(AW$4))=4,IF(AW$1&lt;=Taxes!$P$81*12,Taxes!$P$82,IF(AW$1&lt;=Taxes!$P$83*12,Taxes!$P$84,IF(Taxes!$P101&lt;&gt;"",Taxes!$P101,Taxes!$P$77))),
IF(SUMIFS(Taxes!$N$14:$N$17,Taxes!$J$14:$J$17,YEAR(AW$4))&gt;1,SUMIFS(Taxes!$P$77:$P$79,Taxes!$N$77:$N$79,SUMIFS(Taxes!$N$14:$N$17,Taxes!$J$14:$J$17,YEAR(AW$4))),
IF(Taxes!$N$12&gt;1,SUMIFS(Taxes!$P$77:$P$79,Taxes!$N$77:$N$79,Taxes!$N$12),IF(Taxes!$P101&lt;&gt;"",Taxes!$P101,SUMIFS(Taxes!$P$77:$P$79,Taxes!$N$77:$N$79,Taxes!$N$12)))
))
)</f>
        <v>553375.16491666657</v>
      </c>
      <c r="AX305" s="5">
        <f ca="1">IF(AX$4="",0,AX193*
IF(SUMIFS(Taxes!$N$14:$N$17,Taxes!$J$14:$J$17,YEAR(AX$4))=4,IF(AX$1&lt;=Taxes!$P$81*12,Taxes!$P$82,IF(AX$1&lt;=Taxes!$P$83*12,Taxes!$P$84,IF(Taxes!$P101&lt;&gt;"",Taxes!$P101,Taxes!$P$77))),
IF(SUMIFS(Taxes!$N$14:$N$17,Taxes!$J$14:$J$17,YEAR(AX$4))&gt;1,SUMIFS(Taxes!$P$77:$P$79,Taxes!$N$77:$N$79,SUMIFS(Taxes!$N$14:$N$17,Taxes!$J$14:$J$17,YEAR(AX$4))),
IF(Taxes!$N$12&gt;1,SUMIFS(Taxes!$P$77:$P$79,Taxes!$N$77:$N$79,Taxes!$N$12),IF(Taxes!$P101&lt;&gt;"",Taxes!$P101,SUMIFS(Taxes!$P$77:$P$79,Taxes!$N$77:$N$79,Taxes!$N$12)))
))
)</f>
        <v>590892.12524999992</v>
      </c>
      <c r="AY305" s="5">
        <f ca="1">IF(AY$4="",0,AY193*
IF(SUMIFS(Taxes!$N$14:$N$17,Taxes!$J$14:$J$17,YEAR(AY$4))=4,IF(AY$1&lt;=Taxes!$P$81*12,Taxes!$P$82,IF(AY$1&lt;=Taxes!$P$83*12,Taxes!$P$84,IF(Taxes!$P101&lt;&gt;"",Taxes!$P101,Taxes!$P$77))),
IF(SUMIFS(Taxes!$N$14:$N$17,Taxes!$J$14:$J$17,YEAR(AY$4))&gt;1,SUMIFS(Taxes!$P$77:$P$79,Taxes!$N$77:$N$79,SUMIFS(Taxes!$N$14:$N$17,Taxes!$J$14:$J$17,YEAR(AY$4))),
IF(Taxes!$N$12&gt;1,SUMIFS(Taxes!$P$77:$P$79,Taxes!$N$77:$N$79,Taxes!$N$12),IF(Taxes!$P101&lt;&gt;"",Taxes!$P101,SUMIFS(Taxes!$P$77:$P$79,Taxes!$N$77:$N$79,Taxes!$N$12)))
))
)</f>
        <v>628409.08558333328</v>
      </c>
      <c r="AZ305" s="5">
        <f ca="1">IF(AZ$4="",0,AZ193*
IF(SUMIFS(Taxes!$N$14:$N$17,Taxes!$J$14:$J$17,YEAR(AZ$4))=4,IF(AZ$1&lt;=Taxes!$P$81*12,Taxes!$P$82,IF(AZ$1&lt;=Taxes!$P$83*12,Taxes!$P$84,IF(Taxes!$P101&lt;&gt;"",Taxes!$P101,Taxes!$P$77))),
IF(SUMIFS(Taxes!$N$14:$N$17,Taxes!$J$14:$J$17,YEAR(AZ$4))&gt;1,SUMIFS(Taxes!$P$77:$P$79,Taxes!$N$77:$N$79,SUMIFS(Taxes!$N$14:$N$17,Taxes!$J$14:$J$17,YEAR(AZ$4))),
IF(Taxes!$N$12&gt;1,SUMIFS(Taxes!$P$77:$P$79,Taxes!$N$77:$N$79,Taxes!$N$12),IF(Taxes!$P101&lt;&gt;"",Taxes!$P101,SUMIFS(Taxes!$P$77:$P$79,Taxes!$N$77:$N$79,Taxes!$N$12)))
))
)</f>
        <v>665926.04591666674</v>
      </c>
      <c r="BA305" s="5">
        <f ca="1">IF(BA$4="",0,BA193*
IF(SUMIFS(Taxes!$N$14:$N$17,Taxes!$J$14:$J$17,YEAR(BA$4))=4,IF(BA$1&lt;=Taxes!$P$81*12,Taxes!$P$82,IF(BA$1&lt;=Taxes!$P$83*12,Taxes!$P$84,IF(Taxes!$P101&lt;&gt;"",Taxes!$P101,Taxes!$P$77))),
IF(SUMIFS(Taxes!$N$14:$N$17,Taxes!$J$14:$J$17,YEAR(BA$4))&gt;1,SUMIFS(Taxes!$P$77:$P$79,Taxes!$N$77:$N$79,SUMIFS(Taxes!$N$14:$N$17,Taxes!$J$14:$J$17,YEAR(BA$4))),
IF(Taxes!$N$12&gt;1,SUMIFS(Taxes!$P$77:$P$79,Taxes!$N$77:$N$79,Taxes!$N$12),IF(Taxes!$P101&lt;&gt;"",Taxes!$P101,SUMIFS(Taxes!$P$77:$P$79,Taxes!$N$77:$N$79,Taxes!$N$12)))
))
)</f>
        <v>703443.00625000009</v>
      </c>
      <c r="BB305" s="5">
        <f ca="1">IF(BB$4="",0,BB193*
IF(SUMIFS(Taxes!$N$14:$N$17,Taxes!$J$14:$J$17,YEAR(BB$4))=4,IF(BB$1&lt;=Taxes!$P$81*12,Taxes!$P$82,IF(BB$1&lt;=Taxes!$P$83*12,Taxes!$P$84,IF(Taxes!$P101&lt;&gt;"",Taxes!$P101,Taxes!$P$77))),
IF(SUMIFS(Taxes!$N$14:$N$17,Taxes!$J$14:$J$17,YEAR(BB$4))&gt;1,SUMIFS(Taxes!$P$77:$P$79,Taxes!$N$77:$N$79,SUMIFS(Taxes!$N$14:$N$17,Taxes!$J$14:$J$17,YEAR(BB$4))),
IF(Taxes!$N$12&gt;1,SUMIFS(Taxes!$P$77:$P$79,Taxes!$N$77:$N$79,Taxes!$N$12),IF(Taxes!$P101&lt;&gt;"",Taxes!$P101,SUMIFS(Taxes!$P$77:$P$79,Taxes!$N$77:$N$79,Taxes!$N$12)))
))
)</f>
        <v>763188.76558083342</v>
      </c>
      <c r="BC305" s="5">
        <f ca="1">IF(BC$4="",0,BC193*
IF(SUMIFS(Taxes!$N$14:$N$17,Taxes!$J$14:$J$17,YEAR(BC$4))=4,IF(BC$1&lt;=Taxes!$P$81*12,Taxes!$P$82,IF(BC$1&lt;=Taxes!$P$83*12,Taxes!$P$84,IF(Taxes!$P101&lt;&gt;"",Taxes!$P101,Taxes!$P$77))),
IF(SUMIFS(Taxes!$N$14:$N$17,Taxes!$J$14:$J$17,YEAR(BC$4))&gt;1,SUMIFS(Taxes!$P$77:$P$79,Taxes!$N$77:$N$79,SUMIFS(Taxes!$N$14:$N$17,Taxes!$J$14:$J$17,YEAR(BC$4))),
IF(Taxes!$N$12&gt;1,SUMIFS(Taxes!$P$77:$P$79,Taxes!$N$77:$N$79,Taxes!$N$12),IF(Taxes!$P101&lt;&gt;"",Taxes!$P101,SUMIFS(Taxes!$P$77:$P$79,Taxes!$N$77:$N$79,Taxes!$N$12)))
))
)</f>
        <v>782510.00015249988</v>
      </c>
      <c r="BD305" s="5">
        <f ca="1">IF(BD$4="",0,BD193*
IF(SUMIFS(Taxes!$N$14:$N$17,Taxes!$J$14:$J$17,YEAR(BD$4))=4,IF(BD$1&lt;=Taxes!$P$81*12,Taxes!$P$82,IF(BD$1&lt;=Taxes!$P$83*12,Taxes!$P$84,IF(Taxes!$P101&lt;&gt;"",Taxes!$P101,Taxes!$P$77))),
IF(SUMIFS(Taxes!$N$14:$N$17,Taxes!$J$14:$J$17,YEAR(BD$4))&gt;1,SUMIFS(Taxes!$P$77:$P$79,Taxes!$N$77:$N$79,SUMIFS(Taxes!$N$14:$N$17,Taxes!$J$14:$J$17,YEAR(BD$4))),
IF(Taxes!$N$12&gt;1,SUMIFS(Taxes!$P$77:$P$79,Taxes!$N$77:$N$79,Taxes!$N$12),IF(Taxes!$P101&lt;&gt;"",Taxes!$P101,SUMIFS(Taxes!$P$77:$P$79,Taxes!$N$77:$N$79,Taxes!$N$12)))
))
)</f>
        <v>792170.61743833334</v>
      </c>
      <c r="BE305" s="5">
        <f ca="1">IF(BE$4="",0,BE193*
IF(SUMIFS(Taxes!$N$14:$N$17,Taxes!$J$14:$J$17,YEAR(BE$4))=4,IF(BE$1&lt;=Taxes!$P$81*12,Taxes!$P$82,IF(BE$1&lt;=Taxes!$P$83*12,Taxes!$P$84,IF(Taxes!$P101&lt;&gt;"",Taxes!$P101,Taxes!$P$77))),
IF(SUMIFS(Taxes!$N$14:$N$17,Taxes!$J$14:$J$17,YEAR(BE$4))&gt;1,SUMIFS(Taxes!$P$77:$P$79,Taxes!$N$77:$N$79,SUMIFS(Taxes!$N$14:$N$17,Taxes!$J$14:$J$17,YEAR(BE$4))),
IF(Taxes!$N$12&gt;1,SUMIFS(Taxes!$P$77:$P$79,Taxes!$N$77:$N$79,Taxes!$N$12),IF(Taxes!$P101&lt;&gt;"",Taxes!$P101,SUMIFS(Taxes!$P$77:$P$79,Taxes!$N$77:$N$79,Taxes!$N$12)))
))
)</f>
        <v>801831.2347241668</v>
      </c>
      <c r="BF305" s="5">
        <f ca="1">IF(BF$4="",0,BF193*
IF(SUMIFS(Taxes!$N$14:$N$17,Taxes!$J$14:$J$17,YEAR(BF$4))=4,IF(BF$1&lt;=Taxes!$P$81*12,Taxes!$P$82,IF(BF$1&lt;=Taxes!$P$83*12,Taxes!$P$84,IF(Taxes!$P101&lt;&gt;"",Taxes!$P101,Taxes!$P$77))),
IF(SUMIFS(Taxes!$N$14:$N$17,Taxes!$J$14:$J$17,YEAR(BF$4))&gt;1,SUMIFS(Taxes!$P$77:$P$79,Taxes!$N$77:$N$79,SUMIFS(Taxes!$N$14:$N$17,Taxes!$J$14:$J$17,YEAR(BF$4))),
IF(Taxes!$N$12&gt;1,SUMIFS(Taxes!$P$77:$P$79,Taxes!$N$77:$N$79,Taxes!$N$12),IF(Taxes!$P101&lt;&gt;"",Taxes!$P101,SUMIFS(Taxes!$P$77:$P$79,Taxes!$N$77:$N$79,Taxes!$N$12)))
))
)</f>
        <v>811491.85201000003</v>
      </c>
      <c r="BG305" s="5">
        <f ca="1">IF(BG$4="",0,BG193*
IF(SUMIFS(Taxes!$N$14:$N$17,Taxes!$J$14:$J$17,YEAR(BG$4))=4,IF(BG$1&lt;=Taxes!$P$81*12,Taxes!$P$82,IF(BG$1&lt;=Taxes!$P$83*12,Taxes!$P$84,IF(Taxes!$P101&lt;&gt;"",Taxes!$P101,Taxes!$P$77))),
IF(SUMIFS(Taxes!$N$14:$N$17,Taxes!$J$14:$J$17,YEAR(BG$4))&gt;1,SUMIFS(Taxes!$P$77:$P$79,Taxes!$N$77:$N$79,SUMIFS(Taxes!$N$14:$N$17,Taxes!$J$14:$J$17,YEAR(BG$4))),
IF(Taxes!$N$12&gt;1,SUMIFS(Taxes!$P$77:$P$79,Taxes!$N$77:$N$79,Taxes!$N$12),IF(Taxes!$P101&lt;&gt;"",Taxes!$P101,SUMIFS(Taxes!$P$77:$P$79,Taxes!$N$77:$N$79,Taxes!$N$12)))
))
)</f>
        <v>821152.46929583326</v>
      </c>
      <c r="BH305" s="5">
        <f ca="1">IF(BH$4="",0,BH193*
IF(SUMIFS(Taxes!$N$14:$N$17,Taxes!$J$14:$J$17,YEAR(BH$4))=4,IF(BH$1&lt;=Taxes!$P$81*12,Taxes!$P$82,IF(BH$1&lt;=Taxes!$P$83*12,Taxes!$P$84,IF(Taxes!$P101&lt;&gt;"",Taxes!$P101,Taxes!$P$77))),
IF(SUMIFS(Taxes!$N$14:$N$17,Taxes!$J$14:$J$17,YEAR(BH$4))&gt;1,SUMIFS(Taxes!$P$77:$P$79,Taxes!$N$77:$N$79,SUMIFS(Taxes!$N$14:$N$17,Taxes!$J$14:$J$17,YEAR(BH$4))),
IF(Taxes!$N$12&gt;1,SUMIFS(Taxes!$P$77:$P$79,Taxes!$N$77:$N$79,Taxes!$N$12),IF(Taxes!$P101&lt;&gt;"",Taxes!$P101,SUMIFS(Taxes!$P$77:$P$79,Taxes!$N$77:$N$79,Taxes!$N$12)))
))
)</f>
        <v>855737.47917911678</v>
      </c>
      <c r="BI305" s="5">
        <f ca="1">IF(BI$4="",0,BI193*
IF(SUMIFS(Taxes!$N$14:$N$17,Taxes!$J$14:$J$17,YEAR(BI$4))=4,IF(BI$1&lt;=Taxes!$P$81*12,Taxes!$P$82,IF(BI$1&lt;=Taxes!$P$83*12,Taxes!$P$84,IF(Taxes!$P101&lt;&gt;"",Taxes!$P101,Taxes!$P$77))),
IF(SUMIFS(Taxes!$N$14:$N$17,Taxes!$J$14:$J$17,YEAR(BI$4))&gt;1,SUMIFS(Taxes!$P$77:$P$79,Taxes!$N$77:$N$79,SUMIFS(Taxes!$N$14:$N$17,Taxes!$J$14:$J$17,YEAR(BI$4))),
IF(Taxes!$N$12&gt;1,SUMIFS(Taxes!$P$77:$P$79,Taxes!$N$77:$N$79,Taxes!$N$12),IF(Taxes!$P101&lt;&gt;"",Taxes!$P101,SUMIFS(Taxes!$P$77:$P$79,Taxes!$N$77:$N$79,Taxes!$N$12)))
))
)</f>
        <v>865687.91498352494</v>
      </c>
      <c r="BJ305" s="5">
        <f ca="1">IF(BJ$4="",0,BJ193*
IF(SUMIFS(Taxes!$N$14:$N$17,Taxes!$J$14:$J$17,YEAR(BJ$4))=4,IF(BJ$1&lt;=Taxes!$P$81*12,Taxes!$P$82,IF(BJ$1&lt;=Taxes!$P$83*12,Taxes!$P$84,IF(Taxes!$P101&lt;&gt;"",Taxes!$P101,Taxes!$P$77))),
IF(SUMIFS(Taxes!$N$14:$N$17,Taxes!$J$14:$J$17,YEAR(BJ$4))&gt;1,SUMIFS(Taxes!$P$77:$P$79,Taxes!$N$77:$N$79,SUMIFS(Taxes!$N$14:$N$17,Taxes!$J$14:$J$17,YEAR(BJ$4))),
IF(Taxes!$N$12&gt;1,SUMIFS(Taxes!$P$77:$P$79,Taxes!$N$77:$N$79,Taxes!$N$12),IF(Taxes!$P101&lt;&gt;"",Taxes!$P101,SUMIFS(Taxes!$P$77:$P$79,Taxes!$N$77:$N$79,Taxes!$N$12)))
))
)</f>
        <v>875638.35078793322</v>
      </c>
      <c r="BK305" s="5">
        <f ca="1">IF(BK$4="",0,BK193*
IF(SUMIFS(Taxes!$N$14:$N$17,Taxes!$J$14:$J$17,YEAR(BK$4))=4,IF(BK$1&lt;=Taxes!$P$81*12,Taxes!$P$82,IF(BK$1&lt;=Taxes!$P$83*12,Taxes!$P$84,IF(Taxes!$P101&lt;&gt;"",Taxes!$P101,Taxes!$P$77))),
IF(SUMIFS(Taxes!$N$14:$N$17,Taxes!$J$14:$J$17,YEAR(BK$4))&gt;1,SUMIFS(Taxes!$P$77:$P$79,Taxes!$N$77:$N$79,SUMIFS(Taxes!$N$14:$N$17,Taxes!$J$14:$J$17,YEAR(BK$4))),
IF(Taxes!$N$12&gt;1,SUMIFS(Taxes!$P$77:$P$79,Taxes!$N$77:$N$79,Taxes!$N$12),IF(Taxes!$P101&lt;&gt;"",Taxes!$P101,SUMIFS(Taxes!$P$77:$P$79,Taxes!$N$77:$N$79,Taxes!$N$12)))
))
)</f>
        <v>885588.78659234161</v>
      </c>
      <c r="BL305" s="5">
        <f ca="1">IF(BL$4="",0,BL193*
IF(SUMIFS(Taxes!$N$14:$N$17,Taxes!$J$14:$J$17,YEAR(BL$4))=4,IF(BL$1&lt;=Taxes!$P$81*12,Taxes!$P$82,IF(BL$1&lt;=Taxes!$P$83*12,Taxes!$P$84,IF(Taxes!$P101&lt;&gt;"",Taxes!$P101,Taxes!$P$77))),
IF(SUMIFS(Taxes!$N$14:$N$17,Taxes!$J$14:$J$17,YEAR(BL$4))&gt;1,SUMIFS(Taxes!$P$77:$P$79,Taxes!$N$77:$N$79,SUMIFS(Taxes!$N$14:$N$17,Taxes!$J$14:$J$17,YEAR(BL$4))),
IF(Taxes!$N$12&gt;1,SUMIFS(Taxes!$P$77:$P$79,Taxes!$N$77:$N$79,Taxes!$N$12),IF(Taxes!$P101&lt;&gt;"",Taxes!$P101,SUMIFS(Taxes!$P$77:$P$79,Taxes!$N$77:$N$79,Taxes!$N$12)))
))
)</f>
        <v>895539.22239674989</v>
      </c>
      <c r="BM305" s="5">
        <f ca="1">IF(BM$4="",0,BM193*
IF(SUMIFS(Taxes!$N$14:$N$17,Taxes!$J$14:$J$17,YEAR(BM$4))=4,IF(BM$1&lt;=Taxes!$P$81*12,Taxes!$P$82,IF(BM$1&lt;=Taxes!$P$83*12,Taxes!$P$84,IF(Taxes!$P101&lt;&gt;"",Taxes!$P101,Taxes!$P$77))),
IF(SUMIFS(Taxes!$N$14:$N$17,Taxes!$J$14:$J$17,YEAR(BM$4))&gt;1,SUMIFS(Taxes!$P$77:$P$79,Taxes!$N$77:$N$79,SUMIFS(Taxes!$N$14:$N$17,Taxes!$J$14:$J$17,YEAR(BM$4))),
IF(Taxes!$N$12&gt;1,SUMIFS(Taxes!$P$77:$P$79,Taxes!$N$77:$N$79,Taxes!$N$12),IF(Taxes!$P101&lt;&gt;"",Taxes!$P101,SUMIFS(Taxes!$P$77:$P$79,Taxes!$N$77:$N$79,Taxes!$N$12)))
))
)</f>
        <v>905489.65820115828</v>
      </c>
      <c r="BN305" s="5">
        <f ca="1">IF(BN$4="",0,BN193*
IF(SUMIFS(Taxes!$N$14:$N$17,Taxes!$J$14:$J$17,YEAR(BN$4))=4,IF(BN$1&lt;=Taxes!$P$81*12,Taxes!$P$82,IF(BN$1&lt;=Taxes!$P$83*12,Taxes!$P$84,IF(Taxes!$P101&lt;&gt;"",Taxes!$P101,Taxes!$P$77))),
IF(SUMIFS(Taxes!$N$14:$N$17,Taxes!$J$14:$J$17,YEAR(BN$4))&gt;1,SUMIFS(Taxes!$P$77:$P$79,Taxes!$N$77:$N$79,SUMIFS(Taxes!$N$14:$N$17,Taxes!$J$14:$J$17,YEAR(BN$4))),
IF(Taxes!$N$12&gt;1,SUMIFS(Taxes!$P$77:$P$79,Taxes!$N$77:$N$79,Taxes!$N$12),IF(Taxes!$P101&lt;&gt;"",Taxes!$P101,SUMIFS(Taxes!$P$77:$P$79,Taxes!$N$77:$N$79,Taxes!$N$12)))
))
)</f>
        <v>942903.29682573385</v>
      </c>
      <c r="BO305" s="5">
        <f ca="1">IF(BO$4="",0,BO193*
IF(SUMIFS(Taxes!$N$14:$N$17,Taxes!$J$14:$J$17,YEAR(BO$4))=4,IF(BO$1&lt;=Taxes!$P$81*12,Taxes!$P$82,IF(BO$1&lt;=Taxes!$P$83*12,Taxes!$P$84,IF(Taxes!$P101&lt;&gt;"",Taxes!$P101,Taxes!$P$77))),
IF(SUMIFS(Taxes!$N$14:$N$17,Taxes!$J$14:$J$17,YEAR(BO$4))&gt;1,SUMIFS(Taxes!$P$77:$P$79,Taxes!$N$77:$N$79,SUMIFS(Taxes!$N$14:$N$17,Taxes!$J$14:$J$17,YEAR(BO$4))),
IF(Taxes!$N$12&gt;1,SUMIFS(Taxes!$P$77:$P$79,Taxes!$N$77:$N$79,Taxes!$N$12),IF(Taxes!$P101&lt;&gt;"",Taxes!$P101,SUMIFS(Taxes!$P$77:$P$79,Taxes!$N$77:$N$79,Taxes!$N$12)))
))
)</f>
        <v>953152.24570427428</v>
      </c>
      <c r="BP305" s="5">
        <f ca="1">IF(BP$4="",0,BP193*
IF(SUMIFS(Taxes!$N$14:$N$17,Taxes!$J$14:$J$17,YEAR(BP$4))=4,IF(BP$1&lt;=Taxes!$P$81*12,Taxes!$P$82,IF(BP$1&lt;=Taxes!$P$83*12,Taxes!$P$84,IF(Taxes!$P101&lt;&gt;"",Taxes!$P101,Taxes!$P$77))),
IF(SUMIFS(Taxes!$N$14:$N$17,Taxes!$J$14:$J$17,YEAR(BP$4))&gt;1,SUMIFS(Taxes!$P$77:$P$79,Taxes!$N$77:$N$79,SUMIFS(Taxes!$N$14:$N$17,Taxes!$J$14:$J$17,YEAR(BP$4))),
IF(Taxes!$N$12&gt;1,SUMIFS(Taxes!$P$77:$P$79,Taxes!$N$77:$N$79,Taxes!$N$12),IF(Taxes!$P101&lt;&gt;"",Taxes!$P101,SUMIFS(Taxes!$P$77:$P$79,Taxes!$N$77:$N$79,Taxes!$N$12)))
))
)</f>
        <v>963401.19458281482</v>
      </c>
      <c r="BQ305" s="5">
        <f ca="1">IF(BQ$4="",0,BQ193*
IF(SUMIFS(Taxes!$N$14:$N$17,Taxes!$J$14:$J$17,YEAR(BQ$4))=4,IF(BQ$1&lt;=Taxes!$P$81*12,Taxes!$P$82,IF(BQ$1&lt;=Taxes!$P$83*12,Taxes!$P$84,IF(Taxes!$P101&lt;&gt;"",Taxes!$P101,Taxes!$P$77))),
IF(SUMIFS(Taxes!$N$14:$N$17,Taxes!$J$14:$J$17,YEAR(BQ$4))&gt;1,SUMIFS(Taxes!$P$77:$P$79,Taxes!$N$77:$N$79,SUMIFS(Taxes!$N$14:$N$17,Taxes!$J$14:$J$17,YEAR(BQ$4))),
IF(Taxes!$N$12&gt;1,SUMIFS(Taxes!$P$77:$P$79,Taxes!$N$77:$N$79,Taxes!$N$12),IF(Taxes!$P101&lt;&gt;"",Taxes!$P101,SUMIFS(Taxes!$P$77:$P$79,Taxes!$N$77:$N$79,Taxes!$N$12)))
))
)</f>
        <v>973650.14346135559</v>
      </c>
      <c r="BR305" s="5">
        <f ca="1">IF(BR$4="",0,BR193*
IF(SUMIFS(Taxes!$N$14:$N$17,Taxes!$J$14:$J$17,YEAR(BR$4))=4,IF(BR$1&lt;=Taxes!$P$81*12,Taxes!$P$82,IF(BR$1&lt;=Taxes!$P$83*12,Taxes!$P$84,IF(Taxes!$P101&lt;&gt;"",Taxes!$P101,Taxes!$P$77))),
IF(SUMIFS(Taxes!$N$14:$N$17,Taxes!$J$14:$J$17,YEAR(BR$4))&gt;1,SUMIFS(Taxes!$P$77:$P$79,Taxes!$N$77:$N$79,SUMIFS(Taxes!$N$14:$N$17,Taxes!$J$14:$J$17,YEAR(BR$4))),
IF(Taxes!$N$12&gt;1,SUMIFS(Taxes!$P$77:$P$79,Taxes!$N$77:$N$79,Taxes!$N$12),IF(Taxes!$P101&lt;&gt;"",Taxes!$P101,SUMIFS(Taxes!$P$77:$P$79,Taxes!$N$77:$N$79,Taxes!$N$12)))
))
)</f>
        <v>983899.09233989613</v>
      </c>
      <c r="BS305" s="5">
        <f ca="1">IF(BS$4="",0,BS193*
IF(SUMIFS(Taxes!$N$14:$N$17,Taxes!$J$14:$J$17,YEAR(BS$4))=4,IF(BS$1&lt;=Taxes!$P$81*12,Taxes!$P$82,IF(BS$1&lt;=Taxes!$P$83*12,Taxes!$P$84,IF(Taxes!$P101&lt;&gt;"",Taxes!$P101,Taxes!$P$77))),
IF(SUMIFS(Taxes!$N$14:$N$17,Taxes!$J$14:$J$17,YEAR(BS$4))&gt;1,SUMIFS(Taxes!$P$77:$P$79,Taxes!$N$77:$N$79,SUMIFS(Taxes!$N$14:$N$17,Taxes!$J$14:$J$17,YEAR(BS$4))),
IF(Taxes!$N$12&gt;1,SUMIFS(Taxes!$P$77:$P$79,Taxes!$N$77:$N$79,Taxes!$N$12),IF(Taxes!$P101&lt;&gt;"",Taxes!$P101,SUMIFS(Taxes!$P$77:$P$79,Taxes!$N$77:$N$79,Taxes!$N$12)))
))
)</f>
        <v>994148.04121843679</v>
      </c>
      <c r="BT305" s="5">
        <f ca="1">IF(BT$4="",0,BT193*
IF(SUMIFS(Taxes!$N$14:$N$17,Taxes!$J$14:$J$17,YEAR(BT$4))=4,IF(BT$1&lt;=Taxes!$P$81*12,Taxes!$P$82,IF(BT$1&lt;=Taxes!$P$83*12,Taxes!$P$84,IF(Taxes!$P101&lt;&gt;"",Taxes!$P101,Taxes!$P$77))),
IF(SUMIFS(Taxes!$N$14:$N$17,Taxes!$J$14:$J$17,YEAR(BT$4))&gt;1,SUMIFS(Taxes!$P$77:$P$79,Taxes!$N$77:$N$79,SUMIFS(Taxes!$N$14:$N$17,Taxes!$J$14:$J$17,YEAR(BT$4))),
IF(Taxes!$N$12&gt;1,SUMIFS(Taxes!$P$77:$P$79,Taxes!$N$77:$N$79,Taxes!$N$12),IF(Taxes!$P101&lt;&gt;"",Taxes!$P101,SUMIFS(Taxes!$P$77:$P$79,Taxes!$N$77:$N$79,Taxes!$N$12)))
))
)</f>
        <v>1034528.8997998866</v>
      </c>
      <c r="BU305" s="5">
        <f ca="1">IF(BU$4="",0,BU193*
IF(SUMIFS(Taxes!$N$14:$N$17,Taxes!$J$14:$J$17,YEAR(BU$4))=4,IF(BU$1&lt;=Taxes!$P$81*12,Taxes!$P$82,IF(BU$1&lt;=Taxes!$P$83*12,Taxes!$P$84,IF(Taxes!$P101&lt;&gt;"",Taxes!$P101,Taxes!$P$77))),
IF(SUMIFS(Taxes!$N$14:$N$17,Taxes!$J$14:$J$17,YEAR(BU$4))&gt;1,SUMIFS(Taxes!$P$77:$P$79,Taxes!$N$77:$N$79,SUMIFS(Taxes!$N$14:$N$17,Taxes!$J$14:$J$17,YEAR(BU$4))),
IF(Taxes!$N$12&gt;1,SUMIFS(Taxes!$P$77:$P$79,Taxes!$N$77:$N$79,Taxes!$N$12),IF(Taxes!$P101&lt;&gt;"",Taxes!$P101,SUMIFS(Taxes!$P$77:$P$79,Taxes!$N$77:$N$79,Taxes!$N$12)))
))
)</f>
        <v>1045085.3171447832</v>
      </c>
      <c r="BV305" s="5">
        <f ca="1">IF(BV$4="",0,BV193*
IF(SUMIFS(Taxes!$N$14:$N$17,Taxes!$J$14:$J$17,YEAR(BV$4))=4,IF(BV$1&lt;=Taxes!$P$81*12,Taxes!$P$82,IF(BV$1&lt;=Taxes!$P$83*12,Taxes!$P$84,IF(Taxes!$P101&lt;&gt;"",Taxes!$P101,Taxes!$P$77))),
IF(SUMIFS(Taxes!$N$14:$N$17,Taxes!$J$14:$J$17,YEAR(BV$4))&gt;1,SUMIFS(Taxes!$P$77:$P$79,Taxes!$N$77:$N$79,SUMIFS(Taxes!$N$14:$N$17,Taxes!$J$14:$J$17,YEAR(BV$4))),
IF(Taxes!$N$12&gt;1,SUMIFS(Taxes!$P$77:$P$79,Taxes!$N$77:$N$79,Taxes!$N$12),IF(Taxes!$P101&lt;&gt;"",Taxes!$P101,SUMIFS(Taxes!$P$77:$P$79,Taxes!$N$77:$N$79,Taxes!$N$12)))
))
)</f>
        <v>1055641.73448968</v>
      </c>
      <c r="BW305" s="5">
        <f ca="1">IF(BW$4="",0,BW193*
IF(SUMIFS(Taxes!$N$14:$N$17,Taxes!$J$14:$J$17,YEAR(BW$4))=4,IF(BW$1&lt;=Taxes!$P$81*12,Taxes!$P$82,IF(BW$1&lt;=Taxes!$P$83*12,Taxes!$P$84,IF(Taxes!$P101&lt;&gt;"",Taxes!$P101,Taxes!$P$77))),
IF(SUMIFS(Taxes!$N$14:$N$17,Taxes!$J$14:$J$17,YEAR(BW$4))&gt;1,SUMIFS(Taxes!$P$77:$P$79,Taxes!$N$77:$N$79,SUMIFS(Taxes!$N$14:$N$17,Taxes!$J$14:$J$17,YEAR(BW$4))),
IF(Taxes!$N$12&gt;1,SUMIFS(Taxes!$P$77:$P$79,Taxes!$N$77:$N$79,Taxes!$N$12),IF(Taxes!$P101&lt;&gt;"",Taxes!$P101,SUMIFS(Taxes!$P$77:$P$79,Taxes!$N$77:$N$79,Taxes!$N$12)))
))
)</f>
        <v>1066198.1518345771</v>
      </c>
      <c r="BX305" s="5">
        <f ca="1">IF(BX$4="",0,BX193*
IF(SUMIFS(Taxes!$N$14:$N$17,Taxes!$J$14:$J$17,YEAR(BX$4))=4,IF(BX$1&lt;=Taxes!$P$81*12,Taxes!$P$82,IF(BX$1&lt;=Taxes!$P$83*12,Taxes!$P$84,IF(Taxes!$P101&lt;&gt;"",Taxes!$P101,Taxes!$P$77))),
IF(SUMIFS(Taxes!$N$14:$N$17,Taxes!$J$14:$J$17,YEAR(BX$4))&gt;1,SUMIFS(Taxes!$P$77:$P$79,Taxes!$N$77:$N$79,SUMIFS(Taxes!$N$14:$N$17,Taxes!$J$14:$J$17,YEAR(BX$4))),
IF(Taxes!$N$12&gt;1,SUMIFS(Taxes!$P$77:$P$79,Taxes!$N$77:$N$79,Taxes!$N$12),IF(Taxes!$P101&lt;&gt;"",Taxes!$P101,SUMIFS(Taxes!$P$77:$P$79,Taxes!$N$77:$N$79,Taxes!$N$12)))
))
)</f>
        <v>1076754.5691794737</v>
      </c>
      <c r="BY305" s="5">
        <f ca="1">IF(BY$4="",0,BY193*
IF(SUMIFS(Taxes!$N$14:$N$17,Taxes!$J$14:$J$17,YEAR(BY$4))=4,IF(BY$1&lt;=Taxes!$P$81*12,Taxes!$P$82,IF(BY$1&lt;=Taxes!$P$83*12,Taxes!$P$84,IF(Taxes!$P101&lt;&gt;"",Taxes!$P101,Taxes!$P$77))),
IF(SUMIFS(Taxes!$N$14:$N$17,Taxes!$J$14:$J$17,YEAR(BY$4))&gt;1,SUMIFS(Taxes!$P$77:$P$79,Taxes!$N$77:$N$79,SUMIFS(Taxes!$N$14:$N$17,Taxes!$J$14:$J$17,YEAR(BY$4))),
IF(Taxes!$N$12&gt;1,SUMIFS(Taxes!$P$77:$P$79,Taxes!$N$77:$N$79,Taxes!$N$12),IF(Taxes!$P101&lt;&gt;"",Taxes!$P101,SUMIFS(Taxes!$P$77:$P$79,Taxes!$N$77:$N$79,Taxes!$N$12)))
))
)</f>
        <v>1087310.9865243703</v>
      </c>
      <c r="BZ305" s="5">
        <f ca="1">IF(BZ$4="",0,BZ193*
IF(SUMIFS(Taxes!$N$14:$N$17,Taxes!$J$14:$J$17,YEAR(BZ$4))=4,IF(BZ$1&lt;=Taxes!$P$81*12,Taxes!$P$82,IF(BZ$1&lt;=Taxes!$P$83*12,Taxes!$P$84,IF(Taxes!$P101&lt;&gt;"",Taxes!$P101,Taxes!$P$77))),
IF(SUMIFS(Taxes!$N$14:$N$17,Taxes!$J$14:$J$17,YEAR(BZ$4))&gt;1,SUMIFS(Taxes!$P$77:$P$79,Taxes!$N$77:$N$79,SUMIFS(Taxes!$N$14:$N$17,Taxes!$J$14:$J$17,YEAR(BZ$4))),
IF(Taxes!$N$12&gt;1,SUMIFS(Taxes!$P$77:$P$79,Taxes!$N$77:$N$79,Taxes!$N$12),IF(Taxes!$P101&lt;&gt;"",Taxes!$P101,SUMIFS(Taxes!$P$77:$P$79,Taxes!$N$77:$N$79,Taxes!$N$12)))
))
)</f>
        <v>1130803.4259853454</v>
      </c>
      <c r="CA305" s="5">
        <f ca="1">IF(CA$4="",0,CA193*
IF(SUMIFS(Taxes!$N$14:$N$17,Taxes!$J$14:$J$17,YEAR(CA$4))=4,IF(CA$1&lt;=Taxes!$P$81*12,Taxes!$P$82,IF(CA$1&lt;=Taxes!$P$83*12,Taxes!$P$84,IF(Taxes!$P101&lt;&gt;"",Taxes!$P101,Taxes!$P$77))),
IF(SUMIFS(Taxes!$N$14:$N$17,Taxes!$J$14:$J$17,YEAR(CA$4))&gt;1,SUMIFS(Taxes!$P$77:$P$79,Taxes!$N$77:$N$79,SUMIFS(Taxes!$N$14:$N$17,Taxes!$J$14:$J$17,YEAR(CA$4))),
IF(Taxes!$N$12&gt;1,SUMIFS(Taxes!$P$77:$P$79,Taxes!$N$77:$N$79,Taxes!$N$12),IF(Taxes!$P101&lt;&gt;"",Taxes!$P101,SUMIFS(Taxes!$P$77:$P$79,Taxes!$N$77:$N$79,Taxes!$N$12)))
))
)</f>
        <v>1141676.5358505889</v>
      </c>
      <c r="CB305" s="5">
        <f ca="1">IF(CB$4="",0,CB193*
IF(SUMIFS(Taxes!$N$14:$N$17,Taxes!$J$14:$J$17,YEAR(CB$4))=4,IF(CB$1&lt;=Taxes!$P$81*12,Taxes!$P$82,IF(CB$1&lt;=Taxes!$P$83*12,Taxes!$P$84,IF(Taxes!$P101&lt;&gt;"",Taxes!$P101,Taxes!$P$77))),
IF(SUMIFS(Taxes!$N$14:$N$17,Taxes!$J$14:$J$17,YEAR(CB$4))&gt;1,SUMIFS(Taxes!$P$77:$P$79,Taxes!$N$77:$N$79,SUMIFS(Taxes!$N$14:$N$17,Taxes!$J$14:$J$17,YEAR(CB$4))),
IF(Taxes!$N$12&gt;1,SUMIFS(Taxes!$P$77:$P$79,Taxes!$N$77:$N$79,Taxes!$N$12),IF(Taxes!$P101&lt;&gt;"",Taxes!$P101,SUMIFS(Taxes!$P$77:$P$79,Taxes!$N$77:$N$79,Taxes!$N$12)))
))
)</f>
        <v>1152549.6457158327</v>
      </c>
      <c r="CC305" s="5">
        <f ca="1">IF(CC$4="",0,CC193*
IF(SUMIFS(Taxes!$N$14:$N$17,Taxes!$J$14:$J$17,YEAR(CC$4))=4,IF(CC$1&lt;=Taxes!$P$81*12,Taxes!$P$82,IF(CC$1&lt;=Taxes!$P$83*12,Taxes!$P$84,IF(Taxes!$P101&lt;&gt;"",Taxes!$P101,Taxes!$P$77))),
IF(SUMIFS(Taxes!$N$14:$N$17,Taxes!$J$14:$J$17,YEAR(CC$4))&gt;1,SUMIFS(Taxes!$P$77:$P$79,Taxes!$N$77:$N$79,SUMIFS(Taxes!$N$14:$N$17,Taxes!$J$14:$J$17,YEAR(CC$4))),
IF(Taxes!$N$12&gt;1,SUMIFS(Taxes!$P$77:$P$79,Taxes!$N$77:$N$79,Taxes!$N$12),IF(Taxes!$P101&lt;&gt;"",Taxes!$P101,SUMIFS(Taxes!$P$77:$P$79,Taxes!$N$77:$N$79,Taxes!$N$12)))
))
)</f>
        <v>1163422.7555810763</v>
      </c>
      <c r="CD305" s="5">
        <f ca="1">IF(CD$4="",0,CD193*
IF(SUMIFS(Taxes!$N$14:$N$17,Taxes!$J$14:$J$17,YEAR(CD$4))=4,IF(CD$1&lt;=Taxes!$P$81*12,Taxes!$P$82,IF(CD$1&lt;=Taxes!$P$83*12,Taxes!$P$84,IF(Taxes!$P101&lt;&gt;"",Taxes!$P101,Taxes!$P$77))),
IF(SUMIFS(Taxes!$N$14:$N$17,Taxes!$J$14:$J$17,YEAR(CD$4))&gt;1,SUMIFS(Taxes!$P$77:$P$79,Taxes!$N$77:$N$79,SUMIFS(Taxes!$N$14:$N$17,Taxes!$J$14:$J$17,YEAR(CD$4))),
IF(Taxes!$N$12&gt;1,SUMIFS(Taxes!$P$77:$P$79,Taxes!$N$77:$N$79,Taxes!$N$12),IF(Taxes!$P101&lt;&gt;"",Taxes!$P101,SUMIFS(Taxes!$P$77:$P$79,Taxes!$N$77:$N$79,Taxes!$N$12)))
))
)</f>
        <v>1174295.86544632</v>
      </c>
      <c r="CE305" s="5">
        <f ca="1">IF(CE$4="",0,CE193*
IF(SUMIFS(Taxes!$N$14:$N$17,Taxes!$J$14:$J$17,YEAR(CE$4))=4,IF(CE$1&lt;=Taxes!$P$81*12,Taxes!$P$82,IF(CE$1&lt;=Taxes!$P$83*12,Taxes!$P$84,IF(Taxes!$P101&lt;&gt;"",Taxes!$P101,Taxes!$P$77))),
IF(SUMIFS(Taxes!$N$14:$N$17,Taxes!$J$14:$J$17,YEAR(CE$4))&gt;1,SUMIFS(Taxes!$P$77:$P$79,Taxes!$N$77:$N$79,SUMIFS(Taxes!$N$14:$N$17,Taxes!$J$14:$J$17,YEAR(CE$4))),
IF(Taxes!$N$12&gt;1,SUMIFS(Taxes!$P$77:$P$79,Taxes!$N$77:$N$79,Taxes!$N$12),IF(Taxes!$P101&lt;&gt;"",Taxes!$P101,SUMIFS(Taxes!$P$77:$P$79,Taxes!$N$77:$N$79,Taxes!$N$12)))
))
)</f>
        <v>1185168.975311564</v>
      </c>
      <c r="CF305" s="5">
        <f ca="1">IF(CF$4="",0,CF193*
IF(SUMIFS(Taxes!$N$14:$N$17,Taxes!$J$14:$J$17,YEAR(CF$4))=4,IF(CF$1&lt;=Taxes!$P$81*12,Taxes!$P$82,IF(CF$1&lt;=Taxes!$P$83*12,Taxes!$P$84,IF(Taxes!$P101&lt;&gt;"",Taxes!$P101,Taxes!$P$77))),
IF(SUMIFS(Taxes!$N$14:$N$17,Taxes!$J$14:$J$17,YEAR(CF$4))&gt;1,SUMIFS(Taxes!$P$77:$P$79,Taxes!$N$77:$N$79,SUMIFS(Taxes!$N$14:$N$17,Taxes!$J$14:$J$17,YEAR(CF$4))),
IF(Taxes!$N$12&gt;1,SUMIFS(Taxes!$P$77:$P$79,Taxes!$N$77:$N$79,Taxes!$N$12),IF(Taxes!$P101&lt;&gt;"",Taxes!$P101,SUMIFS(Taxes!$P$77:$P$79,Taxes!$N$77:$N$79,Taxes!$N$12)))
))
)</f>
        <v>0</v>
      </c>
    </row>
    <row r="306" spans="2:84" s="26" customFormat="1" ht="12" x14ac:dyDescent="0.25">
      <c r="B306" s="13"/>
      <c r="M306" s="55"/>
      <c r="N306" s="44" t="s">
        <v>21</v>
      </c>
      <c r="O306" s="45"/>
      <c r="P306" s="46"/>
      <c r="Q306" s="89"/>
      <c r="U306" s="41"/>
      <c r="V306" s="42"/>
      <c r="W306" s="43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</row>
    <row r="307" spans="2:84" x14ac:dyDescent="0.3">
      <c r="B307" s="13">
        <f>ROW()</f>
        <v>307</v>
      </c>
      <c r="H307" s="1" t="str">
        <f>$H$291</f>
        <v>НДС к вычету</v>
      </c>
      <c r="I307" s="1" t="str">
        <f>$H$271</f>
        <v>Постоянные расходы</v>
      </c>
      <c r="M307" s="53" t="s">
        <v>18</v>
      </c>
      <c r="U307" s="5">
        <f t="shared" ca="1" si="455"/>
        <v>2892005.9437499978</v>
      </c>
      <c r="X307" s="5">
        <f t="shared" ref="X307:AI307" ca="1" si="463">IF(X$4="",0,SUM(X308:X323))</f>
        <v>0</v>
      </c>
      <c r="Y307" s="5">
        <f t="shared" ca="1" si="463"/>
        <v>0</v>
      </c>
      <c r="Z307" s="5">
        <f t="shared" ca="1" si="463"/>
        <v>0</v>
      </c>
      <c r="AA307" s="5">
        <f t="shared" ca="1" si="463"/>
        <v>0</v>
      </c>
      <c r="AB307" s="5">
        <f t="shared" ca="1" si="463"/>
        <v>0</v>
      </c>
      <c r="AC307" s="5">
        <f t="shared" ca="1" si="463"/>
        <v>0</v>
      </c>
      <c r="AD307" s="5">
        <f t="shared" ca="1" si="463"/>
        <v>0</v>
      </c>
      <c r="AE307" s="5">
        <f t="shared" ca="1" si="463"/>
        <v>0</v>
      </c>
      <c r="AF307" s="5">
        <f t="shared" ca="1" si="463"/>
        <v>0</v>
      </c>
      <c r="AG307" s="5">
        <f t="shared" ca="1" si="463"/>
        <v>0</v>
      </c>
      <c r="AH307" s="5">
        <f t="shared" ca="1" si="463"/>
        <v>0</v>
      </c>
      <c r="AI307" s="5">
        <f t="shared" ca="1" si="463"/>
        <v>0</v>
      </c>
      <c r="AJ307" s="5">
        <f t="shared" ref="AJ307:CF307" ca="1" si="464">IF(AJ$4="",0,SUM(AJ308:AJ323))</f>
        <v>0</v>
      </c>
      <c r="AK307" s="5">
        <f t="shared" ca="1" si="464"/>
        <v>0</v>
      </c>
      <c r="AL307" s="5">
        <f t="shared" ca="1" si="464"/>
        <v>0</v>
      </c>
      <c r="AM307" s="5">
        <f t="shared" ca="1" si="464"/>
        <v>59150</v>
      </c>
      <c r="AN307" s="5">
        <f t="shared" ca="1" si="464"/>
        <v>59150</v>
      </c>
      <c r="AO307" s="5">
        <f t="shared" ca="1" si="464"/>
        <v>59150</v>
      </c>
      <c r="AP307" s="5">
        <f t="shared" ca="1" si="464"/>
        <v>59150</v>
      </c>
      <c r="AQ307" s="5">
        <f t="shared" ca="1" si="464"/>
        <v>59150</v>
      </c>
      <c r="AR307" s="5">
        <f t="shared" ca="1" si="464"/>
        <v>59150</v>
      </c>
      <c r="AS307" s="5">
        <f t="shared" ca="1" si="464"/>
        <v>59150</v>
      </c>
      <c r="AT307" s="5">
        <f t="shared" ca="1" si="464"/>
        <v>59150</v>
      </c>
      <c r="AU307" s="5">
        <f t="shared" ca="1" si="464"/>
        <v>59150</v>
      </c>
      <c r="AV307" s="5">
        <f t="shared" ca="1" si="464"/>
        <v>62107.5</v>
      </c>
      <c r="AW307" s="5">
        <f t="shared" ca="1" si="464"/>
        <v>62107.5</v>
      </c>
      <c r="AX307" s="5">
        <f t="shared" ca="1" si="464"/>
        <v>62107.5</v>
      </c>
      <c r="AY307" s="5">
        <f t="shared" ca="1" si="464"/>
        <v>62107.5</v>
      </c>
      <c r="AZ307" s="5">
        <f t="shared" ca="1" si="464"/>
        <v>62107.5</v>
      </c>
      <c r="BA307" s="5">
        <f t="shared" ca="1" si="464"/>
        <v>62107.5</v>
      </c>
      <c r="BB307" s="5">
        <f t="shared" ca="1" si="464"/>
        <v>62107.5</v>
      </c>
      <c r="BC307" s="5">
        <f t="shared" ca="1" si="464"/>
        <v>62107.5</v>
      </c>
      <c r="BD307" s="5">
        <f t="shared" ca="1" si="464"/>
        <v>62107.5</v>
      </c>
      <c r="BE307" s="5">
        <f t="shared" ca="1" si="464"/>
        <v>62107.5</v>
      </c>
      <c r="BF307" s="5">
        <f t="shared" ca="1" si="464"/>
        <v>62107.5</v>
      </c>
      <c r="BG307" s="5">
        <f t="shared" ca="1" si="464"/>
        <v>62107.5</v>
      </c>
      <c r="BH307" s="5">
        <f t="shared" ca="1" si="464"/>
        <v>65212.875000000015</v>
      </c>
      <c r="BI307" s="5">
        <f t="shared" ca="1" si="464"/>
        <v>65212.875000000015</v>
      </c>
      <c r="BJ307" s="5">
        <f t="shared" ca="1" si="464"/>
        <v>65212.875000000015</v>
      </c>
      <c r="BK307" s="5">
        <f t="shared" ca="1" si="464"/>
        <v>65212.875000000015</v>
      </c>
      <c r="BL307" s="5">
        <f t="shared" ca="1" si="464"/>
        <v>65212.875000000015</v>
      </c>
      <c r="BM307" s="5">
        <f t="shared" ca="1" si="464"/>
        <v>65212.875000000015</v>
      </c>
      <c r="BN307" s="5">
        <f t="shared" ca="1" si="464"/>
        <v>65212.875000000015</v>
      </c>
      <c r="BO307" s="5">
        <f t="shared" ca="1" si="464"/>
        <v>65212.875000000015</v>
      </c>
      <c r="BP307" s="5">
        <f t="shared" ca="1" si="464"/>
        <v>65212.875000000015</v>
      </c>
      <c r="BQ307" s="5">
        <f t="shared" ca="1" si="464"/>
        <v>65212.875000000015</v>
      </c>
      <c r="BR307" s="5">
        <f t="shared" ca="1" si="464"/>
        <v>65212.875000000015</v>
      </c>
      <c r="BS307" s="5">
        <f t="shared" ca="1" si="464"/>
        <v>65212.875000000015</v>
      </c>
      <c r="BT307" s="5">
        <f t="shared" ca="1" si="464"/>
        <v>68473.518750000003</v>
      </c>
      <c r="BU307" s="5">
        <f t="shared" ca="1" si="464"/>
        <v>68473.518750000003</v>
      </c>
      <c r="BV307" s="5">
        <f t="shared" ca="1" si="464"/>
        <v>69486.440625000003</v>
      </c>
      <c r="BW307" s="5">
        <f t="shared" ca="1" si="464"/>
        <v>69486.440625000003</v>
      </c>
      <c r="BX307" s="5">
        <f t="shared" ca="1" si="464"/>
        <v>69486.440625000003</v>
      </c>
      <c r="BY307" s="5">
        <f t="shared" ca="1" si="464"/>
        <v>69486.440625000003</v>
      </c>
      <c r="BZ307" s="5">
        <f t="shared" ca="1" si="464"/>
        <v>69486.440625000003</v>
      </c>
      <c r="CA307" s="5">
        <f t="shared" ca="1" si="464"/>
        <v>69486.440625000003</v>
      </c>
      <c r="CB307" s="5">
        <f t="shared" ca="1" si="464"/>
        <v>69486.440625000003</v>
      </c>
      <c r="CC307" s="5">
        <f t="shared" ca="1" si="464"/>
        <v>69486.440625000003</v>
      </c>
      <c r="CD307" s="5">
        <f t="shared" ca="1" si="464"/>
        <v>69486.440625000003</v>
      </c>
      <c r="CE307" s="5">
        <f t="shared" ca="1" si="464"/>
        <v>69486.440625000003</v>
      </c>
      <c r="CF307" s="5">
        <f t="shared" ca="1" si="464"/>
        <v>0</v>
      </c>
    </row>
    <row r="308" spans="2:84" x14ac:dyDescent="0.3">
      <c r="B308" s="13">
        <f>ROW()</f>
        <v>308</v>
      </c>
      <c r="H308" s="1" t="str">
        <f>$H$291</f>
        <v>НДС к вычету</v>
      </c>
      <c r="I308" s="1" t="str">
        <f>$I$307</f>
        <v>Постоянные расходы</v>
      </c>
      <c r="J308" s="1" t="str">
        <f>I234</f>
        <v>Аренда</v>
      </c>
      <c r="M308" s="53" t="s">
        <v>18</v>
      </c>
      <c r="U308" s="5">
        <f ca="1">SUM(INDIRECT(ADDRESS($B308,$X$2)&amp;":"&amp;ADDRESS($B308,$X$2-1+$P$8)))</f>
        <v>2557878.75</v>
      </c>
      <c r="X308" s="5">
        <f ca="1">IF(X$4="",0,X272*
IF(SUMIFS(Taxes!$N$14:$N$17,Taxes!$J$14:$J$17,YEAR(X$4))=4,IF(X$1&lt;=Taxes!$P$81*12,Taxes!$P$82,IF(X$1&lt;=Taxes!$P$83*12,Taxes!$P$84,IF(Taxes!$P104&lt;&gt;"",Taxes!$P104,Taxes!$P$77))),
IF(SUMIFS(Taxes!$N$14:$N$17,Taxes!$J$14:$J$17,YEAR(X$4))&gt;1,SUMIFS(Taxes!$P$77:$P$79,Taxes!$N$77:$N$79,SUMIFS(Taxes!$N$14:$N$17,Taxes!$J$14:$J$17,YEAR(X$4))),
IF(Taxes!$N$12&gt;1,SUMIFS(Taxes!$P$77:$P$79,Taxes!$N$77:$N$79,Taxes!$N$12),IF(Taxes!$P104&lt;&gt;"",Taxes!$P104,SUMIFS(Taxes!$P$77:$P$79,Taxes!$N$77:$N$79,Taxes!$N$12)))
))
)</f>
        <v>0</v>
      </c>
      <c r="Y308" s="5">
        <f ca="1">IF(Y$4="",0,Y272*
IF(SUMIFS(Taxes!$N$14:$N$17,Taxes!$J$14:$J$17,YEAR(Y$4))=4,IF(Y$1&lt;=Taxes!$P$81*12,Taxes!$P$82,IF(Y$1&lt;=Taxes!$P$83*12,Taxes!$P$84,IF(Taxes!$P104&lt;&gt;"",Taxes!$P104,Taxes!$P$77))),
IF(SUMIFS(Taxes!$N$14:$N$17,Taxes!$J$14:$J$17,YEAR(Y$4))&gt;1,SUMIFS(Taxes!$P$77:$P$79,Taxes!$N$77:$N$79,SUMIFS(Taxes!$N$14:$N$17,Taxes!$J$14:$J$17,YEAR(Y$4))),
IF(Taxes!$N$12&gt;1,SUMIFS(Taxes!$P$77:$P$79,Taxes!$N$77:$N$79,Taxes!$N$12),IF(Taxes!$P104&lt;&gt;"",Taxes!$P104,SUMIFS(Taxes!$P$77:$P$79,Taxes!$N$77:$N$79,Taxes!$N$12)))
))
)</f>
        <v>0</v>
      </c>
      <c r="Z308" s="5">
        <f ca="1">IF(Z$4="",0,Z272*
IF(SUMIFS(Taxes!$N$14:$N$17,Taxes!$J$14:$J$17,YEAR(Z$4))=4,IF(Z$1&lt;=Taxes!$P$81*12,Taxes!$P$82,IF(Z$1&lt;=Taxes!$P$83*12,Taxes!$P$84,IF(Taxes!$P104&lt;&gt;"",Taxes!$P104,Taxes!$P$77))),
IF(SUMIFS(Taxes!$N$14:$N$17,Taxes!$J$14:$J$17,YEAR(Z$4))&gt;1,SUMIFS(Taxes!$P$77:$P$79,Taxes!$N$77:$N$79,SUMIFS(Taxes!$N$14:$N$17,Taxes!$J$14:$J$17,YEAR(Z$4))),
IF(Taxes!$N$12&gt;1,SUMIFS(Taxes!$P$77:$P$79,Taxes!$N$77:$N$79,Taxes!$N$12),IF(Taxes!$P104&lt;&gt;"",Taxes!$P104,SUMIFS(Taxes!$P$77:$P$79,Taxes!$N$77:$N$79,Taxes!$N$12)))
))
)</f>
        <v>0</v>
      </c>
      <c r="AA308" s="5">
        <f ca="1">IF(AA$4="",0,AA272*
IF(SUMIFS(Taxes!$N$14:$N$17,Taxes!$J$14:$J$17,YEAR(AA$4))=4,IF(AA$1&lt;=Taxes!$P$81*12,Taxes!$P$82,IF(AA$1&lt;=Taxes!$P$83*12,Taxes!$P$84,IF(Taxes!$P104&lt;&gt;"",Taxes!$P104,Taxes!$P$77))),
IF(SUMIFS(Taxes!$N$14:$N$17,Taxes!$J$14:$J$17,YEAR(AA$4))&gt;1,SUMIFS(Taxes!$P$77:$P$79,Taxes!$N$77:$N$79,SUMIFS(Taxes!$N$14:$N$17,Taxes!$J$14:$J$17,YEAR(AA$4))),
IF(Taxes!$N$12&gt;1,SUMIFS(Taxes!$P$77:$P$79,Taxes!$N$77:$N$79,Taxes!$N$12),IF(Taxes!$P104&lt;&gt;"",Taxes!$P104,SUMIFS(Taxes!$P$77:$P$79,Taxes!$N$77:$N$79,Taxes!$N$12)))
))
)</f>
        <v>0</v>
      </c>
      <c r="AB308" s="5">
        <f ca="1">IF(AB$4="",0,AB272*
IF(SUMIFS(Taxes!$N$14:$N$17,Taxes!$J$14:$J$17,YEAR(AB$4))=4,IF(AB$1&lt;=Taxes!$P$81*12,Taxes!$P$82,IF(AB$1&lt;=Taxes!$P$83*12,Taxes!$P$84,IF(Taxes!$P104&lt;&gt;"",Taxes!$P104,Taxes!$P$77))),
IF(SUMIFS(Taxes!$N$14:$N$17,Taxes!$J$14:$J$17,YEAR(AB$4))&gt;1,SUMIFS(Taxes!$P$77:$P$79,Taxes!$N$77:$N$79,SUMIFS(Taxes!$N$14:$N$17,Taxes!$J$14:$J$17,YEAR(AB$4))),
IF(Taxes!$N$12&gt;1,SUMIFS(Taxes!$P$77:$P$79,Taxes!$N$77:$N$79,Taxes!$N$12),IF(Taxes!$P104&lt;&gt;"",Taxes!$P104,SUMIFS(Taxes!$P$77:$P$79,Taxes!$N$77:$N$79,Taxes!$N$12)))
))
)</f>
        <v>0</v>
      </c>
      <c r="AC308" s="5">
        <f ca="1">IF(AC$4="",0,AC272*
IF(SUMIFS(Taxes!$N$14:$N$17,Taxes!$J$14:$J$17,YEAR(AC$4))=4,IF(AC$1&lt;=Taxes!$P$81*12,Taxes!$P$82,IF(AC$1&lt;=Taxes!$P$83*12,Taxes!$P$84,IF(Taxes!$P104&lt;&gt;"",Taxes!$P104,Taxes!$P$77))),
IF(SUMIFS(Taxes!$N$14:$N$17,Taxes!$J$14:$J$17,YEAR(AC$4))&gt;1,SUMIFS(Taxes!$P$77:$P$79,Taxes!$N$77:$N$79,SUMIFS(Taxes!$N$14:$N$17,Taxes!$J$14:$J$17,YEAR(AC$4))),
IF(Taxes!$N$12&gt;1,SUMIFS(Taxes!$P$77:$P$79,Taxes!$N$77:$N$79,Taxes!$N$12),IF(Taxes!$P104&lt;&gt;"",Taxes!$P104,SUMIFS(Taxes!$P$77:$P$79,Taxes!$N$77:$N$79,Taxes!$N$12)))
))
)</f>
        <v>0</v>
      </c>
      <c r="AD308" s="5">
        <f ca="1">IF(AD$4="",0,AD272*
IF(SUMIFS(Taxes!$N$14:$N$17,Taxes!$J$14:$J$17,YEAR(AD$4))=4,IF(AD$1&lt;=Taxes!$P$81*12,Taxes!$P$82,IF(AD$1&lt;=Taxes!$P$83*12,Taxes!$P$84,IF(Taxes!$P104&lt;&gt;"",Taxes!$P104,Taxes!$P$77))),
IF(SUMIFS(Taxes!$N$14:$N$17,Taxes!$J$14:$J$17,YEAR(AD$4))&gt;1,SUMIFS(Taxes!$P$77:$P$79,Taxes!$N$77:$N$79,SUMIFS(Taxes!$N$14:$N$17,Taxes!$J$14:$J$17,YEAR(AD$4))),
IF(Taxes!$N$12&gt;1,SUMIFS(Taxes!$P$77:$P$79,Taxes!$N$77:$N$79,Taxes!$N$12),IF(Taxes!$P104&lt;&gt;"",Taxes!$P104,SUMIFS(Taxes!$P$77:$P$79,Taxes!$N$77:$N$79,Taxes!$N$12)))
))
)</f>
        <v>0</v>
      </c>
      <c r="AE308" s="5">
        <f ca="1">IF(AE$4="",0,AE272*
IF(SUMIFS(Taxes!$N$14:$N$17,Taxes!$J$14:$J$17,YEAR(AE$4))=4,IF(AE$1&lt;=Taxes!$P$81*12,Taxes!$P$82,IF(AE$1&lt;=Taxes!$P$83*12,Taxes!$P$84,IF(Taxes!$P104&lt;&gt;"",Taxes!$P104,Taxes!$P$77))),
IF(SUMIFS(Taxes!$N$14:$N$17,Taxes!$J$14:$J$17,YEAR(AE$4))&gt;1,SUMIFS(Taxes!$P$77:$P$79,Taxes!$N$77:$N$79,SUMIFS(Taxes!$N$14:$N$17,Taxes!$J$14:$J$17,YEAR(AE$4))),
IF(Taxes!$N$12&gt;1,SUMIFS(Taxes!$P$77:$P$79,Taxes!$N$77:$N$79,Taxes!$N$12),IF(Taxes!$P104&lt;&gt;"",Taxes!$P104,SUMIFS(Taxes!$P$77:$P$79,Taxes!$N$77:$N$79,Taxes!$N$12)))
))
)</f>
        <v>0</v>
      </c>
      <c r="AF308" s="5">
        <f ca="1">IF(AF$4="",0,AF272*
IF(SUMIFS(Taxes!$N$14:$N$17,Taxes!$J$14:$J$17,YEAR(AF$4))=4,IF(AF$1&lt;=Taxes!$P$81*12,Taxes!$P$82,IF(AF$1&lt;=Taxes!$P$83*12,Taxes!$P$84,IF(Taxes!$P104&lt;&gt;"",Taxes!$P104,Taxes!$P$77))),
IF(SUMIFS(Taxes!$N$14:$N$17,Taxes!$J$14:$J$17,YEAR(AF$4))&gt;1,SUMIFS(Taxes!$P$77:$P$79,Taxes!$N$77:$N$79,SUMIFS(Taxes!$N$14:$N$17,Taxes!$J$14:$J$17,YEAR(AF$4))),
IF(Taxes!$N$12&gt;1,SUMIFS(Taxes!$P$77:$P$79,Taxes!$N$77:$N$79,Taxes!$N$12),IF(Taxes!$P104&lt;&gt;"",Taxes!$P104,SUMIFS(Taxes!$P$77:$P$79,Taxes!$N$77:$N$79,Taxes!$N$12)))
))
)</f>
        <v>0</v>
      </c>
      <c r="AG308" s="5">
        <f ca="1">IF(AG$4="",0,AG272*
IF(SUMIFS(Taxes!$N$14:$N$17,Taxes!$J$14:$J$17,YEAR(AG$4))=4,IF(AG$1&lt;=Taxes!$P$81*12,Taxes!$P$82,IF(AG$1&lt;=Taxes!$P$83*12,Taxes!$P$84,IF(Taxes!$P104&lt;&gt;"",Taxes!$P104,Taxes!$P$77))),
IF(SUMIFS(Taxes!$N$14:$N$17,Taxes!$J$14:$J$17,YEAR(AG$4))&gt;1,SUMIFS(Taxes!$P$77:$P$79,Taxes!$N$77:$N$79,SUMIFS(Taxes!$N$14:$N$17,Taxes!$J$14:$J$17,YEAR(AG$4))),
IF(Taxes!$N$12&gt;1,SUMIFS(Taxes!$P$77:$P$79,Taxes!$N$77:$N$79,Taxes!$N$12),IF(Taxes!$P104&lt;&gt;"",Taxes!$P104,SUMIFS(Taxes!$P$77:$P$79,Taxes!$N$77:$N$79,Taxes!$N$12)))
))
)</f>
        <v>0</v>
      </c>
      <c r="AH308" s="5">
        <f ca="1">IF(AH$4="",0,AH272*
IF(SUMIFS(Taxes!$N$14:$N$17,Taxes!$J$14:$J$17,YEAR(AH$4))=4,IF(AH$1&lt;=Taxes!$P$81*12,Taxes!$P$82,IF(AH$1&lt;=Taxes!$P$83*12,Taxes!$P$84,IF(Taxes!$P104&lt;&gt;"",Taxes!$P104,Taxes!$P$77))),
IF(SUMIFS(Taxes!$N$14:$N$17,Taxes!$J$14:$J$17,YEAR(AH$4))&gt;1,SUMIFS(Taxes!$P$77:$P$79,Taxes!$N$77:$N$79,SUMIFS(Taxes!$N$14:$N$17,Taxes!$J$14:$J$17,YEAR(AH$4))),
IF(Taxes!$N$12&gt;1,SUMIFS(Taxes!$P$77:$P$79,Taxes!$N$77:$N$79,Taxes!$N$12),IF(Taxes!$P104&lt;&gt;"",Taxes!$P104,SUMIFS(Taxes!$P$77:$P$79,Taxes!$N$77:$N$79,Taxes!$N$12)))
))
)</f>
        <v>0</v>
      </c>
      <c r="AI308" s="5">
        <f ca="1">IF(AI$4="",0,AI272*
IF(SUMIFS(Taxes!$N$14:$N$17,Taxes!$J$14:$J$17,YEAR(AI$4))=4,IF(AI$1&lt;=Taxes!$P$81*12,Taxes!$P$82,IF(AI$1&lt;=Taxes!$P$83*12,Taxes!$P$84,IF(Taxes!$P104&lt;&gt;"",Taxes!$P104,Taxes!$P$77))),
IF(SUMIFS(Taxes!$N$14:$N$17,Taxes!$J$14:$J$17,YEAR(AI$4))&gt;1,SUMIFS(Taxes!$P$77:$P$79,Taxes!$N$77:$N$79,SUMIFS(Taxes!$N$14:$N$17,Taxes!$J$14:$J$17,YEAR(AI$4))),
IF(Taxes!$N$12&gt;1,SUMIFS(Taxes!$P$77:$P$79,Taxes!$N$77:$N$79,Taxes!$N$12),IF(Taxes!$P104&lt;&gt;"",Taxes!$P104,SUMIFS(Taxes!$P$77:$P$79,Taxes!$N$77:$N$79,Taxes!$N$12)))
))
)</f>
        <v>0</v>
      </c>
      <c r="AJ308" s="5">
        <f ca="1">IF(AJ$4="",0,AJ272*
IF(SUMIFS(Taxes!$N$14:$N$17,Taxes!$J$14:$J$17,YEAR(AJ$4))=4,IF(AJ$1&lt;=Taxes!$P$81*12,Taxes!$P$82,IF(AJ$1&lt;=Taxes!$P$83*12,Taxes!$P$84,IF(Taxes!$P104&lt;&gt;"",Taxes!$P104,Taxes!$P$77))),
IF(SUMIFS(Taxes!$N$14:$N$17,Taxes!$J$14:$J$17,YEAR(AJ$4))&gt;1,SUMIFS(Taxes!$P$77:$P$79,Taxes!$N$77:$N$79,SUMIFS(Taxes!$N$14:$N$17,Taxes!$J$14:$J$17,YEAR(AJ$4))),
IF(Taxes!$N$12&gt;1,SUMIFS(Taxes!$P$77:$P$79,Taxes!$N$77:$N$79,Taxes!$N$12),IF(Taxes!$P104&lt;&gt;"",Taxes!$P104,SUMIFS(Taxes!$P$77:$P$79,Taxes!$N$77:$N$79,Taxes!$N$12)))
))
)</f>
        <v>0</v>
      </c>
      <c r="AK308" s="5">
        <f ca="1">IF(AK$4="",0,AK272*
IF(SUMIFS(Taxes!$N$14:$N$17,Taxes!$J$14:$J$17,YEAR(AK$4))=4,IF(AK$1&lt;=Taxes!$P$81*12,Taxes!$P$82,IF(AK$1&lt;=Taxes!$P$83*12,Taxes!$P$84,IF(Taxes!$P104&lt;&gt;"",Taxes!$P104,Taxes!$P$77))),
IF(SUMIFS(Taxes!$N$14:$N$17,Taxes!$J$14:$J$17,YEAR(AK$4))&gt;1,SUMIFS(Taxes!$P$77:$P$79,Taxes!$N$77:$N$79,SUMIFS(Taxes!$N$14:$N$17,Taxes!$J$14:$J$17,YEAR(AK$4))),
IF(Taxes!$N$12&gt;1,SUMIFS(Taxes!$P$77:$P$79,Taxes!$N$77:$N$79,Taxes!$N$12),IF(Taxes!$P104&lt;&gt;"",Taxes!$P104,SUMIFS(Taxes!$P$77:$P$79,Taxes!$N$77:$N$79,Taxes!$N$12)))
))
)</f>
        <v>0</v>
      </c>
      <c r="AL308" s="5">
        <f ca="1">IF(AL$4="",0,AL272*
IF(SUMIFS(Taxes!$N$14:$N$17,Taxes!$J$14:$J$17,YEAR(AL$4))=4,IF(AL$1&lt;=Taxes!$P$81*12,Taxes!$P$82,IF(AL$1&lt;=Taxes!$P$83*12,Taxes!$P$84,IF(Taxes!$P104&lt;&gt;"",Taxes!$P104,Taxes!$P$77))),
IF(SUMIFS(Taxes!$N$14:$N$17,Taxes!$J$14:$J$17,YEAR(AL$4))&gt;1,SUMIFS(Taxes!$P$77:$P$79,Taxes!$N$77:$N$79,SUMIFS(Taxes!$N$14:$N$17,Taxes!$J$14:$J$17,YEAR(AL$4))),
IF(Taxes!$N$12&gt;1,SUMIFS(Taxes!$P$77:$P$79,Taxes!$N$77:$N$79,Taxes!$N$12),IF(Taxes!$P104&lt;&gt;"",Taxes!$P104,SUMIFS(Taxes!$P$77:$P$79,Taxes!$N$77:$N$79,Taxes!$N$12)))
))
)</f>
        <v>0</v>
      </c>
      <c r="AM308" s="5">
        <f ca="1">IF(AM$4="",0,AM272*
IF(SUMIFS(Taxes!$N$14:$N$17,Taxes!$J$14:$J$17,YEAR(AM$4))=4,IF(AM$1&lt;=Taxes!$P$81*12,Taxes!$P$82,IF(AM$1&lt;=Taxes!$P$83*12,Taxes!$P$84,IF(Taxes!$P104&lt;&gt;"",Taxes!$P104,Taxes!$P$77))),
IF(SUMIFS(Taxes!$N$14:$N$17,Taxes!$J$14:$J$17,YEAR(AM$4))&gt;1,SUMIFS(Taxes!$P$77:$P$79,Taxes!$N$77:$N$79,SUMIFS(Taxes!$N$14:$N$17,Taxes!$J$14:$J$17,YEAR(AM$4))),
IF(Taxes!$N$12&gt;1,SUMIFS(Taxes!$P$77:$P$79,Taxes!$N$77:$N$79,Taxes!$N$12),IF(Taxes!$P104&lt;&gt;"",Taxes!$P104,SUMIFS(Taxes!$P$77:$P$79,Taxes!$N$77:$N$79,Taxes!$N$12)))
))
)</f>
        <v>52500</v>
      </c>
      <c r="AN308" s="5">
        <f ca="1">IF(AN$4="",0,AN272*
IF(SUMIFS(Taxes!$N$14:$N$17,Taxes!$J$14:$J$17,YEAR(AN$4))=4,IF(AN$1&lt;=Taxes!$P$81*12,Taxes!$P$82,IF(AN$1&lt;=Taxes!$P$83*12,Taxes!$P$84,IF(Taxes!$P104&lt;&gt;"",Taxes!$P104,Taxes!$P$77))),
IF(SUMIFS(Taxes!$N$14:$N$17,Taxes!$J$14:$J$17,YEAR(AN$4))&gt;1,SUMIFS(Taxes!$P$77:$P$79,Taxes!$N$77:$N$79,SUMIFS(Taxes!$N$14:$N$17,Taxes!$J$14:$J$17,YEAR(AN$4))),
IF(Taxes!$N$12&gt;1,SUMIFS(Taxes!$P$77:$P$79,Taxes!$N$77:$N$79,Taxes!$N$12),IF(Taxes!$P104&lt;&gt;"",Taxes!$P104,SUMIFS(Taxes!$P$77:$P$79,Taxes!$N$77:$N$79,Taxes!$N$12)))
))
)</f>
        <v>52500</v>
      </c>
      <c r="AO308" s="5">
        <f ca="1">IF(AO$4="",0,AO272*
IF(SUMIFS(Taxes!$N$14:$N$17,Taxes!$J$14:$J$17,YEAR(AO$4))=4,IF(AO$1&lt;=Taxes!$P$81*12,Taxes!$P$82,IF(AO$1&lt;=Taxes!$P$83*12,Taxes!$P$84,IF(Taxes!$P104&lt;&gt;"",Taxes!$P104,Taxes!$P$77))),
IF(SUMIFS(Taxes!$N$14:$N$17,Taxes!$J$14:$J$17,YEAR(AO$4))&gt;1,SUMIFS(Taxes!$P$77:$P$79,Taxes!$N$77:$N$79,SUMIFS(Taxes!$N$14:$N$17,Taxes!$J$14:$J$17,YEAR(AO$4))),
IF(Taxes!$N$12&gt;1,SUMIFS(Taxes!$P$77:$P$79,Taxes!$N$77:$N$79,Taxes!$N$12),IF(Taxes!$P104&lt;&gt;"",Taxes!$P104,SUMIFS(Taxes!$P$77:$P$79,Taxes!$N$77:$N$79,Taxes!$N$12)))
))
)</f>
        <v>52500</v>
      </c>
      <c r="AP308" s="5">
        <f ca="1">IF(AP$4="",0,AP272*
IF(SUMIFS(Taxes!$N$14:$N$17,Taxes!$J$14:$J$17,YEAR(AP$4))=4,IF(AP$1&lt;=Taxes!$P$81*12,Taxes!$P$82,IF(AP$1&lt;=Taxes!$P$83*12,Taxes!$P$84,IF(Taxes!$P104&lt;&gt;"",Taxes!$P104,Taxes!$P$77))),
IF(SUMIFS(Taxes!$N$14:$N$17,Taxes!$J$14:$J$17,YEAR(AP$4))&gt;1,SUMIFS(Taxes!$P$77:$P$79,Taxes!$N$77:$N$79,SUMIFS(Taxes!$N$14:$N$17,Taxes!$J$14:$J$17,YEAR(AP$4))),
IF(Taxes!$N$12&gt;1,SUMIFS(Taxes!$P$77:$P$79,Taxes!$N$77:$N$79,Taxes!$N$12),IF(Taxes!$P104&lt;&gt;"",Taxes!$P104,SUMIFS(Taxes!$P$77:$P$79,Taxes!$N$77:$N$79,Taxes!$N$12)))
))
)</f>
        <v>52500</v>
      </c>
      <c r="AQ308" s="5">
        <f ca="1">IF(AQ$4="",0,AQ272*
IF(SUMIFS(Taxes!$N$14:$N$17,Taxes!$J$14:$J$17,YEAR(AQ$4))=4,IF(AQ$1&lt;=Taxes!$P$81*12,Taxes!$P$82,IF(AQ$1&lt;=Taxes!$P$83*12,Taxes!$P$84,IF(Taxes!$P104&lt;&gt;"",Taxes!$P104,Taxes!$P$77))),
IF(SUMIFS(Taxes!$N$14:$N$17,Taxes!$J$14:$J$17,YEAR(AQ$4))&gt;1,SUMIFS(Taxes!$P$77:$P$79,Taxes!$N$77:$N$79,SUMIFS(Taxes!$N$14:$N$17,Taxes!$J$14:$J$17,YEAR(AQ$4))),
IF(Taxes!$N$12&gt;1,SUMIFS(Taxes!$P$77:$P$79,Taxes!$N$77:$N$79,Taxes!$N$12),IF(Taxes!$P104&lt;&gt;"",Taxes!$P104,SUMIFS(Taxes!$P$77:$P$79,Taxes!$N$77:$N$79,Taxes!$N$12)))
))
)</f>
        <v>52500</v>
      </c>
      <c r="AR308" s="5">
        <f ca="1">IF(AR$4="",0,AR272*
IF(SUMIFS(Taxes!$N$14:$N$17,Taxes!$J$14:$J$17,YEAR(AR$4))=4,IF(AR$1&lt;=Taxes!$P$81*12,Taxes!$P$82,IF(AR$1&lt;=Taxes!$P$83*12,Taxes!$P$84,IF(Taxes!$P104&lt;&gt;"",Taxes!$P104,Taxes!$P$77))),
IF(SUMIFS(Taxes!$N$14:$N$17,Taxes!$J$14:$J$17,YEAR(AR$4))&gt;1,SUMIFS(Taxes!$P$77:$P$79,Taxes!$N$77:$N$79,SUMIFS(Taxes!$N$14:$N$17,Taxes!$J$14:$J$17,YEAR(AR$4))),
IF(Taxes!$N$12&gt;1,SUMIFS(Taxes!$P$77:$P$79,Taxes!$N$77:$N$79,Taxes!$N$12),IF(Taxes!$P104&lt;&gt;"",Taxes!$P104,SUMIFS(Taxes!$P$77:$P$79,Taxes!$N$77:$N$79,Taxes!$N$12)))
))
)</f>
        <v>52500</v>
      </c>
      <c r="AS308" s="5">
        <f ca="1">IF(AS$4="",0,AS272*
IF(SUMIFS(Taxes!$N$14:$N$17,Taxes!$J$14:$J$17,YEAR(AS$4))=4,IF(AS$1&lt;=Taxes!$P$81*12,Taxes!$P$82,IF(AS$1&lt;=Taxes!$P$83*12,Taxes!$P$84,IF(Taxes!$P104&lt;&gt;"",Taxes!$P104,Taxes!$P$77))),
IF(SUMIFS(Taxes!$N$14:$N$17,Taxes!$J$14:$J$17,YEAR(AS$4))&gt;1,SUMIFS(Taxes!$P$77:$P$79,Taxes!$N$77:$N$79,SUMIFS(Taxes!$N$14:$N$17,Taxes!$J$14:$J$17,YEAR(AS$4))),
IF(Taxes!$N$12&gt;1,SUMIFS(Taxes!$P$77:$P$79,Taxes!$N$77:$N$79,Taxes!$N$12),IF(Taxes!$P104&lt;&gt;"",Taxes!$P104,SUMIFS(Taxes!$P$77:$P$79,Taxes!$N$77:$N$79,Taxes!$N$12)))
))
)</f>
        <v>52500</v>
      </c>
      <c r="AT308" s="5">
        <f ca="1">IF(AT$4="",0,AT272*
IF(SUMIFS(Taxes!$N$14:$N$17,Taxes!$J$14:$J$17,YEAR(AT$4))=4,IF(AT$1&lt;=Taxes!$P$81*12,Taxes!$P$82,IF(AT$1&lt;=Taxes!$P$83*12,Taxes!$P$84,IF(Taxes!$P104&lt;&gt;"",Taxes!$P104,Taxes!$P$77))),
IF(SUMIFS(Taxes!$N$14:$N$17,Taxes!$J$14:$J$17,YEAR(AT$4))&gt;1,SUMIFS(Taxes!$P$77:$P$79,Taxes!$N$77:$N$79,SUMIFS(Taxes!$N$14:$N$17,Taxes!$J$14:$J$17,YEAR(AT$4))),
IF(Taxes!$N$12&gt;1,SUMIFS(Taxes!$P$77:$P$79,Taxes!$N$77:$N$79,Taxes!$N$12),IF(Taxes!$P104&lt;&gt;"",Taxes!$P104,SUMIFS(Taxes!$P$77:$P$79,Taxes!$N$77:$N$79,Taxes!$N$12)))
))
)</f>
        <v>52500</v>
      </c>
      <c r="AU308" s="5">
        <f ca="1">IF(AU$4="",0,AU272*
IF(SUMIFS(Taxes!$N$14:$N$17,Taxes!$J$14:$J$17,YEAR(AU$4))=4,IF(AU$1&lt;=Taxes!$P$81*12,Taxes!$P$82,IF(AU$1&lt;=Taxes!$P$83*12,Taxes!$P$84,IF(Taxes!$P104&lt;&gt;"",Taxes!$P104,Taxes!$P$77))),
IF(SUMIFS(Taxes!$N$14:$N$17,Taxes!$J$14:$J$17,YEAR(AU$4))&gt;1,SUMIFS(Taxes!$P$77:$P$79,Taxes!$N$77:$N$79,SUMIFS(Taxes!$N$14:$N$17,Taxes!$J$14:$J$17,YEAR(AU$4))),
IF(Taxes!$N$12&gt;1,SUMIFS(Taxes!$P$77:$P$79,Taxes!$N$77:$N$79,Taxes!$N$12),IF(Taxes!$P104&lt;&gt;"",Taxes!$P104,SUMIFS(Taxes!$P$77:$P$79,Taxes!$N$77:$N$79,Taxes!$N$12)))
))
)</f>
        <v>52500</v>
      </c>
      <c r="AV308" s="5">
        <f ca="1">IF(AV$4="",0,AV272*
IF(SUMIFS(Taxes!$N$14:$N$17,Taxes!$J$14:$J$17,YEAR(AV$4))=4,IF(AV$1&lt;=Taxes!$P$81*12,Taxes!$P$82,IF(AV$1&lt;=Taxes!$P$83*12,Taxes!$P$84,IF(Taxes!$P104&lt;&gt;"",Taxes!$P104,Taxes!$P$77))),
IF(SUMIFS(Taxes!$N$14:$N$17,Taxes!$J$14:$J$17,YEAR(AV$4))&gt;1,SUMIFS(Taxes!$P$77:$P$79,Taxes!$N$77:$N$79,SUMIFS(Taxes!$N$14:$N$17,Taxes!$J$14:$J$17,YEAR(AV$4))),
IF(Taxes!$N$12&gt;1,SUMIFS(Taxes!$P$77:$P$79,Taxes!$N$77:$N$79,Taxes!$N$12),IF(Taxes!$P104&lt;&gt;"",Taxes!$P104,SUMIFS(Taxes!$P$77:$P$79,Taxes!$N$77:$N$79,Taxes!$N$12)))
))
)</f>
        <v>55125</v>
      </c>
      <c r="AW308" s="5">
        <f ca="1">IF(AW$4="",0,AW272*
IF(SUMIFS(Taxes!$N$14:$N$17,Taxes!$J$14:$J$17,YEAR(AW$4))=4,IF(AW$1&lt;=Taxes!$P$81*12,Taxes!$P$82,IF(AW$1&lt;=Taxes!$P$83*12,Taxes!$P$84,IF(Taxes!$P104&lt;&gt;"",Taxes!$P104,Taxes!$P$77))),
IF(SUMIFS(Taxes!$N$14:$N$17,Taxes!$J$14:$J$17,YEAR(AW$4))&gt;1,SUMIFS(Taxes!$P$77:$P$79,Taxes!$N$77:$N$79,SUMIFS(Taxes!$N$14:$N$17,Taxes!$J$14:$J$17,YEAR(AW$4))),
IF(Taxes!$N$12&gt;1,SUMIFS(Taxes!$P$77:$P$79,Taxes!$N$77:$N$79,Taxes!$N$12),IF(Taxes!$P104&lt;&gt;"",Taxes!$P104,SUMIFS(Taxes!$P$77:$P$79,Taxes!$N$77:$N$79,Taxes!$N$12)))
))
)</f>
        <v>55125</v>
      </c>
      <c r="AX308" s="5">
        <f ca="1">IF(AX$4="",0,AX272*
IF(SUMIFS(Taxes!$N$14:$N$17,Taxes!$J$14:$J$17,YEAR(AX$4))=4,IF(AX$1&lt;=Taxes!$P$81*12,Taxes!$P$82,IF(AX$1&lt;=Taxes!$P$83*12,Taxes!$P$84,IF(Taxes!$P104&lt;&gt;"",Taxes!$P104,Taxes!$P$77))),
IF(SUMIFS(Taxes!$N$14:$N$17,Taxes!$J$14:$J$17,YEAR(AX$4))&gt;1,SUMIFS(Taxes!$P$77:$P$79,Taxes!$N$77:$N$79,SUMIFS(Taxes!$N$14:$N$17,Taxes!$J$14:$J$17,YEAR(AX$4))),
IF(Taxes!$N$12&gt;1,SUMIFS(Taxes!$P$77:$P$79,Taxes!$N$77:$N$79,Taxes!$N$12),IF(Taxes!$P104&lt;&gt;"",Taxes!$P104,SUMIFS(Taxes!$P$77:$P$79,Taxes!$N$77:$N$79,Taxes!$N$12)))
))
)</f>
        <v>55125</v>
      </c>
      <c r="AY308" s="5">
        <f ca="1">IF(AY$4="",0,AY272*
IF(SUMIFS(Taxes!$N$14:$N$17,Taxes!$J$14:$J$17,YEAR(AY$4))=4,IF(AY$1&lt;=Taxes!$P$81*12,Taxes!$P$82,IF(AY$1&lt;=Taxes!$P$83*12,Taxes!$P$84,IF(Taxes!$P104&lt;&gt;"",Taxes!$P104,Taxes!$P$77))),
IF(SUMIFS(Taxes!$N$14:$N$17,Taxes!$J$14:$J$17,YEAR(AY$4))&gt;1,SUMIFS(Taxes!$P$77:$P$79,Taxes!$N$77:$N$79,SUMIFS(Taxes!$N$14:$N$17,Taxes!$J$14:$J$17,YEAR(AY$4))),
IF(Taxes!$N$12&gt;1,SUMIFS(Taxes!$P$77:$P$79,Taxes!$N$77:$N$79,Taxes!$N$12),IF(Taxes!$P104&lt;&gt;"",Taxes!$P104,SUMIFS(Taxes!$P$77:$P$79,Taxes!$N$77:$N$79,Taxes!$N$12)))
))
)</f>
        <v>55125</v>
      </c>
      <c r="AZ308" s="5">
        <f ca="1">IF(AZ$4="",0,AZ272*
IF(SUMIFS(Taxes!$N$14:$N$17,Taxes!$J$14:$J$17,YEAR(AZ$4))=4,IF(AZ$1&lt;=Taxes!$P$81*12,Taxes!$P$82,IF(AZ$1&lt;=Taxes!$P$83*12,Taxes!$P$84,IF(Taxes!$P104&lt;&gt;"",Taxes!$P104,Taxes!$P$77))),
IF(SUMIFS(Taxes!$N$14:$N$17,Taxes!$J$14:$J$17,YEAR(AZ$4))&gt;1,SUMIFS(Taxes!$P$77:$P$79,Taxes!$N$77:$N$79,SUMIFS(Taxes!$N$14:$N$17,Taxes!$J$14:$J$17,YEAR(AZ$4))),
IF(Taxes!$N$12&gt;1,SUMIFS(Taxes!$P$77:$P$79,Taxes!$N$77:$N$79,Taxes!$N$12),IF(Taxes!$P104&lt;&gt;"",Taxes!$P104,SUMIFS(Taxes!$P$77:$P$79,Taxes!$N$77:$N$79,Taxes!$N$12)))
))
)</f>
        <v>55125</v>
      </c>
      <c r="BA308" s="5">
        <f ca="1">IF(BA$4="",0,BA272*
IF(SUMIFS(Taxes!$N$14:$N$17,Taxes!$J$14:$J$17,YEAR(BA$4))=4,IF(BA$1&lt;=Taxes!$P$81*12,Taxes!$P$82,IF(BA$1&lt;=Taxes!$P$83*12,Taxes!$P$84,IF(Taxes!$P104&lt;&gt;"",Taxes!$P104,Taxes!$P$77))),
IF(SUMIFS(Taxes!$N$14:$N$17,Taxes!$J$14:$J$17,YEAR(BA$4))&gt;1,SUMIFS(Taxes!$P$77:$P$79,Taxes!$N$77:$N$79,SUMIFS(Taxes!$N$14:$N$17,Taxes!$J$14:$J$17,YEAR(BA$4))),
IF(Taxes!$N$12&gt;1,SUMIFS(Taxes!$P$77:$P$79,Taxes!$N$77:$N$79,Taxes!$N$12),IF(Taxes!$P104&lt;&gt;"",Taxes!$P104,SUMIFS(Taxes!$P$77:$P$79,Taxes!$N$77:$N$79,Taxes!$N$12)))
))
)</f>
        <v>55125</v>
      </c>
      <c r="BB308" s="5">
        <f ca="1">IF(BB$4="",0,BB272*
IF(SUMIFS(Taxes!$N$14:$N$17,Taxes!$J$14:$J$17,YEAR(BB$4))=4,IF(BB$1&lt;=Taxes!$P$81*12,Taxes!$P$82,IF(BB$1&lt;=Taxes!$P$83*12,Taxes!$P$84,IF(Taxes!$P104&lt;&gt;"",Taxes!$P104,Taxes!$P$77))),
IF(SUMIFS(Taxes!$N$14:$N$17,Taxes!$J$14:$J$17,YEAR(BB$4))&gt;1,SUMIFS(Taxes!$P$77:$P$79,Taxes!$N$77:$N$79,SUMIFS(Taxes!$N$14:$N$17,Taxes!$J$14:$J$17,YEAR(BB$4))),
IF(Taxes!$N$12&gt;1,SUMIFS(Taxes!$P$77:$P$79,Taxes!$N$77:$N$79,Taxes!$N$12),IF(Taxes!$P104&lt;&gt;"",Taxes!$P104,SUMIFS(Taxes!$P$77:$P$79,Taxes!$N$77:$N$79,Taxes!$N$12)))
))
)</f>
        <v>55125</v>
      </c>
      <c r="BC308" s="5">
        <f ca="1">IF(BC$4="",0,BC272*
IF(SUMIFS(Taxes!$N$14:$N$17,Taxes!$J$14:$J$17,YEAR(BC$4))=4,IF(BC$1&lt;=Taxes!$P$81*12,Taxes!$P$82,IF(BC$1&lt;=Taxes!$P$83*12,Taxes!$P$84,IF(Taxes!$P104&lt;&gt;"",Taxes!$P104,Taxes!$P$77))),
IF(SUMIFS(Taxes!$N$14:$N$17,Taxes!$J$14:$J$17,YEAR(BC$4))&gt;1,SUMIFS(Taxes!$P$77:$P$79,Taxes!$N$77:$N$79,SUMIFS(Taxes!$N$14:$N$17,Taxes!$J$14:$J$17,YEAR(BC$4))),
IF(Taxes!$N$12&gt;1,SUMIFS(Taxes!$P$77:$P$79,Taxes!$N$77:$N$79,Taxes!$N$12),IF(Taxes!$P104&lt;&gt;"",Taxes!$P104,SUMIFS(Taxes!$P$77:$P$79,Taxes!$N$77:$N$79,Taxes!$N$12)))
))
)</f>
        <v>55125</v>
      </c>
      <c r="BD308" s="5">
        <f ca="1">IF(BD$4="",0,BD272*
IF(SUMIFS(Taxes!$N$14:$N$17,Taxes!$J$14:$J$17,YEAR(BD$4))=4,IF(BD$1&lt;=Taxes!$P$81*12,Taxes!$P$82,IF(BD$1&lt;=Taxes!$P$83*12,Taxes!$P$84,IF(Taxes!$P104&lt;&gt;"",Taxes!$P104,Taxes!$P$77))),
IF(SUMIFS(Taxes!$N$14:$N$17,Taxes!$J$14:$J$17,YEAR(BD$4))&gt;1,SUMIFS(Taxes!$P$77:$P$79,Taxes!$N$77:$N$79,SUMIFS(Taxes!$N$14:$N$17,Taxes!$J$14:$J$17,YEAR(BD$4))),
IF(Taxes!$N$12&gt;1,SUMIFS(Taxes!$P$77:$P$79,Taxes!$N$77:$N$79,Taxes!$N$12),IF(Taxes!$P104&lt;&gt;"",Taxes!$P104,SUMIFS(Taxes!$P$77:$P$79,Taxes!$N$77:$N$79,Taxes!$N$12)))
))
)</f>
        <v>55125</v>
      </c>
      <c r="BE308" s="5">
        <f ca="1">IF(BE$4="",0,BE272*
IF(SUMIFS(Taxes!$N$14:$N$17,Taxes!$J$14:$J$17,YEAR(BE$4))=4,IF(BE$1&lt;=Taxes!$P$81*12,Taxes!$P$82,IF(BE$1&lt;=Taxes!$P$83*12,Taxes!$P$84,IF(Taxes!$P104&lt;&gt;"",Taxes!$P104,Taxes!$P$77))),
IF(SUMIFS(Taxes!$N$14:$N$17,Taxes!$J$14:$J$17,YEAR(BE$4))&gt;1,SUMIFS(Taxes!$P$77:$P$79,Taxes!$N$77:$N$79,SUMIFS(Taxes!$N$14:$N$17,Taxes!$J$14:$J$17,YEAR(BE$4))),
IF(Taxes!$N$12&gt;1,SUMIFS(Taxes!$P$77:$P$79,Taxes!$N$77:$N$79,Taxes!$N$12),IF(Taxes!$P104&lt;&gt;"",Taxes!$P104,SUMIFS(Taxes!$P$77:$P$79,Taxes!$N$77:$N$79,Taxes!$N$12)))
))
)</f>
        <v>55125</v>
      </c>
      <c r="BF308" s="5">
        <f ca="1">IF(BF$4="",0,BF272*
IF(SUMIFS(Taxes!$N$14:$N$17,Taxes!$J$14:$J$17,YEAR(BF$4))=4,IF(BF$1&lt;=Taxes!$P$81*12,Taxes!$P$82,IF(BF$1&lt;=Taxes!$P$83*12,Taxes!$P$84,IF(Taxes!$P104&lt;&gt;"",Taxes!$P104,Taxes!$P$77))),
IF(SUMIFS(Taxes!$N$14:$N$17,Taxes!$J$14:$J$17,YEAR(BF$4))&gt;1,SUMIFS(Taxes!$P$77:$P$79,Taxes!$N$77:$N$79,SUMIFS(Taxes!$N$14:$N$17,Taxes!$J$14:$J$17,YEAR(BF$4))),
IF(Taxes!$N$12&gt;1,SUMIFS(Taxes!$P$77:$P$79,Taxes!$N$77:$N$79,Taxes!$N$12),IF(Taxes!$P104&lt;&gt;"",Taxes!$P104,SUMIFS(Taxes!$P$77:$P$79,Taxes!$N$77:$N$79,Taxes!$N$12)))
))
)</f>
        <v>55125</v>
      </c>
      <c r="BG308" s="5">
        <f ca="1">IF(BG$4="",0,BG272*
IF(SUMIFS(Taxes!$N$14:$N$17,Taxes!$J$14:$J$17,YEAR(BG$4))=4,IF(BG$1&lt;=Taxes!$P$81*12,Taxes!$P$82,IF(BG$1&lt;=Taxes!$P$83*12,Taxes!$P$84,IF(Taxes!$P104&lt;&gt;"",Taxes!$P104,Taxes!$P$77))),
IF(SUMIFS(Taxes!$N$14:$N$17,Taxes!$J$14:$J$17,YEAR(BG$4))&gt;1,SUMIFS(Taxes!$P$77:$P$79,Taxes!$N$77:$N$79,SUMIFS(Taxes!$N$14:$N$17,Taxes!$J$14:$J$17,YEAR(BG$4))),
IF(Taxes!$N$12&gt;1,SUMIFS(Taxes!$P$77:$P$79,Taxes!$N$77:$N$79,Taxes!$N$12),IF(Taxes!$P104&lt;&gt;"",Taxes!$P104,SUMIFS(Taxes!$P$77:$P$79,Taxes!$N$77:$N$79,Taxes!$N$12)))
))
)</f>
        <v>55125</v>
      </c>
      <c r="BH308" s="5">
        <f ca="1">IF(BH$4="",0,BH272*
IF(SUMIFS(Taxes!$N$14:$N$17,Taxes!$J$14:$J$17,YEAR(BH$4))=4,IF(BH$1&lt;=Taxes!$P$81*12,Taxes!$P$82,IF(BH$1&lt;=Taxes!$P$83*12,Taxes!$P$84,IF(Taxes!$P104&lt;&gt;"",Taxes!$P104,Taxes!$P$77))),
IF(SUMIFS(Taxes!$N$14:$N$17,Taxes!$J$14:$J$17,YEAR(BH$4))&gt;1,SUMIFS(Taxes!$P$77:$P$79,Taxes!$N$77:$N$79,SUMIFS(Taxes!$N$14:$N$17,Taxes!$J$14:$J$17,YEAR(BH$4))),
IF(Taxes!$N$12&gt;1,SUMIFS(Taxes!$P$77:$P$79,Taxes!$N$77:$N$79,Taxes!$N$12),IF(Taxes!$P104&lt;&gt;"",Taxes!$P104,SUMIFS(Taxes!$P$77:$P$79,Taxes!$N$77:$N$79,Taxes!$N$12)))
))
)</f>
        <v>57881.250000000015</v>
      </c>
      <c r="BI308" s="5">
        <f ca="1">IF(BI$4="",0,BI272*
IF(SUMIFS(Taxes!$N$14:$N$17,Taxes!$J$14:$J$17,YEAR(BI$4))=4,IF(BI$1&lt;=Taxes!$P$81*12,Taxes!$P$82,IF(BI$1&lt;=Taxes!$P$83*12,Taxes!$P$84,IF(Taxes!$P104&lt;&gt;"",Taxes!$P104,Taxes!$P$77))),
IF(SUMIFS(Taxes!$N$14:$N$17,Taxes!$J$14:$J$17,YEAR(BI$4))&gt;1,SUMIFS(Taxes!$P$77:$P$79,Taxes!$N$77:$N$79,SUMIFS(Taxes!$N$14:$N$17,Taxes!$J$14:$J$17,YEAR(BI$4))),
IF(Taxes!$N$12&gt;1,SUMIFS(Taxes!$P$77:$P$79,Taxes!$N$77:$N$79,Taxes!$N$12),IF(Taxes!$P104&lt;&gt;"",Taxes!$P104,SUMIFS(Taxes!$P$77:$P$79,Taxes!$N$77:$N$79,Taxes!$N$12)))
))
)</f>
        <v>57881.250000000015</v>
      </c>
      <c r="BJ308" s="5">
        <f ca="1">IF(BJ$4="",0,BJ272*
IF(SUMIFS(Taxes!$N$14:$N$17,Taxes!$J$14:$J$17,YEAR(BJ$4))=4,IF(BJ$1&lt;=Taxes!$P$81*12,Taxes!$P$82,IF(BJ$1&lt;=Taxes!$P$83*12,Taxes!$P$84,IF(Taxes!$P104&lt;&gt;"",Taxes!$P104,Taxes!$P$77))),
IF(SUMIFS(Taxes!$N$14:$N$17,Taxes!$J$14:$J$17,YEAR(BJ$4))&gt;1,SUMIFS(Taxes!$P$77:$P$79,Taxes!$N$77:$N$79,SUMIFS(Taxes!$N$14:$N$17,Taxes!$J$14:$J$17,YEAR(BJ$4))),
IF(Taxes!$N$12&gt;1,SUMIFS(Taxes!$P$77:$P$79,Taxes!$N$77:$N$79,Taxes!$N$12),IF(Taxes!$P104&lt;&gt;"",Taxes!$P104,SUMIFS(Taxes!$P$77:$P$79,Taxes!$N$77:$N$79,Taxes!$N$12)))
))
)</f>
        <v>57881.250000000015</v>
      </c>
      <c r="BK308" s="5">
        <f ca="1">IF(BK$4="",0,BK272*
IF(SUMIFS(Taxes!$N$14:$N$17,Taxes!$J$14:$J$17,YEAR(BK$4))=4,IF(BK$1&lt;=Taxes!$P$81*12,Taxes!$P$82,IF(BK$1&lt;=Taxes!$P$83*12,Taxes!$P$84,IF(Taxes!$P104&lt;&gt;"",Taxes!$P104,Taxes!$P$77))),
IF(SUMIFS(Taxes!$N$14:$N$17,Taxes!$J$14:$J$17,YEAR(BK$4))&gt;1,SUMIFS(Taxes!$P$77:$P$79,Taxes!$N$77:$N$79,SUMIFS(Taxes!$N$14:$N$17,Taxes!$J$14:$J$17,YEAR(BK$4))),
IF(Taxes!$N$12&gt;1,SUMIFS(Taxes!$P$77:$P$79,Taxes!$N$77:$N$79,Taxes!$N$12),IF(Taxes!$P104&lt;&gt;"",Taxes!$P104,SUMIFS(Taxes!$P$77:$P$79,Taxes!$N$77:$N$79,Taxes!$N$12)))
))
)</f>
        <v>57881.250000000015</v>
      </c>
      <c r="BL308" s="5">
        <f ca="1">IF(BL$4="",0,BL272*
IF(SUMIFS(Taxes!$N$14:$N$17,Taxes!$J$14:$J$17,YEAR(BL$4))=4,IF(BL$1&lt;=Taxes!$P$81*12,Taxes!$P$82,IF(BL$1&lt;=Taxes!$P$83*12,Taxes!$P$84,IF(Taxes!$P104&lt;&gt;"",Taxes!$P104,Taxes!$P$77))),
IF(SUMIFS(Taxes!$N$14:$N$17,Taxes!$J$14:$J$17,YEAR(BL$4))&gt;1,SUMIFS(Taxes!$P$77:$P$79,Taxes!$N$77:$N$79,SUMIFS(Taxes!$N$14:$N$17,Taxes!$J$14:$J$17,YEAR(BL$4))),
IF(Taxes!$N$12&gt;1,SUMIFS(Taxes!$P$77:$P$79,Taxes!$N$77:$N$79,Taxes!$N$12),IF(Taxes!$P104&lt;&gt;"",Taxes!$P104,SUMIFS(Taxes!$P$77:$P$79,Taxes!$N$77:$N$79,Taxes!$N$12)))
))
)</f>
        <v>57881.250000000015</v>
      </c>
      <c r="BM308" s="5">
        <f ca="1">IF(BM$4="",0,BM272*
IF(SUMIFS(Taxes!$N$14:$N$17,Taxes!$J$14:$J$17,YEAR(BM$4))=4,IF(BM$1&lt;=Taxes!$P$81*12,Taxes!$P$82,IF(BM$1&lt;=Taxes!$P$83*12,Taxes!$P$84,IF(Taxes!$P104&lt;&gt;"",Taxes!$P104,Taxes!$P$77))),
IF(SUMIFS(Taxes!$N$14:$N$17,Taxes!$J$14:$J$17,YEAR(BM$4))&gt;1,SUMIFS(Taxes!$P$77:$P$79,Taxes!$N$77:$N$79,SUMIFS(Taxes!$N$14:$N$17,Taxes!$J$14:$J$17,YEAR(BM$4))),
IF(Taxes!$N$12&gt;1,SUMIFS(Taxes!$P$77:$P$79,Taxes!$N$77:$N$79,Taxes!$N$12),IF(Taxes!$P104&lt;&gt;"",Taxes!$P104,SUMIFS(Taxes!$P$77:$P$79,Taxes!$N$77:$N$79,Taxes!$N$12)))
))
)</f>
        <v>57881.250000000015</v>
      </c>
      <c r="BN308" s="5">
        <f ca="1">IF(BN$4="",0,BN272*
IF(SUMIFS(Taxes!$N$14:$N$17,Taxes!$J$14:$J$17,YEAR(BN$4))=4,IF(BN$1&lt;=Taxes!$P$81*12,Taxes!$P$82,IF(BN$1&lt;=Taxes!$P$83*12,Taxes!$P$84,IF(Taxes!$P104&lt;&gt;"",Taxes!$P104,Taxes!$P$77))),
IF(SUMIFS(Taxes!$N$14:$N$17,Taxes!$J$14:$J$17,YEAR(BN$4))&gt;1,SUMIFS(Taxes!$P$77:$P$79,Taxes!$N$77:$N$79,SUMIFS(Taxes!$N$14:$N$17,Taxes!$J$14:$J$17,YEAR(BN$4))),
IF(Taxes!$N$12&gt;1,SUMIFS(Taxes!$P$77:$P$79,Taxes!$N$77:$N$79,Taxes!$N$12),IF(Taxes!$P104&lt;&gt;"",Taxes!$P104,SUMIFS(Taxes!$P$77:$P$79,Taxes!$N$77:$N$79,Taxes!$N$12)))
))
)</f>
        <v>57881.250000000015</v>
      </c>
      <c r="BO308" s="5">
        <f ca="1">IF(BO$4="",0,BO272*
IF(SUMIFS(Taxes!$N$14:$N$17,Taxes!$J$14:$J$17,YEAR(BO$4))=4,IF(BO$1&lt;=Taxes!$P$81*12,Taxes!$P$82,IF(BO$1&lt;=Taxes!$P$83*12,Taxes!$P$84,IF(Taxes!$P104&lt;&gt;"",Taxes!$P104,Taxes!$P$77))),
IF(SUMIFS(Taxes!$N$14:$N$17,Taxes!$J$14:$J$17,YEAR(BO$4))&gt;1,SUMIFS(Taxes!$P$77:$P$79,Taxes!$N$77:$N$79,SUMIFS(Taxes!$N$14:$N$17,Taxes!$J$14:$J$17,YEAR(BO$4))),
IF(Taxes!$N$12&gt;1,SUMIFS(Taxes!$P$77:$P$79,Taxes!$N$77:$N$79,Taxes!$N$12),IF(Taxes!$P104&lt;&gt;"",Taxes!$P104,SUMIFS(Taxes!$P$77:$P$79,Taxes!$N$77:$N$79,Taxes!$N$12)))
))
)</f>
        <v>57881.250000000015</v>
      </c>
      <c r="BP308" s="5">
        <f ca="1">IF(BP$4="",0,BP272*
IF(SUMIFS(Taxes!$N$14:$N$17,Taxes!$J$14:$J$17,YEAR(BP$4))=4,IF(BP$1&lt;=Taxes!$P$81*12,Taxes!$P$82,IF(BP$1&lt;=Taxes!$P$83*12,Taxes!$P$84,IF(Taxes!$P104&lt;&gt;"",Taxes!$P104,Taxes!$P$77))),
IF(SUMIFS(Taxes!$N$14:$N$17,Taxes!$J$14:$J$17,YEAR(BP$4))&gt;1,SUMIFS(Taxes!$P$77:$P$79,Taxes!$N$77:$N$79,SUMIFS(Taxes!$N$14:$N$17,Taxes!$J$14:$J$17,YEAR(BP$4))),
IF(Taxes!$N$12&gt;1,SUMIFS(Taxes!$P$77:$P$79,Taxes!$N$77:$N$79,Taxes!$N$12),IF(Taxes!$P104&lt;&gt;"",Taxes!$P104,SUMIFS(Taxes!$P$77:$P$79,Taxes!$N$77:$N$79,Taxes!$N$12)))
))
)</f>
        <v>57881.250000000015</v>
      </c>
      <c r="BQ308" s="5">
        <f ca="1">IF(BQ$4="",0,BQ272*
IF(SUMIFS(Taxes!$N$14:$N$17,Taxes!$J$14:$J$17,YEAR(BQ$4))=4,IF(BQ$1&lt;=Taxes!$P$81*12,Taxes!$P$82,IF(BQ$1&lt;=Taxes!$P$83*12,Taxes!$P$84,IF(Taxes!$P104&lt;&gt;"",Taxes!$P104,Taxes!$P$77))),
IF(SUMIFS(Taxes!$N$14:$N$17,Taxes!$J$14:$J$17,YEAR(BQ$4))&gt;1,SUMIFS(Taxes!$P$77:$P$79,Taxes!$N$77:$N$79,SUMIFS(Taxes!$N$14:$N$17,Taxes!$J$14:$J$17,YEAR(BQ$4))),
IF(Taxes!$N$12&gt;1,SUMIFS(Taxes!$P$77:$P$79,Taxes!$N$77:$N$79,Taxes!$N$12),IF(Taxes!$P104&lt;&gt;"",Taxes!$P104,SUMIFS(Taxes!$P$77:$P$79,Taxes!$N$77:$N$79,Taxes!$N$12)))
))
)</f>
        <v>57881.250000000015</v>
      </c>
      <c r="BR308" s="5">
        <f ca="1">IF(BR$4="",0,BR272*
IF(SUMIFS(Taxes!$N$14:$N$17,Taxes!$J$14:$J$17,YEAR(BR$4))=4,IF(BR$1&lt;=Taxes!$P$81*12,Taxes!$P$82,IF(BR$1&lt;=Taxes!$P$83*12,Taxes!$P$84,IF(Taxes!$P104&lt;&gt;"",Taxes!$P104,Taxes!$P$77))),
IF(SUMIFS(Taxes!$N$14:$N$17,Taxes!$J$14:$J$17,YEAR(BR$4))&gt;1,SUMIFS(Taxes!$P$77:$P$79,Taxes!$N$77:$N$79,SUMIFS(Taxes!$N$14:$N$17,Taxes!$J$14:$J$17,YEAR(BR$4))),
IF(Taxes!$N$12&gt;1,SUMIFS(Taxes!$P$77:$P$79,Taxes!$N$77:$N$79,Taxes!$N$12),IF(Taxes!$P104&lt;&gt;"",Taxes!$P104,SUMIFS(Taxes!$P$77:$P$79,Taxes!$N$77:$N$79,Taxes!$N$12)))
))
)</f>
        <v>57881.250000000015</v>
      </c>
      <c r="BS308" s="5">
        <f ca="1">IF(BS$4="",0,BS272*
IF(SUMIFS(Taxes!$N$14:$N$17,Taxes!$J$14:$J$17,YEAR(BS$4))=4,IF(BS$1&lt;=Taxes!$P$81*12,Taxes!$P$82,IF(BS$1&lt;=Taxes!$P$83*12,Taxes!$P$84,IF(Taxes!$P104&lt;&gt;"",Taxes!$P104,Taxes!$P$77))),
IF(SUMIFS(Taxes!$N$14:$N$17,Taxes!$J$14:$J$17,YEAR(BS$4))&gt;1,SUMIFS(Taxes!$P$77:$P$79,Taxes!$N$77:$N$79,SUMIFS(Taxes!$N$14:$N$17,Taxes!$J$14:$J$17,YEAR(BS$4))),
IF(Taxes!$N$12&gt;1,SUMIFS(Taxes!$P$77:$P$79,Taxes!$N$77:$N$79,Taxes!$N$12),IF(Taxes!$P104&lt;&gt;"",Taxes!$P104,SUMIFS(Taxes!$P$77:$P$79,Taxes!$N$77:$N$79,Taxes!$N$12)))
))
)</f>
        <v>57881.250000000015</v>
      </c>
      <c r="BT308" s="5">
        <f ca="1">IF(BT$4="",0,BT272*
IF(SUMIFS(Taxes!$N$14:$N$17,Taxes!$J$14:$J$17,YEAR(BT$4))=4,IF(BT$1&lt;=Taxes!$P$81*12,Taxes!$P$82,IF(BT$1&lt;=Taxes!$P$83*12,Taxes!$P$84,IF(Taxes!$P104&lt;&gt;"",Taxes!$P104,Taxes!$P$77))),
IF(SUMIFS(Taxes!$N$14:$N$17,Taxes!$J$14:$J$17,YEAR(BT$4))&gt;1,SUMIFS(Taxes!$P$77:$P$79,Taxes!$N$77:$N$79,SUMIFS(Taxes!$N$14:$N$17,Taxes!$J$14:$J$17,YEAR(BT$4))),
IF(Taxes!$N$12&gt;1,SUMIFS(Taxes!$P$77:$P$79,Taxes!$N$77:$N$79,Taxes!$N$12),IF(Taxes!$P104&lt;&gt;"",Taxes!$P104,SUMIFS(Taxes!$P$77:$P$79,Taxes!$N$77:$N$79,Taxes!$N$12)))
))
)</f>
        <v>60775.3125</v>
      </c>
      <c r="BU308" s="5">
        <f ca="1">IF(BU$4="",0,BU272*
IF(SUMIFS(Taxes!$N$14:$N$17,Taxes!$J$14:$J$17,YEAR(BU$4))=4,IF(BU$1&lt;=Taxes!$P$81*12,Taxes!$P$82,IF(BU$1&lt;=Taxes!$P$83*12,Taxes!$P$84,IF(Taxes!$P104&lt;&gt;"",Taxes!$P104,Taxes!$P$77))),
IF(SUMIFS(Taxes!$N$14:$N$17,Taxes!$J$14:$J$17,YEAR(BU$4))&gt;1,SUMIFS(Taxes!$P$77:$P$79,Taxes!$N$77:$N$79,SUMIFS(Taxes!$N$14:$N$17,Taxes!$J$14:$J$17,YEAR(BU$4))),
IF(Taxes!$N$12&gt;1,SUMIFS(Taxes!$P$77:$P$79,Taxes!$N$77:$N$79,Taxes!$N$12),IF(Taxes!$P104&lt;&gt;"",Taxes!$P104,SUMIFS(Taxes!$P$77:$P$79,Taxes!$N$77:$N$79,Taxes!$N$12)))
))
)</f>
        <v>60775.3125</v>
      </c>
      <c r="BV308" s="5">
        <f ca="1">IF(BV$4="",0,BV272*
IF(SUMIFS(Taxes!$N$14:$N$17,Taxes!$J$14:$J$17,YEAR(BV$4))=4,IF(BV$1&lt;=Taxes!$P$81*12,Taxes!$P$82,IF(BV$1&lt;=Taxes!$P$83*12,Taxes!$P$84,IF(Taxes!$P104&lt;&gt;"",Taxes!$P104,Taxes!$P$77))),
IF(SUMIFS(Taxes!$N$14:$N$17,Taxes!$J$14:$J$17,YEAR(BV$4))&gt;1,SUMIFS(Taxes!$P$77:$P$79,Taxes!$N$77:$N$79,SUMIFS(Taxes!$N$14:$N$17,Taxes!$J$14:$J$17,YEAR(BV$4))),
IF(Taxes!$N$12&gt;1,SUMIFS(Taxes!$P$77:$P$79,Taxes!$N$77:$N$79,Taxes!$N$12),IF(Taxes!$P104&lt;&gt;"",Taxes!$P104,SUMIFS(Taxes!$P$77:$P$79,Taxes!$N$77:$N$79,Taxes!$N$12)))
))
)</f>
        <v>60775.3125</v>
      </c>
      <c r="BW308" s="5">
        <f ca="1">IF(BW$4="",0,BW272*
IF(SUMIFS(Taxes!$N$14:$N$17,Taxes!$J$14:$J$17,YEAR(BW$4))=4,IF(BW$1&lt;=Taxes!$P$81*12,Taxes!$P$82,IF(BW$1&lt;=Taxes!$P$83*12,Taxes!$P$84,IF(Taxes!$P104&lt;&gt;"",Taxes!$P104,Taxes!$P$77))),
IF(SUMIFS(Taxes!$N$14:$N$17,Taxes!$J$14:$J$17,YEAR(BW$4))&gt;1,SUMIFS(Taxes!$P$77:$P$79,Taxes!$N$77:$N$79,SUMIFS(Taxes!$N$14:$N$17,Taxes!$J$14:$J$17,YEAR(BW$4))),
IF(Taxes!$N$12&gt;1,SUMIFS(Taxes!$P$77:$P$79,Taxes!$N$77:$N$79,Taxes!$N$12),IF(Taxes!$P104&lt;&gt;"",Taxes!$P104,SUMIFS(Taxes!$P$77:$P$79,Taxes!$N$77:$N$79,Taxes!$N$12)))
))
)</f>
        <v>60775.3125</v>
      </c>
      <c r="BX308" s="5">
        <f ca="1">IF(BX$4="",0,BX272*
IF(SUMIFS(Taxes!$N$14:$N$17,Taxes!$J$14:$J$17,YEAR(BX$4))=4,IF(BX$1&lt;=Taxes!$P$81*12,Taxes!$P$82,IF(BX$1&lt;=Taxes!$P$83*12,Taxes!$P$84,IF(Taxes!$P104&lt;&gt;"",Taxes!$P104,Taxes!$P$77))),
IF(SUMIFS(Taxes!$N$14:$N$17,Taxes!$J$14:$J$17,YEAR(BX$4))&gt;1,SUMIFS(Taxes!$P$77:$P$79,Taxes!$N$77:$N$79,SUMIFS(Taxes!$N$14:$N$17,Taxes!$J$14:$J$17,YEAR(BX$4))),
IF(Taxes!$N$12&gt;1,SUMIFS(Taxes!$P$77:$P$79,Taxes!$N$77:$N$79,Taxes!$N$12),IF(Taxes!$P104&lt;&gt;"",Taxes!$P104,SUMIFS(Taxes!$P$77:$P$79,Taxes!$N$77:$N$79,Taxes!$N$12)))
))
)</f>
        <v>60775.3125</v>
      </c>
      <c r="BY308" s="5">
        <f ca="1">IF(BY$4="",0,BY272*
IF(SUMIFS(Taxes!$N$14:$N$17,Taxes!$J$14:$J$17,YEAR(BY$4))=4,IF(BY$1&lt;=Taxes!$P$81*12,Taxes!$P$82,IF(BY$1&lt;=Taxes!$P$83*12,Taxes!$P$84,IF(Taxes!$P104&lt;&gt;"",Taxes!$P104,Taxes!$P$77))),
IF(SUMIFS(Taxes!$N$14:$N$17,Taxes!$J$14:$J$17,YEAR(BY$4))&gt;1,SUMIFS(Taxes!$P$77:$P$79,Taxes!$N$77:$N$79,SUMIFS(Taxes!$N$14:$N$17,Taxes!$J$14:$J$17,YEAR(BY$4))),
IF(Taxes!$N$12&gt;1,SUMIFS(Taxes!$P$77:$P$79,Taxes!$N$77:$N$79,Taxes!$N$12),IF(Taxes!$P104&lt;&gt;"",Taxes!$P104,SUMIFS(Taxes!$P$77:$P$79,Taxes!$N$77:$N$79,Taxes!$N$12)))
))
)</f>
        <v>60775.3125</v>
      </c>
      <c r="BZ308" s="5">
        <f ca="1">IF(BZ$4="",0,BZ272*
IF(SUMIFS(Taxes!$N$14:$N$17,Taxes!$J$14:$J$17,YEAR(BZ$4))=4,IF(BZ$1&lt;=Taxes!$P$81*12,Taxes!$P$82,IF(BZ$1&lt;=Taxes!$P$83*12,Taxes!$P$84,IF(Taxes!$P104&lt;&gt;"",Taxes!$P104,Taxes!$P$77))),
IF(SUMIFS(Taxes!$N$14:$N$17,Taxes!$J$14:$J$17,YEAR(BZ$4))&gt;1,SUMIFS(Taxes!$P$77:$P$79,Taxes!$N$77:$N$79,SUMIFS(Taxes!$N$14:$N$17,Taxes!$J$14:$J$17,YEAR(BZ$4))),
IF(Taxes!$N$12&gt;1,SUMIFS(Taxes!$P$77:$P$79,Taxes!$N$77:$N$79,Taxes!$N$12),IF(Taxes!$P104&lt;&gt;"",Taxes!$P104,SUMIFS(Taxes!$P$77:$P$79,Taxes!$N$77:$N$79,Taxes!$N$12)))
))
)</f>
        <v>60775.3125</v>
      </c>
      <c r="CA308" s="5">
        <f ca="1">IF(CA$4="",0,CA272*
IF(SUMIFS(Taxes!$N$14:$N$17,Taxes!$J$14:$J$17,YEAR(CA$4))=4,IF(CA$1&lt;=Taxes!$P$81*12,Taxes!$P$82,IF(CA$1&lt;=Taxes!$P$83*12,Taxes!$P$84,IF(Taxes!$P104&lt;&gt;"",Taxes!$P104,Taxes!$P$77))),
IF(SUMIFS(Taxes!$N$14:$N$17,Taxes!$J$14:$J$17,YEAR(CA$4))&gt;1,SUMIFS(Taxes!$P$77:$P$79,Taxes!$N$77:$N$79,SUMIFS(Taxes!$N$14:$N$17,Taxes!$J$14:$J$17,YEAR(CA$4))),
IF(Taxes!$N$12&gt;1,SUMIFS(Taxes!$P$77:$P$79,Taxes!$N$77:$N$79,Taxes!$N$12),IF(Taxes!$P104&lt;&gt;"",Taxes!$P104,SUMIFS(Taxes!$P$77:$P$79,Taxes!$N$77:$N$79,Taxes!$N$12)))
))
)</f>
        <v>60775.3125</v>
      </c>
      <c r="CB308" s="5">
        <f ca="1">IF(CB$4="",0,CB272*
IF(SUMIFS(Taxes!$N$14:$N$17,Taxes!$J$14:$J$17,YEAR(CB$4))=4,IF(CB$1&lt;=Taxes!$P$81*12,Taxes!$P$82,IF(CB$1&lt;=Taxes!$P$83*12,Taxes!$P$84,IF(Taxes!$P104&lt;&gt;"",Taxes!$P104,Taxes!$P$77))),
IF(SUMIFS(Taxes!$N$14:$N$17,Taxes!$J$14:$J$17,YEAR(CB$4))&gt;1,SUMIFS(Taxes!$P$77:$P$79,Taxes!$N$77:$N$79,SUMIFS(Taxes!$N$14:$N$17,Taxes!$J$14:$J$17,YEAR(CB$4))),
IF(Taxes!$N$12&gt;1,SUMIFS(Taxes!$P$77:$P$79,Taxes!$N$77:$N$79,Taxes!$N$12),IF(Taxes!$P104&lt;&gt;"",Taxes!$P104,SUMIFS(Taxes!$P$77:$P$79,Taxes!$N$77:$N$79,Taxes!$N$12)))
))
)</f>
        <v>60775.3125</v>
      </c>
      <c r="CC308" s="5">
        <f ca="1">IF(CC$4="",0,CC272*
IF(SUMIFS(Taxes!$N$14:$N$17,Taxes!$J$14:$J$17,YEAR(CC$4))=4,IF(CC$1&lt;=Taxes!$P$81*12,Taxes!$P$82,IF(CC$1&lt;=Taxes!$P$83*12,Taxes!$P$84,IF(Taxes!$P104&lt;&gt;"",Taxes!$P104,Taxes!$P$77))),
IF(SUMIFS(Taxes!$N$14:$N$17,Taxes!$J$14:$J$17,YEAR(CC$4))&gt;1,SUMIFS(Taxes!$P$77:$P$79,Taxes!$N$77:$N$79,SUMIFS(Taxes!$N$14:$N$17,Taxes!$J$14:$J$17,YEAR(CC$4))),
IF(Taxes!$N$12&gt;1,SUMIFS(Taxes!$P$77:$P$79,Taxes!$N$77:$N$79,Taxes!$N$12),IF(Taxes!$P104&lt;&gt;"",Taxes!$P104,SUMIFS(Taxes!$P$77:$P$79,Taxes!$N$77:$N$79,Taxes!$N$12)))
))
)</f>
        <v>60775.3125</v>
      </c>
      <c r="CD308" s="5">
        <f ca="1">IF(CD$4="",0,CD272*
IF(SUMIFS(Taxes!$N$14:$N$17,Taxes!$J$14:$J$17,YEAR(CD$4))=4,IF(CD$1&lt;=Taxes!$P$81*12,Taxes!$P$82,IF(CD$1&lt;=Taxes!$P$83*12,Taxes!$P$84,IF(Taxes!$P104&lt;&gt;"",Taxes!$P104,Taxes!$P$77))),
IF(SUMIFS(Taxes!$N$14:$N$17,Taxes!$J$14:$J$17,YEAR(CD$4))&gt;1,SUMIFS(Taxes!$P$77:$P$79,Taxes!$N$77:$N$79,SUMIFS(Taxes!$N$14:$N$17,Taxes!$J$14:$J$17,YEAR(CD$4))),
IF(Taxes!$N$12&gt;1,SUMIFS(Taxes!$P$77:$P$79,Taxes!$N$77:$N$79,Taxes!$N$12),IF(Taxes!$P104&lt;&gt;"",Taxes!$P104,SUMIFS(Taxes!$P$77:$P$79,Taxes!$N$77:$N$79,Taxes!$N$12)))
))
)</f>
        <v>60775.3125</v>
      </c>
      <c r="CE308" s="5">
        <f ca="1">IF(CE$4="",0,CE272*
IF(SUMIFS(Taxes!$N$14:$N$17,Taxes!$J$14:$J$17,YEAR(CE$4))=4,IF(CE$1&lt;=Taxes!$P$81*12,Taxes!$P$82,IF(CE$1&lt;=Taxes!$P$83*12,Taxes!$P$84,IF(Taxes!$P104&lt;&gt;"",Taxes!$P104,Taxes!$P$77))),
IF(SUMIFS(Taxes!$N$14:$N$17,Taxes!$J$14:$J$17,YEAR(CE$4))&gt;1,SUMIFS(Taxes!$P$77:$P$79,Taxes!$N$77:$N$79,SUMIFS(Taxes!$N$14:$N$17,Taxes!$J$14:$J$17,YEAR(CE$4))),
IF(Taxes!$N$12&gt;1,SUMIFS(Taxes!$P$77:$P$79,Taxes!$N$77:$N$79,Taxes!$N$12),IF(Taxes!$P104&lt;&gt;"",Taxes!$P104,SUMIFS(Taxes!$P$77:$P$79,Taxes!$N$77:$N$79,Taxes!$N$12)))
))
)</f>
        <v>60775.3125</v>
      </c>
      <c r="CF308" s="5">
        <f ca="1">IF(CF$4="",0,CF272*
IF(SUMIFS(Taxes!$N$14:$N$17,Taxes!$J$14:$J$17,YEAR(CF$4))=4,IF(CF$1&lt;=Taxes!$P$81*12,Taxes!$P$82,IF(CF$1&lt;=Taxes!$P$83*12,Taxes!$P$84,IF(Taxes!$P104&lt;&gt;"",Taxes!$P104,Taxes!$P$77))),
IF(SUMIFS(Taxes!$N$14:$N$17,Taxes!$J$14:$J$17,YEAR(CF$4))&gt;1,SUMIFS(Taxes!$P$77:$P$79,Taxes!$N$77:$N$79,SUMIFS(Taxes!$N$14:$N$17,Taxes!$J$14:$J$17,YEAR(CF$4))),
IF(Taxes!$N$12&gt;1,SUMIFS(Taxes!$P$77:$P$79,Taxes!$N$77:$N$79,Taxes!$N$12),IF(Taxes!$P104&lt;&gt;"",Taxes!$P104,SUMIFS(Taxes!$P$77:$P$79,Taxes!$N$77:$N$79,Taxes!$N$12)))
))
)</f>
        <v>0</v>
      </c>
    </row>
    <row r="309" spans="2:84" ht="3" customHeight="1" x14ac:dyDescent="0.3"/>
    <row r="310" spans="2:84" ht="3" customHeight="1" x14ac:dyDescent="0.3"/>
    <row r="311" spans="2:84" x14ac:dyDescent="0.3">
      <c r="B311" s="13">
        <f>ROW()</f>
        <v>311</v>
      </c>
      <c r="H311" s="1" t="str">
        <f>$H$291</f>
        <v>НДС к вычету</v>
      </c>
      <c r="I311" s="1" t="str">
        <f>$I$307</f>
        <v>Постоянные расходы</v>
      </c>
      <c r="J311" s="1" t="str">
        <f>I237</f>
        <v>Связь и Интернет</v>
      </c>
      <c r="M311" s="53" t="s">
        <v>18</v>
      </c>
      <c r="U311" s="5">
        <f t="shared" ca="1" si="455"/>
        <v>85262.625</v>
      </c>
      <c r="X311" s="5">
        <f ca="1">IF(X$4="",0,X275*
IF(SUMIFS(Taxes!$N$14:$N$17,Taxes!$J$14:$J$17,YEAR(X$4))=4,IF(X$1&lt;=Taxes!$P$81*12,Taxes!$P$82,IF(X$1&lt;=Taxes!$P$83*12,Taxes!$P$84,IF(Taxes!$P107&lt;&gt;"",Taxes!$P107,Taxes!$P$77))),
IF(SUMIFS(Taxes!$N$14:$N$17,Taxes!$J$14:$J$17,YEAR(X$4))&gt;1,SUMIFS(Taxes!$P$77:$P$79,Taxes!$N$77:$N$79,SUMIFS(Taxes!$N$14:$N$17,Taxes!$J$14:$J$17,YEAR(X$4))),
IF(Taxes!$N$12&gt;1,SUMIFS(Taxes!$P$77:$P$79,Taxes!$N$77:$N$79,Taxes!$N$12),IF(Taxes!$P107&lt;&gt;"",Taxes!$P107,SUMIFS(Taxes!$P$77:$P$79,Taxes!$N$77:$N$79,Taxes!$N$12)))
))
)</f>
        <v>0</v>
      </c>
      <c r="Y311" s="5">
        <f ca="1">IF(Y$4="",0,Y275*
IF(SUMIFS(Taxes!$N$14:$N$17,Taxes!$J$14:$J$17,YEAR(Y$4))=4,IF(Y$1&lt;=Taxes!$P$81*12,Taxes!$P$82,IF(Y$1&lt;=Taxes!$P$83*12,Taxes!$P$84,IF(Taxes!$P107&lt;&gt;"",Taxes!$P107,Taxes!$P$77))),
IF(SUMIFS(Taxes!$N$14:$N$17,Taxes!$J$14:$J$17,YEAR(Y$4))&gt;1,SUMIFS(Taxes!$P$77:$P$79,Taxes!$N$77:$N$79,SUMIFS(Taxes!$N$14:$N$17,Taxes!$J$14:$J$17,YEAR(Y$4))),
IF(Taxes!$N$12&gt;1,SUMIFS(Taxes!$P$77:$P$79,Taxes!$N$77:$N$79,Taxes!$N$12),IF(Taxes!$P107&lt;&gt;"",Taxes!$P107,SUMIFS(Taxes!$P$77:$P$79,Taxes!$N$77:$N$79,Taxes!$N$12)))
))
)</f>
        <v>0</v>
      </c>
      <c r="Z311" s="5">
        <f ca="1">IF(Z$4="",0,Z275*
IF(SUMIFS(Taxes!$N$14:$N$17,Taxes!$J$14:$J$17,YEAR(Z$4))=4,IF(Z$1&lt;=Taxes!$P$81*12,Taxes!$P$82,IF(Z$1&lt;=Taxes!$P$83*12,Taxes!$P$84,IF(Taxes!$P107&lt;&gt;"",Taxes!$P107,Taxes!$P$77))),
IF(SUMIFS(Taxes!$N$14:$N$17,Taxes!$J$14:$J$17,YEAR(Z$4))&gt;1,SUMIFS(Taxes!$P$77:$P$79,Taxes!$N$77:$N$79,SUMIFS(Taxes!$N$14:$N$17,Taxes!$J$14:$J$17,YEAR(Z$4))),
IF(Taxes!$N$12&gt;1,SUMIFS(Taxes!$P$77:$P$79,Taxes!$N$77:$N$79,Taxes!$N$12),IF(Taxes!$P107&lt;&gt;"",Taxes!$P107,SUMIFS(Taxes!$P$77:$P$79,Taxes!$N$77:$N$79,Taxes!$N$12)))
))
)</f>
        <v>0</v>
      </c>
      <c r="AA311" s="5">
        <f ca="1">IF(AA$4="",0,AA275*
IF(SUMIFS(Taxes!$N$14:$N$17,Taxes!$J$14:$J$17,YEAR(AA$4))=4,IF(AA$1&lt;=Taxes!$P$81*12,Taxes!$P$82,IF(AA$1&lt;=Taxes!$P$83*12,Taxes!$P$84,IF(Taxes!$P107&lt;&gt;"",Taxes!$P107,Taxes!$P$77))),
IF(SUMIFS(Taxes!$N$14:$N$17,Taxes!$J$14:$J$17,YEAR(AA$4))&gt;1,SUMIFS(Taxes!$P$77:$P$79,Taxes!$N$77:$N$79,SUMIFS(Taxes!$N$14:$N$17,Taxes!$J$14:$J$17,YEAR(AA$4))),
IF(Taxes!$N$12&gt;1,SUMIFS(Taxes!$P$77:$P$79,Taxes!$N$77:$N$79,Taxes!$N$12),IF(Taxes!$P107&lt;&gt;"",Taxes!$P107,SUMIFS(Taxes!$P$77:$P$79,Taxes!$N$77:$N$79,Taxes!$N$12)))
))
)</f>
        <v>0</v>
      </c>
      <c r="AB311" s="5">
        <f ca="1">IF(AB$4="",0,AB275*
IF(SUMIFS(Taxes!$N$14:$N$17,Taxes!$J$14:$J$17,YEAR(AB$4))=4,IF(AB$1&lt;=Taxes!$P$81*12,Taxes!$P$82,IF(AB$1&lt;=Taxes!$P$83*12,Taxes!$P$84,IF(Taxes!$P107&lt;&gt;"",Taxes!$P107,Taxes!$P$77))),
IF(SUMIFS(Taxes!$N$14:$N$17,Taxes!$J$14:$J$17,YEAR(AB$4))&gt;1,SUMIFS(Taxes!$P$77:$P$79,Taxes!$N$77:$N$79,SUMIFS(Taxes!$N$14:$N$17,Taxes!$J$14:$J$17,YEAR(AB$4))),
IF(Taxes!$N$12&gt;1,SUMIFS(Taxes!$P$77:$P$79,Taxes!$N$77:$N$79,Taxes!$N$12),IF(Taxes!$P107&lt;&gt;"",Taxes!$P107,SUMIFS(Taxes!$P$77:$P$79,Taxes!$N$77:$N$79,Taxes!$N$12)))
))
)</f>
        <v>0</v>
      </c>
      <c r="AC311" s="5">
        <f ca="1">IF(AC$4="",0,AC275*
IF(SUMIFS(Taxes!$N$14:$N$17,Taxes!$J$14:$J$17,YEAR(AC$4))=4,IF(AC$1&lt;=Taxes!$P$81*12,Taxes!$P$82,IF(AC$1&lt;=Taxes!$P$83*12,Taxes!$P$84,IF(Taxes!$P107&lt;&gt;"",Taxes!$P107,Taxes!$P$77))),
IF(SUMIFS(Taxes!$N$14:$N$17,Taxes!$J$14:$J$17,YEAR(AC$4))&gt;1,SUMIFS(Taxes!$P$77:$P$79,Taxes!$N$77:$N$79,SUMIFS(Taxes!$N$14:$N$17,Taxes!$J$14:$J$17,YEAR(AC$4))),
IF(Taxes!$N$12&gt;1,SUMIFS(Taxes!$P$77:$P$79,Taxes!$N$77:$N$79,Taxes!$N$12),IF(Taxes!$P107&lt;&gt;"",Taxes!$P107,SUMIFS(Taxes!$P$77:$P$79,Taxes!$N$77:$N$79,Taxes!$N$12)))
))
)</f>
        <v>0</v>
      </c>
      <c r="AD311" s="5">
        <f ca="1">IF(AD$4="",0,AD275*
IF(SUMIFS(Taxes!$N$14:$N$17,Taxes!$J$14:$J$17,YEAR(AD$4))=4,IF(AD$1&lt;=Taxes!$P$81*12,Taxes!$P$82,IF(AD$1&lt;=Taxes!$P$83*12,Taxes!$P$84,IF(Taxes!$P107&lt;&gt;"",Taxes!$P107,Taxes!$P$77))),
IF(SUMIFS(Taxes!$N$14:$N$17,Taxes!$J$14:$J$17,YEAR(AD$4))&gt;1,SUMIFS(Taxes!$P$77:$P$79,Taxes!$N$77:$N$79,SUMIFS(Taxes!$N$14:$N$17,Taxes!$J$14:$J$17,YEAR(AD$4))),
IF(Taxes!$N$12&gt;1,SUMIFS(Taxes!$P$77:$P$79,Taxes!$N$77:$N$79,Taxes!$N$12),IF(Taxes!$P107&lt;&gt;"",Taxes!$P107,SUMIFS(Taxes!$P$77:$P$79,Taxes!$N$77:$N$79,Taxes!$N$12)))
))
)</f>
        <v>0</v>
      </c>
      <c r="AE311" s="5">
        <f ca="1">IF(AE$4="",0,AE275*
IF(SUMIFS(Taxes!$N$14:$N$17,Taxes!$J$14:$J$17,YEAR(AE$4))=4,IF(AE$1&lt;=Taxes!$P$81*12,Taxes!$P$82,IF(AE$1&lt;=Taxes!$P$83*12,Taxes!$P$84,IF(Taxes!$P107&lt;&gt;"",Taxes!$P107,Taxes!$P$77))),
IF(SUMIFS(Taxes!$N$14:$N$17,Taxes!$J$14:$J$17,YEAR(AE$4))&gt;1,SUMIFS(Taxes!$P$77:$P$79,Taxes!$N$77:$N$79,SUMIFS(Taxes!$N$14:$N$17,Taxes!$J$14:$J$17,YEAR(AE$4))),
IF(Taxes!$N$12&gt;1,SUMIFS(Taxes!$P$77:$P$79,Taxes!$N$77:$N$79,Taxes!$N$12),IF(Taxes!$P107&lt;&gt;"",Taxes!$P107,SUMIFS(Taxes!$P$77:$P$79,Taxes!$N$77:$N$79,Taxes!$N$12)))
))
)</f>
        <v>0</v>
      </c>
      <c r="AF311" s="5">
        <f ca="1">IF(AF$4="",0,AF275*
IF(SUMIFS(Taxes!$N$14:$N$17,Taxes!$J$14:$J$17,YEAR(AF$4))=4,IF(AF$1&lt;=Taxes!$P$81*12,Taxes!$P$82,IF(AF$1&lt;=Taxes!$P$83*12,Taxes!$P$84,IF(Taxes!$P107&lt;&gt;"",Taxes!$P107,Taxes!$P$77))),
IF(SUMIFS(Taxes!$N$14:$N$17,Taxes!$J$14:$J$17,YEAR(AF$4))&gt;1,SUMIFS(Taxes!$P$77:$P$79,Taxes!$N$77:$N$79,SUMIFS(Taxes!$N$14:$N$17,Taxes!$J$14:$J$17,YEAR(AF$4))),
IF(Taxes!$N$12&gt;1,SUMIFS(Taxes!$P$77:$P$79,Taxes!$N$77:$N$79,Taxes!$N$12),IF(Taxes!$P107&lt;&gt;"",Taxes!$P107,SUMIFS(Taxes!$P$77:$P$79,Taxes!$N$77:$N$79,Taxes!$N$12)))
))
)</f>
        <v>0</v>
      </c>
      <c r="AG311" s="5">
        <f ca="1">IF(AG$4="",0,AG275*
IF(SUMIFS(Taxes!$N$14:$N$17,Taxes!$J$14:$J$17,YEAR(AG$4))=4,IF(AG$1&lt;=Taxes!$P$81*12,Taxes!$P$82,IF(AG$1&lt;=Taxes!$P$83*12,Taxes!$P$84,IF(Taxes!$P107&lt;&gt;"",Taxes!$P107,Taxes!$P$77))),
IF(SUMIFS(Taxes!$N$14:$N$17,Taxes!$J$14:$J$17,YEAR(AG$4))&gt;1,SUMIFS(Taxes!$P$77:$P$79,Taxes!$N$77:$N$79,SUMIFS(Taxes!$N$14:$N$17,Taxes!$J$14:$J$17,YEAR(AG$4))),
IF(Taxes!$N$12&gt;1,SUMIFS(Taxes!$P$77:$P$79,Taxes!$N$77:$N$79,Taxes!$N$12),IF(Taxes!$P107&lt;&gt;"",Taxes!$P107,SUMIFS(Taxes!$P$77:$P$79,Taxes!$N$77:$N$79,Taxes!$N$12)))
))
)</f>
        <v>0</v>
      </c>
      <c r="AH311" s="5">
        <f ca="1">IF(AH$4="",0,AH275*
IF(SUMIFS(Taxes!$N$14:$N$17,Taxes!$J$14:$J$17,YEAR(AH$4))=4,IF(AH$1&lt;=Taxes!$P$81*12,Taxes!$P$82,IF(AH$1&lt;=Taxes!$P$83*12,Taxes!$P$84,IF(Taxes!$P107&lt;&gt;"",Taxes!$P107,Taxes!$P$77))),
IF(SUMIFS(Taxes!$N$14:$N$17,Taxes!$J$14:$J$17,YEAR(AH$4))&gt;1,SUMIFS(Taxes!$P$77:$P$79,Taxes!$N$77:$N$79,SUMIFS(Taxes!$N$14:$N$17,Taxes!$J$14:$J$17,YEAR(AH$4))),
IF(Taxes!$N$12&gt;1,SUMIFS(Taxes!$P$77:$P$79,Taxes!$N$77:$N$79,Taxes!$N$12),IF(Taxes!$P107&lt;&gt;"",Taxes!$P107,SUMIFS(Taxes!$P$77:$P$79,Taxes!$N$77:$N$79,Taxes!$N$12)))
))
)</f>
        <v>0</v>
      </c>
      <c r="AI311" s="5">
        <f ca="1">IF(AI$4="",0,AI275*
IF(SUMIFS(Taxes!$N$14:$N$17,Taxes!$J$14:$J$17,YEAR(AI$4))=4,IF(AI$1&lt;=Taxes!$P$81*12,Taxes!$P$82,IF(AI$1&lt;=Taxes!$P$83*12,Taxes!$P$84,IF(Taxes!$P107&lt;&gt;"",Taxes!$P107,Taxes!$P$77))),
IF(SUMIFS(Taxes!$N$14:$N$17,Taxes!$J$14:$J$17,YEAR(AI$4))&gt;1,SUMIFS(Taxes!$P$77:$P$79,Taxes!$N$77:$N$79,SUMIFS(Taxes!$N$14:$N$17,Taxes!$J$14:$J$17,YEAR(AI$4))),
IF(Taxes!$N$12&gt;1,SUMIFS(Taxes!$P$77:$P$79,Taxes!$N$77:$N$79,Taxes!$N$12),IF(Taxes!$P107&lt;&gt;"",Taxes!$P107,SUMIFS(Taxes!$P$77:$P$79,Taxes!$N$77:$N$79,Taxes!$N$12)))
))
)</f>
        <v>0</v>
      </c>
      <c r="AJ311" s="5">
        <f ca="1">IF(AJ$4="",0,AJ275*
IF(SUMIFS(Taxes!$N$14:$N$17,Taxes!$J$14:$J$17,YEAR(AJ$4))=4,IF(AJ$1&lt;=Taxes!$P$81*12,Taxes!$P$82,IF(AJ$1&lt;=Taxes!$P$83*12,Taxes!$P$84,IF(Taxes!$P107&lt;&gt;"",Taxes!$P107,Taxes!$P$77))),
IF(SUMIFS(Taxes!$N$14:$N$17,Taxes!$J$14:$J$17,YEAR(AJ$4))&gt;1,SUMIFS(Taxes!$P$77:$P$79,Taxes!$N$77:$N$79,SUMIFS(Taxes!$N$14:$N$17,Taxes!$J$14:$J$17,YEAR(AJ$4))),
IF(Taxes!$N$12&gt;1,SUMIFS(Taxes!$P$77:$P$79,Taxes!$N$77:$N$79,Taxes!$N$12),IF(Taxes!$P107&lt;&gt;"",Taxes!$P107,SUMIFS(Taxes!$P$77:$P$79,Taxes!$N$77:$N$79,Taxes!$N$12)))
))
)</f>
        <v>0</v>
      </c>
      <c r="AK311" s="5">
        <f ca="1">IF(AK$4="",0,AK275*
IF(SUMIFS(Taxes!$N$14:$N$17,Taxes!$J$14:$J$17,YEAR(AK$4))=4,IF(AK$1&lt;=Taxes!$P$81*12,Taxes!$P$82,IF(AK$1&lt;=Taxes!$P$83*12,Taxes!$P$84,IF(Taxes!$P107&lt;&gt;"",Taxes!$P107,Taxes!$P$77))),
IF(SUMIFS(Taxes!$N$14:$N$17,Taxes!$J$14:$J$17,YEAR(AK$4))&gt;1,SUMIFS(Taxes!$P$77:$P$79,Taxes!$N$77:$N$79,SUMIFS(Taxes!$N$14:$N$17,Taxes!$J$14:$J$17,YEAR(AK$4))),
IF(Taxes!$N$12&gt;1,SUMIFS(Taxes!$P$77:$P$79,Taxes!$N$77:$N$79,Taxes!$N$12),IF(Taxes!$P107&lt;&gt;"",Taxes!$P107,SUMIFS(Taxes!$P$77:$P$79,Taxes!$N$77:$N$79,Taxes!$N$12)))
))
)</f>
        <v>0</v>
      </c>
      <c r="AL311" s="5">
        <f ca="1">IF(AL$4="",0,AL275*
IF(SUMIFS(Taxes!$N$14:$N$17,Taxes!$J$14:$J$17,YEAR(AL$4))=4,IF(AL$1&lt;=Taxes!$P$81*12,Taxes!$P$82,IF(AL$1&lt;=Taxes!$P$83*12,Taxes!$P$84,IF(Taxes!$P107&lt;&gt;"",Taxes!$P107,Taxes!$P$77))),
IF(SUMIFS(Taxes!$N$14:$N$17,Taxes!$J$14:$J$17,YEAR(AL$4))&gt;1,SUMIFS(Taxes!$P$77:$P$79,Taxes!$N$77:$N$79,SUMIFS(Taxes!$N$14:$N$17,Taxes!$J$14:$J$17,YEAR(AL$4))),
IF(Taxes!$N$12&gt;1,SUMIFS(Taxes!$P$77:$P$79,Taxes!$N$77:$N$79,Taxes!$N$12),IF(Taxes!$P107&lt;&gt;"",Taxes!$P107,SUMIFS(Taxes!$P$77:$P$79,Taxes!$N$77:$N$79,Taxes!$N$12)))
))
)</f>
        <v>0</v>
      </c>
      <c r="AM311" s="5">
        <f ca="1">IF(AM$4="",0,AM275*
IF(SUMIFS(Taxes!$N$14:$N$17,Taxes!$J$14:$J$17,YEAR(AM$4))=4,IF(AM$1&lt;=Taxes!$P$81*12,Taxes!$P$82,IF(AM$1&lt;=Taxes!$P$83*12,Taxes!$P$84,IF(Taxes!$P107&lt;&gt;"",Taxes!$P107,Taxes!$P$77))),
IF(SUMIFS(Taxes!$N$14:$N$17,Taxes!$J$14:$J$17,YEAR(AM$4))&gt;1,SUMIFS(Taxes!$P$77:$P$79,Taxes!$N$77:$N$79,SUMIFS(Taxes!$N$14:$N$17,Taxes!$J$14:$J$17,YEAR(AM$4))),
IF(Taxes!$N$12&gt;1,SUMIFS(Taxes!$P$77:$P$79,Taxes!$N$77:$N$79,Taxes!$N$12),IF(Taxes!$P107&lt;&gt;"",Taxes!$P107,SUMIFS(Taxes!$P$77:$P$79,Taxes!$N$77:$N$79,Taxes!$N$12)))
))
)</f>
        <v>1750</v>
      </c>
      <c r="AN311" s="5">
        <f ca="1">IF(AN$4="",0,AN275*
IF(SUMIFS(Taxes!$N$14:$N$17,Taxes!$J$14:$J$17,YEAR(AN$4))=4,IF(AN$1&lt;=Taxes!$P$81*12,Taxes!$P$82,IF(AN$1&lt;=Taxes!$P$83*12,Taxes!$P$84,IF(Taxes!$P107&lt;&gt;"",Taxes!$P107,Taxes!$P$77))),
IF(SUMIFS(Taxes!$N$14:$N$17,Taxes!$J$14:$J$17,YEAR(AN$4))&gt;1,SUMIFS(Taxes!$P$77:$P$79,Taxes!$N$77:$N$79,SUMIFS(Taxes!$N$14:$N$17,Taxes!$J$14:$J$17,YEAR(AN$4))),
IF(Taxes!$N$12&gt;1,SUMIFS(Taxes!$P$77:$P$79,Taxes!$N$77:$N$79,Taxes!$N$12),IF(Taxes!$P107&lt;&gt;"",Taxes!$P107,SUMIFS(Taxes!$P$77:$P$79,Taxes!$N$77:$N$79,Taxes!$N$12)))
))
)</f>
        <v>1750</v>
      </c>
      <c r="AO311" s="5">
        <f ca="1">IF(AO$4="",0,AO275*
IF(SUMIFS(Taxes!$N$14:$N$17,Taxes!$J$14:$J$17,YEAR(AO$4))=4,IF(AO$1&lt;=Taxes!$P$81*12,Taxes!$P$82,IF(AO$1&lt;=Taxes!$P$83*12,Taxes!$P$84,IF(Taxes!$P107&lt;&gt;"",Taxes!$P107,Taxes!$P$77))),
IF(SUMIFS(Taxes!$N$14:$N$17,Taxes!$J$14:$J$17,YEAR(AO$4))&gt;1,SUMIFS(Taxes!$P$77:$P$79,Taxes!$N$77:$N$79,SUMIFS(Taxes!$N$14:$N$17,Taxes!$J$14:$J$17,YEAR(AO$4))),
IF(Taxes!$N$12&gt;1,SUMIFS(Taxes!$P$77:$P$79,Taxes!$N$77:$N$79,Taxes!$N$12),IF(Taxes!$P107&lt;&gt;"",Taxes!$P107,SUMIFS(Taxes!$P$77:$P$79,Taxes!$N$77:$N$79,Taxes!$N$12)))
))
)</f>
        <v>1750</v>
      </c>
      <c r="AP311" s="5">
        <f ca="1">IF(AP$4="",0,AP275*
IF(SUMIFS(Taxes!$N$14:$N$17,Taxes!$J$14:$J$17,YEAR(AP$4))=4,IF(AP$1&lt;=Taxes!$P$81*12,Taxes!$P$82,IF(AP$1&lt;=Taxes!$P$83*12,Taxes!$P$84,IF(Taxes!$P107&lt;&gt;"",Taxes!$P107,Taxes!$P$77))),
IF(SUMIFS(Taxes!$N$14:$N$17,Taxes!$J$14:$J$17,YEAR(AP$4))&gt;1,SUMIFS(Taxes!$P$77:$P$79,Taxes!$N$77:$N$79,SUMIFS(Taxes!$N$14:$N$17,Taxes!$J$14:$J$17,YEAR(AP$4))),
IF(Taxes!$N$12&gt;1,SUMIFS(Taxes!$P$77:$P$79,Taxes!$N$77:$N$79,Taxes!$N$12),IF(Taxes!$P107&lt;&gt;"",Taxes!$P107,SUMIFS(Taxes!$P$77:$P$79,Taxes!$N$77:$N$79,Taxes!$N$12)))
))
)</f>
        <v>1750</v>
      </c>
      <c r="AQ311" s="5">
        <f ca="1">IF(AQ$4="",0,AQ275*
IF(SUMIFS(Taxes!$N$14:$N$17,Taxes!$J$14:$J$17,YEAR(AQ$4))=4,IF(AQ$1&lt;=Taxes!$P$81*12,Taxes!$P$82,IF(AQ$1&lt;=Taxes!$P$83*12,Taxes!$P$84,IF(Taxes!$P107&lt;&gt;"",Taxes!$P107,Taxes!$P$77))),
IF(SUMIFS(Taxes!$N$14:$N$17,Taxes!$J$14:$J$17,YEAR(AQ$4))&gt;1,SUMIFS(Taxes!$P$77:$P$79,Taxes!$N$77:$N$79,SUMIFS(Taxes!$N$14:$N$17,Taxes!$J$14:$J$17,YEAR(AQ$4))),
IF(Taxes!$N$12&gt;1,SUMIFS(Taxes!$P$77:$P$79,Taxes!$N$77:$N$79,Taxes!$N$12),IF(Taxes!$P107&lt;&gt;"",Taxes!$P107,SUMIFS(Taxes!$P$77:$P$79,Taxes!$N$77:$N$79,Taxes!$N$12)))
))
)</f>
        <v>1750</v>
      </c>
      <c r="AR311" s="5">
        <f ca="1">IF(AR$4="",0,AR275*
IF(SUMIFS(Taxes!$N$14:$N$17,Taxes!$J$14:$J$17,YEAR(AR$4))=4,IF(AR$1&lt;=Taxes!$P$81*12,Taxes!$P$82,IF(AR$1&lt;=Taxes!$P$83*12,Taxes!$P$84,IF(Taxes!$P107&lt;&gt;"",Taxes!$P107,Taxes!$P$77))),
IF(SUMIFS(Taxes!$N$14:$N$17,Taxes!$J$14:$J$17,YEAR(AR$4))&gt;1,SUMIFS(Taxes!$P$77:$P$79,Taxes!$N$77:$N$79,SUMIFS(Taxes!$N$14:$N$17,Taxes!$J$14:$J$17,YEAR(AR$4))),
IF(Taxes!$N$12&gt;1,SUMIFS(Taxes!$P$77:$P$79,Taxes!$N$77:$N$79,Taxes!$N$12),IF(Taxes!$P107&lt;&gt;"",Taxes!$P107,SUMIFS(Taxes!$P$77:$P$79,Taxes!$N$77:$N$79,Taxes!$N$12)))
))
)</f>
        <v>1750</v>
      </c>
      <c r="AS311" s="5">
        <f ca="1">IF(AS$4="",0,AS275*
IF(SUMIFS(Taxes!$N$14:$N$17,Taxes!$J$14:$J$17,YEAR(AS$4))=4,IF(AS$1&lt;=Taxes!$P$81*12,Taxes!$P$82,IF(AS$1&lt;=Taxes!$P$83*12,Taxes!$P$84,IF(Taxes!$P107&lt;&gt;"",Taxes!$P107,Taxes!$P$77))),
IF(SUMIFS(Taxes!$N$14:$N$17,Taxes!$J$14:$J$17,YEAR(AS$4))&gt;1,SUMIFS(Taxes!$P$77:$P$79,Taxes!$N$77:$N$79,SUMIFS(Taxes!$N$14:$N$17,Taxes!$J$14:$J$17,YEAR(AS$4))),
IF(Taxes!$N$12&gt;1,SUMIFS(Taxes!$P$77:$P$79,Taxes!$N$77:$N$79,Taxes!$N$12),IF(Taxes!$P107&lt;&gt;"",Taxes!$P107,SUMIFS(Taxes!$P$77:$P$79,Taxes!$N$77:$N$79,Taxes!$N$12)))
))
)</f>
        <v>1750</v>
      </c>
      <c r="AT311" s="5">
        <f ca="1">IF(AT$4="",0,AT275*
IF(SUMIFS(Taxes!$N$14:$N$17,Taxes!$J$14:$J$17,YEAR(AT$4))=4,IF(AT$1&lt;=Taxes!$P$81*12,Taxes!$P$82,IF(AT$1&lt;=Taxes!$P$83*12,Taxes!$P$84,IF(Taxes!$P107&lt;&gt;"",Taxes!$P107,Taxes!$P$77))),
IF(SUMIFS(Taxes!$N$14:$N$17,Taxes!$J$14:$J$17,YEAR(AT$4))&gt;1,SUMIFS(Taxes!$P$77:$P$79,Taxes!$N$77:$N$79,SUMIFS(Taxes!$N$14:$N$17,Taxes!$J$14:$J$17,YEAR(AT$4))),
IF(Taxes!$N$12&gt;1,SUMIFS(Taxes!$P$77:$P$79,Taxes!$N$77:$N$79,Taxes!$N$12),IF(Taxes!$P107&lt;&gt;"",Taxes!$P107,SUMIFS(Taxes!$P$77:$P$79,Taxes!$N$77:$N$79,Taxes!$N$12)))
))
)</f>
        <v>1750</v>
      </c>
      <c r="AU311" s="5">
        <f ca="1">IF(AU$4="",0,AU275*
IF(SUMIFS(Taxes!$N$14:$N$17,Taxes!$J$14:$J$17,YEAR(AU$4))=4,IF(AU$1&lt;=Taxes!$P$81*12,Taxes!$P$82,IF(AU$1&lt;=Taxes!$P$83*12,Taxes!$P$84,IF(Taxes!$P107&lt;&gt;"",Taxes!$P107,Taxes!$P$77))),
IF(SUMIFS(Taxes!$N$14:$N$17,Taxes!$J$14:$J$17,YEAR(AU$4))&gt;1,SUMIFS(Taxes!$P$77:$P$79,Taxes!$N$77:$N$79,SUMIFS(Taxes!$N$14:$N$17,Taxes!$J$14:$J$17,YEAR(AU$4))),
IF(Taxes!$N$12&gt;1,SUMIFS(Taxes!$P$77:$P$79,Taxes!$N$77:$N$79,Taxes!$N$12),IF(Taxes!$P107&lt;&gt;"",Taxes!$P107,SUMIFS(Taxes!$P$77:$P$79,Taxes!$N$77:$N$79,Taxes!$N$12)))
))
)</f>
        <v>1750</v>
      </c>
      <c r="AV311" s="5">
        <f ca="1">IF(AV$4="",0,AV275*
IF(SUMIFS(Taxes!$N$14:$N$17,Taxes!$J$14:$J$17,YEAR(AV$4))=4,IF(AV$1&lt;=Taxes!$P$81*12,Taxes!$P$82,IF(AV$1&lt;=Taxes!$P$83*12,Taxes!$P$84,IF(Taxes!$P107&lt;&gt;"",Taxes!$P107,Taxes!$P$77))),
IF(SUMIFS(Taxes!$N$14:$N$17,Taxes!$J$14:$J$17,YEAR(AV$4))&gt;1,SUMIFS(Taxes!$P$77:$P$79,Taxes!$N$77:$N$79,SUMIFS(Taxes!$N$14:$N$17,Taxes!$J$14:$J$17,YEAR(AV$4))),
IF(Taxes!$N$12&gt;1,SUMIFS(Taxes!$P$77:$P$79,Taxes!$N$77:$N$79,Taxes!$N$12),IF(Taxes!$P107&lt;&gt;"",Taxes!$P107,SUMIFS(Taxes!$P$77:$P$79,Taxes!$N$77:$N$79,Taxes!$N$12)))
))
)</f>
        <v>1837.5</v>
      </c>
      <c r="AW311" s="5">
        <f ca="1">IF(AW$4="",0,AW275*
IF(SUMIFS(Taxes!$N$14:$N$17,Taxes!$J$14:$J$17,YEAR(AW$4))=4,IF(AW$1&lt;=Taxes!$P$81*12,Taxes!$P$82,IF(AW$1&lt;=Taxes!$P$83*12,Taxes!$P$84,IF(Taxes!$P107&lt;&gt;"",Taxes!$P107,Taxes!$P$77))),
IF(SUMIFS(Taxes!$N$14:$N$17,Taxes!$J$14:$J$17,YEAR(AW$4))&gt;1,SUMIFS(Taxes!$P$77:$P$79,Taxes!$N$77:$N$79,SUMIFS(Taxes!$N$14:$N$17,Taxes!$J$14:$J$17,YEAR(AW$4))),
IF(Taxes!$N$12&gt;1,SUMIFS(Taxes!$P$77:$P$79,Taxes!$N$77:$N$79,Taxes!$N$12),IF(Taxes!$P107&lt;&gt;"",Taxes!$P107,SUMIFS(Taxes!$P$77:$P$79,Taxes!$N$77:$N$79,Taxes!$N$12)))
))
)</f>
        <v>1837.5</v>
      </c>
      <c r="AX311" s="5">
        <f ca="1">IF(AX$4="",0,AX275*
IF(SUMIFS(Taxes!$N$14:$N$17,Taxes!$J$14:$J$17,YEAR(AX$4))=4,IF(AX$1&lt;=Taxes!$P$81*12,Taxes!$P$82,IF(AX$1&lt;=Taxes!$P$83*12,Taxes!$P$84,IF(Taxes!$P107&lt;&gt;"",Taxes!$P107,Taxes!$P$77))),
IF(SUMIFS(Taxes!$N$14:$N$17,Taxes!$J$14:$J$17,YEAR(AX$4))&gt;1,SUMIFS(Taxes!$P$77:$P$79,Taxes!$N$77:$N$79,SUMIFS(Taxes!$N$14:$N$17,Taxes!$J$14:$J$17,YEAR(AX$4))),
IF(Taxes!$N$12&gt;1,SUMIFS(Taxes!$P$77:$P$79,Taxes!$N$77:$N$79,Taxes!$N$12),IF(Taxes!$P107&lt;&gt;"",Taxes!$P107,SUMIFS(Taxes!$P$77:$P$79,Taxes!$N$77:$N$79,Taxes!$N$12)))
))
)</f>
        <v>1837.5</v>
      </c>
      <c r="AY311" s="5">
        <f ca="1">IF(AY$4="",0,AY275*
IF(SUMIFS(Taxes!$N$14:$N$17,Taxes!$J$14:$J$17,YEAR(AY$4))=4,IF(AY$1&lt;=Taxes!$P$81*12,Taxes!$P$82,IF(AY$1&lt;=Taxes!$P$83*12,Taxes!$P$84,IF(Taxes!$P107&lt;&gt;"",Taxes!$P107,Taxes!$P$77))),
IF(SUMIFS(Taxes!$N$14:$N$17,Taxes!$J$14:$J$17,YEAR(AY$4))&gt;1,SUMIFS(Taxes!$P$77:$P$79,Taxes!$N$77:$N$79,SUMIFS(Taxes!$N$14:$N$17,Taxes!$J$14:$J$17,YEAR(AY$4))),
IF(Taxes!$N$12&gt;1,SUMIFS(Taxes!$P$77:$P$79,Taxes!$N$77:$N$79,Taxes!$N$12),IF(Taxes!$P107&lt;&gt;"",Taxes!$P107,SUMIFS(Taxes!$P$77:$P$79,Taxes!$N$77:$N$79,Taxes!$N$12)))
))
)</f>
        <v>1837.5</v>
      </c>
      <c r="AZ311" s="5">
        <f ca="1">IF(AZ$4="",0,AZ275*
IF(SUMIFS(Taxes!$N$14:$N$17,Taxes!$J$14:$J$17,YEAR(AZ$4))=4,IF(AZ$1&lt;=Taxes!$P$81*12,Taxes!$P$82,IF(AZ$1&lt;=Taxes!$P$83*12,Taxes!$P$84,IF(Taxes!$P107&lt;&gt;"",Taxes!$P107,Taxes!$P$77))),
IF(SUMIFS(Taxes!$N$14:$N$17,Taxes!$J$14:$J$17,YEAR(AZ$4))&gt;1,SUMIFS(Taxes!$P$77:$P$79,Taxes!$N$77:$N$79,SUMIFS(Taxes!$N$14:$N$17,Taxes!$J$14:$J$17,YEAR(AZ$4))),
IF(Taxes!$N$12&gt;1,SUMIFS(Taxes!$P$77:$P$79,Taxes!$N$77:$N$79,Taxes!$N$12),IF(Taxes!$P107&lt;&gt;"",Taxes!$P107,SUMIFS(Taxes!$P$77:$P$79,Taxes!$N$77:$N$79,Taxes!$N$12)))
))
)</f>
        <v>1837.5</v>
      </c>
      <c r="BA311" s="5">
        <f ca="1">IF(BA$4="",0,BA275*
IF(SUMIFS(Taxes!$N$14:$N$17,Taxes!$J$14:$J$17,YEAR(BA$4))=4,IF(BA$1&lt;=Taxes!$P$81*12,Taxes!$P$82,IF(BA$1&lt;=Taxes!$P$83*12,Taxes!$P$84,IF(Taxes!$P107&lt;&gt;"",Taxes!$P107,Taxes!$P$77))),
IF(SUMIFS(Taxes!$N$14:$N$17,Taxes!$J$14:$J$17,YEAR(BA$4))&gt;1,SUMIFS(Taxes!$P$77:$P$79,Taxes!$N$77:$N$79,SUMIFS(Taxes!$N$14:$N$17,Taxes!$J$14:$J$17,YEAR(BA$4))),
IF(Taxes!$N$12&gt;1,SUMIFS(Taxes!$P$77:$P$79,Taxes!$N$77:$N$79,Taxes!$N$12),IF(Taxes!$P107&lt;&gt;"",Taxes!$P107,SUMIFS(Taxes!$P$77:$P$79,Taxes!$N$77:$N$79,Taxes!$N$12)))
))
)</f>
        <v>1837.5</v>
      </c>
      <c r="BB311" s="5">
        <f ca="1">IF(BB$4="",0,BB275*
IF(SUMIFS(Taxes!$N$14:$N$17,Taxes!$J$14:$J$17,YEAR(BB$4))=4,IF(BB$1&lt;=Taxes!$P$81*12,Taxes!$P$82,IF(BB$1&lt;=Taxes!$P$83*12,Taxes!$P$84,IF(Taxes!$P107&lt;&gt;"",Taxes!$P107,Taxes!$P$77))),
IF(SUMIFS(Taxes!$N$14:$N$17,Taxes!$J$14:$J$17,YEAR(BB$4))&gt;1,SUMIFS(Taxes!$P$77:$P$79,Taxes!$N$77:$N$79,SUMIFS(Taxes!$N$14:$N$17,Taxes!$J$14:$J$17,YEAR(BB$4))),
IF(Taxes!$N$12&gt;1,SUMIFS(Taxes!$P$77:$P$79,Taxes!$N$77:$N$79,Taxes!$N$12),IF(Taxes!$P107&lt;&gt;"",Taxes!$P107,SUMIFS(Taxes!$P$77:$P$79,Taxes!$N$77:$N$79,Taxes!$N$12)))
))
)</f>
        <v>1837.5</v>
      </c>
      <c r="BC311" s="5">
        <f ca="1">IF(BC$4="",0,BC275*
IF(SUMIFS(Taxes!$N$14:$N$17,Taxes!$J$14:$J$17,YEAR(BC$4))=4,IF(BC$1&lt;=Taxes!$P$81*12,Taxes!$P$82,IF(BC$1&lt;=Taxes!$P$83*12,Taxes!$P$84,IF(Taxes!$P107&lt;&gt;"",Taxes!$P107,Taxes!$P$77))),
IF(SUMIFS(Taxes!$N$14:$N$17,Taxes!$J$14:$J$17,YEAR(BC$4))&gt;1,SUMIFS(Taxes!$P$77:$P$79,Taxes!$N$77:$N$79,SUMIFS(Taxes!$N$14:$N$17,Taxes!$J$14:$J$17,YEAR(BC$4))),
IF(Taxes!$N$12&gt;1,SUMIFS(Taxes!$P$77:$P$79,Taxes!$N$77:$N$79,Taxes!$N$12),IF(Taxes!$P107&lt;&gt;"",Taxes!$P107,SUMIFS(Taxes!$P$77:$P$79,Taxes!$N$77:$N$79,Taxes!$N$12)))
))
)</f>
        <v>1837.5</v>
      </c>
      <c r="BD311" s="5">
        <f ca="1">IF(BD$4="",0,BD275*
IF(SUMIFS(Taxes!$N$14:$N$17,Taxes!$J$14:$J$17,YEAR(BD$4))=4,IF(BD$1&lt;=Taxes!$P$81*12,Taxes!$P$82,IF(BD$1&lt;=Taxes!$P$83*12,Taxes!$P$84,IF(Taxes!$P107&lt;&gt;"",Taxes!$P107,Taxes!$P$77))),
IF(SUMIFS(Taxes!$N$14:$N$17,Taxes!$J$14:$J$17,YEAR(BD$4))&gt;1,SUMIFS(Taxes!$P$77:$P$79,Taxes!$N$77:$N$79,SUMIFS(Taxes!$N$14:$N$17,Taxes!$J$14:$J$17,YEAR(BD$4))),
IF(Taxes!$N$12&gt;1,SUMIFS(Taxes!$P$77:$P$79,Taxes!$N$77:$N$79,Taxes!$N$12),IF(Taxes!$P107&lt;&gt;"",Taxes!$P107,SUMIFS(Taxes!$P$77:$P$79,Taxes!$N$77:$N$79,Taxes!$N$12)))
))
)</f>
        <v>1837.5</v>
      </c>
      <c r="BE311" s="5">
        <f ca="1">IF(BE$4="",0,BE275*
IF(SUMIFS(Taxes!$N$14:$N$17,Taxes!$J$14:$J$17,YEAR(BE$4))=4,IF(BE$1&lt;=Taxes!$P$81*12,Taxes!$P$82,IF(BE$1&lt;=Taxes!$P$83*12,Taxes!$P$84,IF(Taxes!$P107&lt;&gt;"",Taxes!$P107,Taxes!$P$77))),
IF(SUMIFS(Taxes!$N$14:$N$17,Taxes!$J$14:$J$17,YEAR(BE$4))&gt;1,SUMIFS(Taxes!$P$77:$P$79,Taxes!$N$77:$N$79,SUMIFS(Taxes!$N$14:$N$17,Taxes!$J$14:$J$17,YEAR(BE$4))),
IF(Taxes!$N$12&gt;1,SUMIFS(Taxes!$P$77:$P$79,Taxes!$N$77:$N$79,Taxes!$N$12),IF(Taxes!$P107&lt;&gt;"",Taxes!$P107,SUMIFS(Taxes!$P$77:$P$79,Taxes!$N$77:$N$79,Taxes!$N$12)))
))
)</f>
        <v>1837.5</v>
      </c>
      <c r="BF311" s="5">
        <f ca="1">IF(BF$4="",0,BF275*
IF(SUMIFS(Taxes!$N$14:$N$17,Taxes!$J$14:$J$17,YEAR(BF$4))=4,IF(BF$1&lt;=Taxes!$P$81*12,Taxes!$P$82,IF(BF$1&lt;=Taxes!$P$83*12,Taxes!$P$84,IF(Taxes!$P107&lt;&gt;"",Taxes!$P107,Taxes!$P$77))),
IF(SUMIFS(Taxes!$N$14:$N$17,Taxes!$J$14:$J$17,YEAR(BF$4))&gt;1,SUMIFS(Taxes!$P$77:$P$79,Taxes!$N$77:$N$79,SUMIFS(Taxes!$N$14:$N$17,Taxes!$J$14:$J$17,YEAR(BF$4))),
IF(Taxes!$N$12&gt;1,SUMIFS(Taxes!$P$77:$P$79,Taxes!$N$77:$N$79,Taxes!$N$12),IF(Taxes!$P107&lt;&gt;"",Taxes!$P107,SUMIFS(Taxes!$P$77:$P$79,Taxes!$N$77:$N$79,Taxes!$N$12)))
))
)</f>
        <v>1837.5</v>
      </c>
      <c r="BG311" s="5">
        <f ca="1">IF(BG$4="",0,BG275*
IF(SUMIFS(Taxes!$N$14:$N$17,Taxes!$J$14:$J$17,YEAR(BG$4))=4,IF(BG$1&lt;=Taxes!$P$81*12,Taxes!$P$82,IF(BG$1&lt;=Taxes!$P$83*12,Taxes!$P$84,IF(Taxes!$P107&lt;&gt;"",Taxes!$P107,Taxes!$P$77))),
IF(SUMIFS(Taxes!$N$14:$N$17,Taxes!$J$14:$J$17,YEAR(BG$4))&gt;1,SUMIFS(Taxes!$P$77:$P$79,Taxes!$N$77:$N$79,SUMIFS(Taxes!$N$14:$N$17,Taxes!$J$14:$J$17,YEAR(BG$4))),
IF(Taxes!$N$12&gt;1,SUMIFS(Taxes!$P$77:$P$79,Taxes!$N$77:$N$79,Taxes!$N$12),IF(Taxes!$P107&lt;&gt;"",Taxes!$P107,SUMIFS(Taxes!$P$77:$P$79,Taxes!$N$77:$N$79,Taxes!$N$12)))
))
)</f>
        <v>1837.5</v>
      </c>
      <c r="BH311" s="5">
        <f ca="1">IF(BH$4="",0,BH275*
IF(SUMIFS(Taxes!$N$14:$N$17,Taxes!$J$14:$J$17,YEAR(BH$4))=4,IF(BH$1&lt;=Taxes!$P$81*12,Taxes!$P$82,IF(BH$1&lt;=Taxes!$P$83*12,Taxes!$P$84,IF(Taxes!$P107&lt;&gt;"",Taxes!$P107,Taxes!$P$77))),
IF(SUMIFS(Taxes!$N$14:$N$17,Taxes!$J$14:$J$17,YEAR(BH$4))&gt;1,SUMIFS(Taxes!$P$77:$P$79,Taxes!$N$77:$N$79,SUMIFS(Taxes!$N$14:$N$17,Taxes!$J$14:$J$17,YEAR(BH$4))),
IF(Taxes!$N$12&gt;1,SUMIFS(Taxes!$P$77:$P$79,Taxes!$N$77:$N$79,Taxes!$N$12),IF(Taxes!$P107&lt;&gt;"",Taxes!$P107,SUMIFS(Taxes!$P$77:$P$79,Taxes!$N$77:$N$79,Taxes!$N$12)))
))
)</f>
        <v>1929.3750000000005</v>
      </c>
      <c r="BI311" s="5">
        <f ca="1">IF(BI$4="",0,BI275*
IF(SUMIFS(Taxes!$N$14:$N$17,Taxes!$J$14:$J$17,YEAR(BI$4))=4,IF(BI$1&lt;=Taxes!$P$81*12,Taxes!$P$82,IF(BI$1&lt;=Taxes!$P$83*12,Taxes!$P$84,IF(Taxes!$P107&lt;&gt;"",Taxes!$P107,Taxes!$P$77))),
IF(SUMIFS(Taxes!$N$14:$N$17,Taxes!$J$14:$J$17,YEAR(BI$4))&gt;1,SUMIFS(Taxes!$P$77:$P$79,Taxes!$N$77:$N$79,SUMIFS(Taxes!$N$14:$N$17,Taxes!$J$14:$J$17,YEAR(BI$4))),
IF(Taxes!$N$12&gt;1,SUMIFS(Taxes!$P$77:$P$79,Taxes!$N$77:$N$79,Taxes!$N$12),IF(Taxes!$P107&lt;&gt;"",Taxes!$P107,SUMIFS(Taxes!$P$77:$P$79,Taxes!$N$77:$N$79,Taxes!$N$12)))
))
)</f>
        <v>1929.3750000000005</v>
      </c>
      <c r="BJ311" s="5">
        <f ca="1">IF(BJ$4="",0,BJ275*
IF(SUMIFS(Taxes!$N$14:$N$17,Taxes!$J$14:$J$17,YEAR(BJ$4))=4,IF(BJ$1&lt;=Taxes!$P$81*12,Taxes!$P$82,IF(BJ$1&lt;=Taxes!$P$83*12,Taxes!$P$84,IF(Taxes!$P107&lt;&gt;"",Taxes!$P107,Taxes!$P$77))),
IF(SUMIFS(Taxes!$N$14:$N$17,Taxes!$J$14:$J$17,YEAR(BJ$4))&gt;1,SUMIFS(Taxes!$P$77:$P$79,Taxes!$N$77:$N$79,SUMIFS(Taxes!$N$14:$N$17,Taxes!$J$14:$J$17,YEAR(BJ$4))),
IF(Taxes!$N$12&gt;1,SUMIFS(Taxes!$P$77:$P$79,Taxes!$N$77:$N$79,Taxes!$N$12),IF(Taxes!$P107&lt;&gt;"",Taxes!$P107,SUMIFS(Taxes!$P$77:$P$79,Taxes!$N$77:$N$79,Taxes!$N$12)))
))
)</f>
        <v>1929.3750000000005</v>
      </c>
      <c r="BK311" s="5">
        <f ca="1">IF(BK$4="",0,BK275*
IF(SUMIFS(Taxes!$N$14:$N$17,Taxes!$J$14:$J$17,YEAR(BK$4))=4,IF(BK$1&lt;=Taxes!$P$81*12,Taxes!$P$82,IF(BK$1&lt;=Taxes!$P$83*12,Taxes!$P$84,IF(Taxes!$P107&lt;&gt;"",Taxes!$P107,Taxes!$P$77))),
IF(SUMIFS(Taxes!$N$14:$N$17,Taxes!$J$14:$J$17,YEAR(BK$4))&gt;1,SUMIFS(Taxes!$P$77:$P$79,Taxes!$N$77:$N$79,SUMIFS(Taxes!$N$14:$N$17,Taxes!$J$14:$J$17,YEAR(BK$4))),
IF(Taxes!$N$12&gt;1,SUMIFS(Taxes!$P$77:$P$79,Taxes!$N$77:$N$79,Taxes!$N$12),IF(Taxes!$P107&lt;&gt;"",Taxes!$P107,SUMIFS(Taxes!$P$77:$P$79,Taxes!$N$77:$N$79,Taxes!$N$12)))
))
)</f>
        <v>1929.3750000000005</v>
      </c>
      <c r="BL311" s="5">
        <f ca="1">IF(BL$4="",0,BL275*
IF(SUMIFS(Taxes!$N$14:$N$17,Taxes!$J$14:$J$17,YEAR(BL$4))=4,IF(BL$1&lt;=Taxes!$P$81*12,Taxes!$P$82,IF(BL$1&lt;=Taxes!$P$83*12,Taxes!$P$84,IF(Taxes!$P107&lt;&gt;"",Taxes!$P107,Taxes!$P$77))),
IF(SUMIFS(Taxes!$N$14:$N$17,Taxes!$J$14:$J$17,YEAR(BL$4))&gt;1,SUMIFS(Taxes!$P$77:$P$79,Taxes!$N$77:$N$79,SUMIFS(Taxes!$N$14:$N$17,Taxes!$J$14:$J$17,YEAR(BL$4))),
IF(Taxes!$N$12&gt;1,SUMIFS(Taxes!$P$77:$P$79,Taxes!$N$77:$N$79,Taxes!$N$12),IF(Taxes!$P107&lt;&gt;"",Taxes!$P107,SUMIFS(Taxes!$P$77:$P$79,Taxes!$N$77:$N$79,Taxes!$N$12)))
))
)</f>
        <v>1929.3750000000005</v>
      </c>
      <c r="BM311" s="5">
        <f ca="1">IF(BM$4="",0,BM275*
IF(SUMIFS(Taxes!$N$14:$N$17,Taxes!$J$14:$J$17,YEAR(BM$4))=4,IF(BM$1&lt;=Taxes!$P$81*12,Taxes!$P$82,IF(BM$1&lt;=Taxes!$P$83*12,Taxes!$P$84,IF(Taxes!$P107&lt;&gt;"",Taxes!$P107,Taxes!$P$77))),
IF(SUMIFS(Taxes!$N$14:$N$17,Taxes!$J$14:$J$17,YEAR(BM$4))&gt;1,SUMIFS(Taxes!$P$77:$P$79,Taxes!$N$77:$N$79,SUMIFS(Taxes!$N$14:$N$17,Taxes!$J$14:$J$17,YEAR(BM$4))),
IF(Taxes!$N$12&gt;1,SUMIFS(Taxes!$P$77:$P$79,Taxes!$N$77:$N$79,Taxes!$N$12),IF(Taxes!$P107&lt;&gt;"",Taxes!$P107,SUMIFS(Taxes!$P$77:$P$79,Taxes!$N$77:$N$79,Taxes!$N$12)))
))
)</f>
        <v>1929.3750000000005</v>
      </c>
      <c r="BN311" s="5">
        <f ca="1">IF(BN$4="",0,BN275*
IF(SUMIFS(Taxes!$N$14:$N$17,Taxes!$J$14:$J$17,YEAR(BN$4))=4,IF(BN$1&lt;=Taxes!$P$81*12,Taxes!$P$82,IF(BN$1&lt;=Taxes!$P$83*12,Taxes!$P$84,IF(Taxes!$P107&lt;&gt;"",Taxes!$P107,Taxes!$P$77))),
IF(SUMIFS(Taxes!$N$14:$N$17,Taxes!$J$14:$J$17,YEAR(BN$4))&gt;1,SUMIFS(Taxes!$P$77:$P$79,Taxes!$N$77:$N$79,SUMIFS(Taxes!$N$14:$N$17,Taxes!$J$14:$J$17,YEAR(BN$4))),
IF(Taxes!$N$12&gt;1,SUMIFS(Taxes!$P$77:$P$79,Taxes!$N$77:$N$79,Taxes!$N$12),IF(Taxes!$P107&lt;&gt;"",Taxes!$P107,SUMIFS(Taxes!$P$77:$P$79,Taxes!$N$77:$N$79,Taxes!$N$12)))
))
)</f>
        <v>1929.3750000000005</v>
      </c>
      <c r="BO311" s="5">
        <f ca="1">IF(BO$4="",0,BO275*
IF(SUMIFS(Taxes!$N$14:$N$17,Taxes!$J$14:$J$17,YEAR(BO$4))=4,IF(BO$1&lt;=Taxes!$P$81*12,Taxes!$P$82,IF(BO$1&lt;=Taxes!$P$83*12,Taxes!$P$84,IF(Taxes!$P107&lt;&gt;"",Taxes!$P107,Taxes!$P$77))),
IF(SUMIFS(Taxes!$N$14:$N$17,Taxes!$J$14:$J$17,YEAR(BO$4))&gt;1,SUMIFS(Taxes!$P$77:$P$79,Taxes!$N$77:$N$79,SUMIFS(Taxes!$N$14:$N$17,Taxes!$J$14:$J$17,YEAR(BO$4))),
IF(Taxes!$N$12&gt;1,SUMIFS(Taxes!$P$77:$P$79,Taxes!$N$77:$N$79,Taxes!$N$12),IF(Taxes!$P107&lt;&gt;"",Taxes!$P107,SUMIFS(Taxes!$P$77:$P$79,Taxes!$N$77:$N$79,Taxes!$N$12)))
))
)</f>
        <v>1929.3750000000005</v>
      </c>
      <c r="BP311" s="5">
        <f ca="1">IF(BP$4="",0,BP275*
IF(SUMIFS(Taxes!$N$14:$N$17,Taxes!$J$14:$J$17,YEAR(BP$4))=4,IF(BP$1&lt;=Taxes!$P$81*12,Taxes!$P$82,IF(BP$1&lt;=Taxes!$P$83*12,Taxes!$P$84,IF(Taxes!$P107&lt;&gt;"",Taxes!$P107,Taxes!$P$77))),
IF(SUMIFS(Taxes!$N$14:$N$17,Taxes!$J$14:$J$17,YEAR(BP$4))&gt;1,SUMIFS(Taxes!$P$77:$P$79,Taxes!$N$77:$N$79,SUMIFS(Taxes!$N$14:$N$17,Taxes!$J$14:$J$17,YEAR(BP$4))),
IF(Taxes!$N$12&gt;1,SUMIFS(Taxes!$P$77:$P$79,Taxes!$N$77:$N$79,Taxes!$N$12),IF(Taxes!$P107&lt;&gt;"",Taxes!$P107,SUMIFS(Taxes!$P$77:$P$79,Taxes!$N$77:$N$79,Taxes!$N$12)))
))
)</f>
        <v>1929.3750000000005</v>
      </c>
      <c r="BQ311" s="5">
        <f ca="1">IF(BQ$4="",0,BQ275*
IF(SUMIFS(Taxes!$N$14:$N$17,Taxes!$J$14:$J$17,YEAR(BQ$4))=4,IF(BQ$1&lt;=Taxes!$P$81*12,Taxes!$P$82,IF(BQ$1&lt;=Taxes!$P$83*12,Taxes!$P$84,IF(Taxes!$P107&lt;&gt;"",Taxes!$P107,Taxes!$P$77))),
IF(SUMIFS(Taxes!$N$14:$N$17,Taxes!$J$14:$J$17,YEAR(BQ$4))&gt;1,SUMIFS(Taxes!$P$77:$P$79,Taxes!$N$77:$N$79,SUMIFS(Taxes!$N$14:$N$17,Taxes!$J$14:$J$17,YEAR(BQ$4))),
IF(Taxes!$N$12&gt;1,SUMIFS(Taxes!$P$77:$P$79,Taxes!$N$77:$N$79,Taxes!$N$12),IF(Taxes!$P107&lt;&gt;"",Taxes!$P107,SUMIFS(Taxes!$P$77:$P$79,Taxes!$N$77:$N$79,Taxes!$N$12)))
))
)</f>
        <v>1929.3750000000005</v>
      </c>
      <c r="BR311" s="5">
        <f ca="1">IF(BR$4="",0,BR275*
IF(SUMIFS(Taxes!$N$14:$N$17,Taxes!$J$14:$J$17,YEAR(BR$4))=4,IF(BR$1&lt;=Taxes!$P$81*12,Taxes!$P$82,IF(BR$1&lt;=Taxes!$P$83*12,Taxes!$P$84,IF(Taxes!$P107&lt;&gt;"",Taxes!$P107,Taxes!$P$77))),
IF(SUMIFS(Taxes!$N$14:$N$17,Taxes!$J$14:$J$17,YEAR(BR$4))&gt;1,SUMIFS(Taxes!$P$77:$P$79,Taxes!$N$77:$N$79,SUMIFS(Taxes!$N$14:$N$17,Taxes!$J$14:$J$17,YEAR(BR$4))),
IF(Taxes!$N$12&gt;1,SUMIFS(Taxes!$P$77:$P$79,Taxes!$N$77:$N$79,Taxes!$N$12),IF(Taxes!$P107&lt;&gt;"",Taxes!$P107,SUMIFS(Taxes!$P$77:$P$79,Taxes!$N$77:$N$79,Taxes!$N$12)))
))
)</f>
        <v>1929.3750000000005</v>
      </c>
      <c r="BS311" s="5">
        <f ca="1">IF(BS$4="",0,BS275*
IF(SUMIFS(Taxes!$N$14:$N$17,Taxes!$J$14:$J$17,YEAR(BS$4))=4,IF(BS$1&lt;=Taxes!$P$81*12,Taxes!$P$82,IF(BS$1&lt;=Taxes!$P$83*12,Taxes!$P$84,IF(Taxes!$P107&lt;&gt;"",Taxes!$P107,Taxes!$P$77))),
IF(SUMIFS(Taxes!$N$14:$N$17,Taxes!$J$14:$J$17,YEAR(BS$4))&gt;1,SUMIFS(Taxes!$P$77:$P$79,Taxes!$N$77:$N$79,SUMIFS(Taxes!$N$14:$N$17,Taxes!$J$14:$J$17,YEAR(BS$4))),
IF(Taxes!$N$12&gt;1,SUMIFS(Taxes!$P$77:$P$79,Taxes!$N$77:$N$79,Taxes!$N$12),IF(Taxes!$P107&lt;&gt;"",Taxes!$P107,SUMIFS(Taxes!$P$77:$P$79,Taxes!$N$77:$N$79,Taxes!$N$12)))
))
)</f>
        <v>1929.3750000000005</v>
      </c>
      <c r="BT311" s="5">
        <f ca="1">IF(BT$4="",0,BT275*
IF(SUMIFS(Taxes!$N$14:$N$17,Taxes!$J$14:$J$17,YEAR(BT$4))=4,IF(BT$1&lt;=Taxes!$P$81*12,Taxes!$P$82,IF(BT$1&lt;=Taxes!$P$83*12,Taxes!$P$84,IF(Taxes!$P107&lt;&gt;"",Taxes!$P107,Taxes!$P$77))),
IF(SUMIFS(Taxes!$N$14:$N$17,Taxes!$J$14:$J$17,YEAR(BT$4))&gt;1,SUMIFS(Taxes!$P$77:$P$79,Taxes!$N$77:$N$79,SUMIFS(Taxes!$N$14:$N$17,Taxes!$J$14:$J$17,YEAR(BT$4))),
IF(Taxes!$N$12&gt;1,SUMIFS(Taxes!$P$77:$P$79,Taxes!$N$77:$N$79,Taxes!$N$12),IF(Taxes!$P107&lt;&gt;"",Taxes!$P107,SUMIFS(Taxes!$P$77:$P$79,Taxes!$N$77:$N$79,Taxes!$N$12)))
))
)</f>
        <v>2025.84375</v>
      </c>
      <c r="BU311" s="5">
        <f ca="1">IF(BU$4="",0,BU275*
IF(SUMIFS(Taxes!$N$14:$N$17,Taxes!$J$14:$J$17,YEAR(BU$4))=4,IF(BU$1&lt;=Taxes!$P$81*12,Taxes!$P$82,IF(BU$1&lt;=Taxes!$P$83*12,Taxes!$P$84,IF(Taxes!$P107&lt;&gt;"",Taxes!$P107,Taxes!$P$77))),
IF(SUMIFS(Taxes!$N$14:$N$17,Taxes!$J$14:$J$17,YEAR(BU$4))&gt;1,SUMIFS(Taxes!$P$77:$P$79,Taxes!$N$77:$N$79,SUMIFS(Taxes!$N$14:$N$17,Taxes!$J$14:$J$17,YEAR(BU$4))),
IF(Taxes!$N$12&gt;1,SUMIFS(Taxes!$P$77:$P$79,Taxes!$N$77:$N$79,Taxes!$N$12),IF(Taxes!$P107&lt;&gt;"",Taxes!$P107,SUMIFS(Taxes!$P$77:$P$79,Taxes!$N$77:$N$79,Taxes!$N$12)))
))
)</f>
        <v>2025.84375</v>
      </c>
      <c r="BV311" s="5">
        <f ca="1">IF(BV$4="",0,BV275*
IF(SUMIFS(Taxes!$N$14:$N$17,Taxes!$J$14:$J$17,YEAR(BV$4))=4,IF(BV$1&lt;=Taxes!$P$81*12,Taxes!$P$82,IF(BV$1&lt;=Taxes!$P$83*12,Taxes!$P$84,IF(Taxes!$P107&lt;&gt;"",Taxes!$P107,Taxes!$P$77))),
IF(SUMIFS(Taxes!$N$14:$N$17,Taxes!$J$14:$J$17,YEAR(BV$4))&gt;1,SUMIFS(Taxes!$P$77:$P$79,Taxes!$N$77:$N$79,SUMIFS(Taxes!$N$14:$N$17,Taxes!$J$14:$J$17,YEAR(BV$4))),
IF(Taxes!$N$12&gt;1,SUMIFS(Taxes!$P$77:$P$79,Taxes!$N$77:$N$79,Taxes!$N$12),IF(Taxes!$P107&lt;&gt;"",Taxes!$P107,SUMIFS(Taxes!$P$77:$P$79,Taxes!$N$77:$N$79,Taxes!$N$12)))
))
)</f>
        <v>2025.84375</v>
      </c>
      <c r="BW311" s="5">
        <f ca="1">IF(BW$4="",0,BW275*
IF(SUMIFS(Taxes!$N$14:$N$17,Taxes!$J$14:$J$17,YEAR(BW$4))=4,IF(BW$1&lt;=Taxes!$P$81*12,Taxes!$P$82,IF(BW$1&lt;=Taxes!$P$83*12,Taxes!$P$84,IF(Taxes!$P107&lt;&gt;"",Taxes!$P107,Taxes!$P$77))),
IF(SUMIFS(Taxes!$N$14:$N$17,Taxes!$J$14:$J$17,YEAR(BW$4))&gt;1,SUMIFS(Taxes!$P$77:$P$79,Taxes!$N$77:$N$79,SUMIFS(Taxes!$N$14:$N$17,Taxes!$J$14:$J$17,YEAR(BW$4))),
IF(Taxes!$N$12&gt;1,SUMIFS(Taxes!$P$77:$P$79,Taxes!$N$77:$N$79,Taxes!$N$12),IF(Taxes!$P107&lt;&gt;"",Taxes!$P107,SUMIFS(Taxes!$P$77:$P$79,Taxes!$N$77:$N$79,Taxes!$N$12)))
))
)</f>
        <v>2025.84375</v>
      </c>
      <c r="BX311" s="5">
        <f ca="1">IF(BX$4="",0,BX275*
IF(SUMIFS(Taxes!$N$14:$N$17,Taxes!$J$14:$J$17,YEAR(BX$4))=4,IF(BX$1&lt;=Taxes!$P$81*12,Taxes!$P$82,IF(BX$1&lt;=Taxes!$P$83*12,Taxes!$P$84,IF(Taxes!$P107&lt;&gt;"",Taxes!$P107,Taxes!$P$77))),
IF(SUMIFS(Taxes!$N$14:$N$17,Taxes!$J$14:$J$17,YEAR(BX$4))&gt;1,SUMIFS(Taxes!$P$77:$P$79,Taxes!$N$77:$N$79,SUMIFS(Taxes!$N$14:$N$17,Taxes!$J$14:$J$17,YEAR(BX$4))),
IF(Taxes!$N$12&gt;1,SUMIFS(Taxes!$P$77:$P$79,Taxes!$N$77:$N$79,Taxes!$N$12),IF(Taxes!$P107&lt;&gt;"",Taxes!$P107,SUMIFS(Taxes!$P$77:$P$79,Taxes!$N$77:$N$79,Taxes!$N$12)))
))
)</f>
        <v>2025.84375</v>
      </c>
      <c r="BY311" s="5">
        <f ca="1">IF(BY$4="",0,BY275*
IF(SUMIFS(Taxes!$N$14:$N$17,Taxes!$J$14:$J$17,YEAR(BY$4))=4,IF(BY$1&lt;=Taxes!$P$81*12,Taxes!$P$82,IF(BY$1&lt;=Taxes!$P$83*12,Taxes!$P$84,IF(Taxes!$P107&lt;&gt;"",Taxes!$P107,Taxes!$P$77))),
IF(SUMIFS(Taxes!$N$14:$N$17,Taxes!$J$14:$J$17,YEAR(BY$4))&gt;1,SUMIFS(Taxes!$P$77:$P$79,Taxes!$N$77:$N$79,SUMIFS(Taxes!$N$14:$N$17,Taxes!$J$14:$J$17,YEAR(BY$4))),
IF(Taxes!$N$12&gt;1,SUMIFS(Taxes!$P$77:$P$79,Taxes!$N$77:$N$79,Taxes!$N$12),IF(Taxes!$P107&lt;&gt;"",Taxes!$P107,SUMIFS(Taxes!$P$77:$P$79,Taxes!$N$77:$N$79,Taxes!$N$12)))
))
)</f>
        <v>2025.84375</v>
      </c>
      <c r="BZ311" s="5">
        <f ca="1">IF(BZ$4="",0,BZ275*
IF(SUMIFS(Taxes!$N$14:$N$17,Taxes!$J$14:$J$17,YEAR(BZ$4))=4,IF(BZ$1&lt;=Taxes!$P$81*12,Taxes!$P$82,IF(BZ$1&lt;=Taxes!$P$83*12,Taxes!$P$84,IF(Taxes!$P107&lt;&gt;"",Taxes!$P107,Taxes!$P$77))),
IF(SUMIFS(Taxes!$N$14:$N$17,Taxes!$J$14:$J$17,YEAR(BZ$4))&gt;1,SUMIFS(Taxes!$P$77:$P$79,Taxes!$N$77:$N$79,SUMIFS(Taxes!$N$14:$N$17,Taxes!$J$14:$J$17,YEAR(BZ$4))),
IF(Taxes!$N$12&gt;1,SUMIFS(Taxes!$P$77:$P$79,Taxes!$N$77:$N$79,Taxes!$N$12),IF(Taxes!$P107&lt;&gt;"",Taxes!$P107,SUMIFS(Taxes!$P$77:$P$79,Taxes!$N$77:$N$79,Taxes!$N$12)))
))
)</f>
        <v>2025.84375</v>
      </c>
      <c r="CA311" s="5">
        <f ca="1">IF(CA$4="",0,CA275*
IF(SUMIFS(Taxes!$N$14:$N$17,Taxes!$J$14:$J$17,YEAR(CA$4))=4,IF(CA$1&lt;=Taxes!$P$81*12,Taxes!$P$82,IF(CA$1&lt;=Taxes!$P$83*12,Taxes!$P$84,IF(Taxes!$P107&lt;&gt;"",Taxes!$P107,Taxes!$P$77))),
IF(SUMIFS(Taxes!$N$14:$N$17,Taxes!$J$14:$J$17,YEAR(CA$4))&gt;1,SUMIFS(Taxes!$P$77:$P$79,Taxes!$N$77:$N$79,SUMIFS(Taxes!$N$14:$N$17,Taxes!$J$14:$J$17,YEAR(CA$4))),
IF(Taxes!$N$12&gt;1,SUMIFS(Taxes!$P$77:$P$79,Taxes!$N$77:$N$79,Taxes!$N$12),IF(Taxes!$P107&lt;&gt;"",Taxes!$P107,SUMIFS(Taxes!$P$77:$P$79,Taxes!$N$77:$N$79,Taxes!$N$12)))
))
)</f>
        <v>2025.84375</v>
      </c>
      <c r="CB311" s="5">
        <f ca="1">IF(CB$4="",0,CB275*
IF(SUMIFS(Taxes!$N$14:$N$17,Taxes!$J$14:$J$17,YEAR(CB$4))=4,IF(CB$1&lt;=Taxes!$P$81*12,Taxes!$P$82,IF(CB$1&lt;=Taxes!$P$83*12,Taxes!$P$84,IF(Taxes!$P107&lt;&gt;"",Taxes!$P107,Taxes!$P$77))),
IF(SUMIFS(Taxes!$N$14:$N$17,Taxes!$J$14:$J$17,YEAR(CB$4))&gt;1,SUMIFS(Taxes!$P$77:$P$79,Taxes!$N$77:$N$79,SUMIFS(Taxes!$N$14:$N$17,Taxes!$J$14:$J$17,YEAR(CB$4))),
IF(Taxes!$N$12&gt;1,SUMIFS(Taxes!$P$77:$P$79,Taxes!$N$77:$N$79,Taxes!$N$12),IF(Taxes!$P107&lt;&gt;"",Taxes!$P107,SUMIFS(Taxes!$P$77:$P$79,Taxes!$N$77:$N$79,Taxes!$N$12)))
))
)</f>
        <v>2025.84375</v>
      </c>
      <c r="CC311" s="5">
        <f ca="1">IF(CC$4="",0,CC275*
IF(SUMIFS(Taxes!$N$14:$N$17,Taxes!$J$14:$J$17,YEAR(CC$4))=4,IF(CC$1&lt;=Taxes!$P$81*12,Taxes!$P$82,IF(CC$1&lt;=Taxes!$P$83*12,Taxes!$P$84,IF(Taxes!$P107&lt;&gt;"",Taxes!$P107,Taxes!$P$77))),
IF(SUMIFS(Taxes!$N$14:$N$17,Taxes!$J$14:$J$17,YEAR(CC$4))&gt;1,SUMIFS(Taxes!$P$77:$P$79,Taxes!$N$77:$N$79,SUMIFS(Taxes!$N$14:$N$17,Taxes!$J$14:$J$17,YEAR(CC$4))),
IF(Taxes!$N$12&gt;1,SUMIFS(Taxes!$P$77:$P$79,Taxes!$N$77:$N$79,Taxes!$N$12),IF(Taxes!$P107&lt;&gt;"",Taxes!$P107,SUMIFS(Taxes!$P$77:$P$79,Taxes!$N$77:$N$79,Taxes!$N$12)))
))
)</f>
        <v>2025.84375</v>
      </c>
      <c r="CD311" s="5">
        <f ca="1">IF(CD$4="",0,CD275*
IF(SUMIFS(Taxes!$N$14:$N$17,Taxes!$J$14:$J$17,YEAR(CD$4))=4,IF(CD$1&lt;=Taxes!$P$81*12,Taxes!$P$82,IF(CD$1&lt;=Taxes!$P$83*12,Taxes!$P$84,IF(Taxes!$P107&lt;&gt;"",Taxes!$P107,Taxes!$P$77))),
IF(SUMIFS(Taxes!$N$14:$N$17,Taxes!$J$14:$J$17,YEAR(CD$4))&gt;1,SUMIFS(Taxes!$P$77:$P$79,Taxes!$N$77:$N$79,SUMIFS(Taxes!$N$14:$N$17,Taxes!$J$14:$J$17,YEAR(CD$4))),
IF(Taxes!$N$12&gt;1,SUMIFS(Taxes!$P$77:$P$79,Taxes!$N$77:$N$79,Taxes!$N$12),IF(Taxes!$P107&lt;&gt;"",Taxes!$P107,SUMIFS(Taxes!$P$77:$P$79,Taxes!$N$77:$N$79,Taxes!$N$12)))
))
)</f>
        <v>2025.84375</v>
      </c>
      <c r="CE311" s="5">
        <f ca="1">IF(CE$4="",0,CE275*
IF(SUMIFS(Taxes!$N$14:$N$17,Taxes!$J$14:$J$17,YEAR(CE$4))=4,IF(CE$1&lt;=Taxes!$P$81*12,Taxes!$P$82,IF(CE$1&lt;=Taxes!$P$83*12,Taxes!$P$84,IF(Taxes!$P107&lt;&gt;"",Taxes!$P107,Taxes!$P$77))),
IF(SUMIFS(Taxes!$N$14:$N$17,Taxes!$J$14:$J$17,YEAR(CE$4))&gt;1,SUMIFS(Taxes!$P$77:$P$79,Taxes!$N$77:$N$79,SUMIFS(Taxes!$N$14:$N$17,Taxes!$J$14:$J$17,YEAR(CE$4))),
IF(Taxes!$N$12&gt;1,SUMIFS(Taxes!$P$77:$P$79,Taxes!$N$77:$N$79,Taxes!$N$12),IF(Taxes!$P107&lt;&gt;"",Taxes!$P107,SUMIFS(Taxes!$P$77:$P$79,Taxes!$N$77:$N$79,Taxes!$N$12)))
))
)</f>
        <v>2025.84375</v>
      </c>
      <c r="CF311" s="5">
        <f ca="1">IF(CF$4="",0,CF275*
IF(SUMIFS(Taxes!$N$14:$N$17,Taxes!$J$14:$J$17,YEAR(CF$4))=4,IF(CF$1&lt;=Taxes!$P$81*12,Taxes!$P$82,IF(CF$1&lt;=Taxes!$P$83*12,Taxes!$P$84,IF(Taxes!$P107&lt;&gt;"",Taxes!$P107,Taxes!$P$77))),
IF(SUMIFS(Taxes!$N$14:$N$17,Taxes!$J$14:$J$17,YEAR(CF$4))&gt;1,SUMIFS(Taxes!$P$77:$P$79,Taxes!$N$77:$N$79,SUMIFS(Taxes!$N$14:$N$17,Taxes!$J$14:$J$17,YEAR(CF$4))),
IF(Taxes!$N$12&gt;1,SUMIFS(Taxes!$P$77:$P$79,Taxes!$N$77:$N$79,Taxes!$N$12),IF(Taxes!$P107&lt;&gt;"",Taxes!$P107,SUMIFS(Taxes!$P$77:$P$79,Taxes!$N$77:$N$79,Taxes!$N$12)))
))
)</f>
        <v>0</v>
      </c>
    </row>
    <row r="312" spans="2:84" ht="3" customHeight="1" x14ac:dyDescent="0.3"/>
    <row r="313" spans="2:84" ht="3" customHeight="1" x14ac:dyDescent="0.3"/>
    <row r="314" spans="2:84" x14ac:dyDescent="0.3">
      <c r="B314" s="13">
        <f>ROW()</f>
        <v>314</v>
      </c>
      <c r="H314" s="1" t="str">
        <f>$H$291</f>
        <v>НДС к вычету</v>
      </c>
      <c r="I314" s="1" t="str">
        <f>$I$307</f>
        <v>Постоянные расходы</v>
      </c>
      <c r="J314" s="1" t="str">
        <f>I240</f>
        <v>Банковские расходы</v>
      </c>
      <c r="M314" s="53" t="s">
        <v>18</v>
      </c>
      <c r="U314" s="5">
        <f t="shared" ca="1" si="455"/>
        <v>52760.53125</v>
      </c>
      <c r="X314" s="5">
        <f ca="1">IF(X$4="",0,X278*
IF(SUMIFS(Taxes!$N$14:$N$17,Taxes!$J$14:$J$17,YEAR(X$4))=4,IF(X$1&lt;=Taxes!$P$81*12,Taxes!$P$82,IF(X$1&lt;=Taxes!$P$83*12,Taxes!$P$84,IF(Taxes!$P110&lt;&gt;"",Taxes!$P110,Taxes!$P$77))),
IF(SUMIFS(Taxes!$N$14:$N$17,Taxes!$J$14:$J$17,YEAR(X$4))&gt;1,SUMIFS(Taxes!$P$77:$P$79,Taxes!$N$77:$N$79,SUMIFS(Taxes!$N$14:$N$17,Taxes!$J$14:$J$17,YEAR(X$4))),
IF(Taxes!$N$12&gt;1,SUMIFS(Taxes!$P$77:$P$79,Taxes!$N$77:$N$79,Taxes!$N$12),IF(Taxes!$P110&lt;&gt;"",Taxes!$P110,SUMIFS(Taxes!$P$77:$P$79,Taxes!$N$77:$N$79,Taxes!$N$12)))
))
)</f>
        <v>0</v>
      </c>
      <c r="Y314" s="5">
        <f ca="1">IF(Y$4="",0,Y278*
IF(SUMIFS(Taxes!$N$14:$N$17,Taxes!$J$14:$J$17,YEAR(Y$4))=4,IF(Y$1&lt;=Taxes!$P$81*12,Taxes!$P$82,IF(Y$1&lt;=Taxes!$P$83*12,Taxes!$P$84,IF(Taxes!$P110&lt;&gt;"",Taxes!$P110,Taxes!$P$77))),
IF(SUMIFS(Taxes!$N$14:$N$17,Taxes!$J$14:$J$17,YEAR(Y$4))&gt;1,SUMIFS(Taxes!$P$77:$P$79,Taxes!$N$77:$N$79,SUMIFS(Taxes!$N$14:$N$17,Taxes!$J$14:$J$17,YEAR(Y$4))),
IF(Taxes!$N$12&gt;1,SUMIFS(Taxes!$P$77:$P$79,Taxes!$N$77:$N$79,Taxes!$N$12),IF(Taxes!$P110&lt;&gt;"",Taxes!$P110,SUMIFS(Taxes!$P$77:$P$79,Taxes!$N$77:$N$79,Taxes!$N$12)))
))
)</f>
        <v>0</v>
      </c>
      <c r="Z314" s="5">
        <f ca="1">IF(Z$4="",0,Z278*
IF(SUMIFS(Taxes!$N$14:$N$17,Taxes!$J$14:$J$17,YEAR(Z$4))=4,IF(Z$1&lt;=Taxes!$P$81*12,Taxes!$P$82,IF(Z$1&lt;=Taxes!$P$83*12,Taxes!$P$84,IF(Taxes!$P110&lt;&gt;"",Taxes!$P110,Taxes!$P$77))),
IF(SUMIFS(Taxes!$N$14:$N$17,Taxes!$J$14:$J$17,YEAR(Z$4))&gt;1,SUMIFS(Taxes!$P$77:$P$79,Taxes!$N$77:$N$79,SUMIFS(Taxes!$N$14:$N$17,Taxes!$J$14:$J$17,YEAR(Z$4))),
IF(Taxes!$N$12&gt;1,SUMIFS(Taxes!$P$77:$P$79,Taxes!$N$77:$N$79,Taxes!$N$12),IF(Taxes!$P110&lt;&gt;"",Taxes!$P110,SUMIFS(Taxes!$P$77:$P$79,Taxes!$N$77:$N$79,Taxes!$N$12)))
))
)</f>
        <v>0</v>
      </c>
      <c r="AA314" s="5">
        <f ca="1">IF(AA$4="",0,AA278*
IF(SUMIFS(Taxes!$N$14:$N$17,Taxes!$J$14:$J$17,YEAR(AA$4))=4,IF(AA$1&lt;=Taxes!$P$81*12,Taxes!$P$82,IF(AA$1&lt;=Taxes!$P$83*12,Taxes!$P$84,IF(Taxes!$P110&lt;&gt;"",Taxes!$P110,Taxes!$P$77))),
IF(SUMIFS(Taxes!$N$14:$N$17,Taxes!$J$14:$J$17,YEAR(AA$4))&gt;1,SUMIFS(Taxes!$P$77:$P$79,Taxes!$N$77:$N$79,SUMIFS(Taxes!$N$14:$N$17,Taxes!$J$14:$J$17,YEAR(AA$4))),
IF(Taxes!$N$12&gt;1,SUMIFS(Taxes!$P$77:$P$79,Taxes!$N$77:$N$79,Taxes!$N$12),IF(Taxes!$P110&lt;&gt;"",Taxes!$P110,SUMIFS(Taxes!$P$77:$P$79,Taxes!$N$77:$N$79,Taxes!$N$12)))
))
)</f>
        <v>0</v>
      </c>
      <c r="AB314" s="5">
        <f ca="1">IF(AB$4="",0,AB278*
IF(SUMIFS(Taxes!$N$14:$N$17,Taxes!$J$14:$J$17,YEAR(AB$4))=4,IF(AB$1&lt;=Taxes!$P$81*12,Taxes!$P$82,IF(AB$1&lt;=Taxes!$P$83*12,Taxes!$P$84,IF(Taxes!$P110&lt;&gt;"",Taxes!$P110,Taxes!$P$77))),
IF(SUMIFS(Taxes!$N$14:$N$17,Taxes!$J$14:$J$17,YEAR(AB$4))&gt;1,SUMIFS(Taxes!$P$77:$P$79,Taxes!$N$77:$N$79,SUMIFS(Taxes!$N$14:$N$17,Taxes!$J$14:$J$17,YEAR(AB$4))),
IF(Taxes!$N$12&gt;1,SUMIFS(Taxes!$P$77:$P$79,Taxes!$N$77:$N$79,Taxes!$N$12),IF(Taxes!$P110&lt;&gt;"",Taxes!$P110,SUMIFS(Taxes!$P$77:$P$79,Taxes!$N$77:$N$79,Taxes!$N$12)))
))
)</f>
        <v>0</v>
      </c>
      <c r="AC314" s="5">
        <f ca="1">IF(AC$4="",0,AC278*
IF(SUMIFS(Taxes!$N$14:$N$17,Taxes!$J$14:$J$17,YEAR(AC$4))=4,IF(AC$1&lt;=Taxes!$P$81*12,Taxes!$P$82,IF(AC$1&lt;=Taxes!$P$83*12,Taxes!$P$84,IF(Taxes!$P110&lt;&gt;"",Taxes!$P110,Taxes!$P$77))),
IF(SUMIFS(Taxes!$N$14:$N$17,Taxes!$J$14:$J$17,YEAR(AC$4))&gt;1,SUMIFS(Taxes!$P$77:$P$79,Taxes!$N$77:$N$79,SUMIFS(Taxes!$N$14:$N$17,Taxes!$J$14:$J$17,YEAR(AC$4))),
IF(Taxes!$N$12&gt;1,SUMIFS(Taxes!$P$77:$P$79,Taxes!$N$77:$N$79,Taxes!$N$12),IF(Taxes!$P110&lt;&gt;"",Taxes!$P110,SUMIFS(Taxes!$P$77:$P$79,Taxes!$N$77:$N$79,Taxes!$N$12)))
))
)</f>
        <v>0</v>
      </c>
      <c r="AD314" s="5">
        <f ca="1">IF(AD$4="",0,AD278*
IF(SUMIFS(Taxes!$N$14:$N$17,Taxes!$J$14:$J$17,YEAR(AD$4))=4,IF(AD$1&lt;=Taxes!$P$81*12,Taxes!$P$82,IF(AD$1&lt;=Taxes!$P$83*12,Taxes!$P$84,IF(Taxes!$P110&lt;&gt;"",Taxes!$P110,Taxes!$P$77))),
IF(SUMIFS(Taxes!$N$14:$N$17,Taxes!$J$14:$J$17,YEAR(AD$4))&gt;1,SUMIFS(Taxes!$P$77:$P$79,Taxes!$N$77:$N$79,SUMIFS(Taxes!$N$14:$N$17,Taxes!$J$14:$J$17,YEAR(AD$4))),
IF(Taxes!$N$12&gt;1,SUMIFS(Taxes!$P$77:$P$79,Taxes!$N$77:$N$79,Taxes!$N$12),IF(Taxes!$P110&lt;&gt;"",Taxes!$P110,SUMIFS(Taxes!$P$77:$P$79,Taxes!$N$77:$N$79,Taxes!$N$12)))
))
)</f>
        <v>0</v>
      </c>
      <c r="AE314" s="5">
        <f ca="1">IF(AE$4="",0,AE278*
IF(SUMIFS(Taxes!$N$14:$N$17,Taxes!$J$14:$J$17,YEAR(AE$4))=4,IF(AE$1&lt;=Taxes!$P$81*12,Taxes!$P$82,IF(AE$1&lt;=Taxes!$P$83*12,Taxes!$P$84,IF(Taxes!$P110&lt;&gt;"",Taxes!$P110,Taxes!$P$77))),
IF(SUMIFS(Taxes!$N$14:$N$17,Taxes!$J$14:$J$17,YEAR(AE$4))&gt;1,SUMIFS(Taxes!$P$77:$P$79,Taxes!$N$77:$N$79,SUMIFS(Taxes!$N$14:$N$17,Taxes!$J$14:$J$17,YEAR(AE$4))),
IF(Taxes!$N$12&gt;1,SUMIFS(Taxes!$P$77:$P$79,Taxes!$N$77:$N$79,Taxes!$N$12),IF(Taxes!$P110&lt;&gt;"",Taxes!$P110,SUMIFS(Taxes!$P$77:$P$79,Taxes!$N$77:$N$79,Taxes!$N$12)))
))
)</f>
        <v>0</v>
      </c>
      <c r="AF314" s="5">
        <f ca="1">IF(AF$4="",0,AF278*
IF(SUMIFS(Taxes!$N$14:$N$17,Taxes!$J$14:$J$17,YEAR(AF$4))=4,IF(AF$1&lt;=Taxes!$P$81*12,Taxes!$P$82,IF(AF$1&lt;=Taxes!$P$83*12,Taxes!$P$84,IF(Taxes!$P110&lt;&gt;"",Taxes!$P110,Taxes!$P$77))),
IF(SUMIFS(Taxes!$N$14:$N$17,Taxes!$J$14:$J$17,YEAR(AF$4))&gt;1,SUMIFS(Taxes!$P$77:$P$79,Taxes!$N$77:$N$79,SUMIFS(Taxes!$N$14:$N$17,Taxes!$J$14:$J$17,YEAR(AF$4))),
IF(Taxes!$N$12&gt;1,SUMIFS(Taxes!$P$77:$P$79,Taxes!$N$77:$N$79,Taxes!$N$12),IF(Taxes!$P110&lt;&gt;"",Taxes!$P110,SUMIFS(Taxes!$P$77:$P$79,Taxes!$N$77:$N$79,Taxes!$N$12)))
))
)</f>
        <v>0</v>
      </c>
      <c r="AG314" s="5">
        <f ca="1">IF(AG$4="",0,AG278*
IF(SUMIFS(Taxes!$N$14:$N$17,Taxes!$J$14:$J$17,YEAR(AG$4))=4,IF(AG$1&lt;=Taxes!$P$81*12,Taxes!$P$82,IF(AG$1&lt;=Taxes!$P$83*12,Taxes!$P$84,IF(Taxes!$P110&lt;&gt;"",Taxes!$P110,Taxes!$P$77))),
IF(SUMIFS(Taxes!$N$14:$N$17,Taxes!$J$14:$J$17,YEAR(AG$4))&gt;1,SUMIFS(Taxes!$P$77:$P$79,Taxes!$N$77:$N$79,SUMIFS(Taxes!$N$14:$N$17,Taxes!$J$14:$J$17,YEAR(AG$4))),
IF(Taxes!$N$12&gt;1,SUMIFS(Taxes!$P$77:$P$79,Taxes!$N$77:$N$79,Taxes!$N$12),IF(Taxes!$P110&lt;&gt;"",Taxes!$P110,SUMIFS(Taxes!$P$77:$P$79,Taxes!$N$77:$N$79,Taxes!$N$12)))
))
)</f>
        <v>0</v>
      </c>
      <c r="AH314" s="5">
        <f ca="1">IF(AH$4="",0,AH278*
IF(SUMIFS(Taxes!$N$14:$N$17,Taxes!$J$14:$J$17,YEAR(AH$4))=4,IF(AH$1&lt;=Taxes!$P$81*12,Taxes!$P$82,IF(AH$1&lt;=Taxes!$P$83*12,Taxes!$P$84,IF(Taxes!$P110&lt;&gt;"",Taxes!$P110,Taxes!$P$77))),
IF(SUMIFS(Taxes!$N$14:$N$17,Taxes!$J$14:$J$17,YEAR(AH$4))&gt;1,SUMIFS(Taxes!$P$77:$P$79,Taxes!$N$77:$N$79,SUMIFS(Taxes!$N$14:$N$17,Taxes!$J$14:$J$17,YEAR(AH$4))),
IF(Taxes!$N$12&gt;1,SUMIFS(Taxes!$P$77:$P$79,Taxes!$N$77:$N$79,Taxes!$N$12),IF(Taxes!$P110&lt;&gt;"",Taxes!$P110,SUMIFS(Taxes!$P$77:$P$79,Taxes!$N$77:$N$79,Taxes!$N$12)))
))
)</f>
        <v>0</v>
      </c>
      <c r="AI314" s="5">
        <f ca="1">IF(AI$4="",0,AI278*
IF(SUMIFS(Taxes!$N$14:$N$17,Taxes!$J$14:$J$17,YEAR(AI$4))=4,IF(AI$1&lt;=Taxes!$P$81*12,Taxes!$P$82,IF(AI$1&lt;=Taxes!$P$83*12,Taxes!$P$84,IF(Taxes!$P110&lt;&gt;"",Taxes!$P110,Taxes!$P$77))),
IF(SUMIFS(Taxes!$N$14:$N$17,Taxes!$J$14:$J$17,YEAR(AI$4))&gt;1,SUMIFS(Taxes!$P$77:$P$79,Taxes!$N$77:$N$79,SUMIFS(Taxes!$N$14:$N$17,Taxes!$J$14:$J$17,YEAR(AI$4))),
IF(Taxes!$N$12&gt;1,SUMIFS(Taxes!$P$77:$P$79,Taxes!$N$77:$N$79,Taxes!$N$12),IF(Taxes!$P110&lt;&gt;"",Taxes!$P110,SUMIFS(Taxes!$P$77:$P$79,Taxes!$N$77:$N$79,Taxes!$N$12)))
))
)</f>
        <v>0</v>
      </c>
      <c r="AJ314" s="5">
        <f ca="1">IF(AJ$4="",0,AJ278*
IF(SUMIFS(Taxes!$N$14:$N$17,Taxes!$J$14:$J$17,YEAR(AJ$4))=4,IF(AJ$1&lt;=Taxes!$P$81*12,Taxes!$P$82,IF(AJ$1&lt;=Taxes!$P$83*12,Taxes!$P$84,IF(Taxes!$P110&lt;&gt;"",Taxes!$P110,Taxes!$P$77))),
IF(SUMIFS(Taxes!$N$14:$N$17,Taxes!$J$14:$J$17,YEAR(AJ$4))&gt;1,SUMIFS(Taxes!$P$77:$P$79,Taxes!$N$77:$N$79,SUMIFS(Taxes!$N$14:$N$17,Taxes!$J$14:$J$17,YEAR(AJ$4))),
IF(Taxes!$N$12&gt;1,SUMIFS(Taxes!$P$77:$P$79,Taxes!$N$77:$N$79,Taxes!$N$12),IF(Taxes!$P110&lt;&gt;"",Taxes!$P110,SUMIFS(Taxes!$P$77:$P$79,Taxes!$N$77:$N$79,Taxes!$N$12)))
))
)</f>
        <v>0</v>
      </c>
      <c r="AK314" s="5">
        <f ca="1">IF(AK$4="",0,AK278*
IF(SUMIFS(Taxes!$N$14:$N$17,Taxes!$J$14:$J$17,YEAR(AK$4))=4,IF(AK$1&lt;=Taxes!$P$81*12,Taxes!$P$82,IF(AK$1&lt;=Taxes!$P$83*12,Taxes!$P$84,IF(Taxes!$P110&lt;&gt;"",Taxes!$P110,Taxes!$P$77))),
IF(SUMIFS(Taxes!$N$14:$N$17,Taxes!$J$14:$J$17,YEAR(AK$4))&gt;1,SUMIFS(Taxes!$P$77:$P$79,Taxes!$N$77:$N$79,SUMIFS(Taxes!$N$14:$N$17,Taxes!$J$14:$J$17,YEAR(AK$4))),
IF(Taxes!$N$12&gt;1,SUMIFS(Taxes!$P$77:$P$79,Taxes!$N$77:$N$79,Taxes!$N$12),IF(Taxes!$P110&lt;&gt;"",Taxes!$P110,SUMIFS(Taxes!$P$77:$P$79,Taxes!$N$77:$N$79,Taxes!$N$12)))
))
)</f>
        <v>0</v>
      </c>
      <c r="AL314" s="5">
        <f ca="1">IF(AL$4="",0,AL278*
IF(SUMIFS(Taxes!$N$14:$N$17,Taxes!$J$14:$J$17,YEAR(AL$4))=4,IF(AL$1&lt;=Taxes!$P$81*12,Taxes!$P$82,IF(AL$1&lt;=Taxes!$P$83*12,Taxes!$P$84,IF(Taxes!$P110&lt;&gt;"",Taxes!$P110,Taxes!$P$77))),
IF(SUMIFS(Taxes!$N$14:$N$17,Taxes!$J$14:$J$17,YEAR(AL$4))&gt;1,SUMIFS(Taxes!$P$77:$P$79,Taxes!$N$77:$N$79,SUMIFS(Taxes!$N$14:$N$17,Taxes!$J$14:$J$17,YEAR(AL$4))),
IF(Taxes!$N$12&gt;1,SUMIFS(Taxes!$P$77:$P$79,Taxes!$N$77:$N$79,Taxes!$N$12),IF(Taxes!$P110&lt;&gt;"",Taxes!$P110,SUMIFS(Taxes!$P$77:$P$79,Taxes!$N$77:$N$79,Taxes!$N$12)))
))
)</f>
        <v>0</v>
      </c>
      <c r="AM314" s="5">
        <f ca="1">IF(AM$4="",0,AM278*
IF(SUMIFS(Taxes!$N$14:$N$17,Taxes!$J$14:$J$17,YEAR(AM$4))=4,IF(AM$1&lt;=Taxes!$P$81*12,Taxes!$P$82,IF(AM$1&lt;=Taxes!$P$83*12,Taxes!$P$84,IF(Taxes!$P110&lt;&gt;"",Taxes!$P110,Taxes!$P$77))),
IF(SUMIFS(Taxes!$N$14:$N$17,Taxes!$J$14:$J$17,YEAR(AM$4))&gt;1,SUMIFS(Taxes!$P$77:$P$79,Taxes!$N$77:$N$79,SUMIFS(Taxes!$N$14:$N$17,Taxes!$J$14:$J$17,YEAR(AM$4))),
IF(Taxes!$N$12&gt;1,SUMIFS(Taxes!$P$77:$P$79,Taxes!$N$77:$N$79,Taxes!$N$12),IF(Taxes!$P110&lt;&gt;"",Taxes!$P110,SUMIFS(Taxes!$P$77:$P$79,Taxes!$N$77:$N$79,Taxes!$N$12)))
))
)</f>
        <v>875</v>
      </c>
      <c r="AN314" s="5">
        <f ca="1">IF(AN$4="",0,AN278*
IF(SUMIFS(Taxes!$N$14:$N$17,Taxes!$J$14:$J$17,YEAR(AN$4))=4,IF(AN$1&lt;=Taxes!$P$81*12,Taxes!$P$82,IF(AN$1&lt;=Taxes!$P$83*12,Taxes!$P$84,IF(Taxes!$P110&lt;&gt;"",Taxes!$P110,Taxes!$P$77))),
IF(SUMIFS(Taxes!$N$14:$N$17,Taxes!$J$14:$J$17,YEAR(AN$4))&gt;1,SUMIFS(Taxes!$P$77:$P$79,Taxes!$N$77:$N$79,SUMIFS(Taxes!$N$14:$N$17,Taxes!$J$14:$J$17,YEAR(AN$4))),
IF(Taxes!$N$12&gt;1,SUMIFS(Taxes!$P$77:$P$79,Taxes!$N$77:$N$79,Taxes!$N$12),IF(Taxes!$P110&lt;&gt;"",Taxes!$P110,SUMIFS(Taxes!$P$77:$P$79,Taxes!$N$77:$N$79,Taxes!$N$12)))
))
)</f>
        <v>875</v>
      </c>
      <c r="AO314" s="5">
        <f ca="1">IF(AO$4="",0,AO278*
IF(SUMIFS(Taxes!$N$14:$N$17,Taxes!$J$14:$J$17,YEAR(AO$4))=4,IF(AO$1&lt;=Taxes!$P$81*12,Taxes!$P$82,IF(AO$1&lt;=Taxes!$P$83*12,Taxes!$P$84,IF(Taxes!$P110&lt;&gt;"",Taxes!$P110,Taxes!$P$77))),
IF(SUMIFS(Taxes!$N$14:$N$17,Taxes!$J$14:$J$17,YEAR(AO$4))&gt;1,SUMIFS(Taxes!$P$77:$P$79,Taxes!$N$77:$N$79,SUMIFS(Taxes!$N$14:$N$17,Taxes!$J$14:$J$17,YEAR(AO$4))),
IF(Taxes!$N$12&gt;1,SUMIFS(Taxes!$P$77:$P$79,Taxes!$N$77:$N$79,Taxes!$N$12),IF(Taxes!$P110&lt;&gt;"",Taxes!$P110,SUMIFS(Taxes!$P$77:$P$79,Taxes!$N$77:$N$79,Taxes!$N$12)))
))
)</f>
        <v>875</v>
      </c>
      <c r="AP314" s="5">
        <f ca="1">IF(AP$4="",0,AP278*
IF(SUMIFS(Taxes!$N$14:$N$17,Taxes!$J$14:$J$17,YEAR(AP$4))=4,IF(AP$1&lt;=Taxes!$P$81*12,Taxes!$P$82,IF(AP$1&lt;=Taxes!$P$83*12,Taxes!$P$84,IF(Taxes!$P110&lt;&gt;"",Taxes!$P110,Taxes!$P$77))),
IF(SUMIFS(Taxes!$N$14:$N$17,Taxes!$J$14:$J$17,YEAR(AP$4))&gt;1,SUMIFS(Taxes!$P$77:$P$79,Taxes!$N$77:$N$79,SUMIFS(Taxes!$N$14:$N$17,Taxes!$J$14:$J$17,YEAR(AP$4))),
IF(Taxes!$N$12&gt;1,SUMIFS(Taxes!$P$77:$P$79,Taxes!$N$77:$N$79,Taxes!$N$12),IF(Taxes!$P110&lt;&gt;"",Taxes!$P110,SUMIFS(Taxes!$P$77:$P$79,Taxes!$N$77:$N$79,Taxes!$N$12)))
))
)</f>
        <v>875</v>
      </c>
      <c r="AQ314" s="5">
        <f ca="1">IF(AQ$4="",0,AQ278*
IF(SUMIFS(Taxes!$N$14:$N$17,Taxes!$J$14:$J$17,YEAR(AQ$4))=4,IF(AQ$1&lt;=Taxes!$P$81*12,Taxes!$P$82,IF(AQ$1&lt;=Taxes!$P$83*12,Taxes!$P$84,IF(Taxes!$P110&lt;&gt;"",Taxes!$P110,Taxes!$P$77))),
IF(SUMIFS(Taxes!$N$14:$N$17,Taxes!$J$14:$J$17,YEAR(AQ$4))&gt;1,SUMIFS(Taxes!$P$77:$P$79,Taxes!$N$77:$N$79,SUMIFS(Taxes!$N$14:$N$17,Taxes!$J$14:$J$17,YEAR(AQ$4))),
IF(Taxes!$N$12&gt;1,SUMIFS(Taxes!$P$77:$P$79,Taxes!$N$77:$N$79,Taxes!$N$12),IF(Taxes!$P110&lt;&gt;"",Taxes!$P110,SUMIFS(Taxes!$P$77:$P$79,Taxes!$N$77:$N$79,Taxes!$N$12)))
))
)</f>
        <v>875</v>
      </c>
      <c r="AR314" s="5">
        <f ca="1">IF(AR$4="",0,AR278*
IF(SUMIFS(Taxes!$N$14:$N$17,Taxes!$J$14:$J$17,YEAR(AR$4))=4,IF(AR$1&lt;=Taxes!$P$81*12,Taxes!$P$82,IF(AR$1&lt;=Taxes!$P$83*12,Taxes!$P$84,IF(Taxes!$P110&lt;&gt;"",Taxes!$P110,Taxes!$P$77))),
IF(SUMIFS(Taxes!$N$14:$N$17,Taxes!$J$14:$J$17,YEAR(AR$4))&gt;1,SUMIFS(Taxes!$P$77:$P$79,Taxes!$N$77:$N$79,SUMIFS(Taxes!$N$14:$N$17,Taxes!$J$14:$J$17,YEAR(AR$4))),
IF(Taxes!$N$12&gt;1,SUMIFS(Taxes!$P$77:$P$79,Taxes!$N$77:$N$79,Taxes!$N$12),IF(Taxes!$P110&lt;&gt;"",Taxes!$P110,SUMIFS(Taxes!$P$77:$P$79,Taxes!$N$77:$N$79,Taxes!$N$12)))
))
)</f>
        <v>875</v>
      </c>
      <c r="AS314" s="5">
        <f ca="1">IF(AS$4="",0,AS278*
IF(SUMIFS(Taxes!$N$14:$N$17,Taxes!$J$14:$J$17,YEAR(AS$4))=4,IF(AS$1&lt;=Taxes!$P$81*12,Taxes!$P$82,IF(AS$1&lt;=Taxes!$P$83*12,Taxes!$P$84,IF(Taxes!$P110&lt;&gt;"",Taxes!$P110,Taxes!$P$77))),
IF(SUMIFS(Taxes!$N$14:$N$17,Taxes!$J$14:$J$17,YEAR(AS$4))&gt;1,SUMIFS(Taxes!$P$77:$P$79,Taxes!$N$77:$N$79,SUMIFS(Taxes!$N$14:$N$17,Taxes!$J$14:$J$17,YEAR(AS$4))),
IF(Taxes!$N$12&gt;1,SUMIFS(Taxes!$P$77:$P$79,Taxes!$N$77:$N$79,Taxes!$N$12),IF(Taxes!$P110&lt;&gt;"",Taxes!$P110,SUMIFS(Taxes!$P$77:$P$79,Taxes!$N$77:$N$79,Taxes!$N$12)))
))
)</f>
        <v>875</v>
      </c>
      <c r="AT314" s="5">
        <f ca="1">IF(AT$4="",0,AT278*
IF(SUMIFS(Taxes!$N$14:$N$17,Taxes!$J$14:$J$17,YEAR(AT$4))=4,IF(AT$1&lt;=Taxes!$P$81*12,Taxes!$P$82,IF(AT$1&lt;=Taxes!$P$83*12,Taxes!$P$84,IF(Taxes!$P110&lt;&gt;"",Taxes!$P110,Taxes!$P$77))),
IF(SUMIFS(Taxes!$N$14:$N$17,Taxes!$J$14:$J$17,YEAR(AT$4))&gt;1,SUMIFS(Taxes!$P$77:$P$79,Taxes!$N$77:$N$79,SUMIFS(Taxes!$N$14:$N$17,Taxes!$J$14:$J$17,YEAR(AT$4))),
IF(Taxes!$N$12&gt;1,SUMIFS(Taxes!$P$77:$P$79,Taxes!$N$77:$N$79,Taxes!$N$12),IF(Taxes!$P110&lt;&gt;"",Taxes!$P110,SUMIFS(Taxes!$P$77:$P$79,Taxes!$N$77:$N$79,Taxes!$N$12)))
))
)</f>
        <v>875</v>
      </c>
      <c r="AU314" s="5">
        <f ca="1">IF(AU$4="",0,AU278*
IF(SUMIFS(Taxes!$N$14:$N$17,Taxes!$J$14:$J$17,YEAR(AU$4))=4,IF(AU$1&lt;=Taxes!$P$81*12,Taxes!$P$82,IF(AU$1&lt;=Taxes!$P$83*12,Taxes!$P$84,IF(Taxes!$P110&lt;&gt;"",Taxes!$P110,Taxes!$P$77))),
IF(SUMIFS(Taxes!$N$14:$N$17,Taxes!$J$14:$J$17,YEAR(AU$4))&gt;1,SUMIFS(Taxes!$P$77:$P$79,Taxes!$N$77:$N$79,SUMIFS(Taxes!$N$14:$N$17,Taxes!$J$14:$J$17,YEAR(AU$4))),
IF(Taxes!$N$12&gt;1,SUMIFS(Taxes!$P$77:$P$79,Taxes!$N$77:$N$79,Taxes!$N$12),IF(Taxes!$P110&lt;&gt;"",Taxes!$P110,SUMIFS(Taxes!$P$77:$P$79,Taxes!$N$77:$N$79,Taxes!$N$12)))
))
)</f>
        <v>875</v>
      </c>
      <c r="AV314" s="5">
        <f ca="1">IF(AV$4="",0,AV278*
IF(SUMIFS(Taxes!$N$14:$N$17,Taxes!$J$14:$J$17,YEAR(AV$4))=4,IF(AV$1&lt;=Taxes!$P$81*12,Taxes!$P$82,IF(AV$1&lt;=Taxes!$P$83*12,Taxes!$P$84,IF(Taxes!$P110&lt;&gt;"",Taxes!$P110,Taxes!$P$77))),
IF(SUMIFS(Taxes!$N$14:$N$17,Taxes!$J$14:$J$17,YEAR(AV$4))&gt;1,SUMIFS(Taxes!$P$77:$P$79,Taxes!$N$77:$N$79,SUMIFS(Taxes!$N$14:$N$17,Taxes!$J$14:$J$17,YEAR(AV$4))),
IF(Taxes!$N$12&gt;1,SUMIFS(Taxes!$P$77:$P$79,Taxes!$N$77:$N$79,Taxes!$N$12),IF(Taxes!$P110&lt;&gt;"",Taxes!$P110,SUMIFS(Taxes!$P$77:$P$79,Taxes!$N$77:$N$79,Taxes!$N$12)))
))
)</f>
        <v>918.75</v>
      </c>
      <c r="AW314" s="5">
        <f ca="1">IF(AW$4="",0,AW278*
IF(SUMIFS(Taxes!$N$14:$N$17,Taxes!$J$14:$J$17,YEAR(AW$4))=4,IF(AW$1&lt;=Taxes!$P$81*12,Taxes!$P$82,IF(AW$1&lt;=Taxes!$P$83*12,Taxes!$P$84,IF(Taxes!$P110&lt;&gt;"",Taxes!$P110,Taxes!$P$77))),
IF(SUMIFS(Taxes!$N$14:$N$17,Taxes!$J$14:$J$17,YEAR(AW$4))&gt;1,SUMIFS(Taxes!$P$77:$P$79,Taxes!$N$77:$N$79,SUMIFS(Taxes!$N$14:$N$17,Taxes!$J$14:$J$17,YEAR(AW$4))),
IF(Taxes!$N$12&gt;1,SUMIFS(Taxes!$P$77:$P$79,Taxes!$N$77:$N$79,Taxes!$N$12),IF(Taxes!$P110&lt;&gt;"",Taxes!$P110,SUMIFS(Taxes!$P$77:$P$79,Taxes!$N$77:$N$79,Taxes!$N$12)))
))
)</f>
        <v>918.75</v>
      </c>
      <c r="AX314" s="5">
        <f ca="1">IF(AX$4="",0,AX278*
IF(SUMIFS(Taxes!$N$14:$N$17,Taxes!$J$14:$J$17,YEAR(AX$4))=4,IF(AX$1&lt;=Taxes!$P$81*12,Taxes!$P$82,IF(AX$1&lt;=Taxes!$P$83*12,Taxes!$P$84,IF(Taxes!$P110&lt;&gt;"",Taxes!$P110,Taxes!$P$77))),
IF(SUMIFS(Taxes!$N$14:$N$17,Taxes!$J$14:$J$17,YEAR(AX$4))&gt;1,SUMIFS(Taxes!$P$77:$P$79,Taxes!$N$77:$N$79,SUMIFS(Taxes!$N$14:$N$17,Taxes!$J$14:$J$17,YEAR(AX$4))),
IF(Taxes!$N$12&gt;1,SUMIFS(Taxes!$P$77:$P$79,Taxes!$N$77:$N$79,Taxes!$N$12),IF(Taxes!$P110&lt;&gt;"",Taxes!$P110,SUMIFS(Taxes!$P$77:$P$79,Taxes!$N$77:$N$79,Taxes!$N$12)))
))
)</f>
        <v>918.75</v>
      </c>
      <c r="AY314" s="5">
        <f ca="1">IF(AY$4="",0,AY278*
IF(SUMIFS(Taxes!$N$14:$N$17,Taxes!$J$14:$J$17,YEAR(AY$4))=4,IF(AY$1&lt;=Taxes!$P$81*12,Taxes!$P$82,IF(AY$1&lt;=Taxes!$P$83*12,Taxes!$P$84,IF(Taxes!$P110&lt;&gt;"",Taxes!$P110,Taxes!$P$77))),
IF(SUMIFS(Taxes!$N$14:$N$17,Taxes!$J$14:$J$17,YEAR(AY$4))&gt;1,SUMIFS(Taxes!$P$77:$P$79,Taxes!$N$77:$N$79,SUMIFS(Taxes!$N$14:$N$17,Taxes!$J$14:$J$17,YEAR(AY$4))),
IF(Taxes!$N$12&gt;1,SUMIFS(Taxes!$P$77:$P$79,Taxes!$N$77:$N$79,Taxes!$N$12),IF(Taxes!$P110&lt;&gt;"",Taxes!$P110,SUMIFS(Taxes!$P$77:$P$79,Taxes!$N$77:$N$79,Taxes!$N$12)))
))
)</f>
        <v>918.75</v>
      </c>
      <c r="AZ314" s="5">
        <f ca="1">IF(AZ$4="",0,AZ278*
IF(SUMIFS(Taxes!$N$14:$N$17,Taxes!$J$14:$J$17,YEAR(AZ$4))=4,IF(AZ$1&lt;=Taxes!$P$81*12,Taxes!$P$82,IF(AZ$1&lt;=Taxes!$P$83*12,Taxes!$P$84,IF(Taxes!$P110&lt;&gt;"",Taxes!$P110,Taxes!$P$77))),
IF(SUMIFS(Taxes!$N$14:$N$17,Taxes!$J$14:$J$17,YEAR(AZ$4))&gt;1,SUMIFS(Taxes!$P$77:$P$79,Taxes!$N$77:$N$79,SUMIFS(Taxes!$N$14:$N$17,Taxes!$J$14:$J$17,YEAR(AZ$4))),
IF(Taxes!$N$12&gt;1,SUMIFS(Taxes!$P$77:$P$79,Taxes!$N$77:$N$79,Taxes!$N$12),IF(Taxes!$P110&lt;&gt;"",Taxes!$P110,SUMIFS(Taxes!$P$77:$P$79,Taxes!$N$77:$N$79,Taxes!$N$12)))
))
)</f>
        <v>918.75</v>
      </c>
      <c r="BA314" s="5">
        <f ca="1">IF(BA$4="",0,BA278*
IF(SUMIFS(Taxes!$N$14:$N$17,Taxes!$J$14:$J$17,YEAR(BA$4))=4,IF(BA$1&lt;=Taxes!$P$81*12,Taxes!$P$82,IF(BA$1&lt;=Taxes!$P$83*12,Taxes!$P$84,IF(Taxes!$P110&lt;&gt;"",Taxes!$P110,Taxes!$P$77))),
IF(SUMIFS(Taxes!$N$14:$N$17,Taxes!$J$14:$J$17,YEAR(BA$4))&gt;1,SUMIFS(Taxes!$P$77:$P$79,Taxes!$N$77:$N$79,SUMIFS(Taxes!$N$14:$N$17,Taxes!$J$14:$J$17,YEAR(BA$4))),
IF(Taxes!$N$12&gt;1,SUMIFS(Taxes!$P$77:$P$79,Taxes!$N$77:$N$79,Taxes!$N$12),IF(Taxes!$P110&lt;&gt;"",Taxes!$P110,SUMIFS(Taxes!$P$77:$P$79,Taxes!$N$77:$N$79,Taxes!$N$12)))
))
)</f>
        <v>918.75</v>
      </c>
      <c r="BB314" s="5">
        <f ca="1">IF(BB$4="",0,BB278*
IF(SUMIFS(Taxes!$N$14:$N$17,Taxes!$J$14:$J$17,YEAR(BB$4))=4,IF(BB$1&lt;=Taxes!$P$81*12,Taxes!$P$82,IF(BB$1&lt;=Taxes!$P$83*12,Taxes!$P$84,IF(Taxes!$P110&lt;&gt;"",Taxes!$P110,Taxes!$P$77))),
IF(SUMIFS(Taxes!$N$14:$N$17,Taxes!$J$14:$J$17,YEAR(BB$4))&gt;1,SUMIFS(Taxes!$P$77:$P$79,Taxes!$N$77:$N$79,SUMIFS(Taxes!$N$14:$N$17,Taxes!$J$14:$J$17,YEAR(BB$4))),
IF(Taxes!$N$12&gt;1,SUMIFS(Taxes!$P$77:$P$79,Taxes!$N$77:$N$79,Taxes!$N$12),IF(Taxes!$P110&lt;&gt;"",Taxes!$P110,SUMIFS(Taxes!$P$77:$P$79,Taxes!$N$77:$N$79,Taxes!$N$12)))
))
)</f>
        <v>918.75</v>
      </c>
      <c r="BC314" s="5">
        <f ca="1">IF(BC$4="",0,BC278*
IF(SUMIFS(Taxes!$N$14:$N$17,Taxes!$J$14:$J$17,YEAR(BC$4))=4,IF(BC$1&lt;=Taxes!$P$81*12,Taxes!$P$82,IF(BC$1&lt;=Taxes!$P$83*12,Taxes!$P$84,IF(Taxes!$P110&lt;&gt;"",Taxes!$P110,Taxes!$P$77))),
IF(SUMIFS(Taxes!$N$14:$N$17,Taxes!$J$14:$J$17,YEAR(BC$4))&gt;1,SUMIFS(Taxes!$P$77:$P$79,Taxes!$N$77:$N$79,SUMIFS(Taxes!$N$14:$N$17,Taxes!$J$14:$J$17,YEAR(BC$4))),
IF(Taxes!$N$12&gt;1,SUMIFS(Taxes!$P$77:$P$79,Taxes!$N$77:$N$79,Taxes!$N$12),IF(Taxes!$P110&lt;&gt;"",Taxes!$P110,SUMIFS(Taxes!$P$77:$P$79,Taxes!$N$77:$N$79,Taxes!$N$12)))
))
)</f>
        <v>918.75</v>
      </c>
      <c r="BD314" s="5">
        <f ca="1">IF(BD$4="",0,BD278*
IF(SUMIFS(Taxes!$N$14:$N$17,Taxes!$J$14:$J$17,YEAR(BD$4))=4,IF(BD$1&lt;=Taxes!$P$81*12,Taxes!$P$82,IF(BD$1&lt;=Taxes!$P$83*12,Taxes!$P$84,IF(Taxes!$P110&lt;&gt;"",Taxes!$P110,Taxes!$P$77))),
IF(SUMIFS(Taxes!$N$14:$N$17,Taxes!$J$14:$J$17,YEAR(BD$4))&gt;1,SUMIFS(Taxes!$P$77:$P$79,Taxes!$N$77:$N$79,SUMIFS(Taxes!$N$14:$N$17,Taxes!$J$14:$J$17,YEAR(BD$4))),
IF(Taxes!$N$12&gt;1,SUMIFS(Taxes!$P$77:$P$79,Taxes!$N$77:$N$79,Taxes!$N$12),IF(Taxes!$P110&lt;&gt;"",Taxes!$P110,SUMIFS(Taxes!$P$77:$P$79,Taxes!$N$77:$N$79,Taxes!$N$12)))
))
)</f>
        <v>918.75</v>
      </c>
      <c r="BE314" s="5">
        <f ca="1">IF(BE$4="",0,BE278*
IF(SUMIFS(Taxes!$N$14:$N$17,Taxes!$J$14:$J$17,YEAR(BE$4))=4,IF(BE$1&lt;=Taxes!$P$81*12,Taxes!$P$82,IF(BE$1&lt;=Taxes!$P$83*12,Taxes!$P$84,IF(Taxes!$P110&lt;&gt;"",Taxes!$P110,Taxes!$P$77))),
IF(SUMIFS(Taxes!$N$14:$N$17,Taxes!$J$14:$J$17,YEAR(BE$4))&gt;1,SUMIFS(Taxes!$P$77:$P$79,Taxes!$N$77:$N$79,SUMIFS(Taxes!$N$14:$N$17,Taxes!$J$14:$J$17,YEAR(BE$4))),
IF(Taxes!$N$12&gt;1,SUMIFS(Taxes!$P$77:$P$79,Taxes!$N$77:$N$79,Taxes!$N$12),IF(Taxes!$P110&lt;&gt;"",Taxes!$P110,SUMIFS(Taxes!$P$77:$P$79,Taxes!$N$77:$N$79,Taxes!$N$12)))
))
)</f>
        <v>918.75</v>
      </c>
      <c r="BF314" s="5">
        <f ca="1">IF(BF$4="",0,BF278*
IF(SUMIFS(Taxes!$N$14:$N$17,Taxes!$J$14:$J$17,YEAR(BF$4))=4,IF(BF$1&lt;=Taxes!$P$81*12,Taxes!$P$82,IF(BF$1&lt;=Taxes!$P$83*12,Taxes!$P$84,IF(Taxes!$P110&lt;&gt;"",Taxes!$P110,Taxes!$P$77))),
IF(SUMIFS(Taxes!$N$14:$N$17,Taxes!$J$14:$J$17,YEAR(BF$4))&gt;1,SUMIFS(Taxes!$P$77:$P$79,Taxes!$N$77:$N$79,SUMIFS(Taxes!$N$14:$N$17,Taxes!$J$14:$J$17,YEAR(BF$4))),
IF(Taxes!$N$12&gt;1,SUMIFS(Taxes!$P$77:$P$79,Taxes!$N$77:$N$79,Taxes!$N$12),IF(Taxes!$P110&lt;&gt;"",Taxes!$P110,SUMIFS(Taxes!$P$77:$P$79,Taxes!$N$77:$N$79,Taxes!$N$12)))
))
)</f>
        <v>918.75</v>
      </c>
      <c r="BG314" s="5">
        <f ca="1">IF(BG$4="",0,BG278*
IF(SUMIFS(Taxes!$N$14:$N$17,Taxes!$J$14:$J$17,YEAR(BG$4))=4,IF(BG$1&lt;=Taxes!$P$81*12,Taxes!$P$82,IF(BG$1&lt;=Taxes!$P$83*12,Taxes!$P$84,IF(Taxes!$P110&lt;&gt;"",Taxes!$P110,Taxes!$P$77))),
IF(SUMIFS(Taxes!$N$14:$N$17,Taxes!$J$14:$J$17,YEAR(BG$4))&gt;1,SUMIFS(Taxes!$P$77:$P$79,Taxes!$N$77:$N$79,SUMIFS(Taxes!$N$14:$N$17,Taxes!$J$14:$J$17,YEAR(BG$4))),
IF(Taxes!$N$12&gt;1,SUMIFS(Taxes!$P$77:$P$79,Taxes!$N$77:$N$79,Taxes!$N$12),IF(Taxes!$P110&lt;&gt;"",Taxes!$P110,SUMIFS(Taxes!$P$77:$P$79,Taxes!$N$77:$N$79,Taxes!$N$12)))
))
)</f>
        <v>918.75</v>
      </c>
      <c r="BH314" s="5">
        <f ca="1">IF(BH$4="",0,BH278*
IF(SUMIFS(Taxes!$N$14:$N$17,Taxes!$J$14:$J$17,YEAR(BH$4))=4,IF(BH$1&lt;=Taxes!$P$81*12,Taxes!$P$82,IF(BH$1&lt;=Taxes!$P$83*12,Taxes!$P$84,IF(Taxes!$P110&lt;&gt;"",Taxes!$P110,Taxes!$P$77))),
IF(SUMIFS(Taxes!$N$14:$N$17,Taxes!$J$14:$J$17,YEAR(BH$4))&gt;1,SUMIFS(Taxes!$P$77:$P$79,Taxes!$N$77:$N$79,SUMIFS(Taxes!$N$14:$N$17,Taxes!$J$14:$J$17,YEAR(BH$4))),
IF(Taxes!$N$12&gt;1,SUMIFS(Taxes!$P$77:$P$79,Taxes!$N$77:$N$79,Taxes!$N$12),IF(Taxes!$P110&lt;&gt;"",Taxes!$P110,SUMIFS(Taxes!$P$77:$P$79,Taxes!$N$77:$N$79,Taxes!$N$12)))
))
)</f>
        <v>964.68750000000023</v>
      </c>
      <c r="BI314" s="5">
        <f ca="1">IF(BI$4="",0,BI278*
IF(SUMIFS(Taxes!$N$14:$N$17,Taxes!$J$14:$J$17,YEAR(BI$4))=4,IF(BI$1&lt;=Taxes!$P$81*12,Taxes!$P$82,IF(BI$1&lt;=Taxes!$P$83*12,Taxes!$P$84,IF(Taxes!$P110&lt;&gt;"",Taxes!$P110,Taxes!$P$77))),
IF(SUMIFS(Taxes!$N$14:$N$17,Taxes!$J$14:$J$17,YEAR(BI$4))&gt;1,SUMIFS(Taxes!$P$77:$P$79,Taxes!$N$77:$N$79,SUMIFS(Taxes!$N$14:$N$17,Taxes!$J$14:$J$17,YEAR(BI$4))),
IF(Taxes!$N$12&gt;1,SUMIFS(Taxes!$P$77:$P$79,Taxes!$N$77:$N$79,Taxes!$N$12),IF(Taxes!$P110&lt;&gt;"",Taxes!$P110,SUMIFS(Taxes!$P$77:$P$79,Taxes!$N$77:$N$79,Taxes!$N$12)))
))
)</f>
        <v>964.68750000000023</v>
      </c>
      <c r="BJ314" s="5">
        <f ca="1">IF(BJ$4="",0,BJ278*
IF(SUMIFS(Taxes!$N$14:$N$17,Taxes!$J$14:$J$17,YEAR(BJ$4))=4,IF(BJ$1&lt;=Taxes!$P$81*12,Taxes!$P$82,IF(BJ$1&lt;=Taxes!$P$83*12,Taxes!$P$84,IF(Taxes!$P110&lt;&gt;"",Taxes!$P110,Taxes!$P$77))),
IF(SUMIFS(Taxes!$N$14:$N$17,Taxes!$J$14:$J$17,YEAR(BJ$4))&gt;1,SUMIFS(Taxes!$P$77:$P$79,Taxes!$N$77:$N$79,SUMIFS(Taxes!$N$14:$N$17,Taxes!$J$14:$J$17,YEAR(BJ$4))),
IF(Taxes!$N$12&gt;1,SUMIFS(Taxes!$P$77:$P$79,Taxes!$N$77:$N$79,Taxes!$N$12),IF(Taxes!$P110&lt;&gt;"",Taxes!$P110,SUMIFS(Taxes!$P$77:$P$79,Taxes!$N$77:$N$79,Taxes!$N$12)))
))
)</f>
        <v>964.68750000000023</v>
      </c>
      <c r="BK314" s="5">
        <f ca="1">IF(BK$4="",0,BK278*
IF(SUMIFS(Taxes!$N$14:$N$17,Taxes!$J$14:$J$17,YEAR(BK$4))=4,IF(BK$1&lt;=Taxes!$P$81*12,Taxes!$P$82,IF(BK$1&lt;=Taxes!$P$83*12,Taxes!$P$84,IF(Taxes!$P110&lt;&gt;"",Taxes!$P110,Taxes!$P$77))),
IF(SUMIFS(Taxes!$N$14:$N$17,Taxes!$J$14:$J$17,YEAR(BK$4))&gt;1,SUMIFS(Taxes!$P$77:$P$79,Taxes!$N$77:$N$79,SUMIFS(Taxes!$N$14:$N$17,Taxes!$J$14:$J$17,YEAR(BK$4))),
IF(Taxes!$N$12&gt;1,SUMIFS(Taxes!$P$77:$P$79,Taxes!$N$77:$N$79,Taxes!$N$12),IF(Taxes!$P110&lt;&gt;"",Taxes!$P110,SUMIFS(Taxes!$P$77:$P$79,Taxes!$N$77:$N$79,Taxes!$N$12)))
))
)</f>
        <v>964.68750000000023</v>
      </c>
      <c r="BL314" s="5">
        <f ca="1">IF(BL$4="",0,BL278*
IF(SUMIFS(Taxes!$N$14:$N$17,Taxes!$J$14:$J$17,YEAR(BL$4))=4,IF(BL$1&lt;=Taxes!$P$81*12,Taxes!$P$82,IF(BL$1&lt;=Taxes!$P$83*12,Taxes!$P$84,IF(Taxes!$P110&lt;&gt;"",Taxes!$P110,Taxes!$P$77))),
IF(SUMIFS(Taxes!$N$14:$N$17,Taxes!$J$14:$J$17,YEAR(BL$4))&gt;1,SUMIFS(Taxes!$P$77:$P$79,Taxes!$N$77:$N$79,SUMIFS(Taxes!$N$14:$N$17,Taxes!$J$14:$J$17,YEAR(BL$4))),
IF(Taxes!$N$12&gt;1,SUMIFS(Taxes!$P$77:$P$79,Taxes!$N$77:$N$79,Taxes!$N$12),IF(Taxes!$P110&lt;&gt;"",Taxes!$P110,SUMIFS(Taxes!$P$77:$P$79,Taxes!$N$77:$N$79,Taxes!$N$12)))
))
)</f>
        <v>964.68750000000023</v>
      </c>
      <c r="BM314" s="5">
        <f ca="1">IF(BM$4="",0,BM278*
IF(SUMIFS(Taxes!$N$14:$N$17,Taxes!$J$14:$J$17,YEAR(BM$4))=4,IF(BM$1&lt;=Taxes!$P$81*12,Taxes!$P$82,IF(BM$1&lt;=Taxes!$P$83*12,Taxes!$P$84,IF(Taxes!$P110&lt;&gt;"",Taxes!$P110,Taxes!$P$77))),
IF(SUMIFS(Taxes!$N$14:$N$17,Taxes!$J$14:$J$17,YEAR(BM$4))&gt;1,SUMIFS(Taxes!$P$77:$P$79,Taxes!$N$77:$N$79,SUMIFS(Taxes!$N$14:$N$17,Taxes!$J$14:$J$17,YEAR(BM$4))),
IF(Taxes!$N$12&gt;1,SUMIFS(Taxes!$P$77:$P$79,Taxes!$N$77:$N$79,Taxes!$N$12),IF(Taxes!$P110&lt;&gt;"",Taxes!$P110,SUMIFS(Taxes!$P$77:$P$79,Taxes!$N$77:$N$79,Taxes!$N$12)))
))
)</f>
        <v>964.68750000000023</v>
      </c>
      <c r="BN314" s="5">
        <f ca="1">IF(BN$4="",0,BN278*
IF(SUMIFS(Taxes!$N$14:$N$17,Taxes!$J$14:$J$17,YEAR(BN$4))=4,IF(BN$1&lt;=Taxes!$P$81*12,Taxes!$P$82,IF(BN$1&lt;=Taxes!$P$83*12,Taxes!$P$84,IF(Taxes!$P110&lt;&gt;"",Taxes!$P110,Taxes!$P$77))),
IF(SUMIFS(Taxes!$N$14:$N$17,Taxes!$J$14:$J$17,YEAR(BN$4))&gt;1,SUMIFS(Taxes!$P$77:$P$79,Taxes!$N$77:$N$79,SUMIFS(Taxes!$N$14:$N$17,Taxes!$J$14:$J$17,YEAR(BN$4))),
IF(Taxes!$N$12&gt;1,SUMIFS(Taxes!$P$77:$P$79,Taxes!$N$77:$N$79,Taxes!$N$12),IF(Taxes!$P110&lt;&gt;"",Taxes!$P110,SUMIFS(Taxes!$P$77:$P$79,Taxes!$N$77:$N$79,Taxes!$N$12)))
))
)</f>
        <v>964.68750000000023</v>
      </c>
      <c r="BO314" s="5">
        <f ca="1">IF(BO$4="",0,BO278*
IF(SUMIFS(Taxes!$N$14:$N$17,Taxes!$J$14:$J$17,YEAR(BO$4))=4,IF(BO$1&lt;=Taxes!$P$81*12,Taxes!$P$82,IF(BO$1&lt;=Taxes!$P$83*12,Taxes!$P$84,IF(Taxes!$P110&lt;&gt;"",Taxes!$P110,Taxes!$P$77))),
IF(SUMIFS(Taxes!$N$14:$N$17,Taxes!$J$14:$J$17,YEAR(BO$4))&gt;1,SUMIFS(Taxes!$P$77:$P$79,Taxes!$N$77:$N$79,SUMIFS(Taxes!$N$14:$N$17,Taxes!$J$14:$J$17,YEAR(BO$4))),
IF(Taxes!$N$12&gt;1,SUMIFS(Taxes!$P$77:$P$79,Taxes!$N$77:$N$79,Taxes!$N$12),IF(Taxes!$P110&lt;&gt;"",Taxes!$P110,SUMIFS(Taxes!$P$77:$P$79,Taxes!$N$77:$N$79,Taxes!$N$12)))
))
)</f>
        <v>964.68750000000023</v>
      </c>
      <c r="BP314" s="5">
        <f ca="1">IF(BP$4="",0,BP278*
IF(SUMIFS(Taxes!$N$14:$N$17,Taxes!$J$14:$J$17,YEAR(BP$4))=4,IF(BP$1&lt;=Taxes!$P$81*12,Taxes!$P$82,IF(BP$1&lt;=Taxes!$P$83*12,Taxes!$P$84,IF(Taxes!$P110&lt;&gt;"",Taxes!$P110,Taxes!$P$77))),
IF(SUMIFS(Taxes!$N$14:$N$17,Taxes!$J$14:$J$17,YEAR(BP$4))&gt;1,SUMIFS(Taxes!$P$77:$P$79,Taxes!$N$77:$N$79,SUMIFS(Taxes!$N$14:$N$17,Taxes!$J$14:$J$17,YEAR(BP$4))),
IF(Taxes!$N$12&gt;1,SUMIFS(Taxes!$P$77:$P$79,Taxes!$N$77:$N$79,Taxes!$N$12),IF(Taxes!$P110&lt;&gt;"",Taxes!$P110,SUMIFS(Taxes!$P$77:$P$79,Taxes!$N$77:$N$79,Taxes!$N$12)))
))
)</f>
        <v>964.68750000000023</v>
      </c>
      <c r="BQ314" s="5">
        <f ca="1">IF(BQ$4="",0,BQ278*
IF(SUMIFS(Taxes!$N$14:$N$17,Taxes!$J$14:$J$17,YEAR(BQ$4))=4,IF(BQ$1&lt;=Taxes!$P$81*12,Taxes!$P$82,IF(BQ$1&lt;=Taxes!$P$83*12,Taxes!$P$84,IF(Taxes!$P110&lt;&gt;"",Taxes!$P110,Taxes!$P$77))),
IF(SUMIFS(Taxes!$N$14:$N$17,Taxes!$J$14:$J$17,YEAR(BQ$4))&gt;1,SUMIFS(Taxes!$P$77:$P$79,Taxes!$N$77:$N$79,SUMIFS(Taxes!$N$14:$N$17,Taxes!$J$14:$J$17,YEAR(BQ$4))),
IF(Taxes!$N$12&gt;1,SUMIFS(Taxes!$P$77:$P$79,Taxes!$N$77:$N$79,Taxes!$N$12),IF(Taxes!$P110&lt;&gt;"",Taxes!$P110,SUMIFS(Taxes!$P$77:$P$79,Taxes!$N$77:$N$79,Taxes!$N$12)))
))
)</f>
        <v>964.68750000000023</v>
      </c>
      <c r="BR314" s="5">
        <f ca="1">IF(BR$4="",0,BR278*
IF(SUMIFS(Taxes!$N$14:$N$17,Taxes!$J$14:$J$17,YEAR(BR$4))=4,IF(BR$1&lt;=Taxes!$P$81*12,Taxes!$P$82,IF(BR$1&lt;=Taxes!$P$83*12,Taxes!$P$84,IF(Taxes!$P110&lt;&gt;"",Taxes!$P110,Taxes!$P$77))),
IF(SUMIFS(Taxes!$N$14:$N$17,Taxes!$J$14:$J$17,YEAR(BR$4))&gt;1,SUMIFS(Taxes!$P$77:$P$79,Taxes!$N$77:$N$79,SUMIFS(Taxes!$N$14:$N$17,Taxes!$J$14:$J$17,YEAR(BR$4))),
IF(Taxes!$N$12&gt;1,SUMIFS(Taxes!$P$77:$P$79,Taxes!$N$77:$N$79,Taxes!$N$12),IF(Taxes!$P110&lt;&gt;"",Taxes!$P110,SUMIFS(Taxes!$P$77:$P$79,Taxes!$N$77:$N$79,Taxes!$N$12)))
))
)</f>
        <v>964.68750000000023</v>
      </c>
      <c r="BS314" s="5">
        <f ca="1">IF(BS$4="",0,BS278*
IF(SUMIFS(Taxes!$N$14:$N$17,Taxes!$J$14:$J$17,YEAR(BS$4))=4,IF(BS$1&lt;=Taxes!$P$81*12,Taxes!$P$82,IF(BS$1&lt;=Taxes!$P$83*12,Taxes!$P$84,IF(Taxes!$P110&lt;&gt;"",Taxes!$P110,Taxes!$P$77))),
IF(SUMIFS(Taxes!$N$14:$N$17,Taxes!$J$14:$J$17,YEAR(BS$4))&gt;1,SUMIFS(Taxes!$P$77:$P$79,Taxes!$N$77:$N$79,SUMIFS(Taxes!$N$14:$N$17,Taxes!$J$14:$J$17,YEAR(BS$4))),
IF(Taxes!$N$12&gt;1,SUMIFS(Taxes!$P$77:$P$79,Taxes!$N$77:$N$79,Taxes!$N$12),IF(Taxes!$P110&lt;&gt;"",Taxes!$P110,SUMIFS(Taxes!$P$77:$P$79,Taxes!$N$77:$N$79,Taxes!$N$12)))
))
)</f>
        <v>964.68750000000023</v>
      </c>
      <c r="BT314" s="5">
        <f ca="1">IF(BT$4="",0,BT278*
IF(SUMIFS(Taxes!$N$14:$N$17,Taxes!$J$14:$J$17,YEAR(BT$4))=4,IF(BT$1&lt;=Taxes!$P$81*12,Taxes!$P$82,IF(BT$1&lt;=Taxes!$P$83*12,Taxes!$P$84,IF(Taxes!$P110&lt;&gt;"",Taxes!$P110,Taxes!$P$77))),
IF(SUMIFS(Taxes!$N$14:$N$17,Taxes!$J$14:$J$17,YEAR(BT$4))&gt;1,SUMIFS(Taxes!$P$77:$P$79,Taxes!$N$77:$N$79,SUMIFS(Taxes!$N$14:$N$17,Taxes!$J$14:$J$17,YEAR(BT$4))),
IF(Taxes!$N$12&gt;1,SUMIFS(Taxes!$P$77:$P$79,Taxes!$N$77:$N$79,Taxes!$N$12),IF(Taxes!$P110&lt;&gt;"",Taxes!$P110,SUMIFS(Taxes!$P$77:$P$79,Taxes!$N$77:$N$79,Taxes!$N$12)))
))
)</f>
        <v>1012.921875</v>
      </c>
      <c r="BU314" s="5">
        <f ca="1">IF(BU$4="",0,BU278*
IF(SUMIFS(Taxes!$N$14:$N$17,Taxes!$J$14:$J$17,YEAR(BU$4))=4,IF(BU$1&lt;=Taxes!$P$81*12,Taxes!$P$82,IF(BU$1&lt;=Taxes!$P$83*12,Taxes!$P$84,IF(Taxes!$P110&lt;&gt;"",Taxes!$P110,Taxes!$P$77))),
IF(SUMIFS(Taxes!$N$14:$N$17,Taxes!$J$14:$J$17,YEAR(BU$4))&gt;1,SUMIFS(Taxes!$P$77:$P$79,Taxes!$N$77:$N$79,SUMIFS(Taxes!$N$14:$N$17,Taxes!$J$14:$J$17,YEAR(BU$4))),
IF(Taxes!$N$12&gt;1,SUMIFS(Taxes!$P$77:$P$79,Taxes!$N$77:$N$79,Taxes!$N$12),IF(Taxes!$P110&lt;&gt;"",Taxes!$P110,SUMIFS(Taxes!$P$77:$P$79,Taxes!$N$77:$N$79,Taxes!$N$12)))
))
)</f>
        <v>1012.921875</v>
      </c>
      <c r="BV314" s="5">
        <f ca="1">IF(BV$4="",0,BV278*
IF(SUMIFS(Taxes!$N$14:$N$17,Taxes!$J$14:$J$17,YEAR(BV$4))=4,IF(BV$1&lt;=Taxes!$P$81*12,Taxes!$P$82,IF(BV$1&lt;=Taxes!$P$83*12,Taxes!$P$84,IF(Taxes!$P110&lt;&gt;"",Taxes!$P110,Taxes!$P$77))),
IF(SUMIFS(Taxes!$N$14:$N$17,Taxes!$J$14:$J$17,YEAR(BV$4))&gt;1,SUMIFS(Taxes!$P$77:$P$79,Taxes!$N$77:$N$79,SUMIFS(Taxes!$N$14:$N$17,Taxes!$J$14:$J$17,YEAR(BV$4))),
IF(Taxes!$N$12&gt;1,SUMIFS(Taxes!$P$77:$P$79,Taxes!$N$77:$N$79,Taxes!$N$12),IF(Taxes!$P110&lt;&gt;"",Taxes!$P110,SUMIFS(Taxes!$P$77:$P$79,Taxes!$N$77:$N$79,Taxes!$N$12)))
))
)</f>
        <v>2025.84375</v>
      </c>
      <c r="BW314" s="5">
        <f ca="1">IF(BW$4="",0,BW278*
IF(SUMIFS(Taxes!$N$14:$N$17,Taxes!$J$14:$J$17,YEAR(BW$4))=4,IF(BW$1&lt;=Taxes!$P$81*12,Taxes!$P$82,IF(BW$1&lt;=Taxes!$P$83*12,Taxes!$P$84,IF(Taxes!$P110&lt;&gt;"",Taxes!$P110,Taxes!$P$77))),
IF(SUMIFS(Taxes!$N$14:$N$17,Taxes!$J$14:$J$17,YEAR(BW$4))&gt;1,SUMIFS(Taxes!$P$77:$P$79,Taxes!$N$77:$N$79,SUMIFS(Taxes!$N$14:$N$17,Taxes!$J$14:$J$17,YEAR(BW$4))),
IF(Taxes!$N$12&gt;1,SUMIFS(Taxes!$P$77:$P$79,Taxes!$N$77:$N$79,Taxes!$N$12),IF(Taxes!$P110&lt;&gt;"",Taxes!$P110,SUMIFS(Taxes!$P$77:$P$79,Taxes!$N$77:$N$79,Taxes!$N$12)))
))
)</f>
        <v>2025.84375</v>
      </c>
      <c r="BX314" s="5">
        <f ca="1">IF(BX$4="",0,BX278*
IF(SUMIFS(Taxes!$N$14:$N$17,Taxes!$J$14:$J$17,YEAR(BX$4))=4,IF(BX$1&lt;=Taxes!$P$81*12,Taxes!$P$82,IF(BX$1&lt;=Taxes!$P$83*12,Taxes!$P$84,IF(Taxes!$P110&lt;&gt;"",Taxes!$P110,Taxes!$P$77))),
IF(SUMIFS(Taxes!$N$14:$N$17,Taxes!$J$14:$J$17,YEAR(BX$4))&gt;1,SUMIFS(Taxes!$P$77:$P$79,Taxes!$N$77:$N$79,SUMIFS(Taxes!$N$14:$N$17,Taxes!$J$14:$J$17,YEAR(BX$4))),
IF(Taxes!$N$12&gt;1,SUMIFS(Taxes!$P$77:$P$79,Taxes!$N$77:$N$79,Taxes!$N$12),IF(Taxes!$P110&lt;&gt;"",Taxes!$P110,SUMIFS(Taxes!$P$77:$P$79,Taxes!$N$77:$N$79,Taxes!$N$12)))
))
)</f>
        <v>2025.84375</v>
      </c>
      <c r="BY314" s="5">
        <f ca="1">IF(BY$4="",0,BY278*
IF(SUMIFS(Taxes!$N$14:$N$17,Taxes!$J$14:$J$17,YEAR(BY$4))=4,IF(BY$1&lt;=Taxes!$P$81*12,Taxes!$P$82,IF(BY$1&lt;=Taxes!$P$83*12,Taxes!$P$84,IF(Taxes!$P110&lt;&gt;"",Taxes!$P110,Taxes!$P$77))),
IF(SUMIFS(Taxes!$N$14:$N$17,Taxes!$J$14:$J$17,YEAR(BY$4))&gt;1,SUMIFS(Taxes!$P$77:$P$79,Taxes!$N$77:$N$79,SUMIFS(Taxes!$N$14:$N$17,Taxes!$J$14:$J$17,YEAR(BY$4))),
IF(Taxes!$N$12&gt;1,SUMIFS(Taxes!$P$77:$P$79,Taxes!$N$77:$N$79,Taxes!$N$12),IF(Taxes!$P110&lt;&gt;"",Taxes!$P110,SUMIFS(Taxes!$P$77:$P$79,Taxes!$N$77:$N$79,Taxes!$N$12)))
))
)</f>
        <v>2025.84375</v>
      </c>
      <c r="BZ314" s="5">
        <f ca="1">IF(BZ$4="",0,BZ278*
IF(SUMIFS(Taxes!$N$14:$N$17,Taxes!$J$14:$J$17,YEAR(BZ$4))=4,IF(BZ$1&lt;=Taxes!$P$81*12,Taxes!$P$82,IF(BZ$1&lt;=Taxes!$P$83*12,Taxes!$P$84,IF(Taxes!$P110&lt;&gt;"",Taxes!$P110,Taxes!$P$77))),
IF(SUMIFS(Taxes!$N$14:$N$17,Taxes!$J$14:$J$17,YEAR(BZ$4))&gt;1,SUMIFS(Taxes!$P$77:$P$79,Taxes!$N$77:$N$79,SUMIFS(Taxes!$N$14:$N$17,Taxes!$J$14:$J$17,YEAR(BZ$4))),
IF(Taxes!$N$12&gt;1,SUMIFS(Taxes!$P$77:$P$79,Taxes!$N$77:$N$79,Taxes!$N$12),IF(Taxes!$P110&lt;&gt;"",Taxes!$P110,SUMIFS(Taxes!$P$77:$P$79,Taxes!$N$77:$N$79,Taxes!$N$12)))
))
)</f>
        <v>2025.84375</v>
      </c>
      <c r="CA314" s="5">
        <f ca="1">IF(CA$4="",0,CA278*
IF(SUMIFS(Taxes!$N$14:$N$17,Taxes!$J$14:$J$17,YEAR(CA$4))=4,IF(CA$1&lt;=Taxes!$P$81*12,Taxes!$P$82,IF(CA$1&lt;=Taxes!$P$83*12,Taxes!$P$84,IF(Taxes!$P110&lt;&gt;"",Taxes!$P110,Taxes!$P$77))),
IF(SUMIFS(Taxes!$N$14:$N$17,Taxes!$J$14:$J$17,YEAR(CA$4))&gt;1,SUMIFS(Taxes!$P$77:$P$79,Taxes!$N$77:$N$79,SUMIFS(Taxes!$N$14:$N$17,Taxes!$J$14:$J$17,YEAR(CA$4))),
IF(Taxes!$N$12&gt;1,SUMIFS(Taxes!$P$77:$P$79,Taxes!$N$77:$N$79,Taxes!$N$12),IF(Taxes!$P110&lt;&gt;"",Taxes!$P110,SUMIFS(Taxes!$P$77:$P$79,Taxes!$N$77:$N$79,Taxes!$N$12)))
))
)</f>
        <v>2025.84375</v>
      </c>
      <c r="CB314" s="5">
        <f ca="1">IF(CB$4="",0,CB278*
IF(SUMIFS(Taxes!$N$14:$N$17,Taxes!$J$14:$J$17,YEAR(CB$4))=4,IF(CB$1&lt;=Taxes!$P$81*12,Taxes!$P$82,IF(CB$1&lt;=Taxes!$P$83*12,Taxes!$P$84,IF(Taxes!$P110&lt;&gt;"",Taxes!$P110,Taxes!$P$77))),
IF(SUMIFS(Taxes!$N$14:$N$17,Taxes!$J$14:$J$17,YEAR(CB$4))&gt;1,SUMIFS(Taxes!$P$77:$P$79,Taxes!$N$77:$N$79,SUMIFS(Taxes!$N$14:$N$17,Taxes!$J$14:$J$17,YEAR(CB$4))),
IF(Taxes!$N$12&gt;1,SUMIFS(Taxes!$P$77:$P$79,Taxes!$N$77:$N$79,Taxes!$N$12),IF(Taxes!$P110&lt;&gt;"",Taxes!$P110,SUMIFS(Taxes!$P$77:$P$79,Taxes!$N$77:$N$79,Taxes!$N$12)))
))
)</f>
        <v>2025.84375</v>
      </c>
      <c r="CC314" s="5">
        <f ca="1">IF(CC$4="",0,CC278*
IF(SUMIFS(Taxes!$N$14:$N$17,Taxes!$J$14:$J$17,YEAR(CC$4))=4,IF(CC$1&lt;=Taxes!$P$81*12,Taxes!$P$82,IF(CC$1&lt;=Taxes!$P$83*12,Taxes!$P$84,IF(Taxes!$P110&lt;&gt;"",Taxes!$P110,Taxes!$P$77))),
IF(SUMIFS(Taxes!$N$14:$N$17,Taxes!$J$14:$J$17,YEAR(CC$4))&gt;1,SUMIFS(Taxes!$P$77:$P$79,Taxes!$N$77:$N$79,SUMIFS(Taxes!$N$14:$N$17,Taxes!$J$14:$J$17,YEAR(CC$4))),
IF(Taxes!$N$12&gt;1,SUMIFS(Taxes!$P$77:$P$79,Taxes!$N$77:$N$79,Taxes!$N$12),IF(Taxes!$P110&lt;&gt;"",Taxes!$P110,SUMIFS(Taxes!$P$77:$P$79,Taxes!$N$77:$N$79,Taxes!$N$12)))
))
)</f>
        <v>2025.84375</v>
      </c>
      <c r="CD314" s="5">
        <f ca="1">IF(CD$4="",0,CD278*
IF(SUMIFS(Taxes!$N$14:$N$17,Taxes!$J$14:$J$17,YEAR(CD$4))=4,IF(CD$1&lt;=Taxes!$P$81*12,Taxes!$P$82,IF(CD$1&lt;=Taxes!$P$83*12,Taxes!$P$84,IF(Taxes!$P110&lt;&gt;"",Taxes!$P110,Taxes!$P$77))),
IF(SUMIFS(Taxes!$N$14:$N$17,Taxes!$J$14:$J$17,YEAR(CD$4))&gt;1,SUMIFS(Taxes!$P$77:$P$79,Taxes!$N$77:$N$79,SUMIFS(Taxes!$N$14:$N$17,Taxes!$J$14:$J$17,YEAR(CD$4))),
IF(Taxes!$N$12&gt;1,SUMIFS(Taxes!$P$77:$P$79,Taxes!$N$77:$N$79,Taxes!$N$12),IF(Taxes!$P110&lt;&gt;"",Taxes!$P110,SUMIFS(Taxes!$P$77:$P$79,Taxes!$N$77:$N$79,Taxes!$N$12)))
))
)</f>
        <v>2025.84375</v>
      </c>
      <c r="CE314" s="5">
        <f ca="1">IF(CE$4="",0,CE278*
IF(SUMIFS(Taxes!$N$14:$N$17,Taxes!$J$14:$J$17,YEAR(CE$4))=4,IF(CE$1&lt;=Taxes!$P$81*12,Taxes!$P$82,IF(CE$1&lt;=Taxes!$P$83*12,Taxes!$P$84,IF(Taxes!$P110&lt;&gt;"",Taxes!$P110,Taxes!$P$77))),
IF(SUMIFS(Taxes!$N$14:$N$17,Taxes!$J$14:$J$17,YEAR(CE$4))&gt;1,SUMIFS(Taxes!$P$77:$P$79,Taxes!$N$77:$N$79,SUMIFS(Taxes!$N$14:$N$17,Taxes!$J$14:$J$17,YEAR(CE$4))),
IF(Taxes!$N$12&gt;1,SUMIFS(Taxes!$P$77:$P$79,Taxes!$N$77:$N$79,Taxes!$N$12),IF(Taxes!$P110&lt;&gt;"",Taxes!$P110,SUMIFS(Taxes!$P$77:$P$79,Taxes!$N$77:$N$79,Taxes!$N$12)))
))
)</f>
        <v>2025.84375</v>
      </c>
      <c r="CF314" s="5">
        <f ca="1">IF(CF$4="",0,CF278*
IF(SUMIFS(Taxes!$N$14:$N$17,Taxes!$J$14:$J$17,YEAR(CF$4))=4,IF(CF$1&lt;=Taxes!$P$81*12,Taxes!$P$82,IF(CF$1&lt;=Taxes!$P$83*12,Taxes!$P$84,IF(Taxes!$P110&lt;&gt;"",Taxes!$P110,Taxes!$P$77))),
IF(SUMIFS(Taxes!$N$14:$N$17,Taxes!$J$14:$J$17,YEAR(CF$4))&gt;1,SUMIFS(Taxes!$P$77:$P$79,Taxes!$N$77:$N$79,SUMIFS(Taxes!$N$14:$N$17,Taxes!$J$14:$J$17,YEAR(CF$4))),
IF(Taxes!$N$12&gt;1,SUMIFS(Taxes!$P$77:$P$79,Taxes!$N$77:$N$79,Taxes!$N$12),IF(Taxes!$P110&lt;&gt;"",Taxes!$P110,SUMIFS(Taxes!$P$77:$P$79,Taxes!$N$77:$N$79,Taxes!$N$12)))
))
)</f>
        <v>0</v>
      </c>
    </row>
    <row r="315" spans="2:84" ht="3" customHeight="1" x14ac:dyDescent="0.3"/>
    <row r="316" spans="2:84" ht="3" customHeight="1" x14ac:dyDescent="0.3"/>
    <row r="317" spans="2:84" x14ac:dyDescent="0.3">
      <c r="B317" s="13">
        <f>ROW()</f>
        <v>317</v>
      </c>
      <c r="H317" s="1" t="str">
        <f>$H$291</f>
        <v>НДС к вычету</v>
      </c>
      <c r="I317" s="1" t="str">
        <f>$I$307</f>
        <v>Постоянные расходы</v>
      </c>
      <c r="J317" s="1" t="str">
        <f>I243</f>
        <v>Аутсорсинг</v>
      </c>
      <c r="M317" s="53" t="s">
        <v>18</v>
      </c>
      <c r="U317" s="5">
        <f t="shared" ca="1" si="455"/>
        <v>170525.25</v>
      </c>
      <c r="X317" s="5">
        <f ca="1">IF(X$4="",0,X281*
IF(SUMIFS(Taxes!$N$14:$N$17,Taxes!$J$14:$J$17,YEAR(X$4))=4,IF(X$1&lt;=Taxes!$P$81*12,Taxes!$P$82,IF(X$1&lt;=Taxes!$P$83*12,Taxes!$P$84,IF(Taxes!$P113&lt;&gt;"",Taxes!$P113,Taxes!$P$77))),
IF(SUMIFS(Taxes!$N$14:$N$17,Taxes!$J$14:$J$17,YEAR(X$4))&gt;1,SUMIFS(Taxes!$P$77:$P$79,Taxes!$N$77:$N$79,SUMIFS(Taxes!$N$14:$N$17,Taxes!$J$14:$J$17,YEAR(X$4))),
IF(Taxes!$N$12&gt;1,SUMIFS(Taxes!$P$77:$P$79,Taxes!$N$77:$N$79,Taxes!$N$12),IF(Taxes!$P113&lt;&gt;"",Taxes!$P113,SUMIFS(Taxes!$P$77:$P$79,Taxes!$N$77:$N$79,Taxes!$N$12)))
))
)</f>
        <v>0</v>
      </c>
      <c r="Y317" s="5">
        <f ca="1">IF(Y$4="",0,Y281*
IF(SUMIFS(Taxes!$N$14:$N$17,Taxes!$J$14:$J$17,YEAR(Y$4))=4,IF(Y$1&lt;=Taxes!$P$81*12,Taxes!$P$82,IF(Y$1&lt;=Taxes!$P$83*12,Taxes!$P$84,IF(Taxes!$P113&lt;&gt;"",Taxes!$P113,Taxes!$P$77))),
IF(SUMIFS(Taxes!$N$14:$N$17,Taxes!$J$14:$J$17,YEAR(Y$4))&gt;1,SUMIFS(Taxes!$P$77:$P$79,Taxes!$N$77:$N$79,SUMIFS(Taxes!$N$14:$N$17,Taxes!$J$14:$J$17,YEAR(Y$4))),
IF(Taxes!$N$12&gt;1,SUMIFS(Taxes!$P$77:$P$79,Taxes!$N$77:$N$79,Taxes!$N$12),IF(Taxes!$P113&lt;&gt;"",Taxes!$P113,SUMIFS(Taxes!$P$77:$P$79,Taxes!$N$77:$N$79,Taxes!$N$12)))
))
)</f>
        <v>0</v>
      </c>
      <c r="Z317" s="5">
        <f ca="1">IF(Z$4="",0,Z281*
IF(SUMIFS(Taxes!$N$14:$N$17,Taxes!$J$14:$J$17,YEAR(Z$4))=4,IF(Z$1&lt;=Taxes!$P$81*12,Taxes!$P$82,IF(Z$1&lt;=Taxes!$P$83*12,Taxes!$P$84,IF(Taxes!$P113&lt;&gt;"",Taxes!$P113,Taxes!$P$77))),
IF(SUMIFS(Taxes!$N$14:$N$17,Taxes!$J$14:$J$17,YEAR(Z$4))&gt;1,SUMIFS(Taxes!$P$77:$P$79,Taxes!$N$77:$N$79,SUMIFS(Taxes!$N$14:$N$17,Taxes!$J$14:$J$17,YEAR(Z$4))),
IF(Taxes!$N$12&gt;1,SUMIFS(Taxes!$P$77:$P$79,Taxes!$N$77:$N$79,Taxes!$N$12),IF(Taxes!$P113&lt;&gt;"",Taxes!$P113,SUMIFS(Taxes!$P$77:$P$79,Taxes!$N$77:$N$79,Taxes!$N$12)))
))
)</f>
        <v>0</v>
      </c>
      <c r="AA317" s="5">
        <f ca="1">IF(AA$4="",0,AA281*
IF(SUMIFS(Taxes!$N$14:$N$17,Taxes!$J$14:$J$17,YEAR(AA$4))=4,IF(AA$1&lt;=Taxes!$P$81*12,Taxes!$P$82,IF(AA$1&lt;=Taxes!$P$83*12,Taxes!$P$84,IF(Taxes!$P113&lt;&gt;"",Taxes!$P113,Taxes!$P$77))),
IF(SUMIFS(Taxes!$N$14:$N$17,Taxes!$J$14:$J$17,YEAR(AA$4))&gt;1,SUMIFS(Taxes!$P$77:$P$79,Taxes!$N$77:$N$79,SUMIFS(Taxes!$N$14:$N$17,Taxes!$J$14:$J$17,YEAR(AA$4))),
IF(Taxes!$N$12&gt;1,SUMIFS(Taxes!$P$77:$P$79,Taxes!$N$77:$N$79,Taxes!$N$12),IF(Taxes!$P113&lt;&gt;"",Taxes!$P113,SUMIFS(Taxes!$P$77:$P$79,Taxes!$N$77:$N$79,Taxes!$N$12)))
))
)</f>
        <v>0</v>
      </c>
      <c r="AB317" s="5">
        <f ca="1">IF(AB$4="",0,AB281*
IF(SUMIFS(Taxes!$N$14:$N$17,Taxes!$J$14:$J$17,YEAR(AB$4))=4,IF(AB$1&lt;=Taxes!$P$81*12,Taxes!$P$82,IF(AB$1&lt;=Taxes!$P$83*12,Taxes!$P$84,IF(Taxes!$P113&lt;&gt;"",Taxes!$P113,Taxes!$P$77))),
IF(SUMIFS(Taxes!$N$14:$N$17,Taxes!$J$14:$J$17,YEAR(AB$4))&gt;1,SUMIFS(Taxes!$P$77:$P$79,Taxes!$N$77:$N$79,SUMIFS(Taxes!$N$14:$N$17,Taxes!$J$14:$J$17,YEAR(AB$4))),
IF(Taxes!$N$12&gt;1,SUMIFS(Taxes!$P$77:$P$79,Taxes!$N$77:$N$79,Taxes!$N$12),IF(Taxes!$P113&lt;&gt;"",Taxes!$P113,SUMIFS(Taxes!$P$77:$P$79,Taxes!$N$77:$N$79,Taxes!$N$12)))
))
)</f>
        <v>0</v>
      </c>
      <c r="AC317" s="5">
        <f ca="1">IF(AC$4="",0,AC281*
IF(SUMIFS(Taxes!$N$14:$N$17,Taxes!$J$14:$J$17,YEAR(AC$4))=4,IF(AC$1&lt;=Taxes!$P$81*12,Taxes!$P$82,IF(AC$1&lt;=Taxes!$P$83*12,Taxes!$P$84,IF(Taxes!$P113&lt;&gt;"",Taxes!$P113,Taxes!$P$77))),
IF(SUMIFS(Taxes!$N$14:$N$17,Taxes!$J$14:$J$17,YEAR(AC$4))&gt;1,SUMIFS(Taxes!$P$77:$P$79,Taxes!$N$77:$N$79,SUMIFS(Taxes!$N$14:$N$17,Taxes!$J$14:$J$17,YEAR(AC$4))),
IF(Taxes!$N$12&gt;1,SUMIFS(Taxes!$P$77:$P$79,Taxes!$N$77:$N$79,Taxes!$N$12),IF(Taxes!$P113&lt;&gt;"",Taxes!$P113,SUMIFS(Taxes!$P$77:$P$79,Taxes!$N$77:$N$79,Taxes!$N$12)))
))
)</f>
        <v>0</v>
      </c>
      <c r="AD317" s="5">
        <f ca="1">IF(AD$4="",0,AD281*
IF(SUMIFS(Taxes!$N$14:$N$17,Taxes!$J$14:$J$17,YEAR(AD$4))=4,IF(AD$1&lt;=Taxes!$P$81*12,Taxes!$P$82,IF(AD$1&lt;=Taxes!$P$83*12,Taxes!$P$84,IF(Taxes!$P113&lt;&gt;"",Taxes!$P113,Taxes!$P$77))),
IF(SUMIFS(Taxes!$N$14:$N$17,Taxes!$J$14:$J$17,YEAR(AD$4))&gt;1,SUMIFS(Taxes!$P$77:$P$79,Taxes!$N$77:$N$79,SUMIFS(Taxes!$N$14:$N$17,Taxes!$J$14:$J$17,YEAR(AD$4))),
IF(Taxes!$N$12&gt;1,SUMIFS(Taxes!$P$77:$P$79,Taxes!$N$77:$N$79,Taxes!$N$12),IF(Taxes!$P113&lt;&gt;"",Taxes!$P113,SUMIFS(Taxes!$P$77:$P$79,Taxes!$N$77:$N$79,Taxes!$N$12)))
))
)</f>
        <v>0</v>
      </c>
      <c r="AE317" s="5">
        <f ca="1">IF(AE$4="",0,AE281*
IF(SUMIFS(Taxes!$N$14:$N$17,Taxes!$J$14:$J$17,YEAR(AE$4))=4,IF(AE$1&lt;=Taxes!$P$81*12,Taxes!$P$82,IF(AE$1&lt;=Taxes!$P$83*12,Taxes!$P$84,IF(Taxes!$P113&lt;&gt;"",Taxes!$P113,Taxes!$P$77))),
IF(SUMIFS(Taxes!$N$14:$N$17,Taxes!$J$14:$J$17,YEAR(AE$4))&gt;1,SUMIFS(Taxes!$P$77:$P$79,Taxes!$N$77:$N$79,SUMIFS(Taxes!$N$14:$N$17,Taxes!$J$14:$J$17,YEAR(AE$4))),
IF(Taxes!$N$12&gt;1,SUMIFS(Taxes!$P$77:$P$79,Taxes!$N$77:$N$79,Taxes!$N$12),IF(Taxes!$P113&lt;&gt;"",Taxes!$P113,SUMIFS(Taxes!$P$77:$P$79,Taxes!$N$77:$N$79,Taxes!$N$12)))
))
)</f>
        <v>0</v>
      </c>
      <c r="AF317" s="5">
        <f ca="1">IF(AF$4="",0,AF281*
IF(SUMIFS(Taxes!$N$14:$N$17,Taxes!$J$14:$J$17,YEAR(AF$4))=4,IF(AF$1&lt;=Taxes!$P$81*12,Taxes!$P$82,IF(AF$1&lt;=Taxes!$P$83*12,Taxes!$P$84,IF(Taxes!$P113&lt;&gt;"",Taxes!$P113,Taxes!$P$77))),
IF(SUMIFS(Taxes!$N$14:$N$17,Taxes!$J$14:$J$17,YEAR(AF$4))&gt;1,SUMIFS(Taxes!$P$77:$P$79,Taxes!$N$77:$N$79,SUMIFS(Taxes!$N$14:$N$17,Taxes!$J$14:$J$17,YEAR(AF$4))),
IF(Taxes!$N$12&gt;1,SUMIFS(Taxes!$P$77:$P$79,Taxes!$N$77:$N$79,Taxes!$N$12),IF(Taxes!$P113&lt;&gt;"",Taxes!$P113,SUMIFS(Taxes!$P$77:$P$79,Taxes!$N$77:$N$79,Taxes!$N$12)))
))
)</f>
        <v>0</v>
      </c>
      <c r="AG317" s="5">
        <f ca="1">IF(AG$4="",0,AG281*
IF(SUMIFS(Taxes!$N$14:$N$17,Taxes!$J$14:$J$17,YEAR(AG$4))=4,IF(AG$1&lt;=Taxes!$P$81*12,Taxes!$P$82,IF(AG$1&lt;=Taxes!$P$83*12,Taxes!$P$84,IF(Taxes!$P113&lt;&gt;"",Taxes!$P113,Taxes!$P$77))),
IF(SUMIFS(Taxes!$N$14:$N$17,Taxes!$J$14:$J$17,YEAR(AG$4))&gt;1,SUMIFS(Taxes!$P$77:$P$79,Taxes!$N$77:$N$79,SUMIFS(Taxes!$N$14:$N$17,Taxes!$J$14:$J$17,YEAR(AG$4))),
IF(Taxes!$N$12&gt;1,SUMIFS(Taxes!$P$77:$P$79,Taxes!$N$77:$N$79,Taxes!$N$12),IF(Taxes!$P113&lt;&gt;"",Taxes!$P113,SUMIFS(Taxes!$P$77:$P$79,Taxes!$N$77:$N$79,Taxes!$N$12)))
))
)</f>
        <v>0</v>
      </c>
      <c r="AH317" s="5">
        <f ca="1">IF(AH$4="",0,AH281*
IF(SUMIFS(Taxes!$N$14:$N$17,Taxes!$J$14:$J$17,YEAR(AH$4))=4,IF(AH$1&lt;=Taxes!$P$81*12,Taxes!$P$82,IF(AH$1&lt;=Taxes!$P$83*12,Taxes!$P$84,IF(Taxes!$P113&lt;&gt;"",Taxes!$P113,Taxes!$P$77))),
IF(SUMIFS(Taxes!$N$14:$N$17,Taxes!$J$14:$J$17,YEAR(AH$4))&gt;1,SUMIFS(Taxes!$P$77:$P$79,Taxes!$N$77:$N$79,SUMIFS(Taxes!$N$14:$N$17,Taxes!$J$14:$J$17,YEAR(AH$4))),
IF(Taxes!$N$12&gt;1,SUMIFS(Taxes!$P$77:$P$79,Taxes!$N$77:$N$79,Taxes!$N$12),IF(Taxes!$P113&lt;&gt;"",Taxes!$P113,SUMIFS(Taxes!$P$77:$P$79,Taxes!$N$77:$N$79,Taxes!$N$12)))
))
)</f>
        <v>0</v>
      </c>
      <c r="AI317" s="5">
        <f ca="1">IF(AI$4="",0,AI281*
IF(SUMIFS(Taxes!$N$14:$N$17,Taxes!$J$14:$J$17,YEAR(AI$4))=4,IF(AI$1&lt;=Taxes!$P$81*12,Taxes!$P$82,IF(AI$1&lt;=Taxes!$P$83*12,Taxes!$P$84,IF(Taxes!$P113&lt;&gt;"",Taxes!$P113,Taxes!$P$77))),
IF(SUMIFS(Taxes!$N$14:$N$17,Taxes!$J$14:$J$17,YEAR(AI$4))&gt;1,SUMIFS(Taxes!$P$77:$P$79,Taxes!$N$77:$N$79,SUMIFS(Taxes!$N$14:$N$17,Taxes!$J$14:$J$17,YEAR(AI$4))),
IF(Taxes!$N$12&gt;1,SUMIFS(Taxes!$P$77:$P$79,Taxes!$N$77:$N$79,Taxes!$N$12),IF(Taxes!$P113&lt;&gt;"",Taxes!$P113,SUMIFS(Taxes!$P$77:$P$79,Taxes!$N$77:$N$79,Taxes!$N$12)))
))
)</f>
        <v>0</v>
      </c>
      <c r="AJ317" s="5">
        <f ca="1">IF(AJ$4="",0,AJ281*
IF(SUMIFS(Taxes!$N$14:$N$17,Taxes!$J$14:$J$17,YEAR(AJ$4))=4,IF(AJ$1&lt;=Taxes!$P$81*12,Taxes!$P$82,IF(AJ$1&lt;=Taxes!$P$83*12,Taxes!$P$84,IF(Taxes!$P113&lt;&gt;"",Taxes!$P113,Taxes!$P$77))),
IF(SUMIFS(Taxes!$N$14:$N$17,Taxes!$J$14:$J$17,YEAR(AJ$4))&gt;1,SUMIFS(Taxes!$P$77:$P$79,Taxes!$N$77:$N$79,SUMIFS(Taxes!$N$14:$N$17,Taxes!$J$14:$J$17,YEAR(AJ$4))),
IF(Taxes!$N$12&gt;1,SUMIFS(Taxes!$P$77:$P$79,Taxes!$N$77:$N$79,Taxes!$N$12),IF(Taxes!$P113&lt;&gt;"",Taxes!$P113,SUMIFS(Taxes!$P$77:$P$79,Taxes!$N$77:$N$79,Taxes!$N$12)))
))
)</f>
        <v>0</v>
      </c>
      <c r="AK317" s="5">
        <f ca="1">IF(AK$4="",0,AK281*
IF(SUMIFS(Taxes!$N$14:$N$17,Taxes!$J$14:$J$17,YEAR(AK$4))=4,IF(AK$1&lt;=Taxes!$P$81*12,Taxes!$P$82,IF(AK$1&lt;=Taxes!$P$83*12,Taxes!$P$84,IF(Taxes!$P113&lt;&gt;"",Taxes!$P113,Taxes!$P$77))),
IF(SUMIFS(Taxes!$N$14:$N$17,Taxes!$J$14:$J$17,YEAR(AK$4))&gt;1,SUMIFS(Taxes!$P$77:$P$79,Taxes!$N$77:$N$79,SUMIFS(Taxes!$N$14:$N$17,Taxes!$J$14:$J$17,YEAR(AK$4))),
IF(Taxes!$N$12&gt;1,SUMIFS(Taxes!$P$77:$P$79,Taxes!$N$77:$N$79,Taxes!$N$12),IF(Taxes!$P113&lt;&gt;"",Taxes!$P113,SUMIFS(Taxes!$P$77:$P$79,Taxes!$N$77:$N$79,Taxes!$N$12)))
))
)</f>
        <v>0</v>
      </c>
      <c r="AL317" s="5">
        <f ca="1">IF(AL$4="",0,AL281*
IF(SUMIFS(Taxes!$N$14:$N$17,Taxes!$J$14:$J$17,YEAR(AL$4))=4,IF(AL$1&lt;=Taxes!$P$81*12,Taxes!$P$82,IF(AL$1&lt;=Taxes!$P$83*12,Taxes!$P$84,IF(Taxes!$P113&lt;&gt;"",Taxes!$P113,Taxes!$P$77))),
IF(SUMIFS(Taxes!$N$14:$N$17,Taxes!$J$14:$J$17,YEAR(AL$4))&gt;1,SUMIFS(Taxes!$P$77:$P$79,Taxes!$N$77:$N$79,SUMIFS(Taxes!$N$14:$N$17,Taxes!$J$14:$J$17,YEAR(AL$4))),
IF(Taxes!$N$12&gt;1,SUMIFS(Taxes!$P$77:$P$79,Taxes!$N$77:$N$79,Taxes!$N$12),IF(Taxes!$P113&lt;&gt;"",Taxes!$P113,SUMIFS(Taxes!$P$77:$P$79,Taxes!$N$77:$N$79,Taxes!$N$12)))
))
)</f>
        <v>0</v>
      </c>
      <c r="AM317" s="5">
        <f ca="1">IF(AM$4="",0,AM281*
IF(SUMIFS(Taxes!$N$14:$N$17,Taxes!$J$14:$J$17,YEAR(AM$4))=4,IF(AM$1&lt;=Taxes!$P$81*12,Taxes!$P$82,IF(AM$1&lt;=Taxes!$P$83*12,Taxes!$P$84,IF(Taxes!$P113&lt;&gt;"",Taxes!$P113,Taxes!$P$77))),
IF(SUMIFS(Taxes!$N$14:$N$17,Taxes!$J$14:$J$17,YEAR(AM$4))&gt;1,SUMIFS(Taxes!$P$77:$P$79,Taxes!$N$77:$N$79,SUMIFS(Taxes!$N$14:$N$17,Taxes!$J$14:$J$17,YEAR(AM$4))),
IF(Taxes!$N$12&gt;1,SUMIFS(Taxes!$P$77:$P$79,Taxes!$N$77:$N$79,Taxes!$N$12),IF(Taxes!$P113&lt;&gt;"",Taxes!$P113,SUMIFS(Taxes!$P$77:$P$79,Taxes!$N$77:$N$79,Taxes!$N$12)))
))
)</f>
        <v>3500</v>
      </c>
      <c r="AN317" s="5">
        <f ca="1">IF(AN$4="",0,AN281*
IF(SUMIFS(Taxes!$N$14:$N$17,Taxes!$J$14:$J$17,YEAR(AN$4))=4,IF(AN$1&lt;=Taxes!$P$81*12,Taxes!$P$82,IF(AN$1&lt;=Taxes!$P$83*12,Taxes!$P$84,IF(Taxes!$P113&lt;&gt;"",Taxes!$P113,Taxes!$P$77))),
IF(SUMIFS(Taxes!$N$14:$N$17,Taxes!$J$14:$J$17,YEAR(AN$4))&gt;1,SUMIFS(Taxes!$P$77:$P$79,Taxes!$N$77:$N$79,SUMIFS(Taxes!$N$14:$N$17,Taxes!$J$14:$J$17,YEAR(AN$4))),
IF(Taxes!$N$12&gt;1,SUMIFS(Taxes!$P$77:$P$79,Taxes!$N$77:$N$79,Taxes!$N$12),IF(Taxes!$P113&lt;&gt;"",Taxes!$P113,SUMIFS(Taxes!$P$77:$P$79,Taxes!$N$77:$N$79,Taxes!$N$12)))
))
)</f>
        <v>3500</v>
      </c>
      <c r="AO317" s="5">
        <f ca="1">IF(AO$4="",0,AO281*
IF(SUMIFS(Taxes!$N$14:$N$17,Taxes!$J$14:$J$17,YEAR(AO$4))=4,IF(AO$1&lt;=Taxes!$P$81*12,Taxes!$P$82,IF(AO$1&lt;=Taxes!$P$83*12,Taxes!$P$84,IF(Taxes!$P113&lt;&gt;"",Taxes!$P113,Taxes!$P$77))),
IF(SUMIFS(Taxes!$N$14:$N$17,Taxes!$J$14:$J$17,YEAR(AO$4))&gt;1,SUMIFS(Taxes!$P$77:$P$79,Taxes!$N$77:$N$79,SUMIFS(Taxes!$N$14:$N$17,Taxes!$J$14:$J$17,YEAR(AO$4))),
IF(Taxes!$N$12&gt;1,SUMIFS(Taxes!$P$77:$P$79,Taxes!$N$77:$N$79,Taxes!$N$12),IF(Taxes!$P113&lt;&gt;"",Taxes!$P113,SUMIFS(Taxes!$P$77:$P$79,Taxes!$N$77:$N$79,Taxes!$N$12)))
))
)</f>
        <v>3500</v>
      </c>
      <c r="AP317" s="5">
        <f ca="1">IF(AP$4="",0,AP281*
IF(SUMIFS(Taxes!$N$14:$N$17,Taxes!$J$14:$J$17,YEAR(AP$4))=4,IF(AP$1&lt;=Taxes!$P$81*12,Taxes!$P$82,IF(AP$1&lt;=Taxes!$P$83*12,Taxes!$P$84,IF(Taxes!$P113&lt;&gt;"",Taxes!$P113,Taxes!$P$77))),
IF(SUMIFS(Taxes!$N$14:$N$17,Taxes!$J$14:$J$17,YEAR(AP$4))&gt;1,SUMIFS(Taxes!$P$77:$P$79,Taxes!$N$77:$N$79,SUMIFS(Taxes!$N$14:$N$17,Taxes!$J$14:$J$17,YEAR(AP$4))),
IF(Taxes!$N$12&gt;1,SUMIFS(Taxes!$P$77:$P$79,Taxes!$N$77:$N$79,Taxes!$N$12),IF(Taxes!$P113&lt;&gt;"",Taxes!$P113,SUMIFS(Taxes!$P$77:$P$79,Taxes!$N$77:$N$79,Taxes!$N$12)))
))
)</f>
        <v>3500</v>
      </c>
      <c r="AQ317" s="5">
        <f ca="1">IF(AQ$4="",0,AQ281*
IF(SUMIFS(Taxes!$N$14:$N$17,Taxes!$J$14:$J$17,YEAR(AQ$4))=4,IF(AQ$1&lt;=Taxes!$P$81*12,Taxes!$P$82,IF(AQ$1&lt;=Taxes!$P$83*12,Taxes!$P$84,IF(Taxes!$P113&lt;&gt;"",Taxes!$P113,Taxes!$P$77))),
IF(SUMIFS(Taxes!$N$14:$N$17,Taxes!$J$14:$J$17,YEAR(AQ$4))&gt;1,SUMIFS(Taxes!$P$77:$P$79,Taxes!$N$77:$N$79,SUMIFS(Taxes!$N$14:$N$17,Taxes!$J$14:$J$17,YEAR(AQ$4))),
IF(Taxes!$N$12&gt;1,SUMIFS(Taxes!$P$77:$P$79,Taxes!$N$77:$N$79,Taxes!$N$12),IF(Taxes!$P113&lt;&gt;"",Taxes!$P113,SUMIFS(Taxes!$P$77:$P$79,Taxes!$N$77:$N$79,Taxes!$N$12)))
))
)</f>
        <v>3500</v>
      </c>
      <c r="AR317" s="5">
        <f ca="1">IF(AR$4="",0,AR281*
IF(SUMIFS(Taxes!$N$14:$N$17,Taxes!$J$14:$J$17,YEAR(AR$4))=4,IF(AR$1&lt;=Taxes!$P$81*12,Taxes!$P$82,IF(AR$1&lt;=Taxes!$P$83*12,Taxes!$P$84,IF(Taxes!$P113&lt;&gt;"",Taxes!$P113,Taxes!$P$77))),
IF(SUMIFS(Taxes!$N$14:$N$17,Taxes!$J$14:$J$17,YEAR(AR$4))&gt;1,SUMIFS(Taxes!$P$77:$P$79,Taxes!$N$77:$N$79,SUMIFS(Taxes!$N$14:$N$17,Taxes!$J$14:$J$17,YEAR(AR$4))),
IF(Taxes!$N$12&gt;1,SUMIFS(Taxes!$P$77:$P$79,Taxes!$N$77:$N$79,Taxes!$N$12),IF(Taxes!$P113&lt;&gt;"",Taxes!$P113,SUMIFS(Taxes!$P$77:$P$79,Taxes!$N$77:$N$79,Taxes!$N$12)))
))
)</f>
        <v>3500</v>
      </c>
      <c r="AS317" s="5">
        <f ca="1">IF(AS$4="",0,AS281*
IF(SUMIFS(Taxes!$N$14:$N$17,Taxes!$J$14:$J$17,YEAR(AS$4))=4,IF(AS$1&lt;=Taxes!$P$81*12,Taxes!$P$82,IF(AS$1&lt;=Taxes!$P$83*12,Taxes!$P$84,IF(Taxes!$P113&lt;&gt;"",Taxes!$P113,Taxes!$P$77))),
IF(SUMIFS(Taxes!$N$14:$N$17,Taxes!$J$14:$J$17,YEAR(AS$4))&gt;1,SUMIFS(Taxes!$P$77:$P$79,Taxes!$N$77:$N$79,SUMIFS(Taxes!$N$14:$N$17,Taxes!$J$14:$J$17,YEAR(AS$4))),
IF(Taxes!$N$12&gt;1,SUMIFS(Taxes!$P$77:$P$79,Taxes!$N$77:$N$79,Taxes!$N$12),IF(Taxes!$P113&lt;&gt;"",Taxes!$P113,SUMIFS(Taxes!$P$77:$P$79,Taxes!$N$77:$N$79,Taxes!$N$12)))
))
)</f>
        <v>3500</v>
      </c>
      <c r="AT317" s="5">
        <f ca="1">IF(AT$4="",0,AT281*
IF(SUMIFS(Taxes!$N$14:$N$17,Taxes!$J$14:$J$17,YEAR(AT$4))=4,IF(AT$1&lt;=Taxes!$P$81*12,Taxes!$P$82,IF(AT$1&lt;=Taxes!$P$83*12,Taxes!$P$84,IF(Taxes!$P113&lt;&gt;"",Taxes!$P113,Taxes!$P$77))),
IF(SUMIFS(Taxes!$N$14:$N$17,Taxes!$J$14:$J$17,YEAR(AT$4))&gt;1,SUMIFS(Taxes!$P$77:$P$79,Taxes!$N$77:$N$79,SUMIFS(Taxes!$N$14:$N$17,Taxes!$J$14:$J$17,YEAR(AT$4))),
IF(Taxes!$N$12&gt;1,SUMIFS(Taxes!$P$77:$P$79,Taxes!$N$77:$N$79,Taxes!$N$12),IF(Taxes!$P113&lt;&gt;"",Taxes!$P113,SUMIFS(Taxes!$P$77:$P$79,Taxes!$N$77:$N$79,Taxes!$N$12)))
))
)</f>
        <v>3500</v>
      </c>
      <c r="AU317" s="5">
        <f ca="1">IF(AU$4="",0,AU281*
IF(SUMIFS(Taxes!$N$14:$N$17,Taxes!$J$14:$J$17,YEAR(AU$4))=4,IF(AU$1&lt;=Taxes!$P$81*12,Taxes!$P$82,IF(AU$1&lt;=Taxes!$P$83*12,Taxes!$P$84,IF(Taxes!$P113&lt;&gt;"",Taxes!$P113,Taxes!$P$77))),
IF(SUMIFS(Taxes!$N$14:$N$17,Taxes!$J$14:$J$17,YEAR(AU$4))&gt;1,SUMIFS(Taxes!$P$77:$P$79,Taxes!$N$77:$N$79,SUMIFS(Taxes!$N$14:$N$17,Taxes!$J$14:$J$17,YEAR(AU$4))),
IF(Taxes!$N$12&gt;1,SUMIFS(Taxes!$P$77:$P$79,Taxes!$N$77:$N$79,Taxes!$N$12),IF(Taxes!$P113&lt;&gt;"",Taxes!$P113,SUMIFS(Taxes!$P$77:$P$79,Taxes!$N$77:$N$79,Taxes!$N$12)))
))
)</f>
        <v>3500</v>
      </c>
      <c r="AV317" s="5">
        <f ca="1">IF(AV$4="",0,AV281*
IF(SUMIFS(Taxes!$N$14:$N$17,Taxes!$J$14:$J$17,YEAR(AV$4))=4,IF(AV$1&lt;=Taxes!$P$81*12,Taxes!$P$82,IF(AV$1&lt;=Taxes!$P$83*12,Taxes!$P$84,IF(Taxes!$P113&lt;&gt;"",Taxes!$P113,Taxes!$P$77))),
IF(SUMIFS(Taxes!$N$14:$N$17,Taxes!$J$14:$J$17,YEAR(AV$4))&gt;1,SUMIFS(Taxes!$P$77:$P$79,Taxes!$N$77:$N$79,SUMIFS(Taxes!$N$14:$N$17,Taxes!$J$14:$J$17,YEAR(AV$4))),
IF(Taxes!$N$12&gt;1,SUMIFS(Taxes!$P$77:$P$79,Taxes!$N$77:$N$79,Taxes!$N$12),IF(Taxes!$P113&lt;&gt;"",Taxes!$P113,SUMIFS(Taxes!$P$77:$P$79,Taxes!$N$77:$N$79,Taxes!$N$12)))
))
)</f>
        <v>3675</v>
      </c>
      <c r="AW317" s="5">
        <f ca="1">IF(AW$4="",0,AW281*
IF(SUMIFS(Taxes!$N$14:$N$17,Taxes!$J$14:$J$17,YEAR(AW$4))=4,IF(AW$1&lt;=Taxes!$P$81*12,Taxes!$P$82,IF(AW$1&lt;=Taxes!$P$83*12,Taxes!$P$84,IF(Taxes!$P113&lt;&gt;"",Taxes!$P113,Taxes!$P$77))),
IF(SUMIFS(Taxes!$N$14:$N$17,Taxes!$J$14:$J$17,YEAR(AW$4))&gt;1,SUMIFS(Taxes!$P$77:$P$79,Taxes!$N$77:$N$79,SUMIFS(Taxes!$N$14:$N$17,Taxes!$J$14:$J$17,YEAR(AW$4))),
IF(Taxes!$N$12&gt;1,SUMIFS(Taxes!$P$77:$P$79,Taxes!$N$77:$N$79,Taxes!$N$12),IF(Taxes!$P113&lt;&gt;"",Taxes!$P113,SUMIFS(Taxes!$P$77:$P$79,Taxes!$N$77:$N$79,Taxes!$N$12)))
))
)</f>
        <v>3675</v>
      </c>
      <c r="AX317" s="5">
        <f ca="1">IF(AX$4="",0,AX281*
IF(SUMIFS(Taxes!$N$14:$N$17,Taxes!$J$14:$J$17,YEAR(AX$4))=4,IF(AX$1&lt;=Taxes!$P$81*12,Taxes!$P$82,IF(AX$1&lt;=Taxes!$P$83*12,Taxes!$P$84,IF(Taxes!$P113&lt;&gt;"",Taxes!$P113,Taxes!$P$77))),
IF(SUMIFS(Taxes!$N$14:$N$17,Taxes!$J$14:$J$17,YEAR(AX$4))&gt;1,SUMIFS(Taxes!$P$77:$P$79,Taxes!$N$77:$N$79,SUMIFS(Taxes!$N$14:$N$17,Taxes!$J$14:$J$17,YEAR(AX$4))),
IF(Taxes!$N$12&gt;1,SUMIFS(Taxes!$P$77:$P$79,Taxes!$N$77:$N$79,Taxes!$N$12),IF(Taxes!$P113&lt;&gt;"",Taxes!$P113,SUMIFS(Taxes!$P$77:$P$79,Taxes!$N$77:$N$79,Taxes!$N$12)))
))
)</f>
        <v>3675</v>
      </c>
      <c r="AY317" s="5">
        <f ca="1">IF(AY$4="",0,AY281*
IF(SUMIFS(Taxes!$N$14:$N$17,Taxes!$J$14:$J$17,YEAR(AY$4))=4,IF(AY$1&lt;=Taxes!$P$81*12,Taxes!$P$82,IF(AY$1&lt;=Taxes!$P$83*12,Taxes!$P$84,IF(Taxes!$P113&lt;&gt;"",Taxes!$P113,Taxes!$P$77))),
IF(SUMIFS(Taxes!$N$14:$N$17,Taxes!$J$14:$J$17,YEAR(AY$4))&gt;1,SUMIFS(Taxes!$P$77:$P$79,Taxes!$N$77:$N$79,SUMIFS(Taxes!$N$14:$N$17,Taxes!$J$14:$J$17,YEAR(AY$4))),
IF(Taxes!$N$12&gt;1,SUMIFS(Taxes!$P$77:$P$79,Taxes!$N$77:$N$79,Taxes!$N$12),IF(Taxes!$P113&lt;&gt;"",Taxes!$P113,SUMIFS(Taxes!$P$77:$P$79,Taxes!$N$77:$N$79,Taxes!$N$12)))
))
)</f>
        <v>3675</v>
      </c>
      <c r="AZ317" s="5">
        <f ca="1">IF(AZ$4="",0,AZ281*
IF(SUMIFS(Taxes!$N$14:$N$17,Taxes!$J$14:$J$17,YEAR(AZ$4))=4,IF(AZ$1&lt;=Taxes!$P$81*12,Taxes!$P$82,IF(AZ$1&lt;=Taxes!$P$83*12,Taxes!$P$84,IF(Taxes!$P113&lt;&gt;"",Taxes!$P113,Taxes!$P$77))),
IF(SUMIFS(Taxes!$N$14:$N$17,Taxes!$J$14:$J$17,YEAR(AZ$4))&gt;1,SUMIFS(Taxes!$P$77:$P$79,Taxes!$N$77:$N$79,SUMIFS(Taxes!$N$14:$N$17,Taxes!$J$14:$J$17,YEAR(AZ$4))),
IF(Taxes!$N$12&gt;1,SUMIFS(Taxes!$P$77:$P$79,Taxes!$N$77:$N$79,Taxes!$N$12),IF(Taxes!$P113&lt;&gt;"",Taxes!$P113,SUMIFS(Taxes!$P$77:$P$79,Taxes!$N$77:$N$79,Taxes!$N$12)))
))
)</f>
        <v>3675</v>
      </c>
      <c r="BA317" s="5">
        <f ca="1">IF(BA$4="",0,BA281*
IF(SUMIFS(Taxes!$N$14:$N$17,Taxes!$J$14:$J$17,YEAR(BA$4))=4,IF(BA$1&lt;=Taxes!$P$81*12,Taxes!$P$82,IF(BA$1&lt;=Taxes!$P$83*12,Taxes!$P$84,IF(Taxes!$P113&lt;&gt;"",Taxes!$P113,Taxes!$P$77))),
IF(SUMIFS(Taxes!$N$14:$N$17,Taxes!$J$14:$J$17,YEAR(BA$4))&gt;1,SUMIFS(Taxes!$P$77:$P$79,Taxes!$N$77:$N$79,SUMIFS(Taxes!$N$14:$N$17,Taxes!$J$14:$J$17,YEAR(BA$4))),
IF(Taxes!$N$12&gt;1,SUMIFS(Taxes!$P$77:$P$79,Taxes!$N$77:$N$79,Taxes!$N$12),IF(Taxes!$P113&lt;&gt;"",Taxes!$P113,SUMIFS(Taxes!$P$77:$P$79,Taxes!$N$77:$N$79,Taxes!$N$12)))
))
)</f>
        <v>3675</v>
      </c>
      <c r="BB317" s="5">
        <f ca="1">IF(BB$4="",0,BB281*
IF(SUMIFS(Taxes!$N$14:$N$17,Taxes!$J$14:$J$17,YEAR(BB$4))=4,IF(BB$1&lt;=Taxes!$P$81*12,Taxes!$P$82,IF(BB$1&lt;=Taxes!$P$83*12,Taxes!$P$84,IF(Taxes!$P113&lt;&gt;"",Taxes!$P113,Taxes!$P$77))),
IF(SUMIFS(Taxes!$N$14:$N$17,Taxes!$J$14:$J$17,YEAR(BB$4))&gt;1,SUMIFS(Taxes!$P$77:$P$79,Taxes!$N$77:$N$79,SUMIFS(Taxes!$N$14:$N$17,Taxes!$J$14:$J$17,YEAR(BB$4))),
IF(Taxes!$N$12&gt;1,SUMIFS(Taxes!$P$77:$P$79,Taxes!$N$77:$N$79,Taxes!$N$12),IF(Taxes!$P113&lt;&gt;"",Taxes!$P113,SUMIFS(Taxes!$P$77:$P$79,Taxes!$N$77:$N$79,Taxes!$N$12)))
))
)</f>
        <v>3675</v>
      </c>
      <c r="BC317" s="5">
        <f ca="1">IF(BC$4="",0,BC281*
IF(SUMIFS(Taxes!$N$14:$N$17,Taxes!$J$14:$J$17,YEAR(BC$4))=4,IF(BC$1&lt;=Taxes!$P$81*12,Taxes!$P$82,IF(BC$1&lt;=Taxes!$P$83*12,Taxes!$P$84,IF(Taxes!$P113&lt;&gt;"",Taxes!$P113,Taxes!$P$77))),
IF(SUMIFS(Taxes!$N$14:$N$17,Taxes!$J$14:$J$17,YEAR(BC$4))&gt;1,SUMIFS(Taxes!$P$77:$P$79,Taxes!$N$77:$N$79,SUMIFS(Taxes!$N$14:$N$17,Taxes!$J$14:$J$17,YEAR(BC$4))),
IF(Taxes!$N$12&gt;1,SUMIFS(Taxes!$P$77:$P$79,Taxes!$N$77:$N$79,Taxes!$N$12),IF(Taxes!$P113&lt;&gt;"",Taxes!$P113,SUMIFS(Taxes!$P$77:$P$79,Taxes!$N$77:$N$79,Taxes!$N$12)))
))
)</f>
        <v>3675</v>
      </c>
      <c r="BD317" s="5">
        <f ca="1">IF(BD$4="",0,BD281*
IF(SUMIFS(Taxes!$N$14:$N$17,Taxes!$J$14:$J$17,YEAR(BD$4))=4,IF(BD$1&lt;=Taxes!$P$81*12,Taxes!$P$82,IF(BD$1&lt;=Taxes!$P$83*12,Taxes!$P$84,IF(Taxes!$P113&lt;&gt;"",Taxes!$P113,Taxes!$P$77))),
IF(SUMIFS(Taxes!$N$14:$N$17,Taxes!$J$14:$J$17,YEAR(BD$4))&gt;1,SUMIFS(Taxes!$P$77:$P$79,Taxes!$N$77:$N$79,SUMIFS(Taxes!$N$14:$N$17,Taxes!$J$14:$J$17,YEAR(BD$4))),
IF(Taxes!$N$12&gt;1,SUMIFS(Taxes!$P$77:$P$79,Taxes!$N$77:$N$79,Taxes!$N$12),IF(Taxes!$P113&lt;&gt;"",Taxes!$P113,SUMIFS(Taxes!$P$77:$P$79,Taxes!$N$77:$N$79,Taxes!$N$12)))
))
)</f>
        <v>3675</v>
      </c>
      <c r="BE317" s="5">
        <f ca="1">IF(BE$4="",0,BE281*
IF(SUMIFS(Taxes!$N$14:$N$17,Taxes!$J$14:$J$17,YEAR(BE$4))=4,IF(BE$1&lt;=Taxes!$P$81*12,Taxes!$P$82,IF(BE$1&lt;=Taxes!$P$83*12,Taxes!$P$84,IF(Taxes!$P113&lt;&gt;"",Taxes!$P113,Taxes!$P$77))),
IF(SUMIFS(Taxes!$N$14:$N$17,Taxes!$J$14:$J$17,YEAR(BE$4))&gt;1,SUMIFS(Taxes!$P$77:$P$79,Taxes!$N$77:$N$79,SUMIFS(Taxes!$N$14:$N$17,Taxes!$J$14:$J$17,YEAR(BE$4))),
IF(Taxes!$N$12&gt;1,SUMIFS(Taxes!$P$77:$P$79,Taxes!$N$77:$N$79,Taxes!$N$12),IF(Taxes!$P113&lt;&gt;"",Taxes!$P113,SUMIFS(Taxes!$P$77:$P$79,Taxes!$N$77:$N$79,Taxes!$N$12)))
))
)</f>
        <v>3675</v>
      </c>
      <c r="BF317" s="5">
        <f ca="1">IF(BF$4="",0,BF281*
IF(SUMIFS(Taxes!$N$14:$N$17,Taxes!$J$14:$J$17,YEAR(BF$4))=4,IF(BF$1&lt;=Taxes!$P$81*12,Taxes!$P$82,IF(BF$1&lt;=Taxes!$P$83*12,Taxes!$P$84,IF(Taxes!$P113&lt;&gt;"",Taxes!$P113,Taxes!$P$77))),
IF(SUMIFS(Taxes!$N$14:$N$17,Taxes!$J$14:$J$17,YEAR(BF$4))&gt;1,SUMIFS(Taxes!$P$77:$P$79,Taxes!$N$77:$N$79,SUMIFS(Taxes!$N$14:$N$17,Taxes!$J$14:$J$17,YEAR(BF$4))),
IF(Taxes!$N$12&gt;1,SUMIFS(Taxes!$P$77:$P$79,Taxes!$N$77:$N$79,Taxes!$N$12),IF(Taxes!$P113&lt;&gt;"",Taxes!$P113,SUMIFS(Taxes!$P$77:$P$79,Taxes!$N$77:$N$79,Taxes!$N$12)))
))
)</f>
        <v>3675</v>
      </c>
      <c r="BG317" s="5">
        <f ca="1">IF(BG$4="",0,BG281*
IF(SUMIFS(Taxes!$N$14:$N$17,Taxes!$J$14:$J$17,YEAR(BG$4))=4,IF(BG$1&lt;=Taxes!$P$81*12,Taxes!$P$82,IF(BG$1&lt;=Taxes!$P$83*12,Taxes!$P$84,IF(Taxes!$P113&lt;&gt;"",Taxes!$P113,Taxes!$P$77))),
IF(SUMIFS(Taxes!$N$14:$N$17,Taxes!$J$14:$J$17,YEAR(BG$4))&gt;1,SUMIFS(Taxes!$P$77:$P$79,Taxes!$N$77:$N$79,SUMIFS(Taxes!$N$14:$N$17,Taxes!$J$14:$J$17,YEAR(BG$4))),
IF(Taxes!$N$12&gt;1,SUMIFS(Taxes!$P$77:$P$79,Taxes!$N$77:$N$79,Taxes!$N$12),IF(Taxes!$P113&lt;&gt;"",Taxes!$P113,SUMIFS(Taxes!$P$77:$P$79,Taxes!$N$77:$N$79,Taxes!$N$12)))
))
)</f>
        <v>3675</v>
      </c>
      <c r="BH317" s="5">
        <f ca="1">IF(BH$4="",0,BH281*
IF(SUMIFS(Taxes!$N$14:$N$17,Taxes!$J$14:$J$17,YEAR(BH$4))=4,IF(BH$1&lt;=Taxes!$P$81*12,Taxes!$P$82,IF(BH$1&lt;=Taxes!$P$83*12,Taxes!$P$84,IF(Taxes!$P113&lt;&gt;"",Taxes!$P113,Taxes!$P$77))),
IF(SUMIFS(Taxes!$N$14:$N$17,Taxes!$J$14:$J$17,YEAR(BH$4))&gt;1,SUMIFS(Taxes!$P$77:$P$79,Taxes!$N$77:$N$79,SUMIFS(Taxes!$N$14:$N$17,Taxes!$J$14:$J$17,YEAR(BH$4))),
IF(Taxes!$N$12&gt;1,SUMIFS(Taxes!$P$77:$P$79,Taxes!$N$77:$N$79,Taxes!$N$12),IF(Taxes!$P113&lt;&gt;"",Taxes!$P113,SUMIFS(Taxes!$P$77:$P$79,Taxes!$N$77:$N$79,Taxes!$N$12)))
))
)</f>
        <v>3858.7500000000009</v>
      </c>
      <c r="BI317" s="5">
        <f ca="1">IF(BI$4="",0,BI281*
IF(SUMIFS(Taxes!$N$14:$N$17,Taxes!$J$14:$J$17,YEAR(BI$4))=4,IF(BI$1&lt;=Taxes!$P$81*12,Taxes!$P$82,IF(BI$1&lt;=Taxes!$P$83*12,Taxes!$P$84,IF(Taxes!$P113&lt;&gt;"",Taxes!$P113,Taxes!$P$77))),
IF(SUMIFS(Taxes!$N$14:$N$17,Taxes!$J$14:$J$17,YEAR(BI$4))&gt;1,SUMIFS(Taxes!$P$77:$P$79,Taxes!$N$77:$N$79,SUMIFS(Taxes!$N$14:$N$17,Taxes!$J$14:$J$17,YEAR(BI$4))),
IF(Taxes!$N$12&gt;1,SUMIFS(Taxes!$P$77:$P$79,Taxes!$N$77:$N$79,Taxes!$N$12),IF(Taxes!$P113&lt;&gt;"",Taxes!$P113,SUMIFS(Taxes!$P$77:$P$79,Taxes!$N$77:$N$79,Taxes!$N$12)))
))
)</f>
        <v>3858.7500000000009</v>
      </c>
      <c r="BJ317" s="5">
        <f ca="1">IF(BJ$4="",0,BJ281*
IF(SUMIFS(Taxes!$N$14:$N$17,Taxes!$J$14:$J$17,YEAR(BJ$4))=4,IF(BJ$1&lt;=Taxes!$P$81*12,Taxes!$P$82,IF(BJ$1&lt;=Taxes!$P$83*12,Taxes!$P$84,IF(Taxes!$P113&lt;&gt;"",Taxes!$P113,Taxes!$P$77))),
IF(SUMIFS(Taxes!$N$14:$N$17,Taxes!$J$14:$J$17,YEAR(BJ$4))&gt;1,SUMIFS(Taxes!$P$77:$P$79,Taxes!$N$77:$N$79,SUMIFS(Taxes!$N$14:$N$17,Taxes!$J$14:$J$17,YEAR(BJ$4))),
IF(Taxes!$N$12&gt;1,SUMIFS(Taxes!$P$77:$P$79,Taxes!$N$77:$N$79,Taxes!$N$12),IF(Taxes!$P113&lt;&gt;"",Taxes!$P113,SUMIFS(Taxes!$P$77:$P$79,Taxes!$N$77:$N$79,Taxes!$N$12)))
))
)</f>
        <v>3858.7500000000009</v>
      </c>
      <c r="BK317" s="5">
        <f ca="1">IF(BK$4="",0,BK281*
IF(SUMIFS(Taxes!$N$14:$N$17,Taxes!$J$14:$J$17,YEAR(BK$4))=4,IF(BK$1&lt;=Taxes!$P$81*12,Taxes!$P$82,IF(BK$1&lt;=Taxes!$P$83*12,Taxes!$P$84,IF(Taxes!$P113&lt;&gt;"",Taxes!$P113,Taxes!$P$77))),
IF(SUMIFS(Taxes!$N$14:$N$17,Taxes!$J$14:$J$17,YEAR(BK$4))&gt;1,SUMIFS(Taxes!$P$77:$P$79,Taxes!$N$77:$N$79,SUMIFS(Taxes!$N$14:$N$17,Taxes!$J$14:$J$17,YEAR(BK$4))),
IF(Taxes!$N$12&gt;1,SUMIFS(Taxes!$P$77:$P$79,Taxes!$N$77:$N$79,Taxes!$N$12),IF(Taxes!$P113&lt;&gt;"",Taxes!$P113,SUMIFS(Taxes!$P$77:$P$79,Taxes!$N$77:$N$79,Taxes!$N$12)))
))
)</f>
        <v>3858.7500000000009</v>
      </c>
      <c r="BL317" s="5">
        <f ca="1">IF(BL$4="",0,BL281*
IF(SUMIFS(Taxes!$N$14:$N$17,Taxes!$J$14:$J$17,YEAR(BL$4))=4,IF(BL$1&lt;=Taxes!$P$81*12,Taxes!$P$82,IF(BL$1&lt;=Taxes!$P$83*12,Taxes!$P$84,IF(Taxes!$P113&lt;&gt;"",Taxes!$P113,Taxes!$P$77))),
IF(SUMIFS(Taxes!$N$14:$N$17,Taxes!$J$14:$J$17,YEAR(BL$4))&gt;1,SUMIFS(Taxes!$P$77:$P$79,Taxes!$N$77:$N$79,SUMIFS(Taxes!$N$14:$N$17,Taxes!$J$14:$J$17,YEAR(BL$4))),
IF(Taxes!$N$12&gt;1,SUMIFS(Taxes!$P$77:$P$79,Taxes!$N$77:$N$79,Taxes!$N$12),IF(Taxes!$P113&lt;&gt;"",Taxes!$P113,SUMIFS(Taxes!$P$77:$P$79,Taxes!$N$77:$N$79,Taxes!$N$12)))
))
)</f>
        <v>3858.7500000000009</v>
      </c>
      <c r="BM317" s="5">
        <f ca="1">IF(BM$4="",0,BM281*
IF(SUMIFS(Taxes!$N$14:$N$17,Taxes!$J$14:$J$17,YEAR(BM$4))=4,IF(BM$1&lt;=Taxes!$P$81*12,Taxes!$P$82,IF(BM$1&lt;=Taxes!$P$83*12,Taxes!$P$84,IF(Taxes!$P113&lt;&gt;"",Taxes!$P113,Taxes!$P$77))),
IF(SUMIFS(Taxes!$N$14:$N$17,Taxes!$J$14:$J$17,YEAR(BM$4))&gt;1,SUMIFS(Taxes!$P$77:$P$79,Taxes!$N$77:$N$79,SUMIFS(Taxes!$N$14:$N$17,Taxes!$J$14:$J$17,YEAR(BM$4))),
IF(Taxes!$N$12&gt;1,SUMIFS(Taxes!$P$77:$P$79,Taxes!$N$77:$N$79,Taxes!$N$12),IF(Taxes!$P113&lt;&gt;"",Taxes!$P113,SUMIFS(Taxes!$P$77:$P$79,Taxes!$N$77:$N$79,Taxes!$N$12)))
))
)</f>
        <v>3858.7500000000009</v>
      </c>
      <c r="BN317" s="5">
        <f ca="1">IF(BN$4="",0,BN281*
IF(SUMIFS(Taxes!$N$14:$N$17,Taxes!$J$14:$J$17,YEAR(BN$4))=4,IF(BN$1&lt;=Taxes!$P$81*12,Taxes!$P$82,IF(BN$1&lt;=Taxes!$P$83*12,Taxes!$P$84,IF(Taxes!$P113&lt;&gt;"",Taxes!$P113,Taxes!$P$77))),
IF(SUMIFS(Taxes!$N$14:$N$17,Taxes!$J$14:$J$17,YEAR(BN$4))&gt;1,SUMIFS(Taxes!$P$77:$P$79,Taxes!$N$77:$N$79,SUMIFS(Taxes!$N$14:$N$17,Taxes!$J$14:$J$17,YEAR(BN$4))),
IF(Taxes!$N$12&gt;1,SUMIFS(Taxes!$P$77:$P$79,Taxes!$N$77:$N$79,Taxes!$N$12),IF(Taxes!$P113&lt;&gt;"",Taxes!$P113,SUMIFS(Taxes!$P$77:$P$79,Taxes!$N$77:$N$79,Taxes!$N$12)))
))
)</f>
        <v>3858.7500000000009</v>
      </c>
      <c r="BO317" s="5">
        <f ca="1">IF(BO$4="",0,BO281*
IF(SUMIFS(Taxes!$N$14:$N$17,Taxes!$J$14:$J$17,YEAR(BO$4))=4,IF(BO$1&lt;=Taxes!$P$81*12,Taxes!$P$82,IF(BO$1&lt;=Taxes!$P$83*12,Taxes!$P$84,IF(Taxes!$P113&lt;&gt;"",Taxes!$P113,Taxes!$P$77))),
IF(SUMIFS(Taxes!$N$14:$N$17,Taxes!$J$14:$J$17,YEAR(BO$4))&gt;1,SUMIFS(Taxes!$P$77:$P$79,Taxes!$N$77:$N$79,SUMIFS(Taxes!$N$14:$N$17,Taxes!$J$14:$J$17,YEAR(BO$4))),
IF(Taxes!$N$12&gt;1,SUMIFS(Taxes!$P$77:$P$79,Taxes!$N$77:$N$79,Taxes!$N$12),IF(Taxes!$P113&lt;&gt;"",Taxes!$P113,SUMIFS(Taxes!$P$77:$P$79,Taxes!$N$77:$N$79,Taxes!$N$12)))
))
)</f>
        <v>3858.7500000000009</v>
      </c>
      <c r="BP317" s="5">
        <f ca="1">IF(BP$4="",0,BP281*
IF(SUMIFS(Taxes!$N$14:$N$17,Taxes!$J$14:$J$17,YEAR(BP$4))=4,IF(BP$1&lt;=Taxes!$P$81*12,Taxes!$P$82,IF(BP$1&lt;=Taxes!$P$83*12,Taxes!$P$84,IF(Taxes!$P113&lt;&gt;"",Taxes!$P113,Taxes!$P$77))),
IF(SUMIFS(Taxes!$N$14:$N$17,Taxes!$J$14:$J$17,YEAR(BP$4))&gt;1,SUMIFS(Taxes!$P$77:$P$79,Taxes!$N$77:$N$79,SUMIFS(Taxes!$N$14:$N$17,Taxes!$J$14:$J$17,YEAR(BP$4))),
IF(Taxes!$N$12&gt;1,SUMIFS(Taxes!$P$77:$P$79,Taxes!$N$77:$N$79,Taxes!$N$12),IF(Taxes!$P113&lt;&gt;"",Taxes!$P113,SUMIFS(Taxes!$P$77:$P$79,Taxes!$N$77:$N$79,Taxes!$N$12)))
))
)</f>
        <v>3858.7500000000009</v>
      </c>
      <c r="BQ317" s="5">
        <f ca="1">IF(BQ$4="",0,BQ281*
IF(SUMIFS(Taxes!$N$14:$N$17,Taxes!$J$14:$J$17,YEAR(BQ$4))=4,IF(BQ$1&lt;=Taxes!$P$81*12,Taxes!$P$82,IF(BQ$1&lt;=Taxes!$P$83*12,Taxes!$P$84,IF(Taxes!$P113&lt;&gt;"",Taxes!$P113,Taxes!$P$77))),
IF(SUMIFS(Taxes!$N$14:$N$17,Taxes!$J$14:$J$17,YEAR(BQ$4))&gt;1,SUMIFS(Taxes!$P$77:$P$79,Taxes!$N$77:$N$79,SUMIFS(Taxes!$N$14:$N$17,Taxes!$J$14:$J$17,YEAR(BQ$4))),
IF(Taxes!$N$12&gt;1,SUMIFS(Taxes!$P$77:$P$79,Taxes!$N$77:$N$79,Taxes!$N$12),IF(Taxes!$P113&lt;&gt;"",Taxes!$P113,SUMIFS(Taxes!$P$77:$P$79,Taxes!$N$77:$N$79,Taxes!$N$12)))
))
)</f>
        <v>3858.7500000000009</v>
      </c>
      <c r="BR317" s="5">
        <f ca="1">IF(BR$4="",0,BR281*
IF(SUMIFS(Taxes!$N$14:$N$17,Taxes!$J$14:$J$17,YEAR(BR$4))=4,IF(BR$1&lt;=Taxes!$P$81*12,Taxes!$P$82,IF(BR$1&lt;=Taxes!$P$83*12,Taxes!$P$84,IF(Taxes!$P113&lt;&gt;"",Taxes!$P113,Taxes!$P$77))),
IF(SUMIFS(Taxes!$N$14:$N$17,Taxes!$J$14:$J$17,YEAR(BR$4))&gt;1,SUMIFS(Taxes!$P$77:$P$79,Taxes!$N$77:$N$79,SUMIFS(Taxes!$N$14:$N$17,Taxes!$J$14:$J$17,YEAR(BR$4))),
IF(Taxes!$N$12&gt;1,SUMIFS(Taxes!$P$77:$P$79,Taxes!$N$77:$N$79,Taxes!$N$12),IF(Taxes!$P113&lt;&gt;"",Taxes!$P113,SUMIFS(Taxes!$P$77:$P$79,Taxes!$N$77:$N$79,Taxes!$N$12)))
))
)</f>
        <v>3858.7500000000009</v>
      </c>
      <c r="BS317" s="5">
        <f ca="1">IF(BS$4="",0,BS281*
IF(SUMIFS(Taxes!$N$14:$N$17,Taxes!$J$14:$J$17,YEAR(BS$4))=4,IF(BS$1&lt;=Taxes!$P$81*12,Taxes!$P$82,IF(BS$1&lt;=Taxes!$P$83*12,Taxes!$P$84,IF(Taxes!$P113&lt;&gt;"",Taxes!$P113,Taxes!$P$77))),
IF(SUMIFS(Taxes!$N$14:$N$17,Taxes!$J$14:$J$17,YEAR(BS$4))&gt;1,SUMIFS(Taxes!$P$77:$P$79,Taxes!$N$77:$N$79,SUMIFS(Taxes!$N$14:$N$17,Taxes!$J$14:$J$17,YEAR(BS$4))),
IF(Taxes!$N$12&gt;1,SUMIFS(Taxes!$P$77:$P$79,Taxes!$N$77:$N$79,Taxes!$N$12),IF(Taxes!$P113&lt;&gt;"",Taxes!$P113,SUMIFS(Taxes!$P$77:$P$79,Taxes!$N$77:$N$79,Taxes!$N$12)))
))
)</f>
        <v>3858.7500000000009</v>
      </c>
      <c r="BT317" s="5">
        <f ca="1">IF(BT$4="",0,BT281*
IF(SUMIFS(Taxes!$N$14:$N$17,Taxes!$J$14:$J$17,YEAR(BT$4))=4,IF(BT$1&lt;=Taxes!$P$81*12,Taxes!$P$82,IF(BT$1&lt;=Taxes!$P$83*12,Taxes!$P$84,IF(Taxes!$P113&lt;&gt;"",Taxes!$P113,Taxes!$P$77))),
IF(SUMIFS(Taxes!$N$14:$N$17,Taxes!$J$14:$J$17,YEAR(BT$4))&gt;1,SUMIFS(Taxes!$P$77:$P$79,Taxes!$N$77:$N$79,SUMIFS(Taxes!$N$14:$N$17,Taxes!$J$14:$J$17,YEAR(BT$4))),
IF(Taxes!$N$12&gt;1,SUMIFS(Taxes!$P$77:$P$79,Taxes!$N$77:$N$79,Taxes!$N$12),IF(Taxes!$P113&lt;&gt;"",Taxes!$P113,SUMIFS(Taxes!$P$77:$P$79,Taxes!$N$77:$N$79,Taxes!$N$12)))
))
)</f>
        <v>4051.6875</v>
      </c>
      <c r="BU317" s="5">
        <f ca="1">IF(BU$4="",0,BU281*
IF(SUMIFS(Taxes!$N$14:$N$17,Taxes!$J$14:$J$17,YEAR(BU$4))=4,IF(BU$1&lt;=Taxes!$P$81*12,Taxes!$P$82,IF(BU$1&lt;=Taxes!$P$83*12,Taxes!$P$84,IF(Taxes!$P113&lt;&gt;"",Taxes!$P113,Taxes!$P$77))),
IF(SUMIFS(Taxes!$N$14:$N$17,Taxes!$J$14:$J$17,YEAR(BU$4))&gt;1,SUMIFS(Taxes!$P$77:$P$79,Taxes!$N$77:$N$79,SUMIFS(Taxes!$N$14:$N$17,Taxes!$J$14:$J$17,YEAR(BU$4))),
IF(Taxes!$N$12&gt;1,SUMIFS(Taxes!$P$77:$P$79,Taxes!$N$77:$N$79,Taxes!$N$12),IF(Taxes!$P113&lt;&gt;"",Taxes!$P113,SUMIFS(Taxes!$P$77:$P$79,Taxes!$N$77:$N$79,Taxes!$N$12)))
))
)</f>
        <v>4051.6875</v>
      </c>
      <c r="BV317" s="5">
        <f ca="1">IF(BV$4="",0,BV281*
IF(SUMIFS(Taxes!$N$14:$N$17,Taxes!$J$14:$J$17,YEAR(BV$4))=4,IF(BV$1&lt;=Taxes!$P$81*12,Taxes!$P$82,IF(BV$1&lt;=Taxes!$P$83*12,Taxes!$P$84,IF(Taxes!$P113&lt;&gt;"",Taxes!$P113,Taxes!$P$77))),
IF(SUMIFS(Taxes!$N$14:$N$17,Taxes!$J$14:$J$17,YEAR(BV$4))&gt;1,SUMIFS(Taxes!$P$77:$P$79,Taxes!$N$77:$N$79,SUMIFS(Taxes!$N$14:$N$17,Taxes!$J$14:$J$17,YEAR(BV$4))),
IF(Taxes!$N$12&gt;1,SUMIFS(Taxes!$P$77:$P$79,Taxes!$N$77:$N$79,Taxes!$N$12),IF(Taxes!$P113&lt;&gt;"",Taxes!$P113,SUMIFS(Taxes!$P$77:$P$79,Taxes!$N$77:$N$79,Taxes!$N$12)))
))
)</f>
        <v>4051.6875</v>
      </c>
      <c r="BW317" s="5">
        <f ca="1">IF(BW$4="",0,BW281*
IF(SUMIFS(Taxes!$N$14:$N$17,Taxes!$J$14:$J$17,YEAR(BW$4))=4,IF(BW$1&lt;=Taxes!$P$81*12,Taxes!$P$82,IF(BW$1&lt;=Taxes!$P$83*12,Taxes!$P$84,IF(Taxes!$P113&lt;&gt;"",Taxes!$P113,Taxes!$P$77))),
IF(SUMIFS(Taxes!$N$14:$N$17,Taxes!$J$14:$J$17,YEAR(BW$4))&gt;1,SUMIFS(Taxes!$P$77:$P$79,Taxes!$N$77:$N$79,SUMIFS(Taxes!$N$14:$N$17,Taxes!$J$14:$J$17,YEAR(BW$4))),
IF(Taxes!$N$12&gt;1,SUMIFS(Taxes!$P$77:$P$79,Taxes!$N$77:$N$79,Taxes!$N$12),IF(Taxes!$P113&lt;&gt;"",Taxes!$P113,SUMIFS(Taxes!$P$77:$P$79,Taxes!$N$77:$N$79,Taxes!$N$12)))
))
)</f>
        <v>4051.6875</v>
      </c>
      <c r="BX317" s="5">
        <f ca="1">IF(BX$4="",0,BX281*
IF(SUMIFS(Taxes!$N$14:$N$17,Taxes!$J$14:$J$17,YEAR(BX$4))=4,IF(BX$1&lt;=Taxes!$P$81*12,Taxes!$P$82,IF(BX$1&lt;=Taxes!$P$83*12,Taxes!$P$84,IF(Taxes!$P113&lt;&gt;"",Taxes!$P113,Taxes!$P$77))),
IF(SUMIFS(Taxes!$N$14:$N$17,Taxes!$J$14:$J$17,YEAR(BX$4))&gt;1,SUMIFS(Taxes!$P$77:$P$79,Taxes!$N$77:$N$79,SUMIFS(Taxes!$N$14:$N$17,Taxes!$J$14:$J$17,YEAR(BX$4))),
IF(Taxes!$N$12&gt;1,SUMIFS(Taxes!$P$77:$P$79,Taxes!$N$77:$N$79,Taxes!$N$12),IF(Taxes!$P113&lt;&gt;"",Taxes!$P113,SUMIFS(Taxes!$P$77:$P$79,Taxes!$N$77:$N$79,Taxes!$N$12)))
))
)</f>
        <v>4051.6875</v>
      </c>
      <c r="BY317" s="5">
        <f ca="1">IF(BY$4="",0,BY281*
IF(SUMIFS(Taxes!$N$14:$N$17,Taxes!$J$14:$J$17,YEAR(BY$4))=4,IF(BY$1&lt;=Taxes!$P$81*12,Taxes!$P$82,IF(BY$1&lt;=Taxes!$P$83*12,Taxes!$P$84,IF(Taxes!$P113&lt;&gt;"",Taxes!$P113,Taxes!$P$77))),
IF(SUMIFS(Taxes!$N$14:$N$17,Taxes!$J$14:$J$17,YEAR(BY$4))&gt;1,SUMIFS(Taxes!$P$77:$P$79,Taxes!$N$77:$N$79,SUMIFS(Taxes!$N$14:$N$17,Taxes!$J$14:$J$17,YEAR(BY$4))),
IF(Taxes!$N$12&gt;1,SUMIFS(Taxes!$P$77:$P$79,Taxes!$N$77:$N$79,Taxes!$N$12),IF(Taxes!$P113&lt;&gt;"",Taxes!$P113,SUMIFS(Taxes!$P$77:$P$79,Taxes!$N$77:$N$79,Taxes!$N$12)))
))
)</f>
        <v>4051.6875</v>
      </c>
      <c r="BZ317" s="5">
        <f ca="1">IF(BZ$4="",0,BZ281*
IF(SUMIFS(Taxes!$N$14:$N$17,Taxes!$J$14:$J$17,YEAR(BZ$4))=4,IF(BZ$1&lt;=Taxes!$P$81*12,Taxes!$P$82,IF(BZ$1&lt;=Taxes!$P$83*12,Taxes!$P$84,IF(Taxes!$P113&lt;&gt;"",Taxes!$P113,Taxes!$P$77))),
IF(SUMIFS(Taxes!$N$14:$N$17,Taxes!$J$14:$J$17,YEAR(BZ$4))&gt;1,SUMIFS(Taxes!$P$77:$P$79,Taxes!$N$77:$N$79,SUMIFS(Taxes!$N$14:$N$17,Taxes!$J$14:$J$17,YEAR(BZ$4))),
IF(Taxes!$N$12&gt;1,SUMIFS(Taxes!$P$77:$P$79,Taxes!$N$77:$N$79,Taxes!$N$12),IF(Taxes!$P113&lt;&gt;"",Taxes!$P113,SUMIFS(Taxes!$P$77:$P$79,Taxes!$N$77:$N$79,Taxes!$N$12)))
))
)</f>
        <v>4051.6875</v>
      </c>
      <c r="CA317" s="5">
        <f ca="1">IF(CA$4="",0,CA281*
IF(SUMIFS(Taxes!$N$14:$N$17,Taxes!$J$14:$J$17,YEAR(CA$4))=4,IF(CA$1&lt;=Taxes!$P$81*12,Taxes!$P$82,IF(CA$1&lt;=Taxes!$P$83*12,Taxes!$P$84,IF(Taxes!$P113&lt;&gt;"",Taxes!$P113,Taxes!$P$77))),
IF(SUMIFS(Taxes!$N$14:$N$17,Taxes!$J$14:$J$17,YEAR(CA$4))&gt;1,SUMIFS(Taxes!$P$77:$P$79,Taxes!$N$77:$N$79,SUMIFS(Taxes!$N$14:$N$17,Taxes!$J$14:$J$17,YEAR(CA$4))),
IF(Taxes!$N$12&gt;1,SUMIFS(Taxes!$P$77:$P$79,Taxes!$N$77:$N$79,Taxes!$N$12),IF(Taxes!$P113&lt;&gt;"",Taxes!$P113,SUMIFS(Taxes!$P$77:$P$79,Taxes!$N$77:$N$79,Taxes!$N$12)))
))
)</f>
        <v>4051.6875</v>
      </c>
      <c r="CB317" s="5">
        <f ca="1">IF(CB$4="",0,CB281*
IF(SUMIFS(Taxes!$N$14:$N$17,Taxes!$J$14:$J$17,YEAR(CB$4))=4,IF(CB$1&lt;=Taxes!$P$81*12,Taxes!$P$82,IF(CB$1&lt;=Taxes!$P$83*12,Taxes!$P$84,IF(Taxes!$P113&lt;&gt;"",Taxes!$P113,Taxes!$P$77))),
IF(SUMIFS(Taxes!$N$14:$N$17,Taxes!$J$14:$J$17,YEAR(CB$4))&gt;1,SUMIFS(Taxes!$P$77:$P$79,Taxes!$N$77:$N$79,SUMIFS(Taxes!$N$14:$N$17,Taxes!$J$14:$J$17,YEAR(CB$4))),
IF(Taxes!$N$12&gt;1,SUMIFS(Taxes!$P$77:$P$79,Taxes!$N$77:$N$79,Taxes!$N$12),IF(Taxes!$P113&lt;&gt;"",Taxes!$P113,SUMIFS(Taxes!$P$77:$P$79,Taxes!$N$77:$N$79,Taxes!$N$12)))
))
)</f>
        <v>4051.6875</v>
      </c>
      <c r="CC317" s="5">
        <f ca="1">IF(CC$4="",0,CC281*
IF(SUMIFS(Taxes!$N$14:$N$17,Taxes!$J$14:$J$17,YEAR(CC$4))=4,IF(CC$1&lt;=Taxes!$P$81*12,Taxes!$P$82,IF(CC$1&lt;=Taxes!$P$83*12,Taxes!$P$84,IF(Taxes!$P113&lt;&gt;"",Taxes!$P113,Taxes!$P$77))),
IF(SUMIFS(Taxes!$N$14:$N$17,Taxes!$J$14:$J$17,YEAR(CC$4))&gt;1,SUMIFS(Taxes!$P$77:$P$79,Taxes!$N$77:$N$79,SUMIFS(Taxes!$N$14:$N$17,Taxes!$J$14:$J$17,YEAR(CC$4))),
IF(Taxes!$N$12&gt;1,SUMIFS(Taxes!$P$77:$P$79,Taxes!$N$77:$N$79,Taxes!$N$12),IF(Taxes!$P113&lt;&gt;"",Taxes!$P113,SUMIFS(Taxes!$P$77:$P$79,Taxes!$N$77:$N$79,Taxes!$N$12)))
))
)</f>
        <v>4051.6875</v>
      </c>
      <c r="CD317" s="5">
        <f ca="1">IF(CD$4="",0,CD281*
IF(SUMIFS(Taxes!$N$14:$N$17,Taxes!$J$14:$J$17,YEAR(CD$4))=4,IF(CD$1&lt;=Taxes!$P$81*12,Taxes!$P$82,IF(CD$1&lt;=Taxes!$P$83*12,Taxes!$P$84,IF(Taxes!$P113&lt;&gt;"",Taxes!$P113,Taxes!$P$77))),
IF(SUMIFS(Taxes!$N$14:$N$17,Taxes!$J$14:$J$17,YEAR(CD$4))&gt;1,SUMIFS(Taxes!$P$77:$P$79,Taxes!$N$77:$N$79,SUMIFS(Taxes!$N$14:$N$17,Taxes!$J$14:$J$17,YEAR(CD$4))),
IF(Taxes!$N$12&gt;1,SUMIFS(Taxes!$P$77:$P$79,Taxes!$N$77:$N$79,Taxes!$N$12),IF(Taxes!$P113&lt;&gt;"",Taxes!$P113,SUMIFS(Taxes!$P$77:$P$79,Taxes!$N$77:$N$79,Taxes!$N$12)))
))
)</f>
        <v>4051.6875</v>
      </c>
      <c r="CE317" s="5">
        <f ca="1">IF(CE$4="",0,CE281*
IF(SUMIFS(Taxes!$N$14:$N$17,Taxes!$J$14:$J$17,YEAR(CE$4))=4,IF(CE$1&lt;=Taxes!$P$81*12,Taxes!$P$82,IF(CE$1&lt;=Taxes!$P$83*12,Taxes!$P$84,IF(Taxes!$P113&lt;&gt;"",Taxes!$P113,Taxes!$P$77))),
IF(SUMIFS(Taxes!$N$14:$N$17,Taxes!$J$14:$J$17,YEAR(CE$4))&gt;1,SUMIFS(Taxes!$P$77:$P$79,Taxes!$N$77:$N$79,SUMIFS(Taxes!$N$14:$N$17,Taxes!$J$14:$J$17,YEAR(CE$4))),
IF(Taxes!$N$12&gt;1,SUMIFS(Taxes!$P$77:$P$79,Taxes!$N$77:$N$79,Taxes!$N$12),IF(Taxes!$P113&lt;&gt;"",Taxes!$P113,SUMIFS(Taxes!$P$77:$P$79,Taxes!$N$77:$N$79,Taxes!$N$12)))
))
)</f>
        <v>4051.6875</v>
      </c>
      <c r="CF317" s="5">
        <f ca="1">IF(CF$4="",0,CF281*
IF(SUMIFS(Taxes!$N$14:$N$17,Taxes!$J$14:$J$17,YEAR(CF$4))=4,IF(CF$1&lt;=Taxes!$P$81*12,Taxes!$P$82,IF(CF$1&lt;=Taxes!$P$83*12,Taxes!$P$84,IF(Taxes!$P113&lt;&gt;"",Taxes!$P113,Taxes!$P$77))),
IF(SUMIFS(Taxes!$N$14:$N$17,Taxes!$J$14:$J$17,YEAR(CF$4))&gt;1,SUMIFS(Taxes!$P$77:$P$79,Taxes!$N$77:$N$79,SUMIFS(Taxes!$N$14:$N$17,Taxes!$J$14:$J$17,YEAR(CF$4))),
IF(Taxes!$N$12&gt;1,SUMIFS(Taxes!$P$77:$P$79,Taxes!$N$77:$N$79,Taxes!$N$12),IF(Taxes!$P113&lt;&gt;"",Taxes!$P113,SUMIFS(Taxes!$P$77:$P$79,Taxes!$N$77:$N$79,Taxes!$N$12)))
))
)</f>
        <v>0</v>
      </c>
    </row>
    <row r="318" spans="2:84" ht="3" customHeight="1" x14ac:dyDescent="0.3"/>
    <row r="319" spans="2:84" ht="3" customHeight="1" x14ac:dyDescent="0.3"/>
    <row r="320" spans="2:84" x14ac:dyDescent="0.3">
      <c r="B320" s="13">
        <f>ROW()</f>
        <v>320</v>
      </c>
      <c r="H320" s="1" t="str">
        <f>$H$291</f>
        <v>НДС к вычету</v>
      </c>
      <c r="I320" s="1" t="str">
        <f>$I$307</f>
        <v>Постоянные расходы</v>
      </c>
      <c r="J320" s="1" t="str">
        <f>I246</f>
        <v>Прочие расходы</v>
      </c>
      <c r="M320" s="53" t="s">
        <v>18</v>
      </c>
      <c r="U320" s="5">
        <f t="shared" ca="1" si="455"/>
        <v>25578.787499999991</v>
      </c>
      <c r="X320" s="5">
        <f ca="1">IF(X$4="",0,X284*
IF(SUMIFS(Taxes!$N$14:$N$17,Taxes!$J$14:$J$17,YEAR(X$4))=4,IF(X$1&lt;=Taxes!$P$81*12,Taxes!$P$82,IF(X$1&lt;=Taxes!$P$83*12,Taxes!$P$84,IF(Taxes!$P116&lt;&gt;"",Taxes!$P116,Taxes!$P$77))),
IF(SUMIFS(Taxes!$N$14:$N$17,Taxes!$J$14:$J$17,YEAR(X$4))&gt;1,SUMIFS(Taxes!$P$77:$P$79,Taxes!$N$77:$N$79,SUMIFS(Taxes!$N$14:$N$17,Taxes!$J$14:$J$17,YEAR(X$4))),
IF(Taxes!$N$12&gt;1,SUMIFS(Taxes!$P$77:$P$79,Taxes!$N$77:$N$79,Taxes!$N$12),IF(Taxes!$P116&lt;&gt;"",Taxes!$P116,SUMIFS(Taxes!$P$77:$P$79,Taxes!$N$77:$N$79,Taxes!$N$12)))
))
)</f>
        <v>0</v>
      </c>
      <c r="Y320" s="5">
        <f ca="1">IF(Y$4="",0,Y284*
IF(SUMIFS(Taxes!$N$14:$N$17,Taxes!$J$14:$J$17,YEAR(Y$4))=4,IF(Y$1&lt;=Taxes!$P$81*12,Taxes!$P$82,IF(Y$1&lt;=Taxes!$P$83*12,Taxes!$P$84,IF(Taxes!$P116&lt;&gt;"",Taxes!$P116,Taxes!$P$77))),
IF(SUMIFS(Taxes!$N$14:$N$17,Taxes!$J$14:$J$17,YEAR(Y$4))&gt;1,SUMIFS(Taxes!$P$77:$P$79,Taxes!$N$77:$N$79,SUMIFS(Taxes!$N$14:$N$17,Taxes!$J$14:$J$17,YEAR(Y$4))),
IF(Taxes!$N$12&gt;1,SUMIFS(Taxes!$P$77:$P$79,Taxes!$N$77:$N$79,Taxes!$N$12),IF(Taxes!$P116&lt;&gt;"",Taxes!$P116,SUMIFS(Taxes!$P$77:$P$79,Taxes!$N$77:$N$79,Taxes!$N$12)))
))
)</f>
        <v>0</v>
      </c>
      <c r="Z320" s="5">
        <f ca="1">IF(Z$4="",0,Z284*
IF(SUMIFS(Taxes!$N$14:$N$17,Taxes!$J$14:$J$17,YEAR(Z$4))=4,IF(Z$1&lt;=Taxes!$P$81*12,Taxes!$P$82,IF(Z$1&lt;=Taxes!$P$83*12,Taxes!$P$84,IF(Taxes!$P116&lt;&gt;"",Taxes!$P116,Taxes!$P$77))),
IF(SUMIFS(Taxes!$N$14:$N$17,Taxes!$J$14:$J$17,YEAR(Z$4))&gt;1,SUMIFS(Taxes!$P$77:$P$79,Taxes!$N$77:$N$79,SUMIFS(Taxes!$N$14:$N$17,Taxes!$J$14:$J$17,YEAR(Z$4))),
IF(Taxes!$N$12&gt;1,SUMIFS(Taxes!$P$77:$P$79,Taxes!$N$77:$N$79,Taxes!$N$12),IF(Taxes!$P116&lt;&gt;"",Taxes!$P116,SUMIFS(Taxes!$P$77:$P$79,Taxes!$N$77:$N$79,Taxes!$N$12)))
))
)</f>
        <v>0</v>
      </c>
      <c r="AA320" s="5">
        <f ca="1">IF(AA$4="",0,AA284*
IF(SUMIFS(Taxes!$N$14:$N$17,Taxes!$J$14:$J$17,YEAR(AA$4))=4,IF(AA$1&lt;=Taxes!$P$81*12,Taxes!$P$82,IF(AA$1&lt;=Taxes!$P$83*12,Taxes!$P$84,IF(Taxes!$P116&lt;&gt;"",Taxes!$P116,Taxes!$P$77))),
IF(SUMIFS(Taxes!$N$14:$N$17,Taxes!$J$14:$J$17,YEAR(AA$4))&gt;1,SUMIFS(Taxes!$P$77:$P$79,Taxes!$N$77:$N$79,SUMIFS(Taxes!$N$14:$N$17,Taxes!$J$14:$J$17,YEAR(AA$4))),
IF(Taxes!$N$12&gt;1,SUMIFS(Taxes!$P$77:$P$79,Taxes!$N$77:$N$79,Taxes!$N$12),IF(Taxes!$P116&lt;&gt;"",Taxes!$P116,SUMIFS(Taxes!$P$77:$P$79,Taxes!$N$77:$N$79,Taxes!$N$12)))
))
)</f>
        <v>0</v>
      </c>
      <c r="AB320" s="5">
        <f ca="1">IF(AB$4="",0,AB284*
IF(SUMIFS(Taxes!$N$14:$N$17,Taxes!$J$14:$J$17,YEAR(AB$4))=4,IF(AB$1&lt;=Taxes!$P$81*12,Taxes!$P$82,IF(AB$1&lt;=Taxes!$P$83*12,Taxes!$P$84,IF(Taxes!$P116&lt;&gt;"",Taxes!$P116,Taxes!$P$77))),
IF(SUMIFS(Taxes!$N$14:$N$17,Taxes!$J$14:$J$17,YEAR(AB$4))&gt;1,SUMIFS(Taxes!$P$77:$P$79,Taxes!$N$77:$N$79,SUMIFS(Taxes!$N$14:$N$17,Taxes!$J$14:$J$17,YEAR(AB$4))),
IF(Taxes!$N$12&gt;1,SUMIFS(Taxes!$P$77:$P$79,Taxes!$N$77:$N$79,Taxes!$N$12),IF(Taxes!$P116&lt;&gt;"",Taxes!$P116,SUMIFS(Taxes!$P$77:$P$79,Taxes!$N$77:$N$79,Taxes!$N$12)))
))
)</f>
        <v>0</v>
      </c>
      <c r="AC320" s="5">
        <f ca="1">IF(AC$4="",0,AC284*
IF(SUMIFS(Taxes!$N$14:$N$17,Taxes!$J$14:$J$17,YEAR(AC$4))=4,IF(AC$1&lt;=Taxes!$P$81*12,Taxes!$P$82,IF(AC$1&lt;=Taxes!$P$83*12,Taxes!$P$84,IF(Taxes!$P116&lt;&gt;"",Taxes!$P116,Taxes!$P$77))),
IF(SUMIFS(Taxes!$N$14:$N$17,Taxes!$J$14:$J$17,YEAR(AC$4))&gt;1,SUMIFS(Taxes!$P$77:$P$79,Taxes!$N$77:$N$79,SUMIFS(Taxes!$N$14:$N$17,Taxes!$J$14:$J$17,YEAR(AC$4))),
IF(Taxes!$N$12&gt;1,SUMIFS(Taxes!$P$77:$P$79,Taxes!$N$77:$N$79,Taxes!$N$12),IF(Taxes!$P116&lt;&gt;"",Taxes!$P116,SUMIFS(Taxes!$P$77:$P$79,Taxes!$N$77:$N$79,Taxes!$N$12)))
))
)</f>
        <v>0</v>
      </c>
      <c r="AD320" s="5">
        <f ca="1">IF(AD$4="",0,AD284*
IF(SUMIFS(Taxes!$N$14:$N$17,Taxes!$J$14:$J$17,YEAR(AD$4))=4,IF(AD$1&lt;=Taxes!$P$81*12,Taxes!$P$82,IF(AD$1&lt;=Taxes!$P$83*12,Taxes!$P$84,IF(Taxes!$P116&lt;&gt;"",Taxes!$P116,Taxes!$P$77))),
IF(SUMIFS(Taxes!$N$14:$N$17,Taxes!$J$14:$J$17,YEAR(AD$4))&gt;1,SUMIFS(Taxes!$P$77:$P$79,Taxes!$N$77:$N$79,SUMIFS(Taxes!$N$14:$N$17,Taxes!$J$14:$J$17,YEAR(AD$4))),
IF(Taxes!$N$12&gt;1,SUMIFS(Taxes!$P$77:$P$79,Taxes!$N$77:$N$79,Taxes!$N$12),IF(Taxes!$P116&lt;&gt;"",Taxes!$P116,SUMIFS(Taxes!$P$77:$P$79,Taxes!$N$77:$N$79,Taxes!$N$12)))
))
)</f>
        <v>0</v>
      </c>
      <c r="AE320" s="5">
        <f ca="1">IF(AE$4="",0,AE284*
IF(SUMIFS(Taxes!$N$14:$N$17,Taxes!$J$14:$J$17,YEAR(AE$4))=4,IF(AE$1&lt;=Taxes!$P$81*12,Taxes!$P$82,IF(AE$1&lt;=Taxes!$P$83*12,Taxes!$P$84,IF(Taxes!$P116&lt;&gt;"",Taxes!$P116,Taxes!$P$77))),
IF(SUMIFS(Taxes!$N$14:$N$17,Taxes!$J$14:$J$17,YEAR(AE$4))&gt;1,SUMIFS(Taxes!$P$77:$P$79,Taxes!$N$77:$N$79,SUMIFS(Taxes!$N$14:$N$17,Taxes!$J$14:$J$17,YEAR(AE$4))),
IF(Taxes!$N$12&gt;1,SUMIFS(Taxes!$P$77:$P$79,Taxes!$N$77:$N$79,Taxes!$N$12),IF(Taxes!$P116&lt;&gt;"",Taxes!$P116,SUMIFS(Taxes!$P$77:$P$79,Taxes!$N$77:$N$79,Taxes!$N$12)))
))
)</f>
        <v>0</v>
      </c>
      <c r="AF320" s="5">
        <f ca="1">IF(AF$4="",0,AF284*
IF(SUMIFS(Taxes!$N$14:$N$17,Taxes!$J$14:$J$17,YEAR(AF$4))=4,IF(AF$1&lt;=Taxes!$P$81*12,Taxes!$P$82,IF(AF$1&lt;=Taxes!$P$83*12,Taxes!$P$84,IF(Taxes!$P116&lt;&gt;"",Taxes!$P116,Taxes!$P$77))),
IF(SUMIFS(Taxes!$N$14:$N$17,Taxes!$J$14:$J$17,YEAR(AF$4))&gt;1,SUMIFS(Taxes!$P$77:$P$79,Taxes!$N$77:$N$79,SUMIFS(Taxes!$N$14:$N$17,Taxes!$J$14:$J$17,YEAR(AF$4))),
IF(Taxes!$N$12&gt;1,SUMIFS(Taxes!$P$77:$P$79,Taxes!$N$77:$N$79,Taxes!$N$12),IF(Taxes!$P116&lt;&gt;"",Taxes!$P116,SUMIFS(Taxes!$P$77:$P$79,Taxes!$N$77:$N$79,Taxes!$N$12)))
))
)</f>
        <v>0</v>
      </c>
      <c r="AG320" s="5">
        <f ca="1">IF(AG$4="",0,AG284*
IF(SUMIFS(Taxes!$N$14:$N$17,Taxes!$J$14:$J$17,YEAR(AG$4))=4,IF(AG$1&lt;=Taxes!$P$81*12,Taxes!$P$82,IF(AG$1&lt;=Taxes!$P$83*12,Taxes!$P$84,IF(Taxes!$P116&lt;&gt;"",Taxes!$P116,Taxes!$P$77))),
IF(SUMIFS(Taxes!$N$14:$N$17,Taxes!$J$14:$J$17,YEAR(AG$4))&gt;1,SUMIFS(Taxes!$P$77:$P$79,Taxes!$N$77:$N$79,SUMIFS(Taxes!$N$14:$N$17,Taxes!$J$14:$J$17,YEAR(AG$4))),
IF(Taxes!$N$12&gt;1,SUMIFS(Taxes!$P$77:$P$79,Taxes!$N$77:$N$79,Taxes!$N$12),IF(Taxes!$P116&lt;&gt;"",Taxes!$P116,SUMIFS(Taxes!$P$77:$P$79,Taxes!$N$77:$N$79,Taxes!$N$12)))
))
)</f>
        <v>0</v>
      </c>
      <c r="AH320" s="5">
        <f ca="1">IF(AH$4="",0,AH284*
IF(SUMIFS(Taxes!$N$14:$N$17,Taxes!$J$14:$J$17,YEAR(AH$4))=4,IF(AH$1&lt;=Taxes!$P$81*12,Taxes!$P$82,IF(AH$1&lt;=Taxes!$P$83*12,Taxes!$P$84,IF(Taxes!$P116&lt;&gt;"",Taxes!$P116,Taxes!$P$77))),
IF(SUMIFS(Taxes!$N$14:$N$17,Taxes!$J$14:$J$17,YEAR(AH$4))&gt;1,SUMIFS(Taxes!$P$77:$P$79,Taxes!$N$77:$N$79,SUMIFS(Taxes!$N$14:$N$17,Taxes!$J$14:$J$17,YEAR(AH$4))),
IF(Taxes!$N$12&gt;1,SUMIFS(Taxes!$P$77:$P$79,Taxes!$N$77:$N$79,Taxes!$N$12),IF(Taxes!$P116&lt;&gt;"",Taxes!$P116,SUMIFS(Taxes!$P$77:$P$79,Taxes!$N$77:$N$79,Taxes!$N$12)))
))
)</f>
        <v>0</v>
      </c>
      <c r="AI320" s="5">
        <f ca="1">IF(AI$4="",0,AI284*
IF(SUMIFS(Taxes!$N$14:$N$17,Taxes!$J$14:$J$17,YEAR(AI$4))=4,IF(AI$1&lt;=Taxes!$P$81*12,Taxes!$P$82,IF(AI$1&lt;=Taxes!$P$83*12,Taxes!$P$84,IF(Taxes!$P116&lt;&gt;"",Taxes!$P116,Taxes!$P$77))),
IF(SUMIFS(Taxes!$N$14:$N$17,Taxes!$J$14:$J$17,YEAR(AI$4))&gt;1,SUMIFS(Taxes!$P$77:$P$79,Taxes!$N$77:$N$79,SUMIFS(Taxes!$N$14:$N$17,Taxes!$J$14:$J$17,YEAR(AI$4))),
IF(Taxes!$N$12&gt;1,SUMIFS(Taxes!$P$77:$P$79,Taxes!$N$77:$N$79,Taxes!$N$12),IF(Taxes!$P116&lt;&gt;"",Taxes!$P116,SUMIFS(Taxes!$P$77:$P$79,Taxes!$N$77:$N$79,Taxes!$N$12)))
))
)</f>
        <v>0</v>
      </c>
      <c r="AJ320" s="5">
        <f ca="1">IF(AJ$4="",0,AJ284*
IF(SUMIFS(Taxes!$N$14:$N$17,Taxes!$J$14:$J$17,YEAR(AJ$4))=4,IF(AJ$1&lt;=Taxes!$P$81*12,Taxes!$P$82,IF(AJ$1&lt;=Taxes!$P$83*12,Taxes!$P$84,IF(Taxes!$P116&lt;&gt;"",Taxes!$P116,Taxes!$P$77))),
IF(SUMIFS(Taxes!$N$14:$N$17,Taxes!$J$14:$J$17,YEAR(AJ$4))&gt;1,SUMIFS(Taxes!$P$77:$P$79,Taxes!$N$77:$N$79,SUMIFS(Taxes!$N$14:$N$17,Taxes!$J$14:$J$17,YEAR(AJ$4))),
IF(Taxes!$N$12&gt;1,SUMIFS(Taxes!$P$77:$P$79,Taxes!$N$77:$N$79,Taxes!$N$12),IF(Taxes!$P116&lt;&gt;"",Taxes!$P116,SUMIFS(Taxes!$P$77:$P$79,Taxes!$N$77:$N$79,Taxes!$N$12)))
))
)</f>
        <v>0</v>
      </c>
      <c r="AK320" s="5">
        <f ca="1">IF(AK$4="",0,AK284*
IF(SUMIFS(Taxes!$N$14:$N$17,Taxes!$J$14:$J$17,YEAR(AK$4))=4,IF(AK$1&lt;=Taxes!$P$81*12,Taxes!$P$82,IF(AK$1&lt;=Taxes!$P$83*12,Taxes!$P$84,IF(Taxes!$P116&lt;&gt;"",Taxes!$P116,Taxes!$P$77))),
IF(SUMIFS(Taxes!$N$14:$N$17,Taxes!$J$14:$J$17,YEAR(AK$4))&gt;1,SUMIFS(Taxes!$P$77:$P$79,Taxes!$N$77:$N$79,SUMIFS(Taxes!$N$14:$N$17,Taxes!$J$14:$J$17,YEAR(AK$4))),
IF(Taxes!$N$12&gt;1,SUMIFS(Taxes!$P$77:$P$79,Taxes!$N$77:$N$79,Taxes!$N$12),IF(Taxes!$P116&lt;&gt;"",Taxes!$P116,SUMIFS(Taxes!$P$77:$P$79,Taxes!$N$77:$N$79,Taxes!$N$12)))
))
)</f>
        <v>0</v>
      </c>
      <c r="AL320" s="5">
        <f ca="1">IF(AL$4="",0,AL284*
IF(SUMIFS(Taxes!$N$14:$N$17,Taxes!$J$14:$J$17,YEAR(AL$4))=4,IF(AL$1&lt;=Taxes!$P$81*12,Taxes!$P$82,IF(AL$1&lt;=Taxes!$P$83*12,Taxes!$P$84,IF(Taxes!$P116&lt;&gt;"",Taxes!$P116,Taxes!$P$77))),
IF(SUMIFS(Taxes!$N$14:$N$17,Taxes!$J$14:$J$17,YEAR(AL$4))&gt;1,SUMIFS(Taxes!$P$77:$P$79,Taxes!$N$77:$N$79,SUMIFS(Taxes!$N$14:$N$17,Taxes!$J$14:$J$17,YEAR(AL$4))),
IF(Taxes!$N$12&gt;1,SUMIFS(Taxes!$P$77:$P$79,Taxes!$N$77:$N$79,Taxes!$N$12),IF(Taxes!$P116&lt;&gt;"",Taxes!$P116,SUMIFS(Taxes!$P$77:$P$79,Taxes!$N$77:$N$79,Taxes!$N$12)))
))
)</f>
        <v>0</v>
      </c>
      <c r="AM320" s="5">
        <f ca="1">IF(AM$4="",0,AM284*
IF(SUMIFS(Taxes!$N$14:$N$17,Taxes!$J$14:$J$17,YEAR(AM$4))=4,IF(AM$1&lt;=Taxes!$P$81*12,Taxes!$P$82,IF(AM$1&lt;=Taxes!$P$83*12,Taxes!$P$84,IF(Taxes!$P116&lt;&gt;"",Taxes!$P116,Taxes!$P$77))),
IF(SUMIFS(Taxes!$N$14:$N$17,Taxes!$J$14:$J$17,YEAR(AM$4))&gt;1,SUMIFS(Taxes!$P$77:$P$79,Taxes!$N$77:$N$79,SUMIFS(Taxes!$N$14:$N$17,Taxes!$J$14:$J$17,YEAR(AM$4))),
IF(Taxes!$N$12&gt;1,SUMIFS(Taxes!$P$77:$P$79,Taxes!$N$77:$N$79,Taxes!$N$12),IF(Taxes!$P116&lt;&gt;"",Taxes!$P116,SUMIFS(Taxes!$P$77:$P$79,Taxes!$N$77:$N$79,Taxes!$N$12)))
))
)</f>
        <v>525</v>
      </c>
      <c r="AN320" s="5">
        <f ca="1">IF(AN$4="",0,AN284*
IF(SUMIFS(Taxes!$N$14:$N$17,Taxes!$J$14:$J$17,YEAR(AN$4))=4,IF(AN$1&lt;=Taxes!$P$81*12,Taxes!$P$82,IF(AN$1&lt;=Taxes!$P$83*12,Taxes!$P$84,IF(Taxes!$P116&lt;&gt;"",Taxes!$P116,Taxes!$P$77))),
IF(SUMIFS(Taxes!$N$14:$N$17,Taxes!$J$14:$J$17,YEAR(AN$4))&gt;1,SUMIFS(Taxes!$P$77:$P$79,Taxes!$N$77:$N$79,SUMIFS(Taxes!$N$14:$N$17,Taxes!$J$14:$J$17,YEAR(AN$4))),
IF(Taxes!$N$12&gt;1,SUMIFS(Taxes!$P$77:$P$79,Taxes!$N$77:$N$79,Taxes!$N$12),IF(Taxes!$P116&lt;&gt;"",Taxes!$P116,SUMIFS(Taxes!$P$77:$P$79,Taxes!$N$77:$N$79,Taxes!$N$12)))
))
)</f>
        <v>525</v>
      </c>
      <c r="AO320" s="5">
        <f ca="1">IF(AO$4="",0,AO284*
IF(SUMIFS(Taxes!$N$14:$N$17,Taxes!$J$14:$J$17,YEAR(AO$4))=4,IF(AO$1&lt;=Taxes!$P$81*12,Taxes!$P$82,IF(AO$1&lt;=Taxes!$P$83*12,Taxes!$P$84,IF(Taxes!$P116&lt;&gt;"",Taxes!$P116,Taxes!$P$77))),
IF(SUMIFS(Taxes!$N$14:$N$17,Taxes!$J$14:$J$17,YEAR(AO$4))&gt;1,SUMIFS(Taxes!$P$77:$P$79,Taxes!$N$77:$N$79,SUMIFS(Taxes!$N$14:$N$17,Taxes!$J$14:$J$17,YEAR(AO$4))),
IF(Taxes!$N$12&gt;1,SUMIFS(Taxes!$P$77:$P$79,Taxes!$N$77:$N$79,Taxes!$N$12),IF(Taxes!$P116&lt;&gt;"",Taxes!$P116,SUMIFS(Taxes!$P$77:$P$79,Taxes!$N$77:$N$79,Taxes!$N$12)))
))
)</f>
        <v>525</v>
      </c>
      <c r="AP320" s="5">
        <f ca="1">IF(AP$4="",0,AP284*
IF(SUMIFS(Taxes!$N$14:$N$17,Taxes!$J$14:$J$17,YEAR(AP$4))=4,IF(AP$1&lt;=Taxes!$P$81*12,Taxes!$P$82,IF(AP$1&lt;=Taxes!$P$83*12,Taxes!$P$84,IF(Taxes!$P116&lt;&gt;"",Taxes!$P116,Taxes!$P$77))),
IF(SUMIFS(Taxes!$N$14:$N$17,Taxes!$J$14:$J$17,YEAR(AP$4))&gt;1,SUMIFS(Taxes!$P$77:$P$79,Taxes!$N$77:$N$79,SUMIFS(Taxes!$N$14:$N$17,Taxes!$J$14:$J$17,YEAR(AP$4))),
IF(Taxes!$N$12&gt;1,SUMIFS(Taxes!$P$77:$P$79,Taxes!$N$77:$N$79,Taxes!$N$12),IF(Taxes!$P116&lt;&gt;"",Taxes!$P116,SUMIFS(Taxes!$P$77:$P$79,Taxes!$N$77:$N$79,Taxes!$N$12)))
))
)</f>
        <v>525</v>
      </c>
      <c r="AQ320" s="5">
        <f ca="1">IF(AQ$4="",0,AQ284*
IF(SUMIFS(Taxes!$N$14:$N$17,Taxes!$J$14:$J$17,YEAR(AQ$4))=4,IF(AQ$1&lt;=Taxes!$P$81*12,Taxes!$P$82,IF(AQ$1&lt;=Taxes!$P$83*12,Taxes!$P$84,IF(Taxes!$P116&lt;&gt;"",Taxes!$P116,Taxes!$P$77))),
IF(SUMIFS(Taxes!$N$14:$N$17,Taxes!$J$14:$J$17,YEAR(AQ$4))&gt;1,SUMIFS(Taxes!$P$77:$P$79,Taxes!$N$77:$N$79,SUMIFS(Taxes!$N$14:$N$17,Taxes!$J$14:$J$17,YEAR(AQ$4))),
IF(Taxes!$N$12&gt;1,SUMIFS(Taxes!$P$77:$P$79,Taxes!$N$77:$N$79,Taxes!$N$12),IF(Taxes!$P116&lt;&gt;"",Taxes!$P116,SUMIFS(Taxes!$P$77:$P$79,Taxes!$N$77:$N$79,Taxes!$N$12)))
))
)</f>
        <v>525</v>
      </c>
      <c r="AR320" s="5">
        <f ca="1">IF(AR$4="",0,AR284*
IF(SUMIFS(Taxes!$N$14:$N$17,Taxes!$J$14:$J$17,YEAR(AR$4))=4,IF(AR$1&lt;=Taxes!$P$81*12,Taxes!$P$82,IF(AR$1&lt;=Taxes!$P$83*12,Taxes!$P$84,IF(Taxes!$P116&lt;&gt;"",Taxes!$P116,Taxes!$P$77))),
IF(SUMIFS(Taxes!$N$14:$N$17,Taxes!$J$14:$J$17,YEAR(AR$4))&gt;1,SUMIFS(Taxes!$P$77:$P$79,Taxes!$N$77:$N$79,SUMIFS(Taxes!$N$14:$N$17,Taxes!$J$14:$J$17,YEAR(AR$4))),
IF(Taxes!$N$12&gt;1,SUMIFS(Taxes!$P$77:$P$79,Taxes!$N$77:$N$79,Taxes!$N$12),IF(Taxes!$P116&lt;&gt;"",Taxes!$P116,SUMIFS(Taxes!$P$77:$P$79,Taxes!$N$77:$N$79,Taxes!$N$12)))
))
)</f>
        <v>525</v>
      </c>
      <c r="AS320" s="5">
        <f ca="1">IF(AS$4="",0,AS284*
IF(SUMIFS(Taxes!$N$14:$N$17,Taxes!$J$14:$J$17,YEAR(AS$4))=4,IF(AS$1&lt;=Taxes!$P$81*12,Taxes!$P$82,IF(AS$1&lt;=Taxes!$P$83*12,Taxes!$P$84,IF(Taxes!$P116&lt;&gt;"",Taxes!$P116,Taxes!$P$77))),
IF(SUMIFS(Taxes!$N$14:$N$17,Taxes!$J$14:$J$17,YEAR(AS$4))&gt;1,SUMIFS(Taxes!$P$77:$P$79,Taxes!$N$77:$N$79,SUMIFS(Taxes!$N$14:$N$17,Taxes!$J$14:$J$17,YEAR(AS$4))),
IF(Taxes!$N$12&gt;1,SUMIFS(Taxes!$P$77:$P$79,Taxes!$N$77:$N$79,Taxes!$N$12),IF(Taxes!$P116&lt;&gt;"",Taxes!$P116,SUMIFS(Taxes!$P$77:$P$79,Taxes!$N$77:$N$79,Taxes!$N$12)))
))
)</f>
        <v>525</v>
      </c>
      <c r="AT320" s="5">
        <f ca="1">IF(AT$4="",0,AT284*
IF(SUMIFS(Taxes!$N$14:$N$17,Taxes!$J$14:$J$17,YEAR(AT$4))=4,IF(AT$1&lt;=Taxes!$P$81*12,Taxes!$P$82,IF(AT$1&lt;=Taxes!$P$83*12,Taxes!$P$84,IF(Taxes!$P116&lt;&gt;"",Taxes!$P116,Taxes!$P$77))),
IF(SUMIFS(Taxes!$N$14:$N$17,Taxes!$J$14:$J$17,YEAR(AT$4))&gt;1,SUMIFS(Taxes!$P$77:$P$79,Taxes!$N$77:$N$79,SUMIFS(Taxes!$N$14:$N$17,Taxes!$J$14:$J$17,YEAR(AT$4))),
IF(Taxes!$N$12&gt;1,SUMIFS(Taxes!$P$77:$P$79,Taxes!$N$77:$N$79,Taxes!$N$12),IF(Taxes!$P116&lt;&gt;"",Taxes!$P116,SUMIFS(Taxes!$P$77:$P$79,Taxes!$N$77:$N$79,Taxes!$N$12)))
))
)</f>
        <v>525</v>
      </c>
      <c r="AU320" s="5">
        <f ca="1">IF(AU$4="",0,AU284*
IF(SUMIFS(Taxes!$N$14:$N$17,Taxes!$J$14:$J$17,YEAR(AU$4))=4,IF(AU$1&lt;=Taxes!$P$81*12,Taxes!$P$82,IF(AU$1&lt;=Taxes!$P$83*12,Taxes!$P$84,IF(Taxes!$P116&lt;&gt;"",Taxes!$P116,Taxes!$P$77))),
IF(SUMIFS(Taxes!$N$14:$N$17,Taxes!$J$14:$J$17,YEAR(AU$4))&gt;1,SUMIFS(Taxes!$P$77:$P$79,Taxes!$N$77:$N$79,SUMIFS(Taxes!$N$14:$N$17,Taxes!$J$14:$J$17,YEAR(AU$4))),
IF(Taxes!$N$12&gt;1,SUMIFS(Taxes!$P$77:$P$79,Taxes!$N$77:$N$79,Taxes!$N$12),IF(Taxes!$P116&lt;&gt;"",Taxes!$P116,SUMIFS(Taxes!$P$77:$P$79,Taxes!$N$77:$N$79,Taxes!$N$12)))
))
)</f>
        <v>525</v>
      </c>
      <c r="AV320" s="5">
        <f ca="1">IF(AV$4="",0,AV284*
IF(SUMIFS(Taxes!$N$14:$N$17,Taxes!$J$14:$J$17,YEAR(AV$4))=4,IF(AV$1&lt;=Taxes!$P$81*12,Taxes!$P$82,IF(AV$1&lt;=Taxes!$P$83*12,Taxes!$P$84,IF(Taxes!$P116&lt;&gt;"",Taxes!$P116,Taxes!$P$77))),
IF(SUMIFS(Taxes!$N$14:$N$17,Taxes!$J$14:$J$17,YEAR(AV$4))&gt;1,SUMIFS(Taxes!$P$77:$P$79,Taxes!$N$77:$N$79,SUMIFS(Taxes!$N$14:$N$17,Taxes!$J$14:$J$17,YEAR(AV$4))),
IF(Taxes!$N$12&gt;1,SUMIFS(Taxes!$P$77:$P$79,Taxes!$N$77:$N$79,Taxes!$N$12),IF(Taxes!$P116&lt;&gt;"",Taxes!$P116,SUMIFS(Taxes!$P$77:$P$79,Taxes!$N$77:$N$79,Taxes!$N$12)))
))
)</f>
        <v>551.25</v>
      </c>
      <c r="AW320" s="5">
        <f ca="1">IF(AW$4="",0,AW284*
IF(SUMIFS(Taxes!$N$14:$N$17,Taxes!$J$14:$J$17,YEAR(AW$4))=4,IF(AW$1&lt;=Taxes!$P$81*12,Taxes!$P$82,IF(AW$1&lt;=Taxes!$P$83*12,Taxes!$P$84,IF(Taxes!$P116&lt;&gt;"",Taxes!$P116,Taxes!$P$77))),
IF(SUMIFS(Taxes!$N$14:$N$17,Taxes!$J$14:$J$17,YEAR(AW$4))&gt;1,SUMIFS(Taxes!$P$77:$P$79,Taxes!$N$77:$N$79,SUMIFS(Taxes!$N$14:$N$17,Taxes!$J$14:$J$17,YEAR(AW$4))),
IF(Taxes!$N$12&gt;1,SUMIFS(Taxes!$P$77:$P$79,Taxes!$N$77:$N$79,Taxes!$N$12),IF(Taxes!$P116&lt;&gt;"",Taxes!$P116,SUMIFS(Taxes!$P$77:$P$79,Taxes!$N$77:$N$79,Taxes!$N$12)))
))
)</f>
        <v>551.25</v>
      </c>
      <c r="AX320" s="5">
        <f ca="1">IF(AX$4="",0,AX284*
IF(SUMIFS(Taxes!$N$14:$N$17,Taxes!$J$14:$J$17,YEAR(AX$4))=4,IF(AX$1&lt;=Taxes!$P$81*12,Taxes!$P$82,IF(AX$1&lt;=Taxes!$P$83*12,Taxes!$P$84,IF(Taxes!$P116&lt;&gt;"",Taxes!$P116,Taxes!$P$77))),
IF(SUMIFS(Taxes!$N$14:$N$17,Taxes!$J$14:$J$17,YEAR(AX$4))&gt;1,SUMIFS(Taxes!$P$77:$P$79,Taxes!$N$77:$N$79,SUMIFS(Taxes!$N$14:$N$17,Taxes!$J$14:$J$17,YEAR(AX$4))),
IF(Taxes!$N$12&gt;1,SUMIFS(Taxes!$P$77:$P$79,Taxes!$N$77:$N$79,Taxes!$N$12),IF(Taxes!$P116&lt;&gt;"",Taxes!$P116,SUMIFS(Taxes!$P$77:$P$79,Taxes!$N$77:$N$79,Taxes!$N$12)))
))
)</f>
        <v>551.25</v>
      </c>
      <c r="AY320" s="5">
        <f ca="1">IF(AY$4="",0,AY284*
IF(SUMIFS(Taxes!$N$14:$N$17,Taxes!$J$14:$J$17,YEAR(AY$4))=4,IF(AY$1&lt;=Taxes!$P$81*12,Taxes!$P$82,IF(AY$1&lt;=Taxes!$P$83*12,Taxes!$P$84,IF(Taxes!$P116&lt;&gt;"",Taxes!$P116,Taxes!$P$77))),
IF(SUMIFS(Taxes!$N$14:$N$17,Taxes!$J$14:$J$17,YEAR(AY$4))&gt;1,SUMIFS(Taxes!$P$77:$P$79,Taxes!$N$77:$N$79,SUMIFS(Taxes!$N$14:$N$17,Taxes!$J$14:$J$17,YEAR(AY$4))),
IF(Taxes!$N$12&gt;1,SUMIFS(Taxes!$P$77:$P$79,Taxes!$N$77:$N$79,Taxes!$N$12),IF(Taxes!$P116&lt;&gt;"",Taxes!$P116,SUMIFS(Taxes!$P$77:$P$79,Taxes!$N$77:$N$79,Taxes!$N$12)))
))
)</f>
        <v>551.25</v>
      </c>
      <c r="AZ320" s="5">
        <f ca="1">IF(AZ$4="",0,AZ284*
IF(SUMIFS(Taxes!$N$14:$N$17,Taxes!$J$14:$J$17,YEAR(AZ$4))=4,IF(AZ$1&lt;=Taxes!$P$81*12,Taxes!$P$82,IF(AZ$1&lt;=Taxes!$P$83*12,Taxes!$P$84,IF(Taxes!$P116&lt;&gt;"",Taxes!$P116,Taxes!$P$77))),
IF(SUMIFS(Taxes!$N$14:$N$17,Taxes!$J$14:$J$17,YEAR(AZ$4))&gt;1,SUMIFS(Taxes!$P$77:$P$79,Taxes!$N$77:$N$79,SUMIFS(Taxes!$N$14:$N$17,Taxes!$J$14:$J$17,YEAR(AZ$4))),
IF(Taxes!$N$12&gt;1,SUMIFS(Taxes!$P$77:$P$79,Taxes!$N$77:$N$79,Taxes!$N$12),IF(Taxes!$P116&lt;&gt;"",Taxes!$P116,SUMIFS(Taxes!$P$77:$P$79,Taxes!$N$77:$N$79,Taxes!$N$12)))
))
)</f>
        <v>551.25</v>
      </c>
      <c r="BA320" s="5">
        <f ca="1">IF(BA$4="",0,BA284*
IF(SUMIFS(Taxes!$N$14:$N$17,Taxes!$J$14:$J$17,YEAR(BA$4))=4,IF(BA$1&lt;=Taxes!$P$81*12,Taxes!$P$82,IF(BA$1&lt;=Taxes!$P$83*12,Taxes!$P$84,IF(Taxes!$P116&lt;&gt;"",Taxes!$P116,Taxes!$P$77))),
IF(SUMIFS(Taxes!$N$14:$N$17,Taxes!$J$14:$J$17,YEAR(BA$4))&gt;1,SUMIFS(Taxes!$P$77:$P$79,Taxes!$N$77:$N$79,SUMIFS(Taxes!$N$14:$N$17,Taxes!$J$14:$J$17,YEAR(BA$4))),
IF(Taxes!$N$12&gt;1,SUMIFS(Taxes!$P$77:$P$79,Taxes!$N$77:$N$79,Taxes!$N$12),IF(Taxes!$P116&lt;&gt;"",Taxes!$P116,SUMIFS(Taxes!$P$77:$P$79,Taxes!$N$77:$N$79,Taxes!$N$12)))
))
)</f>
        <v>551.25</v>
      </c>
      <c r="BB320" s="5">
        <f ca="1">IF(BB$4="",0,BB284*
IF(SUMIFS(Taxes!$N$14:$N$17,Taxes!$J$14:$J$17,YEAR(BB$4))=4,IF(BB$1&lt;=Taxes!$P$81*12,Taxes!$P$82,IF(BB$1&lt;=Taxes!$P$83*12,Taxes!$P$84,IF(Taxes!$P116&lt;&gt;"",Taxes!$P116,Taxes!$P$77))),
IF(SUMIFS(Taxes!$N$14:$N$17,Taxes!$J$14:$J$17,YEAR(BB$4))&gt;1,SUMIFS(Taxes!$P$77:$P$79,Taxes!$N$77:$N$79,SUMIFS(Taxes!$N$14:$N$17,Taxes!$J$14:$J$17,YEAR(BB$4))),
IF(Taxes!$N$12&gt;1,SUMIFS(Taxes!$P$77:$P$79,Taxes!$N$77:$N$79,Taxes!$N$12),IF(Taxes!$P116&lt;&gt;"",Taxes!$P116,SUMIFS(Taxes!$P$77:$P$79,Taxes!$N$77:$N$79,Taxes!$N$12)))
))
)</f>
        <v>551.25</v>
      </c>
      <c r="BC320" s="5">
        <f ca="1">IF(BC$4="",0,BC284*
IF(SUMIFS(Taxes!$N$14:$N$17,Taxes!$J$14:$J$17,YEAR(BC$4))=4,IF(BC$1&lt;=Taxes!$P$81*12,Taxes!$P$82,IF(BC$1&lt;=Taxes!$P$83*12,Taxes!$P$84,IF(Taxes!$P116&lt;&gt;"",Taxes!$P116,Taxes!$P$77))),
IF(SUMIFS(Taxes!$N$14:$N$17,Taxes!$J$14:$J$17,YEAR(BC$4))&gt;1,SUMIFS(Taxes!$P$77:$P$79,Taxes!$N$77:$N$79,SUMIFS(Taxes!$N$14:$N$17,Taxes!$J$14:$J$17,YEAR(BC$4))),
IF(Taxes!$N$12&gt;1,SUMIFS(Taxes!$P$77:$P$79,Taxes!$N$77:$N$79,Taxes!$N$12),IF(Taxes!$P116&lt;&gt;"",Taxes!$P116,SUMIFS(Taxes!$P$77:$P$79,Taxes!$N$77:$N$79,Taxes!$N$12)))
))
)</f>
        <v>551.25</v>
      </c>
      <c r="BD320" s="5">
        <f ca="1">IF(BD$4="",0,BD284*
IF(SUMIFS(Taxes!$N$14:$N$17,Taxes!$J$14:$J$17,YEAR(BD$4))=4,IF(BD$1&lt;=Taxes!$P$81*12,Taxes!$P$82,IF(BD$1&lt;=Taxes!$P$83*12,Taxes!$P$84,IF(Taxes!$P116&lt;&gt;"",Taxes!$P116,Taxes!$P$77))),
IF(SUMIFS(Taxes!$N$14:$N$17,Taxes!$J$14:$J$17,YEAR(BD$4))&gt;1,SUMIFS(Taxes!$P$77:$P$79,Taxes!$N$77:$N$79,SUMIFS(Taxes!$N$14:$N$17,Taxes!$J$14:$J$17,YEAR(BD$4))),
IF(Taxes!$N$12&gt;1,SUMIFS(Taxes!$P$77:$P$79,Taxes!$N$77:$N$79,Taxes!$N$12),IF(Taxes!$P116&lt;&gt;"",Taxes!$P116,SUMIFS(Taxes!$P$77:$P$79,Taxes!$N$77:$N$79,Taxes!$N$12)))
))
)</f>
        <v>551.25</v>
      </c>
      <c r="BE320" s="5">
        <f ca="1">IF(BE$4="",0,BE284*
IF(SUMIFS(Taxes!$N$14:$N$17,Taxes!$J$14:$J$17,YEAR(BE$4))=4,IF(BE$1&lt;=Taxes!$P$81*12,Taxes!$P$82,IF(BE$1&lt;=Taxes!$P$83*12,Taxes!$P$84,IF(Taxes!$P116&lt;&gt;"",Taxes!$P116,Taxes!$P$77))),
IF(SUMIFS(Taxes!$N$14:$N$17,Taxes!$J$14:$J$17,YEAR(BE$4))&gt;1,SUMIFS(Taxes!$P$77:$P$79,Taxes!$N$77:$N$79,SUMIFS(Taxes!$N$14:$N$17,Taxes!$J$14:$J$17,YEAR(BE$4))),
IF(Taxes!$N$12&gt;1,SUMIFS(Taxes!$P$77:$P$79,Taxes!$N$77:$N$79,Taxes!$N$12),IF(Taxes!$P116&lt;&gt;"",Taxes!$P116,SUMIFS(Taxes!$P$77:$P$79,Taxes!$N$77:$N$79,Taxes!$N$12)))
))
)</f>
        <v>551.25</v>
      </c>
      <c r="BF320" s="5">
        <f ca="1">IF(BF$4="",0,BF284*
IF(SUMIFS(Taxes!$N$14:$N$17,Taxes!$J$14:$J$17,YEAR(BF$4))=4,IF(BF$1&lt;=Taxes!$P$81*12,Taxes!$P$82,IF(BF$1&lt;=Taxes!$P$83*12,Taxes!$P$84,IF(Taxes!$P116&lt;&gt;"",Taxes!$P116,Taxes!$P$77))),
IF(SUMIFS(Taxes!$N$14:$N$17,Taxes!$J$14:$J$17,YEAR(BF$4))&gt;1,SUMIFS(Taxes!$P$77:$P$79,Taxes!$N$77:$N$79,SUMIFS(Taxes!$N$14:$N$17,Taxes!$J$14:$J$17,YEAR(BF$4))),
IF(Taxes!$N$12&gt;1,SUMIFS(Taxes!$P$77:$P$79,Taxes!$N$77:$N$79,Taxes!$N$12),IF(Taxes!$P116&lt;&gt;"",Taxes!$P116,SUMIFS(Taxes!$P$77:$P$79,Taxes!$N$77:$N$79,Taxes!$N$12)))
))
)</f>
        <v>551.25</v>
      </c>
      <c r="BG320" s="5">
        <f ca="1">IF(BG$4="",0,BG284*
IF(SUMIFS(Taxes!$N$14:$N$17,Taxes!$J$14:$J$17,YEAR(BG$4))=4,IF(BG$1&lt;=Taxes!$P$81*12,Taxes!$P$82,IF(BG$1&lt;=Taxes!$P$83*12,Taxes!$P$84,IF(Taxes!$P116&lt;&gt;"",Taxes!$P116,Taxes!$P$77))),
IF(SUMIFS(Taxes!$N$14:$N$17,Taxes!$J$14:$J$17,YEAR(BG$4))&gt;1,SUMIFS(Taxes!$P$77:$P$79,Taxes!$N$77:$N$79,SUMIFS(Taxes!$N$14:$N$17,Taxes!$J$14:$J$17,YEAR(BG$4))),
IF(Taxes!$N$12&gt;1,SUMIFS(Taxes!$P$77:$P$79,Taxes!$N$77:$N$79,Taxes!$N$12),IF(Taxes!$P116&lt;&gt;"",Taxes!$P116,SUMIFS(Taxes!$P$77:$P$79,Taxes!$N$77:$N$79,Taxes!$N$12)))
))
)</f>
        <v>551.25</v>
      </c>
      <c r="BH320" s="5">
        <f ca="1">IF(BH$4="",0,BH284*
IF(SUMIFS(Taxes!$N$14:$N$17,Taxes!$J$14:$J$17,YEAR(BH$4))=4,IF(BH$1&lt;=Taxes!$P$81*12,Taxes!$P$82,IF(BH$1&lt;=Taxes!$P$83*12,Taxes!$P$84,IF(Taxes!$P116&lt;&gt;"",Taxes!$P116,Taxes!$P$77))),
IF(SUMIFS(Taxes!$N$14:$N$17,Taxes!$J$14:$J$17,YEAR(BH$4))&gt;1,SUMIFS(Taxes!$P$77:$P$79,Taxes!$N$77:$N$79,SUMIFS(Taxes!$N$14:$N$17,Taxes!$J$14:$J$17,YEAR(BH$4))),
IF(Taxes!$N$12&gt;1,SUMIFS(Taxes!$P$77:$P$79,Taxes!$N$77:$N$79,Taxes!$N$12),IF(Taxes!$P116&lt;&gt;"",Taxes!$P116,SUMIFS(Taxes!$P$77:$P$79,Taxes!$N$77:$N$79,Taxes!$N$12)))
))
)</f>
        <v>578.81250000000011</v>
      </c>
      <c r="BI320" s="5">
        <f ca="1">IF(BI$4="",0,BI284*
IF(SUMIFS(Taxes!$N$14:$N$17,Taxes!$J$14:$J$17,YEAR(BI$4))=4,IF(BI$1&lt;=Taxes!$P$81*12,Taxes!$P$82,IF(BI$1&lt;=Taxes!$P$83*12,Taxes!$P$84,IF(Taxes!$P116&lt;&gt;"",Taxes!$P116,Taxes!$P$77))),
IF(SUMIFS(Taxes!$N$14:$N$17,Taxes!$J$14:$J$17,YEAR(BI$4))&gt;1,SUMIFS(Taxes!$P$77:$P$79,Taxes!$N$77:$N$79,SUMIFS(Taxes!$N$14:$N$17,Taxes!$J$14:$J$17,YEAR(BI$4))),
IF(Taxes!$N$12&gt;1,SUMIFS(Taxes!$P$77:$P$79,Taxes!$N$77:$N$79,Taxes!$N$12),IF(Taxes!$P116&lt;&gt;"",Taxes!$P116,SUMIFS(Taxes!$P$77:$P$79,Taxes!$N$77:$N$79,Taxes!$N$12)))
))
)</f>
        <v>578.81250000000011</v>
      </c>
      <c r="BJ320" s="5">
        <f ca="1">IF(BJ$4="",0,BJ284*
IF(SUMIFS(Taxes!$N$14:$N$17,Taxes!$J$14:$J$17,YEAR(BJ$4))=4,IF(BJ$1&lt;=Taxes!$P$81*12,Taxes!$P$82,IF(BJ$1&lt;=Taxes!$P$83*12,Taxes!$P$84,IF(Taxes!$P116&lt;&gt;"",Taxes!$P116,Taxes!$P$77))),
IF(SUMIFS(Taxes!$N$14:$N$17,Taxes!$J$14:$J$17,YEAR(BJ$4))&gt;1,SUMIFS(Taxes!$P$77:$P$79,Taxes!$N$77:$N$79,SUMIFS(Taxes!$N$14:$N$17,Taxes!$J$14:$J$17,YEAR(BJ$4))),
IF(Taxes!$N$12&gt;1,SUMIFS(Taxes!$P$77:$P$79,Taxes!$N$77:$N$79,Taxes!$N$12),IF(Taxes!$P116&lt;&gt;"",Taxes!$P116,SUMIFS(Taxes!$P$77:$P$79,Taxes!$N$77:$N$79,Taxes!$N$12)))
))
)</f>
        <v>578.81250000000011</v>
      </c>
      <c r="BK320" s="5">
        <f ca="1">IF(BK$4="",0,BK284*
IF(SUMIFS(Taxes!$N$14:$N$17,Taxes!$J$14:$J$17,YEAR(BK$4))=4,IF(BK$1&lt;=Taxes!$P$81*12,Taxes!$P$82,IF(BK$1&lt;=Taxes!$P$83*12,Taxes!$P$84,IF(Taxes!$P116&lt;&gt;"",Taxes!$P116,Taxes!$P$77))),
IF(SUMIFS(Taxes!$N$14:$N$17,Taxes!$J$14:$J$17,YEAR(BK$4))&gt;1,SUMIFS(Taxes!$P$77:$P$79,Taxes!$N$77:$N$79,SUMIFS(Taxes!$N$14:$N$17,Taxes!$J$14:$J$17,YEAR(BK$4))),
IF(Taxes!$N$12&gt;1,SUMIFS(Taxes!$P$77:$P$79,Taxes!$N$77:$N$79,Taxes!$N$12),IF(Taxes!$P116&lt;&gt;"",Taxes!$P116,SUMIFS(Taxes!$P$77:$P$79,Taxes!$N$77:$N$79,Taxes!$N$12)))
))
)</f>
        <v>578.81250000000011</v>
      </c>
      <c r="BL320" s="5">
        <f ca="1">IF(BL$4="",0,BL284*
IF(SUMIFS(Taxes!$N$14:$N$17,Taxes!$J$14:$J$17,YEAR(BL$4))=4,IF(BL$1&lt;=Taxes!$P$81*12,Taxes!$P$82,IF(BL$1&lt;=Taxes!$P$83*12,Taxes!$P$84,IF(Taxes!$P116&lt;&gt;"",Taxes!$P116,Taxes!$P$77))),
IF(SUMIFS(Taxes!$N$14:$N$17,Taxes!$J$14:$J$17,YEAR(BL$4))&gt;1,SUMIFS(Taxes!$P$77:$P$79,Taxes!$N$77:$N$79,SUMIFS(Taxes!$N$14:$N$17,Taxes!$J$14:$J$17,YEAR(BL$4))),
IF(Taxes!$N$12&gt;1,SUMIFS(Taxes!$P$77:$P$79,Taxes!$N$77:$N$79,Taxes!$N$12),IF(Taxes!$P116&lt;&gt;"",Taxes!$P116,SUMIFS(Taxes!$P$77:$P$79,Taxes!$N$77:$N$79,Taxes!$N$12)))
))
)</f>
        <v>578.81250000000011</v>
      </c>
      <c r="BM320" s="5">
        <f ca="1">IF(BM$4="",0,BM284*
IF(SUMIFS(Taxes!$N$14:$N$17,Taxes!$J$14:$J$17,YEAR(BM$4))=4,IF(BM$1&lt;=Taxes!$P$81*12,Taxes!$P$82,IF(BM$1&lt;=Taxes!$P$83*12,Taxes!$P$84,IF(Taxes!$P116&lt;&gt;"",Taxes!$P116,Taxes!$P$77))),
IF(SUMIFS(Taxes!$N$14:$N$17,Taxes!$J$14:$J$17,YEAR(BM$4))&gt;1,SUMIFS(Taxes!$P$77:$P$79,Taxes!$N$77:$N$79,SUMIFS(Taxes!$N$14:$N$17,Taxes!$J$14:$J$17,YEAR(BM$4))),
IF(Taxes!$N$12&gt;1,SUMIFS(Taxes!$P$77:$P$79,Taxes!$N$77:$N$79,Taxes!$N$12),IF(Taxes!$P116&lt;&gt;"",Taxes!$P116,SUMIFS(Taxes!$P$77:$P$79,Taxes!$N$77:$N$79,Taxes!$N$12)))
))
)</f>
        <v>578.81250000000011</v>
      </c>
      <c r="BN320" s="5">
        <f ca="1">IF(BN$4="",0,BN284*
IF(SUMIFS(Taxes!$N$14:$N$17,Taxes!$J$14:$J$17,YEAR(BN$4))=4,IF(BN$1&lt;=Taxes!$P$81*12,Taxes!$P$82,IF(BN$1&lt;=Taxes!$P$83*12,Taxes!$P$84,IF(Taxes!$P116&lt;&gt;"",Taxes!$P116,Taxes!$P$77))),
IF(SUMIFS(Taxes!$N$14:$N$17,Taxes!$J$14:$J$17,YEAR(BN$4))&gt;1,SUMIFS(Taxes!$P$77:$P$79,Taxes!$N$77:$N$79,SUMIFS(Taxes!$N$14:$N$17,Taxes!$J$14:$J$17,YEAR(BN$4))),
IF(Taxes!$N$12&gt;1,SUMIFS(Taxes!$P$77:$P$79,Taxes!$N$77:$N$79,Taxes!$N$12),IF(Taxes!$P116&lt;&gt;"",Taxes!$P116,SUMIFS(Taxes!$P$77:$P$79,Taxes!$N$77:$N$79,Taxes!$N$12)))
))
)</f>
        <v>578.81250000000011</v>
      </c>
      <c r="BO320" s="5">
        <f ca="1">IF(BO$4="",0,BO284*
IF(SUMIFS(Taxes!$N$14:$N$17,Taxes!$J$14:$J$17,YEAR(BO$4))=4,IF(BO$1&lt;=Taxes!$P$81*12,Taxes!$P$82,IF(BO$1&lt;=Taxes!$P$83*12,Taxes!$P$84,IF(Taxes!$P116&lt;&gt;"",Taxes!$P116,Taxes!$P$77))),
IF(SUMIFS(Taxes!$N$14:$N$17,Taxes!$J$14:$J$17,YEAR(BO$4))&gt;1,SUMIFS(Taxes!$P$77:$P$79,Taxes!$N$77:$N$79,SUMIFS(Taxes!$N$14:$N$17,Taxes!$J$14:$J$17,YEAR(BO$4))),
IF(Taxes!$N$12&gt;1,SUMIFS(Taxes!$P$77:$P$79,Taxes!$N$77:$N$79,Taxes!$N$12),IF(Taxes!$P116&lt;&gt;"",Taxes!$P116,SUMIFS(Taxes!$P$77:$P$79,Taxes!$N$77:$N$79,Taxes!$N$12)))
))
)</f>
        <v>578.81250000000011</v>
      </c>
      <c r="BP320" s="5">
        <f ca="1">IF(BP$4="",0,BP284*
IF(SUMIFS(Taxes!$N$14:$N$17,Taxes!$J$14:$J$17,YEAR(BP$4))=4,IF(BP$1&lt;=Taxes!$P$81*12,Taxes!$P$82,IF(BP$1&lt;=Taxes!$P$83*12,Taxes!$P$84,IF(Taxes!$P116&lt;&gt;"",Taxes!$P116,Taxes!$P$77))),
IF(SUMIFS(Taxes!$N$14:$N$17,Taxes!$J$14:$J$17,YEAR(BP$4))&gt;1,SUMIFS(Taxes!$P$77:$P$79,Taxes!$N$77:$N$79,SUMIFS(Taxes!$N$14:$N$17,Taxes!$J$14:$J$17,YEAR(BP$4))),
IF(Taxes!$N$12&gt;1,SUMIFS(Taxes!$P$77:$P$79,Taxes!$N$77:$N$79,Taxes!$N$12),IF(Taxes!$P116&lt;&gt;"",Taxes!$P116,SUMIFS(Taxes!$P$77:$P$79,Taxes!$N$77:$N$79,Taxes!$N$12)))
))
)</f>
        <v>578.81250000000011</v>
      </c>
      <c r="BQ320" s="5">
        <f ca="1">IF(BQ$4="",0,BQ284*
IF(SUMIFS(Taxes!$N$14:$N$17,Taxes!$J$14:$J$17,YEAR(BQ$4))=4,IF(BQ$1&lt;=Taxes!$P$81*12,Taxes!$P$82,IF(BQ$1&lt;=Taxes!$P$83*12,Taxes!$P$84,IF(Taxes!$P116&lt;&gt;"",Taxes!$P116,Taxes!$P$77))),
IF(SUMIFS(Taxes!$N$14:$N$17,Taxes!$J$14:$J$17,YEAR(BQ$4))&gt;1,SUMIFS(Taxes!$P$77:$P$79,Taxes!$N$77:$N$79,SUMIFS(Taxes!$N$14:$N$17,Taxes!$J$14:$J$17,YEAR(BQ$4))),
IF(Taxes!$N$12&gt;1,SUMIFS(Taxes!$P$77:$P$79,Taxes!$N$77:$N$79,Taxes!$N$12),IF(Taxes!$P116&lt;&gt;"",Taxes!$P116,SUMIFS(Taxes!$P$77:$P$79,Taxes!$N$77:$N$79,Taxes!$N$12)))
))
)</f>
        <v>578.81250000000011</v>
      </c>
      <c r="BR320" s="5">
        <f ca="1">IF(BR$4="",0,BR284*
IF(SUMIFS(Taxes!$N$14:$N$17,Taxes!$J$14:$J$17,YEAR(BR$4))=4,IF(BR$1&lt;=Taxes!$P$81*12,Taxes!$P$82,IF(BR$1&lt;=Taxes!$P$83*12,Taxes!$P$84,IF(Taxes!$P116&lt;&gt;"",Taxes!$P116,Taxes!$P$77))),
IF(SUMIFS(Taxes!$N$14:$N$17,Taxes!$J$14:$J$17,YEAR(BR$4))&gt;1,SUMIFS(Taxes!$P$77:$P$79,Taxes!$N$77:$N$79,SUMIFS(Taxes!$N$14:$N$17,Taxes!$J$14:$J$17,YEAR(BR$4))),
IF(Taxes!$N$12&gt;1,SUMIFS(Taxes!$P$77:$P$79,Taxes!$N$77:$N$79,Taxes!$N$12),IF(Taxes!$P116&lt;&gt;"",Taxes!$P116,SUMIFS(Taxes!$P$77:$P$79,Taxes!$N$77:$N$79,Taxes!$N$12)))
))
)</f>
        <v>578.81250000000011</v>
      </c>
      <c r="BS320" s="5">
        <f ca="1">IF(BS$4="",0,BS284*
IF(SUMIFS(Taxes!$N$14:$N$17,Taxes!$J$14:$J$17,YEAR(BS$4))=4,IF(BS$1&lt;=Taxes!$P$81*12,Taxes!$P$82,IF(BS$1&lt;=Taxes!$P$83*12,Taxes!$P$84,IF(Taxes!$P116&lt;&gt;"",Taxes!$P116,Taxes!$P$77))),
IF(SUMIFS(Taxes!$N$14:$N$17,Taxes!$J$14:$J$17,YEAR(BS$4))&gt;1,SUMIFS(Taxes!$P$77:$P$79,Taxes!$N$77:$N$79,SUMIFS(Taxes!$N$14:$N$17,Taxes!$J$14:$J$17,YEAR(BS$4))),
IF(Taxes!$N$12&gt;1,SUMIFS(Taxes!$P$77:$P$79,Taxes!$N$77:$N$79,Taxes!$N$12),IF(Taxes!$P116&lt;&gt;"",Taxes!$P116,SUMIFS(Taxes!$P$77:$P$79,Taxes!$N$77:$N$79,Taxes!$N$12)))
))
)</f>
        <v>578.81250000000011</v>
      </c>
      <c r="BT320" s="5">
        <f ca="1">IF(BT$4="",0,BT284*
IF(SUMIFS(Taxes!$N$14:$N$17,Taxes!$J$14:$J$17,YEAR(BT$4))=4,IF(BT$1&lt;=Taxes!$P$81*12,Taxes!$P$82,IF(BT$1&lt;=Taxes!$P$83*12,Taxes!$P$84,IF(Taxes!$P116&lt;&gt;"",Taxes!$P116,Taxes!$P$77))),
IF(SUMIFS(Taxes!$N$14:$N$17,Taxes!$J$14:$J$17,YEAR(BT$4))&gt;1,SUMIFS(Taxes!$P$77:$P$79,Taxes!$N$77:$N$79,SUMIFS(Taxes!$N$14:$N$17,Taxes!$J$14:$J$17,YEAR(BT$4))),
IF(Taxes!$N$12&gt;1,SUMIFS(Taxes!$P$77:$P$79,Taxes!$N$77:$N$79,Taxes!$N$12),IF(Taxes!$P116&lt;&gt;"",Taxes!$P116,SUMIFS(Taxes!$P$77:$P$79,Taxes!$N$77:$N$79,Taxes!$N$12)))
))
)</f>
        <v>607.75312500000007</v>
      </c>
      <c r="BU320" s="5">
        <f ca="1">IF(BU$4="",0,BU284*
IF(SUMIFS(Taxes!$N$14:$N$17,Taxes!$J$14:$J$17,YEAR(BU$4))=4,IF(BU$1&lt;=Taxes!$P$81*12,Taxes!$P$82,IF(BU$1&lt;=Taxes!$P$83*12,Taxes!$P$84,IF(Taxes!$P116&lt;&gt;"",Taxes!$P116,Taxes!$P$77))),
IF(SUMIFS(Taxes!$N$14:$N$17,Taxes!$J$14:$J$17,YEAR(BU$4))&gt;1,SUMIFS(Taxes!$P$77:$P$79,Taxes!$N$77:$N$79,SUMIFS(Taxes!$N$14:$N$17,Taxes!$J$14:$J$17,YEAR(BU$4))),
IF(Taxes!$N$12&gt;1,SUMIFS(Taxes!$P$77:$P$79,Taxes!$N$77:$N$79,Taxes!$N$12),IF(Taxes!$P116&lt;&gt;"",Taxes!$P116,SUMIFS(Taxes!$P$77:$P$79,Taxes!$N$77:$N$79,Taxes!$N$12)))
))
)</f>
        <v>607.75312500000007</v>
      </c>
      <c r="BV320" s="5">
        <f ca="1">IF(BV$4="",0,BV284*
IF(SUMIFS(Taxes!$N$14:$N$17,Taxes!$J$14:$J$17,YEAR(BV$4))=4,IF(BV$1&lt;=Taxes!$P$81*12,Taxes!$P$82,IF(BV$1&lt;=Taxes!$P$83*12,Taxes!$P$84,IF(Taxes!$P116&lt;&gt;"",Taxes!$P116,Taxes!$P$77))),
IF(SUMIFS(Taxes!$N$14:$N$17,Taxes!$J$14:$J$17,YEAR(BV$4))&gt;1,SUMIFS(Taxes!$P$77:$P$79,Taxes!$N$77:$N$79,SUMIFS(Taxes!$N$14:$N$17,Taxes!$J$14:$J$17,YEAR(BV$4))),
IF(Taxes!$N$12&gt;1,SUMIFS(Taxes!$P$77:$P$79,Taxes!$N$77:$N$79,Taxes!$N$12),IF(Taxes!$P116&lt;&gt;"",Taxes!$P116,SUMIFS(Taxes!$P$77:$P$79,Taxes!$N$77:$N$79,Taxes!$N$12)))
))
)</f>
        <v>607.75312500000007</v>
      </c>
      <c r="BW320" s="5">
        <f ca="1">IF(BW$4="",0,BW284*
IF(SUMIFS(Taxes!$N$14:$N$17,Taxes!$J$14:$J$17,YEAR(BW$4))=4,IF(BW$1&lt;=Taxes!$P$81*12,Taxes!$P$82,IF(BW$1&lt;=Taxes!$P$83*12,Taxes!$P$84,IF(Taxes!$P116&lt;&gt;"",Taxes!$P116,Taxes!$P$77))),
IF(SUMIFS(Taxes!$N$14:$N$17,Taxes!$J$14:$J$17,YEAR(BW$4))&gt;1,SUMIFS(Taxes!$P$77:$P$79,Taxes!$N$77:$N$79,SUMIFS(Taxes!$N$14:$N$17,Taxes!$J$14:$J$17,YEAR(BW$4))),
IF(Taxes!$N$12&gt;1,SUMIFS(Taxes!$P$77:$P$79,Taxes!$N$77:$N$79,Taxes!$N$12),IF(Taxes!$P116&lt;&gt;"",Taxes!$P116,SUMIFS(Taxes!$P$77:$P$79,Taxes!$N$77:$N$79,Taxes!$N$12)))
))
)</f>
        <v>607.75312500000007</v>
      </c>
      <c r="BX320" s="5">
        <f ca="1">IF(BX$4="",0,BX284*
IF(SUMIFS(Taxes!$N$14:$N$17,Taxes!$J$14:$J$17,YEAR(BX$4))=4,IF(BX$1&lt;=Taxes!$P$81*12,Taxes!$P$82,IF(BX$1&lt;=Taxes!$P$83*12,Taxes!$P$84,IF(Taxes!$P116&lt;&gt;"",Taxes!$P116,Taxes!$P$77))),
IF(SUMIFS(Taxes!$N$14:$N$17,Taxes!$J$14:$J$17,YEAR(BX$4))&gt;1,SUMIFS(Taxes!$P$77:$P$79,Taxes!$N$77:$N$79,SUMIFS(Taxes!$N$14:$N$17,Taxes!$J$14:$J$17,YEAR(BX$4))),
IF(Taxes!$N$12&gt;1,SUMIFS(Taxes!$P$77:$P$79,Taxes!$N$77:$N$79,Taxes!$N$12),IF(Taxes!$P116&lt;&gt;"",Taxes!$P116,SUMIFS(Taxes!$P$77:$P$79,Taxes!$N$77:$N$79,Taxes!$N$12)))
))
)</f>
        <v>607.75312500000007</v>
      </c>
      <c r="BY320" s="5">
        <f ca="1">IF(BY$4="",0,BY284*
IF(SUMIFS(Taxes!$N$14:$N$17,Taxes!$J$14:$J$17,YEAR(BY$4))=4,IF(BY$1&lt;=Taxes!$P$81*12,Taxes!$P$82,IF(BY$1&lt;=Taxes!$P$83*12,Taxes!$P$84,IF(Taxes!$P116&lt;&gt;"",Taxes!$P116,Taxes!$P$77))),
IF(SUMIFS(Taxes!$N$14:$N$17,Taxes!$J$14:$J$17,YEAR(BY$4))&gt;1,SUMIFS(Taxes!$P$77:$P$79,Taxes!$N$77:$N$79,SUMIFS(Taxes!$N$14:$N$17,Taxes!$J$14:$J$17,YEAR(BY$4))),
IF(Taxes!$N$12&gt;1,SUMIFS(Taxes!$P$77:$P$79,Taxes!$N$77:$N$79,Taxes!$N$12),IF(Taxes!$P116&lt;&gt;"",Taxes!$P116,SUMIFS(Taxes!$P$77:$P$79,Taxes!$N$77:$N$79,Taxes!$N$12)))
))
)</f>
        <v>607.75312500000007</v>
      </c>
      <c r="BZ320" s="5">
        <f ca="1">IF(BZ$4="",0,BZ284*
IF(SUMIFS(Taxes!$N$14:$N$17,Taxes!$J$14:$J$17,YEAR(BZ$4))=4,IF(BZ$1&lt;=Taxes!$P$81*12,Taxes!$P$82,IF(BZ$1&lt;=Taxes!$P$83*12,Taxes!$P$84,IF(Taxes!$P116&lt;&gt;"",Taxes!$P116,Taxes!$P$77))),
IF(SUMIFS(Taxes!$N$14:$N$17,Taxes!$J$14:$J$17,YEAR(BZ$4))&gt;1,SUMIFS(Taxes!$P$77:$P$79,Taxes!$N$77:$N$79,SUMIFS(Taxes!$N$14:$N$17,Taxes!$J$14:$J$17,YEAR(BZ$4))),
IF(Taxes!$N$12&gt;1,SUMIFS(Taxes!$P$77:$P$79,Taxes!$N$77:$N$79,Taxes!$N$12),IF(Taxes!$P116&lt;&gt;"",Taxes!$P116,SUMIFS(Taxes!$P$77:$P$79,Taxes!$N$77:$N$79,Taxes!$N$12)))
))
)</f>
        <v>607.75312500000007</v>
      </c>
      <c r="CA320" s="5">
        <f ca="1">IF(CA$4="",0,CA284*
IF(SUMIFS(Taxes!$N$14:$N$17,Taxes!$J$14:$J$17,YEAR(CA$4))=4,IF(CA$1&lt;=Taxes!$P$81*12,Taxes!$P$82,IF(CA$1&lt;=Taxes!$P$83*12,Taxes!$P$84,IF(Taxes!$P116&lt;&gt;"",Taxes!$P116,Taxes!$P$77))),
IF(SUMIFS(Taxes!$N$14:$N$17,Taxes!$J$14:$J$17,YEAR(CA$4))&gt;1,SUMIFS(Taxes!$P$77:$P$79,Taxes!$N$77:$N$79,SUMIFS(Taxes!$N$14:$N$17,Taxes!$J$14:$J$17,YEAR(CA$4))),
IF(Taxes!$N$12&gt;1,SUMIFS(Taxes!$P$77:$P$79,Taxes!$N$77:$N$79,Taxes!$N$12),IF(Taxes!$P116&lt;&gt;"",Taxes!$P116,SUMIFS(Taxes!$P$77:$P$79,Taxes!$N$77:$N$79,Taxes!$N$12)))
))
)</f>
        <v>607.75312500000007</v>
      </c>
      <c r="CB320" s="5">
        <f ca="1">IF(CB$4="",0,CB284*
IF(SUMIFS(Taxes!$N$14:$N$17,Taxes!$J$14:$J$17,YEAR(CB$4))=4,IF(CB$1&lt;=Taxes!$P$81*12,Taxes!$P$82,IF(CB$1&lt;=Taxes!$P$83*12,Taxes!$P$84,IF(Taxes!$P116&lt;&gt;"",Taxes!$P116,Taxes!$P$77))),
IF(SUMIFS(Taxes!$N$14:$N$17,Taxes!$J$14:$J$17,YEAR(CB$4))&gt;1,SUMIFS(Taxes!$P$77:$P$79,Taxes!$N$77:$N$79,SUMIFS(Taxes!$N$14:$N$17,Taxes!$J$14:$J$17,YEAR(CB$4))),
IF(Taxes!$N$12&gt;1,SUMIFS(Taxes!$P$77:$P$79,Taxes!$N$77:$N$79,Taxes!$N$12),IF(Taxes!$P116&lt;&gt;"",Taxes!$P116,SUMIFS(Taxes!$P$77:$P$79,Taxes!$N$77:$N$79,Taxes!$N$12)))
))
)</f>
        <v>607.75312500000007</v>
      </c>
      <c r="CC320" s="5">
        <f ca="1">IF(CC$4="",0,CC284*
IF(SUMIFS(Taxes!$N$14:$N$17,Taxes!$J$14:$J$17,YEAR(CC$4))=4,IF(CC$1&lt;=Taxes!$P$81*12,Taxes!$P$82,IF(CC$1&lt;=Taxes!$P$83*12,Taxes!$P$84,IF(Taxes!$P116&lt;&gt;"",Taxes!$P116,Taxes!$P$77))),
IF(SUMIFS(Taxes!$N$14:$N$17,Taxes!$J$14:$J$17,YEAR(CC$4))&gt;1,SUMIFS(Taxes!$P$77:$P$79,Taxes!$N$77:$N$79,SUMIFS(Taxes!$N$14:$N$17,Taxes!$J$14:$J$17,YEAR(CC$4))),
IF(Taxes!$N$12&gt;1,SUMIFS(Taxes!$P$77:$P$79,Taxes!$N$77:$N$79,Taxes!$N$12),IF(Taxes!$P116&lt;&gt;"",Taxes!$P116,SUMIFS(Taxes!$P$77:$P$79,Taxes!$N$77:$N$79,Taxes!$N$12)))
))
)</f>
        <v>607.75312500000007</v>
      </c>
      <c r="CD320" s="5">
        <f ca="1">IF(CD$4="",0,CD284*
IF(SUMIFS(Taxes!$N$14:$N$17,Taxes!$J$14:$J$17,YEAR(CD$4))=4,IF(CD$1&lt;=Taxes!$P$81*12,Taxes!$P$82,IF(CD$1&lt;=Taxes!$P$83*12,Taxes!$P$84,IF(Taxes!$P116&lt;&gt;"",Taxes!$P116,Taxes!$P$77))),
IF(SUMIFS(Taxes!$N$14:$N$17,Taxes!$J$14:$J$17,YEAR(CD$4))&gt;1,SUMIFS(Taxes!$P$77:$P$79,Taxes!$N$77:$N$79,SUMIFS(Taxes!$N$14:$N$17,Taxes!$J$14:$J$17,YEAR(CD$4))),
IF(Taxes!$N$12&gt;1,SUMIFS(Taxes!$P$77:$P$79,Taxes!$N$77:$N$79,Taxes!$N$12),IF(Taxes!$P116&lt;&gt;"",Taxes!$P116,SUMIFS(Taxes!$P$77:$P$79,Taxes!$N$77:$N$79,Taxes!$N$12)))
))
)</f>
        <v>607.75312500000007</v>
      </c>
      <c r="CE320" s="5">
        <f ca="1">IF(CE$4="",0,CE284*
IF(SUMIFS(Taxes!$N$14:$N$17,Taxes!$J$14:$J$17,YEAR(CE$4))=4,IF(CE$1&lt;=Taxes!$P$81*12,Taxes!$P$82,IF(CE$1&lt;=Taxes!$P$83*12,Taxes!$P$84,IF(Taxes!$P116&lt;&gt;"",Taxes!$P116,Taxes!$P$77))),
IF(SUMIFS(Taxes!$N$14:$N$17,Taxes!$J$14:$J$17,YEAR(CE$4))&gt;1,SUMIFS(Taxes!$P$77:$P$79,Taxes!$N$77:$N$79,SUMIFS(Taxes!$N$14:$N$17,Taxes!$J$14:$J$17,YEAR(CE$4))),
IF(Taxes!$N$12&gt;1,SUMIFS(Taxes!$P$77:$P$79,Taxes!$N$77:$N$79,Taxes!$N$12),IF(Taxes!$P116&lt;&gt;"",Taxes!$P116,SUMIFS(Taxes!$P$77:$P$79,Taxes!$N$77:$N$79,Taxes!$N$12)))
))
)</f>
        <v>607.75312500000007</v>
      </c>
      <c r="CF320" s="5">
        <f ca="1">IF(CF$4="",0,CF284*
IF(SUMIFS(Taxes!$N$14:$N$17,Taxes!$J$14:$J$17,YEAR(CF$4))=4,IF(CF$1&lt;=Taxes!$P$81*12,Taxes!$P$82,IF(CF$1&lt;=Taxes!$P$83*12,Taxes!$P$84,IF(Taxes!$P116&lt;&gt;"",Taxes!$P116,Taxes!$P$77))),
IF(SUMIFS(Taxes!$N$14:$N$17,Taxes!$J$14:$J$17,YEAR(CF$4))&gt;1,SUMIFS(Taxes!$P$77:$P$79,Taxes!$N$77:$N$79,SUMIFS(Taxes!$N$14:$N$17,Taxes!$J$14:$J$17,YEAR(CF$4))),
IF(Taxes!$N$12&gt;1,SUMIFS(Taxes!$P$77:$P$79,Taxes!$N$77:$N$79,Taxes!$N$12),IF(Taxes!$P116&lt;&gt;"",Taxes!$P116,SUMIFS(Taxes!$P$77:$P$79,Taxes!$N$77:$N$79,Taxes!$N$12)))
))
)</f>
        <v>0</v>
      </c>
    </row>
    <row r="321" spans="2:84" ht="3" customHeight="1" x14ac:dyDescent="0.3"/>
    <row r="322" spans="2:84" ht="3" customHeight="1" x14ac:dyDescent="0.3"/>
    <row r="323" spans="2:84" s="26" customFormat="1" ht="12" x14ac:dyDescent="0.25">
      <c r="B323" s="13"/>
      <c r="M323" s="55"/>
      <c r="N323" s="44" t="s">
        <v>21</v>
      </c>
      <c r="O323" s="45"/>
      <c r="P323" s="46"/>
      <c r="Q323" s="89"/>
      <c r="U323" s="41"/>
      <c r="V323" s="42"/>
      <c r="W323" s="43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</row>
    <row r="324" spans="2:84" x14ac:dyDescent="0.3">
      <c r="B324" s="13">
        <f>ROW()</f>
        <v>324</v>
      </c>
    </row>
    <row r="325" spans="2:84" x14ac:dyDescent="0.3">
      <c r="B325" s="13">
        <f>ROW()</f>
        <v>325</v>
      </c>
      <c r="H325" s="1" t="s">
        <v>131</v>
      </c>
      <c r="M325" s="53" t="s">
        <v>18</v>
      </c>
      <c r="P325" s="72"/>
      <c r="U325" s="5">
        <f ca="1">SUM(INDIRECT(ADDRESS($B325,$X$2)&amp;":"&amp;ADDRESS($B325,$X$2-1+$P$8)))</f>
        <v>79547919.363016978</v>
      </c>
      <c r="X325" s="5">
        <f ca="1">IF(X$4="",0,X289-X291)</f>
        <v>0</v>
      </c>
      <c r="Y325" s="5">
        <f t="shared" ref="Y325:AI325" ca="1" si="465">IF(Y$4="",0,Y289-Y291)</f>
        <v>0</v>
      </c>
      <c r="Z325" s="5">
        <f t="shared" ca="1" si="465"/>
        <v>0</v>
      </c>
      <c r="AA325" s="5">
        <f t="shared" ca="1" si="465"/>
        <v>0</v>
      </c>
      <c r="AB325" s="5">
        <f t="shared" ca="1" si="465"/>
        <v>0</v>
      </c>
      <c r="AC325" s="5">
        <f t="shared" ca="1" si="465"/>
        <v>0</v>
      </c>
      <c r="AD325" s="5">
        <f t="shared" ca="1" si="465"/>
        <v>0</v>
      </c>
      <c r="AE325" s="5">
        <f t="shared" ca="1" si="465"/>
        <v>0</v>
      </c>
      <c r="AF325" s="5">
        <f t="shared" ca="1" si="465"/>
        <v>0</v>
      </c>
      <c r="AG325" s="5">
        <f t="shared" ca="1" si="465"/>
        <v>0</v>
      </c>
      <c r="AH325" s="5">
        <f t="shared" ca="1" si="465"/>
        <v>0</v>
      </c>
      <c r="AI325" s="5">
        <f t="shared" ca="1" si="465"/>
        <v>0</v>
      </c>
      <c r="AJ325" s="5">
        <f t="shared" ref="AJ325:CF325" ca="1" si="466">IF(AJ$4="",0,AJ289-AJ291)</f>
        <v>0</v>
      </c>
      <c r="AK325" s="5">
        <f t="shared" ca="1" si="466"/>
        <v>0</v>
      </c>
      <c r="AL325" s="5">
        <f t="shared" ca="1" si="466"/>
        <v>0</v>
      </c>
      <c r="AM325" s="5">
        <f t="shared" ca="1" si="466"/>
        <v>-108668.17126999982</v>
      </c>
      <c r="AN325" s="5">
        <f t="shared" ca="1" si="466"/>
        <v>-1983.2319033327512</v>
      </c>
      <c r="AO325" s="5">
        <f t="shared" ca="1" si="466"/>
        <v>104701.70746333338</v>
      </c>
      <c r="AP325" s="5">
        <f t="shared" ca="1" si="466"/>
        <v>169987.93289367994</v>
      </c>
      <c r="AQ325" s="5">
        <f t="shared" ca="1" si="466"/>
        <v>300261.22783232713</v>
      </c>
      <c r="AR325" s="5">
        <f t="shared" ca="1" si="466"/>
        <v>437361.87614239333</v>
      </c>
      <c r="AS325" s="5">
        <f t="shared" ca="1" si="466"/>
        <v>546520.97375846142</v>
      </c>
      <c r="AT325" s="5">
        <f t="shared" ca="1" si="466"/>
        <v>655751.68212452764</v>
      </c>
      <c r="AU325" s="5">
        <f t="shared" ca="1" si="466"/>
        <v>764982.39049059339</v>
      </c>
      <c r="AV325" s="5">
        <f t="shared" ca="1" si="466"/>
        <v>795858.32228305098</v>
      </c>
      <c r="AW325" s="5">
        <f t="shared" ca="1" si="466"/>
        <v>952342.87243285216</v>
      </c>
      <c r="AX325" s="5">
        <f t="shared" ca="1" si="466"/>
        <v>1118283.1919629117</v>
      </c>
      <c r="AY325" s="5">
        <f t="shared" ca="1" si="466"/>
        <v>1229976.8195178667</v>
      </c>
      <c r="AZ325" s="5">
        <f t="shared" ca="1" si="466"/>
        <v>1341809.7697653221</v>
      </c>
      <c r="BA325" s="5">
        <f t="shared" ca="1" si="466"/>
        <v>1453642.7200127738</v>
      </c>
      <c r="BB325" s="5">
        <f t="shared" ca="1" si="466"/>
        <v>1454601.7395258602</v>
      </c>
      <c r="BC325" s="5">
        <f t="shared" ca="1" si="466"/>
        <v>1815745.783121096</v>
      </c>
      <c r="BD325" s="5">
        <f t="shared" ca="1" si="466"/>
        <v>2162912.7759632515</v>
      </c>
      <c r="BE325" s="5">
        <f t="shared" ca="1" si="466"/>
        <v>2235328.8605710091</v>
      </c>
      <c r="BF325" s="5">
        <f t="shared" ca="1" si="466"/>
        <v>2240329.6439825464</v>
      </c>
      <c r="BG325" s="5">
        <f t="shared" ca="1" si="466"/>
        <v>2245427.0335669387</v>
      </c>
      <c r="BH325" s="5">
        <f t="shared" ca="1" si="466"/>
        <v>2131594.8260912374</v>
      </c>
      <c r="BI325" s="5">
        <f t="shared" ca="1" si="466"/>
        <v>2218315.3720352855</v>
      </c>
      <c r="BJ325" s="5">
        <f t="shared" ca="1" si="466"/>
        <v>2312653.7857146673</v>
      </c>
      <c r="BK325" s="5">
        <f t="shared" ca="1" si="466"/>
        <v>2317577.6309400825</v>
      </c>
      <c r="BL325" s="5">
        <f t="shared" ca="1" si="466"/>
        <v>2322747.8219062891</v>
      </c>
      <c r="BM325" s="5">
        <f t="shared" ca="1" si="466"/>
        <v>2327918.0128724938</v>
      </c>
      <c r="BN325" s="5">
        <f t="shared" ca="1" si="466"/>
        <v>2214056.2464479236</v>
      </c>
      <c r="BO325" s="5">
        <f t="shared" ca="1" si="466"/>
        <v>2303811.6966130789</v>
      </c>
      <c r="BP325" s="5">
        <f t="shared" ca="1" si="466"/>
        <v>2400124.8475817004</v>
      </c>
      <c r="BQ325" s="5">
        <f t="shared" ca="1" si="466"/>
        <v>2405096.0495056426</v>
      </c>
      <c r="BR325" s="5">
        <f t="shared" ca="1" si="466"/>
        <v>2410338.8983270414</v>
      </c>
      <c r="BS325" s="5">
        <f t="shared" ca="1" si="466"/>
        <v>2415581.747148443</v>
      </c>
      <c r="BT325" s="5">
        <f t="shared" ca="1" si="466"/>
        <v>2295217.483932755</v>
      </c>
      <c r="BU325" s="5">
        <f t="shared" ca="1" si="466"/>
        <v>2388097.2383743636</v>
      </c>
      <c r="BV325" s="5">
        <f t="shared" ca="1" si="466"/>
        <v>2485411.6216646442</v>
      </c>
      <c r="BW325" s="5">
        <f t="shared" ca="1" si="466"/>
        <v>2490428.6735915365</v>
      </c>
      <c r="BX325" s="5">
        <f t="shared" ca="1" si="466"/>
        <v>2495743.969930796</v>
      </c>
      <c r="BY325" s="5">
        <f t="shared" ca="1" si="466"/>
        <v>2501059.2662700536</v>
      </c>
      <c r="BZ325" s="5">
        <f t="shared" ca="1" si="466"/>
        <v>2380602.7306696177</v>
      </c>
      <c r="CA325" s="5">
        <f t="shared" ca="1" si="466"/>
        <v>2476698.5863241442</v>
      </c>
      <c r="CB325" s="5">
        <f t="shared" ca="1" si="466"/>
        <v>2577080.1845259126</v>
      </c>
      <c r="CC325" s="5">
        <f t="shared" ca="1" si="466"/>
        <v>2582141.4543336146</v>
      </c>
      <c r="CD325" s="5">
        <f t="shared" ca="1" si="466"/>
        <v>2587528.9174372666</v>
      </c>
      <c r="CE325" s="5">
        <f t="shared" ca="1" si="466"/>
        <v>2592916.3805409204</v>
      </c>
      <c r="CF325" s="5">
        <f t="shared" ca="1" si="466"/>
        <v>0</v>
      </c>
    </row>
    <row r="326" spans="2:84" x14ac:dyDescent="0.3">
      <c r="B326" s="13">
        <f>ROW()</f>
        <v>326</v>
      </c>
    </row>
    <row r="327" spans="2:84" x14ac:dyDescent="0.3">
      <c r="B327" s="13">
        <f>ROW()</f>
        <v>327</v>
      </c>
      <c r="H327" s="1" t="s">
        <v>132</v>
      </c>
      <c r="M327" s="53" t="s">
        <v>18</v>
      </c>
      <c r="P327" s="72" t="str">
        <f>Lists!$AI$14</f>
        <v>PL</v>
      </c>
      <c r="U327" s="5">
        <f ca="1">SUM(INDIRECT(ADDRESS($B327,$X$2)&amp;":"&amp;ADDRESS($B327,$X$2-1+$P$8)))</f>
        <v>293412211.15441388</v>
      </c>
      <c r="X327" s="5">
        <f ca="1">SUMIFS(X$10:X326,$P$10:$P326,Lists!$AI$12)-SUMIFS(X$10:X326,$P$10:$P326,Lists!$AI$13)</f>
        <v>-702000</v>
      </c>
      <c r="Y327" s="5">
        <f ca="1">SUMIFS(Y$10:Y326,$P$10:$P326,Lists!$AI$12)-SUMIFS(Y$10:Y326,$P$10:$P326,Lists!$AI$13)</f>
        <v>-923000</v>
      </c>
      <c r="Z327" s="5">
        <f ca="1">SUMIFS(Z$10:Z326,$P$10:$P326,Lists!$AI$12)-SUMIFS(Z$10:Z326,$P$10:$P326,Lists!$AI$13)</f>
        <v>-1118000</v>
      </c>
      <c r="AA327" s="5">
        <f ca="1">SUMIFS(AA$10:AA326,$P$10:$P326,Lists!$AI$12)-SUMIFS(AA$10:AA326,$P$10:$P326,Lists!$AI$13)</f>
        <v>-1118000</v>
      </c>
      <c r="AB327" s="5">
        <f ca="1">SUMIFS(AB$10:AB326,$P$10:$P326,Lists!$AI$12)-SUMIFS(AB$10:AB326,$P$10:$P326,Lists!$AI$13)</f>
        <v>-1118000</v>
      </c>
      <c r="AC327" s="5">
        <f ca="1">SUMIFS(AC$10:AC326,$P$10:$P326,Lists!$AI$12)-SUMIFS(AC$10:AC326,$P$10:$P326,Lists!$AI$13)</f>
        <v>-1118000</v>
      </c>
      <c r="AD327" s="5">
        <f ca="1">SUMIFS(AD$10:AD326,$P$10:$P326,Lists!$AI$12)-SUMIFS(AD$10:AD326,$P$10:$P326,Lists!$AI$13)</f>
        <v>-1137500</v>
      </c>
      <c r="AE327" s="5">
        <f ca="1">SUMIFS(AE$10:AE326,$P$10:$P326,Lists!$AI$12)-SUMIFS(AE$10:AE326,$P$10:$P326,Lists!$AI$13)</f>
        <v>-1137500</v>
      </c>
      <c r="AF327" s="5">
        <f ca="1">SUMIFS(AF$10:AF326,$P$10:$P326,Lists!$AI$12)-SUMIFS(AF$10:AF326,$P$10:$P326,Lists!$AI$13)</f>
        <v>-1137500</v>
      </c>
      <c r="AG327" s="5">
        <f ca="1">SUMIFS(AG$10:AG326,$P$10:$P326,Lists!$AI$12)-SUMIFS(AG$10:AG326,$P$10:$P326,Lists!$AI$13)</f>
        <v>-1137500</v>
      </c>
      <c r="AH327" s="5">
        <f ca="1">SUMIFS(AH$10:AH326,$P$10:$P326,Lists!$AI$12)-SUMIFS(AH$10:AH326,$P$10:$P326,Lists!$AI$13)</f>
        <v>-1137500</v>
      </c>
      <c r="AI327" s="5">
        <f ca="1">SUMIFS(AI$10:AI326,$P$10:$P326,Lists!$AI$12)-SUMIFS(AI$10:AI326,$P$10:$P326,Lists!$AI$13)</f>
        <v>-1137500</v>
      </c>
      <c r="AJ327" s="5">
        <f ca="1">SUMIFS(AJ$10:AJ326,$P$10:$P326,Lists!$AI$12)-SUMIFS(AJ$10:AJ326,$P$10:$P326,Lists!$AI$13)</f>
        <v>-1575303.92784</v>
      </c>
      <c r="AK327" s="5">
        <f ca="1">SUMIFS(AK$10:AK326,$P$10:$P326,Lists!$AI$12)-SUMIFS(AK$10:AK326,$P$10:$P326,Lists!$AI$13)</f>
        <v>-1090549.80822</v>
      </c>
      <c r="AL327" s="5">
        <f ca="1">SUMIFS(AL$10:AL326,$P$10:$P326,Lists!$AI$12)-SUMIFS(AL$10:AL326,$P$10:$P326,Lists!$AI$13)</f>
        <v>-241862.58582000062</v>
      </c>
      <c r="AM327" s="5">
        <f ca="1">SUMIFS(AM$10:AM326,$P$10:$P326,Lists!$AI$12)-SUMIFS(AM$10:AM326,$P$10:$P326,Lists!$AI$13)</f>
        <v>3822.9116500001401</v>
      </c>
      <c r="AN327" s="5">
        <f ca="1">SUMIFS(AN$10:AN326,$P$10:$P326,Lists!$AI$12)-SUMIFS(AN$10:AN326,$P$10:$P326,Lists!$AI$13)</f>
        <v>491261.9284833353</v>
      </c>
      <c r="AO327" s="5">
        <f ca="1">SUMIFS(AO$10:AO326,$P$10:$P326,Lists!$AI$12)-SUMIFS(AO$10:AO326,$P$10:$P326,Lists!$AI$13)</f>
        <v>978700.94531666674</v>
      </c>
      <c r="AP327" s="5">
        <f ca="1">SUMIFS(AP$10:AP326,$P$10:$P326,Lists!$AI$12)-SUMIFS(AP$10:AP326,$P$10:$P326,Lists!$AI$13)</f>
        <v>1302489.2710484006</v>
      </c>
      <c r="AQ327" s="5">
        <f ca="1">SUMIFS(AQ$10:AQ326,$P$10:$P326,Lists!$AI$12)-SUMIFS(AQ$10:AQ326,$P$10:$P326,Lists!$AI$13)</f>
        <v>1850005.3066216316</v>
      </c>
      <c r="AR327" s="5">
        <f ca="1">SUMIFS(AR$10:AR326,$P$10:$P326,Lists!$AI$12)-SUMIFS(AR$10:AR326,$P$10:$P326,Lists!$AI$13)</f>
        <v>2403456.818571968</v>
      </c>
      <c r="AS327" s="5">
        <f ca="1">SUMIFS(AS$10:AS326,$P$10:$P326,Lists!$AI$12)-SUMIFS(AS$10:AS326,$P$10:$P326,Lists!$AI$13)</f>
        <v>2697229.8661773019</v>
      </c>
      <c r="AT327" s="5">
        <f ca="1">SUMIFS(AT$10:AT326,$P$10:$P326,Lists!$AI$12)-SUMIFS(AT$10:AT326,$P$10:$P326,Lists!$AI$13)</f>
        <v>3196478.014407631</v>
      </c>
      <c r="AU327" s="5">
        <f ca="1">SUMIFS(AU$10:AU326,$P$10:$P326,Lists!$AI$12)-SUMIFS(AU$10:AU326,$P$10:$P326,Lists!$AI$13)</f>
        <v>3695726.1626379676</v>
      </c>
      <c r="AV327" s="5">
        <f ca="1">SUMIFS(AV$10:AV326,$P$10:$P326,Lists!$AI$12)-SUMIFS(AV$10:AV326,$P$10:$P326,Lists!$AI$13)</f>
        <v>4077627.2096936814</v>
      </c>
      <c r="AW327" s="5">
        <f ca="1">SUMIFS(AW$10:AW326,$P$10:$P326,Lists!$AI$12)-SUMIFS(AW$10:AW326,$P$10:$P326,Lists!$AI$13)</f>
        <v>4579963.1941050738</v>
      </c>
      <c r="AX327" s="5">
        <f ca="1">SUMIFS(AX$10:AX326,$P$10:$P326,Lists!$AI$12)-SUMIFS(AX$10:AX326,$P$10:$P326,Lists!$AI$13)</f>
        <v>5196807.6911153905</v>
      </c>
      <c r="AY327" s="5">
        <f ca="1">SUMIFS(AY$10:AY326,$P$10:$P326,Lists!$AI$12)-SUMIFS(AY$10:AY326,$P$10:$P326,Lists!$AI$13)</f>
        <v>5707432.3274181634</v>
      </c>
      <c r="AZ327" s="5">
        <f ca="1">SUMIFS(AZ$10:AZ326,$P$10:$P326,Lists!$AI$12)-SUMIFS(AZ$10:AZ326,$P$10:$P326,Lists!$AI$13)</f>
        <v>6108419.9771834351</v>
      </c>
      <c r="BA327" s="5">
        <f ca="1">SUMIFS(BA$10:BA326,$P$10:$P326,Lists!$AI$12)-SUMIFS(BA$10:BA326,$P$10:$P326,Lists!$AI$13)</f>
        <v>6619741.2269486934</v>
      </c>
      <c r="BB327" s="5">
        <f ca="1">SUMIFS(BB$10:BB326,$P$10:$P326,Lists!$AI$12)-SUMIFS(BB$10:BB326,$P$10:$P326,Lists!$AI$13)</f>
        <v>7008691.0177068412</v>
      </c>
      <c r="BC327" s="5">
        <f ca="1">SUMIFS(BC$10:BC326,$P$10:$P326,Lists!$AI$12)-SUMIFS(BC$10:BC326,$P$10:$P326,Lists!$AI$13)</f>
        <v>7698505.9289297238</v>
      </c>
      <c r="BD327" s="5">
        <f ca="1">SUMIFS(BD$10:BD326,$P$10:$P326,Lists!$AI$12)-SUMIFS(BD$10:BD326,$P$10:$P326,Lists!$AI$13)</f>
        <v>8213862.7049801722</v>
      </c>
      <c r="BE327" s="5">
        <f ca="1">SUMIFS(BE$10:BE326,$P$10:$P326,Lists!$AI$12)-SUMIFS(BE$10:BE326,$P$10:$P326,Lists!$AI$13)</f>
        <v>8340001.0603751093</v>
      </c>
      <c r="BF327" s="5">
        <f ca="1">SUMIFS(BF$10:BF326,$P$10:$P326,Lists!$AI$12)-SUMIFS(BF$10:BF326,$P$10:$P326,Lists!$AI$13)</f>
        <v>8354957.8421236724</v>
      </c>
      <c r="BG327" s="5">
        <f ca="1">SUMIFS(BG$10:BG326,$P$10:$P326,Lists!$AI$12)-SUMIFS(BG$10:BG326,$P$10:$P326,Lists!$AI$13)</f>
        <v>8370397.6547365114</v>
      </c>
      <c r="BH327" s="5">
        <f ca="1">SUMIFS(BH$10:BH326,$P$10:$P326,Lists!$AI$12)-SUMIFS(BH$10:BH326,$P$10:$P326,Lists!$AI$13)</f>
        <v>8216135.4233393818</v>
      </c>
      <c r="BI327" s="5">
        <f ca="1">SUMIFS(BI$10:BI326,$P$10:$P326,Lists!$AI$12)-SUMIFS(BI$10:BI326,$P$10:$P326,Lists!$AI$13)</f>
        <v>8415116.93408335</v>
      </c>
      <c r="BJ327" s="5">
        <f ca="1">SUMIFS(BJ$10:BJ326,$P$10:$P326,Lists!$AI$12)-SUMIFS(BJ$10:BJ326,$P$10:$P326,Lists!$AI$13)</f>
        <v>8605487.0056632832</v>
      </c>
      <c r="BK327" s="5">
        <f ca="1">SUMIFS(BK$10:BK326,$P$10:$P326,Lists!$AI$12)-SUMIFS(BK$10:BK326,$P$10:$P326,Lists!$AI$13)</f>
        <v>8619858.1537750587</v>
      </c>
      <c r="BL327" s="5">
        <f ca="1">SUMIFS(BL$10:BL326,$P$10:$P326,Lists!$AI$12)-SUMIFS(BL$10:BL326,$P$10:$P326,Lists!$AI$13)</f>
        <v>8635461.0305907875</v>
      </c>
      <c r="BM327" s="5">
        <f ca="1">SUMIFS(BM$10:BM326,$P$10:$P326,Lists!$AI$12)-SUMIFS(BM$10:BM326,$P$10:$P326,Lists!$AI$13)</f>
        <v>8651063.9074065089</v>
      </c>
      <c r="BN327" s="5">
        <f ca="1">SUMIFS(BN$10:BN326,$P$10:$P326,Lists!$AI$12)-SUMIFS(BN$10:BN326,$P$10:$P326,Lists!$AI$13)</f>
        <v>8530922.7658047527</v>
      </c>
      <c r="BO327" s="5">
        <f ca="1">SUMIFS(BO$10:BO326,$P$10:$P326,Lists!$AI$12)-SUMIFS(BO$10:BO326,$P$10:$P326,Lists!$AI$13)</f>
        <v>8736683.1007752046</v>
      </c>
      <c r="BP327" s="5">
        <f ca="1">SUMIFS(BP$10:BP326,$P$10:$P326,Lists!$AI$12)-SUMIFS(BP$10:BP326,$P$10:$P326,Lists!$AI$13)</f>
        <v>8817656.8108650222</v>
      </c>
      <c r="BQ327" s="5">
        <f ca="1">SUMIFS(BQ$10:BQ326,$P$10:$P326,Lists!$AI$12)-SUMIFS(BQ$10:BQ326,$P$10:$P326,Lists!$AI$13)</f>
        <v>8832059.7809091061</v>
      </c>
      <c r="BR327" s="5">
        <f ca="1">SUMIFS(BR$10:BR326,$P$10:$P326,Lists!$AI$12)-SUMIFS(BR$10:BR326,$P$10:$P326,Lists!$AI$13)</f>
        <v>8847820.9854405075</v>
      </c>
      <c r="BS327" s="5">
        <f ca="1">SUMIFS(BS$10:BS326,$P$10:$P326,Lists!$AI$12)-SUMIFS(BS$10:BS326,$P$10:$P326,Lists!$AI$13)</f>
        <v>8863582.1899719015</v>
      </c>
      <c r="BT327" s="5">
        <f ca="1">SUMIFS(BT$10:BT326,$P$10:$P326,Lists!$AI$12)-SUMIFS(BT$10:BT326,$P$10:$P326,Lists!$AI$13)</f>
        <v>8695020.972371839</v>
      </c>
      <c r="BU327" s="5">
        <f ca="1">SUMIFS(BU$10:BU326,$P$10:$P326,Lists!$AI$12)-SUMIFS(BU$10:BU326,$P$10:$P326,Lists!$AI$13)</f>
        <v>8907765.1524579525</v>
      </c>
      <c r="BV327" s="5">
        <f ca="1">SUMIFS(BV$10:BV326,$P$10:$P326,Lists!$AI$12)-SUMIFS(BV$10:BV326,$P$10:$P326,Lists!$AI$13)</f>
        <v>8974935.762079969</v>
      </c>
      <c r="BW327" s="5">
        <f ca="1">SUMIFS(BW$10:BW326,$P$10:$P326,Lists!$AI$12)-SUMIFS(BW$10:BW326,$P$10:$P326,Lists!$AI$13)</f>
        <v>8989358.9213473126</v>
      </c>
      <c r="BX327" s="5">
        <f ca="1">SUMIFS(BX$10:BX326,$P$10:$P326,Lists!$AI$12)-SUMIFS(BX$10:BX326,$P$10:$P326,Lists!$AI$13)</f>
        <v>9005273.3026764914</v>
      </c>
      <c r="BY327" s="5">
        <f ca="1">SUMIFS(BY$10:BY326,$P$10:$P326,Lists!$AI$12)-SUMIFS(BY$10:BY326,$P$10:$P326,Lists!$AI$13)</f>
        <v>9021187.6840056628</v>
      </c>
      <c r="BZ327" s="5">
        <f ca="1">SUMIFS(BZ$10:BZ326,$P$10:$P326,Lists!$AI$12)-SUMIFS(BZ$10:BZ326,$P$10:$P326,Lists!$AI$13)</f>
        <v>8887912.9073588476</v>
      </c>
      <c r="CA327" s="5">
        <f ca="1">SUMIFS(CA$10:CA326,$P$10:$P326,Lists!$AI$12)-SUMIFS(CA$10:CA326,$P$10:$P326,Lists!$AI$13)</f>
        <v>9107851.6169586331</v>
      </c>
      <c r="CB327" s="5">
        <f ca="1">SUMIFS(CB$10:CB326,$P$10:$P326,Lists!$AI$12)-SUMIFS(CB$10:CB326,$P$10:$P326,Lists!$AI$13)</f>
        <v>9311218.4543693513</v>
      </c>
      <c r="CC327" s="5">
        <f ca="1">SUMIFS(CC$10:CC326,$P$10:$P326,Lists!$AI$12)-SUMIFS(CC$10:CC326,$P$10:$P326,Lists!$AI$13)</f>
        <v>9208596.5447933748</v>
      </c>
      <c r="CD327" s="5">
        <f ca="1">SUMIFS(CD$10:CD326,$P$10:$P326,Lists!$AI$12)-SUMIFS(CD$10:CD326,$P$10:$P326,Lists!$AI$13)</f>
        <v>9224658.5179371983</v>
      </c>
      <c r="CE327" s="5">
        <f ca="1">SUMIFS(CE$10:CE326,$P$10:$P326,Lists!$AI$12)-SUMIFS(CE$10:CE326,$P$10:$P326,Lists!$AI$13)</f>
        <v>9240720.4910809994</v>
      </c>
      <c r="CF327" s="5">
        <f ca="1">SUMIFS(CF$10:CF326,$P$10:$P326,Lists!$AI$12)-SUMIFS(CF$10:CF326,$P$10:$P326,Lists!$AI$13)</f>
        <v>0</v>
      </c>
    </row>
    <row r="329" spans="2:84" x14ac:dyDescent="0.3">
      <c r="B329" s="13">
        <f>ROW()</f>
        <v>329</v>
      </c>
      <c r="H329" s="1" t="s">
        <v>144</v>
      </c>
      <c r="P329" s="72" t="str">
        <f>Lists!$AD$10</f>
        <v>контроль</v>
      </c>
      <c r="U329" s="5">
        <f ca="1">IF(ABS(SUM(INDIRECT(ADDRESS($B329,$X$2)&amp;":"&amp;ADDRESS($B329,$X$2-1+$P$8))))&lt;0.001,0,SUM(INDIRECT(ADDRESS($B329,$X$2)&amp;":"&amp;ADDRESS($B329,$X$2-1+$P$8))))</f>
        <v>0</v>
      </c>
      <c r="X329" s="5">
        <f ca="1">IF(X$4="",0,IF(ABS(X330-X334)&lt;0.001,0,X330-X334))</f>
        <v>0</v>
      </c>
      <c r="Y329" s="5">
        <f t="shared" ref="Y329:AI329" ca="1" si="467">IF(Y$4="",0,IF(ABS(Y330-Y334)&lt;0.001,0,Y330-Y334))</f>
        <v>0</v>
      </c>
      <c r="Z329" s="5">
        <f t="shared" ca="1" si="467"/>
        <v>0</v>
      </c>
      <c r="AA329" s="5">
        <f t="shared" ca="1" si="467"/>
        <v>0</v>
      </c>
      <c r="AB329" s="5">
        <f t="shared" ca="1" si="467"/>
        <v>0</v>
      </c>
      <c r="AC329" s="5">
        <f t="shared" ca="1" si="467"/>
        <v>0</v>
      </c>
      <c r="AD329" s="5">
        <f t="shared" ca="1" si="467"/>
        <v>0</v>
      </c>
      <c r="AE329" s="5">
        <f t="shared" ca="1" si="467"/>
        <v>0</v>
      </c>
      <c r="AF329" s="5">
        <f t="shared" ca="1" si="467"/>
        <v>0</v>
      </c>
      <c r="AG329" s="5">
        <f t="shared" ca="1" si="467"/>
        <v>0</v>
      </c>
      <c r="AH329" s="5">
        <f t="shared" ca="1" si="467"/>
        <v>0</v>
      </c>
      <c r="AI329" s="5">
        <f t="shared" ca="1" si="467"/>
        <v>0</v>
      </c>
      <c r="AJ329" s="5">
        <f t="shared" ref="AJ329:CF329" ca="1" si="468">IF(AJ$4="",0,IF(ABS(AJ330-AJ334)&lt;0.001,0,AJ330-AJ334))</f>
        <v>0</v>
      </c>
      <c r="AK329" s="5">
        <f t="shared" ca="1" si="468"/>
        <v>0</v>
      </c>
      <c r="AL329" s="5">
        <f t="shared" ca="1" si="468"/>
        <v>0</v>
      </c>
      <c r="AM329" s="5">
        <f t="shared" ca="1" si="468"/>
        <v>0</v>
      </c>
      <c r="AN329" s="5">
        <f t="shared" ca="1" si="468"/>
        <v>0</v>
      </c>
      <c r="AO329" s="5">
        <f t="shared" ca="1" si="468"/>
        <v>0</v>
      </c>
      <c r="AP329" s="5">
        <f t="shared" ca="1" si="468"/>
        <v>0</v>
      </c>
      <c r="AQ329" s="5">
        <f t="shared" ca="1" si="468"/>
        <v>0</v>
      </c>
      <c r="AR329" s="5">
        <f t="shared" ca="1" si="468"/>
        <v>0</v>
      </c>
      <c r="AS329" s="5">
        <f t="shared" ca="1" si="468"/>
        <v>0</v>
      </c>
      <c r="AT329" s="5">
        <f t="shared" ca="1" si="468"/>
        <v>0</v>
      </c>
      <c r="AU329" s="5">
        <f t="shared" ca="1" si="468"/>
        <v>0</v>
      </c>
      <c r="AV329" s="5">
        <f t="shared" ca="1" si="468"/>
        <v>0</v>
      </c>
      <c r="AW329" s="5">
        <f t="shared" ca="1" si="468"/>
        <v>0</v>
      </c>
      <c r="AX329" s="5">
        <f t="shared" ca="1" si="468"/>
        <v>0</v>
      </c>
      <c r="AY329" s="5">
        <f t="shared" ca="1" si="468"/>
        <v>0</v>
      </c>
      <c r="AZ329" s="5">
        <f t="shared" ca="1" si="468"/>
        <v>0</v>
      </c>
      <c r="BA329" s="5">
        <f t="shared" ca="1" si="468"/>
        <v>0</v>
      </c>
      <c r="BB329" s="5">
        <f t="shared" ca="1" si="468"/>
        <v>0</v>
      </c>
      <c r="BC329" s="5">
        <f t="shared" ca="1" si="468"/>
        <v>0</v>
      </c>
      <c r="BD329" s="5">
        <f t="shared" ca="1" si="468"/>
        <v>0</v>
      </c>
      <c r="BE329" s="5">
        <f t="shared" ca="1" si="468"/>
        <v>0</v>
      </c>
      <c r="BF329" s="5">
        <f t="shared" ca="1" si="468"/>
        <v>0</v>
      </c>
      <c r="BG329" s="5">
        <f t="shared" ca="1" si="468"/>
        <v>0</v>
      </c>
      <c r="BH329" s="5">
        <f t="shared" ca="1" si="468"/>
        <v>0</v>
      </c>
      <c r="BI329" s="5">
        <f t="shared" ca="1" si="468"/>
        <v>0</v>
      </c>
      <c r="BJ329" s="5">
        <f t="shared" ca="1" si="468"/>
        <v>0</v>
      </c>
      <c r="BK329" s="5">
        <f t="shared" ca="1" si="468"/>
        <v>0</v>
      </c>
      <c r="BL329" s="5">
        <f t="shared" ca="1" si="468"/>
        <v>0</v>
      </c>
      <c r="BM329" s="5">
        <f t="shared" ca="1" si="468"/>
        <v>0</v>
      </c>
      <c r="BN329" s="5">
        <f t="shared" ca="1" si="468"/>
        <v>0</v>
      </c>
      <c r="BO329" s="5">
        <f t="shared" ca="1" si="468"/>
        <v>0</v>
      </c>
      <c r="BP329" s="5">
        <f t="shared" ca="1" si="468"/>
        <v>0</v>
      </c>
      <c r="BQ329" s="5">
        <f t="shared" ca="1" si="468"/>
        <v>0</v>
      </c>
      <c r="BR329" s="5">
        <f t="shared" ca="1" si="468"/>
        <v>0</v>
      </c>
      <c r="BS329" s="5">
        <f t="shared" ca="1" si="468"/>
        <v>0</v>
      </c>
      <c r="BT329" s="5">
        <f t="shared" ca="1" si="468"/>
        <v>0</v>
      </c>
      <c r="BU329" s="5">
        <f t="shared" ca="1" si="468"/>
        <v>0</v>
      </c>
      <c r="BV329" s="5">
        <f t="shared" ca="1" si="468"/>
        <v>0</v>
      </c>
      <c r="BW329" s="5">
        <f t="shared" ca="1" si="468"/>
        <v>0</v>
      </c>
      <c r="BX329" s="5">
        <f t="shared" ca="1" si="468"/>
        <v>0</v>
      </c>
      <c r="BY329" s="5">
        <f t="shared" ca="1" si="468"/>
        <v>0</v>
      </c>
      <c r="BZ329" s="5">
        <f t="shared" ca="1" si="468"/>
        <v>0</v>
      </c>
      <c r="CA329" s="5">
        <f t="shared" ca="1" si="468"/>
        <v>0</v>
      </c>
      <c r="CB329" s="5">
        <f t="shared" ca="1" si="468"/>
        <v>0</v>
      </c>
      <c r="CC329" s="5">
        <f t="shared" ca="1" si="468"/>
        <v>0</v>
      </c>
      <c r="CD329" s="5">
        <f t="shared" ca="1" si="468"/>
        <v>0</v>
      </c>
      <c r="CE329" s="5">
        <f t="shared" ca="1" si="468"/>
        <v>0</v>
      </c>
      <c r="CF329" s="5">
        <f t="shared" ca="1" si="468"/>
        <v>0</v>
      </c>
    </row>
    <row r="330" spans="2:84" x14ac:dyDescent="0.3">
      <c r="B330" s="13">
        <f>ROW()</f>
        <v>330</v>
      </c>
      <c r="H330" s="1" t="str">
        <f>$H$329</f>
        <v>Промежуточный баланс начислений</v>
      </c>
      <c r="I330" s="1" t="s">
        <v>145</v>
      </c>
      <c r="M330" s="53" t="s">
        <v>18</v>
      </c>
      <c r="P330" s="72"/>
      <c r="U330" s="5">
        <f ca="1">INDIRECT(ADDRESS($B330,$X$2-1+$P$8))</f>
        <v>2275343325.1124244</v>
      </c>
      <c r="X330" s="5">
        <f ca="1">IF(X$4="",0,SUM(X331:X333))</f>
        <v>0</v>
      </c>
      <c r="Y330" s="5">
        <f t="shared" ref="Y330:AI330" ca="1" si="469">IF(Y$4="",0,SUM(Y331:Y333))</f>
        <v>0</v>
      </c>
      <c r="Z330" s="5">
        <f t="shared" ca="1" si="469"/>
        <v>0</v>
      </c>
      <c r="AA330" s="5">
        <f t="shared" ca="1" si="469"/>
        <v>0</v>
      </c>
      <c r="AB330" s="5">
        <f t="shared" ca="1" si="469"/>
        <v>0</v>
      </c>
      <c r="AC330" s="5">
        <f t="shared" ca="1" si="469"/>
        <v>0</v>
      </c>
      <c r="AD330" s="5">
        <f t="shared" ca="1" si="469"/>
        <v>0</v>
      </c>
      <c r="AE330" s="5">
        <f t="shared" ca="1" si="469"/>
        <v>0</v>
      </c>
      <c r="AF330" s="5">
        <f t="shared" ca="1" si="469"/>
        <v>0</v>
      </c>
      <c r="AG330" s="5">
        <f t="shared" ca="1" si="469"/>
        <v>0</v>
      </c>
      <c r="AH330" s="5">
        <f t="shared" ca="1" si="469"/>
        <v>0</v>
      </c>
      <c r="AI330" s="5">
        <f t="shared" ca="1" si="469"/>
        <v>0</v>
      </c>
      <c r="AJ330" s="5">
        <f t="shared" ref="AJ330:CF330" ca="1" si="470">IF(AJ$4="",0,SUM(AJ331:AJ333))</f>
        <v>2672071.6521600001</v>
      </c>
      <c r="AK330" s="5">
        <f t="shared" ca="1" si="470"/>
        <v>7922543.4239400001</v>
      </c>
      <c r="AL330" s="5">
        <f t="shared" ca="1" si="470"/>
        <v>15981957.34812</v>
      </c>
      <c r="AM330" s="5">
        <f t="shared" ca="1" si="470"/>
        <v>26353370.799769998</v>
      </c>
      <c r="AN330" s="5">
        <f t="shared" ca="1" si="470"/>
        <v>39169825.948253334</v>
      </c>
      <c r="AO330" s="5">
        <f t="shared" ca="1" si="470"/>
        <v>54431322.79356999</v>
      </c>
      <c r="AP330" s="5">
        <f t="shared" ca="1" si="470"/>
        <v>72552254.084902078</v>
      </c>
      <c r="AQ330" s="5">
        <f t="shared" ca="1" si="470"/>
        <v>93385407.234056026</v>
      </c>
      <c r="AR330" s="5">
        <f t="shared" ca="1" si="470"/>
        <v>116909723.64857039</v>
      </c>
      <c r="AS330" s="5">
        <f t="shared" ca="1" si="470"/>
        <v>143041904.68528116</v>
      </c>
      <c r="AT330" s="5">
        <f t="shared" ca="1" si="470"/>
        <v>171781950.3441883</v>
      </c>
      <c r="AU330" s="5">
        <f t="shared" ca="1" si="470"/>
        <v>203129860.62529188</v>
      </c>
      <c r="AV330" s="5">
        <f t="shared" ca="1" si="470"/>
        <v>237464352.46941501</v>
      </c>
      <c r="AW330" s="5">
        <f t="shared" ca="1" si="470"/>
        <v>274666716.18262333</v>
      </c>
      <c r="AX330" s="5">
        <f t="shared" ca="1" si="470"/>
        <v>314696390.40108901</v>
      </c>
      <c r="AY330" s="5">
        <f t="shared" ca="1" si="470"/>
        <v>357391302.26343942</v>
      </c>
      <c r="AZ330" s="5">
        <f t="shared" ca="1" si="470"/>
        <v>402751451.76967454</v>
      </c>
      <c r="BA330" s="5">
        <f t="shared" ca="1" si="470"/>
        <v>450776838.91979438</v>
      </c>
      <c r="BB330" s="5">
        <f t="shared" ca="1" si="470"/>
        <v>502022758.77783805</v>
      </c>
      <c r="BC330" s="5">
        <f t="shared" ca="1" si="470"/>
        <v>555526622.65607512</v>
      </c>
      <c r="BD330" s="5">
        <f t="shared" ca="1" si="470"/>
        <v>610341058.65404379</v>
      </c>
      <c r="BE330" s="5">
        <f t="shared" ca="1" si="470"/>
        <v>665610191.64285612</v>
      </c>
      <c r="BF330" s="5">
        <f t="shared" ca="1" si="470"/>
        <v>721151260.36507273</v>
      </c>
      <c r="BG330" s="5">
        <f t="shared" ca="1" si="470"/>
        <v>776964264.82069337</v>
      </c>
      <c r="BH330" s="5">
        <f t="shared" ca="1" si="470"/>
        <v>833655916.04254818</v>
      </c>
      <c r="BI330" s="5">
        <f t="shared" ca="1" si="470"/>
        <v>890984230.47258162</v>
      </c>
      <c r="BJ330" s="5">
        <f t="shared" ca="1" si="470"/>
        <v>948858815.47385454</v>
      </c>
      <c r="BK330" s="5">
        <f t="shared" ca="1" si="470"/>
        <v>1007011318.7946665</v>
      </c>
      <c r="BL330" s="5">
        <f t="shared" ca="1" si="470"/>
        <v>1065441740.4350176</v>
      </c>
      <c r="BM330" s="5">
        <f t="shared" ca="1" si="470"/>
        <v>1124150080.3949077</v>
      </c>
      <c r="BN330" s="5">
        <f t="shared" ca="1" si="470"/>
        <v>1183788484.2504497</v>
      </c>
      <c r="BO330" s="5">
        <f t="shared" ca="1" si="470"/>
        <v>1244081612.8643115</v>
      </c>
      <c r="BP330" s="5">
        <f t="shared" ca="1" si="470"/>
        <v>1304933572.1498175</v>
      </c>
      <c r="BQ330" s="5">
        <f t="shared" ca="1" si="470"/>
        <v>1366069563.9578924</v>
      </c>
      <c r="BR330" s="5">
        <f t="shared" ca="1" si="470"/>
        <v>1427489588.2885363</v>
      </c>
      <c r="BS330" s="5">
        <f t="shared" ca="1" si="470"/>
        <v>1489193645.1417491</v>
      </c>
      <c r="BT330" s="5">
        <f t="shared" ca="1" si="470"/>
        <v>1551881007.2246938</v>
      </c>
      <c r="BU330" s="5">
        <f t="shared" ca="1" si="470"/>
        <v>1615241656.1500263</v>
      </c>
      <c r="BV330" s="5">
        <f t="shared" ca="1" si="470"/>
        <v>1679173983.0125737</v>
      </c>
      <c r="BW330" s="5">
        <f t="shared" ca="1" si="470"/>
        <v>1743396591.1131864</v>
      </c>
      <c r="BX330" s="5">
        <f t="shared" ca="1" si="470"/>
        <v>1807909480.4518647</v>
      </c>
      <c r="BY330" s="5">
        <f t="shared" ca="1" si="470"/>
        <v>1872712651.0286083</v>
      </c>
      <c r="BZ330" s="5">
        <f t="shared" ca="1" si="470"/>
        <v>1938554247.5100739</v>
      </c>
      <c r="CA330" s="5">
        <f t="shared" ca="1" si="470"/>
        <v>2005088206.9982255</v>
      </c>
      <c r="CB330" s="5">
        <f t="shared" ca="1" si="470"/>
        <v>2072206985.3888209</v>
      </c>
      <c r="CC330" s="5">
        <f t="shared" ca="1" si="470"/>
        <v>2139622431.2047193</v>
      </c>
      <c r="CD330" s="5">
        <f t="shared" ca="1" si="470"/>
        <v>2207334544.4459205</v>
      </c>
      <c r="CE330" s="5">
        <f t="shared" ca="1" si="470"/>
        <v>2275343325.1124244</v>
      </c>
      <c r="CF330" s="5">
        <f t="shared" ca="1" si="470"/>
        <v>0</v>
      </c>
    </row>
    <row r="331" spans="2:84" x14ac:dyDescent="0.3">
      <c r="B331" s="13">
        <f>ROW()</f>
        <v>331</v>
      </c>
      <c r="H331" s="1" t="str">
        <f t="shared" ref="H331:H342" si="471">$H$329</f>
        <v>Промежуточный баланс начислений</v>
      </c>
      <c r="I331" s="1" t="str">
        <f>$I$330</f>
        <v>АКТИВЫ</v>
      </c>
      <c r="J331" s="1" t="str">
        <f>$H$143</f>
        <v>Запасы и незавершенное производство</v>
      </c>
      <c r="M331" s="53" t="s">
        <v>18</v>
      </c>
      <c r="U331" s="5">
        <f t="shared" ref="U331:U342" ca="1" si="472">INDIRECT(ADDRESS($B331,$X$2-1+$P$8))</f>
        <v>42680754.763344914</v>
      </c>
      <c r="X331" s="5">
        <f ca="1">X$143</f>
        <v>0</v>
      </c>
      <c r="Y331" s="5">
        <f t="shared" ref="Y331:CF331" ca="1" si="473">Y$143</f>
        <v>0</v>
      </c>
      <c r="Z331" s="5">
        <f t="shared" ca="1" si="473"/>
        <v>0</v>
      </c>
      <c r="AA331" s="5">
        <f t="shared" ca="1" si="473"/>
        <v>0</v>
      </c>
      <c r="AB331" s="5">
        <f t="shared" ca="1" si="473"/>
        <v>0</v>
      </c>
      <c r="AC331" s="5">
        <f t="shared" ca="1" si="473"/>
        <v>0</v>
      </c>
      <c r="AD331" s="5">
        <f t="shared" ca="1" si="473"/>
        <v>0</v>
      </c>
      <c r="AE331" s="5">
        <f t="shared" ca="1" si="473"/>
        <v>0</v>
      </c>
      <c r="AF331" s="5">
        <f t="shared" ca="1" si="473"/>
        <v>0</v>
      </c>
      <c r="AG331" s="5">
        <f t="shared" ca="1" si="473"/>
        <v>0</v>
      </c>
      <c r="AH331" s="5">
        <f t="shared" ca="1" si="473"/>
        <v>0</v>
      </c>
      <c r="AI331" s="5">
        <f t="shared" ca="1" si="473"/>
        <v>0</v>
      </c>
      <c r="AJ331" s="5">
        <f t="shared" ca="1" si="473"/>
        <v>2264472.216</v>
      </c>
      <c r="AK331" s="5">
        <f t="shared" ca="1" si="473"/>
        <v>4887497.4840000002</v>
      </c>
      <c r="AL331" s="5">
        <f t="shared" ca="1" si="473"/>
        <v>7002079.2719999989</v>
      </c>
      <c r="AM331" s="5">
        <f t="shared" ca="1" si="473"/>
        <v>8768265.7799999993</v>
      </c>
      <c r="AN331" s="5">
        <f t="shared" ca="1" si="473"/>
        <v>10534452.287999999</v>
      </c>
      <c r="AO331" s="5">
        <f t="shared" ca="1" si="473"/>
        <v>12300638.796</v>
      </c>
      <c r="AP331" s="5">
        <f t="shared" ca="1" si="473"/>
        <v>14239912.351679998</v>
      </c>
      <c r="AQ331" s="5">
        <f t="shared" ca="1" si="473"/>
        <v>16126568.925839994</v>
      </c>
      <c r="AR331" s="5">
        <f t="shared" ca="1" si="473"/>
        <v>17928079.16399999</v>
      </c>
      <c r="AS331" s="5">
        <f t="shared" ca="1" si="473"/>
        <v>19729589.402159978</v>
      </c>
      <c r="AT331" s="5">
        <f t="shared" ca="1" si="473"/>
        <v>21531099.640319981</v>
      </c>
      <c r="AU331" s="5">
        <f t="shared" ca="1" si="473"/>
        <v>23332609.878479991</v>
      </c>
      <c r="AV331" s="5">
        <f t="shared" ca="1" si="473"/>
        <v>25448685.797404792</v>
      </c>
      <c r="AW331" s="5">
        <f t="shared" ca="1" si="473"/>
        <v>27451239.83949599</v>
      </c>
      <c r="AX331" s="5">
        <f t="shared" ca="1" si="473"/>
        <v>29288780.282419201</v>
      </c>
      <c r="AY331" s="5">
        <f t="shared" ca="1" si="473"/>
        <v>31126320.725342412</v>
      </c>
      <c r="AZ331" s="5">
        <f t="shared" ca="1" si="473"/>
        <v>32963861.168265592</v>
      </c>
      <c r="BA331" s="5">
        <f t="shared" ca="1" si="473"/>
        <v>34801401.611188762</v>
      </c>
      <c r="BB331" s="5">
        <f t="shared" ca="1" si="473"/>
        <v>37100576.278465882</v>
      </c>
      <c r="BC331" s="5">
        <f t="shared" ca="1" si="473"/>
        <v>38445341.717575572</v>
      </c>
      <c r="BD331" s="5">
        <f t="shared" ca="1" si="473"/>
        <v>38701492.144187346</v>
      </c>
      <c r="BE331" s="5">
        <f t="shared" ca="1" si="473"/>
        <v>38731747.638464369</v>
      </c>
      <c r="BF331" s="5">
        <f t="shared" ca="1" si="473"/>
        <v>38762003.132741399</v>
      </c>
      <c r="BG331" s="5">
        <f t="shared" ca="1" si="473"/>
        <v>38792258.627018422</v>
      </c>
      <c r="BH331" s="5">
        <f t="shared" ca="1" si="473"/>
        <v>39304787.362519652</v>
      </c>
      <c r="BI331" s="5">
        <f t="shared" ca="1" si="473"/>
        <v>39606721.885483861</v>
      </c>
      <c r="BJ331" s="5">
        <f t="shared" ca="1" si="473"/>
        <v>39637582.489646427</v>
      </c>
      <c r="BK331" s="5">
        <f t="shared" ca="1" si="473"/>
        <v>39668443.093808994</v>
      </c>
      <c r="BL331" s="5">
        <f t="shared" ca="1" si="473"/>
        <v>39699303.697971553</v>
      </c>
      <c r="BM331" s="5">
        <f t="shared" ca="1" si="473"/>
        <v>39730164.302134119</v>
      </c>
      <c r="BN331" s="5">
        <f t="shared" ca="1" si="473"/>
        <v>40256646.884844951</v>
      </c>
      <c r="BO331" s="5">
        <f t="shared" ca="1" si="473"/>
        <v>40564620.098268487</v>
      </c>
      <c r="BP331" s="5">
        <f t="shared" ca="1" si="473"/>
        <v>40596097.914514303</v>
      </c>
      <c r="BQ331" s="5">
        <f t="shared" ca="1" si="473"/>
        <v>40627575.730760127</v>
      </c>
      <c r="BR331" s="5">
        <f t="shared" ca="1" si="473"/>
        <v>40659053.547005944</v>
      </c>
      <c r="BS331" s="5">
        <f t="shared" ca="1" si="473"/>
        <v>40690531.363251753</v>
      </c>
      <c r="BT331" s="5">
        <f t="shared" ca="1" si="473"/>
        <v>41231320.935566299</v>
      </c>
      <c r="BU331" s="5">
        <f t="shared" ca="1" si="473"/>
        <v>41545453.613258295</v>
      </c>
      <c r="BV331" s="5">
        <f t="shared" ca="1" si="473"/>
        <v>41577560.985829026</v>
      </c>
      <c r="BW331" s="5">
        <f t="shared" ca="1" si="473"/>
        <v>41609668.358399749</v>
      </c>
      <c r="BX331" s="5">
        <f t="shared" ca="1" si="473"/>
        <v>41641775.73097048</v>
      </c>
      <c r="BY331" s="5">
        <f t="shared" ca="1" si="473"/>
        <v>41673883.10354121</v>
      </c>
      <c r="BZ331" s="5">
        <f t="shared" ca="1" si="473"/>
        <v>42229341.352010466</v>
      </c>
      <c r="CA331" s="5">
        <f t="shared" ca="1" si="473"/>
        <v>42549756.683256328</v>
      </c>
      <c r="CB331" s="5">
        <f t="shared" ca="1" si="473"/>
        <v>42582506.203278475</v>
      </c>
      <c r="CC331" s="5">
        <f t="shared" ca="1" si="473"/>
        <v>42615255.723300628</v>
      </c>
      <c r="CD331" s="5">
        <f t="shared" ca="1" si="473"/>
        <v>42648005.24332276</v>
      </c>
      <c r="CE331" s="5">
        <f t="shared" ca="1" si="473"/>
        <v>42680754.763344914</v>
      </c>
      <c r="CF331" s="5">
        <f t="shared" ca="1" si="473"/>
        <v>0</v>
      </c>
    </row>
    <row r="332" spans="2:84" x14ac:dyDescent="0.3">
      <c r="B332" s="13">
        <f>ROW()</f>
        <v>332</v>
      </c>
      <c r="H332" s="1" t="str">
        <f t="shared" si="471"/>
        <v>Промежуточный баланс начислений</v>
      </c>
      <c r="I332" s="1" t="str">
        <f>$I$330</f>
        <v>АКТИВЫ</v>
      </c>
      <c r="J332" s="1" t="s">
        <v>148</v>
      </c>
      <c r="M332" s="53" t="s">
        <v>18</v>
      </c>
      <c r="U332" s="5">
        <f t="shared" ca="1" si="472"/>
        <v>2232662570.3490796</v>
      </c>
      <c r="X332" s="5">
        <f ca="1">IF(X$4="",0,SUM($W$73:X$73))</f>
        <v>0</v>
      </c>
      <c r="Y332" s="5">
        <f ca="1">IF(Y$4="",0,SUM($W$73:Y$73))</f>
        <v>0</v>
      </c>
      <c r="Z332" s="5">
        <f ca="1">IF(Z$4="",0,SUM($W$73:Z$73))</f>
        <v>0</v>
      </c>
      <c r="AA332" s="5">
        <f ca="1">IF(AA$4="",0,SUM($W$73:AA$73))</f>
        <v>0</v>
      </c>
      <c r="AB332" s="5">
        <f ca="1">IF(AB$4="",0,SUM($W$73:AB$73))</f>
        <v>0</v>
      </c>
      <c r="AC332" s="5">
        <f ca="1">IF(AC$4="",0,SUM($W$73:AC$73))</f>
        <v>0</v>
      </c>
      <c r="AD332" s="5">
        <f ca="1">IF(AD$4="",0,SUM($W$73:AD$73))</f>
        <v>0</v>
      </c>
      <c r="AE332" s="5">
        <f ca="1">IF(AE$4="",0,SUM($W$73:AE$73))</f>
        <v>0</v>
      </c>
      <c r="AF332" s="5">
        <f ca="1">IF(AF$4="",0,SUM($W$73:AF$73))</f>
        <v>0</v>
      </c>
      <c r="AG332" s="5">
        <f ca="1">IF(AG$4="",0,SUM($W$73:AG$73))</f>
        <v>0</v>
      </c>
      <c r="AH332" s="5">
        <f ca="1">IF(AH$4="",0,SUM($W$73:AH$73))</f>
        <v>0</v>
      </c>
      <c r="AI332" s="5">
        <f ca="1">IF(AI$4="",0,SUM($W$73:AI$73))</f>
        <v>0</v>
      </c>
      <c r="AJ332" s="5">
        <f ca="1">IF(AJ$4="",0,SUM($W$73:AJ$73))</f>
        <v>407599.43615999998</v>
      </c>
      <c r="AK332" s="5">
        <f ca="1">IF(AK$4="",0,SUM($W$73:AK$73))</f>
        <v>3035045.93994</v>
      </c>
      <c r="AL332" s="5">
        <f ca="1">IF(AL$4="",0,SUM($W$73:AL$73))</f>
        <v>8979878.0761200003</v>
      </c>
      <c r="AM332" s="5">
        <f ca="1">IF(AM$4="",0,SUM($W$73:AM$73))</f>
        <v>17476436.848499998</v>
      </c>
      <c r="AN332" s="5">
        <f ca="1">IF(AN$4="",0,SUM($W$73:AN$73))</f>
        <v>28524722.25708</v>
      </c>
      <c r="AO332" s="5">
        <f ca="1">IF(AO$4="",0,SUM($W$73:AO$73))</f>
        <v>42124734.301859997</v>
      </c>
      <c r="AP332" s="5">
        <f ca="1">IF(AP$4="",0,SUM($W$73:AP$73))</f>
        <v>58312341.733222075</v>
      </c>
      <c r="AQ332" s="5">
        <f ca="1">IF(AQ$4="",0,SUM($W$73:AQ$73))</f>
        <v>77258838.308216035</v>
      </c>
      <c r="AR332" s="5">
        <f ca="1">IF(AR$4="",0,SUM($W$73:AR$73))</f>
        <v>98981644.484570399</v>
      </c>
      <c r="AS332" s="5">
        <f ca="1">IF(AS$4="",0,SUM($W$73:AS$73))</f>
        <v>123312315.28312117</v>
      </c>
      <c r="AT332" s="5">
        <f ca="1">IF(AT$4="",0,SUM($W$73:AT$73))</f>
        <v>150250850.70386833</v>
      </c>
      <c r="AU332" s="5">
        <f ca="1">IF(AU$4="",0,SUM($W$73:AU$73))</f>
        <v>179797250.7468119</v>
      </c>
      <c r="AV332" s="5">
        <f ca="1">IF(AV$4="",0,SUM($W$73:AV$73))</f>
        <v>212015666.67201021</v>
      </c>
      <c r="AW332" s="5">
        <f ca="1">IF(AW$4="",0,SUM($W$73:AW$73))</f>
        <v>247215476.34312731</v>
      </c>
      <c r="AX332" s="5">
        <f ca="1">IF(AX$4="",0,SUM($W$73:AX$73))</f>
        <v>285407610.11866981</v>
      </c>
      <c r="AY332" s="5">
        <f ca="1">IF(AY$4="",0,SUM($W$73:AY$73))</f>
        <v>326264981.53809702</v>
      </c>
      <c r="AZ332" s="5">
        <f ca="1">IF(AZ$4="",0,SUM($W$73:AZ$73))</f>
        <v>369787590.60140896</v>
      </c>
      <c r="BA332" s="5">
        <f ca="1">IF(BA$4="",0,SUM($W$73:BA$73))</f>
        <v>415975437.30860561</v>
      </c>
      <c r="BB332" s="5">
        <f ca="1">IF(BB$4="",0,SUM($W$73:BB$73))</f>
        <v>464922182.49937218</v>
      </c>
      <c r="BC332" s="5">
        <f ca="1">IF(BC$4="",0,SUM($W$73:BC$73))</f>
        <v>517081280.93849957</v>
      </c>
      <c r="BD332" s="5">
        <f ca="1">IF(BD$4="",0,SUM($W$73:BD$73))</f>
        <v>571639566.50985646</v>
      </c>
      <c r="BE332" s="5">
        <f ca="1">IF(BE$4="",0,SUM($W$73:BE$73))</f>
        <v>626878444.00439179</v>
      </c>
      <c r="BF332" s="5">
        <f ca="1">IF(BF$4="",0,SUM($W$73:BF$73))</f>
        <v>682389257.23233128</v>
      </c>
      <c r="BG332" s="5">
        <f ca="1">IF(BG$4="",0,SUM($W$73:BG$73))</f>
        <v>738172006.19367492</v>
      </c>
      <c r="BH332" s="5">
        <f ca="1">IF(BH$4="",0,SUM($W$73:BH$73))</f>
        <v>794351128.68002856</v>
      </c>
      <c r="BI332" s="5">
        <f ca="1">IF(BI$4="",0,SUM($W$73:BI$73))</f>
        <v>851377508.58709776</v>
      </c>
      <c r="BJ332" s="5">
        <f ca="1">IF(BJ$4="",0,SUM($W$73:BJ$73))</f>
        <v>909221232.98420811</v>
      </c>
      <c r="BK332" s="5">
        <f ca="1">IF(BK$4="",0,SUM($W$73:BK$73))</f>
        <v>967342875.70085752</v>
      </c>
      <c r="BL332" s="5">
        <f ca="1">IF(BL$4="",0,SUM($W$73:BL$73))</f>
        <v>1025742436.737046</v>
      </c>
      <c r="BM332" s="5">
        <f ca="1">IF(BM$4="",0,SUM($W$73:BM$73))</f>
        <v>1084419916.0927737</v>
      </c>
      <c r="BN332" s="5">
        <f ca="1">IF(BN$4="",0,SUM($W$73:BN$73))</f>
        <v>1143531837.3656046</v>
      </c>
      <c r="BO332" s="5">
        <f ca="1">IF(BO$4="",0,SUM($W$73:BO$73))</f>
        <v>1203516992.7660429</v>
      </c>
      <c r="BP332" s="5">
        <f ca="1">IF(BP$4="",0,SUM($W$73:BP$73))</f>
        <v>1264337474.2353032</v>
      </c>
      <c r="BQ332" s="5">
        <f ca="1">IF(BQ$4="",0,SUM($W$73:BQ$73))</f>
        <v>1325441988.2271323</v>
      </c>
      <c r="BR332" s="5">
        <f ca="1">IF(BR$4="",0,SUM($W$73:BR$73))</f>
        <v>1386830534.7415304</v>
      </c>
      <c r="BS332" s="5">
        <f ca="1">IF(BS$4="",0,SUM($W$73:BS$73))</f>
        <v>1448503113.7784975</v>
      </c>
      <c r="BT332" s="5">
        <f ca="1">IF(BT$4="",0,SUM($W$73:BT$73))</f>
        <v>1510649686.2891276</v>
      </c>
      <c r="BU332" s="5">
        <f ca="1">IF(BU$4="",0,SUM($W$73:BU$73))</f>
        <v>1573696202.536768</v>
      </c>
      <c r="BV332" s="5">
        <f ca="1">IF(BV$4="",0,SUM($W$73:BV$73))</f>
        <v>1637596422.0267446</v>
      </c>
      <c r="BW332" s="5">
        <f ca="1">IF(BW$4="",0,SUM($W$73:BW$73))</f>
        <v>1701786922.7547867</v>
      </c>
      <c r="BX332" s="5">
        <f ca="1">IF(BX$4="",0,SUM($W$73:BX$73))</f>
        <v>1766267704.7208943</v>
      </c>
      <c r="BY332" s="5">
        <f ca="1">IF(BY$4="",0,SUM($W$73:BY$73))</f>
        <v>1831038767.9250672</v>
      </c>
      <c r="BZ332" s="5">
        <f ca="1">IF(BZ$4="",0,SUM($W$73:BZ$73))</f>
        <v>1896324906.1580634</v>
      </c>
      <c r="CA332" s="5">
        <f ca="1">IF(CA$4="",0,SUM($W$73:CA$73))</f>
        <v>1962538450.3149691</v>
      </c>
      <c r="CB332" s="5">
        <f ca="1">IF(CB$4="",0,SUM($W$73:CB$73))</f>
        <v>2029624479.1855423</v>
      </c>
      <c r="CC332" s="5">
        <f ca="1">IF(CC$4="",0,SUM($W$73:CC$73))</f>
        <v>2097007175.4814186</v>
      </c>
      <c r="CD332" s="5">
        <f ca="1">IF(CD$4="",0,SUM($W$73:CD$73))</f>
        <v>2164686539.2025976</v>
      </c>
      <c r="CE332" s="5">
        <f ca="1">IF(CE$4="",0,SUM($W$73:CE$73))</f>
        <v>2232662570.3490796</v>
      </c>
      <c r="CF332" s="5">
        <f ca="1">IF(CF$4="",0,SUM($W$73:CF$73))</f>
        <v>0</v>
      </c>
    </row>
    <row r="333" spans="2:84" x14ac:dyDescent="0.3">
      <c r="B333" s="13">
        <f>ROW()</f>
        <v>333</v>
      </c>
      <c r="H333" s="1" t="str">
        <f t="shared" si="471"/>
        <v>Промежуточный баланс начислений</v>
      </c>
      <c r="I333" s="1" t="str">
        <f>$I$330</f>
        <v>АКТИВЫ</v>
      </c>
      <c r="J333" s="1" t="s">
        <v>146</v>
      </c>
      <c r="M333" s="53" t="s">
        <v>18</v>
      </c>
      <c r="U333" s="5">
        <f t="shared" ca="1" si="472"/>
        <v>0</v>
      </c>
      <c r="X333" s="5">
        <f ca="1">IF(X$4="",0,IF(SUM($W$325:X$325)&lt;=0,-SUM($W$325:X$325),0))</f>
        <v>0</v>
      </c>
      <c r="Y333" s="5">
        <f ca="1">IF(Y$4="",0,IF(SUM($W$325:Y$325)&lt;=0,-SUM($W$325:Y$325),0))</f>
        <v>0</v>
      </c>
      <c r="Z333" s="5">
        <f ca="1">IF(Z$4="",0,IF(SUM($W$325:Z$325)&lt;=0,-SUM($W$325:Z$325),0))</f>
        <v>0</v>
      </c>
      <c r="AA333" s="5">
        <f ca="1">IF(AA$4="",0,IF(SUM($W$325:AA$325)&lt;=0,-SUM($W$325:AA$325),0))</f>
        <v>0</v>
      </c>
      <c r="AB333" s="5">
        <f ca="1">IF(AB$4="",0,IF(SUM($W$325:AB$325)&lt;=0,-SUM($W$325:AB$325),0))</f>
        <v>0</v>
      </c>
      <c r="AC333" s="5">
        <f ca="1">IF(AC$4="",0,IF(SUM($W$325:AC$325)&lt;=0,-SUM($W$325:AC$325),0))</f>
        <v>0</v>
      </c>
      <c r="AD333" s="5">
        <f ca="1">IF(AD$4="",0,IF(SUM($W$325:AD$325)&lt;=0,-SUM($W$325:AD$325),0))</f>
        <v>0</v>
      </c>
      <c r="AE333" s="5">
        <f ca="1">IF(AE$4="",0,IF(SUM($W$325:AE$325)&lt;=0,-SUM($W$325:AE$325),0))</f>
        <v>0</v>
      </c>
      <c r="AF333" s="5">
        <f ca="1">IF(AF$4="",0,IF(SUM($W$325:AF$325)&lt;=0,-SUM($W$325:AF$325),0))</f>
        <v>0</v>
      </c>
      <c r="AG333" s="5">
        <f ca="1">IF(AG$4="",0,IF(SUM($W$325:AG$325)&lt;=0,-SUM($W$325:AG$325),0))</f>
        <v>0</v>
      </c>
      <c r="AH333" s="5">
        <f ca="1">IF(AH$4="",0,IF(SUM($W$325:AH$325)&lt;=0,-SUM($W$325:AH$325),0))</f>
        <v>0</v>
      </c>
      <c r="AI333" s="5">
        <f ca="1">IF(AI$4="",0,IF(SUM($W$325:AI$325)&lt;=0,-SUM($W$325:AI$325),0))</f>
        <v>0</v>
      </c>
      <c r="AJ333" s="5">
        <f ca="1">IF(AJ$4="",0,IF(SUM($W$325:AJ$325)&lt;=0,-SUM($W$325:AJ$325),0))</f>
        <v>0</v>
      </c>
      <c r="AK333" s="5">
        <f ca="1">IF(AK$4="",0,IF(SUM($W$325:AK$325)&lt;=0,-SUM($W$325:AK$325),0))</f>
        <v>0</v>
      </c>
      <c r="AL333" s="5">
        <f ca="1">IF(AL$4="",0,IF(SUM($W$325:AL$325)&lt;=0,-SUM($W$325:AL$325),0))</f>
        <v>0</v>
      </c>
      <c r="AM333" s="5">
        <f ca="1">IF(AM$4="",0,IF(SUM($W$325:AM$325)&lt;=0,-SUM($W$325:AM$325),0))</f>
        <v>108668.17126999982</v>
      </c>
      <c r="AN333" s="5">
        <f ca="1">IF(AN$4="",0,IF(SUM($W$325:AN$325)&lt;=0,-SUM($W$325:AN$325),0))</f>
        <v>110651.40317333257</v>
      </c>
      <c r="AO333" s="5">
        <f ca="1">IF(AO$4="",0,IF(SUM($W$325:AO$325)&lt;=0,-SUM($W$325:AO$325),0))</f>
        <v>5949.6957099991851</v>
      </c>
      <c r="AP333" s="5">
        <f ca="1">IF(AP$4="",0,IF(SUM($W$325:AP$325)&lt;=0,-SUM($W$325:AP$325),0))</f>
        <v>0</v>
      </c>
      <c r="AQ333" s="5">
        <f ca="1">IF(AQ$4="",0,IF(SUM($W$325:AQ$325)&lt;=0,-SUM($W$325:AQ$325),0))</f>
        <v>0</v>
      </c>
      <c r="AR333" s="5">
        <f ca="1">IF(AR$4="",0,IF(SUM($W$325:AR$325)&lt;=0,-SUM($W$325:AR$325),0))</f>
        <v>0</v>
      </c>
      <c r="AS333" s="5">
        <f ca="1">IF(AS$4="",0,IF(SUM($W$325:AS$325)&lt;=0,-SUM($W$325:AS$325),0))</f>
        <v>0</v>
      </c>
      <c r="AT333" s="5">
        <f ca="1">IF(AT$4="",0,IF(SUM($W$325:AT$325)&lt;=0,-SUM($W$325:AT$325),0))</f>
        <v>0</v>
      </c>
      <c r="AU333" s="5">
        <f ca="1">IF(AU$4="",0,IF(SUM($W$325:AU$325)&lt;=0,-SUM($W$325:AU$325),0))</f>
        <v>0</v>
      </c>
      <c r="AV333" s="5">
        <f ca="1">IF(AV$4="",0,IF(SUM($W$325:AV$325)&lt;=0,-SUM($W$325:AV$325),0))</f>
        <v>0</v>
      </c>
      <c r="AW333" s="5">
        <f ca="1">IF(AW$4="",0,IF(SUM($W$325:AW$325)&lt;=0,-SUM($W$325:AW$325),0))</f>
        <v>0</v>
      </c>
      <c r="AX333" s="5">
        <f ca="1">IF(AX$4="",0,IF(SUM($W$325:AX$325)&lt;=0,-SUM($W$325:AX$325),0))</f>
        <v>0</v>
      </c>
      <c r="AY333" s="5">
        <f ca="1">IF(AY$4="",0,IF(SUM($W$325:AY$325)&lt;=0,-SUM($W$325:AY$325),0))</f>
        <v>0</v>
      </c>
      <c r="AZ333" s="5">
        <f ca="1">IF(AZ$4="",0,IF(SUM($W$325:AZ$325)&lt;=0,-SUM($W$325:AZ$325),0))</f>
        <v>0</v>
      </c>
      <c r="BA333" s="5">
        <f ca="1">IF(BA$4="",0,IF(SUM($W$325:BA$325)&lt;=0,-SUM($W$325:BA$325),0))</f>
        <v>0</v>
      </c>
      <c r="BB333" s="5">
        <f ca="1">IF(BB$4="",0,IF(SUM($W$325:BB$325)&lt;=0,-SUM($W$325:BB$325),0))</f>
        <v>0</v>
      </c>
      <c r="BC333" s="5">
        <f ca="1">IF(BC$4="",0,IF(SUM($W$325:BC$325)&lt;=0,-SUM($W$325:BC$325),0))</f>
        <v>0</v>
      </c>
      <c r="BD333" s="5">
        <f ca="1">IF(BD$4="",0,IF(SUM($W$325:BD$325)&lt;=0,-SUM($W$325:BD$325),0))</f>
        <v>0</v>
      </c>
      <c r="BE333" s="5">
        <f ca="1">IF(BE$4="",0,IF(SUM($W$325:BE$325)&lt;=0,-SUM($W$325:BE$325),0))</f>
        <v>0</v>
      </c>
      <c r="BF333" s="5">
        <f ca="1">IF(BF$4="",0,IF(SUM($W$325:BF$325)&lt;=0,-SUM($W$325:BF$325),0))</f>
        <v>0</v>
      </c>
      <c r="BG333" s="5">
        <f ca="1">IF(BG$4="",0,IF(SUM($W$325:BG$325)&lt;=0,-SUM($W$325:BG$325),0))</f>
        <v>0</v>
      </c>
      <c r="BH333" s="5">
        <f ca="1">IF(BH$4="",0,IF(SUM($W$325:BH$325)&lt;=0,-SUM($W$325:BH$325),0))</f>
        <v>0</v>
      </c>
      <c r="BI333" s="5">
        <f ca="1">IF(BI$4="",0,IF(SUM($W$325:BI$325)&lt;=0,-SUM($W$325:BI$325),0))</f>
        <v>0</v>
      </c>
      <c r="BJ333" s="5">
        <f ca="1">IF(BJ$4="",0,IF(SUM($W$325:BJ$325)&lt;=0,-SUM($W$325:BJ$325),0))</f>
        <v>0</v>
      </c>
      <c r="BK333" s="5">
        <f ca="1">IF(BK$4="",0,IF(SUM($W$325:BK$325)&lt;=0,-SUM($W$325:BK$325),0))</f>
        <v>0</v>
      </c>
      <c r="BL333" s="5">
        <f ca="1">IF(BL$4="",0,IF(SUM($W$325:BL$325)&lt;=0,-SUM($W$325:BL$325),0))</f>
        <v>0</v>
      </c>
      <c r="BM333" s="5">
        <f ca="1">IF(BM$4="",0,IF(SUM($W$325:BM$325)&lt;=0,-SUM($W$325:BM$325),0))</f>
        <v>0</v>
      </c>
      <c r="BN333" s="5">
        <f ca="1">IF(BN$4="",0,IF(SUM($W$325:BN$325)&lt;=0,-SUM($W$325:BN$325),0))</f>
        <v>0</v>
      </c>
      <c r="BO333" s="5">
        <f ca="1">IF(BO$4="",0,IF(SUM($W$325:BO$325)&lt;=0,-SUM($W$325:BO$325),0))</f>
        <v>0</v>
      </c>
      <c r="BP333" s="5">
        <f ca="1">IF(BP$4="",0,IF(SUM($W$325:BP$325)&lt;=0,-SUM($W$325:BP$325),0))</f>
        <v>0</v>
      </c>
      <c r="BQ333" s="5">
        <f ca="1">IF(BQ$4="",0,IF(SUM($W$325:BQ$325)&lt;=0,-SUM($W$325:BQ$325),0))</f>
        <v>0</v>
      </c>
      <c r="BR333" s="5">
        <f ca="1">IF(BR$4="",0,IF(SUM($W$325:BR$325)&lt;=0,-SUM($W$325:BR$325),0))</f>
        <v>0</v>
      </c>
      <c r="BS333" s="5">
        <f ca="1">IF(BS$4="",0,IF(SUM($W$325:BS$325)&lt;=0,-SUM($W$325:BS$325),0))</f>
        <v>0</v>
      </c>
      <c r="BT333" s="5">
        <f ca="1">IF(BT$4="",0,IF(SUM($W$325:BT$325)&lt;=0,-SUM($W$325:BT$325),0))</f>
        <v>0</v>
      </c>
      <c r="BU333" s="5">
        <f ca="1">IF(BU$4="",0,IF(SUM($W$325:BU$325)&lt;=0,-SUM($W$325:BU$325),0))</f>
        <v>0</v>
      </c>
      <c r="BV333" s="5">
        <f ca="1">IF(BV$4="",0,IF(SUM($W$325:BV$325)&lt;=0,-SUM($W$325:BV$325),0))</f>
        <v>0</v>
      </c>
      <c r="BW333" s="5">
        <f ca="1">IF(BW$4="",0,IF(SUM($W$325:BW$325)&lt;=0,-SUM($W$325:BW$325),0))</f>
        <v>0</v>
      </c>
      <c r="BX333" s="5">
        <f ca="1">IF(BX$4="",0,IF(SUM($W$325:BX$325)&lt;=0,-SUM($W$325:BX$325),0))</f>
        <v>0</v>
      </c>
      <c r="BY333" s="5">
        <f ca="1">IF(BY$4="",0,IF(SUM($W$325:BY$325)&lt;=0,-SUM($W$325:BY$325),0))</f>
        <v>0</v>
      </c>
      <c r="BZ333" s="5">
        <f ca="1">IF(BZ$4="",0,IF(SUM($W$325:BZ$325)&lt;=0,-SUM($W$325:BZ$325),0))</f>
        <v>0</v>
      </c>
      <c r="CA333" s="5">
        <f ca="1">IF(CA$4="",0,IF(SUM($W$325:CA$325)&lt;=0,-SUM($W$325:CA$325),0))</f>
        <v>0</v>
      </c>
      <c r="CB333" s="5">
        <f ca="1">IF(CB$4="",0,IF(SUM($W$325:CB$325)&lt;=0,-SUM($W$325:CB$325),0))</f>
        <v>0</v>
      </c>
      <c r="CC333" s="5">
        <f ca="1">IF(CC$4="",0,IF(SUM($W$325:CC$325)&lt;=0,-SUM($W$325:CC$325),0))</f>
        <v>0</v>
      </c>
      <c r="CD333" s="5">
        <f ca="1">IF(CD$4="",0,IF(SUM($W$325:CD$325)&lt;=0,-SUM($W$325:CD$325),0))</f>
        <v>0</v>
      </c>
      <c r="CE333" s="5">
        <f ca="1">IF(CE$4="",0,IF(SUM($W$325:CE$325)&lt;=0,-SUM($W$325:CE$325),0))</f>
        <v>0</v>
      </c>
      <c r="CF333" s="5">
        <f ca="1">IF(CF$4="",0,IF(SUM($W$325:CF$325)&lt;=0,-SUM($W$325:CF$325),0))</f>
        <v>0</v>
      </c>
    </row>
    <row r="334" spans="2:84" x14ac:dyDescent="0.3">
      <c r="B334" s="13">
        <f>ROW()</f>
        <v>334</v>
      </c>
      <c r="H334" s="1" t="str">
        <f>$H$329</f>
        <v>Промежуточный баланс начислений</v>
      </c>
      <c r="I334" s="1" t="s">
        <v>147</v>
      </c>
      <c r="M334" s="53" t="s">
        <v>18</v>
      </c>
      <c r="P334" s="72"/>
      <c r="U334" s="5">
        <f ca="1">INDIRECT(ADDRESS($B334,$X$2-1+$P$8))</f>
        <v>2275343325.1124239</v>
      </c>
      <c r="X334" s="5">
        <f ca="1">IF(X$4="",0,SUM(X335:X343))</f>
        <v>0</v>
      </c>
      <c r="Y334" s="5">
        <f t="shared" ref="Y334:AI334" ca="1" si="474">IF(Y$4="",0,SUM(Y335:Y343))</f>
        <v>0</v>
      </c>
      <c r="Z334" s="5">
        <f t="shared" ca="1" si="474"/>
        <v>0</v>
      </c>
      <c r="AA334" s="5">
        <f t="shared" ca="1" si="474"/>
        <v>0</v>
      </c>
      <c r="AB334" s="5">
        <f t="shared" ca="1" si="474"/>
        <v>0</v>
      </c>
      <c r="AC334" s="5">
        <f t="shared" ca="1" si="474"/>
        <v>0</v>
      </c>
      <c r="AD334" s="5">
        <f t="shared" ca="1" si="474"/>
        <v>0</v>
      </c>
      <c r="AE334" s="5">
        <f t="shared" ca="1" si="474"/>
        <v>0</v>
      </c>
      <c r="AF334" s="5">
        <f t="shared" ca="1" si="474"/>
        <v>0</v>
      </c>
      <c r="AG334" s="5">
        <f t="shared" ca="1" si="474"/>
        <v>0</v>
      </c>
      <c r="AH334" s="5">
        <f t="shared" ca="1" si="474"/>
        <v>0</v>
      </c>
      <c r="AI334" s="5">
        <f t="shared" ca="1" si="474"/>
        <v>0</v>
      </c>
      <c r="AJ334" s="5">
        <f t="shared" ref="AJ334:CF334" ca="1" si="475">IF(AJ$4="",0,SUM(AJ335:AJ343))</f>
        <v>2672071.6521600001</v>
      </c>
      <c r="AK334" s="5">
        <f t="shared" ca="1" si="475"/>
        <v>7922543.4239400001</v>
      </c>
      <c r="AL334" s="5">
        <f t="shared" ca="1" si="475"/>
        <v>15981957.34812</v>
      </c>
      <c r="AM334" s="5">
        <f t="shared" ca="1" si="475"/>
        <v>26353370.799769998</v>
      </c>
      <c r="AN334" s="5">
        <f t="shared" ca="1" si="475"/>
        <v>39169825.948253334</v>
      </c>
      <c r="AO334" s="5">
        <f t="shared" ca="1" si="475"/>
        <v>54431322.793570004</v>
      </c>
      <c r="AP334" s="5">
        <f t="shared" ca="1" si="475"/>
        <v>72552254.084902078</v>
      </c>
      <c r="AQ334" s="5">
        <f t="shared" ca="1" si="475"/>
        <v>93385407.234056041</v>
      </c>
      <c r="AR334" s="5">
        <f t="shared" ca="1" si="475"/>
        <v>116909723.6485704</v>
      </c>
      <c r="AS334" s="5">
        <f t="shared" ca="1" si="475"/>
        <v>143041904.68528113</v>
      </c>
      <c r="AT334" s="5">
        <f t="shared" ca="1" si="475"/>
        <v>171781950.34418833</v>
      </c>
      <c r="AU334" s="5">
        <f t="shared" ca="1" si="475"/>
        <v>203129860.62529188</v>
      </c>
      <c r="AV334" s="5">
        <f t="shared" ca="1" si="475"/>
        <v>237464352.46941498</v>
      </c>
      <c r="AW334" s="5">
        <f t="shared" ca="1" si="475"/>
        <v>274666716.18262327</v>
      </c>
      <c r="AX334" s="5">
        <f t="shared" ca="1" si="475"/>
        <v>314696390.40108889</v>
      </c>
      <c r="AY334" s="5">
        <f t="shared" ca="1" si="475"/>
        <v>357391302.26343936</v>
      </c>
      <c r="AZ334" s="5">
        <f t="shared" ca="1" si="475"/>
        <v>402751451.76967448</v>
      </c>
      <c r="BA334" s="5">
        <f t="shared" ca="1" si="475"/>
        <v>450776838.91979432</v>
      </c>
      <c r="BB334" s="5">
        <f t="shared" ca="1" si="475"/>
        <v>502022758.77783805</v>
      </c>
      <c r="BC334" s="5">
        <f t="shared" ca="1" si="475"/>
        <v>555526622.656075</v>
      </c>
      <c r="BD334" s="5">
        <f t="shared" ca="1" si="475"/>
        <v>610341058.65404356</v>
      </c>
      <c r="BE334" s="5">
        <f t="shared" ca="1" si="475"/>
        <v>665610191.642856</v>
      </c>
      <c r="BF334" s="5">
        <f t="shared" ca="1" si="475"/>
        <v>721151260.36507261</v>
      </c>
      <c r="BG334" s="5">
        <f t="shared" ca="1" si="475"/>
        <v>776964264.82069325</v>
      </c>
      <c r="BH334" s="5">
        <f t="shared" ca="1" si="475"/>
        <v>833655916.04254806</v>
      </c>
      <c r="BI334" s="5">
        <f t="shared" ca="1" si="475"/>
        <v>890984230.47258151</v>
      </c>
      <c r="BJ334" s="5">
        <f t="shared" ca="1" si="475"/>
        <v>948858815.47385454</v>
      </c>
      <c r="BK334" s="5">
        <f t="shared" ca="1" si="475"/>
        <v>1007011318.7946665</v>
      </c>
      <c r="BL334" s="5">
        <f t="shared" ca="1" si="475"/>
        <v>1065441740.4350176</v>
      </c>
      <c r="BM334" s="5">
        <f t="shared" ca="1" si="475"/>
        <v>1124150080.3949077</v>
      </c>
      <c r="BN334" s="5">
        <f t="shared" ca="1" si="475"/>
        <v>1183788484.2504497</v>
      </c>
      <c r="BO334" s="5">
        <f t="shared" ca="1" si="475"/>
        <v>1244081612.8643112</v>
      </c>
      <c r="BP334" s="5">
        <f t="shared" ca="1" si="475"/>
        <v>1304933572.149817</v>
      </c>
      <c r="BQ334" s="5">
        <f t="shared" ca="1" si="475"/>
        <v>1366069563.9578922</v>
      </c>
      <c r="BR334" s="5">
        <f t="shared" ca="1" si="475"/>
        <v>1427489588.2885361</v>
      </c>
      <c r="BS334" s="5">
        <f t="shared" ca="1" si="475"/>
        <v>1489193645.1417491</v>
      </c>
      <c r="BT334" s="5">
        <f t="shared" ca="1" si="475"/>
        <v>1551881007.2246935</v>
      </c>
      <c r="BU334" s="5">
        <f t="shared" ca="1" si="475"/>
        <v>1615241656.1500263</v>
      </c>
      <c r="BV334" s="5">
        <f t="shared" ca="1" si="475"/>
        <v>1679173983.0125735</v>
      </c>
      <c r="BW334" s="5">
        <f t="shared" ca="1" si="475"/>
        <v>1743396591.1131861</v>
      </c>
      <c r="BX334" s="5">
        <f t="shared" ca="1" si="475"/>
        <v>1807909480.4518647</v>
      </c>
      <c r="BY334" s="5">
        <f t="shared" ca="1" si="475"/>
        <v>1872712651.0286078</v>
      </c>
      <c r="BZ334" s="5">
        <f t="shared" ca="1" si="475"/>
        <v>1938554247.5100734</v>
      </c>
      <c r="CA334" s="5">
        <f t="shared" ca="1" si="475"/>
        <v>2005088206.998225</v>
      </c>
      <c r="CB334" s="5">
        <f t="shared" ca="1" si="475"/>
        <v>2072206985.3888206</v>
      </c>
      <c r="CC334" s="5">
        <f t="shared" ca="1" si="475"/>
        <v>2139622431.2047186</v>
      </c>
      <c r="CD334" s="5">
        <f t="shared" ca="1" si="475"/>
        <v>2207334544.44592</v>
      </c>
      <c r="CE334" s="5">
        <f t="shared" ca="1" si="475"/>
        <v>2275343325.1124239</v>
      </c>
      <c r="CF334" s="5">
        <f t="shared" ca="1" si="475"/>
        <v>0</v>
      </c>
    </row>
    <row r="335" spans="2:84" x14ac:dyDescent="0.3">
      <c r="B335" s="13">
        <f>ROW()</f>
        <v>335</v>
      </c>
      <c r="H335" s="1" t="str">
        <f t="shared" si="471"/>
        <v>Промежуточный баланс начислений</v>
      </c>
      <c r="I335" s="1" t="str">
        <f t="shared" ref="I335:I342" si="476">$I$334</f>
        <v>ПАССИВЫ</v>
      </c>
      <c r="J335" s="1" t="s">
        <v>176</v>
      </c>
      <c r="M335" s="53" t="s">
        <v>18</v>
      </c>
      <c r="U335" s="5">
        <f t="shared" ca="1" si="472"/>
        <v>293412211.15441388</v>
      </c>
      <c r="X335" s="5">
        <f ca="1">IF(X$4="",0,SUM($W$327:X$327))</f>
        <v>-702000</v>
      </c>
      <c r="Y335" s="5">
        <f ca="1">IF(Y$4="",0,SUM($W$327:Y$327))</f>
        <v>-1625000</v>
      </c>
      <c r="Z335" s="5">
        <f ca="1">IF(Z$4="",0,SUM($W$327:Z$327))</f>
        <v>-2743000</v>
      </c>
      <c r="AA335" s="5">
        <f ca="1">IF(AA$4="",0,SUM($W$327:AA$327))</f>
        <v>-3861000</v>
      </c>
      <c r="AB335" s="5">
        <f ca="1">IF(AB$4="",0,SUM($W$327:AB$327))</f>
        <v>-4979000</v>
      </c>
      <c r="AC335" s="5">
        <f ca="1">IF(AC$4="",0,SUM($W$327:AC$327))</f>
        <v>-6097000</v>
      </c>
      <c r="AD335" s="5">
        <f ca="1">IF(AD$4="",0,SUM($W$327:AD$327))</f>
        <v>-7234500</v>
      </c>
      <c r="AE335" s="5">
        <f ca="1">IF(AE$4="",0,SUM($W$327:AE$327))</f>
        <v>-8372000</v>
      </c>
      <c r="AF335" s="5">
        <f ca="1">IF(AF$4="",0,SUM($W$327:AF$327))</f>
        <v>-9509500</v>
      </c>
      <c r="AG335" s="5">
        <f ca="1">IF(AG$4="",0,SUM($W$327:AG$327))</f>
        <v>-10647000</v>
      </c>
      <c r="AH335" s="5">
        <f ca="1">IF(AH$4="",0,SUM($W$327:AH$327))</f>
        <v>-11784500</v>
      </c>
      <c r="AI335" s="5">
        <f ca="1">IF(AI$4="",0,SUM($W$327:AI$327))</f>
        <v>-12922000</v>
      </c>
      <c r="AJ335" s="5">
        <f ca="1">IF(AJ$4="",0,SUM($W$327:AJ$327))</f>
        <v>-14497303.92784</v>
      </c>
      <c r="AK335" s="5">
        <f ca="1">IF(AK$4="",0,SUM($W$327:AK$327))</f>
        <v>-15587853.736060001</v>
      </c>
      <c r="AL335" s="5">
        <f ca="1">IF(AL$4="",0,SUM($W$327:AL$327))</f>
        <v>-15829716.321880002</v>
      </c>
      <c r="AM335" s="5">
        <f ca="1">IF(AM$4="",0,SUM($W$327:AM$327))</f>
        <v>-15825893.410230001</v>
      </c>
      <c r="AN335" s="5">
        <f ca="1">IF(AN$4="",0,SUM($W$327:AN$327))</f>
        <v>-15334631.481746666</v>
      </c>
      <c r="AO335" s="5">
        <f ca="1">IF(AO$4="",0,SUM($W$327:AO$327))</f>
        <v>-14355930.536429999</v>
      </c>
      <c r="AP335" s="5">
        <f ca="1">IF(AP$4="",0,SUM($W$327:AP$327))</f>
        <v>-13053441.265381599</v>
      </c>
      <c r="AQ335" s="5">
        <f ca="1">IF(AQ$4="",0,SUM($W$327:AQ$327))</f>
        <v>-11203435.958759967</v>
      </c>
      <c r="AR335" s="5">
        <f ca="1">IF(AR$4="",0,SUM($W$327:AR$327))</f>
        <v>-8799979.1401879992</v>
      </c>
      <c r="AS335" s="5">
        <f ca="1">IF(AS$4="",0,SUM($W$327:AS$327))</f>
        <v>-6102749.2740106974</v>
      </c>
      <c r="AT335" s="5">
        <f ca="1">IF(AT$4="",0,SUM($W$327:AT$327))</f>
        <v>-2906271.2596030664</v>
      </c>
      <c r="AU335" s="5">
        <f ca="1">IF(AU$4="",0,SUM($W$327:AU$327))</f>
        <v>789454.90303490125</v>
      </c>
      <c r="AV335" s="5">
        <f ca="1">IF(AV$4="",0,SUM($W$327:AV$327))</f>
        <v>4867082.1127285827</v>
      </c>
      <c r="AW335" s="5">
        <f ca="1">IF(AW$4="",0,SUM($W$327:AW$327))</f>
        <v>9447045.3068336565</v>
      </c>
      <c r="AX335" s="5">
        <f ca="1">IF(AX$4="",0,SUM($W$327:AX$327))</f>
        <v>14643852.997949047</v>
      </c>
      <c r="AY335" s="5">
        <f ca="1">IF(AY$4="",0,SUM($W$327:AY$327))</f>
        <v>20351285.325367212</v>
      </c>
      <c r="AZ335" s="5">
        <f ca="1">IF(AZ$4="",0,SUM($W$327:AZ$327))</f>
        <v>26459705.302550647</v>
      </c>
      <c r="BA335" s="5">
        <f ca="1">IF(BA$4="",0,SUM($W$327:BA$327))</f>
        <v>33079446.529499341</v>
      </c>
      <c r="BB335" s="5">
        <f ca="1">IF(BB$4="",0,SUM($W$327:BB$327))</f>
        <v>40088137.547206178</v>
      </c>
      <c r="BC335" s="5">
        <f ca="1">IF(BC$4="",0,SUM($W$327:BC$327))</f>
        <v>47786643.476135902</v>
      </c>
      <c r="BD335" s="5">
        <f ca="1">IF(BD$4="",0,SUM($W$327:BD$327))</f>
        <v>56000506.181116074</v>
      </c>
      <c r="BE335" s="5">
        <f ca="1">IF(BE$4="",0,SUM($W$327:BE$327))</f>
        <v>64340507.241491184</v>
      </c>
      <c r="BF335" s="5">
        <f ca="1">IF(BF$4="",0,SUM($W$327:BF$327))</f>
        <v>72695465.083614856</v>
      </c>
      <c r="BG335" s="5">
        <f ca="1">IF(BG$4="",0,SUM($W$327:BG$327))</f>
        <v>81065862.738351375</v>
      </c>
      <c r="BH335" s="5">
        <f ca="1">IF(BH$4="",0,SUM($W$327:BH$327))</f>
        <v>89281998.161690757</v>
      </c>
      <c r="BI335" s="5">
        <f ca="1">IF(BI$4="",0,SUM($W$327:BI$327))</f>
        <v>97697115.095774114</v>
      </c>
      <c r="BJ335" s="5">
        <f ca="1">IF(BJ$4="",0,SUM($W$327:BJ$327))</f>
        <v>106302602.10143739</v>
      </c>
      <c r="BK335" s="5">
        <f ca="1">IF(BK$4="",0,SUM($W$327:BK$327))</f>
        <v>114922460.25521246</v>
      </c>
      <c r="BL335" s="5">
        <f ca="1">IF(BL$4="",0,SUM($W$327:BL$327))</f>
        <v>123557921.28580324</v>
      </c>
      <c r="BM335" s="5">
        <f ca="1">IF(BM$4="",0,SUM($W$327:BM$327))</f>
        <v>132208985.19320975</v>
      </c>
      <c r="BN335" s="5">
        <f ca="1">IF(BN$4="",0,SUM($W$327:BN$327))</f>
        <v>140739907.95901451</v>
      </c>
      <c r="BO335" s="5">
        <f ca="1">IF(BO$4="",0,SUM($W$327:BO$327))</f>
        <v>149476591.05978972</v>
      </c>
      <c r="BP335" s="5">
        <f ca="1">IF(BP$4="",0,SUM($W$327:BP$327))</f>
        <v>158294247.87065473</v>
      </c>
      <c r="BQ335" s="5">
        <f ca="1">IF(BQ$4="",0,SUM($W$327:BQ$327))</f>
        <v>167126307.65156382</v>
      </c>
      <c r="BR335" s="5">
        <f ca="1">IF(BR$4="",0,SUM($W$327:BR$327))</f>
        <v>175974128.63700432</v>
      </c>
      <c r="BS335" s="5">
        <f ca="1">IF(BS$4="",0,SUM($W$327:BS$327))</f>
        <v>184837710.82697621</v>
      </c>
      <c r="BT335" s="5">
        <f ca="1">IF(BT$4="",0,SUM($W$327:BT$327))</f>
        <v>193532731.79934806</v>
      </c>
      <c r="BU335" s="5">
        <f ca="1">IF(BU$4="",0,SUM($W$327:BU$327))</f>
        <v>202440496.95180601</v>
      </c>
      <c r="BV335" s="5">
        <f ca="1">IF(BV$4="",0,SUM($W$327:BV$327))</f>
        <v>211415432.71388596</v>
      </c>
      <c r="BW335" s="5">
        <f ca="1">IF(BW$4="",0,SUM($W$327:BW$327))</f>
        <v>220404791.63523328</v>
      </c>
      <c r="BX335" s="5">
        <f ca="1">IF(BX$4="",0,SUM($W$327:BX$327))</f>
        <v>229410064.93790978</v>
      </c>
      <c r="BY335" s="5">
        <f ca="1">IF(BY$4="",0,SUM($W$327:BY$327))</f>
        <v>238431252.62191546</v>
      </c>
      <c r="BZ335" s="5">
        <f ca="1">IF(BZ$4="",0,SUM($W$327:BZ$327))</f>
        <v>247319165.52927431</v>
      </c>
      <c r="CA335" s="5">
        <f ca="1">IF(CA$4="",0,SUM($W$327:CA$327))</f>
        <v>256427017.14623296</v>
      </c>
      <c r="CB335" s="5">
        <f ca="1">IF(CB$4="",0,SUM($W$327:CB$327))</f>
        <v>265738235.60060233</v>
      </c>
      <c r="CC335" s="5">
        <f ca="1">IF(CC$4="",0,SUM($W$327:CC$327))</f>
        <v>274946832.1453957</v>
      </c>
      <c r="CD335" s="5">
        <f ca="1">IF(CD$4="",0,SUM($W$327:CD$327))</f>
        <v>284171490.66333288</v>
      </c>
      <c r="CE335" s="5">
        <f ca="1">IF(CE$4="",0,SUM($W$327:CE$327))</f>
        <v>293412211.15441388</v>
      </c>
      <c r="CF335" s="5">
        <f ca="1">IF(CF$4="",0,SUM($W$327:CF$327))</f>
        <v>0</v>
      </c>
    </row>
    <row r="336" spans="2:84" x14ac:dyDescent="0.3">
      <c r="B336" s="13">
        <f>ROW()</f>
        <v>336</v>
      </c>
      <c r="H336" s="1" t="str">
        <f t="shared" si="471"/>
        <v>Промежуточный баланс начислений</v>
      </c>
      <c r="I336" s="1" t="str">
        <f t="shared" si="476"/>
        <v>ПАССИВЫ</v>
      </c>
      <c r="J336" s="1" t="s">
        <v>149</v>
      </c>
      <c r="M336" s="53" t="s">
        <v>18</v>
      </c>
      <c r="U336" s="5">
        <f t="shared" ca="1" si="472"/>
        <v>1520105945.8381491</v>
      </c>
      <c r="X336" s="5">
        <f ca="1">IF(X$4="",0,SUM($W$37:X$37))</f>
        <v>0</v>
      </c>
      <c r="Y336" s="5">
        <f ca="1">IF(Y$4="",0,SUM($W$37:Y$37))</f>
        <v>0</v>
      </c>
      <c r="Z336" s="5">
        <f ca="1">IF(Z$4="",0,SUM($W$37:Z$37))</f>
        <v>0</v>
      </c>
      <c r="AA336" s="5">
        <f ca="1">IF(AA$4="",0,SUM($W$37:AA$37))</f>
        <v>0</v>
      </c>
      <c r="AB336" s="5">
        <f ca="1">IF(AB$4="",0,SUM($W$37:AB$37))</f>
        <v>0</v>
      </c>
      <c r="AC336" s="5">
        <f ca="1">IF(AC$4="",0,SUM($W$37:AC$37))</f>
        <v>0</v>
      </c>
      <c r="AD336" s="5">
        <f ca="1">IF(AD$4="",0,SUM($W$37:AD$37))</f>
        <v>0</v>
      </c>
      <c r="AE336" s="5">
        <f ca="1">IF(AE$4="",0,SUM($W$37:AE$37))</f>
        <v>0</v>
      </c>
      <c r="AF336" s="5">
        <f ca="1">IF(AF$4="",0,SUM($W$37:AF$37))</f>
        <v>0</v>
      </c>
      <c r="AG336" s="5">
        <f ca="1">IF(AG$4="",0,SUM($W$37:AG$37))</f>
        <v>0</v>
      </c>
      <c r="AH336" s="5">
        <f ca="1">IF(AH$4="",0,SUM($W$37:AH$37))</f>
        <v>0</v>
      </c>
      <c r="AI336" s="5">
        <f ca="1">IF(AI$4="",0,SUM($W$37:AI$37))</f>
        <v>0</v>
      </c>
      <c r="AJ336" s="5">
        <f ca="1">IF(AJ$4="",0,SUM($W$37:AJ$37))</f>
        <v>2535142.6800000002</v>
      </c>
      <c r="AK336" s="5">
        <f ca="1">IF(AK$4="",0,SUM($W$37:AK$37))</f>
        <v>6902949.9600000009</v>
      </c>
      <c r="AL336" s="5">
        <f ca="1">IF(AL$4="",0,SUM($W$37:AL$37))</f>
        <v>12965256.720000001</v>
      </c>
      <c r="AM336" s="5">
        <f ca="1">IF(AM$4="",0,SUM($W$37:AM$37))</f>
        <v>20722062.960000001</v>
      </c>
      <c r="AN336" s="5">
        <f ca="1">IF(AN$4="",0,SUM($W$37:AN$37))</f>
        <v>30173368.68</v>
      </c>
      <c r="AO336" s="5">
        <f ca="1">IF(AO$4="",0,SUM($W$37:AO$37))</f>
        <v>41319173.880000003</v>
      </c>
      <c r="AP336" s="5">
        <f ca="1">IF(AP$4="",0,SUM($W$37:AP$37))</f>
        <v>54388651.629600003</v>
      </c>
      <c r="AQ336" s="5">
        <f ca="1">IF(AQ$4="",0,SUM($W$37:AQ$37))</f>
        <v>69214151.872799993</v>
      </c>
      <c r="AR336" s="5">
        <f ca="1">IF(AR$4="",0,SUM($W$37:AR$37))</f>
        <v>85768041.585599989</v>
      </c>
      <c r="AS336" s="5">
        <f ca="1">IF(AS$4="",0,SUM($W$37:AS$37))</f>
        <v>104050320.76799998</v>
      </c>
      <c r="AT336" s="5">
        <f ca="1">IF(AT$4="",0,SUM($W$37:AT$37))</f>
        <v>124060989.41999999</v>
      </c>
      <c r="AU336" s="5">
        <f ca="1">IF(AU$4="",0,SUM($W$37:AU$37))</f>
        <v>145800047.54159999</v>
      </c>
      <c r="AV336" s="5">
        <f ca="1">IF(AV$4="",0,SUM($W$37:AV$37))</f>
        <v>169683291.28411198</v>
      </c>
      <c r="AW336" s="5">
        <f ca="1">IF(AW$4="",0,SUM($W$37:AW$37))</f>
        <v>195383045.08612797</v>
      </c>
      <c r="AX336" s="5">
        <f ca="1">IF(AX$4="",0,SUM($W$37:AX$37))</f>
        <v>222845756.14713597</v>
      </c>
      <c r="AY336" s="5">
        <f ca="1">IF(AY$4="",0,SUM($W$37:AY$37))</f>
        <v>252071424.46713597</v>
      </c>
      <c r="AZ336" s="5">
        <f ca="1">IF(AZ$4="",0,SUM($W$37:AZ$37))</f>
        <v>283060050.04612797</v>
      </c>
      <c r="BA336" s="5">
        <f ca="1">IF(BA$4="",0,SUM($W$37:BA$37))</f>
        <v>315811632.884112</v>
      </c>
      <c r="BB336" s="5">
        <f ca="1">IF(BB$4="",0,SUM($W$37:BB$37))</f>
        <v>350935965.46815264</v>
      </c>
      <c r="BC336" s="5">
        <f ca="1">IF(BC$4="",0,SUM($W$37:BC$37))</f>
        <v>387006506.12485731</v>
      </c>
      <c r="BD336" s="5">
        <f ca="1">IF(BD$4="",0,SUM($W$37:BD$37))</f>
        <v>423329881.28549474</v>
      </c>
      <c r="BE336" s="5">
        <f ca="1">IF(BE$4="",0,SUM($W$37:BE$37))</f>
        <v>459832779.98473251</v>
      </c>
      <c r="BF336" s="5">
        <f ca="1">IF(BF$4="",0,SUM($W$37:BF$37))</f>
        <v>496515202.2225706</v>
      </c>
      <c r="BG336" s="5">
        <f ca="1">IF(BG$4="",0,SUM($W$37:BG$37))</f>
        <v>533377147.99900901</v>
      </c>
      <c r="BH336" s="5">
        <f ca="1">IF(BH$4="",0,SUM($W$37:BH$37))</f>
        <v>571071473.54194951</v>
      </c>
      <c r="BI336" s="5">
        <f ca="1">IF(BI$4="",0,SUM($W$37:BI$37))</f>
        <v>609036886.25266135</v>
      </c>
      <c r="BJ336" s="5">
        <f ca="1">IF(BJ$4="",0,SUM($W$37:BJ$37))</f>
        <v>647185412.97274554</v>
      </c>
      <c r="BK336" s="5">
        <f ca="1">IF(BK$4="",0,SUM($W$37:BK$37))</f>
        <v>685517053.70220196</v>
      </c>
      <c r="BL336" s="5">
        <f ca="1">IF(BL$4="",0,SUM($W$37:BL$37))</f>
        <v>724031808.44103074</v>
      </c>
      <c r="BM336" s="5">
        <f ca="1">IF(BM$4="",0,SUM($W$37:BM$37))</f>
        <v>762729677.18923187</v>
      </c>
      <c r="BN336" s="5">
        <f ca="1">IF(BN$4="",0,SUM($W$37:BN$37))</f>
        <v>802298546.98038983</v>
      </c>
      <c r="BO336" s="5">
        <f ca="1">IF(BO$4="",0,SUM($W$37:BO$37))</f>
        <v>842143925.68267453</v>
      </c>
      <c r="BP336" s="5">
        <f ca="1">IF(BP$4="",0,SUM($W$37:BP$37))</f>
        <v>882176080.67451894</v>
      </c>
      <c r="BQ336" s="5">
        <f ca="1">IF(BQ$4="",0,SUM($W$37:BQ$37))</f>
        <v>922395011.9559232</v>
      </c>
      <c r="BR336" s="5">
        <f ca="1">IF(BR$4="",0,SUM($W$37:BR$37))</f>
        <v>962800719.52688718</v>
      </c>
      <c r="BS336" s="5">
        <f ca="1">IF(BS$4="",0,SUM($W$37:BS$37))</f>
        <v>1003393203.387411</v>
      </c>
      <c r="BT336" s="5">
        <f ca="1">IF(BT$4="",0,SUM($W$37:BT$37))</f>
        <v>1044896521.4664979</v>
      </c>
      <c r="BU336" s="5">
        <f ca="1">IF(BU$4="",0,SUM($W$37:BU$37))</f>
        <v>1086681878.6349342</v>
      </c>
      <c r="BV336" s="5">
        <f ca="1">IF(BV$4="",0,SUM($W$37:BV$37))</f>
        <v>1128657747.6187212</v>
      </c>
      <c r="BW336" s="5">
        <f ca="1">IF(BW$4="",0,SUM($W$37:BW$37))</f>
        <v>1170824128.4178593</v>
      </c>
      <c r="BX336" s="5">
        <f ca="1">IF(BX$4="",0,SUM($W$37:BX$37))</f>
        <v>1213181021.0323484</v>
      </c>
      <c r="BY336" s="5">
        <f ca="1">IF(BY$4="",0,SUM($W$37:BY$37))</f>
        <v>1255728425.4621885</v>
      </c>
      <c r="BZ336" s="5">
        <f ca="1">IF(BZ$4="",0,SUM($W$37:BZ$37))</f>
        <v>1299227742.212805</v>
      </c>
      <c r="CA336" s="5">
        <f ca="1">IF(CA$4="",0,SUM($W$37:CA$37))</f>
        <v>1343014738.8345578</v>
      </c>
      <c r="CB336" s="5">
        <f ca="1">IF(CB$4="",0,SUM($W$37:CB$37))</f>
        <v>1386996057.5079687</v>
      </c>
      <c r="CC336" s="5">
        <f ca="1">IF(CC$4="",0,SUM($W$37:CC$37))</f>
        <v>1431171698.2330375</v>
      </c>
      <c r="CD336" s="5">
        <f ca="1">IF(CD$4="",0,SUM($W$37:CD$37))</f>
        <v>1475541661.0097642</v>
      </c>
      <c r="CE336" s="5">
        <f ca="1">IF(CE$4="",0,SUM($W$37:CE$37))</f>
        <v>1520105945.8381491</v>
      </c>
      <c r="CF336" s="5">
        <f ca="1">IF(CF$4="",0,SUM($W$37:CF$37))</f>
        <v>0</v>
      </c>
    </row>
    <row r="337" spans="2:84" x14ac:dyDescent="0.3">
      <c r="B337" s="13">
        <f>ROW()</f>
        <v>337</v>
      </c>
      <c r="H337" s="1" t="str">
        <f t="shared" si="471"/>
        <v>Промежуточный баланс начислений</v>
      </c>
      <c r="I337" s="1" t="str">
        <f t="shared" si="476"/>
        <v>ПАССИВЫ</v>
      </c>
      <c r="J337" s="1" t="s">
        <v>150</v>
      </c>
      <c r="M337" s="53" t="s">
        <v>18</v>
      </c>
      <c r="U337" s="5">
        <f t="shared" ca="1" si="472"/>
        <v>25104739.855199981</v>
      </c>
      <c r="X337" s="5">
        <f ca="1">IF(X$4="",0,SUM($W$161:X$161))</f>
        <v>0</v>
      </c>
      <c r="Y337" s="5">
        <f ca="1">IF(Y$4="",0,SUM($W$161:Y$161))</f>
        <v>0</v>
      </c>
      <c r="Z337" s="5">
        <f ca="1">IF(Z$4="",0,SUM($W$161:Z$161))</f>
        <v>0</v>
      </c>
      <c r="AA337" s="5">
        <f ca="1">IF(AA$4="",0,SUM($W$161:AA$161))</f>
        <v>0</v>
      </c>
      <c r="AB337" s="5">
        <f ca="1">IF(AB$4="",0,SUM($W$161:AB$161))</f>
        <v>0</v>
      </c>
      <c r="AC337" s="5">
        <f ca="1">IF(AC$4="",0,SUM($W$161:AC$161))</f>
        <v>0</v>
      </c>
      <c r="AD337" s="5">
        <f ca="1">IF(AD$4="",0,SUM($W$161:AD$161))</f>
        <v>0</v>
      </c>
      <c r="AE337" s="5">
        <f ca="1">IF(AE$4="",0,SUM($W$161:AE$161))</f>
        <v>0</v>
      </c>
      <c r="AF337" s="5">
        <f ca="1">IF(AF$4="",0,SUM($W$161:AF$161))</f>
        <v>0</v>
      </c>
      <c r="AG337" s="5">
        <f ca="1">IF(AG$4="",0,SUM($W$161:AG$161))</f>
        <v>0</v>
      </c>
      <c r="AH337" s="5">
        <f ca="1">IF(AH$4="",0,SUM($W$161:AH$161))</f>
        <v>0</v>
      </c>
      <c r="AI337" s="5">
        <f ca="1">IF(AI$4="",0,SUM($W$161:AI$161))</f>
        <v>0</v>
      </c>
      <c r="AJ337" s="5">
        <f ca="1">IF(AJ$4="",0,SUM($W$161:AJ$161))</f>
        <v>82400</v>
      </c>
      <c r="AK337" s="5">
        <f ca="1">IF(AK$4="",0,SUM($W$161:AK$161))</f>
        <v>164800</v>
      </c>
      <c r="AL337" s="5">
        <f ca="1">IF(AL$4="",0,SUM($W$161:AL$161))</f>
        <v>247200</v>
      </c>
      <c r="AM337" s="5">
        <f ca="1">IF(AM$4="",0,SUM($W$161:AM$161))</f>
        <v>412000</v>
      </c>
      <c r="AN337" s="5">
        <f ca="1">IF(AN$4="",0,SUM($W$161:AN$161))</f>
        <v>576800</v>
      </c>
      <c r="AO337" s="5">
        <f ca="1">IF(AO$4="",0,SUM($W$161:AO$161))</f>
        <v>741600</v>
      </c>
      <c r="AP337" s="5">
        <f ca="1">IF(AP$4="",0,SUM($W$161:AP$161))</f>
        <v>988800</v>
      </c>
      <c r="AQ337" s="5">
        <f ca="1">IF(AQ$4="",0,SUM($W$161:AQ$161))</f>
        <v>1236000</v>
      </c>
      <c r="AR337" s="5">
        <f ca="1">IF(AR$4="",0,SUM($W$161:AR$161))</f>
        <v>1483200</v>
      </c>
      <c r="AS337" s="5">
        <f ca="1">IF(AS$4="",0,SUM($W$161:AS$161))</f>
        <v>1812800</v>
      </c>
      <c r="AT337" s="5">
        <f ca="1">IF(AT$4="",0,SUM($W$161:AT$161))</f>
        <v>2142400</v>
      </c>
      <c r="AU337" s="5">
        <f ca="1">IF(AU$4="",0,SUM($W$161:AU$161))</f>
        <v>2472000</v>
      </c>
      <c r="AV337" s="5">
        <f ca="1">IF(AV$4="",0,SUM($W$161:AV$161))</f>
        <v>2811488</v>
      </c>
      <c r="AW337" s="5">
        <f ca="1">IF(AW$4="",0,SUM($W$161:AW$161))</f>
        <v>3235848</v>
      </c>
      <c r="AX337" s="5">
        <f ca="1">IF(AX$4="",0,SUM($W$161:AX$161))</f>
        <v>3660208</v>
      </c>
      <c r="AY337" s="5">
        <f ca="1">IF(AY$4="",0,SUM($W$161:AY$161))</f>
        <v>4084568</v>
      </c>
      <c r="AZ337" s="5">
        <f ca="1">IF(AZ$4="",0,SUM($W$161:AZ$161))</f>
        <v>4593800</v>
      </c>
      <c r="BA337" s="5">
        <f ca="1">IF(BA$4="",0,SUM($W$161:BA$161))</f>
        <v>5103032</v>
      </c>
      <c r="BB337" s="5">
        <f ca="1">IF(BB$4="",0,SUM($W$161:BB$161))</f>
        <v>5612264</v>
      </c>
      <c r="BC337" s="5">
        <f ca="1">IF(BC$4="",0,SUM($W$161:BC$161))</f>
        <v>6121496</v>
      </c>
      <c r="BD337" s="5">
        <f ca="1">IF(BD$4="",0,SUM($W$161:BD$161))</f>
        <v>6715600</v>
      </c>
      <c r="BE337" s="5">
        <f ca="1">IF(BE$4="",0,SUM($W$161:BE$161))</f>
        <v>7309704</v>
      </c>
      <c r="BF337" s="5">
        <f ca="1">IF(BF$4="",0,SUM($W$161:BF$161))</f>
        <v>7903808</v>
      </c>
      <c r="BG337" s="5">
        <f ca="1">IF(BG$4="",0,SUM($W$161:BG$161))</f>
        <v>8497912</v>
      </c>
      <c r="BH337" s="5">
        <f ca="1">IF(BH$4="",0,SUM($W$161:BH$161))</f>
        <v>9109839.1199999992</v>
      </c>
      <c r="BI337" s="5">
        <f ca="1">IF(BI$4="",0,SUM($W$161:BI$161))</f>
        <v>9721766.2399999984</v>
      </c>
      <c r="BJ337" s="5">
        <f ca="1">IF(BJ$4="",0,SUM($W$161:BJ$161))</f>
        <v>10333693.359999998</v>
      </c>
      <c r="BK337" s="5">
        <f ca="1">IF(BK$4="",0,SUM($W$161:BK$161))</f>
        <v>10945620.479999997</v>
      </c>
      <c r="BL337" s="5">
        <f ca="1">IF(BL$4="",0,SUM($W$161:BL$161))</f>
        <v>11557547.599999996</v>
      </c>
      <c r="BM337" s="5">
        <f ca="1">IF(BM$4="",0,SUM($W$161:BM$161))</f>
        <v>12169474.719999995</v>
      </c>
      <c r="BN337" s="5">
        <f ca="1">IF(BN$4="",0,SUM($W$161:BN$161))</f>
        <v>12781401.839999994</v>
      </c>
      <c r="BO337" s="5">
        <f ca="1">IF(BO$4="",0,SUM($W$161:BO$161))</f>
        <v>13393328.959999993</v>
      </c>
      <c r="BP337" s="5">
        <f ca="1">IF(BP$4="",0,SUM($W$161:BP$161))</f>
        <v>14092674.239999993</v>
      </c>
      <c r="BQ337" s="5">
        <f ca="1">IF(BQ$4="",0,SUM($W$161:BQ$161))</f>
        <v>14792019.519999992</v>
      </c>
      <c r="BR337" s="5">
        <f ca="1">IF(BR$4="",0,SUM($W$161:BR$161))</f>
        <v>15491364.799999991</v>
      </c>
      <c r="BS337" s="5">
        <f ca="1">IF(BS$4="",0,SUM($W$161:BS$161))</f>
        <v>16190710.079999991</v>
      </c>
      <c r="BT337" s="5">
        <f ca="1">IF(BT$4="",0,SUM($W$161:BT$161))</f>
        <v>16911035.71839999</v>
      </c>
      <c r="BU337" s="5">
        <f ca="1">IF(BU$4="",0,SUM($W$161:BU$161))</f>
        <v>17631361.35679999</v>
      </c>
      <c r="BV337" s="5">
        <f ca="1">IF(BV$4="",0,SUM($W$161:BV$161))</f>
        <v>18351686.99519999</v>
      </c>
      <c r="BW337" s="5">
        <f ca="1">IF(BW$4="",0,SUM($W$161:BW$161))</f>
        <v>19072012.633599989</v>
      </c>
      <c r="BX337" s="5">
        <f ca="1">IF(BX$4="",0,SUM($W$161:BX$161))</f>
        <v>19792338.271999989</v>
      </c>
      <c r="BY337" s="5">
        <f ca="1">IF(BY$4="",0,SUM($W$161:BY$161))</f>
        <v>20512663.910399988</v>
      </c>
      <c r="BZ337" s="5">
        <f ca="1">IF(BZ$4="",0,SUM($W$161:BZ$161))</f>
        <v>21232989.548799988</v>
      </c>
      <c r="CA337" s="5">
        <f ca="1">IF(CA$4="",0,SUM($W$161:CA$161))</f>
        <v>21953315.187199987</v>
      </c>
      <c r="CB337" s="5">
        <f ca="1">IF(CB$4="",0,SUM($W$161:CB$161))</f>
        <v>22673640.825599987</v>
      </c>
      <c r="CC337" s="5">
        <f ca="1">IF(CC$4="",0,SUM($W$161:CC$161))</f>
        <v>23484007.168799985</v>
      </c>
      <c r="CD337" s="5">
        <f ca="1">IF(CD$4="",0,SUM($W$161:CD$161))</f>
        <v>24294373.511999983</v>
      </c>
      <c r="CE337" s="5">
        <f ca="1">IF(CE$4="",0,SUM($W$161:CE$161))</f>
        <v>25104739.855199981</v>
      </c>
      <c r="CF337" s="5">
        <f ca="1">IF(CF$4="",0,SUM($W$161:CF$161))</f>
        <v>0</v>
      </c>
    </row>
    <row r="338" spans="2:84" x14ac:dyDescent="0.3">
      <c r="B338" s="13">
        <f>ROW()</f>
        <v>338</v>
      </c>
      <c r="H338" s="1" t="str">
        <f t="shared" si="471"/>
        <v>Промежуточный баланс начислений</v>
      </c>
      <c r="I338" s="1" t="str">
        <f t="shared" si="476"/>
        <v>ПАССИВЫ</v>
      </c>
      <c r="J338" s="1" t="s">
        <v>151</v>
      </c>
      <c r="M338" s="53" t="s">
        <v>18</v>
      </c>
      <c r="U338" s="5">
        <f t="shared" ca="1" si="472"/>
        <v>266773481.52744687</v>
      </c>
      <c r="X338" s="5">
        <f ca="1">IF(X$4="",0,SUM($W$172:X$172))</f>
        <v>0</v>
      </c>
      <c r="Y338" s="5">
        <f ca="1">IF(Y$4="",0,SUM($W$172:Y$172))</f>
        <v>0</v>
      </c>
      <c r="Z338" s="5">
        <f ca="1">IF(Z$4="",0,SUM($W$172:Z$172))</f>
        <v>0</v>
      </c>
      <c r="AA338" s="5">
        <f ca="1">IF(AA$4="",0,SUM($W$172:AA$172))</f>
        <v>0</v>
      </c>
      <c r="AB338" s="5">
        <f ca="1">IF(AB$4="",0,SUM($W$172:AB$172))</f>
        <v>0</v>
      </c>
      <c r="AC338" s="5">
        <f ca="1">IF(AC$4="",0,SUM($W$172:AC$172))</f>
        <v>0</v>
      </c>
      <c r="AD338" s="5">
        <f ca="1">IF(AD$4="",0,SUM($W$172:AD$172))</f>
        <v>0</v>
      </c>
      <c r="AE338" s="5">
        <f ca="1">IF(AE$4="",0,SUM($W$172:AE$172))</f>
        <v>0</v>
      </c>
      <c r="AF338" s="5">
        <f ca="1">IF(AF$4="",0,SUM($W$172:AF$172))</f>
        <v>0</v>
      </c>
      <c r="AG338" s="5">
        <f ca="1">IF(AG$4="",0,SUM($W$172:AG$172))</f>
        <v>0</v>
      </c>
      <c r="AH338" s="5">
        <f ca="1">IF(AH$4="",0,SUM($W$172:AH$172))</f>
        <v>0</v>
      </c>
      <c r="AI338" s="5">
        <f ca="1">IF(AI$4="",0,SUM($W$172:AI$172))</f>
        <v>0</v>
      </c>
      <c r="AJ338" s="5">
        <f ca="1">IF(AJ$4="",0,SUM($W$172:AJ$172))</f>
        <v>430725.39999999991</v>
      </c>
      <c r="AK338" s="5">
        <f ca="1">IF(AK$4="",0,SUM($W$172:AK$172))</f>
        <v>1122432.2</v>
      </c>
      <c r="AL338" s="5">
        <f ca="1">IF(AL$4="",0,SUM($W$172:AL$172))</f>
        <v>2079894.45</v>
      </c>
      <c r="AM338" s="5">
        <f ca="1">IF(AM$4="",0,SUM($W$172:AM$172))</f>
        <v>3302051.25</v>
      </c>
      <c r="AN338" s="5">
        <f ca="1">IF(AN$4="",0,SUM($W$172:AN$172))</f>
        <v>4787311.25</v>
      </c>
      <c r="AO338" s="5">
        <f ca="1">IF(AO$4="",0,SUM($W$172:AO$172))</f>
        <v>6535674.4500000002</v>
      </c>
      <c r="AP338" s="5">
        <f ca="1">IF(AP$4="",0,SUM($W$172:AP$172))</f>
        <v>8604365.7960000001</v>
      </c>
      <c r="AQ338" s="5">
        <f ca="1">IF(AQ$4="",0,SUM($W$172:AQ$172))</f>
        <v>10945517.48</v>
      </c>
      <c r="AR338" s="5">
        <f ca="1">IF(AR$4="",0,SUM($W$172:AR$172))</f>
        <v>13558890.7995</v>
      </c>
      <c r="AS338" s="5">
        <f ca="1">IF(AS$4="",0,SUM($W$172:AS$172))</f>
        <v>16443690.079499999</v>
      </c>
      <c r="AT338" s="5">
        <f ca="1">IF(AT$4="",0,SUM($W$172:AT$172))</f>
        <v>19599485.655499998</v>
      </c>
      <c r="AU338" s="5">
        <f ca="1">IF(AU$4="",0,SUM($W$172:AU$172))</f>
        <v>23026277.527499996</v>
      </c>
      <c r="AV338" s="5">
        <f ca="1">IF(AV$4="",0,SUM($W$172:AV$172))</f>
        <v>26828639.669399995</v>
      </c>
      <c r="AW338" s="5">
        <f ca="1">IF(AW$4="",0,SUM($W$172:AW$172))</f>
        <v>30913209.486319996</v>
      </c>
      <c r="AX338" s="5">
        <f ca="1">IF(AX$4="",0,SUM($W$172:AX$172))</f>
        <v>35279347.732964993</v>
      </c>
      <c r="AY338" s="5">
        <f ca="1">IF(AY$4="",0,SUM($W$172:AY$172))</f>
        <v>39925448.100644991</v>
      </c>
      <c r="AZ338" s="5">
        <f ca="1">IF(AZ$4="",0,SUM($W$172:AZ$172))</f>
        <v>44850674.653204992</v>
      </c>
      <c r="BA338" s="5">
        <f ca="1">IF(BA$4="",0,SUM($W$172:BA$172))</f>
        <v>50055027.39064499</v>
      </c>
      <c r="BB338" s="5">
        <f ca="1">IF(BB$4="",0,SUM($W$172:BB$172))</f>
        <v>55693218.753987588</v>
      </c>
      <c r="BC338" s="5">
        <f ca="1">IF(BC$4="",0,SUM($W$172:BC$172))</f>
        <v>61489228.962668389</v>
      </c>
      <c r="BD338" s="5">
        <f ca="1">IF(BD$4="",0,SUM($W$172:BD$172))</f>
        <v>67370119.418255344</v>
      </c>
      <c r="BE338" s="5">
        <f ca="1">IF(BE$4="",0,SUM($W$172:BE$172))</f>
        <v>73327628.886083037</v>
      </c>
      <c r="BF338" s="5">
        <f ca="1">IF(BF$4="",0,SUM($W$172:BF$172))</f>
        <v>79357592.983554482</v>
      </c>
      <c r="BG338" s="5">
        <f ca="1">IF(BG$4="",0,SUM($W$172:BG$172))</f>
        <v>85459432.073632538</v>
      </c>
      <c r="BH338" s="5">
        <f ca="1">IF(BH$4="",0,SUM($W$172:BH$172))</f>
        <v>91806619.928795442</v>
      </c>
      <c r="BI338" s="5">
        <f ca="1">IF(BI$4="",0,SUM($W$172:BI$172))</f>
        <v>98233681.76767762</v>
      </c>
      <c r="BJ338" s="5">
        <f ca="1">IF(BJ$4="",0,SUM($W$172:BJ$172))</f>
        <v>104739191.68316767</v>
      </c>
      <c r="BK338" s="5">
        <f ca="1">IF(BK$4="",0,SUM($W$172:BK$172))</f>
        <v>111320210.91548724</v>
      </c>
      <c r="BL338" s="5">
        <f ca="1">IF(BL$4="",0,SUM($W$172:BL$172))</f>
        <v>117975261.39019163</v>
      </c>
      <c r="BM338" s="5">
        <f ca="1">IF(BM$4="",0,SUM($W$172:BM$172))</f>
        <v>124704343.10728081</v>
      </c>
      <c r="BN338" s="5">
        <f ca="1">IF(BN$4="",0,SUM($W$172:BN$172))</f>
        <v>131698599.95838314</v>
      </c>
      <c r="BO338" s="5">
        <f ca="1">IF(BO$4="",0,SUM($W$172:BO$172))</f>
        <v>138775556.87154308</v>
      </c>
      <c r="BP338" s="5">
        <f ca="1">IF(BP$4="",0,SUM($W$172:BP$172))</f>
        <v>145933637.6977292</v>
      </c>
      <c r="BQ338" s="5">
        <f ca="1">IF(BQ$4="",0,SUM($W$172:BQ$172))</f>
        <v>153169600.58495644</v>
      </c>
      <c r="BR338" s="5">
        <f ca="1">IF(BR$4="",0,SUM($W$172:BR$172))</f>
        <v>160481815.65184</v>
      </c>
      <c r="BS338" s="5">
        <f ca="1">IF(BS$4="",0,SUM($W$172:BS$172))</f>
        <v>167870282.89837992</v>
      </c>
      <c r="BT338" s="5">
        <f ca="1">IF(BT$4="",0,SUM($W$172:BT$172))</f>
        <v>175544720.41610843</v>
      </c>
      <c r="BU338" s="5">
        <f ca="1">IF(BU$4="",0,SUM($W$172:BU$172))</f>
        <v>183304781.7523478</v>
      </c>
      <c r="BV338" s="5">
        <f ca="1">IF(BV$4="",0,SUM($W$172:BV$172))</f>
        <v>191148732.78494781</v>
      </c>
      <c r="BW338" s="5">
        <f ca="1">IF(BW$4="",0,SUM($W$172:BW$172))</f>
        <v>199073013.02906805</v>
      </c>
      <c r="BX338" s="5">
        <f ca="1">IF(BX$4="",0,SUM($W$172:BX$172))</f>
        <v>207075833.01823431</v>
      </c>
      <c r="BY338" s="5">
        <f ca="1">IF(BY$4="",0,SUM($W$172:BY$172))</f>
        <v>215157192.75244659</v>
      </c>
      <c r="BZ338" s="5">
        <f ca="1">IF(BZ$4="",0,SUM($W$172:BZ$172))</f>
        <v>223546326.94563282</v>
      </c>
      <c r="CA338" s="5">
        <f ca="1">IF(CA$4="",0,SUM($W$172:CA$172))</f>
        <v>232024109.70911455</v>
      </c>
      <c r="CB338" s="5">
        <f ca="1">IF(CB$4="",0,SUM($W$172:CB$172))</f>
        <v>240588640.8877697</v>
      </c>
      <c r="CC338" s="5">
        <f ca="1">IF(CC$4="",0,SUM($W$172:CC$172))</f>
        <v>249236025.163598</v>
      </c>
      <c r="CD338" s="5">
        <f ca="1">IF(CD$4="",0,SUM($W$172:CD$172))</f>
        <v>257964305.37682372</v>
      </c>
      <c r="CE338" s="5">
        <f ca="1">IF(CE$4="",0,SUM($W$172:CE$172))</f>
        <v>266773481.52744687</v>
      </c>
      <c r="CF338" s="5">
        <f ca="1">IF(CF$4="",0,SUM($W$172:CF$172))</f>
        <v>0</v>
      </c>
    </row>
    <row r="339" spans="2:84" x14ac:dyDescent="0.3">
      <c r="B339" s="13">
        <f>ROW()</f>
        <v>339</v>
      </c>
      <c r="H339" s="1" t="str">
        <f t="shared" si="471"/>
        <v>Промежуточный баланс начислений</v>
      </c>
      <c r="I339" s="1" t="str">
        <f t="shared" si="476"/>
        <v>ПАССИВЫ</v>
      </c>
      <c r="J339" s="1" t="s">
        <v>152</v>
      </c>
      <c r="M339" s="53" t="s">
        <v>18</v>
      </c>
      <c r="U339" s="5">
        <f t="shared" ca="1" si="472"/>
        <v>46457592.119336322</v>
      </c>
      <c r="X339" s="5">
        <f ca="1">IF(X$4="",0,SUM($W$196:X$196))</f>
        <v>280000</v>
      </c>
      <c r="Y339" s="5">
        <f ca="1">IF(Y$4="",0,SUM($W$196:Y$196))</f>
        <v>730000</v>
      </c>
      <c r="Z339" s="5">
        <f ca="1">IF(Z$4="",0,SUM($W$196:Z$196))</f>
        <v>1330000</v>
      </c>
      <c r="AA339" s="5">
        <f ca="1">IF(AA$4="",0,SUM($W$196:AA$196))</f>
        <v>1930000</v>
      </c>
      <c r="AB339" s="5">
        <f ca="1">IF(AB$4="",0,SUM($W$196:AB$196))</f>
        <v>2530000</v>
      </c>
      <c r="AC339" s="5">
        <f ca="1">IF(AC$4="",0,SUM($W$196:AC$196))</f>
        <v>3130000</v>
      </c>
      <c r="AD339" s="5">
        <f ca="1">IF(AD$4="",0,SUM($W$196:AD$196))</f>
        <v>3745000</v>
      </c>
      <c r="AE339" s="5">
        <f ca="1">IF(AE$4="",0,SUM($W$196:AE$196))</f>
        <v>4360000</v>
      </c>
      <c r="AF339" s="5">
        <f ca="1">IF(AF$4="",0,SUM($W$196:AF$196))</f>
        <v>4975000</v>
      </c>
      <c r="AG339" s="5">
        <f ca="1">IF(AG$4="",0,SUM($W$196:AG$196))</f>
        <v>5590000</v>
      </c>
      <c r="AH339" s="5">
        <f ca="1">IF(AH$4="",0,SUM($W$196:AH$196))</f>
        <v>6205000</v>
      </c>
      <c r="AI339" s="5">
        <f ca="1">IF(AI$4="",0,SUM($W$196:AI$196))</f>
        <v>6820000</v>
      </c>
      <c r="AJ339" s="5">
        <f ca="1">IF(AJ$4="",0,SUM($W$196:AJ$196))</f>
        <v>7450375</v>
      </c>
      <c r="AK339" s="5">
        <f ca="1">IF(AK$4="",0,SUM($W$196:AK$196))</f>
        <v>8080750</v>
      </c>
      <c r="AL339" s="5">
        <f ca="1">IF(AL$4="",0,SUM($W$196:AL$196))</f>
        <v>8711125</v>
      </c>
      <c r="AM339" s="5">
        <f ca="1">IF(AM$4="",0,SUM($W$196:AM$196))</f>
        <v>9341500</v>
      </c>
      <c r="AN339" s="5">
        <f ca="1">IF(AN$4="",0,SUM($W$196:AN$196))</f>
        <v>9971875</v>
      </c>
      <c r="AO339" s="5">
        <f ca="1">IF(AO$4="",0,SUM($W$196:AO$196))</f>
        <v>10602250</v>
      </c>
      <c r="AP339" s="5">
        <f ca="1">IF(AP$4="",0,SUM($W$196:AP$196))</f>
        <v>11248384.375</v>
      </c>
      <c r="AQ339" s="5">
        <f ca="1">IF(AQ$4="",0,SUM($W$196:AQ$196))</f>
        <v>11894518.75</v>
      </c>
      <c r="AR339" s="5">
        <f ca="1">IF(AR$4="",0,SUM($W$196:AR$196))</f>
        <v>12540653.125</v>
      </c>
      <c r="AS339" s="5">
        <f ca="1">IF(AS$4="",0,SUM($W$196:AS$196))</f>
        <v>13262169.84375</v>
      </c>
      <c r="AT339" s="5">
        <f ca="1">IF(AT$4="",0,SUM($W$196:AT$196))</f>
        <v>13983686.5625</v>
      </c>
      <c r="AU339" s="5">
        <f ca="1">IF(AU$4="",0,SUM($W$196:AU$196))</f>
        <v>14705203.28125</v>
      </c>
      <c r="AV339" s="5">
        <f ca="1">IF(AV$4="",0,SUM($W$196:AV$196))</f>
        <v>15444757.91796875</v>
      </c>
      <c r="AW339" s="5">
        <f ca="1">IF(AW$4="",0,SUM($W$196:AW$196))</f>
        <v>16184312.5546875</v>
      </c>
      <c r="AX339" s="5">
        <f ca="1">IF(AX$4="",0,SUM($W$196:AX$196))</f>
        <v>16923867.19140625</v>
      </c>
      <c r="AY339" s="5">
        <f ca="1">IF(AY$4="",0,SUM($W$196:AY$196))</f>
        <v>17663421.828125</v>
      </c>
      <c r="AZ339" s="5">
        <f ca="1">IF(AZ$4="",0,SUM($W$196:AZ$196))</f>
        <v>18402976.46484375</v>
      </c>
      <c r="BA339" s="5">
        <f ca="1">IF(BA$4="",0,SUM($W$196:BA$196))</f>
        <v>19142531.1015625</v>
      </c>
      <c r="BB339" s="5">
        <f ca="1">IF(BB$4="",0,SUM($W$196:BB$196))</f>
        <v>19900574.604199219</v>
      </c>
      <c r="BC339" s="5">
        <f ca="1">IF(BC$4="",0,SUM($W$196:BC$196))</f>
        <v>20737816.681738283</v>
      </c>
      <c r="BD339" s="5">
        <f ca="1">IF(BD$4="",0,SUM($W$196:BD$196))</f>
        <v>21575058.759277347</v>
      </c>
      <c r="BE339" s="5">
        <f ca="1">IF(BE$4="",0,SUM($W$196:BE$196))</f>
        <v>22412300.836816411</v>
      </c>
      <c r="BF339" s="5">
        <f ca="1">IF(BF$4="",0,SUM($W$196:BF$196))</f>
        <v>23249542.914355475</v>
      </c>
      <c r="BG339" s="5">
        <f ca="1">IF(BG$4="",0,SUM($W$196:BG$196))</f>
        <v>24086784.991894539</v>
      </c>
      <c r="BH339" s="5">
        <f ca="1">IF(BH$4="",0,SUM($W$196:BH$196))</f>
        <v>24944958.121372078</v>
      </c>
      <c r="BI339" s="5">
        <f ca="1">IF(BI$4="",0,SUM($W$196:BI$196))</f>
        <v>25803131.250849616</v>
      </c>
      <c r="BJ339" s="5">
        <f ca="1">IF(BJ$4="",0,SUM($W$196:BJ$196))</f>
        <v>26661304.380327154</v>
      </c>
      <c r="BK339" s="5">
        <f ca="1">IF(BK$4="",0,SUM($W$196:BK$196))</f>
        <v>27519477.509804692</v>
      </c>
      <c r="BL339" s="5">
        <f ca="1">IF(BL$4="",0,SUM($W$196:BL$196))</f>
        <v>28377650.63928223</v>
      </c>
      <c r="BM339" s="5">
        <f ca="1">IF(BM$4="",0,SUM($W$196:BM$196))</f>
        <v>29235823.768759768</v>
      </c>
      <c r="BN339" s="5">
        <f ca="1">IF(BN$4="",0,SUM($W$196:BN$196))</f>
        <v>30115451.226474244</v>
      </c>
      <c r="BO339" s="5">
        <f ca="1">IF(BO$4="",0,SUM($W$196:BO$196))</f>
        <v>30995078.68418872</v>
      </c>
      <c r="BP339" s="5">
        <f ca="1">IF(BP$4="",0,SUM($W$196:BP$196))</f>
        <v>31874706.141903196</v>
      </c>
      <c r="BQ339" s="5">
        <f ca="1">IF(BQ$4="",0,SUM($W$196:BQ$196))</f>
        <v>32754333.599617671</v>
      </c>
      <c r="BR339" s="5">
        <f ca="1">IF(BR$4="",0,SUM($W$196:BR$196))</f>
        <v>33633961.057332151</v>
      </c>
      <c r="BS339" s="5">
        <f ca="1">IF(BS$4="",0,SUM($W$196:BS$196))</f>
        <v>34513588.515046626</v>
      </c>
      <c r="BT339" s="5">
        <f ca="1">IF(BT$4="",0,SUM($W$196:BT$196))</f>
        <v>35415206.659203969</v>
      </c>
      <c r="BU339" s="5">
        <f ca="1">IF(BU$4="",0,SUM($W$196:BU$196))</f>
        <v>36316824.803361312</v>
      </c>
      <c r="BV339" s="5">
        <f ca="1">IF(BV$4="",0,SUM($W$196:BV$196))</f>
        <v>37315915.179319441</v>
      </c>
      <c r="BW339" s="5">
        <f ca="1">IF(BW$4="",0,SUM($W$196:BW$196))</f>
        <v>38315005.555277571</v>
      </c>
      <c r="BX339" s="5">
        <f ca="1">IF(BX$4="",0,SUM($W$196:BX$196))</f>
        <v>39314095.931235701</v>
      </c>
      <c r="BY339" s="5">
        <f ca="1">IF(BY$4="",0,SUM($W$196:BY$196))</f>
        <v>40313186.307193831</v>
      </c>
      <c r="BZ339" s="5">
        <f ca="1">IF(BZ$4="",0,SUM($W$196:BZ$196))</f>
        <v>41337253.942550912</v>
      </c>
      <c r="CA339" s="5">
        <f ca="1">IF(CA$4="",0,SUM($W$196:CA$196))</f>
        <v>42361321.577907994</v>
      </c>
      <c r="CB339" s="5">
        <f ca="1">IF(CB$4="",0,SUM($W$196:CB$196))</f>
        <v>43385389.213265076</v>
      </c>
      <c r="CC339" s="5">
        <f ca="1">IF(CC$4="",0,SUM($W$196:CC$196))</f>
        <v>44409456.848622158</v>
      </c>
      <c r="CD339" s="5">
        <f ca="1">IF(CD$4="",0,SUM($W$196:CD$196))</f>
        <v>45433524.48397924</v>
      </c>
      <c r="CE339" s="5">
        <f ca="1">IF(CE$4="",0,SUM($W$196:CE$196))</f>
        <v>46457592.119336322</v>
      </c>
      <c r="CF339" s="5">
        <f ca="1">IF(CF$4="",0,SUM($W$196:CF$196))</f>
        <v>0</v>
      </c>
    </row>
    <row r="340" spans="2:84" x14ac:dyDescent="0.3">
      <c r="B340" s="13">
        <f>ROW()</f>
        <v>340</v>
      </c>
      <c r="H340" s="1" t="str">
        <f t="shared" si="471"/>
        <v>Промежуточный баланс начислений</v>
      </c>
      <c r="I340" s="1" t="str">
        <f t="shared" si="476"/>
        <v>ПАССИВЫ</v>
      </c>
      <c r="J340" s="1" t="s">
        <v>153</v>
      </c>
      <c r="M340" s="53" t="s">
        <v>18</v>
      </c>
      <c r="U340" s="5">
        <f t="shared" ca="1" si="472"/>
        <v>22472735.662500009</v>
      </c>
      <c r="X340" s="5">
        <f ca="1">IF(X$4="",0,SUM($W$233:X$233))</f>
        <v>338000</v>
      </c>
      <c r="Y340" s="5">
        <f ca="1">IF(Y$4="",0,SUM($W$233:Y$233))</f>
        <v>676000</v>
      </c>
      <c r="Z340" s="5">
        <f ca="1">IF(Z$4="",0,SUM($W$233:Z$233))</f>
        <v>1014000</v>
      </c>
      <c r="AA340" s="5">
        <f ca="1">IF(AA$4="",0,SUM($W$233:AA$233))</f>
        <v>1352000</v>
      </c>
      <c r="AB340" s="5">
        <f ca="1">IF(AB$4="",0,SUM($W$233:AB$233))</f>
        <v>1690000</v>
      </c>
      <c r="AC340" s="5">
        <f ca="1">IF(AC$4="",0,SUM($W$233:AC$233))</f>
        <v>2028000</v>
      </c>
      <c r="AD340" s="5">
        <f ca="1">IF(AD$4="",0,SUM($W$233:AD$233))</f>
        <v>2366000</v>
      </c>
      <c r="AE340" s="5">
        <f ca="1">IF(AE$4="",0,SUM($W$233:AE$233))</f>
        <v>2704000</v>
      </c>
      <c r="AF340" s="5">
        <f ca="1">IF(AF$4="",0,SUM($W$233:AF$233))</f>
        <v>3042000</v>
      </c>
      <c r="AG340" s="5">
        <f ca="1">IF(AG$4="",0,SUM($W$233:AG$233))</f>
        <v>3380000</v>
      </c>
      <c r="AH340" s="5">
        <f ca="1">IF(AH$4="",0,SUM($W$233:AH$233))</f>
        <v>3718000</v>
      </c>
      <c r="AI340" s="5">
        <f ca="1">IF(AI$4="",0,SUM($W$233:AI$233))</f>
        <v>4056000</v>
      </c>
      <c r="AJ340" s="5">
        <f ca="1">IF(AJ$4="",0,SUM($W$233:AJ$233))</f>
        <v>4410900</v>
      </c>
      <c r="AK340" s="5">
        <f ca="1">IF(AK$4="",0,SUM($W$233:AK$233))</f>
        <v>4765800</v>
      </c>
      <c r="AL340" s="5">
        <f ca="1">IF(AL$4="",0,SUM($W$233:AL$233))</f>
        <v>5120700</v>
      </c>
      <c r="AM340" s="5">
        <f ca="1">IF(AM$4="",0,SUM($W$233:AM$233))</f>
        <v>5475600</v>
      </c>
      <c r="AN340" s="5">
        <f ca="1">IF(AN$4="",0,SUM($W$233:AN$233))</f>
        <v>5830500</v>
      </c>
      <c r="AO340" s="5">
        <f ca="1">IF(AO$4="",0,SUM($W$233:AO$233))</f>
        <v>6185400</v>
      </c>
      <c r="AP340" s="5">
        <f ca="1">IF(AP$4="",0,SUM($W$233:AP$233))</f>
        <v>6540300</v>
      </c>
      <c r="AQ340" s="5">
        <f ca="1">IF(AQ$4="",0,SUM($W$233:AQ$233))</f>
        <v>6895200</v>
      </c>
      <c r="AR340" s="5">
        <f ca="1">IF(AR$4="",0,SUM($W$233:AR$233))</f>
        <v>7250100</v>
      </c>
      <c r="AS340" s="5">
        <f ca="1">IF(AS$4="",0,SUM($W$233:AS$233))</f>
        <v>7605000</v>
      </c>
      <c r="AT340" s="5">
        <f ca="1">IF(AT$4="",0,SUM($W$233:AT$233))</f>
        <v>7959900</v>
      </c>
      <c r="AU340" s="5">
        <f ca="1">IF(AU$4="",0,SUM($W$233:AU$233))</f>
        <v>8314800</v>
      </c>
      <c r="AV340" s="5">
        <f ca="1">IF(AV$4="",0,SUM($W$233:AV$233))</f>
        <v>8687445</v>
      </c>
      <c r="AW340" s="5">
        <f ca="1">IF(AW$4="",0,SUM($W$233:AW$233))</f>
        <v>9060090</v>
      </c>
      <c r="AX340" s="5">
        <f ca="1">IF(AX$4="",0,SUM($W$233:AX$233))</f>
        <v>9432735</v>
      </c>
      <c r="AY340" s="5">
        <f ca="1">IF(AY$4="",0,SUM($W$233:AY$233))</f>
        <v>9805380</v>
      </c>
      <c r="AZ340" s="5">
        <f ca="1">IF(AZ$4="",0,SUM($W$233:AZ$233))</f>
        <v>10178025</v>
      </c>
      <c r="BA340" s="5">
        <f ca="1">IF(BA$4="",0,SUM($W$233:BA$233))</f>
        <v>10550670</v>
      </c>
      <c r="BB340" s="5">
        <f ca="1">IF(BB$4="",0,SUM($W$233:BB$233))</f>
        <v>10923315</v>
      </c>
      <c r="BC340" s="5">
        <f ca="1">IF(BC$4="",0,SUM($W$233:BC$233))</f>
        <v>11295960</v>
      </c>
      <c r="BD340" s="5">
        <f ca="1">IF(BD$4="",0,SUM($W$233:BD$233))</f>
        <v>11668605</v>
      </c>
      <c r="BE340" s="5">
        <f ca="1">IF(BE$4="",0,SUM($W$233:BE$233))</f>
        <v>12041250</v>
      </c>
      <c r="BF340" s="5">
        <f ca="1">IF(BF$4="",0,SUM($W$233:BF$233))</f>
        <v>12413895</v>
      </c>
      <c r="BG340" s="5">
        <f ca="1">IF(BG$4="",0,SUM($W$233:BG$233))</f>
        <v>12786540</v>
      </c>
      <c r="BH340" s="5">
        <f ca="1">IF(BH$4="",0,SUM($W$233:BH$233))</f>
        <v>13177817.25</v>
      </c>
      <c r="BI340" s="5">
        <f ca="1">IF(BI$4="",0,SUM($W$233:BI$233))</f>
        <v>13569094.5</v>
      </c>
      <c r="BJ340" s="5">
        <f ca="1">IF(BJ$4="",0,SUM($W$233:BJ$233))</f>
        <v>13960371.75</v>
      </c>
      <c r="BK340" s="5">
        <f ca="1">IF(BK$4="",0,SUM($W$233:BK$233))</f>
        <v>14351649</v>
      </c>
      <c r="BL340" s="5">
        <f ca="1">IF(BL$4="",0,SUM($W$233:BL$233))</f>
        <v>14742926.25</v>
      </c>
      <c r="BM340" s="5">
        <f ca="1">IF(BM$4="",0,SUM($W$233:BM$233))</f>
        <v>15134203.5</v>
      </c>
      <c r="BN340" s="5">
        <f ca="1">IF(BN$4="",0,SUM($W$233:BN$233))</f>
        <v>15525480.75</v>
      </c>
      <c r="BO340" s="5">
        <f ca="1">IF(BO$4="",0,SUM($W$233:BO$233))</f>
        <v>15916758</v>
      </c>
      <c r="BP340" s="5">
        <f ca="1">IF(BP$4="",0,SUM($W$233:BP$233))</f>
        <v>16308035.25</v>
      </c>
      <c r="BQ340" s="5">
        <f ca="1">IF(BQ$4="",0,SUM($W$233:BQ$233))</f>
        <v>16699312.5</v>
      </c>
      <c r="BR340" s="5">
        <f ca="1">IF(BR$4="",0,SUM($W$233:BR$233))</f>
        <v>17090589.75</v>
      </c>
      <c r="BS340" s="5">
        <f ca="1">IF(BS$4="",0,SUM($W$233:BS$233))</f>
        <v>17481867</v>
      </c>
      <c r="BT340" s="5">
        <f ca="1">IF(BT$4="",0,SUM($W$233:BT$233))</f>
        <v>17892708.112500001</v>
      </c>
      <c r="BU340" s="5">
        <f ca="1">IF(BU$4="",0,SUM($W$233:BU$233))</f>
        <v>18303549.225000001</v>
      </c>
      <c r="BV340" s="5">
        <f ca="1">IF(BV$4="",0,SUM($W$233:BV$233))</f>
        <v>18720467.868750002</v>
      </c>
      <c r="BW340" s="5">
        <f ca="1">IF(BW$4="",0,SUM($W$233:BW$233))</f>
        <v>19137386.512500003</v>
      </c>
      <c r="BX340" s="5">
        <f ca="1">IF(BX$4="",0,SUM($W$233:BX$233))</f>
        <v>19554305.156250004</v>
      </c>
      <c r="BY340" s="5">
        <f ca="1">IF(BY$4="",0,SUM($W$233:BY$233))</f>
        <v>19971223.800000004</v>
      </c>
      <c r="BZ340" s="5">
        <f ca="1">IF(BZ$4="",0,SUM($W$233:BZ$233))</f>
        <v>20388142.443750005</v>
      </c>
      <c r="CA340" s="5">
        <f ca="1">IF(CA$4="",0,SUM($W$233:CA$233))</f>
        <v>20805061.087500006</v>
      </c>
      <c r="CB340" s="5">
        <f ca="1">IF(CB$4="",0,SUM($W$233:CB$233))</f>
        <v>21221979.731250007</v>
      </c>
      <c r="CC340" s="5">
        <f ca="1">IF(CC$4="",0,SUM($W$233:CC$233))</f>
        <v>21638898.375000007</v>
      </c>
      <c r="CD340" s="5">
        <f ca="1">IF(CD$4="",0,SUM($W$233:CD$233))</f>
        <v>22055817.018750008</v>
      </c>
      <c r="CE340" s="5">
        <f ca="1">IF(CE$4="",0,SUM($W$233:CE$233))</f>
        <v>22472735.662500009</v>
      </c>
      <c r="CF340" s="5">
        <f ca="1">IF(CF$4="",0,SUM($W$233:CF$233))</f>
        <v>0</v>
      </c>
    </row>
    <row r="341" spans="2:84" x14ac:dyDescent="0.3">
      <c r="B341" s="13">
        <f>ROW()</f>
        <v>341</v>
      </c>
      <c r="H341" s="1" t="str">
        <f t="shared" si="471"/>
        <v>Промежуточный баланс начислений</v>
      </c>
      <c r="I341" s="1" t="str">
        <f t="shared" si="476"/>
        <v>ПАССИВЫ</v>
      </c>
      <c r="J341" s="1" t="s">
        <v>154</v>
      </c>
      <c r="M341" s="53" t="s">
        <v>18</v>
      </c>
      <c r="U341" s="5">
        <f t="shared" ca="1" si="472"/>
        <v>21468699.592360906</v>
      </c>
      <c r="X341" s="5">
        <f ca="1">IF(X$4="",0,SUM($W$170:X$170)+SUM($W$231:X$231))</f>
        <v>84000</v>
      </c>
      <c r="Y341" s="5">
        <f ca="1">IF(Y$4="",0,SUM($W$170:Y$170)+SUM($W$231:Y$231))</f>
        <v>219000</v>
      </c>
      <c r="Z341" s="5">
        <f ca="1">IF(Z$4="",0,SUM($W$170:Z$170)+SUM($W$231:Z$231))</f>
        <v>399000</v>
      </c>
      <c r="AA341" s="5">
        <f ca="1">IF(AA$4="",0,SUM($W$170:AA$170)+SUM($W$231:AA$231))</f>
        <v>579000</v>
      </c>
      <c r="AB341" s="5">
        <f ca="1">IF(AB$4="",0,SUM($W$170:AB$170)+SUM($W$231:AB$231))</f>
        <v>759000</v>
      </c>
      <c r="AC341" s="5">
        <f ca="1">IF(AC$4="",0,SUM($W$170:AC$170)+SUM($W$231:AC$231))</f>
        <v>939000</v>
      </c>
      <c r="AD341" s="5">
        <f ca="1">IF(AD$4="",0,SUM($W$170:AD$170)+SUM($W$231:AD$231))</f>
        <v>1123500</v>
      </c>
      <c r="AE341" s="5">
        <f ca="1">IF(AE$4="",0,SUM($W$170:AE$170)+SUM($W$231:AE$231))</f>
        <v>1308000</v>
      </c>
      <c r="AF341" s="5">
        <f ca="1">IF(AF$4="",0,SUM($W$170:AF$170)+SUM($W$231:AF$231))</f>
        <v>1492500</v>
      </c>
      <c r="AG341" s="5">
        <f ca="1">IF(AG$4="",0,SUM($W$170:AG$170)+SUM($W$231:AG$231))</f>
        <v>1677000</v>
      </c>
      <c r="AH341" s="5">
        <f ca="1">IF(AH$4="",0,SUM($W$170:AH$170)+SUM($W$231:AH$231))</f>
        <v>1861500</v>
      </c>
      <c r="AI341" s="5">
        <f ca="1">IF(AI$4="",0,SUM($W$170:AI$170)+SUM($W$231:AI$231))</f>
        <v>2046000</v>
      </c>
      <c r="AJ341" s="5">
        <f ca="1">IF(AJ$4="",0,SUM($W$170:AJ$170)+SUM($W$231:AJ$231))</f>
        <v>2259832.5</v>
      </c>
      <c r="AK341" s="5">
        <f ca="1">IF(AK$4="",0,SUM($W$170:AK$170)+SUM($W$231:AK$231))</f>
        <v>2473665</v>
      </c>
      <c r="AL341" s="5">
        <f ca="1">IF(AL$4="",0,SUM($W$170:AL$170)+SUM($W$231:AL$231))</f>
        <v>2687497.5</v>
      </c>
      <c r="AM341" s="5">
        <f ca="1">IF(AM$4="",0,SUM($W$170:AM$170)+SUM($W$231:AM$231))</f>
        <v>2926050</v>
      </c>
      <c r="AN341" s="5">
        <f ca="1">IF(AN$4="",0,SUM($W$170:AN$170)+SUM($W$231:AN$231))</f>
        <v>3164602.5</v>
      </c>
      <c r="AO341" s="5">
        <f ca="1">IF(AO$4="",0,SUM($W$170:AO$170)+SUM($W$231:AO$231))</f>
        <v>3403155</v>
      </c>
      <c r="AP341" s="5">
        <f ca="1">IF(AP$4="",0,SUM($W$170:AP$170)+SUM($W$231:AP$231))</f>
        <v>3671155.3125</v>
      </c>
      <c r="AQ341" s="5">
        <f ca="1">IF(AQ$4="",0,SUM($W$170:AQ$170)+SUM($W$231:AQ$231))</f>
        <v>3939155.625</v>
      </c>
      <c r="AR341" s="5">
        <f ca="1">IF(AR$4="",0,SUM($W$170:AR$170)+SUM($W$231:AR$231))</f>
        <v>4207155.9375</v>
      </c>
      <c r="AS341" s="5">
        <f ca="1">IF(AS$4="",0,SUM($W$170:AS$170)+SUM($W$231:AS$231))</f>
        <v>4522490.953125</v>
      </c>
      <c r="AT341" s="5">
        <f ca="1">IF(AT$4="",0,SUM($W$170:AT$170)+SUM($W$231:AT$231))</f>
        <v>4837825.96875</v>
      </c>
      <c r="AU341" s="5">
        <f ca="1">IF(AU$4="",0,SUM($W$170:AU$170)+SUM($W$231:AU$231))</f>
        <v>5153160.984375</v>
      </c>
      <c r="AV341" s="5">
        <f ca="1">IF(AV$4="",0,SUM($W$170:AV$170)+SUM($W$231:AV$231))</f>
        <v>5476873.775390625</v>
      </c>
      <c r="AW341" s="5">
        <f ca="1">IF(AW$4="",0,SUM($W$170:AW$170)+SUM($W$231:AW$231))</f>
        <v>5826048.1664062496</v>
      </c>
      <c r="AX341" s="5">
        <f ca="1">IF(AX$4="",0,SUM($W$170:AX$170)+SUM($W$231:AX$231))</f>
        <v>6175222.5574218743</v>
      </c>
      <c r="AY341" s="5">
        <f ca="1">IF(AY$4="",0,SUM($W$170:AY$170)+SUM($W$231:AY$231))</f>
        <v>6524396.9484374989</v>
      </c>
      <c r="AZ341" s="5">
        <f ca="1">IF(AZ$4="",0,SUM($W$170:AZ$170)+SUM($W$231:AZ$231))</f>
        <v>6899032.9394531231</v>
      </c>
      <c r="BA341" s="5">
        <f ca="1">IF(BA$4="",0,SUM($W$170:BA$170)+SUM($W$231:BA$231))</f>
        <v>7273668.9304687474</v>
      </c>
      <c r="BB341" s="5">
        <f ca="1">IF(BB$4="",0,SUM($W$170:BB$170)+SUM($W$231:BB$231))</f>
        <v>7653851.5812597638</v>
      </c>
      <c r="BC341" s="5">
        <f ca="1">IF(BC$4="",0,SUM($W$170:BC$170)+SUM($W$231:BC$231))</f>
        <v>8057793.8045214824</v>
      </c>
      <c r="BD341" s="5">
        <f ca="1">IF(BD$4="",0,SUM($W$170:BD$170)+SUM($W$231:BD$231))</f>
        <v>8487197.6277832016</v>
      </c>
      <c r="BE341" s="5">
        <f ca="1">IF(BE$4="",0,SUM($W$170:BE$170)+SUM($W$231:BE$231))</f>
        <v>8916601.4510449208</v>
      </c>
      <c r="BF341" s="5">
        <f ca="1">IF(BF$4="",0,SUM($W$170:BF$170)+SUM($W$231:BF$231))</f>
        <v>9346005.27430664</v>
      </c>
      <c r="BG341" s="5">
        <f ca="1">IF(BG$4="",0,SUM($W$170:BG$170)+SUM($W$231:BG$231))</f>
        <v>9775409.0975683592</v>
      </c>
      <c r="BH341" s="5">
        <f ca="1">IF(BH$4="",0,SUM($W$170:BH$170)+SUM($W$231:BH$231))</f>
        <v>10216439.172411621</v>
      </c>
      <c r="BI341" s="5">
        <f ca="1">IF(BI$4="",0,SUM($W$170:BI$170)+SUM($W$231:BI$231))</f>
        <v>10657469.247254882</v>
      </c>
      <c r="BJ341" s="5">
        <f ca="1">IF(BJ$4="",0,SUM($W$170:BJ$170)+SUM($W$231:BJ$231))</f>
        <v>11098499.322098143</v>
      </c>
      <c r="BK341" s="5">
        <f ca="1">IF(BK$4="",0,SUM($W$170:BK$170)+SUM($W$231:BK$231))</f>
        <v>11539529.396941405</v>
      </c>
      <c r="BL341" s="5">
        <f ca="1">IF(BL$4="",0,SUM($W$170:BL$170)+SUM($W$231:BL$231))</f>
        <v>11980559.471784666</v>
      </c>
      <c r="BM341" s="5">
        <f ca="1">IF(BM$4="",0,SUM($W$170:BM$170)+SUM($W$231:BM$231))</f>
        <v>12421589.546627928</v>
      </c>
      <c r="BN341" s="5">
        <f ca="1">IF(BN$4="",0,SUM($W$170:BN$170)+SUM($W$231:BN$231))</f>
        <v>12869055.919942271</v>
      </c>
      <c r="BO341" s="5">
        <f ca="1">IF(BO$4="",0,SUM($W$170:BO$170)+SUM($W$231:BO$231))</f>
        <v>13316522.293256614</v>
      </c>
      <c r="BP341" s="5">
        <f ca="1">IF(BP$4="",0,SUM($W$170:BP$170)+SUM($W$231:BP$231))</f>
        <v>13790214.114570959</v>
      </c>
      <c r="BQ341" s="5">
        <f ca="1">IF(BQ$4="",0,SUM($W$170:BQ$170)+SUM($W$231:BQ$231))</f>
        <v>14263905.935885303</v>
      </c>
      <c r="BR341" s="5">
        <f ca="1">IF(BR$4="",0,SUM($W$170:BR$170)+SUM($W$231:BR$231))</f>
        <v>14737597.757199645</v>
      </c>
      <c r="BS341" s="5">
        <f ca="1">IF(BS$4="",0,SUM($W$170:BS$170)+SUM($W$231:BS$231))</f>
        <v>15211289.578513987</v>
      </c>
      <c r="BT341" s="5">
        <f ca="1">IF(BT$4="",0,SUM($W$170:BT$170)+SUM($W$231:BT$231))</f>
        <v>15697872.713281188</v>
      </c>
      <c r="BU341" s="5">
        <f ca="1">IF(BU$4="",0,SUM($W$170:BU$170)+SUM($W$231:BU$231))</f>
        <v>16184455.848048389</v>
      </c>
      <c r="BV341" s="5">
        <f ca="1">IF(BV$4="",0,SUM($W$170:BV$170)+SUM($W$231:BV$231))</f>
        <v>16700280.652355831</v>
      </c>
      <c r="BW341" s="5">
        <f ca="1">IF(BW$4="",0,SUM($W$170:BW$170)+SUM($W$231:BW$231))</f>
        <v>17216105.45666327</v>
      </c>
      <c r="BX341" s="5">
        <f ca="1">IF(BX$4="",0,SUM($W$170:BX$170)+SUM($W$231:BX$231))</f>
        <v>17731930.260970712</v>
      </c>
      <c r="BY341" s="5">
        <f ca="1">IF(BY$4="",0,SUM($W$170:BY$170)+SUM($W$231:BY$231))</f>
        <v>18247755.06527815</v>
      </c>
      <c r="BZ341" s="5">
        <f ca="1">IF(BZ$4="",0,SUM($W$170:BZ$170)+SUM($W$231:BZ$231))</f>
        <v>18771073.047405276</v>
      </c>
      <c r="CA341" s="5">
        <f ca="1">IF(CA$4="",0,SUM($W$170:CA$170)+SUM($W$231:CA$231))</f>
        <v>19294391.029532403</v>
      </c>
      <c r="CB341" s="5">
        <f ca="1">IF(CB$4="",0,SUM($W$170:CB$170)+SUM($W$231:CB$231))</f>
        <v>19817709.011659529</v>
      </c>
      <c r="CC341" s="5">
        <f ca="1">IF(CC$4="",0,SUM($W$170:CC$170)+SUM($W$231:CC$231))</f>
        <v>20368039.205226656</v>
      </c>
      <c r="CD341" s="5">
        <f ca="1">IF(CD$4="",0,SUM($W$170:CD$170)+SUM($W$231:CD$231))</f>
        <v>20918369.398793783</v>
      </c>
      <c r="CE341" s="5">
        <f ca="1">IF(CE$4="",0,SUM($W$170:CE$170)+SUM($W$231:CE$231))</f>
        <v>21468699.592360906</v>
      </c>
      <c r="CF341" s="5">
        <f ca="1">IF(CF$4="",0,SUM($W$170:CF$170)+SUM($W$231:CF$231))</f>
        <v>0</v>
      </c>
    </row>
    <row r="342" spans="2:84" x14ac:dyDescent="0.3">
      <c r="B342" s="13">
        <f>ROW()</f>
        <v>342</v>
      </c>
      <c r="H342" s="1" t="str">
        <f t="shared" si="471"/>
        <v>Промежуточный баланс начислений</v>
      </c>
      <c r="I342" s="1" t="str">
        <f t="shared" si="476"/>
        <v>ПАССИВЫ</v>
      </c>
      <c r="J342" s="1" t="s">
        <v>146</v>
      </c>
      <c r="M342" s="53" t="s">
        <v>18</v>
      </c>
      <c r="U342" s="5">
        <f t="shared" ca="1" si="472"/>
        <v>79547919.363016978</v>
      </c>
      <c r="X342" s="5">
        <f ca="1">IF(X$4="",0,IF(SUM($W$325:X$325)&gt;=0,SUM($W$325:X$325),0))</f>
        <v>0</v>
      </c>
      <c r="Y342" s="5">
        <f ca="1">IF(Y$4="",0,IF(SUM($W$325:Y$325)&gt;=0,SUM($W$325:Y$325),0))</f>
        <v>0</v>
      </c>
      <c r="Z342" s="5">
        <f ca="1">IF(Z$4="",0,IF(SUM($W$325:Z$325)&gt;=0,SUM($W$325:Z$325),0))</f>
        <v>0</v>
      </c>
      <c r="AA342" s="5">
        <f ca="1">IF(AA$4="",0,IF(SUM($W$325:AA$325)&gt;=0,SUM($W$325:AA$325),0))</f>
        <v>0</v>
      </c>
      <c r="AB342" s="5">
        <f ca="1">IF(AB$4="",0,IF(SUM($W$325:AB$325)&gt;=0,SUM($W$325:AB$325),0))</f>
        <v>0</v>
      </c>
      <c r="AC342" s="5">
        <f ca="1">IF(AC$4="",0,IF(SUM($W$325:AC$325)&gt;=0,SUM($W$325:AC$325),0))</f>
        <v>0</v>
      </c>
      <c r="AD342" s="5">
        <f ca="1">IF(AD$4="",0,IF(SUM($W$325:AD$325)&gt;=0,SUM($W$325:AD$325),0))</f>
        <v>0</v>
      </c>
      <c r="AE342" s="5">
        <f ca="1">IF(AE$4="",0,IF(SUM($W$325:AE$325)&gt;=0,SUM($W$325:AE$325),0))</f>
        <v>0</v>
      </c>
      <c r="AF342" s="5">
        <f ca="1">IF(AF$4="",0,IF(SUM($W$325:AF$325)&gt;=0,SUM($W$325:AF$325),0))</f>
        <v>0</v>
      </c>
      <c r="AG342" s="5">
        <f ca="1">IF(AG$4="",0,IF(SUM($W$325:AG$325)&gt;=0,SUM($W$325:AG$325),0))</f>
        <v>0</v>
      </c>
      <c r="AH342" s="5">
        <f ca="1">IF(AH$4="",0,IF(SUM($W$325:AH$325)&gt;=0,SUM($W$325:AH$325),0))</f>
        <v>0</v>
      </c>
      <c r="AI342" s="5">
        <f ca="1">IF(AI$4="",0,IF(SUM($W$325:AI$325)&gt;=0,SUM($W$325:AI$325),0))</f>
        <v>0</v>
      </c>
      <c r="AJ342" s="5">
        <f ca="1">IF(AJ$4="",0,IF(SUM($W$325:AJ$325)&gt;=0,SUM($W$325:AJ$325),0))</f>
        <v>0</v>
      </c>
      <c r="AK342" s="5">
        <f ca="1">IF(AK$4="",0,IF(SUM($W$325:AK$325)&gt;=0,SUM($W$325:AK$325),0))</f>
        <v>0</v>
      </c>
      <c r="AL342" s="5">
        <f ca="1">IF(AL$4="",0,IF(SUM($W$325:AL$325)&gt;=0,SUM($W$325:AL$325),0))</f>
        <v>0</v>
      </c>
      <c r="AM342" s="5">
        <f ca="1">IF(AM$4="",0,IF(SUM($W$325:AM$325)&gt;=0,SUM($W$325:AM$325),0))</f>
        <v>0</v>
      </c>
      <c r="AN342" s="5">
        <f ca="1">IF(AN$4="",0,IF(SUM($W$325:AN$325)&gt;=0,SUM($W$325:AN$325),0))</f>
        <v>0</v>
      </c>
      <c r="AO342" s="5">
        <f ca="1">IF(AO$4="",0,IF(SUM($W$325:AO$325)&gt;=0,SUM($W$325:AO$325),0))</f>
        <v>0</v>
      </c>
      <c r="AP342" s="5">
        <f ca="1">IF(AP$4="",0,IF(SUM($W$325:AP$325)&gt;=0,SUM($W$325:AP$325),0))</f>
        <v>164038.23718368076</v>
      </c>
      <c r="AQ342" s="5">
        <f ca="1">IF(AQ$4="",0,IF(SUM($W$325:AQ$325)&gt;=0,SUM($W$325:AQ$325),0))</f>
        <v>464299.46501600789</v>
      </c>
      <c r="AR342" s="5">
        <f ca="1">IF(AR$4="",0,IF(SUM($W$325:AR$325)&gt;=0,SUM($W$325:AR$325),0))</f>
        <v>901661.34115840122</v>
      </c>
      <c r="AS342" s="5">
        <f ca="1">IF(AS$4="",0,IF(SUM($W$325:AS$325)&gt;=0,SUM($W$325:AS$325),0))</f>
        <v>1448182.3149168626</v>
      </c>
      <c r="AT342" s="5">
        <f ca="1">IF(AT$4="",0,IF(SUM($W$325:AT$325)&gt;=0,SUM($W$325:AT$325),0))</f>
        <v>2103933.9970413903</v>
      </c>
      <c r="AU342" s="5">
        <f ca="1">IF(AU$4="",0,IF(SUM($W$325:AU$325)&gt;=0,SUM($W$325:AU$325),0))</f>
        <v>2868916.3875319837</v>
      </c>
      <c r="AV342" s="5">
        <f ca="1">IF(AV$4="",0,IF(SUM($W$325:AV$325)&gt;=0,SUM($W$325:AV$325),0))</f>
        <v>3664774.7098150346</v>
      </c>
      <c r="AW342" s="5">
        <f ca="1">IF(AW$4="",0,IF(SUM($W$325:AW$325)&gt;=0,SUM($W$325:AW$325),0))</f>
        <v>4617117.5822478868</v>
      </c>
      <c r="AX342" s="5">
        <f ca="1">IF(AX$4="",0,IF(SUM($W$325:AX$325)&gt;=0,SUM($W$325:AX$325),0))</f>
        <v>5735400.7742107986</v>
      </c>
      <c r="AY342" s="5">
        <f ca="1">IF(AY$4="",0,IF(SUM($W$325:AY$325)&gt;=0,SUM($W$325:AY$325),0))</f>
        <v>6965377.5937286653</v>
      </c>
      <c r="AZ342" s="5">
        <f ca="1">IF(AZ$4="",0,IF(SUM($W$325:AZ$325)&gt;=0,SUM($W$325:AZ$325),0))</f>
        <v>8307187.3634939874</v>
      </c>
      <c r="BA342" s="5">
        <f ca="1">IF(BA$4="",0,IF(SUM($W$325:BA$325)&gt;=0,SUM($W$325:BA$325),0))</f>
        <v>9760830.0835067611</v>
      </c>
      <c r="BB342" s="5">
        <f ca="1">IF(BB$4="",0,IF(SUM($W$325:BB$325)&gt;=0,SUM($W$325:BB$325),0))</f>
        <v>11215431.823032621</v>
      </c>
      <c r="BC342" s="5">
        <f ca="1">IF(BC$4="",0,IF(SUM($W$325:BC$325)&gt;=0,SUM($W$325:BC$325),0))</f>
        <v>13031177.606153717</v>
      </c>
      <c r="BD342" s="5">
        <f ca="1">IF(BD$4="",0,IF(SUM($W$325:BD$325)&gt;=0,SUM($W$325:BD$325),0))</f>
        <v>15194090.38211697</v>
      </c>
      <c r="BE342" s="5">
        <f ca="1">IF(BE$4="",0,IF(SUM($W$325:BE$325)&gt;=0,SUM($W$325:BE$325),0))</f>
        <v>17429419.242687978</v>
      </c>
      <c r="BF342" s="5">
        <f ca="1">IF(BF$4="",0,IF(SUM($W$325:BF$325)&gt;=0,SUM($W$325:BF$325),0))</f>
        <v>19669748.886670522</v>
      </c>
      <c r="BG342" s="5">
        <f ca="1">IF(BG$4="",0,IF(SUM($W$325:BG$325)&gt;=0,SUM($W$325:BG$325),0))</f>
        <v>21915175.920237459</v>
      </c>
      <c r="BH342" s="5">
        <f ca="1">IF(BH$4="",0,IF(SUM($W$325:BH$325)&gt;=0,SUM($W$325:BH$325),0))</f>
        <v>24046770.746328697</v>
      </c>
      <c r="BI342" s="5">
        <f ca="1">IF(BI$4="",0,IF(SUM($W$325:BI$325)&gt;=0,SUM($W$325:BI$325),0))</f>
        <v>26265086.118363984</v>
      </c>
      <c r="BJ342" s="5">
        <f ca="1">IF(BJ$4="",0,IF(SUM($W$325:BJ$325)&gt;=0,SUM($W$325:BJ$325),0))</f>
        <v>28577739.904078651</v>
      </c>
      <c r="BK342" s="5">
        <f ca="1">IF(BK$4="",0,IF(SUM($W$325:BK$325)&gt;=0,SUM($W$325:BK$325),0))</f>
        <v>30895317.535018735</v>
      </c>
      <c r="BL342" s="5">
        <f ca="1">IF(BL$4="",0,IF(SUM($W$325:BL$325)&gt;=0,SUM($W$325:BL$325),0))</f>
        <v>33218065.356925026</v>
      </c>
      <c r="BM342" s="5">
        <f ca="1">IF(BM$4="",0,IF(SUM($W$325:BM$325)&gt;=0,SUM($W$325:BM$325),0))</f>
        <v>35545983.36979752</v>
      </c>
      <c r="BN342" s="5">
        <f ca="1">IF(BN$4="",0,IF(SUM($W$325:BN$325)&gt;=0,SUM($W$325:BN$325),0))</f>
        <v>37760039.616245441</v>
      </c>
      <c r="BO342" s="5">
        <f ca="1">IF(BO$4="",0,IF(SUM($W$325:BO$325)&gt;=0,SUM($W$325:BO$325),0))</f>
        <v>40063851.312858522</v>
      </c>
      <c r="BP342" s="5">
        <f ca="1">IF(BP$4="",0,IF(SUM($W$325:BP$325)&gt;=0,SUM($W$325:BP$325),0))</f>
        <v>42463976.160440221</v>
      </c>
      <c r="BQ342" s="5">
        <f ca="1">IF(BQ$4="",0,IF(SUM($W$325:BQ$325)&gt;=0,SUM($W$325:BQ$325),0))</f>
        <v>44869072.209945865</v>
      </c>
      <c r="BR342" s="5">
        <f ca="1">IF(BR$4="",0,IF(SUM($W$325:BR$325)&gt;=0,SUM($W$325:BR$325),0))</f>
        <v>47279411.10827291</v>
      </c>
      <c r="BS342" s="5">
        <f ca="1">IF(BS$4="",0,IF(SUM($W$325:BS$325)&gt;=0,SUM($W$325:BS$325),0))</f>
        <v>49694992.855421349</v>
      </c>
      <c r="BT342" s="5">
        <f ca="1">IF(BT$4="",0,IF(SUM($W$325:BT$325)&gt;=0,SUM($W$325:BT$325),0))</f>
        <v>51990210.339354105</v>
      </c>
      <c r="BU342" s="5">
        <f ca="1">IF(BU$4="",0,IF(SUM($W$325:BU$325)&gt;=0,SUM($W$325:BU$325),0))</f>
        <v>54378307.577728465</v>
      </c>
      <c r="BV342" s="5">
        <f ca="1">IF(BV$4="",0,IF(SUM($W$325:BV$325)&gt;=0,SUM($W$325:BV$325),0))</f>
        <v>56863719.199393108</v>
      </c>
      <c r="BW342" s="5">
        <f ca="1">IF(BW$4="",0,IF(SUM($W$325:BW$325)&gt;=0,SUM($W$325:BW$325),0))</f>
        <v>59354147.872984648</v>
      </c>
      <c r="BX342" s="5">
        <f ca="1">IF(BX$4="",0,IF(SUM($W$325:BX$325)&gt;=0,SUM($W$325:BX$325),0))</f>
        <v>61849891.842915446</v>
      </c>
      <c r="BY342" s="5">
        <f ca="1">IF(BY$4="",0,IF(SUM($W$325:BY$325)&gt;=0,SUM($W$325:BY$325),0))</f>
        <v>64350951.109185502</v>
      </c>
      <c r="BZ342" s="5">
        <f ca="1">IF(BZ$4="",0,IF(SUM($W$325:BZ$325)&gt;=0,SUM($W$325:BZ$325),0))</f>
        <v>66731553.83985512</v>
      </c>
      <c r="CA342" s="5">
        <f ca="1">IF(CA$4="",0,IF(SUM($W$325:CA$325)&gt;=0,SUM($W$325:CA$325),0))</f>
        <v>69208252.42617926</v>
      </c>
      <c r="CB342" s="5">
        <f ca="1">IF(CB$4="",0,IF(SUM($W$325:CB$325)&gt;=0,SUM($W$325:CB$325),0))</f>
        <v>71785332.610705167</v>
      </c>
      <c r="CC342" s="5">
        <f ca="1">IF(CC$4="",0,IF(SUM($W$325:CC$325)&gt;=0,SUM($W$325:CC$325),0))</f>
        <v>74367474.065038785</v>
      </c>
      <c r="CD342" s="5">
        <f ca="1">IF(CD$4="",0,IF(SUM($W$325:CD$325)&gt;=0,SUM($W$325:CD$325),0))</f>
        <v>76955002.982476056</v>
      </c>
      <c r="CE342" s="5">
        <f ca="1">IF(CE$4="",0,IF(SUM($W$325:CE$325)&gt;=0,SUM($W$325:CE$325),0))</f>
        <v>79547919.363016978</v>
      </c>
      <c r="CF342" s="5">
        <f ca="1">IF(CF$4="",0,IF(SUM($W$325:CF$325)&gt;=0,SUM($W$325:CF$325),0))</f>
        <v>0</v>
      </c>
    </row>
    <row r="344" spans="2:84" x14ac:dyDescent="0.3">
      <c r="B344" s="13">
        <f>ROW()</f>
        <v>344</v>
      </c>
      <c r="H344" s="1" t="s">
        <v>230</v>
      </c>
      <c r="M344" s="53" t="s">
        <v>18</v>
      </c>
      <c r="P344" s="72" t="str">
        <f>Lists!$AI$9</f>
        <v>CF(+)</v>
      </c>
      <c r="U344" s="5">
        <f ca="1">SUM(INDIRECT(ADDRESS($B344,$X$2)&amp;":"&amp;ADDRESS($B344,$X$2-1+$P$8)))</f>
        <v>2246037235.5470052</v>
      </c>
      <c r="X344" s="5">
        <f ca="1">IF(X$4="",0,X345+X346)</f>
        <v>0</v>
      </c>
      <c r="Y344" s="5">
        <f t="shared" ref="Y344:CF344" ca="1" si="477">IF(Y$4="",0,Y345+Y346)</f>
        <v>0</v>
      </c>
      <c r="Z344" s="5">
        <f t="shared" ca="1" si="477"/>
        <v>0</v>
      </c>
      <c r="AA344" s="5">
        <f t="shared" ca="1" si="477"/>
        <v>0</v>
      </c>
      <c r="AB344" s="5">
        <f t="shared" ca="1" si="477"/>
        <v>0</v>
      </c>
      <c r="AC344" s="5">
        <f t="shared" ca="1" si="477"/>
        <v>0</v>
      </c>
      <c r="AD344" s="5">
        <f t="shared" ca="1" si="477"/>
        <v>0</v>
      </c>
      <c r="AE344" s="5">
        <f t="shared" ca="1" si="477"/>
        <v>0</v>
      </c>
      <c r="AF344" s="5">
        <f t="shared" ca="1" si="477"/>
        <v>0</v>
      </c>
      <c r="AG344" s="5">
        <f t="shared" ca="1" si="477"/>
        <v>0</v>
      </c>
      <c r="AH344" s="5">
        <f t="shared" ca="1" si="477"/>
        <v>0</v>
      </c>
      <c r="AI344" s="5">
        <f t="shared" ca="1" si="477"/>
        <v>0</v>
      </c>
      <c r="AJ344" s="5">
        <f t="shared" ca="1" si="477"/>
        <v>1173258.43236</v>
      </c>
      <c r="AK344" s="5">
        <f t="shared" ca="1" si="477"/>
        <v>3469671.3995999997</v>
      </c>
      <c r="AL344" s="5">
        <f t="shared" ca="1" si="477"/>
        <v>6442510.4837099994</v>
      </c>
      <c r="AM344" s="5">
        <f t="shared" ca="1" si="477"/>
        <v>9070803.0195300002</v>
      </c>
      <c r="AN344" s="5">
        <f t="shared" ca="1" si="477"/>
        <v>11622529.655729998</v>
      </c>
      <c r="AO344" s="5">
        <f t="shared" ca="1" si="477"/>
        <v>14174256.291929999</v>
      </c>
      <c r="AP344" s="5">
        <f t="shared" ca="1" si="477"/>
        <v>16839336.36892752</v>
      </c>
      <c r="AQ344" s="5">
        <f t="shared" ca="1" si="477"/>
        <v>19569589.866101522</v>
      </c>
      <c r="AR344" s="5">
        <f t="shared" ca="1" si="477"/>
        <v>22292839.29902526</v>
      </c>
      <c r="AS344" s="5">
        <f t="shared" ca="1" si="477"/>
        <v>24917548.419138063</v>
      </c>
      <c r="AT344" s="5">
        <f t="shared" ca="1" si="477"/>
        <v>27525413.041334461</v>
      </c>
      <c r="AU344" s="5">
        <f t="shared" ca="1" si="477"/>
        <v>30133277.663530864</v>
      </c>
      <c r="AV344" s="5">
        <f t="shared" ca="1" si="477"/>
        <v>32946457.176124208</v>
      </c>
      <c r="AW344" s="5">
        <f t="shared" ca="1" si="477"/>
        <v>35867598.152996041</v>
      </c>
      <c r="AX344" s="5">
        <f t="shared" ca="1" si="477"/>
        <v>38759214.057728633</v>
      </c>
      <c r="AY344" s="5">
        <f t="shared" ca="1" si="477"/>
        <v>41457160.347667426</v>
      </c>
      <c r="AZ344" s="5">
        <f t="shared" ca="1" si="477"/>
        <v>44122397.991552144</v>
      </c>
      <c r="BA344" s="5">
        <f t="shared" ca="1" si="477"/>
        <v>46787635.63543687</v>
      </c>
      <c r="BB344" s="5">
        <f t="shared" ca="1" si="477"/>
        <v>49754141.06003499</v>
      </c>
      <c r="BC344" s="5">
        <f t="shared" ca="1" si="477"/>
        <v>52546322.171199255</v>
      </c>
      <c r="BD344" s="5">
        <f t="shared" ca="1" si="477"/>
        <v>54468157.288406625</v>
      </c>
      <c r="BE344" s="5">
        <f t="shared" ca="1" si="477"/>
        <v>55198011.875557914</v>
      </c>
      <c r="BF344" s="5">
        <f t="shared" ca="1" si="477"/>
        <v>55510813.227939516</v>
      </c>
      <c r="BG344" s="5">
        <f t="shared" ca="1" si="477"/>
        <v>55782748.961343676</v>
      </c>
      <c r="BH344" s="5">
        <f t="shared" ca="1" si="477"/>
        <v>56394892.954554431</v>
      </c>
      <c r="BI344" s="5">
        <f t="shared" ca="1" si="477"/>
        <v>57134265.141169637</v>
      </c>
      <c r="BJ344" s="5">
        <f t="shared" ca="1" si="477"/>
        <v>57789781.78006018</v>
      </c>
      <c r="BK344" s="5">
        <f t="shared" ca="1" si="477"/>
        <v>58121642.716649443</v>
      </c>
      <c r="BL344" s="5">
        <f t="shared" ca="1" si="477"/>
        <v>58399561.036188498</v>
      </c>
      <c r="BM344" s="5">
        <f t="shared" ca="1" si="477"/>
        <v>58677479.355727553</v>
      </c>
      <c r="BN344" s="5">
        <f t="shared" ca="1" si="477"/>
        <v>59332438.691332273</v>
      </c>
      <c r="BO344" s="5">
        <f t="shared" ca="1" si="477"/>
        <v>60095414.109688848</v>
      </c>
      <c r="BP344" s="5">
        <f t="shared" ca="1" si="477"/>
        <v>60765352.114634998</v>
      </c>
      <c r="BQ344" s="5">
        <f t="shared" ca="1" si="477"/>
        <v>61104513.991829224</v>
      </c>
      <c r="BR344" s="5">
        <f t="shared" ca="1" si="477"/>
        <v>61388546.514398143</v>
      </c>
      <c r="BS344" s="5">
        <f t="shared" ca="1" si="477"/>
        <v>61672579.036967054</v>
      </c>
      <c r="BT344" s="5">
        <f t="shared" ca="1" si="477"/>
        <v>62371941.312338352</v>
      </c>
      <c r="BU344" s="5">
        <f t="shared" ca="1" si="477"/>
        <v>63159200.648494594</v>
      </c>
      <c r="BV344" s="5">
        <f t="shared" ca="1" si="477"/>
        <v>63843877.289549544</v>
      </c>
      <c r="BW344" s="5">
        <f t="shared" ca="1" si="477"/>
        <v>64190500.728042051</v>
      </c>
      <c r="BX344" s="5">
        <f t="shared" ca="1" si="477"/>
        <v>64480781.966107488</v>
      </c>
      <c r="BY344" s="5">
        <f t="shared" ca="1" si="477"/>
        <v>64771063.204172909</v>
      </c>
      <c r="BZ344" s="5">
        <f t="shared" ca="1" si="477"/>
        <v>65516465.148342088</v>
      </c>
      <c r="CA344" s="5">
        <f t="shared" ca="1" si="477"/>
        <v>66328707.614578694</v>
      </c>
      <c r="CB344" s="5">
        <f t="shared" ca="1" si="477"/>
        <v>67028447.141736843</v>
      </c>
      <c r="CC344" s="5">
        <f t="shared" ca="1" si="477"/>
        <v>67382696.29587619</v>
      </c>
      <c r="CD344" s="5">
        <f t="shared" ca="1" si="477"/>
        <v>67679363.721179053</v>
      </c>
      <c r="CE344" s="5">
        <f t="shared" ca="1" si="477"/>
        <v>67976031.146481916</v>
      </c>
      <c r="CF344" s="5">
        <f t="shared" ca="1" si="477"/>
        <v>0</v>
      </c>
    </row>
    <row r="345" spans="2:84" x14ac:dyDescent="0.3">
      <c r="B345" s="13">
        <f>ROW()</f>
        <v>345</v>
      </c>
      <c r="H345" s="1" t="str">
        <f>H344</f>
        <v>Поступление ДС от продаж</v>
      </c>
      <c r="I345" s="1" t="str">
        <f>$I$12</f>
        <v>Металлопрокат для B2C</v>
      </c>
      <c r="M345" s="53" t="s">
        <v>18</v>
      </c>
      <c r="P345" s="72"/>
      <c r="U345" s="5">
        <f ca="1">SUM(INDIRECT(ADDRESS($B345,$X$2)&amp;":"&amp;ADDRESS($B345,$X$2-1+$P$8)))</f>
        <v>343053963.02097082</v>
      </c>
      <c r="X345" s="5">
        <f ca="1">IF(X$4="",0,SUMPRODUCT(INDIRECT(ADDRESS($B$75,$X$2)&amp;":"&amp;ADDRESS($B$75,$X$2-1+X$8)),INDIRECT(ADDRESS($B$12,$X$2)&amp;":"&amp;ADDRESS($B$12,$X$2-1+X$8)),INDIRECT("rP!"&amp;ADDRESS(Prcsses!$B73,$X$2+$P$8-X$8)&amp;":"&amp;ADDRESS(Prcsses!$B73,$X$2-1+$P$8))))</f>
        <v>0</v>
      </c>
      <c r="Y345" s="5">
        <f ca="1">IF(Y$4="",0,SUMPRODUCT(INDIRECT(ADDRESS($B$75,$X$2)&amp;":"&amp;ADDRESS($B$75,$X$2-1+Y$8)),INDIRECT(ADDRESS($B$12,$X$2)&amp;":"&amp;ADDRESS($B$12,$X$2-1+Y$8)),INDIRECT("rP!"&amp;ADDRESS(Prcsses!$B73,$X$2+$P$8-Y$8)&amp;":"&amp;ADDRESS(Prcsses!$B73,$X$2-1+$P$8))))</f>
        <v>0</v>
      </c>
      <c r="Z345" s="5">
        <f ca="1">IF(Z$4="",0,SUMPRODUCT(INDIRECT(ADDRESS($B$75,$X$2)&amp;":"&amp;ADDRESS($B$75,$X$2-1+Z$8)),INDIRECT(ADDRESS($B$12,$X$2)&amp;":"&amp;ADDRESS($B$12,$X$2-1+Z$8)),INDIRECT("rP!"&amp;ADDRESS(Prcsses!$B73,$X$2+$P$8-Z$8)&amp;":"&amp;ADDRESS(Prcsses!$B73,$X$2-1+$P$8))))</f>
        <v>0</v>
      </c>
      <c r="AA345" s="5">
        <f ca="1">IF(AA$4="",0,SUMPRODUCT(INDIRECT(ADDRESS($B$75,$X$2)&amp;":"&amp;ADDRESS($B$75,$X$2-1+AA$8)),INDIRECT(ADDRESS($B$12,$X$2)&amp;":"&amp;ADDRESS($B$12,$X$2-1+AA$8)),INDIRECT("rP!"&amp;ADDRESS(Prcsses!$B73,$X$2+$P$8-AA$8)&amp;":"&amp;ADDRESS(Prcsses!$B73,$X$2-1+$P$8))))</f>
        <v>0</v>
      </c>
      <c r="AB345" s="5">
        <f ca="1">IF(AB$4="",0,SUMPRODUCT(INDIRECT(ADDRESS($B$75,$X$2)&amp;":"&amp;ADDRESS($B$75,$X$2-1+AB$8)),INDIRECT(ADDRESS($B$12,$X$2)&amp;":"&amp;ADDRESS($B$12,$X$2-1+AB$8)),INDIRECT("rP!"&amp;ADDRESS(Prcsses!$B73,$X$2+$P$8-AB$8)&amp;":"&amp;ADDRESS(Prcsses!$B73,$X$2-1+$P$8))))</f>
        <v>0</v>
      </c>
      <c r="AC345" s="5">
        <f ca="1">IF(AC$4="",0,SUMPRODUCT(INDIRECT(ADDRESS($B$75,$X$2)&amp;":"&amp;ADDRESS($B$75,$X$2-1+AC$8)),INDIRECT(ADDRESS($B$12,$X$2)&amp;":"&amp;ADDRESS($B$12,$X$2-1+AC$8)),INDIRECT("rP!"&amp;ADDRESS(Prcsses!$B73,$X$2+$P$8-AC$8)&amp;":"&amp;ADDRESS(Prcsses!$B73,$X$2-1+$P$8))))</f>
        <v>0</v>
      </c>
      <c r="AD345" s="5">
        <f ca="1">IF(AD$4="",0,SUMPRODUCT(INDIRECT(ADDRESS($B$75,$X$2)&amp;":"&amp;ADDRESS($B$75,$X$2-1+AD$8)),INDIRECT(ADDRESS($B$12,$X$2)&amp;":"&amp;ADDRESS($B$12,$X$2-1+AD$8)),INDIRECT("rP!"&amp;ADDRESS(Prcsses!$B73,$X$2+$P$8-AD$8)&amp;":"&amp;ADDRESS(Prcsses!$B73,$X$2-1+$P$8))))</f>
        <v>0</v>
      </c>
      <c r="AE345" s="5">
        <f ca="1">IF(AE$4="",0,SUMPRODUCT(INDIRECT(ADDRESS($B$75,$X$2)&amp;":"&amp;ADDRESS($B$75,$X$2-1+AE$8)),INDIRECT(ADDRESS($B$12,$X$2)&amp;":"&amp;ADDRESS($B$12,$X$2-1+AE$8)),INDIRECT("rP!"&amp;ADDRESS(Prcsses!$B73,$X$2+$P$8-AE$8)&amp;":"&amp;ADDRESS(Prcsses!$B73,$X$2-1+$P$8))))</f>
        <v>0</v>
      </c>
      <c r="AF345" s="5">
        <f ca="1">IF(AF$4="",0,SUMPRODUCT(INDIRECT(ADDRESS($B$75,$X$2)&amp;":"&amp;ADDRESS($B$75,$X$2-1+AF$8)),INDIRECT(ADDRESS($B$12,$X$2)&amp;":"&amp;ADDRESS($B$12,$X$2-1+AF$8)),INDIRECT("rP!"&amp;ADDRESS(Prcsses!$B73,$X$2+$P$8-AF$8)&amp;":"&amp;ADDRESS(Prcsses!$B73,$X$2-1+$P$8))))</f>
        <v>0</v>
      </c>
      <c r="AG345" s="5">
        <f ca="1">IF(AG$4="",0,SUMPRODUCT(INDIRECT(ADDRESS($B$75,$X$2)&amp;":"&amp;ADDRESS($B$75,$X$2-1+AG$8)),INDIRECT(ADDRESS($B$12,$X$2)&amp;":"&amp;ADDRESS($B$12,$X$2-1+AG$8)),INDIRECT("rP!"&amp;ADDRESS(Prcsses!$B73,$X$2+$P$8-AG$8)&amp;":"&amp;ADDRESS(Prcsses!$B73,$X$2-1+$P$8))))</f>
        <v>0</v>
      </c>
      <c r="AH345" s="5">
        <f ca="1">IF(AH$4="",0,SUMPRODUCT(INDIRECT(ADDRESS($B$75,$X$2)&amp;":"&amp;ADDRESS($B$75,$X$2-1+AH$8)),INDIRECT(ADDRESS($B$12,$X$2)&amp;":"&amp;ADDRESS($B$12,$X$2-1+AH$8)),INDIRECT("rP!"&amp;ADDRESS(Prcsses!$B73,$X$2+$P$8-AH$8)&amp;":"&amp;ADDRESS(Prcsses!$B73,$X$2-1+$P$8))))</f>
        <v>0</v>
      </c>
      <c r="AI345" s="5">
        <f ca="1">IF(AI$4="",0,SUMPRODUCT(INDIRECT(ADDRESS($B$75,$X$2)&amp;":"&amp;ADDRESS($B$75,$X$2-1+AI$8)),INDIRECT(ADDRESS($B$12,$X$2)&amp;":"&amp;ADDRESS($B$12,$X$2-1+AI$8)),INDIRECT("rP!"&amp;ADDRESS(Prcsses!$B73,$X$2+$P$8-AI$8)&amp;":"&amp;ADDRESS(Prcsses!$B73,$X$2-1+$P$8))))</f>
        <v>0</v>
      </c>
      <c r="AJ345" s="5">
        <f ca="1">IF(AJ$4="",0,SUMPRODUCT(INDIRECT(ADDRESS($B$75,$X$2)&amp;":"&amp;ADDRESS($B$75,$X$2-1+AJ$8)),INDIRECT(ADDRESS($B$12,$X$2)&amp;":"&amp;ADDRESS($B$12,$X$2-1+AJ$8)),INDIRECT("rP!"&amp;ADDRESS(Prcsses!$B73,$X$2+$P$8-AJ$8)&amp;":"&amp;ADDRESS(Prcsses!$B73,$X$2-1+$P$8))))</f>
        <v>407599.43615999998</v>
      </c>
      <c r="AK345" s="5">
        <f ca="1">IF(AK$4="",0,SUMPRODUCT(INDIRECT(ADDRESS($B$75,$X$2)&amp;":"&amp;ADDRESS($B$75,$X$2-1+AK$8)),INDIRECT(ADDRESS($B$12,$X$2)&amp;":"&amp;ADDRESS($B$12,$X$2-1+AK$8)),INDIRECT("rP!"&amp;ADDRESS(Prcsses!$B73,$X$2+$P$8-AK$8)&amp;":"&amp;ADDRESS(Prcsses!$B73,$X$2-1+$P$8))))</f>
        <v>713299.01327999996</v>
      </c>
      <c r="AL345" s="5">
        <f ca="1">IF(AL$4="",0,SUMPRODUCT(INDIRECT(ADDRESS($B$75,$X$2)&amp;":"&amp;ADDRESS($B$75,$X$2-1+AL$8)),INDIRECT(ADDRESS($B$12,$X$2)&amp;":"&amp;ADDRESS($B$12,$X$2-1+AL$8)),INDIRECT("rP!"&amp;ADDRESS(Prcsses!$B73,$X$2+$P$8-AL$8)&amp;":"&amp;ADDRESS(Prcsses!$B73,$X$2-1+$P$8))))</f>
        <v>968048.66087999998</v>
      </c>
      <c r="AM345" s="5">
        <f ca="1">IF(AM$4="",0,SUMPRODUCT(INDIRECT(ADDRESS($B$75,$X$2)&amp;":"&amp;ADDRESS($B$75,$X$2-1+AM$8)),INDIRECT(ADDRESS($B$12,$X$2)&amp;":"&amp;ADDRESS($B$12,$X$2-1+AM$8)),INDIRECT("rP!"&amp;ADDRESS(Prcsses!$B73,$X$2+$P$8-AM$8)&amp;":"&amp;ADDRESS(Prcsses!$B73,$X$2-1+$P$8))))</f>
        <v>1222798.3084799999</v>
      </c>
      <c r="AN345" s="5">
        <f ca="1">IF(AN$4="",0,SUMPRODUCT(INDIRECT(ADDRESS($B$75,$X$2)&amp;":"&amp;ADDRESS($B$75,$X$2-1+AN$8)),INDIRECT(ADDRESS($B$12,$X$2)&amp;":"&amp;ADDRESS($B$12,$X$2-1+AN$8)),INDIRECT("rP!"&amp;ADDRESS(Prcsses!$B73,$X$2+$P$8-AN$8)&amp;":"&amp;ADDRESS(Prcsses!$B73,$X$2-1+$P$8))))</f>
        <v>1477547.9560799999</v>
      </c>
      <c r="AO345" s="5">
        <f ca="1">IF(AO$4="",0,SUMPRODUCT(INDIRECT(ADDRESS($B$75,$X$2)&amp;":"&amp;ADDRESS($B$75,$X$2-1+AO$8)),INDIRECT(ADDRESS($B$12,$X$2)&amp;":"&amp;ADDRESS($B$12,$X$2-1+AO$8)),INDIRECT("rP!"&amp;ADDRESS(Prcsses!$B73,$X$2+$P$8-AO$8)&amp;":"&amp;ADDRESS(Prcsses!$B73,$X$2-1+$P$8))))</f>
        <v>1732297.6036799999</v>
      </c>
      <c r="AP345" s="5">
        <f ca="1">IF(AP$4="",0,SUMPRODUCT(INDIRECT(ADDRESS($B$75,$X$2)&amp;":"&amp;ADDRESS($B$75,$X$2-1+AP$8)),INDIRECT(ADDRESS($B$12,$X$2)&amp;":"&amp;ADDRESS($B$12,$X$2-1+AP$8)),INDIRECT("rP!"&amp;ADDRESS(Prcsses!$B73,$X$2+$P$8-AP$8)&amp;":"&amp;ADDRESS(Prcsses!$B73,$X$2-1+$P$8))))</f>
        <v>2022916.0016620802</v>
      </c>
      <c r="AQ345" s="5">
        <f ca="1">IF(AQ$4="",0,SUMPRODUCT(INDIRECT(ADDRESS($B$75,$X$2)&amp;":"&amp;ADDRESS($B$75,$X$2-1+AQ$8)),INDIRECT(ADDRESS($B$12,$X$2)&amp;":"&amp;ADDRESS($B$12,$X$2-1+AQ$8)),INDIRECT("rP!"&amp;ADDRESS(Prcsses!$B73,$X$2+$P$8-AQ$8)&amp;":"&amp;ADDRESS(Prcsses!$B73,$X$2-1+$P$8))))</f>
        <v>2291116.4306553602</v>
      </c>
      <c r="AR345" s="5">
        <f ca="1">IF(AR$4="",0,SUMPRODUCT(INDIRECT(ADDRESS($B$75,$X$2)&amp;":"&amp;ADDRESS($B$75,$X$2-1+AR$8)),INDIRECT(ADDRESS($B$12,$X$2)&amp;":"&amp;ADDRESS($B$12,$X$2-1+AR$8)),INDIRECT("rP!"&amp;ADDRESS(Prcsses!$B73,$X$2+$P$8-AR$8)&amp;":"&amp;ADDRESS(Prcsses!$B73,$X$2-1+$P$8))))</f>
        <v>2551470.5705025601</v>
      </c>
      <c r="AS345" s="5">
        <f ca="1">IF(AS$4="",0,SUMPRODUCT(INDIRECT(ADDRESS($B$75,$X$2)&amp;":"&amp;ADDRESS($B$75,$X$2-1+AS$8)),INDIRECT(ADDRESS($B$12,$X$2)&amp;":"&amp;ADDRESS($B$12,$X$2-1+AS$8)),INDIRECT("rP!"&amp;ADDRESS(Prcsses!$B73,$X$2+$P$8-AS$8)&amp;":"&amp;ADDRESS(Prcsses!$B73,$X$2-1+$P$8))))</f>
        <v>2811824.71034976</v>
      </c>
      <c r="AT345" s="5">
        <f ca="1">IF(AT$4="",0,SUMPRODUCT(INDIRECT(ADDRESS($B$75,$X$2)&amp;":"&amp;ADDRESS($B$75,$X$2-1+AT$8)),INDIRECT(ADDRESS($B$12,$X$2)&amp;":"&amp;ADDRESS($B$12,$X$2-1+AT$8)),INDIRECT("rP!"&amp;ADDRESS(Prcsses!$B73,$X$2+$P$8-AT$8)&amp;":"&amp;ADDRESS(Prcsses!$B73,$X$2-1+$P$8))))</f>
        <v>3072178.8501969604</v>
      </c>
      <c r="AU345" s="5">
        <f ca="1">IF(AU$4="",0,SUMPRODUCT(INDIRECT(ADDRESS($B$75,$X$2)&amp;":"&amp;ADDRESS($B$75,$X$2-1+AU$8)),INDIRECT(ADDRESS($B$12,$X$2)&amp;":"&amp;ADDRESS($B$12,$X$2-1+AU$8)),INDIRECT("rP!"&amp;ADDRESS(Prcsses!$B73,$X$2+$P$8-AU$8)&amp;":"&amp;ADDRESS(Prcsses!$B73,$X$2-1+$P$8))))</f>
        <v>3332532.9900441598</v>
      </c>
      <c r="AV345" s="5">
        <f ca="1">IF(AV$4="",0,SUMPRODUCT(INDIRECT(ADDRESS($B$75,$X$2)&amp;":"&amp;ADDRESS($B$75,$X$2-1+AV$8)),INDIRECT(ADDRESS($B$12,$X$2)&amp;":"&amp;ADDRESS($B$12,$X$2-1+AV$8)),INDIRECT("rP!"&amp;ADDRESS(Prcsses!$B73,$X$2+$P$8-AV$8)&amp;":"&amp;ADDRESS(Prcsses!$B73,$X$2-1+$P$8))))</f>
        <v>3657038.3899497106</v>
      </c>
      <c r="AW345" s="5">
        <f ca="1">IF(AW$4="",0,SUMPRODUCT(INDIRECT(ADDRESS($B$75,$X$2)&amp;":"&amp;ADDRESS($B$75,$X$2-1+AW$8)),INDIRECT(ADDRESS($B$12,$X$2)&amp;":"&amp;ADDRESS($B$12,$X$2-1+AW$8)),INDIRECT("rP!"&amp;ADDRESS(Prcsses!$B73,$X$2+$P$8-AW$8)&amp;":"&amp;ADDRESS(Prcsses!$B73,$X$2-1+$P$8))))</f>
        <v>3938012.5776728084</v>
      </c>
      <c r="AX345" s="5">
        <f ca="1">IF(AX$4="",0,SUMPRODUCT(INDIRECT(ADDRESS($B$75,$X$2)&amp;":"&amp;ADDRESS($B$75,$X$2-1+AX$8)),INDIRECT(ADDRESS($B$12,$X$2)&amp;":"&amp;ADDRESS($B$12,$X$2-1+AX$8)),INDIRECT("rP!"&amp;ADDRESS(Prcsses!$B73,$X$2+$P$8-AX$8)&amp;":"&amp;ADDRESS(Prcsses!$B73,$X$2-1+$P$8))))</f>
        <v>4204094.5085966466</v>
      </c>
      <c r="AY345" s="5">
        <f ca="1">IF(AY$4="",0,SUMPRODUCT(INDIRECT(ADDRESS($B$75,$X$2)&amp;":"&amp;ADDRESS($B$75,$X$2-1+AY$8)),INDIRECT(ADDRESS($B$12,$X$2)&amp;":"&amp;ADDRESS($B$12,$X$2-1+AY$8)),INDIRECT("rP!"&amp;ADDRESS(Prcsses!$B73,$X$2+$P$8-AY$8)&amp;":"&amp;ADDRESS(Prcsses!$B73,$X$2-1+$P$8))))</f>
        <v>4470176.4395204848</v>
      </c>
      <c r="AZ345" s="5">
        <f ca="1">IF(AZ$4="",0,SUMPRODUCT(INDIRECT(ADDRESS($B$75,$X$2)&amp;":"&amp;ADDRESS($B$75,$X$2-1+AZ$8)),INDIRECT(ADDRESS($B$12,$X$2)&amp;":"&amp;ADDRESS($B$12,$X$2-1+AZ$8)),INDIRECT("rP!"&amp;ADDRESS(Prcsses!$B73,$X$2+$P$8-AZ$8)&amp;":"&amp;ADDRESS(Prcsses!$B73,$X$2-1+$P$8))))</f>
        <v>4736258.3704443239</v>
      </c>
      <c r="BA345" s="5">
        <f ca="1">IF(BA$4="",0,SUMPRODUCT(INDIRECT(ADDRESS($B$75,$X$2)&amp;":"&amp;ADDRESS($B$75,$X$2-1+BA$8)),INDIRECT(ADDRESS($B$12,$X$2)&amp;":"&amp;ADDRESS($B$12,$X$2-1+BA$8)),INDIRECT("rP!"&amp;ADDRESS(Prcsses!$B73,$X$2+$P$8-BA$8)&amp;":"&amp;ADDRESS(Prcsses!$B73,$X$2-1+$P$8))))</f>
        <v>5002340.301368162</v>
      </c>
      <c r="BB345" s="5">
        <f ca="1">IF(BB$4="",0,SUMPRODUCT(INDIRECT(ADDRESS($B$75,$X$2)&amp;":"&amp;ADDRESS($B$75,$X$2-1+BB$8)),INDIRECT(ADDRESS($B$12,$X$2)&amp;":"&amp;ADDRESS($B$12,$X$2-1+BB$8)),INDIRECT("rP!"&amp;ADDRESS(Prcsses!$B73,$X$2+$P$8-BB$8)&amp;":"&amp;ADDRESS(Prcsses!$B73,$X$2-1+$P$8))))</f>
        <v>5362083.0719771916</v>
      </c>
      <c r="BC345" s="5">
        <f ca="1">IF(BC$4="",0,SUMPRODUCT(INDIRECT(ADDRESS($B$75,$X$2)&amp;":"&amp;ADDRESS($B$75,$X$2-1+BC$8)),INDIRECT(ADDRESS($B$12,$X$2)&amp;":"&amp;ADDRESS($B$12,$X$2-1+BC$8)),INDIRECT("rP!"&amp;ADDRESS(Prcsses!$B73,$X$2+$P$8-BC$8)&amp;":"&amp;ADDRESS(Prcsses!$B73,$X$2-1+$P$8))))</f>
        <v>5656263.2548065875</v>
      </c>
      <c r="BD345" s="5">
        <f ca="1">IF(BD$4="",0,SUMPRODUCT(INDIRECT(ADDRESS($B$75,$X$2)&amp;":"&amp;ADDRESS($B$75,$X$2-1+BD$8)),INDIRECT(ADDRESS($B$12,$X$2)&amp;":"&amp;ADDRESS($B$12,$X$2-1+BD$8)),INDIRECT("rP!"&amp;ADDRESS(Prcsses!$B73,$X$2+$P$8-BD$8)&amp;":"&amp;ADDRESS(Prcsses!$B73,$X$2-1+$P$8))))</f>
        <v>5928198.9882107498</v>
      </c>
      <c r="BE345" s="5">
        <f ca="1">IF(BE$4="",0,SUMPRODUCT(INDIRECT(ADDRESS($B$75,$X$2)&amp;":"&amp;ADDRESS($B$75,$X$2-1+BE$8)),INDIRECT(ADDRESS($B$12,$X$2)&amp;":"&amp;ADDRESS($B$12,$X$2-1+BE$8)),INDIRECT("rP!"&amp;ADDRESS(Prcsses!$B73,$X$2+$P$8-BE$8)&amp;":"&amp;ADDRESS(Prcsses!$B73,$X$2-1+$P$8))))</f>
        <v>6200134.7216149122</v>
      </c>
      <c r="BF345" s="5">
        <f ca="1">IF(BF$4="",0,SUMPRODUCT(INDIRECT(ADDRESS($B$75,$X$2)&amp;":"&amp;ADDRESS($B$75,$X$2-1+BF$8)),INDIRECT(ADDRESS($B$12,$X$2)&amp;":"&amp;ADDRESS($B$12,$X$2-1+BF$8)),INDIRECT("rP!"&amp;ADDRESS(Prcsses!$B73,$X$2+$P$8-BF$8)&amp;":"&amp;ADDRESS(Prcsses!$B73,$X$2-1+$P$8))))</f>
        <v>6472070.4550190754</v>
      </c>
      <c r="BG345" s="5">
        <f ca="1">IF(BG$4="",0,SUMPRODUCT(INDIRECT(ADDRESS($B$75,$X$2)&amp;":"&amp;ADDRESS($B$75,$X$2-1+BG$8)),INDIRECT(ADDRESS($B$12,$X$2)&amp;":"&amp;ADDRESS($B$12,$X$2-1+BG$8)),INDIRECT("rP!"&amp;ADDRESS(Prcsses!$B73,$X$2+$P$8-BG$8)&amp;":"&amp;ADDRESS(Prcsses!$B73,$X$2-1+$P$8))))</f>
        <v>6744006.1884232387</v>
      </c>
      <c r="BH345" s="5">
        <f ca="1">IF(BH$4="",0,SUMPRODUCT(INDIRECT(ADDRESS($B$75,$X$2)&amp;":"&amp;ADDRESS($B$75,$X$2-1+BH$8)),INDIRECT(ADDRESS($B$12,$X$2)&amp;":"&amp;ADDRESS($B$12,$X$2-1+BH$8)),INDIRECT("rP!"&amp;ADDRESS(Prcsses!$B73,$X$2+$P$8-BH$8)&amp;":"&amp;ADDRESS(Prcsses!$B73,$X$2-1+$P$8))))</f>
        <v>7140379.7134331465</v>
      </c>
      <c r="BI345" s="5">
        <f ca="1">IF(BI$4="",0,SUMPRODUCT(INDIRECT(ADDRESS($B$75,$X$2)&amp;":"&amp;ADDRESS($B$75,$X$2-1+BI$8)),INDIRECT(ADDRESS($B$12,$X$2)&amp;":"&amp;ADDRESS($B$12,$X$2-1+BI$8)),INDIRECT("rP!"&amp;ADDRESS(Prcsses!$B73,$X$2+$P$8-BI$8)&amp;":"&amp;ADDRESS(Prcsses!$B73,$X$2-1+$P$8))))</f>
        <v>7448210.9636466578</v>
      </c>
      <c r="BJ345" s="5">
        <f ca="1">IF(BJ$4="",0,SUMPRODUCT(INDIRECT(ADDRESS($B$75,$X$2)&amp;":"&amp;ADDRESS($B$75,$X$2-1+BJ$8)),INDIRECT(ADDRESS($B$12,$X$2)&amp;":"&amp;ADDRESS($B$12,$X$2-1+BJ$8)),INDIRECT("rP!"&amp;ADDRESS(Prcsses!$B73,$X$2+$P$8-BJ$8)&amp;":"&amp;ADDRESS(Prcsses!$B73,$X$2-1+$P$8))))</f>
        <v>7726129.2831857121</v>
      </c>
      <c r="BK345" s="5">
        <f ca="1">IF(BK$4="",0,SUMPRODUCT(INDIRECT(ADDRESS($B$75,$X$2)&amp;":"&amp;ADDRESS($B$75,$X$2-1+BK$8)),INDIRECT(ADDRESS($B$12,$X$2)&amp;":"&amp;ADDRESS($B$12,$X$2-1+BK$8)),INDIRECT("rP!"&amp;ADDRESS(Prcsses!$B73,$X$2+$P$8-BK$8)&amp;":"&amp;ADDRESS(Prcsses!$B73,$X$2-1+$P$8))))</f>
        <v>8004047.6027247664</v>
      </c>
      <c r="BL345" s="5">
        <f ca="1">IF(BL$4="",0,SUMPRODUCT(INDIRECT(ADDRESS($B$75,$X$2)&amp;":"&amp;ADDRESS($B$75,$X$2-1+BL$8)),INDIRECT(ADDRESS($B$12,$X$2)&amp;":"&amp;ADDRESS($B$12,$X$2-1+BL$8)),INDIRECT("rP!"&amp;ADDRESS(Prcsses!$B73,$X$2+$P$8-BL$8)&amp;":"&amp;ADDRESS(Prcsses!$B73,$X$2-1+$P$8))))</f>
        <v>8281965.9222638207</v>
      </c>
      <c r="BM345" s="5">
        <f ca="1">IF(BM$4="",0,SUMPRODUCT(INDIRECT(ADDRESS($B$75,$X$2)&amp;":"&amp;ADDRESS($B$75,$X$2-1+BM$8)),INDIRECT(ADDRESS($B$12,$X$2)&amp;":"&amp;ADDRESS($B$12,$X$2-1+BM$8)),INDIRECT("rP!"&amp;ADDRESS(Prcsses!$B73,$X$2+$P$8-BM$8)&amp;":"&amp;ADDRESS(Prcsses!$B73,$X$2-1+$P$8))))</f>
        <v>8559884.2418028768</v>
      </c>
      <c r="BN345" s="5">
        <f ca="1">IF(BN$4="",0,SUMPRODUCT(INDIRECT(ADDRESS($B$75,$X$2)&amp;":"&amp;ADDRESS($B$75,$X$2-1+BN$8)),INDIRECT(ADDRESS($B$12,$X$2)&amp;":"&amp;ADDRESS($B$12,$X$2-1+BN$8)),INDIRECT("rP!"&amp;ADDRESS(Prcsses!$B73,$X$2+$P$8-BN$8)&amp;":"&amp;ADDRESS(Prcsses!$B73,$X$2-1+$P$8))))</f>
        <v>8994326.1589063257</v>
      </c>
      <c r="BO345" s="5">
        <f ca="1">IF(BO$4="",0,SUMPRODUCT(INDIRECT(ADDRESS($B$75,$X$2)&amp;":"&amp;ADDRESS($B$75,$X$2-1+BO$8)),INDIRECT(ADDRESS($B$12,$X$2)&amp;":"&amp;ADDRESS($B$12,$X$2-1+BO$8)),INDIRECT("rP!"&amp;ADDRESS(Prcsses!$B73,$X$2+$P$8-BO$8)&amp;":"&amp;ADDRESS(Prcsses!$B73,$X$2-1+$P$8))))</f>
        <v>9316266.7402603664</v>
      </c>
      <c r="BP345" s="5">
        <f ca="1">IF(BP$4="",0,SUMPRODUCT(INDIRECT(ADDRESS($B$75,$X$2)&amp;":"&amp;ADDRESS($B$75,$X$2-1+BP$8)),INDIRECT(ADDRESS($B$12,$X$2)&amp;":"&amp;ADDRESS($B$12,$X$2-1+BP$8)),INDIRECT("rP!"&amp;ADDRESS(Prcsses!$B73,$X$2+$P$8-BP$8)&amp;":"&amp;ADDRESS(Prcsses!$B73,$X$2-1+$P$8))))</f>
        <v>9600299.2628292795</v>
      </c>
      <c r="BQ345" s="5">
        <f ca="1">IF(BQ$4="",0,SUMPRODUCT(INDIRECT(ADDRESS($B$75,$X$2)&amp;":"&amp;ADDRESS($B$75,$X$2-1+BQ$8)),INDIRECT(ADDRESS($B$12,$X$2)&amp;":"&amp;ADDRESS($B$12,$X$2-1+BQ$8)),INDIRECT("rP!"&amp;ADDRESS(Prcsses!$B73,$X$2+$P$8-BQ$8)&amp;":"&amp;ADDRESS(Prcsses!$B73,$X$2-1+$P$8))))</f>
        <v>9884331.7853981946</v>
      </c>
      <c r="BR345" s="5">
        <f ca="1">IF(BR$4="",0,SUMPRODUCT(INDIRECT(ADDRESS($B$75,$X$2)&amp;":"&amp;ADDRESS($B$75,$X$2-1+BR$8)),INDIRECT(ADDRESS($B$12,$X$2)&amp;":"&amp;ADDRESS($B$12,$X$2-1+BR$8)),INDIRECT("rP!"&amp;ADDRESS(Prcsses!$B73,$X$2+$P$8-BR$8)&amp;":"&amp;ADDRESS(Prcsses!$B73,$X$2-1+$P$8))))</f>
        <v>10168364.307967108</v>
      </c>
      <c r="BS345" s="5">
        <f ca="1">IF(BS$4="",0,SUMPRODUCT(INDIRECT(ADDRESS($B$75,$X$2)&amp;":"&amp;ADDRESS($B$75,$X$2-1+BS$8)),INDIRECT(ADDRESS($B$12,$X$2)&amp;":"&amp;ADDRESS($B$12,$X$2-1+BS$8)),INDIRECT("rP!"&amp;ADDRESS(Prcsses!$B73,$X$2+$P$8-BS$8)&amp;":"&amp;ADDRESS(Prcsses!$B73,$X$2-1+$P$8))))</f>
        <v>10452396.830536021</v>
      </c>
      <c r="BT345" s="5">
        <f ca="1">IF(BT$4="",0,SUMPRODUCT(INDIRECT(ADDRESS($B$75,$X$2)&amp;":"&amp;ADDRESS($B$75,$X$2-1+BT$8)),INDIRECT(ADDRESS($B$12,$X$2)&amp;":"&amp;ADDRESS($B$12,$X$2-1+BT$8)),INDIRECT("rP!"&amp;ADDRESS(Prcsses!$B73,$X$2+$P$8-BT$8)&amp;":"&amp;ADDRESS(Prcsses!$B73,$X$2-1+$P$8))))</f>
        <v>10926390.304199025</v>
      </c>
      <c r="BU345" s="5">
        <f ca="1">IF(BU$4="",0,SUMPRODUCT(INDIRECT(ADDRESS($B$75,$X$2)&amp;":"&amp;ADDRESS($B$75,$X$2-1+BU$8)),INDIRECT(ADDRESS($B$12,$X$2)&amp;":"&amp;ADDRESS($B$12,$X$2-1+BU$8)),INDIRECT("rP!"&amp;ADDRESS(Prcsses!$B73,$X$2+$P$8-BU$8)&amp;":"&amp;ADDRESS(Prcsses!$B73,$X$2-1+$P$8))))</f>
        <v>11262912.036938675</v>
      </c>
      <c r="BV345" s="5">
        <f ca="1">IF(BV$4="",0,SUMPRODUCT(INDIRECT(ADDRESS($B$75,$X$2)&amp;":"&amp;ADDRESS($B$75,$X$2-1+BV$8)),INDIRECT(ADDRESS($B$12,$X$2)&amp;":"&amp;ADDRESS($B$12,$X$2-1+BV$8)),INDIRECT("rP!"&amp;ADDRESS(Prcsses!$B73,$X$2+$P$8-BV$8)&amp;":"&amp;ADDRESS(Prcsses!$B73,$X$2-1+$P$8))))</f>
        <v>11553193.275004106</v>
      </c>
      <c r="BW345" s="5">
        <f ca="1">IF(BW$4="",0,SUMPRODUCT(INDIRECT(ADDRESS($B$75,$X$2)&amp;":"&amp;ADDRESS($B$75,$X$2-1+BW$8)),INDIRECT(ADDRESS($B$12,$X$2)&amp;":"&amp;ADDRESS($B$12,$X$2-1+BW$8)),INDIRECT("rP!"&amp;ADDRESS(Prcsses!$B73,$X$2+$P$8-BW$8)&amp;":"&amp;ADDRESS(Prcsses!$B73,$X$2-1+$P$8))))</f>
        <v>11843474.513069535</v>
      </c>
      <c r="BX345" s="5">
        <f ca="1">IF(BX$4="",0,SUMPRODUCT(INDIRECT(ADDRESS($B$75,$X$2)&amp;":"&amp;ADDRESS($B$75,$X$2-1+BX$8)),INDIRECT(ADDRESS($B$12,$X$2)&amp;":"&amp;ADDRESS($B$12,$X$2-1+BX$8)),INDIRECT("rP!"&amp;ADDRESS(Prcsses!$B73,$X$2+$P$8-BX$8)&amp;":"&amp;ADDRESS(Prcsses!$B73,$X$2-1+$P$8))))</f>
        <v>12133755.751134966</v>
      </c>
      <c r="BY345" s="5">
        <f ca="1">IF(BY$4="",0,SUMPRODUCT(INDIRECT(ADDRESS($B$75,$X$2)&amp;":"&amp;ADDRESS($B$75,$X$2-1+BY$8)),INDIRECT(ADDRESS($B$12,$X$2)&amp;":"&amp;ADDRESS($B$12,$X$2-1+BY$8)),INDIRECT("rP!"&amp;ADDRESS(Prcsses!$B73,$X$2+$P$8-BY$8)&amp;":"&amp;ADDRESS(Prcsses!$B73,$X$2-1+$P$8))))</f>
        <v>12424036.989200395</v>
      </c>
      <c r="BZ345" s="5">
        <f ca="1">IF(BZ$4="",0,SUMPRODUCT(INDIRECT(ADDRESS($B$75,$X$2)&amp;":"&amp;ADDRESS($B$75,$X$2-1+BZ$8)),INDIRECT(ADDRESS($B$12,$X$2)&amp;":"&amp;ADDRESS($B$12,$X$2-1+BZ$8)),INDIRECT("rP!"&amp;ADDRESS(Prcsses!$B73,$X$2+$P$8-BZ$8)&amp;":"&amp;ADDRESS(Prcsses!$B73,$X$2-1+$P$8))))</f>
        <v>12939112.01802369</v>
      </c>
      <c r="CA345" s="5">
        <f ca="1">IF(CA$4="",0,SUMPRODUCT(INDIRECT(ADDRESS($B$75,$X$2)&amp;":"&amp;ADDRESS($B$75,$X$2-1+CA$8)),INDIRECT(ADDRESS($B$12,$X$2)&amp;":"&amp;ADDRESS($B$12,$X$2-1+CA$8)),INDIRECT("rP!"&amp;ADDRESS(Prcsses!$B73,$X$2+$P$8-CA$8)&amp;":"&amp;ADDRESS(Prcsses!$B73,$X$2-1+$P$8))))</f>
        <v>13290700.65356854</v>
      </c>
      <c r="CB345" s="5">
        <f ca="1">IF(CB$4="",0,SUMPRODUCT(INDIRECT(ADDRESS($B$75,$X$2)&amp;":"&amp;ADDRESS($B$75,$X$2-1+CB$8)),INDIRECT(ADDRESS($B$12,$X$2)&amp;":"&amp;ADDRESS($B$12,$X$2-1+CB$8)),INDIRECT("rP!"&amp;ADDRESS(Prcsses!$B73,$X$2+$P$8-CB$8)&amp;":"&amp;ADDRESS(Prcsses!$B73,$X$2-1+$P$8))))</f>
        <v>13587368.078871408</v>
      </c>
      <c r="CC345" s="5">
        <f ca="1">IF(CC$4="",0,SUMPRODUCT(INDIRECT(ADDRESS($B$75,$X$2)&amp;":"&amp;ADDRESS($B$75,$X$2-1+CC$8)),INDIRECT(ADDRESS($B$12,$X$2)&amp;":"&amp;ADDRESS($B$12,$X$2-1+CC$8)),INDIRECT("rP!"&amp;ADDRESS(Prcsses!$B73,$X$2+$P$8-CC$8)&amp;":"&amp;ADDRESS(Prcsses!$B73,$X$2-1+$P$8))))</f>
        <v>13884035.504174279</v>
      </c>
      <c r="CD345" s="5">
        <f ca="1">IF(CD$4="",0,SUMPRODUCT(INDIRECT(ADDRESS($B$75,$X$2)&amp;":"&amp;ADDRESS($B$75,$X$2-1+CD$8)),INDIRECT(ADDRESS($B$12,$X$2)&amp;":"&amp;ADDRESS($B$12,$X$2-1+CD$8)),INDIRECT("rP!"&amp;ADDRESS(Prcsses!$B73,$X$2+$P$8-CD$8)&amp;":"&amp;ADDRESS(Prcsses!$B73,$X$2-1+$P$8))))</f>
        <v>14180702.929477148</v>
      </c>
      <c r="CE345" s="5">
        <f ca="1">IF(CE$4="",0,SUMPRODUCT(INDIRECT(ADDRESS($B$75,$X$2)&amp;":"&amp;ADDRESS($B$75,$X$2-1+CE$8)),INDIRECT(ADDRESS($B$12,$X$2)&amp;":"&amp;ADDRESS($B$12,$X$2-1+CE$8)),INDIRECT("rP!"&amp;ADDRESS(Prcsses!$B73,$X$2+$P$8-CE$8)&amp;":"&amp;ADDRESS(Prcsses!$B73,$X$2-1+$P$8))))</f>
        <v>14477370.354780016</v>
      </c>
      <c r="CF345" s="5">
        <f ca="1">IF(CF$4="",0,SUMPRODUCT(INDIRECT(ADDRESS($B$75,$X$2)&amp;":"&amp;ADDRESS($B$75,$X$2-1+CF$8)),INDIRECT(ADDRESS($B$12,$X$2)&amp;":"&amp;ADDRESS($B$12,$X$2-1+CF$8)),INDIRECT("rP!"&amp;ADDRESS(Prcsses!$B73,$X$2+$P$8-CF$8)&amp;":"&amp;ADDRESS(Prcsses!$B73,$X$2-1+$P$8))))</f>
        <v>0</v>
      </c>
    </row>
    <row r="346" spans="2:84" x14ac:dyDescent="0.3">
      <c r="B346" s="13">
        <f>ROW()</f>
        <v>346</v>
      </c>
      <c r="H346" s="1" t="str">
        <f>H345</f>
        <v>Поступление ДС от продаж</v>
      </c>
      <c r="I346" s="1" t="str">
        <f>$I$24</f>
        <v>Металлопрокат для B2B</v>
      </c>
      <c r="M346" s="53" t="s">
        <v>18</v>
      </c>
      <c r="P346" s="72"/>
      <c r="U346" s="5">
        <f ca="1">SUM(INDIRECT(ADDRESS($B346,$X$2)&amp;":"&amp;ADDRESS($B346,$X$2-1+$P$8)))</f>
        <v>1902983272.5260336</v>
      </c>
      <c r="X346" s="5">
        <f ca="1">IF(X$4="",0,SUMPRODUCT(INDIRECT(ADDRESS($B$78,$X$2)&amp;":"&amp;ADDRESS($B$78,$X$2-1+X$8)),INDIRECT(ADDRESS($B$24,$X$2)&amp;":"&amp;ADDRESS($B$24,$X$2-1+X$8)),INDIRECT("rP!"&amp;ADDRESS(Prcsses!$B76,$X$2+$P$8-X$8)&amp;":"&amp;ADDRESS(Prcsses!$B76,$X$2-1+$P$8))))</f>
        <v>0</v>
      </c>
      <c r="Y346" s="5">
        <f ca="1">IF(Y$4="",0,SUMPRODUCT(INDIRECT(ADDRESS($B$78,$X$2)&amp;":"&amp;ADDRESS($B$78,$X$2-1+Y$8)),INDIRECT(ADDRESS($B$24,$X$2)&amp;":"&amp;ADDRESS($B$24,$X$2-1+Y$8)),INDIRECT("rP!"&amp;ADDRESS(Prcsses!$B76,$X$2+$P$8-Y$8)&amp;":"&amp;ADDRESS(Prcsses!$B76,$X$2-1+$P$8))))</f>
        <v>0</v>
      </c>
      <c r="Z346" s="5">
        <f ca="1">IF(Z$4="",0,SUMPRODUCT(INDIRECT(ADDRESS($B$78,$X$2)&amp;":"&amp;ADDRESS($B$78,$X$2-1+Z$8)),INDIRECT(ADDRESS($B$24,$X$2)&amp;":"&amp;ADDRESS($B$24,$X$2-1+Z$8)),INDIRECT("rP!"&amp;ADDRESS(Prcsses!$B76,$X$2+$P$8-Z$8)&amp;":"&amp;ADDRESS(Prcsses!$B76,$X$2-1+$P$8))))</f>
        <v>0</v>
      </c>
      <c r="AA346" s="5">
        <f ca="1">IF(AA$4="",0,SUMPRODUCT(INDIRECT(ADDRESS($B$78,$X$2)&amp;":"&amp;ADDRESS($B$78,$X$2-1+AA$8)),INDIRECT(ADDRESS($B$24,$X$2)&amp;":"&amp;ADDRESS($B$24,$X$2-1+AA$8)),INDIRECT("rP!"&amp;ADDRESS(Prcsses!$B76,$X$2+$P$8-AA$8)&amp;":"&amp;ADDRESS(Prcsses!$B76,$X$2-1+$P$8))))</f>
        <v>0</v>
      </c>
      <c r="AB346" s="5">
        <f ca="1">IF(AB$4="",0,SUMPRODUCT(INDIRECT(ADDRESS($B$78,$X$2)&amp;":"&amp;ADDRESS($B$78,$X$2-1+AB$8)),INDIRECT(ADDRESS($B$24,$X$2)&amp;":"&amp;ADDRESS($B$24,$X$2-1+AB$8)),INDIRECT("rP!"&amp;ADDRESS(Prcsses!$B76,$X$2+$P$8-AB$8)&amp;":"&amp;ADDRESS(Prcsses!$B76,$X$2-1+$P$8))))</f>
        <v>0</v>
      </c>
      <c r="AC346" s="5">
        <f ca="1">IF(AC$4="",0,SUMPRODUCT(INDIRECT(ADDRESS($B$78,$X$2)&amp;":"&amp;ADDRESS($B$78,$X$2-1+AC$8)),INDIRECT(ADDRESS($B$24,$X$2)&amp;":"&amp;ADDRESS($B$24,$X$2-1+AC$8)),INDIRECT("rP!"&amp;ADDRESS(Prcsses!$B76,$X$2+$P$8-AC$8)&amp;":"&amp;ADDRESS(Prcsses!$B76,$X$2-1+$P$8))))</f>
        <v>0</v>
      </c>
      <c r="AD346" s="5">
        <f ca="1">IF(AD$4="",0,SUMPRODUCT(INDIRECT(ADDRESS($B$78,$X$2)&amp;":"&amp;ADDRESS($B$78,$X$2-1+AD$8)),INDIRECT(ADDRESS($B$24,$X$2)&amp;":"&amp;ADDRESS($B$24,$X$2-1+AD$8)),INDIRECT("rP!"&amp;ADDRESS(Prcsses!$B76,$X$2+$P$8-AD$8)&amp;":"&amp;ADDRESS(Prcsses!$B76,$X$2-1+$P$8))))</f>
        <v>0</v>
      </c>
      <c r="AE346" s="5">
        <f ca="1">IF(AE$4="",0,SUMPRODUCT(INDIRECT(ADDRESS($B$78,$X$2)&amp;":"&amp;ADDRESS($B$78,$X$2-1+AE$8)),INDIRECT(ADDRESS($B$24,$X$2)&amp;":"&amp;ADDRESS($B$24,$X$2-1+AE$8)),INDIRECT("rP!"&amp;ADDRESS(Prcsses!$B76,$X$2+$P$8-AE$8)&amp;":"&amp;ADDRESS(Prcsses!$B76,$X$2-1+$P$8))))</f>
        <v>0</v>
      </c>
      <c r="AF346" s="5">
        <f ca="1">IF(AF$4="",0,SUMPRODUCT(INDIRECT(ADDRESS($B$78,$X$2)&amp;":"&amp;ADDRESS($B$78,$X$2-1+AF$8)),INDIRECT(ADDRESS($B$24,$X$2)&amp;":"&amp;ADDRESS($B$24,$X$2-1+AF$8)),INDIRECT("rP!"&amp;ADDRESS(Prcsses!$B76,$X$2+$P$8-AF$8)&amp;":"&amp;ADDRESS(Prcsses!$B76,$X$2-1+$P$8))))</f>
        <v>0</v>
      </c>
      <c r="AG346" s="5">
        <f ca="1">IF(AG$4="",0,SUMPRODUCT(INDIRECT(ADDRESS($B$78,$X$2)&amp;":"&amp;ADDRESS($B$78,$X$2-1+AG$8)),INDIRECT(ADDRESS($B$24,$X$2)&amp;":"&amp;ADDRESS($B$24,$X$2-1+AG$8)),INDIRECT("rP!"&amp;ADDRESS(Prcsses!$B76,$X$2+$P$8-AG$8)&amp;":"&amp;ADDRESS(Prcsses!$B76,$X$2-1+$P$8))))</f>
        <v>0</v>
      </c>
      <c r="AH346" s="5">
        <f ca="1">IF(AH$4="",0,SUMPRODUCT(INDIRECT(ADDRESS($B$78,$X$2)&amp;":"&amp;ADDRESS($B$78,$X$2-1+AH$8)),INDIRECT(ADDRESS($B$24,$X$2)&amp;":"&amp;ADDRESS($B$24,$X$2-1+AH$8)),INDIRECT("rP!"&amp;ADDRESS(Prcsses!$B76,$X$2+$P$8-AH$8)&amp;":"&amp;ADDRESS(Prcsses!$B76,$X$2-1+$P$8))))</f>
        <v>0</v>
      </c>
      <c r="AI346" s="5">
        <f ca="1">IF(AI$4="",0,SUMPRODUCT(INDIRECT(ADDRESS($B$78,$X$2)&amp;":"&amp;ADDRESS($B$78,$X$2-1+AI$8)),INDIRECT(ADDRESS($B$24,$X$2)&amp;":"&amp;ADDRESS($B$24,$X$2-1+AI$8)),INDIRECT("rP!"&amp;ADDRESS(Prcsses!$B76,$X$2+$P$8-AI$8)&amp;":"&amp;ADDRESS(Prcsses!$B76,$X$2-1+$P$8))))</f>
        <v>0</v>
      </c>
      <c r="AJ346" s="5">
        <f ca="1">IF(AJ$4="",0,SUMPRODUCT(INDIRECT(ADDRESS($B$78,$X$2)&amp;":"&amp;ADDRESS($B$78,$X$2-1+AJ$8)),INDIRECT(ADDRESS($B$24,$X$2)&amp;":"&amp;ADDRESS($B$24,$X$2-1+AJ$8)),INDIRECT("rP!"&amp;ADDRESS(Prcsses!$B76,$X$2+$P$8-AJ$8)&amp;":"&amp;ADDRESS(Prcsses!$B76,$X$2-1+$P$8))))</f>
        <v>765658.99619999994</v>
      </c>
      <c r="AK346" s="5">
        <f ca="1">IF(AK$4="",0,SUMPRODUCT(INDIRECT(ADDRESS($B$78,$X$2)&amp;":"&amp;ADDRESS($B$78,$X$2-1+AK$8)),INDIRECT(ADDRESS($B$24,$X$2)&amp;":"&amp;ADDRESS($B$24,$X$2-1+AK$8)),INDIRECT("rP!"&amp;ADDRESS(Prcsses!$B76,$X$2+$P$8-AK$8)&amp;":"&amp;ADDRESS(Prcsses!$B76,$X$2-1+$P$8))))</f>
        <v>2756372.3863199996</v>
      </c>
      <c r="AL346" s="5">
        <f ca="1">IF(AL$4="",0,SUMPRODUCT(INDIRECT(ADDRESS($B$78,$X$2)&amp;":"&amp;ADDRESS($B$78,$X$2-1+AL$8)),INDIRECT(ADDRESS($B$24,$X$2)&amp;":"&amp;ADDRESS($B$24,$X$2-1+AL$8)),INDIRECT("rP!"&amp;ADDRESS(Prcsses!$B76,$X$2+$P$8-AL$8)&amp;":"&amp;ADDRESS(Prcsses!$B76,$X$2-1+$P$8))))</f>
        <v>5474461.822829999</v>
      </c>
      <c r="AM346" s="5">
        <f ca="1">IF(AM$4="",0,SUMPRODUCT(INDIRECT(ADDRESS($B$78,$X$2)&amp;":"&amp;ADDRESS($B$78,$X$2-1+AM$8)),INDIRECT(ADDRESS($B$24,$X$2)&amp;":"&amp;ADDRESS($B$24,$X$2-1+AM$8)),INDIRECT("rP!"&amp;ADDRESS(Prcsses!$B76,$X$2+$P$8-AM$8)&amp;":"&amp;ADDRESS(Prcsses!$B76,$X$2-1+$P$8))))</f>
        <v>7848004.71105</v>
      </c>
      <c r="AN346" s="5">
        <f ca="1">IF(AN$4="",0,SUMPRODUCT(INDIRECT(ADDRESS($B$78,$X$2)&amp;":"&amp;ADDRESS($B$78,$X$2-1+AN$8)),INDIRECT(ADDRESS($B$24,$X$2)&amp;":"&amp;ADDRESS($B$24,$X$2-1+AN$8)),INDIRECT("rP!"&amp;ADDRESS(Prcsses!$B76,$X$2+$P$8-AN$8)&amp;":"&amp;ADDRESS(Prcsses!$B76,$X$2-1+$P$8))))</f>
        <v>10144981.699649999</v>
      </c>
      <c r="AO346" s="5">
        <f ca="1">IF(AO$4="",0,SUMPRODUCT(INDIRECT(ADDRESS($B$78,$X$2)&amp;":"&amp;ADDRESS($B$78,$X$2-1+AO$8)),INDIRECT(ADDRESS($B$24,$X$2)&amp;":"&amp;ADDRESS($B$24,$X$2-1+AO$8)),INDIRECT("rP!"&amp;ADDRESS(Prcsses!$B76,$X$2+$P$8-AO$8)&amp;":"&amp;ADDRESS(Prcsses!$B76,$X$2-1+$P$8))))</f>
        <v>12441958.68825</v>
      </c>
      <c r="AP346" s="5">
        <f ca="1">IF(AP$4="",0,SUMPRODUCT(INDIRECT(ADDRESS($B$78,$X$2)&amp;":"&amp;ADDRESS($B$78,$X$2-1+AP$8)),INDIRECT(ADDRESS($B$24,$X$2)&amp;":"&amp;ADDRESS($B$24,$X$2-1+AP$8)),INDIRECT("rP!"&amp;ADDRESS(Prcsses!$B76,$X$2+$P$8-AP$8)&amp;":"&amp;ADDRESS(Prcsses!$B76,$X$2-1+$P$8))))</f>
        <v>14816420.367265439</v>
      </c>
      <c r="AQ346" s="5">
        <f ca="1">IF(AQ$4="",0,SUMPRODUCT(INDIRECT(ADDRESS($B$78,$X$2)&amp;":"&amp;ADDRESS($B$78,$X$2-1+AQ$8)),INDIRECT(ADDRESS($B$24,$X$2)&amp;":"&amp;ADDRESS($B$24,$X$2-1+AQ$8)),INDIRECT("rP!"&amp;ADDRESS(Prcsses!$B76,$X$2+$P$8-AQ$8)&amp;":"&amp;ADDRESS(Prcsses!$B76,$X$2-1+$P$8))))</f>
        <v>17278473.435446162</v>
      </c>
      <c r="AR346" s="5">
        <f ca="1">IF(AR$4="",0,SUMPRODUCT(INDIRECT(ADDRESS($B$78,$X$2)&amp;":"&amp;ADDRESS($B$78,$X$2-1+AR$8)),INDIRECT(ADDRESS($B$24,$X$2)&amp;":"&amp;ADDRESS($B$24,$X$2-1+AR$8)),INDIRECT("rP!"&amp;ADDRESS(Prcsses!$B76,$X$2+$P$8-AR$8)&amp;":"&amp;ADDRESS(Prcsses!$B76,$X$2-1+$P$8))))</f>
        <v>19741368.728522699</v>
      </c>
      <c r="AS346" s="5">
        <f ca="1">IF(AS$4="",0,SUMPRODUCT(INDIRECT(ADDRESS($B$78,$X$2)&amp;":"&amp;ADDRESS($B$78,$X$2-1+AS$8)),INDIRECT(ADDRESS($B$24,$X$2)&amp;":"&amp;ADDRESS($B$24,$X$2-1+AS$8)),INDIRECT("rP!"&amp;ADDRESS(Prcsses!$B76,$X$2+$P$8-AS$8)&amp;":"&amp;ADDRESS(Prcsses!$B76,$X$2-1+$P$8))))</f>
        <v>22105723.708788302</v>
      </c>
      <c r="AT346" s="5">
        <f ca="1">IF(AT$4="",0,SUMPRODUCT(INDIRECT(ADDRESS($B$78,$X$2)&amp;":"&amp;ADDRESS($B$78,$X$2-1+AT$8)),INDIRECT(ADDRESS($B$24,$X$2)&amp;":"&amp;ADDRESS($B$24,$X$2-1+AT$8)),INDIRECT("rP!"&amp;ADDRESS(Prcsses!$B76,$X$2+$P$8-AT$8)&amp;":"&amp;ADDRESS(Prcsses!$B76,$X$2-1+$P$8))))</f>
        <v>24453234.1911375</v>
      </c>
      <c r="AU346" s="5">
        <f ca="1">IF(AU$4="",0,SUMPRODUCT(INDIRECT(ADDRESS($B$78,$X$2)&amp;":"&amp;ADDRESS($B$78,$X$2-1+AU$8)),INDIRECT(ADDRESS($B$24,$X$2)&amp;":"&amp;ADDRESS($B$24,$X$2-1+AU$8)),INDIRECT("rP!"&amp;ADDRESS(Prcsses!$B76,$X$2+$P$8-AU$8)&amp;":"&amp;ADDRESS(Prcsses!$B76,$X$2-1+$P$8))))</f>
        <v>26800744.673486702</v>
      </c>
      <c r="AV346" s="5">
        <f ca="1">IF(AV$4="",0,SUMPRODUCT(INDIRECT(ADDRESS($B$78,$X$2)&amp;":"&amp;ADDRESS($B$78,$X$2-1+AV$8)),INDIRECT(ADDRESS($B$24,$X$2)&amp;":"&amp;ADDRESS($B$24,$X$2-1+AV$8)),INDIRECT("rP!"&amp;ADDRESS(Prcsses!$B76,$X$2+$P$8-AV$8)&amp;":"&amp;ADDRESS(Prcsses!$B76,$X$2-1+$P$8))))</f>
        <v>29289418.786174498</v>
      </c>
      <c r="AW346" s="5">
        <f ca="1">IF(AW$4="",0,SUMPRODUCT(INDIRECT(ADDRESS($B$78,$X$2)&amp;":"&amp;ADDRESS($B$78,$X$2-1+AW$8)),INDIRECT(ADDRESS($B$24,$X$2)&amp;":"&amp;ADDRESS($B$24,$X$2-1+AW$8)),INDIRECT("rP!"&amp;ADDRESS(Prcsses!$B76,$X$2+$P$8-AW$8)&amp;":"&amp;ADDRESS(Prcsses!$B76,$X$2-1+$P$8))))</f>
        <v>31929585.575323232</v>
      </c>
      <c r="AX346" s="5">
        <f ca="1">IF(AX$4="",0,SUMPRODUCT(INDIRECT(ADDRESS($B$78,$X$2)&amp;":"&amp;ADDRESS($B$78,$X$2-1+AX$8)),INDIRECT(ADDRESS($B$24,$X$2)&amp;":"&amp;ADDRESS($B$24,$X$2-1+AX$8)),INDIRECT("rP!"&amp;ADDRESS(Prcsses!$B76,$X$2+$P$8-AX$8)&amp;":"&amp;ADDRESS(Prcsses!$B76,$X$2-1+$P$8))))</f>
        <v>34555119.549131989</v>
      </c>
      <c r="AY346" s="5">
        <f ca="1">IF(AY$4="",0,SUMPRODUCT(INDIRECT(ADDRESS($B$78,$X$2)&amp;":"&amp;ADDRESS($B$78,$X$2-1+AY$8)),INDIRECT(ADDRESS($B$24,$X$2)&amp;":"&amp;ADDRESS($B$24,$X$2-1+AY$8)),INDIRECT("rP!"&amp;ADDRESS(Prcsses!$B76,$X$2+$P$8-AY$8)&amp;":"&amp;ADDRESS(Prcsses!$B76,$X$2-1+$P$8))))</f>
        <v>36986983.90814694</v>
      </c>
      <c r="AZ346" s="5">
        <f ca="1">IF(AZ$4="",0,SUMPRODUCT(INDIRECT(ADDRESS($B$78,$X$2)&amp;":"&amp;ADDRESS($B$78,$X$2-1+AZ$8)),INDIRECT(ADDRESS($B$24,$X$2)&amp;":"&amp;ADDRESS($B$24,$X$2-1+AZ$8)),INDIRECT("rP!"&amp;ADDRESS(Prcsses!$B76,$X$2+$P$8-AZ$8)&amp;":"&amp;ADDRESS(Prcsses!$B76,$X$2-1+$P$8))))</f>
        <v>39386139.621107824</v>
      </c>
      <c r="BA346" s="5">
        <f ca="1">IF(BA$4="",0,SUMPRODUCT(INDIRECT(ADDRESS($B$78,$X$2)&amp;":"&amp;ADDRESS($B$78,$X$2-1+BA$8)),INDIRECT(ADDRESS($B$24,$X$2)&amp;":"&amp;ADDRESS($B$24,$X$2-1+BA$8)),INDIRECT("rP!"&amp;ADDRESS(Prcsses!$B76,$X$2+$P$8-BA$8)&amp;":"&amp;ADDRESS(Prcsses!$B76,$X$2-1+$P$8))))</f>
        <v>41785295.334068708</v>
      </c>
      <c r="BB346" s="5">
        <f ca="1">IF(BB$4="",0,SUMPRODUCT(INDIRECT(ADDRESS($B$78,$X$2)&amp;":"&amp;ADDRESS($B$78,$X$2-1+BB$8)),INDIRECT(ADDRESS($B$24,$X$2)&amp;":"&amp;ADDRESS($B$24,$X$2-1+BB$8)),INDIRECT("rP!"&amp;ADDRESS(Prcsses!$B76,$X$2+$P$8-BB$8)&amp;":"&amp;ADDRESS(Prcsses!$B76,$X$2-1+$P$8))))</f>
        <v>44392057.9880578</v>
      </c>
      <c r="BC346" s="5">
        <f ca="1">IF(BC$4="",0,SUMPRODUCT(INDIRECT(ADDRESS($B$78,$X$2)&amp;":"&amp;ADDRESS($B$78,$X$2-1+BC$8)),INDIRECT(ADDRESS($B$24,$X$2)&amp;":"&amp;ADDRESS($B$24,$X$2-1+BC$8)),INDIRECT("rP!"&amp;ADDRESS(Prcsses!$B76,$X$2+$P$8-BC$8)&amp;":"&amp;ADDRESS(Prcsses!$B76,$X$2-1+$P$8))))</f>
        <v>46890058.916392669</v>
      </c>
      <c r="BD346" s="5">
        <f ca="1">IF(BD$4="",0,SUMPRODUCT(INDIRECT(ADDRESS($B$78,$X$2)&amp;":"&amp;ADDRESS($B$78,$X$2-1+BD$8)),INDIRECT(ADDRESS($B$24,$X$2)&amp;":"&amp;ADDRESS($B$24,$X$2-1+BD$8)),INDIRECT("rP!"&amp;ADDRESS(Prcsses!$B76,$X$2+$P$8-BD$8)&amp;":"&amp;ADDRESS(Prcsses!$B76,$X$2-1+$P$8))))</f>
        <v>48539958.300195873</v>
      </c>
      <c r="BE346" s="5">
        <f ca="1">IF(BE$4="",0,SUMPRODUCT(INDIRECT(ADDRESS($B$78,$X$2)&amp;":"&amp;ADDRESS($B$78,$X$2-1+BE$8)),INDIRECT(ADDRESS($B$24,$X$2)&amp;":"&amp;ADDRESS($B$24,$X$2-1+BE$8)),INDIRECT("rP!"&amp;ADDRESS(Prcsses!$B76,$X$2+$P$8-BE$8)&amp;":"&amp;ADDRESS(Prcsses!$B76,$X$2-1+$P$8))))</f>
        <v>48997877.153943002</v>
      </c>
      <c r="BF346" s="5">
        <f ca="1">IF(BF$4="",0,SUMPRODUCT(INDIRECT(ADDRESS($B$78,$X$2)&amp;":"&amp;ADDRESS($B$78,$X$2-1+BF$8)),INDIRECT(ADDRESS($B$24,$X$2)&amp;":"&amp;ADDRESS($B$24,$X$2-1+BF$8)),INDIRECT("rP!"&amp;ADDRESS(Prcsses!$B76,$X$2+$P$8-BF$8)&amp;":"&amp;ADDRESS(Prcsses!$B76,$X$2-1+$P$8))))</f>
        <v>49038742.772920437</v>
      </c>
      <c r="BG346" s="5">
        <f ca="1">IF(BG$4="",0,SUMPRODUCT(INDIRECT(ADDRESS($B$78,$X$2)&amp;":"&amp;ADDRESS($B$78,$X$2-1+BG$8)),INDIRECT(ADDRESS($B$24,$X$2)&amp;":"&amp;ADDRESS($B$24,$X$2-1+BG$8)),INDIRECT("rP!"&amp;ADDRESS(Prcsses!$B76,$X$2+$P$8-BG$8)&amp;":"&amp;ADDRESS(Prcsses!$B76,$X$2-1+$P$8))))</f>
        <v>49038742.772920437</v>
      </c>
      <c r="BH346" s="5">
        <f ca="1">IF(BH$4="",0,SUMPRODUCT(INDIRECT(ADDRESS($B$78,$X$2)&amp;":"&amp;ADDRESS($B$78,$X$2-1+BH$8)),INDIRECT(ADDRESS($B$24,$X$2)&amp;":"&amp;ADDRESS($B$24,$X$2-1+BH$8)),INDIRECT("rP!"&amp;ADDRESS(Prcsses!$B76,$X$2+$P$8-BH$8)&amp;":"&amp;ADDRESS(Prcsses!$B76,$X$2-1+$P$8))))</f>
        <v>49254513.241121285</v>
      </c>
      <c r="BI346" s="5">
        <f ca="1">IF(BI$4="",0,SUMPRODUCT(INDIRECT(ADDRESS($B$78,$X$2)&amp;":"&amp;ADDRESS($B$78,$X$2-1+BI$8)),INDIRECT(ADDRESS($B$24,$X$2)&amp;":"&amp;ADDRESS($B$24,$X$2-1+BI$8)),INDIRECT("rP!"&amp;ADDRESS(Prcsses!$B76,$X$2+$P$8-BI$8)&amp;":"&amp;ADDRESS(Prcsses!$B76,$X$2-1+$P$8))))</f>
        <v>49686054.17752298</v>
      </c>
      <c r="BJ346" s="5">
        <f ca="1">IF(BJ$4="",0,SUMPRODUCT(INDIRECT(ADDRESS($B$78,$X$2)&amp;":"&amp;ADDRESS($B$78,$X$2-1+BJ$8)),INDIRECT(ADDRESS($B$24,$X$2)&amp;":"&amp;ADDRESS($B$24,$X$2-1+BJ$8)),INDIRECT("rP!"&amp;ADDRESS(Prcsses!$B76,$X$2+$P$8-BJ$8)&amp;":"&amp;ADDRESS(Prcsses!$B76,$X$2-1+$P$8))))</f>
        <v>50063652.496874467</v>
      </c>
      <c r="BK346" s="5">
        <f ca="1">IF(BK$4="",0,SUMPRODUCT(INDIRECT(ADDRESS($B$78,$X$2)&amp;":"&amp;ADDRESS($B$78,$X$2-1+BK$8)),INDIRECT(ADDRESS($B$24,$X$2)&amp;":"&amp;ADDRESS($B$24,$X$2-1+BK$8)),INDIRECT("rP!"&amp;ADDRESS(Prcsses!$B76,$X$2+$P$8-BK$8)&amp;":"&amp;ADDRESS(Prcsses!$B76,$X$2-1+$P$8))))</f>
        <v>50117595.113924675</v>
      </c>
      <c r="BL346" s="5">
        <f ca="1">IF(BL$4="",0,SUMPRODUCT(INDIRECT(ADDRESS($B$78,$X$2)&amp;":"&amp;ADDRESS($B$78,$X$2-1+BL$8)),INDIRECT(ADDRESS($B$24,$X$2)&amp;":"&amp;ADDRESS($B$24,$X$2-1+BL$8)),INDIRECT("rP!"&amp;ADDRESS(Prcsses!$B76,$X$2+$P$8-BL$8)&amp;":"&amp;ADDRESS(Prcsses!$B76,$X$2-1+$P$8))))</f>
        <v>50117595.113924675</v>
      </c>
      <c r="BM346" s="5">
        <f ca="1">IF(BM$4="",0,SUMPRODUCT(INDIRECT(ADDRESS($B$78,$X$2)&amp;":"&amp;ADDRESS($B$78,$X$2-1+BM$8)),INDIRECT(ADDRESS($B$24,$X$2)&amp;":"&amp;ADDRESS($B$24,$X$2-1+BM$8)),INDIRECT("rP!"&amp;ADDRESS(Prcsses!$B76,$X$2+$P$8-BM$8)&amp;":"&amp;ADDRESS(Prcsses!$B76,$X$2-1+$P$8))))</f>
        <v>50117595.113924675</v>
      </c>
      <c r="BN346" s="5">
        <f ca="1">IF(BN$4="",0,SUMPRODUCT(INDIRECT(ADDRESS($B$78,$X$2)&amp;":"&amp;ADDRESS($B$78,$X$2-1+BN$8)),INDIRECT(ADDRESS($B$24,$X$2)&amp;":"&amp;ADDRESS($B$24,$X$2-1+BN$8)),INDIRECT("rP!"&amp;ADDRESS(Prcsses!$B76,$X$2+$P$8-BN$8)&amp;":"&amp;ADDRESS(Prcsses!$B76,$X$2-1+$P$8))))</f>
        <v>50338112.532425947</v>
      </c>
      <c r="BO346" s="5">
        <f ca="1">IF(BO$4="",0,SUMPRODUCT(INDIRECT(ADDRESS($B$78,$X$2)&amp;":"&amp;ADDRESS($B$78,$X$2-1+BO$8)),INDIRECT(ADDRESS($B$24,$X$2)&amp;":"&amp;ADDRESS($B$24,$X$2-1+BO$8)),INDIRECT("rP!"&amp;ADDRESS(Prcsses!$B76,$X$2+$P$8-BO$8)&amp;":"&amp;ADDRESS(Prcsses!$B76,$X$2-1+$P$8))))</f>
        <v>50779147.369428486</v>
      </c>
      <c r="BP346" s="5">
        <f ca="1">IF(BP$4="",0,SUMPRODUCT(INDIRECT(ADDRESS($B$78,$X$2)&amp;":"&amp;ADDRESS($B$78,$X$2-1+BP$8)),INDIRECT(ADDRESS($B$24,$X$2)&amp;":"&amp;ADDRESS($B$24,$X$2-1+BP$8)),INDIRECT("rP!"&amp;ADDRESS(Prcsses!$B76,$X$2+$P$8-BP$8)&amp;":"&amp;ADDRESS(Prcsses!$B76,$X$2-1+$P$8))))</f>
        <v>51165052.851805717</v>
      </c>
      <c r="BQ346" s="5">
        <f ca="1">IF(BQ$4="",0,SUMPRODUCT(INDIRECT(ADDRESS($B$78,$X$2)&amp;":"&amp;ADDRESS($B$78,$X$2-1+BQ$8)),INDIRECT(ADDRESS($B$24,$X$2)&amp;":"&amp;ADDRESS($B$24,$X$2-1+BQ$8)),INDIRECT("rP!"&amp;ADDRESS(Prcsses!$B76,$X$2+$P$8-BQ$8)&amp;":"&amp;ADDRESS(Prcsses!$B76,$X$2-1+$P$8))))</f>
        <v>51220182.206431031</v>
      </c>
      <c r="BR346" s="5">
        <f ca="1">IF(BR$4="",0,SUMPRODUCT(INDIRECT(ADDRESS($B$78,$X$2)&amp;":"&amp;ADDRESS($B$78,$X$2-1+BR$8)),INDIRECT(ADDRESS($B$24,$X$2)&amp;":"&amp;ADDRESS($B$24,$X$2-1+BR$8)),INDIRECT("rP!"&amp;ADDRESS(Prcsses!$B76,$X$2+$P$8-BR$8)&amp;":"&amp;ADDRESS(Prcsses!$B76,$X$2-1+$P$8))))</f>
        <v>51220182.206431031</v>
      </c>
      <c r="BS346" s="5">
        <f ca="1">IF(BS$4="",0,SUMPRODUCT(INDIRECT(ADDRESS($B$78,$X$2)&amp;":"&amp;ADDRESS($B$78,$X$2-1+BS$8)),INDIRECT(ADDRESS($B$24,$X$2)&amp;":"&amp;ADDRESS($B$24,$X$2-1+BS$8)),INDIRECT("rP!"&amp;ADDRESS(Prcsses!$B76,$X$2+$P$8-BS$8)&amp;":"&amp;ADDRESS(Prcsses!$B76,$X$2-1+$P$8))))</f>
        <v>51220182.206431031</v>
      </c>
      <c r="BT346" s="5">
        <f ca="1">IF(BT$4="",0,SUMPRODUCT(INDIRECT(ADDRESS($B$78,$X$2)&amp;":"&amp;ADDRESS($B$78,$X$2-1+BT$8)),INDIRECT(ADDRESS($B$24,$X$2)&amp;":"&amp;ADDRESS($B$24,$X$2-1+BT$8)),INDIRECT("rP!"&amp;ADDRESS(Prcsses!$B76,$X$2+$P$8-BT$8)&amp;":"&amp;ADDRESS(Prcsses!$B76,$X$2-1+$P$8))))</f>
        <v>51445551.008139327</v>
      </c>
      <c r="BU346" s="5">
        <f ca="1">IF(BU$4="",0,SUMPRODUCT(INDIRECT(ADDRESS($B$78,$X$2)&amp;":"&amp;ADDRESS($B$78,$X$2-1+BU$8)),INDIRECT(ADDRESS($B$24,$X$2)&amp;":"&amp;ADDRESS($B$24,$X$2-1+BU$8)),INDIRECT("rP!"&amp;ADDRESS(Prcsses!$B76,$X$2+$P$8-BU$8)&amp;":"&amp;ADDRESS(Prcsses!$B76,$X$2-1+$P$8))))</f>
        <v>51896288.611555919</v>
      </c>
      <c r="BV346" s="5">
        <f ca="1">IF(BV$4="",0,SUMPRODUCT(INDIRECT(ADDRESS($B$78,$X$2)&amp;":"&amp;ADDRESS($B$78,$X$2-1+BV$8)),INDIRECT(ADDRESS($B$24,$X$2)&amp;":"&amp;ADDRESS($B$24,$X$2-1+BV$8)),INDIRECT("rP!"&amp;ADDRESS(Prcsses!$B76,$X$2+$P$8-BV$8)&amp;":"&amp;ADDRESS(Prcsses!$B76,$X$2-1+$P$8))))</f>
        <v>52290684.014545441</v>
      </c>
      <c r="BW346" s="5">
        <f ca="1">IF(BW$4="",0,SUMPRODUCT(INDIRECT(ADDRESS($B$78,$X$2)&amp;":"&amp;ADDRESS($B$78,$X$2-1+BW$8)),INDIRECT(ADDRESS($B$24,$X$2)&amp;":"&amp;ADDRESS($B$24,$X$2-1+BW$8)),INDIRECT("rP!"&amp;ADDRESS(Prcsses!$B76,$X$2+$P$8-BW$8)&amp;":"&amp;ADDRESS(Prcsses!$B76,$X$2-1+$P$8))))</f>
        <v>52347026.214972518</v>
      </c>
      <c r="BX346" s="5">
        <f ca="1">IF(BX$4="",0,SUMPRODUCT(INDIRECT(ADDRESS($B$78,$X$2)&amp;":"&amp;ADDRESS($B$78,$X$2-1+BX$8)),INDIRECT(ADDRESS($B$24,$X$2)&amp;":"&amp;ADDRESS($B$24,$X$2-1+BX$8)),INDIRECT("rP!"&amp;ADDRESS(Prcsses!$B76,$X$2+$P$8-BX$8)&amp;":"&amp;ADDRESS(Prcsses!$B76,$X$2-1+$P$8))))</f>
        <v>52347026.214972518</v>
      </c>
      <c r="BY346" s="5">
        <f ca="1">IF(BY$4="",0,SUMPRODUCT(INDIRECT(ADDRESS($B$78,$X$2)&amp;":"&amp;ADDRESS($B$78,$X$2-1+BY$8)),INDIRECT(ADDRESS($B$24,$X$2)&amp;":"&amp;ADDRESS($B$24,$X$2-1+BY$8)),INDIRECT("rP!"&amp;ADDRESS(Prcsses!$B76,$X$2+$P$8-BY$8)&amp;":"&amp;ADDRESS(Prcsses!$B76,$X$2-1+$P$8))))</f>
        <v>52347026.214972518</v>
      </c>
      <c r="BZ346" s="5">
        <f ca="1">IF(BZ$4="",0,SUMPRODUCT(INDIRECT(ADDRESS($B$78,$X$2)&amp;":"&amp;ADDRESS($B$78,$X$2-1+BZ$8)),INDIRECT(ADDRESS($B$24,$X$2)&amp;":"&amp;ADDRESS($B$24,$X$2-1+BZ$8)),INDIRECT("rP!"&amp;ADDRESS(Prcsses!$B76,$X$2+$P$8-BZ$8)&amp;":"&amp;ADDRESS(Prcsses!$B76,$X$2-1+$P$8))))</f>
        <v>52577353.130318396</v>
      </c>
      <c r="CA346" s="5">
        <f ca="1">IF(CA$4="",0,SUMPRODUCT(INDIRECT(ADDRESS($B$78,$X$2)&amp;":"&amp;ADDRESS($B$78,$X$2-1+CA$8)),INDIRECT(ADDRESS($B$24,$X$2)&amp;":"&amp;ADDRESS($B$24,$X$2-1+CA$8)),INDIRECT("rP!"&amp;ADDRESS(Prcsses!$B76,$X$2+$P$8-CA$8)&amp;":"&amp;ADDRESS(Prcsses!$B76,$X$2-1+$P$8))))</f>
        <v>53038006.961010151</v>
      </c>
      <c r="CB346" s="5">
        <f ca="1">IF(CB$4="",0,SUMPRODUCT(INDIRECT(ADDRESS($B$78,$X$2)&amp;":"&amp;ADDRESS($B$78,$X$2-1+CB$8)),INDIRECT(ADDRESS($B$24,$X$2)&amp;":"&amp;ADDRESS($B$24,$X$2-1+CB$8)),INDIRECT("rP!"&amp;ADDRESS(Prcsses!$B76,$X$2+$P$8-CB$8)&amp;":"&amp;ADDRESS(Prcsses!$B76,$X$2-1+$P$8))))</f>
        <v>53441079.062865436</v>
      </c>
      <c r="CC346" s="5">
        <f ca="1">IF(CC$4="",0,SUMPRODUCT(INDIRECT(ADDRESS($B$78,$X$2)&amp;":"&amp;ADDRESS($B$78,$X$2-1+CC$8)),INDIRECT(ADDRESS($B$24,$X$2)&amp;":"&amp;ADDRESS($B$24,$X$2-1+CC$8)),INDIRECT("rP!"&amp;ADDRESS(Prcsses!$B76,$X$2+$P$8-CC$8)&amp;":"&amp;ADDRESS(Prcsses!$B76,$X$2-1+$P$8))))</f>
        <v>53498660.791701905</v>
      </c>
      <c r="CD346" s="5">
        <f ca="1">IF(CD$4="",0,SUMPRODUCT(INDIRECT(ADDRESS($B$78,$X$2)&amp;":"&amp;ADDRESS($B$78,$X$2-1+CD$8)),INDIRECT(ADDRESS($B$24,$X$2)&amp;":"&amp;ADDRESS($B$24,$X$2-1+CD$8)),INDIRECT("rP!"&amp;ADDRESS(Prcsses!$B76,$X$2+$P$8-CD$8)&amp;":"&amp;ADDRESS(Prcsses!$B76,$X$2-1+$P$8))))</f>
        <v>53498660.791701905</v>
      </c>
      <c r="CE346" s="5">
        <f ca="1">IF(CE$4="",0,SUMPRODUCT(INDIRECT(ADDRESS($B$78,$X$2)&amp;":"&amp;ADDRESS($B$78,$X$2-1+CE$8)),INDIRECT(ADDRESS($B$24,$X$2)&amp;":"&amp;ADDRESS($B$24,$X$2-1+CE$8)),INDIRECT("rP!"&amp;ADDRESS(Prcsses!$B76,$X$2+$P$8-CE$8)&amp;":"&amp;ADDRESS(Prcsses!$B76,$X$2-1+$P$8))))</f>
        <v>53498660.791701905</v>
      </c>
      <c r="CF346" s="5">
        <f ca="1">IF(CF$4="",0,SUMPRODUCT(INDIRECT(ADDRESS($B$78,$X$2)&amp;":"&amp;ADDRESS($B$78,$X$2-1+CF$8)),INDIRECT(ADDRESS($B$24,$X$2)&amp;":"&amp;ADDRESS($B$24,$X$2-1+CF$8)),INDIRECT("rP!"&amp;ADDRESS(Prcsses!$B76,$X$2+$P$8-CF$8)&amp;":"&amp;ADDRESS(Prcsses!$B76,$X$2-1+$P$8))))</f>
        <v>0</v>
      </c>
    </row>
    <row r="347" spans="2:84" x14ac:dyDescent="0.3">
      <c r="B347" s="13">
        <f>ROW()</f>
        <v>347</v>
      </c>
    </row>
    <row r="348" spans="2:84" x14ac:dyDescent="0.3">
      <c r="B348" s="13">
        <f>ROW()</f>
        <v>348</v>
      </c>
      <c r="H348" s="1" t="s">
        <v>157</v>
      </c>
      <c r="M348" s="53" t="s">
        <v>18</v>
      </c>
      <c r="P348" s="72" t="str">
        <f>Lists!$AI$10</f>
        <v>CF(-)</v>
      </c>
      <c r="U348" s="5">
        <f ca="1">SUM(INDIRECT(ADDRESS($B348,$X$2)&amp;":"&amp;ADDRESS($B348,$X$2-1+$P$8)))</f>
        <v>1506049924.3469265</v>
      </c>
      <c r="X348" s="5">
        <f ca="1">IF(X$4="",0,X349+X357)</f>
        <v>0</v>
      </c>
      <c r="Y348" s="5">
        <f t="shared" ref="Y348:CF348" ca="1" si="478">IF(Y$4="",0,Y349+Y357)</f>
        <v>0</v>
      </c>
      <c r="Z348" s="5">
        <f t="shared" ca="1" si="478"/>
        <v>0</v>
      </c>
      <c r="AA348" s="5">
        <f t="shared" ca="1" si="478"/>
        <v>0</v>
      </c>
      <c r="AB348" s="5">
        <f t="shared" ca="1" si="478"/>
        <v>0</v>
      </c>
      <c r="AC348" s="5">
        <f t="shared" ca="1" si="478"/>
        <v>0</v>
      </c>
      <c r="AD348" s="5">
        <f t="shared" ca="1" si="478"/>
        <v>0</v>
      </c>
      <c r="AE348" s="5">
        <f t="shared" ca="1" si="478"/>
        <v>0</v>
      </c>
      <c r="AF348" s="5">
        <f t="shared" ca="1" si="478"/>
        <v>0</v>
      </c>
      <c r="AG348" s="5">
        <f t="shared" ca="1" si="478"/>
        <v>0</v>
      </c>
      <c r="AH348" s="5">
        <f t="shared" ca="1" si="478"/>
        <v>0</v>
      </c>
      <c r="AI348" s="5">
        <f t="shared" ca="1" si="478"/>
        <v>0</v>
      </c>
      <c r="AJ348" s="5">
        <f t="shared" ca="1" si="478"/>
        <v>1767743.6399999997</v>
      </c>
      <c r="AK348" s="5">
        <f t="shared" ca="1" si="478"/>
        <v>3781073.7</v>
      </c>
      <c r="AL348" s="5">
        <f t="shared" ca="1" si="478"/>
        <v>5530506.2999999998</v>
      </c>
      <c r="AM348" s="5">
        <f t="shared" ca="1" si="478"/>
        <v>7225005.7799999993</v>
      </c>
      <c r="AN348" s="5">
        <f t="shared" ca="1" si="478"/>
        <v>8919505.2599999998</v>
      </c>
      <c r="AO348" s="5">
        <f t="shared" ca="1" si="478"/>
        <v>10614004.74</v>
      </c>
      <c r="AP348" s="5">
        <f t="shared" ca="1" si="478"/>
        <v>12468401.2152</v>
      </c>
      <c r="AQ348" s="5">
        <f t="shared" ca="1" si="478"/>
        <v>14272077.149999997</v>
      </c>
      <c r="AR348" s="5">
        <f t="shared" ca="1" si="478"/>
        <v>16011453.243599996</v>
      </c>
      <c r="AS348" s="5">
        <f t="shared" ca="1" si="478"/>
        <v>17739842.713199995</v>
      </c>
      <c r="AT348" s="5">
        <f t="shared" ca="1" si="478"/>
        <v>19468232.182799999</v>
      </c>
      <c r="AU348" s="5">
        <f t="shared" ca="1" si="478"/>
        <v>21196621.652399998</v>
      </c>
      <c r="AV348" s="5">
        <f t="shared" ca="1" si="478"/>
        <v>23215139.021951996</v>
      </c>
      <c r="AW348" s="5">
        <f t="shared" ca="1" si="478"/>
        <v>25125176.52612</v>
      </c>
      <c r="AX348" s="5">
        <f t="shared" ca="1" si="478"/>
        <v>26909425.862423997</v>
      </c>
      <c r="AY348" s="5">
        <f t="shared" ca="1" si="478"/>
        <v>28672383.121415991</v>
      </c>
      <c r="AZ348" s="5">
        <f t="shared" ca="1" si="478"/>
        <v>30435340.380407989</v>
      </c>
      <c r="BA348" s="5">
        <f t="shared" ca="1" si="478"/>
        <v>32198297.639399998</v>
      </c>
      <c r="BB348" s="5">
        <f t="shared" ca="1" si="478"/>
        <v>34386758.980487995</v>
      </c>
      <c r="BC348" s="5">
        <f t="shared" ca="1" si="478"/>
        <v>35753075.2109304</v>
      </c>
      <c r="BD348" s="5">
        <f t="shared" ca="1" si="478"/>
        <v>36235655.940823197</v>
      </c>
      <c r="BE348" s="5">
        <f t="shared" ca="1" si="478"/>
        <v>36444327.212627999</v>
      </c>
      <c r="BF348" s="5">
        <f t="shared" ca="1" si="478"/>
        <v>36623850.751228325</v>
      </c>
      <c r="BG348" s="5">
        <f t="shared" ca="1" si="478"/>
        <v>36803374.289828643</v>
      </c>
      <c r="BH348" s="5">
        <f t="shared" ca="1" si="478"/>
        <v>37437962.396760695</v>
      </c>
      <c r="BI348" s="5">
        <f t="shared" ca="1" si="478"/>
        <v>37870692.51452449</v>
      </c>
      <c r="BJ348" s="5">
        <f t="shared" ca="1" si="478"/>
        <v>38088783.803742193</v>
      </c>
      <c r="BK348" s="5">
        <f t="shared" ca="1" si="478"/>
        <v>38271897.813114516</v>
      </c>
      <c r="BL348" s="5">
        <f t="shared" ca="1" si="478"/>
        <v>38455011.822486848</v>
      </c>
      <c r="BM348" s="5">
        <f t="shared" ca="1" si="478"/>
        <v>38638125.831859171</v>
      </c>
      <c r="BN348" s="5">
        <f t="shared" ca="1" si="478"/>
        <v>39300210.232093513</v>
      </c>
      <c r="BO348" s="5">
        <f t="shared" ca="1" si="478"/>
        <v>39748764.102173612</v>
      </c>
      <c r="BP348" s="5">
        <f t="shared" ca="1" si="478"/>
        <v>39971217.21717567</v>
      </c>
      <c r="BQ348" s="5">
        <f t="shared" ca="1" si="478"/>
        <v>40157993.506735444</v>
      </c>
      <c r="BR348" s="5">
        <f t="shared" ca="1" si="478"/>
        <v>40344769.796295218</v>
      </c>
      <c r="BS348" s="5">
        <f t="shared" ca="1" si="478"/>
        <v>40531546.085854992</v>
      </c>
      <c r="BT348" s="5">
        <f t="shared" ca="1" si="478"/>
        <v>41221972.795880929</v>
      </c>
      <c r="BU348" s="5">
        <f t="shared" ca="1" si="478"/>
        <v>41686810.276322886</v>
      </c>
      <c r="BV348" s="5">
        <f t="shared" ca="1" si="478"/>
        <v>41913712.453624986</v>
      </c>
      <c r="BW348" s="5">
        <f t="shared" ca="1" si="478"/>
        <v>42104224.268975958</v>
      </c>
      <c r="BX348" s="5">
        <f t="shared" ca="1" si="478"/>
        <v>42294736.084326923</v>
      </c>
      <c r="BY348" s="5">
        <f t="shared" ca="1" si="478"/>
        <v>42485247.899677888</v>
      </c>
      <c r="BZ348" s="5">
        <f t="shared" ca="1" si="478"/>
        <v>43204885.778127022</v>
      </c>
      <c r="CA348" s="5">
        <f t="shared" ca="1" si="478"/>
        <v>43686478.79179728</v>
      </c>
      <c r="CB348" s="5">
        <f t="shared" ca="1" si="478"/>
        <v>43917919.012645416</v>
      </c>
      <c r="CC348" s="5">
        <f t="shared" ca="1" si="478"/>
        <v>44112241.064303406</v>
      </c>
      <c r="CD348" s="5">
        <f t="shared" ca="1" si="478"/>
        <v>44306563.115961388</v>
      </c>
      <c r="CE348" s="5">
        <f t="shared" ca="1" si="478"/>
        <v>44500885.167619377</v>
      </c>
      <c r="CF348" s="5">
        <f t="shared" ca="1" si="478"/>
        <v>0</v>
      </c>
    </row>
    <row r="349" spans="2:84" s="2" customFormat="1" x14ac:dyDescent="0.3">
      <c r="B349" s="126">
        <f>ROW()</f>
        <v>349</v>
      </c>
      <c r="H349" s="2" t="str">
        <f>H348</f>
        <v>Оплата себест. закупок и затрат</v>
      </c>
      <c r="I349" s="2" t="str">
        <f>$I$12</f>
        <v>Металлопрокат для B2C</v>
      </c>
      <c r="M349" s="127" t="s">
        <v>18</v>
      </c>
      <c r="O349" s="8"/>
      <c r="P349" s="72"/>
      <c r="Q349" s="129"/>
      <c r="U349" s="130">
        <f ca="1">SUM(INDIRECT(ADDRESS($B349,$X$2)&amp;":"&amp;ADDRESS($B349,$X$2-1+$P$8)))</f>
        <v>224477215.46072665</v>
      </c>
      <c r="X349" s="130">
        <f ca="1">IF(X$4="",0,SUM(X350:X356))</f>
        <v>0</v>
      </c>
      <c r="Y349" s="130">
        <f t="shared" ref="Y349:CF349" ca="1" si="479">IF(Y$4="",0,SUM(Y350:Y356))</f>
        <v>0</v>
      </c>
      <c r="Z349" s="130">
        <f t="shared" ca="1" si="479"/>
        <v>0</v>
      </c>
      <c r="AA349" s="130">
        <f t="shared" ca="1" si="479"/>
        <v>0</v>
      </c>
      <c r="AB349" s="130">
        <f t="shared" ca="1" si="479"/>
        <v>0</v>
      </c>
      <c r="AC349" s="130">
        <f t="shared" ca="1" si="479"/>
        <v>0</v>
      </c>
      <c r="AD349" s="130">
        <f t="shared" ca="1" si="479"/>
        <v>0</v>
      </c>
      <c r="AE349" s="130">
        <f t="shared" ca="1" si="479"/>
        <v>0</v>
      </c>
      <c r="AF349" s="130">
        <f t="shared" ca="1" si="479"/>
        <v>0</v>
      </c>
      <c r="AG349" s="130">
        <f t="shared" ca="1" si="479"/>
        <v>0</v>
      </c>
      <c r="AH349" s="130">
        <f t="shared" ca="1" si="479"/>
        <v>0</v>
      </c>
      <c r="AI349" s="130">
        <f t="shared" ca="1" si="479"/>
        <v>0</v>
      </c>
      <c r="AJ349" s="130">
        <f t="shared" ca="1" si="479"/>
        <v>227951.63999999998</v>
      </c>
      <c r="AK349" s="130">
        <f t="shared" ca="1" si="479"/>
        <v>452313.89999999997</v>
      </c>
      <c r="AL349" s="130">
        <f t="shared" ca="1" si="479"/>
        <v>621482.94000000006</v>
      </c>
      <c r="AM349" s="130">
        <f t="shared" ca="1" si="479"/>
        <v>790651.97999999986</v>
      </c>
      <c r="AN349" s="130">
        <f t="shared" ca="1" si="479"/>
        <v>959821.02</v>
      </c>
      <c r="AO349" s="130">
        <f t="shared" ca="1" si="479"/>
        <v>1128990.06</v>
      </c>
      <c r="AP349" s="130">
        <f t="shared" ca="1" si="479"/>
        <v>1316395.2311999998</v>
      </c>
      <c r="AQ349" s="130">
        <f t="shared" ca="1" si="479"/>
        <v>1496674.7027999999</v>
      </c>
      <c r="AR349" s="130">
        <f t="shared" ca="1" si="479"/>
        <v>1669227.1235999994</v>
      </c>
      <c r="AS349" s="130">
        <f t="shared" ca="1" si="479"/>
        <v>1841779.5443999998</v>
      </c>
      <c r="AT349" s="130">
        <f t="shared" ca="1" si="479"/>
        <v>2014331.9651999995</v>
      </c>
      <c r="AU349" s="130">
        <f t="shared" ca="1" si="479"/>
        <v>2186884.3859999995</v>
      </c>
      <c r="AV349" s="130">
        <f t="shared" ca="1" si="479"/>
        <v>2391988.3009919999</v>
      </c>
      <c r="AW349" s="130">
        <f t="shared" ca="1" si="479"/>
        <v>2582629.0121520003</v>
      </c>
      <c r="AX349" s="130">
        <f t="shared" ca="1" si="479"/>
        <v>2758632.4813680002</v>
      </c>
      <c r="AY349" s="130">
        <f t="shared" ca="1" si="479"/>
        <v>2934635.950583999</v>
      </c>
      <c r="AZ349" s="130">
        <f t="shared" ca="1" si="479"/>
        <v>3110639.4198000003</v>
      </c>
      <c r="BA349" s="130">
        <f t="shared" ca="1" si="479"/>
        <v>3286642.8890159992</v>
      </c>
      <c r="BB349" s="130">
        <f t="shared" ca="1" si="479"/>
        <v>3510078.5354831996</v>
      </c>
      <c r="BC349" s="130">
        <f t="shared" ca="1" si="479"/>
        <v>3711422.8239969597</v>
      </c>
      <c r="BD349" s="130">
        <f t="shared" ca="1" si="479"/>
        <v>3890946.3625972797</v>
      </c>
      <c r="BE349" s="130">
        <f t="shared" ca="1" si="479"/>
        <v>4070469.9011975997</v>
      </c>
      <c r="BF349" s="130">
        <f t="shared" ca="1" si="479"/>
        <v>4249993.4397979202</v>
      </c>
      <c r="BG349" s="130">
        <f t="shared" ca="1" si="479"/>
        <v>4429516.9783982402</v>
      </c>
      <c r="BH349" s="130">
        <f t="shared" ca="1" si="479"/>
        <v>4671935.5840336513</v>
      </c>
      <c r="BI349" s="130">
        <f t="shared" ca="1" si="479"/>
        <v>4884335.3367108591</v>
      </c>
      <c r="BJ349" s="130">
        <f t="shared" ca="1" si="479"/>
        <v>5067449.3460831838</v>
      </c>
      <c r="BK349" s="130">
        <f t="shared" ca="1" si="479"/>
        <v>5250563.3554555122</v>
      </c>
      <c r="BL349" s="130">
        <f t="shared" ca="1" si="479"/>
        <v>5433677.3648278378</v>
      </c>
      <c r="BM349" s="130">
        <f t="shared" ca="1" si="479"/>
        <v>5616791.3742001634</v>
      </c>
      <c r="BN349" s="130">
        <f t="shared" ca="1" si="479"/>
        <v>5878862.8831119277</v>
      </c>
      <c r="BO349" s="130">
        <f t="shared" ca="1" si="479"/>
        <v>6102679.7808037112</v>
      </c>
      <c r="BP349" s="130">
        <f t="shared" ca="1" si="479"/>
        <v>6289456.0703634853</v>
      </c>
      <c r="BQ349" s="130">
        <f t="shared" ca="1" si="479"/>
        <v>6476232.3599232584</v>
      </c>
      <c r="BR349" s="130">
        <f t="shared" ca="1" si="479"/>
        <v>6663008.6494830297</v>
      </c>
      <c r="BS349" s="130">
        <f t="shared" ca="1" si="479"/>
        <v>6849784.9390428029</v>
      </c>
      <c r="BT349" s="130">
        <f t="shared" ca="1" si="479"/>
        <v>7132198.4999197191</v>
      </c>
      <c r="BU349" s="130">
        <f t="shared" ca="1" si="479"/>
        <v>7367804.2685255967</v>
      </c>
      <c r="BV349" s="130">
        <f t="shared" ca="1" si="479"/>
        <v>7558316.0838765651</v>
      </c>
      <c r="BW349" s="130">
        <f t="shared" ca="1" si="479"/>
        <v>7748827.8992275335</v>
      </c>
      <c r="BX349" s="130">
        <f t="shared" ca="1" si="479"/>
        <v>7939339.7145785009</v>
      </c>
      <c r="BY349" s="130">
        <f t="shared" ca="1" si="479"/>
        <v>8129851.5299294703</v>
      </c>
      <c r="BZ349" s="130">
        <f t="shared" ca="1" si="479"/>
        <v>8433315.9962465819</v>
      </c>
      <c r="CA349" s="130">
        <f t="shared" ca="1" si="479"/>
        <v>8681092.6638440359</v>
      </c>
      <c r="CB349" s="130">
        <f t="shared" ca="1" si="479"/>
        <v>8875414.7155020237</v>
      </c>
      <c r="CC349" s="130">
        <f t="shared" ca="1" si="479"/>
        <v>9069736.7671600115</v>
      </c>
      <c r="CD349" s="130">
        <f t="shared" ca="1" si="479"/>
        <v>9264058.8188179974</v>
      </c>
      <c r="CE349" s="130">
        <f t="shared" ca="1" si="479"/>
        <v>9458380.870475987</v>
      </c>
      <c r="CF349" s="130">
        <f t="shared" ca="1" si="479"/>
        <v>0</v>
      </c>
    </row>
    <row r="350" spans="2:84" x14ac:dyDescent="0.3">
      <c r="B350" s="13">
        <f>ROW()</f>
        <v>350</v>
      </c>
      <c r="H350" s="1" t="str">
        <f>$H$348</f>
        <v>Оплата себест. закупок и затрат</v>
      </c>
      <c r="I350" s="1" t="str">
        <f>Prcsses!I14</f>
        <v>Металлопрокат</v>
      </c>
      <c r="M350" s="53" t="s">
        <v>18</v>
      </c>
      <c r="U350" s="5">
        <f t="shared" ref="U350:U355" ca="1" si="480">SUM(INDIRECT(ADDRESS($B350,$X$2)&amp;":"&amp;ADDRESS($B350,$X$2-1+$P$8)))</f>
        <v>165850379.83679664</v>
      </c>
      <c r="X350" s="5">
        <f ca="1">IF(X$4="",0,SUMPRODUCT(INDIRECT(ADDRESS($B47,$X$2)&amp;":"&amp;ADDRESS($B47,$X$2-1+X$8)),INDIRECT(ADDRESS($B$12,$X$2)&amp;":"&amp;ADDRESS($B$12,$X$2-1+X$8)),INDIRECT("rP!"&amp;ADDRESS(Prcsses!$B32,$X$2+$P$8-X$8)&amp;":"&amp;ADDRESS(Prcsses!$B32,$X$2-1+$P$8))))</f>
        <v>0</v>
      </c>
      <c r="Y350" s="5">
        <f ca="1">IF(Y$4="",0,SUMPRODUCT(INDIRECT(ADDRESS($B47,$X$2)&amp;":"&amp;ADDRESS($B47,$X$2-1+Y$8)),INDIRECT(ADDRESS($B$12,$X$2)&amp;":"&amp;ADDRESS($B$12,$X$2-1+Y$8)),INDIRECT("rP!"&amp;ADDRESS(Prcsses!$B32,$X$2+$P$8-Y$8)&amp;":"&amp;ADDRESS(Prcsses!$B32,$X$2-1+$P$8))))</f>
        <v>0</v>
      </c>
      <c r="Z350" s="5">
        <f ca="1">IF(Z$4="",0,SUMPRODUCT(INDIRECT(ADDRESS($B47,$X$2)&amp;":"&amp;ADDRESS($B47,$X$2-1+Z$8)),INDIRECT(ADDRESS($B$12,$X$2)&amp;":"&amp;ADDRESS($B$12,$X$2-1+Z$8)),INDIRECT("rP!"&amp;ADDRESS(Prcsses!$B32,$X$2+$P$8-Z$8)&amp;":"&amp;ADDRESS(Prcsses!$B32,$X$2-1+$P$8))))</f>
        <v>0</v>
      </c>
      <c r="AA350" s="5">
        <f ca="1">IF(AA$4="",0,SUMPRODUCT(INDIRECT(ADDRESS($B47,$X$2)&amp;":"&amp;ADDRESS($B47,$X$2-1+AA$8)),INDIRECT(ADDRESS($B$12,$X$2)&amp;":"&amp;ADDRESS($B$12,$X$2-1+AA$8)),INDIRECT("rP!"&amp;ADDRESS(Prcsses!$B32,$X$2+$P$8-AA$8)&amp;":"&amp;ADDRESS(Prcsses!$B32,$X$2-1+$P$8))))</f>
        <v>0</v>
      </c>
      <c r="AB350" s="5">
        <f ca="1">IF(AB$4="",0,SUMPRODUCT(INDIRECT(ADDRESS($B47,$X$2)&amp;":"&amp;ADDRESS($B47,$X$2-1+AB$8)),INDIRECT(ADDRESS($B$12,$X$2)&amp;":"&amp;ADDRESS($B$12,$X$2-1+AB$8)),INDIRECT("rP!"&amp;ADDRESS(Prcsses!$B32,$X$2+$P$8-AB$8)&amp;":"&amp;ADDRESS(Prcsses!$B32,$X$2-1+$P$8))))</f>
        <v>0</v>
      </c>
      <c r="AC350" s="5">
        <f ca="1">IF(AC$4="",0,SUMPRODUCT(INDIRECT(ADDRESS($B47,$X$2)&amp;":"&amp;ADDRESS($B47,$X$2-1+AC$8)),INDIRECT(ADDRESS($B$12,$X$2)&amp;":"&amp;ADDRESS($B$12,$X$2-1+AC$8)),INDIRECT("rP!"&amp;ADDRESS(Prcsses!$B32,$X$2+$P$8-AC$8)&amp;":"&amp;ADDRESS(Prcsses!$B32,$X$2-1+$P$8))))</f>
        <v>0</v>
      </c>
      <c r="AD350" s="5">
        <f ca="1">IF(AD$4="",0,SUMPRODUCT(INDIRECT(ADDRESS($B47,$X$2)&amp;":"&amp;ADDRESS($B47,$X$2-1+AD$8)),INDIRECT(ADDRESS($B$12,$X$2)&amp;":"&amp;ADDRESS($B$12,$X$2-1+AD$8)),INDIRECT("rP!"&amp;ADDRESS(Prcsses!$B32,$X$2+$P$8-AD$8)&amp;":"&amp;ADDRESS(Prcsses!$B32,$X$2-1+$P$8))))</f>
        <v>0</v>
      </c>
      <c r="AE350" s="5">
        <f ca="1">IF(AE$4="",0,SUMPRODUCT(INDIRECT(ADDRESS($B47,$X$2)&amp;":"&amp;ADDRESS($B47,$X$2-1+AE$8)),INDIRECT(ADDRESS($B$12,$X$2)&amp;":"&amp;ADDRESS($B$12,$X$2-1+AE$8)),INDIRECT("rP!"&amp;ADDRESS(Prcsses!$B32,$X$2+$P$8-AE$8)&amp;":"&amp;ADDRESS(Prcsses!$B32,$X$2-1+$P$8))))</f>
        <v>0</v>
      </c>
      <c r="AF350" s="5">
        <f ca="1">IF(AF$4="",0,SUMPRODUCT(INDIRECT(ADDRESS($B47,$X$2)&amp;":"&amp;ADDRESS($B47,$X$2-1+AF$8)),INDIRECT(ADDRESS($B$12,$X$2)&amp;":"&amp;ADDRESS($B$12,$X$2-1+AF$8)),INDIRECT("rP!"&amp;ADDRESS(Prcsses!$B32,$X$2+$P$8-AF$8)&amp;":"&amp;ADDRESS(Prcsses!$B32,$X$2-1+$P$8))))</f>
        <v>0</v>
      </c>
      <c r="AG350" s="5">
        <f ca="1">IF(AG$4="",0,SUMPRODUCT(INDIRECT(ADDRESS($B47,$X$2)&amp;":"&amp;ADDRESS($B47,$X$2-1+AG$8)),INDIRECT(ADDRESS($B$12,$X$2)&amp;":"&amp;ADDRESS($B$12,$X$2-1+AG$8)),INDIRECT("rP!"&amp;ADDRESS(Prcsses!$B32,$X$2+$P$8-AG$8)&amp;":"&amp;ADDRESS(Prcsses!$B32,$X$2-1+$P$8))))</f>
        <v>0</v>
      </c>
      <c r="AH350" s="5">
        <f ca="1">IF(AH$4="",0,SUMPRODUCT(INDIRECT(ADDRESS($B47,$X$2)&amp;":"&amp;ADDRESS($B47,$X$2-1+AH$8)),INDIRECT(ADDRESS($B$12,$X$2)&amp;":"&amp;ADDRESS($B$12,$X$2-1+AH$8)),INDIRECT("rP!"&amp;ADDRESS(Prcsses!$B32,$X$2+$P$8-AH$8)&amp;":"&amp;ADDRESS(Prcsses!$B32,$X$2-1+$P$8))))</f>
        <v>0</v>
      </c>
      <c r="AI350" s="5">
        <f ca="1">IF(AI$4="",0,SUMPRODUCT(INDIRECT(ADDRESS($B47,$X$2)&amp;":"&amp;ADDRESS($B47,$X$2-1+AI$8)),INDIRECT(ADDRESS($B$12,$X$2)&amp;":"&amp;ADDRESS($B$12,$X$2-1+AI$8)),INDIRECT("rP!"&amp;ADDRESS(Prcsses!$B32,$X$2+$P$8-AI$8)&amp;":"&amp;ADDRESS(Prcsses!$B32,$X$2-1+$P$8))))</f>
        <v>0</v>
      </c>
      <c r="AJ350" s="5">
        <f ca="1">IF(AJ$4="",0,SUMPRODUCT(INDIRECT(ADDRESS($B47,$X$2)&amp;":"&amp;ADDRESS($B47,$X$2-1+AJ$8)),INDIRECT(ADDRESS($B$12,$X$2)&amp;":"&amp;ADDRESS($B$12,$X$2-1+AJ$8)),INDIRECT("rP!"&amp;ADDRESS(Prcsses!$B32,$X$2+$P$8-AJ$8)&amp;":"&amp;ADDRESS(Prcsses!$B32,$X$2-1+$P$8))))</f>
        <v>174787.20000000001</v>
      </c>
      <c r="AK350" s="5">
        <f ca="1">IF(AK$4="",0,SUMPRODUCT(INDIRECT(ADDRESS($B47,$X$2)&amp;":"&amp;ADDRESS($B47,$X$2-1+AK$8)),INDIRECT(ADDRESS($B$12,$X$2)&amp;":"&amp;ADDRESS($B$12,$X$2-1+AK$8)),INDIRECT("rP!"&amp;ADDRESS(Prcsses!$B32,$X$2+$P$8-AK$8)&amp;":"&amp;ADDRESS(Prcsses!$B32,$X$2-1+$P$8))))</f>
        <v>337089.6</v>
      </c>
      <c r="AL350" s="5">
        <f ca="1">IF(AL$4="",0,SUMPRODUCT(INDIRECT(ADDRESS($B47,$X$2)&amp;":"&amp;ADDRESS($B47,$X$2-1+AL$8)),INDIRECT(ADDRESS($B$12,$X$2)&amp;":"&amp;ADDRESS($B$12,$X$2-1+AL$8)),INDIRECT("rP!"&amp;ADDRESS(Prcsses!$B32,$X$2+$P$8-AL$8)&amp;":"&amp;ADDRESS(Prcsses!$B32,$X$2-1+$P$8))))</f>
        <v>461937.60000000003</v>
      </c>
      <c r="AM350" s="5">
        <f ca="1">IF(AM$4="",0,SUMPRODUCT(INDIRECT(ADDRESS($B47,$X$2)&amp;":"&amp;ADDRESS($B47,$X$2-1+AM$8)),INDIRECT(ADDRESS($B$12,$X$2)&amp;":"&amp;ADDRESS($B$12,$X$2-1+AM$8)),INDIRECT("rP!"&amp;ADDRESS(Prcsses!$B32,$X$2+$P$8-AM$8)&amp;":"&amp;ADDRESS(Prcsses!$B32,$X$2-1+$P$8))))</f>
        <v>586785.6</v>
      </c>
      <c r="AN350" s="5">
        <f ca="1">IF(AN$4="",0,SUMPRODUCT(INDIRECT(ADDRESS($B47,$X$2)&amp;":"&amp;ADDRESS($B47,$X$2-1+AN$8)),INDIRECT(ADDRESS($B$12,$X$2)&amp;":"&amp;ADDRESS($B$12,$X$2-1+AN$8)),INDIRECT("rP!"&amp;ADDRESS(Prcsses!$B32,$X$2+$P$8-AN$8)&amp;":"&amp;ADDRESS(Prcsses!$B32,$X$2-1+$P$8))))</f>
        <v>711633.6</v>
      </c>
      <c r="AO350" s="5">
        <f ca="1">IF(AO$4="",0,SUMPRODUCT(INDIRECT(ADDRESS($B47,$X$2)&amp;":"&amp;ADDRESS($B47,$X$2-1+AO$8)),INDIRECT(ADDRESS($B$12,$X$2)&amp;":"&amp;ADDRESS($B$12,$X$2-1+AO$8)),INDIRECT("rP!"&amp;ADDRESS(Prcsses!$B32,$X$2+$P$8-AO$8)&amp;":"&amp;ADDRESS(Prcsses!$B32,$X$2-1+$P$8))))</f>
        <v>836481.60000000009</v>
      </c>
      <c r="AP350" s="5">
        <f ca="1">IF(AP$4="",0,SUMPRODUCT(INDIRECT(ADDRESS($B47,$X$2)&amp;":"&amp;ADDRESS($B47,$X$2-1+AP$8)),INDIRECT(ADDRESS($B$12,$X$2)&amp;":"&amp;ADDRESS($B$12,$X$2-1+AP$8)),INDIRECT("rP!"&amp;ADDRESS(Prcsses!$B32,$X$2+$P$8-AP$8)&amp;":"&amp;ADDRESS(Prcsses!$B32,$X$2-1+$P$8))))</f>
        <v>975312.57599999988</v>
      </c>
      <c r="AQ350" s="5">
        <f ca="1">IF(AQ$4="",0,SUMPRODUCT(INDIRECT(ADDRESS($B47,$X$2)&amp;":"&amp;ADDRESS($B47,$X$2-1+AQ$8)),INDIRECT(ADDRESS($B$12,$X$2)&amp;":"&amp;ADDRESS($B$12,$X$2-1+AQ$8)),INDIRECT("rP!"&amp;ADDRESS(Prcsses!$B32,$X$2+$P$8-AQ$8)&amp;":"&amp;ADDRESS(Prcsses!$B32,$X$2-1+$P$8))))</f>
        <v>1107901.152</v>
      </c>
      <c r="AR350" s="5">
        <f ca="1">IF(AR$4="",0,SUMPRODUCT(INDIRECT(ADDRESS($B47,$X$2)&amp;":"&amp;ADDRESS($B47,$X$2-1+AR$8)),INDIRECT(ADDRESS($B$12,$X$2)&amp;":"&amp;ADDRESS($B$12,$X$2-1+AR$8)),INDIRECT("rP!"&amp;ADDRESS(Prcsses!$B32,$X$2+$P$8-AR$8)&amp;":"&amp;ADDRESS(Prcsses!$B32,$X$2-1+$P$8))))</f>
        <v>1235246.1119999997</v>
      </c>
      <c r="AS350" s="5">
        <f ca="1">IF(AS$4="",0,SUMPRODUCT(INDIRECT(ADDRESS($B47,$X$2)&amp;":"&amp;ADDRESS($B47,$X$2-1+AS$8)),INDIRECT(ADDRESS($B$12,$X$2)&amp;":"&amp;ADDRESS($B$12,$X$2-1+AS$8)),INDIRECT("rP!"&amp;ADDRESS(Prcsses!$B32,$X$2+$P$8-AS$8)&amp;":"&amp;ADDRESS(Prcsses!$B32,$X$2-1+$P$8))))</f>
        <v>1362591.0719999999</v>
      </c>
      <c r="AT350" s="5">
        <f ca="1">IF(AT$4="",0,SUMPRODUCT(INDIRECT(ADDRESS($B47,$X$2)&amp;":"&amp;ADDRESS($B47,$X$2-1+AT$8)),INDIRECT(ADDRESS($B$12,$X$2)&amp;":"&amp;ADDRESS($B$12,$X$2-1+AT$8)),INDIRECT("rP!"&amp;ADDRESS(Prcsses!$B32,$X$2+$P$8-AT$8)&amp;":"&amp;ADDRESS(Prcsses!$B32,$X$2-1+$P$8))))</f>
        <v>1489936.0319999999</v>
      </c>
      <c r="AU350" s="5">
        <f ca="1">IF(AU$4="",0,SUMPRODUCT(INDIRECT(ADDRESS($B47,$X$2)&amp;":"&amp;ADDRESS($B47,$X$2-1+AU$8)),INDIRECT(ADDRESS($B$12,$X$2)&amp;":"&amp;ADDRESS($B$12,$X$2-1+AU$8)),INDIRECT("rP!"&amp;ADDRESS(Prcsses!$B32,$X$2+$P$8-AU$8)&amp;":"&amp;ADDRESS(Prcsses!$B32,$X$2-1+$P$8))))</f>
        <v>1617280.9919999996</v>
      </c>
      <c r="AV350" s="5">
        <f ca="1">IF(AV$4="",0,SUMPRODUCT(INDIRECT(ADDRESS($B47,$X$2)&amp;":"&amp;ADDRESS($B47,$X$2-1+AV$8)),INDIRECT(ADDRESS($B$12,$X$2)&amp;":"&amp;ADDRESS($B$12,$X$2-1+AV$8)),INDIRECT("rP!"&amp;ADDRESS(Prcsses!$B32,$X$2+$P$8-AV$8)&amp;":"&amp;ADDRESS(Prcsses!$B32,$X$2-1+$P$8))))</f>
        <v>1769585.5641600001</v>
      </c>
      <c r="AW350" s="5">
        <f ca="1">IF(AW$4="",0,SUMPRODUCT(INDIRECT(ADDRESS($B47,$X$2)&amp;":"&amp;ADDRESS($B47,$X$2-1+AW$8)),INDIRECT(ADDRESS($B$12,$X$2)&amp;":"&amp;ADDRESS($B$12,$X$2-1+AW$8)),INDIRECT("rP!"&amp;ADDRESS(Prcsses!$B32,$X$2+$P$8-AW$8)&amp;":"&amp;ADDRESS(Prcsses!$B32,$X$2-1+$P$8))))</f>
        <v>1909410.33024</v>
      </c>
      <c r="AX350" s="5">
        <f ca="1">IF(AX$4="",0,SUMPRODUCT(INDIRECT(ADDRESS($B47,$X$2)&amp;":"&amp;ADDRESS($B47,$X$2-1+AX$8)),INDIRECT(ADDRESS($B$12,$X$2)&amp;":"&amp;ADDRESS($B$12,$X$2-1+AX$8)),INDIRECT("rP!"&amp;ADDRESS(Prcsses!$B32,$X$2+$P$8-AX$8)&amp;":"&amp;ADDRESS(Prcsses!$B32,$X$2-1+$P$8))))</f>
        <v>2039302.1894399999</v>
      </c>
      <c r="AY350" s="5">
        <f ca="1">IF(AY$4="",0,SUMPRODUCT(INDIRECT(ADDRESS($B47,$X$2)&amp;":"&amp;ADDRESS($B47,$X$2-1+AY$8)),INDIRECT(ADDRESS($B$12,$X$2)&amp;":"&amp;ADDRESS($B$12,$X$2-1+AY$8)),INDIRECT("rP!"&amp;ADDRESS(Prcsses!$B32,$X$2+$P$8-AY$8)&amp;":"&amp;ADDRESS(Prcsses!$B32,$X$2-1+$P$8))))</f>
        <v>2169194.0486399997</v>
      </c>
      <c r="AZ350" s="5">
        <f ca="1">IF(AZ$4="",0,SUMPRODUCT(INDIRECT(ADDRESS($B47,$X$2)&amp;":"&amp;ADDRESS($B47,$X$2-1+AZ$8)),INDIRECT(ADDRESS($B$12,$X$2)&amp;":"&amp;ADDRESS($B$12,$X$2-1+AZ$8)),INDIRECT("rP!"&amp;ADDRESS(Prcsses!$B32,$X$2+$P$8-AZ$8)&amp;":"&amp;ADDRESS(Prcsses!$B32,$X$2-1+$P$8))))</f>
        <v>2299085.90784</v>
      </c>
      <c r="BA350" s="5">
        <f ca="1">IF(BA$4="",0,SUMPRODUCT(INDIRECT(ADDRESS($B47,$X$2)&amp;":"&amp;ADDRESS($B47,$X$2-1+BA$8)),INDIRECT(ADDRESS($B$12,$X$2)&amp;":"&amp;ADDRESS($B$12,$X$2-1+BA$8)),INDIRECT("rP!"&amp;ADDRESS(Prcsses!$B32,$X$2+$P$8-BA$8)&amp;":"&amp;ADDRESS(Prcsses!$B32,$X$2-1+$P$8))))</f>
        <v>2428977.7670399998</v>
      </c>
      <c r="BB350" s="5">
        <f ca="1">IF(BB$4="",0,SUMPRODUCT(INDIRECT(ADDRESS($B47,$X$2)&amp;":"&amp;ADDRESS($B47,$X$2-1+BB$8)),INDIRECT(ADDRESS($B$12,$X$2)&amp;":"&amp;ADDRESS($B$12,$X$2-1+BB$8)),INDIRECT("rP!"&amp;ADDRESS(Prcsses!$B32,$X$2+$P$8-BB$8)&amp;":"&amp;ADDRESS(Prcsses!$B32,$X$2-1+$P$8))))</f>
        <v>2595239.3468159996</v>
      </c>
      <c r="BC350" s="5">
        <f ca="1">IF(BC$4="",0,SUMPRODUCT(INDIRECT(ADDRESS($B47,$X$2)&amp;":"&amp;ADDRESS($B47,$X$2-1+BC$8)),INDIRECT(ADDRESS($B$12,$X$2)&amp;":"&amp;ADDRESS($B$12,$X$2-1+BC$8)),INDIRECT("rP!"&amp;ADDRESS(Prcsses!$B32,$X$2+$P$8-BC$8)&amp;":"&amp;ADDRESS(Prcsses!$B32,$X$2-1+$P$8))))</f>
        <v>2742536.7151488001</v>
      </c>
      <c r="BD350" s="5">
        <f ca="1">IF(BD$4="",0,SUMPRODUCT(INDIRECT(ADDRESS($B47,$X$2)&amp;":"&amp;ADDRESS($B47,$X$2-1+BD$8)),INDIRECT(ADDRESS($B$12,$X$2)&amp;":"&amp;ADDRESS($B$12,$X$2-1+BD$8)),INDIRECT("rP!"&amp;ADDRESS(Prcsses!$B32,$X$2+$P$8-BD$8)&amp;":"&amp;ADDRESS(Prcsses!$B32,$X$2-1+$P$8))))</f>
        <v>2875026.4115327997</v>
      </c>
      <c r="BE350" s="5">
        <f ca="1">IF(BE$4="",0,SUMPRODUCT(INDIRECT(ADDRESS($B47,$X$2)&amp;":"&amp;ADDRESS($B47,$X$2-1+BE$8)),INDIRECT(ADDRESS($B$12,$X$2)&amp;":"&amp;ADDRESS($B$12,$X$2-1+BE$8)),INDIRECT("rP!"&amp;ADDRESS(Prcsses!$B32,$X$2+$P$8-BE$8)&amp;":"&amp;ADDRESS(Prcsses!$B32,$X$2-1+$P$8))))</f>
        <v>3007516.1079167998</v>
      </c>
      <c r="BF350" s="5">
        <f ca="1">IF(BF$4="",0,SUMPRODUCT(INDIRECT(ADDRESS($B47,$X$2)&amp;":"&amp;ADDRESS($B47,$X$2-1+BF$8)),INDIRECT(ADDRESS($B$12,$X$2)&amp;":"&amp;ADDRESS($B$12,$X$2-1+BF$8)),INDIRECT("rP!"&amp;ADDRESS(Prcsses!$B32,$X$2+$P$8-BF$8)&amp;":"&amp;ADDRESS(Prcsses!$B32,$X$2-1+$P$8))))</f>
        <v>3140005.8043008</v>
      </c>
      <c r="BG350" s="5">
        <f ca="1">IF(BG$4="",0,SUMPRODUCT(INDIRECT(ADDRESS($B47,$X$2)&amp;":"&amp;ADDRESS($B47,$X$2-1+BG$8)),INDIRECT(ADDRESS($B$12,$X$2)&amp;":"&amp;ADDRESS($B$12,$X$2-1+BG$8)),INDIRECT("rP!"&amp;ADDRESS(Prcsses!$B32,$X$2+$P$8-BG$8)&amp;":"&amp;ADDRESS(Prcsses!$B32,$X$2-1+$P$8))))</f>
        <v>3272495.5006848001</v>
      </c>
      <c r="BH350" s="5">
        <f ca="1">IF(BH$4="",0,SUMPRODUCT(INDIRECT(ADDRESS($B47,$X$2)&amp;":"&amp;ADDRESS($B47,$X$2-1+BH$8)),INDIRECT(ADDRESS($B$12,$X$2)&amp;":"&amp;ADDRESS($B$12,$X$2-1+BH$8)),INDIRECT("rP!"&amp;ADDRESS(Prcsses!$B32,$X$2+$P$8-BH$8)&amp;":"&amp;ADDRESS(Prcsses!$B32,$X$2-1+$P$8))))</f>
        <v>3453211.4465525765</v>
      </c>
      <c r="BI350" s="5">
        <f ca="1">IF(BI$4="",0,SUMPRODUCT(INDIRECT(ADDRESS($B47,$X$2)&amp;":"&amp;ADDRESS($B47,$X$2-1+BI$8)),INDIRECT(ADDRESS($B$12,$X$2)&amp;":"&amp;ADDRESS($B$12,$X$2-1+BI$8)),INDIRECT("rP!"&amp;ADDRESS(Prcsses!$B32,$X$2+$P$8-BI$8)&amp;":"&amp;ADDRESS(Prcsses!$B32,$X$2-1+$P$8))))</f>
        <v>3608224.3913218565</v>
      </c>
      <c r="BJ350" s="5">
        <f ca="1">IF(BJ$4="",0,SUMPRODUCT(INDIRECT(ADDRESS($B47,$X$2)&amp;":"&amp;ADDRESS($B47,$X$2-1+BJ$8)),INDIRECT(ADDRESS($B$12,$X$2)&amp;":"&amp;ADDRESS($B$12,$X$2-1+BJ$8)),INDIRECT("rP!"&amp;ADDRESS(Prcsses!$B32,$X$2+$P$8-BJ$8)&amp;":"&amp;ADDRESS(Prcsses!$B32,$X$2-1+$P$8))))</f>
        <v>3743363.8816335364</v>
      </c>
      <c r="BK350" s="5">
        <f ca="1">IF(BK$4="",0,SUMPRODUCT(INDIRECT(ADDRESS($B47,$X$2)&amp;":"&amp;ADDRESS($B47,$X$2-1+BK$8)),INDIRECT(ADDRESS($B$12,$X$2)&amp;":"&amp;ADDRESS($B$12,$X$2-1+BK$8)),INDIRECT("rP!"&amp;ADDRESS(Prcsses!$B32,$X$2+$P$8-BK$8)&amp;":"&amp;ADDRESS(Prcsses!$B32,$X$2-1+$P$8))))</f>
        <v>3878503.3719452163</v>
      </c>
      <c r="BL350" s="5">
        <f ca="1">IF(BL$4="",0,SUMPRODUCT(INDIRECT(ADDRESS($B47,$X$2)&amp;":"&amp;ADDRESS($B47,$X$2-1+BL$8)),INDIRECT(ADDRESS($B$12,$X$2)&amp;":"&amp;ADDRESS($B$12,$X$2-1+BL$8)),INDIRECT("rP!"&amp;ADDRESS(Prcsses!$B32,$X$2+$P$8-BL$8)&amp;":"&amp;ADDRESS(Prcsses!$B32,$X$2-1+$P$8))))</f>
        <v>4013642.8622568962</v>
      </c>
      <c r="BM350" s="5">
        <f ca="1">IF(BM$4="",0,SUMPRODUCT(INDIRECT(ADDRESS($B47,$X$2)&amp;":"&amp;ADDRESS($B47,$X$2-1+BM$8)),INDIRECT(ADDRESS($B$12,$X$2)&amp;":"&amp;ADDRESS($B$12,$X$2-1+BM$8)),INDIRECT("rP!"&amp;ADDRESS(Prcsses!$B32,$X$2+$P$8-BM$8)&amp;":"&amp;ADDRESS(Prcsses!$B32,$X$2-1+$P$8))))</f>
        <v>4148782.3525685761</v>
      </c>
      <c r="BN350" s="5">
        <f ca="1">IF(BN$4="",0,SUMPRODUCT(INDIRECT(ADDRESS($B47,$X$2)&amp;":"&amp;ADDRESS($B47,$X$2-1+BN$8)),INDIRECT(ADDRESS($B$12,$X$2)&amp;":"&amp;ADDRESS($B$12,$X$2-1+BN$8)),INDIRECT("rP!"&amp;ADDRESS(Prcsses!$B32,$X$2+$P$8-BN$8)&amp;":"&amp;ADDRESS(Prcsses!$B32,$X$2-1+$P$8))))</f>
        <v>4344464.3345398884</v>
      </c>
      <c r="BO350" s="5">
        <f ca="1">IF(BO$4="",0,SUMPRODUCT(INDIRECT(ADDRESS($B47,$X$2)&amp;":"&amp;ADDRESS($B47,$X$2-1+BO$8)),INDIRECT(ADDRESS($B$12,$X$2)&amp;":"&amp;ADDRESS($B$12,$X$2-1+BO$8)),INDIRECT("rP!"&amp;ADDRESS(Prcsses!$B32,$X$2+$P$8-BO$8)&amp;":"&amp;ADDRESS(Prcsses!$B32,$X$2-1+$P$8))))</f>
        <v>4507442.559855774</v>
      </c>
      <c r="BP350" s="5">
        <f ca="1">IF(BP$4="",0,SUMPRODUCT(INDIRECT(ADDRESS($B47,$X$2)&amp;":"&amp;ADDRESS($B47,$X$2-1+BP$8)),INDIRECT(ADDRESS($B$12,$X$2)&amp;":"&amp;ADDRESS($B$12,$X$2-1+BP$8)),INDIRECT("rP!"&amp;ADDRESS(Prcsses!$B32,$X$2+$P$8-BP$8)&amp;":"&amp;ADDRESS(Prcsses!$B32,$X$2-1+$P$8))))</f>
        <v>4645284.8399736881</v>
      </c>
      <c r="BQ350" s="5">
        <f ca="1">IF(BQ$4="",0,SUMPRODUCT(INDIRECT(ADDRESS($B47,$X$2)&amp;":"&amp;ADDRESS($B47,$X$2-1+BQ$8)),INDIRECT(ADDRESS($B$12,$X$2)&amp;":"&amp;ADDRESS($B$12,$X$2-1+BQ$8)),INDIRECT("rP!"&amp;ADDRESS(Prcsses!$B32,$X$2+$P$8-BQ$8)&amp;":"&amp;ADDRESS(Prcsses!$B32,$X$2-1+$P$8))))</f>
        <v>4783127.1200916013</v>
      </c>
      <c r="BR350" s="5">
        <f ca="1">IF(BR$4="",0,SUMPRODUCT(INDIRECT(ADDRESS($B47,$X$2)&amp;":"&amp;ADDRESS($B47,$X$2-1+BR$8)),INDIRECT(ADDRESS($B$12,$X$2)&amp;":"&amp;ADDRESS($B$12,$X$2-1+BR$8)),INDIRECT("rP!"&amp;ADDRESS(Prcsses!$B32,$X$2+$P$8-BR$8)&amp;":"&amp;ADDRESS(Prcsses!$B32,$X$2-1+$P$8))))</f>
        <v>4920969.4002095144</v>
      </c>
      <c r="BS350" s="5">
        <f ca="1">IF(BS$4="",0,SUMPRODUCT(INDIRECT(ADDRESS($B47,$X$2)&amp;":"&amp;ADDRESS($B47,$X$2-1+BS$8)),INDIRECT(ADDRESS($B$12,$X$2)&amp;":"&amp;ADDRESS($B$12,$X$2-1+BS$8)),INDIRECT("rP!"&amp;ADDRESS(Prcsses!$B32,$X$2+$P$8-BS$8)&amp;":"&amp;ADDRESS(Prcsses!$B32,$X$2-1+$P$8))))</f>
        <v>5058811.6803274285</v>
      </c>
      <c r="BT350" s="5">
        <f ca="1">IF(BT$4="",0,SUMPRODUCT(INDIRECT(ADDRESS($B47,$X$2)&amp;":"&amp;ADDRESS($B47,$X$2-1+BT$8)),INDIRECT(ADDRESS($B$12,$X$2)&amp;":"&amp;ADDRESS($B$12,$X$2-1+BT$8)),INDIRECT("rP!"&amp;ADDRESS(Prcsses!$B32,$X$2+$P$8-BT$8)&amp;":"&amp;ADDRESS(Prcsses!$B32,$X$2-1+$P$8))))</f>
        <v>5269986.0534680719</v>
      </c>
      <c r="BU350" s="5">
        <f ca="1">IF(BU$4="",0,SUMPRODUCT(INDIRECT(ADDRESS($B47,$X$2)&amp;":"&amp;ADDRESS($B47,$X$2-1+BU$8)),INDIRECT(ADDRESS($B$12,$X$2)&amp;":"&amp;ADDRESS($B$12,$X$2-1+BU$8)),INDIRECT("rP!"&amp;ADDRESS(Prcsses!$B32,$X$2+$P$8-BU$8)&amp;":"&amp;ADDRESS(Prcsses!$B32,$X$2-1+$P$8))))</f>
        <v>5441186.1653745212</v>
      </c>
      <c r="BV350" s="5">
        <f ca="1">IF(BV$4="",0,SUMPRODUCT(INDIRECT(ADDRESS($B47,$X$2)&amp;":"&amp;ADDRESS($B47,$X$2-1+BV$8)),INDIRECT(ADDRESS($B$12,$X$2)&amp;":"&amp;ADDRESS($B$12,$X$2-1+BV$8)),INDIRECT("rP!"&amp;ADDRESS(Prcsses!$B32,$X$2+$P$8-BV$8)&amp;":"&amp;ADDRESS(Prcsses!$B32,$X$2-1+$P$8))))</f>
        <v>5581785.291094793</v>
      </c>
      <c r="BW350" s="5">
        <f ca="1">IF(BW$4="",0,SUMPRODUCT(INDIRECT(ADDRESS($B47,$X$2)&amp;":"&amp;ADDRESS($B47,$X$2-1+BW$8)),INDIRECT(ADDRESS($B$12,$X$2)&amp;":"&amp;ADDRESS($B$12,$X$2-1+BW$8)),INDIRECT("rP!"&amp;ADDRESS(Prcsses!$B32,$X$2+$P$8-BW$8)&amp;":"&amp;ADDRESS(Prcsses!$B32,$X$2-1+$P$8))))</f>
        <v>5722384.4168150648</v>
      </c>
      <c r="BX350" s="5">
        <f ca="1">IF(BX$4="",0,SUMPRODUCT(INDIRECT(ADDRESS($B47,$X$2)&amp;":"&amp;ADDRESS($B47,$X$2-1+BX$8)),INDIRECT(ADDRESS($B$12,$X$2)&amp;":"&amp;ADDRESS($B$12,$X$2-1+BX$8)),INDIRECT("rP!"&amp;ADDRESS(Prcsses!$B32,$X$2+$P$8-BX$8)&amp;":"&amp;ADDRESS(Prcsses!$B32,$X$2-1+$P$8))))</f>
        <v>5862983.5425353367</v>
      </c>
      <c r="BY350" s="5">
        <f ca="1">IF(BY$4="",0,SUMPRODUCT(INDIRECT(ADDRESS($B47,$X$2)&amp;":"&amp;ADDRESS($B47,$X$2-1+BY$8)),INDIRECT(ADDRESS($B$12,$X$2)&amp;":"&amp;ADDRESS($B$12,$X$2-1+BY$8)),INDIRECT("rP!"&amp;ADDRESS(Prcsses!$B32,$X$2+$P$8-BY$8)&amp;":"&amp;ADDRESS(Prcsses!$B32,$X$2-1+$P$8))))</f>
        <v>6003582.6682556085</v>
      </c>
      <c r="BZ350" s="5">
        <f ca="1">IF(BZ$4="",0,SUMPRODUCT(INDIRECT(ADDRESS($B47,$X$2)&amp;":"&amp;ADDRESS($B47,$X$2-1+BZ$8)),INDIRECT(ADDRESS($B$12,$X$2)&amp;":"&amp;ADDRESS($B$12,$X$2-1+BZ$8)),INDIRECT("rP!"&amp;ADDRESS(Prcsses!$B32,$X$2+$P$8-BZ$8)&amp;":"&amp;ADDRESS(Prcsses!$B32,$X$2-1+$P$8))))</f>
        <v>6230790.8554195678</v>
      </c>
      <c r="CA350" s="5">
        <f ca="1">IF(CA$4="",0,SUMPRODUCT(INDIRECT(ADDRESS($B47,$X$2)&amp;":"&amp;ADDRESS($B47,$X$2-1+CA$8)),INDIRECT(ADDRESS($B$12,$X$2)&amp;":"&amp;ADDRESS($B$12,$X$2-1+CA$8)),INDIRECT("rP!"&amp;ADDRESS(Prcsses!$B32,$X$2+$P$8-CA$8)&amp;":"&amp;ADDRESS(Prcsses!$B32,$X$2-1+$P$8))))</f>
        <v>6410476.5380900754</v>
      </c>
      <c r="CB350" s="5">
        <f ca="1">IF(CB$4="",0,SUMPRODUCT(INDIRECT(ADDRESS($B47,$X$2)&amp;":"&amp;ADDRESS($B47,$X$2-1+CB$8)),INDIRECT(ADDRESS($B$12,$X$2)&amp;":"&amp;ADDRESS($B$12,$X$2-1+CB$8)),INDIRECT("rP!"&amp;ADDRESS(Prcsses!$B32,$X$2+$P$8-CB$8)&amp;":"&amp;ADDRESS(Prcsses!$B32,$X$2-1+$P$8))))</f>
        <v>6553887.6463247528</v>
      </c>
      <c r="CC350" s="5">
        <f ca="1">IF(CC$4="",0,SUMPRODUCT(INDIRECT(ADDRESS($B47,$X$2)&amp;":"&amp;ADDRESS($B47,$X$2-1+CC$8)),INDIRECT(ADDRESS($B$12,$X$2)&amp;":"&amp;ADDRESS($B$12,$X$2-1+CC$8)),INDIRECT("rP!"&amp;ADDRESS(Prcsses!$B32,$X$2+$P$8-CC$8)&amp;":"&amp;ADDRESS(Prcsses!$B32,$X$2-1+$P$8))))</f>
        <v>6697298.7545594303</v>
      </c>
      <c r="CD350" s="5">
        <f ca="1">IF(CD$4="",0,SUMPRODUCT(INDIRECT(ADDRESS($B47,$X$2)&amp;":"&amp;ADDRESS($B47,$X$2-1+CD$8)),INDIRECT(ADDRESS($B$12,$X$2)&amp;":"&amp;ADDRESS($B$12,$X$2-1+CD$8)),INDIRECT("rP!"&amp;ADDRESS(Prcsses!$B32,$X$2+$P$8-CD$8)&amp;":"&amp;ADDRESS(Prcsses!$B32,$X$2-1+$P$8))))</f>
        <v>6840709.8627941078</v>
      </c>
      <c r="CE350" s="5">
        <f ca="1">IF(CE$4="",0,SUMPRODUCT(INDIRECT(ADDRESS($B47,$X$2)&amp;":"&amp;ADDRESS($B47,$X$2-1+CE$8)),INDIRECT(ADDRESS($B$12,$X$2)&amp;":"&amp;ADDRESS($B$12,$X$2-1+CE$8)),INDIRECT("rP!"&amp;ADDRESS(Prcsses!$B32,$X$2+$P$8-CE$8)&amp;":"&amp;ADDRESS(Prcsses!$B32,$X$2-1+$P$8))))</f>
        <v>6984120.9710287843</v>
      </c>
      <c r="CF350" s="5">
        <f ca="1">IF(CF$4="",0,SUMPRODUCT(INDIRECT(ADDRESS($B47,$X$2)&amp;":"&amp;ADDRESS($B47,$X$2-1+CF$8)),INDIRECT(ADDRESS($B$12,$X$2)&amp;":"&amp;ADDRESS($B$12,$X$2-1+CF$8)),INDIRECT("rP!"&amp;ADDRESS(Prcsses!$B32,$X$2+$P$8-CF$8)&amp;":"&amp;ADDRESS(Prcsses!$B32,$X$2-1+$P$8))))</f>
        <v>0</v>
      </c>
    </row>
    <row r="351" spans="2:84" x14ac:dyDescent="0.3">
      <c r="B351" s="13">
        <f>ROW()</f>
        <v>351</v>
      </c>
      <c r="H351" s="1" t="str">
        <f t="shared" ref="H351:H355" si="481">$H$348</f>
        <v>Оплата себест. закупок и затрат</v>
      </c>
      <c r="I351" s="1" t="str">
        <f>Prcsses!I15</f>
        <v>Изготовление у подрядчиков</v>
      </c>
      <c r="M351" s="53" t="s">
        <v>18</v>
      </c>
      <c r="U351" s="5">
        <f t="shared" ca="1" si="480"/>
        <v>41462594.95919916</v>
      </c>
      <c r="X351" s="5">
        <f ca="1">IF(X$4="",0,SUMPRODUCT(INDIRECT(ADDRESS($B48,$X$2)&amp;":"&amp;ADDRESS($B48,$X$2-1+X$8)),INDIRECT(ADDRESS($B$12,$X$2)&amp;":"&amp;ADDRESS($B$12,$X$2-1+X$8)),INDIRECT("rP!"&amp;ADDRESS(Prcsses!$B33,$X$2+$P$8-X$8)&amp;":"&amp;ADDRESS(Prcsses!$B33,$X$2-1+$P$8))))</f>
        <v>0</v>
      </c>
      <c r="Y351" s="5">
        <f ca="1">IF(Y$4="",0,SUMPRODUCT(INDIRECT(ADDRESS($B48,$X$2)&amp;":"&amp;ADDRESS($B48,$X$2-1+Y$8)),INDIRECT(ADDRESS($B$12,$X$2)&amp;":"&amp;ADDRESS($B$12,$X$2-1+Y$8)),INDIRECT("rP!"&amp;ADDRESS(Prcsses!$B33,$X$2+$P$8-Y$8)&amp;":"&amp;ADDRESS(Prcsses!$B33,$X$2-1+$P$8))))</f>
        <v>0</v>
      </c>
      <c r="Z351" s="5">
        <f ca="1">IF(Z$4="",0,SUMPRODUCT(INDIRECT(ADDRESS($B48,$X$2)&amp;":"&amp;ADDRESS($B48,$X$2-1+Z$8)),INDIRECT(ADDRESS($B$12,$X$2)&amp;":"&amp;ADDRESS($B$12,$X$2-1+Z$8)),INDIRECT("rP!"&amp;ADDRESS(Prcsses!$B33,$X$2+$P$8-Z$8)&amp;":"&amp;ADDRESS(Prcsses!$B33,$X$2-1+$P$8))))</f>
        <v>0</v>
      </c>
      <c r="AA351" s="5">
        <f ca="1">IF(AA$4="",0,SUMPRODUCT(INDIRECT(ADDRESS($B48,$X$2)&amp;":"&amp;ADDRESS($B48,$X$2-1+AA$8)),INDIRECT(ADDRESS($B$12,$X$2)&amp;":"&amp;ADDRESS($B$12,$X$2-1+AA$8)),INDIRECT("rP!"&amp;ADDRESS(Prcsses!$B33,$X$2+$P$8-AA$8)&amp;":"&amp;ADDRESS(Prcsses!$B33,$X$2-1+$P$8))))</f>
        <v>0</v>
      </c>
      <c r="AB351" s="5">
        <f ca="1">IF(AB$4="",0,SUMPRODUCT(INDIRECT(ADDRESS($B48,$X$2)&amp;":"&amp;ADDRESS($B48,$X$2-1+AB$8)),INDIRECT(ADDRESS($B$12,$X$2)&amp;":"&amp;ADDRESS($B$12,$X$2-1+AB$8)),INDIRECT("rP!"&amp;ADDRESS(Prcsses!$B33,$X$2+$P$8-AB$8)&amp;":"&amp;ADDRESS(Prcsses!$B33,$X$2-1+$P$8))))</f>
        <v>0</v>
      </c>
      <c r="AC351" s="5">
        <f ca="1">IF(AC$4="",0,SUMPRODUCT(INDIRECT(ADDRESS($B48,$X$2)&amp;":"&amp;ADDRESS($B48,$X$2-1+AC$8)),INDIRECT(ADDRESS($B$12,$X$2)&amp;":"&amp;ADDRESS($B$12,$X$2-1+AC$8)),INDIRECT("rP!"&amp;ADDRESS(Prcsses!$B33,$X$2+$P$8-AC$8)&amp;":"&amp;ADDRESS(Prcsses!$B33,$X$2-1+$P$8))))</f>
        <v>0</v>
      </c>
      <c r="AD351" s="5">
        <f ca="1">IF(AD$4="",0,SUMPRODUCT(INDIRECT(ADDRESS($B48,$X$2)&amp;":"&amp;ADDRESS($B48,$X$2-1+AD$8)),INDIRECT(ADDRESS($B$12,$X$2)&amp;":"&amp;ADDRESS($B$12,$X$2-1+AD$8)),INDIRECT("rP!"&amp;ADDRESS(Prcsses!$B33,$X$2+$P$8-AD$8)&amp;":"&amp;ADDRESS(Prcsses!$B33,$X$2-1+$P$8))))</f>
        <v>0</v>
      </c>
      <c r="AE351" s="5">
        <f ca="1">IF(AE$4="",0,SUMPRODUCT(INDIRECT(ADDRESS($B48,$X$2)&amp;":"&amp;ADDRESS($B48,$X$2-1+AE$8)),INDIRECT(ADDRESS($B$12,$X$2)&amp;":"&amp;ADDRESS($B$12,$X$2-1+AE$8)),INDIRECT("rP!"&amp;ADDRESS(Prcsses!$B33,$X$2+$P$8-AE$8)&amp;":"&amp;ADDRESS(Prcsses!$B33,$X$2-1+$P$8))))</f>
        <v>0</v>
      </c>
      <c r="AF351" s="5">
        <f ca="1">IF(AF$4="",0,SUMPRODUCT(INDIRECT(ADDRESS($B48,$X$2)&amp;":"&amp;ADDRESS($B48,$X$2-1+AF$8)),INDIRECT(ADDRESS($B$12,$X$2)&amp;":"&amp;ADDRESS($B$12,$X$2-1+AF$8)),INDIRECT("rP!"&amp;ADDRESS(Prcsses!$B33,$X$2+$P$8-AF$8)&amp;":"&amp;ADDRESS(Prcsses!$B33,$X$2-1+$P$8))))</f>
        <v>0</v>
      </c>
      <c r="AG351" s="5">
        <f ca="1">IF(AG$4="",0,SUMPRODUCT(INDIRECT(ADDRESS($B48,$X$2)&amp;":"&amp;ADDRESS($B48,$X$2-1+AG$8)),INDIRECT(ADDRESS($B$12,$X$2)&amp;":"&amp;ADDRESS($B$12,$X$2-1+AG$8)),INDIRECT("rP!"&amp;ADDRESS(Prcsses!$B33,$X$2+$P$8-AG$8)&amp;":"&amp;ADDRESS(Prcsses!$B33,$X$2-1+$P$8))))</f>
        <v>0</v>
      </c>
      <c r="AH351" s="5">
        <f ca="1">IF(AH$4="",0,SUMPRODUCT(INDIRECT(ADDRESS($B48,$X$2)&amp;":"&amp;ADDRESS($B48,$X$2-1+AH$8)),INDIRECT(ADDRESS($B$12,$X$2)&amp;":"&amp;ADDRESS($B$12,$X$2-1+AH$8)),INDIRECT("rP!"&amp;ADDRESS(Prcsses!$B33,$X$2+$P$8-AH$8)&amp;":"&amp;ADDRESS(Prcsses!$B33,$X$2-1+$P$8))))</f>
        <v>0</v>
      </c>
      <c r="AI351" s="5">
        <f ca="1">IF(AI$4="",0,SUMPRODUCT(INDIRECT(ADDRESS($B48,$X$2)&amp;":"&amp;ADDRESS($B48,$X$2-1+AI$8)),INDIRECT(ADDRESS($B$12,$X$2)&amp;":"&amp;ADDRESS($B$12,$X$2-1+AI$8)),INDIRECT("rP!"&amp;ADDRESS(Prcsses!$B33,$X$2+$P$8-AI$8)&amp;":"&amp;ADDRESS(Prcsses!$B33,$X$2-1+$P$8))))</f>
        <v>0</v>
      </c>
      <c r="AJ351" s="5">
        <f ca="1">IF(AJ$4="",0,SUMPRODUCT(INDIRECT(ADDRESS($B48,$X$2)&amp;":"&amp;ADDRESS($B48,$X$2-1+AJ$8)),INDIRECT(ADDRESS($B$12,$X$2)&amp;":"&amp;ADDRESS($B$12,$X$2-1+AJ$8)),INDIRECT("rP!"&amp;ADDRESS(Prcsses!$B33,$X$2+$P$8-AJ$8)&amp;":"&amp;ADDRESS(Prcsses!$B33,$X$2-1+$P$8))))</f>
        <v>43696.800000000003</v>
      </c>
      <c r="AK351" s="5">
        <f ca="1">IF(AK$4="",0,SUMPRODUCT(INDIRECT(ADDRESS($B48,$X$2)&amp;":"&amp;ADDRESS($B48,$X$2-1+AK$8)),INDIRECT(ADDRESS($B$12,$X$2)&amp;":"&amp;ADDRESS($B$12,$X$2-1+AK$8)),INDIRECT("rP!"&amp;ADDRESS(Prcsses!$B33,$X$2+$P$8-AK$8)&amp;":"&amp;ADDRESS(Prcsses!$B33,$X$2-1+$P$8))))</f>
        <v>84272.4</v>
      </c>
      <c r="AL351" s="5">
        <f ca="1">IF(AL$4="",0,SUMPRODUCT(INDIRECT(ADDRESS($B48,$X$2)&amp;":"&amp;ADDRESS($B48,$X$2-1+AL$8)),INDIRECT(ADDRESS($B$12,$X$2)&amp;":"&amp;ADDRESS($B$12,$X$2-1+AL$8)),INDIRECT("rP!"&amp;ADDRESS(Prcsses!$B33,$X$2+$P$8-AL$8)&amp;":"&amp;ADDRESS(Prcsses!$B33,$X$2-1+$P$8))))</f>
        <v>115484.40000000001</v>
      </c>
      <c r="AM351" s="5">
        <f ca="1">IF(AM$4="",0,SUMPRODUCT(INDIRECT(ADDRESS($B48,$X$2)&amp;":"&amp;ADDRESS($B48,$X$2-1+AM$8)),INDIRECT(ADDRESS($B$12,$X$2)&amp;":"&amp;ADDRESS($B$12,$X$2-1+AM$8)),INDIRECT("rP!"&amp;ADDRESS(Prcsses!$B33,$X$2+$P$8-AM$8)&amp;":"&amp;ADDRESS(Prcsses!$B33,$X$2-1+$P$8))))</f>
        <v>146696.4</v>
      </c>
      <c r="AN351" s="5">
        <f ca="1">IF(AN$4="",0,SUMPRODUCT(INDIRECT(ADDRESS($B48,$X$2)&amp;":"&amp;ADDRESS($B48,$X$2-1+AN$8)),INDIRECT(ADDRESS($B$12,$X$2)&amp;":"&amp;ADDRESS($B$12,$X$2-1+AN$8)),INDIRECT("rP!"&amp;ADDRESS(Prcsses!$B33,$X$2+$P$8-AN$8)&amp;":"&amp;ADDRESS(Prcsses!$B33,$X$2-1+$P$8))))</f>
        <v>177908.4</v>
      </c>
      <c r="AO351" s="5">
        <f ca="1">IF(AO$4="",0,SUMPRODUCT(INDIRECT(ADDRESS($B48,$X$2)&amp;":"&amp;ADDRESS($B48,$X$2-1+AO$8)),INDIRECT(ADDRESS($B$12,$X$2)&amp;":"&amp;ADDRESS($B$12,$X$2-1+AO$8)),INDIRECT("rP!"&amp;ADDRESS(Prcsses!$B33,$X$2+$P$8-AO$8)&amp;":"&amp;ADDRESS(Prcsses!$B33,$X$2-1+$P$8))))</f>
        <v>209120.40000000002</v>
      </c>
      <c r="AP351" s="5">
        <f ca="1">IF(AP$4="",0,SUMPRODUCT(INDIRECT(ADDRESS($B48,$X$2)&amp;":"&amp;ADDRESS($B48,$X$2-1+AP$8)),INDIRECT(ADDRESS($B$12,$X$2)&amp;":"&amp;ADDRESS($B$12,$X$2-1+AP$8)),INDIRECT("rP!"&amp;ADDRESS(Prcsses!$B33,$X$2+$P$8-AP$8)&amp;":"&amp;ADDRESS(Prcsses!$B33,$X$2-1+$P$8))))</f>
        <v>243828.14399999997</v>
      </c>
      <c r="AQ351" s="5">
        <f ca="1">IF(AQ$4="",0,SUMPRODUCT(INDIRECT(ADDRESS($B48,$X$2)&amp;":"&amp;ADDRESS($B48,$X$2-1+AQ$8)),INDIRECT(ADDRESS($B$12,$X$2)&amp;":"&amp;ADDRESS($B$12,$X$2-1+AQ$8)),INDIRECT("rP!"&amp;ADDRESS(Prcsses!$B33,$X$2+$P$8-AQ$8)&amp;":"&amp;ADDRESS(Prcsses!$B33,$X$2-1+$P$8))))</f>
        <v>276975.288</v>
      </c>
      <c r="AR351" s="5">
        <f ca="1">IF(AR$4="",0,SUMPRODUCT(INDIRECT(ADDRESS($B48,$X$2)&amp;":"&amp;ADDRESS($B48,$X$2-1+AR$8)),INDIRECT(ADDRESS($B$12,$X$2)&amp;":"&amp;ADDRESS($B$12,$X$2-1+AR$8)),INDIRECT("rP!"&amp;ADDRESS(Prcsses!$B33,$X$2+$P$8-AR$8)&amp;":"&amp;ADDRESS(Prcsses!$B33,$X$2-1+$P$8))))</f>
        <v>308811.52799999993</v>
      </c>
      <c r="AS351" s="5">
        <f ca="1">IF(AS$4="",0,SUMPRODUCT(INDIRECT(ADDRESS($B48,$X$2)&amp;":"&amp;ADDRESS($B48,$X$2-1+AS$8)),INDIRECT(ADDRESS($B$12,$X$2)&amp;":"&amp;ADDRESS($B$12,$X$2-1+AS$8)),INDIRECT("rP!"&amp;ADDRESS(Prcsses!$B33,$X$2+$P$8-AS$8)&amp;":"&amp;ADDRESS(Prcsses!$B33,$X$2-1+$P$8))))</f>
        <v>340647.76799999998</v>
      </c>
      <c r="AT351" s="5">
        <f ca="1">IF(AT$4="",0,SUMPRODUCT(INDIRECT(ADDRESS($B48,$X$2)&amp;":"&amp;ADDRESS($B48,$X$2-1+AT$8)),INDIRECT(ADDRESS($B$12,$X$2)&amp;":"&amp;ADDRESS($B$12,$X$2-1+AT$8)),INDIRECT("rP!"&amp;ADDRESS(Prcsses!$B33,$X$2+$P$8-AT$8)&amp;":"&amp;ADDRESS(Prcsses!$B33,$X$2-1+$P$8))))</f>
        <v>372484.00799999997</v>
      </c>
      <c r="AU351" s="5">
        <f ca="1">IF(AU$4="",0,SUMPRODUCT(INDIRECT(ADDRESS($B48,$X$2)&amp;":"&amp;ADDRESS($B48,$X$2-1+AU$8)),INDIRECT(ADDRESS($B$12,$X$2)&amp;":"&amp;ADDRESS($B$12,$X$2-1+AU$8)),INDIRECT("rP!"&amp;ADDRESS(Prcsses!$B33,$X$2+$P$8-AU$8)&amp;":"&amp;ADDRESS(Prcsses!$B33,$X$2-1+$P$8))))</f>
        <v>404320.24799999991</v>
      </c>
      <c r="AV351" s="5">
        <f ca="1">IF(AV$4="",0,SUMPRODUCT(INDIRECT(ADDRESS($B48,$X$2)&amp;":"&amp;ADDRESS($B48,$X$2-1+AV$8)),INDIRECT(ADDRESS($B$12,$X$2)&amp;":"&amp;ADDRESS($B$12,$X$2-1+AV$8)),INDIRECT("rP!"&amp;ADDRESS(Prcsses!$B33,$X$2+$P$8-AV$8)&amp;":"&amp;ADDRESS(Prcsses!$B33,$X$2-1+$P$8))))</f>
        <v>442396.39104000002</v>
      </c>
      <c r="AW351" s="5">
        <f ca="1">IF(AW$4="",0,SUMPRODUCT(INDIRECT(ADDRESS($B48,$X$2)&amp;":"&amp;ADDRESS($B48,$X$2-1+AW$8)),INDIRECT(ADDRESS($B$12,$X$2)&amp;":"&amp;ADDRESS($B$12,$X$2-1+AW$8)),INDIRECT("rP!"&amp;ADDRESS(Prcsses!$B33,$X$2+$P$8-AW$8)&amp;":"&amp;ADDRESS(Prcsses!$B33,$X$2-1+$P$8))))</f>
        <v>477352.58256000001</v>
      </c>
      <c r="AX351" s="5">
        <f ca="1">IF(AX$4="",0,SUMPRODUCT(INDIRECT(ADDRESS($B48,$X$2)&amp;":"&amp;ADDRESS($B48,$X$2-1+AX$8)),INDIRECT(ADDRESS($B$12,$X$2)&amp;":"&amp;ADDRESS($B$12,$X$2-1+AX$8)),INDIRECT("rP!"&amp;ADDRESS(Prcsses!$B33,$X$2+$P$8-AX$8)&amp;":"&amp;ADDRESS(Prcsses!$B33,$X$2-1+$P$8))))</f>
        <v>509825.54735999997</v>
      </c>
      <c r="AY351" s="5">
        <f ca="1">IF(AY$4="",0,SUMPRODUCT(INDIRECT(ADDRESS($B48,$X$2)&amp;":"&amp;ADDRESS($B48,$X$2-1+AY$8)),INDIRECT(ADDRESS($B$12,$X$2)&amp;":"&amp;ADDRESS($B$12,$X$2-1+AY$8)),INDIRECT("rP!"&amp;ADDRESS(Prcsses!$B33,$X$2+$P$8-AY$8)&amp;":"&amp;ADDRESS(Prcsses!$B33,$X$2-1+$P$8))))</f>
        <v>542298.51215999993</v>
      </c>
      <c r="AZ351" s="5">
        <f ca="1">IF(AZ$4="",0,SUMPRODUCT(INDIRECT(ADDRESS($B48,$X$2)&amp;":"&amp;ADDRESS($B48,$X$2-1+AZ$8)),INDIRECT(ADDRESS($B$12,$X$2)&amp;":"&amp;ADDRESS($B$12,$X$2-1+AZ$8)),INDIRECT("rP!"&amp;ADDRESS(Prcsses!$B33,$X$2+$P$8-AZ$8)&amp;":"&amp;ADDRESS(Prcsses!$B33,$X$2-1+$P$8))))</f>
        <v>574771.47696</v>
      </c>
      <c r="BA351" s="5">
        <f ca="1">IF(BA$4="",0,SUMPRODUCT(INDIRECT(ADDRESS($B48,$X$2)&amp;":"&amp;ADDRESS($B48,$X$2-1+BA$8)),INDIRECT(ADDRESS($B$12,$X$2)&amp;":"&amp;ADDRESS($B$12,$X$2-1+BA$8)),INDIRECT("rP!"&amp;ADDRESS(Prcsses!$B33,$X$2+$P$8-BA$8)&amp;":"&amp;ADDRESS(Prcsses!$B33,$X$2-1+$P$8))))</f>
        <v>607244.44175999996</v>
      </c>
      <c r="BB351" s="5">
        <f ca="1">IF(BB$4="",0,SUMPRODUCT(INDIRECT(ADDRESS($B48,$X$2)&amp;":"&amp;ADDRESS($B48,$X$2-1+BB$8)),INDIRECT(ADDRESS($B$12,$X$2)&amp;":"&amp;ADDRESS($B$12,$X$2-1+BB$8)),INDIRECT("rP!"&amp;ADDRESS(Prcsses!$B33,$X$2+$P$8-BB$8)&amp;":"&amp;ADDRESS(Prcsses!$B33,$X$2-1+$P$8))))</f>
        <v>648809.8367039999</v>
      </c>
      <c r="BC351" s="5">
        <f ca="1">IF(BC$4="",0,SUMPRODUCT(INDIRECT(ADDRESS($B48,$X$2)&amp;":"&amp;ADDRESS($B48,$X$2-1+BC$8)),INDIRECT(ADDRESS($B$12,$X$2)&amp;":"&amp;ADDRESS($B$12,$X$2-1+BC$8)),INDIRECT("rP!"&amp;ADDRESS(Prcsses!$B33,$X$2+$P$8-BC$8)&amp;":"&amp;ADDRESS(Prcsses!$B33,$X$2-1+$P$8))))</f>
        <v>685634.17878720001</v>
      </c>
      <c r="BD351" s="5">
        <f ca="1">IF(BD$4="",0,SUMPRODUCT(INDIRECT(ADDRESS($B48,$X$2)&amp;":"&amp;ADDRESS($B48,$X$2-1+BD$8)),INDIRECT(ADDRESS($B$12,$X$2)&amp;":"&amp;ADDRESS($B$12,$X$2-1+BD$8)),INDIRECT("rP!"&amp;ADDRESS(Prcsses!$B33,$X$2+$P$8-BD$8)&amp;":"&amp;ADDRESS(Prcsses!$B33,$X$2-1+$P$8))))</f>
        <v>718756.60288319993</v>
      </c>
      <c r="BE351" s="5">
        <f ca="1">IF(BE$4="",0,SUMPRODUCT(INDIRECT(ADDRESS($B48,$X$2)&amp;":"&amp;ADDRESS($B48,$X$2-1+BE$8)),INDIRECT(ADDRESS($B$12,$X$2)&amp;":"&amp;ADDRESS($B$12,$X$2-1+BE$8)),INDIRECT("rP!"&amp;ADDRESS(Prcsses!$B33,$X$2+$P$8-BE$8)&amp;":"&amp;ADDRESS(Prcsses!$B33,$X$2-1+$P$8))))</f>
        <v>751879.02697919996</v>
      </c>
      <c r="BF351" s="5">
        <f ca="1">IF(BF$4="",0,SUMPRODUCT(INDIRECT(ADDRESS($B48,$X$2)&amp;":"&amp;ADDRESS($B48,$X$2-1+BF$8)),INDIRECT(ADDRESS($B$12,$X$2)&amp;":"&amp;ADDRESS($B$12,$X$2-1+BF$8)),INDIRECT("rP!"&amp;ADDRESS(Prcsses!$B33,$X$2+$P$8-BF$8)&amp;":"&amp;ADDRESS(Prcsses!$B33,$X$2-1+$P$8))))</f>
        <v>785001.45107519999</v>
      </c>
      <c r="BG351" s="5">
        <f ca="1">IF(BG$4="",0,SUMPRODUCT(INDIRECT(ADDRESS($B48,$X$2)&amp;":"&amp;ADDRESS($B48,$X$2-1+BG$8)),INDIRECT(ADDRESS($B$12,$X$2)&amp;":"&amp;ADDRESS($B$12,$X$2-1+BG$8)),INDIRECT("rP!"&amp;ADDRESS(Prcsses!$B33,$X$2+$P$8-BG$8)&amp;":"&amp;ADDRESS(Prcsses!$B33,$X$2-1+$P$8))))</f>
        <v>818123.87517120002</v>
      </c>
      <c r="BH351" s="5">
        <f ca="1">IF(BH$4="",0,SUMPRODUCT(INDIRECT(ADDRESS($B48,$X$2)&amp;":"&amp;ADDRESS($B48,$X$2-1+BH$8)),INDIRECT(ADDRESS($B$12,$X$2)&amp;":"&amp;ADDRESS($B$12,$X$2-1+BH$8)),INDIRECT("rP!"&amp;ADDRESS(Prcsses!$B33,$X$2+$P$8-BH$8)&amp;":"&amp;ADDRESS(Prcsses!$B33,$X$2-1+$P$8))))</f>
        <v>863302.86163814412</v>
      </c>
      <c r="BI351" s="5">
        <f ca="1">IF(BI$4="",0,SUMPRODUCT(INDIRECT(ADDRESS($B48,$X$2)&amp;":"&amp;ADDRESS($B48,$X$2-1+BI$8)),INDIRECT(ADDRESS($B$12,$X$2)&amp;":"&amp;ADDRESS($B$12,$X$2-1+BI$8)),INDIRECT("rP!"&amp;ADDRESS(Prcsses!$B33,$X$2+$P$8-BI$8)&amp;":"&amp;ADDRESS(Prcsses!$B33,$X$2-1+$P$8))))</f>
        <v>902056.09783046413</v>
      </c>
      <c r="BJ351" s="5">
        <f ca="1">IF(BJ$4="",0,SUMPRODUCT(INDIRECT(ADDRESS($B48,$X$2)&amp;":"&amp;ADDRESS($B48,$X$2-1+BJ$8)),INDIRECT(ADDRESS($B$12,$X$2)&amp;":"&amp;ADDRESS($B$12,$X$2-1+BJ$8)),INDIRECT("rP!"&amp;ADDRESS(Prcsses!$B33,$X$2+$P$8-BJ$8)&amp;":"&amp;ADDRESS(Prcsses!$B33,$X$2-1+$P$8))))</f>
        <v>935840.97040838411</v>
      </c>
      <c r="BK351" s="5">
        <f ca="1">IF(BK$4="",0,SUMPRODUCT(INDIRECT(ADDRESS($B48,$X$2)&amp;":"&amp;ADDRESS($B48,$X$2-1+BK$8)),INDIRECT(ADDRESS($B$12,$X$2)&amp;":"&amp;ADDRESS($B$12,$X$2-1+BK$8)),INDIRECT("rP!"&amp;ADDRESS(Prcsses!$B33,$X$2+$P$8-BK$8)&amp;":"&amp;ADDRESS(Prcsses!$B33,$X$2-1+$P$8))))</f>
        <v>969625.84298630408</v>
      </c>
      <c r="BL351" s="5">
        <f ca="1">IF(BL$4="",0,SUMPRODUCT(INDIRECT(ADDRESS($B48,$X$2)&amp;":"&amp;ADDRESS($B48,$X$2-1+BL$8)),INDIRECT(ADDRESS($B$12,$X$2)&amp;":"&amp;ADDRESS($B$12,$X$2-1+BL$8)),INDIRECT("rP!"&amp;ADDRESS(Prcsses!$B33,$X$2+$P$8-BL$8)&amp;":"&amp;ADDRESS(Prcsses!$B33,$X$2-1+$P$8))))</f>
        <v>1003410.7155642241</v>
      </c>
      <c r="BM351" s="5">
        <f ca="1">IF(BM$4="",0,SUMPRODUCT(INDIRECT(ADDRESS($B48,$X$2)&amp;":"&amp;ADDRESS($B48,$X$2-1+BM$8)),INDIRECT(ADDRESS($B$12,$X$2)&amp;":"&amp;ADDRESS($B$12,$X$2-1+BM$8)),INDIRECT("rP!"&amp;ADDRESS(Prcsses!$B33,$X$2+$P$8-BM$8)&amp;":"&amp;ADDRESS(Prcsses!$B33,$X$2-1+$P$8))))</f>
        <v>1037195.588142144</v>
      </c>
      <c r="BN351" s="5">
        <f ca="1">IF(BN$4="",0,SUMPRODUCT(INDIRECT(ADDRESS($B48,$X$2)&amp;":"&amp;ADDRESS($B48,$X$2-1+BN$8)),INDIRECT(ADDRESS($B$12,$X$2)&amp;":"&amp;ADDRESS($B$12,$X$2-1+BN$8)),INDIRECT("rP!"&amp;ADDRESS(Prcsses!$B33,$X$2+$P$8-BN$8)&amp;":"&amp;ADDRESS(Prcsses!$B33,$X$2-1+$P$8))))</f>
        <v>1086116.0836349721</v>
      </c>
      <c r="BO351" s="5">
        <f ca="1">IF(BO$4="",0,SUMPRODUCT(INDIRECT(ADDRESS($B48,$X$2)&amp;":"&amp;ADDRESS($B48,$X$2-1+BO$8)),INDIRECT(ADDRESS($B$12,$X$2)&amp;":"&amp;ADDRESS($B$12,$X$2-1+BO$8)),INDIRECT("rP!"&amp;ADDRESS(Prcsses!$B33,$X$2+$P$8-BO$8)&amp;":"&amp;ADDRESS(Prcsses!$B33,$X$2-1+$P$8))))</f>
        <v>1126860.6399639435</v>
      </c>
      <c r="BP351" s="5">
        <f ca="1">IF(BP$4="",0,SUMPRODUCT(INDIRECT(ADDRESS($B48,$X$2)&amp;":"&amp;ADDRESS($B48,$X$2-1+BP$8)),INDIRECT(ADDRESS($B$12,$X$2)&amp;":"&amp;ADDRESS($B$12,$X$2-1+BP$8)),INDIRECT("rP!"&amp;ADDRESS(Prcsses!$B33,$X$2+$P$8-BP$8)&amp;":"&amp;ADDRESS(Prcsses!$B33,$X$2-1+$P$8))))</f>
        <v>1161321.209993422</v>
      </c>
      <c r="BQ351" s="5">
        <f ca="1">IF(BQ$4="",0,SUMPRODUCT(INDIRECT(ADDRESS($B48,$X$2)&amp;":"&amp;ADDRESS($B48,$X$2-1+BQ$8)),INDIRECT(ADDRESS($B$12,$X$2)&amp;":"&amp;ADDRESS($B$12,$X$2-1+BQ$8)),INDIRECT("rP!"&amp;ADDRESS(Prcsses!$B33,$X$2+$P$8-BQ$8)&amp;":"&amp;ADDRESS(Prcsses!$B33,$X$2-1+$P$8))))</f>
        <v>1195781.7800229003</v>
      </c>
      <c r="BR351" s="5">
        <f ca="1">IF(BR$4="",0,SUMPRODUCT(INDIRECT(ADDRESS($B48,$X$2)&amp;":"&amp;ADDRESS($B48,$X$2-1+BR$8)),INDIRECT(ADDRESS($B$12,$X$2)&amp;":"&amp;ADDRESS($B$12,$X$2-1+BR$8)),INDIRECT("rP!"&amp;ADDRESS(Prcsses!$B33,$X$2+$P$8-BR$8)&amp;":"&amp;ADDRESS(Prcsses!$B33,$X$2-1+$P$8))))</f>
        <v>1230242.3500523786</v>
      </c>
      <c r="BS351" s="5">
        <f ca="1">IF(BS$4="",0,SUMPRODUCT(INDIRECT(ADDRESS($B48,$X$2)&amp;":"&amp;ADDRESS($B48,$X$2-1+BS$8)),INDIRECT(ADDRESS($B$12,$X$2)&amp;":"&amp;ADDRESS($B$12,$X$2-1+BS$8)),INDIRECT("rP!"&amp;ADDRESS(Prcsses!$B33,$X$2+$P$8-BS$8)&amp;":"&amp;ADDRESS(Prcsses!$B33,$X$2-1+$P$8))))</f>
        <v>1264702.9200818571</v>
      </c>
      <c r="BT351" s="5">
        <f ca="1">IF(BT$4="",0,SUMPRODUCT(INDIRECT(ADDRESS($B48,$X$2)&amp;":"&amp;ADDRESS($B48,$X$2-1+BT$8)),INDIRECT(ADDRESS($B$12,$X$2)&amp;":"&amp;ADDRESS($B$12,$X$2-1+BT$8)),INDIRECT("rP!"&amp;ADDRESS(Prcsses!$B33,$X$2+$P$8-BT$8)&amp;":"&amp;ADDRESS(Prcsses!$B33,$X$2-1+$P$8))))</f>
        <v>1317496.513367018</v>
      </c>
      <c r="BU351" s="5">
        <f ca="1">IF(BU$4="",0,SUMPRODUCT(INDIRECT(ADDRESS($B48,$X$2)&amp;":"&amp;ADDRESS($B48,$X$2-1+BU$8)),INDIRECT(ADDRESS($B$12,$X$2)&amp;":"&amp;ADDRESS($B$12,$X$2-1+BU$8)),INDIRECT("rP!"&amp;ADDRESS(Prcsses!$B33,$X$2+$P$8-BU$8)&amp;":"&amp;ADDRESS(Prcsses!$B33,$X$2-1+$P$8))))</f>
        <v>1360296.5413436303</v>
      </c>
      <c r="BV351" s="5">
        <f ca="1">IF(BV$4="",0,SUMPRODUCT(INDIRECT(ADDRESS($B48,$X$2)&amp;":"&amp;ADDRESS($B48,$X$2-1+BV$8)),INDIRECT(ADDRESS($B$12,$X$2)&amp;":"&amp;ADDRESS($B$12,$X$2-1+BV$8)),INDIRECT("rP!"&amp;ADDRESS(Prcsses!$B33,$X$2+$P$8-BV$8)&amp;":"&amp;ADDRESS(Prcsses!$B33,$X$2-1+$P$8))))</f>
        <v>1395446.3227736983</v>
      </c>
      <c r="BW351" s="5">
        <f ca="1">IF(BW$4="",0,SUMPRODUCT(INDIRECT(ADDRESS($B48,$X$2)&amp;":"&amp;ADDRESS($B48,$X$2-1+BW$8)),INDIRECT(ADDRESS($B$12,$X$2)&amp;":"&amp;ADDRESS($B$12,$X$2-1+BW$8)),INDIRECT("rP!"&amp;ADDRESS(Prcsses!$B33,$X$2+$P$8-BW$8)&amp;":"&amp;ADDRESS(Prcsses!$B33,$X$2-1+$P$8))))</f>
        <v>1430596.1042037662</v>
      </c>
      <c r="BX351" s="5">
        <f ca="1">IF(BX$4="",0,SUMPRODUCT(INDIRECT(ADDRESS($B48,$X$2)&amp;":"&amp;ADDRESS($B48,$X$2-1+BX$8)),INDIRECT(ADDRESS($B$12,$X$2)&amp;":"&amp;ADDRESS($B$12,$X$2-1+BX$8)),INDIRECT("rP!"&amp;ADDRESS(Prcsses!$B33,$X$2+$P$8-BX$8)&amp;":"&amp;ADDRESS(Prcsses!$B33,$X$2-1+$P$8))))</f>
        <v>1465745.8856338342</v>
      </c>
      <c r="BY351" s="5">
        <f ca="1">IF(BY$4="",0,SUMPRODUCT(INDIRECT(ADDRESS($B48,$X$2)&amp;":"&amp;ADDRESS($B48,$X$2-1+BY$8)),INDIRECT(ADDRESS($B$12,$X$2)&amp;":"&amp;ADDRESS($B$12,$X$2-1+BY$8)),INDIRECT("rP!"&amp;ADDRESS(Prcsses!$B33,$X$2+$P$8-BY$8)&amp;":"&amp;ADDRESS(Prcsses!$B33,$X$2-1+$P$8))))</f>
        <v>1500895.6670639021</v>
      </c>
      <c r="BZ351" s="5">
        <f ca="1">IF(BZ$4="",0,SUMPRODUCT(INDIRECT(ADDRESS($B48,$X$2)&amp;":"&amp;ADDRESS($B48,$X$2-1+BZ$8)),INDIRECT(ADDRESS($B$12,$X$2)&amp;":"&amp;ADDRESS($B$12,$X$2-1+BZ$8)),INDIRECT("rP!"&amp;ADDRESS(Prcsses!$B33,$X$2+$P$8-BZ$8)&amp;":"&amp;ADDRESS(Prcsses!$B33,$X$2-1+$P$8))))</f>
        <v>1557697.7138548919</v>
      </c>
      <c r="CA351" s="5">
        <f ca="1">IF(CA$4="",0,SUMPRODUCT(INDIRECT(ADDRESS($B48,$X$2)&amp;":"&amp;ADDRESS($B48,$X$2-1+CA$8)),INDIRECT(ADDRESS($B$12,$X$2)&amp;":"&amp;ADDRESS($B$12,$X$2-1+CA$8)),INDIRECT("rP!"&amp;ADDRESS(Prcsses!$B33,$X$2+$P$8-CA$8)&amp;":"&amp;ADDRESS(Prcsses!$B33,$X$2-1+$P$8))))</f>
        <v>1602619.1345225188</v>
      </c>
      <c r="CB351" s="5">
        <f ca="1">IF(CB$4="",0,SUMPRODUCT(INDIRECT(ADDRESS($B48,$X$2)&amp;":"&amp;ADDRESS($B48,$X$2-1+CB$8)),INDIRECT(ADDRESS($B$12,$X$2)&amp;":"&amp;ADDRESS($B$12,$X$2-1+CB$8)),INDIRECT("rP!"&amp;ADDRESS(Prcsses!$B33,$X$2+$P$8-CB$8)&amp;":"&amp;ADDRESS(Prcsses!$B33,$X$2-1+$P$8))))</f>
        <v>1638471.9115811882</v>
      </c>
      <c r="CC351" s="5">
        <f ca="1">IF(CC$4="",0,SUMPRODUCT(INDIRECT(ADDRESS($B48,$X$2)&amp;":"&amp;ADDRESS($B48,$X$2-1+CC$8)),INDIRECT(ADDRESS($B$12,$X$2)&amp;":"&amp;ADDRESS($B$12,$X$2-1+CC$8)),INDIRECT("rP!"&amp;ADDRESS(Prcsses!$B33,$X$2+$P$8-CC$8)&amp;":"&amp;ADDRESS(Prcsses!$B33,$X$2-1+$P$8))))</f>
        <v>1674324.6886398576</v>
      </c>
      <c r="CD351" s="5">
        <f ca="1">IF(CD$4="",0,SUMPRODUCT(INDIRECT(ADDRESS($B48,$X$2)&amp;":"&amp;ADDRESS($B48,$X$2-1+CD$8)),INDIRECT(ADDRESS($B$12,$X$2)&amp;":"&amp;ADDRESS($B$12,$X$2-1+CD$8)),INDIRECT("rP!"&amp;ADDRESS(Prcsses!$B33,$X$2+$P$8-CD$8)&amp;":"&amp;ADDRESS(Prcsses!$B33,$X$2-1+$P$8))))</f>
        <v>1710177.4656985269</v>
      </c>
      <c r="CE351" s="5">
        <f ca="1">IF(CE$4="",0,SUMPRODUCT(INDIRECT(ADDRESS($B48,$X$2)&amp;":"&amp;ADDRESS($B48,$X$2-1+CE$8)),INDIRECT(ADDRESS($B$12,$X$2)&amp;":"&amp;ADDRESS($B$12,$X$2-1+CE$8)),INDIRECT("rP!"&amp;ADDRESS(Prcsses!$B33,$X$2+$P$8-CE$8)&amp;":"&amp;ADDRESS(Prcsses!$B33,$X$2-1+$P$8))))</f>
        <v>1746030.2427571961</v>
      </c>
      <c r="CF351" s="5">
        <f ca="1">IF(CF$4="",0,SUMPRODUCT(INDIRECT(ADDRESS($B48,$X$2)&amp;":"&amp;ADDRESS($B48,$X$2-1+CF$8)),INDIRECT(ADDRESS($B$12,$X$2)&amp;":"&amp;ADDRESS($B$12,$X$2-1+CF$8)),INDIRECT("rP!"&amp;ADDRESS(Prcsses!$B33,$X$2+$P$8-CF$8)&amp;":"&amp;ADDRESS(Prcsses!$B33,$X$2-1+$P$8))))</f>
        <v>0</v>
      </c>
    </row>
    <row r="352" spans="2:84" x14ac:dyDescent="0.3">
      <c r="B352" s="13">
        <f>ROW()</f>
        <v>352</v>
      </c>
      <c r="H352" s="1" t="str">
        <f t="shared" si="481"/>
        <v>Оплата себест. закупок и затрат</v>
      </c>
      <c r="I352" s="1" t="str">
        <f>Prcsses!I16</f>
        <v>Потребление эл.энергии прочих ресурсов</v>
      </c>
      <c r="M352" s="53" t="s">
        <v>18</v>
      </c>
      <c r="U352" s="5">
        <f t="shared" ca="1" si="480"/>
        <v>2682189.6470724535</v>
      </c>
      <c r="X352" s="5">
        <f ca="1">IF(X$4="",0,SUMPRODUCT(INDIRECT(ADDRESS($B49,$X$2)&amp;":"&amp;ADDRESS($B49,$X$2-1+X$8)),INDIRECT(ADDRESS($B$12,$X$2)&amp;":"&amp;ADDRESS($B$12,$X$2-1+X$8)),INDIRECT("rP!"&amp;ADDRESS(Prcsses!$B34,$X$2+$P$8-X$8)&amp;":"&amp;ADDRESS(Prcsses!$B34,$X$2-1+$P$8))))</f>
        <v>0</v>
      </c>
      <c r="Y352" s="5">
        <f ca="1">IF(Y$4="",0,SUMPRODUCT(INDIRECT(ADDRESS($B49,$X$2)&amp;":"&amp;ADDRESS($B49,$X$2-1+Y$8)),INDIRECT(ADDRESS($B$12,$X$2)&amp;":"&amp;ADDRESS($B$12,$X$2-1+Y$8)),INDIRECT("rP!"&amp;ADDRESS(Prcsses!$B34,$X$2+$P$8-Y$8)&amp;":"&amp;ADDRESS(Prcsses!$B34,$X$2-1+$P$8))))</f>
        <v>0</v>
      </c>
      <c r="Z352" s="5">
        <f ca="1">IF(Z$4="",0,SUMPRODUCT(INDIRECT(ADDRESS($B49,$X$2)&amp;":"&amp;ADDRESS($B49,$X$2-1+Z$8)),INDIRECT(ADDRESS($B$12,$X$2)&amp;":"&amp;ADDRESS($B$12,$X$2-1+Z$8)),INDIRECT("rP!"&amp;ADDRESS(Prcsses!$B34,$X$2+$P$8-Z$8)&amp;":"&amp;ADDRESS(Prcsses!$B34,$X$2-1+$P$8))))</f>
        <v>0</v>
      </c>
      <c r="AA352" s="5">
        <f ca="1">IF(AA$4="",0,SUMPRODUCT(INDIRECT(ADDRESS($B49,$X$2)&amp;":"&amp;ADDRESS($B49,$X$2-1+AA$8)),INDIRECT(ADDRESS($B$12,$X$2)&amp;":"&amp;ADDRESS($B$12,$X$2-1+AA$8)),INDIRECT("rP!"&amp;ADDRESS(Prcsses!$B34,$X$2+$P$8-AA$8)&amp;":"&amp;ADDRESS(Prcsses!$B34,$X$2-1+$P$8))))</f>
        <v>0</v>
      </c>
      <c r="AB352" s="5">
        <f ca="1">IF(AB$4="",0,SUMPRODUCT(INDIRECT(ADDRESS($B49,$X$2)&amp;":"&amp;ADDRESS($B49,$X$2-1+AB$8)),INDIRECT(ADDRESS($B$12,$X$2)&amp;":"&amp;ADDRESS($B$12,$X$2-1+AB$8)),INDIRECT("rP!"&amp;ADDRESS(Prcsses!$B34,$X$2+$P$8-AB$8)&amp;":"&amp;ADDRESS(Prcsses!$B34,$X$2-1+$P$8))))</f>
        <v>0</v>
      </c>
      <c r="AC352" s="5">
        <f ca="1">IF(AC$4="",0,SUMPRODUCT(INDIRECT(ADDRESS($B49,$X$2)&amp;":"&amp;ADDRESS($B49,$X$2-1+AC$8)),INDIRECT(ADDRESS($B$12,$X$2)&amp;":"&amp;ADDRESS($B$12,$X$2-1+AC$8)),INDIRECT("rP!"&amp;ADDRESS(Prcsses!$B34,$X$2+$P$8-AC$8)&amp;":"&amp;ADDRESS(Prcsses!$B34,$X$2-1+$P$8))))</f>
        <v>0</v>
      </c>
      <c r="AD352" s="5">
        <f ca="1">IF(AD$4="",0,SUMPRODUCT(INDIRECT(ADDRESS($B49,$X$2)&amp;":"&amp;ADDRESS($B49,$X$2-1+AD$8)),INDIRECT(ADDRESS($B$12,$X$2)&amp;":"&amp;ADDRESS($B$12,$X$2-1+AD$8)),INDIRECT("rP!"&amp;ADDRESS(Prcsses!$B34,$X$2+$P$8-AD$8)&amp;":"&amp;ADDRESS(Prcsses!$B34,$X$2-1+$P$8))))</f>
        <v>0</v>
      </c>
      <c r="AE352" s="5">
        <f ca="1">IF(AE$4="",0,SUMPRODUCT(INDIRECT(ADDRESS($B49,$X$2)&amp;":"&amp;ADDRESS($B49,$X$2-1+AE$8)),INDIRECT(ADDRESS($B$12,$X$2)&amp;":"&amp;ADDRESS($B$12,$X$2-1+AE$8)),INDIRECT("rP!"&amp;ADDRESS(Prcsses!$B34,$X$2+$P$8-AE$8)&amp;":"&amp;ADDRESS(Prcsses!$B34,$X$2-1+$P$8))))</f>
        <v>0</v>
      </c>
      <c r="AF352" s="5">
        <f ca="1">IF(AF$4="",0,SUMPRODUCT(INDIRECT(ADDRESS($B49,$X$2)&amp;":"&amp;ADDRESS($B49,$X$2-1+AF$8)),INDIRECT(ADDRESS($B$12,$X$2)&amp;":"&amp;ADDRESS($B$12,$X$2-1+AF$8)),INDIRECT("rP!"&amp;ADDRESS(Prcsses!$B34,$X$2+$P$8-AF$8)&amp;":"&amp;ADDRESS(Prcsses!$B34,$X$2-1+$P$8))))</f>
        <v>0</v>
      </c>
      <c r="AG352" s="5">
        <f ca="1">IF(AG$4="",0,SUMPRODUCT(INDIRECT(ADDRESS($B49,$X$2)&amp;":"&amp;ADDRESS($B49,$X$2-1+AG$8)),INDIRECT(ADDRESS($B$12,$X$2)&amp;":"&amp;ADDRESS($B$12,$X$2-1+AG$8)),INDIRECT("rP!"&amp;ADDRESS(Prcsses!$B34,$X$2+$P$8-AG$8)&amp;":"&amp;ADDRESS(Prcsses!$B34,$X$2-1+$P$8))))</f>
        <v>0</v>
      </c>
      <c r="AH352" s="5">
        <f ca="1">IF(AH$4="",0,SUMPRODUCT(INDIRECT(ADDRESS($B49,$X$2)&amp;":"&amp;ADDRESS($B49,$X$2-1+AH$8)),INDIRECT(ADDRESS($B$12,$X$2)&amp;":"&amp;ADDRESS($B$12,$X$2-1+AH$8)),INDIRECT("rP!"&amp;ADDRESS(Prcsses!$B34,$X$2+$P$8-AH$8)&amp;":"&amp;ADDRESS(Prcsses!$B34,$X$2-1+$P$8))))</f>
        <v>0</v>
      </c>
      <c r="AI352" s="5">
        <f ca="1">IF(AI$4="",0,SUMPRODUCT(INDIRECT(ADDRESS($B49,$X$2)&amp;":"&amp;ADDRESS($B49,$X$2-1+AI$8)),INDIRECT(ADDRESS($B$12,$X$2)&amp;":"&amp;ADDRESS($B$12,$X$2-1+AI$8)),INDIRECT("rP!"&amp;ADDRESS(Prcsses!$B34,$X$2+$P$8-AI$8)&amp;":"&amp;ADDRESS(Prcsses!$B34,$X$2-1+$P$8))))</f>
        <v>0</v>
      </c>
      <c r="AJ352" s="5">
        <f ca="1">IF(AJ$4="",0,SUMPRODUCT(INDIRECT(ADDRESS($B49,$X$2)&amp;":"&amp;ADDRESS($B49,$X$2-1+AJ$8)),INDIRECT(ADDRESS($B$12,$X$2)&amp;":"&amp;ADDRESS($B$12,$X$2-1+AJ$8)),INDIRECT("rP!"&amp;ADDRESS(Prcsses!$B34,$X$2+$P$8-AJ$8)&amp;":"&amp;ADDRESS(Prcsses!$B34,$X$2-1+$P$8))))</f>
        <v>0</v>
      </c>
      <c r="AK352" s="5">
        <f ca="1">IF(AK$4="",0,SUMPRODUCT(INDIRECT(ADDRESS($B49,$X$2)&amp;":"&amp;ADDRESS($B49,$X$2-1+AK$8)),INDIRECT(ADDRESS($B$12,$X$2)&amp;":"&amp;ADDRESS($B$12,$X$2-1+AK$8)),INDIRECT("rP!"&amp;ADDRESS(Prcsses!$B34,$X$2+$P$8-AK$8)&amp;":"&amp;ADDRESS(Prcsses!$B34,$X$2-1+$P$8))))</f>
        <v>4161.6000000000004</v>
      </c>
      <c r="AL352" s="5">
        <f ca="1">IF(AL$4="",0,SUMPRODUCT(INDIRECT(ADDRESS($B49,$X$2)&amp;":"&amp;ADDRESS($B49,$X$2-1+AL$8)),INDIRECT(ADDRESS($B$12,$X$2)&amp;":"&amp;ADDRESS($B$12,$X$2-1+AL$8)),INDIRECT("rP!"&amp;ADDRESS(Prcsses!$B34,$X$2+$P$8-AL$8)&amp;":"&amp;ADDRESS(Prcsses!$B34,$X$2-1+$P$8))))</f>
        <v>6242.4</v>
      </c>
      <c r="AM352" s="5">
        <f ca="1">IF(AM$4="",0,SUMPRODUCT(INDIRECT(ADDRESS($B49,$X$2)&amp;":"&amp;ADDRESS($B49,$X$2-1+AM$8)),INDIRECT(ADDRESS($B$12,$X$2)&amp;":"&amp;ADDRESS($B$12,$X$2-1+AM$8)),INDIRECT("rP!"&amp;ADDRESS(Prcsses!$B34,$X$2+$P$8-AM$8)&amp;":"&amp;ADDRESS(Prcsses!$B34,$X$2-1+$P$8))))</f>
        <v>8323.2000000000007</v>
      </c>
      <c r="AN352" s="5">
        <f ca="1">IF(AN$4="",0,SUMPRODUCT(INDIRECT(ADDRESS($B49,$X$2)&amp;":"&amp;ADDRESS($B49,$X$2-1+AN$8)),INDIRECT(ADDRESS($B$12,$X$2)&amp;":"&amp;ADDRESS($B$12,$X$2-1+AN$8)),INDIRECT("rP!"&amp;ADDRESS(Prcsses!$B34,$X$2+$P$8-AN$8)&amp;":"&amp;ADDRESS(Prcsses!$B34,$X$2-1+$P$8))))</f>
        <v>10404</v>
      </c>
      <c r="AO352" s="5">
        <f ca="1">IF(AO$4="",0,SUMPRODUCT(INDIRECT(ADDRESS($B49,$X$2)&amp;":"&amp;ADDRESS($B49,$X$2-1+AO$8)),INDIRECT(ADDRESS($B$12,$X$2)&amp;":"&amp;ADDRESS($B$12,$X$2-1+AO$8)),INDIRECT("rP!"&amp;ADDRESS(Prcsses!$B34,$X$2+$P$8-AO$8)&amp;":"&amp;ADDRESS(Prcsses!$B34,$X$2-1+$P$8))))</f>
        <v>12484.8</v>
      </c>
      <c r="AP352" s="5">
        <f ca="1">IF(AP$4="",0,SUMPRODUCT(INDIRECT(ADDRESS($B49,$X$2)&amp;":"&amp;ADDRESS($B49,$X$2-1+AP$8)),INDIRECT(ADDRESS($B$12,$X$2)&amp;":"&amp;ADDRESS($B$12,$X$2-1+AP$8)),INDIRECT("rP!"&amp;ADDRESS(Prcsses!$B34,$X$2+$P$8-AP$8)&amp;":"&amp;ADDRESS(Prcsses!$B34,$X$2-1+$P$8))))</f>
        <v>14565.6</v>
      </c>
      <c r="AQ352" s="5">
        <f ca="1">IF(AQ$4="",0,SUMPRODUCT(INDIRECT(ADDRESS($B49,$X$2)&amp;":"&amp;ADDRESS($B49,$X$2-1+AQ$8)),INDIRECT(ADDRESS($B$12,$X$2)&amp;":"&amp;ADDRESS($B$12,$X$2-1+AQ$8)),INDIRECT("rP!"&amp;ADDRESS(Prcsses!$B34,$X$2+$P$8-AQ$8)&amp;":"&amp;ADDRESS(Prcsses!$B34,$X$2-1+$P$8))))</f>
        <v>16979.327999999998</v>
      </c>
      <c r="AR352" s="5">
        <f ca="1">IF(AR$4="",0,SUMPRODUCT(INDIRECT(ADDRESS($B49,$X$2)&amp;":"&amp;ADDRESS($B49,$X$2-1+AR$8)),INDIRECT(ADDRESS($B$12,$X$2)&amp;":"&amp;ADDRESS($B$12,$X$2-1+AR$8)),INDIRECT("rP!"&amp;ADDRESS(Prcsses!$B34,$X$2+$P$8-AR$8)&amp;":"&amp;ADDRESS(Prcsses!$B34,$X$2-1+$P$8))))</f>
        <v>19101.743999999999</v>
      </c>
      <c r="AS352" s="5">
        <f ca="1">IF(AS$4="",0,SUMPRODUCT(INDIRECT(ADDRESS($B49,$X$2)&amp;":"&amp;ADDRESS($B49,$X$2-1+AS$8)),INDIRECT(ADDRESS($B$12,$X$2)&amp;":"&amp;ADDRESS($B$12,$X$2-1+AS$8)),INDIRECT("rP!"&amp;ADDRESS(Prcsses!$B34,$X$2+$P$8-AS$8)&amp;":"&amp;ADDRESS(Prcsses!$B34,$X$2-1+$P$8))))</f>
        <v>21224.159999999996</v>
      </c>
      <c r="AT352" s="5">
        <f ca="1">IF(AT$4="",0,SUMPRODUCT(INDIRECT(ADDRESS($B49,$X$2)&amp;":"&amp;ADDRESS($B49,$X$2-1+AT$8)),INDIRECT(ADDRESS($B$12,$X$2)&amp;":"&amp;ADDRESS($B$12,$X$2-1+AT$8)),INDIRECT("rP!"&amp;ADDRESS(Prcsses!$B34,$X$2+$P$8-AT$8)&amp;":"&amp;ADDRESS(Prcsses!$B34,$X$2-1+$P$8))))</f>
        <v>23346.575999999997</v>
      </c>
      <c r="AU352" s="5">
        <f ca="1">IF(AU$4="",0,SUMPRODUCT(INDIRECT(ADDRESS($B49,$X$2)&amp;":"&amp;ADDRESS($B49,$X$2-1+AU$8)),INDIRECT(ADDRESS($B$12,$X$2)&amp;":"&amp;ADDRESS($B$12,$X$2-1+AU$8)),INDIRECT("rP!"&amp;ADDRESS(Prcsses!$B34,$X$2+$P$8-AU$8)&amp;":"&amp;ADDRESS(Prcsses!$B34,$X$2-1+$P$8))))</f>
        <v>25468.991999999998</v>
      </c>
      <c r="AV352" s="5">
        <f ca="1">IF(AV$4="",0,SUMPRODUCT(INDIRECT(ADDRESS($B49,$X$2)&amp;":"&amp;ADDRESS($B49,$X$2-1+AV$8)),INDIRECT(ADDRESS($B$12,$X$2)&amp;":"&amp;ADDRESS($B$12,$X$2-1+AV$8)),INDIRECT("rP!"&amp;ADDRESS(Prcsses!$B34,$X$2+$P$8-AV$8)&amp;":"&amp;ADDRESS(Prcsses!$B34,$X$2-1+$P$8))))</f>
        <v>27591.407999999996</v>
      </c>
      <c r="AW352" s="5">
        <f ca="1">IF(AW$4="",0,SUMPRODUCT(INDIRECT(ADDRESS($B49,$X$2)&amp;":"&amp;ADDRESS($B49,$X$2-1+AW$8)),INDIRECT(ADDRESS($B$12,$X$2)&amp;":"&amp;ADDRESS($B$12,$X$2-1+AW$8)),INDIRECT("rP!"&amp;ADDRESS(Prcsses!$B34,$X$2+$P$8-AW$8)&amp;":"&amp;ADDRESS(Prcsses!$B34,$X$2-1+$P$8))))</f>
        <v>30308.100480000001</v>
      </c>
      <c r="AX352" s="5">
        <f ca="1">IF(AX$4="",0,SUMPRODUCT(INDIRECT(ADDRESS($B49,$X$2)&amp;":"&amp;ADDRESS($B49,$X$2-1+AX$8)),INDIRECT(ADDRESS($B$12,$X$2)&amp;":"&amp;ADDRESS($B$12,$X$2-1+AX$8)),INDIRECT("rP!"&amp;ADDRESS(Prcsses!$B34,$X$2+$P$8-AX$8)&amp;":"&amp;ADDRESS(Prcsses!$B34,$X$2-1+$P$8))))</f>
        <v>32472.964800000002</v>
      </c>
      <c r="AY352" s="5">
        <f ca="1">IF(AY$4="",0,SUMPRODUCT(INDIRECT(ADDRESS($B49,$X$2)&amp;":"&amp;ADDRESS($B49,$X$2-1+AY$8)),INDIRECT(ADDRESS($B$12,$X$2)&amp;":"&amp;ADDRESS($B$12,$X$2-1+AY$8)),INDIRECT("rP!"&amp;ADDRESS(Prcsses!$B34,$X$2+$P$8-AY$8)&amp;":"&amp;ADDRESS(Prcsses!$B34,$X$2-1+$P$8))))</f>
        <v>34637.829119999995</v>
      </c>
      <c r="AZ352" s="5">
        <f ca="1">IF(AZ$4="",0,SUMPRODUCT(INDIRECT(ADDRESS($B49,$X$2)&amp;":"&amp;ADDRESS($B49,$X$2-1+AZ$8)),INDIRECT(ADDRESS($B$12,$X$2)&amp;":"&amp;ADDRESS($B$12,$X$2-1+AZ$8)),INDIRECT("rP!"&amp;ADDRESS(Prcsses!$B34,$X$2+$P$8-AZ$8)&amp;":"&amp;ADDRESS(Prcsses!$B34,$X$2-1+$P$8))))</f>
        <v>36802.693440000003</v>
      </c>
      <c r="BA352" s="5">
        <f ca="1">IF(BA$4="",0,SUMPRODUCT(INDIRECT(ADDRESS($B49,$X$2)&amp;":"&amp;ADDRESS($B49,$X$2-1+BA$8)),INDIRECT(ADDRESS($B$12,$X$2)&amp;":"&amp;ADDRESS($B$12,$X$2-1+BA$8)),INDIRECT("rP!"&amp;ADDRESS(Prcsses!$B34,$X$2+$P$8-BA$8)&amp;":"&amp;ADDRESS(Prcsses!$B34,$X$2-1+$P$8))))</f>
        <v>38967.557759999996</v>
      </c>
      <c r="BB352" s="5">
        <f ca="1">IF(BB$4="",0,SUMPRODUCT(INDIRECT(ADDRESS($B49,$X$2)&amp;":"&amp;ADDRESS($B49,$X$2-1+BB$8)),INDIRECT(ADDRESS($B$12,$X$2)&amp;":"&amp;ADDRESS($B$12,$X$2-1+BB$8)),INDIRECT("rP!"&amp;ADDRESS(Prcsses!$B34,$X$2+$P$8-BB$8)&amp;":"&amp;ADDRESS(Prcsses!$B34,$X$2-1+$P$8))))</f>
        <v>41132.422079999997</v>
      </c>
      <c r="BC352" s="5">
        <f ca="1">IF(BC$4="",0,SUMPRODUCT(INDIRECT(ADDRESS($B49,$X$2)&amp;":"&amp;ADDRESS($B49,$X$2-1+BC$8)),INDIRECT(ADDRESS($B$12,$X$2)&amp;":"&amp;ADDRESS($B$12,$X$2-1+BC$8)),INDIRECT("rP!"&amp;ADDRESS(Prcsses!$B34,$X$2+$P$8-BC$8)&amp;":"&amp;ADDRESS(Prcsses!$B34,$X$2-1+$P$8))))</f>
        <v>44163.232127999996</v>
      </c>
      <c r="BD352" s="5">
        <f ca="1">IF(BD$4="",0,SUMPRODUCT(INDIRECT(ADDRESS($B49,$X$2)&amp;":"&amp;ADDRESS($B49,$X$2-1+BD$8)),INDIRECT(ADDRESS($B$12,$X$2)&amp;":"&amp;ADDRESS($B$12,$X$2-1+BD$8)),INDIRECT("rP!"&amp;ADDRESS(Prcsses!$B34,$X$2+$P$8-BD$8)&amp;":"&amp;ADDRESS(Prcsses!$B34,$X$2-1+$P$8))))</f>
        <v>46371.393734400001</v>
      </c>
      <c r="BE352" s="5">
        <f ca="1">IF(BE$4="",0,SUMPRODUCT(INDIRECT(ADDRESS($B49,$X$2)&amp;":"&amp;ADDRESS($B49,$X$2-1+BE$8)),INDIRECT(ADDRESS($B$12,$X$2)&amp;":"&amp;ADDRESS($B$12,$X$2-1+BE$8)),INDIRECT("rP!"&amp;ADDRESS(Prcsses!$B34,$X$2+$P$8-BE$8)&amp;":"&amp;ADDRESS(Prcsses!$B34,$X$2-1+$P$8))))</f>
        <v>48579.555340799998</v>
      </c>
      <c r="BF352" s="5">
        <f ca="1">IF(BF$4="",0,SUMPRODUCT(INDIRECT(ADDRESS($B49,$X$2)&amp;":"&amp;ADDRESS($B49,$X$2-1+BF$8)),INDIRECT(ADDRESS($B$12,$X$2)&amp;":"&amp;ADDRESS($B$12,$X$2-1+BF$8)),INDIRECT("rP!"&amp;ADDRESS(Prcsses!$B34,$X$2+$P$8-BF$8)&amp;":"&amp;ADDRESS(Prcsses!$B34,$X$2-1+$P$8))))</f>
        <v>50787.716947200002</v>
      </c>
      <c r="BG352" s="5">
        <f ca="1">IF(BG$4="",0,SUMPRODUCT(INDIRECT(ADDRESS($B49,$X$2)&amp;":"&amp;ADDRESS($B49,$X$2-1+BG$8)),INDIRECT(ADDRESS($B$12,$X$2)&amp;":"&amp;ADDRESS($B$12,$X$2-1+BG$8)),INDIRECT("rP!"&amp;ADDRESS(Prcsses!$B34,$X$2+$P$8-BG$8)&amp;":"&amp;ADDRESS(Prcsses!$B34,$X$2-1+$P$8))))</f>
        <v>52995.878553600007</v>
      </c>
      <c r="BH352" s="5">
        <f ca="1">IF(BH$4="",0,SUMPRODUCT(INDIRECT(ADDRESS($B49,$X$2)&amp;":"&amp;ADDRESS($B49,$X$2-1+BH$8)),INDIRECT(ADDRESS($B$12,$X$2)&amp;":"&amp;ADDRESS($B$12,$X$2-1+BH$8)),INDIRECT("rP!"&amp;ADDRESS(Prcsses!$B34,$X$2+$P$8-BH$8)&amp;":"&amp;ADDRESS(Prcsses!$B34,$X$2-1+$P$8))))</f>
        <v>55204.040159999997</v>
      </c>
      <c r="BI352" s="5">
        <f ca="1">IF(BI$4="",0,SUMPRODUCT(INDIRECT(ADDRESS($B49,$X$2)&amp;":"&amp;ADDRESS($B49,$X$2-1+BI$8)),INDIRECT(ADDRESS($B$12,$X$2)&amp;":"&amp;ADDRESS($B$12,$X$2-1+BI$8)),INDIRECT("rP!"&amp;ADDRESS(Prcsses!$B34,$X$2+$P$8-BI$8)&amp;":"&amp;ADDRESS(Prcsses!$B34,$X$2-1+$P$8))))</f>
        <v>58560.445801728005</v>
      </c>
      <c r="BJ352" s="5">
        <f ca="1">IF(BJ$4="",0,SUMPRODUCT(INDIRECT(ADDRESS($B49,$X$2)&amp;":"&amp;ADDRESS($B49,$X$2-1+BJ$8)),INDIRECT(ADDRESS($B$12,$X$2)&amp;":"&amp;ADDRESS($B$12,$X$2-1+BJ$8)),INDIRECT("rP!"&amp;ADDRESS(Prcsses!$B34,$X$2+$P$8-BJ$8)&amp;":"&amp;ADDRESS(Prcsses!$B34,$X$2-1+$P$8))))</f>
        <v>60812.770640256007</v>
      </c>
      <c r="BK352" s="5">
        <f ca="1">IF(BK$4="",0,SUMPRODUCT(INDIRECT(ADDRESS($B49,$X$2)&amp;":"&amp;ADDRESS($B49,$X$2-1+BK$8)),INDIRECT(ADDRESS($B$12,$X$2)&amp;":"&amp;ADDRESS($B$12,$X$2-1+BK$8)),INDIRECT("rP!"&amp;ADDRESS(Prcsses!$B34,$X$2+$P$8-BK$8)&amp;":"&amp;ADDRESS(Prcsses!$B34,$X$2-1+$P$8))))</f>
        <v>63065.095478784009</v>
      </c>
      <c r="BL352" s="5">
        <f ca="1">IF(BL$4="",0,SUMPRODUCT(INDIRECT(ADDRESS($B49,$X$2)&amp;":"&amp;ADDRESS($B49,$X$2-1+BL$8)),INDIRECT(ADDRESS($B$12,$X$2)&amp;":"&amp;ADDRESS($B$12,$X$2-1+BL$8)),INDIRECT("rP!"&amp;ADDRESS(Prcsses!$B34,$X$2+$P$8-BL$8)&amp;":"&amp;ADDRESS(Prcsses!$B34,$X$2-1+$P$8))))</f>
        <v>65317.420317312004</v>
      </c>
      <c r="BM352" s="5">
        <f ca="1">IF(BM$4="",0,SUMPRODUCT(INDIRECT(ADDRESS($B49,$X$2)&amp;":"&amp;ADDRESS($B49,$X$2-1+BM$8)),INDIRECT(ADDRESS($B$12,$X$2)&amp;":"&amp;ADDRESS($B$12,$X$2-1+BM$8)),INDIRECT("rP!"&amp;ADDRESS(Prcsses!$B34,$X$2+$P$8-BM$8)&amp;":"&amp;ADDRESS(Prcsses!$B34,$X$2-1+$P$8))))</f>
        <v>67569.745155840006</v>
      </c>
      <c r="BN352" s="5">
        <f ca="1">IF(BN$4="",0,SUMPRODUCT(INDIRECT(ADDRESS($B49,$X$2)&amp;":"&amp;ADDRESS($B49,$X$2-1+BN$8)),INDIRECT(ADDRESS($B$12,$X$2)&amp;":"&amp;ADDRESS($B$12,$X$2-1+BN$8)),INDIRECT("rP!"&amp;ADDRESS(Prcsses!$B34,$X$2+$P$8-BN$8)&amp;":"&amp;ADDRESS(Prcsses!$B34,$X$2-1+$P$8))))</f>
        <v>69822.069994368008</v>
      </c>
      <c r="BO352" s="5">
        <f ca="1">IF(BO$4="",0,SUMPRODUCT(INDIRECT(ADDRESS($B49,$X$2)&amp;":"&amp;ADDRESS($B49,$X$2-1+BO$8)),INDIRECT(ADDRESS($B$12,$X$2)&amp;":"&amp;ADDRESS($B$12,$X$2-1+BO$8)),INDIRECT("rP!"&amp;ADDRESS(Prcsses!$B34,$X$2+$P$8-BO$8)&amp;":"&amp;ADDRESS(Prcsses!$B34,$X$2-1+$P$8))))</f>
        <v>73515.882729553909</v>
      </c>
      <c r="BP352" s="5">
        <f ca="1">IF(BP$4="",0,SUMPRODUCT(INDIRECT(ADDRESS($B49,$X$2)&amp;":"&amp;ADDRESS($B49,$X$2-1+BP$8)),INDIRECT(ADDRESS($B$12,$X$2)&amp;":"&amp;ADDRESS($B$12,$X$2-1+BP$8)),INDIRECT("rP!"&amp;ADDRESS(Prcsses!$B34,$X$2+$P$8-BP$8)&amp;":"&amp;ADDRESS(Prcsses!$B34,$X$2-1+$P$8))))</f>
        <v>75813.254064852474</v>
      </c>
      <c r="BQ352" s="5">
        <f ca="1">IF(BQ$4="",0,SUMPRODUCT(INDIRECT(ADDRESS($B49,$X$2)&amp;":"&amp;ADDRESS($B49,$X$2-1+BQ$8)),INDIRECT(ADDRESS($B$12,$X$2)&amp;":"&amp;ADDRESS($B$12,$X$2-1+BQ$8)),INDIRECT("rP!"&amp;ADDRESS(Prcsses!$B34,$X$2+$P$8-BQ$8)&amp;":"&amp;ADDRESS(Prcsses!$B34,$X$2-1+$P$8))))</f>
        <v>78110.625400151024</v>
      </c>
      <c r="BR352" s="5">
        <f ca="1">IF(BR$4="",0,SUMPRODUCT(INDIRECT(ADDRESS($B49,$X$2)&amp;":"&amp;ADDRESS($B49,$X$2-1+BR$8)),INDIRECT(ADDRESS($B$12,$X$2)&amp;":"&amp;ADDRESS($B$12,$X$2-1+BR$8)),INDIRECT("rP!"&amp;ADDRESS(Prcsses!$B34,$X$2+$P$8-BR$8)&amp;":"&amp;ADDRESS(Prcsses!$B34,$X$2-1+$P$8))))</f>
        <v>80407.996735449589</v>
      </c>
      <c r="BS352" s="5">
        <f ca="1">IF(BS$4="",0,SUMPRODUCT(INDIRECT(ADDRESS($B49,$X$2)&amp;":"&amp;ADDRESS($B49,$X$2-1+BS$8)),INDIRECT(ADDRESS($B$12,$X$2)&amp;":"&amp;ADDRESS($B$12,$X$2-1+BS$8)),INDIRECT("rP!"&amp;ADDRESS(Prcsses!$B34,$X$2+$P$8-BS$8)&amp;":"&amp;ADDRESS(Prcsses!$B34,$X$2-1+$P$8))))</f>
        <v>82705.368070748154</v>
      </c>
      <c r="BT352" s="5">
        <f ca="1">IF(BT$4="",0,SUMPRODUCT(INDIRECT(ADDRESS($B49,$X$2)&amp;":"&amp;ADDRESS($B49,$X$2-1+BT$8)),INDIRECT(ADDRESS($B$12,$X$2)&amp;":"&amp;ADDRESS($B$12,$X$2-1+BT$8)),INDIRECT("rP!"&amp;ADDRESS(Prcsses!$B34,$X$2+$P$8-BT$8)&amp;":"&amp;ADDRESS(Prcsses!$B34,$X$2-1+$P$8))))</f>
        <v>85002.739406046705</v>
      </c>
      <c r="BU352" s="5">
        <f ca="1">IF(BU$4="",0,SUMPRODUCT(INDIRECT(ADDRESS($B49,$X$2)&amp;":"&amp;ADDRESS($B49,$X$2-1+BU$8)),INDIRECT(ADDRESS($B$12,$X$2)&amp;":"&amp;ADDRESS($B$12,$X$2-1+BU$8)),INDIRECT("rP!"&amp;ADDRESS(Prcsses!$B34,$X$2+$P$8-BU$8)&amp;":"&amp;ADDRESS(Prcsses!$B34,$X$2-1+$P$8))))</f>
        <v>89046.112956172175</v>
      </c>
      <c r="BV352" s="5">
        <f ca="1">IF(BV$4="",0,SUMPRODUCT(INDIRECT(ADDRESS($B49,$X$2)&amp;":"&amp;ADDRESS($B49,$X$2-1+BV$8)),INDIRECT(ADDRESS($B$12,$X$2)&amp;":"&amp;ADDRESS($B$12,$X$2-1+BV$8)),INDIRECT("rP!"&amp;ADDRESS(Prcsses!$B34,$X$2+$P$8-BV$8)&amp;":"&amp;ADDRESS(Prcsses!$B34,$X$2-1+$P$8))))</f>
        <v>91389.431718176711</v>
      </c>
      <c r="BW352" s="5">
        <f ca="1">IF(BW$4="",0,SUMPRODUCT(INDIRECT(ADDRESS($B49,$X$2)&amp;":"&amp;ADDRESS($B49,$X$2-1+BW$8)),INDIRECT(ADDRESS($B$12,$X$2)&amp;":"&amp;ADDRESS($B$12,$X$2-1+BW$8)),INDIRECT("rP!"&amp;ADDRESS(Prcsses!$B34,$X$2+$P$8-BW$8)&amp;":"&amp;ADDRESS(Prcsses!$B34,$X$2-1+$P$8))))</f>
        <v>93732.750480181247</v>
      </c>
      <c r="BX352" s="5">
        <f ca="1">IF(BX$4="",0,SUMPRODUCT(INDIRECT(ADDRESS($B49,$X$2)&amp;":"&amp;ADDRESS($B49,$X$2-1+BX$8)),INDIRECT(ADDRESS($B$12,$X$2)&amp;":"&amp;ADDRESS($B$12,$X$2-1+BX$8)),INDIRECT("rP!"&amp;ADDRESS(Prcsses!$B34,$X$2+$P$8-BX$8)&amp;":"&amp;ADDRESS(Prcsses!$B34,$X$2-1+$P$8))))</f>
        <v>96076.069242185768</v>
      </c>
      <c r="BY352" s="5">
        <f ca="1">IF(BY$4="",0,SUMPRODUCT(INDIRECT(ADDRESS($B49,$X$2)&amp;":"&amp;ADDRESS($B49,$X$2-1+BY$8)),INDIRECT(ADDRESS($B$12,$X$2)&amp;":"&amp;ADDRESS($B$12,$X$2-1+BY$8)),INDIRECT("rP!"&amp;ADDRESS(Prcsses!$B34,$X$2+$P$8-BY$8)&amp;":"&amp;ADDRESS(Prcsses!$B34,$X$2-1+$P$8))))</f>
        <v>98419.388004190303</v>
      </c>
      <c r="BZ352" s="5">
        <f ca="1">IF(BZ$4="",0,SUMPRODUCT(INDIRECT(ADDRESS($B49,$X$2)&amp;":"&amp;ADDRESS($B49,$X$2-1+BZ$8)),INDIRECT(ADDRESS($B$12,$X$2)&amp;":"&amp;ADDRESS($B$12,$X$2-1+BZ$8)),INDIRECT("rP!"&amp;ADDRESS(Prcsses!$B34,$X$2+$P$8-BZ$8)&amp;":"&amp;ADDRESS(Prcsses!$B34,$X$2-1+$P$8))))</f>
        <v>100762.70676619484</v>
      </c>
      <c r="CA352" s="5">
        <f ca="1">IF(CA$4="",0,SUMPRODUCT(INDIRECT(ADDRESS($B49,$X$2)&amp;":"&amp;ADDRESS($B49,$X$2-1+CA$8)),INDIRECT(ADDRESS($B$12,$X$2)&amp;":"&amp;ADDRESS($B$12,$X$2-1+CA$8)),INDIRECT("rP!"&amp;ADDRESS(Prcsses!$B34,$X$2+$P$8-CA$8)&amp;":"&amp;ADDRESS(Prcsses!$B34,$X$2-1+$P$8))))</f>
        <v>105168.14603876334</v>
      </c>
      <c r="CB352" s="5">
        <f ca="1">IF(CB$4="",0,SUMPRODUCT(INDIRECT(ADDRESS($B49,$X$2)&amp;":"&amp;ADDRESS($B49,$X$2-1+CB$8)),INDIRECT(ADDRESS($B$12,$X$2)&amp;":"&amp;ADDRESS($B$12,$X$2-1+CB$8)),INDIRECT("rP!"&amp;ADDRESS(Prcsses!$B34,$X$2+$P$8-CB$8)&amp;":"&amp;ADDRESS(Prcsses!$B34,$X$2-1+$P$8))))</f>
        <v>107558.33117600798</v>
      </c>
      <c r="CC352" s="5">
        <f ca="1">IF(CC$4="",0,SUMPRODUCT(INDIRECT(ADDRESS($B49,$X$2)&amp;":"&amp;ADDRESS($B49,$X$2-1+CC$8)),INDIRECT(ADDRESS($B$12,$X$2)&amp;":"&amp;ADDRESS($B$12,$X$2-1+CC$8)),INDIRECT("rP!"&amp;ADDRESS(Prcsses!$B34,$X$2+$P$8-CC$8)&amp;":"&amp;ADDRESS(Prcsses!$B34,$X$2-1+$P$8))))</f>
        <v>109948.51631325259</v>
      </c>
      <c r="CD352" s="5">
        <f ca="1">IF(CD$4="",0,SUMPRODUCT(INDIRECT(ADDRESS($B49,$X$2)&amp;":"&amp;ADDRESS($B49,$X$2-1+CD$8)),INDIRECT(ADDRESS($B$12,$X$2)&amp;":"&amp;ADDRESS($B$12,$X$2-1+CD$8)),INDIRECT("rP!"&amp;ADDRESS(Prcsses!$B34,$X$2+$P$8-CD$8)&amp;":"&amp;ADDRESS(Prcsses!$B34,$X$2-1+$P$8))))</f>
        <v>112338.70145049723</v>
      </c>
      <c r="CE352" s="5">
        <f ca="1">IF(CE$4="",0,SUMPRODUCT(INDIRECT(ADDRESS($B49,$X$2)&amp;":"&amp;ADDRESS($B49,$X$2-1+CE$8)),INDIRECT(ADDRESS($B$12,$X$2)&amp;":"&amp;ADDRESS($B$12,$X$2-1+CE$8)),INDIRECT("rP!"&amp;ADDRESS(Prcsses!$B34,$X$2+$P$8-CE$8)&amp;":"&amp;ADDRESS(Prcsses!$B34,$X$2-1+$P$8))))</f>
        <v>114728.88658774184</v>
      </c>
      <c r="CF352" s="5">
        <f ca="1">IF(CF$4="",0,SUMPRODUCT(INDIRECT(ADDRESS($B49,$X$2)&amp;":"&amp;ADDRESS($B49,$X$2-1+CF$8)),INDIRECT(ADDRESS($B$12,$X$2)&amp;":"&amp;ADDRESS($B$12,$X$2-1+CF$8)),INDIRECT("rP!"&amp;ADDRESS(Prcsses!$B34,$X$2+$P$8-CF$8)&amp;":"&amp;ADDRESS(Prcsses!$B34,$X$2-1+$P$8))))</f>
        <v>0</v>
      </c>
    </row>
    <row r="353" spans="2:84" x14ac:dyDescent="0.3">
      <c r="B353" s="13">
        <f>ROW()</f>
        <v>353</v>
      </c>
      <c r="H353" s="1" t="str">
        <f t="shared" si="481"/>
        <v>Оплата себест. закупок и затрат</v>
      </c>
      <c r="I353" s="1" t="str">
        <f>Prcsses!I17</f>
        <v>ФОТ производственного персонала</v>
      </c>
      <c r="M353" s="53" t="s">
        <v>18</v>
      </c>
      <c r="U353" s="5">
        <f t="shared" ca="1" si="480"/>
        <v>9592622.1402723137</v>
      </c>
      <c r="X353" s="5">
        <f ca="1">IF(X$4="",0,SUMPRODUCT(INDIRECT(ADDRESS($B50,$X$2)&amp;":"&amp;ADDRESS($B50,$X$2-1+X$8)),INDIRECT(ADDRESS($B$12,$X$2)&amp;":"&amp;ADDRESS($B$12,$X$2-1+X$8)),INDIRECT("rP!"&amp;ADDRESS(Prcsses!$B35,$X$2+$P$8-X$8)&amp;":"&amp;ADDRESS(Prcsses!$B35,$X$2-1+$P$8))))</f>
        <v>0</v>
      </c>
      <c r="Y353" s="5">
        <f ca="1">IF(Y$4="",0,SUMPRODUCT(INDIRECT(ADDRESS($B50,$X$2)&amp;":"&amp;ADDRESS($B50,$X$2-1+Y$8)),INDIRECT(ADDRESS($B$12,$X$2)&amp;":"&amp;ADDRESS($B$12,$X$2-1+Y$8)),INDIRECT("rP!"&amp;ADDRESS(Prcsses!$B35,$X$2+$P$8-Y$8)&amp;":"&amp;ADDRESS(Prcsses!$B35,$X$2-1+$P$8))))</f>
        <v>0</v>
      </c>
      <c r="Z353" s="5">
        <f ca="1">IF(Z$4="",0,SUMPRODUCT(INDIRECT(ADDRESS($B50,$X$2)&amp;":"&amp;ADDRESS($B50,$X$2-1+Z$8)),INDIRECT(ADDRESS($B$12,$X$2)&amp;":"&amp;ADDRESS($B$12,$X$2-1+Z$8)),INDIRECT("rP!"&amp;ADDRESS(Prcsses!$B35,$X$2+$P$8-Z$8)&amp;":"&amp;ADDRESS(Prcsses!$B35,$X$2-1+$P$8))))</f>
        <v>0</v>
      </c>
      <c r="AA353" s="5">
        <f ca="1">IF(AA$4="",0,SUMPRODUCT(INDIRECT(ADDRESS($B50,$X$2)&amp;":"&amp;ADDRESS($B50,$X$2-1+AA$8)),INDIRECT(ADDRESS($B$12,$X$2)&amp;":"&amp;ADDRESS($B$12,$X$2-1+AA$8)),INDIRECT("rP!"&amp;ADDRESS(Prcsses!$B35,$X$2+$P$8-AA$8)&amp;":"&amp;ADDRESS(Prcsses!$B35,$X$2-1+$P$8))))</f>
        <v>0</v>
      </c>
      <c r="AB353" s="5">
        <f ca="1">IF(AB$4="",0,SUMPRODUCT(INDIRECT(ADDRESS($B50,$X$2)&amp;":"&amp;ADDRESS($B50,$X$2-1+AB$8)),INDIRECT(ADDRESS($B$12,$X$2)&amp;":"&amp;ADDRESS($B$12,$X$2-1+AB$8)),INDIRECT("rP!"&amp;ADDRESS(Prcsses!$B35,$X$2+$P$8-AB$8)&amp;":"&amp;ADDRESS(Prcsses!$B35,$X$2-1+$P$8))))</f>
        <v>0</v>
      </c>
      <c r="AC353" s="5">
        <f ca="1">IF(AC$4="",0,SUMPRODUCT(INDIRECT(ADDRESS($B50,$X$2)&amp;":"&amp;ADDRESS($B50,$X$2-1+AC$8)),INDIRECT(ADDRESS($B$12,$X$2)&amp;":"&amp;ADDRESS($B$12,$X$2-1+AC$8)),INDIRECT("rP!"&amp;ADDRESS(Prcsses!$B35,$X$2+$P$8-AC$8)&amp;":"&amp;ADDRESS(Prcsses!$B35,$X$2-1+$P$8))))</f>
        <v>0</v>
      </c>
      <c r="AD353" s="5">
        <f ca="1">IF(AD$4="",0,SUMPRODUCT(INDIRECT(ADDRESS($B50,$X$2)&amp;":"&amp;ADDRESS($B50,$X$2-1+AD$8)),INDIRECT(ADDRESS($B$12,$X$2)&amp;":"&amp;ADDRESS($B$12,$X$2-1+AD$8)),INDIRECT("rP!"&amp;ADDRESS(Prcsses!$B35,$X$2+$P$8-AD$8)&amp;":"&amp;ADDRESS(Prcsses!$B35,$X$2-1+$P$8))))</f>
        <v>0</v>
      </c>
      <c r="AE353" s="5">
        <f ca="1">IF(AE$4="",0,SUMPRODUCT(INDIRECT(ADDRESS($B50,$X$2)&amp;":"&amp;ADDRESS($B50,$X$2-1+AE$8)),INDIRECT(ADDRESS($B$12,$X$2)&amp;":"&amp;ADDRESS($B$12,$X$2-1+AE$8)),INDIRECT("rP!"&amp;ADDRESS(Prcsses!$B35,$X$2+$P$8-AE$8)&amp;":"&amp;ADDRESS(Prcsses!$B35,$X$2-1+$P$8))))</f>
        <v>0</v>
      </c>
      <c r="AF353" s="5">
        <f ca="1">IF(AF$4="",0,SUMPRODUCT(INDIRECT(ADDRESS($B50,$X$2)&amp;":"&amp;ADDRESS($B50,$X$2-1+AF$8)),INDIRECT(ADDRESS($B$12,$X$2)&amp;":"&amp;ADDRESS($B$12,$X$2-1+AF$8)),INDIRECT("rP!"&amp;ADDRESS(Prcsses!$B35,$X$2+$P$8-AF$8)&amp;":"&amp;ADDRESS(Prcsses!$B35,$X$2-1+$P$8))))</f>
        <v>0</v>
      </c>
      <c r="AG353" s="5">
        <f ca="1">IF(AG$4="",0,SUMPRODUCT(INDIRECT(ADDRESS($B50,$X$2)&amp;":"&amp;ADDRESS($B50,$X$2-1+AG$8)),INDIRECT(ADDRESS($B$12,$X$2)&amp;":"&amp;ADDRESS($B$12,$X$2-1+AG$8)),INDIRECT("rP!"&amp;ADDRESS(Prcsses!$B35,$X$2+$P$8-AG$8)&amp;":"&amp;ADDRESS(Prcsses!$B35,$X$2-1+$P$8))))</f>
        <v>0</v>
      </c>
      <c r="AH353" s="5">
        <f ca="1">IF(AH$4="",0,SUMPRODUCT(INDIRECT(ADDRESS($B50,$X$2)&amp;":"&amp;ADDRESS($B50,$X$2-1+AH$8)),INDIRECT(ADDRESS($B$12,$X$2)&amp;":"&amp;ADDRESS($B$12,$X$2-1+AH$8)),INDIRECT("rP!"&amp;ADDRESS(Prcsses!$B35,$X$2+$P$8-AH$8)&amp;":"&amp;ADDRESS(Prcsses!$B35,$X$2-1+$P$8))))</f>
        <v>0</v>
      </c>
      <c r="AI353" s="5">
        <f ca="1">IF(AI$4="",0,SUMPRODUCT(INDIRECT(ADDRESS($B50,$X$2)&amp;":"&amp;ADDRESS($B50,$X$2-1+AI$8)),INDIRECT(ADDRESS($B$12,$X$2)&amp;":"&amp;ADDRESS($B$12,$X$2-1+AI$8)),INDIRECT("rP!"&amp;ADDRESS(Prcsses!$B35,$X$2+$P$8-AI$8)&amp;":"&amp;ADDRESS(Prcsses!$B35,$X$2-1+$P$8))))</f>
        <v>0</v>
      </c>
      <c r="AJ353" s="5">
        <f ca="1">IF(AJ$4="",0,SUMPRODUCT(INDIRECT(ADDRESS($B50,$X$2)&amp;":"&amp;ADDRESS($B50,$X$2-1+AJ$8)),INDIRECT(ADDRESS($B$12,$X$2)&amp;":"&amp;ADDRESS($B$12,$X$2-1+AJ$8)),INDIRECT("rP!"&amp;ADDRESS(Prcsses!$B35,$X$2+$P$8-AJ$8)&amp;":"&amp;ADDRESS(Prcsses!$B35,$X$2-1+$P$8))))</f>
        <v>7282.8</v>
      </c>
      <c r="AK353" s="5">
        <f ca="1">IF(AK$4="",0,SUMPRODUCT(INDIRECT(ADDRESS($B50,$X$2)&amp;":"&amp;ADDRESS($B50,$X$2-1+AK$8)),INDIRECT(ADDRESS($B$12,$X$2)&amp;":"&amp;ADDRESS($B$12,$X$2-1+AK$8)),INDIRECT("rP!"&amp;ADDRESS(Prcsses!$B35,$X$2+$P$8-AK$8)&amp;":"&amp;ADDRESS(Prcsses!$B35,$X$2-1+$P$8))))</f>
        <v>18207</v>
      </c>
      <c r="AL353" s="5">
        <f ca="1">IF(AL$4="",0,SUMPRODUCT(INDIRECT(ADDRESS($B50,$X$2)&amp;":"&amp;ADDRESS($B50,$X$2-1+AL$8)),INDIRECT(ADDRESS($B$12,$X$2)&amp;":"&amp;ADDRESS($B$12,$X$2-1+AL$8)),INDIRECT("rP!"&amp;ADDRESS(Prcsses!$B35,$X$2+$P$8-AL$8)&amp;":"&amp;ADDRESS(Prcsses!$B35,$X$2-1+$P$8))))</f>
        <v>25489.800000000003</v>
      </c>
      <c r="AM353" s="5">
        <f ca="1">IF(AM$4="",0,SUMPRODUCT(INDIRECT(ADDRESS($B50,$X$2)&amp;":"&amp;ADDRESS($B50,$X$2-1+AM$8)),INDIRECT(ADDRESS($B$12,$X$2)&amp;":"&amp;ADDRESS($B$12,$X$2-1+AM$8)),INDIRECT("rP!"&amp;ADDRESS(Prcsses!$B35,$X$2+$P$8-AM$8)&amp;":"&amp;ADDRESS(Prcsses!$B35,$X$2-1+$P$8))))</f>
        <v>32772.6</v>
      </c>
      <c r="AN353" s="5">
        <f ca="1">IF(AN$4="",0,SUMPRODUCT(INDIRECT(ADDRESS($B50,$X$2)&amp;":"&amp;ADDRESS($B50,$X$2-1+AN$8)),INDIRECT(ADDRESS($B$12,$X$2)&amp;":"&amp;ADDRESS($B$12,$X$2-1+AN$8)),INDIRECT("rP!"&amp;ADDRESS(Prcsses!$B35,$X$2+$P$8-AN$8)&amp;":"&amp;ADDRESS(Prcsses!$B35,$X$2-1+$P$8))))</f>
        <v>40055.4</v>
      </c>
      <c r="AO353" s="5">
        <f ca="1">IF(AO$4="",0,SUMPRODUCT(INDIRECT(ADDRESS($B50,$X$2)&amp;":"&amp;ADDRESS($B50,$X$2-1+AO$8)),INDIRECT(ADDRESS($B$12,$X$2)&amp;":"&amp;ADDRESS($B$12,$X$2-1+AO$8)),INDIRECT("rP!"&amp;ADDRESS(Prcsses!$B35,$X$2+$P$8-AO$8)&amp;":"&amp;ADDRESS(Prcsses!$B35,$X$2-1+$P$8))))</f>
        <v>47338.2</v>
      </c>
      <c r="AP353" s="5">
        <f ca="1">IF(AP$4="",0,SUMPRODUCT(INDIRECT(ADDRESS($B50,$X$2)&amp;":"&amp;ADDRESS($B50,$X$2-1+AP$8)),INDIRECT(ADDRESS($B$12,$X$2)&amp;":"&amp;ADDRESS($B$12,$X$2-1+AP$8)),INDIRECT("rP!"&amp;ADDRESS(Prcsses!$B35,$X$2+$P$8-AP$8)&amp;":"&amp;ADDRESS(Prcsses!$B35,$X$2-1+$P$8))))</f>
        <v>55203.623999999996</v>
      </c>
      <c r="AQ353" s="5">
        <f ca="1">IF(AQ$4="",0,SUMPRODUCT(INDIRECT(ADDRESS($B50,$X$2)&amp;":"&amp;ADDRESS($B50,$X$2-1+AQ$8)),INDIRECT(ADDRESS($B$12,$X$2)&amp;":"&amp;ADDRESS($B$12,$X$2-1+AQ$8)),INDIRECT("rP!"&amp;ADDRESS(Prcsses!$B35,$X$2+$P$8-AQ$8)&amp;":"&amp;ADDRESS(Prcsses!$B35,$X$2-1+$P$8))))</f>
        <v>63141.875999999989</v>
      </c>
      <c r="AR353" s="5">
        <f ca="1">IF(AR$4="",0,SUMPRODUCT(INDIRECT(ADDRESS($B50,$X$2)&amp;":"&amp;ADDRESS($B50,$X$2-1+AR$8)),INDIRECT(ADDRESS($B$12,$X$2)&amp;":"&amp;ADDRESS($B$12,$X$2-1+AR$8)),INDIRECT("rP!"&amp;ADDRESS(Prcsses!$B35,$X$2+$P$8-AR$8)&amp;":"&amp;ADDRESS(Prcsses!$B35,$X$2-1+$P$8))))</f>
        <v>70570.331999999995</v>
      </c>
      <c r="AS353" s="5">
        <f ca="1">IF(AS$4="",0,SUMPRODUCT(INDIRECT(ADDRESS($B50,$X$2)&amp;":"&amp;ADDRESS($B50,$X$2-1+AS$8)),INDIRECT(ADDRESS($B$12,$X$2)&amp;":"&amp;ADDRESS($B$12,$X$2-1+AS$8)),INDIRECT("rP!"&amp;ADDRESS(Prcsses!$B35,$X$2+$P$8-AS$8)&amp;":"&amp;ADDRESS(Prcsses!$B35,$X$2-1+$P$8))))</f>
        <v>77998.788</v>
      </c>
      <c r="AT353" s="5">
        <f ca="1">IF(AT$4="",0,SUMPRODUCT(INDIRECT(ADDRESS($B50,$X$2)&amp;":"&amp;ADDRESS($B50,$X$2-1+AT$8)),INDIRECT(ADDRESS($B$12,$X$2)&amp;":"&amp;ADDRESS($B$12,$X$2-1+AT$8)),INDIRECT("rP!"&amp;ADDRESS(Prcsses!$B35,$X$2+$P$8-AT$8)&amp;":"&amp;ADDRESS(Prcsses!$B35,$X$2-1+$P$8))))</f>
        <v>85427.244000000006</v>
      </c>
      <c r="AU353" s="5">
        <f ca="1">IF(AU$4="",0,SUMPRODUCT(INDIRECT(ADDRESS($B50,$X$2)&amp;":"&amp;ADDRESS($B50,$X$2-1+AU$8)),INDIRECT(ADDRESS($B$12,$X$2)&amp;":"&amp;ADDRESS($B$12,$X$2-1+AU$8)),INDIRECT("rP!"&amp;ADDRESS(Prcsses!$B35,$X$2+$P$8-AU$8)&amp;":"&amp;ADDRESS(Prcsses!$B35,$X$2-1+$P$8))))</f>
        <v>92855.699999999983</v>
      </c>
      <c r="AV353" s="5">
        <f ca="1">IF(AV$4="",0,SUMPRODUCT(INDIRECT(ADDRESS($B50,$X$2)&amp;":"&amp;ADDRESS($B50,$X$2-1+AV$8)),INDIRECT(ADDRESS($B$12,$X$2)&amp;":"&amp;ADDRESS($B$12,$X$2-1+AV$8)),INDIRECT("rP!"&amp;ADDRESS(Prcsses!$B35,$X$2+$P$8-AV$8)&amp;":"&amp;ADDRESS(Prcsses!$B35,$X$2-1+$P$8))))</f>
        <v>101324.13983999999</v>
      </c>
      <c r="AW353" s="5">
        <f ca="1">IF(AW$4="",0,SUMPRODUCT(INDIRECT(ADDRESS($B50,$X$2)&amp;":"&amp;ADDRESS($B50,$X$2-1+AW$8)),INDIRECT(ADDRESS($B$12,$X$2)&amp;":"&amp;ADDRESS($B$12,$X$2-1+AW$8)),INDIRECT("rP!"&amp;ADDRESS(Prcsses!$B35,$X$2+$P$8-AW$8)&amp;":"&amp;ADDRESS(Prcsses!$B35,$X$2-1+$P$8))))</f>
        <v>109866.86424</v>
      </c>
      <c r="AX353" s="5">
        <f ca="1">IF(AX$4="",0,SUMPRODUCT(INDIRECT(ADDRESS($B50,$X$2)&amp;":"&amp;ADDRESS($B50,$X$2-1+AX$8)),INDIRECT(ADDRESS($B$12,$X$2)&amp;":"&amp;ADDRESS($B$12,$X$2-1+AX$8)),INDIRECT("rP!"&amp;ADDRESS(Prcsses!$B35,$X$2+$P$8-AX$8)&amp;":"&amp;ADDRESS(Prcsses!$B35,$X$2-1+$P$8))))</f>
        <v>117443.88936</v>
      </c>
      <c r="AY353" s="5">
        <f ca="1">IF(AY$4="",0,SUMPRODUCT(INDIRECT(ADDRESS($B50,$X$2)&amp;":"&amp;ADDRESS($B50,$X$2-1+AY$8)),INDIRECT(ADDRESS($B$12,$X$2)&amp;":"&amp;ADDRESS($B$12,$X$2-1+AY$8)),INDIRECT("rP!"&amp;ADDRESS(Prcsses!$B35,$X$2+$P$8-AY$8)&amp;":"&amp;ADDRESS(Prcsses!$B35,$X$2-1+$P$8))))</f>
        <v>125020.91448000001</v>
      </c>
      <c r="AZ353" s="5">
        <f ca="1">IF(AZ$4="",0,SUMPRODUCT(INDIRECT(ADDRESS($B50,$X$2)&amp;":"&amp;ADDRESS($B50,$X$2-1+AZ$8)),INDIRECT(ADDRESS($B$12,$X$2)&amp;":"&amp;ADDRESS($B$12,$X$2-1+AZ$8)),INDIRECT("rP!"&amp;ADDRESS(Prcsses!$B35,$X$2+$P$8-AZ$8)&amp;":"&amp;ADDRESS(Prcsses!$B35,$X$2-1+$P$8))))</f>
        <v>132597.93959999998</v>
      </c>
      <c r="BA353" s="5">
        <f ca="1">IF(BA$4="",0,SUMPRODUCT(INDIRECT(ADDRESS($B50,$X$2)&amp;":"&amp;ADDRESS($B50,$X$2-1+BA$8)),INDIRECT(ADDRESS($B$12,$X$2)&amp;":"&amp;ADDRESS($B$12,$X$2-1+BA$8)),INDIRECT("rP!"&amp;ADDRESS(Prcsses!$B35,$X$2+$P$8-BA$8)&amp;":"&amp;ADDRESS(Prcsses!$B35,$X$2-1+$P$8))))</f>
        <v>140174.96471999999</v>
      </c>
      <c r="BB353" s="5">
        <f ca="1">IF(BB$4="",0,SUMPRODUCT(INDIRECT(ADDRESS($B50,$X$2)&amp;":"&amp;ADDRESS($B50,$X$2-1+BB$8)),INDIRECT(ADDRESS($B$12,$X$2)&amp;":"&amp;ADDRESS($B$12,$X$2-1+BB$8)),INDIRECT("rP!"&amp;ADDRESS(Prcsses!$B35,$X$2+$P$8-BB$8)&amp;":"&amp;ADDRESS(Prcsses!$B35,$X$2-1+$P$8))))</f>
        <v>149267.39486399997</v>
      </c>
      <c r="BC353" s="5">
        <f ca="1">IF(BC$4="",0,SUMPRODUCT(INDIRECT(ADDRESS($B50,$X$2)&amp;":"&amp;ADDRESS($B50,$X$2-1+BC$8)),INDIRECT(ADDRESS($B$12,$X$2)&amp;":"&amp;ADDRESS($B$12,$X$2-1+BC$8)),INDIRECT("rP!"&amp;ADDRESS(Prcsses!$B35,$X$2+$P$8-BC$8)&amp;":"&amp;ADDRESS(Prcsses!$B35,$X$2-1+$P$8))))</f>
        <v>158435.5952592</v>
      </c>
      <c r="BD353" s="5">
        <f ca="1">IF(BD$4="",0,SUMPRODUCT(INDIRECT(ADDRESS($B50,$X$2)&amp;":"&amp;ADDRESS($B50,$X$2-1+BD$8)),INDIRECT(ADDRESS($B$12,$X$2)&amp;":"&amp;ADDRESS($B$12,$X$2-1+BD$8)),INDIRECT("rP!"&amp;ADDRESS(Prcsses!$B35,$X$2+$P$8-BD$8)&amp;":"&amp;ADDRESS(Prcsses!$B35,$X$2-1+$P$8))))</f>
        <v>166164.16088159999</v>
      </c>
      <c r="BE353" s="5">
        <f ca="1">IF(BE$4="",0,SUMPRODUCT(INDIRECT(ADDRESS($B50,$X$2)&amp;":"&amp;ADDRESS($B50,$X$2-1+BE$8)),INDIRECT(ADDRESS($B$12,$X$2)&amp;":"&amp;ADDRESS($B$12,$X$2-1+BE$8)),INDIRECT("rP!"&amp;ADDRESS(Prcsses!$B35,$X$2+$P$8-BE$8)&amp;":"&amp;ADDRESS(Prcsses!$B35,$X$2-1+$P$8))))</f>
        <v>173892.72650400002</v>
      </c>
      <c r="BF353" s="5">
        <f ca="1">IF(BF$4="",0,SUMPRODUCT(INDIRECT(ADDRESS($B50,$X$2)&amp;":"&amp;ADDRESS($B50,$X$2-1+BF$8)),INDIRECT(ADDRESS($B$12,$X$2)&amp;":"&amp;ADDRESS($B$12,$X$2-1+BF$8)),INDIRECT("rP!"&amp;ADDRESS(Prcsses!$B35,$X$2+$P$8-BF$8)&amp;":"&amp;ADDRESS(Prcsses!$B35,$X$2-1+$P$8))))</f>
        <v>181621.29212640002</v>
      </c>
      <c r="BG353" s="5">
        <f ca="1">IF(BG$4="",0,SUMPRODUCT(INDIRECT(ADDRESS($B50,$X$2)&amp;":"&amp;ADDRESS($B50,$X$2-1+BG$8)),INDIRECT(ADDRESS($B$12,$X$2)&amp;":"&amp;ADDRESS($B$12,$X$2-1+BG$8)),INDIRECT("rP!"&amp;ADDRESS(Prcsses!$B35,$X$2+$P$8-BG$8)&amp;":"&amp;ADDRESS(Prcsses!$B35,$X$2-1+$P$8))))</f>
        <v>189349.85774880002</v>
      </c>
      <c r="BH353" s="5">
        <f ca="1">IF(BH$4="",0,SUMPRODUCT(INDIRECT(ADDRESS($B50,$X$2)&amp;":"&amp;ADDRESS($B50,$X$2-1+BH$8)),INDIRECT(ADDRESS($B$12,$X$2)&amp;":"&amp;ADDRESS($B$12,$X$2-1+BH$8)),INDIRECT("rP!"&amp;ADDRESS(Prcsses!$B35,$X$2+$P$8-BH$8)&amp;":"&amp;ADDRESS(Prcsses!$B35,$X$2-1+$P$8))))</f>
        <v>199087.850433024</v>
      </c>
      <c r="BI353" s="5">
        <f ca="1">IF(BI$4="",0,SUMPRODUCT(INDIRECT(ADDRESS($B50,$X$2)&amp;":"&amp;ADDRESS($B50,$X$2-1+BI$8)),INDIRECT(ADDRESS($B$12,$X$2)&amp;":"&amp;ADDRESS($B$12,$X$2-1+BI$8)),INDIRECT("rP!"&amp;ADDRESS(Prcsses!$B35,$X$2+$P$8-BI$8)&amp;":"&amp;ADDRESS(Prcsses!$B35,$X$2-1+$P$8))))</f>
        <v>208903.12877347204</v>
      </c>
      <c r="BJ353" s="5">
        <f ca="1">IF(BJ$4="",0,SUMPRODUCT(INDIRECT(ADDRESS($B50,$X$2)&amp;":"&amp;ADDRESS($B50,$X$2-1+BJ$8)),INDIRECT(ADDRESS($B$12,$X$2)&amp;":"&amp;ADDRESS($B$12,$X$2-1+BJ$8)),INDIRECT("rP!"&amp;ADDRESS(Prcsses!$B35,$X$2+$P$8-BJ$8)&amp;":"&amp;ADDRESS(Prcsses!$B35,$X$2-1+$P$8))))</f>
        <v>216786.26570832002</v>
      </c>
      <c r="BK353" s="5">
        <f ca="1">IF(BK$4="",0,SUMPRODUCT(INDIRECT(ADDRESS($B50,$X$2)&amp;":"&amp;ADDRESS($B50,$X$2-1+BK$8)),INDIRECT(ADDRESS($B$12,$X$2)&amp;":"&amp;ADDRESS($B$12,$X$2-1+BK$8)),INDIRECT("rP!"&amp;ADDRESS(Prcsses!$B35,$X$2+$P$8-BK$8)&amp;":"&amp;ADDRESS(Prcsses!$B35,$X$2-1+$P$8))))</f>
        <v>224669.40264316802</v>
      </c>
      <c r="BL353" s="5">
        <f ca="1">IF(BL$4="",0,SUMPRODUCT(INDIRECT(ADDRESS($B50,$X$2)&amp;":"&amp;ADDRESS($B50,$X$2-1+BL$8)),INDIRECT(ADDRESS($B$12,$X$2)&amp;":"&amp;ADDRESS($B$12,$X$2-1+BL$8)),INDIRECT("rP!"&amp;ADDRESS(Prcsses!$B35,$X$2+$P$8-BL$8)&amp;":"&amp;ADDRESS(Prcsses!$B35,$X$2-1+$P$8))))</f>
        <v>232552.53957801603</v>
      </c>
      <c r="BM353" s="5">
        <f ca="1">IF(BM$4="",0,SUMPRODUCT(INDIRECT(ADDRESS($B50,$X$2)&amp;":"&amp;ADDRESS($B50,$X$2-1+BM$8)),INDIRECT(ADDRESS($B$12,$X$2)&amp;":"&amp;ADDRESS($B$12,$X$2-1+BM$8)),INDIRECT("rP!"&amp;ADDRESS(Prcsses!$B35,$X$2+$P$8-BM$8)&amp;":"&amp;ADDRESS(Prcsses!$B35,$X$2-1+$P$8))))</f>
        <v>240435.67651286401</v>
      </c>
      <c r="BN353" s="5">
        <f ca="1">IF(BN$4="",0,SUMPRODUCT(INDIRECT(ADDRESS($B50,$X$2)&amp;":"&amp;ADDRESS($B50,$X$2-1+BN$8)),INDIRECT(ADDRESS($B$12,$X$2)&amp;":"&amp;ADDRESS($B$12,$X$2-1+BN$8)),INDIRECT("rP!"&amp;ADDRESS(Prcsses!$B35,$X$2+$P$8-BN$8)&amp;":"&amp;ADDRESS(Prcsses!$B35,$X$2-1+$P$8))))</f>
        <v>250841.41726686337</v>
      </c>
      <c r="BO353" s="5">
        <f ca="1">IF(BO$4="",0,SUMPRODUCT(INDIRECT(ADDRESS($B50,$X$2)&amp;":"&amp;ADDRESS($B50,$X$2-1+BO$8)),INDIRECT(ADDRESS($B$12,$X$2)&amp;":"&amp;ADDRESS($B$12,$X$2-1+BO$8)),INDIRECT("rP!"&amp;ADDRESS(Prcsses!$B35,$X$2+$P$8-BO$8)&amp;":"&amp;ADDRESS(Prcsses!$B35,$X$2-1+$P$8))))</f>
        <v>261325.98939021118</v>
      </c>
      <c r="BP353" s="5">
        <f ca="1">IF(BP$4="",0,SUMPRODUCT(INDIRECT(ADDRESS($B50,$X$2)&amp;":"&amp;ADDRESS($B50,$X$2-1+BP$8)),INDIRECT(ADDRESS($B$12,$X$2)&amp;":"&amp;ADDRESS($B$12,$X$2-1+BP$8)),INDIRECT("rP!"&amp;ADDRESS(Prcsses!$B35,$X$2+$P$8-BP$8)&amp;":"&amp;ADDRESS(Prcsses!$B35,$X$2-1+$P$8))))</f>
        <v>269366.78906375612</v>
      </c>
      <c r="BQ353" s="5">
        <f ca="1">IF(BQ$4="",0,SUMPRODUCT(INDIRECT(ADDRESS($B50,$X$2)&amp;":"&amp;ADDRESS($B50,$X$2-1+BQ$8)),INDIRECT(ADDRESS($B$12,$X$2)&amp;":"&amp;ADDRESS($B$12,$X$2-1+BQ$8)),INDIRECT("rP!"&amp;ADDRESS(Prcsses!$B35,$X$2+$P$8-BQ$8)&amp;":"&amp;ADDRESS(Prcsses!$B35,$X$2-1+$P$8))))</f>
        <v>277407.58873730106</v>
      </c>
      <c r="BR353" s="5">
        <f ca="1">IF(BR$4="",0,SUMPRODUCT(INDIRECT(ADDRESS($B50,$X$2)&amp;":"&amp;ADDRESS($B50,$X$2-1+BR$8)),INDIRECT(ADDRESS($B$12,$X$2)&amp;":"&amp;ADDRESS($B$12,$X$2-1+BR$8)),INDIRECT("rP!"&amp;ADDRESS(Prcsses!$B35,$X$2+$P$8-BR$8)&amp;":"&amp;ADDRESS(Prcsses!$B35,$X$2-1+$P$8))))</f>
        <v>285448.38841084606</v>
      </c>
      <c r="BS353" s="5">
        <f ca="1">IF(BS$4="",0,SUMPRODUCT(INDIRECT(ADDRESS($B50,$X$2)&amp;":"&amp;ADDRESS($B50,$X$2-1+BS$8)),INDIRECT(ADDRESS($B$12,$X$2)&amp;":"&amp;ADDRESS($B$12,$X$2-1+BS$8)),INDIRECT("rP!"&amp;ADDRESS(Prcsses!$B35,$X$2+$P$8-BS$8)&amp;":"&amp;ADDRESS(Prcsses!$B35,$X$2-1+$P$8))))</f>
        <v>293489.188084391</v>
      </c>
      <c r="BT353" s="5">
        <f ca="1">IF(BT$4="",0,SUMPRODUCT(INDIRECT(ADDRESS($B50,$X$2)&amp;":"&amp;ADDRESS($B50,$X$2-1+BT$8)),INDIRECT(ADDRESS($B$12,$X$2)&amp;":"&amp;ADDRESS($B$12,$X$2-1+BT$8)),INDIRECT("rP!"&amp;ADDRESS(Prcsses!$B35,$X$2+$P$8-BT$8)&amp;":"&amp;ADDRESS(Prcsses!$B35,$X$2-1+$P$8))))</f>
        <v>304585.4916338831</v>
      </c>
      <c r="BU353" s="5">
        <f ca="1">IF(BU$4="",0,SUMPRODUCT(INDIRECT(ADDRESS($B50,$X$2)&amp;":"&amp;ADDRESS($B50,$X$2-1+BU$8)),INDIRECT(ADDRESS($B$12,$X$2)&amp;":"&amp;ADDRESS($B$12,$X$2-1+BU$8)),INDIRECT("rP!"&amp;ADDRESS(Prcsses!$B35,$X$2+$P$8-BU$8)&amp;":"&amp;ADDRESS(Prcsses!$B35,$X$2-1+$P$8))))</f>
        <v>315762.20318011055</v>
      </c>
      <c r="BV353" s="5">
        <f ca="1">IF(BV$4="",0,SUMPRODUCT(INDIRECT(ADDRESS($B50,$X$2)&amp;":"&amp;ADDRESS($B50,$X$2-1+BV$8)),INDIRECT(ADDRESS($B$12,$X$2)&amp;":"&amp;ADDRESS($B$12,$X$2-1+BV$8)),INDIRECT("rP!"&amp;ADDRESS(Prcsses!$B35,$X$2+$P$8-BV$8)&amp;":"&amp;ADDRESS(Prcsses!$B35,$X$2-1+$P$8))))</f>
        <v>323963.81884712644</v>
      </c>
      <c r="BW353" s="5">
        <f ca="1">IF(BW$4="",0,SUMPRODUCT(INDIRECT(ADDRESS($B50,$X$2)&amp;":"&amp;ADDRESS($B50,$X$2-1+BW$8)),INDIRECT(ADDRESS($B$12,$X$2)&amp;":"&amp;ADDRESS($B$12,$X$2-1+BW$8)),INDIRECT("rP!"&amp;ADDRESS(Prcsses!$B35,$X$2+$P$8-BW$8)&amp;":"&amp;ADDRESS(Prcsses!$B35,$X$2-1+$P$8))))</f>
        <v>332165.43451414222</v>
      </c>
      <c r="BX353" s="5">
        <f ca="1">IF(BX$4="",0,SUMPRODUCT(INDIRECT(ADDRESS($B50,$X$2)&amp;":"&amp;ADDRESS($B50,$X$2-1+BX$8)),INDIRECT(ADDRESS($B$12,$X$2)&amp;":"&amp;ADDRESS($B$12,$X$2-1+BX$8)),INDIRECT("rP!"&amp;ADDRESS(Prcsses!$B35,$X$2+$P$8-BX$8)&amp;":"&amp;ADDRESS(Prcsses!$B35,$X$2-1+$P$8))))</f>
        <v>340367.05018115812</v>
      </c>
      <c r="BY353" s="5">
        <f ca="1">IF(BY$4="",0,SUMPRODUCT(INDIRECT(ADDRESS($B50,$X$2)&amp;":"&amp;ADDRESS($B50,$X$2-1+BY$8)),INDIRECT(ADDRESS($B$12,$X$2)&amp;":"&amp;ADDRESS($B$12,$X$2-1+BY$8)),INDIRECT("rP!"&amp;ADDRESS(Prcsses!$B35,$X$2+$P$8-BY$8)&amp;":"&amp;ADDRESS(Prcsses!$B35,$X$2-1+$P$8))))</f>
        <v>348568.66584817402</v>
      </c>
      <c r="BZ353" s="5">
        <f ca="1">IF(BZ$4="",0,SUMPRODUCT(INDIRECT(ADDRESS($B50,$X$2)&amp;":"&amp;ADDRESS($B50,$X$2-1+BZ$8)),INDIRECT(ADDRESS($B$12,$X$2)&amp;":"&amp;ADDRESS($B$12,$X$2-1+BZ$8)),INDIRECT("rP!"&amp;ADDRESS(Prcsses!$B35,$X$2+$P$8-BZ$8)&amp;":"&amp;ADDRESS(Prcsses!$B35,$X$2-1+$P$8))))</f>
        <v>360378.99240867677</v>
      </c>
      <c r="CA353" s="5">
        <f ca="1">IF(CA$4="",0,SUMPRODUCT(INDIRECT(ADDRESS($B50,$X$2)&amp;":"&amp;ADDRESS($B50,$X$2-1+CA$8)),INDIRECT(ADDRESS($B$12,$X$2)&amp;":"&amp;ADDRESS($B$12,$X$2-1+CA$8)),INDIRECT("rP!"&amp;ADDRESS(Prcsses!$B35,$X$2+$P$8-CA$8)&amp;":"&amp;ADDRESS(Prcsses!$B35,$X$2-1+$P$8))))</f>
        <v>372271.33512584982</v>
      </c>
      <c r="CB353" s="5">
        <f ca="1">IF(CB$4="",0,SUMPRODUCT(INDIRECT(ADDRESS($B50,$X$2)&amp;":"&amp;ADDRESS($B50,$X$2-1+CB$8)),INDIRECT(ADDRESS($B$12,$X$2)&amp;":"&amp;ADDRESS($B$12,$X$2-1+CB$8)),INDIRECT("rP!"&amp;ADDRESS(Prcsses!$B35,$X$2+$P$8-CB$8)&amp;":"&amp;ADDRESS(Prcsses!$B35,$X$2-1+$P$8))))</f>
        <v>380636.983106206</v>
      </c>
      <c r="CC353" s="5">
        <f ca="1">IF(CC$4="",0,SUMPRODUCT(INDIRECT(ADDRESS($B50,$X$2)&amp;":"&amp;ADDRESS($B50,$X$2-1+CC$8)),INDIRECT(ADDRESS($B$12,$X$2)&amp;":"&amp;ADDRESS($B$12,$X$2-1+CC$8)),INDIRECT("rP!"&amp;ADDRESS(Prcsses!$B35,$X$2+$P$8-CC$8)&amp;":"&amp;ADDRESS(Prcsses!$B35,$X$2-1+$P$8))))</f>
        <v>389002.63108656218</v>
      </c>
      <c r="CD353" s="5">
        <f ca="1">IF(CD$4="",0,SUMPRODUCT(INDIRECT(ADDRESS($B50,$X$2)&amp;":"&amp;ADDRESS($B50,$X$2-1+CD$8)),INDIRECT(ADDRESS($B$12,$X$2)&amp;":"&amp;ADDRESS($B$12,$X$2-1+CD$8)),INDIRECT("rP!"&amp;ADDRESS(Prcsses!$B35,$X$2+$P$8-CD$8)&amp;":"&amp;ADDRESS(Prcsses!$B35,$X$2-1+$P$8))))</f>
        <v>397368.27906691836</v>
      </c>
      <c r="CE353" s="5">
        <f ca="1">IF(CE$4="",0,SUMPRODUCT(INDIRECT(ADDRESS($B50,$X$2)&amp;":"&amp;ADDRESS($B50,$X$2-1+CE$8)),INDIRECT(ADDRESS($B$12,$X$2)&amp;":"&amp;ADDRESS($B$12,$X$2-1+CE$8)),INDIRECT("rP!"&amp;ADDRESS(Prcsses!$B35,$X$2+$P$8-CE$8)&amp;":"&amp;ADDRESS(Prcsses!$B35,$X$2-1+$P$8))))</f>
        <v>405733.92704727454</v>
      </c>
      <c r="CF353" s="5">
        <f ca="1">IF(CF$4="",0,SUMPRODUCT(INDIRECT(ADDRESS($B50,$X$2)&amp;":"&amp;ADDRESS($B50,$X$2-1+CF$8)),INDIRECT(ADDRESS($B$12,$X$2)&amp;":"&amp;ADDRESS($B$12,$X$2-1+CF$8)),INDIRECT("rP!"&amp;ADDRESS(Prcsses!$B35,$X$2+$P$8-CF$8)&amp;":"&amp;ADDRESS(Prcsses!$B35,$X$2-1+$P$8))))</f>
        <v>0</v>
      </c>
    </row>
    <row r="354" spans="2:84" x14ac:dyDescent="0.3">
      <c r="B354" s="13">
        <f>ROW()</f>
        <v>354</v>
      </c>
      <c r="H354" s="1" t="str">
        <f t="shared" si="481"/>
        <v>Оплата себест. закупок и затрат</v>
      </c>
      <c r="I354" s="1" t="str">
        <f>Prcsses!I18</f>
        <v>Соцсборы</v>
      </c>
      <c r="M354" s="53" t="s">
        <v>18</v>
      </c>
      <c r="U354" s="5">
        <f t="shared" ca="1" si="480"/>
        <v>2816299.1294260756</v>
      </c>
      <c r="X354" s="5">
        <f ca="1">IF(X$4="",0,SUMPRODUCT(INDIRECT(ADDRESS($B51,$X$2)&amp;":"&amp;ADDRESS($B51,$X$2-1+X$8)),INDIRECT(ADDRESS($B$12,$X$2)&amp;":"&amp;ADDRESS($B$12,$X$2-1+X$8)),INDIRECT("rP!"&amp;ADDRESS(Prcsses!$B36,$X$2+$P$8-X$8)&amp;":"&amp;ADDRESS(Prcsses!$B36,$X$2-1+$P$8))))</f>
        <v>0</v>
      </c>
      <c r="Y354" s="5">
        <f ca="1">IF(Y$4="",0,SUMPRODUCT(INDIRECT(ADDRESS($B51,$X$2)&amp;":"&amp;ADDRESS($B51,$X$2-1+Y$8)),INDIRECT(ADDRESS($B$12,$X$2)&amp;":"&amp;ADDRESS($B$12,$X$2-1+Y$8)),INDIRECT("rP!"&amp;ADDRESS(Prcsses!$B36,$X$2+$P$8-Y$8)&amp;":"&amp;ADDRESS(Prcsses!$B36,$X$2-1+$P$8))))</f>
        <v>0</v>
      </c>
      <c r="Z354" s="5">
        <f ca="1">IF(Z$4="",0,SUMPRODUCT(INDIRECT(ADDRESS($B51,$X$2)&amp;":"&amp;ADDRESS($B51,$X$2-1+Z$8)),INDIRECT(ADDRESS($B$12,$X$2)&amp;":"&amp;ADDRESS($B$12,$X$2-1+Z$8)),INDIRECT("rP!"&amp;ADDRESS(Prcsses!$B36,$X$2+$P$8-Z$8)&amp;":"&amp;ADDRESS(Prcsses!$B36,$X$2-1+$P$8))))</f>
        <v>0</v>
      </c>
      <c r="AA354" s="5">
        <f ca="1">IF(AA$4="",0,SUMPRODUCT(INDIRECT(ADDRESS($B51,$X$2)&amp;":"&amp;ADDRESS($B51,$X$2-1+AA$8)),INDIRECT(ADDRESS($B$12,$X$2)&amp;":"&amp;ADDRESS($B$12,$X$2-1+AA$8)),INDIRECT("rP!"&amp;ADDRESS(Prcsses!$B36,$X$2+$P$8-AA$8)&amp;":"&amp;ADDRESS(Prcsses!$B36,$X$2-1+$P$8))))</f>
        <v>0</v>
      </c>
      <c r="AB354" s="5">
        <f ca="1">IF(AB$4="",0,SUMPRODUCT(INDIRECT(ADDRESS($B51,$X$2)&amp;":"&amp;ADDRESS($B51,$X$2-1+AB$8)),INDIRECT(ADDRESS($B$12,$X$2)&amp;":"&amp;ADDRESS($B$12,$X$2-1+AB$8)),INDIRECT("rP!"&amp;ADDRESS(Prcsses!$B36,$X$2+$P$8-AB$8)&amp;":"&amp;ADDRESS(Prcsses!$B36,$X$2-1+$P$8))))</f>
        <v>0</v>
      </c>
      <c r="AC354" s="5">
        <f ca="1">IF(AC$4="",0,SUMPRODUCT(INDIRECT(ADDRESS($B51,$X$2)&amp;":"&amp;ADDRESS($B51,$X$2-1+AC$8)),INDIRECT(ADDRESS($B$12,$X$2)&amp;":"&amp;ADDRESS($B$12,$X$2-1+AC$8)),INDIRECT("rP!"&amp;ADDRESS(Prcsses!$B36,$X$2+$P$8-AC$8)&amp;":"&amp;ADDRESS(Prcsses!$B36,$X$2-1+$P$8))))</f>
        <v>0</v>
      </c>
      <c r="AD354" s="5">
        <f ca="1">IF(AD$4="",0,SUMPRODUCT(INDIRECT(ADDRESS($B51,$X$2)&amp;":"&amp;ADDRESS($B51,$X$2-1+AD$8)),INDIRECT(ADDRESS($B$12,$X$2)&amp;":"&amp;ADDRESS($B$12,$X$2-1+AD$8)),INDIRECT("rP!"&amp;ADDRESS(Prcsses!$B36,$X$2+$P$8-AD$8)&amp;":"&amp;ADDRESS(Prcsses!$B36,$X$2-1+$P$8))))</f>
        <v>0</v>
      </c>
      <c r="AE354" s="5">
        <f ca="1">IF(AE$4="",0,SUMPRODUCT(INDIRECT(ADDRESS($B51,$X$2)&amp;":"&amp;ADDRESS($B51,$X$2-1+AE$8)),INDIRECT(ADDRESS($B$12,$X$2)&amp;":"&amp;ADDRESS($B$12,$X$2-1+AE$8)),INDIRECT("rP!"&amp;ADDRESS(Prcsses!$B36,$X$2+$P$8-AE$8)&amp;":"&amp;ADDRESS(Prcsses!$B36,$X$2-1+$P$8))))</f>
        <v>0</v>
      </c>
      <c r="AF354" s="5">
        <f ca="1">IF(AF$4="",0,SUMPRODUCT(INDIRECT(ADDRESS($B51,$X$2)&amp;":"&amp;ADDRESS($B51,$X$2-1+AF$8)),INDIRECT(ADDRESS($B$12,$X$2)&amp;":"&amp;ADDRESS($B$12,$X$2-1+AF$8)),INDIRECT("rP!"&amp;ADDRESS(Prcsses!$B36,$X$2+$P$8-AF$8)&amp;":"&amp;ADDRESS(Prcsses!$B36,$X$2-1+$P$8))))</f>
        <v>0</v>
      </c>
      <c r="AG354" s="5">
        <f ca="1">IF(AG$4="",0,SUMPRODUCT(INDIRECT(ADDRESS($B51,$X$2)&amp;":"&amp;ADDRESS($B51,$X$2-1+AG$8)),INDIRECT(ADDRESS($B$12,$X$2)&amp;":"&amp;ADDRESS($B$12,$X$2-1+AG$8)),INDIRECT("rP!"&amp;ADDRESS(Prcsses!$B36,$X$2+$P$8-AG$8)&amp;":"&amp;ADDRESS(Prcsses!$B36,$X$2-1+$P$8))))</f>
        <v>0</v>
      </c>
      <c r="AH354" s="5">
        <f ca="1">IF(AH$4="",0,SUMPRODUCT(INDIRECT(ADDRESS($B51,$X$2)&amp;":"&amp;ADDRESS($B51,$X$2-1+AH$8)),INDIRECT(ADDRESS($B$12,$X$2)&amp;":"&amp;ADDRESS($B$12,$X$2-1+AH$8)),INDIRECT("rP!"&amp;ADDRESS(Prcsses!$B36,$X$2+$P$8-AH$8)&amp;":"&amp;ADDRESS(Prcsses!$B36,$X$2-1+$P$8))))</f>
        <v>0</v>
      </c>
      <c r="AI354" s="5">
        <f ca="1">IF(AI$4="",0,SUMPRODUCT(INDIRECT(ADDRESS($B51,$X$2)&amp;":"&amp;ADDRESS($B51,$X$2-1+AI$8)),INDIRECT(ADDRESS($B$12,$X$2)&amp;":"&amp;ADDRESS($B$12,$X$2-1+AI$8)),INDIRECT("rP!"&amp;ADDRESS(Prcsses!$B36,$X$2+$P$8-AI$8)&amp;":"&amp;ADDRESS(Prcsses!$B36,$X$2-1+$P$8))))</f>
        <v>0</v>
      </c>
      <c r="AJ354" s="5">
        <f ca="1">IF(AJ$4="",0,SUMPRODUCT(INDIRECT(ADDRESS($B51,$X$2)&amp;":"&amp;ADDRESS($B51,$X$2-1+AJ$8)),INDIRECT(ADDRESS($B$12,$X$2)&amp;":"&amp;ADDRESS($B$12,$X$2-1+AJ$8)),INDIRECT("rP!"&amp;ADDRESS(Prcsses!$B36,$X$2+$P$8-AJ$8)&amp;":"&amp;ADDRESS(Prcsses!$B36,$X$2-1+$P$8))))</f>
        <v>0</v>
      </c>
      <c r="AK354" s="5">
        <f ca="1">IF(AK$4="",0,SUMPRODUCT(INDIRECT(ADDRESS($B51,$X$2)&amp;":"&amp;ADDRESS($B51,$X$2-1+AK$8)),INDIRECT(ADDRESS($B$12,$X$2)&amp;":"&amp;ADDRESS($B$12,$X$2-1+AK$8)),INDIRECT("rP!"&amp;ADDRESS(Prcsses!$B36,$X$2+$P$8-AK$8)&amp;":"&amp;ADDRESS(Prcsses!$B36,$X$2-1+$P$8))))</f>
        <v>4369.68</v>
      </c>
      <c r="AL354" s="5">
        <f ca="1">IF(AL$4="",0,SUMPRODUCT(INDIRECT(ADDRESS($B51,$X$2)&amp;":"&amp;ADDRESS($B51,$X$2-1+AL$8)),INDIRECT(ADDRESS($B$12,$X$2)&amp;":"&amp;ADDRESS($B$12,$X$2-1+AL$8)),INDIRECT("rP!"&amp;ADDRESS(Prcsses!$B36,$X$2+$P$8-AL$8)&amp;":"&amp;ADDRESS(Prcsses!$B36,$X$2-1+$P$8))))</f>
        <v>6554.5199999999995</v>
      </c>
      <c r="AM354" s="5">
        <f ca="1">IF(AM$4="",0,SUMPRODUCT(INDIRECT(ADDRESS($B51,$X$2)&amp;":"&amp;ADDRESS($B51,$X$2-1+AM$8)),INDIRECT(ADDRESS($B$12,$X$2)&amp;":"&amp;ADDRESS($B$12,$X$2-1+AM$8)),INDIRECT("rP!"&amp;ADDRESS(Prcsses!$B36,$X$2+$P$8-AM$8)&amp;":"&amp;ADDRESS(Prcsses!$B36,$X$2-1+$P$8))))</f>
        <v>8739.36</v>
      </c>
      <c r="AN354" s="5">
        <f ca="1">IF(AN$4="",0,SUMPRODUCT(INDIRECT(ADDRESS($B51,$X$2)&amp;":"&amp;ADDRESS($B51,$X$2-1+AN$8)),INDIRECT(ADDRESS($B$12,$X$2)&amp;":"&amp;ADDRESS($B$12,$X$2-1+AN$8)),INDIRECT("rP!"&amp;ADDRESS(Prcsses!$B36,$X$2+$P$8-AN$8)&amp;":"&amp;ADDRESS(Prcsses!$B36,$X$2-1+$P$8))))</f>
        <v>10924.199999999999</v>
      </c>
      <c r="AO354" s="5">
        <f ca="1">IF(AO$4="",0,SUMPRODUCT(INDIRECT(ADDRESS($B51,$X$2)&amp;":"&amp;ADDRESS($B51,$X$2-1+AO$8)),INDIRECT(ADDRESS($B$12,$X$2)&amp;":"&amp;ADDRESS($B$12,$X$2-1+AO$8)),INDIRECT("rP!"&amp;ADDRESS(Prcsses!$B36,$X$2+$P$8-AO$8)&amp;":"&amp;ADDRESS(Prcsses!$B36,$X$2-1+$P$8))))</f>
        <v>13109.039999999999</v>
      </c>
      <c r="AP354" s="5">
        <f ca="1">IF(AP$4="",0,SUMPRODUCT(INDIRECT(ADDRESS($B51,$X$2)&amp;":"&amp;ADDRESS($B51,$X$2-1+AP$8)),INDIRECT(ADDRESS($B$12,$X$2)&amp;":"&amp;ADDRESS($B$12,$X$2-1+AP$8)),INDIRECT("rP!"&amp;ADDRESS(Prcsses!$B36,$X$2+$P$8-AP$8)&amp;":"&amp;ADDRESS(Prcsses!$B36,$X$2-1+$P$8))))</f>
        <v>15293.880000000001</v>
      </c>
      <c r="AQ354" s="5">
        <f ca="1">IF(AQ$4="",0,SUMPRODUCT(INDIRECT(ADDRESS($B51,$X$2)&amp;":"&amp;ADDRESS($B51,$X$2-1+AQ$8)),INDIRECT(ADDRESS($B$12,$X$2)&amp;":"&amp;ADDRESS($B$12,$X$2-1+AQ$8)),INDIRECT("rP!"&amp;ADDRESS(Prcsses!$B36,$X$2+$P$8-AQ$8)&amp;":"&amp;ADDRESS(Prcsses!$B36,$X$2-1+$P$8))))</f>
        <v>17828.294399999999</v>
      </c>
      <c r="AR354" s="5">
        <f ca="1">IF(AR$4="",0,SUMPRODUCT(INDIRECT(ADDRESS($B51,$X$2)&amp;":"&amp;ADDRESS($B51,$X$2-1+AR$8)),INDIRECT(ADDRESS($B$12,$X$2)&amp;":"&amp;ADDRESS($B$12,$X$2-1+AR$8)),INDIRECT("rP!"&amp;ADDRESS(Prcsses!$B36,$X$2+$P$8-AR$8)&amp;":"&amp;ADDRESS(Prcsses!$B36,$X$2-1+$P$8))))</f>
        <v>20056.831200000001</v>
      </c>
      <c r="AS354" s="5">
        <f ca="1">IF(AS$4="",0,SUMPRODUCT(INDIRECT(ADDRESS($B51,$X$2)&amp;":"&amp;ADDRESS($B51,$X$2-1+AS$8)),INDIRECT(ADDRESS($B$12,$X$2)&amp;":"&amp;ADDRESS($B$12,$X$2-1+AS$8)),INDIRECT("rP!"&amp;ADDRESS(Prcsses!$B36,$X$2+$P$8-AS$8)&amp;":"&amp;ADDRESS(Prcsses!$B36,$X$2-1+$P$8))))</f>
        <v>22285.367999999999</v>
      </c>
      <c r="AT354" s="5">
        <f ca="1">IF(AT$4="",0,SUMPRODUCT(INDIRECT(ADDRESS($B51,$X$2)&amp;":"&amp;ADDRESS($B51,$X$2-1+AT$8)),INDIRECT(ADDRESS($B$12,$X$2)&amp;":"&amp;ADDRESS($B$12,$X$2-1+AT$8)),INDIRECT("rP!"&amp;ADDRESS(Prcsses!$B36,$X$2+$P$8-AT$8)&amp;":"&amp;ADDRESS(Prcsses!$B36,$X$2-1+$P$8))))</f>
        <v>24513.9048</v>
      </c>
      <c r="AU354" s="5">
        <f ca="1">IF(AU$4="",0,SUMPRODUCT(INDIRECT(ADDRESS($B51,$X$2)&amp;":"&amp;ADDRESS($B51,$X$2-1+AU$8)),INDIRECT(ADDRESS($B$12,$X$2)&amp;":"&amp;ADDRESS($B$12,$X$2-1+AU$8)),INDIRECT("rP!"&amp;ADDRESS(Prcsses!$B36,$X$2+$P$8-AU$8)&amp;":"&amp;ADDRESS(Prcsses!$B36,$X$2-1+$P$8))))</f>
        <v>26742.441599999998</v>
      </c>
      <c r="AV354" s="5">
        <f ca="1">IF(AV$4="",0,SUMPRODUCT(INDIRECT(ADDRESS($B51,$X$2)&amp;":"&amp;ADDRESS($B51,$X$2-1+AV$8)),INDIRECT(ADDRESS($B$12,$X$2)&amp;":"&amp;ADDRESS($B$12,$X$2-1+AV$8)),INDIRECT("rP!"&amp;ADDRESS(Prcsses!$B36,$X$2+$P$8-AV$8)&amp;":"&amp;ADDRESS(Prcsses!$B36,$X$2-1+$P$8))))</f>
        <v>28970.978399999996</v>
      </c>
      <c r="AW354" s="5">
        <f ca="1">IF(AW$4="",0,SUMPRODUCT(INDIRECT(ADDRESS($B51,$X$2)&amp;":"&amp;ADDRESS($B51,$X$2-1+AW$8)),INDIRECT(ADDRESS($B$12,$X$2)&amp;":"&amp;ADDRESS($B$12,$X$2-1+AW$8)),INDIRECT("rP!"&amp;ADDRESS(Prcsses!$B36,$X$2+$P$8-AW$8)&amp;":"&amp;ADDRESS(Prcsses!$B36,$X$2-1+$P$8))))</f>
        <v>31823.505504000001</v>
      </c>
      <c r="AX354" s="5">
        <f ca="1">IF(AX$4="",0,SUMPRODUCT(INDIRECT(ADDRESS($B51,$X$2)&amp;":"&amp;ADDRESS($B51,$X$2-1+AX$8)),INDIRECT(ADDRESS($B$12,$X$2)&amp;":"&amp;ADDRESS($B$12,$X$2-1+AX$8)),INDIRECT("rP!"&amp;ADDRESS(Prcsses!$B36,$X$2+$P$8-AX$8)&amp;":"&amp;ADDRESS(Prcsses!$B36,$X$2-1+$P$8))))</f>
        <v>34096.613039999997</v>
      </c>
      <c r="AY354" s="5">
        <f ca="1">IF(AY$4="",0,SUMPRODUCT(INDIRECT(ADDRESS($B51,$X$2)&amp;":"&amp;ADDRESS($B51,$X$2-1+AY$8)),INDIRECT(ADDRESS($B$12,$X$2)&amp;":"&amp;ADDRESS($B$12,$X$2-1+AY$8)),INDIRECT("rP!"&amp;ADDRESS(Prcsses!$B36,$X$2+$P$8-AY$8)&amp;":"&amp;ADDRESS(Prcsses!$B36,$X$2-1+$P$8))))</f>
        <v>36369.720576</v>
      </c>
      <c r="AZ354" s="5">
        <f ca="1">IF(AZ$4="",0,SUMPRODUCT(INDIRECT(ADDRESS($B51,$X$2)&amp;":"&amp;ADDRESS($B51,$X$2-1+AZ$8)),INDIRECT(ADDRESS($B$12,$X$2)&amp;":"&amp;ADDRESS($B$12,$X$2-1+AZ$8)),INDIRECT("rP!"&amp;ADDRESS(Prcsses!$B36,$X$2+$P$8-AZ$8)&amp;":"&amp;ADDRESS(Prcsses!$B36,$X$2-1+$P$8))))</f>
        <v>38642.828112000003</v>
      </c>
      <c r="BA354" s="5">
        <f ca="1">IF(BA$4="",0,SUMPRODUCT(INDIRECT(ADDRESS($B51,$X$2)&amp;":"&amp;ADDRESS($B51,$X$2-1+BA$8)),INDIRECT(ADDRESS($B$12,$X$2)&amp;":"&amp;ADDRESS($B$12,$X$2-1+BA$8)),INDIRECT("rP!"&amp;ADDRESS(Prcsses!$B36,$X$2+$P$8-BA$8)&amp;":"&amp;ADDRESS(Prcsses!$B36,$X$2-1+$P$8))))</f>
        <v>40915.935647999999</v>
      </c>
      <c r="BB354" s="5">
        <f ca="1">IF(BB$4="",0,SUMPRODUCT(INDIRECT(ADDRESS($B51,$X$2)&amp;":"&amp;ADDRESS($B51,$X$2-1+BB$8)),INDIRECT(ADDRESS($B$12,$X$2)&amp;":"&amp;ADDRESS($B$12,$X$2-1+BB$8)),INDIRECT("rP!"&amp;ADDRESS(Prcsses!$B36,$X$2+$P$8-BB$8)&amp;":"&amp;ADDRESS(Prcsses!$B36,$X$2-1+$P$8))))</f>
        <v>43189.043183999995</v>
      </c>
      <c r="BC354" s="5">
        <f ca="1">IF(BC$4="",0,SUMPRODUCT(INDIRECT(ADDRESS($B51,$X$2)&amp;":"&amp;ADDRESS($B51,$X$2-1+BC$8)),INDIRECT(ADDRESS($B$12,$X$2)&amp;":"&amp;ADDRESS($B$12,$X$2-1+BC$8)),INDIRECT("rP!"&amp;ADDRESS(Prcsses!$B36,$X$2+$P$8-BC$8)&amp;":"&amp;ADDRESS(Prcsses!$B36,$X$2-1+$P$8))))</f>
        <v>46371.393734400001</v>
      </c>
      <c r="BD354" s="5">
        <f ca="1">IF(BD$4="",0,SUMPRODUCT(INDIRECT(ADDRESS($B51,$X$2)&amp;":"&amp;ADDRESS($B51,$X$2-1+BD$8)),INDIRECT(ADDRESS($B$12,$X$2)&amp;":"&amp;ADDRESS($B$12,$X$2-1+BD$8)),INDIRECT("rP!"&amp;ADDRESS(Prcsses!$B36,$X$2+$P$8-BD$8)&amp;":"&amp;ADDRESS(Prcsses!$B36,$X$2-1+$P$8))))</f>
        <v>48689.963421119995</v>
      </c>
      <c r="BE354" s="5">
        <f ca="1">IF(BE$4="",0,SUMPRODUCT(INDIRECT(ADDRESS($B51,$X$2)&amp;":"&amp;ADDRESS($B51,$X$2-1+BE$8)),INDIRECT(ADDRESS($B$12,$X$2)&amp;":"&amp;ADDRESS($B$12,$X$2-1+BE$8)),INDIRECT("rP!"&amp;ADDRESS(Prcsses!$B36,$X$2+$P$8-BE$8)&amp;":"&amp;ADDRESS(Prcsses!$B36,$X$2-1+$P$8))))</f>
        <v>51008.533107839998</v>
      </c>
      <c r="BF354" s="5">
        <f ca="1">IF(BF$4="",0,SUMPRODUCT(INDIRECT(ADDRESS($B51,$X$2)&amp;":"&amp;ADDRESS($B51,$X$2-1+BF$8)),INDIRECT(ADDRESS($B$12,$X$2)&amp;":"&amp;ADDRESS($B$12,$X$2-1+BF$8)),INDIRECT("rP!"&amp;ADDRESS(Prcsses!$B36,$X$2+$P$8-BF$8)&amp;":"&amp;ADDRESS(Prcsses!$B36,$X$2-1+$P$8))))</f>
        <v>53327.10279456</v>
      </c>
      <c r="BG354" s="5">
        <f ca="1">IF(BG$4="",0,SUMPRODUCT(INDIRECT(ADDRESS($B51,$X$2)&amp;":"&amp;ADDRESS($B51,$X$2-1+BG$8)),INDIRECT(ADDRESS($B$12,$X$2)&amp;":"&amp;ADDRESS($B$12,$X$2-1+BG$8)),INDIRECT("rP!"&amp;ADDRESS(Prcsses!$B36,$X$2+$P$8-BG$8)&amp;":"&amp;ADDRESS(Prcsses!$B36,$X$2-1+$P$8))))</f>
        <v>55645.672481280002</v>
      </c>
      <c r="BH354" s="5">
        <f ca="1">IF(BH$4="",0,SUMPRODUCT(INDIRECT(ADDRESS($B51,$X$2)&amp;":"&amp;ADDRESS($B51,$X$2-1+BH$8)),INDIRECT(ADDRESS($B$12,$X$2)&amp;":"&amp;ADDRESS($B$12,$X$2-1+BH$8)),INDIRECT("rP!"&amp;ADDRESS(Prcsses!$B36,$X$2+$P$8-BH$8)&amp;":"&amp;ADDRESS(Prcsses!$B36,$X$2-1+$P$8))))</f>
        <v>57964.242167999997</v>
      </c>
      <c r="BI354" s="5">
        <f ca="1">IF(BI$4="",0,SUMPRODUCT(INDIRECT(ADDRESS($B51,$X$2)&amp;":"&amp;ADDRESS($B51,$X$2-1+BI$8)),INDIRECT(ADDRESS($B$12,$X$2)&amp;":"&amp;ADDRESS($B$12,$X$2-1+BI$8)),INDIRECT("rP!"&amp;ADDRESS(Prcsses!$B36,$X$2+$P$8-BI$8)&amp;":"&amp;ADDRESS(Prcsses!$B36,$X$2-1+$P$8))))</f>
        <v>61488.468091814408</v>
      </c>
      <c r="BJ354" s="5">
        <f ca="1">IF(BJ$4="",0,SUMPRODUCT(INDIRECT(ADDRESS($B51,$X$2)&amp;":"&amp;ADDRESS($B51,$X$2-1+BJ$8)),INDIRECT(ADDRESS($B$12,$X$2)&amp;":"&amp;ADDRESS($B$12,$X$2-1+BJ$8)),INDIRECT("rP!"&amp;ADDRESS(Prcsses!$B36,$X$2+$P$8-BJ$8)&amp;":"&amp;ADDRESS(Prcsses!$B36,$X$2-1+$P$8))))</f>
        <v>63853.40917226881</v>
      </c>
      <c r="BK354" s="5">
        <f ca="1">IF(BK$4="",0,SUMPRODUCT(INDIRECT(ADDRESS($B51,$X$2)&amp;":"&amp;ADDRESS($B51,$X$2-1+BK$8)),INDIRECT(ADDRESS($B$12,$X$2)&amp;":"&amp;ADDRESS($B$12,$X$2-1+BK$8)),INDIRECT("rP!"&amp;ADDRESS(Prcsses!$B36,$X$2+$P$8-BK$8)&amp;":"&amp;ADDRESS(Prcsses!$B36,$X$2-1+$P$8))))</f>
        <v>66218.350252723205</v>
      </c>
      <c r="BL354" s="5">
        <f ca="1">IF(BL$4="",0,SUMPRODUCT(INDIRECT(ADDRESS($B51,$X$2)&amp;":"&amp;ADDRESS($B51,$X$2-1+BL$8)),INDIRECT(ADDRESS($B$12,$X$2)&amp;":"&amp;ADDRESS($B$12,$X$2-1+BL$8)),INDIRECT("rP!"&amp;ADDRESS(Prcsses!$B36,$X$2+$P$8-BL$8)&amp;":"&amp;ADDRESS(Prcsses!$B36,$X$2-1+$P$8))))</f>
        <v>68583.291333177607</v>
      </c>
      <c r="BM354" s="5">
        <f ca="1">IF(BM$4="",0,SUMPRODUCT(INDIRECT(ADDRESS($B51,$X$2)&amp;":"&amp;ADDRESS($B51,$X$2-1+BM$8)),INDIRECT(ADDRESS($B$12,$X$2)&amp;":"&amp;ADDRESS($B$12,$X$2-1+BM$8)),INDIRECT("rP!"&amp;ADDRESS(Prcsses!$B36,$X$2+$P$8-BM$8)&amp;":"&amp;ADDRESS(Prcsses!$B36,$X$2-1+$P$8))))</f>
        <v>70948.232413632009</v>
      </c>
      <c r="BN354" s="5">
        <f ca="1">IF(BN$4="",0,SUMPRODUCT(INDIRECT(ADDRESS($B51,$X$2)&amp;":"&amp;ADDRESS($B51,$X$2-1+BN$8)),INDIRECT(ADDRESS($B$12,$X$2)&amp;":"&amp;ADDRESS($B$12,$X$2-1+BN$8)),INDIRECT("rP!"&amp;ADDRESS(Prcsses!$B36,$X$2+$P$8-BN$8)&amp;":"&amp;ADDRESS(Prcsses!$B36,$X$2-1+$P$8))))</f>
        <v>73313.173494086412</v>
      </c>
      <c r="BO354" s="5">
        <f ca="1">IF(BO$4="",0,SUMPRODUCT(INDIRECT(ADDRESS($B51,$X$2)&amp;":"&amp;ADDRESS($B51,$X$2-1+BO$8)),INDIRECT(ADDRESS($B$12,$X$2)&amp;":"&amp;ADDRESS($B$12,$X$2-1+BO$8)),INDIRECT("rP!"&amp;ADDRESS(Prcsses!$B36,$X$2+$P$8-BO$8)&amp;":"&amp;ADDRESS(Prcsses!$B36,$X$2-1+$P$8))))</f>
        <v>77191.676866031616</v>
      </c>
      <c r="BP354" s="5">
        <f ca="1">IF(BP$4="",0,SUMPRODUCT(INDIRECT(ADDRESS($B51,$X$2)&amp;":"&amp;ADDRESS($B51,$X$2-1+BP$8)),INDIRECT(ADDRESS($B$12,$X$2)&amp;":"&amp;ADDRESS($B$12,$X$2-1+BP$8)),INDIRECT("rP!"&amp;ADDRESS(Prcsses!$B36,$X$2+$P$8-BP$8)&amp;":"&amp;ADDRESS(Prcsses!$B36,$X$2-1+$P$8))))</f>
        <v>79603.916768095092</v>
      </c>
      <c r="BQ354" s="5">
        <f ca="1">IF(BQ$4="",0,SUMPRODUCT(INDIRECT(ADDRESS($B51,$X$2)&amp;":"&amp;ADDRESS($B51,$X$2-1+BQ$8)),INDIRECT(ADDRESS($B$12,$X$2)&amp;":"&amp;ADDRESS($B$12,$X$2-1+BQ$8)),INDIRECT("rP!"&amp;ADDRESS(Prcsses!$B36,$X$2+$P$8-BQ$8)&amp;":"&amp;ADDRESS(Prcsses!$B36,$X$2-1+$P$8))))</f>
        <v>82016.156670158583</v>
      </c>
      <c r="BR354" s="5">
        <f ca="1">IF(BR$4="",0,SUMPRODUCT(INDIRECT(ADDRESS($B51,$X$2)&amp;":"&amp;ADDRESS($B51,$X$2-1+BR$8)),INDIRECT(ADDRESS($B$12,$X$2)&amp;":"&amp;ADDRESS($B$12,$X$2-1+BR$8)),INDIRECT("rP!"&amp;ADDRESS(Prcsses!$B36,$X$2+$P$8-BR$8)&amp;":"&amp;ADDRESS(Prcsses!$B36,$X$2-1+$P$8))))</f>
        <v>84428.396572222075</v>
      </c>
      <c r="BS354" s="5">
        <f ca="1">IF(BS$4="",0,SUMPRODUCT(INDIRECT(ADDRESS($B51,$X$2)&amp;":"&amp;ADDRESS($B51,$X$2-1+BS$8)),INDIRECT(ADDRESS($B$12,$X$2)&amp;":"&amp;ADDRESS($B$12,$X$2-1+BS$8)),INDIRECT("rP!"&amp;ADDRESS(Prcsses!$B36,$X$2+$P$8-BS$8)&amp;":"&amp;ADDRESS(Prcsses!$B36,$X$2-1+$P$8))))</f>
        <v>86840.636474285551</v>
      </c>
      <c r="BT354" s="5">
        <f ca="1">IF(BT$4="",0,SUMPRODUCT(INDIRECT(ADDRESS($B51,$X$2)&amp;":"&amp;ADDRESS($B51,$X$2-1+BT$8)),INDIRECT(ADDRESS($B$12,$X$2)&amp;":"&amp;ADDRESS($B$12,$X$2-1+BT$8)),INDIRECT("rP!"&amp;ADDRESS(Prcsses!$B36,$X$2+$P$8-BT$8)&amp;":"&amp;ADDRESS(Prcsses!$B36,$X$2-1+$P$8))))</f>
        <v>89252.876376349042</v>
      </c>
      <c r="BU354" s="5">
        <f ca="1">IF(BU$4="",0,SUMPRODUCT(INDIRECT(ADDRESS($B51,$X$2)&amp;":"&amp;ADDRESS($B51,$X$2-1+BU$8)),INDIRECT(ADDRESS($B$12,$X$2)&amp;":"&amp;ADDRESS($B$12,$X$2-1+BU$8)),INDIRECT("rP!"&amp;ADDRESS(Prcsses!$B36,$X$2+$P$8-BU$8)&amp;":"&amp;ADDRESS(Prcsses!$B36,$X$2-1+$P$8))))</f>
        <v>93498.418603980783</v>
      </c>
      <c r="BV354" s="5">
        <f ca="1">IF(BV$4="",0,SUMPRODUCT(INDIRECT(ADDRESS($B51,$X$2)&amp;":"&amp;ADDRESS($B51,$X$2-1+BV$8)),INDIRECT(ADDRESS($B$12,$X$2)&amp;":"&amp;ADDRESS($B$12,$X$2-1+BV$8)),INDIRECT("rP!"&amp;ADDRESS(Prcsses!$B36,$X$2+$P$8-BV$8)&amp;":"&amp;ADDRESS(Prcsses!$B36,$X$2-1+$P$8))))</f>
        <v>95958.903304085543</v>
      </c>
      <c r="BW354" s="5">
        <f ca="1">IF(BW$4="",0,SUMPRODUCT(INDIRECT(ADDRESS($B51,$X$2)&amp;":"&amp;ADDRESS($B51,$X$2-1+BW$8)),INDIRECT(ADDRESS($B$12,$X$2)&amp;":"&amp;ADDRESS($B$12,$X$2-1+BW$8)),INDIRECT("rP!"&amp;ADDRESS(Prcsses!$B36,$X$2+$P$8-BW$8)&amp;":"&amp;ADDRESS(Prcsses!$B36,$X$2-1+$P$8))))</f>
        <v>98419.388004190303</v>
      </c>
      <c r="BX354" s="5">
        <f ca="1">IF(BX$4="",0,SUMPRODUCT(INDIRECT(ADDRESS($B51,$X$2)&amp;":"&amp;ADDRESS($B51,$X$2-1+BX$8)),INDIRECT(ADDRESS($B$12,$X$2)&amp;":"&amp;ADDRESS($B$12,$X$2-1+BX$8)),INDIRECT("rP!"&amp;ADDRESS(Prcsses!$B36,$X$2+$P$8-BX$8)&amp;":"&amp;ADDRESS(Prcsses!$B36,$X$2-1+$P$8))))</f>
        <v>100879.87270429506</v>
      </c>
      <c r="BY354" s="5">
        <f ca="1">IF(BY$4="",0,SUMPRODUCT(INDIRECT(ADDRESS($B51,$X$2)&amp;":"&amp;ADDRESS($B51,$X$2-1+BY$8)),INDIRECT(ADDRESS($B$12,$X$2)&amp;":"&amp;ADDRESS($B$12,$X$2-1+BY$8)),INDIRECT("rP!"&amp;ADDRESS(Prcsses!$B36,$X$2+$P$8-BY$8)&amp;":"&amp;ADDRESS(Prcsses!$B36,$X$2-1+$P$8))))</f>
        <v>103340.35740439982</v>
      </c>
      <c r="BZ354" s="5">
        <f ca="1">IF(BZ$4="",0,SUMPRODUCT(INDIRECT(ADDRESS($B51,$X$2)&amp;":"&amp;ADDRESS($B51,$X$2-1+BZ$8)),INDIRECT(ADDRESS($B$12,$X$2)&amp;":"&amp;ADDRESS($B$12,$X$2-1+BZ$8)),INDIRECT("rP!"&amp;ADDRESS(Prcsses!$B36,$X$2+$P$8-BZ$8)&amp;":"&amp;ADDRESS(Prcsses!$B36,$X$2-1+$P$8))))</f>
        <v>105800.84210450457</v>
      </c>
      <c r="CA354" s="5">
        <f ca="1">IF(CA$4="",0,SUMPRODUCT(INDIRECT(ADDRESS($B51,$X$2)&amp;":"&amp;ADDRESS($B51,$X$2-1+CA$8)),INDIRECT(ADDRESS($B$12,$X$2)&amp;":"&amp;ADDRESS($B$12,$X$2-1+CA$8)),INDIRECT("rP!"&amp;ADDRESS(Prcsses!$B36,$X$2+$P$8-CA$8)&amp;":"&amp;ADDRESS(Prcsses!$B36,$X$2-1+$P$8))))</f>
        <v>110426.55334070152</v>
      </c>
      <c r="CB354" s="5">
        <f ca="1">IF(CB$4="",0,SUMPRODUCT(INDIRECT(ADDRESS($B51,$X$2)&amp;":"&amp;ADDRESS($B51,$X$2-1+CB$8)),INDIRECT(ADDRESS($B$12,$X$2)&amp;":"&amp;ADDRESS($B$12,$X$2-1+CB$8)),INDIRECT("rP!"&amp;ADDRESS(Prcsses!$B36,$X$2+$P$8-CB$8)&amp;":"&amp;ADDRESS(Prcsses!$B36,$X$2-1+$P$8))))</f>
        <v>112936.24773480838</v>
      </c>
      <c r="CC354" s="5">
        <f ca="1">IF(CC$4="",0,SUMPRODUCT(INDIRECT(ADDRESS($B51,$X$2)&amp;":"&amp;ADDRESS($B51,$X$2-1+CC$8)),INDIRECT(ADDRESS($B$12,$X$2)&amp;":"&amp;ADDRESS($B$12,$X$2-1+CC$8)),INDIRECT("rP!"&amp;ADDRESS(Prcsses!$B36,$X$2+$P$8-CC$8)&amp;":"&amp;ADDRESS(Prcsses!$B36,$X$2-1+$P$8))))</f>
        <v>115445.94212891522</v>
      </c>
      <c r="CD354" s="5">
        <f ca="1">IF(CD$4="",0,SUMPRODUCT(INDIRECT(ADDRESS($B51,$X$2)&amp;":"&amp;ADDRESS($B51,$X$2-1+CD$8)),INDIRECT(ADDRESS($B$12,$X$2)&amp;":"&amp;ADDRESS($B$12,$X$2-1+CD$8)),INDIRECT("rP!"&amp;ADDRESS(Prcsses!$B36,$X$2+$P$8-CD$8)&amp;":"&amp;ADDRESS(Prcsses!$B36,$X$2-1+$P$8))))</f>
        <v>117955.63652302208</v>
      </c>
      <c r="CE354" s="5">
        <f ca="1">IF(CE$4="",0,SUMPRODUCT(INDIRECT(ADDRESS($B51,$X$2)&amp;":"&amp;ADDRESS($B51,$X$2-1+CE$8)),INDIRECT(ADDRESS($B$12,$X$2)&amp;":"&amp;ADDRESS($B$12,$X$2-1+CE$8)),INDIRECT("rP!"&amp;ADDRESS(Prcsses!$B36,$X$2+$P$8-CE$8)&amp;":"&amp;ADDRESS(Prcsses!$B36,$X$2-1+$P$8))))</f>
        <v>120465.33091712893</v>
      </c>
      <c r="CF354" s="5">
        <f ca="1">IF(CF$4="",0,SUMPRODUCT(INDIRECT(ADDRESS($B51,$X$2)&amp;":"&amp;ADDRESS($B51,$X$2-1+CF$8)),INDIRECT(ADDRESS($B$12,$X$2)&amp;":"&amp;ADDRESS($B$12,$X$2-1+CF$8)),INDIRECT("rP!"&amp;ADDRESS(Prcsses!$B36,$X$2+$P$8-CF$8)&amp;":"&amp;ADDRESS(Prcsses!$B36,$X$2-1+$P$8))))</f>
        <v>0</v>
      </c>
    </row>
    <row r="355" spans="2:84" x14ac:dyDescent="0.3">
      <c r="B355" s="13">
        <f>ROW()</f>
        <v>355</v>
      </c>
      <c r="H355" s="1" t="str">
        <f t="shared" si="481"/>
        <v>Оплата себест. закупок и затрат</v>
      </c>
      <c r="I355" s="1" t="str">
        <f>Prcsses!I19</f>
        <v>Транспортные расходы</v>
      </c>
      <c r="M355" s="53" t="s">
        <v>18</v>
      </c>
      <c r="U355" s="5">
        <f t="shared" ca="1" si="480"/>
        <v>2073129.7479599579</v>
      </c>
      <c r="X355" s="5">
        <f ca="1">IF(X$4="",0,SUMPRODUCT(INDIRECT(ADDRESS($B52,$X$2)&amp;":"&amp;ADDRESS($B52,$X$2-1+X$8)),INDIRECT(ADDRESS($B$12,$X$2)&amp;":"&amp;ADDRESS($B$12,$X$2-1+X$8)),INDIRECT("rP!"&amp;ADDRESS(Prcsses!$B37,$X$2+$P$8-X$8)&amp;":"&amp;ADDRESS(Prcsses!$B37,$X$2-1+$P$8))))</f>
        <v>0</v>
      </c>
      <c r="Y355" s="5">
        <f ca="1">IF(Y$4="",0,SUMPRODUCT(INDIRECT(ADDRESS($B52,$X$2)&amp;":"&amp;ADDRESS($B52,$X$2-1+Y$8)),INDIRECT(ADDRESS($B$12,$X$2)&amp;":"&amp;ADDRESS($B$12,$X$2-1+Y$8)),INDIRECT("rP!"&amp;ADDRESS(Prcsses!$B37,$X$2+$P$8-Y$8)&amp;":"&amp;ADDRESS(Prcsses!$B37,$X$2-1+$P$8))))</f>
        <v>0</v>
      </c>
      <c r="Z355" s="5">
        <f ca="1">IF(Z$4="",0,SUMPRODUCT(INDIRECT(ADDRESS($B52,$X$2)&amp;":"&amp;ADDRESS($B52,$X$2-1+Z$8)),INDIRECT(ADDRESS($B$12,$X$2)&amp;":"&amp;ADDRESS($B$12,$X$2-1+Z$8)),INDIRECT("rP!"&amp;ADDRESS(Prcsses!$B37,$X$2+$P$8-Z$8)&amp;":"&amp;ADDRESS(Prcsses!$B37,$X$2-1+$P$8))))</f>
        <v>0</v>
      </c>
      <c r="AA355" s="5">
        <f ca="1">IF(AA$4="",0,SUMPRODUCT(INDIRECT(ADDRESS($B52,$X$2)&amp;":"&amp;ADDRESS($B52,$X$2-1+AA$8)),INDIRECT(ADDRESS($B$12,$X$2)&amp;":"&amp;ADDRESS($B$12,$X$2-1+AA$8)),INDIRECT("rP!"&amp;ADDRESS(Prcsses!$B37,$X$2+$P$8-AA$8)&amp;":"&amp;ADDRESS(Prcsses!$B37,$X$2-1+$P$8))))</f>
        <v>0</v>
      </c>
      <c r="AB355" s="5">
        <f ca="1">IF(AB$4="",0,SUMPRODUCT(INDIRECT(ADDRESS($B52,$X$2)&amp;":"&amp;ADDRESS($B52,$X$2-1+AB$8)),INDIRECT(ADDRESS($B$12,$X$2)&amp;":"&amp;ADDRESS($B$12,$X$2-1+AB$8)),INDIRECT("rP!"&amp;ADDRESS(Prcsses!$B37,$X$2+$P$8-AB$8)&amp;":"&amp;ADDRESS(Prcsses!$B37,$X$2-1+$P$8))))</f>
        <v>0</v>
      </c>
      <c r="AC355" s="5">
        <f ca="1">IF(AC$4="",0,SUMPRODUCT(INDIRECT(ADDRESS($B52,$X$2)&amp;":"&amp;ADDRESS($B52,$X$2-1+AC$8)),INDIRECT(ADDRESS($B$12,$X$2)&amp;":"&amp;ADDRESS($B$12,$X$2-1+AC$8)),INDIRECT("rP!"&amp;ADDRESS(Prcsses!$B37,$X$2+$P$8-AC$8)&amp;":"&amp;ADDRESS(Prcsses!$B37,$X$2-1+$P$8))))</f>
        <v>0</v>
      </c>
      <c r="AD355" s="5">
        <f ca="1">IF(AD$4="",0,SUMPRODUCT(INDIRECT(ADDRESS($B52,$X$2)&amp;":"&amp;ADDRESS($B52,$X$2-1+AD$8)),INDIRECT(ADDRESS($B$12,$X$2)&amp;":"&amp;ADDRESS($B$12,$X$2-1+AD$8)),INDIRECT("rP!"&amp;ADDRESS(Prcsses!$B37,$X$2+$P$8-AD$8)&amp;":"&amp;ADDRESS(Prcsses!$B37,$X$2-1+$P$8))))</f>
        <v>0</v>
      </c>
      <c r="AE355" s="5">
        <f ca="1">IF(AE$4="",0,SUMPRODUCT(INDIRECT(ADDRESS($B52,$X$2)&amp;":"&amp;ADDRESS($B52,$X$2-1+AE$8)),INDIRECT(ADDRESS($B$12,$X$2)&amp;":"&amp;ADDRESS($B$12,$X$2-1+AE$8)),INDIRECT("rP!"&amp;ADDRESS(Prcsses!$B37,$X$2+$P$8-AE$8)&amp;":"&amp;ADDRESS(Prcsses!$B37,$X$2-1+$P$8))))</f>
        <v>0</v>
      </c>
      <c r="AF355" s="5">
        <f ca="1">IF(AF$4="",0,SUMPRODUCT(INDIRECT(ADDRESS($B52,$X$2)&amp;":"&amp;ADDRESS($B52,$X$2-1+AF$8)),INDIRECT(ADDRESS($B$12,$X$2)&amp;":"&amp;ADDRESS($B$12,$X$2-1+AF$8)),INDIRECT("rP!"&amp;ADDRESS(Prcsses!$B37,$X$2+$P$8-AF$8)&amp;":"&amp;ADDRESS(Prcsses!$B37,$X$2-1+$P$8))))</f>
        <v>0</v>
      </c>
      <c r="AG355" s="5">
        <f ca="1">IF(AG$4="",0,SUMPRODUCT(INDIRECT(ADDRESS($B52,$X$2)&amp;":"&amp;ADDRESS($B52,$X$2-1+AG$8)),INDIRECT(ADDRESS($B$12,$X$2)&amp;":"&amp;ADDRESS($B$12,$X$2-1+AG$8)),INDIRECT("rP!"&amp;ADDRESS(Prcsses!$B37,$X$2+$P$8-AG$8)&amp;":"&amp;ADDRESS(Prcsses!$B37,$X$2-1+$P$8))))</f>
        <v>0</v>
      </c>
      <c r="AH355" s="5">
        <f ca="1">IF(AH$4="",0,SUMPRODUCT(INDIRECT(ADDRESS($B52,$X$2)&amp;":"&amp;ADDRESS($B52,$X$2-1+AH$8)),INDIRECT(ADDRESS($B$12,$X$2)&amp;":"&amp;ADDRESS($B$12,$X$2-1+AH$8)),INDIRECT("rP!"&amp;ADDRESS(Prcsses!$B37,$X$2+$P$8-AH$8)&amp;":"&amp;ADDRESS(Prcsses!$B37,$X$2-1+$P$8))))</f>
        <v>0</v>
      </c>
      <c r="AI355" s="5">
        <f ca="1">IF(AI$4="",0,SUMPRODUCT(INDIRECT(ADDRESS($B52,$X$2)&amp;":"&amp;ADDRESS($B52,$X$2-1+AI$8)),INDIRECT(ADDRESS($B$12,$X$2)&amp;":"&amp;ADDRESS($B$12,$X$2-1+AI$8)),INDIRECT("rP!"&amp;ADDRESS(Prcsses!$B37,$X$2+$P$8-AI$8)&amp;":"&amp;ADDRESS(Prcsses!$B37,$X$2-1+$P$8))))</f>
        <v>0</v>
      </c>
      <c r="AJ355" s="5">
        <f ca="1">IF(AJ$4="",0,SUMPRODUCT(INDIRECT(ADDRESS($B52,$X$2)&amp;":"&amp;ADDRESS($B52,$X$2-1+AJ$8)),INDIRECT(ADDRESS($B$12,$X$2)&amp;":"&amp;ADDRESS($B$12,$X$2-1+AJ$8)),INDIRECT("rP!"&amp;ADDRESS(Prcsses!$B37,$X$2+$P$8-AJ$8)&amp;":"&amp;ADDRESS(Prcsses!$B37,$X$2-1+$P$8))))</f>
        <v>2184.84</v>
      </c>
      <c r="AK355" s="5">
        <f ca="1">IF(AK$4="",0,SUMPRODUCT(INDIRECT(ADDRESS($B52,$X$2)&amp;":"&amp;ADDRESS($B52,$X$2-1+AK$8)),INDIRECT(ADDRESS($B$12,$X$2)&amp;":"&amp;ADDRESS($B$12,$X$2-1+AK$8)),INDIRECT("rP!"&amp;ADDRESS(Prcsses!$B37,$X$2+$P$8-AK$8)&amp;":"&amp;ADDRESS(Prcsses!$B37,$X$2-1+$P$8))))</f>
        <v>4213.62</v>
      </c>
      <c r="AL355" s="5">
        <f ca="1">IF(AL$4="",0,SUMPRODUCT(INDIRECT(ADDRESS($B52,$X$2)&amp;":"&amp;ADDRESS($B52,$X$2-1+AL$8)),INDIRECT(ADDRESS($B$12,$X$2)&amp;":"&amp;ADDRESS($B$12,$X$2-1+AL$8)),INDIRECT("rP!"&amp;ADDRESS(Prcsses!$B37,$X$2+$P$8-AL$8)&amp;":"&amp;ADDRESS(Prcsses!$B37,$X$2-1+$P$8))))</f>
        <v>5774.22</v>
      </c>
      <c r="AM355" s="5">
        <f ca="1">IF(AM$4="",0,SUMPRODUCT(INDIRECT(ADDRESS($B52,$X$2)&amp;":"&amp;ADDRESS($B52,$X$2-1+AM$8)),INDIRECT(ADDRESS($B$12,$X$2)&amp;":"&amp;ADDRESS($B$12,$X$2-1+AM$8)),INDIRECT("rP!"&amp;ADDRESS(Prcsses!$B37,$X$2+$P$8-AM$8)&amp;":"&amp;ADDRESS(Prcsses!$B37,$X$2-1+$P$8))))</f>
        <v>7334.82</v>
      </c>
      <c r="AN355" s="5">
        <f ca="1">IF(AN$4="",0,SUMPRODUCT(INDIRECT(ADDRESS($B52,$X$2)&amp;":"&amp;ADDRESS($B52,$X$2-1+AN$8)),INDIRECT(ADDRESS($B$12,$X$2)&amp;":"&amp;ADDRESS($B$12,$X$2-1+AN$8)),INDIRECT("rP!"&amp;ADDRESS(Prcsses!$B37,$X$2+$P$8-AN$8)&amp;":"&amp;ADDRESS(Prcsses!$B37,$X$2-1+$P$8))))</f>
        <v>8895.4199999999983</v>
      </c>
      <c r="AO355" s="5">
        <f ca="1">IF(AO$4="",0,SUMPRODUCT(INDIRECT(ADDRESS($B52,$X$2)&amp;":"&amp;ADDRESS($B52,$X$2-1+AO$8)),INDIRECT(ADDRESS($B$12,$X$2)&amp;":"&amp;ADDRESS($B$12,$X$2-1+AO$8)),INDIRECT("rP!"&amp;ADDRESS(Prcsses!$B37,$X$2+$P$8-AO$8)&amp;":"&amp;ADDRESS(Prcsses!$B37,$X$2-1+$P$8))))</f>
        <v>10456.02</v>
      </c>
      <c r="AP355" s="5">
        <f ca="1">IF(AP$4="",0,SUMPRODUCT(INDIRECT(ADDRESS($B52,$X$2)&amp;":"&amp;ADDRESS($B52,$X$2-1+AP$8)),INDIRECT(ADDRESS($B$12,$X$2)&amp;":"&amp;ADDRESS($B$12,$X$2-1+AP$8)),INDIRECT("rP!"&amp;ADDRESS(Prcsses!$B37,$X$2+$P$8-AP$8)&amp;":"&amp;ADDRESS(Prcsses!$B37,$X$2-1+$P$8))))</f>
        <v>12191.4072</v>
      </c>
      <c r="AQ355" s="5">
        <f ca="1">IF(AQ$4="",0,SUMPRODUCT(INDIRECT(ADDRESS($B52,$X$2)&amp;":"&amp;ADDRESS($B52,$X$2-1+AQ$8)),INDIRECT(ADDRESS($B$12,$X$2)&amp;":"&amp;ADDRESS($B$12,$X$2-1+AQ$8)),INDIRECT("rP!"&amp;ADDRESS(Prcsses!$B37,$X$2+$P$8-AQ$8)&amp;":"&amp;ADDRESS(Prcsses!$B37,$X$2-1+$P$8))))</f>
        <v>13848.7644</v>
      </c>
      <c r="AR355" s="5">
        <f ca="1">IF(AR$4="",0,SUMPRODUCT(INDIRECT(ADDRESS($B52,$X$2)&amp;":"&amp;ADDRESS($B52,$X$2-1+AR$8)),INDIRECT(ADDRESS($B$12,$X$2)&amp;":"&amp;ADDRESS($B$12,$X$2-1+AR$8)),INDIRECT("rP!"&amp;ADDRESS(Prcsses!$B37,$X$2+$P$8-AR$8)&amp;":"&amp;ADDRESS(Prcsses!$B37,$X$2-1+$P$8))))</f>
        <v>15440.576399999998</v>
      </c>
      <c r="AS355" s="5">
        <f ca="1">IF(AS$4="",0,SUMPRODUCT(INDIRECT(ADDRESS($B52,$X$2)&amp;":"&amp;ADDRESS($B52,$X$2-1+AS$8)),INDIRECT(ADDRESS($B$12,$X$2)&amp;":"&amp;ADDRESS($B$12,$X$2-1+AS$8)),INDIRECT("rP!"&amp;ADDRESS(Prcsses!$B37,$X$2+$P$8-AS$8)&amp;":"&amp;ADDRESS(Prcsses!$B37,$X$2-1+$P$8))))</f>
        <v>17032.3884</v>
      </c>
      <c r="AT355" s="5">
        <f ca="1">IF(AT$4="",0,SUMPRODUCT(INDIRECT(ADDRESS($B52,$X$2)&amp;":"&amp;ADDRESS($B52,$X$2-1+AT$8)),INDIRECT(ADDRESS($B$12,$X$2)&amp;":"&amp;ADDRESS($B$12,$X$2-1+AT$8)),INDIRECT("rP!"&amp;ADDRESS(Prcsses!$B37,$X$2+$P$8-AT$8)&amp;":"&amp;ADDRESS(Prcsses!$B37,$X$2-1+$P$8))))</f>
        <v>18624.200399999998</v>
      </c>
      <c r="AU355" s="5">
        <f ca="1">IF(AU$4="",0,SUMPRODUCT(INDIRECT(ADDRESS($B52,$X$2)&amp;":"&amp;ADDRESS($B52,$X$2-1+AU$8)),INDIRECT(ADDRESS($B$12,$X$2)&amp;":"&amp;ADDRESS($B$12,$X$2-1+AU$8)),INDIRECT("rP!"&amp;ADDRESS(Prcsses!$B37,$X$2+$P$8-AU$8)&amp;":"&amp;ADDRESS(Prcsses!$B37,$X$2-1+$P$8))))</f>
        <v>20216.0124</v>
      </c>
      <c r="AV355" s="5">
        <f ca="1">IF(AV$4="",0,SUMPRODUCT(INDIRECT(ADDRESS($B52,$X$2)&amp;":"&amp;ADDRESS($B52,$X$2-1+AV$8)),INDIRECT(ADDRESS($B$12,$X$2)&amp;":"&amp;ADDRESS($B$12,$X$2-1+AV$8)),INDIRECT("rP!"&amp;ADDRESS(Prcsses!$B37,$X$2+$P$8-AV$8)&amp;":"&amp;ADDRESS(Prcsses!$B37,$X$2-1+$P$8))))</f>
        <v>22119.819552000001</v>
      </c>
      <c r="AW355" s="5">
        <f ca="1">IF(AW$4="",0,SUMPRODUCT(INDIRECT(ADDRESS($B52,$X$2)&amp;":"&amp;ADDRESS($B52,$X$2-1+AW$8)),INDIRECT(ADDRESS($B$12,$X$2)&amp;":"&amp;ADDRESS($B$12,$X$2-1+AW$8)),INDIRECT("rP!"&amp;ADDRESS(Prcsses!$B37,$X$2+$P$8-AW$8)&amp;":"&amp;ADDRESS(Prcsses!$B37,$X$2-1+$P$8))))</f>
        <v>23867.629128</v>
      </c>
      <c r="AX355" s="5">
        <f ca="1">IF(AX$4="",0,SUMPRODUCT(INDIRECT(ADDRESS($B52,$X$2)&amp;":"&amp;ADDRESS($B52,$X$2-1+AX$8)),INDIRECT(ADDRESS($B$12,$X$2)&amp;":"&amp;ADDRESS($B$12,$X$2-1+AX$8)),INDIRECT("rP!"&amp;ADDRESS(Prcsses!$B37,$X$2+$P$8-AX$8)&amp;":"&amp;ADDRESS(Prcsses!$B37,$X$2-1+$P$8))))</f>
        <v>25491.277367999999</v>
      </c>
      <c r="AY355" s="5">
        <f ca="1">IF(AY$4="",0,SUMPRODUCT(INDIRECT(ADDRESS($B52,$X$2)&amp;":"&amp;ADDRESS($B52,$X$2-1+AY$8)),INDIRECT(ADDRESS($B$12,$X$2)&amp;":"&amp;ADDRESS($B$12,$X$2-1+AY$8)),INDIRECT("rP!"&amp;ADDRESS(Prcsses!$B37,$X$2+$P$8-AY$8)&amp;":"&amp;ADDRESS(Prcsses!$B37,$X$2-1+$P$8))))</f>
        <v>27114.925608000001</v>
      </c>
      <c r="AZ355" s="5">
        <f ca="1">IF(AZ$4="",0,SUMPRODUCT(INDIRECT(ADDRESS($B52,$X$2)&amp;":"&amp;ADDRESS($B52,$X$2-1+AZ$8)),INDIRECT(ADDRESS($B$12,$X$2)&amp;":"&amp;ADDRESS($B$12,$X$2-1+AZ$8)),INDIRECT("rP!"&amp;ADDRESS(Prcsses!$B37,$X$2+$P$8-AZ$8)&amp;":"&amp;ADDRESS(Prcsses!$B37,$X$2-1+$P$8))))</f>
        <v>28738.573848</v>
      </c>
      <c r="BA355" s="5">
        <f ca="1">IF(BA$4="",0,SUMPRODUCT(INDIRECT(ADDRESS($B52,$X$2)&amp;":"&amp;ADDRESS($B52,$X$2-1+BA$8)),INDIRECT(ADDRESS($B$12,$X$2)&amp;":"&amp;ADDRESS($B$12,$X$2-1+BA$8)),INDIRECT("rP!"&amp;ADDRESS(Prcsses!$B37,$X$2+$P$8-BA$8)&amp;":"&amp;ADDRESS(Prcsses!$B37,$X$2-1+$P$8))))</f>
        <v>30362.222087999995</v>
      </c>
      <c r="BB355" s="5">
        <f ca="1">IF(BB$4="",0,SUMPRODUCT(INDIRECT(ADDRESS($B52,$X$2)&amp;":"&amp;ADDRESS($B52,$X$2-1+BB$8)),INDIRECT(ADDRESS($B$12,$X$2)&amp;":"&amp;ADDRESS($B$12,$X$2-1+BB$8)),INDIRECT("rP!"&amp;ADDRESS(Prcsses!$B37,$X$2+$P$8-BB$8)&amp;":"&amp;ADDRESS(Prcsses!$B37,$X$2-1+$P$8))))</f>
        <v>32440.491835200002</v>
      </c>
      <c r="BC355" s="5">
        <f ca="1">IF(BC$4="",0,SUMPRODUCT(INDIRECT(ADDRESS($B52,$X$2)&amp;":"&amp;ADDRESS($B52,$X$2-1+BC$8)),INDIRECT(ADDRESS($B$12,$X$2)&amp;":"&amp;ADDRESS($B$12,$X$2-1+BC$8)),INDIRECT("rP!"&amp;ADDRESS(Prcsses!$B37,$X$2+$P$8-BC$8)&amp;":"&amp;ADDRESS(Prcsses!$B37,$X$2-1+$P$8))))</f>
        <v>34281.708939359996</v>
      </c>
      <c r="BD355" s="5">
        <f ca="1">IF(BD$4="",0,SUMPRODUCT(INDIRECT(ADDRESS($B52,$X$2)&amp;":"&amp;ADDRESS($B52,$X$2-1+BD$8)),INDIRECT(ADDRESS($B$12,$X$2)&amp;":"&amp;ADDRESS($B$12,$X$2-1+BD$8)),INDIRECT("rP!"&amp;ADDRESS(Prcsses!$B37,$X$2+$P$8-BD$8)&amp;":"&amp;ADDRESS(Prcsses!$B37,$X$2-1+$P$8))))</f>
        <v>35937.830144159998</v>
      </c>
      <c r="BE355" s="5">
        <f ca="1">IF(BE$4="",0,SUMPRODUCT(INDIRECT(ADDRESS($B52,$X$2)&amp;":"&amp;ADDRESS($B52,$X$2-1+BE$8)),INDIRECT(ADDRESS($B$12,$X$2)&amp;":"&amp;ADDRESS($B$12,$X$2-1+BE$8)),INDIRECT("rP!"&amp;ADDRESS(Prcsses!$B37,$X$2+$P$8-BE$8)&amp;":"&amp;ADDRESS(Prcsses!$B37,$X$2-1+$P$8))))</f>
        <v>37593.951348959999</v>
      </c>
      <c r="BF355" s="5">
        <f ca="1">IF(BF$4="",0,SUMPRODUCT(INDIRECT(ADDRESS($B52,$X$2)&amp;":"&amp;ADDRESS($B52,$X$2-1+BF$8)),INDIRECT(ADDRESS($B$12,$X$2)&amp;":"&amp;ADDRESS($B$12,$X$2-1+BF$8)),INDIRECT("rP!"&amp;ADDRESS(Prcsses!$B37,$X$2+$P$8-BF$8)&amp;":"&amp;ADDRESS(Prcsses!$B37,$X$2-1+$P$8))))</f>
        <v>39250.072553760001</v>
      </c>
      <c r="BG355" s="5">
        <f ca="1">IF(BG$4="",0,SUMPRODUCT(INDIRECT(ADDRESS($B52,$X$2)&amp;":"&amp;ADDRESS($B52,$X$2-1+BG$8)),INDIRECT(ADDRESS($B$12,$X$2)&amp;":"&amp;ADDRESS($B$12,$X$2-1+BG$8)),INDIRECT("rP!"&amp;ADDRESS(Prcsses!$B37,$X$2+$P$8-BG$8)&amp;":"&amp;ADDRESS(Prcsses!$B37,$X$2-1+$P$8))))</f>
        <v>40906.193758559995</v>
      </c>
      <c r="BH355" s="5">
        <f ca="1">IF(BH$4="",0,SUMPRODUCT(INDIRECT(ADDRESS($B52,$X$2)&amp;":"&amp;ADDRESS($B52,$X$2-1+BH$8)),INDIRECT(ADDRESS($B$12,$X$2)&amp;":"&amp;ADDRESS($B$12,$X$2-1+BH$8)),INDIRECT("rP!"&amp;ADDRESS(Prcsses!$B37,$X$2+$P$8-BH$8)&amp;":"&amp;ADDRESS(Prcsses!$B37,$X$2-1+$P$8))))</f>
        <v>43165.143081907205</v>
      </c>
      <c r="BI355" s="5">
        <f ca="1">IF(BI$4="",0,SUMPRODUCT(INDIRECT(ADDRESS($B52,$X$2)&amp;":"&amp;ADDRESS($B52,$X$2-1+BI$8)),INDIRECT(ADDRESS($B$12,$X$2)&amp;":"&amp;ADDRESS($B$12,$X$2-1+BI$8)),INDIRECT("rP!"&amp;ADDRESS(Prcsses!$B37,$X$2+$P$8-BI$8)&amp;":"&amp;ADDRESS(Prcsses!$B37,$X$2-1+$P$8))))</f>
        <v>45102.804891523207</v>
      </c>
      <c r="BJ355" s="5">
        <f ca="1">IF(BJ$4="",0,SUMPRODUCT(INDIRECT(ADDRESS($B52,$X$2)&amp;":"&amp;ADDRESS($B52,$X$2-1+BJ$8)),INDIRECT(ADDRESS($B$12,$X$2)&amp;":"&amp;ADDRESS($B$12,$X$2-1+BJ$8)),INDIRECT("rP!"&amp;ADDRESS(Prcsses!$B37,$X$2+$P$8-BJ$8)&amp;":"&amp;ADDRESS(Prcsses!$B37,$X$2-1+$P$8))))</f>
        <v>46792.048520419208</v>
      </c>
      <c r="BK355" s="5">
        <f ca="1">IF(BK$4="",0,SUMPRODUCT(INDIRECT(ADDRESS($B52,$X$2)&amp;":"&amp;ADDRESS($B52,$X$2-1+BK$8)),INDIRECT(ADDRESS($B$12,$X$2)&amp;":"&amp;ADDRESS($B$12,$X$2-1+BK$8)),INDIRECT("rP!"&amp;ADDRESS(Prcsses!$B37,$X$2+$P$8-BK$8)&amp;":"&amp;ADDRESS(Prcsses!$B37,$X$2-1+$P$8))))</f>
        <v>48481.29214931521</v>
      </c>
      <c r="BL355" s="5">
        <f ca="1">IF(BL$4="",0,SUMPRODUCT(INDIRECT(ADDRESS($B52,$X$2)&amp;":"&amp;ADDRESS($B52,$X$2-1+BL$8)),INDIRECT(ADDRESS($B$12,$X$2)&amp;":"&amp;ADDRESS($B$12,$X$2-1+BL$8)),INDIRECT("rP!"&amp;ADDRESS(Prcsses!$B37,$X$2+$P$8-BL$8)&amp;":"&amp;ADDRESS(Prcsses!$B37,$X$2-1+$P$8))))</f>
        <v>50170.535778211204</v>
      </c>
      <c r="BM355" s="5">
        <f ca="1">IF(BM$4="",0,SUMPRODUCT(INDIRECT(ADDRESS($B52,$X$2)&amp;":"&amp;ADDRESS($B52,$X$2-1+BM$8)),INDIRECT(ADDRESS($B$12,$X$2)&amp;":"&amp;ADDRESS($B$12,$X$2-1+BM$8)),INDIRECT("rP!"&amp;ADDRESS(Prcsses!$B37,$X$2+$P$8-BM$8)&amp;":"&amp;ADDRESS(Prcsses!$B37,$X$2-1+$P$8))))</f>
        <v>51859.779407107206</v>
      </c>
      <c r="BN355" s="5">
        <f ca="1">IF(BN$4="",0,SUMPRODUCT(INDIRECT(ADDRESS($B52,$X$2)&amp;":"&amp;ADDRESS($B52,$X$2-1+BN$8)),INDIRECT(ADDRESS($B$12,$X$2)&amp;":"&amp;ADDRESS($B$12,$X$2-1+BN$8)),INDIRECT("rP!"&amp;ADDRESS(Prcsses!$B37,$X$2+$P$8-BN$8)&amp;":"&amp;ADDRESS(Prcsses!$B37,$X$2-1+$P$8))))</f>
        <v>54305.804181748608</v>
      </c>
      <c r="BO355" s="5">
        <f ca="1">IF(BO$4="",0,SUMPRODUCT(INDIRECT(ADDRESS($B52,$X$2)&amp;":"&amp;ADDRESS($B52,$X$2-1+BO$8)),INDIRECT(ADDRESS($B$12,$X$2)&amp;":"&amp;ADDRESS($B$12,$X$2-1+BO$8)),INDIRECT("rP!"&amp;ADDRESS(Prcsses!$B37,$X$2+$P$8-BO$8)&amp;":"&amp;ADDRESS(Prcsses!$B37,$X$2-1+$P$8))))</f>
        <v>56343.031998197177</v>
      </c>
      <c r="BP355" s="5">
        <f ca="1">IF(BP$4="",0,SUMPRODUCT(INDIRECT(ADDRESS($B52,$X$2)&amp;":"&amp;ADDRESS($B52,$X$2-1+BP$8)),INDIRECT(ADDRESS($B$12,$X$2)&amp;":"&amp;ADDRESS($B$12,$X$2-1+BP$8)),INDIRECT("rP!"&amp;ADDRESS(Prcsses!$B37,$X$2+$P$8-BP$8)&amp;":"&amp;ADDRESS(Prcsses!$B37,$X$2-1+$P$8))))</f>
        <v>58066.060499671097</v>
      </c>
      <c r="BQ355" s="5">
        <f ca="1">IF(BQ$4="",0,SUMPRODUCT(INDIRECT(ADDRESS($B52,$X$2)&amp;":"&amp;ADDRESS($B52,$X$2-1+BQ$8)),INDIRECT(ADDRESS($B$12,$X$2)&amp;":"&amp;ADDRESS($B$12,$X$2-1+BQ$8)),INDIRECT("rP!"&amp;ADDRESS(Prcsses!$B37,$X$2+$P$8-BQ$8)&amp;":"&amp;ADDRESS(Prcsses!$B37,$X$2-1+$P$8))))</f>
        <v>59789.089001145017</v>
      </c>
      <c r="BR355" s="5">
        <f ca="1">IF(BR$4="",0,SUMPRODUCT(INDIRECT(ADDRESS($B52,$X$2)&amp;":"&amp;ADDRESS($B52,$X$2-1+BR$8)),INDIRECT(ADDRESS($B$12,$X$2)&amp;":"&amp;ADDRESS($B$12,$X$2-1+BR$8)),INDIRECT("rP!"&amp;ADDRESS(Prcsses!$B37,$X$2+$P$8-BR$8)&amp;":"&amp;ADDRESS(Prcsses!$B37,$X$2-1+$P$8))))</f>
        <v>61512.11750261893</v>
      </c>
      <c r="BS355" s="5">
        <f ca="1">IF(BS$4="",0,SUMPRODUCT(INDIRECT(ADDRESS($B52,$X$2)&amp;":"&amp;ADDRESS($B52,$X$2-1+BS$8)),INDIRECT(ADDRESS($B$12,$X$2)&amp;":"&amp;ADDRESS($B$12,$X$2-1+BS$8)),INDIRECT("rP!"&amp;ADDRESS(Prcsses!$B37,$X$2+$P$8-BS$8)&amp;":"&amp;ADDRESS(Prcsses!$B37,$X$2-1+$P$8))))</f>
        <v>63235.14600409285</v>
      </c>
      <c r="BT355" s="5">
        <f ca="1">IF(BT$4="",0,SUMPRODUCT(INDIRECT(ADDRESS($B52,$X$2)&amp;":"&amp;ADDRESS($B52,$X$2-1+BT$8)),INDIRECT(ADDRESS($B$12,$X$2)&amp;":"&amp;ADDRESS($B$12,$X$2-1+BT$8)),INDIRECT("rP!"&amp;ADDRESS(Prcsses!$B37,$X$2+$P$8-BT$8)&amp;":"&amp;ADDRESS(Prcsses!$B37,$X$2-1+$P$8))))</f>
        <v>65874.825668350895</v>
      </c>
      <c r="BU355" s="5">
        <f ca="1">IF(BU$4="",0,SUMPRODUCT(INDIRECT(ADDRESS($B52,$X$2)&amp;":"&amp;ADDRESS($B52,$X$2-1+BU$8)),INDIRECT(ADDRESS($B$12,$X$2)&amp;":"&amp;ADDRESS($B$12,$X$2-1+BU$8)),INDIRECT("rP!"&amp;ADDRESS(Prcsses!$B37,$X$2+$P$8-BU$8)&amp;":"&amp;ADDRESS(Prcsses!$B37,$X$2-1+$P$8))))</f>
        <v>68014.827067181512</v>
      </c>
      <c r="BV355" s="5">
        <f ca="1">IF(BV$4="",0,SUMPRODUCT(INDIRECT(ADDRESS($B52,$X$2)&amp;":"&amp;ADDRESS($B52,$X$2-1+BV$8)),INDIRECT(ADDRESS($B$12,$X$2)&amp;":"&amp;ADDRESS($B$12,$X$2-1+BV$8)),INDIRECT("rP!"&amp;ADDRESS(Prcsses!$B37,$X$2+$P$8-BV$8)&amp;":"&amp;ADDRESS(Prcsses!$B37,$X$2-1+$P$8))))</f>
        <v>69772.31613868491</v>
      </c>
      <c r="BW355" s="5">
        <f ca="1">IF(BW$4="",0,SUMPRODUCT(INDIRECT(ADDRESS($B52,$X$2)&amp;":"&amp;ADDRESS($B52,$X$2-1+BW$8)),INDIRECT(ADDRESS($B$12,$X$2)&amp;":"&amp;ADDRESS($B$12,$X$2-1+BW$8)),INDIRECT("rP!"&amp;ADDRESS(Prcsses!$B37,$X$2+$P$8-BW$8)&amp;":"&amp;ADDRESS(Prcsses!$B37,$X$2-1+$P$8))))</f>
        <v>71529.805210188308</v>
      </c>
      <c r="BX355" s="5">
        <f ca="1">IF(BX$4="",0,SUMPRODUCT(INDIRECT(ADDRESS($B52,$X$2)&amp;":"&amp;ADDRESS($B52,$X$2-1+BX$8)),INDIRECT(ADDRESS($B$12,$X$2)&amp;":"&amp;ADDRESS($B$12,$X$2-1+BX$8)),INDIRECT("rP!"&amp;ADDRESS(Prcsses!$B37,$X$2+$P$8-BX$8)&amp;":"&amp;ADDRESS(Prcsses!$B37,$X$2-1+$P$8))))</f>
        <v>73287.294281691706</v>
      </c>
      <c r="BY355" s="5">
        <f ca="1">IF(BY$4="",0,SUMPRODUCT(INDIRECT(ADDRESS($B52,$X$2)&amp;":"&amp;ADDRESS($B52,$X$2-1+BY$8)),INDIRECT(ADDRESS($B$12,$X$2)&amp;":"&amp;ADDRESS($B$12,$X$2-1+BY$8)),INDIRECT("rP!"&amp;ADDRESS(Prcsses!$B37,$X$2+$P$8-BY$8)&amp;":"&amp;ADDRESS(Prcsses!$B37,$X$2-1+$P$8))))</f>
        <v>75044.783353195104</v>
      </c>
      <c r="BZ355" s="5">
        <f ca="1">IF(BZ$4="",0,SUMPRODUCT(INDIRECT(ADDRESS($B52,$X$2)&amp;":"&amp;ADDRESS($B52,$X$2-1+BZ$8)),INDIRECT(ADDRESS($B$12,$X$2)&amp;":"&amp;ADDRESS($B$12,$X$2-1+BZ$8)),INDIRECT("rP!"&amp;ADDRESS(Prcsses!$B37,$X$2+$P$8-BZ$8)&amp;":"&amp;ADDRESS(Prcsses!$B37,$X$2-1+$P$8))))</f>
        <v>77884.885692744603</v>
      </c>
      <c r="CA355" s="5">
        <f ca="1">IF(CA$4="",0,SUMPRODUCT(INDIRECT(ADDRESS($B52,$X$2)&amp;":"&amp;ADDRESS($B52,$X$2-1+CA$8)),INDIRECT(ADDRESS($B$12,$X$2)&amp;":"&amp;ADDRESS($B$12,$X$2-1+CA$8)),INDIRECT("rP!"&amp;ADDRESS(Prcsses!$B37,$X$2+$P$8-CA$8)&amp;":"&amp;ADDRESS(Prcsses!$B37,$X$2-1+$P$8))))</f>
        <v>80130.956726125936</v>
      </c>
      <c r="CB355" s="5">
        <f ca="1">IF(CB$4="",0,SUMPRODUCT(INDIRECT(ADDRESS($B52,$X$2)&amp;":"&amp;ADDRESS($B52,$X$2-1+CB$8)),INDIRECT(ADDRESS($B$12,$X$2)&amp;":"&amp;ADDRESS($B$12,$X$2-1+CB$8)),INDIRECT("rP!"&amp;ADDRESS(Prcsses!$B37,$X$2+$P$8-CB$8)&amp;":"&amp;ADDRESS(Prcsses!$B37,$X$2-1+$P$8))))</f>
        <v>81923.595579059416</v>
      </c>
      <c r="CC355" s="5">
        <f ca="1">IF(CC$4="",0,SUMPRODUCT(INDIRECT(ADDRESS($B52,$X$2)&amp;":"&amp;ADDRESS($B52,$X$2-1+CC$8)),INDIRECT(ADDRESS($B$12,$X$2)&amp;":"&amp;ADDRESS($B$12,$X$2-1+CC$8)),INDIRECT("rP!"&amp;ADDRESS(Prcsses!$B37,$X$2+$P$8-CC$8)&amp;":"&amp;ADDRESS(Prcsses!$B37,$X$2-1+$P$8))))</f>
        <v>83716.234431992867</v>
      </c>
      <c r="CD355" s="5">
        <f ca="1">IF(CD$4="",0,SUMPRODUCT(INDIRECT(ADDRESS($B52,$X$2)&amp;":"&amp;ADDRESS($B52,$X$2-1+CD$8)),INDIRECT(ADDRESS($B$12,$X$2)&amp;":"&amp;ADDRESS($B$12,$X$2-1+CD$8)),INDIRECT("rP!"&amp;ADDRESS(Prcsses!$B37,$X$2+$P$8-CD$8)&amp;":"&amp;ADDRESS(Prcsses!$B37,$X$2-1+$P$8))))</f>
        <v>85508.873284926347</v>
      </c>
      <c r="CE355" s="5">
        <f ca="1">IF(CE$4="",0,SUMPRODUCT(INDIRECT(ADDRESS($B52,$X$2)&amp;":"&amp;ADDRESS($B52,$X$2-1+CE$8)),INDIRECT(ADDRESS($B$12,$X$2)&amp;":"&amp;ADDRESS($B$12,$X$2-1+CE$8)),INDIRECT("rP!"&amp;ADDRESS(Prcsses!$B37,$X$2+$P$8-CE$8)&amp;":"&amp;ADDRESS(Prcsses!$B37,$X$2-1+$P$8))))</f>
        <v>87301.512137859798</v>
      </c>
      <c r="CF355" s="5">
        <f ca="1">IF(CF$4="",0,SUMPRODUCT(INDIRECT(ADDRESS($B52,$X$2)&amp;":"&amp;ADDRESS($B52,$X$2-1+CF$8)),INDIRECT(ADDRESS($B$12,$X$2)&amp;":"&amp;ADDRESS($B$12,$X$2-1+CF$8)),INDIRECT("rP!"&amp;ADDRESS(Prcsses!$B37,$X$2+$P$8-CF$8)&amp;":"&amp;ADDRESS(Prcsses!$B37,$X$2-1+$P$8))))</f>
        <v>0</v>
      </c>
    </row>
    <row r="356" spans="2:84" s="26" customFormat="1" ht="12" x14ac:dyDescent="0.25">
      <c r="B356" s="13"/>
      <c r="M356" s="55"/>
      <c r="N356" s="44" t="s">
        <v>21</v>
      </c>
      <c r="O356" s="45"/>
      <c r="P356" s="46"/>
      <c r="Q356" s="89"/>
      <c r="U356" s="41"/>
      <c r="V356" s="42"/>
      <c r="W356" s="43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</row>
    <row r="357" spans="2:84" s="2" customFormat="1" x14ac:dyDescent="0.3">
      <c r="B357" s="126">
        <f>ROW()</f>
        <v>357</v>
      </c>
      <c r="H357" s="2">
        <f>H356</f>
        <v>0</v>
      </c>
      <c r="I357" s="2" t="str">
        <f>$I$24</f>
        <v>Металлопрокат для B2B</v>
      </c>
      <c r="M357" s="127" t="s">
        <v>18</v>
      </c>
      <c r="O357" s="8"/>
      <c r="P357" s="72"/>
      <c r="Q357" s="129"/>
      <c r="U357" s="130">
        <f ca="1">SUM(INDIRECT(ADDRESS($B357,$X$2)&amp;":"&amp;ADDRESS($B357,$X$2-1+$P$8)))</f>
        <v>1281572708.8862002</v>
      </c>
      <c r="X357" s="130">
        <f ca="1">IF(X$4="",0,SUM(X358:X364))</f>
        <v>0</v>
      </c>
      <c r="Y357" s="130">
        <f t="shared" ref="Y357" ca="1" si="482">IF(Y$4="",0,SUM(Y358:Y364))</f>
        <v>0</v>
      </c>
      <c r="Z357" s="130">
        <f t="shared" ref="Z357" ca="1" si="483">IF(Z$4="",0,SUM(Z358:Z364))</f>
        <v>0</v>
      </c>
      <c r="AA357" s="130">
        <f t="shared" ref="AA357" ca="1" si="484">IF(AA$4="",0,SUM(AA358:AA364))</f>
        <v>0</v>
      </c>
      <c r="AB357" s="130">
        <f t="shared" ref="AB357" ca="1" si="485">IF(AB$4="",0,SUM(AB358:AB364))</f>
        <v>0</v>
      </c>
      <c r="AC357" s="130">
        <f t="shared" ref="AC357" ca="1" si="486">IF(AC$4="",0,SUM(AC358:AC364))</f>
        <v>0</v>
      </c>
      <c r="AD357" s="130">
        <f t="shared" ref="AD357" ca="1" si="487">IF(AD$4="",0,SUM(AD358:AD364))</f>
        <v>0</v>
      </c>
      <c r="AE357" s="130">
        <f t="shared" ref="AE357" ca="1" si="488">IF(AE$4="",0,SUM(AE358:AE364))</f>
        <v>0</v>
      </c>
      <c r="AF357" s="130">
        <f t="shared" ref="AF357" ca="1" si="489">IF(AF$4="",0,SUM(AF358:AF364))</f>
        <v>0</v>
      </c>
      <c r="AG357" s="130">
        <f t="shared" ref="AG357" ca="1" si="490">IF(AG$4="",0,SUM(AG358:AG364))</f>
        <v>0</v>
      </c>
      <c r="AH357" s="130">
        <f t="shared" ref="AH357" ca="1" si="491">IF(AH$4="",0,SUM(AH358:AH364))</f>
        <v>0</v>
      </c>
      <c r="AI357" s="130">
        <f t="shared" ref="AI357" ca="1" si="492">IF(AI$4="",0,SUM(AI358:AI364))</f>
        <v>0</v>
      </c>
      <c r="AJ357" s="130">
        <f t="shared" ref="AJ357" ca="1" si="493">IF(AJ$4="",0,SUM(AJ358:AJ364))</f>
        <v>1539791.9999999998</v>
      </c>
      <c r="AK357" s="130">
        <f t="shared" ref="AK357" ca="1" si="494">IF(AK$4="",0,SUM(AK358:AK364))</f>
        <v>3328759.8000000003</v>
      </c>
      <c r="AL357" s="130">
        <f t="shared" ref="AL357" ca="1" si="495">IF(AL$4="",0,SUM(AL358:AL364))</f>
        <v>4909023.3599999994</v>
      </c>
      <c r="AM357" s="130">
        <f t="shared" ref="AM357" ca="1" si="496">IF(AM$4="",0,SUM(AM358:AM364))</f>
        <v>6434353.7999999998</v>
      </c>
      <c r="AN357" s="130">
        <f t="shared" ref="AN357" ca="1" si="497">IF(AN$4="",0,SUM(AN358:AN364))</f>
        <v>7959684.2399999993</v>
      </c>
      <c r="AO357" s="130">
        <f t="shared" ref="AO357" ca="1" si="498">IF(AO$4="",0,SUM(AO358:AO364))</f>
        <v>9485014.6799999997</v>
      </c>
      <c r="AP357" s="130">
        <f t="shared" ref="AP357" ca="1" si="499">IF(AP$4="",0,SUM(AP358:AP364))</f>
        <v>11152005.983999999</v>
      </c>
      <c r="AQ357" s="130">
        <f t="shared" ref="AQ357" ca="1" si="500">IF(AQ$4="",0,SUM(AQ358:AQ364))</f>
        <v>12775402.447199997</v>
      </c>
      <c r="AR357" s="130">
        <f t="shared" ref="AR357" ca="1" si="501">IF(AR$4="",0,SUM(AR358:AR364))</f>
        <v>14342226.119999997</v>
      </c>
      <c r="AS357" s="130">
        <f t="shared" ref="AS357" ca="1" si="502">IF(AS$4="",0,SUM(AS358:AS364))</f>
        <v>15898063.168799996</v>
      </c>
      <c r="AT357" s="130">
        <f t="shared" ref="AT357" ca="1" si="503">IF(AT$4="",0,SUM(AT358:AT364))</f>
        <v>17453900.217599999</v>
      </c>
      <c r="AU357" s="130">
        <f t="shared" ref="AU357" ca="1" si="504">IF(AU$4="",0,SUM(AU358:AU364))</f>
        <v>19009737.266399998</v>
      </c>
      <c r="AV357" s="130">
        <f t="shared" ref="AV357" ca="1" si="505">IF(AV$4="",0,SUM(AV358:AV364))</f>
        <v>20823150.720959995</v>
      </c>
      <c r="AW357" s="130">
        <f t="shared" ref="AW357" ca="1" si="506">IF(AW$4="",0,SUM(AW358:AW364))</f>
        <v>22542547.513967998</v>
      </c>
      <c r="AX357" s="130">
        <f t="shared" ref="AX357" ca="1" si="507">IF(AX$4="",0,SUM(AX358:AX364))</f>
        <v>24150793.381055996</v>
      </c>
      <c r="AY357" s="130">
        <f t="shared" ref="AY357" ca="1" si="508">IF(AY$4="",0,SUM(AY358:AY364))</f>
        <v>25737747.170831993</v>
      </c>
      <c r="AZ357" s="130">
        <f t="shared" ref="AZ357" ca="1" si="509">IF(AZ$4="",0,SUM(AZ358:AZ364))</f>
        <v>27324700.960607991</v>
      </c>
      <c r="BA357" s="130">
        <f t="shared" ref="BA357" ca="1" si="510">IF(BA$4="",0,SUM(BA358:BA364))</f>
        <v>28911654.750383999</v>
      </c>
      <c r="BB357" s="130">
        <f t="shared" ref="BB357" ca="1" si="511">IF(BB$4="",0,SUM(BB358:BB364))</f>
        <v>30876680.445004798</v>
      </c>
      <c r="BC357" s="130">
        <f t="shared" ref="BC357" ca="1" si="512">IF(BC$4="",0,SUM(BC358:BC364))</f>
        <v>32041652.386933438</v>
      </c>
      <c r="BD357" s="130">
        <f t="shared" ref="BD357" ca="1" si="513">IF(BD$4="",0,SUM(BD358:BD364))</f>
        <v>32344709.578225918</v>
      </c>
      <c r="BE357" s="130">
        <f t="shared" ref="BE357" ca="1" si="514">IF(BE$4="",0,SUM(BE358:BE364))</f>
        <v>32373857.311430402</v>
      </c>
      <c r="BF357" s="130">
        <f t="shared" ref="BF357" ca="1" si="515">IF(BF$4="",0,SUM(BF358:BF364))</f>
        <v>32373857.311430402</v>
      </c>
      <c r="BG357" s="130">
        <f t="shared" ref="BG357" ca="1" si="516">IF(BG$4="",0,SUM(BG358:BG364))</f>
        <v>32373857.311430402</v>
      </c>
      <c r="BH357" s="130">
        <f t="shared" ref="BH357" ca="1" si="517">IF(BH$4="",0,SUM(BH358:BH364))</f>
        <v>32766026.812727042</v>
      </c>
      <c r="BI357" s="130">
        <f t="shared" ref="BI357" ca="1" si="518">IF(BI$4="",0,SUM(BI358:BI364))</f>
        <v>32986357.177813627</v>
      </c>
      <c r="BJ357" s="130">
        <f t="shared" ref="BJ357" ca="1" si="519">IF(BJ$4="",0,SUM(BJ358:BJ364))</f>
        <v>33021334.457659006</v>
      </c>
      <c r="BK357" s="130">
        <f t="shared" ref="BK357" ca="1" si="520">IF(BK$4="",0,SUM(BK358:BK364))</f>
        <v>33021334.457659006</v>
      </c>
      <c r="BL357" s="130">
        <f t="shared" ref="BL357" ca="1" si="521">IF(BL$4="",0,SUM(BL358:BL364))</f>
        <v>33021334.457659006</v>
      </c>
      <c r="BM357" s="130">
        <f t="shared" ref="BM357" ca="1" si="522">IF(BM$4="",0,SUM(BM358:BM364))</f>
        <v>33021334.457659006</v>
      </c>
      <c r="BN357" s="130">
        <f t="shared" ref="BN357" ca="1" si="523">IF(BN$4="",0,SUM(BN358:BN364))</f>
        <v>33421347.348981582</v>
      </c>
      <c r="BO357" s="130">
        <f t="shared" ref="BO357" ca="1" si="524">IF(BO$4="",0,SUM(BO358:BO364))</f>
        <v>33646084.321369901</v>
      </c>
      <c r="BP357" s="130">
        <f t="shared" ref="BP357" ca="1" si="525">IF(BP$4="",0,SUM(BP358:BP364))</f>
        <v>33681761.146812186</v>
      </c>
      <c r="BQ357" s="130">
        <f t="shared" ref="BQ357" ca="1" si="526">IF(BQ$4="",0,SUM(BQ358:BQ364))</f>
        <v>33681761.146812186</v>
      </c>
      <c r="BR357" s="130">
        <f t="shared" ref="BR357" ca="1" si="527">IF(BR$4="",0,SUM(BR358:BR364))</f>
        <v>33681761.146812186</v>
      </c>
      <c r="BS357" s="130">
        <f t="shared" ref="BS357" ca="1" si="528">IF(BS$4="",0,SUM(BS358:BS364))</f>
        <v>33681761.146812186</v>
      </c>
      <c r="BT357" s="130">
        <f t="shared" ref="BT357" ca="1" si="529">IF(BT$4="",0,SUM(BT358:BT364))</f>
        <v>34089774.295961209</v>
      </c>
      <c r="BU357" s="130">
        <f t="shared" ref="BU357" ca="1" si="530">IF(BU$4="",0,SUM(BU358:BU364))</f>
        <v>34319006.007797286</v>
      </c>
      <c r="BV357" s="130">
        <f t="shared" ref="BV357" ca="1" si="531">IF(BV$4="",0,SUM(BV358:BV364))</f>
        <v>34355396.369748421</v>
      </c>
      <c r="BW357" s="130">
        <f t="shared" ref="BW357" ca="1" si="532">IF(BW$4="",0,SUM(BW358:BW364))</f>
        <v>34355396.369748421</v>
      </c>
      <c r="BX357" s="130">
        <f t="shared" ref="BX357" ca="1" si="533">IF(BX$4="",0,SUM(BX358:BX364))</f>
        <v>34355396.369748421</v>
      </c>
      <c r="BY357" s="130">
        <f t="shared" ref="BY357" ca="1" si="534">IF(BY$4="",0,SUM(BY358:BY364))</f>
        <v>34355396.369748421</v>
      </c>
      <c r="BZ357" s="130">
        <f t="shared" ref="BZ357" ca="1" si="535">IF(BZ$4="",0,SUM(BZ358:BZ364))</f>
        <v>34771569.781880438</v>
      </c>
      <c r="CA357" s="130">
        <f t="shared" ref="CA357" ca="1" si="536">IF(CA$4="",0,SUM(CA358:CA364))</f>
        <v>35005386.127953246</v>
      </c>
      <c r="CB357" s="130">
        <f t="shared" ref="CB357" ca="1" si="537">IF(CB$4="",0,SUM(CB358:CB364))</f>
        <v>35042504.297143392</v>
      </c>
      <c r="CC357" s="130">
        <f t="shared" ref="CC357" ca="1" si="538">IF(CC$4="",0,SUM(CC358:CC364))</f>
        <v>35042504.297143392</v>
      </c>
      <c r="CD357" s="130">
        <f t="shared" ref="CD357" ca="1" si="539">IF(CD$4="",0,SUM(CD358:CD364))</f>
        <v>35042504.297143392</v>
      </c>
      <c r="CE357" s="130">
        <f t="shared" ref="CE357" ca="1" si="540">IF(CE$4="",0,SUM(CE358:CE364))</f>
        <v>35042504.297143392</v>
      </c>
      <c r="CF357" s="130">
        <f t="shared" ref="CF357" ca="1" si="541">IF(CF$4="",0,SUM(CF358:CF364))</f>
        <v>0</v>
      </c>
    </row>
    <row r="358" spans="2:84" x14ac:dyDescent="0.3">
      <c r="B358" s="13">
        <f>ROW()</f>
        <v>358</v>
      </c>
      <c r="H358" s="1" t="str">
        <f>$H$348</f>
        <v>Оплата себест. закупок и затрат</v>
      </c>
      <c r="I358" s="1" t="str">
        <f>Prcsses!I23</f>
        <v>Металлопрокат</v>
      </c>
      <c r="M358" s="53" t="s">
        <v>18</v>
      </c>
      <c r="U358" s="5">
        <f t="shared" ref="U358:U363" ca="1" si="542">SUM(INDIRECT(ADDRESS($B358,$X$2)&amp;":"&amp;ADDRESS($B358,$X$2-1+$P$8)))</f>
        <v>1105880234.6874349</v>
      </c>
      <c r="X358" s="5">
        <f ca="1">IF(X$4="",0,SUMPRODUCT(INDIRECT(ADDRESS($B64,$X$2)&amp;":"&amp;ADDRESS($B64,$X$2-1+X$8)),INDIRECT(ADDRESS($B$24,$X$2)&amp;":"&amp;ADDRESS($B$24,$X$2-1+X$8)),INDIRECT("rP!"&amp;ADDRESS(Prcsses!$B41,$X$2+$P$8-X$8)&amp;":"&amp;ADDRESS(Prcsses!$B41,$X$2-1+$P$8))))</f>
        <v>0</v>
      </c>
      <c r="Y358" s="5">
        <f ca="1">IF(Y$4="",0,SUMPRODUCT(INDIRECT(ADDRESS($B64,$X$2)&amp;":"&amp;ADDRESS($B64,$X$2-1+Y$8)),INDIRECT(ADDRESS($B$24,$X$2)&amp;":"&amp;ADDRESS($B$24,$X$2-1+Y$8)),INDIRECT("rP!"&amp;ADDRESS(Prcsses!$B41,$X$2+$P$8-Y$8)&amp;":"&amp;ADDRESS(Prcsses!$B41,$X$2-1+$P$8))))</f>
        <v>0</v>
      </c>
      <c r="Z358" s="5">
        <f ca="1">IF(Z$4="",0,SUMPRODUCT(INDIRECT(ADDRESS($B64,$X$2)&amp;":"&amp;ADDRESS($B64,$X$2-1+Z$8)),INDIRECT(ADDRESS($B$24,$X$2)&amp;":"&amp;ADDRESS($B$24,$X$2-1+Z$8)),INDIRECT("rP!"&amp;ADDRESS(Prcsses!$B41,$X$2+$P$8-Z$8)&amp;":"&amp;ADDRESS(Prcsses!$B41,$X$2-1+$P$8))))</f>
        <v>0</v>
      </c>
      <c r="AA358" s="5">
        <f ca="1">IF(AA$4="",0,SUMPRODUCT(INDIRECT(ADDRESS($B64,$X$2)&amp;":"&amp;ADDRESS($B64,$X$2-1+AA$8)),INDIRECT(ADDRESS($B$24,$X$2)&amp;":"&amp;ADDRESS($B$24,$X$2-1+AA$8)),INDIRECT("rP!"&amp;ADDRESS(Prcsses!$B41,$X$2+$P$8-AA$8)&amp;":"&amp;ADDRESS(Prcsses!$B41,$X$2-1+$P$8))))</f>
        <v>0</v>
      </c>
      <c r="AB358" s="5">
        <f ca="1">IF(AB$4="",0,SUMPRODUCT(INDIRECT(ADDRESS($B64,$X$2)&amp;":"&amp;ADDRESS($B64,$X$2-1+AB$8)),INDIRECT(ADDRESS($B$24,$X$2)&amp;":"&amp;ADDRESS($B$24,$X$2-1+AB$8)),INDIRECT("rP!"&amp;ADDRESS(Prcsses!$B41,$X$2+$P$8-AB$8)&amp;":"&amp;ADDRESS(Prcsses!$B41,$X$2-1+$P$8))))</f>
        <v>0</v>
      </c>
      <c r="AC358" s="5">
        <f ca="1">IF(AC$4="",0,SUMPRODUCT(INDIRECT(ADDRESS($B64,$X$2)&amp;":"&amp;ADDRESS($B64,$X$2-1+AC$8)),INDIRECT(ADDRESS($B$24,$X$2)&amp;":"&amp;ADDRESS($B$24,$X$2-1+AC$8)),INDIRECT("rP!"&amp;ADDRESS(Prcsses!$B41,$X$2+$P$8-AC$8)&amp;":"&amp;ADDRESS(Prcsses!$B41,$X$2-1+$P$8))))</f>
        <v>0</v>
      </c>
      <c r="AD358" s="5">
        <f ca="1">IF(AD$4="",0,SUMPRODUCT(INDIRECT(ADDRESS($B64,$X$2)&amp;":"&amp;ADDRESS($B64,$X$2-1+AD$8)),INDIRECT(ADDRESS($B$24,$X$2)&amp;":"&amp;ADDRESS($B$24,$X$2-1+AD$8)),INDIRECT("rP!"&amp;ADDRESS(Prcsses!$B41,$X$2+$P$8-AD$8)&amp;":"&amp;ADDRESS(Prcsses!$B41,$X$2-1+$P$8))))</f>
        <v>0</v>
      </c>
      <c r="AE358" s="5">
        <f ca="1">IF(AE$4="",0,SUMPRODUCT(INDIRECT(ADDRESS($B64,$X$2)&amp;":"&amp;ADDRESS($B64,$X$2-1+AE$8)),INDIRECT(ADDRESS($B$24,$X$2)&amp;":"&amp;ADDRESS($B$24,$X$2-1+AE$8)),INDIRECT("rP!"&amp;ADDRESS(Prcsses!$B41,$X$2+$P$8-AE$8)&amp;":"&amp;ADDRESS(Prcsses!$B41,$X$2-1+$P$8))))</f>
        <v>0</v>
      </c>
      <c r="AF358" s="5">
        <f ca="1">IF(AF$4="",0,SUMPRODUCT(INDIRECT(ADDRESS($B64,$X$2)&amp;":"&amp;ADDRESS($B64,$X$2-1+AF$8)),INDIRECT(ADDRESS($B$24,$X$2)&amp;":"&amp;ADDRESS($B$24,$X$2-1+AF$8)),INDIRECT("rP!"&amp;ADDRESS(Prcsses!$B41,$X$2+$P$8-AF$8)&amp;":"&amp;ADDRESS(Prcsses!$B41,$X$2-1+$P$8))))</f>
        <v>0</v>
      </c>
      <c r="AG358" s="5">
        <f ca="1">IF(AG$4="",0,SUMPRODUCT(INDIRECT(ADDRESS($B64,$X$2)&amp;":"&amp;ADDRESS($B64,$X$2-1+AG$8)),INDIRECT(ADDRESS($B$24,$X$2)&amp;":"&amp;ADDRESS($B$24,$X$2-1+AG$8)),INDIRECT("rP!"&amp;ADDRESS(Prcsses!$B41,$X$2+$P$8-AG$8)&amp;":"&amp;ADDRESS(Prcsses!$B41,$X$2-1+$P$8))))</f>
        <v>0</v>
      </c>
      <c r="AH358" s="5">
        <f ca="1">IF(AH$4="",0,SUMPRODUCT(INDIRECT(ADDRESS($B64,$X$2)&amp;":"&amp;ADDRESS($B64,$X$2-1+AH$8)),INDIRECT(ADDRESS($B$24,$X$2)&amp;":"&amp;ADDRESS($B$24,$X$2-1+AH$8)),INDIRECT("rP!"&amp;ADDRESS(Prcsses!$B41,$X$2+$P$8-AH$8)&amp;":"&amp;ADDRESS(Prcsses!$B41,$X$2-1+$P$8))))</f>
        <v>0</v>
      </c>
      <c r="AI358" s="5">
        <f ca="1">IF(AI$4="",0,SUMPRODUCT(INDIRECT(ADDRESS($B64,$X$2)&amp;":"&amp;ADDRESS($B64,$X$2-1+AI$8)),INDIRECT(ADDRESS($B$24,$X$2)&amp;":"&amp;ADDRESS($B$24,$X$2-1+AI$8)),INDIRECT("rP!"&amp;ADDRESS(Prcsses!$B41,$X$2+$P$8-AI$8)&amp;":"&amp;ADDRESS(Prcsses!$B41,$X$2-1+$P$8))))</f>
        <v>0</v>
      </c>
      <c r="AJ358" s="5">
        <f ca="1">IF(AJ$4="",0,SUMPRODUCT(INDIRECT(ADDRESS($B64,$X$2)&amp;":"&amp;ADDRESS($B64,$X$2-1+AJ$8)),INDIRECT(ADDRESS($B$24,$X$2)&amp;":"&amp;ADDRESS($B$24,$X$2-1+AJ$8)),INDIRECT("rP!"&amp;ADDRESS(Prcsses!$B41,$X$2+$P$8-AJ$8)&amp;":"&amp;ADDRESS(Prcsses!$B41,$X$2-1+$P$8))))</f>
        <v>1529387.9999999998</v>
      </c>
      <c r="AK358" s="5">
        <f ca="1">IF(AK$4="",0,SUMPRODUCT(INDIRECT(ADDRESS($B64,$X$2)&amp;":"&amp;ADDRESS($B64,$X$2-1+AK$8)),INDIRECT(ADDRESS($B$24,$X$2)&amp;":"&amp;ADDRESS($B$24,$X$2-1+AK$8)),INDIRECT("rP!"&amp;ADDRESS(Prcsses!$B41,$X$2+$P$8-AK$8)&amp;":"&amp;ADDRESS(Prcsses!$B41,$X$2-1+$P$8))))</f>
        <v>3102472.8</v>
      </c>
      <c r="AL358" s="5">
        <f ca="1">IF(AL$4="",0,SUMPRODUCT(INDIRECT(ADDRESS($B64,$X$2)&amp;":"&amp;ADDRESS($B64,$X$2-1+AL$8)),INDIRECT(ADDRESS($B$24,$X$2)&amp;":"&amp;ADDRESS($B$24,$X$2-1+AL$8)),INDIRECT("rP!"&amp;ADDRESS(Prcsses!$B41,$X$2+$P$8-AL$8)&amp;":"&amp;ADDRESS(Prcsses!$B41,$X$2-1+$P$8))))</f>
        <v>4413376.8</v>
      </c>
      <c r="AM358" s="5">
        <f ca="1">IF(AM$4="",0,SUMPRODUCT(INDIRECT(ADDRESS($B64,$X$2)&amp;":"&amp;ADDRESS($B64,$X$2-1+AM$8)),INDIRECT(ADDRESS($B$24,$X$2)&amp;":"&amp;ADDRESS($B$24,$X$2-1+AM$8)),INDIRECT("rP!"&amp;ADDRESS(Prcsses!$B41,$X$2+$P$8-AM$8)&amp;":"&amp;ADDRESS(Prcsses!$B41,$X$2-1+$P$8))))</f>
        <v>5724280.7999999998</v>
      </c>
      <c r="AN358" s="5">
        <f ca="1">IF(AN$4="",0,SUMPRODUCT(INDIRECT(ADDRESS($B64,$X$2)&amp;":"&amp;ADDRESS($B64,$X$2-1+AN$8)),INDIRECT(ADDRESS($B$24,$X$2)&amp;":"&amp;ADDRESS($B$24,$X$2-1+AN$8)),INDIRECT("rP!"&amp;ADDRESS(Prcsses!$B41,$X$2+$P$8-AN$8)&amp;":"&amp;ADDRESS(Prcsses!$B41,$X$2-1+$P$8))))</f>
        <v>7035184.7999999989</v>
      </c>
      <c r="AO358" s="5">
        <f ca="1">IF(AO$4="",0,SUMPRODUCT(INDIRECT(ADDRESS($B64,$X$2)&amp;":"&amp;ADDRESS($B64,$X$2-1+AO$8)),INDIRECT(ADDRESS($B$24,$X$2)&amp;":"&amp;ADDRESS($B$24,$X$2-1+AO$8)),INDIRECT("rP!"&amp;ADDRESS(Prcsses!$B41,$X$2+$P$8-AO$8)&amp;":"&amp;ADDRESS(Prcsses!$B41,$X$2-1+$P$8))))</f>
        <v>8346088.7999999989</v>
      </c>
      <c r="AP358" s="5">
        <f ca="1">IF(AP$4="",0,SUMPRODUCT(INDIRECT(ADDRESS($B64,$X$2)&amp;":"&amp;ADDRESS($B64,$X$2-1+AP$8)),INDIRECT(ADDRESS($B$24,$X$2)&amp;":"&amp;ADDRESS($B$24,$X$2-1+AP$8)),INDIRECT("rP!"&amp;ADDRESS(Prcsses!$B41,$X$2+$P$8-AP$8)&amp;":"&amp;ADDRESS(Prcsses!$B41,$X$2-1+$P$8))))</f>
        <v>9797696.4959999993</v>
      </c>
      <c r="AQ358" s="5">
        <f ca="1">IF(AQ$4="",0,SUMPRODUCT(INDIRECT(ADDRESS($B64,$X$2)&amp;":"&amp;ADDRESS($B64,$X$2-1+AQ$8)),INDIRECT(ADDRESS($B$24,$X$2)&amp;":"&amp;ADDRESS($B$24,$X$2-1+AQ$8)),INDIRECT("rP!"&amp;ADDRESS(Prcsses!$B41,$X$2+$P$8-AQ$8)&amp;":"&amp;ADDRESS(Prcsses!$B41,$X$2-1+$P$8))))</f>
        <v>11187254.735999998</v>
      </c>
      <c r="AR358" s="5">
        <f ca="1">IF(AR$4="",0,SUMPRODUCT(INDIRECT(ADDRESS($B64,$X$2)&amp;":"&amp;ADDRESS($B64,$X$2-1+AR$8)),INDIRECT(ADDRESS($B$24,$X$2)&amp;":"&amp;ADDRESS($B$24,$X$2-1+AR$8)),INDIRECT("rP!"&amp;ADDRESS(Prcsses!$B41,$X$2+$P$8-AR$8)&amp;":"&amp;ADDRESS(Prcsses!$B41,$X$2-1+$P$8))))</f>
        <v>12524376.815999998</v>
      </c>
      <c r="AS358" s="5">
        <f ca="1">IF(AS$4="",0,SUMPRODUCT(INDIRECT(ADDRESS($B64,$X$2)&amp;":"&amp;ADDRESS($B64,$X$2-1+AS$8)),INDIRECT(ADDRESS($B$24,$X$2)&amp;":"&amp;ADDRESS($B$24,$X$2-1+AS$8)),INDIRECT("rP!"&amp;ADDRESS(Prcsses!$B41,$X$2+$P$8-AS$8)&amp;":"&amp;ADDRESS(Prcsses!$B41,$X$2-1+$P$8))))</f>
        <v>13861498.895999998</v>
      </c>
      <c r="AT358" s="5">
        <f ca="1">IF(AT$4="",0,SUMPRODUCT(INDIRECT(ADDRESS($B64,$X$2)&amp;":"&amp;ADDRESS($B64,$X$2-1+AT$8)),INDIRECT(ADDRESS($B$24,$X$2)&amp;":"&amp;ADDRESS($B$24,$X$2-1+AT$8)),INDIRECT("rP!"&amp;ADDRESS(Prcsses!$B41,$X$2+$P$8-AT$8)&amp;":"&amp;ADDRESS(Prcsses!$B41,$X$2-1+$P$8))))</f>
        <v>15198620.975999998</v>
      </c>
      <c r="AU358" s="5">
        <f ca="1">IF(AU$4="",0,SUMPRODUCT(INDIRECT(ADDRESS($B64,$X$2)&amp;":"&amp;ADDRESS($B64,$X$2-1+AU$8)),INDIRECT(ADDRESS($B$24,$X$2)&amp;":"&amp;ADDRESS($B$24,$X$2-1+AU$8)),INDIRECT("rP!"&amp;ADDRESS(Prcsses!$B41,$X$2+$P$8-AU$8)&amp;":"&amp;ADDRESS(Prcsses!$B41,$X$2-1+$P$8))))</f>
        <v>16535743.055999998</v>
      </c>
      <c r="AV358" s="5">
        <f ca="1">IF(AV$4="",0,SUMPRODUCT(INDIRECT(ADDRESS($B64,$X$2)&amp;":"&amp;ADDRESS($B64,$X$2-1+AV$8)),INDIRECT(ADDRESS($B$24,$X$2)&amp;":"&amp;ADDRESS($B$24,$X$2-1+AV$8)),INDIRECT("rP!"&amp;ADDRESS(Prcsses!$B41,$X$2+$P$8-AV$8)&amp;":"&amp;ADDRESS(Prcsses!$B41,$X$2-1+$P$8))))</f>
        <v>18128701.160639998</v>
      </c>
      <c r="AW358" s="5">
        <f ca="1">IF(AW$4="",0,SUMPRODUCT(INDIRECT(ADDRESS($B64,$X$2)&amp;":"&amp;ADDRESS($B64,$X$2-1+AW$8)),INDIRECT(ADDRESS($B$24,$X$2)&amp;":"&amp;ADDRESS($B$24,$X$2-1+AW$8)),INDIRECT("rP!"&amp;ADDRESS(Prcsses!$B41,$X$2+$P$8-AW$8)&amp;":"&amp;ADDRESS(Prcsses!$B41,$X$2-1+$P$8))))</f>
        <v>19594186.960319996</v>
      </c>
      <c r="AX358" s="5">
        <f ca="1">IF(AX$4="",0,SUMPRODUCT(INDIRECT(ADDRESS($B64,$X$2)&amp;":"&amp;ADDRESS($B64,$X$2-1+AX$8)),INDIRECT(ADDRESS($B$24,$X$2)&amp;":"&amp;ADDRESS($B$24,$X$2-1+AX$8)),INDIRECT("rP!"&amp;ADDRESS(Prcsses!$B41,$X$2+$P$8-AX$8)&amp;":"&amp;ADDRESS(Prcsses!$B41,$X$2-1+$P$8))))</f>
        <v>20958051.481919996</v>
      </c>
      <c r="AY358" s="5">
        <f ca="1">IF(AY$4="",0,SUMPRODUCT(INDIRECT(ADDRESS($B64,$X$2)&amp;":"&amp;ADDRESS($B64,$X$2-1+AY$8)),INDIRECT(ADDRESS($B$24,$X$2)&amp;":"&amp;ADDRESS($B$24,$X$2-1+AY$8)),INDIRECT("rP!"&amp;ADDRESS(Prcsses!$B41,$X$2+$P$8-AY$8)&amp;":"&amp;ADDRESS(Prcsses!$B41,$X$2-1+$P$8))))</f>
        <v>22321916.003519997</v>
      </c>
      <c r="AZ358" s="5">
        <f ca="1">IF(AZ$4="",0,SUMPRODUCT(INDIRECT(ADDRESS($B64,$X$2)&amp;":"&amp;ADDRESS($B64,$X$2-1+AZ$8)),INDIRECT(ADDRESS($B$24,$X$2)&amp;":"&amp;ADDRESS($B$24,$X$2-1+AZ$8)),INDIRECT("rP!"&amp;ADDRESS(Prcsses!$B41,$X$2+$P$8-AZ$8)&amp;":"&amp;ADDRESS(Prcsses!$B41,$X$2-1+$P$8))))</f>
        <v>23685780.525119998</v>
      </c>
      <c r="BA358" s="5">
        <f ca="1">IF(BA$4="",0,SUMPRODUCT(INDIRECT(ADDRESS($B64,$X$2)&amp;":"&amp;ADDRESS($B64,$X$2-1+BA$8)),INDIRECT(ADDRESS($B$24,$X$2)&amp;":"&amp;ADDRESS($B$24,$X$2-1+BA$8)),INDIRECT("rP!"&amp;ADDRESS(Prcsses!$B41,$X$2+$P$8-BA$8)&amp;":"&amp;ADDRESS(Prcsses!$B41,$X$2-1+$P$8))))</f>
        <v>25049645.046720002</v>
      </c>
      <c r="BB358" s="5">
        <f ca="1">IF(BB$4="",0,SUMPRODUCT(INDIRECT(ADDRESS($B64,$X$2)&amp;":"&amp;ADDRESS($B64,$X$2-1+BB$8)),INDIRECT(ADDRESS($B$24,$X$2)&amp;":"&amp;ADDRESS($B$24,$X$2-1+BB$8)),INDIRECT("rP!"&amp;ADDRESS(Prcsses!$B41,$X$2+$P$8-BB$8)&amp;":"&amp;ADDRESS(Prcsses!$B41,$X$2-1+$P$8))))</f>
        <v>26789026.933267199</v>
      </c>
      <c r="BC358" s="5">
        <f ca="1">IF(BC$4="",0,SUMPRODUCT(INDIRECT(ADDRESS($B64,$X$2)&amp;":"&amp;ADDRESS($B64,$X$2-1+BC$8)),INDIRECT(ADDRESS($B$24,$X$2)&amp;":"&amp;ADDRESS($B$24,$X$2-1+BC$8)),INDIRECT("rP!"&amp;ADDRESS(Prcsses!$B41,$X$2+$P$8-BC$8)&amp;":"&amp;ADDRESS(Prcsses!$B41,$X$2-1+$P$8))))</f>
        <v>27683722.059436798</v>
      </c>
      <c r="BD358" s="5">
        <f ca="1">IF(BD$4="",0,SUMPRODUCT(INDIRECT(ADDRESS($B64,$X$2)&amp;":"&amp;ADDRESS($B64,$X$2-1+BD$8)),INDIRECT(ADDRESS($B$24,$X$2)&amp;":"&amp;ADDRESS($B$24,$X$2-1+BD$8)),INDIRECT("rP!"&amp;ADDRESS(Prcsses!$B41,$X$2+$P$8-BD$8)&amp;":"&amp;ADDRESS(Prcsses!$B41,$X$2-1+$P$8))))</f>
        <v>27822836.24064</v>
      </c>
      <c r="BE358" s="5">
        <f ca="1">IF(BE$4="",0,SUMPRODUCT(INDIRECT(ADDRESS($B64,$X$2)&amp;":"&amp;ADDRESS($B64,$X$2-1+BE$8)),INDIRECT(ADDRESS($B$24,$X$2)&amp;":"&amp;ADDRESS($B$24,$X$2-1+BE$8)),INDIRECT("rP!"&amp;ADDRESS(Prcsses!$B41,$X$2+$P$8-BE$8)&amp;":"&amp;ADDRESS(Prcsses!$B41,$X$2-1+$P$8))))</f>
        <v>27822836.24064</v>
      </c>
      <c r="BF358" s="5">
        <f ca="1">IF(BF$4="",0,SUMPRODUCT(INDIRECT(ADDRESS($B64,$X$2)&amp;":"&amp;ADDRESS($B64,$X$2-1+BF$8)),INDIRECT(ADDRESS($B$24,$X$2)&amp;":"&amp;ADDRESS($B$24,$X$2-1+BF$8)),INDIRECT("rP!"&amp;ADDRESS(Prcsses!$B41,$X$2+$P$8-BF$8)&amp;":"&amp;ADDRESS(Prcsses!$B41,$X$2-1+$P$8))))</f>
        <v>27822836.24064</v>
      </c>
      <c r="BG358" s="5">
        <f ca="1">IF(BG$4="",0,SUMPRODUCT(INDIRECT(ADDRESS($B64,$X$2)&amp;":"&amp;ADDRESS($B64,$X$2-1+BG$8)),INDIRECT(ADDRESS($B$24,$X$2)&amp;":"&amp;ADDRESS($B$24,$X$2-1+BG$8)),INDIRECT("rP!"&amp;ADDRESS(Prcsses!$B41,$X$2+$P$8-BG$8)&amp;":"&amp;ADDRESS(Prcsses!$B41,$X$2-1+$P$8))))</f>
        <v>27822836.24064</v>
      </c>
      <c r="BH358" s="5">
        <f ca="1">IF(BH$4="",0,SUMPRODUCT(INDIRECT(ADDRESS($B64,$X$2)&amp;":"&amp;ADDRESS($B64,$X$2-1+BH$8)),INDIRECT(ADDRESS($B$24,$X$2)&amp;":"&amp;ADDRESS($B$24,$X$2-1+BH$8)),INDIRECT("rP!"&amp;ADDRESS(Prcsses!$B41,$X$2+$P$8-BH$8)&amp;":"&amp;ADDRESS(Prcsses!$B41,$X$2-1+$P$8))))</f>
        <v>28212355.948008962</v>
      </c>
      <c r="BI358" s="5">
        <f ca="1">IF(BI$4="",0,SUMPRODUCT(INDIRECT(ADDRESS($B64,$X$2)&amp;":"&amp;ADDRESS($B64,$X$2-1+BI$8)),INDIRECT(ADDRESS($B$24,$X$2)&amp;":"&amp;ADDRESS($B$24,$X$2-1+BI$8)),INDIRECT("rP!"&amp;ADDRESS(Prcsses!$B41,$X$2+$P$8-BI$8)&amp;":"&amp;ADDRESS(Prcsses!$B41,$X$2-1+$P$8))))</f>
        <v>28379292.965452798</v>
      </c>
      <c r="BJ358" s="5">
        <f ca="1">IF(BJ$4="",0,SUMPRODUCT(INDIRECT(ADDRESS($B64,$X$2)&amp;":"&amp;ADDRESS($B64,$X$2-1+BJ$8)),INDIRECT(ADDRESS($B$24,$X$2)&amp;":"&amp;ADDRESS($B$24,$X$2-1+BJ$8)),INDIRECT("rP!"&amp;ADDRESS(Prcsses!$B41,$X$2+$P$8-BJ$8)&amp;":"&amp;ADDRESS(Prcsses!$B41,$X$2-1+$P$8))))</f>
        <v>28379292.965452798</v>
      </c>
      <c r="BK358" s="5">
        <f ca="1">IF(BK$4="",0,SUMPRODUCT(INDIRECT(ADDRESS($B64,$X$2)&amp;":"&amp;ADDRESS($B64,$X$2-1+BK$8)),INDIRECT(ADDRESS($B$24,$X$2)&amp;":"&amp;ADDRESS($B$24,$X$2-1+BK$8)),INDIRECT("rP!"&amp;ADDRESS(Prcsses!$B41,$X$2+$P$8-BK$8)&amp;":"&amp;ADDRESS(Prcsses!$B41,$X$2-1+$P$8))))</f>
        <v>28379292.965452798</v>
      </c>
      <c r="BL358" s="5">
        <f ca="1">IF(BL$4="",0,SUMPRODUCT(INDIRECT(ADDRESS($B64,$X$2)&amp;":"&amp;ADDRESS($B64,$X$2-1+BL$8)),INDIRECT(ADDRESS($B$24,$X$2)&amp;":"&amp;ADDRESS($B$24,$X$2-1+BL$8)),INDIRECT("rP!"&amp;ADDRESS(Prcsses!$B41,$X$2+$P$8-BL$8)&amp;":"&amp;ADDRESS(Prcsses!$B41,$X$2-1+$P$8))))</f>
        <v>28379292.965452798</v>
      </c>
      <c r="BM358" s="5">
        <f ca="1">IF(BM$4="",0,SUMPRODUCT(INDIRECT(ADDRESS($B64,$X$2)&amp;":"&amp;ADDRESS($B64,$X$2-1+BM$8)),INDIRECT(ADDRESS($B$24,$X$2)&amp;":"&amp;ADDRESS($B$24,$X$2-1+BM$8)),INDIRECT("rP!"&amp;ADDRESS(Prcsses!$B41,$X$2+$P$8-BM$8)&amp;":"&amp;ADDRESS(Prcsses!$B41,$X$2-1+$P$8))))</f>
        <v>28379292.965452798</v>
      </c>
      <c r="BN358" s="5">
        <f ca="1">IF(BN$4="",0,SUMPRODUCT(INDIRECT(ADDRESS($B64,$X$2)&amp;":"&amp;ADDRESS($B64,$X$2-1+BN$8)),INDIRECT(ADDRESS($B$24,$X$2)&amp;":"&amp;ADDRESS($B$24,$X$2-1+BN$8)),INDIRECT("rP!"&amp;ADDRESS(Prcsses!$B41,$X$2+$P$8-BN$8)&amp;":"&amp;ADDRESS(Prcsses!$B41,$X$2-1+$P$8))))</f>
        <v>28776603.066969134</v>
      </c>
      <c r="BO358" s="5">
        <f ca="1">IF(BO$4="",0,SUMPRODUCT(INDIRECT(ADDRESS($B64,$X$2)&amp;":"&amp;ADDRESS($B64,$X$2-1+BO$8)),INDIRECT(ADDRESS($B$24,$X$2)&amp;":"&amp;ADDRESS($B$24,$X$2-1+BO$8)),INDIRECT("rP!"&amp;ADDRESS(Prcsses!$B41,$X$2+$P$8-BO$8)&amp;":"&amp;ADDRESS(Prcsses!$B41,$X$2-1+$P$8))))</f>
        <v>28946878.824761853</v>
      </c>
      <c r="BP358" s="5">
        <f ca="1">IF(BP$4="",0,SUMPRODUCT(INDIRECT(ADDRESS($B64,$X$2)&amp;":"&amp;ADDRESS($B64,$X$2-1+BP$8)),INDIRECT(ADDRESS($B$24,$X$2)&amp;":"&amp;ADDRESS($B$24,$X$2-1+BP$8)),INDIRECT("rP!"&amp;ADDRESS(Prcsses!$B41,$X$2+$P$8-BP$8)&amp;":"&amp;ADDRESS(Prcsses!$B41,$X$2-1+$P$8))))</f>
        <v>28946878.824761853</v>
      </c>
      <c r="BQ358" s="5">
        <f ca="1">IF(BQ$4="",0,SUMPRODUCT(INDIRECT(ADDRESS($B64,$X$2)&amp;":"&amp;ADDRESS($B64,$X$2-1+BQ$8)),INDIRECT(ADDRESS($B$24,$X$2)&amp;":"&amp;ADDRESS($B$24,$X$2-1+BQ$8)),INDIRECT("rP!"&amp;ADDRESS(Prcsses!$B41,$X$2+$P$8-BQ$8)&amp;":"&amp;ADDRESS(Prcsses!$B41,$X$2-1+$P$8))))</f>
        <v>28946878.824761853</v>
      </c>
      <c r="BR358" s="5">
        <f ca="1">IF(BR$4="",0,SUMPRODUCT(INDIRECT(ADDRESS($B64,$X$2)&amp;":"&amp;ADDRESS($B64,$X$2-1+BR$8)),INDIRECT(ADDRESS($B$24,$X$2)&amp;":"&amp;ADDRESS($B$24,$X$2-1+BR$8)),INDIRECT("rP!"&amp;ADDRESS(Prcsses!$B41,$X$2+$P$8-BR$8)&amp;":"&amp;ADDRESS(Prcsses!$B41,$X$2-1+$P$8))))</f>
        <v>28946878.824761853</v>
      </c>
      <c r="BS358" s="5">
        <f ca="1">IF(BS$4="",0,SUMPRODUCT(INDIRECT(ADDRESS($B64,$X$2)&amp;":"&amp;ADDRESS($B64,$X$2-1+BS$8)),INDIRECT(ADDRESS($B$24,$X$2)&amp;":"&amp;ADDRESS($B$24,$X$2-1+BS$8)),INDIRECT("rP!"&amp;ADDRESS(Prcsses!$B41,$X$2+$P$8-BS$8)&amp;":"&amp;ADDRESS(Prcsses!$B41,$X$2-1+$P$8))))</f>
        <v>28946878.824761853</v>
      </c>
      <c r="BT358" s="5">
        <f ca="1">IF(BT$4="",0,SUMPRODUCT(INDIRECT(ADDRESS($B64,$X$2)&amp;":"&amp;ADDRESS($B64,$X$2-1+BT$8)),INDIRECT(ADDRESS($B$24,$X$2)&amp;":"&amp;ADDRESS($B$24,$X$2-1+BT$8)),INDIRECT("rP!"&amp;ADDRESS(Prcsses!$B41,$X$2+$P$8-BT$8)&amp;":"&amp;ADDRESS(Prcsses!$B41,$X$2-1+$P$8))))</f>
        <v>29352135.128308512</v>
      </c>
      <c r="BU358" s="5">
        <f ca="1">IF(BU$4="",0,SUMPRODUCT(INDIRECT(ADDRESS($B64,$X$2)&amp;":"&amp;ADDRESS($B64,$X$2-1+BU$8)),INDIRECT(ADDRESS($B$24,$X$2)&amp;":"&amp;ADDRESS($B$24,$X$2-1+BU$8)),INDIRECT("rP!"&amp;ADDRESS(Prcsses!$B41,$X$2+$P$8-BU$8)&amp;":"&amp;ADDRESS(Prcsses!$B41,$X$2-1+$P$8))))</f>
        <v>29525816.401257083</v>
      </c>
      <c r="BV358" s="5">
        <f ca="1">IF(BV$4="",0,SUMPRODUCT(INDIRECT(ADDRESS($B64,$X$2)&amp;":"&amp;ADDRESS($B64,$X$2-1+BV$8)),INDIRECT(ADDRESS($B$24,$X$2)&amp;":"&amp;ADDRESS($B$24,$X$2-1+BV$8)),INDIRECT("rP!"&amp;ADDRESS(Prcsses!$B41,$X$2+$P$8-BV$8)&amp;":"&amp;ADDRESS(Prcsses!$B41,$X$2-1+$P$8))))</f>
        <v>29525816.401257083</v>
      </c>
      <c r="BW358" s="5">
        <f ca="1">IF(BW$4="",0,SUMPRODUCT(INDIRECT(ADDRESS($B64,$X$2)&amp;":"&amp;ADDRESS($B64,$X$2-1+BW$8)),INDIRECT(ADDRESS($B$24,$X$2)&amp;":"&amp;ADDRESS($B$24,$X$2-1+BW$8)),INDIRECT("rP!"&amp;ADDRESS(Prcsses!$B41,$X$2+$P$8-BW$8)&amp;":"&amp;ADDRESS(Prcsses!$B41,$X$2-1+$P$8))))</f>
        <v>29525816.401257083</v>
      </c>
      <c r="BX358" s="5">
        <f ca="1">IF(BX$4="",0,SUMPRODUCT(INDIRECT(ADDRESS($B64,$X$2)&amp;":"&amp;ADDRESS($B64,$X$2-1+BX$8)),INDIRECT(ADDRESS($B$24,$X$2)&amp;":"&amp;ADDRESS($B$24,$X$2-1+BX$8)),INDIRECT("rP!"&amp;ADDRESS(Prcsses!$B41,$X$2+$P$8-BX$8)&amp;":"&amp;ADDRESS(Prcsses!$B41,$X$2-1+$P$8))))</f>
        <v>29525816.401257083</v>
      </c>
      <c r="BY358" s="5">
        <f ca="1">IF(BY$4="",0,SUMPRODUCT(INDIRECT(ADDRESS($B64,$X$2)&amp;":"&amp;ADDRESS($B64,$X$2-1+BY$8)),INDIRECT(ADDRESS($B$24,$X$2)&amp;":"&amp;ADDRESS($B$24,$X$2-1+BY$8)),INDIRECT("rP!"&amp;ADDRESS(Prcsses!$B41,$X$2+$P$8-BY$8)&amp;":"&amp;ADDRESS(Prcsses!$B41,$X$2-1+$P$8))))</f>
        <v>29525816.401257083</v>
      </c>
      <c r="BZ358" s="5">
        <f ca="1">IF(BZ$4="",0,SUMPRODUCT(INDIRECT(ADDRESS($B64,$X$2)&amp;":"&amp;ADDRESS($B64,$X$2-1+BZ$8)),INDIRECT(ADDRESS($B$24,$X$2)&amp;":"&amp;ADDRESS($B$24,$X$2-1+BZ$8)),INDIRECT("rP!"&amp;ADDRESS(Prcsses!$B41,$X$2+$P$8-BZ$8)&amp;":"&amp;ADDRESS(Prcsses!$B41,$X$2-1+$P$8))))</f>
        <v>29939177.830874689</v>
      </c>
      <c r="CA358" s="5">
        <f ca="1">IF(CA$4="",0,SUMPRODUCT(INDIRECT(ADDRESS($B64,$X$2)&amp;":"&amp;ADDRESS($B64,$X$2-1+CA$8)),INDIRECT(ADDRESS($B$24,$X$2)&amp;":"&amp;ADDRESS($B$24,$X$2-1+CA$8)),INDIRECT("rP!"&amp;ADDRESS(Prcsses!$B41,$X$2+$P$8-CA$8)&amp;":"&amp;ADDRESS(Prcsses!$B41,$X$2-1+$P$8))))</f>
        <v>30116332.72928223</v>
      </c>
      <c r="CB358" s="5">
        <f ca="1">IF(CB$4="",0,SUMPRODUCT(INDIRECT(ADDRESS($B64,$X$2)&amp;":"&amp;ADDRESS($B64,$X$2-1+CB$8)),INDIRECT(ADDRESS($B$24,$X$2)&amp;":"&amp;ADDRESS($B$24,$X$2-1+CB$8)),INDIRECT("rP!"&amp;ADDRESS(Prcsses!$B41,$X$2+$P$8-CB$8)&amp;":"&amp;ADDRESS(Prcsses!$B41,$X$2-1+$P$8))))</f>
        <v>30116332.72928223</v>
      </c>
      <c r="CC358" s="5">
        <f ca="1">IF(CC$4="",0,SUMPRODUCT(INDIRECT(ADDRESS($B64,$X$2)&amp;":"&amp;ADDRESS($B64,$X$2-1+CC$8)),INDIRECT(ADDRESS($B$24,$X$2)&amp;":"&amp;ADDRESS($B$24,$X$2-1+CC$8)),INDIRECT("rP!"&amp;ADDRESS(Prcsses!$B41,$X$2+$P$8-CC$8)&amp;":"&amp;ADDRESS(Prcsses!$B41,$X$2-1+$P$8))))</f>
        <v>30116332.72928223</v>
      </c>
      <c r="CD358" s="5">
        <f ca="1">IF(CD$4="",0,SUMPRODUCT(INDIRECT(ADDRESS($B64,$X$2)&amp;":"&amp;ADDRESS($B64,$X$2-1+CD$8)),INDIRECT(ADDRESS($B$24,$X$2)&amp;":"&amp;ADDRESS($B$24,$X$2-1+CD$8)),INDIRECT("rP!"&amp;ADDRESS(Prcsses!$B41,$X$2+$P$8-CD$8)&amp;":"&amp;ADDRESS(Prcsses!$B41,$X$2-1+$P$8))))</f>
        <v>30116332.72928223</v>
      </c>
      <c r="CE358" s="5">
        <f ca="1">IF(CE$4="",0,SUMPRODUCT(INDIRECT(ADDRESS($B64,$X$2)&amp;":"&amp;ADDRESS($B64,$X$2-1+CE$8)),INDIRECT(ADDRESS($B$24,$X$2)&amp;":"&amp;ADDRESS($B$24,$X$2-1+CE$8)),INDIRECT("rP!"&amp;ADDRESS(Prcsses!$B41,$X$2+$P$8-CE$8)&amp;":"&amp;ADDRESS(Prcsses!$B41,$X$2-1+$P$8))))</f>
        <v>30116332.72928223</v>
      </c>
      <c r="CF358" s="5">
        <f ca="1">IF(CF$4="",0,SUMPRODUCT(INDIRECT(ADDRESS($B64,$X$2)&amp;":"&amp;ADDRESS($B64,$X$2-1+CF$8)),INDIRECT(ADDRESS($B$24,$X$2)&amp;":"&amp;ADDRESS($B$24,$X$2-1+CF$8)),INDIRECT("rP!"&amp;ADDRESS(Prcsses!$B41,$X$2+$P$8-CF$8)&amp;":"&amp;ADDRESS(Prcsses!$B41,$X$2-1+$P$8))))</f>
        <v>0</v>
      </c>
    </row>
    <row r="359" spans="2:84" x14ac:dyDescent="0.3">
      <c r="B359" s="13">
        <f>ROW()</f>
        <v>359</v>
      </c>
      <c r="H359" s="1" t="str">
        <f t="shared" ref="H359:H363" si="543">$H$348</f>
        <v>Оплата себест. закупок и затрат</v>
      </c>
      <c r="I359" s="1" t="str">
        <f>Prcsses!I24</f>
        <v>Изготовление у подрядчиков</v>
      </c>
      <c r="M359" s="53" t="s">
        <v>18</v>
      </c>
      <c r="U359" s="5">
        <f t="shared" ca="1" si="542"/>
        <v>128067131.18549442</v>
      </c>
      <c r="X359" s="5">
        <f ca="1">IF(X$4="",0,SUMPRODUCT(INDIRECT(ADDRESS($B65,$X$2)&amp;":"&amp;ADDRESS($B65,$X$2-1+X$8)),INDIRECT(ADDRESS($B$24,$X$2)&amp;":"&amp;ADDRESS($B$24,$X$2-1+X$8)),INDIRECT("rP!"&amp;ADDRESS(Prcsses!$B42,$X$2+$P$8-X$8)&amp;":"&amp;ADDRESS(Prcsses!$B42,$X$2-1+$P$8))))</f>
        <v>0</v>
      </c>
      <c r="Y359" s="5">
        <f ca="1">IF(Y$4="",0,SUMPRODUCT(INDIRECT(ADDRESS($B65,$X$2)&amp;":"&amp;ADDRESS($B65,$X$2-1+Y$8)),INDIRECT(ADDRESS($B$24,$X$2)&amp;":"&amp;ADDRESS($B$24,$X$2-1+Y$8)),INDIRECT("rP!"&amp;ADDRESS(Prcsses!$B42,$X$2+$P$8-Y$8)&amp;":"&amp;ADDRESS(Prcsses!$B42,$X$2-1+$P$8))))</f>
        <v>0</v>
      </c>
      <c r="Z359" s="5">
        <f ca="1">IF(Z$4="",0,SUMPRODUCT(INDIRECT(ADDRESS($B65,$X$2)&amp;":"&amp;ADDRESS($B65,$X$2-1+Z$8)),INDIRECT(ADDRESS($B$24,$X$2)&amp;":"&amp;ADDRESS($B$24,$X$2-1+Z$8)),INDIRECT("rP!"&amp;ADDRESS(Prcsses!$B42,$X$2+$P$8-Z$8)&amp;":"&amp;ADDRESS(Prcsses!$B42,$X$2-1+$P$8))))</f>
        <v>0</v>
      </c>
      <c r="AA359" s="5">
        <f ca="1">IF(AA$4="",0,SUMPRODUCT(INDIRECT(ADDRESS($B65,$X$2)&amp;":"&amp;ADDRESS($B65,$X$2-1+AA$8)),INDIRECT(ADDRESS($B$24,$X$2)&amp;":"&amp;ADDRESS($B$24,$X$2-1+AA$8)),INDIRECT("rP!"&amp;ADDRESS(Prcsses!$B42,$X$2+$P$8-AA$8)&amp;":"&amp;ADDRESS(Prcsses!$B42,$X$2-1+$P$8))))</f>
        <v>0</v>
      </c>
      <c r="AB359" s="5">
        <f ca="1">IF(AB$4="",0,SUMPRODUCT(INDIRECT(ADDRESS($B65,$X$2)&amp;":"&amp;ADDRESS($B65,$X$2-1+AB$8)),INDIRECT(ADDRESS($B$24,$X$2)&amp;":"&amp;ADDRESS($B$24,$X$2-1+AB$8)),INDIRECT("rP!"&amp;ADDRESS(Prcsses!$B42,$X$2+$P$8-AB$8)&amp;":"&amp;ADDRESS(Prcsses!$B42,$X$2-1+$P$8))))</f>
        <v>0</v>
      </c>
      <c r="AC359" s="5">
        <f ca="1">IF(AC$4="",0,SUMPRODUCT(INDIRECT(ADDRESS($B65,$X$2)&amp;":"&amp;ADDRESS($B65,$X$2-1+AC$8)),INDIRECT(ADDRESS($B$24,$X$2)&amp;":"&amp;ADDRESS($B$24,$X$2-1+AC$8)),INDIRECT("rP!"&amp;ADDRESS(Prcsses!$B42,$X$2+$P$8-AC$8)&amp;":"&amp;ADDRESS(Prcsses!$B42,$X$2-1+$P$8))))</f>
        <v>0</v>
      </c>
      <c r="AD359" s="5">
        <f ca="1">IF(AD$4="",0,SUMPRODUCT(INDIRECT(ADDRESS($B65,$X$2)&amp;":"&amp;ADDRESS($B65,$X$2-1+AD$8)),INDIRECT(ADDRESS($B$24,$X$2)&amp;":"&amp;ADDRESS($B$24,$X$2-1+AD$8)),INDIRECT("rP!"&amp;ADDRESS(Prcsses!$B42,$X$2+$P$8-AD$8)&amp;":"&amp;ADDRESS(Prcsses!$B42,$X$2-1+$P$8))))</f>
        <v>0</v>
      </c>
      <c r="AE359" s="5">
        <f ca="1">IF(AE$4="",0,SUMPRODUCT(INDIRECT(ADDRESS($B65,$X$2)&amp;":"&amp;ADDRESS($B65,$X$2-1+AE$8)),INDIRECT(ADDRESS($B$24,$X$2)&amp;":"&amp;ADDRESS($B$24,$X$2-1+AE$8)),INDIRECT("rP!"&amp;ADDRESS(Prcsses!$B42,$X$2+$P$8-AE$8)&amp;":"&amp;ADDRESS(Prcsses!$B42,$X$2-1+$P$8))))</f>
        <v>0</v>
      </c>
      <c r="AF359" s="5">
        <f ca="1">IF(AF$4="",0,SUMPRODUCT(INDIRECT(ADDRESS($B65,$X$2)&amp;":"&amp;ADDRESS($B65,$X$2-1+AF$8)),INDIRECT(ADDRESS($B$24,$X$2)&amp;":"&amp;ADDRESS($B$24,$X$2-1+AF$8)),INDIRECT("rP!"&amp;ADDRESS(Prcsses!$B42,$X$2+$P$8-AF$8)&amp;":"&amp;ADDRESS(Prcsses!$B42,$X$2-1+$P$8))))</f>
        <v>0</v>
      </c>
      <c r="AG359" s="5">
        <f ca="1">IF(AG$4="",0,SUMPRODUCT(INDIRECT(ADDRESS($B65,$X$2)&amp;":"&amp;ADDRESS($B65,$X$2-1+AG$8)),INDIRECT(ADDRESS($B$24,$X$2)&amp;":"&amp;ADDRESS($B$24,$X$2-1+AG$8)),INDIRECT("rP!"&amp;ADDRESS(Prcsses!$B42,$X$2+$P$8-AG$8)&amp;":"&amp;ADDRESS(Prcsses!$B42,$X$2-1+$P$8))))</f>
        <v>0</v>
      </c>
      <c r="AH359" s="5">
        <f ca="1">IF(AH$4="",0,SUMPRODUCT(INDIRECT(ADDRESS($B65,$X$2)&amp;":"&amp;ADDRESS($B65,$X$2-1+AH$8)),INDIRECT(ADDRESS($B$24,$X$2)&amp;":"&amp;ADDRESS($B$24,$X$2-1+AH$8)),INDIRECT("rP!"&amp;ADDRESS(Prcsses!$B42,$X$2+$P$8-AH$8)&amp;":"&amp;ADDRESS(Prcsses!$B42,$X$2-1+$P$8))))</f>
        <v>0</v>
      </c>
      <c r="AI359" s="5">
        <f ca="1">IF(AI$4="",0,SUMPRODUCT(INDIRECT(ADDRESS($B65,$X$2)&amp;":"&amp;ADDRESS($B65,$X$2-1+AI$8)),INDIRECT(ADDRESS($B$24,$X$2)&amp;":"&amp;ADDRESS($B$24,$X$2-1+AI$8)),INDIRECT("rP!"&amp;ADDRESS(Prcsses!$B42,$X$2+$P$8-AI$8)&amp;":"&amp;ADDRESS(Prcsses!$B42,$X$2-1+$P$8))))</f>
        <v>0</v>
      </c>
      <c r="AJ359" s="5">
        <f ca="1">IF(AJ$4="",0,SUMPRODUCT(INDIRECT(ADDRESS($B65,$X$2)&amp;":"&amp;ADDRESS($B65,$X$2-1+AJ$8)),INDIRECT(ADDRESS($B$24,$X$2)&amp;":"&amp;ADDRESS($B$24,$X$2-1+AJ$8)),INDIRECT("rP!"&amp;ADDRESS(Prcsses!$B42,$X$2+$P$8-AJ$8)&amp;":"&amp;ADDRESS(Prcsses!$B42,$X$2-1+$P$8))))</f>
        <v>0</v>
      </c>
      <c r="AK359" s="5">
        <f ca="1">IF(AK$4="",0,SUMPRODUCT(INDIRECT(ADDRESS($B65,$X$2)&amp;":"&amp;ADDRESS($B65,$X$2-1+AK$8)),INDIRECT(ADDRESS($B$24,$X$2)&amp;":"&amp;ADDRESS($B$24,$X$2-1+AK$8)),INDIRECT("rP!"&amp;ADDRESS(Prcsses!$B42,$X$2+$P$8-AK$8)&amp;":"&amp;ADDRESS(Prcsses!$B42,$X$2-1+$P$8))))</f>
        <v>182070</v>
      </c>
      <c r="AL359" s="5">
        <f ca="1">IF(AL$4="",0,SUMPRODUCT(INDIRECT(ADDRESS($B65,$X$2)&amp;":"&amp;ADDRESS($B65,$X$2-1+AL$8)),INDIRECT(ADDRESS($B$24,$X$2)&amp;":"&amp;ADDRESS($B$24,$X$2-1+AL$8)),INDIRECT("rP!"&amp;ADDRESS(Prcsses!$B42,$X$2+$P$8-AL$8)&amp;":"&amp;ADDRESS(Prcsses!$B42,$X$2-1+$P$8))))</f>
        <v>369342</v>
      </c>
      <c r="AM359" s="5">
        <f ca="1">IF(AM$4="",0,SUMPRODUCT(INDIRECT(ADDRESS($B65,$X$2)&amp;":"&amp;ADDRESS($B65,$X$2-1+AM$8)),INDIRECT(ADDRESS($B$24,$X$2)&amp;":"&amp;ADDRESS($B$24,$X$2-1+AM$8)),INDIRECT("rP!"&amp;ADDRESS(Prcsses!$B42,$X$2+$P$8-AM$8)&amp;":"&amp;ADDRESS(Prcsses!$B42,$X$2-1+$P$8))))</f>
        <v>525402</v>
      </c>
      <c r="AN359" s="5">
        <f ca="1">IF(AN$4="",0,SUMPRODUCT(INDIRECT(ADDRESS($B65,$X$2)&amp;":"&amp;ADDRESS($B65,$X$2-1+AN$8)),INDIRECT(ADDRESS($B$24,$X$2)&amp;":"&amp;ADDRESS($B$24,$X$2-1+AN$8)),INDIRECT("rP!"&amp;ADDRESS(Prcsses!$B42,$X$2+$P$8-AN$8)&amp;":"&amp;ADDRESS(Prcsses!$B42,$X$2-1+$P$8))))</f>
        <v>681462</v>
      </c>
      <c r="AO359" s="5">
        <f ca="1">IF(AO$4="",0,SUMPRODUCT(INDIRECT(ADDRESS($B65,$X$2)&amp;":"&amp;ADDRESS($B65,$X$2-1+AO$8)),INDIRECT(ADDRESS($B$24,$X$2)&amp;":"&amp;ADDRESS($B$24,$X$2-1+AO$8)),INDIRECT("rP!"&amp;ADDRESS(Prcsses!$B42,$X$2+$P$8-AO$8)&amp;":"&amp;ADDRESS(Prcsses!$B42,$X$2-1+$P$8))))</f>
        <v>837522</v>
      </c>
      <c r="AP359" s="5">
        <f ca="1">IF(AP$4="",0,SUMPRODUCT(INDIRECT(ADDRESS($B65,$X$2)&amp;":"&amp;ADDRESS($B65,$X$2-1+AP$8)),INDIRECT(ADDRESS($B$24,$X$2)&amp;":"&amp;ADDRESS($B$24,$X$2-1+AP$8)),INDIRECT("rP!"&amp;ADDRESS(Prcsses!$B42,$X$2+$P$8-AP$8)&amp;":"&amp;ADDRESS(Prcsses!$B42,$X$2-1+$P$8))))</f>
        <v>993582</v>
      </c>
      <c r="AQ359" s="5">
        <f ca="1">IF(AQ$4="",0,SUMPRODUCT(INDIRECT(ADDRESS($B65,$X$2)&amp;":"&amp;ADDRESS($B65,$X$2-1+AQ$8)),INDIRECT(ADDRESS($B$24,$X$2)&amp;":"&amp;ADDRESS($B$24,$X$2-1+AQ$8)),INDIRECT("rP!"&amp;ADDRESS(Prcsses!$B42,$X$2+$P$8-AQ$8)&amp;":"&amp;ADDRESS(Prcsses!$B42,$X$2-1+$P$8))))</f>
        <v>1166392.44</v>
      </c>
      <c r="AR359" s="5">
        <f ca="1">IF(AR$4="",0,SUMPRODUCT(INDIRECT(ADDRESS($B65,$X$2)&amp;":"&amp;ADDRESS($B65,$X$2-1+AR$8)),INDIRECT(ADDRESS($B$24,$X$2)&amp;":"&amp;ADDRESS($B$24,$X$2-1+AR$8)),INDIRECT("rP!"&amp;ADDRESS(Prcsses!$B42,$X$2+$P$8-AR$8)&amp;":"&amp;ADDRESS(Prcsses!$B42,$X$2-1+$P$8))))</f>
        <v>1331816.0399999998</v>
      </c>
      <c r="AS359" s="5">
        <f ca="1">IF(AS$4="",0,SUMPRODUCT(INDIRECT(ADDRESS($B65,$X$2)&amp;":"&amp;ADDRESS($B65,$X$2-1+AS$8)),INDIRECT(ADDRESS($B$24,$X$2)&amp;":"&amp;ADDRESS($B$24,$X$2-1+AS$8)),INDIRECT("rP!"&amp;ADDRESS(Prcsses!$B42,$X$2+$P$8-AS$8)&amp;":"&amp;ADDRESS(Prcsses!$B42,$X$2-1+$P$8))))</f>
        <v>1490997.2399999998</v>
      </c>
      <c r="AT359" s="5">
        <f ca="1">IF(AT$4="",0,SUMPRODUCT(INDIRECT(ADDRESS($B65,$X$2)&amp;":"&amp;ADDRESS($B65,$X$2-1+AT$8)),INDIRECT(ADDRESS($B$24,$X$2)&amp;":"&amp;ADDRESS($B$24,$X$2-1+AT$8)),INDIRECT("rP!"&amp;ADDRESS(Prcsses!$B42,$X$2+$P$8-AT$8)&amp;":"&amp;ADDRESS(Prcsses!$B42,$X$2-1+$P$8))))</f>
        <v>1650178.44</v>
      </c>
      <c r="AU359" s="5">
        <f ca="1">IF(AU$4="",0,SUMPRODUCT(INDIRECT(ADDRESS($B65,$X$2)&amp;":"&amp;ADDRESS($B65,$X$2-1+AU$8)),INDIRECT(ADDRESS($B$24,$X$2)&amp;":"&amp;ADDRESS($B$24,$X$2-1+AU$8)),INDIRECT("rP!"&amp;ADDRESS(Prcsses!$B42,$X$2+$P$8-AU$8)&amp;":"&amp;ADDRESS(Prcsses!$B42,$X$2-1+$P$8))))</f>
        <v>1809359.6400000001</v>
      </c>
      <c r="AV359" s="5">
        <f ca="1">IF(AV$4="",0,SUMPRODUCT(INDIRECT(ADDRESS($B65,$X$2)&amp;":"&amp;ADDRESS($B65,$X$2-1+AV$8)),INDIRECT(ADDRESS($B$24,$X$2)&amp;":"&amp;ADDRESS($B$24,$X$2-1+AV$8)),INDIRECT("rP!"&amp;ADDRESS(Prcsses!$B42,$X$2+$P$8-AV$8)&amp;":"&amp;ADDRESS(Prcsses!$B42,$X$2-1+$P$8))))</f>
        <v>1968540.8399999999</v>
      </c>
      <c r="AW359" s="5">
        <f ca="1">IF(AW$4="",0,SUMPRODUCT(INDIRECT(ADDRESS($B65,$X$2)&amp;":"&amp;ADDRESS($B65,$X$2-1+AW$8)),INDIRECT(ADDRESS($B$24,$X$2)&amp;":"&amp;ADDRESS($B$24,$X$2-1+AW$8)),INDIRECT("rP!"&amp;ADDRESS(Prcsses!$B42,$X$2+$P$8-AW$8)&amp;":"&amp;ADDRESS(Prcsses!$B42,$X$2-1+$P$8))))</f>
        <v>2158178.7095999997</v>
      </c>
      <c r="AX359" s="5">
        <f ca="1">IF(AX$4="",0,SUMPRODUCT(INDIRECT(ADDRESS($B65,$X$2)&amp;":"&amp;ADDRESS($B65,$X$2-1+AX$8)),INDIRECT(ADDRESS($B$24,$X$2)&amp;":"&amp;ADDRESS($B$24,$X$2-1+AX$8)),INDIRECT("rP!"&amp;ADDRESS(Prcsses!$B42,$X$2+$P$8-AX$8)&amp;":"&amp;ADDRESS(Prcsses!$B42,$X$2-1+$P$8))))</f>
        <v>2332641.3048</v>
      </c>
      <c r="AY359" s="5">
        <f ca="1">IF(AY$4="",0,SUMPRODUCT(INDIRECT(ADDRESS($B65,$X$2)&amp;":"&amp;ADDRESS($B65,$X$2-1+AY$8)),INDIRECT(ADDRESS($B$24,$X$2)&amp;":"&amp;ADDRESS($B$24,$X$2-1+AY$8)),INDIRECT("rP!"&amp;ADDRESS(Prcsses!$B42,$X$2+$P$8-AY$8)&amp;":"&amp;ADDRESS(Prcsses!$B42,$X$2-1+$P$8))))</f>
        <v>2495006.1288000001</v>
      </c>
      <c r="AZ359" s="5">
        <f ca="1">IF(AZ$4="",0,SUMPRODUCT(INDIRECT(ADDRESS($B65,$X$2)&amp;":"&amp;ADDRESS($B65,$X$2-1+AZ$8)),INDIRECT(ADDRESS($B$24,$X$2)&amp;":"&amp;ADDRESS($B$24,$X$2-1+AZ$8)),INDIRECT("rP!"&amp;ADDRESS(Prcsses!$B42,$X$2+$P$8-AZ$8)&amp;":"&amp;ADDRESS(Prcsses!$B42,$X$2-1+$P$8))))</f>
        <v>2657370.9528000001</v>
      </c>
      <c r="BA359" s="5">
        <f ca="1">IF(BA$4="",0,SUMPRODUCT(INDIRECT(ADDRESS($B65,$X$2)&amp;":"&amp;ADDRESS($B65,$X$2-1+BA$8)),INDIRECT(ADDRESS($B$24,$X$2)&amp;":"&amp;ADDRESS($B$24,$X$2-1+BA$8)),INDIRECT("rP!"&amp;ADDRESS(Prcsses!$B42,$X$2+$P$8-BA$8)&amp;":"&amp;ADDRESS(Prcsses!$B42,$X$2-1+$P$8))))</f>
        <v>2819735.7768000001</v>
      </c>
      <c r="BB359" s="5">
        <f ca="1">IF(BB$4="",0,SUMPRODUCT(INDIRECT(ADDRESS($B65,$X$2)&amp;":"&amp;ADDRESS($B65,$X$2-1+BB$8)),INDIRECT(ADDRESS($B$24,$X$2)&amp;":"&amp;ADDRESS($B$24,$X$2-1+BB$8)),INDIRECT("rP!"&amp;ADDRESS(Prcsses!$B42,$X$2+$P$8-BB$8)&amp;":"&amp;ADDRESS(Prcsses!$B42,$X$2-1+$P$8))))</f>
        <v>2982100.6008000001</v>
      </c>
      <c r="BC359" s="5">
        <f ca="1">IF(BC$4="",0,SUMPRODUCT(INDIRECT(ADDRESS($B65,$X$2)&amp;":"&amp;ADDRESS($B65,$X$2-1+BC$8)),INDIRECT(ADDRESS($B$24,$X$2)&amp;":"&amp;ADDRESS($B$24,$X$2-1+BC$8)),INDIRECT("rP!"&amp;ADDRESS(Prcsses!$B42,$X$2+$P$8-BC$8)&amp;":"&amp;ADDRESS(Prcsses!$B42,$X$2-1+$P$8))))</f>
        <v>3189169.8730080002</v>
      </c>
      <c r="BD359" s="5">
        <f ca="1">IF(BD$4="",0,SUMPRODUCT(INDIRECT(ADDRESS($B65,$X$2)&amp;":"&amp;ADDRESS($B65,$X$2-1+BD$8)),INDIRECT(ADDRESS($B$24,$X$2)&amp;":"&amp;ADDRESS($B$24,$X$2-1+BD$8)),INDIRECT("rP!"&amp;ADDRESS(Prcsses!$B42,$X$2+$P$8-BD$8)&amp;":"&amp;ADDRESS(Prcsses!$B42,$X$2-1+$P$8))))</f>
        <v>3295681.1975520002</v>
      </c>
      <c r="BE359" s="5">
        <f ca="1">IF(BE$4="",0,SUMPRODUCT(INDIRECT(ADDRESS($B65,$X$2)&amp;":"&amp;ADDRESS($B65,$X$2-1+BE$8)),INDIRECT(ADDRESS($B$24,$X$2)&amp;":"&amp;ADDRESS($B$24,$X$2-1+BE$8)),INDIRECT("rP!"&amp;ADDRESS(Prcsses!$B42,$X$2+$P$8-BE$8)&amp;":"&amp;ADDRESS(Prcsses!$B42,$X$2-1+$P$8))))</f>
        <v>3312242.4096000004</v>
      </c>
      <c r="BF359" s="5">
        <f ca="1">IF(BF$4="",0,SUMPRODUCT(INDIRECT(ADDRESS($B65,$X$2)&amp;":"&amp;ADDRESS($B65,$X$2-1+BF$8)),INDIRECT(ADDRESS($B$24,$X$2)&amp;":"&amp;ADDRESS($B$24,$X$2-1+BF$8)),INDIRECT("rP!"&amp;ADDRESS(Prcsses!$B42,$X$2+$P$8-BF$8)&amp;":"&amp;ADDRESS(Prcsses!$B42,$X$2-1+$P$8))))</f>
        <v>3312242.4096000004</v>
      </c>
      <c r="BG359" s="5">
        <f ca="1">IF(BG$4="",0,SUMPRODUCT(INDIRECT(ADDRESS($B65,$X$2)&amp;":"&amp;ADDRESS($B65,$X$2-1+BG$8)),INDIRECT(ADDRESS($B$24,$X$2)&amp;":"&amp;ADDRESS($B$24,$X$2-1+BG$8)),INDIRECT("rP!"&amp;ADDRESS(Prcsses!$B42,$X$2+$P$8-BG$8)&amp;":"&amp;ADDRESS(Prcsses!$B42,$X$2-1+$P$8))))</f>
        <v>3312242.4096000004</v>
      </c>
      <c r="BH359" s="5">
        <f ca="1">IF(BH$4="",0,SUMPRODUCT(INDIRECT(ADDRESS($B65,$X$2)&amp;":"&amp;ADDRESS($B65,$X$2-1+BH$8)),INDIRECT(ADDRESS($B$24,$X$2)&amp;":"&amp;ADDRESS($B$24,$X$2-1+BH$8)),INDIRECT("rP!"&amp;ADDRESS(Prcsses!$B42,$X$2+$P$8-BH$8)&amp;":"&amp;ADDRESS(Prcsses!$B42,$X$2-1+$P$8))))</f>
        <v>3312242.4096000004</v>
      </c>
      <c r="BI359" s="5">
        <f ca="1">IF(BI$4="",0,SUMPRODUCT(INDIRECT(ADDRESS($B65,$X$2)&amp;":"&amp;ADDRESS($B65,$X$2-1+BI$8)),INDIRECT(ADDRESS($B$24,$X$2)&amp;":"&amp;ADDRESS($B$24,$X$2-1+BI$8)),INDIRECT("rP!"&amp;ADDRESS(Prcsses!$B42,$X$2+$P$8-BI$8)&amp;":"&amp;ADDRESS(Prcsses!$B42,$X$2-1+$P$8))))</f>
        <v>3358613.8033344005</v>
      </c>
      <c r="BJ359" s="5">
        <f ca="1">IF(BJ$4="",0,SUMPRODUCT(INDIRECT(ADDRESS($B65,$X$2)&amp;":"&amp;ADDRESS($B65,$X$2-1+BJ$8)),INDIRECT(ADDRESS($B$24,$X$2)&amp;":"&amp;ADDRESS($B$24,$X$2-1+BJ$8)),INDIRECT("rP!"&amp;ADDRESS(Prcsses!$B42,$X$2+$P$8-BJ$8)&amp;":"&amp;ADDRESS(Prcsses!$B42,$X$2-1+$P$8))))</f>
        <v>3378487.2577920007</v>
      </c>
      <c r="BK359" s="5">
        <f ca="1">IF(BK$4="",0,SUMPRODUCT(INDIRECT(ADDRESS($B65,$X$2)&amp;":"&amp;ADDRESS($B65,$X$2-1+BK$8)),INDIRECT(ADDRESS($B$24,$X$2)&amp;":"&amp;ADDRESS($B$24,$X$2-1+BK$8)),INDIRECT("rP!"&amp;ADDRESS(Prcsses!$B42,$X$2+$P$8-BK$8)&amp;":"&amp;ADDRESS(Prcsses!$B42,$X$2-1+$P$8))))</f>
        <v>3378487.2577920007</v>
      </c>
      <c r="BL359" s="5">
        <f ca="1">IF(BL$4="",0,SUMPRODUCT(INDIRECT(ADDRESS($B65,$X$2)&amp;":"&amp;ADDRESS($B65,$X$2-1+BL$8)),INDIRECT(ADDRESS($B$24,$X$2)&amp;":"&amp;ADDRESS($B$24,$X$2-1+BL$8)),INDIRECT("rP!"&amp;ADDRESS(Prcsses!$B42,$X$2+$P$8-BL$8)&amp;":"&amp;ADDRESS(Prcsses!$B42,$X$2-1+$P$8))))</f>
        <v>3378487.2577920007</v>
      </c>
      <c r="BM359" s="5">
        <f ca="1">IF(BM$4="",0,SUMPRODUCT(INDIRECT(ADDRESS($B65,$X$2)&amp;":"&amp;ADDRESS($B65,$X$2-1+BM$8)),INDIRECT(ADDRESS($B$24,$X$2)&amp;":"&amp;ADDRESS($B$24,$X$2-1+BM$8)),INDIRECT("rP!"&amp;ADDRESS(Prcsses!$B42,$X$2+$P$8-BM$8)&amp;":"&amp;ADDRESS(Prcsses!$B42,$X$2-1+$P$8))))</f>
        <v>3378487.2577920007</v>
      </c>
      <c r="BN359" s="5">
        <f ca="1">IF(BN$4="",0,SUMPRODUCT(INDIRECT(ADDRESS($B65,$X$2)&amp;":"&amp;ADDRESS($B65,$X$2-1+BN$8)),INDIRECT(ADDRESS($B$24,$X$2)&amp;":"&amp;ADDRESS($B$24,$X$2-1+BN$8)),INDIRECT("rP!"&amp;ADDRESS(Prcsses!$B42,$X$2+$P$8-BN$8)&amp;":"&amp;ADDRESS(Prcsses!$B42,$X$2-1+$P$8))))</f>
        <v>3378487.2577920007</v>
      </c>
      <c r="BO359" s="5">
        <f ca="1">IF(BO$4="",0,SUMPRODUCT(INDIRECT(ADDRESS($B65,$X$2)&amp;":"&amp;ADDRESS($B65,$X$2-1+BO$8)),INDIRECT(ADDRESS($B$24,$X$2)&amp;":"&amp;ADDRESS($B$24,$X$2-1+BO$8)),INDIRECT("rP!"&amp;ADDRESS(Prcsses!$B42,$X$2+$P$8-BO$8)&amp;":"&amp;ADDRESS(Prcsses!$B42,$X$2-1+$P$8))))</f>
        <v>3425786.0794010879</v>
      </c>
      <c r="BP359" s="5">
        <f ca="1">IF(BP$4="",0,SUMPRODUCT(INDIRECT(ADDRESS($B65,$X$2)&amp;":"&amp;ADDRESS($B65,$X$2-1+BP$8)),INDIRECT(ADDRESS($B$24,$X$2)&amp;":"&amp;ADDRESS($B$24,$X$2-1+BP$8)),INDIRECT("rP!"&amp;ADDRESS(Prcsses!$B42,$X$2+$P$8-BP$8)&amp;":"&amp;ADDRESS(Prcsses!$B42,$X$2-1+$P$8))))</f>
        <v>3446057.0029478394</v>
      </c>
      <c r="BQ359" s="5">
        <f ca="1">IF(BQ$4="",0,SUMPRODUCT(INDIRECT(ADDRESS($B65,$X$2)&amp;":"&amp;ADDRESS($B65,$X$2-1+BQ$8)),INDIRECT(ADDRESS($B$24,$X$2)&amp;":"&amp;ADDRESS($B$24,$X$2-1+BQ$8)),INDIRECT("rP!"&amp;ADDRESS(Prcsses!$B42,$X$2+$P$8-BQ$8)&amp;":"&amp;ADDRESS(Prcsses!$B42,$X$2-1+$P$8))))</f>
        <v>3446057.0029478394</v>
      </c>
      <c r="BR359" s="5">
        <f ca="1">IF(BR$4="",0,SUMPRODUCT(INDIRECT(ADDRESS($B65,$X$2)&amp;":"&amp;ADDRESS($B65,$X$2-1+BR$8)),INDIRECT(ADDRESS($B$24,$X$2)&amp;":"&amp;ADDRESS($B$24,$X$2-1+BR$8)),INDIRECT("rP!"&amp;ADDRESS(Prcsses!$B42,$X$2+$P$8-BR$8)&amp;":"&amp;ADDRESS(Prcsses!$B42,$X$2-1+$P$8))))</f>
        <v>3446057.0029478394</v>
      </c>
      <c r="BS359" s="5">
        <f ca="1">IF(BS$4="",0,SUMPRODUCT(INDIRECT(ADDRESS($B65,$X$2)&amp;":"&amp;ADDRESS($B65,$X$2-1+BS$8)),INDIRECT(ADDRESS($B$24,$X$2)&amp;":"&amp;ADDRESS($B$24,$X$2-1+BS$8)),INDIRECT("rP!"&amp;ADDRESS(Prcsses!$B42,$X$2+$P$8-BS$8)&amp;":"&amp;ADDRESS(Prcsses!$B42,$X$2-1+$P$8))))</f>
        <v>3446057.0029478394</v>
      </c>
      <c r="BT359" s="5">
        <f ca="1">IF(BT$4="",0,SUMPRODUCT(INDIRECT(ADDRESS($B65,$X$2)&amp;":"&amp;ADDRESS($B65,$X$2-1+BT$8)),INDIRECT(ADDRESS($B$24,$X$2)&amp;":"&amp;ADDRESS($B$24,$X$2-1+BT$8)),INDIRECT("rP!"&amp;ADDRESS(Prcsses!$B42,$X$2+$P$8-BT$8)&amp;":"&amp;ADDRESS(Prcsses!$B42,$X$2-1+$P$8))))</f>
        <v>3446057.0029478394</v>
      </c>
      <c r="BU359" s="5">
        <f ca="1">IF(BU$4="",0,SUMPRODUCT(INDIRECT(ADDRESS($B65,$X$2)&amp;":"&amp;ADDRESS($B65,$X$2-1+BU$8)),INDIRECT(ADDRESS($B$24,$X$2)&amp;":"&amp;ADDRESS($B$24,$X$2-1+BU$8)),INDIRECT("rP!"&amp;ADDRESS(Prcsses!$B42,$X$2+$P$8-BU$8)&amp;":"&amp;ADDRESS(Prcsses!$B42,$X$2-1+$P$8))))</f>
        <v>3494301.8009891096</v>
      </c>
      <c r="BV359" s="5">
        <f ca="1">IF(BV$4="",0,SUMPRODUCT(INDIRECT(ADDRESS($B65,$X$2)&amp;":"&amp;ADDRESS($B65,$X$2-1+BV$8)),INDIRECT(ADDRESS($B$24,$X$2)&amp;":"&amp;ADDRESS($B$24,$X$2-1+BV$8)),INDIRECT("rP!"&amp;ADDRESS(Prcsses!$B42,$X$2+$P$8-BV$8)&amp;":"&amp;ADDRESS(Prcsses!$B42,$X$2-1+$P$8))))</f>
        <v>3514978.1430067965</v>
      </c>
      <c r="BW359" s="5">
        <f ca="1">IF(BW$4="",0,SUMPRODUCT(INDIRECT(ADDRESS($B65,$X$2)&amp;":"&amp;ADDRESS($B65,$X$2-1+BW$8)),INDIRECT(ADDRESS($B$24,$X$2)&amp;":"&amp;ADDRESS($B$24,$X$2-1+BW$8)),INDIRECT("rP!"&amp;ADDRESS(Prcsses!$B42,$X$2+$P$8-BW$8)&amp;":"&amp;ADDRESS(Prcsses!$B42,$X$2-1+$P$8))))</f>
        <v>3514978.1430067965</v>
      </c>
      <c r="BX359" s="5">
        <f ca="1">IF(BX$4="",0,SUMPRODUCT(INDIRECT(ADDRESS($B65,$X$2)&amp;":"&amp;ADDRESS($B65,$X$2-1+BX$8)),INDIRECT(ADDRESS($B$24,$X$2)&amp;":"&amp;ADDRESS($B$24,$X$2-1+BX$8)),INDIRECT("rP!"&amp;ADDRESS(Prcsses!$B42,$X$2+$P$8-BX$8)&amp;":"&amp;ADDRESS(Prcsses!$B42,$X$2-1+$P$8))))</f>
        <v>3514978.1430067965</v>
      </c>
      <c r="BY359" s="5">
        <f ca="1">IF(BY$4="",0,SUMPRODUCT(INDIRECT(ADDRESS($B65,$X$2)&amp;":"&amp;ADDRESS($B65,$X$2-1+BY$8)),INDIRECT(ADDRESS($B$24,$X$2)&amp;":"&amp;ADDRESS($B$24,$X$2-1+BY$8)),INDIRECT("rP!"&amp;ADDRESS(Prcsses!$B42,$X$2+$P$8-BY$8)&amp;":"&amp;ADDRESS(Prcsses!$B42,$X$2-1+$P$8))))</f>
        <v>3514978.1430067965</v>
      </c>
      <c r="BZ359" s="5">
        <f ca="1">IF(BZ$4="",0,SUMPRODUCT(INDIRECT(ADDRESS($B65,$X$2)&amp;":"&amp;ADDRESS($B65,$X$2-1+BZ$8)),INDIRECT(ADDRESS($B$24,$X$2)&amp;":"&amp;ADDRESS($B$24,$X$2-1+BZ$8)),INDIRECT("rP!"&amp;ADDRESS(Prcsses!$B42,$X$2+$P$8-BZ$8)&amp;":"&amp;ADDRESS(Prcsses!$B42,$X$2-1+$P$8))))</f>
        <v>3514978.1430067965</v>
      </c>
      <c r="CA359" s="5">
        <f ca="1">IF(CA$4="",0,SUMPRODUCT(INDIRECT(ADDRESS($B65,$X$2)&amp;":"&amp;ADDRESS($B65,$X$2-1+CA$8)),INDIRECT(ADDRESS($B$24,$X$2)&amp;":"&amp;ADDRESS($B$24,$X$2-1+CA$8)),INDIRECT("rP!"&amp;ADDRESS(Prcsses!$B42,$X$2+$P$8-CA$8)&amp;":"&amp;ADDRESS(Prcsses!$B42,$X$2-1+$P$8))))</f>
        <v>3564187.8370088916</v>
      </c>
      <c r="CB359" s="5">
        <f ca="1">IF(CB$4="",0,SUMPRODUCT(INDIRECT(ADDRESS($B65,$X$2)&amp;":"&amp;ADDRESS($B65,$X$2-1+CB$8)),INDIRECT(ADDRESS($B$24,$X$2)&amp;":"&amp;ADDRESS($B$24,$X$2-1+CB$8)),INDIRECT("rP!"&amp;ADDRESS(Prcsses!$B42,$X$2+$P$8-CB$8)&amp;":"&amp;ADDRESS(Prcsses!$B42,$X$2-1+$P$8))))</f>
        <v>3585277.7058669329</v>
      </c>
      <c r="CC359" s="5">
        <f ca="1">IF(CC$4="",0,SUMPRODUCT(INDIRECT(ADDRESS($B65,$X$2)&amp;":"&amp;ADDRESS($B65,$X$2-1+CC$8)),INDIRECT(ADDRESS($B$24,$X$2)&amp;":"&amp;ADDRESS($B$24,$X$2-1+CC$8)),INDIRECT("rP!"&amp;ADDRESS(Prcsses!$B42,$X$2+$P$8-CC$8)&amp;":"&amp;ADDRESS(Prcsses!$B42,$X$2-1+$P$8))))</f>
        <v>3585277.7058669329</v>
      </c>
      <c r="CD359" s="5">
        <f ca="1">IF(CD$4="",0,SUMPRODUCT(INDIRECT(ADDRESS($B65,$X$2)&amp;":"&amp;ADDRESS($B65,$X$2-1+CD$8)),INDIRECT(ADDRESS($B$24,$X$2)&amp;":"&amp;ADDRESS($B$24,$X$2-1+CD$8)),INDIRECT("rP!"&amp;ADDRESS(Prcsses!$B42,$X$2+$P$8-CD$8)&amp;":"&amp;ADDRESS(Prcsses!$B42,$X$2-1+$P$8))))</f>
        <v>3585277.7058669329</v>
      </c>
      <c r="CE359" s="5">
        <f ca="1">IF(CE$4="",0,SUMPRODUCT(INDIRECT(ADDRESS($B65,$X$2)&amp;":"&amp;ADDRESS($B65,$X$2-1+CE$8)),INDIRECT(ADDRESS($B$24,$X$2)&amp;":"&amp;ADDRESS($B$24,$X$2-1+CE$8)),INDIRECT("rP!"&amp;ADDRESS(Prcsses!$B42,$X$2+$P$8-CE$8)&amp;":"&amp;ADDRESS(Prcsses!$B42,$X$2-1+$P$8))))</f>
        <v>3585277.7058669329</v>
      </c>
      <c r="CF359" s="5">
        <f ca="1">IF(CF$4="",0,SUMPRODUCT(INDIRECT(ADDRESS($B65,$X$2)&amp;":"&amp;ADDRESS($B65,$X$2-1+CF$8)),INDIRECT(ADDRESS($B$24,$X$2)&amp;":"&amp;ADDRESS($B$24,$X$2-1+CF$8)),INDIRECT("rP!"&amp;ADDRESS(Prcsses!$B42,$X$2+$P$8-CF$8)&amp;":"&amp;ADDRESS(Prcsses!$B42,$X$2-1+$P$8))))</f>
        <v>0</v>
      </c>
    </row>
    <row r="360" spans="2:84" x14ac:dyDescent="0.3">
      <c r="B360" s="13">
        <f>ROW()</f>
        <v>360</v>
      </c>
      <c r="H360" s="1" t="str">
        <f t="shared" si="543"/>
        <v>Оплата себест. закупок и затрат</v>
      </c>
      <c r="I360" s="1" t="str">
        <f>Prcsses!I25</f>
        <v>Потребление эл.энергии прочих ресурсов</v>
      </c>
      <c r="M360" s="53" t="s">
        <v>18</v>
      </c>
      <c r="U360" s="5">
        <f t="shared" ca="1" si="542"/>
        <v>12555743.679138763</v>
      </c>
      <c r="X360" s="5">
        <f ca="1">IF(X$4="",0,SUMPRODUCT(INDIRECT(ADDRESS($B66,$X$2)&amp;":"&amp;ADDRESS($B66,$X$2-1+X$8)),INDIRECT(ADDRESS($B$24,$X$2)&amp;":"&amp;ADDRESS($B$24,$X$2-1+X$8)),INDIRECT("rP!"&amp;ADDRESS(Prcsses!$B43,$X$2+$P$8-X$8)&amp;":"&amp;ADDRESS(Prcsses!$B43,$X$2-1+$P$8))))</f>
        <v>0</v>
      </c>
      <c r="Y360" s="5">
        <f ca="1">IF(Y$4="",0,SUMPRODUCT(INDIRECT(ADDRESS($B66,$X$2)&amp;":"&amp;ADDRESS($B66,$X$2-1+Y$8)),INDIRECT(ADDRESS($B$24,$X$2)&amp;":"&amp;ADDRESS($B$24,$X$2-1+Y$8)),INDIRECT("rP!"&amp;ADDRESS(Prcsses!$B43,$X$2+$P$8-Y$8)&amp;":"&amp;ADDRESS(Prcsses!$B43,$X$2-1+$P$8))))</f>
        <v>0</v>
      </c>
      <c r="Z360" s="5">
        <f ca="1">IF(Z$4="",0,SUMPRODUCT(INDIRECT(ADDRESS($B66,$X$2)&amp;":"&amp;ADDRESS($B66,$X$2-1+Z$8)),INDIRECT(ADDRESS($B$24,$X$2)&amp;":"&amp;ADDRESS($B$24,$X$2-1+Z$8)),INDIRECT("rP!"&amp;ADDRESS(Prcsses!$B43,$X$2+$P$8-Z$8)&amp;":"&amp;ADDRESS(Prcsses!$B43,$X$2-1+$P$8))))</f>
        <v>0</v>
      </c>
      <c r="AA360" s="5">
        <f ca="1">IF(AA$4="",0,SUMPRODUCT(INDIRECT(ADDRESS($B66,$X$2)&amp;":"&amp;ADDRESS($B66,$X$2-1+AA$8)),INDIRECT(ADDRESS($B$24,$X$2)&amp;":"&amp;ADDRESS($B$24,$X$2-1+AA$8)),INDIRECT("rP!"&amp;ADDRESS(Prcsses!$B43,$X$2+$P$8-AA$8)&amp;":"&amp;ADDRESS(Prcsses!$B43,$X$2-1+$P$8))))</f>
        <v>0</v>
      </c>
      <c r="AB360" s="5">
        <f ca="1">IF(AB$4="",0,SUMPRODUCT(INDIRECT(ADDRESS($B66,$X$2)&amp;":"&amp;ADDRESS($B66,$X$2-1+AB$8)),INDIRECT(ADDRESS($B$24,$X$2)&amp;":"&amp;ADDRESS($B$24,$X$2-1+AB$8)),INDIRECT("rP!"&amp;ADDRESS(Prcsses!$B43,$X$2+$P$8-AB$8)&amp;":"&amp;ADDRESS(Prcsses!$B43,$X$2-1+$P$8))))</f>
        <v>0</v>
      </c>
      <c r="AC360" s="5">
        <f ca="1">IF(AC$4="",0,SUMPRODUCT(INDIRECT(ADDRESS($B66,$X$2)&amp;":"&amp;ADDRESS($B66,$X$2-1+AC$8)),INDIRECT(ADDRESS($B$24,$X$2)&amp;":"&amp;ADDRESS($B$24,$X$2-1+AC$8)),INDIRECT("rP!"&amp;ADDRESS(Prcsses!$B43,$X$2+$P$8-AC$8)&amp;":"&amp;ADDRESS(Prcsses!$B43,$X$2-1+$P$8))))</f>
        <v>0</v>
      </c>
      <c r="AD360" s="5">
        <f ca="1">IF(AD$4="",0,SUMPRODUCT(INDIRECT(ADDRESS($B66,$X$2)&amp;":"&amp;ADDRESS($B66,$X$2-1+AD$8)),INDIRECT(ADDRESS($B$24,$X$2)&amp;":"&amp;ADDRESS($B$24,$X$2-1+AD$8)),INDIRECT("rP!"&amp;ADDRESS(Prcsses!$B43,$X$2+$P$8-AD$8)&amp;":"&amp;ADDRESS(Prcsses!$B43,$X$2-1+$P$8))))</f>
        <v>0</v>
      </c>
      <c r="AE360" s="5">
        <f ca="1">IF(AE$4="",0,SUMPRODUCT(INDIRECT(ADDRESS($B66,$X$2)&amp;":"&amp;ADDRESS($B66,$X$2-1+AE$8)),INDIRECT(ADDRESS($B$24,$X$2)&amp;":"&amp;ADDRESS($B$24,$X$2-1+AE$8)),INDIRECT("rP!"&amp;ADDRESS(Prcsses!$B43,$X$2+$P$8-AE$8)&amp;":"&amp;ADDRESS(Prcsses!$B43,$X$2-1+$P$8))))</f>
        <v>0</v>
      </c>
      <c r="AF360" s="5">
        <f ca="1">IF(AF$4="",0,SUMPRODUCT(INDIRECT(ADDRESS($B66,$X$2)&amp;":"&amp;ADDRESS($B66,$X$2-1+AF$8)),INDIRECT(ADDRESS($B$24,$X$2)&amp;":"&amp;ADDRESS($B$24,$X$2-1+AF$8)),INDIRECT("rP!"&amp;ADDRESS(Prcsses!$B43,$X$2+$P$8-AF$8)&amp;":"&amp;ADDRESS(Prcsses!$B43,$X$2-1+$P$8))))</f>
        <v>0</v>
      </c>
      <c r="AG360" s="5">
        <f ca="1">IF(AG$4="",0,SUMPRODUCT(INDIRECT(ADDRESS($B66,$X$2)&amp;":"&amp;ADDRESS($B66,$X$2-1+AG$8)),INDIRECT(ADDRESS($B$24,$X$2)&amp;":"&amp;ADDRESS($B$24,$X$2-1+AG$8)),INDIRECT("rP!"&amp;ADDRESS(Prcsses!$B43,$X$2+$P$8-AG$8)&amp;":"&amp;ADDRESS(Prcsses!$B43,$X$2-1+$P$8))))</f>
        <v>0</v>
      </c>
      <c r="AH360" s="5">
        <f ca="1">IF(AH$4="",0,SUMPRODUCT(INDIRECT(ADDRESS($B66,$X$2)&amp;":"&amp;ADDRESS($B66,$X$2-1+AH$8)),INDIRECT(ADDRESS($B$24,$X$2)&amp;":"&amp;ADDRESS($B$24,$X$2-1+AH$8)),INDIRECT("rP!"&amp;ADDRESS(Prcsses!$B43,$X$2+$P$8-AH$8)&amp;":"&amp;ADDRESS(Prcsses!$B43,$X$2-1+$P$8))))</f>
        <v>0</v>
      </c>
      <c r="AI360" s="5">
        <f ca="1">IF(AI$4="",0,SUMPRODUCT(INDIRECT(ADDRESS($B66,$X$2)&amp;":"&amp;ADDRESS($B66,$X$2-1+AI$8)),INDIRECT(ADDRESS($B$24,$X$2)&amp;":"&amp;ADDRESS($B$24,$X$2-1+AI$8)),INDIRECT("rP!"&amp;ADDRESS(Prcsses!$B43,$X$2+$P$8-AI$8)&amp;":"&amp;ADDRESS(Prcsses!$B43,$X$2-1+$P$8))))</f>
        <v>0</v>
      </c>
      <c r="AJ360" s="5">
        <f ca="1">IF(AJ$4="",0,SUMPRODUCT(INDIRECT(ADDRESS($B66,$X$2)&amp;":"&amp;ADDRESS($B66,$X$2-1+AJ$8)),INDIRECT(ADDRESS($B$24,$X$2)&amp;":"&amp;ADDRESS($B$24,$X$2-1+AJ$8)),INDIRECT("rP!"&amp;ADDRESS(Prcsses!$B43,$X$2+$P$8-AJ$8)&amp;":"&amp;ADDRESS(Prcsses!$B43,$X$2-1+$P$8))))</f>
        <v>0</v>
      </c>
      <c r="AK360" s="5">
        <f ca="1">IF(AK$4="",0,SUMPRODUCT(INDIRECT(ADDRESS($B66,$X$2)&amp;":"&amp;ADDRESS($B66,$X$2-1+AK$8)),INDIRECT(ADDRESS($B$24,$X$2)&amp;":"&amp;ADDRESS($B$24,$X$2-1+AK$8)),INDIRECT("rP!"&amp;ADDRESS(Prcsses!$B43,$X$2+$P$8-AK$8)&amp;":"&amp;ADDRESS(Prcsses!$B43,$X$2-1+$P$8))))</f>
        <v>0</v>
      </c>
      <c r="AL360" s="5">
        <f ca="1">IF(AL$4="",0,SUMPRODUCT(INDIRECT(ADDRESS($B66,$X$2)&amp;":"&amp;ADDRESS($B66,$X$2-1+AL$8)),INDIRECT(ADDRESS($B$24,$X$2)&amp;":"&amp;ADDRESS($B$24,$X$2-1+AL$8)),INDIRECT("rP!"&amp;ADDRESS(Prcsses!$B43,$X$2+$P$8-AL$8)&amp;":"&amp;ADDRESS(Prcsses!$B43,$X$2-1+$P$8))))</f>
        <v>26009.999999999996</v>
      </c>
      <c r="AM360" s="5">
        <f ca="1">IF(AM$4="",0,SUMPRODUCT(INDIRECT(ADDRESS($B66,$X$2)&amp;":"&amp;ADDRESS($B66,$X$2-1+AM$8)),INDIRECT(ADDRESS($B$24,$X$2)&amp;":"&amp;ADDRESS($B$24,$X$2-1+AM$8)),INDIRECT("rP!"&amp;ADDRESS(Prcsses!$B43,$X$2+$P$8-AM$8)&amp;":"&amp;ADDRESS(Prcsses!$B43,$X$2-1+$P$8))))</f>
        <v>41616</v>
      </c>
      <c r="AN360" s="5">
        <f ca="1">IF(AN$4="",0,SUMPRODUCT(INDIRECT(ADDRESS($B66,$X$2)&amp;":"&amp;ADDRESS($B66,$X$2-1+AN$8)),INDIRECT(ADDRESS($B$24,$X$2)&amp;":"&amp;ADDRESS($B$24,$X$2-1+AN$8)),INDIRECT("rP!"&amp;ADDRESS(Prcsses!$B43,$X$2+$P$8-AN$8)&amp;":"&amp;ADDRESS(Prcsses!$B43,$X$2-1+$P$8))))</f>
        <v>57222</v>
      </c>
      <c r="AO360" s="5">
        <f ca="1">IF(AO$4="",0,SUMPRODUCT(INDIRECT(ADDRESS($B66,$X$2)&amp;":"&amp;ADDRESS($B66,$X$2-1+AO$8)),INDIRECT(ADDRESS($B$24,$X$2)&amp;":"&amp;ADDRESS($B$24,$X$2-1+AO$8)),INDIRECT("rP!"&amp;ADDRESS(Prcsses!$B43,$X$2+$P$8-AO$8)&amp;":"&amp;ADDRESS(Prcsses!$B43,$X$2-1+$P$8))))</f>
        <v>72828</v>
      </c>
      <c r="AP360" s="5">
        <f ca="1">IF(AP$4="",0,SUMPRODUCT(INDIRECT(ADDRESS($B66,$X$2)&amp;":"&amp;ADDRESS($B66,$X$2-1+AP$8)),INDIRECT(ADDRESS($B$24,$X$2)&amp;":"&amp;ADDRESS($B$24,$X$2-1+AP$8)),INDIRECT("rP!"&amp;ADDRESS(Prcsses!$B43,$X$2+$P$8-AP$8)&amp;":"&amp;ADDRESS(Prcsses!$B43,$X$2-1+$P$8))))</f>
        <v>88434</v>
      </c>
      <c r="AQ360" s="5">
        <f ca="1">IF(AQ$4="",0,SUMPRODUCT(INDIRECT(ADDRESS($B66,$X$2)&amp;":"&amp;ADDRESS($B66,$X$2-1+AQ$8)),INDIRECT(ADDRESS($B$24,$X$2)&amp;":"&amp;ADDRESS($B$24,$X$2-1+AQ$8)),INDIRECT("rP!"&amp;ADDRESS(Prcsses!$B43,$X$2+$P$8-AQ$8)&amp;":"&amp;ADDRESS(Prcsses!$B43,$X$2-1+$P$8))))</f>
        <v>104039.99999999999</v>
      </c>
      <c r="AR360" s="5">
        <f ca="1">IF(AR$4="",0,SUMPRODUCT(INDIRECT(ADDRESS($B66,$X$2)&amp;":"&amp;ADDRESS($B66,$X$2-1+AR$8)),INDIRECT(ADDRESS($B$24,$X$2)&amp;":"&amp;ADDRESS($B$24,$X$2-1+AR$8)),INDIRECT("rP!"&amp;ADDRESS(Prcsses!$B43,$X$2+$P$8-AR$8)&amp;":"&amp;ADDRESS(Prcsses!$B43,$X$2-1+$P$8))))</f>
        <v>122038.91999999998</v>
      </c>
      <c r="AS360" s="5">
        <f ca="1">IF(AS$4="",0,SUMPRODUCT(INDIRECT(ADDRESS($B66,$X$2)&amp;":"&amp;ADDRESS($B66,$X$2-1+AS$8)),INDIRECT(ADDRESS($B$24,$X$2)&amp;":"&amp;ADDRESS($B$24,$X$2-1+AS$8)),INDIRECT("rP!"&amp;ADDRESS(Prcsses!$B43,$X$2+$P$8-AS$8)&amp;":"&amp;ADDRESS(Prcsses!$B43,$X$2-1+$P$8))))</f>
        <v>137957.03999999998</v>
      </c>
      <c r="AT360" s="5">
        <f ca="1">IF(AT$4="",0,SUMPRODUCT(INDIRECT(ADDRESS($B66,$X$2)&amp;":"&amp;ADDRESS($B66,$X$2-1+AT$8)),INDIRECT(ADDRESS($B$24,$X$2)&amp;":"&amp;ADDRESS($B$24,$X$2-1+AT$8)),INDIRECT("rP!"&amp;ADDRESS(Prcsses!$B43,$X$2+$P$8-AT$8)&amp;":"&amp;ADDRESS(Prcsses!$B43,$X$2-1+$P$8))))</f>
        <v>153875.16</v>
      </c>
      <c r="AU360" s="5">
        <f ca="1">IF(AU$4="",0,SUMPRODUCT(INDIRECT(ADDRESS($B66,$X$2)&amp;":"&amp;ADDRESS($B66,$X$2-1+AU$8)),INDIRECT(ADDRESS($B$24,$X$2)&amp;":"&amp;ADDRESS($B$24,$X$2-1+AU$8)),INDIRECT("rP!"&amp;ADDRESS(Prcsses!$B43,$X$2+$P$8-AU$8)&amp;":"&amp;ADDRESS(Prcsses!$B43,$X$2-1+$P$8))))</f>
        <v>169793.27999999997</v>
      </c>
      <c r="AV360" s="5">
        <f ca="1">IF(AV$4="",0,SUMPRODUCT(INDIRECT(ADDRESS($B66,$X$2)&amp;":"&amp;ADDRESS($B66,$X$2-1+AV$8)),INDIRECT(ADDRESS($B$24,$X$2)&amp;":"&amp;ADDRESS($B$24,$X$2-1+AV$8)),INDIRECT("rP!"&amp;ADDRESS(Prcsses!$B43,$X$2+$P$8-AV$8)&amp;":"&amp;ADDRESS(Prcsses!$B43,$X$2-1+$P$8))))</f>
        <v>185711.4</v>
      </c>
      <c r="AW360" s="5">
        <f ca="1">IF(AW$4="",0,SUMPRODUCT(INDIRECT(ADDRESS($B66,$X$2)&amp;":"&amp;ADDRESS($B66,$X$2-1+AW$8)),INDIRECT(ADDRESS($B$24,$X$2)&amp;":"&amp;ADDRESS($B$24,$X$2-1+AW$8)),INDIRECT("rP!"&amp;ADDRESS(Prcsses!$B43,$X$2+$P$8-AW$8)&amp;":"&amp;ADDRESS(Prcsses!$B43,$X$2-1+$P$8))))</f>
        <v>201629.52</v>
      </c>
      <c r="AX360" s="5">
        <f ca="1">IF(AX$4="",0,SUMPRODUCT(INDIRECT(ADDRESS($B66,$X$2)&amp;":"&amp;ADDRESS($B66,$X$2-1+AX$8)),INDIRECT(ADDRESS($B$24,$X$2)&amp;":"&amp;ADDRESS($B$24,$X$2-1+AX$8)),INDIRECT("rP!"&amp;ADDRESS(Prcsses!$B43,$X$2+$P$8-AX$8)&amp;":"&amp;ADDRESS(Prcsses!$B43,$X$2-1+$P$8))))</f>
        <v>221898.59279999998</v>
      </c>
      <c r="AY360" s="5">
        <f ca="1">IF(AY$4="",0,SUMPRODUCT(INDIRECT(ADDRESS($B66,$X$2)&amp;":"&amp;ADDRESS($B66,$X$2-1+AY$8)),INDIRECT(ADDRESS($B$24,$X$2)&amp;":"&amp;ADDRESS($B$24,$X$2-1+AY$8)),INDIRECT("rP!"&amp;ADDRESS(Prcsses!$B43,$X$2+$P$8-AY$8)&amp;":"&amp;ADDRESS(Prcsses!$B43,$X$2-1+$P$8))))</f>
        <v>238135.07519999999</v>
      </c>
      <c r="AZ360" s="5">
        <f ca="1">IF(AZ$4="",0,SUMPRODUCT(INDIRECT(ADDRESS($B66,$X$2)&amp;":"&amp;ADDRESS($B66,$X$2-1+AZ$8)),INDIRECT(ADDRESS($B$24,$X$2)&amp;":"&amp;ADDRESS($B$24,$X$2-1+AZ$8)),INDIRECT("rP!"&amp;ADDRESS(Prcsses!$B43,$X$2+$P$8-AZ$8)&amp;":"&amp;ADDRESS(Prcsses!$B43,$X$2-1+$P$8))))</f>
        <v>254371.5576</v>
      </c>
      <c r="BA360" s="5">
        <f ca="1">IF(BA$4="",0,SUMPRODUCT(INDIRECT(ADDRESS($B66,$X$2)&amp;":"&amp;ADDRESS($B66,$X$2-1+BA$8)),INDIRECT(ADDRESS($B$24,$X$2)&amp;":"&amp;ADDRESS($B$24,$X$2-1+BA$8)),INDIRECT("rP!"&amp;ADDRESS(Prcsses!$B43,$X$2+$P$8-BA$8)&amp;":"&amp;ADDRESS(Prcsses!$B43,$X$2-1+$P$8))))</f>
        <v>270608.04000000004</v>
      </c>
      <c r="BB360" s="5">
        <f ca="1">IF(BB$4="",0,SUMPRODUCT(INDIRECT(ADDRESS($B66,$X$2)&amp;":"&amp;ADDRESS($B66,$X$2-1+BB$8)),INDIRECT(ADDRESS($B$24,$X$2)&amp;":"&amp;ADDRESS($B$24,$X$2-1+BB$8)),INDIRECT("rP!"&amp;ADDRESS(Prcsses!$B43,$X$2+$P$8-BB$8)&amp;":"&amp;ADDRESS(Prcsses!$B43,$X$2-1+$P$8))))</f>
        <v>286844.52240000002</v>
      </c>
      <c r="BC360" s="5">
        <f ca="1">IF(BC$4="",0,SUMPRODUCT(INDIRECT(ADDRESS($B66,$X$2)&amp;":"&amp;ADDRESS($B66,$X$2-1+BC$8)),INDIRECT(ADDRESS($B$24,$X$2)&amp;":"&amp;ADDRESS($B$24,$X$2-1+BC$8)),INDIRECT("rP!"&amp;ADDRESS(Prcsses!$B43,$X$2+$P$8-BC$8)&amp;":"&amp;ADDRESS(Prcsses!$B43,$X$2-1+$P$8))))</f>
        <v>303081.0048</v>
      </c>
      <c r="BD360" s="5">
        <f ca="1">IF(BD$4="",0,SUMPRODUCT(INDIRECT(ADDRESS($B66,$X$2)&amp;":"&amp;ADDRESS($B66,$X$2-1+BD$8)),INDIRECT(ADDRESS($B$24,$X$2)&amp;":"&amp;ADDRESS($B$24,$X$2-1+BD$8)),INDIRECT("rP!"&amp;ADDRESS(Prcsses!$B43,$X$2+$P$8-BD$8)&amp;":"&amp;ADDRESS(Prcsses!$B43,$X$2-1+$P$8))))</f>
        <v>325703.83694399998</v>
      </c>
      <c r="BE360" s="5">
        <f ca="1">IF(BE$4="",0,SUMPRODUCT(INDIRECT(ADDRESS($B66,$X$2)&amp;":"&amp;ADDRESS($B66,$X$2-1+BE$8)),INDIRECT(ADDRESS($B$24,$X$2)&amp;":"&amp;ADDRESS($B$24,$X$2-1+BE$8)),INDIRECT("rP!"&amp;ADDRESS(Prcsses!$B43,$X$2+$P$8-BE$8)&amp;":"&amp;ADDRESS(Prcsses!$B43,$X$2-1+$P$8))))</f>
        <v>331224.24096000002</v>
      </c>
      <c r="BF360" s="5">
        <f ca="1">IF(BF$4="",0,SUMPRODUCT(INDIRECT(ADDRESS($B66,$X$2)&amp;":"&amp;ADDRESS($B66,$X$2-1+BF$8)),INDIRECT(ADDRESS($B$24,$X$2)&amp;":"&amp;ADDRESS($B$24,$X$2-1+BF$8)),INDIRECT("rP!"&amp;ADDRESS(Prcsses!$B43,$X$2+$P$8-BF$8)&amp;":"&amp;ADDRESS(Prcsses!$B43,$X$2-1+$P$8))))</f>
        <v>331224.24096000002</v>
      </c>
      <c r="BG360" s="5">
        <f ca="1">IF(BG$4="",0,SUMPRODUCT(INDIRECT(ADDRESS($B66,$X$2)&amp;":"&amp;ADDRESS($B66,$X$2-1+BG$8)),INDIRECT(ADDRESS($B$24,$X$2)&amp;":"&amp;ADDRESS($B$24,$X$2-1+BG$8)),INDIRECT("rP!"&amp;ADDRESS(Prcsses!$B43,$X$2+$P$8-BG$8)&amp;":"&amp;ADDRESS(Prcsses!$B43,$X$2-1+$P$8))))</f>
        <v>331224.24096000002</v>
      </c>
      <c r="BH360" s="5">
        <f ca="1">IF(BH$4="",0,SUMPRODUCT(INDIRECT(ADDRESS($B66,$X$2)&amp;":"&amp;ADDRESS($B66,$X$2-1+BH$8)),INDIRECT(ADDRESS($B$24,$X$2)&amp;":"&amp;ADDRESS($B$24,$X$2-1+BH$8)),INDIRECT("rP!"&amp;ADDRESS(Prcsses!$B43,$X$2+$P$8-BH$8)&amp;":"&amp;ADDRESS(Prcsses!$B43,$X$2-1+$P$8))))</f>
        <v>331224.24096000002</v>
      </c>
      <c r="BI360" s="5">
        <f ca="1">IF(BI$4="",0,SUMPRODUCT(INDIRECT(ADDRESS($B66,$X$2)&amp;":"&amp;ADDRESS($B66,$X$2-1+BI$8)),INDIRECT(ADDRESS($B$24,$X$2)&amp;":"&amp;ADDRESS($B$24,$X$2-1+BI$8)),INDIRECT("rP!"&amp;ADDRESS(Prcsses!$B43,$X$2+$P$8-BI$8)&amp;":"&amp;ADDRESS(Prcsses!$B43,$X$2-1+$P$8))))</f>
        <v>331224.24096000002</v>
      </c>
      <c r="BJ360" s="5">
        <f ca="1">IF(BJ$4="",0,SUMPRODUCT(INDIRECT(ADDRESS($B66,$X$2)&amp;":"&amp;ADDRESS($B66,$X$2-1+BJ$8)),INDIRECT(ADDRESS($B$24,$X$2)&amp;":"&amp;ADDRESS($B$24,$X$2-1+BJ$8)),INDIRECT("rP!"&amp;ADDRESS(Prcsses!$B43,$X$2+$P$8-BJ$8)&amp;":"&amp;ADDRESS(Prcsses!$B43,$X$2-1+$P$8))))</f>
        <v>337848.72577920003</v>
      </c>
      <c r="BK360" s="5">
        <f ca="1">IF(BK$4="",0,SUMPRODUCT(INDIRECT(ADDRESS($B66,$X$2)&amp;":"&amp;ADDRESS($B66,$X$2-1+BK$8)),INDIRECT(ADDRESS($B$24,$X$2)&amp;":"&amp;ADDRESS($B$24,$X$2-1+BK$8)),INDIRECT("rP!"&amp;ADDRESS(Prcsses!$B43,$X$2+$P$8-BK$8)&amp;":"&amp;ADDRESS(Prcsses!$B43,$X$2-1+$P$8))))</f>
        <v>337848.72577920003</v>
      </c>
      <c r="BL360" s="5">
        <f ca="1">IF(BL$4="",0,SUMPRODUCT(INDIRECT(ADDRESS($B66,$X$2)&amp;":"&amp;ADDRESS($B66,$X$2-1+BL$8)),INDIRECT(ADDRESS($B$24,$X$2)&amp;":"&amp;ADDRESS($B$24,$X$2-1+BL$8)),INDIRECT("rP!"&amp;ADDRESS(Prcsses!$B43,$X$2+$P$8-BL$8)&amp;":"&amp;ADDRESS(Prcsses!$B43,$X$2-1+$P$8))))</f>
        <v>337848.72577920003</v>
      </c>
      <c r="BM360" s="5">
        <f ca="1">IF(BM$4="",0,SUMPRODUCT(INDIRECT(ADDRESS($B66,$X$2)&amp;":"&amp;ADDRESS($B66,$X$2-1+BM$8)),INDIRECT(ADDRESS($B$24,$X$2)&amp;":"&amp;ADDRESS($B$24,$X$2-1+BM$8)),INDIRECT("rP!"&amp;ADDRESS(Prcsses!$B43,$X$2+$P$8-BM$8)&amp;":"&amp;ADDRESS(Prcsses!$B43,$X$2-1+$P$8))))</f>
        <v>337848.72577920003</v>
      </c>
      <c r="BN360" s="5">
        <f ca="1">IF(BN$4="",0,SUMPRODUCT(INDIRECT(ADDRESS($B66,$X$2)&amp;":"&amp;ADDRESS($B66,$X$2-1+BN$8)),INDIRECT(ADDRESS($B$24,$X$2)&amp;":"&amp;ADDRESS($B$24,$X$2-1+BN$8)),INDIRECT("rP!"&amp;ADDRESS(Prcsses!$B43,$X$2+$P$8-BN$8)&amp;":"&amp;ADDRESS(Prcsses!$B43,$X$2-1+$P$8))))</f>
        <v>337848.72577920003</v>
      </c>
      <c r="BO360" s="5">
        <f ca="1">IF(BO$4="",0,SUMPRODUCT(INDIRECT(ADDRESS($B66,$X$2)&amp;":"&amp;ADDRESS($B66,$X$2-1+BO$8)),INDIRECT(ADDRESS($B$24,$X$2)&amp;":"&amp;ADDRESS($B$24,$X$2-1+BO$8)),INDIRECT("rP!"&amp;ADDRESS(Prcsses!$B43,$X$2+$P$8-BO$8)&amp;":"&amp;ADDRESS(Prcsses!$B43,$X$2-1+$P$8))))</f>
        <v>337848.72577920003</v>
      </c>
      <c r="BP360" s="5">
        <f ca="1">IF(BP$4="",0,SUMPRODUCT(INDIRECT(ADDRESS($B66,$X$2)&amp;":"&amp;ADDRESS($B66,$X$2-1+BP$8)),INDIRECT(ADDRESS($B$24,$X$2)&amp;":"&amp;ADDRESS($B$24,$X$2-1+BP$8)),INDIRECT("rP!"&amp;ADDRESS(Prcsses!$B43,$X$2+$P$8-BP$8)&amp;":"&amp;ADDRESS(Prcsses!$B43,$X$2-1+$P$8))))</f>
        <v>344605.70029478398</v>
      </c>
      <c r="BQ360" s="5">
        <f ca="1">IF(BQ$4="",0,SUMPRODUCT(INDIRECT(ADDRESS($B66,$X$2)&amp;":"&amp;ADDRESS($B66,$X$2-1+BQ$8)),INDIRECT(ADDRESS($B$24,$X$2)&amp;":"&amp;ADDRESS($B$24,$X$2-1+BQ$8)),INDIRECT("rP!"&amp;ADDRESS(Prcsses!$B43,$X$2+$P$8-BQ$8)&amp;":"&amp;ADDRESS(Prcsses!$B43,$X$2-1+$P$8))))</f>
        <v>344605.70029478398</v>
      </c>
      <c r="BR360" s="5">
        <f ca="1">IF(BR$4="",0,SUMPRODUCT(INDIRECT(ADDRESS($B66,$X$2)&amp;":"&amp;ADDRESS($B66,$X$2-1+BR$8)),INDIRECT(ADDRESS($B$24,$X$2)&amp;":"&amp;ADDRESS($B$24,$X$2-1+BR$8)),INDIRECT("rP!"&amp;ADDRESS(Prcsses!$B43,$X$2+$P$8-BR$8)&amp;":"&amp;ADDRESS(Prcsses!$B43,$X$2-1+$P$8))))</f>
        <v>344605.70029478398</v>
      </c>
      <c r="BS360" s="5">
        <f ca="1">IF(BS$4="",0,SUMPRODUCT(INDIRECT(ADDRESS($B66,$X$2)&amp;":"&amp;ADDRESS($B66,$X$2-1+BS$8)),INDIRECT(ADDRESS($B$24,$X$2)&amp;":"&amp;ADDRESS($B$24,$X$2-1+BS$8)),INDIRECT("rP!"&amp;ADDRESS(Prcsses!$B43,$X$2+$P$8-BS$8)&amp;":"&amp;ADDRESS(Prcsses!$B43,$X$2-1+$P$8))))</f>
        <v>344605.70029478398</v>
      </c>
      <c r="BT360" s="5">
        <f ca="1">IF(BT$4="",0,SUMPRODUCT(INDIRECT(ADDRESS($B66,$X$2)&amp;":"&amp;ADDRESS($B66,$X$2-1+BT$8)),INDIRECT(ADDRESS($B$24,$X$2)&amp;":"&amp;ADDRESS($B$24,$X$2-1+BT$8)),INDIRECT("rP!"&amp;ADDRESS(Prcsses!$B43,$X$2+$P$8-BT$8)&amp;":"&amp;ADDRESS(Prcsses!$B43,$X$2-1+$P$8))))</f>
        <v>344605.70029478398</v>
      </c>
      <c r="BU360" s="5">
        <f ca="1">IF(BU$4="",0,SUMPRODUCT(INDIRECT(ADDRESS($B66,$X$2)&amp;":"&amp;ADDRESS($B66,$X$2-1+BU$8)),INDIRECT(ADDRESS($B$24,$X$2)&amp;":"&amp;ADDRESS($B$24,$X$2-1+BU$8)),INDIRECT("rP!"&amp;ADDRESS(Prcsses!$B43,$X$2+$P$8-BU$8)&amp;":"&amp;ADDRESS(Prcsses!$B43,$X$2-1+$P$8))))</f>
        <v>344605.70029478398</v>
      </c>
      <c r="BV360" s="5">
        <f ca="1">IF(BV$4="",0,SUMPRODUCT(INDIRECT(ADDRESS($B66,$X$2)&amp;":"&amp;ADDRESS($B66,$X$2-1+BV$8)),INDIRECT(ADDRESS($B$24,$X$2)&amp;":"&amp;ADDRESS($B$24,$X$2-1+BV$8)),INDIRECT("rP!"&amp;ADDRESS(Prcsses!$B43,$X$2+$P$8-BV$8)&amp;":"&amp;ADDRESS(Prcsses!$B43,$X$2-1+$P$8))))</f>
        <v>351497.81430067966</v>
      </c>
      <c r="BW360" s="5">
        <f ca="1">IF(BW$4="",0,SUMPRODUCT(INDIRECT(ADDRESS($B66,$X$2)&amp;":"&amp;ADDRESS($B66,$X$2-1+BW$8)),INDIRECT(ADDRESS($B$24,$X$2)&amp;":"&amp;ADDRESS($B$24,$X$2-1+BW$8)),INDIRECT("rP!"&amp;ADDRESS(Prcsses!$B43,$X$2+$P$8-BW$8)&amp;":"&amp;ADDRESS(Prcsses!$B43,$X$2-1+$P$8))))</f>
        <v>351497.81430067966</v>
      </c>
      <c r="BX360" s="5">
        <f ca="1">IF(BX$4="",0,SUMPRODUCT(INDIRECT(ADDRESS($B66,$X$2)&amp;":"&amp;ADDRESS($B66,$X$2-1+BX$8)),INDIRECT(ADDRESS($B$24,$X$2)&amp;":"&amp;ADDRESS($B$24,$X$2-1+BX$8)),INDIRECT("rP!"&amp;ADDRESS(Prcsses!$B43,$X$2+$P$8-BX$8)&amp;":"&amp;ADDRESS(Prcsses!$B43,$X$2-1+$P$8))))</f>
        <v>351497.81430067966</v>
      </c>
      <c r="BY360" s="5">
        <f ca="1">IF(BY$4="",0,SUMPRODUCT(INDIRECT(ADDRESS($B66,$X$2)&amp;":"&amp;ADDRESS($B66,$X$2-1+BY$8)),INDIRECT(ADDRESS($B$24,$X$2)&amp;":"&amp;ADDRESS($B$24,$X$2-1+BY$8)),INDIRECT("rP!"&amp;ADDRESS(Prcsses!$B43,$X$2+$P$8-BY$8)&amp;":"&amp;ADDRESS(Prcsses!$B43,$X$2-1+$P$8))))</f>
        <v>351497.81430067966</v>
      </c>
      <c r="BZ360" s="5">
        <f ca="1">IF(BZ$4="",0,SUMPRODUCT(INDIRECT(ADDRESS($B66,$X$2)&amp;":"&amp;ADDRESS($B66,$X$2-1+BZ$8)),INDIRECT(ADDRESS($B$24,$X$2)&amp;":"&amp;ADDRESS($B$24,$X$2-1+BZ$8)),INDIRECT("rP!"&amp;ADDRESS(Prcsses!$B43,$X$2+$P$8-BZ$8)&amp;":"&amp;ADDRESS(Prcsses!$B43,$X$2-1+$P$8))))</f>
        <v>351497.81430067966</v>
      </c>
      <c r="CA360" s="5">
        <f ca="1">IF(CA$4="",0,SUMPRODUCT(INDIRECT(ADDRESS($B66,$X$2)&amp;":"&amp;ADDRESS($B66,$X$2-1+CA$8)),INDIRECT(ADDRESS($B$24,$X$2)&amp;":"&amp;ADDRESS($B$24,$X$2-1+CA$8)),INDIRECT("rP!"&amp;ADDRESS(Prcsses!$B43,$X$2+$P$8-CA$8)&amp;":"&amp;ADDRESS(Prcsses!$B43,$X$2-1+$P$8))))</f>
        <v>351497.81430067966</v>
      </c>
      <c r="CB360" s="5">
        <f ca="1">IF(CB$4="",0,SUMPRODUCT(INDIRECT(ADDRESS($B66,$X$2)&amp;":"&amp;ADDRESS($B66,$X$2-1+CB$8)),INDIRECT(ADDRESS($B$24,$X$2)&amp;":"&amp;ADDRESS($B$24,$X$2-1+CB$8)),INDIRECT("rP!"&amp;ADDRESS(Prcsses!$B43,$X$2+$P$8-CB$8)&amp;":"&amp;ADDRESS(Prcsses!$B43,$X$2-1+$P$8))))</f>
        <v>358527.77058669325</v>
      </c>
      <c r="CC360" s="5">
        <f ca="1">IF(CC$4="",0,SUMPRODUCT(INDIRECT(ADDRESS($B66,$X$2)&amp;":"&amp;ADDRESS($B66,$X$2-1+CC$8)),INDIRECT(ADDRESS($B$24,$X$2)&amp;":"&amp;ADDRESS($B$24,$X$2-1+CC$8)),INDIRECT("rP!"&amp;ADDRESS(Prcsses!$B43,$X$2+$P$8-CC$8)&amp;":"&amp;ADDRESS(Prcsses!$B43,$X$2-1+$P$8))))</f>
        <v>358527.77058669325</v>
      </c>
      <c r="CD360" s="5">
        <f ca="1">IF(CD$4="",0,SUMPRODUCT(INDIRECT(ADDRESS($B66,$X$2)&amp;":"&amp;ADDRESS($B66,$X$2-1+CD$8)),INDIRECT(ADDRESS($B$24,$X$2)&amp;":"&amp;ADDRESS($B$24,$X$2-1+CD$8)),INDIRECT("rP!"&amp;ADDRESS(Prcsses!$B43,$X$2+$P$8-CD$8)&amp;":"&amp;ADDRESS(Prcsses!$B43,$X$2-1+$P$8))))</f>
        <v>358527.77058669325</v>
      </c>
      <c r="CE360" s="5">
        <f ca="1">IF(CE$4="",0,SUMPRODUCT(INDIRECT(ADDRESS($B66,$X$2)&amp;":"&amp;ADDRESS($B66,$X$2-1+CE$8)),INDIRECT(ADDRESS($B$24,$X$2)&amp;":"&amp;ADDRESS($B$24,$X$2-1+CE$8)),INDIRECT("rP!"&amp;ADDRESS(Prcsses!$B43,$X$2+$P$8-CE$8)&amp;":"&amp;ADDRESS(Prcsses!$B43,$X$2-1+$P$8))))</f>
        <v>358527.77058669325</v>
      </c>
      <c r="CF360" s="5">
        <f ca="1">IF(CF$4="",0,SUMPRODUCT(INDIRECT(ADDRESS($B66,$X$2)&amp;":"&amp;ADDRESS($B66,$X$2-1+CF$8)),INDIRECT(ADDRESS($B$24,$X$2)&amp;":"&amp;ADDRESS($B$24,$X$2-1+CF$8)),INDIRECT("rP!"&amp;ADDRESS(Prcsses!$B43,$X$2+$P$8-CF$8)&amp;":"&amp;ADDRESS(Prcsses!$B43,$X$2-1+$P$8))))</f>
        <v>0</v>
      </c>
    </row>
    <row r="361" spans="2:84" x14ac:dyDescent="0.3">
      <c r="B361" s="13">
        <f>ROW()</f>
        <v>361</v>
      </c>
      <c r="H361" s="1" t="str">
        <f t="shared" si="543"/>
        <v>Оплата себест. закупок и затрат</v>
      </c>
      <c r="I361" s="1" t="str">
        <f>Prcsses!I26</f>
        <v>ФОТ производственного персонала</v>
      </c>
      <c r="M361" s="53" t="s">
        <v>18</v>
      </c>
      <c r="U361" s="5">
        <f t="shared" ca="1" si="542"/>
        <v>23030571.947153784</v>
      </c>
      <c r="X361" s="5">
        <f ca="1">IF(X$4="",0,SUMPRODUCT(INDIRECT(ADDRESS($B67,$X$2)&amp;":"&amp;ADDRESS($B67,$X$2-1+X$8)),INDIRECT(ADDRESS($B$24,$X$2)&amp;":"&amp;ADDRESS($B$24,$X$2-1+X$8)),INDIRECT("rP!"&amp;ADDRESS(Prcsses!$B44,$X$2+$P$8-X$8)&amp;":"&amp;ADDRESS(Prcsses!$B44,$X$2-1+$P$8))))</f>
        <v>0</v>
      </c>
      <c r="Y361" s="5">
        <f ca="1">IF(Y$4="",0,SUMPRODUCT(INDIRECT(ADDRESS($B67,$X$2)&amp;":"&amp;ADDRESS($B67,$X$2-1+Y$8)),INDIRECT(ADDRESS($B$24,$X$2)&amp;":"&amp;ADDRESS($B$24,$X$2-1+Y$8)),INDIRECT("rP!"&amp;ADDRESS(Prcsses!$B44,$X$2+$P$8-Y$8)&amp;":"&amp;ADDRESS(Prcsses!$B44,$X$2-1+$P$8))))</f>
        <v>0</v>
      </c>
      <c r="Z361" s="5">
        <f ca="1">IF(Z$4="",0,SUMPRODUCT(INDIRECT(ADDRESS($B67,$X$2)&amp;":"&amp;ADDRESS($B67,$X$2-1+Z$8)),INDIRECT(ADDRESS($B$24,$X$2)&amp;":"&amp;ADDRESS($B$24,$X$2-1+Z$8)),INDIRECT("rP!"&amp;ADDRESS(Prcsses!$B44,$X$2+$P$8-Z$8)&amp;":"&amp;ADDRESS(Prcsses!$B44,$X$2-1+$P$8))))</f>
        <v>0</v>
      </c>
      <c r="AA361" s="5">
        <f ca="1">IF(AA$4="",0,SUMPRODUCT(INDIRECT(ADDRESS($B67,$X$2)&amp;":"&amp;ADDRESS($B67,$X$2-1+AA$8)),INDIRECT(ADDRESS($B$24,$X$2)&amp;":"&amp;ADDRESS($B$24,$X$2-1+AA$8)),INDIRECT("rP!"&amp;ADDRESS(Prcsses!$B44,$X$2+$P$8-AA$8)&amp;":"&amp;ADDRESS(Prcsses!$B44,$X$2-1+$P$8))))</f>
        <v>0</v>
      </c>
      <c r="AB361" s="5">
        <f ca="1">IF(AB$4="",0,SUMPRODUCT(INDIRECT(ADDRESS($B67,$X$2)&amp;":"&amp;ADDRESS($B67,$X$2-1+AB$8)),INDIRECT(ADDRESS($B$24,$X$2)&amp;":"&amp;ADDRESS($B$24,$X$2-1+AB$8)),INDIRECT("rP!"&amp;ADDRESS(Prcsses!$B44,$X$2+$P$8-AB$8)&amp;":"&amp;ADDRESS(Prcsses!$B44,$X$2-1+$P$8))))</f>
        <v>0</v>
      </c>
      <c r="AC361" s="5">
        <f ca="1">IF(AC$4="",0,SUMPRODUCT(INDIRECT(ADDRESS($B67,$X$2)&amp;":"&amp;ADDRESS($B67,$X$2-1+AC$8)),INDIRECT(ADDRESS($B$24,$X$2)&amp;":"&amp;ADDRESS($B$24,$X$2-1+AC$8)),INDIRECT("rP!"&amp;ADDRESS(Prcsses!$B44,$X$2+$P$8-AC$8)&amp;":"&amp;ADDRESS(Prcsses!$B44,$X$2-1+$P$8))))</f>
        <v>0</v>
      </c>
      <c r="AD361" s="5">
        <f ca="1">IF(AD$4="",0,SUMPRODUCT(INDIRECT(ADDRESS($B67,$X$2)&amp;":"&amp;ADDRESS($B67,$X$2-1+AD$8)),INDIRECT(ADDRESS($B$24,$X$2)&amp;":"&amp;ADDRESS($B$24,$X$2-1+AD$8)),INDIRECT("rP!"&amp;ADDRESS(Prcsses!$B44,$X$2+$P$8-AD$8)&amp;":"&amp;ADDRESS(Prcsses!$B44,$X$2-1+$P$8))))</f>
        <v>0</v>
      </c>
      <c r="AE361" s="5">
        <f ca="1">IF(AE$4="",0,SUMPRODUCT(INDIRECT(ADDRESS($B67,$X$2)&amp;":"&amp;ADDRESS($B67,$X$2-1+AE$8)),INDIRECT(ADDRESS($B$24,$X$2)&amp;":"&amp;ADDRESS($B$24,$X$2-1+AE$8)),INDIRECT("rP!"&amp;ADDRESS(Prcsses!$B44,$X$2+$P$8-AE$8)&amp;":"&amp;ADDRESS(Prcsses!$B44,$X$2-1+$P$8))))</f>
        <v>0</v>
      </c>
      <c r="AF361" s="5">
        <f ca="1">IF(AF$4="",0,SUMPRODUCT(INDIRECT(ADDRESS($B67,$X$2)&amp;":"&amp;ADDRESS($B67,$X$2-1+AF$8)),INDIRECT(ADDRESS($B$24,$X$2)&amp;":"&amp;ADDRESS($B$24,$X$2-1+AF$8)),INDIRECT("rP!"&amp;ADDRESS(Prcsses!$B44,$X$2+$P$8-AF$8)&amp;":"&amp;ADDRESS(Prcsses!$B44,$X$2-1+$P$8))))</f>
        <v>0</v>
      </c>
      <c r="AG361" s="5">
        <f ca="1">IF(AG$4="",0,SUMPRODUCT(INDIRECT(ADDRESS($B67,$X$2)&amp;":"&amp;ADDRESS($B67,$X$2-1+AG$8)),INDIRECT(ADDRESS($B$24,$X$2)&amp;":"&amp;ADDRESS($B$24,$X$2-1+AG$8)),INDIRECT("rP!"&amp;ADDRESS(Prcsses!$B44,$X$2+$P$8-AG$8)&amp;":"&amp;ADDRESS(Prcsses!$B44,$X$2-1+$P$8))))</f>
        <v>0</v>
      </c>
      <c r="AH361" s="5">
        <f ca="1">IF(AH$4="",0,SUMPRODUCT(INDIRECT(ADDRESS($B67,$X$2)&amp;":"&amp;ADDRESS($B67,$X$2-1+AH$8)),INDIRECT(ADDRESS($B$24,$X$2)&amp;":"&amp;ADDRESS($B$24,$X$2-1+AH$8)),INDIRECT("rP!"&amp;ADDRESS(Prcsses!$B44,$X$2+$P$8-AH$8)&amp;":"&amp;ADDRESS(Prcsses!$B44,$X$2-1+$P$8))))</f>
        <v>0</v>
      </c>
      <c r="AI361" s="5">
        <f ca="1">IF(AI$4="",0,SUMPRODUCT(INDIRECT(ADDRESS($B67,$X$2)&amp;":"&amp;ADDRESS($B67,$X$2-1+AI$8)),INDIRECT(ADDRESS($B$24,$X$2)&amp;":"&amp;ADDRESS($B$24,$X$2-1+AI$8)),INDIRECT("rP!"&amp;ADDRESS(Prcsses!$B44,$X$2+$P$8-AI$8)&amp;":"&amp;ADDRESS(Prcsses!$B44,$X$2-1+$P$8))))</f>
        <v>0</v>
      </c>
      <c r="AJ361" s="5">
        <f ca="1">IF(AJ$4="",0,SUMPRODUCT(INDIRECT(ADDRESS($B67,$X$2)&amp;":"&amp;ADDRESS($B67,$X$2-1+AJ$8)),INDIRECT(ADDRESS($B$24,$X$2)&amp;":"&amp;ADDRESS($B$24,$X$2-1+AJ$8)),INDIRECT("rP!"&amp;ADDRESS(Prcsses!$B44,$X$2+$P$8-AJ$8)&amp;":"&amp;ADDRESS(Prcsses!$B44,$X$2-1+$P$8))))</f>
        <v>5202</v>
      </c>
      <c r="AK361" s="5">
        <f ca="1">IF(AK$4="",0,SUMPRODUCT(INDIRECT(ADDRESS($B67,$X$2)&amp;":"&amp;ADDRESS($B67,$X$2-1+AK$8)),INDIRECT(ADDRESS($B$24,$X$2)&amp;":"&amp;ADDRESS($B$24,$X$2-1+AK$8)),INDIRECT("rP!"&amp;ADDRESS(Prcsses!$B44,$X$2+$P$8-AK$8)&amp;":"&amp;ADDRESS(Prcsses!$B44,$X$2-1+$P$8))))</f>
        <v>29131.200000000001</v>
      </c>
      <c r="AL361" s="5">
        <f ca="1">IF(AL$4="",0,SUMPRODUCT(INDIRECT(ADDRESS($B67,$X$2)&amp;":"&amp;ADDRESS($B67,$X$2-1+AL$8)),INDIRECT(ADDRESS($B$24,$X$2)&amp;":"&amp;ADDRESS($B$24,$X$2-1+AL$8)),INDIRECT("rP!"&amp;ADDRESS(Prcsses!$B44,$X$2+$P$8-AL$8)&amp;":"&amp;ADDRESS(Prcsses!$B44,$X$2-1+$P$8))))</f>
        <v>65545.2</v>
      </c>
      <c r="AM361" s="5">
        <f ca="1">IF(AM$4="",0,SUMPRODUCT(INDIRECT(ADDRESS($B67,$X$2)&amp;":"&amp;ADDRESS($B67,$X$2-1+AM$8)),INDIRECT(ADDRESS($B$24,$X$2)&amp;":"&amp;ADDRESS($B$24,$X$2-1+AM$8)),INDIRECT("rP!"&amp;ADDRESS(Prcsses!$B44,$X$2+$P$8-AM$8)&amp;":"&amp;ADDRESS(Prcsses!$B44,$X$2-1+$P$8))))</f>
        <v>93636</v>
      </c>
      <c r="AN361" s="5">
        <f ca="1">IF(AN$4="",0,SUMPRODUCT(INDIRECT(ADDRESS($B67,$X$2)&amp;":"&amp;ADDRESS($B67,$X$2-1+AN$8)),INDIRECT(ADDRESS($B$24,$X$2)&amp;":"&amp;ADDRESS($B$24,$X$2-1+AN$8)),INDIRECT("rP!"&amp;ADDRESS(Prcsses!$B44,$X$2+$P$8-AN$8)&amp;":"&amp;ADDRESS(Prcsses!$B44,$X$2-1+$P$8))))</f>
        <v>121726.8</v>
      </c>
      <c r="AO361" s="5">
        <f ca="1">IF(AO$4="",0,SUMPRODUCT(INDIRECT(ADDRESS($B67,$X$2)&amp;":"&amp;ADDRESS($B67,$X$2-1+AO$8)),INDIRECT(ADDRESS($B$24,$X$2)&amp;":"&amp;ADDRESS($B$24,$X$2-1+AO$8)),INDIRECT("rP!"&amp;ADDRESS(Prcsses!$B44,$X$2+$P$8-AO$8)&amp;":"&amp;ADDRESS(Prcsses!$B44,$X$2-1+$P$8))))</f>
        <v>149817.60000000001</v>
      </c>
      <c r="AP361" s="5">
        <f ca="1">IF(AP$4="",0,SUMPRODUCT(INDIRECT(ADDRESS($B67,$X$2)&amp;":"&amp;ADDRESS($B67,$X$2-1+AP$8)),INDIRECT(ADDRESS($B$24,$X$2)&amp;":"&amp;ADDRESS($B$24,$X$2-1+AP$8)),INDIRECT("rP!"&amp;ADDRESS(Prcsses!$B44,$X$2+$P$8-AP$8)&amp;":"&amp;ADDRESS(Prcsses!$B44,$X$2-1+$P$8))))</f>
        <v>178386.984</v>
      </c>
      <c r="AQ361" s="5">
        <f ca="1">IF(AQ$4="",0,SUMPRODUCT(INDIRECT(ADDRESS($B67,$X$2)&amp;":"&amp;ADDRESS($B67,$X$2-1+AQ$8)),INDIRECT(ADDRESS($B$24,$X$2)&amp;":"&amp;ADDRESS($B$24,$X$2-1+AQ$8)),INDIRECT("rP!"&amp;ADDRESS(Prcsses!$B44,$X$2+$P$8-AQ$8)&amp;":"&amp;ADDRESS(Prcsses!$B44,$X$2-1+$P$8))))</f>
        <v>208454.54399999999</v>
      </c>
      <c r="AR361" s="5">
        <f ca="1">IF(AR$4="",0,SUMPRODUCT(INDIRECT(ADDRESS($B67,$X$2)&amp;":"&amp;ADDRESS($B67,$X$2-1+AR$8)),INDIRECT(ADDRESS($B$24,$X$2)&amp;":"&amp;ADDRESS($B$24,$X$2-1+AR$8)),INDIRECT("rP!"&amp;ADDRESS(Prcsses!$B44,$X$2+$P$8-AR$8)&amp;":"&amp;ADDRESS(Prcsses!$B44,$X$2-1+$P$8))))</f>
        <v>238771.8</v>
      </c>
      <c r="AS361" s="5">
        <f ca="1">IF(AS$4="",0,SUMPRODUCT(INDIRECT(ADDRESS($B67,$X$2)&amp;":"&amp;ADDRESS($B67,$X$2-1+AS$8)),INDIRECT(ADDRESS($B$24,$X$2)&amp;":"&amp;ADDRESS($B$24,$X$2-1+AS$8)),INDIRECT("rP!"&amp;ADDRESS(Prcsses!$B44,$X$2+$P$8-AS$8)&amp;":"&amp;ADDRESS(Prcsses!$B44,$X$2-1+$P$8))))</f>
        <v>267424.41599999997</v>
      </c>
      <c r="AT361" s="5">
        <f ca="1">IF(AT$4="",0,SUMPRODUCT(INDIRECT(ADDRESS($B67,$X$2)&amp;":"&amp;ADDRESS($B67,$X$2-1+AT$8)),INDIRECT(ADDRESS($B$24,$X$2)&amp;":"&amp;ADDRESS($B$24,$X$2-1+AT$8)),INDIRECT("rP!"&amp;ADDRESS(Prcsses!$B44,$X$2+$P$8-AT$8)&amp;":"&amp;ADDRESS(Prcsses!$B44,$X$2-1+$P$8))))</f>
        <v>296077.03200000001</v>
      </c>
      <c r="AU361" s="5">
        <f ca="1">IF(AU$4="",0,SUMPRODUCT(INDIRECT(ADDRESS($B67,$X$2)&amp;":"&amp;ADDRESS($B67,$X$2-1+AU$8)),INDIRECT(ADDRESS($B$24,$X$2)&amp;":"&amp;ADDRESS($B$24,$X$2-1+AU$8)),INDIRECT("rP!"&amp;ADDRESS(Prcsses!$B44,$X$2+$P$8-AU$8)&amp;":"&amp;ADDRESS(Prcsses!$B44,$X$2-1+$P$8))))</f>
        <v>324729.64799999993</v>
      </c>
      <c r="AV361" s="5">
        <f ca="1">IF(AV$4="",0,SUMPRODUCT(INDIRECT(ADDRESS($B67,$X$2)&amp;":"&amp;ADDRESS($B67,$X$2-1+AV$8)),INDIRECT(ADDRESS($B$24,$X$2)&amp;":"&amp;ADDRESS($B$24,$X$2-1+AV$8)),INDIRECT("rP!"&amp;ADDRESS(Prcsses!$B44,$X$2+$P$8-AV$8)&amp;":"&amp;ADDRESS(Prcsses!$B44,$X$2-1+$P$8))))</f>
        <v>354252.45455999998</v>
      </c>
      <c r="AW361" s="5">
        <f ca="1">IF(AW$4="",0,SUMPRODUCT(INDIRECT(ADDRESS($B67,$X$2)&amp;":"&amp;ADDRESS($B67,$X$2-1+AW$8)),INDIRECT(ADDRESS($B$24,$X$2)&amp;":"&amp;ADDRESS($B$24,$X$2-1+AW$8)),INDIRECT("rP!"&amp;ADDRESS(Prcsses!$B44,$X$2+$P$8-AW$8)&amp;":"&amp;ADDRESS(Prcsses!$B44,$X$2-1+$P$8))))</f>
        <v>386449.50527999992</v>
      </c>
      <c r="AX361" s="5">
        <f ca="1">IF(AX$4="",0,SUMPRODUCT(INDIRECT(ADDRESS($B67,$X$2)&amp;":"&amp;ADDRESS($B67,$X$2-1+AX$8)),INDIRECT(ADDRESS($B$24,$X$2)&amp;":"&amp;ADDRESS($B$24,$X$2-1+AX$8)),INDIRECT("rP!"&amp;ADDRESS(Prcsses!$B44,$X$2+$P$8-AX$8)&amp;":"&amp;ADDRESS(Prcsses!$B44,$X$2-1+$P$8))))</f>
        <v>418901.24592000002</v>
      </c>
      <c r="AY361" s="5">
        <f ca="1">IF(AY$4="",0,SUMPRODUCT(INDIRECT(ADDRESS($B67,$X$2)&amp;":"&amp;ADDRESS($B67,$X$2-1+AY$8)),INDIRECT(ADDRESS($B$24,$X$2)&amp;":"&amp;ADDRESS($B$24,$X$2-1+AY$8)),INDIRECT("rP!"&amp;ADDRESS(Prcsses!$B44,$X$2+$P$8-AY$8)&amp;":"&amp;ADDRESS(Prcsses!$B44,$X$2-1+$P$8))))</f>
        <v>448126.91423999995</v>
      </c>
      <c r="AZ361" s="5">
        <f ca="1">IF(AZ$4="",0,SUMPRODUCT(INDIRECT(ADDRESS($B67,$X$2)&amp;":"&amp;ADDRESS($B67,$X$2-1+AZ$8)),INDIRECT(ADDRESS($B$24,$X$2)&amp;":"&amp;ADDRESS($B$24,$X$2-1+AZ$8)),INDIRECT("rP!"&amp;ADDRESS(Prcsses!$B44,$X$2+$P$8-AZ$8)&amp;":"&amp;ADDRESS(Prcsses!$B44,$X$2-1+$P$8))))</f>
        <v>477352.58256000001</v>
      </c>
      <c r="BA361" s="5">
        <f ca="1">IF(BA$4="",0,SUMPRODUCT(INDIRECT(ADDRESS($B67,$X$2)&amp;":"&amp;ADDRESS($B67,$X$2-1+BA$8)),INDIRECT(ADDRESS($B$24,$X$2)&amp;":"&amp;ADDRESS($B$24,$X$2-1+BA$8)),INDIRECT("rP!"&amp;ADDRESS(Prcsses!$B44,$X$2+$P$8-BA$8)&amp;":"&amp;ADDRESS(Prcsses!$B44,$X$2-1+$P$8))))</f>
        <v>506578.25088000001</v>
      </c>
      <c r="BB361" s="5">
        <f ca="1">IF(BB$4="",0,SUMPRODUCT(INDIRECT(ADDRESS($B67,$X$2)&amp;":"&amp;ADDRESS($B67,$X$2-1+BB$8)),INDIRECT(ADDRESS($B$24,$X$2)&amp;":"&amp;ADDRESS($B$24,$X$2-1+BB$8)),INDIRECT("rP!"&amp;ADDRESS(Prcsses!$B44,$X$2+$P$8-BB$8)&amp;":"&amp;ADDRESS(Prcsses!$B44,$X$2-1+$P$8))))</f>
        <v>537081.1891488001</v>
      </c>
      <c r="BC361" s="5">
        <f ca="1">IF(BC$4="",0,SUMPRODUCT(INDIRECT(ADDRESS($B67,$X$2)&amp;":"&amp;ADDRESS($B67,$X$2-1+BC$8)),INDIRECT(ADDRESS($B$24,$X$2)&amp;":"&amp;ADDRESS($B$24,$X$2-1+BC$8)),INDIRECT("rP!"&amp;ADDRESS(Prcsses!$B44,$X$2+$P$8-BC$8)&amp;":"&amp;ADDRESS(Prcsses!$B44,$X$2-1+$P$8))))</f>
        <v>569272.72158719995</v>
      </c>
      <c r="BD361" s="5">
        <f ca="1">IF(BD$4="",0,SUMPRODUCT(INDIRECT(ADDRESS($B67,$X$2)&amp;":"&amp;ADDRESS($B67,$X$2-1+BD$8)),INDIRECT(ADDRESS($B$24,$X$2)&amp;":"&amp;ADDRESS($B$24,$X$2-1+BD$8)),INDIRECT("rP!"&amp;ADDRESS(Prcsses!$B44,$X$2+$P$8-BD$8)&amp;":"&amp;ADDRESS(Prcsses!$B44,$X$2-1+$P$8))))</f>
        <v>591787.31051520002</v>
      </c>
      <c r="BE361" s="5">
        <f ca="1">IF(BE$4="",0,SUMPRODUCT(INDIRECT(ADDRESS($B67,$X$2)&amp;":"&amp;ADDRESS($B67,$X$2-1+BE$8)),INDIRECT(ADDRESS($B$24,$X$2)&amp;":"&amp;ADDRESS($B$24,$X$2-1+BE$8)),INDIRECT("rP!"&amp;ADDRESS(Prcsses!$B44,$X$2+$P$8-BE$8)&amp;":"&amp;ADDRESS(Prcsses!$B44,$X$2-1+$P$8))))</f>
        <v>596203.6337280001</v>
      </c>
      <c r="BF361" s="5">
        <f ca="1">IF(BF$4="",0,SUMPRODUCT(INDIRECT(ADDRESS($B67,$X$2)&amp;":"&amp;ADDRESS($B67,$X$2-1+BF$8)),INDIRECT(ADDRESS($B$24,$X$2)&amp;":"&amp;ADDRESS($B$24,$X$2-1+BF$8)),INDIRECT("rP!"&amp;ADDRESS(Prcsses!$B44,$X$2+$P$8-BF$8)&amp;":"&amp;ADDRESS(Prcsses!$B44,$X$2-1+$P$8))))</f>
        <v>596203.6337280001</v>
      </c>
      <c r="BG361" s="5">
        <f ca="1">IF(BG$4="",0,SUMPRODUCT(INDIRECT(ADDRESS($B67,$X$2)&amp;":"&amp;ADDRESS($B67,$X$2-1+BG$8)),INDIRECT(ADDRESS($B$24,$X$2)&amp;":"&amp;ADDRESS($B$24,$X$2-1+BG$8)),INDIRECT("rP!"&amp;ADDRESS(Prcsses!$B44,$X$2+$P$8-BG$8)&amp;":"&amp;ADDRESS(Prcsses!$B44,$X$2-1+$P$8))))</f>
        <v>596203.6337280001</v>
      </c>
      <c r="BH361" s="5">
        <f ca="1">IF(BH$4="",0,SUMPRODUCT(INDIRECT(ADDRESS($B67,$X$2)&amp;":"&amp;ADDRESS($B67,$X$2-1+BH$8)),INDIRECT(ADDRESS($B$24,$X$2)&amp;":"&amp;ADDRESS($B$24,$X$2-1+BH$8)),INDIRECT("rP!"&amp;ADDRESS(Prcsses!$B44,$X$2+$P$8-BH$8)&amp;":"&amp;ADDRESS(Prcsses!$B44,$X$2-1+$P$8))))</f>
        <v>597528.53069183999</v>
      </c>
      <c r="BI361" s="5">
        <f ca="1">IF(BI$4="",0,SUMPRODUCT(INDIRECT(ADDRESS($B67,$X$2)&amp;":"&amp;ADDRESS($B67,$X$2-1+BI$8)),INDIRECT(ADDRESS($B$24,$X$2)&amp;":"&amp;ADDRESS($B$24,$X$2-1+BI$8)),INDIRECT("rP!"&amp;ADDRESS(Prcsses!$B44,$X$2+$P$8-BI$8)&amp;":"&amp;ADDRESS(Prcsses!$B44,$X$2-1+$P$8))))</f>
        <v>602828.11854719999</v>
      </c>
      <c r="BJ361" s="5">
        <f ca="1">IF(BJ$4="",0,SUMPRODUCT(INDIRECT(ADDRESS($B67,$X$2)&amp;":"&amp;ADDRESS($B67,$X$2-1+BJ$8)),INDIRECT(ADDRESS($B$24,$X$2)&amp;":"&amp;ADDRESS($B$24,$X$2-1+BJ$8)),INDIRECT("rP!"&amp;ADDRESS(Prcsses!$B44,$X$2+$P$8-BJ$8)&amp;":"&amp;ADDRESS(Prcsses!$B44,$X$2-1+$P$8))))</f>
        <v>608127.70640256</v>
      </c>
      <c r="BK361" s="5">
        <f ca="1">IF(BK$4="",0,SUMPRODUCT(INDIRECT(ADDRESS($B67,$X$2)&amp;":"&amp;ADDRESS($B67,$X$2-1+BK$8)),INDIRECT(ADDRESS($B$24,$X$2)&amp;":"&amp;ADDRESS($B$24,$X$2-1+BK$8)),INDIRECT("rP!"&amp;ADDRESS(Prcsses!$B44,$X$2+$P$8-BK$8)&amp;":"&amp;ADDRESS(Prcsses!$B44,$X$2-1+$P$8))))</f>
        <v>608127.70640256</v>
      </c>
      <c r="BL361" s="5">
        <f ca="1">IF(BL$4="",0,SUMPRODUCT(INDIRECT(ADDRESS($B67,$X$2)&amp;":"&amp;ADDRESS($B67,$X$2-1+BL$8)),INDIRECT(ADDRESS($B$24,$X$2)&amp;":"&amp;ADDRESS($B$24,$X$2-1+BL$8)),INDIRECT("rP!"&amp;ADDRESS(Prcsses!$B44,$X$2+$P$8-BL$8)&amp;":"&amp;ADDRESS(Prcsses!$B44,$X$2-1+$P$8))))</f>
        <v>608127.70640256</v>
      </c>
      <c r="BM361" s="5">
        <f ca="1">IF(BM$4="",0,SUMPRODUCT(INDIRECT(ADDRESS($B67,$X$2)&amp;":"&amp;ADDRESS($B67,$X$2-1+BM$8)),INDIRECT(ADDRESS($B$24,$X$2)&amp;":"&amp;ADDRESS($B$24,$X$2-1+BM$8)),INDIRECT("rP!"&amp;ADDRESS(Prcsses!$B44,$X$2+$P$8-BM$8)&amp;":"&amp;ADDRESS(Prcsses!$B44,$X$2-1+$P$8))))</f>
        <v>608127.70640256</v>
      </c>
      <c r="BN361" s="5">
        <f ca="1">IF(BN$4="",0,SUMPRODUCT(INDIRECT(ADDRESS($B67,$X$2)&amp;":"&amp;ADDRESS($B67,$X$2-1+BN$8)),INDIRECT(ADDRESS($B$24,$X$2)&amp;":"&amp;ADDRESS($B$24,$X$2-1+BN$8)),INDIRECT("rP!"&amp;ADDRESS(Prcsses!$B44,$X$2+$P$8-BN$8)&amp;":"&amp;ADDRESS(Prcsses!$B44,$X$2-1+$P$8))))</f>
        <v>609479.10130567686</v>
      </c>
      <c r="BO361" s="5">
        <f ca="1">IF(BO$4="",0,SUMPRODUCT(INDIRECT(ADDRESS($B67,$X$2)&amp;":"&amp;ADDRESS($B67,$X$2-1+BO$8)),INDIRECT(ADDRESS($B$24,$X$2)&amp;":"&amp;ADDRESS($B$24,$X$2-1+BO$8)),INDIRECT("rP!"&amp;ADDRESS(Prcsses!$B44,$X$2+$P$8-BO$8)&amp;":"&amp;ADDRESS(Prcsses!$B44,$X$2-1+$P$8))))</f>
        <v>614884.68091814406</v>
      </c>
      <c r="BP361" s="5">
        <f ca="1">IF(BP$4="",0,SUMPRODUCT(INDIRECT(ADDRESS($B67,$X$2)&amp;":"&amp;ADDRESS($B67,$X$2-1+BP$8)),INDIRECT(ADDRESS($B$24,$X$2)&amp;":"&amp;ADDRESS($B$24,$X$2-1+BP$8)),INDIRECT("rP!"&amp;ADDRESS(Prcsses!$B44,$X$2+$P$8-BP$8)&amp;":"&amp;ADDRESS(Prcsses!$B44,$X$2-1+$P$8))))</f>
        <v>620290.26053061115</v>
      </c>
      <c r="BQ361" s="5">
        <f ca="1">IF(BQ$4="",0,SUMPRODUCT(INDIRECT(ADDRESS($B67,$X$2)&amp;":"&amp;ADDRESS($B67,$X$2-1+BQ$8)),INDIRECT(ADDRESS($B$24,$X$2)&amp;":"&amp;ADDRESS($B$24,$X$2-1+BQ$8)),INDIRECT("rP!"&amp;ADDRESS(Prcsses!$B44,$X$2+$P$8-BQ$8)&amp;":"&amp;ADDRESS(Prcsses!$B44,$X$2-1+$P$8))))</f>
        <v>620290.26053061115</v>
      </c>
      <c r="BR361" s="5">
        <f ca="1">IF(BR$4="",0,SUMPRODUCT(INDIRECT(ADDRESS($B67,$X$2)&amp;":"&amp;ADDRESS($B67,$X$2-1+BR$8)),INDIRECT(ADDRESS($B$24,$X$2)&amp;":"&amp;ADDRESS($B$24,$X$2-1+BR$8)),INDIRECT("rP!"&amp;ADDRESS(Prcsses!$B44,$X$2+$P$8-BR$8)&amp;":"&amp;ADDRESS(Prcsses!$B44,$X$2-1+$P$8))))</f>
        <v>620290.26053061115</v>
      </c>
      <c r="BS361" s="5">
        <f ca="1">IF(BS$4="",0,SUMPRODUCT(INDIRECT(ADDRESS($B67,$X$2)&amp;":"&amp;ADDRESS($B67,$X$2-1+BS$8)),INDIRECT(ADDRESS($B$24,$X$2)&amp;":"&amp;ADDRESS($B$24,$X$2-1+BS$8)),INDIRECT("rP!"&amp;ADDRESS(Prcsses!$B44,$X$2+$P$8-BS$8)&amp;":"&amp;ADDRESS(Prcsses!$B44,$X$2-1+$P$8))))</f>
        <v>620290.26053061115</v>
      </c>
      <c r="BT361" s="5">
        <f ca="1">IF(BT$4="",0,SUMPRODUCT(INDIRECT(ADDRESS($B67,$X$2)&amp;":"&amp;ADDRESS($B67,$X$2-1+BT$8)),INDIRECT(ADDRESS($B$24,$X$2)&amp;":"&amp;ADDRESS($B$24,$X$2-1+BT$8)),INDIRECT("rP!"&amp;ADDRESS(Prcsses!$B44,$X$2+$P$8-BT$8)&amp;":"&amp;ADDRESS(Prcsses!$B44,$X$2-1+$P$8))))</f>
        <v>621668.68333179026</v>
      </c>
      <c r="BU361" s="5">
        <f ca="1">IF(BU$4="",0,SUMPRODUCT(INDIRECT(ADDRESS($B67,$X$2)&amp;":"&amp;ADDRESS($B67,$X$2-1+BU$8)),INDIRECT(ADDRESS($B$24,$X$2)&amp;":"&amp;ADDRESS($B$24,$X$2-1+BU$8)),INDIRECT("rP!"&amp;ADDRESS(Prcsses!$B44,$X$2+$P$8-BU$8)&amp;":"&amp;ADDRESS(Prcsses!$B44,$X$2-1+$P$8))))</f>
        <v>627182.37453650683</v>
      </c>
      <c r="BV361" s="5">
        <f ca="1">IF(BV$4="",0,SUMPRODUCT(INDIRECT(ADDRESS($B67,$X$2)&amp;":"&amp;ADDRESS($B67,$X$2-1+BV$8)),INDIRECT(ADDRESS($B$24,$X$2)&amp;":"&amp;ADDRESS($B$24,$X$2-1+BV$8)),INDIRECT("rP!"&amp;ADDRESS(Prcsses!$B44,$X$2+$P$8-BV$8)&amp;":"&amp;ADDRESS(Prcsses!$B44,$X$2-1+$P$8))))</f>
        <v>632696.06574122328</v>
      </c>
      <c r="BW361" s="5">
        <f ca="1">IF(BW$4="",0,SUMPRODUCT(INDIRECT(ADDRESS($B67,$X$2)&amp;":"&amp;ADDRESS($B67,$X$2-1+BW$8)),INDIRECT(ADDRESS($B$24,$X$2)&amp;":"&amp;ADDRESS($B$24,$X$2-1+BW$8)),INDIRECT("rP!"&amp;ADDRESS(Prcsses!$B44,$X$2+$P$8-BW$8)&amp;":"&amp;ADDRESS(Prcsses!$B44,$X$2-1+$P$8))))</f>
        <v>632696.06574122328</v>
      </c>
      <c r="BX361" s="5">
        <f ca="1">IF(BX$4="",0,SUMPRODUCT(INDIRECT(ADDRESS($B67,$X$2)&amp;":"&amp;ADDRESS($B67,$X$2-1+BX$8)),INDIRECT(ADDRESS($B$24,$X$2)&amp;":"&amp;ADDRESS($B$24,$X$2-1+BX$8)),INDIRECT("rP!"&amp;ADDRESS(Prcsses!$B44,$X$2+$P$8-BX$8)&amp;":"&amp;ADDRESS(Prcsses!$B44,$X$2-1+$P$8))))</f>
        <v>632696.06574122328</v>
      </c>
      <c r="BY361" s="5">
        <f ca="1">IF(BY$4="",0,SUMPRODUCT(INDIRECT(ADDRESS($B67,$X$2)&amp;":"&amp;ADDRESS($B67,$X$2-1+BY$8)),INDIRECT(ADDRESS($B$24,$X$2)&amp;":"&amp;ADDRESS($B$24,$X$2-1+BY$8)),INDIRECT("rP!"&amp;ADDRESS(Prcsses!$B44,$X$2+$P$8-BY$8)&amp;":"&amp;ADDRESS(Prcsses!$B44,$X$2-1+$P$8))))</f>
        <v>632696.06574122328</v>
      </c>
      <c r="BZ361" s="5">
        <f ca="1">IF(BZ$4="",0,SUMPRODUCT(INDIRECT(ADDRESS($B67,$X$2)&amp;":"&amp;ADDRESS($B67,$X$2-1+BZ$8)),INDIRECT(ADDRESS($B$24,$X$2)&amp;":"&amp;ADDRESS($B$24,$X$2-1+BZ$8)),INDIRECT("rP!"&amp;ADDRESS(Prcsses!$B44,$X$2+$P$8-BZ$8)&amp;":"&amp;ADDRESS(Prcsses!$B44,$X$2-1+$P$8))))</f>
        <v>634102.05699842598</v>
      </c>
      <c r="CA361" s="5">
        <f ca="1">IF(CA$4="",0,SUMPRODUCT(INDIRECT(ADDRESS($B67,$X$2)&amp;":"&amp;ADDRESS($B67,$X$2-1+CA$8)),INDIRECT(ADDRESS($B$24,$X$2)&amp;":"&amp;ADDRESS($B$24,$X$2-1+CA$8)),INDIRECT("rP!"&amp;ADDRESS(Prcsses!$B44,$X$2+$P$8-CA$8)&amp;":"&amp;ADDRESS(Prcsses!$B44,$X$2-1+$P$8))))</f>
        <v>639726.02202723688</v>
      </c>
      <c r="CB361" s="5">
        <f ca="1">IF(CB$4="",0,SUMPRODUCT(INDIRECT(ADDRESS($B67,$X$2)&amp;":"&amp;ADDRESS($B67,$X$2-1+CB$8)),INDIRECT(ADDRESS($B$24,$X$2)&amp;":"&amp;ADDRESS($B$24,$X$2-1+CB$8)),INDIRECT("rP!"&amp;ADDRESS(Prcsses!$B44,$X$2+$P$8-CB$8)&amp;":"&amp;ADDRESS(Prcsses!$B44,$X$2-1+$P$8))))</f>
        <v>645349.98705604777</v>
      </c>
      <c r="CC361" s="5">
        <f ca="1">IF(CC$4="",0,SUMPRODUCT(INDIRECT(ADDRESS($B67,$X$2)&amp;":"&amp;ADDRESS($B67,$X$2-1+CC$8)),INDIRECT(ADDRESS($B$24,$X$2)&amp;":"&amp;ADDRESS($B$24,$X$2-1+CC$8)),INDIRECT("rP!"&amp;ADDRESS(Prcsses!$B44,$X$2+$P$8-CC$8)&amp;":"&amp;ADDRESS(Prcsses!$B44,$X$2-1+$P$8))))</f>
        <v>645349.98705604777</v>
      </c>
      <c r="CD361" s="5">
        <f ca="1">IF(CD$4="",0,SUMPRODUCT(INDIRECT(ADDRESS($B67,$X$2)&amp;":"&amp;ADDRESS($B67,$X$2-1+CD$8)),INDIRECT(ADDRESS($B$24,$X$2)&amp;":"&amp;ADDRESS($B$24,$X$2-1+CD$8)),INDIRECT("rP!"&amp;ADDRESS(Prcsses!$B44,$X$2+$P$8-CD$8)&amp;":"&amp;ADDRESS(Prcsses!$B44,$X$2-1+$P$8))))</f>
        <v>645349.98705604777</v>
      </c>
      <c r="CE361" s="5">
        <f ca="1">IF(CE$4="",0,SUMPRODUCT(INDIRECT(ADDRESS($B67,$X$2)&amp;":"&amp;ADDRESS($B67,$X$2-1+CE$8)),INDIRECT(ADDRESS($B$24,$X$2)&amp;":"&amp;ADDRESS($B$24,$X$2-1+CE$8)),INDIRECT("rP!"&amp;ADDRESS(Prcsses!$B44,$X$2+$P$8-CE$8)&amp;":"&amp;ADDRESS(Prcsses!$B44,$X$2-1+$P$8))))</f>
        <v>645349.98705604777</v>
      </c>
      <c r="CF361" s="5">
        <f ca="1">IF(CF$4="",0,SUMPRODUCT(INDIRECT(ADDRESS($B67,$X$2)&amp;":"&amp;ADDRESS($B67,$X$2-1+CF$8)),INDIRECT(ADDRESS($B$24,$X$2)&amp;":"&amp;ADDRESS($B$24,$X$2-1+CF$8)),INDIRECT("rP!"&amp;ADDRESS(Prcsses!$B44,$X$2+$P$8-CF$8)&amp;":"&amp;ADDRESS(Prcsses!$B44,$X$2-1+$P$8))))</f>
        <v>0</v>
      </c>
    </row>
    <row r="362" spans="2:84" x14ac:dyDescent="0.3">
      <c r="B362" s="13">
        <f>ROW()</f>
        <v>362</v>
      </c>
      <c r="H362" s="1" t="str">
        <f t="shared" si="543"/>
        <v>Оплата себест. закупок и затрат</v>
      </c>
      <c r="I362" s="1" t="str">
        <f>Prcsses!I27</f>
        <v>Соцсборы</v>
      </c>
      <c r="M362" s="53" t="s">
        <v>18</v>
      </c>
      <c r="U362" s="5">
        <f t="shared" ca="1" si="542"/>
        <v>6801613.2529701311</v>
      </c>
      <c r="X362" s="5">
        <f ca="1">IF(X$4="",0,SUMPRODUCT(INDIRECT(ADDRESS($B68,$X$2)&amp;":"&amp;ADDRESS($B68,$X$2-1+X$8)),INDIRECT(ADDRESS($B$24,$X$2)&amp;":"&amp;ADDRESS($B$24,$X$2-1+X$8)),INDIRECT("rP!"&amp;ADDRESS(Prcsses!$B45,$X$2+$P$8-X$8)&amp;":"&amp;ADDRESS(Prcsses!$B45,$X$2-1+$P$8))))</f>
        <v>0</v>
      </c>
      <c r="Y362" s="5">
        <f ca="1">IF(Y$4="",0,SUMPRODUCT(INDIRECT(ADDRESS($B68,$X$2)&amp;":"&amp;ADDRESS($B68,$X$2-1+Y$8)),INDIRECT(ADDRESS($B$24,$X$2)&amp;":"&amp;ADDRESS($B$24,$X$2-1+Y$8)),INDIRECT("rP!"&amp;ADDRESS(Prcsses!$B45,$X$2+$P$8-Y$8)&amp;":"&amp;ADDRESS(Prcsses!$B45,$X$2-1+$P$8))))</f>
        <v>0</v>
      </c>
      <c r="Z362" s="5">
        <f ca="1">IF(Z$4="",0,SUMPRODUCT(INDIRECT(ADDRESS($B68,$X$2)&amp;":"&amp;ADDRESS($B68,$X$2-1+Z$8)),INDIRECT(ADDRESS($B$24,$X$2)&amp;":"&amp;ADDRESS($B$24,$X$2-1+Z$8)),INDIRECT("rP!"&amp;ADDRESS(Prcsses!$B45,$X$2+$P$8-Z$8)&amp;":"&amp;ADDRESS(Prcsses!$B45,$X$2-1+$P$8))))</f>
        <v>0</v>
      </c>
      <c r="AA362" s="5">
        <f ca="1">IF(AA$4="",0,SUMPRODUCT(INDIRECT(ADDRESS($B68,$X$2)&amp;":"&amp;ADDRESS($B68,$X$2-1+AA$8)),INDIRECT(ADDRESS($B$24,$X$2)&amp;":"&amp;ADDRESS($B$24,$X$2-1+AA$8)),INDIRECT("rP!"&amp;ADDRESS(Prcsses!$B45,$X$2+$P$8-AA$8)&amp;":"&amp;ADDRESS(Prcsses!$B45,$X$2-1+$P$8))))</f>
        <v>0</v>
      </c>
      <c r="AB362" s="5">
        <f ca="1">IF(AB$4="",0,SUMPRODUCT(INDIRECT(ADDRESS($B68,$X$2)&amp;":"&amp;ADDRESS($B68,$X$2-1+AB$8)),INDIRECT(ADDRESS($B$24,$X$2)&amp;":"&amp;ADDRESS($B$24,$X$2-1+AB$8)),INDIRECT("rP!"&amp;ADDRESS(Prcsses!$B45,$X$2+$P$8-AB$8)&amp;":"&amp;ADDRESS(Prcsses!$B45,$X$2-1+$P$8))))</f>
        <v>0</v>
      </c>
      <c r="AC362" s="5">
        <f ca="1">IF(AC$4="",0,SUMPRODUCT(INDIRECT(ADDRESS($B68,$X$2)&amp;":"&amp;ADDRESS($B68,$X$2-1+AC$8)),INDIRECT(ADDRESS($B$24,$X$2)&amp;":"&amp;ADDRESS($B$24,$X$2-1+AC$8)),INDIRECT("rP!"&amp;ADDRESS(Prcsses!$B45,$X$2+$P$8-AC$8)&amp;":"&amp;ADDRESS(Prcsses!$B45,$X$2-1+$P$8))))</f>
        <v>0</v>
      </c>
      <c r="AD362" s="5">
        <f ca="1">IF(AD$4="",0,SUMPRODUCT(INDIRECT(ADDRESS($B68,$X$2)&amp;":"&amp;ADDRESS($B68,$X$2-1+AD$8)),INDIRECT(ADDRESS($B$24,$X$2)&amp;":"&amp;ADDRESS($B$24,$X$2-1+AD$8)),INDIRECT("rP!"&amp;ADDRESS(Prcsses!$B45,$X$2+$P$8-AD$8)&amp;":"&amp;ADDRESS(Prcsses!$B45,$X$2-1+$P$8))))</f>
        <v>0</v>
      </c>
      <c r="AE362" s="5">
        <f ca="1">IF(AE$4="",0,SUMPRODUCT(INDIRECT(ADDRESS($B68,$X$2)&amp;":"&amp;ADDRESS($B68,$X$2-1+AE$8)),INDIRECT(ADDRESS($B$24,$X$2)&amp;":"&amp;ADDRESS($B$24,$X$2-1+AE$8)),INDIRECT("rP!"&amp;ADDRESS(Prcsses!$B45,$X$2+$P$8-AE$8)&amp;":"&amp;ADDRESS(Prcsses!$B45,$X$2-1+$P$8))))</f>
        <v>0</v>
      </c>
      <c r="AF362" s="5">
        <f ca="1">IF(AF$4="",0,SUMPRODUCT(INDIRECT(ADDRESS($B68,$X$2)&amp;":"&amp;ADDRESS($B68,$X$2-1+AF$8)),INDIRECT(ADDRESS($B$24,$X$2)&amp;":"&amp;ADDRESS($B$24,$X$2-1+AF$8)),INDIRECT("rP!"&amp;ADDRESS(Prcsses!$B45,$X$2+$P$8-AF$8)&amp;":"&amp;ADDRESS(Prcsses!$B45,$X$2-1+$P$8))))</f>
        <v>0</v>
      </c>
      <c r="AG362" s="5">
        <f ca="1">IF(AG$4="",0,SUMPRODUCT(INDIRECT(ADDRESS($B68,$X$2)&amp;":"&amp;ADDRESS($B68,$X$2-1+AG$8)),INDIRECT(ADDRESS($B$24,$X$2)&amp;":"&amp;ADDRESS($B$24,$X$2-1+AG$8)),INDIRECT("rP!"&amp;ADDRESS(Prcsses!$B45,$X$2+$P$8-AG$8)&amp;":"&amp;ADDRESS(Prcsses!$B45,$X$2-1+$P$8))))</f>
        <v>0</v>
      </c>
      <c r="AH362" s="5">
        <f ca="1">IF(AH$4="",0,SUMPRODUCT(INDIRECT(ADDRESS($B68,$X$2)&amp;":"&amp;ADDRESS($B68,$X$2-1+AH$8)),INDIRECT(ADDRESS($B$24,$X$2)&amp;":"&amp;ADDRESS($B$24,$X$2-1+AH$8)),INDIRECT("rP!"&amp;ADDRESS(Prcsses!$B45,$X$2+$P$8-AH$8)&amp;":"&amp;ADDRESS(Prcsses!$B45,$X$2-1+$P$8))))</f>
        <v>0</v>
      </c>
      <c r="AI362" s="5">
        <f ca="1">IF(AI$4="",0,SUMPRODUCT(INDIRECT(ADDRESS($B68,$X$2)&amp;":"&amp;ADDRESS($B68,$X$2-1+AI$8)),INDIRECT(ADDRESS($B$24,$X$2)&amp;":"&amp;ADDRESS($B$24,$X$2-1+AI$8)),INDIRECT("rP!"&amp;ADDRESS(Prcsses!$B45,$X$2+$P$8-AI$8)&amp;":"&amp;ADDRESS(Prcsses!$B45,$X$2-1+$P$8))))</f>
        <v>0</v>
      </c>
      <c r="AJ362" s="5">
        <f ca="1">IF(AJ$4="",0,SUMPRODUCT(INDIRECT(ADDRESS($B68,$X$2)&amp;":"&amp;ADDRESS($B68,$X$2-1+AJ$8)),INDIRECT(ADDRESS($B$24,$X$2)&amp;":"&amp;ADDRESS($B$24,$X$2-1+AJ$8)),INDIRECT("rP!"&amp;ADDRESS(Prcsses!$B45,$X$2+$P$8-AJ$8)&amp;":"&amp;ADDRESS(Prcsses!$B45,$X$2-1+$P$8))))</f>
        <v>0</v>
      </c>
      <c r="AK362" s="5">
        <f ca="1">IF(AK$4="",0,SUMPRODUCT(INDIRECT(ADDRESS($B68,$X$2)&amp;":"&amp;ADDRESS($B68,$X$2-1+AK$8)),INDIRECT(ADDRESS($B$24,$X$2)&amp;":"&amp;ADDRESS($B$24,$X$2-1+AK$8)),INDIRECT("rP!"&amp;ADDRESS(Prcsses!$B45,$X$2+$P$8-AK$8)&amp;":"&amp;ADDRESS(Prcsses!$B45,$X$2-1+$P$8))))</f>
        <v>1560.6</v>
      </c>
      <c r="AL362" s="5">
        <f ca="1">IF(AL$4="",0,SUMPRODUCT(INDIRECT(ADDRESS($B68,$X$2)&amp;":"&amp;ADDRESS($B68,$X$2-1+AL$8)),INDIRECT(ADDRESS($B$24,$X$2)&amp;":"&amp;ADDRESS($B$24,$X$2-1+AL$8)),INDIRECT("rP!"&amp;ADDRESS(Prcsses!$B45,$X$2+$P$8-AL$8)&amp;":"&amp;ADDRESS(Prcsses!$B45,$X$2-1+$P$8))))</f>
        <v>14981.759999999998</v>
      </c>
      <c r="AM362" s="5">
        <f ca="1">IF(AM$4="",0,SUMPRODUCT(INDIRECT(ADDRESS($B68,$X$2)&amp;":"&amp;ADDRESS($B68,$X$2-1+AM$8)),INDIRECT(ADDRESS($B$24,$X$2)&amp;":"&amp;ADDRESS($B$24,$X$2-1+AM$8)),INDIRECT("rP!"&amp;ADDRESS(Prcsses!$B45,$X$2+$P$8-AM$8)&amp;":"&amp;ADDRESS(Prcsses!$B45,$X$2-1+$P$8))))</f>
        <v>23409</v>
      </c>
      <c r="AN362" s="5">
        <f ca="1">IF(AN$4="",0,SUMPRODUCT(INDIRECT(ADDRESS($B68,$X$2)&amp;":"&amp;ADDRESS($B68,$X$2-1+AN$8)),INDIRECT(ADDRESS($B$24,$X$2)&amp;":"&amp;ADDRESS($B$24,$X$2-1+AN$8)),INDIRECT("rP!"&amp;ADDRESS(Prcsses!$B45,$X$2+$P$8-AN$8)&amp;":"&amp;ADDRESS(Prcsses!$B45,$X$2-1+$P$8))))</f>
        <v>31836.240000000002</v>
      </c>
      <c r="AO362" s="5">
        <f ca="1">IF(AO$4="",0,SUMPRODUCT(INDIRECT(ADDRESS($B68,$X$2)&amp;":"&amp;ADDRESS($B68,$X$2-1+AO$8)),INDIRECT(ADDRESS($B$24,$X$2)&amp;":"&amp;ADDRESS($B$24,$X$2-1+AO$8)),INDIRECT("rP!"&amp;ADDRESS(Prcsses!$B45,$X$2+$P$8-AO$8)&amp;":"&amp;ADDRESS(Prcsses!$B45,$X$2-1+$P$8))))</f>
        <v>40263.480000000003</v>
      </c>
      <c r="AP362" s="5">
        <f ca="1">IF(AP$4="",0,SUMPRODUCT(INDIRECT(ADDRESS($B68,$X$2)&amp;":"&amp;ADDRESS($B68,$X$2-1+AP$8)),INDIRECT(ADDRESS($B$24,$X$2)&amp;":"&amp;ADDRESS($B$24,$X$2-1+AP$8)),INDIRECT("rP!"&amp;ADDRESS(Prcsses!$B45,$X$2+$P$8-AP$8)&amp;":"&amp;ADDRESS(Prcsses!$B45,$X$2-1+$P$8))))</f>
        <v>48690.720000000001</v>
      </c>
      <c r="AQ362" s="5">
        <f ca="1">IF(AQ$4="",0,SUMPRODUCT(INDIRECT(ADDRESS($B68,$X$2)&amp;":"&amp;ADDRESS($B68,$X$2-1+AQ$8)),INDIRECT(ADDRESS($B$24,$X$2)&amp;":"&amp;ADDRESS($B$24,$X$2-1+AQ$8)),INDIRECT("rP!"&amp;ADDRESS(Prcsses!$B45,$X$2+$P$8-AQ$8)&amp;":"&amp;ADDRESS(Prcsses!$B45,$X$2-1+$P$8))))</f>
        <v>57261.535199999998</v>
      </c>
      <c r="AR362" s="5">
        <f ca="1">IF(AR$4="",0,SUMPRODUCT(INDIRECT(ADDRESS($B68,$X$2)&amp;":"&amp;ADDRESS($B68,$X$2-1+AR$8)),INDIRECT(ADDRESS($B$24,$X$2)&amp;":"&amp;ADDRESS($B$24,$X$2-1+AR$8)),INDIRECT("rP!"&amp;ADDRESS(Prcsses!$B45,$X$2+$P$8-AR$8)&amp;":"&amp;ADDRESS(Prcsses!$B45,$X$2-1+$P$8))))</f>
        <v>66856.103999999992</v>
      </c>
      <c r="AS362" s="5">
        <f ca="1">IF(AS$4="",0,SUMPRODUCT(INDIRECT(ADDRESS($B68,$X$2)&amp;":"&amp;ADDRESS($B68,$X$2-1+AS$8)),INDIRECT(ADDRESS($B$24,$X$2)&amp;":"&amp;ADDRESS($B$24,$X$2-1+AS$8)),INDIRECT("rP!"&amp;ADDRESS(Prcsses!$B45,$X$2+$P$8-AS$8)&amp;":"&amp;ADDRESS(Prcsses!$B45,$X$2-1+$P$8))))</f>
        <v>75451.888800000001</v>
      </c>
      <c r="AT362" s="5">
        <f ca="1">IF(AT$4="",0,SUMPRODUCT(INDIRECT(ADDRESS($B68,$X$2)&amp;":"&amp;ADDRESS($B68,$X$2-1+AT$8)),INDIRECT(ADDRESS($B$24,$X$2)&amp;":"&amp;ADDRESS($B$24,$X$2-1+AT$8)),INDIRECT("rP!"&amp;ADDRESS(Prcsses!$B45,$X$2+$P$8-AT$8)&amp;":"&amp;ADDRESS(Prcsses!$B45,$X$2-1+$P$8))))</f>
        <v>84047.673599999995</v>
      </c>
      <c r="AU362" s="5">
        <f ca="1">IF(AU$4="",0,SUMPRODUCT(INDIRECT(ADDRESS($B68,$X$2)&amp;":"&amp;ADDRESS($B68,$X$2-1+AU$8)),INDIRECT(ADDRESS($B$24,$X$2)&amp;":"&amp;ADDRESS($B$24,$X$2-1+AU$8)),INDIRECT("rP!"&amp;ADDRESS(Prcsses!$B45,$X$2+$P$8-AU$8)&amp;":"&amp;ADDRESS(Prcsses!$B45,$X$2-1+$P$8))))</f>
        <v>92643.458399999989</v>
      </c>
      <c r="AV362" s="5">
        <f ca="1">IF(AV$4="",0,SUMPRODUCT(INDIRECT(ADDRESS($B68,$X$2)&amp;":"&amp;ADDRESS($B68,$X$2-1+AV$8)),INDIRECT(ADDRESS($B$24,$X$2)&amp;":"&amp;ADDRESS($B$24,$X$2-1+AV$8)),INDIRECT("rP!"&amp;ADDRESS(Prcsses!$B45,$X$2+$P$8-AV$8)&amp;":"&amp;ADDRESS(Prcsses!$B45,$X$2-1+$P$8))))</f>
        <v>101239.2432</v>
      </c>
      <c r="AW362" s="5">
        <f ca="1">IF(AW$4="",0,SUMPRODUCT(INDIRECT(ADDRESS($B68,$X$2)&amp;":"&amp;ADDRESS($B68,$X$2-1+AW$8)),INDIRECT(ADDRESS($B$24,$X$2)&amp;":"&amp;ADDRESS($B$24,$X$2-1+AW$8)),INDIRECT("rP!"&amp;ADDRESS(Prcsses!$B45,$X$2+$P$8-AW$8)&amp;":"&amp;ADDRESS(Prcsses!$B45,$X$2-1+$P$8))))</f>
        <v>110096.08516799999</v>
      </c>
      <c r="AX362" s="5">
        <f ca="1">IF(AX$4="",0,SUMPRODUCT(INDIRECT(ADDRESS($B68,$X$2)&amp;":"&amp;ADDRESS($B68,$X$2-1+AX$8)),INDIRECT(ADDRESS($B$24,$X$2)&amp;":"&amp;ADDRESS($B$24,$X$2-1+AX$8)),INDIRECT("rP!"&amp;ADDRESS(Prcsses!$B45,$X$2+$P$8-AX$8)&amp;":"&amp;ADDRESS(Prcsses!$B45,$X$2-1+$P$8))))</f>
        <v>120799.42905599999</v>
      </c>
      <c r="AY362" s="5">
        <f ca="1">IF(AY$4="",0,SUMPRODUCT(INDIRECT(ADDRESS($B68,$X$2)&amp;":"&amp;ADDRESS($B68,$X$2-1+AY$8)),INDIRECT(ADDRESS($B$24,$X$2)&amp;":"&amp;ADDRESS($B$24,$X$2-1+AY$8)),INDIRECT("rP!"&amp;ADDRESS(Prcsses!$B45,$X$2+$P$8-AY$8)&amp;":"&amp;ADDRESS(Prcsses!$B45,$X$2-1+$P$8))))</f>
        <v>129567.129552</v>
      </c>
      <c r="AZ362" s="5">
        <f ca="1">IF(AZ$4="",0,SUMPRODUCT(INDIRECT(ADDRESS($B68,$X$2)&amp;":"&amp;ADDRESS($B68,$X$2-1+AZ$8)),INDIRECT(ADDRESS($B$24,$X$2)&amp;":"&amp;ADDRESS($B$24,$X$2-1+AZ$8)),INDIRECT("rP!"&amp;ADDRESS(Prcsses!$B45,$X$2+$P$8-AZ$8)&amp;":"&amp;ADDRESS(Prcsses!$B45,$X$2-1+$P$8))))</f>
        <v>138334.830048</v>
      </c>
      <c r="BA362" s="5">
        <f ca="1">IF(BA$4="",0,SUMPRODUCT(INDIRECT(ADDRESS($B68,$X$2)&amp;":"&amp;ADDRESS($B68,$X$2-1+BA$8)),INDIRECT(ADDRESS($B$24,$X$2)&amp;":"&amp;ADDRESS($B$24,$X$2-1+BA$8)),INDIRECT("rP!"&amp;ADDRESS(Prcsses!$B45,$X$2+$P$8-BA$8)&amp;":"&amp;ADDRESS(Prcsses!$B45,$X$2-1+$P$8))))</f>
        <v>147102.53054400001</v>
      </c>
      <c r="BB362" s="5">
        <f ca="1">IF(BB$4="",0,SUMPRODUCT(INDIRECT(ADDRESS($B68,$X$2)&amp;":"&amp;ADDRESS($B68,$X$2-1+BB$8)),INDIRECT(ADDRESS($B$24,$X$2)&amp;":"&amp;ADDRESS($B$24,$X$2-1+BB$8)),INDIRECT("rP!"&amp;ADDRESS(Prcsses!$B45,$X$2+$P$8-BB$8)&amp;":"&amp;ADDRESS(Prcsses!$B45,$X$2-1+$P$8))))</f>
        <v>155870.23104000001</v>
      </c>
      <c r="BC362" s="5">
        <f ca="1">IF(BC$4="",0,SUMPRODUCT(INDIRECT(ADDRESS($B68,$X$2)&amp;":"&amp;ADDRESS($B68,$X$2-1+BC$8)),INDIRECT(ADDRESS($B$24,$X$2)&amp;":"&amp;ADDRESS($B$24,$X$2-1+BC$8)),INDIRECT("rP!"&amp;ADDRESS(Prcsses!$B45,$X$2+$P$8-BC$8)&amp;":"&amp;ADDRESS(Prcsses!$B45,$X$2-1+$P$8))))</f>
        <v>165021.11252063999</v>
      </c>
      <c r="BD362" s="5">
        <f ca="1">IF(BD$4="",0,SUMPRODUCT(INDIRECT(ADDRESS($B68,$X$2)&amp;":"&amp;ADDRESS($B68,$X$2-1+BD$8)),INDIRECT(ADDRESS($B$24,$X$2)&amp;":"&amp;ADDRESS($B$24,$X$2-1+BD$8)),INDIRECT("rP!"&amp;ADDRESS(Prcsses!$B45,$X$2+$P$8-BD$8)&amp;":"&amp;ADDRESS(Prcsses!$B45,$X$2-1+$P$8))))</f>
        <v>176211.29619071999</v>
      </c>
      <c r="BE362" s="5">
        <f ca="1">IF(BE$4="",0,SUMPRODUCT(INDIRECT(ADDRESS($B68,$X$2)&amp;":"&amp;ADDRESS($B68,$X$2-1+BE$8)),INDIRECT(ADDRESS($B$24,$X$2)&amp;":"&amp;ADDRESS($B$24,$X$2-1+BE$8)),INDIRECT("rP!"&amp;ADDRESS(Prcsses!$B45,$X$2+$P$8-BE$8)&amp;":"&amp;ADDRESS(Prcsses!$B45,$X$2-1+$P$8))))</f>
        <v>178861.0901184</v>
      </c>
      <c r="BF362" s="5">
        <f ca="1">IF(BF$4="",0,SUMPRODUCT(INDIRECT(ADDRESS($B68,$X$2)&amp;":"&amp;ADDRESS($B68,$X$2-1+BF$8)),INDIRECT(ADDRESS($B$24,$X$2)&amp;":"&amp;ADDRESS($B$24,$X$2-1+BF$8)),INDIRECT("rP!"&amp;ADDRESS(Prcsses!$B45,$X$2+$P$8-BF$8)&amp;":"&amp;ADDRESS(Prcsses!$B45,$X$2-1+$P$8))))</f>
        <v>178861.0901184</v>
      </c>
      <c r="BG362" s="5">
        <f ca="1">IF(BG$4="",0,SUMPRODUCT(INDIRECT(ADDRESS($B68,$X$2)&amp;":"&amp;ADDRESS($B68,$X$2-1+BG$8)),INDIRECT(ADDRESS($B$24,$X$2)&amp;":"&amp;ADDRESS($B$24,$X$2-1+BG$8)),INDIRECT("rP!"&amp;ADDRESS(Prcsses!$B45,$X$2+$P$8-BG$8)&amp;":"&amp;ADDRESS(Prcsses!$B45,$X$2-1+$P$8))))</f>
        <v>178861.0901184</v>
      </c>
      <c r="BH362" s="5">
        <f ca="1">IF(BH$4="",0,SUMPRODUCT(INDIRECT(ADDRESS($B68,$X$2)&amp;":"&amp;ADDRESS($B68,$X$2-1+BH$8)),INDIRECT(ADDRESS($B$24,$X$2)&amp;":"&amp;ADDRESS($B$24,$X$2-1+BH$8)),INDIRECT("rP!"&amp;ADDRESS(Prcsses!$B45,$X$2+$P$8-BH$8)&amp;":"&amp;ADDRESS(Prcsses!$B45,$X$2-1+$P$8))))</f>
        <v>178861.0901184</v>
      </c>
      <c r="BI362" s="5">
        <f ca="1">IF(BI$4="",0,SUMPRODUCT(INDIRECT(ADDRESS($B68,$X$2)&amp;":"&amp;ADDRESS($B68,$X$2-1+BI$8)),INDIRECT(ADDRESS($B$24,$X$2)&amp;":"&amp;ADDRESS($B$24,$X$2-1+BI$8)),INDIRECT("rP!"&amp;ADDRESS(Prcsses!$B45,$X$2+$P$8-BI$8)&amp;":"&amp;ADDRESS(Prcsses!$B45,$X$2-1+$P$8))))</f>
        <v>179258.559207552</v>
      </c>
      <c r="BJ362" s="5">
        <f ca="1">IF(BJ$4="",0,SUMPRODUCT(INDIRECT(ADDRESS($B68,$X$2)&amp;":"&amp;ADDRESS($B68,$X$2-1+BJ$8)),INDIRECT(ADDRESS($B$24,$X$2)&amp;":"&amp;ADDRESS($B$24,$X$2-1+BJ$8)),INDIRECT("rP!"&amp;ADDRESS(Prcsses!$B45,$X$2+$P$8-BJ$8)&amp;":"&amp;ADDRESS(Prcsses!$B45,$X$2-1+$P$8))))</f>
        <v>182438.311920768</v>
      </c>
      <c r="BK362" s="5">
        <f ca="1">IF(BK$4="",0,SUMPRODUCT(INDIRECT(ADDRESS($B68,$X$2)&amp;":"&amp;ADDRESS($B68,$X$2-1+BK$8)),INDIRECT(ADDRESS($B$24,$X$2)&amp;":"&amp;ADDRESS($B$24,$X$2-1+BK$8)),INDIRECT("rP!"&amp;ADDRESS(Prcsses!$B45,$X$2+$P$8-BK$8)&amp;":"&amp;ADDRESS(Prcsses!$B45,$X$2-1+$P$8))))</f>
        <v>182438.311920768</v>
      </c>
      <c r="BL362" s="5">
        <f ca="1">IF(BL$4="",0,SUMPRODUCT(INDIRECT(ADDRESS($B68,$X$2)&amp;":"&amp;ADDRESS($B68,$X$2-1+BL$8)),INDIRECT(ADDRESS($B$24,$X$2)&amp;":"&amp;ADDRESS($B$24,$X$2-1+BL$8)),INDIRECT("rP!"&amp;ADDRESS(Prcsses!$B45,$X$2+$P$8-BL$8)&amp;":"&amp;ADDRESS(Prcsses!$B45,$X$2-1+$P$8))))</f>
        <v>182438.311920768</v>
      </c>
      <c r="BM362" s="5">
        <f ca="1">IF(BM$4="",0,SUMPRODUCT(INDIRECT(ADDRESS($B68,$X$2)&amp;":"&amp;ADDRESS($B68,$X$2-1+BM$8)),INDIRECT(ADDRESS($B$24,$X$2)&amp;":"&amp;ADDRESS($B$24,$X$2-1+BM$8)),INDIRECT("rP!"&amp;ADDRESS(Prcsses!$B45,$X$2+$P$8-BM$8)&amp;":"&amp;ADDRESS(Prcsses!$B45,$X$2-1+$P$8))))</f>
        <v>182438.311920768</v>
      </c>
      <c r="BN362" s="5">
        <f ca="1">IF(BN$4="",0,SUMPRODUCT(INDIRECT(ADDRESS($B68,$X$2)&amp;":"&amp;ADDRESS($B68,$X$2-1+BN$8)),INDIRECT(ADDRESS($B$24,$X$2)&amp;":"&amp;ADDRESS($B$24,$X$2-1+BN$8)),INDIRECT("rP!"&amp;ADDRESS(Prcsses!$B45,$X$2+$P$8-BN$8)&amp;":"&amp;ADDRESS(Prcsses!$B45,$X$2-1+$P$8))))</f>
        <v>182438.311920768</v>
      </c>
      <c r="BO362" s="5">
        <f ca="1">IF(BO$4="",0,SUMPRODUCT(INDIRECT(ADDRESS($B68,$X$2)&amp;":"&amp;ADDRESS($B68,$X$2-1+BO$8)),INDIRECT(ADDRESS($B$24,$X$2)&amp;":"&amp;ADDRESS($B$24,$X$2-1+BO$8)),INDIRECT("rP!"&amp;ADDRESS(Prcsses!$B45,$X$2+$P$8-BO$8)&amp;":"&amp;ADDRESS(Prcsses!$B45,$X$2-1+$P$8))))</f>
        <v>182843.73039170305</v>
      </c>
      <c r="BP362" s="5">
        <f ca="1">IF(BP$4="",0,SUMPRODUCT(INDIRECT(ADDRESS($B68,$X$2)&amp;":"&amp;ADDRESS($B68,$X$2-1+BP$8)),INDIRECT(ADDRESS($B$24,$X$2)&amp;":"&amp;ADDRESS($B$24,$X$2-1+BP$8)),INDIRECT("rP!"&amp;ADDRESS(Prcsses!$B45,$X$2+$P$8-BP$8)&amp;":"&amp;ADDRESS(Prcsses!$B45,$X$2-1+$P$8))))</f>
        <v>186087.07815918335</v>
      </c>
      <c r="BQ362" s="5">
        <f ca="1">IF(BQ$4="",0,SUMPRODUCT(INDIRECT(ADDRESS($B68,$X$2)&amp;":"&amp;ADDRESS($B68,$X$2-1+BQ$8)),INDIRECT(ADDRESS($B$24,$X$2)&amp;":"&amp;ADDRESS($B$24,$X$2-1+BQ$8)),INDIRECT("rP!"&amp;ADDRESS(Prcsses!$B45,$X$2+$P$8-BQ$8)&amp;":"&amp;ADDRESS(Prcsses!$B45,$X$2-1+$P$8))))</f>
        <v>186087.07815918335</v>
      </c>
      <c r="BR362" s="5">
        <f ca="1">IF(BR$4="",0,SUMPRODUCT(INDIRECT(ADDRESS($B68,$X$2)&amp;":"&amp;ADDRESS($B68,$X$2-1+BR$8)),INDIRECT(ADDRESS($B$24,$X$2)&amp;":"&amp;ADDRESS($B$24,$X$2-1+BR$8)),INDIRECT("rP!"&amp;ADDRESS(Prcsses!$B45,$X$2+$P$8-BR$8)&amp;":"&amp;ADDRESS(Prcsses!$B45,$X$2-1+$P$8))))</f>
        <v>186087.07815918335</v>
      </c>
      <c r="BS362" s="5">
        <f ca="1">IF(BS$4="",0,SUMPRODUCT(INDIRECT(ADDRESS($B68,$X$2)&amp;":"&amp;ADDRESS($B68,$X$2-1+BS$8)),INDIRECT(ADDRESS($B$24,$X$2)&amp;":"&amp;ADDRESS($B$24,$X$2-1+BS$8)),INDIRECT("rP!"&amp;ADDRESS(Prcsses!$B45,$X$2+$P$8-BS$8)&amp;":"&amp;ADDRESS(Prcsses!$B45,$X$2-1+$P$8))))</f>
        <v>186087.07815918335</v>
      </c>
      <c r="BT362" s="5">
        <f ca="1">IF(BT$4="",0,SUMPRODUCT(INDIRECT(ADDRESS($B68,$X$2)&amp;":"&amp;ADDRESS($B68,$X$2-1+BT$8)),INDIRECT(ADDRESS($B$24,$X$2)&amp;":"&amp;ADDRESS($B$24,$X$2-1+BT$8)),INDIRECT("rP!"&amp;ADDRESS(Prcsses!$B45,$X$2+$P$8-BT$8)&amp;":"&amp;ADDRESS(Prcsses!$B45,$X$2-1+$P$8))))</f>
        <v>186087.07815918335</v>
      </c>
      <c r="BU362" s="5">
        <f ca="1">IF(BU$4="",0,SUMPRODUCT(INDIRECT(ADDRESS($B68,$X$2)&amp;":"&amp;ADDRESS($B68,$X$2-1+BU$8)),INDIRECT(ADDRESS($B$24,$X$2)&amp;":"&amp;ADDRESS($B$24,$X$2-1+BU$8)),INDIRECT("rP!"&amp;ADDRESS(Prcsses!$B45,$X$2+$P$8-BU$8)&amp;":"&amp;ADDRESS(Prcsses!$B45,$X$2-1+$P$8))))</f>
        <v>186500.60499953708</v>
      </c>
      <c r="BV362" s="5">
        <f ca="1">IF(BV$4="",0,SUMPRODUCT(INDIRECT(ADDRESS($B68,$X$2)&amp;":"&amp;ADDRESS($B68,$X$2-1+BV$8)),INDIRECT(ADDRESS($B$24,$X$2)&amp;":"&amp;ADDRESS($B$24,$X$2-1+BV$8)),INDIRECT("rP!"&amp;ADDRESS(Prcsses!$B45,$X$2+$P$8-BV$8)&amp;":"&amp;ADDRESS(Prcsses!$B45,$X$2-1+$P$8))))</f>
        <v>189808.81972236701</v>
      </c>
      <c r="BW362" s="5">
        <f ca="1">IF(BW$4="",0,SUMPRODUCT(INDIRECT(ADDRESS($B68,$X$2)&amp;":"&amp;ADDRESS($B68,$X$2-1+BW$8)),INDIRECT(ADDRESS($B$24,$X$2)&amp;":"&amp;ADDRESS($B$24,$X$2-1+BW$8)),INDIRECT("rP!"&amp;ADDRESS(Prcsses!$B45,$X$2+$P$8-BW$8)&amp;":"&amp;ADDRESS(Prcsses!$B45,$X$2-1+$P$8))))</f>
        <v>189808.81972236701</v>
      </c>
      <c r="BX362" s="5">
        <f ca="1">IF(BX$4="",0,SUMPRODUCT(INDIRECT(ADDRESS($B68,$X$2)&amp;":"&amp;ADDRESS($B68,$X$2-1+BX$8)),INDIRECT(ADDRESS($B$24,$X$2)&amp;":"&amp;ADDRESS($B$24,$X$2-1+BX$8)),INDIRECT("rP!"&amp;ADDRESS(Prcsses!$B45,$X$2+$P$8-BX$8)&amp;":"&amp;ADDRESS(Prcsses!$B45,$X$2-1+$P$8))))</f>
        <v>189808.81972236701</v>
      </c>
      <c r="BY362" s="5">
        <f ca="1">IF(BY$4="",0,SUMPRODUCT(INDIRECT(ADDRESS($B68,$X$2)&amp;":"&amp;ADDRESS($B68,$X$2-1+BY$8)),INDIRECT(ADDRESS($B$24,$X$2)&amp;":"&amp;ADDRESS($B$24,$X$2-1+BY$8)),INDIRECT("rP!"&amp;ADDRESS(Prcsses!$B45,$X$2+$P$8-BY$8)&amp;":"&amp;ADDRESS(Prcsses!$B45,$X$2-1+$P$8))))</f>
        <v>189808.81972236701</v>
      </c>
      <c r="BZ362" s="5">
        <f ca="1">IF(BZ$4="",0,SUMPRODUCT(INDIRECT(ADDRESS($B68,$X$2)&amp;":"&amp;ADDRESS($B68,$X$2-1+BZ$8)),INDIRECT(ADDRESS($B$24,$X$2)&amp;":"&amp;ADDRESS($B$24,$X$2-1+BZ$8)),INDIRECT("rP!"&amp;ADDRESS(Prcsses!$B45,$X$2+$P$8-BZ$8)&amp;":"&amp;ADDRESS(Prcsses!$B45,$X$2-1+$P$8))))</f>
        <v>189808.81972236701</v>
      </c>
      <c r="CA362" s="5">
        <f ca="1">IF(CA$4="",0,SUMPRODUCT(INDIRECT(ADDRESS($B68,$X$2)&amp;":"&amp;ADDRESS($B68,$X$2-1+CA$8)),INDIRECT(ADDRESS($B$24,$X$2)&amp;":"&amp;ADDRESS($B$24,$X$2-1+CA$8)),INDIRECT("rP!"&amp;ADDRESS(Prcsses!$B45,$X$2+$P$8-CA$8)&amp;":"&amp;ADDRESS(Prcsses!$B45,$X$2-1+$P$8))))</f>
        <v>190230.61709952782</v>
      </c>
      <c r="CB362" s="5">
        <f ca="1">IF(CB$4="",0,SUMPRODUCT(INDIRECT(ADDRESS($B68,$X$2)&amp;":"&amp;ADDRESS($B68,$X$2-1+CB$8)),INDIRECT(ADDRESS($B$24,$X$2)&amp;":"&amp;ADDRESS($B$24,$X$2-1+CB$8)),INDIRECT("rP!"&amp;ADDRESS(Prcsses!$B45,$X$2+$P$8-CB$8)&amp;":"&amp;ADDRESS(Prcsses!$B45,$X$2-1+$P$8))))</f>
        <v>193604.99611681435</v>
      </c>
      <c r="CC362" s="5">
        <f ca="1">IF(CC$4="",0,SUMPRODUCT(INDIRECT(ADDRESS($B68,$X$2)&amp;":"&amp;ADDRESS($B68,$X$2-1+CC$8)),INDIRECT(ADDRESS($B$24,$X$2)&amp;":"&amp;ADDRESS($B$24,$X$2-1+CC$8)),INDIRECT("rP!"&amp;ADDRESS(Prcsses!$B45,$X$2+$P$8-CC$8)&amp;":"&amp;ADDRESS(Prcsses!$B45,$X$2-1+$P$8))))</f>
        <v>193604.99611681435</v>
      </c>
      <c r="CD362" s="5">
        <f ca="1">IF(CD$4="",0,SUMPRODUCT(INDIRECT(ADDRESS($B68,$X$2)&amp;":"&amp;ADDRESS($B68,$X$2-1+CD$8)),INDIRECT(ADDRESS($B$24,$X$2)&amp;":"&amp;ADDRESS($B$24,$X$2-1+CD$8)),INDIRECT("rP!"&amp;ADDRESS(Prcsses!$B45,$X$2+$P$8-CD$8)&amp;":"&amp;ADDRESS(Prcsses!$B45,$X$2-1+$P$8))))</f>
        <v>193604.99611681435</v>
      </c>
      <c r="CE362" s="5">
        <f ca="1">IF(CE$4="",0,SUMPRODUCT(INDIRECT(ADDRESS($B68,$X$2)&amp;":"&amp;ADDRESS($B68,$X$2-1+CE$8)),INDIRECT(ADDRESS($B$24,$X$2)&amp;":"&amp;ADDRESS($B$24,$X$2-1+CE$8)),INDIRECT("rP!"&amp;ADDRESS(Prcsses!$B45,$X$2+$P$8-CE$8)&amp;":"&amp;ADDRESS(Prcsses!$B45,$X$2-1+$P$8))))</f>
        <v>193604.99611681435</v>
      </c>
      <c r="CF362" s="5">
        <f ca="1">IF(CF$4="",0,SUMPRODUCT(INDIRECT(ADDRESS($B68,$X$2)&amp;":"&amp;ADDRESS($B68,$X$2-1+CF$8)),INDIRECT(ADDRESS($B$24,$X$2)&amp;":"&amp;ADDRESS($B$24,$X$2-1+CF$8)),INDIRECT("rP!"&amp;ADDRESS(Prcsses!$B45,$X$2+$P$8-CF$8)&amp;":"&amp;ADDRESS(Prcsses!$B45,$X$2-1+$P$8))))</f>
        <v>0</v>
      </c>
    </row>
    <row r="363" spans="2:84" x14ac:dyDescent="0.3">
      <c r="B363" s="13">
        <f>ROW()</f>
        <v>363</v>
      </c>
      <c r="H363" s="1" t="str">
        <f t="shared" si="543"/>
        <v>Оплата себест. закупок и затрат</v>
      </c>
      <c r="I363" s="1" t="str">
        <f>Prcsses!I28</f>
        <v>Транспортные расходы</v>
      </c>
      <c r="M363" s="53" t="s">
        <v>18</v>
      </c>
      <c r="U363" s="5">
        <f t="shared" ca="1" si="542"/>
        <v>5237414.1340075182</v>
      </c>
      <c r="X363" s="5">
        <f ca="1">IF(X$4="",0,SUMPRODUCT(INDIRECT(ADDRESS($B69,$X$2)&amp;":"&amp;ADDRESS($B69,$X$2-1+X$8)),INDIRECT(ADDRESS($B$24,$X$2)&amp;":"&amp;ADDRESS($B$24,$X$2-1+X$8)),INDIRECT("rP!"&amp;ADDRESS(Prcsses!$B46,$X$2+$P$8-X$8)&amp;":"&amp;ADDRESS(Prcsses!$B46,$X$2-1+$P$8))))</f>
        <v>0</v>
      </c>
      <c r="Y363" s="5">
        <f ca="1">IF(Y$4="",0,SUMPRODUCT(INDIRECT(ADDRESS($B69,$X$2)&amp;":"&amp;ADDRESS($B69,$X$2-1+Y$8)),INDIRECT(ADDRESS($B$24,$X$2)&amp;":"&amp;ADDRESS($B$24,$X$2-1+Y$8)),INDIRECT("rP!"&amp;ADDRESS(Prcsses!$B46,$X$2+$P$8-Y$8)&amp;":"&amp;ADDRESS(Prcsses!$B46,$X$2-1+$P$8))))</f>
        <v>0</v>
      </c>
      <c r="Z363" s="5">
        <f ca="1">IF(Z$4="",0,SUMPRODUCT(INDIRECT(ADDRESS($B69,$X$2)&amp;":"&amp;ADDRESS($B69,$X$2-1+Z$8)),INDIRECT(ADDRESS($B$24,$X$2)&amp;":"&amp;ADDRESS($B$24,$X$2-1+Z$8)),INDIRECT("rP!"&amp;ADDRESS(Prcsses!$B46,$X$2+$P$8-Z$8)&amp;":"&amp;ADDRESS(Prcsses!$B46,$X$2-1+$P$8))))</f>
        <v>0</v>
      </c>
      <c r="AA363" s="5">
        <f ca="1">IF(AA$4="",0,SUMPRODUCT(INDIRECT(ADDRESS($B69,$X$2)&amp;":"&amp;ADDRESS($B69,$X$2-1+AA$8)),INDIRECT(ADDRESS($B$24,$X$2)&amp;":"&amp;ADDRESS($B$24,$X$2-1+AA$8)),INDIRECT("rP!"&amp;ADDRESS(Prcsses!$B46,$X$2+$P$8-AA$8)&amp;":"&amp;ADDRESS(Prcsses!$B46,$X$2-1+$P$8))))</f>
        <v>0</v>
      </c>
      <c r="AB363" s="5">
        <f ca="1">IF(AB$4="",0,SUMPRODUCT(INDIRECT(ADDRESS($B69,$X$2)&amp;":"&amp;ADDRESS($B69,$X$2-1+AB$8)),INDIRECT(ADDRESS($B$24,$X$2)&amp;":"&amp;ADDRESS($B$24,$X$2-1+AB$8)),INDIRECT("rP!"&amp;ADDRESS(Prcsses!$B46,$X$2+$P$8-AB$8)&amp;":"&amp;ADDRESS(Prcsses!$B46,$X$2-1+$P$8))))</f>
        <v>0</v>
      </c>
      <c r="AC363" s="5">
        <f ca="1">IF(AC$4="",0,SUMPRODUCT(INDIRECT(ADDRESS($B69,$X$2)&amp;":"&amp;ADDRESS($B69,$X$2-1+AC$8)),INDIRECT(ADDRESS($B$24,$X$2)&amp;":"&amp;ADDRESS($B$24,$X$2-1+AC$8)),INDIRECT("rP!"&amp;ADDRESS(Prcsses!$B46,$X$2+$P$8-AC$8)&amp;":"&amp;ADDRESS(Prcsses!$B46,$X$2-1+$P$8))))</f>
        <v>0</v>
      </c>
      <c r="AD363" s="5">
        <f ca="1">IF(AD$4="",0,SUMPRODUCT(INDIRECT(ADDRESS($B69,$X$2)&amp;":"&amp;ADDRESS($B69,$X$2-1+AD$8)),INDIRECT(ADDRESS($B$24,$X$2)&amp;":"&amp;ADDRESS($B$24,$X$2-1+AD$8)),INDIRECT("rP!"&amp;ADDRESS(Prcsses!$B46,$X$2+$P$8-AD$8)&amp;":"&amp;ADDRESS(Prcsses!$B46,$X$2-1+$P$8))))</f>
        <v>0</v>
      </c>
      <c r="AE363" s="5">
        <f ca="1">IF(AE$4="",0,SUMPRODUCT(INDIRECT(ADDRESS($B69,$X$2)&amp;":"&amp;ADDRESS($B69,$X$2-1+AE$8)),INDIRECT(ADDRESS($B$24,$X$2)&amp;":"&amp;ADDRESS($B$24,$X$2-1+AE$8)),INDIRECT("rP!"&amp;ADDRESS(Prcsses!$B46,$X$2+$P$8-AE$8)&amp;":"&amp;ADDRESS(Prcsses!$B46,$X$2-1+$P$8))))</f>
        <v>0</v>
      </c>
      <c r="AF363" s="5">
        <f ca="1">IF(AF$4="",0,SUMPRODUCT(INDIRECT(ADDRESS($B69,$X$2)&amp;":"&amp;ADDRESS($B69,$X$2-1+AF$8)),INDIRECT(ADDRESS($B$24,$X$2)&amp;":"&amp;ADDRESS($B$24,$X$2-1+AF$8)),INDIRECT("rP!"&amp;ADDRESS(Prcsses!$B46,$X$2+$P$8-AF$8)&amp;":"&amp;ADDRESS(Prcsses!$B46,$X$2-1+$P$8))))</f>
        <v>0</v>
      </c>
      <c r="AG363" s="5">
        <f ca="1">IF(AG$4="",0,SUMPRODUCT(INDIRECT(ADDRESS($B69,$X$2)&amp;":"&amp;ADDRESS($B69,$X$2-1+AG$8)),INDIRECT(ADDRESS($B$24,$X$2)&amp;":"&amp;ADDRESS($B$24,$X$2-1+AG$8)),INDIRECT("rP!"&amp;ADDRESS(Prcsses!$B46,$X$2+$P$8-AG$8)&amp;":"&amp;ADDRESS(Prcsses!$B46,$X$2-1+$P$8))))</f>
        <v>0</v>
      </c>
      <c r="AH363" s="5">
        <f ca="1">IF(AH$4="",0,SUMPRODUCT(INDIRECT(ADDRESS($B69,$X$2)&amp;":"&amp;ADDRESS($B69,$X$2-1+AH$8)),INDIRECT(ADDRESS($B$24,$X$2)&amp;":"&amp;ADDRESS($B$24,$X$2-1+AH$8)),INDIRECT("rP!"&amp;ADDRESS(Prcsses!$B46,$X$2+$P$8-AH$8)&amp;":"&amp;ADDRESS(Prcsses!$B46,$X$2-1+$P$8))))</f>
        <v>0</v>
      </c>
      <c r="AI363" s="5">
        <f ca="1">IF(AI$4="",0,SUMPRODUCT(INDIRECT(ADDRESS($B69,$X$2)&amp;":"&amp;ADDRESS($B69,$X$2-1+AI$8)),INDIRECT(ADDRESS($B$24,$X$2)&amp;":"&amp;ADDRESS($B$24,$X$2-1+AI$8)),INDIRECT("rP!"&amp;ADDRESS(Prcsses!$B46,$X$2+$P$8-AI$8)&amp;":"&amp;ADDRESS(Prcsses!$B46,$X$2-1+$P$8))))</f>
        <v>0</v>
      </c>
      <c r="AJ363" s="5">
        <f ca="1">IF(AJ$4="",0,SUMPRODUCT(INDIRECT(ADDRESS($B69,$X$2)&amp;":"&amp;ADDRESS($B69,$X$2-1+AJ$8)),INDIRECT(ADDRESS($B$24,$X$2)&amp;":"&amp;ADDRESS($B$24,$X$2-1+AJ$8)),INDIRECT("rP!"&amp;ADDRESS(Prcsses!$B46,$X$2+$P$8-AJ$8)&amp;":"&amp;ADDRESS(Prcsses!$B46,$X$2-1+$P$8))))</f>
        <v>5202</v>
      </c>
      <c r="AK363" s="5">
        <f ca="1">IF(AK$4="",0,SUMPRODUCT(INDIRECT(ADDRESS($B69,$X$2)&amp;":"&amp;ADDRESS($B69,$X$2-1+AK$8)),INDIRECT(ADDRESS($B$24,$X$2)&amp;":"&amp;ADDRESS($B$24,$X$2-1+AK$8)),INDIRECT("rP!"&amp;ADDRESS(Prcsses!$B46,$X$2+$P$8-AK$8)&amp;":"&amp;ADDRESS(Prcsses!$B46,$X$2-1+$P$8))))</f>
        <v>13525.2</v>
      </c>
      <c r="AL363" s="5">
        <f ca="1">IF(AL$4="",0,SUMPRODUCT(INDIRECT(ADDRESS($B69,$X$2)&amp;":"&amp;ADDRESS($B69,$X$2-1+AL$8)),INDIRECT(ADDRESS($B$24,$X$2)&amp;":"&amp;ADDRESS($B$24,$X$2-1+AL$8)),INDIRECT("rP!"&amp;ADDRESS(Prcsses!$B46,$X$2+$P$8-AL$8)&amp;":"&amp;ADDRESS(Prcsses!$B46,$X$2-1+$P$8))))</f>
        <v>19767.599999999999</v>
      </c>
      <c r="AM363" s="5">
        <f ca="1">IF(AM$4="",0,SUMPRODUCT(INDIRECT(ADDRESS($B69,$X$2)&amp;":"&amp;ADDRESS($B69,$X$2-1+AM$8)),INDIRECT(ADDRESS($B$24,$X$2)&amp;":"&amp;ADDRESS($B$24,$X$2-1+AM$8)),INDIRECT("rP!"&amp;ADDRESS(Prcsses!$B46,$X$2+$P$8-AM$8)&amp;":"&amp;ADDRESS(Prcsses!$B46,$X$2-1+$P$8))))</f>
        <v>26010</v>
      </c>
      <c r="AN363" s="5">
        <f ca="1">IF(AN$4="",0,SUMPRODUCT(INDIRECT(ADDRESS($B69,$X$2)&amp;":"&amp;ADDRESS($B69,$X$2-1+AN$8)),INDIRECT(ADDRESS($B$24,$X$2)&amp;":"&amp;ADDRESS($B$24,$X$2-1+AN$8)),INDIRECT("rP!"&amp;ADDRESS(Prcsses!$B46,$X$2+$P$8-AN$8)&amp;":"&amp;ADDRESS(Prcsses!$B46,$X$2-1+$P$8))))</f>
        <v>32252.400000000001</v>
      </c>
      <c r="AO363" s="5">
        <f ca="1">IF(AO$4="",0,SUMPRODUCT(INDIRECT(ADDRESS($B69,$X$2)&amp;":"&amp;ADDRESS($B69,$X$2-1+AO$8)),INDIRECT(ADDRESS($B$24,$X$2)&amp;":"&amp;ADDRESS($B$24,$X$2-1+AO$8)),INDIRECT("rP!"&amp;ADDRESS(Prcsses!$B46,$X$2+$P$8-AO$8)&amp;":"&amp;ADDRESS(Prcsses!$B46,$X$2-1+$P$8))))</f>
        <v>38494.800000000003</v>
      </c>
      <c r="AP363" s="5">
        <f ca="1">IF(AP$4="",0,SUMPRODUCT(INDIRECT(ADDRESS($B69,$X$2)&amp;":"&amp;ADDRESS($B69,$X$2-1+AP$8)),INDIRECT(ADDRESS($B$24,$X$2)&amp;":"&amp;ADDRESS($B$24,$X$2-1+AP$8)),INDIRECT("rP!"&amp;ADDRESS(Prcsses!$B46,$X$2+$P$8-AP$8)&amp;":"&amp;ADDRESS(Prcsses!$B46,$X$2-1+$P$8))))</f>
        <v>45215.784</v>
      </c>
      <c r="AQ363" s="5">
        <f ca="1">IF(AQ$4="",0,SUMPRODUCT(INDIRECT(ADDRESS($B69,$X$2)&amp;":"&amp;ADDRESS($B69,$X$2-1+AQ$8)),INDIRECT(ADDRESS($B$24,$X$2)&amp;":"&amp;ADDRESS($B$24,$X$2-1+AQ$8)),INDIRECT("rP!"&amp;ADDRESS(Prcsses!$B46,$X$2+$P$8-AQ$8)&amp;":"&amp;ADDRESS(Prcsses!$B46,$X$2-1+$P$8))))</f>
        <v>51999.191999999995</v>
      </c>
      <c r="AR363" s="5">
        <f ca="1">IF(AR$4="",0,SUMPRODUCT(INDIRECT(ADDRESS($B69,$X$2)&amp;":"&amp;ADDRESS($B69,$X$2-1+AR$8)),INDIRECT(ADDRESS($B$24,$X$2)&amp;":"&amp;ADDRESS($B$24,$X$2-1+AR$8)),INDIRECT("rP!"&amp;ADDRESS(Prcsses!$B46,$X$2+$P$8-AR$8)&amp;":"&amp;ADDRESS(Prcsses!$B46,$X$2-1+$P$8))))</f>
        <v>58366.439999999995</v>
      </c>
      <c r="AS363" s="5">
        <f ca="1">IF(AS$4="",0,SUMPRODUCT(INDIRECT(ADDRESS($B69,$X$2)&amp;":"&amp;ADDRESS($B69,$X$2-1+AS$8)),INDIRECT(ADDRESS($B$24,$X$2)&amp;":"&amp;ADDRESS($B$24,$X$2-1+AS$8)),INDIRECT("rP!"&amp;ADDRESS(Prcsses!$B46,$X$2+$P$8-AS$8)&amp;":"&amp;ADDRESS(Prcsses!$B46,$X$2-1+$P$8))))</f>
        <v>64733.687999999995</v>
      </c>
      <c r="AT363" s="5">
        <f ca="1">IF(AT$4="",0,SUMPRODUCT(INDIRECT(ADDRESS($B69,$X$2)&amp;":"&amp;ADDRESS($B69,$X$2-1+AT$8)),INDIRECT(ADDRESS($B$24,$X$2)&amp;":"&amp;ADDRESS($B$24,$X$2-1+AT$8)),INDIRECT("rP!"&amp;ADDRESS(Prcsses!$B46,$X$2+$P$8-AT$8)&amp;":"&amp;ADDRESS(Prcsses!$B46,$X$2-1+$P$8))))</f>
        <v>71100.935999999987</v>
      </c>
      <c r="AU363" s="5">
        <f ca="1">IF(AU$4="",0,SUMPRODUCT(INDIRECT(ADDRESS($B69,$X$2)&amp;":"&amp;ADDRESS($B69,$X$2-1+AU$8)),INDIRECT(ADDRESS($B$24,$X$2)&amp;":"&amp;ADDRESS($B$24,$X$2-1+AU$8)),INDIRECT("rP!"&amp;ADDRESS(Prcsses!$B46,$X$2+$P$8-AU$8)&amp;":"&amp;ADDRESS(Prcsses!$B46,$X$2-1+$P$8))))</f>
        <v>77468.183999999994</v>
      </c>
      <c r="AV363" s="5">
        <f ca="1">IF(AV$4="",0,SUMPRODUCT(INDIRECT(ADDRESS($B69,$X$2)&amp;":"&amp;ADDRESS($B69,$X$2-1+AV$8)),INDIRECT(ADDRESS($B$24,$X$2)&amp;":"&amp;ADDRESS($B$24,$X$2-1+AV$8)),INDIRECT("rP!"&amp;ADDRESS(Prcsses!$B46,$X$2+$P$8-AV$8)&amp;":"&amp;ADDRESS(Prcsses!$B46,$X$2-1+$P$8))))</f>
        <v>84705.622559999989</v>
      </c>
      <c r="AW363" s="5">
        <f ca="1">IF(AW$4="",0,SUMPRODUCT(INDIRECT(ADDRESS($B69,$X$2)&amp;":"&amp;ADDRESS($B69,$X$2-1+AW$8)),INDIRECT(ADDRESS($B$24,$X$2)&amp;":"&amp;ADDRESS($B$24,$X$2-1+AW$8)),INDIRECT("rP!"&amp;ADDRESS(Prcsses!$B46,$X$2+$P$8-AW$8)&amp;":"&amp;ADDRESS(Prcsses!$B46,$X$2-1+$P$8))))</f>
        <v>92006.733600000007</v>
      </c>
      <c r="AX363" s="5">
        <f ca="1">IF(AX$4="",0,SUMPRODUCT(INDIRECT(ADDRESS($B69,$X$2)&amp;":"&amp;ADDRESS($B69,$X$2-1+AX$8)),INDIRECT(ADDRESS($B$24,$X$2)&amp;":"&amp;ADDRESS($B$24,$X$2-1+AX$8)),INDIRECT("rP!"&amp;ADDRESS(Prcsses!$B46,$X$2+$P$8-AX$8)&amp;":"&amp;ADDRESS(Prcsses!$B46,$X$2-1+$P$8))))</f>
        <v>98501.326559999987</v>
      </c>
      <c r="AY363" s="5">
        <f ca="1">IF(AY$4="",0,SUMPRODUCT(INDIRECT(ADDRESS($B69,$X$2)&amp;":"&amp;ADDRESS($B69,$X$2-1+AY$8)),INDIRECT(ADDRESS($B$24,$X$2)&amp;":"&amp;ADDRESS($B$24,$X$2-1+AY$8)),INDIRECT("rP!"&amp;ADDRESS(Prcsses!$B46,$X$2+$P$8-AY$8)&amp;":"&amp;ADDRESS(Prcsses!$B46,$X$2-1+$P$8))))</f>
        <v>104995.91952</v>
      </c>
      <c r="AZ363" s="5">
        <f ca="1">IF(AZ$4="",0,SUMPRODUCT(INDIRECT(ADDRESS($B69,$X$2)&amp;":"&amp;ADDRESS($B69,$X$2-1+AZ$8)),INDIRECT(ADDRESS($B$24,$X$2)&amp;":"&amp;ADDRESS($B$24,$X$2-1+AZ$8)),INDIRECT("rP!"&amp;ADDRESS(Prcsses!$B46,$X$2+$P$8-AZ$8)&amp;":"&amp;ADDRESS(Prcsses!$B46,$X$2-1+$P$8))))</f>
        <v>111490.51248</v>
      </c>
      <c r="BA363" s="5">
        <f ca="1">IF(BA$4="",0,SUMPRODUCT(INDIRECT(ADDRESS($B69,$X$2)&amp;":"&amp;ADDRESS($B69,$X$2-1+BA$8)),INDIRECT(ADDRESS($B$24,$X$2)&amp;":"&amp;ADDRESS($B$24,$X$2-1+BA$8)),INDIRECT("rP!"&amp;ADDRESS(Prcsses!$B46,$X$2+$P$8-BA$8)&amp;":"&amp;ADDRESS(Prcsses!$B46,$X$2-1+$P$8))))</f>
        <v>117985.10544000001</v>
      </c>
      <c r="BB363" s="5">
        <f ca="1">IF(BB$4="",0,SUMPRODUCT(INDIRECT(ADDRESS($B69,$X$2)&amp;":"&amp;ADDRESS($B69,$X$2-1+BB$8)),INDIRECT(ADDRESS($B$24,$X$2)&amp;":"&amp;ADDRESS($B$24,$X$2-1+BB$8)),INDIRECT("rP!"&amp;ADDRESS(Prcsses!$B46,$X$2+$P$8-BB$8)&amp;":"&amp;ADDRESS(Prcsses!$B46,$X$2-1+$P$8))))</f>
        <v>125756.9683488</v>
      </c>
      <c r="BC363" s="5">
        <f ca="1">IF(BC$4="",0,SUMPRODUCT(INDIRECT(ADDRESS($B69,$X$2)&amp;":"&amp;ADDRESS($B69,$X$2-1+BC$8)),INDIRECT(ADDRESS($B$24,$X$2)&amp;":"&amp;ADDRESS($B$24,$X$2-1+BC$8)),INDIRECT("rP!"&amp;ADDRESS(Prcsses!$B46,$X$2+$P$8-BC$8)&amp;":"&amp;ADDRESS(Prcsses!$B46,$X$2-1+$P$8))))</f>
        <v>131385.61558079999</v>
      </c>
      <c r="BD363" s="5">
        <f ca="1">IF(BD$4="",0,SUMPRODUCT(INDIRECT(ADDRESS($B69,$X$2)&amp;":"&amp;ADDRESS($B69,$X$2-1+BD$8)),INDIRECT(ADDRESS($B$24,$X$2)&amp;":"&amp;ADDRESS($B$24,$X$2-1+BD$8)),INDIRECT("rP!"&amp;ADDRESS(Prcsses!$B46,$X$2+$P$8-BD$8)&amp;":"&amp;ADDRESS(Prcsses!$B46,$X$2-1+$P$8))))</f>
        <v>132489.69638400001</v>
      </c>
      <c r="BE363" s="5">
        <f ca="1">IF(BE$4="",0,SUMPRODUCT(INDIRECT(ADDRESS($B69,$X$2)&amp;":"&amp;ADDRESS($B69,$X$2-1+BE$8)),INDIRECT(ADDRESS($B$24,$X$2)&amp;":"&amp;ADDRESS($B$24,$X$2-1+BE$8)),INDIRECT("rP!"&amp;ADDRESS(Prcsses!$B46,$X$2+$P$8-BE$8)&amp;":"&amp;ADDRESS(Prcsses!$B46,$X$2-1+$P$8))))</f>
        <v>132489.69638400001</v>
      </c>
      <c r="BF363" s="5">
        <f ca="1">IF(BF$4="",0,SUMPRODUCT(INDIRECT(ADDRESS($B69,$X$2)&amp;":"&amp;ADDRESS($B69,$X$2-1+BF$8)),INDIRECT(ADDRESS($B$24,$X$2)&amp;":"&amp;ADDRESS($B$24,$X$2-1+BF$8)),INDIRECT("rP!"&amp;ADDRESS(Prcsses!$B46,$X$2+$P$8-BF$8)&amp;":"&amp;ADDRESS(Prcsses!$B46,$X$2-1+$P$8))))</f>
        <v>132489.69638400001</v>
      </c>
      <c r="BG363" s="5">
        <f ca="1">IF(BG$4="",0,SUMPRODUCT(INDIRECT(ADDRESS($B69,$X$2)&amp;":"&amp;ADDRESS($B69,$X$2-1+BG$8)),INDIRECT(ADDRESS($B$24,$X$2)&amp;":"&amp;ADDRESS($B$24,$X$2-1+BG$8)),INDIRECT("rP!"&amp;ADDRESS(Prcsses!$B46,$X$2+$P$8-BG$8)&amp;":"&amp;ADDRESS(Prcsses!$B46,$X$2-1+$P$8))))</f>
        <v>132489.69638400001</v>
      </c>
      <c r="BH363" s="5">
        <f ca="1">IF(BH$4="",0,SUMPRODUCT(INDIRECT(ADDRESS($B69,$X$2)&amp;":"&amp;ADDRESS($B69,$X$2-1+BH$8)),INDIRECT(ADDRESS($B$24,$X$2)&amp;":"&amp;ADDRESS($B$24,$X$2-1+BH$8)),INDIRECT("rP!"&amp;ADDRESS(Prcsses!$B46,$X$2+$P$8-BH$8)&amp;":"&amp;ADDRESS(Prcsses!$B46,$X$2-1+$P$8))))</f>
        <v>133814.59334784001</v>
      </c>
      <c r="BI363" s="5">
        <f ca="1">IF(BI$4="",0,SUMPRODUCT(INDIRECT(ADDRESS($B69,$X$2)&amp;":"&amp;ADDRESS($B69,$X$2-1+BI$8)),INDIRECT(ADDRESS($B$24,$X$2)&amp;":"&amp;ADDRESS($B$24,$X$2-1+BI$8)),INDIRECT("rP!"&amp;ADDRESS(Prcsses!$B46,$X$2+$P$8-BI$8)&amp;":"&amp;ADDRESS(Prcsses!$B46,$X$2-1+$P$8))))</f>
        <v>135139.49031168001</v>
      </c>
      <c r="BJ363" s="5">
        <f ca="1">IF(BJ$4="",0,SUMPRODUCT(INDIRECT(ADDRESS($B69,$X$2)&amp;":"&amp;ADDRESS($B69,$X$2-1+BJ$8)),INDIRECT(ADDRESS($B$24,$X$2)&amp;":"&amp;ADDRESS($B$24,$X$2-1+BJ$8)),INDIRECT("rP!"&amp;ADDRESS(Prcsses!$B46,$X$2+$P$8-BJ$8)&amp;":"&amp;ADDRESS(Prcsses!$B46,$X$2-1+$P$8))))</f>
        <v>135139.49031168001</v>
      </c>
      <c r="BK363" s="5">
        <f ca="1">IF(BK$4="",0,SUMPRODUCT(INDIRECT(ADDRESS($B69,$X$2)&amp;":"&amp;ADDRESS($B69,$X$2-1+BK$8)),INDIRECT(ADDRESS($B$24,$X$2)&amp;":"&amp;ADDRESS($B$24,$X$2-1+BK$8)),INDIRECT("rP!"&amp;ADDRESS(Prcsses!$B46,$X$2+$P$8-BK$8)&amp;":"&amp;ADDRESS(Prcsses!$B46,$X$2-1+$P$8))))</f>
        <v>135139.49031168001</v>
      </c>
      <c r="BL363" s="5">
        <f ca="1">IF(BL$4="",0,SUMPRODUCT(INDIRECT(ADDRESS($B69,$X$2)&amp;":"&amp;ADDRESS($B69,$X$2-1+BL$8)),INDIRECT(ADDRESS($B$24,$X$2)&amp;":"&amp;ADDRESS($B$24,$X$2-1+BL$8)),INDIRECT("rP!"&amp;ADDRESS(Prcsses!$B46,$X$2+$P$8-BL$8)&amp;":"&amp;ADDRESS(Prcsses!$B46,$X$2-1+$P$8))))</f>
        <v>135139.49031168001</v>
      </c>
      <c r="BM363" s="5">
        <f ca="1">IF(BM$4="",0,SUMPRODUCT(INDIRECT(ADDRESS($B69,$X$2)&amp;":"&amp;ADDRESS($B69,$X$2-1+BM$8)),INDIRECT(ADDRESS($B$24,$X$2)&amp;":"&amp;ADDRESS($B$24,$X$2-1+BM$8)),INDIRECT("rP!"&amp;ADDRESS(Prcsses!$B46,$X$2+$P$8-BM$8)&amp;":"&amp;ADDRESS(Prcsses!$B46,$X$2-1+$P$8))))</f>
        <v>135139.49031168001</v>
      </c>
      <c r="BN363" s="5">
        <f ca="1">IF(BN$4="",0,SUMPRODUCT(INDIRECT(ADDRESS($B69,$X$2)&amp;":"&amp;ADDRESS($B69,$X$2-1+BN$8)),INDIRECT(ADDRESS($B$24,$X$2)&amp;":"&amp;ADDRESS($B$24,$X$2-1+BN$8)),INDIRECT("rP!"&amp;ADDRESS(Prcsses!$B46,$X$2+$P$8-BN$8)&amp;":"&amp;ADDRESS(Prcsses!$B46,$X$2-1+$P$8))))</f>
        <v>136490.88521479681</v>
      </c>
      <c r="BO363" s="5">
        <f ca="1">IF(BO$4="",0,SUMPRODUCT(INDIRECT(ADDRESS($B69,$X$2)&amp;":"&amp;ADDRESS($B69,$X$2-1+BO$8)),INDIRECT(ADDRESS($B$24,$X$2)&amp;":"&amp;ADDRESS($B$24,$X$2-1+BO$8)),INDIRECT("rP!"&amp;ADDRESS(Prcsses!$B46,$X$2+$P$8-BO$8)&amp;":"&amp;ADDRESS(Prcsses!$B46,$X$2-1+$P$8))))</f>
        <v>137842.28011791359</v>
      </c>
      <c r="BP363" s="5">
        <f ca="1">IF(BP$4="",0,SUMPRODUCT(INDIRECT(ADDRESS($B69,$X$2)&amp;":"&amp;ADDRESS($B69,$X$2-1+BP$8)),INDIRECT(ADDRESS($B$24,$X$2)&amp;":"&amp;ADDRESS($B$24,$X$2-1+BP$8)),INDIRECT("rP!"&amp;ADDRESS(Prcsses!$B46,$X$2+$P$8-BP$8)&amp;":"&amp;ADDRESS(Prcsses!$B46,$X$2-1+$P$8))))</f>
        <v>137842.28011791359</v>
      </c>
      <c r="BQ363" s="5">
        <f ca="1">IF(BQ$4="",0,SUMPRODUCT(INDIRECT(ADDRESS($B69,$X$2)&amp;":"&amp;ADDRESS($B69,$X$2-1+BQ$8)),INDIRECT(ADDRESS($B$24,$X$2)&amp;":"&amp;ADDRESS($B$24,$X$2-1+BQ$8)),INDIRECT("rP!"&amp;ADDRESS(Prcsses!$B46,$X$2+$P$8-BQ$8)&amp;":"&amp;ADDRESS(Prcsses!$B46,$X$2-1+$P$8))))</f>
        <v>137842.28011791359</v>
      </c>
      <c r="BR363" s="5">
        <f ca="1">IF(BR$4="",0,SUMPRODUCT(INDIRECT(ADDRESS($B69,$X$2)&amp;":"&amp;ADDRESS($B69,$X$2-1+BR$8)),INDIRECT(ADDRESS($B$24,$X$2)&amp;":"&amp;ADDRESS($B$24,$X$2-1+BR$8)),INDIRECT("rP!"&amp;ADDRESS(Prcsses!$B46,$X$2+$P$8-BR$8)&amp;":"&amp;ADDRESS(Prcsses!$B46,$X$2-1+$P$8))))</f>
        <v>137842.28011791359</v>
      </c>
      <c r="BS363" s="5">
        <f ca="1">IF(BS$4="",0,SUMPRODUCT(INDIRECT(ADDRESS($B69,$X$2)&amp;":"&amp;ADDRESS($B69,$X$2-1+BS$8)),INDIRECT(ADDRESS($B$24,$X$2)&amp;":"&amp;ADDRESS($B$24,$X$2-1+BS$8)),INDIRECT("rP!"&amp;ADDRESS(Prcsses!$B46,$X$2+$P$8-BS$8)&amp;":"&amp;ADDRESS(Prcsses!$B46,$X$2-1+$P$8))))</f>
        <v>137842.28011791359</v>
      </c>
      <c r="BT363" s="5">
        <f ca="1">IF(BT$4="",0,SUMPRODUCT(INDIRECT(ADDRESS($B69,$X$2)&amp;":"&amp;ADDRESS($B69,$X$2-1+BT$8)),INDIRECT(ADDRESS($B$24,$X$2)&amp;":"&amp;ADDRESS($B$24,$X$2-1+BT$8)),INDIRECT("rP!"&amp;ADDRESS(Prcsses!$B46,$X$2+$P$8-BT$8)&amp;":"&amp;ADDRESS(Prcsses!$B46,$X$2-1+$P$8))))</f>
        <v>139220.70291909273</v>
      </c>
      <c r="BU363" s="5">
        <f ca="1">IF(BU$4="",0,SUMPRODUCT(INDIRECT(ADDRESS($B69,$X$2)&amp;":"&amp;ADDRESS($B69,$X$2-1+BU$8)),INDIRECT(ADDRESS($B$24,$X$2)&amp;":"&amp;ADDRESS($B$24,$X$2-1+BU$8)),INDIRECT("rP!"&amp;ADDRESS(Prcsses!$B46,$X$2+$P$8-BU$8)&amp;":"&amp;ADDRESS(Prcsses!$B46,$X$2-1+$P$8))))</f>
        <v>140599.12572027184</v>
      </c>
      <c r="BV363" s="5">
        <f ca="1">IF(BV$4="",0,SUMPRODUCT(INDIRECT(ADDRESS($B69,$X$2)&amp;":"&amp;ADDRESS($B69,$X$2-1+BV$8)),INDIRECT(ADDRESS($B$24,$X$2)&amp;":"&amp;ADDRESS($B$24,$X$2-1+BV$8)),INDIRECT("rP!"&amp;ADDRESS(Prcsses!$B46,$X$2+$P$8-BV$8)&amp;":"&amp;ADDRESS(Prcsses!$B46,$X$2-1+$P$8))))</f>
        <v>140599.12572027184</v>
      </c>
      <c r="BW363" s="5">
        <f ca="1">IF(BW$4="",0,SUMPRODUCT(INDIRECT(ADDRESS($B69,$X$2)&amp;":"&amp;ADDRESS($B69,$X$2-1+BW$8)),INDIRECT(ADDRESS($B$24,$X$2)&amp;":"&amp;ADDRESS($B$24,$X$2-1+BW$8)),INDIRECT("rP!"&amp;ADDRESS(Prcsses!$B46,$X$2+$P$8-BW$8)&amp;":"&amp;ADDRESS(Prcsses!$B46,$X$2-1+$P$8))))</f>
        <v>140599.12572027184</v>
      </c>
      <c r="BX363" s="5">
        <f ca="1">IF(BX$4="",0,SUMPRODUCT(INDIRECT(ADDRESS($B69,$X$2)&amp;":"&amp;ADDRESS($B69,$X$2-1+BX$8)),INDIRECT(ADDRESS($B$24,$X$2)&amp;":"&amp;ADDRESS($B$24,$X$2-1+BX$8)),INDIRECT("rP!"&amp;ADDRESS(Prcsses!$B46,$X$2+$P$8-BX$8)&amp;":"&amp;ADDRESS(Prcsses!$B46,$X$2-1+$P$8))))</f>
        <v>140599.12572027184</v>
      </c>
      <c r="BY363" s="5">
        <f ca="1">IF(BY$4="",0,SUMPRODUCT(INDIRECT(ADDRESS($B69,$X$2)&amp;":"&amp;ADDRESS($B69,$X$2-1+BY$8)),INDIRECT(ADDRESS($B$24,$X$2)&amp;":"&amp;ADDRESS($B$24,$X$2-1+BY$8)),INDIRECT("rP!"&amp;ADDRESS(Prcsses!$B46,$X$2+$P$8-BY$8)&amp;":"&amp;ADDRESS(Prcsses!$B46,$X$2-1+$P$8))))</f>
        <v>140599.12572027184</v>
      </c>
      <c r="BZ363" s="5">
        <f ca="1">IF(BZ$4="",0,SUMPRODUCT(INDIRECT(ADDRESS($B69,$X$2)&amp;":"&amp;ADDRESS($B69,$X$2-1+BZ$8)),INDIRECT(ADDRESS($B$24,$X$2)&amp;":"&amp;ADDRESS($B$24,$X$2-1+BZ$8)),INDIRECT("rP!"&amp;ADDRESS(Prcsses!$B46,$X$2+$P$8-BZ$8)&amp;":"&amp;ADDRESS(Prcsses!$B46,$X$2-1+$P$8))))</f>
        <v>142005.11697747456</v>
      </c>
      <c r="CA363" s="5">
        <f ca="1">IF(CA$4="",0,SUMPRODUCT(INDIRECT(ADDRESS($B69,$X$2)&amp;":"&amp;ADDRESS($B69,$X$2-1+CA$8)),INDIRECT(ADDRESS($B$24,$X$2)&amp;":"&amp;ADDRESS($B$24,$X$2-1+CA$8)),INDIRECT("rP!"&amp;ADDRESS(Prcsses!$B46,$X$2+$P$8-CA$8)&amp;":"&amp;ADDRESS(Prcsses!$B46,$X$2-1+$P$8))))</f>
        <v>143411.10823467729</v>
      </c>
      <c r="CB363" s="5">
        <f ca="1">IF(CB$4="",0,SUMPRODUCT(INDIRECT(ADDRESS($B69,$X$2)&amp;":"&amp;ADDRESS($B69,$X$2-1+CB$8)),INDIRECT(ADDRESS($B$24,$X$2)&amp;":"&amp;ADDRESS($B$24,$X$2-1+CB$8)),INDIRECT("rP!"&amp;ADDRESS(Prcsses!$B46,$X$2+$P$8-CB$8)&amp;":"&amp;ADDRESS(Prcsses!$B46,$X$2-1+$P$8))))</f>
        <v>143411.10823467729</v>
      </c>
      <c r="CC363" s="5">
        <f ca="1">IF(CC$4="",0,SUMPRODUCT(INDIRECT(ADDRESS($B69,$X$2)&amp;":"&amp;ADDRESS($B69,$X$2-1+CC$8)),INDIRECT(ADDRESS($B$24,$X$2)&amp;":"&amp;ADDRESS($B$24,$X$2-1+CC$8)),INDIRECT("rP!"&amp;ADDRESS(Prcsses!$B46,$X$2+$P$8-CC$8)&amp;":"&amp;ADDRESS(Prcsses!$B46,$X$2-1+$P$8))))</f>
        <v>143411.10823467729</v>
      </c>
      <c r="CD363" s="5">
        <f ca="1">IF(CD$4="",0,SUMPRODUCT(INDIRECT(ADDRESS($B69,$X$2)&amp;":"&amp;ADDRESS($B69,$X$2-1+CD$8)),INDIRECT(ADDRESS($B$24,$X$2)&amp;":"&amp;ADDRESS($B$24,$X$2-1+CD$8)),INDIRECT("rP!"&amp;ADDRESS(Prcsses!$B46,$X$2+$P$8-CD$8)&amp;":"&amp;ADDRESS(Prcsses!$B46,$X$2-1+$P$8))))</f>
        <v>143411.10823467729</v>
      </c>
      <c r="CE363" s="5">
        <f ca="1">IF(CE$4="",0,SUMPRODUCT(INDIRECT(ADDRESS($B69,$X$2)&amp;":"&amp;ADDRESS($B69,$X$2-1+CE$8)),INDIRECT(ADDRESS($B$24,$X$2)&amp;":"&amp;ADDRESS($B$24,$X$2-1+CE$8)),INDIRECT("rP!"&amp;ADDRESS(Prcsses!$B46,$X$2+$P$8-CE$8)&amp;":"&amp;ADDRESS(Prcsses!$B46,$X$2-1+$P$8))))</f>
        <v>143411.10823467729</v>
      </c>
      <c r="CF363" s="5">
        <f ca="1">IF(CF$4="",0,SUMPRODUCT(INDIRECT(ADDRESS($B69,$X$2)&amp;":"&amp;ADDRESS($B69,$X$2-1+CF$8)),INDIRECT(ADDRESS($B$24,$X$2)&amp;":"&amp;ADDRESS($B$24,$X$2-1+CF$8)),INDIRECT("rP!"&amp;ADDRESS(Prcsses!$B46,$X$2+$P$8-CF$8)&amp;":"&amp;ADDRESS(Prcsses!$B46,$X$2-1+$P$8))))</f>
        <v>0</v>
      </c>
    </row>
    <row r="364" spans="2:84" s="26" customFormat="1" ht="12" x14ac:dyDescent="0.25">
      <c r="B364" s="13"/>
      <c r="M364" s="55"/>
      <c r="N364" s="44" t="s">
        <v>21</v>
      </c>
      <c r="O364" s="45"/>
      <c r="P364" s="46"/>
      <c r="Q364" s="89"/>
      <c r="U364" s="41"/>
      <c r="V364" s="42"/>
      <c r="W364" s="43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</row>
    <row r="366" spans="2:84" x14ac:dyDescent="0.3">
      <c r="B366" s="13">
        <f>ROW()</f>
        <v>366</v>
      </c>
      <c r="H366" s="1" t="s">
        <v>158</v>
      </c>
      <c r="M366" s="53" t="s">
        <v>18</v>
      </c>
      <c r="P366" s="72" t="str">
        <f>Lists!$AI$10</f>
        <v>CF(-)</v>
      </c>
      <c r="U366" s="5">
        <f ca="1">SUM(INDIRECT(ADDRESS($B366,$X$2)&amp;":"&amp;ADDRESS($B366,$X$2-1+$P$8)))</f>
        <v>24537483.414959986</v>
      </c>
      <c r="X366" s="5">
        <f ca="1">IF(X$4="",0,$P367*(IF(X$1=1,SUMIFS(INDIRECT(ADDRESS($B$161,$X$2)&amp;":"&amp;ADDRESS($B$161,$X$2-1+$P$8)),INDIRECT(ADDRESS(1,$X$2)&amp;":"&amp;ADDRESS(1,$X$2-1+$P$8)),"&gt;="&amp;1,INDIRECT(ADDRESS(1,$X$2)&amp;":"&amp;ADDRESS(1,$X$2-1+$P$8)),"&lt;="&amp;INT($P369))+($P369-INT($P369))*SUMIFS(INDIRECT(ADDRESS($B$161,$X$2)&amp;":"&amp;ADDRESS($B$161,$X$2-1+$P$8)),INDIRECT(ADDRESS(1,$X$2)&amp;":"&amp;ADDRESS(1,$X$2-1+$P$8)),INT($P369)+1),0)+($P369-INT($P369))*SUMIFS(INDIRECT(ADDRESS($B$161,$X$2)&amp;":"&amp;ADDRESS($B$161,$X$2-1+$P$8)),INDIRECT(ADDRESS(1,$X$2)&amp;":"&amp;ADDRESS(1,$X$2-1+$P$8)),X$1+INT($P369)+1)+(INT($P369)+1-$P369)*SUMIFS(INDIRECT(ADDRESS($B$161,$X$2)&amp;":"&amp;ADDRESS($B$161,$X$2-1+$P$8)),INDIRECT(ADDRESS(1,$X$2)&amp;":"&amp;ADDRESS(1,$X$2-1+$P$8)),X$1+INT($P369)))+$P370*((-$P372-INT(-$P372))*SUMIFS(INDIRECT(ADDRESS($B$161,$X$2)&amp;":"&amp;ADDRESS($B$161,$X$2-1+$P$8)),INDIRECT(ADDRESS(1,$X$2)&amp;":"&amp;ADDRESS(1,$X$2-1+$P$8)),X$1+INT(-$P372)+1)+(INT(-$P372)+1+$P372)*SUMIFS(INDIRECT(ADDRESS($B$161,$X$2)&amp;":"&amp;ADDRESS($B$161,$X$2-1+$P$8)),INDIRECT(ADDRESS(1,$X$2)&amp;":"&amp;ADDRESS(1,$X$2-1+$P$8)),X$1+INT(-$P372))))</f>
        <v>0</v>
      </c>
      <c r="Y366" s="5">
        <f t="shared" ref="Y366:AI366" ca="1" si="544">IF(Y$4="",0,$P367*(IF(Y$1=1,SUMIFS(INDIRECT(ADDRESS($B$161,$X$2)&amp;":"&amp;ADDRESS($B$161,$X$2-1+$P$8)),INDIRECT(ADDRESS(1,$X$2)&amp;":"&amp;ADDRESS(1,$X$2-1+$P$8)),"&gt;="&amp;1,INDIRECT(ADDRESS(1,$X$2)&amp;":"&amp;ADDRESS(1,$X$2-1+$P$8)),"&lt;="&amp;INT($P369))+($P369-INT($P369))*SUMIFS(INDIRECT(ADDRESS($B$161,$X$2)&amp;":"&amp;ADDRESS($B$161,$X$2-1+$P$8)),INDIRECT(ADDRESS(1,$X$2)&amp;":"&amp;ADDRESS(1,$X$2-1+$P$8)),INT($P369)+1),0)+($P369-INT($P369))*SUMIFS(INDIRECT(ADDRESS($B$161,$X$2)&amp;":"&amp;ADDRESS($B$161,$X$2-1+$P$8)),INDIRECT(ADDRESS(1,$X$2)&amp;":"&amp;ADDRESS(1,$X$2-1+$P$8)),Y$1+INT($P369)+1)+(INT($P369)+1-$P369)*SUMIFS(INDIRECT(ADDRESS($B$161,$X$2)&amp;":"&amp;ADDRESS($B$161,$X$2-1+$P$8)),INDIRECT(ADDRESS(1,$X$2)&amp;":"&amp;ADDRESS(1,$X$2-1+$P$8)),Y$1+INT($P369)))+$P370*((-$P372-INT(-$P372))*SUMIFS(INDIRECT(ADDRESS($B$161,$X$2)&amp;":"&amp;ADDRESS($B$161,$X$2-1+$P$8)),INDIRECT(ADDRESS(1,$X$2)&amp;":"&amp;ADDRESS(1,$X$2-1+$P$8)),Y$1+INT(-$P372)+1)+(INT(-$P372)+1+$P372)*SUMIFS(INDIRECT(ADDRESS($B$161,$X$2)&amp;":"&amp;ADDRESS($B$161,$X$2-1+$P$8)),INDIRECT(ADDRESS(1,$X$2)&amp;":"&amp;ADDRESS(1,$X$2-1+$P$8)),Y$1+INT(-$P372))))</f>
        <v>0</v>
      </c>
      <c r="Z366" s="5">
        <f t="shared" ca="1" si="544"/>
        <v>0</v>
      </c>
      <c r="AA366" s="5">
        <f t="shared" ca="1" si="544"/>
        <v>0</v>
      </c>
      <c r="AB366" s="5">
        <f t="shared" ca="1" si="544"/>
        <v>0</v>
      </c>
      <c r="AC366" s="5">
        <f t="shared" ca="1" si="544"/>
        <v>0</v>
      </c>
      <c r="AD366" s="5">
        <f t="shared" ca="1" si="544"/>
        <v>0</v>
      </c>
      <c r="AE366" s="5">
        <f t="shared" ca="1" si="544"/>
        <v>0</v>
      </c>
      <c r="AF366" s="5">
        <f t="shared" ca="1" si="544"/>
        <v>0</v>
      </c>
      <c r="AG366" s="5">
        <f t="shared" ca="1" si="544"/>
        <v>0</v>
      </c>
      <c r="AH366" s="5">
        <f t="shared" ca="1" si="544"/>
        <v>0</v>
      </c>
      <c r="AI366" s="5">
        <f t="shared" ca="1" si="544"/>
        <v>0</v>
      </c>
      <c r="AJ366" s="5">
        <f t="shared" ref="AJ366:CF366" ca="1" si="545">IF(AJ$4="",0,$P367*(IF(AJ$1=1,SUMIFS(INDIRECT(ADDRESS($B$161,$X$2)&amp;":"&amp;ADDRESS($B$161,$X$2-1+$P$8)),INDIRECT(ADDRESS(1,$X$2)&amp;":"&amp;ADDRESS(1,$X$2-1+$P$8)),"&gt;="&amp;1,INDIRECT(ADDRESS(1,$X$2)&amp;":"&amp;ADDRESS(1,$X$2-1+$P$8)),"&lt;="&amp;INT($P369))+($P369-INT($P369))*SUMIFS(INDIRECT(ADDRESS($B$161,$X$2)&amp;":"&amp;ADDRESS($B$161,$X$2-1+$P$8)),INDIRECT(ADDRESS(1,$X$2)&amp;":"&amp;ADDRESS(1,$X$2-1+$P$8)),INT($P369)+1),0)+($P369-INT($P369))*SUMIFS(INDIRECT(ADDRESS($B$161,$X$2)&amp;":"&amp;ADDRESS($B$161,$X$2-1+$P$8)),INDIRECT(ADDRESS(1,$X$2)&amp;":"&amp;ADDRESS(1,$X$2-1+$P$8)),AJ$1+INT($P369)+1)+(INT($P369)+1-$P369)*SUMIFS(INDIRECT(ADDRESS($B$161,$X$2)&amp;":"&amp;ADDRESS($B$161,$X$2-1+$P$8)),INDIRECT(ADDRESS(1,$X$2)&amp;":"&amp;ADDRESS(1,$X$2-1+$P$8)),AJ$1+INT($P369)))+$P370*((-$P372-INT(-$P372))*SUMIFS(INDIRECT(ADDRESS($B$161,$X$2)&amp;":"&amp;ADDRESS($B$161,$X$2-1+$P$8)),INDIRECT(ADDRESS(1,$X$2)&amp;":"&amp;ADDRESS(1,$X$2-1+$P$8)),AJ$1+INT(-$P372)+1)+(INT(-$P372)+1+$P372)*SUMIFS(INDIRECT(ADDRESS($B$161,$X$2)&amp;":"&amp;ADDRESS($B$161,$X$2-1+$P$8)),INDIRECT(ADDRESS(1,$X$2)&amp;":"&amp;ADDRESS(1,$X$2-1+$P$8)),AJ$1+INT(-$P372))))</f>
        <v>24720</v>
      </c>
      <c r="AK366" s="5">
        <f t="shared" ca="1" si="545"/>
        <v>82400</v>
      </c>
      <c r="AL366" s="5">
        <f t="shared" ca="1" si="545"/>
        <v>82400</v>
      </c>
      <c r="AM366" s="5">
        <f t="shared" ca="1" si="545"/>
        <v>107120</v>
      </c>
      <c r="AN366" s="5">
        <f t="shared" ca="1" si="545"/>
        <v>164800</v>
      </c>
      <c r="AO366" s="5">
        <f t="shared" ca="1" si="545"/>
        <v>164800</v>
      </c>
      <c r="AP366" s="5">
        <f t="shared" ca="1" si="545"/>
        <v>189520</v>
      </c>
      <c r="AQ366" s="5">
        <f t="shared" ca="1" si="545"/>
        <v>247200</v>
      </c>
      <c r="AR366" s="5">
        <f t="shared" ca="1" si="545"/>
        <v>247200</v>
      </c>
      <c r="AS366" s="5">
        <f t="shared" ca="1" si="545"/>
        <v>271920</v>
      </c>
      <c r="AT366" s="5">
        <f t="shared" ca="1" si="545"/>
        <v>329600</v>
      </c>
      <c r="AU366" s="5">
        <f t="shared" ca="1" si="545"/>
        <v>329600</v>
      </c>
      <c r="AV366" s="5">
        <f t="shared" ca="1" si="545"/>
        <v>332566.39999999997</v>
      </c>
      <c r="AW366" s="5">
        <f t="shared" ca="1" si="545"/>
        <v>364949.6</v>
      </c>
      <c r="AX366" s="5">
        <f t="shared" ca="1" si="545"/>
        <v>424360</v>
      </c>
      <c r="AY366" s="5">
        <f t="shared" ca="1" si="545"/>
        <v>424360</v>
      </c>
      <c r="AZ366" s="5">
        <f t="shared" ca="1" si="545"/>
        <v>449821.6</v>
      </c>
      <c r="BA366" s="5">
        <f t="shared" ca="1" si="545"/>
        <v>509232</v>
      </c>
      <c r="BB366" s="5">
        <f t="shared" ca="1" si="545"/>
        <v>509232</v>
      </c>
      <c r="BC366" s="5">
        <f t="shared" ca="1" si="545"/>
        <v>509232</v>
      </c>
      <c r="BD366" s="5">
        <f t="shared" ca="1" si="545"/>
        <v>534693.6</v>
      </c>
      <c r="BE366" s="5">
        <f t="shared" ca="1" si="545"/>
        <v>594104</v>
      </c>
      <c r="BF366" s="5">
        <f t="shared" ca="1" si="545"/>
        <v>594104</v>
      </c>
      <c r="BG366" s="5">
        <f t="shared" ca="1" si="545"/>
        <v>594104</v>
      </c>
      <c r="BH366" s="5">
        <f t="shared" ca="1" si="545"/>
        <v>599450.93599999999</v>
      </c>
      <c r="BI366" s="5">
        <f t="shared" ca="1" si="545"/>
        <v>611927.12</v>
      </c>
      <c r="BJ366" s="5">
        <f t="shared" ca="1" si="545"/>
        <v>611927.12</v>
      </c>
      <c r="BK366" s="5">
        <f t="shared" ca="1" si="545"/>
        <v>611927.12</v>
      </c>
      <c r="BL366" s="5">
        <f t="shared" ca="1" si="545"/>
        <v>611927.12</v>
      </c>
      <c r="BM366" s="5">
        <f t="shared" ca="1" si="545"/>
        <v>611927.12</v>
      </c>
      <c r="BN366" s="5">
        <f t="shared" ca="1" si="545"/>
        <v>611927.12</v>
      </c>
      <c r="BO366" s="5">
        <f t="shared" ca="1" si="545"/>
        <v>611927.12</v>
      </c>
      <c r="BP366" s="5">
        <f t="shared" ca="1" si="545"/>
        <v>638152.56799999997</v>
      </c>
      <c r="BQ366" s="5">
        <f t="shared" ca="1" si="545"/>
        <v>699345.28</v>
      </c>
      <c r="BR366" s="5">
        <f t="shared" ca="1" si="545"/>
        <v>699345.28</v>
      </c>
      <c r="BS366" s="5">
        <f t="shared" ca="1" si="545"/>
        <v>699345.28</v>
      </c>
      <c r="BT366" s="5">
        <f t="shared" ca="1" si="545"/>
        <v>705639.38751999999</v>
      </c>
      <c r="BU366" s="5">
        <f t="shared" ca="1" si="545"/>
        <v>720325.63839999994</v>
      </c>
      <c r="BV366" s="5">
        <f t="shared" ca="1" si="545"/>
        <v>720325.63839999994</v>
      </c>
      <c r="BW366" s="5">
        <f t="shared" ca="1" si="545"/>
        <v>720325.63839999994</v>
      </c>
      <c r="BX366" s="5">
        <f t="shared" ca="1" si="545"/>
        <v>720325.63839999994</v>
      </c>
      <c r="BY366" s="5">
        <f t="shared" ca="1" si="545"/>
        <v>720325.63839999994</v>
      </c>
      <c r="BZ366" s="5">
        <f t="shared" ca="1" si="545"/>
        <v>720325.63839999994</v>
      </c>
      <c r="CA366" s="5">
        <f t="shared" ca="1" si="545"/>
        <v>720325.63839999994</v>
      </c>
      <c r="CB366" s="5">
        <f t="shared" ca="1" si="545"/>
        <v>720325.63839999994</v>
      </c>
      <c r="CC366" s="5">
        <f t="shared" ca="1" si="545"/>
        <v>747337.84983999992</v>
      </c>
      <c r="CD366" s="5">
        <f t="shared" ca="1" si="545"/>
        <v>810366.34319999989</v>
      </c>
      <c r="CE366" s="5">
        <f t="shared" ca="1" si="545"/>
        <v>810366.34319999989</v>
      </c>
      <c r="CF366" s="5">
        <f t="shared" ca="1" si="545"/>
        <v>0</v>
      </c>
    </row>
    <row r="367" spans="2:84" x14ac:dyDescent="0.3">
      <c r="B367" s="13">
        <f>ROW()</f>
        <v>367</v>
      </c>
      <c r="H367" s="1" t="str">
        <f t="shared" ref="H367:H372" si="546">$H$366</f>
        <v>Выплата з/п коммерческого персонала</v>
      </c>
      <c r="I367" s="1" t="s">
        <v>159</v>
      </c>
      <c r="M367" s="53" t="s">
        <v>16</v>
      </c>
      <c r="O367" s="82"/>
      <c r="P367" s="86">
        <v>0.3</v>
      </c>
      <c r="W367" s="34"/>
    </row>
    <row r="368" spans="2:84" x14ac:dyDescent="0.3">
      <c r="B368" s="13">
        <f>ROW()</f>
        <v>368</v>
      </c>
      <c r="H368" s="1" t="str">
        <f t="shared" si="546"/>
        <v>Выплата з/п коммерческого персонала</v>
      </c>
      <c r="I368" s="1" t="s">
        <v>160</v>
      </c>
      <c r="M368" s="53" t="s">
        <v>78</v>
      </c>
      <c r="O368" s="82"/>
      <c r="P368" s="87">
        <v>0</v>
      </c>
      <c r="W368" s="34"/>
    </row>
    <row r="369" spans="2:84" x14ac:dyDescent="0.3">
      <c r="B369" s="13">
        <f>ROW()</f>
        <v>369</v>
      </c>
      <c r="H369" s="1" t="str">
        <f t="shared" si="546"/>
        <v>Выплата з/п коммерческого персонала</v>
      </c>
      <c r="I369" s="1" t="s">
        <v>161</v>
      </c>
      <c r="M369" s="53" t="s">
        <v>39</v>
      </c>
      <c r="P369" s="100">
        <f>IF(SUMIFS(Lists!$M:$M,Lists!$I:$I,$P$6)=0,0,$P368/SUMIFS(Lists!$M:$M,Lists!$I:$I,$P$6))</f>
        <v>0</v>
      </c>
      <c r="W369" s="34"/>
    </row>
    <row r="370" spans="2:84" x14ac:dyDescent="0.3">
      <c r="B370" s="13">
        <f>ROW()</f>
        <v>370</v>
      </c>
      <c r="H370" s="1" t="str">
        <f t="shared" si="546"/>
        <v>Выплата з/п коммерческого персонала</v>
      </c>
      <c r="I370" s="1" t="s">
        <v>162</v>
      </c>
      <c r="M370" s="53" t="s">
        <v>16</v>
      </c>
      <c r="P370" s="101">
        <f>1-P367</f>
        <v>0.7</v>
      </c>
      <c r="W370" s="34"/>
    </row>
    <row r="371" spans="2:84" x14ac:dyDescent="0.3">
      <c r="B371" s="13">
        <f>ROW()</f>
        <v>371</v>
      </c>
      <c r="H371" s="1" t="str">
        <f t="shared" si="546"/>
        <v>Выплата з/п коммерческого персонала</v>
      </c>
      <c r="I371" s="1" t="s">
        <v>163</v>
      </c>
      <c r="M371" s="53" t="s">
        <v>78</v>
      </c>
      <c r="O371" s="82"/>
      <c r="P371" s="87">
        <v>30</v>
      </c>
      <c r="W371" s="34"/>
    </row>
    <row r="372" spans="2:84" x14ac:dyDescent="0.3">
      <c r="B372" s="13">
        <f>ROW()</f>
        <v>372</v>
      </c>
      <c r="H372" s="1" t="str">
        <f t="shared" si="546"/>
        <v>Выплата з/п коммерческого персонала</v>
      </c>
      <c r="I372" s="1" t="s">
        <v>161</v>
      </c>
      <c r="M372" s="53" t="s">
        <v>39</v>
      </c>
      <c r="P372" s="100">
        <f>IF(SUMIFS(Lists!$M:$M,Lists!$I:$I,$P$6)=0,0,$P371/SUMIFS(Lists!$M:$M,Lists!$I:$I,$P$6))</f>
        <v>1</v>
      </c>
      <c r="W372" s="34"/>
    </row>
    <row r="373" spans="2:84" x14ac:dyDescent="0.3">
      <c r="B373" s="13">
        <f>ROW()</f>
        <v>373</v>
      </c>
    </row>
    <row r="374" spans="2:84" x14ac:dyDescent="0.3">
      <c r="B374" s="13">
        <f>ROW()</f>
        <v>374</v>
      </c>
      <c r="H374" s="1" t="s">
        <v>165</v>
      </c>
      <c r="M374" s="53" t="s">
        <v>18</v>
      </c>
      <c r="P374" s="72" t="str">
        <f>Lists!$AI$10</f>
        <v>CF(-)</v>
      </c>
      <c r="U374" s="5">
        <f ca="1">SUM(INDIRECT(ADDRESS($B374,$X$2)&amp;":"&amp;ADDRESS($B374,$X$2-1+$P$8)))</f>
        <v>253116194.59229174</v>
      </c>
      <c r="X374" s="5">
        <f t="shared" ref="X374:AI374" ca="1" si="547">IF(X$4="",0,SUM(X375:X380))</f>
        <v>0</v>
      </c>
      <c r="Y374" s="5">
        <f t="shared" ca="1" si="547"/>
        <v>0</v>
      </c>
      <c r="Z374" s="5">
        <f t="shared" ca="1" si="547"/>
        <v>0</v>
      </c>
      <c r="AA374" s="5">
        <f t="shared" ca="1" si="547"/>
        <v>0</v>
      </c>
      <c r="AB374" s="5">
        <f t="shared" ca="1" si="547"/>
        <v>0</v>
      </c>
      <c r="AC374" s="5">
        <f t="shared" ca="1" si="547"/>
        <v>0</v>
      </c>
      <c r="AD374" s="5">
        <f t="shared" ca="1" si="547"/>
        <v>0</v>
      </c>
      <c r="AE374" s="5">
        <f t="shared" ca="1" si="547"/>
        <v>0</v>
      </c>
      <c r="AF374" s="5">
        <f t="shared" ca="1" si="547"/>
        <v>0</v>
      </c>
      <c r="AG374" s="5">
        <f t="shared" ca="1" si="547"/>
        <v>0</v>
      </c>
      <c r="AH374" s="5">
        <f t="shared" ca="1" si="547"/>
        <v>0</v>
      </c>
      <c r="AI374" s="5">
        <f t="shared" ca="1" si="547"/>
        <v>0</v>
      </c>
      <c r="AJ374" s="5">
        <f t="shared" ref="AJ374:CF374" ca="1" si="548">IF(AJ$4="",0,SUM(AJ375:AJ380))</f>
        <v>46414.374999999993</v>
      </c>
      <c r="AK374" s="5">
        <f t="shared" ca="1" si="548"/>
        <v>462817.62499999994</v>
      </c>
      <c r="AL374" s="5">
        <f t="shared" ca="1" si="548"/>
        <v>719555.42500000005</v>
      </c>
      <c r="AM374" s="5">
        <f t="shared" ca="1" si="548"/>
        <v>976823.67500000005</v>
      </c>
      <c r="AN374" s="5">
        <f t="shared" ca="1" si="548"/>
        <v>1234357.1499999999</v>
      </c>
      <c r="AO374" s="5">
        <f t="shared" ca="1" si="548"/>
        <v>1491094.9499999997</v>
      </c>
      <c r="AP374" s="5">
        <f t="shared" ca="1" si="548"/>
        <v>1753999.23125</v>
      </c>
      <c r="AQ374" s="5">
        <f t="shared" ca="1" si="548"/>
        <v>2063331.1487499999</v>
      </c>
      <c r="AR374" s="5">
        <f t="shared" ca="1" si="548"/>
        <v>2328534.9307499998</v>
      </c>
      <c r="AS374" s="5">
        <f t="shared" ca="1" si="548"/>
        <v>2593372.7022500001</v>
      </c>
      <c r="AT374" s="5">
        <f t="shared" ca="1" si="548"/>
        <v>2858027.4684999995</v>
      </c>
      <c r="AU374" s="5">
        <f t="shared" ca="1" si="548"/>
        <v>3122467.4024999999</v>
      </c>
      <c r="AV374" s="5">
        <f t="shared" ca="1" si="548"/>
        <v>3398176.0836874996</v>
      </c>
      <c r="AW374" s="5">
        <f t="shared" ca="1" si="548"/>
        <v>3758093.0393125</v>
      </c>
      <c r="AX374" s="5">
        <f t="shared" ca="1" si="548"/>
        <v>4032039.6982124997</v>
      </c>
      <c r="AY374" s="5">
        <f t="shared" ca="1" si="548"/>
        <v>4305215.9845774993</v>
      </c>
      <c r="AZ374" s="5">
        <f t="shared" ca="1" si="548"/>
        <v>4578007.0846749991</v>
      </c>
      <c r="BA374" s="5">
        <f t="shared" ca="1" si="548"/>
        <v>4850380.2166949995</v>
      </c>
      <c r="BB374" s="5">
        <f t="shared" ca="1" si="548"/>
        <v>5139424.9479631241</v>
      </c>
      <c r="BC374" s="5">
        <f t="shared" ca="1" si="548"/>
        <v>5538192.7193461247</v>
      </c>
      <c r="BD374" s="5">
        <f t="shared" ca="1" si="548"/>
        <v>5677707.9776616991</v>
      </c>
      <c r="BE374" s="5">
        <f t="shared" ca="1" si="548"/>
        <v>5752844.1320452746</v>
      </c>
      <c r="BF374" s="5">
        <f t="shared" ca="1" si="548"/>
        <v>5825062.4048389243</v>
      </c>
      <c r="BG374" s="5">
        <f t="shared" ca="1" si="548"/>
        <v>5895488.3048526496</v>
      </c>
      <c r="BH374" s="5">
        <f t="shared" ca="1" si="548"/>
        <v>5984317.6807958875</v>
      </c>
      <c r="BI374" s="5">
        <f t="shared" ca="1" si="548"/>
        <v>6211694.7995439032</v>
      </c>
      <c r="BJ374" s="5">
        <f t="shared" ca="1" si="548"/>
        <v>6286865.0287067015</v>
      </c>
      <c r="BK374" s="5">
        <f t="shared" ca="1" si="548"/>
        <v>6360574.5725358799</v>
      </c>
      <c r="BL374" s="5">
        <f t="shared" ca="1" si="548"/>
        <v>6433553.7736982508</v>
      </c>
      <c r="BM374" s="5">
        <f t="shared" ca="1" si="548"/>
        <v>6505793.9376382558</v>
      </c>
      <c r="BN374" s="5">
        <f t="shared" ca="1" si="548"/>
        <v>6598631.503693385</v>
      </c>
      <c r="BO374" s="5">
        <f t="shared" ca="1" si="548"/>
        <v>6844113.7302060416</v>
      </c>
      <c r="BP374" s="5">
        <f t="shared" ca="1" si="548"/>
        <v>6921753.9956570985</v>
      </c>
      <c r="BQ374" s="5">
        <f t="shared" ca="1" si="548"/>
        <v>6997782.2905078409</v>
      </c>
      <c r="BR374" s="5">
        <f t="shared" ca="1" si="548"/>
        <v>7073004.600058428</v>
      </c>
      <c r="BS374" s="5">
        <f t="shared" ca="1" si="548"/>
        <v>7147411.9689166322</v>
      </c>
      <c r="BT374" s="5">
        <f t="shared" ca="1" si="548"/>
        <v>7244418.2700520186</v>
      </c>
      <c r="BU374" s="5">
        <f t="shared" ca="1" si="548"/>
        <v>7508887.2713883184</v>
      </c>
      <c r="BV374" s="5">
        <f t="shared" ca="1" si="548"/>
        <v>7589078.1220986834</v>
      </c>
      <c r="BW374" s="5">
        <f t="shared" ca="1" si="548"/>
        <v>7667497.9544428354</v>
      </c>
      <c r="BX374" s="5">
        <f t="shared" ca="1" si="548"/>
        <v>7745032.2776038852</v>
      </c>
      <c r="BY374" s="5">
        <f t="shared" ca="1" si="548"/>
        <v>7821671.8675278351</v>
      </c>
      <c r="BZ374" s="5">
        <f t="shared" ca="1" si="548"/>
        <v>7923013.4740388431</v>
      </c>
      <c r="CA374" s="5">
        <f t="shared" ca="1" si="548"/>
        <v>8207387.522684346</v>
      </c>
      <c r="CB374" s="5">
        <f t="shared" ca="1" si="548"/>
        <v>8290212.1175306719</v>
      </c>
      <c r="CC374" s="5">
        <f t="shared" ca="1" si="548"/>
        <v>8371098.5541524757</v>
      </c>
      <c r="CD374" s="5">
        <f t="shared" ca="1" si="548"/>
        <v>8451015.9116620161</v>
      </c>
      <c r="CE374" s="5">
        <f t="shared" ca="1" si="548"/>
        <v>8529954.6892836858</v>
      </c>
      <c r="CF374" s="5">
        <f t="shared" ca="1" si="548"/>
        <v>0</v>
      </c>
    </row>
    <row r="375" spans="2:84" x14ac:dyDescent="0.3">
      <c r="B375" s="13">
        <f>ROW()</f>
        <v>375</v>
      </c>
      <c r="H375" s="1" t="str">
        <f>$H$374</f>
        <v>Оплата переменных расходов</v>
      </c>
      <c r="I375" s="1" t="str">
        <f>Prcsses!I88</f>
        <v>Расходы на рекламу</v>
      </c>
      <c r="M375" s="53" t="s">
        <v>18</v>
      </c>
      <c r="U375" s="5">
        <f t="shared" ref="U375:U379" ca="1" si="549">SUM(INDIRECT(ADDRESS($B375,$X$2)&amp;":"&amp;ADDRESS($B375,$X$2-1+$P$8)))</f>
        <v>6369802.5101728905</v>
      </c>
      <c r="X375" s="5">
        <f ca="1">IF(X$4="",0,SUMPRODUCT(INDIRECT(ADDRESS($B180,$X$2)&amp;":"&amp;ADDRESS($B180,$X$2-1+X$8)),INDIRECT(ADDRESS($B$11,$X$2)&amp;":"&amp;ADDRESS($B$11,$X$2-1+X$8)),INDIRECT("rP!"&amp;ADDRESS(Prcsses!$B104,$X$2+$P$8-X$8)&amp;":"&amp;ADDRESS(Prcsses!$B104,$X$2-1+$P$8))))</f>
        <v>0</v>
      </c>
      <c r="Y375" s="5">
        <f ca="1">IF(Y$4="",0,SUMPRODUCT(INDIRECT(ADDRESS($B180,$X$2)&amp;":"&amp;ADDRESS($B180,$X$2-1+Y$8)),INDIRECT(ADDRESS($B$11,$X$2)&amp;":"&amp;ADDRESS($B$11,$X$2-1+Y$8)),INDIRECT("rP!"&amp;ADDRESS(Prcsses!$B104,$X$2+$P$8-Y$8)&amp;":"&amp;ADDRESS(Prcsses!$B104,$X$2-1+$P$8))))</f>
        <v>0</v>
      </c>
      <c r="Z375" s="5">
        <f ca="1">IF(Z$4="",0,SUMPRODUCT(INDIRECT(ADDRESS($B180,$X$2)&amp;":"&amp;ADDRESS($B180,$X$2-1+Z$8)),INDIRECT(ADDRESS($B$11,$X$2)&amp;":"&amp;ADDRESS($B$11,$X$2-1+Z$8)),INDIRECT("rP!"&amp;ADDRESS(Prcsses!$B104,$X$2+$P$8-Z$8)&amp;":"&amp;ADDRESS(Prcsses!$B104,$X$2-1+$P$8))))</f>
        <v>0</v>
      </c>
      <c r="AA375" s="5">
        <f ca="1">IF(AA$4="",0,SUMPRODUCT(INDIRECT(ADDRESS($B180,$X$2)&amp;":"&amp;ADDRESS($B180,$X$2-1+AA$8)),INDIRECT(ADDRESS($B$11,$X$2)&amp;":"&amp;ADDRESS($B$11,$X$2-1+AA$8)),INDIRECT("rP!"&amp;ADDRESS(Prcsses!$B104,$X$2+$P$8-AA$8)&amp;":"&amp;ADDRESS(Prcsses!$B104,$X$2-1+$P$8))))</f>
        <v>0</v>
      </c>
      <c r="AB375" s="5">
        <f ca="1">IF(AB$4="",0,SUMPRODUCT(INDIRECT(ADDRESS($B180,$X$2)&amp;":"&amp;ADDRESS($B180,$X$2-1+AB$8)),INDIRECT(ADDRESS($B$11,$X$2)&amp;":"&amp;ADDRESS($B$11,$X$2-1+AB$8)),INDIRECT("rP!"&amp;ADDRESS(Prcsses!$B104,$X$2+$P$8-AB$8)&amp;":"&amp;ADDRESS(Prcsses!$B104,$X$2-1+$P$8))))</f>
        <v>0</v>
      </c>
      <c r="AC375" s="5">
        <f ca="1">IF(AC$4="",0,SUMPRODUCT(INDIRECT(ADDRESS($B180,$X$2)&amp;":"&amp;ADDRESS($B180,$X$2-1+AC$8)),INDIRECT(ADDRESS($B$11,$X$2)&amp;":"&amp;ADDRESS($B$11,$X$2-1+AC$8)),INDIRECT("rP!"&amp;ADDRESS(Prcsses!$B104,$X$2+$P$8-AC$8)&amp;":"&amp;ADDRESS(Prcsses!$B104,$X$2-1+$P$8))))</f>
        <v>0</v>
      </c>
      <c r="AD375" s="5">
        <f ca="1">IF(AD$4="",0,SUMPRODUCT(INDIRECT(ADDRESS($B180,$X$2)&amp;":"&amp;ADDRESS($B180,$X$2-1+AD$8)),INDIRECT(ADDRESS($B$11,$X$2)&amp;":"&amp;ADDRESS($B$11,$X$2-1+AD$8)),INDIRECT("rP!"&amp;ADDRESS(Prcsses!$B104,$X$2+$P$8-AD$8)&amp;":"&amp;ADDRESS(Prcsses!$B104,$X$2-1+$P$8))))</f>
        <v>0</v>
      </c>
      <c r="AE375" s="5">
        <f ca="1">IF(AE$4="",0,SUMPRODUCT(INDIRECT(ADDRESS($B180,$X$2)&amp;":"&amp;ADDRESS($B180,$X$2-1+AE$8)),INDIRECT(ADDRESS($B$11,$X$2)&amp;":"&amp;ADDRESS($B$11,$X$2-1+AE$8)),INDIRECT("rP!"&amp;ADDRESS(Prcsses!$B104,$X$2+$P$8-AE$8)&amp;":"&amp;ADDRESS(Prcsses!$B104,$X$2-1+$P$8))))</f>
        <v>0</v>
      </c>
      <c r="AF375" s="5">
        <f ca="1">IF(AF$4="",0,SUMPRODUCT(INDIRECT(ADDRESS($B180,$X$2)&amp;":"&amp;ADDRESS($B180,$X$2-1+AF$8)),INDIRECT(ADDRESS($B$11,$X$2)&amp;":"&amp;ADDRESS($B$11,$X$2-1+AF$8)),INDIRECT("rP!"&amp;ADDRESS(Prcsses!$B104,$X$2+$P$8-AF$8)&amp;":"&amp;ADDRESS(Prcsses!$B104,$X$2-1+$P$8))))</f>
        <v>0</v>
      </c>
      <c r="AG375" s="5">
        <f ca="1">IF(AG$4="",0,SUMPRODUCT(INDIRECT(ADDRESS($B180,$X$2)&amp;":"&amp;ADDRESS($B180,$X$2-1+AG$8)),INDIRECT(ADDRESS($B$11,$X$2)&amp;":"&amp;ADDRESS($B$11,$X$2-1+AG$8)),INDIRECT("rP!"&amp;ADDRESS(Prcsses!$B104,$X$2+$P$8-AG$8)&amp;":"&amp;ADDRESS(Prcsses!$B104,$X$2-1+$P$8))))</f>
        <v>0</v>
      </c>
      <c r="AH375" s="5">
        <f ca="1">IF(AH$4="",0,SUMPRODUCT(INDIRECT(ADDRESS($B180,$X$2)&amp;":"&amp;ADDRESS($B180,$X$2-1+AH$8)),INDIRECT(ADDRESS($B$11,$X$2)&amp;":"&amp;ADDRESS($B$11,$X$2-1+AH$8)),INDIRECT("rP!"&amp;ADDRESS(Prcsses!$B104,$X$2+$P$8-AH$8)&amp;":"&amp;ADDRESS(Prcsses!$B104,$X$2-1+$P$8))))</f>
        <v>0</v>
      </c>
      <c r="AI375" s="5">
        <f ca="1">IF(AI$4="",0,SUMPRODUCT(INDIRECT(ADDRESS($B180,$X$2)&amp;":"&amp;ADDRESS($B180,$X$2-1+AI$8)),INDIRECT(ADDRESS($B$11,$X$2)&amp;":"&amp;ADDRESS($B$11,$X$2-1+AI$8)),INDIRECT("rP!"&amp;ADDRESS(Prcsses!$B104,$X$2+$P$8-AI$8)&amp;":"&amp;ADDRESS(Prcsses!$B104,$X$2-1+$P$8))))</f>
        <v>0</v>
      </c>
      <c r="AJ375" s="5">
        <f ca="1">IF(AJ$4="",0,SUMPRODUCT(INDIRECT(ADDRESS($B180,$X$2)&amp;":"&amp;ADDRESS($B180,$X$2-1+AJ$8)),INDIRECT(ADDRESS($B$11,$X$2)&amp;":"&amp;ADDRESS($B$11,$X$2-1+AJ$8)),INDIRECT("rP!"&amp;ADDRESS(Prcsses!$B104,$X$2+$P$8-AJ$8)&amp;":"&amp;ADDRESS(Prcsses!$B104,$X$2-1+$P$8))))</f>
        <v>5569.7249999999995</v>
      </c>
      <c r="AK375" s="5">
        <f ca="1">IF(AK$4="",0,SUMPRODUCT(INDIRECT(ADDRESS($B180,$X$2)&amp;":"&amp;ADDRESS($B180,$X$2-1+AK$8)),INDIRECT(ADDRESS($B$11,$X$2)&amp;":"&amp;ADDRESS($B$11,$X$2-1+AK$8)),INDIRECT("rP!"&amp;ADDRESS(Prcsses!$B104,$X$2+$P$8-AK$8)&amp;":"&amp;ADDRESS(Prcsses!$B104,$X$2-1+$P$8))))</f>
        <v>14322.149999999998</v>
      </c>
      <c r="AL375" s="5">
        <f ca="1">IF(AL$4="",0,SUMPRODUCT(INDIRECT(ADDRESS($B180,$X$2)&amp;":"&amp;ADDRESS($B180,$X$2-1+AL$8)),INDIRECT(ADDRESS($B$11,$X$2)&amp;":"&amp;ADDRESS($B$11,$X$2-1+AL$8)),INDIRECT("rP!"&amp;ADDRESS(Prcsses!$B104,$X$2+$P$8-AL$8)&amp;":"&amp;ADDRESS(Prcsses!$B104,$X$2-1+$P$8))))</f>
        <v>20687.55</v>
      </c>
      <c r="AM375" s="5">
        <f ca="1">IF(AM$4="",0,SUMPRODUCT(INDIRECT(ADDRESS($B180,$X$2)&amp;":"&amp;ADDRESS($B180,$X$2-1+AM$8)),INDIRECT(ADDRESS($B$11,$X$2)&amp;":"&amp;ADDRESS($B$11,$X$2-1+AM$8)),INDIRECT("rP!"&amp;ADDRESS(Prcsses!$B104,$X$2+$P$8-AM$8)&amp;":"&amp;ADDRESS(Prcsses!$B104,$X$2-1+$P$8))))</f>
        <v>27052.95</v>
      </c>
      <c r="AN375" s="5">
        <f ca="1">IF(AN$4="",0,SUMPRODUCT(INDIRECT(ADDRESS($B180,$X$2)&amp;":"&amp;ADDRESS($B180,$X$2-1+AN$8)),INDIRECT(ADDRESS($B$11,$X$2)&amp;":"&amp;ADDRESS($B$11,$X$2-1+AN$8)),INDIRECT("rP!"&amp;ADDRESS(Prcsses!$B104,$X$2+$P$8-AN$8)&amp;":"&amp;ADDRESS(Prcsses!$B104,$X$2-1+$P$8))))</f>
        <v>33418.35</v>
      </c>
      <c r="AO375" s="5">
        <f ca="1">IF(AO$4="",0,SUMPRODUCT(INDIRECT(ADDRESS($B180,$X$2)&amp;":"&amp;ADDRESS($B180,$X$2-1+AO$8)),INDIRECT(ADDRESS($B$11,$X$2)&amp;":"&amp;ADDRESS($B$11,$X$2-1+AO$8)),INDIRECT("rP!"&amp;ADDRESS(Prcsses!$B104,$X$2+$P$8-AO$8)&amp;":"&amp;ADDRESS(Prcsses!$B104,$X$2-1+$P$8))))</f>
        <v>39783.75</v>
      </c>
      <c r="AP375" s="5">
        <f ca="1">IF(AP$4="",0,SUMPRODUCT(INDIRECT(ADDRESS($B180,$X$2)&amp;":"&amp;ADDRESS($B180,$X$2-1+AP$8)),INDIRECT(ADDRESS($B$11,$X$2)&amp;":"&amp;ADDRESS($B$11,$X$2-1+AP$8)),INDIRECT("rP!"&amp;ADDRESS(Prcsses!$B104,$X$2+$P$8-AP$8)&amp;":"&amp;ADDRESS(Prcsses!$B104,$X$2-1+$P$8))))</f>
        <v>46889.12775</v>
      </c>
      <c r="AQ375" s="5">
        <f ca="1">IF(AQ$4="",0,SUMPRODUCT(INDIRECT(ADDRESS($B180,$X$2)&amp;":"&amp;ADDRESS($B180,$X$2-1+AQ$8)),INDIRECT(ADDRESS($B$11,$X$2)&amp;":"&amp;ADDRESS($B$11,$X$2-1+AQ$8)),INDIRECT("rP!"&amp;ADDRESS(Prcsses!$B104,$X$2+$P$8-AQ$8)&amp;":"&amp;ADDRESS(Prcsses!$B104,$X$2-1+$P$8))))</f>
        <v>54089.986499999999</v>
      </c>
      <c r="AR375" s="5">
        <f ca="1">IF(AR$4="",0,SUMPRODUCT(INDIRECT(ADDRESS($B180,$X$2)&amp;":"&amp;ADDRESS($B180,$X$2-1+AR$8)),INDIRECT(ADDRESS($B$11,$X$2)&amp;":"&amp;ADDRESS($B$11,$X$2-1+AR$8)),INDIRECT("rP!"&amp;ADDRESS(Prcsses!$B104,$X$2+$P$8-AR$8)&amp;":"&amp;ADDRESS(Prcsses!$B104,$X$2-1+$P$8))))</f>
        <v>60646.3485</v>
      </c>
      <c r="AS375" s="5">
        <f ca="1">IF(AS$4="",0,SUMPRODUCT(INDIRECT(ADDRESS($B180,$X$2)&amp;":"&amp;ADDRESS($B180,$X$2-1+AS$8)),INDIRECT(ADDRESS($B$11,$X$2)&amp;":"&amp;ADDRESS($B$11,$X$2-1+AS$8)),INDIRECT("rP!"&amp;ADDRESS(Prcsses!$B104,$X$2+$P$8-AS$8)&amp;":"&amp;ADDRESS(Prcsses!$B104,$X$2-1+$P$8))))</f>
        <v>67202.710500000001</v>
      </c>
      <c r="AT375" s="5">
        <f ca="1">IF(AT$4="",0,SUMPRODUCT(INDIRECT(ADDRESS($B180,$X$2)&amp;":"&amp;ADDRESS($B180,$X$2-1+AT$8)),INDIRECT(ADDRESS($B$11,$X$2)&amp;":"&amp;ADDRESS($B$11,$X$2-1+AT$8)),INDIRECT("rP!"&amp;ADDRESS(Prcsses!$B104,$X$2+$P$8-AT$8)&amp;":"&amp;ADDRESS(Prcsses!$B104,$X$2-1+$P$8))))</f>
        <v>73759.072499999995</v>
      </c>
      <c r="AU375" s="5">
        <f ca="1">IF(AU$4="",0,SUMPRODUCT(INDIRECT(ADDRESS($B180,$X$2)&amp;":"&amp;ADDRESS($B180,$X$2-1+AU$8)),INDIRECT(ADDRESS($B$11,$X$2)&amp;":"&amp;ADDRESS($B$11,$X$2-1+AU$8)),INDIRECT("rP!"&amp;ADDRESS(Prcsses!$B104,$X$2+$P$8-AU$8)&amp;":"&amp;ADDRESS(Prcsses!$B104,$X$2-1+$P$8))))</f>
        <v>80315.434500000003</v>
      </c>
      <c r="AV375" s="5">
        <f ca="1">IF(AV$4="",0,SUMPRODUCT(INDIRECT(ADDRESS($B180,$X$2)&amp;":"&amp;ADDRESS($B180,$X$2-1+AV$8)),INDIRECT(ADDRESS($B$11,$X$2)&amp;":"&amp;ADDRESS($B$11,$X$2-1+AV$8)),INDIRECT("rP!"&amp;ADDRESS(Prcsses!$B104,$X$2+$P$8-AV$8)&amp;":"&amp;ADDRESS(Prcsses!$B104,$X$2-1+$P$8))))</f>
        <v>88224.046162499988</v>
      </c>
      <c r="AW375" s="5">
        <f ca="1">IF(AW$4="",0,SUMPRODUCT(INDIRECT(ADDRESS($B180,$X$2)&amp;":"&amp;ADDRESS($B180,$X$2-1+AW$8)),INDIRECT(ADDRESS($B$11,$X$2)&amp;":"&amp;ADDRESS($B$11,$X$2-1+AW$8)),INDIRECT("rP!"&amp;ADDRESS(Prcsses!$B104,$X$2+$P$8-AW$8)&amp;":"&amp;ADDRESS(Prcsses!$B104,$X$2-1+$P$8))))</f>
        <v>96231.003254999989</v>
      </c>
      <c r="AX375" s="5">
        <f ca="1">IF(AX$4="",0,SUMPRODUCT(INDIRECT(ADDRESS($B180,$X$2)&amp;":"&amp;ADDRESS($B180,$X$2-1+AX$8)),INDIRECT(ADDRESS($B$11,$X$2)&amp;":"&amp;ADDRESS($B$11,$X$2-1+AX$8)),INDIRECT("rP!"&amp;ADDRESS(Prcsses!$B104,$X$2+$P$8-AX$8)&amp;":"&amp;ADDRESS(Prcsses!$B104,$X$2-1+$P$8))))</f>
        <v>102984.05611499998</v>
      </c>
      <c r="AY375" s="5">
        <f ca="1">IF(AY$4="",0,SUMPRODUCT(INDIRECT(ADDRESS($B180,$X$2)&amp;":"&amp;ADDRESS($B180,$X$2-1+AY$8)),INDIRECT(ADDRESS($B$11,$X$2)&amp;":"&amp;ADDRESS($B$11,$X$2-1+AY$8)),INDIRECT("rP!"&amp;ADDRESS(Prcsses!$B104,$X$2+$P$8-AY$8)&amp;":"&amp;ADDRESS(Prcsses!$B104,$X$2-1+$P$8))))</f>
        <v>109737.10897499998</v>
      </c>
      <c r="AZ375" s="5">
        <f ca="1">IF(AZ$4="",0,SUMPRODUCT(INDIRECT(ADDRESS($B180,$X$2)&amp;":"&amp;ADDRESS($B180,$X$2-1+AZ$8)),INDIRECT(ADDRESS($B$11,$X$2)&amp;":"&amp;ADDRESS($B$11,$X$2-1+AZ$8)),INDIRECT("rP!"&amp;ADDRESS(Prcsses!$B104,$X$2+$P$8-AZ$8)&amp;":"&amp;ADDRESS(Prcsses!$B104,$X$2-1+$P$8))))</f>
        <v>116490.16183499999</v>
      </c>
      <c r="BA375" s="5">
        <f ca="1">IF(BA$4="",0,SUMPRODUCT(INDIRECT(ADDRESS($B180,$X$2)&amp;":"&amp;ADDRESS($B180,$X$2-1+BA$8)),INDIRECT(ADDRESS($B$11,$X$2)&amp;":"&amp;ADDRESS($B$11,$X$2-1+BA$8)),INDIRECT("rP!"&amp;ADDRESS(Prcsses!$B104,$X$2+$P$8-BA$8)&amp;":"&amp;ADDRESS(Prcsses!$B104,$X$2-1+$P$8))))</f>
        <v>123243.214695</v>
      </c>
      <c r="BB375" s="5">
        <f ca="1">IF(BB$4="",0,SUMPRODUCT(INDIRECT(ADDRESS($B180,$X$2)&amp;":"&amp;ADDRESS($B180,$X$2-1+BB$8)),INDIRECT(ADDRESS($B$11,$X$2)&amp;":"&amp;ADDRESS($B$11,$X$2-1+BB$8)),INDIRECT("rP!"&amp;ADDRESS(Prcsses!$B104,$X$2+$P$8-BB$8)&amp;":"&amp;ADDRESS(Prcsses!$B104,$X$2-1+$P$8))))</f>
        <v>131996.85946477499</v>
      </c>
      <c r="BC375" s="5">
        <f ca="1">IF(BC$4="",0,SUMPRODUCT(INDIRECT(ADDRESS($B180,$X$2)&amp;":"&amp;ADDRESS($B180,$X$2-1+BC$8)),INDIRECT(ADDRESS($B$11,$X$2)&amp;":"&amp;ADDRESS($B$11,$X$2-1+BC$8)),INDIRECT("rP!"&amp;ADDRESS(Prcsses!$B104,$X$2+$P$8-BC$8)&amp;":"&amp;ADDRESS(Prcsses!$B104,$X$2-1+$P$8))))</f>
        <v>139112.88891599997</v>
      </c>
      <c r="BD375" s="5">
        <f ca="1">IF(BD$4="",0,SUMPRODUCT(INDIRECT(ADDRESS($B180,$X$2)&amp;":"&amp;ADDRESS($B180,$X$2-1+BD$8)),INDIRECT(ADDRESS($B$11,$X$2)&amp;":"&amp;ADDRESS($B$11,$X$2-1+BD$8)),INDIRECT("rP!"&amp;ADDRESS(Prcsses!$B104,$X$2+$P$8-BD$8)&amp;":"&amp;ADDRESS(Prcsses!$B104,$X$2-1+$P$8))))</f>
        <v>141721.25558317499</v>
      </c>
      <c r="BE375" s="5">
        <f ca="1">IF(BE$4="",0,SUMPRODUCT(INDIRECT(ADDRESS($B180,$X$2)&amp;":"&amp;ADDRESS($B180,$X$2-1+BE$8)),INDIRECT(ADDRESS($B$11,$X$2)&amp;":"&amp;ADDRESS($B$11,$X$2-1+BE$8)),INDIRECT("rP!"&amp;ADDRESS(Prcsses!$B104,$X$2+$P$8-BE$8)&amp;":"&amp;ADDRESS(Prcsses!$B104,$X$2-1+$P$8))))</f>
        <v>143460.16669462499</v>
      </c>
      <c r="BF375" s="5">
        <f ca="1">IF(BF$4="",0,SUMPRODUCT(INDIRECT(ADDRESS($B180,$X$2)&amp;":"&amp;ADDRESS($B180,$X$2-1+BF$8)),INDIRECT(ADDRESS($B$11,$X$2)&amp;":"&amp;ADDRESS($B$11,$X$2-1+BF$8)),INDIRECT("rP!"&amp;ADDRESS(Prcsses!$B104,$X$2+$P$8-BF$8)&amp;":"&amp;ADDRESS(Prcsses!$B104,$X$2-1+$P$8))))</f>
        <v>145199.07780607499</v>
      </c>
      <c r="BG375" s="5">
        <f ca="1">IF(BG$4="",0,SUMPRODUCT(INDIRECT(ADDRESS($B180,$X$2)&amp;":"&amp;ADDRESS($B180,$X$2-1+BG$8)),INDIRECT(ADDRESS($B$11,$X$2)&amp;":"&amp;ADDRESS($B$11,$X$2-1+BG$8)),INDIRECT("rP!"&amp;ADDRESS(Prcsses!$B104,$X$2+$P$8-BG$8)&amp;":"&amp;ADDRESS(Prcsses!$B104,$X$2-1+$P$8))))</f>
        <v>146937.98891752498</v>
      </c>
      <c r="BH375" s="5">
        <f ca="1">IF(BH$4="",0,SUMPRODUCT(INDIRECT(ADDRESS($B180,$X$2)&amp;":"&amp;ADDRESS($B180,$X$2-1+BH$8)),INDIRECT(ADDRESS($B$11,$X$2)&amp;":"&amp;ADDRESS($B$11,$X$2-1+BH$8)),INDIRECT("rP!"&amp;ADDRESS(Prcsses!$B104,$X$2+$P$8-BH$8)&amp;":"&amp;ADDRESS(Prcsses!$B104,$X$2-1+$P$8))))</f>
        <v>150920.09536274549</v>
      </c>
      <c r="BI375" s="5">
        <f ca="1">IF(BI$4="",0,SUMPRODUCT(INDIRECT(ADDRESS($B180,$X$2)&amp;":"&amp;ADDRESS($B180,$X$2-1+BI$8)),INDIRECT(ADDRESS($B$11,$X$2)&amp;":"&amp;ADDRESS($B$11,$X$2-1+BI$8)),INDIRECT("rP!"&amp;ADDRESS(Prcsses!$B104,$X$2+$P$8-BI$8)&amp;":"&amp;ADDRESS(Prcsses!$B104,$X$2-1+$P$8))))</f>
        <v>154928.28547463776</v>
      </c>
      <c r="BJ375" s="5">
        <f ca="1">IF(BJ$4="",0,SUMPRODUCT(INDIRECT(ADDRESS($B180,$X$2)&amp;":"&amp;ADDRESS($B180,$X$2-1+BJ$8)),INDIRECT(ADDRESS($B$11,$X$2)&amp;":"&amp;ADDRESS($B$11,$X$2-1+BJ$8)),INDIRECT("rP!"&amp;ADDRESS(Prcsses!$B104,$X$2+$P$8-BJ$8)&amp;":"&amp;ADDRESS(Prcsses!$B104,$X$2-1+$P$8))))</f>
        <v>156719.36391943123</v>
      </c>
      <c r="BK375" s="5">
        <f ca="1">IF(BK$4="",0,SUMPRODUCT(INDIRECT(ADDRESS($B180,$X$2)&amp;":"&amp;ADDRESS($B180,$X$2-1+BK$8)),INDIRECT(ADDRESS($B$11,$X$2)&amp;":"&amp;ADDRESS($B$11,$X$2-1+BK$8)),INDIRECT("rP!"&amp;ADDRESS(Prcsses!$B104,$X$2+$P$8-BK$8)&amp;":"&amp;ADDRESS(Prcsses!$B104,$X$2-1+$P$8))))</f>
        <v>158510.4423642247</v>
      </c>
      <c r="BL375" s="5">
        <f ca="1">IF(BL$4="",0,SUMPRODUCT(INDIRECT(ADDRESS($B180,$X$2)&amp;":"&amp;ADDRESS($B180,$X$2-1+BL$8)),INDIRECT(ADDRESS($B$11,$X$2)&amp;":"&amp;ADDRESS($B$11,$X$2-1+BL$8)),INDIRECT("rP!"&amp;ADDRESS(Prcsses!$B104,$X$2+$P$8-BL$8)&amp;":"&amp;ADDRESS(Prcsses!$B104,$X$2-1+$P$8))))</f>
        <v>160301.52080901823</v>
      </c>
      <c r="BM375" s="5">
        <f ca="1">IF(BM$4="",0,SUMPRODUCT(INDIRECT(ADDRESS($B180,$X$2)&amp;":"&amp;ADDRESS($B180,$X$2-1+BM$8)),INDIRECT(ADDRESS($B$11,$X$2)&amp;":"&amp;ADDRESS($B$11,$X$2-1+BM$8)),INDIRECT("rP!"&amp;ADDRESS(Prcsses!$B104,$X$2+$P$8-BM$8)&amp;":"&amp;ADDRESS(Prcsses!$B104,$X$2-1+$P$8))))</f>
        <v>162092.59925381176</v>
      </c>
      <c r="BN375" s="5">
        <f ca="1">IF(BN$4="",0,SUMPRODUCT(INDIRECT(ADDRESS($B180,$X$2)&amp;":"&amp;ADDRESS($B180,$X$2-1+BN$8)),INDIRECT(ADDRESS($B$11,$X$2)&amp;":"&amp;ADDRESS($B$11,$X$2-1+BN$8)),INDIRECT("rP!"&amp;ADDRESS(Prcsses!$B104,$X$2+$P$8-BN$8)&amp;":"&amp;ADDRESS(Prcsses!$B104,$X$2-1+$P$8))))</f>
        <v>166355.36595242028</v>
      </c>
      <c r="BO375" s="5">
        <f ca="1">IF(BO$4="",0,SUMPRODUCT(INDIRECT(ADDRESS($B180,$X$2)&amp;":"&amp;ADDRESS($B180,$X$2-1+BO$8)),INDIRECT(ADDRESS($B$11,$X$2)&amp;":"&amp;ADDRESS($B$11,$X$2-1+BO$8)),INDIRECT("rP!"&amp;ADDRESS(Prcsses!$B104,$X$2+$P$8-BO$8)&amp;":"&amp;ADDRESS(Prcsses!$B104,$X$2-1+$P$8))))</f>
        <v>170644.99882770074</v>
      </c>
      <c r="BP375" s="5">
        <f ca="1">IF(BP$4="",0,SUMPRODUCT(INDIRECT(ADDRESS($B180,$X$2)&amp;":"&amp;ADDRESS($B180,$X$2-1+BP$8)),INDIRECT(ADDRESS($B$11,$X$2)&amp;":"&amp;ADDRESS($B$11,$X$2-1+BP$8)),INDIRECT("rP!"&amp;ADDRESS(Prcsses!$B104,$X$2+$P$8-BP$8)&amp;":"&amp;ADDRESS(Prcsses!$B104,$X$2-1+$P$8))))</f>
        <v>172489.80962583801</v>
      </c>
      <c r="BQ375" s="5">
        <f ca="1">IF(BQ$4="",0,SUMPRODUCT(INDIRECT(ADDRESS($B180,$X$2)&amp;":"&amp;ADDRESS($B180,$X$2-1+BQ$8)),INDIRECT(ADDRESS($B$11,$X$2)&amp;":"&amp;ADDRESS($B$11,$X$2-1+BQ$8)),INDIRECT("rP!"&amp;ADDRESS(Prcsses!$B104,$X$2+$P$8-BQ$8)&amp;":"&amp;ADDRESS(Prcsses!$B104,$X$2-1+$P$8))))</f>
        <v>174334.62042397531</v>
      </c>
      <c r="BR375" s="5">
        <f ca="1">IF(BR$4="",0,SUMPRODUCT(INDIRECT(ADDRESS($B180,$X$2)&amp;":"&amp;ADDRESS($B180,$X$2-1+BR$8)),INDIRECT(ADDRESS($B$11,$X$2)&amp;":"&amp;ADDRESS($B$11,$X$2-1+BR$8)),INDIRECT("rP!"&amp;ADDRESS(Prcsses!$B104,$X$2+$P$8-BR$8)&amp;":"&amp;ADDRESS(Prcsses!$B104,$X$2-1+$P$8))))</f>
        <v>176179.43122211262</v>
      </c>
      <c r="BS375" s="5">
        <f ca="1">IF(BS$4="",0,SUMPRODUCT(INDIRECT(ADDRESS($B180,$X$2)&amp;":"&amp;ADDRESS($B180,$X$2-1+BS$8)),INDIRECT(ADDRESS($B$11,$X$2)&amp;":"&amp;ADDRESS($B$11,$X$2-1+BS$8)),INDIRECT("rP!"&amp;ADDRESS(Prcsses!$B104,$X$2+$P$8-BS$8)&amp;":"&amp;ADDRESS(Prcsses!$B104,$X$2-1+$P$8))))</f>
        <v>178024.24202024995</v>
      </c>
      <c r="BT375" s="5">
        <f ca="1">IF(BT$4="",0,SUMPRODUCT(INDIRECT(ADDRESS($B180,$X$2)&amp;":"&amp;ADDRESS($B180,$X$2-1+BT$8)),INDIRECT(ADDRESS($B$11,$X$2)&amp;":"&amp;ADDRESS($B$11,$X$2-1+BT$8)),INDIRECT("rP!"&amp;ADDRESS(Prcsses!$B104,$X$2+$P$8-BT$8)&amp;":"&amp;ADDRESS(Prcsses!$B104,$X$2-1+$P$8))))</f>
        <v>182580.92469164907</v>
      </c>
      <c r="BU375" s="5">
        <f ca="1">IF(BU$4="",0,SUMPRODUCT(INDIRECT(ADDRESS($B180,$X$2)&amp;":"&amp;ADDRESS($B180,$X$2-1+BU$8)),INDIRECT(ADDRESS($B$11,$X$2)&amp;":"&amp;ADDRESS($B$11,$X$2-1+BU$8)),INDIRECT("rP!"&amp;ADDRESS(Prcsses!$B104,$X$2+$P$8-BU$8)&amp;":"&amp;ADDRESS(Prcsses!$B104,$X$2-1+$P$8))))</f>
        <v>187165.27952502028</v>
      </c>
      <c r="BV375" s="5">
        <f ca="1">IF(BV$4="",0,SUMPRODUCT(INDIRECT(ADDRESS($B180,$X$2)&amp;":"&amp;ADDRESS($B180,$X$2-1+BV$8)),INDIRECT(ADDRESS($B$11,$X$2)&amp;":"&amp;ADDRESS($B$11,$X$2-1+BV$8)),INDIRECT("rP!"&amp;ADDRESS(Prcsses!$B104,$X$2+$P$8-BV$8)&amp;":"&amp;ADDRESS(Prcsses!$B104,$X$2-1+$P$8))))</f>
        <v>189065.43464710168</v>
      </c>
      <c r="BW375" s="5">
        <f ca="1">IF(BW$4="",0,SUMPRODUCT(INDIRECT(ADDRESS($B180,$X$2)&amp;":"&amp;ADDRESS($B180,$X$2-1+BW$8)),INDIRECT(ADDRESS($B$11,$X$2)&amp;":"&amp;ADDRESS($B$11,$X$2-1+BW$8)),INDIRECT("rP!"&amp;ADDRESS(Prcsses!$B104,$X$2+$P$8-BW$8)&amp;":"&amp;ADDRESS(Prcsses!$B104,$X$2-1+$P$8))))</f>
        <v>190965.58976918311</v>
      </c>
      <c r="BX375" s="5">
        <f ca="1">IF(BX$4="",0,SUMPRODUCT(INDIRECT(ADDRESS($B180,$X$2)&amp;":"&amp;ADDRESS($B180,$X$2-1+BX$8)),INDIRECT(ADDRESS($B$11,$X$2)&amp;":"&amp;ADDRESS($B$11,$X$2-1+BX$8)),INDIRECT("rP!"&amp;ADDRESS(Prcsses!$B104,$X$2+$P$8-BX$8)&amp;":"&amp;ADDRESS(Prcsses!$B104,$X$2-1+$P$8))))</f>
        <v>192865.74489126453</v>
      </c>
      <c r="BY375" s="5">
        <f ca="1">IF(BY$4="",0,SUMPRODUCT(INDIRECT(ADDRESS($B180,$X$2)&amp;":"&amp;ADDRESS($B180,$X$2-1+BY$8)),INDIRECT(ADDRESS($B$11,$X$2)&amp;":"&amp;ADDRESS($B$11,$X$2-1+BY$8)),INDIRECT("rP!"&amp;ADDRESS(Prcsses!$B104,$X$2+$P$8-BY$8)&amp;":"&amp;ADDRESS(Prcsses!$B104,$X$2-1+$P$8))))</f>
        <v>194765.90001334593</v>
      </c>
      <c r="BZ375" s="5">
        <f ca="1">IF(BZ$4="",0,SUMPRODUCT(INDIRECT(ADDRESS($B180,$X$2)&amp;":"&amp;ADDRESS($B180,$X$2-1+BZ$8)),INDIRECT(ADDRESS($B$11,$X$2)&amp;":"&amp;ADDRESS($B$11,$X$2-1+BZ$8)),INDIRECT("rP!"&amp;ADDRESS(Prcsses!$B104,$X$2+$P$8-BZ$8)&amp;":"&amp;ADDRESS(Prcsses!$B104,$X$2-1+$P$8))))</f>
        <v>199630.29712587438</v>
      </c>
      <c r="CA375" s="5">
        <f ca="1">IF(CA$4="",0,SUMPRODUCT(INDIRECT(ADDRESS($B180,$X$2)&amp;":"&amp;ADDRESS($B180,$X$2-1+CA$8)),INDIRECT(ADDRESS($B$11,$X$2)&amp;":"&amp;ADDRESS($B$11,$X$2-1+CA$8)),INDIRECT("rP!"&amp;ADDRESS(Prcsses!$B104,$X$2+$P$8-CA$8)&amp;":"&amp;ADDRESS(Prcsses!$B104,$X$2-1+$P$8))))</f>
        <v>204523.19656523404</v>
      </c>
      <c r="CB375" s="5">
        <f ca="1">IF(CB$4="",0,SUMPRODUCT(INDIRECT(ADDRESS($B180,$X$2)&amp;":"&amp;ADDRESS($B180,$X$2-1+CB$8)),INDIRECT(ADDRESS($B$11,$X$2)&amp;":"&amp;ADDRESS($B$11,$X$2-1+CB$8)),INDIRECT("rP!"&amp;ADDRESS(Prcsses!$B104,$X$2+$P$8-CB$8)&amp;":"&amp;ADDRESS(Prcsses!$B104,$X$2-1+$P$8))))</f>
        <v>206480.35634097795</v>
      </c>
      <c r="CC375" s="5">
        <f ca="1">IF(CC$4="",0,SUMPRODUCT(INDIRECT(ADDRESS($B180,$X$2)&amp;":"&amp;ADDRESS($B180,$X$2-1+CC$8)),INDIRECT(ADDRESS($B$11,$X$2)&amp;":"&amp;ADDRESS($B$11,$X$2-1+CC$8)),INDIRECT("rP!"&amp;ADDRESS(Prcsses!$B104,$X$2+$P$8-CC$8)&amp;":"&amp;ADDRESS(Prcsses!$B104,$X$2-1+$P$8))))</f>
        <v>208437.51611672182</v>
      </c>
      <c r="CD375" s="5">
        <f ca="1">IF(CD$4="",0,SUMPRODUCT(INDIRECT(ADDRESS($B180,$X$2)&amp;":"&amp;ADDRESS($B180,$X$2-1+CD$8)),INDIRECT(ADDRESS($B$11,$X$2)&amp;":"&amp;ADDRESS($B$11,$X$2-1+CD$8)),INDIRECT("rP!"&amp;ADDRESS(Prcsses!$B104,$X$2+$P$8-CD$8)&amp;":"&amp;ADDRESS(Prcsses!$B104,$X$2-1+$P$8))))</f>
        <v>210394.67589246569</v>
      </c>
      <c r="CE375" s="5">
        <f ca="1">IF(CE$4="",0,SUMPRODUCT(INDIRECT(ADDRESS($B180,$X$2)&amp;":"&amp;ADDRESS($B180,$X$2-1+CE$8)),INDIRECT(ADDRESS($B$11,$X$2)&amp;":"&amp;ADDRESS($B$11,$X$2-1+CE$8)),INDIRECT("rP!"&amp;ADDRESS(Prcsses!$B104,$X$2+$P$8-CE$8)&amp;":"&amp;ADDRESS(Prcsses!$B104,$X$2-1+$P$8))))</f>
        <v>212351.83566820953</v>
      </c>
      <c r="CF375" s="5">
        <f ca="1">IF(CF$4="",0,SUMPRODUCT(INDIRECT(ADDRESS($B180,$X$2)&amp;":"&amp;ADDRESS($B180,$X$2-1+CF$8)),INDIRECT(ADDRESS($B$11,$X$2)&amp;":"&amp;ADDRESS($B$11,$X$2-1+CF$8)),INDIRECT("rP!"&amp;ADDRESS(Prcsses!$B104,$X$2+$P$8-CF$8)&amp;":"&amp;ADDRESS(Prcsses!$B104,$X$2-1+$P$8))))</f>
        <v>0</v>
      </c>
    </row>
    <row r="376" spans="2:84" x14ac:dyDescent="0.3">
      <c r="B376" s="13">
        <f>ROW()</f>
        <v>376</v>
      </c>
      <c r="H376" s="1" t="str">
        <f>$H$374</f>
        <v>Оплата переменных расходов</v>
      </c>
      <c r="I376" s="1" t="str">
        <f>Prcsses!I89</f>
        <v>Расходы на удержание клиентов</v>
      </c>
      <c r="M376" s="53" t="s">
        <v>18</v>
      </c>
      <c r="U376" s="5">
        <f t="shared" ca="1" si="549"/>
        <v>5947708.385204128</v>
      </c>
      <c r="X376" s="5">
        <f ca="1">IF(X$4="",0,SUMPRODUCT(INDIRECT(ADDRESS($B181,$X$2)&amp;":"&amp;ADDRESS($B181,$X$2-1+X$8)),INDIRECT(ADDRESS($B$11,$X$2)&amp;":"&amp;ADDRESS($B$11,$X$2-1+X$8)),INDIRECT("rP!"&amp;ADDRESS(Prcsses!$B105,$X$2+$P$8-X$8)&amp;":"&amp;ADDRESS(Prcsses!$B105,$X$2-1+$P$8))))</f>
        <v>0</v>
      </c>
      <c r="Y376" s="5">
        <f ca="1">IF(Y$4="",0,SUMPRODUCT(INDIRECT(ADDRESS($B181,$X$2)&amp;":"&amp;ADDRESS($B181,$X$2-1+Y$8)),INDIRECT(ADDRESS($B$11,$X$2)&amp;":"&amp;ADDRESS($B$11,$X$2-1+Y$8)),INDIRECT("rP!"&amp;ADDRESS(Prcsses!$B105,$X$2+$P$8-Y$8)&amp;":"&amp;ADDRESS(Prcsses!$B105,$X$2-1+$P$8))))</f>
        <v>0</v>
      </c>
      <c r="Z376" s="5">
        <f ca="1">IF(Z$4="",0,SUMPRODUCT(INDIRECT(ADDRESS($B181,$X$2)&amp;":"&amp;ADDRESS($B181,$X$2-1+Z$8)),INDIRECT(ADDRESS($B$11,$X$2)&amp;":"&amp;ADDRESS($B$11,$X$2-1+Z$8)),INDIRECT("rP!"&amp;ADDRESS(Prcsses!$B105,$X$2+$P$8-Z$8)&amp;":"&amp;ADDRESS(Prcsses!$B105,$X$2-1+$P$8))))</f>
        <v>0</v>
      </c>
      <c r="AA376" s="5">
        <f ca="1">IF(AA$4="",0,SUMPRODUCT(INDIRECT(ADDRESS($B181,$X$2)&amp;":"&amp;ADDRESS($B181,$X$2-1+AA$8)),INDIRECT(ADDRESS($B$11,$X$2)&amp;":"&amp;ADDRESS($B$11,$X$2-1+AA$8)),INDIRECT("rP!"&amp;ADDRESS(Prcsses!$B105,$X$2+$P$8-AA$8)&amp;":"&amp;ADDRESS(Prcsses!$B105,$X$2-1+$P$8))))</f>
        <v>0</v>
      </c>
      <c r="AB376" s="5">
        <f ca="1">IF(AB$4="",0,SUMPRODUCT(INDIRECT(ADDRESS($B181,$X$2)&amp;":"&amp;ADDRESS($B181,$X$2-1+AB$8)),INDIRECT(ADDRESS($B$11,$X$2)&amp;":"&amp;ADDRESS($B$11,$X$2-1+AB$8)),INDIRECT("rP!"&amp;ADDRESS(Prcsses!$B105,$X$2+$P$8-AB$8)&amp;":"&amp;ADDRESS(Prcsses!$B105,$X$2-1+$P$8))))</f>
        <v>0</v>
      </c>
      <c r="AC376" s="5">
        <f ca="1">IF(AC$4="",0,SUMPRODUCT(INDIRECT(ADDRESS($B181,$X$2)&amp;":"&amp;ADDRESS($B181,$X$2-1+AC$8)),INDIRECT(ADDRESS($B$11,$X$2)&amp;":"&amp;ADDRESS($B$11,$X$2-1+AC$8)),INDIRECT("rP!"&amp;ADDRESS(Prcsses!$B105,$X$2+$P$8-AC$8)&amp;":"&amp;ADDRESS(Prcsses!$B105,$X$2-1+$P$8))))</f>
        <v>0</v>
      </c>
      <c r="AD376" s="5">
        <f ca="1">IF(AD$4="",0,SUMPRODUCT(INDIRECT(ADDRESS($B181,$X$2)&amp;":"&amp;ADDRESS($B181,$X$2-1+AD$8)),INDIRECT(ADDRESS($B$11,$X$2)&amp;":"&amp;ADDRESS($B$11,$X$2-1+AD$8)),INDIRECT("rP!"&amp;ADDRESS(Prcsses!$B105,$X$2+$P$8-AD$8)&amp;":"&amp;ADDRESS(Prcsses!$B105,$X$2-1+$P$8))))</f>
        <v>0</v>
      </c>
      <c r="AE376" s="5">
        <f ca="1">IF(AE$4="",0,SUMPRODUCT(INDIRECT(ADDRESS($B181,$X$2)&amp;":"&amp;ADDRESS($B181,$X$2-1+AE$8)),INDIRECT(ADDRESS($B$11,$X$2)&amp;":"&amp;ADDRESS($B$11,$X$2-1+AE$8)),INDIRECT("rP!"&amp;ADDRESS(Prcsses!$B105,$X$2+$P$8-AE$8)&amp;":"&amp;ADDRESS(Prcsses!$B105,$X$2-1+$P$8))))</f>
        <v>0</v>
      </c>
      <c r="AF376" s="5">
        <f ca="1">IF(AF$4="",0,SUMPRODUCT(INDIRECT(ADDRESS($B181,$X$2)&amp;":"&amp;ADDRESS($B181,$X$2-1+AF$8)),INDIRECT(ADDRESS($B$11,$X$2)&amp;":"&amp;ADDRESS($B$11,$X$2-1+AF$8)),INDIRECT("rP!"&amp;ADDRESS(Prcsses!$B105,$X$2+$P$8-AF$8)&amp;":"&amp;ADDRESS(Prcsses!$B105,$X$2-1+$P$8))))</f>
        <v>0</v>
      </c>
      <c r="AG376" s="5">
        <f ca="1">IF(AG$4="",0,SUMPRODUCT(INDIRECT(ADDRESS($B181,$X$2)&amp;":"&amp;ADDRESS($B181,$X$2-1+AG$8)),INDIRECT(ADDRESS($B$11,$X$2)&amp;":"&amp;ADDRESS($B$11,$X$2-1+AG$8)),INDIRECT("rP!"&amp;ADDRESS(Prcsses!$B105,$X$2+$P$8-AG$8)&amp;":"&amp;ADDRESS(Prcsses!$B105,$X$2-1+$P$8))))</f>
        <v>0</v>
      </c>
      <c r="AH376" s="5">
        <f ca="1">IF(AH$4="",0,SUMPRODUCT(INDIRECT(ADDRESS($B181,$X$2)&amp;":"&amp;ADDRESS($B181,$X$2-1+AH$8)),INDIRECT(ADDRESS($B$11,$X$2)&amp;":"&amp;ADDRESS($B$11,$X$2-1+AH$8)),INDIRECT("rP!"&amp;ADDRESS(Prcsses!$B105,$X$2+$P$8-AH$8)&amp;":"&amp;ADDRESS(Prcsses!$B105,$X$2-1+$P$8))))</f>
        <v>0</v>
      </c>
      <c r="AI376" s="5">
        <f ca="1">IF(AI$4="",0,SUMPRODUCT(INDIRECT(ADDRESS($B181,$X$2)&amp;":"&amp;ADDRESS($B181,$X$2-1+AI$8)),INDIRECT(ADDRESS($B$11,$X$2)&amp;":"&amp;ADDRESS($B$11,$X$2-1+AI$8)),INDIRECT("rP!"&amp;ADDRESS(Prcsses!$B105,$X$2+$P$8-AI$8)&amp;":"&amp;ADDRESS(Prcsses!$B105,$X$2-1+$P$8))))</f>
        <v>0</v>
      </c>
      <c r="AJ376" s="5">
        <f ca="1">IF(AJ$4="",0,SUMPRODUCT(INDIRECT(ADDRESS($B181,$X$2)&amp;":"&amp;ADDRESS($B181,$X$2-1+AJ$8)),INDIRECT(ADDRESS($B$11,$X$2)&amp;":"&amp;ADDRESS($B$11,$X$2-1+AJ$8)),INDIRECT("rP!"&amp;ADDRESS(Prcsses!$B105,$X$2+$P$8-AJ$8)&amp;":"&amp;ADDRESS(Prcsses!$B105,$X$2-1+$P$8))))</f>
        <v>0</v>
      </c>
      <c r="AK376" s="5">
        <f ca="1">IF(AK$4="",0,SUMPRODUCT(INDIRECT(ADDRESS($B181,$X$2)&amp;":"&amp;ADDRESS($B181,$X$2-1+AK$8)),INDIRECT(ADDRESS($B$11,$X$2)&amp;":"&amp;ADDRESS($B$11,$X$2-1+AK$8)),INDIRECT("rP!"&amp;ADDRESS(Prcsses!$B105,$X$2+$P$8-AK$8)&amp;":"&amp;ADDRESS(Prcsses!$B105,$X$2-1+$P$8))))</f>
        <v>1856.5749999999998</v>
      </c>
      <c r="AL376" s="5">
        <f ca="1">IF(AL$4="",0,SUMPRODUCT(INDIRECT(ADDRESS($B181,$X$2)&amp;":"&amp;ADDRESS($B181,$X$2-1+AL$8)),INDIRECT(ADDRESS($B$11,$X$2)&amp;":"&amp;ADDRESS($B$11,$X$2-1+AL$8)),INDIRECT("rP!"&amp;ADDRESS(Prcsses!$B105,$X$2+$P$8-AL$8)&amp;":"&amp;ADDRESS(Prcsses!$B105,$X$2-1+$P$8))))</f>
        <v>6630.625</v>
      </c>
      <c r="AM376" s="5">
        <f ca="1">IF(AM$4="",0,SUMPRODUCT(INDIRECT(ADDRESS($B181,$X$2)&amp;":"&amp;ADDRESS($B181,$X$2-1+AM$8)),INDIRECT(ADDRESS($B$11,$X$2)&amp;":"&amp;ADDRESS($B$11,$X$2-1+AM$8)),INDIRECT("rP!"&amp;ADDRESS(Prcsses!$B105,$X$2+$P$8-AM$8)&amp;":"&amp;ADDRESS(Prcsses!$B105,$X$2-1+$P$8))))</f>
        <v>13526.474999999999</v>
      </c>
      <c r="AN376" s="5">
        <f ca="1">IF(AN$4="",0,SUMPRODUCT(INDIRECT(ADDRESS($B181,$X$2)&amp;":"&amp;ADDRESS($B181,$X$2-1+AN$8)),INDIRECT(ADDRESS($B$11,$X$2)&amp;":"&amp;ADDRESS($B$11,$X$2-1+AN$8)),INDIRECT("rP!"&amp;ADDRESS(Prcsses!$B105,$X$2+$P$8-AN$8)&amp;":"&amp;ADDRESS(Prcsses!$B105,$X$2-1+$P$8))))</f>
        <v>20687.55</v>
      </c>
      <c r="AO376" s="5">
        <f ca="1">IF(AO$4="",0,SUMPRODUCT(INDIRECT(ADDRESS($B181,$X$2)&amp;":"&amp;ADDRESS($B181,$X$2-1+AO$8)),INDIRECT(ADDRESS($B$11,$X$2)&amp;":"&amp;ADDRESS($B$11,$X$2-1+AO$8)),INDIRECT("rP!"&amp;ADDRESS(Prcsses!$B105,$X$2+$P$8-AO$8)&amp;":"&amp;ADDRESS(Prcsses!$B105,$X$2-1+$P$8))))</f>
        <v>27052.95</v>
      </c>
      <c r="AP376" s="5">
        <f ca="1">IF(AP$4="",0,SUMPRODUCT(INDIRECT(ADDRESS($B181,$X$2)&amp;":"&amp;ADDRESS($B181,$X$2-1+AP$8)),INDIRECT(ADDRESS($B$11,$X$2)&amp;":"&amp;ADDRESS($B$11,$X$2-1+AP$8)),INDIRECT("rP!"&amp;ADDRESS(Prcsses!$B105,$X$2+$P$8-AP$8)&amp;":"&amp;ADDRESS(Prcsses!$B105,$X$2-1+$P$8))))</f>
        <v>33418.35</v>
      </c>
      <c r="AQ376" s="5">
        <f ca="1">IF(AQ$4="",0,SUMPRODUCT(INDIRECT(ADDRESS($B181,$X$2)&amp;":"&amp;ADDRESS($B181,$X$2-1+AQ$8)),INDIRECT(ADDRESS($B$11,$X$2)&amp;":"&amp;ADDRESS($B$11,$X$2-1+AQ$8)),INDIRECT("rP!"&amp;ADDRESS(Prcsses!$B105,$X$2+$P$8-AQ$8)&amp;":"&amp;ADDRESS(Prcsses!$B105,$X$2-1+$P$8))))</f>
        <v>40030.409249999997</v>
      </c>
      <c r="AR376" s="5">
        <f ca="1">IF(AR$4="",0,SUMPRODUCT(INDIRECT(ADDRESS($B181,$X$2)&amp;":"&amp;ADDRESS($B181,$X$2-1+AR$8)),INDIRECT(ADDRESS($B$11,$X$2)&amp;":"&amp;ADDRESS($B$11,$X$2-1+AR$8)),INDIRECT("rP!"&amp;ADDRESS(Prcsses!$B105,$X$2+$P$8-AR$8)&amp;":"&amp;ADDRESS(Prcsses!$B105,$X$2-1+$P$8))))</f>
        <v>46920.954749999997</v>
      </c>
      <c r="AS376" s="5">
        <f ca="1">IF(AS$4="",0,SUMPRODUCT(INDIRECT(ADDRESS($B181,$X$2)&amp;":"&amp;ADDRESS($B181,$X$2-1+AS$8)),INDIRECT(ADDRESS($B$11,$X$2)&amp;":"&amp;ADDRESS($B$11,$X$2-1+AS$8)),INDIRECT("rP!"&amp;ADDRESS(Prcsses!$B105,$X$2+$P$8-AS$8)&amp;":"&amp;ADDRESS(Prcsses!$B105,$X$2-1+$P$8))))</f>
        <v>53875.15425</v>
      </c>
      <c r="AT376" s="5">
        <f ca="1">IF(AT$4="",0,SUMPRODUCT(INDIRECT(ADDRESS($B181,$X$2)&amp;":"&amp;ADDRESS($B181,$X$2-1+AT$8)),INDIRECT(ADDRESS($B$11,$X$2)&amp;":"&amp;ADDRESS($B$11,$X$2-1+AT$8)),INDIRECT("rP!"&amp;ADDRESS(Prcsses!$B105,$X$2+$P$8-AT$8)&amp;":"&amp;ADDRESS(Prcsses!$B105,$X$2-1+$P$8))))</f>
        <v>60646.348499999993</v>
      </c>
      <c r="AU376" s="5">
        <f ca="1">IF(AU$4="",0,SUMPRODUCT(INDIRECT(ADDRESS($B181,$X$2)&amp;":"&amp;ADDRESS($B181,$X$2-1+AU$8)),INDIRECT(ADDRESS($B$11,$X$2)&amp;":"&amp;ADDRESS($B$11,$X$2-1+AU$8)),INDIRECT("rP!"&amp;ADDRESS(Prcsses!$B105,$X$2+$P$8-AU$8)&amp;":"&amp;ADDRESS(Prcsses!$B105,$X$2-1+$P$8))))</f>
        <v>67202.710499999986</v>
      </c>
      <c r="AV376" s="5">
        <f ca="1">IF(AV$4="",0,SUMPRODUCT(INDIRECT(ADDRESS($B181,$X$2)&amp;":"&amp;ADDRESS($B181,$X$2-1+AV$8)),INDIRECT(ADDRESS($B$11,$X$2)&amp;":"&amp;ADDRESS($B$11,$X$2-1+AV$8)),INDIRECT("rP!"&amp;ADDRESS(Prcsses!$B105,$X$2+$P$8-AV$8)&amp;":"&amp;ADDRESS(Prcsses!$B105,$X$2-1+$P$8))))</f>
        <v>73759.072499999995</v>
      </c>
      <c r="AW376" s="5">
        <f ca="1">IF(AW$4="",0,SUMPRODUCT(INDIRECT(ADDRESS($B181,$X$2)&amp;":"&amp;ADDRESS($B181,$X$2-1+AW$8)),INDIRECT(ADDRESS($B$11,$X$2)&amp;":"&amp;ADDRESS($B$11,$X$2-1+AW$8)),INDIRECT("rP!"&amp;ADDRESS(Prcsses!$B105,$X$2+$P$8-AW$8)&amp;":"&amp;ADDRESS(Prcsses!$B105,$X$2-1+$P$8))))</f>
        <v>80766.18438749999</v>
      </c>
      <c r="AX376" s="5">
        <f ca="1">IF(AX$4="",0,SUMPRODUCT(INDIRECT(ADDRESS($B181,$X$2)&amp;":"&amp;ADDRESS($B181,$X$2-1+AX$8)),INDIRECT(ADDRESS($B$11,$X$2)&amp;":"&amp;ADDRESS($B$11,$X$2-1+AX$8)),INDIRECT("rP!"&amp;ADDRESS(Prcsses!$B105,$X$2+$P$8-AX$8)&amp;":"&amp;ADDRESS(Prcsses!$B105,$X$2-1+$P$8))))</f>
        <v>88256.827972499988</v>
      </c>
      <c r="AY376" s="5">
        <f ca="1">IF(AY$4="",0,SUMPRODUCT(INDIRECT(ADDRESS($B181,$X$2)&amp;":"&amp;ADDRESS($B181,$X$2-1+AY$8)),INDIRECT(ADDRESS($B$11,$X$2)&amp;":"&amp;ADDRESS($B$11,$X$2-1+AY$8)),INDIRECT("rP!"&amp;ADDRESS(Prcsses!$B105,$X$2+$P$8-AY$8)&amp;":"&amp;ADDRESS(Prcsses!$B105,$X$2-1+$P$8))))</f>
        <v>95813.035177499987</v>
      </c>
      <c r="AZ376" s="5">
        <f ca="1">IF(AZ$4="",0,SUMPRODUCT(INDIRECT(ADDRESS($B181,$X$2)&amp;":"&amp;ADDRESS($B181,$X$2-1+AZ$8)),INDIRECT(ADDRESS($B$11,$X$2)&amp;":"&amp;ADDRESS($B$11,$X$2-1+AZ$8)),INDIRECT("rP!"&amp;ADDRESS(Prcsses!$B105,$X$2+$P$8-AZ$8)&amp;":"&amp;ADDRESS(Prcsses!$B105,$X$2-1+$P$8))))</f>
        <v>102984.05611499998</v>
      </c>
      <c r="BA376" s="5">
        <f ca="1">IF(BA$4="",0,SUMPRODUCT(INDIRECT(ADDRESS($B181,$X$2)&amp;":"&amp;ADDRESS($B181,$X$2-1+BA$8)),INDIRECT(ADDRESS($B$11,$X$2)&amp;":"&amp;ADDRESS($B$11,$X$2-1+BA$8)),INDIRECT("rP!"&amp;ADDRESS(Prcsses!$B105,$X$2+$P$8-BA$8)&amp;":"&amp;ADDRESS(Prcsses!$B105,$X$2-1+$P$8))))</f>
        <v>109737.10897499998</v>
      </c>
      <c r="BB376" s="5">
        <f ca="1">IF(BB$4="",0,SUMPRODUCT(INDIRECT(ADDRESS($B181,$X$2)&amp;":"&amp;ADDRESS($B181,$X$2-1+BB$8)),INDIRECT(ADDRESS($B$11,$X$2)&amp;":"&amp;ADDRESS($B$11,$X$2-1+BB$8)),INDIRECT("rP!"&amp;ADDRESS(Prcsses!$B105,$X$2+$P$8-BB$8)&amp;":"&amp;ADDRESS(Prcsses!$B105,$X$2-1+$P$8))))</f>
        <v>116490.16183499999</v>
      </c>
      <c r="BC376" s="5">
        <f ca="1">IF(BC$4="",0,SUMPRODUCT(INDIRECT(ADDRESS($B181,$X$2)&amp;":"&amp;ADDRESS($B181,$X$2-1+BC$8)),INDIRECT(ADDRESS($B$11,$X$2)&amp;":"&amp;ADDRESS($B$11,$X$2-1+BC$8)),INDIRECT("rP!"&amp;ADDRESS(Prcsses!$B105,$X$2+$P$8-BC$8)&amp;":"&amp;ADDRESS(Prcsses!$B105,$X$2-1+$P$8))))</f>
        <v>123910.07866492499</v>
      </c>
      <c r="BD376" s="5">
        <f ca="1">IF(BD$4="",0,SUMPRODUCT(INDIRECT(ADDRESS($B181,$X$2)&amp;":"&amp;ADDRESS($B181,$X$2-1+BD$8)),INDIRECT(ADDRESS($B$11,$X$2)&amp;":"&amp;ADDRESS($B$11,$X$2-1+BD$8)),INDIRECT("rP!"&amp;ADDRESS(Prcsses!$B105,$X$2+$P$8-BD$8)&amp;":"&amp;ADDRESS(Prcsses!$B105,$X$2-1+$P$8))))</f>
        <v>131450.98769192499</v>
      </c>
      <c r="BE376" s="5">
        <f ca="1">IF(BE$4="",0,SUMPRODUCT(INDIRECT(ADDRESS($B181,$X$2)&amp;":"&amp;ADDRESS($B181,$X$2-1+BE$8)),INDIRECT(ADDRESS($B$11,$X$2)&amp;":"&amp;ADDRESS($B$11,$X$2-1+BE$8)),INDIRECT("rP!"&amp;ADDRESS(Prcsses!$B105,$X$2+$P$8-BE$8)&amp;":"&amp;ADDRESS(Prcsses!$B105,$X$2-1+$P$8))))</f>
        <v>137610.33465464998</v>
      </c>
      <c r="BF376" s="5">
        <f ca="1">IF(BF$4="",0,SUMPRODUCT(INDIRECT(ADDRESS($B181,$X$2)&amp;":"&amp;ADDRESS($B181,$X$2-1+BF$8)),INDIRECT(ADDRESS($B$11,$X$2)&amp;":"&amp;ADDRESS($B$11,$X$2-1+BF$8)),INDIRECT("rP!"&amp;ADDRESS(Prcsses!$B105,$X$2+$P$8-BF$8)&amp;":"&amp;ADDRESS(Prcsses!$B105,$X$2-1+$P$8))))</f>
        <v>141431.43706459997</v>
      </c>
      <c r="BG376" s="5">
        <f ca="1">IF(BG$4="",0,SUMPRODUCT(INDIRECT(ADDRESS($B181,$X$2)&amp;":"&amp;ADDRESS($B181,$X$2-1+BG$8)),INDIRECT(ADDRESS($B$11,$X$2)&amp;":"&amp;ADDRESS($B$11,$X$2-1+BG$8)),INDIRECT("rP!"&amp;ADDRESS(Prcsses!$B105,$X$2+$P$8-BG$8)&amp;":"&amp;ADDRESS(Prcsses!$B105,$X$2-1+$P$8))))</f>
        <v>143460.16669462499</v>
      </c>
      <c r="BH376" s="5">
        <f ca="1">IF(BH$4="",0,SUMPRODUCT(INDIRECT(ADDRESS($B181,$X$2)&amp;":"&amp;ADDRESS($B181,$X$2-1+BH$8)),INDIRECT(ADDRESS($B$11,$X$2)&amp;":"&amp;ADDRESS($B$11,$X$2-1+BH$8)),INDIRECT("rP!"&amp;ADDRESS(Prcsses!$B105,$X$2+$P$8-BH$8)&amp;":"&amp;ADDRESS(Prcsses!$B105,$X$2-1+$P$8))))</f>
        <v>145199.07780607499</v>
      </c>
      <c r="BI376" s="5">
        <f ca="1">IF(BI$4="",0,SUMPRODUCT(INDIRECT(ADDRESS($B181,$X$2)&amp;":"&amp;ADDRESS($B181,$X$2-1+BI$8)),INDIRECT(ADDRESS($B$11,$X$2)&amp;":"&amp;ADDRESS($B$11,$X$2-1+BI$8)),INDIRECT("rP!"&amp;ADDRESS(Prcsses!$B105,$X$2+$P$8-BI$8)&amp;":"&amp;ADDRESS(Prcsses!$B105,$X$2-1+$P$8))))</f>
        <v>147685.72069544849</v>
      </c>
      <c r="BJ376" s="5">
        <f ca="1">IF(BJ$4="",0,SUMPRODUCT(INDIRECT(ADDRESS($B181,$X$2)&amp;":"&amp;ADDRESS($B181,$X$2-1+BJ$8)),INDIRECT(ADDRESS($B$11,$X$2)&amp;":"&amp;ADDRESS($B$11,$X$2-1+BJ$8)),INDIRECT("rP!"&amp;ADDRESS(Prcsses!$B105,$X$2+$P$8-BJ$8)&amp;":"&amp;ADDRESS(Prcsses!$B105,$X$2-1+$P$8))))</f>
        <v>150928.78991830273</v>
      </c>
      <c r="BK376" s="5">
        <f ca="1">IF(BK$4="",0,SUMPRODUCT(INDIRECT(ADDRESS($B181,$X$2)&amp;":"&amp;ADDRESS($B181,$X$2-1+BK$8)),INDIRECT(ADDRESS($B$11,$X$2)&amp;":"&amp;ADDRESS($B$11,$X$2-1+BK$8)),INDIRECT("rP!"&amp;ADDRESS(Prcsses!$B105,$X$2+$P$8-BK$8)&amp;":"&amp;ADDRESS(Prcsses!$B105,$X$2-1+$P$8))))</f>
        <v>154189.2482522715</v>
      </c>
      <c r="BL376" s="5">
        <f ca="1">IF(BL$4="",0,SUMPRODUCT(INDIRECT(ADDRESS($B181,$X$2)&amp;":"&amp;ADDRESS($B181,$X$2-1+BL$8)),INDIRECT(ADDRESS($B$11,$X$2)&amp;":"&amp;ADDRESS($B$11,$X$2-1+BL$8)),INDIRECT("rP!"&amp;ADDRESS(Prcsses!$B105,$X$2+$P$8-BL$8)&amp;":"&amp;ADDRESS(Prcsses!$B105,$X$2-1+$P$8))))</f>
        <v>156719.36391943123</v>
      </c>
      <c r="BM376" s="5">
        <f ca="1">IF(BM$4="",0,SUMPRODUCT(INDIRECT(ADDRESS($B181,$X$2)&amp;":"&amp;ADDRESS($B181,$X$2-1+BM$8)),INDIRECT(ADDRESS($B$11,$X$2)&amp;":"&amp;ADDRESS($B$11,$X$2-1+BM$8)),INDIRECT("rP!"&amp;ADDRESS(Prcsses!$B105,$X$2+$P$8-BM$8)&amp;":"&amp;ADDRESS(Prcsses!$B105,$X$2-1+$P$8))))</f>
        <v>158510.44236422473</v>
      </c>
      <c r="BN376" s="5">
        <f ca="1">IF(BN$4="",0,SUMPRODUCT(INDIRECT(ADDRESS($B181,$X$2)&amp;":"&amp;ADDRESS($B181,$X$2-1+BN$8)),INDIRECT(ADDRESS($B$11,$X$2)&amp;":"&amp;ADDRESS($B$11,$X$2-1+BN$8)),INDIRECT("rP!"&amp;ADDRESS(Prcsses!$B105,$X$2+$P$8-BN$8)&amp;":"&amp;ADDRESS(Prcsses!$B105,$X$2-1+$P$8))))</f>
        <v>160301.52080901823</v>
      </c>
      <c r="BO376" s="5">
        <f ca="1">IF(BO$4="",0,SUMPRODUCT(INDIRECT(ADDRESS($B181,$X$2)&amp;":"&amp;ADDRESS($B181,$X$2-1+BO$8)),INDIRECT(ADDRESS($B$11,$X$2)&amp;":"&amp;ADDRESS($B$11,$X$2-1+BO$8)),INDIRECT("rP!"&amp;ADDRESS(Prcsses!$B105,$X$2+$P$8-BO$8)&amp;":"&amp;ADDRESS(Prcsses!$B105,$X$2-1+$P$8))))</f>
        <v>162916.49533841677</v>
      </c>
      <c r="BP376" s="5">
        <f ca="1">IF(BP$4="",0,SUMPRODUCT(INDIRECT(ADDRESS($B181,$X$2)&amp;":"&amp;ADDRESS($B181,$X$2-1+BP$8)),INDIRECT(ADDRESS($B$11,$X$2)&amp;":"&amp;ADDRESS($B$11,$X$2-1+BP$8)),INDIRECT("rP!"&amp;ADDRESS(Prcsses!$B105,$X$2+$P$8-BP$8)&amp;":"&amp;ADDRESS(Prcsses!$B105,$X$2-1+$P$8))))</f>
        <v>166364.32134464421</v>
      </c>
      <c r="BQ376" s="5">
        <f ca="1">IF(BQ$4="",0,SUMPRODUCT(INDIRECT(ADDRESS($B181,$X$2)&amp;":"&amp;ADDRESS($B181,$X$2-1+BQ$8)),INDIRECT(ADDRESS($B$11,$X$2)&amp;":"&amp;ADDRESS($B$11,$X$2-1+BQ$8)),INDIRECT("rP!"&amp;ADDRESS(Prcsses!$B105,$X$2+$P$8-BQ$8)&amp;":"&amp;ADDRESS(Prcsses!$B105,$X$2-1+$P$8))))</f>
        <v>169830.05813531965</v>
      </c>
      <c r="BR376" s="5">
        <f ca="1">IF(BR$4="",0,SUMPRODUCT(INDIRECT(ADDRESS($B181,$X$2)&amp;":"&amp;ADDRESS($B181,$X$2-1+BR$8)),INDIRECT(ADDRESS($B$11,$X$2)&amp;":"&amp;ADDRESS($B$11,$X$2-1+BR$8)),INDIRECT("rP!"&amp;ADDRESS(Prcsses!$B105,$X$2+$P$8-BR$8)&amp;":"&amp;ADDRESS(Prcsses!$B105,$X$2-1+$P$8))))</f>
        <v>172489.80962583801</v>
      </c>
      <c r="BS376" s="5">
        <f ca="1">IF(BS$4="",0,SUMPRODUCT(INDIRECT(ADDRESS($B181,$X$2)&amp;":"&amp;ADDRESS($B181,$X$2-1+BS$8)),INDIRECT(ADDRESS($B$11,$X$2)&amp;":"&amp;ADDRESS($B$11,$X$2-1+BS$8)),INDIRECT("rP!"&amp;ADDRESS(Prcsses!$B105,$X$2+$P$8-BS$8)&amp;":"&amp;ADDRESS(Prcsses!$B105,$X$2-1+$P$8))))</f>
        <v>174334.62042397531</v>
      </c>
      <c r="BT376" s="5">
        <f ca="1">IF(BT$4="",0,SUMPRODUCT(INDIRECT(ADDRESS($B181,$X$2)&amp;":"&amp;ADDRESS($B181,$X$2-1+BT$8)),INDIRECT(ADDRESS($B$11,$X$2)&amp;":"&amp;ADDRESS($B$11,$X$2-1+BT$8)),INDIRECT("rP!"&amp;ADDRESS(Prcsses!$B105,$X$2+$P$8-BT$8)&amp;":"&amp;ADDRESS(Prcsses!$B105,$X$2-1+$P$8))))</f>
        <v>176179.43122211262</v>
      </c>
      <c r="BU376" s="5">
        <f ca="1">IF(BU$4="",0,SUMPRODUCT(INDIRECT(ADDRESS($B181,$X$2)&amp;":"&amp;ADDRESS($B181,$X$2-1+BU$8)),INDIRECT(ADDRESS($B$11,$X$2)&amp;":"&amp;ADDRESS($B$11,$X$2-1+BU$8)),INDIRECT("rP!"&amp;ADDRESS(Prcsses!$B105,$X$2+$P$8-BU$8)&amp;":"&amp;ADDRESS(Prcsses!$B105,$X$2-1+$P$8))))</f>
        <v>178928.1993113372</v>
      </c>
      <c r="BV376" s="5">
        <f ca="1">IF(BV$4="",0,SUMPRODUCT(INDIRECT(ADDRESS($B181,$X$2)&amp;":"&amp;ADDRESS($B181,$X$2-1+BV$8)),INDIRECT(ADDRESS($B$11,$X$2)&amp;":"&amp;ADDRESS($B$11,$X$2-1+BV$8)),INDIRECT("rP!"&amp;ADDRESS(Prcsses!$B105,$X$2+$P$8-BV$8)&amp;":"&amp;ADDRESS(Prcsses!$B105,$X$2-1+$P$8))))</f>
        <v>182590.14874563977</v>
      </c>
      <c r="BW376" s="5">
        <f ca="1">IF(BW$4="",0,SUMPRODUCT(INDIRECT(ADDRESS($B181,$X$2)&amp;":"&amp;ADDRESS($B181,$X$2-1+BW$8)),INDIRECT(ADDRESS($B$11,$X$2)&amp;":"&amp;ADDRESS($B$11,$X$2-1+BW$8)),INDIRECT("rP!"&amp;ADDRESS(Prcsses!$B105,$X$2+$P$8-BW$8)&amp;":"&amp;ADDRESS(Prcsses!$B105,$X$2-1+$P$8))))</f>
        <v>186270.54628792367</v>
      </c>
      <c r="BX376" s="5">
        <f ca="1">IF(BX$4="",0,SUMPRODUCT(INDIRECT(ADDRESS($B181,$X$2)&amp;":"&amp;ADDRESS($B181,$X$2-1+BX$8)),INDIRECT(ADDRESS($B$11,$X$2)&amp;":"&amp;ADDRESS($B$11,$X$2-1+BX$8)),INDIRECT("rP!"&amp;ADDRESS(Prcsses!$B105,$X$2+$P$8-BX$8)&amp;":"&amp;ADDRESS(Prcsses!$B105,$X$2-1+$P$8))))</f>
        <v>189065.43464710168</v>
      </c>
      <c r="BY376" s="5">
        <f ca="1">IF(BY$4="",0,SUMPRODUCT(INDIRECT(ADDRESS($B181,$X$2)&amp;":"&amp;ADDRESS($B181,$X$2-1+BY$8)),INDIRECT(ADDRESS($B$11,$X$2)&amp;":"&amp;ADDRESS($B$11,$X$2-1+BY$8)),INDIRECT("rP!"&amp;ADDRESS(Prcsses!$B105,$X$2+$P$8-BY$8)&amp;":"&amp;ADDRESS(Prcsses!$B105,$X$2-1+$P$8))))</f>
        <v>190965.58976918311</v>
      </c>
      <c r="BZ376" s="5">
        <f ca="1">IF(BZ$4="",0,SUMPRODUCT(INDIRECT(ADDRESS($B181,$X$2)&amp;":"&amp;ADDRESS($B181,$X$2-1+BZ$8)),INDIRECT(ADDRESS($B$11,$X$2)&amp;":"&amp;ADDRESS($B$11,$X$2-1+BZ$8)),INDIRECT("rP!"&amp;ADDRESS(Prcsses!$B105,$X$2+$P$8-BZ$8)&amp;":"&amp;ADDRESS(Prcsses!$B105,$X$2-1+$P$8))))</f>
        <v>192865.74489126453</v>
      </c>
      <c r="CA376" s="5">
        <f ca="1">IF(CA$4="",0,SUMPRODUCT(INDIRECT(ADDRESS($B181,$X$2)&amp;":"&amp;ADDRESS($B181,$X$2-1+CA$8)),INDIRECT(ADDRESS($B$11,$X$2)&amp;":"&amp;ADDRESS($B$11,$X$2-1+CA$8)),INDIRECT("rP!"&amp;ADDRESS(Prcsses!$B105,$X$2+$P$8-CA$8)&amp;":"&amp;ADDRESS(Prcsses!$B105,$X$2-1+$P$8))))</f>
        <v>195753.98067682827</v>
      </c>
      <c r="CB376" s="5">
        <f ca="1">IF(CB$4="",0,SUMPRODUCT(INDIRECT(ADDRESS($B181,$X$2)&amp;":"&amp;ADDRESS($B181,$X$2-1+CB$8)),INDIRECT(ADDRESS($B$11,$X$2)&amp;":"&amp;ADDRESS($B$11,$X$2-1+CB$8)),INDIRECT("rP!"&amp;ADDRESS(Prcsses!$B105,$X$2+$P$8-CB$8)&amp;":"&amp;ADDRESS(Prcsses!$B105,$X$2-1+$P$8))))</f>
        <v>199639.79790148477</v>
      </c>
      <c r="CC376" s="5">
        <f ca="1">IF(CC$4="",0,SUMPRODUCT(INDIRECT(ADDRESS($B181,$X$2)&amp;":"&amp;ADDRESS($B181,$X$2-1+CC$8)),INDIRECT(ADDRESS($B$11,$X$2)&amp;":"&amp;ADDRESS($B$11,$X$2-1+CC$8)),INDIRECT("rP!"&amp;ADDRESS(Prcsses!$B105,$X$2+$P$8-CC$8)&amp;":"&amp;ADDRESS(Prcsses!$B105,$X$2-1+$P$8))))</f>
        <v>203544.61667736212</v>
      </c>
      <c r="CD376" s="5">
        <f ca="1">IF(CD$4="",0,SUMPRODUCT(INDIRECT(ADDRESS($B181,$X$2)&amp;":"&amp;ADDRESS($B181,$X$2-1+CD$8)),INDIRECT(ADDRESS($B$11,$X$2)&amp;":"&amp;ADDRESS($B$11,$X$2-1+CD$8)),INDIRECT("rP!"&amp;ADDRESS(Prcsses!$B105,$X$2+$P$8-CD$8)&amp;":"&amp;ADDRESS(Prcsses!$B105,$X$2-1+$P$8))))</f>
        <v>206480.35634097795</v>
      </c>
      <c r="CE376" s="5">
        <f ca="1">IF(CE$4="",0,SUMPRODUCT(INDIRECT(ADDRESS($B181,$X$2)&amp;":"&amp;ADDRESS($B181,$X$2-1+CE$8)),INDIRECT(ADDRESS($B$11,$X$2)&amp;":"&amp;ADDRESS($B$11,$X$2-1+CE$8)),INDIRECT("rP!"&amp;ADDRESS(Prcsses!$B105,$X$2+$P$8-CE$8)&amp;":"&amp;ADDRESS(Prcsses!$B105,$X$2-1+$P$8))))</f>
        <v>208437.51611672179</v>
      </c>
      <c r="CF376" s="5">
        <f ca="1">IF(CF$4="",0,SUMPRODUCT(INDIRECT(ADDRESS($B181,$X$2)&amp;":"&amp;ADDRESS($B181,$X$2-1+CF$8)),INDIRECT(ADDRESS($B$11,$X$2)&amp;":"&amp;ADDRESS($B$11,$X$2-1+CF$8)),INDIRECT("rP!"&amp;ADDRESS(Prcsses!$B105,$X$2+$P$8-CF$8)&amp;":"&amp;ADDRESS(Prcsses!$B105,$X$2-1+$P$8))))</f>
        <v>0</v>
      </c>
    </row>
    <row r="377" spans="2:84" x14ac:dyDescent="0.3">
      <c r="B377" s="13">
        <f>ROW()</f>
        <v>377</v>
      </c>
      <c r="H377" s="1" t="str">
        <f>$H$374</f>
        <v>Оплата переменных расходов</v>
      </c>
      <c r="I377" s="1" t="str">
        <f>Prcsses!I90</f>
        <v>Представительские расходы</v>
      </c>
      <c r="M377" s="53" t="s">
        <v>18</v>
      </c>
      <c r="U377" s="5">
        <f t="shared" ca="1" si="549"/>
        <v>27780905.276971165</v>
      </c>
      <c r="X377" s="5">
        <f ca="1">IF(X$4="",0,SUMPRODUCT(INDIRECT(ADDRESS($B182,$X$2)&amp;":"&amp;ADDRESS($B182,$X$2-1+X$8)),INDIRECT(ADDRESS($B$11,$X$2)&amp;":"&amp;ADDRESS($B$11,$X$2-1+X$8)),INDIRECT("rP!"&amp;ADDRESS(Prcsses!$B106,$X$2+$P$8-X$8)&amp;":"&amp;ADDRESS(Prcsses!$B106,$X$2-1+$P$8))))</f>
        <v>0</v>
      </c>
      <c r="Y377" s="5">
        <f ca="1">IF(Y$4="",0,SUMPRODUCT(INDIRECT(ADDRESS($B182,$X$2)&amp;":"&amp;ADDRESS($B182,$X$2-1+Y$8)),INDIRECT(ADDRESS($B$11,$X$2)&amp;":"&amp;ADDRESS($B$11,$X$2-1+Y$8)),INDIRECT("rP!"&amp;ADDRESS(Prcsses!$B106,$X$2+$P$8-Y$8)&amp;":"&amp;ADDRESS(Prcsses!$B106,$X$2-1+$P$8))))</f>
        <v>0</v>
      </c>
      <c r="Z377" s="5">
        <f ca="1">IF(Z$4="",0,SUMPRODUCT(INDIRECT(ADDRESS($B182,$X$2)&amp;":"&amp;ADDRESS($B182,$X$2-1+Z$8)),INDIRECT(ADDRESS($B$11,$X$2)&amp;":"&amp;ADDRESS($B$11,$X$2-1+Z$8)),INDIRECT("rP!"&amp;ADDRESS(Prcsses!$B106,$X$2+$P$8-Z$8)&amp;":"&amp;ADDRESS(Prcsses!$B106,$X$2-1+$P$8))))</f>
        <v>0</v>
      </c>
      <c r="AA377" s="5">
        <f ca="1">IF(AA$4="",0,SUMPRODUCT(INDIRECT(ADDRESS($B182,$X$2)&amp;":"&amp;ADDRESS($B182,$X$2-1+AA$8)),INDIRECT(ADDRESS($B$11,$X$2)&amp;":"&amp;ADDRESS($B$11,$X$2-1+AA$8)),INDIRECT("rP!"&amp;ADDRESS(Prcsses!$B106,$X$2+$P$8-AA$8)&amp;":"&amp;ADDRESS(Prcsses!$B106,$X$2-1+$P$8))))</f>
        <v>0</v>
      </c>
      <c r="AB377" s="5">
        <f ca="1">IF(AB$4="",0,SUMPRODUCT(INDIRECT(ADDRESS($B182,$X$2)&amp;":"&amp;ADDRESS($B182,$X$2-1+AB$8)),INDIRECT(ADDRESS($B$11,$X$2)&amp;":"&amp;ADDRESS($B$11,$X$2-1+AB$8)),INDIRECT("rP!"&amp;ADDRESS(Prcsses!$B106,$X$2+$P$8-AB$8)&amp;":"&amp;ADDRESS(Prcsses!$B106,$X$2-1+$P$8))))</f>
        <v>0</v>
      </c>
      <c r="AC377" s="5">
        <f ca="1">IF(AC$4="",0,SUMPRODUCT(INDIRECT(ADDRESS($B182,$X$2)&amp;":"&amp;ADDRESS($B182,$X$2-1+AC$8)),INDIRECT(ADDRESS($B$11,$X$2)&amp;":"&amp;ADDRESS($B$11,$X$2-1+AC$8)),INDIRECT("rP!"&amp;ADDRESS(Prcsses!$B106,$X$2+$P$8-AC$8)&amp;":"&amp;ADDRESS(Prcsses!$B106,$X$2-1+$P$8))))</f>
        <v>0</v>
      </c>
      <c r="AD377" s="5">
        <f ca="1">IF(AD$4="",0,SUMPRODUCT(INDIRECT(ADDRESS($B182,$X$2)&amp;":"&amp;ADDRESS($B182,$X$2-1+AD$8)),INDIRECT(ADDRESS($B$11,$X$2)&amp;":"&amp;ADDRESS($B$11,$X$2-1+AD$8)),INDIRECT("rP!"&amp;ADDRESS(Prcsses!$B106,$X$2+$P$8-AD$8)&amp;":"&amp;ADDRESS(Prcsses!$B106,$X$2-1+$P$8))))</f>
        <v>0</v>
      </c>
      <c r="AE377" s="5">
        <f ca="1">IF(AE$4="",0,SUMPRODUCT(INDIRECT(ADDRESS($B182,$X$2)&amp;":"&amp;ADDRESS($B182,$X$2-1+AE$8)),INDIRECT(ADDRESS($B$11,$X$2)&amp;":"&amp;ADDRESS($B$11,$X$2-1+AE$8)),INDIRECT("rP!"&amp;ADDRESS(Prcsses!$B106,$X$2+$P$8-AE$8)&amp;":"&amp;ADDRESS(Prcsses!$B106,$X$2-1+$P$8))))</f>
        <v>0</v>
      </c>
      <c r="AF377" s="5">
        <f ca="1">IF(AF$4="",0,SUMPRODUCT(INDIRECT(ADDRESS($B182,$X$2)&amp;":"&amp;ADDRESS($B182,$X$2-1+AF$8)),INDIRECT(ADDRESS($B$11,$X$2)&amp;":"&amp;ADDRESS($B$11,$X$2-1+AF$8)),INDIRECT("rP!"&amp;ADDRESS(Prcsses!$B106,$X$2+$P$8-AF$8)&amp;":"&amp;ADDRESS(Prcsses!$B106,$X$2-1+$P$8))))</f>
        <v>0</v>
      </c>
      <c r="AG377" s="5">
        <f ca="1">IF(AG$4="",0,SUMPRODUCT(INDIRECT(ADDRESS($B182,$X$2)&amp;":"&amp;ADDRESS($B182,$X$2-1+AG$8)),INDIRECT(ADDRESS($B$11,$X$2)&amp;":"&amp;ADDRESS($B$11,$X$2-1+AG$8)),INDIRECT("rP!"&amp;ADDRESS(Prcsses!$B106,$X$2+$P$8-AG$8)&amp;":"&amp;ADDRESS(Prcsses!$B106,$X$2-1+$P$8))))</f>
        <v>0</v>
      </c>
      <c r="AH377" s="5">
        <f ca="1">IF(AH$4="",0,SUMPRODUCT(INDIRECT(ADDRESS($B182,$X$2)&amp;":"&amp;ADDRESS($B182,$X$2-1+AH$8)),INDIRECT(ADDRESS($B$11,$X$2)&amp;":"&amp;ADDRESS($B$11,$X$2-1+AH$8)),INDIRECT("rP!"&amp;ADDRESS(Prcsses!$B106,$X$2+$P$8-AH$8)&amp;":"&amp;ADDRESS(Prcsses!$B106,$X$2-1+$P$8))))</f>
        <v>0</v>
      </c>
      <c r="AI377" s="5">
        <f ca="1">IF(AI$4="",0,SUMPRODUCT(INDIRECT(ADDRESS($B182,$X$2)&amp;":"&amp;ADDRESS($B182,$X$2-1+AI$8)),INDIRECT(ADDRESS($B$11,$X$2)&amp;":"&amp;ADDRESS($B$11,$X$2-1+AI$8)),INDIRECT("rP!"&amp;ADDRESS(Prcsses!$B106,$X$2+$P$8-AI$8)&amp;":"&amp;ADDRESS(Prcsses!$B106,$X$2-1+$P$8))))</f>
        <v>0</v>
      </c>
      <c r="AJ377" s="5">
        <f ca="1">IF(AJ$4="",0,SUMPRODUCT(INDIRECT(ADDRESS($B182,$X$2)&amp;":"&amp;ADDRESS($B182,$X$2-1+AJ$8)),INDIRECT(ADDRESS($B$11,$X$2)&amp;":"&amp;ADDRESS($B$11,$X$2-1+AJ$8)),INDIRECT("rP!"&amp;ADDRESS(Prcsses!$B106,$X$2+$P$8-AJ$8)&amp;":"&amp;ADDRESS(Prcsses!$B106,$X$2-1+$P$8))))</f>
        <v>37131.499999999993</v>
      </c>
      <c r="AK377" s="5">
        <f ca="1">IF(AK$4="",0,SUMPRODUCT(INDIRECT(ADDRESS($B182,$X$2)&amp;":"&amp;ADDRESS($B182,$X$2-1+AK$8)),INDIRECT(ADDRESS($B$11,$X$2)&amp;":"&amp;ADDRESS($B$11,$X$2-1+AK$8)),INDIRECT("rP!"&amp;ADDRESS(Prcsses!$B106,$X$2+$P$8-AK$8)&amp;":"&amp;ADDRESS(Prcsses!$B106,$X$2-1+$P$8))))</f>
        <v>65775.8</v>
      </c>
      <c r="AL377" s="5">
        <f ca="1">IF(AL$4="",0,SUMPRODUCT(INDIRECT(ADDRESS($B182,$X$2)&amp;":"&amp;ADDRESS($B182,$X$2-1+AL$8)),INDIRECT(ADDRESS($B$11,$X$2)&amp;":"&amp;ADDRESS($B$11,$X$2-1+AL$8)),INDIRECT("rP!"&amp;ADDRESS(Prcsses!$B106,$X$2+$P$8-AL$8)&amp;":"&amp;ADDRESS(Prcsses!$B106,$X$2-1+$P$8))))</f>
        <v>94950.55</v>
      </c>
      <c r="AM377" s="5">
        <f ca="1">IF(AM$4="",0,SUMPRODUCT(INDIRECT(ADDRESS($B182,$X$2)&amp;":"&amp;ADDRESS($B182,$X$2-1+AM$8)),INDIRECT(ADDRESS($B$11,$X$2)&amp;":"&amp;ADDRESS($B$11,$X$2-1+AM$8)),INDIRECT("rP!"&amp;ADDRESS(Prcsses!$B106,$X$2+$P$8-AM$8)&amp;":"&amp;ADDRESS(Prcsses!$B106,$X$2-1+$P$8))))</f>
        <v>122533.95</v>
      </c>
      <c r="AN377" s="5">
        <f ca="1">IF(AN$4="",0,SUMPRODUCT(INDIRECT(ADDRESS($B182,$X$2)&amp;":"&amp;ADDRESS($B182,$X$2-1+AN$8)),INDIRECT(ADDRESS($B$11,$X$2)&amp;":"&amp;ADDRESS($B$11,$X$2-1+AN$8)),INDIRECT("rP!"&amp;ADDRESS(Prcsses!$B106,$X$2+$P$8-AN$8)&amp;":"&amp;ADDRESS(Prcsses!$B106,$X$2-1+$P$8))))</f>
        <v>150117.34999999998</v>
      </c>
      <c r="AO377" s="5">
        <f ca="1">IF(AO$4="",0,SUMPRODUCT(INDIRECT(ADDRESS($B182,$X$2)&amp;":"&amp;ADDRESS($B182,$X$2-1+AO$8)),INDIRECT(ADDRESS($B$11,$X$2)&amp;":"&amp;ADDRESS($B$11,$X$2-1+AO$8)),INDIRECT("rP!"&amp;ADDRESS(Prcsses!$B106,$X$2+$P$8-AO$8)&amp;":"&amp;ADDRESS(Prcsses!$B106,$X$2-1+$P$8))))</f>
        <v>177700.75</v>
      </c>
      <c r="AP377" s="5">
        <f ca="1">IF(AP$4="",0,SUMPRODUCT(INDIRECT(ADDRESS($B182,$X$2)&amp;":"&amp;ADDRESS($B182,$X$2-1+AP$8)),INDIRECT(ADDRESS($B$11,$X$2)&amp;":"&amp;ADDRESS($B$11,$X$2-1+AP$8)),INDIRECT("rP!"&amp;ADDRESS(Prcsses!$B106,$X$2+$P$8-AP$8)&amp;":"&amp;ADDRESS(Prcsses!$B106,$X$2-1+$P$8))))</f>
        <v>210217.33499999999</v>
      </c>
      <c r="AQ377" s="5">
        <f ca="1">IF(AQ$4="",0,SUMPRODUCT(INDIRECT(ADDRESS($B182,$X$2)&amp;":"&amp;ADDRESS($B182,$X$2-1+AQ$8)),INDIRECT(ADDRESS($B$11,$X$2)&amp;":"&amp;ADDRESS($B$11,$X$2-1+AQ$8)),INDIRECT("rP!"&amp;ADDRESS(Prcsses!$B106,$X$2+$P$8-AQ$8)&amp;":"&amp;ADDRESS(Prcsses!$B106,$X$2-1+$P$8))))</f>
        <v>239423.91200000001</v>
      </c>
      <c r="AR377" s="5">
        <f ca="1">IF(AR$4="",0,SUMPRODUCT(INDIRECT(ADDRESS($B182,$X$2)&amp;":"&amp;ADDRESS($B182,$X$2-1+AR$8)),INDIRECT(ADDRESS($B$11,$X$2)&amp;":"&amp;ADDRESS($B$11,$X$2-1+AR$8)),INDIRECT("rP!"&amp;ADDRESS(Prcsses!$B106,$X$2+$P$8-AR$8)&amp;":"&amp;ADDRESS(Prcsses!$B106,$X$2-1+$P$8))))</f>
        <v>268264.47849999997</v>
      </c>
      <c r="AS377" s="5">
        <f ca="1">IF(AS$4="",0,SUMPRODUCT(INDIRECT(ADDRESS($B182,$X$2)&amp;":"&amp;ADDRESS($B182,$X$2-1+AS$8)),INDIRECT(ADDRESS($B$11,$X$2)&amp;":"&amp;ADDRESS($B$11,$X$2-1+AS$8)),INDIRECT("rP!"&amp;ADDRESS(Prcsses!$B106,$X$2+$P$8-AS$8)&amp;":"&amp;ADDRESS(Prcsses!$B106,$X$2-1+$P$8))))</f>
        <v>296675.38049999997</v>
      </c>
      <c r="AT377" s="5">
        <f ca="1">IF(AT$4="",0,SUMPRODUCT(INDIRECT(ADDRESS($B182,$X$2)&amp;":"&amp;ADDRESS($B182,$X$2-1+AT$8)),INDIRECT(ADDRESS($B$11,$X$2)&amp;":"&amp;ADDRESS($B$11,$X$2-1+AT$8)),INDIRECT("rP!"&amp;ADDRESS(Prcsses!$B106,$X$2+$P$8-AT$8)&amp;":"&amp;ADDRESS(Prcsses!$B106,$X$2-1+$P$8))))</f>
        <v>325086.28249999997</v>
      </c>
      <c r="AU377" s="5">
        <f ca="1">IF(AU$4="",0,SUMPRODUCT(INDIRECT(ADDRESS($B182,$X$2)&amp;":"&amp;ADDRESS($B182,$X$2-1+AU$8)),INDIRECT(ADDRESS($B$11,$X$2)&amp;":"&amp;ADDRESS($B$11,$X$2-1+AU$8)),INDIRECT("rP!"&amp;ADDRESS(Prcsses!$B106,$X$2+$P$8-AU$8)&amp;":"&amp;ADDRESS(Prcsses!$B106,$X$2-1+$P$8))))</f>
        <v>353497.18449999997</v>
      </c>
      <c r="AV377" s="5">
        <f ca="1">IF(AV$4="",0,SUMPRODUCT(INDIRECT(ADDRESS($B182,$X$2)&amp;":"&amp;ADDRESS($B182,$X$2-1+AV$8)),INDIRECT(ADDRESS($B$11,$X$2)&amp;":"&amp;ADDRESS($B$11,$X$2-1+AV$8)),INDIRECT("rP!"&amp;ADDRESS(Prcsses!$B106,$X$2+$P$8-AV$8)&amp;":"&amp;ADDRESS(Prcsses!$B106,$X$2-1+$P$8))))</f>
        <v>390923.08424999996</v>
      </c>
      <c r="AW377" s="5">
        <f ca="1">IF(AW$4="",0,SUMPRODUCT(INDIRECT(ADDRESS($B182,$X$2)&amp;":"&amp;ADDRESS($B182,$X$2-1+AW$8)),INDIRECT(ADDRESS($B$11,$X$2)&amp;":"&amp;ADDRESS($B$11,$X$2-1+AW$8)),INDIRECT("rP!"&amp;ADDRESS(Prcsses!$B106,$X$2+$P$8-AW$8)&amp;":"&amp;ADDRESS(Prcsses!$B106,$X$2-1+$P$8))))</f>
        <v>421792.62199999997</v>
      </c>
      <c r="AX377" s="5">
        <f ca="1">IF(AX$4="",0,SUMPRODUCT(INDIRECT(ADDRESS($B182,$X$2)&amp;":"&amp;ADDRESS($B182,$X$2-1+AX$8)),INDIRECT(ADDRESS($B$11,$X$2)&amp;":"&amp;ADDRESS($B$11,$X$2-1+AX$8)),INDIRECT("rP!"&amp;ADDRESS(Prcsses!$B106,$X$2+$P$8-AX$8)&amp;":"&amp;ADDRESS(Prcsses!$B106,$X$2-1+$P$8))))</f>
        <v>451891.7872149999</v>
      </c>
      <c r="AY377" s="5">
        <f ca="1">IF(AY$4="",0,SUMPRODUCT(INDIRECT(ADDRESS($B182,$X$2)&amp;":"&amp;ADDRESS($B182,$X$2-1+AY$8)),INDIRECT(ADDRESS($B$11,$X$2)&amp;":"&amp;ADDRESS($B$11,$X$2-1+AY$8)),INDIRECT("rP!"&amp;ADDRESS(Prcsses!$B106,$X$2+$P$8-AY$8)&amp;":"&amp;ADDRESS(Prcsses!$B106,$X$2-1+$P$8))))</f>
        <v>481155.01627499994</v>
      </c>
      <c r="AZ377" s="5">
        <f ca="1">IF(AZ$4="",0,SUMPRODUCT(INDIRECT(ADDRESS($B182,$X$2)&amp;":"&amp;ADDRESS($B182,$X$2-1+AZ$8)),INDIRECT(ADDRESS($B$11,$X$2)&amp;":"&amp;ADDRESS($B$11,$X$2-1+AZ$8)),INDIRECT("rP!"&amp;ADDRESS(Prcsses!$B106,$X$2+$P$8-AZ$8)&amp;":"&amp;ADDRESS(Prcsses!$B106,$X$2-1+$P$8))))</f>
        <v>510418.24533499999</v>
      </c>
      <c r="BA377" s="5">
        <f ca="1">IF(BA$4="",0,SUMPRODUCT(INDIRECT(ADDRESS($B182,$X$2)&amp;":"&amp;ADDRESS($B182,$X$2-1+BA$8)),INDIRECT(ADDRESS($B$11,$X$2)&amp;":"&amp;ADDRESS($B$11,$X$2-1+BA$8)),INDIRECT("rP!"&amp;ADDRESS(Prcsses!$B106,$X$2+$P$8-BA$8)&amp;":"&amp;ADDRESS(Prcsses!$B106,$X$2-1+$P$8))))</f>
        <v>539681.47439499991</v>
      </c>
      <c r="BB377" s="5">
        <f ca="1">IF(BB$4="",0,SUMPRODUCT(INDIRECT(ADDRESS($B182,$X$2)&amp;":"&amp;ADDRESS($B182,$X$2-1+BB$8)),INDIRECT(ADDRESS($B$11,$X$2)&amp;":"&amp;ADDRESS($B$11,$X$2-1+BB$8)),INDIRECT("rP!"&amp;ADDRESS(Prcsses!$B106,$X$2+$P$8-BB$8)&amp;":"&amp;ADDRESS(Prcsses!$B106,$X$2-1+$P$8))))</f>
        <v>582281.98285349994</v>
      </c>
      <c r="BC377" s="5">
        <f ca="1">IF(BC$4="",0,SUMPRODUCT(INDIRECT(ADDRESS($B182,$X$2)&amp;":"&amp;ADDRESS($B182,$X$2-1+BC$8)),INDIRECT(ADDRESS($B$11,$X$2)&amp;":"&amp;ADDRESS($B$11,$X$2-1+BC$8)),INDIRECT("rP!"&amp;ADDRESS(Prcsses!$B106,$X$2+$P$8-BC$8)&amp;":"&amp;ADDRESS(Prcsses!$B106,$X$2-1+$P$8))))</f>
        <v>603295.23233619996</v>
      </c>
      <c r="BD377" s="5">
        <f ca="1">IF(BD$4="",0,SUMPRODUCT(INDIRECT(ADDRESS($B182,$X$2)&amp;":"&amp;ADDRESS($B182,$X$2-1+BD$8)),INDIRECT(ADDRESS($B$11,$X$2)&amp;":"&amp;ADDRESS($B$11,$X$2-1+BD$8)),INDIRECT("rP!"&amp;ADDRESS(Prcsses!$B106,$X$2+$P$8-BD$8)&amp;":"&amp;ADDRESS(Prcsses!$B106,$X$2-1+$P$8))))</f>
        <v>614994.89641614992</v>
      </c>
      <c r="BE377" s="5">
        <f ca="1">IF(BE$4="",0,SUMPRODUCT(INDIRECT(ADDRESS($B182,$X$2)&amp;":"&amp;ADDRESS($B182,$X$2-1+BE$8)),INDIRECT(ADDRESS($B$11,$X$2)&amp;":"&amp;ADDRESS($B$11,$X$2-1+BE$8)),INDIRECT("rP!"&amp;ADDRESS(Prcsses!$B106,$X$2+$P$8-BE$8)&amp;":"&amp;ADDRESS(Prcsses!$B106,$X$2-1+$P$8))))</f>
        <v>623109.81493624998</v>
      </c>
      <c r="BF377" s="5">
        <f ca="1">IF(BF$4="",0,SUMPRODUCT(INDIRECT(ADDRESS($B182,$X$2)&amp;":"&amp;ADDRESS($B182,$X$2-1+BF$8)),INDIRECT(ADDRESS($B$11,$X$2)&amp;":"&amp;ADDRESS($B$11,$X$2-1+BF$8)),INDIRECT("rP!"&amp;ADDRESS(Prcsses!$B106,$X$2+$P$8-BF$8)&amp;":"&amp;ADDRESS(Prcsses!$B106,$X$2-1+$P$8))))</f>
        <v>630645.09641919984</v>
      </c>
      <c r="BG377" s="5">
        <f ca="1">IF(BG$4="",0,SUMPRODUCT(INDIRECT(ADDRESS($B182,$X$2)&amp;":"&amp;ADDRESS($B182,$X$2-1+BG$8)),INDIRECT(ADDRESS($B$11,$X$2)&amp;":"&amp;ADDRESS($B$11,$X$2-1+BG$8)),INDIRECT("rP!"&amp;ADDRESS(Prcsses!$B106,$X$2+$P$8-BG$8)&amp;":"&amp;ADDRESS(Prcsses!$B106,$X$2-1+$P$8))))</f>
        <v>638180.37790214992</v>
      </c>
      <c r="BH377" s="5">
        <f ca="1">IF(BH$4="",0,SUMPRODUCT(INDIRECT(ADDRESS($B182,$X$2)&amp;":"&amp;ADDRESS($B182,$X$2-1+BH$8)),INDIRECT(ADDRESS($B$11,$X$2)&amp;":"&amp;ADDRESS($B$11,$X$2-1+BH$8)),INDIRECT("rP!"&amp;ADDRESS(Prcsses!$B106,$X$2+$P$8-BH$8)&amp;":"&amp;ADDRESS(Prcsses!$B106,$X$2-1+$P$8))))</f>
        <v>660670.29494356993</v>
      </c>
      <c r="BI377" s="5">
        <f ca="1">IF(BI$4="",0,SUMPRODUCT(INDIRECT(ADDRESS($B182,$X$2)&amp;":"&amp;ADDRESS($B182,$X$2-1+BI$8)),INDIRECT(ADDRESS($B$11,$X$2)&amp;":"&amp;ADDRESS($B$11,$X$2-1+BI$8)),INDIRECT("rP!"&amp;ADDRESS(Prcsses!$B106,$X$2+$P$8-BI$8)&amp;":"&amp;ADDRESS(Prcsses!$B106,$X$2-1+$P$8))))</f>
        <v>671370.39464935893</v>
      </c>
      <c r="BJ377" s="5">
        <f ca="1">IF(BJ$4="",0,SUMPRODUCT(INDIRECT(ADDRESS($B182,$X$2)&amp;":"&amp;ADDRESS($B182,$X$2-1+BJ$8)),INDIRECT(ADDRESS($B$11,$X$2)&amp;":"&amp;ADDRESS($B$11,$X$2-1+BJ$8)),INDIRECT("rP!"&amp;ADDRESS(Prcsses!$B106,$X$2+$P$8-BJ$8)&amp;":"&amp;ADDRESS(Prcsses!$B106,$X$2-1+$P$8))))</f>
        <v>680609.80902152997</v>
      </c>
      <c r="BK377" s="5">
        <f ca="1">IF(BK$4="",0,SUMPRODUCT(INDIRECT(ADDRESS($B182,$X$2)&amp;":"&amp;ADDRESS($B182,$X$2-1+BK$8)),INDIRECT(ADDRESS($B$11,$X$2)&amp;":"&amp;ADDRESS($B$11,$X$2-1+BK$8)),INDIRECT("rP!"&amp;ADDRESS(Prcsses!$B106,$X$2+$P$8-BK$8)&amp;":"&amp;ADDRESS(Prcsses!$B106,$X$2-1+$P$8))))</f>
        <v>688371.14894896839</v>
      </c>
      <c r="BL377" s="5">
        <f ca="1">IF(BL$4="",0,SUMPRODUCT(INDIRECT(ADDRESS($B182,$X$2)&amp;":"&amp;ADDRESS($B182,$X$2-1+BL$8)),INDIRECT(ADDRESS($B$11,$X$2)&amp;":"&amp;ADDRESS($B$11,$X$2-1+BL$8)),INDIRECT("rP!"&amp;ADDRESS(Prcsses!$B106,$X$2+$P$8-BL$8)&amp;":"&amp;ADDRESS(Prcsses!$B106,$X$2-1+$P$8))))</f>
        <v>696132.48887640692</v>
      </c>
      <c r="BM377" s="5">
        <f ca="1">IF(BM$4="",0,SUMPRODUCT(INDIRECT(ADDRESS($B182,$X$2)&amp;":"&amp;ADDRESS($B182,$X$2-1+BM$8)),INDIRECT(ADDRESS($B$11,$X$2)&amp;":"&amp;ADDRESS($B$11,$X$2-1+BM$8)),INDIRECT("rP!"&amp;ADDRESS(Prcsses!$B106,$X$2+$P$8-BM$8)&amp;":"&amp;ADDRESS(Prcsses!$B106,$X$2-1+$P$8))))</f>
        <v>703893.82880384545</v>
      </c>
      <c r="BN377" s="5">
        <f ca="1">IF(BN$4="",0,SUMPRODUCT(INDIRECT(ADDRESS($B182,$X$2)&amp;":"&amp;ADDRESS($B182,$X$2-1+BN$8)),INDIRECT(ADDRESS($B$11,$X$2)&amp;":"&amp;ADDRESS($B$11,$X$2-1+BN$8)),INDIRECT("rP!"&amp;ADDRESS(Prcsses!$B106,$X$2+$P$8-BN$8)&amp;":"&amp;ADDRESS(Prcsses!$B106,$X$2-1+$P$8))))</f>
        <v>728133.09042338422</v>
      </c>
      <c r="BO377" s="5">
        <f ca="1">IF(BO$4="",0,SUMPRODUCT(INDIRECT(ADDRESS($B182,$X$2)&amp;":"&amp;ADDRESS($B182,$X$2-1+BO$8)),INDIRECT(ADDRESS($B$11,$X$2)&amp;":"&amp;ADDRESS($B$11,$X$2-1+BO$8)),INDIRECT("rP!"&amp;ADDRESS(Prcsses!$B106,$X$2+$P$8-BO$8)&amp;":"&amp;ADDRESS(Prcsses!$B106,$X$2-1+$P$8))))</f>
        <v>739369.12253372208</v>
      </c>
      <c r="BP377" s="5">
        <f ca="1">IF(BP$4="",0,SUMPRODUCT(INDIRECT(ADDRESS($B182,$X$2)&amp;":"&amp;ADDRESS($B182,$X$2-1+BP$8)),INDIRECT(ADDRESS($B$11,$X$2)&amp;":"&amp;ADDRESS($B$11,$X$2-1+BP$8)),INDIRECT("rP!"&amp;ADDRESS(Prcsses!$B106,$X$2+$P$8-BP$8)&amp;":"&amp;ADDRESS(Prcsses!$B106,$X$2-1+$P$8))))</f>
        <v>748993.18404374574</v>
      </c>
      <c r="BQ377" s="5">
        <f ca="1">IF(BQ$4="",0,SUMPRODUCT(INDIRECT(ADDRESS($B182,$X$2)&amp;":"&amp;ADDRESS($B182,$X$2-1+BQ$8)),INDIRECT(ADDRESS($B$11,$X$2)&amp;":"&amp;ADDRESS($B$11,$X$2-1+BQ$8)),INDIRECT("rP!"&amp;ADDRESS(Prcsses!$B106,$X$2+$P$8-BQ$8)&amp;":"&amp;ADDRESS(Prcsses!$B106,$X$2-1+$P$8))))</f>
        <v>756987.36416900752</v>
      </c>
      <c r="BR377" s="5">
        <f ca="1">IF(BR$4="",0,SUMPRODUCT(INDIRECT(ADDRESS($B182,$X$2)&amp;":"&amp;ADDRESS($B182,$X$2-1+BR$8)),INDIRECT(ADDRESS($B$11,$X$2)&amp;":"&amp;ADDRESS($B$11,$X$2-1+BR$8)),INDIRECT("rP!"&amp;ADDRESS(Prcsses!$B106,$X$2+$P$8-BR$8)&amp;":"&amp;ADDRESS(Prcsses!$B106,$X$2-1+$P$8))))</f>
        <v>764981.54429426917</v>
      </c>
      <c r="BS377" s="5">
        <f ca="1">IF(BS$4="",0,SUMPRODUCT(INDIRECT(ADDRESS($B182,$X$2)&amp;":"&amp;ADDRESS($B182,$X$2-1+BS$8)),INDIRECT(ADDRESS($B$11,$X$2)&amp;":"&amp;ADDRESS($B$11,$X$2-1+BS$8)),INDIRECT("rP!"&amp;ADDRESS(Prcsses!$B106,$X$2+$P$8-BS$8)&amp;":"&amp;ADDRESS(Prcsses!$B106,$X$2-1+$P$8))))</f>
        <v>772975.72441953071</v>
      </c>
      <c r="BT377" s="5">
        <f ca="1">IF(BT$4="",0,SUMPRODUCT(INDIRECT(ADDRESS($B182,$X$2)&amp;":"&amp;ADDRESS($B182,$X$2-1+BT$8)),INDIRECT(ADDRESS($B$11,$X$2)&amp;":"&amp;ADDRESS($B$11,$X$2-1+BT$8)),INDIRECT("rP!"&amp;ADDRESS(Prcsses!$B106,$X$2+$P$8-BT$8)&amp;":"&amp;ADDRESS(Prcsses!$B106,$X$2-1+$P$8))))</f>
        <v>799049.05036653799</v>
      </c>
      <c r="BU377" s="5">
        <f ca="1">IF(BU$4="",0,SUMPRODUCT(INDIRECT(ADDRESS($B182,$X$2)&amp;":"&amp;ADDRESS($B182,$X$2-1+BU$8)),INDIRECT(ADDRESS($B$11,$X$2)&amp;":"&amp;ADDRESS($B$11,$X$2-1+BU$8)),INDIRECT("rP!"&amp;ADDRESS(Prcsses!$B106,$X$2+$P$8-BU$8)&amp;":"&amp;ADDRESS(Prcsses!$B106,$X$2-1+$P$8))))</f>
        <v>810843.54073596245</v>
      </c>
      <c r="BV377" s="5">
        <f ca="1">IF(BV$4="",0,SUMPRODUCT(INDIRECT(ADDRESS($B182,$X$2)&amp;":"&amp;ADDRESS($B182,$X$2-1+BV$8)),INDIRECT(ADDRESS($B$11,$X$2)&amp;":"&amp;ADDRESS($B$11,$X$2-1+BV$8)),INDIRECT("rP!"&amp;ADDRESS(Prcsses!$B106,$X$2+$P$8-BV$8)&amp;":"&amp;ADDRESS(Prcsses!$B106,$X$2-1+$P$8))))</f>
        <v>820867.012739175</v>
      </c>
      <c r="BW377" s="5">
        <f ca="1">IF(BW$4="",0,SUMPRODUCT(INDIRECT(ADDRESS($B182,$X$2)&amp;":"&amp;ADDRESS($B182,$X$2-1+BW$8)),INDIRECT(ADDRESS($B$11,$X$2)&amp;":"&amp;ADDRESS($B$11,$X$2-1+BW$8)),INDIRECT("rP!"&amp;ADDRESS(Prcsses!$B106,$X$2+$P$8-BW$8)&amp;":"&amp;ADDRESS(Prcsses!$B106,$X$2-1+$P$8))))</f>
        <v>829101.01826819475</v>
      </c>
      <c r="BX377" s="5">
        <f ca="1">IF(BX$4="",0,SUMPRODUCT(INDIRECT(ADDRESS($B182,$X$2)&amp;":"&amp;ADDRESS($B182,$X$2-1+BX$8)),INDIRECT(ADDRESS($B$11,$X$2)&amp;":"&amp;ADDRESS($B$11,$X$2-1+BX$8)),INDIRECT("rP!"&amp;ADDRESS(Prcsses!$B106,$X$2+$P$8-BX$8)&amp;":"&amp;ADDRESS(Prcsses!$B106,$X$2-1+$P$8))))</f>
        <v>837335.02379721415</v>
      </c>
      <c r="BY377" s="5">
        <f ca="1">IF(BY$4="",0,SUMPRODUCT(INDIRECT(ADDRESS($B182,$X$2)&amp;":"&amp;ADDRESS($B182,$X$2-1+BY$8)),INDIRECT(ADDRESS($B$11,$X$2)&amp;":"&amp;ADDRESS($B$11,$X$2-1+BY$8)),INDIRECT("rP!"&amp;ADDRESS(Prcsses!$B106,$X$2+$P$8-BY$8)&amp;":"&amp;ADDRESS(Prcsses!$B106,$X$2-1+$P$8))))</f>
        <v>845569.02932623355</v>
      </c>
      <c r="BZ377" s="5">
        <f ca="1">IF(BZ$4="",0,SUMPRODUCT(INDIRECT(ADDRESS($B182,$X$2)&amp;":"&amp;ADDRESS($B182,$X$2-1+BZ$8)),INDIRECT(ADDRESS($B$11,$X$2)&amp;":"&amp;ADDRESS($B$11,$X$2-1+BZ$8)),INDIRECT("rP!"&amp;ADDRESS(Prcsses!$B106,$X$2+$P$8-BZ$8)&amp;":"&amp;ADDRESS(Prcsses!$B106,$X$2-1+$P$8))))</f>
        <v>873564.64812489995</v>
      </c>
      <c r="CA377" s="5">
        <f ca="1">IF(CA$4="",0,SUMPRODUCT(INDIRECT(ADDRESS($B182,$X$2)&amp;":"&amp;ADDRESS($B182,$X$2-1+CA$8)),INDIRECT(ADDRESS($B$11,$X$2)&amp;":"&amp;ADDRESS($B$11,$X$2-1+CA$8)),INDIRECT("rP!"&amp;ADDRESS(Prcsses!$B106,$X$2+$P$8-CA$8)&amp;":"&amp;ADDRESS(Prcsses!$B106,$X$2-1+$P$8))))</f>
        <v>885940.99182005692</v>
      </c>
      <c r="CB377" s="5">
        <f ca="1">IF(CB$4="",0,SUMPRODUCT(INDIRECT(ADDRESS($B182,$X$2)&amp;":"&amp;ADDRESS($B182,$X$2-1+CB$8)),INDIRECT(ADDRESS($B$11,$X$2)&amp;":"&amp;ADDRESS($B$11,$X$2-1+CB$8)),INDIRECT("rP!"&amp;ADDRESS(Prcsses!$B106,$X$2+$P$8-CB$8)&amp;":"&amp;ADDRESS(Prcsses!$B106,$X$2-1+$P$8))))</f>
        <v>896379.17729069095</v>
      </c>
      <c r="CC377" s="5">
        <f ca="1">IF(CC$4="",0,SUMPRODUCT(INDIRECT(ADDRESS($B182,$X$2)&amp;":"&amp;ADDRESS($B182,$X$2-1+CC$8)),INDIRECT(ADDRESS($B$11,$X$2)&amp;":"&amp;ADDRESS($B$11,$X$2-1+CC$8)),INDIRECT("rP!"&amp;ADDRESS(Prcsses!$B106,$X$2+$P$8-CC$8)&amp;":"&amp;ADDRESS(Prcsses!$B106,$X$2-1+$P$8))))</f>
        <v>904860.20298558101</v>
      </c>
      <c r="CD377" s="5">
        <f ca="1">IF(CD$4="",0,SUMPRODUCT(INDIRECT(ADDRESS($B182,$X$2)&amp;":"&amp;ADDRESS($B182,$X$2-1+CD$8)),INDIRECT(ADDRESS($B$11,$X$2)&amp;":"&amp;ADDRESS($B$11,$X$2-1+CD$8)),INDIRECT("rP!"&amp;ADDRESS(Prcsses!$B106,$X$2+$P$8-CD$8)&amp;":"&amp;ADDRESS(Prcsses!$B106,$X$2-1+$P$8))))</f>
        <v>913341.22868047107</v>
      </c>
      <c r="CE377" s="5">
        <f ca="1">IF(CE$4="",0,SUMPRODUCT(INDIRECT(ADDRESS($B182,$X$2)&amp;":"&amp;ADDRESS($B182,$X$2-1+CE$8)),INDIRECT(ADDRESS($B$11,$X$2)&amp;":"&amp;ADDRESS($B$11,$X$2-1+CE$8)),INDIRECT("rP!"&amp;ADDRESS(Prcsses!$B106,$X$2+$P$8-CE$8)&amp;":"&amp;ADDRESS(Prcsses!$B106,$X$2-1+$P$8))))</f>
        <v>921822.25437536114</v>
      </c>
      <c r="CF377" s="5">
        <f ca="1">IF(CF$4="",0,SUMPRODUCT(INDIRECT(ADDRESS($B182,$X$2)&amp;":"&amp;ADDRESS($B182,$X$2-1+CF$8)),INDIRECT(ADDRESS($B$11,$X$2)&amp;":"&amp;ADDRESS($B$11,$X$2-1+CF$8)),INDIRECT("rP!"&amp;ADDRESS(Prcsses!$B106,$X$2+$P$8-CF$8)&amp;":"&amp;ADDRESS(Prcsses!$B106,$X$2-1+$P$8))))</f>
        <v>0</v>
      </c>
    </row>
    <row r="378" spans="2:84" x14ac:dyDescent="0.3">
      <c r="B378" s="13">
        <f>ROW()</f>
        <v>378</v>
      </c>
      <c r="H378" s="1" t="str">
        <f>$H$374</f>
        <v>Оплата переменных расходов</v>
      </c>
      <c r="I378" s="1" t="str">
        <f>Prcsses!I91</f>
        <v>Содержание и ремонты на площадке + ЖКХ</v>
      </c>
      <c r="M378" s="53" t="s">
        <v>18</v>
      </c>
      <c r="U378" s="5">
        <f t="shared" ca="1" si="549"/>
        <v>4246535.0067819254</v>
      </c>
      <c r="X378" s="5">
        <f ca="1">IF(X$4="",0,SUMPRODUCT(INDIRECT(ADDRESS($B183,$X$2)&amp;":"&amp;ADDRESS($B183,$X$2-1+X$8)),INDIRECT(ADDRESS($B$11,$X$2)&amp;":"&amp;ADDRESS($B$11,$X$2-1+X$8)),INDIRECT("rP!"&amp;ADDRESS(Prcsses!$B107,$X$2+$P$8-X$8)&amp;":"&amp;ADDRESS(Prcsses!$B107,$X$2-1+$P$8))))</f>
        <v>0</v>
      </c>
      <c r="Y378" s="5">
        <f ca="1">IF(Y$4="",0,SUMPRODUCT(INDIRECT(ADDRESS($B183,$X$2)&amp;":"&amp;ADDRESS($B183,$X$2-1+Y$8)),INDIRECT(ADDRESS($B$11,$X$2)&amp;":"&amp;ADDRESS($B$11,$X$2-1+Y$8)),INDIRECT("rP!"&amp;ADDRESS(Prcsses!$B107,$X$2+$P$8-Y$8)&amp;":"&amp;ADDRESS(Prcsses!$B107,$X$2-1+$P$8))))</f>
        <v>0</v>
      </c>
      <c r="Z378" s="5">
        <f ca="1">IF(Z$4="",0,SUMPRODUCT(INDIRECT(ADDRESS($B183,$X$2)&amp;":"&amp;ADDRESS($B183,$X$2-1+Z$8)),INDIRECT(ADDRESS($B$11,$X$2)&amp;":"&amp;ADDRESS($B$11,$X$2-1+Z$8)),INDIRECT("rP!"&amp;ADDRESS(Prcsses!$B107,$X$2+$P$8-Z$8)&amp;":"&amp;ADDRESS(Prcsses!$B107,$X$2-1+$P$8))))</f>
        <v>0</v>
      </c>
      <c r="AA378" s="5">
        <f ca="1">IF(AA$4="",0,SUMPRODUCT(INDIRECT(ADDRESS($B183,$X$2)&amp;":"&amp;ADDRESS($B183,$X$2-1+AA$8)),INDIRECT(ADDRESS($B$11,$X$2)&amp;":"&amp;ADDRESS($B$11,$X$2-1+AA$8)),INDIRECT("rP!"&amp;ADDRESS(Prcsses!$B107,$X$2+$P$8-AA$8)&amp;":"&amp;ADDRESS(Prcsses!$B107,$X$2-1+$P$8))))</f>
        <v>0</v>
      </c>
      <c r="AB378" s="5">
        <f ca="1">IF(AB$4="",0,SUMPRODUCT(INDIRECT(ADDRESS($B183,$X$2)&amp;":"&amp;ADDRESS($B183,$X$2-1+AB$8)),INDIRECT(ADDRESS($B$11,$X$2)&amp;":"&amp;ADDRESS($B$11,$X$2-1+AB$8)),INDIRECT("rP!"&amp;ADDRESS(Prcsses!$B107,$X$2+$P$8-AB$8)&amp;":"&amp;ADDRESS(Prcsses!$B107,$X$2-1+$P$8))))</f>
        <v>0</v>
      </c>
      <c r="AC378" s="5">
        <f ca="1">IF(AC$4="",0,SUMPRODUCT(INDIRECT(ADDRESS($B183,$X$2)&amp;":"&amp;ADDRESS($B183,$X$2-1+AC$8)),INDIRECT(ADDRESS($B$11,$X$2)&amp;":"&amp;ADDRESS($B$11,$X$2-1+AC$8)),INDIRECT("rP!"&amp;ADDRESS(Prcsses!$B107,$X$2+$P$8-AC$8)&amp;":"&amp;ADDRESS(Prcsses!$B107,$X$2-1+$P$8))))</f>
        <v>0</v>
      </c>
      <c r="AD378" s="5">
        <f ca="1">IF(AD$4="",0,SUMPRODUCT(INDIRECT(ADDRESS($B183,$X$2)&amp;":"&amp;ADDRESS($B183,$X$2-1+AD$8)),INDIRECT(ADDRESS($B$11,$X$2)&amp;":"&amp;ADDRESS($B$11,$X$2-1+AD$8)),INDIRECT("rP!"&amp;ADDRESS(Prcsses!$B107,$X$2+$P$8-AD$8)&amp;":"&amp;ADDRESS(Prcsses!$B107,$X$2-1+$P$8))))</f>
        <v>0</v>
      </c>
      <c r="AE378" s="5">
        <f ca="1">IF(AE$4="",0,SUMPRODUCT(INDIRECT(ADDRESS($B183,$X$2)&amp;":"&amp;ADDRESS($B183,$X$2-1+AE$8)),INDIRECT(ADDRESS($B$11,$X$2)&amp;":"&amp;ADDRESS($B$11,$X$2-1+AE$8)),INDIRECT("rP!"&amp;ADDRESS(Prcsses!$B107,$X$2+$P$8-AE$8)&amp;":"&amp;ADDRESS(Prcsses!$B107,$X$2-1+$P$8))))</f>
        <v>0</v>
      </c>
      <c r="AF378" s="5">
        <f ca="1">IF(AF$4="",0,SUMPRODUCT(INDIRECT(ADDRESS($B183,$X$2)&amp;":"&amp;ADDRESS($B183,$X$2-1+AF$8)),INDIRECT(ADDRESS($B$11,$X$2)&amp;":"&amp;ADDRESS($B$11,$X$2-1+AF$8)),INDIRECT("rP!"&amp;ADDRESS(Prcsses!$B107,$X$2+$P$8-AF$8)&amp;":"&amp;ADDRESS(Prcsses!$B107,$X$2-1+$P$8))))</f>
        <v>0</v>
      </c>
      <c r="AG378" s="5">
        <f ca="1">IF(AG$4="",0,SUMPRODUCT(INDIRECT(ADDRESS($B183,$X$2)&amp;":"&amp;ADDRESS($B183,$X$2-1+AG$8)),INDIRECT(ADDRESS($B$11,$X$2)&amp;":"&amp;ADDRESS($B$11,$X$2-1+AG$8)),INDIRECT("rP!"&amp;ADDRESS(Prcsses!$B107,$X$2+$P$8-AG$8)&amp;":"&amp;ADDRESS(Prcsses!$B107,$X$2-1+$P$8))))</f>
        <v>0</v>
      </c>
      <c r="AH378" s="5">
        <f ca="1">IF(AH$4="",0,SUMPRODUCT(INDIRECT(ADDRESS($B183,$X$2)&amp;":"&amp;ADDRESS($B183,$X$2-1+AH$8)),INDIRECT(ADDRESS($B$11,$X$2)&amp;":"&amp;ADDRESS($B$11,$X$2-1+AH$8)),INDIRECT("rP!"&amp;ADDRESS(Prcsses!$B107,$X$2+$P$8-AH$8)&amp;":"&amp;ADDRESS(Prcsses!$B107,$X$2-1+$P$8))))</f>
        <v>0</v>
      </c>
      <c r="AI378" s="5">
        <f ca="1">IF(AI$4="",0,SUMPRODUCT(INDIRECT(ADDRESS($B183,$X$2)&amp;":"&amp;ADDRESS($B183,$X$2-1+AI$8)),INDIRECT(ADDRESS($B$11,$X$2)&amp;":"&amp;ADDRESS($B$11,$X$2-1+AI$8)),INDIRECT("rP!"&amp;ADDRESS(Prcsses!$B107,$X$2+$P$8-AI$8)&amp;":"&amp;ADDRESS(Prcsses!$B107,$X$2-1+$P$8))))</f>
        <v>0</v>
      </c>
      <c r="AJ378" s="5">
        <f ca="1">IF(AJ$4="",0,SUMPRODUCT(INDIRECT(ADDRESS($B183,$X$2)&amp;":"&amp;ADDRESS($B183,$X$2-1+AJ$8)),INDIRECT(ADDRESS($B$11,$X$2)&amp;":"&amp;ADDRESS($B$11,$X$2-1+AJ$8)),INDIRECT("rP!"&amp;ADDRESS(Prcsses!$B107,$X$2+$P$8-AJ$8)&amp;":"&amp;ADDRESS(Prcsses!$B107,$X$2-1+$P$8))))</f>
        <v>3713.1499999999996</v>
      </c>
      <c r="AK378" s="5">
        <f ca="1">IF(AK$4="",0,SUMPRODUCT(INDIRECT(ADDRESS($B183,$X$2)&amp;":"&amp;ADDRESS($B183,$X$2-1+AK$8)),INDIRECT(ADDRESS($B$11,$X$2)&amp;":"&amp;ADDRESS($B$11,$X$2-1+AK$8)),INDIRECT("rP!"&amp;ADDRESS(Prcsses!$B107,$X$2+$P$8-AK$8)&amp;":"&amp;ADDRESS(Prcsses!$B107,$X$2-1+$P$8))))</f>
        <v>9548.0999999999985</v>
      </c>
      <c r="AL378" s="5">
        <f ca="1">IF(AL$4="",0,SUMPRODUCT(INDIRECT(ADDRESS($B183,$X$2)&amp;":"&amp;ADDRESS($B183,$X$2-1+AL$8)),INDIRECT(ADDRESS($B$11,$X$2)&amp;":"&amp;ADDRESS($B$11,$X$2-1+AL$8)),INDIRECT("rP!"&amp;ADDRESS(Prcsses!$B107,$X$2+$P$8-AL$8)&amp;":"&amp;ADDRESS(Prcsses!$B107,$X$2-1+$P$8))))</f>
        <v>13791.7</v>
      </c>
      <c r="AM378" s="5">
        <f ca="1">IF(AM$4="",0,SUMPRODUCT(INDIRECT(ADDRESS($B183,$X$2)&amp;":"&amp;ADDRESS($B183,$X$2-1+AM$8)),INDIRECT(ADDRESS($B$11,$X$2)&amp;":"&amp;ADDRESS($B$11,$X$2-1+AM$8)),INDIRECT("rP!"&amp;ADDRESS(Prcsses!$B107,$X$2+$P$8-AM$8)&amp;":"&amp;ADDRESS(Prcsses!$B107,$X$2-1+$P$8))))</f>
        <v>18035.3</v>
      </c>
      <c r="AN378" s="5">
        <f ca="1">IF(AN$4="",0,SUMPRODUCT(INDIRECT(ADDRESS($B183,$X$2)&amp;":"&amp;ADDRESS($B183,$X$2-1+AN$8)),INDIRECT(ADDRESS($B$11,$X$2)&amp;":"&amp;ADDRESS($B$11,$X$2-1+AN$8)),INDIRECT("rP!"&amp;ADDRESS(Prcsses!$B107,$X$2+$P$8-AN$8)&amp;":"&amp;ADDRESS(Prcsses!$B107,$X$2-1+$P$8))))</f>
        <v>22278.899999999998</v>
      </c>
      <c r="AO378" s="5">
        <f ca="1">IF(AO$4="",0,SUMPRODUCT(INDIRECT(ADDRESS($B183,$X$2)&amp;":"&amp;ADDRESS($B183,$X$2-1+AO$8)),INDIRECT(ADDRESS($B$11,$X$2)&amp;":"&amp;ADDRESS($B$11,$X$2-1+AO$8)),INDIRECT("rP!"&amp;ADDRESS(Prcsses!$B107,$X$2+$P$8-AO$8)&amp;":"&amp;ADDRESS(Prcsses!$B107,$X$2-1+$P$8))))</f>
        <v>26522.5</v>
      </c>
      <c r="AP378" s="5">
        <f ca="1">IF(AP$4="",0,SUMPRODUCT(INDIRECT(ADDRESS($B183,$X$2)&amp;":"&amp;ADDRESS($B183,$X$2-1+AP$8)),INDIRECT(ADDRESS($B$11,$X$2)&amp;":"&amp;ADDRESS($B$11,$X$2-1+AP$8)),INDIRECT("rP!"&amp;ADDRESS(Prcsses!$B107,$X$2+$P$8-AP$8)&amp;":"&amp;ADDRESS(Prcsses!$B107,$X$2-1+$P$8))))</f>
        <v>31259.4185</v>
      </c>
      <c r="AQ378" s="5">
        <f ca="1">IF(AQ$4="",0,SUMPRODUCT(INDIRECT(ADDRESS($B183,$X$2)&amp;":"&amp;ADDRESS($B183,$X$2-1+AQ$8)),INDIRECT(ADDRESS($B$11,$X$2)&amp;":"&amp;ADDRESS($B$11,$X$2-1+AQ$8)),INDIRECT("rP!"&amp;ADDRESS(Prcsses!$B107,$X$2+$P$8-AQ$8)&amp;":"&amp;ADDRESS(Prcsses!$B107,$X$2-1+$P$8))))</f>
        <v>36059.990999999995</v>
      </c>
      <c r="AR378" s="5">
        <f ca="1">IF(AR$4="",0,SUMPRODUCT(INDIRECT(ADDRESS($B183,$X$2)&amp;":"&amp;ADDRESS($B183,$X$2-1+AR$8)),INDIRECT(ADDRESS($B$11,$X$2)&amp;":"&amp;ADDRESS($B$11,$X$2-1+AR$8)),INDIRECT("rP!"&amp;ADDRESS(Prcsses!$B107,$X$2+$P$8-AR$8)&amp;":"&amp;ADDRESS(Prcsses!$B107,$X$2-1+$P$8))))</f>
        <v>40430.898999999998</v>
      </c>
      <c r="AS378" s="5">
        <f ca="1">IF(AS$4="",0,SUMPRODUCT(INDIRECT(ADDRESS($B183,$X$2)&amp;":"&amp;ADDRESS($B183,$X$2-1+AS$8)),INDIRECT(ADDRESS($B$11,$X$2)&amp;":"&amp;ADDRESS($B$11,$X$2-1+AS$8)),INDIRECT("rP!"&amp;ADDRESS(Prcsses!$B107,$X$2+$P$8-AS$8)&amp;":"&amp;ADDRESS(Prcsses!$B107,$X$2-1+$P$8))))</f>
        <v>44801.807000000001</v>
      </c>
      <c r="AT378" s="5">
        <f ca="1">IF(AT$4="",0,SUMPRODUCT(INDIRECT(ADDRESS($B183,$X$2)&amp;":"&amp;ADDRESS($B183,$X$2-1+AT$8)),INDIRECT(ADDRESS($B$11,$X$2)&amp;":"&amp;ADDRESS($B$11,$X$2-1+AT$8)),INDIRECT("rP!"&amp;ADDRESS(Prcsses!$B107,$X$2+$P$8-AT$8)&amp;":"&amp;ADDRESS(Prcsses!$B107,$X$2-1+$P$8))))</f>
        <v>49172.714999999997</v>
      </c>
      <c r="AU378" s="5">
        <f ca="1">IF(AU$4="",0,SUMPRODUCT(INDIRECT(ADDRESS($B183,$X$2)&amp;":"&amp;ADDRESS($B183,$X$2-1+AU$8)),INDIRECT(ADDRESS($B$11,$X$2)&amp;":"&amp;ADDRESS($B$11,$X$2-1+AU$8)),INDIRECT("rP!"&amp;ADDRESS(Prcsses!$B107,$X$2+$P$8-AU$8)&amp;":"&amp;ADDRESS(Prcsses!$B107,$X$2-1+$P$8))))</f>
        <v>53543.622999999992</v>
      </c>
      <c r="AV378" s="5">
        <f ca="1">IF(AV$4="",0,SUMPRODUCT(INDIRECT(ADDRESS($B183,$X$2)&amp;":"&amp;ADDRESS($B183,$X$2-1+AV$8)),INDIRECT(ADDRESS($B$11,$X$2)&amp;":"&amp;ADDRESS($B$11,$X$2-1+AV$8)),INDIRECT("rP!"&amp;ADDRESS(Prcsses!$B107,$X$2+$P$8-AV$8)&amp;":"&amp;ADDRESS(Prcsses!$B107,$X$2-1+$P$8))))</f>
        <v>58816.030774999992</v>
      </c>
      <c r="AW378" s="5">
        <f ca="1">IF(AW$4="",0,SUMPRODUCT(INDIRECT(ADDRESS($B183,$X$2)&amp;":"&amp;ADDRESS($B183,$X$2-1+AW$8)),INDIRECT(ADDRESS($B$11,$X$2)&amp;":"&amp;ADDRESS($B$11,$X$2-1+AW$8)),INDIRECT("rP!"&amp;ADDRESS(Prcsses!$B107,$X$2+$P$8-AW$8)&amp;":"&amp;ADDRESS(Prcsses!$B107,$X$2-1+$P$8))))</f>
        <v>64154.002169999992</v>
      </c>
      <c r="AX378" s="5">
        <f ca="1">IF(AX$4="",0,SUMPRODUCT(INDIRECT(ADDRESS($B183,$X$2)&amp;":"&amp;ADDRESS($B183,$X$2-1+AX$8)),INDIRECT(ADDRESS($B$11,$X$2)&amp;":"&amp;ADDRESS($B$11,$X$2-1+AX$8)),INDIRECT("rP!"&amp;ADDRESS(Prcsses!$B107,$X$2+$P$8-AX$8)&amp;":"&amp;ADDRESS(Prcsses!$B107,$X$2-1+$P$8))))</f>
        <v>68656.03740999999</v>
      </c>
      <c r="AY378" s="5">
        <f ca="1">IF(AY$4="",0,SUMPRODUCT(INDIRECT(ADDRESS($B183,$X$2)&amp;":"&amp;ADDRESS($B183,$X$2-1+AY$8)),INDIRECT(ADDRESS($B$11,$X$2)&amp;":"&amp;ADDRESS($B$11,$X$2-1+AY$8)),INDIRECT("rP!"&amp;ADDRESS(Prcsses!$B107,$X$2+$P$8-AY$8)&amp;":"&amp;ADDRESS(Prcsses!$B107,$X$2-1+$P$8))))</f>
        <v>73158.072649999987</v>
      </c>
      <c r="AZ378" s="5">
        <f ca="1">IF(AZ$4="",0,SUMPRODUCT(INDIRECT(ADDRESS($B183,$X$2)&amp;":"&amp;ADDRESS($B183,$X$2-1+AZ$8)),INDIRECT(ADDRESS($B$11,$X$2)&amp;":"&amp;ADDRESS($B$11,$X$2-1+AZ$8)),INDIRECT("rP!"&amp;ADDRESS(Prcsses!$B107,$X$2+$P$8-AZ$8)&amp;":"&amp;ADDRESS(Prcsses!$B107,$X$2-1+$P$8))))</f>
        <v>77660.107889999985</v>
      </c>
      <c r="BA378" s="5">
        <f ca="1">IF(BA$4="",0,SUMPRODUCT(INDIRECT(ADDRESS($B183,$X$2)&amp;":"&amp;ADDRESS($B183,$X$2-1+BA$8)),INDIRECT(ADDRESS($B$11,$X$2)&amp;":"&amp;ADDRESS($B$11,$X$2-1+BA$8)),INDIRECT("rP!"&amp;ADDRESS(Prcsses!$B107,$X$2+$P$8-BA$8)&amp;":"&amp;ADDRESS(Prcsses!$B107,$X$2-1+$P$8))))</f>
        <v>82162.143129999997</v>
      </c>
      <c r="BB378" s="5">
        <f ca="1">IF(BB$4="",0,SUMPRODUCT(INDIRECT(ADDRESS($B183,$X$2)&amp;":"&amp;ADDRESS($B183,$X$2-1+BB$8)),INDIRECT(ADDRESS($B$11,$X$2)&amp;":"&amp;ADDRESS($B$11,$X$2-1+BB$8)),INDIRECT("rP!"&amp;ADDRESS(Prcsses!$B107,$X$2+$P$8-BB$8)&amp;":"&amp;ADDRESS(Prcsses!$B107,$X$2-1+$P$8))))</f>
        <v>87997.90630984999</v>
      </c>
      <c r="BC378" s="5">
        <f ca="1">IF(BC$4="",0,SUMPRODUCT(INDIRECT(ADDRESS($B183,$X$2)&amp;":"&amp;ADDRESS($B183,$X$2-1+BC$8)),INDIRECT(ADDRESS($B$11,$X$2)&amp;":"&amp;ADDRESS($B$11,$X$2-1+BC$8)),INDIRECT("rP!"&amp;ADDRESS(Prcsses!$B107,$X$2+$P$8-BC$8)&amp;":"&amp;ADDRESS(Prcsses!$B107,$X$2-1+$P$8))))</f>
        <v>92741.925943999988</v>
      </c>
      <c r="BD378" s="5">
        <f ca="1">IF(BD$4="",0,SUMPRODUCT(INDIRECT(ADDRESS($B183,$X$2)&amp;":"&amp;ADDRESS($B183,$X$2-1+BD$8)),INDIRECT(ADDRESS($B$11,$X$2)&amp;":"&amp;ADDRESS($B$11,$X$2-1+BD$8)),INDIRECT("rP!"&amp;ADDRESS(Prcsses!$B107,$X$2+$P$8-BD$8)&amp;":"&amp;ADDRESS(Prcsses!$B107,$X$2-1+$P$8))))</f>
        <v>94480.837055449985</v>
      </c>
      <c r="BE378" s="5">
        <f ca="1">IF(BE$4="",0,SUMPRODUCT(INDIRECT(ADDRESS($B183,$X$2)&amp;":"&amp;ADDRESS($B183,$X$2-1+BE$8)),INDIRECT(ADDRESS($B$11,$X$2)&amp;":"&amp;ADDRESS($B$11,$X$2-1+BE$8)),INDIRECT("rP!"&amp;ADDRESS(Prcsses!$B107,$X$2+$P$8-BE$8)&amp;":"&amp;ADDRESS(Prcsses!$B107,$X$2-1+$P$8))))</f>
        <v>95640.111129749974</v>
      </c>
      <c r="BF378" s="5">
        <f ca="1">IF(BF$4="",0,SUMPRODUCT(INDIRECT(ADDRESS($B183,$X$2)&amp;":"&amp;ADDRESS($B183,$X$2-1+BF$8)),INDIRECT(ADDRESS($B$11,$X$2)&amp;":"&amp;ADDRESS($B$11,$X$2-1+BF$8)),INDIRECT("rP!"&amp;ADDRESS(Prcsses!$B107,$X$2+$P$8-BF$8)&amp;":"&amp;ADDRESS(Prcsses!$B107,$X$2-1+$P$8))))</f>
        <v>96799.385204049991</v>
      </c>
      <c r="BG378" s="5">
        <f ca="1">IF(BG$4="",0,SUMPRODUCT(INDIRECT(ADDRESS($B183,$X$2)&amp;":"&amp;ADDRESS($B183,$X$2-1+BG$8)),INDIRECT(ADDRESS($B$11,$X$2)&amp;":"&amp;ADDRESS($B$11,$X$2-1+BG$8)),INDIRECT("rP!"&amp;ADDRESS(Prcsses!$B107,$X$2+$P$8-BG$8)&amp;":"&amp;ADDRESS(Prcsses!$B107,$X$2-1+$P$8))))</f>
        <v>97958.65927834998</v>
      </c>
      <c r="BH378" s="5">
        <f ca="1">IF(BH$4="",0,SUMPRODUCT(INDIRECT(ADDRESS($B183,$X$2)&amp;":"&amp;ADDRESS($B183,$X$2-1+BH$8)),INDIRECT(ADDRESS($B$11,$X$2)&amp;":"&amp;ADDRESS($B$11,$X$2-1+BH$8)),INDIRECT("rP!"&amp;ADDRESS(Prcsses!$B107,$X$2+$P$8-BH$8)&amp;":"&amp;ADDRESS(Prcsses!$B107,$X$2-1+$P$8))))</f>
        <v>100613.396908497</v>
      </c>
      <c r="BI378" s="5">
        <f ca="1">IF(BI$4="",0,SUMPRODUCT(INDIRECT(ADDRESS($B183,$X$2)&amp;":"&amp;ADDRESS($B183,$X$2-1+BI$8)),INDIRECT(ADDRESS($B$11,$X$2)&amp;":"&amp;ADDRESS($B$11,$X$2-1+BI$8)),INDIRECT("rP!"&amp;ADDRESS(Prcsses!$B107,$X$2+$P$8-BI$8)&amp;":"&amp;ADDRESS(Prcsses!$B107,$X$2-1+$P$8))))</f>
        <v>103285.5236497585</v>
      </c>
      <c r="BJ378" s="5">
        <f ca="1">IF(BJ$4="",0,SUMPRODUCT(INDIRECT(ADDRESS($B183,$X$2)&amp;":"&amp;ADDRESS($B183,$X$2-1+BJ$8)),INDIRECT(ADDRESS($B$11,$X$2)&amp;":"&amp;ADDRESS($B$11,$X$2-1+BJ$8)),INDIRECT("rP!"&amp;ADDRESS(Prcsses!$B107,$X$2+$P$8-BJ$8)&amp;":"&amp;ADDRESS(Prcsses!$B107,$X$2-1+$P$8))))</f>
        <v>104479.57594628748</v>
      </c>
      <c r="BK378" s="5">
        <f ca="1">IF(BK$4="",0,SUMPRODUCT(INDIRECT(ADDRESS($B183,$X$2)&amp;":"&amp;ADDRESS($B183,$X$2-1+BK$8)),INDIRECT(ADDRESS($B$11,$X$2)&amp;":"&amp;ADDRESS($B$11,$X$2-1+BK$8)),INDIRECT("rP!"&amp;ADDRESS(Prcsses!$B107,$X$2+$P$8-BK$8)&amp;":"&amp;ADDRESS(Prcsses!$B107,$X$2-1+$P$8))))</f>
        <v>105673.62824281648</v>
      </c>
      <c r="BL378" s="5">
        <f ca="1">IF(BL$4="",0,SUMPRODUCT(INDIRECT(ADDRESS($B183,$X$2)&amp;":"&amp;ADDRESS($B183,$X$2-1+BL$8)),INDIRECT(ADDRESS($B$11,$X$2)&amp;":"&amp;ADDRESS($B$11,$X$2-1+BL$8)),INDIRECT("rP!"&amp;ADDRESS(Prcsses!$B107,$X$2+$P$8-BL$8)&amp;":"&amp;ADDRESS(Prcsses!$B107,$X$2-1+$P$8))))</f>
        <v>106867.68053934549</v>
      </c>
      <c r="BM378" s="5">
        <f ca="1">IF(BM$4="",0,SUMPRODUCT(INDIRECT(ADDRESS($B183,$X$2)&amp;":"&amp;ADDRESS($B183,$X$2-1+BM$8)),INDIRECT(ADDRESS($B$11,$X$2)&amp;":"&amp;ADDRESS($B$11,$X$2-1+BM$8)),INDIRECT("rP!"&amp;ADDRESS(Prcsses!$B107,$X$2+$P$8-BM$8)&amp;":"&amp;ADDRESS(Prcsses!$B107,$X$2-1+$P$8))))</f>
        <v>108061.73283587449</v>
      </c>
      <c r="BN378" s="5">
        <f ca="1">IF(BN$4="",0,SUMPRODUCT(INDIRECT(ADDRESS($B183,$X$2)&amp;":"&amp;ADDRESS($B183,$X$2-1+BN$8)),INDIRECT(ADDRESS($B$11,$X$2)&amp;":"&amp;ADDRESS($B$11,$X$2-1+BN$8)),INDIRECT("rP!"&amp;ADDRESS(Prcsses!$B107,$X$2+$P$8-BN$8)&amp;":"&amp;ADDRESS(Prcsses!$B107,$X$2-1+$P$8))))</f>
        <v>110903.57730161352</v>
      </c>
      <c r="BO378" s="5">
        <f ca="1">IF(BO$4="",0,SUMPRODUCT(INDIRECT(ADDRESS($B183,$X$2)&amp;":"&amp;ADDRESS($B183,$X$2-1+BO$8)),INDIRECT(ADDRESS($B$11,$X$2)&amp;":"&amp;ADDRESS($B$11,$X$2-1+BO$8)),INDIRECT("rP!"&amp;ADDRESS(Prcsses!$B107,$X$2+$P$8-BO$8)&amp;":"&amp;ADDRESS(Prcsses!$B107,$X$2-1+$P$8))))</f>
        <v>113763.33255180047</v>
      </c>
      <c r="BP378" s="5">
        <f ca="1">IF(BP$4="",0,SUMPRODUCT(INDIRECT(ADDRESS($B183,$X$2)&amp;":"&amp;ADDRESS($B183,$X$2-1+BP$8)),INDIRECT(ADDRESS($B$11,$X$2)&amp;":"&amp;ADDRESS($B$11,$X$2-1+BP$8)),INDIRECT("rP!"&amp;ADDRESS(Prcsses!$B107,$X$2+$P$8-BP$8)&amp;":"&amp;ADDRESS(Prcsses!$B107,$X$2-1+$P$8))))</f>
        <v>114993.20641722533</v>
      </c>
      <c r="BQ378" s="5">
        <f ca="1">IF(BQ$4="",0,SUMPRODUCT(INDIRECT(ADDRESS($B183,$X$2)&amp;":"&amp;ADDRESS($B183,$X$2-1+BQ$8)),INDIRECT(ADDRESS($B$11,$X$2)&amp;":"&amp;ADDRESS($B$11,$X$2-1+BQ$8)),INDIRECT("rP!"&amp;ADDRESS(Prcsses!$B107,$X$2+$P$8-BQ$8)&amp;":"&amp;ADDRESS(Prcsses!$B107,$X$2-1+$P$8))))</f>
        <v>116223.08028265022</v>
      </c>
      <c r="BR378" s="5">
        <f ca="1">IF(BR$4="",0,SUMPRODUCT(INDIRECT(ADDRESS($B183,$X$2)&amp;":"&amp;ADDRESS($B183,$X$2-1+BR$8)),INDIRECT(ADDRESS($B$11,$X$2)&amp;":"&amp;ADDRESS($B$11,$X$2-1+BR$8)),INDIRECT("rP!"&amp;ADDRESS(Prcsses!$B107,$X$2+$P$8-BR$8)&amp;":"&amp;ADDRESS(Prcsses!$B107,$X$2-1+$P$8))))</f>
        <v>117452.95414807508</v>
      </c>
      <c r="BS378" s="5">
        <f ca="1">IF(BS$4="",0,SUMPRODUCT(INDIRECT(ADDRESS($B183,$X$2)&amp;":"&amp;ADDRESS($B183,$X$2-1+BS$8)),INDIRECT(ADDRESS($B$11,$X$2)&amp;":"&amp;ADDRESS($B$11,$X$2-1+BS$8)),INDIRECT("rP!"&amp;ADDRESS(Prcsses!$B107,$X$2+$P$8-BS$8)&amp;":"&amp;ADDRESS(Prcsses!$B107,$X$2-1+$P$8))))</f>
        <v>118682.82801349995</v>
      </c>
      <c r="BT378" s="5">
        <f ca="1">IF(BT$4="",0,SUMPRODUCT(INDIRECT(ADDRESS($B183,$X$2)&amp;":"&amp;ADDRESS($B183,$X$2-1+BT$8)),INDIRECT(ADDRESS($B$11,$X$2)&amp;":"&amp;ADDRESS($B$11,$X$2-1+BT$8)),INDIRECT("rP!"&amp;ADDRESS(Prcsses!$B107,$X$2+$P$8-BT$8)&amp;":"&amp;ADDRESS(Prcsses!$B107,$X$2-1+$P$8))))</f>
        <v>121720.61646109939</v>
      </c>
      <c r="BU378" s="5">
        <f ca="1">IF(BU$4="",0,SUMPRODUCT(INDIRECT(ADDRESS($B183,$X$2)&amp;":"&amp;ADDRESS($B183,$X$2-1+BU$8)),INDIRECT(ADDRESS($B$11,$X$2)&amp;":"&amp;ADDRESS($B$11,$X$2-1+BU$8)),INDIRECT("rP!"&amp;ADDRESS(Prcsses!$B107,$X$2+$P$8-BU$8)&amp;":"&amp;ADDRESS(Prcsses!$B107,$X$2-1+$P$8))))</f>
        <v>124776.85301668016</v>
      </c>
      <c r="BV378" s="5">
        <f ca="1">IF(BV$4="",0,SUMPRODUCT(INDIRECT(ADDRESS($B183,$X$2)&amp;":"&amp;ADDRESS($B183,$X$2-1+BV$8)),INDIRECT(ADDRESS($B$11,$X$2)&amp;":"&amp;ADDRESS($B$11,$X$2-1+BV$8)),INDIRECT("rP!"&amp;ADDRESS(Prcsses!$B107,$X$2+$P$8-BV$8)&amp;":"&amp;ADDRESS(Prcsses!$B107,$X$2-1+$P$8))))</f>
        <v>126043.62309806778</v>
      </c>
      <c r="BW378" s="5">
        <f ca="1">IF(BW$4="",0,SUMPRODUCT(INDIRECT(ADDRESS($B183,$X$2)&amp;":"&amp;ADDRESS($B183,$X$2-1+BW$8)),INDIRECT(ADDRESS($B$11,$X$2)&amp;":"&amp;ADDRESS($B$11,$X$2-1+BW$8)),INDIRECT("rP!"&amp;ADDRESS(Prcsses!$B107,$X$2+$P$8-BW$8)&amp;":"&amp;ADDRESS(Prcsses!$B107,$X$2-1+$P$8))))</f>
        <v>127310.39317945539</v>
      </c>
      <c r="BX378" s="5">
        <f ca="1">IF(BX$4="",0,SUMPRODUCT(INDIRECT(ADDRESS($B183,$X$2)&amp;":"&amp;ADDRESS($B183,$X$2-1+BX$8)),INDIRECT(ADDRESS($B$11,$X$2)&amp;":"&amp;ADDRESS($B$11,$X$2-1+BX$8)),INDIRECT("rP!"&amp;ADDRESS(Prcsses!$B107,$X$2+$P$8-BX$8)&amp;":"&amp;ADDRESS(Prcsses!$B107,$X$2-1+$P$8))))</f>
        <v>128577.16326084302</v>
      </c>
      <c r="BY378" s="5">
        <f ca="1">IF(BY$4="",0,SUMPRODUCT(INDIRECT(ADDRESS($B183,$X$2)&amp;":"&amp;ADDRESS($B183,$X$2-1+BY$8)),INDIRECT(ADDRESS($B$11,$X$2)&amp;":"&amp;ADDRESS($B$11,$X$2-1+BY$8)),INDIRECT("rP!"&amp;ADDRESS(Prcsses!$B107,$X$2+$P$8-BY$8)&amp;":"&amp;ADDRESS(Prcsses!$B107,$X$2-1+$P$8))))</f>
        <v>129843.93334223062</v>
      </c>
      <c r="BZ378" s="5">
        <f ca="1">IF(BZ$4="",0,SUMPRODUCT(INDIRECT(ADDRESS($B183,$X$2)&amp;":"&amp;ADDRESS($B183,$X$2-1+BZ$8)),INDIRECT(ADDRESS($B$11,$X$2)&amp;":"&amp;ADDRESS($B$11,$X$2-1+BZ$8)),INDIRECT("rP!"&amp;ADDRESS(Prcsses!$B107,$X$2+$P$8-BZ$8)&amp;":"&amp;ADDRESS(Prcsses!$B107,$X$2-1+$P$8))))</f>
        <v>133086.86475058293</v>
      </c>
      <c r="CA378" s="5">
        <f ca="1">IF(CA$4="",0,SUMPRODUCT(INDIRECT(ADDRESS($B183,$X$2)&amp;":"&amp;ADDRESS($B183,$X$2-1+CA$8)),INDIRECT(ADDRESS($B$11,$X$2)&amp;":"&amp;ADDRESS($B$11,$X$2-1+CA$8)),INDIRECT("rP!"&amp;ADDRESS(Prcsses!$B107,$X$2+$P$8-CA$8)&amp;":"&amp;ADDRESS(Prcsses!$B107,$X$2-1+$P$8))))</f>
        <v>136348.79771015604</v>
      </c>
      <c r="CB378" s="5">
        <f ca="1">IF(CB$4="",0,SUMPRODUCT(INDIRECT(ADDRESS($B183,$X$2)&amp;":"&amp;ADDRESS($B183,$X$2-1+CB$8)),INDIRECT(ADDRESS($B$11,$X$2)&amp;":"&amp;ADDRESS($B$11,$X$2-1+CB$8)),INDIRECT("rP!"&amp;ADDRESS(Prcsses!$B107,$X$2+$P$8-CB$8)&amp;":"&amp;ADDRESS(Prcsses!$B107,$X$2-1+$P$8))))</f>
        <v>137653.57089398528</v>
      </c>
      <c r="CC378" s="5">
        <f ca="1">IF(CC$4="",0,SUMPRODUCT(INDIRECT(ADDRESS($B183,$X$2)&amp;":"&amp;ADDRESS($B183,$X$2-1+CC$8)),INDIRECT(ADDRESS($B$11,$X$2)&amp;":"&amp;ADDRESS($B$11,$X$2-1+CC$8)),INDIRECT("rP!"&amp;ADDRESS(Prcsses!$B107,$X$2+$P$8-CC$8)&amp;":"&amp;ADDRESS(Prcsses!$B107,$X$2-1+$P$8))))</f>
        <v>138958.34407781455</v>
      </c>
      <c r="CD378" s="5">
        <f ca="1">IF(CD$4="",0,SUMPRODUCT(INDIRECT(ADDRESS($B183,$X$2)&amp;":"&amp;ADDRESS($B183,$X$2-1+CD$8)),INDIRECT(ADDRESS($B$11,$X$2)&amp;":"&amp;ADDRESS($B$11,$X$2-1+CD$8)),INDIRECT("rP!"&amp;ADDRESS(Prcsses!$B107,$X$2+$P$8-CD$8)&amp;":"&amp;ADDRESS(Prcsses!$B107,$X$2-1+$P$8))))</f>
        <v>140263.11726164375</v>
      </c>
      <c r="CE378" s="5">
        <f ca="1">IF(CE$4="",0,SUMPRODUCT(INDIRECT(ADDRESS($B183,$X$2)&amp;":"&amp;ADDRESS($B183,$X$2-1+CE$8)),INDIRECT(ADDRESS($B$11,$X$2)&amp;":"&amp;ADDRESS($B$11,$X$2-1+CE$8)),INDIRECT("rP!"&amp;ADDRESS(Prcsses!$B107,$X$2+$P$8-CE$8)&amp;":"&amp;ADDRESS(Prcsses!$B107,$X$2-1+$P$8))))</f>
        <v>141567.89044547302</v>
      </c>
      <c r="CF378" s="5">
        <f ca="1">IF(CF$4="",0,SUMPRODUCT(INDIRECT(ADDRESS($B183,$X$2)&amp;":"&amp;ADDRESS($B183,$X$2-1+CF$8)),INDIRECT(ADDRESS($B$11,$X$2)&amp;":"&amp;ADDRESS($B$11,$X$2-1+CF$8)),INDIRECT("rP!"&amp;ADDRESS(Prcsses!$B107,$X$2+$P$8-CF$8)&amp;":"&amp;ADDRESS(Prcsses!$B107,$X$2-1+$P$8))))</f>
        <v>0</v>
      </c>
    </row>
    <row r="379" spans="2:84" x14ac:dyDescent="0.3">
      <c r="B379" s="13">
        <f>ROW()</f>
        <v>379</v>
      </c>
      <c r="H379" s="1" t="str">
        <f>$H$374</f>
        <v>Оплата переменных расходов</v>
      </c>
      <c r="I379" s="1" t="str">
        <f>Prcsses!I92</f>
        <v>Роялти по франшизе</v>
      </c>
      <c r="M379" s="53" t="s">
        <v>18</v>
      </c>
      <c r="U379" s="5">
        <f t="shared" ca="1" si="549"/>
        <v>208771243.41316161</v>
      </c>
      <c r="X379" s="5">
        <f ca="1">IF(X$4="",0,SUMPRODUCT(INDIRECT(ADDRESS($B184,$X$2)&amp;":"&amp;ADDRESS($B184,$X$2-1+X$8)),INDIRECT(ADDRESS($B$11,$X$2)&amp;":"&amp;ADDRESS($B$11,$X$2-1+X$8)),INDIRECT("rP!"&amp;ADDRESS(Prcsses!$B108,$X$2+$P$8-X$8)&amp;":"&amp;ADDRESS(Prcsses!$B108,$X$2-1+$P$8))))</f>
        <v>0</v>
      </c>
      <c r="Y379" s="5">
        <f ca="1">IF(Y$4="",0,SUMPRODUCT(INDIRECT(ADDRESS($B184,$X$2)&amp;":"&amp;ADDRESS($B184,$X$2-1+Y$8)),INDIRECT(ADDRESS($B$11,$X$2)&amp;":"&amp;ADDRESS($B$11,$X$2-1+Y$8)),INDIRECT("rP!"&amp;ADDRESS(Prcsses!$B108,$X$2+$P$8-Y$8)&amp;":"&amp;ADDRESS(Prcsses!$B108,$X$2-1+$P$8))))</f>
        <v>0</v>
      </c>
      <c r="Z379" s="5">
        <f ca="1">IF(Z$4="",0,SUMPRODUCT(INDIRECT(ADDRESS($B184,$X$2)&amp;":"&amp;ADDRESS($B184,$X$2-1+Z$8)),INDIRECT(ADDRESS($B$11,$X$2)&amp;":"&amp;ADDRESS($B$11,$X$2-1+Z$8)),INDIRECT("rP!"&amp;ADDRESS(Prcsses!$B108,$X$2+$P$8-Z$8)&amp;":"&amp;ADDRESS(Prcsses!$B108,$X$2-1+$P$8))))</f>
        <v>0</v>
      </c>
      <c r="AA379" s="5">
        <f ca="1">IF(AA$4="",0,SUMPRODUCT(INDIRECT(ADDRESS($B184,$X$2)&amp;":"&amp;ADDRESS($B184,$X$2-1+AA$8)),INDIRECT(ADDRESS($B$11,$X$2)&amp;":"&amp;ADDRESS($B$11,$X$2-1+AA$8)),INDIRECT("rP!"&amp;ADDRESS(Prcsses!$B108,$X$2+$P$8-AA$8)&amp;":"&amp;ADDRESS(Prcsses!$B108,$X$2-1+$P$8))))</f>
        <v>0</v>
      </c>
      <c r="AB379" s="5">
        <f ca="1">IF(AB$4="",0,SUMPRODUCT(INDIRECT(ADDRESS($B184,$X$2)&amp;":"&amp;ADDRESS($B184,$X$2-1+AB$8)),INDIRECT(ADDRESS($B$11,$X$2)&amp;":"&amp;ADDRESS($B$11,$X$2-1+AB$8)),INDIRECT("rP!"&amp;ADDRESS(Prcsses!$B108,$X$2+$P$8-AB$8)&amp;":"&amp;ADDRESS(Prcsses!$B108,$X$2-1+$P$8))))</f>
        <v>0</v>
      </c>
      <c r="AC379" s="5">
        <f ca="1">IF(AC$4="",0,SUMPRODUCT(INDIRECT(ADDRESS($B184,$X$2)&amp;":"&amp;ADDRESS($B184,$X$2-1+AC$8)),INDIRECT(ADDRESS($B$11,$X$2)&amp;":"&amp;ADDRESS($B$11,$X$2-1+AC$8)),INDIRECT("rP!"&amp;ADDRESS(Prcsses!$B108,$X$2+$P$8-AC$8)&amp;":"&amp;ADDRESS(Prcsses!$B108,$X$2-1+$P$8))))</f>
        <v>0</v>
      </c>
      <c r="AD379" s="5">
        <f ca="1">IF(AD$4="",0,SUMPRODUCT(INDIRECT(ADDRESS($B184,$X$2)&amp;":"&amp;ADDRESS($B184,$X$2-1+AD$8)),INDIRECT(ADDRESS($B$11,$X$2)&amp;":"&amp;ADDRESS($B$11,$X$2-1+AD$8)),INDIRECT("rP!"&amp;ADDRESS(Prcsses!$B108,$X$2+$P$8-AD$8)&amp;":"&amp;ADDRESS(Prcsses!$B108,$X$2-1+$P$8))))</f>
        <v>0</v>
      </c>
      <c r="AE379" s="5">
        <f ca="1">IF(AE$4="",0,SUMPRODUCT(INDIRECT(ADDRESS($B184,$X$2)&amp;":"&amp;ADDRESS($B184,$X$2-1+AE$8)),INDIRECT(ADDRESS($B$11,$X$2)&amp;":"&amp;ADDRESS($B$11,$X$2-1+AE$8)),INDIRECT("rP!"&amp;ADDRESS(Prcsses!$B108,$X$2+$P$8-AE$8)&amp;":"&amp;ADDRESS(Prcsses!$B108,$X$2-1+$P$8))))</f>
        <v>0</v>
      </c>
      <c r="AF379" s="5">
        <f ca="1">IF(AF$4="",0,SUMPRODUCT(INDIRECT(ADDRESS($B184,$X$2)&amp;":"&amp;ADDRESS($B184,$X$2-1+AF$8)),INDIRECT(ADDRESS($B$11,$X$2)&amp;":"&amp;ADDRESS($B$11,$X$2-1+AF$8)),INDIRECT("rP!"&amp;ADDRESS(Prcsses!$B108,$X$2+$P$8-AF$8)&amp;":"&amp;ADDRESS(Prcsses!$B108,$X$2-1+$P$8))))</f>
        <v>0</v>
      </c>
      <c r="AG379" s="5">
        <f ca="1">IF(AG$4="",0,SUMPRODUCT(INDIRECT(ADDRESS($B184,$X$2)&amp;":"&amp;ADDRESS($B184,$X$2-1+AG$8)),INDIRECT(ADDRESS($B$11,$X$2)&amp;":"&amp;ADDRESS($B$11,$X$2-1+AG$8)),INDIRECT("rP!"&amp;ADDRESS(Prcsses!$B108,$X$2+$P$8-AG$8)&amp;":"&amp;ADDRESS(Prcsses!$B108,$X$2-1+$P$8))))</f>
        <v>0</v>
      </c>
      <c r="AH379" s="5">
        <f ca="1">IF(AH$4="",0,SUMPRODUCT(INDIRECT(ADDRESS($B184,$X$2)&amp;":"&amp;ADDRESS($B184,$X$2-1+AH$8)),INDIRECT(ADDRESS($B$11,$X$2)&amp;":"&amp;ADDRESS($B$11,$X$2-1+AH$8)),INDIRECT("rP!"&amp;ADDRESS(Prcsses!$B108,$X$2+$P$8-AH$8)&amp;":"&amp;ADDRESS(Prcsses!$B108,$X$2-1+$P$8))))</f>
        <v>0</v>
      </c>
      <c r="AI379" s="5">
        <f ca="1">IF(AI$4="",0,SUMPRODUCT(INDIRECT(ADDRESS($B184,$X$2)&amp;":"&amp;ADDRESS($B184,$X$2-1+AI$8)),INDIRECT(ADDRESS($B$11,$X$2)&amp;":"&amp;ADDRESS($B$11,$X$2-1+AI$8)),INDIRECT("rP!"&amp;ADDRESS(Prcsses!$B108,$X$2+$P$8-AI$8)&amp;":"&amp;ADDRESS(Prcsses!$B108,$X$2-1+$P$8))))</f>
        <v>0</v>
      </c>
      <c r="AJ379" s="5">
        <f ca="1">IF(AJ$4="",0,SUMPRODUCT(INDIRECT(ADDRESS($B184,$X$2)&amp;":"&amp;ADDRESS($B184,$X$2-1+AJ$8)),INDIRECT(ADDRESS($B$11,$X$2)&amp;":"&amp;ADDRESS($B$11,$X$2-1+AJ$8)),INDIRECT("rP!"&amp;ADDRESS(Prcsses!$B108,$X$2+$P$8-AJ$8)&amp;":"&amp;ADDRESS(Prcsses!$B108,$X$2-1+$P$8))))</f>
        <v>0</v>
      </c>
      <c r="AK379" s="5">
        <f ca="1">IF(AK$4="",0,SUMPRODUCT(INDIRECT(ADDRESS($B184,$X$2)&amp;":"&amp;ADDRESS($B184,$X$2-1+AK$8)),INDIRECT(ADDRESS($B$11,$X$2)&amp;":"&amp;ADDRESS($B$11,$X$2-1+AK$8)),INDIRECT("rP!"&amp;ADDRESS(Prcsses!$B108,$X$2+$P$8-AK$8)&amp;":"&amp;ADDRESS(Prcsses!$B108,$X$2-1+$P$8))))</f>
        <v>371314.99999999994</v>
      </c>
      <c r="AL379" s="5">
        <f ca="1">IF(AL$4="",0,SUMPRODUCT(INDIRECT(ADDRESS($B184,$X$2)&amp;":"&amp;ADDRESS($B184,$X$2-1+AL$8)),INDIRECT(ADDRESS($B$11,$X$2)&amp;":"&amp;ADDRESS($B$11,$X$2-1+AL$8)),INDIRECT("rP!"&amp;ADDRESS(Prcsses!$B108,$X$2+$P$8-AL$8)&amp;":"&amp;ADDRESS(Prcsses!$B108,$X$2-1+$P$8))))</f>
        <v>583495</v>
      </c>
      <c r="AM379" s="5">
        <f ca="1">IF(AM$4="",0,SUMPRODUCT(INDIRECT(ADDRESS($B184,$X$2)&amp;":"&amp;ADDRESS($B184,$X$2-1+AM$8)),INDIRECT(ADDRESS($B$11,$X$2)&amp;":"&amp;ADDRESS($B$11,$X$2-1+AM$8)),INDIRECT("rP!"&amp;ADDRESS(Prcsses!$B108,$X$2+$P$8-AM$8)&amp;":"&amp;ADDRESS(Prcsses!$B108,$X$2-1+$P$8))))</f>
        <v>795675</v>
      </c>
      <c r="AN379" s="5">
        <f ca="1">IF(AN$4="",0,SUMPRODUCT(INDIRECT(ADDRESS($B184,$X$2)&amp;":"&amp;ADDRESS($B184,$X$2-1+AN$8)),INDIRECT(ADDRESS($B$11,$X$2)&amp;":"&amp;ADDRESS($B$11,$X$2-1+AN$8)),INDIRECT("rP!"&amp;ADDRESS(Prcsses!$B108,$X$2+$P$8-AN$8)&amp;":"&amp;ADDRESS(Prcsses!$B108,$X$2-1+$P$8))))</f>
        <v>1007855</v>
      </c>
      <c r="AO379" s="5">
        <f ca="1">IF(AO$4="",0,SUMPRODUCT(INDIRECT(ADDRESS($B184,$X$2)&amp;":"&amp;ADDRESS($B184,$X$2-1+AO$8)),INDIRECT(ADDRESS($B$11,$X$2)&amp;":"&amp;ADDRESS($B$11,$X$2-1+AO$8)),INDIRECT("rP!"&amp;ADDRESS(Prcsses!$B108,$X$2+$P$8-AO$8)&amp;":"&amp;ADDRESS(Prcsses!$B108,$X$2-1+$P$8))))</f>
        <v>1220034.9999999998</v>
      </c>
      <c r="AP379" s="5">
        <f ca="1">IF(AP$4="",0,SUMPRODUCT(INDIRECT(ADDRESS($B184,$X$2)&amp;":"&amp;ADDRESS($B184,$X$2-1+AP$8)),INDIRECT(ADDRESS($B$11,$X$2)&amp;":"&amp;ADDRESS($B$11,$X$2-1+AP$8)),INDIRECT("rP!"&amp;ADDRESS(Prcsses!$B108,$X$2+$P$8-AP$8)&amp;":"&amp;ADDRESS(Prcsses!$B108,$X$2-1+$P$8))))</f>
        <v>1432215</v>
      </c>
      <c r="AQ379" s="5">
        <f ca="1">IF(AQ$4="",0,SUMPRODUCT(INDIRECT(ADDRESS($B184,$X$2)&amp;":"&amp;ADDRESS($B184,$X$2-1+AQ$8)),INDIRECT(ADDRESS($B$11,$X$2)&amp;":"&amp;ADDRESS($B$11,$X$2-1+AQ$8)),INDIRECT("rP!"&amp;ADDRESS(Prcsses!$B108,$X$2+$P$8-AQ$8)&amp;":"&amp;ADDRESS(Prcsses!$B108,$X$2-1+$P$8))))</f>
        <v>1693726.8499999999</v>
      </c>
      <c r="AR379" s="5">
        <f ca="1">IF(AR$4="",0,SUMPRODUCT(INDIRECT(ADDRESS($B184,$X$2)&amp;":"&amp;ADDRESS($B184,$X$2-1+AR$8)),INDIRECT(ADDRESS($B$11,$X$2)&amp;":"&amp;ADDRESS($B$11,$X$2-1+AR$8)),INDIRECT("rP!"&amp;ADDRESS(Prcsses!$B108,$X$2+$P$8-AR$8)&amp;":"&amp;ADDRESS(Prcsses!$B108,$X$2-1+$P$8))))</f>
        <v>1912272.25</v>
      </c>
      <c r="AS379" s="5">
        <f ca="1">IF(AS$4="",0,SUMPRODUCT(INDIRECT(ADDRESS($B184,$X$2)&amp;":"&amp;ADDRESS($B184,$X$2-1+AS$8)),INDIRECT(ADDRESS($B$11,$X$2)&amp;":"&amp;ADDRESS($B$11,$X$2-1+AS$8)),INDIRECT("rP!"&amp;ADDRESS(Prcsses!$B108,$X$2+$P$8-AS$8)&amp;":"&amp;ADDRESS(Prcsses!$B108,$X$2-1+$P$8))))</f>
        <v>2130817.65</v>
      </c>
      <c r="AT379" s="5">
        <f ca="1">IF(AT$4="",0,SUMPRODUCT(INDIRECT(ADDRESS($B184,$X$2)&amp;":"&amp;ADDRESS($B184,$X$2-1+AT$8)),INDIRECT(ADDRESS($B$11,$X$2)&amp;":"&amp;ADDRESS($B$11,$X$2-1+AT$8)),INDIRECT("rP!"&amp;ADDRESS(Prcsses!$B108,$X$2+$P$8-AT$8)&amp;":"&amp;ADDRESS(Prcsses!$B108,$X$2-1+$P$8))))</f>
        <v>2349363.0499999998</v>
      </c>
      <c r="AU379" s="5">
        <f ca="1">IF(AU$4="",0,SUMPRODUCT(INDIRECT(ADDRESS($B184,$X$2)&amp;":"&amp;ADDRESS($B184,$X$2-1+AU$8)),INDIRECT(ADDRESS($B$11,$X$2)&amp;":"&amp;ADDRESS($B$11,$X$2-1+AU$8)),INDIRECT("rP!"&amp;ADDRESS(Prcsses!$B108,$X$2+$P$8-AU$8)&amp;":"&amp;ADDRESS(Prcsses!$B108,$X$2-1+$P$8))))</f>
        <v>2567908.4499999997</v>
      </c>
      <c r="AV379" s="5">
        <f ca="1">IF(AV$4="",0,SUMPRODUCT(INDIRECT(ADDRESS($B184,$X$2)&amp;":"&amp;ADDRESS($B184,$X$2-1+AV$8)),INDIRECT(ADDRESS($B$11,$X$2)&amp;":"&amp;ADDRESS($B$11,$X$2-1+AV$8)),INDIRECT("rP!"&amp;ADDRESS(Prcsses!$B108,$X$2+$P$8-AV$8)&amp;":"&amp;ADDRESS(Prcsses!$B108,$X$2-1+$P$8))))</f>
        <v>2786453.8499999996</v>
      </c>
      <c r="AW379" s="5">
        <f ca="1">IF(AW$4="",0,SUMPRODUCT(INDIRECT(ADDRESS($B184,$X$2)&amp;":"&amp;ADDRESS($B184,$X$2-1+AW$8)),INDIRECT(ADDRESS($B$11,$X$2)&amp;":"&amp;ADDRESS($B$11,$X$2-1+AW$8)),INDIRECT("rP!"&amp;ADDRESS(Prcsses!$B108,$X$2+$P$8-AW$8)&amp;":"&amp;ADDRESS(Prcsses!$B108,$X$2-1+$P$8))))</f>
        <v>3095149.2275</v>
      </c>
      <c r="AX379" s="5">
        <f ca="1">IF(AX$4="",0,SUMPRODUCT(INDIRECT(ADDRESS($B184,$X$2)&amp;":"&amp;ADDRESS($B184,$X$2-1+AX$8)),INDIRECT(ADDRESS($B$11,$X$2)&amp;":"&amp;ADDRESS($B$11,$X$2-1+AX$8)),INDIRECT("rP!"&amp;ADDRESS(Prcsses!$B108,$X$2+$P$8-AX$8)&amp;":"&amp;ADDRESS(Prcsses!$B108,$X$2-1+$P$8))))</f>
        <v>3320250.9894999997</v>
      </c>
      <c r="AY379" s="5">
        <f ca="1">IF(AY$4="",0,SUMPRODUCT(INDIRECT(ADDRESS($B184,$X$2)&amp;":"&amp;ADDRESS($B184,$X$2-1+AY$8)),INDIRECT(ADDRESS($B$11,$X$2)&amp;":"&amp;ADDRESS($B$11,$X$2-1+AY$8)),INDIRECT("rP!"&amp;ADDRESS(Prcsses!$B108,$X$2+$P$8-AY$8)&amp;":"&amp;ADDRESS(Prcsses!$B108,$X$2-1+$P$8))))</f>
        <v>3545352.7514999998</v>
      </c>
      <c r="AZ379" s="5">
        <f ca="1">IF(AZ$4="",0,SUMPRODUCT(INDIRECT(ADDRESS($B184,$X$2)&amp;":"&amp;ADDRESS($B184,$X$2-1+AZ$8)),INDIRECT(ADDRESS($B$11,$X$2)&amp;":"&amp;ADDRESS($B$11,$X$2-1+AZ$8)),INDIRECT("rP!"&amp;ADDRESS(Prcsses!$B108,$X$2+$P$8-AZ$8)&amp;":"&amp;ADDRESS(Prcsses!$B108,$X$2-1+$P$8))))</f>
        <v>3770454.5134999994</v>
      </c>
      <c r="BA379" s="5">
        <f ca="1">IF(BA$4="",0,SUMPRODUCT(INDIRECT(ADDRESS($B184,$X$2)&amp;":"&amp;ADDRESS($B184,$X$2-1+BA$8)),INDIRECT(ADDRESS($B$11,$X$2)&amp;":"&amp;ADDRESS($B$11,$X$2-1+BA$8)),INDIRECT("rP!"&amp;ADDRESS(Prcsses!$B108,$X$2+$P$8-BA$8)&amp;":"&amp;ADDRESS(Prcsses!$B108,$X$2-1+$P$8))))</f>
        <v>3995556.2755</v>
      </c>
      <c r="BB379" s="5">
        <f ca="1">IF(BB$4="",0,SUMPRODUCT(INDIRECT(ADDRESS($B184,$X$2)&amp;":"&amp;ADDRESS($B184,$X$2-1+BB$8)),INDIRECT(ADDRESS($B$11,$X$2)&amp;":"&amp;ADDRESS($B$11,$X$2-1+BB$8)),INDIRECT("rP!"&amp;ADDRESS(Prcsses!$B108,$X$2+$P$8-BB$8)&amp;":"&amp;ADDRESS(Prcsses!$B108,$X$2-1+$P$8))))</f>
        <v>4220658.0374999996</v>
      </c>
      <c r="BC379" s="5">
        <f ca="1">IF(BC$4="",0,SUMPRODUCT(INDIRECT(ADDRESS($B184,$X$2)&amp;":"&amp;ADDRESS($B184,$X$2-1+BC$8)),INDIRECT(ADDRESS($B$11,$X$2)&amp;":"&amp;ADDRESS($B$11,$X$2-1+BC$8)),INDIRECT("rP!"&amp;ADDRESS(Prcsses!$B108,$X$2+$P$8-BC$8)&amp;":"&amp;ADDRESS(Prcsses!$B108,$X$2-1+$P$8))))</f>
        <v>4579132.5934849996</v>
      </c>
      <c r="BD379" s="5">
        <f ca="1">IF(BD$4="",0,SUMPRODUCT(INDIRECT(ADDRESS($B184,$X$2)&amp;":"&amp;ADDRESS($B184,$X$2-1+BD$8)),INDIRECT(ADDRESS($B$11,$X$2)&amp;":"&amp;ADDRESS($B$11,$X$2-1+BD$8)),INDIRECT("rP!"&amp;ADDRESS(Prcsses!$B108,$X$2+$P$8-BD$8)&amp;":"&amp;ADDRESS(Prcsses!$B108,$X$2-1+$P$8))))</f>
        <v>4695060.0009149993</v>
      </c>
      <c r="BE379" s="5">
        <f ca="1">IF(BE$4="",0,SUMPRODUCT(INDIRECT(ADDRESS($B184,$X$2)&amp;":"&amp;ADDRESS($B184,$X$2-1+BE$8)),INDIRECT(ADDRESS($B$11,$X$2)&amp;":"&amp;ADDRESS($B$11,$X$2-1+BE$8)),INDIRECT("rP!"&amp;ADDRESS(Prcsses!$B108,$X$2+$P$8-BE$8)&amp;":"&amp;ADDRESS(Prcsses!$B108,$X$2-1+$P$8))))</f>
        <v>4753023.7046299996</v>
      </c>
      <c r="BF379" s="5">
        <f ca="1">IF(BF$4="",0,SUMPRODUCT(INDIRECT(ADDRESS($B184,$X$2)&amp;":"&amp;ADDRESS($B184,$X$2-1+BF$8)),INDIRECT(ADDRESS($B$11,$X$2)&amp;":"&amp;ADDRESS($B$11,$X$2-1+BF$8)),INDIRECT("rP!"&amp;ADDRESS(Prcsses!$B108,$X$2+$P$8-BF$8)&amp;":"&amp;ADDRESS(Prcsses!$B108,$X$2-1+$P$8))))</f>
        <v>4810987.4083449999</v>
      </c>
      <c r="BG379" s="5">
        <f ca="1">IF(BG$4="",0,SUMPRODUCT(INDIRECT(ADDRESS($B184,$X$2)&amp;":"&amp;ADDRESS($B184,$X$2-1+BG$8)),INDIRECT(ADDRESS($B$11,$X$2)&amp;":"&amp;ADDRESS($B$11,$X$2-1+BG$8)),INDIRECT("rP!"&amp;ADDRESS(Prcsses!$B108,$X$2+$P$8-BG$8)&amp;":"&amp;ADDRESS(Prcsses!$B108,$X$2-1+$P$8))))</f>
        <v>4868951.1120599993</v>
      </c>
      <c r="BH379" s="5">
        <f ca="1">IF(BH$4="",0,SUMPRODUCT(INDIRECT(ADDRESS($B184,$X$2)&amp;":"&amp;ADDRESS($B184,$X$2-1+BH$8)),INDIRECT(ADDRESS($B$11,$X$2)&amp;":"&amp;ADDRESS($B$11,$X$2-1+BH$8)),INDIRECT("rP!"&amp;ADDRESS(Prcsses!$B108,$X$2+$P$8-BH$8)&amp;":"&amp;ADDRESS(Prcsses!$B108,$X$2-1+$P$8))))</f>
        <v>4926914.8157749996</v>
      </c>
      <c r="BI379" s="5">
        <f ca="1">IF(BI$4="",0,SUMPRODUCT(INDIRECT(ADDRESS($B184,$X$2)&amp;":"&amp;ADDRESS($B184,$X$2-1+BI$8)),INDIRECT(ADDRESS($B$11,$X$2)&amp;":"&amp;ADDRESS($B$11,$X$2-1+BI$8)),INDIRECT("rP!"&amp;ADDRESS(Prcsses!$B108,$X$2+$P$8-BI$8)&amp;":"&amp;ADDRESS(Prcsses!$B108,$X$2-1+$P$8))))</f>
        <v>5134424.8750746995</v>
      </c>
      <c r="BJ379" s="5">
        <f ca="1">IF(BJ$4="",0,SUMPRODUCT(INDIRECT(ADDRESS($B184,$X$2)&amp;":"&amp;ADDRESS($B184,$X$2-1+BJ$8)),INDIRECT(ADDRESS($B$11,$X$2)&amp;":"&amp;ADDRESS($B$11,$X$2-1+BJ$8)),INDIRECT("rP!"&amp;ADDRESS(Prcsses!$B108,$X$2+$P$8-BJ$8)&amp;":"&amp;ADDRESS(Prcsses!$B108,$X$2-1+$P$8))))</f>
        <v>5194127.4899011496</v>
      </c>
      <c r="BK379" s="5">
        <f ca="1">IF(BK$4="",0,SUMPRODUCT(INDIRECT(ADDRESS($B184,$X$2)&amp;":"&amp;ADDRESS($B184,$X$2-1+BK$8)),INDIRECT(ADDRESS($B$11,$X$2)&amp;":"&amp;ADDRESS($B$11,$X$2-1+BK$8)),INDIRECT("rP!"&amp;ADDRESS(Prcsses!$B108,$X$2+$P$8-BK$8)&amp;":"&amp;ADDRESS(Prcsses!$B108,$X$2-1+$P$8))))</f>
        <v>5253830.1047275988</v>
      </c>
      <c r="BL379" s="5">
        <f ca="1">IF(BL$4="",0,SUMPRODUCT(INDIRECT(ADDRESS($B184,$X$2)&amp;":"&amp;ADDRESS($B184,$X$2-1+BL$8)),INDIRECT(ADDRESS($B$11,$X$2)&amp;":"&amp;ADDRESS($B$11,$X$2-1+BL$8)),INDIRECT("rP!"&amp;ADDRESS(Prcsses!$B108,$X$2+$P$8-BL$8)&amp;":"&amp;ADDRESS(Prcsses!$B108,$X$2-1+$P$8))))</f>
        <v>5313532.719554049</v>
      </c>
      <c r="BM379" s="5">
        <f ca="1">IF(BM$4="",0,SUMPRODUCT(INDIRECT(ADDRESS($B184,$X$2)&amp;":"&amp;ADDRESS($B184,$X$2-1+BM$8)),INDIRECT(ADDRESS($B$11,$X$2)&amp;":"&amp;ADDRESS($B$11,$X$2-1+BM$8)),INDIRECT("rP!"&amp;ADDRESS(Prcsses!$B108,$X$2+$P$8-BM$8)&amp;":"&amp;ADDRESS(Prcsses!$B108,$X$2-1+$P$8))))</f>
        <v>5373235.3343804991</v>
      </c>
      <c r="BN379" s="5">
        <f ca="1">IF(BN$4="",0,SUMPRODUCT(INDIRECT(ADDRESS($B184,$X$2)&amp;":"&amp;ADDRESS($B184,$X$2-1+BN$8)),INDIRECT(ADDRESS($B$11,$X$2)&amp;":"&amp;ADDRESS($B$11,$X$2-1+BN$8)),INDIRECT("rP!"&amp;ADDRESS(Prcsses!$B108,$X$2+$P$8-BN$8)&amp;":"&amp;ADDRESS(Prcsses!$B108,$X$2-1+$P$8))))</f>
        <v>5432937.9492069492</v>
      </c>
      <c r="BO379" s="5">
        <f ca="1">IF(BO$4="",0,SUMPRODUCT(INDIRECT(ADDRESS($B184,$X$2)&amp;":"&amp;ADDRESS($B184,$X$2-1+BO$8)),INDIRECT(ADDRESS($B$11,$X$2)&amp;":"&amp;ADDRESS($B$11,$X$2-1+BO$8)),INDIRECT("rP!"&amp;ADDRESS(Prcsses!$B108,$X$2+$P$8-BO$8)&amp;":"&amp;ADDRESS(Prcsses!$B108,$X$2-1+$P$8))))</f>
        <v>5657419.7809544019</v>
      </c>
      <c r="BP379" s="5">
        <f ca="1">IF(BP$4="",0,SUMPRODUCT(INDIRECT(ADDRESS($B184,$X$2)&amp;":"&amp;ADDRESS($B184,$X$2-1+BP$8)),INDIRECT(ADDRESS($B$11,$X$2)&amp;":"&amp;ADDRESS($B$11,$X$2-1+BP$8)),INDIRECT("rP!"&amp;ADDRESS(Prcsses!$B108,$X$2+$P$8-BP$8)&amp;":"&amp;ADDRESS(Prcsses!$B108,$X$2-1+$P$8))))</f>
        <v>5718913.474225645</v>
      </c>
      <c r="BQ379" s="5">
        <f ca="1">IF(BQ$4="",0,SUMPRODUCT(INDIRECT(ADDRESS($B184,$X$2)&amp;":"&amp;ADDRESS($B184,$X$2-1+BQ$8)),INDIRECT(ADDRESS($B$11,$X$2)&amp;":"&amp;ADDRESS($B$11,$X$2-1+BQ$8)),INDIRECT("rP!"&amp;ADDRESS(Prcsses!$B108,$X$2+$P$8-BQ$8)&amp;":"&amp;ADDRESS(Prcsses!$B108,$X$2-1+$P$8))))</f>
        <v>5780407.167496888</v>
      </c>
      <c r="BR379" s="5">
        <f ca="1">IF(BR$4="",0,SUMPRODUCT(INDIRECT(ADDRESS($B184,$X$2)&amp;":"&amp;ADDRESS($B184,$X$2-1+BR$8)),INDIRECT(ADDRESS($B$11,$X$2)&amp;":"&amp;ADDRESS($B$11,$X$2-1+BR$8)),INDIRECT("rP!"&amp;ADDRESS(Prcsses!$B108,$X$2+$P$8-BR$8)&amp;":"&amp;ADDRESS(Prcsses!$B108,$X$2-1+$P$8))))</f>
        <v>5841900.8607681328</v>
      </c>
      <c r="BS379" s="5">
        <f ca="1">IF(BS$4="",0,SUMPRODUCT(INDIRECT(ADDRESS($B184,$X$2)&amp;":"&amp;ADDRESS($B184,$X$2-1+BS$8)),INDIRECT(ADDRESS($B$11,$X$2)&amp;":"&amp;ADDRESS($B$11,$X$2-1+BS$8)),INDIRECT("rP!"&amp;ADDRESS(Prcsses!$B108,$X$2+$P$8-BS$8)&amp;":"&amp;ADDRESS(Prcsses!$B108,$X$2-1+$P$8))))</f>
        <v>5903394.5540393759</v>
      </c>
      <c r="BT379" s="5">
        <f ca="1">IF(BT$4="",0,SUMPRODUCT(INDIRECT(ADDRESS($B184,$X$2)&amp;":"&amp;ADDRESS($B184,$X$2-1+BT$8)),INDIRECT(ADDRESS($B$11,$X$2)&amp;":"&amp;ADDRESS($B$11,$X$2-1+BT$8)),INDIRECT("rP!"&amp;ADDRESS(Prcsses!$B108,$X$2+$P$8-BT$8)&amp;":"&amp;ADDRESS(Prcsses!$B108,$X$2-1+$P$8))))</f>
        <v>5964888.2473106198</v>
      </c>
      <c r="BU379" s="5">
        <f ca="1">IF(BU$4="",0,SUMPRODUCT(INDIRECT(ADDRESS($B184,$X$2)&amp;":"&amp;ADDRESS($B184,$X$2-1+BU$8)),INDIRECT(ADDRESS($B$11,$X$2)&amp;":"&amp;ADDRESS($B$11,$X$2-1+BU$8)),INDIRECT("rP!"&amp;ADDRESS(Prcsses!$B108,$X$2+$P$8-BU$8)&amp;":"&amp;ADDRESS(Prcsses!$B108,$X$2-1+$P$8))))</f>
        <v>6207173.3987993188</v>
      </c>
      <c r="BV379" s="5">
        <f ca="1">IF(BV$4="",0,SUMPRODUCT(INDIRECT(ADDRESS($B184,$X$2)&amp;":"&amp;ADDRESS($B184,$X$2-1+BV$8)),INDIRECT(ADDRESS($B$11,$X$2)&amp;":"&amp;ADDRESS($B$11,$X$2-1+BV$8)),INDIRECT("rP!"&amp;ADDRESS(Prcsses!$B108,$X$2+$P$8-BV$8)&amp;":"&amp;ADDRESS(Prcsses!$B108,$X$2-1+$P$8))))</f>
        <v>6270511.9028686993</v>
      </c>
      <c r="BW379" s="5">
        <f ca="1">IF(BW$4="",0,SUMPRODUCT(INDIRECT(ADDRESS($B184,$X$2)&amp;":"&amp;ADDRESS($B184,$X$2-1+BW$8)),INDIRECT(ADDRESS($B$11,$X$2)&amp;":"&amp;ADDRESS($B$11,$X$2-1+BW$8)),INDIRECT("rP!"&amp;ADDRESS(Prcsses!$B108,$X$2+$P$8-BW$8)&amp;":"&amp;ADDRESS(Prcsses!$B108,$X$2-1+$P$8))))</f>
        <v>6333850.4069380788</v>
      </c>
      <c r="BX379" s="5">
        <f ca="1">IF(BX$4="",0,SUMPRODUCT(INDIRECT(ADDRESS($B184,$X$2)&amp;":"&amp;ADDRESS($B184,$X$2-1+BX$8)),INDIRECT(ADDRESS($B$11,$X$2)&amp;":"&amp;ADDRESS($B$11,$X$2-1+BX$8)),INDIRECT("rP!"&amp;ADDRESS(Prcsses!$B108,$X$2+$P$8-BX$8)&amp;":"&amp;ADDRESS(Prcsses!$B108,$X$2-1+$P$8))))</f>
        <v>6397188.9110074611</v>
      </c>
      <c r="BY379" s="5">
        <f ca="1">IF(BY$4="",0,SUMPRODUCT(INDIRECT(ADDRESS($B184,$X$2)&amp;":"&amp;ADDRESS($B184,$X$2-1+BY$8)),INDIRECT(ADDRESS($B$11,$X$2)&amp;":"&amp;ADDRESS($B$11,$X$2-1+BY$8)),INDIRECT("rP!"&amp;ADDRESS(Prcsses!$B108,$X$2+$P$8-BY$8)&amp;":"&amp;ADDRESS(Prcsses!$B108,$X$2-1+$P$8))))</f>
        <v>6460527.4150768416</v>
      </c>
      <c r="BZ379" s="5">
        <f ca="1">IF(BZ$4="",0,SUMPRODUCT(INDIRECT(ADDRESS($B184,$X$2)&amp;":"&amp;ADDRESS($B184,$X$2-1+BZ$8)),INDIRECT(ADDRESS($B$11,$X$2)&amp;":"&amp;ADDRESS($B$11,$X$2-1+BZ$8)),INDIRECT("rP!"&amp;ADDRESS(Prcsses!$B108,$X$2+$P$8-BZ$8)&amp;":"&amp;ADDRESS(Prcsses!$B108,$X$2-1+$P$8))))</f>
        <v>6523865.9191462211</v>
      </c>
      <c r="CA379" s="5">
        <f ca="1">IF(CA$4="",0,SUMPRODUCT(INDIRECT(ADDRESS($B184,$X$2)&amp;":"&amp;ADDRESS($B184,$X$2-1+CA$8)),INDIRECT(ADDRESS($B$11,$X$2)&amp;":"&amp;ADDRESS($B$11,$X$2-1+CA$8)),INDIRECT("rP!"&amp;ADDRESS(Prcsses!$B108,$X$2+$P$8-CA$8)&amp;":"&amp;ADDRESS(Prcsses!$B108,$X$2-1+$P$8))))</f>
        <v>6784820.5559120709</v>
      </c>
      <c r="CB379" s="5">
        <f ca="1">IF(CB$4="",0,SUMPRODUCT(INDIRECT(ADDRESS($B184,$X$2)&amp;":"&amp;ADDRESS($B184,$X$2-1+CB$8)),INDIRECT(ADDRESS($B$11,$X$2)&amp;":"&amp;ADDRESS($B$11,$X$2-1+CB$8)),INDIRECT("rP!"&amp;ADDRESS(Prcsses!$B108,$X$2+$P$8-CB$8)&amp;":"&amp;ADDRESS(Prcsses!$B108,$X$2-1+$P$8))))</f>
        <v>6850059.2151035331</v>
      </c>
      <c r="CC379" s="5">
        <f ca="1">IF(CC$4="",0,SUMPRODUCT(INDIRECT(ADDRESS($B184,$X$2)&amp;":"&amp;ADDRESS($B184,$X$2-1+CC$8)),INDIRECT(ADDRESS($B$11,$X$2)&amp;":"&amp;ADDRESS($B$11,$X$2-1+CC$8)),INDIRECT("rP!"&amp;ADDRESS(Prcsses!$B108,$X$2+$P$8-CC$8)&amp;":"&amp;ADDRESS(Prcsses!$B108,$X$2-1+$P$8))))</f>
        <v>6915297.8742949963</v>
      </c>
      <c r="CD379" s="5">
        <f ca="1">IF(CD$4="",0,SUMPRODUCT(INDIRECT(ADDRESS($B184,$X$2)&amp;":"&amp;ADDRESS($B184,$X$2-1+CD$8)),INDIRECT(ADDRESS($B$11,$X$2)&amp;":"&amp;ADDRESS($B$11,$X$2-1+CD$8)),INDIRECT("rP!"&amp;ADDRESS(Prcsses!$B108,$X$2+$P$8-CD$8)&amp;":"&amp;ADDRESS(Prcsses!$B108,$X$2-1+$P$8))))</f>
        <v>6980536.5334864575</v>
      </c>
      <c r="CE379" s="5">
        <f ca="1">IF(CE$4="",0,SUMPRODUCT(INDIRECT(ADDRESS($B184,$X$2)&amp;":"&amp;ADDRESS($B184,$X$2-1+CE$8)),INDIRECT(ADDRESS($B$11,$X$2)&amp;":"&amp;ADDRESS($B$11,$X$2-1+CE$8)),INDIRECT("rP!"&amp;ADDRESS(Prcsses!$B108,$X$2+$P$8-CE$8)&amp;":"&amp;ADDRESS(Prcsses!$B108,$X$2-1+$P$8))))</f>
        <v>7045775.1926779198</v>
      </c>
      <c r="CF379" s="5">
        <f ca="1">IF(CF$4="",0,SUMPRODUCT(INDIRECT(ADDRESS($B184,$X$2)&amp;":"&amp;ADDRESS($B184,$X$2-1+CF$8)),INDIRECT(ADDRESS($B$11,$X$2)&amp;":"&amp;ADDRESS($B$11,$X$2-1+CF$8)),INDIRECT("rP!"&amp;ADDRESS(Prcsses!$B108,$X$2+$P$8-CF$8)&amp;":"&amp;ADDRESS(Prcsses!$B108,$X$2-1+$P$8))))</f>
        <v>0</v>
      </c>
    </row>
    <row r="380" spans="2:84" s="26" customFormat="1" ht="12" x14ac:dyDescent="0.25">
      <c r="B380" s="13"/>
      <c r="M380" s="55"/>
      <c r="N380" s="44" t="s">
        <v>21</v>
      </c>
      <c r="O380" s="45"/>
      <c r="P380" s="46"/>
      <c r="Q380" s="89"/>
      <c r="U380" s="41"/>
      <c r="V380" s="42"/>
      <c r="W380" s="43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</row>
    <row r="382" spans="2:84" x14ac:dyDescent="0.3">
      <c r="B382" s="13">
        <f>ROW()</f>
        <v>382</v>
      </c>
      <c r="H382" s="1" t="s">
        <v>166</v>
      </c>
      <c r="M382" s="53" t="s">
        <v>18</v>
      </c>
      <c r="P382" s="72" t="str">
        <f>Lists!$AI$10</f>
        <v>CF(-)</v>
      </c>
      <c r="U382" s="5">
        <f ca="1">SUM(INDIRECT(ADDRESS($B382,$X$2)&amp;":"&amp;ADDRESS($B382,$X$2-1+$P$8)))</f>
        <v>45945558.301657781</v>
      </c>
      <c r="X382" s="5">
        <f ca="1">IF(X$4="",0,$P383*(IF(X$1=1,SUMIFS(INDIRECT(ADDRESS($B$196,$X$2)&amp;":"&amp;ADDRESS($B$196,$X$2-1+$P$8)),INDIRECT(ADDRESS(1,$X$2)&amp;":"&amp;ADDRESS(1,$X$2-1+$P$8)),"&gt;="&amp;1,INDIRECT(ADDRESS(1,$X$2)&amp;":"&amp;ADDRESS(1,$X$2-1+$P$8)),"&lt;="&amp;INT($P385))+($P385-INT($P385))*SUMIFS(INDIRECT(ADDRESS($B$196,$X$2)&amp;":"&amp;ADDRESS($B$196,$X$2-1+$P$8)),INDIRECT(ADDRESS(1,$X$2)&amp;":"&amp;ADDRESS(1,$X$2-1+$P$8)),INT($P385)+1),0)+($P385-INT($P385))*SUMIFS(INDIRECT(ADDRESS($B$196,$X$2)&amp;":"&amp;ADDRESS($B$196,$X$2-1+$P$8)),INDIRECT(ADDRESS(1,$X$2)&amp;":"&amp;ADDRESS(1,$X$2-1+$P$8)),X$1+INT($P385)+1)+(INT($P385)+1-$P385)*SUMIFS(INDIRECT(ADDRESS($B$196,$X$2)&amp;":"&amp;ADDRESS($B$196,$X$2-1+$P$8)),INDIRECT(ADDRESS(1,$X$2)&amp;":"&amp;ADDRESS(1,$X$2-1+$P$8)),X$1+INT($P385)))+$P386*((-$P388-INT(-$P388))*SUMIFS(INDIRECT(ADDRESS($B$196,$X$2)&amp;":"&amp;ADDRESS($B$196,$X$2-1+$P$8)),INDIRECT(ADDRESS(1,$X$2)&amp;":"&amp;ADDRESS(1,$X$2-1+$P$8)),X$1+INT(-$P388)+1)+(INT(-$P388)+1+$P388)*SUMIFS(INDIRECT(ADDRESS($B$196,$X$2)&amp;":"&amp;ADDRESS($B$196,$X$2-1+$P$8)),INDIRECT(ADDRESS(1,$X$2)&amp;":"&amp;ADDRESS(1,$X$2-1+$P$8)),X$1+INT(-$P388))))</f>
        <v>140000</v>
      </c>
      <c r="Y382" s="5">
        <f t="shared" ref="Y382:AI382" ca="1" si="550">IF(Y$4="",0,$P383*(IF(Y$1=1,SUMIFS(INDIRECT(ADDRESS($B$196,$X$2)&amp;":"&amp;ADDRESS($B$196,$X$2-1+$P$8)),INDIRECT(ADDRESS(1,$X$2)&amp;":"&amp;ADDRESS(1,$X$2-1+$P$8)),"&gt;="&amp;1,INDIRECT(ADDRESS(1,$X$2)&amp;":"&amp;ADDRESS(1,$X$2-1+$P$8)),"&lt;="&amp;INT($P385))+($P385-INT($P385))*SUMIFS(INDIRECT(ADDRESS($B$196,$X$2)&amp;":"&amp;ADDRESS($B$196,$X$2-1+$P$8)),INDIRECT(ADDRESS(1,$X$2)&amp;":"&amp;ADDRESS(1,$X$2-1+$P$8)),INT($P385)+1),0)+($P385-INT($P385))*SUMIFS(INDIRECT(ADDRESS($B$196,$X$2)&amp;":"&amp;ADDRESS($B$196,$X$2-1+$P$8)),INDIRECT(ADDRESS(1,$X$2)&amp;":"&amp;ADDRESS(1,$X$2-1+$P$8)),Y$1+INT($P385)+1)+(INT($P385)+1-$P385)*SUMIFS(INDIRECT(ADDRESS($B$196,$X$2)&amp;":"&amp;ADDRESS($B$196,$X$2-1+$P$8)),INDIRECT(ADDRESS(1,$X$2)&amp;":"&amp;ADDRESS(1,$X$2-1+$P$8)),Y$1+INT($P385)))+$P386*((-$P388-INT(-$P388))*SUMIFS(INDIRECT(ADDRESS($B$196,$X$2)&amp;":"&amp;ADDRESS($B$196,$X$2-1+$P$8)),INDIRECT(ADDRESS(1,$X$2)&amp;":"&amp;ADDRESS(1,$X$2-1+$P$8)),Y$1+INT(-$P388)+1)+(INT(-$P388)+1+$P388)*SUMIFS(INDIRECT(ADDRESS($B$196,$X$2)&amp;":"&amp;ADDRESS($B$196,$X$2-1+$P$8)),INDIRECT(ADDRESS(1,$X$2)&amp;":"&amp;ADDRESS(1,$X$2-1+$P$8)),Y$1+INT(-$P388))))</f>
        <v>365000</v>
      </c>
      <c r="Z382" s="5">
        <f t="shared" ca="1" si="550"/>
        <v>525000</v>
      </c>
      <c r="AA382" s="5">
        <f t="shared" ca="1" si="550"/>
        <v>600000</v>
      </c>
      <c r="AB382" s="5">
        <f t="shared" ca="1" si="550"/>
        <v>600000</v>
      </c>
      <c r="AC382" s="5">
        <f t="shared" ca="1" si="550"/>
        <v>600000</v>
      </c>
      <c r="AD382" s="5">
        <f t="shared" ca="1" si="550"/>
        <v>607500</v>
      </c>
      <c r="AE382" s="5">
        <f t="shared" ca="1" si="550"/>
        <v>615000</v>
      </c>
      <c r="AF382" s="5">
        <f t="shared" ca="1" si="550"/>
        <v>615000</v>
      </c>
      <c r="AG382" s="5">
        <f t="shared" ca="1" si="550"/>
        <v>615000</v>
      </c>
      <c r="AH382" s="5">
        <f t="shared" ca="1" si="550"/>
        <v>615000</v>
      </c>
      <c r="AI382" s="5">
        <f t="shared" ca="1" si="550"/>
        <v>615000</v>
      </c>
      <c r="AJ382" s="5">
        <f t="shared" ref="AJ382:CF382" ca="1" si="551">IF(AJ$4="",0,$P383*(IF(AJ$1=1,SUMIFS(INDIRECT(ADDRESS($B$196,$X$2)&amp;":"&amp;ADDRESS($B$196,$X$2-1+$P$8)),INDIRECT(ADDRESS(1,$X$2)&amp;":"&amp;ADDRESS(1,$X$2-1+$P$8)),"&gt;="&amp;1,INDIRECT(ADDRESS(1,$X$2)&amp;":"&amp;ADDRESS(1,$X$2-1+$P$8)),"&lt;="&amp;INT($P385))+($P385-INT($P385))*SUMIFS(INDIRECT(ADDRESS($B$196,$X$2)&amp;":"&amp;ADDRESS($B$196,$X$2-1+$P$8)),INDIRECT(ADDRESS(1,$X$2)&amp;":"&amp;ADDRESS(1,$X$2-1+$P$8)),INT($P385)+1),0)+($P385-INT($P385))*SUMIFS(INDIRECT(ADDRESS($B$196,$X$2)&amp;":"&amp;ADDRESS($B$196,$X$2-1+$P$8)),INDIRECT(ADDRESS(1,$X$2)&amp;":"&amp;ADDRESS(1,$X$2-1+$P$8)),AJ$1+INT($P385)+1)+(INT($P385)+1-$P385)*SUMIFS(INDIRECT(ADDRESS($B$196,$X$2)&amp;":"&amp;ADDRESS($B$196,$X$2-1+$P$8)),INDIRECT(ADDRESS(1,$X$2)&amp;":"&amp;ADDRESS(1,$X$2-1+$P$8)),AJ$1+INT($P385)))+$P386*((-$P388-INT(-$P388))*SUMIFS(INDIRECT(ADDRESS($B$196,$X$2)&amp;":"&amp;ADDRESS($B$196,$X$2-1+$P$8)),INDIRECT(ADDRESS(1,$X$2)&amp;":"&amp;ADDRESS(1,$X$2-1+$P$8)),AJ$1+INT(-$P388)+1)+(INT(-$P388)+1+$P388)*SUMIFS(INDIRECT(ADDRESS($B$196,$X$2)&amp;":"&amp;ADDRESS($B$196,$X$2-1+$P$8)),INDIRECT(ADDRESS(1,$X$2)&amp;":"&amp;ADDRESS(1,$X$2-1+$P$8)),AJ$1+INT(-$P388))))</f>
        <v>622687.5</v>
      </c>
      <c r="AK382" s="5">
        <f t="shared" ca="1" si="551"/>
        <v>630375</v>
      </c>
      <c r="AL382" s="5">
        <f t="shared" ca="1" si="551"/>
        <v>630375</v>
      </c>
      <c r="AM382" s="5">
        <f t="shared" ca="1" si="551"/>
        <v>630375</v>
      </c>
      <c r="AN382" s="5">
        <f t="shared" ca="1" si="551"/>
        <v>630375</v>
      </c>
      <c r="AO382" s="5">
        <f t="shared" ca="1" si="551"/>
        <v>630375</v>
      </c>
      <c r="AP382" s="5">
        <f t="shared" ca="1" si="551"/>
        <v>638254.6875</v>
      </c>
      <c r="AQ382" s="5">
        <f t="shared" ca="1" si="551"/>
        <v>646134.37499999988</v>
      </c>
      <c r="AR382" s="5">
        <f t="shared" ca="1" si="551"/>
        <v>646134.37499999988</v>
      </c>
      <c r="AS382" s="5">
        <f t="shared" ca="1" si="551"/>
        <v>683825.54687499988</v>
      </c>
      <c r="AT382" s="5">
        <f t="shared" ca="1" si="551"/>
        <v>721516.71874999988</v>
      </c>
      <c r="AU382" s="5">
        <f t="shared" ca="1" si="551"/>
        <v>721516.71874999988</v>
      </c>
      <c r="AV382" s="5">
        <f t="shared" ca="1" si="551"/>
        <v>730535.67773437488</v>
      </c>
      <c r="AW382" s="5">
        <f t="shared" ca="1" si="551"/>
        <v>739554.63671874988</v>
      </c>
      <c r="AX382" s="5">
        <f t="shared" ca="1" si="551"/>
        <v>739554.63671874988</v>
      </c>
      <c r="AY382" s="5">
        <f t="shared" ca="1" si="551"/>
        <v>739554.63671874988</v>
      </c>
      <c r="AZ382" s="5">
        <f t="shared" ca="1" si="551"/>
        <v>739554.63671874988</v>
      </c>
      <c r="BA382" s="5">
        <f t="shared" ca="1" si="551"/>
        <v>739554.63671874988</v>
      </c>
      <c r="BB382" s="5">
        <f t="shared" ca="1" si="551"/>
        <v>748799.06967773428</v>
      </c>
      <c r="BC382" s="5">
        <f t="shared" ca="1" si="551"/>
        <v>797642.79008789035</v>
      </c>
      <c r="BD382" s="5">
        <f t="shared" ca="1" si="551"/>
        <v>837242.07753906224</v>
      </c>
      <c r="BE382" s="5">
        <f t="shared" ca="1" si="551"/>
        <v>837242.07753906224</v>
      </c>
      <c r="BF382" s="5">
        <f t="shared" ca="1" si="551"/>
        <v>837242.07753906224</v>
      </c>
      <c r="BG382" s="5">
        <f t="shared" ca="1" si="551"/>
        <v>837242.07753906224</v>
      </c>
      <c r="BH382" s="5">
        <f t="shared" ca="1" si="551"/>
        <v>847707.6035083005</v>
      </c>
      <c r="BI382" s="5">
        <f t="shared" ca="1" si="551"/>
        <v>858173.12947753875</v>
      </c>
      <c r="BJ382" s="5">
        <f t="shared" ca="1" si="551"/>
        <v>858173.12947753875</v>
      </c>
      <c r="BK382" s="5">
        <f t="shared" ca="1" si="551"/>
        <v>858173.12947753875</v>
      </c>
      <c r="BL382" s="5">
        <f t="shared" ca="1" si="551"/>
        <v>858173.12947753875</v>
      </c>
      <c r="BM382" s="5">
        <f t="shared" ca="1" si="551"/>
        <v>858173.12947753875</v>
      </c>
      <c r="BN382" s="5">
        <f t="shared" ca="1" si="551"/>
        <v>868900.29359600809</v>
      </c>
      <c r="BO382" s="5">
        <f t="shared" ca="1" si="551"/>
        <v>879627.45771447732</v>
      </c>
      <c r="BP382" s="5">
        <f t="shared" ca="1" si="551"/>
        <v>879627.45771447732</v>
      </c>
      <c r="BQ382" s="5">
        <f t="shared" ca="1" si="551"/>
        <v>879627.45771447732</v>
      </c>
      <c r="BR382" s="5">
        <f t="shared" ca="1" si="551"/>
        <v>879627.45771447732</v>
      </c>
      <c r="BS382" s="5">
        <f t="shared" ca="1" si="551"/>
        <v>879627.45771447732</v>
      </c>
      <c r="BT382" s="5">
        <f t="shared" ca="1" si="551"/>
        <v>890622.80093590822</v>
      </c>
      <c r="BU382" s="5">
        <f t="shared" ca="1" si="551"/>
        <v>901618.14415733912</v>
      </c>
      <c r="BV382" s="5">
        <f t="shared" ca="1" si="551"/>
        <v>950354.26005773584</v>
      </c>
      <c r="BW382" s="5">
        <f t="shared" ca="1" si="551"/>
        <v>999090.37595813256</v>
      </c>
      <c r="BX382" s="5">
        <f t="shared" ca="1" si="551"/>
        <v>999090.37595813256</v>
      </c>
      <c r="BY382" s="5">
        <f t="shared" ca="1" si="551"/>
        <v>999090.37595813256</v>
      </c>
      <c r="BZ382" s="5">
        <f t="shared" ca="1" si="551"/>
        <v>1011579.0056576091</v>
      </c>
      <c r="CA382" s="5">
        <f t="shared" ca="1" si="551"/>
        <v>1024067.6353570856</v>
      </c>
      <c r="CB382" s="5">
        <f t="shared" ca="1" si="551"/>
        <v>1024067.6353570856</v>
      </c>
      <c r="CC382" s="5">
        <f t="shared" ca="1" si="551"/>
        <v>1024067.6353570856</v>
      </c>
      <c r="CD382" s="5">
        <f t="shared" ca="1" si="551"/>
        <v>1024067.6353570856</v>
      </c>
      <c r="CE382" s="5">
        <f t="shared" ca="1" si="551"/>
        <v>1024067.6353570856</v>
      </c>
      <c r="CF382" s="5">
        <f t="shared" ca="1" si="551"/>
        <v>0</v>
      </c>
    </row>
    <row r="383" spans="2:84" x14ac:dyDescent="0.3">
      <c r="B383" s="13">
        <f>ROW()</f>
        <v>383</v>
      </c>
      <c r="H383" s="1" t="str">
        <f t="shared" ref="H383:H388" si="552">$H$382</f>
        <v>Выплата з/п управленческого персонала</v>
      </c>
      <c r="I383" s="1" t="s">
        <v>159</v>
      </c>
      <c r="M383" s="53" t="s">
        <v>16</v>
      </c>
      <c r="O383" s="82"/>
      <c r="P383" s="86">
        <v>0.5</v>
      </c>
      <c r="W383" s="34"/>
    </row>
    <row r="384" spans="2:84" x14ac:dyDescent="0.3">
      <c r="B384" s="13">
        <f>ROW()</f>
        <v>384</v>
      </c>
      <c r="H384" s="1" t="str">
        <f t="shared" si="552"/>
        <v>Выплата з/п управленческого персонала</v>
      </c>
      <c r="I384" s="1" t="s">
        <v>160</v>
      </c>
      <c r="M384" s="53" t="s">
        <v>78</v>
      </c>
      <c r="O384" s="82"/>
      <c r="P384" s="87">
        <v>0</v>
      </c>
      <c r="W384" s="34"/>
    </row>
    <row r="385" spans="2:84" x14ac:dyDescent="0.3">
      <c r="B385" s="13">
        <f>ROW()</f>
        <v>385</v>
      </c>
      <c r="H385" s="1" t="str">
        <f t="shared" si="552"/>
        <v>Выплата з/п управленческого персонала</v>
      </c>
      <c r="I385" s="1" t="s">
        <v>161</v>
      </c>
      <c r="M385" s="53" t="s">
        <v>39</v>
      </c>
      <c r="P385" s="100">
        <f>IF(SUMIFS(Lists!$M:$M,Lists!$I:$I,$P$6)=0,0,$P384/SUMIFS(Lists!$M:$M,Lists!$I:$I,$P$6))</f>
        <v>0</v>
      </c>
      <c r="W385" s="34"/>
    </row>
    <row r="386" spans="2:84" x14ac:dyDescent="0.3">
      <c r="B386" s="13">
        <f>ROW()</f>
        <v>386</v>
      </c>
      <c r="H386" s="1" t="str">
        <f t="shared" si="552"/>
        <v>Выплата з/п управленческого персонала</v>
      </c>
      <c r="I386" s="1" t="s">
        <v>162</v>
      </c>
      <c r="M386" s="53" t="s">
        <v>16</v>
      </c>
      <c r="P386" s="101">
        <f>1-P383</f>
        <v>0.5</v>
      </c>
      <c r="W386" s="34"/>
    </row>
    <row r="387" spans="2:84" x14ac:dyDescent="0.3">
      <c r="B387" s="13">
        <f>ROW()</f>
        <v>387</v>
      </c>
      <c r="H387" s="1" t="str">
        <f t="shared" si="552"/>
        <v>Выплата з/п управленческого персонала</v>
      </c>
      <c r="I387" s="1" t="s">
        <v>163</v>
      </c>
      <c r="M387" s="53" t="s">
        <v>78</v>
      </c>
      <c r="O387" s="82"/>
      <c r="P387" s="87">
        <v>30</v>
      </c>
      <c r="W387" s="34"/>
    </row>
    <row r="388" spans="2:84" x14ac:dyDescent="0.3">
      <c r="B388" s="13">
        <f>ROW()</f>
        <v>388</v>
      </c>
      <c r="H388" s="1" t="str">
        <f t="shared" si="552"/>
        <v>Выплата з/п управленческого персонала</v>
      </c>
      <c r="I388" s="1" t="s">
        <v>161</v>
      </c>
      <c r="M388" s="53" t="s">
        <v>39</v>
      </c>
      <c r="P388" s="100">
        <f>IF(SUMIFS(Lists!$M:$M,Lists!$I:$I,$P$6)=0,0,$P387/SUMIFS(Lists!$M:$M,Lists!$I:$I,$P$6))</f>
        <v>1</v>
      </c>
      <c r="W388" s="34"/>
    </row>
    <row r="389" spans="2:84" x14ac:dyDescent="0.3">
      <c r="B389" s="13">
        <f>ROW()</f>
        <v>389</v>
      </c>
    </row>
    <row r="390" spans="2:84" x14ac:dyDescent="0.3">
      <c r="B390" s="13">
        <f>ROW()</f>
        <v>390</v>
      </c>
      <c r="H390" s="1" t="s">
        <v>167</v>
      </c>
      <c r="M390" s="53" t="s">
        <v>18</v>
      </c>
      <c r="P390" s="72" t="str">
        <f>Lists!$AI$10</f>
        <v>CF(-)</v>
      </c>
      <c r="U390" s="5">
        <f ca="1">SUM(INDIRECT(ADDRESS($B390,$X$2)&amp;":"&amp;ADDRESS($B390,$X$2-1+$P$8)))</f>
        <v>22472735.662499994</v>
      </c>
      <c r="X390" s="5">
        <f ca="1">IF(X$4="",0,SUM(X391:X406))</f>
        <v>384000</v>
      </c>
      <c r="Y390" s="5">
        <f t="shared" ref="Y390:AI390" ca="1" si="553">IF(Y$4="",0,SUM(Y391:Y406))</f>
        <v>315000</v>
      </c>
      <c r="Z390" s="5">
        <f t="shared" ca="1" si="553"/>
        <v>315000</v>
      </c>
      <c r="AA390" s="5">
        <f t="shared" ca="1" si="553"/>
        <v>384000</v>
      </c>
      <c r="AB390" s="5">
        <f t="shared" ca="1" si="553"/>
        <v>315000</v>
      </c>
      <c r="AC390" s="5">
        <f t="shared" ca="1" si="553"/>
        <v>315000</v>
      </c>
      <c r="AD390" s="5">
        <f t="shared" ca="1" si="553"/>
        <v>384000</v>
      </c>
      <c r="AE390" s="5">
        <f t="shared" ca="1" si="553"/>
        <v>315000</v>
      </c>
      <c r="AF390" s="5">
        <f t="shared" ca="1" si="553"/>
        <v>315000</v>
      </c>
      <c r="AG390" s="5">
        <f t="shared" ca="1" si="553"/>
        <v>384000</v>
      </c>
      <c r="AH390" s="5">
        <f t="shared" ca="1" si="553"/>
        <v>315000</v>
      </c>
      <c r="AI390" s="5">
        <f t="shared" ca="1" si="553"/>
        <v>315000</v>
      </c>
      <c r="AJ390" s="5">
        <f t="shared" ref="AJ390:CF390" ca="1" si="554">IF(AJ$4="",0,SUM(AJ391:AJ406))</f>
        <v>403200</v>
      </c>
      <c r="AK390" s="5">
        <f t="shared" ca="1" si="554"/>
        <v>330750</v>
      </c>
      <c r="AL390" s="5">
        <f t="shared" ca="1" si="554"/>
        <v>330750</v>
      </c>
      <c r="AM390" s="5">
        <f t="shared" ca="1" si="554"/>
        <v>403200</v>
      </c>
      <c r="AN390" s="5">
        <f t="shared" ca="1" si="554"/>
        <v>330750</v>
      </c>
      <c r="AO390" s="5">
        <f t="shared" ca="1" si="554"/>
        <v>330750</v>
      </c>
      <c r="AP390" s="5">
        <f t="shared" ca="1" si="554"/>
        <v>403200</v>
      </c>
      <c r="AQ390" s="5">
        <f t="shared" ca="1" si="554"/>
        <v>330750</v>
      </c>
      <c r="AR390" s="5">
        <f t="shared" ca="1" si="554"/>
        <v>330750</v>
      </c>
      <c r="AS390" s="5">
        <f t="shared" ca="1" si="554"/>
        <v>403200</v>
      </c>
      <c r="AT390" s="5">
        <f t="shared" ca="1" si="554"/>
        <v>330750</v>
      </c>
      <c r="AU390" s="5">
        <f t="shared" ca="1" si="554"/>
        <v>330750</v>
      </c>
      <c r="AV390" s="5">
        <f t="shared" ca="1" si="554"/>
        <v>423360</v>
      </c>
      <c r="AW390" s="5">
        <f t="shared" ca="1" si="554"/>
        <v>347287.5</v>
      </c>
      <c r="AX390" s="5">
        <f t="shared" ca="1" si="554"/>
        <v>347287.5</v>
      </c>
      <c r="AY390" s="5">
        <f t="shared" ca="1" si="554"/>
        <v>423360</v>
      </c>
      <c r="AZ390" s="5">
        <f t="shared" ca="1" si="554"/>
        <v>347287.5</v>
      </c>
      <c r="BA390" s="5">
        <f t="shared" ca="1" si="554"/>
        <v>347287.5</v>
      </c>
      <c r="BB390" s="5">
        <f t="shared" ca="1" si="554"/>
        <v>423360</v>
      </c>
      <c r="BC390" s="5">
        <f t="shared" ca="1" si="554"/>
        <v>347287.5</v>
      </c>
      <c r="BD390" s="5">
        <f t="shared" ca="1" si="554"/>
        <v>347287.5</v>
      </c>
      <c r="BE390" s="5">
        <f t="shared" ca="1" si="554"/>
        <v>423360</v>
      </c>
      <c r="BF390" s="5">
        <f t="shared" ca="1" si="554"/>
        <v>347287.5</v>
      </c>
      <c r="BG390" s="5">
        <f t="shared" ca="1" si="554"/>
        <v>347287.5</v>
      </c>
      <c r="BH390" s="5">
        <f t="shared" ca="1" si="554"/>
        <v>444528.00000000006</v>
      </c>
      <c r="BI390" s="5">
        <f t="shared" ca="1" si="554"/>
        <v>364651.87500000006</v>
      </c>
      <c r="BJ390" s="5">
        <f t="shared" ca="1" si="554"/>
        <v>364651.87500000006</v>
      </c>
      <c r="BK390" s="5">
        <f t="shared" ca="1" si="554"/>
        <v>444528.00000000006</v>
      </c>
      <c r="BL390" s="5">
        <f t="shared" ca="1" si="554"/>
        <v>364651.87500000006</v>
      </c>
      <c r="BM390" s="5">
        <f t="shared" ca="1" si="554"/>
        <v>364651.87500000006</v>
      </c>
      <c r="BN390" s="5">
        <f t="shared" ca="1" si="554"/>
        <v>444528.00000000006</v>
      </c>
      <c r="BO390" s="5">
        <f t="shared" ca="1" si="554"/>
        <v>364651.87500000006</v>
      </c>
      <c r="BP390" s="5">
        <f t="shared" ca="1" si="554"/>
        <v>364651.87500000006</v>
      </c>
      <c r="BQ390" s="5">
        <f t="shared" ca="1" si="554"/>
        <v>444528.00000000006</v>
      </c>
      <c r="BR390" s="5">
        <f t="shared" ca="1" si="554"/>
        <v>364651.87500000006</v>
      </c>
      <c r="BS390" s="5">
        <f t="shared" ca="1" si="554"/>
        <v>364651.87500000006</v>
      </c>
      <c r="BT390" s="5">
        <f t="shared" ca="1" si="554"/>
        <v>466754.4</v>
      </c>
      <c r="BU390" s="5">
        <f t="shared" ca="1" si="554"/>
        <v>382884.46875</v>
      </c>
      <c r="BV390" s="5">
        <f t="shared" ca="1" si="554"/>
        <v>388962</v>
      </c>
      <c r="BW390" s="5">
        <f t="shared" ca="1" si="554"/>
        <v>472831.93125000002</v>
      </c>
      <c r="BX390" s="5">
        <f t="shared" ca="1" si="554"/>
        <v>388962</v>
      </c>
      <c r="BY390" s="5">
        <f t="shared" ca="1" si="554"/>
        <v>388962</v>
      </c>
      <c r="BZ390" s="5">
        <f t="shared" ca="1" si="554"/>
        <v>472831.93125000002</v>
      </c>
      <c r="CA390" s="5">
        <f t="shared" ca="1" si="554"/>
        <v>388962</v>
      </c>
      <c r="CB390" s="5">
        <f t="shared" ca="1" si="554"/>
        <v>388962</v>
      </c>
      <c r="CC390" s="5">
        <f t="shared" ca="1" si="554"/>
        <v>472831.93125000002</v>
      </c>
      <c r="CD390" s="5">
        <f t="shared" ca="1" si="554"/>
        <v>388962</v>
      </c>
      <c r="CE390" s="5">
        <f t="shared" ca="1" si="554"/>
        <v>388962</v>
      </c>
      <c r="CF390" s="5">
        <f t="shared" ca="1" si="554"/>
        <v>0</v>
      </c>
    </row>
    <row r="391" spans="2:84" x14ac:dyDescent="0.3">
      <c r="B391" s="13">
        <f>ROW()</f>
        <v>391</v>
      </c>
      <c r="H391" s="1" t="str">
        <f t="shared" ref="H391:H405" si="555">$H$390</f>
        <v>Оплата постоянных расходов</v>
      </c>
      <c r="I391" s="1" t="str">
        <f>I234</f>
        <v>Аренда</v>
      </c>
      <c r="M391" s="53" t="s">
        <v>18</v>
      </c>
      <c r="U391" s="5">
        <f ca="1">SUM(INDIRECT(ADDRESS($B391,$X$2)&amp;":"&amp;ADDRESS($B391,$X$2-1+$P$8)))</f>
        <v>19892272.5</v>
      </c>
      <c r="X391" s="5">
        <f ca="1">IF(X$4="",0,IF($P392=Lists!$AS$7,IF(X$1/IF(OR($P393="",$P393=0),1,$P393)&lt;&gt;INT(X$1/IF(OR($P393="",$P393=0),1,$P393)),0,SUMPRODUCT(INDIRECT(ADDRESS($B234,X$2+1-IF(OR($P393="",$P393=0),1,$P393))&amp;":"&amp;ADDRESS($B234,X$2)),INDIRECT(ADDRESS($B251,X$2+1-IF(OR($P393="",$P393=0),1,$P393))&amp;":"&amp;ADDRESS($B251,X$2)))),IF((X$1-1)/IF(OR($P393="",$P393=0),1,$P393)&lt;&gt;INT((X$1-1)/IF(OR($P393="",$P393=0),1,$P393)),0,SUMPRODUCT(INDIRECT(ADDRESS($B234,X$2)&amp;":"&amp;ADDRESS($B234,X$2+IF(OR($P393="",$P393=0),1,$P393)-1)),INDIRECT(ADDRESS($B251,X$2)&amp;":"&amp;ADDRESS($B251,X$2+IF(OR($P393="",$P393=0),1,$P393)-1))))))</f>
        <v>300000</v>
      </c>
      <c r="Y391" s="5">
        <f ca="1">IF(Y$4="",0,IF($P392=Lists!$AS$7,IF(Y$1/IF(OR($P393="",$P393=0),1,$P393)&lt;&gt;INT(Y$1/IF(OR($P393="",$P393=0),1,$P393)),0,SUMPRODUCT(INDIRECT(ADDRESS($B234,Y$2+1-IF(OR($P393="",$P393=0),1,$P393))&amp;":"&amp;ADDRESS($B234,Y$2)),INDIRECT(ADDRESS($B251,Y$2+1-IF(OR($P393="",$P393=0),1,$P393))&amp;":"&amp;ADDRESS($B251,Y$2)))),IF((Y$1-1)/IF(OR($P393="",$P393=0),1,$P393)&lt;&gt;INT((Y$1-1)/IF(OR($P393="",$P393=0),1,$P393)),0,SUMPRODUCT(INDIRECT(ADDRESS($B234,Y$2)&amp;":"&amp;ADDRESS($B234,Y$2+IF(OR($P393="",$P393=0),1,$P393)-1)),INDIRECT(ADDRESS($B251,Y$2)&amp;":"&amp;ADDRESS($B251,Y$2+IF(OR($P393="",$P393=0),1,$P393)-1))))))</f>
        <v>300000</v>
      </c>
      <c r="Z391" s="5">
        <f ca="1">IF(Z$4="",0,IF($P392=Lists!$AS$7,IF(Z$1/IF(OR($P393="",$P393=0),1,$P393)&lt;&gt;INT(Z$1/IF(OR($P393="",$P393=0),1,$P393)),0,SUMPRODUCT(INDIRECT(ADDRESS($B234,Z$2+1-IF(OR($P393="",$P393=0),1,$P393))&amp;":"&amp;ADDRESS($B234,Z$2)),INDIRECT(ADDRESS($B251,Z$2+1-IF(OR($P393="",$P393=0),1,$P393))&amp;":"&amp;ADDRESS($B251,Z$2)))),IF((Z$1-1)/IF(OR($P393="",$P393=0),1,$P393)&lt;&gt;INT((Z$1-1)/IF(OR($P393="",$P393=0),1,$P393)),0,SUMPRODUCT(INDIRECT(ADDRESS($B234,Z$2)&amp;":"&amp;ADDRESS($B234,Z$2+IF(OR($P393="",$P393=0),1,$P393)-1)),INDIRECT(ADDRESS($B251,Z$2)&amp;":"&amp;ADDRESS($B251,Z$2+IF(OR($P393="",$P393=0),1,$P393)-1))))))</f>
        <v>300000</v>
      </c>
      <c r="AA391" s="5">
        <f ca="1">IF(AA$4="",0,IF($P392=Lists!$AS$7,IF(AA$1/IF(OR($P393="",$P393=0),1,$P393)&lt;&gt;INT(AA$1/IF(OR($P393="",$P393=0),1,$P393)),0,SUMPRODUCT(INDIRECT(ADDRESS($B234,AA$2+1-IF(OR($P393="",$P393=0),1,$P393))&amp;":"&amp;ADDRESS($B234,AA$2)),INDIRECT(ADDRESS($B251,AA$2+1-IF(OR($P393="",$P393=0),1,$P393))&amp;":"&amp;ADDRESS($B251,AA$2)))),IF((AA$1-1)/IF(OR($P393="",$P393=0),1,$P393)&lt;&gt;INT((AA$1-1)/IF(OR($P393="",$P393=0),1,$P393)),0,SUMPRODUCT(INDIRECT(ADDRESS($B234,AA$2)&amp;":"&amp;ADDRESS($B234,AA$2+IF(OR($P393="",$P393=0),1,$P393)-1)),INDIRECT(ADDRESS($B251,AA$2)&amp;":"&amp;ADDRESS($B251,AA$2+IF(OR($P393="",$P393=0),1,$P393)-1))))))</f>
        <v>300000</v>
      </c>
      <c r="AB391" s="5">
        <f ca="1">IF(AB$4="",0,IF($P392=Lists!$AS$7,IF(AB$1/IF(OR($P393="",$P393=0),1,$P393)&lt;&gt;INT(AB$1/IF(OR($P393="",$P393=0),1,$P393)),0,SUMPRODUCT(INDIRECT(ADDRESS($B234,AB$2+1-IF(OR($P393="",$P393=0),1,$P393))&amp;":"&amp;ADDRESS($B234,AB$2)),INDIRECT(ADDRESS($B251,AB$2+1-IF(OR($P393="",$P393=0),1,$P393))&amp;":"&amp;ADDRESS($B251,AB$2)))),IF((AB$1-1)/IF(OR($P393="",$P393=0),1,$P393)&lt;&gt;INT((AB$1-1)/IF(OR($P393="",$P393=0),1,$P393)),0,SUMPRODUCT(INDIRECT(ADDRESS($B234,AB$2)&amp;":"&amp;ADDRESS($B234,AB$2+IF(OR($P393="",$P393=0),1,$P393)-1)),INDIRECT(ADDRESS($B251,AB$2)&amp;":"&amp;ADDRESS($B251,AB$2+IF(OR($P393="",$P393=0),1,$P393)-1))))))</f>
        <v>300000</v>
      </c>
      <c r="AC391" s="5">
        <f ca="1">IF(AC$4="",0,IF($P392=Lists!$AS$7,IF(AC$1/IF(OR($P393="",$P393=0),1,$P393)&lt;&gt;INT(AC$1/IF(OR($P393="",$P393=0),1,$P393)),0,SUMPRODUCT(INDIRECT(ADDRESS($B234,AC$2+1-IF(OR($P393="",$P393=0),1,$P393))&amp;":"&amp;ADDRESS($B234,AC$2)),INDIRECT(ADDRESS($B251,AC$2+1-IF(OR($P393="",$P393=0),1,$P393))&amp;":"&amp;ADDRESS($B251,AC$2)))),IF((AC$1-1)/IF(OR($P393="",$P393=0),1,$P393)&lt;&gt;INT((AC$1-1)/IF(OR($P393="",$P393=0),1,$P393)),0,SUMPRODUCT(INDIRECT(ADDRESS($B234,AC$2)&amp;":"&amp;ADDRESS($B234,AC$2+IF(OR($P393="",$P393=0),1,$P393)-1)),INDIRECT(ADDRESS($B251,AC$2)&amp;":"&amp;ADDRESS($B251,AC$2+IF(OR($P393="",$P393=0),1,$P393)-1))))))</f>
        <v>300000</v>
      </c>
      <c r="AD391" s="5">
        <f ca="1">IF(AD$4="",0,IF($P392=Lists!$AS$7,IF(AD$1/IF(OR($P393="",$P393=0),1,$P393)&lt;&gt;INT(AD$1/IF(OR($P393="",$P393=0),1,$P393)),0,SUMPRODUCT(INDIRECT(ADDRESS($B234,AD$2+1-IF(OR($P393="",$P393=0),1,$P393))&amp;":"&amp;ADDRESS($B234,AD$2)),INDIRECT(ADDRESS($B251,AD$2+1-IF(OR($P393="",$P393=0),1,$P393))&amp;":"&amp;ADDRESS($B251,AD$2)))),IF((AD$1-1)/IF(OR($P393="",$P393=0),1,$P393)&lt;&gt;INT((AD$1-1)/IF(OR($P393="",$P393=0),1,$P393)),0,SUMPRODUCT(INDIRECT(ADDRESS($B234,AD$2)&amp;":"&amp;ADDRESS($B234,AD$2+IF(OR($P393="",$P393=0),1,$P393)-1)),INDIRECT(ADDRESS($B251,AD$2)&amp;":"&amp;ADDRESS($B251,AD$2+IF(OR($P393="",$P393=0),1,$P393)-1))))))</f>
        <v>300000</v>
      </c>
      <c r="AE391" s="5">
        <f ca="1">IF(AE$4="",0,IF($P392=Lists!$AS$7,IF(AE$1/IF(OR($P393="",$P393=0),1,$P393)&lt;&gt;INT(AE$1/IF(OR($P393="",$P393=0),1,$P393)),0,SUMPRODUCT(INDIRECT(ADDRESS($B234,AE$2+1-IF(OR($P393="",$P393=0),1,$P393))&amp;":"&amp;ADDRESS($B234,AE$2)),INDIRECT(ADDRESS($B251,AE$2+1-IF(OR($P393="",$P393=0),1,$P393))&amp;":"&amp;ADDRESS($B251,AE$2)))),IF((AE$1-1)/IF(OR($P393="",$P393=0),1,$P393)&lt;&gt;INT((AE$1-1)/IF(OR($P393="",$P393=0),1,$P393)),0,SUMPRODUCT(INDIRECT(ADDRESS($B234,AE$2)&amp;":"&amp;ADDRESS($B234,AE$2+IF(OR($P393="",$P393=0),1,$P393)-1)),INDIRECT(ADDRESS($B251,AE$2)&amp;":"&amp;ADDRESS($B251,AE$2+IF(OR($P393="",$P393=0),1,$P393)-1))))))</f>
        <v>300000</v>
      </c>
      <c r="AF391" s="5">
        <f ca="1">IF(AF$4="",0,IF($P392=Lists!$AS$7,IF(AF$1/IF(OR($P393="",$P393=0),1,$P393)&lt;&gt;INT(AF$1/IF(OR($P393="",$P393=0),1,$P393)),0,SUMPRODUCT(INDIRECT(ADDRESS($B234,AF$2+1-IF(OR($P393="",$P393=0),1,$P393))&amp;":"&amp;ADDRESS($B234,AF$2)),INDIRECT(ADDRESS($B251,AF$2+1-IF(OR($P393="",$P393=0),1,$P393))&amp;":"&amp;ADDRESS($B251,AF$2)))),IF((AF$1-1)/IF(OR($P393="",$P393=0),1,$P393)&lt;&gt;INT((AF$1-1)/IF(OR($P393="",$P393=0),1,$P393)),0,SUMPRODUCT(INDIRECT(ADDRESS($B234,AF$2)&amp;":"&amp;ADDRESS($B234,AF$2+IF(OR($P393="",$P393=0),1,$P393)-1)),INDIRECT(ADDRESS($B251,AF$2)&amp;":"&amp;ADDRESS($B251,AF$2+IF(OR($P393="",$P393=0),1,$P393)-1))))))</f>
        <v>300000</v>
      </c>
      <c r="AG391" s="5">
        <f ca="1">IF(AG$4="",0,IF($P392=Lists!$AS$7,IF(AG$1/IF(OR($P393="",$P393=0),1,$P393)&lt;&gt;INT(AG$1/IF(OR($P393="",$P393=0),1,$P393)),0,SUMPRODUCT(INDIRECT(ADDRESS($B234,AG$2+1-IF(OR($P393="",$P393=0),1,$P393))&amp;":"&amp;ADDRESS($B234,AG$2)),INDIRECT(ADDRESS($B251,AG$2+1-IF(OR($P393="",$P393=0),1,$P393))&amp;":"&amp;ADDRESS($B251,AG$2)))),IF((AG$1-1)/IF(OR($P393="",$P393=0),1,$P393)&lt;&gt;INT((AG$1-1)/IF(OR($P393="",$P393=0),1,$P393)),0,SUMPRODUCT(INDIRECT(ADDRESS($B234,AG$2)&amp;":"&amp;ADDRESS($B234,AG$2+IF(OR($P393="",$P393=0),1,$P393)-1)),INDIRECT(ADDRESS($B251,AG$2)&amp;":"&amp;ADDRESS($B251,AG$2+IF(OR($P393="",$P393=0),1,$P393)-1))))))</f>
        <v>300000</v>
      </c>
      <c r="AH391" s="5">
        <f ca="1">IF(AH$4="",0,IF($P392=Lists!$AS$7,IF(AH$1/IF(OR($P393="",$P393=0),1,$P393)&lt;&gt;INT(AH$1/IF(OR($P393="",$P393=0),1,$P393)),0,SUMPRODUCT(INDIRECT(ADDRESS($B234,AH$2+1-IF(OR($P393="",$P393=0),1,$P393))&amp;":"&amp;ADDRESS($B234,AH$2)),INDIRECT(ADDRESS($B251,AH$2+1-IF(OR($P393="",$P393=0),1,$P393))&amp;":"&amp;ADDRESS($B251,AH$2)))),IF((AH$1-1)/IF(OR($P393="",$P393=0),1,$P393)&lt;&gt;INT((AH$1-1)/IF(OR($P393="",$P393=0),1,$P393)),0,SUMPRODUCT(INDIRECT(ADDRESS($B234,AH$2)&amp;":"&amp;ADDRESS($B234,AH$2+IF(OR($P393="",$P393=0),1,$P393)-1)),INDIRECT(ADDRESS($B251,AH$2)&amp;":"&amp;ADDRESS($B251,AH$2+IF(OR($P393="",$P393=0),1,$P393)-1))))))</f>
        <v>300000</v>
      </c>
      <c r="AI391" s="5">
        <f ca="1">IF(AI$4="",0,IF($P392=Lists!$AS$7,IF(AI$1/IF(OR($P393="",$P393=0),1,$P393)&lt;&gt;INT(AI$1/IF(OR($P393="",$P393=0),1,$P393)),0,SUMPRODUCT(INDIRECT(ADDRESS($B234,AI$2+1-IF(OR($P393="",$P393=0),1,$P393))&amp;":"&amp;ADDRESS($B234,AI$2)),INDIRECT(ADDRESS($B251,AI$2+1-IF(OR($P393="",$P393=0),1,$P393))&amp;":"&amp;ADDRESS($B251,AI$2)))),IF((AI$1-1)/IF(OR($P393="",$P393=0),1,$P393)&lt;&gt;INT((AI$1-1)/IF(OR($P393="",$P393=0),1,$P393)),0,SUMPRODUCT(INDIRECT(ADDRESS($B234,AI$2)&amp;":"&amp;ADDRESS($B234,AI$2+IF(OR($P393="",$P393=0),1,$P393)-1)),INDIRECT(ADDRESS($B251,AI$2)&amp;":"&amp;ADDRESS($B251,AI$2+IF(OR($P393="",$P393=0),1,$P393)-1))))))</f>
        <v>300000</v>
      </c>
      <c r="AJ391" s="5">
        <f ca="1">IF(AJ$4="",0,IF($P392=Lists!$AS$7,IF(AJ$1/IF(OR($P393="",$P393=0),1,$P393)&lt;&gt;INT(AJ$1/IF(OR($P393="",$P393=0),1,$P393)),0,SUMPRODUCT(INDIRECT(ADDRESS($B234,AJ$2+1-IF(OR($P393="",$P393=0),1,$P393))&amp;":"&amp;ADDRESS($B234,AJ$2)),INDIRECT(ADDRESS($B251,AJ$2+1-IF(OR($P393="",$P393=0),1,$P393))&amp;":"&amp;ADDRESS($B251,AJ$2)))),IF((AJ$1-1)/IF(OR($P393="",$P393=0),1,$P393)&lt;&gt;INT((AJ$1-1)/IF(OR($P393="",$P393=0),1,$P393)),0,SUMPRODUCT(INDIRECT(ADDRESS($B234,AJ$2)&amp;":"&amp;ADDRESS($B234,AJ$2+IF(OR($P393="",$P393=0),1,$P393)-1)),INDIRECT(ADDRESS($B251,AJ$2)&amp;":"&amp;ADDRESS($B251,AJ$2+IF(OR($P393="",$P393=0),1,$P393)-1))))))</f>
        <v>315000</v>
      </c>
      <c r="AK391" s="5">
        <f ca="1">IF(AK$4="",0,IF($P392=Lists!$AS$7,IF(AK$1/IF(OR($P393="",$P393=0),1,$P393)&lt;&gt;INT(AK$1/IF(OR($P393="",$P393=0),1,$P393)),0,SUMPRODUCT(INDIRECT(ADDRESS($B234,AK$2+1-IF(OR($P393="",$P393=0),1,$P393))&amp;":"&amp;ADDRESS($B234,AK$2)),INDIRECT(ADDRESS($B251,AK$2+1-IF(OR($P393="",$P393=0),1,$P393))&amp;":"&amp;ADDRESS($B251,AK$2)))),IF((AK$1-1)/IF(OR($P393="",$P393=0),1,$P393)&lt;&gt;INT((AK$1-1)/IF(OR($P393="",$P393=0),1,$P393)),0,SUMPRODUCT(INDIRECT(ADDRESS($B234,AK$2)&amp;":"&amp;ADDRESS($B234,AK$2+IF(OR($P393="",$P393=0),1,$P393)-1)),INDIRECT(ADDRESS($B251,AK$2)&amp;":"&amp;ADDRESS($B251,AK$2+IF(OR($P393="",$P393=0),1,$P393)-1))))))</f>
        <v>315000</v>
      </c>
      <c r="AL391" s="5">
        <f ca="1">IF(AL$4="",0,IF($P392=Lists!$AS$7,IF(AL$1/IF(OR($P393="",$P393=0),1,$P393)&lt;&gt;INT(AL$1/IF(OR($P393="",$P393=0),1,$P393)),0,SUMPRODUCT(INDIRECT(ADDRESS($B234,AL$2+1-IF(OR($P393="",$P393=0),1,$P393))&amp;":"&amp;ADDRESS($B234,AL$2)),INDIRECT(ADDRESS($B251,AL$2+1-IF(OR($P393="",$P393=0),1,$P393))&amp;":"&amp;ADDRESS($B251,AL$2)))),IF((AL$1-1)/IF(OR($P393="",$P393=0),1,$P393)&lt;&gt;INT((AL$1-1)/IF(OR($P393="",$P393=0),1,$P393)),0,SUMPRODUCT(INDIRECT(ADDRESS($B234,AL$2)&amp;":"&amp;ADDRESS($B234,AL$2+IF(OR($P393="",$P393=0),1,$P393)-1)),INDIRECT(ADDRESS($B251,AL$2)&amp;":"&amp;ADDRESS($B251,AL$2+IF(OR($P393="",$P393=0),1,$P393)-1))))))</f>
        <v>315000</v>
      </c>
      <c r="AM391" s="5">
        <f ca="1">IF(AM$4="",0,IF($P392=Lists!$AS$7,IF(AM$1/IF(OR($P393="",$P393=0),1,$P393)&lt;&gt;INT(AM$1/IF(OR($P393="",$P393=0),1,$P393)),0,SUMPRODUCT(INDIRECT(ADDRESS($B234,AM$2+1-IF(OR($P393="",$P393=0),1,$P393))&amp;":"&amp;ADDRESS($B234,AM$2)),INDIRECT(ADDRESS($B251,AM$2+1-IF(OR($P393="",$P393=0),1,$P393))&amp;":"&amp;ADDRESS($B251,AM$2)))),IF((AM$1-1)/IF(OR($P393="",$P393=0),1,$P393)&lt;&gt;INT((AM$1-1)/IF(OR($P393="",$P393=0),1,$P393)),0,SUMPRODUCT(INDIRECT(ADDRESS($B234,AM$2)&amp;":"&amp;ADDRESS($B234,AM$2+IF(OR($P393="",$P393=0),1,$P393)-1)),INDIRECT(ADDRESS($B251,AM$2)&amp;":"&amp;ADDRESS($B251,AM$2+IF(OR($P393="",$P393=0),1,$P393)-1))))))</f>
        <v>315000</v>
      </c>
      <c r="AN391" s="5">
        <f ca="1">IF(AN$4="",0,IF($P392=Lists!$AS$7,IF(AN$1/IF(OR($P393="",$P393=0),1,$P393)&lt;&gt;INT(AN$1/IF(OR($P393="",$P393=0),1,$P393)),0,SUMPRODUCT(INDIRECT(ADDRESS($B234,AN$2+1-IF(OR($P393="",$P393=0),1,$P393))&amp;":"&amp;ADDRESS($B234,AN$2)),INDIRECT(ADDRESS($B251,AN$2+1-IF(OR($P393="",$P393=0),1,$P393))&amp;":"&amp;ADDRESS($B251,AN$2)))),IF((AN$1-1)/IF(OR($P393="",$P393=0),1,$P393)&lt;&gt;INT((AN$1-1)/IF(OR($P393="",$P393=0),1,$P393)),0,SUMPRODUCT(INDIRECT(ADDRESS($B234,AN$2)&amp;":"&amp;ADDRESS($B234,AN$2+IF(OR($P393="",$P393=0),1,$P393)-1)),INDIRECT(ADDRESS($B251,AN$2)&amp;":"&amp;ADDRESS($B251,AN$2+IF(OR($P393="",$P393=0),1,$P393)-1))))))</f>
        <v>315000</v>
      </c>
      <c r="AO391" s="5">
        <f ca="1">IF(AO$4="",0,IF($P392=Lists!$AS$7,IF(AO$1/IF(OR($P393="",$P393=0),1,$P393)&lt;&gt;INT(AO$1/IF(OR($P393="",$P393=0),1,$P393)),0,SUMPRODUCT(INDIRECT(ADDRESS($B234,AO$2+1-IF(OR($P393="",$P393=0),1,$P393))&amp;":"&amp;ADDRESS($B234,AO$2)),INDIRECT(ADDRESS($B251,AO$2+1-IF(OR($P393="",$P393=0),1,$P393))&amp;":"&amp;ADDRESS($B251,AO$2)))),IF((AO$1-1)/IF(OR($P393="",$P393=0),1,$P393)&lt;&gt;INT((AO$1-1)/IF(OR($P393="",$P393=0),1,$P393)),0,SUMPRODUCT(INDIRECT(ADDRESS($B234,AO$2)&amp;":"&amp;ADDRESS($B234,AO$2+IF(OR($P393="",$P393=0),1,$P393)-1)),INDIRECT(ADDRESS($B251,AO$2)&amp;":"&amp;ADDRESS($B251,AO$2+IF(OR($P393="",$P393=0),1,$P393)-1))))))</f>
        <v>315000</v>
      </c>
      <c r="AP391" s="5">
        <f ca="1">IF(AP$4="",0,IF($P392=Lists!$AS$7,IF(AP$1/IF(OR($P393="",$P393=0),1,$P393)&lt;&gt;INT(AP$1/IF(OR($P393="",$P393=0),1,$P393)),0,SUMPRODUCT(INDIRECT(ADDRESS($B234,AP$2+1-IF(OR($P393="",$P393=0),1,$P393))&amp;":"&amp;ADDRESS($B234,AP$2)),INDIRECT(ADDRESS($B251,AP$2+1-IF(OR($P393="",$P393=0),1,$P393))&amp;":"&amp;ADDRESS($B251,AP$2)))),IF((AP$1-1)/IF(OR($P393="",$P393=0),1,$P393)&lt;&gt;INT((AP$1-1)/IF(OR($P393="",$P393=0),1,$P393)),0,SUMPRODUCT(INDIRECT(ADDRESS($B234,AP$2)&amp;":"&amp;ADDRESS($B234,AP$2+IF(OR($P393="",$P393=0),1,$P393)-1)),INDIRECT(ADDRESS($B251,AP$2)&amp;":"&amp;ADDRESS($B251,AP$2+IF(OR($P393="",$P393=0),1,$P393)-1))))))</f>
        <v>315000</v>
      </c>
      <c r="AQ391" s="5">
        <f ca="1">IF(AQ$4="",0,IF($P392=Lists!$AS$7,IF(AQ$1/IF(OR($P393="",$P393=0),1,$P393)&lt;&gt;INT(AQ$1/IF(OR($P393="",$P393=0),1,$P393)),0,SUMPRODUCT(INDIRECT(ADDRESS($B234,AQ$2+1-IF(OR($P393="",$P393=0),1,$P393))&amp;":"&amp;ADDRESS($B234,AQ$2)),INDIRECT(ADDRESS($B251,AQ$2+1-IF(OR($P393="",$P393=0),1,$P393))&amp;":"&amp;ADDRESS($B251,AQ$2)))),IF((AQ$1-1)/IF(OR($P393="",$P393=0),1,$P393)&lt;&gt;INT((AQ$1-1)/IF(OR($P393="",$P393=0),1,$P393)),0,SUMPRODUCT(INDIRECT(ADDRESS($B234,AQ$2)&amp;":"&amp;ADDRESS($B234,AQ$2+IF(OR($P393="",$P393=0),1,$P393)-1)),INDIRECT(ADDRESS($B251,AQ$2)&amp;":"&amp;ADDRESS($B251,AQ$2+IF(OR($P393="",$P393=0),1,$P393)-1))))))</f>
        <v>315000</v>
      </c>
      <c r="AR391" s="5">
        <f ca="1">IF(AR$4="",0,IF($P392=Lists!$AS$7,IF(AR$1/IF(OR($P393="",$P393=0),1,$P393)&lt;&gt;INT(AR$1/IF(OR($P393="",$P393=0),1,$P393)),0,SUMPRODUCT(INDIRECT(ADDRESS($B234,AR$2+1-IF(OR($P393="",$P393=0),1,$P393))&amp;":"&amp;ADDRESS($B234,AR$2)),INDIRECT(ADDRESS($B251,AR$2+1-IF(OR($P393="",$P393=0),1,$P393))&amp;":"&amp;ADDRESS($B251,AR$2)))),IF((AR$1-1)/IF(OR($P393="",$P393=0),1,$P393)&lt;&gt;INT((AR$1-1)/IF(OR($P393="",$P393=0),1,$P393)),0,SUMPRODUCT(INDIRECT(ADDRESS($B234,AR$2)&amp;":"&amp;ADDRESS($B234,AR$2+IF(OR($P393="",$P393=0),1,$P393)-1)),INDIRECT(ADDRESS($B251,AR$2)&amp;":"&amp;ADDRESS($B251,AR$2+IF(OR($P393="",$P393=0),1,$P393)-1))))))</f>
        <v>315000</v>
      </c>
      <c r="AS391" s="5">
        <f ca="1">IF(AS$4="",0,IF($P392=Lists!$AS$7,IF(AS$1/IF(OR($P393="",$P393=0),1,$P393)&lt;&gt;INT(AS$1/IF(OR($P393="",$P393=0),1,$P393)),0,SUMPRODUCT(INDIRECT(ADDRESS($B234,AS$2+1-IF(OR($P393="",$P393=0),1,$P393))&amp;":"&amp;ADDRESS($B234,AS$2)),INDIRECT(ADDRESS($B251,AS$2+1-IF(OR($P393="",$P393=0),1,$P393))&amp;":"&amp;ADDRESS($B251,AS$2)))),IF((AS$1-1)/IF(OR($P393="",$P393=0),1,$P393)&lt;&gt;INT((AS$1-1)/IF(OR($P393="",$P393=0),1,$P393)),0,SUMPRODUCT(INDIRECT(ADDRESS($B234,AS$2)&amp;":"&amp;ADDRESS($B234,AS$2+IF(OR($P393="",$P393=0),1,$P393)-1)),INDIRECT(ADDRESS($B251,AS$2)&amp;":"&amp;ADDRESS($B251,AS$2+IF(OR($P393="",$P393=0),1,$P393)-1))))))</f>
        <v>315000</v>
      </c>
      <c r="AT391" s="5">
        <f ca="1">IF(AT$4="",0,IF($P392=Lists!$AS$7,IF(AT$1/IF(OR($P393="",$P393=0),1,$P393)&lt;&gt;INT(AT$1/IF(OR($P393="",$P393=0),1,$P393)),0,SUMPRODUCT(INDIRECT(ADDRESS($B234,AT$2+1-IF(OR($P393="",$P393=0),1,$P393))&amp;":"&amp;ADDRESS($B234,AT$2)),INDIRECT(ADDRESS($B251,AT$2+1-IF(OR($P393="",$P393=0),1,$P393))&amp;":"&amp;ADDRESS($B251,AT$2)))),IF((AT$1-1)/IF(OR($P393="",$P393=0),1,$P393)&lt;&gt;INT((AT$1-1)/IF(OR($P393="",$P393=0),1,$P393)),0,SUMPRODUCT(INDIRECT(ADDRESS($B234,AT$2)&amp;":"&amp;ADDRESS($B234,AT$2+IF(OR($P393="",$P393=0),1,$P393)-1)),INDIRECT(ADDRESS($B251,AT$2)&amp;":"&amp;ADDRESS($B251,AT$2+IF(OR($P393="",$P393=0),1,$P393)-1))))))</f>
        <v>315000</v>
      </c>
      <c r="AU391" s="5">
        <f ca="1">IF(AU$4="",0,IF($P392=Lists!$AS$7,IF(AU$1/IF(OR($P393="",$P393=0),1,$P393)&lt;&gt;INT(AU$1/IF(OR($P393="",$P393=0),1,$P393)),0,SUMPRODUCT(INDIRECT(ADDRESS($B234,AU$2+1-IF(OR($P393="",$P393=0),1,$P393))&amp;":"&amp;ADDRESS($B234,AU$2)),INDIRECT(ADDRESS($B251,AU$2+1-IF(OR($P393="",$P393=0),1,$P393))&amp;":"&amp;ADDRESS($B251,AU$2)))),IF((AU$1-1)/IF(OR($P393="",$P393=0),1,$P393)&lt;&gt;INT((AU$1-1)/IF(OR($P393="",$P393=0),1,$P393)),0,SUMPRODUCT(INDIRECT(ADDRESS($B234,AU$2)&amp;":"&amp;ADDRESS($B234,AU$2+IF(OR($P393="",$P393=0),1,$P393)-1)),INDIRECT(ADDRESS($B251,AU$2)&amp;":"&amp;ADDRESS($B251,AU$2+IF(OR($P393="",$P393=0),1,$P393)-1))))))</f>
        <v>315000</v>
      </c>
      <c r="AV391" s="5">
        <f ca="1">IF(AV$4="",0,IF($P392=Lists!$AS$7,IF(AV$1/IF(OR($P393="",$P393=0),1,$P393)&lt;&gt;INT(AV$1/IF(OR($P393="",$P393=0),1,$P393)),0,SUMPRODUCT(INDIRECT(ADDRESS($B234,AV$2+1-IF(OR($P393="",$P393=0),1,$P393))&amp;":"&amp;ADDRESS($B234,AV$2)),INDIRECT(ADDRESS($B251,AV$2+1-IF(OR($P393="",$P393=0),1,$P393))&amp;":"&amp;ADDRESS($B251,AV$2)))),IF((AV$1-1)/IF(OR($P393="",$P393=0),1,$P393)&lt;&gt;INT((AV$1-1)/IF(OR($P393="",$P393=0),1,$P393)),0,SUMPRODUCT(INDIRECT(ADDRESS($B234,AV$2)&amp;":"&amp;ADDRESS($B234,AV$2+IF(OR($P393="",$P393=0),1,$P393)-1)),INDIRECT(ADDRESS($B251,AV$2)&amp;":"&amp;ADDRESS($B251,AV$2+IF(OR($P393="",$P393=0),1,$P393)-1))))))</f>
        <v>330750</v>
      </c>
      <c r="AW391" s="5">
        <f ca="1">IF(AW$4="",0,IF($P392=Lists!$AS$7,IF(AW$1/IF(OR($P393="",$P393=0),1,$P393)&lt;&gt;INT(AW$1/IF(OR($P393="",$P393=0),1,$P393)),0,SUMPRODUCT(INDIRECT(ADDRESS($B234,AW$2+1-IF(OR($P393="",$P393=0),1,$P393))&amp;":"&amp;ADDRESS($B234,AW$2)),INDIRECT(ADDRESS($B251,AW$2+1-IF(OR($P393="",$P393=0),1,$P393))&amp;":"&amp;ADDRESS($B251,AW$2)))),IF((AW$1-1)/IF(OR($P393="",$P393=0),1,$P393)&lt;&gt;INT((AW$1-1)/IF(OR($P393="",$P393=0),1,$P393)),0,SUMPRODUCT(INDIRECT(ADDRESS($B234,AW$2)&amp;":"&amp;ADDRESS($B234,AW$2+IF(OR($P393="",$P393=0),1,$P393)-1)),INDIRECT(ADDRESS($B251,AW$2)&amp;":"&amp;ADDRESS($B251,AW$2+IF(OR($P393="",$P393=0),1,$P393)-1))))))</f>
        <v>330750</v>
      </c>
      <c r="AX391" s="5">
        <f ca="1">IF(AX$4="",0,IF($P392=Lists!$AS$7,IF(AX$1/IF(OR($P393="",$P393=0),1,$P393)&lt;&gt;INT(AX$1/IF(OR($P393="",$P393=0),1,$P393)),0,SUMPRODUCT(INDIRECT(ADDRESS($B234,AX$2+1-IF(OR($P393="",$P393=0),1,$P393))&amp;":"&amp;ADDRESS($B234,AX$2)),INDIRECT(ADDRESS($B251,AX$2+1-IF(OR($P393="",$P393=0),1,$P393))&amp;":"&amp;ADDRESS($B251,AX$2)))),IF((AX$1-1)/IF(OR($P393="",$P393=0),1,$P393)&lt;&gt;INT((AX$1-1)/IF(OR($P393="",$P393=0),1,$P393)),0,SUMPRODUCT(INDIRECT(ADDRESS($B234,AX$2)&amp;":"&amp;ADDRESS($B234,AX$2+IF(OR($P393="",$P393=0),1,$P393)-1)),INDIRECT(ADDRESS($B251,AX$2)&amp;":"&amp;ADDRESS($B251,AX$2+IF(OR($P393="",$P393=0),1,$P393)-1))))))</f>
        <v>330750</v>
      </c>
      <c r="AY391" s="5">
        <f ca="1">IF(AY$4="",0,IF($P392=Lists!$AS$7,IF(AY$1/IF(OR($P393="",$P393=0),1,$P393)&lt;&gt;INT(AY$1/IF(OR($P393="",$P393=0),1,$P393)),0,SUMPRODUCT(INDIRECT(ADDRESS($B234,AY$2+1-IF(OR($P393="",$P393=0),1,$P393))&amp;":"&amp;ADDRESS($B234,AY$2)),INDIRECT(ADDRESS($B251,AY$2+1-IF(OR($P393="",$P393=0),1,$P393))&amp;":"&amp;ADDRESS($B251,AY$2)))),IF((AY$1-1)/IF(OR($P393="",$P393=0),1,$P393)&lt;&gt;INT((AY$1-1)/IF(OR($P393="",$P393=0),1,$P393)),0,SUMPRODUCT(INDIRECT(ADDRESS($B234,AY$2)&amp;":"&amp;ADDRESS($B234,AY$2+IF(OR($P393="",$P393=0),1,$P393)-1)),INDIRECT(ADDRESS($B251,AY$2)&amp;":"&amp;ADDRESS($B251,AY$2+IF(OR($P393="",$P393=0),1,$P393)-1))))))</f>
        <v>330750</v>
      </c>
      <c r="AZ391" s="5">
        <f ca="1">IF(AZ$4="",0,IF($P392=Lists!$AS$7,IF(AZ$1/IF(OR($P393="",$P393=0),1,$P393)&lt;&gt;INT(AZ$1/IF(OR($P393="",$P393=0),1,$P393)),0,SUMPRODUCT(INDIRECT(ADDRESS($B234,AZ$2+1-IF(OR($P393="",$P393=0),1,$P393))&amp;":"&amp;ADDRESS($B234,AZ$2)),INDIRECT(ADDRESS($B251,AZ$2+1-IF(OR($P393="",$P393=0),1,$P393))&amp;":"&amp;ADDRESS($B251,AZ$2)))),IF((AZ$1-1)/IF(OR($P393="",$P393=0),1,$P393)&lt;&gt;INT((AZ$1-1)/IF(OR($P393="",$P393=0),1,$P393)),0,SUMPRODUCT(INDIRECT(ADDRESS($B234,AZ$2)&amp;":"&amp;ADDRESS($B234,AZ$2+IF(OR($P393="",$P393=0),1,$P393)-1)),INDIRECT(ADDRESS($B251,AZ$2)&amp;":"&amp;ADDRESS($B251,AZ$2+IF(OR($P393="",$P393=0),1,$P393)-1))))))</f>
        <v>330750</v>
      </c>
      <c r="BA391" s="5">
        <f ca="1">IF(BA$4="",0,IF($P392=Lists!$AS$7,IF(BA$1/IF(OR($P393="",$P393=0),1,$P393)&lt;&gt;INT(BA$1/IF(OR($P393="",$P393=0),1,$P393)),0,SUMPRODUCT(INDIRECT(ADDRESS($B234,BA$2+1-IF(OR($P393="",$P393=0),1,$P393))&amp;":"&amp;ADDRESS($B234,BA$2)),INDIRECT(ADDRESS($B251,BA$2+1-IF(OR($P393="",$P393=0),1,$P393))&amp;":"&amp;ADDRESS($B251,BA$2)))),IF((BA$1-1)/IF(OR($P393="",$P393=0),1,$P393)&lt;&gt;INT((BA$1-1)/IF(OR($P393="",$P393=0),1,$P393)),0,SUMPRODUCT(INDIRECT(ADDRESS($B234,BA$2)&amp;":"&amp;ADDRESS($B234,BA$2+IF(OR($P393="",$P393=0),1,$P393)-1)),INDIRECT(ADDRESS($B251,BA$2)&amp;":"&amp;ADDRESS($B251,BA$2+IF(OR($P393="",$P393=0),1,$P393)-1))))))</f>
        <v>330750</v>
      </c>
      <c r="BB391" s="5">
        <f ca="1">IF(BB$4="",0,IF($P392=Lists!$AS$7,IF(BB$1/IF(OR($P393="",$P393=0),1,$P393)&lt;&gt;INT(BB$1/IF(OR($P393="",$P393=0),1,$P393)),0,SUMPRODUCT(INDIRECT(ADDRESS($B234,BB$2+1-IF(OR($P393="",$P393=0),1,$P393))&amp;":"&amp;ADDRESS($B234,BB$2)),INDIRECT(ADDRESS($B251,BB$2+1-IF(OR($P393="",$P393=0),1,$P393))&amp;":"&amp;ADDRESS($B251,BB$2)))),IF((BB$1-1)/IF(OR($P393="",$P393=0),1,$P393)&lt;&gt;INT((BB$1-1)/IF(OR($P393="",$P393=0),1,$P393)),0,SUMPRODUCT(INDIRECT(ADDRESS($B234,BB$2)&amp;":"&amp;ADDRESS($B234,BB$2+IF(OR($P393="",$P393=0),1,$P393)-1)),INDIRECT(ADDRESS($B251,BB$2)&amp;":"&amp;ADDRESS($B251,BB$2+IF(OR($P393="",$P393=0),1,$P393)-1))))))</f>
        <v>330750</v>
      </c>
      <c r="BC391" s="5">
        <f ca="1">IF(BC$4="",0,IF($P392=Lists!$AS$7,IF(BC$1/IF(OR($P393="",$P393=0),1,$P393)&lt;&gt;INT(BC$1/IF(OR($P393="",$P393=0),1,$P393)),0,SUMPRODUCT(INDIRECT(ADDRESS($B234,BC$2+1-IF(OR($P393="",$P393=0),1,$P393))&amp;":"&amp;ADDRESS($B234,BC$2)),INDIRECT(ADDRESS($B251,BC$2+1-IF(OR($P393="",$P393=0),1,$P393))&amp;":"&amp;ADDRESS($B251,BC$2)))),IF((BC$1-1)/IF(OR($P393="",$P393=0),1,$P393)&lt;&gt;INT((BC$1-1)/IF(OR($P393="",$P393=0),1,$P393)),0,SUMPRODUCT(INDIRECT(ADDRESS($B234,BC$2)&amp;":"&amp;ADDRESS($B234,BC$2+IF(OR($P393="",$P393=0),1,$P393)-1)),INDIRECT(ADDRESS($B251,BC$2)&amp;":"&amp;ADDRESS($B251,BC$2+IF(OR($P393="",$P393=0),1,$P393)-1))))))</f>
        <v>330750</v>
      </c>
      <c r="BD391" s="5">
        <f ca="1">IF(BD$4="",0,IF($P392=Lists!$AS$7,IF(BD$1/IF(OR($P393="",$P393=0),1,$P393)&lt;&gt;INT(BD$1/IF(OR($P393="",$P393=0),1,$P393)),0,SUMPRODUCT(INDIRECT(ADDRESS($B234,BD$2+1-IF(OR($P393="",$P393=0),1,$P393))&amp;":"&amp;ADDRESS($B234,BD$2)),INDIRECT(ADDRESS($B251,BD$2+1-IF(OR($P393="",$P393=0),1,$P393))&amp;":"&amp;ADDRESS($B251,BD$2)))),IF((BD$1-1)/IF(OR($P393="",$P393=0),1,$P393)&lt;&gt;INT((BD$1-1)/IF(OR($P393="",$P393=0),1,$P393)),0,SUMPRODUCT(INDIRECT(ADDRESS($B234,BD$2)&amp;":"&amp;ADDRESS($B234,BD$2+IF(OR($P393="",$P393=0),1,$P393)-1)),INDIRECT(ADDRESS($B251,BD$2)&amp;":"&amp;ADDRESS($B251,BD$2+IF(OR($P393="",$P393=0),1,$P393)-1))))))</f>
        <v>330750</v>
      </c>
      <c r="BE391" s="5">
        <f ca="1">IF(BE$4="",0,IF($P392=Lists!$AS$7,IF(BE$1/IF(OR($P393="",$P393=0),1,$P393)&lt;&gt;INT(BE$1/IF(OR($P393="",$P393=0),1,$P393)),0,SUMPRODUCT(INDIRECT(ADDRESS($B234,BE$2+1-IF(OR($P393="",$P393=0),1,$P393))&amp;":"&amp;ADDRESS($B234,BE$2)),INDIRECT(ADDRESS($B251,BE$2+1-IF(OR($P393="",$P393=0),1,$P393))&amp;":"&amp;ADDRESS($B251,BE$2)))),IF((BE$1-1)/IF(OR($P393="",$P393=0),1,$P393)&lt;&gt;INT((BE$1-1)/IF(OR($P393="",$P393=0),1,$P393)),0,SUMPRODUCT(INDIRECT(ADDRESS($B234,BE$2)&amp;":"&amp;ADDRESS($B234,BE$2+IF(OR($P393="",$P393=0),1,$P393)-1)),INDIRECT(ADDRESS($B251,BE$2)&amp;":"&amp;ADDRESS($B251,BE$2+IF(OR($P393="",$P393=0),1,$P393)-1))))))</f>
        <v>330750</v>
      </c>
      <c r="BF391" s="5">
        <f ca="1">IF(BF$4="",0,IF($P392=Lists!$AS$7,IF(BF$1/IF(OR($P393="",$P393=0),1,$P393)&lt;&gt;INT(BF$1/IF(OR($P393="",$P393=0),1,$P393)),0,SUMPRODUCT(INDIRECT(ADDRESS($B234,BF$2+1-IF(OR($P393="",$P393=0),1,$P393))&amp;":"&amp;ADDRESS($B234,BF$2)),INDIRECT(ADDRESS($B251,BF$2+1-IF(OR($P393="",$P393=0),1,$P393))&amp;":"&amp;ADDRESS($B251,BF$2)))),IF((BF$1-1)/IF(OR($P393="",$P393=0),1,$P393)&lt;&gt;INT((BF$1-1)/IF(OR($P393="",$P393=0),1,$P393)),0,SUMPRODUCT(INDIRECT(ADDRESS($B234,BF$2)&amp;":"&amp;ADDRESS($B234,BF$2+IF(OR($P393="",$P393=0),1,$P393)-1)),INDIRECT(ADDRESS($B251,BF$2)&amp;":"&amp;ADDRESS($B251,BF$2+IF(OR($P393="",$P393=0),1,$P393)-1))))))</f>
        <v>330750</v>
      </c>
      <c r="BG391" s="5">
        <f ca="1">IF(BG$4="",0,IF($P392=Lists!$AS$7,IF(BG$1/IF(OR($P393="",$P393=0),1,$P393)&lt;&gt;INT(BG$1/IF(OR($P393="",$P393=0),1,$P393)),0,SUMPRODUCT(INDIRECT(ADDRESS($B234,BG$2+1-IF(OR($P393="",$P393=0),1,$P393))&amp;":"&amp;ADDRESS($B234,BG$2)),INDIRECT(ADDRESS($B251,BG$2+1-IF(OR($P393="",$P393=0),1,$P393))&amp;":"&amp;ADDRESS($B251,BG$2)))),IF((BG$1-1)/IF(OR($P393="",$P393=0),1,$P393)&lt;&gt;INT((BG$1-1)/IF(OR($P393="",$P393=0),1,$P393)),0,SUMPRODUCT(INDIRECT(ADDRESS($B234,BG$2)&amp;":"&amp;ADDRESS($B234,BG$2+IF(OR($P393="",$P393=0),1,$P393)-1)),INDIRECT(ADDRESS($B251,BG$2)&amp;":"&amp;ADDRESS($B251,BG$2+IF(OR($P393="",$P393=0),1,$P393)-1))))))</f>
        <v>330750</v>
      </c>
      <c r="BH391" s="5">
        <f ca="1">IF(BH$4="",0,IF($P392=Lists!$AS$7,IF(BH$1/IF(OR($P393="",$P393=0),1,$P393)&lt;&gt;INT(BH$1/IF(OR($P393="",$P393=0),1,$P393)),0,SUMPRODUCT(INDIRECT(ADDRESS($B234,BH$2+1-IF(OR($P393="",$P393=0),1,$P393))&amp;":"&amp;ADDRESS($B234,BH$2)),INDIRECT(ADDRESS($B251,BH$2+1-IF(OR($P393="",$P393=0),1,$P393))&amp;":"&amp;ADDRESS($B251,BH$2)))),IF((BH$1-1)/IF(OR($P393="",$P393=0),1,$P393)&lt;&gt;INT((BH$1-1)/IF(OR($P393="",$P393=0),1,$P393)),0,SUMPRODUCT(INDIRECT(ADDRESS($B234,BH$2)&amp;":"&amp;ADDRESS($B234,BH$2+IF(OR($P393="",$P393=0),1,$P393)-1)),INDIRECT(ADDRESS($B251,BH$2)&amp;":"&amp;ADDRESS($B251,BH$2+IF(OR($P393="",$P393=0),1,$P393)-1))))))</f>
        <v>347287.50000000006</v>
      </c>
      <c r="BI391" s="5">
        <f ca="1">IF(BI$4="",0,IF($P392=Lists!$AS$7,IF(BI$1/IF(OR($P393="",$P393=0),1,$P393)&lt;&gt;INT(BI$1/IF(OR($P393="",$P393=0),1,$P393)),0,SUMPRODUCT(INDIRECT(ADDRESS($B234,BI$2+1-IF(OR($P393="",$P393=0),1,$P393))&amp;":"&amp;ADDRESS($B234,BI$2)),INDIRECT(ADDRESS($B251,BI$2+1-IF(OR($P393="",$P393=0),1,$P393))&amp;":"&amp;ADDRESS($B251,BI$2)))),IF((BI$1-1)/IF(OR($P393="",$P393=0),1,$P393)&lt;&gt;INT((BI$1-1)/IF(OR($P393="",$P393=0),1,$P393)),0,SUMPRODUCT(INDIRECT(ADDRESS($B234,BI$2)&amp;":"&amp;ADDRESS($B234,BI$2+IF(OR($P393="",$P393=0),1,$P393)-1)),INDIRECT(ADDRESS($B251,BI$2)&amp;":"&amp;ADDRESS($B251,BI$2+IF(OR($P393="",$P393=0),1,$P393)-1))))))</f>
        <v>347287.50000000006</v>
      </c>
      <c r="BJ391" s="5">
        <f ca="1">IF(BJ$4="",0,IF($P392=Lists!$AS$7,IF(BJ$1/IF(OR($P393="",$P393=0),1,$P393)&lt;&gt;INT(BJ$1/IF(OR($P393="",$P393=0),1,$P393)),0,SUMPRODUCT(INDIRECT(ADDRESS($B234,BJ$2+1-IF(OR($P393="",$P393=0),1,$P393))&amp;":"&amp;ADDRESS($B234,BJ$2)),INDIRECT(ADDRESS($B251,BJ$2+1-IF(OR($P393="",$P393=0),1,$P393))&amp;":"&amp;ADDRESS($B251,BJ$2)))),IF((BJ$1-1)/IF(OR($P393="",$P393=0),1,$P393)&lt;&gt;INT((BJ$1-1)/IF(OR($P393="",$P393=0),1,$P393)),0,SUMPRODUCT(INDIRECT(ADDRESS($B234,BJ$2)&amp;":"&amp;ADDRESS($B234,BJ$2+IF(OR($P393="",$P393=0),1,$P393)-1)),INDIRECT(ADDRESS($B251,BJ$2)&amp;":"&amp;ADDRESS($B251,BJ$2+IF(OR($P393="",$P393=0),1,$P393)-1))))))</f>
        <v>347287.50000000006</v>
      </c>
      <c r="BK391" s="5">
        <f ca="1">IF(BK$4="",0,IF($P392=Lists!$AS$7,IF(BK$1/IF(OR($P393="",$P393=0),1,$P393)&lt;&gt;INT(BK$1/IF(OR($P393="",$P393=0),1,$P393)),0,SUMPRODUCT(INDIRECT(ADDRESS($B234,BK$2+1-IF(OR($P393="",$P393=0),1,$P393))&amp;":"&amp;ADDRESS($B234,BK$2)),INDIRECT(ADDRESS($B251,BK$2+1-IF(OR($P393="",$P393=0),1,$P393))&amp;":"&amp;ADDRESS($B251,BK$2)))),IF((BK$1-1)/IF(OR($P393="",$P393=0),1,$P393)&lt;&gt;INT((BK$1-1)/IF(OR($P393="",$P393=0),1,$P393)),0,SUMPRODUCT(INDIRECT(ADDRESS($B234,BK$2)&amp;":"&amp;ADDRESS($B234,BK$2+IF(OR($P393="",$P393=0),1,$P393)-1)),INDIRECT(ADDRESS($B251,BK$2)&amp;":"&amp;ADDRESS($B251,BK$2+IF(OR($P393="",$P393=0),1,$P393)-1))))))</f>
        <v>347287.50000000006</v>
      </c>
      <c r="BL391" s="5">
        <f ca="1">IF(BL$4="",0,IF($P392=Lists!$AS$7,IF(BL$1/IF(OR($P393="",$P393=0),1,$P393)&lt;&gt;INT(BL$1/IF(OR($P393="",$P393=0),1,$P393)),0,SUMPRODUCT(INDIRECT(ADDRESS($B234,BL$2+1-IF(OR($P393="",$P393=0),1,$P393))&amp;":"&amp;ADDRESS($B234,BL$2)),INDIRECT(ADDRESS($B251,BL$2+1-IF(OR($P393="",$P393=0),1,$P393))&amp;":"&amp;ADDRESS($B251,BL$2)))),IF((BL$1-1)/IF(OR($P393="",$P393=0),1,$P393)&lt;&gt;INT((BL$1-1)/IF(OR($P393="",$P393=0),1,$P393)),0,SUMPRODUCT(INDIRECT(ADDRESS($B234,BL$2)&amp;":"&amp;ADDRESS($B234,BL$2+IF(OR($P393="",$P393=0),1,$P393)-1)),INDIRECT(ADDRESS($B251,BL$2)&amp;":"&amp;ADDRESS($B251,BL$2+IF(OR($P393="",$P393=0),1,$P393)-1))))))</f>
        <v>347287.50000000006</v>
      </c>
      <c r="BM391" s="5">
        <f ca="1">IF(BM$4="",0,IF($P392=Lists!$AS$7,IF(BM$1/IF(OR($P393="",$P393=0),1,$P393)&lt;&gt;INT(BM$1/IF(OR($P393="",$P393=0),1,$P393)),0,SUMPRODUCT(INDIRECT(ADDRESS($B234,BM$2+1-IF(OR($P393="",$P393=0),1,$P393))&amp;":"&amp;ADDRESS($B234,BM$2)),INDIRECT(ADDRESS($B251,BM$2+1-IF(OR($P393="",$P393=0),1,$P393))&amp;":"&amp;ADDRESS($B251,BM$2)))),IF((BM$1-1)/IF(OR($P393="",$P393=0),1,$P393)&lt;&gt;INT((BM$1-1)/IF(OR($P393="",$P393=0),1,$P393)),0,SUMPRODUCT(INDIRECT(ADDRESS($B234,BM$2)&amp;":"&amp;ADDRESS($B234,BM$2+IF(OR($P393="",$P393=0),1,$P393)-1)),INDIRECT(ADDRESS($B251,BM$2)&amp;":"&amp;ADDRESS($B251,BM$2+IF(OR($P393="",$P393=0),1,$P393)-1))))))</f>
        <v>347287.50000000006</v>
      </c>
      <c r="BN391" s="5">
        <f ca="1">IF(BN$4="",0,IF($P392=Lists!$AS$7,IF(BN$1/IF(OR($P393="",$P393=0),1,$P393)&lt;&gt;INT(BN$1/IF(OR($P393="",$P393=0),1,$P393)),0,SUMPRODUCT(INDIRECT(ADDRESS($B234,BN$2+1-IF(OR($P393="",$P393=0),1,$P393))&amp;":"&amp;ADDRESS($B234,BN$2)),INDIRECT(ADDRESS($B251,BN$2+1-IF(OR($P393="",$P393=0),1,$P393))&amp;":"&amp;ADDRESS($B251,BN$2)))),IF((BN$1-1)/IF(OR($P393="",$P393=0),1,$P393)&lt;&gt;INT((BN$1-1)/IF(OR($P393="",$P393=0),1,$P393)),0,SUMPRODUCT(INDIRECT(ADDRESS($B234,BN$2)&amp;":"&amp;ADDRESS($B234,BN$2+IF(OR($P393="",$P393=0),1,$P393)-1)),INDIRECT(ADDRESS($B251,BN$2)&amp;":"&amp;ADDRESS($B251,BN$2+IF(OR($P393="",$P393=0),1,$P393)-1))))))</f>
        <v>347287.50000000006</v>
      </c>
      <c r="BO391" s="5">
        <f ca="1">IF(BO$4="",0,IF($P392=Lists!$AS$7,IF(BO$1/IF(OR($P393="",$P393=0),1,$P393)&lt;&gt;INT(BO$1/IF(OR($P393="",$P393=0),1,$P393)),0,SUMPRODUCT(INDIRECT(ADDRESS($B234,BO$2+1-IF(OR($P393="",$P393=0),1,$P393))&amp;":"&amp;ADDRESS($B234,BO$2)),INDIRECT(ADDRESS($B251,BO$2+1-IF(OR($P393="",$P393=0),1,$P393))&amp;":"&amp;ADDRESS($B251,BO$2)))),IF((BO$1-1)/IF(OR($P393="",$P393=0),1,$P393)&lt;&gt;INT((BO$1-1)/IF(OR($P393="",$P393=0),1,$P393)),0,SUMPRODUCT(INDIRECT(ADDRESS($B234,BO$2)&amp;":"&amp;ADDRESS($B234,BO$2+IF(OR($P393="",$P393=0),1,$P393)-1)),INDIRECT(ADDRESS($B251,BO$2)&amp;":"&amp;ADDRESS($B251,BO$2+IF(OR($P393="",$P393=0),1,$P393)-1))))))</f>
        <v>347287.50000000006</v>
      </c>
      <c r="BP391" s="5">
        <f ca="1">IF(BP$4="",0,IF($P392=Lists!$AS$7,IF(BP$1/IF(OR($P393="",$P393=0),1,$P393)&lt;&gt;INT(BP$1/IF(OR($P393="",$P393=0),1,$P393)),0,SUMPRODUCT(INDIRECT(ADDRESS($B234,BP$2+1-IF(OR($P393="",$P393=0),1,$P393))&amp;":"&amp;ADDRESS($B234,BP$2)),INDIRECT(ADDRESS($B251,BP$2+1-IF(OR($P393="",$P393=0),1,$P393))&amp;":"&amp;ADDRESS($B251,BP$2)))),IF((BP$1-1)/IF(OR($P393="",$P393=0),1,$P393)&lt;&gt;INT((BP$1-1)/IF(OR($P393="",$P393=0),1,$P393)),0,SUMPRODUCT(INDIRECT(ADDRESS($B234,BP$2)&amp;":"&amp;ADDRESS($B234,BP$2+IF(OR($P393="",$P393=0),1,$P393)-1)),INDIRECT(ADDRESS($B251,BP$2)&amp;":"&amp;ADDRESS($B251,BP$2+IF(OR($P393="",$P393=0),1,$P393)-1))))))</f>
        <v>347287.50000000006</v>
      </c>
      <c r="BQ391" s="5">
        <f ca="1">IF(BQ$4="",0,IF($P392=Lists!$AS$7,IF(BQ$1/IF(OR($P393="",$P393=0),1,$P393)&lt;&gt;INT(BQ$1/IF(OR($P393="",$P393=0),1,$P393)),0,SUMPRODUCT(INDIRECT(ADDRESS($B234,BQ$2+1-IF(OR($P393="",$P393=0),1,$P393))&amp;":"&amp;ADDRESS($B234,BQ$2)),INDIRECT(ADDRESS($B251,BQ$2+1-IF(OR($P393="",$P393=0),1,$P393))&amp;":"&amp;ADDRESS($B251,BQ$2)))),IF((BQ$1-1)/IF(OR($P393="",$P393=0),1,$P393)&lt;&gt;INT((BQ$1-1)/IF(OR($P393="",$P393=0),1,$P393)),0,SUMPRODUCT(INDIRECT(ADDRESS($B234,BQ$2)&amp;":"&amp;ADDRESS($B234,BQ$2+IF(OR($P393="",$P393=0),1,$P393)-1)),INDIRECT(ADDRESS($B251,BQ$2)&amp;":"&amp;ADDRESS($B251,BQ$2+IF(OR($P393="",$P393=0),1,$P393)-1))))))</f>
        <v>347287.50000000006</v>
      </c>
      <c r="BR391" s="5">
        <f ca="1">IF(BR$4="",0,IF($P392=Lists!$AS$7,IF(BR$1/IF(OR($P393="",$P393=0),1,$P393)&lt;&gt;INT(BR$1/IF(OR($P393="",$P393=0),1,$P393)),0,SUMPRODUCT(INDIRECT(ADDRESS($B234,BR$2+1-IF(OR($P393="",$P393=0),1,$P393))&amp;":"&amp;ADDRESS($B234,BR$2)),INDIRECT(ADDRESS($B251,BR$2+1-IF(OR($P393="",$P393=0),1,$P393))&amp;":"&amp;ADDRESS($B251,BR$2)))),IF((BR$1-1)/IF(OR($P393="",$P393=0),1,$P393)&lt;&gt;INT((BR$1-1)/IF(OR($P393="",$P393=0),1,$P393)),0,SUMPRODUCT(INDIRECT(ADDRESS($B234,BR$2)&amp;":"&amp;ADDRESS($B234,BR$2+IF(OR($P393="",$P393=0),1,$P393)-1)),INDIRECT(ADDRESS($B251,BR$2)&amp;":"&amp;ADDRESS($B251,BR$2+IF(OR($P393="",$P393=0),1,$P393)-1))))))</f>
        <v>347287.50000000006</v>
      </c>
      <c r="BS391" s="5">
        <f ca="1">IF(BS$4="",0,IF($P392=Lists!$AS$7,IF(BS$1/IF(OR($P393="",$P393=0),1,$P393)&lt;&gt;INT(BS$1/IF(OR($P393="",$P393=0),1,$P393)),0,SUMPRODUCT(INDIRECT(ADDRESS($B234,BS$2+1-IF(OR($P393="",$P393=0),1,$P393))&amp;":"&amp;ADDRESS($B234,BS$2)),INDIRECT(ADDRESS($B251,BS$2+1-IF(OR($P393="",$P393=0),1,$P393))&amp;":"&amp;ADDRESS($B251,BS$2)))),IF((BS$1-1)/IF(OR($P393="",$P393=0),1,$P393)&lt;&gt;INT((BS$1-1)/IF(OR($P393="",$P393=0),1,$P393)),0,SUMPRODUCT(INDIRECT(ADDRESS($B234,BS$2)&amp;":"&amp;ADDRESS($B234,BS$2+IF(OR($P393="",$P393=0),1,$P393)-1)),INDIRECT(ADDRESS($B251,BS$2)&amp;":"&amp;ADDRESS($B251,BS$2+IF(OR($P393="",$P393=0),1,$P393)-1))))))</f>
        <v>347287.50000000006</v>
      </c>
      <c r="BT391" s="5">
        <f ca="1">IF(BT$4="",0,IF($P392=Lists!$AS$7,IF(BT$1/IF(OR($P393="",$P393=0),1,$P393)&lt;&gt;INT(BT$1/IF(OR($P393="",$P393=0),1,$P393)),0,SUMPRODUCT(INDIRECT(ADDRESS($B234,BT$2+1-IF(OR($P393="",$P393=0),1,$P393))&amp;":"&amp;ADDRESS($B234,BT$2)),INDIRECT(ADDRESS($B251,BT$2+1-IF(OR($P393="",$P393=0),1,$P393))&amp;":"&amp;ADDRESS($B251,BT$2)))),IF((BT$1-1)/IF(OR($P393="",$P393=0),1,$P393)&lt;&gt;INT((BT$1-1)/IF(OR($P393="",$P393=0),1,$P393)),0,SUMPRODUCT(INDIRECT(ADDRESS($B234,BT$2)&amp;":"&amp;ADDRESS($B234,BT$2+IF(OR($P393="",$P393=0),1,$P393)-1)),INDIRECT(ADDRESS($B251,BT$2)&amp;":"&amp;ADDRESS($B251,BT$2+IF(OR($P393="",$P393=0),1,$P393)-1))))))</f>
        <v>364651.875</v>
      </c>
      <c r="BU391" s="5">
        <f ca="1">IF(BU$4="",0,IF($P392=Lists!$AS$7,IF(BU$1/IF(OR($P393="",$P393=0),1,$P393)&lt;&gt;INT(BU$1/IF(OR($P393="",$P393=0),1,$P393)),0,SUMPRODUCT(INDIRECT(ADDRESS($B234,BU$2+1-IF(OR($P393="",$P393=0),1,$P393))&amp;":"&amp;ADDRESS($B234,BU$2)),INDIRECT(ADDRESS($B251,BU$2+1-IF(OR($P393="",$P393=0),1,$P393))&amp;":"&amp;ADDRESS($B251,BU$2)))),IF((BU$1-1)/IF(OR($P393="",$P393=0),1,$P393)&lt;&gt;INT((BU$1-1)/IF(OR($P393="",$P393=0),1,$P393)),0,SUMPRODUCT(INDIRECT(ADDRESS($B234,BU$2)&amp;":"&amp;ADDRESS($B234,BU$2+IF(OR($P393="",$P393=0),1,$P393)-1)),INDIRECT(ADDRESS($B251,BU$2)&amp;":"&amp;ADDRESS($B251,BU$2+IF(OR($P393="",$P393=0),1,$P393)-1))))))</f>
        <v>364651.875</v>
      </c>
      <c r="BV391" s="5">
        <f ca="1">IF(BV$4="",0,IF($P392=Lists!$AS$7,IF(BV$1/IF(OR($P393="",$P393=0),1,$P393)&lt;&gt;INT(BV$1/IF(OR($P393="",$P393=0),1,$P393)),0,SUMPRODUCT(INDIRECT(ADDRESS($B234,BV$2+1-IF(OR($P393="",$P393=0),1,$P393))&amp;":"&amp;ADDRESS($B234,BV$2)),INDIRECT(ADDRESS($B251,BV$2+1-IF(OR($P393="",$P393=0),1,$P393))&amp;":"&amp;ADDRESS($B251,BV$2)))),IF((BV$1-1)/IF(OR($P393="",$P393=0),1,$P393)&lt;&gt;INT((BV$1-1)/IF(OR($P393="",$P393=0),1,$P393)),0,SUMPRODUCT(INDIRECT(ADDRESS($B234,BV$2)&amp;":"&amp;ADDRESS($B234,BV$2+IF(OR($P393="",$P393=0),1,$P393)-1)),INDIRECT(ADDRESS($B251,BV$2)&amp;":"&amp;ADDRESS($B251,BV$2+IF(OR($P393="",$P393=0),1,$P393)-1))))))</f>
        <v>364651.875</v>
      </c>
      <c r="BW391" s="5">
        <f ca="1">IF(BW$4="",0,IF($P392=Lists!$AS$7,IF(BW$1/IF(OR($P393="",$P393=0),1,$P393)&lt;&gt;INT(BW$1/IF(OR($P393="",$P393=0),1,$P393)),0,SUMPRODUCT(INDIRECT(ADDRESS($B234,BW$2+1-IF(OR($P393="",$P393=0),1,$P393))&amp;":"&amp;ADDRESS($B234,BW$2)),INDIRECT(ADDRESS($B251,BW$2+1-IF(OR($P393="",$P393=0),1,$P393))&amp;":"&amp;ADDRESS($B251,BW$2)))),IF((BW$1-1)/IF(OR($P393="",$P393=0),1,$P393)&lt;&gt;INT((BW$1-1)/IF(OR($P393="",$P393=0),1,$P393)),0,SUMPRODUCT(INDIRECT(ADDRESS($B234,BW$2)&amp;":"&amp;ADDRESS($B234,BW$2+IF(OR($P393="",$P393=0),1,$P393)-1)),INDIRECT(ADDRESS($B251,BW$2)&amp;":"&amp;ADDRESS($B251,BW$2+IF(OR($P393="",$P393=0),1,$P393)-1))))))</f>
        <v>364651.875</v>
      </c>
      <c r="BX391" s="5">
        <f ca="1">IF(BX$4="",0,IF($P392=Lists!$AS$7,IF(BX$1/IF(OR($P393="",$P393=0),1,$P393)&lt;&gt;INT(BX$1/IF(OR($P393="",$P393=0),1,$P393)),0,SUMPRODUCT(INDIRECT(ADDRESS($B234,BX$2+1-IF(OR($P393="",$P393=0),1,$P393))&amp;":"&amp;ADDRESS($B234,BX$2)),INDIRECT(ADDRESS($B251,BX$2+1-IF(OR($P393="",$P393=0),1,$P393))&amp;":"&amp;ADDRESS($B251,BX$2)))),IF((BX$1-1)/IF(OR($P393="",$P393=0),1,$P393)&lt;&gt;INT((BX$1-1)/IF(OR($P393="",$P393=0),1,$P393)),0,SUMPRODUCT(INDIRECT(ADDRESS($B234,BX$2)&amp;":"&amp;ADDRESS($B234,BX$2+IF(OR($P393="",$P393=0),1,$P393)-1)),INDIRECT(ADDRESS($B251,BX$2)&amp;":"&amp;ADDRESS($B251,BX$2+IF(OR($P393="",$P393=0),1,$P393)-1))))))</f>
        <v>364651.875</v>
      </c>
      <c r="BY391" s="5">
        <f ca="1">IF(BY$4="",0,IF($P392=Lists!$AS$7,IF(BY$1/IF(OR($P393="",$P393=0),1,$P393)&lt;&gt;INT(BY$1/IF(OR($P393="",$P393=0),1,$P393)),0,SUMPRODUCT(INDIRECT(ADDRESS($B234,BY$2+1-IF(OR($P393="",$P393=0),1,$P393))&amp;":"&amp;ADDRESS($B234,BY$2)),INDIRECT(ADDRESS($B251,BY$2+1-IF(OR($P393="",$P393=0),1,$P393))&amp;":"&amp;ADDRESS($B251,BY$2)))),IF((BY$1-1)/IF(OR($P393="",$P393=0),1,$P393)&lt;&gt;INT((BY$1-1)/IF(OR($P393="",$P393=0),1,$P393)),0,SUMPRODUCT(INDIRECT(ADDRESS($B234,BY$2)&amp;":"&amp;ADDRESS($B234,BY$2+IF(OR($P393="",$P393=0),1,$P393)-1)),INDIRECT(ADDRESS($B251,BY$2)&amp;":"&amp;ADDRESS($B251,BY$2+IF(OR($P393="",$P393=0),1,$P393)-1))))))</f>
        <v>364651.875</v>
      </c>
      <c r="BZ391" s="5">
        <f ca="1">IF(BZ$4="",0,IF($P392=Lists!$AS$7,IF(BZ$1/IF(OR($P393="",$P393=0),1,$P393)&lt;&gt;INT(BZ$1/IF(OR($P393="",$P393=0),1,$P393)),0,SUMPRODUCT(INDIRECT(ADDRESS($B234,BZ$2+1-IF(OR($P393="",$P393=0),1,$P393))&amp;":"&amp;ADDRESS($B234,BZ$2)),INDIRECT(ADDRESS($B251,BZ$2+1-IF(OR($P393="",$P393=0),1,$P393))&amp;":"&amp;ADDRESS($B251,BZ$2)))),IF((BZ$1-1)/IF(OR($P393="",$P393=0),1,$P393)&lt;&gt;INT((BZ$1-1)/IF(OR($P393="",$P393=0),1,$P393)),0,SUMPRODUCT(INDIRECT(ADDRESS($B234,BZ$2)&amp;":"&amp;ADDRESS($B234,BZ$2+IF(OR($P393="",$P393=0),1,$P393)-1)),INDIRECT(ADDRESS($B251,BZ$2)&amp;":"&amp;ADDRESS($B251,BZ$2+IF(OR($P393="",$P393=0),1,$P393)-1))))))</f>
        <v>364651.875</v>
      </c>
      <c r="CA391" s="5">
        <f ca="1">IF(CA$4="",0,IF($P392=Lists!$AS$7,IF(CA$1/IF(OR($P393="",$P393=0),1,$P393)&lt;&gt;INT(CA$1/IF(OR($P393="",$P393=0),1,$P393)),0,SUMPRODUCT(INDIRECT(ADDRESS($B234,CA$2+1-IF(OR($P393="",$P393=0),1,$P393))&amp;":"&amp;ADDRESS($B234,CA$2)),INDIRECT(ADDRESS($B251,CA$2+1-IF(OR($P393="",$P393=0),1,$P393))&amp;":"&amp;ADDRESS($B251,CA$2)))),IF((CA$1-1)/IF(OR($P393="",$P393=0),1,$P393)&lt;&gt;INT((CA$1-1)/IF(OR($P393="",$P393=0),1,$P393)),0,SUMPRODUCT(INDIRECT(ADDRESS($B234,CA$2)&amp;":"&amp;ADDRESS($B234,CA$2+IF(OR($P393="",$P393=0),1,$P393)-1)),INDIRECT(ADDRESS($B251,CA$2)&amp;":"&amp;ADDRESS($B251,CA$2+IF(OR($P393="",$P393=0),1,$P393)-1))))))</f>
        <v>364651.875</v>
      </c>
      <c r="CB391" s="5">
        <f ca="1">IF(CB$4="",0,IF($P392=Lists!$AS$7,IF(CB$1/IF(OR($P393="",$P393=0),1,$P393)&lt;&gt;INT(CB$1/IF(OR($P393="",$P393=0),1,$P393)),0,SUMPRODUCT(INDIRECT(ADDRESS($B234,CB$2+1-IF(OR($P393="",$P393=0),1,$P393))&amp;":"&amp;ADDRESS($B234,CB$2)),INDIRECT(ADDRESS($B251,CB$2+1-IF(OR($P393="",$P393=0),1,$P393))&amp;":"&amp;ADDRESS($B251,CB$2)))),IF((CB$1-1)/IF(OR($P393="",$P393=0),1,$P393)&lt;&gt;INT((CB$1-1)/IF(OR($P393="",$P393=0),1,$P393)),0,SUMPRODUCT(INDIRECT(ADDRESS($B234,CB$2)&amp;":"&amp;ADDRESS($B234,CB$2+IF(OR($P393="",$P393=0),1,$P393)-1)),INDIRECT(ADDRESS($B251,CB$2)&amp;":"&amp;ADDRESS($B251,CB$2+IF(OR($P393="",$P393=0),1,$P393)-1))))))</f>
        <v>364651.875</v>
      </c>
      <c r="CC391" s="5">
        <f ca="1">IF(CC$4="",0,IF($P392=Lists!$AS$7,IF(CC$1/IF(OR($P393="",$P393=0),1,$P393)&lt;&gt;INT(CC$1/IF(OR($P393="",$P393=0),1,$P393)),0,SUMPRODUCT(INDIRECT(ADDRESS($B234,CC$2+1-IF(OR($P393="",$P393=0),1,$P393))&amp;":"&amp;ADDRESS($B234,CC$2)),INDIRECT(ADDRESS($B251,CC$2+1-IF(OR($P393="",$P393=0),1,$P393))&amp;":"&amp;ADDRESS($B251,CC$2)))),IF((CC$1-1)/IF(OR($P393="",$P393=0),1,$P393)&lt;&gt;INT((CC$1-1)/IF(OR($P393="",$P393=0),1,$P393)),0,SUMPRODUCT(INDIRECT(ADDRESS($B234,CC$2)&amp;":"&amp;ADDRESS($B234,CC$2+IF(OR($P393="",$P393=0),1,$P393)-1)),INDIRECT(ADDRESS($B251,CC$2)&amp;":"&amp;ADDRESS($B251,CC$2+IF(OR($P393="",$P393=0),1,$P393)-1))))))</f>
        <v>364651.875</v>
      </c>
      <c r="CD391" s="5">
        <f ca="1">IF(CD$4="",0,IF($P392=Lists!$AS$7,IF(CD$1/IF(OR($P393="",$P393=0),1,$P393)&lt;&gt;INT(CD$1/IF(OR($P393="",$P393=0),1,$P393)),0,SUMPRODUCT(INDIRECT(ADDRESS($B234,CD$2+1-IF(OR($P393="",$P393=0),1,$P393))&amp;":"&amp;ADDRESS($B234,CD$2)),INDIRECT(ADDRESS($B251,CD$2+1-IF(OR($P393="",$P393=0),1,$P393))&amp;":"&amp;ADDRESS($B251,CD$2)))),IF((CD$1-1)/IF(OR($P393="",$P393=0),1,$P393)&lt;&gt;INT((CD$1-1)/IF(OR($P393="",$P393=0),1,$P393)),0,SUMPRODUCT(INDIRECT(ADDRESS($B234,CD$2)&amp;":"&amp;ADDRESS($B234,CD$2+IF(OR($P393="",$P393=0),1,$P393)-1)),INDIRECT(ADDRESS($B251,CD$2)&amp;":"&amp;ADDRESS($B251,CD$2+IF(OR($P393="",$P393=0),1,$P393)-1))))))</f>
        <v>364651.875</v>
      </c>
      <c r="CE391" s="5">
        <f ca="1">IF(CE$4="",0,IF($P392=Lists!$AS$7,IF(CE$1/IF(OR($P393="",$P393=0),1,$P393)&lt;&gt;INT(CE$1/IF(OR($P393="",$P393=0),1,$P393)),0,SUMPRODUCT(INDIRECT(ADDRESS($B234,CE$2+1-IF(OR($P393="",$P393=0),1,$P393))&amp;":"&amp;ADDRESS($B234,CE$2)),INDIRECT(ADDRESS($B251,CE$2+1-IF(OR($P393="",$P393=0),1,$P393))&amp;":"&amp;ADDRESS($B251,CE$2)))),IF((CE$1-1)/IF(OR($P393="",$P393=0),1,$P393)&lt;&gt;INT((CE$1-1)/IF(OR($P393="",$P393=0),1,$P393)),0,SUMPRODUCT(INDIRECT(ADDRESS($B234,CE$2)&amp;":"&amp;ADDRESS($B234,CE$2+IF(OR($P393="",$P393=0),1,$P393)-1)),INDIRECT(ADDRESS($B251,CE$2)&amp;":"&amp;ADDRESS($B251,CE$2+IF(OR($P393="",$P393=0),1,$P393)-1))))))</f>
        <v>364651.875</v>
      </c>
      <c r="CF391" s="5">
        <f ca="1">IF(CF$4="",0,IF($P392=Lists!$AS$7,IF(CF$1/IF(OR($P393="",$P393=0),1,$P393)&lt;&gt;INT(CF$1/IF(OR($P393="",$P393=0),1,$P393)),0,SUMPRODUCT(INDIRECT(ADDRESS($B234,CF$2+1-IF(OR($P393="",$P393=0),1,$P393))&amp;":"&amp;ADDRESS($B234,CF$2)),INDIRECT(ADDRESS($B251,CF$2+1-IF(OR($P393="",$P393=0),1,$P393))&amp;":"&amp;ADDRESS($B251,CF$2)))),IF((CF$1-1)/IF(OR($P393="",$P393=0),1,$P393)&lt;&gt;INT((CF$1-1)/IF(OR($P393="",$P393=0),1,$P393)),0,SUMPRODUCT(INDIRECT(ADDRESS($B234,CF$2)&amp;":"&amp;ADDRESS($B234,CF$2+IF(OR($P393="",$P393=0),1,$P393)-1)),INDIRECT(ADDRESS($B251,CF$2)&amp;":"&amp;ADDRESS($B251,CF$2+IF(OR($P393="",$P393=0),1,$P393)-1))))))</f>
        <v>0</v>
      </c>
    </row>
    <row r="392" spans="2:84" x14ac:dyDescent="0.3">
      <c r="B392" s="13">
        <f>ROW()</f>
        <v>392</v>
      </c>
      <c r="H392" s="1" t="str">
        <f t="shared" si="555"/>
        <v>Оплата постоянных расходов</v>
      </c>
      <c r="I392" s="1" t="str">
        <f>I391</f>
        <v>Аренда</v>
      </c>
      <c r="J392" s="1" t="str">
        <f>Lists!$AS$4</f>
        <v>Способ оплаты</v>
      </c>
      <c r="M392" s="53" t="s">
        <v>170</v>
      </c>
      <c r="O392" s="82"/>
      <c r="P392" s="84" t="s">
        <v>171</v>
      </c>
      <c r="Q392" s="90" t="s">
        <v>5</v>
      </c>
      <c r="W392" s="34"/>
    </row>
    <row r="393" spans="2:84" x14ac:dyDescent="0.3">
      <c r="B393" s="13">
        <f>ROW()</f>
        <v>393</v>
      </c>
      <c r="H393" s="1" t="str">
        <f t="shared" si="555"/>
        <v>Оплата постоянных расходов</v>
      </c>
      <c r="I393" s="1" t="str">
        <f>I391</f>
        <v>Аренда</v>
      </c>
      <c r="J393" s="1" t="s">
        <v>169</v>
      </c>
      <c r="M393" s="53" t="s">
        <v>39</v>
      </c>
      <c r="O393" s="82"/>
      <c r="P393" s="84">
        <v>1</v>
      </c>
      <c r="W393" s="34"/>
    </row>
    <row r="394" spans="2:84" x14ac:dyDescent="0.3">
      <c r="B394" s="13">
        <f>ROW()</f>
        <v>394</v>
      </c>
      <c r="H394" s="1" t="str">
        <f t="shared" si="555"/>
        <v>Оплата постоянных расходов</v>
      </c>
      <c r="I394" s="1" t="s">
        <v>100</v>
      </c>
      <c r="M394" s="53" t="str">
        <f>$M$391</f>
        <v>руб</v>
      </c>
      <c r="U394" s="5">
        <f ca="1">SUM(INDIRECT(ADDRESS($B394,$X$2)&amp;":"&amp;ADDRESS($B394,$X$2-1+$P$8)))</f>
        <v>663075.75</v>
      </c>
      <c r="X394" s="5">
        <f ca="1">IF(X$4="",0,IF($P395=Lists!$AS$7,IF(X$1/IF(OR($P396="",$P396=0),1,$P396)&lt;&gt;INT(X$1/IF(OR($P396="",$P396=0),1,$P396)),0,SUMPRODUCT(INDIRECT(ADDRESS($B237,X$2+1-IF(OR($P396="",$P396=0),1,$P396))&amp;":"&amp;ADDRESS($B237,X$2)),INDIRECT(ADDRESS($B254,X$2+1-IF(OR($P396="",$P396=0),1,$P396))&amp;":"&amp;ADDRESS($B254,X$2)))),IF((X$1-1)/IF(OR($P396="",$P396=0),1,$P396)&lt;&gt;INT((X$1-1)/IF(OR($P396="",$P396=0),1,$P396)),0,SUMPRODUCT(INDIRECT(ADDRESS($B237,X$2)&amp;":"&amp;ADDRESS($B237,X$2+IF(OR($P396="",$P396=0),1,$P396)-1)),INDIRECT(ADDRESS($B254,X$2)&amp;":"&amp;ADDRESS($B254,X$2+IF(OR($P396="",$P396=0),1,$P396)-1))))))</f>
        <v>10000</v>
      </c>
      <c r="Y394" s="5">
        <f ca="1">IF(Y$4="",0,IF($P395=Lists!$AS$7,IF(Y$1/IF(OR($P396="",$P396=0),1,$P396)&lt;&gt;INT(Y$1/IF(OR($P396="",$P396=0),1,$P396)),0,SUMPRODUCT(INDIRECT(ADDRESS($B237,Y$2+1-IF(OR($P396="",$P396=0),1,$P396))&amp;":"&amp;ADDRESS($B237,Y$2)),INDIRECT(ADDRESS($B254,Y$2+1-IF(OR($P396="",$P396=0),1,$P396))&amp;":"&amp;ADDRESS($B254,Y$2)))),IF((Y$1-1)/IF(OR($P396="",$P396=0),1,$P396)&lt;&gt;INT((Y$1-1)/IF(OR($P396="",$P396=0),1,$P396)),0,SUMPRODUCT(INDIRECT(ADDRESS($B237,Y$2)&amp;":"&amp;ADDRESS($B237,Y$2+IF(OR($P396="",$P396=0),1,$P396)-1)),INDIRECT(ADDRESS($B254,Y$2)&amp;":"&amp;ADDRESS($B254,Y$2+IF(OR($P396="",$P396=0),1,$P396)-1))))))</f>
        <v>10000</v>
      </c>
      <c r="Z394" s="5">
        <f ca="1">IF(Z$4="",0,IF($P395=Lists!$AS$7,IF(Z$1/IF(OR($P396="",$P396=0),1,$P396)&lt;&gt;INT(Z$1/IF(OR($P396="",$P396=0),1,$P396)),0,SUMPRODUCT(INDIRECT(ADDRESS($B237,Z$2+1-IF(OR($P396="",$P396=0),1,$P396))&amp;":"&amp;ADDRESS($B237,Z$2)),INDIRECT(ADDRESS($B254,Z$2+1-IF(OR($P396="",$P396=0),1,$P396))&amp;":"&amp;ADDRESS($B254,Z$2)))),IF((Z$1-1)/IF(OR($P396="",$P396=0),1,$P396)&lt;&gt;INT((Z$1-1)/IF(OR($P396="",$P396=0),1,$P396)),0,SUMPRODUCT(INDIRECT(ADDRESS($B237,Z$2)&amp;":"&amp;ADDRESS($B237,Z$2+IF(OR($P396="",$P396=0),1,$P396)-1)),INDIRECT(ADDRESS($B254,Z$2)&amp;":"&amp;ADDRESS($B254,Z$2+IF(OR($P396="",$P396=0),1,$P396)-1))))))</f>
        <v>10000</v>
      </c>
      <c r="AA394" s="5">
        <f ca="1">IF(AA$4="",0,IF($P395=Lists!$AS$7,IF(AA$1/IF(OR($P396="",$P396=0),1,$P396)&lt;&gt;INT(AA$1/IF(OR($P396="",$P396=0),1,$P396)),0,SUMPRODUCT(INDIRECT(ADDRESS($B237,AA$2+1-IF(OR($P396="",$P396=0),1,$P396))&amp;":"&amp;ADDRESS($B237,AA$2)),INDIRECT(ADDRESS($B254,AA$2+1-IF(OR($P396="",$P396=0),1,$P396))&amp;":"&amp;ADDRESS($B254,AA$2)))),IF((AA$1-1)/IF(OR($P396="",$P396=0),1,$P396)&lt;&gt;INT((AA$1-1)/IF(OR($P396="",$P396=0),1,$P396)),0,SUMPRODUCT(INDIRECT(ADDRESS($B237,AA$2)&amp;":"&amp;ADDRESS($B237,AA$2+IF(OR($P396="",$P396=0),1,$P396)-1)),INDIRECT(ADDRESS($B254,AA$2)&amp;":"&amp;ADDRESS($B254,AA$2+IF(OR($P396="",$P396=0),1,$P396)-1))))))</f>
        <v>10000</v>
      </c>
      <c r="AB394" s="5">
        <f ca="1">IF(AB$4="",0,IF($P395=Lists!$AS$7,IF(AB$1/IF(OR($P396="",$P396=0),1,$P396)&lt;&gt;INT(AB$1/IF(OR($P396="",$P396=0),1,$P396)),0,SUMPRODUCT(INDIRECT(ADDRESS($B237,AB$2+1-IF(OR($P396="",$P396=0),1,$P396))&amp;":"&amp;ADDRESS($B237,AB$2)),INDIRECT(ADDRESS($B254,AB$2+1-IF(OR($P396="",$P396=0),1,$P396))&amp;":"&amp;ADDRESS($B254,AB$2)))),IF((AB$1-1)/IF(OR($P396="",$P396=0),1,$P396)&lt;&gt;INT((AB$1-1)/IF(OR($P396="",$P396=0),1,$P396)),0,SUMPRODUCT(INDIRECT(ADDRESS($B237,AB$2)&amp;":"&amp;ADDRESS($B237,AB$2+IF(OR($P396="",$P396=0),1,$P396)-1)),INDIRECT(ADDRESS($B254,AB$2)&amp;":"&amp;ADDRESS($B254,AB$2+IF(OR($P396="",$P396=0),1,$P396)-1))))))</f>
        <v>10000</v>
      </c>
      <c r="AC394" s="5">
        <f ca="1">IF(AC$4="",0,IF($P395=Lists!$AS$7,IF(AC$1/IF(OR($P396="",$P396=0),1,$P396)&lt;&gt;INT(AC$1/IF(OR($P396="",$P396=0),1,$P396)),0,SUMPRODUCT(INDIRECT(ADDRESS($B237,AC$2+1-IF(OR($P396="",$P396=0),1,$P396))&amp;":"&amp;ADDRESS($B237,AC$2)),INDIRECT(ADDRESS($B254,AC$2+1-IF(OR($P396="",$P396=0),1,$P396))&amp;":"&amp;ADDRESS($B254,AC$2)))),IF((AC$1-1)/IF(OR($P396="",$P396=0),1,$P396)&lt;&gt;INT((AC$1-1)/IF(OR($P396="",$P396=0),1,$P396)),0,SUMPRODUCT(INDIRECT(ADDRESS($B237,AC$2)&amp;":"&amp;ADDRESS($B237,AC$2+IF(OR($P396="",$P396=0),1,$P396)-1)),INDIRECT(ADDRESS($B254,AC$2)&amp;":"&amp;ADDRESS($B254,AC$2+IF(OR($P396="",$P396=0),1,$P396)-1))))))</f>
        <v>10000</v>
      </c>
      <c r="AD394" s="5">
        <f ca="1">IF(AD$4="",0,IF($P395=Lists!$AS$7,IF(AD$1/IF(OR($P396="",$P396=0),1,$P396)&lt;&gt;INT(AD$1/IF(OR($P396="",$P396=0),1,$P396)),0,SUMPRODUCT(INDIRECT(ADDRESS($B237,AD$2+1-IF(OR($P396="",$P396=0),1,$P396))&amp;":"&amp;ADDRESS($B237,AD$2)),INDIRECT(ADDRESS($B254,AD$2+1-IF(OR($P396="",$P396=0),1,$P396))&amp;":"&amp;ADDRESS($B254,AD$2)))),IF((AD$1-1)/IF(OR($P396="",$P396=0),1,$P396)&lt;&gt;INT((AD$1-1)/IF(OR($P396="",$P396=0),1,$P396)),0,SUMPRODUCT(INDIRECT(ADDRESS($B237,AD$2)&amp;":"&amp;ADDRESS($B237,AD$2+IF(OR($P396="",$P396=0),1,$P396)-1)),INDIRECT(ADDRESS($B254,AD$2)&amp;":"&amp;ADDRESS($B254,AD$2+IF(OR($P396="",$P396=0),1,$P396)-1))))))</f>
        <v>10000</v>
      </c>
      <c r="AE394" s="5">
        <f ca="1">IF(AE$4="",0,IF($P395=Lists!$AS$7,IF(AE$1/IF(OR($P396="",$P396=0),1,$P396)&lt;&gt;INT(AE$1/IF(OR($P396="",$P396=0),1,$P396)),0,SUMPRODUCT(INDIRECT(ADDRESS($B237,AE$2+1-IF(OR($P396="",$P396=0),1,$P396))&amp;":"&amp;ADDRESS($B237,AE$2)),INDIRECT(ADDRESS($B254,AE$2+1-IF(OR($P396="",$P396=0),1,$P396))&amp;":"&amp;ADDRESS($B254,AE$2)))),IF((AE$1-1)/IF(OR($P396="",$P396=0),1,$P396)&lt;&gt;INT((AE$1-1)/IF(OR($P396="",$P396=0),1,$P396)),0,SUMPRODUCT(INDIRECT(ADDRESS($B237,AE$2)&amp;":"&amp;ADDRESS($B237,AE$2+IF(OR($P396="",$P396=0),1,$P396)-1)),INDIRECT(ADDRESS($B254,AE$2)&amp;":"&amp;ADDRESS($B254,AE$2+IF(OR($P396="",$P396=0),1,$P396)-1))))))</f>
        <v>10000</v>
      </c>
      <c r="AF394" s="5">
        <f ca="1">IF(AF$4="",0,IF($P395=Lists!$AS$7,IF(AF$1/IF(OR($P396="",$P396=0),1,$P396)&lt;&gt;INT(AF$1/IF(OR($P396="",$P396=0),1,$P396)),0,SUMPRODUCT(INDIRECT(ADDRESS($B237,AF$2+1-IF(OR($P396="",$P396=0),1,$P396))&amp;":"&amp;ADDRESS($B237,AF$2)),INDIRECT(ADDRESS($B254,AF$2+1-IF(OR($P396="",$P396=0),1,$P396))&amp;":"&amp;ADDRESS($B254,AF$2)))),IF((AF$1-1)/IF(OR($P396="",$P396=0),1,$P396)&lt;&gt;INT((AF$1-1)/IF(OR($P396="",$P396=0),1,$P396)),0,SUMPRODUCT(INDIRECT(ADDRESS($B237,AF$2)&amp;":"&amp;ADDRESS($B237,AF$2+IF(OR($P396="",$P396=0),1,$P396)-1)),INDIRECT(ADDRESS($B254,AF$2)&amp;":"&amp;ADDRESS($B254,AF$2+IF(OR($P396="",$P396=0),1,$P396)-1))))))</f>
        <v>10000</v>
      </c>
      <c r="AG394" s="5">
        <f ca="1">IF(AG$4="",0,IF($P395=Lists!$AS$7,IF(AG$1/IF(OR($P396="",$P396=0),1,$P396)&lt;&gt;INT(AG$1/IF(OR($P396="",$P396=0),1,$P396)),0,SUMPRODUCT(INDIRECT(ADDRESS($B237,AG$2+1-IF(OR($P396="",$P396=0),1,$P396))&amp;":"&amp;ADDRESS($B237,AG$2)),INDIRECT(ADDRESS($B254,AG$2+1-IF(OR($P396="",$P396=0),1,$P396))&amp;":"&amp;ADDRESS($B254,AG$2)))),IF((AG$1-1)/IF(OR($P396="",$P396=0),1,$P396)&lt;&gt;INT((AG$1-1)/IF(OR($P396="",$P396=0),1,$P396)),0,SUMPRODUCT(INDIRECT(ADDRESS($B237,AG$2)&amp;":"&amp;ADDRESS($B237,AG$2+IF(OR($P396="",$P396=0),1,$P396)-1)),INDIRECT(ADDRESS($B254,AG$2)&amp;":"&amp;ADDRESS($B254,AG$2+IF(OR($P396="",$P396=0),1,$P396)-1))))))</f>
        <v>10000</v>
      </c>
      <c r="AH394" s="5">
        <f ca="1">IF(AH$4="",0,IF($P395=Lists!$AS$7,IF(AH$1/IF(OR($P396="",$P396=0),1,$P396)&lt;&gt;INT(AH$1/IF(OR($P396="",$P396=0),1,$P396)),0,SUMPRODUCT(INDIRECT(ADDRESS($B237,AH$2+1-IF(OR($P396="",$P396=0),1,$P396))&amp;":"&amp;ADDRESS($B237,AH$2)),INDIRECT(ADDRESS($B254,AH$2+1-IF(OR($P396="",$P396=0),1,$P396))&amp;":"&amp;ADDRESS($B254,AH$2)))),IF((AH$1-1)/IF(OR($P396="",$P396=0),1,$P396)&lt;&gt;INT((AH$1-1)/IF(OR($P396="",$P396=0),1,$P396)),0,SUMPRODUCT(INDIRECT(ADDRESS($B237,AH$2)&amp;":"&amp;ADDRESS($B237,AH$2+IF(OR($P396="",$P396=0),1,$P396)-1)),INDIRECT(ADDRESS($B254,AH$2)&amp;":"&amp;ADDRESS($B254,AH$2+IF(OR($P396="",$P396=0),1,$P396)-1))))))</f>
        <v>10000</v>
      </c>
      <c r="AI394" s="5">
        <f ca="1">IF(AI$4="",0,IF($P395=Lists!$AS$7,IF(AI$1/IF(OR($P396="",$P396=0),1,$P396)&lt;&gt;INT(AI$1/IF(OR($P396="",$P396=0),1,$P396)),0,SUMPRODUCT(INDIRECT(ADDRESS($B237,AI$2+1-IF(OR($P396="",$P396=0),1,$P396))&amp;":"&amp;ADDRESS($B237,AI$2)),INDIRECT(ADDRESS($B254,AI$2+1-IF(OR($P396="",$P396=0),1,$P396))&amp;":"&amp;ADDRESS($B254,AI$2)))),IF((AI$1-1)/IF(OR($P396="",$P396=0),1,$P396)&lt;&gt;INT((AI$1-1)/IF(OR($P396="",$P396=0),1,$P396)),0,SUMPRODUCT(INDIRECT(ADDRESS($B237,AI$2)&amp;":"&amp;ADDRESS($B237,AI$2+IF(OR($P396="",$P396=0),1,$P396)-1)),INDIRECT(ADDRESS($B254,AI$2)&amp;":"&amp;ADDRESS($B254,AI$2+IF(OR($P396="",$P396=0),1,$P396)-1))))))</f>
        <v>10000</v>
      </c>
      <c r="AJ394" s="5">
        <f ca="1">IF(AJ$4="",0,IF($P395=Lists!$AS$7,IF(AJ$1/IF(OR($P396="",$P396=0),1,$P396)&lt;&gt;INT(AJ$1/IF(OR($P396="",$P396=0),1,$P396)),0,SUMPRODUCT(INDIRECT(ADDRESS($B237,AJ$2+1-IF(OR($P396="",$P396=0),1,$P396))&amp;":"&amp;ADDRESS($B237,AJ$2)),INDIRECT(ADDRESS($B254,AJ$2+1-IF(OR($P396="",$P396=0),1,$P396))&amp;":"&amp;ADDRESS($B254,AJ$2)))),IF((AJ$1-1)/IF(OR($P396="",$P396=0),1,$P396)&lt;&gt;INT((AJ$1-1)/IF(OR($P396="",$P396=0),1,$P396)),0,SUMPRODUCT(INDIRECT(ADDRESS($B237,AJ$2)&amp;":"&amp;ADDRESS($B237,AJ$2+IF(OR($P396="",$P396=0),1,$P396)-1)),INDIRECT(ADDRESS($B254,AJ$2)&amp;":"&amp;ADDRESS($B254,AJ$2+IF(OR($P396="",$P396=0),1,$P396)-1))))))</f>
        <v>10500</v>
      </c>
      <c r="AK394" s="5">
        <f ca="1">IF(AK$4="",0,IF($P395=Lists!$AS$7,IF(AK$1/IF(OR($P396="",$P396=0),1,$P396)&lt;&gt;INT(AK$1/IF(OR($P396="",$P396=0),1,$P396)),0,SUMPRODUCT(INDIRECT(ADDRESS($B237,AK$2+1-IF(OR($P396="",$P396=0),1,$P396))&amp;":"&amp;ADDRESS($B237,AK$2)),INDIRECT(ADDRESS($B254,AK$2+1-IF(OR($P396="",$P396=0),1,$P396))&amp;":"&amp;ADDRESS($B254,AK$2)))),IF((AK$1-1)/IF(OR($P396="",$P396=0),1,$P396)&lt;&gt;INT((AK$1-1)/IF(OR($P396="",$P396=0),1,$P396)),0,SUMPRODUCT(INDIRECT(ADDRESS($B237,AK$2)&amp;":"&amp;ADDRESS($B237,AK$2+IF(OR($P396="",$P396=0),1,$P396)-1)),INDIRECT(ADDRESS($B254,AK$2)&amp;":"&amp;ADDRESS($B254,AK$2+IF(OR($P396="",$P396=0),1,$P396)-1))))))</f>
        <v>10500</v>
      </c>
      <c r="AL394" s="5">
        <f ca="1">IF(AL$4="",0,IF($P395=Lists!$AS$7,IF(AL$1/IF(OR($P396="",$P396=0),1,$P396)&lt;&gt;INT(AL$1/IF(OR($P396="",$P396=0),1,$P396)),0,SUMPRODUCT(INDIRECT(ADDRESS($B237,AL$2+1-IF(OR($P396="",$P396=0),1,$P396))&amp;":"&amp;ADDRESS($B237,AL$2)),INDIRECT(ADDRESS($B254,AL$2+1-IF(OR($P396="",$P396=0),1,$P396))&amp;":"&amp;ADDRESS($B254,AL$2)))),IF((AL$1-1)/IF(OR($P396="",$P396=0),1,$P396)&lt;&gt;INT((AL$1-1)/IF(OR($P396="",$P396=0),1,$P396)),0,SUMPRODUCT(INDIRECT(ADDRESS($B237,AL$2)&amp;":"&amp;ADDRESS($B237,AL$2+IF(OR($P396="",$P396=0),1,$P396)-1)),INDIRECT(ADDRESS($B254,AL$2)&amp;":"&amp;ADDRESS($B254,AL$2+IF(OR($P396="",$P396=0),1,$P396)-1))))))</f>
        <v>10500</v>
      </c>
      <c r="AM394" s="5">
        <f ca="1">IF(AM$4="",0,IF($P395=Lists!$AS$7,IF(AM$1/IF(OR($P396="",$P396=0),1,$P396)&lt;&gt;INT(AM$1/IF(OR($P396="",$P396=0),1,$P396)),0,SUMPRODUCT(INDIRECT(ADDRESS($B237,AM$2+1-IF(OR($P396="",$P396=0),1,$P396))&amp;":"&amp;ADDRESS($B237,AM$2)),INDIRECT(ADDRESS($B254,AM$2+1-IF(OR($P396="",$P396=0),1,$P396))&amp;":"&amp;ADDRESS($B254,AM$2)))),IF((AM$1-1)/IF(OR($P396="",$P396=0),1,$P396)&lt;&gt;INT((AM$1-1)/IF(OR($P396="",$P396=0),1,$P396)),0,SUMPRODUCT(INDIRECT(ADDRESS($B237,AM$2)&amp;":"&amp;ADDRESS($B237,AM$2+IF(OR($P396="",$P396=0),1,$P396)-1)),INDIRECT(ADDRESS($B254,AM$2)&amp;":"&amp;ADDRESS($B254,AM$2+IF(OR($P396="",$P396=0),1,$P396)-1))))))</f>
        <v>10500</v>
      </c>
      <c r="AN394" s="5">
        <f ca="1">IF(AN$4="",0,IF($P395=Lists!$AS$7,IF(AN$1/IF(OR($P396="",$P396=0),1,$P396)&lt;&gt;INT(AN$1/IF(OR($P396="",$P396=0),1,$P396)),0,SUMPRODUCT(INDIRECT(ADDRESS($B237,AN$2+1-IF(OR($P396="",$P396=0),1,$P396))&amp;":"&amp;ADDRESS($B237,AN$2)),INDIRECT(ADDRESS($B254,AN$2+1-IF(OR($P396="",$P396=0),1,$P396))&amp;":"&amp;ADDRESS($B254,AN$2)))),IF((AN$1-1)/IF(OR($P396="",$P396=0),1,$P396)&lt;&gt;INT((AN$1-1)/IF(OR($P396="",$P396=0),1,$P396)),0,SUMPRODUCT(INDIRECT(ADDRESS($B237,AN$2)&amp;":"&amp;ADDRESS($B237,AN$2+IF(OR($P396="",$P396=0),1,$P396)-1)),INDIRECT(ADDRESS($B254,AN$2)&amp;":"&amp;ADDRESS($B254,AN$2+IF(OR($P396="",$P396=0),1,$P396)-1))))))</f>
        <v>10500</v>
      </c>
      <c r="AO394" s="5">
        <f ca="1">IF(AO$4="",0,IF($P395=Lists!$AS$7,IF(AO$1/IF(OR($P396="",$P396=0),1,$P396)&lt;&gt;INT(AO$1/IF(OR($P396="",$P396=0),1,$P396)),0,SUMPRODUCT(INDIRECT(ADDRESS($B237,AO$2+1-IF(OR($P396="",$P396=0),1,$P396))&amp;":"&amp;ADDRESS($B237,AO$2)),INDIRECT(ADDRESS($B254,AO$2+1-IF(OR($P396="",$P396=0),1,$P396))&amp;":"&amp;ADDRESS($B254,AO$2)))),IF((AO$1-1)/IF(OR($P396="",$P396=0),1,$P396)&lt;&gt;INT((AO$1-1)/IF(OR($P396="",$P396=0),1,$P396)),0,SUMPRODUCT(INDIRECT(ADDRESS($B237,AO$2)&amp;":"&amp;ADDRESS($B237,AO$2+IF(OR($P396="",$P396=0),1,$P396)-1)),INDIRECT(ADDRESS($B254,AO$2)&amp;":"&amp;ADDRESS($B254,AO$2+IF(OR($P396="",$P396=0),1,$P396)-1))))))</f>
        <v>10500</v>
      </c>
      <c r="AP394" s="5">
        <f ca="1">IF(AP$4="",0,IF($P395=Lists!$AS$7,IF(AP$1/IF(OR($P396="",$P396=0),1,$P396)&lt;&gt;INT(AP$1/IF(OR($P396="",$P396=0),1,$P396)),0,SUMPRODUCT(INDIRECT(ADDRESS($B237,AP$2+1-IF(OR($P396="",$P396=0),1,$P396))&amp;":"&amp;ADDRESS($B237,AP$2)),INDIRECT(ADDRESS($B254,AP$2+1-IF(OR($P396="",$P396=0),1,$P396))&amp;":"&amp;ADDRESS($B254,AP$2)))),IF((AP$1-1)/IF(OR($P396="",$P396=0),1,$P396)&lt;&gt;INT((AP$1-1)/IF(OR($P396="",$P396=0),1,$P396)),0,SUMPRODUCT(INDIRECT(ADDRESS($B237,AP$2)&amp;":"&amp;ADDRESS($B237,AP$2+IF(OR($P396="",$P396=0),1,$P396)-1)),INDIRECT(ADDRESS($B254,AP$2)&amp;":"&amp;ADDRESS($B254,AP$2+IF(OR($P396="",$P396=0),1,$P396)-1))))))</f>
        <v>10500</v>
      </c>
      <c r="AQ394" s="5">
        <f ca="1">IF(AQ$4="",0,IF($P395=Lists!$AS$7,IF(AQ$1/IF(OR($P396="",$P396=0),1,$P396)&lt;&gt;INT(AQ$1/IF(OR($P396="",$P396=0),1,$P396)),0,SUMPRODUCT(INDIRECT(ADDRESS($B237,AQ$2+1-IF(OR($P396="",$P396=0),1,$P396))&amp;":"&amp;ADDRESS($B237,AQ$2)),INDIRECT(ADDRESS($B254,AQ$2+1-IF(OR($P396="",$P396=0),1,$P396))&amp;":"&amp;ADDRESS($B254,AQ$2)))),IF((AQ$1-1)/IF(OR($P396="",$P396=0),1,$P396)&lt;&gt;INT((AQ$1-1)/IF(OR($P396="",$P396=0),1,$P396)),0,SUMPRODUCT(INDIRECT(ADDRESS($B237,AQ$2)&amp;":"&amp;ADDRESS($B237,AQ$2+IF(OR($P396="",$P396=0),1,$P396)-1)),INDIRECT(ADDRESS($B254,AQ$2)&amp;":"&amp;ADDRESS($B254,AQ$2+IF(OR($P396="",$P396=0),1,$P396)-1))))))</f>
        <v>10500</v>
      </c>
      <c r="AR394" s="5">
        <f ca="1">IF(AR$4="",0,IF($P395=Lists!$AS$7,IF(AR$1/IF(OR($P396="",$P396=0),1,$P396)&lt;&gt;INT(AR$1/IF(OR($P396="",$P396=0),1,$P396)),0,SUMPRODUCT(INDIRECT(ADDRESS($B237,AR$2+1-IF(OR($P396="",$P396=0),1,$P396))&amp;":"&amp;ADDRESS($B237,AR$2)),INDIRECT(ADDRESS($B254,AR$2+1-IF(OR($P396="",$P396=0),1,$P396))&amp;":"&amp;ADDRESS($B254,AR$2)))),IF((AR$1-1)/IF(OR($P396="",$P396=0),1,$P396)&lt;&gt;INT((AR$1-1)/IF(OR($P396="",$P396=0),1,$P396)),0,SUMPRODUCT(INDIRECT(ADDRESS($B237,AR$2)&amp;":"&amp;ADDRESS($B237,AR$2+IF(OR($P396="",$P396=0),1,$P396)-1)),INDIRECT(ADDRESS($B254,AR$2)&amp;":"&amp;ADDRESS($B254,AR$2+IF(OR($P396="",$P396=0),1,$P396)-1))))))</f>
        <v>10500</v>
      </c>
      <c r="AS394" s="5">
        <f ca="1">IF(AS$4="",0,IF($P395=Lists!$AS$7,IF(AS$1/IF(OR($P396="",$P396=0),1,$P396)&lt;&gt;INT(AS$1/IF(OR($P396="",$P396=0),1,$P396)),0,SUMPRODUCT(INDIRECT(ADDRESS($B237,AS$2+1-IF(OR($P396="",$P396=0),1,$P396))&amp;":"&amp;ADDRESS($B237,AS$2)),INDIRECT(ADDRESS($B254,AS$2+1-IF(OR($P396="",$P396=0),1,$P396))&amp;":"&amp;ADDRESS($B254,AS$2)))),IF((AS$1-1)/IF(OR($P396="",$P396=0),1,$P396)&lt;&gt;INT((AS$1-1)/IF(OR($P396="",$P396=0),1,$P396)),0,SUMPRODUCT(INDIRECT(ADDRESS($B237,AS$2)&amp;":"&amp;ADDRESS($B237,AS$2+IF(OR($P396="",$P396=0),1,$P396)-1)),INDIRECT(ADDRESS($B254,AS$2)&amp;":"&amp;ADDRESS($B254,AS$2+IF(OR($P396="",$P396=0),1,$P396)-1))))))</f>
        <v>10500</v>
      </c>
      <c r="AT394" s="5">
        <f ca="1">IF(AT$4="",0,IF($P395=Lists!$AS$7,IF(AT$1/IF(OR($P396="",$P396=0),1,$P396)&lt;&gt;INT(AT$1/IF(OR($P396="",$P396=0),1,$P396)),0,SUMPRODUCT(INDIRECT(ADDRESS($B237,AT$2+1-IF(OR($P396="",$P396=0),1,$P396))&amp;":"&amp;ADDRESS($B237,AT$2)),INDIRECT(ADDRESS($B254,AT$2+1-IF(OR($P396="",$P396=0),1,$P396))&amp;":"&amp;ADDRESS($B254,AT$2)))),IF((AT$1-1)/IF(OR($P396="",$P396=0),1,$P396)&lt;&gt;INT((AT$1-1)/IF(OR($P396="",$P396=0),1,$P396)),0,SUMPRODUCT(INDIRECT(ADDRESS($B237,AT$2)&amp;":"&amp;ADDRESS($B237,AT$2+IF(OR($P396="",$P396=0),1,$P396)-1)),INDIRECT(ADDRESS($B254,AT$2)&amp;":"&amp;ADDRESS($B254,AT$2+IF(OR($P396="",$P396=0),1,$P396)-1))))))</f>
        <v>10500</v>
      </c>
      <c r="AU394" s="5">
        <f ca="1">IF(AU$4="",0,IF($P395=Lists!$AS$7,IF(AU$1/IF(OR($P396="",$P396=0),1,$P396)&lt;&gt;INT(AU$1/IF(OR($P396="",$P396=0),1,$P396)),0,SUMPRODUCT(INDIRECT(ADDRESS($B237,AU$2+1-IF(OR($P396="",$P396=0),1,$P396))&amp;":"&amp;ADDRESS($B237,AU$2)),INDIRECT(ADDRESS($B254,AU$2+1-IF(OR($P396="",$P396=0),1,$P396))&amp;":"&amp;ADDRESS($B254,AU$2)))),IF((AU$1-1)/IF(OR($P396="",$P396=0),1,$P396)&lt;&gt;INT((AU$1-1)/IF(OR($P396="",$P396=0),1,$P396)),0,SUMPRODUCT(INDIRECT(ADDRESS($B237,AU$2)&amp;":"&amp;ADDRESS($B237,AU$2+IF(OR($P396="",$P396=0),1,$P396)-1)),INDIRECT(ADDRESS($B254,AU$2)&amp;":"&amp;ADDRESS($B254,AU$2+IF(OR($P396="",$P396=0),1,$P396)-1))))))</f>
        <v>10500</v>
      </c>
      <c r="AV394" s="5">
        <f ca="1">IF(AV$4="",0,IF($P395=Lists!$AS$7,IF(AV$1/IF(OR($P396="",$P396=0),1,$P396)&lt;&gt;INT(AV$1/IF(OR($P396="",$P396=0),1,$P396)),0,SUMPRODUCT(INDIRECT(ADDRESS($B237,AV$2+1-IF(OR($P396="",$P396=0),1,$P396))&amp;":"&amp;ADDRESS($B237,AV$2)),INDIRECT(ADDRESS($B254,AV$2+1-IF(OR($P396="",$P396=0),1,$P396))&amp;":"&amp;ADDRESS($B254,AV$2)))),IF((AV$1-1)/IF(OR($P396="",$P396=0),1,$P396)&lt;&gt;INT((AV$1-1)/IF(OR($P396="",$P396=0),1,$P396)),0,SUMPRODUCT(INDIRECT(ADDRESS($B237,AV$2)&amp;":"&amp;ADDRESS($B237,AV$2+IF(OR($P396="",$P396=0),1,$P396)-1)),INDIRECT(ADDRESS($B254,AV$2)&amp;":"&amp;ADDRESS($B254,AV$2+IF(OR($P396="",$P396=0),1,$P396)-1))))))</f>
        <v>11025</v>
      </c>
      <c r="AW394" s="5">
        <f ca="1">IF(AW$4="",0,IF($P395=Lists!$AS$7,IF(AW$1/IF(OR($P396="",$P396=0),1,$P396)&lt;&gt;INT(AW$1/IF(OR($P396="",$P396=0),1,$P396)),0,SUMPRODUCT(INDIRECT(ADDRESS($B237,AW$2+1-IF(OR($P396="",$P396=0),1,$P396))&amp;":"&amp;ADDRESS($B237,AW$2)),INDIRECT(ADDRESS($B254,AW$2+1-IF(OR($P396="",$P396=0),1,$P396))&amp;":"&amp;ADDRESS($B254,AW$2)))),IF((AW$1-1)/IF(OR($P396="",$P396=0),1,$P396)&lt;&gt;INT((AW$1-1)/IF(OR($P396="",$P396=0),1,$P396)),0,SUMPRODUCT(INDIRECT(ADDRESS($B237,AW$2)&amp;":"&amp;ADDRESS($B237,AW$2+IF(OR($P396="",$P396=0),1,$P396)-1)),INDIRECT(ADDRESS($B254,AW$2)&amp;":"&amp;ADDRESS($B254,AW$2+IF(OR($P396="",$P396=0),1,$P396)-1))))))</f>
        <v>11025</v>
      </c>
      <c r="AX394" s="5">
        <f ca="1">IF(AX$4="",0,IF($P395=Lists!$AS$7,IF(AX$1/IF(OR($P396="",$P396=0),1,$P396)&lt;&gt;INT(AX$1/IF(OR($P396="",$P396=0),1,$P396)),0,SUMPRODUCT(INDIRECT(ADDRESS($B237,AX$2+1-IF(OR($P396="",$P396=0),1,$P396))&amp;":"&amp;ADDRESS($B237,AX$2)),INDIRECT(ADDRESS($B254,AX$2+1-IF(OR($P396="",$P396=0),1,$P396))&amp;":"&amp;ADDRESS($B254,AX$2)))),IF((AX$1-1)/IF(OR($P396="",$P396=0),1,$P396)&lt;&gt;INT((AX$1-1)/IF(OR($P396="",$P396=0),1,$P396)),0,SUMPRODUCT(INDIRECT(ADDRESS($B237,AX$2)&amp;":"&amp;ADDRESS($B237,AX$2+IF(OR($P396="",$P396=0),1,$P396)-1)),INDIRECT(ADDRESS($B254,AX$2)&amp;":"&amp;ADDRESS($B254,AX$2+IF(OR($P396="",$P396=0),1,$P396)-1))))))</f>
        <v>11025</v>
      </c>
      <c r="AY394" s="5">
        <f ca="1">IF(AY$4="",0,IF($P395=Lists!$AS$7,IF(AY$1/IF(OR($P396="",$P396=0),1,$P396)&lt;&gt;INT(AY$1/IF(OR($P396="",$P396=0),1,$P396)),0,SUMPRODUCT(INDIRECT(ADDRESS($B237,AY$2+1-IF(OR($P396="",$P396=0),1,$P396))&amp;":"&amp;ADDRESS($B237,AY$2)),INDIRECT(ADDRESS($B254,AY$2+1-IF(OR($P396="",$P396=0),1,$P396))&amp;":"&amp;ADDRESS($B254,AY$2)))),IF((AY$1-1)/IF(OR($P396="",$P396=0),1,$P396)&lt;&gt;INT((AY$1-1)/IF(OR($P396="",$P396=0),1,$P396)),0,SUMPRODUCT(INDIRECT(ADDRESS($B237,AY$2)&amp;":"&amp;ADDRESS($B237,AY$2+IF(OR($P396="",$P396=0),1,$P396)-1)),INDIRECT(ADDRESS($B254,AY$2)&amp;":"&amp;ADDRESS($B254,AY$2+IF(OR($P396="",$P396=0),1,$P396)-1))))))</f>
        <v>11025</v>
      </c>
      <c r="AZ394" s="5">
        <f ca="1">IF(AZ$4="",0,IF($P395=Lists!$AS$7,IF(AZ$1/IF(OR($P396="",$P396=0),1,$P396)&lt;&gt;INT(AZ$1/IF(OR($P396="",$P396=0),1,$P396)),0,SUMPRODUCT(INDIRECT(ADDRESS($B237,AZ$2+1-IF(OR($P396="",$P396=0),1,$P396))&amp;":"&amp;ADDRESS($B237,AZ$2)),INDIRECT(ADDRESS($B254,AZ$2+1-IF(OR($P396="",$P396=0),1,$P396))&amp;":"&amp;ADDRESS($B254,AZ$2)))),IF((AZ$1-1)/IF(OR($P396="",$P396=0),1,$P396)&lt;&gt;INT((AZ$1-1)/IF(OR($P396="",$P396=0),1,$P396)),0,SUMPRODUCT(INDIRECT(ADDRESS($B237,AZ$2)&amp;":"&amp;ADDRESS($B237,AZ$2+IF(OR($P396="",$P396=0),1,$P396)-1)),INDIRECT(ADDRESS($B254,AZ$2)&amp;":"&amp;ADDRESS($B254,AZ$2+IF(OR($P396="",$P396=0),1,$P396)-1))))))</f>
        <v>11025</v>
      </c>
      <c r="BA394" s="5">
        <f ca="1">IF(BA$4="",0,IF($P395=Lists!$AS$7,IF(BA$1/IF(OR($P396="",$P396=0),1,$P396)&lt;&gt;INT(BA$1/IF(OR($P396="",$P396=0),1,$P396)),0,SUMPRODUCT(INDIRECT(ADDRESS($B237,BA$2+1-IF(OR($P396="",$P396=0),1,$P396))&amp;":"&amp;ADDRESS($B237,BA$2)),INDIRECT(ADDRESS($B254,BA$2+1-IF(OR($P396="",$P396=0),1,$P396))&amp;":"&amp;ADDRESS($B254,BA$2)))),IF((BA$1-1)/IF(OR($P396="",$P396=0),1,$P396)&lt;&gt;INT((BA$1-1)/IF(OR($P396="",$P396=0),1,$P396)),0,SUMPRODUCT(INDIRECT(ADDRESS($B237,BA$2)&amp;":"&amp;ADDRESS($B237,BA$2+IF(OR($P396="",$P396=0),1,$P396)-1)),INDIRECT(ADDRESS($B254,BA$2)&amp;":"&amp;ADDRESS($B254,BA$2+IF(OR($P396="",$P396=0),1,$P396)-1))))))</f>
        <v>11025</v>
      </c>
      <c r="BB394" s="5">
        <f ca="1">IF(BB$4="",0,IF($P395=Lists!$AS$7,IF(BB$1/IF(OR($P396="",$P396=0),1,$P396)&lt;&gt;INT(BB$1/IF(OR($P396="",$P396=0),1,$P396)),0,SUMPRODUCT(INDIRECT(ADDRESS($B237,BB$2+1-IF(OR($P396="",$P396=0),1,$P396))&amp;":"&amp;ADDRESS($B237,BB$2)),INDIRECT(ADDRESS($B254,BB$2+1-IF(OR($P396="",$P396=0),1,$P396))&amp;":"&amp;ADDRESS($B254,BB$2)))),IF((BB$1-1)/IF(OR($P396="",$P396=0),1,$P396)&lt;&gt;INT((BB$1-1)/IF(OR($P396="",$P396=0),1,$P396)),0,SUMPRODUCT(INDIRECT(ADDRESS($B237,BB$2)&amp;":"&amp;ADDRESS($B237,BB$2+IF(OR($P396="",$P396=0),1,$P396)-1)),INDIRECT(ADDRESS($B254,BB$2)&amp;":"&amp;ADDRESS($B254,BB$2+IF(OR($P396="",$P396=0),1,$P396)-1))))))</f>
        <v>11025</v>
      </c>
      <c r="BC394" s="5">
        <f ca="1">IF(BC$4="",0,IF($P395=Lists!$AS$7,IF(BC$1/IF(OR($P396="",$P396=0),1,$P396)&lt;&gt;INT(BC$1/IF(OR($P396="",$P396=0),1,$P396)),0,SUMPRODUCT(INDIRECT(ADDRESS($B237,BC$2+1-IF(OR($P396="",$P396=0),1,$P396))&amp;":"&amp;ADDRESS($B237,BC$2)),INDIRECT(ADDRESS($B254,BC$2+1-IF(OR($P396="",$P396=0),1,$P396))&amp;":"&amp;ADDRESS($B254,BC$2)))),IF((BC$1-1)/IF(OR($P396="",$P396=0),1,$P396)&lt;&gt;INT((BC$1-1)/IF(OR($P396="",$P396=0),1,$P396)),0,SUMPRODUCT(INDIRECT(ADDRESS($B237,BC$2)&amp;":"&amp;ADDRESS($B237,BC$2+IF(OR($P396="",$P396=0),1,$P396)-1)),INDIRECT(ADDRESS($B254,BC$2)&amp;":"&amp;ADDRESS($B254,BC$2+IF(OR($P396="",$P396=0),1,$P396)-1))))))</f>
        <v>11025</v>
      </c>
      <c r="BD394" s="5">
        <f ca="1">IF(BD$4="",0,IF($P395=Lists!$AS$7,IF(BD$1/IF(OR($P396="",$P396=0),1,$P396)&lt;&gt;INT(BD$1/IF(OR($P396="",$P396=0),1,$P396)),0,SUMPRODUCT(INDIRECT(ADDRESS($B237,BD$2+1-IF(OR($P396="",$P396=0),1,$P396))&amp;":"&amp;ADDRESS($B237,BD$2)),INDIRECT(ADDRESS($B254,BD$2+1-IF(OR($P396="",$P396=0),1,$P396))&amp;":"&amp;ADDRESS($B254,BD$2)))),IF((BD$1-1)/IF(OR($P396="",$P396=0),1,$P396)&lt;&gt;INT((BD$1-1)/IF(OR($P396="",$P396=0),1,$P396)),0,SUMPRODUCT(INDIRECT(ADDRESS($B237,BD$2)&amp;":"&amp;ADDRESS($B237,BD$2+IF(OR($P396="",$P396=0),1,$P396)-1)),INDIRECT(ADDRESS($B254,BD$2)&amp;":"&amp;ADDRESS($B254,BD$2+IF(OR($P396="",$P396=0),1,$P396)-1))))))</f>
        <v>11025</v>
      </c>
      <c r="BE394" s="5">
        <f ca="1">IF(BE$4="",0,IF($P395=Lists!$AS$7,IF(BE$1/IF(OR($P396="",$P396=0),1,$P396)&lt;&gt;INT(BE$1/IF(OR($P396="",$P396=0),1,$P396)),0,SUMPRODUCT(INDIRECT(ADDRESS($B237,BE$2+1-IF(OR($P396="",$P396=0),1,$P396))&amp;":"&amp;ADDRESS($B237,BE$2)),INDIRECT(ADDRESS($B254,BE$2+1-IF(OR($P396="",$P396=0),1,$P396))&amp;":"&amp;ADDRESS($B254,BE$2)))),IF((BE$1-1)/IF(OR($P396="",$P396=0),1,$P396)&lt;&gt;INT((BE$1-1)/IF(OR($P396="",$P396=0),1,$P396)),0,SUMPRODUCT(INDIRECT(ADDRESS($B237,BE$2)&amp;":"&amp;ADDRESS($B237,BE$2+IF(OR($P396="",$P396=0),1,$P396)-1)),INDIRECT(ADDRESS($B254,BE$2)&amp;":"&amp;ADDRESS($B254,BE$2+IF(OR($P396="",$P396=0),1,$P396)-1))))))</f>
        <v>11025</v>
      </c>
      <c r="BF394" s="5">
        <f ca="1">IF(BF$4="",0,IF($P395=Lists!$AS$7,IF(BF$1/IF(OR($P396="",$P396=0),1,$P396)&lt;&gt;INT(BF$1/IF(OR($P396="",$P396=0),1,$P396)),0,SUMPRODUCT(INDIRECT(ADDRESS($B237,BF$2+1-IF(OR($P396="",$P396=0),1,$P396))&amp;":"&amp;ADDRESS($B237,BF$2)),INDIRECT(ADDRESS($B254,BF$2+1-IF(OR($P396="",$P396=0),1,$P396))&amp;":"&amp;ADDRESS($B254,BF$2)))),IF((BF$1-1)/IF(OR($P396="",$P396=0),1,$P396)&lt;&gt;INT((BF$1-1)/IF(OR($P396="",$P396=0),1,$P396)),0,SUMPRODUCT(INDIRECT(ADDRESS($B237,BF$2)&amp;":"&amp;ADDRESS($B237,BF$2+IF(OR($P396="",$P396=0),1,$P396)-1)),INDIRECT(ADDRESS($B254,BF$2)&amp;":"&amp;ADDRESS($B254,BF$2+IF(OR($P396="",$P396=0),1,$P396)-1))))))</f>
        <v>11025</v>
      </c>
      <c r="BG394" s="5">
        <f ca="1">IF(BG$4="",0,IF($P395=Lists!$AS$7,IF(BG$1/IF(OR($P396="",$P396=0),1,$P396)&lt;&gt;INT(BG$1/IF(OR($P396="",$P396=0),1,$P396)),0,SUMPRODUCT(INDIRECT(ADDRESS($B237,BG$2+1-IF(OR($P396="",$P396=0),1,$P396))&amp;":"&amp;ADDRESS($B237,BG$2)),INDIRECT(ADDRESS($B254,BG$2+1-IF(OR($P396="",$P396=0),1,$P396))&amp;":"&amp;ADDRESS($B254,BG$2)))),IF((BG$1-1)/IF(OR($P396="",$P396=0),1,$P396)&lt;&gt;INT((BG$1-1)/IF(OR($P396="",$P396=0),1,$P396)),0,SUMPRODUCT(INDIRECT(ADDRESS($B237,BG$2)&amp;":"&amp;ADDRESS($B237,BG$2+IF(OR($P396="",$P396=0),1,$P396)-1)),INDIRECT(ADDRESS($B254,BG$2)&amp;":"&amp;ADDRESS($B254,BG$2+IF(OR($P396="",$P396=0),1,$P396)-1))))))</f>
        <v>11025</v>
      </c>
      <c r="BH394" s="5">
        <f ca="1">IF(BH$4="",0,IF($P395=Lists!$AS$7,IF(BH$1/IF(OR($P396="",$P396=0),1,$P396)&lt;&gt;INT(BH$1/IF(OR($P396="",$P396=0),1,$P396)),0,SUMPRODUCT(INDIRECT(ADDRESS($B237,BH$2+1-IF(OR($P396="",$P396=0),1,$P396))&amp;":"&amp;ADDRESS($B237,BH$2)),INDIRECT(ADDRESS($B254,BH$2+1-IF(OR($P396="",$P396=0),1,$P396))&amp;":"&amp;ADDRESS($B254,BH$2)))),IF((BH$1-1)/IF(OR($P396="",$P396=0),1,$P396)&lt;&gt;INT((BH$1-1)/IF(OR($P396="",$P396=0),1,$P396)),0,SUMPRODUCT(INDIRECT(ADDRESS($B237,BH$2)&amp;":"&amp;ADDRESS($B237,BH$2+IF(OR($P396="",$P396=0),1,$P396)-1)),INDIRECT(ADDRESS($B254,BH$2)&amp;":"&amp;ADDRESS($B254,BH$2+IF(OR($P396="",$P396=0),1,$P396)-1))))))</f>
        <v>11576.250000000002</v>
      </c>
      <c r="BI394" s="5">
        <f ca="1">IF(BI$4="",0,IF($P395=Lists!$AS$7,IF(BI$1/IF(OR($P396="",$P396=0),1,$P396)&lt;&gt;INT(BI$1/IF(OR($P396="",$P396=0),1,$P396)),0,SUMPRODUCT(INDIRECT(ADDRESS($B237,BI$2+1-IF(OR($P396="",$P396=0),1,$P396))&amp;":"&amp;ADDRESS($B237,BI$2)),INDIRECT(ADDRESS($B254,BI$2+1-IF(OR($P396="",$P396=0),1,$P396))&amp;":"&amp;ADDRESS($B254,BI$2)))),IF((BI$1-1)/IF(OR($P396="",$P396=0),1,$P396)&lt;&gt;INT((BI$1-1)/IF(OR($P396="",$P396=0),1,$P396)),0,SUMPRODUCT(INDIRECT(ADDRESS($B237,BI$2)&amp;":"&amp;ADDRESS($B237,BI$2+IF(OR($P396="",$P396=0),1,$P396)-1)),INDIRECT(ADDRESS($B254,BI$2)&amp;":"&amp;ADDRESS($B254,BI$2+IF(OR($P396="",$P396=0),1,$P396)-1))))))</f>
        <v>11576.250000000002</v>
      </c>
      <c r="BJ394" s="5">
        <f ca="1">IF(BJ$4="",0,IF($P395=Lists!$AS$7,IF(BJ$1/IF(OR($P396="",$P396=0),1,$P396)&lt;&gt;INT(BJ$1/IF(OR($P396="",$P396=0),1,$P396)),0,SUMPRODUCT(INDIRECT(ADDRESS($B237,BJ$2+1-IF(OR($P396="",$P396=0),1,$P396))&amp;":"&amp;ADDRESS($B237,BJ$2)),INDIRECT(ADDRESS($B254,BJ$2+1-IF(OR($P396="",$P396=0),1,$P396))&amp;":"&amp;ADDRESS($B254,BJ$2)))),IF((BJ$1-1)/IF(OR($P396="",$P396=0),1,$P396)&lt;&gt;INT((BJ$1-1)/IF(OR($P396="",$P396=0),1,$P396)),0,SUMPRODUCT(INDIRECT(ADDRESS($B237,BJ$2)&amp;":"&amp;ADDRESS($B237,BJ$2+IF(OR($P396="",$P396=0),1,$P396)-1)),INDIRECT(ADDRESS($B254,BJ$2)&amp;":"&amp;ADDRESS($B254,BJ$2+IF(OR($P396="",$P396=0),1,$P396)-1))))))</f>
        <v>11576.250000000002</v>
      </c>
      <c r="BK394" s="5">
        <f ca="1">IF(BK$4="",0,IF($P395=Lists!$AS$7,IF(BK$1/IF(OR($P396="",$P396=0),1,$P396)&lt;&gt;INT(BK$1/IF(OR($P396="",$P396=0),1,$P396)),0,SUMPRODUCT(INDIRECT(ADDRESS($B237,BK$2+1-IF(OR($P396="",$P396=0),1,$P396))&amp;":"&amp;ADDRESS($B237,BK$2)),INDIRECT(ADDRESS($B254,BK$2+1-IF(OR($P396="",$P396=0),1,$P396))&amp;":"&amp;ADDRESS($B254,BK$2)))),IF((BK$1-1)/IF(OR($P396="",$P396=0),1,$P396)&lt;&gt;INT((BK$1-1)/IF(OR($P396="",$P396=0),1,$P396)),0,SUMPRODUCT(INDIRECT(ADDRESS($B237,BK$2)&amp;":"&amp;ADDRESS($B237,BK$2+IF(OR($P396="",$P396=0),1,$P396)-1)),INDIRECT(ADDRESS($B254,BK$2)&amp;":"&amp;ADDRESS($B254,BK$2+IF(OR($P396="",$P396=0),1,$P396)-1))))))</f>
        <v>11576.250000000002</v>
      </c>
      <c r="BL394" s="5">
        <f ca="1">IF(BL$4="",0,IF($P395=Lists!$AS$7,IF(BL$1/IF(OR($P396="",$P396=0),1,$P396)&lt;&gt;INT(BL$1/IF(OR($P396="",$P396=0),1,$P396)),0,SUMPRODUCT(INDIRECT(ADDRESS($B237,BL$2+1-IF(OR($P396="",$P396=0),1,$P396))&amp;":"&amp;ADDRESS($B237,BL$2)),INDIRECT(ADDRESS($B254,BL$2+1-IF(OR($P396="",$P396=0),1,$P396))&amp;":"&amp;ADDRESS($B254,BL$2)))),IF((BL$1-1)/IF(OR($P396="",$P396=0),1,$P396)&lt;&gt;INT((BL$1-1)/IF(OR($P396="",$P396=0),1,$P396)),0,SUMPRODUCT(INDIRECT(ADDRESS($B237,BL$2)&amp;":"&amp;ADDRESS($B237,BL$2+IF(OR($P396="",$P396=0),1,$P396)-1)),INDIRECT(ADDRESS($B254,BL$2)&amp;":"&amp;ADDRESS($B254,BL$2+IF(OR($P396="",$P396=0),1,$P396)-1))))))</f>
        <v>11576.250000000002</v>
      </c>
      <c r="BM394" s="5">
        <f ca="1">IF(BM$4="",0,IF($P395=Lists!$AS$7,IF(BM$1/IF(OR($P396="",$P396=0),1,$P396)&lt;&gt;INT(BM$1/IF(OR($P396="",$P396=0),1,$P396)),0,SUMPRODUCT(INDIRECT(ADDRESS($B237,BM$2+1-IF(OR($P396="",$P396=0),1,$P396))&amp;":"&amp;ADDRESS($B237,BM$2)),INDIRECT(ADDRESS($B254,BM$2+1-IF(OR($P396="",$P396=0),1,$P396))&amp;":"&amp;ADDRESS($B254,BM$2)))),IF((BM$1-1)/IF(OR($P396="",$P396=0),1,$P396)&lt;&gt;INT((BM$1-1)/IF(OR($P396="",$P396=0),1,$P396)),0,SUMPRODUCT(INDIRECT(ADDRESS($B237,BM$2)&amp;":"&amp;ADDRESS($B237,BM$2+IF(OR($P396="",$P396=0),1,$P396)-1)),INDIRECT(ADDRESS($B254,BM$2)&amp;":"&amp;ADDRESS($B254,BM$2+IF(OR($P396="",$P396=0),1,$P396)-1))))))</f>
        <v>11576.250000000002</v>
      </c>
      <c r="BN394" s="5">
        <f ca="1">IF(BN$4="",0,IF($P395=Lists!$AS$7,IF(BN$1/IF(OR($P396="",$P396=0),1,$P396)&lt;&gt;INT(BN$1/IF(OR($P396="",$P396=0),1,$P396)),0,SUMPRODUCT(INDIRECT(ADDRESS($B237,BN$2+1-IF(OR($P396="",$P396=0),1,$P396))&amp;":"&amp;ADDRESS($B237,BN$2)),INDIRECT(ADDRESS($B254,BN$2+1-IF(OR($P396="",$P396=0),1,$P396))&amp;":"&amp;ADDRESS($B254,BN$2)))),IF((BN$1-1)/IF(OR($P396="",$P396=0),1,$P396)&lt;&gt;INT((BN$1-1)/IF(OR($P396="",$P396=0),1,$P396)),0,SUMPRODUCT(INDIRECT(ADDRESS($B237,BN$2)&amp;":"&amp;ADDRESS($B237,BN$2+IF(OR($P396="",$P396=0),1,$P396)-1)),INDIRECT(ADDRESS($B254,BN$2)&amp;":"&amp;ADDRESS($B254,BN$2+IF(OR($P396="",$P396=0),1,$P396)-1))))))</f>
        <v>11576.250000000002</v>
      </c>
      <c r="BO394" s="5">
        <f ca="1">IF(BO$4="",0,IF($P395=Lists!$AS$7,IF(BO$1/IF(OR($P396="",$P396=0),1,$P396)&lt;&gt;INT(BO$1/IF(OR($P396="",$P396=0),1,$P396)),0,SUMPRODUCT(INDIRECT(ADDRESS($B237,BO$2+1-IF(OR($P396="",$P396=0),1,$P396))&amp;":"&amp;ADDRESS($B237,BO$2)),INDIRECT(ADDRESS($B254,BO$2+1-IF(OR($P396="",$P396=0),1,$P396))&amp;":"&amp;ADDRESS($B254,BO$2)))),IF((BO$1-1)/IF(OR($P396="",$P396=0),1,$P396)&lt;&gt;INT((BO$1-1)/IF(OR($P396="",$P396=0),1,$P396)),0,SUMPRODUCT(INDIRECT(ADDRESS($B237,BO$2)&amp;":"&amp;ADDRESS($B237,BO$2+IF(OR($P396="",$P396=0),1,$P396)-1)),INDIRECT(ADDRESS($B254,BO$2)&amp;":"&amp;ADDRESS($B254,BO$2+IF(OR($P396="",$P396=0),1,$P396)-1))))))</f>
        <v>11576.250000000002</v>
      </c>
      <c r="BP394" s="5">
        <f ca="1">IF(BP$4="",0,IF($P395=Lists!$AS$7,IF(BP$1/IF(OR($P396="",$P396=0),1,$P396)&lt;&gt;INT(BP$1/IF(OR($P396="",$P396=0),1,$P396)),0,SUMPRODUCT(INDIRECT(ADDRESS($B237,BP$2+1-IF(OR($P396="",$P396=0),1,$P396))&amp;":"&amp;ADDRESS($B237,BP$2)),INDIRECT(ADDRESS($B254,BP$2+1-IF(OR($P396="",$P396=0),1,$P396))&amp;":"&amp;ADDRESS($B254,BP$2)))),IF((BP$1-1)/IF(OR($P396="",$P396=0),1,$P396)&lt;&gt;INT((BP$1-1)/IF(OR($P396="",$P396=0),1,$P396)),0,SUMPRODUCT(INDIRECT(ADDRESS($B237,BP$2)&amp;":"&amp;ADDRESS($B237,BP$2+IF(OR($P396="",$P396=0),1,$P396)-1)),INDIRECT(ADDRESS($B254,BP$2)&amp;":"&amp;ADDRESS($B254,BP$2+IF(OR($P396="",$P396=0),1,$P396)-1))))))</f>
        <v>11576.250000000002</v>
      </c>
      <c r="BQ394" s="5">
        <f ca="1">IF(BQ$4="",0,IF($P395=Lists!$AS$7,IF(BQ$1/IF(OR($P396="",$P396=0),1,$P396)&lt;&gt;INT(BQ$1/IF(OR($P396="",$P396=0),1,$P396)),0,SUMPRODUCT(INDIRECT(ADDRESS($B237,BQ$2+1-IF(OR($P396="",$P396=0),1,$P396))&amp;":"&amp;ADDRESS($B237,BQ$2)),INDIRECT(ADDRESS($B254,BQ$2+1-IF(OR($P396="",$P396=0),1,$P396))&amp;":"&amp;ADDRESS($B254,BQ$2)))),IF((BQ$1-1)/IF(OR($P396="",$P396=0),1,$P396)&lt;&gt;INT((BQ$1-1)/IF(OR($P396="",$P396=0),1,$P396)),0,SUMPRODUCT(INDIRECT(ADDRESS($B237,BQ$2)&amp;":"&amp;ADDRESS($B237,BQ$2+IF(OR($P396="",$P396=0),1,$P396)-1)),INDIRECT(ADDRESS($B254,BQ$2)&amp;":"&amp;ADDRESS($B254,BQ$2+IF(OR($P396="",$P396=0),1,$P396)-1))))))</f>
        <v>11576.250000000002</v>
      </c>
      <c r="BR394" s="5">
        <f ca="1">IF(BR$4="",0,IF($P395=Lists!$AS$7,IF(BR$1/IF(OR($P396="",$P396=0),1,$P396)&lt;&gt;INT(BR$1/IF(OR($P396="",$P396=0),1,$P396)),0,SUMPRODUCT(INDIRECT(ADDRESS($B237,BR$2+1-IF(OR($P396="",$P396=0),1,$P396))&amp;":"&amp;ADDRESS($B237,BR$2)),INDIRECT(ADDRESS($B254,BR$2+1-IF(OR($P396="",$P396=0),1,$P396))&amp;":"&amp;ADDRESS($B254,BR$2)))),IF((BR$1-1)/IF(OR($P396="",$P396=0),1,$P396)&lt;&gt;INT((BR$1-1)/IF(OR($P396="",$P396=0),1,$P396)),0,SUMPRODUCT(INDIRECT(ADDRESS($B237,BR$2)&amp;":"&amp;ADDRESS($B237,BR$2+IF(OR($P396="",$P396=0),1,$P396)-1)),INDIRECT(ADDRESS($B254,BR$2)&amp;":"&amp;ADDRESS($B254,BR$2+IF(OR($P396="",$P396=0),1,$P396)-1))))))</f>
        <v>11576.250000000002</v>
      </c>
      <c r="BS394" s="5">
        <f ca="1">IF(BS$4="",0,IF($P395=Lists!$AS$7,IF(BS$1/IF(OR($P396="",$P396=0),1,$P396)&lt;&gt;INT(BS$1/IF(OR($P396="",$P396=0),1,$P396)),0,SUMPRODUCT(INDIRECT(ADDRESS($B237,BS$2+1-IF(OR($P396="",$P396=0),1,$P396))&amp;":"&amp;ADDRESS($B237,BS$2)),INDIRECT(ADDRESS($B254,BS$2+1-IF(OR($P396="",$P396=0),1,$P396))&amp;":"&amp;ADDRESS($B254,BS$2)))),IF((BS$1-1)/IF(OR($P396="",$P396=0),1,$P396)&lt;&gt;INT((BS$1-1)/IF(OR($P396="",$P396=0),1,$P396)),0,SUMPRODUCT(INDIRECT(ADDRESS($B237,BS$2)&amp;":"&amp;ADDRESS($B237,BS$2+IF(OR($P396="",$P396=0),1,$P396)-1)),INDIRECT(ADDRESS($B254,BS$2)&amp;":"&amp;ADDRESS($B254,BS$2+IF(OR($P396="",$P396=0),1,$P396)-1))))))</f>
        <v>11576.250000000002</v>
      </c>
      <c r="BT394" s="5">
        <f ca="1">IF(BT$4="",0,IF($P395=Lists!$AS$7,IF(BT$1/IF(OR($P396="",$P396=0),1,$P396)&lt;&gt;INT(BT$1/IF(OR($P396="",$P396=0),1,$P396)),0,SUMPRODUCT(INDIRECT(ADDRESS($B237,BT$2+1-IF(OR($P396="",$P396=0),1,$P396))&amp;":"&amp;ADDRESS($B237,BT$2)),INDIRECT(ADDRESS($B254,BT$2+1-IF(OR($P396="",$P396=0),1,$P396))&amp;":"&amp;ADDRESS($B254,BT$2)))),IF((BT$1-1)/IF(OR($P396="",$P396=0),1,$P396)&lt;&gt;INT((BT$1-1)/IF(OR($P396="",$P396=0),1,$P396)),0,SUMPRODUCT(INDIRECT(ADDRESS($B237,BT$2)&amp;":"&amp;ADDRESS($B237,BT$2+IF(OR($P396="",$P396=0),1,$P396)-1)),INDIRECT(ADDRESS($B254,BT$2)&amp;":"&amp;ADDRESS($B254,BT$2+IF(OR($P396="",$P396=0),1,$P396)-1))))))</f>
        <v>12155.0625</v>
      </c>
      <c r="BU394" s="5">
        <f ca="1">IF(BU$4="",0,IF($P395=Lists!$AS$7,IF(BU$1/IF(OR($P396="",$P396=0),1,$P396)&lt;&gt;INT(BU$1/IF(OR($P396="",$P396=0),1,$P396)),0,SUMPRODUCT(INDIRECT(ADDRESS($B237,BU$2+1-IF(OR($P396="",$P396=0),1,$P396))&amp;":"&amp;ADDRESS($B237,BU$2)),INDIRECT(ADDRESS($B254,BU$2+1-IF(OR($P396="",$P396=0),1,$P396))&amp;":"&amp;ADDRESS($B254,BU$2)))),IF((BU$1-1)/IF(OR($P396="",$P396=0),1,$P396)&lt;&gt;INT((BU$1-1)/IF(OR($P396="",$P396=0),1,$P396)),0,SUMPRODUCT(INDIRECT(ADDRESS($B237,BU$2)&amp;":"&amp;ADDRESS($B237,BU$2+IF(OR($P396="",$P396=0),1,$P396)-1)),INDIRECT(ADDRESS($B254,BU$2)&amp;":"&amp;ADDRESS($B254,BU$2+IF(OR($P396="",$P396=0),1,$P396)-1))))))</f>
        <v>12155.0625</v>
      </c>
      <c r="BV394" s="5">
        <f ca="1">IF(BV$4="",0,IF($P395=Lists!$AS$7,IF(BV$1/IF(OR($P396="",$P396=0),1,$P396)&lt;&gt;INT(BV$1/IF(OR($P396="",$P396=0),1,$P396)),0,SUMPRODUCT(INDIRECT(ADDRESS($B237,BV$2+1-IF(OR($P396="",$P396=0),1,$P396))&amp;":"&amp;ADDRESS($B237,BV$2)),INDIRECT(ADDRESS($B254,BV$2+1-IF(OR($P396="",$P396=0),1,$P396))&amp;":"&amp;ADDRESS($B254,BV$2)))),IF((BV$1-1)/IF(OR($P396="",$P396=0),1,$P396)&lt;&gt;INT((BV$1-1)/IF(OR($P396="",$P396=0),1,$P396)),0,SUMPRODUCT(INDIRECT(ADDRESS($B237,BV$2)&amp;":"&amp;ADDRESS($B237,BV$2+IF(OR($P396="",$P396=0),1,$P396)-1)),INDIRECT(ADDRESS($B254,BV$2)&amp;":"&amp;ADDRESS($B254,BV$2+IF(OR($P396="",$P396=0),1,$P396)-1))))))</f>
        <v>12155.0625</v>
      </c>
      <c r="BW394" s="5">
        <f ca="1">IF(BW$4="",0,IF($P395=Lists!$AS$7,IF(BW$1/IF(OR($P396="",$P396=0),1,$P396)&lt;&gt;INT(BW$1/IF(OR($P396="",$P396=0),1,$P396)),0,SUMPRODUCT(INDIRECT(ADDRESS($B237,BW$2+1-IF(OR($P396="",$P396=0),1,$P396))&amp;":"&amp;ADDRESS($B237,BW$2)),INDIRECT(ADDRESS($B254,BW$2+1-IF(OR($P396="",$P396=0),1,$P396))&amp;":"&amp;ADDRESS($B254,BW$2)))),IF((BW$1-1)/IF(OR($P396="",$P396=0),1,$P396)&lt;&gt;INT((BW$1-1)/IF(OR($P396="",$P396=0),1,$P396)),0,SUMPRODUCT(INDIRECT(ADDRESS($B237,BW$2)&amp;":"&amp;ADDRESS($B237,BW$2+IF(OR($P396="",$P396=0),1,$P396)-1)),INDIRECT(ADDRESS($B254,BW$2)&amp;":"&amp;ADDRESS($B254,BW$2+IF(OR($P396="",$P396=0),1,$P396)-1))))))</f>
        <v>12155.0625</v>
      </c>
      <c r="BX394" s="5">
        <f ca="1">IF(BX$4="",0,IF($P395=Lists!$AS$7,IF(BX$1/IF(OR($P396="",$P396=0),1,$P396)&lt;&gt;INT(BX$1/IF(OR($P396="",$P396=0),1,$P396)),0,SUMPRODUCT(INDIRECT(ADDRESS($B237,BX$2+1-IF(OR($P396="",$P396=0),1,$P396))&amp;":"&amp;ADDRESS($B237,BX$2)),INDIRECT(ADDRESS($B254,BX$2+1-IF(OR($P396="",$P396=0),1,$P396))&amp;":"&amp;ADDRESS($B254,BX$2)))),IF((BX$1-1)/IF(OR($P396="",$P396=0),1,$P396)&lt;&gt;INT((BX$1-1)/IF(OR($P396="",$P396=0),1,$P396)),0,SUMPRODUCT(INDIRECT(ADDRESS($B237,BX$2)&amp;":"&amp;ADDRESS($B237,BX$2+IF(OR($P396="",$P396=0),1,$P396)-1)),INDIRECT(ADDRESS($B254,BX$2)&amp;":"&amp;ADDRESS($B254,BX$2+IF(OR($P396="",$P396=0),1,$P396)-1))))))</f>
        <v>12155.0625</v>
      </c>
      <c r="BY394" s="5">
        <f ca="1">IF(BY$4="",0,IF($P395=Lists!$AS$7,IF(BY$1/IF(OR($P396="",$P396=0),1,$P396)&lt;&gt;INT(BY$1/IF(OR($P396="",$P396=0),1,$P396)),0,SUMPRODUCT(INDIRECT(ADDRESS($B237,BY$2+1-IF(OR($P396="",$P396=0),1,$P396))&amp;":"&amp;ADDRESS($B237,BY$2)),INDIRECT(ADDRESS($B254,BY$2+1-IF(OR($P396="",$P396=0),1,$P396))&amp;":"&amp;ADDRESS($B254,BY$2)))),IF((BY$1-1)/IF(OR($P396="",$P396=0),1,$P396)&lt;&gt;INT((BY$1-1)/IF(OR($P396="",$P396=0),1,$P396)),0,SUMPRODUCT(INDIRECT(ADDRESS($B237,BY$2)&amp;":"&amp;ADDRESS($B237,BY$2+IF(OR($P396="",$P396=0),1,$P396)-1)),INDIRECT(ADDRESS($B254,BY$2)&amp;":"&amp;ADDRESS($B254,BY$2+IF(OR($P396="",$P396=0),1,$P396)-1))))))</f>
        <v>12155.0625</v>
      </c>
      <c r="BZ394" s="5">
        <f ca="1">IF(BZ$4="",0,IF($P395=Lists!$AS$7,IF(BZ$1/IF(OR($P396="",$P396=0),1,$P396)&lt;&gt;INT(BZ$1/IF(OR($P396="",$P396=0),1,$P396)),0,SUMPRODUCT(INDIRECT(ADDRESS($B237,BZ$2+1-IF(OR($P396="",$P396=0),1,$P396))&amp;":"&amp;ADDRESS($B237,BZ$2)),INDIRECT(ADDRESS($B254,BZ$2+1-IF(OR($P396="",$P396=0),1,$P396))&amp;":"&amp;ADDRESS($B254,BZ$2)))),IF((BZ$1-1)/IF(OR($P396="",$P396=0),1,$P396)&lt;&gt;INT((BZ$1-1)/IF(OR($P396="",$P396=0),1,$P396)),0,SUMPRODUCT(INDIRECT(ADDRESS($B237,BZ$2)&amp;":"&amp;ADDRESS($B237,BZ$2+IF(OR($P396="",$P396=0),1,$P396)-1)),INDIRECT(ADDRESS($B254,BZ$2)&amp;":"&amp;ADDRESS($B254,BZ$2+IF(OR($P396="",$P396=0),1,$P396)-1))))))</f>
        <v>12155.0625</v>
      </c>
      <c r="CA394" s="5">
        <f ca="1">IF(CA$4="",0,IF($P395=Lists!$AS$7,IF(CA$1/IF(OR($P396="",$P396=0),1,$P396)&lt;&gt;INT(CA$1/IF(OR($P396="",$P396=0),1,$P396)),0,SUMPRODUCT(INDIRECT(ADDRESS($B237,CA$2+1-IF(OR($P396="",$P396=0),1,$P396))&amp;":"&amp;ADDRESS($B237,CA$2)),INDIRECT(ADDRESS($B254,CA$2+1-IF(OR($P396="",$P396=0),1,$P396))&amp;":"&amp;ADDRESS($B254,CA$2)))),IF((CA$1-1)/IF(OR($P396="",$P396=0),1,$P396)&lt;&gt;INT((CA$1-1)/IF(OR($P396="",$P396=0),1,$P396)),0,SUMPRODUCT(INDIRECT(ADDRESS($B237,CA$2)&amp;":"&amp;ADDRESS($B237,CA$2+IF(OR($P396="",$P396=0),1,$P396)-1)),INDIRECT(ADDRESS($B254,CA$2)&amp;":"&amp;ADDRESS($B254,CA$2+IF(OR($P396="",$P396=0),1,$P396)-1))))))</f>
        <v>12155.0625</v>
      </c>
      <c r="CB394" s="5">
        <f ca="1">IF(CB$4="",0,IF($P395=Lists!$AS$7,IF(CB$1/IF(OR($P396="",$P396=0),1,$P396)&lt;&gt;INT(CB$1/IF(OR($P396="",$P396=0),1,$P396)),0,SUMPRODUCT(INDIRECT(ADDRESS($B237,CB$2+1-IF(OR($P396="",$P396=0),1,$P396))&amp;":"&amp;ADDRESS($B237,CB$2)),INDIRECT(ADDRESS($B254,CB$2+1-IF(OR($P396="",$P396=0),1,$P396))&amp;":"&amp;ADDRESS($B254,CB$2)))),IF((CB$1-1)/IF(OR($P396="",$P396=0),1,$P396)&lt;&gt;INT((CB$1-1)/IF(OR($P396="",$P396=0),1,$P396)),0,SUMPRODUCT(INDIRECT(ADDRESS($B237,CB$2)&amp;":"&amp;ADDRESS($B237,CB$2+IF(OR($P396="",$P396=0),1,$P396)-1)),INDIRECT(ADDRESS($B254,CB$2)&amp;":"&amp;ADDRESS($B254,CB$2+IF(OR($P396="",$P396=0),1,$P396)-1))))))</f>
        <v>12155.0625</v>
      </c>
      <c r="CC394" s="5">
        <f ca="1">IF(CC$4="",0,IF($P395=Lists!$AS$7,IF(CC$1/IF(OR($P396="",$P396=0),1,$P396)&lt;&gt;INT(CC$1/IF(OR($P396="",$P396=0),1,$P396)),0,SUMPRODUCT(INDIRECT(ADDRESS($B237,CC$2+1-IF(OR($P396="",$P396=0),1,$P396))&amp;":"&amp;ADDRESS($B237,CC$2)),INDIRECT(ADDRESS($B254,CC$2+1-IF(OR($P396="",$P396=0),1,$P396))&amp;":"&amp;ADDRESS($B254,CC$2)))),IF((CC$1-1)/IF(OR($P396="",$P396=0),1,$P396)&lt;&gt;INT((CC$1-1)/IF(OR($P396="",$P396=0),1,$P396)),0,SUMPRODUCT(INDIRECT(ADDRESS($B237,CC$2)&amp;":"&amp;ADDRESS($B237,CC$2+IF(OR($P396="",$P396=0),1,$P396)-1)),INDIRECT(ADDRESS($B254,CC$2)&amp;":"&amp;ADDRESS($B254,CC$2+IF(OR($P396="",$P396=0),1,$P396)-1))))))</f>
        <v>12155.0625</v>
      </c>
      <c r="CD394" s="5">
        <f ca="1">IF(CD$4="",0,IF($P395=Lists!$AS$7,IF(CD$1/IF(OR($P396="",$P396=0),1,$P396)&lt;&gt;INT(CD$1/IF(OR($P396="",$P396=0),1,$P396)),0,SUMPRODUCT(INDIRECT(ADDRESS($B237,CD$2+1-IF(OR($P396="",$P396=0),1,$P396))&amp;":"&amp;ADDRESS($B237,CD$2)),INDIRECT(ADDRESS($B254,CD$2+1-IF(OR($P396="",$P396=0),1,$P396))&amp;":"&amp;ADDRESS($B254,CD$2)))),IF((CD$1-1)/IF(OR($P396="",$P396=0),1,$P396)&lt;&gt;INT((CD$1-1)/IF(OR($P396="",$P396=0),1,$P396)),0,SUMPRODUCT(INDIRECT(ADDRESS($B237,CD$2)&amp;":"&amp;ADDRESS($B237,CD$2+IF(OR($P396="",$P396=0),1,$P396)-1)),INDIRECT(ADDRESS($B254,CD$2)&amp;":"&amp;ADDRESS($B254,CD$2+IF(OR($P396="",$P396=0),1,$P396)-1))))))</f>
        <v>12155.0625</v>
      </c>
      <c r="CE394" s="5">
        <f ca="1">IF(CE$4="",0,IF($P395=Lists!$AS$7,IF(CE$1/IF(OR($P396="",$P396=0),1,$P396)&lt;&gt;INT(CE$1/IF(OR($P396="",$P396=0),1,$P396)),0,SUMPRODUCT(INDIRECT(ADDRESS($B237,CE$2+1-IF(OR($P396="",$P396=0),1,$P396))&amp;":"&amp;ADDRESS($B237,CE$2)),INDIRECT(ADDRESS($B254,CE$2+1-IF(OR($P396="",$P396=0),1,$P396))&amp;":"&amp;ADDRESS($B254,CE$2)))),IF((CE$1-1)/IF(OR($P396="",$P396=0),1,$P396)&lt;&gt;INT((CE$1-1)/IF(OR($P396="",$P396=0),1,$P396)),0,SUMPRODUCT(INDIRECT(ADDRESS($B237,CE$2)&amp;":"&amp;ADDRESS($B237,CE$2+IF(OR($P396="",$P396=0),1,$P396)-1)),INDIRECT(ADDRESS($B254,CE$2)&amp;":"&amp;ADDRESS($B254,CE$2+IF(OR($P396="",$P396=0),1,$P396)-1))))))</f>
        <v>12155.0625</v>
      </c>
      <c r="CF394" s="5">
        <f ca="1">IF(CF$4="",0,IF($P395=Lists!$AS$7,IF(CF$1/IF(OR($P396="",$P396=0),1,$P396)&lt;&gt;INT(CF$1/IF(OR($P396="",$P396=0),1,$P396)),0,SUMPRODUCT(INDIRECT(ADDRESS($B237,CF$2+1-IF(OR($P396="",$P396=0),1,$P396))&amp;":"&amp;ADDRESS($B237,CF$2)),INDIRECT(ADDRESS($B254,CF$2+1-IF(OR($P396="",$P396=0),1,$P396))&amp;":"&amp;ADDRESS($B254,CF$2)))),IF((CF$1-1)/IF(OR($P396="",$P396=0),1,$P396)&lt;&gt;INT((CF$1-1)/IF(OR($P396="",$P396=0),1,$P396)),0,SUMPRODUCT(INDIRECT(ADDRESS($B237,CF$2)&amp;":"&amp;ADDRESS($B237,CF$2+IF(OR($P396="",$P396=0),1,$P396)-1)),INDIRECT(ADDRESS($B254,CF$2)&amp;":"&amp;ADDRESS($B254,CF$2+IF(OR($P396="",$P396=0),1,$P396)-1))))))</f>
        <v>0</v>
      </c>
    </row>
    <row r="395" spans="2:84" x14ac:dyDescent="0.3">
      <c r="B395" s="13">
        <f>ROW()</f>
        <v>395</v>
      </c>
      <c r="H395" s="1" t="str">
        <f t="shared" si="555"/>
        <v>Оплата постоянных расходов</v>
      </c>
      <c r="I395" s="1" t="str">
        <f>I394</f>
        <v>Связь и Интернет</v>
      </c>
      <c r="J395" s="1" t="str">
        <f>Lists!$AS$4</f>
        <v>Способ оплаты</v>
      </c>
      <c r="M395" s="53" t="str">
        <f>$M$392</f>
        <v>из вып. списка</v>
      </c>
      <c r="O395" s="82"/>
      <c r="P395" s="84" t="s">
        <v>171</v>
      </c>
      <c r="Q395" s="90" t="s">
        <v>5</v>
      </c>
      <c r="W395" s="34"/>
    </row>
    <row r="396" spans="2:84" x14ac:dyDescent="0.3">
      <c r="B396" s="13">
        <f>ROW()</f>
        <v>396</v>
      </c>
      <c r="H396" s="1" t="str">
        <f t="shared" si="555"/>
        <v>Оплата постоянных расходов</v>
      </c>
      <c r="I396" s="1" t="str">
        <f>I394</f>
        <v>Связь и Интернет</v>
      </c>
      <c r="J396" s="1" t="str">
        <f>$J$393</f>
        <v>Количество оплачиваемых за раз периодов</v>
      </c>
      <c r="M396" s="53" t="str">
        <f>$M$393</f>
        <v>кол-во периодов</v>
      </c>
      <c r="O396" s="82"/>
      <c r="P396" s="84">
        <v>1</v>
      </c>
      <c r="W396" s="34"/>
    </row>
    <row r="397" spans="2:84" x14ac:dyDescent="0.3">
      <c r="B397" s="13">
        <f>ROW()</f>
        <v>397</v>
      </c>
      <c r="H397" s="1" t="str">
        <f t="shared" si="555"/>
        <v>Оплата постоянных расходов</v>
      </c>
      <c r="I397" s="1" t="s">
        <v>102</v>
      </c>
      <c r="M397" s="53" t="str">
        <f t="shared" ref="M397" si="556">$M$391</f>
        <v>руб</v>
      </c>
      <c r="U397" s="5">
        <f ca="1">SUM(INDIRECT(ADDRESS($B397,$X$2)&amp;":"&amp;ADDRESS($B397,$X$2-1+$P$8)))</f>
        <v>392313.1875</v>
      </c>
      <c r="X397" s="5">
        <f ca="1">IF(X$4="",0,IF($P398=Lists!$AS$7,IF(X$1/IF(OR($P399="",$P399=0),1,$P399)&lt;&gt;INT(X$1/IF(OR($P399="",$P399=0),1,$P399)),0,SUMPRODUCT(INDIRECT(ADDRESS($B240,X$2+1-IF(OR($P399="",$P399=0),1,$P399))&amp;":"&amp;ADDRESS($B240,X$2)),INDIRECT(ADDRESS($B257,X$2+1-IF(OR($P399="",$P399=0),1,$P399))&amp;":"&amp;ADDRESS($B257,X$2)))),IF((X$1-1)/IF(OR($P399="",$P399=0),1,$P399)&lt;&gt;INT((X$1-1)/IF(OR($P399="",$P399=0),1,$P399)),0,SUMPRODUCT(INDIRECT(ADDRESS($B240,X$2)&amp;":"&amp;ADDRESS($B240,X$2+IF(OR($P399="",$P399=0),1,$P399)-1)),INDIRECT(ADDRESS($B257,X$2)&amp;":"&amp;ADDRESS($B257,X$2+IF(OR($P399="",$P399=0),1,$P399)-1))))))</f>
        <v>5000</v>
      </c>
      <c r="Y397" s="5">
        <f ca="1">IF(Y$4="",0,IF($P398=Lists!$AS$7,IF(Y$1/IF(OR($P399="",$P399=0),1,$P399)&lt;&gt;INT(Y$1/IF(OR($P399="",$P399=0),1,$P399)),0,SUMPRODUCT(INDIRECT(ADDRESS($B240,Y$2+1-IF(OR($P399="",$P399=0),1,$P399))&amp;":"&amp;ADDRESS($B240,Y$2)),INDIRECT(ADDRESS($B257,Y$2+1-IF(OR($P399="",$P399=0),1,$P399))&amp;":"&amp;ADDRESS($B257,Y$2)))),IF((Y$1-1)/IF(OR($P399="",$P399=0),1,$P399)&lt;&gt;INT((Y$1-1)/IF(OR($P399="",$P399=0),1,$P399)),0,SUMPRODUCT(INDIRECT(ADDRESS($B240,Y$2)&amp;":"&amp;ADDRESS($B240,Y$2+IF(OR($P399="",$P399=0),1,$P399)-1)),INDIRECT(ADDRESS($B257,Y$2)&amp;":"&amp;ADDRESS($B257,Y$2+IF(OR($P399="",$P399=0),1,$P399)-1))))))</f>
        <v>5000</v>
      </c>
      <c r="Z397" s="5">
        <f ca="1">IF(Z$4="",0,IF($P398=Lists!$AS$7,IF(Z$1/IF(OR($P399="",$P399=0),1,$P399)&lt;&gt;INT(Z$1/IF(OR($P399="",$P399=0),1,$P399)),0,SUMPRODUCT(INDIRECT(ADDRESS($B240,Z$2+1-IF(OR($P399="",$P399=0),1,$P399))&amp;":"&amp;ADDRESS($B240,Z$2)),INDIRECT(ADDRESS($B257,Z$2+1-IF(OR($P399="",$P399=0),1,$P399))&amp;":"&amp;ADDRESS($B257,Z$2)))),IF((Z$1-1)/IF(OR($P399="",$P399=0),1,$P399)&lt;&gt;INT((Z$1-1)/IF(OR($P399="",$P399=0),1,$P399)),0,SUMPRODUCT(INDIRECT(ADDRESS($B240,Z$2)&amp;":"&amp;ADDRESS($B240,Z$2+IF(OR($P399="",$P399=0),1,$P399)-1)),INDIRECT(ADDRESS($B257,Z$2)&amp;":"&amp;ADDRESS($B257,Z$2+IF(OR($P399="",$P399=0),1,$P399)-1))))))</f>
        <v>5000</v>
      </c>
      <c r="AA397" s="5">
        <f ca="1">IF(AA$4="",0,IF($P398=Lists!$AS$7,IF(AA$1/IF(OR($P399="",$P399=0),1,$P399)&lt;&gt;INT(AA$1/IF(OR($P399="",$P399=0),1,$P399)),0,SUMPRODUCT(INDIRECT(ADDRESS($B240,AA$2+1-IF(OR($P399="",$P399=0),1,$P399))&amp;":"&amp;ADDRESS($B240,AA$2)),INDIRECT(ADDRESS($B257,AA$2+1-IF(OR($P399="",$P399=0),1,$P399))&amp;":"&amp;ADDRESS($B257,AA$2)))),IF((AA$1-1)/IF(OR($P399="",$P399=0),1,$P399)&lt;&gt;INT((AA$1-1)/IF(OR($P399="",$P399=0),1,$P399)),0,SUMPRODUCT(INDIRECT(ADDRESS($B240,AA$2)&amp;":"&amp;ADDRESS($B240,AA$2+IF(OR($P399="",$P399=0),1,$P399)-1)),INDIRECT(ADDRESS($B257,AA$2)&amp;":"&amp;ADDRESS($B257,AA$2+IF(OR($P399="",$P399=0),1,$P399)-1))))))</f>
        <v>5000</v>
      </c>
      <c r="AB397" s="5">
        <f ca="1">IF(AB$4="",0,IF($P398=Lists!$AS$7,IF(AB$1/IF(OR($P399="",$P399=0),1,$P399)&lt;&gt;INT(AB$1/IF(OR($P399="",$P399=0),1,$P399)),0,SUMPRODUCT(INDIRECT(ADDRESS($B240,AB$2+1-IF(OR($P399="",$P399=0),1,$P399))&amp;":"&amp;ADDRESS($B240,AB$2)),INDIRECT(ADDRESS($B257,AB$2+1-IF(OR($P399="",$P399=0),1,$P399))&amp;":"&amp;ADDRESS($B257,AB$2)))),IF((AB$1-1)/IF(OR($P399="",$P399=0),1,$P399)&lt;&gt;INT((AB$1-1)/IF(OR($P399="",$P399=0),1,$P399)),0,SUMPRODUCT(INDIRECT(ADDRESS($B240,AB$2)&amp;":"&amp;ADDRESS($B240,AB$2+IF(OR($P399="",$P399=0),1,$P399)-1)),INDIRECT(ADDRESS($B257,AB$2)&amp;":"&amp;ADDRESS($B257,AB$2+IF(OR($P399="",$P399=0),1,$P399)-1))))))</f>
        <v>5000</v>
      </c>
      <c r="AC397" s="5">
        <f ca="1">IF(AC$4="",0,IF($P398=Lists!$AS$7,IF(AC$1/IF(OR($P399="",$P399=0),1,$P399)&lt;&gt;INT(AC$1/IF(OR($P399="",$P399=0),1,$P399)),0,SUMPRODUCT(INDIRECT(ADDRESS($B240,AC$2+1-IF(OR($P399="",$P399=0),1,$P399))&amp;":"&amp;ADDRESS($B240,AC$2)),INDIRECT(ADDRESS($B257,AC$2+1-IF(OR($P399="",$P399=0),1,$P399))&amp;":"&amp;ADDRESS($B257,AC$2)))),IF((AC$1-1)/IF(OR($P399="",$P399=0),1,$P399)&lt;&gt;INT((AC$1-1)/IF(OR($P399="",$P399=0),1,$P399)),0,SUMPRODUCT(INDIRECT(ADDRESS($B240,AC$2)&amp;":"&amp;ADDRESS($B240,AC$2+IF(OR($P399="",$P399=0),1,$P399)-1)),INDIRECT(ADDRESS($B257,AC$2)&amp;":"&amp;ADDRESS($B257,AC$2+IF(OR($P399="",$P399=0),1,$P399)-1))))))</f>
        <v>5000</v>
      </c>
      <c r="AD397" s="5">
        <f ca="1">IF(AD$4="",0,IF($P398=Lists!$AS$7,IF(AD$1/IF(OR($P399="",$P399=0),1,$P399)&lt;&gt;INT(AD$1/IF(OR($P399="",$P399=0),1,$P399)),0,SUMPRODUCT(INDIRECT(ADDRESS($B240,AD$2+1-IF(OR($P399="",$P399=0),1,$P399))&amp;":"&amp;ADDRESS($B240,AD$2)),INDIRECT(ADDRESS($B257,AD$2+1-IF(OR($P399="",$P399=0),1,$P399))&amp;":"&amp;ADDRESS($B257,AD$2)))),IF((AD$1-1)/IF(OR($P399="",$P399=0),1,$P399)&lt;&gt;INT((AD$1-1)/IF(OR($P399="",$P399=0),1,$P399)),0,SUMPRODUCT(INDIRECT(ADDRESS($B240,AD$2)&amp;":"&amp;ADDRESS($B240,AD$2+IF(OR($P399="",$P399=0),1,$P399)-1)),INDIRECT(ADDRESS($B257,AD$2)&amp;":"&amp;ADDRESS($B257,AD$2+IF(OR($P399="",$P399=0),1,$P399)-1))))))</f>
        <v>5000</v>
      </c>
      <c r="AE397" s="5">
        <f ca="1">IF(AE$4="",0,IF($P398=Lists!$AS$7,IF(AE$1/IF(OR($P399="",$P399=0),1,$P399)&lt;&gt;INT(AE$1/IF(OR($P399="",$P399=0),1,$P399)),0,SUMPRODUCT(INDIRECT(ADDRESS($B240,AE$2+1-IF(OR($P399="",$P399=0),1,$P399))&amp;":"&amp;ADDRESS($B240,AE$2)),INDIRECT(ADDRESS($B257,AE$2+1-IF(OR($P399="",$P399=0),1,$P399))&amp;":"&amp;ADDRESS($B257,AE$2)))),IF((AE$1-1)/IF(OR($P399="",$P399=0),1,$P399)&lt;&gt;INT((AE$1-1)/IF(OR($P399="",$P399=0),1,$P399)),0,SUMPRODUCT(INDIRECT(ADDRESS($B240,AE$2)&amp;":"&amp;ADDRESS($B240,AE$2+IF(OR($P399="",$P399=0),1,$P399)-1)),INDIRECT(ADDRESS($B257,AE$2)&amp;":"&amp;ADDRESS($B257,AE$2+IF(OR($P399="",$P399=0),1,$P399)-1))))))</f>
        <v>5000</v>
      </c>
      <c r="AF397" s="5">
        <f ca="1">IF(AF$4="",0,IF($P398=Lists!$AS$7,IF(AF$1/IF(OR($P399="",$P399=0),1,$P399)&lt;&gt;INT(AF$1/IF(OR($P399="",$P399=0),1,$P399)),0,SUMPRODUCT(INDIRECT(ADDRESS($B240,AF$2+1-IF(OR($P399="",$P399=0),1,$P399))&amp;":"&amp;ADDRESS($B240,AF$2)),INDIRECT(ADDRESS($B257,AF$2+1-IF(OR($P399="",$P399=0),1,$P399))&amp;":"&amp;ADDRESS($B257,AF$2)))),IF((AF$1-1)/IF(OR($P399="",$P399=0),1,$P399)&lt;&gt;INT((AF$1-1)/IF(OR($P399="",$P399=0),1,$P399)),0,SUMPRODUCT(INDIRECT(ADDRESS($B240,AF$2)&amp;":"&amp;ADDRESS($B240,AF$2+IF(OR($P399="",$P399=0),1,$P399)-1)),INDIRECT(ADDRESS($B257,AF$2)&amp;":"&amp;ADDRESS($B257,AF$2+IF(OR($P399="",$P399=0),1,$P399)-1))))))</f>
        <v>5000</v>
      </c>
      <c r="AG397" s="5">
        <f ca="1">IF(AG$4="",0,IF($P398=Lists!$AS$7,IF(AG$1/IF(OR($P399="",$P399=0),1,$P399)&lt;&gt;INT(AG$1/IF(OR($P399="",$P399=0),1,$P399)),0,SUMPRODUCT(INDIRECT(ADDRESS($B240,AG$2+1-IF(OR($P399="",$P399=0),1,$P399))&amp;":"&amp;ADDRESS($B240,AG$2)),INDIRECT(ADDRESS($B257,AG$2+1-IF(OR($P399="",$P399=0),1,$P399))&amp;":"&amp;ADDRESS($B257,AG$2)))),IF((AG$1-1)/IF(OR($P399="",$P399=0),1,$P399)&lt;&gt;INT((AG$1-1)/IF(OR($P399="",$P399=0),1,$P399)),0,SUMPRODUCT(INDIRECT(ADDRESS($B240,AG$2)&amp;":"&amp;ADDRESS($B240,AG$2+IF(OR($P399="",$P399=0),1,$P399)-1)),INDIRECT(ADDRESS($B257,AG$2)&amp;":"&amp;ADDRESS($B257,AG$2+IF(OR($P399="",$P399=0),1,$P399)-1))))))</f>
        <v>5000</v>
      </c>
      <c r="AH397" s="5">
        <f ca="1">IF(AH$4="",0,IF($P398=Lists!$AS$7,IF(AH$1/IF(OR($P399="",$P399=0),1,$P399)&lt;&gt;INT(AH$1/IF(OR($P399="",$P399=0),1,$P399)),0,SUMPRODUCT(INDIRECT(ADDRESS($B240,AH$2+1-IF(OR($P399="",$P399=0),1,$P399))&amp;":"&amp;ADDRESS($B240,AH$2)),INDIRECT(ADDRESS($B257,AH$2+1-IF(OR($P399="",$P399=0),1,$P399))&amp;":"&amp;ADDRESS($B257,AH$2)))),IF((AH$1-1)/IF(OR($P399="",$P399=0),1,$P399)&lt;&gt;INT((AH$1-1)/IF(OR($P399="",$P399=0),1,$P399)),0,SUMPRODUCT(INDIRECT(ADDRESS($B240,AH$2)&amp;":"&amp;ADDRESS($B240,AH$2+IF(OR($P399="",$P399=0),1,$P399)-1)),INDIRECT(ADDRESS($B257,AH$2)&amp;":"&amp;ADDRESS($B257,AH$2+IF(OR($P399="",$P399=0),1,$P399)-1))))))</f>
        <v>5000</v>
      </c>
      <c r="AI397" s="5">
        <f ca="1">IF(AI$4="",0,IF($P398=Lists!$AS$7,IF(AI$1/IF(OR($P399="",$P399=0),1,$P399)&lt;&gt;INT(AI$1/IF(OR($P399="",$P399=0),1,$P399)),0,SUMPRODUCT(INDIRECT(ADDRESS($B240,AI$2+1-IF(OR($P399="",$P399=0),1,$P399))&amp;":"&amp;ADDRESS($B240,AI$2)),INDIRECT(ADDRESS($B257,AI$2+1-IF(OR($P399="",$P399=0),1,$P399))&amp;":"&amp;ADDRESS($B257,AI$2)))),IF((AI$1-1)/IF(OR($P399="",$P399=0),1,$P399)&lt;&gt;INT((AI$1-1)/IF(OR($P399="",$P399=0),1,$P399)),0,SUMPRODUCT(INDIRECT(ADDRESS($B240,AI$2)&amp;":"&amp;ADDRESS($B240,AI$2+IF(OR($P399="",$P399=0),1,$P399)-1)),INDIRECT(ADDRESS($B257,AI$2)&amp;":"&amp;ADDRESS($B257,AI$2+IF(OR($P399="",$P399=0),1,$P399)-1))))))</f>
        <v>5000</v>
      </c>
      <c r="AJ397" s="5">
        <f ca="1">IF(AJ$4="",0,IF($P398=Lists!$AS$7,IF(AJ$1/IF(OR($P399="",$P399=0),1,$P399)&lt;&gt;INT(AJ$1/IF(OR($P399="",$P399=0),1,$P399)),0,SUMPRODUCT(INDIRECT(ADDRESS($B240,AJ$2+1-IF(OR($P399="",$P399=0),1,$P399))&amp;":"&amp;ADDRESS($B240,AJ$2)),INDIRECT(ADDRESS($B257,AJ$2+1-IF(OR($P399="",$P399=0),1,$P399))&amp;":"&amp;ADDRESS($B257,AJ$2)))),IF((AJ$1-1)/IF(OR($P399="",$P399=0),1,$P399)&lt;&gt;INT((AJ$1-1)/IF(OR($P399="",$P399=0),1,$P399)),0,SUMPRODUCT(INDIRECT(ADDRESS($B240,AJ$2)&amp;":"&amp;ADDRESS($B240,AJ$2+IF(OR($P399="",$P399=0),1,$P399)-1)),INDIRECT(ADDRESS($B257,AJ$2)&amp;":"&amp;ADDRESS($B257,AJ$2+IF(OR($P399="",$P399=0),1,$P399)-1))))))</f>
        <v>5250</v>
      </c>
      <c r="AK397" s="5">
        <f ca="1">IF(AK$4="",0,IF($P398=Lists!$AS$7,IF(AK$1/IF(OR($P399="",$P399=0),1,$P399)&lt;&gt;INT(AK$1/IF(OR($P399="",$P399=0),1,$P399)),0,SUMPRODUCT(INDIRECT(ADDRESS($B240,AK$2+1-IF(OR($P399="",$P399=0),1,$P399))&amp;":"&amp;ADDRESS($B240,AK$2)),INDIRECT(ADDRESS($B257,AK$2+1-IF(OR($P399="",$P399=0),1,$P399))&amp;":"&amp;ADDRESS($B257,AK$2)))),IF((AK$1-1)/IF(OR($P399="",$P399=0),1,$P399)&lt;&gt;INT((AK$1-1)/IF(OR($P399="",$P399=0),1,$P399)),0,SUMPRODUCT(INDIRECT(ADDRESS($B240,AK$2)&amp;":"&amp;ADDRESS($B240,AK$2+IF(OR($P399="",$P399=0),1,$P399)-1)),INDIRECT(ADDRESS($B257,AK$2)&amp;":"&amp;ADDRESS($B257,AK$2+IF(OR($P399="",$P399=0),1,$P399)-1))))))</f>
        <v>5250</v>
      </c>
      <c r="AL397" s="5">
        <f ca="1">IF(AL$4="",0,IF($P398=Lists!$AS$7,IF(AL$1/IF(OR($P399="",$P399=0),1,$P399)&lt;&gt;INT(AL$1/IF(OR($P399="",$P399=0),1,$P399)),0,SUMPRODUCT(INDIRECT(ADDRESS($B240,AL$2+1-IF(OR($P399="",$P399=0),1,$P399))&amp;":"&amp;ADDRESS($B240,AL$2)),INDIRECT(ADDRESS($B257,AL$2+1-IF(OR($P399="",$P399=0),1,$P399))&amp;":"&amp;ADDRESS($B257,AL$2)))),IF((AL$1-1)/IF(OR($P399="",$P399=0),1,$P399)&lt;&gt;INT((AL$1-1)/IF(OR($P399="",$P399=0),1,$P399)),0,SUMPRODUCT(INDIRECT(ADDRESS($B240,AL$2)&amp;":"&amp;ADDRESS($B240,AL$2+IF(OR($P399="",$P399=0),1,$P399)-1)),INDIRECT(ADDRESS($B257,AL$2)&amp;":"&amp;ADDRESS($B257,AL$2+IF(OR($P399="",$P399=0),1,$P399)-1))))))</f>
        <v>5250</v>
      </c>
      <c r="AM397" s="5">
        <f ca="1">IF(AM$4="",0,IF($P398=Lists!$AS$7,IF(AM$1/IF(OR($P399="",$P399=0),1,$P399)&lt;&gt;INT(AM$1/IF(OR($P399="",$P399=0),1,$P399)),0,SUMPRODUCT(INDIRECT(ADDRESS($B240,AM$2+1-IF(OR($P399="",$P399=0),1,$P399))&amp;":"&amp;ADDRESS($B240,AM$2)),INDIRECT(ADDRESS($B257,AM$2+1-IF(OR($P399="",$P399=0),1,$P399))&amp;":"&amp;ADDRESS($B257,AM$2)))),IF((AM$1-1)/IF(OR($P399="",$P399=0),1,$P399)&lt;&gt;INT((AM$1-1)/IF(OR($P399="",$P399=0),1,$P399)),0,SUMPRODUCT(INDIRECT(ADDRESS($B240,AM$2)&amp;":"&amp;ADDRESS($B240,AM$2+IF(OR($P399="",$P399=0),1,$P399)-1)),INDIRECT(ADDRESS($B257,AM$2)&amp;":"&amp;ADDRESS($B257,AM$2+IF(OR($P399="",$P399=0),1,$P399)-1))))))</f>
        <v>5250</v>
      </c>
      <c r="AN397" s="5">
        <f ca="1">IF(AN$4="",0,IF($P398=Lists!$AS$7,IF(AN$1/IF(OR($P399="",$P399=0),1,$P399)&lt;&gt;INT(AN$1/IF(OR($P399="",$P399=0),1,$P399)),0,SUMPRODUCT(INDIRECT(ADDRESS($B240,AN$2+1-IF(OR($P399="",$P399=0),1,$P399))&amp;":"&amp;ADDRESS($B240,AN$2)),INDIRECT(ADDRESS($B257,AN$2+1-IF(OR($P399="",$P399=0),1,$P399))&amp;":"&amp;ADDRESS($B257,AN$2)))),IF((AN$1-1)/IF(OR($P399="",$P399=0),1,$P399)&lt;&gt;INT((AN$1-1)/IF(OR($P399="",$P399=0),1,$P399)),0,SUMPRODUCT(INDIRECT(ADDRESS($B240,AN$2)&amp;":"&amp;ADDRESS($B240,AN$2+IF(OR($P399="",$P399=0),1,$P399)-1)),INDIRECT(ADDRESS($B257,AN$2)&amp;":"&amp;ADDRESS($B257,AN$2+IF(OR($P399="",$P399=0),1,$P399)-1))))))</f>
        <v>5250</v>
      </c>
      <c r="AO397" s="5">
        <f ca="1">IF(AO$4="",0,IF($P398=Lists!$AS$7,IF(AO$1/IF(OR($P399="",$P399=0),1,$P399)&lt;&gt;INT(AO$1/IF(OR($P399="",$P399=0),1,$P399)),0,SUMPRODUCT(INDIRECT(ADDRESS($B240,AO$2+1-IF(OR($P399="",$P399=0),1,$P399))&amp;":"&amp;ADDRESS($B240,AO$2)),INDIRECT(ADDRESS($B257,AO$2+1-IF(OR($P399="",$P399=0),1,$P399))&amp;":"&amp;ADDRESS($B257,AO$2)))),IF((AO$1-1)/IF(OR($P399="",$P399=0),1,$P399)&lt;&gt;INT((AO$1-1)/IF(OR($P399="",$P399=0),1,$P399)),0,SUMPRODUCT(INDIRECT(ADDRESS($B240,AO$2)&amp;":"&amp;ADDRESS($B240,AO$2+IF(OR($P399="",$P399=0),1,$P399)-1)),INDIRECT(ADDRESS($B257,AO$2)&amp;":"&amp;ADDRESS($B257,AO$2+IF(OR($P399="",$P399=0),1,$P399)-1))))))</f>
        <v>5250</v>
      </c>
      <c r="AP397" s="5">
        <f ca="1">IF(AP$4="",0,IF($P398=Lists!$AS$7,IF(AP$1/IF(OR($P399="",$P399=0),1,$P399)&lt;&gt;INT(AP$1/IF(OR($P399="",$P399=0),1,$P399)),0,SUMPRODUCT(INDIRECT(ADDRESS($B240,AP$2+1-IF(OR($P399="",$P399=0),1,$P399))&amp;":"&amp;ADDRESS($B240,AP$2)),INDIRECT(ADDRESS($B257,AP$2+1-IF(OR($P399="",$P399=0),1,$P399))&amp;":"&amp;ADDRESS($B257,AP$2)))),IF((AP$1-1)/IF(OR($P399="",$P399=0),1,$P399)&lt;&gt;INT((AP$1-1)/IF(OR($P399="",$P399=0),1,$P399)),0,SUMPRODUCT(INDIRECT(ADDRESS($B240,AP$2)&amp;":"&amp;ADDRESS($B240,AP$2+IF(OR($P399="",$P399=0),1,$P399)-1)),INDIRECT(ADDRESS($B257,AP$2)&amp;":"&amp;ADDRESS($B257,AP$2+IF(OR($P399="",$P399=0),1,$P399)-1))))))</f>
        <v>5250</v>
      </c>
      <c r="AQ397" s="5">
        <f ca="1">IF(AQ$4="",0,IF($P398=Lists!$AS$7,IF(AQ$1/IF(OR($P399="",$P399=0),1,$P399)&lt;&gt;INT(AQ$1/IF(OR($P399="",$P399=0),1,$P399)),0,SUMPRODUCT(INDIRECT(ADDRESS($B240,AQ$2+1-IF(OR($P399="",$P399=0),1,$P399))&amp;":"&amp;ADDRESS($B240,AQ$2)),INDIRECT(ADDRESS($B257,AQ$2+1-IF(OR($P399="",$P399=0),1,$P399))&amp;":"&amp;ADDRESS($B257,AQ$2)))),IF((AQ$1-1)/IF(OR($P399="",$P399=0),1,$P399)&lt;&gt;INT((AQ$1-1)/IF(OR($P399="",$P399=0),1,$P399)),0,SUMPRODUCT(INDIRECT(ADDRESS($B240,AQ$2)&amp;":"&amp;ADDRESS($B240,AQ$2+IF(OR($P399="",$P399=0),1,$P399)-1)),INDIRECT(ADDRESS($B257,AQ$2)&amp;":"&amp;ADDRESS($B257,AQ$2+IF(OR($P399="",$P399=0),1,$P399)-1))))))</f>
        <v>5250</v>
      </c>
      <c r="AR397" s="5">
        <f ca="1">IF(AR$4="",0,IF($P398=Lists!$AS$7,IF(AR$1/IF(OR($P399="",$P399=0),1,$P399)&lt;&gt;INT(AR$1/IF(OR($P399="",$P399=0),1,$P399)),0,SUMPRODUCT(INDIRECT(ADDRESS($B240,AR$2+1-IF(OR($P399="",$P399=0),1,$P399))&amp;":"&amp;ADDRESS($B240,AR$2)),INDIRECT(ADDRESS($B257,AR$2+1-IF(OR($P399="",$P399=0),1,$P399))&amp;":"&amp;ADDRESS($B257,AR$2)))),IF((AR$1-1)/IF(OR($P399="",$P399=0),1,$P399)&lt;&gt;INT((AR$1-1)/IF(OR($P399="",$P399=0),1,$P399)),0,SUMPRODUCT(INDIRECT(ADDRESS($B240,AR$2)&amp;":"&amp;ADDRESS($B240,AR$2+IF(OR($P399="",$P399=0),1,$P399)-1)),INDIRECT(ADDRESS($B257,AR$2)&amp;":"&amp;ADDRESS($B257,AR$2+IF(OR($P399="",$P399=0),1,$P399)-1))))))</f>
        <v>5250</v>
      </c>
      <c r="AS397" s="5">
        <f ca="1">IF(AS$4="",0,IF($P398=Lists!$AS$7,IF(AS$1/IF(OR($P399="",$P399=0),1,$P399)&lt;&gt;INT(AS$1/IF(OR($P399="",$P399=0),1,$P399)),0,SUMPRODUCT(INDIRECT(ADDRESS($B240,AS$2+1-IF(OR($P399="",$P399=0),1,$P399))&amp;":"&amp;ADDRESS($B240,AS$2)),INDIRECT(ADDRESS($B257,AS$2+1-IF(OR($P399="",$P399=0),1,$P399))&amp;":"&amp;ADDRESS($B257,AS$2)))),IF((AS$1-1)/IF(OR($P399="",$P399=0),1,$P399)&lt;&gt;INT((AS$1-1)/IF(OR($P399="",$P399=0),1,$P399)),0,SUMPRODUCT(INDIRECT(ADDRESS($B240,AS$2)&amp;":"&amp;ADDRESS($B240,AS$2+IF(OR($P399="",$P399=0),1,$P399)-1)),INDIRECT(ADDRESS($B257,AS$2)&amp;":"&amp;ADDRESS($B257,AS$2+IF(OR($P399="",$P399=0),1,$P399)-1))))))</f>
        <v>5250</v>
      </c>
      <c r="AT397" s="5">
        <f ca="1">IF(AT$4="",0,IF($P398=Lists!$AS$7,IF(AT$1/IF(OR($P399="",$P399=0),1,$P399)&lt;&gt;INT(AT$1/IF(OR($P399="",$P399=0),1,$P399)),0,SUMPRODUCT(INDIRECT(ADDRESS($B240,AT$2+1-IF(OR($P399="",$P399=0),1,$P399))&amp;":"&amp;ADDRESS($B240,AT$2)),INDIRECT(ADDRESS($B257,AT$2+1-IF(OR($P399="",$P399=0),1,$P399))&amp;":"&amp;ADDRESS($B257,AT$2)))),IF((AT$1-1)/IF(OR($P399="",$P399=0),1,$P399)&lt;&gt;INT((AT$1-1)/IF(OR($P399="",$P399=0),1,$P399)),0,SUMPRODUCT(INDIRECT(ADDRESS($B240,AT$2)&amp;":"&amp;ADDRESS($B240,AT$2+IF(OR($P399="",$P399=0),1,$P399)-1)),INDIRECT(ADDRESS($B257,AT$2)&amp;":"&amp;ADDRESS($B257,AT$2+IF(OR($P399="",$P399=0),1,$P399)-1))))))</f>
        <v>5250</v>
      </c>
      <c r="AU397" s="5">
        <f ca="1">IF(AU$4="",0,IF($P398=Lists!$AS$7,IF(AU$1/IF(OR($P399="",$P399=0),1,$P399)&lt;&gt;INT(AU$1/IF(OR($P399="",$P399=0),1,$P399)),0,SUMPRODUCT(INDIRECT(ADDRESS($B240,AU$2+1-IF(OR($P399="",$P399=0),1,$P399))&amp;":"&amp;ADDRESS($B240,AU$2)),INDIRECT(ADDRESS($B257,AU$2+1-IF(OR($P399="",$P399=0),1,$P399))&amp;":"&amp;ADDRESS($B257,AU$2)))),IF((AU$1-1)/IF(OR($P399="",$P399=0),1,$P399)&lt;&gt;INT((AU$1-1)/IF(OR($P399="",$P399=0),1,$P399)),0,SUMPRODUCT(INDIRECT(ADDRESS($B240,AU$2)&amp;":"&amp;ADDRESS($B240,AU$2+IF(OR($P399="",$P399=0),1,$P399)-1)),INDIRECT(ADDRESS($B257,AU$2)&amp;":"&amp;ADDRESS($B257,AU$2+IF(OR($P399="",$P399=0),1,$P399)-1))))))</f>
        <v>5250</v>
      </c>
      <c r="AV397" s="5">
        <f ca="1">IF(AV$4="",0,IF($P398=Lists!$AS$7,IF(AV$1/IF(OR($P399="",$P399=0),1,$P399)&lt;&gt;INT(AV$1/IF(OR($P399="",$P399=0),1,$P399)),0,SUMPRODUCT(INDIRECT(ADDRESS($B240,AV$2+1-IF(OR($P399="",$P399=0),1,$P399))&amp;":"&amp;ADDRESS($B240,AV$2)),INDIRECT(ADDRESS($B257,AV$2+1-IF(OR($P399="",$P399=0),1,$P399))&amp;":"&amp;ADDRESS($B257,AV$2)))),IF((AV$1-1)/IF(OR($P399="",$P399=0),1,$P399)&lt;&gt;INT((AV$1-1)/IF(OR($P399="",$P399=0),1,$P399)),0,SUMPRODUCT(INDIRECT(ADDRESS($B240,AV$2)&amp;":"&amp;ADDRESS($B240,AV$2+IF(OR($P399="",$P399=0),1,$P399)-1)),INDIRECT(ADDRESS($B257,AV$2)&amp;":"&amp;ADDRESS($B257,AV$2+IF(OR($P399="",$P399=0),1,$P399)-1))))))</f>
        <v>5512.5</v>
      </c>
      <c r="AW397" s="5">
        <f ca="1">IF(AW$4="",0,IF($P398=Lists!$AS$7,IF(AW$1/IF(OR($P399="",$P399=0),1,$P399)&lt;&gt;INT(AW$1/IF(OR($P399="",$P399=0),1,$P399)),0,SUMPRODUCT(INDIRECT(ADDRESS($B240,AW$2+1-IF(OR($P399="",$P399=0),1,$P399))&amp;":"&amp;ADDRESS($B240,AW$2)),INDIRECT(ADDRESS($B257,AW$2+1-IF(OR($P399="",$P399=0),1,$P399))&amp;":"&amp;ADDRESS($B257,AW$2)))),IF((AW$1-1)/IF(OR($P399="",$P399=0),1,$P399)&lt;&gt;INT((AW$1-1)/IF(OR($P399="",$P399=0),1,$P399)),0,SUMPRODUCT(INDIRECT(ADDRESS($B240,AW$2)&amp;":"&amp;ADDRESS($B240,AW$2+IF(OR($P399="",$P399=0),1,$P399)-1)),INDIRECT(ADDRESS($B257,AW$2)&amp;":"&amp;ADDRESS($B257,AW$2+IF(OR($P399="",$P399=0),1,$P399)-1))))))</f>
        <v>5512.5</v>
      </c>
      <c r="AX397" s="5">
        <f ca="1">IF(AX$4="",0,IF($P398=Lists!$AS$7,IF(AX$1/IF(OR($P399="",$P399=0),1,$P399)&lt;&gt;INT(AX$1/IF(OR($P399="",$P399=0),1,$P399)),0,SUMPRODUCT(INDIRECT(ADDRESS($B240,AX$2+1-IF(OR($P399="",$P399=0),1,$P399))&amp;":"&amp;ADDRESS($B240,AX$2)),INDIRECT(ADDRESS($B257,AX$2+1-IF(OR($P399="",$P399=0),1,$P399))&amp;":"&amp;ADDRESS($B257,AX$2)))),IF((AX$1-1)/IF(OR($P399="",$P399=0),1,$P399)&lt;&gt;INT((AX$1-1)/IF(OR($P399="",$P399=0),1,$P399)),0,SUMPRODUCT(INDIRECT(ADDRESS($B240,AX$2)&amp;":"&amp;ADDRESS($B240,AX$2+IF(OR($P399="",$P399=0),1,$P399)-1)),INDIRECT(ADDRESS($B257,AX$2)&amp;":"&amp;ADDRESS($B257,AX$2+IF(OR($P399="",$P399=0),1,$P399)-1))))))</f>
        <v>5512.5</v>
      </c>
      <c r="AY397" s="5">
        <f ca="1">IF(AY$4="",0,IF($P398=Lists!$AS$7,IF(AY$1/IF(OR($P399="",$P399=0),1,$P399)&lt;&gt;INT(AY$1/IF(OR($P399="",$P399=0),1,$P399)),0,SUMPRODUCT(INDIRECT(ADDRESS($B240,AY$2+1-IF(OR($P399="",$P399=0),1,$P399))&amp;":"&amp;ADDRESS($B240,AY$2)),INDIRECT(ADDRESS($B257,AY$2+1-IF(OR($P399="",$P399=0),1,$P399))&amp;":"&amp;ADDRESS($B257,AY$2)))),IF((AY$1-1)/IF(OR($P399="",$P399=0),1,$P399)&lt;&gt;INT((AY$1-1)/IF(OR($P399="",$P399=0),1,$P399)),0,SUMPRODUCT(INDIRECT(ADDRESS($B240,AY$2)&amp;":"&amp;ADDRESS($B240,AY$2+IF(OR($P399="",$P399=0),1,$P399)-1)),INDIRECT(ADDRESS($B257,AY$2)&amp;":"&amp;ADDRESS($B257,AY$2+IF(OR($P399="",$P399=0),1,$P399)-1))))))</f>
        <v>5512.5</v>
      </c>
      <c r="AZ397" s="5">
        <f ca="1">IF(AZ$4="",0,IF($P398=Lists!$AS$7,IF(AZ$1/IF(OR($P399="",$P399=0),1,$P399)&lt;&gt;INT(AZ$1/IF(OR($P399="",$P399=0),1,$P399)),0,SUMPRODUCT(INDIRECT(ADDRESS($B240,AZ$2+1-IF(OR($P399="",$P399=0),1,$P399))&amp;":"&amp;ADDRESS($B240,AZ$2)),INDIRECT(ADDRESS($B257,AZ$2+1-IF(OR($P399="",$P399=0),1,$P399))&amp;":"&amp;ADDRESS($B257,AZ$2)))),IF((AZ$1-1)/IF(OR($P399="",$P399=0),1,$P399)&lt;&gt;INT((AZ$1-1)/IF(OR($P399="",$P399=0),1,$P399)),0,SUMPRODUCT(INDIRECT(ADDRESS($B240,AZ$2)&amp;":"&amp;ADDRESS($B240,AZ$2+IF(OR($P399="",$P399=0),1,$P399)-1)),INDIRECT(ADDRESS($B257,AZ$2)&amp;":"&amp;ADDRESS($B257,AZ$2+IF(OR($P399="",$P399=0),1,$P399)-1))))))</f>
        <v>5512.5</v>
      </c>
      <c r="BA397" s="5">
        <f ca="1">IF(BA$4="",0,IF($P398=Lists!$AS$7,IF(BA$1/IF(OR($P399="",$P399=0),1,$P399)&lt;&gt;INT(BA$1/IF(OR($P399="",$P399=0),1,$P399)),0,SUMPRODUCT(INDIRECT(ADDRESS($B240,BA$2+1-IF(OR($P399="",$P399=0),1,$P399))&amp;":"&amp;ADDRESS($B240,BA$2)),INDIRECT(ADDRESS($B257,BA$2+1-IF(OR($P399="",$P399=0),1,$P399))&amp;":"&amp;ADDRESS($B257,BA$2)))),IF((BA$1-1)/IF(OR($P399="",$P399=0),1,$P399)&lt;&gt;INT((BA$1-1)/IF(OR($P399="",$P399=0),1,$P399)),0,SUMPRODUCT(INDIRECT(ADDRESS($B240,BA$2)&amp;":"&amp;ADDRESS($B240,BA$2+IF(OR($P399="",$P399=0),1,$P399)-1)),INDIRECT(ADDRESS($B257,BA$2)&amp;":"&amp;ADDRESS($B257,BA$2+IF(OR($P399="",$P399=0),1,$P399)-1))))))</f>
        <v>5512.5</v>
      </c>
      <c r="BB397" s="5">
        <f ca="1">IF(BB$4="",0,IF($P398=Lists!$AS$7,IF(BB$1/IF(OR($P399="",$P399=0),1,$P399)&lt;&gt;INT(BB$1/IF(OR($P399="",$P399=0),1,$P399)),0,SUMPRODUCT(INDIRECT(ADDRESS($B240,BB$2+1-IF(OR($P399="",$P399=0),1,$P399))&amp;":"&amp;ADDRESS($B240,BB$2)),INDIRECT(ADDRESS($B257,BB$2+1-IF(OR($P399="",$P399=0),1,$P399))&amp;":"&amp;ADDRESS($B257,BB$2)))),IF((BB$1-1)/IF(OR($P399="",$P399=0),1,$P399)&lt;&gt;INT((BB$1-1)/IF(OR($P399="",$P399=0),1,$P399)),0,SUMPRODUCT(INDIRECT(ADDRESS($B240,BB$2)&amp;":"&amp;ADDRESS($B240,BB$2+IF(OR($P399="",$P399=0),1,$P399)-1)),INDIRECT(ADDRESS($B257,BB$2)&amp;":"&amp;ADDRESS($B257,BB$2+IF(OR($P399="",$P399=0),1,$P399)-1))))))</f>
        <v>5512.5</v>
      </c>
      <c r="BC397" s="5">
        <f ca="1">IF(BC$4="",0,IF($P398=Lists!$AS$7,IF(BC$1/IF(OR($P399="",$P399=0),1,$P399)&lt;&gt;INT(BC$1/IF(OR($P399="",$P399=0),1,$P399)),0,SUMPRODUCT(INDIRECT(ADDRESS($B240,BC$2+1-IF(OR($P399="",$P399=0),1,$P399))&amp;":"&amp;ADDRESS($B240,BC$2)),INDIRECT(ADDRESS($B257,BC$2+1-IF(OR($P399="",$P399=0),1,$P399))&amp;":"&amp;ADDRESS($B257,BC$2)))),IF((BC$1-1)/IF(OR($P399="",$P399=0),1,$P399)&lt;&gt;INT((BC$1-1)/IF(OR($P399="",$P399=0),1,$P399)),0,SUMPRODUCT(INDIRECT(ADDRESS($B240,BC$2)&amp;":"&amp;ADDRESS($B240,BC$2+IF(OR($P399="",$P399=0),1,$P399)-1)),INDIRECT(ADDRESS($B257,BC$2)&amp;":"&amp;ADDRESS($B257,BC$2+IF(OR($P399="",$P399=0),1,$P399)-1))))))</f>
        <v>5512.5</v>
      </c>
      <c r="BD397" s="5">
        <f ca="1">IF(BD$4="",0,IF($P398=Lists!$AS$7,IF(BD$1/IF(OR($P399="",$P399=0),1,$P399)&lt;&gt;INT(BD$1/IF(OR($P399="",$P399=0),1,$P399)),0,SUMPRODUCT(INDIRECT(ADDRESS($B240,BD$2+1-IF(OR($P399="",$P399=0),1,$P399))&amp;":"&amp;ADDRESS($B240,BD$2)),INDIRECT(ADDRESS($B257,BD$2+1-IF(OR($P399="",$P399=0),1,$P399))&amp;":"&amp;ADDRESS($B257,BD$2)))),IF((BD$1-1)/IF(OR($P399="",$P399=0),1,$P399)&lt;&gt;INT((BD$1-1)/IF(OR($P399="",$P399=0),1,$P399)),0,SUMPRODUCT(INDIRECT(ADDRESS($B240,BD$2)&amp;":"&amp;ADDRESS($B240,BD$2+IF(OR($P399="",$P399=0),1,$P399)-1)),INDIRECT(ADDRESS($B257,BD$2)&amp;":"&amp;ADDRESS($B257,BD$2+IF(OR($P399="",$P399=0),1,$P399)-1))))))</f>
        <v>5512.5</v>
      </c>
      <c r="BE397" s="5">
        <f ca="1">IF(BE$4="",0,IF($P398=Lists!$AS$7,IF(BE$1/IF(OR($P399="",$P399=0),1,$P399)&lt;&gt;INT(BE$1/IF(OR($P399="",$P399=0),1,$P399)),0,SUMPRODUCT(INDIRECT(ADDRESS($B240,BE$2+1-IF(OR($P399="",$P399=0),1,$P399))&amp;":"&amp;ADDRESS($B240,BE$2)),INDIRECT(ADDRESS($B257,BE$2+1-IF(OR($P399="",$P399=0),1,$P399))&amp;":"&amp;ADDRESS($B257,BE$2)))),IF((BE$1-1)/IF(OR($P399="",$P399=0),1,$P399)&lt;&gt;INT((BE$1-1)/IF(OR($P399="",$P399=0),1,$P399)),0,SUMPRODUCT(INDIRECT(ADDRESS($B240,BE$2)&amp;":"&amp;ADDRESS($B240,BE$2+IF(OR($P399="",$P399=0),1,$P399)-1)),INDIRECT(ADDRESS($B257,BE$2)&amp;":"&amp;ADDRESS($B257,BE$2+IF(OR($P399="",$P399=0),1,$P399)-1))))))</f>
        <v>5512.5</v>
      </c>
      <c r="BF397" s="5">
        <f ca="1">IF(BF$4="",0,IF($P398=Lists!$AS$7,IF(BF$1/IF(OR($P399="",$P399=0),1,$P399)&lt;&gt;INT(BF$1/IF(OR($P399="",$P399=0),1,$P399)),0,SUMPRODUCT(INDIRECT(ADDRESS($B240,BF$2+1-IF(OR($P399="",$P399=0),1,$P399))&amp;":"&amp;ADDRESS($B240,BF$2)),INDIRECT(ADDRESS($B257,BF$2+1-IF(OR($P399="",$P399=0),1,$P399))&amp;":"&amp;ADDRESS($B257,BF$2)))),IF((BF$1-1)/IF(OR($P399="",$P399=0),1,$P399)&lt;&gt;INT((BF$1-1)/IF(OR($P399="",$P399=0),1,$P399)),0,SUMPRODUCT(INDIRECT(ADDRESS($B240,BF$2)&amp;":"&amp;ADDRESS($B240,BF$2+IF(OR($P399="",$P399=0),1,$P399)-1)),INDIRECT(ADDRESS($B257,BF$2)&amp;":"&amp;ADDRESS($B257,BF$2+IF(OR($P399="",$P399=0),1,$P399)-1))))))</f>
        <v>5512.5</v>
      </c>
      <c r="BG397" s="5">
        <f ca="1">IF(BG$4="",0,IF($P398=Lists!$AS$7,IF(BG$1/IF(OR($P399="",$P399=0),1,$P399)&lt;&gt;INT(BG$1/IF(OR($P399="",$P399=0),1,$P399)),0,SUMPRODUCT(INDIRECT(ADDRESS($B240,BG$2+1-IF(OR($P399="",$P399=0),1,$P399))&amp;":"&amp;ADDRESS($B240,BG$2)),INDIRECT(ADDRESS($B257,BG$2+1-IF(OR($P399="",$P399=0),1,$P399))&amp;":"&amp;ADDRESS($B257,BG$2)))),IF((BG$1-1)/IF(OR($P399="",$P399=0),1,$P399)&lt;&gt;INT((BG$1-1)/IF(OR($P399="",$P399=0),1,$P399)),0,SUMPRODUCT(INDIRECT(ADDRESS($B240,BG$2)&amp;":"&amp;ADDRESS($B240,BG$2+IF(OR($P399="",$P399=0),1,$P399)-1)),INDIRECT(ADDRESS($B257,BG$2)&amp;":"&amp;ADDRESS($B257,BG$2+IF(OR($P399="",$P399=0),1,$P399)-1))))))</f>
        <v>5512.5</v>
      </c>
      <c r="BH397" s="5">
        <f ca="1">IF(BH$4="",0,IF($P398=Lists!$AS$7,IF(BH$1/IF(OR($P399="",$P399=0),1,$P399)&lt;&gt;INT(BH$1/IF(OR($P399="",$P399=0),1,$P399)),0,SUMPRODUCT(INDIRECT(ADDRESS($B240,BH$2+1-IF(OR($P399="",$P399=0),1,$P399))&amp;":"&amp;ADDRESS($B240,BH$2)),INDIRECT(ADDRESS($B257,BH$2+1-IF(OR($P399="",$P399=0),1,$P399))&amp;":"&amp;ADDRESS($B257,BH$2)))),IF((BH$1-1)/IF(OR($P399="",$P399=0),1,$P399)&lt;&gt;INT((BH$1-1)/IF(OR($P399="",$P399=0),1,$P399)),0,SUMPRODUCT(INDIRECT(ADDRESS($B240,BH$2)&amp;":"&amp;ADDRESS($B240,BH$2+IF(OR($P399="",$P399=0),1,$P399)-1)),INDIRECT(ADDRESS($B257,BH$2)&amp;":"&amp;ADDRESS($B257,BH$2+IF(OR($P399="",$P399=0),1,$P399)-1))))))</f>
        <v>5788.1250000000009</v>
      </c>
      <c r="BI397" s="5">
        <f ca="1">IF(BI$4="",0,IF($P398=Lists!$AS$7,IF(BI$1/IF(OR($P399="",$P399=0),1,$P399)&lt;&gt;INT(BI$1/IF(OR($P399="",$P399=0),1,$P399)),0,SUMPRODUCT(INDIRECT(ADDRESS($B240,BI$2+1-IF(OR($P399="",$P399=0),1,$P399))&amp;":"&amp;ADDRESS($B240,BI$2)),INDIRECT(ADDRESS($B257,BI$2+1-IF(OR($P399="",$P399=0),1,$P399))&amp;":"&amp;ADDRESS($B257,BI$2)))),IF((BI$1-1)/IF(OR($P399="",$P399=0),1,$P399)&lt;&gt;INT((BI$1-1)/IF(OR($P399="",$P399=0),1,$P399)),0,SUMPRODUCT(INDIRECT(ADDRESS($B240,BI$2)&amp;":"&amp;ADDRESS($B240,BI$2+IF(OR($P399="",$P399=0),1,$P399)-1)),INDIRECT(ADDRESS($B257,BI$2)&amp;":"&amp;ADDRESS($B257,BI$2+IF(OR($P399="",$P399=0),1,$P399)-1))))))</f>
        <v>5788.1250000000009</v>
      </c>
      <c r="BJ397" s="5">
        <f ca="1">IF(BJ$4="",0,IF($P398=Lists!$AS$7,IF(BJ$1/IF(OR($P399="",$P399=0),1,$P399)&lt;&gt;INT(BJ$1/IF(OR($P399="",$P399=0),1,$P399)),0,SUMPRODUCT(INDIRECT(ADDRESS($B240,BJ$2+1-IF(OR($P399="",$P399=0),1,$P399))&amp;":"&amp;ADDRESS($B240,BJ$2)),INDIRECT(ADDRESS($B257,BJ$2+1-IF(OR($P399="",$P399=0),1,$P399))&amp;":"&amp;ADDRESS($B257,BJ$2)))),IF((BJ$1-1)/IF(OR($P399="",$P399=0),1,$P399)&lt;&gt;INT((BJ$1-1)/IF(OR($P399="",$P399=0),1,$P399)),0,SUMPRODUCT(INDIRECT(ADDRESS($B240,BJ$2)&amp;":"&amp;ADDRESS($B240,BJ$2+IF(OR($P399="",$P399=0),1,$P399)-1)),INDIRECT(ADDRESS($B257,BJ$2)&amp;":"&amp;ADDRESS($B257,BJ$2+IF(OR($P399="",$P399=0),1,$P399)-1))))))</f>
        <v>5788.1250000000009</v>
      </c>
      <c r="BK397" s="5">
        <f ca="1">IF(BK$4="",0,IF($P398=Lists!$AS$7,IF(BK$1/IF(OR($P399="",$P399=0),1,$P399)&lt;&gt;INT(BK$1/IF(OR($P399="",$P399=0),1,$P399)),0,SUMPRODUCT(INDIRECT(ADDRESS($B240,BK$2+1-IF(OR($P399="",$P399=0),1,$P399))&amp;":"&amp;ADDRESS($B240,BK$2)),INDIRECT(ADDRESS($B257,BK$2+1-IF(OR($P399="",$P399=0),1,$P399))&amp;":"&amp;ADDRESS($B257,BK$2)))),IF((BK$1-1)/IF(OR($P399="",$P399=0),1,$P399)&lt;&gt;INT((BK$1-1)/IF(OR($P399="",$P399=0),1,$P399)),0,SUMPRODUCT(INDIRECT(ADDRESS($B240,BK$2)&amp;":"&amp;ADDRESS($B240,BK$2+IF(OR($P399="",$P399=0),1,$P399)-1)),INDIRECT(ADDRESS($B257,BK$2)&amp;":"&amp;ADDRESS($B257,BK$2+IF(OR($P399="",$P399=0),1,$P399)-1))))))</f>
        <v>5788.1250000000009</v>
      </c>
      <c r="BL397" s="5">
        <f ca="1">IF(BL$4="",0,IF($P398=Lists!$AS$7,IF(BL$1/IF(OR($P399="",$P399=0),1,$P399)&lt;&gt;INT(BL$1/IF(OR($P399="",$P399=0),1,$P399)),0,SUMPRODUCT(INDIRECT(ADDRESS($B240,BL$2+1-IF(OR($P399="",$P399=0),1,$P399))&amp;":"&amp;ADDRESS($B240,BL$2)),INDIRECT(ADDRESS($B257,BL$2+1-IF(OR($P399="",$P399=0),1,$P399))&amp;":"&amp;ADDRESS($B257,BL$2)))),IF((BL$1-1)/IF(OR($P399="",$P399=0),1,$P399)&lt;&gt;INT((BL$1-1)/IF(OR($P399="",$P399=0),1,$P399)),0,SUMPRODUCT(INDIRECT(ADDRESS($B240,BL$2)&amp;":"&amp;ADDRESS($B240,BL$2+IF(OR($P399="",$P399=0),1,$P399)-1)),INDIRECT(ADDRESS($B257,BL$2)&amp;":"&amp;ADDRESS($B257,BL$2+IF(OR($P399="",$P399=0),1,$P399)-1))))))</f>
        <v>5788.1250000000009</v>
      </c>
      <c r="BM397" s="5">
        <f ca="1">IF(BM$4="",0,IF($P398=Lists!$AS$7,IF(BM$1/IF(OR($P399="",$P399=0),1,$P399)&lt;&gt;INT(BM$1/IF(OR($P399="",$P399=0),1,$P399)),0,SUMPRODUCT(INDIRECT(ADDRESS($B240,BM$2+1-IF(OR($P399="",$P399=0),1,$P399))&amp;":"&amp;ADDRESS($B240,BM$2)),INDIRECT(ADDRESS($B257,BM$2+1-IF(OR($P399="",$P399=0),1,$P399))&amp;":"&amp;ADDRESS($B257,BM$2)))),IF((BM$1-1)/IF(OR($P399="",$P399=0),1,$P399)&lt;&gt;INT((BM$1-1)/IF(OR($P399="",$P399=0),1,$P399)),0,SUMPRODUCT(INDIRECT(ADDRESS($B240,BM$2)&amp;":"&amp;ADDRESS($B240,BM$2+IF(OR($P399="",$P399=0),1,$P399)-1)),INDIRECT(ADDRESS($B257,BM$2)&amp;":"&amp;ADDRESS($B257,BM$2+IF(OR($P399="",$P399=0),1,$P399)-1))))))</f>
        <v>5788.1250000000009</v>
      </c>
      <c r="BN397" s="5">
        <f ca="1">IF(BN$4="",0,IF($P398=Lists!$AS$7,IF(BN$1/IF(OR($P399="",$P399=0),1,$P399)&lt;&gt;INT(BN$1/IF(OR($P399="",$P399=0),1,$P399)),0,SUMPRODUCT(INDIRECT(ADDRESS($B240,BN$2+1-IF(OR($P399="",$P399=0),1,$P399))&amp;":"&amp;ADDRESS($B240,BN$2)),INDIRECT(ADDRESS($B257,BN$2+1-IF(OR($P399="",$P399=0),1,$P399))&amp;":"&amp;ADDRESS($B257,BN$2)))),IF((BN$1-1)/IF(OR($P399="",$P399=0),1,$P399)&lt;&gt;INT((BN$1-1)/IF(OR($P399="",$P399=0),1,$P399)),0,SUMPRODUCT(INDIRECT(ADDRESS($B240,BN$2)&amp;":"&amp;ADDRESS($B240,BN$2+IF(OR($P399="",$P399=0),1,$P399)-1)),INDIRECT(ADDRESS($B257,BN$2)&amp;":"&amp;ADDRESS($B257,BN$2+IF(OR($P399="",$P399=0),1,$P399)-1))))))</f>
        <v>5788.1250000000009</v>
      </c>
      <c r="BO397" s="5">
        <f ca="1">IF(BO$4="",0,IF($P398=Lists!$AS$7,IF(BO$1/IF(OR($P399="",$P399=0),1,$P399)&lt;&gt;INT(BO$1/IF(OR($P399="",$P399=0),1,$P399)),0,SUMPRODUCT(INDIRECT(ADDRESS($B240,BO$2+1-IF(OR($P399="",$P399=0),1,$P399))&amp;":"&amp;ADDRESS($B240,BO$2)),INDIRECT(ADDRESS($B257,BO$2+1-IF(OR($P399="",$P399=0),1,$P399))&amp;":"&amp;ADDRESS($B257,BO$2)))),IF((BO$1-1)/IF(OR($P399="",$P399=0),1,$P399)&lt;&gt;INT((BO$1-1)/IF(OR($P399="",$P399=0),1,$P399)),0,SUMPRODUCT(INDIRECT(ADDRESS($B240,BO$2)&amp;":"&amp;ADDRESS($B240,BO$2+IF(OR($P399="",$P399=0),1,$P399)-1)),INDIRECT(ADDRESS($B257,BO$2)&amp;":"&amp;ADDRESS($B257,BO$2+IF(OR($P399="",$P399=0),1,$P399)-1))))))</f>
        <v>5788.1250000000009</v>
      </c>
      <c r="BP397" s="5">
        <f ca="1">IF(BP$4="",0,IF($P398=Lists!$AS$7,IF(BP$1/IF(OR($P399="",$P399=0),1,$P399)&lt;&gt;INT(BP$1/IF(OR($P399="",$P399=0),1,$P399)),0,SUMPRODUCT(INDIRECT(ADDRESS($B240,BP$2+1-IF(OR($P399="",$P399=0),1,$P399))&amp;":"&amp;ADDRESS($B240,BP$2)),INDIRECT(ADDRESS($B257,BP$2+1-IF(OR($P399="",$P399=0),1,$P399))&amp;":"&amp;ADDRESS($B257,BP$2)))),IF((BP$1-1)/IF(OR($P399="",$P399=0),1,$P399)&lt;&gt;INT((BP$1-1)/IF(OR($P399="",$P399=0),1,$P399)),0,SUMPRODUCT(INDIRECT(ADDRESS($B240,BP$2)&amp;":"&amp;ADDRESS($B240,BP$2+IF(OR($P399="",$P399=0),1,$P399)-1)),INDIRECT(ADDRESS($B257,BP$2)&amp;":"&amp;ADDRESS($B257,BP$2+IF(OR($P399="",$P399=0),1,$P399)-1))))))</f>
        <v>5788.1250000000009</v>
      </c>
      <c r="BQ397" s="5">
        <f ca="1">IF(BQ$4="",0,IF($P398=Lists!$AS$7,IF(BQ$1/IF(OR($P399="",$P399=0),1,$P399)&lt;&gt;INT(BQ$1/IF(OR($P399="",$P399=0),1,$P399)),0,SUMPRODUCT(INDIRECT(ADDRESS($B240,BQ$2+1-IF(OR($P399="",$P399=0),1,$P399))&amp;":"&amp;ADDRESS($B240,BQ$2)),INDIRECT(ADDRESS($B257,BQ$2+1-IF(OR($P399="",$P399=0),1,$P399))&amp;":"&amp;ADDRESS($B257,BQ$2)))),IF((BQ$1-1)/IF(OR($P399="",$P399=0),1,$P399)&lt;&gt;INT((BQ$1-1)/IF(OR($P399="",$P399=0),1,$P399)),0,SUMPRODUCT(INDIRECT(ADDRESS($B240,BQ$2)&amp;":"&amp;ADDRESS($B240,BQ$2+IF(OR($P399="",$P399=0),1,$P399)-1)),INDIRECT(ADDRESS($B257,BQ$2)&amp;":"&amp;ADDRESS($B257,BQ$2+IF(OR($P399="",$P399=0),1,$P399)-1))))))</f>
        <v>5788.1250000000009</v>
      </c>
      <c r="BR397" s="5">
        <f ca="1">IF(BR$4="",0,IF($P398=Lists!$AS$7,IF(BR$1/IF(OR($P399="",$P399=0),1,$P399)&lt;&gt;INT(BR$1/IF(OR($P399="",$P399=0),1,$P399)),0,SUMPRODUCT(INDIRECT(ADDRESS($B240,BR$2+1-IF(OR($P399="",$P399=0),1,$P399))&amp;":"&amp;ADDRESS($B240,BR$2)),INDIRECT(ADDRESS($B257,BR$2+1-IF(OR($P399="",$P399=0),1,$P399))&amp;":"&amp;ADDRESS($B257,BR$2)))),IF((BR$1-1)/IF(OR($P399="",$P399=0),1,$P399)&lt;&gt;INT((BR$1-1)/IF(OR($P399="",$P399=0),1,$P399)),0,SUMPRODUCT(INDIRECT(ADDRESS($B240,BR$2)&amp;":"&amp;ADDRESS($B240,BR$2+IF(OR($P399="",$P399=0),1,$P399)-1)),INDIRECT(ADDRESS($B257,BR$2)&amp;":"&amp;ADDRESS($B257,BR$2+IF(OR($P399="",$P399=0),1,$P399)-1))))))</f>
        <v>5788.1250000000009</v>
      </c>
      <c r="BS397" s="5">
        <f ca="1">IF(BS$4="",0,IF($P398=Lists!$AS$7,IF(BS$1/IF(OR($P399="",$P399=0),1,$P399)&lt;&gt;INT(BS$1/IF(OR($P399="",$P399=0),1,$P399)),0,SUMPRODUCT(INDIRECT(ADDRESS($B240,BS$2+1-IF(OR($P399="",$P399=0),1,$P399))&amp;":"&amp;ADDRESS($B240,BS$2)),INDIRECT(ADDRESS($B257,BS$2+1-IF(OR($P399="",$P399=0),1,$P399))&amp;":"&amp;ADDRESS($B257,BS$2)))),IF((BS$1-1)/IF(OR($P399="",$P399=0),1,$P399)&lt;&gt;INT((BS$1-1)/IF(OR($P399="",$P399=0),1,$P399)),0,SUMPRODUCT(INDIRECT(ADDRESS($B240,BS$2)&amp;":"&amp;ADDRESS($B240,BS$2+IF(OR($P399="",$P399=0),1,$P399)-1)),INDIRECT(ADDRESS($B257,BS$2)&amp;":"&amp;ADDRESS($B257,BS$2+IF(OR($P399="",$P399=0),1,$P399)-1))))))</f>
        <v>5788.1250000000009</v>
      </c>
      <c r="BT397" s="5">
        <f ca="1">IF(BT$4="",0,IF($P398=Lists!$AS$7,IF(BT$1/IF(OR($P399="",$P399=0),1,$P399)&lt;&gt;INT(BT$1/IF(OR($P399="",$P399=0),1,$P399)),0,SUMPRODUCT(INDIRECT(ADDRESS($B240,BT$2+1-IF(OR($P399="",$P399=0),1,$P399))&amp;":"&amp;ADDRESS($B240,BT$2)),INDIRECT(ADDRESS($B257,BT$2+1-IF(OR($P399="",$P399=0),1,$P399))&amp;":"&amp;ADDRESS($B257,BT$2)))),IF((BT$1-1)/IF(OR($P399="",$P399=0),1,$P399)&lt;&gt;INT((BT$1-1)/IF(OR($P399="",$P399=0),1,$P399)),0,SUMPRODUCT(INDIRECT(ADDRESS($B240,BT$2)&amp;":"&amp;ADDRESS($B240,BT$2+IF(OR($P399="",$P399=0),1,$P399)-1)),INDIRECT(ADDRESS($B257,BT$2)&amp;":"&amp;ADDRESS($B257,BT$2+IF(OR($P399="",$P399=0),1,$P399)-1))))))</f>
        <v>6077.53125</v>
      </c>
      <c r="BU397" s="5">
        <f ca="1">IF(BU$4="",0,IF($P398=Lists!$AS$7,IF(BU$1/IF(OR($P399="",$P399=0),1,$P399)&lt;&gt;INT(BU$1/IF(OR($P399="",$P399=0),1,$P399)),0,SUMPRODUCT(INDIRECT(ADDRESS($B240,BU$2+1-IF(OR($P399="",$P399=0),1,$P399))&amp;":"&amp;ADDRESS($B240,BU$2)),INDIRECT(ADDRESS($B257,BU$2+1-IF(OR($P399="",$P399=0),1,$P399))&amp;":"&amp;ADDRESS($B257,BU$2)))),IF((BU$1-1)/IF(OR($P399="",$P399=0),1,$P399)&lt;&gt;INT((BU$1-1)/IF(OR($P399="",$P399=0),1,$P399)),0,SUMPRODUCT(INDIRECT(ADDRESS($B240,BU$2)&amp;":"&amp;ADDRESS($B240,BU$2+IF(OR($P399="",$P399=0),1,$P399)-1)),INDIRECT(ADDRESS($B257,BU$2)&amp;":"&amp;ADDRESS($B257,BU$2+IF(OR($P399="",$P399=0),1,$P399)-1))))))</f>
        <v>6077.53125</v>
      </c>
      <c r="BV397" s="5">
        <f ca="1">IF(BV$4="",0,IF($P398=Lists!$AS$7,IF(BV$1/IF(OR($P399="",$P399=0),1,$P399)&lt;&gt;INT(BV$1/IF(OR($P399="",$P399=0),1,$P399)),0,SUMPRODUCT(INDIRECT(ADDRESS($B240,BV$2+1-IF(OR($P399="",$P399=0),1,$P399))&amp;":"&amp;ADDRESS($B240,BV$2)),INDIRECT(ADDRESS($B257,BV$2+1-IF(OR($P399="",$P399=0),1,$P399))&amp;":"&amp;ADDRESS($B257,BV$2)))),IF((BV$1-1)/IF(OR($P399="",$P399=0),1,$P399)&lt;&gt;INT((BV$1-1)/IF(OR($P399="",$P399=0),1,$P399)),0,SUMPRODUCT(INDIRECT(ADDRESS($B240,BV$2)&amp;":"&amp;ADDRESS($B240,BV$2+IF(OR($P399="",$P399=0),1,$P399)-1)),INDIRECT(ADDRESS($B257,BV$2)&amp;":"&amp;ADDRESS($B257,BV$2+IF(OR($P399="",$P399=0),1,$P399)-1))))))</f>
        <v>12155.0625</v>
      </c>
      <c r="BW397" s="5">
        <f ca="1">IF(BW$4="",0,IF($P398=Lists!$AS$7,IF(BW$1/IF(OR($P399="",$P399=0),1,$P399)&lt;&gt;INT(BW$1/IF(OR($P399="",$P399=0),1,$P399)),0,SUMPRODUCT(INDIRECT(ADDRESS($B240,BW$2+1-IF(OR($P399="",$P399=0),1,$P399))&amp;":"&amp;ADDRESS($B240,BW$2)),INDIRECT(ADDRESS($B257,BW$2+1-IF(OR($P399="",$P399=0),1,$P399))&amp;":"&amp;ADDRESS($B257,BW$2)))),IF((BW$1-1)/IF(OR($P399="",$P399=0),1,$P399)&lt;&gt;INT((BW$1-1)/IF(OR($P399="",$P399=0),1,$P399)),0,SUMPRODUCT(INDIRECT(ADDRESS($B240,BW$2)&amp;":"&amp;ADDRESS($B240,BW$2+IF(OR($P399="",$P399=0),1,$P399)-1)),INDIRECT(ADDRESS($B257,BW$2)&amp;":"&amp;ADDRESS($B257,BW$2+IF(OR($P399="",$P399=0),1,$P399)-1))))))</f>
        <v>12155.0625</v>
      </c>
      <c r="BX397" s="5">
        <f ca="1">IF(BX$4="",0,IF($P398=Lists!$AS$7,IF(BX$1/IF(OR($P399="",$P399=0),1,$P399)&lt;&gt;INT(BX$1/IF(OR($P399="",$P399=0),1,$P399)),0,SUMPRODUCT(INDIRECT(ADDRESS($B240,BX$2+1-IF(OR($P399="",$P399=0),1,$P399))&amp;":"&amp;ADDRESS($B240,BX$2)),INDIRECT(ADDRESS($B257,BX$2+1-IF(OR($P399="",$P399=0),1,$P399))&amp;":"&amp;ADDRESS($B257,BX$2)))),IF((BX$1-1)/IF(OR($P399="",$P399=0),1,$P399)&lt;&gt;INT((BX$1-1)/IF(OR($P399="",$P399=0),1,$P399)),0,SUMPRODUCT(INDIRECT(ADDRESS($B240,BX$2)&amp;":"&amp;ADDRESS($B240,BX$2+IF(OR($P399="",$P399=0),1,$P399)-1)),INDIRECT(ADDRESS($B257,BX$2)&amp;":"&amp;ADDRESS($B257,BX$2+IF(OR($P399="",$P399=0),1,$P399)-1))))))</f>
        <v>12155.0625</v>
      </c>
      <c r="BY397" s="5">
        <f ca="1">IF(BY$4="",0,IF($P398=Lists!$AS$7,IF(BY$1/IF(OR($P399="",$P399=0),1,$P399)&lt;&gt;INT(BY$1/IF(OR($P399="",$P399=0),1,$P399)),0,SUMPRODUCT(INDIRECT(ADDRESS($B240,BY$2+1-IF(OR($P399="",$P399=0),1,$P399))&amp;":"&amp;ADDRESS($B240,BY$2)),INDIRECT(ADDRESS($B257,BY$2+1-IF(OR($P399="",$P399=0),1,$P399))&amp;":"&amp;ADDRESS($B257,BY$2)))),IF((BY$1-1)/IF(OR($P399="",$P399=0),1,$P399)&lt;&gt;INT((BY$1-1)/IF(OR($P399="",$P399=0),1,$P399)),0,SUMPRODUCT(INDIRECT(ADDRESS($B240,BY$2)&amp;":"&amp;ADDRESS($B240,BY$2+IF(OR($P399="",$P399=0),1,$P399)-1)),INDIRECT(ADDRESS($B257,BY$2)&amp;":"&amp;ADDRESS($B257,BY$2+IF(OR($P399="",$P399=0),1,$P399)-1))))))</f>
        <v>12155.0625</v>
      </c>
      <c r="BZ397" s="5">
        <f ca="1">IF(BZ$4="",0,IF($P398=Lists!$AS$7,IF(BZ$1/IF(OR($P399="",$P399=0),1,$P399)&lt;&gt;INT(BZ$1/IF(OR($P399="",$P399=0),1,$P399)),0,SUMPRODUCT(INDIRECT(ADDRESS($B240,BZ$2+1-IF(OR($P399="",$P399=0),1,$P399))&amp;":"&amp;ADDRESS($B240,BZ$2)),INDIRECT(ADDRESS($B257,BZ$2+1-IF(OR($P399="",$P399=0),1,$P399))&amp;":"&amp;ADDRESS($B257,BZ$2)))),IF((BZ$1-1)/IF(OR($P399="",$P399=0),1,$P399)&lt;&gt;INT((BZ$1-1)/IF(OR($P399="",$P399=0),1,$P399)),0,SUMPRODUCT(INDIRECT(ADDRESS($B240,BZ$2)&amp;":"&amp;ADDRESS($B240,BZ$2+IF(OR($P399="",$P399=0),1,$P399)-1)),INDIRECT(ADDRESS($B257,BZ$2)&amp;":"&amp;ADDRESS($B257,BZ$2+IF(OR($P399="",$P399=0),1,$P399)-1))))))</f>
        <v>12155.0625</v>
      </c>
      <c r="CA397" s="5">
        <f ca="1">IF(CA$4="",0,IF($P398=Lists!$AS$7,IF(CA$1/IF(OR($P399="",$P399=0),1,$P399)&lt;&gt;INT(CA$1/IF(OR($P399="",$P399=0),1,$P399)),0,SUMPRODUCT(INDIRECT(ADDRESS($B240,CA$2+1-IF(OR($P399="",$P399=0),1,$P399))&amp;":"&amp;ADDRESS($B240,CA$2)),INDIRECT(ADDRESS($B257,CA$2+1-IF(OR($P399="",$P399=0),1,$P399))&amp;":"&amp;ADDRESS($B257,CA$2)))),IF((CA$1-1)/IF(OR($P399="",$P399=0),1,$P399)&lt;&gt;INT((CA$1-1)/IF(OR($P399="",$P399=0),1,$P399)),0,SUMPRODUCT(INDIRECT(ADDRESS($B240,CA$2)&amp;":"&amp;ADDRESS($B240,CA$2+IF(OR($P399="",$P399=0),1,$P399)-1)),INDIRECT(ADDRESS($B257,CA$2)&amp;":"&amp;ADDRESS($B257,CA$2+IF(OR($P399="",$P399=0),1,$P399)-1))))))</f>
        <v>12155.0625</v>
      </c>
      <c r="CB397" s="5">
        <f ca="1">IF(CB$4="",0,IF($P398=Lists!$AS$7,IF(CB$1/IF(OR($P399="",$P399=0),1,$P399)&lt;&gt;INT(CB$1/IF(OR($P399="",$P399=0),1,$P399)),0,SUMPRODUCT(INDIRECT(ADDRESS($B240,CB$2+1-IF(OR($P399="",$P399=0),1,$P399))&amp;":"&amp;ADDRESS($B240,CB$2)),INDIRECT(ADDRESS($B257,CB$2+1-IF(OR($P399="",$P399=0),1,$P399))&amp;":"&amp;ADDRESS($B257,CB$2)))),IF((CB$1-1)/IF(OR($P399="",$P399=0),1,$P399)&lt;&gt;INT((CB$1-1)/IF(OR($P399="",$P399=0),1,$P399)),0,SUMPRODUCT(INDIRECT(ADDRESS($B240,CB$2)&amp;":"&amp;ADDRESS($B240,CB$2+IF(OR($P399="",$P399=0),1,$P399)-1)),INDIRECT(ADDRESS($B257,CB$2)&amp;":"&amp;ADDRESS($B257,CB$2+IF(OR($P399="",$P399=0),1,$P399)-1))))))</f>
        <v>12155.0625</v>
      </c>
      <c r="CC397" s="5">
        <f ca="1">IF(CC$4="",0,IF($P398=Lists!$AS$7,IF(CC$1/IF(OR($P399="",$P399=0),1,$P399)&lt;&gt;INT(CC$1/IF(OR($P399="",$P399=0),1,$P399)),0,SUMPRODUCT(INDIRECT(ADDRESS($B240,CC$2+1-IF(OR($P399="",$P399=0),1,$P399))&amp;":"&amp;ADDRESS($B240,CC$2)),INDIRECT(ADDRESS($B257,CC$2+1-IF(OR($P399="",$P399=0),1,$P399))&amp;":"&amp;ADDRESS($B257,CC$2)))),IF((CC$1-1)/IF(OR($P399="",$P399=0),1,$P399)&lt;&gt;INT((CC$1-1)/IF(OR($P399="",$P399=0),1,$P399)),0,SUMPRODUCT(INDIRECT(ADDRESS($B240,CC$2)&amp;":"&amp;ADDRESS($B240,CC$2+IF(OR($P399="",$P399=0),1,$P399)-1)),INDIRECT(ADDRESS($B257,CC$2)&amp;":"&amp;ADDRESS($B257,CC$2+IF(OR($P399="",$P399=0),1,$P399)-1))))))</f>
        <v>12155.0625</v>
      </c>
      <c r="CD397" s="5">
        <f ca="1">IF(CD$4="",0,IF($P398=Lists!$AS$7,IF(CD$1/IF(OR($P399="",$P399=0),1,$P399)&lt;&gt;INT(CD$1/IF(OR($P399="",$P399=0),1,$P399)),0,SUMPRODUCT(INDIRECT(ADDRESS($B240,CD$2+1-IF(OR($P399="",$P399=0),1,$P399))&amp;":"&amp;ADDRESS($B240,CD$2)),INDIRECT(ADDRESS($B257,CD$2+1-IF(OR($P399="",$P399=0),1,$P399))&amp;":"&amp;ADDRESS($B257,CD$2)))),IF((CD$1-1)/IF(OR($P399="",$P399=0),1,$P399)&lt;&gt;INT((CD$1-1)/IF(OR($P399="",$P399=0),1,$P399)),0,SUMPRODUCT(INDIRECT(ADDRESS($B240,CD$2)&amp;":"&amp;ADDRESS($B240,CD$2+IF(OR($P399="",$P399=0),1,$P399)-1)),INDIRECT(ADDRESS($B257,CD$2)&amp;":"&amp;ADDRESS($B257,CD$2+IF(OR($P399="",$P399=0),1,$P399)-1))))))</f>
        <v>12155.0625</v>
      </c>
      <c r="CE397" s="5">
        <f ca="1">IF(CE$4="",0,IF($P398=Lists!$AS$7,IF(CE$1/IF(OR($P399="",$P399=0),1,$P399)&lt;&gt;INT(CE$1/IF(OR($P399="",$P399=0),1,$P399)),0,SUMPRODUCT(INDIRECT(ADDRESS($B240,CE$2+1-IF(OR($P399="",$P399=0),1,$P399))&amp;":"&amp;ADDRESS($B240,CE$2)),INDIRECT(ADDRESS($B257,CE$2+1-IF(OR($P399="",$P399=0),1,$P399))&amp;":"&amp;ADDRESS($B257,CE$2)))),IF((CE$1-1)/IF(OR($P399="",$P399=0),1,$P399)&lt;&gt;INT((CE$1-1)/IF(OR($P399="",$P399=0),1,$P399)),0,SUMPRODUCT(INDIRECT(ADDRESS($B240,CE$2)&amp;":"&amp;ADDRESS($B240,CE$2+IF(OR($P399="",$P399=0),1,$P399)-1)),INDIRECT(ADDRESS($B257,CE$2)&amp;":"&amp;ADDRESS($B257,CE$2+IF(OR($P399="",$P399=0),1,$P399)-1))))))</f>
        <v>12155.0625</v>
      </c>
      <c r="CF397" s="5">
        <f ca="1">IF(CF$4="",0,IF($P398=Lists!$AS$7,IF(CF$1/IF(OR($P399="",$P399=0),1,$P399)&lt;&gt;INT(CF$1/IF(OR($P399="",$P399=0),1,$P399)),0,SUMPRODUCT(INDIRECT(ADDRESS($B240,CF$2+1-IF(OR($P399="",$P399=0),1,$P399))&amp;":"&amp;ADDRESS($B240,CF$2)),INDIRECT(ADDRESS($B257,CF$2+1-IF(OR($P399="",$P399=0),1,$P399))&amp;":"&amp;ADDRESS($B257,CF$2)))),IF((CF$1-1)/IF(OR($P399="",$P399=0),1,$P399)&lt;&gt;INT((CF$1-1)/IF(OR($P399="",$P399=0),1,$P399)),0,SUMPRODUCT(INDIRECT(ADDRESS($B240,CF$2)&amp;":"&amp;ADDRESS($B240,CF$2+IF(OR($P399="",$P399=0),1,$P399)-1)),INDIRECT(ADDRESS($B257,CF$2)&amp;":"&amp;ADDRESS($B257,CF$2+IF(OR($P399="",$P399=0),1,$P399)-1))))))</f>
        <v>0</v>
      </c>
    </row>
    <row r="398" spans="2:84" x14ac:dyDescent="0.3">
      <c r="B398" s="13">
        <f>ROW()</f>
        <v>398</v>
      </c>
      <c r="H398" s="1" t="str">
        <f t="shared" si="555"/>
        <v>Оплата постоянных расходов</v>
      </c>
      <c r="I398" s="1" t="str">
        <f>I397</f>
        <v>Банковские расходы</v>
      </c>
      <c r="J398" s="1" t="str">
        <f>Lists!$AS$4</f>
        <v>Способ оплаты</v>
      </c>
      <c r="M398" s="53" t="str">
        <f t="shared" ref="M398" si="557">$M$392</f>
        <v>из вып. списка</v>
      </c>
      <c r="O398" s="82"/>
      <c r="P398" s="84" t="s">
        <v>171</v>
      </c>
      <c r="Q398" s="90" t="s">
        <v>5</v>
      </c>
      <c r="W398" s="34"/>
    </row>
    <row r="399" spans="2:84" x14ac:dyDescent="0.3">
      <c r="B399" s="13">
        <f>ROW()</f>
        <v>399</v>
      </c>
      <c r="H399" s="1" t="str">
        <f t="shared" si="555"/>
        <v>Оплата постоянных расходов</v>
      </c>
      <c r="I399" s="1" t="str">
        <f>I397</f>
        <v>Банковские расходы</v>
      </c>
      <c r="J399" s="1" t="str">
        <f>$J$393</f>
        <v>Количество оплачиваемых за раз периодов</v>
      </c>
      <c r="M399" s="53" t="str">
        <f t="shared" ref="M399" si="558">$M$393</f>
        <v>кол-во периодов</v>
      </c>
      <c r="O399" s="82"/>
      <c r="P399" s="84">
        <v>1</v>
      </c>
      <c r="W399" s="34"/>
    </row>
    <row r="400" spans="2:84" x14ac:dyDescent="0.3">
      <c r="B400" s="13">
        <f>ROW()</f>
        <v>400</v>
      </c>
      <c r="H400" s="1" t="str">
        <f t="shared" si="555"/>
        <v>Оплата постоянных расходов</v>
      </c>
      <c r="I400" s="1" t="s">
        <v>228</v>
      </c>
      <c r="M400" s="53" t="str">
        <f t="shared" ref="M400" si="559">$M$391</f>
        <v>руб</v>
      </c>
      <c r="U400" s="5">
        <f ca="1">SUM(INDIRECT(ADDRESS($B400,$X$2)&amp;":"&amp;ADDRESS($B400,$X$2-1+$P$8)))</f>
        <v>1326151.5</v>
      </c>
      <c r="X400" s="5">
        <f ca="1">IF(X$4="",0,IF($P401=Lists!$AS$7,IF(X$1/IF(OR($P402="",$P402=0),1,$P402)&lt;&gt;INT(X$1/IF(OR($P402="",$P402=0),1,$P402)),0,SUMPRODUCT(INDIRECT(ADDRESS($B243,X$2+1-IF(OR($P402="",$P402=0),1,$P402))&amp;":"&amp;ADDRESS($B243,X$2)),INDIRECT(ADDRESS($B260,X$2+1-IF(OR($P402="",$P402=0),1,$P402))&amp;":"&amp;ADDRESS($B260,X$2)))),IF((X$1-1)/IF(OR($P402="",$P402=0),1,$P402)&lt;&gt;INT((X$1-1)/IF(OR($P402="",$P402=0),1,$P402)),0,SUMPRODUCT(INDIRECT(ADDRESS($B243,X$2)&amp;":"&amp;ADDRESS($B243,X$2+IF(OR($P402="",$P402=0),1,$P402)-1)),INDIRECT(ADDRESS($B260,X$2)&amp;":"&amp;ADDRESS($B260,X$2+IF(OR($P402="",$P402=0),1,$P402)-1))))))</f>
        <v>60000</v>
      </c>
      <c r="Y400" s="5">
        <f ca="1">IF(Y$4="",0,IF($P401=Lists!$AS$7,IF(Y$1/IF(OR($P402="",$P402=0),1,$P402)&lt;&gt;INT(Y$1/IF(OR($P402="",$P402=0),1,$P402)),0,SUMPRODUCT(INDIRECT(ADDRESS($B243,Y$2+1-IF(OR($P402="",$P402=0),1,$P402))&amp;":"&amp;ADDRESS($B243,Y$2)),INDIRECT(ADDRESS($B260,Y$2+1-IF(OR($P402="",$P402=0),1,$P402))&amp;":"&amp;ADDRESS($B260,Y$2)))),IF((Y$1-1)/IF(OR($P402="",$P402=0),1,$P402)&lt;&gt;INT((Y$1-1)/IF(OR($P402="",$P402=0),1,$P402)),0,SUMPRODUCT(INDIRECT(ADDRESS($B243,Y$2)&amp;":"&amp;ADDRESS($B243,Y$2+IF(OR($P402="",$P402=0),1,$P402)-1)),INDIRECT(ADDRESS($B260,Y$2)&amp;":"&amp;ADDRESS($B260,Y$2+IF(OR($P402="",$P402=0),1,$P402)-1))))))</f>
        <v>0</v>
      </c>
      <c r="Z400" s="5">
        <f ca="1">IF(Z$4="",0,IF($P401=Lists!$AS$7,IF(Z$1/IF(OR($P402="",$P402=0),1,$P402)&lt;&gt;INT(Z$1/IF(OR($P402="",$P402=0),1,$P402)),0,SUMPRODUCT(INDIRECT(ADDRESS($B243,Z$2+1-IF(OR($P402="",$P402=0),1,$P402))&amp;":"&amp;ADDRESS($B243,Z$2)),INDIRECT(ADDRESS($B260,Z$2+1-IF(OR($P402="",$P402=0),1,$P402))&amp;":"&amp;ADDRESS($B260,Z$2)))),IF((Z$1-1)/IF(OR($P402="",$P402=0),1,$P402)&lt;&gt;INT((Z$1-1)/IF(OR($P402="",$P402=0),1,$P402)),0,SUMPRODUCT(INDIRECT(ADDRESS($B243,Z$2)&amp;":"&amp;ADDRESS($B243,Z$2+IF(OR($P402="",$P402=0),1,$P402)-1)),INDIRECT(ADDRESS($B260,Z$2)&amp;":"&amp;ADDRESS($B260,Z$2+IF(OR($P402="",$P402=0),1,$P402)-1))))))</f>
        <v>0</v>
      </c>
      <c r="AA400" s="5">
        <f ca="1">IF(AA$4="",0,IF($P401=Lists!$AS$7,IF(AA$1/IF(OR($P402="",$P402=0),1,$P402)&lt;&gt;INT(AA$1/IF(OR($P402="",$P402=0),1,$P402)),0,SUMPRODUCT(INDIRECT(ADDRESS($B243,AA$2+1-IF(OR($P402="",$P402=0),1,$P402))&amp;":"&amp;ADDRESS($B243,AA$2)),INDIRECT(ADDRESS($B260,AA$2+1-IF(OR($P402="",$P402=0),1,$P402))&amp;":"&amp;ADDRESS($B260,AA$2)))),IF((AA$1-1)/IF(OR($P402="",$P402=0),1,$P402)&lt;&gt;INT((AA$1-1)/IF(OR($P402="",$P402=0),1,$P402)),0,SUMPRODUCT(INDIRECT(ADDRESS($B243,AA$2)&amp;":"&amp;ADDRESS($B243,AA$2+IF(OR($P402="",$P402=0),1,$P402)-1)),INDIRECT(ADDRESS($B260,AA$2)&amp;":"&amp;ADDRESS($B260,AA$2+IF(OR($P402="",$P402=0),1,$P402)-1))))))</f>
        <v>60000</v>
      </c>
      <c r="AB400" s="5">
        <f ca="1">IF(AB$4="",0,IF($P401=Lists!$AS$7,IF(AB$1/IF(OR($P402="",$P402=0),1,$P402)&lt;&gt;INT(AB$1/IF(OR($P402="",$P402=0),1,$P402)),0,SUMPRODUCT(INDIRECT(ADDRESS($B243,AB$2+1-IF(OR($P402="",$P402=0),1,$P402))&amp;":"&amp;ADDRESS($B243,AB$2)),INDIRECT(ADDRESS($B260,AB$2+1-IF(OR($P402="",$P402=0),1,$P402))&amp;":"&amp;ADDRESS($B260,AB$2)))),IF((AB$1-1)/IF(OR($P402="",$P402=0),1,$P402)&lt;&gt;INT((AB$1-1)/IF(OR($P402="",$P402=0),1,$P402)),0,SUMPRODUCT(INDIRECT(ADDRESS($B243,AB$2)&amp;":"&amp;ADDRESS($B243,AB$2+IF(OR($P402="",$P402=0),1,$P402)-1)),INDIRECT(ADDRESS($B260,AB$2)&amp;":"&amp;ADDRESS($B260,AB$2+IF(OR($P402="",$P402=0),1,$P402)-1))))))</f>
        <v>0</v>
      </c>
      <c r="AC400" s="5">
        <f ca="1">IF(AC$4="",0,IF($P401=Lists!$AS$7,IF(AC$1/IF(OR($P402="",$P402=0),1,$P402)&lt;&gt;INT(AC$1/IF(OR($P402="",$P402=0),1,$P402)),0,SUMPRODUCT(INDIRECT(ADDRESS($B243,AC$2+1-IF(OR($P402="",$P402=0),1,$P402))&amp;":"&amp;ADDRESS($B243,AC$2)),INDIRECT(ADDRESS($B260,AC$2+1-IF(OR($P402="",$P402=0),1,$P402))&amp;":"&amp;ADDRESS($B260,AC$2)))),IF((AC$1-1)/IF(OR($P402="",$P402=0),1,$P402)&lt;&gt;INT((AC$1-1)/IF(OR($P402="",$P402=0),1,$P402)),0,SUMPRODUCT(INDIRECT(ADDRESS($B243,AC$2)&amp;":"&amp;ADDRESS($B243,AC$2+IF(OR($P402="",$P402=0),1,$P402)-1)),INDIRECT(ADDRESS($B260,AC$2)&amp;":"&amp;ADDRESS($B260,AC$2+IF(OR($P402="",$P402=0),1,$P402)-1))))))</f>
        <v>0</v>
      </c>
      <c r="AD400" s="5">
        <f ca="1">IF(AD$4="",0,IF($P401=Lists!$AS$7,IF(AD$1/IF(OR($P402="",$P402=0),1,$P402)&lt;&gt;INT(AD$1/IF(OR($P402="",$P402=0),1,$P402)),0,SUMPRODUCT(INDIRECT(ADDRESS($B243,AD$2+1-IF(OR($P402="",$P402=0),1,$P402))&amp;":"&amp;ADDRESS($B243,AD$2)),INDIRECT(ADDRESS($B260,AD$2+1-IF(OR($P402="",$P402=0),1,$P402))&amp;":"&amp;ADDRESS($B260,AD$2)))),IF((AD$1-1)/IF(OR($P402="",$P402=0),1,$P402)&lt;&gt;INT((AD$1-1)/IF(OR($P402="",$P402=0),1,$P402)),0,SUMPRODUCT(INDIRECT(ADDRESS($B243,AD$2)&amp;":"&amp;ADDRESS($B243,AD$2+IF(OR($P402="",$P402=0),1,$P402)-1)),INDIRECT(ADDRESS($B260,AD$2)&amp;":"&amp;ADDRESS($B260,AD$2+IF(OR($P402="",$P402=0),1,$P402)-1))))))</f>
        <v>60000</v>
      </c>
      <c r="AE400" s="5">
        <f ca="1">IF(AE$4="",0,IF($P401=Lists!$AS$7,IF(AE$1/IF(OR($P402="",$P402=0),1,$P402)&lt;&gt;INT(AE$1/IF(OR($P402="",$P402=0),1,$P402)),0,SUMPRODUCT(INDIRECT(ADDRESS($B243,AE$2+1-IF(OR($P402="",$P402=0),1,$P402))&amp;":"&amp;ADDRESS($B243,AE$2)),INDIRECT(ADDRESS($B260,AE$2+1-IF(OR($P402="",$P402=0),1,$P402))&amp;":"&amp;ADDRESS($B260,AE$2)))),IF((AE$1-1)/IF(OR($P402="",$P402=0),1,$P402)&lt;&gt;INT((AE$1-1)/IF(OR($P402="",$P402=0),1,$P402)),0,SUMPRODUCT(INDIRECT(ADDRESS($B243,AE$2)&amp;":"&amp;ADDRESS($B243,AE$2+IF(OR($P402="",$P402=0),1,$P402)-1)),INDIRECT(ADDRESS($B260,AE$2)&amp;":"&amp;ADDRESS($B260,AE$2+IF(OR($P402="",$P402=0),1,$P402)-1))))))</f>
        <v>0</v>
      </c>
      <c r="AF400" s="5">
        <f ca="1">IF(AF$4="",0,IF($P401=Lists!$AS$7,IF(AF$1/IF(OR($P402="",$P402=0),1,$P402)&lt;&gt;INT(AF$1/IF(OR($P402="",$P402=0),1,$P402)),0,SUMPRODUCT(INDIRECT(ADDRESS($B243,AF$2+1-IF(OR($P402="",$P402=0),1,$P402))&amp;":"&amp;ADDRESS($B243,AF$2)),INDIRECT(ADDRESS($B260,AF$2+1-IF(OR($P402="",$P402=0),1,$P402))&amp;":"&amp;ADDRESS($B260,AF$2)))),IF((AF$1-1)/IF(OR($P402="",$P402=0),1,$P402)&lt;&gt;INT((AF$1-1)/IF(OR($P402="",$P402=0),1,$P402)),0,SUMPRODUCT(INDIRECT(ADDRESS($B243,AF$2)&amp;":"&amp;ADDRESS($B243,AF$2+IF(OR($P402="",$P402=0),1,$P402)-1)),INDIRECT(ADDRESS($B260,AF$2)&amp;":"&amp;ADDRESS($B260,AF$2+IF(OR($P402="",$P402=0),1,$P402)-1))))))</f>
        <v>0</v>
      </c>
      <c r="AG400" s="5">
        <f ca="1">IF(AG$4="",0,IF($P401=Lists!$AS$7,IF(AG$1/IF(OR($P402="",$P402=0),1,$P402)&lt;&gt;INT(AG$1/IF(OR($P402="",$P402=0),1,$P402)),0,SUMPRODUCT(INDIRECT(ADDRESS($B243,AG$2+1-IF(OR($P402="",$P402=0),1,$P402))&amp;":"&amp;ADDRESS($B243,AG$2)),INDIRECT(ADDRESS($B260,AG$2+1-IF(OR($P402="",$P402=0),1,$P402))&amp;":"&amp;ADDRESS($B260,AG$2)))),IF((AG$1-1)/IF(OR($P402="",$P402=0),1,$P402)&lt;&gt;INT((AG$1-1)/IF(OR($P402="",$P402=0),1,$P402)),0,SUMPRODUCT(INDIRECT(ADDRESS($B243,AG$2)&amp;":"&amp;ADDRESS($B243,AG$2+IF(OR($P402="",$P402=0),1,$P402)-1)),INDIRECT(ADDRESS($B260,AG$2)&amp;":"&amp;ADDRESS($B260,AG$2+IF(OR($P402="",$P402=0),1,$P402)-1))))))</f>
        <v>60000</v>
      </c>
      <c r="AH400" s="5">
        <f ca="1">IF(AH$4="",0,IF($P401=Lists!$AS$7,IF(AH$1/IF(OR($P402="",$P402=0),1,$P402)&lt;&gt;INT(AH$1/IF(OR($P402="",$P402=0),1,$P402)),0,SUMPRODUCT(INDIRECT(ADDRESS($B243,AH$2+1-IF(OR($P402="",$P402=0),1,$P402))&amp;":"&amp;ADDRESS($B243,AH$2)),INDIRECT(ADDRESS($B260,AH$2+1-IF(OR($P402="",$P402=0),1,$P402))&amp;":"&amp;ADDRESS($B260,AH$2)))),IF((AH$1-1)/IF(OR($P402="",$P402=0),1,$P402)&lt;&gt;INT((AH$1-1)/IF(OR($P402="",$P402=0),1,$P402)),0,SUMPRODUCT(INDIRECT(ADDRESS($B243,AH$2)&amp;":"&amp;ADDRESS($B243,AH$2+IF(OR($P402="",$P402=0),1,$P402)-1)),INDIRECT(ADDRESS($B260,AH$2)&amp;":"&amp;ADDRESS($B260,AH$2+IF(OR($P402="",$P402=0),1,$P402)-1))))))</f>
        <v>0</v>
      </c>
      <c r="AI400" s="5">
        <f ca="1">IF(AI$4="",0,IF($P401=Lists!$AS$7,IF(AI$1/IF(OR($P402="",$P402=0),1,$P402)&lt;&gt;INT(AI$1/IF(OR($P402="",$P402=0),1,$P402)),0,SUMPRODUCT(INDIRECT(ADDRESS($B243,AI$2+1-IF(OR($P402="",$P402=0),1,$P402))&amp;":"&amp;ADDRESS($B243,AI$2)),INDIRECT(ADDRESS($B260,AI$2+1-IF(OR($P402="",$P402=0),1,$P402))&amp;":"&amp;ADDRESS($B260,AI$2)))),IF((AI$1-1)/IF(OR($P402="",$P402=0),1,$P402)&lt;&gt;INT((AI$1-1)/IF(OR($P402="",$P402=0),1,$P402)),0,SUMPRODUCT(INDIRECT(ADDRESS($B243,AI$2)&amp;":"&amp;ADDRESS($B243,AI$2+IF(OR($P402="",$P402=0),1,$P402)-1)),INDIRECT(ADDRESS($B260,AI$2)&amp;":"&amp;ADDRESS($B260,AI$2+IF(OR($P402="",$P402=0),1,$P402)-1))))))</f>
        <v>0</v>
      </c>
      <c r="AJ400" s="5">
        <f ca="1">IF(AJ$4="",0,IF($P401=Lists!$AS$7,IF(AJ$1/IF(OR($P402="",$P402=0),1,$P402)&lt;&gt;INT(AJ$1/IF(OR($P402="",$P402=0),1,$P402)),0,SUMPRODUCT(INDIRECT(ADDRESS($B243,AJ$2+1-IF(OR($P402="",$P402=0),1,$P402))&amp;":"&amp;ADDRESS($B243,AJ$2)),INDIRECT(ADDRESS($B260,AJ$2+1-IF(OR($P402="",$P402=0),1,$P402))&amp;":"&amp;ADDRESS($B260,AJ$2)))),IF((AJ$1-1)/IF(OR($P402="",$P402=0),1,$P402)&lt;&gt;INT((AJ$1-1)/IF(OR($P402="",$P402=0),1,$P402)),0,SUMPRODUCT(INDIRECT(ADDRESS($B243,AJ$2)&amp;":"&amp;ADDRESS($B243,AJ$2+IF(OR($P402="",$P402=0),1,$P402)-1)),INDIRECT(ADDRESS($B260,AJ$2)&amp;":"&amp;ADDRESS($B260,AJ$2+IF(OR($P402="",$P402=0),1,$P402)-1))))))</f>
        <v>63000</v>
      </c>
      <c r="AK400" s="5">
        <f ca="1">IF(AK$4="",0,IF($P401=Lists!$AS$7,IF(AK$1/IF(OR($P402="",$P402=0),1,$P402)&lt;&gt;INT(AK$1/IF(OR($P402="",$P402=0),1,$P402)),0,SUMPRODUCT(INDIRECT(ADDRESS($B243,AK$2+1-IF(OR($P402="",$P402=0),1,$P402))&amp;":"&amp;ADDRESS($B243,AK$2)),INDIRECT(ADDRESS($B260,AK$2+1-IF(OR($P402="",$P402=0),1,$P402))&amp;":"&amp;ADDRESS($B260,AK$2)))),IF((AK$1-1)/IF(OR($P402="",$P402=0),1,$P402)&lt;&gt;INT((AK$1-1)/IF(OR($P402="",$P402=0),1,$P402)),0,SUMPRODUCT(INDIRECT(ADDRESS($B243,AK$2)&amp;":"&amp;ADDRESS($B243,AK$2+IF(OR($P402="",$P402=0),1,$P402)-1)),INDIRECT(ADDRESS($B260,AK$2)&amp;":"&amp;ADDRESS($B260,AK$2+IF(OR($P402="",$P402=0),1,$P402)-1))))))</f>
        <v>0</v>
      </c>
      <c r="AL400" s="5">
        <f ca="1">IF(AL$4="",0,IF($P401=Lists!$AS$7,IF(AL$1/IF(OR($P402="",$P402=0),1,$P402)&lt;&gt;INT(AL$1/IF(OR($P402="",$P402=0),1,$P402)),0,SUMPRODUCT(INDIRECT(ADDRESS($B243,AL$2+1-IF(OR($P402="",$P402=0),1,$P402))&amp;":"&amp;ADDRESS($B243,AL$2)),INDIRECT(ADDRESS($B260,AL$2+1-IF(OR($P402="",$P402=0),1,$P402))&amp;":"&amp;ADDRESS($B260,AL$2)))),IF((AL$1-1)/IF(OR($P402="",$P402=0),1,$P402)&lt;&gt;INT((AL$1-1)/IF(OR($P402="",$P402=0),1,$P402)),0,SUMPRODUCT(INDIRECT(ADDRESS($B243,AL$2)&amp;":"&amp;ADDRESS($B243,AL$2+IF(OR($P402="",$P402=0),1,$P402)-1)),INDIRECT(ADDRESS($B260,AL$2)&amp;":"&amp;ADDRESS($B260,AL$2+IF(OR($P402="",$P402=0),1,$P402)-1))))))</f>
        <v>0</v>
      </c>
      <c r="AM400" s="5">
        <f ca="1">IF(AM$4="",0,IF($P401=Lists!$AS$7,IF(AM$1/IF(OR($P402="",$P402=0),1,$P402)&lt;&gt;INT(AM$1/IF(OR($P402="",$P402=0),1,$P402)),0,SUMPRODUCT(INDIRECT(ADDRESS($B243,AM$2+1-IF(OR($P402="",$P402=0),1,$P402))&amp;":"&amp;ADDRESS($B243,AM$2)),INDIRECT(ADDRESS($B260,AM$2+1-IF(OR($P402="",$P402=0),1,$P402))&amp;":"&amp;ADDRESS($B260,AM$2)))),IF((AM$1-1)/IF(OR($P402="",$P402=0),1,$P402)&lt;&gt;INT((AM$1-1)/IF(OR($P402="",$P402=0),1,$P402)),0,SUMPRODUCT(INDIRECT(ADDRESS($B243,AM$2)&amp;":"&amp;ADDRESS($B243,AM$2+IF(OR($P402="",$P402=0),1,$P402)-1)),INDIRECT(ADDRESS($B260,AM$2)&amp;":"&amp;ADDRESS($B260,AM$2+IF(OR($P402="",$P402=0),1,$P402)-1))))))</f>
        <v>63000</v>
      </c>
      <c r="AN400" s="5">
        <f ca="1">IF(AN$4="",0,IF($P401=Lists!$AS$7,IF(AN$1/IF(OR($P402="",$P402=0),1,$P402)&lt;&gt;INT(AN$1/IF(OR($P402="",$P402=0),1,$P402)),0,SUMPRODUCT(INDIRECT(ADDRESS($B243,AN$2+1-IF(OR($P402="",$P402=0),1,$P402))&amp;":"&amp;ADDRESS($B243,AN$2)),INDIRECT(ADDRESS($B260,AN$2+1-IF(OR($P402="",$P402=0),1,$P402))&amp;":"&amp;ADDRESS($B260,AN$2)))),IF((AN$1-1)/IF(OR($P402="",$P402=0),1,$P402)&lt;&gt;INT((AN$1-1)/IF(OR($P402="",$P402=0),1,$P402)),0,SUMPRODUCT(INDIRECT(ADDRESS($B243,AN$2)&amp;":"&amp;ADDRESS($B243,AN$2+IF(OR($P402="",$P402=0),1,$P402)-1)),INDIRECT(ADDRESS($B260,AN$2)&amp;":"&amp;ADDRESS($B260,AN$2+IF(OR($P402="",$P402=0),1,$P402)-1))))))</f>
        <v>0</v>
      </c>
      <c r="AO400" s="5">
        <f ca="1">IF(AO$4="",0,IF($P401=Lists!$AS$7,IF(AO$1/IF(OR($P402="",$P402=0),1,$P402)&lt;&gt;INT(AO$1/IF(OR($P402="",$P402=0),1,$P402)),0,SUMPRODUCT(INDIRECT(ADDRESS($B243,AO$2+1-IF(OR($P402="",$P402=0),1,$P402))&amp;":"&amp;ADDRESS($B243,AO$2)),INDIRECT(ADDRESS($B260,AO$2+1-IF(OR($P402="",$P402=0),1,$P402))&amp;":"&amp;ADDRESS($B260,AO$2)))),IF((AO$1-1)/IF(OR($P402="",$P402=0),1,$P402)&lt;&gt;INT((AO$1-1)/IF(OR($P402="",$P402=0),1,$P402)),0,SUMPRODUCT(INDIRECT(ADDRESS($B243,AO$2)&amp;":"&amp;ADDRESS($B243,AO$2+IF(OR($P402="",$P402=0),1,$P402)-1)),INDIRECT(ADDRESS($B260,AO$2)&amp;":"&amp;ADDRESS($B260,AO$2+IF(OR($P402="",$P402=0),1,$P402)-1))))))</f>
        <v>0</v>
      </c>
      <c r="AP400" s="5">
        <f ca="1">IF(AP$4="",0,IF($P401=Lists!$AS$7,IF(AP$1/IF(OR($P402="",$P402=0),1,$P402)&lt;&gt;INT(AP$1/IF(OR($P402="",$P402=0),1,$P402)),0,SUMPRODUCT(INDIRECT(ADDRESS($B243,AP$2+1-IF(OR($P402="",$P402=0),1,$P402))&amp;":"&amp;ADDRESS($B243,AP$2)),INDIRECT(ADDRESS($B260,AP$2+1-IF(OR($P402="",$P402=0),1,$P402))&amp;":"&amp;ADDRESS($B260,AP$2)))),IF((AP$1-1)/IF(OR($P402="",$P402=0),1,$P402)&lt;&gt;INT((AP$1-1)/IF(OR($P402="",$P402=0),1,$P402)),0,SUMPRODUCT(INDIRECT(ADDRESS($B243,AP$2)&amp;":"&amp;ADDRESS($B243,AP$2+IF(OR($P402="",$P402=0),1,$P402)-1)),INDIRECT(ADDRESS($B260,AP$2)&amp;":"&amp;ADDRESS($B260,AP$2+IF(OR($P402="",$P402=0),1,$P402)-1))))))</f>
        <v>63000</v>
      </c>
      <c r="AQ400" s="5">
        <f ca="1">IF(AQ$4="",0,IF($P401=Lists!$AS$7,IF(AQ$1/IF(OR($P402="",$P402=0),1,$P402)&lt;&gt;INT(AQ$1/IF(OR($P402="",$P402=0),1,$P402)),0,SUMPRODUCT(INDIRECT(ADDRESS($B243,AQ$2+1-IF(OR($P402="",$P402=0),1,$P402))&amp;":"&amp;ADDRESS($B243,AQ$2)),INDIRECT(ADDRESS($B260,AQ$2+1-IF(OR($P402="",$P402=0),1,$P402))&amp;":"&amp;ADDRESS($B260,AQ$2)))),IF((AQ$1-1)/IF(OR($P402="",$P402=0),1,$P402)&lt;&gt;INT((AQ$1-1)/IF(OR($P402="",$P402=0),1,$P402)),0,SUMPRODUCT(INDIRECT(ADDRESS($B243,AQ$2)&amp;":"&amp;ADDRESS($B243,AQ$2+IF(OR($P402="",$P402=0),1,$P402)-1)),INDIRECT(ADDRESS($B260,AQ$2)&amp;":"&amp;ADDRESS($B260,AQ$2+IF(OR($P402="",$P402=0),1,$P402)-1))))))</f>
        <v>0</v>
      </c>
      <c r="AR400" s="5">
        <f ca="1">IF(AR$4="",0,IF($P401=Lists!$AS$7,IF(AR$1/IF(OR($P402="",$P402=0),1,$P402)&lt;&gt;INT(AR$1/IF(OR($P402="",$P402=0),1,$P402)),0,SUMPRODUCT(INDIRECT(ADDRESS($B243,AR$2+1-IF(OR($P402="",$P402=0),1,$P402))&amp;":"&amp;ADDRESS($B243,AR$2)),INDIRECT(ADDRESS($B260,AR$2+1-IF(OR($P402="",$P402=0),1,$P402))&amp;":"&amp;ADDRESS($B260,AR$2)))),IF((AR$1-1)/IF(OR($P402="",$P402=0),1,$P402)&lt;&gt;INT((AR$1-1)/IF(OR($P402="",$P402=0),1,$P402)),0,SUMPRODUCT(INDIRECT(ADDRESS($B243,AR$2)&amp;":"&amp;ADDRESS($B243,AR$2+IF(OR($P402="",$P402=0),1,$P402)-1)),INDIRECT(ADDRESS($B260,AR$2)&amp;":"&amp;ADDRESS($B260,AR$2+IF(OR($P402="",$P402=0),1,$P402)-1))))))</f>
        <v>0</v>
      </c>
      <c r="AS400" s="5">
        <f ca="1">IF(AS$4="",0,IF($P401=Lists!$AS$7,IF(AS$1/IF(OR($P402="",$P402=0),1,$P402)&lt;&gt;INT(AS$1/IF(OR($P402="",$P402=0),1,$P402)),0,SUMPRODUCT(INDIRECT(ADDRESS($B243,AS$2+1-IF(OR($P402="",$P402=0),1,$P402))&amp;":"&amp;ADDRESS($B243,AS$2)),INDIRECT(ADDRESS($B260,AS$2+1-IF(OR($P402="",$P402=0),1,$P402))&amp;":"&amp;ADDRESS($B260,AS$2)))),IF((AS$1-1)/IF(OR($P402="",$P402=0),1,$P402)&lt;&gt;INT((AS$1-1)/IF(OR($P402="",$P402=0),1,$P402)),0,SUMPRODUCT(INDIRECT(ADDRESS($B243,AS$2)&amp;":"&amp;ADDRESS($B243,AS$2+IF(OR($P402="",$P402=0),1,$P402)-1)),INDIRECT(ADDRESS($B260,AS$2)&amp;":"&amp;ADDRESS($B260,AS$2+IF(OR($P402="",$P402=0),1,$P402)-1))))))</f>
        <v>63000</v>
      </c>
      <c r="AT400" s="5">
        <f ca="1">IF(AT$4="",0,IF($P401=Lists!$AS$7,IF(AT$1/IF(OR($P402="",$P402=0),1,$P402)&lt;&gt;INT(AT$1/IF(OR($P402="",$P402=0),1,$P402)),0,SUMPRODUCT(INDIRECT(ADDRESS($B243,AT$2+1-IF(OR($P402="",$P402=0),1,$P402))&amp;":"&amp;ADDRESS($B243,AT$2)),INDIRECT(ADDRESS($B260,AT$2+1-IF(OR($P402="",$P402=0),1,$P402))&amp;":"&amp;ADDRESS($B260,AT$2)))),IF((AT$1-1)/IF(OR($P402="",$P402=0),1,$P402)&lt;&gt;INT((AT$1-1)/IF(OR($P402="",$P402=0),1,$P402)),0,SUMPRODUCT(INDIRECT(ADDRESS($B243,AT$2)&amp;":"&amp;ADDRESS($B243,AT$2+IF(OR($P402="",$P402=0),1,$P402)-1)),INDIRECT(ADDRESS($B260,AT$2)&amp;":"&amp;ADDRESS($B260,AT$2+IF(OR($P402="",$P402=0),1,$P402)-1))))))</f>
        <v>0</v>
      </c>
      <c r="AU400" s="5">
        <f ca="1">IF(AU$4="",0,IF($P401=Lists!$AS$7,IF(AU$1/IF(OR($P402="",$P402=0),1,$P402)&lt;&gt;INT(AU$1/IF(OR($P402="",$P402=0),1,$P402)),0,SUMPRODUCT(INDIRECT(ADDRESS($B243,AU$2+1-IF(OR($P402="",$P402=0),1,$P402))&amp;":"&amp;ADDRESS($B243,AU$2)),INDIRECT(ADDRESS($B260,AU$2+1-IF(OR($P402="",$P402=0),1,$P402))&amp;":"&amp;ADDRESS($B260,AU$2)))),IF((AU$1-1)/IF(OR($P402="",$P402=0),1,$P402)&lt;&gt;INT((AU$1-1)/IF(OR($P402="",$P402=0),1,$P402)),0,SUMPRODUCT(INDIRECT(ADDRESS($B243,AU$2)&amp;":"&amp;ADDRESS($B243,AU$2+IF(OR($P402="",$P402=0),1,$P402)-1)),INDIRECT(ADDRESS($B260,AU$2)&amp;":"&amp;ADDRESS($B260,AU$2+IF(OR($P402="",$P402=0),1,$P402)-1))))))</f>
        <v>0</v>
      </c>
      <c r="AV400" s="5">
        <f ca="1">IF(AV$4="",0,IF($P401=Lists!$AS$7,IF(AV$1/IF(OR($P402="",$P402=0),1,$P402)&lt;&gt;INT(AV$1/IF(OR($P402="",$P402=0),1,$P402)),0,SUMPRODUCT(INDIRECT(ADDRESS($B243,AV$2+1-IF(OR($P402="",$P402=0),1,$P402))&amp;":"&amp;ADDRESS($B243,AV$2)),INDIRECT(ADDRESS($B260,AV$2+1-IF(OR($P402="",$P402=0),1,$P402))&amp;":"&amp;ADDRESS($B260,AV$2)))),IF((AV$1-1)/IF(OR($P402="",$P402=0),1,$P402)&lt;&gt;INT((AV$1-1)/IF(OR($P402="",$P402=0),1,$P402)),0,SUMPRODUCT(INDIRECT(ADDRESS($B243,AV$2)&amp;":"&amp;ADDRESS($B243,AV$2+IF(OR($P402="",$P402=0),1,$P402)-1)),INDIRECT(ADDRESS($B260,AV$2)&amp;":"&amp;ADDRESS($B260,AV$2+IF(OR($P402="",$P402=0),1,$P402)-1))))))</f>
        <v>66150</v>
      </c>
      <c r="AW400" s="5">
        <f ca="1">IF(AW$4="",0,IF($P401=Lists!$AS$7,IF(AW$1/IF(OR($P402="",$P402=0),1,$P402)&lt;&gt;INT(AW$1/IF(OR($P402="",$P402=0),1,$P402)),0,SUMPRODUCT(INDIRECT(ADDRESS($B243,AW$2+1-IF(OR($P402="",$P402=0),1,$P402))&amp;":"&amp;ADDRESS($B243,AW$2)),INDIRECT(ADDRESS($B260,AW$2+1-IF(OR($P402="",$P402=0),1,$P402))&amp;":"&amp;ADDRESS($B260,AW$2)))),IF((AW$1-1)/IF(OR($P402="",$P402=0),1,$P402)&lt;&gt;INT((AW$1-1)/IF(OR($P402="",$P402=0),1,$P402)),0,SUMPRODUCT(INDIRECT(ADDRESS($B243,AW$2)&amp;":"&amp;ADDRESS($B243,AW$2+IF(OR($P402="",$P402=0),1,$P402)-1)),INDIRECT(ADDRESS($B260,AW$2)&amp;":"&amp;ADDRESS($B260,AW$2+IF(OR($P402="",$P402=0),1,$P402)-1))))))</f>
        <v>0</v>
      </c>
      <c r="AX400" s="5">
        <f ca="1">IF(AX$4="",0,IF($P401=Lists!$AS$7,IF(AX$1/IF(OR($P402="",$P402=0),1,$P402)&lt;&gt;INT(AX$1/IF(OR($P402="",$P402=0),1,$P402)),0,SUMPRODUCT(INDIRECT(ADDRESS($B243,AX$2+1-IF(OR($P402="",$P402=0),1,$P402))&amp;":"&amp;ADDRESS($B243,AX$2)),INDIRECT(ADDRESS($B260,AX$2+1-IF(OR($P402="",$P402=0),1,$P402))&amp;":"&amp;ADDRESS($B260,AX$2)))),IF((AX$1-1)/IF(OR($P402="",$P402=0),1,$P402)&lt;&gt;INT((AX$1-1)/IF(OR($P402="",$P402=0),1,$P402)),0,SUMPRODUCT(INDIRECT(ADDRESS($B243,AX$2)&amp;":"&amp;ADDRESS($B243,AX$2+IF(OR($P402="",$P402=0),1,$P402)-1)),INDIRECT(ADDRESS($B260,AX$2)&amp;":"&amp;ADDRESS($B260,AX$2+IF(OR($P402="",$P402=0),1,$P402)-1))))))</f>
        <v>0</v>
      </c>
      <c r="AY400" s="5">
        <f ca="1">IF(AY$4="",0,IF($P401=Lists!$AS$7,IF(AY$1/IF(OR($P402="",$P402=0),1,$P402)&lt;&gt;INT(AY$1/IF(OR($P402="",$P402=0),1,$P402)),0,SUMPRODUCT(INDIRECT(ADDRESS($B243,AY$2+1-IF(OR($P402="",$P402=0),1,$P402))&amp;":"&amp;ADDRESS($B243,AY$2)),INDIRECT(ADDRESS($B260,AY$2+1-IF(OR($P402="",$P402=0),1,$P402))&amp;":"&amp;ADDRESS($B260,AY$2)))),IF((AY$1-1)/IF(OR($P402="",$P402=0),1,$P402)&lt;&gt;INT((AY$1-1)/IF(OR($P402="",$P402=0),1,$P402)),0,SUMPRODUCT(INDIRECT(ADDRESS($B243,AY$2)&amp;":"&amp;ADDRESS($B243,AY$2+IF(OR($P402="",$P402=0),1,$P402)-1)),INDIRECT(ADDRESS($B260,AY$2)&amp;":"&amp;ADDRESS($B260,AY$2+IF(OR($P402="",$P402=0),1,$P402)-1))))))</f>
        <v>66150</v>
      </c>
      <c r="AZ400" s="5">
        <f ca="1">IF(AZ$4="",0,IF($P401=Lists!$AS$7,IF(AZ$1/IF(OR($P402="",$P402=0),1,$P402)&lt;&gt;INT(AZ$1/IF(OR($P402="",$P402=0),1,$P402)),0,SUMPRODUCT(INDIRECT(ADDRESS($B243,AZ$2+1-IF(OR($P402="",$P402=0),1,$P402))&amp;":"&amp;ADDRESS($B243,AZ$2)),INDIRECT(ADDRESS($B260,AZ$2+1-IF(OR($P402="",$P402=0),1,$P402))&amp;":"&amp;ADDRESS($B260,AZ$2)))),IF((AZ$1-1)/IF(OR($P402="",$P402=0),1,$P402)&lt;&gt;INT((AZ$1-1)/IF(OR($P402="",$P402=0),1,$P402)),0,SUMPRODUCT(INDIRECT(ADDRESS($B243,AZ$2)&amp;":"&amp;ADDRESS($B243,AZ$2+IF(OR($P402="",$P402=0),1,$P402)-1)),INDIRECT(ADDRESS($B260,AZ$2)&amp;":"&amp;ADDRESS($B260,AZ$2+IF(OR($P402="",$P402=0),1,$P402)-1))))))</f>
        <v>0</v>
      </c>
      <c r="BA400" s="5">
        <f ca="1">IF(BA$4="",0,IF($P401=Lists!$AS$7,IF(BA$1/IF(OR($P402="",$P402=0),1,$P402)&lt;&gt;INT(BA$1/IF(OR($P402="",$P402=0),1,$P402)),0,SUMPRODUCT(INDIRECT(ADDRESS($B243,BA$2+1-IF(OR($P402="",$P402=0),1,$P402))&amp;":"&amp;ADDRESS($B243,BA$2)),INDIRECT(ADDRESS($B260,BA$2+1-IF(OR($P402="",$P402=0),1,$P402))&amp;":"&amp;ADDRESS($B260,BA$2)))),IF((BA$1-1)/IF(OR($P402="",$P402=0),1,$P402)&lt;&gt;INT((BA$1-1)/IF(OR($P402="",$P402=0),1,$P402)),0,SUMPRODUCT(INDIRECT(ADDRESS($B243,BA$2)&amp;":"&amp;ADDRESS($B243,BA$2+IF(OR($P402="",$P402=0),1,$P402)-1)),INDIRECT(ADDRESS($B260,BA$2)&amp;":"&amp;ADDRESS($B260,BA$2+IF(OR($P402="",$P402=0),1,$P402)-1))))))</f>
        <v>0</v>
      </c>
      <c r="BB400" s="5">
        <f ca="1">IF(BB$4="",0,IF($P401=Lists!$AS$7,IF(BB$1/IF(OR($P402="",$P402=0),1,$P402)&lt;&gt;INT(BB$1/IF(OR($P402="",$P402=0),1,$P402)),0,SUMPRODUCT(INDIRECT(ADDRESS($B243,BB$2+1-IF(OR($P402="",$P402=0),1,$P402))&amp;":"&amp;ADDRESS($B243,BB$2)),INDIRECT(ADDRESS($B260,BB$2+1-IF(OR($P402="",$P402=0),1,$P402))&amp;":"&amp;ADDRESS($B260,BB$2)))),IF((BB$1-1)/IF(OR($P402="",$P402=0),1,$P402)&lt;&gt;INT((BB$1-1)/IF(OR($P402="",$P402=0),1,$P402)),0,SUMPRODUCT(INDIRECT(ADDRESS($B243,BB$2)&amp;":"&amp;ADDRESS($B243,BB$2+IF(OR($P402="",$P402=0),1,$P402)-1)),INDIRECT(ADDRESS($B260,BB$2)&amp;":"&amp;ADDRESS($B260,BB$2+IF(OR($P402="",$P402=0),1,$P402)-1))))))</f>
        <v>66150</v>
      </c>
      <c r="BC400" s="5">
        <f ca="1">IF(BC$4="",0,IF($P401=Lists!$AS$7,IF(BC$1/IF(OR($P402="",$P402=0),1,$P402)&lt;&gt;INT(BC$1/IF(OR($P402="",$P402=0),1,$P402)),0,SUMPRODUCT(INDIRECT(ADDRESS($B243,BC$2+1-IF(OR($P402="",$P402=0),1,$P402))&amp;":"&amp;ADDRESS($B243,BC$2)),INDIRECT(ADDRESS($B260,BC$2+1-IF(OR($P402="",$P402=0),1,$P402))&amp;":"&amp;ADDRESS($B260,BC$2)))),IF((BC$1-1)/IF(OR($P402="",$P402=0),1,$P402)&lt;&gt;INT((BC$1-1)/IF(OR($P402="",$P402=0),1,$P402)),0,SUMPRODUCT(INDIRECT(ADDRESS($B243,BC$2)&amp;":"&amp;ADDRESS($B243,BC$2+IF(OR($P402="",$P402=0),1,$P402)-1)),INDIRECT(ADDRESS($B260,BC$2)&amp;":"&amp;ADDRESS($B260,BC$2+IF(OR($P402="",$P402=0),1,$P402)-1))))))</f>
        <v>0</v>
      </c>
      <c r="BD400" s="5">
        <f ca="1">IF(BD$4="",0,IF($P401=Lists!$AS$7,IF(BD$1/IF(OR($P402="",$P402=0),1,$P402)&lt;&gt;INT(BD$1/IF(OR($P402="",$P402=0),1,$P402)),0,SUMPRODUCT(INDIRECT(ADDRESS($B243,BD$2+1-IF(OR($P402="",$P402=0),1,$P402))&amp;":"&amp;ADDRESS($B243,BD$2)),INDIRECT(ADDRESS($B260,BD$2+1-IF(OR($P402="",$P402=0),1,$P402))&amp;":"&amp;ADDRESS($B260,BD$2)))),IF((BD$1-1)/IF(OR($P402="",$P402=0),1,$P402)&lt;&gt;INT((BD$1-1)/IF(OR($P402="",$P402=0),1,$P402)),0,SUMPRODUCT(INDIRECT(ADDRESS($B243,BD$2)&amp;":"&amp;ADDRESS($B243,BD$2+IF(OR($P402="",$P402=0),1,$P402)-1)),INDIRECT(ADDRESS($B260,BD$2)&amp;":"&amp;ADDRESS($B260,BD$2+IF(OR($P402="",$P402=0),1,$P402)-1))))))</f>
        <v>0</v>
      </c>
      <c r="BE400" s="5">
        <f ca="1">IF(BE$4="",0,IF($P401=Lists!$AS$7,IF(BE$1/IF(OR($P402="",$P402=0),1,$P402)&lt;&gt;INT(BE$1/IF(OR($P402="",$P402=0),1,$P402)),0,SUMPRODUCT(INDIRECT(ADDRESS($B243,BE$2+1-IF(OR($P402="",$P402=0),1,$P402))&amp;":"&amp;ADDRESS($B243,BE$2)),INDIRECT(ADDRESS($B260,BE$2+1-IF(OR($P402="",$P402=0),1,$P402))&amp;":"&amp;ADDRESS($B260,BE$2)))),IF((BE$1-1)/IF(OR($P402="",$P402=0),1,$P402)&lt;&gt;INT((BE$1-1)/IF(OR($P402="",$P402=0),1,$P402)),0,SUMPRODUCT(INDIRECT(ADDRESS($B243,BE$2)&amp;":"&amp;ADDRESS($B243,BE$2+IF(OR($P402="",$P402=0),1,$P402)-1)),INDIRECT(ADDRESS($B260,BE$2)&amp;":"&amp;ADDRESS($B260,BE$2+IF(OR($P402="",$P402=0),1,$P402)-1))))))</f>
        <v>66150</v>
      </c>
      <c r="BF400" s="5">
        <f ca="1">IF(BF$4="",0,IF($P401=Lists!$AS$7,IF(BF$1/IF(OR($P402="",$P402=0),1,$P402)&lt;&gt;INT(BF$1/IF(OR($P402="",$P402=0),1,$P402)),0,SUMPRODUCT(INDIRECT(ADDRESS($B243,BF$2+1-IF(OR($P402="",$P402=0),1,$P402))&amp;":"&amp;ADDRESS($B243,BF$2)),INDIRECT(ADDRESS($B260,BF$2+1-IF(OR($P402="",$P402=0),1,$P402))&amp;":"&amp;ADDRESS($B260,BF$2)))),IF((BF$1-1)/IF(OR($P402="",$P402=0),1,$P402)&lt;&gt;INT((BF$1-1)/IF(OR($P402="",$P402=0),1,$P402)),0,SUMPRODUCT(INDIRECT(ADDRESS($B243,BF$2)&amp;":"&amp;ADDRESS($B243,BF$2+IF(OR($P402="",$P402=0),1,$P402)-1)),INDIRECT(ADDRESS($B260,BF$2)&amp;":"&amp;ADDRESS($B260,BF$2+IF(OR($P402="",$P402=0),1,$P402)-1))))))</f>
        <v>0</v>
      </c>
      <c r="BG400" s="5">
        <f ca="1">IF(BG$4="",0,IF($P401=Lists!$AS$7,IF(BG$1/IF(OR($P402="",$P402=0),1,$P402)&lt;&gt;INT(BG$1/IF(OR($P402="",$P402=0),1,$P402)),0,SUMPRODUCT(INDIRECT(ADDRESS($B243,BG$2+1-IF(OR($P402="",$P402=0),1,$P402))&amp;":"&amp;ADDRESS($B243,BG$2)),INDIRECT(ADDRESS($B260,BG$2+1-IF(OR($P402="",$P402=0),1,$P402))&amp;":"&amp;ADDRESS($B260,BG$2)))),IF((BG$1-1)/IF(OR($P402="",$P402=0),1,$P402)&lt;&gt;INT((BG$1-1)/IF(OR($P402="",$P402=0),1,$P402)),0,SUMPRODUCT(INDIRECT(ADDRESS($B243,BG$2)&amp;":"&amp;ADDRESS($B243,BG$2+IF(OR($P402="",$P402=0),1,$P402)-1)),INDIRECT(ADDRESS($B260,BG$2)&amp;":"&amp;ADDRESS($B260,BG$2+IF(OR($P402="",$P402=0),1,$P402)-1))))))</f>
        <v>0</v>
      </c>
      <c r="BH400" s="5">
        <f ca="1">IF(BH$4="",0,IF($P401=Lists!$AS$7,IF(BH$1/IF(OR($P402="",$P402=0),1,$P402)&lt;&gt;INT(BH$1/IF(OR($P402="",$P402=0),1,$P402)),0,SUMPRODUCT(INDIRECT(ADDRESS($B243,BH$2+1-IF(OR($P402="",$P402=0),1,$P402))&amp;":"&amp;ADDRESS($B243,BH$2)),INDIRECT(ADDRESS($B260,BH$2+1-IF(OR($P402="",$P402=0),1,$P402))&amp;":"&amp;ADDRESS($B260,BH$2)))),IF((BH$1-1)/IF(OR($P402="",$P402=0),1,$P402)&lt;&gt;INT((BH$1-1)/IF(OR($P402="",$P402=0),1,$P402)),0,SUMPRODUCT(INDIRECT(ADDRESS($B243,BH$2)&amp;":"&amp;ADDRESS($B243,BH$2+IF(OR($P402="",$P402=0),1,$P402)-1)),INDIRECT(ADDRESS($B260,BH$2)&amp;":"&amp;ADDRESS($B260,BH$2+IF(OR($P402="",$P402=0),1,$P402)-1))))))</f>
        <v>69457.500000000015</v>
      </c>
      <c r="BI400" s="5">
        <f ca="1">IF(BI$4="",0,IF($P401=Lists!$AS$7,IF(BI$1/IF(OR($P402="",$P402=0),1,$P402)&lt;&gt;INT(BI$1/IF(OR($P402="",$P402=0),1,$P402)),0,SUMPRODUCT(INDIRECT(ADDRESS($B243,BI$2+1-IF(OR($P402="",$P402=0),1,$P402))&amp;":"&amp;ADDRESS($B243,BI$2)),INDIRECT(ADDRESS($B260,BI$2+1-IF(OR($P402="",$P402=0),1,$P402))&amp;":"&amp;ADDRESS($B260,BI$2)))),IF((BI$1-1)/IF(OR($P402="",$P402=0),1,$P402)&lt;&gt;INT((BI$1-1)/IF(OR($P402="",$P402=0),1,$P402)),0,SUMPRODUCT(INDIRECT(ADDRESS($B243,BI$2)&amp;":"&amp;ADDRESS($B243,BI$2+IF(OR($P402="",$P402=0),1,$P402)-1)),INDIRECT(ADDRESS($B260,BI$2)&amp;":"&amp;ADDRESS($B260,BI$2+IF(OR($P402="",$P402=0),1,$P402)-1))))))</f>
        <v>0</v>
      </c>
      <c r="BJ400" s="5">
        <f ca="1">IF(BJ$4="",0,IF($P401=Lists!$AS$7,IF(BJ$1/IF(OR($P402="",$P402=0),1,$P402)&lt;&gt;INT(BJ$1/IF(OR($P402="",$P402=0),1,$P402)),0,SUMPRODUCT(INDIRECT(ADDRESS($B243,BJ$2+1-IF(OR($P402="",$P402=0),1,$P402))&amp;":"&amp;ADDRESS($B243,BJ$2)),INDIRECT(ADDRESS($B260,BJ$2+1-IF(OR($P402="",$P402=0),1,$P402))&amp;":"&amp;ADDRESS($B260,BJ$2)))),IF((BJ$1-1)/IF(OR($P402="",$P402=0),1,$P402)&lt;&gt;INT((BJ$1-1)/IF(OR($P402="",$P402=0),1,$P402)),0,SUMPRODUCT(INDIRECT(ADDRESS($B243,BJ$2)&amp;":"&amp;ADDRESS($B243,BJ$2+IF(OR($P402="",$P402=0),1,$P402)-1)),INDIRECT(ADDRESS($B260,BJ$2)&amp;":"&amp;ADDRESS($B260,BJ$2+IF(OR($P402="",$P402=0),1,$P402)-1))))))</f>
        <v>0</v>
      </c>
      <c r="BK400" s="5">
        <f ca="1">IF(BK$4="",0,IF($P401=Lists!$AS$7,IF(BK$1/IF(OR($P402="",$P402=0),1,$P402)&lt;&gt;INT(BK$1/IF(OR($P402="",$P402=0),1,$P402)),0,SUMPRODUCT(INDIRECT(ADDRESS($B243,BK$2+1-IF(OR($P402="",$P402=0),1,$P402))&amp;":"&amp;ADDRESS($B243,BK$2)),INDIRECT(ADDRESS($B260,BK$2+1-IF(OR($P402="",$P402=0),1,$P402))&amp;":"&amp;ADDRESS($B260,BK$2)))),IF((BK$1-1)/IF(OR($P402="",$P402=0),1,$P402)&lt;&gt;INT((BK$1-1)/IF(OR($P402="",$P402=0),1,$P402)),0,SUMPRODUCT(INDIRECT(ADDRESS($B243,BK$2)&amp;":"&amp;ADDRESS($B243,BK$2+IF(OR($P402="",$P402=0),1,$P402)-1)),INDIRECT(ADDRESS($B260,BK$2)&amp;":"&amp;ADDRESS($B260,BK$2+IF(OR($P402="",$P402=0),1,$P402)-1))))))</f>
        <v>69457.500000000015</v>
      </c>
      <c r="BL400" s="5">
        <f ca="1">IF(BL$4="",0,IF($P401=Lists!$AS$7,IF(BL$1/IF(OR($P402="",$P402=0),1,$P402)&lt;&gt;INT(BL$1/IF(OR($P402="",$P402=0),1,$P402)),0,SUMPRODUCT(INDIRECT(ADDRESS($B243,BL$2+1-IF(OR($P402="",$P402=0),1,$P402))&amp;":"&amp;ADDRESS($B243,BL$2)),INDIRECT(ADDRESS($B260,BL$2+1-IF(OR($P402="",$P402=0),1,$P402))&amp;":"&amp;ADDRESS($B260,BL$2)))),IF((BL$1-1)/IF(OR($P402="",$P402=0),1,$P402)&lt;&gt;INT((BL$1-1)/IF(OR($P402="",$P402=0),1,$P402)),0,SUMPRODUCT(INDIRECT(ADDRESS($B243,BL$2)&amp;":"&amp;ADDRESS($B243,BL$2+IF(OR($P402="",$P402=0),1,$P402)-1)),INDIRECT(ADDRESS($B260,BL$2)&amp;":"&amp;ADDRESS($B260,BL$2+IF(OR($P402="",$P402=0),1,$P402)-1))))))</f>
        <v>0</v>
      </c>
      <c r="BM400" s="5">
        <f ca="1">IF(BM$4="",0,IF($P401=Lists!$AS$7,IF(BM$1/IF(OR($P402="",$P402=0),1,$P402)&lt;&gt;INT(BM$1/IF(OR($P402="",$P402=0),1,$P402)),0,SUMPRODUCT(INDIRECT(ADDRESS($B243,BM$2+1-IF(OR($P402="",$P402=0),1,$P402))&amp;":"&amp;ADDRESS($B243,BM$2)),INDIRECT(ADDRESS($B260,BM$2+1-IF(OR($P402="",$P402=0),1,$P402))&amp;":"&amp;ADDRESS($B260,BM$2)))),IF((BM$1-1)/IF(OR($P402="",$P402=0),1,$P402)&lt;&gt;INT((BM$1-1)/IF(OR($P402="",$P402=0),1,$P402)),0,SUMPRODUCT(INDIRECT(ADDRESS($B243,BM$2)&amp;":"&amp;ADDRESS($B243,BM$2+IF(OR($P402="",$P402=0),1,$P402)-1)),INDIRECT(ADDRESS($B260,BM$2)&amp;":"&amp;ADDRESS($B260,BM$2+IF(OR($P402="",$P402=0),1,$P402)-1))))))</f>
        <v>0</v>
      </c>
      <c r="BN400" s="5">
        <f ca="1">IF(BN$4="",0,IF($P401=Lists!$AS$7,IF(BN$1/IF(OR($P402="",$P402=0),1,$P402)&lt;&gt;INT(BN$1/IF(OR($P402="",$P402=0),1,$P402)),0,SUMPRODUCT(INDIRECT(ADDRESS($B243,BN$2+1-IF(OR($P402="",$P402=0),1,$P402))&amp;":"&amp;ADDRESS($B243,BN$2)),INDIRECT(ADDRESS($B260,BN$2+1-IF(OR($P402="",$P402=0),1,$P402))&amp;":"&amp;ADDRESS($B260,BN$2)))),IF((BN$1-1)/IF(OR($P402="",$P402=0),1,$P402)&lt;&gt;INT((BN$1-1)/IF(OR($P402="",$P402=0),1,$P402)),0,SUMPRODUCT(INDIRECT(ADDRESS($B243,BN$2)&amp;":"&amp;ADDRESS($B243,BN$2+IF(OR($P402="",$P402=0),1,$P402)-1)),INDIRECT(ADDRESS($B260,BN$2)&amp;":"&amp;ADDRESS($B260,BN$2+IF(OR($P402="",$P402=0),1,$P402)-1))))))</f>
        <v>69457.500000000015</v>
      </c>
      <c r="BO400" s="5">
        <f ca="1">IF(BO$4="",0,IF($P401=Lists!$AS$7,IF(BO$1/IF(OR($P402="",$P402=0),1,$P402)&lt;&gt;INT(BO$1/IF(OR($P402="",$P402=0),1,$P402)),0,SUMPRODUCT(INDIRECT(ADDRESS($B243,BO$2+1-IF(OR($P402="",$P402=0),1,$P402))&amp;":"&amp;ADDRESS($B243,BO$2)),INDIRECT(ADDRESS($B260,BO$2+1-IF(OR($P402="",$P402=0),1,$P402))&amp;":"&amp;ADDRESS($B260,BO$2)))),IF((BO$1-1)/IF(OR($P402="",$P402=0),1,$P402)&lt;&gt;INT((BO$1-1)/IF(OR($P402="",$P402=0),1,$P402)),0,SUMPRODUCT(INDIRECT(ADDRESS($B243,BO$2)&amp;":"&amp;ADDRESS($B243,BO$2+IF(OR($P402="",$P402=0),1,$P402)-1)),INDIRECT(ADDRESS($B260,BO$2)&amp;":"&amp;ADDRESS($B260,BO$2+IF(OR($P402="",$P402=0),1,$P402)-1))))))</f>
        <v>0</v>
      </c>
      <c r="BP400" s="5">
        <f ca="1">IF(BP$4="",0,IF($P401=Lists!$AS$7,IF(BP$1/IF(OR($P402="",$P402=0),1,$P402)&lt;&gt;INT(BP$1/IF(OR($P402="",$P402=0),1,$P402)),0,SUMPRODUCT(INDIRECT(ADDRESS($B243,BP$2+1-IF(OR($P402="",$P402=0),1,$P402))&amp;":"&amp;ADDRESS($B243,BP$2)),INDIRECT(ADDRESS($B260,BP$2+1-IF(OR($P402="",$P402=0),1,$P402))&amp;":"&amp;ADDRESS($B260,BP$2)))),IF((BP$1-1)/IF(OR($P402="",$P402=0),1,$P402)&lt;&gt;INT((BP$1-1)/IF(OR($P402="",$P402=0),1,$P402)),0,SUMPRODUCT(INDIRECT(ADDRESS($B243,BP$2)&amp;":"&amp;ADDRESS($B243,BP$2+IF(OR($P402="",$P402=0),1,$P402)-1)),INDIRECT(ADDRESS($B260,BP$2)&amp;":"&amp;ADDRESS($B260,BP$2+IF(OR($P402="",$P402=0),1,$P402)-1))))))</f>
        <v>0</v>
      </c>
      <c r="BQ400" s="5">
        <f ca="1">IF(BQ$4="",0,IF($P401=Lists!$AS$7,IF(BQ$1/IF(OR($P402="",$P402=0),1,$P402)&lt;&gt;INT(BQ$1/IF(OR($P402="",$P402=0),1,$P402)),0,SUMPRODUCT(INDIRECT(ADDRESS($B243,BQ$2+1-IF(OR($P402="",$P402=0),1,$P402))&amp;":"&amp;ADDRESS($B243,BQ$2)),INDIRECT(ADDRESS($B260,BQ$2+1-IF(OR($P402="",$P402=0),1,$P402))&amp;":"&amp;ADDRESS($B260,BQ$2)))),IF((BQ$1-1)/IF(OR($P402="",$P402=0),1,$P402)&lt;&gt;INT((BQ$1-1)/IF(OR($P402="",$P402=0),1,$P402)),0,SUMPRODUCT(INDIRECT(ADDRESS($B243,BQ$2)&amp;":"&amp;ADDRESS($B243,BQ$2+IF(OR($P402="",$P402=0),1,$P402)-1)),INDIRECT(ADDRESS($B260,BQ$2)&amp;":"&amp;ADDRESS($B260,BQ$2+IF(OR($P402="",$P402=0),1,$P402)-1))))))</f>
        <v>69457.500000000015</v>
      </c>
      <c r="BR400" s="5">
        <f ca="1">IF(BR$4="",0,IF($P401=Lists!$AS$7,IF(BR$1/IF(OR($P402="",$P402=0),1,$P402)&lt;&gt;INT(BR$1/IF(OR($P402="",$P402=0),1,$P402)),0,SUMPRODUCT(INDIRECT(ADDRESS($B243,BR$2+1-IF(OR($P402="",$P402=0),1,$P402))&amp;":"&amp;ADDRESS($B243,BR$2)),INDIRECT(ADDRESS($B260,BR$2+1-IF(OR($P402="",$P402=0),1,$P402))&amp;":"&amp;ADDRESS($B260,BR$2)))),IF((BR$1-1)/IF(OR($P402="",$P402=0),1,$P402)&lt;&gt;INT((BR$1-1)/IF(OR($P402="",$P402=0),1,$P402)),0,SUMPRODUCT(INDIRECT(ADDRESS($B243,BR$2)&amp;":"&amp;ADDRESS($B243,BR$2+IF(OR($P402="",$P402=0),1,$P402)-1)),INDIRECT(ADDRESS($B260,BR$2)&amp;":"&amp;ADDRESS($B260,BR$2+IF(OR($P402="",$P402=0),1,$P402)-1))))))</f>
        <v>0</v>
      </c>
      <c r="BS400" s="5">
        <f ca="1">IF(BS$4="",0,IF($P401=Lists!$AS$7,IF(BS$1/IF(OR($P402="",$P402=0),1,$P402)&lt;&gt;INT(BS$1/IF(OR($P402="",$P402=0),1,$P402)),0,SUMPRODUCT(INDIRECT(ADDRESS($B243,BS$2+1-IF(OR($P402="",$P402=0),1,$P402))&amp;":"&amp;ADDRESS($B243,BS$2)),INDIRECT(ADDRESS($B260,BS$2+1-IF(OR($P402="",$P402=0),1,$P402))&amp;":"&amp;ADDRESS($B260,BS$2)))),IF((BS$1-1)/IF(OR($P402="",$P402=0),1,$P402)&lt;&gt;INT((BS$1-1)/IF(OR($P402="",$P402=0),1,$P402)),0,SUMPRODUCT(INDIRECT(ADDRESS($B243,BS$2)&amp;":"&amp;ADDRESS($B243,BS$2+IF(OR($P402="",$P402=0),1,$P402)-1)),INDIRECT(ADDRESS($B260,BS$2)&amp;":"&amp;ADDRESS($B260,BS$2+IF(OR($P402="",$P402=0),1,$P402)-1))))))</f>
        <v>0</v>
      </c>
      <c r="BT400" s="5">
        <f ca="1">IF(BT$4="",0,IF($P401=Lists!$AS$7,IF(BT$1/IF(OR($P402="",$P402=0),1,$P402)&lt;&gt;INT(BT$1/IF(OR($P402="",$P402=0),1,$P402)),0,SUMPRODUCT(INDIRECT(ADDRESS($B243,BT$2+1-IF(OR($P402="",$P402=0),1,$P402))&amp;":"&amp;ADDRESS($B243,BT$2)),INDIRECT(ADDRESS($B260,BT$2+1-IF(OR($P402="",$P402=0),1,$P402))&amp;":"&amp;ADDRESS($B260,BT$2)))),IF((BT$1-1)/IF(OR($P402="",$P402=0),1,$P402)&lt;&gt;INT((BT$1-1)/IF(OR($P402="",$P402=0),1,$P402)),0,SUMPRODUCT(INDIRECT(ADDRESS($B243,BT$2)&amp;":"&amp;ADDRESS($B243,BT$2+IF(OR($P402="",$P402=0),1,$P402)-1)),INDIRECT(ADDRESS($B260,BT$2)&amp;":"&amp;ADDRESS($B260,BT$2+IF(OR($P402="",$P402=0),1,$P402)-1))))))</f>
        <v>72930.375</v>
      </c>
      <c r="BU400" s="5">
        <f ca="1">IF(BU$4="",0,IF($P401=Lists!$AS$7,IF(BU$1/IF(OR($P402="",$P402=0),1,$P402)&lt;&gt;INT(BU$1/IF(OR($P402="",$P402=0),1,$P402)),0,SUMPRODUCT(INDIRECT(ADDRESS($B243,BU$2+1-IF(OR($P402="",$P402=0),1,$P402))&amp;":"&amp;ADDRESS($B243,BU$2)),INDIRECT(ADDRESS($B260,BU$2+1-IF(OR($P402="",$P402=0),1,$P402))&amp;":"&amp;ADDRESS($B260,BU$2)))),IF((BU$1-1)/IF(OR($P402="",$P402=0),1,$P402)&lt;&gt;INT((BU$1-1)/IF(OR($P402="",$P402=0),1,$P402)),0,SUMPRODUCT(INDIRECT(ADDRESS($B243,BU$2)&amp;":"&amp;ADDRESS($B243,BU$2+IF(OR($P402="",$P402=0),1,$P402)-1)),INDIRECT(ADDRESS($B260,BU$2)&amp;":"&amp;ADDRESS($B260,BU$2+IF(OR($P402="",$P402=0),1,$P402)-1))))))</f>
        <v>0</v>
      </c>
      <c r="BV400" s="5">
        <f ca="1">IF(BV$4="",0,IF($P401=Lists!$AS$7,IF(BV$1/IF(OR($P402="",$P402=0),1,$P402)&lt;&gt;INT(BV$1/IF(OR($P402="",$P402=0),1,$P402)),0,SUMPRODUCT(INDIRECT(ADDRESS($B243,BV$2+1-IF(OR($P402="",$P402=0),1,$P402))&amp;":"&amp;ADDRESS($B243,BV$2)),INDIRECT(ADDRESS($B260,BV$2+1-IF(OR($P402="",$P402=0),1,$P402))&amp;":"&amp;ADDRESS($B260,BV$2)))),IF((BV$1-1)/IF(OR($P402="",$P402=0),1,$P402)&lt;&gt;INT((BV$1-1)/IF(OR($P402="",$P402=0),1,$P402)),0,SUMPRODUCT(INDIRECT(ADDRESS($B243,BV$2)&amp;":"&amp;ADDRESS($B243,BV$2+IF(OR($P402="",$P402=0),1,$P402)-1)),INDIRECT(ADDRESS($B260,BV$2)&amp;":"&amp;ADDRESS($B260,BV$2+IF(OR($P402="",$P402=0),1,$P402)-1))))))</f>
        <v>0</v>
      </c>
      <c r="BW400" s="5">
        <f ca="1">IF(BW$4="",0,IF($P401=Lists!$AS$7,IF(BW$1/IF(OR($P402="",$P402=0),1,$P402)&lt;&gt;INT(BW$1/IF(OR($P402="",$P402=0),1,$P402)),0,SUMPRODUCT(INDIRECT(ADDRESS($B243,BW$2+1-IF(OR($P402="",$P402=0),1,$P402))&amp;":"&amp;ADDRESS($B243,BW$2)),INDIRECT(ADDRESS($B260,BW$2+1-IF(OR($P402="",$P402=0),1,$P402))&amp;":"&amp;ADDRESS($B260,BW$2)))),IF((BW$1-1)/IF(OR($P402="",$P402=0),1,$P402)&lt;&gt;INT((BW$1-1)/IF(OR($P402="",$P402=0),1,$P402)),0,SUMPRODUCT(INDIRECT(ADDRESS($B243,BW$2)&amp;":"&amp;ADDRESS($B243,BW$2+IF(OR($P402="",$P402=0),1,$P402)-1)),INDIRECT(ADDRESS($B260,BW$2)&amp;":"&amp;ADDRESS($B260,BW$2+IF(OR($P402="",$P402=0),1,$P402)-1))))))</f>
        <v>72930.375</v>
      </c>
      <c r="BX400" s="5">
        <f ca="1">IF(BX$4="",0,IF($P401=Lists!$AS$7,IF(BX$1/IF(OR($P402="",$P402=0),1,$P402)&lt;&gt;INT(BX$1/IF(OR($P402="",$P402=0),1,$P402)),0,SUMPRODUCT(INDIRECT(ADDRESS($B243,BX$2+1-IF(OR($P402="",$P402=0),1,$P402))&amp;":"&amp;ADDRESS($B243,BX$2)),INDIRECT(ADDRESS($B260,BX$2+1-IF(OR($P402="",$P402=0),1,$P402))&amp;":"&amp;ADDRESS($B260,BX$2)))),IF((BX$1-1)/IF(OR($P402="",$P402=0),1,$P402)&lt;&gt;INT((BX$1-1)/IF(OR($P402="",$P402=0),1,$P402)),0,SUMPRODUCT(INDIRECT(ADDRESS($B243,BX$2)&amp;":"&amp;ADDRESS($B243,BX$2+IF(OR($P402="",$P402=0),1,$P402)-1)),INDIRECT(ADDRESS($B260,BX$2)&amp;":"&amp;ADDRESS($B260,BX$2+IF(OR($P402="",$P402=0),1,$P402)-1))))))</f>
        <v>0</v>
      </c>
      <c r="BY400" s="5">
        <f ca="1">IF(BY$4="",0,IF($P401=Lists!$AS$7,IF(BY$1/IF(OR($P402="",$P402=0),1,$P402)&lt;&gt;INT(BY$1/IF(OR($P402="",$P402=0),1,$P402)),0,SUMPRODUCT(INDIRECT(ADDRESS($B243,BY$2+1-IF(OR($P402="",$P402=0),1,$P402))&amp;":"&amp;ADDRESS($B243,BY$2)),INDIRECT(ADDRESS($B260,BY$2+1-IF(OR($P402="",$P402=0),1,$P402))&amp;":"&amp;ADDRESS($B260,BY$2)))),IF((BY$1-1)/IF(OR($P402="",$P402=0),1,$P402)&lt;&gt;INT((BY$1-1)/IF(OR($P402="",$P402=0),1,$P402)),0,SUMPRODUCT(INDIRECT(ADDRESS($B243,BY$2)&amp;":"&amp;ADDRESS($B243,BY$2+IF(OR($P402="",$P402=0),1,$P402)-1)),INDIRECT(ADDRESS($B260,BY$2)&amp;":"&amp;ADDRESS($B260,BY$2+IF(OR($P402="",$P402=0),1,$P402)-1))))))</f>
        <v>0</v>
      </c>
      <c r="BZ400" s="5">
        <f ca="1">IF(BZ$4="",0,IF($P401=Lists!$AS$7,IF(BZ$1/IF(OR($P402="",$P402=0),1,$P402)&lt;&gt;INT(BZ$1/IF(OR($P402="",$P402=0),1,$P402)),0,SUMPRODUCT(INDIRECT(ADDRESS($B243,BZ$2+1-IF(OR($P402="",$P402=0),1,$P402))&amp;":"&amp;ADDRESS($B243,BZ$2)),INDIRECT(ADDRESS($B260,BZ$2+1-IF(OR($P402="",$P402=0),1,$P402))&amp;":"&amp;ADDRESS($B260,BZ$2)))),IF((BZ$1-1)/IF(OR($P402="",$P402=0),1,$P402)&lt;&gt;INT((BZ$1-1)/IF(OR($P402="",$P402=0),1,$P402)),0,SUMPRODUCT(INDIRECT(ADDRESS($B243,BZ$2)&amp;":"&amp;ADDRESS($B243,BZ$2+IF(OR($P402="",$P402=0),1,$P402)-1)),INDIRECT(ADDRESS($B260,BZ$2)&amp;":"&amp;ADDRESS($B260,BZ$2+IF(OR($P402="",$P402=0),1,$P402)-1))))))</f>
        <v>72930.375</v>
      </c>
      <c r="CA400" s="5">
        <f ca="1">IF(CA$4="",0,IF($P401=Lists!$AS$7,IF(CA$1/IF(OR($P402="",$P402=0),1,$P402)&lt;&gt;INT(CA$1/IF(OR($P402="",$P402=0),1,$P402)),0,SUMPRODUCT(INDIRECT(ADDRESS($B243,CA$2+1-IF(OR($P402="",$P402=0),1,$P402))&amp;":"&amp;ADDRESS($B243,CA$2)),INDIRECT(ADDRESS($B260,CA$2+1-IF(OR($P402="",$P402=0),1,$P402))&amp;":"&amp;ADDRESS($B260,CA$2)))),IF((CA$1-1)/IF(OR($P402="",$P402=0),1,$P402)&lt;&gt;INT((CA$1-1)/IF(OR($P402="",$P402=0),1,$P402)),0,SUMPRODUCT(INDIRECT(ADDRESS($B243,CA$2)&amp;":"&amp;ADDRESS($B243,CA$2+IF(OR($P402="",$P402=0),1,$P402)-1)),INDIRECT(ADDRESS($B260,CA$2)&amp;":"&amp;ADDRESS($B260,CA$2+IF(OR($P402="",$P402=0),1,$P402)-1))))))</f>
        <v>0</v>
      </c>
      <c r="CB400" s="5">
        <f ca="1">IF(CB$4="",0,IF($P401=Lists!$AS$7,IF(CB$1/IF(OR($P402="",$P402=0),1,$P402)&lt;&gt;INT(CB$1/IF(OR($P402="",$P402=0),1,$P402)),0,SUMPRODUCT(INDIRECT(ADDRESS($B243,CB$2+1-IF(OR($P402="",$P402=0),1,$P402))&amp;":"&amp;ADDRESS($B243,CB$2)),INDIRECT(ADDRESS($B260,CB$2+1-IF(OR($P402="",$P402=0),1,$P402))&amp;":"&amp;ADDRESS($B260,CB$2)))),IF((CB$1-1)/IF(OR($P402="",$P402=0),1,$P402)&lt;&gt;INT((CB$1-1)/IF(OR($P402="",$P402=0),1,$P402)),0,SUMPRODUCT(INDIRECT(ADDRESS($B243,CB$2)&amp;":"&amp;ADDRESS($B243,CB$2+IF(OR($P402="",$P402=0),1,$P402)-1)),INDIRECT(ADDRESS($B260,CB$2)&amp;":"&amp;ADDRESS($B260,CB$2+IF(OR($P402="",$P402=0),1,$P402)-1))))))</f>
        <v>0</v>
      </c>
      <c r="CC400" s="5">
        <f ca="1">IF(CC$4="",0,IF($P401=Lists!$AS$7,IF(CC$1/IF(OR($P402="",$P402=0),1,$P402)&lt;&gt;INT(CC$1/IF(OR($P402="",$P402=0),1,$P402)),0,SUMPRODUCT(INDIRECT(ADDRESS($B243,CC$2+1-IF(OR($P402="",$P402=0),1,$P402))&amp;":"&amp;ADDRESS($B243,CC$2)),INDIRECT(ADDRESS($B260,CC$2+1-IF(OR($P402="",$P402=0),1,$P402))&amp;":"&amp;ADDRESS($B260,CC$2)))),IF((CC$1-1)/IF(OR($P402="",$P402=0),1,$P402)&lt;&gt;INT((CC$1-1)/IF(OR($P402="",$P402=0),1,$P402)),0,SUMPRODUCT(INDIRECT(ADDRESS($B243,CC$2)&amp;":"&amp;ADDRESS($B243,CC$2+IF(OR($P402="",$P402=0),1,$P402)-1)),INDIRECT(ADDRESS($B260,CC$2)&amp;":"&amp;ADDRESS($B260,CC$2+IF(OR($P402="",$P402=0),1,$P402)-1))))))</f>
        <v>72930.375</v>
      </c>
      <c r="CD400" s="5">
        <f ca="1">IF(CD$4="",0,IF($P401=Lists!$AS$7,IF(CD$1/IF(OR($P402="",$P402=0),1,$P402)&lt;&gt;INT(CD$1/IF(OR($P402="",$P402=0),1,$P402)),0,SUMPRODUCT(INDIRECT(ADDRESS($B243,CD$2+1-IF(OR($P402="",$P402=0),1,$P402))&amp;":"&amp;ADDRESS($B243,CD$2)),INDIRECT(ADDRESS($B260,CD$2+1-IF(OR($P402="",$P402=0),1,$P402))&amp;":"&amp;ADDRESS($B260,CD$2)))),IF((CD$1-1)/IF(OR($P402="",$P402=0),1,$P402)&lt;&gt;INT((CD$1-1)/IF(OR($P402="",$P402=0),1,$P402)),0,SUMPRODUCT(INDIRECT(ADDRESS($B243,CD$2)&amp;":"&amp;ADDRESS($B243,CD$2+IF(OR($P402="",$P402=0),1,$P402)-1)),INDIRECT(ADDRESS($B260,CD$2)&amp;":"&amp;ADDRESS($B260,CD$2+IF(OR($P402="",$P402=0),1,$P402)-1))))))</f>
        <v>0</v>
      </c>
      <c r="CE400" s="5">
        <f ca="1">IF(CE$4="",0,IF($P401=Lists!$AS$7,IF(CE$1/IF(OR($P402="",$P402=0),1,$P402)&lt;&gt;INT(CE$1/IF(OR($P402="",$P402=0),1,$P402)),0,SUMPRODUCT(INDIRECT(ADDRESS($B243,CE$2+1-IF(OR($P402="",$P402=0),1,$P402))&amp;":"&amp;ADDRESS($B243,CE$2)),INDIRECT(ADDRESS($B260,CE$2+1-IF(OR($P402="",$P402=0),1,$P402))&amp;":"&amp;ADDRESS($B260,CE$2)))),IF((CE$1-1)/IF(OR($P402="",$P402=0),1,$P402)&lt;&gt;INT((CE$1-1)/IF(OR($P402="",$P402=0),1,$P402)),0,SUMPRODUCT(INDIRECT(ADDRESS($B243,CE$2)&amp;":"&amp;ADDRESS($B243,CE$2+IF(OR($P402="",$P402=0),1,$P402)-1)),INDIRECT(ADDRESS($B260,CE$2)&amp;":"&amp;ADDRESS($B260,CE$2+IF(OR($P402="",$P402=0),1,$P402)-1))))))</f>
        <v>0</v>
      </c>
      <c r="CF400" s="5">
        <f ca="1">IF(CF$4="",0,IF($P401=Lists!$AS$7,IF(CF$1/IF(OR($P402="",$P402=0),1,$P402)&lt;&gt;INT(CF$1/IF(OR($P402="",$P402=0),1,$P402)),0,SUMPRODUCT(INDIRECT(ADDRESS($B243,CF$2+1-IF(OR($P402="",$P402=0),1,$P402))&amp;":"&amp;ADDRESS($B243,CF$2)),INDIRECT(ADDRESS($B260,CF$2+1-IF(OR($P402="",$P402=0),1,$P402))&amp;":"&amp;ADDRESS($B260,CF$2)))),IF((CF$1-1)/IF(OR($P402="",$P402=0),1,$P402)&lt;&gt;INT((CF$1-1)/IF(OR($P402="",$P402=0),1,$P402)),0,SUMPRODUCT(INDIRECT(ADDRESS($B243,CF$2)&amp;":"&amp;ADDRESS($B243,CF$2+IF(OR($P402="",$P402=0),1,$P402)-1)),INDIRECT(ADDRESS($B260,CF$2)&amp;":"&amp;ADDRESS($B260,CF$2+IF(OR($P402="",$P402=0),1,$P402)-1))))))</f>
        <v>0</v>
      </c>
    </row>
    <row r="401" spans="2:84" x14ac:dyDescent="0.3">
      <c r="B401" s="13">
        <f>ROW()</f>
        <v>401</v>
      </c>
      <c r="H401" s="1" t="str">
        <f t="shared" si="555"/>
        <v>Оплата постоянных расходов</v>
      </c>
      <c r="I401" s="1" t="str">
        <f>I400</f>
        <v>Аутсорсинг</v>
      </c>
      <c r="J401" s="1" t="str">
        <f>Lists!$AS$4</f>
        <v>Способ оплаты</v>
      </c>
      <c r="M401" s="53" t="str">
        <f t="shared" ref="M401" si="560">$M$392</f>
        <v>из вып. списка</v>
      </c>
      <c r="O401" s="82"/>
      <c r="P401" s="84" t="s">
        <v>171</v>
      </c>
      <c r="Q401" s="90" t="s">
        <v>5</v>
      </c>
      <c r="W401" s="34"/>
    </row>
    <row r="402" spans="2:84" x14ac:dyDescent="0.3">
      <c r="B402" s="13">
        <f>ROW()</f>
        <v>402</v>
      </c>
      <c r="H402" s="1" t="str">
        <f t="shared" si="555"/>
        <v>Оплата постоянных расходов</v>
      </c>
      <c r="I402" s="1" t="str">
        <f>I400</f>
        <v>Аутсорсинг</v>
      </c>
      <c r="J402" s="1" t="str">
        <f>$J$393</f>
        <v>Количество оплачиваемых за раз периодов</v>
      </c>
      <c r="M402" s="53" t="str">
        <f t="shared" ref="M402" si="561">$M$393</f>
        <v>кол-во периодов</v>
      </c>
      <c r="O402" s="82"/>
      <c r="P402" s="84">
        <v>3</v>
      </c>
      <c r="W402" s="34"/>
    </row>
    <row r="403" spans="2:84" x14ac:dyDescent="0.3">
      <c r="B403" s="13">
        <f>ROW()</f>
        <v>403</v>
      </c>
      <c r="H403" s="1" t="str">
        <f t="shared" si="555"/>
        <v>Оплата постоянных расходов</v>
      </c>
      <c r="I403" s="1" t="s">
        <v>229</v>
      </c>
      <c r="M403" s="53" t="str">
        <f t="shared" ref="M403" si="562">$M$391</f>
        <v>руб</v>
      </c>
      <c r="U403" s="5">
        <f ca="1">SUM(INDIRECT(ADDRESS($B403,$X$2)&amp;":"&amp;ADDRESS($B403,$X$2-1+$P$8)))</f>
        <v>198922.72499999998</v>
      </c>
      <c r="X403" s="5">
        <f ca="1">IF(X$4="",0,IF($P404=Lists!$AS$7,IF(X$1/IF(OR($P405="",$P405=0),1,$P405)&lt;&gt;INT(X$1/IF(OR($P405="",$P405=0),1,$P405)),0,SUMPRODUCT(INDIRECT(ADDRESS($B246,X$2+1-IF(OR($P405="",$P405=0),1,$P405))&amp;":"&amp;ADDRESS($B246,X$2)),INDIRECT(ADDRESS($B263,X$2+1-IF(OR($P405="",$P405=0),1,$P405))&amp;":"&amp;ADDRESS($B263,X$2)))),IF((X$1-1)/IF(OR($P405="",$P405=0),1,$P405)&lt;&gt;INT((X$1-1)/IF(OR($P405="",$P405=0),1,$P405)),0,SUMPRODUCT(INDIRECT(ADDRESS($B246,X$2)&amp;":"&amp;ADDRESS($B246,X$2+IF(OR($P405="",$P405=0),1,$P405)-1)),INDIRECT(ADDRESS($B263,X$2)&amp;":"&amp;ADDRESS($B263,X$2+IF(OR($P405="",$P405=0),1,$P405)-1))))))</f>
        <v>9000</v>
      </c>
      <c r="Y403" s="5">
        <f ca="1">IF(Y$4="",0,IF($P404=Lists!$AS$7,IF(Y$1/IF(OR($P405="",$P405=0),1,$P405)&lt;&gt;INT(Y$1/IF(OR($P405="",$P405=0),1,$P405)),0,SUMPRODUCT(INDIRECT(ADDRESS($B246,Y$2+1-IF(OR($P405="",$P405=0),1,$P405))&amp;":"&amp;ADDRESS($B246,Y$2)),INDIRECT(ADDRESS($B263,Y$2+1-IF(OR($P405="",$P405=0),1,$P405))&amp;":"&amp;ADDRESS($B263,Y$2)))),IF((Y$1-1)/IF(OR($P405="",$P405=0),1,$P405)&lt;&gt;INT((Y$1-1)/IF(OR($P405="",$P405=0),1,$P405)),0,SUMPRODUCT(INDIRECT(ADDRESS($B246,Y$2)&amp;":"&amp;ADDRESS($B246,Y$2+IF(OR($P405="",$P405=0),1,$P405)-1)),INDIRECT(ADDRESS($B263,Y$2)&amp;":"&amp;ADDRESS($B263,Y$2+IF(OR($P405="",$P405=0),1,$P405)-1))))))</f>
        <v>0</v>
      </c>
      <c r="Z403" s="5">
        <f ca="1">IF(Z$4="",0,IF($P404=Lists!$AS$7,IF(Z$1/IF(OR($P405="",$P405=0),1,$P405)&lt;&gt;INT(Z$1/IF(OR($P405="",$P405=0),1,$P405)),0,SUMPRODUCT(INDIRECT(ADDRESS($B246,Z$2+1-IF(OR($P405="",$P405=0),1,$P405))&amp;":"&amp;ADDRESS($B246,Z$2)),INDIRECT(ADDRESS($B263,Z$2+1-IF(OR($P405="",$P405=0),1,$P405))&amp;":"&amp;ADDRESS($B263,Z$2)))),IF((Z$1-1)/IF(OR($P405="",$P405=0),1,$P405)&lt;&gt;INT((Z$1-1)/IF(OR($P405="",$P405=0),1,$P405)),0,SUMPRODUCT(INDIRECT(ADDRESS($B246,Z$2)&amp;":"&amp;ADDRESS($B246,Z$2+IF(OR($P405="",$P405=0),1,$P405)-1)),INDIRECT(ADDRESS($B263,Z$2)&amp;":"&amp;ADDRESS($B263,Z$2+IF(OR($P405="",$P405=0),1,$P405)-1))))))</f>
        <v>0</v>
      </c>
      <c r="AA403" s="5">
        <f ca="1">IF(AA$4="",0,IF($P404=Lists!$AS$7,IF(AA$1/IF(OR($P405="",$P405=0),1,$P405)&lt;&gt;INT(AA$1/IF(OR($P405="",$P405=0),1,$P405)),0,SUMPRODUCT(INDIRECT(ADDRESS($B246,AA$2+1-IF(OR($P405="",$P405=0),1,$P405))&amp;":"&amp;ADDRESS($B246,AA$2)),INDIRECT(ADDRESS($B263,AA$2+1-IF(OR($P405="",$P405=0),1,$P405))&amp;":"&amp;ADDRESS($B263,AA$2)))),IF((AA$1-1)/IF(OR($P405="",$P405=0),1,$P405)&lt;&gt;INT((AA$1-1)/IF(OR($P405="",$P405=0),1,$P405)),0,SUMPRODUCT(INDIRECT(ADDRESS($B246,AA$2)&amp;":"&amp;ADDRESS($B246,AA$2+IF(OR($P405="",$P405=0),1,$P405)-1)),INDIRECT(ADDRESS($B263,AA$2)&amp;":"&amp;ADDRESS($B263,AA$2+IF(OR($P405="",$P405=0),1,$P405)-1))))))</f>
        <v>9000</v>
      </c>
      <c r="AB403" s="5">
        <f ca="1">IF(AB$4="",0,IF($P404=Lists!$AS$7,IF(AB$1/IF(OR($P405="",$P405=0),1,$P405)&lt;&gt;INT(AB$1/IF(OR($P405="",$P405=0),1,$P405)),0,SUMPRODUCT(INDIRECT(ADDRESS($B246,AB$2+1-IF(OR($P405="",$P405=0),1,$P405))&amp;":"&amp;ADDRESS($B246,AB$2)),INDIRECT(ADDRESS($B263,AB$2+1-IF(OR($P405="",$P405=0),1,$P405))&amp;":"&amp;ADDRESS($B263,AB$2)))),IF((AB$1-1)/IF(OR($P405="",$P405=0),1,$P405)&lt;&gt;INT((AB$1-1)/IF(OR($P405="",$P405=0),1,$P405)),0,SUMPRODUCT(INDIRECT(ADDRESS($B246,AB$2)&amp;":"&amp;ADDRESS($B246,AB$2+IF(OR($P405="",$P405=0),1,$P405)-1)),INDIRECT(ADDRESS($B263,AB$2)&amp;":"&amp;ADDRESS($B263,AB$2+IF(OR($P405="",$P405=0),1,$P405)-1))))))</f>
        <v>0</v>
      </c>
      <c r="AC403" s="5">
        <f ca="1">IF(AC$4="",0,IF($P404=Lists!$AS$7,IF(AC$1/IF(OR($P405="",$P405=0),1,$P405)&lt;&gt;INT(AC$1/IF(OR($P405="",$P405=0),1,$P405)),0,SUMPRODUCT(INDIRECT(ADDRESS($B246,AC$2+1-IF(OR($P405="",$P405=0),1,$P405))&amp;":"&amp;ADDRESS($B246,AC$2)),INDIRECT(ADDRESS($B263,AC$2+1-IF(OR($P405="",$P405=0),1,$P405))&amp;":"&amp;ADDRESS($B263,AC$2)))),IF((AC$1-1)/IF(OR($P405="",$P405=0),1,$P405)&lt;&gt;INT((AC$1-1)/IF(OR($P405="",$P405=0),1,$P405)),0,SUMPRODUCT(INDIRECT(ADDRESS($B246,AC$2)&amp;":"&amp;ADDRESS($B246,AC$2+IF(OR($P405="",$P405=0),1,$P405)-1)),INDIRECT(ADDRESS($B263,AC$2)&amp;":"&amp;ADDRESS($B263,AC$2+IF(OR($P405="",$P405=0),1,$P405)-1))))))</f>
        <v>0</v>
      </c>
      <c r="AD403" s="5">
        <f ca="1">IF(AD$4="",0,IF($P404=Lists!$AS$7,IF(AD$1/IF(OR($P405="",$P405=0),1,$P405)&lt;&gt;INT(AD$1/IF(OR($P405="",$P405=0),1,$P405)),0,SUMPRODUCT(INDIRECT(ADDRESS($B246,AD$2+1-IF(OR($P405="",$P405=0),1,$P405))&amp;":"&amp;ADDRESS($B246,AD$2)),INDIRECT(ADDRESS($B263,AD$2+1-IF(OR($P405="",$P405=0),1,$P405))&amp;":"&amp;ADDRESS($B263,AD$2)))),IF((AD$1-1)/IF(OR($P405="",$P405=0),1,$P405)&lt;&gt;INT((AD$1-1)/IF(OR($P405="",$P405=0),1,$P405)),0,SUMPRODUCT(INDIRECT(ADDRESS($B246,AD$2)&amp;":"&amp;ADDRESS($B246,AD$2+IF(OR($P405="",$P405=0),1,$P405)-1)),INDIRECT(ADDRESS($B263,AD$2)&amp;":"&amp;ADDRESS($B263,AD$2+IF(OR($P405="",$P405=0),1,$P405)-1))))))</f>
        <v>9000</v>
      </c>
      <c r="AE403" s="5">
        <f ca="1">IF(AE$4="",0,IF($P404=Lists!$AS$7,IF(AE$1/IF(OR($P405="",$P405=0),1,$P405)&lt;&gt;INT(AE$1/IF(OR($P405="",$P405=0),1,$P405)),0,SUMPRODUCT(INDIRECT(ADDRESS($B246,AE$2+1-IF(OR($P405="",$P405=0),1,$P405))&amp;":"&amp;ADDRESS($B246,AE$2)),INDIRECT(ADDRESS($B263,AE$2+1-IF(OR($P405="",$P405=0),1,$P405))&amp;":"&amp;ADDRESS($B263,AE$2)))),IF((AE$1-1)/IF(OR($P405="",$P405=0),1,$P405)&lt;&gt;INT((AE$1-1)/IF(OR($P405="",$P405=0),1,$P405)),0,SUMPRODUCT(INDIRECT(ADDRESS($B246,AE$2)&amp;":"&amp;ADDRESS($B246,AE$2+IF(OR($P405="",$P405=0),1,$P405)-1)),INDIRECT(ADDRESS($B263,AE$2)&amp;":"&amp;ADDRESS($B263,AE$2+IF(OR($P405="",$P405=0),1,$P405)-1))))))</f>
        <v>0</v>
      </c>
      <c r="AF403" s="5">
        <f ca="1">IF(AF$4="",0,IF($P404=Lists!$AS$7,IF(AF$1/IF(OR($P405="",$P405=0),1,$P405)&lt;&gt;INT(AF$1/IF(OR($P405="",$P405=0),1,$P405)),0,SUMPRODUCT(INDIRECT(ADDRESS($B246,AF$2+1-IF(OR($P405="",$P405=0),1,$P405))&amp;":"&amp;ADDRESS($B246,AF$2)),INDIRECT(ADDRESS($B263,AF$2+1-IF(OR($P405="",$P405=0),1,$P405))&amp;":"&amp;ADDRESS($B263,AF$2)))),IF((AF$1-1)/IF(OR($P405="",$P405=0),1,$P405)&lt;&gt;INT((AF$1-1)/IF(OR($P405="",$P405=0),1,$P405)),0,SUMPRODUCT(INDIRECT(ADDRESS($B246,AF$2)&amp;":"&amp;ADDRESS($B246,AF$2+IF(OR($P405="",$P405=0),1,$P405)-1)),INDIRECT(ADDRESS($B263,AF$2)&amp;":"&amp;ADDRESS($B263,AF$2+IF(OR($P405="",$P405=0),1,$P405)-1))))))</f>
        <v>0</v>
      </c>
      <c r="AG403" s="5">
        <f ca="1">IF(AG$4="",0,IF($P404=Lists!$AS$7,IF(AG$1/IF(OR($P405="",$P405=0),1,$P405)&lt;&gt;INT(AG$1/IF(OR($P405="",$P405=0),1,$P405)),0,SUMPRODUCT(INDIRECT(ADDRESS($B246,AG$2+1-IF(OR($P405="",$P405=0),1,$P405))&amp;":"&amp;ADDRESS($B246,AG$2)),INDIRECT(ADDRESS($B263,AG$2+1-IF(OR($P405="",$P405=0),1,$P405))&amp;":"&amp;ADDRESS($B263,AG$2)))),IF((AG$1-1)/IF(OR($P405="",$P405=0),1,$P405)&lt;&gt;INT((AG$1-1)/IF(OR($P405="",$P405=0),1,$P405)),0,SUMPRODUCT(INDIRECT(ADDRESS($B246,AG$2)&amp;":"&amp;ADDRESS($B246,AG$2+IF(OR($P405="",$P405=0),1,$P405)-1)),INDIRECT(ADDRESS($B263,AG$2)&amp;":"&amp;ADDRESS($B263,AG$2+IF(OR($P405="",$P405=0),1,$P405)-1))))))</f>
        <v>9000</v>
      </c>
      <c r="AH403" s="5">
        <f ca="1">IF(AH$4="",0,IF($P404=Lists!$AS$7,IF(AH$1/IF(OR($P405="",$P405=0),1,$P405)&lt;&gt;INT(AH$1/IF(OR($P405="",$P405=0),1,$P405)),0,SUMPRODUCT(INDIRECT(ADDRESS($B246,AH$2+1-IF(OR($P405="",$P405=0),1,$P405))&amp;":"&amp;ADDRESS($B246,AH$2)),INDIRECT(ADDRESS($B263,AH$2+1-IF(OR($P405="",$P405=0),1,$P405))&amp;":"&amp;ADDRESS($B263,AH$2)))),IF((AH$1-1)/IF(OR($P405="",$P405=0),1,$P405)&lt;&gt;INT((AH$1-1)/IF(OR($P405="",$P405=0),1,$P405)),0,SUMPRODUCT(INDIRECT(ADDRESS($B246,AH$2)&amp;":"&amp;ADDRESS($B246,AH$2+IF(OR($P405="",$P405=0),1,$P405)-1)),INDIRECT(ADDRESS($B263,AH$2)&amp;":"&amp;ADDRESS($B263,AH$2+IF(OR($P405="",$P405=0),1,$P405)-1))))))</f>
        <v>0</v>
      </c>
      <c r="AI403" s="5">
        <f ca="1">IF(AI$4="",0,IF($P404=Lists!$AS$7,IF(AI$1/IF(OR($P405="",$P405=0),1,$P405)&lt;&gt;INT(AI$1/IF(OR($P405="",$P405=0),1,$P405)),0,SUMPRODUCT(INDIRECT(ADDRESS($B246,AI$2+1-IF(OR($P405="",$P405=0),1,$P405))&amp;":"&amp;ADDRESS($B246,AI$2)),INDIRECT(ADDRESS($B263,AI$2+1-IF(OR($P405="",$P405=0),1,$P405))&amp;":"&amp;ADDRESS($B263,AI$2)))),IF((AI$1-1)/IF(OR($P405="",$P405=0),1,$P405)&lt;&gt;INT((AI$1-1)/IF(OR($P405="",$P405=0),1,$P405)),0,SUMPRODUCT(INDIRECT(ADDRESS($B246,AI$2)&amp;":"&amp;ADDRESS($B246,AI$2+IF(OR($P405="",$P405=0),1,$P405)-1)),INDIRECT(ADDRESS($B263,AI$2)&amp;":"&amp;ADDRESS($B263,AI$2+IF(OR($P405="",$P405=0),1,$P405)-1))))))</f>
        <v>0</v>
      </c>
      <c r="AJ403" s="5">
        <f ca="1">IF(AJ$4="",0,IF($P404=Lists!$AS$7,IF(AJ$1/IF(OR($P405="",$P405=0),1,$P405)&lt;&gt;INT(AJ$1/IF(OR($P405="",$P405=0),1,$P405)),0,SUMPRODUCT(INDIRECT(ADDRESS($B246,AJ$2+1-IF(OR($P405="",$P405=0),1,$P405))&amp;":"&amp;ADDRESS($B246,AJ$2)),INDIRECT(ADDRESS($B263,AJ$2+1-IF(OR($P405="",$P405=0),1,$P405))&amp;":"&amp;ADDRESS($B263,AJ$2)))),IF((AJ$1-1)/IF(OR($P405="",$P405=0),1,$P405)&lt;&gt;INT((AJ$1-1)/IF(OR($P405="",$P405=0),1,$P405)),0,SUMPRODUCT(INDIRECT(ADDRESS($B246,AJ$2)&amp;":"&amp;ADDRESS($B246,AJ$2+IF(OR($P405="",$P405=0),1,$P405)-1)),INDIRECT(ADDRESS($B263,AJ$2)&amp;":"&amp;ADDRESS($B263,AJ$2+IF(OR($P405="",$P405=0),1,$P405)-1))))))</f>
        <v>9450</v>
      </c>
      <c r="AK403" s="5">
        <f ca="1">IF(AK$4="",0,IF($P404=Lists!$AS$7,IF(AK$1/IF(OR($P405="",$P405=0),1,$P405)&lt;&gt;INT(AK$1/IF(OR($P405="",$P405=0),1,$P405)),0,SUMPRODUCT(INDIRECT(ADDRESS($B246,AK$2+1-IF(OR($P405="",$P405=0),1,$P405))&amp;":"&amp;ADDRESS($B246,AK$2)),INDIRECT(ADDRESS($B263,AK$2+1-IF(OR($P405="",$P405=0),1,$P405))&amp;":"&amp;ADDRESS($B263,AK$2)))),IF((AK$1-1)/IF(OR($P405="",$P405=0),1,$P405)&lt;&gt;INT((AK$1-1)/IF(OR($P405="",$P405=0),1,$P405)),0,SUMPRODUCT(INDIRECT(ADDRESS($B246,AK$2)&amp;":"&amp;ADDRESS($B246,AK$2+IF(OR($P405="",$P405=0),1,$P405)-1)),INDIRECT(ADDRESS($B263,AK$2)&amp;":"&amp;ADDRESS($B263,AK$2+IF(OR($P405="",$P405=0),1,$P405)-1))))))</f>
        <v>0</v>
      </c>
      <c r="AL403" s="5">
        <f ca="1">IF(AL$4="",0,IF($P404=Lists!$AS$7,IF(AL$1/IF(OR($P405="",$P405=0),1,$P405)&lt;&gt;INT(AL$1/IF(OR($P405="",$P405=0),1,$P405)),0,SUMPRODUCT(INDIRECT(ADDRESS($B246,AL$2+1-IF(OR($P405="",$P405=0),1,$P405))&amp;":"&amp;ADDRESS($B246,AL$2)),INDIRECT(ADDRESS($B263,AL$2+1-IF(OR($P405="",$P405=0),1,$P405))&amp;":"&amp;ADDRESS($B263,AL$2)))),IF((AL$1-1)/IF(OR($P405="",$P405=0),1,$P405)&lt;&gt;INT((AL$1-1)/IF(OR($P405="",$P405=0),1,$P405)),0,SUMPRODUCT(INDIRECT(ADDRESS($B246,AL$2)&amp;":"&amp;ADDRESS($B246,AL$2+IF(OR($P405="",$P405=0),1,$P405)-1)),INDIRECT(ADDRESS($B263,AL$2)&amp;":"&amp;ADDRESS($B263,AL$2+IF(OR($P405="",$P405=0),1,$P405)-1))))))</f>
        <v>0</v>
      </c>
      <c r="AM403" s="5">
        <f ca="1">IF(AM$4="",0,IF($P404=Lists!$AS$7,IF(AM$1/IF(OR($P405="",$P405=0),1,$P405)&lt;&gt;INT(AM$1/IF(OR($P405="",$P405=0),1,$P405)),0,SUMPRODUCT(INDIRECT(ADDRESS($B246,AM$2+1-IF(OR($P405="",$P405=0),1,$P405))&amp;":"&amp;ADDRESS($B246,AM$2)),INDIRECT(ADDRESS($B263,AM$2+1-IF(OR($P405="",$P405=0),1,$P405))&amp;":"&amp;ADDRESS($B263,AM$2)))),IF((AM$1-1)/IF(OR($P405="",$P405=0),1,$P405)&lt;&gt;INT((AM$1-1)/IF(OR($P405="",$P405=0),1,$P405)),0,SUMPRODUCT(INDIRECT(ADDRESS($B246,AM$2)&amp;":"&amp;ADDRESS($B246,AM$2+IF(OR($P405="",$P405=0),1,$P405)-1)),INDIRECT(ADDRESS($B263,AM$2)&amp;":"&amp;ADDRESS($B263,AM$2+IF(OR($P405="",$P405=0),1,$P405)-1))))))</f>
        <v>9450</v>
      </c>
      <c r="AN403" s="5">
        <f ca="1">IF(AN$4="",0,IF($P404=Lists!$AS$7,IF(AN$1/IF(OR($P405="",$P405=0),1,$P405)&lt;&gt;INT(AN$1/IF(OR($P405="",$P405=0),1,$P405)),0,SUMPRODUCT(INDIRECT(ADDRESS($B246,AN$2+1-IF(OR($P405="",$P405=0),1,$P405))&amp;":"&amp;ADDRESS($B246,AN$2)),INDIRECT(ADDRESS($B263,AN$2+1-IF(OR($P405="",$P405=0),1,$P405))&amp;":"&amp;ADDRESS($B263,AN$2)))),IF((AN$1-1)/IF(OR($P405="",$P405=0),1,$P405)&lt;&gt;INT((AN$1-1)/IF(OR($P405="",$P405=0),1,$P405)),0,SUMPRODUCT(INDIRECT(ADDRESS($B246,AN$2)&amp;":"&amp;ADDRESS($B246,AN$2+IF(OR($P405="",$P405=0),1,$P405)-1)),INDIRECT(ADDRESS($B263,AN$2)&amp;":"&amp;ADDRESS($B263,AN$2+IF(OR($P405="",$P405=0),1,$P405)-1))))))</f>
        <v>0</v>
      </c>
      <c r="AO403" s="5">
        <f ca="1">IF(AO$4="",0,IF($P404=Lists!$AS$7,IF(AO$1/IF(OR($P405="",$P405=0),1,$P405)&lt;&gt;INT(AO$1/IF(OR($P405="",$P405=0),1,$P405)),0,SUMPRODUCT(INDIRECT(ADDRESS($B246,AO$2+1-IF(OR($P405="",$P405=0),1,$P405))&amp;":"&amp;ADDRESS($B246,AO$2)),INDIRECT(ADDRESS($B263,AO$2+1-IF(OR($P405="",$P405=0),1,$P405))&amp;":"&amp;ADDRESS($B263,AO$2)))),IF((AO$1-1)/IF(OR($P405="",$P405=0),1,$P405)&lt;&gt;INT((AO$1-1)/IF(OR($P405="",$P405=0),1,$P405)),0,SUMPRODUCT(INDIRECT(ADDRESS($B246,AO$2)&amp;":"&amp;ADDRESS($B246,AO$2+IF(OR($P405="",$P405=0),1,$P405)-1)),INDIRECT(ADDRESS($B263,AO$2)&amp;":"&amp;ADDRESS($B263,AO$2+IF(OR($P405="",$P405=0),1,$P405)-1))))))</f>
        <v>0</v>
      </c>
      <c r="AP403" s="5">
        <f ca="1">IF(AP$4="",0,IF($P404=Lists!$AS$7,IF(AP$1/IF(OR($P405="",$P405=0),1,$P405)&lt;&gt;INT(AP$1/IF(OR($P405="",$P405=0),1,$P405)),0,SUMPRODUCT(INDIRECT(ADDRESS($B246,AP$2+1-IF(OR($P405="",$P405=0),1,$P405))&amp;":"&amp;ADDRESS($B246,AP$2)),INDIRECT(ADDRESS($B263,AP$2+1-IF(OR($P405="",$P405=0),1,$P405))&amp;":"&amp;ADDRESS($B263,AP$2)))),IF((AP$1-1)/IF(OR($P405="",$P405=0),1,$P405)&lt;&gt;INT((AP$1-1)/IF(OR($P405="",$P405=0),1,$P405)),0,SUMPRODUCT(INDIRECT(ADDRESS($B246,AP$2)&amp;":"&amp;ADDRESS($B246,AP$2+IF(OR($P405="",$P405=0),1,$P405)-1)),INDIRECT(ADDRESS($B263,AP$2)&amp;":"&amp;ADDRESS($B263,AP$2+IF(OR($P405="",$P405=0),1,$P405)-1))))))</f>
        <v>9450</v>
      </c>
      <c r="AQ403" s="5">
        <f ca="1">IF(AQ$4="",0,IF($P404=Lists!$AS$7,IF(AQ$1/IF(OR($P405="",$P405=0),1,$P405)&lt;&gt;INT(AQ$1/IF(OR($P405="",$P405=0),1,$P405)),0,SUMPRODUCT(INDIRECT(ADDRESS($B246,AQ$2+1-IF(OR($P405="",$P405=0),1,$P405))&amp;":"&amp;ADDRESS($B246,AQ$2)),INDIRECT(ADDRESS($B263,AQ$2+1-IF(OR($P405="",$P405=0),1,$P405))&amp;":"&amp;ADDRESS($B263,AQ$2)))),IF((AQ$1-1)/IF(OR($P405="",$P405=0),1,$P405)&lt;&gt;INT((AQ$1-1)/IF(OR($P405="",$P405=0),1,$P405)),0,SUMPRODUCT(INDIRECT(ADDRESS($B246,AQ$2)&amp;":"&amp;ADDRESS($B246,AQ$2+IF(OR($P405="",$P405=0),1,$P405)-1)),INDIRECT(ADDRESS($B263,AQ$2)&amp;":"&amp;ADDRESS($B263,AQ$2+IF(OR($P405="",$P405=0),1,$P405)-1))))))</f>
        <v>0</v>
      </c>
      <c r="AR403" s="5">
        <f ca="1">IF(AR$4="",0,IF($P404=Lists!$AS$7,IF(AR$1/IF(OR($P405="",$P405=0),1,$P405)&lt;&gt;INT(AR$1/IF(OR($P405="",$P405=0),1,$P405)),0,SUMPRODUCT(INDIRECT(ADDRESS($B246,AR$2+1-IF(OR($P405="",$P405=0),1,$P405))&amp;":"&amp;ADDRESS($B246,AR$2)),INDIRECT(ADDRESS($B263,AR$2+1-IF(OR($P405="",$P405=0),1,$P405))&amp;":"&amp;ADDRESS($B263,AR$2)))),IF((AR$1-1)/IF(OR($P405="",$P405=0),1,$P405)&lt;&gt;INT((AR$1-1)/IF(OR($P405="",$P405=0),1,$P405)),0,SUMPRODUCT(INDIRECT(ADDRESS($B246,AR$2)&amp;":"&amp;ADDRESS($B246,AR$2+IF(OR($P405="",$P405=0),1,$P405)-1)),INDIRECT(ADDRESS($B263,AR$2)&amp;":"&amp;ADDRESS($B263,AR$2+IF(OR($P405="",$P405=0),1,$P405)-1))))))</f>
        <v>0</v>
      </c>
      <c r="AS403" s="5">
        <f ca="1">IF(AS$4="",0,IF($P404=Lists!$AS$7,IF(AS$1/IF(OR($P405="",$P405=0),1,$P405)&lt;&gt;INT(AS$1/IF(OR($P405="",$P405=0),1,$P405)),0,SUMPRODUCT(INDIRECT(ADDRESS($B246,AS$2+1-IF(OR($P405="",$P405=0),1,$P405))&amp;":"&amp;ADDRESS($B246,AS$2)),INDIRECT(ADDRESS($B263,AS$2+1-IF(OR($P405="",$P405=0),1,$P405))&amp;":"&amp;ADDRESS($B263,AS$2)))),IF((AS$1-1)/IF(OR($P405="",$P405=0),1,$P405)&lt;&gt;INT((AS$1-1)/IF(OR($P405="",$P405=0),1,$P405)),0,SUMPRODUCT(INDIRECT(ADDRESS($B246,AS$2)&amp;":"&amp;ADDRESS($B246,AS$2+IF(OR($P405="",$P405=0),1,$P405)-1)),INDIRECT(ADDRESS($B263,AS$2)&amp;":"&amp;ADDRESS($B263,AS$2+IF(OR($P405="",$P405=0),1,$P405)-1))))))</f>
        <v>9450</v>
      </c>
      <c r="AT403" s="5">
        <f ca="1">IF(AT$4="",0,IF($P404=Lists!$AS$7,IF(AT$1/IF(OR($P405="",$P405=0),1,$P405)&lt;&gt;INT(AT$1/IF(OR($P405="",$P405=0),1,$P405)),0,SUMPRODUCT(INDIRECT(ADDRESS($B246,AT$2+1-IF(OR($P405="",$P405=0),1,$P405))&amp;":"&amp;ADDRESS($B246,AT$2)),INDIRECT(ADDRESS($B263,AT$2+1-IF(OR($P405="",$P405=0),1,$P405))&amp;":"&amp;ADDRESS($B263,AT$2)))),IF((AT$1-1)/IF(OR($P405="",$P405=0),1,$P405)&lt;&gt;INT((AT$1-1)/IF(OR($P405="",$P405=0),1,$P405)),0,SUMPRODUCT(INDIRECT(ADDRESS($B246,AT$2)&amp;":"&amp;ADDRESS($B246,AT$2+IF(OR($P405="",$P405=0),1,$P405)-1)),INDIRECT(ADDRESS($B263,AT$2)&amp;":"&amp;ADDRESS($B263,AT$2+IF(OR($P405="",$P405=0),1,$P405)-1))))))</f>
        <v>0</v>
      </c>
      <c r="AU403" s="5">
        <f ca="1">IF(AU$4="",0,IF($P404=Lists!$AS$7,IF(AU$1/IF(OR($P405="",$P405=0),1,$P405)&lt;&gt;INT(AU$1/IF(OR($P405="",$P405=0),1,$P405)),0,SUMPRODUCT(INDIRECT(ADDRESS($B246,AU$2+1-IF(OR($P405="",$P405=0),1,$P405))&amp;":"&amp;ADDRESS($B246,AU$2)),INDIRECT(ADDRESS($B263,AU$2+1-IF(OR($P405="",$P405=0),1,$P405))&amp;":"&amp;ADDRESS($B263,AU$2)))),IF((AU$1-1)/IF(OR($P405="",$P405=0),1,$P405)&lt;&gt;INT((AU$1-1)/IF(OR($P405="",$P405=0),1,$P405)),0,SUMPRODUCT(INDIRECT(ADDRESS($B246,AU$2)&amp;":"&amp;ADDRESS($B246,AU$2+IF(OR($P405="",$P405=0),1,$P405)-1)),INDIRECT(ADDRESS($B263,AU$2)&amp;":"&amp;ADDRESS($B263,AU$2+IF(OR($P405="",$P405=0),1,$P405)-1))))))</f>
        <v>0</v>
      </c>
      <c r="AV403" s="5">
        <f ca="1">IF(AV$4="",0,IF($P404=Lists!$AS$7,IF(AV$1/IF(OR($P405="",$P405=0),1,$P405)&lt;&gt;INT(AV$1/IF(OR($P405="",$P405=0),1,$P405)),0,SUMPRODUCT(INDIRECT(ADDRESS($B246,AV$2+1-IF(OR($P405="",$P405=0),1,$P405))&amp;":"&amp;ADDRESS($B246,AV$2)),INDIRECT(ADDRESS($B263,AV$2+1-IF(OR($P405="",$P405=0),1,$P405))&amp;":"&amp;ADDRESS($B263,AV$2)))),IF((AV$1-1)/IF(OR($P405="",$P405=0),1,$P405)&lt;&gt;INT((AV$1-1)/IF(OR($P405="",$P405=0),1,$P405)),0,SUMPRODUCT(INDIRECT(ADDRESS($B246,AV$2)&amp;":"&amp;ADDRESS($B246,AV$2+IF(OR($P405="",$P405=0),1,$P405)-1)),INDIRECT(ADDRESS($B263,AV$2)&amp;":"&amp;ADDRESS($B263,AV$2+IF(OR($P405="",$P405=0),1,$P405)-1))))))</f>
        <v>9922.5</v>
      </c>
      <c r="AW403" s="5">
        <f ca="1">IF(AW$4="",0,IF($P404=Lists!$AS$7,IF(AW$1/IF(OR($P405="",$P405=0),1,$P405)&lt;&gt;INT(AW$1/IF(OR($P405="",$P405=0),1,$P405)),0,SUMPRODUCT(INDIRECT(ADDRESS($B246,AW$2+1-IF(OR($P405="",$P405=0),1,$P405))&amp;":"&amp;ADDRESS($B246,AW$2)),INDIRECT(ADDRESS($B263,AW$2+1-IF(OR($P405="",$P405=0),1,$P405))&amp;":"&amp;ADDRESS($B263,AW$2)))),IF((AW$1-1)/IF(OR($P405="",$P405=0),1,$P405)&lt;&gt;INT((AW$1-1)/IF(OR($P405="",$P405=0),1,$P405)),0,SUMPRODUCT(INDIRECT(ADDRESS($B246,AW$2)&amp;":"&amp;ADDRESS($B246,AW$2+IF(OR($P405="",$P405=0),1,$P405)-1)),INDIRECT(ADDRESS($B263,AW$2)&amp;":"&amp;ADDRESS($B263,AW$2+IF(OR($P405="",$P405=0),1,$P405)-1))))))</f>
        <v>0</v>
      </c>
      <c r="AX403" s="5">
        <f ca="1">IF(AX$4="",0,IF($P404=Lists!$AS$7,IF(AX$1/IF(OR($P405="",$P405=0),1,$P405)&lt;&gt;INT(AX$1/IF(OR($P405="",$P405=0),1,$P405)),0,SUMPRODUCT(INDIRECT(ADDRESS($B246,AX$2+1-IF(OR($P405="",$P405=0),1,$P405))&amp;":"&amp;ADDRESS($B246,AX$2)),INDIRECT(ADDRESS($B263,AX$2+1-IF(OR($P405="",$P405=0),1,$P405))&amp;":"&amp;ADDRESS($B263,AX$2)))),IF((AX$1-1)/IF(OR($P405="",$P405=0),1,$P405)&lt;&gt;INT((AX$1-1)/IF(OR($P405="",$P405=0),1,$P405)),0,SUMPRODUCT(INDIRECT(ADDRESS($B246,AX$2)&amp;":"&amp;ADDRESS($B246,AX$2+IF(OR($P405="",$P405=0),1,$P405)-1)),INDIRECT(ADDRESS($B263,AX$2)&amp;":"&amp;ADDRESS($B263,AX$2+IF(OR($P405="",$P405=0),1,$P405)-1))))))</f>
        <v>0</v>
      </c>
      <c r="AY403" s="5">
        <f ca="1">IF(AY$4="",0,IF($P404=Lists!$AS$7,IF(AY$1/IF(OR($P405="",$P405=0),1,$P405)&lt;&gt;INT(AY$1/IF(OR($P405="",$P405=0),1,$P405)),0,SUMPRODUCT(INDIRECT(ADDRESS($B246,AY$2+1-IF(OR($P405="",$P405=0),1,$P405))&amp;":"&amp;ADDRESS($B246,AY$2)),INDIRECT(ADDRESS($B263,AY$2+1-IF(OR($P405="",$P405=0),1,$P405))&amp;":"&amp;ADDRESS($B263,AY$2)))),IF((AY$1-1)/IF(OR($P405="",$P405=0),1,$P405)&lt;&gt;INT((AY$1-1)/IF(OR($P405="",$P405=0),1,$P405)),0,SUMPRODUCT(INDIRECT(ADDRESS($B246,AY$2)&amp;":"&amp;ADDRESS($B246,AY$2+IF(OR($P405="",$P405=0),1,$P405)-1)),INDIRECT(ADDRESS($B263,AY$2)&amp;":"&amp;ADDRESS($B263,AY$2+IF(OR($P405="",$P405=0),1,$P405)-1))))))</f>
        <v>9922.5</v>
      </c>
      <c r="AZ403" s="5">
        <f ca="1">IF(AZ$4="",0,IF($P404=Lists!$AS$7,IF(AZ$1/IF(OR($P405="",$P405=0),1,$P405)&lt;&gt;INT(AZ$1/IF(OR($P405="",$P405=0),1,$P405)),0,SUMPRODUCT(INDIRECT(ADDRESS($B246,AZ$2+1-IF(OR($P405="",$P405=0),1,$P405))&amp;":"&amp;ADDRESS($B246,AZ$2)),INDIRECT(ADDRESS($B263,AZ$2+1-IF(OR($P405="",$P405=0),1,$P405))&amp;":"&amp;ADDRESS($B263,AZ$2)))),IF((AZ$1-1)/IF(OR($P405="",$P405=0),1,$P405)&lt;&gt;INT((AZ$1-1)/IF(OR($P405="",$P405=0),1,$P405)),0,SUMPRODUCT(INDIRECT(ADDRESS($B246,AZ$2)&amp;":"&amp;ADDRESS($B246,AZ$2+IF(OR($P405="",$P405=0),1,$P405)-1)),INDIRECT(ADDRESS($B263,AZ$2)&amp;":"&amp;ADDRESS($B263,AZ$2+IF(OR($P405="",$P405=0),1,$P405)-1))))))</f>
        <v>0</v>
      </c>
      <c r="BA403" s="5">
        <f ca="1">IF(BA$4="",0,IF($P404=Lists!$AS$7,IF(BA$1/IF(OR($P405="",$P405=0),1,$P405)&lt;&gt;INT(BA$1/IF(OR($P405="",$P405=0),1,$P405)),0,SUMPRODUCT(INDIRECT(ADDRESS($B246,BA$2+1-IF(OR($P405="",$P405=0),1,$P405))&amp;":"&amp;ADDRESS($B246,BA$2)),INDIRECT(ADDRESS($B263,BA$2+1-IF(OR($P405="",$P405=0),1,$P405))&amp;":"&amp;ADDRESS($B263,BA$2)))),IF((BA$1-1)/IF(OR($P405="",$P405=0),1,$P405)&lt;&gt;INT((BA$1-1)/IF(OR($P405="",$P405=0),1,$P405)),0,SUMPRODUCT(INDIRECT(ADDRESS($B246,BA$2)&amp;":"&amp;ADDRESS($B246,BA$2+IF(OR($P405="",$P405=0),1,$P405)-1)),INDIRECT(ADDRESS($B263,BA$2)&amp;":"&amp;ADDRESS($B263,BA$2+IF(OR($P405="",$P405=0),1,$P405)-1))))))</f>
        <v>0</v>
      </c>
      <c r="BB403" s="5">
        <f ca="1">IF(BB$4="",0,IF($P404=Lists!$AS$7,IF(BB$1/IF(OR($P405="",$P405=0),1,$P405)&lt;&gt;INT(BB$1/IF(OR($P405="",$P405=0),1,$P405)),0,SUMPRODUCT(INDIRECT(ADDRESS($B246,BB$2+1-IF(OR($P405="",$P405=0),1,$P405))&amp;":"&amp;ADDRESS($B246,BB$2)),INDIRECT(ADDRESS($B263,BB$2+1-IF(OR($P405="",$P405=0),1,$P405))&amp;":"&amp;ADDRESS($B263,BB$2)))),IF((BB$1-1)/IF(OR($P405="",$P405=0),1,$P405)&lt;&gt;INT((BB$1-1)/IF(OR($P405="",$P405=0),1,$P405)),0,SUMPRODUCT(INDIRECT(ADDRESS($B246,BB$2)&amp;":"&amp;ADDRESS($B246,BB$2+IF(OR($P405="",$P405=0),1,$P405)-1)),INDIRECT(ADDRESS($B263,BB$2)&amp;":"&amp;ADDRESS($B263,BB$2+IF(OR($P405="",$P405=0),1,$P405)-1))))))</f>
        <v>9922.5</v>
      </c>
      <c r="BC403" s="5">
        <f ca="1">IF(BC$4="",0,IF($P404=Lists!$AS$7,IF(BC$1/IF(OR($P405="",$P405=0),1,$P405)&lt;&gt;INT(BC$1/IF(OR($P405="",$P405=0),1,$P405)),0,SUMPRODUCT(INDIRECT(ADDRESS($B246,BC$2+1-IF(OR($P405="",$P405=0),1,$P405))&amp;":"&amp;ADDRESS($B246,BC$2)),INDIRECT(ADDRESS($B263,BC$2+1-IF(OR($P405="",$P405=0),1,$P405))&amp;":"&amp;ADDRESS($B263,BC$2)))),IF((BC$1-1)/IF(OR($P405="",$P405=0),1,$P405)&lt;&gt;INT((BC$1-1)/IF(OR($P405="",$P405=0),1,$P405)),0,SUMPRODUCT(INDIRECT(ADDRESS($B246,BC$2)&amp;":"&amp;ADDRESS($B246,BC$2+IF(OR($P405="",$P405=0),1,$P405)-1)),INDIRECT(ADDRESS($B263,BC$2)&amp;":"&amp;ADDRESS($B263,BC$2+IF(OR($P405="",$P405=0),1,$P405)-1))))))</f>
        <v>0</v>
      </c>
      <c r="BD403" s="5">
        <f ca="1">IF(BD$4="",0,IF($P404=Lists!$AS$7,IF(BD$1/IF(OR($P405="",$P405=0),1,$P405)&lt;&gt;INT(BD$1/IF(OR($P405="",$P405=0),1,$P405)),0,SUMPRODUCT(INDIRECT(ADDRESS($B246,BD$2+1-IF(OR($P405="",$P405=0),1,$P405))&amp;":"&amp;ADDRESS($B246,BD$2)),INDIRECT(ADDRESS($B263,BD$2+1-IF(OR($P405="",$P405=0),1,$P405))&amp;":"&amp;ADDRESS($B263,BD$2)))),IF((BD$1-1)/IF(OR($P405="",$P405=0),1,$P405)&lt;&gt;INT((BD$1-1)/IF(OR($P405="",$P405=0),1,$P405)),0,SUMPRODUCT(INDIRECT(ADDRESS($B246,BD$2)&amp;":"&amp;ADDRESS($B246,BD$2+IF(OR($P405="",$P405=0),1,$P405)-1)),INDIRECT(ADDRESS($B263,BD$2)&amp;":"&amp;ADDRESS($B263,BD$2+IF(OR($P405="",$P405=0),1,$P405)-1))))))</f>
        <v>0</v>
      </c>
      <c r="BE403" s="5">
        <f ca="1">IF(BE$4="",0,IF($P404=Lists!$AS$7,IF(BE$1/IF(OR($P405="",$P405=0),1,$P405)&lt;&gt;INT(BE$1/IF(OR($P405="",$P405=0),1,$P405)),0,SUMPRODUCT(INDIRECT(ADDRESS($B246,BE$2+1-IF(OR($P405="",$P405=0),1,$P405))&amp;":"&amp;ADDRESS($B246,BE$2)),INDIRECT(ADDRESS($B263,BE$2+1-IF(OR($P405="",$P405=0),1,$P405))&amp;":"&amp;ADDRESS($B263,BE$2)))),IF((BE$1-1)/IF(OR($P405="",$P405=0),1,$P405)&lt;&gt;INT((BE$1-1)/IF(OR($P405="",$P405=0),1,$P405)),0,SUMPRODUCT(INDIRECT(ADDRESS($B246,BE$2)&amp;":"&amp;ADDRESS($B246,BE$2+IF(OR($P405="",$P405=0),1,$P405)-1)),INDIRECT(ADDRESS($B263,BE$2)&amp;":"&amp;ADDRESS($B263,BE$2+IF(OR($P405="",$P405=0),1,$P405)-1))))))</f>
        <v>9922.5</v>
      </c>
      <c r="BF403" s="5">
        <f ca="1">IF(BF$4="",0,IF($P404=Lists!$AS$7,IF(BF$1/IF(OR($P405="",$P405=0),1,$P405)&lt;&gt;INT(BF$1/IF(OR($P405="",$P405=0),1,$P405)),0,SUMPRODUCT(INDIRECT(ADDRESS($B246,BF$2+1-IF(OR($P405="",$P405=0),1,$P405))&amp;":"&amp;ADDRESS($B246,BF$2)),INDIRECT(ADDRESS($B263,BF$2+1-IF(OR($P405="",$P405=0),1,$P405))&amp;":"&amp;ADDRESS($B263,BF$2)))),IF((BF$1-1)/IF(OR($P405="",$P405=0),1,$P405)&lt;&gt;INT((BF$1-1)/IF(OR($P405="",$P405=0),1,$P405)),0,SUMPRODUCT(INDIRECT(ADDRESS($B246,BF$2)&amp;":"&amp;ADDRESS($B246,BF$2+IF(OR($P405="",$P405=0),1,$P405)-1)),INDIRECT(ADDRESS($B263,BF$2)&amp;":"&amp;ADDRESS($B263,BF$2+IF(OR($P405="",$P405=0),1,$P405)-1))))))</f>
        <v>0</v>
      </c>
      <c r="BG403" s="5">
        <f ca="1">IF(BG$4="",0,IF($P404=Lists!$AS$7,IF(BG$1/IF(OR($P405="",$P405=0),1,$P405)&lt;&gt;INT(BG$1/IF(OR($P405="",$P405=0),1,$P405)),0,SUMPRODUCT(INDIRECT(ADDRESS($B246,BG$2+1-IF(OR($P405="",$P405=0),1,$P405))&amp;":"&amp;ADDRESS($B246,BG$2)),INDIRECT(ADDRESS($B263,BG$2+1-IF(OR($P405="",$P405=0),1,$P405))&amp;":"&amp;ADDRESS($B263,BG$2)))),IF((BG$1-1)/IF(OR($P405="",$P405=0),1,$P405)&lt;&gt;INT((BG$1-1)/IF(OR($P405="",$P405=0),1,$P405)),0,SUMPRODUCT(INDIRECT(ADDRESS($B246,BG$2)&amp;":"&amp;ADDRESS($B246,BG$2+IF(OR($P405="",$P405=0),1,$P405)-1)),INDIRECT(ADDRESS($B263,BG$2)&amp;":"&amp;ADDRESS($B263,BG$2+IF(OR($P405="",$P405=0),1,$P405)-1))))))</f>
        <v>0</v>
      </c>
      <c r="BH403" s="5">
        <f ca="1">IF(BH$4="",0,IF($P404=Lists!$AS$7,IF(BH$1/IF(OR($P405="",$P405=0),1,$P405)&lt;&gt;INT(BH$1/IF(OR($P405="",$P405=0),1,$P405)),0,SUMPRODUCT(INDIRECT(ADDRESS($B246,BH$2+1-IF(OR($P405="",$P405=0),1,$P405))&amp;":"&amp;ADDRESS($B246,BH$2)),INDIRECT(ADDRESS($B263,BH$2+1-IF(OR($P405="",$P405=0),1,$P405))&amp;":"&amp;ADDRESS($B263,BH$2)))),IF((BH$1-1)/IF(OR($P405="",$P405=0),1,$P405)&lt;&gt;INT((BH$1-1)/IF(OR($P405="",$P405=0),1,$P405)),0,SUMPRODUCT(INDIRECT(ADDRESS($B246,BH$2)&amp;":"&amp;ADDRESS($B246,BH$2+IF(OR($P405="",$P405=0),1,$P405)-1)),INDIRECT(ADDRESS($B263,BH$2)&amp;":"&amp;ADDRESS($B263,BH$2+IF(OR($P405="",$P405=0),1,$P405)-1))))))</f>
        <v>10418.625000000002</v>
      </c>
      <c r="BI403" s="5">
        <f ca="1">IF(BI$4="",0,IF($P404=Lists!$AS$7,IF(BI$1/IF(OR($P405="",$P405=0),1,$P405)&lt;&gt;INT(BI$1/IF(OR($P405="",$P405=0),1,$P405)),0,SUMPRODUCT(INDIRECT(ADDRESS($B246,BI$2+1-IF(OR($P405="",$P405=0),1,$P405))&amp;":"&amp;ADDRESS($B246,BI$2)),INDIRECT(ADDRESS($B263,BI$2+1-IF(OR($P405="",$P405=0),1,$P405))&amp;":"&amp;ADDRESS($B263,BI$2)))),IF((BI$1-1)/IF(OR($P405="",$P405=0),1,$P405)&lt;&gt;INT((BI$1-1)/IF(OR($P405="",$P405=0),1,$P405)),0,SUMPRODUCT(INDIRECT(ADDRESS($B246,BI$2)&amp;":"&amp;ADDRESS($B246,BI$2+IF(OR($P405="",$P405=0),1,$P405)-1)),INDIRECT(ADDRESS($B263,BI$2)&amp;":"&amp;ADDRESS($B263,BI$2+IF(OR($P405="",$P405=0),1,$P405)-1))))))</f>
        <v>0</v>
      </c>
      <c r="BJ403" s="5">
        <f ca="1">IF(BJ$4="",0,IF($P404=Lists!$AS$7,IF(BJ$1/IF(OR($P405="",$P405=0),1,$P405)&lt;&gt;INT(BJ$1/IF(OR($P405="",$P405=0),1,$P405)),0,SUMPRODUCT(INDIRECT(ADDRESS($B246,BJ$2+1-IF(OR($P405="",$P405=0),1,$P405))&amp;":"&amp;ADDRESS($B246,BJ$2)),INDIRECT(ADDRESS($B263,BJ$2+1-IF(OR($P405="",$P405=0),1,$P405))&amp;":"&amp;ADDRESS($B263,BJ$2)))),IF((BJ$1-1)/IF(OR($P405="",$P405=0),1,$P405)&lt;&gt;INT((BJ$1-1)/IF(OR($P405="",$P405=0),1,$P405)),0,SUMPRODUCT(INDIRECT(ADDRESS($B246,BJ$2)&amp;":"&amp;ADDRESS($B246,BJ$2+IF(OR($P405="",$P405=0),1,$P405)-1)),INDIRECT(ADDRESS($B263,BJ$2)&amp;":"&amp;ADDRESS($B263,BJ$2+IF(OR($P405="",$P405=0),1,$P405)-1))))))</f>
        <v>0</v>
      </c>
      <c r="BK403" s="5">
        <f ca="1">IF(BK$4="",0,IF($P404=Lists!$AS$7,IF(BK$1/IF(OR($P405="",$P405=0),1,$P405)&lt;&gt;INT(BK$1/IF(OR($P405="",$P405=0),1,$P405)),0,SUMPRODUCT(INDIRECT(ADDRESS($B246,BK$2+1-IF(OR($P405="",$P405=0),1,$P405))&amp;":"&amp;ADDRESS($B246,BK$2)),INDIRECT(ADDRESS($B263,BK$2+1-IF(OR($P405="",$P405=0),1,$P405))&amp;":"&amp;ADDRESS($B263,BK$2)))),IF((BK$1-1)/IF(OR($P405="",$P405=0),1,$P405)&lt;&gt;INT((BK$1-1)/IF(OR($P405="",$P405=0),1,$P405)),0,SUMPRODUCT(INDIRECT(ADDRESS($B246,BK$2)&amp;":"&amp;ADDRESS($B246,BK$2+IF(OR($P405="",$P405=0),1,$P405)-1)),INDIRECT(ADDRESS($B263,BK$2)&amp;":"&amp;ADDRESS($B263,BK$2+IF(OR($P405="",$P405=0),1,$P405)-1))))))</f>
        <v>10418.625000000002</v>
      </c>
      <c r="BL403" s="5">
        <f ca="1">IF(BL$4="",0,IF($P404=Lists!$AS$7,IF(BL$1/IF(OR($P405="",$P405=0),1,$P405)&lt;&gt;INT(BL$1/IF(OR($P405="",$P405=0),1,$P405)),0,SUMPRODUCT(INDIRECT(ADDRESS($B246,BL$2+1-IF(OR($P405="",$P405=0),1,$P405))&amp;":"&amp;ADDRESS($B246,BL$2)),INDIRECT(ADDRESS($B263,BL$2+1-IF(OR($P405="",$P405=0),1,$P405))&amp;":"&amp;ADDRESS($B263,BL$2)))),IF((BL$1-1)/IF(OR($P405="",$P405=0),1,$P405)&lt;&gt;INT((BL$1-1)/IF(OR($P405="",$P405=0),1,$P405)),0,SUMPRODUCT(INDIRECT(ADDRESS($B246,BL$2)&amp;":"&amp;ADDRESS($B246,BL$2+IF(OR($P405="",$P405=0),1,$P405)-1)),INDIRECT(ADDRESS($B263,BL$2)&amp;":"&amp;ADDRESS($B263,BL$2+IF(OR($P405="",$P405=0),1,$P405)-1))))))</f>
        <v>0</v>
      </c>
      <c r="BM403" s="5">
        <f ca="1">IF(BM$4="",0,IF($P404=Lists!$AS$7,IF(BM$1/IF(OR($P405="",$P405=0),1,$P405)&lt;&gt;INT(BM$1/IF(OR($P405="",$P405=0),1,$P405)),0,SUMPRODUCT(INDIRECT(ADDRESS($B246,BM$2+1-IF(OR($P405="",$P405=0),1,$P405))&amp;":"&amp;ADDRESS($B246,BM$2)),INDIRECT(ADDRESS($B263,BM$2+1-IF(OR($P405="",$P405=0),1,$P405))&amp;":"&amp;ADDRESS($B263,BM$2)))),IF((BM$1-1)/IF(OR($P405="",$P405=0),1,$P405)&lt;&gt;INT((BM$1-1)/IF(OR($P405="",$P405=0),1,$P405)),0,SUMPRODUCT(INDIRECT(ADDRESS($B246,BM$2)&amp;":"&amp;ADDRESS($B246,BM$2+IF(OR($P405="",$P405=0),1,$P405)-1)),INDIRECT(ADDRESS($B263,BM$2)&amp;":"&amp;ADDRESS($B263,BM$2+IF(OR($P405="",$P405=0),1,$P405)-1))))))</f>
        <v>0</v>
      </c>
      <c r="BN403" s="5">
        <f ca="1">IF(BN$4="",0,IF($P404=Lists!$AS$7,IF(BN$1/IF(OR($P405="",$P405=0),1,$P405)&lt;&gt;INT(BN$1/IF(OR($P405="",$P405=0),1,$P405)),0,SUMPRODUCT(INDIRECT(ADDRESS($B246,BN$2+1-IF(OR($P405="",$P405=0),1,$P405))&amp;":"&amp;ADDRESS($B246,BN$2)),INDIRECT(ADDRESS($B263,BN$2+1-IF(OR($P405="",$P405=0),1,$P405))&amp;":"&amp;ADDRESS($B263,BN$2)))),IF((BN$1-1)/IF(OR($P405="",$P405=0),1,$P405)&lt;&gt;INT((BN$1-1)/IF(OR($P405="",$P405=0),1,$P405)),0,SUMPRODUCT(INDIRECT(ADDRESS($B246,BN$2)&amp;":"&amp;ADDRESS($B246,BN$2+IF(OR($P405="",$P405=0),1,$P405)-1)),INDIRECT(ADDRESS($B263,BN$2)&amp;":"&amp;ADDRESS($B263,BN$2+IF(OR($P405="",$P405=0),1,$P405)-1))))))</f>
        <v>10418.625000000002</v>
      </c>
      <c r="BO403" s="5">
        <f ca="1">IF(BO$4="",0,IF($P404=Lists!$AS$7,IF(BO$1/IF(OR($P405="",$P405=0),1,$P405)&lt;&gt;INT(BO$1/IF(OR($P405="",$P405=0),1,$P405)),0,SUMPRODUCT(INDIRECT(ADDRESS($B246,BO$2+1-IF(OR($P405="",$P405=0),1,$P405))&amp;":"&amp;ADDRESS($B246,BO$2)),INDIRECT(ADDRESS($B263,BO$2+1-IF(OR($P405="",$P405=0),1,$P405))&amp;":"&amp;ADDRESS($B263,BO$2)))),IF((BO$1-1)/IF(OR($P405="",$P405=0),1,$P405)&lt;&gt;INT((BO$1-1)/IF(OR($P405="",$P405=0),1,$P405)),0,SUMPRODUCT(INDIRECT(ADDRESS($B246,BO$2)&amp;":"&amp;ADDRESS($B246,BO$2+IF(OR($P405="",$P405=0),1,$P405)-1)),INDIRECT(ADDRESS($B263,BO$2)&amp;":"&amp;ADDRESS($B263,BO$2+IF(OR($P405="",$P405=0),1,$P405)-1))))))</f>
        <v>0</v>
      </c>
      <c r="BP403" s="5">
        <f ca="1">IF(BP$4="",0,IF($P404=Lists!$AS$7,IF(BP$1/IF(OR($P405="",$P405=0),1,$P405)&lt;&gt;INT(BP$1/IF(OR($P405="",$P405=0),1,$P405)),0,SUMPRODUCT(INDIRECT(ADDRESS($B246,BP$2+1-IF(OR($P405="",$P405=0),1,$P405))&amp;":"&amp;ADDRESS($B246,BP$2)),INDIRECT(ADDRESS($B263,BP$2+1-IF(OR($P405="",$P405=0),1,$P405))&amp;":"&amp;ADDRESS($B263,BP$2)))),IF((BP$1-1)/IF(OR($P405="",$P405=0),1,$P405)&lt;&gt;INT((BP$1-1)/IF(OR($P405="",$P405=0),1,$P405)),0,SUMPRODUCT(INDIRECT(ADDRESS($B246,BP$2)&amp;":"&amp;ADDRESS($B246,BP$2+IF(OR($P405="",$P405=0),1,$P405)-1)),INDIRECT(ADDRESS($B263,BP$2)&amp;":"&amp;ADDRESS($B263,BP$2+IF(OR($P405="",$P405=0),1,$P405)-1))))))</f>
        <v>0</v>
      </c>
      <c r="BQ403" s="5">
        <f ca="1">IF(BQ$4="",0,IF($P404=Lists!$AS$7,IF(BQ$1/IF(OR($P405="",$P405=0),1,$P405)&lt;&gt;INT(BQ$1/IF(OR($P405="",$P405=0),1,$P405)),0,SUMPRODUCT(INDIRECT(ADDRESS($B246,BQ$2+1-IF(OR($P405="",$P405=0),1,$P405))&amp;":"&amp;ADDRESS($B246,BQ$2)),INDIRECT(ADDRESS($B263,BQ$2+1-IF(OR($P405="",$P405=0),1,$P405))&amp;":"&amp;ADDRESS($B263,BQ$2)))),IF((BQ$1-1)/IF(OR($P405="",$P405=0),1,$P405)&lt;&gt;INT((BQ$1-1)/IF(OR($P405="",$P405=0),1,$P405)),0,SUMPRODUCT(INDIRECT(ADDRESS($B246,BQ$2)&amp;":"&amp;ADDRESS($B246,BQ$2+IF(OR($P405="",$P405=0),1,$P405)-1)),INDIRECT(ADDRESS($B263,BQ$2)&amp;":"&amp;ADDRESS($B263,BQ$2+IF(OR($P405="",$P405=0),1,$P405)-1))))))</f>
        <v>10418.625000000002</v>
      </c>
      <c r="BR403" s="5">
        <f ca="1">IF(BR$4="",0,IF($P404=Lists!$AS$7,IF(BR$1/IF(OR($P405="",$P405=0),1,$P405)&lt;&gt;INT(BR$1/IF(OR($P405="",$P405=0),1,$P405)),0,SUMPRODUCT(INDIRECT(ADDRESS($B246,BR$2+1-IF(OR($P405="",$P405=0),1,$P405))&amp;":"&amp;ADDRESS($B246,BR$2)),INDIRECT(ADDRESS($B263,BR$2+1-IF(OR($P405="",$P405=0),1,$P405))&amp;":"&amp;ADDRESS($B263,BR$2)))),IF((BR$1-1)/IF(OR($P405="",$P405=0),1,$P405)&lt;&gt;INT((BR$1-1)/IF(OR($P405="",$P405=0),1,$P405)),0,SUMPRODUCT(INDIRECT(ADDRESS($B246,BR$2)&amp;":"&amp;ADDRESS($B246,BR$2+IF(OR($P405="",$P405=0),1,$P405)-1)),INDIRECT(ADDRESS($B263,BR$2)&amp;":"&amp;ADDRESS($B263,BR$2+IF(OR($P405="",$P405=0),1,$P405)-1))))))</f>
        <v>0</v>
      </c>
      <c r="BS403" s="5">
        <f ca="1">IF(BS$4="",0,IF($P404=Lists!$AS$7,IF(BS$1/IF(OR($P405="",$P405=0),1,$P405)&lt;&gt;INT(BS$1/IF(OR($P405="",$P405=0),1,$P405)),0,SUMPRODUCT(INDIRECT(ADDRESS($B246,BS$2+1-IF(OR($P405="",$P405=0),1,$P405))&amp;":"&amp;ADDRESS($B246,BS$2)),INDIRECT(ADDRESS($B263,BS$2+1-IF(OR($P405="",$P405=0),1,$P405))&amp;":"&amp;ADDRESS($B263,BS$2)))),IF((BS$1-1)/IF(OR($P405="",$P405=0),1,$P405)&lt;&gt;INT((BS$1-1)/IF(OR($P405="",$P405=0),1,$P405)),0,SUMPRODUCT(INDIRECT(ADDRESS($B246,BS$2)&amp;":"&amp;ADDRESS($B246,BS$2+IF(OR($P405="",$P405=0),1,$P405)-1)),INDIRECT(ADDRESS($B263,BS$2)&amp;":"&amp;ADDRESS($B263,BS$2+IF(OR($P405="",$P405=0),1,$P405)-1))))))</f>
        <v>0</v>
      </c>
      <c r="BT403" s="5">
        <f ca="1">IF(BT$4="",0,IF($P404=Lists!$AS$7,IF(BT$1/IF(OR($P405="",$P405=0),1,$P405)&lt;&gt;INT(BT$1/IF(OR($P405="",$P405=0),1,$P405)),0,SUMPRODUCT(INDIRECT(ADDRESS($B246,BT$2+1-IF(OR($P405="",$P405=0),1,$P405))&amp;":"&amp;ADDRESS($B246,BT$2)),INDIRECT(ADDRESS($B263,BT$2+1-IF(OR($P405="",$P405=0),1,$P405))&amp;":"&amp;ADDRESS($B263,BT$2)))),IF((BT$1-1)/IF(OR($P405="",$P405=0),1,$P405)&lt;&gt;INT((BT$1-1)/IF(OR($P405="",$P405=0),1,$P405)),0,SUMPRODUCT(INDIRECT(ADDRESS($B246,BT$2)&amp;":"&amp;ADDRESS($B246,BT$2+IF(OR($P405="",$P405=0),1,$P405)-1)),INDIRECT(ADDRESS($B263,BT$2)&amp;":"&amp;ADDRESS($B263,BT$2+IF(OR($P405="",$P405=0),1,$P405)-1))))))</f>
        <v>10939.556250000001</v>
      </c>
      <c r="BU403" s="5">
        <f ca="1">IF(BU$4="",0,IF($P404=Lists!$AS$7,IF(BU$1/IF(OR($P405="",$P405=0),1,$P405)&lt;&gt;INT(BU$1/IF(OR($P405="",$P405=0),1,$P405)),0,SUMPRODUCT(INDIRECT(ADDRESS($B246,BU$2+1-IF(OR($P405="",$P405=0),1,$P405))&amp;":"&amp;ADDRESS($B246,BU$2)),INDIRECT(ADDRESS($B263,BU$2+1-IF(OR($P405="",$P405=0),1,$P405))&amp;":"&amp;ADDRESS($B263,BU$2)))),IF((BU$1-1)/IF(OR($P405="",$P405=0),1,$P405)&lt;&gt;INT((BU$1-1)/IF(OR($P405="",$P405=0),1,$P405)),0,SUMPRODUCT(INDIRECT(ADDRESS($B246,BU$2)&amp;":"&amp;ADDRESS($B246,BU$2+IF(OR($P405="",$P405=0),1,$P405)-1)),INDIRECT(ADDRESS($B263,BU$2)&amp;":"&amp;ADDRESS($B263,BU$2+IF(OR($P405="",$P405=0),1,$P405)-1))))))</f>
        <v>0</v>
      </c>
      <c r="BV403" s="5">
        <f ca="1">IF(BV$4="",0,IF($P404=Lists!$AS$7,IF(BV$1/IF(OR($P405="",$P405=0),1,$P405)&lt;&gt;INT(BV$1/IF(OR($P405="",$P405=0),1,$P405)),0,SUMPRODUCT(INDIRECT(ADDRESS($B246,BV$2+1-IF(OR($P405="",$P405=0),1,$P405))&amp;":"&amp;ADDRESS($B246,BV$2)),INDIRECT(ADDRESS($B263,BV$2+1-IF(OR($P405="",$P405=0),1,$P405))&amp;":"&amp;ADDRESS($B263,BV$2)))),IF((BV$1-1)/IF(OR($P405="",$P405=0),1,$P405)&lt;&gt;INT((BV$1-1)/IF(OR($P405="",$P405=0),1,$P405)),0,SUMPRODUCT(INDIRECT(ADDRESS($B246,BV$2)&amp;":"&amp;ADDRESS($B246,BV$2+IF(OR($P405="",$P405=0),1,$P405)-1)),INDIRECT(ADDRESS($B263,BV$2)&amp;":"&amp;ADDRESS($B263,BV$2+IF(OR($P405="",$P405=0),1,$P405)-1))))))</f>
        <v>0</v>
      </c>
      <c r="BW403" s="5">
        <f ca="1">IF(BW$4="",0,IF($P404=Lists!$AS$7,IF(BW$1/IF(OR($P405="",$P405=0),1,$P405)&lt;&gt;INT(BW$1/IF(OR($P405="",$P405=0),1,$P405)),0,SUMPRODUCT(INDIRECT(ADDRESS($B246,BW$2+1-IF(OR($P405="",$P405=0),1,$P405))&amp;":"&amp;ADDRESS($B246,BW$2)),INDIRECT(ADDRESS($B263,BW$2+1-IF(OR($P405="",$P405=0),1,$P405))&amp;":"&amp;ADDRESS($B263,BW$2)))),IF((BW$1-1)/IF(OR($P405="",$P405=0),1,$P405)&lt;&gt;INT((BW$1-1)/IF(OR($P405="",$P405=0),1,$P405)),0,SUMPRODUCT(INDIRECT(ADDRESS($B246,BW$2)&amp;":"&amp;ADDRESS($B246,BW$2+IF(OR($P405="",$P405=0),1,$P405)-1)),INDIRECT(ADDRESS($B263,BW$2)&amp;":"&amp;ADDRESS($B263,BW$2+IF(OR($P405="",$P405=0),1,$P405)-1))))))</f>
        <v>10939.556250000001</v>
      </c>
      <c r="BX403" s="5">
        <f ca="1">IF(BX$4="",0,IF($P404=Lists!$AS$7,IF(BX$1/IF(OR($P405="",$P405=0),1,$P405)&lt;&gt;INT(BX$1/IF(OR($P405="",$P405=0),1,$P405)),0,SUMPRODUCT(INDIRECT(ADDRESS($B246,BX$2+1-IF(OR($P405="",$P405=0),1,$P405))&amp;":"&amp;ADDRESS($B246,BX$2)),INDIRECT(ADDRESS($B263,BX$2+1-IF(OR($P405="",$P405=0),1,$P405))&amp;":"&amp;ADDRESS($B263,BX$2)))),IF((BX$1-1)/IF(OR($P405="",$P405=0),1,$P405)&lt;&gt;INT((BX$1-1)/IF(OR($P405="",$P405=0),1,$P405)),0,SUMPRODUCT(INDIRECT(ADDRESS($B246,BX$2)&amp;":"&amp;ADDRESS($B246,BX$2+IF(OR($P405="",$P405=0),1,$P405)-1)),INDIRECT(ADDRESS($B263,BX$2)&amp;":"&amp;ADDRESS($B263,BX$2+IF(OR($P405="",$P405=0),1,$P405)-1))))))</f>
        <v>0</v>
      </c>
      <c r="BY403" s="5">
        <f ca="1">IF(BY$4="",0,IF($P404=Lists!$AS$7,IF(BY$1/IF(OR($P405="",$P405=0),1,$P405)&lt;&gt;INT(BY$1/IF(OR($P405="",$P405=0),1,$P405)),0,SUMPRODUCT(INDIRECT(ADDRESS($B246,BY$2+1-IF(OR($P405="",$P405=0),1,$P405))&amp;":"&amp;ADDRESS($B246,BY$2)),INDIRECT(ADDRESS($B263,BY$2+1-IF(OR($P405="",$P405=0),1,$P405))&amp;":"&amp;ADDRESS($B263,BY$2)))),IF((BY$1-1)/IF(OR($P405="",$P405=0),1,$P405)&lt;&gt;INT((BY$1-1)/IF(OR($P405="",$P405=0),1,$P405)),0,SUMPRODUCT(INDIRECT(ADDRESS($B246,BY$2)&amp;":"&amp;ADDRESS($B246,BY$2+IF(OR($P405="",$P405=0),1,$P405)-1)),INDIRECT(ADDRESS($B263,BY$2)&amp;":"&amp;ADDRESS($B263,BY$2+IF(OR($P405="",$P405=0),1,$P405)-1))))))</f>
        <v>0</v>
      </c>
      <c r="BZ403" s="5">
        <f ca="1">IF(BZ$4="",0,IF($P404=Lists!$AS$7,IF(BZ$1/IF(OR($P405="",$P405=0),1,$P405)&lt;&gt;INT(BZ$1/IF(OR($P405="",$P405=0),1,$P405)),0,SUMPRODUCT(INDIRECT(ADDRESS($B246,BZ$2+1-IF(OR($P405="",$P405=0),1,$P405))&amp;":"&amp;ADDRESS($B246,BZ$2)),INDIRECT(ADDRESS($B263,BZ$2+1-IF(OR($P405="",$P405=0),1,$P405))&amp;":"&amp;ADDRESS($B263,BZ$2)))),IF((BZ$1-1)/IF(OR($P405="",$P405=0),1,$P405)&lt;&gt;INT((BZ$1-1)/IF(OR($P405="",$P405=0),1,$P405)),0,SUMPRODUCT(INDIRECT(ADDRESS($B246,BZ$2)&amp;":"&amp;ADDRESS($B246,BZ$2+IF(OR($P405="",$P405=0),1,$P405)-1)),INDIRECT(ADDRESS($B263,BZ$2)&amp;":"&amp;ADDRESS($B263,BZ$2+IF(OR($P405="",$P405=0),1,$P405)-1))))))</f>
        <v>10939.556250000001</v>
      </c>
      <c r="CA403" s="5">
        <f ca="1">IF(CA$4="",0,IF($P404=Lists!$AS$7,IF(CA$1/IF(OR($P405="",$P405=0),1,$P405)&lt;&gt;INT(CA$1/IF(OR($P405="",$P405=0),1,$P405)),0,SUMPRODUCT(INDIRECT(ADDRESS($B246,CA$2+1-IF(OR($P405="",$P405=0),1,$P405))&amp;":"&amp;ADDRESS($B246,CA$2)),INDIRECT(ADDRESS($B263,CA$2+1-IF(OR($P405="",$P405=0),1,$P405))&amp;":"&amp;ADDRESS($B263,CA$2)))),IF((CA$1-1)/IF(OR($P405="",$P405=0),1,$P405)&lt;&gt;INT((CA$1-1)/IF(OR($P405="",$P405=0),1,$P405)),0,SUMPRODUCT(INDIRECT(ADDRESS($B246,CA$2)&amp;":"&amp;ADDRESS($B246,CA$2+IF(OR($P405="",$P405=0),1,$P405)-1)),INDIRECT(ADDRESS($B263,CA$2)&amp;":"&amp;ADDRESS($B263,CA$2+IF(OR($P405="",$P405=0),1,$P405)-1))))))</f>
        <v>0</v>
      </c>
      <c r="CB403" s="5">
        <f ca="1">IF(CB$4="",0,IF($P404=Lists!$AS$7,IF(CB$1/IF(OR($P405="",$P405=0),1,$P405)&lt;&gt;INT(CB$1/IF(OR($P405="",$P405=0),1,$P405)),0,SUMPRODUCT(INDIRECT(ADDRESS($B246,CB$2+1-IF(OR($P405="",$P405=0),1,$P405))&amp;":"&amp;ADDRESS($B246,CB$2)),INDIRECT(ADDRESS($B263,CB$2+1-IF(OR($P405="",$P405=0),1,$P405))&amp;":"&amp;ADDRESS($B263,CB$2)))),IF((CB$1-1)/IF(OR($P405="",$P405=0),1,$P405)&lt;&gt;INT((CB$1-1)/IF(OR($P405="",$P405=0),1,$P405)),0,SUMPRODUCT(INDIRECT(ADDRESS($B246,CB$2)&amp;":"&amp;ADDRESS($B246,CB$2+IF(OR($P405="",$P405=0),1,$P405)-1)),INDIRECT(ADDRESS($B263,CB$2)&amp;":"&amp;ADDRESS($B263,CB$2+IF(OR($P405="",$P405=0),1,$P405)-1))))))</f>
        <v>0</v>
      </c>
      <c r="CC403" s="5">
        <f ca="1">IF(CC$4="",0,IF($P404=Lists!$AS$7,IF(CC$1/IF(OR($P405="",$P405=0),1,$P405)&lt;&gt;INT(CC$1/IF(OR($P405="",$P405=0),1,$P405)),0,SUMPRODUCT(INDIRECT(ADDRESS($B246,CC$2+1-IF(OR($P405="",$P405=0),1,$P405))&amp;":"&amp;ADDRESS($B246,CC$2)),INDIRECT(ADDRESS($B263,CC$2+1-IF(OR($P405="",$P405=0),1,$P405))&amp;":"&amp;ADDRESS($B263,CC$2)))),IF((CC$1-1)/IF(OR($P405="",$P405=0),1,$P405)&lt;&gt;INT((CC$1-1)/IF(OR($P405="",$P405=0),1,$P405)),0,SUMPRODUCT(INDIRECT(ADDRESS($B246,CC$2)&amp;":"&amp;ADDRESS($B246,CC$2+IF(OR($P405="",$P405=0),1,$P405)-1)),INDIRECT(ADDRESS($B263,CC$2)&amp;":"&amp;ADDRESS($B263,CC$2+IF(OR($P405="",$P405=0),1,$P405)-1))))))</f>
        <v>10939.556250000001</v>
      </c>
      <c r="CD403" s="5">
        <f ca="1">IF(CD$4="",0,IF($P404=Lists!$AS$7,IF(CD$1/IF(OR($P405="",$P405=0),1,$P405)&lt;&gt;INT(CD$1/IF(OR($P405="",$P405=0),1,$P405)),0,SUMPRODUCT(INDIRECT(ADDRESS($B246,CD$2+1-IF(OR($P405="",$P405=0),1,$P405))&amp;":"&amp;ADDRESS($B246,CD$2)),INDIRECT(ADDRESS($B263,CD$2+1-IF(OR($P405="",$P405=0),1,$P405))&amp;":"&amp;ADDRESS($B263,CD$2)))),IF((CD$1-1)/IF(OR($P405="",$P405=0),1,$P405)&lt;&gt;INT((CD$1-1)/IF(OR($P405="",$P405=0),1,$P405)),0,SUMPRODUCT(INDIRECT(ADDRESS($B246,CD$2)&amp;":"&amp;ADDRESS($B246,CD$2+IF(OR($P405="",$P405=0),1,$P405)-1)),INDIRECT(ADDRESS($B263,CD$2)&amp;":"&amp;ADDRESS($B263,CD$2+IF(OR($P405="",$P405=0),1,$P405)-1))))))</f>
        <v>0</v>
      </c>
      <c r="CE403" s="5">
        <f ca="1">IF(CE$4="",0,IF($P404=Lists!$AS$7,IF(CE$1/IF(OR($P405="",$P405=0),1,$P405)&lt;&gt;INT(CE$1/IF(OR($P405="",$P405=0),1,$P405)),0,SUMPRODUCT(INDIRECT(ADDRESS($B246,CE$2+1-IF(OR($P405="",$P405=0),1,$P405))&amp;":"&amp;ADDRESS($B246,CE$2)),INDIRECT(ADDRESS($B263,CE$2+1-IF(OR($P405="",$P405=0),1,$P405))&amp;":"&amp;ADDRESS($B263,CE$2)))),IF((CE$1-1)/IF(OR($P405="",$P405=0),1,$P405)&lt;&gt;INT((CE$1-1)/IF(OR($P405="",$P405=0),1,$P405)),0,SUMPRODUCT(INDIRECT(ADDRESS($B246,CE$2)&amp;":"&amp;ADDRESS($B246,CE$2+IF(OR($P405="",$P405=0),1,$P405)-1)),INDIRECT(ADDRESS($B263,CE$2)&amp;":"&amp;ADDRESS($B263,CE$2+IF(OR($P405="",$P405=0),1,$P405)-1))))))</f>
        <v>0</v>
      </c>
      <c r="CF403" s="5">
        <f ca="1">IF(CF$4="",0,IF($P404=Lists!$AS$7,IF(CF$1/IF(OR($P405="",$P405=0),1,$P405)&lt;&gt;INT(CF$1/IF(OR($P405="",$P405=0),1,$P405)),0,SUMPRODUCT(INDIRECT(ADDRESS($B246,CF$2+1-IF(OR($P405="",$P405=0),1,$P405))&amp;":"&amp;ADDRESS($B246,CF$2)),INDIRECT(ADDRESS($B263,CF$2+1-IF(OR($P405="",$P405=0),1,$P405))&amp;":"&amp;ADDRESS($B263,CF$2)))),IF((CF$1-1)/IF(OR($P405="",$P405=0),1,$P405)&lt;&gt;INT((CF$1-1)/IF(OR($P405="",$P405=0),1,$P405)),0,SUMPRODUCT(INDIRECT(ADDRESS($B246,CF$2)&amp;":"&amp;ADDRESS($B246,CF$2+IF(OR($P405="",$P405=0),1,$P405)-1)),INDIRECT(ADDRESS($B263,CF$2)&amp;":"&amp;ADDRESS($B263,CF$2+IF(OR($P405="",$P405=0),1,$P405)-1))))))</f>
        <v>0</v>
      </c>
    </row>
    <row r="404" spans="2:84" x14ac:dyDescent="0.3">
      <c r="B404" s="13">
        <f>ROW()</f>
        <v>404</v>
      </c>
      <c r="H404" s="1" t="str">
        <f t="shared" si="555"/>
        <v>Оплата постоянных расходов</v>
      </c>
      <c r="I404" s="1" t="str">
        <f>I403</f>
        <v>Прочие расходы</v>
      </c>
      <c r="J404" s="1" t="str">
        <f>Lists!$AS$4</f>
        <v>Способ оплаты</v>
      </c>
      <c r="M404" s="53" t="str">
        <f t="shared" ref="M404" si="563">$M$392</f>
        <v>из вып. списка</v>
      </c>
      <c r="O404" s="82"/>
      <c r="P404" s="84" t="s">
        <v>171</v>
      </c>
      <c r="Q404" s="90" t="s">
        <v>5</v>
      </c>
      <c r="W404" s="34"/>
    </row>
    <row r="405" spans="2:84" x14ac:dyDescent="0.3">
      <c r="B405" s="13">
        <f>ROW()</f>
        <v>405</v>
      </c>
      <c r="H405" s="1" t="str">
        <f t="shared" si="555"/>
        <v>Оплата постоянных расходов</v>
      </c>
      <c r="I405" s="1" t="str">
        <f>I403</f>
        <v>Прочие расходы</v>
      </c>
      <c r="J405" s="1" t="str">
        <f>$J$393</f>
        <v>Количество оплачиваемых за раз периодов</v>
      </c>
      <c r="M405" s="53" t="str">
        <f t="shared" ref="M405" si="564">$M$393</f>
        <v>кол-во периодов</v>
      </c>
      <c r="O405" s="82"/>
      <c r="P405" s="84">
        <v>3</v>
      </c>
      <c r="W405" s="34"/>
    </row>
    <row r="406" spans="2:84" s="26" customFormat="1" ht="12" x14ac:dyDescent="0.25">
      <c r="B406" s="13"/>
      <c r="M406" s="55"/>
      <c r="N406" s="44" t="s">
        <v>21</v>
      </c>
      <c r="O406" s="45"/>
      <c r="P406" s="46"/>
      <c r="Q406" s="89"/>
      <c r="U406" s="41"/>
      <c r="V406" s="42"/>
      <c r="W406" s="43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</row>
    <row r="408" spans="2:84" x14ac:dyDescent="0.3">
      <c r="B408" s="13">
        <f>ROW()</f>
        <v>408</v>
      </c>
      <c r="H408" s="1" t="s">
        <v>174</v>
      </c>
      <c r="M408" s="53" t="s">
        <v>18</v>
      </c>
      <c r="P408" s="72" t="str">
        <f>Lists!$AI$10</f>
        <v>CF(-)</v>
      </c>
      <c r="U408" s="5">
        <f ca="1">SUM(INDIRECT(ADDRESS($B408,$X$2)&amp;":"&amp;ADDRESS($B408,$X$2-1+$P$8)))</f>
        <v>20918369.398793776</v>
      </c>
      <c r="X408" s="5">
        <f ca="1">IF(X$4="",0,SUMIFS($W170:W170,$W$1:W$1,(X$1-1))+SUMIFS($W231:W231,$W$1:W$1,(X$1-1)))</f>
        <v>0</v>
      </c>
      <c r="Y408" s="5">
        <f ca="1">IF(Y$4="",0,SUMIFS($W170:X170,$W$1:X$1,(Y$1-1))+SUMIFS($W231:X231,$W$1:X$1,(Y$1-1)))</f>
        <v>84000</v>
      </c>
      <c r="Z408" s="5">
        <f ca="1">IF(Z$4="",0,SUMIFS($W170:Y170,$W$1:Y$1,(Z$1-1))+SUMIFS($W231:Y231,$W$1:Y$1,(Z$1-1)))</f>
        <v>135000</v>
      </c>
      <c r="AA408" s="5">
        <f ca="1">IF(AA$4="",0,SUMIFS($W170:Z170,$W$1:Z$1,(AA$1-1))+SUMIFS($W231:Z231,$W$1:Z$1,(AA$1-1)))</f>
        <v>180000</v>
      </c>
      <c r="AB408" s="5">
        <f ca="1">IF(AB$4="",0,SUMIFS($W170:AA170,$W$1:AA$1,(AB$1-1))+SUMIFS($W231:AA231,$W$1:AA$1,(AB$1-1)))</f>
        <v>180000</v>
      </c>
      <c r="AC408" s="5">
        <f ca="1">IF(AC$4="",0,SUMIFS($W170:AB170,$W$1:AB$1,(AC$1-1))+SUMIFS($W231:AB231,$W$1:AB$1,(AC$1-1)))</f>
        <v>180000</v>
      </c>
      <c r="AD408" s="5">
        <f ca="1">IF(AD$4="",0,SUMIFS($W170:AC170,$W$1:AC$1,(AD$1-1))+SUMIFS($W231:AC231,$W$1:AC$1,(AD$1-1)))</f>
        <v>180000</v>
      </c>
      <c r="AE408" s="5">
        <f ca="1">IF(AE$4="",0,SUMIFS($W170:AD170,$W$1:AD$1,(AE$1-1))+SUMIFS($W231:AD231,$W$1:AD$1,(AE$1-1)))</f>
        <v>184500</v>
      </c>
      <c r="AF408" s="5">
        <f ca="1">IF(AF$4="",0,SUMIFS($W170:AE170,$W$1:AE$1,(AF$1-1))+SUMIFS($W231:AE231,$W$1:AE$1,(AF$1-1)))</f>
        <v>184500</v>
      </c>
      <c r="AG408" s="5">
        <f ca="1">IF(AG$4="",0,SUMIFS($W170:AF170,$W$1:AF$1,(AG$1-1))+SUMIFS($W231:AF231,$W$1:AF$1,(AG$1-1)))</f>
        <v>184500</v>
      </c>
      <c r="AH408" s="5">
        <f ca="1">IF(AH$4="",0,SUMIFS($W170:AG170,$W$1:AG$1,(AH$1-1))+SUMIFS($W231:AG231,$W$1:AG$1,(AH$1-1)))</f>
        <v>184500</v>
      </c>
      <c r="AI408" s="5">
        <f ca="1">IF(AI$4="",0,SUMIFS($W170:AH170,$W$1:AH$1,(AI$1-1))+SUMIFS($W231:AH231,$W$1:AH$1,(AI$1-1)))</f>
        <v>184500</v>
      </c>
      <c r="AJ408" s="5">
        <f ca="1">IF(AJ$4="",0,SUMIFS($W170:AI170,$W$1:AI$1,(AJ$1-1))+SUMIFS($W231:AI231,$W$1:AI$1,(AJ$1-1)))</f>
        <v>184500</v>
      </c>
      <c r="AK408" s="5">
        <f ca="1">IF(AK$4="",0,SUMIFS($W170:AJ170,$W$1:AJ$1,(AK$1-1))+SUMIFS($W231:AJ231,$W$1:AJ$1,(AK$1-1)))</f>
        <v>213832.5</v>
      </c>
      <c r="AL408" s="5">
        <f ca="1">IF(AL$4="",0,SUMIFS($W170:AK170,$W$1:AK$1,(AL$1-1))+SUMIFS($W231:AK231,$W$1:AK$1,(AL$1-1)))</f>
        <v>213832.5</v>
      </c>
      <c r="AM408" s="5">
        <f ca="1">IF(AM$4="",0,SUMIFS($W170:AL170,$W$1:AL$1,(AM$1-1))+SUMIFS($W231:AL231,$W$1:AL$1,(AM$1-1)))</f>
        <v>213832.5</v>
      </c>
      <c r="AN408" s="5">
        <f ca="1">IF(AN$4="",0,SUMIFS($W170:AM170,$W$1:AM$1,(AN$1-1))+SUMIFS($W231:AM231,$W$1:AM$1,(AN$1-1)))</f>
        <v>238552.5</v>
      </c>
      <c r="AO408" s="5">
        <f ca="1">IF(AO$4="",0,SUMIFS($W170:AN170,$W$1:AN$1,(AO$1-1))+SUMIFS($W231:AN231,$W$1:AN$1,(AO$1-1)))</f>
        <v>238552.5</v>
      </c>
      <c r="AP408" s="5">
        <f ca="1">IF(AP$4="",0,SUMIFS($W170:AO170,$W$1:AO$1,(AP$1-1))+SUMIFS($W231:AO231,$W$1:AO$1,(AP$1-1)))</f>
        <v>238552.5</v>
      </c>
      <c r="AQ408" s="5">
        <f ca="1">IF(AQ$4="",0,SUMIFS($W170:AP170,$W$1:AP$1,(AQ$1-1))+SUMIFS($W231:AP231,$W$1:AP$1,(AQ$1-1)))</f>
        <v>268000.3125</v>
      </c>
      <c r="AR408" s="5">
        <f ca="1">IF(AR$4="",0,SUMIFS($W170:AQ170,$W$1:AQ$1,(AR$1-1))+SUMIFS($W231:AQ231,$W$1:AQ$1,(AR$1-1)))</f>
        <v>268000.3125</v>
      </c>
      <c r="AS408" s="5">
        <f ca="1">IF(AS$4="",0,SUMIFS($W170:AR170,$W$1:AR$1,(AS$1-1))+SUMIFS($W231:AR231,$W$1:AR$1,(AS$1-1)))</f>
        <v>268000.3125</v>
      </c>
      <c r="AT408" s="5">
        <f ca="1">IF(AT$4="",0,SUMIFS($W170:AS170,$W$1:AS$1,(AT$1-1))+SUMIFS($W231:AS231,$W$1:AS$1,(AT$1-1)))</f>
        <v>315335.015625</v>
      </c>
      <c r="AU408" s="5">
        <f ca="1">IF(AU$4="",0,SUMIFS($W170:AT170,$W$1:AT$1,(AU$1-1))+SUMIFS($W231:AT231,$W$1:AT$1,(AU$1-1)))</f>
        <v>315335.015625</v>
      </c>
      <c r="AV408" s="5">
        <f ca="1">IF(AV$4="",0,SUMIFS($W170:AU170,$W$1:AU$1,(AV$1-1))+SUMIFS($W231:AU231,$W$1:AU$1,(AV$1-1)))</f>
        <v>315335.015625</v>
      </c>
      <c r="AW408" s="5">
        <f ca="1">IF(AW$4="",0,SUMIFS($W170:AV170,$W$1:AV$1,(AW$1-1))+SUMIFS($W231:AV231,$W$1:AV$1,(AW$1-1)))</f>
        <v>323712.79101562494</v>
      </c>
      <c r="AX408" s="5">
        <f ca="1">IF(AX$4="",0,SUMIFS($W170:AW170,$W$1:AW$1,(AX$1-1))+SUMIFS($W231:AW231,$W$1:AW$1,(AX$1-1)))</f>
        <v>349174.39101562498</v>
      </c>
      <c r="AY408" s="5">
        <f ca="1">IF(AY$4="",0,SUMIFS($W170:AX170,$W$1:AX$1,(AY$1-1))+SUMIFS($W231:AX231,$W$1:AX$1,(AY$1-1)))</f>
        <v>349174.39101562498</v>
      </c>
      <c r="AZ408" s="5">
        <f ca="1">IF(AZ$4="",0,SUMIFS($W170:AY170,$W$1:AY$1,(AZ$1-1))+SUMIFS($W231:AY231,$W$1:AY$1,(AZ$1-1)))</f>
        <v>349174.39101562498</v>
      </c>
      <c r="BA408" s="5">
        <f ca="1">IF(BA$4="",0,SUMIFS($W170:AZ170,$W$1:AZ$1,(BA$1-1))+SUMIFS($W231:AZ231,$W$1:AZ$1,(BA$1-1)))</f>
        <v>374635.99101562495</v>
      </c>
      <c r="BB408" s="5">
        <f ca="1">IF(BB$4="",0,SUMIFS($W170:BA170,$W$1:BA$1,(BB$1-1))+SUMIFS($W231:BA231,$W$1:BA$1,(BB$1-1)))</f>
        <v>374635.99101562495</v>
      </c>
      <c r="BC408" s="5">
        <f ca="1">IF(BC$4="",0,SUMIFS($W170:BB170,$W$1:BB$1,(BC$1-1))+SUMIFS($W231:BB231,$W$1:BB$1,(BC$1-1)))</f>
        <v>380182.65079101559</v>
      </c>
      <c r="BD408" s="5">
        <f ca="1">IF(BD$4="",0,SUMIFS($W170:BC170,$W$1:BC$1,(BD$1-1))+SUMIFS($W231:BC231,$W$1:BC$1,(BD$1-1)))</f>
        <v>403942.22326171864</v>
      </c>
      <c r="BE408" s="5">
        <f ca="1">IF(BE$4="",0,SUMIFS($W170:BD170,$W$1:BD$1,(BE$1-1))+SUMIFS($W231:BD231,$W$1:BD$1,(BE$1-1)))</f>
        <v>429403.82326171861</v>
      </c>
      <c r="BF408" s="5">
        <f ca="1">IF(BF$4="",0,SUMIFS($W170:BE170,$W$1:BE$1,(BF$1-1))+SUMIFS($W231:BE231,$W$1:BE$1,(BF$1-1)))</f>
        <v>429403.82326171861</v>
      </c>
      <c r="BG408" s="5">
        <f ca="1">IF(BG$4="",0,SUMIFS($W170:BF170,$W$1:BF$1,(BG$1-1))+SUMIFS($W231:BF231,$W$1:BF$1,(BG$1-1)))</f>
        <v>429403.82326171861</v>
      </c>
      <c r="BH408" s="5">
        <f ca="1">IF(BH$4="",0,SUMIFS($W170:BG170,$W$1:BG$1,(BH$1-1))+SUMIFS($W231:BG231,$W$1:BG$1,(BH$1-1)))</f>
        <v>429403.82326171861</v>
      </c>
      <c r="BI408" s="5">
        <f ca="1">IF(BI$4="",0,SUMIFS($W170:BH170,$W$1:BH$1,(BI$1-1))+SUMIFS($W231:BH231,$W$1:BH$1,(BI$1-1)))</f>
        <v>441030.07484326162</v>
      </c>
      <c r="BJ408" s="5">
        <f ca="1">IF(BJ$4="",0,SUMIFS($W170:BI170,$W$1:BI$1,(BJ$1-1))+SUMIFS($W231:BI231,$W$1:BI$1,(BJ$1-1)))</f>
        <v>441030.07484326162</v>
      </c>
      <c r="BK408" s="5">
        <f ca="1">IF(BK$4="",0,SUMIFS($W170:BJ170,$W$1:BJ$1,(BK$1-1))+SUMIFS($W231:BJ231,$W$1:BJ$1,(BK$1-1)))</f>
        <v>441030.07484326162</v>
      </c>
      <c r="BL408" s="5">
        <f ca="1">IF(BL$4="",0,SUMIFS($W170:BK170,$W$1:BK$1,(BL$1-1))+SUMIFS($W231:BK231,$W$1:BK$1,(BL$1-1)))</f>
        <v>441030.07484326162</v>
      </c>
      <c r="BM408" s="5">
        <f ca="1">IF(BM$4="",0,SUMIFS($W170:BL170,$W$1:BL$1,(BM$1-1))+SUMIFS($W231:BL231,$W$1:BL$1,(BM$1-1)))</f>
        <v>441030.07484326162</v>
      </c>
      <c r="BN408" s="5">
        <f ca="1">IF(BN$4="",0,SUMIFS($W170:BM170,$W$1:BM$1,(BN$1-1))+SUMIFS($W231:BM231,$W$1:BM$1,(BN$1-1)))</f>
        <v>441030.07484326162</v>
      </c>
      <c r="BO408" s="5">
        <f ca="1">IF(BO$4="",0,SUMIFS($W170:BN170,$W$1:BN$1,(BO$1-1))+SUMIFS($W231:BN231,$W$1:BN$1,(BO$1-1)))</f>
        <v>447466.37331434316</v>
      </c>
      <c r="BP408" s="5">
        <f ca="1">IF(BP$4="",0,SUMIFS($W170:BO170,$W$1:BO$1,(BP$1-1))+SUMIFS($W231:BO231,$W$1:BO$1,(BP$1-1)))</f>
        <v>447466.37331434316</v>
      </c>
      <c r="BQ408" s="5">
        <f ca="1">IF(BQ$4="",0,SUMIFS($W170:BP170,$W$1:BP$1,(BQ$1-1))+SUMIFS($W231:BP231,$W$1:BP$1,(BQ$1-1)))</f>
        <v>473691.82131434313</v>
      </c>
      <c r="BR408" s="5">
        <f ca="1">IF(BR$4="",0,SUMIFS($W170:BQ170,$W$1:BQ$1,(BR$1-1))+SUMIFS($W231:BQ231,$W$1:BQ$1,(BR$1-1)))</f>
        <v>473691.82131434313</v>
      </c>
      <c r="BS408" s="5">
        <f ca="1">IF(BS$4="",0,SUMIFS($W170:BR170,$W$1:BR$1,(BS$1-1))+SUMIFS($W231:BR231,$W$1:BR$1,(BS$1-1)))</f>
        <v>473691.82131434313</v>
      </c>
      <c r="BT408" s="5">
        <f ca="1">IF(BT$4="",0,SUMIFS($W170:BS170,$W$1:BS$1,(BT$1-1))+SUMIFS($W231:BS231,$W$1:BS$1,(BT$1-1)))</f>
        <v>473691.82131434313</v>
      </c>
      <c r="BU408" s="5">
        <f ca="1">IF(BU$4="",0,SUMIFS($W170:BT170,$W$1:BT$1,(BU$1-1))+SUMIFS($W231:BT231,$W$1:BT$1,(BU$1-1)))</f>
        <v>486583.13476720173</v>
      </c>
      <c r="BV408" s="5">
        <f ca="1">IF(BV$4="",0,SUMIFS($W170:BU170,$W$1:BU$1,(BV$1-1))+SUMIFS($W231:BU231,$W$1:BU$1,(BV$1-1)))</f>
        <v>486583.13476720173</v>
      </c>
      <c r="BW408" s="5">
        <f ca="1">IF(BW$4="",0,SUMIFS($W170:BV170,$W$1:BV$1,(BW$1-1))+SUMIFS($W231:BV231,$W$1:BV$1,(BW$1-1)))</f>
        <v>515824.80430743971</v>
      </c>
      <c r="BX408" s="5">
        <f ca="1">IF(BX$4="",0,SUMIFS($W170:BW170,$W$1:BW$1,(BX$1-1))+SUMIFS($W231:BW231,$W$1:BW$1,(BX$1-1)))</f>
        <v>515824.80430743971</v>
      </c>
      <c r="BY408" s="5">
        <f ca="1">IF(BY$4="",0,SUMIFS($W170:BX170,$W$1:BX$1,(BY$1-1))+SUMIFS($W231:BX231,$W$1:BX$1,(BY$1-1)))</f>
        <v>515824.80430743971</v>
      </c>
      <c r="BZ408" s="5">
        <f ca="1">IF(BZ$4="",0,SUMIFS($W170:BY170,$W$1:BY$1,(BZ$1-1))+SUMIFS($W231:BY231,$W$1:BY$1,(BZ$1-1)))</f>
        <v>515824.80430743971</v>
      </c>
      <c r="CA408" s="5">
        <f ca="1">IF(CA$4="",0,SUMIFS($W170:BZ170,$W$1:BZ$1,(CA$1-1))+SUMIFS($W231:BZ231,$W$1:BZ$1,(CA$1-1)))</f>
        <v>523317.98212712561</v>
      </c>
      <c r="CB408" s="5">
        <f ca="1">IF(CB$4="",0,SUMIFS($W170:CA170,$W$1:CA$1,(CB$1-1))+SUMIFS($W231:CA231,$W$1:CA$1,(CB$1-1)))</f>
        <v>523317.98212712561</v>
      </c>
      <c r="CC408" s="5">
        <f ca="1">IF(CC$4="",0,SUMIFS($W170:CB170,$W$1:CB$1,(CC$1-1))+SUMIFS($W231:CB231,$W$1:CB$1,(CC$1-1)))</f>
        <v>523317.98212712561</v>
      </c>
      <c r="CD408" s="5">
        <f ca="1">IF(CD$4="",0,SUMIFS($W170:CC170,$W$1:CC$1,(CD$1-1))+SUMIFS($W231:CC231,$W$1:CC$1,(CD$1-1)))</f>
        <v>550330.19356712559</v>
      </c>
      <c r="CE408" s="5">
        <f ca="1">IF(CE$4="",0,SUMIFS($W170:CD170,$W$1:CD$1,(CE$1-1))+SUMIFS($W231:CD231,$W$1:CD$1,(CE$1-1)))</f>
        <v>550330.19356712559</v>
      </c>
      <c r="CF408" s="5">
        <f ca="1">IF(CF$4="",0,SUMIFS($W170:CE170,$W$1:CE$1,(CF$1-1))+SUMIFS($W231:CE231,$W$1:CE$1,(CF$1-1)))</f>
        <v>0</v>
      </c>
    </row>
    <row r="410" spans="2:84" x14ac:dyDescent="0.3">
      <c r="B410" s="13">
        <f>ROW()</f>
        <v>410</v>
      </c>
      <c r="H410" s="1" t="s">
        <v>231</v>
      </c>
      <c r="M410" s="53" t="s">
        <v>18</v>
      </c>
      <c r="P410" s="72" t="str">
        <f>Lists!$AI$10</f>
        <v>CF(-)</v>
      </c>
      <c r="U410" s="5">
        <f ca="1">SUM(INDIRECT(ADDRESS($B410,$X$2)&amp;":"&amp;ADDRESS($B410,$X$2-1+$P$8)))</f>
        <v>79875661.011786044</v>
      </c>
      <c r="X410" s="5">
        <f ca="1">IF(X$4="",0,IF((SUMIFS($W325:W325,$W$1:W$1,"&lt;="&amp;(X$1-(MONTH(X$4)-3*INT((MONTH(X$4)-1)/3))))-SUMIFS($W410:W410,$W$1:W$1,"&lt;="&amp;(X$1-(MONTH(X$4)-3*INT((MONTH(X$4)-1)/3))-3)))&gt;0,
(SUMIFS($W325:W325,$W$1:W$1,"&lt;="&amp;(X$1-(MONTH(X$4)-3*INT((MONTH(X$4)-1)/3))))-SUMIFS($W410:W410,$W$1:W$1,"&lt;="&amp;(X$1-(MONTH(X$4)-3*INT((MONTH(X$4)-1)/3))-3)))/3,0))</f>
        <v>0</v>
      </c>
      <c r="Y410" s="5">
        <f ca="1">IF(Y$4="",0,IF((SUMIFS($W325:X325,$W$1:X$1,"&lt;="&amp;(Y$1-(MONTH(Y$4)-3*INT((MONTH(Y$4)-1)/3))))-SUMIFS($W410:X410,$W$1:X$1,"&lt;="&amp;(Y$1-(MONTH(Y$4)-3*INT((MONTH(Y$4)-1)/3))-3)))&gt;0,
(SUMIFS($W325:X325,$W$1:X$1,"&lt;="&amp;(Y$1-(MONTH(Y$4)-3*INT((MONTH(Y$4)-1)/3))))-SUMIFS($W410:X410,$W$1:X$1,"&lt;="&amp;(Y$1-(MONTH(Y$4)-3*INT((MONTH(Y$4)-1)/3))-3)))/3,0))</f>
        <v>0</v>
      </c>
      <c r="Z410" s="5">
        <f ca="1">IF(Z$4="",0,IF((SUMIFS($W325:Y325,$W$1:Y$1,"&lt;="&amp;(Z$1-(MONTH(Z$4)-3*INT((MONTH(Z$4)-1)/3))))-SUMIFS($W410:Y410,$W$1:Y$1,"&lt;="&amp;(Z$1-(MONTH(Z$4)-3*INT((MONTH(Z$4)-1)/3))-3)))&gt;0,
(SUMIFS($W325:Y325,$W$1:Y$1,"&lt;="&amp;(Z$1-(MONTH(Z$4)-3*INT((MONTH(Z$4)-1)/3))))-SUMIFS($W410:Y410,$W$1:Y$1,"&lt;="&amp;(Z$1-(MONTH(Z$4)-3*INT((MONTH(Z$4)-1)/3))-3)))/3,0))</f>
        <v>0</v>
      </c>
      <c r="AA410" s="5">
        <f ca="1">IF(AA$4="",0,IF((SUMIFS($W325:Z325,$W$1:Z$1,"&lt;="&amp;(AA$1-(MONTH(AA$4)-3*INT((MONTH(AA$4)-1)/3))))-SUMIFS($W410:Z410,$W$1:Z$1,"&lt;="&amp;(AA$1-(MONTH(AA$4)-3*INT((MONTH(AA$4)-1)/3))-3)))&gt;0,
(SUMIFS($W325:Z325,$W$1:Z$1,"&lt;="&amp;(AA$1-(MONTH(AA$4)-3*INT((MONTH(AA$4)-1)/3))))-SUMIFS($W410:Z410,$W$1:Z$1,"&lt;="&amp;(AA$1-(MONTH(AA$4)-3*INT((MONTH(AA$4)-1)/3))-3)))/3,0))</f>
        <v>0</v>
      </c>
      <c r="AB410" s="5">
        <f ca="1">IF(AB$4="",0,IF((SUMIFS($W325:AA325,$W$1:AA$1,"&lt;="&amp;(AB$1-(MONTH(AB$4)-3*INT((MONTH(AB$4)-1)/3))))-SUMIFS($W410:AA410,$W$1:AA$1,"&lt;="&amp;(AB$1-(MONTH(AB$4)-3*INT((MONTH(AB$4)-1)/3))-3)))&gt;0,
(SUMIFS($W325:AA325,$W$1:AA$1,"&lt;="&amp;(AB$1-(MONTH(AB$4)-3*INT((MONTH(AB$4)-1)/3))))-SUMIFS($W410:AA410,$W$1:AA$1,"&lt;="&amp;(AB$1-(MONTH(AB$4)-3*INT((MONTH(AB$4)-1)/3))-3)))/3,0))</f>
        <v>0</v>
      </c>
      <c r="AC410" s="5">
        <f ca="1">IF(AC$4="",0,IF((SUMIFS($W325:AB325,$W$1:AB$1,"&lt;="&amp;(AC$1-(MONTH(AC$4)-3*INT((MONTH(AC$4)-1)/3))))-SUMIFS($W410:AB410,$W$1:AB$1,"&lt;="&amp;(AC$1-(MONTH(AC$4)-3*INT((MONTH(AC$4)-1)/3))-3)))&gt;0,
(SUMIFS($W325:AB325,$W$1:AB$1,"&lt;="&amp;(AC$1-(MONTH(AC$4)-3*INT((MONTH(AC$4)-1)/3))))-SUMIFS($W410:AB410,$W$1:AB$1,"&lt;="&amp;(AC$1-(MONTH(AC$4)-3*INT((MONTH(AC$4)-1)/3))-3)))/3,0))</f>
        <v>0</v>
      </c>
      <c r="AD410" s="5">
        <f ca="1">IF(AD$4="",0,IF((SUMIFS($W325:AC325,$W$1:AC$1,"&lt;="&amp;(AD$1-(MONTH(AD$4)-3*INT((MONTH(AD$4)-1)/3))))-SUMIFS($W410:AC410,$W$1:AC$1,"&lt;="&amp;(AD$1-(MONTH(AD$4)-3*INT((MONTH(AD$4)-1)/3))-3)))&gt;0,
(SUMIFS($W325:AC325,$W$1:AC$1,"&lt;="&amp;(AD$1-(MONTH(AD$4)-3*INT((MONTH(AD$4)-1)/3))))-SUMIFS($W410:AC410,$W$1:AC$1,"&lt;="&amp;(AD$1-(MONTH(AD$4)-3*INT((MONTH(AD$4)-1)/3))-3)))/3,0))</f>
        <v>0</v>
      </c>
      <c r="AE410" s="5">
        <f ca="1">IF(AE$4="",0,IF((SUMIFS($W325:AD325,$W$1:AD$1,"&lt;="&amp;(AE$1-(MONTH(AE$4)-3*INT((MONTH(AE$4)-1)/3))))-SUMIFS($W410:AD410,$W$1:AD$1,"&lt;="&amp;(AE$1-(MONTH(AE$4)-3*INT((MONTH(AE$4)-1)/3))-3)))&gt;0,
(SUMIFS($W325:AD325,$W$1:AD$1,"&lt;="&amp;(AE$1-(MONTH(AE$4)-3*INT((MONTH(AE$4)-1)/3))))-SUMIFS($W410:AD410,$W$1:AD$1,"&lt;="&amp;(AE$1-(MONTH(AE$4)-3*INT((MONTH(AE$4)-1)/3))-3)))/3,0))</f>
        <v>0</v>
      </c>
      <c r="AF410" s="5">
        <f ca="1">IF(AF$4="",0,IF((SUMIFS($W325:AE325,$W$1:AE$1,"&lt;="&amp;(AF$1-(MONTH(AF$4)-3*INT((MONTH(AF$4)-1)/3))))-SUMIFS($W410:AE410,$W$1:AE$1,"&lt;="&amp;(AF$1-(MONTH(AF$4)-3*INT((MONTH(AF$4)-1)/3))-3)))&gt;0,
(SUMIFS($W325:AE325,$W$1:AE$1,"&lt;="&amp;(AF$1-(MONTH(AF$4)-3*INT((MONTH(AF$4)-1)/3))))-SUMIFS($W410:AE410,$W$1:AE$1,"&lt;="&amp;(AF$1-(MONTH(AF$4)-3*INT((MONTH(AF$4)-1)/3))-3)))/3,0))</f>
        <v>0</v>
      </c>
      <c r="AG410" s="5">
        <f ca="1">IF(AG$4="",0,IF((SUMIFS($W325:AF325,$W$1:AF$1,"&lt;="&amp;(AG$1-(MONTH(AG$4)-3*INT((MONTH(AG$4)-1)/3))))-SUMIFS($W410:AF410,$W$1:AF$1,"&lt;="&amp;(AG$1-(MONTH(AG$4)-3*INT((MONTH(AG$4)-1)/3))-3)))&gt;0,
(SUMIFS($W325:AF325,$W$1:AF$1,"&lt;="&amp;(AG$1-(MONTH(AG$4)-3*INT((MONTH(AG$4)-1)/3))))-SUMIFS($W410:AF410,$W$1:AF$1,"&lt;="&amp;(AG$1-(MONTH(AG$4)-3*INT((MONTH(AG$4)-1)/3))-3)))/3,0))</f>
        <v>0</v>
      </c>
      <c r="AH410" s="5">
        <f ca="1">IF(AH$4="",0,IF((SUMIFS($W325:AG325,$W$1:AG$1,"&lt;="&amp;(AH$1-(MONTH(AH$4)-3*INT((MONTH(AH$4)-1)/3))))-SUMIFS($W410:AG410,$W$1:AG$1,"&lt;="&amp;(AH$1-(MONTH(AH$4)-3*INT((MONTH(AH$4)-1)/3))-3)))&gt;0,
(SUMIFS($W325:AG325,$W$1:AG$1,"&lt;="&amp;(AH$1-(MONTH(AH$4)-3*INT((MONTH(AH$4)-1)/3))))-SUMIFS($W410:AG410,$W$1:AG$1,"&lt;="&amp;(AH$1-(MONTH(AH$4)-3*INT((MONTH(AH$4)-1)/3))-3)))/3,0))</f>
        <v>0</v>
      </c>
      <c r="AI410" s="5">
        <f ca="1">IF(AI$4="",0,IF((SUMIFS($W325:AH325,$W$1:AH$1,"&lt;="&amp;(AI$1-(MONTH(AI$4)-3*INT((MONTH(AI$4)-1)/3))))-SUMIFS($W410:AH410,$W$1:AH$1,"&lt;="&amp;(AI$1-(MONTH(AI$4)-3*INT((MONTH(AI$4)-1)/3))-3)))&gt;0,
(SUMIFS($W325:AH325,$W$1:AH$1,"&lt;="&amp;(AI$1-(MONTH(AI$4)-3*INT((MONTH(AI$4)-1)/3))))-SUMIFS($W410:AH410,$W$1:AH$1,"&lt;="&amp;(AI$1-(MONTH(AI$4)-3*INT((MONTH(AI$4)-1)/3))-3)))/3,0))</f>
        <v>0</v>
      </c>
      <c r="AJ410" s="5">
        <f ca="1">IF(AJ$4="",0,IF((SUMIFS($W325:AI325,$W$1:AI$1,"&lt;="&amp;(AJ$1-(MONTH(AJ$4)-3*INT((MONTH(AJ$4)-1)/3))))-SUMIFS($W410:AI410,$W$1:AI$1,"&lt;="&amp;(AJ$1-(MONTH(AJ$4)-3*INT((MONTH(AJ$4)-1)/3))-3)))&gt;0,
(SUMIFS($W325:AI325,$W$1:AI$1,"&lt;="&amp;(AJ$1-(MONTH(AJ$4)-3*INT((MONTH(AJ$4)-1)/3))))-SUMIFS($W410:AI410,$W$1:AI$1,"&lt;="&amp;(AJ$1-(MONTH(AJ$4)-3*INT((MONTH(AJ$4)-1)/3))-3)))/3,0))</f>
        <v>0</v>
      </c>
      <c r="AK410" s="5">
        <f ca="1">IF(AK$4="",0,IF((SUMIFS($W325:AJ325,$W$1:AJ$1,"&lt;="&amp;(AK$1-(MONTH(AK$4)-3*INT((MONTH(AK$4)-1)/3))))-SUMIFS($W410:AJ410,$W$1:AJ$1,"&lt;="&amp;(AK$1-(MONTH(AK$4)-3*INT((MONTH(AK$4)-1)/3))-3)))&gt;0,
(SUMIFS($W325:AJ325,$W$1:AJ$1,"&lt;="&amp;(AK$1-(MONTH(AK$4)-3*INT((MONTH(AK$4)-1)/3))))-SUMIFS($W410:AJ410,$W$1:AJ$1,"&lt;="&amp;(AK$1-(MONTH(AK$4)-3*INT((MONTH(AK$4)-1)/3))-3)))/3,0))</f>
        <v>0</v>
      </c>
      <c r="AL410" s="5">
        <f ca="1">IF(AL$4="",0,IF((SUMIFS($W325:AK325,$W$1:AK$1,"&lt;="&amp;(AL$1-(MONTH(AL$4)-3*INT((MONTH(AL$4)-1)/3))))-SUMIFS($W410:AK410,$W$1:AK$1,"&lt;="&amp;(AL$1-(MONTH(AL$4)-3*INT((MONTH(AL$4)-1)/3))-3)))&gt;0,
(SUMIFS($W325:AK325,$W$1:AK$1,"&lt;="&amp;(AL$1-(MONTH(AL$4)-3*INT((MONTH(AL$4)-1)/3))))-SUMIFS($W410:AK410,$W$1:AK$1,"&lt;="&amp;(AL$1-(MONTH(AL$4)-3*INT((MONTH(AL$4)-1)/3))-3)))/3,0))</f>
        <v>0</v>
      </c>
      <c r="AM410" s="5">
        <f ca="1">IF(AM$4="",0,IF((SUMIFS($W325:AL325,$W$1:AL$1,"&lt;="&amp;(AM$1-(MONTH(AM$4)-3*INT((MONTH(AM$4)-1)/3))))-SUMIFS($W410:AL410,$W$1:AL$1,"&lt;="&amp;(AM$1-(MONTH(AM$4)-3*INT((MONTH(AM$4)-1)/3))-3)))&gt;0,
(SUMIFS($W325:AL325,$W$1:AL$1,"&lt;="&amp;(AM$1-(MONTH(AM$4)-3*INT((MONTH(AM$4)-1)/3))))-SUMIFS($W410:AL410,$W$1:AL$1,"&lt;="&amp;(AM$1-(MONTH(AM$4)-3*INT((MONTH(AM$4)-1)/3))-3)))/3,0))</f>
        <v>0</v>
      </c>
      <c r="AN410" s="5">
        <f ca="1">IF(AN$4="",0,IF((SUMIFS($W325:AM325,$W$1:AM$1,"&lt;="&amp;(AN$1-(MONTH(AN$4)-3*INT((MONTH(AN$4)-1)/3))))-SUMIFS($W410:AM410,$W$1:AM$1,"&lt;="&amp;(AN$1-(MONTH(AN$4)-3*INT((MONTH(AN$4)-1)/3))-3)))&gt;0,
(SUMIFS($W325:AM325,$W$1:AM$1,"&lt;="&amp;(AN$1-(MONTH(AN$4)-3*INT((MONTH(AN$4)-1)/3))))-SUMIFS($W410:AM410,$W$1:AM$1,"&lt;="&amp;(AN$1-(MONTH(AN$4)-3*INT((MONTH(AN$4)-1)/3))-3)))/3,0))</f>
        <v>0</v>
      </c>
      <c r="AO410" s="5">
        <f ca="1">IF(AO$4="",0,IF((SUMIFS($W325:AN325,$W$1:AN$1,"&lt;="&amp;(AO$1-(MONTH(AO$4)-3*INT((MONTH(AO$4)-1)/3))))-SUMIFS($W410:AN410,$W$1:AN$1,"&lt;="&amp;(AO$1-(MONTH(AO$4)-3*INT((MONTH(AO$4)-1)/3))-3)))&gt;0,
(SUMIFS($W325:AN325,$W$1:AN$1,"&lt;="&amp;(AO$1-(MONTH(AO$4)-3*INT((MONTH(AO$4)-1)/3))))-SUMIFS($W410:AN410,$W$1:AN$1,"&lt;="&amp;(AO$1-(MONTH(AO$4)-3*INT((MONTH(AO$4)-1)/3))-3)))/3,0))</f>
        <v>0</v>
      </c>
      <c r="AP410" s="5">
        <f ca="1">IF(AP$4="",0,IF((SUMIFS($W325:AO325,$W$1:AO$1,"&lt;="&amp;(AP$1-(MONTH(AP$4)-3*INT((MONTH(AP$4)-1)/3))))-SUMIFS($W410:AO410,$W$1:AO$1,"&lt;="&amp;(AP$1-(MONTH(AP$4)-3*INT((MONTH(AP$4)-1)/3))-3)))&gt;0,
(SUMIFS($W325:AO325,$W$1:AO$1,"&lt;="&amp;(AP$1-(MONTH(AP$4)-3*INT((MONTH(AP$4)-1)/3))))-SUMIFS($W410:AO410,$W$1:AO$1,"&lt;="&amp;(AP$1-(MONTH(AP$4)-3*INT((MONTH(AP$4)-1)/3))-3)))/3,0))</f>
        <v>0</v>
      </c>
      <c r="AQ410" s="5">
        <f ca="1">IF(AQ$4="",0,IF((SUMIFS($W325:AP325,$W$1:AP$1,"&lt;="&amp;(AQ$1-(MONTH(AQ$4)-3*INT((MONTH(AQ$4)-1)/3))))-SUMIFS($W410:AP410,$W$1:AP$1,"&lt;="&amp;(AQ$1-(MONTH(AQ$4)-3*INT((MONTH(AQ$4)-1)/3))-3)))&gt;0,
(SUMIFS($W325:AP325,$W$1:AP$1,"&lt;="&amp;(AQ$1-(MONTH(AQ$4)-3*INT((MONTH(AQ$4)-1)/3))))-SUMIFS($W410:AP410,$W$1:AP$1,"&lt;="&amp;(AQ$1-(MONTH(AQ$4)-3*INT((MONTH(AQ$4)-1)/3))-3)))/3,0))</f>
        <v>0</v>
      </c>
      <c r="AR410" s="5">
        <f ca="1">IF(AR$4="",0,IF((SUMIFS($W325:AQ325,$W$1:AQ$1,"&lt;="&amp;(AR$1-(MONTH(AR$4)-3*INT((MONTH(AR$4)-1)/3))))-SUMIFS($W410:AQ410,$W$1:AQ$1,"&lt;="&amp;(AR$1-(MONTH(AR$4)-3*INT((MONTH(AR$4)-1)/3))-3)))&gt;0,
(SUMIFS($W325:AQ325,$W$1:AQ$1,"&lt;="&amp;(AR$1-(MONTH(AR$4)-3*INT((MONTH(AR$4)-1)/3))))-SUMIFS($W410:AQ410,$W$1:AQ$1,"&lt;="&amp;(AR$1-(MONTH(AR$4)-3*INT((MONTH(AR$4)-1)/3))-3)))/3,0))</f>
        <v>0</v>
      </c>
      <c r="AS410" s="5">
        <f ca="1">IF(AS$4="",0,IF((SUMIFS($W325:AR325,$W$1:AR$1,"&lt;="&amp;(AS$1-(MONTH(AS$4)-3*INT((MONTH(AS$4)-1)/3))))-SUMIFS($W410:AR410,$W$1:AR$1,"&lt;="&amp;(AS$1-(MONTH(AS$4)-3*INT((MONTH(AS$4)-1)/3))-3)))&gt;0,
(SUMIFS($W325:AR325,$W$1:AR$1,"&lt;="&amp;(AS$1-(MONTH(AS$4)-3*INT((MONTH(AS$4)-1)/3))))-SUMIFS($W410:AR410,$W$1:AR$1,"&lt;="&amp;(AS$1-(MONTH(AS$4)-3*INT((MONTH(AS$4)-1)/3))-3)))/3,0))</f>
        <v>300553.78038613376</v>
      </c>
      <c r="AT410" s="5">
        <f ca="1">IF(AT$4="",0,IF((SUMIFS($W325:AS325,$W$1:AS$1,"&lt;="&amp;(AT$1-(MONTH(AT$4)-3*INT((MONTH(AT$4)-1)/3))))-SUMIFS($W410:AS410,$W$1:AS$1,"&lt;="&amp;(AT$1-(MONTH(AT$4)-3*INT((MONTH(AT$4)-1)/3))-3)))&gt;0,
(SUMIFS($W325:AS325,$W$1:AS$1,"&lt;="&amp;(AT$1-(MONTH(AT$4)-3*INT((MONTH(AT$4)-1)/3))))-SUMIFS($W410:AS410,$W$1:AS$1,"&lt;="&amp;(AT$1-(MONTH(AT$4)-3*INT((MONTH(AT$4)-1)/3))-3)))/3,0))</f>
        <v>300553.78038613376</v>
      </c>
      <c r="AU410" s="5">
        <f ca="1">IF(AU$4="",0,IF((SUMIFS($W325:AT325,$W$1:AT$1,"&lt;="&amp;(AU$1-(MONTH(AU$4)-3*INT((MONTH(AU$4)-1)/3))))-SUMIFS($W410:AT410,$W$1:AT$1,"&lt;="&amp;(AU$1-(MONTH(AU$4)-3*INT((MONTH(AU$4)-1)/3))-3)))&gt;0,
(SUMIFS($W325:AT325,$W$1:AT$1,"&lt;="&amp;(AU$1-(MONTH(AU$4)-3*INT((MONTH(AU$4)-1)/3))))-SUMIFS($W410:AT410,$W$1:AT$1,"&lt;="&amp;(AU$1-(MONTH(AU$4)-3*INT((MONTH(AU$4)-1)/3))-3)))/3,0))</f>
        <v>300553.78038613376</v>
      </c>
      <c r="AV410" s="5">
        <f ca="1">IF(AV$4="",0,IF((SUMIFS($W325:AU325,$W$1:AU$1,"&lt;="&amp;(AV$1-(MONTH(AV$4)-3*INT((MONTH(AV$4)-1)/3))))-SUMIFS($W410:AU410,$W$1:AU$1,"&lt;="&amp;(AV$1-(MONTH(AV$4)-3*INT((MONTH(AV$4)-1)/3))-3)))&gt;0,
(SUMIFS($W325:AU325,$W$1:AU$1,"&lt;="&amp;(AV$1-(MONTH(AV$4)-3*INT((MONTH(AV$4)-1)/3))))-SUMIFS($W410:AU410,$W$1:AU$1,"&lt;="&amp;(AV$1-(MONTH(AV$4)-3*INT((MONTH(AV$4)-1)/3))-3)))/3,0))</f>
        <v>956305.46251066122</v>
      </c>
      <c r="AW410" s="5">
        <f ca="1">IF(AW$4="",0,IF((SUMIFS($W325:AV325,$W$1:AV$1,"&lt;="&amp;(AW$1-(MONTH(AW$4)-3*INT((MONTH(AW$4)-1)/3))))-SUMIFS($W410:AV410,$W$1:AV$1,"&lt;="&amp;(AW$1-(MONTH(AW$4)-3*INT((MONTH(AW$4)-1)/3))-3)))&gt;0,
(SUMIFS($W325:AV325,$W$1:AV$1,"&lt;="&amp;(AW$1-(MONTH(AW$4)-3*INT((MONTH(AW$4)-1)/3))))-SUMIFS($W410:AV410,$W$1:AV$1,"&lt;="&amp;(AW$1-(MONTH(AW$4)-3*INT((MONTH(AW$4)-1)/3))-3)))/3,0))</f>
        <v>956305.46251066122</v>
      </c>
      <c r="AX410" s="5">
        <f ca="1">IF(AX$4="",0,IF((SUMIFS($W325:AW325,$W$1:AW$1,"&lt;="&amp;(AX$1-(MONTH(AX$4)-3*INT((MONTH(AX$4)-1)/3))))-SUMIFS($W410:AW410,$W$1:AW$1,"&lt;="&amp;(AX$1-(MONTH(AX$4)-3*INT((MONTH(AX$4)-1)/3))-3)))&gt;0,
(SUMIFS($W325:AW325,$W$1:AW$1,"&lt;="&amp;(AX$1-(MONTH(AX$4)-3*INT((MONTH(AX$4)-1)/3))))-SUMIFS($W410:AW410,$W$1:AW$1,"&lt;="&amp;(AX$1-(MONTH(AX$4)-3*INT((MONTH(AX$4)-1)/3))-3)))/3,0))</f>
        <v>956305.46251066122</v>
      </c>
      <c r="AY410" s="5">
        <f ca="1">IF(AY$4="",0,IF((SUMIFS($W325:AX325,$W$1:AX$1,"&lt;="&amp;(AY$1-(MONTH(AY$4)-3*INT((MONTH(AY$4)-1)/3))))-SUMIFS($W410:AX410,$W$1:AX$1,"&lt;="&amp;(AY$1-(MONTH(AY$4)-3*INT((MONTH(AY$4)-1)/3))-3)))&gt;0,
(SUMIFS($W325:AX325,$W$1:AX$1,"&lt;="&amp;(AY$1-(MONTH(AY$4)-3*INT((MONTH(AY$4)-1)/3))))-SUMIFS($W410:AX410,$W$1:AX$1,"&lt;="&amp;(AY$1-(MONTH(AY$4)-3*INT((MONTH(AY$4)-1)/3))-3)))/3,0))</f>
        <v>1611246.4776841325</v>
      </c>
      <c r="AZ410" s="5">
        <f ca="1">IF(AZ$4="",0,IF((SUMIFS($W325:AY325,$W$1:AY$1,"&lt;="&amp;(AZ$1-(MONTH(AZ$4)-3*INT((MONTH(AZ$4)-1)/3))))-SUMIFS($W410:AY410,$W$1:AY$1,"&lt;="&amp;(AZ$1-(MONTH(AZ$4)-3*INT((MONTH(AZ$4)-1)/3))-3)))&gt;0,
(SUMIFS($W325:AY325,$W$1:AY$1,"&lt;="&amp;(AZ$1-(MONTH(AZ$4)-3*INT((MONTH(AZ$4)-1)/3))))-SUMIFS($W410:AY410,$W$1:AY$1,"&lt;="&amp;(AZ$1-(MONTH(AZ$4)-3*INT((MONTH(AZ$4)-1)/3))-3)))/3,0))</f>
        <v>1611246.4776841325</v>
      </c>
      <c r="BA410" s="5">
        <f ca="1">IF(BA$4="",0,IF((SUMIFS($W325:AZ325,$W$1:AZ$1,"&lt;="&amp;(BA$1-(MONTH(BA$4)-3*INT((MONTH(BA$4)-1)/3))))-SUMIFS($W410:AZ410,$W$1:AZ$1,"&lt;="&amp;(BA$1-(MONTH(BA$4)-3*INT((MONTH(BA$4)-1)/3))-3)))&gt;0,
(SUMIFS($W325:AZ325,$W$1:AZ$1,"&lt;="&amp;(BA$1-(MONTH(BA$4)-3*INT((MONTH(BA$4)-1)/3))))-SUMIFS($W410:AZ410,$W$1:AZ$1,"&lt;="&amp;(BA$1-(MONTH(BA$4)-3*INT((MONTH(BA$4)-1)/3))-3)))/3,0))</f>
        <v>1611246.4776841325</v>
      </c>
      <c r="BB410" s="5">
        <f ca="1">IF(BB$4="",0,IF((SUMIFS($W325:BA325,$W$1:BA$1,"&lt;="&amp;(BB$1-(MONTH(BB$4)-3*INT((MONTH(BB$4)-1)/3))))-SUMIFS($W410:BA410,$W$1:BA$1,"&lt;="&amp;(BB$1-(MONTH(BB$4)-3*INT((MONTH(BB$4)-1)/3))-3)))&gt;0,
(SUMIFS($W325:BA325,$W$1:BA$1,"&lt;="&amp;(BB$1-(MONTH(BB$4)-3*INT((MONTH(BB$4)-1)/3))))-SUMIFS($W410:BA410,$W$1:BA$1,"&lt;="&amp;(BB$1-(MONTH(BB$4)-3*INT((MONTH(BB$4)-1)/3))-3)))/3,0))</f>
        <v>1996750.784938792</v>
      </c>
      <c r="BC410" s="5">
        <f ca="1">IF(BC$4="",0,IF((SUMIFS($W325:BB325,$W$1:BB$1,"&lt;="&amp;(BC$1-(MONTH(BC$4)-3*INT((MONTH(BC$4)-1)/3))))-SUMIFS($W410:BB410,$W$1:BB$1,"&lt;="&amp;(BC$1-(MONTH(BC$4)-3*INT((MONTH(BC$4)-1)/3))-3)))&gt;0,
(SUMIFS($W325:BB325,$W$1:BB$1,"&lt;="&amp;(BC$1-(MONTH(BC$4)-3*INT((MONTH(BC$4)-1)/3))))-SUMIFS($W410:BB410,$W$1:BB$1,"&lt;="&amp;(BC$1-(MONTH(BC$4)-3*INT((MONTH(BC$4)-1)/3))-3)))/3,0))</f>
        <v>1996750.784938792</v>
      </c>
      <c r="BD410" s="5">
        <f ca="1">IF(BD$4="",0,IF((SUMIFS($W325:BC325,$W$1:BC$1,"&lt;="&amp;(BD$1-(MONTH(BD$4)-3*INT((MONTH(BD$4)-1)/3))))-SUMIFS($W410:BC410,$W$1:BC$1,"&lt;="&amp;(BD$1-(MONTH(BD$4)-3*INT((MONTH(BD$4)-1)/3))-3)))&gt;0,
(SUMIFS($W325:BC325,$W$1:BC$1,"&lt;="&amp;(BD$1-(MONTH(BD$4)-3*INT((MONTH(BD$4)-1)/3))))-SUMIFS($W410:BC410,$W$1:BC$1,"&lt;="&amp;(BD$1-(MONTH(BD$4)-3*INT((MONTH(BD$4)-1)/3))-3)))/3,0))</f>
        <v>1996750.784938792</v>
      </c>
      <c r="BE410" s="5">
        <f ca="1">IF(BE$4="",0,IF((SUMIFS($W325:BD325,$W$1:BD$1,"&lt;="&amp;(BE$1-(MONTH(BE$4)-3*INT((MONTH(BE$4)-1)/3))))-SUMIFS($W410:BD410,$W$1:BD$1,"&lt;="&amp;(BE$1-(MONTH(BE$4)-3*INT((MONTH(BE$4)-1)/3))-3)))&gt;0,
(SUMIFS($W325:BD325,$W$1:BD$1,"&lt;="&amp;(BE$1-(MONTH(BE$4)-3*INT((MONTH(BE$4)-1)/3))))-SUMIFS($W410:BD410,$W$1:BD$1,"&lt;="&amp;(BE$1-(MONTH(BE$4)-3*INT((MONTH(BE$4)-1)/3))-3)))/3,0))</f>
        <v>2196591.0734580625</v>
      </c>
      <c r="BF410" s="5">
        <f ca="1">IF(BF$4="",0,IF((SUMIFS($W325:BE325,$W$1:BE$1,"&lt;="&amp;(BF$1-(MONTH(BF$4)-3*INT((MONTH(BF$4)-1)/3))))-SUMIFS($W410:BE410,$W$1:BE$1,"&lt;="&amp;(BF$1-(MONTH(BF$4)-3*INT((MONTH(BF$4)-1)/3))-3)))&gt;0,
(SUMIFS($W325:BE325,$W$1:BE$1,"&lt;="&amp;(BF$1-(MONTH(BF$4)-3*INT((MONTH(BF$4)-1)/3))))-SUMIFS($W410:BE410,$W$1:BE$1,"&lt;="&amp;(BF$1-(MONTH(BF$4)-3*INT((MONTH(BF$4)-1)/3))-3)))/3,0))</f>
        <v>2196591.0734580625</v>
      </c>
      <c r="BG410" s="5">
        <f ca="1">IF(BG$4="",0,IF((SUMIFS($W325:BF325,$W$1:BF$1,"&lt;="&amp;(BG$1-(MONTH(BG$4)-3*INT((MONTH(BG$4)-1)/3))))-SUMIFS($W410:BF410,$W$1:BF$1,"&lt;="&amp;(BG$1-(MONTH(BG$4)-3*INT((MONTH(BG$4)-1)/3))-3)))&gt;0,
(SUMIFS($W325:BF325,$W$1:BF$1,"&lt;="&amp;(BG$1-(MONTH(BG$4)-3*INT((MONTH(BG$4)-1)/3))))-SUMIFS($W410:BF410,$W$1:BF$1,"&lt;="&amp;(BG$1-(MONTH(BG$4)-3*INT((MONTH(BG$4)-1)/3))-3)))/3,0))</f>
        <v>2196591.0734580625</v>
      </c>
      <c r="BH410" s="5">
        <f ca="1">IF(BH$4="",0,IF((SUMIFS($W325:BG325,$W$1:BG$1,"&lt;="&amp;(BH$1-(MONTH(BH$4)-3*INT((MONTH(BH$4)-1)/3))))-SUMIFS($W410:BG410,$W$1:BG$1,"&lt;="&amp;(BH$1-(MONTH(BH$4)-3*INT((MONTH(BH$4)-1)/3))-3)))&gt;0,
(SUMIFS($W325:BG325,$W$1:BG$1,"&lt;="&amp;(BH$1-(MONTH(BH$4)-3*INT((MONTH(BH$4)-1)/3))))-SUMIFS($W410:BG410,$W$1:BG$1,"&lt;="&amp;(BH$1-(MONTH(BH$4)-3*INT((MONTH(BH$4)-1)/3))-3)))/3,0))</f>
        <v>2440202.1345594339</v>
      </c>
      <c r="BI410" s="5">
        <f ca="1">IF(BI$4="",0,IF((SUMIFS($W325:BH325,$W$1:BH$1,"&lt;="&amp;(BI$1-(MONTH(BI$4)-3*INT((MONTH(BI$4)-1)/3))))-SUMIFS($W410:BH410,$W$1:BH$1,"&lt;="&amp;(BI$1-(MONTH(BI$4)-3*INT((MONTH(BI$4)-1)/3))-3)))&gt;0,
(SUMIFS($W325:BH325,$W$1:BH$1,"&lt;="&amp;(BI$1-(MONTH(BI$4)-3*INT((MONTH(BI$4)-1)/3))))-SUMIFS($W410:BH410,$W$1:BH$1,"&lt;="&amp;(BI$1-(MONTH(BI$4)-3*INT((MONTH(BI$4)-1)/3))-3)))/3,0))</f>
        <v>2440202.1345594339</v>
      </c>
      <c r="BJ410" s="5">
        <f ca="1">IF(BJ$4="",0,IF((SUMIFS($W325:BI325,$W$1:BI$1,"&lt;="&amp;(BJ$1-(MONTH(BJ$4)-3*INT((MONTH(BJ$4)-1)/3))))-SUMIFS($W410:BI410,$W$1:BI$1,"&lt;="&amp;(BJ$1-(MONTH(BJ$4)-3*INT((MONTH(BJ$4)-1)/3))-3)))&gt;0,
(SUMIFS($W325:BI325,$W$1:BI$1,"&lt;="&amp;(BJ$1-(MONTH(BJ$4)-3*INT((MONTH(BJ$4)-1)/3))))-SUMIFS($W410:BI410,$W$1:BI$1,"&lt;="&amp;(BJ$1-(MONTH(BJ$4)-3*INT((MONTH(BJ$4)-1)/3))-3)))/3,0))</f>
        <v>2440202.1345594339</v>
      </c>
      <c r="BK410" s="5">
        <f ca="1">IF(BK$4="",0,IF((SUMIFS($W325:BJ325,$W$1:BJ$1,"&lt;="&amp;(BK$1-(MONTH(BK$4)-3*INT((MONTH(BK$4)-1)/3))))-SUMIFS($W410:BJ410,$W$1:BJ$1,"&lt;="&amp;(BK$1-(MONTH(BK$4)-3*INT((MONTH(BK$4)-1)/3))-3)))&gt;0,
(SUMIFS($W325:BJ325,$W$1:BJ$1,"&lt;="&amp;(BK$1-(MONTH(BK$4)-3*INT((MONTH(BK$4)-1)/3))))-SUMIFS($W410:BJ410,$W$1:BJ$1,"&lt;="&amp;(BK$1-(MONTH(BK$4)-3*INT((MONTH(BK$4)-1)/3))-3)))/3,0))</f>
        <v>2464465.7223817692</v>
      </c>
      <c r="BL410" s="5">
        <f ca="1">IF(BL$4="",0,IF((SUMIFS($W325:BK325,$W$1:BK$1,"&lt;="&amp;(BL$1-(MONTH(BL$4)-3*INT((MONTH(BL$4)-1)/3))))-SUMIFS($W410:BK410,$W$1:BK$1,"&lt;="&amp;(BL$1-(MONTH(BL$4)-3*INT((MONTH(BL$4)-1)/3))-3)))&gt;0,
(SUMIFS($W325:BK325,$W$1:BK$1,"&lt;="&amp;(BL$1-(MONTH(BL$4)-3*INT((MONTH(BL$4)-1)/3))))-SUMIFS($W410:BK410,$W$1:BK$1,"&lt;="&amp;(BL$1-(MONTH(BL$4)-3*INT((MONTH(BL$4)-1)/3))-3)))/3,0))</f>
        <v>2464465.7223817692</v>
      </c>
      <c r="BM410" s="5">
        <f ca="1">IF(BM$4="",0,IF((SUMIFS($W325:BL325,$W$1:BL$1,"&lt;="&amp;(BM$1-(MONTH(BM$4)-3*INT((MONTH(BM$4)-1)/3))))-SUMIFS($W410:BL410,$W$1:BL$1,"&lt;="&amp;(BM$1-(MONTH(BM$4)-3*INT((MONTH(BM$4)-1)/3))-3)))&gt;0,
(SUMIFS($W325:BL325,$W$1:BL$1,"&lt;="&amp;(BM$1-(MONTH(BM$4)-3*INT((MONTH(BM$4)-1)/3))))-SUMIFS($W410:BL410,$W$1:BL$1,"&lt;="&amp;(BM$1-(MONTH(BM$4)-3*INT((MONTH(BM$4)-1)/3))-3)))/3,0))</f>
        <v>2464465.7223817692</v>
      </c>
      <c r="BN410" s="5">
        <f ca="1">IF(BN$4="",0,IF((SUMIFS($W325:BM325,$W$1:BM$1,"&lt;="&amp;(BN$1-(MONTH(BN$4)-3*INT((MONTH(BN$4)-1)/3))))-SUMIFS($W410:BM410,$W$1:BM$1,"&lt;="&amp;(BN$1-(MONTH(BN$4)-3*INT((MONTH(BN$4)-1)/3))-3)))&gt;0,
(SUMIFS($W325:BM325,$W$1:BM$1,"&lt;="&amp;(BN$1-(MONTH(BN$4)-3*INT((MONTH(BN$4)-1)/3))))-SUMIFS($W410:BM410,$W$1:BM$1,"&lt;="&amp;(BN$1-(MONTH(BN$4)-3*INT((MONTH(BN$4)-1)/3))-3)))/3,0))</f>
        <v>2347011.4097286253</v>
      </c>
      <c r="BO410" s="5">
        <f ca="1">IF(BO$4="",0,IF((SUMIFS($W325:BN325,$W$1:BN$1,"&lt;="&amp;(BO$1-(MONTH(BO$4)-3*INT((MONTH(BO$4)-1)/3))))-SUMIFS($W410:BN410,$W$1:BN$1,"&lt;="&amp;(BO$1-(MONTH(BO$4)-3*INT((MONTH(BO$4)-1)/3))-3)))&gt;0,
(SUMIFS($W325:BN325,$W$1:BN$1,"&lt;="&amp;(BO$1-(MONTH(BO$4)-3*INT((MONTH(BO$4)-1)/3))))-SUMIFS($W410:BN410,$W$1:BN$1,"&lt;="&amp;(BO$1-(MONTH(BO$4)-3*INT((MONTH(BO$4)-1)/3))-3)))/3,0))</f>
        <v>2347011.4097286253</v>
      </c>
      <c r="BP410" s="5">
        <f ca="1">IF(BP$4="",0,IF((SUMIFS($W325:BO325,$W$1:BO$1,"&lt;="&amp;(BP$1-(MONTH(BP$4)-3*INT((MONTH(BP$4)-1)/3))))-SUMIFS($W410:BO410,$W$1:BO$1,"&lt;="&amp;(BP$1-(MONTH(BP$4)-3*INT((MONTH(BP$4)-1)/3))-3)))&gt;0,
(SUMIFS($W325:BO325,$W$1:BO$1,"&lt;="&amp;(BP$1-(MONTH(BP$4)-3*INT((MONTH(BP$4)-1)/3))))-SUMIFS($W410:BO410,$W$1:BO$1,"&lt;="&amp;(BP$1-(MONTH(BP$4)-3*INT((MONTH(BP$4)-1)/3))-3)))/3,0))</f>
        <v>2347011.4097286253</v>
      </c>
      <c r="BQ410" s="5">
        <f ca="1">IF(BQ$4="",0,IF((SUMIFS($W325:BP325,$W$1:BP$1,"&lt;="&amp;(BQ$1-(MONTH(BQ$4)-3*INT((MONTH(BQ$4)-1)/3))))-SUMIFS($W410:BP410,$W$1:BP$1,"&lt;="&amp;(BQ$1-(MONTH(BQ$4)-3*INT((MONTH(BQ$4)-1)/3))-3)))&gt;0,
(SUMIFS($W325:BP325,$W$1:BP$1,"&lt;="&amp;(BQ$1-(MONTH(BQ$4)-3*INT((MONTH(BQ$4)-1)/3))))-SUMIFS($W410:BP410,$W$1:BP$1,"&lt;="&amp;(BQ$1-(MONTH(BQ$4)-3*INT((MONTH(BQ$4)-1)/3))-3)))/3,0))</f>
        <v>2188543.2842277563</v>
      </c>
      <c r="BR410" s="5">
        <f ca="1">IF(BR$4="",0,IF((SUMIFS($W325:BQ325,$W$1:BQ$1,"&lt;="&amp;(BR$1-(MONTH(BR$4)-3*INT((MONTH(BR$4)-1)/3))))-SUMIFS($W410:BQ410,$W$1:BQ$1,"&lt;="&amp;(BR$1-(MONTH(BR$4)-3*INT((MONTH(BR$4)-1)/3))-3)))&gt;0,
(SUMIFS($W325:BQ325,$W$1:BQ$1,"&lt;="&amp;(BR$1-(MONTH(BR$4)-3*INT((MONTH(BR$4)-1)/3))))-SUMIFS($W410:BQ410,$W$1:BQ$1,"&lt;="&amp;(BR$1-(MONTH(BR$4)-3*INT((MONTH(BR$4)-1)/3))-3)))/3,0))</f>
        <v>2188543.2842277563</v>
      </c>
      <c r="BS410" s="5">
        <f ca="1">IF(BS$4="",0,IF((SUMIFS($W325:BR325,$W$1:BR$1,"&lt;="&amp;(BS$1-(MONTH(BS$4)-3*INT((MONTH(BS$4)-1)/3))))-SUMIFS($W410:BR410,$W$1:BR$1,"&lt;="&amp;(BS$1-(MONTH(BS$4)-3*INT((MONTH(BS$4)-1)/3))-3)))&gt;0,
(SUMIFS($W325:BR325,$W$1:BR$1,"&lt;="&amp;(BS$1-(MONTH(BS$4)-3*INT((MONTH(BS$4)-1)/3))))-SUMIFS($W410:BR410,$W$1:BR$1,"&lt;="&amp;(BS$1-(MONTH(BS$4)-3*INT((MONTH(BS$4)-1)/3))-3)))/3,0))</f>
        <v>2188543.2842277563</v>
      </c>
      <c r="BT410" s="5">
        <f ca="1">IF(BT$4="",0,IF((SUMIFS($W325:BS325,$W$1:BS$1,"&lt;="&amp;(BT$1-(MONTH(BT$4)-3*INT((MONTH(BT$4)-1)/3))))-SUMIFS($W410:BS410,$W$1:BS$1,"&lt;="&amp;(BT$1-(MONTH(BT$4)-3*INT((MONTH(BT$4)-1)/3))-3)))&gt;0,
(SUMIFS($W325:BS325,$W$1:BS$1,"&lt;="&amp;(BT$1-(MONTH(BT$4)-3*INT((MONTH(BT$4)-1)/3))))-SUMIFS($W410:BS410,$W$1:BS$1,"&lt;="&amp;(BT$1-(MONTH(BT$4)-3*INT((MONTH(BT$4)-1)/3))-3)))/3,0))</f>
        <v>2251870.7728261747</v>
      </c>
      <c r="BU410" s="5">
        <f ca="1">IF(BU$4="",0,IF((SUMIFS($W325:BT325,$W$1:BT$1,"&lt;="&amp;(BU$1-(MONTH(BU$4)-3*INT((MONTH(BU$4)-1)/3))))-SUMIFS($W410:BT410,$W$1:BT$1,"&lt;="&amp;(BU$1-(MONTH(BU$4)-3*INT((MONTH(BU$4)-1)/3))-3)))&gt;0,
(SUMIFS($W325:BT325,$W$1:BT$1,"&lt;="&amp;(BU$1-(MONTH(BU$4)-3*INT((MONTH(BU$4)-1)/3))))-SUMIFS($W410:BT410,$W$1:BT$1,"&lt;="&amp;(BU$1-(MONTH(BU$4)-3*INT((MONTH(BU$4)-1)/3))-3)))/3,0))</f>
        <v>2251870.7728261747</v>
      </c>
      <c r="BV410" s="5">
        <f ca="1">IF(BV$4="",0,IF((SUMIFS($W325:BU325,$W$1:BU$1,"&lt;="&amp;(BV$1-(MONTH(BV$4)-3*INT((MONTH(BV$4)-1)/3))))-SUMIFS($W410:BU410,$W$1:BU$1,"&lt;="&amp;(BV$1-(MONTH(BV$4)-3*INT((MONTH(BV$4)-1)/3))-3)))&gt;0,
(SUMIFS($W325:BU325,$W$1:BU$1,"&lt;="&amp;(BV$1-(MONTH(BV$4)-3*INT((MONTH(BV$4)-1)/3))))-SUMIFS($W410:BU410,$W$1:BU$1,"&lt;="&amp;(BV$1-(MONTH(BV$4)-3*INT((MONTH(BV$4)-1)/3))-3)))/3,0))</f>
        <v>2251870.7728261747</v>
      </c>
      <c r="BW410" s="5">
        <f ca="1">IF(BW$4="",0,IF((SUMIFS($W325:BV325,$W$1:BV$1,"&lt;="&amp;(BW$1-(MONTH(BW$4)-3*INT((MONTH(BW$4)-1)/3))))-SUMIFS($W410:BV410,$W$1:BV$1,"&lt;="&amp;(BW$1-(MONTH(BW$4)-3*INT((MONTH(BW$4)-1)/3))-3)))&gt;0,
(SUMIFS($W325:BV325,$W$1:BV$1,"&lt;="&amp;(BW$1-(MONTH(BW$4)-3*INT((MONTH(BW$4)-1)/3))))-SUMIFS($W410:BV410,$W$1:BV$1,"&lt;="&amp;(BW$1-(MONTH(BW$4)-3*INT((MONTH(BW$4)-1)/3))-3)))/3,0))</f>
        <v>2452902.9365890026</v>
      </c>
      <c r="BX410" s="5">
        <f ca="1">IF(BX$4="",0,IF((SUMIFS($W325:BW325,$W$1:BW$1,"&lt;="&amp;(BX$1-(MONTH(BX$4)-3*INT((MONTH(BX$4)-1)/3))))-SUMIFS($W410:BW410,$W$1:BW$1,"&lt;="&amp;(BX$1-(MONTH(BX$4)-3*INT((MONTH(BX$4)-1)/3))-3)))&gt;0,
(SUMIFS($W325:BW325,$W$1:BW$1,"&lt;="&amp;(BX$1-(MONTH(BX$4)-3*INT((MONTH(BX$4)-1)/3))))-SUMIFS($W410:BW410,$W$1:BW$1,"&lt;="&amp;(BX$1-(MONTH(BX$4)-3*INT((MONTH(BX$4)-1)/3))-3)))/3,0))</f>
        <v>2452902.9365890026</v>
      </c>
      <c r="BY410" s="5">
        <f ca="1">IF(BY$4="",0,IF((SUMIFS($W325:BX325,$W$1:BX$1,"&lt;="&amp;(BY$1-(MONTH(BY$4)-3*INT((MONTH(BY$4)-1)/3))))-SUMIFS($W410:BX410,$W$1:BX$1,"&lt;="&amp;(BY$1-(MONTH(BY$4)-3*INT((MONTH(BY$4)-1)/3))-3)))&gt;0,
(SUMIFS($W325:BX325,$W$1:BX$1,"&lt;="&amp;(BY$1-(MONTH(BY$4)-3*INT((MONTH(BY$4)-1)/3))))-SUMIFS($W410:BX410,$W$1:BX$1,"&lt;="&amp;(BY$1-(MONTH(BY$4)-3*INT((MONTH(BY$4)-1)/3))-3)))/3,0))</f>
        <v>2452902.9365890026</v>
      </c>
      <c r="BZ410" s="5">
        <f ca="1">IF(BZ$4="",0,IF((SUMIFS($W325:BY325,$W$1:BY$1,"&lt;="&amp;(BZ$1-(MONTH(BZ$4)-3*INT((MONTH(BZ$4)-1)/3))))-SUMIFS($W410:BY410,$W$1:BY$1,"&lt;="&amp;(BZ$1-(MONTH(BZ$4)-3*INT((MONTH(BZ$4)-1)/3))-3)))&gt;0,
(SUMIFS($W325:BY325,$W$1:BY$1,"&lt;="&amp;(BZ$1-(MONTH(BZ$4)-3*INT((MONTH(BZ$4)-1)/3))))-SUMIFS($W410:BY410,$W$1:BY$1,"&lt;="&amp;(BZ$1-(MONTH(BZ$4)-3*INT((MONTH(BZ$4)-1)/3))-3)))/3,0))</f>
        <v>2696776.133693628</v>
      </c>
      <c r="CA410" s="5">
        <f ca="1">IF(CA$4="",0,IF((SUMIFS($W325:BZ325,$W$1:BZ$1,"&lt;="&amp;(CA$1-(MONTH(CA$4)-3*INT((MONTH(CA$4)-1)/3))))-SUMIFS($W410:BZ410,$W$1:BZ$1,"&lt;="&amp;(CA$1-(MONTH(CA$4)-3*INT((MONTH(CA$4)-1)/3))-3)))&gt;0,
(SUMIFS($W325:BZ325,$W$1:BZ$1,"&lt;="&amp;(CA$1-(MONTH(CA$4)-3*INT((MONTH(CA$4)-1)/3))))-SUMIFS($W410:BZ410,$W$1:BZ$1,"&lt;="&amp;(CA$1-(MONTH(CA$4)-3*INT((MONTH(CA$4)-1)/3))-3)))/3,0))</f>
        <v>2696776.133693628</v>
      </c>
      <c r="CB410" s="5">
        <f ca="1">IF(CB$4="",0,IF((SUMIFS($W325:CA325,$W$1:CA$1,"&lt;="&amp;(CB$1-(MONTH(CB$4)-3*INT((MONTH(CB$4)-1)/3))))-SUMIFS($W410:CA410,$W$1:CA$1,"&lt;="&amp;(CB$1-(MONTH(CB$4)-3*INT((MONTH(CB$4)-1)/3))-3)))&gt;0,
(SUMIFS($W325:CA325,$W$1:CA$1,"&lt;="&amp;(CB$1-(MONTH(CB$4)-3*INT((MONTH(CB$4)-1)/3))))-SUMIFS($W410:CA410,$W$1:CA$1,"&lt;="&amp;(CB$1-(MONTH(CB$4)-3*INT((MONTH(CB$4)-1)/3))-3)))/3,0))</f>
        <v>2696776.133693628</v>
      </c>
      <c r="CC410" s="5">
        <f ca="1">IF(CC$4="",0,IF((SUMIFS($W325:CB325,$W$1:CB$1,"&lt;="&amp;(CC$1-(MONTH(CC$4)-3*INT((MONTH(CC$4)-1)/3))))-SUMIFS($W410:CB410,$W$1:CB$1,"&lt;="&amp;(CC$1-(MONTH(CC$4)-3*INT((MONTH(CC$4)-1)/3))-3)))&gt;0,
(SUMIFS($W325:CB325,$W$1:CB$1,"&lt;="&amp;(CC$1-(MONTH(CC$4)-3*INT((MONTH(CC$4)-1)/3))))-SUMIFS($W410:CB410,$W$1:CB$1,"&lt;="&amp;(CC$1-(MONTH(CC$4)-3*INT((MONTH(CC$4)-1)/3))-3)))/3,0))</f>
        <v>2722000.3642778471</v>
      </c>
      <c r="CD410" s="5">
        <f ca="1">IF(CD$4="",0,IF((SUMIFS($W325:CC325,$W$1:CC$1,"&lt;="&amp;(CD$1-(MONTH(CD$4)-3*INT((MONTH(CD$4)-1)/3))))-SUMIFS($W410:CC410,$W$1:CC$1,"&lt;="&amp;(CD$1-(MONTH(CD$4)-3*INT((MONTH(CD$4)-1)/3))-3)))&gt;0,
(SUMIFS($W325:CC325,$W$1:CC$1,"&lt;="&amp;(CD$1-(MONTH(CD$4)-3*INT((MONTH(CD$4)-1)/3))))-SUMIFS($W410:CC410,$W$1:CC$1,"&lt;="&amp;(CD$1-(MONTH(CD$4)-3*INT((MONTH(CD$4)-1)/3))-3)))/3,0))</f>
        <v>2722000.3642778471</v>
      </c>
      <c r="CE410" s="5">
        <f ca="1">IF(CE$4="",0,IF((SUMIFS($W325:CD325,$W$1:CD$1,"&lt;="&amp;(CE$1-(MONTH(CE$4)-3*INT((MONTH(CE$4)-1)/3))))-SUMIFS($W410:CD410,$W$1:CD$1,"&lt;="&amp;(CE$1-(MONTH(CE$4)-3*INT((MONTH(CE$4)-1)/3))-3)))&gt;0,
(SUMIFS($W325:CD325,$W$1:CD$1,"&lt;="&amp;(CE$1-(MONTH(CE$4)-3*INT((MONTH(CE$4)-1)/3))))-SUMIFS($W410:CD410,$W$1:CD$1,"&lt;="&amp;(CE$1-(MONTH(CE$4)-3*INT((MONTH(CE$4)-1)/3))-3)))/3,0))</f>
        <v>2722000.3642778471</v>
      </c>
      <c r="CF410" s="5">
        <f ca="1">IF(CF$4="",0,IF((SUMIFS($W325:CE325,$W$1:CE$1,"&lt;="&amp;(CF$1-(MONTH(CF$4)-3*INT((MONTH(CF$4)-1)/3))))-SUMIFS($W410:CE410,$W$1:CE$1,"&lt;="&amp;(CF$1-(MONTH(CF$4)-3*INT((MONTH(CF$4)-1)/3))-3)))&gt;0,
(SUMIFS($W325:CE325,$W$1:CE$1,"&lt;="&amp;(CF$1-(MONTH(CF$4)-3*INT((MONTH(CF$4)-1)/3))))-SUMIFS($W410:CE410,$W$1:CE$1,"&lt;="&amp;(CF$1-(MONTH(CF$4)-3*INT((MONTH(CF$4)-1)/3))-3)))/3,0))</f>
        <v>0</v>
      </c>
    </row>
    <row r="412" spans="2:84" x14ac:dyDescent="0.3">
      <c r="B412" s="13">
        <f>ROW()</f>
        <v>412</v>
      </c>
      <c r="H412" s="1" t="s">
        <v>173</v>
      </c>
      <c r="M412" s="53" t="s">
        <v>18</v>
      </c>
      <c r="P412" s="72" t="str">
        <f>Lists!$AI$11</f>
        <v>CF</v>
      </c>
      <c r="U412" s="5">
        <f ca="1">SUM(INDIRECT(ADDRESS($B412,$X$2)&amp;":"&amp;ADDRESS($B412,$X$2-1+$P$8)))</f>
        <v>293121308.81808931</v>
      </c>
      <c r="X412" s="5">
        <f ca="1">SUMIFS(X$10:X411,$P$10:$P411,Lists!$AI$9)-SUMIFS(X$10:X411,$P$10:$P411,Lists!$AI$10)</f>
        <v>-524000</v>
      </c>
      <c r="Y412" s="5">
        <f ca="1">SUMIFS(Y$10:Y411,$P$10:$P411,Lists!$AI$9)-SUMIFS(Y$10:Y411,$P$10:$P411,Lists!$AI$10)</f>
        <v>-764000</v>
      </c>
      <c r="Z412" s="5">
        <f ca="1">SUMIFS(Z$10:Z411,$P$10:$P411,Lists!$AI$9)-SUMIFS(Z$10:Z411,$P$10:$P411,Lists!$AI$10)</f>
        <v>-975000</v>
      </c>
      <c r="AA412" s="5">
        <f ca="1">SUMIFS(AA$10:AA411,$P$10:$P411,Lists!$AI$9)-SUMIFS(AA$10:AA411,$P$10:$P411,Lists!$AI$10)</f>
        <v>-1164000</v>
      </c>
      <c r="AB412" s="5">
        <f ca="1">SUMIFS(AB$10:AB411,$P$10:$P411,Lists!$AI$9)-SUMIFS(AB$10:AB411,$P$10:$P411,Lists!$AI$10)</f>
        <v>-1095000</v>
      </c>
      <c r="AC412" s="5">
        <f ca="1">SUMIFS(AC$10:AC411,$P$10:$P411,Lists!$AI$9)-SUMIFS(AC$10:AC411,$P$10:$P411,Lists!$AI$10)</f>
        <v>-1095000</v>
      </c>
      <c r="AD412" s="5">
        <f ca="1">SUMIFS(AD$10:AD411,$P$10:$P411,Lists!$AI$9)-SUMIFS(AD$10:AD411,$P$10:$P411,Lists!$AI$10)</f>
        <v>-1171500</v>
      </c>
      <c r="AE412" s="5">
        <f ca="1">SUMIFS(AE$10:AE411,$P$10:$P411,Lists!$AI$9)-SUMIFS(AE$10:AE411,$P$10:$P411,Lists!$AI$10)</f>
        <v>-1114500</v>
      </c>
      <c r="AF412" s="5">
        <f ca="1">SUMIFS(AF$10:AF411,$P$10:$P411,Lists!$AI$9)-SUMIFS(AF$10:AF411,$P$10:$P411,Lists!$AI$10)</f>
        <v>-1114500</v>
      </c>
      <c r="AG412" s="5">
        <f ca="1">SUMIFS(AG$10:AG411,$P$10:$P411,Lists!$AI$9)-SUMIFS(AG$10:AG411,$P$10:$P411,Lists!$AI$10)</f>
        <v>-1183500</v>
      </c>
      <c r="AH412" s="5">
        <f ca="1">SUMIFS(AH$10:AH411,$P$10:$P411,Lists!$AI$9)-SUMIFS(AH$10:AH411,$P$10:$P411,Lists!$AI$10)</f>
        <v>-1114500</v>
      </c>
      <c r="AI412" s="5">
        <f ca="1">SUMIFS(AI$10:AI411,$P$10:$P411,Lists!$AI$9)-SUMIFS(AI$10:AI411,$P$10:$P411,Lists!$AI$10)</f>
        <v>-1114500</v>
      </c>
      <c r="AJ412" s="5">
        <f ca="1">SUMIFS(AJ$10:AJ411,$P$10:$P411,Lists!$AI$9)-SUMIFS(AJ$10:AJ411,$P$10:$P411,Lists!$AI$10)</f>
        <v>-1876007.0826399997</v>
      </c>
      <c r="AK412" s="5">
        <f ca="1">SUMIFS(AK$10:AK411,$P$10:$P411,Lists!$AI$9)-SUMIFS(AK$10:AK411,$P$10:$P411,Lists!$AI$10)</f>
        <v>-2031577.4254000005</v>
      </c>
      <c r="AL412" s="5">
        <f ca="1">SUMIFS(AL$10:AL411,$P$10:$P411,Lists!$AI$9)-SUMIFS(AL$10:AL411,$P$10:$P411,Lists!$AI$10)</f>
        <v>-1064908.7412900003</v>
      </c>
      <c r="AM412" s="5">
        <f ca="1">SUMIFS(AM$10:AM411,$P$10:$P411,Lists!$AI$9)-SUMIFS(AM$10:AM411,$P$10:$P411,Lists!$AI$10)</f>
        <v>-485553.93546999805</v>
      </c>
      <c r="AN412" s="5">
        <f ca="1">SUMIFS(AN$10:AN411,$P$10:$P411,Lists!$AI$9)-SUMIFS(AN$10:AN411,$P$10:$P411,Lists!$AI$10)</f>
        <v>104189.74572999775</v>
      </c>
      <c r="AO412" s="5">
        <f ca="1">SUMIFS(AO$10:AO411,$P$10:$P411,Lists!$AI$9)-SUMIFS(AO$10:AO411,$P$10:$P411,Lists!$AI$10)</f>
        <v>704679.10192999989</v>
      </c>
      <c r="AP412" s="5">
        <f ca="1">SUMIFS(AP$10:AP411,$P$10:$P411,Lists!$AI$9)-SUMIFS(AP$10:AP411,$P$10:$P411,Lists!$AI$10)</f>
        <v>1147408.734977521</v>
      </c>
      <c r="AQ412" s="5">
        <f ca="1">SUMIFS(AQ$10:AQ411,$P$10:$P411,Lists!$AI$9)-SUMIFS(AQ$10:AQ411,$P$10:$P411,Lists!$AI$10)</f>
        <v>1742096.8798515275</v>
      </c>
      <c r="AR412" s="5">
        <f ca="1">SUMIFS(AR$10:AR411,$P$10:$P411,Lists!$AI$9)-SUMIFS(AR$10:AR411,$P$10:$P411,Lists!$AI$10)</f>
        <v>2460766.4371752627</v>
      </c>
      <c r="AS412" s="5">
        <f ca="1">SUMIFS(AS$10:AS411,$P$10:$P411,Lists!$AI$9)-SUMIFS(AS$10:AS411,$P$10:$P411,Lists!$AI$10)</f>
        <v>2656833.3639269322</v>
      </c>
      <c r="AT412" s="5">
        <f ca="1">SUMIFS(AT$10:AT411,$P$10:$P411,Lists!$AI$9)-SUMIFS(AT$10:AT411,$P$10:$P411,Lists!$AI$10)</f>
        <v>3201397.8752733283</v>
      </c>
      <c r="AU412" s="5">
        <f ca="1">SUMIFS(AU$10:AU411,$P$10:$P411,Lists!$AI$9)-SUMIFS(AU$10:AU411,$P$10:$P411,Lists!$AI$10)</f>
        <v>3816433.0938697308</v>
      </c>
      <c r="AV412" s="5">
        <f ca="1">SUMIFS(AV$10:AV411,$P$10:$P411,Lists!$AI$9)-SUMIFS(AV$10:AV411,$P$10:$P411,Lists!$AI$10)</f>
        <v>3575039.5146146789</v>
      </c>
      <c r="AW412" s="5">
        <f ca="1">SUMIFS(AW$10:AW411,$P$10:$P411,Lists!$AI$9)-SUMIFS(AW$10:AW411,$P$10:$P411,Lists!$AI$10)</f>
        <v>4252518.597318504</v>
      </c>
      <c r="AX412" s="5">
        <f ca="1">SUMIFS(AX$10:AX411,$P$10:$P411,Lists!$AI$9)-SUMIFS(AX$10:AX411,$P$10:$P411,Lists!$AI$10)</f>
        <v>5001066.5068470985</v>
      </c>
      <c r="AY412" s="5">
        <f ca="1">SUMIFS(AY$10:AY411,$P$10:$P411,Lists!$AI$9)-SUMIFS(AY$10:AY411,$P$10:$P411,Lists!$AI$10)</f>
        <v>4931865.7362554297</v>
      </c>
      <c r="AZ412" s="5">
        <f ca="1">SUMIFS(AZ$10:AZ411,$P$10:$P411,Lists!$AI$9)-SUMIFS(AZ$10:AZ411,$P$10:$P411,Lists!$AI$10)</f>
        <v>5611965.9210506454</v>
      </c>
      <c r="BA412" s="5">
        <f ca="1">SUMIFS(BA$10:BA411,$P$10:$P411,Lists!$AI$9)-SUMIFS(BA$10:BA411,$P$10:$P411,Lists!$AI$10)</f>
        <v>6157001.1739233583</v>
      </c>
      <c r="BB412" s="5">
        <f ca="1">SUMIFS(BB$10:BB411,$P$10:$P411,Lists!$AI$9)-SUMIFS(BB$10:BB411,$P$10:$P411,Lists!$AI$10)</f>
        <v>6175179.2859517187</v>
      </c>
      <c r="BC412" s="5">
        <f ca="1">SUMIFS(BC$10:BC411,$P$10:$P411,Lists!$AI$9)-SUMIFS(BC$10:BC411,$P$10:$P411,Lists!$AI$10)</f>
        <v>7223958.515105024</v>
      </c>
      <c r="BD412" s="5">
        <f ca="1">SUMIFS(BD$10:BD411,$P$10:$P411,Lists!$AI$9)-SUMIFS(BD$10:BD411,$P$10:$P411,Lists!$AI$10)</f>
        <v>8434877.1841821522</v>
      </c>
      <c r="BE412" s="5">
        <f ca="1">SUMIFS(BE$10:BE411,$P$10:$P411,Lists!$AI$9)-SUMIFS(BE$10:BE411,$P$10:$P411,Lists!$AI$10)</f>
        <v>8520139.5566257983</v>
      </c>
      <c r="BF412" s="5">
        <f ca="1">SUMIFS(BF$10:BF411,$P$10:$P411,Lists!$AI$9)-SUMIFS(BF$10:BF411,$P$10:$P411,Lists!$AI$10)</f>
        <v>8657271.5976134241</v>
      </c>
      <c r="BG412" s="5">
        <f ca="1">SUMIFS(BG$10:BG411,$P$10:$P411,Lists!$AI$9)-SUMIFS(BG$10:BG411,$P$10:$P411,Lists!$AI$10)</f>
        <v>8679257.892403543</v>
      </c>
      <c r="BH412" s="5">
        <f ca="1">SUMIFS(BH$10:BH411,$P$10:$P411,Lists!$AI$9)-SUMIFS(BH$10:BH411,$P$10:$P411,Lists!$AI$10)</f>
        <v>8211320.3796684071</v>
      </c>
      <c r="BI412" s="5">
        <f ca="1">SUMIFS(BI$10:BI411,$P$10:$P411,Lists!$AI$9)-SUMIFS(BI$10:BI411,$P$10:$P411,Lists!$AI$10)</f>
        <v>8335893.4932210147</v>
      </c>
      <c r="BJ412" s="5">
        <f ca="1">SUMIFS(BJ$10:BJ411,$P$10:$P411,Lists!$AI$9)-SUMIFS(BJ$10:BJ411,$P$10:$P411,Lists!$AI$10)</f>
        <v>8698148.613731049</v>
      </c>
      <c r="BK412" s="5">
        <f ca="1">SUMIFS(BK$10:BK411,$P$10:$P411,Lists!$AI$9)-SUMIFS(BK$10:BK411,$P$10:$P411,Lists!$AI$10)</f>
        <v>8669046.2842964754</v>
      </c>
      <c r="BL412" s="5">
        <f ca="1">SUMIFS(BL$10:BL411,$P$10:$P411,Lists!$AI$9)-SUMIFS(BL$10:BL411,$P$10:$P411,Lists!$AI$10)</f>
        <v>8770747.5183008313</v>
      </c>
      <c r="BM412" s="5">
        <f ca="1">SUMIFS(BM$10:BM411,$P$10:$P411,Lists!$AI$9)-SUMIFS(BM$10:BM411,$P$10:$P411,Lists!$AI$10)</f>
        <v>8793311.6645275578</v>
      </c>
      <c r="BN412" s="5">
        <f ca="1">SUMIFS(BN$10:BN411,$P$10:$P411,Lists!$AI$9)-SUMIFS(BN$10:BN411,$P$10:$P411,Lists!$AI$10)</f>
        <v>8720200.05737748</v>
      </c>
      <c r="BO412" s="5">
        <f ca="1">SUMIFS(BO$10:BO411,$P$10:$P411,Lists!$AI$9)-SUMIFS(BO$10:BO411,$P$10:$P411,Lists!$AI$10)</f>
        <v>8851852.0415517539</v>
      </c>
      <c r="BP412" s="5">
        <f ca="1">SUMIFS(BP$10:BP411,$P$10:$P411,Lists!$AI$9)-SUMIFS(BP$10:BP411,$P$10:$P411,Lists!$AI$10)</f>
        <v>9195471.2180447876</v>
      </c>
      <c r="BQ412" s="5">
        <f ca="1">SUMIFS(BQ$10:BQ411,$P$10:$P411,Lists!$AI$9)-SUMIFS(BQ$10:BQ411,$P$10:$P411,Lists!$AI$10)</f>
        <v>9263002.3513293639</v>
      </c>
      <c r="BR412" s="5">
        <f ca="1">SUMIFS(BR$10:BR411,$P$10:$P411,Lists!$AI$9)-SUMIFS(BR$10:BR411,$P$10:$P411,Lists!$AI$10)</f>
        <v>9364912.3997879177</v>
      </c>
      <c r="BS412" s="5">
        <f ca="1">SUMIFS(BS$10:BS411,$P$10:$P411,Lists!$AI$9)-SUMIFS(BS$10:BS411,$P$10:$P411,Lists!$AI$10)</f>
        <v>9387761.2639388517</v>
      </c>
      <c r="BT412" s="5">
        <f ca="1">SUMIFS(BT$10:BT411,$P$10:$P411,Lists!$AI$9)-SUMIFS(BT$10:BT411,$P$10:$P411,Lists!$AI$10)</f>
        <v>9116971.0638089851</v>
      </c>
      <c r="BU412" s="5">
        <f ca="1">SUMIFS(BU$10:BU411,$P$10:$P411,Lists!$AI$9)-SUMIFS(BU$10:BU411,$P$10:$P411,Lists!$AI$10)</f>
        <v>9220220.9418826625</v>
      </c>
      <c r="BV412" s="5">
        <f ca="1">SUMIFS(BV$10:BV411,$P$10:$P411,Lists!$AI$9)-SUMIFS(BV$10:BV411,$P$10:$P411,Lists!$AI$10)</f>
        <v>9542990.9077747613</v>
      </c>
      <c r="BW412" s="5">
        <f ca="1">SUMIFS(BW$10:BW411,$P$10:$P411,Lists!$AI$9)-SUMIFS(BW$10:BW411,$P$10:$P411,Lists!$AI$10)</f>
        <v>9257802.818118684</v>
      </c>
      <c r="BX412" s="5">
        <f ca="1">SUMIFS(BX$10:BX411,$P$10:$P411,Lists!$AI$9)-SUMIFS(BX$10:BX411,$P$10:$P411,Lists!$AI$10)</f>
        <v>9363907.8489221036</v>
      </c>
      <c r="BY412" s="5">
        <f ca="1">SUMIFS(BY$10:BY411,$P$10:$P411,Lists!$AI$9)-SUMIFS(BY$10:BY411,$P$10:$P411,Lists!$AI$10)</f>
        <v>9387037.6817126125</v>
      </c>
      <c r="BZ412" s="5">
        <f ca="1">SUMIFS(BZ$10:BZ411,$P$10:$P411,Lists!$AI$9)-SUMIFS(BZ$10:BZ411,$P$10:$P411,Lists!$AI$10)</f>
        <v>8971228.3828675449</v>
      </c>
      <c r="CA412" s="5">
        <f ca="1">SUMIFS(CA$10:CA411,$P$10:$P411,Lists!$AI$9)-SUMIFS(CA$10:CA411,$P$10:$P411,Lists!$AI$10)</f>
        <v>9081391.9105192274</v>
      </c>
      <c r="CB412" s="5">
        <f ca="1">SUMIFS(CB$10:CB411,$P$10:$P411,Lists!$AI$9)-SUMIFS(CB$10:CB411,$P$10:$P411,Lists!$AI$10)</f>
        <v>9466866.6219829097</v>
      </c>
      <c r="CC412" s="5">
        <f ca="1">SUMIFS(CC$10:CC411,$P$10:$P411,Lists!$AI$9)-SUMIFS(CC$10:CC411,$P$10:$P411,Lists!$AI$10)</f>
        <v>9409800.9145682529</v>
      </c>
      <c r="CD412" s="5">
        <f ca="1">SUMIFS(CD$10:CD411,$P$10:$P411,Lists!$AI$9)-SUMIFS(CD$10:CD411,$P$10:$P411,Lists!$AI$10)</f>
        <v>9426058.157153599</v>
      </c>
      <c r="CE412" s="5">
        <f ca="1">SUMIFS(CE$10:CE411,$P$10:$P411,Lists!$AI$9)-SUMIFS(CE$10:CE411,$P$10:$P411,Lists!$AI$10)</f>
        <v>9449464.7531768009</v>
      </c>
      <c r="CF412" s="5">
        <f ca="1">SUMIFS(CF$10:CF411,$P$10:$P411,Lists!$AI$9)-SUMIFS(CF$10:CF411,$P$10:$P411,Lists!$AI$10)</f>
        <v>0</v>
      </c>
    </row>
    <row r="414" spans="2:84" x14ac:dyDescent="0.3">
      <c r="B414" s="13">
        <f>ROW()</f>
        <v>414</v>
      </c>
      <c r="H414" s="1" t="s">
        <v>181</v>
      </c>
      <c r="P414" s="72" t="str">
        <f>Lists!$AD$10</f>
        <v>контроль</v>
      </c>
      <c r="U414" s="5">
        <f ca="1">IF(ABS(SUM(INDIRECT(ADDRESS($B414,$X$2)&amp;":"&amp;ADDRESS($B414,$X$2-1+$P$8))))&lt;0.001,0,SUM(INDIRECT(ADDRESS($B414,$X$2)&amp;":"&amp;ADDRESS($B414,$X$2-1+$P$8))))</f>
        <v>0</v>
      </c>
      <c r="X414" s="5">
        <f ca="1">IF(X$4="",0,IF(ABS(X415-X423)&lt;0.001,0,X415-X423))</f>
        <v>0</v>
      </c>
      <c r="Y414" s="5">
        <f t="shared" ref="Y414:AI414" ca="1" si="565">IF(Y$4="",0,IF(ABS(Y415-Y423)&lt;0.001,0,Y415-Y423))</f>
        <v>0</v>
      </c>
      <c r="Z414" s="5">
        <f t="shared" ca="1" si="565"/>
        <v>0</v>
      </c>
      <c r="AA414" s="5">
        <f t="shared" ca="1" si="565"/>
        <v>0</v>
      </c>
      <c r="AB414" s="5">
        <f t="shared" ca="1" si="565"/>
        <v>0</v>
      </c>
      <c r="AC414" s="5">
        <f t="shared" ca="1" si="565"/>
        <v>0</v>
      </c>
      <c r="AD414" s="5">
        <f t="shared" ca="1" si="565"/>
        <v>0</v>
      </c>
      <c r="AE414" s="5">
        <f t="shared" ca="1" si="565"/>
        <v>0</v>
      </c>
      <c r="AF414" s="5">
        <f t="shared" ca="1" si="565"/>
        <v>0</v>
      </c>
      <c r="AG414" s="5">
        <f t="shared" ca="1" si="565"/>
        <v>0</v>
      </c>
      <c r="AH414" s="5">
        <f t="shared" ca="1" si="565"/>
        <v>0</v>
      </c>
      <c r="AI414" s="5">
        <f t="shared" ca="1" si="565"/>
        <v>0</v>
      </c>
      <c r="AJ414" s="5">
        <f t="shared" ref="AJ414:CF414" ca="1" si="566">IF(AJ$4="",0,IF(ABS(AJ415-AJ423)&lt;0.001,0,AJ415-AJ423))</f>
        <v>0</v>
      </c>
      <c r="AK414" s="5">
        <f t="shared" ca="1" si="566"/>
        <v>0</v>
      </c>
      <c r="AL414" s="5">
        <f t="shared" ca="1" si="566"/>
        <v>0</v>
      </c>
      <c r="AM414" s="5">
        <f t="shared" ca="1" si="566"/>
        <v>0</v>
      </c>
      <c r="AN414" s="5">
        <f t="shared" ca="1" si="566"/>
        <v>0</v>
      </c>
      <c r="AO414" s="5">
        <f t="shared" ca="1" si="566"/>
        <v>0</v>
      </c>
      <c r="AP414" s="5">
        <f t="shared" ca="1" si="566"/>
        <v>0</v>
      </c>
      <c r="AQ414" s="5">
        <f t="shared" ca="1" si="566"/>
        <v>0</v>
      </c>
      <c r="AR414" s="5">
        <f t="shared" ca="1" si="566"/>
        <v>0</v>
      </c>
      <c r="AS414" s="5">
        <f t="shared" ca="1" si="566"/>
        <v>0</v>
      </c>
      <c r="AT414" s="5">
        <f t="shared" ca="1" si="566"/>
        <v>0</v>
      </c>
      <c r="AU414" s="5">
        <f t="shared" ca="1" si="566"/>
        <v>0</v>
      </c>
      <c r="AV414" s="5">
        <f t="shared" ca="1" si="566"/>
        <v>0</v>
      </c>
      <c r="AW414" s="5">
        <f t="shared" ca="1" si="566"/>
        <v>0</v>
      </c>
      <c r="AX414" s="5">
        <f t="shared" ca="1" si="566"/>
        <v>0</v>
      </c>
      <c r="AY414" s="5">
        <f t="shared" ca="1" si="566"/>
        <v>0</v>
      </c>
      <c r="AZ414" s="5">
        <f t="shared" ca="1" si="566"/>
        <v>0</v>
      </c>
      <c r="BA414" s="5">
        <f t="shared" ca="1" si="566"/>
        <v>0</v>
      </c>
      <c r="BB414" s="5">
        <f t="shared" ca="1" si="566"/>
        <v>0</v>
      </c>
      <c r="BC414" s="5">
        <f t="shared" ca="1" si="566"/>
        <v>0</v>
      </c>
      <c r="BD414" s="5">
        <f t="shared" ca="1" si="566"/>
        <v>0</v>
      </c>
      <c r="BE414" s="5">
        <f t="shared" ca="1" si="566"/>
        <v>0</v>
      </c>
      <c r="BF414" s="5">
        <f t="shared" ca="1" si="566"/>
        <v>0</v>
      </c>
      <c r="BG414" s="5">
        <f t="shared" ca="1" si="566"/>
        <v>0</v>
      </c>
      <c r="BH414" s="5">
        <f t="shared" ca="1" si="566"/>
        <v>0</v>
      </c>
      <c r="BI414" s="5">
        <f t="shared" ca="1" si="566"/>
        <v>0</v>
      </c>
      <c r="BJ414" s="5">
        <f t="shared" ca="1" si="566"/>
        <v>0</v>
      </c>
      <c r="BK414" s="5">
        <f t="shared" ca="1" si="566"/>
        <v>0</v>
      </c>
      <c r="BL414" s="5">
        <f t="shared" ca="1" si="566"/>
        <v>0</v>
      </c>
      <c r="BM414" s="5">
        <f t="shared" ca="1" si="566"/>
        <v>0</v>
      </c>
      <c r="BN414" s="5">
        <f t="shared" ca="1" si="566"/>
        <v>0</v>
      </c>
      <c r="BO414" s="5">
        <f t="shared" ca="1" si="566"/>
        <v>0</v>
      </c>
      <c r="BP414" s="5">
        <f t="shared" ca="1" si="566"/>
        <v>0</v>
      </c>
      <c r="BQ414" s="5">
        <f t="shared" ca="1" si="566"/>
        <v>0</v>
      </c>
      <c r="BR414" s="5">
        <f t="shared" ca="1" si="566"/>
        <v>0</v>
      </c>
      <c r="BS414" s="5">
        <f t="shared" ca="1" si="566"/>
        <v>0</v>
      </c>
      <c r="BT414" s="5">
        <f t="shared" ca="1" si="566"/>
        <v>0</v>
      </c>
      <c r="BU414" s="5">
        <f t="shared" ca="1" si="566"/>
        <v>0</v>
      </c>
      <c r="BV414" s="5">
        <f t="shared" ca="1" si="566"/>
        <v>0</v>
      </c>
      <c r="BW414" s="5">
        <f t="shared" ca="1" si="566"/>
        <v>0</v>
      </c>
      <c r="BX414" s="5">
        <f t="shared" ca="1" si="566"/>
        <v>0</v>
      </c>
      <c r="BY414" s="5">
        <f t="shared" ca="1" si="566"/>
        <v>0</v>
      </c>
      <c r="BZ414" s="5">
        <f t="shared" ca="1" si="566"/>
        <v>0</v>
      </c>
      <c r="CA414" s="5">
        <f t="shared" ca="1" si="566"/>
        <v>0</v>
      </c>
      <c r="CB414" s="5">
        <f t="shared" ca="1" si="566"/>
        <v>0</v>
      </c>
      <c r="CC414" s="5">
        <f t="shared" ca="1" si="566"/>
        <v>0</v>
      </c>
      <c r="CD414" s="5">
        <f t="shared" ca="1" si="566"/>
        <v>0</v>
      </c>
      <c r="CE414" s="5">
        <f t="shared" ca="1" si="566"/>
        <v>0</v>
      </c>
      <c r="CF414" s="5">
        <f t="shared" ca="1" si="566"/>
        <v>0</v>
      </c>
    </row>
    <row r="415" spans="2:84" x14ac:dyDescent="0.3">
      <c r="B415" s="13">
        <f>ROW()</f>
        <v>415</v>
      </c>
      <c r="H415" s="1" t="str">
        <f>$H$414</f>
        <v>Операционный баланс</v>
      </c>
      <c r="I415" s="1" t="s">
        <v>145</v>
      </c>
      <c r="M415" s="53" t="s">
        <v>18</v>
      </c>
      <c r="P415" s="72"/>
      <c r="U415" s="5">
        <f ca="1">INDIRECT(ADDRESS($B415,$X$2-1+$P$8))</f>
        <v>336129805.23020333</v>
      </c>
      <c r="X415" s="5">
        <f ca="1">IF(X$4="",0,SUM(X416:X422))</f>
        <v>-478000</v>
      </c>
      <c r="Y415" s="5">
        <f t="shared" ref="Y415:AI415" ca="1" si="567">IF(Y$4="",0,SUM(Y416:Y422))</f>
        <v>-1265000</v>
      </c>
      <c r="Z415" s="5">
        <f t="shared" ca="1" si="567"/>
        <v>-2263000</v>
      </c>
      <c r="AA415" s="5">
        <f t="shared" ca="1" si="567"/>
        <v>-3381000</v>
      </c>
      <c r="AB415" s="5">
        <f t="shared" ca="1" si="567"/>
        <v>-4499000</v>
      </c>
      <c r="AC415" s="5">
        <f t="shared" ca="1" si="567"/>
        <v>-5617000</v>
      </c>
      <c r="AD415" s="5">
        <f t="shared" ca="1" si="567"/>
        <v>-6742500</v>
      </c>
      <c r="AE415" s="5">
        <f t="shared" ca="1" si="567"/>
        <v>-7880000</v>
      </c>
      <c r="AF415" s="5">
        <f t="shared" ca="1" si="567"/>
        <v>-9017500</v>
      </c>
      <c r="AG415" s="5">
        <f t="shared" ca="1" si="567"/>
        <v>-10155000</v>
      </c>
      <c r="AH415" s="5">
        <f t="shared" ca="1" si="567"/>
        <v>-11292500</v>
      </c>
      <c r="AI415" s="5">
        <f t="shared" ca="1" si="567"/>
        <v>-12430000</v>
      </c>
      <c r="AJ415" s="5">
        <f t="shared" ref="AJ415:CF415" ca="1" si="568">IF(AJ$4="",0,SUM(AJ416:AJ422))</f>
        <v>-11993234.86664</v>
      </c>
      <c r="AK415" s="5">
        <f t="shared" ca="1" si="568"/>
        <v>-11425937.024039999</v>
      </c>
      <c r="AL415" s="5">
        <f t="shared" ca="1" si="568"/>
        <v>-10400413.977329999</v>
      </c>
      <c r="AM415" s="5">
        <f t="shared" ca="1" si="568"/>
        <v>-8962813.2335299999</v>
      </c>
      <c r="AN415" s="5">
        <f t="shared" ca="1" si="568"/>
        <v>-7114603.7478966694</v>
      </c>
      <c r="AO415" s="5">
        <f t="shared" ca="1" si="568"/>
        <v>-4772589.8454300016</v>
      </c>
      <c r="AP415" s="5">
        <f t="shared" ca="1" si="568"/>
        <v>-1643557.2504824828</v>
      </c>
      <c r="AQ415" s="5">
        <f t="shared" ca="1" si="568"/>
        <v>1961046.2035290413</v>
      </c>
      <c r="AR415" s="5">
        <f t="shared" ca="1" si="568"/>
        <v>6199172.8788642995</v>
      </c>
      <c r="AS415" s="5">
        <f t="shared" ca="1" si="568"/>
        <v>10705816.48095122</v>
      </c>
      <c r="AT415" s="5">
        <f t="shared" ca="1" si="568"/>
        <v>15684574.594384551</v>
      </c>
      <c r="AU415" s="5">
        <f t="shared" ca="1" si="568"/>
        <v>21278367.926414292</v>
      </c>
      <c r="AV415" s="5">
        <f t="shared" ca="1" si="568"/>
        <v>27020198.359953772</v>
      </c>
      <c r="AW415" s="5">
        <f t="shared" ca="1" si="568"/>
        <v>33249913.499363475</v>
      </c>
      <c r="AX415" s="5">
        <f t="shared" ca="1" si="568"/>
        <v>40063162.949133784</v>
      </c>
      <c r="AY415" s="5">
        <f t="shared" ca="1" si="568"/>
        <v>46883284.128312424</v>
      </c>
      <c r="AZ415" s="5">
        <f t="shared" ca="1" si="568"/>
        <v>54307432.99228625</v>
      </c>
      <c r="BA415" s="5">
        <f t="shared" ca="1" si="568"/>
        <v>62276617.109132782</v>
      </c>
      <c r="BB415" s="5">
        <f t="shared" ca="1" si="568"/>
        <v>70801686.062361613</v>
      </c>
      <c r="BC415" s="5">
        <f t="shared" ca="1" si="568"/>
        <v>79345052.51657632</v>
      </c>
      <c r="BD415" s="5">
        <f t="shared" ca="1" si="568"/>
        <v>88010722.627370253</v>
      </c>
      <c r="BE415" s="5">
        <f t="shared" ca="1" si="568"/>
        <v>96611832.678273082</v>
      </c>
      <c r="BF415" s="5">
        <f t="shared" ca="1" si="568"/>
        <v>105274002.27016354</v>
      </c>
      <c r="BG415" s="5">
        <f t="shared" ca="1" si="568"/>
        <v>113958158.15684409</v>
      </c>
      <c r="BH415" s="5">
        <f t="shared" ca="1" si="568"/>
        <v>122735258.02201372</v>
      </c>
      <c r="BI415" s="5">
        <f t="shared" ca="1" si="568"/>
        <v>131346460.66319895</v>
      </c>
      <c r="BJ415" s="5">
        <f t="shared" ca="1" si="568"/>
        <v>140048844.50609258</v>
      </c>
      <c r="BK415" s="5">
        <f t="shared" ca="1" si="568"/>
        <v>148876099.47252631</v>
      </c>
      <c r="BL415" s="5">
        <f t="shared" ca="1" si="568"/>
        <v>157792800.12046516</v>
      </c>
      <c r="BM415" s="5">
        <f t="shared" ca="1" si="568"/>
        <v>166726894.72366458</v>
      </c>
      <c r="BN415" s="5">
        <f t="shared" ca="1" si="568"/>
        <v>176159783.2770336</v>
      </c>
      <c r="BO415" s="5">
        <f t="shared" ca="1" si="568"/>
        <v>185336182.87012443</v>
      </c>
      <c r="BP415" s="5">
        <f t="shared" ca="1" si="568"/>
        <v>194483393.09156197</v>
      </c>
      <c r="BQ415" s="5">
        <f t="shared" ca="1" si="568"/>
        <v>203614571.24385926</v>
      </c>
      <c r="BR415" s="5">
        <f t="shared" ca="1" si="568"/>
        <v>212762540.47079372</v>
      </c>
      <c r="BS415" s="5">
        <f t="shared" ca="1" si="568"/>
        <v>222118098.17885292</v>
      </c>
      <c r="BT415" s="5">
        <f t="shared" ca="1" si="568"/>
        <v>231831772.10247645</v>
      </c>
      <c r="BU415" s="5">
        <f t="shared" ca="1" si="568"/>
        <v>241338169.07830113</v>
      </c>
      <c r="BV415" s="5">
        <f t="shared" ca="1" si="568"/>
        <v>250885310.71489659</v>
      </c>
      <c r="BW415" s="5">
        <f t="shared" ca="1" si="568"/>
        <v>260231134.193086</v>
      </c>
      <c r="BX415" s="5">
        <f t="shared" ca="1" si="568"/>
        <v>269599192.77082884</v>
      </c>
      <c r="BY415" s="5">
        <f t="shared" ca="1" si="568"/>
        <v>278990381.18136215</v>
      </c>
      <c r="BZ415" s="5">
        <f t="shared" ca="1" si="568"/>
        <v>288572981.10019892</v>
      </c>
      <c r="CA415" s="5">
        <f t="shared" ca="1" si="568"/>
        <v>297946831.69821405</v>
      </c>
      <c r="CB415" s="5">
        <f t="shared" ca="1" si="568"/>
        <v>307418491.19646907</v>
      </c>
      <c r="CC415" s="5">
        <f t="shared" ca="1" si="568"/>
        <v>316981141.13675106</v>
      </c>
      <c r="CD415" s="5">
        <f t="shared" ca="1" si="568"/>
        <v>326546463.61701745</v>
      </c>
      <c r="CE415" s="5">
        <f t="shared" ca="1" si="568"/>
        <v>336129805.23020333</v>
      </c>
      <c r="CF415" s="5">
        <f t="shared" ca="1" si="568"/>
        <v>0</v>
      </c>
    </row>
    <row r="416" spans="2:84" x14ac:dyDescent="0.3">
      <c r="B416" s="13">
        <f>ROW()</f>
        <v>416</v>
      </c>
      <c r="H416" s="1" t="str">
        <f>$H$414</f>
        <v>Операционный баланс</v>
      </c>
      <c r="I416" s="1" t="str">
        <f>$I$415</f>
        <v>АКТИВЫ</v>
      </c>
      <c r="J416" s="1" t="s">
        <v>175</v>
      </c>
      <c r="M416" s="53" t="s">
        <v>18</v>
      </c>
      <c r="U416" s="5">
        <f t="shared" ref="U416:U432" ca="1" si="569">INDIRECT(ADDRESS($B416,$X$2-1+$P$8))</f>
        <v>293121308.81808931</v>
      </c>
      <c r="X416" s="5">
        <f ca="1">IF(X$4="",0,SUM($W$412:X$412))</f>
        <v>-524000</v>
      </c>
      <c r="Y416" s="5">
        <f ca="1">IF(Y$4="",0,SUM($W$412:Y$412))</f>
        <v>-1288000</v>
      </c>
      <c r="Z416" s="5">
        <f ca="1">IF(Z$4="",0,SUM($W$412:Z$412))</f>
        <v>-2263000</v>
      </c>
      <c r="AA416" s="5">
        <f ca="1">IF(AA$4="",0,SUM($W$412:AA$412))</f>
        <v>-3427000</v>
      </c>
      <c r="AB416" s="5">
        <f ca="1">IF(AB$4="",0,SUM($W$412:AB$412))</f>
        <v>-4522000</v>
      </c>
      <c r="AC416" s="5">
        <f ca="1">IF(AC$4="",0,SUM($W$412:AC$412))</f>
        <v>-5617000</v>
      </c>
      <c r="AD416" s="5">
        <f ca="1">IF(AD$4="",0,SUM($W$412:AD$412))</f>
        <v>-6788500</v>
      </c>
      <c r="AE416" s="5">
        <f ca="1">IF(AE$4="",0,SUM($W$412:AE$412))</f>
        <v>-7903000</v>
      </c>
      <c r="AF416" s="5">
        <f ca="1">IF(AF$4="",0,SUM($W$412:AF$412))</f>
        <v>-9017500</v>
      </c>
      <c r="AG416" s="5">
        <f ca="1">IF(AG$4="",0,SUM($W$412:AG$412))</f>
        <v>-10201000</v>
      </c>
      <c r="AH416" s="5">
        <f ca="1">IF(AH$4="",0,SUM($W$412:AH$412))</f>
        <v>-11315500</v>
      </c>
      <c r="AI416" s="5">
        <f ca="1">IF(AI$4="",0,SUM($W$412:AI$412))</f>
        <v>-12430000</v>
      </c>
      <c r="AJ416" s="5">
        <f ca="1">IF(AJ$4="",0,SUM($W$412:AJ$412))</f>
        <v>-14306007.08264</v>
      </c>
      <c r="AK416" s="5">
        <f ca="1">IF(AK$4="",0,SUM($W$412:AK$412))</f>
        <v>-16337584.50804</v>
      </c>
      <c r="AL416" s="5">
        <f ca="1">IF(AL$4="",0,SUM($W$412:AL$412))</f>
        <v>-17402493.249329999</v>
      </c>
      <c r="AM416" s="5">
        <f ca="1">IF(AM$4="",0,SUM($W$412:AM$412))</f>
        <v>-17888047.184799999</v>
      </c>
      <c r="AN416" s="5">
        <f ca="1">IF(AN$4="",0,SUM($W$412:AN$412))</f>
        <v>-17783857.439070001</v>
      </c>
      <c r="AO416" s="5">
        <f ca="1">IF(AO$4="",0,SUM($W$412:AO$412))</f>
        <v>-17079178.337140001</v>
      </c>
      <c r="AP416" s="5">
        <f ca="1">IF(AP$4="",0,SUM($W$412:AP$412))</f>
        <v>-15931769.60216248</v>
      </c>
      <c r="AQ416" s="5">
        <f ca="1">IF(AQ$4="",0,SUM($W$412:AQ$412))</f>
        <v>-14189672.722310953</v>
      </c>
      <c r="AR416" s="5">
        <f ca="1">IF(AR$4="",0,SUM($W$412:AR$412))</f>
        <v>-11728906.28513569</v>
      </c>
      <c r="AS416" s="5">
        <f ca="1">IF(AS$4="",0,SUM($W$412:AS$412))</f>
        <v>-9072072.9212087579</v>
      </c>
      <c r="AT416" s="5">
        <f ca="1">IF(AT$4="",0,SUM($W$412:AT$412))</f>
        <v>-5870675.0459354296</v>
      </c>
      <c r="AU416" s="5">
        <f ca="1">IF(AU$4="",0,SUM($W$412:AU$412))</f>
        <v>-2054241.9520656988</v>
      </c>
      <c r="AV416" s="5">
        <f ca="1">IF(AV$4="",0,SUM($W$412:AV$412))</f>
        <v>1520797.5625489801</v>
      </c>
      <c r="AW416" s="5">
        <f ca="1">IF(AW$4="",0,SUM($W$412:AW$412))</f>
        <v>5773316.1598674841</v>
      </c>
      <c r="AX416" s="5">
        <f ca="1">IF(AX$4="",0,SUM($W$412:AX$412))</f>
        <v>10774382.666714583</v>
      </c>
      <c r="AY416" s="5">
        <f ca="1">IF(AY$4="",0,SUM($W$412:AY$412))</f>
        <v>15706248.402970012</v>
      </c>
      <c r="AZ416" s="5">
        <f ca="1">IF(AZ$4="",0,SUM($W$412:AZ$412))</f>
        <v>21318214.324020658</v>
      </c>
      <c r="BA416" s="5">
        <f ca="1">IF(BA$4="",0,SUM($W$412:BA$412))</f>
        <v>27475215.497944016</v>
      </c>
      <c r="BB416" s="5">
        <f ca="1">IF(BB$4="",0,SUM($W$412:BB$412))</f>
        <v>33650394.783895731</v>
      </c>
      <c r="BC416" s="5">
        <f ca="1">IF(BC$4="",0,SUM($W$412:BC$412))</f>
        <v>40874353.299000755</v>
      </c>
      <c r="BD416" s="5">
        <f ca="1">IF(BD$4="",0,SUM($W$412:BD$412))</f>
        <v>49309230.483182907</v>
      </c>
      <c r="BE416" s="5">
        <f ca="1">IF(BE$4="",0,SUM($W$412:BE$412))</f>
        <v>57829370.039808705</v>
      </c>
      <c r="BF416" s="5">
        <f ca="1">IF(BF$4="",0,SUM($W$412:BF$412))</f>
        <v>66486641.63742213</v>
      </c>
      <c r="BG416" s="5">
        <f ca="1">IF(BG$4="",0,SUM($W$412:BG$412))</f>
        <v>75165899.529825673</v>
      </c>
      <c r="BH416" s="5">
        <f ca="1">IF(BH$4="",0,SUM($W$412:BH$412))</f>
        <v>83377219.909494072</v>
      </c>
      <c r="BI416" s="5">
        <f ca="1">IF(BI$4="",0,SUM($W$412:BI$412))</f>
        <v>91713113.402715087</v>
      </c>
      <c r="BJ416" s="5">
        <f ca="1">IF(BJ$4="",0,SUM($W$412:BJ$412))</f>
        <v>100411262.01644614</v>
      </c>
      <c r="BK416" s="5">
        <f ca="1">IF(BK$4="",0,SUM($W$412:BK$412))</f>
        <v>109080308.30074263</v>
      </c>
      <c r="BL416" s="5">
        <f ca="1">IF(BL$4="",0,SUM($W$412:BL$412))</f>
        <v>117851055.81904346</v>
      </c>
      <c r="BM416" s="5">
        <f ca="1">IF(BM$4="",0,SUM($W$412:BM$412))</f>
        <v>126644367.48357102</v>
      </c>
      <c r="BN416" s="5">
        <f ca="1">IF(BN$4="",0,SUM($W$412:BN$412))</f>
        <v>135364567.54094851</v>
      </c>
      <c r="BO416" s="5">
        <f ca="1">IF(BO$4="",0,SUM($W$412:BO$412))</f>
        <v>144216419.58250028</v>
      </c>
      <c r="BP416" s="5">
        <f ca="1">IF(BP$4="",0,SUM($W$412:BP$412))</f>
        <v>153411890.80054507</v>
      </c>
      <c r="BQ416" s="5">
        <f ca="1">IF(BQ$4="",0,SUM($W$412:BQ$412))</f>
        <v>162674893.15187442</v>
      </c>
      <c r="BR416" s="5">
        <f ca="1">IF(BR$4="",0,SUM($W$412:BR$412))</f>
        <v>172039805.55166233</v>
      </c>
      <c r="BS416" s="5">
        <f ca="1">IF(BS$4="",0,SUM($W$412:BS$412))</f>
        <v>181427566.81560117</v>
      </c>
      <c r="BT416" s="5">
        <f ca="1">IF(BT$4="",0,SUM($W$412:BT$412))</f>
        <v>190544537.87941015</v>
      </c>
      <c r="BU416" s="5">
        <f ca="1">IF(BU$4="",0,SUM($W$412:BU$412))</f>
        <v>199764758.82129282</v>
      </c>
      <c r="BV416" s="5">
        <f ca="1">IF(BV$4="",0,SUM($W$412:BV$412))</f>
        <v>209307749.72906756</v>
      </c>
      <c r="BW416" s="5">
        <f ca="1">IF(BW$4="",0,SUM($W$412:BW$412))</f>
        <v>218565552.54718626</v>
      </c>
      <c r="BX416" s="5">
        <f ca="1">IF(BX$4="",0,SUM($W$412:BX$412))</f>
        <v>227929460.39610836</v>
      </c>
      <c r="BY416" s="5">
        <f ca="1">IF(BY$4="",0,SUM($W$412:BY$412))</f>
        <v>237316498.07782096</v>
      </c>
      <c r="BZ416" s="5">
        <f ca="1">IF(BZ$4="",0,SUM($W$412:BZ$412))</f>
        <v>246287726.4606885</v>
      </c>
      <c r="CA416" s="5">
        <f ca="1">IF(CA$4="",0,SUM($W$412:CA$412))</f>
        <v>255369118.37120771</v>
      </c>
      <c r="CB416" s="5">
        <f ca="1">IF(CB$4="",0,SUM($W$412:CB$412))</f>
        <v>264835984.99319062</v>
      </c>
      <c r="CC416" s="5">
        <f ca="1">IF(CC$4="",0,SUM($W$412:CC$412))</f>
        <v>274245785.90775889</v>
      </c>
      <c r="CD416" s="5">
        <f ca="1">IF(CD$4="",0,SUM($W$412:CD$412))</f>
        <v>283671844.0649125</v>
      </c>
      <c r="CE416" s="5">
        <f ca="1">IF(CE$4="",0,SUM($W$412:CE$412))</f>
        <v>293121308.81808931</v>
      </c>
      <c r="CF416" s="5">
        <f ca="1">IF(CF$4="",0,SUM($W$412:CF$412))</f>
        <v>0</v>
      </c>
    </row>
    <row r="417" spans="2:84" x14ac:dyDescent="0.3">
      <c r="B417" s="13">
        <f>ROW()</f>
        <v>417</v>
      </c>
      <c r="H417" s="1" t="str">
        <f>$H$414</f>
        <v>Операционный баланс</v>
      </c>
      <c r="I417" s="1" t="str">
        <f>$I$415</f>
        <v>АКТИВЫ</v>
      </c>
      <c r="J417" s="1" t="str">
        <f>$H$143</f>
        <v>Запасы и незавершенное производство</v>
      </c>
      <c r="M417" s="53" t="s">
        <v>18</v>
      </c>
      <c r="U417" s="5">
        <f t="shared" ca="1" si="569"/>
        <v>42680754.763344914</v>
      </c>
      <c r="X417" s="5">
        <f ca="1">X$143</f>
        <v>0</v>
      </c>
      <c r="Y417" s="5">
        <f t="shared" ref="Y417:CF417" ca="1" si="570">Y$143</f>
        <v>0</v>
      </c>
      <c r="Z417" s="5">
        <f t="shared" ca="1" si="570"/>
        <v>0</v>
      </c>
      <c r="AA417" s="5">
        <f t="shared" ca="1" si="570"/>
        <v>0</v>
      </c>
      <c r="AB417" s="5">
        <f t="shared" ca="1" si="570"/>
        <v>0</v>
      </c>
      <c r="AC417" s="5">
        <f t="shared" ca="1" si="570"/>
        <v>0</v>
      </c>
      <c r="AD417" s="5">
        <f t="shared" ca="1" si="570"/>
        <v>0</v>
      </c>
      <c r="AE417" s="5">
        <f t="shared" ca="1" si="570"/>
        <v>0</v>
      </c>
      <c r="AF417" s="5">
        <f t="shared" ca="1" si="570"/>
        <v>0</v>
      </c>
      <c r="AG417" s="5">
        <f t="shared" ca="1" si="570"/>
        <v>0</v>
      </c>
      <c r="AH417" s="5">
        <f t="shared" ca="1" si="570"/>
        <v>0</v>
      </c>
      <c r="AI417" s="5">
        <f t="shared" ca="1" si="570"/>
        <v>0</v>
      </c>
      <c r="AJ417" s="5">
        <f t="shared" ca="1" si="570"/>
        <v>2264472.216</v>
      </c>
      <c r="AK417" s="5">
        <f t="shared" ca="1" si="570"/>
        <v>4887497.4840000002</v>
      </c>
      <c r="AL417" s="5">
        <f t="shared" ca="1" si="570"/>
        <v>7002079.2719999989</v>
      </c>
      <c r="AM417" s="5">
        <f t="shared" ca="1" si="570"/>
        <v>8768265.7799999993</v>
      </c>
      <c r="AN417" s="5">
        <f t="shared" ca="1" si="570"/>
        <v>10534452.287999999</v>
      </c>
      <c r="AO417" s="5">
        <f t="shared" ca="1" si="570"/>
        <v>12300638.796</v>
      </c>
      <c r="AP417" s="5">
        <f t="shared" ca="1" si="570"/>
        <v>14239912.351679998</v>
      </c>
      <c r="AQ417" s="5">
        <f t="shared" ca="1" si="570"/>
        <v>16126568.925839994</v>
      </c>
      <c r="AR417" s="5">
        <f t="shared" ca="1" si="570"/>
        <v>17928079.16399999</v>
      </c>
      <c r="AS417" s="5">
        <f t="shared" ca="1" si="570"/>
        <v>19729589.402159978</v>
      </c>
      <c r="AT417" s="5">
        <f t="shared" ca="1" si="570"/>
        <v>21531099.640319981</v>
      </c>
      <c r="AU417" s="5">
        <f t="shared" ca="1" si="570"/>
        <v>23332609.878479991</v>
      </c>
      <c r="AV417" s="5">
        <f t="shared" ca="1" si="570"/>
        <v>25448685.797404792</v>
      </c>
      <c r="AW417" s="5">
        <f t="shared" ca="1" si="570"/>
        <v>27451239.83949599</v>
      </c>
      <c r="AX417" s="5">
        <f t="shared" ca="1" si="570"/>
        <v>29288780.282419201</v>
      </c>
      <c r="AY417" s="5">
        <f t="shared" ca="1" si="570"/>
        <v>31126320.725342412</v>
      </c>
      <c r="AZ417" s="5">
        <f t="shared" ca="1" si="570"/>
        <v>32963861.168265592</v>
      </c>
      <c r="BA417" s="5">
        <f t="shared" ca="1" si="570"/>
        <v>34801401.611188762</v>
      </c>
      <c r="BB417" s="5">
        <f t="shared" ca="1" si="570"/>
        <v>37100576.278465882</v>
      </c>
      <c r="BC417" s="5">
        <f t="shared" ca="1" si="570"/>
        <v>38445341.717575572</v>
      </c>
      <c r="BD417" s="5">
        <f t="shared" ca="1" si="570"/>
        <v>38701492.144187346</v>
      </c>
      <c r="BE417" s="5">
        <f t="shared" ca="1" si="570"/>
        <v>38731747.638464369</v>
      </c>
      <c r="BF417" s="5">
        <f t="shared" ca="1" si="570"/>
        <v>38762003.132741399</v>
      </c>
      <c r="BG417" s="5">
        <f t="shared" ca="1" si="570"/>
        <v>38792258.627018422</v>
      </c>
      <c r="BH417" s="5">
        <f t="shared" ca="1" si="570"/>
        <v>39304787.362519652</v>
      </c>
      <c r="BI417" s="5">
        <f t="shared" ca="1" si="570"/>
        <v>39606721.885483861</v>
      </c>
      <c r="BJ417" s="5">
        <f t="shared" ca="1" si="570"/>
        <v>39637582.489646427</v>
      </c>
      <c r="BK417" s="5">
        <f t="shared" ca="1" si="570"/>
        <v>39668443.093808994</v>
      </c>
      <c r="BL417" s="5">
        <f t="shared" ca="1" si="570"/>
        <v>39699303.697971553</v>
      </c>
      <c r="BM417" s="5">
        <f t="shared" ca="1" si="570"/>
        <v>39730164.302134119</v>
      </c>
      <c r="BN417" s="5">
        <f t="shared" ca="1" si="570"/>
        <v>40256646.884844951</v>
      </c>
      <c r="BO417" s="5">
        <f t="shared" ca="1" si="570"/>
        <v>40564620.098268487</v>
      </c>
      <c r="BP417" s="5">
        <f t="shared" ca="1" si="570"/>
        <v>40596097.914514303</v>
      </c>
      <c r="BQ417" s="5">
        <f t="shared" ca="1" si="570"/>
        <v>40627575.730760127</v>
      </c>
      <c r="BR417" s="5">
        <f t="shared" ca="1" si="570"/>
        <v>40659053.547005944</v>
      </c>
      <c r="BS417" s="5">
        <f t="shared" ca="1" si="570"/>
        <v>40690531.363251753</v>
      </c>
      <c r="BT417" s="5">
        <f t="shared" ca="1" si="570"/>
        <v>41231320.935566299</v>
      </c>
      <c r="BU417" s="5">
        <f t="shared" ca="1" si="570"/>
        <v>41545453.613258295</v>
      </c>
      <c r="BV417" s="5">
        <f t="shared" ca="1" si="570"/>
        <v>41577560.985829026</v>
      </c>
      <c r="BW417" s="5">
        <f t="shared" ca="1" si="570"/>
        <v>41609668.358399749</v>
      </c>
      <c r="BX417" s="5">
        <f t="shared" ca="1" si="570"/>
        <v>41641775.73097048</v>
      </c>
      <c r="BY417" s="5">
        <f t="shared" ca="1" si="570"/>
        <v>41673883.10354121</v>
      </c>
      <c r="BZ417" s="5">
        <f t="shared" ca="1" si="570"/>
        <v>42229341.352010466</v>
      </c>
      <c r="CA417" s="5">
        <f t="shared" ca="1" si="570"/>
        <v>42549756.683256328</v>
      </c>
      <c r="CB417" s="5">
        <f t="shared" ca="1" si="570"/>
        <v>42582506.203278475</v>
      </c>
      <c r="CC417" s="5">
        <f t="shared" ca="1" si="570"/>
        <v>42615255.723300628</v>
      </c>
      <c r="CD417" s="5">
        <f t="shared" ca="1" si="570"/>
        <v>42648005.24332276</v>
      </c>
      <c r="CE417" s="5">
        <f t="shared" ca="1" si="570"/>
        <v>42680754.763344914</v>
      </c>
      <c r="CF417" s="5">
        <f t="shared" ca="1" si="570"/>
        <v>0</v>
      </c>
    </row>
    <row r="418" spans="2:84" x14ac:dyDescent="0.3">
      <c r="B418" s="13">
        <f>ROW()</f>
        <v>418</v>
      </c>
      <c r="H418" s="1" t="str">
        <f>$H$414</f>
        <v>Операционный баланс</v>
      </c>
      <c r="I418" s="1" t="str">
        <f>$I$415</f>
        <v>АКТИВЫ</v>
      </c>
      <c r="J418" s="1" t="s">
        <v>178</v>
      </c>
      <c r="M418" s="53" t="s">
        <v>18</v>
      </c>
      <c r="U418" s="5">
        <f t="shared" ca="1" si="569"/>
        <v>0</v>
      </c>
      <c r="X418" s="5">
        <f ca="1">IF(X$4="",0,IF((SUM($W$37:X$37)-SUM($W$348:X$348))&lt;=0,-(SUM($W$37:X$37)-SUM($W$348:X$348)),0))</f>
        <v>0</v>
      </c>
      <c r="Y418" s="5">
        <f ca="1">IF(Y$4="",0,IF((SUM($W$37:Y$37)-SUM($W$348:Y$348))&lt;=0,-(SUM($W$37:Y$37)-SUM($W$348:Y$348)),0))</f>
        <v>0</v>
      </c>
      <c r="Z418" s="5">
        <f ca="1">IF(Z$4="",0,IF((SUM($W$37:Z$37)-SUM($W$348:Z$348))&lt;=0,-(SUM($W$37:Z$37)-SUM($W$348:Z$348)),0))</f>
        <v>0</v>
      </c>
      <c r="AA418" s="5">
        <f ca="1">IF(AA$4="",0,IF((SUM($W$37:AA$37)-SUM($W$348:AA$348))&lt;=0,-(SUM($W$37:AA$37)-SUM($W$348:AA$348)),0))</f>
        <v>0</v>
      </c>
      <c r="AB418" s="5">
        <f ca="1">IF(AB$4="",0,IF((SUM($W$37:AB$37)-SUM($W$348:AB$348))&lt;=0,-(SUM($W$37:AB$37)-SUM($W$348:AB$348)),0))</f>
        <v>0</v>
      </c>
      <c r="AC418" s="5">
        <f ca="1">IF(AC$4="",0,IF((SUM($W$37:AC$37)-SUM($W$348:AC$348))&lt;=0,-(SUM($W$37:AC$37)-SUM($W$348:AC$348)),0))</f>
        <v>0</v>
      </c>
      <c r="AD418" s="5">
        <f ca="1">IF(AD$4="",0,IF((SUM($W$37:AD$37)-SUM($W$348:AD$348))&lt;=0,-(SUM($W$37:AD$37)-SUM($W$348:AD$348)),0))</f>
        <v>0</v>
      </c>
      <c r="AE418" s="5">
        <f ca="1">IF(AE$4="",0,IF((SUM($W$37:AE$37)-SUM($W$348:AE$348))&lt;=0,-(SUM($W$37:AE$37)-SUM($W$348:AE$348)),0))</f>
        <v>0</v>
      </c>
      <c r="AF418" s="5">
        <f ca="1">IF(AF$4="",0,IF((SUM($W$37:AF$37)-SUM($W$348:AF$348))&lt;=0,-(SUM($W$37:AF$37)-SUM($W$348:AF$348)),0))</f>
        <v>0</v>
      </c>
      <c r="AG418" s="5">
        <f ca="1">IF(AG$4="",0,IF((SUM($W$37:AG$37)-SUM($W$348:AG$348))&lt;=0,-(SUM($W$37:AG$37)-SUM($W$348:AG$348)),0))</f>
        <v>0</v>
      </c>
      <c r="AH418" s="5">
        <f ca="1">IF(AH$4="",0,IF((SUM($W$37:AH$37)-SUM($W$348:AH$348))&lt;=0,-(SUM($W$37:AH$37)-SUM($W$348:AH$348)),0))</f>
        <v>0</v>
      </c>
      <c r="AI418" s="5">
        <f ca="1">IF(AI$4="",0,IF((SUM($W$37:AI$37)-SUM($W$348:AI$348))&lt;=0,-(SUM($W$37:AI$37)-SUM($W$348:AI$348)),0))</f>
        <v>0</v>
      </c>
      <c r="AJ418" s="5">
        <f ca="1">IF(AJ$4="",0,IF((SUM($W$37:AJ$37)-SUM($W$348:AJ$348))&lt;=0,-(SUM($W$37:AJ$37)-SUM($W$348:AJ$348)),0))</f>
        <v>0</v>
      </c>
      <c r="AK418" s="5">
        <f ca="1">IF(AK$4="",0,IF((SUM($W$37:AK$37)-SUM($W$348:AK$348))&lt;=0,-(SUM($W$37:AK$37)-SUM($W$348:AK$348)),0))</f>
        <v>0</v>
      </c>
      <c r="AL418" s="5">
        <f ca="1">IF(AL$4="",0,IF((SUM($W$37:AL$37)-SUM($W$348:AL$348))&lt;=0,-(SUM($W$37:AL$37)-SUM($W$348:AL$348)),0))</f>
        <v>0</v>
      </c>
      <c r="AM418" s="5">
        <f ca="1">IF(AM$4="",0,IF((SUM($W$37:AM$37)-SUM($W$348:AM$348))&lt;=0,-(SUM($W$37:AM$37)-SUM($W$348:AM$348)),0))</f>
        <v>0</v>
      </c>
      <c r="AN418" s="5">
        <f ca="1">IF(AN$4="",0,IF((SUM($W$37:AN$37)-SUM($W$348:AN$348))&lt;=0,-(SUM($W$37:AN$37)-SUM($W$348:AN$348)),0))</f>
        <v>0</v>
      </c>
      <c r="AO418" s="5">
        <f ca="1">IF(AO$4="",0,IF((SUM($W$37:AO$37)-SUM($W$348:AO$348))&lt;=0,-(SUM($W$37:AO$37)-SUM($W$348:AO$348)),0))</f>
        <v>0</v>
      </c>
      <c r="AP418" s="5">
        <f ca="1">IF(AP$4="",0,IF((SUM($W$37:AP$37)-SUM($W$348:AP$348))&lt;=0,-(SUM($W$37:AP$37)-SUM($W$348:AP$348)),0))</f>
        <v>0</v>
      </c>
      <c r="AQ418" s="5">
        <f ca="1">IF(AQ$4="",0,IF((SUM($W$37:AQ$37)-SUM($W$348:AQ$348))&lt;=0,-(SUM($W$37:AQ$37)-SUM($W$348:AQ$348)),0))</f>
        <v>0</v>
      </c>
      <c r="AR418" s="5">
        <f ca="1">IF(AR$4="",0,IF((SUM($W$37:AR$37)-SUM($W$348:AR$348))&lt;=0,-(SUM($W$37:AR$37)-SUM($W$348:AR$348)),0))</f>
        <v>0</v>
      </c>
      <c r="AS418" s="5">
        <f ca="1">IF(AS$4="",0,IF((SUM($W$37:AS$37)-SUM($W$348:AS$348))&lt;=0,-(SUM($W$37:AS$37)-SUM($W$348:AS$348)),0))</f>
        <v>0</v>
      </c>
      <c r="AT418" s="5">
        <f ca="1">IF(AT$4="",0,IF((SUM($W$37:AT$37)-SUM($W$348:AT$348))&lt;=0,-(SUM($W$37:AT$37)-SUM($W$348:AT$348)),0))</f>
        <v>0</v>
      </c>
      <c r="AU418" s="5">
        <f ca="1">IF(AU$4="",0,IF((SUM($W$37:AU$37)-SUM($W$348:AU$348))&lt;=0,-(SUM($W$37:AU$37)-SUM($W$348:AU$348)),0))</f>
        <v>0</v>
      </c>
      <c r="AV418" s="5">
        <f ca="1">IF(AV$4="",0,IF((SUM($W$37:AV$37)-SUM($W$348:AV$348))&lt;=0,-(SUM($W$37:AV$37)-SUM($W$348:AV$348)),0))</f>
        <v>0</v>
      </c>
      <c r="AW418" s="5">
        <f ca="1">IF(AW$4="",0,IF((SUM($W$37:AW$37)-SUM($W$348:AW$348))&lt;=0,-(SUM($W$37:AW$37)-SUM($W$348:AW$348)),0))</f>
        <v>0</v>
      </c>
      <c r="AX418" s="5">
        <f ca="1">IF(AX$4="",0,IF((SUM($W$37:AX$37)-SUM($W$348:AX$348))&lt;=0,-(SUM($W$37:AX$37)-SUM($W$348:AX$348)),0))</f>
        <v>0</v>
      </c>
      <c r="AY418" s="5">
        <f ca="1">IF(AY$4="",0,IF((SUM($W$37:AY$37)-SUM($W$348:AY$348))&lt;=0,-(SUM($W$37:AY$37)-SUM($W$348:AY$348)),0))</f>
        <v>0</v>
      </c>
      <c r="AZ418" s="5">
        <f ca="1">IF(AZ$4="",0,IF((SUM($W$37:AZ$37)-SUM($W$348:AZ$348))&lt;=0,-(SUM($W$37:AZ$37)-SUM($W$348:AZ$348)),0))</f>
        <v>0</v>
      </c>
      <c r="BA418" s="5">
        <f ca="1">IF(BA$4="",0,IF((SUM($W$37:BA$37)-SUM($W$348:BA$348))&lt;=0,-(SUM($W$37:BA$37)-SUM($W$348:BA$348)),0))</f>
        <v>0</v>
      </c>
      <c r="BB418" s="5">
        <f ca="1">IF(BB$4="",0,IF((SUM($W$37:BB$37)-SUM($W$348:BB$348))&lt;=0,-(SUM($W$37:BB$37)-SUM($W$348:BB$348)),0))</f>
        <v>0</v>
      </c>
      <c r="BC418" s="5">
        <f ca="1">IF(BC$4="",0,IF((SUM($W$37:BC$37)-SUM($W$348:BC$348))&lt;=0,-(SUM($W$37:BC$37)-SUM($W$348:BC$348)),0))</f>
        <v>0</v>
      </c>
      <c r="BD418" s="5">
        <f ca="1">IF(BD$4="",0,IF((SUM($W$37:BD$37)-SUM($W$348:BD$348))&lt;=0,-(SUM($W$37:BD$37)-SUM($W$348:BD$348)),0))</f>
        <v>0</v>
      </c>
      <c r="BE418" s="5">
        <f ca="1">IF(BE$4="",0,IF((SUM($W$37:BE$37)-SUM($W$348:BE$348))&lt;=0,-(SUM($W$37:BE$37)-SUM($W$348:BE$348)),0))</f>
        <v>0</v>
      </c>
      <c r="BF418" s="5">
        <f ca="1">IF(BF$4="",0,IF((SUM($W$37:BF$37)-SUM($W$348:BF$348))&lt;=0,-(SUM($W$37:BF$37)-SUM($W$348:BF$348)),0))</f>
        <v>0</v>
      </c>
      <c r="BG418" s="5">
        <f ca="1">IF(BG$4="",0,IF((SUM($W$37:BG$37)-SUM($W$348:BG$348))&lt;=0,-(SUM($W$37:BG$37)-SUM($W$348:BG$348)),0))</f>
        <v>0</v>
      </c>
      <c r="BH418" s="5">
        <f ca="1">IF(BH$4="",0,IF((SUM($W$37:BH$37)-SUM($W$348:BH$348))&lt;=0,-(SUM($W$37:BH$37)-SUM($W$348:BH$348)),0))</f>
        <v>0</v>
      </c>
      <c r="BI418" s="5">
        <f ca="1">IF(BI$4="",0,IF((SUM($W$37:BI$37)-SUM($W$348:BI$348))&lt;=0,-(SUM($W$37:BI$37)-SUM($W$348:BI$348)),0))</f>
        <v>0</v>
      </c>
      <c r="BJ418" s="5">
        <f ca="1">IF(BJ$4="",0,IF((SUM($W$37:BJ$37)-SUM($W$348:BJ$348))&lt;=0,-(SUM($W$37:BJ$37)-SUM($W$348:BJ$348)),0))</f>
        <v>0</v>
      </c>
      <c r="BK418" s="5">
        <f ca="1">IF(BK$4="",0,IF((SUM($W$37:BK$37)-SUM($W$348:BK$348))&lt;=0,-(SUM($W$37:BK$37)-SUM($W$348:BK$348)),0))</f>
        <v>0</v>
      </c>
      <c r="BL418" s="5">
        <f ca="1">IF(BL$4="",0,IF((SUM($W$37:BL$37)-SUM($W$348:BL$348))&lt;=0,-(SUM($W$37:BL$37)-SUM($W$348:BL$348)),0))</f>
        <v>0</v>
      </c>
      <c r="BM418" s="5">
        <f ca="1">IF(BM$4="",0,IF((SUM($W$37:BM$37)-SUM($W$348:BM$348))&lt;=0,-(SUM($W$37:BM$37)-SUM($W$348:BM$348)),0))</f>
        <v>0</v>
      </c>
      <c r="BN418" s="5">
        <f ca="1">IF(BN$4="",0,IF((SUM($W$37:BN$37)-SUM($W$348:BN$348))&lt;=0,-(SUM($W$37:BN$37)-SUM($W$348:BN$348)),0))</f>
        <v>0</v>
      </c>
      <c r="BO418" s="5">
        <f ca="1">IF(BO$4="",0,IF((SUM($W$37:BO$37)-SUM($W$348:BO$348))&lt;=0,-(SUM($W$37:BO$37)-SUM($W$348:BO$348)),0))</f>
        <v>0</v>
      </c>
      <c r="BP418" s="5">
        <f ca="1">IF(BP$4="",0,IF((SUM($W$37:BP$37)-SUM($W$348:BP$348))&lt;=0,-(SUM($W$37:BP$37)-SUM($W$348:BP$348)),0))</f>
        <v>0</v>
      </c>
      <c r="BQ418" s="5">
        <f ca="1">IF(BQ$4="",0,IF((SUM($W$37:BQ$37)-SUM($W$348:BQ$348))&lt;=0,-(SUM($W$37:BQ$37)-SUM($W$348:BQ$348)),0))</f>
        <v>0</v>
      </c>
      <c r="BR418" s="5">
        <f ca="1">IF(BR$4="",0,IF((SUM($W$37:BR$37)-SUM($W$348:BR$348))&lt;=0,-(SUM($W$37:BR$37)-SUM($W$348:BR$348)),0))</f>
        <v>0</v>
      </c>
      <c r="BS418" s="5">
        <f ca="1">IF(BS$4="",0,IF((SUM($W$37:BS$37)-SUM($W$348:BS$348))&lt;=0,-(SUM($W$37:BS$37)-SUM($W$348:BS$348)),0))</f>
        <v>0</v>
      </c>
      <c r="BT418" s="5">
        <f ca="1">IF(BT$4="",0,IF((SUM($W$37:BT$37)-SUM($W$348:BT$348))&lt;=0,-(SUM($W$37:BT$37)-SUM($W$348:BT$348)),0))</f>
        <v>0</v>
      </c>
      <c r="BU418" s="5">
        <f ca="1">IF(BU$4="",0,IF((SUM($W$37:BU$37)-SUM($W$348:BU$348))&lt;=0,-(SUM($W$37:BU$37)-SUM($W$348:BU$348)),0))</f>
        <v>0</v>
      </c>
      <c r="BV418" s="5">
        <f ca="1">IF(BV$4="",0,IF((SUM($W$37:BV$37)-SUM($W$348:BV$348))&lt;=0,-(SUM($W$37:BV$37)-SUM($W$348:BV$348)),0))</f>
        <v>0</v>
      </c>
      <c r="BW418" s="5">
        <f ca="1">IF(BW$4="",0,IF((SUM($W$37:BW$37)-SUM($W$348:BW$348))&lt;=0,-(SUM($W$37:BW$37)-SUM($W$348:BW$348)),0))</f>
        <v>0</v>
      </c>
      <c r="BX418" s="5">
        <f ca="1">IF(BX$4="",0,IF((SUM($W$37:BX$37)-SUM($W$348:BX$348))&lt;=0,-(SUM($W$37:BX$37)-SUM($W$348:BX$348)),0))</f>
        <v>0</v>
      </c>
      <c r="BY418" s="5">
        <f ca="1">IF(BY$4="",0,IF((SUM($W$37:BY$37)-SUM($W$348:BY$348))&lt;=0,-(SUM($W$37:BY$37)-SUM($W$348:BY$348)),0))</f>
        <v>0</v>
      </c>
      <c r="BZ418" s="5">
        <f ca="1">IF(BZ$4="",0,IF((SUM($W$37:BZ$37)-SUM($W$348:BZ$348))&lt;=0,-(SUM($W$37:BZ$37)-SUM($W$348:BZ$348)),0))</f>
        <v>0</v>
      </c>
      <c r="CA418" s="5">
        <f ca="1">IF(CA$4="",0,IF((SUM($W$37:CA$37)-SUM($W$348:CA$348))&lt;=0,-(SUM($W$37:CA$37)-SUM($W$348:CA$348)),0))</f>
        <v>0</v>
      </c>
      <c r="CB418" s="5">
        <f ca="1">IF(CB$4="",0,IF((SUM($W$37:CB$37)-SUM($W$348:CB$348))&lt;=0,-(SUM($W$37:CB$37)-SUM($W$348:CB$348)),0))</f>
        <v>0</v>
      </c>
      <c r="CC418" s="5">
        <f ca="1">IF(CC$4="",0,IF((SUM($W$37:CC$37)-SUM($W$348:CC$348))&lt;=0,-(SUM($W$37:CC$37)-SUM($W$348:CC$348)),0))</f>
        <v>0</v>
      </c>
      <c r="CD418" s="5">
        <f ca="1">IF(CD$4="",0,IF((SUM($W$37:CD$37)-SUM($W$348:CD$348))&lt;=0,-(SUM($W$37:CD$37)-SUM($W$348:CD$348)),0))</f>
        <v>0</v>
      </c>
      <c r="CE418" s="5">
        <f ca="1">IF(CE$4="",0,IF((SUM($W$37:CE$37)-SUM($W$348:CE$348))&lt;=0,-(SUM($W$37:CE$37)-SUM($W$348:CE$348)),0))</f>
        <v>0</v>
      </c>
      <c r="CF418" s="5">
        <f ca="1">IF(CF$4="",0,IF((SUM($W$37:CF$37)-SUM($W$348:CF$348))&lt;=0,-(SUM($W$37:CF$37)-SUM($W$348:CF$348)),0))</f>
        <v>0</v>
      </c>
    </row>
    <row r="419" spans="2:84" x14ac:dyDescent="0.3">
      <c r="B419" s="13">
        <f>ROW()</f>
        <v>419</v>
      </c>
      <c r="H419" s="1" t="str">
        <f t="shared" ref="H419:H420" si="571">$H$414</f>
        <v>Операционный баланс</v>
      </c>
      <c r="I419" s="1" t="str">
        <f t="shared" ref="I419:I420" si="572">$I$415</f>
        <v>АКТИВЫ</v>
      </c>
      <c r="J419" s="1" t="s">
        <v>180</v>
      </c>
      <c r="M419" s="53" t="s">
        <v>18</v>
      </c>
      <c r="U419" s="5">
        <f t="shared" ca="1" si="569"/>
        <v>0</v>
      </c>
      <c r="X419" s="5">
        <f ca="1">IF(X$4="",0,IF((SUM($W$172:X$172)-SUM($W$374:X$374))&lt;=0,-(SUM($W$172:X$172)-SUM($W$374:X$374)),0))</f>
        <v>0</v>
      </c>
      <c r="Y419" s="5">
        <f ca="1">IF(Y$4="",0,IF((SUM($W$172:Y$172)-SUM($W$374:Y$374))&lt;=0,-(SUM($W$172:Y$172)-SUM($W$374:Y$374)),0))</f>
        <v>0</v>
      </c>
      <c r="Z419" s="5">
        <f ca="1">IF(Z$4="",0,IF((SUM($W$172:Z$172)-SUM($W$374:Z$374))&lt;=0,-(SUM($W$172:Z$172)-SUM($W$374:Z$374)),0))</f>
        <v>0</v>
      </c>
      <c r="AA419" s="5">
        <f ca="1">IF(AA$4="",0,IF((SUM($W$172:AA$172)-SUM($W$374:AA$374))&lt;=0,-(SUM($W$172:AA$172)-SUM($W$374:AA$374)),0))</f>
        <v>0</v>
      </c>
      <c r="AB419" s="5">
        <f ca="1">IF(AB$4="",0,IF((SUM($W$172:AB$172)-SUM($W$374:AB$374))&lt;=0,-(SUM($W$172:AB$172)-SUM($W$374:AB$374)),0))</f>
        <v>0</v>
      </c>
      <c r="AC419" s="5">
        <f ca="1">IF(AC$4="",0,IF((SUM($W$172:AC$172)-SUM($W$374:AC$374))&lt;=0,-(SUM($W$172:AC$172)-SUM($W$374:AC$374)),0))</f>
        <v>0</v>
      </c>
      <c r="AD419" s="5">
        <f ca="1">IF(AD$4="",0,IF((SUM($W$172:AD$172)-SUM($W$374:AD$374))&lt;=0,-(SUM($W$172:AD$172)-SUM($W$374:AD$374)),0))</f>
        <v>0</v>
      </c>
      <c r="AE419" s="5">
        <f ca="1">IF(AE$4="",0,IF((SUM($W$172:AE$172)-SUM($W$374:AE$374))&lt;=0,-(SUM($W$172:AE$172)-SUM($W$374:AE$374)),0))</f>
        <v>0</v>
      </c>
      <c r="AF419" s="5">
        <f ca="1">IF(AF$4="",0,IF((SUM($W$172:AF$172)-SUM($W$374:AF$374))&lt;=0,-(SUM($W$172:AF$172)-SUM($W$374:AF$374)),0))</f>
        <v>0</v>
      </c>
      <c r="AG419" s="5">
        <f ca="1">IF(AG$4="",0,IF((SUM($W$172:AG$172)-SUM($W$374:AG$374))&lt;=0,-(SUM($W$172:AG$172)-SUM($W$374:AG$374)),0))</f>
        <v>0</v>
      </c>
      <c r="AH419" s="5">
        <f ca="1">IF(AH$4="",0,IF((SUM($W$172:AH$172)-SUM($W$374:AH$374))&lt;=0,-(SUM($W$172:AH$172)-SUM($W$374:AH$374)),0))</f>
        <v>0</v>
      </c>
      <c r="AI419" s="5">
        <f ca="1">IF(AI$4="",0,IF((SUM($W$172:AI$172)-SUM($W$374:AI$374))&lt;=0,-(SUM($W$172:AI$172)-SUM($W$374:AI$374)),0))</f>
        <v>0</v>
      </c>
      <c r="AJ419" s="5">
        <f ca="1">IF(AJ$4="",0,IF((SUM($W$172:AJ$172)-SUM($W$374:AJ$374))&lt;=0,-(SUM($W$172:AJ$172)-SUM($W$374:AJ$374)),0))</f>
        <v>0</v>
      </c>
      <c r="AK419" s="5">
        <f ca="1">IF(AK$4="",0,IF((SUM($W$172:AK$172)-SUM($W$374:AK$374))&lt;=0,-(SUM($W$172:AK$172)-SUM($W$374:AK$374)),0))</f>
        <v>0</v>
      </c>
      <c r="AL419" s="5">
        <f ca="1">IF(AL$4="",0,IF((SUM($W$172:AL$172)-SUM($W$374:AL$374))&lt;=0,-(SUM($W$172:AL$172)-SUM($W$374:AL$374)),0))</f>
        <v>0</v>
      </c>
      <c r="AM419" s="5">
        <f ca="1">IF(AM$4="",0,IF((SUM($W$172:AM$172)-SUM($W$374:AM$374))&lt;=0,-(SUM($W$172:AM$172)-SUM($W$374:AM$374)),0))</f>
        <v>0</v>
      </c>
      <c r="AN419" s="5">
        <f ca="1">IF(AN$4="",0,IF((SUM($W$172:AN$172)-SUM($W$374:AN$374))&lt;=0,-(SUM($W$172:AN$172)-SUM($W$374:AN$374)),0))</f>
        <v>0</v>
      </c>
      <c r="AO419" s="5">
        <f ca="1">IF(AO$4="",0,IF((SUM($W$172:AO$172)-SUM($W$374:AO$374))&lt;=0,-(SUM($W$172:AO$172)-SUM($W$374:AO$374)),0))</f>
        <v>0</v>
      </c>
      <c r="AP419" s="5">
        <f ca="1">IF(AP$4="",0,IF((SUM($W$172:AP$172)-SUM($W$374:AP$374))&lt;=0,-(SUM($W$172:AP$172)-SUM($W$374:AP$374)),0))</f>
        <v>0</v>
      </c>
      <c r="AQ419" s="5">
        <f ca="1">IF(AQ$4="",0,IF((SUM($W$172:AQ$172)-SUM($W$374:AQ$374))&lt;=0,-(SUM($W$172:AQ$172)-SUM($W$374:AQ$374)),0))</f>
        <v>0</v>
      </c>
      <c r="AR419" s="5">
        <f ca="1">IF(AR$4="",0,IF((SUM($W$172:AR$172)-SUM($W$374:AR$374))&lt;=0,-(SUM($W$172:AR$172)-SUM($W$374:AR$374)),0))</f>
        <v>0</v>
      </c>
      <c r="AS419" s="5">
        <f ca="1">IF(AS$4="",0,IF((SUM($W$172:AS$172)-SUM($W$374:AS$374))&lt;=0,-(SUM($W$172:AS$172)-SUM($W$374:AS$374)),0))</f>
        <v>0</v>
      </c>
      <c r="AT419" s="5">
        <f ca="1">IF(AT$4="",0,IF((SUM($W$172:AT$172)-SUM($W$374:AT$374))&lt;=0,-(SUM($W$172:AT$172)-SUM($W$374:AT$374)),0))</f>
        <v>0</v>
      </c>
      <c r="AU419" s="5">
        <f ca="1">IF(AU$4="",0,IF((SUM($W$172:AU$172)-SUM($W$374:AU$374))&lt;=0,-(SUM($W$172:AU$172)-SUM($W$374:AU$374)),0))</f>
        <v>0</v>
      </c>
      <c r="AV419" s="5">
        <f ca="1">IF(AV$4="",0,IF((SUM($W$172:AV$172)-SUM($W$374:AV$374))&lt;=0,-(SUM($W$172:AV$172)-SUM($W$374:AV$374)),0))</f>
        <v>0</v>
      </c>
      <c r="AW419" s="5">
        <f ca="1">IF(AW$4="",0,IF((SUM($W$172:AW$172)-SUM($W$374:AW$374))&lt;=0,-(SUM($W$172:AW$172)-SUM($W$374:AW$374)),0))</f>
        <v>0</v>
      </c>
      <c r="AX419" s="5">
        <f ca="1">IF(AX$4="",0,IF((SUM($W$172:AX$172)-SUM($W$374:AX$374))&lt;=0,-(SUM($W$172:AX$172)-SUM($W$374:AX$374)),0))</f>
        <v>0</v>
      </c>
      <c r="AY419" s="5">
        <f ca="1">IF(AY$4="",0,IF((SUM($W$172:AY$172)-SUM($W$374:AY$374))&lt;=0,-(SUM($W$172:AY$172)-SUM($W$374:AY$374)),0))</f>
        <v>0</v>
      </c>
      <c r="AZ419" s="5">
        <f ca="1">IF(AZ$4="",0,IF((SUM($W$172:AZ$172)-SUM($W$374:AZ$374))&lt;=0,-(SUM($W$172:AZ$172)-SUM($W$374:AZ$374)),0))</f>
        <v>0</v>
      </c>
      <c r="BA419" s="5">
        <f ca="1">IF(BA$4="",0,IF((SUM($W$172:BA$172)-SUM($W$374:BA$374))&lt;=0,-(SUM($W$172:BA$172)-SUM($W$374:BA$374)),0))</f>
        <v>0</v>
      </c>
      <c r="BB419" s="5">
        <f ca="1">IF(BB$4="",0,IF((SUM($W$172:BB$172)-SUM($W$374:BB$374))&lt;=0,-(SUM($W$172:BB$172)-SUM($W$374:BB$374)),0))</f>
        <v>0</v>
      </c>
      <c r="BC419" s="5">
        <f ca="1">IF(BC$4="",0,IF((SUM($W$172:BC$172)-SUM($W$374:BC$374))&lt;=0,-(SUM($W$172:BC$172)-SUM($W$374:BC$374)),0))</f>
        <v>0</v>
      </c>
      <c r="BD419" s="5">
        <f ca="1">IF(BD$4="",0,IF((SUM($W$172:BD$172)-SUM($W$374:BD$374))&lt;=0,-(SUM($W$172:BD$172)-SUM($W$374:BD$374)),0))</f>
        <v>0</v>
      </c>
      <c r="BE419" s="5">
        <f ca="1">IF(BE$4="",0,IF((SUM($W$172:BE$172)-SUM($W$374:BE$374))&lt;=0,-(SUM($W$172:BE$172)-SUM($W$374:BE$374)),0))</f>
        <v>0</v>
      </c>
      <c r="BF419" s="5">
        <f ca="1">IF(BF$4="",0,IF((SUM($W$172:BF$172)-SUM($W$374:BF$374))&lt;=0,-(SUM($W$172:BF$172)-SUM($W$374:BF$374)),0))</f>
        <v>0</v>
      </c>
      <c r="BG419" s="5">
        <f ca="1">IF(BG$4="",0,IF((SUM($W$172:BG$172)-SUM($W$374:BG$374))&lt;=0,-(SUM($W$172:BG$172)-SUM($W$374:BG$374)),0))</f>
        <v>0</v>
      </c>
      <c r="BH419" s="5">
        <f ca="1">IF(BH$4="",0,IF((SUM($W$172:BH$172)-SUM($W$374:BH$374))&lt;=0,-(SUM($W$172:BH$172)-SUM($W$374:BH$374)),0))</f>
        <v>0</v>
      </c>
      <c r="BI419" s="5">
        <f ca="1">IF(BI$4="",0,IF((SUM($W$172:BI$172)-SUM($W$374:BI$374))&lt;=0,-(SUM($W$172:BI$172)-SUM($W$374:BI$374)),0))</f>
        <v>0</v>
      </c>
      <c r="BJ419" s="5">
        <f ca="1">IF(BJ$4="",0,IF((SUM($W$172:BJ$172)-SUM($W$374:BJ$374))&lt;=0,-(SUM($W$172:BJ$172)-SUM($W$374:BJ$374)),0))</f>
        <v>0</v>
      </c>
      <c r="BK419" s="5">
        <f ca="1">IF(BK$4="",0,IF((SUM($W$172:BK$172)-SUM($W$374:BK$374))&lt;=0,-(SUM($W$172:BK$172)-SUM($W$374:BK$374)),0))</f>
        <v>0</v>
      </c>
      <c r="BL419" s="5">
        <f ca="1">IF(BL$4="",0,IF((SUM($W$172:BL$172)-SUM($W$374:BL$374))&lt;=0,-(SUM($W$172:BL$172)-SUM($W$374:BL$374)),0))</f>
        <v>0</v>
      </c>
      <c r="BM419" s="5">
        <f ca="1">IF(BM$4="",0,IF((SUM($W$172:BM$172)-SUM($W$374:BM$374))&lt;=0,-(SUM($W$172:BM$172)-SUM($W$374:BM$374)),0))</f>
        <v>0</v>
      </c>
      <c r="BN419" s="5">
        <f ca="1">IF(BN$4="",0,IF((SUM($W$172:BN$172)-SUM($W$374:BN$374))&lt;=0,-(SUM($W$172:BN$172)-SUM($W$374:BN$374)),0))</f>
        <v>0</v>
      </c>
      <c r="BO419" s="5">
        <f ca="1">IF(BO$4="",0,IF((SUM($W$172:BO$172)-SUM($W$374:BO$374))&lt;=0,-(SUM($W$172:BO$172)-SUM($W$374:BO$374)),0))</f>
        <v>0</v>
      </c>
      <c r="BP419" s="5">
        <f ca="1">IF(BP$4="",0,IF((SUM($W$172:BP$172)-SUM($W$374:BP$374))&lt;=0,-(SUM($W$172:BP$172)-SUM($W$374:BP$374)),0))</f>
        <v>0</v>
      </c>
      <c r="BQ419" s="5">
        <f ca="1">IF(BQ$4="",0,IF((SUM($W$172:BQ$172)-SUM($W$374:BQ$374))&lt;=0,-(SUM($W$172:BQ$172)-SUM($W$374:BQ$374)),0))</f>
        <v>0</v>
      </c>
      <c r="BR419" s="5">
        <f ca="1">IF(BR$4="",0,IF((SUM($W$172:BR$172)-SUM($W$374:BR$374))&lt;=0,-(SUM($W$172:BR$172)-SUM($W$374:BR$374)),0))</f>
        <v>0</v>
      </c>
      <c r="BS419" s="5">
        <f ca="1">IF(BS$4="",0,IF((SUM($W$172:BS$172)-SUM($W$374:BS$374))&lt;=0,-(SUM($W$172:BS$172)-SUM($W$374:BS$374)),0))</f>
        <v>0</v>
      </c>
      <c r="BT419" s="5">
        <f ca="1">IF(BT$4="",0,IF((SUM($W$172:BT$172)-SUM($W$374:BT$374))&lt;=0,-(SUM($W$172:BT$172)-SUM($W$374:BT$374)),0))</f>
        <v>0</v>
      </c>
      <c r="BU419" s="5">
        <f ca="1">IF(BU$4="",0,IF((SUM($W$172:BU$172)-SUM($W$374:BU$374))&lt;=0,-(SUM($W$172:BU$172)-SUM($W$374:BU$374)),0))</f>
        <v>0</v>
      </c>
      <c r="BV419" s="5">
        <f ca="1">IF(BV$4="",0,IF((SUM($W$172:BV$172)-SUM($W$374:BV$374))&lt;=0,-(SUM($W$172:BV$172)-SUM($W$374:BV$374)),0))</f>
        <v>0</v>
      </c>
      <c r="BW419" s="5">
        <f ca="1">IF(BW$4="",0,IF((SUM($W$172:BW$172)-SUM($W$374:BW$374))&lt;=0,-(SUM($W$172:BW$172)-SUM($W$374:BW$374)),0))</f>
        <v>0</v>
      </c>
      <c r="BX419" s="5">
        <f ca="1">IF(BX$4="",0,IF((SUM($W$172:BX$172)-SUM($W$374:BX$374))&lt;=0,-(SUM($W$172:BX$172)-SUM($W$374:BX$374)),0))</f>
        <v>0</v>
      </c>
      <c r="BY419" s="5">
        <f ca="1">IF(BY$4="",0,IF((SUM($W$172:BY$172)-SUM($W$374:BY$374))&lt;=0,-(SUM($W$172:BY$172)-SUM($W$374:BY$374)),0))</f>
        <v>0</v>
      </c>
      <c r="BZ419" s="5">
        <f ca="1">IF(BZ$4="",0,IF((SUM($W$172:BZ$172)-SUM($W$374:BZ$374))&lt;=0,-(SUM($W$172:BZ$172)-SUM($W$374:BZ$374)),0))</f>
        <v>0</v>
      </c>
      <c r="CA419" s="5">
        <f ca="1">IF(CA$4="",0,IF((SUM($W$172:CA$172)-SUM($W$374:CA$374))&lt;=0,-(SUM($W$172:CA$172)-SUM($W$374:CA$374)),0))</f>
        <v>0</v>
      </c>
      <c r="CB419" s="5">
        <f ca="1">IF(CB$4="",0,IF((SUM($W$172:CB$172)-SUM($W$374:CB$374))&lt;=0,-(SUM($W$172:CB$172)-SUM($W$374:CB$374)),0))</f>
        <v>0</v>
      </c>
      <c r="CC419" s="5">
        <f ca="1">IF(CC$4="",0,IF((SUM($W$172:CC$172)-SUM($W$374:CC$374))&lt;=0,-(SUM($W$172:CC$172)-SUM($W$374:CC$374)),0))</f>
        <v>0</v>
      </c>
      <c r="CD419" s="5">
        <f ca="1">IF(CD$4="",0,IF((SUM($W$172:CD$172)-SUM($W$374:CD$374))&lt;=0,-(SUM($W$172:CD$172)-SUM($W$374:CD$374)),0))</f>
        <v>0</v>
      </c>
      <c r="CE419" s="5">
        <f ca="1">IF(CE$4="",0,IF((SUM($W$172:CE$172)-SUM($W$374:CE$374))&lt;=0,-(SUM($W$172:CE$172)-SUM($W$374:CE$374)),0))</f>
        <v>0</v>
      </c>
      <c r="CF419" s="5">
        <f ca="1">IF(CF$4="",0,IF((SUM($W$172:CF$172)-SUM($W$374:CF$374))&lt;=0,-(SUM($W$172:CF$172)-SUM($W$374:CF$374)),0))</f>
        <v>0</v>
      </c>
    </row>
    <row r="420" spans="2:84" x14ac:dyDescent="0.3">
      <c r="B420" s="13">
        <f>ROW()</f>
        <v>420</v>
      </c>
      <c r="H420" s="1" t="str">
        <f t="shared" si="571"/>
        <v>Операционный баланс</v>
      </c>
      <c r="I420" s="1" t="str">
        <f t="shared" si="572"/>
        <v>АКТИВЫ</v>
      </c>
      <c r="J420" s="1" t="s">
        <v>179</v>
      </c>
      <c r="M420" s="53" t="s">
        <v>18</v>
      </c>
      <c r="U420" s="5">
        <f t="shared" ca="1" si="569"/>
        <v>0</v>
      </c>
      <c r="X420" s="5">
        <f ca="1">IF(X$4="",0,IF((SUM($W$233:X$233)-SUM($W$390:X$390))&lt;=0,-(SUM($W$233:X$233)-SUM($W$390:X$390)),0))</f>
        <v>46000</v>
      </c>
      <c r="Y420" s="5">
        <f ca="1">IF(Y$4="",0,IF((SUM($W$233:Y$233)-SUM($W$390:Y$390))&lt;=0,-(SUM($W$233:Y$233)-SUM($W$390:Y$390)),0))</f>
        <v>23000</v>
      </c>
      <c r="Z420" s="5">
        <f ca="1">IF(Z$4="",0,IF((SUM($W$233:Z$233)-SUM($W$390:Z$390))&lt;=0,-(SUM($W$233:Z$233)-SUM($W$390:Z$390)),0))</f>
        <v>0</v>
      </c>
      <c r="AA420" s="5">
        <f ca="1">IF(AA$4="",0,IF((SUM($W$233:AA$233)-SUM($W$390:AA$390))&lt;=0,-(SUM($W$233:AA$233)-SUM($W$390:AA$390)),0))</f>
        <v>46000</v>
      </c>
      <c r="AB420" s="5">
        <f ca="1">IF(AB$4="",0,IF((SUM($W$233:AB$233)-SUM($W$390:AB$390))&lt;=0,-(SUM($W$233:AB$233)-SUM($W$390:AB$390)),0))</f>
        <v>23000</v>
      </c>
      <c r="AC420" s="5">
        <f ca="1">IF(AC$4="",0,IF((SUM($W$233:AC$233)-SUM($W$390:AC$390))&lt;=0,-(SUM($W$233:AC$233)-SUM($W$390:AC$390)),0))</f>
        <v>0</v>
      </c>
      <c r="AD420" s="5">
        <f ca="1">IF(AD$4="",0,IF((SUM($W$233:AD$233)-SUM($W$390:AD$390))&lt;=0,-(SUM($W$233:AD$233)-SUM($W$390:AD$390)),0))</f>
        <v>46000</v>
      </c>
      <c r="AE420" s="5">
        <f ca="1">IF(AE$4="",0,IF((SUM($W$233:AE$233)-SUM($W$390:AE$390))&lt;=0,-(SUM($W$233:AE$233)-SUM($W$390:AE$390)),0))</f>
        <v>23000</v>
      </c>
      <c r="AF420" s="5">
        <f ca="1">IF(AF$4="",0,IF((SUM($W$233:AF$233)-SUM($W$390:AF$390))&lt;=0,-(SUM($W$233:AF$233)-SUM($W$390:AF$390)),0))</f>
        <v>0</v>
      </c>
      <c r="AG420" s="5">
        <f ca="1">IF(AG$4="",0,IF((SUM($W$233:AG$233)-SUM($W$390:AG$390))&lt;=0,-(SUM($W$233:AG$233)-SUM($W$390:AG$390)),0))</f>
        <v>46000</v>
      </c>
      <c r="AH420" s="5">
        <f ca="1">IF(AH$4="",0,IF((SUM($W$233:AH$233)-SUM($W$390:AH$390))&lt;=0,-(SUM($W$233:AH$233)-SUM($W$390:AH$390)),0))</f>
        <v>23000</v>
      </c>
      <c r="AI420" s="5">
        <f ca="1">IF(AI$4="",0,IF((SUM($W$233:AI$233)-SUM($W$390:AI$390))&lt;=0,-(SUM($W$233:AI$233)-SUM($W$390:AI$390)),0))</f>
        <v>0</v>
      </c>
      <c r="AJ420" s="5">
        <f ca="1">IF(AJ$4="",0,IF((SUM($W$233:AJ$233)-SUM($W$390:AJ$390))&lt;=0,-(SUM($W$233:AJ$233)-SUM($W$390:AJ$390)),0))</f>
        <v>48300</v>
      </c>
      <c r="AK420" s="5">
        <f ca="1">IF(AK$4="",0,IF((SUM($W$233:AK$233)-SUM($W$390:AK$390))&lt;=0,-(SUM($W$233:AK$233)-SUM($W$390:AK$390)),0))</f>
        <v>24150</v>
      </c>
      <c r="AL420" s="5">
        <f ca="1">IF(AL$4="",0,IF((SUM($W$233:AL$233)-SUM($W$390:AL$390))&lt;=0,-(SUM($W$233:AL$233)-SUM($W$390:AL$390)),0))</f>
        <v>0</v>
      </c>
      <c r="AM420" s="5">
        <f ca="1">IF(AM$4="",0,IF((SUM($W$233:AM$233)-SUM($W$390:AM$390))&lt;=0,-(SUM($W$233:AM$233)-SUM($W$390:AM$390)),0))</f>
        <v>48300</v>
      </c>
      <c r="AN420" s="5">
        <f ca="1">IF(AN$4="",0,IF((SUM($W$233:AN$233)-SUM($W$390:AN$390))&lt;=0,-(SUM($W$233:AN$233)-SUM($W$390:AN$390)),0))</f>
        <v>24150</v>
      </c>
      <c r="AO420" s="5">
        <f ca="1">IF(AO$4="",0,IF((SUM($W$233:AO$233)-SUM($W$390:AO$390))&lt;=0,-(SUM($W$233:AO$233)-SUM($W$390:AO$390)),0))</f>
        <v>0</v>
      </c>
      <c r="AP420" s="5">
        <f ca="1">IF(AP$4="",0,IF((SUM($W$233:AP$233)-SUM($W$390:AP$390))&lt;=0,-(SUM($W$233:AP$233)-SUM($W$390:AP$390)),0))</f>
        <v>48300</v>
      </c>
      <c r="AQ420" s="5">
        <f ca="1">IF(AQ$4="",0,IF((SUM($W$233:AQ$233)-SUM($W$390:AQ$390))&lt;=0,-(SUM($W$233:AQ$233)-SUM($W$390:AQ$390)),0))</f>
        <v>24150</v>
      </c>
      <c r="AR420" s="5">
        <f ca="1">IF(AR$4="",0,IF((SUM($W$233:AR$233)-SUM($W$390:AR$390))&lt;=0,-(SUM($W$233:AR$233)-SUM($W$390:AR$390)),0))</f>
        <v>0</v>
      </c>
      <c r="AS420" s="5">
        <f ca="1">IF(AS$4="",0,IF((SUM($W$233:AS$233)-SUM($W$390:AS$390))&lt;=0,-(SUM($W$233:AS$233)-SUM($W$390:AS$390)),0))</f>
        <v>48300</v>
      </c>
      <c r="AT420" s="5">
        <f ca="1">IF(AT$4="",0,IF((SUM($W$233:AT$233)-SUM($W$390:AT$390))&lt;=0,-(SUM($W$233:AT$233)-SUM($W$390:AT$390)),0))</f>
        <v>24150</v>
      </c>
      <c r="AU420" s="5">
        <f ca="1">IF(AU$4="",0,IF((SUM($W$233:AU$233)-SUM($W$390:AU$390))&lt;=0,-(SUM($W$233:AU$233)-SUM($W$390:AU$390)),0))</f>
        <v>0</v>
      </c>
      <c r="AV420" s="5">
        <f ca="1">IF(AV$4="",0,IF((SUM($W$233:AV$233)-SUM($W$390:AV$390))&lt;=0,-(SUM($W$233:AV$233)-SUM($W$390:AV$390)),0))</f>
        <v>50715</v>
      </c>
      <c r="AW420" s="5">
        <f ca="1">IF(AW$4="",0,IF((SUM($W$233:AW$233)-SUM($W$390:AW$390))&lt;=0,-(SUM($W$233:AW$233)-SUM($W$390:AW$390)),0))</f>
        <v>25357.5</v>
      </c>
      <c r="AX420" s="5">
        <f ca="1">IF(AX$4="",0,IF((SUM($W$233:AX$233)-SUM($W$390:AX$390))&lt;=0,-(SUM($W$233:AX$233)-SUM($W$390:AX$390)),0))</f>
        <v>0</v>
      </c>
      <c r="AY420" s="5">
        <f ca="1">IF(AY$4="",0,IF((SUM($W$233:AY$233)-SUM($W$390:AY$390))&lt;=0,-(SUM($W$233:AY$233)-SUM($W$390:AY$390)),0))</f>
        <v>50715</v>
      </c>
      <c r="AZ420" s="5">
        <f ca="1">IF(AZ$4="",0,IF((SUM($W$233:AZ$233)-SUM($W$390:AZ$390))&lt;=0,-(SUM($W$233:AZ$233)-SUM($W$390:AZ$390)),0))</f>
        <v>25357.5</v>
      </c>
      <c r="BA420" s="5">
        <f ca="1">IF(BA$4="",0,IF((SUM($W$233:BA$233)-SUM($W$390:BA$390))&lt;=0,-(SUM($W$233:BA$233)-SUM($W$390:BA$390)),0))</f>
        <v>0</v>
      </c>
      <c r="BB420" s="5">
        <f ca="1">IF(BB$4="",0,IF((SUM($W$233:BB$233)-SUM($W$390:BB$390))&lt;=0,-(SUM($W$233:BB$233)-SUM($W$390:BB$390)),0))</f>
        <v>50715</v>
      </c>
      <c r="BC420" s="5">
        <f ca="1">IF(BC$4="",0,IF((SUM($W$233:BC$233)-SUM($W$390:BC$390))&lt;=0,-(SUM($W$233:BC$233)-SUM($W$390:BC$390)),0))</f>
        <v>25357.5</v>
      </c>
      <c r="BD420" s="5">
        <f ca="1">IF(BD$4="",0,IF((SUM($W$233:BD$233)-SUM($W$390:BD$390))&lt;=0,-(SUM($W$233:BD$233)-SUM($W$390:BD$390)),0))</f>
        <v>0</v>
      </c>
      <c r="BE420" s="5">
        <f ca="1">IF(BE$4="",0,IF((SUM($W$233:BE$233)-SUM($W$390:BE$390))&lt;=0,-(SUM($W$233:BE$233)-SUM($W$390:BE$390)),0))</f>
        <v>50715</v>
      </c>
      <c r="BF420" s="5">
        <f ca="1">IF(BF$4="",0,IF((SUM($W$233:BF$233)-SUM($W$390:BF$390))&lt;=0,-(SUM($W$233:BF$233)-SUM($W$390:BF$390)),0))</f>
        <v>25357.5</v>
      </c>
      <c r="BG420" s="5">
        <f ca="1">IF(BG$4="",0,IF((SUM($W$233:BG$233)-SUM($W$390:BG$390))&lt;=0,-(SUM($W$233:BG$233)-SUM($W$390:BG$390)),0))</f>
        <v>0</v>
      </c>
      <c r="BH420" s="5">
        <f ca="1">IF(BH$4="",0,IF((SUM($W$233:BH$233)-SUM($W$390:BH$390))&lt;=0,-(SUM($W$233:BH$233)-SUM($W$390:BH$390)),0))</f>
        <v>53250.75</v>
      </c>
      <c r="BI420" s="5">
        <f ca="1">IF(BI$4="",0,IF((SUM($W$233:BI$233)-SUM($W$390:BI$390))&lt;=0,-(SUM($W$233:BI$233)-SUM($W$390:BI$390)),0))</f>
        <v>26625.375</v>
      </c>
      <c r="BJ420" s="5">
        <f ca="1">IF(BJ$4="",0,IF((SUM($W$233:BJ$233)-SUM($W$390:BJ$390))&lt;=0,-(SUM($W$233:BJ$233)-SUM($W$390:BJ$390)),0))</f>
        <v>0</v>
      </c>
      <c r="BK420" s="5">
        <f ca="1">IF(BK$4="",0,IF((SUM($W$233:BK$233)-SUM($W$390:BK$390))&lt;=0,-(SUM($W$233:BK$233)-SUM($W$390:BK$390)),0))</f>
        <v>53250.75</v>
      </c>
      <c r="BL420" s="5">
        <f ca="1">IF(BL$4="",0,IF((SUM($W$233:BL$233)-SUM($W$390:BL$390))&lt;=0,-(SUM($W$233:BL$233)-SUM($W$390:BL$390)),0))</f>
        <v>26625.375</v>
      </c>
      <c r="BM420" s="5">
        <f ca="1">IF(BM$4="",0,IF((SUM($W$233:BM$233)-SUM($W$390:BM$390))&lt;=0,-(SUM($W$233:BM$233)-SUM($W$390:BM$390)),0))</f>
        <v>0</v>
      </c>
      <c r="BN420" s="5">
        <f ca="1">IF(BN$4="",0,IF((SUM($W$233:BN$233)-SUM($W$390:BN$390))&lt;=0,-(SUM($W$233:BN$233)-SUM($W$390:BN$390)),0))</f>
        <v>53250.75</v>
      </c>
      <c r="BO420" s="5">
        <f ca="1">IF(BO$4="",0,IF((SUM($W$233:BO$233)-SUM($W$390:BO$390))&lt;=0,-(SUM($W$233:BO$233)-SUM($W$390:BO$390)),0))</f>
        <v>26625.375</v>
      </c>
      <c r="BP420" s="5">
        <f ca="1">IF(BP$4="",0,IF((SUM($W$233:BP$233)-SUM($W$390:BP$390))&lt;=0,-(SUM($W$233:BP$233)-SUM($W$390:BP$390)),0))</f>
        <v>0</v>
      </c>
      <c r="BQ420" s="5">
        <f ca="1">IF(BQ$4="",0,IF((SUM($W$233:BQ$233)-SUM($W$390:BQ$390))&lt;=0,-(SUM($W$233:BQ$233)-SUM($W$390:BQ$390)),0))</f>
        <v>53250.75</v>
      </c>
      <c r="BR420" s="5">
        <f ca="1">IF(BR$4="",0,IF((SUM($W$233:BR$233)-SUM($W$390:BR$390))&lt;=0,-(SUM($W$233:BR$233)-SUM($W$390:BR$390)),0))</f>
        <v>26625.375</v>
      </c>
      <c r="BS420" s="5">
        <f ca="1">IF(BS$4="",0,IF((SUM($W$233:BS$233)-SUM($W$390:BS$390))&lt;=0,-(SUM($W$233:BS$233)-SUM($W$390:BS$390)),0))</f>
        <v>0</v>
      </c>
      <c r="BT420" s="5">
        <f ca="1">IF(BT$4="",0,IF((SUM($W$233:BT$233)-SUM($W$390:BT$390))&lt;=0,-(SUM($W$233:BT$233)-SUM($W$390:BT$390)),0))</f>
        <v>55913.287499997765</v>
      </c>
      <c r="BU420" s="5">
        <f ca="1">IF(BU$4="",0,IF((SUM($W$233:BU$233)-SUM($W$390:BU$390))&lt;=0,-(SUM($W$233:BU$233)-SUM($W$390:BU$390)),0))</f>
        <v>27956.64374999702</v>
      </c>
      <c r="BV420" s="5">
        <f ca="1">IF(BV$4="",0,IF((SUM($W$233:BV$233)-SUM($W$390:BV$390))&lt;=0,-(SUM($W$233:BV$233)-SUM($W$390:BV$390)),0))</f>
        <v>0</v>
      </c>
      <c r="BW420" s="5">
        <f ca="1">IF(BW$4="",0,IF((SUM($W$233:BW$233)-SUM($W$390:BW$390))&lt;=0,-(SUM($W$233:BW$233)-SUM($W$390:BW$390)),0))</f>
        <v>55913.28749999404</v>
      </c>
      <c r="BX420" s="5">
        <f ca="1">IF(BX$4="",0,IF((SUM($W$233:BX$233)-SUM($W$390:BX$390))&lt;=0,-(SUM($W$233:BX$233)-SUM($W$390:BX$390)),0))</f>
        <v>27956.643749993294</v>
      </c>
      <c r="BY420" s="5">
        <f ca="1">IF(BY$4="",0,IF((SUM($W$233:BY$233)-SUM($W$390:BY$390))&lt;=0,-(SUM($W$233:BY$233)-SUM($W$390:BY$390)),0))</f>
        <v>0</v>
      </c>
      <c r="BZ420" s="5">
        <f ca="1">IF(BZ$4="",0,IF((SUM($W$233:BZ$233)-SUM($W$390:BZ$390))&lt;=0,-(SUM($W$233:BZ$233)-SUM($W$390:BZ$390)),0))</f>
        <v>55913.287499990314</v>
      </c>
      <c r="CA420" s="5">
        <f ca="1">IF(CA$4="",0,IF((SUM($W$233:CA$233)-SUM($W$390:CA$390))&lt;=0,-(SUM($W$233:CA$233)-SUM($W$390:CA$390)),0))</f>
        <v>27956.643749989569</v>
      </c>
      <c r="CB420" s="5">
        <f ca="1">IF(CB$4="",0,IF((SUM($W$233:CB$233)-SUM($W$390:CB$390))&lt;=0,-(SUM($W$233:CB$233)-SUM($W$390:CB$390)),0))</f>
        <v>0</v>
      </c>
      <c r="CC420" s="5">
        <f ca="1">IF(CC$4="",0,IF((SUM($W$233:CC$233)-SUM($W$390:CC$390))&lt;=0,-(SUM($W$233:CC$233)-SUM($W$390:CC$390)),0))</f>
        <v>55913.287499986589</v>
      </c>
      <c r="CD420" s="5">
        <f ca="1">IF(CD$4="",0,IF((SUM($W$233:CD$233)-SUM($W$390:CD$390))&lt;=0,-(SUM($W$233:CD$233)-SUM($W$390:CD$390)),0))</f>
        <v>27956.643749985844</v>
      </c>
      <c r="CE420" s="5">
        <f ca="1">IF(CE$4="",0,IF((SUM($W$233:CE$233)-SUM($W$390:CE$390))&lt;=0,-(SUM($W$233:CE$233)-SUM($W$390:CE$390)),0))</f>
        <v>0</v>
      </c>
      <c r="CF420" s="5">
        <f ca="1">IF(CF$4="",0,IF((SUM($W$233:CF$233)-SUM($W$390:CF$390))&lt;=0,-(SUM($W$233:CF$233)-SUM($W$390:CF$390)),0))</f>
        <v>0</v>
      </c>
    </row>
    <row r="421" spans="2:84" x14ac:dyDescent="0.3">
      <c r="B421" s="13">
        <f>ROW()</f>
        <v>421</v>
      </c>
      <c r="H421" s="1" t="str">
        <f t="shared" ref="H421:H432" si="573">$H$414</f>
        <v>Операционный баланс</v>
      </c>
      <c r="I421" s="1" t="str">
        <f>$I$415</f>
        <v>АКТИВЫ</v>
      </c>
      <c r="J421" s="1" t="s">
        <v>148</v>
      </c>
      <c r="M421" s="53" t="s">
        <v>18</v>
      </c>
      <c r="U421" s="5">
        <f t="shared" ca="1" si="569"/>
        <v>0</v>
      </c>
      <c r="X421" s="5">
        <f ca="1">IF(X$4="",0,IF((SUM($W$73:X$73)-SUM($W$344:X$344))&gt;0,SUM($W$73:X$73)-SUM($W$344:X$344),0))</f>
        <v>0</v>
      </c>
      <c r="Y421" s="5">
        <f ca="1">IF(Y$4="",0,IF((SUM($W$73:Y$73)-SUM($W$344:Y$344))&gt;0,SUM($W$73:Y$73)-SUM($W$344:Y$344),0))</f>
        <v>0</v>
      </c>
      <c r="Z421" s="5">
        <f ca="1">IF(Z$4="",0,IF((SUM($W$73:Z$73)-SUM($W$344:Z$344))&gt;0,SUM($W$73:Z$73)-SUM($W$344:Z$344),0))</f>
        <v>0</v>
      </c>
      <c r="AA421" s="5">
        <f ca="1">IF(AA$4="",0,IF((SUM($W$73:AA$73)-SUM($W$344:AA$344))&gt;0,SUM($W$73:AA$73)-SUM($W$344:AA$344),0))</f>
        <v>0</v>
      </c>
      <c r="AB421" s="5">
        <f ca="1">IF(AB$4="",0,IF((SUM($W$73:AB$73)-SUM($W$344:AB$344))&gt;0,SUM($W$73:AB$73)-SUM($W$344:AB$344),0))</f>
        <v>0</v>
      </c>
      <c r="AC421" s="5">
        <f ca="1">IF(AC$4="",0,IF((SUM($W$73:AC$73)-SUM($W$344:AC$344))&gt;0,SUM($W$73:AC$73)-SUM($W$344:AC$344),0))</f>
        <v>0</v>
      </c>
      <c r="AD421" s="5">
        <f ca="1">IF(AD$4="",0,IF((SUM($W$73:AD$73)-SUM($W$344:AD$344))&gt;0,SUM($W$73:AD$73)-SUM($W$344:AD$344),0))</f>
        <v>0</v>
      </c>
      <c r="AE421" s="5">
        <f ca="1">IF(AE$4="",0,IF((SUM($W$73:AE$73)-SUM($W$344:AE$344))&gt;0,SUM($W$73:AE$73)-SUM($W$344:AE$344),0))</f>
        <v>0</v>
      </c>
      <c r="AF421" s="5">
        <f ca="1">IF(AF$4="",0,IF((SUM($W$73:AF$73)-SUM($W$344:AF$344))&gt;0,SUM($W$73:AF$73)-SUM($W$344:AF$344),0))</f>
        <v>0</v>
      </c>
      <c r="AG421" s="5">
        <f ca="1">IF(AG$4="",0,IF((SUM($W$73:AG$73)-SUM($W$344:AG$344))&gt;0,SUM($W$73:AG$73)-SUM($W$344:AG$344),0))</f>
        <v>0</v>
      </c>
      <c r="AH421" s="5">
        <f ca="1">IF(AH$4="",0,IF((SUM($W$73:AH$73)-SUM($W$344:AH$344))&gt;0,SUM($W$73:AH$73)-SUM($W$344:AH$344),0))</f>
        <v>0</v>
      </c>
      <c r="AI421" s="5">
        <f ca="1">IF(AI$4="",0,IF((SUM($W$73:AI$73)-SUM($W$344:AI$344))&gt;0,SUM($W$73:AI$73)-SUM($W$344:AI$344),0))</f>
        <v>0</v>
      </c>
      <c r="AJ421" s="5">
        <f ca="1">IF(AJ$4="",0,IF((SUM($W$73:AJ$73)-SUM($W$344:AJ$344))&gt;0,SUM($W$73:AJ$73)-SUM($W$344:AJ$344),0))</f>
        <v>0</v>
      </c>
      <c r="AK421" s="5">
        <f ca="1">IF(AK$4="",0,IF((SUM($W$73:AK$73)-SUM($W$344:AK$344))&gt;0,SUM($W$73:AK$73)-SUM($W$344:AK$344),0))</f>
        <v>0</v>
      </c>
      <c r="AL421" s="5">
        <f ca="1">IF(AL$4="",0,IF((SUM($W$73:AL$73)-SUM($W$344:AL$344))&gt;0,SUM($W$73:AL$73)-SUM($W$344:AL$344),0))</f>
        <v>0</v>
      </c>
      <c r="AM421" s="5">
        <f ca="1">IF(AM$4="",0,IF((SUM($W$73:AM$73)-SUM($W$344:AM$344))&gt;0,SUM($W$73:AM$73)-SUM($W$344:AM$344),0))</f>
        <v>0</v>
      </c>
      <c r="AN421" s="5">
        <f ca="1">IF(AN$4="",0,IF((SUM($W$73:AN$73)-SUM($W$344:AN$344))&gt;0,SUM($W$73:AN$73)-SUM($W$344:AN$344),0))</f>
        <v>0</v>
      </c>
      <c r="AO421" s="5">
        <f ca="1">IF(AO$4="",0,IF((SUM($W$73:AO$73)-SUM($W$344:AO$344))&gt;0,SUM($W$73:AO$73)-SUM($W$344:AO$344),0))</f>
        <v>0</v>
      </c>
      <c r="AP421" s="5">
        <f ca="1">IF(AP$4="",0,IF((SUM($W$73:AP$73)-SUM($W$344:AP$344))&gt;0,SUM($W$73:AP$73)-SUM($W$344:AP$344),0))</f>
        <v>0</v>
      </c>
      <c r="AQ421" s="5">
        <f ca="1">IF(AQ$4="",0,IF((SUM($W$73:AQ$73)-SUM($W$344:AQ$344))&gt;0,SUM($W$73:AQ$73)-SUM($W$344:AQ$344),0))</f>
        <v>0</v>
      </c>
      <c r="AR421" s="5">
        <f ca="1">IF(AR$4="",0,IF((SUM($W$73:AR$73)-SUM($W$344:AR$344))&gt;0,SUM($W$73:AR$73)-SUM($W$344:AR$344),0))</f>
        <v>0</v>
      </c>
      <c r="AS421" s="5">
        <f ca="1">IF(AS$4="",0,IF((SUM($W$73:AS$73)-SUM($W$344:AS$344))&gt;0,SUM($W$73:AS$73)-SUM($W$344:AS$344),0))</f>
        <v>0</v>
      </c>
      <c r="AT421" s="5">
        <f ca="1">IF(AT$4="",0,IF((SUM($W$73:AT$73)-SUM($W$344:AT$344))&gt;0,SUM($W$73:AT$73)-SUM($W$344:AT$344),0))</f>
        <v>0</v>
      </c>
      <c r="AU421" s="5">
        <f ca="1">IF(AU$4="",0,IF((SUM($W$73:AU$73)-SUM($W$344:AU$344))&gt;0,SUM($W$73:AU$73)-SUM($W$344:AU$344),0))</f>
        <v>0</v>
      </c>
      <c r="AV421" s="5">
        <f ca="1">IF(AV$4="",0,IF((SUM($W$73:AV$73)-SUM($W$344:AV$344))&gt;0,SUM($W$73:AV$73)-SUM($W$344:AV$344),0))</f>
        <v>0</v>
      </c>
      <c r="AW421" s="5">
        <f ca="1">IF(AW$4="",0,IF((SUM($W$73:AW$73)-SUM($W$344:AW$344))&gt;0,SUM($W$73:AW$73)-SUM($W$344:AW$344),0))</f>
        <v>0</v>
      </c>
      <c r="AX421" s="5">
        <f ca="1">IF(AX$4="",0,IF((SUM($W$73:AX$73)-SUM($W$344:AX$344))&gt;0,SUM($W$73:AX$73)-SUM($W$344:AX$344),0))</f>
        <v>0</v>
      </c>
      <c r="AY421" s="5">
        <f ca="1">IF(AY$4="",0,IF((SUM($W$73:AY$73)-SUM($W$344:AY$344))&gt;0,SUM($W$73:AY$73)-SUM($W$344:AY$344),0))</f>
        <v>0</v>
      </c>
      <c r="AZ421" s="5">
        <f ca="1">IF(AZ$4="",0,IF((SUM($W$73:AZ$73)-SUM($W$344:AZ$344))&gt;0,SUM($W$73:AZ$73)-SUM($W$344:AZ$344),0))</f>
        <v>0</v>
      </c>
      <c r="BA421" s="5">
        <f ca="1">IF(BA$4="",0,IF((SUM($W$73:BA$73)-SUM($W$344:BA$344))&gt;0,SUM($W$73:BA$73)-SUM($W$344:BA$344),0))</f>
        <v>0</v>
      </c>
      <c r="BB421" s="5">
        <f ca="1">IF(BB$4="",0,IF((SUM($W$73:BB$73)-SUM($W$344:BB$344))&gt;0,SUM($W$73:BB$73)-SUM($W$344:BB$344),0))</f>
        <v>0</v>
      </c>
      <c r="BC421" s="5">
        <f ca="1">IF(BC$4="",0,IF((SUM($W$73:BC$73)-SUM($W$344:BC$344))&gt;0,SUM($W$73:BC$73)-SUM($W$344:BC$344),0))</f>
        <v>0</v>
      </c>
      <c r="BD421" s="5">
        <f ca="1">IF(BD$4="",0,IF((SUM($W$73:BD$73)-SUM($W$344:BD$344))&gt;0,SUM($W$73:BD$73)-SUM($W$344:BD$344),0))</f>
        <v>0</v>
      </c>
      <c r="BE421" s="5">
        <f ca="1">IF(BE$4="",0,IF((SUM($W$73:BE$73)-SUM($W$344:BE$344))&gt;0,SUM($W$73:BE$73)-SUM($W$344:BE$344),0))</f>
        <v>0</v>
      </c>
      <c r="BF421" s="5">
        <f ca="1">IF(BF$4="",0,IF((SUM($W$73:BF$73)-SUM($W$344:BF$344))&gt;0,SUM($W$73:BF$73)-SUM($W$344:BF$344),0))</f>
        <v>0</v>
      </c>
      <c r="BG421" s="5">
        <f ca="1">IF(BG$4="",0,IF((SUM($W$73:BG$73)-SUM($W$344:BG$344))&gt;0,SUM($W$73:BG$73)-SUM($W$344:BG$344),0))</f>
        <v>0</v>
      </c>
      <c r="BH421" s="5">
        <f ca="1">IF(BH$4="",0,IF((SUM($W$73:BH$73)-SUM($W$344:BH$344))&gt;0,SUM($W$73:BH$73)-SUM($W$344:BH$344),0))</f>
        <v>0</v>
      </c>
      <c r="BI421" s="5">
        <f ca="1">IF(BI$4="",0,IF((SUM($W$73:BI$73)-SUM($W$344:BI$344))&gt;0,SUM($W$73:BI$73)-SUM($W$344:BI$344),0))</f>
        <v>0</v>
      </c>
      <c r="BJ421" s="5">
        <f ca="1">IF(BJ$4="",0,IF((SUM($W$73:BJ$73)-SUM($W$344:BJ$344))&gt;0,SUM($W$73:BJ$73)-SUM($W$344:BJ$344),0))</f>
        <v>0</v>
      </c>
      <c r="BK421" s="5">
        <f ca="1">IF(BK$4="",0,IF((SUM($W$73:BK$73)-SUM($W$344:BK$344))&gt;0,SUM($W$73:BK$73)-SUM($W$344:BK$344),0))</f>
        <v>0</v>
      </c>
      <c r="BL421" s="5">
        <f ca="1">IF(BL$4="",0,IF((SUM($W$73:BL$73)-SUM($W$344:BL$344))&gt;0,SUM($W$73:BL$73)-SUM($W$344:BL$344),0))</f>
        <v>0</v>
      </c>
      <c r="BM421" s="5">
        <f ca="1">IF(BM$4="",0,IF((SUM($W$73:BM$73)-SUM($W$344:BM$344))&gt;0,SUM($W$73:BM$73)-SUM($W$344:BM$344),0))</f>
        <v>0</v>
      </c>
      <c r="BN421" s="5">
        <f ca="1">IF(BN$4="",0,IF((SUM($W$73:BN$73)-SUM($W$344:BN$344))&gt;0,SUM($W$73:BN$73)-SUM($W$344:BN$344),0))</f>
        <v>0</v>
      </c>
      <c r="BO421" s="5">
        <f ca="1">IF(BO$4="",0,IF((SUM($W$73:BO$73)-SUM($W$344:BO$344))&gt;0,SUM($W$73:BO$73)-SUM($W$344:BO$344),0))</f>
        <v>0</v>
      </c>
      <c r="BP421" s="5">
        <f ca="1">IF(BP$4="",0,IF((SUM($W$73:BP$73)-SUM($W$344:BP$344))&gt;0,SUM($W$73:BP$73)-SUM($W$344:BP$344),0))</f>
        <v>0</v>
      </c>
      <c r="BQ421" s="5">
        <f ca="1">IF(BQ$4="",0,IF((SUM($W$73:BQ$73)-SUM($W$344:BQ$344))&gt;0,SUM($W$73:BQ$73)-SUM($W$344:BQ$344),0))</f>
        <v>0</v>
      </c>
      <c r="BR421" s="5">
        <f ca="1">IF(BR$4="",0,IF((SUM($W$73:BR$73)-SUM($W$344:BR$344))&gt;0,SUM($W$73:BR$73)-SUM($W$344:BR$344),0))</f>
        <v>0</v>
      </c>
      <c r="BS421" s="5">
        <f ca="1">IF(BS$4="",0,IF((SUM($W$73:BS$73)-SUM($W$344:BS$344))&gt;0,SUM($W$73:BS$73)-SUM($W$344:BS$344),0))</f>
        <v>0</v>
      </c>
      <c r="BT421" s="5">
        <f ca="1">IF(BT$4="",0,IF((SUM($W$73:BT$73)-SUM($W$344:BT$344))&gt;0,SUM($W$73:BT$73)-SUM($W$344:BT$344),0))</f>
        <v>0</v>
      </c>
      <c r="BU421" s="5">
        <f ca="1">IF(BU$4="",0,IF((SUM($W$73:BU$73)-SUM($W$344:BU$344))&gt;0,SUM($W$73:BU$73)-SUM($W$344:BU$344),0))</f>
        <v>0</v>
      </c>
      <c r="BV421" s="5">
        <f ca="1">IF(BV$4="",0,IF((SUM($W$73:BV$73)-SUM($W$344:BV$344))&gt;0,SUM($W$73:BV$73)-SUM($W$344:BV$344),0))</f>
        <v>0</v>
      </c>
      <c r="BW421" s="5">
        <f ca="1">IF(BW$4="",0,IF((SUM($W$73:BW$73)-SUM($W$344:BW$344))&gt;0,SUM($W$73:BW$73)-SUM($W$344:BW$344),0))</f>
        <v>0</v>
      </c>
      <c r="BX421" s="5">
        <f ca="1">IF(BX$4="",0,IF((SUM($W$73:BX$73)-SUM($W$344:BX$344))&gt;0,SUM($W$73:BX$73)-SUM($W$344:BX$344),0))</f>
        <v>0</v>
      </c>
      <c r="BY421" s="5">
        <f ca="1">IF(BY$4="",0,IF((SUM($W$73:BY$73)-SUM($W$344:BY$344))&gt;0,SUM($W$73:BY$73)-SUM($W$344:BY$344),0))</f>
        <v>0</v>
      </c>
      <c r="BZ421" s="5">
        <f ca="1">IF(BZ$4="",0,IF((SUM($W$73:BZ$73)-SUM($W$344:BZ$344))&gt;0,SUM($W$73:BZ$73)-SUM($W$344:BZ$344),0))</f>
        <v>0</v>
      </c>
      <c r="CA421" s="5">
        <f ca="1">IF(CA$4="",0,IF((SUM($W$73:CA$73)-SUM($W$344:CA$344))&gt;0,SUM($W$73:CA$73)-SUM($W$344:CA$344),0))</f>
        <v>0</v>
      </c>
      <c r="CB421" s="5">
        <f ca="1">IF(CB$4="",0,IF((SUM($W$73:CB$73)-SUM($W$344:CB$344))&gt;0,SUM($W$73:CB$73)-SUM($W$344:CB$344),0))</f>
        <v>0</v>
      </c>
      <c r="CC421" s="5">
        <f ca="1">IF(CC$4="",0,IF((SUM($W$73:CC$73)-SUM($W$344:CC$344))&gt;0,SUM($W$73:CC$73)-SUM($W$344:CC$344),0))</f>
        <v>0</v>
      </c>
      <c r="CD421" s="5">
        <f ca="1">IF(CD$4="",0,IF((SUM($W$73:CD$73)-SUM($W$344:CD$344))&gt;0,SUM($W$73:CD$73)-SUM($W$344:CD$344),0))</f>
        <v>0</v>
      </c>
      <c r="CE421" s="5">
        <f ca="1">IF(CE$4="",0,IF((SUM($W$73:CE$73)-SUM($W$344:CE$344))&gt;0,SUM($W$73:CE$73)-SUM($W$344:CE$344),0))</f>
        <v>0</v>
      </c>
      <c r="CF421" s="5">
        <f ca="1">IF(CF$4="",0,IF((SUM($W$73:CF$73)-SUM($W$344:CF$344))&gt;0,SUM($W$73:CF$73)-SUM($W$344:CF$344),0))</f>
        <v>0</v>
      </c>
    </row>
    <row r="422" spans="2:84" x14ac:dyDescent="0.3">
      <c r="B422" s="13">
        <f>ROW()</f>
        <v>422</v>
      </c>
      <c r="H422" s="1" t="str">
        <f t="shared" si="573"/>
        <v>Операционный баланс</v>
      </c>
      <c r="I422" s="1" t="str">
        <f>$I$415</f>
        <v>АКТИВЫ</v>
      </c>
      <c r="J422" s="1" t="s">
        <v>146</v>
      </c>
      <c r="M422" s="53" t="s">
        <v>18</v>
      </c>
      <c r="U422" s="5">
        <f t="shared" ca="1" si="569"/>
        <v>327741.64876906574</v>
      </c>
      <c r="X422" s="5">
        <f ca="1">IF(X$4="",0,IF((SUM($W$325:X$325)-SUM($W$410:X$410))&lt;=0,-(SUM($W$325:X$325)-SUM($W$410:X$410)),0))</f>
        <v>0</v>
      </c>
      <c r="Y422" s="5">
        <f ca="1">IF(Y$4="",0,IF((SUM($W$325:Y$325)-SUM($W$410:Y$410))&lt;=0,-(SUM($W$325:Y$325)-SUM($W$410:Y$410)),0))</f>
        <v>0</v>
      </c>
      <c r="Z422" s="5">
        <f ca="1">IF(Z$4="",0,IF((SUM($W$325:Z$325)-SUM($W$410:Z$410))&lt;=0,-(SUM($W$325:Z$325)-SUM($W$410:Z$410)),0))</f>
        <v>0</v>
      </c>
      <c r="AA422" s="5">
        <f ca="1">IF(AA$4="",0,IF((SUM($W$325:AA$325)-SUM($W$410:AA$410))&lt;=0,-(SUM($W$325:AA$325)-SUM($W$410:AA$410)),0))</f>
        <v>0</v>
      </c>
      <c r="AB422" s="5">
        <f ca="1">IF(AB$4="",0,IF((SUM($W$325:AB$325)-SUM($W$410:AB$410))&lt;=0,-(SUM($W$325:AB$325)-SUM($W$410:AB$410)),0))</f>
        <v>0</v>
      </c>
      <c r="AC422" s="5">
        <f ca="1">IF(AC$4="",0,IF((SUM($W$325:AC$325)-SUM($W$410:AC$410))&lt;=0,-(SUM($W$325:AC$325)-SUM($W$410:AC$410)),0))</f>
        <v>0</v>
      </c>
      <c r="AD422" s="5">
        <f ca="1">IF(AD$4="",0,IF((SUM($W$325:AD$325)-SUM($W$410:AD$410))&lt;=0,-(SUM($W$325:AD$325)-SUM($W$410:AD$410)),0))</f>
        <v>0</v>
      </c>
      <c r="AE422" s="5">
        <f ca="1">IF(AE$4="",0,IF((SUM($W$325:AE$325)-SUM($W$410:AE$410))&lt;=0,-(SUM($W$325:AE$325)-SUM($W$410:AE$410)),0))</f>
        <v>0</v>
      </c>
      <c r="AF422" s="5">
        <f ca="1">IF(AF$4="",0,IF((SUM($W$325:AF$325)-SUM($W$410:AF$410))&lt;=0,-(SUM($W$325:AF$325)-SUM($W$410:AF$410)),0))</f>
        <v>0</v>
      </c>
      <c r="AG422" s="5">
        <f ca="1">IF(AG$4="",0,IF((SUM($W$325:AG$325)-SUM($W$410:AG$410))&lt;=0,-(SUM($W$325:AG$325)-SUM($W$410:AG$410)),0))</f>
        <v>0</v>
      </c>
      <c r="AH422" s="5">
        <f ca="1">IF(AH$4="",0,IF((SUM($W$325:AH$325)-SUM($W$410:AH$410))&lt;=0,-(SUM($W$325:AH$325)-SUM($W$410:AH$410)),0))</f>
        <v>0</v>
      </c>
      <c r="AI422" s="5">
        <f ca="1">IF(AI$4="",0,IF((SUM($W$325:AI$325)-SUM($W$410:AI$410))&lt;=0,-(SUM($W$325:AI$325)-SUM($W$410:AI$410)),0))</f>
        <v>0</v>
      </c>
      <c r="AJ422" s="5">
        <f ca="1">IF(AJ$4="",0,IF((SUM($W$325:AJ$325)-SUM($W$410:AJ$410))&lt;=0,-(SUM($W$325:AJ$325)-SUM($W$410:AJ$410)),0))</f>
        <v>0</v>
      </c>
      <c r="AK422" s="5">
        <f ca="1">IF(AK$4="",0,IF((SUM($W$325:AK$325)-SUM($W$410:AK$410))&lt;=0,-(SUM($W$325:AK$325)-SUM($W$410:AK$410)),0))</f>
        <v>0</v>
      </c>
      <c r="AL422" s="5">
        <f ca="1">IF(AL$4="",0,IF((SUM($W$325:AL$325)-SUM($W$410:AL$410))&lt;=0,-(SUM($W$325:AL$325)-SUM($W$410:AL$410)),0))</f>
        <v>0</v>
      </c>
      <c r="AM422" s="5">
        <f ca="1">IF(AM$4="",0,IF((SUM($W$325:AM$325)-SUM($W$410:AM$410))&lt;=0,-(SUM($W$325:AM$325)-SUM($W$410:AM$410)),0))</f>
        <v>108668.17126999982</v>
      </c>
      <c r="AN422" s="5">
        <f ca="1">IF(AN$4="",0,IF((SUM($W$325:AN$325)-SUM($W$410:AN$410))&lt;=0,-(SUM($W$325:AN$325)-SUM($W$410:AN$410)),0))</f>
        <v>110651.40317333257</v>
      </c>
      <c r="AO422" s="5">
        <f ca="1">IF(AO$4="",0,IF((SUM($W$325:AO$325)-SUM($W$410:AO$410))&lt;=0,-(SUM($W$325:AO$325)-SUM($W$410:AO$410)),0))</f>
        <v>5949.6957099991851</v>
      </c>
      <c r="AP422" s="5">
        <f ca="1">IF(AP$4="",0,IF((SUM($W$325:AP$325)-SUM($W$410:AP$410))&lt;=0,-(SUM($W$325:AP$325)-SUM($W$410:AP$410)),0))</f>
        <v>0</v>
      </c>
      <c r="AQ422" s="5">
        <f ca="1">IF(AQ$4="",0,IF((SUM($W$325:AQ$325)-SUM($W$410:AQ$410))&lt;=0,-(SUM($W$325:AQ$325)-SUM($W$410:AQ$410)),0))</f>
        <v>0</v>
      </c>
      <c r="AR422" s="5">
        <f ca="1">IF(AR$4="",0,IF((SUM($W$325:AR$325)-SUM($W$410:AR$410))&lt;=0,-(SUM($W$325:AR$325)-SUM($W$410:AR$410)),0))</f>
        <v>0</v>
      </c>
      <c r="AS422" s="5">
        <f ca="1">IF(AS$4="",0,IF((SUM($W$325:AS$325)-SUM($W$410:AS$410))&lt;=0,-(SUM($W$325:AS$325)-SUM($W$410:AS$410)),0))</f>
        <v>0</v>
      </c>
      <c r="AT422" s="5">
        <f ca="1">IF(AT$4="",0,IF((SUM($W$325:AT$325)-SUM($W$410:AT$410))&lt;=0,-(SUM($W$325:AT$325)-SUM($W$410:AT$410)),0))</f>
        <v>0</v>
      </c>
      <c r="AU422" s="5">
        <f ca="1">IF(AU$4="",0,IF((SUM($W$325:AU$325)-SUM($W$410:AU$410))&lt;=0,-(SUM($W$325:AU$325)-SUM($W$410:AU$410)),0))</f>
        <v>0</v>
      </c>
      <c r="AV422" s="5">
        <f ca="1">IF(AV$4="",0,IF((SUM($W$325:AV$325)-SUM($W$410:AV$410))&lt;=0,-(SUM($W$325:AV$325)-SUM($W$410:AV$410)),0))</f>
        <v>0</v>
      </c>
      <c r="AW422" s="5">
        <f ca="1">IF(AW$4="",0,IF((SUM($W$325:AW$325)-SUM($W$410:AW$410))&lt;=0,-(SUM($W$325:AW$325)-SUM($W$410:AW$410)),0))</f>
        <v>0</v>
      </c>
      <c r="AX422" s="5">
        <f ca="1">IF(AX$4="",0,IF((SUM($W$325:AX$325)-SUM($W$410:AX$410))&lt;=0,-(SUM($W$325:AX$325)-SUM($W$410:AX$410)),0))</f>
        <v>0</v>
      </c>
      <c r="AY422" s="5">
        <f ca="1">IF(AY$4="",0,IF((SUM($W$325:AY$325)-SUM($W$410:AY$410))&lt;=0,-(SUM($W$325:AY$325)-SUM($W$410:AY$410)),0))</f>
        <v>0</v>
      </c>
      <c r="AZ422" s="5">
        <f ca="1">IF(AZ$4="",0,IF((SUM($W$325:AZ$325)-SUM($W$410:AZ$410))&lt;=0,-(SUM($W$325:AZ$325)-SUM($W$410:AZ$410)),0))</f>
        <v>0</v>
      </c>
      <c r="BA422" s="5">
        <f ca="1">IF(BA$4="",0,IF((SUM($W$325:BA$325)-SUM($W$410:BA$410))&lt;=0,-(SUM($W$325:BA$325)-SUM($W$410:BA$410)),0))</f>
        <v>0</v>
      </c>
      <c r="BB422" s="5">
        <f ca="1">IF(BB$4="",0,IF((SUM($W$325:BB$325)-SUM($W$410:BB$410))&lt;=0,-(SUM($W$325:BB$325)-SUM($W$410:BB$410)),0))</f>
        <v>0</v>
      </c>
      <c r="BC422" s="5">
        <f ca="1">IF(BC$4="",0,IF((SUM($W$325:BC$325)-SUM($W$410:BC$410))&lt;=0,-(SUM($W$325:BC$325)-SUM($W$410:BC$410)),0))</f>
        <v>0</v>
      </c>
      <c r="BD422" s="5">
        <f ca="1">IF(BD$4="",0,IF((SUM($W$325:BD$325)-SUM($W$410:BD$410))&lt;=0,-(SUM($W$325:BD$325)-SUM($W$410:BD$410)),0))</f>
        <v>0</v>
      </c>
      <c r="BE422" s="5">
        <f ca="1">IF(BE$4="",0,IF((SUM($W$325:BE$325)-SUM($W$410:BE$410))&lt;=0,-(SUM($W$325:BE$325)-SUM($W$410:BE$410)),0))</f>
        <v>0</v>
      </c>
      <c r="BF422" s="5">
        <f ca="1">IF(BF$4="",0,IF((SUM($W$325:BF$325)-SUM($W$410:BF$410))&lt;=0,-(SUM($W$325:BF$325)-SUM($W$410:BF$410)),0))</f>
        <v>0</v>
      </c>
      <c r="BG422" s="5">
        <f ca="1">IF(BG$4="",0,IF((SUM($W$325:BG$325)-SUM($W$410:BG$410))&lt;=0,-(SUM($W$325:BG$325)-SUM($W$410:BG$410)),0))</f>
        <v>0</v>
      </c>
      <c r="BH422" s="5">
        <f ca="1">IF(BH$4="",0,IF((SUM($W$325:BH$325)-SUM($W$410:BH$410))&lt;=0,-(SUM($W$325:BH$325)-SUM($W$410:BH$410)),0))</f>
        <v>0</v>
      </c>
      <c r="BI422" s="5">
        <f ca="1">IF(BI$4="",0,IF((SUM($W$325:BI$325)-SUM($W$410:BI$410))&lt;=0,-(SUM($W$325:BI$325)-SUM($W$410:BI$410)),0))</f>
        <v>0</v>
      </c>
      <c r="BJ422" s="5">
        <f ca="1">IF(BJ$4="",0,IF((SUM($W$325:BJ$325)-SUM($W$410:BJ$410))&lt;=0,-(SUM($W$325:BJ$325)-SUM($W$410:BJ$410)),0))</f>
        <v>0</v>
      </c>
      <c r="BK422" s="5">
        <f ca="1">IF(BK$4="",0,IF((SUM($W$325:BK$325)-SUM($W$410:BK$410))&lt;=0,-(SUM($W$325:BK$325)-SUM($W$410:BK$410)),0))</f>
        <v>74097.327974680811</v>
      </c>
      <c r="BL422" s="5">
        <f ca="1">IF(BL$4="",0,IF((SUM($W$325:BL$325)-SUM($W$410:BL$410))&lt;=0,-(SUM($W$325:BL$325)-SUM($W$410:BL$410)),0))</f>
        <v>215815.22845016047</v>
      </c>
      <c r="BM422" s="5">
        <f ca="1">IF(BM$4="",0,IF((SUM($W$325:BM$325)-SUM($W$410:BM$410))&lt;=0,-(SUM($W$325:BM$325)-SUM($W$410:BM$410)),0))</f>
        <v>352362.9379594326</v>
      </c>
      <c r="BN422" s="5">
        <f ca="1">IF(BN$4="",0,IF((SUM($W$325:BN$325)-SUM($W$410:BN$410))&lt;=0,-(SUM($W$325:BN$325)-SUM($W$410:BN$410)),0))</f>
        <v>485318.10124013573</v>
      </c>
      <c r="BO422" s="5">
        <f ca="1">IF(BO$4="",0,IF((SUM($W$325:BO$325)-SUM($W$410:BO$410))&lt;=0,-(SUM($W$325:BO$325)-SUM($W$410:BO$410)),0))</f>
        <v>528517.81435567886</v>
      </c>
      <c r="BP422" s="5">
        <f ca="1">IF(BP$4="",0,IF((SUM($W$325:BP$325)-SUM($W$410:BP$410))&lt;=0,-(SUM($W$325:BP$325)-SUM($W$410:BP$410)),0))</f>
        <v>475404.37650260329</v>
      </c>
      <c r="BQ422" s="5">
        <f ca="1">IF(BQ$4="",0,IF((SUM($W$325:BQ$325)-SUM($W$410:BQ$410))&lt;=0,-(SUM($W$325:BQ$325)-SUM($W$410:BQ$410)),0))</f>
        <v>258851.61122471839</v>
      </c>
      <c r="BR422" s="5">
        <f ca="1">IF(BR$4="",0,IF((SUM($W$325:BR$325)-SUM($W$410:BR$410))&lt;=0,-(SUM($W$325:BR$325)-SUM($W$410:BR$410)),0))</f>
        <v>37055.997125431895</v>
      </c>
      <c r="BS422" s="5">
        <f ca="1">IF(BS$4="",0,IF((SUM($W$325:BS$325)-SUM($W$410:BS$410))&lt;=0,-(SUM($W$325:BS$325)-SUM($W$410:BS$410)),0))</f>
        <v>0</v>
      </c>
      <c r="BT422" s="5">
        <f ca="1">IF(BT$4="",0,IF((SUM($W$325:BT$325)-SUM($W$410:BT$410))&lt;=0,-(SUM($W$325:BT$325)-SUM($W$410:BT$410)),0))</f>
        <v>0</v>
      </c>
      <c r="BU422" s="5">
        <f ca="1">IF(BU$4="",0,IF((SUM($W$325:BU$325)-SUM($W$410:BU$410))&lt;=0,-(SUM($W$325:BU$325)-SUM($W$410:BU$410)),0))</f>
        <v>0</v>
      </c>
      <c r="BV422" s="5">
        <f ca="1">IF(BV$4="",0,IF((SUM($W$325:BV$325)-SUM($W$410:BV$410))&lt;=0,-(SUM($W$325:BV$325)-SUM($W$410:BV$410)),0))</f>
        <v>0</v>
      </c>
      <c r="BW422" s="5">
        <f ca="1">IF(BW$4="",0,IF((SUM($W$325:BW$325)-SUM($W$410:BW$410))&lt;=0,-(SUM($W$325:BW$325)-SUM($W$410:BW$410)),0))</f>
        <v>0</v>
      </c>
      <c r="BX422" s="5">
        <f ca="1">IF(BX$4="",0,IF((SUM($W$325:BX$325)-SUM($W$410:BX$410))&lt;=0,-(SUM($W$325:BX$325)-SUM($W$410:BX$410)),0))</f>
        <v>0</v>
      </c>
      <c r="BY422" s="5">
        <f ca="1">IF(BY$4="",0,IF((SUM($W$325:BY$325)-SUM($W$410:BY$410))&lt;=0,-(SUM($W$325:BY$325)-SUM($W$410:BY$410)),0))</f>
        <v>0</v>
      </c>
      <c r="BZ422" s="5">
        <f ca="1">IF(BZ$4="",0,IF((SUM($W$325:BZ$325)-SUM($W$410:BZ$410))&lt;=0,-(SUM($W$325:BZ$325)-SUM($W$410:BZ$410)),0))</f>
        <v>0</v>
      </c>
      <c r="CA422" s="5">
        <f ca="1">IF(CA$4="",0,IF((SUM($W$325:CA$325)-SUM($W$410:CA$410))&lt;=0,-(SUM($W$325:CA$325)-SUM($W$410:CA$410)),0))</f>
        <v>0</v>
      </c>
      <c r="CB422" s="5">
        <f ca="1">IF(CB$4="",0,IF((SUM($W$325:CB$325)-SUM($W$410:CB$410))&lt;=0,-(SUM($W$325:CB$325)-SUM($W$410:CB$410)),0))</f>
        <v>0</v>
      </c>
      <c r="CC422" s="5">
        <f ca="1">IF(CC$4="",0,IF((SUM($W$325:CC$325)-SUM($W$410:CC$410))&lt;=0,-(SUM($W$325:CC$325)-SUM($W$410:CC$410)),0))</f>
        <v>64186.218191578984</v>
      </c>
      <c r="CD422" s="5">
        <f ca="1">IF(CD$4="",0,IF((SUM($W$325:CD$325)-SUM($W$410:CD$410))&lt;=0,-(SUM($W$325:CD$325)-SUM($W$410:CD$410)),0))</f>
        <v>198657.66503214836</v>
      </c>
      <c r="CE422" s="5">
        <f ca="1">IF(CE$4="",0,IF((SUM($W$325:CE$325)-SUM($W$410:CE$410))&lt;=0,-(SUM($W$325:CE$325)-SUM($W$410:CE$410)),0))</f>
        <v>327741.64876906574</v>
      </c>
      <c r="CF422" s="5">
        <f ca="1">IF(CF$4="",0,IF((SUM($W$325:CF$325)-SUM($W$410:CF$410))&lt;=0,-(SUM($W$325:CF$325)-SUM($W$410:CF$410)),0))</f>
        <v>0</v>
      </c>
    </row>
    <row r="423" spans="2:84" x14ac:dyDescent="0.3">
      <c r="B423" s="13">
        <f>ROW()</f>
        <v>423</v>
      </c>
      <c r="H423" s="1" t="str">
        <f t="shared" si="573"/>
        <v>Операционный баланс</v>
      </c>
      <c r="I423" s="1" t="s">
        <v>147</v>
      </c>
      <c r="M423" s="53" t="s">
        <v>18</v>
      </c>
      <c r="P423" s="72"/>
      <c r="U423" s="5">
        <f ca="1">INDIRECT(ADDRESS($B423,$X$2-1+$P$8))</f>
        <v>336129805.23020291</v>
      </c>
      <c r="X423" s="5">
        <f ca="1">IF(X$4="",0,SUM(X424:X433))</f>
        <v>-478000</v>
      </c>
      <c r="Y423" s="5">
        <f t="shared" ref="Y423:AI423" ca="1" si="574">IF(Y$4="",0,SUM(Y424:Y433))</f>
        <v>-1265000</v>
      </c>
      <c r="Z423" s="5">
        <f t="shared" ca="1" si="574"/>
        <v>-2263000</v>
      </c>
      <c r="AA423" s="5">
        <f t="shared" ca="1" si="574"/>
        <v>-3381000</v>
      </c>
      <c r="AB423" s="5">
        <f t="shared" ca="1" si="574"/>
        <v>-4499000</v>
      </c>
      <c r="AC423" s="5">
        <f t="shared" ca="1" si="574"/>
        <v>-5617000</v>
      </c>
      <c r="AD423" s="5">
        <f t="shared" ca="1" si="574"/>
        <v>-6742500</v>
      </c>
      <c r="AE423" s="5">
        <f t="shared" ca="1" si="574"/>
        <v>-7880000</v>
      </c>
      <c r="AF423" s="5">
        <f t="shared" ca="1" si="574"/>
        <v>-9017500</v>
      </c>
      <c r="AG423" s="5">
        <f t="shared" ca="1" si="574"/>
        <v>-10155000</v>
      </c>
      <c r="AH423" s="5">
        <f t="shared" ca="1" si="574"/>
        <v>-11292500</v>
      </c>
      <c r="AI423" s="5">
        <f t="shared" ca="1" si="574"/>
        <v>-12430000</v>
      </c>
      <c r="AJ423" s="5">
        <f t="shared" ref="AJ423:CF423" ca="1" si="575">IF(AJ$4="",0,SUM(AJ424:AJ433))</f>
        <v>-11993234.866639998</v>
      </c>
      <c r="AK423" s="5">
        <f t="shared" ca="1" si="575"/>
        <v>-11425937.024040001</v>
      </c>
      <c r="AL423" s="5">
        <f t="shared" ca="1" si="575"/>
        <v>-10400413.977330003</v>
      </c>
      <c r="AM423" s="5">
        <f t="shared" ca="1" si="575"/>
        <v>-8962813.2335300036</v>
      </c>
      <c r="AN423" s="5">
        <f t="shared" ca="1" si="575"/>
        <v>-7114603.7478966713</v>
      </c>
      <c r="AO423" s="5">
        <f t="shared" ca="1" si="575"/>
        <v>-4772589.8454299988</v>
      </c>
      <c r="AP423" s="5">
        <f t="shared" ca="1" si="575"/>
        <v>-1643557.2504824707</v>
      </c>
      <c r="AQ423" s="5">
        <f t="shared" ca="1" si="575"/>
        <v>1961046.2035290361</v>
      </c>
      <c r="AR423" s="5">
        <f t="shared" ca="1" si="575"/>
        <v>6199172.8788642865</v>
      </c>
      <c r="AS423" s="5">
        <f t="shared" ca="1" si="575"/>
        <v>10705816.480951205</v>
      </c>
      <c r="AT423" s="5">
        <f t="shared" ca="1" si="575"/>
        <v>15684574.594384549</v>
      </c>
      <c r="AU423" s="5">
        <f t="shared" ca="1" si="575"/>
        <v>21278367.926414281</v>
      </c>
      <c r="AV423" s="5">
        <f t="shared" ca="1" si="575"/>
        <v>27020198.359953731</v>
      </c>
      <c r="AW423" s="5">
        <f t="shared" ca="1" si="575"/>
        <v>33249913.499363415</v>
      </c>
      <c r="AX423" s="5">
        <f t="shared" ca="1" si="575"/>
        <v>40063162.949133694</v>
      </c>
      <c r="AY423" s="5">
        <f t="shared" ca="1" si="575"/>
        <v>46883284.128312327</v>
      </c>
      <c r="AZ423" s="5">
        <f t="shared" ca="1" si="575"/>
        <v>54307432.992286138</v>
      </c>
      <c r="BA423" s="5">
        <f t="shared" ca="1" si="575"/>
        <v>62276617.109132737</v>
      </c>
      <c r="BB423" s="5">
        <f t="shared" ca="1" si="575"/>
        <v>70801686.062361553</v>
      </c>
      <c r="BC423" s="5">
        <f t="shared" ca="1" si="575"/>
        <v>79345052.51657629</v>
      </c>
      <c r="BD423" s="5">
        <f t="shared" ca="1" si="575"/>
        <v>88010722.627370179</v>
      </c>
      <c r="BE423" s="5">
        <f t="shared" ca="1" si="575"/>
        <v>96611832.678272992</v>
      </c>
      <c r="BF423" s="5">
        <f t="shared" ca="1" si="575"/>
        <v>105274002.27016342</v>
      </c>
      <c r="BG423" s="5">
        <f t="shared" ca="1" si="575"/>
        <v>113958158.15684396</v>
      </c>
      <c r="BH423" s="5">
        <f t="shared" ca="1" si="575"/>
        <v>122735258.02201353</v>
      </c>
      <c r="BI423" s="5">
        <f t="shared" ca="1" si="575"/>
        <v>131346460.66319886</v>
      </c>
      <c r="BJ423" s="5">
        <f t="shared" ca="1" si="575"/>
        <v>140048844.50609258</v>
      </c>
      <c r="BK423" s="5">
        <f t="shared" ca="1" si="575"/>
        <v>148876099.47252625</v>
      </c>
      <c r="BL423" s="5">
        <f t="shared" ca="1" si="575"/>
        <v>157792800.12046507</v>
      </c>
      <c r="BM423" s="5">
        <f t="shared" ca="1" si="575"/>
        <v>166726894.72366428</v>
      </c>
      <c r="BN423" s="5">
        <f t="shared" ca="1" si="575"/>
        <v>176159783.2770333</v>
      </c>
      <c r="BO423" s="5">
        <f t="shared" ca="1" si="575"/>
        <v>185336182.87012398</v>
      </c>
      <c r="BP423" s="5">
        <f t="shared" ca="1" si="575"/>
        <v>194483393.0915615</v>
      </c>
      <c r="BQ423" s="5">
        <f t="shared" ca="1" si="575"/>
        <v>203614571.24385878</v>
      </c>
      <c r="BR423" s="5">
        <f t="shared" ca="1" si="575"/>
        <v>212762540.47079322</v>
      </c>
      <c r="BS423" s="5">
        <f t="shared" ca="1" si="575"/>
        <v>222118098.17885247</v>
      </c>
      <c r="BT423" s="5">
        <f t="shared" ca="1" si="575"/>
        <v>231831772.10247588</v>
      </c>
      <c r="BU423" s="5">
        <f t="shared" ca="1" si="575"/>
        <v>241338169.0783006</v>
      </c>
      <c r="BV423" s="5">
        <f t="shared" ca="1" si="575"/>
        <v>250885310.71489602</v>
      </c>
      <c r="BW423" s="5">
        <f t="shared" ca="1" si="575"/>
        <v>260231134.1930854</v>
      </c>
      <c r="BX423" s="5">
        <f t="shared" ca="1" si="575"/>
        <v>269599192.77082813</v>
      </c>
      <c r="BY423" s="5">
        <f t="shared" ca="1" si="575"/>
        <v>278990381.1813615</v>
      </c>
      <c r="BZ423" s="5">
        <f t="shared" ca="1" si="575"/>
        <v>288572981.10019839</v>
      </c>
      <c r="CA423" s="5">
        <f t="shared" ca="1" si="575"/>
        <v>297946831.69821346</v>
      </c>
      <c r="CB423" s="5">
        <f t="shared" ca="1" si="575"/>
        <v>307418491.19646847</v>
      </c>
      <c r="CC423" s="5">
        <f t="shared" ca="1" si="575"/>
        <v>316981141.13675046</v>
      </c>
      <c r="CD423" s="5">
        <f t="shared" ca="1" si="575"/>
        <v>326546463.61701703</v>
      </c>
      <c r="CE423" s="5">
        <f t="shared" ca="1" si="575"/>
        <v>336129805.23020291</v>
      </c>
      <c r="CF423" s="5">
        <f t="shared" ca="1" si="575"/>
        <v>0</v>
      </c>
    </row>
    <row r="424" spans="2:84" x14ac:dyDescent="0.3">
      <c r="B424" s="13">
        <f>ROW()</f>
        <v>424</v>
      </c>
      <c r="H424" s="1" t="str">
        <f t="shared" si="573"/>
        <v>Операционный баланс</v>
      </c>
      <c r="I424" s="1" t="str">
        <f t="shared" ref="I424:I432" si="576">$I$423</f>
        <v>ПАССИВЫ</v>
      </c>
      <c r="J424" s="1" t="str">
        <f>$J$335</f>
        <v>Собственный капитал</v>
      </c>
      <c r="M424" s="53" t="s">
        <v>18</v>
      </c>
      <c r="U424" s="5">
        <f t="shared" ca="1" si="569"/>
        <v>293412211.15441388</v>
      </c>
      <c r="X424" s="5">
        <f ca="1">IF(X$4="",0,SUM($W$327:X$327))</f>
        <v>-702000</v>
      </c>
      <c r="Y424" s="5">
        <f ca="1">IF(Y$4="",0,SUM($W$327:Y$327))</f>
        <v>-1625000</v>
      </c>
      <c r="Z424" s="5">
        <f ca="1">IF(Z$4="",0,SUM($W$327:Z$327))</f>
        <v>-2743000</v>
      </c>
      <c r="AA424" s="5">
        <f ca="1">IF(AA$4="",0,SUM($W$327:AA$327))</f>
        <v>-3861000</v>
      </c>
      <c r="AB424" s="5">
        <f ca="1">IF(AB$4="",0,SUM($W$327:AB$327))</f>
        <v>-4979000</v>
      </c>
      <c r="AC424" s="5">
        <f ca="1">IF(AC$4="",0,SUM($W$327:AC$327))</f>
        <v>-6097000</v>
      </c>
      <c r="AD424" s="5">
        <f ca="1">IF(AD$4="",0,SUM($W$327:AD$327))</f>
        <v>-7234500</v>
      </c>
      <c r="AE424" s="5">
        <f ca="1">IF(AE$4="",0,SUM($W$327:AE$327))</f>
        <v>-8372000</v>
      </c>
      <c r="AF424" s="5">
        <f ca="1">IF(AF$4="",0,SUM($W$327:AF$327))</f>
        <v>-9509500</v>
      </c>
      <c r="AG424" s="5">
        <f ca="1">IF(AG$4="",0,SUM($W$327:AG$327))</f>
        <v>-10647000</v>
      </c>
      <c r="AH424" s="5">
        <f ca="1">IF(AH$4="",0,SUM($W$327:AH$327))</f>
        <v>-11784500</v>
      </c>
      <c r="AI424" s="5">
        <f ca="1">IF(AI$4="",0,SUM($W$327:AI$327))</f>
        <v>-12922000</v>
      </c>
      <c r="AJ424" s="5">
        <f ca="1">IF(AJ$4="",0,SUM($W$327:AJ$327))</f>
        <v>-14497303.92784</v>
      </c>
      <c r="AK424" s="5">
        <f ca="1">IF(AK$4="",0,SUM($W$327:AK$327))</f>
        <v>-15587853.736060001</v>
      </c>
      <c r="AL424" s="5">
        <f ca="1">IF(AL$4="",0,SUM($W$327:AL$327))</f>
        <v>-15829716.321880002</v>
      </c>
      <c r="AM424" s="5">
        <f ca="1">IF(AM$4="",0,SUM($W$327:AM$327))</f>
        <v>-15825893.410230001</v>
      </c>
      <c r="AN424" s="5">
        <f ca="1">IF(AN$4="",0,SUM($W$327:AN$327))</f>
        <v>-15334631.481746666</v>
      </c>
      <c r="AO424" s="5">
        <f ca="1">IF(AO$4="",0,SUM($W$327:AO$327))</f>
        <v>-14355930.536429999</v>
      </c>
      <c r="AP424" s="5">
        <f ca="1">IF(AP$4="",0,SUM($W$327:AP$327))</f>
        <v>-13053441.265381599</v>
      </c>
      <c r="AQ424" s="5">
        <f ca="1">IF(AQ$4="",0,SUM($W$327:AQ$327))</f>
        <v>-11203435.958759967</v>
      </c>
      <c r="AR424" s="5">
        <f ca="1">IF(AR$4="",0,SUM($W$327:AR$327))</f>
        <v>-8799979.1401879992</v>
      </c>
      <c r="AS424" s="5">
        <f ca="1">IF(AS$4="",0,SUM($W$327:AS$327))</f>
        <v>-6102749.2740106974</v>
      </c>
      <c r="AT424" s="5">
        <f ca="1">IF(AT$4="",0,SUM($W$327:AT$327))</f>
        <v>-2906271.2596030664</v>
      </c>
      <c r="AU424" s="5">
        <f ca="1">IF(AU$4="",0,SUM($W$327:AU$327))</f>
        <v>789454.90303490125</v>
      </c>
      <c r="AV424" s="5">
        <f ca="1">IF(AV$4="",0,SUM($W$327:AV$327))</f>
        <v>4867082.1127285827</v>
      </c>
      <c r="AW424" s="5">
        <f ca="1">IF(AW$4="",0,SUM($W$327:AW$327))</f>
        <v>9447045.3068336565</v>
      </c>
      <c r="AX424" s="5">
        <f ca="1">IF(AX$4="",0,SUM($W$327:AX$327))</f>
        <v>14643852.997949047</v>
      </c>
      <c r="AY424" s="5">
        <f ca="1">IF(AY$4="",0,SUM($W$327:AY$327))</f>
        <v>20351285.325367212</v>
      </c>
      <c r="AZ424" s="5">
        <f ca="1">IF(AZ$4="",0,SUM($W$327:AZ$327))</f>
        <v>26459705.302550647</v>
      </c>
      <c r="BA424" s="5">
        <f ca="1">IF(BA$4="",0,SUM($W$327:BA$327))</f>
        <v>33079446.529499341</v>
      </c>
      <c r="BB424" s="5">
        <f ca="1">IF(BB$4="",0,SUM($W$327:BB$327))</f>
        <v>40088137.547206178</v>
      </c>
      <c r="BC424" s="5">
        <f ca="1">IF(BC$4="",0,SUM($W$327:BC$327))</f>
        <v>47786643.476135902</v>
      </c>
      <c r="BD424" s="5">
        <f ca="1">IF(BD$4="",0,SUM($W$327:BD$327))</f>
        <v>56000506.181116074</v>
      </c>
      <c r="BE424" s="5">
        <f ca="1">IF(BE$4="",0,SUM($W$327:BE$327))</f>
        <v>64340507.241491184</v>
      </c>
      <c r="BF424" s="5">
        <f ca="1">IF(BF$4="",0,SUM($W$327:BF$327))</f>
        <v>72695465.083614856</v>
      </c>
      <c r="BG424" s="5">
        <f ca="1">IF(BG$4="",0,SUM($W$327:BG$327))</f>
        <v>81065862.738351375</v>
      </c>
      <c r="BH424" s="5">
        <f ca="1">IF(BH$4="",0,SUM($W$327:BH$327))</f>
        <v>89281998.161690757</v>
      </c>
      <c r="BI424" s="5">
        <f ca="1">IF(BI$4="",0,SUM($W$327:BI$327))</f>
        <v>97697115.095774114</v>
      </c>
      <c r="BJ424" s="5">
        <f ca="1">IF(BJ$4="",0,SUM($W$327:BJ$327))</f>
        <v>106302602.10143739</v>
      </c>
      <c r="BK424" s="5">
        <f ca="1">IF(BK$4="",0,SUM($W$327:BK$327))</f>
        <v>114922460.25521246</v>
      </c>
      <c r="BL424" s="5">
        <f ca="1">IF(BL$4="",0,SUM($W$327:BL$327))</f>
        <v>123557921.28580324</v>
      </c>
      <c r="BM424" s="5">
        <f ca="1">IF(BM$4="",0,SUM($W$327:BM$327))</f>
        <v>132208985.19320975</v>
      </c>
      <c r="BN424" s="5">
        <f ca="1">IF(BN$4="",0,SUM($W$327:BN$327))</f>
        <v>140739907.95901451</v>
      </c>
      <c r="BO424" s="5">
        <f ca="1">IF(BO$4="",0,SUM($W$327:BO$327))</f>
        <v>149476591.05978972</v>
      </c>
      <c r="BP424" s="5">
        <f ca="1">IF(BP$4="",0,SUM($W$327:BP$327))</f>
        <v>158294247.87065473</v>
      </c>
      <c r="BQ424" s="5">
        <f ca="1">IF(BQ$4="",0,SUM($W$327:BQ$327))</f>
        <v>167126307.65156382</v>
      </c>
      <c r="BR424" s="5">
        <f ca="1">IF(BR$4="",0,SUM($W$327:BR$327))</f>
        <v>175974128.63700432</v>
      </c>
      <c r="BS424" s="5">
        <f ca="1">IF(BS$4="",0,SUM($W$327:BS$327))</f>
        <v>184837710.82697621</v>
      </c>
      <c r="BT424" s="5">
        <f ca="1">IF(BT$4="",0,SUM($W$327:BT$327))</f>
        <v>193532731.79934806</v>
      </c>
      <c r="BU424" s="5">
        <f ca="1">IF(BU$4="",0,SUM($W$327:BU$327))</f>
        <v>202440496.95180601</v>
      </c>
      <c r="BV424" s="5">
        <f ca="1">IF(BV$4="",0,SUM($W$327:BV$327))</f>
        <v>211415432.71388596</v>
      </c>
      <c r="BW424" s="5">
        <f ca="1">IF(BW$4="",0,SUM($W$327:BW$327))</f>
        <v>220404791.63523328</v>
      </c>
      <c r="BX424" s="5">
        <f ca="1">IF(BX$4="",0,SUM($W$327:BX$327))</f>
        <v>229410064.93790978</v>
      </c>
      <c r="BY424" s="5">
        <f ca="1">IF(BY$4="",0,SUM($W$327:BY$327))</f>
        <v>238431252.62191546</v>
      </c>
      <c r="BZ424" s="5">
        <f ca="1">IF(BZ$4="",0,SUM($W$327:BZ$327))</f>
        <v>247319165.52927431</v>
      </c>
      <c r="CA424" s="5">
        <f ca="1">IF(CA$4="",0,SUM($W$327:CA$327))</f>
        <v>256427017.14623296</v>
      </c>
      <c r="CB424" s="5">
        <f ca="1">IF(CB$4="",0,SUM($W$327:CB$327))</f>
        <v>265738235.60060233</v>
      </c>
      <c r="CC424" s="5">
        <f ca="1">IF(CC$4="",0,SUM($W$327:CC$327))</f>
        <v>274946832.1453957</v>
      </c>
      <c r="CD424" s="5">
        <f ca="1">IF(CD$4="",0,SUM($W$327:CD$327))</f>
        <v>284171490.66333288</v>
      </c>
      <c r="CE424" s="5">
        <f ca="1">IF(CE$4="",0,SUM($W$327:CE$327))</f>
        <v>293412211.15441388</v>
      </c>
      <c r="CF424" s="5">
        <f ca="1">IF(CF$4="",0,SUM($W$327:CF$327))</f>
        <v>0</v>
      </c>
    </row>
    <row r="425" spans="2:84" x14ac:dyDescent="0.3">
      <c r="B425" s="13">
        <f>ROW()</f>
        <v>425</v>
      </c>
      <c r="H425" s="1" t="str">
        <f t="shared" si="573"/>
        <v>Операционный баланс</v>
      </c>
      <c r="I425" s="1" t="str">
        <f t="shared" si="576"/>
        <v>ПАССИВЫ</v>
      </c>
      <c r="J425" s="1" t="s">
        <v>177</v>
      </c>
      <c r="M425" s="53" t="s">
        <v>18</v>
      </c>
      <c r="U425" s="5">
        <f t="shared" ca="1" si="569"/>
        <v>13374665.197925568</v>
      </c>
      <c r="X425" s="5">
        <f ca="1">IF(X$4="",0,IF((SUM($W$73:X$73)-SUM($W$344:X$344))&lt;=0,-(SUM($W$73:X$73)-SUM($W$344:X$344)),0))</f>
        <v>0</v>
      </c>
      <c r="Y425" s="5">
        <f ca="1">IF(Y$4="",0,IF((SUM($W$73:Y$73)-SUM($W$344:Y$344))&lt;=0,-(SUM($W$73:Y$73)-SUM($W$344:Y$344)),0))</f>
        <v>0</v>
      </c>
      <c r="Z425" s="5">
        <f ca="1">IF(Z$4="",0,IF((SUM($W$73:Z$73)-SUM($W$344:Z$344))&lt;=0,-(SUM($W$73:Z$73)-SUM($W$344:Z$344)),0))</f>
        <v>0</v>
      </c>
      <c r="AA425" s="5">
        <f ca="1">IF(AA$4="",0,IF((SUM($W$73:AA$73)-SUM($W$344:AA$344))&lt;=0,-(SUM($W$73:AA$73)-SUM($W$344:AA$344)),0))</f>
        <v>0</v>
      </c>
      <c r="AB425" s="5">
        <f ca="1">IF(AB$4="",0,IF((SUM($W$73:AB$73)-SUM($W$344:AB$344))&lt;=0,-(SUM($W$73:AB$73)-SUM($W$344:AB$344)),0))</f>
        <v>0</v>
      </c>
      <c r="AC425" s="5">
        <f ca="1">IF(AC$4="",0,IF((SUM($W$73:AC$73)-SUM($W$344:AC$344))&lt;=0,-(SUM($W$73:AC$73)-SUM($W$344:AC$344)),0))</f>
        <v>0</v>
      </c>
      <c r="AD425" s="5">
        <f ca="1">IF(AD$4="",0,IF((SUM($W$73:AD$73)-SUM($W$344:AD$344))&lt;=0,-(SUM($W$73:AD$73)-SUM($W$344:AD$344)),0))</f>
        <v>0</v>
      </c>
      <c r="AE425" s="5">
        <f ca="1">IF(AE$4="",0,IF((SUM($W$73:AE$73)-SUM($W$344:AE$344))&lt;=0,-(SUM($W$73:AE$73)-SUM($W$344:AE$344)),0))</f>
        <v>0</v>
      </c>
      <c r="AF425" s="5">
        <f ca="1">IF(AF$4="",0,IF((SUM($W$73:AF$73)-SUM($W$344:AF$344))&lt;=0,-(SUM($W$73:AF$73)-SUM($W$344:AF$344)),0))</f>
        <v>0</v>
      </c>
      <c r="AG425" s="5">
        <f ca="1">IF(AG$4="",0,IF((SUM($W$73:AG$73)-SUM($W$344:AG$344))&lt;=0,-(SUM($W$73:AG$73)-SUM($W$344:AG$344)),0))</f>
        <v>0</v>
      </c>
      <c r="AH425" s="5">
        <f ca="1">IF(AH$4="",0,IF((SUM($W$73:AH$73)-SUM($W$344:AH$344))&lt;=0,-(SUM($W$73:AH$73)-SUM($W$344:AH$344)),0))</f>
        <v>0</v>
      </c>
      <c r="AI425" s="5">
        <f ca="1">IF(AI$4="",0,IF((SUM($W$73:AI$73)-SUM($W$344:AI$344))&lt;=0,-(SUM($W$73:AI$73)-SUM($W$344:AI$344)),0))</f>
        <v>0</v>
      </c>
      <c r="AJ425" s="5">
        <f ca="1">IF(AJ$4="",0,IF((SUM($W$73:AJ$73)-SUM($W$344:AJ$344))&lt;=0,-(SUM($W$73:AJ$73)-SUM($W$344:AJ$344)),0))</f>
        <v>765658.99619999994</v>
      </c>
      <c r="AK425" s="5">
        <f ca="1">IF(AK$4="",0,IF((SUM($W$73:AK$73)-SUM($W$344:AK$344))&lt;=0,-(SUM($W$73:AK$73)-SUM($W$344:AK$344)),0))</f>
        <v>1607883.8920200001</v>
      </c>
      <c r="AL425" s="5">
        <f ca="1">IF(AL$4="",0,IF((SUM($W$73:AL$73)-SUM($W$344:AL$344))&lt;=0,-(SUM($W$73:AL$73)-SUM($W$344:AL$344)),0))</f>
        <v>2105562.2395499982</v>
      </c>
      <c r="AM425" s="5">
        <f ca="1">IF(AM$4="",0,IF((SUM($W$73:AM$73)-SUM($W$344:AM$344))&lt;=0,-(SUM($W$73:AM$73)-SUM($W$344:AM$344)),0))</f>
        <v>2679806.4866999984</v>
      </c>
      <c r="AN425" s="5">
        <f ca="1">IF(AN$4="",0,IF((SUM($W$73:AN$73)-SUM($W$344:AN$344))&lt;=0,-(SUM($W$73:AN$73)-SUM($W$344:AN$344)),0))</f>
        <v>3254050.7338499948</v>
      </c>
      <c r="AO425" s="5">
        <f ca="1">IF(AO$4="",0,IF((SUM($W$73:AO$73)-SUM($W$344:AO$344))&lt;=0,-(SUM($W$73:AO$73)-SUM($W$344:AO$344)),0))</f>
        <v>3828294.9809999987</v>
      </c>
      <c r="AP425" s="5">
        <f ca="1">IF(AP$4="",0,IF((SUM($W$73:AP$73)-SUM($W$344:AP$344))&lt;=0,-(SUM($W$73:AP$73)-SUM($W$344:AP$344)),0))</f>
        <v>4480023.9185654446</v>
      </c>
      <c r="AQ425" s="5">
        <f ca="1">IF(AQ$4="",0,IF((SUM($W$73:AQ$73)-SUM($W$344:AQ$344))&lt;=0,-(SUM($W$73:AQ$73)-SUM($W$344:AQ$344)),0))</f>
        <v>5103117.2096730024</v>
      </c>
      <c r="AR425" s="5">
        <f ca="1">IF(AR$4="",0,IF((SUM($W$73:AR$73)-SUM($W$344:AR$344))&lt;=0,-(SUM($W$73:AR$73)-SUM($W$344:AR$344)),0))</f>
        <v>5673150.3323438913</v>
      </c>
      <c r="AS425" s="5">
        <f ca="1">IF(AS$4="",0,IF((SUM($W$73:AS$73)-SUM($W$344:AS$344))&lt;=0,-(SUM($W$73:AS$73)-SUM($W$344:AS$344)),0))</f>
        <v>6260027.9529311806</v>
      </c>
      <c r="AT425" s="5">
        <f ca="1">IF(AT$4="",0,IF((SUM($W$73:AT$73)-SUM($W$344:AT$344))&lt;=0,-(SUM($W$73:AT$73)-SUM($W$344:AT$344)),0))</f>
        <v>6846905.5735184848</v>
      </c>
      <c r="AU425" s="5">
        <f ca="1">IF(AU$4="",0,IF((SUM($W$73:AU$73)-SUM($W$344:AU$344))&lt;=0,-(SUM($W$73:AU$73)-SUM($W$344:AU$344)),0))</f>
        <v>7433783.1941057742</v>
      </c>
      <c r="AV425" s="5">
        <f ca="1">IF(AV$4="",0,IF((SUM($W$73:AV$73)-SUM($W$344:AV$344))&lt;=0,-(SUM($W$73:AV$73)-SUM($W$344:AV$344)),0))</f>
        <v>8161824.4450316727</v>
      </c>
      <c r="AW425" s="5">
        <f ca="1">IF(AW$4="",0,IF((SUM($W$73:AW$73)-SUM($W$344:AW$344))&lt;=0,-(SUM($W$73:AW$73)-SUM($W$344:AW$344)),0))</f>
        <v>8829612.926910609</v>
      </c>
      <c r="AX425" s="5">
        <f ca="1">IF(AX$4="",0,IF((SUM($W$73:AX$73)-SUM($W$344:AX$344))&lt;=0,-(SUM($W$73:AX$73)-SUM($W$344:AX$344)),0))</f>
        <v>9396693.2090967298</v>
      </c>
      <c r="AY425" s="5">
        <f ca="1">IF(AY$4="",0,IF((SUM($W$73:AY$73)-SUM($W$344:AY$344))&lt;=0,-(SUM($W$73:AY$73)-SUM($W$344:AY$344)),0))</f>
        <v>9996482.1373369694</v>
      </c>
      <c r="AZ425" s="5">
        <f ca="1">IF(AZ$4="",0,IF((SUM($W$73:AZ$73)-SUM($W$344:AZ$344))&lt;=0,-(SUM($W$73:AZ$73)-SUM($W$344:AZ$344)),0))</f>
        <v>10596271.065577149</v>
      </c>
      <c r="BA425" s="5">
        <f ca="1">IF(BA$4="",0,IF((SUM($W$73:BA$73)-SUM($W$344:BA$344))&lt;=0,-(SUM($W$73:BA$73)-SUM($W$344:BA$344)),0))</f>
        <v>11196059.993817389</v>
      </c>
      <c r="BB425" s="5">
        <f ca="1">IF(BB$4="",0,IF((SUM($W$73:BB$73)-SUM($W$344:BB$344))&lt;=0,-(SUM($W$73:BB$73)-SUM($W$344:BB$344)),0))</f>
        <v>12003455.863085806</v>
      </c>
      <c r="BC425" s="5">
        <f ca="1">IF(BC$4="",0,IF((SUM($W$73:BC$73)-SUM($W$344:BC$344))&lt;=0,-(SUM($W$73:BC$73)-SUM($W$344:BC$344)),0))</f>
        <v>12390679.595157683</v>
      </c>
      <c r="BD425" s="5">
        <f ca="1">IF(BD$4="",0,IF((SUM($W$73:BD$73)-SUM($W$344:BD$344))&lt;=0,-(SUM($W$73:BD$73)-SUM($W$344:BD$344)),0))</f>
        <v>12300551.31220746</v>
      </c>
      <c r="BE425" s="5">
        <f ca="1">IF(BE$4="",0,IF((SUM($W$73:BE$73)-SUM($W$344:BE$344))&lt;=0,-(SUM($W$73:BE$73)-SUM($W$344:BE$344)),0))</f>
        <v>12259685.693230033</v>
      </c>
      <c r="BF425" s="5">
        <f ca="1">IF(BF$4="",0,IF((SUM($W$73:BF$73)-SUM($W$344:BF$344))&lt;=0,-(SUM($W$73:BF$73)-SUM($W$344:BF$344)),0))</f>
        <v>12259685.693230033</v>
      </c>
      <c r="BG425" s="5">
        <f ca="1">IF(BG$4="",0,IF((SUM($W$73:BG$73)-SUM($W$344:BG$344))&lt;=0,-(SUM($W$73:BG$73)-SUM($W$344:BG$344)),0))</f>
        <v>12259685.693230033</v>
      </c>
      <c r="BH425" s="5">
        <f ca="1">IF(BH$4="",0,IF((SUM($W$73:BH$73)-SUM($W$344:BH$344))&lt;=0,-(SUM($W$73:BH$73)-SUM($W$344:BH$344)),0))</f>
        <v>12475456.161430836</v>
      </c>
      <c r="BI425" s="5">
        <f ca="1">IF(BI$4="",0,IF((SUM($W$73:BI$73)-SUM($W$344:BI$344))&lt;=0,-(SUM($W$73:BI$73)-SUM($W$344:BI$344)),0))</f>
        <v>12583341.395531297</v>
      </c>
      <c r="BJ425" s="5">
        <f ca="1">IF(BJ$4="",0,IF((SUM($W$73:BJ$73)-SUM($W$344:BJ$344))&lt;=0,-(SUM($W$73:BJ$73)-SUM($W$344:BJ$344)),0))</f>
        <v>12529398.778481126</v>
      </c>
      <c r="BK425" s="5">
        <f ca="1">IF(BK$4="",0,IF((SUM($W$73:BK$73)-SUM($W$344:BK$344))&lt;=0,-(SUM($W$73:BK$73)-SUM($W$344:BK$344)),0))</f>
        <v>12529398.778481126</v>
      </c>
      <c r="BL425" s="5">
        <f ca="1">IF(BL$4="",0,IF((SUM($W$73:BL$73)-SUM($W$344:BL$344))&lt;=0,-(SUM($W$73:BL$73)-SUM($W$344:BL$344)),0))</f>
        <v>12529398.778481126</v>
      </c>
      <c r="BM425" s="5">
        <f ca="1">IF(BM$4="",0,IF((SUM($W$73:BM$73)-SUM($W$344:BM$344))&lt;=0,-(SUM($W$73:BM$73)-SUM($W$344:BM$344)),0))</f>
        <v>12529398.778481007</v>
      </c>
      <c r="BN425" s="5">
        <f ca="1">IF(BN$4="",0,IF((SUM($W$73:BN$73)-SUM($W$344:BN$344))&lt;=0,-(SUM($W$73:BN$73)-SUM($W$344:BN$344)),0))</f>
        <v>12749916.196982384</v>
      </c>
      <c r="BO425" s="5">
        <f ca="1">IF(BO$4="",0,IF((SUM($W$73:BO$73)-SUM($W$344:BO$344))&lt;=0,-(SUM($W$73:BO$73)-SUM($W$344:BO$344)),0))</f>
        <v>12860174.906232834</v>
      </c>
      <c r="BP425" s="5">
        <f ca="1">IF(BP$4="",0,IF((SUM($W$73:BP$73)-SUM($W$344:BP$344))&lt;=0,-(SUM($W$73:BP$73)-SUM($W$344:BP$344)),0))</f>
        <v>12805045.551607609</v>
      </c>
      <c r="BQ425" s="5">
        <f ca="1">IF(BQ$4="",0,IF((SUM($W$73:BQ$73)-SUM($W$344:BQ$344))&lt;=0,-(SUM($W$73:BQ$73)-SUM($W$344:BQ$344)),0))</f>
        <v>12805045.551607609</v>
      </c>
      <c r="BR425" s="5">
        <f ca="1">IF(BR$4="",0,IF((SUM($W$73:BR$73)-SUM($W$344:BR$344))&lt;=0,-(SUM($W$73:BR$73)-SUM($W$344:BR$344)),0))</f>
        <v>12805045.551607609</v>
      </c>
      <c r="BS425" s="5">
        <f ca="1">IF(BS$4="",0,IF((SUM($W$73:BS$73)-SUM($W$344:BS$344))&lt;=0,-(SUM($W$73:BS$73)-SUM($W$344:BS$344)),0))</f>
        <v>12805045.551607609</v>
      </c>
      <c r="BT425" s="5">
        <f ca="1">IF(BT$4="",0,IF((SUM($W$73:BT$73)-SUM($W$344:BT$344))&lt;=0,-(SUM($W$73:BT$73)-SUM($W$344:BT$344)),0))</f>
        <v>13030414.35331583</v>
      </c>
      <c r="BU425" s="5">
        <f ca="1">IF(BU$4="",0,IF((SUM($W$73:BU$73)-SUM($W$344:BU$344))&lt;=0,-(SUM($W$73:BU$73)-SUM($W$344:BU$344)),0))</f>
        <v>13143098.754169941</v>
      </c>
      <c r="BV425" s="5">
        <f ca="1">IF(BV$4="",0,IF((SUM($W$73:BV$73)-SUM($W$344:BV$344))&lt;=0,-(SUM($W$73:BV$73)-SUM($W$344:BV$344)),0))</f>
        <v>13086756.553742886</v>
      </c>
      <c r="BW425" s="5">
        <f ca="1">IF(BW$4="",0,IF((SUM($W$73:BW$73)-SUM($W$344:BW$344))&lt;=0,-(SUM($W$73:BW$73)-SUM($W$344:BW$344)),0))</f>
        <v>13086756.553742886</v>
      </c>
      <c r="BX425" s="5">
        <f ca="1">IF(BX$4="",0,IF((SUM($W$73:BX$73)-SUM($W$344:BX$344))&lt;=0,-(SUM($W$73:BX$73)-SUM($W$344:BX$344)),0))</f>
        <v>13086756.553742886</v>
      </c>
      <c r="BY425" s="5">
        <f ca="1">IF(BY$4="",0,IF((SUM($W$73:BY$73)-SUM($W$344:BY$344))&lt;=0,-(SUM($W$73:BY$73)-SUM($W$344:BY$344)),0))</f>
        <v>13086756.553742886</v>
      </c>
      <c r="BZ425" s="5">
        <f ca="1">IF(BZ$4="",0,IF((SUM($W$73:BZ$73)-SUM($W$344:BZ$344))&lt;=0,-(SUM($W$73:BZ$73)-SUM($W$344:BZ$344)),0))</f>
        <v>13317083.469088793</v>
      </c>
      <c r="CA425" s="5">
        <f ca="1">IF(CA$4="",0,IF((SUM($W$73:CA$73)-SUM($W$344:CA$344))&lt;=0,-(SUM($W$73:CA$73)-SUM($W$344:CA$344)),0))</f>
        <v>13432246.926761866</v>
      </c>
      <c r="CB425" s="5">
        <f ca="1">IF(CB$4="",0,IF((SUM($W$73:CB$73)-SUM($W$344:CB$344))&lt;=0,-(SUM($W$73:CB$73)-SUM($W$344:CB$344)),0))</f>
        <v>13374665.197925329</v>
      </c>
      <c r="CC425" s="5">
        <f ca="1">IF(CC$4="",0,IF((SUM($W$73:CC$73)-SUM($W$344:CC$344))&lt;=0,-(SUM($W$73:CC$73)-SUM($W$344:CC$344)),0))</f>
        <v>13374665.197925329</v>
      </c>
      <c r="CD425" s="5">
        <f ca="1">IF(CD$4="",0,IF((SUM($W$73:CD$73)-SUM($W$344:CD$344))&lt;=0,-(SUM($W$73:CD$73)-SUM($W$344:CD$344)),0))</f>
        <v>13374665.197925568</v>
      </c>
      <c r="CE425" s="5">
        <f ca="1">IF(CE$4="",0,IF((SUM($W$73:CE$73)-SUM($W$344:CE$344))&lt;=0,-(SUM($W$73:CE$73)-SUM($W$344:CE$344)),0))</f>
        <v>13374665.197925568</v>
      </c>
      <c r="CF425" s="5">
        <f ca="1">IF(CF$4="",0,IF((SUM($W$73:CF$73)-SUM($W$344:CF$344))&lt;=0,-(SUM($W$73:CF$73)-SUM($W$344:CF$344)),0))</f>
        <v>0</v>
      </c>
    </row>
    <row r="426" spans="2:84" x14ac:dyDescent="0.3">
      <c r="B426" s="13">
        <f>ROW()</f>
        <v>426</v>
      </c>
      <c r="H426" s="1" t="str">
        <f t="shared" si="573"/>
        <v>Операционный баланс</v>
      </c>
      <c r="I426" s="1" t="str">
        <f t="shared" si="576"/>
        <v>ПАССИВЫ</v>
      </c>
      <c r="J426" s="1" t="s">
        <v>149</v>
      </c>
      <c r="M426" s="53" t="s">
        <v>18</v>
      </c>
      <c r="U426" s="5">
        <f t="shared" ca="1" si="569"/>
        <v>14056021.49122262</v>
      </c>
      <c r="X426" s="5">
        <f ca="1">IF(X$4="",0,IF((SUM($W$37:X$37)-SUM($W$348:X$348))&gt;0,SUM($W$37:X$37)-SUM($W$348:X$348),0))</f>
        <v>0</v>
      </c>
      <c r="Y426" s="5">
        <f ca="1">IF(Y$4="",0,IF((SUM($W$37:Y$37)-SUM($W$348:Y$348))&gt;0,SUM($W$37:Y$37)-SUM($W$348:Y$348),0))</f>
        <v>0</v>
      </c>
      <c r="Z426" s="5">
        <f ca="1">IF(Z$4="",0,IF((SUM($W$37:Z$37)-SUM($W$348:Z$348))&gt;0,SUM($W$37:Z$37)-SUM($W$348:Z$348),0))</f>
        <v>0</v>
      </c>
      <c r="AA426" s="5">
        <f ca="1">IF(AA$4="",0,IF((SUM($W$37:AA$37)-SUM($W$348:AA$348))&gt;0,SUM($W$37:AA$37)-SUM($W$348:AA$348),0))</f>
        <v>0</v>
      </c>
      <c r="AB426" s="5">
        <f ca="1">IF(AB$4="",0,IF((SUM($W$37:AB$37)-SUM($W$348:AB$348))&gt;0,SUM($W$37:AB$37)-SUM($W$348:AB$348),0))</f>
        <v>0</v>
      </c>
      <c r="AC426" s="5">
        <f ca="1">IF(AC$4="",0,IF((SUM($W$37:AC$37)-SUM($W$348:AC$348))&gt;0,SUM($W$37:AC$37)-SUM($W$348:AC$348),0))</f>
        <v>0</v>
      </c>
      <c r="AD426" s="5">
        <f ca="1">IF(AD$4="",0,IF((SUM($W$37:AD$37)-SUM($W$348:AD$348))&gt;0,SUM($W$37:AD$37)-SUM($W$348:AD$348),0))</f>
        <v>0</v>
      </c>
      <c r="AE426" s="5">
        <f ca="1">IF(AE$4="",0,IF((SUM($W$37:AE$37)-SUM($W$348:AE$348))&gt;0,SUM($W$37:AE$37)-SUM($W$348:AE$348),0))</f>
        <v>0</v>
      </c>
      <c r="AF426" s="5">
        <f ca="1">IF(AF$4="",0,IF((SUM($W$37:AF$37)-SUM($W$348:AF$348))&gt;0,SUM($W$37:AF$37)-SUM($W$348:AF$348),0))</f>
        <v>0</v>
      </c>
      <c r="AG426" s="5">
        <f ca="1">IF(AG$4="",0,IF((SUM($W$37:AG$37)-SUM($W$348:AG$348))&gt;0,SUM($W$37:AG$37)-SUM($W$348:AG$348),0))</f>
        <v>0</v>
      </c>
      <c r="AH426" s="5">
        <f ca="1">IF(AH$4="",0,IF((SUM($W$37:AH$37)-SUM($W$348:AH$348))&gt;0,SUM($W$37:AH$37)-SUM($W$348:AH$348),0))</f>
        <v>0</v>
      </c>
      <c r="AI426" s="5">
        <f ca="1">IF(AI$4="",0,IF((SUM($W$37:AI$37)-SUM($W$348:AI$348))&gt;0,SUM($W$37:AI$37)-SUM($W$348:AI$348),0))</f>
        <v>0</v>
      </c>
      <c r="AJ426" s="5">
        <f ca="1">IF(AJ$4="",0,IF((SUM($W$37:AJ$37)-SUM($W$348:AJ$348))&gt;0,SUM($W$37:AJ$37)-SUM($W$348:AJ$348),0))</f>
        <v>767399.0400000005</v>
      </c>
      <c r="AK426" s="5">
        <f ca="1">IF(AK$4="",0,IF((SUM($W$37:AK$37)-SUM($W$348:AK$348))&gt;0,SUM($W$37:AK$37)-SUM($W$348:AK$348),0))</f>
        <v>1354132.620000001</v>
      </c>
      <c r="AL426" s="5">
        <f ca="1">IF(AL$4="",0,IF((SUM($W$37:AL$37)-SUM($W$348:AL$348))&gt;0,SUM($W$37:AL$37)-SUM($W$348:AL$348),0))</f>
        <v>1885933.08</v>
      </c>
      <c r="AM426" s="5">
        <f ca="1">IF(AM$4="",0,IF((SUM($W$37:AM$37)-SUM($W$348:AM$348))&gt;0,SUM($W$37:AM$37)-SUM($W$348:AM$348),0))</f>
        <v>2417733.5399999991</v>
      </c>
      <c r="AN426" s="5">
        <f ca="1">IF(AN$4="",0,IF((SUM($W$37:AN$37)-SUM($W$348:AN$348))&gt;0,SUM($W$37:AN$37)-SUM($W$348:AN$348),0))</f>
        <v>2949534</v>
      </c>
      <c r="AO426" s="5">
        <f ca="1">IF(AO$4="",0,IF((SUM($W$37:AO$37)-SUM($W$348:AO$348))&gt;0,SUM($W$37:AO$37)-SUM($W$348:AO$348),0))</f>
        <v>3481334.4600000009</v>
      </c>
      <c r="AP426" s="5">
        <f ca="1">IF(AP$4="",0,IF((SUM($W$37:AP$37)-SUM($W$348:AP$348))&gt;0,SUM($W$37:AP$37)-SUM($W$348:AP$348),0))</f>
        <v>4082410.9944000021</v>
      </c>
      <c r="AQ426" s="5">
        <f ca="1">IF(AQ$4="",0,IF((SUM($W$37:AQ$37)-SUM($W$348:AQ$348))&gt;0,SUM($W$37:AQ$37)-SUM($W$348:AQ$348),0))</f>
        <v>4635834.0875999928</v>
      </c>
      <c r="AR426" s="5">
        <f ca="1">IF(AR$4="",0,IF((SUM($W$37:AR$37)-SUM($W$348:AR$348))&gt;0,SUM($W$37:AR$37)-SUM($W$348:AR$348),0))</f>
        <v>5178270.5567999929</v>
      </c>
      <c r="AS426" s="5">
        <f ca="1">IF(AS$4="",0,IF((SUM($W$37:AS$37)-SUM($W$348:AS$348))&gt;0,SUM($W$37:AS$37)-SUM($W$348:AS$348),0))</f>
        <v>5720707.0259999931</v>
      </c>
      <c r="AT426" s="5">
        <f ca="1">IF(AT$4="",0,IF((SUM($W$37:AT$37)-SUM($W$348:AT$348))&gt;0,SUM($W$37:AT$37)-SUM($W$348:AT$348),0))</f>
        <v>6263143.4952000082</v>
      </c>
      <c r="AU426" s="5">
        <f ca="1">IF(AU$4="",0,IF((SUM($W$37:AU$37)-SUM($W$348:AU$348))&gt;0,SUM($W$37:AU$37)-SUM($W$348:AU$348),0))</f>
        <v>6805579.9644000232</v>
      </c>
      <c r="AV426" s="5">
        <f ca="1">IF(AV$4="",0,IF((SUM($W$37:AV$37)-SUM($W$348:AV$348))&gt;0,SUM($W$37:AV$37)-SUM($W$348:AV$348),0))</f>
        <v>7473684.6849600077</v>
      </c>
      <c r="AW426" s="5">
        <f ca="1">IF(AW$4="",0,IF((SUM($W$37:AW$37)-SUM($W$348:AW$348))&gt;0,SUM($W$37:AW$37)-SUM($W$348:AW$348),0))</f>
        <v>8048261.9608559906</v>
      </c>
      <c r="AX426" s="5">
        <f ca="1">IF(AX$4="",0,IF((SUM($W$37:AX$37)-SUM($W$348:AX$348))&gt;0,SUM($W$37:AX$37)-SUM($W$348:AX$348),0))</f>
        <v>8601547.1594400108</v>
      </c>
      <c r="AY426" s="5">
        <f ca="1">IF(AY$4="",0,IF((SUM($W$37:AY$37)-SUM($W$348:AY$348))&gt;0,SUM($W$37:AY$37)-SUM($W$348:AY$348),0))</f>
        <v>9154832.3580240011</v>
      </c>
      <c r="AZ426" s="5">
        <f ca="1">IF(AZ$4="",0,IF((SUM($W$37:AZ$37)-SUM($W$348:AZ$348))&gt;0,SUM($W$37:AZ$37)-SUM($W$348:AZ$348),0))</f>
        <v>9708117.5566080213</v>
      </c>
      <c r="BA426" s="5">
        <f ca="1">IF(BA$4="",0,IF((SUM($W$37:BA$37)-SUM($W$348:BA$348))&gt;0,SUM($W$37:BA$37)-SUM($W$348:BA$348),0))</f>
        <v>10261402.755192041</v>
      </c>
      <c r="BB426" s="5">
        <f ca="1">IF(BB$4="",0,IF((SUM($W$37:BB$37)-SUM($W$348:BB$348))&gt;0,SUM($W$37:BB$37)-SUM($W$348:BB$348),0))</f>
        <v>10998976.358744681</v>
      </c>
      <c r="BC426" s="5">
        <f ca="1">IF(BC$4="",0,IF((SUM($W$37:BC$37)-SUM($W$348:BC$348))&gt;0,SUM($W$37:BC$37)-SUM($W$348:BC$348),0))</f>
        <v>11316441.804518938</v>
      </c>
      <c r="BD426" s="5">
        <f ca="1">IF(BD$4="",0,IF((SUM($W$37:BD$37)-SUM($W$348:BD$348))&gt;0,SUM($W$37:BD$37)-SUM($W$348:BD$348),0))</f>
        <v>11404161.024333179</v>
      </c>
      <c r="BE426" s="5">
        <f ca="1">IF(BE$4="",0,IF((SUM($W$37:BE$37)-SUM($W$348:BE$348))&gt;0,SUM($W$37:BE$37)-SUM($W$348:BE$348),0))</f>
        <v>11462732.510942936</v>
      </c>
      <c r="BF426" s="5">
        <f ca="1">IF(BF$4="",0,IF((SUM($W$37:BF$37)-SUM($W$348:BF$348))&gt;0,SUM($W$37:BF$37)-SUM($W$348:BF$348),0))</f>
        <v>11521303.997552693</v>
      </c>
      <c r="BG426" s="5">
        <f ca="1">IF(BG$4="",0,IF((SUM($W$37:BG$37)-SUM($W$348:BG$348))&gt;0,SUM($W$37:BG$37)-SUM($W$348:BG$348),0))</f>
        <v>11579875.48416245</v>
      </c>
      <c r="BH426" s="5">
        <f ca="1">IF(BH$4="",0,IF((SUM($W$37:BH$37)-SUM($W$348:BH$348))&gt;0,SUM($W$37:BH$37)-SUM($W$348:BH$348),0))</f>
        <v>11836238.630342245</v>
      </c>
      <c r="BI426" s="5">
        <f ca="1">IF(BI$4="",0,IF((SUM($W$37:BI$37)-SUM($W$348:BI$348))&gt;0,SUM($W$37:BI$37)-SUM($W$348:BI$348),0))</f>
        <v>11930958.826529622</v>
      </c>
      <c r="BJ426" s="5">
        <f ca="1">IF(BJ$4="",0,IF((SUM($W$37:BJ$37)-SUM($W$348:BJ$348))&gt;0,SUM($W$37:BJ$37)-SUM($W$348:BJ$348),0))</f>
        <v>11990701.742871642</v>
      </c>
      <c r="BK426" s="5">
        <f ca="1">IF(BK$4="",0,IF((SUM($W$37:BK$37)-SUM($W$348:BK$348))&gt;0,SUM($W$37:BK$37)-SUM($W$348:BK$348),0))</f>
        <v>12050444.659213543</v>
      </c>
      <c r="BL426" s="5">
        <f ca="1">IF(BL$4="",0,IF((SUM($W$37:BL$37)-SUM($W$348:BL$348))&gt;0,SUM($W$37:BL$37)-SUM($W$348:BL$348),0))</f>
        <v>12110187.575555444</v>
      </c>
      <c r="BM426" s="5">
        <f ca="1">IF(BM$4="",0,IF((SUM($W$37:BM$37)-SUM($W$348:BM$348))&gt;0,SUM($W$37:BM$37)-SUM($W$348:BM$348),0))</f>
        <v>12169930.491897345</v>
      </c>
      <c r="BN426" s="5">
        <f ca="1">IF(BN$4="",0,IF((SUM($W$37:BN$37)-SUM($W$348:BN$348))&gt;0,SUM($W$37:BN$37)-SUM($W$348:BN$348),0))</f>
        <v>12438590.050961733</v>
      </c>
      <c r="BO426" s="5">
        <f ca="1">IF(BO$4="",0,IF((SUM($W$37:BO$37)-SUM($W$348:BO$348))&gt;0,SUM($W$37:BO$37)-SUM($W$348:BO$348),0))</f>
        <v>12535204.65107286</v>
      </c>
      <c r="BP426" s="5">
        <f ca="1">IF(BP$4="",0,IF((SUM($W$37:BP$37)-SUM($W$348:BP$348))&gt;0,SUM($W$37:BP$37)-SUM($W$348:BP$348),0))</f>
        <v>12596142.425741553</v>
      </c>
      <c r="BQ426" s="5">
        <f ca="1">IF(BQ$4="",0,IF((SUM($W$37:BQ$37)-SUM($W$348:BQ$348))&gt;0,SUM($W$37:BQ$37)-SUM($W$348:BQ$348),0))</f>
        <v>12657080.200410366</v>
      </c>
      <c r="BR426" s="5">
        <f ca="1">IF(BR$4="",0,IF((SUM($W$37:BR$37)-SUM($W$348:BR$348))&gt;0,SUM($W$37:BR$37)-SUM($W$348:BR$348),0))</f>
        <v>12718017.975079179</v>
      </c>
      <c r="BS426" s="5">
        <f ca="1">IF(BS$4="",0,IF((SUM($W$37:BS$37)-SUM($W$348:BS$348))&gt;0,SUM($W$37:BS$37)-SUM($W$348:BS$348),0))</f>
        <v>12778955.749747992</v>
      </c>
      <c r="BT426" s="5">
        <f ca="1">IF(BT$4="",0,IF((SUM($W$37:BT$37)-SUM($W$348:BT$348))&gt;0,SUM($W$37:BT$37)-SUM($W$348:BT$348),0))</f>
        <v>13060301.032953978</v>
      </c>
      <c r="BU426" s="5">
        <f ca="1">IF(BU$4="",0,IF((SUM($W$37:BU$37)-SUM($W$348:BU$348))&gt;0,SUM($W$37:BU$37)-SUM($W$348:BU$348),0))</f>
        <v>13158847.925067425</v>
      </c>
      <c r="BV426" s="5">
        <f ca="1">IF(BV$4="",0,IF((SUM($W$37:BV$37)-SUM($W$348:BV$348))&gt;0,SUM($W$37:BV$37)-SUM($W$348:BV$348),0))</f>
        <v>13221004.455229521</v>
      </c>
      <c r="BW426" s="5">
        <f ca="1">IF(BW$4="",0,IF((SUM($W$37:BW$37)-SUM($W$348:BW$348))&gt;0,SUM($W$37:BW$37)-SUM($W$348:BW$348),0))</f>
        <v>13283160.985391617</v>
      </c>
      <c r="BX426" s="5">
        <f ca="1">IF(BX$4="",0,IF((SUM($W$37:BX$37)-SUM($W$348:BX$348))&gt;0,SUM($W$37:BX$37)-SUM($W$348:BX$348),0))</f>
        <v>13345317.515553713</v>
      </c>
      <c r="BY426" s="5">
        <f ca="1">IF(BY$4="",0,IF((SUM($W$37:BY$37)-SUM($W$348:BY$348))&gt;0,SUM($W$37:BY$37)-SUM($W$348:BY$348),0))</f>
        <v>13407474.045715809</v>
      </c>
      <c r="BZ426" s="5">
        <f ca="1">IF(BZ$4="",0,IF((SUM($W$37:BZ$37)-SUM($W$348:BZ$348))&gt;0,SUM($W$37:BZ$37)-SUM($W$348:BZ$348),0))</f>
        <v>13701905.018205404</v>
      </c>
      <c r="CA426" s="5">
        <f ca="1">IF(CA$4="",0,IF((SUM($W$37:CA$37)-SUM($W$348:CA$348))&gt;0,SUM($W$37:CA$37)-SUM($W$348:CA$348),0))</f>
        <v>13802422.848160982</v>
      </c>
      <c r="CB426" s="5">
        <f ca="1">IF(CB$4="",0,IF((SUM($W$37:CB$37)-SUM($W$348:CB$348))&gt;0,SUM($W$37:CB$37)-SUM($W$348:CB$348),0))</f>
        <v>13865822.508926392</v>
      </c>
      <c r="CC426" s="5">
        <f ca="1">IF(CC$4="",0,IF((SUM($W$37:CC$37)-SUM($W$348:CC$348))&gt;0,SUM($W$37:CC$37)-SUM($W$348:CC$348),0))</f>
        <v>13929222.169691801</v>
      </c>
      <c r="CD426" s="5">
        <f ca="1">IF(CD$4="",0,IF((SUM($W$37:CD$37)-SUM($W$348:CD$348))&gt;0,SUM($W$37:CD$37)-SUM($W$348:CD$348),0))</f>
        <v>13992621.830457211</v>
      </c>
      <c r="CE426" s="5">
        <f ca="1">IF(CE$4="",0,IF((SUM($W$37:CE$37)-SUM($W$348:CE$348))&gt;0,SUM($W$37:CE$37)-SUM($W$348:CE$348),0))</f>
        <v>14056021.49122262</v>
      </c>
      <c r="CF426" s="5">
        <f ca="1">IF(CF$4="",0,IF((SUM($W$37:CF$37)-SUM($W$348:CF$348))&gt;0,SUM($W$37:CF$37)-SUM($W$348:CF$348),0))</f>
        <v>0</v>
      </c>
    </row>
    <row r="427" spans="2:84" x14ac:dyDescent="0.3">
      <c r="B427" s="13">
        <f>ROW()</f>
        <v>427</v>
      </c>
      <c r="H427" s="1" t="str">
        <f t="shared" si="573"/>
        <v>Операционный баланс</v>
      </c>
      <c r="I427" s="1" t="str">
        <f t="shared" si="576"/>
        <v>ПАССИВЫ</v>
      </c>
      <c r="J427" s="1" t="s">
        <v>150</v>
      </c>
      <c r="M427" s="53" t="s">
        <v>18</v>
      </c>
      <c r="U427" s="5">
        <f t="shared" ca="1" si="569"/>
        <v>567256.44023999572</v>
      </c>
      <c r="X427" s="5">
        <f ca="1">IF(X$4="",0,SUM($W$161:X$161)-SUM($W$366:X$366))</f>
        <v>0</v>
      </c>
      <c r="Y427" s="5">
        <f ca="1">IF(Y$4="",0,SUM($W$161:Y$161)-SUM($W$366:Y$366))</f>
        <v>0</v>
      </c>
      <c r="Z427" s="5">
        <f ca="1">IF(Z$4="",0,SUM($W$161:Z$161)-SUM($W$366:Z$366))</f>
        <v>0</v>
      </c>
      <c r="AA427" s="5">
        <f ca="1">IF(AA$4="",0,SUM($W$161:AA$161)-SUM($W$366:AA$366))</f>
        <v>0</v>
      </c>
      <c r="AB427" s="5">
        <f ca="1">IF(AB$4="",0,SUM($W$161:AB$161)-SUM($W$366:AB$366))</f>
        <v>0</v>
      </c>
      <c r="AC427" s="5">
        <f ca="1">IF(AC$4="",0,SUM($W$161:AC$161)-SUM($W$366:AC$366))</f>
        <v>0</v>
      </c>
      <c r="AD427" s="5">
        <f ca="1">IF(AD$4="",0,SUM($W$161:AD$161)-SUM($W$366:AD$366))</f>
        <v>0</v>
      </c>
      <c r="AE427" s="5">
        <f ca="1">IF(AE$4="",0,SUM($W$161:AE$161)-SUM($W$366:AE$366))</f>
        <v>0</v>
      </c>
      <c r="AF427" s="5">
        <f ca="1">IF(AF$4="",0,SUM($W$161:AF$161)-SUM($W$366:AF$366))</f>
        <v>0</v>
      </c>
      <c r="AG427" s="5">
        <f ca="1">IF(AG$4="",0,SUM($W$161:AG$161)-SUM($W$366:AG$366))</f>
        <v>0</v>
      </c>
      <c r="AH427" s="5">
        <f ca="1">IF(AH$4="",0,SUM($W$161:AH$161)-SUM($W$366:AH$366))</f>
        <v>0</v>
      </c>
      <c r="AI427" s="5">
        <f ca="1">IF(AI$4="",0,SUM($W$161:AI$161)-SUM($W$366:AI$366))</f>
        <v>0</v>
      </c>
      <c r="AJ427" s="5">
        <f ca="1">IF(AJ$4="",0,SUM($W$161:AJ$161)-SUM($W$366:AJ$366))</f>
        <v>57680</v>
      </c>
      <c r="AK427" s="5">
        <f ca="1">IF(AK$4="",0,SUM($W$161:AK$161)-SUM($W$366:AK$366))</f>
        <v>57680</v>
      </c>
      <c r="AL427" s="5">
        <f ca="1">IF(AL$4="",0,SUM($W$161:AL$161)-SUM($W$366:AL$366))</f>
        <v>57680</v>
      </c>
      <c r="AM427" s="5">
        <f ca="1">IF(AM$4="",0,SUM($W$161:AM$161)-SUM($W$366:AM$366))</f>
        <v>115360</v>
      </c>
      <c r="AN427" s="5">
        <f ca="1">IF(AN$4="",0,SUM($W$161:AN$161)-SUM($W$366:AN$366))</f>
        <v>115360</v>
      </c>
      <c r="AO427" s="5">
        <f ca="1">IF(AO$4="",0,SUM($W$161:AO$161)-SUM($W$366:AO$366))</f>
        <v>115360</v>
      </c>
      <c r="AP427" s="5">
        <f ca="1">IF(AP$4="",0,SUM($W$161:AP$161)-SUM($W$366:AP$366))</f>
        <v>173040</v>
      </c>
      <c r="AQ427" s="5">
        <f ca="1">IF(AQ$4="",0,SUM($W$161:AQ$161)-SUM($W$366:AQ$366))</f>
        <v>173040</v>
      </c>
      <c r="AR427" s="5">
        <f ca="1">IF(AR$4="",0,SUM($W$161:AR$161)-SUM($W$366:AR$366))</f>
        <v>173040</v>
      </c>
      <c r="AS427" s="5">
        <f ca="1">IF(AS$4="",0,SUM($W$161:AS$161)-SUM($W$366:AS$366))</f>
        <v>230720</v>
      </c>
      <c r="AT427" s="5">
        <f ca="1">IF(AT$4="",0,SUM($W$161:AT$161)-SUM($W$366:AT$366))</f>
        <v>230720</v>
      </c>
      <c r="AU427" s="5">
        <f ca="1">IF(AU$4="",0,SUM($W$161:AU$161)-SUM($W$366:AU$366))</f>
        <v>230720</v>
      </c>
      <c r="AV427" s="5">
        <f ca="1">IF(AV$4="",0,SUM($W$161:AV$161)-SUM($W$366:AV$366))</f>
        <v>237641.60000000009</v>
      </c>
      <c r="AW427" s="5">
        <f ca="1">IF(AW$4="",0,SUM($W$161:AW$161)-SUM($W$366:AW$366))</f>
        <v>297052</v>
      </c>
      <c r="AX427" s="5">
        <f ca="1">IF(AX$4="",0,SUM($W$161:AX$161)-SUM($W$366:AX$366))</f>
        <v>297052</v>
      </c>
      <c r="AY427" s="5">
        <f ca="1">IF(AY$4="",0,SUM($W$161:AY$161)-SUM($W$366:AY$366))</f>
        <v>297052</v>
      </c>
      <c r="AZ427" s="5">
        <f ca="1">IF(AZ$4="",0,SUM($W$161:AZ$161)-SUM($W$366:AZ$366))</f>
        <v>356462.40000000037</v>
      </c>
      <c r="BA427" s="5">
        <f ca="1">IF(BA$4="",0,SUM($W$161:BA$161)-SUM($W$366:BA$366))</f>
        <v>356462.40000000037</v>
      </c>
      <c r="BB427" s="5">
        <f ca="1">IF(BB$4="",0,SUM($W$161:BB$161)-SUM($W$366:BB$366))</f>
        <v>356462.40000000037</v>
      </c>
      <c r="BC427" s="5">
        <f ca="1">IF(BC$4="",0,SUM($W$161:BC$161)-SUM($W$366:BC$366))</f>
        <v>356462.40000000037</v>
      </c>
      <c r="BD427" s="5">
        <f ca="1">IF(BD$4="",0,SUM($W$161:BD$161)-SUM($W$366:BD$366))</f>
        <v>415872.80000000075</v>
      </c>
      <c r="BE427" s="5">
        <f ca="1">IF(BE$4="",0,SUM($W$161:BE$161)-SUM($W$366:BE$366))</f>
        <v>415872.80000000075</v>
      </c>
      <c r="BF427" s="5">
        <f ca="1">IF(BF$4="",0,SUM($W$161:BF$161)-SUM($W$366:BF$366))</f>
        <v>415872.80000000075</v>
      </c>
      <c r="BG427" s="5">
        <f ca="1">IF(BG$4="",0,SUM($W$161:BG$161)-SUM($W$366:BG$366))</f>
        <v>415872.80000000075</v>
      </c>
      <c r="BH427" s="5">
        <f ca="1">IF(BH$4="",0,SUM($W$161:BH$161)-SUM($W$366:BH$366))</f>
        <v>428348.98399999924</v>
      </c>
      <c r="BI427" s="5">
        <f ca="1">IF(BI$4="",0,SUM($W$161:BI$161)-SUM($W$366:BI$366))</f>
        <v>428348.98399999924</v>
      </c>
      <c r="BJ427" s="5">
        <f ca="1">IF(BJ$4="",0,SUM($W$161:BJ$161)-SUM($W$366:BJ$366))</f>
        <v>428348.98399999924</v>
      </c>
      <c r="BK427" s="5">
        <f ca="1">IF(BK$4="",0,SUM($W$161:BK$161)-SUM($W$366:BK$366))</f>
        <v>428348.98399999924</v>
      </c>
      <c r="BL427" s="5">
        <f ca="1">IF(BL$4="",0,SUM($W$161:BL$161)-SUM($W$366:BL$366))</f>
        <v>428348.98399999924</v>
      </c>
      <c r="BM427" s="5">
        <f ca="1">IF(BM$4="",0,SUM($W$161:BM$161)-SUM($W$366:BM$366))</f>
        <v>428348.98399999924</v>
      </c>
      <c r="BN427" s="5">
        <f ca="1">IF(BN$4="",0,SUM($W$161:BN$161)-SUM($W$366:BN$366))</f>
        <v>428348.98399999924</v>
      </c>
      <c r="BO427" s="5">
        <f ca="1">IF(BO$4="",0,SUM($W$161:BO$161)-SUM($W$366:BO$366))</f>
        <v>428348.98399999924</v>
      </c>
      <c r="BP427" s="5">
        <f ca="1">IF(BP$4="",0,SUM($W$161:BP$161)-SUM($W$366:BP$366))</f>
        <v>489541.6959999986</v>
      </c>
      <c r="BQ427" s="5">
        <f ca="1">IF(BQ$4="",0,SUM($W$161:BQ$161)-SUM($W$366:BQ$366))</f>
        <v>489541.6959999986</v>
      </c>
      <c r="BR427" s="5">
        <f ca="1">IF(BR$4="",0,SUM($W$161:BR$161)-SUM($W$366:BR$366))</f>
        <v>489541.6959999986</v>
      </c>
      <c r="BS427" s="5">
        <f ca="1">IF(BS$4="",0,SUM($W$161:BS$161)-SUM($W$366:BS$366))</f>
        <v>489541.6959999986</v>
      </c>
      <c r="BT427" s="5">
        <f ca="1">IF(BT$4="",0,SUM($W$161:BT$161)-SUM($W$366:BT$366))</f>
        <v>504227.94687999785</v>
      </c>
      <c r="BU427" s="5">
        <f ca="1">IF(BU$4="",0,SUM($W$161:BU$161)-SUM($W$366:BU$366))</f>
        <v>504227.94687999785</v>
      </c>
      <c r="BV427" s="5">
        <f ca="1">IF(BV$4="",0,SUM($W$161:BV$161)-SUM($W$366:BV$366))</f>
        <v>504227.94687999785</v>
      </c>
      <c r="BW427" s="5">
        <f ca="1">IF(BW$4="",0,SUM($W$161:BW$161)-SUM($W$366:BW$366))</f>
        <v>504227.94687999785</v>
      </c>
      <c r="BX427" s="5">
        <f ca="1">IF(BX$4="",0,SUM($W$161:BX$161)-SUM($W$366:BX$366))</f>
        <v>504227.94687999785</v>
      </c>
      <c r="BY427" s="5">
        <f ca="1">IF(BY$4="",0,SUM($W$161:BY$161)-SUM($W$366:BY$366))</f>
        <v>504227.94687999785</v>
      </c>
      <c r="BZ427" s="5">
        <f ca="1">IF(BZ$4="",0,SUM($W$161:BZ$161)-SUM($W$366:BZ$366))</f>
        <v>504227.94687999785</v>
      </c>
      <c r="CA427" s="5">
        <f ca="1">IF(CA$4="",0,SUM($W$161:CA$161)-SUM($W$366:CA$366))</f>
        <v>504227.94687999785</v>
      </c>
      <c r="CB427" s="5">
        <f ca="1">IF(CB$4="",0,SUM($W$161:CB$161)-SUM($W$366:CB$366))</f>
        <v>504227.94687999785</v>
      </c>
      <c r="CC427" s="5">
        <f ca="1">IF(CC$4="",0,SUM($W$161:CC$161)-SUM($W$366:CC$366))</f>
        <v>567256.44023999572</v>
      </c>
      <c r="CD427" s="5">
        <f ca="1">IF(CD$4="",0,SUM($W$161:CD$161)-SUM($W$366:CD$366))</f>
        <v>567256.44023999572</v>
      </c>
      <c r="CE427" s="5">
        <f ca="1">IF(CE$4="",0,SUM($W$161:CE$161)-SUM($W$366:CE$366))</f>
        <v>567256.44023999572</v>
      </c>
      <c r="CF427" s="5">
        <f ca="1">IF(CF$4="",0,SUM($W$161:CF$161)-SUM($W$366:CF$366))</f>
        <v>0</v>
      </c>
    </row>
    <row r="428" spans="2:84" x14ac:dyDescent="0.3">
      <c r="B428" s="13">
        <f>ROW()</f>
        <v>428</v>
      </c>
      <c r="H428" s="1" t="str">
        <f t="shared" si="573"/>
        <v>Операционный баланс</v>
      </c>
      <c r="I428" s="1" t="str">
        <f t="shared" si="576"/>
        <v>ПАССИВЫ</v>
      </c>
      <c r="J428" s="1" t="s">
        <v>151</v>
      </c>
      <c r="M428" s="53" t="s">
        <v>18</v>
      </c>
      <c r="U428" s="5">
        <f t="shared" ca="1" si="569"/>
        <v>13657286.935155123</v>
      </c>
      <c r="X428" s="5">
        <f ca="1">IF(X$4="",0,IF((SUM($W$172:X$172)-SUM($W$374:X$374))&gt;0,SUM($W$172:X$172)-SUM($W$374:X$374),0))</f>
        <v>0</v>
      </c>
      <c r="Y428" s="5">
        <f ca="1">IF(Y$4="",0,IF((SUM($W$172:Y$172)-SUM($W$374:Y$374))&gt;0,SUM($W$172:Y$172)-SUM($W$374:Y$374),0))</f>
        <v>0</v>
      </c>
      <c r="Z428" s="5">
        <f ca="1">IF(Z$4="",0,IF((SUM($W$172:Z$172)-SUM($W$374:Z$374))&gt;0,SUM($W$172:Z$172)-SUM($W$374:Z$374),0))</f>
        <v>0</v>
      </c>
      <c r="AA428" s="5">
        <f ca="1">IF(AA$4="",0,IF((SUM($W$172:AA$172)-SUM($W$374:AA$374))&gt;0,SUM($W$172:AA$172)-SUM($W$374:AA$374),0))</f>
        <v>0</v>
      </c>
      <c r="AB428" s="5">
        <f ca="1">IF(AB$4="",0,IF((SUM($W$172:AB$172)-SUM($W$374:AB$374))&gt;0,SUM($W$172:AB$172)-SUM($W$374:AB$374),0))</f>
        <v>0</v>
      </c>
      <c r="AC428" s="5">
        <f ca="1">IF(AC$4="",0,IF((SUM($W$172:AC$172)-SUM($W$374:AC$374))&gt;0,SUM($W$172:AC$172)-SUM($W$374:AC$374),0))</f>
        <v>0</v>
      </c>
      <c r="AD428" s="5">
        <f ca="1">IF(AD$4="",0,IF((SUM($W$172:AD$172)-SUM($W$374:AD$374))&gt;0,SUM($W$172:AD$172)-SUM($W$374:AD$374),0))</f>
        <v>0</v>
      </c>
      <c r="AE428" s="5">
        <f ca="1">IF(AE$4="",0,IF((SUM($W$172:AE$172)-SUM($W$374:AE$374))&gt;0,SUM($W$172:AE$172)-SUM($W$374:AE$374),0))</f>
        <v>0</v>
      </c>
      <c r="AF428" s="5">
        <f ca="1">IF(AF$4="",0,IF((SUM($W$172:AF$172)-SUM($W$374:AF$374))&gt;0,SUM($W$172:AF$172)-SUM($W$374:AF$374),0))</f>
        <v>0</v>
      </c>
      <c r="AG428" s="5">
        <f ca="1">IF(AG$4="",0,IF((SUM($W$172:AG$172)-SUM($W$374:AG$374))&gt;0,SUM($W$172:AG$172)-SUM($W$374:AG$374),0))</f>
        <v>0</v>
      </c>
      <c r="AH428" s="5">
        <f ca="1">IF(AH$4="",0,IF((SUM($W$172:AH$172)-SUM($W$374:AH$374))&gt;0,SUM($W$172:AH$172)-SUM($W$374:AH$374),0))</f>
        <v>0</v>
      </c>
      <c r="AI428" s="5">
        <f ca="1">IF(AI$4="",0,IF((SUM($W$172:AI$172)-SUM($W$374:AI$374))&gt;0,SUM($W$172:AI$172)-SUM($W$374:AI$374),0))</f>
        <v>0</v>
      </c>
      <c r="AJ428" s="5">
        <f ca="1">IF(AJ$4="",0,IF((SUM($W$172:AJ$172)-SUM($W$374:AJ$374))&gt;0,SUM($W$172:AJ$172)-SUM($W$374:AJ$374),0))</f>
        <v>384311.02499999991</v>
      </c>
      <c r="AK428" s="5">
        <f ca="1">IF(AK$4="",0,IF((SUM($W$172:AK$172)-SUM($W$374:AK$374))&gt;0,SUM($W$172:AK$172)-SUM($W$374:AK$374),0))</f>
        <v>613200.19999999995</v>
      </c>
      <c r="AL428" s="5">
        <f ca="1">IF(AL$4="",0,IF((SUM($W$172:AL$172)-SUM($W$374:AL$374))&gt;0,SUM($W$172:AL$172)-SUM($W$374:AL$374),0))</f>
        <v>851107.02499999991</v>
      </c>
      <c r="AM428" s="5">
        <f ca="1">IF(AM$4="",0,IF((SUM($W$172:AM$172)-SUM($W$374:AM$374))&gt;0,SUM($W$172:AM$172)-SUM($W$374:AM$374),0))</f>
        <v>1096440.1499999999</v>
      </c>
      <c r="AN428" s="5">
        <f ca="1">IF(AN$4="",0,IF((SUM($W$172:AN$172)-SUM($W$374:AN$374))&gt;0,SUM($W$172:AN$172)-SUM($W$374:AN$374),0))</f>
        <v>1347343</v>
      </c>
      <c r="AO428" s="5">
        <f ca="1">IF(AO$4="",0,IF((SUM($W$172:AO$172)-SUM($W$374:AO$374))&gt;0,SUM($W$172:AO$172)-SUM($W$374:AO$374),0))</f>
        <v>1604611.2500000009</v>
      </c>
      <c r="AP428" s="5">
        <f ca="1">IF(AP$4="",0,IF((SUM($W$172:AP$172)-SUM($W$374:AP$374))&gt;0,SUM($W$172:AP$172)-SUM($W$374:AP$374),0))</f>
        <v>1919303.3647500006</v>
      </c>
      <c r="AQ428" s="5">
        <f ca="1">IF(AQ$4="",0,IF((SUM($W$172:AQ$172)-SUM($W$374:AQ$374))&gt;0,SUM($W$172:AQ$172)-SUM($W$374:AQ$374),0))</f>
        <v>2197123.9000000004</v>
      </c>
      <c r="AR428" s="5">
        <f ca="1">IF(AR$4="",0,IF((SUM($W$172:AR$172)-SUM($W$374:AR$374))&gt;0,SUM($W$172:AR$172)-SUM($W$374:AR$374),0))</f>
        <v>2481962.2887500003</v>
      </c>
      <c r="AS428" s="5">
        <f ca="1">IF(AS$4="",0,IF((SUM($W$172:AS$172)-SUM($W$374:AS$374))&gt;0,SUM($W$172:AS$172)-SUM($W$374:AS$374),0))</f>
        <v>2773388.8664999995</v>
      </c>
      <c r="AT428" s="5">
        <f ca="1">IF(AT$4="",0,IF((SUM($W$172:AT$172)-SUM($W$374:AT$374))&gt;0,SUM($W$172:AT$172)-SUM($W$374:AT$374),0))</f>
        <v>3071156.9739999995</v>
      </c>
      <c r="AU428" s="5">
        <f ca="1">IF(AU$4="",0,IF((SUM($W$172:AU$172)-SUM($W$374:AU$374))&gt;0,SUM($W$172:AU$172)-SUM($W$374:AU$374),0))</f>
        <v>3375481.4434999973</v>
      </c>
      <c r="AV428" s="5">
        <f ca="1">IF(AV$4="",0,IF((SUM($W$172:AV$172)-SUM($W$374:AV$374))&gt;0,SUM($W$172:AV$172)-SUM($W$374:AV$374),0))</f>
        <v>3779667.5017124973</v>
      </c>
      <c r="AW428" s="5">
        <f ca="1">IF(AW$4="",0,IF((SUM($W$172:AW$172)-SUM($W$374:AW$374))&gt;0,SUM($W$172:AW$172)-SUM($W$374:AW$374),0))</f>
        <v>4106144.2793199979</v>
      </c>
      <c r="AX428" s="5">
        <f ca="1">IF(AX$4="",0,IF((SUM($W$172:AX$172)-SUM($W$374:AX$374))&gt;0,SUM($W$172:AX$172)-SUM($W$374:AX$374),0))</f>
        <v>4440242.8277524933</v>
      </c>
      <c r="AY428" s="5">
        <f ca="1">IF(AY$4="",0,IF((SUM($W$172:AY$172)-SUM($W$374:AY$374))&gt;0,SUM($W$172:AY$172)-SUM($W$374:AY$374),0))</f>
        <v>4781127.2108549923</v>
      </c>
      <c r="AZ428" s="5">
        <f ca="1">IF(AZ$4="",0,IF((SUM($W$172:AZ$172)-SUM($W$374:AZ$374))&gt;0,SUM($W$172:AZ$172)-SUM($W$374:AZ$374),0))</f>
        <v>5128346.6787399948</v>
      </c>
      <c r="BA428" s="5">
        <f ca="1">IF(BA$4="",0,IF((SUM($W$172:BA$172)-SUM($W$374:BA$374))&gt;0,SUM($W$172:BA$172)-SUM($W$374:BA$374),0))</f>
        <v>5482319.1994849965</v>
      </c>
      <c r="BB428" s="5">
        <f ca="1">IF(BB$4="",0,IF((SUM($W$172:BB$172)-SUM($W$374:BB$374))&gt;0,SUM($W$172:BB$172)-SUM($W$374:BB$374),0))</f>
        <v>5981085.6148644686</v>
      </c>
      <c r="BC428" s="5">
        <f ca="1">IF(BC$4="",0,IF((SUM($W$172:BC$172)-SUM($W$374:BC$374))&gt;0,SUM($W$172:BC$172)-SUM($W$374:BC$374),0))</f>
        <v>6238903.1041991413</v>
      </c>
      <c r="BD428" s="5">
        <f ca="1">IF(BD$4="",0,IF((SUM($W$172:BD$172)-SUM($W$374:BD$374))&gt;0,SUM($W$172:BD$172)-SUM($W$374:BD$374),0))</f>
        <v>6442085.5821243972</v>
      </c>
      <c r="BE428" s="5">
        <f ca="1">IF(BE$4="",0,IF((SUM($W$172:BE$172)-SUM($W$374:BE$374))&gt;0,SUM($W$172:BE$172)-SUM($W$374:BE$374),0))</f>
        <v>6646750.9179068133</v>
      </c>
      <c r="BF428" s="5">
        <f ca="1">IF(BF$4="",0,IF((SUM($W$172:BF$172)-SUM($W$374:BF$374))&gt;0,SUM($W$172:BF$172)-SUM($W$374:BF$374),0))</f>
        <v>6851652.610539332</v>
      </c>
      <c r="BG428" s="5">
        <f ca="1">IF(BG$4="",0,IF((SUM($W$172:BG$172)-SUM($W$374:BG$374))&gt;0,SUM($W$172:BG$172)-SUM($W$374:BG$374),0))</f>
        <v>7058003.3957647383</v>
      </c>
      <c r="BH428" s="5">
        <f ca="1">IF(BH$4="",0,IF((SUM($W$172:BH$172)-SUM($W$374:BH$374))&gt;0,SUM($W$172:BH$172)-SUM($W$374:BH$374),0))</f>
        <v>7420873.5701317489</v>
      </c>
      <c r="BI428" s="5">
        <f ca="1">IF(BI$4="",0,IF((SUM($W$172:BI$172)-SUM($W$374:BI$374))&gt;0,SUM($W$172:BI$172)-SUM($W$374:BI$374),0))</f>
        <v>7636240.6094700247</v>
      </c>
      <c r="BJ428" s="5">
        <f ca="1">IF(BJ$4="",0,IF((SUM($W$172:BJ$172)-SUM($W$374:BJ$374))&gt;0,SUM($W$172:BJ$172)-SUM($W$374:BJ$374),0))</f>
        <v>7854885.4962533712</v>
      </c>
      <c r="BK428" s="5">
        <f ca="1">IF(BK$4="",0,IF((SUM($W$172:BK$172)-SUM($W$374:BK$374))&gt;0,SUM($W$172:BK$172)-SUM($W$374:BK$374),0))</f>
        <v>8075330.1560370773</v>
      </c>
      <c r="BL428" s="5">
        <f ca="1">IF(BL$4="",0,IF((SUM($W$172:BL$172)-SUM($W$374:BL$374))&gt;0,SUM($W$172:BL$172)-SUM($W$374:BL$374),0))</f>
        <v>8296826.8570432067</v>
      </c>
      <c r="BM428" s="5">
        <f ca="1">IF(BM$4="",0,IF((SUM($W$172:BM$172)-SUM($W$374:BM$374))&gt;0,SUM($W$172:BM$172)-SUM($W$374:BM$374),0))</f>
        <v>8520114.6364941299</v>
      </c>
      <c r="BN428" s="5">
        <f ca="1">IF(BN$4="",0,IF((SUM($W$172:BN$172)-SUM($W$374:BN$374))&gt;0,SUM($W$172:BN$172)-SUM($W$374:BN$374),0))</f>
        <v>8915739.9839030802</v>
      </c>
      <c r="BO428" s="5">
        <f ca="1">IF(BO$4="",0,IF((SUM($W$172:BO$172)-SUM($W$374:BO$374))&gt;0,SUM($W$172:BO$172)-SUM($W$374:BO$374),0))</f>
        <v>9148583.1668569744</v>
      </c>
      <c r="BP428" s="5">
        <f ca="1">IF(BP$4="",0,IF((SUM($W$172:BP$172)-SUM($W$374:BP$374))&gt;0,SUM($W$172:BP$172)-SUM($W$374:BP$374),0))</f>
        <v>9384909.9973860085</v>
      </c>
      <c r="BQ428" s="5">
        <f ca="1">IF(BQ$4="",0,IF((SUM($W$172:BQ$172)-SUM($W$374:BQ$374))&gt;0,SUM($W$172:BQ$172)-SUM($W$374:BQ$374),0))</f>
        <v>9623090.5941053927</v>
      </c>
      <c r="BR428" s="5">
        <f ca="1">IF(BR$4="",0,IF((SUM($W$172:BR$172)-SUM($W$374:BR$374))&gt;0,SUM($W$172:BR$172)-SUM($W$374:BR$374),0))</f>
        <v>9862301.0609305203</v>
      </c>
      <c r="BS428" s="5">
        <f ca="1">IF(BS$4="",0,IF((SUM($W$172:BS$172)-SUM($W$374:BS$374))&gt;0,SUM($W$172:BS$172)-SUM($W$374:BS$374),0))</f>
        <v>10103356.338553816</v>
      </c>
      <c r="BT428" s="5">
        <f ca="1">IF(BT$4="",0,IF((SUM($W$172:BT$172)-SUM($W$374:BT$374))&gt;0,SUM($W$172:BT$172)-SUM($W$374:BT$374),0))</f>
        <v>10533375.586230308</v>
      </c>
      <c r="BU428" s="5">
        <f ca="1">IF(BU$4="",0,IF((SUM($W$172:BU$172)-SUM($W$374:BU$374))&gt;0,SUM($W$172:BU$172)-SUM($W$374:BU$374),0))</f>
        <v>10784549.651081353</v>
      </c>
      <c r="BV428" s="5">
        <f ca="1">IF(BV$4="",0,IF((SUM($W$172:BV$172)-SUM($W$374:BV$374))&gt;0,SUM($W$172:BV$172)-SUM($W$374:BV$374),0))</f>
        <v>11039422.561582685</v>
      </c>
      <c r="BW428" s="5">
        <f ca="1">IF(BW$4="",0,IF((SUM($W$172:BW$172)-SUM($W$374:BW$374))&gt;0,SUM($W$172:BW$172)-SUM($W$374:BW$374),0))</f>
        <v>11296204.851260096</v>
      </c>
      <c r="BX428" s="5">
        <f ca="1">IF(BX$4="",0,IF((SUM($W$172:BX$172)-SUM($W$374:BX$374))&gt;0,SUM($W$172:BX$172)-SUM($W$374:BX$374),0))</f>
        <v>11553992.562822461</v>
      </c>
      <c r="BY428" s="5">
        <f ca="1">IF(BY$4="",0,IF((SUM($W$172:BY$172)-SUM($W$374:BY$374))&gt;0,SUM($W$172:BY$172)-SUM($W$374:BY$374),0))</f>
        <v>11813680.429506898</v>
      </c>
      <c r="BZ428" s="5">
        <f ca="1">IF(BZ$4="",0,IF((SUM($W$172:BZ$172)-SUM($W$374:BZ$374))&gt;0,SUM($W$172:BZ$172)-SUM($W$374:BZ$374),0))</f>
        <v>12279801.148654282</v>
      </c>
      <c r="CA428" s="5">
        <f ca="1">IF(CA$4="",0,IF((SUM($W$172:CA$172)-SUM($W$374:CA$374))&gt;0,SUM($W$172:CA$172)-SUM($W$374:CA$374),0))</f>
        <v>12550196.389451683</v>
      </c>
      <c r="CB428" s="5">
        <f ca="1">IF(CB$4="",0,IF((SUM($W$172:CB$172)-SUM($W$374:CB$374))&gt;0,SUM($W$172:CB$172)-SUM($W$374:CB$374),0))</f>
        <v>12824515.450576156</v>
      </c>
      <c r="CC428" s="5">
        <f ca="1">IF(CC$4="",0,IF((SUM($W$172:CC$172)-SUM($W$374:CC$374))&gt;0,SUM($W$172:CC$172)-SUM($W$374:CC$374),0))</f>
        <v>13100801.17225197</v>
      </c>
      <c r="CD428" s="5">
        <f ca="1">IF(CD$4="",0,IF((SUM($W$172:CD$172)-SUM($W$374:CD$374))&gt;0,SUM($W$172:CD$172)-SUM($W$374:CD$374),0))</f>
        <v>13378065.47381568</v>
      </c>
      <c r="CE428" s="5">
        <f ca="1">IF(CE$4="",0,IF((SUM($W$172:CE$172)-SUM($W$374:CE$374))&gt;0,SUM($W$172:CE$172)-SUM($W$374:CE$374),0))</f>
        <v>13657286.935155123</v>
      </c>
      <c r="CF428" s="5">
        <f ca="1">IF(CF$4="",0,IF((SUM($W$172:CF$172)-SUM($W$374:CF$374))&gt;0,SUM($W$172:CF$172)-SUM($W$374:CF$374),0))</f>
        <v>0</v>
      </c>
    </row>
    <row r="429" spans="2:84" x14ac:dyDescent="0.3">
      <c r="B429" s="13">
        <f>ROW()</f>
        <v>429</v>
      </c>
      <c r="H429" s="1" t="str">
        <f t="shared" si="573"/>
        <v>Операционный баланс</v>
      </c>
      <c r="I429" s="1" t="str">
        <f t="shared" si="576"/>
        <v>ПАССИВЫ</v>
      </c>
      <c r="J429" s="1" t="s">
        <v>152</v>
      </c>
      <c r="M429" s="53" t="s">
        <v>18</v>
      </c>
      <c r="U429" s="5">
        <f t="shared" ca="1" si="569"/>
        <v>512033.81767854095</v>
      </c>
      <c r="X429" s="5">
        <f ca="1">IF(X$4="",0,SUM($W$196:X$196)-SUM($W$382:X$382))</f>
        <v>140000</v>
      </c>
      <c r="Y429" s="5">
        <f ca="1">IF(Y$4="",0,SUM($W$196:Y$196)-SUM($W$382:Y$382))</f>
        <v>225000</v>
      </c>
      <c r="Z429" s="5">
        <f ca="1">IF(Z$4="",0,SUM($W$196:Z$196)-SUM($W$382:Z$382))</f>
        <v>300000</v>
      </c>
      <c r="AA429" s="5">
        <f ca="1">IF(AA$4="",0,SUM($W$196:AA$196)-SUM($W$382:AA$382))</f>
        <v>300000</v>
      </c>
      <c r="AB429" s="5">
        <f ca="1">IF(AB$4="",0,SUM($W$196:AB$196)-SUM($W$382:AB$382))</f>
        <v>300000</v>
      </c>
      <c r="AC429" s="5">
        <f ca="1">IF(AC$4="",0,SUM($W$196:AC$196)-SUM($W$382:AC$382))</f>
        <v>300000</v>
      </c>
      <c r="AD429" s="5">
        <f ca="1">IF(AD$4="",0,SUM($W$196:AD$196)-SUM($W$382:AD$382))</f>
        <v>307500</v>
      </c>
      <c r="AE429" s="5">
        <f ca="1">IF(AE$4="",0,SUM($W$196:AE$196)-SUM($W$382:AE$382))</f>
        <v>307500</v>
      </c>
      <c r="AF429" s="5">
        <f ca="1">IF(AF$4="",0,SUM($W$196:AF$196)-SUM($W$382:AF$382))</f>
        <v>307500</v>
      </c>
      <c r="AG429" s="5">
        <f ca="1">IF(AG$4="",0,SUM($W$196:AG$196)-SUM($W$382:AG$382))</f>
        <v>307500</v>
      </c>
      <c r="AH429" s="5">
        <f ca="1">IF(AH$4="",0,SUM($W$196:AH$196)-SUM($W$382:AH$382))</f>
        <v>307500</v>
      </c>
      <c r="AI429" s="5">
        <f ca="1">IF(AI$4="",0,SUM($W$196:AI$196)-SUM($W$382:AI$382))</f>
        <v>307500</v>
      </c>
      <c r="AJ429" s="5">
        <f ca="1">IF(AJ$4="",0,SUM($W$196:AJ$196)-SUM($W$382:AJ$382))</f>
        <v>315187.5</v>
      </c>
      <c r="AK429" s="5">
        <f ca="1">IF(AK$4="",0,SUM($W$196:AK$196)-SUM($W$382:AK$382))</f>
        <v>315187.5</v>
      </c>
      <c r="AL429" s="5">
        <f ca="1">IF(AL$4="",0,SUM($W$196:AL$196)-SUM($W$382:AL$382))</f>
        <v>315187.5</v>
      </c>
      <c r="AM429" s="5">
        <f ca="1">IF(AM$4="",0,SUM($W$196:AM$196)-SUM($W$382:AM$382))</f>
        <v>315187.5</v>
      </c>
      <c r="AN429" s="5">
        <f ca="1">IF(AN$4="",0,SUM($W$196:AN$196)-SUM($W$382:AN$382))</f>
        <v>315187.5</v>
      </c>
      <c r="AO429" s="5">
        <f ca="1">IF(AO$4="",0,SUM($W$196:AO$196)-SUM($W$382:AO$382))</f>
        <v>315187.5</v>
      </c>
      <c r="AP429" s="5">
        <f ca="1">IF(AP$4="",0,SUM($W$196:AP$196)-SUM($W$382:AP$382))</f>
        <v>323067.1875</v>
      </c>
      <c r="AQ429" s="5">
        <f ca="1">IF(AQ$4="",0,SUM($W$196:AQ$196)-SUM($W$382:AQ$382))</f>
        <v>323067.1875</v>
      </c>
      <c r="AR429" s="5">
        <f ca="1">IF(AR$4="",0,SUM($W$196:AR$196)-SUM($W$382:AR$382))</f>
        <v>323067.1875</v>
      </c>
      <c r="AS429" s="5">
        <f ca="1">IF(AS$4="",0,SUM($W$196:AS$196)-SUM($W$382:AS$382))</f>
        <v>360758.359375</v>
      </c>
      <c r="AT429" s="5">
        <f ca="1">IF(AT$4="",0,SUM($W$196:AT$196)-SUM($W$382:AT$382))</f>
        <v>360758.359375</v>
      </c>
      <c r="AU429" s="5">
        <f ca="1">IF(AU$4="",0,SUM($W$196:AU$196)-SUM($W$382:AU$382))</f>
        <v>360758.359375</v>
      </c>
      <c r="AV429" s="5">
        <f ca="1">IF(AV$4="",0,SUM($W$196:AV$196)-SUM($W$382:AV$382))</f>
        <v>369777.318359375</v>
      </c>
      <c r="AW429" s="5">
        <f ca="1">IF(AW$4="",0,SUM($W$196:AW$196)-SUM($W$382:AW$382))</f>
        <v>369777.318359375</v>
      </c>
      <c r="AX429" s="5">
        <f ca="1">IF(AX$4="",0,SUM($W$196:AX$196)-SUM($W$382:AX$382))</f>
        <v>369777.318359375</v>
      </c>
      <c r="AY429" s="5">
        <f ca="1">IF(AY$4="",0,SUM($W$196:AY$196)-SUM($W$382:AY$382))</f>
        <v>369777.318359375</v>
      </c>
      <c r="AZ429" s="5">
        <f ca="1">IF(AZ$4="",0,SUM($W$196:AZ$196)-SUM($W$382:AZ$382))</f>
        <v>369777.318359375</v>
      </c>
      <c r="BA429" s="5">
        <f ca="1">IF(BA$4="",0,SUM($W$196:BA$196)-SUM($W$382:BA$382))</f>
        <v>369777.318359375</v>
      </c>
      <c r="BB429" s="5">
        <f ca="1">IF(BB$4="",0,SUM($W$196:BB$196)-SUM($W$382:BB$382))</f>
        <v>379021.75131836161</v>
      </c>
      <c r="BC429" s="5">
        <f ca="1">IF(BC$4="",0,SUM($W$196:BC$196)-SUM($W$382:BC$382))</f>
        <v>418621.03876953572</v>
      </c>
      <c r="BD429" s="5">
        <f ca="1">IF(BD$4="",0,SUM($W$196:BD$196)-SUM($W$382:BD$382))</f>
        <v>418621.03876953572</v>
      </c>
      <c r="BE429" s="5">
        <f ca="1">IF(BE$4="",0,SUM($W$196:BE$196)-SUM($W$382:BE$382))</f>
        <v>418621.03876953572</v>
      </c>
      <c r="BF429" s="5">
        <f ca="1">IF(BF$4="",0,SUM($W$196:BF$196)-SUM($W$382:BF$382))</f>
        <v>418621.03876953572</v>
      </c>
      <c r="BG429" s="5">
        <f ca="1">IF(BG$4="",0,SUM($W$196:BG$196)-SUM($W$382:BG$382))</f>
        <v>418621.03876953572</v>
      </c>
      <c r="BH429" s="5">
        <f ca="1">IF(BH$4="",0,SUM($W$196:BH$196)-SUM($W$382:BH$382))</f>
        <v>429086.56473877281</v>
      </c>
      <c r="BI429" s="5">
        <f ca="1">IF(BI$4="",0,SUM($W$196:BI$196)-SUM($W$382:BI$382))</f>
        <v>429086.56473877281</v>
      </c>
      <c r="BJ429" s="5">
        <f ca="1">IF(BJ$4="",0,SUM($W$196:BJ$196)-SUM($W$382:BJ$382))</f>
        <v>429086.56473877281</v>
      </c>
      <c r="BK429" s="5">
        <f ca="1">IF(BK$4="",0,SUM($W$196:BK$196)-SUM($W$382:BK$382))</f>
        <v>429086.56473877281</v>
      </c>
      <c r="BL429" s="5">
        <f ca="1">IF(BL$4="",0,SUM($W$196:BL$196)-SUM($W$382:BL$382))</f>
        <v>429086.56473877281</v>
      </c>
      <c r="BM429" s="5">
        <f ca="1">IF(BM$4="",0,SUM($W$196:BM$196)-SUM($W$382:BM$382))</f>
        <v>429086.56473877281</v>
      </c>
      <c r="BN429" s="5">
        <f ca="1">IF(BN$4="",0,SUM($W$196:BN$196)-SUM($W$382:BN$382))</f>
        <v>439813.72885724157</v>
      </c>
      <c r="BO429" s="5">
        <f ca="1">IF(BO$4="",0,SUM($W$196:BO$196)-SUM($W$382:BO$382))</f>
        <v>439813.72885724157</v>
      </c>
      <c r="BP429" s="5">
        <f ca="1">IF(BP$4="",0,SUM($W$196:BP$196)-SUM($W$382:BP$382))</f>
        <v>439813.72885724157</v>
      </c>
      <c r="BQ429" s="5">
        <f ca="1">IF(BQ$4="",0,SUM($W$196:BQ$196)-SUM($W$382:BQ$382))</f>
        <v>439813.72885724157</v>
      </c>
      <c r="BR429" s="5">
        <f ca="1">IF(BR$4="",0,SUM($W$196:BR$196)-SUM($W$382:BR$382))</f>
        <v>439813.7288572453</v>
      </c>
      <c r="BS429" s="5">
        <f ca="1">IF(BS$4="",0,SUM($W$196:BS$196)-SUM($W$382:BS$382))</f>
        <v>439813.72885724157</v>
      </c>
      <c r="BT429" s="5">
        <f ca="1">IF(BT$4="",0,SUM($W$196:BT$196)-SUM($W$382:BT$382))</f>
        <v>450809.07207867503</v>
      </c>
      <c r="BU429" s="5">
        <f ca="1">IF(BU$4="",0,SUM($W$196:BU$196)-SUM($W$382:BU$382))</f>
        <v>450809.07207867503</v>
      </c>
      <c r="BV429" s="5">
        <f ca="1">IF(BV$4="",0,SUM($W$196:BV$196)-SUM($W$382:BV$382))</f>
        <v>499545.18797907233</v>
      </c>
      <c r="BW429" s="5">
        <f ca="1">IF(BW$4="",0,SUM($W$196:BW$196)-SUM($W$382:BW$382))</f>
        <v>499545.18797907233</v>
      </c>
      <c r="BX429" s="5">
        <f ca="1">IF(BX$4="",0,SUM($W$196:BX$196)-SUM($W$382:BX$382))</f>
        <v>499545.18797907233</v>
      </c>
      <c r="BY429" s="5">
        <f ca="1">IF(BY$4="",0,SUM($W$196:BY$196)-SUM($W$382:BY$382))</f>
        <v>499545.18797907233</v>
      </c>
      <c r="BZ429" s="5">
        <f ca="1">IF(BZ$4="",0,SUM($W$196:BZ$196)-SUM($W$382:BZ$382))</f>
        <v>512033.8176785484</v>
      </c>
      <c r="CA429" s="5">
        <f ca="1">IF(CA$4="",0,SUM($W$196:CA$196)-SUM($W$382:CA$382))</f>
        <v>512033.81767854095</v>
      </c>
      <c r="CB429" s="5">
        <f ca="1">IF(CB$4="",0,SUM($W$196:CB$196)-SUM($W$382:CB$382))</f>
        <v>512033.81767854095</v>
      </c>
      <c r="CC429" s="5">
        <f ca="1">IF(CC$4="",0,SUM($W$196:CC$196)-SUM($W$382:CC$382))</f>
        <v>512033.81767854095</v>
      </c>
      <c r="CD429" s="5">
        <f ca="1">IF(CD$4="",0,SUM($W$196:CD$196)-SUM($W$382:CD$382))</f>
        <v>512033.81767854095</v>
      </c>
      <c r="CE429" s="5">
        <f ca="1">IF(CE$4="",0,SUM($W$196:CE$196)-SUM($W$382:CE$382))</f>
        <v>512033.81767854095</v>
      </c>
      <c r="CF429" s="5">
        <f ca="1">IF(CF$4="",0,SUM($W$196:CF$196)-SUM($W$382:CF$382))</f>
        <v>0</v>
      </c>
    </row>
    <row r="430" spans="2:84" x14ac:dyDescent="0.3">
      <c r="B430" s="13">
        <f>ROW()</f>
        <v>430</v>
      </c>
      <c r="H430" s="1" t="str">
        <f t="shared" si="573"/>
        <v>Операционный баланс</v>
      </c>
      <c r="I430" s="1" t="str">
        <f t="shared" si="576"/>
        <v>ПАССИВЫ</v>
      </c>
      <c r="J430" s="1" t="s">
        <v>153</v>
      </c>
      <c r="M430" s="53" t="s">
        <v>18</v>
      </c>
      <c r="U430" s="5">
        <f t="shared" ca="1" si="569"/>
        <v>1.4901161193847656E-8</v>
      </c>
      <c r="X430" s="5">
        <f ca="1">IF(X$4="",0,IF((SUM($W$233:X$233)-SUM($W$390:X$390))&gt;0,SUM($W$233:X$233)-SUM($W$390:X$390),0))</f>
        <v>0</v>
      </c>
      <c r="Y430" s="5">
        <f ca="1">IF(Y$4="",0,IF((SUM($W$233:Y$233)-SUM($W$390:Y$390))&gt;0,SUM($W$233:Y$233)-SUM($W$390:Y$390),0))</f>
        <v>0</v>
      </c>
      <c r="Z430" s="5">
        <f ca="1">IF(Z$4="",0,IF((SUM($W$233:Z$233)-SUM($W$390:Z$390))&gt;0,SUM($W$233:Z$233)-SUM($W$390:Z$390),0))</f>
        <v>0</v>
      </c>
      <c r="AA430" s="5">
        <f ca="1">IF(AA$4="",0,IF((SUM($W$233:AA$233)-SUM($W$390:AA$390))&gt;0,SUM($W$233:AA$233)-SUM($W$390:AA$390),0))</f>
        <v>0</v>
      </c>
      <c r="AB430" s="5">
        <f ca="1">IF(AB$4="",0,IF((SUM($W$233:AB$233)-SUM($W$390:AB$390))&gt;0,SUM($W$233:AB$233)-SUM($W$390:AB$390),0))</f>
        <v>0</v>
      </c>
      <c r="AC430" s="5">
        <f ca="1">IF(AC$4="",0,IF((SUM($W$233:AC$233)-SUM($W$390:AC$390))&gt;0,SUM($W$233:AC$233)-SUM($W$390:AC$390),0))</f>
        <v>0</v>
      </c>
      <c r="AD430" s="5">
        <f ca="1">IF(AD$4="",0,IF((SUM($W$233:AD$233)-SUM($W$390:AD$390))&gt;0,SUM($W$233:AD$233)-SUM($W$390:AD$390),0))</f>
        <v>0</v>
      </c>
      <c r="AE430" s="5">
        <f ca="1">IF(AE$4="",0,IF((SUM($W$233:AE$233)-SUM($W$390:AE$390))&gt;0,SUM($W$233:AE$233)-SUM($W$390:AE$390),0))</f>
        <v>0</v>
      </c>
      <c r="AF430" s="5">
        <f ca="1">IF(AF$4="",0,IF((SUM($W$233:AF$233)-SUM($W$390:AF$390))&gt;0,SUM($W$233:AF$233)-SUM($W$390:AF$390),0))</f>
        <v>0</v>
      </c>
      <c r="AG430" s="5">
        <f ca="1">IF(AG$4="",0,IF((SUM($W$233:AG$233)-SUM($W$390:AG$390))&gt;0,SUM($W$233:AG$233)-SUM($W$390:AG$390),0))</f>
        <v>0</v>
      </c>
      <c r="AH430" s="5">
        <f ca="1">IF(AH$4="",0,IF((SUM($W$233:AH$233)-SUM($W$390:AH$390))&gt;0,SUM($W$233:AH$233)-SUM($W$390:AH$390),0))</f>
        <v>0</v>
      </c>
      <c r="AI430" s="5">
        <f ca="1">IF(AI$4="",0,IF((SUM($W$233:AI$233)-SUM($W$390:AI$390))&gt;0,SUM($W$233:AI$233)-SUM($W$390:AI$390),0))</f>
        <v>0</v>
      </c>
      <c r="AJ430" s="5">
        <f ca="1">IF(AJ$4="",0,IF((SUM($W$233:AJ$233)-SUM($W$390:AJ$390))&gt;0,SUM($W$233:AJ$233)-SUM($W$390:AJ$390),0))</f>
        <v>0</v>
      </c>
      <c r="AK430" s="5">
        <f ca="1">IF(AK$4="",0,IF((SUM($W$233:AK$233)-SUM($W$390:AK$390))&gt;0,SUM($W$233:AK$233)-SUM($W$390:AK$390),0))</f>
        <v>0</v>
      </c>
      <c r="AL430" s="5">
        <f ca="1">IF(AL$4="",0,IF((SUM($W$233:AL$233)-SUM($W$390:AL$390))&gt;0,SUM($W$233:AL$233)-SUM($W$390:AL$390),0))</f>
        <v>0</v>
      </c>
      <c r="AM430" s="5">
        <f ca="1">IF(AM$4="",0,IF((SUM($W$233:AM$233)-SUM($W$390:AM$390))&gt;0,SUM($W$233:AM$233)-SUM($W$390:AM$390),0))</f>
        <v>0</v>
      </c>
      <c r="AN430" s="5">
        <f ca="1">IF(AN$4="",0,IF((SUM($W$233:AN$233)-SUM($W$390:AN$390))&gt;0,SUM($W$233:AN$233)-SUM($W$390:AN$390),0))</f>
        <v>0</v>
      </c>
      <c r="AO430" s="5">
        <f ca="1">IF(AO$4="",0,IF((SUM($W$233:AO$233)-SUM($W$390:AO$390))&gt;0,SUM($W$233:AO$233)-SUM($W$390:AO$390),0))</f>
        <v>0</v>
      </c>
      <c r="AP430" s="5">
        <f ca="1">IF(AP$4="",0,IF((SUM($W$233:AP$233)-SUM($W$390:AP$390))&gt;0,SUM($W$233:AP$233)-SUM($W$390:AP$390),0))</f>
        <v>0</v>
      </c>
      <c r="AQ430" s="5">
        <f ca="1">IF(AQ$4="",0,IF((SUM($W$233:AQ$233)-SUM($W$390:AQ$390))&gt;0,SUM($W$233:AQ$233)-SUM($W$390:AQ$390),0))</f>
        <v>0</v>
      </c>
      <c r="AR430" s="5">
        <f ca="1">IF(AR$4="",0,IF((SUM($W$233:AR$233)-SUM($W$390:AR$390))&gt;0,SUM($W$233:AR$233)-SUM($W$390:AR$390),0))</f>
        <v>0</v>
      </c>
      <c r="AS430" s="5">
        <f ca="1">IF(AS$4="",0,IF((SUM($W$233:AS$233)-SUM($W$390:AS$390))&gt;0,SUM($W$233:AS$233)-SUM($W$390:AS$390),0))</f>
        <v>0</v>
      </c>
      <c r="AT430" s="5">
        <f ca="1">IF(AT$4="",0,IF((SUM($W$233:AT$233)-SUM($W$390:AT$390))&gt;0,SUM($W$233:AT$233)-SUM($W$390:AT$390),0))</f>
        <v>0</v>
      </c>
      <c r="AU430" s="5">
        <f ca="1">IF(AU$4="",0,IF((SUM($W$233:AU$233)-SUM($W$390:AU$390))&gt;0,SUM($W$233:AU$233)-SUM($W$390:AU$390),0))</f>
        <v>0</v>
      </c>
      <c r="AV430" s="5">
        <f ca="1">IF(AV$4="",0,IF((SUM($W$233:AV$233)-SUM($W$390:AV$390))&gt;0,SUM($W$233:AV$233)-SUM($W$390:AV$390),0))</f>
        <v>0</v>
      </c>
      <c r="AW430" s="5">
        <f ca="1">IF(AW$4="",0,IF((SUM($W$233:AW$233)-SUM($W$390:AW$390))&gt;0,SUM($W$233:AW$233)-SUM($W$390:AW$390),0))</f>
        <v>0</v>
      </c>
      <c r="AX430" s="5">
        <f ca="1">IF(AX$4="",0,IF((SUM($W$233:AX$233)-SUM($W$390:AX$390))&gt;0,SUM($W$233:AX$233)-SUM($W$390:AX$390),0))</f>
        <v>0</v>
      </c>
      <c r="AY430" s="5">
        <f ca="1">IF(AY$4="",0,IF((SUM($W$233:AY$233)-SUM($W$390:AY$390))&gt;0,SUM($W$233:AY$233)-SUM($W$390:AY$390),0))</f>
        <v>0</v>
      </c>
      <c r="AZ430" s="5">
        <f ca="1">IF(AZ$4="",0,IF((SUM($W$233:AZ$233)-SUM($W$390:AZ$390))&gt;0,SUM($W$233:AZ$233)-SUM($W$390:AZ$390),0))</f>
        <v>0</v>
      </c>
      <c r="BA430" s="5">
        <f ca="1">IF(BA$4="",0,IF((SUM($W$233:BA$233)-SUM($W$390:BA$390))&gt;0,SUM($W$233:BA$233)-SUM($W$390:BA$390),0))</f>
        <v>0</v>
      </c>
      <c r="BB430" s="5">
        <f ca="1">IF(BB$4="",0,IF((SUM($W$233:BB$233)-SUM($W$390:BB$390))&gt;0,SUM($W$233:BB$233)-SUM($W$390:BB$390),0))</f>
        <v>0</v>
      </c>
      <c r="BC430" s="5">
        <f ca="1">IF(BC$4="",0,IF((SUM($W$233:BC$233)-SUM($W$390:BC$390))&gt;0,SUM($W$233:BC$233)-SUM($W$390:BC$390),0))</f>
        <v>0</v>
      </c>
      <c r="BD430" s="5">
        <f ca="1">IF(BD$4="",0,IF((SUM($W$233:BD$233)-SUM($W$390:BD$390))&gt;0,SUM($W$233:BD$233)-SUM($W$390:BD$390),0))</f>
        <v>0</v>
      </c>
      <c r="BE430" s="5">
        <f ca="1">IF(BE$4="",0,IF((SUM($W$233:BE$233)-SUM($W$390:BE$390))&gt;0,SUM($W$233:BE$233)-SUM($W$390:BE$390),0))</f>
        <v>0</v>
      </c>
      <c r="BF430" s="5">
        <f ca="1">IF(BF$4="",0,IF((SUM($W$233:BF$233)-SUM($W$390:BF$390))&gt;0,SUM($W$233:BF$233)-SUM($W$390:BF$390),0))</f>
        <v>0</v>
      </c>
      <c r="BG430" s="5">
        <f ca="1">IF(BG$4="",0,IF((SUM($W$233:BG$233)-SUM($W$390:BG$390))&gt;0,SUM($W$233:BG$233)-SUM($W$390:BG$390),0))</f>
        <v>0</v>
      </c>
      <c r="BH430" s="5">
        <f ca="1">IF(BH$4="",0,IF((SUM($W$233:BH$233)-SUM($W$390:BH$390))&gt;0,SUM($W$233:BH$233)-SUM($W$390:BH$390),0))</f>
        <v>0</v>
      </c>
      <c r="BI430" s="5">
        <f ca="1">IF(BI$4="",0,IF((SUM($W$233:BI$233)-SUM($W$390:BI$390))&gt;0,SUM($W$233:BI$233)-SUM($W$390:BI$390),0))</f>
        <v>0</v>
      </c>
      <c r="BJ430" s="5">
        <f ca="1">IF(BJ$4="",0,IF((SUM($W$233:BJ$233)-SUM($W$390:BJ$390))&gt;0,SUM($W$233:BJ$233)-SUM($W$390:BJ$390),0))</f>
        <v>0</v>
      </c>
      <c r="BK430" s="5">
        <f ca="1">IF(BK$4="",0,IF((SUM($W$233:BK$233)-SUM($W$390:BK$390))&gt;0,SUM($W$233:BK$233)-SUM($W$390:BK$390),0))</f>
        <v>0</v>
      </c>
      <c r="BL430" s="5">
        <f ca="1">IF(BL$4="",0,IF((SUM($W$233:BL$233)-SUM($W$390:BL$390))&gt;0,SUM($W$233:BL$233)-SUM($W$390:BL$390),0))</f>
        <v>0</v>
      </c>
      <c r="BM430" s="5">
        <f ca="1">IF(BM$4="",0,IF((SUM($W$233:BM$233)-SUM($W$390:BM$390))&gt;0,SUM($W$233:BM$233)-SUM($W$390:BM$390),0))</f>
        <v>0</v>
      </c>
      <c r="BN430" s="5">
        <f ca="1">IF(BN$4="",0,IF((SUM($W$233:BN$233)-SUM($W$390:BN$390))&gt;0,SUM($W$233:BN$233)-SUM($W$390:BN$390),0))</f>
        <v>0</v>
      </c>
      <c r="BO430" s="5">
        <f ca="1">IF(BO$4="",0,IF((SUM($W$233:BO$233)-SUM($W$390:BO$390))&gt;0,SUM($W$233:BO$233)-SUM($W$390:BO$390),0))</f>
        <v>0</v>
      </c>
      <c r="BP430" s="5">
        <f ca="1">IF(BP$4="",0,IF((SUM($W$233:BP$233)-SUM($W$390:BP$390))&gt;0,SUM($W$233:BP$233)-SUM($W$390:BP$390),0))</f>
        <v>0</v>
      </c>
      <c r="BQ430" s="5">
        <f ca="1">IF(BQ$4="",0,IF((SUM($W$233:BQ$233)-SUM($W$390:BQ$390))&gt;0,SUM($W$233:BQ$233)-SUM($W$390:BQ$390),0))</f>
        <v>0</v>
      </c>
      <c r="BR430" s="5">
        <f ca="1">IF(BR$4="",0,IF((SUM($W$233:BR$233)-SUM($W$390:BR$390))&gt;0,SUM($W$233:BR$233)-SUM($W$390:BR$390),0))</f>
        <v>0</v>
      </c>
      <c r="BS430" s="5">
        <f ca="1">IF(BS$4="",0,IF((SUM($W$233:BS$233)-SUM($W$390:BS$390))&gt;0,SUM($W$233:BS$233)-SUM($W$390:BS$390),0))</f>
        <v>0</v>
      </c>
      <c r="BT430" s="5">
        <f ca="1">IF(BT$4="",0,IF((SUM($W$233:BT$233)-SUM($W$390:BT$390))&gt;0,SUM($W$233:BT$233)-SUM($W$390:BT$390),0))</f>
        <v>0</v>
      </c>
      <c r="BU430" s="5">
        <f ca="1">IF(BU$4="",0,IF((SUM($W$233:BU$233)-SUM($W$390:BU$390))&gt;0,SUM($W$233:BU$233)-SUM($W$390:BU$390),0))</f>
        <v>0</v>
      </c>
      <c r="BV430" s="5">
        <f ca="1">IF(BV$4="",0,IF((SUM($W$233:BV$233)-SUM($W$390:BV$390))&gt;0,SUM($W$233:BV$233)-SUM($W$390:BV$390),0))</f>
        <v>3.7252902984619141E-9</v>
      </c>
      <c r="BW430" s="5">
        <f ca="1">IF(BW$4="",0,IF((SUM($W$233:BW$233)-SUM($W$390:BW$390))&gt;0,SUM($W$233:BW$233)-SUM($W$390:BW$390),0))</f>
        <v>0</v>
      </c>
      <c r="BX430" s="5">
        <f ca="1">IF(BX$4="",0,IF((SUM($W$233:BX$233)-SUM($W$390:BX$390))&gt;0,SUM($W$233:BX$233)-SUM($W$390:BX$390),0))</f>
        <v>0</v>
      </c>
      <c r="BY430" s="5">
        <f ca="1">IF(BY$4="",0,IF((SUM($W$233:BY$233)-SUM($W$390:BY$390))&gt;0,SUM($W$233:BY$233)-SUM($W$390:BY$390),0))</f>
        <v>7.4505805969238281E-9</v>
      </c>
      <c r="BZ430" s="5">
        <f ca="1">IF(BZ$4="",0,IF((SUM($W$233:BZ$233)-SUM($W$390:BZ$390))&gt;0,SUM($W$233:BZ$233)-SUM($W$390:BZ$390),0))</f>
        <v>0</v>
      </c>
      <c r="CA430" s="5">
        <f ca="1">IF(CA$4="",0,IF((SUM($W$233:CA$233)-SUM($W$390:CA$390))&gt;0,SUM($W$233:CA$233)-SUM($W$390:CA$390),0))</f>
        <v>0</v>
      </c>
      <c r="CB430" s="5">
        <f ca="1">IF(CB$4="",0,IF((SUM($W$233:CB$233)-SUM($W$390:CB$390))&gt;0,SUM($W$233:CB$233)-SUM($W$390:CB$390),0))</f>
        <v>1.1175870895385742E-8</v>
      </c>
      <c r="CC430" s="5">
        <f ca="1">IF(CC$4="",0,IF((SUM($W$233:CC$233)-SUM($W$390:CC$390))&gt;0,SUM($W$233:CC$233)-SUM($W$390:CC$390),0))</f>
        <v>0</v>
      </c>
      <c r="CD430" s="5">
        <f ca="1">IF(CD$4="",0,IF((SUM($W$233:CD$233)-SUM($W$390:CD$390))&gt;0,SUM($W$233:CD$233)-SUM($W$390:CD$390),0))</f>
        <v>0</v>
      </c>
      <c r="CE430" s="5">
        <f ca="1">IF(CE$4="",0,IF((SUM($W$233:CE$233)-SUM($W$390:CE$390))&gt;0,SUM($W$233:CE$233)-SUM($W$390:CE$390),0))</f>
        <v>1.4901161193847656E-8</v>
      </c>
      <c r="CF430" s="5">
        <f ca="1">IF(CF$4="",0,IF((SUM($W$233:CF$233)-SUM($W$390:CF$390))&gt;0,SUM($W$233:CF$233)-SUM($W$390:CF$390),0))</f>
        <v>0</v>
      </c>
    </row>
    <row r="431" spans="2:84" x14ac:dyDescent="0.3">
      <c r="B431" s="13">
        <f>ROW()</f>
        <v>431</v>
      </c>
      <c r="H431" s="1" t="str">
        <f t="shared" si="573"/>
        <v>Операционный баланс</v>
      </c>
      <c r="I431" s="1" t="str">
        <f t="shared" si="576"/>
        <v>ПАССИВЫ</v>
      </c>
      <c r="J431" s="1" t="s">
        <v>154</v>
      </c>
      <c r="M431" s="53" t="s">
        <v>18</v>
      </c>
      <c r="U431" s="5">
        <f t="shared" ca="1" si="569"/>
        <v>550330.19356713071</v>
      </c>
      <c r="X431" s="5">
        <f ca="1">IF(X$4="",0,SUM($W$170:X$170)+SUM($W$231:X$231)-SUM($W$408:X$408))</f>
        <v>84000</v>
      </c>
      <c r="Y431" s="5">
        <f ca="1">IF(Y$4="",0,SUM($W$170:Y$170)+SUM($W$231:Y$231)-SUM($W$408:Y$408))</f>
        <v>135000</v>
      </c>
      <c r="Z431" s="5">
        <f ca="1">IF(Z$4="",0,SUM($W$170:Z$170)+SUM($W$231:Z$231)-SUM($W$408:Z$408))</f>
        <v>180000</v>
      </c>
      <c r="AA431" s="5">
        <f ca="1">IF(AA$4="",0,SUM($W$170:AA$170)+SUM($W$231:AA$231)-SUM($W$408:AA$408))</f>
        <v>180000</v>
      </c>
      <c r="AB431" s="5">
        <f ca="1">IF(AB$4="",0,SUM($W$170:AB$170)+SUM($W$231:AB$231)-SUM($W$408:AB$408))</f>
        <v>180000</v>
      </c>
      <c r="AC431" s="5">
        <f ca="1">IF(AC$4="",0,SUM($W$170:AC$170)+SUM($W$231:AC$231)-SUM($W$408:AC$408))</f>
        <v>180000</v>
      </c>
      <c r="AD431" s="5">
        <f ca="1">IF(AD$4="",0,SUM($W$170:AD$170)+SUM($W$231:AD$231)-SUM($W$408:AD$408))</f>
        <v>184500</v>
      </c>
      <c r="AE431" s="5">
        <f ca="1">IF(AE$4="",0,SUM($W$170:AE$170)+SUM($W$231:AE$231)-SUM($W$408:AE$408))</f>
        <v>184500</v>
      </c>
      <c r="AF431" s="5">
        <f ca="1">IF(AF$4="",0,SUM($W$170:AF$170)+SUM($W$231:AF$231)-SUM($W$408:AF$408))</f>
        <v>184500</v>
      </c>
      <c r="AG431" s="5">
        <f ca="1">IF(AG$4="",0,SUM($W$170:AG$170)+SUM($W$231:AG$231)-SUM($W$408:AG$408))</f>
        <v>184500</v>
      </c>
      <c r="AH431" s="5">
        <f ca="1">IF(AH$4="",0,SUM($W$170:AH$170)+SUM($W$231:AH$231)-SUM($W$408:AH$408))</f>
        <v>184500</v>
      </c>
      <c r="AI431" s="5">
        <f ca="1">IF(AI$4="",0,SUM($W$170:AI$170)+SUM($W$231:AI$231)-SUM($W$408:AI$408))</f>
        <v>184500</v>
      </c>
      <c r="AJ431" s="5">
        <f ca="1">IF(AJ$4="",0,SUM($W$170:AJ$170)+SUM($W$231:AJ$231)-SUM($W$408:AJ$408))</f>
        <v>213832.5</v>
      </c>
      <c r="AK431" s="5">
        <f ca="1">IF(AK$4="",0,SUM($W$170:AK$170)+SUM($W$231:AK$231)-SUM($W$408:AK$408))</f>
        <v>213832.5</v>
      </c>
      <c r="AL431" s="5">
        <f ca="1">IF(AL$4="",0,SUM($W$170:AL$170)+SUM($W$231:AL$231)-SUM($W$408:AL$408))</f>
        <v>213832.5</v>
      </c>
      <c r="AM431" s="5">
        <f ca="1">IF(AM$4="",0,SUM($W$170:AM$170)+SUM($W$231:AM$231)-SUM($W$408:AM$408))</f>
        <v>238552.5</v>
      </c>
      <c r="AN431" s="5">
        <f ca="1">IF(AN$4="",0,SUM($W$170:AN$170)+SUM($W$231:AN$231)-SUM($W$408:AN$408))</f>
        <v>238552.5</v>
      </c>
      <c r="AO431" s="5">
        <f ca="1">IF(AO$4="",0,SUM($W$170:AO$170)+SUM($W$231:AO$231)-SUM($W$408:AO$408))</f>
        <v>238552.5</v>
      </c>
      <c r="AP431" s="5">
        <f ca="1">IF(AP$4="",0,SUM($W$170:AP$170)+SUM($W$231:AP$231)-SUM($W$408:AP$408))</f>
        <v>268000.3125</v>
      </c>
      <c r="AQ431" s="5">
        <f ca="1">IF(AQ$4="",0,SUM($W$170:AQ$170)+SUM($W$231:AQ$231)-SUM($W$408:AQ$408))</f>
        <v>268000.3125</v>
      </c>
      <c r="AR431" s="5">
        <f ca="1">IF(AR$4="",0,SUM($W$170:AR$170)+SUM($W$231:AR$231)-SUM($W$408:AR$408))</f>
        <v>268000.3125</v>
      </c>
      <c r="AS431" s="5">
        <f ca="1">IF(AS$4="",0,SUM($W$170:AS$170)+SUM($W$231:AS$231)-SUM($W$408:AS$408))</f>
        <v>315335.015625</v>
      </c>
      <c r="AT431" s="5">
        <f ca="1">IF(AT$4="",0,SUM($W$170:AT$170)+SUM($W$231:AT$231)-SUM($W$408:AT$408))</f>
        <v>315335.015625</v>
      </c>
      <c r="AU431" s="5">
        <f ca="1">IF(AU$4="",0,SUM($W$170:AU$170)+SUM($W$231:AU$231)-SUM($W$408:AU$408))</f>
        <v>315335.015625</v>
      </c>
      <c r="AV431" s="5">
        <f ca="1">IF(AV$4="",0,SUM($W$170:AV$170)+SUM($W$231:AV$231)-SUM($W$408:AV$408))</f>
        <v>323712.791015625</v>
      </c>
      <c r="AW431" s="5">
        <f ca="1">IF(AW$4="",0,SUM($W$170:AW$170)+SUM($W$231:AW$231)-SUM($W$408:AW$408))</f>
        <v>349174.39101562463</v>
      </c>
      <c r="AX431" s="5">
        <f ca="1">IF(AX$4="",0,SUM($W$170:AX$170)+SUM($W$231:AX$231)-SUM($W$408:AX$408))</f>
        <v>349174.39101562463</v>
      </c>
      <c r="AY431" s="5">
        <f ca="1">IF(AY$4="",0,SUM($W$170:AY$170)+SUM($W$231:AY$231)-SUM($W$408:AY$408))</f>
        <v>349174.39101562463</v>
      </c>
      <c r="AZ431" s="5">
        <f ca="1">IF(AZ$4="",0,SUM($W$170:AZ$170)+SUM($W$231:AZ$231)-SUM($W$408:AZ$408))</f>
        <v>374635.99101562425</v>
      </c>
      <c r="BA431" s="5">
        <f ca="1">IF(BA$4="",0,SUM($W$170:BA$170)+SUM($W$231:BA$231)-SUM($W$408:BA$408))</f>
        <v>374635.99101562332</v>
      </c>
      <c r="BB431" s="5">
        <f ca="1">IF(BB$4="",0,SUM($W$170:BB$170)+SUM($W$231:BB$231)-SUM($W$408:BB$408))</f>
        <v>380182.65079101454</v>
      </c>
      <c r="BC431" s="5">
        <f ca="1">IF(BC$4="",0,SUM($W$170:BC$170)+SUM($W$231:BC$231)-SUM($W$408:BC$408))</f>
        <v>403942.22326171771</v>
      </c>
      <c r="BD431" s="5">
        <f ca="1">IF(BD$4="",0,SUM($W$170:BD$170)+SUM($W$231:BD$231)-SUM($W$408:BD$408))</f>
        <v>429403.82326171827</v>
      </c>
      <c r="BE431" s="5">
        <f ca="1">IF(BE$4="",0,SUM($W$170:BE$170)+SUM($W$231:BE$231)-SUM($W$408:BE$408))</f>
        <v>429403.8232617192</v>
      </c>
      <c r="BF431" s="5">
        <f ca="1">IF(BF$4="",0,SUM($W$170:BF$170)+SUM($W$231:BF$231)-SUM($W$408:BF$408))</f>
        <v>429403.8232617192</v>
      </c>
      <c r="BG431" s="5">
        <f ca="1">IF(BG$4="",0,SUM($W$170:BG$170)+SUM($W$231:BG$231)-SUM($W$408:BG$408))</f>
        <v>429403.8232617192</v>
      </c>
      <c r="BH431" s="5">
        <f ca="1">IF(BH$4="",0,SUM($W$170:BH$170)+SUM($W$231:BH$231)-SUM($W$408:BH$408))</f>
        <v>441030.07484326139</v>
      </c>
      <c r="BI431" s="5">
        <f ca="1">IF(BI$4="",0,SUM($W$170:BI$170)+SUM($W$231:BI$231)-SUM($W$408:BI$408))</f>
        <v>441030.07484326139</v>
      </c>
      <c r="BJ431" s="5">
        <f ca="1">IF(BJ$4="",0,SUM($W$170:BJ$170)+SUM($W$231:BJ$231)-SUM($W$408:BJ$408))</f>
        <v>441030.07484326139</v>
      </c>
      <c r="BK431" s="5">
        <f ca="1">IF(BK$4="",0,SUM($W$170:BK$170)+SUM($W$231:BK$231)-SUM($W$408:BK$408))</f>
        <v>441030.07484326139</v>
      </c>
      <c r="BL431" s="5">
        <f ca="1">IF(BL$4="",0,SUM($W$170:BL$170)+SUM($W$231:BL$231)-SUM($W$408:BL$408))</f>
        <v>441030.07484326139</v>
      </c>
      <c r="BM431" s="5">
        <f ca="1">IF(BM$4="",0,SUM($W$170:BM$170)+SUM($W$231:BM$231)-SUM($W$408:BM$408))</f>
        <v>441030.07484326139</v>
      </c>
      <c r="BN431" s="5">
        <f ca="1">IF(BN$4="",0,SUM($W$170:BN$170)+SUM($W$231:BN$231)-SUM($W$408:BN$408))</f>
        <v>447466.37331434339</v>
      </c>
      <c r="BO431" s="5">
        <f ca="1">IF(BO$4="",0,SUM($W$170:BO$170)+SUM($W$231:BO$231)-SUM($W$408:BO$408))</f>
        <v>447466.37331434339</v>
      </c>
      <c r="BP431" s="5">
        <f ca="1">IF(BP$4="",0,SUM($W$170:BP$170)+SUM($W$231:BP$231)-SUM($W$408:BP$408))</f>
        <v>473691.82131434418</v>
      </c>
      <c r="BQ431" s="5">
        <f ca="1">IF(BQ$4="",0,SUM($W$170:BQ$170)+SUM($W$231:BQ$231)-SUM($W$408:BQ$408))</f>
        <v>473691.82131434605</v>
      </c>
      <c r="BR431" s="5">
        <f ca="1">IF(BR$4="",0,SUM($W$170:BR$170)+SUM($W$231:BR$231)-SUM($W$408:BR$408))</f>
        <v>473691.82131434605</v>
      </c>
      <c r="BS431" s="5">
        <f ca="1">IF(BS$4="",0,SUM($W$170:BS$170)+SUM($W$231:BS$231)-SUM($W$408:BS$408))</f>
        <v>473691.82131434605</v>
      </c>
      <c r="BT431" s="5">
        <f ca="1">IF(BT$4="",0,SUM($W$170:BT$170)+SUM($W$231:BT$231)-SUM($W$408:BT$408))</f>
        <v>486583.13476720452</v>
      </c>
      <c r="BU431" s="5">
        <f ca="1">IF(BU$4="",0,SUM($W$170:BU$170)+SUM($W$231:BU$231)-SUM($W$408:BU$408))</f>
        <v>486583.13476720452</v>
      </c>
      <c r="BV431" s="5">
        <f ca="1">IF(BV$4="",0,SUM($W$170:BV$170)+SUM($W$231:BV$231)-SUM($W$408:BV$408))</f>
        <v>515824.80430744588</v>
      </c>
      <c r="BW431" s="5">
        <f ca="1">IF(BW$4="",0,SUM($W$170:BW$170)+SUM($W$231:BW$231)-SUM($W$408:BW$408))</f>
        <v>515824.80430744402</v>
      </c>
      <c r="BX431" s="5">
        <f ca="1">IF(BX$4="",0,SUM($W$170:BX$170)+SUM($W$231:BX$231)-SUM($W$408:BX$408))</f>
        <v>515824.80430744588</v>
      </c>
      <c r="BY431" s="5">
        <f ca="1">IF(BY$4="",0,SUM($W$170:BY$170)+SUM($W$231:BY$231)-SUM($W$408:BY$408))</f>
        <v>515824.80430744588</v>
      </c>
      <c r="BZ431" s="5">
        <f ca="1">IF(BZ$4="",0,SUM($W$170:BZ$170)+SUM($W$231:BZ$231)-SUM($W$408:BZ$408))</f>
        <v>523317.98212713376</v>
      </c>
      <c r="CA431" s="5">
        <f ca="1">IF(CA$4="",0,SUM($W$170:CA$170)+SUM($W$231:CA$231)-SUM($W$408:CA$408))</f>
        <v>523317.98212713376</v>
      </c>
      <c r="CB431" s="5">
        <f ca="1">IF(CB$4="",0,SUM($W$170:CB$170)+SUM($W$231:CB$231)-SUM($W$408:CB$408))</f>
        <v>523317.98212713376</v>
      </c>
      <c r="CC431" s="5">
        <f ca="1">IF(CC$4="",0,SUM($W$170:CC$170)+SUM($W$231:CC$231)-SUM($W$408:CC$408))</f>
        <v>550330.19356713444</v>
      </c>
      <c r="CD431" s="5">
        <f ca="1">IF(CD$4="",0,SUM($W$170:CD$170)+SUM($W$231:CD$231)-SUM($W$408:CD$408))</f>
        <v>550330.19356713444</v>
      </c>
      <c r="CE431" s="5">
        <f ca="1">IF(CE$4="",0,SUM($W$170:CE$170)+SUM($W$231:CE$231)-SUM($W$408:CE$408))</f>
        <v>550330.19356713071</v>
      </c>
      <c r="CF431" s="5">
        <f ca="1">IF(CF$4="",0,SUM($W$170:CF$170)+SUM($W$231:CF$231)-SUM($W$408:CF$408))</f>
        <v>0</v>
      </c>
    </row>
    <row r="432" spans="2:84" x14ac:dyDescent="0.3">
      <c r="B432" s="13">
        <f>ROW()</f>
        <v>432</v>
      </c>
      <c r="H432" s="1" t="str">
        <f t="shared" si="573"/>
        <v>Операционный баланс</v>
      </c>
      <c r="I432" s="1" t="str">
        <f t="shared" si="576"/>
        <v>ПАССИВЫ</v>
      </c>
      <c r="J432" s="1" t="s">
        <v>146</v>
      </c>
      <c r="M432" s="53" t="s">
        <v>18</v>
      </c>
      <c r="U432" s="5">
        <f t="shared" ca="1" si="569"/>
        <v>0</v>
      </c>
      <c r="X432" s="5">
        <f ca="1">IF(X$4="",0,IF(SUM($W$325:X$325)-SUM($W$410:X$410)&gt;=0,SUM($W$325:X$325)-SUM($W$410:X$410),0))</f>
        <v>0</v>
      </c>
      <c r="Y432" s="5">
        <f ca="1">IF(Y$4="",0,IF(SUM($W$325:Y$325)-SUM($W$410:Y$410)&gt;=0,SUM($W$325:Y$325)-SUM($W$410:Y$410),0))</f>
        <v>0</v>
      </c>
      <c r="Z432" s="5">
        <f ca="1">IF(Z$4="",0,IF(SUM($W$325:Z$325)-SUM($W$410:Z$410)&gt;=0,SUM($W$325:Z$325)-SUM($W$410:Z$410),0))</f>
        <v>0</v>
      </c>
      <c r="AA432" s="5">
        <f ca="1">IF(AA$4="",0,IF(SUM($W$325:AA$325)-SUM($W$410:AA$410)&gt;=0,SUM($W$325:AA$325)-SUM($W$410:AA$410),0))</f>
        <v>0</v>
      </c>
      <c r="AB432" s="5">
        <f ca="1">IF(AB$4="",0,IF(SUM($W$325:AB$325)-SUM($W$410:AB$410)&gt;=0,SUM($W$325:AB$325)-SUM($W$410:AB$410),0))</f>
        <v>0</v>
      </c>
      <c r="AC432" s="5">
        <f ca="1">IF(AC$4="",0,IF(SUM($W$325:AC$325)-SUM($W$410:AC$410)&gt;=0,SUM($W$325:AC$325)-SUM($W$410:AC$410),0))</f>
        <v>0</v>
      </c>
      <c r="AD432" s="5">
        <f ca="1">IF(AD$4="",0,IF(SUM($W$325:AD$325)-SUM($W$410:AD$410)&gt;=0,SUM($W$325:AD$325)-SUM($W$410:AD$410),0))</f>
        <v>0</v>
      </c>
      <c r="AE432" s="5">
        <f ca="1">IF(AE$4="",0,IF(SUM($W$325:AE$325)-SUM($W$410:AE$410)&gt;=0,SUM($W$325:AE$325)-SUM($W$410:AE$410),0))</f>
        <v>0</v>
      </c>
      <c r="AF432" s="5">
        <f ca="1">IF(AF$4="",0,IF(SUM($W$325:AF$325)-SUM($W$410:AF$410)&gt;=0,SUM($W$325:AF$325)-SUM($W$410:AF$410),0))</f>
        <v>0</v>
      </c>
      <c r="AG432" s="5">
        <f ca="1">IF(AG$4="",0,IF(SUM($W$325:AG$325)-SUM($W$410:AG$410)&gt;=0,SUM($W$325:AG$325)-SUM($W$410:AG$410),0))</f>
        <v>0</v>
      </c>
      <c r="AH432" s="5">
        <f ca="1">IF(AH$4="",0,IF(SUM($W$325:AH$325)-SUM($W$410:AH$410)&gt;=0,SUM($W$325:AH$325)-SUM($W$410:AH$410),0))</f>
        <v>0</v>
      </c>
      <c r="AI432" s="5">
        <f ca="1">IF(AI$4="",0,IF(SUM($W$325:AI$325)-SUM($W$410:AI$410)&gt;=0,SUM($W$325:AI$325)-SUM($W$410:AI$410),0))</f>
        <v>0</v>
      </c>
      <c r="AJ432" s="5">
        <f ca="1">IF(AJ$4="",0,IF(SUM($W$325:AJ$325)-SUM($W$410:AJ$410)&gt;=0,SUM($W$325:AJ$325)-SUM($W$410:AJ$410),0))</f>
        <v>0</v>
      </c>
      <c r="AK432" s="5">
        <f ca="1">IF(AK$4="",0,IF(SUM($W$325:AK$325)-SUM($W$410:AK$410)&gt;=0,SUM($W$325:AK$325)-SUM($W$410:AK$410),0))</f>
        <v>0</v>
      </c>
      <c r="AL432" s="5">
        <f ca="1">IF(AL$4="",0,IF(SUM($W$325:AL$325)-SUM($W$410:AL$410)&gt;=0,SUM($W$325:AL$325)-SUM($W$410:AL$410),0))</f>
        <v>0</v>
      </c>
      <c r="AM432" s="5">
        <f ca="1">IF(AM$4="",0,IF(SUM($W$325:AM$325)-SUM($W$410:AM$410)&gt;=0,SUM($W$325:AM$325)-SUM($W$410:AM$410),0))</f>
        <v>0</v>
      </c>
      <c r="AN432" s="5">
        <f ca="1">IF(AN$4="",0,IF(SUM($W$325:AN$325)-SUM($W$410:AN$410)&gt;=0,SUM($W$325:AN$325)-SUM($W$410:AN$410),0))</f>
        <v>0</v>
      </c>
      <c r="AO432" s="5">
        <f ca="1">IF(AO$4="",0,IF(SUM($W$325:AO$325)-SUM($W$410:AO$410)&gt;=0,SUM($W$325:AO$325)-SUM($W$410:AO$410),0))</f>
        <v>0</v>
      </c>
      <c r="AP432" s="5">
        <f ca="1">IF(AP$4="",0,IF(SUM($W$325:AP$325)-SUM($W$410:AP$410)&gt;=0,SUM($W$325:AP$325)-SUM($W$410:AP$410),0))</f>
        <v>164038.23718368076</v>
      </c>
      <c r="AQ432" s="5">
        <f ca="1">IF(AQ$4="",0,IF(SUM($W$325:AQ$325)-SUM($W$410:AQ$410)&gt;=0,SUM($W$325:AQ$325)-SUM($W$410:AQ$410),0))</f>
        <v>464299.46501600789</v>
      </c>
      <c r="AR432" s="5">
        <f ca="1">IF(AR$4="",0,IF(SUM($W$325:AR$325)-SUM($W$410:AR$410)&gt;=0,SUM($W$325:AR$325)-SUM($W$410:AR$410),0))</f>
        <v>901661.34115840122</v>
      </c>
      <c r="AS432" s="5">
        <f ca="1">IF(AS$4="",0,IF(SUM($W$325:AS$325)-SUM($W$410:AS$410)&gt;=0,SUM($W$325:AS$325)-SUM($W$410:AS$410),0))</f>
        <v>1147628.5345307288</v>
      </c>
      <c r="AT432" s="5">
        <f ca="1">IF(AT$4="",0,IF(SUM($W$325:AT$325)-SUM($W$410:AT$410)&gt;=0,SUM($W$325:AT$325)-SUM($W$410:AT$410),0))</f>
        <v>1502826.4362691226</v>
      </c>
      <c r="AU432" s="5">
        <f ca="1">IF(AU$4="",0,IF(SUM($W$325:AU$325)-SUM($W$410:AU$410)&gt;=0,SUM($W$325:AU$325)-SUM($W$410:AU$410),0))</f>
        <v>1967255.0463735824</v>
      </c>
      <c r="AV432" s="5">
        <f ca="1">IF(AV$4="",0,IF(SUM($W$325:AV$325)-SUM($W$410:AV$410)&gt;=0,SUM($W$325:AV$325)-SUM($W$410:AV$410),0))</f>
        <v>1806807.9061459722</v>
      </c>
      <c r="AW432" s="5">
        <f ca="1">IF(AW$4="",0,IF(SUM($W$325:AW$325)-SUM($W$410:AW$410)&gt;=0,SUM($W$325:AW$325)-SUM($W$410:AW$410),0))</f>
        <v>1802845.3160681631</v>
      </c>
      <c r="AX432" s="5">
        <f ca="1">IF(AX$4="",0,IF(SUM($W$325:AX$325)-SUM($W$410:AX$410)&gt;=0,SUM($W$325:AX$325)-SUM($W$410:AX$410),0))</f>
        <v>1964823.0455204137</v>
      </c>
      <c r="AY432" s="5">
        <f ca="1">IF(AY$4="",0,IF(SUM($W$325:AY$325)-SUM($W$410:AY$410)&gt;=0,SUM($W$325:AY$325)-SUM($W$410:AY$410),0))</f>
        <v>1583553.3873541476</v>
      </c>
      <c r="AZ432" s="5">
        <f ca="1">IF(AZ$4="",0,IF(SUM($W$325:AZ$325)-SUM($W$410:AZ$410)&gt;=0,SUM($W$325:AZ$325)-SUM($W$410:AZ$410),0))</f>
        <v>1314116.679435337</v>
      </c>
      <c r="BA432" s="5">
        <f ca="1">IF(BA$4="",0,IF(SUM($W$325:BA$325)-SUM($W$410:BA$410)&gt;=0,SUM($W$325:BA$325)-SUM($W$410:BA$410),0))</f>
        <v>1156512.9217639789</v>
      </c>
      <c r="BB432" s="5">
        <f ca="1">IF(BB$4="",0,IF(SUM($W$325:BB$325)-SUM($W$410:BB$410)&gt;=0,SUM($W$325:BB$325)-SUM($W$410:BB$410),0))</f>
        <v>614363.87635104731</v>
      </c>
      <c r="BC432" s="5">
        <f ca="1">IF(BC$4="",0,IF(SUM($W$325:BC$325)-SUM($W$410:BC$410)&gt;=0,SUM($W$325:BC$325)-SUM($W$410:BC$410),0))</f>
        <v>433358.87453335151</v>
      </c>
      <c r="BD432" s="5">
        <f ca="1">IF(BD$4="",0,IF(SUM($W$325:BD$325)-SUM($W$410:BD$410)&gt;=0,SUM($W$325:BD$325)-SUM($W$410:BD$410),0))</f>
        <v>599520.86555781215</v>
      </c>
      <c r="BE432" s="5">
        <f ca="1">IF(BE$4="",0,IF(SUM($W$325:BE$325)-SUM($W$410:BE$410)&gt;=0,SUM($W$325:BE$325)-SUM($W$410:BE$410),0))</f>
        <v>638258.65267075598</v>
      </c>
      <c r="BF432" s="5">
        <f ca="1">IF(BF$4="",0,IF(SUM($W$325:BF$325)-SUM($W$410:BF$410)&gt;=0,SUM($W$325:BF$325)-SUM($W$410:BF$410),0))</f>
        <v>681997.2231952399</v>
      </c>
      <c r="BG432" s="5">
        <f ca="1">IF(BG$4="",0,IF(SUM($W$325:BG$325)-SUM($W$410:BG$410)&gt;=0,SUM($W$325:BG$325)-SUM($W$410:BG$410),0))</f>
        <v>730833.18330411613</v>
      </c>
      <c r="BH432" s="5">
        <f ca="1">IF(BH$4="",0,IF(SUM($W$325:BH$325)-SUM($W$410:BH$410)&gt;=0,SUM($W$325:BH$325)-SUM($W$410:BH$410),0))</f>
        <v>422225.87483591959</v>
      </c>
      <c r="BI432" s="5">
        <f ca="1">IF(BI$4="",0,IF(SUM($W$325:BI$325)-SUM($W$410:BI$410)&gt;=0,SUM($W$325:BI$325)-SUM($W$410:BI$410),0))</f>
        <v>200339.112311773</v>
      </c>
      <c r="BJ432" s="5">
        <f ca="1">IF(BJ$4="",0,IF(SUM($W$325:BJ$325)-SUM($W$410:BJ$410)&gt;=0,SUM($W$325:BJ$325)-SUM($W$410:BJ$410),0))</f>
        <v>72790.763467006385</v>
      </c>
      <c r="BK432" s="5">
        <f ca="1">IF(BK$4="",0,IF(SUM($W$325:BK$325)-SUM($W$410:BK$410)&gt;=0,SUM($W$325:BK$325)-SUM($W$410:BK$410),0))</f>
        <v>0</v>
      </c>
      <c r="BL432" s="5">
        <f ca="1">IF(BL$4="",0,IF(SUM($W$325:BL$325)-SUM($W$410:BL$410)&gt;=0,SUM($W$325:BL$325)-SUM($W$410:BL$410),0))</f>
        <v>0</v>
      </c>
      <c r="BM432" s="5">
        <f ca="1">IF(BM$4="",0,IF(SUM($W$325:BM$325)-SUM($W$410:BM$410)&gt;=0,SUM($W$325:BM$325)-SUM($W$410:BM$410),0))</f>
        <v>0</v>
      </c>
      <c r="BN432" s="5">
        <f ca="1">IF(BN$4="",0,IF(SUM($W$325:BN$325)-SUM($W$410:BN$410)&gt;=0,SUM($W$325:BN$325)-SUM($W$410:BN$410),0))</f>
        <v>0</v>
      </c>
      <c r="BO432" s="5">
        <f ca="1">IF(BO$4="",0,IF(SUM($W$325:BO$325)-SUM($W$410:BO$410)&gt;=0,SUM($W$325:BO$325)-SUM($W$410:BO$410),0))</f>
        <v>0</v>
      </c>
      <c r="BP432" s="5">
        <f ca="1">IF(BP$4="",0,IF(SUM($W$325:BP$325)-SUM($W$410:BP$410)&gt;=0,SUM($W$325:BP$325)-SUM($W$410:BP$410),0))</f>
        <v>0</v>
      </c>
      <c r="BQ432" s="5">
        <f ca="1">IF(BQ$4="",0,IF(SUM($W$325:BQ$325)-SUM($W$410:BQ$410)&gt;=0,SUM($W$325:BQ$325)-SUM($W$410:BQ$410),0))</f>
        <v>0</v>
      </c>
      <c r="BR432" s="5">
        <f ca="1">IF(BR$4="",0,IF(SUM($W$325:BR$325)-SUM($W$410:BR$410)&gt;=0,SUM($W$325:BR$325)-SUM($W$410:BR$410),0))</f>
        <v>0</v>
      </c>
      <c r="BS432" s="5">
        <f ca="1">IF(BS$4="",0,IF(SUM($W$325:BS$325)-SUM($W$410:BS$410)&gt;=0,SUM($W$325:BS$325)-SUM($W$410:BS$410),0))</f>
        <v>189982.46579524875</v>
      </c>
      <c r="BT432" s="5">
        <f ca="1">IF(BT$4="",0,IF(SUM($W$325:BT$325)-SUM($W$410:BT$410)&gt;=0,SUM($W$325:BT$325)-SUM($W$410:BT$410),0))</f>
        <v>233329.17690183222</v>
      </c>
      <c r="BU432" s="5">
        <f ca="1">IF(BU$4="",0,IF(SUM($W$325:BU$325)-SUM($W$410:BU$410)&gt;=0,SUM($W$325:BU$325)-SUM($W$410:BU$410),0))</f>
        <v>369555.64245001972</v>
      </c>
      <c r="BV432" s="5">
        <f ca="1">IF(BV$4="",0,IF(SUM($W$325:BV$325)-SUM($W$410:BV$410)&gt;=0,SUM($W$325:BV$325)-SUM($W$410:BV$410),0))</f>
        <v>603096.49128849059</v>
      </c>
      <c r="BW432" s="5">
        <f ca="1">IF(BW$4="",0,IF(SUM($W$325:BW$325)-SUM($W$410:BW$410)&gt;=0,SUM($W$325:BW$325)-SUM($W$410:BW$410),0))</f>
        <v>640622.22829102725</v>
      </c>
      <c r="BX432" s="5">
        <f ca="1">IF(BX$4="",0,IF(SUM($W$325:BX$325)-SUM($W$410:BX$410)&gt;=0,SUM($W$325:BX$325)-SUM($W$410:BX$410),0))</f>
        <v>683463.26163282245</v>
      </c>
      <c r="BY432" s="5">
        <f ca="1">IF(BY$4="",0,IF(SUM($W$325:BY$325)-SUM($W$410:BY$410)&gt;=0,SUM($W$325:BY$325)-SUM($W$410:BY$410),0))</f>
        <v>731619.59131387621</v>
      </c>
      <c r="BZ432" s="5">
        <f ca="1">IF(BZ$4="",0,IF(SUM($W$325:BZ$325)-SUM($W$410:BZ$410)&gt;=0,SUM($W$325:BZ$325)-SUM($W$410:BZ$410),0))</f>
        <v>415446.18828986585</v>
      </c>
      <c r="CA432" s="5">
        <f ca="1">IF(CA$4="",0,IF(SUM($W$325:CA$325)-SUM($W$410:CA$410)&gt;=0,SUM($W$325:CA$325)-SUM($W$410:CA$410),0))</f>
        <v>195368.64092037082</v>
      </c>
      <c r="CB432" s="5">
        <f ca="1">IF(CB$4="",0,IF(SUM($W$325:CB$325)-SUM($W$410:CB$410)&gt;=0,SUM($W$325:CB$325)-SUM($W$410:CB$410),0))</f>
        <v>75672.691752642393</v>
      </c>
      <c r="CC432" s="5">
        <f ca="1">IF(CC$4="",0,IF(SUM($W$325:CC$325)-SUM($W$410:CC$410)&gt;=0,SUM($W$325:CC$325)-SUM($W$410:CC$410),0))</f>
        <v>0</v>
      </c>
      <c r="CD432" s="5">
        <f ca="1">IF(CD$4="",0,IF(SUM($W$325:CD$325)-SUM($W$410:CD$410)&gt;=0,SUM($W$325:CD$325)-SUM($W$410:CD$410),0))</f>
        <v>0</v>
      </c>
      <c r="CE432" s="5">
        <f ca="1">IF(CE$4="",0,IF(SUM($W$325:CE$325)-SUM($W$410:CE$410)&gt;=0,SUM($W$325:CE$325)-SUM($W$410:CE$410),0))</f>
        <v>0</v>
      </c>
      <c r="CF432" s="5">
        <f ca="1">IF(CF$4="",0,IF(SUM($W$325:CF$325)-SUM($W$410:CF$410)&gt;=0,SUM($W$325:CF$325)-SUM($W$410:CF$410),0))</f>
        <v>0</v>
      </c>
    </row>
  </sheetData>
  <conditionalFormatting sqref="X4:Z4">
    <cfRule type="containsBlanks" dxfId="8565" priority="3681">
      <formula>LEN(TRIM(X4))=0</formula>
    </cfRule>
  </conditionalFormatting>
  <conditionalFormatting sqref="X1:Z1">
    <cfRule type="containsBlanks" dxfId="8564" priority="3680">
      <formula>LEN(TRIM(X1))=0</formula>
    </cfRule>
  </conditionalFormatting>
  <conditionalFormatting sqref="H6:J6 H175:J177 U175:U177 X175:AI177 X170:AI171 X161:AI163 U161:U163 U166 X166:AI166 H161:J171 U170:U171 X196:AI197 U196:U197 H196:J199 H213:J214 H229:J232 H377:J379 U377:U379 X377:AI379">
    <cfRule type="expression" dxfId="8563" priority="3676">
      <formula>AND($H6&lt;&gt;"",$I6&lt;&gt;"",$J6&lt;&gt;"")</formula>
    </cfRule>
    <cfRule type="expression" dxfId="8562" priority="3677">
      <formula>AND($H6&lt;&gt;"",$I6&lt;&gt;"",$J6="")</formula>
    </cfRule>
    <cfRule type="expression" dxfId="8561" priority="3679">
      <formula>AND($H6&lt;&gt;"",$I6="",$J6="")</formula>
    </cfRule>
  </conditionalFormatting>
  <conditionalFormatting sqref="X6:Z6 U6">
    <cfRule type="expression" dxfId="8560" priority="3673">
      <formula>AND($H6&lt;&gt;"",$I6&lt;&gt;"",$J6&lt;&gt;"")</formula>
    </cfRule>
    <cfRule type="expression" dxfId="8559" priority="3674">
      <formula>AND($H6&lt;&gt;"",$I6&lt;&gt;"",$J6="")</formula>
    </cfRule>
    <cfRule type="expression" dxfId="8558" priority="3675">
      <formula>AND($H6&lt;&gt;"",$I6="",$J6="")</formula>
    </cfRule>
  </conditionalFormatting>
  <conditionalFormatting sqref="H6 H175:H177 H161:H171 H196:H199 H213:H214 H229:H232 H377:H379">
    <cfRule type="expression" dxfId="8557" priority="3672">
      <formula>AND($H6&lt;&gt;"",$I6&lt;&gt;"")</formula>
    </cfRule>
  </conditionalFormatting>
  <conditionalFormatting sqref="I6 I175:I177 I161:I171 I196:I199 I213:I214 I229:I232 I377:I379">
    <cfRule type="expression" dxfId="8556" priority="3671">
      <formula>AND($I6&lt;&gt;"",$J6&lt;&gt;"")</formula>
    </cfRule>
  </conditionalFormatting>
  <conditionalFormatting sqref="H7:J9 H36:J37 H84:J84 H187:J187 H11:J11 H10:I10 H13:J14 H39:J40">
    <cfRule type="expression" dxfId="8555" priority="3668">
      <formula>AND($H7&lt;&gt;"",$I7&lt;&gt;"",$J7&lt;&gt;"")</formula>
    </cfRule>
    <cfRule type="expression" dxfId="8554" priority="3669">
      <formula>AND($H7&lt;&gt;"",$I7&lt;&gt;"",$J7="")</formula>
    </cfRule>
    <cfRule type="expression" dxfId="8553" priority="3670">
      <formula>AND($H7&lt;&gt;"",$I7="",$J7="")</formula>
    </cfRule>
  </conditionalFormatting>
  <conditionalFormatting sqref="X7:Z11 U7:U11 X36:Z37 X40:Z40 X39:AG39 U36:U37 U84 X84:Z84 X187:Z187 U187 U39:U40">
    <cfRule type="expression" dxfId="8552" priority="3665">
      <formula>AND($H7&lt;&gt;"",$I7&lt;&gt;"",$J7&lt;&gt;"")</formula>
    </cfRule>
    <cfRule type="expression" dxfId="8551" priority="3666">
      <formula>AND($H7&lt;&gt;"",$I7&lt;&gt;"",$J7="")</formula>
    </cfRule>
    <cfRule type="expression" dxfId="8550" priority="3667">
      <formula>AND($H7&lt;&gt;"",$I7="",$J7="")</formula>
    </cfRule>
  </conditionalFormatting>
  <conditionalFormatting sqref="H7:H11 H36:H37 H84 H187 H13:H14 H39:H40">
    <cfRule type="expression" dxfId="8549" priority="3664">
      <formula>AND($H7&lt;&gt;"",$I7&lt;&gt;"")</formula>
    </cfRule>
  </conditionalFormatting>
  <conditionalFormatting sqref="I7:I11 I36:I37 I84 I187 I13:I14 I39:I40">
    <cfRule type="expression" dxfId="8548" priority="3663">
      <formula>AND($I7&lt;&gt;"",$J7&lt;&gt;"")</formula>
    </cfRule>
  </conditionalFormatting>
  <conditionalFormatting sqref="A6:A11 A36:A37 A84 A187 A13:A14 A39:A40">
    <cfRule type="containsBlanks" dxfId="8547" priority="3662">
      <formula>LEN(TRIM(A6))=0</formula>
    </cfRule>
  </conditionalFormatting>
  <conditionalFormatting sqref="AA4:AB4">
    <cfRule type="containsBlanks" dxfId="8546" priority="3661">
      <formula>LEN(TRIM(AA4))=0</formula>
    </cfRule>
  </conditionalFormatting>
  <conditionalFormatting sqref="AA1:AB1">
    <cfRule type="containsBlanks" dxfId="8545" priority="3660">
      <formula>LEN(TRIM(AA1))=0</formula>
    </cfRule>
  </conditionalFormatting>
  <conditionalFormatting sqref="AA6:AB6">
    <cfRule type="expression" dxfId="8544" priority="3657">
      <formula>AND($H6&lt;&gt;"",$I6&lt;&gt;"",$J6&lt;&gt;"")</formula>
    </cfRule>
    <cfRule type="expression" dxfId="8543" priority="3658">
      <formula>AND($H6&lt;&gt;"",$I6&lt;&gt;"",$J6="")</formula>
    </cfRule>
    <cfRule type="expression" dxfId="8542" priority="3659">
      <formula>AND($H6&lt;&gt;"",$I6="",$J6="")</formula>
    </cfRule>
  </conditionalFormatting>
  <conditionalFormatting sqref="AA7:AB11 AA36:AB37 AA40:AB40 AA84:AB84 AA187:AB187">
    <cfRule type="expression" dxfId="8541" priority="3654">
      <formula>AND($H7&lt;&gt;"",$I7&lt;&gt;"",$J7&lt;&gt;"")</formula>
    </cfRule>
    <cfRule type="expression" dxfId="8540" priority="3655">
      <formula>AND($H7&lt;&gt;"",$I7&lt;&gt;"",$J7="")</formula>
    </cfRule>
    <cfRule type="expression" dxfId="8539" priority="3656">
      <formula>AND($H7&lt;&gt;"",$I7="",$J7="")</formula>
    </cfRule>
  </conditionalFormatting>
  <conditionalFormatting sqref="AC4:AD4">
    <cfRule type="containsBlanks" dxfId="8538" priority="3653">
      <formula>LEN(TRIM(AC4))=0</formula>
    </cfRule>
  </conditionalFormatting>
  <conditionalFormatting sqref="AC1:AD1">
    <cfRule type="containsBlanks" dxfId="8537" priority="3652">
      <formula>LEN(TRIM(AC1))=0</formula>
    </cfRule>
  </conditionalFormatting>
  <conditionalFormatting sqref="AC6:AD6">
    <cfRule type="expression" dxfId="8536" priority="3649">
      <formula>AND($H6&lt;&gt;"",$I6&lt;&gt;"",$J6&lt;&gt;"")</formula>
    </cfRule>
    <cfRule type="expression" dxfId="8535" priority="3650">
      <formula>AND($H6&lt;&gt;"",$I6&lt;&gt;"",$J6="")</formula>
    </cfRule>
    <cfRule type="expression" dxfId="8534" priority="3651">
      <formula>AND($H6&lt;&gt;"",$I6="",$J6="")</formula>
    </cfRule>
  </conditionalFormatting>
  <conditionalFormatting sqref="AC7:AD11 AC36:AD37 AC40:AD40 AC84:AD84 AC187:AD187">
    <cfRule type="expression" dxfId="8533" priority="3646">
      <formula>AND($H7&lt;&gt;"",$I7&lt;&gt;"",$J7&lt;&gt;"")</formula>
    </cfRule>
    <cfRule type="expression" dxfId="8532" priority="3647">
      <formula>AND($H7&lt;&gt;"",$I7&lt;&gt;"",$J7="")</formula>
    </cfRule>
    <cfRule type="expression" dxfId="8531" priority="3648">
      <formula>AND($H7&lt;&gt;"",$I7="",$J7="")</formula>
    </cfRule>
  </conditionalFormatting>
  <conditionalFormatting sqref="AE4:AH4">
    <cfRule type="containsBlanks" dxfId="8530" priority="3645">
      <formula>LEN(TRIM(AE4))=0</formula>
    </cfRule>
  </conditionalFormatting>
  <conditionalFormatting sqref="AE1:AH1">
    <cfRule type="containsBlanks" dxfId="8529" priority="3644">
      <formula>LEN(TRIM(AE1))=0</formula>
    </cfRule>
  </conditionalFormatting>
  <conditionalFormatting sqref="AE6:AH6">
    <cfRule type="expression" dxfId="8528" priority="3641">
      <formula>AND($H6&lt;&gt;"",$I6&lt;&gt;"",$J6&lt;&gt;"")</formula>
    </cfRule>
    <cfRule type="expression" dxfId="8527" priority="3642">
      <formula>AND($H6&lt;&gt;"",$I6&lt;&gt;"",$J6="")</formula>
    </cfRule>
    <cfRule type="expression" dxfId="8526" priority="3643">
      <formula>AND($H6&lt;&gt;"",$I6="",$J6="")</formula>
    </cfRule>
  </conditionalFormatting>
  <conditionalFormatting sqref="AE7:AH11 AE36:AH37 AE40:AH40 AH39 AE84:AH84 AE187:AH187">
    <cfRule type="expression" dxfId="8525" priority="3638">
      <formula>AND($H7&lt;&gt;"",$I7&lt;&gt;"",$J7&lt;&gt;"")</formula>
    </cfRule>
    <cfRule type="expression" dxfId="8524" priority="3639">
      <formula>AND($H7&lt;&gt;"",$I7&lt;&gt;"",$J7="")</formula>
    </cfRule>
    <cfRule type="expression" dxfId="8523" priority="3640">
      <formula>AND($H7&lt;&gt;"",$I7="",$J7="")</formula>
    </cfRule>
  </conditionalFormatting>
  <conditionalFormatting sqref="AI4">
    <cfRule type="containsBlanks" dxfId="8522" priority="3637">
      <formula>LEN(TRIM(AI4))=0</formula>
    </cfRule>
  </conditionalFormatting>
  <conditionalFormatting sqref="AI1">
    <cfRule type="containsBlanks" dxfId="8521" priority="3636">
      <formula>LEN(TRIM(AI1))=0</formula>
    </cfRule>
  </conditionalFormatting>
  <conditionalFormatting sqref="AI6">
    <cfRule type="expression" dxfId="8520" priority="3633">
      <formula>AND($H6&lt;&gt;"",$I6&lt;&gt;"",$J6&lt;&gt;"")</formula>
    </cfRule>
    <cfRule type="expression" dxfId="8519" priority="3634">
      <formula>AND($H6&lt;&gt;"",$I6&lt;&gt;"",$J6="")</formula>
    </cfRule>
    <cfRule type="expression" dxfId="8518" priority="3635">
      <formula>AND($H6&lt;&gt;"",$I6="",$J6="")</formula>
    </cfRule>
  </conditionalFormatting>
  <conditionalFormatting sqref="AI7:AI11 AI36:AI37 AI84 AI187 AI39:AI40">
    <cfRule type="expression" dxfId="8517" priority="3630">
      <formula>AND($H7&lt;&gt;"",$I7&lt;&gt;"",$J7&lt;&gt;"")</formula>
    </cfRule>
    <cfRule type="expression" dxfId="8516" priority="3631">
      <formula>AND($H7&lt;&gt;"",$I7&lt;&gt;"",$J7="")</formula>
    </cfRule>
    <cfRule type="expression" dxfId="8515" priority="3632">
      <formula>AND($H7&lt;&gt;"",$I7="",$J7="")</formula>
    </cfRule>
  </conditionalFormatting>
  <conditionalFormatting sqref="H15:J16">
    <cfRule type="expression" dxfId="8514" priority="3627">
      <formula>AND($H15&lt;&gt;"",$I15&lt;&gt;"",$J15&lt;&gt;"")</formula>
    </cfRule>
    <cfRule type="expression" dxfId="8513" priority="3628">
      <formula>AND($H15&lt;&gt;"",$I15&lt;&gt;"",$J15="")</formula>
    </cfRule>
    <cfRule type="expression" dxfId="8512" priority="3629">
      <formula>AND($H15&lt;&gt;"",$I15="",$J15="")</formula>
    </cfRule>
  </conditionalFormatting>
  <conditionalFormatting sqref="H15:H16">
    <cfRule type="expression" dxfId="8511" priority="3626">
      <formula>AND($H15&lt;&gt;"",$I15&lt;&gt;"")</formula>
    </cfRule>
  </conditionalFormatting>
  <conditionalFormatting sqref="I15:I16">
    <cfRule type="expression" dxfId="8510" priority="3625">
      <formula>AND($I15&lt;&gt;"",$J15&lt;&gt;"")</formula>
    </cfRule>
  </conditionalFormatting>
  <conditionalFormatting sqref="A15:A16">
    <cfRule type="containsBlanks" dxfId="8509" priority="3624">
      <formula>LEN(TRIM(A15))=0</formula>
    </cfRule>
  </conditionalFormatting>
  <conditionalFormatting sqref="H17:J17">
    <cfRule type="expression" dxfId="8508" priority="3621">
      <formula>AND($H17&lt;&gt;"",$I17&lt;&gt;"",$J17&lt;&gt;"")</formula>
    </cfRule>
    <cfRule type="expression" dxfId="8507" priority="3622">
      <formula>AND($H17&lt;&gt;"",$I17&lt;&gt;"",$J17="")</formula>
    </cfRule>
    <cfRule type="expression" dxfId="8506" priority="3623">
      <formula>AND($H17&lt;&gt;"",$I17="",$J17="")</formula>
    </cfRule>
  </conditionalFormatting>
  <conditionalFormatting sqref="X17:Z17 U17">
    <cfRule type="expression" dxfId="8505" priority="3618">
      <formula>AND($H17&lt;&gt;"",$I17&lt;&gt;"",$J17&lt;&gt;"")</formula>
    </cfRule>
    <cfRule type="expression" dxfId="8504" priority="3619">
      <formula>AND($H17&lt;&gt;"",$I17&lt;&gt;"",$J17="")</formula>
    </cfRule>
    <cfRule type="expression" dxfId="8503" priority="3620">
      <formula>AND($H17&lt;&gt;"",$I17="",$J17="")</formula>
    </cfRule>
  </conditionalFormatting>
  <conditionalFormatting sqref="H17">
    <cfRule type="expression" dxfId="8502" priority="3617">
      <formula>AND($H17&lt;&gt;"",$I17&lt;&gt;"")</formula>
    </cfRule>
  </conditionalFormatting>
  <conditionalFormatting sqref="I17">
    <cfRule type="expression" dxfId="8501" priority="3616">
      <formula>AND($I17&lt;&gt;"",$J17&lt;&gt;"")</formula>
    </cfRule>
  </conditionalFormatting>
  <conditionalFormatting sqref="A17">
    <cfRule type="containsBlanks" dxfId="8500" priority="3615">
      <formula>LEN(TRIM(A17))=0</formula>
    </cfRule>
  </conditionalFormatting>
  <conditionalFormatting sqref="AA17:AB17">
    <cfRule type="expression" dxfId="8499" priority="3612">
      <formula>AND($H17&lt;&gt;"",$I17&lt;&gt;"",$J17&lt;&gt;"")</formula>
    </cfRule>
    <cfRule type="expression" dxfId="8498" priority="3613">
      <formula>AND($H17&lt;&gt;"",$I17&lt;&gt;"",$J17="")</formula>
    </cfRule>
    <cfRule type="expression" dxfId="8497" priority="3614">
      <formula>AND($H17&lt;&gt;"",$I17="",$J17="")</formula>
    </cfRule>
  </conditionalFormatting>
  <conditionalFormatting sqref="AC17:AD17">
    <cfRule type="expression" dxfId="8496" priority="3609">
      <formula>AND($H17&lt;&gt;"",$I17&lt;&gt;"",$J17&lt;&gt;"")</formula>
    </cfRule>
    <cfRule type="expression" dxfId="8495" priority="3610">
      <formula>AND($H17&lt;&gt;"",$I17&lt;&gt;"",$J17="")</formula>
    </cfRule>
    <cfRule type="expression" dxfId="8494" priority="3611">
      <formula>AND($H17&lt;&gt;"",$I17="",$J17="")</formula>
    </cfRule>
  </conditionalFormatting>
  <conditionalFormatting sqref="AE17:AH17">
    <cfRule type="expression" dxfId="8493" priority="3606">
      <formula>AND($H17&lt;&gt;"",$I17&lt;&gt;"",$J17&lt;&gt;"")</formula>
    </cfRule>
    <cfRule type="expression" dxfId="8492" priority="3607">
      <formula>AND($H17&lt;&gt;"",$I17&lt;&gt;"",$J17="")</formula>
    </cfRule>
    <cfRule type="expression" dxfId="8491" priority="3608">
      <formula>AND($H17&lt;&gt;"",$I17="",$J17="")</formula>
    </cfRule>
  </conditionalFormatting>
  <conditionalFormatting sqref="AI17">
    <cfRule type="expression" dxfId="8490" priority="3603">
      <formula>AND($H17&lt;&gt;"",$I17&lt;&gt;"",$J17&lt;&gt;"")</formula>
    </cfRule>
    <cfRule type="expression" dxfId="8489" priority="3604">
      <formula>AND($H17&lt;&gt;"",$I17&lt;&gt;"",$J17="")</formula>
    </cfRule>
    <cfRule type="expression" dxfId="8488" priority="3605">
      <formula>AND($H17&lt;&gt;"",$I17="",$J17="")</formula>
    </cfRule>
  </conditionalFormatting>
  <conditionalFormatting sqref="H18:J18">
    <cfRule type="expression" dxfId="8487" priority="3600">
      <formula>AND($H18&lt;&gt;"",$I18&lt;&gt;"",$J18&lt;&gt;"")</formula>
    </cfRule>
    <cfRule type="expression" dxfId="8486" priority="3601">
      <formula>AND($H18&lt;&gt;"",$I18&lt;&gt;"",$J18="")</formula>
    </cfRule>
    <cfRule type="expression" dxfId="8485" priority="3602">
      <formula>AND($H18&lt;&gt;"",$I18="",$J18="")</formula>
    </cfRule>
  </conditionalFormatting>
  <conditionalFormatting sqref="H18">
    <cfRule type="expression" dxfId="8484" priority="3599">
      <formula>AND($H18&lt;&gt;"",$I18&lt;&gt;"")</formula>
    </cfRule>
  </conditionalFormatting>
  <conditionalFormatting sqref="I18">
    <cfRule type="expression" dxfId="8483" priority="3598">
      <formula>AND($I18&lt;&gt;"",$J18&lt;&gt;"")</formula>
    </cfRule>
  </conditionalFormatting>
  <conditionalFormatting sqref="A18">
    <cfRule type="containsBlanks" dxfId="8482" priority="3597">
      <formula>LEN(TRIM(A18))=0</formula>
    </cfRule>
  </conditionalFormatting>
  <conditionalFormatting sqref="H19:J23">
    <cfRule type="expression" dxfId="8481" priority="3594">
      <formula>AND($H19&lt;&gt;"",$I19&lt;&gt;"",$J19&lt;&gt;"")</formula>
    </cfRule>
    <cfRule type="expression" dxfId="8480" priority="3595">
      <formula>AND($H19&lt;&gt;"",$I19&lt;&gt;"",$J19="")</formula>
    </cfRule>
    <cfRule type="expression" dxfId="8479" priority="3596">
      <formula>AND($H19&lt;&gt;"",$I19="",$J19="")</formula>
    </cfRule>
  </conditionalFormatting>
  <conditionalFormatting sqref="H19:H23">
    <cfRule type="expression" dxfId="8478" priority="3593">
      <formula>AND($H19&lt;&gt;"",$I19&lt;&gt;"")</formula>
    </cfRule>
  </conditionalFormatting>
  <conditionalFormatting sqref="I19:I23">
    <cfRule type="expression" dxfId="8477" priority="3592">
      <formula>AND($I19&lt;&gt;"",$J19&lt;&gt;"")</formula>
    </cfRule>
  </conditionalFormatting>
  <conditionalFormatting sqref="A19:A23">
    <cfRule type="containsBlanks" dxfId="8476" priority="3591">
      <formula>LEN(TRIM(A19))=0</formula>
    </cfRule>
  </conditionalFormatting>
  <conditionalFormatting sqref="H41:J44">
    <cfRule type="expression" dxfId="8475" priority="3588">
      <formula>AND($H41&lt;&gt;"",$I41&lt;&gt;"",$J41&lt;&gt;"")</formula>
    </cfRule>
    <cfRule type="expression" dxfId="8474" priority="3589">
      <formula>AND($H41&lt;&gt;"",$I41&lt;&gt;"",$J41="")</formula>
    </cfRule>
    <cfRule type="expression" dxfId="8473" priority="3590">
      <formula>AND($H41&lt;&gt;"",$I41="",$J41="")</formula>
    </cfRule>
  </conditionalFormatting>
  <conditionalFormatting sqref="X41:Z44 U41:U44">
    <cfRule type="expression" dxfId="8472" priority="3585">
      <formula>AND($H41&lt;&gt;"",$I41&lt;&gt;"",$J41&lt;&gt;"")</formula>
    </cfRule>
    <cfRule type="expression" dxfId="8471" priority="3586">
      <formula>AND($H41&lt;&gt;"",$I41&lt;&gt;"",$J41="")</formula>
    </cfRule>
    <cfRule type="expression" dxfId="8470" priority="3587">
      <formula>AND($H41&lt;&gt;"",$I41="",$J41="")</formula>
    </cfRule>
  </conditionalFormatting>
  <conditionalFormatting sqref="H41:H44">
    <cfRule type="expression" dxfId="8469" priority="3584">
      <formula>AND($H41&lt;&gt;"",$I41&lt;&gt;"")</formula>
    </cfRule>
  </conditionalFormatting>
  <conditionalFormatting sqref="I41:I44">
    <cfRule type="expression" dxfId="8468" priority="3583">
      <formula>AND($I41&lt;&gt;"",$J41&lt;&gt;"")</formula>
    </cfRule>
  </conditionalFormatting>
  <conditionalFormatting sqref="A41:A44">
    <cfRule type="containsBlanks" dxfId="8467" priority="3582">
      <formula>LEN(TRIM(A41))=0</formula>
    </cfRule>
  </conditionalFormatting>
  <conditionalFormatting sqref="AA41:AB44">
    <cfRule type="expression" dxfId="8466" priority="3579">
      <formula>AND($H41&lt;&gt;"",$I41&lt;&gt;"",$J41&lt;&gt;"")</formula>
    </cfRule>
    <cfRule type="expression" dxfId="8465" priority="3580">
      <formula>AND($H41&lt;&gt;"",$I41&lt;&gt;"",$J41="")</formula>
    </cfRule>
    <cfRule type="expression" dxfId="8464" priority="3581">
      <formula>AND($H41&lt;&gt;"",$I41="",$J41="")</formula>
    </cfRule>
  </conditionalFormatting>
  <conditionalFormatting sqref="AC41:AD44">
    <cfRule type="expression" dxfId="8463" priority="3576">
      <formula>AND($H41&lt;&gt;"",$I41&lt;&gt;"",$J41&lt;&gt;"")</formula>
    </cfRule>
    <cfRule type="expression" dxfId="8462" priority="3577">
      <formula>AND($H41&lt;&gt;"",$I41&lt;&gt;"",$J41="")</formula>
    </cfRule>
    <cfRule type="expression" dxfId="8461" priority="3578">
      <formula>AND($H41&lt;&gt;"",$I41="",$J41="")</formula>
    </cfRule>
  </conditionalFormatting>
  <conditionalFormatting sqref="AE41:AH44">
    <cfRule type="expression" dxfId="8460" priority="3573">
      <formula>AND($H41&lt;&gt;"",$I41&lt;&gt;"",$J41&lt;&gt;"")</formula>
    </cfRule>
    <cfRule type="expression" dxfId="8459" priority="3574">
      <formula>AND($H41&lt;&gt;"",$I41&lt;&gt;"",$J41="")</formula>
    </cfRule>
    <cfRule type="expression" dxfId="8458" priority="3575">
      <formula>AND($H41&lt;&gt;"",$I41="",$J41="")</formula>
    </cfRule>
  </conditionalFormatting>
  <conditionalFormatting sqref="AI41:AI44">
    <cfRule type="expression" dxfId="8457" priority="3570">
      <formula>AND($H41&lt;&gt;"",$I41&lt;&gt;"",$J41&lt;&gt;"")</formula>
    </cfRule>
    <cfRule type="expression" dxfId="8456" priority="3571">
      <formula>AND($H41&lt;&gt;"",$I41&lt;&gt;"",$J41="")</formula>
    </cfRule>
    <cfRule type="expression" dxfId="8455" priority="3572">
      <formula>AND($H41&lt;&gt;"",$I41="",$J41="")</formula>
    </cfRule>
  </conditionalFormatting>
  <conditionalFormatting sqref="H85:J85 H102:J102 H87:J88">
    <cfRule type="expression" dxfId="8454" priority="3567">
      <formula>AND($H85&lt;&gt;"",$I85&lt;&gt;"",$J85&lt;&gt;"")</formula>
    </cfRule>
    <cfRule type="expression" dxfId="8453" priority="3568">
      <formula>AND($H85&lt;&gt;"",$I85&lt;&gt;"",$J85="")</formula>
    </cfRule>
    <cfRule type="expression" dxfId="8452" priority="3569">
      <formula>AND($H85&lt;&gt;"",$I85="",$J85="")</formula>
    </cfRule>
  </conditionalFormatting>
  <conditionalFormatting sqref="X85:Z85 X88:Z88 X87:AG87 U85 U102 X102:Z102 U87:U88">
    <cfRule type="expression" dxfId="8451" priority="3564">
      <formula>AND($H85&lt;&gt;"",$I85&lt;&gt;"",$J85&lt;&gt;"")</formula>
    </cfRule>
    <cfRule type="expression" dxfId="8450" priority="3565">
      <formula>AND($H85&lt;&gt;"",$I85&lt;&gt;"",$J85="")</formula>
    </cfRule>
    <cfRule type="expression" dxfId="8449" priority="3566">
      <formula>AND($H85&lt;&gt;"",$I85="",$J85="")</formula>
    </cfRule>
  </conditionalFormatting>
  <conditionalFormatting sqref="H85 H102 H87:H88">
    <cfRule type="expression" dxfId="8448" priority="3563">
      <formula>AND($H85&lt;&gt;"",$I85&lt;&gt;"")</formula>
    </cfRule>
  </conditionalFormatting>
  <conditionalFormatting sqref="I85 I102 I87:I88">
    <cfRule type="expression" dxfId="8447" priority="3562">
      <formula>AND($I85&lt;&gt;"",$J85&lt;&gt;"")</formula>
    </cfRule>
  </conditionalFormatting>
  <conditionalFormatting sqref="A85 A102 A87:A88">
    <cfRule type="containsBlanks" dxfId="8446" priority="3561">
      <formula>LEN(TRIM(A85))=0</formula>
    </cfRule>
  </conditionalFormatting>
  <conditionalFormatting sqref="AA85:AB85 AA88:AB88 AA102:AB102">
    <cfRule type="expression" dxfId="8445" priority="3558">
      <formula>AND($H85&lt;&gt;"",$I85&lt;&gt;"",$J85&lt;&gt;"")</formula>
    </cfRule>
    <cfRule type="expression" dxfId="8444" priority="3559">
      <formula>AND($H85&lt;&gt;"",$I85&lt;&gt;"",$J85="")</formula>
    </cfRule>
    <cfRule type="expression" dxfId="8443" priority="3560">
      <formula>AND($H85&lt;&gt;"",$I85="",$J85="")</formula>
    </cfRule>
  </conditionalFormatting>
  <conditionalFormatting sqref="AC85:AD85 AC88:AD88 AC102:AD102">
    <cfRule type="expression" dxfId="8442" priority="3555">
      <formula>AND($H85&lt;&gt;"",$I85&lt;&gt;"",$J85&lt;&gt;"")</formula>
    </cfRule>
    <cfRule type="expression" dxfId="8441" priority="3556">
      <formula>AND($H85&lt;&gt;"",$I85&lt;&gt;"",$J85="")</formula>
    </cfRule>
    <cfRule type="expression" dxfId="8440" priority="3557">
      <formula>AND($H85&lt;&gt;"",$I85="",$J85="")</formula>
    </cfRule>
  </conditionalFormatting>
  <conditionalFormatting sqref="AE85:AH85 AE88:AH88 AH87 AE102:AH102">
    <cfRule type="expression" dxfId="8439" priority="3552">
      <formula>AND($H85&lt;&gt;"",$I85&lt;&gt;"",$J85&lt;&gt;"")</formula>
    </cfRule>
    <cfRule type="expression" dxfId="8438" priority="3553">
      <formula>AND($H85&lt;&gt;"",$I85&lt;&gt;"",$J85="")</formula>
    </cfRule>
    <cfRule type="expression" dxfId="8437" priority="3554">
      <formula>AND($H85&lt;&gt;"",$I85="",$J85="")</formula>
    </cfRule>
  </conditionalFormatting>
  <conditionalFormatting sqref="AI85 AI102 AI87:AI88">
    <cfRule type="expression" dxfId="8436" priority="3549">
      <formula>AND($H85&lt;&gt;"",$I85&lt;&gt;"",$J85&lt;&gt;"")</formula>
    </cfRule>
    <cfRule type="expression" dxfId="8435" priority="3550">
      <formula>AND($H85&lt;&gt;"",$I85&lt;&gt;"",$J85="")</formula>
    </cfRule>
    <cfRule type="expression" dxfId="8434" priority="3551">
      <formula>AND($H85&lt;&gt;"",$I85="",$J85="")</formula>
    </cfRule>
  </conditionalFormatting>
  <conditionalFormatting sqref="H89:J92">
    <cfRule type="expression" dxfId="8433" priority="3546">
      <formula>AND($H89&lt;&gt;"",$I89&lt;&gt;"",$J89&lt;&gt;"")</formula>
    </cfRule>
    <cfRule type="expression" dxfId="8432" priority="3547">
      <formula>AND($H89&lt;&gt;"",$I89&lt;&gt;"",$J89="")</formula>
    </cfRule>
    <cfRule type="expression" dxfId="8431" priority="3548">
      <formula>AND($H89&lt;&gt;"",$I89="",$J89="")</formula>
    </cfRule>
  </conditionalFormatting>
  <conditionalFormatting sqref="X89:Z92 U89:U92">
    <cfRule type="expression" dxfId="8430" priority="3543">
      <formula>AND($H89&lt;&gt;"",$I89&lt;&gt;"",$J89&lt;&gt;"")</formula>
    </cfRule>
    <cfRule type="expression" dxfId="8429" priority="3544">
      <formula>AND($H89&lt;&gt;"",$I89&lt;&gt;"",$J89="")</formula>
    </cfRule>
    <cfRule type="expression" dxfId="8428" priority="3545">
      <formula>AND($H89&lt;&gt;"",$I89="",$J89="")</formula>
    </cfRule>
  </conditionalFormatting>
  <conditionalFormatting sqref="H89:H92">
    <cfRule type="expression" dxfId="8427" priority="3542">
      <formula>AND($H89&lt;&gt;"",$I89&lt;&gt;"")</formula>
    </cfRule>
  </conditionalFormatting>
  <conditionalFormatting sqref="I89:I92">
    <cfRule type="expression" dxfId="8426" priority="3541">
      <formula>AND($I89&lt;&gt;"",$J89&lt;&gt;"")</formula>
    </cfRule>
  </conditionalFormatting>
  <conditionalFormatting sqref="A89:A92">
    <cfRule type="containsBlanks" dxfId="8425" priority="3540">
      <formula>LEN(TRIM(A89))=0</formula>
    </cfRule>
  </conditionalFormatting>
  <conditionalFormatting sqref="AA89:AB92">
    <cfRule type="expression" dxfId="8424" priority="3537">
      <formula>AND($H89&lt;&gt;"",$I89&lt;&gt;"",$J89&lt;&gt;"")</formula>
    </cfRule>
    <cfRule type="expression" dxfId="8423" priority="3538">
      <formula>AND($H89&lt;&gt;"",$I89&lt;&gt;"",$J89="")</formula>
    </cfRule>
    <cfRule type="expression" dxfId="8422" priority="3539">
      <formula>AND($H89&lt;&gt;"",$I89="",$J89="")</formula>
    </cfRule>
  </conditionalFormatting>
  <conditionalFormatting sqref="AC89:AD92">
    <cfRule type="expression" dxfId="8421" priority="3534">
      <formula>AND($H89&lt;&gt;"",$I89&lt;&gt;"",$J89&lt;&gt;"")</formula>
    </cfRule>
    <cfRule type="expression" dxfId="8420" priority="3535">
      <formula>AND($H89&lt;&gt;"",$I89&lt;&gt;"",$J89="")</formula>
    </cfRule>
    <cfRule type="expression" dxfId="8419" priority="3536">
      <formula>AND($H89&lt;&gt;"",$I89="",$J89="")</formula>
    </cfRule>
  </conditionalFormatting>
  <conditionalFormatting sqref="AE89:AH92">
    <cfRule type="expression" dxfId="8418" priority="3531">
      <formula>AND($H89&lt;&gt;"",$I89&lt;&gt;"",$J89&lt;&gt;"")</formula>
    </cfRule>
    <cfRule type="expression" dxfId="8417" priority="3532">
      <formula>AND($H89&lt;&gt;"",$I89&lt;&gt;"",$J89="")</formula>
    </cfRule>
    <cfRule type="expression" dxfId="8416" priority="3533">
      <formula>AND($H89&lt;&gt;"",$I89="",$J89="")</formula>
    </cfRule>
  </conditionalFormatting>
  <conditionalFormatting sqref="AI89:AI92">
    <cfRule type="expression" dxfId="8415" priority="3528">
      <formula>AND($H89&lt;&gt;"",$I89&lt;&gt;"",$J89&lt;&gt;"")</formula>
    </cfRule>
    <cfRule type="expression" dxfId="8414" priority="3529">
      <formula>AND($H89&lt;&gt;"",$I89&lt;&gt;"",$J89="")</formula>
    </cfRule>
    <cfRule type="expression" dxfId="8413" priority="3530">
      <formula>AND($H89&lt;&gt;"",$I89="",$J89="")</formula>
    </cfRule>
  </conditionalFormatting>
  <conditionalFormatting sqref="H72:J72">
    <cfRule type="expression" dxfId="8412" priority="3525">
      <formula>AND($H72&lt;&gt;"",$I72&lt;&gt;"",$J72&lt;&gt;"")</formula>
    </cfRule>
    <cfRule type="expression" dxfId="8411" priority="3526">
      <formula>AND($H72&lt;&gt;"",$I72&lt;&gt;"",$J72="")</formula>
    </cfRule>
    <cfRule type="expression" dxfId="8410" priority="3527">
      <formula>AND($H72&lt;&gt;"",$I72="",$J72="")</formula>
    </cfRule>
  </conditionalFormatting>
  <conditionalFormatting sqref="U72 X72:Z72">
    <cfRule type="expression" dxfId="8409" priority="3522">
      <formula>AND($H72&lt;&gt;"",$I72&lt;&gt;"",$J72&lt;&gt;"")</formula>
    </cfRule>
    <cfRule type="expression" dxfId="8408" priority="3523">
      <formula>AND($H72&lt;&gt;"",$I72&lt;&gt;"",$J72="")</formula>
    </cfRule>
    <cfRule type="expression" dxfId="8407" priority="3524">
      <formula>AND($H72&lt;&gt;"",$I72="",$J72="")</formula>
    </cfRule>
  </conditionalFormatting>
  <conditionalFormatting sqref="H72">
    <cfRule type="expression" dxfId="8406" priority="3521">
      <formula>AND($H72&lt;&gt;"",$I72&lt;&gt;"")</formula>
    </cfRule>
  </conditionalFormatting>
  <conditionalFormatting sqref="I72">
    <cfRule type="expression" dxfId="8405" priority="3520">
      <formula>AND($I72&lt;&gt;"",$J72&lt;&gt;"")</formula>
    </cfRule>
  </conditionalFormatting>
  <conditionalFormatting sqref="A72">
    <cfRule type="containsBlanks" dxfId="8404" priority="3519">
      <formula>LEN(TRIM(A72))=0</formula>
    </cfRule>
  </conditionalFormatting>
  <conditionalFormatting sqref="AA72:AB72">
    <cfRule type="expression" dxfId="8403" priority="3516">
      <formula>AND($H72&lt;&gt;"",$I72&lt;&gt;"",$J72&lt;&gt;"")</formula>
    </cfRule>
    <cfRule type="expression" dxfId="8402" priority="3517">
      <formula>AND($H72&lt;&gt;"",$I72&lt;&gt;"",$J72="")</formula>
    </cfRule>
    <cfRule type="expression" dxfId="8401" priority="3518">
      <formula>AND($H72&lt;&gt;"",$I72="",$J72="")</formula>
    </cfRule>
  </conditionalFormatting>
  <conditionalFormatting sqref="AC72:AD72">
    <cfRule type="expression" dxfId="8400" priority="3513">
      <formula>AND($H72&lt;&gt;"",$I72&lt;&gt;"",$J72&lt;&gt;"")</formula>
    </cfRule>
    <cfRule type="expression" dxfId="8399" priority="3514">
      <formula>AND($H72&lt;&gt;"",$I72&lt;&gt;"",$J72="")</formula>
    </cfRule>
    <cfRule type="expression" dxfId="8398" priority="3515">
      <formula>AND($H72&lt;&gt;"",$I72="",$J72="")</formula>
    </cfRule>
  </conditionalFormatting>
  <conditionalFormatting sqref="AE72:AH72">
    <cfRule type="expression" dxfId="8397" priority="3510">
      <formula>AND($H72&lt;&gt;"",$I72&lt;&gt;"",$J72&lt;&gt;"")</formula>
    </cfRule>
    <cfRule type="expression" dxfId="8396" priority="3511">
      <formula>AND($H72&lt;&gt;"",$I72&lt;&gt;"",$J72="")</formula>
    </cfRule>
    <cfRule type="expression" dxfId="8395" priority="3512">
      <formula>AND($H72&lt;&gt;"",$I72="",$J72="")</formula>
    </cfRule>
  </conditionalFormatting>
  <conditionalFormatting sqref="AI72">
    <cfRule type="expression" dxfId="8394" priority="3507">
      <formula>AND($H72&lt;&gt;"",$I72&lt;&gt;"",$J72&lt;&gt;"")</formula>
    </cfRule>
    <cfRule type="expression" dxfId="8393" priority="3508">
      <formula>AND($H72&lt;&gt;"",$I72&lt;&gt;"",$J72="")</formula>
    </cfRule>
    <cfRule type="expression" dxfId="8392" priority="3509">
      <formula>AND($H72&lt;&gt;"",$I72="",$J72="")</formula>
    </cfRule>
  </conditionalFormatting>
  <conditionalFormatting sqref="H73:J73">
    <cfRule type="expression" dxfId="8391" priority="3504">
      <formula>AND($H73&lt;&gt;"",$I73&lt;&gt;"",$J73&lt;&gt;"")</formula>
    </cfRule>
    <cfRule type="expression" dxfId="8390" priority="3505">
      <formula>AND($H73&lt;&gt;"",$I73&lt;&gt;"",$J73="")</formula>
    </cfRule>
    <cfRule type="expression" dxfId="8389" priority="3506">
      <formula>AND($H73&lt;&gt;"",$I73="",$J73="")</formula>
    </cfRule>
  </conditionalFormatting>
  <conditionalFormatting sqref="X73:Z73 U73">
    <cfRule type="expression" dxfId="8388" priority="3501">
      <formula>AND($H73&lt;&gt;"",$I73&lt;&gt;"",$J73&lt;&gt;"")</formula>
    </cfRule>
    <cfRule type="expression" dxfId="8387" priority="3502">
      <formula>AND($H73&lt;&gt;"",$I73&lt;&gt;"",$J73="")</formula>
    </cfRule>
    <cfRule type="expression" dxfId="8386" priority="3503">
      <formula>AND($H73&lt;&gt;"",$I73="",$J73="")</formula>
    </cfRule>
  </conditionalFormatting>
  <conditionalFormatting sqref="H73">
    <cfRule type="expression" dxfId="8385" priority="3500">
      <formula>AND($H73&lt;&gt;"",$I73&lt;&gt;"")</formula>
    </cfRule>
  </conditionalFormatting>
  <conditionalFormatting sqref="I73">
    <cfRule type="expression" dxfId="8384" priority="3499">
      <formula>AND($I73&lt;&gt;"",$J73&lt;&gt;"")</formula>
    </cfRule>
  </conditionalFormatting>
  <conditionalFormatting sqref="A73">
    <cfRule type="containsBlanks" dxfId="8383" priority="3498">
      <formula>LEN(TRIM(A73))=0</formula>
    </cfRule>
  </conditionalFormatting>
  <conditionalFormatting sqref="AA73:AB73">
    <cfRule type="expression" dxfId="8382" priority="3495">
      <formula>AND($H73&lt;&gt;"",$I73&lt;&gt;"",$J73&lt;&gt;"")</formula>
    </cfRule>
    <cfRule type="expression" dxfId="8381" priority="3496">
      <formula>AND($H73&lt;&gt;"",$I73&lt;&gt;"",$J73="")</formula>
    </cfRule>
    <cfRule type="expression" dxfId="8380" priority="3497">
      <formula>AND($H73&lt;&gt;"",$I73="",$J73="")</formula>
    </cfRule>
  </conditionalFormatting>
  <conditionalFormatting sqref="AC73:AD73">
    <cfRule type="expression" dxfId="8379" priority="3492">
      <formula>AND($H73&lt;&gt;"",$I73&lt;&gt;"",$J73&lt;&gt;"")</formula>
    </cfRule>
    <cfRule type="expression" dxfId="8378" priority="3493">
      <formula>AND($H73&lt;&gt;"",$I73&lt;&gt;"",$J73="")</formula>
    </cfRule>
    <cfRule type="expression" dxfId="8377" priority="3494">
      <formula>AND($H73&lt;&gt;"",$I73="",$J73="")</formula>
    </cfRule>
  </conditionalFormatting>
  <conditionalFormatting sqref="AE73:AH73">
    <cfRule type="expression" dxfId="8376" priority="3489">
      <formula>AND($H73&lt;&gt;"",$I73&lt;&gt;"",$J73&lt;&gt;"")</formula>
    </cfRule>
    <cfRule type="expression" dxfId="8375" priority="3490">
      <formula>AND($H73&lt;&gt;"",$I73&lt;&gt;"",$J73="")</formula>
    </cfRule>
    <cfRule type="expression" dxfId="8374" priority="3491">
      <formula>AND($H73&lt;&gt;"",$I73="",$J73="")</formula>
    </cfRule>
  </conditionalFormatting>
  <conditionalFormatting sqref="AI73">
    <cfRule type="expression" dxfId="8373" priority="3486">
      <formula>AND($H73&lt;&gt;"",$I73&lt;&gt;"",$J73&lt;&gt;"")</formula>
    </cfRule>
    <cfRule type="expression" dxfId="8372" priority="3487">
      <formula>AND($H73&lt;&gt;"",$I73&lt;&gt;"",$J73="")</formula>
    </cfRule>
    <cfRule type="expression" dxfId="8371" priority="3488">
      <formula>AND($H73&lt;&gt;"",$I73="",$J73="")</formula>
    </cfRule>
  </conditionalFormatting>
  <conditionalFormatting sqref="H143:J143">
    <cfRule type="expression" dxfId="8370" priority="3483">
      <formula>AND($H143&lt;&gt;"",$I143&lt;&gt;"",$J143&lt;&gt;"")</formula>
    </cfRule>
    <cfRule type="expression" dxfId="8369" priority="3484">
      <formula>AND($H143&lt;&gt;"",$I143&lt;&gt;"",$J143="")</formula>
    </cfRule>
    <cfRule type="expression" dxfId="8368" priority="3485">
      <formula>AND($H143&lt;&gt;"",$I143="",$J143="")</formula>
    </cfRule>
  </conditionalFormatting>
  <conditionalFormatting sqref="X143:Z143 U143">
    <cfRule type="expression" dxfId="8367" priority="3480">
      <formula>AND($H143&lt;&gt;"",$I143&lt;&gt;"",$J143&lt;&gt;"")</formula>
    </cfRule>
    <cfRule type="expression" dxfId="8366" priority="3481">
      <formula>AND($H143&lt;&gt;"",$I143&lt;&gt;"",$J143="")</formula>
    </cfRule>
    <cfRule type="expression" dxfId="8365" priority="3482">
      <formula>AND($H143&lt;&gt;"",$I143="",$J143="")</formula>
    </cfRule>
  </conditionalFormatting>
  <conditionalFormatting sqref="H143">
    <cfRule type="expression" dxfId="8364" priority="3479">
      <formula>AND($H143&lt;&gt;"",$I143&lt;&gt;"")</formula>
    </cfRule>
  </conditionalFormatting>
  <conditionalFormatting sqref="I143">
    <cfRule type="expression" dxfId="8363" priority="3478">
      <formula>AND($I143&lt;&gt;"",$J143&lt;&gt;"")</formula>
    </cfRule>
  </conditionalFormatting>
  <conditionalFormatting sqref="A143">
    <cfRule type="containsBlanks" dxfId="8362" priority="3477">
      <formula>LEN(TRIM(A143))=0</formula>
    </cfRule>
  </conditionalFormatting>
  <conditionalFormatting sqref="AA143:AB143">
    <cfRule type="expression" dxfId="8361" priority="3474">
      <formula>AND($H143&lt;&gt;"",$I143&lt;&gt;"",$J143&lt;&gt;"")</formula>
    </cfRule>
    <cfRule type="expression" dxfId="8360" priority="3475">
      <formula>AND($H143&lt;&gt;"",$I143&lt;&gt;"",$J143="")</formula>
    </cfRule>
    <cfRule type="expression" dxfId="8359" priority="3476">
      <formula>AND($H143&lt;&gt;"",$I143="",$J143="")</formula>
    </cfRule>
  </conditionalFormatting>
  <conditionalFormatting sqref="AC143:AD143">
    <cfRule type="expression" dxfId="8358" priority="3471">
      <formula>AND($H143&lt;&gt;"",$I143&lt;&gt;"",$J143&lt;&gt;"")</formula>
    </cfRule>
    <cfRule type="expression" dxfId="8357" priority="3472">
      <formula>AND($H143&lt;&gt;"",$I143&lt;&gt;"",$J143="")</formula>
    </cfRule>
    <cfRule type="expression" dxfId="8356" priority="3473">
      <formula>AND($H143&lt;&gt;"",$I143="",$J143="")</formula>
    </cfRule>
  </conditionalFormatting>
  <conditionalFormatting sqref="AE143:AH143">
    <cfRule type="expression" dxfId="8355" priority="3468">
      <formula>AND($H143&lt;&gt;"",$I143&lt;&gt;"",$J143&lt;&gt;"")</formula>
    </cfRule>
    <cfRule type="expression" dxfId="8354" priority="3469">
      <formula>AND($H143&lt;&gt;"",$I143&lt;&gt;"",$J143="")</formula>
    </cfRule>
    <cfRule type="expression" dxfId="8353" priority="3470">
      <formula>AND($H143&lt;&gt;"",$I143="",$J143="")</formula>
    </cfRule>
  </conditionalFormatting>
  <conditionalFormatting sqref="AI143">
    <cfRule type="expression" dxfId="8352" priority="3465">
      <formula>AND($H143&lt;&gt;"",$I143&lt;&gt;"",$J143&lt;&gt;"")</formula>
    </cfRule>
    <cfRule type="expression" dxfId="8351" priority="3466">
      <formula>AND($H143&lt;&gt;"",$I143&lt;&gt;"",$J143="")</formula>
    </cfRule>
    <cfRule type="expression" dxfId="8350" priority="3467">
      <formula>AND($H143&lt;&gt;"",$I143="",$J143="")</formula>
    </cfRule>
  </conditionalFormatting>
  <conditionalFormatting sqref="H145:J146 H160:J160">
    <cfRule type="expression" dxfId="8349" priority="3462">
      <formula>AND($H145&lt;&gt;"",$I145&lt;&gt;"",$J145&lt;&gt;"")</formula>
    </cfRule>
    <cfRule type="expression" dxfId="8348" priority="3463">
      <formula>AND($H145&lt;&gt;"",$I145&lt;&gt;"",$J145="")</formula>
    </cfRule>
    <cfRule type="expression" dxfId="8347" priority="3464">
      <formula>AND($H145&lt;&gt;"",$I145="",$J145="")</formula>
    </cfRule>
  </conditionalFormatting>
  <conditionalFormatting sqref="X146:Z146 X145:AG145 U145:U146 U160 X160:Z160">
    <cfRule type="expression" dxfId="8346" priority="3459">
      <formula>AND($H145&lt;&gt;"",$I145&lt;&gt;"",$J145&lt;&gt;"")</formula>
    </cfRule>
    <cfRule type="expression" dxfId="8345" priority="3460">
      <formula>AND($H145&lt;&gt;"",$I145&lt;&gt;"",$J145="")</formula>
    </cfRule>
    <cfRule type="expression" dxfId="8344" priority="3461">
      <formula>AND($H145&lt;&gt;"",$I145="",$J145="")</formula>
    </cfRule>
  </conditionalFormatting>
  <conditionalFormatting sqref="H145:H146 H160">
    <cfRule type="expression" dxfId="8343" priority="3458">
      <formula>AND($H145&lt;&gt;"",$I145&lt;&gt;"")</formula>
    </cfRule>
  </conditionalFormatting>
  <conditionalFormatting sqref="I145:I146 I160">
    <cfRule type="expression" dxfId="8342" priority="3457">
      <formula>AND($I145&lt;&gt;"",$J145&lt;&gt;"")</formula>
    </cfRule>
  </conditionalFormatting>
  <conditionalFormatting sqref="A145:A146 A160">
    <cfRule type="containsBlanks" dxfId="8341" priority="3456">
      <formula>LEN(TRIM(A145))=0</formula>
    </cfRule>
  </conditionalFormatting>
  <conditionalFormatting sqref="AA146:AB146 AA160:AB160">
    <cfRule type="expression" dxfId="8340" priority="3453">
      <formula>AND($H146&lt;&gt;"",$I146&lt;&gt;"",$J146&lt;&gt;"")</formula>
    </cfRule>
    <cfRule type="expression" dxfId="8339" priority="3454">
      <formula>AND($H146&lt;&gt;"",$I146&lt;&gt;"",$J146="")</formula>
    </cfRule>
    <cfRule type="expression" dxfId="8338" priority="3455">
      <formula>AND($H146&lt;&gt;"",$I146="",$J146="")</formula>
    </cfRule>
  </conditionalFormatting>
  <conditionalFormatting sqref="AC146:AD146 AC160:AD160">
    <cfRule type="expression" dxfId="8337" priority="3450">
      <formula>AND($H146&lt;&gt;"",$I146&lt;&gt;"",$J146&lt;&gt;"")</formula>
    </cfRule>
    <cfRule type="expression" dxfId="8336" priority="3451">
      <formula>AND($H146&lt;&gt;"",$I146&lt;&gt;"",$J146="")</formula>
    </cfRule>
    <cfRule type="expression" dxfId="8335" priority="3452">
      <formula>AND($H146&lt;&gt;"",$I146="",$J146="")</formula>
    </cfRule>
  </conditionalFormatting>
  <conditionalFormatting sqref="AE146:AH146 AH145 AE160:AH160">
    <cfRule type="expression" dxfId="8334" priority="3447">
      <formula>AND($H145&lt;&gt;"",$I145&lt;&gt;"",$J145&lt;&gt;"")</formula>
    </cfRule>
    <cfRule type="expression" dxfId="8333" priority="3448">
      <formula>AND($H145&lt;&gt;"",$I145&lt;&gt;"",$J145="")</formula>
    </cfRule>
    <cfRule type="expression" dxfId="8332" priority="3449">
      <formula>AND($H145&lt;&gt;"",$I145="",$J145="")</formula>
    </cfRule>
  </conditionalFormatting>
  <conditionalFormatting sqref="AI145:AI146 AI160">
    <cfRule type="expression" dxfId="8331" priority="3444">
      <formula>AND($H145&lt;&gt;"",$I145&lt;&gt;"",$J145&lt;&gt;"")</formula>
    </cfRule>
    <cfRule type="expression" dxfId="8330" priority="3445">
      <formula>AND($H145&lt;&gt;"",$I145&lt;&gt;"",$J145="")</formula>
    </cfRule>
    <cfRule type="expression" dxfId="8329" priority="3446">
      <formula>AND($H145&lt;&gt;"",$I145="",$J145="")</formula>
    </cfRule>
  </conditionalFormatting>
  <conditionalFormatting sqref="H147:J150">
    <cfRule type="expression" dxfId="8328" priority="3441">
      <formula>AND($H147&lt;&gt;"",$I147&lt;&gt;"",$J147&lt;&gt;"")</formula>
    </cfRule>
    <cfRule type="expression" dxfId="8327" priority="3442">
      <formula>AND($H147&lt;&gt;"",$I147&lt;&gt;"",$J147="")</formula>
    </cfRule>
    <cfRule type="expression" dxfId="8326" priority="3443">
      <formula>AND($H147&lt;&gt;"",$I147="",$J147="")</formula>
    </cfRule>
  </conditionalFormatting>
  <conditionalFormatting sqref="X147:Z150 U147:U150">
    <cfRule type="expression" dxfId="8325" priority="3438">
      <formula>AND($H147&lt;&gt;"",$I147&lt;&gt;"",$J147&lt;&gt;"")</formula>
    </cfRule>
    <cfRule type="expression" dxfId="8324" priority="3439">
      <formula>AND($H147&lt;&gt;"",$I147&lt;&gt;"",$J147="")</formula>
    </cfRule>
    <cfRule type="expression" dxfId="8323" priority="3440">
      <formula>AND($H147&lt;&gt;"",$I147="",$J147="")</formula>
    </cfRule>
  </conditionalFormatting>
  <conditionalFormatting sqref="H147:H150">
    <cfRule type="expression" dxfId="8322" priority="3437">
      <formula>AND($H147&lt;&gt;"",$I147&lt;&gt;"")</formula>
    </cfRule>
  </conditionalFormatting>
  <conditionalFormatting sqref="I147:I150">
    <cfRule type="expression" dxfId="8321" priority="3436">
      <formula>AND($I147&lt;&gt;"",$J147&lt;&gt;"")</formula>
    </cfRule>
  </conditionalFormatting>
  <conditionalFormatting sqref="A147:A150">
    <cfRule type="containsBlanks" dxfId="8320" priority="3435">
      <formula>LEN(TRIM(A147))=0</formula>
    </cfRule>
  </conditionalFormatting>
  <conditionalFormatting sqref="AA147:AB150">
    <cfRule type="expression" dxfId="8319" priority="3432">
      <formula>AND($H147&lt;&gt;"",$I147&lt;&gt;"",$J147&lt;&gt;"")</formula>
    </cfRule>
    <cfRule type="expression" dxfId="8318" priority="3433">
      <formula>AND($H147&lt;&gt;"",$I147&lt;&gt;"",$J147="")</formula>
    </cfRule>
    <cfRule type="expression" dxfId="8317" priority="3434">
      <formula>AND($H147&lt;&gt;"",$I147="",$J147="")</formula>
    </cfRule>
  </conditionalFormatting>
  <conditionalFormatting sqref="AC147:AD150">
    <cfRule type="expression" dxfId="8316" priority="3429">
      <formula>AND($H147&lt;&gt;"",$I147&lt;&gt;"",$J147&lt;&gt;"")</formula>
    </cfRule>
    <cfRule type="expression" dxfId="8315" priority="3430">
      <formula>AND($H147&lt;&gt;"",$I147&lt;&gt;"",$J147="")</formula>
    </cfRule>
    <cfRule type="expression" dxfId="8314" priority="3431">
      <formula>AND($H147&lt;&gt;"",$I147="",$J147="")</formula>
    </cfRule>
  </conditionalFormatting>
  <conditionalFormatting sqref="AE147:AH150">
    <cfRule type="expression" dxfId="8313" priority="3426">
      <formula>AND($H147&lt;&gt;"",$I147&lt;&gt;"",$J147&lt;&gt;"")</formula>
    </cfRule>
    <cfRule type="expression" dxfId="8312" priority="3427">
      <formula>AND($H147&lt;&gt;"",$I147&lt;&gt;"",$J147="")</formula>
    </cfRule>
    <cfRule type="expression" dxfId="8311" priority="3428">
      <formula>AND($H147&lt;&gt;"",$I147="",$J147="")</formula>
    </cfRule>
  </conditionalFormatting>
  <conditionalFormatting sqref="AI147:AI150">
    <cfRule type="expression" dxfId="8310" priority="3423">
      <formula>AND($H147&lt;&gt;"",$I147&lt;&gt;"",$J147&lt;&gt;"")</formula>
    </cfRule>
    <cfRule type="expression" dxfId="8309" priority="3424">
      <formula>AND($H147&lt;&gt;"",$I147&lt;&gt;"",$J147="")</formula>
    </cfRule>
    <cfRule type="expression" dxfId="8308" priority="3425">
      <formula>AND($H147&lt;&gt;"",$I147="",$J147="")</formula>
    </cfRule>
  </conditionalFormatting>
  <conditionalFormatting sqref="H172:J174">
    <cfRule type="expression" dxfId="8307" priority="3420">
      <formula>AND($H172&lt;&gt;"",$I172&lt;&gt;"",$J172&lt;&gt;"")</formula>
    </cfRule>
    <cfRule type="expression" dxfId="8306" priority="3421">
      <formula>AND($H172&lt;&gt;"",$I172&lt;&gt;"",$J172="")</formula>
    </cfRule>
    <cfRule type="expression" dxfId="8305" priority="3422">
      <formula>AND($H172&lt;&gt;"",$I172="",$J172="")</formula>
    </cfRule>
  </conditionalFormatting>
  <conditionalFormatting sqref="X172:Z172 X174:Z174 X173:AG173 U172:U174">
    <cfRule type="expression" dxfId="8304" priority="3417">
      <formula>AND($H172&lt;&gt;"",$I172&lt;&gt;"",$J172&lt;&gt;"")</formula>
    </cfRule>
    <cfRule type="expression" dxfId="8303" priority="3418">
      <formula>AND($H172&lt;&gt;"",$I172&lt;&gt;"",$J172="")</formula>
    </cfRule>
    <cfRule type="expression" dxfId="8302" priority="3419">
      <formula>AND($H172&lt;&gt;"",$I172="",$J172="")</formula>
    </cfRule>
  </conditionalFormatting>
  <conditionalFormatting sqref="H172:H174">
    <cfRule type="expression" dxfId="8301" priority="3416">
      <formula>AND($H172&lt;&gt;"",$I172&lt;&gt;"")</formula>
    </cfRule>
  </conditionalFormatting>
  <conditionalFormatting sqref="I172:I174">
    <cfRule type="expression" dxfId="8300" priority="3415">
      <formula>AND($I172&lt;&gt;"",$J172&lt;&gt;"")</formula>
    </cfRule>
  </conditionalFormatting>
  <conditionalFormatting sqref="A172:A174">
    <cfRule type="containsBlanks" dxfId="8299" priority="3414">
      <formula>LEN(TRIM(A172))=0</formula>
    </cfRule>
  </conditionalFormatting>
  <conditionalFormatting sqref="AA172:AB172 AA174:AB174">
    <cfRule type="expression" dxfId="8298" priority="3411">
      <formula>AND($H172&lt;&gt;"",$I172&lt;&gt;"",$J172&lt;&gt;"")</formula>
    </cfRule>
    <cfRule type="expression" dxfId="8297" priority="3412">
      <formula>AND($H172&lt;&gt;"",$I172&lt;&gt;"",$J172="")</formula>
    </cfRule>
    <cfRule type="expression" dxfId="8296" priority="3413">
      <formula>AND($H172&lt;&gt;"",$I172="",$J172="")</formula>
    </cfRule>
  </conditionalFormatting>
  <conditionalFormatting sqref="AC172:AD172 AC174:AD174">
    <cfRule type="expression" dxfId="8295" priority="3408">
      <formula>AND($H172&lt;&gt;"",$I172&lt;&gt;"",$J172&lt;&gt;"")</formula>
    </cfRule>
    <cfRule type="expression" dxfId="8294" priority="3409">
      <formula>AND($H172&lt;&gt;"",$I172&lt;&gt;"",$J172="")</formula>
    </cfRule>
    <cfRule type="expression" dxfId="8293" priority="3410">
      <formula>AND($H172&lt;&gt;"",$I172="",$J172="")</formula>
    </cfRule>
  </conditionalFormatting>
  <conditionalFormatting sqref="AE172:AH172 AE174:AH174 AH173">
    <cfRule type="expression" dxfId="8292" priority="3405">
      <formula>AND($H172&lt;&gt;"",$I172&lt;&gt;"",$J172&lt;&gt;"")</formula>
    </cfRule>
    <cfRule type="expression" dxfId="8291" priority="3406">
      <formula>AND($H172&lt;&gt;"",$I172&lt;&gt;"",$J172="")</formula>
    </cfRule>
    <cfRule type="expression" dxfId="8290" priority="3407">
      <formula>AND($H172&lt;&gt;"",$I172="",$J172="")</formula>
    </cfRule>
  </conditionalFormatting>
  <conditionalFormatting sqref="AI172:AI174">
    <cfRule type="expression" dxfId="8289" priority="3402">
      <formula>AND($H172&lt;&gt;"",$I172&lt;&gt;"",$J172&lt;&gt;"")</formula>
    </cfRule>
    <cfRule type="expression" dxfId="8288" priority="3403">
      <formula>AND($H172&lt;&gt;"",$I172&lt;&gt;"",$J172="")</formula>
    </cfRule>
    <cfRule type="expression" dxfId="8287" priority="3404">
      <formula>AND($H172&lt;&gt;"",$I172="",$J172="")</formula>
    </cfRule>
  </conditionalFormatting>
  <conditionalFormatting sqref="A175:A177">
    <cfRule type="containsBlanks" dxfId="8286" priority="3393">
      <formula>LEN(TRIM(A175))=0</formula>
    </cfRule>
  </conditionalFormatting>
  <conditionalFormatting sqref="A171">
    <cfRule type="containsBlanks" dxfId="8285" priority="3367">
      <formula>LEN(TRIM(A171))=0</formula>
    </cfRule>
  </conditionalFormatting>
  <conditionalFormatting sqref="A161:A162">
    <cfRule type="containsBlanks" dxfId="8284" priority="3346">
      <formula>LEN(TRIM(A161))=0</formula>
    </cfRule>
  </conditionalFormatting>
  <conditionalFormatting sqref="A164">
    <cfRule type="containsBlanks" dxfId="8283" priority="3306">
      <formula>LEN(TRIM(A164))=0</formula>
    </cfRule>
  </conditionalFormatting>
  <conditionalFormatting sqref="A206">
    <cfRule type="containsBlanks" dxfId="8282" priority="3110">
      <formula>LEN(TRIM(A206))=0</formula>
    </cfRule>
  </conditionalFormatting>
  <conditionalFormatting sqref="U222 X222:AI222">
    <cfRule type="expression" dxfId="8281" priority="3101">
      <formula>AND($H222&lt;&gt;"",$I222&lt;&gt;"",$J222&lt;&gt;"")</formula>
    </cfRule>
    <cfRule type="expression" dxfId="8280" priority="3102">
      <formula>AND($H222&lt;&gt;"",$I222&lt;&gt;"",$J222="")</formula>
    </cfRule>
    <cfRule type="expression" dxfId="8279" priority="3103">
      <formula>AND($H222&lt;&gt;"",$I222="",$J222="")</formula>
    </cfRule>
  </conditionalFormatting>
  <conditionalFormatting sqref="A163">
    <cfRule type="containsBlanks" dxfId="8278" priority="3297">
      <formula>LEN(TRIM(A163))=0</formula>
    </cfRule>
  </conditionalFormatting>
  <conditionalFormatting sqref="A165">
    <cfRule type="containsBlanks" dxfId="8277" priority="3285">
      <formula>LEN(TRIM(A165))=0</formula>
    </cfRule>
  </conditionalFormatting>
  <conditionalFormatting sqref="A167">
    <cfRule type="containsBlanks" dxfId="8276" priority="3279">
      <formula>LEN(TRIM(A167))=0</formula>
    </cfRule>
  </conditionalFormatting>
  <conditionalFormatting sqref="A166">
    <cfRule type="containsBlanks" dxfId="8275" priority="3270">
      <formula>LEN(TRIM(A166))=0</formula>
    </cfRule>
  </conditionalFormatting>
  <conditionalFormatting sqref="A168">
    <cfRule type="containsBlanks" dxfId="8274" priority="3258">
      <formula>LEN(TRIM(A168))=0</formula>
    </cfRule>
  </conditionalFormatting>
  <conditionalFormatting sqref="A169">
    <cfRule type="containsBlanks" dxfId="8273" priority="3252">
      <formula>LEN(TRIM(A169))=0</formula>
    </cfRule>
  </conditionalFormatting>
  <conditionalFormatting sqref="A170">
    <cfRule type="containsBlanks" dxfId="8272" priority="3243">
      <formula>LEN(TRIM(A170))=0</formula>
    </cfRule>
  </conditionalFormatting>
  <conditionalFormatting sqref="X231:AI232 U213 X213:AI213 U231:U232">
    <cfRule type="expression" dxfId="8271" priority="3228">
      <formula>AND($H213&lt;&gt;"",$I213&lt;&gt;"",$J213&lt;&gt;"")</formula>
    </cfRule>
    <cfRule type="expression" dxfId="8270" priority="3229">
      <formula>AND($H213&lt;&gt;"",$I213&lt;&gt;"",$J213="")</formula>
    </cfRule>
    <cfRule type="expression" dxfId="8269" priority="3230">
      <formula>AND($H213&lt;&gt;"",$I213="",$J213="")</formula>
    </cfRule>
  </conditionalFormatting>
  <conditionalFormatting sqref="A232">
    <cfRule type="containsBlanks" dxfId="8268" priority="3225">
      <formula>LEN(TRIM(A232))=0</formula>
    </cfRule>
  </conditionalFormatting>
  <conditionalFormatting sqref="A196">
    <cfRule type="containsBlanks" dxfId="8267" priority="3224">
      <formula>LEN(TRIM(A196))=0</formula>
    </cfRule>
  </conditionalFormatting>
  <conditionalFormatting sqref="A198">
    <cfRule type="containsBlanks" dxfId="8266" priority="3223">
      <formula>LEN(TRIM(A198))=0</formula>
    </cfRule>
  </conditionalFormatting>
  <conditionalFormatting sqref="A197">
    <cfRule type="containsBlanks" dxfId="8265" priority="3222">
      <formula>LEN(TRIM(A197))=0</formula>
    </cfRule>
  </conditionalFormatting>
  <conditionalFormatting sqref="A199">
    <cfRule type="containsBlanks" dxfId="8264" priority="3221">
      <formula>LEN(TRIM(A199))=0</formula>
    </cfRule>
  </conditionalFormatting>
  <conditionalFormatting sqref="A214">
    <cfRule type="containsBlanks" dxfId="8263" priority="3220">
      <formula>LEN(TRIM(A214))=0</formula>
    </cfRule>
  </conditionalFormatting>
  <conditionalFormatting sqref="A213">
    <cfRule type="containsBlanks" dxfId="8262" priority="3219">
      <formula>LEN(TRIM(A213))=0</formula>
    </cfRule>
  </conditionalFormatting>
  <conditionalFormatting sqref="A229">
    <cfRule type="containsBlanks" dxfId="8261" priority="3218">
      <formula>LEN(TRIM(A229))=0</formula>
    </cfRule>
  </conditionalFormatting>
  <conditionalFormatting sqref="A230">
    <cfRule type="containsBlanks" dxfId="8260" priority="3217">
      <formula>LEN(TRIM(A230))=0</formula>
    </cfRule>
  </conditionalFormatting>
  <conditionalFormatting sqref="A231">
    <cfRule type="containsBlanks" dxfId="8259" priority="3216">
      <formula>LEN(TRIM(A231))=0</formula>
    </cfRule>
  </conditionalFormatting>
  <conditionalFormatting sqref="H215:J215">
    <cfRule type="expression" dxfId="8258" priority="3213">
      <formula>AND($H215&lt;&gt;"",$I215&lt;&gt;"",$J215&lt;&gt;"")</formula>
    </cfRule>
    <cfRule type="expression" dxfId="8257" priority="3214">
      <formula>AND($H215&lt;&gt;"",$I215&lt;&gt;"",$J215="")</formula>
    </cfRule>
    <cfRule type="expression" dxfId="8256" priority="3215">
      <formula>AND($H215&lt;&gt;"",$I215="",$J215="")</formula>
    </cfRule>
  </conditionalFormatting>
  <conditionalFormatting sqref="X215:Z215 U215">
    <cfRule type="expression" dxfId="8255" priority="3210">
      <formula>AND($H215&lt;&gt;"",$I215&lt;&gt;"",$J215&lt;&gt;"")</formula>
    </cfRule>
    <cfRule type="expression" dxfId="8254" priority="3211">
      <formula>AND($H215&lt;&gt;"",$I215&lt;&gt;"",$J215="")</formula>
    </cfRule>
    <cfRule type="expression" dxfId="8253" priority="3212">
      <formula>AND($H215&lt;&gt;"",$I215="",$J215="")</formula>
    </cfRule>
  </conditionalFormatting>
  <conditionalFormatting sqref="H215">
    <cfRule type="expression" dxfId="8252" priority="3209">
      <formula>AND($H215&lt;&gt;"",$I215&lt;&gt;"")</formula>
    </cfRule>
  </conditionalFormatting>
  <conditionalFormatting sqref="I215">
    <cfRule type="expression" dxfId="8251" priority="3208">
      <formula>AND($I215&lt;&gt;"",$J215&lt;&gt;"")</formula>
    </cfRule>
  </conditionalFormatting>
  <conditionalFormatting sqref="A215">
    <cfRule type="containsBlanks" dxfId="8250" priority="3207">
      <formula>LEN(TRIM(A215))=0</formula>
    </cfRule>
  </conditionalFormatting>
  <conditionalFormatting sqref="AA215:AB215">
    <cfRule type="expression" dxfId="8249" priority="3204">
      <formula>AND($H215&lt;&gt;"",$I215&lt;&gt;"",$J215&lt;&gt;"")</formula>
    </cfRule>
    <cfRule type="expression" dxfId="8248" priority="3205">
      <formula>AND($H215&lt;&gt;"",$I215&lt;&gt;"",$J215="")</formula>
    </cfRule>
    <cfRule type="expression" dxfId="8247" priority="3206">
      <formula>AND($H215&lt;&gt;"",$I215="",$J215="")</formula>
    </cfRule>
  </conditionalFormatting>
  <conditionalFormatting sqref="AC215:AD215">
    <cfRule type="expression" dxfId="8246" priority="3201">
      <formula>AND($H215&lt;&gt;"",$I215&lt;&gt;"",$J215&lt;&gt;"")</formula>
    </cfRule>
    <cfRule type="expression" dxfId="8245" priority="3202">
      <formula>AND($H215&lt;&gt;"",$I215&lt;&gt;"",$J215="")</formula>
    </cfRule>
    <cfRule type="expression" dxfId="8244" priority="3203">
      <formula>AND($H215&lt;&gt;"",$I215="",$J215="")</formula>
    </cfRule>
  </conditionalFormatting>
  <conditionalFormatting sqref="AE215:AH215">
    <cfRule type="expression" dxfId="8243" priority="3198">
      <formula>AND($H215&lt;&gt;"",$I215&lt;&gt;"",$J215&lt;&gt;"")</formula>
    </cfRule>
    <cfRule type="expression" dxfId="8242" priority="3199">
      <formula>AND($H215&lt;&gt;"",$I215&lt;&gt;"",$J215="")</formula>
    </cfRule>
    <cfRule type="expression" dxfId="8241" priority="3200">
      <formula>AND($H215&lt;&gt;"",$I215="",$J215="")</formula>
    </cfRule>
  </conditionalFormatting>
  <conditionalFormatting sqref="AI215">
    <cfRule type="expression" dxfId="8240" priority="3195">
      <formula>AND($H215&lt;&gt;"",$I215&lt;&gt;"",$J215&lt;&gt;"")</formula>
    </cfRule>
    <cfRule type="expression" dxfId="8239" priority="3196">
      <formula>AND($H215&lt;&gt;"",$I215&lt;&gt;"",$J215="")</formula>
    </cfRule>
    <cfRule type="expression" dxfId="8238" priority="3197">
      <formula>AND($H215&lt;&gt;"",$I215="",$J215="")</formula>
    </cfRule>
  </conditionalFormatting>
  <conditionalFormatting sqref="X200:AI200 U200 H200:J202">
    <cfRule type="expression" dxfId="8237" priority="3192">
      <formula>AND($H200&lt;&gt;"",$I200&lt;&gt;"",$J200&lt;&gt;"")</formula>
    </cfRule>
    <cfRule type="expression" dxfId="8236" priority="3193">
      <formula>AND($H200&lt;&gt;"",$I200&lt;&gt;"",$J200="")</formula>
    </cfRule>
    <cfRule type="expression" dxfId="8235" priority="3194">
      <formula>AND($H200&lt;&gt;"",$I200="",$J200="")</formula>
    </cfRule>
  </conditionalFormatting>
  <conditionalFormatting sqref="H200:H202">
    <cfRule type="expression" dxfId="8234" priority="3191">
      <formula>AND($H200&lt;&gt;"",$I200&lt;&gt;"")</formula>
    </cfRule>
  </conditionalFormatting>
  <conditionalFormatting sqref="I200:I202">
    <cfRule type="expression" dxfId="8233" priority="3190">
      <formula>AND($I200&lt;&gt;"",$J200&lt;&gt;"")</formula>
    </cfRule>
  </conditionalFormatting>
  <conditionalFormatting sqref="A201">
    <cfRule type="containsBlanks" dxfId="8232" priority="3189">
      <formula>LEN(TRIM(A201))=0</formula>
    </cfRule>
  </conditionalFormatting>
  <conditionalFormatting sqref="A200">
    <cfRule type="containsBlanks" dxfId="8231" priority="3188">
      <formula>LEN(TRIM(A200))=0</formula>
    </cfRule>
  </conditionalFormatting>
  <conditionalFormatting sqref="A202">
    <cfRule type="containsBlanks" dxfId="8230" priority="3187">
      <formula>LEN(TRIM(A202))=0</formula>
    </cfRule>
  </conditionalFormatting>
  <conditionalFormatting sqref="H216:J217">
    <cfRule type="expression" dxfId="8229" priority="3184">
      <formula>AND($H216&lt;&gt;"",$I216&lt;&gt;"",$J216&lt;&gt;"")</formula>
    </cfRule>
    <cfRule type="expression" dxfId="8228" priority="3185">
      <formula>AND($H216&lt;&gt;"",$I216&lt;&gt;"",$J216="")</formula>
    </cfRule>
    <cfRule type="expression" dxfId="8227" priority="3186">
      <formula>AND($H216&lt;&gt;"",$I216="",$J216="")</formula>
    </cfRule>
  </conditionalFormatting>
  <conditionalFormatting sqref="H216:H217">
    <cfRule type="expression" dxfId="8226" priority="3183">
      <formula>AND($H216&lt;&gt;"",$I216&lt;&gt;"")</formula>
    </cfRule>
  </conditionalFormatting>
  <conditionalFormatting sqref="I216:I217">
    <cfRule type="expression" dxfId="8225" priority="3182">
      <formula>AND($I216&lt;&gt;"",$J216&lt;&gt;"")</formula>
    </cfRule>
  </conditionalFormatting>
  <conditionalFormatting sqref="U216 X216:AI216">
    <cfRule type="expression" dxfId="8224" priority="3179">
      <formula>AND($H216&lt;&gt;"",$I216&lt;&gt;"",$J216&lt;&gt;"")</formula>
    </cfRule>
    <cfRule type="expression" dxfId="8223" priority="3180">
      <formula>AND($H216&lt;&gt;"",$I216&lt;&gt;"",$J216="")</formula>
    </cfRule>
    <cfRule type="expression" dxfId="8222" priority="3181">
      <formula>AND($H216&lt;&gt;"",$I216="",$J216="")</formula>
    </cfRule>
  </conditionalFormatting>
  <conditionalFormatting sqref="A217">
    <cfRule type="containsBlanks" dxfId="8221" priority="3178">
      <formula>LEN(TRIM(A217))=0</formula>
    </cfRule>
  </conditionalFormatting>
  <conditionalFormatting sqref="A216">
    <cfRule type="containsBlanks" dxfId="8220" priority="3177">
      <formula>LEN(TRIM(A216))=0</formula>
    </cfRule>
  </conditionalFormatting>
  <conditionalFormatting sqref="H218:J218">
    <cfRule type="expression" dxfId="8219" priority="3174">
      <formula>AND($H218&lt;&gt;"",$I218&lt;&gt;"",$J218&lt;&gt;"")</formula>
    </cfRule>
    <cfRule type="expression" dxfId="8218" priority="3175">
      <formula>AND($H218&lt;&gt;"",$I218&lt;&gt;"",$J218="")</formula>
    </cfRule>
    <cfRule type="expression" dxfId="8217" priority="3176">
      <formula>AND($H218&lt;&gt;"",$I218="",$J218="")</formula>
    </cfRule>
  </conditionalFormatting>
  <conditionalFormatting sqref="X218:Z218 U218">
    <cfRule type="expression" dxfId="8216" priority="3171">
      <formula>AND($H218&lt;&gt;"",$I218&lt;&gt;"",$J218&lt;&gt;"")</formula>
    </cfRule>
    <cfRule type="expression" dxfId="8215" priority="3172">
      <formula>AND($H218&lt;&gt;"",$I218&lt;&gt;"",$J218="")</formula>
    </cfRule>
    <cfRule type="expression" dxfId="8214" priority="3173">
      <formula>AND($H218&lt;&gt;"",$I218="",$J218="")</formula>
    </cfRule>
  </conditionalFormatting>
  <conditionalFormatting sqref="H218">
    <cfRule type="expression" dxfId="8213" priority="3170">
      <formula>AND($H218&lt;&gt;"",$I218&lt;&gt;"")</formula>
    </cfRule>
  </conditionalFormatting>
  <conditionalFormatting sqref="I218">
    <cfRule type="expression" dxfId="8212" priority="3169">
      <formula>AND($I218&lt;&gt;"",$J218&lt;&gt;"")</formula>
    </cfRule>
  </conditionalFormatting>
  <conditionalFormatting sqref="A218">
    <cfRule type="containsBlanks" dxfId="8211" priority="3168">
      <formula>LEN(TRIM(A218))=0</formula>
    </cfRule>
  </conditionalFormatting>
  <conditionalFormatting sqref="AA218:AB218">
    <cfRule type="expression" dxfId="8210" priority="3165">
      <formula>AND($H218&lt;&gt;"",$I218&lt;&gt;"",$J218&lt;&gt;"")</formula>
    </cfRule>
    <cfRule type="expression" dxfId="8209" priority="3166">
      <formula>AND($H218&lt;&gt;"",$I218&lt;&gt;"",$J218="")</formula>
    </cfRule>
    <cfRule type="expression" dxfId="8208" priority="3167">
      <formula>AND($H218&lt;&gt;"",$I218="",$J218="")</formula>
    </cfRule>
  </conditionalFormatting>
  <conditionalFormatting sqref="AC218:AD218">
    <cfRule type="expression" dxfId="8207" priority="3162">
      <formula>AND($H218&lt;&gt;"",$I218&lt;&gt;"",$J218&lt;&gt;"")</formula>
    </cfRule>
    <cfRule type="expression" dxfId="8206" priority="3163">
      <formula>AND($H218&lt;&gt;"",$I218&lt;&gt;"",$J218="")</formula>
    </cfRule>
    <cfRule type="expression" dxfId="8205" priority="3164">
      <formula>AND($H218&lt;&gt;"",$I218="",$J218="")</formula>
    </cfRule>
  </conditionalFormatting>
  <conditionalFormatting sqref="AE218:AH218">
    <cfRule type="expression" dxfId="8204" priority="3159">
      <formula>AND($H218&lt;&gt;"",$I218&lt;&gt;"",$J218&lt;&gt;"")</formula>
    </cfRule>
    <cfRule type="expression" dxfId="8203" priority="3160">
      <formula>AND($H218&lt;&gt;"",$I218&lt;&gt;"",$J218="")</formula>
    </cfRule>
    <cfRule type="expression" dxfId="8202" priority="3161">
      <formula>AND($H218&lt;&gt;"",$I218="",$J218="")</formula>
    </cfRule>
  </conditionalFormatting>
  <conditionalFormatting sqref="AI218">
    <cfRule type="expression" dxfId="8201" priority="3156">
      <formula>AND($H218&lt;&gt;"",$I218&lt;&gt;"",$J218&lt;&gt;"")</formula>
    </cfRule>
    <cfRule type="expression" dxfId="8200" priority="3157">
      <formula>AND($H218&lt;&gt;"",$I218&lt;&gt;"",$J218="")</formula>
    </cfRule>
    <cfRule type="expression" dxfId="8199" priority="3158">
      <formula>AND($H218&lt;&gt;"",$I218="",$J218="")</formula>
    </cfRule>
  </conditionalFormatting>
  <conditionalFormatting sqref="X203:AI203 U203 H203:J205">
    <cfRule type="expression" dxfId="8198" priority="3153">
      <formula>AND($H203&lt;&gt;"",$I203&lt;&gt;"",$J203&lt;&gt;"")</formula>
    </cfRule>
    <cfRule type="expression" dxfId="8197" priority="3154">
      <formula>AND($H203&lt;&gt;"",$I203&lt;&gt;"",$J203="")</formula>
    </cfRule>
    <cfRule type="expression" dxfId="8196" priority="3155">
      <formula>AND($H203&lt;&gt;"",$I203="",$J203="")</formula>
    </cfRule>
  </conditionalFormatting>
  <conditionalFormatting sqref="H203:H205">
    <cfRule type="expression" dxfId="8195" priority="3152">
      <formula>AND($H203&lt;&gt;"",$I203&lt;&gt;"")</formula>
    </cfRule>
  </conditionalFormatting>
  <conditionalFormatting sqref="I203:I205">
    <cfRule type="expression" dxfId="8194" priority="3151">
      <formula>AND($I203&lt;&gt;"",$J203&lt;&gt;"")</formula>
    </cfRule>
  </conditionalFormatting>
  <conditionalFormatting sqref="A204">
    <cfRule type="containsBlanks" dxfId="8193" priority="3150">
      <formula>LEN(TRIM(A204))=0</formula>
    </cfRule>
  </conditionalFormatting>
  <conditionalFormatting sqref="A203">
    <cfRule type="containsBlanks" dxfId="8192" priority="3149">
      <formula>LEN(TRIM(A203))=0</formula>
    </cfRule>
  </conditionalFormatting>
  <conditionalFormatting sqref="A205">
    <cfRule type="containsBlanks" dxfId="8191" priority="3148">
      <formula>LEN(TRIM(A205))=0</formula>
    </cfRule>
  </conditionalFormatting>
  <conditionalFormatting sqref="H219:J220">
    <cfRule type="expression" dxfId="8190" priority="3145">
      <formula>AND($H219&lt;&gt;"",$I219&lt;&gt;"",$J219&lt;&gt;"")</formula>
    </cfRule>
    <cfRule type="expression" dxfId="8189" priority="3146">
      <formula>AND($H219&lt;&gt;"",$I219&lt;&gt;"",$J219="")</formula>
    </cfRule>
    <cfRule type="expression" dxfId="8188" priority="3147">
      <formula>AND($H219&lt;&gt;"",$I219="",$J219="")</formula>
    </cfRule>
  </conditionalFormatting>
  <conditionalFormatting sqref="H219:H220">
    <cfRule type="expression" dxfId="8187" priority="3144">
      <formula>AND($H219&lt;&gt;"",$I219&lt;&gt;"")</formula>
    </cfRule>
  </conditionalFormatting>
  <conditionalFormatting sqref="I219:I220">
    <cfRule type="expression" dxfId="8186" priority="3143">
      <formula>AND($I219&lt;&gt;"",$J219&lt;&gt;"")</formula>
    </cfRule>
  </conditionalFormatting>
  <conditionalFormatting sqref="U219 X219:AI219">
    <cfRule type="expression" dxfId="8185" priority="3140">
      <formula>AND($H219&lt;&gt;"",$I219&lt;&gt;"",$J219&lt;&gt;"")</formula>
    </cfRule>
    <cfRule type="expression" dxfId="8184" priority="3141">
      <formula>AND($H219&lt;&gt;"",$I219&lt;&gt;"",$J219="")</formula>
    </cfRule>
    <cfRule type="expression" dxfId="8183" priority="3142">
      <formula>AND($H219&lt;&gt;"",$I219="",$J219="")</formula>
    </cfRule>
  </conditionalFormatting>
  <conditionalFormatting sqref="A220">
    <cfRule type="containsBlanks" dxfId="8182" priority="3139">
      <formula>LEN(TRIM(A220))=0</formula>
    </cfRule>
  </conditionalFormatting>
  <conditionalFormatting sqref="A219">
    <cfRule type="containsBlanks" dxfId="8181" priority="3138">
      <formula>LEN(TRIM(A219))=0</formula>
    </cfRule>
  </conditionalFormatting>
  <conditionalFormatting sqref="H221:J221">
    <cfRule type="expression" dxfId="8180" priority="3135">
      <formula>AND($H221&lt;&gt;"",$I221&lt;&gt;"",$J221&lt;&gt;"")</formula>
    </cfRule>
    <cfRule type="expression" dxfId="8179" priority="3136">
      <formula>AND($H221&lt;&gt;"",$I221&lt;&gt;"",$J221="")</formula>
    </cfRule>
    <cfRule type="expression" dxfId="8178" priority="3137">
      <formula>AND($H221&lt;&gt;"",$I221="",$J221="")</formula>
    </cfRule>
  </conditionalFormatting>
  <conditionalFormatting sqref="X221:Z221 U221">
    <cfRule type="expression" dxfId="8177" priority="3132">
      <formula>AND($H221&lt;&gt;"",$I221&lt;&gt;"",$J221&lt;&gt;"")</formula>
    </cfRule>
    <cfRule type="expression" dxfId="8176" priority="3133">
      <formula>AND($H221&lt;&gt;"",$I221&lt;&gt;"",$J221="")</formula>
    </cfRule>
    <cfRule type="expression" dxfId="8175" priority="3134">
      <formula>AND($H221&lt;&gt;"",$I221="",$J221="")</formula>
    </cfRule>
  </conditionalFormatting>
  <conditionalFormatting sqref="H221">
    <cfRule type="expression" dxfId="8174" priority="3131">
      <formula>AND($H221&lt;&gt;"",$I221&lt;&gt;"")</formula>
    </cfRule>
  </conditionalFormatting>
  <conditionalFormatting sqref="I221">
    <cfRule type="expression" dxfId="8173" priority="3130">
      <formula>AND($I221&lt;&gt;"",$J221&lt;&gt;"")</formula>
    </cfRule>
  </conditionalFormatting>
  <conditionalFormatting sqref="A221">
    <cfRule type="containsBlanks" dxfId="8172" priority="3129">
      <formula>LEN(TRIM(A221))=0</formula>
    </cfRule>
  </conditionalFormatting>
  <conditionalFormatting sqref="AA221:AB221">
    <cfRule type="expression" dxfId="8171" priority="3126">
      <formula>AND($H221&lt;&gt;"",$I221&lt;&gt;"",$J221&lt;&gt;"")</formula>
    </cfRule>
    <cfRule type="expression" dxfId="8170" priority="3127">
      <formula>AND($H221&lt;&gt;"",$I221&lt;&gt;"",$J221="")</formula>
    </cfRule>
    <cfRule type="expression" dxfId="8169" priority="3128">
      <formula>AND($H221&lt;&gt;"",$I221="",$J221="")</formula>
    </cfRule>
  </conditionalFormatting>
  <conditionalFormatting sqref="AC221:AD221">
    <cfRule type="expression" dxfId="8168" priority="3123">
      <formula>AND($H221&lt;&gt;"",$I221&lt;&gt;"",$J221&lt;&gt;"")</formula>
    </cfRule>
    <cfRule type="expression" dxfId="8167" priority="3124">
      <formula>AND($H221&lt;&gt;"",$I221&lt;&gt;"",$J221="")</formula>
    </cfRule>
    <cfRule type="expression" dxfId="8166" priority="3125">
      <formula>AND($H221&lt;&gt;"",$I221="",$J221="")</formula>
    </cfRule>
  </conditionalFormatting>
  <conditionalFormatting sqref="AE221:AH221">
    <cfRule type="expression" dxfId="8165" priority="3120">
      <formula>AND($H221&lt;&gt;"",$I221&lt;&gt;"",$J221&lt;&gt;"")</formula>
    </cfRule>
    <cfRule type="expression" dxfId="8164" priority="3121">
      <formula>AND($H221&lt;&gt;"",$I221&lt;&gt;"",$J221="")</formula>
    </cfRule>
    <cfRule type="expression" dxfId="8163" priority="3122">
      <formula>AND($H221&lt;&gt;"",$I221="",$J221="")</formula>
    </cfRule>
  </conditionalFormatting>
  <conditionalFormatting sqref="AI221">
    <cfRule type="expression" dxfId="8162" priority="3117">
      <formula>AND($H221&lt;&gt;"",$I221&lt;&gt;"",$J221&lt;&gt;"")</formula>
    </cfRule>
    <cfRule type="expression" dxfId="8161" priority="3118">
      <formula>AND($H221&lt;&gt;"",$I221&lt;&gt;"",$J221="")</formula>
    </cfRule>
    <cfRule type="expression" dxfId="8160" priority="3119">
      <formula>AND($H221&lt;&gt;"",$I221="",$J221="")</formula>
    </cfRule>
  </conditionalFormatting>
  <conditionalFormatting sqref="X206:AI206 U206 H206:J208">
    <cfRule type="expression" dxfId="8159" priority="3114">
      <formula>AND($H206&lt;&gt;"",$I206&lt;&gt;"",$J206&lt;&gt;"")</formula>
    </cfRule>
    <cfRule type="expression" dxfId="8158" priority="3115">
      <formula>AND($H206&lt;&gt;"",$I206&lt;&gt;"",$J206="")</formula>
    </cfRule>
    <cfRule type="expression" dxfId="8157" priority="3116">
      <formula>AND($H206&lt;&gt;"",$I206="",$J206="")</formula>
    </cfRule>
  </conditionalFormatting>
  <conditionalFormatting sqref="H206:H208">
    <cfRule type="expression" dxfId="8156" priority="3113">
      <formula>AND($H206&lt;&gt;"",$I206&lt;&gt;"")</formula>
    </cfRule>
  </conditionalFormatting>
  <conditionalFormatting sqref="I206:I208">
    <cfRule type="expression" dxfId="8155" priority="3112">
      <formula>AND($I206&lt;&gt;"",$J206&lt;&gt;"")</formula>
    </cfRule>
  </conditionalFormatting>
  <conditionalFormatting sqref="A207">
    <cfRule type="containsBlanks" dxfId="8154" priority="3111">
      <formula>LEN(TRIM(A207))=0</formula>
    </cfRule>
  </conditionalFormatting>
  <conditionalFormatting sqref="A208">
    <cfRule type="containsBlanks" dxfId="8153" priority="3109">
      <formula>LEN(TRIM(A208))=0</formula>
    </cfRule>
  </conditionalFormatting>
  <conditionalFormatting sqref="H222:J223">
    <cfRule type="expression" dxfId="8152" priority="3106">
      <formula>AND($H222&lt;&gt;"",$I222&lt;&gt;"",$J222&lt;&gt;"")</formula>
    </cfRule>
    <cfRule type="expression" dxfId="8151" priority="3107">
      <formula>AND($H222&lt;&gt;"",$I222&lt;&gt;"",$J222="")</formula>
    </cfRule>
    <cfRule type="expression" dxfId="8150" priority="3108">
      <formula>AND($H222&lt;&gt;"",$I222="",$J222="")</formula>
    </cfRule>
  </conditionalFormatting>
  <conditionalFormatting sqref="H222:H223">
    <cfRule type="expression" dxfId="8149" priority="3105">
      <formula>AND($H222&lt;&gt;"",$I222&lt;&gt;"")</formula>
    </cfRule>
  </conditionalFormatting>
  <conditionalFormatting sqref="I222:I223">
    <cfRule type="expression" dxfId="8148" priority="3104">
      <formula>AND($I222&lt;&gt;"",$J222&lt;&gt;"")</formula>
    </cfRule>
  </conditionalFormatting>
  <conditionalFormatting sqref="A223">
    <cfRule type="containsBlanks" dxfId="8147" priority="3100">
      <formula>LEN(TRIM(A223))=0</formula>
    </cfRule>
  </conditionalFormatting>
  <conditionalFormatting sqref="A222">
    <cfRule type="containsBlanks" dxfId="8146" priority="3099">
      <formula>LEN(TRIM(A222))=0</formula>
    </cfRule>
  </conditionalFormatting>
  <conditionalFormatting sqref="H224:J224">
    <cfRule type="expression" dxfId="8145" priority="3096">
      <formula>AND($H224&lt;&gt;"",$I224&lt;&gt;"",$J224&lt;&gt;"")</formula>
    </cfRule>
    <cfRule type="expression" dxfId="8144" priority="3097">
      <formula>AND($H224&lt;&gt;"",$I224&lt;&gt;"",$J224="")</formula>
    </cfRule>
    <cfRule type="expression" dxfId="8143" priority="3098">
      <formula>AND($H224&lt;&gt;"",$I224="",$J224="")</formula>
    </cfRule>
  </conditionalFormatting>
  <conditionalFormatting sqref="X224:Z224 U224">
    <cfRule type="expression" dxfId="8142" priority="3093">
      <formula>AND($H224&lt;&gt;"",$I224&lt;&gt;"",$J224&lt;&gt;"")</formula>
    </cfRule>
    <cfRule type="expression" dxfId="8141" priority="3094">
      <formula>AND($H224&lt;&gt;"",$I224&lt;&gt;"",$J224="")</formula>
    </cfRule>
    <cfRule type="expression" dxfId="8140" priority="3095">
      <formula>AND($H224&lt;&gt;"",$I224="",$J224="")</formula>
    </cfRule>
  </conditionalFormatting>
  <conditionalFormatting sqref="H224">
    <cfRule type="expression" dxfId="8139" priority="3092">
      <formula>AND($H224&lt;&gt;"",$I224&lt;&gt;"")</formula>
    </cfRule>
  </conditionalFormatting>
  <conditionalFormatting sqref="I224">
    <cfRule type="expression" dxfId="8138" priority="3091">
      <formula>AND($I224&lt;&gt;"",$J224&lt;&gt;"")</formula>
    </cfRule>
  </conditionalFormatting>
  <conditionalFormatting sqref="A224">
    <cfRule type="containsBlanks" dxfId="8137" priority="3090">
      <formula>LEN(TRIM(A224))=0</formula>
    </cfRule>
  </conditionalFormatting>
  <conditionalFormatting sqref="AA224:AB224">
    <cfRule type="expression" dxfId="8136" priority="3087">
      <formula>AND($H224&lt;&gt;"",$I224&lt;&gt;"",$J224&lt;&gt;"")</formula>
    </cfRule>
    <cfRule type="expression" dxfId="8135" priority="3088">
      <formula>AND($H224&lt;&gt;"",$I224&lt;&gt;"",$J224="")</formula>
    </cfRule>
    <cfRule type="expression" dxfId="8134" priority="3089">
      <formula>AND($H224&lt;&gt;"",$I224="",$J224="")</formula>
    </cfRule>
  </conditionalFormatting>
  <conditionalFormatting sqref="AC224:AD224">
    <cfRule type="expression" dxfId="8133" priority="3084">
      <formula>AND($H224&lt;&gt;"",$I224&lt;&gt;"",$J224&lt;&gt;"")</formula>
    </cfRule>
    <cfRule type="expression" dxfId="8132" priority="3085">
      <formula>AND($H224&lt;&gt;"",$I224&lt;&gt;"",$J224="")</formula>
    </cfRule>
    <cfRule type="expression" dxfId="8131" priority="3086">
      <formula>AND($H224&lt;&gt;"",$I224="",$J224="")</formula>
    </cfRule>
  </conditionalFormatting>
  <conditionalFormatting sqref="AE224:AH224">
    <cfRule type="expression" dxfId="8130" priority="3081">
      <formula>AND($H224&lt;&gt;"",$I224&lt;&gt;"",$J224&lt;&gt;"")</formula>
    </cfRule>
    <cfRule type="expression" dxfId="8129" priority="3082">
      <formula>AND($H224&lt;&gt;"",$I224&lt;&gt;"",$J224="")</formula>
    </cfRule>
    <cfRule type="expression" dxfId="8128" priority="3083">
      <formula>AND($H224&lt;&gt;"",$I224="",$J224="")</formula>
    </cfRule>
  </conditionalFormatting>
  <conditionalFormatting sqref="AI224">
    <cfRule type="expression" dxfId="8127" priority="3078">
      <formula>AND($H224&lt;&gt;"",$I224&lt;&gt;"",$J224&lt;&gt;"")</formula>
    </cfRule>
    <cfRule type="expression" dxfId="8126" priority="3079">
      <formula>AND($H224&lt;&gt;"",$I224&lt;&gt;"",$J224="")</formula>
    </cfRule>
    <cfRule type="expression" dxfId="8125" priority="3080">
      <formula>AND($H224&lt;&gt;"",$I224="",$J224="")</formula>
    </cfRule>
  </conditionalFormatting>
  <conditionalFormatting sqref="X209:AI209 U209 H209:J211">
    <cfRule type="expression" dxfId="8124" priority="3075">
      <formula>AND($H209&lt;&gt;"",$I209&lt;&gt;"",$J209&lt;&gt;"")</formula>
    </cfRule>
    <cfRule type="expression" dxfId="8123" priority="3076">
      <formula>AND($H209&lt;&gt;"",$I209&lt;&gt;"",$J209="")</formula>
    </cfRule>
    <cfRule type="expression" dxfId="8122" priority="3077">
      <formula>AND($H209&lt;&gt;"",$I209="",$J209="")</formula>
    </cfRule>
  </conditionalFormatting>
  <conditionalFormatting sqref="H209:H211">
    <cfRule type="expression" dxfId="8121" priority="3074">
      <formula>AND($H209&lt;&gt;"",$I209&lt;&gt;"")</formula>
    </cfRule>
  </conditionalFormatting>
  <conditionalFormatting sqref="I209:I211">
    <cfRule type="expression" dxfId="8120" priority="3073">
      <formula>AND($I209&lt;&gt;"",$J209&lt;&gt;"")</formula>
    </cfRule>
  </conditionalFormatting>
  <conditionalFormatting sqref="A210">
    <cfRule type="containsBlanks" dxfId="8119" priority="3072">
      <formula>LEN(TRIM(A210))=0</formula>
    </cfRule>
  </conditionalFormatting>
  <conditionalFormatting sqref="A209">
    <cfRule type="containsBlanks" dxfId="8118" priority="3071">
      <formula>LEN(TRIM(A209))=0</formula>
    </cfRule>
  </conditionalFormatting>
  <conditionalFormatting sqref="A211">
    <cfRule type="containsBlanks" dxfId="8117" priority="3070">
      <formula>LEN(TRIM(A211))=0</formula>
    </cfRule>
  </conditionalFormatting>
  <conditionalFormatting sqref="H225:J226">
    <cfRule type="expression" dxfId="8116" priority="3067">
      <formula>AND($H225&lt;&gt;"",$I225&lt;&gt;"",$J225&lt;&gt;"")</formula>
    </cfRule>
    <cfRule type="expression" dxfId="8115" priority="3068">
      <formula>AND($H225&lt;&gt;"",$I225&lt;&gt;"",$J225="")</formula>
    </cfRule>
    <cfRule type="expression" dxfId="8114" priority="3069">
      <formula>AND($H225&lt;&gt;"",$I225="",$J225="")</formula>
    </cfRule>
  </conditionalFormatting>
  <conditionalFormatting sqref="H225:H226">
    <cfRule type="expression" dxfId="8113" priority="3066">
      <formula>AND($H225&lt;&gt;"",$I225&lt;&gt;"")</formula>
    </cfRule>
  </conditionalFormatting>
  <conditionalFormatting sqref="I225:I226">
    <cfRule type="expression" dxfId="8112" priority="3065">
      <formula>AND($I225&lt;&gt;"",$J225&lt;&gt;"")</formula>
    </cfRule>
  </conditionalFormatting>
  <conditionalFormatting sqref="U225 X225:AI225">
    <cfRule type="expression" dxfId="8111" priority="3062">
      <formula>AND($H225&lt;&gt;"",$I225&lt;&gt;"",$J225&lt;&gt;"")</formula>
    </cfRule>
    <cfRule type="expression" dxfId="8110" priority="3063">
      <formula>AND($H225&lt;&gt;"",$I225&lt;&gt;"",$J225="")</formula>
    </cfRule>
    <cfRule type="expression" dxfId="8109" priority="3064">
      <formula>AND($H225&lt;&gt;"",$I225="",$J225="")</formula>
    </cfRule>
  </conditionalFormatting>
  <conditionalFormatting sqref="A226">
    <cfRule type="containsBlanks" dxfId="8108" priority="3061">
      <formula>LEN(TRIM(A226))=0</formula>
    </cfRule>
  </conditionalFormatting>
  <conditionalFormatting sqref="A225">
    <cfRule type="containsBlanks" dxfId="8107" priority="3060">
      <formula>LEN(TRIM(A225))=0</formula>
    </cfRule>
  </conditionalFormatting>
  <conditionalFormatting sqref="H227:J227">
    <cfRule type="expression" dxfId="8106" priority="3057">
      <formula>AND($H227&lt;&gt;"",$I227&lt;&gt;"",$J227&lt;&gt;"")</formula>
    </cfRule>
    <cfRule type="expression" dxfId="8105" priority="3058">
      <formula>AND($H227&lt;&gt;"",$I227&lt;&gt;"",$J227="")</formula>
    </cfRule>
    <cfRule type="expression" dxfId="8104" priority="3059">
      <formula>AND($H227&lt;&gt;"",$I227="",$J227="")</formula>
    </cfRule>
  </conditionalFormatting>
  <conditionalFormatting sqref="X227:Z227 U227">
    <cfRule type="expression" dxfId="8103" priority="3054">
      <formula>AND($H227&lt;&gt;"",$I227&lt;&gt;"",$J227&lt;&gt;"")</formula>
    </cfRule>
    <cfRule type="expression" dxfId="8102" priority="3055">
      <formula>AND($H227&lt;&gt;"",$I227&lt;&gt;"",$J227="")</formula>
    </cfRule>
    <cfRule type="expression" dxfId="8101" priority="3056">
      <formula>AND($H227&lt;&gt;"",$I227="",$J227="")</formula>
    </cfRule>
  </conditionalFormatting>
  <conditionalFormatting sqref="H227">
    <cfRule type="expression" dxfId="8100" priority="3053">
      <formula>AND($H227&lt;&gt;"",$I227&lt;&gt;"")</formula>
    </cfRule>
  </conditionalFormatting>
  <conditionalFormatting sqref="I227">
    <cfRule type="expression" dxfId="8099" priority="3052">
      <formula>AND($I227&lt;&gt;"",$J227&lt;&gt;"")</formula>
    </cfRule>
  </conditionalFormatting>
  <conditionalFormatting sqref="A227">
    <cfRule type="containsBlanks" dxfId="8098" priority="3051">
      <formula>LEN(TRIM(A227))=0</formula>
    </cfRule>
  </conditionalFormatting>
  <conditionalFormatting sqref="AA227:AB227">
    <cfRule type="expression" dxfId="8097" priority="3048">
      <formula>AND($H227&lt;&gt;"",$I227&lt;&gt;"",$J227&lt;&gt;"")</formula>
    </cfRule>
    <cfRule type="expression" dxfId="8096" priority="3049">
      <formula>AND($H227&lt;&gt;"",$I227&lt;&gt;"",$J227="")</formula>
    </cfRule>
    <cfRule type="expression" dxfId="8095" priority="3050">
      <formula>AND($H227&lt;&gt;"",$I227="",$J227="")</formula>
    </cfRule>
  </conditionalFormatting>
  <conditionalFormatting sqref="AC227:AD227">
    <cfRule type="expression" dxfId="8094" priority="3045">
      <formula>AND($H227&lt;&gt;"",$I227&lt;&gt;"",$J227&lt;&gt;"")</formula>
    </cfRule>
    <cfRule type="expression" dxfId="8093" priority="3046">
      <formula>AND($H227&lt;&gt;"",$I227&lt;&gt;"",$J227="")</formula>
    </cfRule>
    <cfRule type="expression" dxfId="8092" priority="3047">
      <formula>AND($H227&lt;&gt;"",$I227="",$J227="")</formula>
    </cfRule>
  </conditionalFormatting>
  <conditionalFormatting sqref="AE227:AH227">
    <cfRule type="expression" dxfId="8091" priority="3042">
      <formula>AND($H227&lt;&gt;"",$I227&lt;&gt;"",$J227&lt;&gt;"")</formula>
    </cfRule>
    <cfRule type="expression" dxfId="8090" priority="3043">
      <formula>AND($H227&lt;&gt;"",$I227&lt;&gt;"",$J227="")</formula>
    </cfRule>
    <cfRule type="expression" dxfId="8089" priority="3044">
      <formula>AND($H227&lt;&gt;"",$I227="",$J227="")</formula>
    </cfRule>
  </conditionalFormatting>
  <conditionalFormatting sqref="AI227">
    <cfRule type="expression" dxfId="8088" priority="3039">
      <formula>AND($H227&lt;&gt;"",$I227&lt;&gt;"",$J227&lt;&gt;"")</formula>
    </cfRule>
    <cfRule type="expression" dxfId="8087" priority="3040">
      <formula>AND($H227&lt;&gt;"",$I227&lt;&gt;"",$J227="")</formula>
    </cfRule>
    <cfRule type="expression" dxfId="8086" priority="3041">
      <formula>AND($H227&lt;&gt;"",$I227="",$J227="")</formula>
    </cfRule>
  </conditionalFormatting>
  <conditionalFormatting sqref="H270:J270 H324:J324 H326:J326">
    <cfRule type="expression" dxfId="8085" priority="3036">
      <formula>AND($H270&lt;&gt;"",$I270&lt;&gt;"",$J270&lt;&gt;"")</formula>
    </cfRule>
    <cfRule type="expression" dxfId="8084" priority="3037">
      <formula>AND($H270&lt;&gt;"",$I270&lt;&gt;"",$J270="")</formula>
    </cfRule>
    <cfRule type="expression" dxfId="8083" priority="3038">
      <formula>AND($H270&lt;&gt;"",$I270="",$J270="")</formula>
    </cfRule>
  </conditionalFormatting>
  <conditionalFormatting sqref="X270:Z270 U270 U324 X324:Z324 X326:Z326 U326">
    <cfRule type="expression" dxfId="8082" priority="3033">
      <formula>AND($H270&lt;&gt;"",$I270&lt;&gt;"",$J270&lt;&gt;"")</formula>
    </cfRule>
    <cfRule type="expression" dxfId="8081" priority="3034">
      <formula>AND($H270&lt;&gt;"",$I270&lt;&gt;"",$J270="")</formula>
    </cfRule>
    <cfRule type="expression" dxfId="8080" priority="3035">
      <formula>AND($H270&lt;&gt;"",$I270="",$J270="")</formula>
    </cfRule>
  </conditionalFormatting>
  <conditionalFormatting sqref="H270 H324 H326">
    <cfRule type="expression" dxfId="8079" priority="3032">
      <formula>AND($H270&lt;&gt;"",$I270&lt;&gt;"")</formula>
    </cfRule>
  </conditionalFormatting>
  <conditionalFormatting sqref="I270 I324 I326">
    <cfRule type="expression" dxfId="8078" priority="3031">
      <formula>AND($I270&lt;&gt;"",$J270&lt;&gt;"")</formula>
    </cfRule>
  </conditionalFormatting>
  <conditionalFormatting sqref="A270 A324 A326">
    <cfRule type="containsBlanks" dxfId="8077" priority="3030">
      <formula>LEN(TRIM(A270))=0</formula>
    </cfRule>
  </conditionalFormatting>
  <conditionalFormatting sqref="AA270:AB270 AA324:AB324 AA326:AB326">
    <cfRule type="expression" dxfId="8076" priority="3027">
      <formula>AND($H270&lt;&gt;"",$I270&lt;&gt;"",$J270&lt;&gt;"")</formula>
    </cfRule>
    <cfRule type="expression" dxfId="8075" priority="3028">
      <formula>AND($H270&lt;&gt;"",$I270&lt;&gt;"",$J270="")</formula>
    </cfRule>
    <cfRule type="expression" dxfId="8074" priority="3029">
      <formula>AND($H270&lt;&gt;"",$I270="",$J270="")</formula>
    </cfRule>
  </conditionalFormatting>
  <conditionalFormatting sqref="AC270:AD270 AC324:AD324 AC326:AD326">
    <cfRule type="expression" dxfId="8073" priority="3024">
      <formula>AND($H270&lt;&gt;"",$I270&lt;&gt;"",$J270&lt;&gt;"")</formula>
    </cfRule>
    <cfRule type="expression" dxfId="8072" priority="3025">
      <formula>AND($H270&lt;&gt;"",$I270&lt;&gt;"",$J270="")</formula>
    </cfRule>
    <cfRule type="expression" dxfId="8071" priority="3026">
      <formula>AND($H270&lt;&gt;"",$I270="",$J270="")</formula>
    </cfRule>
  </conditionalFormatting>
  <conditionalFormatting sqref="AE270:AH270 AE324:AH324 AE326:AH326">
    <cfRule type="expression" dxfId="8070" priority="3021">
      <formula>AND($H270&lt;&gt;"",$I270&lt;&gt;"",$J270&lt;&gt;"")</formula>
    </cfRule>
    <cfRule type="expression" dxfId="8069" priority="3022">
      <formula>AND($H270&lt;&gt;"",$I270&lt;&gt;"",$J270="")</formula>
    </cfRule>
    <cfRule type="expression" dxfId="8068" priority="3023">
      <formula>AND($H270&lt;&gt;"",$I270="",$J270="")</formula>
    </cfRule>
  </conditionalFormatting>
  <conditionalFormatting sqref="AI270 AI324 AI326">
    <cfRule type="expression" dxfId="8067" priority="3018">
      <formula>AND($H270&lt;&gt;"",$I270&lt;&gt;"",$J270&lt;&gt;"")</formula>
    </cfRule>
    <cfRule type="expression" dxfId="8066" priority="3019">
      <formula>AND($H270&lt;&gt;"",$I270&lt;&gt;"",$J270="")</formula>
    </cfRule>
    <cfRule type="expression" dxfId="8065" priority="3020">
      <formula>AND($H270&lt;&gt;"",$I270="",$J270="")</formula>
    </cfRule>
  </conditionalFormatting>
  <conditionalFormatting sqref="X233:AI234 U233:U234 H233:J236 H251:J252 H268:J269">
    <cfRule type="expression" dxfId="8064" priority="3015">
      <formula>AND($H233&lt;&gt;"",$I233&lt;&gt;"",$J233&lt;&gt;"")</formula>
    </cfRule>
    <cfRule type="expression" dxfId="8063" priority="3016">
      <formula>AND($H233&lt;&gt;"",$I233&lt;&gt;"",$J233="")</formula>
    </cfRule>
    <cfRule type="expression" dxfId="8062" priority="3017">
      <formula>AND($H233&lt;&gt;"",$I233="",$J233="")</formula>
    </cfRule>
  </conditionalFormatting>
  <conditionalFormatting sqref="H233:H236 H251:H252 H268:H269">
    <cfRule type="expression" dxfId="8061" priority="3014">
      <formula>AND($H233&lt;&gt;"",$I233&lt;&gt;"")</formula>
    </cfRule>
  </conditionalFormatting>
  <conditionalFormatting sqref="I233:I236 I251:I252 I268:I269">
    <cfRule type="expression" dxfId="8060" priority="3013">
      <formula>AND($I233&lt;&gt;"",$J233&lt;&gt;"")</formula>
    </cfRule>
  </conditionalFormatting>
  <conditionalFormatting sqref="U251 X251:AI251">
    <cfRule type="expression" dxfId="8059" priority="3010">
      <formula>AND($H251&lt;&gt;"",$I251&lt;&gt;"",$J251&lt;&gt;"")</formula>
    </cfRule>
    <cfRule type="expression" dxfId="8058" priority="3011">
      <formula>AND($H251&lt;&gt;"",$I251&lt;&gt;"",$J251="")</formula>
    </cfRule>
    <cfRule type="expression" dxfId="8057" priority="3012">
      <formula>AND($H251&lt;&gt;"",$I251="",$J251="")</formula>
    </cfRule>
  </conditionalFormatting>
  <conditionalFormatting sqref="A233">
    <cfRule type="containsBlanks" dxfId="8056" priority="3009">
      <formula>LEN(TRIM(A233))=0</formula>
    </cfRule>
  </conditionalFormatting>
  <conditionalFormatting sqref="A235">
    <cfRule type="containsBlanks" dxfId="8055" priority="3008">
      <formula>LEN(TRIM(A235))=0</formula>
    </cfRule>
  </conditionalFormatting>
  <conditionalFormatting sqref="A234">
    <cfRule type="containsBlanks" dxfId="8054" priority="3007">
      <formula>LEN(TRIM(A234))=0</formula>
    </cfRule>
  </conditionalFormatting>
  <conditionalFormatting sqref="A236">
    <cfRule type="containsBlanks" dxfId="8053" priority="3006">
      <formula>LEN(TRIM(A236))=0</formula>
    </cfRule>
  </conditionalFormatting>
  <conditionalFormatting sqref="A252">
    <cfRule type="containsBlanks" dxfId="8052" priority="3005">
      <formula>LEN(TRIM(A252))=0</formula>
    </cfRule>
  </conditionalFormatting>
  <conditionalFormatting sqref="A251">
    <cfRule type="containsBlanks" dxfId="8051" priority="3004">
      <formula>LEN(TRIM(A251))=0</formula>
    </cfRule>
  </conditionalFormatting>
  <conditionalFormatting sqref="A268">
    <cfRule type="containsBlanks" dxfId="8050" priority="3003">
      <formula>LEN(TRIM(A268))=0</formula>
    </cfRule>
  </conditionalFormatting>
  <conditionalFormatting sqref="A269">
    <cfRule type="containsBlanks" dxfId="8049" priority="3002">
      <formula>LEN(TRIM(A269))=0</formula>
    </cfRule>
  </conditionalFormatting>
  <conditionalFormatting sqref="H253:J253">
    <cfRule type="expression" dxfId="8048" priority="2999">
      <formula>AND($H253&lt;&gt;"",$I253&lt;&gt;"",$J253&lt;&gt;"")</formula>
    </cfRule>
    <cfRule type="expression" dxfId="8047" priority="3000">
      <formula>AND($H253&lt;&gt;"",$I253&lt;&gt;"",$J253="")</formula>
    </cfRule>
    <cfRule type="expression" dxfId="8046" priority="3001">
      <formula>AND($H253&lt;&gt;"",$I253="",$J253="")</formula>
    </cfRule>
  </conditionalFormatting>
  <conditionalFormatting sqref="X253:Z253 U253">
    <cfRule type="expression" dxfId="8045" priority="2996">
      <formula>AND($H253&lt;&gt;"",$I253&lt;&gt;"",$J253&lt;&gt;"")</formula>
    </cfRule>
    <cfRule type="expression" dxfId="8044" priority="2997">
      <formula>AND($H253&lt;&gt;"",$I253&lt;&gt;"",$J253="")</formula>
    </cfRule>
    <cfRule type="expression" dxfId="8043" priority="2998">
      <formula>AND($H253&lt;&gt;"",$I253="",$J253="")</formula>
    </cfRule>
  </conditionalFormatting>
  <conditionalFormatting sqref="H253">
    <cfRule type="expression" dxfId="8042" priority="2995">
      <formula>AND($H253&lt;&gt;"",$I253&lt;&gt;"")</formula>
    </cfRule>
  </conditionalFormatting>
  <conditionalFormatting sqref="I253">
    <cfRule type="expression" dxfId="8041" priority="2994">
      <formula>AND($I253&lt;&gt;"",$J253&lt;&gt;"")</formula>
    </cfRule>
  </conditionalFormatting>
  <conditionalFormatting sqref="A253">
    <cfRule type="containsBlanks" dxfId="8040" priority="2993">
      <formula>LEN(TRIM(A253))=0</formula>
    </cfRule>
  </conditionalFormatting>
  <conditionalFormatting sqref="AA253:AB253">
    <cfRule type="expression" dxfId="8039" priority="2990">
      <formula>AND($H253&lt;&gt;"",$I253&lt;&gt;"",$J253&lt;&gt;"")</formula>
    </cfRule>
    <cfRule type="expression" dxfId="8038" priority="2991">
      <formula>AND($H253&lt;&gt;"",$I253&lt;&gt;"",$J253="")</formula>
    </cfRule>
    <cfRule type="expression" dxfId="8037" priority="2992">
      <formula>AND($H253&lt;&gt;"",$I253="",$J253="")</formula>
    </cfRule>
  </conditionalFormatting>
  <conditionalFormatting sqref="AC253:AD253">
    <cfRule type="expression" dxfId="8036" priority="2987">
      <formula>AND($H253&lt;&gt;"",$I253&lt;&gt;"",$J253&lt;&gt;"")</formula>
    </cfRule>
    <cfRule type="expression" dxfId="8035" priority="2988">
      <formula>AND($H253&lt;&gt;"",$I253&lt;&gt;"",$J253="")</formula>
    </cfRule>
    <cfRule type="expression" dxfId="8034" priority="2989">
      <formula>AND($H253&lt;&gt;"",$I253="",$J253="")</formula>
    </cfRule>
  </conditionalFormatting>
  <conditionalFormatting sqref="AE253:AH253">
    <cfRule type="expression" dxfId="8033" priority="2984">
      <formula>AND($H253&lt;&gt;"",$I253&lt;&gt;"",$J253&lt;&gt;"")</formula>
    </cfRule>
    <cfRule type="expression" dxfId="8032" priority="2985">
      <formula>AND($H253&lt;&gt;"",$I253&lt;&gt;"",$J253="")</formula>
    </cfRule>
    <cfRule type="expression" dxfId="8031" priority="2986">
      <formula>AND($H253&lt;&gt;"",$I253="",$J253="")</formula>
    </cfRule>
  </conditionalFormatting>
  <conditionalFormatting sqref="AI253">
    <cfRule type="expression" dxfId="8030" priority="2981">
      <formula>AND($H253&lt;&gt;"",$I253&lt;&gt;"",$J253&lt;&gt;"")</formula>
    </cfRule>
    <cfRule type="expression" dxfId="8029" priority="2982">
      <formula>AND($H253&lt;&gt;"",$I253&lt;&gt;"",$J253="")</formula>
    </cfRule>
    <cfRule type="expression" dxfId="8028" priority="2983">
      <formula>AND($H253&lt;&gt;"",$I253="",$J253="")</formula>
    </cfRule>
  </conditionalFormatting>
  <conditionalFormatting sqref="X237:AI237 U237 H237:J239">
    <cfRule type="expression" dxfId="8027" priority="2978">
      <formula>AND($H237&lt;&gt;"",$I237&lt;&gt;"",$J237&lt;&gt;"")</formula>
    </cfRule>
    <cfRule type="expression" dxfId="8026" priority="2979">
      <formula>AND($H237&lt;&gt;"",$I237&lt;&gt;"",$J237="")</formula>
    </cfRule>
    <cfRule type="expression" dxfId="8025" priority="2980">
      <formula>AND($H237&lt;&gt;"",$I237="",$J237="")</formula>
    </cfRule>
  </conditionalFormatting>
  <conditionalFormatting sqref="H237:H239">
    <cfRule type="expression" dxfId="8024" priority="2977">
      <formula>AND($H237&lt;&gt;"",$I237&lt;&gt;"")</formula>
    </cfRule>
  </conditionalFormatting>
  <conditionalFormatting sqref="I237:I239">
    <cfRule type="expression" dxfId="8023" priority="2976">
      <formula>AND($I237&lt;&gt;"",$J237&lt;&gt;"")</formula>
    </cfRule>
  </conditionalFormatting>
  <conditionalFormatting sqref="A238">
    <cfRule type="containsBlanks" dxfId="8022" priority="2975">
      <formula>LEN(TRIM(A238))=0</formula>
    </cfRule>
  </conditionalFormatting>
  <conditionalFormatting sqref="A237">
    <cfRule type="containsBlanks" dxfId="8021" priority="2974">
      <formula>LEN(TRIM(A237))=0</formula>
    </cfRule>
  </conditionalFormatting>
  <conditionalFormatting sqref="A239">
    <cfRule type="containsBlanks" dxfId="8020" priority="2973">
      <formula>LEN(TRIM(A239))=0</formula>
    </cfRule>
  </conditionalFormatting>
  <conditionalFormatting sqref="H254:J255">
    <cfRule type="expression" dxfId="8019" priority="2970">
      <formula>AND($H254&lt;&gt;"",$I254&lt;&gt;"",$J254&lt;&gt;"")</formula>
    </cfRule>
    <cfRule type="expression" dxfId="8018" priority="2971">
      <formula>AND($H254&lt;&gt;"",$I254&lt;&gt;"",$J254="")</formula>
    </cfRule>
    <cfRule type="expression" dxfId="8017" priority="2972">
      <formula>AND($H254&lt;&gt;"",$I254="",$J254="")</formula>
    </cfRule>
  </conditionalFormatting>
  <conditionalFormatting sqref="H254:H255">
    <cfRule type="expression" dxfId="8016" priority="2969">
      <formula>AND($H254&lt;&gt;"",$I254&lt;&gt;"")</formula>
    </cfRule>
  </conditionalFormatting>
  <conditionalFormatting sqref="I254:I255">
    <cfRule type="expression" dxfId="8015" priority="2968">
      <formula>AND($I254&lt;&gt;"",$J254&lt;&gt;"")</formula>
    </cfRule>
  </conditionalFormatting>
  <conditionalFormatting sqref="U254 X254:AI254">
    <cfRule type="expression" dxfId="8014" priority="2965">
      <formula>AND($H254&lt;&gt;"",$I254&lt;&gt;"",$J254&lt;&gt;"")</formula>
    </cfRule>
    <cfRule type="expression" dxfId="8013" priority="2966">
      <formula>AND($H254&lt;&gt;"",$I254&lt;&gt;"",$J254="")</formula>
    </cfRule>
    <cfRule type="expression" dxfId="8012" priority="2967">
      <formula>AND($H254&lt;&gt;"",$I254="",$J254="")</formula>
    </cfRule>
  </conditionalFormatting>
  <conditionalFormatting sqref="A255">
    <cfRule type="containsBlanks" dxfId="8011" priority="2964">
      <formula>LEN(TRIM(A255))=0</formula>
    </cfRule>
  </conditionalFormatting>
  <conditionalFormatting sqref="A254">
    <cfRule type="containsBlanks" dxfId="8010" priority="2963">
      <formula>LEN(TRIM(A254))=0</formula>
    </cfRule>
  </conditionalFormatting>
  <conditionalFormatting sqref="H256:J256">
    <cfRule type="expression" dxfId="8009" priority="2960">
      <formula>AND($H256&lt;&gt;"",$I256&lt;&gt;"",$J256&lt;&gt;"")</formula>
    </cfRule>
    <cfRule type="expression" dxfId="8008" priority="2961">
      <formula>AND($H256&lt;&gt;"",$I256&lt;&gt;"",$J256="")</formula>
    </cfRule>
    <cfRule type="expression" dxfId="8007" priority="2962">
      <formula>AND($H256&lt;&gt;"",$I256="",$J256="")</formula>
    </cfRule>
  </conditionalFormatting>
  <conditionalFormatting sqref="X256:Z256 U256">
    <cfRule type="expression" dxfId="8006" priority="2957">
      <formula>AND($H256&lt;&gt;"",$I256&lt;&gt;"",$J256&lt;&gt;"")</formula>
    </cfRule>
    <cfRule type="expression" dxfId="8005" priority="2958">
      <formula>AND($H256&lt;&gt;"",$I256&lt;&gt;"",$J256="")</formula>
    </cfRule>
    <cfRule type="expression" dxfId="8004" priority="2959">
      <formula>AND($H256&lt;&gt;"",$I256="",$J256="")</formula>
    </cfRule>
  </conditionalFormatting>
  <conditionalFormatting sqref="H256">
    <cfRule type="expression" dxfId="8003" priority="2956">
      <formula>AND($H256&lt;&gt;"",$I256&lt;&gt;"")</formula>
    </cfRule>
  </conditionalFormatting>
  <conditionalFormatting sqref="I256">
    <cfRule type="expression" dxfId="8002" priority="2955">
      <formula>AND($I256&lt;&gt;"",$J256&lt;&gt;"")</formula>
    </cfRule>
  </conditionalFormatting>
  <conditionalFormatting sqref="A256">
    <cfRule type="containsBlanks" dxfId="8001" priority="2954">
      <formula>LEN(TRIM(A256))=0</formula>
    </cfRule>
  </conditionalFormatting>
  <conditionalFormatting sqref="AA256:AB256">
    <cfRule type="expression" dxfId="8000" priority="2951">
      <formula>AND($H256&lt;&gt;"",$I256&lt;&gt;"",$J256&lt;&gt;"")</formula>
    </cfRule>
    <cfRule type="expression" dxfId="7999" priority="2952">
      <formula>AND($H256&lt;&gt;"",$I256&lt;&gt;"",$J256="")</formula>
    </cfRule>
    <cfRule type="expression" dxfId="7998" priority="2953">
      <formula>AND($H256&lt;&gt;"",$I256="",$J256="")</formula>
    </cfRule>
  </conditionalFormatting>
  <conditionalFormatting sqref="AC256:AD256">
    <cfRule type="expression" dxfId="7997" priority="2948">
      <formula>AND($H256&lt;&gt;"",$I256&lt;&gt;"",$J256&lt;&gt;"")</formula>
    </cfRule>
    <cfRule type="expression" dxfId="7996" priority="2949">
      <formula>AND($H256&lt;&gt;"",$I256&lt;&gt;"",$J256="")</formula>
    </cfRule>
    <cfRule type="expression" dxfId="7995" priority="2950">
      <formula>AND($H256&lt;&gt;"",$I256="",$J256="")</formula>
    </cfRule>
  </conditionalFormatting>
  <conditionalFormatting sqref="AE256:AH256">
    <cfRule type="expression" dxfId="7994" priority="2945">
      <formula>AND($H256&lt;&gt;"",$I256&lt;&gt;"",$J256&lt;&gt;"")</formula>
    </cfRule>
    <cfRule type="expression" dxfId="7993" priority="2946">
      <formula>AND($H256&lt;&gt;"",$I256&lt;&gt;"",$J256="")</formula>
    </cfRule>
    <cfRule type="expression" dxfId="7992" priority="2947">
      <formula>AND($H256&lt;&gt;"",$I256="",$J256="")</formula>
    </cfRule>
  </conditionalFormatting>
  <conditionalFormatting sqref="AI256">
    <cfRule type="expression" dxfId="7991" priority="2942">
      <formula>AND($H256&lt;&gt;"",$I256&lt;&gt;"",$J256&lt;&gt;"")</formula>
    </cfRule>
    <cfRule type="expression" dxfId="7990" priority="2943">
      <formula>AND($H256&lt;&gt;"",$I256&lt;&gt;"",$J256="")</formula>
    </cfRule>
    <cfRule type="expression" dxfId="7989" priority="2944">
      <formula>AND($H256&lt;&gt;"",$I256="",$J256="")</formula>
    </cfRule>
  </conditionalFormatting>
  <conditionalFormatting sqref="X240:AI240 U240 H240:J242">
    <cfRule type="expression" dxfId="7988" priority="2939">
      <formula>AND($H240&lt;&gt;"",$I240&lt;&gt;"",$J240&lt;&gt;"")</formula>
    </cfRule>
    <cfRule type="expression" dxfId="7987" priority="2940">
      <formula>AND($H240&lt;&gt;"",$I240&lt;&gt;"",$J240="")</formula>
    </cfRule>
    <cfRule type="expression" dxfId="7986" priority="2941">
      <formula>AND($H240&lt;&gt;"",$I240="",$J240="")</formula>
    </cfRule>
  </conditionalFormatting>
  <conditionalFormatting sqref="H240:H242">
    <cfRule type="expression" dxfId="7985" priority="2938">
      <formula>AND($H240&lt;&gt;"",$I240&lt;&gt;"")</formula>
    </cfRule>
  </conditionalFormatting>
  <conditionalFormatting sqref="I240:I242">
    <cfRule type="expression" dxfId="7984" priority="2937">
      <formula>AND($I240&lt;&gt;"",$J240&lt;&gt;"")</formula>
    </cfRule>
  </conditionalFormatting>
  <conditionalFormatting sqref="A241">
    <cfRule type="containsBlanks" dxfId="7983" priority="2936">
      <formula>LEN(TRIM(A241))=0</formula>
    </cfRule>
  </conditionalFormatting>
  <conditionalFormatting sqref="A240">
    <cfRule type="containsBlanks" dxfId="7982" priority="2935">
      <formula>LEN(TRIM(A240))=0</formula>
    </cfRule>
  </conditionalFormatting>
  <conditionalFormatting sqref="A242">
    <cfRule type="containsBlanks" dxfId="7981" priority="2934">
      <formula>LEN(TRIM(A242))=0</formula>
    </cfRule>
  </conditionalFormatting>
  <conditionalFormatting sqref="H257:J258">
    <cfRule type="expression" dxfId="7980" priority="2931">
      <formula>AND($H257&lt;&gt;"",$I257&lt;&gt;"",$J257&lt;&gt;"")</formula>
    </cfRule>
    <cfRule type="expression" dxfId="7979" priority="2932">
      <formula>AND($H257&lt;&gt;"",$I257&lt;&gt;"",$J257="")</formula>
    </cfRule>
    <cfRule type="expression" dxfId="7978" priority="2933">
      <formula>AND($H257&lt;&gt;"",$I257="",$J257="")</formula>
    </cfRule>
  </conditionalFormatting>
  <conditionalFormatting sqref="H257:H258">
    <cfRule type="expression" dxfId="7977" priority="2930">
      <formula>AND($H257&lt;&gt;"",$I257&lt;&gt;"")</formula>
    </cfRule>
  </conditionalFormatting>
  <conditionalFormatting sqref="I257:I258">
    <cfRule type="expression" dxfId="7976" priority="2929">
      <formula>AND($I257&lt;&gt;"",$J257&lt;&gt;"")</formula>
    </cfRule>
  </conditionalFormatting>
  <conditionalFormatting sqref="U257 X257:AI257">
    <cfRule type="expression" dxfId="7975" priority="2926">
      <formula>AND($H257&lt;&gt;"",$I257&lt;&gt;"",$J257&lt;&gt;"")</formula>
    </cfRule>
    <cfRule type="expression" dxfId="7974" priority="2927">
      <formula>AND($H257&lt;&gt;"",$I257&lt;&gt;"",$J257="")</formula>
    </cfRule>
    <cfRule type="expression" dxfId="7973" priority="2928">
      <formula>AND($H257&lt;&gt;"",$I257="",$J257="")</formula>
    </cfRule>
  </conditionalFormatting>
  <conditionalFormatting sqref="A258">
    <cfRule type="containsBlanks" dxfId="7972" priority="2925">
      <formula>LEN(TRIM(A258))=0</formula>
    </cfRule>
  </conditionalFormatting>
  <conditionalFormatting sqref="A257">
    <cfRule type="containsBlanks" dxfId="7971" priority="2924">
      <formula>LEN(TRIM(A257))=0</formula>
    </cfRule>
  </conditionalFormatting>
  <conditionalFormatting sqref="H259:J259">
    <cfRule type="expression" dxfId="7970" priority="2921">
      <formula>AND($H259&lt;&gt;"",$I259&lt;&gt;"",$J259&lt;&gt;"")</formula>
    </cfRule>
    <cfRule type="expression" dxfId="7969" priority="2922">
      <formula>AND($H259&lt;&gt;"",$I259&lt;&gt;"",$J259="")</formula>
    </cfRule>
    <cfRule type="expression" dxfId="7968" priority="2923">
      <formula>AND($H259&lt;&gt;"",$I259="",$J259="")</formula>
    </cfRule>
  </conditionalFormatting>
  <conditionalFormatting sqref="X259:Z259 U259">
    <cfRule type="expression" dxfId="7967" priority="2918">
      <formula>AND($H259&lt;&gt;"",$I259&lt;&gt;"",$J259&lt;&gt;"")</formula>
    </cfRule>
    <cfRule type="expression" dxfId="7966" priority="2919">
      <formula>AND($H259&lt;&gt;"",$I259&lt;&gt;"",$J259="")</formula>
    </cfRule>
    <cfRule type="expression" dxfId="7965" priority="2920">
      <formula>AND($H259&lt;&gt;"",$I259="",$J259="")</formula>
    </cfRule>
  </conditionalFormatting>
  <conditionalFormatting sqref="H259">
    <cfRule type="expression" dxfId="7964" priority="2917">
      <formula>AND($H259&lt;&gt;"",$I259&lt;&gt;"")</formula>
    </cfRule>
  </conditionalFormatting>
  <conditionalFormatting sqref="I259">
    <cfRule type="expression" dxfId="7963" priority="2916">
      <formula>AND($I259&lt;&gt;"",$J259&lt;&gt;"")</formula>
    </cfRule>
  </conditionalFormatting>
  <conditionalFormatting sqref="A259">
    <cfRule type="containsBlanks" dxfId="7962" priority="2915">
      <formula>LEN(TRIM(A259))=0</formula>
    </cfRule>
  </conditionalFormatting>
  <conditionalFormatting sqref="AA259:AB259">
    <cfRule type="expression" dxfId="7961" priority="2912">
      <formula>AND($H259&lt;&gt;"",$I259&lt;&gt;"",$J259&lt;&gt;"")</formula>
    </cfRule>
    <cfRule type="expression" dxfId="7960" priority="2913">
      <formula>AND($H259&lt;&gt;"",$I259&lt;&gt;"",$J259="")</formula>
    </cfRule>
    <cfRule type="expression" dxfId="7959" priority="2914">
      <formula>AND($H259&lt;&gt;"",$I259="",$J259="")</formula>
    </cfRule>
  </conditionalFormatting>
  <conditionalFormatting sqref="AC259:AD259">
    <cfRule type="expression" dxfId="7958" priority="2909">
      <formula>AND($H259&lt;&gt;"",$I259&lt;&gt;"",$J259&lt;&gt;"")</formula>
    </cfRule>
    <cfRule type="expression" dxfId="7957" priority="2910">
      <formula>AND($H259&lt;&gt;"",$I259&lt;&gt;"",$J259="")</formula>
    </cfRule>
    <cfRule type="expression" dxfId="7956" priority="2911">
      <formula>AND($H259&lt;&gt;"",$I259="",$J259="")</formula>
    </cfRule>
  </conditionalFormatting>
  <conditionalFormatting sqref="AE259:AH259">
    <cfRule type="expression" dxfId="7955" priority="2906">
      <formula>AND($H259&lt;&gt;"",$I259&lt;&gt;"",$J259&lt;&gt;"")</formula>
    </cfRule>
    <cfRule type="expression" dxfId="7954" priority="2907">
      <formula>AND($H259&lt;&gt;"",$I259&lt;&gt;"",$J259="")</formula>
    </cfRule>
    <cfRule type="expression" dxfId="7953" priority="2908">
      <formula>AND($H259&lt;&gt;"",$I259="",$J259="")</formula>
    </cfRule>
  </conditionalFormatting>
  <conditionalFormatting sqref="AI259">
    <cfRule type="expression" dxfId="7952" priority="2903">
      <formula>AND($H259&lt;&gt;"",$I259&lt;&gt;"",$J259&lt;&gt;"")</formula>
    </cfRule>
    <cfRule type="expression" dxfId="7951" priority="2904">
      <formula>AND($H259&lt;&gt;"",$I259&lt;&gt;"",$J259="")</formula>
    </cfRule>
    <cfRule type="expression" dxfId="7950" priority="2905">
      <formula>AND($H259&lt;&gt;"",$I259="",$J259="")</formula>
    </cfRule>
  </conditionalFormatting>
  <conditionalFormatting sqref="X243:AI243 U243 H243:J245">
    <cfRule type="expression" dxfId="7949" priority="2900">
      <formula>AND($H243&lt;&gt;"",$I243&lt;&gt;"",$J243&lt;&gt;"")</formula>
    </cfRule>
    <cfRule type="expression" dxfId="7948" priority="2901">
      <formula>AND($H243&lt;&gt;"",$I243&lt;&gt;"",$J243="")</formula>
    </cfRule>
    <cfRule type="expression" dxfId="7947" priority="2902">
      <formula>AND($H243&lt;&gt;"",$I243="",$J243="")</formula>
    </cfRule>
  </conditionalFormatting>
  <conditionalFormatting sqref="H243:H245">
    <cfRule type="expression" dxfId="7946" priority="2899">
      <formula>AND($H243&lt;&gt;"",$I243&lt;&gt;"")</formula>
    </cfRule>
  </conditionalFormatting>
  <conditionalFormatting sqref="I243:I245">
    <cfRule type="expression" dxfId="7945" priority="2898">
      <formula>AND($I243&lt;&gt;"",$J243&lt;&gt;"")</formula>
    </cfRule>
  </conditionalFormatting>
  <conditionalFormatting sqref="A244">
    <cfRule type="containsBlanks" dxfId="7944" priority="2897">
      <formula>LEN(TRIM(A244))=0</formula>
    </cfRule>
  </conditionalFormatting>
  <conditionalFormatting sqref="A243">
    <cfRule type="containsBlanks" dxfId="7943" priority="2896">
      <formula>LEN(TRIM(A243))=0</formula>
    </cfRule>
  </conditionalFormatting>
  <conditionalFormatting sqref="A245">
    <cfRule type="containsBlanks" dxfId="7942" priority="2895">
      <formula>LEN(TRIM(A245))=0</formula>
    </cfRule>
  </conditionalFormatting>
  <conditionalFormatting sqref="H260:J261">
    <cfRule type="expression" dxfId="7941" priority="2892">
      <formula>AND($H260&lt;&gt;"",$I260&lt;&gt;"",$J260&lt;&gt;"")</formula>
    </cfRule>
    <cfRule type="expression" dxfId="7940" priority="2893">
      <formula>AND($H260&lt;&gt;"",$I260&lt;&gt;"",$J260="")</formula>
    </cfRule>
    <cfRule type="expression" dxfId="7939" priority="2894">
      <formula>AND($H260&lt;&gt;"",$I260="",$J260="")</formula>
    </cfRule>
  </conditionalFormatting>
  <conditionalFormatting sqref="H260:H261">
    <cfRule type="expression" dxfId="7938" priority="2891">
      <formula>AND($H260&lt;&gt;"",$I260&lt;&gt;"")</formula>
    </cfRule>
  </conditionalFormatting>
  <conditionalFormatting sqref="I260:I261">
    <cfRule type="expression" dxfId="7937" priority="2890">
      <formula>AND($I260&lt;&gt;"",$J260&lt;&gt;"")</formula>
    </cfRule>
  </conditionalFormatting>
  <conditionalFormatting sqref="U260 X260:AI260">
    <cfRule type="expression" dxfId="7936" priority="2887">
      <formula>AND($H260&lt;&gt;"",$I260&lt;&gt;"",$J260&lt;&gt;"")</formula>
    </cfRule>
    <cfRule type="expression" dxfId="7935" priority="2888">
      <formula>AND($H260&lt;&gt;"",$I260&lt;&gt;"",$J260="")</formula>
    </cfRule>
    <cfRule type="expression" dxfId="7934" priority="2889">
      <formula>AND($H260&lt;&gt;"",$I260="",$J260="")</formula>
    </cfRule>
  </conditionalFormatting>
  <conditionalFormatting sqref="A261">
    <cfRule type="containsBlanks" dxfId="7933" priority="2886">
      <formula>LEN(TRIM(A261))=0</formula>
    </cfRule>
  </conditionalFormatting>
  <conditionalFormatting sqref="A260">
    <cfRule type="containsBlanks" dxfId="7932" priority="2885">
      <formula>LEN(TRIM(A260))=0</formula>
    </cfRule>
  </conditionalFormatting>
  <conditionalFormatting sqref="H262:J262">
    <cfRule type="expression" dxfId="7931" priority="2882">
      <formula>AND($H262&lt;&gt;"",$I262&lt;&gt;"",$J262&lt;&gt;"")</formula>
    </cfRule>
    <cfRule type="expression" dxfId="7930" priority="2883">
      <formula>AND($H262&lt;&gt;"",$I262&lt;&gt;"",$J262="")</formula>
    </cfRule>
    <cfRule type="expression" dxfId="7929" priority="2884">
      <formula>AND($H262&lt;&gt;"",$I262="",$J262="")</formula>
    </cfRule>
  </conditionalFormatting>
  <conditionalFormatting sqref="X262:Z262 U262">
    <cfRule type="expression" dxfId="7928" priority="2879">
      <formula>AND($H262&lt;&gt;"",$I262&lt;&gt;"",$J262&lt;&gt;"")</formula>
    </cfRule>
    <cfRule type="expression" dxfId="7927" priority="2880">
      <formula>AND($H262&lt;&gt;"",$I262&lt;&gt;"",$J262="")</formula>
    </cfRule>
    <cfRule type="expression" dxfId="7926" priority="2881">
      <formula>AND($H262&lt;&gt;"",$I262="",$J262="")</formula>
    </cfRule>
  </conditionalFormatting>
  <conditionalFormatting sqref="H262">
    <cfRule type="expression" dxfId="7925" priority="2878">
      <formula>AND($H262&lt;&gt;"",$I262&lt;&gt;"")</formula>
    </cfRule>
  </conditionalFormatting>
  <conditionalFormatting sqref="I262">
    <cfRule type="expression" dxfId="7924" priority="2877">
      <formula>AND($I262&lt;&gt;"",$J262&lt;&gt;"")</formula>
    </cfRule>
  </conditionalFormatting>
  <conditionalFormatting sqref="A262">
    <cfRule type="containsBlanks" dxfId="7923" priority="2876">
      <formula>LEN(TRIM(A262))=0</formula>
    </cfRule>
  </conditionalFormatting>
  <conditionalFormatting sqref="AA262:AB262">
    <cfRule type="expression" dxfId="7922" priority="2873">
      <formula>AND($H262&lt;&gt;"",$I262&lt;&gt;"",$J262&lt;&gt;"")</formula>
    </cfRule>
    <cfRule type="expression" dxfId="7921" priority="2874">
      <formula>AND($H262&lt;&gt;"",$I262&lt;&gt;"",$J262="")</formula>
    </cfRule>
    <cfRule type="expression" dxfId="7920" priority="2875">
      <formula>AND($H262&lt;&gt;"",$I262="",$J262="")</formula>
    </cfRule>
  </conditionalFormatting>
  <conditionalFormatting sqref="AC262:AD262">
    <cfRule type="expression" dxfId="7919" priority="2870">
      <formula>AND($H262&lt;&gt;"",$I262&lt;&gt;"",$J262&lt;&gt;"")</formula>
    </cfRule>
    <cfRule type="expression" dxfId="7918" priority="2871">
      <formula>AND($H262&lt;&gt;"",$I262&lt;&gt;"",$J262="")</formula>
    </cfRule>
    <cfRule type="expression" dxfId="7917" priority="2872">
      <formula>AND($H262&lt;&gt;"",$I262="",$J262="")</formula>
    </cfRule>
  </conditionalFormatting>
  <conditionalFormatting sqref="AE262:AH262">
    <cfRule type="expression" dxfId="7916" priority="2867">
      <formula>AND($H262&lt;&gt;"",$I262&lt;&gt;"",$J262&lt;&gt;"")</formula>
    </cfRule>
    <cfRule type="expression" dxfId="7915" priority="2868">
      <formula>AND($H262&lt;&gt;"",$I262&lt;&gt;"",$J262="")</formula>
    </cfRule>
    <cfRule type="expression" dxfId="7914" priority="2869">
      <formula>AND($H262&lt;&gt;"",$I262="",$J262="")</formula>
    </cfRule>
  </conditionalFormatting>
  <conditionalFormatting sqref="AI262">
    <cfRule type="expression" dxfId="7913" priority="2864">
      <formula>AND($H262&lt;&gt;"",$I262&lt;&gt;"",$J262&lt;&gt;"")</formula>
    </cfRule>
    <cfRule type="expression" dxfId="7912" priority="2865">
      <formula>AND($H262&lt;&gt;"",$I262&lt;&gt;"",$J262="")</formula>
    </cfRule>
    <cfRule type="expression" dxfId="7911" priority="2866">
      <formula>AND($H262&lt;&gt;"",$I262="",$J262="")</formula>
    </cfRule>
  </conditionalFormatting>
  <conditionalFormatting sqref="X246:AI246 U246 H246:J248">
    <cfRule type="expression" dxfId="7910" priority="2861">
      <formula>AND($H246&lt;&gt;"",$I246&lt;&gt;"",$J246&lt;&gt;"")</formula>
    </cfRule>
    <cfRule type="expression" dxfId="7909" priority="2862">
      <formula>AND($H246&lt;&gt;"",$I246&lt;&gt;"",$J246="")</formula>
    </cfRule>
    <cfRule type="expression" dxfId="7908" priority="2863">
      <formula>AND($H246&lt;&gt;"",$I246="",$J246="")</formula>
    </cfRule>
  </conditionalFormatting>
  <conditionalFormatting sqref="H246:H248">
    <cfRule type="expression" dxfId="7907" priority="2860">
      <formula>AND($H246&lt;&gt;"",$I246&lt;&gt;"")</formula>
    </cfRule>
  </conditionalFormatting>
  <conditionalFormatting sqref="I246:I248">
    <cfRule type="expression" dxfId="7906" priority="2859">
      <formula>AND($I246&lt;&gt;"",$J246&lt;&gt;"")</formula>
    </cfRule>
  </conditionalFormatting>
  <conditionalFormatting sqref="A247">
    <cfRule type="containsBlanks" dxfId="7905" priority="2858">
      <formula>LEN(TRIM(A247))=0</formula>
    </cfRule>
  </conditionalFormatting>
  <conditionalFormatting sqref="A246">
    <cfRule type="containsBlanks" dxfId="7904" priority="2857">
      <formula>LEN(TRIM(A246))=0</formula>
    </cfRule>
  </conditionalFormatting>
  <conditionalFormatting sqref="A248">
    <cfRule type="containsBlanks" dxfId="7903" priority="2856">
      <formula>LEN(TRIM(A248))=0</formula>
    </cfRule>
  </conditionalFormatting>
  <conditionalFormatting sqref="H263:J264">
    <cfRule type="expression" dxfId="7902" priority="2853">
      <formula>AND($H263&lt;&gt;"",$I263&lt;&gt;"",$J263&lt;&gt;"")</formula>
    </cfRule>
    <cfRule type="expression" dxfId="7901" priority="2854">
      <formula>AND($H263&lt;&gt;"",$I263&lt;&gt;"",$J263="")</formula>
    </cfRule>
    <cfRule type="expression" dxfId="7900" priority="2855">
      <formula>AND($H263&lt;&gt;"",$I263="",$J263="")</formula>
    </cfRule>
  </conditionalFormatting>
  <conditionalFormatting sqref="H263:H264">
    <cfRule type="expression" dxfId="7899" priority="2852">
      <formula>AND($H263&lt;&gt;"",$I263&lt;&gt;"")</formula>
    </cfRule>
  </conditionalFormatting>
  <conditionalFormatting sqref="I263:I264">
    <cfRule type="expression" dxfId="7898" priority="2851">
      <formula>AND($I263&lt;&gt;"",$J263&lt;&gt;"")</formula>
    </cfRule>
  </conditionalFormatting>
  <conditionalFormatting sqref="U263 X263:AI263">
    <cfRule type="expression" dxfId="7897" priority="2848">
      <formula>AND($H263&lt;&gt;"",$I263&lt;&gt;"",$J263&lt;&gt;"")</formula>
    </cfRule>
    <cfRule type="expression" dxfId="7896" priority="2849">
      <formula>AND($H263&lt;&gt;"",$I263&lt;&gt;"",$J263="")</formula>
    </cfRule>
    <cfRule type="expression" dxfId="7895" priority="2850">
      <formula>AND($H263&lt;&gt;"",$I263="",$J263="")</formula>
    </cfRule>
  </conditionalFormatting>
  <conditionalFormatting sqref="A264">
    <cfRule type="containsBlanks" dxfId="7894" priority="2847">
      <formula>LEN(TRIM(A264))=0</formula>
    </cfRule>
  </conditionalFormatting>
  <conditionalFormatting sqref="A263">
    <cfRule type="containsBlanks" dxfId="7893" priority="2846">
      <formula>LEN(TRIM(A263))=0</formula>
    </cfRule>
  </conditionalFormatting>
  <conditionalFormatting sqref="H265:J265">
    <cfRule type="expression" dxfId="7892" priority="2843">
      <formula>AND($H265&lt;&gt;"",$I265&lt;&gt;"",$J265&lt;&gt;"")</formula>
    </cfRule>
    <cfRule type="expression" dxfId="7891" priority="2844">
      <formula>AND($H265&lt;&gt;"",$I265&lt;&gt;"",$J265="")</formula>
    </cfRule>
    <cfRule type="expression" dxfId="7890" priority="2845">
      <formula>AND($H265&lt;&gt;"",$I265="",$J265="")</formula>
    </cfRule>
  </conditionalFormatting>
  <conditionalFormatting sqref="X265:Z265 U265">
    <cfRule type="expression" dxfId="7889" priority="2840">
      <formula>AND($H265&lt;&gt;"",$I265&lt;&gt;"",$J265&lt;&gt;"")</formula>
    </cfRule>
    <cfRule type="expression" dxfId="7888" priority="2841">
      <formula>AND($H265&lt;&gt;"",$I265&lt;&gt;"",$J265="")</formula>
    </cfRule>
    <cfRule type="expression" dxfId="7887" priority="2842">
      <formula>AND($H265&lt;&gt;"",$I265="",$J265="")</formula>
    </cfRule>
  </conditionalFormatting>
  <conditionalFormatting sqref="H265">
    <cfRule type="expression" dxfId="7886" priority="2839">
      <formula>AND($H265&lt;&gt;"",$I265&lt;&gt;"")</formula>
    </cfRule>
  </conditionalFormatting>
  <conditionalFormatting sqref="I265">
    <cfRule type="expression" dxfId="7885" priority="2838">
      <formula>AND($I265&lt;&gt;"",$J265&lt;&gt;"")</formula>
    </cfRule>
  </conditionalFormatting>
  <conditionalFormatting sqref="A265">
    <cfRule type="containsBlanks" dxfId="7884" priority="2837">
      <formula>LEN(TRIM(A265))=0</formula>
    </cfRule>
  </conditionalFormatting>
  <conditionalFormatting sqref="AA265:AB265">
    <cfRule type="expression" dxfId="7883" priority="2834">
      <formula>AND($H265&lt;&gt;"",$I265&lt;&gt;"",$J265&lt;&gt;"")</formula>
    </cfRule>
    <cfRule type="expression" dxfId="7882" priority="2835">
      <formula>AND($H265&lt;&gt;"",$I265&lt;&gt;"",$J265="")</formula>
    </cfRule>
    <cfRule type="expression" dxfId="7881" priority="2836">
      <formula>AND($H265&lt;&gt;"",$I265="",$J265="")</formula>
    </cfRule>
  </conditionalFormatting>
  <conditionalFormatting sqref="AC265:AD265">
    <cfRule type="expression" dxfId="7880" priority="2831">
      <formula>AND($H265&lt;&gt;"",$I265&lt;&gt;"",$J265&lt;&gt;"")</formula>
    </cfRule>
    <cfRule type="expression" dxfId="7879" priority="2832">
      <formula>AND($H265&lt;&gt;"",$I265&lt;&gt;"",$J265="")</formula>
    </cfRule>
    <cfRule type="expression" dxfId="7878" priority="2833">
      <formula>AND($H265&lt;&gt;"",$I265="",$J265="")</formula>
    </cfRule>
  </conditionalFormatting>
  <conditionalFormatting sqref="AE265:AH265">
    <cfRule type="expression" dxfId="7877" priority="2828">
      <formula>AND($H265&lt;&gt;"",$I265&lt;&gt;"",$J265&lt;&gt;"")</formula>
    </cfRule>
    <cfRule type="expression" dxfId="7876" priority="2829">
      <formula>AND($H265&lt;&gt;"",$I265&lt;&gt;"",$J265="")</formula>
    </cfRule>
    <cfRule type="expression" dxfId="7875" priority="2830">
      <formula>AND($H265&lt;&gt;"",$I265="",$J265="")</formula>
    </cfRule>
  </conditionalFormatting>
  <conditionalFormatting sqref="AI265">
    <cfRule type="expression" dxfId="7874" priority="2825">
      <formula>AND($H265&lt;&gt;"",$I265&lt;&gt;"",$J265&lt;&gt;"")</formula>
    </cfRule>
    <cfRule type="expression" dxfId="7873" priority="2826">
      <formula>AND($H265&lt;&gt;"",$I265&lt;&gt;"",$J265="")</formula>
    </cfRule>
    <cfRule type="expression" dxfId="7872" priority="2827">
      <formula>AND($H265&lt;&gt;"",$I265="",$J265="")</formula>
    </cfRule>
  </conditionalFormatting>
  <conditionalFormatting sqref="H267:J267">
    <cfRule type="expression" dxfId="7871" priority="2822">
      <formula>AND($H267&lt;&gt;"",$I267&lt;&gt;"",$J267&lt;&gt;"")</formula>
    </cfRule>
    <cfRule type="expression" dxfId="7870" priority="2823">
      <formula>AND($H267&lt;&gt;"",$I267&lt;&gt;"",$J267="")</formula>
    </cfRule>
    <cfRule type="expression" dxfId="7869" priority="2824">
      <formula>AND($H267&lt;&gt;"",$I267="",$J267="")</formula>
    </cfRule>
  </conditionalFormatting>
  <conditionalFormatting sqref="X267:Z267 U267">
    <cfRule type="expression" dxfId="7868" priority="2819">
      <formula>AND($H267&lt;&gt;"",$I267&lt;&gt;"",$J267&lt;&gt;"")</formula>
    </cfRule>
    <cfRule type="expression" dxfId="7867" priority="2820">
      <formula>AND($H267&lt;&gt;"",$I267&lt;&gt;"",$J267="")</formula>
    </cfRule>
    <cfRule type="expression" dxfId="7866" priority="2821">
      <formula>AND($H267&lt;&gt;"",$I267="",$J267="")</formula>
    </cfRule>
  </conditionalFormatting>
  <conditionalFormatting sqref="H267">
    <cfRule type="expression" dxfId="7865" priority="2818">
      <formula>AND($H267&lt;&gt;"",$I267&lt;&gt;"")</formula>
    </cfRule>
  </conditionalFormatting>
  <conditionalFormatting sqref="I267">
    <cfRule type="expression" dxfId="7864" priority="2817">
      <formula>AND($I267&lt;&gt;"",$J267&lt;&gt;"")</formula>
    </cfRule>
  </conditionalFormatting>
  <conditionalFormatting sqref="A267">
    <cfRule type="containsBlanks" dxfId="7863" priority="2816">
      <formula>LEN(TRIM(A267))=0</formula>
    </cfRule>
  </conditionalFormatting>
  <conditionalFormatting sqref="AA267:AB267">
    <cfRule type="expression" dxfId="7862" priority="2813">
      <formula>AND($H267&lt;&gt;"",$I267&lt;&gt;"",$J267&lt;&gt;"")</formula>
    </cfRule>
    <cfRule type="expression" dxfId="7861" priority="2814">
      <formula>AND($H267&lt;&gt;"",$I267&lt;&gt;"",$J267="")</formula>
    </cfRule>
    <cfRule type="expression" dxfId="7860" priority="2815">
      <formula>AND($H267&lt;&gt;"",$I267="",$J267="")</formula>
    </cfRule>
  </conditionalFormatting>
  <conditionalFormatting sqref="AC267:AD267">
    <cfRule type="expression" dxfId="7859" priority="2810">
      <formula>AND($H267&lt;&gt;"",$I267&lt;&gt;"",$J267&lt;&gt;"")</formula>
    </cfRule>
    <cfRule type="expression" dxfId="7858" priority="2811">
      <formula>AND($H267&lt;&gt;"",$I267&lt;&gt;"",$J267="")</formula>
    </cfRule>
    <cfRule type="expression" dxfId="7857" priority="2812">
      <formula>AND($H267&lt;&gt;"",$I267="",$J267="")</formula>
    </cfRule>
  </conditionalFormatting>
  <conditionalFormatting sqref="AE267:AH267">
    <cfRule type="expression" dxfId="7856" priority="2807">
      <formula>AND($H267&lt;&gt;"",$I267&lt;&gt;"",$J267&lt;&gt;"")</formula>
    </cfRule>
    <cfRule type="expression" dxfId="7855" priority="2808">
      <formula>AND($H267&lt;&gt;"",$I267&lt;&gt;"",$J267="")</formula>
    </cfRule>
    <cfRule type="expression" dxfId="7854" priority="2809">
      <formula>AND($H267&lt;&gt;"",$I267="",$J267="")</formula>
    </cfRule>
  </conditionalFormatting>
  <conditionalFormatting sqref="AI267">
    <cfRule type="expression" dxfId="7853" priority="2804">
      <formula>AND($H267&lt;&gt;"",$I267&lt;&gt;"",$J267&lt;&gt;"")</formula>
    </cfRule>
    <cfRule type="expression" dxfId="7852" priority="2805">
      <formula>AND($H267&lt;&gt;"",$I267&lt;&gt;"",$J267="")</formula>
    </cfRule>
    <cfRule type="expression" dxfId="7851" priority="2806">
      <formula>AND($H267&lt;&gt;"",$I267="",$J267="")</formula>
    </cfRule>
  </conditionalFormatting>
  <conditionalFormatting sqref="H250:J250">
    <cfRule type="expression" dxfId="7850" priority="2801">
      <formula>AND($H250&lt;&gt;"",$I250&lt;&gt;"",$J250&lt;&gt;"")</formula>
    </cfRule>
    <cfRule type="expression" dxfId="7849" priority="2802">
      <formula>AND($H250&lt;&gt;"",$I250&lt;&gt;"",$J250="")</formula>
    </cfRule>
    <cfRule type="expression" dxfId="7848" priority="2803">
      <formula>AND($H250&lt;&gt;"",$I250="",$J250="")</formula>
    </cfRule>
  </conditionalFormatting>
  <conditionalFormatting sqref="X250:Z250 U250">
    <cfRule type="expression" dxfId="7847" priority="2798">
      <formula>AND($H250&lt;&gt;"",$I250&lt;&gt;"",$J250&lt;&gt;"")</formula>
    </cfRule>
    <cfRule type="expression" dxfId="7846" priority="2799">
      <formula>AND($H250&lt;&gt;"",$I250&lt;&gt;"",$J250="")</formula>
    </cfRule>
    <cfRule type="expression" dxfId="7845" priority="2800">
      <formula>AND($H250&lt;&gt;"",$I250="",$J250="")</formula>
    </cfRule>
  </conditionalFormatting>
  <conditionalFormatting sqref="H250">
    <cfRule type="expression" dxfId="7844" priority="2797">
      <formula>AND($H250&lt;&gt;"",$I250&lt;&gt;"")</formula>
    </cfRule>
  </conditionalFormatting>
  <conditionalFormatting sqref="I250">
    <cfRule type="expression" dxfId="7843" priority="2796">
      <formula>AND($I250&lt;&gt;"",$J250&lt;&gt;"")</formula>
    </cfRule>
  </conditionalFormatting>
  <conditionalFormatting sqref="A250">
    <cfRule type="containsBlanks" dxfId="7842" priority="2795">
      <formula>LEN(TRIM(A250))=0</formula>
    </cfRule>
  </conditionalFormatting>
  <conditionalFormatting sqref="AA250:AB250">
    <cfRule type="expression" dxfId="7841" priority="2792">
      <formula>AND($H250&lt;&gt;"",$I250&lt;&gt;"",$J250&lt;&gt;"")</formula>
    </cfRule>
    <cfRule type="expression" dxfId="7840" priority="2793">
      <formula>AND($H250&lt;&gt;"",$I250&lt;&gt;"",$J250="")</formula>
    </cfRule>
    <cfRule type="expression" dxfId="7839" priority="2794">
      <formula>AND($H250&lt;&gt;"",$I250="",$J250="")</formula>
    </cfRule>
  </conditionalFormatting>
  <conditionalFormatting sqref="AC250:AD250">
    <cfRule type="expression" dxfId="7838" priority="2789">
      <formula>AND($H250&lt;&gt;"",$I250&lt;&gt;"",$J250&lt;&gt;"")</formula>
    </cfRule>
    <cfRule type="expression" dxfId="7837" priority="2790">
      <formula>AND($H250&lt;&gt;"",$I250&lt;&gt;"",$J250="")</formula>
    </cfRule>
    <cfRule type="expression" dxfId="7836" priority="2791">
      <formula>AND($H250&lt;&gt;"",$I250="",$J250="")</formula>
    </cfRule>
  </conditionalFormatting>
  <conditionalFormatting sqref="AE250:AH250">
    <cfRule type="expression" dxfId="7835" priority="2786">
      <formula>AND($H250&lt;&gt;"",$I250&lt;&gt;"",$J250&lt;&gt;"")</formula>
    </cfRule>
    <cfRule type="expression" dxfId="7834" priority="2787">
      <formula>AND($H250&lt;&gt;"",$I250&lt;&gt;"",$J250="")</formula>
    </cfRule>
    <cfRule type="expression" dxfId="7833" priority="2788">
      <formula>AND($H250&lt;&gt;"",$I250="",$J250="")</formula>
    </cfRule>
  </conditionalFormatting>
  <conditionalFormatting sqref="AI250">
    <cfRule type="expression" dxfId="7832" priority="2783">
      <formula>AND($H250&lt;&gt;"",$I250&lt;&gt;"",$J250&lt;&gt;"")</formula>
    </cfRule>
    <cfRule type="expression" dxfId="7831" priority="2784">
      <formula>AND($H250&lt;&gt;"",$I250&lt;&gt;"",$J250="")</formula>
    </cfRule>
    <cfRule type="expression" dxfId="7830" priority="2785">
      <formula>AND($H250&lt;&gt;"",$I250="",$J250="")</formula>
    </cfRule>
  </conditionalFormatting>
  <conditionalFormatting sqref="H291:J293">
    <cfRule type="expression" dxfId="7829" priority="2759">
      <formula>AND($H291&lt;&gt;"",$I291&lt;&gt;"",$J291&lt;&gt;"")</formula>
    </cfRule>
    <cfRule type="expression" dxfId="7828" priority="2760">
      <formula>AND($H291&lt;&gt;"",$I291&lt;&gt;"",$J291="")</formula>
    </cfRule>
    <cfRule type="expression" dxfId="7827" priority="2761">
      <formula>AND($H291&lt;&gt;"",$I291="",$J291="")</formula>
    </cfRule>
  </conditionalFormatting>
  <conditionalFormatting sqref="X291:Z291 X293:Z293 X292:AG292 U291:U293">
    <cfRule type="expression" dxfId="7826" priority="2756">
      <formula>AND($H291&lt;&gt;"",$I291&lt;&gt;"",$J291&lt;&gt;"")</formula>
    </cfRule>
    <cfRule type="expression" dxfId="7825" priority="2757">
      <formula>AND($H291&lt;&gt;"",$I291&lt;&gt;"",$J291="")</formula>
    </cfRule>
    <cfRule type="expression" dxfId="7824" priority="2758">
      <formula>AND($H291&lt;&gt;"",$I291="",$J291="")</formula>
    </cfRule>
  </conditionalFormatting>
  <conditionalFormatting sqref="H291:H293">
    <cfRule type="expression" dxfId="7823" priority="2755">
      <formula>AND($H291&lt;&gt;"",$I291&lt;&gt;"")</formula>
    </cfRule>
  </conditionalFormatting>
  <conditionalFormatting sqref="I291:I293">
    <cfRule type="expression" dxfId="7822" priority="2754">
      <formula>AND($I291&lt;&gt;"",$J291&lt;&gt;"")</formula>
    </cfRule>
  </conditionalFormatting>
  <conditionalFormatting sqref="A291:A293">
    <cfRule type="containsBlanks" dxfId="7821" priority="2753">
      <formula>LEN(TRIM(A291))=0</formula>
    </cfRule>
  </conditionalFormatting>
  <conditionalFormatting sqref="AA291:AB291 AA293:AB293">
    <cfRule type="expression" dxfId="7820" priority="2750">
      <formula>AND($H291&lt;&gt;"",$I291&lt;&gt;"",$J291&lt;&gt;"")</formula>
    </cfRule>
    <cfRule type="expression" dxfId="7819" priority="2751">
      <formula>AND($H291&lt;&gt;"",$I291&lt;&gt;"",$J291="")</formula>
    </cfRule>
    <cfRule type="expression" dxfId="7818" priority="2752">
      <formula>AND($H291&lt;&gt;"",$I291="",$J291="")</formula>
    </cfRule>
  </conditionalFormatting>
  <conditionalFormatting sqref="AC291:AD291 AC293:AD293">
    <cfRule type="expression" dxfId="7817" priority="2747">
      <formula>AND($H291&lt;&gt;"",$I291&lt;&gt;"",$J291&lt;&gt;"")</formula>
    </cfRule>
    <cfRule type="expression" dxfId="7816" priority="2748">
      <formula>AND($H291&lt;&gt;"",$I291&lt;&gt;"",$J291="")</formula>
    </cfRule>
    <cfRule type="expression" dxfId="7815" priority="2749">
      <formula>AND($H291&lt;&gt;"",$I291="",$J291="")</formula>
    </cfRule>
  </conditionalFormatting>
  <conditionalFormatting sqref="AE291:AH291 AE293:AH293 AH292">
    <cfRule type="expression" dxfId="7814" priority="2744">
      <formula>AND($H291&lt;&gt;"",$I291&lt;&gt;"",$J291&lt;&gt;"")</formula>
    </cfRule>
    <cfRule type="expression" dxfId="7813" priority="2745">
      <formula>AND($H291&lt;&gt;"",$I291&lt;&gt;"",$J291="")</formula>
    </cfRule>
    <cfRule type="expression" dxfId="7812" priority="2746">
      <formula>AND($H291&lt;&gt;"",$I291="",$J291="")</formula>
    </cfRule>
  </conditionalFormatting>
  <conditionalFormatting sqref="AI291:AI293">
    <cfRule type="expression" dxfId="7811" priority="2741">
      <formula>AND($H291&lt;&gt;"",$I291&lt;&gt;"",$J291&lt;&gt;"")</formula>
    </cfRule>
    <cfRule type="expression" dxfId="7810" priority="2742">
      <formula>AND($H291&lt;&gt;"",$I291&lt;&gt;"",$J291="")</formula>
    </cfRule>
    <cfRule type="expression" dxfId="7809" priority="2743">
      <formula>AND($H291&lt;&gt;"",$I291="",$J291="")</formula>
    </cfRule>
  </conditionalFormatting>
  <conditionalFormatting sqref="H298:J298">
    <cfRule type="expression" dxfId="7808" priority="2675">
      <formula>AND($H298&lt;&gt;"",$I298&lt;&gt;"",$J298&lt;&gt;"")</formula>
    </cfRule>
    <cfRule type="expression" dxfId="7807" priority="2676">
      <formula>AND($H298&lt;&gt;"",$I298&lt;&gt;"",$J298="")</formula>
    </cfRule>
    <cfRule type="expression" dxfId="7806" priority="2677">
      <formula>AND($H298&lt;&gt;"",$I298="",$J298="")</formula>
    </cfRule>
  </conditionalFormatting>
  <conditionalFormatting sqref="X298:Z298 U298">
    <cfRule type="expression" dxfId="7805" priority="2672">
      <formula>AND($H298&lt;&gt;"",$I298&lt;&gt;"",$J298&lt;&gt;"")</formula>
    </cfRule>
    <cfRule type="expression" dxfId="7804" priority="2673">
      <formula>AND($H298&lt;&gt;"",$I298&lt;&gt;"",$J298="")</formula>
    </cfRule>
    <cfRule type="expression" dxfId="7803" priority="2674">
      <formula>AND($H298&lt;&gt;"",$I298="",$J298="")</formula>
    </cfRule>
  </conditionalFormatting>
  <conditionalFormatting sqref="H298">
    <cfRule type="expression" dxfId="7802" priority="2671">
      <formula>AND($H298&lt;&gt;"",$I298&lt;&gt;"")</formula>
    </cfRule>
  </conditionalFormatting>
  <conditionalFormatting sqref="I298">
    <cfRule type="expression" dxfId="7801" priority="2670">
      <formula>AND($I298&lt;&gt;"",$J298&lt;&gt;"")</formula>
    </cfRule>
  </conditionalFormatting>
  <conditionalFormatting sqref="A298">
    <cfRule type="containsBlanks" dxfId="7800" priority="2669">
      <formula>LEN(TRIM(A298))=0</formula>
    </cfRule>
  </conditionalFormatting>
  <conditionalFormatting sqref="AA298:AB298">
    <cfRule type="expression" dxfId="7799" priority="2666">
      <formula>AND($H298&lt;&gt;"",$I298&lt;&gt;"",$J298&lt;&gt;"")</formula>
    </cfRule>
    <cfRule type="expression" dxfId="7798" priority="2667">
      <formula>AND($H298&lt;&gt;"",$I298&lt;&gt;"",$J298="")</formula>
    </cfRule>
    <cfRule type="expression" dxfId="7797" priority="2668">
      <formula>AND($H298&lt;&gt;"",$I298="",$J298="")</formula>
    </cfRule>
  </conditionalFormatting>
  <conditionalFormatting sqref="AC298:AD298">
    <cfRule type="expression" dxfId="7796" priority="2663">
      <formula>AND($H298&lt;&gt;"",$I298&lt;&gt;"",$J298&lt;&gt;"")</formula>
    </cfRule>
    <cfRule type="expression" dxfId="7795" priority="2664">
      <formula>AND($H298&lt;&gt;"",$I298&lt;&gt;"",$J298="")</formula>
    </cfRule>
    <cfRule type="expression" dxfId="7794" priority="2665">
      <formula>AND($H298&lt;&gt;"",$I298="",$J298="")</formula>
    </cfRule>
  </conditionalFormatting>
  <conditionalFormatting sqref="AE298:AH298">
    <cfRule type="expression" dxfId="7793" priority="2660">
      <formula>AND($H298&lt;&gt;"",$I298&lt;&gt;"",$J298&lt;&gt;"")</formula>
    </cfRule>
    <cfRule type="expression" dxfId="7792" priority="2661">
      <formula>AND($H298&lt;&gt;"",$I298&lt;&gt;"",$J298="")</formula>
    </cfRule>
    <cfRule type="expression" dxfId="7791" priority="2662">
      <formula>AND($H298&lt;&gt;"",$I298="",$J298="")</formula>
    </cfRule>
  </conditionalFormatting>
  <conditionalFormatting sqref="AI298">
    <cfRule type="expression" dxfId="7790" priority="2657">
      <formula>AND($H298&lt;&gt;"",$I298&lt;&gt;"",$J298&lt;&gt;"")</formula>
    </cfRule>
    <cfRule type="expression" dxfId="7789" priority="2658">
      <formula>AND($H298&lt;&gt;"",$I298&lt;&gt;"",$J298="")</formula>
    </cfRule>
    <cfRule type="expression" dxfId="7788" priority="2659">
      <formula>AND($H298&lt;&gt;"",$I298="",$J298="")</formula>
    </cfRule>
  </conditionalFormatting>
  <conditionalFormatting sqref="H294:J297">
    <cfRule type="expression" dxfId="7787" priority="2738">
      <formula>AND($H294&lt;&gt;"",$I294&lt;&gt;"",$J294&lt;&gt;"")</formula>
    </cfRule>
    <cfRule type="expression" dxfId="7786" priority="2739">
      <formula>AND($H294&lt;&gt;"",$I294&lt;&gt;"",$J294="")</formula>
    </cfRule>
    <cfRule type="expression" dxfId="7785" priority="2740">
      <formula>AND($H294&lt;&gt;"",$I294="",$J294="")</formula>
    </cfRule>
  </conditionalFormatting>
  <conditionalFormatting sqref="X294:Z297 U294:U297">
    <cfRule type="expression" dxfId="7784" priority="2735">
      <formula>AND($H294&lt;&gt;"",$I294&lt;&gt;"",$J294&lt;&gt;"")</formula>
    </cfRule>
    <cfRule type="expression" dxfId="7783" priority="2736">
      <formula>AND($H294&lt;&gt;"",$I294&lt;&gt;"",$J294="")</formula>
    </cfRule>
    <cfRule type="expression" dxfId="7782" priority="2737">
      <formula>AND($H294&lt;&gt;"",$I294="",$J294="")</formula>
    </cfRule>
  </conditionalFormatting>
  <conditionalFormatting sqref="H294:H297">
    <cfRule type="expression" dxfId="7781" priority="2734">
      <formula>AND($H294&lt;&gt;"",$I294&lt;&gt;"")</formula>
    </cfRule>
  </conditionalFormatting>
  <conditionalFormatting sqref="I294:I297">
    <cfRule type="expression" dxfId="7780" priority="2733">
      <formula>AND($I294&lt;&gt;"",$J294&lt;&gt;"")</formula>
    </cfRule>
  </conditionalFormatting>
  <conditionalFormatting sqref="A294:A297">
    <cfRule type="containsBlanks" dxfId="7779" priority="2732">
      <formula>LEN(TRIM(A294))=0</formula>
    </cfRule>
  </conditionalFormatting>
  <conditionalFormatting sqref="AA294:AB297">
    <cfRule type="expression" dxfId="7778" priority="2729">
      <formula>AND($H294&lt;&gt;"",$I294&lt;&gt;"",$J294&lt;&gt;"")</formula>
    </cfRule>
    <cfRule type="expression" dxfId="7777" priority="2730">
      <formula>AND($H294&lt;&gt;"",$I294&lt;&gt;"",$J294="")</formula>
    </cfRule>
    <cfRule type="expression" dxfId="7776" priority="2731">
      <formula>AND($H294&lt;&gt;"",$I294="",$J294="")</formula>
    </cfRule>
  </conditionalFormatting>
  <conditionalFormatting sqref="AC294:AD297">
    <cfRule type="expression" dxfId="7775" priority="2726">
      <formula>AND($H294&lt;&gt;"",$I294&lt;&gt;"",$J294&lt;&gt;"")</formula>
    </cfRule>
    <cfRule type="expression" dxfId="7774" priority="2727">
      <formula>AND($H294&lt;&gt;"",$I294&lt;&gt;"",$J294="")</formula>
    </cfRule>
    <cfRule type="expression" dxfId="7773" priority="2728">
      <formula>AND($H294&lt;&gt;"",$I294="",$J294="")</formula>
    </cfRule>
  </conditionalFormatting>
  <conditionalFormatting sqref="AE294:AH297">
    <cfRule type="expression" dxfId="7772" priority="2723">
      <formula>AND($H294&lt;&gt;"",$I294&lt;&gt;"",$J294&lt;&gt;"")</formula>
    </cfRule>
    <cfRule type="expression" dxfId="7771" priority="2724">
      <formula>AND($H294&lt;&gt;"",$I294&lt;&gt;"",$J294="")</formula>
    </cfRule>
    <cfRule type="expression" dxfId="7770" priority="2725">
      <formula>AND($H294&lt;&gt;"",$I294="",$J294="")</formula>
    </cfRule>
  </conditionalFormatting>
  <conditionalFormatting sqref="AI294:AI297">
    <cfRule type="expression" dxfId="7769" priority="2720">
      <formula>AND($H294&lt;&gt;"",$I294&lt;&gt;"",$J294&lt;&gt;"")</formula>
    </cfRule>
    <cfRule type="expression" dxfId="7768" priority="2721">
      <formula>AND($H294&lt;&gt;"",$I294&lt;&gt;"",$J294="")</formula>
    </cfRule>
    <cfRule type="expression" dxfId="7767" priority="2722">
      <formula>AND($H294&lt;&gt;"",$I294="",$J294="")</formula>
    </cfRule>
  </conditionalFormatting>
  <conditionalFormatting sqref="H289:J289">
    <cfRule type="expression" dxfId="7766" priority="2717">
      <formula>AND($H289&lt;&gt;"",$I289&lt;&gt;"",$J289&lt;&gt;"")</formula>
    </cfRule>
    <cfRule type="expression" dxfId="7765" priority="2718">
      <formula>AND($H289&lt;&gt;"",$I289&lt;&gt;"",$J289="")</formula>
    </cfRule>
    <cfRule type="expression" dxfId="7764" priority="2719">
      <formula>AND($H289&lt;&gt;"",$I289="",$J289="")</formula>
    </cfRule>
  </conditionalFormatting>
  <conditionalFormatting sqref="X289:Z289 U289">
    <cfRule type="expression" dxfId="7763" priority="2714">
      <formula>AND($H289&lt;&gt;"",$I289&lt;&gt;"",$J289&lt;&gt;"")</formula>
    </cfRule>
    <cfRule type="expression" dxfId="7762" priority="2715">
      <formula>AND($H289&lt;&gt;"",$I289&lt;&gt;"",$J289="")</formula>
    </cfRule>
    <cfRule type="expression" dxfId="7761" priority="2716">
      <formula>AND($H289&lt;&gt;"",$I289="",$J289="")</formula>
    </cfRule>
  </conditionalFormatting>
  <conditionalFormatting sqref="H289">
    <cfRule type="expression" dxfId="7760" priority="2713">
      <formula>AND($H289&lt;&gt;"",$I289&lt;&gt;"")</formula>
    </cfRule>
  </conditionalFormatting>
  <conditionalFormatting sqref="I289">
    <cfRule type="expression" dxfId="7759" priority="2712">
      <formula>AND($I289&lt;&gt;"",$J289&lt;&gt;"")</formula>
    </cfRule>
  </conditionalFormatting>
  <conditionalFormatting sqref="A289">
    <cfRule type="containsBlanks" dxfId="7758" priority="2711">
      <formula>LEN(TRIM(A289))=0</formula>
    </cfRule>
  </conditionalFormatting>
  <conditionalFormatting sqref="AA289:AB289">
    <cfRule type="expression" dxfId="7757" priority="2708">
      <formula>AND($H289&lt;&gt;"",$I289&lt;&gt;"",$J289&lt;&gt;"")</formula>
    </cfRule>
    <cfRule type="expression" dxfId="7756" priority="2709">
      <formula>AND($H289&lt;&gt;"",$I289&lt;&gt;"",$J289="")</formula>
    </cfRule>
    <cfRule type="expression" dxfId="7755" priority="2710">
      <formula>AND($H289&lt;&gt;"",$I289="",$J289="")</formula>
    </cfRule>
  </conditionalFormatting>
  <conditionalFormatting sqref="AC289:AD289">
    <cfRule type="expression" dxfId="7754" priority="2705">
      <formula>AND($H289&lt;&gt;"",$I289&lt;&gt;"",$J289&lt;&gt;"")</formula>
    </cfRule>
    <cfRule type="expression" dxfId="7753" priority="2706">
      <formula>AND($H289&lt;&gt;"",$I289&lt;&gt;"",$J289="")</formula>
    </cfRule>
    <cfRule type="expression" dxfId="7752" priority="2707">
      <formula>AND($H289&lt;&gt;"",$I289="",$J289="")</formula>
    </cfRule>
  </conditionalFormatting>
  <conditionalFormatting sqref="AE289:AH289">
    <cfRule type="expression" dxfId="7751" priority="2702">
      <formula>AND($H289&lt;&gt;"",$I289&lt;&gt;"",$J289&lt;&gt;"")</formula>
    </cfRule>
    <cfRule type="expression" dxfId="7750" priority="2703">
      <formula>AND($H289&lt;&gt;"",$I289&lt;&gt;"",$J289="")</formula>
    </cfRule>
    <cfRule type="expression" dxfId="7749" priority="2704">
      <formula>AND($H289&lt;&gt;"",$I289="",$J289="")</formula>
    </cfRule>
  </conditionalFormatting>
  <conditionalFormatting sqref="AI289">
    <cfRule type="expression" dxfId="7748" priority="2699">
      <formula>AND($H289&lt;&gt;"",$I289&lt;&gt;"",$J289&lt;&gt;"")</formula>
    </cfRule>
    <cfRule type="expression" dxfId="7747" priority="2700">
      <formula>AND($H289&lt;&gt;"",$I289&lt;&gt;"",$J289="")</formula>
    </cfRule>
    <cfRule type="expression" dxfId="7746" priority="2701">
      <formula>AND($H289&lt;&gt;"",$I289="",$J289="")</formula>
    </cfRule>
  </conditionalFormatting>
  <conditionalFormatting sqref="H290:J290">
    <cfRule type="expression" dxfId="7745" priority="2696">
      <formula>AND($H290&lt;&gt;"",$I290&lt;&gt;"",$J290&lt;&gt;"")</formula>
    </cfRule>
    <cfRule type="expression" dxfId="7744" priority="2697">
      <formula>AND($H290&lt;&gt;"",$I290&lt;&gt;"",$J290="")</formula>
    </cfRule>
    <cfRule type="expression" dxfId="7743" priority="2698">
      <formula>AND($H290&lt;&gt;"",$I290="",$J290="")</formula>
    </cfRule>
  </conditionalFormatting>
  <conditionalFormatting sqref="X290:Z290 U290">
    <cfRule type="expression" dxfId="7742" priority="2693">
      <formula>AND($H290&lt;&gt;"",$I290&lt;&gt;"",$J290&lt;&gt;"")</formula>
    </cfRule>
    <cfRule type="expression" dxfId="7741" priority="2694">
      <formula>AND($H290&lt;&gt;"",$I290&lt;&gt;"",$J290="")</formula>
    </cfRule>
    <cfRule type="expression" dxfId="7740" priority="2695">
      <formula>AND($H290&lt;&gt;"",$I290="",$J290="")</formula>
    </cfRule>
  </conditionalFormatting>
  <conditionalFormatting sqref="H290">
    <cfRule type="expression" dxfId="7739" priority="2692">
      <formula>AND($H290&lt;&gt;"",$I290&lt;&gt;"")</formula>
    </cfRule>
  </conditionalFormatting>
  <conditionalFormatting sqref="I290">
    <cfRule type="expression" dxfId="7738" priority="2691">
      <formula>AND($I290&lt;&gt;"",$J290&lt;&gt;"")</formula>
    </cfRule>
  </conditionalFormatting>
  <conditionalFormatting sqref="A290">
    <cfRule type="containsBlanks" dxfId="7737" priority="2690">
      <formula>LEN(TRIM(A290))=0</formula>
    </cfRule>
  </conditionalFormatting>
  <conditionalFormatting sqref="AA290:AB290">
    <cfRule type="expression" dxfId="7736" priority="2687">
      <formula>AND($H290&lt;&gt;"",$I290&lt;&gt;"",$J290&lt;&gt;"")</formula>
    </cfRule>
    <cfRule type="expression" dxfId="7735" priority="2688">
      <formula>AND($H290&lt;&gt;"",$I290&lt;&gt;"",$J290="")</formula>
    </cfRule>
    <cfRule type="expression" dxfId="7734" priority="2689">
      <formula>AND($H290&lt;&gt;"",$I290="",$J290="")</formula>
    </cfRule>
  </conditionalFormatting>
  <conditionalFormatting sqref="AC290:AD290">
    <cfRule type="expression" dxfId="7733" priority="2684">
      <formula>AND($H290&lt;&gt;"",$I290&lt;&gt;"",$J290&lt;&gt;"")</formula>
    </cfRule>
    <cfRule type="expression" dxfId="7732" priority="2685">
      <formula>AND($H290&lt;&gt;"",$I290&lt;&gt;"",$J290="")</formula>
    </cfRule>
    <cfRule type="expression" dxfId="7731" priority="2686">
      <formula>AND($H290&lt;&gt;"",$I290="",$J290="")</formula>
    </cfRule>
  </conditionalFormatting>
  <conditionalFormatting sqref="AE290:AH290">
    <cfRule type="expression" dxfId="7730" priority="2681">
      <formula>AND($H290&lt;&gt;"",$I290&lt;&gt;"",$J290&lt;&gt;"")</formula>
    </cfRule>
    <cfRule type="expression" dxfId="7729" priority="2682">
      <formula>AND($H290&lt;&gt;"",$I290&lt;&gt;"",$J290="")</formula>
    </cfRule>
    <cfRule type="expression" dxfId="7728" priority="2683">
      <formula>AND($H290&lt;&gt;"",$I290="",$J290="")</formula>
    </cfRule>
  </conditionalFormatting>
  <conditionalFormatting sqref="AI290">
    <cfRule type="expression" dxfId="7727" priority="2678">
      <formula>AND($H290&lt;&gt;"",$I290&lt;&gt;"",$J290&lt;&gt;"")</formula>
    </cfRule>
    <cfRule type="expression" dxfId="7726" priority="2679">
      <formula>AND($H290&lt;&gt;"",$I290&lt;&gt;"",$J290="")</formula>
    </cfRule>
    <cfRule type="expression" dxfId="7725" priority="2680">
      <formula>AND($H290&lt;&gt;"",$I290="",$J290="")</formula>
    </cfRule>
  </conditionalFormatting>
  <conditionalFormatting sqref="H302:J305">
    <cfRule type="expression" dxfId="7724" priority="2633">
      <formula>AND($H302&lt;&gt;"",$I302&lt;&gt;"",$J302&lt;&gt;"")</formula>
    </cfRule>
    <cfRule type="expression" dxfId="7723" priority="2634">
      <formula>AND($H302&lt;&gt;"",$I302&lt;&gt;"",$J302="")</formula>
    </cfRule>
    <cfRule type="expression" dxfId="7722" priority="2635">
      <formula>AND($H302&lt;&gt;"",$I302="",$J302="")</formula>
    </cfRule>
  </conditionalFormatting>
  <conditionalFormatting sqref="X302:Z305 U302:U305">
    <cfRule type="expression" dxfId="7721" priority="2630">
      <formula>AND($H302&lt;&gt;"",$I302&lt;&gt;"",$J302&lt;&gt;"")</formula>
    </cfRule>
    <cfRule type="expression" dxfId="7720" priority="2631">
      <formula>AND($H302&lt;&gt;"",$I302&lt;&gt;"",$J302="")</formula>
    </cfRule>
    <cfRule type="expression" dxfId="7719" priority="2632">
      <formula>AND($H302&lt;&gt;"",$I302="",$J302="")</formula>
    </cfRule>
  </conditionalFormatting>
  <conditionalFormatting sqref="H302:H305">
    <cfRule type="expression" dxfId="7718" priority="2629">
      <formula>AND($H302&lt;&gt;"",$I302&lt;&gt;"")</formula>
    </cfRule>
  </conditionalFormatting>
  <conditionalFormatting sqref="I302:I305">
    <cfRule type="expression" dxfId="7717" priority="2628">
      <formula>AND($I302&lt;&gt;"",$J302&lt;&gt;"")</formula>
    </cfRule>
  </conditionalFormatting>
  <conditionalFormatting sqref="A302:A305">
    <cfRule type="containsBlanks" dxfId="7716" priority="2627">
      <formula>LEN(TRIM(A302))=0</formula>
    </cfRule>
  </conditionalFormatting>
  <conditionalFormatting sqref="AA302:AB305">
    <cfRule type="expression" dxfId="7715" priority="2624">
      <formula>AND($H302&lt;&gt;"",$I302&lt;&gt;"",$J302&lt;&gt;"")</formula>
    </cfRule>
    <cfRule type="expression" dxfId="7714" priority="2625">
      <formula>AND($H302&lt;&gt;"",$I302&lt;&gt;"",$J302="")</formula>
    </cfRule>
    <cfRule type="expression" dxfId="7713" priority="2626">
      <formula>AND($H302&lt;&gt;"",$I302="",$J302="")</formula>
    </cfRule>
  </conditionalFormatting>
  <conditionalFormatting sqref="AC302:AD305">
    <cfRule type="expression" dxfId="7712" priority="2621">
      <formula>AND($H302&lt;&gt;"",$I302&lt;&gt;"",$J302&lt;&gt;"")</formula>
    </cfRule>
    <cfRule type="expression" dxfId="7711" priority="2622">
      <formula>AND($H302&lt;&gt;"",$I302&lt;&gt;"",$J302="")</formula>
    </cfRule>
    <cfRule type="expression" dxfId="7710" priority="2623">
      <formula>AND($H302&lt;&gt;"",$I302="",$J302="")</formula>
    </cfRule>
  </conditionalFormatting>
  <conditionalFormatting sqref="AE302:AH305">
    <cfRule type="expression" dxfId="7709" priority="2618">
      <formula>AND($H302&lt;&gt;"",$I302&lt;&gt;"",$J302&lt;&gt;"")</formula>
    </cfRule>
    <cfRule type="expression" dxfId="7708" priority="2619">
      <formula>AND($H302&lt;&gt;"",$I302&lt;&gt;"",$J302="")</formula>
    </cfRule>
    <cfRule type="expression" dxfId="7707" priority="2620">
      <formula>AND($H302&lt;&gt;"",$I302="",$J302="")</formula>
    </cfRule>
  </conditionalFormatting>
  <conditionalFormatting sqref="AI302:AI305">
    <cfRule type="expression" dxfId="7706" priority="2615">
      <formula>AND($H302&lt;&gt;"",$I302&lt;&gt;"",$J302&lt;&gt;"")</formula>
    </cfRule>
    <cfRule type="expression" dxfId="7705" priority="2616">
      <formula>AND($H302&lt;&gt;"",$I302&lt;&gt;"",$J302="")</formula>
    </cfRule>
    <cfRule type="expression" dxfId="7704" priority="2617">
      <formula>AND($H302&lt;&gt;"",$I302="",$J302="")</formula>
    </cfRule>
  </conditionalFormatting>
  <conditionalFormatting sqref="H300:J301">
    <cfRule type="expression" dxfId="7703" priority="2654">
      <formula>AND($H300&lt;&gt;"",$I300&lt;&gt;"",$J300&lt;&gt;"")</formula>
    </cfRule>
    <cfRule type="expression" dxfId="7702" priority="2655">
      <formula>AND($H300&lt;&gt;"",$I300&lt;&gt;"",$J300="")</formula>
    </cfRule>
    <cfRule type="expression" dxfId="7701" priority="2656">
      <formula>AND($H300&lt;&gt;"",$I300="",$J300="")</formula>
    </cfRule>
  </conditionalFormatting>
  <conditionalFormatting sqref="X301:Z301 X300:AG300 U300:U301">
    <cfRule type="expression" dxfId="7700" priority="2651">
      <formula>AND($H300&lt;&gt;"",$I300&lt;&gt;"",$J300&lt;&gt;"")</formula>
    </cfRule>
    <cfRule type="expression" dxfId="7699" priority="2652">
      <formula>AND($H300&lt;&gt;"",$I300&lt;&gt;"",$J300="")</formula>
    </cfRule>
    <cfRule type="expression" dxfId="7698" priority="2653">
      <formula>AND($H300&lt;&gt;"",$I300="",$J300="")</formula>
    </cfRule>
  </conditionalFormatting>
  <conditionalFormatting sqref="H300:H301">
    <cfRule type="expression" dxfId="7697" priority="2650">
      <formula>AND($H300&lt;&gt;"",$I300&lt;&gt;"")</formula>
    </cfRule>
  </conditionalFormatting>
  <conditionalFormatting sqref="I300:I301">
    <cfRule type="expression" dxfId="7696" priority="2649">
      <formula>AND($I300&lt;&gt;"",$J300&lt;&gt;"")</formula>
    </cfRule>
  </conditionalFormatting>
  <conditionalFormatting sqref="A300:A301">
    <cfRule type="containsBlanks" dxfId="7695" priority="2648">
      <formula>LEN(TRIM(A300))=0</formula>
    </cfRule>
  </conditionalFormatting>
  <conditionalFormatting sqref="AA301:AB301">
    <cfRule type="expression" dxfId="7694" priority="2645">
      <formula>AND($H301&lt;&gt;"",$I301&lt;&gt;"",$J301&lt;&gt;"")</formula>
    </cfRule>
    <cfRule type="expression" dxfId="7693" priority="2646">
      <formula>AND($H301&lt;&gt;"",$I301&lt;&gt;"",$J301="")</formula>
    </cfRule>
    <cfRule type="expression" dxfId="7692" priority="2647">
      <formula>AND($H301&lt;&gt;"",$I301="",$J301="")</formula>
    </cfRule>
  </conditionalFormatting>
  <conditionalFormatting sqref="AC301:AD301">
    <cfRule type="expression" dxfId="7691" priority="2642">
      <formula>AND($H301&lt;&gt;"",$I301&lt;&gt;"",$J301&lt;&gt;"")</formula>
    </cfRule>
    <cfRule type="expression" dxfId="7690" priority="2643">
      <formula>AND($H301&lt;&gt;"",$I301&lt;&gt;"",$J301="")</formula>
    </cfRule>
    <cfRule type="expression" dxfId="7689" priority="2644">
      <formula>AND($H301&lt;&gt;"",$I301="",$J301="")</formula>
    </cfRule>
  </conditionalFormatting>
  <conditionalFormatting sqref="AE301:AH301 AH300">
    <cfRule type="expression" dxfId="7688" priority="2639">
      <formula>AND($H300&lt;&gt;"",$I300&lt;&gt;"",$J300&lt;&gt;"")</formula>
    </cfRule>
    <cfRule type="expression" dxfId="7687" priority="2640">
      <formula>AND($H300&lt;&gt;"",$I300&lt;&gt;"",$J300="")</formula>
    </cfRule>
    <cfRule type="expression" dxfId="7686" priority="2641">
      <formula>AND($H300&lt;&gt;"",$I300="",$J300="")</formula>
    </cfRule>
  </conditionalFormatting>
  <conditionalFormatting sqref="AI300:AI301">
    <cfRule type="expression" dxfId="7685" priority="2636">
      <formula>AND($H300&lt;&gt;"",$I300&lt;&gt;"",$J300&lt;&gt;"")</formula>
    </cfRule>
    <cfRule type="expression" dxfId="7684" priority="2637">
      <formula>AND($H300&lt;&gt;"",$I300&lt;&gt;"",$J300="")</formula>
    </cfRule>
    <cfRule type="expression" dxfId="7683" priority="2638">
      <formula>AND($H300&lt;&gt;"",$I300="",$J300="")</formula>
    </cfRule>
  </conditionalFormatting>
  <conditionalFormatting sqref="H307:J308">
    <cfRule type="expression" dxfId="7682" priority="2591">
      <formula>AND($H307&lt;&gt;"",$I307&lt;&gt;"",$J307&lt;&gt;"")</formula>
    </cfRule>
    <cfRule type="expression" dxfId="7681" priority="2592">
      <formula>AND($H307&lt;&gt;"",$I307&lt;&gt;"",$J307="")</formula>
    </cfRule>
    <cfRule type="expression" dxfId="7680" priority="2593">
      <formula>AND($H307&lt;&gt;"",$I307="",$J307="")</formula>
    </cfRule>
  </conditionalFormatting>
  <conditionalFormatting sqref="X308:Z308 X307:AG307 U307:U308">
    <cfRule type="expression" dxfId="7679" priority="2588">
      <formula>AND($H307&lt;&gt;"",$I307&lt;&gt;"",$J307&lt;&gt;"")</formula>
    </cfRule>
    <cfRule type="expression" dxfId="7678" priority="2589">
      <formula>AND($H307&lt;&gt;"",$I307&lt;&gt;"",$J307="")</formula>
    </cfRule>
    <cfRule type="expression" dxfId="7677" priority="2590">
      <formula>AND($H307&lt;&gt;"",$I307="",$J307="")</formula>
    </cfRule>
  </conditionalFormatting>
  <conditionalFormatting sqref="H307:H308">
    <cfRule type="expression" dxfId="7676" priority="2587">
      <formula>AND($H307&lt;&gt;"",$I307&lt;&gt;"")</formula>
    </cfRule>
  </conditionalFormatting>
  <conditionalFormatting sqref="I307:I308">
    <cfRule type="expression" dxfId="7675" priority="2586">
      <formula>AND($I307&lt;&gt;"",$J307&lt;&gt;"")</formula>
    </cfRule>
  </conditionalFormatting>
  <conditionalFormatting sqref="A307:A308">
    <cfRule type="containsBlanks" dxfId="7674" priority="2585">
      <formula>LEN(TRIM(A307))=0</formula>
    </cfRule>
  </conditionalFormatting>
  <conditionalFormatting sqref="AA308:AB308">
    <cfRule type="expression" dxfId="7673" priority="2582">
      <formula>AND($H308&lt;&gt;"",$I308&lt;&gt;"",$J308&lt;&gt;"")</formula>
    </cfRule>
    <cfRule type="expression" dxfId="7672" priority="2583">
      <formula>AND($H308&lt;&gt;"",$I308&lt;&gt;"",$J308="")</formula>
    </cfRule>
    <cfRule type="expression" dxfId="7671" priority="2584">
      <formula>AND($H308&lt;&gt;"",$I308="",$J308="")</formula>
    </cfRule>
  </conditionalFormatting>
  <conditionalFormatting sqref="AC308:AD308">
    <cfRule type="expression" dxfId="7670" priority="2579">
      <formula>AND($H308&lt;&gt;"",$I308&lt;&gt;"",$J308&lt;&gt;"")</formula>
    </cfRule>
    <cfRule type="expression" dxfId="7669" priority="2580">
      <formula>AND($H308&lt;&gt;"",$I308&lt;&gt;"",$J308="")</formula>
    </cfRule>
    <cfRule type="expression" dxfId="7668" priority="2581">
      <formula>AND($H308&lt;&gt;"",$I308="",$J308="")</formula>
    </cfRule>
  </conditionalFormatting>
  <conditionalFormatting sqref="AE308:AH308 AH307">
    <cfRule type="expression" dxfId="7667" priority="2576">
      <formula>AND($H307&lt;&gt;"",$I307&lt;&gt;"",$J307&lt;&gt;"")</formula>
    </cfRule>
    <cfRule type="expression" dxfId="7666" priority="2577">
      <formula>AND($H307&lt;&gt;"",$I307&lt;&gt;"",$J307="")</formula>
    </cfRule>
    <cfRule type="expression" dxfId="7665" priority="2578">
      <formula>AND($H307&lt;&gt;"",$I307="",$J307="")</formula>
    </cfRule>
  </conditionalFormatting>
  <conditionalFormatting sqref="AI307:AI308">
    <cfRule type="expression" dxfId="7664" priority="2573">
      <formula>AND($H307&lt;&gt;"",$I307&lt;&gt;"",$J307&lt;&gt;"")</formula>
    </cfRule>
    <cfRule type="expression" dxfId="7663" priority="2574">
      <formula>AND($H307&lt;&gt;"",$I307&lt;&gt;"",$J307="")</formula>
    </cfRule>
    <cfRule type="expression" dxfId="7662" priority="2575">
      <formula>AND($H307&lt;&gt;"",$I307="",$J307="")</formula>
    </cfRule>
  </conditionalFormatting>
  <conditionalFormatting sqref="H311:J311 H314:J314 H317:J317 H320:J320">
    <cfRule type="expression" dxfId="7661" priority="2570">
      <formula>AND($H311&lt;&gt;"",$I311&lt;&gt;"",$J311&lt;&gt;"")</formula>
    </cfRule>
    <cfRule type="expression" dxfId="7660" priority="2571">
      <formula>AND($H311&lt;&gt;"",$I311&lt;&gt;"",$J311="")</formula>
    </cfRule>
    <cfRule type="expression" dxfId="7659" priority="2572">
      <formula>AND($H311&lt;&gt;"",$I311="",$J311="")</formula>
    </cfRule>
  </conditionalFormatting>
  <conditionalFormatting sqref="X311:Z311 U311 U314 X314:Z314 X317:Z317 U317 U320 X320:Z320">
    <cfRule type="expression" dxfId="7658" priority="2567">
      <formula>AND($H311&lt;&gt;"",$I311&lt;&gt;"",$J311&lt;&gt;"")</formula>
    </cfRule>
    <cfRule type="expression" dxfId="7657" priority="2568">
      <formula>AND($H311&lt;&gt;"",$I311&lt;&gt;"",$J311="")</formula>
    </cfRule>
    <cfRule type="expression" dxfId="7656" priority="2569">
      <formula>AND($H311&lt;&gt;"",$I311="",$J311="")</formula>
    </cfRule>
  </conditionalFormatting>
  <conditionalFormatting sqref="H311 H314 H317 H320">
    <cfRule type="expression" dxfId="7655" priority="2566">
      <formula>AND($H311&lt;&gt;"",$I311&lt;&gt;"")</formula>
    </cfRule>
  </conditionalFormatting>
  <conditionalFormatting sqref="I311 I314 I317 I320">
    <cfRule type="expression" dxfId="7654" priority="2565">
      <formula>AND($I311&lt;&gt;"",$J311&lt;&gt;"")</formula>
    </cfRule>
  </conditionalFormatting>
  <conditionalFormatting sqref="A311 A314 A317 A320">
    <cfRule type="containsBlanks" dxfId="7653" priority="2564">
      <formula>LEN(TRIM(A311))=0</formula>
    </cfRule>
  </conditionalFormatting>
  <conditionalFormatting sqref="AA311:AB311 AA314:AB314 AA317:AB317 AA320:AB320">
    <cfRule type="expression" dxfId="7652" priority="2561">
      <formula>AND($H311&lt;&gt;"",$I311&lt;&gt;"",$J311&lt;&gt;"")</formula>
    </cfRule>
    <cfRule type="expression" dxfId="7651" priority="2562">
      <formula>AND($H311&lt;&gt;"",$I311&lt;&gt;"",$J311="")</formula>
    </cfRule>
    <cfRule type="expression" dxfId="7650" priority="2563">
      <formula>AND($H311&lt;&gt;"",$I311="",$J311="")</formula>
    </cfRule>
  </conditionalFormatting>
  <conditionalFormatting sqref="AC311:AD311 AC314:AD314 AC317:AD317 AC320:AD320">
    <cfRule type="expression" dxfId="7649" priority="2558">
      <formula>AND($H311&lt;&gt;"",$I311&lt;&gt;"",$J311&lt;&gt;"")</formula>
    </cfRule>
    <cfRule type="expression" dxfId="7648" priority="2559">
      <formula>AND($H311&lt;&gt;"",$I311&lt;&gt;"",$J311="")</formula>
    </cfRule>
    <cfRule type="expression" dxfId="7647" priority="2560">
      <formula>AND($H311&lt;&gt;"",$I311="",$J311="")</formula>
    </cfRule>
  </conditionalFormatting>
  <conditionalFormatting sqref="AE311:AH311 AE314:AH314 AE317:AH317 AE320:AH320">
    <cfRule type="expression" dxfId="7646" priority="2555">
      <formula>AND($H311&lt;&gt;"",$I311&lt;&gt;"",$J311&lt;&gt;"")</formula>
    </cfRule>
    <cfRule type="expression" dxfId="7645" priority="2556">
      <formula>AND($H311&lt;&gt;"",$I311&lt;&gt;"",$J311="")</formula>
    </cfRule>
    <cfRule type="expression" dxfId="7644" priority="2557">
      <formula>AND($H311&lt;&gt;"",$I311="",$J311="")</formula>
    </cfRule>
  </conditionalFormatting>
  <conditionalFormatting sqref="AI311 AI314 AI317 AI320">
    <cfRule type="expression" dxfId="7643" priority="2552">
      <formula>AND($H311&lt;&gt;"",$I311&lt;&gt;"",$J311&lt;&gt;"")</formula>
    </cfRule>
    <cfRule type="expression" dxfId="7642" priority="2553">
      <formula>AND($H311&lt;&gt;"",$I311&lt;&gt;"",$J311="")</formula>
    </cfRule>
    <cfRule type="expression" dxfId="7641" priority="2554">
      <formula>AND($H311&lt;&gt;"",$I311="",$J311="")</formula>
    </cfRule>
  </conditionalFormatting>
  <conditionalFormatting sqref="H125:J125 H142:J142 H127:J128">
    <cfRule type="expression" dxfId="7640" priority="2465">
      <formula>AND($H125&lt;&gt;"",$I125&lt;&gt;"",$J125&lt;&gt;"")</formula>
    </cfRule>
    <cfRule type="expression" dxfId="7639" priority="2466">
      <formula>AND($H125&lt;&gt;"",$I125&lt;&gt;"",$J125="")</formula>
    </cfRule>
    <cfRule type="expression" dxfId="7638" priority="2467">
      <formula>AND($H125&lt;&gt;"",$I125="",$J125="")</formula>
    </cfRule>
  </conditionalFormatting>
  <conditionalFormatting sqref="X125:Z125 X128:Z128 X127:AG127 U125 U142 X142:Z142 U127:U128">
    <cfRule type="expression" dxfId="7637" priority="2462">
      <formula>AND($H125&lt;&gt;"",$I125&lt;&gt;"",$J125&lt;&gt;"")</formula>
    </cfRule>
    <cfRule type="expression" dxfId="7636" priority="2463">
      <formula>AND($H125&lt;&gt;"",$I125&lt;&gt;"",$J125="")</formula>
    </cfRule>
    <cfRule type="expression" dxfId="7635" priority="2464">
      <formula>AND($H125&lt;&gt;"",$I125="",$J125="")</formula>
    </cfRule>
  </conditionalFormatting>
  <conditionalFormatting sqref="H125 H142 H127:H128">
    <cfRule type="expression" dxfId="7634" priority="2461">
      <formula>AND($H125&lt;&gt;"",$I125&lt;&gt;"")</formula>
    </cfRule>
  </conditionalFormatting>
  <conditionalFormatting sqref="I125 I142 I127:I128">
    <cfRule type="expression" dxfId="7633" priority="2460">
      <formula>AND($I125&lt;&gt;"",$J125&lt;&gt;"")</formula>
    </cfRule>
  </conditionalFormatting>
  <conditionalFormatting sqref="A125 A142 A127:A128">
    <cfRule type="containsBlanks" dxfId="7632" priority="2459">
      <formula>LEN(TRIM(A125))=0</formula>
    </cfRule>
  </conditionalFormatting>
  <conditionalFormatting sqref="AA125:AB125 AA128:AB128 AA142:AB142">
    <cfRule type="expression" dxfId="7631" priority="2456">
      <formula>AND($H125&lt;&gt;"",$I125&lt;&gt;"",$J125&lt;&gt;"")</formula>
    </cfRule>
    <cfRule type="expression" dxfId="7630" priority="2457">
      <formula>AND($H125&lt;&gt;"",$I125&lt;&gt;"",$J125="")</formula>
    </cfRule>
    <cfRule type="expression" dxfId="7629" priority="2458">
      <formula>AND($H125&lt;&gt;"",$I125="",$J125="")</formula>
    </cfRule>
  </conditionalFormatting>
  <conditionalFormatting sqref="AC125:AD125 AC128:AD128 AC142:AD142">
    <cfRule type="expression" dxfId="7628" priority="2453">
      <formula>AND($H125&lt;&gt;"",$I125&lt;&gt;"",$J125&lt;&gt;"")</formula>
    </cfRule>
    <cfRule type="expression" dxfId="7627" priority="2454">
      <formula>AND($H125&lt;&gt;"",$I125&lt;&gt;"",$J125="")</formula>
    </cfRule>
    <cfRule type="expression" dxfId="7626" priority="2455">
      <formula>AND($H125&lt;&gt;"",$I125="",$J125="")</formula>
    </cfRule>
  </conditionalFormatting>
  <conditionalFormatting sqref="AE125:AH125 AE128:AH128 AH127 AE142:AH142">
    <cfRule type="expression" dxfId="7625" priority="2450">
      <formula>AND($H125&lt;&gt;"",$I125&lt;&gt;"",$J125&lt;&gt;"")</formula>
    </cfRule>
    <cfRule type="expression" dxfId="7624" priority="2451">
      <formula>AND($H125&lt;&gt;"",$I125&lt;&gt;"",$J125="")</formula>
    </cfRule>
    <cfRule type="expression" dxfId="7623" priority="2452">
      <formula>AND($H125&lt;&gt;"",$I125="",$J125="")</formula>
    </cfRule>
  </conditionalFormatting>
  <conditionalFormatting sqref="AI125 AI142 AI127:AI128">
    <cfRule type="expression" dxfId="7622" priority="2447">
      <formula>AND($H125&lt;&gt;"",$I125&lt;&gt;"",$J125&lt;&gt;"")</formula>
    </cfRule>
    <cfRule type="expression" dxfId="7621" priority="2448">
      <formula>AND($H125&lt;&gt;"",$I125&lt;&gt;"",$J125="")</formula>
    </cfRule>
    <cfRule type="expression" dxfId="7620" priority="2449">
      <formula>AND($H125&lt;&gt;"",$I125="",$J125="")</formula>
    </cfRule>
  </conditionalFormatting>
  <conditionalFormatting sqref="H327:J327">
    <cfRule type="expression" dxfId="7619" priority="2528">
      <formula>AND($H327&lt;&gt;"",$I327&lt;&gt;"",$J327&lt;&gt;"")</formula>
    </cfRule>
    <cfRule type="expression" dxfId="7618" priority="2529">
      <formula>AND($H327&lt;&gt;"",$I327&lt;&gt;"",$J327="")</formula>
    </cfRule>
    <cfRule type="expression" dxfId="7617" priority="2530">
      <formula>AND($H327&lt;&gt;"",$I327="",$J327="")</formula>
    </cfRule>
  </conditionalFormatting>
  <conditionalFormatting sqref="X327:Z327 U327">
    <cfRule type="expression" dxfId="7616" priority="2525">
      <formula>AND($H327&lt;&gt;"",$I327&lt;&gt;"",$J327&lt;&gt;"")</formula>
    </cfRule>
    <cfRule type="expression" dxfId="7615" priority="2526">
      <formula>AND($H327&lt;&gt;"",$I327&lt;&gt;"",$J327="")</formula>
    </cfRule>
    <cfRule type="expression" dxfId="7614" priority="2527">
      <formula>AND($H327&lt;&gt;"",$I327="",$J327="")</formula>
    </cfRule>
  </conditionalFormatting>
  <conditionalFormatting sqref="H327">
    <cfRule type="expression" dxfId="7613" priority="2524">
      <formula>AND($H327&lt;&gt;"",$I327&lt;&gt;"")</formula>
    </cfRule>
  </conditionalFormatting>
  <conditionalFormatting sqref="I327">
    <cfRule type="expression" dxfId="7612" priority="2523">
      <formula>AND($I327&lt;&gt;"",$J327&lt;&gt;"")</formula>
    </cfRule>
  </conditionalFormatting>
  <conditionalFormatting sqref="A327">
    <cfRule type="containsBlanks" dxfId="7611" priority="2522">
      <formula>LEN(TRIM(A327))=0</formula>
    </cfRule>
  </conditionalFormatting>
  <conditionalFormatting sqref="AA327:AB327">
    <cfRule type="expression" dxfId="7610" priority="2519">
      <formula>AND($H327&lt;&gt;"",$I327&lt;&gt;"",$J327&lt;&gt;"")</formula>
    </cfRule>
    <cfRule type="expression" dxfId="7609" priority="2520">
      <formula>AND($H327&lt;&gt;"",$I327&lt;&gt;"",$J327="")</formula>
    </cfRule>
    <cfRule type="expression" dxfId="7608" priority="2521">
      <formula>AND($H327&lt;&gt;"",$I327="",$J327="")</formula>
    </cfRule>
  </conditionalFormatting>
  <conditionalFormatting sqref="AC327:AD327">
    <cfRule type="expression" dxfId="7607" priority="2516">
      <formula>AND($H327&lt;&gt;"",$I327&lt;&gt;"",$J327&lt;&gt;"")</formula>
    </cfRule>
    <cfRule type="expression" dxfId="7606" priority="2517">
      <formula>AND($H327&lt;&gt;"",$I327&lt;&gt;"",$J327="")</formula>
    </cfRule>
    <cfRule type="expression" dxfId="7605" priority="2518">
      <formula>AND($H327&lt;&gt;"",$I327="",$J327="")</formula>
    </cfRule>
  </conditionalFormatting>
  <conditionalFormatting sqref="AE327:AH327">
    <cfRule type="expression" dxfId="7604" priority="2513">
      <formula>AND($H327&lt;&gt;"",$I327&lt;&gt;"",$J327&lt;&gt;"")</formula>
    </cfRule>
    <cfRule type="expression" dxfId="7603" priority="2514">
      <formula>AND($H327&lt;&gt;"",$I327&lt;&gt;"",$J327="")</formula>
    </cfRule>
    <cfRule type="expression" dxfId="7602" priority="2515">
      <formula>AND($H327&lt;&gt;"",$I327="",$J327="")</formula>
    </cfRule>
  </conditionalFormatting>
  <conditionalFormatting sqref="AI327">
    <cfRule type="expression" dxfId="7601" priority="2510">
      <formula>AND($H327&lt;&gt;"",$I327&lt;&gt;"",$J327&lt;&gt;"")</formula>
    </cfRule>
    <cfRule type="expression" dxfId="7600" priority="2511">
      <formula>AND($H327&lt;&gt;"",$I327&lt;&gt;"",$J327="")</formula>
    </cfRule>
    <cfRule type="expression" dxfId="7599" priority="2512">
      <formula>AND($H327&lt;&gt;"",$I327="",$J327="")</formula>
    </cfRule>
  </conditionalFormatting>
  <conditionalFormatting sqref="H325:J325">
    <cfRule type="expression" dxfId="7598" priority="2549">
      <formula>AND($H325&lt;&gt;"",$I325&lt;&gt;"",$J325&lt;&gt;"")</formula>
    </cfRule>
    <cfRule type="expression" dxfId="7597" priority="2550">
      <formula>AND($H325&lt;&gt;"",$I325&lt;&gt;"",$J325="")</formula>
    </cfRule>
    <cfRule type="expression" dxfId="7596" priority="2551">
      <formula>AND($H325&lt;&gt;"",$I325="",$J325="")</formula>
    </cfRule>
  </conditionalFormatting>
  <conditionalFormatting sqref="X325:Z325 U325">
    <cfRule type="expression" dxfId="7595" priority="2546">
      <formula>AND($H325&lt;&gt;"",$I325&lt;&gt;"",$J325&lt;&gt;"")</formula>
    </cfRule>
    <cfRule type="expression" dxfId="7594" priority="2547">
      <formula>AND($H325&lt;&gt;"",$I325&lt;&gt;"",$J325="")</formula>
    </cfRule>
    <cfRule type="expression" dxfId="7593" priority="2548">
      <formula>AND($H325&lt;&gt;"",$I325="",$J325="")</formula>
    </cfRule>
  </conditionalFormatting>
  <conditionalFormatting sqref="H325">
    <cfRule type="expression" dxfId="7592" priority="2545">
      <formula>AND($H325&lt;&gt;"",$I325&lt;&gt;"")</formula>
    </cfRule>
  </conditionalFormatting>
  <conditionalFormatting sqref="I325">
    <cfRule type="expression" dxfId="7591" priority="2544">
      <formula>AND($I325&lt;&gt;"",$J325&lt;&gt;"")</formula>
    </cfRule>
  </conditionalFormatting>
  <conditionalFormatting sqref="A325">
    <cfRule type="containsBlanks" dxfId="7590" priority="2543">
      <formula>LEN(TRIM(A325))=0</formula>
    </cfRule>
  </conditionalFormatting>
  <conditionalFormatting sqref="AA325:AB325">
    <cfRule type="expression" dxfId="7589" priority="2540">
      <formula>AND($H325&lt;&gt;"",$I325&lt;&gt;"",$J325&lt;&gt;"")</formula>
    </cfRule>
    <cfRule type="expression" dxfId="7588" priority="2541">
      <formula>AND($H325&lt;&gt;"",$I325&lt;&gt;"",$J325="")</formula>
    </cfRule>
    <cfRule type="expression" dxfId="7587" priority="2542">
      <formula>AND($H325&lt;&gt;"",$I325="",$J325="")</formula>
    </cfRule>
  </conditionalFormatting>
  <conditionalFormatting sqref="AC325:AD325">
    <cfRule type="expression" dxfId="7586" priority="2537">
      <formula>AND($H325&lt;&gt;"",$I325&lt;&gt;"",$J325&lt;&gt;"")</formula>
    </cfRule>
    <cfRule type="expression" dxfId="7585" priority="2538">
      <formula>AND($H325&lt;&gt;"",$I325&lt;&gt;"",$J325="")</formula>
    </cfRule>
    <cfRule type="expression" dxfId="7584" priority="2539">
      <formula>AND($H325&lt;&gt;"",$I325="",$J325="")</formula>
    </cfRule>
  </conditionalFormatting>
  <conditionalFormatting sqref="AE325:AH325">
    <cfRule type="expression" dxfId="7583" priority="2534">
      <formula>AND($H325&lt;&gt;"",$I325&lt;&gt;"",$J325&lt;&gt;"")</formula>
    </cfRule>
    <cfRule type="expression" dxfId="7582" priority="2535">
      <formula>AND($H325&lt;&gt;"",$I325&lt;&gt;"",$J325="")</formula>
    </cfRule>
    <cfRule type="expression" dxfId="7581" priority="2536">
      <formula>AND($H325&lt;&gt;"",$I325="",$J325="")</formula>
    </cfRule>
  </conditionalFormatting>
  <conditionalFormatting sqref="AI325">
    <cfRule type="expression" dxfId="7580" priority="2531">
      <formula>AND($H325&lt;&gt;"",$I325&lt;&gt;"",$J325&lt;&gt;"")</formula>
    </cfRule>
    <cfRule type="expression" dxfId="7579" priority="2532">
      <formula>AND($H325&lt;&gt;"",$I325&lt;&gt;"",$J325="")</formula>
    </cfRule>
    <cfRule type="expression" dxfId="7578" priority="2533">
      <formula>AND($H325&lt;&gt;"",$I325="",$J325="")</formula>
    </cfRule>
  </conditionalFormatting>
  <conditionalFormatting sqref="H121:J121">
    <cfRule type="expression" dxfId="7577" priority="2402">
      <formula>AND($H121&lt;&gt;"",$I121&lt;&gt;"",$J121&lt;&gt;"")</formula>
    </cfRule>
    <cfRule type="expression" dxfId="7576" priority="2403">
      <formula>AND($H121&lt;&gt;"",$I121&lt;&gt;"",$J121="")</formula>
    </cfRule>
    <cfRule type="expression" dxfId="7575" priority="2404">
      <formula>AND($H121&lt;&gt;"",$I121="",$J121="")</formula>
    </cfRule>
  </conditionalFormatting>
  <conditionalFormatting sqref="X121:Z121 U121">
    <cfRule type="expression" dxfId="7574" priority="2399">
      <formula>AND($H121&lt;&gt;"",$I121&lt;&gt;"",$J121&lt;&gt;"")</formula>
    </cfRule>
    <cfRule type="expression" dxfId="7573" priority="2400">
      <formula>AND($H121&lt;&gt;"",$I121&lt;&gt;"",$J121="")</formula>
    </cfRule>
    <cfRule type="expression" dxfId="7572" priority="2401">
      <formula>AND($H121&lt;&gt;"",$I121="",$J121="")</formula>
    </cfRule>
  </conditionalFormatting>
  <conditionalFormatting sqref="H121">
    <cfRule type="expression" dxfId="7571" priority="2398">
      <formula>AND($H121&lt;&gt;"",$I121&lt;&gt;"")</formula>
    </cfRule>
  </conditionalFormatting>
  <conditionalFormatting sqref="I121">
    <cfRule type="expression" dxfId="7570" priority="2397">
      <formula>AND($I121&lt;&gt;"",$J121&lt;&gt;"")</formula>
    </cfRule>
  </conditionalFormatting>
  <conditionalFormatting sqref="A121">
    <cfRule type="containsBlanks" dxfId="7569" priority="2396">
      <formula>LEN(TRIM(A121))=0</formula>
    </cfRule>
  </conditionalFormatting>
  <conditionalFormatting sqref="AA121:AB121">
    <cfRule type="expression" dxfId="7568" priority="2393">
      <formula>AND($H121&lt;&gt;"",$I121&lt;&gt;"",$J121&lt;&gt;"")</formula>
    </cfRule>
    <cfRule type="expression" dxfId="7567" priority="2394">
      <formula>AND($H121&lt;&gt;"",$I121&lt;&gt;"",$J121="")</formula>
    </cfRule>
    <cfRule type="expression" dxfId="7566" priority="2395">
      <formula>AND($H121&lt;&gt;"",$I121="",$J121="")</formula>
    </cfRule>
  </conditionalFormatting>
  <conditionalFormatting sqref="AC121:AD121">
    <cfRule type="expression" dxfId="7565" priority="2390">
      <formula>AND($H121&lt;&gt;"",$I121&lt;&gt;"",$J121&lt;&gt;"")</formula>
    </cfRule>
    <cfRule type="expression" dxfId="7564" priority="2391">
      <formula>AND($H121&lt;&gt;"",$I121&lt;&gt;"",$J121="")</formula>
    </cfRule>
    <cfRule type="expression" dxfId="7563" priority="2392">
      <formula>AND($H121&lt;&gt;"",$I121="",$J121="")</formula>
    </cfRule>
  </conditionalFormatting>
  <conditionalFormatting sqref="AE121:AH121">
    <cfRule type="expression" dxfId="7562" priority="2387">
      <formula>AND($H121&lt;&gt;"",$I121&lt;&gt;"",$J121&lt;&gt;"")</formula>
    </cfRule>
    <cfRule type="expression" dxfId="7561" priority="2388">
      <formula>AND($H121&lt;&gt;"",$I121&lt;&gt;"",$J121="")</formula>
    </cfRule>
    <cfRule type="expression" dxfId="7560" priority="2389">
      <formula>AND($H121&lt;&gt;"",$I121="",$J121="")</formula>
    </cfRule>
  </conditionalFormatting>
  <conditionalFormatting sqref="AI121">
    <cfRule type="expression" dxfId="7559" priority="2384">
      <formula>AND($H121&lt;&gt;"",$I121&lt;&gt;"",$J121&lt;&gt;"")</formula>
    </cfRule>
    <cfRule type="expression" dxfId="7558" priority="2385">
      <formula>AND($H121&lt;&gt;"",$I121&lt;&gt;"",$J121="")</formula>
    </cfRule>
    <cfRule type="expression" dxfId="7557" priority="2386">
      <formula>AND($H121&lt;&gt;"",$I121="",$J121="")</formula>
    </cfRule>
  </conditionalFormatting>
  <conditionalFormatting sqref="H103:J103 H124:J124 H105:J106">
    <cfRule type="expression" dxfId="7556" priority="2507">
      <formula>AND($H103&lt;&gt;"",$I103&lt;&gt;"",$J103&lt;&gt;"")</formula>
    </cfRule>
    <cfRule type="expression" dxfId="7555" priority="2508">
      <formula>AND($H103&lt;&gt;"",$I103&lt;&gt;"",$J103="")</formula>
    </cfRule>
    <cfRule type="expression" dxfId="7554" priority="2509">
      <formula>AND($H103&lt;&gt;"",$I103="",$J103="")</formula>
    </cfRule>
  </conditionalFormatting>
  <conditionalFormatting sqref="X103:Z103 X106:Z106 X105:AG105 U103 U124 X124:Z124 U105:U106">
    <cfRule type="expression" dxfId="7553" priority="2504">
      <formula>AND($H103&lt;&gt;"",$I103&lt;&gt;"",$J103&lt;&gt;"")</formula>
    </cfRule>
    <cfRule type="expression" dxfId="7552" priority="2505">
      <formula>AND($H103&lt;&gt;"",$I103&lt;&gt;"",$J103="")</formula>
    </cfRule>
    <cfRule type="expression" dxfId="7551" priority="2506">
      <formula>AND($H103&lt;&gt;"",$I103="",$J103="")</formula>
    </cfRule>
  </conditionalFormatting>
  <conditionalFormatting sqref="H103 H124 H105:H106">
    <cfRule type="expression" dxfId="7550" priority="2503">
      <formula>AND($H103&lt;&gt;"",$I103&lt;&gt;"")</formula>
    </cfRule>
  </conditionalFormatting>
  <conditionalFormatting sqref="I103 I124 I105:I106">
    <cfRule type="expression" dxfId="7549" priority="2502">
      <formula>AND($I103&lt;&gt;"",$J103&lt;&gt;"")</formula>
    </cfRule>
  </conditionalFormatting>
  <conditionalFormatting sqref="A103 A124 A105:A106">
    <cfRule type="containsBlanks" dxfId="7548" priority="2501">
      <formula>LEN(TRIM(A103))=0</formula>
    </cfRule>
  </conditionalFormatting>
  <conditionalFormatting sqref="AA103:AB103 AA106:AB106 AA124:AB124">
    <cfRule type="expression" dxfId="7547" priority="2498">
      <formula>AND($H103&lt;&gt;"",$I103&lt;&gt;"",$J103&lt;&gt;"")</formula>
    </cfRule>
    <cfRule type="expression" dxfId="7546" priority="2499">
      <formula>AND($H103&lt;&gt;"",$I103&lt;&gt;"",$J103="")</formula>
    </cfRule>
    <cfRule type="expression" dxfId="7545" priority="2500">
      <formula>AND($H103&lt;&gt;"",$I103="",$J103="")</formula>
    </cfRule>
  </conditionalFormatting>
  <conditionalFormatting sqref="AC103:AD103 AC106:AD106 AC124:AD124">
    <cfRule type="expression" dxfId="7544" priority="2495">
      <formula>AND($H103&lt;&gt;"",$I103&lt;&gt;"",$J103&lt;&gt;"")</formula>
    </cfRule>
    <cfRule type="expression" dxfId="7543" priority="2496">
      <formula>AND($H103&lt;&gt;"",$I103&lt;&gt;"",$J103="")</formula>
    </cfRule>
    <cfRule type="expression" dxfId="7542" priority="2497">
      <formula>AND($H103&lt;&gt;"",$I103="",$J103="")</formula>
    </cfRule>
  </conditionalFormatting>
  <conditionalFormatting sqref="AE103:AH103 AE106:AH106 AH105 AE124:AH124">
    <cfRule type="expression" dxfId="7541" priority="2492">
      <formula>AND($H103&lt;&gt;"",$I103&lt;&gt;"",$J103&lt;&gt;"")</formula>
    </cfRule>
    <cfRule type="expression" dxfId="7540" priority="2493">
      <formula>AND($H103&lt;&gt;"",$I103&lt;&gt;"",$J103="")</formula>
    </cfRule>
    <cfRule type="expression" dxfId="7539" priority="2494">
      <formula>AND($H103&lt;&gt;"",$I103="",$J103="")</formula>
    </cfRule>
  </conditionalFormatting>
  <conditionalFormatting sqref="AI103 AI124 AI105:AI106">
    <cfRule type="expression" dxfId="7538" priority="2489">
      <formula>AND($H103&lt;&gt;"",$I103&lt;&gt;"",$J103&lt;&gt;"")</formula>
    </cfRule>
    <cfRule type="expression" dxfId="7537" priority="2490">
      <formula>AND($H103&lt;&gt;"",$I103&lt;&gt;"",$J103="")</formula>
    </cfRule>
    <cfRule type="expression" dxfId="7536" priority="2491">
      <formula>AND($H103&lt;&gt;"",$I103="",$J103="")</formula>
    </cfRule>
  </conditionalFormatting>
  <conditionalFormatting sqref="H107:J110">
    <cfRule type="expression" dxfId="7535" priority="2486">
      <formula>AND($H107&lt;&gt;"",$I107&lt;&gt;"",$J107&lt;&gt;"")</formula>
    </cfRule>
    <cfRule type="expression" dxfId="7534" priority="2487">
      <formula>AND($H107&lt;&gt;"",$I107&lt;&gt;"",$J107="")</formula>
    </cfRule>
    <cfRule type="expression" dxfId="7533" priority="2488">
      <formula>AND($H107&lt;&gt;"",$I107="",$J107="")</formula>
    </cfRule>
  </conditionalFormatting>
  <conditionalFormatting sqref="X107:Z110 U107:U110">
    <cfRule type="expression" dxfId="7532" priority="2483">
      <formula>AND($H107&lt;&gt;"",$I107&lt;&gt;"",$J107&lt;&gt;"")</formula>
    </cfRule>
    <cfRule type="expression" dxfId="7531" priority="2484">
      <formula>AND($H107&lt;&gt;"",$I107&lt;&gt;"",$J107="")</formula>
    </cfRule>
    <cfRule type="expression" dxfId="7530" priority="2485">
      <formula>AND($H107&lt;&gt;"",$I107="",$J107="")</formula>
    </cfRule>
  </conditionalFormatting>
  <conditionalFormatting sqref="H107:H110">
    <cfRule type="expression" dxfId="7529" priority="2482">
      <formula>AND($H107&lt;&gt;"",$I107&lt;&gt;"")</formula>
    </cfRule>
  </conditionalFormatting>
  <conditionalFormatting sqref="I107:I110">
    <cfRule type="expression" dxfId="7528" priority="2481">
      <formula>AND($I107&lt;&gt;"",$J107&lt;&gt;"")</formula>
    </cfRule>
  </conditionalFormatting>
  <conditionalFormatting sqref="A107:A110">
    <cfRule type="containsBlanks" dxfId="7527" priority="2480">
      <formula>LEN(TRIM(A107))=0</formula>
    </cfRule>
  </conditionalFormatting>
  <conditionalFormatting sqref="AA107:AB110">
    <cfRule type="expression" dxfId="7526" priority="2477">
      <formula>AND($H107&lt;&gt;"",$I107&lt;&gt;"",$J107&lt;&gt;"")</formula>
    </cfRule>
    <cfRule type="expression" dxfId="7525" priority="2478">
      <formula>AND($H107&lt;&gt;"",$I107&lt;&gt;"",$J107="")</formula>
    </cfRule>
    <cfRule type="expression" dxfId="7524" priority="2479">
      <formula>AND($H107&lt;&gt;"",$I107="",$J107="")</formula>
    </cfRule>
  </conditionalFormatting>
  <conditionalFormatting sqref="AC107:AD110">
    <cfRule type="expression" dxfId="7523" priority="2474">
      <formula>AND($H107&lt;&gt;"",$I107&lt;&gt;"",$J107&lt;&gt;"")</formula>
    </cfRule>
    <cfRule type="expression" dxfId="7522" priority="2475">
      <formula>AND($H107&lt;&gt;"",$I107&lt;&gt;"",$J107="")</formula>
    </cfRule>
    <cfRule type="expression" dxfId="7521" priority="2476">
      <formula>AND($H107&lt;&gt;"",$I107="",$J107="")</formula>
    </cfRule>
  </conditionalFormatting>
  <conditionalFormatting sqref="AE107:AH110">
    <cfRule type="expression" dxfId="7520" priority="2471">
      <formula>AND($H107&lt;&gt;"",$I107&lt;&gt;"",$J107&lt;&gt;"")</formula>
    </cfRule>
    <cfRule type="expression" dxfId="7519" priority="2472">
      <formula>AND($H107&lt;&gt;"",$I107&lt;&gt;"",$J107="")</formula>
    </cfRule>
    <cfRule type="expression" dxfId="7518" priority="2473">
      <formula>AND($H107&lt;&gt;"",$I107="",$J107="")</formula>
    </cfRule>
  </conditionalFormatting>
  <conditionalFormatting sqref="AI107:AI110">
    <cfRule type="expression" dxfId="7517" priority="2468">
      <formula>AND($H107&lt;&gt;"",$I107&lt;&gt;"",$J107&lt;&gt;"")</formula>
    </cfRule>
    <cfRule type="expression" dxfId="7516" priority="2469">
      <formula>AND($H107&lt;&gt;"",$I107&lt;&gt;"",$J107="")</formula>
    </cfRule>
    <cfRule type="expression" dxfId="7515" priority="2470">
      <formula>AND($H107&lt;&gt;"",$I107="",$J107="")</formula>
    </cfRule>
  </conditionalFormatting>
  <conditionalFormatting sqref="AA195:AB195">
    <cfRule type="expression" dxfId="7514" priority="2367">
      <formula>AND($H195&lt;&gt;"",$I195&lt;&gt;"",$J195&lt;&gt;"")</formula>
    </cfRule>
    <cfRule type="expression" dxfId="7513" priority="2368">
      <formula>AND($H195&lt;&gt;"",$I195&lt;&gt;"",$J195="")</formula>
    </cfRule>
    <cfRule type="expression" dxfId="7512" priority="2369">
      <formula>AND($H195&lt;&gt;"",$I195="",$J195="")</formula>
    </cfRule>
  </conditionalFormatting>
  <conditionalFormatting sqref="AA120:AB120">
    <cfRule type="expression" dxfId="7511" priority="2414">
      <formula>AND($H120&lt;&gt;"",$I120&lt;&gt;"",$J120&lt;&gt;"")</formula>
    </cfRule>
    <cfRule type="expression" dxfId="7510" priority="2415">
      <formula>AND($H120&lt;&gt;"",$I120&lt;&gt;"",$J120="")</formula>
    </cfRule>
    <cfRule type="expression" dxfId="7509" priority="2416">
      <formula>AND($H120&lt;&gt;"",$I120="",$J120="")</formula>
    </cfRule>
  </conditionalFormatting>
  <conditionalFormatting sqref="H330">
    <cfRule type="expression" dxfId="7508" priority="2180">
      <formula>AND($H330&lt;&gt;"",$I330&lt;&gt;"")</formula>
    </cfRule>
  </conditionalFormatting>
  <conditionalFormatting sqref="I330">
    <cfRule type="expression" dxfId="7507" priority="2179">
      <formula>AND($I330&lt;&gt;"",$J330&lt;&gt;"")</formula>
    </cfRule>
  </conditionalFormatting>
  <conditionalFormatting sqref="A330">
    <cfRule type="containsBlanks" dxfId="7506" priority="2178">
      <formula>LEN(TRIM(A330))=0</formula>
    </cfRule>
  </conditionalFormatting>
  <conditionalFormatting sqref="AE120:AH120">
    <cfRule type="expression" dxfId="7505" priority="2408">
      <formula>AND($H120&lt;&gt;"",$I120&lt;&gt;"",$J120&lt;&gt;"")</formula>
    </cfRule>
    <cfRule type="expression" dxfId="7504" priority="2409">
      <formula>AND($H120&lt;&gt;"",$I120&lt;&gt;"",$J120="")</formula>
    </cfRule>
    <cfRule type="expression" dxfId="7503" priority="2410">
      <formula>AND($H120&lt;&gt;"",$I120="",$J120="")</formula>
    </cfRule>
  </conditionalFormatting>
  <conditionalFormatting sqref="AI120">
    <cfRule type="expression" dxfId="7502" priority="2405">
      <formula>AND($H120&lt;&gt;"",$I120&lt;&gt;"",$J120&lt;&gt;"")</formula>
    </cfRule>
    <cfRule type="expression" dxfId="7501" priority="2406">
      <formula>AND($H120&lt;&gt;"",$I120&lt;&gt;"",$J120="")</formula>
    </cfRule>
    <cfRule type="expression" dxfId="7500" priority="2407">
      <formula>AND($H120&lt;&gt;"",$I120="",$J120="")</formula>
    </cfRule>
  </conditionalFormatting>
  <conditionalFormatting sqref="X188:Z188 X190:Z190 X189:AG189 U188:U190">
    <cfRule type="expression" dxfId="7499" priority="2352">
      <formula>AND($H188&lt;&gt;"",$I188&lt;&gt;"",$J188&lt;&gt;"")</formula>
    </cfRule>
    <cfRule type="expression" dxfId="7498" priority="2353">
      <formula>AND($H188&lt;&gt;"",$I188&lt;&gt;"",$J188="")</formula>
    </cfRule>
    <cfRule type="expression" dxfId="7497" priority="2354">
      <formula>AND($H188&lt;&gt;"",$I188="",$J188="")</formula>
    </cfRule>
  </conditionalFormatting>
  <conditionalFormatting sqref="AI330">
    <cfRule type="expression" dxfId="7496" priority="2166">
      <formula>AND($H330&lt;&gt;"",$I330&lt;&gt;"",$J330&lt;&gt;"")</formula>
    </cfRule>
    <cfRule type="expression" dxfId="7495" priority="2167">
      <formula>AND($H330&lt;&gt;"",$I330&lt;&gt;"",$J330="")</formula>
    </cfRule>
    <cfRule type="expression" dxfId="7494" priority="2168">
      <formula>AND($H330&lt;&gt;"",$I330="",$J330="")</formula>
    </cfRule>
  </conditionalFormatting>
  <conditionalFormatting sqref="H129:J132">
    <cfRule type="expression" dxfId="7493" priority="2444">
      <formula>AND($H129&lt;&gt;"",$I129&lt;&gt;"",$J129&lt;&gt;"")</formula>
    </cfRule>
    <cfRule type="expression" dxfId="7492" priority="2445">
      <formula>AND($H129&lt;&gt;"",$I129&lt;&gt;"",$J129="")</formula>
    </cfRule>
    <cfRule type="expression" dxfId="7491" priority="2446">
      <formula>AND($H129&lt;&gt;"",$I129="",$J129="")</formula>
    </cfRule>
  </conditionalFormatting>
  <conditionalFormatting sqref="X129:Z132 U129:U132">
    <cfRule type="expression" dxfId="7490" priority="2441">
      <formula>AND($H129&lt;&gt;"",$I129&lt;&gt;"",$J129&lt;&gt;"")</formula>
    </cfRule>
    <cfRule type="expression" dxfId="7489" priority="2442">
      <formula>AND($H129&lt;&gt;"",$I129&lt;&gt;"",$J129="")</formula>
    </cfRule>
    <cfRule type="expression" dxfId="7488" priority="2443">
      <formula>AND($H129&lt;&gt;"",$I129="",$J129="")</formula>
    </cfRule>
  </conditionalFormatting>
  <conditionalFormatting sqref="H129:H132">
    <cfRule type="expression" dxfId="7487" priority="2440">
      <formula>AND($H129&lt;&gt;"",$I129&lt;&gt;"")</formula>
    </cfRule>
  </conditionalFormatting>
  <conditionalFormatting sqref="I129:I132">
    <cfRule type="expression" dxfId="7486" priority="2439">
      <formula>AND($I129&lt;&gt;"",$J129&lt;&gt;"")</formula>
    </cfRule>
  </conditionalFormatting>
  <conditionalFormatting sqref="A129:A132">
    <cfRule type="containsBlanks" dxfId="7485" priority="2438">
      <formula>LEN(TRIM(A129))=0</formula>
    </cfRule>
  </conditionalFormatting>
  <conditionalFormatting sqref="AA129:AB132">
    <cfRule type="expression" dxfId="7484" priority="2435">
      <formula>AND($H129&lt;&gt;"",$I129&lt;&gt;"",$J129&lt;&gt;"")</formula>
    </cfRule>
    <cfRule type="expression" dxfId="7483" priority="2436">
      <formula>AND($H129&lt;&gt;"",$I129&lt;&gt;"",$J129="")</formula>
    </cfRule>
    <cfRule type="expression" dxfId="7482" priority="2437">
      <formula>AND($H129&lt;&gt;"",$I129="",$J129="")</formula>
    </cfRule>
  </conditionalFormatting>
  <conditionalFormatting sqref="AC129:AD132">
    <cfRule type="expression" dxfId="7481" priority="2432">
      <formula>AND($H129&lt;&gt;"",$I129&lt;&gt;"",$J129&lt;&gt;"")</formula>
    </cfRule>
    <cfRule type="expression" dxfId="7480" priority="2433">
      <formula>AND($H129&lt;&gt;"",$I129&lt;&gt;"",$J129="")</formula>
    </cfRule>
    <cfRule type="expression" dxfId="7479" priority="2434">
      <formula>AND($H129&lt;&gt;"",$I129="",$J129="")</formula>
    </cfRule>
  </conditionalFormatting>
  <conditionalFormatting sqref="AE129:AH132">
    <cfRule type="expression" dxfId="7478" priority="2429">
      <formula>AND($H129&lt;&gt;"",$I129&lt;&gt;"",$J129&lt;&gt;"")</formula>
    </cfRule>
    <cfRule type="expression" dxfId="7477" priority="2430">
      <formula>AND($H129&lt;&gt;"",$I129&lt;&gt;"",$J129="")</formula>
    </cfRule>
    <cfRule type="expression" dxfId="7476" priority="2431">
      <formula>AND($H129&lt;&gt;"",$I129="",$J129="")</formula>
    </cfRule>
  </conditionalFormatting>
  <conditionalFormatting sqref="AI129:AI132">
    <cfRule type="expression" dxfId="7475" priority="2426">
      <formula>AND($H129&lt;&gt;"",$I129&lt;&gt;"",$J129&lt;&gt;"")</formula>
    </cfRule>
    <cfRule type="expression" dxfId="7474" priority="2427">
      <formula>AND($H129&lt;&gt;"",$I129&lt;&gt;"",$J129="")</formula>
    </cfRule>
    <cfRule type="expression" dxfId="7473" priority="2428">
      <formula>AND($H129&lt;&gt;"",$I129="",$J129="")</formula>
    </cfRule>
  </conditionalFormatting>
  <conditionalFormatting sqref="H120:J120">
    <cfRule type="expression" dxfId="7472" priority="2423">
      <formula>AND($H120&lt;&gt;"",$I120&lt;&gt;"",$J120&lt;&gt;"")</formula>
    </cfRule>
    <cfRule type="expression" dxfId="7471" priority="2424">
      <formula>AND($H120&lt;&gt;"",$I120&lt;&gt;"",$J120="")</formula>
    </cfRule>
    <cfRule type="expression" dxfId="7470" priority="2425">
      <formula>AND($H120&lt;&gt;"",$I120="",$J120="")</formula>
    </cfRule>
  </conditionalFormatting>
  <conditionalFormatting sqref="U120 X120:Z120">
    <cfRule type="expression" dxfId="7469" priority="2420">
      <formula>AND($H120&lt;&gt;"",$I120&lt;&gt;"",$J120&lt;&gt;"")</formula>
    </cfRule>
    <cfRule type="expression" dxfId="7468" priority="2421">
      <formula>AND($H120&lt;&gt;"",$I120&lt;&gt;"",$J120="")</formula>
    </cfRule>
    <cfRule type="expression" dxfId="7467" priority="2422">
      <formula>AND($H120&lt;&gt;"",$I120="",$J120="")</formula>
    </cfRule>
  </conditionalFormatting>
  <conditionalFormatting sqref="H120">
    <cfRule type="expression" dxfId="7466" priority="2419">
      <formula>AND($H120&lt;&gt;"",$I120&lt;&gt;"")</formula>
    </cfRule>
  </conditionalFormatting>
  <conditionalFormatting sqref="I120">
    <cfRule type="expression" dxfId="7465" priority="2418">
      <formula>AND($I120&lt;&gt;"",$J120&lt;&gt;"")</formula>
    </cfRule>
  </conditionalFormatting>
  <conditionalFormatting sqref="A120">
    <cfRule type="containsBlanks" dxfId="7464" priority="2417">
      <formula>LEN(TRIM(A120))=0</formula>
    </cfRule>
  </conditionalFormatting>
  <conditionalFormatting sqref="AC195:AD195">
    <cfRule type="expression" dxfId="7463" priority="2364">
      <formula>AND($H195&lt;&gt;"",$I195&lt;&gt;"",$J195&lt;&gt;"")</formula>
    </cfRule>
    <cfRule type="expression" dxfId="7462" priority="2365">
      <formula>AND($H195&lt;&gt;"",$I195&lt;&gt;"",$J195="")</formula>
    </cfRule>
    <cfRule type="expression" dxfId="7461" priority="2366">
      <formula>AND($H195&lt;&gt;"",$I195="",$J195="")</formula>
    </cfRule>
  </conditionalFormatting>
  <conditionalFormatting sqref="AC120:AD120">
    <cfRule type="expression" dxfId="7460" priority="2411">
      <formula>AND($H120&lt;&gt;"",$I120&lt;&gt;"",$J120&lt;&gt;"")</formula>
    </cfRule>
    <cfRule type="expression" dxfId="7459" priority="2412">
      <formula>AND($H120&lt;&gt;"",$I120&lt;&gt;"",$J120="")</formula>
    </cfRule>
    <cfRule type="expression" dxfId="7458" priority="2413">
      <formula>AND($H120&lt;&gt;"",$I120="",$J120="")</formula>
    </cfRule>
  </conditionalFormatting>
  <conditionalFormatting sqref="AI195">
    <cfRule type="expression" dxfId="7457" priority="2358">
      <formula>AND($H195&lt;&gt;"",$I195&lt;&gt;"",$J195&lt;&gt;"")</formula>
    </cfRule>
    <cfRule type="expression" dxfId="7456" priority="2359">
      <formula>AND($H195&lt;&gt;"",$I195&lt;&gt;"",$J195="")</formula>
    </cfRule>
    <cfRule type="expression" dxfId="7455" priority="2360">
      <formula>AND($H195&lt;&gt;"",$I195="",$J195="")</formula>
    </cfRule>
  </conditionalFormatting>
  <conditionalFormatting sqref="H188:J190">
    <cfRule type="expression" dxfId="7454" priority="2355">
      <formula>AND($H188&lt;&gt;"",$I188&lt;&gt;"",$J188&lt;&gt;"")</formula>
    </cfRule>
    <cfRule type="expression" dxfId="7453" priority="2356">
      <formula>AND($H188&lt;&gt;"",$I188&lt;&gt;"",$J188="")</formula>
    </cfRule>
    <cfRule type="expression" dxfId="7452" priority="2357">
      <formula>AND($H188&lt;&gt;"",$I188="",$J188="")</formula>
    </cfRule>
  </conditionalFormatting>
  <conditionalFormatting sqref="X271:Z271 X275:Z275 X272:AG272 U271:U272 U275">
    <cfRule type="expression" dxfId="7451" priority="2304">
      <formula>AND($H271&lt;&gt;"",$I271&lt;&gt;"",$J271&lt;&gt;"")</formula>
    </cfRule>
    <cfRule type="expression" dxfId="7450" priority="2305">
      <formula>AND($H271&lt;&gt;"",$I271&lt;&gt;"",$J271="")</formula>
    </cfRule>
    <cfRule type="expression" dxfId="7449" priority="2306">
      <formula>AND($H271&lt;&gt;"",$I271="",$J271="")</formula>
    </cfRule>
  </conditionalFormatting>
  <conditionalFormatting sqref="H47:J47">
    <cfRule type="expression" dxfId="7448" priority="2269">
      <formula>AND($H47&lt;&gt;"",$I47&lt;&gt;"",$J47&lt;&gt;"")</formula>
    </cfRule>
    <cfRule type="expression" dxfId="7447" priority="2270">
      <formula>AND($H47&lt;&gt;"",$I47&lt;&gt;"",$J47="")</formula>
    </cfRule>
    <cfRule type="expression" dxfId="7446" priority="2271">
      <formula>AND($H47&lt;&gt;"",$I47="",$J47="")</formula>
    </cfRule>
  </conditionalFormatting>
  <conditionalFormatting sqref="H47">
    <cfRule type="expression" dxfId="7445" priority="2268">
      <formula>AND($H47&lt;&gt;"",$I47&lt;&gt;"")</formula>
    </cfRule>
  </conditionalFormatting>
  <conditionalFormatting sqref="I47">
    <cfRule type="expression" dxfId="7444" priority="2267">
      <formula>AND($I47&lt;&gt;"",$J47&lt;&gt;"")</formula>
    </cfRule>
  </conditionalFormatting>
  <conditionalFormatting sqref="A47">
    <cfRule type="containsBlanks" dxfId="7443" priority="2266">
      <formula>LEN(TRIM(A47))=0</formula>
    </cfRule>
  </conditionalFormatting>
  <conditionalFormatting sqref="AC271:AD271 AC275:AD275">
    <cfRule type="expression" dxfId="7442" priority="2295">
      <formula>AND($H271&lt;&gt;"",$I271&lt;&gt;"",$J271&lt;&gt;"")</formula>
    </cfRule>
    <cfRule type="expression" dxfId="7441" priority="2296">
      <formula>AND($H271&lt;&gt;"",$I271&lt;&gt;"",$J271="")</formula>
    </cfRule>
    <cfRule type="expression" dxfId="7440" priority="2297">
      <formula>AND($H271&lt;&gt;"",$I271="",$J271="")</formula>
    </cfRule>
  </conditionalFormatting>
  <conditionalFormatting sqref="AE271:AH271 AE275:AH275 AH272">
    <cfRule type="expression" dxfId="7439" priority="2292">
      <formula>AND($H271&lt;&gt;"",$I271&lt;&gt;"",$J271&lt;&gt;"")</formula>
    </cfRule>
    <cfRule type="expression" dxfId="7438" priority="2293">
      <formula>AND($H271&lt;&gt;"",$I271&lt;&gt;"",$J271="")</formula>
    </cfRule>
    <cfRule type="expression" dxfId="7437" priority="2294">
      <formula>AND($H271&lt;&gt;"",$I271="",$J271="")</formula>
    </cfRule>
  </conditionalFormatting>
  <conditionalFormatting sqref="AI271:AI272 AI275">
    <cfRule type="expression" dxfId="7436" priority="2289">
      <formula>AND($H271&lt;&gt;"",$I271&lt;&gt;"",$J271&lt;&gt;"")</formula>
    </cfRule>
    <cfRule type="expression" dxfId="7435" priority="2290">
      <formula>AND($H271&lt;&gt;"",$I271&lt;&gt;"",$J271="")</formula>
    </cfRule>
    <cfRule type="expression" dxfId="7434" priority="2291">
      <formula>AND($H271&lt;&gt;"",$I271="",$J271="")</formula>
    </cfRule>
  </conditionalFormatting>
  <conditionalFormatting sqref="AI335 AI342">
    <cfRule type="expression" dxfId="7433" priority="2103">
      <formula>AND($H335&lt;&gt;"",$I335&lt;&gt;"",$J335&lt;&gt;"")</formula>
    </cfRule>
    <cfRule type="expression" dxfId="7432" priority="2104">
      <formula>AND($H335&lt;&gt;"",$I335&lt;&gt;"",$J335="")</formula>
    </cfRule>
    <cfRule type="expression" dxfId="7431" priority="2105">
      <formula>AND($H335&lt;&gt;"",$I335="",$J335="")</formula>
    </cfRule>
  </conditionalFormatting>
  <conditionalFormatting sqref="H191:J193 U191:U193 X191:AI193">
    <cfRule type="expression" dxfId="7430" priority="2381">
      <formula>AND($H191&lt;&gt;"",$I191&lt;&gt;"",$J191&lt;&gt;"")</formula>
    </cfRule>
    <cfRule type="expression" dxfId="7429" priority="2382">
      <formula>AND($H191&lt;&gt;"",$I191&lt;&gt;"",$J191="")</formula>
    </cfRule>
    <cfRule type="expression" dxfId="7428" priority="2383">
      <formula>AND($H191&lt;&gt;"",$I191="",$J191="")</formula>
    </cfRule>
  </conditionalFormatting>
  <conditionalFormatting sqref="H191:H193">
    <cfRule type="expression" dxfId="7427" priority="2380">
      <formula>AND($H191&lt;&gt;"",$I191&lt;&gt;"")</formula>
    </cfRule>
  </conditionalFormatting>
  <conditionalFormatting sqref="I191:I193">
    <cfRule type="expression" dxfId="7426" priority="2379">
      <formula>AND($I191&lt;&gt;"",$J191&lt;&gt;"")</formula>
    </cfRule>
  </conditionalFormatting>
  <conditionalFormatting sqref="H195:J195">
    <cfRule type="expression" dxfId="7425" priority="2376">
      <formula>AND($H195&lt;&gt;"",$I195&lt;&gt;"",$J195&lt;&gt;"")</formula>
    </cfRule>
    <cfRule type="expression" dxfId="7424" priority="2377">
      <formula>AND($H195&lt;&gt;"",$I195&lt;&gt;"",$J195="")</formula>
    </cfRule>
    <cfRule type="expression" dxfId="7423" priority="2378">
      <formula>AND($H195&lt;&gt;"",$I195="",$J195="")</formula>
    </cfRule>
  </conditionalFormatting>
  <conditionalFormatting sqref="X195:Z195 U195">
    <cfRule type="expression" dxfId="7422" priority="2373">
      <formula>AND($H195&lt;&gt;"",$I195&lt;&gt;"",$J195&lt;&gt;"")</formula>
    </cfRule>
    <cfRule type="expression" dxfId="7421" priority="2374">
      <formula>AND($H195&lt;&gt;"",$I195&lt;&gt;"",$J195="")</formula>
    </cfRule>
    <cfRule type="expression" dxfId="7420" priority="2375">
      <formula>AND($H195&lt;&gt;"",$I195="",$J195="")</formula>
    </cfRule>
  </conditionalFormatting>
  <conditionalFormatting sqref="H195">
    <cfRule type="expression" dxfId="7419" priority="2372">
      <formula>AND($H195&lt;&gt;"",$I195&lt;&gt;"")</formula>
    </cfRule>
  </conditionalFormatting>
  <conditionalFormatting sqref="I195">
    <cfRule type="expression" dxfId="7418" priority="2371">
      <formula>AND($I195&lt;&gt;"",$J195&lt;&gt;"")</formula>
    </cfRule>
  </conditionalFormatting>
  <conditionalFormatting sqref="A195">
    <cfRule type="containsBlanks" dxfId="7417" priority="2370">
      <formula>LEN(TRIM(A195))=0</formula>
    </cfRule>
  </conditionalFormatting>
  <conditionalFormatting sqref="H330:J330">
    <cfRule type="expression" dxfId="7416" priority="2184">
      <formula>AND($H330&lt;&gt;"",$I330&lt;&gt;"",$J330&lt;&gt;"")</formula>
    </cfRule>
    <cfRule type="expression" dxfId="7415" priority="2185">
      <formula>AND($H330&lt;&gt;"",$I330&lt;&gt;"",$J330="")</formula>
    </cfRule>
    <cfRule type="expression" dxfId="7414" priority="2186">
      <formula>AND($H330&lt;&gt;"",$I330="",$J330="")</formula>
    </cfRule>
  </conditionalFormatting>
  <conditionalFormatting sqref="X330:Z330 U330">
    <cfRule type="expression" dxfId="7413" priority="2181">
      <formula>AND($H330&lt;&gt;"",$I330&lt;&gt;"",$J330&lt;&gt;"")</formula>
    </cfRule>
    <cfRule type="expression" dxfId="7412" priority="2182">
      <formula>AND($H330&lt;&gt;"",$I330&lt;&gt;"",$J330="")</formula>
    </cfRule>
    <cfRule type="expression" dxfId="7411" priority="2183">
      <formula>AND($H330&lt;&gt;"",$I330="",$J330="")</formula>
    </cfRule>
  </conditionalFormatting>
  <conditionalFormatting sqref="AE195:AH195">
    <cfRule type="expression" dxfId="7410" priority="2361">
      <formula>AND($H195&lt;&gt;"",$I195&lt;&gt;"",$J195&lt;&gt;"")</formula>
    </cfRule>
    <cfRule type="expression" dxfId="7409" priority="2362">
      <formula>AND($H195&lt;&gt;"",$I195&lt;&gt;"",$J195="")</formula>
    </cfRule>
    <cfRule type="expression" dxfId="7408" priority="2363">
      <formula>AND($H195&lt;&gt;"",$I195="",$J195="")</formula>
    </cfRule>
  </conditionalFormatting>
  <conditionalFormatting sqref="AA330:AB330">
    <cfRule type="expression" dxfId="7407" priority="2175">
      <formula>AND($H330&lt;&gt;"",$I330&lt;&gt;"",$J330&lt;&gt;"")</formula>
    </cfRule>
    <cfRule type="expression" dxfId="7406" priority="2176">
      <formula>AND($H330&lt;&gt;"",$I330&lt;&gt;"",$J330="")</formula>
    </cfRule>
    <cfRule type="expression" dxfId="7405" priority="2177">
      <formula>AND($H330&lt;&gt;"",$I330="",$J330="")</formula>
    </cfRule>
  </conditionalFormatting>
  <conditionalFormatting sqref="AC330:AD330">
    <cfRule type="expression" dxfId="7404" priority="2172">
      <formula>AND($H330&lt;&gt;"",$I330&lt;&gt;"",$J330&lt;&gt;"")</formula>
    </cfRule>
    <cfRule type="expression" dxfId="7403" priority="2173">
      <formula>AND($H330&lt;&gt;"",$I330&lt;&gt;"",$J330="")</formula>
    </cfRule>
    <cfRule type="expression" dxfId="7402" priority="2174">
      <formula>AND($H330&lt;&gt;"",$I330="",$J330="")</formula>
    </cfRule>
  </conditionalFormatting>
  <conditionalFormatting sqref="AE330:AH330">
    <cfRule type="expression" dxfId="7401" priority="2169">
      <formula>AND($H330&lt;&gt;"",$I330&lt;&gt;"",$J330&lt;&gt;"")</formula>
    </cfRule>
    <cfRule type="expression" dxfId="7400" priority="2170">
      <formula>AND($H330&lt;&gt;"",$I330&lt;&gt;"",$J330="")</formula>
    </cfRule>
    <cfRule type="expression" dxfId="7399" priority="2171">
      <formula>AND($H330&lt;&gt;"",$I330="",$J330="")</formula>
    </cfRule>
  </conditionalFormatting>
  <conditionalFormatting sqref="H188:H190">
    <cfRule type="expression" dxfId="7398" priority="2351">
      <formula>AND($H188&lt;&gt;"",$I188&lt;&gt;"")</formula>
    </cfRule>
  </conditionalFormatting>
  <conditionalFormatting sqref="I188:I190">
    <cfRule type="expression" dxfId="7397" priority="2350">
      <formula>AND($I188&lt;&gt;"",$J188&lt;&gt;"")</formula>
    </cfRule>
  </conditionalFormatting>
  <conditionalFormatting sqref="A188:A190">
    <cfRule type="containsBlanks" dxfId="7396" priority="2349">
      <formula>LEN(TRIM(A188))=0</formula>
    </cfRule>
  </conditionalFormatting>
  <conditionalFormatting sqref="AA188:AB188 AA190:AB190">
    <cfRule type="expression" dxfId="7395" priority="2346">
      <formula>AND($H188&lt;&gt;"",$I188&lt;&gt;"",$J188&lt;&gt;"")</formula>
    </cfRule>
    <cfRule type="expression" dxfId="7394" priority="2347">
      <formula>AND($H188&lt;&gt;"",$I188&lt;&gt;"",$J188="")</formula>
    </cfRule>
    <cfRule type="expression" dxfId="7393" priority="2348">
      <formula>AND($H188&lt;&gt;"",$I188="",$J188="")</formula>
    </cfRule>
  </conditionalFormatting>
  <conditionalFormatting sqref="AC188:AD188 AC190:AD190">
    <cfRule type="expression" dxfId="7392" priority="2343">
      <formula>AND($H188&lt;&gt;"",$I188&lt;&gt;"",$J188&lt;&gt;"")</formula>
    </cfRule>
    <cfRule type="expression" dxfId="7391" priority="2344">
      <formula>AND($H188&lt;&gt;"",$I188&lt;&gt;"",$J188="")</formula>
    </cfRule>
    <cfRule type="expression" dxfId="7390" priority="2345">
      <formula>AND($H188&lt;&gt;"",$I188="",$J188="")</formula>
    </cfRule>
  </conditionalFormatting>
  <conditionalFormatting sqref="AE188:AH188 AE190:AH190 AH189">
    <cfRule type="expression" dxfId="7389" priority="2340">
      <formula>AND($H188&lt;&gt;"",$I188&lt;&gt;"",$J188&lt;&gt;"")</formula>
    </cfRule>
    <cfRule type="expression" dxfId="7388" priority="2341">
      <formula>AND($H188&lt;&gt;"",$I188&lt;&gt;"",$J188="")</formula>
    </cfRule>
    <cfRule type="expression" dxfId="7387" priority="2342">
      <formula>AND($H188&lt;&gt;"",$I188="",$J188="")</formula>
    </cfRule>
  </conditionalFormatting>
  <conditionalFormatting sqref="AI188:AI190">
    <cfRule type="expression" dxfId="7386" priority="2337">
      <formula>AND($H188&lt;&gt;"",$I188&lt;&gt;"",$J188&lt;&gt;"")</formula>
    </cfRule>
    <cfRule type="expression" dxfId="7385" priority="2338">
      <formula>AND($H188&lt;&gt;"",$I188&lt;&gt;"",$J188="")</formula>
    </cfRule>
    <cfRule type="expression" dxfId="7384" priority="2339">
      <formula>AND($H188&lt;&gt;"",$I188="",$J188="")</formula>
    </cfRule>
  </conditionalFormatting>
  <conditionalFormatting sqref="A191:A193">
    <cfRule type="containsBlanks" dxfId="7383" priority="2336">
      <formula>LEN(TRIM(A191))=0</formula>
    </cfRule>
  </conditionalFormatting>
  <conditionalFormatting sqref="H278:J278 U278 X278:AI278 X281:AI281 U281 H281:J281 H284:J284 U284 X284:AI284">
    <cfRule type="expression" dxfId="7382" priority="2333">
      <formula>AND($H278&lt;&gt;"",$I278&lt;&gt;"",$J278&lt;&gt;"")</formula>
    </cfRule>
    <cfRule type="expression" dxfId="7381" priority="2334">
      <formula>AND($H278&lt;&gt;"",$I278&lt;&gt;"",$J278="")</formula>
    </cfRule>
    <cfRule type="expression" dxfId="7380" priority="2335">
      <formula>AND($H278&lt;&gt;"",$I278="",$J278="")</formula>
    </cfRule>
  </conditionalFormatting>
  <conditionalFormatting sqref="H278 H281 H284">
    <cfRule type="expression" dxfId="7379" priority="2332">
      <formula>AND($H278&lt;&gt;"",$I278&lt;&gt;"")</formula>
    </cfRule>
  </conditionalFormatting>
  <conditionalFormatting sqref="I278 I281 I284">
    <cfRule type="expression" dxfId="7378" priority="2331">
      <formula>AND($I278&lt;&gt;"",$J278&lt;&gt;"")</formula>
    </cfRule>
  </conditionalFormatting>
  <conditionalFormatting sqref="H288:J288">
    <cfRule type="expression" dxfId="7377" priority="2328">
      <formula>AND($H288&lt;&gt;"",$I288&lt;&gt;"",$J288&lt;&gt;"")</formula>
    </cfRule>
    <cfRule type="expression" dxfId="7376" priority="2329">
      <formula>AND($H288&lt;&gt;"",$I288&lt;&gt;"",$J288="")</formula>
    </cfRule>
    <cfRule type="expression" dxfId="7375" priority="2330">
      <formula>AND($H288&lt;&gt;"",$I288="",$J288="")</formula>
    </cfRule>
  </conditionalFormatting>
  <conditionalFormatting sqref="X288:Z288 U288">
    <cfRule type="expression" dxfId="7374" priority="2325">
      <formula>AND($H288&lt;&gt;"",$I288&lt;&gt;"",$J288&lt;&gt;"")</formula>
    </cfRule>
    <cfRule type="expression" dxfId="7373" priority="2326">
      <formula>AND($H288&lt;&gt;"",$I288&lt;&gt;"",$J288="")</formula>
    </cfRule>
    <cfRule type="expression" dxfId="7372" priority="2327">
      <formula>AND($H288&lt;&gt;"",$I288="",$J288="")</formula>
    </cfRule>
  </conditionalFormatting>
  <conditionalFormatting sqref="H288">
    <cfRule type="expression" dxfId="7371" priority="2324">
      <formula>AND($H288&lt;&gt;"",$I288&lt;&gt;"")</formula>
    </cfRule>
  </conditionalFormatting>
  <conditionalFormatting sqref="I288">
    <cfRule type="expression" dxfId="7370" priority="2323">
      <formula>AND($I288&lt;&gt;"",$J288&lt;&gt;"")</formula>
    </cfRule>
  </conditionalFormatting>
  <conditionalFormatting sqref="A288">
    <cfRule type="containsBlanks" dxfId="7369" priority="2322">
      <formula>LEN(TRIM(A288))=0</formula>
    </cfRule>
  </conditionalFormatting>
  <conditionalFormatting sqref="AA288:AB288">
    <cfRule type="expression" dxfId="7368" priority="2319">
      <formula>AND($H288&lt;&gt;"",$I288&lt;&gt;"",$J288&lt;&gt;"")</formula>
    </cfRule>
    <cfRule type="expression" dxfId="7367" priority="2320">
      <formula>AND($H288&lt;&gt;"",$I288&lt;&gt;"",$J288="")</formula>
    </cfRule>
    <cfRule type="expression" dxfId="7366" priority="2321">
      <formula>AND($H288&lt;&gt;"",$I288="",$J288="")</formula>
    </cfRule>
  </conditionalFormatting>
  <conditionalFormatting sqref="AC288:AD288">
    <cfRule type="expression" dxfId="7365" priority="2316">
      <formula>AND($H288&lt;&gt;"",$I288&lt;&gt;"",$J288&lt;&gt;"")</formula>
    </cfRule>
    <cfRule type="expression" dxfId="7364" priority="2317">
      <formula>AND($H288&lt;&gt;"",$I288&lt;&gt;"",$J288="")</formula>
    </cfRule>
    <cfRule type="expression" dxfId="7363" priority="2318">
      <formula>AND($H288&lt;&gt;"",$I288="",$J288="")</formula>
    </cfRule>
  </conditionalFormatting>
  <conditionalFormatting sqref="AE288:AH288">
    <cfRule type="expression" dxfId="7362" priority="2313">
      <formula>AND($H288&lt;&gt;"",$I288&lt;&gt;"",$J288&lt;&gt;"")</formula>
    </cfRule>
    <cfRule type="expression" dxfId="7361" priority="2314">
      <formula>AND($H288&lt;&gt;"",$I288&lt;&gt;"",$J288="")</formula>
    </cfRule>
    <cfRule type="expression" dxfId="7360" priority="2315">
      <formula>AND($H288&lt;&gt;"",$I288="",$J288="")</formula>
    </cfRule>
  </conditionalFormatting>
  <conditionalFormatting sqref="AI288">
    <cfRule type="expression" dxfId="7359" priority="2310">
      <formula>AND($H288&lt;&gt;"",$I288&lt;&gt;"",$J288&lt;&gt;"")</formula>
    </cfRule>
    <cfRule type="expression" dxfId="7358" priority="2311">
      <formula>AND($H288&lt;&gt;"",$I288&lt;&gt;"",$J288="")</formula>
    </cfRule>
    <cfRule type="expression" dxfId="7357" priority="2312">
      <formula>AND($H288&lt;&gt;"",$I288="",$J288="")</formula>
    </cfRule>
  </conditionalFormatting>
  <conditionalFormatting sqref="H271:J272 H275:J275">
    <cfRule type="expression" dxfId="7356" priority="2307">
      <formula>AND($H271&lt;&gt;"",$I271&lt;&gt;"",$J271&lt;&gt;"")</formula>
    </cfRule>
    <cfRule type="expression" dxfId="7355" priority="2308">
      <formula>AND($H271&lt;&gt;"",$I271&lt;&gt;"",$J271="")</formula>
    </cfRule>
    <cfRule type="expression" dxfId="7354" priority="2309">
      <formula>AND($H271&lt;&gt;"",$I271="",$J271="")</formula>
    </cfRule>
  </conditionalFormatting>
  <conditionalFormatting sqref="H335:J335 H342:J342">
    <cfRule type="expression" dxfId="7353" priority="2121">
      <formula>AND($H335&lt;&gt;"",$I335&lt;&gt;"",$J335&lt;&gt;"")</formula>
    </cfRule>
    <cfRule type="expression" dxfId="7352" priority="2122">
      <formula>AND($H335&lt;&gt;"",$I335&lt;&gt;"",$J335="")</formula>
    </cfRule>
    <cfRule type="expression" dxfId="7351" priority="2123">
      <formula>AND($H335&lt;&gt;"",$I335="",$J335="")</formula>
    </cfRule>
  </conditionalFormatting>
  <conditionalFormatting sqref="H271:H272 H275">
    <cfRule type="expression" dxfId="7350" priority="2303">
      <formula>AND($H271&lt;&gt;"",$I271&lt;&gt;"")</formula>
    </cfRule>
  </conditionalFormatting>
  <conditionalFormatting sqref="I271:I272 I275">
    <cfRule type="expression" dxfId="7349" priority="2302">
      <formula>AND($I271&lt;&gt;"",$J271&lt;&gt;"")</formula>
    </cfRule>
  </conditionalFormatting>
  <conditionalFormatting sqref="A271:A272 A275">
    <cfRule type="containsBlanks" dxfId="7348" priority="2301">
      <formula>LEN(TRIM(A271))=0</formula>
    </cfRule>
  </conditionalFormatting>
  <conditionalFormatting sqref="AA271:AB271 AA275:AB275">
    <cfRule type="expression" dxfId="7347" priority="2298">
      <formula>AND($H271&lt;&gt;"",$I271&lt;&gt;"",$J271&lt;&gt;"")</formula>
    </cfRule>
    <cfRule type="expression" dxfId="7346" priority="2299">
      <formula>AND($H271&lt;&gt;"",$I271&lt;&gt;"",$J271="")</formula>
    </cfRule>
    <cfRule type="expression" dxfId="7345" priority="2300">
      <formula>AND($H271&lt;&gt;"",$I271="",$J271="")</formula>
    </cfRule>
  </conditionalFormatting>
  <conditionalFormatting sqref="H48:J48">
    <cfRule type="expression" dxfId="7344" priority="2263">
      <formula>AND($H48&lt;&gt;"",$I48&lt;&gt;"",$J48&lt;&gt;"")</formula>
    </cfRule>
    <cfRule type="expression" dxfId="7343" priority="2264">
      <formula>AND($H48&lt;&gt;"",$I48&lt;&gt;"",$J48="")</formula>
    </cfRule>
    <cfRule type="expression" dxfId="7342" priority="2265">
      <formula>AND($H48&lt;&gt;"",$I48="",$J48="")</formula>
    </cfRule>
  </conditionalFormatting>
  <conditionalFormatting sqref="AC342:AD342">
    <cfRule type="expression" dxfId="7341" priority="2109">
      <formula>AND($H342&lt;&gt;"",$I342&lt;&gt;"",$J342&lt;&gt;"")</formula>
    </cfRule>
    <cfRule type="expression" dxfId="7340" priority="2110">
      <formula>AND($H342&lt;&gt;"",$I342&lt;&gt;"",$J342="")</formula>
    </cfRule>
    <cfRule type="expression" dxfId="7339" priority="2111">
      <formula>AND($H342&lt;&gt;"",$I342="",$J342="")</formula>
    </cfRule>
  </conditionalFormatting>
  <conditionalFormatting sqref="H50:J50">
    <cfRule type="expression" dxfId="7338" priority="2251">
      <formula>AND($H50&lt;&gt;"",$I50&lt;&gt;"",$J50&lt;&gt;"")</formula>
    </cfRule>
    <cfRule type="expression" dxfId="7337" priority="2252">
      <formula>AND($H50&lt;&gt;"",$I50&lt;&gt;"",$J50="")</formula>
    </cfRule>
    <cfRule type="expression" dxfId="7336" priority="2253">
      <formula>AND($H50&lt;&gt;"",$I50="",$J50="")</formula>
    </cfRule>
  </conditionalFormatting>
  <conditionalFormatting sqref="A278 A281 A284">
    <cfRule type="containsBlanks" dxfId="7335" priority="2288">
      <formula>LEN(TRIM(A278))=0</formula>
    </cfRule>
  </conditionalFormatting>
  <conditionalFormatting sqref="X327:AI327 U327">
    <cfRule type="cellIs" dxfId="7334" priority="2286" operator="greaterThan">
      <formula>0</formula>
    </cfRule>
    <cfRule type="cellIs" dxfId="7333" priority="2287" operator="lessThan">
      <formula>0</formula>
    </cfRule>
  </conditionalFormatting>
  <conditionalFormatting sqref="H75:J76">
    <cfRule type="expression" dxfId="7332" priority="2283">
      <formula>AND($H75&lt;&gt;"",$I75&lt;&gt;"",$J75&lt;&gt;"")</formula>
    </cfRule>
    <cfRule type="expression" dxfId="7331" priority="2284">
      <formula>AND($H75&lt;&gt;"",$I75&lt;&gt;"",$J75="")</formula>
    </cfRule>
    <cfRule type="expression" dxfId="7330" priority="2285">
      <formula>AND($H75&lt;&gt;"",$I75="",$J75="")</formula>
    </cfRule>
  </conditionalFormatting>
  <conditionalFormatting sqref="H75:H76">
    <cfRule type="expression" dxfId="7329" priority="2282">
      <formula>AND($H75&lt;&gt;"",$I75&lt;&gt;"")</formula>
    </cfRule>
  </conditionalFormatting>
  <conditionalFormatting sqref="I75:I76">
    <cfRule type="expression" dxfId="7328" priority="2281">
      <formula>AND($I75&lt;&gt;"",$J75&lt;&gt;"")</formula>
    </cfRule>
  </conditionalFormatting>
  <conditionalFormatting sqref="A75">
    <cfRule type="containsBlanks" dxfId="7327" priority="2280">
      <formula>LEN(TRIM(A75))=0</formula>
    </cfRule>
  </conditionalFormatting>
  <conditionalFormatting sqref="A76">
    <cfRule type="containsBlanks" dxfId="7326" priority="2279">
      <formula>LEN(TRIM(A76))=0</formula>
    </cfRule>
  </conditionalFormatting>
  <conditionalFormatting sqref="H46:J46 H54:J54">
    <cfRule type="expression" dxfId="7325" priority="2276">
      <formula>AND($H46&lt;&gt;"",$I46&lt;&gt;"",$J46&lt;&gt;"")</formula>
    </cfRule>
    <cfRule type="expression" dxfId="7324" priority="2277">
      <formula>AND($H46&lt;&gt;"",$I46&lt;&gt;"",$J46="")</formula>
    </cfRule>
    <cfRule type="expression" dxfId="7323" priority="2278">
      <formula>AND($H46&lt;&gt;"",$I46="",$J46="")</formula>
    </cfRule>
  </conditionalFormatting>
  <conditionalFormatting sqref="H46 H54">
    <cfRule type="expression" dxfId="7322" priority="2275">
      <formula>AND($H46&lt;&gt;"",$I46&lt;&gt;"")</formula>
    </cfRule>
  </conditionalFormatting>
  <conditionalFormatting sqref="I46 I54">
    <cfRule type="expression" dxfId="7321" priority="2274">
      <formula>AND($I46&lt;&gt;"",$J46&lt;&gt;"")</formula>
    </cfRule>
  </conditionalFormatting>
  <conditionalFormatting sqref="A46">
    <cfRule type="containsBlanks" dxfId="7320" priority="2273">
      <formula>LEN(TRIM(A46))=0</formula>
    </cfRule>
  </conditionalFormatting>
  <conditionalFormatting sqref="A54">
    <cfRule type="containsBlanks" dxfId="7319" priority="2272">
      <formula>LEN(TRIM(A54))=0</formula>
    </cfRule>
  </conditionalFormatting>
  <conditionalFormatting sqref="H49:J49">
    <cfRule type="expression" dxfId="7318" priority="2257">
      <formula>AND($H49&lt;&gt;"",$I49&lt;&gt;"",$J49&lt;&gt;"")</formula>
    </cfRule>
    <cfRule type="expression" dxfId="7317" priority="2258">
      <formula>AND($H49&lt;&gt;"",$I49&lt;&gt;"",$J49="")</formula>
    </cfRule>
    <cfRule type="expression" dxfId="7316" priority="2259">
      <formula>AND($H49&lt;&gt;"",$I49="",$J49="")</formula>
    </cfRule>
  </conditionalFormatting>
  <conditionalFormatting sqref="H50">
    <cfRule type="expression" dxfId="7315" priority="2250">
      <formula>AND($H50&lt;&gt;"",$I50&lt;&gt;"")</formula>
    </cfRule>
  </conditionalFormatting>
  <conditionalFormatting sqref="I50">
    <cfRule type="expression" dxfId="7314" priority="2249">
      <formula>AND($I50&lt;&gt;"",$J50&lt;&gt;"")</formula>
    </cfRule>
  </conditionalFormatting>
  <conditionalFormatting sqref="A50">
    <cfRule type="containsBlanks" dxfId="7313" priority="2248">
      <formula>LEN(TRIM(A50))=0</formula>
    </cfRule>
  </conditionalFormatting>
  <conditionalFormatting sqref="H52:J52">
    <cfRule type="expression" dxfId="7312" priority="2239">
      <formula>AND($H52&lt;&gt;"",$I52&lt;&gt;"",$J52&lt;&gt;"")</formula>
    </cfRule>
    <cfRule type="expression" dxfId="7311" priority="2240">
      <formula>AND($H52&lt;&gt;"",$I52&lt;&gt;"",$J52="")</formula>
    </cfRule>
    <cfRule type="expression" dxfId="7310" priority="2241">
      <formula>AND($H52&lt;&gt;"",$I52="",$J52="")</formula>
    </cfRule>
  </conditionalFormatting>
  <conditionalFormatting sqref="H51:J51">
    <cfRule type="expression" dxfId="7309" priority="2245">
      <formula>AND($H51&lt;&gt;"",$I51&lt;&gt;"",$J51&lt;&gt;"")</formula>
    </cfRule>
    <cfRule type="expression" dxfId="7308" priority="2246">
      <formula>AND($H51&lt;&gt;"",$I51&lt;&gt;"",$J51="")</formula>
    </cfRule>
    <cfRule type="expression" dxfId="7307" priority="2247">
      <formula>AND($H51&lt;&gt;"",$I51="",$J51="")</formula>
    </cfRule>
  </conditionalFormatting>
  <conditionalFormatting sqref="H48">
    <cfRule type="expression" dxfId="7306" priority="2262">
      <formula>AND($H48&lt;&gt;"",$I48&lt;&gt;"")</formula>
    </cfRule>
  </conditionalFormatting>
  <conditionalFormatting sqref="I48">
    <cfRule type="expression" dxfId="7305" priority="2261">
      <formula>AND($I48&lt;&gt;"",$J48&lt;&gt;"")</formula>
    </cfRule>
  </conditionalFormatting>
  <conditionalFormatting sqref="A48">
    <cfRule type="containsBlanks" dxfId="7304" priority="2260">
      <formula>LEN(TRIM(A48))=0</formula>
    </cfRule>
  </conditionalFormatting>
  <conditionalFormatting sqref="H49">
    <cfRule type="expression" dxfId="7303" priority="2256">
      <formula>AND($H49&lt;&gt;"",$I49&lt;&gt;"")</formula>
    </cfRule>
  </conditionalFormatting>
  <conditionalFormatting sqref="I49">
    <cfRule type="expression" dxfId="7302" priority="2255">
      <formula>AND($I49&lt;&gt;"",$J49&lt;&gt;"")</formula>
    </cfRule>
  </conditionalFormatting>
  <conditionalFormatting sqref="A49">
    <cfRule type="containsBlanks" dxfId="7301" priority="2254">
      <formula>LEN(TRIM(A49))=0</formula>
    </cfRule>
  </conditionalFormatting>
  <conditionalFormatting sqref="H183:J183">
    <cfRule type="expression" dxfId="7300" priority="2208">
      <formula>AND($H183&lt;&gt;"",$I183&lt;&gt;"",$J183&lt;&gt;"")</formula>
    </cfRule>
    <cfRule type="expression" dxfId="7299" priority="2209">
      <formula>AND($H183&lt;&gt;"",$I183&lt;&gt;"",$J183="")</formula>
    </cfRule>
    <cfRule type="expression" dxfId="7298" priority="2210">
      <formula>AND($H183&lt;&gt;"",$I183="",$J183="")</formula>
    </cfRule>
  </conditionalFormatting>
  <conditionalFormatting sqref="H183">
    <cfRule type="expression" dxfId="7297" priority="2207">
      <formula>AND($H183&lt;&gt;"",$I183&lt;&gt;"")</formula>
    </cfRule>
  </conditionalFormatting>
  <conditionalFormatting sqref="I183">
    <cfRule type="expression" dxfId="7296" priority="2206">
      <formula>AND($I183&lt;&gt;"",$J183&lt;&gt;"")</formula>
    </cfRule>
  </conditionalFormatting>
  <conditionalFormatting sqref="A183">
    <cfRule type="containsBlanks" dxfId="7295" priority="2205">
      <formula>LEN(TRIM(A183))=0</formula>
    </cfRule>
  </conditionalFormatting>
  <conditionalFormatting sqref="H184:J184">
    <cfRule type="expression" dxfId="7294" priority="2202">
      <formula>AND($H184&lt;&gt;"",$I184&lt;&gt;"",$J184&lt;&gt;"")</formula>
    </cfRule>
    <cfRule type="expression" dxfId="7293" priority="2203">
      <formula>AND($H184&lt;&gt;"",$I184&lt;&gt;"",$J184="")</formula>
    </cfRule>
    <cfRule type="expression" dxfId="7292" priority="2204">
      <formula>AND($H184&lt;&gt;"",$I184="",$J184="")</formula>
    </cfRule>
  </conditionalFormatting>
  <conditionalFormatting sqref="AE342:AH342 AH335">
    <cfRule type="expression" dxfId="7291" priority="2106">
      <formula>AND($H335&lt;&gt;"",$I335&lt;&gt;"",$J335&lt;&gt;"")</formula>
    </cfRule>
    <cfRule type="expression" dxfId="7290" priority="2107">
      <formula>AND($H335&lt;&gt;"",$I335&lt;&gt;"",$J335="")</formula>
    </cfRule>
    <cfRule type="expression" dxfId="7289" priority="2108">
      <formula>AND($H335&lt;&gt;"",$I335="",$J335="")</formula>
    </cfRule>
  </conditionalFormatting>
  <conditionalFormatting sqref="H51">
    <cfRule type="expression" dxfId="7288" priority="2244">
      <formula>AND($H51&lt;&gt;"",$I51&lt;&gt;"")</formula>
    </cfRule>
  </conditionalFormatting>
  <conditionalFormatting sqref="I51">
    <cfRule type="expression" dxfId="7287" priority="2243">
      <formula>AND($I51&lt;&gt;"",$J51&lt;&gt;"")</formula>
    </cfRule>
  </conditionalFormatting>
  <conditionalFormatting sqref="A51">
    <cfRule type="containsBlanks" dxfId="7286" priority="2242">
      <formula>LEN(TRIM(A51))=0</formula>
    </cfRule>
  </conditionalFormatting>
  <conditionalFormatting sqref="H52">
    <cfRule type="expression" dxfId="7285" priority="2238">
      <formula>AND($H52&lt;&gt;"",$I52&lt;&gt;"")</formula>
    </cfRule>
  </conditionalFormatting>
  <conditionalFormatting sqref="I52">
    <cfRule type="expression" dxfId="7284" priority="2237">
      <formula>AND($I52&lt;&gt;"",$J52&lt;&gt;"")</formula>
    </cfRule>
  </conditionalFormatting>
  <conditionalFormatting sqref="A52">
    <cfRule type="containsBlanks" dxfId="7283" priority="2236">
      <formula>LEN(TRIM(A52))=0</formula>
    </cfRule>
  </conditionalFormatting>
  <conditionalFormatting sqref="H180:J180">
    <cfRule type="expression" dxfId="7282" priority="2226">
      <formula>AND($H180&lt;&gt;"",$I180&lt;&gt;"",$J180&lt;&gt;"")</formula>
    </cfRule>
    <cfRule type="expression" dxfId="7281" priority="2227">
      <formula>AND($H180&lt;&gt;"",$I180&lt;&gt;"",$J180="")</formula>
    </cfRule>
    <cfRule type="expression" dxfId="7280" priority="2228">
      <formula>AND($H180&lt;&gt;"",$I180="",$J180="")</formula>
    </cfRule>
  </conditionalFormatting>
  <conditionalFormatting sqref="H180">
    <cfRule type="expression" dxfId="7279" priority="2225">
      <formula>AND($H180&lt;&gt;"",$I180&lt;&gt;"")</formula>
    </cfRule>
  </conditionalFormatting>
  <conditionalFormatting sqref="I180">
    <cfRule type="expression" dxfId="7278" priority="2224">
      <formula>AND($I180&lt;&gt;"",$J180&lt;&gt;"")</formula>
    </cfRule>
  </conditionalFormatting>
  <conditionalFormatting sqref="A180">
    <cfRule type="containsBlanks" dxfId="7277" priority="2223">
      <formula>LEN(TRIM(A180))=0</formula>
    </cfRule>
  </conditionalFormatting>
  <conditionalFormatting sqref="H181:J181">
    <cfRule type="expression" dxfId="7276" priority="2220">
      <formula>AND($H181&lt;&gt;"",$I181&lt;&gt;"",$J181&lt;&gt;"")</formula>
    </cfRule>
    <cfRule type="expression" dxfId="7275" priority="2221">
      <formula>AND($H181&lt;&gt;"",$I181&lt;&gt;"",$J181="")</formula>
    </cfRule>
    <cfRule type="expression" dxfId="7274" priority="2222">
      <formula>AND($H181&lt;&gt;"",$I181="",$J181="")</formula>
    </cfRule>
  </conditionalFormatting>
  <conditionalFormatting sqref="X342:Z342 X335:AG335 U335 U342">
    <cfRule type="expression" dxfId="7273" priority="2118">
      <formula>AND($H335&lt;&gt;"",$I335&lt;&gt;"",$J335&lt;&gt;"")</formula>
    </cfRule>
    <cfRule type="expression" dxfId="7272" priority="2119">
      <formula>AND($H335&lt;&gt;"",$I335&lt;&gt;"",$J335="")</formula>
    </cfRule>
    <cfRule type="expression" dxfId="7271" priority="2120">
      <formula>AND($H335&lt;&gt;"",$I335="",$J335="")</formula>
    </cfRule>
  </conditionalFormatting>
  <conditionalFormatting sqref="H179:J179 H186:J186">
    <cfRule type="expression" dxfId="7270" priority="2233">
      <formula>AND($H179&lt;&gt;"",$I179&lt;&gt;"",$J179&lt;&gt;"")</formula>
    </cfRule>
    <cfRule type="expression" dxfId="7269" priority="2234">
      <formula>AND($H179&lt;&gt;"",$I179&lt;&gt;"",$J179="")</formula>
    </cfRule>
    <cfRule type="expression" dxfId="7268" priority="2235">
      <formula>AND($H179&lt;&gt;"",$I179="",$J179="")</formula>
    </cfRule>
  </conditionalFormatting>
  <conditionalFormatting sqref="H179 H186">
    <cfRule type="expression" dxfId="7267" priority="2232">
      <formula>AND($H179&lt;&gt;"",$I179&lt;&gt;"")</formula>
    </cfRule>
  </conditionalFormatting>
  <conditionalFormatting sqref="I179 I186">
    <cfRule type="expression" dxfId="7266" priority="2231">
      <formula>AND($I179&lt;&gt;"",$J179&lt;&gt;"")</formula>
    </cfRule>
  </conditionalFormatting>
  <conditionalFormatting sqref="A179">
    <cfRule type="containsBlanks" dxfId="7265" priority="2230">
      <formula>LEN(TRIM(A179))=0</formula>
    </cfRule>
  </conditionalFormatting>
  <conditionalFormatting sqref="A186">
    <cfRule type="containsBlanks" dxfId="7264" priority="2229">
      <formula>LEN(TRIM(A186))=0</formula>
    </cfRule>
  </conditionalFormatting>
  <conditionalFormatting sqref="H182:J182">
    <cfRule type="expression" dxfId="7263" priority="2214">
      <formula>AND($H182&lt;&gt;"",$I182&lt;&gt;"",$J182&lt;&gt;"")</formula>
    </cfRule>
    <cfRule type="expression" dxfId="7262" priority="2215">
      <formula>AND($H182&lt;&gt;"",$I182&lt;&gt;"",$J182="")</formula>
    </cfRule>
    <cfRule type="expression" dxfId="7261" priority="2216">
      <formula>AND($H182&lt;&gt;"",$I182="",$J182="")</formula>
    </cfRule>
  </conditionalFormatting>
  <conditionalFormatting sqref="H335 H342">
    <cfRule type="expression" dxfId="7260" priority="2117">
      <formula>AND($H335&lt;&gt;"",$I335&lt;&gt;"")</formula>
    </cfRule>
  </conditionalFormatting>
  <conditionalFormatting sqref="I335 I342">
    <cfRule type="expression" dxfId="7259" priority="2116">
      <formula>AND($I335&lt;&gt;"",$J335&lt;&gt;"")</formula>
    </cfRule>
  </conditionalFormatting>
  <conditionalFormatting sqref="A335 A342">
    <cfRule type="containsBlanks" dxfId="7258" priority="2115">
      <formula>LEN(TRIM(A335))=0</formula>
    </cfRule>
  </conditionalFormatting>
  <conditionalFormatting sqref="AH332">
    <cfRule type="expression" dxfId="7257" priority="2091">
      <formula>AND($H332&lt;&gt;"",$I332&lt;&gt;"",$J332&lt;&gt;"")</formula>
    </cfRule>
    <cfRule type="expression" dxfId="7256" priority="2092">
      <formula>AND($H332&lt;&gt;"",$I332&lt;&gt;"",$J332="")</formula>
    </cfRule>
    <cfRule type="expression" dxfId="7255" priority="2093">
      <formula>AND($H332&lt;&gt;"",$I332="",$J332="")</formula>
    </cfRule>
  </conditionalFormatting>
  <conditionalFormatting sqref="AA342:AB342">
    <cfRule type="expression" dxfId="7254" priority="2112">
      <formula>AND($H342&lt;&gt;"",$I342&lt;&gt;"",$J342&lt;&gt;"")</formula>
    </cfRule>
    <cfRule type="expression" dxfId="7253" priority="2113">
      <formula>AND($H342&lt;&gt;"",$I342&lt;&gt;"",$J342="")</formula>
    </cfRule>
    <cfRule type="expression" dxfId="7252" priority="2114">
      <formula>AND($H342&lt;&gt;"",$I342="",$J342="")</formula>
    </cfRule>
  </conditionalFormatting>
  <conditionalFormatting sqref="H181">
    <cfRule type="expression" dxfId="7251" priority="2219">
      <formula>AND($H181&lt;&gt;"",$I181&lt;&gt;"")</formula>
    </cfRule>
  </conditionalFormatting>
  <conditionalFormatting sqref="I181">
    <cfRule type="expression" dxfId="7250" priority="2218">
      <formula>AND($I181&lt;&gt;"",$J181&lt;&gt;"")</formula>
    </cfRule>
  </conditionalFormatting>
  <conditionalFormatting sqref="A181">
    <cfRule type="containsBlanks" dxfId="7249" priority="2217">
      <formula>LEN(TRIM(A181))=0</formula>
    </cfRule>
  </conditionalFormatting>
  <conditionalFormatting sqref="H182">
    <cfRule type="expression" dxfId="7248" priority="2213">
      <formula>AND($H182&lt;&gt;"",$I182&lt;&gt;"")</formula>
    </cfRule>
  </conditionalFormatting>
  <conditionalFormatting sqref="I182">
    <cfRule type="expression" dxfId="7247" priority="2212">
      <formula>AND($I182&lt;&gt;"",$J182&lt;&gt;"")</formula>
    </cfRule>
  </conditionalFormatting>
  <conditionalFormatting sqref="A182">
    <cfRule type="containsBlanks" dxfId="7246" priority="2211">
      <formula>LEN(TRIM(A182))=0</formula>
    </cfRule>
  </conditionalFormatting>
  <conditionalFormatting sqref="H184">
    <cfRule type="expression" dxfId="7245" priority="2201">
      <formula>AND($H184&lt;&gt;"",$I184&lt;&gt;"")</formula>
    </cfRule>
  </conditionalFormatting>
  <conditionalFormatting sqref="I184">
    <cfRule type="expression" dxfId="7244" priority="2200">
      <formula>AND($I184&lt;&gt;"",$J184&lt;&gt;"")</formula>
    </cfRule>
  </conditionalFormatting>
  <conditionalFormatting sqref="A184">
    <cfRule type="containsBlanks" dxfId="7243" priority="2199">
      <formula>LEN(TRIM(A184))=0</formula>
    </cfRule>
  </conditionalFormatting>
  <conditionalFormatting sqref="H372">
    <cfRule type="expression" dxfId="7242" priority="1838">
      <formula>AND($H372&lt;&gt;"",$I372&lt;&gt;"")</formula>
    </cfRule>
  </conditionalFormatting>
  <conditionalFormatting sqref="I372">
    <cfRule type="expression" dxfId="7241" priority="1837">
      <formula>AND($I372&lt;&gt;"",$J372&lt;&gt;"")</formula>
    </cfRule>
  </conditionalFormatting>
  <conditionalFormatting sqref="A372">
    <cfRule type="containsBlanks" dxfId="7240" priority="1836">
      <formula>LEN(TRIM(A372))=0</formula>
    </cfRule>
  </conditionalFormatting>
  <conditionalFormatting sqref="H329:J329">
    <cfRule type="expression" dxfId="7239" priority="2190">
      <formula>AND($H329&lt;&gt;"",$I329&lt;&gt;"",$J329&lt;&gt;"")</formula>
    </cfRule>
    <cfRule type="expression" dxfId="7238" priority="2191">
      <formula>AND($H329&lt;&gt;"",$I329&lt;&gt;"",$J329="")</formula>
    </cfRule>
    <cfRule type="expression" dxfId="7237" priority="2192">
      <formula>AND($H329&lt;&gt;"",$I329="",$J329="")</formula>
    </cfRule>
  </conditionalFormatting>
  <conditionalFormatting sqref="H329">
    <cfRule type="expression" dxfId="7236" priority="2189">
      <formula>AND($H329&lt;&gt;"",$I329&lt;&gt;"")</formula>
    </cfRule>
  </conditionalFormatting>
  <conditionalFormatting sqref="I329">
    <cfRule type="expression" dxfId="7235" priority="2188">
      <formula>AND($I329&lt;&gt;"",$J329&lt;&gt;"")</formula>
    </cfRule>
  </conditionalFormatting>
  <conditionalFormatting sqref="A329">
    <cfRule type="containsBlanks" dxfId="7234" priority="2187">
      <formula>LEN(TRIM(A329))=0</formula>
    </cfRule>
  </conditionalFormatting>
  <conditionalFormatting sqref="AE333:AH333 AH331">
    <cfRule type="expression" dxfId="7233" priority="2148">
      <formula>AND($H331&lt;&gt;"",$I331&lt;&gt;"",$J331&lt;&gt;"")</formula>
    </cfRule>
    <cfRule type="expression" dxfId="7232" priority="2149">
      <formula>AND($H331&lt;&gt;"",$I331&lt;&gt;"",$J331="")</formula>
    </cfRule>
    <cfRule type="expression" dxfId="7231" priority="2150">
      <formula>AND($H331&lt;&gt;"",$I331="",$J331="")</formula>
    </cfRule>
  </conditionalFormatting>
  <conditionalFormatting sqref="AI331 AI333">
    <cfRule type="expression" dxfId="7230" priority="2145">
      <formula>AND($H331&lt;&gt;"",$I331&lt;&gt;"",$J331&lt;&gt;"")</formula>
    </cfRule>
    <cfRule type="expression" dxfId="7229" priority="2146">
      <formula>AND($H331&lt;&gt;"",$I331&lt;&gt;"",$J331="")</formula>
    </cfRule>
    <cfRule type="expression" dxfId="7228" priority="2147">
      <formula>AND($H331&lt;&gt;"",$I331="",$J331="")</formula>
    </cfRule>
  </conditionalFormatting>
  <conditionalFormatting sqref="H337">
    <cfRule type="expression" dxfId="7227" priority="2060">
      <formula>AND($H337&lt;&gt;"",$I337&lt;&gt;"")</formula>
    </cfRule>
  </conditionalFormatting>
  <conditionalFormatting sqref="I337">
    <cfRule type="expression" dxfId="7226" priority="2059">
      <formula>AND($I337&lt;&gt;"",$J337&lt;&gt;"")</formula>
    </cfRule>
  </conditionalFormatting>
  <conditionalFormatting sqref="A337">
    <cfRule type="containsBlanks" dxfId="7225" priority="2058">
      <formula>LEN(TRIM(A337))=0</formula>
    </cfRule>
  </conditionalFormatting>
  <conditionalFormatting sqref="X333:Z333 X331:AG331 U331 U333">
    <cfRule type="expression" dxfId="7224" priority="2160">
      <formula>AND($H331&lt;&gt;"",$I331&lt;&gt;"",$J331&lt;&gt;"")</formula>
    </cfRule>
    <cfRule type="expression" dxfId="7223" priority="2161">
      <formula>AND($H331&lt;&gt;"",$I331&lt;&gt;"",$J331="")</formula>
    </cfRule>
    <cfRule type="expression" dxfId="7222" priority="2162">
      <formula>AND($H331&lt;&gt;"",$I331="",$J331="")</formula>
    </cfRule>
  </conditionalFormatting>
  <conditionalFormatting sqref="AC337:AD337">
    <cfRule type="expression" dxfId="7221" priority="2052">
      <formula>AND($H337&lt;&gt;"",$I337&lt;&gt;"",$J337&lt;&gt;"")</formula>
    </cfRule>
    <cfRule type="expression" dxfId="7220" priority="2053">
      <formula>AND($H337&lt;&gt;"",$I337&lt;&gt;"",$J337="")</formula>
    </cfRule>
    <cfRule type="expression" dxfId="7219" priority="2054">
      <formula>AND($H337&lt;&gt;"",$I337="",$J337="")</formula>
    </cfRule>
  </conditionalFormatting>
  <conditionalFormatting sqref="AA333:AB333">
    <cfRule type="expression" dxfId="7218" priority="2154">
      <formula>AND($H333&lt;&gt;"",$I333&lt;&gt;"",$J333&lt;&gt;"")</formula>
    </cfRule>
    <cfRule type="expression" dxfId="7217" priority="2155">
      <formula>AND($H333&lt;&gt;"",$I333&lt;&gt;"",$J333="")</formula>
    </cfRule>
    <cfRule type="expression" dxfId="7216" priority="2156">
      <formula>AND($H333&lt;&gt;"",$I333="",$J333="")</formula>
    </cfRule>
  </conditionalFormatting>
  <conditionalFormatting sqref="AC333:AD333">
    <cfRule type="expression" dxfId="7215" priority="2151">
      <formula>AND($H333&lt;&gt;"",$I333&lt;&gt;"",$J333&lt;&gt;"")</formula>
    </cfRule>
    <cfRule type="expression" dxfId="7214" priority="2152">
      <formula>AND($H333&lt;&gt;"",$I333&lt;&gt;"",$J333="")</formula>
    </cfRule>
    <cfRule type="expression" dxfId="7213" priority="2153">
      <formula>AND($H333&lt;&gt;"",$I333="",$J333="")</formula>
    </cfRule>
  </conditionalFormatting>
  <conditionalFormatting sqref="H331:J331 H333:J333">
    <cfRule type="expression" dxfId="7212" priority="2163">
      <formula>AND($H331&lt;&gt;"",$I331&lt;&gt;"",$J331&lt;&gt;"")</formula>
    </cfRule>
    <cfRule type="expression" dxfId="7211" priority="2164">
      <formula>AND($H331&lt;&gt;"",$I331&lt;&gt;"",$J331="")</formula>
    </cfRule>
    <cfRule type="expression" dxfId="7210" priority="2165">
      <formula>AND($H331&lt;&gt;"",$I331="",$J331="")</formula>
    </cfRule>
  </conditionalFormatting>
  <conditionalFormatting sqref="X334:Z334 U334">
    <cfRule type="expression" dxfId="7209" priority="2139">
      <formula>AND($H334&lt;&gt;"",$I334&lt;&gt;"",$J334&lt;&gt;"")</formula>
    </cfRule>
    <cfRule type="expression" dxfId="7208" priority="2140">
      <formula>AND($H334&lt;&gt;"",$I334&lt;&gt;"",$J334="")</formula>
    </cfRule>
    <cfRule type="expression" dxfId="7207" priority="2141">
      <formula>AND($H334&lt;&gt;"",$I334="",$J334="")</formula>
    </cfRule>
  </conditionalFormatting>
  <conditionalFormatting sqref="H331 H333">
    <cfRule type="expression" dxfId="7206" priority="2159">
      <formula>AND($H331&lt;&gt;"",$I331&lt;&gt;"")</formula>
    </cfRule>
  </conditionalFormatting>
  <conditionalFormatting sqref="I331 I333">
    <cfRule type="expression" dxfId="7205" priority="2158">
      <formula>AND($I331&lt;&gt;"",$J331&lt;&gt;"")</formula>
    </cfRule>
  </conditionalFormatting>
  <conditionalFormatting sqref="A331 A333">
    <cfRule type="containsBlanks" dxfId="7204" priority="2157">
      <formula>LEN(TRIM(A331))=0</formula>
    </cfRule>
  </conditionalFormatting>
  <conditionalFormatting sqref="AA334:AB334">
    <cfRule type="expression" dxfId="7203" priority="2133">
      <formula>AND($H334&lt;&gt;"",$I334&lt;&gt;"",$J334&lt;&gt;"")</formula>
    </cfRule>
    <cfRule type="expression" dxfId="7202" priority="2134">
      <formula>AND($H334&lt;&gt;"",$I334&lt;&gt;"",$J334="")</formula>
    </cfRule>
    <cfRule type="expression" dxfId="7201" priority="2135">
      <formula>AND($H334&lt;&gt;"",$I334="",$J334="")</formula>
    </cfRule>
  </conditionalFormatting>
  <conditionalFormatting sqref="AC334:AD334">
    <cfRule type="expression" dxfId="7200" priority="2130">
      <formula>AND($H334&lt;&gt;"",$I334&lt;&gt;"",$J334&lt;&gt;"")</formula>
    </cfRule>
    <cfRule type="expression" dxfId="7199" priority="2131">
      <formula>AND($H334&lt;&gt;"",$I334&lt;&gt;"",$J334="")</formula>
    </cfRule>
    <cfRule type="expression" dxfId="7198" priority="2132">
      <formula>AND($H334&lt;&gt;"",$I334="",$J334="")</formula>
    </cfRule>
  </conditionalFormatting>
  <conditionalFormatting sqref="AE334:AH334">
    <cfRule type="expression" dxfId="7197" priority="2127">
      <formula>AND($H334&lt;&gt;"",$I334&lt;&gt;"",$J334&lt;&gt;"")</formula>
    </cfRule>
    <cfRule type="expression" dxfId="7196" priority="2128">
      <formula>AND($H334&lt;&gt;"",$I334&lt;&gt;"",$J334="")</formula>
    </cfRule>
    <cfRule type="expression" dxfId="7195" priority="2129">
      <formula>AND($H334&lt;&gt;"",$I334="",$J334="")</formula>
    </cfRule>
  </conditionalFormatting>
  <conditionalFormatting sqref="AI334">
    <cfRule type="expression" dxfId="7194" priority="2124">
      <formula>AND($H334&lt;&gt;"",$I334&lt;&gt;"",$J334&lt;&gt;"")</formula>
    </cfRule>
    <cfRule type="expression" dxfId="7193" priority="2125">
      <formula>AND($H334&lt;&gt;"",$I334&lt;&gt;"",$J334="")</formula>
    </cfRule>
    <cfRule type="expression" dxfId="7192" priority="2126">
      <formula>AND($H334&lt;&gt;"",$I334="",$J334="")</formula>
    </cfRule>
  </conditionalFormatting>
  <conditionalFormatting sqref="H334:J334">
    <cfRule type="expression" dxfId="7191" priority="2142">
      <formula>AND($H334&lt;&gt;"",$I334&lt;&gt;"",$J334&lt;&gt;"")</formula>
    </cfRule>
    <cfRule type="expression" dxfId="7190" priority="2143">
      <formula>AND($H334&lt;&gt;"",$I334&lt;&gt;"",$J334="")</formula>
    </cfRule>
    <cfRule type="expression" dxfId="7189" priority="2144">
      <formula>AND($H334&lt;&gt;"",$I334="",$J334="")</formula>
    </cfRule>
  </conditionalFormatting>
  <conditionalFormatting sqref="X332:AG332 U332">
    <cfRule type="expression" dxfId="7188" priority="2097">
      <formula>AND($H332&lt;&gt;"",$I332&lt;&gt;"",$J332&lt;&gt;"")</formula>
    </cfRule>
    <cfRule type="expression" dxfId="7187" priority="2098">
      <formula>AND($H332&lt;&gt;"",$I332&lt;&gt;"",$J332="")</formula>
    </cfRule>
    <cfRule type="expression" dxfId="7186" priority="2099">
      <formula>AND($H332&lt;&gt;"",$I332="",$J332="")</formula>
    </cfRule>
  </conditionalFormatting>
  <conditionalFormatting sqref="H334">
    <cfRule type="expression" dxfId="7185" priority="2138">
      <formula>AND($H334&lt;&gt;"",$I334&lt;&gt;"")</formula>
    </cfRule>
  </conditionalFormatting>
  <conditionalFormatting sqref="I334">
    <cfRule type="expression" dxfId="7184" priority="2137">
      <formula>AND($I334&lt;&gt;"",$J334&lt;&gt;"")</formula>
    </cfRule>
  </conditionalFormatting>
  <conditionalFormatting sqref="A334">
    <cfRule type="containsBlanks" dxfId="7183" priority="2136">
      <formula>LEN(TRIM(A334))=0</formula>
    </cfRule>
  </conditionalFormatting>
  <conditionalFormatting sqref="AE337:AH337">
    <cfRule type="expression" dxfId="7182" priority="2049">
      <formula>AND($H337&lt;&gt;"",$I337&lt;&gt;"",$J337&lt;&gt;"")</formula>
    </cfRule>
    <cfRule type="expression" dxfId="7181" priority="2050">
      <formula>AND($H337&lt;&gt;"",$I337&lt;&gt;"",$J337="")</formula>
    </cfRule>
    <cfRule type="expression" dxfId="7180" priority="2051">
      <formula>AND($H337&lt;&gt;"",$I337="",$J337="")</formula>
    </cfRule>
  </conditionalFormatting>
  <conditionalFormatting sqref="AI332">
    <cfRule type="expression" dxfId="7179" priority="2088">
      <formula>AND($H332&lt;&gt;"",$I332&lt;&gt;"",$J332&lt;&gt;"")</formula>
    </cfRule>
    <cfRule type="expression" dxfId="7178" priority="2089">
      <formula>AND($H332&lt;&gt;"",$I332&lt;&gt;"",$J332="")</formula>
    </cfRule>
    <cfRule type="expression" dxfId="7177" priority="2090">
      <formula>AND($H332&lt;&gt;"",$I332="",$J332="")</formula>
    </cfRule>
  </conditionalFormatting>
  <conditionalFormatting sqref="H337:J337">
    <cfRule type="expression" dxfId="7176" priority="2064">
      <formula>AND($H337&lt;&gt;"",$I337&lt;&gt;"",$J337&lt;&gt;"")</formula>
    </cfRule>
    <cfRule type="expression" dxfId="7175" priority="2065">
      <formula>AND($H337&lt;&gt;"",$I337&lt;&gt;"",$J337="")</formula>
    </cfRule>
    <cfRule type="expression" dxfId="7174" priority="2066">
      <formula>AND($H337&lt;&gt;"",$I337="",$J337="")</formula>
    </cfRule>
  </conditionalFormatting>
  <conditionalFormatting sqref="X337:Z337 U337">
    <cfRule type="expression" dxfId="7173" priority="2061">
      <formula>AND($H337&lt;&gt;"",$I337&lt;&gt;"",$J337&lt;&gt;"")</formula>
    </cfRule>
    <cfRule type="expression" dxfId="7172" priority="2062">
      <formula>AND($H337&lt;&gt;"",$I337&lt;&gt;"",$J337="")</formula>
    </cfRule>
    <cfRule type="expression" dxfId="7171" priority="2063">
      <formula>AND($H337&lt;&gt;"",$I337="",$J337="")</formula>
    </cfRule>
  </conditionalFormatting>
  <conditionalFormatting sqref="H336:J336">
    <cfRule type="expression" dxfId="7170" priority="2085">
      <formula>AND($H336&lt;&gt;"",$I336&lt;&gt;"",$J336&lt;&gt;"")</formula>
    </cfRule>
    <cfRule type="expression" dxfId="7169" priority="2086">
      <formula>AND($H336&lt;&gt;"",$I336&lt;&gt;"",$J336="")</formula>
    </cfRule>
    <cfRule type="expression" dxfId="7168" priority="2087">
      <formula>AND($H336&lt;&gt;"",$I336="",$J336="")</formula>
    </cfRule>
  </conditionalFormatting>
  <conditionalFormatting sqref="X336:Z336 U336">
    <cfRule type="expression" dxfId="7167" priority="2082">
      <formula>AND($H336&lt;&gt;"",$I336&lt;&gt;"",$J336&lt;&gt;"")</formula>
    </cfRule>
    <cfRule type="expression" dxfId="7166" priority="2083">
      <formula>AND($H336&lt;&gt;"",$I336&lt;&gt;"",$J336="")</formula>
    </cfRule>
    <cfRule type="expression" dxfId="7165" priority="2084">
      <formula>AND($H336&lt;&gt;"",$I336="",$J336="")</formula>
    </cfRule>
  </conditionalFormatting>
  <conditionalFormatting sqref="H336">
    <cfRule type="expression" dxfId="7164" priority="2081">
      <formula>AND($H336&lt;&gt;"",$I336&lt;&gt;"")</formula>
    </cfRule>
  </conditionalFormatting>
  <conditionalFormatting sqref="I336">
    <cfRule type="expression" dxfId="7163" priority="2080">
      <formula>AND($I336&lt;&gt;"",$J336&lt;&gt;"")</formula>
    </cfRule>
  </conditionalFormatting>
  <conditionalFormatting sqref="A336">
    <cfRule type="containsBlanks" dxfId="7162" priority="2079">
      <formula>LEN(TRIM(A336))=0</formula>
    </cfRule>
  </conditionalFormatting>
  <conditionalFormatting sqref="AA337:AB337">
    <cfRule type="expression" dxfId="7161" priority="2055">
      <formula>AND($H337&lt;&gt;"",$I337&lt;&gt;"",$J337&lt;&gt;"")</formula>
    </cfRule>
    <cfRule type="expression" dxfId="7160" priority="2056">
      <formula>AND($H337&lt;&gt;"",$I337&lt;&gt;"",$J337="")</formula>
    </cfRule>
    <cfRule type="expression" dxfId="7159" priority="2057">
      <formula>AND($H337&lt;&gt;"",$I337="",$J337="")</formula>
    </cfRule>
  </conditionalFormatting>
  <conditionalFormatting sqref="AC336:AD336">
    <cfRule type="expression" dxfId="7158" priority="2073">
      <formula>AND($H336&lt;&gt;"",$I336&lt;&gt;"",$J336&lt;&gt;"")</formula>
    </cfRule>
    <cfRule type="expression" dxfId="7157" priority="2074">
      <formula>AND($H336&lt;&gt;"",$I336&lt;&gt;"",$J336="")</formula>
    </cfRule>
    <cfRule type="expression" dxfId="7156" priority="2075">
      <formula>AND($H336&lt;&gt;"",$I336="",$J336="")</formula>
    </cfRule>
  </conditionalFormatting>
  <conditionalFormatting sqref="AE336:AH336">
    <cfRule type="expression" dxfId="7155" priority="2070">
      <formula>AND($H336&lt;&gt;"",$I336&lt;&gt;"",$J336&lt;&gt;"")</formula>
    </cfRule>
    <cfRule type="expression" dxfId="7154" priority="2071">
      <formula>AND($H336&lt;&gt;"",$I336&lt;&gt;"",$J336="")</formula>
    </cfRule>
    <cfRule type="expression" dxfId="7153" priority="2072">
      <formula>AND($H336&lt;&gt;"",$I336="",$J336="")</formula>
    </cfRule>
  </conditionalFormatting>
  <conditionalFormatting sqref="AI337">
    <cfRule type="expression" dxfId="7152" priority="2046">
      <formula>AND($H337&lt;&gt;"",$I337&lt;&gt;"",$J337&lt;&gt;"")</formula>
    </cfRule>
    <cfRule type="expression" dxfId="7151" priority="2047">
      <formula>AND($H337&lt;&gt;"",$I337&lt;&gt;"",$J337="")</formula>
    </cfRule>
    <cfRule type="expression" dxfId="7150" priority="2048">
      <formula>AND($H337&lt;&gt;"",$I337="",$J337="")</formula>
    </cfRule>
  </conditionalFormatting>
  <conditionalFormatting sqref="H332:J332">
    <cfRule type="expression" dxfId="7149" priority="2100">
      <formula>AND($H332&lt;&gt;"",$I332&lt;&gt;"",$J332&lt;&gt;"")</formula>
    </cfRule>
    <cfRule type="expression" dxfId="7148" priority="2101">
      <formula>AND($H332&lt;&gt;"",$I332&lt;&gt;"",$J332="")</formula>
    </cfRule>
    <cfRule type="expression" dxfId="7147" priority="2102">
      <formula>AND($H332&lt;&gt;"",$I332="",$J332="")</formula>
    </cfRule>
  </conditionalFormatting>
  <conditionalFormatting sqref="AA336:AB336">
    <cfRule type="expression" dxfId="7146" priority="2076">
      <formula>AND($H336&lt;&gt;"",$I336&lt;&gt;"",$J336&lt;&gt;"")</formula>
    </cfRule>
    <cfRule type="expression" dxfId="7145" priority="2077">
      <formula>AND($H336&lt;&gt;"",$I336&lt;&gt;"",$J336="")</formula>
    </cfRule>
    <cfRule type="expression" dxfId="7144" priority="2078">
      <formula>AND($H336&lt;&gt;"",$I336="",$J336="")</formula>
    </cfRule>
  </conditionalFormatting>
  <conditionalFormatting sqref="H332">
    <cfRule type="expression" dxfId="7143" priority="2096">
      <formula>AND($H332&lt;&gt;"",$I332&lt;&gt;"")</formula>
    </cfRule>
  </conditionalFormatting>
  <conditionalFormatting sqref="I332">
    <cfRule type="expression" dxfId="7142" priority="2095">
      <formula>AND($I332&lt;&gt;"",$J332&lt;&gt;"")</formula>
    </cfRule>
  </conditionalFormatting>
  <conditionalFormatting sqref="A332">
    <cfRule type="containsBlanks" dxfId="7141" priority="2094">
      <formula>LEN(TRIM(A332))=0</formula>
    </cfRule>
  </conditionalFormatting>
  <conditionalFormatting sqref="AI336">
    <cfRule type="expression" dxfId="7140" priority="2067">
      <formula>AND($H336&lt;&gt;"",$I336&lt;&gt;"",$J336&lt;&gt;"")</formula>
    </cfRule>
    <cfRule type="expression" dxfId="7139" priority="2068">
      <formula>AND($H336&lt;&gt;"",$I336&lt;&gt;"",$J336="")</formula>
    </cfRule>
    <cfRule type="expression" dxfId="7138" priority="2069">
      <formula>AND($H336&lt;&gt;"",$I336="",$J336="")</formula>
    </cfRule>
  </conditionalFormatting>
  <conditionalFormatting sqref="AE338:AH338">
    <cfRule type="expression" dxfId="7137" priority="2028">
      <formula>AND($H338&lt;&gt;"",$I338&lt;&gt;"",$J338&lt;&gt;"")</formula>
    </cfRule>
    <cfRule type="expression" dxfId="7136" priority="2029">
      <formula>AND($H338&lt;&gt;"",$I338&lt;&gt;"",$J338="")</formula>
    </cfRule>
    <cfRule type="expression" dxfId="7135" priority="2030">
      <formula>AND($H338&lt;&gt;"",$I338="",$J338="")</formula>
    </cfRule>
  </conditionalFormatting>
  <conditionalFormatting sqref="H338:J338">
    <cfRule type="expression" dxfId="7134" priority="2043">
      <formula>AND($H338&lt;&gt;"",$I338&lt;&gt;"",$J338&lt;&gt;"")</formula>
    </cfRule>
    <cfRule type="expression" dxfId="7133" priority="2044">
      <formula>AND($H338&lt;&gt;"",$I338&lt;&gt;"",$J338="")</formula>
    </cfRule>
    <cfRule type="expression" dxfId="7132" priority="2045">
      <formula>AND($H338&lt;&gt;"",$I338="",$J338="")</formula>
    </cfRule>
  </conditionalFormatting>
  <conditionalFormatting sqref="X338:Z338 U338">
    <cfRule type="expression" dxfId="7131" priority="2040">
      <formula>AND($H338&lt;&gt;"",$I338&lt;&gt;"",$J338&lt;&gt;"")</formula>
    </cfRule>
    <cfRule type="expression" dxfId="7130" priority="2041">
      <formula>AND($H338&lt;&gt;"",$I338&lt;&gt;"",$J338="")</formula>
    </cfRule>
    <cfRule type="expression" dxfId="7129" priority="2042">
      <formula>AND($H338&lt;&gt;"",$I338="",$J338="")</formula>
    </cfRule>
  </conditionalFormatting>
  <conditionalFormatting sqref="H338">
    <cfRule type="expression" dxfId="7128" priority="2039">
      <formula>AND($H338&lt;&gt;"",$I338&lt;&gt;"")</formula>
    </cfRule>
  </conditionalFormatting>
  <conditionalFormatting sqref="I338">
    <cfRule type="expression" dxfId="7127" priority="2038">
      <formula>AND($I338&lt;&gt;"",$J338&lt;&gt;"")</formula>
    </cfRule>
  </conditionalFormatting>
  <conditionalFormatting sqref="A338">
    <cfRule type="containsBlanks" dxfId="7126" priority="2037">
      <formula>LEN(TRIM(A338))=0</formula>
    </cfRule>
  </conditionalFormatting>
  <conditionalFormatting sqref="AC338:AD338">
    <cfRule type="expression" dxfId="7125" priority="2031">
      <formula>AND($H338&lt;&gt;"",$I338&lt;&gt;"",$J338&lt;&gt;"")</formula>
    </cfRule>
    <cfRule type="expression" dxfId="7124" priority="2032">
      <formula>AND($H338&lt;&gt;"",$I338&lt;&gt;"",$J338="")</formula>
    </cfRule>
    <cfRule type="expression" dxfId="7123" priority="2033">
      <formula>AND($H338&lt;&gt;"",$I338="",$J338="")</formula>
    </cfRule>
  </conditionalFormatting>
  <conditionalFormatting sqref="AE340:AH340">
    <cfRule type="expression" dxfId="7122" priority="1986">
      <formula>AND($H340&lt;&gt;"",$I340&lt;&gt;"",$J340&lt;&gt;"")</formula>
    </cfRule>
    <cfRule type="expression" dxfId="7121" priority="1987">
      <formula>AND($H340&lt;&gt;"",$I340&lt;&gt;"",$J340="")</formula>
    </cfRule>
    <cfRule type="expression" dxfId="7120" priority="1988">
      <formula>AND($H340&lt;&gt;"",$I340="",$J340="")</formula>
    </cfRule>
  </conditionalFormatting>
  <conditionalFormatting sqref="AA338:AB338">
    <cfRule type="expression" dxfId="7119" priority="2034">
      <formula>AND($H338&lt;&gt;"",$I338&lt;&gt;"",$J338&lt;&gt;"")</formula>
    </cfRule>
    <cfRule type="expression" dxfId="7118" priority="2035">
      <formula>AND($H338&lt;&gt;"",$I338&lt;&gt;"",$J338="")</formula>
    </cfRule>
    <cfRule type="expression" dxfId="7117" priority="2036">
      <formula>AND($H338&lt;&gt;"",$I338="",$J338="")</formula>
    </cfRule>
  </conditionalFormatting>
  <conditionalFormatting sqref="AI338">
    <cfRule type="expression" dxfId="7116" priority="2025">
      <formula>AND($H338&lt;&gt;"",$I338&lt;&gt;"",$J338&lt;&gt;"")</formula>
    </cfRule>
    <cfRule type="expression" dxfId="7115" priority="2026">
      <formula>AND($H338&lt;&gt;"",$I338&lt;&gt;"",$J338="")</formula>
    </cfRule>
    <cfRule type="expression" dxfId="7114" priority="2027">
      <formula>AND($H338&lt;&gt;"",$I338="",$J338="")</formula>
    </cfRule>
  </conditionalFormatting>
  <conditionalFormatting sqref="H372:J372">
    <cfRule type="expression" dxfId="7113" priority="1839">
      <formula>AND($H372&lt;&gt;"",$I372&lt;&gt;"",$J372&lt;&gt;"")</formula>
    </cfRule>
    <cfRule type="expression" dxfId="7112" priority="1840">
      <formula>AND($H372&lt;&gt;"",$I372&lt;&gt;"",$J372="")</formula>
    </cfRule>
    <cfRule type="expression" dxfId="7111" priority="1841">
      <formula>AND($H372&lt;&gt;"",$I372="",$J372="")</formula>
    </cfRule>
  </conditionalFormatting>
  <conditionalFormatting sqref="AI340">
    <cfRule type="expression" dxfId="7110" priority="1983">
      <formula>AND($H340&lt;&gt;"",$I340&lt;&gt;"",$J340&lt;&gt;"")</formula>
    </cfRule>
    <cfRule type="expression" dxfId="7109" priority="1984">
      <formula>AND($H340&lt;&gt;"",$I340&lt;&gt;"",$J340="")</formula>
    </cfRule>
    <cfRule type="expression" dxfId="7108" priority="1985">
      <formula>AND($H340&lt;&gt;"",$I340="",$J340="")</formula>
    </cfRule>
  </conditionalFormatting>
  <conditionalFormatting sqref="H340:J340">
    <cfRule type="expression" dxfId="7107" priority="2001">
      <formula>AND($H340&lt;&gt;"",$I340&lt;&gt;"",$J340&lt;&gt;"")</formula>
    </cfRule>
    <cfRule type="expression" dxfId="7106" priority="2002">
      <formula>AND($H340&lt;&gt;"",$I340&lt;&gt;"",$J340="")</formula>
    </cfRule>
    <cfRule type="expression" dxfId="7105" priority="2003">
      <formula>AND($H340&lt;&gt;"",$I340="",$J340="")</formula>
    </cfRule>
  </conditionalFormatting>
  <conditionalFormatting sqref="AC340:AD340">
    <cfRule type="expression" dxfId="7104" priority="1989">
      <formula>AND($H340&lt;&gt;"",$I340&lt;&gt;"",$J340&lt;&gt;"")</formula>
    </cfRule>
    <cfRule type="expression" dxfId="7103" priority="1990">
      <formula>AND($H340&lt;&gt;"",$I340&lt;&gt;"",$J340="")</formula>
    </cfRule>
    <cfRule type="expression" dxfId="7102" priority="1991">
      <formula>AND($H340&lt;&gt;"",$I340="",$J340="")</formula>
    </cfRule>
  </conditionalFormatting>
  <conditionalFormatting sqref="X340:Z340 U340">
    <cfRule type="expression" dxfId="7101" priority="1998">
      <formula>AND($H340&lt;&gt;"",$I340&lt;&gt;"",$J340&lt;&gt;"")</formula>
    </cfRule>
    <cfRule type="expression" dxfId="7100" priority="1999">
      <formula>AND($H340&lt;&gt;"",$I340&lt;&gt;"",$J340="")</formula>
    </cfRule>
    <cfRule type="expression" dxfId="7099" priority="2000">
      <formula>AND($H340&lt;&gt;"",$I340="",$J340="")</formula>
    </cfRule>
  </conditionalFormatting>
  <conditionalFormatting sqref="H340">
    <cfRule type="expression" dxfId="7098" priority="1997">
      <formula>AND($H340&lt;&gt;"",$I340&lt;&gt;"")</formula>
    </cfRule>
  </conditionalFormatting>
  <conditionalFormatting sqref="I340">
    <cfRule type="expression" dxfId="7097" priority="1996">
      <formula>AND($I340&lt;&gt;"",$J340&lt;&gt;"")</formula>
    </cfRule>
  </conditionalFormatting>
  <conditionalFormatting sqref="A340">
    <cfRule type="containsBlanks" dxfId="7096" priority="1995">
      <formula>LEN(TRIM(A340))=0</formula>
    </cfRule>
  </conditionalFormatting>
  <conditionalFormatting sqref="AA340:AB340">
    <cfRule type="expression" dxfId="7095" priority="1992">
      <formula>AND($H340&lt;&gt;"",$I340&lt;&gt;"",$J340&lt;&gt;"")</formula>
    </cfRule>
    <cfRule type="expression" dxfId="7094" priority="1993">
      <formula>AND($H340&lt;&gt;"",$I340&lt;&gt;"",$J340="")</formula>
    </cfRule>
    <cfRule type="expression" dxfId="7093" priority="1994">
      <formula>AND($H340&lt;&gt;"",$I340="",$J340="")</formula>
    </cfRule>
  </conditionalFormatting>
  <conditionalFormatting sqref="AE339:AH339">
    <cfRule type="expression" dxfId="7092" priority="2007">
      <formula>AND($H339&lt;&gt;"",$I339&lt;&gt;"",$J339&lt;&gt;"")</formula>
    </cfRule>
    <cfRule type="expression" dxfId="7091" priority="2008">
      <formula>AND($H339&lt;&gt;"",$I339&lt;&gt;"",$J339="")</formula>
    </cfRule>
    <cfRule type="expression" dxfId="7090" priority="2009">
      <formula>AND($H339&lt;&gt;"",$I339="",$J339="")</formula>
    </cfRule>
  </conditionalFormatting>
  <conditionalFormatting sqref="AI339">
    <cfRule type="expression" dxfId="7089" priority="2004">
      <formula>AND($H339&lt;&gt;"",$I339&lt;&gt;"",$J339&lt;&gt;"")</formula>
    </cfRule>
    <cfRule type="expression" dxfId="7088" priority="2005">
      <formula>AND($H339&lt;&gt;"",$I339&lt;&gt;"",$J339="")</formula>
    </cfRule>
    <cfRule type="expression" dxfId="7087" priority="2006">
      <formula>AND($H339&lt;&gt;"",$I339="",$J339="")</formula>
    </cfRule>
  </conditionalFormatting>
  <conditionalFormatting sqref="H339:J339">
    <cfRule type="expression" dxfId="7086" priority="2022">
      <formula>AND($H339&lt;&gt;"",$I339&lt;&gt;"",$J339&lt;&gt;"")</formula>
    </cfRule>
    <cfRule type="expression" dxfId="7085" priority="2023">
      <formula>AND($H339&lt;&gt;"",$I339&lt;&gt;"",$J339="")</formula>
    </cfRule>
    <cfRule type="expression" dxfId="7084" priority="2024">
      <formula>AND($H339&lt;&gt;"",$I339="",$J339="")</formula>
    </cfRule>
  </conditionalFormatting>
  <conditionalFormatting sqref="AC339:AD339">
    <cfRule type="expression" dxfId="7083" priority="2010">
      <formula>AND($H339&lt;&gt;"",$I339&lt;&gt;"",$J339&lt;&gt;"")</formula>
    </cfRule>
    <cfRule type="expression" dxfId="7082" priority="2011">
      <formula>AND($H339&lt;&gt;"",$I339&lt;&gt;"",$J339="")</formula>
    </cfRule>
    <cfRule type="expression" dxfId="7081" priority="2012">
      <formula>AND($H339&lt;&gt;"",$I339="",$J339="")</formula>
    </cfRule>
  </conditionalFormatting>
  <conditionalFormatting sqref="X339:Z339 U339">
    <cfRule type="expression" dxfId="7080" priority="2019">
      <formula>AND($H339&lt;&gt;"",$I339&lt;&gt;"",$J339&lt;&gt;"")</formula>
    </cfRule>
    <cfRule type="expression" dxfId="7079" priority="2020">
      <formula>AND($H339&lt;&gt;"",$I339&lt;&gt;"",$J339="")</formula>
    </cfRule>
    <cfRule type="expression" dxfId="7078" priority="2021">
      <formula>AND($H339&lt;&gt;"",$I339="",$J339="")</formula>
    </cfRule>
  </conditionalFormatting>
  <conditionalFormatting sqref="H339">
    <cfRule type="expression" dxfId="7077" priority="2018">
      <formula>AND($H339&lt;&gt;"",$I339&lt;&gt;"")</formula>
    </cfRule>
  </conditionalFormatting>
  <conditionalFormatting sqref="I339">
    <cfRule type="expression" dxfId="7076" priority="2017">
      <formula>AND($I339&lt;&gt;"",$J339&lt;&gt;"")</formula>
    </cfRule>
  </conditionalFormatting>
  <conditionalFormatting sqref="A339">
    <cfRule type="containsBlanks" dxfId="7075" priority="2016">
      <formula>LEN(TRIM(A339))=0</formula>
    </cfRule>
  </conditionalFormatting>
  <conditionalFormatting sqref="AA339:AB339">
    <cfRule type="expression" dxfId="7074" priority="2013">
      <formula>AND($H339&lt;&gt;"",$I339&lt;&gt;"",$J339&lt;&gt;"")</formula>
    </cfRule>
    <cfRule type="expression" dxfId="7073" priority="2014">
      <formula>AND($H339&lt;&gt;"",$I339&lt;&gt;"",$J339="")</formula>
    </cfRule>
    <cfRule type="expression" dxfId="7072" priority="2015">
      <formula>AND($H339&lt;&gt;"",$I339="",$J339="")</formula>
    </cfRule>
  </conditionalFormatting>
  <conditionalFormatting sqref="A377:A379">
    <cfRule type="containsBlanks" dxfId="7071" priority="1806">
      <formula>LEN(TRIM(A377))=0</formula>
    </cfRule>
  </conditionalFormatting>
  <conditionalFormatting sqref="AE341:AH341">
    <cfRule type="expression" dxfId="7070" priority="1965">
      <formula>AND($H341&lt;&gt;"",$I341&lt;&gt;"",$J341&lt;&gt;"")</formula>
    </cfRule>
    <cfRule type="expression" dxfId="7069" priority="1966">
      <formula>AND($H341&lt;&gt;"",$I341&lt;&gt;"",$J341="")</formula>
    </cfRule>
    <cfRule type="expression" dxfId="7068" priority="1967">
      <formula>AND($H341&lt;&gt;"",$I341="",$J341="")</formula>
    </cfRule>
  </conditionalFormatting>
  <conditionalFormatting sqref="AI341">
    <cfRule type="expression" dxfId="7067" priority="1962">
      <formula>AND($H341&lt;&gt;"",$I341&lt;&gt;"",$J341&lt;&gt;"")</formula>
    </cfRule>
    <cfRule type="expression" dxfId="7066" priority="1963">
      <formula>AND($H341&lt;&gt;"",$I341&lt;&gt;"",$J341="")</formula>
    </cfRule>
    <cfRule type="expression" dxfId="7065" priority="1964">
      <formula>AND($H341&lt;&gt;"",$I341="",$J341="")</formula>
    </cfRule>
  </conditionalFormatting>
  <conditionalFormatting sqref="H341:J341">
    <cfRule type="expression" dxfId="7064" priority="1980">
      <formula>AND($H341&lt;&gt;"",$I341&lt;&gt;"",$J341&lt;&gt;"")</formula>
    </cfRule>
    <cfRule type="expression" dxfId="7063" priority="1981">
      <formula>AND($H341&lt;&gt;"",$I341&lt;&gt;"",$J341="")</formula>
    </cfRule>
    <cfRule type="expression" dxfId="7062" priority="1982">
      <formula>AND($H341&lt;&gt;"",$I341="",$J341="")</formula>
    </cfRule>
  </conditionalFormatting>
  <conditionalFormatting sqref="AC341:AD341">
    <cfRule type="expression" dxfId="7061" priority="1968">
      <formula>AND($H341&lt;&gt;"",$I341&lt;&gt;"",$J341&lt;&gt;"")</formula>
    </cfRule>
    <cfRule type="expression" dxfId="7060" priority="1969">
      <formula>AND($H341&lt;&gt;"",$I341&lt;&gt;"",$J341="")</formula>
    </cfRule>
    <cfRule type="expression" dxfId="7059" priority="1970">
      <formula>AND($H341&lt;&gt;"",$I341="",$J341="")</formula>
    </cfRule>
  </conditionalFormatting>
  <conditionalFormatting sqref="X341:Z341 U341">
    <cfRule type="expression" dxfId="7058" priority="1977">
      <formula>AND($H341&lt;&gt;"",$I341&lt;&gt;"",$J341&lt;&gt;"")</formula>
    </cfRule>
    <cfRule type="expression" dxfId="7057" priority="1978">
      <formula>AND($H341&lt;&gt;"",$I341&lt;&gt;"",$J341="")</formula>
    </cfRule>
    <cfRule type="expression" dxfId="7056" priority="1979">
      <formula>AND($H341&lt;&gt;"",$I341="",$J341="")</formula>
    </cfRule>
  </conditionalFormatting>
  <conditionalFormatting sqref="H341">
    <cfRule type="expression" dxfId="7055" priority="1976">
      <formula>AND($H341&lt;&gt;"",$I341&lt;&gt;"")</formula>
    </cfRule>
  </conditionalFormatting>
  <conditionalFormatting sqref="I341">
    <cfRule type="expression" dxfId="7054" priority="1975">
      <formula>AND($I341&lt;&gt;"",$J341&lt;&gt;"")</formula>
    </cfRule>
  </conditionalFormatting>
  <conditionalFormatting sqref="A341">
    <cfRule type="containsBlanks" dxfId="7053" priority="1974">
      <formula>LEN(TRIM(A341))=0</formula>
    </cfRule>
  </conditionalFormatting>
  <conditionalFormatting sqref="AA341:AB341">
    <cfRule type="expression" dxfId="7052" priority="1971">
      <formula>AND($H341&lt;&gt;"",$I341&lt;&gt;"",$J341&lt;&gt;"")</formula>
    </cfRule>
    <cfRule type="expression" dxfId="7051" priority="1972">
      <formula>AND($H341&lt;&gt;"",$I341&lt;&gt;"",$J341="")</formula>
    </cfRule>
    <cfRule type="expression" dxfId="7050" priority="1973">
      <formula>AND($H341&lt;&gt;"",$I341="",$J341="")</formula>
    </cfRule>
  </conditionalFormatting>
  <conditionalFormatting sqref="AI329">
    <cfRule type="expression" dxfId="7049" priority="1947">
      <formula>AND($H329&lt;&gt;"",$I329&lt;&gt;"",$J329&lt;&gt;"")</formula>
    </cfRule>
    <cfRule type="expression" dxfId="7048" priority="1948">
      <formula>AND($H329&lt;&gt;"",$I329&lt;&gt;"",$J329="")</formula>
    </cfRule>
    <cfRule type="expression" dxfId="7047" priority="1949">
      <formula>AND($H329&lt;&gt;"",$I329="",$J329="")</formula>
    </cfRule>
  </conditionalFormatting>
  <conditionalFormatting sqref="X329:Z329 U329">
    <cfRule type="expression" dxfId="7046" priority="1959">
      <formula>AND($H329&lt;&gt;"",$I329&lt;&gt;"",$J329&lt;&gt;"")</formula>
    </cfRule>
    <cfRule type="expression" dxfId="7045" priority="1960">
      <formula>AND($H329&lt;&gt;"",$I329&lt;&gt;"",$J329="")</formula>
    </cfRule>
    <cfRule type="expression" dxfId="7044" priority="1961">
      <formula>AND($H329&lt;&gt;"",$I329="",$J329="")</formula>
    </cfRule>
  </conditionalFormatting>
  <conditionalFormatting sqref="AA329:AB329">
    <cfRule type="expression" dxfId="7043" priority="1956">
      <formula>AND($H329&lt;&gt;"",$I329&lt;&gt;"",$J329&lt;&gt;"")</formula>
    </cfRule>
    <cfRule type="expression" dxfId="7042" priority="1957">
      <formula>AND($H329&lt;&gt;"",$I329&lt;&gt;"",$J329="")</formula>
    </cfRule>
    <cfRule type="expression" dxfId="7041" priority="1958">
      <formula>AND($H329&lt;&gt;"",$I329="",$J329="")</formula>
    </cfRule>
  </conditionalFormatting>
  <conditionalFormatting sqref="AC329:AD329">
    <cfRule type="expression" dxfId="7040" priority="1953">
      <formula>AND($H329&lt;&gt;"",$I329&lt;&gt;"",$J329&lt;&gt;"")</formula>
    </cfRule>
    <cfRule type="expression" dxfId="7039" priority="1954">
      <formula>AND($H329&lt;&gt;"",$I329&lt;&gt;"",$J329="")</formula>
    </cfRule>
    <cfRule type="expression" dxfId="7038" priority="1955">
      <formula>AND($H329&lt;&gt;"",$I329="",$J329="")</formula>
    </cfRule>
  </conditionalFormatting>
  <conditionalFormatting sqref="AE329:AH329">
    <cfRule type="expression" dxfId="7037" priority="1950">
      <formula>AND($H329&lt;&gt;"",$I329&lt;&gt;"",$J329&lt;&gt;"")</formula>
    </cfRule>
    <cfRule type="expression" dxfId="7036" priority="1951">
      <formula>AND($H329&lt;&gt;"",$I329&lt;&gt;"",$J329="")</formula>
    </cfRule>
    <cfRule type="expression" dxfId="7035" priority="1952">
      <formula>AND($H329&lt;&gt;"",$I329="",$J329="")</formula>
    </cfRule>
  </conditionalFormatting>
  <conditionalFormatting sqref="U329:AI329">
    <cfRule type="cellIs" dxfId="7034" priority="1946" operator="notEqual">
      <formula>0</formula>
    </cfRule>
  </conditionalFormatting>
  <conditionalFormatting sqref="H344:J344">
    <cfRule type="expression" dxfId="7033" priority="1943">
      <formula>AND($H344&lt;&gt;"",$I344&lt;&gt;"",$J344&lt;&gt;"")</formula>
    </cfRule>
    <cfRule type="expression" dxfId="7032" priority="1944">
      <formula>AND($H344&lt;&gt;"",$I344&lt;&gt;"",$J344="")</formula>
    </cfRule>
    <cfRule type="expression" dxfId="7031" priority="1945">
      <formula>AND($H344&lt;&gt;"",$I344="",$J344="")</formula>
    </cfRule>
  </conditionalFormatting>
  <conditionalFormatting sqref="X344:Z344 U344">
    <cfRule type="expression" dxfId="7030" priority="1940">
      <formula>AND($H344&lt;&gt;"",$I344&lt;&gt;"",$J344&lt;&gt;"")</formula>
    </cfRule>
    <cfRule type="expression" dxfId="7029" priority="1941">
      <formula>AND($H344&lt;&gt;"",$I344&lt;&gt;"",$J344="")</formula>
    </cfRule>
    <cfRule type="expression" dxfId="7028" priority="1942">
      <formula>AND($H344&lt;&gt;"",$I344="",$J344="")</formula>
    </cfRule>
  </conditionalFormatting>
  <conditionalFormatting sqref="H344">
    <cfRule type="expression" dxfId="7027" priority="1939">
      <formula>AND($H344&lt;&gt;"",$I344&lt;&gt;"")</formula>
    </cfRule>
  </conditionalFormatting>
  <conditionalFormatting sqref="I344">
    <cfRule type="expression" dxfId="7026" priority="1938">
      <formula>AND($I344&lt;&gt;"",$J344&lt;&gt;"")</formula>
    </cfRule>
  </conditionalFormatting>
  <conditionalFormatting sqref="A344">
    <cfRule type="containsBlanks" dxfId="7025" priority="1937">
      <formula>LEN(TRIM(A344))=0</formula>
    </cfRule>
  </conditionalFormatting>
  <conditionalFormatting sqref="AA344:AB344">
    <cfRule type="expression" dxfId="7024" priority="1934">
      <formula>AND($H344&lt;&gt;"",$I344&lt;&gt;"",$J344&lt;&gt;"")</formula>
    </cfRule>
    <cfRule type="expression" dxfId="7023" priority="1935">
      <formula>AND($H344&lt;&gt;"",$I344&lt;&gt;"",$J344="")</formula>
    </cfRule>
    <cfRule type="expression" dxfId="7022" priority="1936">
      <formula>AND($H344&lt;&gt;"",$I344="",$J344="")</formula>
    </cfRule>
  </conditionalFormatting>
  <conditionalFormatting sqref="AC344:AD344">
    <cfRule type="expression" dxfId="7021" priority="1931">
      <formula>AND($H344&lt;&gt;"",$I344&lt;&gt;"",$J344&lt;&gt;"")</formula>
    </cfRule>
    <cfRule type="expression" dxfId="7020" priority="1932">
      <formula>AND($H344&lt;&gt;"",$I344&lt;&gt;"",$J344="")</formula>
    </cfRule>
    <cfRule type="expression" dxfId="7019" priority="1933">
      <formula>AND($H344&lt;&gt;"",$I344="",$J344="")</formula>
    </cfRule>
  </conditionalFormatting>
  <conditionalFormatting sqref="AE344:AH344">
    <cfRule type="expression" dxfId="7018" priority="1928">
      <formula>AND($H344&lt;&gt;"",$I344&lt;&gt;"",$J344&lt;&gt;"")</formula>
    </cfRule>
    <cfRule type="expression" dxfId="7017" priority="1929">
      <formula>AND($H344&lt;&gt;"",$I344&lt;&gt;"",$J344="")</formula>
    </cfRule>
    <cfRule type="expression" dxfId="7016" priority="1930">
      <formula>AND($H344&lt;&gt;"",$I344="",$J344="")</formula>
    </cfRule>
  </conditionalFormatting>
  <conditionalFormatting sqref="AI344">
    <cfRule type="expression" dxfId="7015" priority="1925">
      <formula>AND($H344&lt;&gt;"",$I344&lt;&gt;"",$J344&lt;&gt;"")</formula>
    </cfRule>
    <cfRule type="expression" dxfId="7014" priority="1926">
      <formula>AND($H344&lt;&gt;"",$I344&lt;&gt;"",$J344="")</formula>
    </cfRule>
    <cfRule type="expression" dxfId="7013" priority="1927">
      <formula>AND($H344&lt;&gt;"",$I344="",$J344="")</formula>
    </cfRule>
  </conditionalFormatting>
  <conditionalFormatting sqref="H347:J348 H350:J351">
    <cfRule type="expression" dxfId="7012" priority="1922">
      <formula>AND($H347&lt;&gt;"",$I347&lt;&gt;"",$J347&lt;&gt;"")</formula>
    </cfRule>
    <cfRule type="expression" dxfId="7011" priority="1923">
      <formula>AND($H347&lt;&gt;"",$I347&lt;&gt;"",$J347="")</formula>
    </cfRule>
    <cfRule type="expression" dxfId="7010" priority="1924">
      <formula>AND($H347&lt;&gt;"",$I347="",$J347="")</formula>
    </cfRule>
  </conditionalFormatting>
  <conditionalFormatting sqref="X347:Z348 X351:Z351 X350:AG350 U347:U348 U350:U351">
    <cfRule type="expression" dxfId="7009" priority="1919">
      <formula>AND($H347&lt;&gt;"",$I347&lt;&gt;"",$J347&lt;&gt;"")</formula>
    </cfRule>
    <cfRule type="expression" dxfId="7008" priority="1920">
      <formula>AND($H347&lt;&gt;"",$I347&lt;&gt;"",$J347="")</formula>
    </cfRule>
    <cfRule type="expression" dxfId="7007" priority="1921">
      <formula>AND($H347&lt;&gt;"",$I347="",$J347="")</formula>
    </cfRule>
  </conditionalFormatting>
  <conditionalFormatting sqref="H347:H348 H350:H351">
    <cfRule type="expression" dxfId="7006" priority="1918">
      <formula>AND($H347&lt;&gt;"",$I347&lt;&gt;"")</formula>
    </cfRule>
  </conditionalFormatting>
  <conditionalFormatting sqref="I347:I348 I350:I351">
    <cfRule type="expression" dxfId="7005" priority="1917">
      <formula>AND($I347&lt;&gt;"",$J347&lt;&gt;"")</formula>
    </cfRule>
  </conditionalFormatting>
  <conditionalFormatting sqref="A347:A348 A350:A351">
    <cfRule type="containsBlanks" dxfId="7004" priority="1916">
      <formula>LEN(TRIM(A347))=0</formula>
    </cfRule>
  </conditionalFormatting>
  <conditionalFormatting sqref="AA347:AB348 AA351:AB351">
    <cfRule type="expression" dxfId="7003" priority="1913">
      <formula>AND($H347&lt;&gt;"",$I347&lt;&gt;"",$J347&lt;&gt;"")</formula>
    </cfRule>
    <cfRule type="expression" dxfId="7002" priority="1914">
      <formula>AND($H347&lt;&gt;"",$I347&lt;&gt;"",$J347="")</formula>
    </cfRule>
    <cfRule type="expression" dxfId="7001" priority="1915">
      <formula>AND($H347&lt;&gt;"",$I347="",$J347="")</formula>
    </cfRule>
  </conditionalFormatting>
  <conditionalFormatting sqref="AC347:AD348 AC351:AD351">
    <cfRule type="expression" dxfId="7000" priority="1910">
      <formula>AND($H347&lt;&gt;"",$I347&lt;&gt;"",$J347&lt;&gt;"")</formula>
    </cfRule>
    <cfRule type="expression" dxfId="6999" priority="1911">
      <formula>AND($H347&lt;&gt;"",$I347&lt;&gt;"",$J347="")</formula>
    </cfRule>
    <cfRule type="expression" dxfId="6998" priority="1912">
      <formula>AND($H347&lt;&gt;"",$I347="",$J347="")</formula>
    </cfRule>
  </conditionalFormatting>
  <conditionalFormatting sqref="AE347:AH348 AE351:AH351 AH350">
    <cfRule type="expression" dxfId="6997" priority="1907">
      <formula>AND($H347&lt;&gt;"",$I347&lt;&gt;"",$J347&lt;&gt;"")</formula>
    </cfRule>
    <cfRule type="expression" dxfId="6996" priority="1908">
      <formula>AND($H347&lt;&gt;"",$I347&lt;&gt;"",$J347="")</formula>
    </cfRule>
    <cfRule type="expression" dxfId="6995" priority="1909">
      <formula>AND($H347&lt;&gt;"",$I347="",$J347="")</formula>
    </cfRule>
  </conditionalFormatting>
  <conditionalFormatting sqref="AI347:AI348 AI350:AI351">
    <cfRule type="expression" dxfId="6994" priority="1904">
      <formula>AND($H347&lt;&gt;"",$I347&lt;&gt;"",$J347&lt;&gt;"")</formula>
    </cfRule>
    <cfRule type="expression" dxfId="6993" priority="1905">
      <formula>AND($H347&lt;&gt;"",$I347&lt;&gt;"",$J347="")</formula>
    </cfRule>
    <cfRule type="expression" dxfId="6992" priority="1906">
      <formula>AND($H347&lt;&gt;"",$I347="",$J347="")</formula>
    </cfRule>
  </conditionalFormatting>
  <conditionalFormatting sqref="H352:J355">
    <cfRule type="expression" dxfId="6991" priority="1901">
      <formula>AND($H352&lt;&gt;"",$I352&lt;&gt;"",$J352&lt;&gt;"")</formula>
    </cfRule>
    <cfRule type="expression" dxfId="6990" priority="1902">
      <formula>AND($H352&lt;&gt;"",$I352&lt;&gt;"",$J352="")</formula>
    </cfRule>
    <cfRule type="expression" dxfId="6989" priority="1903">
      <formula>AND($H352&lt;&gt;"",$I352="",$J352="")</formula>
    </cfRule>
  </conditionalFormatting>
  <conditionalFormatting sqref="X352:Z355 U352:U355">
    <cfRule type="expression" dxfId="6988" priority="1898">
      <formula>AND($H352&lt;&gt;"",$I352&lt;&gt;"",$J352&lt;&gt;"")</formula>
    </cfRule>
    <cfRule type="expression" dxfId="6987" priority="1899">
      <formula>AND($H352&lt;&gt;"",$I352&lt;&gt;"",$J352="")</formula>
    </cfRule>
    <cfRule type="expression" dxfId="6986" priority="1900">
      <formula>AND($H352&lt;&gt;"",$I352="",$J352="")</formula>
    </cfRule>
  </conditionalFormatting>
  <conditionalFormatting sqref="H352:H355">
    <cfRule type="expression" dxfId="6985" priority="1897">
      <formula>AND($H352&lt;&gt;"",$I352&lt;&gt;"")</formula>
    </cfRule>
  </conditionalFormatting>
  <conditionalFormatting sqref="I352:I355">
    <cfRule type="expression" dxfId="6984" priority="1896">
      <formula>AND($I352&lt;&gt;"",$J352&lt;&gt;"")</formula>
    </cfRule>
  </conditionalFormatting>
  <conditionalFormatting sqref="A352:A355">
    <cfRule type="containsBlanks" dxfId="6983" priority="1895">
      <formula>LEN(TRIM(A352))=0</formula>
    </cfRule>
  </conditionalFormatting>
  <conditionalFormatting sqref="AA352:AB355">
    <cfRule type="expression" dxfId="6982" priority="1892">
      <formula>AND($H352&lt;&gt;"",$I352&lt;&gt;"",$J352&lt;&gt;"")</formula>
    </cfRule>
    <cfRule type="expression" dxfId="6981" priority="1893">
      <formula>AND($H352&lt;&gt;"",$I352&lt;&gt;"",$J352="")</formula>
    </cfRule>
    <cfRule type="expression" dxfId="6980" priority="1894">
      <formula>AND($H352&lt;&gt;"",$I352="",$J352="")</formula>
    </cfRule>
  </conditionalFormatting>
  <conditionalFormatting sqref="AC352:AD355">
    <cfRule type="expression" dxfId="6979" priority="1889">
      <formula>AND($H352&lt;&gt;"",$I352&lt;&gt;"",$J352&lt;&gt;"")</formula>
    </cfRule>
    <cfRule type="expression" dxfId="6978" priority="1890">
      <formula>AND($H352&lt;&gt;"",$I352&lt;&gt;"",$J352="")</formula>
    </cfRule>
    <cfRule type="expression" dxfId="6977" priority="1891">
      <formula>AND($H352&lt;&gt;"",$I352="",$J352="")</formula>
    </cfRule>
  </conditionalFormatting>
  <conditionalFormatting sqref="AE352:AH355">
    <cfRule type="expression" dxfId="6976" priority="1886">
      <formula>AND($H352&lt;&gt;"",$I352&lt;&gt;"",$J352&lt;&gt;"")</formula>
    </cfRule>
    <cfRule type="expression" dxfId="6975" priority="1887">
      <formula>AND($H352&lt;&gt;"",$I352&lt;&gt;"",$J352="")</formula>
    </cfRule>
    <cfRule type="expression" dxfId="6974" priority="1888">
      <formula>AND($H352&lt;&gt;"",$I352="",$J352="")</formula>
    </cfRule>
  </conditionalFormatting>
  <conditionalFormatting sqref="AI352:AI355">
    <cfRule type="expression" dxfId="6973" priority="1883">
      <formula>AND($H352&lt;&gt;"",$I352&lt;&gt;"",$J352&lt;&gt;"")</formula>
    </cfRule>
    <cfRule type="expression" dxfId="6972" priority="1884">
      <formula>AND($H352&lt;&gt;"",$I352&lt;&gt;"",$J352="")</formula>
    </cfRule>
    <cfRule type="expression" dxfId="6971" priority="1885">
      <formula>AND($H352&lt;&gt;"",$I352="",$J352="")</formula>
    </cfRule>
  </conditionalFormatting>
  <conditionalFormatting sqref="H366:J366">
    <cfRule type="expression" dxfId="6970" priority="1880">
      <formula>AND($H366&lt;&gt;"",$I366&lt;&gt;"",$J366&lt;&gt;"")</formula>
    </cfRule>
    <cfRule type="expression" dxfId="6969" priority="1881">
      <formula>AND($H366&lt;&gt;"",$I366&lt;&gt;"",$J366="")</formula>
    </cfRule>
    <cfRule type="expression" dxfId="6968" priority="1882">
      <formula>AND($H366&lt;&gt;"",$I366="",$J366="")</formula>
    </cfRule>
  </conditionalFormatting>
  <conditionalFormatting sqref="X366:Z366 U366">
    <cfRule type="expression" dxfId="6967" priority="1877">
      <formula>AND($H366&lt;&gt;"",$I366&lt;&gt;"",$J366&lt;&gt;"")</formula>
    </cfRule>
    <cfRule type="expression" dxfId="6966" priority="1878">
      <formula>AND($H366&lt;&gt;"",$I366&lt;&gt;"",$J366="")</formula>
    </cfRule>
    <cfRule type="expression" dxfId="6965" priority="1879">
      <formula>AND($H366&lt;&gt;"",$I366="",$J366="")</formula>
    </cfRule>
  </conditionalFormatting>
  <conditionalFormatting sqref="H366">
    <cfRule type="expression" dxfId="6964" priority="1876">
      <formula>AND($H366&lt;&gt;"",$I366&lt;&gt;"")</formula>
    </cfRule>
  </conditionalFormatting>
  <conditionalFormatting sqref="I366">
    <cfRule type="expression" dxfId="6963" priority="1875">
      <formula>AND($I366&lt;&gt;"",$J366&lt;&gt;"")</formula>
    </cfRule>
  </conditionalFormatting>
  <conditionalFormatting sqref="A366">
    <cfRule type="containsBlanks" dxfId="6962" priority="1874">
      <formula>LEN(TRIM(A366))=0</formula>
    </cfRule>
  </conditionalFormatting>
  <conditionalFormatting sqref="AA366:AB366">
    <cfRule type="expression" dxfId="6961" priority="1871">
      <formula>AND($H366&lt;&gt;"",$I366&lt;&gt;"",$J366&lt;&gt;"")</formula>
    </cfRule>
    <cfRule type="expression" dxfId="6960" priority="1872">
      <formula>AND($H366&lt;&gt;"",$I366&lt;&gt;"",$J366="")</formula>
    </cfRule>
    <cfRule type="expression" dxfId="6959" priority="1873">
      <formula>AND($H366&lt;&gt;"",$I366="",$J366="")</formula>
    </cfRule>
  </conditionalFormatting>
  <conditionalFormatting sqref="AC366:AD366">
    <cfRule type="expression" dxfId="6958" priority="1868">
      <formula>AND($H366&lt;&gt;"",$I366&lt;&gt;"",$J366&lt;&gt;"")</formula>
    </cfRule>
    <cfRule type="expression" dxfId="6957" priority="1869">
      <formula>AND($H366&lt;&gt;"",$I366&lt;&gt;"",$J366="")</formula>
    </cfRule>
    <cfRule type="expression" dxfId="6956" priority="1870">
      <formula>AND($H366&lt;&gt;"",$I366="",$J366="")</formula>
    </cfRule>
  </conditionalFormatting>
  <conditionalFormatting sqref="AE366:AH366">
    <cfRule type="expression" dxfId="6955" priority="1865">
      <formula>AND($H366&lt;&gt;"",$I366&lt;&gt;"",$J366&lt;&gt;"")</formula>
    </cfRule>
    <cfRule type="expression" dxfId="6954" priority="1866">
      <formula>AND($H366&lt;&gt;"",$I366&lt;&gt;"",$J366="")</formula>
    </cfRule>
    <cfRule type="expression" dxfId="6953" priority="1867">
      <formula>AND($H366&lt;&gt;"",$I366="",$J366="")</formula>
    </cfRule>
  </conditionalFormatting>
  <conditionalFormatting sqref="AI366">
    <cfRule type="expression" dxfId="6952" priority="1862">
      <formula>AND($H366&lt;&gt;"",$I366&lt;&gt;"",$J366&lt;&gt;"")</formula>
    </cfRule>
    <cfRule type="expression" dxfId="6951" priority="1863">
      <formula>AND($H366&lt;&gt;"",$I366&lt;&gt;"",$J366="")</formula>
    </cfRule>
    <cfRule type="expression" dxfId="6950" priority="1864">
      <formula>AND($H366&lt;&gt;"",$I366="",$J366="")</formula>
    </cfRule>
  </conditionalFormatting>
  <conditionalFormatting sqref="H367:J368">
    <cfRule type="expression" dxfId="6949" priority="1859">
      <formula>AND($H367&lt;&gt;"",$I367&lt;&gt;"",$J367&lt;&gt;"")</formula>
    </cfRule>
    <cfRule type="expression" dxfId="6948" priority="1860">
      <formula>AND($H367&lt;&gt;"",$I367&lt;&gt;"",$J367="")</formula>
    </cfRule>
    <cfRule type="expression" dxfId="6947" priority="1861">
      <formula>AND($H367&lt;&gt;"",$I367="",$J367="")</formula>
    </cfRule>
  </conditionalFormatting>
  <conditionalFormatting sqref="H367:H368">
    <cfRule type="expression" dxfId="6946" priority="1858">
      <formula>AND($H367&lt;&gt;"",$I367&lt;&gt;"")</formula>
    </cfRule>
  </conditionalFormatting>
  <conditionalFormatting sqref="I367:I368">
    <cfRule type="expression" dxfId="6945" priority="1857">
      <formula>AND($I367&lt;&gt;"",$J367&lt;&gt;"")</formula>
    </cfRule>
  </conditionalFormatting>
  <conditionalFormatting sqref="A367">
    <cfRule type="containsBlanks" dxfId="6944" priority="1856">
      <formula>LEN(TRIM(A367))=0</formula>
    </cfRule>
  </conditionalFormatting>
  <conditionalFormatting sqref="A368">
    <cfRule type="containsBlanks" dxfId="6943" priority="1855">
      <formula>LEN(TRIM(A368))=0</formula>
    </cfRule>
  </conditionalFormatting>
  <conditionalFormatting sqref="H369:J369">
    <cfRule type="expression" dxfId="6942" priority="1852">
      <formula>AND($H369&lt;&gt;"",$I369&lt;&gt;"",$J369&lt;&gt;"")</formula>
    </cfRule>
    <cfRule type="expression" dxfId="6941" priority="1853">
      <formula>AND($H369&lt;&gt;"",$I369&lt;&gt;"",$J369="")</formula>
    </cfRule>
    <cfRule type="expression" dxfId="6940" priority="1854">
      <formula>AND($H369&lt;&gt;"",$I369="",$J369="")</formula>
    </cfRule>
  </conditionalFormatting>
  <conditionalFormatting sqref="H369">
    <cfRule type="expression" dxfId="6939" priority="1851">
      <formula>AND($H369&lt;&gt;"",$I369&lt;&gt;"")</formula>
    </cfRule>
  </conditionalFormatting>
  <conditionalFormatting sqref="I369">
    <cfRule type="expression" dxfId="6938" priority="1850">
      <formula>AND($I369&lt;&gt;"",$J369&lt;&gt;"")</formula>
    </cfRule>
  </conditionalFormatting>
  <conditionalFormatting sqref="A369">
    <cfRule type="containsBlanks" dxfId="6937" priority="1849">
      <formula>LEN(TRIM(A369))=0</formula>
    </cfRule>
  </conditionalFormatting>
  <conditionalFormatting sqref="H370:J371">
    <cfRule type="expression" dxfId="6936" priority="1846">
      <formula>AND($H370&lt;&gt;"",$I370&lt;&gt;"",$J370&lt;&gt;"")</formula>
    </cfRule>
    <cfRule type="expression" dxfId="6935" priority="1847">
      <formula>AND($H370&lt;&gt;"",$I370&lt;&gt;"",$J370="")</formula>
    </cfRule>
    <cfRule type="expression" dxfId="6934" priority="1848">
      <formula>AND($H370&lt;&gt;"",$I370="",$J370="")</formula>
    </cfRule>
  </conditionalFormatting>
  <conditionalFormatting sqref="H370:H371">
    <cfRule type="expression" dxfId="6933" priority="1845">
      <formula>AND($H370&lt;&gt;"",$I370&lt;&gt;"")</formula>
    </cfRule>
  </conditionalFormatting>
  <conditionalFormatting sqref="I370:I371">
    <cfRule type="expression" dxfId="6932" priority="1844">
      <formula>AND($I370&lt;&gt;"",$J370&lt;&gt;"")</formula>
    </cfRule>
  </conditionalFormatting>
  <conditionalFormatting sqref="A370">
    <cfRule type="containsBlanks" dxfId="6931" priority="1843">
      <formula>LEN(TRIM(A370))=0</formula>
    </cfRule>
  </conditionalFormatting>
  <conditionalFormatting sqref="A371">
    <cfRule type="containsBlanks" dxfId="6930" priority="1842">
      <formula>LEN(TRIM(A371))=0</formula>
    </cfRule>
  </conditionalFormatting>
  <conditionalFormatting sqref="H373:J376">
    <cfRule type="expression" dxfId="6929" priority="1833">
      <formula>AND($H373&lt;&gt;"",$I373&lt;&gt;"",$J373&lt;&gt;"")</formula>
    </cfRule>
    <cfRule type="expression" dxfId="6928" priority="1834">
      <formula>AND($H373&lt;&gt;"",$I373&lt;&gt;"",$J373="")</formula>
    </cfRule>
    <cfRule type="expression" dxfId="6927" priority="1835">
      <formula>AND($H373&lt;&gt;"",$I373="",$J373="")</formula>
    </cfRule>
  </conditionalFormatting>
  <conditionalFormatting sqref="X373:Z374 X376:Z376 X375:AG375 U373:U376">
    <cfRule type="expression" dxfId="6926" priority="1830">
      <formula>AND($H373&lt;&gt;"",$I373&lt;&gt;"",$J373&lt;&gt;"")</formula>
    </cfRule>
    <cfRule type="expression" dxfId="6925" priority="1831">
      <formula>AND($H373&lt;&gt;"",$I373&lt;&gt;"",$J373="")</formula>
    </cfRule>
    <cfRule type="expression" dxfId="6924" priority="1832">
      <formula>AND($H373&lt;&gt;"",$I373="",$J373="")</formula>
    </cfRule>
  </conditionalFormatting>
  <conditionalFormatting sqref="H373:H376">
    <cfRule type="expression" dxfId="6923" priority="1829">
      <formula>AND($H373&lt;&gt;"",$I373&lt;&gt;"")</formula>
    </cfRule>
  </conditionalFormatting>
  <conditionalFormatting sqref="I373:I376">
    <cfRule type="expression" dxfId="6922" priority="1828">
      <formula>AND($I373&lt;&gt;"",$J373&lt;&gt;"")</formula>
    </cfRule>
  </conditionalFormatting>
  <conditionalFormatting sqref="A373:A376">
    <cfRule type="containsBlanks" dxfId="6921" priority="1827">
      <formula>LEN(TRIM(A373))=0</formula>
    </cfRule>
  </conditionalFormatting>
  <conditionalFormatting sqref="AA373:AB374 AA376:AB376">
    <cfRule type="expression" dxfId="6920" priority="1824">
      <formula>AND($H373&lt;&gt;"",$I373&lt;&gt;"",$J373&lt;&gt;"")</formula>
    </cfRule>
    <cfRule type="expression" dxfId="6919" priority="1825">
      <formula>AND($H373&lt;&gt;"",$I373&lt;&gt;"",$J373="")</formula>
    </cfRule>
    <cfRule type="expression" dxfId="6918" priority="1826">
      <formula>AND($H373&lt;&gt;"",$I373="",$J373="")</formula>
    </cfRule>
  </conditionalFormatting>
  <conditionalFormatting sqref="AC373:AD374 AC376:AD376">
    <cfRule type="expression" dxfId="6917" priority="1821">
      <formula>AND($H373&lt;&gt;"",$I373&lt;&gt;"",$J373&lt;&gt;"")</formula>
    </cfRule>
    <cfRule type="expression" dxfId="6916" priority="1822">
      <formula>AND($H373&lt;&gt;"",$I373&lt;&gt;"",$J373="")</formula>
    </cfRule>
    <cfRule type="expression" dxfId="6915" priority="1823">
      <formula>AND($H373&lt;&gt;"",$I373="",$J373="")</formula>
    </cfRule>
  </conditionalFormatting>
  <conditionalFormatting sqref="AE373:AH374 AE376:AH376 AH375">
    <cfRule type="expression" dxfId="6914" priority="1818">
      <formula>AND($H373&lt;&gt;"",$I373&lt;&gt;"",$J373&lt;&gt;"")</formula>
    </cfRule>
    <cfRule type="expression" dxfId="6913" priority="1819">
      <formula>AND($H373&lt;&gt;"",$I373&lt;&gt;"",$J373="")</formula>
    </cfRule>
    <cfRule type="expression" dxfId="6912" priority="1820">
      <formula>AND($H373&lt;&gt;"",$I373="",$J373="")</formula>
    </cfRule>
  </conditionalFormatting>
  <conditionalFormatting sqref="AI373:AI376">
    <cfRule type="expression" dxfId="6911" priority="1815">
      <formula>AND($H373&lt;&gt;"",$I373&lt;&gt;"",$J373&lt;&gt;"")</formula>
    </cfRule>
    <cfRule type="expression" dxfId="6910" priority="1816">
      <formula>AND($H373&lt;&gt;"",$I373&lt;&gt;"",$J373="")</formula>
    </cfRule>
    <cfRule type="expression" dxfId="6909" priority="1817">
      <formula>AND($H373&lt;&gt;"",$I373="",$J373="")</formula>
    </cfRule>
  </conditionalFormatting>
  <conditionalFormatting sqref="H388">
    <cfRule type="expression" dxfId="6908" priority="1749">
      <formula>AND($H388&lt;&gt;"",$I388&lt;&gt;"")</formula>
    </cfRule>
  </conditionalFormatting>
  <conditionalFormatting sqref="I388">
    <cfRule type="expression" dxfId="6907" priority="1748">
      <formula>AND($I388&lt;&gt;"",$J388&lt;&gt;"")</formula>
    </cfRule>
  </conditionalFormatting>
  <conditionalFormatting sqref="A388">
    <cfRule type="containsBlanks" dxfId="6906" priority="1747">
      <formula>LEN(TRIM(A388))=0</formula>
    </cfRule>
  </conditionalFormatting>
  <conditionalFormatting sqref="H388:J388">
    <cfRule type="expression" dxfId="6905" priority="1750">
      <formula>AND($H388&lt;&gt;"",$I388&lt;&gt;"",$J388&lt;&gt;"")</formula>
    </cfRule>
    <cfRule type="expression" dxfId="6904" priority="1751">
      <formula>AND($H388&lt;&gt;"",$I388&lt;&gt;"",$J388="")</formula>
    </cfRule>
    <cfRule type="expression" dxfId="6903" priority="1752">
      <formula>AND($H388&lt;&gt;"",$I388="",$J388="")</formula>
    </cfRule>
  </conditionalFormatting>
  <conditionalFormatting sqref="H382:J382">
    <cfRule type="expression" dxfId="6902" priority="1791">
      <formula>AND($H382&lt;&gt;"",$I382&lt;&gt;"",$J382&lt;&gt;"")</formula>
    </cfRule>
    <cfRule type="expression" dxfId="6901" priority="1792">
      <formula>AND($H382&lt;&gt;"",$I382&lt;&gt;"",$J382="")</formula>
    </cfRule>
    <cfRule type="expression" dxfId="6900" priority="1793">
      <formula>AND($H382&lt;&gt;"",$I382="",$J382="")</formula>
    </cfRule>
  </conditionalFormatting>
  <conditionalFormatting sqref="X382:Z382 U382">
    <cfRule type="expression" dxfId="6899" priority="1788">
      <formula>AND($H382&lt;&gt;"",$I382&lt;&gt;"",$J382&lt;&gt;"")</formula>
    </cfRule>
    <cfRule type="expression" dxfId="6898" priority="1789">
      <formula>AND($H382&lt;&gt;"",$I382&lt;&gt;"",$J382="")</formula>
    </cfRule>
    <cfRule type="expression" dxfId="6897" priority="1790">
      <formula>AND($H382&lt;&gt;"",$I382="",$J382="")</formula>
    </cfRule>
  </conditionalFormatting>
  <conditionalFormatting sqref="H382">
    <cfRule type="expression" dxfId="6896" priority="1787">
      <formula>AND($H382&lt;&gt;"",$I382&lt;&gt;"")</formula>
    </cfRule>
  </conditionalFormatting>
  <conditionalFormatting sqref="I382">
    <cfRule type="expression" dxfId="6895" priority="1786">
      <formula>AND($I382&lt;&gt;"",$J382&lt;&gt;"")</formula>
    </cfRule>
  </conditionalFormatting>
  <conditionalFormatting sqref="A382">
    <cfRule type="containsBlanks" dxfId="6894" priority="1785">
      <formula>LEN(TRIM(A382))=0</formula>
    </cfRule>
  </conditionalFormatting>
  <conditionalFormatting sqref="AA382:AB382">
    <cfRule type="expression" dxfId="6893" priority="1782">
      <formula>AND($H382&lt;&gt;"",$I382&lt;&gt;"",$J382&lt;&gt;"")</formula>
    </cfRule>
    <cfRule type="expression" dxfId="6892" priority="1783">
      <formula>AND($H382&lt;&gt;"",$I382&lt;&gt;"",$J382="")</formula>
    </cfRule>
    <cfRule type="expression" dxfId="6891" priority="1784">
      <formula>AND($H382&lt;&gt;"",$I382="",$J382="")</formula>
    </cfRule>
  </conditionalFormatting>
  <conditionalFormatting sqref="AC382:AD382">
    <cfRule type="expression" dxfId="6890" priority="1779">
      <formula>AND($H382&lt;&gt;"",$I382&lt;&gt;"",$J382&lt;&gt;"")</formula>
    </cfRule>
    <cfRule type="expression" dxfId="6889" priority="1780">
      <formula>AND($H382&lt;&gt;"",$I382&lt;&gt;"",$J382="")</formula>
    </cfRule>
    <cfRule type="expression" dxfId="6888" priority="1781">
      <formula>AND($H382&lt;&gt;"",$I382="",$J382="")</formula>
    </cfRule>
  </conditionalFormatting>
  <conditionalFormatting sqref="AE382:AH382">
    <cfRule type="expression" dxfId="6887" priority="1776">
      <formula>AND($H382&lt;&gt;"",$I382&lt;&gt;"",$J382&lt;&gt;"")</formula>
    </cfRule>
    <cfRule type="expression" dxfId="6886" priority="1777">
      <formula>AND($H382&lt;&gt;"",$I382&lt;&gt;"",$J382="")</formula>
    </cfRule>
    <cfRule type="expression" dxfId="6885" priority="1778">
      <formula>AND($H382&lt;&gt;"",$I382="",$J382="")</formula>
    </cfRule>
  </conditionalFormatting>
  <conditionalFormatting sqref="AI382">
    <cfRule type="expression" dxfId="6884" priority="1773">
      <formula>AND($H382&lt;&gt;"",$I382&lt;&gt;"",$J382&lt;&gt;"")</formula>
    </cfRule>
    <cfRule type="expression" dxfId="6883" priority="1774">
      <formula>AND($H382&lt;&gt;"",$I382&lt;&gt;"",$J382="")</formula>
    </cfRule>
    <cfRule type="expression" dxfId="6882" priority="1775">
      <formula>AND($H382&lt;&gt;"",$I382="",$J382="")</formula>
    </cfRule>
  </conditionalFormatting>
  <conditionalFormatting sqref="H383:J384">
    <cfRule type="expression" dxfId="6881" priority="1770">
      <formula>AND($H383&lt;&gt;"",$I383&lt;&gt;"",$J383&lt;&gt;"")</formula>
    </cfRule>
    <cfRule type="expression" dxfId="6880" priority="1771">
      <formula>AND($H383&lt;&gt;"",$I383&lt;&gt;"",$J383="")</formula>
    </cfRule>
    <cfRule type="expression" dxfId="6879" priority="1772">
      <formula>AND($H383&lt;&gt;"",$I383="",$J383="")</formula>
    </cfRule>
  </conditionalFormatting>
  <conditionalFormatting sqref="H383:H384">
    <cfRule type="expression" dxfId="6878" priority="1769">
      <formula>AND($H383&lt;&gt;"",$I383&lt;&gt;"")</formula>
    </cfRule>
  </conditionalFormatting>
  <conditionalFormatting sqref="I383:I384">
    <cfRule type="expression" dxfId="6877" priority="1768">
      <formula>AND($I383&lt;&gt;"",$J383&lt;&gt;"")</formula>
    </cfRule>
  </conditionalFormatting>
  <conditionalFormatting sqref="A383">
    <cfRule type="containsBlanks" dxfId="6876" priority="1767">
      <formula>LEN(TRIM(A383))=0</formula>
    </cfRule>
  </conditionalFormatting>
  <conditionalFormatting sqref="A384">
    <cfRule type="containsBlanks" dxfId="6875" priority="1766">
      <formula>LEN(TRIM(A384))=0</formula>
    </cfRule>
  </conditionalFormatting>
  <conditionalFormatting sqref="H385:J385">
    <cfRule type="expression" dxfId="6874" priority="1763">
      <formula>AND($H385&lt;&gt;"",$I385&lt;&gt;"",$J385&lt;&gt;"")</formula>
    </cfRule>
    <cfRule type="expression" dxfId="6873" priority="1764">
      <formula>AND($H385&lt;&gt;"",$I385&lt;&gt;"",$J385="")</formula>
    </cfRule>
    <cfRule type="expression" dxfId="6872" priority="1765">
      <formula>AND($H385&lt;&gt;"",$I385="",$J385="")</formula>
    </cfRule>
  </conditionalFormatting>
  <conditionalFormatting sqref="H385">
    <cfRule type="expression" dxfId="6871" priority="1762">
      <formula>AND($H385&lt;&gt;"",$I385&lt;&gt;"")</formula>
    </cfRule>
  </conditionalFormatting>
  <conditionalFormatting sqref="I385">
    <cfRule type="expression" dxfId="6870" priority="1761">
      <formula>AND($I385&lt;&gt;"",$J385&lt;&gt;"")</formula>
    </cfRule>
  </conditionalFormatting>
  <conditionalFormatting sqref="A385">
    <cfRule type="containsBlanks" dxfId="6869" priority="1760">
      <formula>LEN(TRIM(A385))=0</formula>
    </cfRule>
  </conditionalFormatting>
  <conditionalFormatting sqref="H386:J387">
    <cfRule type="expression" dxfId="6868" priority="1757">
      <formula>AND($H386&lt;&gt;"",$I386&lt;&gt;"",$J386&lt;&gt;"")</formula>
    </cfRule>
    <cfRule type="expression" dxfId="6867" priority="1758">
      <formula>AND($H386&lt;&gt;"",$I386&lt;&gt;"",$J386="")</formula>
    </cfRule>
    <cfRule type="expression" dxfId="6866" priority="1759">
      <formula>AND($H386&lt;&gt;"",$I386="",$J386="")</formula>
    </cfRule>
  </conditionalFormatting>
  <conditionalFormatting sqref="H386:H387">
    <cfRule type="expression" dxfId="6865" priority="1756">
      <formula>AND($H386&lt;&gt;"",$I386&lt;&gt;"")</formula>
    </cfRule>
  </conditionalFormatting>
  <conditionalFormatting sqref="I386:I387">
    <cfRule type="expression" dxfId="6864" priority="1755">
      <formula>AND($I386&lt;&gt;"",$J386&lt;&gt;"")</formula>
    </cfRule>
  </conditionalFormatting>
  <conditionalFormatting sqref="A386">
    <cfRule type="containsBlanks" dxfId="6863" priority="1754">
      <formula>LEN(TRIM(A386))=0</formula>
    </cfRule>
  </conditionalFormatting>
  <conditionalFormatting sqref="A387">
    <cfRule type="containsBlanks" dxfId="6862" priority="1753">
      <formula>LEN(TRIM(A387))=0</formula>
    </cfRule>
  </conditionalFormatting>
  <conditionalFormatting sqref="H389:J389">
    <cfRule type="expression" dxfId="6861" priority="1744">
      <formula>AND($H389&lt;&gt;"",$I389&lt;&gt;"",$J389&lt;&gt;"")</formula>
    </cfRule>
    <cfRule type="expression" dxfId="6860" priority="1745">
      <formula>AND($H389&lt;&gt;"",$I389&lt;&gt;"",$J389="")</formula>
    </cfRule>
    <cfRule type="expression" dxfId="6859" priority="1746">
      <formula>AND($H389&lt;&gt;"",$I389="",$J389="")</formula>
    </cfRule>
  </conditionalFormatting>
  <conditionalFormatting sqref="X389:Z389 U389">
    <cfRule type="expression" dxfId="6858" priority="1741">
      <formula>AND($H389&lt;&gt;"",$I389&lt;&gt;"",$J389&lt;&gt;"")</formula>
    </cfRule>
    <cfRule type="expression" dxfId="6857" priority="1742">
      <formula>AND($H389&lt;&gt;"",$I389&lt;&gt;"",$J389="")</formula>
    </cfRule>
    <cfRule type="expression" dxfId="6856" priority="1743">
      <formula>AND($H389&lt;&gt;"",$I389="",$J389="")</formula>
    </cfRule>
  </conditionalFormatting>
  <conditionalFormatting sqref="H389">
    <cfRule type="expression" dxfId="6855" priority="1740">
      <formula>AND($H389&lt;&gt;"",$I389&lt;&gt;"")</formula>
    </cfRule>
  </conditionalFormatting>
  <conditionalFormatting sqref="I389">
    <cfRule type="expression" dxfId="6854" priority="1739">
      <formula>AND($I389&lt;&gt;"",$J389&lt;&gt;"")</formula>
    </cfRule>
  </conditionalFormatting>
  <conditionalFormatting sqref="A389">
    <cfRule type="containsBlanks" dxfId="6853" priority="1738">
      <formula>LEN(TRIM(A389))=0</formula>
    </cfRule>
  </conditionalFormatting>
  <conditionalFormatting sqref="AA389:AB389">
    <cfRule type="expression" dxfId="6852" priority="1735">
      <formula>AND($H389&lt;&gt;"",$I389&lt;&gt;"",$J389&lt;&gt;"")</formula>
    </cfRule>
    <cfRule type="expression" dxfId="6851" priority="1736">
      <formula>AND($H389&lt;&gt;"",$I389&lt;&gt;"",$J389="")</formula>
    </cfRule>
    <cfRule type="expression" dxfId="6850" priority="1737">
      <formula>AND($H389&lt;&gt;"",$I389="",$J389="")</formula>
    </cfRule>
  </conditionalFormatting>
  <conditionalFormatting sqref="AC389:AD389">
    <cfRule type="expression" dxfId="6849" priority="1732">
      <formula>AND($H389&lt;&gt;"",$I389&lt;&gt;"",$J389&lt;&gt;"")</formula>
    </cfRule>
    <cfRule type="expression" dxfId="6848" priority="1733">
      <formula>AND($H389&lt;&gt;"",$I389&lt;&gt;"",$J389="")</formula>
    </cfRule>
    <cfRule type="expression" dxfId="6847" priority="1734">
      <formula>AND($H389&lt;&gt;"",$I389="",$J389="")</formula>
    </cfRule>
  </conditionalFormatting>
  <conditionalFormatting sqref="AE389:AH389">
    <cfRule type="expression" dxfId="6846" priority="1729">
      <formula>AND($H389&lt;&gt;"",$I389&lt;&gt;"",$J389&lt;&gt;"")</formula>
    </cfRule>
    <cfRule type="expression" dxfId="6845" priority="1730">
      <formula>AND($H389&lt;&gt;"",$I389&lt;&gt;"",$J389="")</formula>
    </cfRule>
    <cfRule type="expression" dxfId="6844" priority="1731">
      <formula>AND($H389&lt;&gt;"",$I389="",$J389="")</formula>
    </cfRule>
  </conditionalFormatting>
  <conditionalFormatting sqref="AI389">
    <cfRule type="expression" dxfId="6843" priority="1726">
      <formula>AND($H389&lt;&gt;"",$I389&lt;&gt;"",$J389&lt;&gt;"")</formula>
    </cfRule>
    <cfRule type="expression" dxfId="6842" priority="1727">
      <formula>AND($H389&lt;&gt;"",$I389&lt;&gt;"",$J389="")</formula>
    </cfRule>
    <cfRule type="expression" dxfId="6841" priority="1728">
      <formula>AND($H389&lt;&gt;"",$I389="",$J389="")</formula>
    </cfRule>
  </conditionalFormatting>
  <conditionalFormatting sqref="X390:AI391 U390:U391 H390:J393">
    <cfRule type="expression" dxfId="6840" priority="1723">
      <formula>AND($H390&lt;&gt;"",$I390&lt;&gt;"",$J390&lt;&gt;"")</formula>
    </cfRule>
    <cfRule type="expression" dxfId="6839" priority="1724">
      <formula>AND($H390&lt;&gt;"",$I390&lt;&gt;"",$J390="")</formula>
    </cfRule>
    <cfRule type="expression" dxfId="6838" priority="1725">
      <formula>AND($H390&lt;&gt;"",$I390="",$J390="")</formula>
    </cfRule>
  </conditionalFormatting>
  <conditionalFormatting sqref="H390:H393">
    <cfRule type="expression" dxfId="6837" priority="1722">
      <formula>AND($H390&lt;&gt;"",$I390&lt;&gt;"")</formula>
    </cfRule>
  </conditionalFormatting>
  <conditionalFormatting sqref="I390:I393">
    <cfRule type="expression" dxfId="6836" priority="1721">
      <formula>AND($I390&lt;&gt;"",$J390&lt;&gt;"")</formula>
    </cfRule>
  </conditionalFormatting>
  <conditionalFormatting sqref="A390">
    <cfRule type="containsBlanks" dxfId="6835" priority="1720">
      <formula>LEN(TRIM(A390))=0</formula>
    </cfRule>
  </conditionalFormatting>
  <conditionalFormatting sqref="A392">
    <cfRule type="containsBlanks" dxfId="6834" priority="1719">
      <formula>LEN(TRIM(A392))=0</formula>
    </cfRule>
  </conditionalFormatting>
  <conditionalFormatting sqref="A391">
    <cfRule type="containsBlanks" dxfId="6833" priority="1718">
      <formula>LEN(TRIM(A391))=0</formula>
    </cfRule>
  </conditionalFormatting>
  <conditionalFormatting sqref="A393">
    <cfRule type="containsBlanks" dxfId="6832" priority="1717">
      <formula>LEN(TRIM(A393))=0</formula>
    </cfRule>
  </conditionalFormatting>
  <conditionalFormatting sqref="X394:AI394 U394 H394:J396">
    <cfRule type="expression" dxfId="6831" priority="1714">
      <formula>AND($H394&lt;&gt;"",$I394&lt;&gt;"",$J394&lt;&gt;"")</formula>
    </cfRule>
    <cfRule type="expression" dxfId="6830" priority="1715">
      <formula>AND($H394&lt;&gt;"",$I394&lt;&gt;"",$J394="")</formula>
    </cfRule>
    <cfRule type="expression" dxfId="6829" priority="1716">
      <formula>AND($H394&lt;&gt;"",$I394="",$J394="")</formula>
    </cfRule>
  </conditionalFormatting>
  <conditionalFormatting sqref="H394:H396">
    <cfRule type="expression" dxfId="6828" priority="1713">
      <formula>AND($H394&lt;&gt;"",$I394&lt;&gt;"")</formula>
    </cfRule>
  </conditionalFormatting>
  <conditionalFormatting sqref="I394:I396">
    <cfRule type="expression" dxfId="6827" priority="1712">
      <formula>AND($I394&lt;&gt;"",$J394&lt;&gt;"")</formula>
    </cfRule>
  </conditionalFormatting>
  <conditionalFormatting sqref="A395">
    <cfRule type="containsBlanks" dxfId="6826" priority="1711">
      <formula>LEN(TRIM(A395))=0</formula>
    </cfRule>
  </conditionalFormatting>
  <conditionalFormatting sqref="A394">
    <cfRule type="containsBlanks" dxfId="6825" priority="1710">
      <formula>LEN(TRIM(A394))=0</formula>
    </cfRule>
  </conditionalFormatting>
  <conditionalFormatting sqref="A396">
    <cfRule type="containsBlanks" dxfId="6824" priority="1709">
      <formula>LEN(TRIM(A396))=0</formula>
    </cfRule>
  </conditionalFormatting>
  <conditionalFormatting sqref="X397:AI397 U397 H397:J399">
    <cfRule type="expression" dxfId="6823" priority="1706">
      <formula>AND($H397&lt;&gt;"",$I397&lt;&gt;"",$J397&lt;&gt;"")</formula>
    </cfRule>
    <cfRule type="expression" dxfId="6822" priority="1707">
      <formula>AND($H397&lt;&gt;"",$I397&lt;&gt;"",$J397="")</formula>
    </cfRule>
    <cfRule type="expression" dxfId="6821" priority="1708">
      <formula>AND($H397&lt;&gt;"",$I397="",$J397="")</formula>
    </cfRule>
  </conditionalFormatting>
  <conditionalFormatting sqref="H397:H399">
    <cfRule type="expression" dxfId="6820" priority="1705">
      <formula>AND($H397&lt;&gt;"",$I397&lt;&gt;"")</formula>
    </cfRule>
  </conditionalFormatting>
  <conditionalFormatting sqref="I397:I399">
    <cfRule type="expression" dxfId="6819" priority="1704">
      <formula>AND($I397&lt;&gt;"",$J397&lt;&gt;"")</formula>
    </cfRule>
  </conditionalFormatting>
  <conditionalFormatting sqref="A398">
    <cfRule type="containsBlanks" dxfId="6818" priority="1703">
      <formula>LEN(TRIM(A398))=0</formula>
    </cfRule>
  </conditionalFormatting>
  <conditionalFormatting sqref="A397">
    <cfRule type="containsBlanks" dxfId="6817" priority="1702">
      <formula>LEN(TRIM(A397))=0</formula>
    </cfRule>
  </conditionalFormatting>
  <conditionalFormatting sqref="A399">
    <cfRule type="containsBlanks" dxfId="6816" priority="1701">
      <formula>LEN(TRIM(A399))=0</formula>
    </cfRule>
  </conditionalFormatting>
  <conditionalFormatting sqref="X400:AI400 U400 H400:J402">
    <cfRule type="expression" dxfId="6815" priority="1698">
      <formula>AND($H400&lt;&gt;"",$I400&lt;&gt;"",$J400&lt;&gt;"")</formula>
    </cfRule>
    <cfRule type="expression" dxfId="6814" priority="1699">
      <formula>AND($H400&lt;&gt;"",$I400&lt;&gt;"",$J400="")</formula>
    </cfRule>
    <cfRule type="expression" dxfId="6813" priority="1700">
      <formula>AND($H400&lt;&gt;"",$I400="",$J400="")</formula>
    </cfRule>
  </conditionalFormatting>
  <conditionalFormatting sqref="H400:H402">
    <cfRule type="expression" dxfId="6812" priority="1697">
      <formula>AND($H400&lt;&gt;"",$I400&lt;&gt;"")</formula>
    </cfRule>
  </conditionalFormatting>
  <conditionalFormatting sqref="I400:I402">
    <cfRule type="expression" dxfId="6811" priority="1696">
      <formula>AND($I400&lt;&gt;"",$J400&lt;&gt;"")</formula>
    </cfRule>
  </conditionalFormatting>
  <conditionalFormatting sqref="A401">
    <cfRule type="containsBlanks" dxfId="6810" priority="1695">
      <formula>LEN(TRIM(A401))=0</formula>
    </cfRule>
  </conditionalFormatting>
  <conditionalFormatting sqref="A400">
    <cfRule type="containsBlanks" dxfId="6809" priority="1694">
      <formula>LEN(TRIM(A400))=0</formula>
    </cfRule>
  </conditionalFormatting>
  <conditionalFormatting sqref="A402">
    <cfRule type="containsBlanks" dxfId="6808" priority="1693">
      <formula>LEN(TRIM(A402))=0</formula>
    </cfRule>
  </conditionalFormatting>
  <conditionalFormatting sqref="X403:AI403 U403 H403:J405">
    <cfRule type="expression" dxfId="6807" priority="1690">
      <formula>AND($H403&lt;&gt;"",$I403&lt;&gt;"",$J403&lt;&gt;"")</formula>
    </cfRule>
    <cfRule type="expression" dxfId="6806" priority="1691">
      <formula>AND($H403&lt;&gt;"",$I403&lt;&gt;"",$J403="")</formula>
    </cfRule>
    <cfRule type="expression" dxfId="6805" priority="1692">
      <formula>AND($H403&lt;&gt;"",$I403="",$J403="")</formula>
    </cfRule>
  </conditionalFormatting>
  <conditionalFormatting sqref="H403:H405">
    <cfRule type="expression" dxfId="6804" priority="1689">
      <formula>AND($H403&lt;&gt;"",$I403&lt;&gt;"")</formula>
    </cfRule>
  </conditionalFormatting>
  <conditionalFormatting sqref="I403:I405">
    <cfRule type="expression" dxfId="6803" priority="1688">
      <formula>AND($I403&lt;&gt;"",$J403&lt;&gt;"")</formula>
    </cfRule>
  </conditionalFormatting>
  <conditionalFormatting sqref="A404">
    <cfRule type="containsBlanks" dxfId="6802" priority="1687">
      <formula>LEN(TRIM(A404))=0</formula>
    </cfRule>
  </conditionalFormatting>
  <conditionalFormatting sqref="A403">
    <cfRule type="containsBlanks" dxfId="6801" priority="1686">
      <formula>LEN(TRIM(A403))=0</formula>
    </cfRule>
  </conditionalFormatting>
  <conditionalFormatting sqref="A405">
    <cfRule type="containsBlanks" dxfId="6800" priority="1685">
      <formula>LEN(TRIM(A405))=0</formula>
    </cfRule>
  </conditionalFormatting>
  <conditionalFormatting sqref="H410:J410">
    <cfRule type="expression" dxfId="6799" priority="1682">
      <formula>AND($H410&lt;&gt;"",$I410&lt;&gt;"",$J410&lt;&gt;"")</formula>
    </cfRule>
    <cfRule type="expression" dxfId="6798" priority="1683">
      <formula>AND($H410&lt;&gt;"",$I410&lt;&gt;"",$J410="")</formula>
    </cfRule>
    <cfRule type="expression" dxfId="6797" priority="1684">
      <formula>AND($H410&lt;&gt;"",$I410="",$J410="")</formula>
    </cfRule>
  </conditionalFormatting>
  <conditionalFormatting sqref="X410:Z410 U410">
    <cfRule type="expression" dxfId="6796" priority="1679">
      <formula>AND($H410&lt;&gt;"",$I410&lt;&gt;"",$J410&lt;&gt;"")</formula>
    </cfRule>
    <cfRule type="expression" dxfId="6795" priority="1680">
      <formula>AND($H410&lt;&gt;"",$I410&lt;&gt;"",$J410="")</formula>
    </cfRule>
    <cfRule type="expression" dxfId="6794" priority="1681">
      <formula>AND($H410&lt;&gt;"",$I410="",$J410="")</formula>
    </cfRule>
  </conditionalFormatting>
  <conditionalFormatting sqref="H410">
    <cfRule type="expression" dxfId="6793" priority="1678">
      <formula>AND($H410&lt;&gt;"",$I410&lt;&gt;"")</formula>
    </cfRule>
  </conditionalFormatting>
  <conditionalFormatting sqref="I410">
    <cfRule type="expression" dxfId="6792" priority="1677">
      <formula>AND($I410&lt;&gt;"",$J410&lt;&gt;"")</formula>
    </cfRule>
  </conditionalFormatting>
  <conditionalFormatting sqref="A410">
    <cfRule type="containsBlanks" dxfId="6791" priority="1676">
      <formula>LEN(TRIM(A410))=0</formula>
    </cfRule>
  </conditionalFormatting>
  <conditionalFormatting sqref="AA410:AB410">
    <cfRule type="expression" dxfId="6790" priority="1673">
      <formula>AND($H410&lt;&gt;"",$I410&lt;&gt;"",$J410&lt;&gt;"")</formula>
    </cfRule>
    <cfRule type="expression" dxfId="6789" priority="1674">
      <formula>AND($H410&lt;&gt;"",$I410&lt;&gt;"",$J410="")</formula>
    </cfRule>
    <cfRule type="expression" dxfId="6788" priority="1675">
      <formula>AND($H410&lt;&gt;"",$I410="",$J410="")</formula>
    </cfRule>
  </conditionalFormatting>
  <conditionalFormatting sqref="AC410:AD410">
    <cfRule type="expression" dxfId="6787" priority="1670">
      <formula>AND($H410&lt;&gt;"",$I410&lt;&gt;"",$J410&lt;&gt;"")</formula>
    </cfRule>
    <cfRule type="expression" dxfId="6786" priority="1671">
      <formula>AND($H410&lt;&gt;"",$I410&lt;&gt;"",$J410="")</formula>
    </cfRule>
    <cfRule type="expression" dxfId="6785" priority="1672">
      <formula>AND($H410&lt;&gt;"",$I410="",$J410="")</formula>
    </cfRule>
  </conditionalFormatting>
  <conditionalFormatting sqref="AE410:AH410">
    <cfRule type="expression" dxfId="6784" priority="1667">
      <formula>AND($H410&lt;&gt;"",$I410&lt;&gt;"",$J410&lt;&gt;"")</formula>
    </cfRule>
    <cfRule type="expression" dxfId="6783" priority="1668">
      <formula>AND($H410&lt;&gt;"",$I410&lt;&gt;"",$J410="")</formula>
    </cfRule>
    <cfRule type="expression" dxfId="6782" priority="1669">
      <formula>AND($H410&lt;&gt;"",$I410="",$J410="")</formula>
    </cfRule>
  </conditionalFormatting>
  <conditionalFormatting sqref="AI410">
    <cfRule type="expression" dxfId="6781" priority="1664">
      <formula>AND($H410&lt;&gt;"",$I410&lt;&gt;"",$J410&lt;&gt;"")</formula>
    </cfRule>
    <cfRule type="expression" dxfId="6780" priority="1665">
      <formula>AND($H410&lt;&gt;"",$I410&lt;&gt;"",$J410="")</formula>
    </cfRule>
    <cfRule type="expression" dxfId="6779" priority="1666">
      <formula>AND($H410&lt;&gt;"",$I410="",$J410="")</formula>
    </cfRule>
  </conditionalFormatting>
  <conditionalFormatting sqref="H412:J412">
    <cfRule type="expression" dxfId="6778" priority="1661">
      <formula>AND($H412&lt;&gt;"",$I412&lt;&gt;"",$J412&lt;&gt;"")</formula>
    </cfRule>
    <cfRule type="expression" dxfId="6777" priority="1662">
      <formula>AND($H412&lt;&gt;"",$I412&lt;&gt;"",$J412="")</formula>
    </cfRule>
    <cfRule type="expression" dxfId="6776" priority="1663">
      <formula>AND($H412&lt;&gt;"",$I412="",$J412="")</formula>
    </cfRule>
  </conditionalFormatting>
  <conditionalFormatting sqref="X412:Z412 U412">
    <cfRule type="expression" dxfId="6775" priority="1658">
      <formula>AND($H412&lt;&gt;"",$I412&lt;&gt;"",$J412&lt;&gt;"")</formula>
    </cfRule>
    <cfRule type="expression" dxfId="6774" priority="1659">
      <formula>AND($H412&lt;&gt;"",$I412&lt;&gt;"",$J412="")</formula>
    </cfRule>
    <cfRule type="expression" dxfId="6773" priority="1660">
      <formula>AND($H412&lt;&gt;"",$I412="",$J412="")</formula>
    </cfRule>
  </conditionalFormatting>
  <conditionalFormatting sqref="H412">
    <cfRule type="expression" dxfId="6772" priority="1657">
      <formula>AND($H412&lt;&gt;"",$I412&lt;&gt;"")</formula>
    </cfRule>
  </conditionalFormatting>
  <conditionalFormatting sqref="I412">
    <cfRule type="expression" dxfId="6771" priority="1656">
      <formula>AND($I412&lt;&gt;"",$J412&lt;&gt;"")</formula>
    </cfRule>
  </conditionalFormatting>
  <conditionalFormatting sqref="A412">
    <cfRule type="containsBlanks" dxfId="6770" priority="1655">
      <formula>LEN(TRIM(A412))=0</formula>
    </cfRule>
  </conditionalFormatting>
  <conditionalFormatting sqref="AA412:AB412">
    <cfRule type="expression" dxfId="6769" priority="1652">
      <formula>AND($H412&lt;&gt;"",$I412&lt;&gt;"",$J412&lt;&gt;"")</formula>
    </cfRule>
    <cfRule type="expression" dxfId="6768" priority="1653">
      <formula>AND($H412&lt;&gt;"",$I412&lt;&gt;"",$J412="")</formula>
    </cfRule>
    <cfRule type="expression" dxfId="6767" priority="1654">
      <formula>AND($H412&lt;&gt;"",$I412="",$J412="")</formula>
    </cfRule>
  </conditionalFormatting>
  <conditionalFormatting sqref="AC412:AD412">
    <cfRule type="expression" dxfId="6766" priority="1649">
      <formula>AND($H412&lt;&gt;"",$I412&lt;&gt;"",$J412&lt;&gt;"")</formula>
    </cfRule>
    <cfRule type="expression" dxfId="6765" priority="1650">
      <formula>AND($H412&lt;&gt;"",$I412&lt;&gt;"",$J412="")</formula>
    </cfRule>
    <cfRule type="expression" dxfId="6764" priority="1651">
      <formula>AND($H412&lt;&gt;"",$I412="",$J412="")</formula>
    </cfRule>
  </conditionalFormatting>
  <conditionalFormatting sqref="AE412:AH412">
    <cfRule type="expression" dxfId="6763" priority="1646">
      <formula>AND($H412&lt;&gt;"",$I412&lt;&gt;"",$J412&lt;&gt;"")</formula>
    </cfRule>
    <cfRule type="expression" dxfId="6762" priority="1647">
      <formula>AND($H412&lt;&gt;"",$I412&lt;&gt;"",$J412="")</formula>
    </cfRule>
    <cfRule type="expression" dxfId="6761" priority="1648">
      <formula>AND($H412&lt;&gt;"",$I412="",$J412="")</formula>
    </cfRule>
  </conditionalFormatting>
  <conditionalFormatting sqref="AI412">
    <cfRule type="expression" dxfId="6760" priority="1643">
      <formula>AND($H412&lt;&gt;"",$I412&lt;&gt;"",$J412&lt;&gt;"")</formula>
    </cfRule>
    <cfRule type="expression" dxfId="6759" priority="1644">
      <formula>AND($H412&lt;&gt;"",$I412&lt;&gt;"",$J412="")</formula>
    </cfRule>
    <cfRule type="expression" dxfId="6758" priority="1645">
      <formula>AND($H412&lt;&gt;"",$I412="",$J412="")</formula>
    </cfRule>
  </conditionalFormatting>
  <conditionalFormatting sqref="X412:AI412 U412">
    <cfRule type="cellIs" dxfId="6757" priority="1641" operator="greaterThan">
      <formula>0</formula>
    </cfRule>
    <cfRule type="cellIs" dxfId="6756" priority="1642" operator="lessThan">
      <formula>0</formula>
    </cfRule>
  </conditionalFormatting>
  <conditionalFormatting sqref="H408:J408">
    <cfRule type="expression" dxfId="6755" priority="1638">
      <formula>AND($H408&lt;&gt;"",$I408&lt;&gt;"",$J408&lt;&gt;"")</formula>
    </cfRule>
    <cfRule type="expression" dxfId="6754" priority="1639">
      <formula>AND($H408&lt;&gt;"",$I408&lt;&gt;"",$J408="")</formula>
    </cfRule>
    <cfRule type="expression" dxfId="6753" priority="1640">
      <formula>AND($H408&lt;&gt;"",$I408="",$J408="")</formula>
    </cfRule>
  </conditionalFormatting>
  <conditionalFormatting sqref="X408:Z408 U408">
    <cfRule type="expression" dxfId="6752" priority="1635">
      <formula>AND($H408&lt;&gt;"",$I408&lt;&gt;"",$J408&lt;&gt;"")</formula>
    </cfRule>
    <cfRule type="expression" dxfId="6751" priority="1636">
      <formula>AND($H408&lt;&gt;"",$I408&lt;&gt;"",$J408="")</formula>
    </cfRule>
    <cfRule type="expression" dxfId="6750" priority="1637">
      <formula>AND($H408&lt;&gt;"",$I408="",$J408="")</formula>
    </cfRule>
  </conditionalFormatting>
  <conditionalFormatting sqref="H408">
    <cfRule type="expression" dxfId="6749" priority="1634">
      <formula>AND($H408&lt;&gt;"",$I408&lt;&gt;"")</formula>
    </cfRule>
  </conditionalFormatting>
  <conditionalFormatting sqref="I408">
    <cfRule type="expression" dxfId="6748" priority="1633">
      <formula>AND($I408&lt;&gt;"",$J408&lt;&gt;"")</formula>
    </cfRule>
  </conditionalFormatting>
  <conditionalFormatting sqref="A408">
    <cfRule type="containsBlanks" dxfId="6747" priority="1632">
      <formula>LEN(TRIM(A408))=0</formula>
    </cfRule>
  </conditionalFormatting>
  <conditionalFormatting sqref="AA408:AB408">
    <cfRule type="expression" dxfId="6746" priority="1629">
      <formula>AND($H408&lt;&gt;"",$I408&lt;&gt;"",$J408&lt;&gt;"")</formula>
    </cfRule>
    <cfRule type="expression" dxfId="6745" priority="1630">
      <formula>AND($H408&lt;&gt;"",$I408&lt;&gt;"",$J408="")</formula>
    </cfRule>
    <cfRule type="expression" dxfId="6744" priority="1631">
      <formula>AND($H408&lt;&gt;"",$I408="",$J408="")</formula>
    </cfRule>
  </conditionalFormatting>
  <conditionalFormatting sqref="AC408:AD408">
    <cfRule type="expression" dxfId="6743" priority="1626">
      <formula>AND($H408&lt;&gt;"",$I408&lt;&gt;"",$J408&lt;&gt;"")</formula>
    </cfRule>
    <cfRule type="expression" dxfId="6742" priority="1627">
      <formula>AND($H408&lt;&gt;"",$I408&lt;&gt;"",$J408="")</formula>
    </cfRule>
    <cfRule type="expression" dxfId="6741" priority="1628">
      <formula>AND($H408&lt;&gt;"",$I408="",$J408="")</formula>
    </cfRule>
  </conditionalFormatting>
  <conditionalFormatting sqref="AE408:AH408">
    <cfRule type="expression" dxfId="6740" priority="1623">
      <formula>AND($H408&lt;&gt;"",$I408&lt;&gt;"",$J408&lt;&gt;"")</formula>
    </cfRule>
    <cfRule type="expression" dxfId="6739" priority="1624">
      <formula>AND($H408&lt;&gt;"",$I408&lt;&gt;"",$J408="")</formula>
    </cfRule>
    <cfRule type="expression" dxfId="6738" priority="1625">
      <formula>AND($H408&lt;&gt;"",$I408="",$J408="")</formula>
    </cfRule>
  </conditionalFormatting>
  <conditionalFormatting sqref="AI408">
    <cfRule type="expression" dxfId="6737" priority="1620">
      <formula>AND($H408&lt;&gt;"",$I408&lt;&gt;"",$J408&lt;&gt;"")</formula>
    </cfRule>
    <cfRule type="expression" dxfId="6736" priority="1621">
      <formula>AND($H408&lt;&gt;"",$I408&lt;&gt;"",$J408="")</formula>
    </cfRule>
    <cfRule type="expression" dxfId="6735" priority="1622">
      <formula>AND($H408&lt;&gt;"",$I408="",$J408="")</formula>
    </cfRule>
  </conditionalFormatting>
  <conditionalFormatting sqref="H415">
    <cfRule type="expression" dxfId="6734" priority="1607">
      <formula>AND($H415&lt;&gt;"",$I415&lt;&gt;"")</formula>
    </cfRule>
  </conditionalFormatting>
  <conditionalFormatting sqref="I415">
    <cfRule type="expression" dxfId="6733" priority="1606">
      <formula>AND($I415&lt;&gt;"",$J415&lt;&gt;"")</formula>
    </cfRule>
  </conditionalFormatting>
  <conditionalFormatting sqref="A415">
    <cfRule type="containsBlanks" dxfId="6732" priority="1605">
      <formula>LEN(TRIM(A415))=0</formula>
    </cfRule>
  </conditionalFormatting>
  <conditionalFormatting sqref="AI415">
    <cfRule type="expression" dxfId="6731" priority="1593">
      <formula>AND($H415&lt;&gt;"",$I415&lt;&gt;"",$J415&lt;&gt;"")</formula>
    </cfRule>
    <cfRule type="expression" dxfId="6730" priority="1594">
      <formula>AND($H415&lt;&gt;"",$I415&lt;&gt;"",$J415="")</formula>
    </cfRule>
    <cfRule type="expression" dxfId="6729" priority="1595">
      <formula>AND($H415&lt;&gt;"",$I415="",$J415="")</formula>
    </cfRule>
  </conditionalFormatting>
  <conditionalFormatting sqref="AI424 AI432">
    <cfRule type="expression" dxfId="6728" priority="1530">
      <formula>AND($H424&lt;&gt;"",$I424&lt;&gt;"",$J424&lt;&gt;"")</formula>
    </cfRule>
    <cfRule type="expression" dxfId="6727" priority="1531">
      <formula>AND($H424&lt;&gt;"",$I424&lt;&gt;"",$J424="")</formula>
    </cfRule>
    <cfRule type="expression" dxfId="6726" priority="1532">
      <formula>AND($H424&lt;&gt;"",$I424="",$J424="")</formula>
    </cfRule>
  </conditionalFormatting>
  <conditionalFormatting sqref="H415:J415">
    <cfRule type="expression" dxfId="6725" priority="1611">
      <formula>AND($H415&lt;&gt;"",$I415&lt;&gt;"",$J415&lt;&gt;"")</formula>
    </cfRule>
    <cfRule type="expression" dxfId="6724" priority="1612">
      <formula>AND($H415&lt;&gt;"",$I415&lt;&gt;"",$J415="")</formula>
    </cfRule>
    <cfRule type="expression" dxfId="6723" priority="1613">
      <formula>AND($H415&lt;&gt;"",$I415="",$J415="")</formula>
    </cfRule>
  </conditionalFormatting>
  <conditionalFormatting sqref="X415:Z415 U415">
    <cfRule type="expression" dxfId="6722" priority="1608">
      <formula>AND($H415&lt;&gt;"",$I415&lt;&gt;"",$J415&lt;&gt;"")</formula>
    </cfRule>
    <cfRule type="expression" dxfId="6721" priority="1609">
      <formula>AND($H415&lt;&gt;"",$I415&lt;&gt;"",$J415="")</formula>
    </cfRule>
    <cfRule type="expression" dxfId="6720" priority="1610">
      <formula>AND($H415&lt;&gt;"",$I415="",$J415="")</formula>
    </cfRule>
  </conditionalFormatting>
  <conditionalFormatting sqref="AA415:AB415">
    <cfRule type="expression" dxfId="6719" priority="1602">
      <formula>AND($H415&lt;&gt;"",$I415&lt;&gt;"",$J415&lt;&gt;"")</formula>
    </cfRule>
    <cfRule type="expression" dxfId="6718" priority="1603">
      <formula>AND($H415&lt;&gt;"",$I415&lt;&gt;"",$J415="")</formula>
    </cfRule>
    <cfRule type="expression" dxfId="6717" priority="1604">
      <formula>AND($H415&lt;&gt;"",$I415="",$J415="")</formula>
    </cfRule>
  </conditionalFormatting>
  <conditionalFormatting sqref="AC415:AD415">
    <cfRule type="expression" dxfId="6716" priority="1599">
      <formula>AND($H415&lt;&gt;"",$I415&lt;&gt;"",$J415&lt;&gt;"")</formula>
    </cfRule>
    <cfRule type="expression" dxfId="6715" priority="1600">
      <formula>AND($H415&lt;&gt;"",$I415&lt;&gt;"",$J415="")</formula>
    </cfRule>
    <cfRule type="expression" dxfId="6714" priority="1601">
      <formula>AND($H415&lt;&gt;"",$I415="",$J415="")</formula>
    </cfRule>
  </conditionalFormatting>
  <conditionalFormatting sqref="AE415:AH415">
    <cfRule type="expression" dxfId="6713" priority="1596">
      <formula>AND($H415&lt;&gt;"",$I415&lt;&gt;"",$J415&lt;&gt;"")</formula>
    </cfRule>
    <cfRule type="expression" dxfId="6712" priority="1597">
      <formula>AND($H415&lt;&gt;"",$I415&lt;&gt;"",$J415="")</formula>
    </cfRule>
    <cfRule type="expression" dxfId="6711" priority="1598">
      <formula>AND($H415&lt;&gt;"",$I415="",$J415="")</formula>
    </cfRule>
  </conditionalFormatting>
  <conditionalFormatting sqref="H424:J424 H432:J432">
    <cfRule type="expression" dxfId="6710" priority="1548">
      <formula>AND($H424&lt;&gt;"",$I424&lt;&gt;"",$J424&lt;&gt;"")</formula>
    </cfRule>
    <cfRule type="expression" dxfId="6709" priority="1549">
      <formula>AND($H424&lt;&gt;"",$I424&lt;&gt;"",$J424="")</formula>
    </cfRule>
    <cfRule type="expression" dxfId="6708" priority="1550">
      <formula>AND($H424&lt;&gt;"",$I424="",$J424="")</formula>
    </cfRule>
  </conditionalFormatting>
  <conditionalFormatting sqref="AC432:AD432">
    <cfRule type="expression" dxfId="6707" priority="1536">
      <formula>AND($H432&lt;&gt;"",$I432&lt;&gt;"",$J432&lt;&gt;"")</formula>
    </cfRule>
    <cfRule type="expression" dxfId="6706" priority="1537">
      <formula>AND($H432&lt;&gt;"",$I432&lt;&gt;"",$J432="")</formula>
    </cfRule>
    <cfRule type="expression" dxfId="6705" priority="1538">
      <formula>AND($H432&lt;&gt;"",$I432="",$J432="")</formula>
    </cfRule>
  </conditionalFormatting>
  <conditionalFormatting sqref="AE432:AH432 AH424">
    <cfRule type="expression" dxfId="6704" priority="1533">
      <formula>AND($H424&lt;&gt;"",$I424&lt;&gt;"",$J424&lt;&gt;"")</formula>
    </cfRule>
    <cfRule type="expression" dxfId="6703" priority="1534">
      <formula>AND($H424&lt;&gt;"",$I424&lt;&gt;"",$J424="")</formula>
    </cfRule>
    <cfRule type="expression" dxfId="6702" priority="1535">
      <formula>AND($H424&lt;&gt;"",$I424="",$J424="")</formula>
    </cfRule>
  </conditionalFormatting>
  <conditionalFormatting sqref="X432:Z432 X424:AG424 U424 U432">
    <cfRule type="expression" dxfId="6701" priority="1545">
      <formula>AND($H424&lt;&gt;"",$I424&lt;&gt;"",$J424&lt;&gt;"")</formula>
    </cfRule>
    <cfRule type="expression" dxfId="6700" priority="1546">
      <formula>AND($H424&lt;&gt;"",$I424&lt;&gt;"",$J424="")</formula>
    </cfRule>
    <cfRule type="expression" dxfId="6699" priority="1547">
      <formula>AND($H424&lt;&gt;"",$I424="",$J424="")</formula>
    </cfRule>
  </conditionalFormatting>
  <conditionalFormatting sqref="H424 H432">
    <cfRule type="expression" dxfId="6698" priority="1544">
      <formula>AND($H424&lt;&gt;"",$I424&lt;&gt;"")</formula>
    </cfRule>
  </conditionalFormatting>
  <conditionalFormatting sqref="I424 I432">
    <cfRule type="expression" dxfId="6697" priority="1543">
      <formula>AND($I424&lt;&gt;"",$J424&lt;&gt;"")</formula>
    </cfRule>
  </conditionalFormatting>
  <conditionalFormatting sqref="A424 A432">
    <cfRule type="containsBlanks" dxfId="6696" priority="1542">
      <formula>LEN(TRIM(A424))=0</formula>
    </cfRule>
  </conditionalFormatting>
  <conditionalFormatting sqref="AH421">
    <cfRule type="expression" dxfId="6695" priority="1518">
      <formula>AND($H421&lt;&gt;"",$I421&lt;&gt;"",$J421&lt;&gt;"")</formula>
    </cfRule>
    <cfRule type="expression" dxfId="6694" priority="1519">
      <formula>AND($H421&lt;&gt;"",$I421&lt;&gt;"",$J421="")</formula>
    </cfRule>
    <cfRule type="expression" dxfId="6693" priority="1520">
      <formula>AND($H421&lt;&gt;"",$I421="",$J421="")</formula>
    </cfRule>
  </conditionalFormatting>
  <conditionalFormatting sqref="AA432:AB432">
    <cfRule type="expression" dxfId="6692" priority="1539">
      <formula>AND($H432&lt;&gt;"",$I432&lt;&gt;"",$J432&lt;&gt;"")</formula>
    </cfRule>
    <cfRule type="expression" dxfId="6691" priority="1540">
      <formula>AND($H432&lt;&gt;"",$I432&lt;&gt;"",$J432="")</formula>
    </cfRule>
    <cfRule type="expression" dxfId="6690" priority="1541">
      <formula>AND($H432&lt;&gt;"",$I432="",$J432="")</formula>
    </cfRule>
  </conditionalFormatting>
  <conditionalFormatting sqref="H414:J414">
    <cfRule type="expression" dxfId="6689" priority="1617">
      <formula>AND($H414&lt;&gt;"",$I414&lt;&gt;"",$J414&lt;&gt;"")</formula>
    </cfRule>
    <cfRule type="expression" dxfId="6688" priority="1618">
      <formula>AND($H414&lt;&gt;"",$I414&lt;&gt;"",$J414="")</formula>
    </cfRule>
    <cfRule type="expression" dxfId="6687" priority="1619">
      <formula>AND($H414&lt;&gt;"",$I414="",$J414="")</formula>
    </cfRule>
  </conditionalFormatting>
  <conditionalFormatting sqref="H414">
    <cfRule type="expression" dxfId="6686" priority="1616">
      <formula>AND($H414&lt;&gt;"",$I414&lt;&gt;"")</formula>
    </cfRule>
  </conditionalFormatting>
  <conditionalFormatting sqref="I414">
    <cfRule type="expression" dxfId="6685" priority="1615">
      <formula>AND($I414&lt;&gt;"",$J414&lt;&gt;"")</formula>
    </cfRule>
  </conditionalFormatting>
  <conditionalFormatting sqref="A414">
    <cfRule type="containsBlanks" dxfId="6684" priority="1614">
      <formula>LEN(TRIM(A414))=0</formula>
    </cfRule>
  </conditionalFormatting>
  <conditionalFormatting sqref="AE422:AH422 AH417">
    <cfRule type="expression" dxfId="6683" priority="1575">
      <formula>AND($H417&lt;&gt;"",$I417&lt;&gt;"",$J417&lt;&gt;"")</formula>
    </cfRule>
    <cfRule type="expression" dxfId="6682" priority="1576">
      <formula>AND($H417&lt;&gt;"",$I417&lt;&gt;"",$J417="")</formula>
    </cfRule>
    <cfRule type="expression" dxfId="6681" priority="1577">
      <formula>AND($H417&lt;&gt;"",$I417="",$J417="")</formula>
    </cfRule>
  </conditionalFormatting>
  <conditionalFormatting sqref="AI417 AI422">
    <cfRule type="expression" dxfId="6680" priority="1572">
      <formula>AND($H417&lt;&gt;"",$I417&lt;&gt;"",$J417&lt;&gt;"")</formula>
    </cfRule>
    <cfRule type="expression" dxfId="6679" priority="1573">
      <formula>AND($H417&lt;&gt;"",$I417&lt;&gt;"",$J417="")</formula>
    </cfRule>
    <cfRule type="expression" dxfId="6678" priority="1574">
      <formula>AND($H417&lt;&gt;"",$I417="",$J417="")</formula>
    </cfRule>
  </conditionalFormatting>
  <conditionalFormatting sqref="H427">
    <cfRule type="expression" dxfId="6677" priority="1487">
      <formula>AND($H427&lt;&gt;"",$I427&lt;&gt;"")</formula>
    </cfRule>
  </conditionalFormatting>
  <conditionalFormatting sqref="I427">
    <cfRule type="expression" dxfId="6676" priority="1486">
      <formula>AND($I427&lt;&gt;"",$J427&lt;&gt;"")</formula>
    </cfRule>
  </conditionalFormatting>
  <conditionalFormatting sqref="A427">
    <cfRule type="containsBlanks" dxfId="6675" priority="1485">
      <formula>LEN(TRIM(A427))=0</formula>
    </cfRule>
  </conditionalFormatting>
  <conditionalFormatting sqref="X422:Z422 X417:AG417 U417 U422">
    <cfRule type="expression" dxfId="6674" priority="1587">
      <formula>AND($H417&lt;&gt;"",$I417&lt;&gt;"",$J417&lt;&gt;"")</formula>
    </cfRule>
    <cfRule type="expression" dxfId="6673" priority="1588">
      <formula>AND($H417&lt;&gt;"",$I417&lt;&gt;"",$J417="")</formula>
    </cfRule>
    <cfRule type="expression" dxfId="6672" priority="1589">
      <formula>AND($H417&lt;&gt;"",$I417="",$J417="")</formula>
    </cfRule>
  </conditionalFormatting>
  <conditionalFormatting sqref="AC427:AD427">
    <cfRule type="expression" dxfId="6671" priority="1479">
      <formula>AND($H427&lt;&gt;"",$I427&lt;&gt;"",$J427&lt;&gt;"")</formula>
    </cfRule>
    <cfRule type="expression" dxfId="6670" priority="1480">
      <formula>AND($H427&lt;&gt;"",$I427&lt;&gt;"",$J427="")</formula>
    </cfRule>
    <cfRule type="expression" dxfId="6669" priority="1481">
      <formula>AND($H427&lt;&gt;"",$I427="",$J427="")</formula>
    </cfRule>
  </conditionalFormatting>
  <conditionalFormatting sqref="AA422:AB422">
    <cfRule type="expression" dxfId="6668" priority="1581">
      <formula>AND($H422&lt;&gt;"",$I422&lt;&gt;"",$J422&lt;&gt;"")</formula>
    </cfRule>
    <cfRule type="expression" dxfId="6667" priority="1582">
      <formula>AND($H422&lt;&gt;"",$I422&lt;&gt;"",$J422="")</formula>
    </cfRule>
    <cfRule type="expression" dxfId="6666" priority="1583">
      <formula>AND($H422&lt;&gt;"",$I422="",$J422="")</formula>
    </cfRule>
  </conditionalFormatting>
  <conditionalFormatting sqref="AC422:AD422">
    <cfRule type="expression" dxfId="6665" priority="1578">
      <formula>AND($H422&lt;&gt;"",$I422&lt;&gt;"",$J422&lt;&gt;"")</formula>
    </cfRule>
    <cfRule type="expression" dxfId="6664" priority="1579">
      <formula>AND($H422&lt;&gt;"",$I422&lt;&gt;"",$J422="")</formula>
    </cfRule>
    <cfRule type="expression" dxfId="6663" priority="1580">
      <formula>AND($H422&lt;&gt;"",$I422="",$J422="")</formula>
    </cfRule>
  </conditionalFormatting>
  <conditionalFormatting sqref="H417:J417 H422:J422">
    <cfRule type="expression" dxfId="6662" priority="1590">
      <formula>AND($H417&lt;&gt;"",$I417&lt;&gt;"",$J417&lt;&gt;"")</formula>
    </cfRule>
    <cfRule type="expression" dxfId="6661" priority="1591">
      <formula>AND($H417&lt;&gt;"",$I417&lt;&gt;"",$J417="")</formula>
    </cfRule>
    <cfRule type="expression" dxfId="6660" priority="1592">
      <formula>AND($H417&lt;&gt;"",$I417="",$J417="")</formula>
    </cfRule>
  </conditionalFormatting>
  <conditionalFormatting sqref="X423:Z423 U423">
    <cfRule type="expression" dxfId="6659" priority="1566">
      <formula>AND($H423&lt;&gt;"",$I423&lt;&gt;"",$J423&lt;&gt;"")</formula>
    </cfRule>
    <cfRule type="expression" dxfId="6658" priority="1567">
      <formula>AND($H423&lt;&gt;"",$I423&lt;&gt;"",$J423="")</formula>
    </cfRule>
    <cfRule type="expression" dxfId="6657" priority="1568">
      <formula>AND($H423&lt;&gt;"",$I423="",$J423="")</formula>
    </cfRule>
  </conditionalFormatting>
  <conditionalFormatting sqref="H417 H422">
    <cfRule type="expression" dxfId="6656" priority="1586">
      <formula>AND($H417&lt;&gt;"",$I417&lt;&gt;"")</formula>
    </cfRule>
  </conditionalFormatting>
  <conditionalFormatting sqref="I417 I422">
    <cfRule type="expression" dxfId="6655" priority="1585">
      <formula>AND($I417&lt;&gt;"",$J417&lt;&gt;"")</formula>
    </cfRule>
  </conditionalFormatting>
  <conditionalFormatting sqref="A417 A422">
    <cfRule type="containsBlanks" dxfId="6654" priority="1584">
      <formula>LEN(TRIM(A417))=0</formula>
    </cfRule>
  </conditionalFormatting>
  <conditionalFormatting sqref="AA423:AB423">
    <cfRule type="expression" dxfId="6653" priority="1560">
      <formula>AND($H423&lt;&gt;"",$I423&lt;&gt;"",$J423&lt;&gt;"")</formula>
    </cfRule>
    <cfRule type="expression" dxfId="6652" priority="1561">
      <formula>AND($H423&lt;&gt;"",$I423&lt;&gt;"",$J423="")</formula>
    </cfRule>
    <cfRule type="expression" dxfId="6651" priority="1562">
      <formula>AND($H423&lt;&gt;"",$I423="",$J423="")</formula>
    </cfRule>
  </conditionalFormatting>
  <conditionalFormatting sqref="AC423:AD423">
    <cfRule type="expression" dxfId="6650" priority="1557">
      <formula>AND($H423&lt;&gt;"",$I423&lt;&gt;"",$J423&lt;&gt;"")</formula>
    </cfRule>
    <cfRule type="expression" dxfId="6649" priority="1558">
      <formula>AND($H423&lt;&gt;"",$I423&lt;&gt;"",$J423="")</formula>
    </cfRule>
    <cfRule type="expression" dxfId="6648" priority="1559">
      <formula>AND($H423&lt;&gt;"",$I423="",$J423="")</formula>
    </cfRule>
  </conditionalFormatting>
  <conditionalFormatting sqref="AE423:AH423">
    <cfRule type="expression" dxfId="6647" priority="1554">
      <formula>AND($H423&lt;&gt;"",$I423&lt;&gt;"",$J423&lt;&gt;"")</formula>
    </cfRule>
    <cfRule type="expression" dxfId="6646" priority="1555">
      <formula>AND($H423&lt;&gt;"",$I423&lt;&gt;"",$J423="")</formula>
    </cfRule>
    <cfRule type="expression" dxfId="6645" priority="1556">
      <formula>AND($H423&lt;&gt;"",$I423="",$J423="")</formula>
    </cfRule>
  </conditionalFormatting>
  <conditionalFormatting sqref="AI423">
    <cfRule type="expression" dxfId="6644" priority="1551">
      <formula>AND($H423&lt;&gt;"",$I423&lt;&gt;"",$J423&lt;&gt;"")</formula>
    </cfRule>
    <cfRule type="expression" dxfId="6643" priority="1552">
      <formula>AND($H423&lt;&gt;"",$I423&lt;&gt;"",$J423="")</formula>
    </cfRule>
    <cfRule type="expression" dxfId="6642" priority="1553">
      <formula>AND($H423&lt;&gt;"",$I423="",$J423="")</formula>
    </cfRule>
  </conditionalFormatting>
  <conditionalFormatting sqref="H423:J423">
    <cfRule type="expression" dxfId="6641" priority="1569">
      <formula>AND($H423&lt;&gt;"",$I423&lt;&gt;"",$J423&lt;&gt;"")</formula>
    </cfRule>
    <cfRule type="expression" dxfId="6640" priority="1570">
      <formula>AND($H423&lt;&gt;"",$I423&lt;&gt;"",$J423="")</formula>
    </cfRule>
    <cfRule type="expression" dxfId="6639" priority="1571">
      <formula>AND($H423&lt;&gt;"",$I423="",$J423="")</formula>
    </cfRule>
  </conditionalFormatting>
  <conditionalFormatting sqref="X421:AG421 U421">
    <cfRule type="expression" dxfId="6638" priority="1524">
      <formula>AND($H421&lt;&gt;"",$I421&lt;&gt;"",$J421&lt;&gt;"")</formula>
    </cfRule>
    <cfRule type="expression" dxfId="6637" priority="1525">
      <formula>AND($H421&lt;&gt;"",$I421&lt;&gt;"",$J421="")</formula>
    </cfRule>
    <cfRule type="expression" dxfId="6636" priority="1526">
      <formula>AND($H421&lt;&gt;"",$I421="",$J421="")</formula>
    </cfRule>
  </conditionalFormatting>
  <conditionalFormatting sqref="H423">
    <cfRule type="expression" dxfId="6635" priority="1565">
      <formula>AND($H423&lt;&gt;"",$I423&lt;&gt;"")</formula>
    </cfRule>
  </conditionalFormatting>
  <conditionalFormatting sqref="I423">
    <cfRule type="expression" dxfId="6634" priority="1564">
      <formula>AND($I423&lt;&gt;"",$J423&lt;&gt;"")</formula>
    </cfRule>
  </conditionalFormatting>
  <conditionalFormatting sqref="A423">
    <cfRule type="containsBlanks" dxfId="6633" priority="1563">
      <formula>LEN(TRIM(A423))=0</formula>
    </cfRule>
  </conditionalFormatting>
  <conditionalFormatting sqref="AE427:AH427">
    <cfRule type="expression" dxfId="6632" priority="1476">
      <formula>AND($H427&lt;&gt;"",$I427&lt;&gt;"",$J427&lt;&gt;"")</formula>
    </cfRule>
    <cfRule type="expression" dxfId="6631" priority="1477">
      <formula>AND($H427&lt;&gt;"",$I427&lt;&gt;"",$J427="")</formula>
    </cfRule>
    <cfRule type="expression" dxfId="6630" priority="1478">
      <formula>AND($H427&lt;&gt;"",$I427="",$J427="")</formula>
    </cfRule>
  </conditionalFormatting>
  <conditionalFormatting sqref="AI421">
    <cfRule type="expression" dxfId="6629" priority="1515">
      <formula>AND($H421&lt;&gt;"",$I421&lt;&gt;"",$J421&lt;&gt;"")</formula>
    </cfRule>
    <cfRule type="expression" dxfId="6628" priority="1516">
      <formula>AND($H421&lt;&gt;"",$I421&lt;&gt;"",$J421="")</formula>
    </cfRule>
    <cfRule type="expression" dxfId="6627" priority="1517">
      <formula>AND($H421&lt;&gt;"",$I421="",$J421="")</formula>
    </cfRule>
  </conditionalFormatting>
  <conditionalFormatting sqref="H427:J427">
    <cfRule type="expression" dxfId="6626" priority="1491">
      <formula>AND($H427&lt;&gt;"",$I427&lt;&gt;"",$J427&lt;&gt;"")</formula>
    </cfRule>
    <cfRule type="expression" dxfId="6625" priority="1492">
      <formula>AND($H427&lt;&gt;"",$I427&lt;&gt;"",$J427="")</formula>
    </cfRule>
    <cfRule type="expression" dxfId="6624" priority="1493">
      <formula>AND($H427&lt;&gt;"",$I427="",$J427="")</formula>
    </cfRule>
  </conditionalFormatting>
  <conditionalFormatting sqref="X427:Z427 U427">
    <cfRule type="expression" dxfId="6623" priority="1488">
      <formula>AND($H427&lt;&gt;"",$I427&lt;&gt;"",$J427&lt;&gt;"")</formula>
    </cfRule>
    <cfRule type="expression" dxfId="6622" priority="1489">
      <formula>AND($H427&lt;&gt;"",$I427&lt;&gt;"",$J427="")</formula>
    </cfRule>
    <cfRule type="expression" dxfId="6621" priority="1490">
      <formula>AND($H427&lt;&gt;"",$I427="",$J427="")</formula>
    </cfRule>
  </conditionalFormatting>
  <conditionalFormatting sqref="H426:J426">
    <cfRule type="expression" dxfId="6620" priority="1512">
      <formula>AND($H426&lt;&gt;"",$I426&lt;&gt;"",$J426&lt;&gt;"")</formula>
    </cfRule>
    <cfRule type="expression" dxfId="6619" priority="1513">
      <formula>AND($H426&lt;&gt;"",$I426&lt;&gt;"",$J426="")</formula>
    </cfRule>
    <cfRule type="expression" dxfId="6618" priority="1514">
      <formula>AND($H426&lt;&gt;"",$I426="",$J426="")</formula>
    </cfRule>
  </conditionalFormatting>
  <conditionalFormatting sqref="X426:Z426 U426">
    <cfRule type="expression" dxfId="6617" priority="1509">
      <formula>AND($H426&lt;&gt;"",$I426&lt;&gt;"",$J426&lt;&gt;"")</formula>
    </cfRule>
    <cfRule type="expression" dxfId="6616" priority="1510">
      <formula>AND($H426&lt;&gt;"",$I426&lt;&gt;"",$J426="")</formula>
    </cfRule>
    <cfRule type="expression" dxfId="6615" priority="1511">
      <formula>AND($H426&lt;&gt;"",$I426="",$J426="")</formula>
    </cfRule>
  </conditionalFormatting>
  <conditionalFormatting sqref="H426">
    <cfRule type="expression" dxfId="6614" priority="1508">
      <formula>AND($H426&lt;&gt;"",$I426&lt;&gt;"")</formula>
    </cfRule>
  </conditionalFormatting>
  <conditionalFormatting sqref="I426">
    <cfRule type="expression" dxfId="6613" priority="1507">
      <formula>AND($I426&lt;&gt;"",$J426&lt;&gt;"")</formula>
    </cfRule>
  </conditionalFormatting>
  <conditionalFormatting sqref="A426">
    <cfRule type="containsBlanks" dxfId="6612" priority="1506">
      <formula>LEN(TRIM(A426))=0</formula>
    </cfRule>
  </conditionalFormatting>
  <conditionalFormatting sqref="AA427:AB427">
    <cfRule type="expression" dxfId="6611" priority="1482">
      <formula>AND($H427&lt;&gt;"",$I427&lt;&gt;"",$J427&lt;&gt;"")</formula>
    </cfRule>
    <cfRule type="expression" dxfId="6610" priority="1483">
      <formula>AND($H427&lt;&gt;"",$I427&lt;&gt;"",$J427="")</formula>
    </cfRule>
    <cfRule type="expression" dxfId="6609" priority="1484">
      <formula>AND($H427&lt;&gt;"",$I427="",$J427="")</formula>
    </cfRule>
  </conditionalFormatting>
  <conditionalFormatting sqref="AC426:AD426">
    <cfRule type="expression" dxfId="6608" priority="1500">
      <formula>AND($H426&lt;&gt;"",$I426&lt;&gt;"",$J426&lt;&gt;"")</formula>
    </cfRule>
    <cfRule type="expression" dxfId="6607" priority="1501">
      <formula>AND($H426&lt;&gt;"",$I426&lt;&gt;"",$J426="")</formula>
    </cfRule>
    <cfRule type="expression" dxfId="6606" priority="1502">
      <formula>AND($H426&lt;&gt;"",$I426="",$J426="")</formula>
    </cfRule>
  </conditionalFormatting>
  <conditionalFormatting sqref="AE426:AH426">
    <cfRule type="expression" dxfId="6605" priority="1497">
      <formula>AND($H426&lt;&gt;"",$I426&lt;&gt;"",$J426&lt;&gt;"")</formula>
    </cfRule>
    <cfRule type="expression" dxfId="6604" priority="1498">
      <formula>AND($H426&lt;&gt;"",$I426&lt;&gt;"",$J426="")</formula>
    </cfRule>
    <cfRule type="expression" dxfId="6603" priority="1499">
      <formula>AND($H426&lt;&gt;"",$I426="",$J426="")</formula>
    </cfRule>
  </conditionalFormatting>
  <conditionalFormatting sqref="AI427">
    <cfRule type="expression" dxfId="6602" priority="1473">
      <formula>AND($H427&lt;&gt;"",$I427&lt;&gt;"",$J427&lt;&gt;"")</formula>
    </cfRule>
    <cfRule type="expression" dxfId="6601" priority="1474">
      <formula>AND($H427&lt;&gt;"",$I427&lt;&gt;"",$J427="")</formula>
    </cfRule>
    <cfRule type="expression" dxfId="6600" priority="1475">
      <formula>AND($H427&lt;&gt;"",$I427="",$J427="")</formula>
    </cfRule>
  </conditionalFormatting>
  <conditionalFormatting sqref="H421:J421">
    <cfRule type="expression" dxfId="6599" priority="1527">
      <formula>AND($H421&lt;&gt;"",$I421&lt;&gt;"",$J421&lt;&gt;"")</formula>
    </cfRule>
    <cfRule type="expression" dxfId="6598" priority="1528">
      <formula>AND($H421&lt;&gt;"",$I421&lt;&gt;"",$J421="")</formula>
    </cfRule>
    <cfRule type="expression" dxfId="6597" priority="1529">
      <formula>AND($H421&lt;&gt;"",$I421="",$J421="")</formula>
    </cfRule>
  </conditionalFormatting>
  <conditionalFormatting sqref="AA426:AB426">
    <cfRule type="expression" dxfId="6596" priority="1503">
      <formula>AND($H426&lt;&gt;"",$I426&lt;&gt;"",$J426&lt;&gt;"")</formula>
    </cfRule>
    <cfRule type="expression" dxfId="6595" priority="1504">
      <formula>AND($H426&lt;&gt;"",$I426&lt;&gt;"",$J426="")</formula>
    </cfRule>
    <cfRule type="expression" dxfId="6594" priority="1505">
      <formula>AND($H426&lt;&gt;"",$I426="",$J426="")</formula>
    </cfRule>
  </conditionalFormatting>
  <conditionalFormatting sqref="H421">
    <cfRule type="expression" dxfId="6593" priority="1523">
      <formula>AND($H421&lt;&gt;"",$I421&lt;&gt;"")</formula>
    </cfRule>
  </conditionalFormatting>
  <conditionalFormatting sqref="I421">
    <cfRule type="expression" dxfId="6592" priority="1522">
      <formula>AND($I421&lt;&gt;"",$J421&lt;&gt;"")</formula>
    </cfRule>
  </conditionalFormatting>
  <conditionalFormatting sqref="A421">
    <cfRule type="containsBlanks" dxfId="6591" priority="1521">
      <formula>LEN(TRIM(A421))=0</formula>
    </cfRule>
  </conditionalFormatting>
  <conditionalFormatting sqref="AI426">
    <cfRule type="expression" dxfId="6590" priority="1494">
      <formula>AND($H426&lt;&gt;"",$I426&lt;&gt;"",$J426&lt;&gt;"")</formula>
    </cfRule>
    <cfRule type="expression" dxfId="6589" priority="1495">
      <formula>AND($H426&lt;&gt;"",$I426&lt;&gt;"",$J426="")</formula>
    </cfRule>
    <cfRule type="expression" dxfId="6588" priority="1496">
      <formula>AND($H426&lt;&gt;"",$I426="",$J426="")</formula>
    </cfRule>
  </conditionalFormatting>
  <conditionalFormatting sqref="AE428:AH428">
    <cfRule type="expression" dxfId="6587" priority="1455">
      <formula>AND($H428&lt;&gt;"",$I428&lt;&gt;"",$J428&lt;&gt;"")</formula>
    </cfRule>
    <cfRule type="expression" dxfId="6586" priority="1456">
      <formula>AND($H428&lt;&gt;"",$I428&lt;&gt;"",$J428="")</formula>
    </cfRule>
    <cfRule type="expression" dxfId="6585" priority="1457">
      <formula>AND($H428&lt;&gt;"",$I428="",$J428="")</formula>
    </cfRule>
  </conditionalFormatting>
  <conditionalFormatting sqref="H428:J428">
    <cfRule type="expression" dxfId="6584" priority="1470">
      <formula>AND($H428&lt;&gt;"",$I428&lt;&gt;"",$J428&lt;&gt;"")</formula>
    </cfRule>
    <cfRule type="expression" dxfId="6583" priority="1471">
      <formula>AND($H428&lt;&gt;"",$I428&lt;&gt;"",$J428="")</formula>
    </cfRule>
    <cfRule type="expression" dxfId="6582" priority="1472">
      <formula>AND($H428&lt;&gt;"",$I428="",$J428="")</formula>
    </cfRule>
  </conditionalFormatting>
  <conditionalFormatting sqref="X428:Z428 U428">
    <cfRule type="expression" dxfId="6581" priority="1467">
      <formula>AND($H428&lt;&gt;"",$I428&lt;&gt;"",$J428&lt;&gt;"")</formula>
    </cfRule>
    <cfRule type="expression" dxfId="6580" priority="1468">
      <formula>AND($H428&lt;&gt;"",$I428&lt;&gt;"",$J428="")</formula>
    </cfRule>
    <cfRule type="expression" dxfId="6579" priority="1469">
      <formula>AND($H428&lt;&gt;"",$I428="",$J428="")</formula>
    </cfRule>
  </conditionalFormatting>
  <conditionalFormatting sqref="H428">
    <cfRule type="expression" dxfId="6578" priority="1466">
      <formula>AND($H428&lt;&gt;"",$I428&lt;&gt;"")</formula>
    </cfRule>
  </conditionalFormatting>
  <conditionalFormatting sqref="I428">
    <cfRule type="expression" dxfId="6577" priority="1465">
      <formula>AND($I428&lt;&gt;"",$J428&lt;&gt;"")</formula>
    </cfRule>
  </conditionalFormatting>
  <conditionalFormatting sqref="A428">
    <cfRule type="containsBlanks" dxfId="6576" priority="1464">
      <formula>LEN(TRIM(A428))=0</formula>
    </cfRule>
  </conditionalFormatting>
  <conditionalFormatting sqref="AC428:AD428">
    <cfRule type="expression" dxfId="6575" priority="1458">
      <formula>AND($H428&lt;&gt;"",$I428&lt;&gt;"",$J428&lt;&gt;"")</formula>
    </cfRule>
    <cfRule type="expression" dxfId="6574" priority="1459">
      <formula>AND($H428&lt;&gt;"",$I428&lt;&gt;"",$J428="")</formula>
    </cfRule>
    <cfRule type="expression" dxfId="6573" priority="1460">
      <formula>AND($H428&lt;&gt;"",$I428="",$J428="")</formula>
    </cfRule>
  </conditionalFormatting>
  <conditionalFormatting sqref="AE430:AH430">
    <cfRule type="expression" dxfId="6572" priority="1413">
      <formula>AND($H430&lt;&gt;"",$I430&lt;&gt;"",$J430&lt;&gt;"")</formula>
    </cfRule>
    <cfRule type="expression" dxfId="6571" priority="1414">
      <formula>AND($H430&lt;&gt;"",$I430&lt;&gt;"",$J430="")</formula>
    </cfRule>
    <cfRule type="expression" dxfId="6570" priority="1415">
      <formula>AND($H430&lt;&gt;"",$I430="",$J430="")</formula>
    </cfRule>
  </conditionalFormatting>
  <conditionalFormatting sqref="AA428:AB428">
    <cfRule type="expression" dxfId="6569" priority="1461">
      <formula>AND($H428&lt;&gt;"",$I428&lt;&gt;"",$J428&lt;&gt;"")</formula>
    </cfRule>
    <cfRule type="expression" dxfId="6568" priority="1462">
      <formula>AND($H428&lt;&gt;"",$I428&lt;&gt;"",$J428="")</formula>
    </cfRule>
    <cfRule type="expression" dxfId="6567" priority="1463">
      <formula>AND($H428&lt;&gt;"",$I428="",$J428="")</formula>
    </cfRule>
  </conditionalFormatting>
  <conditionalFormatting sqref="AI428">
    <cfRule type="expression" dxfId="6566" priority="1452">
      <formula>AND($H428&lt;&gt;"",$I428&lt;&gt;"",$J428&lt;&gt;"")</formula>
    </cfRule>
    <cfRule type="expression" dxfId="6565" priority="1453">
      <formula>AND($H428&lt;&gt;"",$I428&lt;&gt;"",$J428="")</formula>
    </cfRule>
    <cfRule type="expression" dxfId="6564" priority="1454">
      <formula>AND($H428&lt;&gt;"",$I428="",$J428="")</formula>
    </cfRule>
  </conditionalFormatting>
  <conditionalFormatting sqref="AI430">
    <cfRule type="expression" dxfId="6563" priority="1410">
      <formula>AND($H430&lt;&gt;"",$I430&lt;&gt;"",$J430&lt;&gt;"")</formula>
    </cfRule>
    <cfRule type="expression" dxfId="6562" priority="1411">
      <formula>AND($H430&lt;&gt;"",$I430&lt;&gt;"",$J430="")</formula>
    </cfRule>
    <cfRule type="expression" dxfId="6561" priority="1412">
      <formula>AND($H430&lt;&gt;"",$I430="",$J430="")</formula>
    </cfRule>
  </conditionalFormatting>
  <conditionalFormatting sqref="H430:J430">
    <cfRule type="expression" dxfId="6560" priority="1428">
      <formula>AND($H430&lt;&gt;"",$I430&lt;&gt;"",$J430&lt;&gt;"")</formula>
    </cfRule>
    <cfRule type="expression" dxfId="6559" priority="1429">
      <formula>AND($H430&lt;&gt;"",$I430&lt;&gt;"",$J430="")</formula>
    </cfRule>
    <cfRule type="expression" dxfId="6558" priority="1430">
      <formula>AND($H430&lt;&gt;"",$I430="",$J430="")</formula>
    </cfRule>
  </conditionalFormatting>
  <conditionalFormatting sqref="AC430:AD430">
    <cfRule type="expression" dxfId="6557" priority="1416">
      <formula>AND($H430&lt;&gt;"",$I430&lt;&gt;"",$J430&lt;&gt;"")</formula>
    </cfRule>
    <cfRule type="expression" dxfId="6556" priority="1417">
      <formula>AND($H430&lt;&gt;"",$I430&lt;&gt;"",$J430="")</formula>
    </cfRule>
    <cfRule type="expression" dxfId="6555" priority="1418">
      <formula>AND($H430&lt;&gt;"",$I430="",$J430="")</formula>
    </cfRule>
  </conditionalFormatting>
  <conditionalFormatting sqref="X430:Z430 U430">
    <cfRule type="expression" dxfId="6554" priority="1425">
      <formula>AND($H430&lt;&gt;"",$I430&lt;&gt;"",$J430&lt;&gt;"")</formula>
    </cfRule>
    <cfRule type="expression" dxfId="6553" priority="1426">
      <formula>AND($H430&lt;&gt;"",$I430&lt;&gt;"",$J430="")</formula>
    </cfRule>
    <cfRule type="expression" dxfId="6552" priority="1427">
      <formula>AND($H430&lt;&gt;"",$I430="",$J430="")</formula>
    </cfRule>
  </conditionalFormatting>
  <conditionalFormatting sqref="H430">
    <cfRule type="expression" dxfId="6551" priority="1424">
      <formula>AND($H430&lt;&gt;"",$I430&lt;&gt;"")</formula>
    </cfRule>
  </conditionalFormatting>
  <conditionalFormatting sqref="I430">
    <cfRule type="expression" dxfId="6550" priority="1423">
      <formula>AND($I430&lt;&gt;"",$J430&lt;&gt;"")</formula>
    </cfRule>
  </conditionalFormatting>
  <conditionalFormatting sqref="A430">
    <cfRule type="containsBlanks" dxfId="6549" priority="1422">
      <formula>LEN(TRIM(A430))=0</formula>
    </cfRule>
  </conditionalFormatting>
  <conditionalFormatting sqref="AA430:AB430">
    <cfRule type="expression" dxfId="6548" priority="1419">
      <formula>AND($H430&lt;&gt;"",$I430&lt;&gt;"",$J430&lt;&gt;"")</formula>
    </cfRule>
    <cfRule type="expression" dxfId="6547" priority="1420">
      <formula>AND($H430&lt;&gt;"",$I430&lt;&gt;"",$J430="")</formula>
    </cfRule>
    <cfRule type="expression" dxfId="6546" priority="1421">
      <formula>AND($H430&lt;&gt;"",$I430="",$J430="")</formula>
    </cfRule>
  </conditionalFormatting>
  <conditionalFormatting sqref="AE429:AH429">
    <cfRule type="expression" dxfId="6545" priority="1434">
      <formula>AND($H429&lt;&gt;"",$I429&lt;&gt;"",$J429&lt;&gt;"")</formula>
    </cfRule>
    <cfRule type="expression" dxfId="6544" priority="1435">
      <formula>AND($H429&lt;&gt;"",$I429&lt;&gt;"",$J429="")</formula>
    </cfRule>
    <cfRule type="expression" dxfId="6543" priority="1436">
      <formula>AND($H429&lt;&gt;"",$I429="",$J429="")</formula>
    </cfRule>
  </conditionalFormatting>
  <conditionalFormatting sqref="AI429">
    <cfRule type="expression" dxfId="6542" priority="1431">
      <formula>AND($H429&lt;&gt;"",$I429&lt;&gt;"",$J429&lt;&gt;"")</formula>
    </cfRule>
    <cfRule type="expression" dxfId="6541" priority="1432">
      <formula>AND($H429&lt;&gt;"",$I429&lt;&gt;"",$J429="")</formula>
    </cfRule>
    <cfRule type="expression" dxfId="6540" priority="1433">
      <formula>AND($H429&lt;&gt;"",$I429="",$J429="")</formula>
    </cfRule>
  </conditionalFormatting>
  <conditionalFormatting sqref="H429:J429">
    <cfRule type="expression" dxfId="6539" priority="1449">
      <formula>AND($H429&lt;&gt;"",$I429&lt;&gt;"",$J429&lt;&gt;"")</formula>
    </cfRule>
    <cfRule type="expression" dxfId="6538" priority="1450">
      <formula>AND($H429&lt;&gt;"",$I429&lt;&gt;"",$J429="")</formula>
    </cfRule>
    <cfRule type="expression" dxfId="6537" priority="1451">
      <formula>AND($H429&lt;&gt;"",$I429="",$J429="")</formula>
    </cfRule>
  </conditionalFormatting>
  <conditionalFormatting sqref="AC429:AD429">
    <cfRule type="expression" dxfId="6536" priority="1437">
      <formula>AND($H429&lt;&gt;"",$I429&lt;&gt;"",$J429&lt;&gt;"")</formula>
    </cfRule>
    <cfRule type="expression" dxfId="6535" priority="1438">
      <formula>AND($H429&lt;&gt;"",$I429&lt;&gt;"",$J429="")</formula>
    </cfRule>
    <cfRule type="expression" dxfId="6534" priority="1439">
      <formula>AND($H429&lt;&gt;"",$I429="",$J429="")</formula>
    </cfRule>
  </conditionalFormatting>
  <conditionalFormatting sqref="X429:Z429 U429">
    <cfRule type="expression" dxfId="6533" priority="1446">
      <formula>AND($H429&lt;&gt;"",$I429&lt;&gt;"",$J429&lt;&gt;"")</formula>
    </cfRule>
    <cfRule type="expression" dxfId="6532" priority="1447">
      <formula>AND($H429&lt;&gt;"",$I429&lt;&gt;"",$J429="")</formula>
    </cfRule>
    <cfRule type="expression" dxfId="6531" priority="1448">
      <formula>AND($H429&lt;&gt;"",$I429="",$J429="")</formula>
    </cfRule>
  </conditionalFormatting>
  <conditionalFormatting sqref="H429">
    <cfRule type="expression" dxfId="6530" priority="1445">
      <formula>AND($H429&lt;&gt;"",$I429&lt;&gt;"")</formula>
    </cfRule>
  </conditionalFormatting>
  <conditionalFormatting sqref="I429">
    <cfRule type="expression" dxfId="6529" priority="1444">
      <formula>AND($I429&lt;&gt;"",$J429&lt;&gt;"")</formula>
    </cfRule>
  </conditionalFormatting>
  <conditionalFormatting sqref="A429">
    <cfRule type="containsBlanks" dxfId="6528" priority="1443">
      <formula>LEN(TRIM(A429))=0</formula>
    </cfRule>
  </conditionalFormatting>
  <conditionalFormatting sqref="AA429:AB429">
    <cfRule type="expression" dxfId="6527" priority="1440">
      <formula>AND($H429&lt;&gt;"",$I429&lt;&gt;"",$J429&lt;&gt;"")</formula>
    </cfRule>
    <cfRule type="expression" dxfId="6526" priority="1441">
      <formula>AND($H429&lt;&gt;"",$I429&lt;&gt;"",$J429="")</formula>
    </cfRule>
    <cfRule type="expression" dxfId="6525" priority="1442">
      <formula>AND($H429&lt;&gt;"",$I429="",$J429="")</formula>
    </cfRule>
  </conditionalFormatting>
  <conditionalFormatting sqref="AE431:AH431">
    <cfRule type="expression" dxfId="6524" priority="1392">
      <formula>AND($H431&lt;&gt;"",$I431&lt;&gt;"",$J431&lt;&gt;"")</formula>
    </cfRule>
    <cfRule type="expression" dxfId="6523" priority="1393">
      <formula>AND($H431&lt;&gt;"",$I431&lt;&gt;"",$J431="")</formula>
    </cfRule>
    <cfRule type="expression" dxfId="6522" priority="1394">
      <formula>AND($H431&lt;&gt;"",$I431="",$J431="")</formula>
    </cfRule>
  </conditionalFormatting>
  <conditionalFormatting sqref="AI431">
    <cfRule type="expression" dxfId="6521" priority="1389">
      <formula>AND($H431&lt;&gt;"",$I431&lt;&gt;"",$J431&lt;&gt;"")</formula>
    </cfRule>
    <cfRule type="expression" dxfId="6520" priority="1390">
      <formula>AND($H431&lt;&gt;"",$I431&lt;&gt;"",$J431="")</formula>
    </cfRule>
    <cfRule type="expression" dxfId="6519" priority="1391">
      <formula>AND($H431&lt;&gt;"",$I431="",$J431="")</formula>
    </cfRule>
  </conditionalFormatting>
  <conditionalFormatting sqref="H431:J431">
    <cfRule type="expression" dxfId="6518" priority="1407">
      <formula>AND($H431&lt;&gt;"",$I431&lt;&gt;"",$J431&lt;&gt;"")</formula>
    </cfRule>
    <cfRule type="expression" dxfId="6517" priority="1408">
      <formula>AND($H431&lt;&gt;"",$I431&lt;&gt;"",$J431="")</formula>
    </cfRule>
    <cfRule type="expression" dxfId="6516" priority="1409">
      <formula>AND($H431&lt;&gt;"",$I431="",$J431="")</formula>
    </cfRule>
  </conditionalFormatting>
  <conditionalFormatting sqref="AC431:AD431">
    <cfRule type="expression" dxfId="6515" priority="1395">
      <formula>AND($H431&lt;&gt;"",$I431&lt;&gt;"",$J431&lt;&gt;"")</formula>
    </cfRule>
    <cfRule type="expression" dxfId="6514" priority="1396">
      <formula>AND($H431&lt;&gt;"",$I431&lt;&gt;"",$J431="")</formula>
    </cfRule>
    <cfRule type="expression" dxfId="6513" priority="1397">
      <formula>AND($H431&lt;&gt;"",$I431="",$J431="")</formula>
    </cfRule>
  </conditionalFormatting>
  <conditionalFormatting sqref="X431:Z431 U431">
    <cfRule type="expression" dxfId="6512" priority="1404">
      <formula>AND($H431&lt;&gt;"",$I431&lt;&gt;"",$J431&lt;&gt;"")</formula>
    </cfRule>
    <cfRule type="expression" dxfId="6511" priority="1405">
      <formula>AND($H431&lt;&gt;"",$I431&lt;&gt;"",$J431="")</formula>
    </cfRule>
    <cfRule type="expression" dxfId="6510" priority="1406">
      <formula>AND($H431&lt;&gt;"",$I431="",$J431="")</formula>
    </cfRule>
  </conditionalFormatting>
  <conditionalFormatting sqref="H431">
    <cfRule type="expression" dxfId="6509" priority="1403">
      <formula>AND($H431&lt;&gt;"",$I431&lt;&gt;"")</formula>
    </cfRule>
  </conditionalFormatting>
  <conditionalFormatting sqref="I431">
    <cfRule type="expression" dxfId="6508" priority="1402">
      <formula>AND($I431&lt;&gt;"",$J431&lt;&gt;"")</formula>
    </cfRule>
  </conditionalFormatting>
  <conditionalFormatting sqref="A431">
    <cfRule type="containsBlanks" dxfId="6507" priority="1401">
      <formula>LEN(TRIM(A431))=0</formula>
    </cfRule>
  </conditionalFormatting>
  <conditionalFormatting sqref="AA431:AB431">
    <cfRule type="expression" dxfId="6506" priority="1398">
      <formula>AND($H431&lt;&gt;"",$I431&lt;&gt;"",$J431&lt;&gt;"")</formula>
    </cfRule>
    <cfRule type="expression" dxfId="6505" priority="1399">
      <formula>AND($H431&lt;&gt;"",$I431&lt;&gt;"",$J431="")</formula>
    </cfRule>
    <cfRule type="expression" dxfId="6504" priority="1400">
      <formula>AND($H431&lt;&gt;"",$I431="",$J431="")</formula>
    </cfRule>
  </conditionalFormatting>
  <conditionalFormatting sqref="AI414">
    <cfRule type="expression" dxfId="6503" priority="1374">
      <formula>AND($H414&lt;&gt;"",$I414&lt;&gt;"",$J414&lt;&gt;"")</formula>
    </cfRule>
    <cfRule type="expression" dxfId="6502" priority="1375">
      <formula>AND($H414&lt;&gt;"",$I414&lt;&gt;"",$J414="")</formula>
    </cfRule>
    <cfRule type="expression" dxfId="6501" priority="1376">
      <formula>AND($H414&lt;&gt;"",$I414="",$J414="")</formula>
    </cfRule>
  </conditionalFormatting>
  <conditionalFormatting sqref="X414:Z414 U414">
    <cfRule type="expression" dxfId="6500" priority="1386">
      <formula>AND($H414&lt;&gt;"",$I414&lt;&gt;"",$J414&lt;&gt;"")</formula>
    </cfRule>
    <cfRule type="expression" dxfId="6499" priority="1387">
      <formula>AND($H414&lt;&gt;"",$I414&lt;&gt;"",$J414="")</formula>
    </cfRule>
    <cfRule type="expression" dxfId="6498" priority="1388">
      <formula>AND($H414&lt;&gt;"",$I414="",$J414="")</formula>
    </cfRule>
  </conditionalFormatting>
  <conditionalFormatting sqref="AA414:AB414">
    <cfRule type="expression" dxfId="6497" priority="1383">
      <formula>AND($H414&lt;&gt;"",$I414&lt;&gt;"",$J414&lt;&gt;"")</formula>
    </cfRule>
    <cfRule type="expression" dxfId="6496" priority="1384">
      <formula>AND($H414&lt;&gt;"",$I414&lt;&gt;"",$J414="")</formula>
    </cfRule>
    <cfRule type="expression" dxfId="6495" priority="1385">
      <formula>AND($H414&lt;&gt;"",$I414="",$J414="")</formula>
    </cfRule>
  </conditionalFormatting>
  <conditionalFormatting sqref="AC414:AD414">
    <cfRule type="expression" dxfId="6494" priority="1380">
      <formula>AND($H414&lt;&gt;"",$I414&lt;&gt;"",$J414&lt;&gt;"")</formula>
    </cfRule>
    <cfRule type="expression" dxfId="6493" priority="1381">
      <formula>AND($H414&lt;&gt;"",$I414&lt;&gt;"",$J414="")</formula>
    </cfRule>
    <cfRule type="expression" dxfId="6492" priority="1382">
      <formula>AND($H414&lt;&gt;"",$I414="",$J414="")</formula>
    </cfRule>
  </conditionalFormatting>
  <conditionalFormatting sqref="AE414:AH414">
    <cfRule type="expression" dxfId="6491" priority="1377">
      <formula>AND($H414&lt;&gt;"",$I414&lt;&gt;"",$J414&lt;&gt;"")</formula>
    </cfRule>
    <cfRule type="expression" dxfId="6490" priority="1378">
      <formula>AND($H414&lt;&gt;"",$I414&lt;&gt;"",$J414="")</formula>
    </cfRule>
    <cfRule type="expression" dxfId="6489" priority="1379">
      <formula>AND($H414&lt;&gt;"",$I414="",$J414="")</formula>
    </cfRule>
  </conditionalFormatting>
  <conditionalFormatting sqref="U414:AI414">
    <cfRule type="cellIs" dxfId="6488" priority="1373" operator="notEqual">
      <formula>0</formula>
    </cfRule>
  </conditionalFormatting>
  <conditionalFormatting sqref="AH416">
    <cfRule type="expression" dxfId="6487" priority="1361">
      <formula>AND($H416&lt;&gt;"",$I416&lt;&gt;"",$J416&lt;&gt;"")</formula>
    </cfRule>
    <cfRule type="expression" dxfId="6486" priority="1362">
      <formula>AND($H416&lt;&gt;"",$I416&lt;&gt;"",$J416="")</formula>
    </cfRule>
    <cfRule type="expression" dxfId="6485" priority="1363">
      <formula>AND($H416&lt;&gt;"",$I416="",$J416="")</formula>
    </cfRule>
  </conditionalFormatting>
  <conditionalFormatting sqref="AI416">
    <cfRule type="expression" dxfId="6484" priority="1358">
      <formula>AND($H416&lt;&gt;"",$I416&lt;&gt;"",$J416&lt;&gt;"")</formula>
    </cfRule>
    <cfRule type="expression" dxfId="6483" priority="1359">
      <formula>AND($H416&lt;&gt;"",$I416&lt;&gt;"",$J416="")</formula>
    </cfRule>
    <cfRule type="expression" dxfId="6482" priority="1360">
      <formula>AND($H416&lt;&gt;"",$I416="",$J416="")</formula>
    </cfRule>
  </conditionalFormatting>
  <conditionalFormatting sqref="X416:AG416 U416">
    <cfRule type="expression" dxfId="6481" priority="1367">
      <formula>AND($H416&lt;&gt;"",$I416&lt;&gt;"",$J416&lt;&gt;"")</formula>
    </cfRule>
    <cfRule type="expression" dxfId="6480" priority="1368">
      <formula>AND($H416&lt;&gt;"",$I416&lt;&gt;"",$J416="")</formula>
    </cfRule>
    <cfRule type="expression" dxfId="6479" priority="1369">
      <formula>AND($H416&lt;&gt;"",$I416="",$J416="")</formula>
    </cfRule>
  </conditionalFormatting>
  <conditionalFormatting sqref="H416:J416">
    <cfRule type="expression" dxfId="6478" priority="1370">
      <formula>AND($H416&lt;&gt;"",$I416&lt;&gt;"",$J416&lt;&gt;"")</formula>
    </cfRule>
    <cfRule type="expression" dxfId="6477" priority="1371">
      <formula>AND($H416&lt;&gt;"",$I416&lt;&gt;"",$J416="")</formula>
    </cfRule>
    <cfRule type="expression" dxfId="6476" priority="1372">
      <formula>AND($H416&lt;&gt;"",$I416="",$J416="")</formula>
    </cfRule>
  </conditionalFormatting>
  <conditionalFormatting sqref="H416">
    <cfRule type="expression" dxfId="6475" priority="1366">
      <formula>AND($H416&lt;&gt;"",$I416&lt;&gt;"")</formula>
    </cfRule>
  </conditionalFormatting>
  <conditionalFormatting sqref="I416">
    <cfRule type="expression" dxfId="6474" priority="1365">
      <formula>AND($I416&lt;&gt;"",$J416&lt;&gt;"")</formula>
    </cfRule>
  </conditionalFormatting>
  <conditionalFormatting sqref="A416">
    <cfRule type="containsBlanks" dxfId="6473" priority="1364">
      <formula>LEN(TRIM(A416))=0</formula>
    </cfRule>
  </conditionalFormatting>
  <conditionalFormatting sqref="H425:J425">
    <cfRule type="expression" dxfId="6472" priority="1355">
      <formula>AND($H425&lt;&gt;"",$I425&lt;&gt;"",$J425&lt;&gt;"")</formula>
    </cfRule>
    <cfRule type="expression" dxfId="6471" priority="1356">
      <formula>AND($H425&lt;&gt;"",$I425&lt;&gt;"",$J425="")</formula>
    </cfRule>
    <cfRule type="expression" dxfId="6470" priority="1357">
      <formula>AND($H425&lt;&gt;"",$I425="",$J425="")</formula>
    </cfRule>
  </conditionalFormatting>
  <conditionalFormatting sqref="X425:Z425 U425">
    <cfRule type="expression" dxfId="6469" priority="1352">
      <formula>AND($H425&lt;&gt;"",$I425&lt;&gt;"",$J425&lt;&gt;"")</formula>
    </cfRule>
    <cfRule type="expression" dxfId="6468" priority="1353">
      <formula>AND($H425&lt;&gt;"",$I425&lt;&gt;"",$J425="")</formula>
    </cfRule>
    <cfRule type="expression" dxfId="6467" priority="1354">
      <formula>AND($H425&lt;&gt;"",$I425="",$J425="")</formula>
    </cfRule>
  </conditionalFormatting>
  <conditionalFormatting sqref="H425">
    <cfRule type="expression" dxfId="6466" priority="1351">
      <formula>AND($H425&lt;&gt;"",$I425&lt;&gt;"")</formula>
    </cfRule>
  </conditionalFormatting>
  <conditionalFormatting sqref="I425">
    <cfRule type="expression" dxfId="6465" priority="1350">
      <formula>AND($I425&lt;&gt;"",$J425&lt;&gt;"")</formula>
    </cfRule>
  </conditionalFormatting>
  <conditionalFormatting sqref="A425">
    <cfRule type="containsBlanks" dxfId="6464" priority="1349">
      <formula>LEN(TRIM(A425))=0</formula>
    </cfRule>
  </conditionalFormatting>
  <conditionalFormatting sqref="AC425:AD425">
    <cfRule type="expression" dxfId="6463" priority="1343">
      <formula>AND($H425&lt;&gt;"",$I425&lt;&gt;"",$J425&lt;&gt;"")</formula>
    </cfRule>
    <cfRule type="expression" dxfId="6462" priority="1344">
      <formula>AND($H425&lt;&gt;"",$I425&lt;&gt;"",$J425="")</formula>
    </cfRule>
    <cfRule type="expression" dxfId="6461" priority="1345">
      <formula>AND($H425&lt;&gt;"",$I425="",$J425="")</formula>
    </cfRule>
  </conditionalFormatting>
  <conditionalFormatting sqref="AE425:AH425">
    <cfRule type="expression" dxfId="6460" priority="1340">
      <formula>AND($H425&lt;&gt;"",$I425&lt;&gt;"",$J425&lt;&gt;"")</formula>
    </cfRule>
    <cfRule type="expression" dxfId="6459" priority="1341">
      <formula>AND($H425&lt;&gt;"",$I425&lt;&gt;"",$J425="")</formula>
    </cfRule>
    <cfRule type="expression" dxfId="6458" priority="1342">
      <formula>AND($H425&lt;&gt;"",$I425="",$J425="")</formula>
    </cfRule>
  </conditionalFormatting>
  <conditionalFormatting sqref="AA425:AB425">
    <cfRule type="expression" dxfId="6457" priority="1346">
      <formula>AND($H425&lt;&gt;"",$I425&lt;&gt;"",$J425&lt;&gt;"")</formula>
    </cfRule>
    <cfRule type="expression" dxfId="6456" priority="1347">
      <formula>AND($H425&lt;&gt;"",$I425&lt;&gt;"",$J425="")</formula>
    </cfRule>
    <cfRule type="expression" dxfId="6455" priority="1348">
      <formula>AND($H425&lt;&gt;"",$I425="",$J425="")</formula>
    </cfRule>
  </conditionalFormatting>
  <conditionalFormatting sqref="AI425">
    <cfRule type="expression" dxfId="6454" priority="1337">
      <formula>AND($H425&lt;&gt;"",$I425&lt;&gt;"",$J425&lt;&gt;"")</formula>
    </cfRule>
    <cfRule type="expression" dxfId="6453" priority="1338">
      <formula>AND($H425&lt;&gt;"",$I425&lt;&gt;"",$J425="")</formula>
    </cfRule>
    <cfRule type="expression" dxfId="6452" priority="1339">
      <formula>AND($H425&lt;&gt;"",$I425="",$J425="")</formula>
    </cfRule>
  </conditionalFormatting>
  <conditionalFormatting sqref="AH418">
    <cfRule type="expression" dxfId="6451" priority="1325">
      <formula>AND($H418&lt;&gt;"",$I418&lt;&gt;"",$J418&lt;&gt;"")</formula>
    </cfRule>
    <cfRule type="expression" dxfId="6450" priority="1326">
      <formula>AND($H418&lt;&gt;"",$I418&lt;&gt;"",$J418="")</formula>
    </cfRule>
    <cfRule type="expression" dxfId="6449" priority="1327">
      <formula>AND($H418&lt;&gt;"",$I418="",$J418="")</formula>
    </cfRule>
  </conditionalFormatting>
  <conditionalFormatting sqref="X418:AG418 U418">
    <cfRule type="expression" dxfId="6448" priority="1331">
      <formula>AND($H418&lt;&gt;"",$I418&lt;&gt;"",$J418&lt;&gt;"")</formula>
    </cfRule>
    <cfRule type="expression" dxfId="6447" priority="1332">
      <formula>AND($H418&lt;&gt;"",$I418&lt;&gt;"",$J418="")</formula>
    </cfRule>
    <cfRule type="expression" dxfId="6446" priority="1333">
      <formula>AND($H418&lt;&gt;"",$I418="",$J418="")</formula>
    </cfRule>
  </conditionalFormatting>
  <conditionalFormatting sqref="AI418">
    <cfRule type="expression" dxfId="6445" priority="1322">
      <formula>AND($H418&lt;&gt;"",$I418&lt;&gt;"",$J418&lt;&gt;"")</formula>
    </cfRule>
    <cfRule type="expression" dxfId="6444" priority="1323">
      <formula>AND($H418&lt;&gt;"",$I418&lt;&gt;"",$J418="")</formula>
    </cfRule>
    <cfRule type="expression" dxfId="6443" priority="1324">
      <formula>AND($H418&lt;&gt;"",$I418="",$J418="")</formula>
    </cfRule>
  </conditionalFormatting>
  <conditionalFormatting sqref="H418:J418">
    <cfRule type="expression" dxfId="6442" priority="1334">
      <formula>AND($H418&lt;&gt;"",$I418&lt;&gt;"",$J418&lt;&gt;"")</formula>
    </cfRule>
    <cfRule type="expression" dxfId="6441" priority="1335">
      <formula>AND($H418&lt;&gt;"",$I418&lt;&gt;"",$J418="")</formula>
    </cfRule>
    <cfRule type="expression" dxfId="6440" priority="1336">
      <formula>AND($H418&lt;&gt;"",$I418="",$J418="")</formula>
    </cfRule>
  </conditionalFormatting>
  <conditionalFormatting sqref="H418">
    <cfRule type="expression" dxfId="6439" priority="1330">
      <formula>AND($H418&lt;&gt;"",$I418&lt;&gt;"")</formula>
    </cfRule>
  </conditionalFormatting>
  <conditionalFormatting sqref="I418">
    <cfRule type="expression" dxfId="6438" priority="1329">
      <formula>AND($I418&lt;&gt;"",$J418&lt;&gt;"")</formula>
    </cfRule>
  </conditionalFormatting>
  <conditionalFormatting sqref="A418">
    <cfRule type="containsBlanks" dxfId="6437" priority="1328">
      <formula>LEN(TRIM(A418))=0</formula>
    </cfRule>
  </conditionalFormatting>
  <conditionalFormatting sqref="AH419:AH420">
    <cfRule type="expression" dxfId="6436" priority="1310">
      <formula>AND($H419&lt;&gt;"",$I419&lt;&gt;"",$J419&lt;&gt;"")</formula>
    </cfRule>
    <cfRule type="expression" dxfId="6435" priority="1311">
      <formula>AND($H419&lt;&gt;"",$I419&lt;&gt;"",$J419="")</formula>
    </cfRule>
    <cfRule type="expression" dxfId="6434" priority="1312">
      <formula>AND($H419&lt;&gt;"",$I419="",$J419="")</formula>
    </cfRule>
  </conditionalFormatting>
  <conditionalFormatting sqref="X419:AG420 U419:U420">
    <cfRule type="expression" dxfId="6433" priority="1316">
      <formula>AND($H419&lt;&gt;"",$I419&lt;&gt;"",$J419&lt;&gt;"")</formula>
    </cfRule>
    <cfRule type="expression" dxfId="6432" priority="1317">
      <formula>AND($H419&lt;&gt;"",$I419&lt;&gt;"",$J419="")</formula>
    </cfRule>
    <cfRule type="expression" dxfId="6431" priority="1318">
      <formula>AND($H419&lt;&gt;"",$I419="",$J419="")</formula>
    </cfRule>
  </conditionalFormatting>
  <conditionalFormatting sqref="AI419:AI420">
    <cfRule type="expression" dxfId="6430" priority="1307">
      <formula>AND($H419&lt;&gt;"",$I419&lt;&gt;"",$J419&lt;&gt;"")</formula>
    </cfRule>
    <cfRule type="expression" dxfId="6429" priority="1308">
      <formula>AND($H419&lt;&gt;"",$I419&lt;&gt;"",$J419="")</formula>
    </cfRule>
    <cfRule type="expression" dxfId="6428" priority="1309">
      <formula>AND($H419&lt;&gt;"",$I419="",$J419="")</formula>
    </cfRule>
  </conditionalFormatting>
  <conditionalFormatting sqref="H419:J420">
    <cfRule type="expression" dxfId="6427" priority="1319">
      <formula>AND($H419&lt;&gt;"",$I419&lt;&gt;"",$J419&lt;&gt;"")</formula>
    </cfRule>
    <cfRule type="expression" dxfId="6426" priority="1320">
      <formula>AND($H419&lt;&gt;"",$I419&lt;&gt;"",$J419="")</formula>
    </cfRule>
    <cfRule type="expression" dxfId="6425" priority="1321">
      <formula>AND($H419&lt;&gt;"",$I419="",$J419="")</formula>
    </cfRule>
  </conditionalFormatting>
  <conditionalFormatting sqref="H419:H420">
    <cfRule type="expression" dxfId="6424" priority="1315">
      <formula>AND($H419&lt;&gt;"",$I419&lt;&gt;"")</formula>
    </cfRule>
  </conditionalFormatting>
  <conditionalFormatting sqref="I419:I420">
    <cfRule type="expression" dxfId="6423" priority="1314">
      <formula>AND($I419&lt;&gt;"",$J419&lt;&gt;"")</formula>
    </cfRule>
  </conditionalFormatting>
  <conditionalFormatting sqref="A419:A420">
    <cfRule type="containsBlanks" dxfId="6422" priority="1313">
      <formula>LEN(TRIM(A419))=0</formula>
    </cfRule>
  </conditionalFormatting>
  <conditionalFormatting sqref="AJ175:CF177 AJ170:CF171 AJ161:CF163 AJ166:CF166 AJ196:CF197 AJ377:CF379">
    <cfRule type="expression" dxfId="6421" priority="1304">
      <formula>AND($H161&lt;&gt;"",$I161&lt;&gt;"",$J161&lt;&gt;"")</formula>
    </cfRule>
    <cfRule type="expression" dxfId="6420" priority="1305">
      <formula>AND($H161&lt;&gt;"",$I161&lt;&gt;"",$J161="")</formula>
    </cfRule>
    <cfRule type="expression" dxfId="6419" priority="1306">
      <formula>AND($H161&lt;&gt;"",$I161="",$J161="")</formula>
    </cfRule>
  </conditionalFormatting>
  <conditionalFormatting sqref="AJ4:CF4">
    <cfRule type="containsBlanks" dxfId="6418" priority="1303">
      <formula>LEN(TRIM(AJ4))=0</formula>
    </cfRule>
  </conditionalFormatting>
  <conditionalFormatting sqref="AJ1:CF1">
    <cfRule type="containsBlanks" dxfId="6417" priority="1302">
      <formula>LEN(TRIM(AJ1))=0</formula>
    </cfRule>
  </conditionalFormatting>
  <conditionalFormatting sqref="AJ6:CF6">
    <cfRule type="expression" dxfId="6416" priority="1299">
      <formula>AND($H6&lt;&gt;"",$I6&lt;&gt;"",$J6&lt;&gt;"")</formula>
    </cfRule>
    <cfRule type="expression" dxfId="6415" priority="1300">
      <formula>AND($H6&lt;&gt;"",$I6&lt;&gt;"",$J6="")</formula>
    </cfRule>
    <cfRule type="expression" dxfId="6414" priority="1301">
      <formula>AND($H6&lt;&gt;"",$I6="",$J6="")</formula>
    </cfRule>
  </conditionalFormatting>
  <conditionalFormatting sqref="AJ7:CF11 AJ36:CF37 AJ84:CF84 AJ187:CF187 AJ39:CF40">
    <cfRule type="expression" dxfId="6413" priority="1296">
      <formula>AND($H7&lt;&gt;"",$I7&lt;&gt;"",$J7&lt;&gt;"")</formula>
    </cfRule>
    <cfRule type="expression" dxfId="6412" priority="1297">
      <formula>AND($H7&lt;&gt;"",$I7&lt;&gt;"",$J7="")</formula>
    </cfRule>
    <cfRule type="expression" dxfId="6411" priority="1298">
      <formula>AND($H7&lt;&gt;"",$I7="",$J7="")</formula>
    </cfRule>
  </conditionalFormatting>
  <conditionalFormatting sqref="AJ17:CF17">
    <cfRule type="expression" dxfId="6410" priority="1293">
      <formula>AND($H17&lt;&gt;"",$I17&lt;&gt;"",$J17&lt;&gt;"")</formula>
    </cfRule>
    <cfRule type="expression" dxfId="6409" priority="1294">
      <formula>AND($H17&lt;&gt;"",$I17&lt;&gt;"",$J17="")</formula>
    </cfRule>
    <cfRule type="expression" dxfId="6408" priority="1295">
      <formula>AND($H17&lt;&gt;"",$I17="",$J17="")</formula>
    </cfRule>
  </conditionalFormatting>
  <conditionalFormatting sqref="AJ41:CF44">
    <cfRule type="expression" dxfId="6407" priority="1290">
      <formula>AND($H41&lt;&gt;"",$I41&lt;&gt;"",$J41&lt;&gt;"")</formula>
    </cfRule>
    <cfRule type="expression" dxfId="6406" priority="1291">
      <formula>AND($H41&lt;&gt;"",$I41&lt;&gt;"",$J41="")</formula>
    </cfRule>
    <cfRule type="expression" dxfId="6405" priority="1292">
      <formula>AND($H41&lt;&gt;"",$I41="",$J41="")</formula>
    </cfRule>
  </conditionalFormatting>
  <conditionalFormatting sqref="AJ85:CF85 AJ102:CF102 AJ87:CF88">
    <cfRule type="expression" dxfId="6404" priority="1287">
      <formula>AND($H85&lt;&gt;"",$I85&lt;&gt;"",$J85&lt;&gt;"")</formula>
    </cfRule>
    <cfRule type="expression" dxfId="6403" priority="1288">
      <formula>AND($H85&lt;&gt;"",$I85&lt;&gt;"",$J85="")</formula>
    </cfRule>
    <cfRule type="expression" dxfId="6402" priority="1289">
      <formula>AND($H85&lt;&gt;"",$I85="",$J85="")</formula>
    </cfRule>
  </conditionalFormatting>
  <conditionalFormatting sqref="AJ89:CF92">
    <cfRule type="expression" dxfId="6401" priority="1284">
      <formula>AND($H89&lt;&gt;"",$I89&lt;&gt;"",$J89&lt;&gt;"")</formula>
    </cfRule>
    <cfRule type="expression" dxfId="6400" priority="1285">
      <formula>AND($H89&lt;&gt;"",$I89&lt;&gt;"",$J89="")</formula>
    </cfRule>
    <cfRule type="expression" dxfId="6399" priority="1286">
      <formula>AND($H89&lt;&gt;"",$I89="",$J89="")</formula>
    </cfRule>
  </conditionalFormatting>
  <conditionalFormatting sqref="AJ72:CF72">
    <cfRule type="expression" dxfId="6398" priority="1281">
      <formula>AND($H72&lt;&gt;"",$I72&lt;&gt;"",$J72&lt;&gt;"")</formula>
    </cfRule>
    <cfRule type="expression" dxfId="6397" priority="1282">
      <formula>AND($H72&lt;&gt;"",$I72&lt;&gt;"",$J72="")</formula>
    </cfRule>
    <cfRule type="expression" dxfId="6396" priority="1283">
      <formula>AND($H72&lt;&gt;"",$I72="",$J72="")</formula>
    </cfRule>
  </conditionalFormatting>
  <conditionalFormatting sqref="AJ73:CF73">
    <cfRule type="expression" dxfId="6395" priority="1278">
      <formula>AND($H73&lt;&gt;"",$I73&lt;&gt;"",$J73&lt;&gt;"")</formula>
    </cfRule>
    <cfRule type="expression" dxfId="6394" priority="1279">
      <formula>AND($H73&lt;&gt;"",$I73&lt;&gt;"",$J73="")</formula>
    </cfRule>
    <cfRule type="expression" dxfId="6393" priority="1280">
      <formula>AND($H73&lt;&gt;"",$I73="",$J73="")</formula>
    </cfRule>
  </conditionalFormatting>
  <conditionalFormatting sqref="AJ143:CF143">
    <cfRule type="expression" dxfId="6392" priority="1275">
      <formula>AND($H143&lt;&gt;"",$I143&lt;&gt;"",$J143&lt;&gt;"")</formula>
    </cfRule>
    <cfRule type="expression" dxfId="6391" priority="1276">
      <formula>AND($H143&lt;&gt;"",$I143&lt;&gt;"",$J143="")</formula>
    </cfRule>
    <cfRule type="expression" dxfId="6390" priority="1277">
      <formula>AND($H143&lt;&gt;"",$I143="",$J143="")</formula>
    </cfRule>
  </conditionalFormatting>
  <conditionalFormatting sqref="AJ145:CF146 AJ160:CF160">
    <cfRule type="expression" dxfId="6389" priority="1272">
      <formula>AND($H145&lt;&gt;"",$I145&lt;&gt;"",$J145&lt;&gt;"")</formula>
    </cfRule>
    <cfRule type="expression" dxfId="6388" priority="1273">
      <formula>AND($H145&lt;&gt;"",$I145&lt;&gt;"",$J145="")</formula>
    </cfRule>
    <cfRule type="expression" dxfId="6387" priority="1274">
      <formula>AND($H145&lt;&gt;"",$I145="",$J145="")</formula>
    </cfRule>
  </conditionalFormatting>
  <conditionalFormatting sqref="AJ147:CF150">
    <cfRule type="expression" dxfId="6386" priority="1269">
      <formula>AND($H147&lt;&gt;"",$I147&lt;&gt;"",$J147&lt;&gt;"")</formula>
    </cfRule>
    <cfRule type="expression" dxfId="6385" priority="1270">
      <formula>AND($H147&lt;&gt;"",$I147&lt;&gt;"",$J147="")</formula>
    </cfRule>
    <cfRule type="expression" dxfId="6384" priority="1271">
      <formula>AND($H147&lt;&gt;"",$I147="",$J147="")</formula>
    </cfRule>
  </conditionalFormatting>
  <conditionalFormatting sqref="AJ172:CF174">
    <cfRule type="expression" dxfId="6383" priority="1266">
      <formula>AND($H172&lt;&gt;"",$I172&lt;&gt;"",$J172&lt;&gt;"")</formula>
    </cfRule>
    <cfRule type="expression" dxfId="6382" priority="1267">
      <formula>AND($H172&lt;&gt;"",$I172&lt;&gt;"",$J172="")</formula>
    </cfRule>
    <cfRule type="expression" dxfId="6381" priority="1268">
      <formula>AND($H172&lt;&gt;"",$I172="",$J172="")</formula>
    </cfRule>
  </conditionalFormatting>
  <conditionalFormatting sqref="AJ222:CF222">
    <cfRule type="expression" dxfId="6380" priority="1236">
      <formula>AND($H222&lt;&gt;"",$I222&lt;&gt;"",$J222&lt;&gt;"")</formula>
    </cfRule>
    <cfRule type="expression" dxfId="6379" priority="1237">
      <formula>AND($H222&lt;&gt;"",$I222&lt;&gt;"",$J222="")</formula>
    </cfRule>
    <cfRule type="expression" dxfId="6378" priority="1238">
      <formula>AND($H222&lt;&gt;"",$I222="",$J222="")</formula>
    </cfRule>
  </conditionalFormatting>
  <conditionalFormatting sqref="AJ231:CF232 AJ213:CF213">
    <cfRule type="expression" dxfId="6377" priority="1263">
      <formula>AND($H213&lt;&gt;"",$I213&lt;&gt;"",$J213&lt;&gt;"")</formula>
    </cfRule>
    <cfRule type="expression" dxfId="6376" priority="1264">
      <formula>AND($H213&lt;&gt;"",$I213&lt;&gt;"",$J213="")</formula>
    </cfRule>
    <cfRule type="expression" dxfId="6375" priority="1265">
      <formula>AND($H213&lt;&gt;"",$I213="",$J213="")</formula>
    </cfRule>
  </conditionalFormatting>
  <conditionalFormatting sqref="AJ215:CF215">
    <cfRule type="expression" dxfId="6374" priority="1260">
      <formula>AND($H215&lt;&gt;"",$I215&lt;&gt;"",$J215&lt;&gt;"")</formula>
    </cfRule>
    <cfRule type="expression" dxfId="6373" priority="1261">
      <formula>AND($H215&lt;&gt;"",$I215&lt;&gt;"",$J215="")</formula>
    </cfRule>
    <cfRule type="expression" dxfId="6372" priority="1262">
      <formula>AND($H215&lt;&gt;"",$I215="",$J215="")</formula>
    </cfRule>
  </conditionalFormatting>
  <conditionalFormatting sqref="AJ200:CF200">
    <cfRule type="expression" dxfId="6371" priority="1257">
      <formula>AND($H200&lt;&gt;"",$I200&lt;&gt;"",$J200&lt;&gt;"")</formula>
    </cfRule>
    <cfRule type="expression" dxfId="6370" priority="1258">
      <formula>AND($H200&lt;&gt;"",$I200&lt;&gt;"",$J200="")</formula>
    </cfRule>
    <cfRule type="expression" dxfId="6369" priority="1259">
      <formula>AND($H200&lt;&gt;"",$I200="",$J200="")</formula>
    </cfRule>
  </conditionalFormatting>
  <conditionalFormatting sqref="AJ216:CF216">
    <cfRule type="expression" dxfId="6368" priority="1254">
      <formula>AND($H216&lt;&gt;"",$I216&lt;&gt;"",$J216&lt;&gt;"")</formula>
    </cfRule>
    <cfRule type="expression" dxfId="6367" priority="1255">
      <formula>AND($H216&lt;&gt;"",$I216&lt;&gt;"",$J216="")</formula>
    </cfRule>
    <cfRule type="expression" dxfId="6366" priority="1256">
      <formula>AND($H216&lt;&gt;"",$I216="",$J216="")</formula>
    </cfRule>
  </conditionalFormatting>
  <conditionalFormatting sqref="AJ218:CF218">
    <cfRule type="expression" dxfId="6365" priority="1251">
      <formula>AND($H218&lt;&gt;"",$I218&lt;&gt;"",$J218&lt;&gt;"")</formula>
    </cfRule>
    <cfRule type="expression" dxfId="6364" priority="1252">
      <formula>AND($H218&lt;&gt;"",$I218&lt;&gt;"",$J218="")</formula>
    </cfRule>
    <cfRule type="expression" dxfId="6363" priority="1253">
      <formula>AND($H218&lt;&gt;"",$I218="",$J218="")</formula>
    </cfRule>
  </conditionalFormatting>
  <conditionalFormatting sqref="AJ203:CF203">
    <cfRule type="expression" dxfId="6362" priority="1248">
      <formula>AND($H203&lt;&gt;"",$I203&lt;&gt;"",$J203&lt;&gt;"")</formula>
    </cfRule>
    <cfRule type="expression" dxfId="6361" priority="1249">
      <formula>AND($H203&lt;&gt;"",$I203&lt;&gt;"",$J203="")</formula>
    </cfRule>
    <cfRule type="expression" dxfId="6360" priority="1250">
      <formula>AND($H203&lt;&gt;"",$I203="",$J203="")</formula>
    </cfRule>
  </conditionalFormatting>
  <conditionalFormatting sqref="AJ219:CF219">
    <cfRule type="expression" dxfId="6359" priority="1245">
      <formula>AND($H219&lt;&gt;"",$I219&lt;&gt;"",$J219&lt;&gt;"")</formula>
    </cfRule>
    <cfRule type="expression" dxfId="6358" priority="1246">
      <formula>AND($H219&lt;&gt;"",$I219&lt;&gt;"",$J219="")</formula>
    </cfRule>
    <cfRule type="expression" dxfId="6357" priority="1247">
      <formula>AND($H219&lt;&gt;"",$I219="",$J219="")</formula>
    </cfRule>
  </conditionalFormatting>
  <conditionalFormatting sqref="AJ221:CF221">
    <cfRule type="expression" dxfId="6356" priority="1242">
      <formula>AND($H221&lt;&gt;"",$I221&lt;&gt;"",$J221&lt;&gt;"")</formula>
    </cfRule>
    <cfRule type="expression" dxfId="6355" priority="1243">
      <formula>AND($H221&lt;&gt;"",$I221&lt;&gt;"",$J221="")</formula>
    </cfRule>
    <cfRule type="expression" dxfId="6354" priority="1244">
      <formula>AND($H221&lt;&gt;"",$I221="",$J221="")</formula>
    </cfRule>
  </conditionalFormatting>
  <conditionalFormatting sqref="AJ206:CF206">
    <cfRule type="expression" dxfId="6353" priority="1239">
      <formula>AND($H206&lt;&gt;"",$I206&lt;&gt;"",$J206&lt;&gt;"")</formula>
    </cfRule>
    <cfRule type="expression" dxfId="6352" priority="1240">
      <formula>AND($H206&lt;&gt;"",$I206&lt;&gt;"",$J206="")</formula>
    </cfRule>
    <cfRule type="expression" dxfId="6351" priority="1241">
      <formula>AND($H206&lt;&gt;"",$I206="",$J206="")</formula>
    </cfRule>
  </conditionalFormatting>
  <conditionalFormatting sqref="AJ224:CF224">
    <cfRule type="expression" dxfId="6350" priority="1233">
      <formula>AND($H224&lt;&gt;"",$I224&lt;&gt;"",$J224&lt;&gt;"")</formula>
    </cfRule>
    <cfRule type="expression" dxfId="6349" priority="1234">
      <formula>AND($H224&lt;&gt;"",$I224&lt;&gt;"",$J224="")</formula>
    </cfRule>
    <cfRule type="expression" dxfId="6348" priority="1235">
      <formula>AND($H224&lt;&gt;"",$I224="",$J224="")</formula>
    </cfRule>
  </conditionalFormatting>
  <conditionalFormatting sqref="AJ209:CF209">
    <cfRule type="expression" dxfId="6347" priority="1230">
      <formula>AND($H209&lt;&gt;"",$I209&lt;&gt;"",$J209&lt;&gt;"")</formula>
    </cfRule>
    <cfRule type="expression" dxfId="6346" priority="1231">
      <formula>AND($H209&lt;&gt;"",$I209&lt;&gt;"",$J209="")</formula>
    </cfRule>
    <cfRule type="expression" dxfId="6345" priority="1232">
      <formula>AND($H209&lt;&gt;"",$I209="",$J209="")</formula>
    </cfRule>
  </conditionalFormatting>
  <conditionalFormatting sqref="AJ225:CF225">
    <cfRule type="expression" dxfId="6344" priority="1227">
      <formula>AND($H225&lt;&gt;"",$I225&lt;&gt;"",$J225&lt;&gt;"")</formula>
    </cfRule>
    <cfRule type="expression" dxfId="6343" priority="1228">
      <formula>AND($H225&lt;&gt;"",$I225&lt;&gt;"",$J225="")</formula>
    </cfRule>
    <cfRule type="expression" dxfId="6342" priority="1229">
      <formula>AND($H225&lt;&gt;"",$I225="",$J225="")</formula>
    </cfRule>
  </conditionalFormatting>
  <conditionalFormatting sqref="AJ227:CF227">
    <cfRule type="expression" dxfId="6341" priority="1224">
      <formula>AND($H227&lt;&gt;"",$I227&lt;&gt;"",$J227&lt;&gt;"")</formula>
    </cfRule>
    <cfRule type="expression" dxfId="6340" priority="1225">
      <formula>AND($H227&lt;&gt;"",$I227&lt;&gt;"",$J227="")</formula>
    </cfRule>
    <cfRule type="expression" dxfId="6339" priority="1226">
      <formula>AND($H227&lt;&gt;"",$I227="",$J227="")</formula>
    </cfRule>
  </conditionalFormatting>
  <conditionalFormatting sqref="AJ270:CF270 AJ324:CF324 AJ326:CF326">
    <cfRule type="expression" dxfId="6338" priority="1221">
      <formula>AND($H270&lt;&gt;"",$I270&lt;&gt;"",$J270&lt;&gt;"")</formula>
    </cfRule>
    <cfRule type="expression" dxfId="6337" priority="1222">
      <formula>AND($H270&lt;&gt;"",$I270&lt;&gt;"",$J270="")</formula>
    </cfRule>
    <cfRule type="expression" dxfId="6336" priority="1223">
      <formula>AND($H270&lt;&gt;"",$I270="",$J270="")</formula>
    </cfRule>
  </conditionalFormatting>
  <conditionalFormatting sqref="AJ233:CF234">
    <cfRule type="expression" dxfId="6335" priority="1218">
      <formula>AND($H233&lt;&gt;"",$I233&lt;&gt;"",$J233&lt;&gt;"")</formula>
    </cfRule>
    <cfRule type="expression" dxfId="6334" priority="1219">
      <formula>AND($H233&lt;&gt;"",$I233&lt;&gt;"",$J233="")</formula>
    </cfRule>
    <cfRule type="expression" dxfId="6333" priority="1220">
      <formula>AND($H233&lt;&gt;"",$I233="",$J233="")</formula>
    </cfRule>
  </conditionalFormatting>
  <conditionalFormatting sqref="AJ251:CF251">
    <cfRule type="expression" dxfId="6332" priority="1215">
      <formula>AND($H251&lt;&gt;"",$I251&lt;&gt;"",$J251&lt;&gt;"")</formula>
    </cfRule>
    <cfRule type="expression" dxfId="6331" priority="1216">
      <formula>AND($H251&lt;&gt;"",$I251&lt;&gt;"",$J251="")</formula>
    </cfRule>
    <cfRule type="expression" dxfId="6330" priority="1217">
      <formula>AND($H251&lt;&gt;"",$I251="",$J251="")</formula>
    </cfRule>
  </conditionalFormatting>
  <conditionalFormatting sqref="AJ253:CF253">
    <cfRule type="expression" dxfId="6329" priority="1212">
      <formula>AND($H253&lt;&gt;"",$I253&lt;&gt;"",$J253&lt;&gt;"")</formula>
    </cfRule>
    <cfRule type="expression" dxfId="6328" priority="1213">
      <formula>AND($H253&lt;&gt;"",$I253&lt;&gt;"",$J253="")</formula>
    </cfRule>
    <cfRule type="expression" dxfId="6327" priority="1214">
      <formula>AND($H253&lt;&gt;"",$I253="",$J253="")</formula>
    </cfRule>
  </conditionalFormatting>
  <conditionalFormatting sqref="AJ237:CF237">
    <cfRule type="expression" dxfId="6326" priority="1209">
      <formula>AND($H237&lt;&gt;"",$I237&lt;&gt;"",$J237&lt;&gt;"")</formula>
    </cfRule>
    <cfRule type="expression" dxfId="6325" priority="1210">
      <formula>AND($H237&lt;&gt;"",$I237&lt;&gt;"",$J237="")</formula>
    </cfRule>
    <cfRule type="expression" dxfId="6324" priority="1211">
      <formula>AND($H237&lt;&gt;"",$I237="",$J237="")</formula>
    </cfRule>
  </conditionalFormatting>
  <conditionalFormatting sqref="AJ254:CF254">
    <cfRule type="expression" dxfId="6323" priority="1206">
      <formula>AND($H254&lt;&gt;"",$I254&lt;&gt;"",$J254&lt;&gt;"")</formula>
    </cfRule>
    <cfRule type="expression" dxfId="6322" priority="1207">
      <formula>AND($H254&lt;&gt;"",$I254&lt;&gt;"",$J254="")</formula>
    </cfRule>
    <cfRule type="expression" dxfId="6321" priority="1208">
      <formula>AND($H254&lt;&gt;"",$I254="",$J254="")</formula>
    </cfRule>
  </conditionalFormatting>
  <conditionalFormatting sqref="AJ256:CF256">
    <cfRule type="expression" dxfId="6320" priority="1203">
      <formula>AND($H256&lt;&gt;"",$I256&lt;&gt;"",$J256&lt;&gt;"")</formula>
    </cfRule>
    <cfRule type="expression" dxfId="6319" priority="1204">
      <formula>AND($H256&lt;&gt;"",$I256&lt;&gt;"",$J256="")</formula>
    </cfRule>
    <cfRule type="expression" dxfId="6318" priority="1205">
      <formula>AND($H256&lt;&gt;"",$I256="",$J256="")</formula>
    </cfRule>
  </conditionalFormatting>
  <conditionalFormatting sqref="AJ240:CF240">
    <cfRule type="expression" dxfId="6317" priority="1200">
      <formula>AND($H240&lt;&gt;"",$I240&lt;&gt;"",$J240&lt;&gt;"")</formula>
    </cfRule>
    <cfRule type="expression" dxfId="6316" priority="1201">
      <formula>AND($H240&lt;&gt;"",$I240&lt;&gt;"",$J240="")</formula>
    </cfRule>
    <cfRule type="expression" dxfId="6315" priority="1202">
      <formula>AND($H240&lt;&gt;"",$I240="",$J240="")</formula>
    </cfRule>
  </conditionalFormatting>
  <conditionalFormatting sqref="AJ257:CF257">
    <cfRule type="expression" dxfId="6314" priority="1197">
      <formula>AND($H257&lt;&gt;"",$I257&lt;&gt;"",$J257&lt;&gt;"")</formula>
    </cfRule>
    <cfRule type="expression" dxfId="6313" priority="1198">
      <formula>AND($H257&lt;&gt;"",$I257&lt;&gt;"",$J257="")</formula>
    </cfRule>
    <cfRule type="expression" dxfId="6312" priority="1199">
      <formula>AND($H257&lt;&gt;"",$I257="",$J257="")</formula>
    </cfRule>
  </conditionalFormatting>
  <conditionalFormatting sqref="AJ259:CF259">
    <cfRule type="expression" dxfId="6311" priority="1194">
      <formula>AND($H259&lt;&gt;"",$I259&lt;&gt;"",$J259&lt;&gt;"")</formula>
    </cfRule>
    <cfRule type="expression" dxfId="6310" priority="1195">
      <formula>AND($H259&lt;&gt;"",$I259&lt;&gt;"",$J259="")</formula>
    </cfRule>
    <cfRule type="expression" dxfId="6309" priority="1196">
      <formula>AND($H259&lt;&gt;"",$I259="",$J259="")</formula>
    </cfRule>
  </conditionalFormatting>
  <conditionalFormatting sqref="AJ243:CF243">
    <cfRule type="expression" dxfId="6308" priority="1191">
      <formula>AND($H243&lt;&gt;"",$I243&lt;&gt;"",$J243&lt;&gt;"")</formula>
    </cfRule>
    <cfRule type="expression" dxfId="6307" priority="1192">
      <formula>AND($H243&lt;&gt;"",$I243&lt;&gt;"",$J243="")</formula>
    </cfRule>
    <cfRule type="expression" dxfId="6306" priority="1193">
      <formula>AND($H243&lt;&gt;"",$I243="",$J243="")</formula>
    </cfRule>
  </conditionalFormatting>
  <conditionalFormatting sqref="AJ260:CF260">
    <cfRule type="expression" dxfId="6305" priority="1188">
      <formula>AND($H260&lt;&gt;"",$I260&lt;&gt;"",$J260&lt;&gt;"")</formula>
    </cfRule>
    <cfRule type="expression" dxfId="6304" priority="1189">
      <formula>AND($H260&lt;&gt;"",$I260&lt;&gt;"",$J260="")</formula>
    </cfRule>
    <cfRule type="expression" dxfId="6303" priority="1190">
      <formula>AND($H260&lt;&gt;"",$I260="",$J260="")</formula>
    </cfRule>
  </conditionalFormatting>
  <conditionalFormatting sqref="AJ262:CF262">
    <cfRule type="expression" dxfId="6302" priority="1185">
      <formula>AND($H262&lt;&gt;"",$I262&lt;&gt;"",$J262&lt;&gt;"")</formula>
    </cfRule>
    <cfRule type="expression" dxfId="6301" priority="1186">
      <formula>AND($H262&lt;&gt;"",$I262&lt;&gt;"",$J262="")</formula>
    </cfRule>
    <cfRule type="expression" dxfId="6300" priority="1187">
      <formula>AND($H262&lt;&gt;"",$I262="",$J262="")</formula>
    </cfRule>
  </conditionalFormatting>
  <conditionalFormatting sqref="AJ246:CF246">
    <cfRule type="expression" dxfId="6299" priority="1182">
      <formula>AND($H246&lt;&gt;"",$I246&lt;&gt;"",$J246&lt;&gt;"")</formula>
    </cfRule>
    <cfRule type="expression" dxfId="6298" priority="1183">
      <formula>AND($H246&lt;&gt;"",$I246&lt;&gt;"",$J246="")</formula>
    </cfRule>
    <cfRule type="expression" dxfId="6297" priority="1184">
      <formula>AND($H246&lt;&gt;"",$I246="",$J246="")</formula>
    </cfRule>
  </conditionalFormatting>
  <conditionalFormatting sqref="AJ263:CF263">
    <cfRule type="expression" dxfId="6296" priority="1179">
      <formula>AND($H263&lt;&gt;"",$I263&lt;&gt;"",$J263&lt;&gt;"")</formula>
    </cfRule>
    <cfRule type="expression" dxfId="6295" priority="1180">
      <formula>AND($H263&lt;&gt;"",$I263&lt;&gt;"",$J263="")</formula>
    </cfRule>
    <cfRule type="expression" dxfId="6294" priority="1181">
      <formula>AND($H263&lt;&gt;"",$I263="",$J263="")</formula>
    </cfRule>
  </conditionalFormatting>
  <conditionalFormatting sqref="AJ265:CF265">
    <cfRule type="expression" dxfId="6293" priority="1176">
      <formula>AND($H265&lt;&gt;"",$I265&lt;&gt;"",$J265&lt;&gt;"")</formula>
    </cfRule>
    <cfRule type="expression" dxfId="6292" priority="1177">
      <formula>AND($H265&lt;&gt;"",$I265&lt;&gt;"",$J265="")</formula>
    </cfRule>
    <cfRule type="expression" dxfId="6291" priority="1178">
      <formula>AND($H265&lt;&gt;"",$I265="",$J265="")</formula>
    </cfRule>
  </conditionalFormatting>
  <conditionalFormatting sqref="AJ267:CF267">
    <cfRule type="expression" dxfId="6290" priority="1173">
      <formula>AND($H267&lt;&gt;"",$I267&lt;&gt;"",$J267&lt;&gt;"")</formula>
    </cfRule>
    <cfRule type="expression" dxfId="6289" priority="1174">
      <formula>AND($H267&lt;&gt;"",$I267&lt;&gt;"",$J267="")</formula>
    </cfRule>
    <cfRule type="expression" dxfId="6288" priority="1175">
      <formula>AND($H267&lt;&gt;"",$I267="",$J267="")</formula>
    </cfRule>
  </conditionalFormatting>
  <conditionalFormatting sqref="AJ250:CF250">
    <cfRule type="expression" dxfId="6287" priority="1170">
      <formula>AND($H250&lt;&gt;"",$I250&lt;&gt;"",$J250&lt;&gt;"")</formula>
    </cfRule>
    <cfRule type="expression" dxfId="6286" priority="1171">
      <formula>AND($H250&lt;&gt;"",$I250&lt;&gt;"",$J250="")</formula>
    </cfRule>
    <cfRule type="expression" dxfId="6285" priority="1172">
      <formula>AND($H250&lt;&gt;"",$I250="",$J250="")</formula>
    </cfRule>
  </conditionalFormatting>
  <conditionalFormatting sqref="AJ291:CF293">
    <cfRule type="expression" dxfId="6284" priority="1167">
      <formula>AND($H291&lt;&gt;"",$I291&lt;&gt;"",$J291&lt;&gt;"")</formula>
    </cfRule>
    <cfRule type="expression" dxfId="6283" priority="1168">
      <formula>AND($H291&lt;&gt;"",$I291&lt;&gt;"",$J291="")</formula>
    </cfRule>
    <cfRule type="expression" dxfId="6282" priority="1169">
      <formula>AND($H291&lt;&gt;"",$I291="",$J291="")</formula>
    </cfRule>
  </conditionalFormatting>
  <conditionalFormatting sqref="AJ298:CF298">
    <cfRule type="expression" dxfId="6281" priority="1155">
      <formula>AND($H298&lt;&gt;"",$I298&lt;&gt;"",$J298&lt;&gt;"")</formula>
    </cfRule>
    <cfRule type="expression" dxfId="6280" priority="1156">
      <formula>AND($H298&lt;&gt;"",$I298&lt;&gt;"",$J298="")</formula>
    </cfRule>
    <cfRule type="expression" dxfId="6279" priority="1157">
      <formula>AND($H298&lt;&gt;"",$I298="",$J298="")</formula>
    </cfRule>
  </conditionalFormatting>
  <conditionalFormatting sqref="AJ294:CF297">
    <cfRule type="expression" dxfId="6278" priority="1164">
      <formula>AND($H294&lt;&gt;"",$I294&lt;&gt;"",$J294&lt;&gt;"")</formula>
    </cfRule>
    <cfRule type="expression" dxfId="6277" priority="1165">
      <formula>AND($H294&lt;&gt;"",$I294&lt;&gt;"",$J294="")</formula>
    </cfRule>
    <cfRule type="expression" dxfId="6276" priority="1166">
      <formula>AND($H294&lt;&gt;"",$I294="",$J294="")</formula>
    </cfRule>
  </conditionalFormatting>
  <conditionalFormatting sqref="AJ289:CF289">
    <cfRule type="expression" dxfId="6275" priority="1161">
      <formula>AND($H289&lt;&gt;"",$I289&lt;&gt;"",$J289&lt;&gt;"")</formula>
    </cfRule>
    <cfRule type="expression" dxfId="6274" priority="1162">
      <formula>AND($H289&lt;&gt;"",$I289&lt;&gt;"",$J289="")</formula>
    </cfRule>
    <cfRule type="expression" dxfId="6273" priority="1163">
      <formula>AND($H289&lt;&gt;"",$I289="",$J289="")</formula>
    </cfRule>
  </conditionalFormatting>
  <conditionalFormatting sqref="AJ290:CF290">
    <cfRule type="expression" dxfId="6272" priority="1158">
      <formula>AND($H290&lt;&gt;"",$I290&lt;&gt;"",$J290&lt;&gt;"")</formula>
    </cfRule>
    <cfRule type="expression" dxfId="6271" priority="1159">
      <formula>AND($H290&lt;&gt;"",$I290&lt;&gt;"",$J290="")</formula>
    </cfRule>
    <cfRule type="expression" dxfId="6270" priority="1160">
      <formula>AND($H290&lt;&gt;"",$I290="",$J290="")</formula>
    </cfRule>
  </conditionalFormatting>
  <conditionalFormatting sqref="AJ302:CF305">
    <cfRule type="expression" dxfId="6269" priority="1149">
      <formula>AND($H302&lt;&gt;"",$I302&lt;&gt;"",$J302&lt;&gt;"")</formula>
    </cfRule>
    <cfRule type="expression" dxfId="6268" priority="1150">
      <formula>AND($H302&lt;&gt;"",$I302&lt;&gt;"",$J302="")</formula>
    </cfRule>
    <cfRule type="expression" dxfId="6267" priority="1151">
      <formula>AND($H302&lt;&gt;"",$I302="",$J302="")</formula>
    </cfRule>
  </conditionalFormatting>
  <conditionalFormatting sqref="AJ300:CF301">
    <cfRule type="expression" dxfId="6266" priority="1152">
      <formula>AND($H300&lt;&gt;"",$I300&lt;&gt;"",$J300&lt;&gt;"")</formula>
    </cfRule>
    <cfRule type="expression" dxfId="6265" priority="1153">
      <formula>AND($H300&lt;&gt;"",$I300&lt;&gt;"",$J300="")</formula>
    </cfRule>
    <cfRule type="expression" dxfId="6264" priority="1154">
      <formula>AND($H300&lt;&gt;"",$I300="",$J300="")</formula>
    </cfRule>
  </conditionalFormatting>
  <conditionalFormatting sqref="AJ307:CF308">
    <cfRule type="expression" dxfId="6263" priority="1146">
      <formula>AND($H307&lt;&gt;"",$I307&lt;&gt;"",$J307&lt;&gt;"")</formula>
    </cfRule>
    <cfRule type="expression" dxfId="6262" priority="1147">
      <formula>AND($H307&lt;&gt;"",$I307&lt;&gt;"",$J307="")</formula>
    </cfRule>
    <cfRule type="expression" dxfId="6261" priority="1148">
      <formula>AND($H307&lt;&gt;"",$I307="",$J307="")</formula>
    </cfRule>
  </conditionalFormatting>
  <conditionalFormatting sqref="AJ311:CF311 AJ314:CF314 AJ317:CF317 AJ320:CF320">
    <cfRule type="expression" dxfId="6260" priority="1143">
      <formula>AND($H311&lt;&gt;"",$I311&lt;&gt;"",$J311&lt;&gt;"")</formula>
    </cfRule>
    <cfRule type="expression" dxfId="6259" priority="1144">
      <formula>AND($H311&lt;&gt;"",$I311&lt;&gt;"",$J311="")</formula>
    </cfRule>
    <cfRule type="expression" dxfId="6258" priority="1145">
      <formula>AND($H311&lt;&gt;"",$I311="",$J311="")</formula>
    </cfRule>
  </conditionalFormatting>
  <conditionalFormatting sqref="AJ125:CF125 AJ142:CF142 AJ127:CF128">
    <cfRule type="expression" dxfId="6257" priority="1128">
      <formula>AND($H125&lt;&gt;"",$I125&lt;&gt;"",$J125&lt;&gt;"")</formula>
    </cfRule>
    <cfRule type="expression" dxfId="6256" priority="1129">
      <formula>AND($H125&lt;&gt;"",$I125&lt;&gt;"",$J125="")</formula>
    </cfRule>
    <cfRule type="expression" dxfId="6255" priority="1130">
      <formula>AND($H125&lt;&gt;"",$I125="",$J125="")</formula>
    </cfRule>
  </conditionalFormatting>
  <conditionalFormatting sqref="AJ327:CF327">
    <cfRule type="expression" dxfId="6254" priority="1137">
      <formula>AND($H327&lt;&gt;"",$I327&lt;&gt;"",$J327&lt;&gt;"")</formula>
    </cfRule>
    <cfRule type="expression" dxfId="6253" priority="1138">
      <formula>AND($H327&lt;&gt;"",$I327&lt;&gt;"",$J327="")</formula>
    </cfRule>
    <cfRule type="expression" dxfId="6252" priority="1139">
      <formula>AND($H327&lt;&gt;"",$I327="",$J327="")</formula>
    </cfRule>
  </conditionalFormatting>
  <conditionalFormatting sqref="AJ325:CF325">
    <cfRule type="expression" dxfId="6251" priority="1140">
      <formula>AND($H325&lt;&gt;"",$I325&lt;&gt;"",$J325&lt;&gt;"")</formula>
    </cfRule>
    <cfRule type="expression" dxfId="6250" priority="1141">
      <formula>AND($H325&lt;&gt;"",$I325&lt;&gt;"",$J325="")</formula>
    </cfRule>
    <cfRule type="expression" dxfId="6249" priority="1142">
      <formula>AND($H325&lt;&gt;"",$I325="",$J325="")</formula>
    </cfRule>
  </conditionalFormatting>
  <conditionalFormatting sqref="AJ121:CF121">
    <cfRule type="expression" dxfId="6248" priority="1119">
      <formula>AND($H121&lt;&gt;"",$I121&lt;&gt;"",$J121&lt;&gt;"")</formula>
    </cfRule>
    <cfRule type="expression" dxfId="6247" priority="1120">
      <formula>AND($H121&lt;&gt;"",$I121&lt;&gt;"",$J121="")</formula>
    </cfRule>
    <cfRule type="expression" dxfId="6246" priority="1121">
      <formula>AND($H121&lt;&gt;"",$I121="",$J121="")</formula>
    </cfRule>
  </conditionalFormatting>
  <conditionalFormatting sqref="AJ103:CF103 AJ124:CF124 AJ105:CF106">
    <cfRule type="expression" dxfId="6245" priority="1134">
      <formula>AND($H103&lt;&gt;"",$I103&lt;&gt;"",$J103&lt;&gt;"")</formula>
    </cfRule>
    <cfRule type="expression" dxfId="6244" priority="1135">
      <formula>AND($H103&lt;&gt;"",$I103&lt;&gt;"",$J103="")</formula>
    </cfRule>
    <cfRule type="expression" dxfId="6243" priority="1136">
      <formula>AND($H103&lt;&gt;"",$I103="",$J103="")</formula>
    </cfRule>
  </conditionalFormatting>
  <conditionalFormatting sqref="AJ107:CF110">
    <cfRule type="expression" dxfId="6242" priority="1131">
      <formula>AND($H107&lt;&gt;"",$I107&lt;&gt;"",$J107&lt;&gt;"")</formula>
    </cfRule>
    <cfRule type="expression" dxfId="6241" priority="1132">
      <formula>AND($H107&lt;&gt;"",$I107&lt;&gt;"",$J107="")</formula>
    </cfRule>
    <cfRule type="expression" dxfId="6240" priority="1133">
      <formula>AND($H107&lt;&gt;"",$I107="",$J107="")</formula>
    </cfRule>
  </conditionalFormatting>
  <conditionalFormatting sqref="AJ120:CF120">
    <cfRule type="expression" dxfId="6239" priority="1122">
      <formula>AND($H120&lt;&gt;"",$I120&lt;&gt;"",$J120&lt;&gt;"")</formula>
    </cfRule>
    <cfRule type="expression" dxfId="6238" priority="1123">
      <formula>AND($H120&lt;&gt;"",$I120&lt;&gt;"",$J120="")</formula>
    </cfRule>
    <cfRule type="expression" dxfId="6237" priority="1124">
      <formula>AND($H120&lt;&gt;"",$I120="",$J120="")</formula>
    </cfRule>
  </conditionalFormatting>
  <conditionalFormatting sqref="AJ330:CF330">
    <cfRule type="expression" dxfId="6236" priority="1096">
      <formula>AND($H330&lt;&gt;"",$I330&lt;&gt;"",$J330&lt;&gt;"")</formula>
    </cfRule>
    <cfRule type="expression" dxfId="6235" priority="1097">
      <formula>AND($H330&lt;&gt;"",$I330&lt;&gt;"",$J330="")</formula>
    </cfRule>
    <cfRule type="expression" dxfId="6234" priority="1098">
      <formula>AND($H330&lt;&gt;"",$I330="",$J330="")</formula>
    </cfRule>
  </conditionalFormatting>
  <conditionalFormatting sqref="AJ129:CF132">
    <cfRule type="expression" dxfId="6233" priority="1125">
      <formula>AND($H129&lt;&gt;"",$I129&lt;&gt;"",$J129&lt;&gt;"")</formula>
    </cfRule>
    <cfRule type="expression" dxfId="6232" priority="1126">
      <formula>AND($H129&lt;&gt;"",$I129&lt;&gt;"",$J129="")</formula>
    </cfRule>
    <cfRule type="expression" dxfId="6231" priority="1127">
      <formula>AND($H129&lt;&gt;"",$I129="",$J129="")</formula>
    </cfRule>
  </conditionalFormatting>
  <conditionalFormatting sqref="AJ195:CF195">
    <cfRule type="expression" dxfId="6230" priority="1113">
      <formula>AND($H195&lt;&gt;"",$I195&lt;&gt;"",$J195&lt;&gt;"")</formula>
    </cfRule>
    <cfRule type="expression" dxfId="6229" priority="1114">
      <formula>AND($H195&lt;&gt;"",$I195&lt;&gt;"",$J195="")</formula>
    </cfRule>
    <cfRule type="expression" dxfId="6228" priority="1115">
      <formula>AND($H195&lt;&gt;"",$I195="",$J195="")</formula>
    </cfRule>
  </conditionalFormatting>
  <conditionalFormatting sqref="AJ271:CF272 AJ275:CF275">
    <cfRule type="expression" dxfId="6227" priority="1101">
      <formula>AND($H271&lt;&gt;"",$I271&lt;&gt;"",$J271&lt;&gt;"")</formula>
    </cfRule>
    <cfRule type="expression" dxfId="6226" priority="1102">
      <formula>AND($H271&lt;&gt;"",$I271&lt;&gt;"",$J271="")</formula>
    </cfRule>
    <cfRule type="expression" dxfId="6225" priority="1103">
      <formula>AND($H271&lt;&gt;"",$I271="",$J271="")</formula>
    </cfRule>
  </conditionalFormatting>
  <conditionalFormatting sqref="AJ335:CF335 AJ342:CF342">
    <cfRule type="expression" dxfId="6224" priority="1087">
      <formula>AND($H335&lt;&gt;"",$I335&lt;&gt;"",$J335&lt;&gt;"")</formula>
    </cfRule>
    <cfRule type="expression" dxfId="6223" priority="1088">
      <formula>AND($H335&lt;&gt;"",$I335&lt;&gt;"",$J335="")</formula>
    </cfRule>
    <cfRule type="expression" dxfId="6222" priority="1089">
      <formula>AND($H335&lt;&gt;"",$I335="",$J335="")</formula>
    </cfRule>
  </conditionalFormatting>
  <conditionalFormatting sqref="AJ191:CF193">
    <cfRule type="expression" dxfId="6221" priority="1116">
      <formula>AND($H191&lt;&gt;"",$I191&lt;&gt;"",$J191&lt;&gt;"")</formula>
    </cfRule>
    <cfRule type="expression" dxfId="6220" priority="1117">
      <formula>AND($H191&lt;&gt;"",$I191&lt;&gt;"",$J191="")</formula>
    </cfRule>
    <cfRule type="expression" dxfId="6219" priority="1118">
      <formula>AND($H191&lt;&gt;"",$I191="",$J191="")</formula>
    </cfRule>
  </conditionalFormatting>
  <conditionalFormatting sqref="AJ188:CF190">
    <cfRule type="expression" dxfId="6218" priority="1110">
      <formula>AND($H188&lt;&gt;"",$I188&lt;&gt;"",$J188&lt;&gt;"")</formula>
    </cfRule>
    <cfRule type="expression" dxfId="6217" priority="1111">
      <formula>AND($H188&lt;&gt;"",$I188&lt;&gt;"",$J188="")</formula>
    </cfRule>
    <cfRule type="expression" dxfId="6216" priority="1112">
      <formula>AND($H188&lt;&gt;"",$I188="",$J188="")</formula>
    </cfRule>
  </conditionalFormatting>
  <conditionalFormatting sqref="AJ278:CF278 AJ281:CF281 AJ284:CF284">
    <cfRule type="expression" dxfId="6215" priority="1107">
      <formula>AND($H278&lt;&gt;"",$I278&lt;&gt;"",$J278&lt;&gt;"")</formula>
    </cfRule>
    <cfRule type="expression" dxfId="6214" priority="1108">
      <formula>AND($H278&lt;&gt;"",$I278&lt;&gt;"",$J278="")</formula>
    </cfRule>
    <cfRule type="expression" dxfId="6213" priority="1109">
      <formula>AND($H278&lt;&gt;"",$I278="",$J278="")</formula>
    </cfRule>
  </conditionalFormatting>
  <conditionalFormatting sqref="AJ288:CF288">
    <cfRule type="expression" dxfId="6212" priority="1104">
      <formula>AND($H288&lt;&gt;"",$I288&lt;&gt;"",$J288&lt;&gt;"")</formula>
    </cfRule>
    <cfRule type="expression" dxfId="6211" priority="1105">
      <formula>AND($H288&lt;&gt;"",$I288&lt;&gt;"",$J288="")</formula>
    </cfRule>
    <cfRule type="expression" dxfId="6210" priority="1106">
      <formula>AND($H288&lt;&gt;"",$I288="",$J288="")</formula>
    </cfRule>
  </conditionalFormatting>
  <conditionalFormatting sqref="AJ327:CF327">
    <cfRule type="cellIs" dxfId="6209" priority="1099" operator="greaterThan">
      <formula>0</formula>
    </cfRule>
    <cfRule type="cellIs" dxfId="6208" priority="1100" operator="lessThan">
      <formula>0</formula>
    </cfRule>
  </conditionalFormatting>
  <conditionalFormatting sqref="AJ331:CF331 AJ333:CF333">
    <cfRule type="expression" dxfId="6207" priority="1093">
      <formula>AND($H331&lt;&gt;"",$I331&lt;&gt;"",$J331&lt;&gt;"")</formula>
    </cfRule>
    <cfRule type="expression" dxfId="6206" priority="1094">
      <formula>AND($H331&lt;&gt;"",$I331&lt;&gt;"",$J331="")</formula>
    </cfRule>
    <cfRule type="expression" dxfId="6205" priority="1095">
      <formula>AND($H331&lt;&gt;"",$I331="",$J331="")</formula>
    </cfRule>
  </conditionalFormatting>
  <conditionalFormatting sqref="AJ334:CF334">
    <cfRule type="expression" dxfId="6204" priority="1090">
      <formula>AND($H334&lt;&gt;"",$I334&lt;&gt;"",$J334&lt;&gt;"")</formula>
    </cfRule>
    <cfRule type="expression" dxfId="6203" priority="1091">
      <formula>AND($H334&lt;&gt;"",$I334&lt;&gt;"",$J334="")</formula>
    </cfRule>
    <cfRule type="expression" dxfId="6202" priority="1092">
      <formula>AND($H334&lt;&gt;"",$I334="",$J334="")</formula>
    </cfRule>
  </conditionalFormatting>
  <conditionalFormatting sqref="AJ332:CF332">
    <cfRule type="expression" dxfId="6201" priority="1084">
      <formula>AND($H332&lt;&gt;"",$I332&lt;&gt;"",$J332&lt;&gt;"")</formula>
    </cfRule>
    <cfRule type="expression" dxfId="6200" priority="1085">
      <formula>AND($H332&lt;&gt;"",$I332&lt;&gt;"",$J332="")</formula>
    </cfRule>
    <cfRule type="expression" dxfId="6199" priority="1086">
      <formula>AND($H332&lt;&gt;"",$I332="",$J332="")</formula>
    </cfRule>
  </conditionalFormatting>
  <conditionalFormatting sqref="AJ337:CF337">
    <cfRule type="expression" dxfId="6198" priority="1078">
      <formula>AND($H337&lt;&gt;"",$I337&lt;&gt;"",$J337&lt;&gt;"")</formula>
    </cfRule>
    <cfRule type="expression" dxfId="6197" priority="1079">
      <formula>AND($H337&lt;&gt;"",$I337&lt;&gt;"",$J337="")</formula>
    </cfRule>
    <cfRule type="expression" dxfId="6196" priority="1080">
      <formula>AND($H337&lt;&gt;"",$I337="",$J337="")</formula>
    </cfRule>
  </conditionalFormatting>
  <conditionalFormatting sqref="AJ336:CF336">
    <cfRule type="expression" dxfId="6195" priority="1081">
      <formula>AND($H336&lt;&gt;"",$I336&lt;&gt;"",$J336&lt;&gt;"")</formula>
    </cfRule>
    <cfRule type="expression" dxfId="6194" priority="1082">
      <formula>AND($H336&lt;&gt;"",$I336&lt;&gt;"",$J336="")</formula>
    </cfRule>
    <cfRule type="expression" dxfId="6193" priority="1083">
      <formula>AND($H336&lt;&gt;"",$I336="",$J336="")</formula>
    </cfRule>
  </conditionalFormatting>
  <conditionalFormatting sqref="AJ338:CF338">
    <cfRule type="expression" dxfId="6192" priority="1075">
      <formula>AND($H338&lt;&gt;"",$I338&lt;&gt;"",$J338&lt;&gt;"")</formula>
    </cfRule>
    <cfRule type="expression" dxfId="6191" priority="1076">
      <formula>AND($H338&lt;&gt;"",$I338&lt;&gt;"",$J338="")</formula>
    </cfRule>
    <cfRule type="expression" dxfId="6190" priority="1077">
      <formula>AND($H338&lt;&gt;"",$I338="",$J338="")</formula>
    </cfRule>
  </conditionalFormatting>
  <conditionalFormatting sqref="AJ340:CF340">
    <cfRule type="expression" dxfId="6189" priority="1069">
      <formula>AND($H340&lt;&gt;"",$I340&lt;&gt;"",$J340&lt;&gt;"")</formula>
    </cfRule>
    <cfRule type="expression" dxfId="6188" priority="1070">
      <formula>AND($H340&lt;&gt;"",$I340&lt;&gt;"",$J340="")</formula>
    </cfRule>
    <cfRule type="expression" dxfId="6187" priority="1071">
      <formula>AND($H340&lt;&gt;"",$I340="",$J340="")</formula>
    </cfRule>
  </conditionalFormatting>
  <conditionalFormatting sqref="AJ339:CF339">
    <cfRule type="expression" dxfId="6186" priority="1072">
      <formula>AND($H339&lt;&gt;"",$I339&lt;&gt;"",$J339&lt;&gt;"")</formula>
    </cfRule>
    <cfRule type="expression" dxfId="6185" priority="1073">
      <formula>AND($H339&lt;&gt;"",$I339&lt;&gt;"",$J339="")</formula>
    </cfRule>
    <cfRule type="expression" dxfId="6184" priority="1074">
      <formula>AND($H339&lt;&gt;"",$I339="",$J339="")</formula>
    </cfRule>
  </conditionalFormatting>
  <conditionalFormatting sqref="AJ341:CF341">
    <cfRule type="expression" dxfId="6183" priority="1066">
      <formula>AND($H341&lt;&gt;"",$I341&lt;&gt;"",$J341&lt;&gt;"")</formula>
    </cfRule>
    <cfRule type="expression" dxfId="6182" priority="1067">
      <formula>AND($H341&lt;&gt;"",$I341&lt;&gt;"",$J341="")</formula>
    </cfRule>
    <cfRule type="expression" dxfId="6181" priority="1068">
      <formula>AND($H341&lt;&gt;"",$I341="",$J341="")</formula>
    </cfRule>
  </conditionalFormatting>
  <conditionalFormatting sqref="AJ329:CF329">
    <cfRule type="expression" dxfId="6180" priority="1063">
      <formula>AND($H329&lt;&gt;"",$I329&lt;&gt;"",$J329&lt;&gt;"")</formula>
    </cfRule>
    <cfRule type="expression" dxfId="6179" priority="1064">
      <formula>AND($H329&lt;&gt;"",$I329&lt;&gt;"",$J329="")</formula>
    </cfRule>
    <cfRule type="expression" dxfId="6178" priority="1065">
      <formula>AND($H329&lt;&gt;"",$I329="",$J329="")</formula>
    </cfRule>
  </conditionalFormatting>
  <conditionalFormatting sqref="AJ329:CF329">
    <cfRule type="cellIs" dxfId="6177" priority="1062" operator="notEqual">
      <formula>0</formula>
    </cfRule>
  </conditionalFormatting>
  <conditionalFormatting sqref="AJ344:CF344">
    <cfRule type="expression" dxfId="6176" priority="1059">
      <formula>AND($H344&lt;&gt;"",$I344&lt;&gt;"",$J344&lt;&gt;"")</formula>
    </cfRule>
    <cfRule type="expression" dxfId="6175" priority="1060">
      <formula>AND($H344&lt;&gt;"",$I344&lt;&gt;"",$J344="")</formula>
    </cfRule>
    <cfRule type="expression" dxfId="6174" priority="1061">
      <formula>AND($H344&lt;&gt;"",$I344="",$J344="")</formula>
    </cfRule>
  </conditionalFormatting>
  <conditionalFormatting sqref="AJ347:CF348 AJ350:CF351">
    <cfRule type="expression" dxfId="6173" priority="1056">
      <formula>AND($H347&lt;&gt;"",$I347&lt;&gt;"",$J347&lt;&gt;"")</formula>
    </cfRule>
    <cfRule type="expression" dxfId="6172" priority="1057">
      <formula>AND($H347&lt;&gt;"",$I347&lt;&gt;"",$J347="")</formula>
    </cfRule>
    <cfRule type="expression" dxfId="6171" priority="1058">
      <formula>AND($H347&lt;&gt;"",$I347="",$J347="")</formula>
    </cfRule>
  </conditionalFormatting>
  <conditionalFormatting sqref="AJ352:CF355">
    <cfRule type="expression" dxfId="6170" priority="1053">
      <formula>AND($H352&lt;&gt;"",$I352&lt;&gt;"",$J352&lt;&gt;"")</formula>
    </cfRule>
    <cfRule type="expression" dxfId="6169" priority="1054">
      <formula>AND($H352&lt;&gt;"",$I352&lt;&gt;"",$J352="")</formula>
    </cfRule>
    <cfRule type="expression" dxfId="6168" priority="1055">
      <formula>AND($H352&lt;&gt;"",$I352="",$J352="")</formula>
    </cfRule>
  </conditionalFormatting>
  <conditionalFormatting sqref="AJ366:CF366">
    <cfRule type="expression" dxfId="6167" priority="1050">
      <formula>AND($H366&lt;&gt;"",$I366&lt;&gt;"",$J366&lt;&gt;"")</formula>
    </cfRule>
    <cfRule type="expression" dxfId="6166" priority="1051">
      <formula>AND($H366&lt;&gt;"",$I366&lt;&gt;"",$J366="")</formula>
    </cfRule>
    <cfRule type="expression" dxfId="6165" priority="1052">
      <formula>AND($H366&lt;&gt;"",$I366="",$J366="")</formula>
    </cfRule>
  </conditionalFormatting>
  <conditionalFormatting sqref="AJ373:CF376">
    <cfRule type="expression" dxfId="6164" priority="1047">
      <formula>AND($H373&lt;&gt;"",$I373&lt;&gt;"",$J373&lt;&gt;"")</formula>
    </cfRule>
    <cfRule type="expression" dxfId="6163" priority="1048">
      <formula>AND($H373&lt;&gt;"",$I373&lt;&gt;"",$J373="")</formula>
    </cfRule>
    <cfRule type="expression" dxfId="6162" priority="1049">
      <formula>AND($H373&lt;&gt;"",$I373="",$J373="")</formula>
    </cfRule>
  </conditionalFormatting>
  <conditionalFormatting sqref="AJ382:CF382">
    <cfRule type="expression" dxfId="6161" priority="1044">
      <formula>AND($H382&lt;&gt;"",$I382&lt;&gt;"",$J382&lt;&gt;"")</formula>
    </cfRule>
    <cfRule type="expression" dxfId="6160" priority="1045">
      <formula>AND($H382&lt;&gt;"",$I382&lt;&gt;"",$J382="")</formula>
    </cfRule>
    <cfRule type="expression" dxfId="6159" priority="1046">
      <formula>AND($H382&lt;&gt;"",$I382="",$J382="")</formula>
    </cfRule>
  </conditionalFormatting>
  <conditionalFormatting sqref="AJ389:CF389">
    <cfRule type="expression" dxfId="6158" priority="1041">
      <formula>AND($H389&lt;&gt;"",$I389&lt;&gt;"",$J389&lt;&gt;"")</formula>
    </cfRule>
    <cfRule type="expression" dxfId="6157" priority="1042">
      <formula>AND($H389&lt;&gt;"",$I389&lt;&gt;"",$J389="")</formula>
    </cfRule>
    <cfRule type="expression" dxfId="6156" priority="1043">
      <formula>AND($H389&lt;&gt;"",$I389="",$J389="")</formula>
    </cfRule>
  </conditionalFormatting>
  <conditionalFormatting sqref="AJ390:CF391">
    <cfRule type="expression" dxfId="6155" priority="1038">
      <formula>AND($H390&lt;&gt;"",$I390&lt;&gt;"",$J390&lt;&gt;"")</formula>
    </cfRule>
    <cfRule type="expression" dxfId="6154" priority="1039">
      <formula>AND($H390&lt;&gt;"",$I390&lt;&gt;"",$J390="")</formula>
    </cfRule>
    <cfRule type="expression" dxfId="6153" priority="1040">
      <formula>AND($H390&lt;&gt;"",$I390="",$J390="")</formula>
    </cfRule>
  </conditionalFormatting>
  <conditionalFormatting sqref="AJ394:CF394">
    <cfRule type="expression" dxfId="6152" priority="1035">
      <formula>AND($H394&lt;&gt;"",$I394&lt;&gt;"",$J394&lt;&gt;"")</formula>
    </cfRule>
    <cfRule type="expression" dxfId="6151" priority="1036">
      <formula>AND($H394&lt;&gt;"",$I394&lt;&gt;"",$J394="")</formula>
    </cfRule>
    <cfRule type="expression" dxfId="6150" priority="1037">
      <formula>AND($H394&lt;&gt;"",$I394="",$J394="")</formula>
    </cfRule>
  </conditionalFormatting>
  <conditionalFormatting sqref="AJ397:CF397">
    <cfRule type="expression" dxfId="6149" priority="1032">
      <formula>AND($H397&lt;&gt;"",$I397&lt;&gt;"",$J397&lt;&gt;"")</formula>
    </cfRule>
    <cfRule type="expression" dxfId="6148" priority="1033">
      <formula>AND($H397&lt;&gt;"",$I397&lt;&gt;"",$J397="")</formula>
    </cfRule>
    <cfRule type="expression" dxfId="6147" priority="1034">
      <formula>AND($H397&lt;&gt;"",$I397="",$J397="")</formula>
    </cfRule>
  </conditionalFormatting>
  <conditionalFormatting sqref="AJ400:CF400">
    <cfRule type="expression" dxfId="6146" priority="1029">
      <formula>AND($H400&lt;&gt;"",$I400&lt;&gt;"",$J400&lt;&gt;"")</formula>
    </cfRule>
    <cfRule type="expression" dxfId="6145" priority="1030">
      <formula>AND($H400&lt;&gt;"",$I400&lt;&gt;"",$J400="")</formula>
    </cfRule>
    <cfRule type="expression" dxfId="6144" priority="1031">
      <formula>AND($H400&lt;&gt;"",$I400="",$J400="")</formula>
    </cfRule>
  </conditionalFormatting>
  <conditionalFormatting sqref="AJ403:CF403">
    <cfRule type="expression" dxfId="6143" priority="1026">
      <formula>AND($H403&lt;&gt;"",$I403&lt;&gt;"",$J403&lt;&gt;"")</formula>
    </cfRule>
    <cfRule type="expression" dxfId="6142" priority="1027">
      <formula>AND($H403&lt;&gt;"",$I403&lt;&gt;"",$J403="")</formula>
    </cfRule>
    <cfRule type="expression" dxfId="6141" priority="1028">
      <formula>AND($H403&lt;&gt;"",$I403="",$J403="")</formula>
    </cfRule>
  </conditionalFormatting>
  <conditionalFormatting sqref="AJ410:CF410">
    <cfRule type="expression" dxfId="6140" priority="1023">
      <formula>AND($H410&lt;&gt;"",$I410&lt;&gt;"",$J410&lt;&gt;"")</formula>
    </cfRule>
    <cfRule type="expression" dxfId="6139" priority="1024">
      <formula>AND($H410&lt;&gt;"",$I410&lt;&gt;"",$J410="")</formula>
    </cfRule>
    <cfRule type="expression" dxfId="6138" priority="1025">
      <formula>AND($H410&lt;&gt;"",$I410="",$J410="")</formula>
    </cfRule>
  </conditionalFormatting>
  <conditionalFormatting sqref="AJ412:CF412">
    <cfRule type="expression" dxfId="6137" priority="1020">
      <formula>AND($H412&lt;&gt;"",$I412&lt;&gt;"",$J412&lt;&gt;"")</formula>
    </cfRule>
    <cfRule type="expression" dxfId="6136" priority="1021">
      <formula>AND($H412&lt;&gt;"",$I412&lt;&gt;"",$J412="")</formula>
    </cfRule>
    <cfRule type="expression" dxfId="6135" priority="1022">
      <formula>AND($H412&lt;&gt;"",$I412="",$J412="")</formula>
    </cfRule>
  </conditionalFormatting>
  <conditionalFormatting sqref="AJ412:CF412">
    <cfRule type="cellIs" dxfId="6134" priority="1018" operator="greaterThan">
      <formula>0</formula>
    </cfRule>
    <cfRule type="cellIs" dxfId="6133" priority="1019" operator="lessThan">
      <formula>0</formula>
    </cfRule>
  </conditionalFormatting>
  <conditionalFormatting sqref="AJ408:CF408">
    <cfRule type="expression" dxfId="6132" priority="1015">
      <formula>AND($H408&lt;&gt;"",$I408&lt;&gt;"",$J408&lt;&gt;"")</formula>
    </cfRule>
    <cfRule type="expression" dxfId="6131" priority="1016">
      <formula>AND($H408&lt;&gt;"",$I408&lt;&gt;"",$J408="")</formula>
    </cfRule>
    <cfRule type="expression" dxfId="6130" priority="1017">
      <formula>AND($H408&lt;&gt;"",$I408="",$J408="")</formula>
    </cfRule>
  </conditionalFormatting>
  <conditionalFormatting sqref="AJ415:CF415">
    <cfRule type="expression" dxfId="6129" priority="1012">
      <formula>AND($H415&lt;&gt;"",$I415&lt;&gt;"",$J415&lt;&gt;"")</formula>
    </cfRule>
    <cfRule type="expression" dxfId="6128" priority="1013">
      <formula>AND($H415&lt;&gt;"",$I415&lt;&gt;"",$J415="")</formula>
    </cfRule>
    <cfRule type="expression" dxfId="6127" priority="1014">
      <formula>AND($H415&lt;&gt;"",$I415="",$J415="")</formula>
    </cfRule>
  </conditionalFormatting>
  <conditionalFormatting sqref="AJ424:CF424 AJ432:CF432">
    <cfRule type="expression" dxfId="6126" priority="1003">
      <formula>AND($H424&lt;&gt;"",$I424&lt;&gt;"",$J424&lt;&gt;"")</formula>
    </cfRule>
    <cfRule type="expression" dxfId="6125" priority="1004">
      <formula>AND($H424&lt;&gt;"",$I424&lt;&gt;"",$J424="")</formula>
    </cfRule>
    <cfRule type="expression" dxfId="6124" priority="1005">
      <formula>AND($H424&lt;&gt;"",$I424="",$J424="")</formula>
    </cfRule>
  </conditionalFormatting>
  <conditionalFormatting sqref="AJ417:CF417 AJ422:CF422">
    <cfRule type="expression" dxfId="6123" priority="1009">
      <formula>AND($H417&lt;&gt;"",$I417&lt;&gt;"",$J417&lt;&gt;"")</formula>
    </cfRule>
    <cfRule type="expression" dxfId="6122" priority="1010">
      <formula>AND($H417&lt;&gt;"",$I417&lt;&gt;"",$J417="")</formula>
    </cfRule>
    <cfRule type="expression" dxfId="6121" priority="1011">
      <formula>AND($H417&lt;&gt;"",$I417="",$J417="")</formula>
    </cfRule>
  </conditionalFormatting>
  <conditionalFormatting sqref="AJ423:CF423">
    <cfRule type="expression" dxfId="6120" priority="1006">
      <formula>AND($H423&lt;&gt;"",$I423&lt;&gt;"",$J423&lt;&gt;"")</formula>
    </cfRule>
    <cfRule type="expression" dxfId="6119" priority="1007">
      <formula>AND($H423&lt;&gt;"",$I423&lt;&gt;"",$J423="")</formula>
    </cfRule>
    <cfRule type="expression" dxfId="6118" priority="1008">
      <formula>AND($H423&lt;&gt;"",$I423="",$J423="")</formula>
    </cfRule>
  </conditionalFormatting>
  <conditionalFormatting sqref="AJ421:CF421">
    <cfRule type="expression" dxfId="6117" priority="1000">
      <formula>AND($H421&lt;&gt;"",$I421&lt;&gt;"",$J421&lt;&gt;"")</formula>
    </cfRule>
    <cfRule type="expression" dxfId="6116" priority="1001">
      <formula>AND($H421&lt;&gt;"",$I421&lt;&gt;"",$J421="")</formula>
    </cfRule>
    <cfRule type="expression" dxfId="6115" priority="1002">
      <formula>AND($H421&lt;&gt;"",$I421="",$J421="")</formula>
    </cfRule>
  </conditionalFormatting>
  <conditionalFormatting sqref="AJ427:CF427">
    <cfRule type="expression" dxfId="6114" priority="994">
      <formula>AND($H427&lt;&gt;"",$I427&lt;&gt;"",$J427&lt;&gt;"")</formula>
    </cfRule>
    <cfRule type="expression" dxfId="6113" priority="995">
      <formula>AND($H427&lt;&gt;"",$I427&lt;&gt;"",$J427="")</formula>
    </cfRule>
    <cfRule type="expression" dxfId="6112" priority="996">
      <formula>AND($H427&lt;&gt;"",$I427="",$J427="")</formula>
    </cfRule>
  </conditionalFormatting>
  <conditionalFormatting sqref="AJ426:CF426">
    <cfRule type="expression" dxfId="6111" priority="997">
      <formula>AND($H426&lt;&gt;"",$I426&lt;&gt;"",$J426&lt;&gt;"")</formula>
    </cfRule>
    <cfRule type="expression" dxfId="6110" priority="998">
      <formula>AND($H426&lt;&gt;"",$I426&lt;&gt;"",$J426="")</formula>
    </cfRule>
    <cfRule type="expression" dxfId="6109" priority="999">
      <formula>AND($H426&lt;&gt;"",$I426="",$J426="")</formula>
    </cfRule>
  </conditionalFormatting>
  <conditionalFormatting sqref="AJ428:CF428">
    <cfRule type="expression" dxfId="6108" priority="991">
      <formula>AND($H428&lt;&gt;"",$I428&lt;&gt;"",$J428&lt;&gt;"")</formula>
    </cfRule>
    <cfRule type="expression" dxfId="6107" priority="992">
      <formula>AND($H428&lt;&gt;"",$I428&lt;&gt;"",$J428="")</formula>
    </cfRule>
    <cfRule type="expression" dxfId="6106" priority="993">
      <formula>AND($H428&lt;&gt;"",$I428="",$J428="")</formula>
    </cfRule>
  </conditionalFormatting>
  <conditionalFormatting sqref="AJ430:CF430">
    <cfRule type="expression" dxfId="6105" priority="985">
      <formula>AND($H430&lt;&gt;"",$I430&lt;&gt;"",$J430&lt;&gt;"")</formula>
    </cfRule>
    <cfRule type="expression" dxfId="6104" priority="986">
      <formula>AND($H430&lt;&gt;"",$I430&lt;&gt;"",$J430="")</formula>
    </cfRule>
    <cfRule type="expression" dxfId="6103" priority="987">
      <formula>AND($H430&lt;&gt;"",$I430="",$J430="")</formula>
    </cfRule>
  </conditionalFormatting>
  <conditionalFormatting sqref="AJ429:CF429">
    <cfRule type="expression" dxfId="6102" priority="988">
      <formula>AND($H429&lt;&gt;"",$I429&lt;&gt;"",$J429&lt;&gt;"")</formula>
    </cfRule>
    <cfRule type="expression" dxfId="6101" priority="989">
      <formula>AND($H429&lt;&gt;"",$I429&lt;&gt;"",$J429="")</formula>
    </cfRule>
    <cfRule type="expression" dxfId="6100" priority="990">
      <formula>AND($H429&lt;&gt;"",$I429="",$J429="")</formula>
    </cfRule>
  </conditionalFormatting>
  <conditionalFormatting sqref="AJ431:CF431">
    <cfRule type="expression" dxfId="6099" priority="982">
      <formula>AND($H431&lt;&gt;"",$I431&lt;&gt;"",$J431&lt;&gt;"")</formula>
    </cfRule>
    <cfRule type="expression" dxfId="6098" priority="983">
      <formula>AND($H431&lt;&gt;"",$I431&lt;&gt;"",$J431="")</formula>
    </cfRule>
    <cfRule type="expression" dxfId="6097" priority="984">
      <formula>AND($H431&lt;&gt;"",$I431="",$J431="")</formula>
    </cfRule>
  </conditionalFormatting>
  <conditionalFormatting sqref="AJ414:CF414">
    <cfRule type="expression" dxfId="6096" priority="979">
      <formula>AND($H414&lt;&gt;"",$I414&lt;&gt;"",$J414&lt;&gt;"")</formula>
    </cfRule>
    <cfRule type="expression" dxfId="6095" priority="980">
      <formula>AND($H414&lt;&gt;"",$I414&lt;&gt;"",$J414="")</formula>
    </cfRule>
    <cfRule type="expression" dxfId="6094" priority="981">
      <formula>AND($H414&lt;&gt;"",$I414="",$J414="")</formula>
    </cfRule>
  </conditionalFormatting>
  <conditionalFormatting sqref="AJ414:CF414">
    <cfRule type="cellIs" dxfId="6093" priority="978" operator="notEqual">
      <formula>0</formula>
    </cfRule>
  </conditionalFormatting>
  <conditionalFormatting sqref="AJ416:CF416">
    <cfRule type="expression" dxfId="6092" priority="975">
      <formula>AND($H416&lt;&gt;"",$I416&lt;&gt;"",$J416&lt;&gt;"")</formula>
    </cfRule>
    <cfRule type="expression" dxfId="6091" priority="976">
      <formula>AND($H416&lt;&gt;"",$I416&lt;&gt;"",$J416="")</formula>
    </cfRule>
    <cfRule type="expression" dxfId="6090" priority="977">
      <formula>AND($H416&lt;&gt;"",$I416="",$J416="")</formula>
    </cfRule>
  </conditionalFormatting>
  <conditionalFormatting sqref="AJ425:CF425">
    <cfRule type="expression" dxfId="6089" priority="972">
      <formula>AND($H425&lt;&gt;"",$I425&lt;&gt;"",$J425&lt;&gt;"")</formula>
    </cfRule>
    <cfRule type="expression" dxfId="6088" priority="973">
      <formula>AND($H425&lt;&gt;"",$I425&lt;&gt;"",$J425="")</formula>
    </cfRule>
    <cfRule type="expression" dxfId="6087" priority="974">
      <formula>AND($H425&lt;&gt;"",$I425="",$J425="")</formula>
    </cfRule>
  </conditionalFormatting>
  <conditionalFormatting sqref="AJ418:CF418">
    <cfRule type="expression" dxfId="6086" priority="969">
      <formula>AND($H418&lt;&gt;"",$I418&lt;&gt;"",$J418&lt;&gt;"")</formula>
    </cfRule>
    <cfRule type="expression" dxfId="6085" priority="970">
      <formula>AND($H418&lt;&gt;"",$I418&lt;&gt;"",$J418="")</formula>
    </cfRule>
    <cfRule type="expression" dxfId="6084" priority="971">
      <formula>AND($H418&lt;&gt;"",$I418="",$J418="")</formula>
    </cfRule>
  </conditionalFormatting>
  <conditionalFormatting sqref="AJ419:CF420">
    <cfRule type="expression" dxfId="6083" priority="966">
      <formula>AND($H419&lt;&gt;"",$I419&lt;&gt;"",$J419&lt;&gt;"")</formula>
    </cfRule>
    <cfRule type="expression" dxfId="6082" priority="967">
      <formula>AND($H419&lt;&gt;"",$I419&lt;&gt;"",$J419="")</formula>
    </cfRule>
    <cfRule type="expression" dxfId="6081" priority="968">
      <formula>AND($H419&lt;&gt;"",$I419="",$J419="")</formula>
    </cfRule>
  </conditionalFormatting>
  <conditionalFormatting sqref="H80:J80">
    <cfRule type="expression" dxfId="6080" priority="963">
      <formula>AND($H80&lt;&gt;"",$I80&lt;&gt;"",$J80&lt;&gt;"")</formula>
    </cfRule>
    <cfRule type="expression" dxfId="6079" priority="964">
      <formula>AND($H80&lt;&gt;"",$I80&lt;&gt;"",$J80="")</formula>
    </cfRule>
    <cfRule type="expression" dxfId="6078" priority="965">
      <formula>AND($H80&lt;&gt;"",$I80="",$J80="")</formula>
    </cfRule>
  </conditionalFormatting>
  <conditionalFormatting sqref="U80 X80:Z80">
    <cfRule type="expression" dxfId="6077" priority="960">
      <formula>AND($H80&lt;&gt;"",$I80&lt;&gt;"",$J80&lt;&gt;"")</formula>
    </cfRule>
    <cfRule type="expression" dxfId="6076" priority="961">
      <formula>AND($H80&lt;&gt;"",$I80&lt;&gt;"",$J80="")</formula>
    </cfRule>
    <cfRule type="expression" dxfId="6075" priority="962">
      <formula>AND($H80&lt;&gt;"",$I80="",$J80="")</formula>
    </cfRule>
  </conditionalFormatting>
  <conditionalFormatting sqref="H80">
    <cfRule type="expression" dxfId="6074" priority="959">
      <formula>AND($H80&lt;&gt;"",$I80&lt;&gt;"")</formula>
    </cfRule>
  </conditionalFormatting>
  <conditionalFormatting sqref="I80">
    <cfRule type="expression" dxfId="6073" priority="958">
      <formula>AND($I80&lt;&gt;"",$J80&lt;&gt;"")</formula>
    </cfRule>
  </conditionalFormatting>
  <conditionalFormatting sqref="A80">
    <cfRule type="containsBlanks" dxfId="6072" priority="957">
      <formula>LEN(TRIM(A80))=0</formula>
    </cfRule>
  </conditionalFormatting>
  <conditionalFormatting sqref="AA80:AB80">
    <cfRule type="expression" dxfId="6071" priority="954">
      <formula>AND($H80&lt;&gt;"",$I80&lt;&gt;"",$J80&lt;&gt;"")</formula>
    </cfRule>
    <cfRule type="expression" dxfId="6070" priority="955">
      <formula>AND($H80&lt;&gt;"",$I80&lt;&gt;"",$J80="")</formula>
    </cfRule>
    <cfRule type="expression" dxfId="6069" priority="956">
      <formula>AND($H80&lt;&gt;"",$I80="",$J80="")</formula>
    </cfRule>
  </conditionalFormatting>
  <conditionalFormatting sqref="AC80:AD80">
    <cfRule type="expression" dxfId="6068" priority="951">
      <formula>AND($H80&lt;&gt;"",$I80&lt;&gt;"",$J80&lt;&gt;"")</formula>
    </cfRule>
    <cfRule type="expression" dxfId="6067" priority="952">
      <formula>AND($H80&lt;&gt;"",$I80&lt;&gt;"",$J80="")</formula>
    </cfRule>
    <cfRule type="expression" dxfId="6066" priority="953">
      <formula>AND($H80&lt;&gt;"",$I80="",$J80="")</formula>
    </cfRule>
  </conditionalFormatting>
  <conditionalFormatting sqref="AE80:AH80">
    <cfRule type="expression" dxfId="6065" priority="948">
      <formula>AND($H80&lt;&gt;"",$I80&lt;&gt;"",$J80&lt;&gt;"")</formula>
    </cfRule>
    <cfRule type="expression" dxfId="6064" priority="949">
      <formula>AND($H80&lt;&gt;"",$I80&lt;&gt;"",$J80="")</formula>
    </cfRule>
    <cfRule type="expression" dxfId="6063" priority="950">
      <formula>AND($H80&lt;&gt;"",$I80="",$J80="")</formula>
    </cfRule>
  </conditionalFormatting>
  <conditionalFormatting sqref="AI80">
    <cfRule type="expression" dxfId="6062" priority="945">
      <formula>AND($H80&lt;&gt;"",$I80&lt;&gt;"",$J80&lt;&gt;"")</formula>
    </cfRule>
    <cfRule type="expression" dxfId="6061" priority="946">
      <formula>AND($H80&lt;&gt;"",$I80&lt;&gt;"",$J80="")</formula>
    </cfRule>
    <cfRule type="expression" dxfId="6060" priority="947">
      <formula>AND($H80&lt;&gt;"",$I80="",$J80="")</formula>
    </cfRule>
  </conditionalFormatting>
  <conditionalFormatting sqref="H81:J81">
    <cfRule type="expression" dxfId="6059" priority="942">
      <formula>AND($H81&lt;&gt;"",$I81&lt;&gt;"",$J81&lt;&gt;"")</formula>
    </cfRule>
    <cfRule type="expression" dxfId="6058" priority="943">
      <formula>AND($H81&lt;&gt;"",$I81&lt;&gt;"",$J81="")</formula>
    </cfRule>
    <cfRule type="expression" dxfId="6057" priority="944">
      <formula>AND($H81&lt;&gt;"",$I81="",$J81="")</formula>
    </cfRule>
  </conditionalFormatting>
  <conditionalFormatting sqref="X81:Z81 U81">
    <cfRule type="expression" dxfId="6056" priority="939">
      <formula>AND($H81&lt;&gt;"",$I81&lt;&gt;"",$J81&lt;&gt;"")</formula>
    </cfRule>
    <cfRule type="expression" dxfId="6055" priority="940">
      <formula>AND($H81&lt;&gt;"",$I81&lt;&gt;"",$J81="")</formula>
    </cfRule>
    <cfRule type="expression" dxfId="6054" priority="941">
      <formula>AND($H81&lt;&gt;"",$I81="",$J81="")</formula>
    </cfRule>
  </conditionalFormatting>
  <conditionalFormatting sqref="H81">
    <cfRule type="expression" dxfId="6053" priority="938">
      <formula>AND($H81&lt;&gt;"",$I81&lt;&gt;"")</formula>
    </cfRule>
  </conditionalFormatting>
  <conditionalFormatting sqref="I81">
    <cfRule type="expression" dxfId="6052" priority="937">
      <formula>AND($I81&lt;&gt;"",$J81&lt;&gt;"")</formula>
    </cfRule>
  </conditionalFormatting>
  <conditionalFormatting sqref="A81">
    <cfRule type="containsBlanks" dxfId="6051" priority="936">
      <formula>LEN(TRIM(A81))=0</formula>
    </cfRule>
  </conditionalFormatting>
  <conditionalFormatting sqref="AA81:AB81">
    <cfRule type="expression" dxfId="6050" priority="933">
      <formula>AND($H81&lt;&gt;"",$I81&lt;&gt;"",$J81&lt;&gt;"")</formula>
    </cfRule>
    <cfRule type="expression" dxfId="6049" priority="934">
      <formula>AND($H81&lt;&gt;"",$I81&lt;&gt;"",$J81="")</formula>
    </cfRule>
    <cfRule type="expression" dxfId="6048" priority="935">
      <formula>AND($H81&lt;&gt;"",$I81="",$J81="")</formula>
    </cfRule>
  </conditionalFormatting>
  <conditionalFormatting sqref="AC81:AD81">
    <cfRule type="expression" dxfId="6047" priority="930">
      <formula>AND($H81&lt;&gt;"",$I81&lt;&gt;"",$J81&lt;&gt;"")</formula>
    </cfRule>
    <cfRule type="expression" dxfId="6046" priority="931">
      <formula>AND($H81&lt;&gt;"",$I81&lt;&gt;"",$J81="")</formula>
    </cfRule>
    <cfRule type="expression" dxfId="6045" priority="932">
      <formula>AND($H81&lt;&gt;"",$I81="",$J81="")</formula>
    </cfRule>
  </conditionalFormatting>
  <conditionalFormatting sqref="AE81:AH81">
    <cfRule type="expression" dxfId="6044" priority="927">
      <formula>AND($H81&lt;&gt;"",$I81&lt;&gt;"",$J81&lt;&gt;"")</formula>
    </cfRule>
    <cfRule type="expression" dxfId="6043" priority="928">
      <formula>AND($H81&lt;&gt;"",$I81&lt;&gt;"",$J81="")</formula>
    </cfRule>
    <cfRule type="expression" dxfId="6042" priority="929">
      <formula>AND($H81&lt;&gt;"",$I81="",$J81="")</formula>
    </cfRule>
  </conditionalFormatting>
  <conditionalFormatting sqref="AI81">
    <cfRule type="expression" dxfId="6041" priority="924">
      <formula>AND($H81&lt;&gt;"",$I81&lt;&gt;"",$J81&lt;&gt;"")</formula>
    </cfRule>
    <cfRule type="expression" dxfId="6040" priority="925">
      <formula>AND($H81&lt;&gt;"",$I81&lt;&gt;"",$J81="")</formula>
    </cfRule>
    <cfRule type="expression" dxfId="6039" priority="926">
      <formula>AND($H81&lt;&gt;"",$I81="",$J81="")</formula>
    </cfRule>
  </conditionalFormatting>
  <conditionalFormatting sqref="AJ80:CF80">
    <cfRule type="expression" dxfId="6038" priority="921">
      <formula>AND($H80&lt;&gt;"",$I80&lt;&gt;"",$J80&lt;&gt;"")</formula>
    </cfRule>
    <cfRule type="expression" dxfId="6037" priority="922">
      <formula>AND($H80&lt;&gt;"",$I80&lt;&gt;"",$J80="")</formula>
    </cfRule>
    <cfRule type="expression" dxfId="6036" priority="923">
      <formula>AND($H80&lt;&gt;"",$I80="",$J80="")</formula>
    </cfRule>
  </conditionalFormatting>
  <conditionalFormatting sqref="AJ81:CF81">
    <cfRule type="expression" dxfId="6035" priority="918">
      <formula>AND($H81&lt;&gt;"",$I81&lt;&gt;"",$J81&lt;&gt;"")</formula>
    </cfRule>
    <cfRule type="expression" dxfId="6034" priority="919">
      <formula>AND($H81&lt;&gt;"",$I81&lt;&gt;"",$J81="")</formula>
    </cfRule>
    <cfRule type="expression" dxfId="6033" priority="920">
      <formula>AND($H81&lt;&gt;"",$I81="",$J81="")</formula>
    </cfRule>
  </conditionalFormatting>
  <conditionalFormatting sqref="J10">
    <cfRule type="expression" dxfId="6032" priority="915">
      <formula>AND($H10&lt;&gt;"",$I10&lt;&gt;"",$J10&lt;&gt;"")</formula>
    </cfRule>
    <cfRule type="expression" dxfId="6031" priority="916">
      <formula>AND($H10&lt;&gt;"",$I10&lt;&gt;"",$J10="")</formula>
    </cfRule>
    <cfRule type="expression" dxfId="6030" priority="917">
      <formula>AND($H10&lt;&gt;"",$I10="",$J10="")</formula>
    </cfRule>
  </conditionalFormatting>
  <conditionalFormatting sqref="H12:J12">
    <cfRule type="expression" dxfId="6029" priority="912">
      <formula>AND($H12&lt;&gt;"",$I12&lt;&gt;"",$J12&lt;&gt;"")</formula>
    </cfRule>
    <cfRule type="expression" dxfId="6028" priority="913">
      <formula>AND($H12&lt;&gt;"",$I12&lt;&gt;"",$J12="")</formula>
    </cfRule>
    <cfRule type="expression" dxfId="6027" priority="914">
      <formula>AND($H12&lt;&gt;"",$I12="",$J12="")</formula>
    </cfRule>
  </conditionalFormatting>
  <conditionalFormatting sqref="X12:Z12 U12">
    <cfRule type="expression" dxfId="6026" priority="909">
      <formula>AND($H12&lt;&gt;"",$I12&lt;&gt;"",$J12&lt;&gt;"")</formula>
    </cfRule>
    <cfRule type="expression" dxfId="6025" priority="910">
      <formula>AND($H12&lt;&gt;"",$I12&lt;&gt;"",$J12="")</formula>
    </cfRule>
    <cfRule type="expression" dxfId="6024" priority="911">
      <formula>AND($H12&lt;&gt;"",$I12="",$J12="")</formula>
    </cfRule>
  </conditionalFormatting>
  <conditionalFormatting sqref="H12">
    <cfRule type="expression" dxfId="6023" priority="908">
      <formula>AND($H12&lt;&gt;"",$I12&lt;&gt;"")</formula>
    </cfRule>
  </conditionalFormatting>
  <conditionalFormatting sqref="I12">
    <cfRule type="expression" dxfId="6022" priority="907">
      <formula>AND($I12&lt;&gt;"",$J12&lt;&gt;"")</formula>
    </cfRule>
  </conditionalFormatting>
  <conditionalFormatting sqref="A12">
    <cfRule type="containsBlanks" dxfId="6021" priority="906">
      <formula>LEN(TRIM(A12))=0</formula>
    </cfRule>
  </conditionalFormatting>
  <conditionalFormatting sqref="AA12:AB12">
    <cfRule type="expression" dxfId="6020" priority="903">
      <formula>AND($H12&lt;&gt;"",$I12&lt;&gt;"",$J12&lt;&gt;"")</formula>
    </cfRule>
    <cfRule type="expression" dxfId="6019" priority="904">
      <formula>AND($H12&lt;&gt;"",$I12&lt;&gt;"",$J12="")</formula>
    </cfRule>
    <cfRule type="expression" dxfId="6018" priority="905">
      <formula>AND($H12&lt;&gt;"",$I12="",$J12="")</formula>
    </cfRule>
  </conditionalFormatting>
  <conditionalFormatting sqref="AC12:AD12">
    <cfRule type="expression" dxfId="6017" priority="900">
      <formula>AND($H12&lt;&gt;"",$I12&lt;&gt;"",$J12&lt;&gt;"")</formula>
    </cfRule>
    <cfRule type="expression" dxfId="6016" priority="901">
      <formula>AND($H12&lt;&gt;"",$I12&lt;&gt;"",$J12="")</formula>
    </cfRule>
    <cfRule type="expression" dxfId="6015" priority="902">
      <formula>AND($H12&lt;&gt;"",$I12="",$J12="")</formula>
    </cfRule>
  </conditionalFormatting>
  <conditionalFormatting sqref="AE12:AH12">
    <cfRule type="expression" dxfId="6014" priority="897">
      <formula>AND($H12&lt;&gt;"",$I12&lt;&gt;"",$J12&lt;&gt;"")</formula>
    </cfRule>
    <cfRule type="expression" dxfId="6013" priority="898">
      <formula>AND($H12&lt;&gt;"",$I12&lt;&gt;"",$J12="")</formula>
    </cfRule>
    <cfRule type="expression" dxfId="6012" priority="899">
      <formula>AND($H12&lt;&gt;"",$I12="",$J12="")</formula>
    </cfRule>
  </conditionalFormatting>
  <conditionalFormatting sqref="AI12">
    <cfRule type="expression" dxfId="6011" priority="894">
      <formula>AND($H12&lt;&gt;"",$I12&lt;&gt;"",$J12&lt;&gt;"")</formula>
    </cfRule>
    <cfRule type="expression" dxfId="6010" priority="895">
      <formula>AND($H12&lt;&gt;"",$I12&lt;&gt;"",$J12="")</formula>
    </cfRule>
    <cfRule type="expression" dxfId="6009" priority="896">
      <formula>AND($H12&lt;&gt;"",$I12="",$J12="")</formula>
    </cfRule>
  </conditionalFormatting>
  <conditionalFormatting sqref="AJ12:CF12">
    <cfRule type="expression" dxfId="6008" priority="891">
      <formula>AND($H12&lt;&gt;"",$I12&lt;&gt;"",$J12&lt;&gt;"")</formula>
    </cfRule>
    <cfRule type="expression" dxfId="6007" priority="892">
      <formula>AND($H12&lt;&gt;"",$I12&lt;&gt;"",$J12="")</formula>
    </cfRule>
    <cfRule type="expression" dxfId="6006" priority="893">
      <formula>AND($H12&lt;&gt;"",$I12="",$J12="")</formula>
    </cfRule>
  </conditionalFormatting>
  <conditionalFormatting sqref="H25:J26">
    <cfRule type="expression" dxfId="6005" priority="888">
      <formula>AND($H25&lt;&gt;"",$I25&lt;&gt;"",$J25&lt;&gt;"")</formula>
    </cfRule>
    <cfRule type="expression" dxfId="6004" priority="889">
      <formula>AND($H25&lt;&gt;"",$I25&lt;&gt;"",$J25="")</formula>
    </cfRule>
    <cfRule type="expression" dxfId="6003" priority="890">
      <formula>AND($H25&lt;&gt;"",$I25="",$J25="")</formula>
    </cfRule>
  </conditionalFormatting>
  <conditionalFormatting sqref="H25:H26">
    <cfRule type="expression" dxfId="6002" priority="887">
      <formula>AND($H25&lt;&gt;"",$I25&lt;&gt;"")</formula>
    </cfRule>
  </conditionalFormatting>
  <conditionalFormatting sqref="I25:I26">
    <cfRule type="expression" dxfId="6001" priority="886">
      <formula>AND($I25&lt;&gt;"",$J25&lt;&gt;"")</formula>
    </cfRule>
  </conditionalFormatting>
  <conditionalFormatting sqref="A25:A26">
    <cfRule type="containsBlanks" dxfId="6000" priority="885">
      <formula>LEN(TRIM(A25))=0</formula>
    </cfRule>
  </conditionalFormatting>
  <conditionalFormatting sqref="H27:J28">
    <cfRule type="expression" dxfId="5999" priority="882">
      <formula>AND($H27&lt;&gt;"",$I27&lt;&gt;"",$J27&lt;&gt;"")</formula>
    </cfRule>
    <cfRule type="expression" dxfId="5998" priority="883">
      <formula>AND($H27&lt;&gt;"",$I27&lt;&gt;"",$J27="")</formula>
    </cfRule>
    <cfRule type="expression" dxfId="5997" priority="884">
      <formula>AND($H27&lt;&gt;"",$I27="",$J27="")</formula>
    </cfRule>
  </conditionalFormatting>
  <conditionalFormatting sqref="H27:H28">
    <cfRule type="expression" dxfId="5996" priority="881">
      <formula>AND($H27&lt;&gt;"",$I27&lt;&gt;"")</formula>
    </cfRule>
  </conditionalFormatting>
  <conditionalFormatting sqref="I27:I28">
    <cfRule type="expression" dxfId="5995" priority="880">
      <formula>AND($I27&lt;&gt;"",$J27&lt;&gt;"")</formula>
    </cfRule>
  </conditionalFormatting>
  <conditionalFormatting sqref="A27:A28">
    <cfRule type="containsBlanks" dxfId="5994" priority="879">
      <formula>LEN(TRIM(A27))=0</formula>
    </cfRule>
  </conditionalFormatting>
  <conditionalFormatting sqref="H29:J29">
    <cfRule type="expression" dxfId="5993" priority="876">
      <formula>AND($H29&lt;&gt;"",$I29&lt;&gt;"",$J29&lt;&gt;"")</formula>
    </cfRule>
    <cfRule type="expression" dxfId="5992" priority="877">
      <formula>AND($H29&lt;&gt;"",$I29&lt;&gt;"",$J29="")</formula>
    </cfRule>
    <cfRule type="expression" dxfId="5991" priority="878">
      <formula>AND($H29&lt;&gt;"",$I29="",$J29="")</formula>
    </cfRule>
  </conditionalFormatting>
  <conditionalFormatting sqref="X29:Z29 U29">
    <cfRule type="expression" dxfId="5990" priority="873">
      <formula>AND($H29&lt;&gt;"",$I29&lt;&gt;"",$J29&lt;&gt;"")</formula>
    </cfRule>
    <cfRule type="expression" dxfId="5989" priority="874">
      <formula>AND($H29&lt;&gt;"",$I29&lt;&gt;"",$J29="")</formula>
    </cfRule>
    <cfRule type="expression" dxfId="5988" priority="875">
      <formula>AND($H29&lt;&gt;"",$I29="",$J29="")</formula>
    </cfRule>
  </conditionalFormatting>
  <conditionalFormatting sqref="H29">
    <cfRule type="expression" dxfId="5987" priority="872">
      <formula>AND($H29&lt;&gt;"",$I29&lt;&gt;"")</formula>
    </cfRule>
  </conditionalFormatting>
  <conditionalFormatting sqref="I29">
    <cfRule type="expression" dxfId="5986" priority="871">
      <formula>AND($I29&lt;&gt;"",$J29&lt;&gt;"")</formula>
    </cfRule>
  </conditionalFormatting>
  <conditionalFormatting sqref="A29">
    <cfRule type="containsBlanks" dxfId="5985" priority="870">
      <formula>LEN(TRIM(A29))=0</formula>
    </cfRule>
  </conditionalFormatting>
  <conditionalFormatting sqref="AA29:AB29">
    <cfRule type="expression" dxfId="5984" priority="867">
      <formula>AND($H29&lt;&gt;"",$I29&lt;&gt;"",$J29&lt;&gt;"")</formula>
    </cfRule>
    <cfRule type="expression" dxfId="5983" priority="868">
      <formula>AND($H29&lt;&gt;"",$I29&lt;&gt;"",$J29="")</formula>
    </cfRule>
    <cfRule type="expression" dxfId="5982" priority="869">
      <formula>AND($H29&lt;&gt;"",$I29="",$J29="")</formula>
    </cfRule>
  </conditionalFormatting>
  <conditionalFormatting sqref="AC29:AD29">
    <cfRule type="expression" dxfId="5981" priority="864">
      <formula>AND($H29&lt;&gt;"",$I29&lt;&gt;"",$J29&lt;&gt;"")</formula>
    </cfRule>
    <cfRule type="expression" dxfId="5980" priority="865">
      <formula>AND($H29&lt;&gt;"",$I29&lt;&gt;"",$J29="")</formula>
    </cfRule>
    <cfRule type="expression" dxfId="5979" priority="866">
      <formula>AND($H29&lt;&gt;"",$I29="",$J29="")</formula>
    </cfRule>
  </conditionalFormatting>
  <conditionalFormatting sqref="AE29:AH29">
    <cfRule type="expression" dxfId="5978" priority="861">
      <formula>AND($H29&lt;&gt;"",$I29&lt;&gt;"",$J29&lt;&gt;"")</formula>
    </cfRule>
    <cfRule type="expression" dxfId="5977" priority="862">
      <formula>AND($H29&lt;&gt;"",$I29&lt;&gt;"",$J29="")</formula>
    </cfRule>
    <cfRule type="expression" dxfId="5976" priority="863">
      <formula>AND($H29&lt;&gt;"",$I29="",$J29="")</formula>
    </cfRule>
  </conditionalFormatting>
  <conditionalFormatting sqref="AI29">
    <cfRule type="expression" dxfId="5975" priority="858">
      <formula>AND($H29&lt;&gt;"",$I29&lt;&gt;"",$J29&lt;&gt;"")</formula>
    </cfRule>
    <cfRule type="expression" dxfId="5974" priority="859">
      <formula>AND($H29&lt;&gt;"",$I29&lt;&gt;"",$J29="")</formula>
    </cfRule>
    <cfRule type="expression" dxfId="5973" priority="860">
      <formula>AND($H29&lt;&gt;"",$I29="",$J29="")</formula>
    </cfRule>
  </conditionalFormatting>
  <conditionalFormatting sqref="H30:J30">
    <cfRule type="expression" dxfId="5972" priority="855">
      <formula>AND($H30&lt;&gt;"",$I30&lt;&gt;"",$J30&lt;&gt;"")</formula>
    </cfRule>
    <cfRule type="expression" dxfId="5971" priority="856">
      <formula>AND($H30&lt;&gt;"",$I30&lt;&gt;"",$J30="")</formula>
    </cfRule>
    <cfRule type="expression" dxfId="5970" priority="857">
      <formula>AND($H30&lt;&gt;"",$I30="",$J30="")</formula>
    </cfRule>
  </conditionalFormatting>
  <conditionalFormatting sqref="H30">
    <cfRule type="expression" dxfId="5969" priority="854">
      <formula>AND($H30&lt;&gt;"",$I30&lt;&gt;"")</formula>
    </cfRule>
  </conditionalFormatting>
  <conditionalFormatting sqref="I30">
    <cfRule type="expression" dxfId="5968" priority="853">
      <formula>AND($I30&lt;&gt;"",$J30&lt;&gt;"")</formula>
    </cfRule>
  </conditionalFormatting>
  <conditionalFormatting sqref="A30">
    <cfRule type="containsBlanks" dxfId="5967" priority="852">
      <formula>LEN(TRIM(A30))=0</formula>
    </cfRule>
  </conditionalFormatting>
  <conditionalFormatting sqref="H31:J35">
    <cfRule type="expression" dxfId="5966" priority="849">
      <formula>AND($H31&lt;&gt;"",$I31&lt;&gt;"",$J31&lt;&gt;"")</formula>
    </cfRule>
    <cfRule type="expression" dxfId="5965" priority="850">
      <formula>AND($H31&lt;&gt;"",$I31&lt;&gt;"",$J31="")</formula>
    </cfRule>
    <cfRule type="expression" dxfId="5964" priority="851">
      <formula>AND($H31&lt;&gt;"",$I31="",$J31="")</formula>
    </cfRule>
  </conditionalFormatting>
  <conditionalFormatting sqref="H31:H35">
    <cfRule type="expression" dxfId="5963" priority="848">
      <formula>AND($H31&lt;&gt;"",$I31&lt;&gt;"")</formula>
    </cfRule>
  </conditionalFormatting>
  <conditionalFormatting sqref="I31:I35">
    <cfRule type="expression" dxfId="5962" priority="847">
      <formula>AND($I31&lt;&gt;"",$J31&lt;&gt;"")</formula>
    </cfRule>
  </conditionalFormatting>
  <conditionalFormatting sqref="A31:A35">
    <cfRule type="containsBlanks" dxfId="5961" priority="846">
      <formula>LEN(TRIM(A31))=0</formula>
    </cfRule>
  </conditionalFormatting>
  <conditionalFormatting sqref="AJ29:CF29">
    <cfRule type="expression" dxfId="5960" priority="843">
      <formula>AND($H29&lt;&gt;"",$I29&lt;&gt;"",$J29&lt;&gt;"")</formula>
    </cfRule>
    <cfRule type="expression" dxfId="5959" priority="844">
      <formula>AND($H29&lt;&gt;"",$I29&lt;&gt;"",$J29="")</formula>
    </cfRule>
    <cfRule type="expression" dxfId="5958" priority="845">
      <formula>AND($H29&lt;&gt;"",$I29="",$J29="")</formula>
    </cfRule>
  </conditionalFormatting>
  <conditionalFormatting sqref="H24:J24">
    <cfRule type="expression" dxfId="5957" priority="840">
      <formula>AND($H24&lt;&gt;"",$I24&lt;&gt;"",$J24&lt;&gt;"")</formula>
    </cfRule>
    <cfRule type="expression" dxfId="5956" priority="841">
      <formula>AND($H24&lt;&gt;"",$I24&lt;&gt;"",$J24="")</formula>
    </cfRule>
    <cfRule type="expression" dxfId="5955" priority="842">
      <formula>AND($H24&lt;&gt;"",$I24="",$J24="")</formula>
    </cfRule>
  </conditionalFormatting>
  <conditionalFormatting sqref="X24:Z24 U24">
    <cfRule type="expression" dxfId="5954" priority="837">
      <formula>AND($H24&lt;&gt;"",$I24&lt;&gt;"",$J24&lt;&gt;"")</formula>
    </cfRule>
    <cfRule type="expression" dxfId="5953" priority="838">
      <formula>AND($H24&lt;&gt;"",$I24&lt;&gt;"",$J24="")</formula>
    </cfRule>
    <cfRule type="expression" dxfId="5952" priority="839">
      <formula>AND($H24&lt;&gt;"",$I24="",$J24="")</formula>
    </cfRule>
  </conditionalFormatting>
  <conditionalFormatting sqref="H24">
    <cfRule type="expression" dxfId="5951" priority="836">
      <formula>AND($H24&lt;&gt;"",$I24&lt;&gt;"")</formula>
    </cfRule>
  </conditionalFormatting>
  <conditionalFormatting sqref="I24">
    <cfRule type="expression" dxfId="5950" priority="835">
      <formula>AND($I24&lt;&gt;"",$J24&lt;&gt;"")</formula>
    </cfRule>
  </conditionalFormatting>
  <conditionalFormatting sqref="A24">
    <cfRule type="containsBlanks" dxfId="5949" priority="834">
      <formula>LEN(TRIM(A24))=0</formula>
    </cfRule>
  </conditionalFormatting>
  <conditionalFormatting sqref="AA24:AB24">
    <cfRule type="expression" dxfId="5948" priority="831">
      <formula>AND($H24&lt;&gt;"",$I24&lt;&gt;"",$J24&lt;&gt;"")</formula>
    </cfRule>
    <cfRule type="expression" dxfId="5947" priority="832">
      <formula>AND($H24&lt;&gt;"",$I24&lt;&gt;"",$J24="")</formula>
    </cfRule>
    <cfRule type="expression" dxfId="5946" priority="833">
      <formula>AND($H24&lt;&gt;"",$I24="",$J24="")</formula>
    </cfRule>
  </conditionalFormatting>
  <conditionalFormatting sqref="AC24:AD24">
    <cfRule type="expression" dxfId="5945" priority="828">
      <formula>AND($H24&lt;&gt;"",$I24&lt;&gt;"",$J24&lt;&gt;"")</formula>
    </cfRule>
    <cfRule type="expression" dxfId="5944" priority="829">
      <formula>AND($H24&lt;&gt;"",$I24&lt;&gt;"",$J24="")</formula>
    </cfRule>
    <cfRule type="expression" dxfId="5943" priority="830">
      <formula>AND($H24&lt;&gt;"",$I24="",$J24="")</formula>
    </cfRule>
  </conditionalFormatting>
  <conditionalFormatting sqref="AE24:AH24">
    <cfRule type="expression" dxfId="5942" priority="825">
      <formula>AND($H24&lt;&gt;"",$I24&lt;&gt;"",$J24&lt;&gt;"")</formula>
    </cfRule>
    <cfRule type="expression" dxfId="5941" priority="826">
      <formula>AND($H24&lt;&gt;"",$I24&lt;&gt;"",$J24="")</formula>
    </cfRule>
    <cfRule type="expression" dxfId="5940" priority="827">
      <formula>AND($H24&lt;&gt;"",$I24="",$J24="")</formula>
    </cfRule>
  </conditionalFormatting>
  <conditionalFormatting sqref="AI24">
    <cfRule type="expression" dxfId="5939" priority="822">
      <formula>AND($H24&lt;&gt;"",$I24&lt;&gt;"",$J24&lt;&gt;"")</formula>
    </cfRule>
    <cfRule type="expression" dxfId="5938" priority="823">
      <formula>AND($H24&lt;&gt;"",$I24&lt;&gt;"",$J24="")</formula>
    </cfRule>
    <cfRule type="expression" dxfId="5937" priority="824">
      <formula>AND($H24&lt;&gt;"",$I24="",$J24="")</formula>
    </cfRule>
  </conditionalFormatting>
  <conditionalFormatting sqref="AJ24:CF24">
    <cfRule type="expression" dxfId="5936" priority="819">
      <formula>AND($H24&lt;&gt;"",$I24&lt;&gt;"",$J24&lt;&gt;"")</formula>
    </cfRule>
    <cfRule type="expression" dxfId="5935" priority="820">
      <formula>AND($H24&lt;&gt;"",$I24&lt;&gt;"",$J24="")</formula>
    </cfRule>
    <cfRule type="expression" dxfId="5934" priority="821">
      <formula>AND($H24&lt;&gt;"",$I24="",$J24="")</formula>
    </cfRule>
  </conditionalFormatting>
  <conditionalFormatting sqref="H38:J38">
    <cfRule type="expression" dxfId="5933" priority="816">
      <formula>AND($H38&lt;&gt;"",$I38&lt;&gt;"",$J38&lt;&gt;"")</formula>
    </cfRule>
    <cfRule type="expression" dxfId="5932" priority="817">
      <formula>AND($H38&lt;&gt;"",$I38&lt;&gt;"",$J38="")</formula>
    </cfRule>
    <cfRule type="expression" dxfId="5931" priority="818">
      <formula>AND($H38&lt;&gt;"",$I38="",$J38="")</formula>
    </cfRule>
  </conditionalFormatting>
  <conditionalFormatting sqref="X38:Z38 U38">
    <cfRule type="expression" dxfId="5930" priority="813">
      <formula>AND($H38&lt;&gt;"",$I38&lt;&gt;"",$J38&lt;&gt;"")</formula>
    </cfRule>
    <cfRule type="expression" dxfId="5929" priority="814">
      <formula>AND($H38&lt;&gt;"",$I38&lt;&gt;"",$J38="")</formula>
    </cfRule>
    <cfRule type="expression" dxfId="5928" priority="815">
      <formula>AND($H38&lt;&gt;"",$I38="",$J38="")</formula>
    </cfRule>
  </conditionalFormatting>
  <conditionalFormatting sqref="H38">
    <cfRule type="expression" dxfId="5927" priority="812">
      <formula>AND($H38&lt;&gt;"",$I38&lt;&gt;"")</formula>
    </cfRule>
  </conditionalFormatting>
  <conditionalFormatting sqref="I38">
    <cfRule type="expression" dxfId="5926" priority="811">
      <formula>AND($I38&lt;&gt;"",$J38&lt;&gt;"")</formula>
    </cfRule>
  </conditionalFormatting>
  <conditionalFormatting sqref="A38">
    <cfRule type="containsBlanks" dxfId="5925" priority="810">
      <formula>LEN(TRIM(A38))=0</formula>
    </cfRule>
  </conditionalFormatting>
  <conditionalFormatting sqref="AA38:AB38">
    <cfRule type="expression" dxfId="5924" priority="807">
      <formula>AND($H38&lt;&gt;"",$I38&lt;&gt;"",$J38&lt;&gt;"")</formula>
    </cfRule>
    <cfRule type="expression" dxfId="5923" priority="808">
      <formula>AND($H38&lt;&gt;"",$I38&lt;&gt;"",$J38="")</formula>
    </cfRule>
    <cfRule type="expression" dxfId="5922" priority="809">
      <formula>AND($H38&lt;&gt;"",$I38="",$J38="")</formula>
    </cfRule>
  </conditionalFormatting>
  <conditionalFormatting sqref="AC38:AD38">
    <cfRule type="expression" dxfId="5921" priority="804">
      <formula>AND($H38&lt;&gt;"",$I38&lt;&gt;"",$J38&lt;&gt;"")</formula>
    </cfRule>
    <cfRule type="expression" dxfId="5920" priority="805">
      <formula>AND($H38&lt;&gt;"",$I38&lt;&gt;"",$J38="")</formula>
    </cfRule>
    <cfRule type="expression" dxfId="5919" priority="806">
      <formula>AND($H38&lt;&gt;"",$I38="",$J38="")</formula>
    </cfRule>
  </conditionalFormatting>
  <conditionalFormatting sqref="AE38:AH38">
    <cfRule type="expression" dxfId="5918" priority="801">
      <formula>AND($H38&lt;&gt;"",$I38&lt;&gt;"",$J38&lt;&gt;"")</formula>
    </cfRule>
    <cfRule type="expression" dxfId="5917" priority="802">
      <formula>AND($H38&lt;&gt;"",$I38&lt;&gt;"",$J38="")</formula>
    </cfRule>
    <cfRule type="expression" dxfId="5916" priority="803">
      <formula>AND($H38&lt;&gt;"",$I38="",$J38="")</formula>
    </cfRule>
  </conditionalFormatting>
  <conditionalFormatting sqref="AI38">
    <cfRule type="expression" dxfId="5915" priority="798">
      <formula>AND($H38&lt;&gt;"",$I38&lt;&gt;"",$J38&lt;&gt;"")</formula>
    </cfRule>
    <cfRule type="expression" dxfId="5914" priority="799">
      <formula>AND($H38&lt;&gt;"",$I38&lt;&gt;"",$J38="")</formula>
    </cfRule>
    <cfRule type="expression" dxfId="5913" priority="800">
      <formula>AND($H38&lt;&gt;"",$I38="",$J38="")</formula>
    </cfRule>
  </conditionalFormatting>
  <conditionalFormatting sqref="AJ38:CF38">
    <cfRule type="expression" dxfId="5912" priority="795">
      <formula>AND($H38&lt;&gt;"",$I38&lt;&gt;"",$J38&lt;&gt;"")</formula>
    </cfRule>
    <cfRule type="expression" dxfId="5911" priority="796">
      <formula>AND($H38&lt;&gt;"",$I38&lt;&gt;"",$J38="")</formula>
    </cfRule>
    <cfRule type="expression" dxfId="5910" priority="797">
      <formula>AND($H38&lt;&gt;"",$I38="",$J38="")</formula>
    </cfRule>
  </conditionalFormatting>
  <conditionalFormatting sqref="H56:J57">
    <cfRule type="expression" dxfId="5909" priority="792">
      <formula>AND($H56&lt;&gt;"",$I56&lt;&gt;"",$J56&lt;&gt;"")</formula>
    </cfRule>
    <cfRule type="expression" dxfId="5908" priority="793">
      <formula>AND($H56&lt;&gt;"",$I56&lt;&gt;"",$J56="")</formula>
    </cfRule>
    <cfRule type="expression" dxfId="5907" priority="794">
      <formula>AND($H56&lt;&gt;"",$I56="",$J56="")</formula>
    </cfRule>
  </conditionalFormatting>
  <conditionalFormatting sqref="X57:Z57 X56:AG56 U56:U57">
    <cfRule type="expression" dxfId="5906" priority="789">
      <formula>AND($H56&lt;&gt;"",$I56&lt;&gt;"",$J56&lt;&gt;"")</formula>
    </cfRule>
    <cfRule type="expression" dxfId="5905" priority="790">
      <formula>AND($H56&lt;&gt;"",$I56&lt;&gt;"",$J56="")</formula>
    </cfRule>
    <cfRule type="expression" dxfId="5904" priority="791">
      <formula>AND($H56&lt;&gt;"",$I56="",$J56="")</formula>
    </cfRule>
  </conditionalFormatting>
  <conditionalFormatting sqref="H56:H57">
    <cfRule type="expression" dxfId="5903" priority="788">
      <formula>AND($H56&lt;&gt;"",$I56&lt;&gt;"")</formula>
    </cfRule>
  </conditionalFormatting>
  <conditionalFormatting sqref="I56:I57">
    <cfRule type="expression" dxfId="5902" priority="787">
      <formula>AND($I56&lt;&gt;"",$J56&lt;&gt;"")</formula>
    </cfRule>
  </conditionalFormatting>
  <conditionalFormatting sqref="A56:A57">
    <cfRule type="containsBlanks" dxfId="5901" priority="786">
      <formula>LEN(TRIM(A56))=0</formula>
    </cfRule>
  </conditionalFormatting>
  <conditionalFormatting sqref="AA57:AB57">
    <cfRule type="expression" dxfId="5900" priority="783">
      <formula>AND($H57&lt;&gt;"",$I57&lt;&gt;"",$J57&lt;&gt;"")</formula>
    </cfRule>
    <cfRule type="expression" dxfId="5899" priority="784">
      <formula>AND($H57&lt;&gt;"",$I57&lt;&gt;"",$J57="")</formula>
    </cfRule>
    <cfRule type="expression" dxfId="5898" priority="785">
      <formula>AND($H57&lt;&gt;"",$I57="",$J57="")</formula>
    </cfRule>
  </conditionalFormatting>
  <conditionalFormatting sqref="AC57:AD57">
    <cfRule type="expression" dxfId="5897" priority="780">
      <formula>AND($H57&lt;&gt;"",$I57&lt;&gt;"",$J57&lt;&gt;"")</formula>
    </cfRule>
    <cfRule type="expression" dxfId="5896" priority="781">
      <formula>AND($H57&lt;&gt;"",$I57&lt;&gt;"",$J57="")</formula>
    </cfRule>
    <cfRule type="expression" dxfId="5895" priority="782">
      <formula>AND($H57&lt;&gt;"",$I57="",$J57="")</formula>
    </cfRule>
  </conditionalFormatting>
  <conditionalFormatting sqref="AE57:AH57 AH56">
    <cfRule type="expression" dxfId="5894" priority="777">
      <formula>AND($H56&lt;&gt;"",$I56&lt;&gt;"",$J56&lt;&gt;"")</formula>
    </cfRule>
    <cfRule type="expression" dxfId="5893" priority="778">
      <formula>AND($H56&lt;&gt;"",$I56&lt;&gt;"",$J56="")</formula>
    </cfRule>
    <cfRule type="expression" dxfId="5892" priority="779">
      <formula>AND($H56&lt;&gt;"",$I56="",$J56="")</formula>
    </cfRule>
  </conditionalFormatting>
  <conditionalFormatting sqref="AI56:AI57">
    <cfRule type="expression" dxfId="5891" priority="774">
      <formula>AND($H56&lt;&gt;"",$I56&lt;&gt;"",$J56&lt;&gt;"")</formula>
    </cfRule>
    <cfRule type="expression" dxfId="5890" priority="775">
      <formula>AND($H56&lt;&gt;"",$I56&lt;&gt;"",$J56="")</formula>
    </cfRule>
    <cfRule type="expression" dxfId="5889" priority="776">
      <formula>AND($H56&lt;&gt;"",$I56="",$J56="")</formula>
    </cfRule>
  </conditionalFormatting>
  <conditionalFormatting sqref="H58:J61">
    <cfRule type="expression" dxfId="5888" priority="771">
      <formula>AND($H58&lt;&gt;"",$I58&lt;&gt;"",$J58&lt;&gt;"")</formula>
    </cfRule>
    <cfRule type="expression" dxfId="5887" priority="772">
      <formula>AND($H58&lt;&gt;"",$I58&lt;&gt;"",$J58="")</formula>
    </cfRule>
    <cfRule type="expression" dxfId="5886" priority="773">
      <formula>AND($H58&lt;&gt;"",$I58="",$J58="")</formula>
    </cfRule>
  </conditionalFormatting>
  <conditionalFormatting sqref="X58:Z61 U58:U61">
    <cfRule type="expression" dxfId="5885" priority="768">
      <formula>AND($H58&lt;&gt;"",$I58&lt;&gt;"",$J58&lt;&gt;"")</formula>
    </cfRule>
    <cfRule type="expression" dxfId="5884" priority="769">
      <formula>AND($H58&lt;&gt;"",$I58&lt;&gt;"",$J58="")</formula>
    </cfRule>
    <cfRule type="expression" dxfId="5883" priority="770">
      <formula>AND($H58&lt;&gt;"",$I58="",$J58="")</formula>
    </cfRule>
  </conditionalFormatting>
  <conditionalFormatting sqref="H58:H61">
    <cfRule type="expression" dxfId="5882" priority="767">
      <formula>AND($H58&lt;&gt;"",$I58&lt;&gt;"")</formula>
    </cfRule>
  </conditionalFormatting>
  <conditionalFormatting sqref="I58:I61">
    <cfRule type="expression" dxfId="5881" priority="766">
      <formula>AND($I58&lt;&gt;"",$J58&lt;&gt;"")</formula>
    </cfRule>
  </conditionalFormatting>
  <conditionalFormatting sqref="A58:A61">
    <cfRule type="containsBlanks" dxfId="5880" priority="765">
      <formula>LEN(TRIM(A58))=0</formula>
    </cfRule>
  </conditionalFormatting>
  <conditionalFormatting sqref="AA58:AB61">
    <cfRule type="expression" dxfId="5879" priority="762">
      <formula>AND($H58&lt;&gt;"",$I58&lt;&gt;"",$J58&lt;&gt;"")</formula>
    </cfRule>
    <cfRule type="expression" dxfId="5878" priority="763">
      <formula>AND($H58&lt;&gt;"",$I58&lt;&gt;"",$J58="")</formula>
    </cfRule>
    <cfRule type="expression" dxfId="5877" priority="764">
      <formula>AND($H58&lt;&gt;"",$I58="",$J58="")</formula>
    </cfRule>
  </conditionalFormatting>
  <conditionalFormatting sqref="AC58:AD61">
    <cfRule type="expression" dxfId="5876" priority="759">
      <formula>AND($H58&lt;&gt;"",$I58&lt;&gt;"",$J58&lt;&gt;"")</formula>
    </cfRule>
    <cfRule type="expression" dxfId="5875" priority="760">
      <formula>AND($H58&lt;&gt;"",$I58&lt;&gt;"",$J58="")</formula>
    </cfRule>
    <cfRule type="expression" dxfId="5874" priority="761">
      <formula>AND($H58&lt;&gt;"",$I58="",$J58="")</formula>
    </cfRule>
  </conditionalFormatting>
  <conditionalFormatting sqref="AE58:AH61">
    <cfRule type="expression" dxfId="5873" priority="756">
      <formula>AND($H58&lt;&gt;"",$I58&lt;&gt;"",$J58&lt;&gt;"")</formula>
    </cfRule>
    <cfRule type="expression" dxfId="5872" priority="757">
      <formula>AND($H58&lt;&gt;"",$I58&lt;&gt;"",$J58="")</formula>
    </cfRule>
    <cfRule type="expression" dxfId="5871" priority="758">
      <formula>AND($H58&lt;&gt;"",$I58="",$J58="")</formula>
    </cfRule>
  </conditionalFormatting>
  <conditionalFormatting sqref="AI58:AI61">
    <cfRule type="expression" dxfId="5870" priority="753">
      <formula>AND($H58&lt;&gt;"",$I58&lt;&gt;"",$J58&lt;&gt;"")</formula>
    </cfRule>
    <cfRule type="expression" dxfId="5869" priority="754">
      <formula>AND($H58&lt;&gt;"",$I58&lt;&gt;"",$J58="")</formula>
    </cfRule>
    <cfRule type="expression" dxfId="5868" priority="755">
      <formula>AND($H58&lt;&gt;"",$I58="",$J58="")</formula>
    </cfRule>
  </conditionalFormatting>
  <conditionalFormatting sqref="H64:J64">
    <cfRule type="expression" dxfId="5867" priority="743">
      <formula>AND($H64&lt;&gt;"",$I64&lt;&gt;"",$J64&lt;&gt;"")</formula>
    </cfRule>
    <cfRule type="expression" dxfId="5866" priority="744">
      <formula>AND($H64&lt;&gt;"",$I64&lt;&gt;"",$J64="")</formula>
    </cfRule>
    <cfRule type="expression" dxfId="5865" priority="745">
      <formula>AND($H64&lt;&gt;"",$I64="",$J64="")</formula>
    </cfRule>
  </conditionalFormatting>
  <conditionalFormatting sqref="H64">
    <cfRule type="expression" dxfId="5864" priority="742">
      <formula>AND($H64&lt;&gt;"",$I64&lt;&gt;"")</formula>
    </cfRule>
  </conditionalFormatting>
  <conditionalFormatting sqref="I64">
    <cfRule type="expression" dxfId="5863" priority="741">
      <formula>AND($I64&lt;&gt;"",$J64&lt;&gt;"")</formula>
    </cfRule>
  </conditionalFormatting>
  <conditionalFormatting sqref="A64">
    <cfRule type="containsBlanks" dxfId="5862" priority="740">
      <formula>LEN(TRIM(A64))=0</formula>
    </cfRule>
  </conditionalFormatting>
  <conditionalFormatting sqref="H65:J65">
    <cfRule type="expression" dxfId="5861" priority="737">
      <formula>AND($H65&lt;&gt;"",$I65&lt;&gt;"",$J65&lt;&gt;"")</formula>
    </cfRule>
    <cfRule type="expression" dxfId="5860" priority="738">
      <formula>AND($H65&lt;&gt;"",$I65&lt;&gt;"",$J65="")</formula>
    </cfRule>
    <cfRule type="expression" dxfId="5859" priority="739">
      <formula>AND($H65&lt;&gt;"",$I65="",$J65="")</formula>
    </cfRule>
  </conditionalFormatting>
  <conditionalFormatting sqref="H67:J67">
    <cfRule type="expression" dxfId="5858" priority="725">
      <formula>AND($H67&lt;&gt;"",$I67&lt;&gt;"",$J67&lt;&gt;"")</formula>
    </cfRule>
    <cfRule type="expression" dxfId="5857" priority="726">
      <formula>AND($H67&lt;&gt;"",$I67&lt;&gt;"",$J67="")</formula>
    </cfRule>
    <cfRule type="expression" dxfId="5856" priority="727">
      <formula>AND($H67&lt;&gt;"",$I67="",$J67="")</formula>
    </cfRule>
  </conditionalFormatting>
  <conditionalFormatting sqref="H63:J63 H71:J71">
    <cfRule type="expression" dxfId="5855" priority="750">
      <formula>AND($H63&lt;&gt;"",$I63&lt;&gt;"",$J63&lt;&gt;"")</formula>
    </cfRule>
    <cfRule type="expression" dxfId="5854" priority="751">
      <formula>AND($H63&lt;&gt;"",$I63&lt;&gt;"",$J63="")</formula>
    </cfRule>
    <cfRule type="expression" dxfId="5853" priority="752">
      <formula>AND($H63&lt;&gt;"",$I63="",$J63="")</formula>
    </cfRule>
  </conditionalFormatting>
  <conditionalFormatting sqref="H63 H71">
    <cfRule type="expression" dxfId="5852" priority="749">
      <formula>AND($H63&lt;&gt;"",$I63&lt;&gt;"")</formula>
    </cfRule>
  </conditionalFormatting>
  <conditionalFormatting sqref="I63 I71">
    <cfRule type="expression" dxfId="5851" priority="748">
      <formula>AND($I63&lt;&gt;"",$J63&lt;&gt;"")</formula>
    </cfRule>
  </conditionalFormatting>
  <conditionalFormatting sqref="A63">
    <cfRule type="containsBlanks" dxfId="5850" priority="747">
      <formula>LEN(TRIM(A63))=0</formula>
    </cfRule>
  </conditionalFormatting>
  <conditionalFormatting sqref="A71">
    <cfRule type="containsBlanks" dxfId="5849" priority="746">
      <formula>LEN(TRIM(A71))=0</formula>
    </cfRule>
  </conditionalFormatting>
  <conditionalFormatting sqref="H66:J66">
    <cfRule type="expression" dxfId="5848" priority="731">
      <formula>AND($H66&lt;&gt;"",$I66&lt;&gt;"",$J66&lt;&gt;"")</formula>
    </cfRule>
    <cfRule type="expression" dxfId="5847" priority="732">
      <formula>AND($H66&lt;&gt;"",$I66&lt;&gt;"",$J66="")</formula>
    </cfRule>
    <cfRule type="expression" dxfId="5846" priority="733">
      <formula>AND($H66&lt;&gt;"",$I66="",$J66="")</formula>
    </cfRule>
  </conditionalFormatting>
  <conditionalFormatting sqref="H67">
    <cfRule type="expression" dxfId="5845" priority="724">
      <formula>AND($H67&lt;&gt;"",$I67&lt;&gt;"")</formula>
    </cfRule>
  </conditionalFormatting>
  <conditionalFormatting sqref="I67">
    <cfRule type="expression" dxfId="5844" priority="723">
      <formula>AND($I67&lt;&gt;"",$J67&lt;&gt;"")</formula>
    </cfRule>
  </conditionalFormatting>
  <conditionalFormatting sqref="A67">
    <cfRule type="containsBlanks" dxfId="5843" priority="722">
      <formula>LEN(TRIM(A67))=0</formula>
    </cfRule>
  </conditionalFormatting>
  <conditionalFormatting sqref="H69:J69">
    <cfRule type="expression" dxfId="5842" priority="713">
      <formula>AND($H69&lt;&gt;"",$I69&lt;&gt;"",$J69&lt;&gt;"")</formula>
    </cfRule>
    <cfRule type="expression" dxfId="5841" priority="714">
      <formula>AND($H69&lt;&gt;"",$I69&lt;&gt;"",$J69="")</formula>
    </cfRule>
    <cfRule type="expression" dxfId="5840" priority="715">
      <formula>AND($H69&lt;&gt;"",$I69="",$J69="")</formula>
    </cfRule>
  </conditionalFormatting>
  <conditionalFormatting sqref="H68:J68">
    <cfRule type="expression" dxfId="5839" priority="719">
      <formula>AND($H68&lt;&gt;"",$I68&lt;&gt;"",$J68&lt;&gt;"")</formula>
    </cfRule>
    <cfRule type="expression" dxfId="5838" priority="720">
      <formula>AND($H68&lt;&gt;"",$I68&lt;&gt;"",$J68="")</formula>
    </cfRule>
    <cfRule type="expression" dxfId="5837" priority="721">
      <formula>AND($H68&lt;&gt;"",$I68="",$J68="")</formula>
    </cfRule>
  </conditionalFormatting>
  <conditionalFormatting sqref="H65">
    <cfRule type="expression" dxfId="5836" priority="736">
      <formula>AND($H65&lt;&gt;"",$I65&lt;&gt;"")</formula>
    </cfRule>
  </conditionalFormatting>
  <conditionalFormatting sqref="I65">
    <cfRule type="expression" dxfId="5835" priority="735">
      <formula>AND($I65&lt;&gt;"",$J65&lt;&gt;"")</formula>
    </cfRule>
  </conditionalFormatting>
  <conditionalFormatting sqref="A65">
    <cfRule type="containsBlanks" dxfId="5834" priority="734">
      <formula>LEN(TRIM(A65))=0</formula>
    </cfRule>
  </conditionalFormatting>
  <conditionalFormatting sqref="H66">
    <cfRule type="expression" dxfId="5833" priority="730">
      <formula>AND($H66&lt;&gt;"",$I66&lt;&gt;"")</formula>
    </cfRule>
  </conditionalFormatting>
  <conditionalFormatting sqref="I66">
    <cfRule type="expression" dxfId="5832" priority="729">
      <formula>AND($I66&lt;&gt;"",$J66&lt;&gt;"")</formula>
    </cfRule>
  </conditionalFormatting>
  <conditionalFormatting sqref="A66">
    <cfRule type="containsBlanks" dxfId="5831" priority="728">
      <formula>LEN(TRIM(A66))=0</formula>
    </cfRule>
  </conditionalFormatting>
  <conditionalFormatting sqref="H68">
    <cfRule type="expression" dxfId="5830" priority="718">
      <formula>AND($H68&lt;&gt;"",$I68&lt;&gt;"")</formula>
    </cfRule>
  </conditionalFormatting>
  <conditionalFormatting sqref="I68">
    <cfRule type="expression" dxfId="5829" priority="717">
      <formula>AND($I68&lt;&gt;"",$J68&lt;&gt;"")</formula>
    </cfRule>
  </conditionalFormatting>
  <conditionalFormatting sqref="A68">
    <cfRule type="containsBlanks" dxfId="5828" priority="716">
      <formula>LEN(TRIM(A68))=0</formula>
    </cfRule>
  </conditionalFormatting>
  <conditionalFormatting sqref="H69">
    <cfRule type="expression" dxfId="5827" priority="712">
      <formula>AND($H69&lt;&gt;"",$I69&lt;&gt;"")</formula>
    </cfRule>
  </conditionalFormatting>
  <conditionalFormatting sqref="I69">
    <cfRule type="expression" dxfId="5826" priority="711">
      <formula>AND($I69&lt;&gt;"",$J69&lt;&gt;"")</formula>
    </cfRule>
  </conditionalFormatting>
  <conditionalFormatting sqref="A69">
    <cfRule type="containsBlanks" dxfId="5825" priority="710">
      <formula>LEN(TRIM(A69))=0</formula>
    </cfRule>
  </conditionalFormatting>
  <conditionalFormatting sqref="AJ56:CF57">
    <cfRule type="expression" dxfId="5824" priority="707">
      <formula>AND($H56&lt;&gt;"",$I56&lt;&gt;"",$J56&lt;&gt;"")</formula>
    </cfRule>
    <cfRule type="expression" dxfId="5823" priority="708">
      <formula>AND($H56&lt;&gt;"",$I56&lt;&gt;"",$J56="")</formula>
    </cfRule>
    <cfRule type="expression" dxfId="5822" priority="709">
      <formula>AND($H56&lt;&gt;"",$I56="",$J56="")</formula>
    </cfRule>
  </conditionalFormatting>
  <conditionalFormatting sqref="AJ58:CF61">
    <cfRule type="expression" dxfId="5821" priority="704">
      <formula>AND($H58&lt;&gt;"",$I58&lt;&gt;"",$J58&lt;&gt;"")</formula>
    </cfRule>
    <cfRule type="expression" dxfId="5820" priority="705">
      <formula>AND($H58&lt;&gt;"",$I58&lt;&gt;"",$J58="")</formula>
    </cfRule>
    <cfRule type="expression" dxfId="5819" priority="706">
      <formula>AND($H58&lt;&gt;"",$I58="",$J58="")</formula>
    </cfRule>
  </conditionalFormatting>
  <conditionalFormatting sqref="H55:J55">
    <cfRule type="expression" dxfId="5818" priority="701">
      <formula>AND($H55&lt;&gt;"",$I55&lt;&gt;"",$J55&lt;&gt;"")</formula>
    </cfRule>
    <cfRule type="expression" dxfId="5817" priority="702">
      <formula>AND($H55&lt;&gt;"",$I55&lt;&gt;"",$J55="")</formula>
    </cfRule>
    <cfRule type="expression" dxfId="5816" priority="703">
      <formula>AND($H55&lt;&gt;"",$I55="",$J55="")</formula>
    </cfRule>
  </conditionalFormatting>
  <conditionalFormatting sqref="X55:Z55 U55">
    <cfRule type="expression" dxfId="5815" priority="698">
      <formula>AND($H55&lt;&gt;"",$I55&lt;&gt;"",$J55&lt;&gt;"")</formula>
    </cfRule>
    <cfRule type="expression" dxfId="5814" priority="699">
      <formula>AND($H55&lt;&gt;"",$I55&lt;&gt;"",$J55="")</formula>
    </cfRule>
    <cfRule type="expression" dxfId="5813" priority="700">
      <formula>AND($H55&lt;&gt;"",$I55="",$J55="")</formula>
    </cfRule>
  </conditionalFormatting>
  <conditionalFormatting sqref="H55">
    <cfRule type="expression" dxfId="5812" priority="697">
      <formula>AND($H55&lt;&gt;"",$I55&lt;&gt;"")</formula>
    </cfRule>
  </conditionalFormatting>
  <conditionalFormatting sqref="I55">
    <cfRule type="expression" dxfId="5811" priority="696">
      <formula>AND($I55&lt;&gt;"",$J55&lt;&gt;"")</formula>
    </cfRule>
  </conditionalFormatting>
  <conditionalFormatting sqref="A55">
    <cfRule type="containsBlanks" dxfId="5810" priority="695">
      <formula>LEN(TRIM(A55))=0</formula>
    </cfRule>
  </conditionalFormatting>
  <conditionalFormatting sqref="AA55:AB55">
    <cfRule type="expression" dxfId="5809" priority="692">
      <formula>AND($H55&lt;&gt;"",$I55&lt;&gt;"",$J55&lt;&gt;"")</formula>
    </cfRule>
    <cfRule type="expression" dxfId="5808" priority="693">
      <formula>AND($H55&lt;&gt;"",$I55&lt;&gt;"",$J55="")</formula>
    </cfRule>
    <cfRule type="expression" dxfId="5807" priority="694">
      <formula>AND($H55&lt;&gt;"",$I55="",$J55="")</formula>
    </cfRule>
  </conditionalFormatting>
  <conditionalFormatting sqref="AC55:AD55">
    <cfRule type="expression" dxfId="5806" priority="689">
      <formula>AND($H55&lt;&gt;"",$I55&lt;&gt;"",$J55&lt;&gt;"")</formula>
    </cfRule>
    <cfRule type="expression" dxfId="5805" priority="690">
      <formula>AND($H55&lt;&gt;"",$I55&lt;&gt;"",$J55="")</formula>
    </cfRule>
    <cfRule type="expression" dxfId="5804" priority="691">
      <formula>AND($H55&lt;&gt;"",$I55="",$J55="")</formula>
    </cfRule>
  </conditionalFormatting>
  <conditionalFormatting sqref="AE55:AH55">
    <cfRule type="expression" dxfId="5803" priority="686">
      <formula>AND($H55&lt;&gt;"",$I55&lt;&gt;"",$J55&lt;&gt;"")</formula>
    </cfRule>
    <cfRule type="expression" dxfId="5802" priority="687">
      <formula>AND($H55&lt;&gt;"",$I55&lt;&gt;"",$J55="")</formula>
    </cfRule>
    <cfRule type="expression" dxfId="5801" priority="688">
      <formula>AND($H55&lt;&gt;"",$I55="",$J55="")</formula>
    </cfRule>
  </conditionalFormatting>
  <conditionalFormatting sqref="AI55">
    <cfRule type="expression" dxfId="5800" priority="683">
      <formula>AND($H55&lt;&gt;"",$I55&lt;&gt;"",$J55&lt;&gt;"")</formula>
    </cfRule>
    <cfRule type="expression" dxfId="5799" priority="684">
      <formula>AND($H55&lt;&gt;"",$I55&lt;&gt;"",$J55="")</formula>
    </cfRule>
    <cfRule type="expression" dxfId="5798" priority="685">
      <formula>AND($H55&lt;&gt;"",$I55="",$J55="")</formula>
    </cfRule>
  </conditionalFormatting>
  <conditionalFormatting sqref="AJ55:CF55">
    <cfRule type="expression" dxfId="5797" priority="680">
      <formula>AND($H55&lt;&gt;"",$I55&lt;&gt;"",$J55&lt;&gt;"")</formula>
    </cfRule>
    <cfRule type="expression" dxfId="5796" priority="681">
      <formula>AND($H55&lt;&gt;"",$I55&lt;&gt;"",$J55="")</formula>
    </cfRule>
    <cfRule type="expression" dxfId="5795" priority="682">
      <formula>AND($H55&lt;&gt;"",$I55="",$J55="")</formula>
    </cfRule>
  </conditionalFormatting>
  <conditionalFormatting sqref="H74:J74">
    <cfRule type="expression" dxfId="5794" priority="677">
      <formula>AND($H74&lt;&gt;"",$I74&lt;&gt;"",$J74&lt;&gt;"")</formula>
    </cfRule>
    <cfRule type="expression" dxfId="5793" priority="678">
      <formula>AND($H74&lt;&gt;"",$I74&lt;&gt;"",$J74="")</formula>
    </cfRule>
    <cfRule type="expression" dxfId="5792" priority="679">
      <formula>AND($H74&lt;&gt;"",$I74="",$J74="")</formula>
    </cfRule>
  </conditionalFormatting>
  <conditionalFormatting sqref="X74:Z74 U74">
    <cfRule type="expression" dxfId="5791" priority="674">
      <formula>AND($H74&lt;&gt;"",$I74&lt;&gt;"",$J74&lt;&gt;"")</formula>
    </cfRule>
    <cfRule type="expression" dxfId="5790" priority="675">
      <formula>AND($H74&lt;&gt;"",$I74&lt;&gt;"",$J74="")</formula>
    </cfRule>
    <cfRule type="expression" dxfId="5789" priority="676">
      <formula>AND($H74&lt;&gt;"",$I74="",$J74="")</formula>
    </cfRule>
  </conditionalFormatting>
  <conditionalFormatting sqref="H74">
    <cfRule type="expression" dxfId="5788" priority="673">
      <formula>AND($H74&lt;&gt;"",$I74&lt;&gt;"")</formula>
    </cfRule>
  </conditionalFormatting>
  <conditionalFormatting sqref="I74">
    <cfRule type="expression" dxfId="5787" priority="672">
      <formula>AND($I74&lt;&gt;"",$J74&lt;&gt;"")</formula>
    </cfRule>
  </conditionalFormatting>
  <conditionalFormatting sqref="A74">
    <cfRule type="containsBlanks" dxfId="5786" priority="671">
      <formula>LEN(TRIM(A74))=0</formula>
    </cfRule>
  </conditionalFormatting>
  <conditionalFormatting sqref="AA74:AB74">
    <cfRule type="expression" dxfId="5785" priority="668">
      <formula>AND($H74&lt;&gt;"",$I74&lt;&gt;"",$J74&lt;&gt;"")</formula>
    </cfRule>
    <cfRule type="expression" dxfId="5784" priority="669">
      <formula>AND($H74&lt;&gt;"",$I74&lt;&gt;"",$J74="")</formula>
    </cfRule>
    <cfRule type="expression" dxfId="5783" priority="670">
      <formula>AND($H74&lt;&gt;"",$I74="",$J74="")</formula>
    </cfRule>
  </conditionalFormatting>
  <conditionalFormatting sqref="AC74:AD74">
    <cfRule type="expression" dxfId="5782" priority="665">
      <formula>AND($H74&lt;&gt;"",$I74&lt;&gt;"",$J74&lt;&gt;"")</formula>
    </cfRule>
    <cfRule type="expression" dxfId="5781" priority="666">
      <formula>AND($H74&lt;&gt;"",$I74&lt;&gt;"",$J74="")</formula>
    </cfRule>
    <cfRule type="expression" dxfId="5780" priority="667">
      <formula>AND($H74&lt;&gt;"",$I74="",$J74="")</formula>
    </cfRule>
  </conditionalFormatting>
  <conditionalFormatting sqref="AE74:AH74">
    <cfRule type="expression" dxfId="5779" priority="662">
      <formula>AND($H74&lt;&gt;"",$I74&lt;&gt;"",$J74&lt;&gt;"")</formula>
    </cfRule>
    <cfRule type="expression" dxfId="5778" priority="663">
      <formula>AND($H74&lt;&gt;"",$I74&lt;&gt;"",$J74="")</formula>
    </cfRule>
    <cfRule type="expression" dxfId="5777" priority="664">
      <formula>AND($H74&lt;&gt;"",$I74="",$J74="")</formula>
    </cfRule>
  </conditionalFormatting>
  <conditionalFormatting sqref="AI74">
    <cfRule type="expression" dxfId="5776" priority="659">
      <formula>AND($H74&lt;&gt;"",$I74&lt;&gt;"",$J74&lt;&gt;"")</formula>
    </cfRule>
    <cfRule type="expression" dxfId="5775" priority="660">
      <formula>AND($H74&lt;&gt;"",$I74&lt;&gt;"",$J74="")</formula>
    </cfRule>
    <cfRule type="expression" dxfId="5774" priority="661">
      <formula>AND($H74&lt;&gt;"",$I74="",$J74="")</formula>
    </cfRule>
  </conditionalFormatting>
  <conditionalFormatting sqref="AJ74:CF74">
    <cfRule type="expression" dxfId="5773" priority="656">
      <formula>AND($H74&lt;&gt;"",$I74&lt;&gt;"",$J74&lt;&gt;"")</formula>
    </cfRule>
    <cfRule type="expression" dxfId="5772" priority="657">
      <formula>AND($H74&lt;&gt;"",$I74&lt;&gt;"",$J74="")</formula>
    </cfRule>
    <cfRule type="expression" dxfId="5771" priority="658">
      <formula>AND($H74&lt;&gt;"",$I74="",$J74="")</formula>
    </cfRule>
  </conditionalFormatting>
  <conditionalFormatting sqref="H78:J79">
    <cfRule type="expression" dxfId="5770" priority="653">
      <formula>AND($H78&lt;&gt;"",$I78&lt;&gt;"",$J78&lt;&gt;"")</formula>
    </cfRule>
    <cfRule type="expression" dxfId="5769" priority="654">
      <formula>AND($H78&lt;&gt;"",$I78&lt;&gt;"",$J78="")</formula>
    </cfRule>
    <cfRule type="expression" dxfId="5768" priority="655">
      <formula>AND($H78&lt;&gt;"",$I78="",$J78="")</formula>
    </cfRule>
  </conditionalFormatting>
  <conditionalFormatting sqref="H78:H79">
    <cfRule type="expression" dxfId="5767" priority="652">
      <formula>AND($H78&lt;&gt;"",$I78&lt;&gt;"")</formula>
    </cfRule>
  </conditionalFormatting>
  <conditionalFormatting sqref="I78:I79">
    <cfRule type="expression" dxfId="5766" priority="651">
      <formula>AND($I78&lt;&gt;"",$J78&lt;&gt;"")</formula>
    </cfRule>
  </conditionalFormatting>
  <conditionalFormatting sqref="A78">
    <cfRule type="containsBlanks" dxfId="5765" priority="650">
      <formula>LEN(TRIM(A78))=0</formula>
    </cfRule>
  </conditionalFormatting>
  <conditionalFormatting sqref="A79">
    <cfRule type="containsBlanks" dxfId="5764" priority="649">
      <formula>LEN(TRIM(A79))=0</formula>
    </cfRule>
  </conditionalFormatting>
  <conditionalFormatting sqref="H77:J77">
    <cfRule type="expression" dxfId="5763" priority="646">
      <formula>AND($H77&lt;&gt;"",$I77&lt;&gt;"",$J77&lt;&gt;"")</formula>
    </cfRule>
    <cfRule type="expression" dxfId="5762" priority="647">
      <formula>AND($H77&lt;&gt;"",$I77&lt;&gt;"",$J77="")</formula>
    </cfRule>
    <cfRule type="expression" dxfId="5761" priority="648">
      <formula>AND($H77&lt;&gt;"",$I77="",$J77="")</formula>
    </cfRule>
  </conditionalFormatting>
  <conditionalFormatting sqref="X77:Z77 U77">
    <cfRule type="expression" dxfId="5760" priority="643">
      <formula>AND($H77&lt;&gt;"",$I77&lt;&gt;"",$J77&lt;&gt;"")</formula>
    </cfRule>
    <cfRule type="expression" dxfId="5759" priority="644">
      <formula>AND($H77&lt;&gt;"",$I77&lt;&gt;"",$J77="")</formula>
    </cfRule>
    <cfRule type="expression" dxfId="5758" priority="645">
      <formula>AND($H77&lt;&gt;"",$I77="",$J77="")</formula>
    </cfRule>
  </conditionalFormatting>
  <conditionalFormatting sqref="H77">
    <cfRule type="expression" dxfId="5757" priority="642">
      <formula>AND($H77&lt;&gt;"",$I77&lt;&gt;"")</formula>
    </cfRule>
  </conditionalFormatting>
  <conditionalFormatting sqref="I77">
    <cfRule type="expression" dxfId="5756" priority="641">
      <formula>AND($I77&lt;&gt;"",$J77&lt;&gt;"")</formula>
    </cfRule>
  </conditionalFormatting>
  <conditionalFormatting sqref="A77">
    <cfRule type="containsBlanks" dxfId="5755" priority="640">
      <formula>LEN(TRIM(A77))=0</formula>
    </cfRule>
  </conditionalFormatting>
  <conditionalFormatting sqref="AA77:AB77">
    <cfRule type="expression" dxfId="5754" priority="637">
      <formula>AND($H77&lt;&gt;"",$I77&lt;&gt;"",$J77&lt;&gt;"")</formula>
    </cfRule>
    <cfRule type="expression" dxfId="5753" priority="638">
      <formula>AND($H77&lt;&gt;"",$I77&lt;&gt;"",$J77="")</formula>
    </cfRule>
    <cfRule type="expression" dxfId="5752" priority="639">
      <formula>AND($H77&lt;&gt;"",$I77="",$J77="")</formula>
    </cfRule>
  </conditionalFormatting>
  <conditionalFormatting sqref="AC77:AD77">
    <cfRule type="expression" dxfId="5751" priority="634">
      <formula>AND($H77&lt;&gt;"",$I77&lt;&gt;"",$J77&lt;&gt;"")</formula>
    </cfRule>
    <cfRule type="expression" dxfId="5750" priority="635">
      <formula>AND($H77&lt;&gt;"",$I77&lt;&gt;"",$J77="")</formula>
    </cfRule>
    <cfRule type="expression" dxfId="5749" priority="636">
      <formula>AND($H77&lt;&gt;"",$I77="",$J77="")</formula>
    </cfRule>
  </conditionalFormatting>
  <conditionalFormatting sqref="AE77:AH77">
    <cfRule type="expression" dxfId="5748" priority="631">
      <formula>AND($H77&lt;&gt;"",$I77&lt;&gt;"",$J77&lt;&gt;"")</formula>
    </cfRule>
    <cfRule type="expression" dxfId="5747" priority="632">
      <formula>AND($H77&lt;&gt;"",$I77&lt;&gt;"",$J77="")</formula>
    </cfRule>
    <cfRule type="expression" dxfId="5746" priority="633">
      <formula>AND($H77&lt;&gt;"",$I77="",$J77="")</formula>
    </cfRule>
  </conditionalFormatting>
  <conditionalFormatting sqref="AI77">
    <cfRule type="expression" dxfId="5745" priority="628">
      <formula>AND($H77&lt;&gt;"",$I77&lt;&gt;"",$J77&lt;&gt;"")</formula>
    </cfRule>
    <cfRule type="expression" dxfId="5744" priority="629">
      <formula>AND($H77&lt;&gt;"",$I77&lt;&gt;"",$J77="")</formula>
    </cfRule>
    <cfRule type="expression" dxfId="5743" priority="630">
      <formula>AND($H77&lt;&gt;"",$I77="",$J77="")</formula>
    </cfRule>
  </conditionalFormatting>
  <conditionalFormatting sqref="AJ77:CF77">
    <cfRule type="expression" dxfId="5742" priority="625">
      <formula>AND($H77&lt;&gt;"",$I77&lt;&gt;"",$J77&lt;&gt;"")</formula>
    </cfRule>
    <cfRule type="expression" dxfId="5741" priority="626">
      <formula>AND($H77&lt;&gt;"",$I77&lt;&gt;"",$J77="")</formula>
    </cfRule>
    <cfRule type="expression" dxfId="5740" priority="627">
      <formula>AND($H77&lt;&gt;"",$I77="",$J77="")</formula>
    </cfRule>
  </conditionalFormatting>
  <conditionalFormatting sqref="H82:J82">
    <cfRule type="expression" dxfId="5739" priority="622">
      <formula>AND($H82&lt;&gt;"",$I82&lt;&gt;"",$J82&lt;&gt;"")</formula>
    </cfRule>
    <cfRule type="expression" dxfId="5738" priority="623">
      <formula>AND($H82&lt;&gt;"",$I82&lt;&gt;"",$J82="")</formula>
    </cfRule>
    <cfRule type="expression" dxfId="5737" priority="624">
      <formula>AND($H82&lt;&gt;"",$I82="",$J82="")</formula>
    </cfRule>
  </conditionalFormatting>
  <conditionalFormatting sqref="X82:Z82 U82">
    <cfRule type="expression" dxfId="5736" priority="619">
      <formula>AND($H82&lt;&gt;"",$I82&lt;&gt;"",$J82&lt;&gt;"")</formula>
    </cfRule>
    <cfRule type="expression" dxfId="5735" priority="620">
      <formula>AND($H82&lt;&gt;"",$I82&lt;&gt;"",$J82="")</formula>
    </cfRule>
    <cfRule type="expression" dxfId="5734" priority="621">
      <formula>AND($H82&lt;&gt;"",$I82="",$J82="")</formula>
    </cfRule>
  </conditionalFormatting>
  <conditionalFormatting sqref="H82">
    <cfRule type="expression" dxfId="5733" priority="618">
      <formula>AND($H82&lt;&gt;"",$I82&lt;&gt;"")</formula>
    </cfRule>
  </conditionalFormatting>
  <conditionalFormatting sqref="I82">
    <cfRule type="expression" dxfId="5732" priority="617">
      <formula>AND($I82&lt;&gt;"",$J82&lt;&gt;"")</formula>
    </cfRule>
  </conditionalFormatting>
  <conditionalFormatting sqref="A82">
    <cfRule type="containsBlanks" dxfId="5731" priority="616">
      <formula>LEN(TRIM(A82))=0</formula>
    </cfRule>
  </conditionalFormatting>
  <conditionalFormatting sqref="AA82:AB82">
    <cfRule type="expression" dxfId="5730" priority="613">
      <formula>AND($H82&lt;&gt;"",$I82&lt;&gt;"",$J82&lt;&gt;"")</formula>
    </cfRule>
    <cfRule type="expression" dxfId="5729" priority="614">
      <formula>AND($H82&lt;&gt;"",$I82&lt;&gt;"",$J82="")</formula>
    </cfRule>
    <cfRule type="expression" dxfId="5728" priority="615">
      <formula>AND($H82&lt;&gt;"",$I82="",$J82="")</formula>
    </cfRule>
  </conditionalFormatting>
  <conditionalFormatting sqref="AC82:AD82">
    <cfRule type="expression" dxfId="5727" priority="610">
      <formula>AND($H82&lt;&gt;"",$I82&lt;&gt;"",$J82&lt;&gt;"")</formula>
    </cfRule>
    <cfRule type="expression" dxfId="5726" priority="611">
      <formula>AND($H82&lt;&gt;"",$I82&lt;&gt;"",$J82="")</formula>
    </cfRule>
    <cfRule type="expression" dxfId="5725" priority="612">
      <formula>AND($H82&lt;&gt;"",$I82="",$J82="")</formula>
    </cfRule>
  </conditionalFormatting>
  <conditionalFormatting sqref="AE82:AH82">
    <cfRule type="expression" dxfId="5724" priority="607">
      <formula>AND($H82&lt;&gt;"",$I82&lt;&gt;"",$J82&lt;&gt;"")</formula>
    </cfRule>
    <cfRule type="expression" dxfId="5723" priority="608">
      <formula>AND($H82&lt;&gt;"",$I82&lt;&gt;"",$J82="")</formula>
    </cfRule>
    <cfRule type="expression" dxfId="5722" priority="609">
      <formula>AND($H82&lt;&gt;"",$I82="",$J82="")</formula>
    </cfRule>
  </conditionalFormatting>
  <conditionalFormatting sqref="AI82">
    <cfRule type="expression" dxfId="5721" priority="604">
      <formula>AND($H82&lt;&gt;"",$I82&lt;&gt;"",$J82&lt;&gt;"")</formula>
    </cfRule>
    <cfRule type="expression" dxfId="5720" priority="605">
      <formula>AND($H82&lt;&gt;"",$I82&lt;&gt;"",$J82="")</formula>
    </cfRule>
    <cfRule type="expression" dxfId="5719" priority="606">
      <formula>AND($H82&lt;&gt;"",$I82="",$J82="")</formula>
    </cfRule>
  </conditionalFormatting>
  <conditionalFormatting sqref="AJ82:CF82">
    <cfRule type="expression" dxfId="5718" priority="601">
      <formula>AND($H82&lt;&gt;"",$I82&lt;&gt;"",$J82&lt;&gt;"")</formula>
    </cfRule>
    <cfRule type="expression" dxfId="5717" priority="602">
      <formula>AND($H82&lt;&gt;"",$I82&lt;&gt;"",$J82="")</formula>
    </cfRule>
    <cfRule type="expression" dxfId="5716" priority="603">
      <formula>AND($H82&lt;&gt;"",$I82="",$J82="")</formula>
    </cfRule>
  </conditionalFormatting>
  <conditionalFormatting sqref="H83:J83">
    <cfRule type="expression" dxfId="5715" priority="598">
      <formula>AND($H83&lt;&gt;"",$I83&lt;&gt;"",$J83&lt;&gt;"")</formula>
    </cfRule>
    <cfRule type="expression" dxfId="5714" priority="599">
      <formula>AND($H83&lt;&gt;"",$I83&lt;&gt;"",$J83="")</formula>
    </cfRule>
    <cfRule type="expression" dxfId="5713" priority="600">
      <formula>AND($H83&lt;&gt;"",$I83="",$J83="")</formula>
    </cfRule>
  </conditionalFormatting>
  <conditionalFormatting sqref="X83:Z83 U83">
    <cfRule type="expression" dxfId="5712" priority="595">
      <formula>AND($H83&lt;&gt;"",$I83&lt;&gt;"",$J83&lt;&gt;"")</formula>
    </cfRule>
    <cfRule type="expression" dxfId="5711" priority="596">
      <formula>AND($H83&lt;&gt;"",$I83&lt;&gt;"",$J83="")</formula>
    </cfRule>
    <cfRule type="expression" dxfId="5710" priority="597">
      <formula>AND($H83&lt;&gt;"",$I83="",$J83="")</formula>
    </cfRule>
  </conditionalFormatting>
  <conditionalFormatting sqref="H83">
    <cfRule type="expression" dxfId="5709" priority="594">
      <formula>AND($H83&lt;&gt;"",$I83&lt;&gt;"")</formula>
    </cfRule>
  </conditionalFormatting>
  <conditionalFormatting sqref="I83">
    <cfRule type="expression" dxfId="5708" priority="593">
      <formula>AND($I83&lt;&gt;"",$J83&lt;&gt;"")</formula>
    </cfRule>
  </conditionalFormatting>
  <conditionalFormatting sqref="A83">
    <cfRule type="containsBlanks" dxfId="5707" priority="592">
      <formula>LEN(TRIM(A83))=0</formula>
    </cfRule>
  </conditionalFormatting>
  <conditionalFormatting sqref="AA83:AB83">
    <cfRule type="expression" dxfId="5706" priority="589">
      <formula>AND($H83&lt;&gt;"",$I83&lt;&gt;"",$J83&lt;&gt;"")</formula>
    </cfRule>
    <cfRule type="expression" dxfId="5705" priority="590">
      <formula>AND($H83&lt;&gt;"",$I83&lt;&gt;"",$J83="")</formula>
    </cfRule>
    <cfRule type="expression" dxfId="5704" priority="591">
      <formula>AND($H83&lt;&gt;"",$I83="",$J83="")</formula>
    </cfRule>
  </conditionalFormatting>
  <conditionalFormatting sqref="AC83:AD83">
    <cfRule type="expression" dxfId="5703" priority="586">
      <formula>AND($H83&lt;&gt;"",$I83&lt;&gt;"",$J83&lt;&gt;"")</formula>
    </cfRule>
    <cfRule type="expression" dxfId="5702" priority="587">
      <formula>AND($H83&lt;&gt;"",$I83&lt;&gt;"",$J83="")</formula>
    </cfRule>
    <cfRule type="expression" dxfId="5701" priority="588">
      <formula>AND($H83&lt;&gt;"",$I83="",$J83="")</formula>
    </cfRule>
  </conditionalFormatting>
  <conditionalFormatting sqref="AE83:AH83">
    <cfRule type="expression" dxfId="5700" priority="583">
      <formula>AND($H83&lt;&gt;"",$I83&lt;&gt;"",$J83&lt;&gt;"")</formula>
    </cfRule>
    <cfRule type="expression" dxfId="5699" priority="584">
      <formula>AND($H83&lt;&gt;"",$I83&lt;&gt;"",$J83="")</formula>
    </cfRule>
    <cfRule type="expression" dxfId="5698" priority="585">
      <formula>AND($H83&lt;&gt;"",$I83="",$J83="")</formula>
    </cfRule>
  </conditionalFormatting>
  <conditionalFormatting sqref="AI83">
    <cfRule type="expression" dxfId="5697" priority="580">
      <formula>AND($H83&lt;&gt;"",$I83&lt;&gt;"",$J83&lt;&gt;"")</formula>
    </cfRule>
    <cfRule type="expression" dxfId="5696" priority="581">
      <formula>AND($H83&lt;&gt;"",$I83&lt;&gt;"",$J83="")</formula>
    </cfRule>
    <cfRule type="expression" dxfId="5695" priority="582">
      <formula>AND($H83&lt;&gt;"",$I83="",$J83="")</formula>
    </cfRule>
  </conditionalFormatting>
  <conditionalFormatting sqref="AJ83:CF83">
    <cfRule type="expression" dxfId="5694" priority="577">
      <formula>AND($H83&lt;&gt;"",$I83&lt;&gt;"",$J83&lt;&gt;"")</formula>
    </cfRule>
    <cfRule type="expression" dxfId="5693" priority="578">
      <formula>AND($H83&lt;&gt;"",$I83&lt;&gt;"",$J83="")</formula>
    </cfRule>
    <cfRule type="expression" dxfId="5692" priority="579">
      <formula>AND($H83&lt;&gt;"",$I83="",$J83="")</formula>
    </cfRule>
  </conditionalFormatting>
  <conditionalFormatting sqref="H86:J86">
    <cfRule type="expression" dxfId="5691" priority="574">
      <formula>AND($H86&lt;&gt;"",$I86&lt;&gt;"",$J86&lt;&gt;"")</formula>
    </cfRule>
    <cfRule type="expression" dxfId="5690" priority="575">
      <formula>AND($H86&lt;&gt;"",$I86&lt;&gt;"",$J86="")</formula>
    </cfRule>
    <cfRule type="expression" dxfId="5689" priority="576">
      <formula>AND($H86&lt;&gt;"",$I86="",$J86="")</formula>
    </cfRule>
  </conditionalFormatting>
  <conditionalFormatting sqref="X86:Z86 U86">
    <cfRule type="expression" dxfId="5688" priority="571">
      <formula>AND($H86&lt;&gt;"",$I86&lt;&gt;"",$J86&lt;&gt;"")</formula>
    </cfRule>
    <cfRule type="expression" dxfId="5687" priority="572">
      <formula>AND($H86&lt;&gt;"",$I86&lt;&gt;"",$J86="")</formula>
    </cfRule>
    <cfRule type="expression" dxfId="5686" priority="573">
      <formula>AND($H86&lt;&gt;"",$I86="",$J86="")</formula>
    </cfRule>
  </conditionalFormatting>
  <conditionalFormatting sqref="H86">
    <cfRule type="expression" dxfId="5685" priority="570">
      <formula>AND($H86&lt;&gt;"",$I86&lt;&gt;"")</formula>
    </cfRule>
  </conditionalFormatting>
  <conditionalFormatting sqref="I86">
    <cfRule type="expression" dxfId="5684" priority="569">
      <formula>AND($I86&lt;&gt;"",$J86&lt;&gt;"")</formula>
    </cfRule>
  </conditionalFormatting>
  <conditionalFormatting sqref="A86">
    <cfRule type="containsBlanks" dxfId="5683" priority="568">
      <formula>LEN(TRIM(A86))=0</formula>
    </cfRule>
  </conditionalFormatting>
  <conditionalFormatting sqref="AA86:AB86">
    <cfRule type="expression" dxfId="5682" priority="565">
      <formula>AND($H86&lt;&gt;"",$I86&lt;&gt;"",$J86&lt;&gt;"")</formula>
    </cfRule>
    <cfRule type="expression" dxfId="5681" priority="566">
      <formula>AND($H86&lt;&gt;"",$I86&lt;&gt;"",$J86="")</formula>
    </cfRule>
    <cfRule type="expression" dxfId="5680" priority="567">
      <formula>AND($H86&lt;&gt;"",$I86="",$J86="")</formula>
    </cfRule>
  </conditionalFormatting>
  <conditionalFormatting sqref="AC86:AD86">
    <cfRule type="expression" dxfId="5679" priority="562">
      <formula>AND($H86&lt;&gt;"",$I86&lt;&gt;"",$J86&lt;&gt;"")</formula>
    </cfRule>
    <cfRule type="expression" dxfId="5678" priority="563">
      <formula>AND($H86&lt;&gt;"",$I86&lt;&gt;"",$J86="")</formula>
    </cfRule>
    <cfRule type="expression" dxfId="5677" priority="564">
      <formula>AND($H86&lt;&gt;"",$I86="",$J86="")</formula>
    </cfRule>
  </conditionalFormatting>
  <conditionalFormatting sqref="AE86:AH86">
    <cfRule type="expression" dxfId="5676" priority="559">
      <formula>AND($H86&lt;&gt;"",$I86&lt;&gt;"",$J86&lt;&gt;"")</formula>
    </cfRule>
    <cfRule type="expression" dxfId="5675" priority="560">
      <formula>AND($H86&lt;&gt;"",$I86&lt;&gt;"",$J86="")</formula>
    </cfRule>
    <cfRule type="expression" dxfId="5674" priority="561">
      <formula>AND($H86&lt;&gt;"",$I86="",$J86="")</formula>
    </cfRule>
  </conditionalFormatting>
  <conditionalFormatting sqref="AI86">
    <cfRule type="expression" dxfId="5673" priority="556">
      <formula>AND($H86&lt;&gt;"",$I86&lt;&gt;"",$J86&lt;&gt;"")</formula>
    </cfRule>
    <cfRule type="expression" dxfId="5672" priority="557">
      <formula>AND($H86&lt;&gt;"",$I86&lt;&gt;"",$J86="")</formula>
    </cfRule>
    <cfRule type="expression" dxfId="5671" priority="558">
      <formula>AND($H86&lt;&gt;"",$I86="",$J86="")</formula>
    </cfRule>
  </conditionalFormatting>
  <conditionalFormatting sqref="AJ86:CF86">
    <cfRule type="expression" dxfId="5670" priority="553">
      <formula>AND($H86&lt;&gt;"",$I86&lt;&gt;"",$J86&lt;&gt;"")</formula>
    </cfRule>
    <cfRule type="expression" dxfId="5669" priority="554">
      <formula>AND($H86&lt;&gt;"",$I86&lt;&gt;"",$J86="")</formula>
    </cfRule>
    <cfRule type="expression" dxfId="5668" priority="555">
      <formula>AND($H86&lt;&gt;"",$I86="",$J86="")</formula>
    </cfRule>
  </conditionalFormatting>
  <conditionalFormatting sqref="H95:J96">
    <cfRule type="expression" dxfId="5667" priority="550">
      <formula>AND($H95&lt;&gt;"",$I95&lt;&gt;"",$J95&lt;&gt;"")</formula>
    </cfRule>
    <cfRule type="expression" dxfId="5666" priority="551">
      <formula>AND($H95&lt;&gt;"",$I95&lt;&gt;"",$J95="")</formula>
    </cfRule>
    <cfRule type="expression" dxfId="5665" priority="552">
      <formula>AND($H95&lt;&gt;"",$I95="",$J95="")</formula>
    </cfRule>
  </conditionalFormatting>
  <conditionalFormatting sqref="X96:Z96 X95:AG95 U95:U96">
    <cfRule type="expression" dxfId="5664" priority="547">
      <formula>AND($H95&lt;&gt;"",$I95&lt;&gt;"",$J95&lt;&gt;"")</formula>
    </cfRule>
    <cfRule type="expression" dxfId="5663" priority="548">
      <formula>AND($H95&lt;&gt;"",$I95&lt;&gt;"",$J95="")</formula>
    </cfRule>
    <cfRule type="expression" dxfId="5662" priority="549">
      <formula>AND($H95&lt;&gt;"",$I95="",$J95="")</formula>
    </cfRule>
  </conditionalFormatting>
  <conditionalFormatting sqref="H95:H96">
    <cfRule type="expression" dxfId="5661" priority="546">
      <formula>AND($H95&lt;&gt;"",$I95&lt;&gt;"")</formula>
    </cfRule>
  </conditionalFormatting>
  <conditionalFormatting sqref="I95:I96">
    <cfRule type="expression" dxfId="5660" priority="545">
      <formula>AND($I95&lt;&gt;"",$J95&lt;&gt;"")</formula>
    </cfRule>
  </conditionalFormatting>
  <conditionalFormatting sqref="A95:A96">
    <cfRule type="containsBlanks" dxfId="5659" priority="544">
      <formula>LEN(TRIM(A95))=0</formula>
    </cfRule>
  </conditionalFormatting>
  <conditionalFormatting sqref="AA96:AB96">
    <cfRule type="expression" dxfId="5658" priority="541">
      <formula>AND($H96&lt;&gt;"",$I96&lt;&gt;"",$J96&lt;&gt;"")</formula>
    </cfRule>
    <cfRule type="expression" dxfId="5657" priority="542">
      <formula>AND($H96&lt;&gt;"",$I96&lt;&gt;"",$J96="")</formula>
    </cfRule>
    <cfRule type="expression" dxfId="5656" priority="543">
      <formula>AND($H96&lt;&gt;"",$I96="",$J96="")</formula>
    </cfRule>
  </conditionalFormatting>
  <conditionalFormatting sqref="AC96:AD96">
    <cfRule type="expression" dxfId="5655" priority="538">
      <formula>AND($H96&lt;&gt;"",$I96&lt;&gt;"",$J96&lt;&gt;"")</formula>
    </cfRule>
    <cfRule type="expression" dxfId="5654" priority="539">
      <formula>AND($H96&lt;&gt;"",$I96&lt;&gt;"",$J96="")</formula>
    </cfRule>
    <cfRule type="expression" dxfId="5653" priority="540">
      <formula>AND($H96&lt;&gt;"",$I96="",$J96="")</formula>
    </cfRule>
  </conditionalFormatting>
  <conditionalFormatting sqref="AE96:AH96 AH95">
    <cfRule type="expression" dxfId="5652" priority="535">
      <formula>AND($H95&lt;&gt;"",$I95&lt;&gt;"",$J95&lt;&gt;"")</formula>
    </cfRule>
    <cfRule type="expression" dxfId="5651" priority="536">
      <formula>AND($H95&lt;&gt;"",$I95&lt;&gt;"",$J95="")</formula>
    </cfRule>
    <cfRule type="expression" dxfId="5650" priority="537">
      <formula>AND($H95&lt;&gt;"",$I95="",$J95="")</formula>
    </cfRule>
  </conditionalFormatting>
  <conditionalFormatting sqref="AI95:AI96">
    <cfRule type="expression" dxfId="5649" priority="532">
      <formula>AND($H95&lt;&gt;"",$I95&lt;&gt;"",$J95&lt;&gt;"")</formula>
    </cfRule>
    <cfRule type="expression" dxfId="5648" priority="533">
      <formula>AND($H95&lt;&gt;"",$I95&lt;&gt;"",$J95="")</formula>
    </cfRule>
    <cfRule type="expression" dxfId="5647" priority="534">
      <formula>AND($H95&lt;&gt;"",$I95="",$J95="")</formula>
    </cfRule>
  </conditionalFormatting>
  <conditionalFormatting sqref="H97:J100">
    <cfRule type="expression" dxfId="5646" priority="529">
      <formula>AND($H97&lt;&gt;"",$I97&lt;&gt;"",$J97&lt;&gt;"")</formula>
    </cfRule>
    <cfRule type="expression" dxfId="5645" priority="530">
      <formula>AND($H97&lt;&gt;"",$I97&lt;&gt;"",$J97="")</formula>
    </cfRule>
    <cfRule type="expression" dxfId="5644" priority="531">
      <formula>AND($H97&lt;&gt;"",$I97="",$J97="")</formula>
    </cfRule>
  </conditionalFormatting>
  <conditionalFormatting sqref="X97:Z100 U97:U100">
    <cfRule type="expression" dxfId="5643" priority="526">
      <formula>AND($H97&lt;&gt;"",$I97&lt;&gt;"",$J97&lt;&gt;"")</formula>
    </cfRule>
    <cfRule type="expression" dxfId="5642" priority="527">
      <formula>AND($H97&lt;&gt;"",$I97&lt;&gt;"",$J97="")</formula>
    </cfRule>
    <cfRule type="expression" dxfId="5641" priority="528">
      <formula>AND($H97&lt;&gt;"",$I97="",$J97="")</formula>
    </cfRule>
  </conditionalFormatting>
  <conditionalFormatting sqref="H97:H100">
    <cfRule type="expression" dxfId="5640" priority="525">
      <formula>AND($H97&lt;&gt;"",$I97&lt;&gt;"")</formula>
    </cfRule>
  </conditionalFormatting>
  <conditionalFormatting sqref="I97:I100">
    <cfRule type="expression" dxfId="5639" priority="524">
      <formula>AND($I97&lt;&gt;"",$J97&lt;&gt;"")</formula>
    </cfRule>
  </conditionalFormatting>
  <conditionalFormatting sqref="A97:A100">
    <cfRule type="containsBlanks" dxfId="5638" priority="523">
      <formula>LEN(TRIM(A97))=0</formula>
    </cfRule>
  </conditionalFormatting>
  <conditionalFormatting sqref="AA97:AB100">
    <cfRule type="expression" dxfId="5637" priority="520">
      <formula>AND($H97&lt;&gt;"",$I97&lt;&gt;"",$J97&lt;&gt;"")</formula>
    </cfRule>
    <cfRule type="expression" dxfId="5636" priority="521">
      <formula>AND($H97&lt;&gt;"",$I97&lt;&gt;"",$J97="")</formula>
    </cfRule>
    <cfRule type="expression" dxfId="5635" priority="522">
      <formula>AND($H97&lt;&gt;"",$I97="",$J97="")</formula>
    </cfRule>
  </conditionalFormatting>
  <conditionalFormatting sqref="AC97:AD100">
    <cfRule type="expression" dxfId="5634" priority="517">
      <formula>AND($H97&lt;&gt;"",$I97&lt;&gt;"",$J97&lt;&gt;"")</formula>
    </cfRule>
    <cfRule type="expression" dxfId="5633" priority="518">
      <formula>AND($H97&lt;&gt;"",$I97&lt;&gt;"",$J97="")</formula>
    </cfRule>
    <cfRule type="expression" dxfId="5632" priority="519">
      <formula>AND($H97&lt;&gt;"",$I97="",$J97="")</formula>
    </cfRule>
  </conditionalFormatting>
  <conditionalFormatting sqref="AE97:AH100">
    <cfRule type="expression" dxfId="5631" priority="514">
      <formula>AND($H97&lt;&gt;"",$I97&lt;&gt;"",$J97&lt;&gt;"")</formula>
    </cfRule>
    <cfRule type="expression" dxfId="5630" priority="515">
      <formula>AND($H97&lt;&gt;"",$I97&lt;&gt;"",$J97="")</formula>
    </cfRule>
    <cfRule type="expression" dxfId="5629" priority="516">
      <formula>AND($H97&lt;&gt;"",$I97="",$J97="")</formula>
    </cfRule>
  </conditionalFormatting>
  <conditionalFormatting sqref="AI97:AI100">
    <cfRule type="expression" dxfId="5628" priority="511">
      <formula>AND($H97&lt;&gt;"",$I97&lt;&gt;"",$J97&lt;&gt;"")</formula>
    </cfRule>
    <cfRule type="expression" dxfId="5627" priority="512">
      <formula>AND($H97&lt;&gt;"",$I97&lt;&gt;"",$J97="")</formula>
    </cfRule>
    <cfRule type="expression" dxfId="5626" priority="513">
      <formula>AND($H97&lt;&gt;"",$I97="",$J97="")</formula>
    </cfRule>
  </conditionalFormatting>
  <conditionalFormatting sqref="AJ95:CF96">
    <cfRule type="expression" dxfId="5625" priority="508">
      <formula>AND($H95&lt;&gt;"",$I95&lt;&gt;"",$J95&lt;&gt;"")</formula>
    </cfRule>
    <cfRule type="expression" dxfId="5624" priority="509">
      <formula>AND($H95&lt;&gt;"",$I95&lt;&gt;"",$J95="")</formula>
    </cfRule>
    <cfRule type="expression" dxfId="5623" priority="510">
      <formula>AND($H95&lt;&gt;"",$I95="",$J95="")</formula>
    </cfRule>
  </conditionalFormatting>
  <conditionalFormatting sqref="AJ97:CF100">
    <cfRule type="expression" dxfId="5622" priority="505">
      <formula>AND($H97&lt;&gt;"",$I97&lt;&gt;"",$J97&lt;&gt;"")</formula>
    </cfRule>
    <cfRule type="expression" dxfId="5621" priority="506">
      <formula>AND($H97&lt;&gt;"",$I97&lt;&gt;"",$J97="")</formula>
    </cfRule>
    <cfRule type="expression" dxfId="5620" priority="507">
      <formula>AND($H97&lt;&gt;"",$I97="",$J97="")</formula>
    </cfRule>
  </conditionalFormatting>
  <conditionalFormatting sqref="H94:J94">
    <cfRule type="expression" dxfId="5619" priority="502">
      <formula>AND($H94&lt;&gt;"",$I94&lt;&gt;"",$J94&lt;&gt;"")</formula>
    </cfRule>
    <cfRule type="expression" dxfId="5618" priority="503">
      <formula>AND($H94&lt;&gt;"",$I94&lt;&gt;"",$J94="")</formula>
    </cfRule>
    <cfRule type="expression" dxfId="5617" priority="504">
      <formula>AND($H94&lt;&gt;"",$I94="",$J94="")</formula>
    </cfRule>
  </conditionalFormatting>
  <conditionalFormatting sqref="X94:Z94 U94">
    <cfRule type="expression" dxfId="5616" priority="499">
      <formula>AND($H94&lt;&gt;"",$I94&lt;&gt;"",$J94&lt;&gt;"")</formula>
    </cfRule>
    <cfRule type="expression" dxfId="5615" priority="500">
      <formula>AND($H94&lt;&gt;"",$I94&lt;&gt;"",$J94="")</formula>
    </cfRule>
    <cfRule type="expression" dxfId="5614" priority="501">
      <formula>AND($H94&lt;&gt;"",$I94="",$J94="")</formula>
    </cfRule>
  </conditionalFormatting>
  <conditionalFormatting sqref="H94">
    <cfRule type="expression" dxfId="5613" priority="498">
      <formula>AND($H94&lt;&gt;"",$I94&lt;&gt;"")</formula>
    </cfRule>
  </conditionalFormatting>
  <conditionalFormatting sqref="I94">
    <cfRule type="expression" dxfId="5612" priority="497">
      <formula>AND($I94&lt;&gt;"",$J94&lt;&gt;"")</formula>
    </cfRule>
  </conditionalFormatting>
  <conditionalFormatting sqref="A94">
    <cfRule type="containsBlanks" dxfId="5611" priority="496">
      <formula>LEN(TRIM(A94))=0</formula>
    </cfRule>
  </conditionalFormatting>
  <conditionalFormatting sqref="AA94:AB94">
    <cfRule type="expression" dxfId="5610" priority="493">
      <formula>AND($H94&lt;&gt;"",$I94&lt;&gt;"",$J94&lt;&gt;"")</formula>
    </cfRule>
    <cfRule type="expression" dxfId="5609" priority="494">
      <formula>AND($H94&lt;&gt;"",$I94&lt;&gt;"",$J94="")</formula>
    </cfRule>
    <cfRule type="expression" dxfId="5608" priority="495">
      <formula>AND($H94&lt;&gt;"",$I94="",$J94="")</formula>
    </cfRule>
  </conditionalFormatting>
  <conditionalFormatting sqref="AC94:AD94">
    <cfRule type="expression" dxfId="5607" priority="490">
      <formula>AND($H94&lt;&gt;"",$I94&lt;&gt;"",$J94&lt;&gt;"")</formula>
    </cfRule>
    <cfRule type="expression" dxfId="5606" priority="491">
      <formula>AND($H94&lt;&gt;"",$I94&lt;&gt;"",$J94="")</formula>
    </cfRule>
    <cfRule type="expression" dxfId="5605" priority="492">
      <formula>AND($H94&lt;&gt;"",$I94="",$J94="")</formula>
    </cfRule>
  </conditionalFormatting>
  <conditionalFormatting sqref="AE94:AH94">
    <cfRule type="expression" dxfId="5604" priority="487">
      <formula>AND($H94&lt;&gt;"",$I94&lt;&gt;"",$J94&lt;&gt;"")</formula>
    </cfRule>
    <cfRule type="expression" dxfId="5603" priority="488">
      <formula>AND($H94&lt;&gt;"",$I94&lt;&gt;"",$J94="")</formula>
    </cfRule>
    <cfRule type="expression" dxfId="5602" priority="489">
      <formula>AND($H94&lt;&gt;"",$I94="",$J94="")</formula>
    </cfRule>
  </conditionalFormatting>
  <conditionalFormatting sqref="AI94">
    <cfRule type="expression" dxfId="5601" priority="484">
      <formula>AND($H94&lt;&gt;"",$I94&lt;&gt;"",$J94&lt;&gt;"")</formula>
    </cfRule>
    <cfRule type="expression" dxfId="5600" priority="485">
      <formula>AND($H94&lt;&gt;"",$I94&lt;&gt;"",$J94="")</formula>
    </cfRule>
    <cfRule type="expression" dxfId="5599" priority="486">
      <formula>AND($H94&lt;&gt;"",$I94="",$J94="")</formula>
    </cfRule>
  </conditionalFormatting>
  <conditionalFormatting sqref="AJ94:CF94">
    <cfRule type="expression" dxfId="5598" priority="481">
      <formula>AND($H94&lt;&gt;"",$I94&lt;&gt;"",$J94&lt;&gt;"")</formula>
    </cfRule>
    <cfRule type="expression" dxfId="5597" priority="482">
      <formula>AND($H94&lt;&gt;"",$I94&lt;&gt;"",$J94="")</formula>
    </cfRule>
    <cfRule type="expression" dxfId="5596" priority="483">
      <formula>AND($H94&lt;&gt;"",$I94="",$J94="")</formula>
    </cfRule>
  </conditionalFormatting>
  <conditionalFormatting sqref="H104:J104">
    <cfRule type="expression" dxfId="5595" priority="478">
      <formula>AND($H104&lt;&gt;"",$I104&lt;&gt;"",$J104&lt;&gt;"")</formula>
    </cfRule>
    <cfRule type="expression" dxfId="5594" priority="479">
      <formula>AND($H104&lt;&gt;"",$I104&lt;&gt;"",$J104="")</formula>
    </cfRule>
    <cfRule type="expression" dxfId="5593" priority="480">
      <formula>AND($H104&lt;&gt;"",$I104="",$J104="")</formula>
    </cfRule>
  </conditionalFormatting>
  <conditionalFormatting sqref="X104:Z104 U104">
    <cfRule type="expression" dxfId="5592" priority="475">
      <formula>AND($H104&lt;&gt;"",$I104&lt;&gt;"",$J104&lt;&gt;"")</formula>
    </cfRule>
    <cfRule type="expression" dxfId="5591" priority="476">
      <formula>AND($H104&lt;&gt;"",$I104&lt;&gt;"",$J104="")</formula>
    </cfRule>
    <cfRule type="expression" dxfId="5590" priority="477">
      <formula>AND($H104&lt;&gt;"",$I104="",$J104="")</formula>
    </cfRule>
  </conditionalFormatting>
  <conditionalFormatting sqref="H104">
    <cfRule type="expression" dxfId="5589" priority="474">
      <formula>AND($H104&lt;&gt;"",$I104&lt;&gt;"")</formula>
    </cfRule>
  </conditionalFormatting>
  <conditionalFormatting sqref="I104">
    <cfRule type="expression" dxfId="5588" priority="473">
      <formula>AND($I104&lt;&gt;"",$J104&lt;&gt;"")</formula>
    </cfRule>
  </conditionalFormatting>
  <conditionalFormatting sqref="A104">
    <cfRule type="containsBlanks" dxfId="5587" priority="472">
      <formula>LEN(TRIM(A104))=0</formula>
    </cfRule>
  </conditionalFormatting>
  <conditionalFormatting sqref="AA104:AB104">
    <cfRule type="expression" dxfId="5586" priority="469">
      <formula>AND($H104&lt;&gt;"",$I104&lt;&gt;"",$J104&lt;&gt;"")</formula>
    </cfRule>
    <cfRule type="expression" dxfId="5585" priority="470">
      <formula>AND($H104&lt;&gt;"",$I104&lt;&gt;"",$J104="")</formula>
    </cfRule>
    <cfRule type="expression" dxfId="5584" priority="471">
      <formula>AND($H104&lt;&gt;"",$I104="",$J104="")</formula>
    </cfRule>
  </conditionalFormatting>
  <conditionalFormatting sqref="AC104:AD104">
    <cfRule type="expression" dxfId="5583" priority="466">
      <formula>AND($H104&lt;&gt;"",$I104&lt;&gt;"",$J104&lt;&gt;"")</formula>
    </cfRule>
    <cfRule type="expression" dxfId="5582" priority="467">
      <formula>AND($H104&lt;&gt;"",$I104&lt;&gt;"",$J104="")</formula>
    </cfRule>
    <cfRule type="expression" dxfId="5581" priority="468">
      <formula>AND($H104&lt;&gt;"",$I104="",$J104="")</formula>
    </cfRule>
  </conditionalFormatting>
  <conditionalFormatting sqref="AE104:AH104">
    <cfRule type="expression" dxfId="5580" priority="463">
      <formula>AND($H104&lt;&gt;"",$I104&lt;&gt;"",$J104&lt;&gt;"")</formula>
    </cfRule>
    <cfRule type="expression" dxfId="5579" priority="464">
      <formula>AND($H104&lt;&gt;"",$I104&lt;&gt;"",$J104="")</formula>
    </cfRule>
    <cfRule type="expression" dxfId="5578" priority="465">
      <formula>AND($H104&lt;&gt;"",$I104="",$J104="")</formula>
    </cfRule>
  </conditionalFormatting>
  <conditionalFormatting sqref="AI104">
    <cfRule type="expression" dxfId="5577" priority="460">
      <formula>AND($H104&lt;&gt;"",$I104&lt;&gt;"",$J104&lt;&gt;"")</formula>
    </cfRule>
    <cfRule type="expression" dxfId="5576" priority="461">
      <formula>AND($H104&lt;&gt;"",$I104&lt;&gt;"",$J104="")</formula>
    </cfRule>
    <cfRule type="expression" dxfId="5575" priority="462">
      <formula>AND($H104&lt;&gt;"",$I104="",$J104="")</formula>
    </cfRule>
  </conditionalFormatting>
  <conditionalFormatting sqref="AJ104:CF104">
    <cfRule type="expression" dxfId="5574" priority="457">
      <formula>AND($H104&lt;&gt;"",$I104&lt;&gt;"",$J104&lt;&gt;"")</formula>
    </cfRule>
    <cfRule type="expression" dxfId="5573" priority="458">
      <formula>AND($H104&lt;&gt;"",$I104&lt;&gt;"",$J104="")</formula>
    </cfRule>
    <cfRule type="expression" dxfId="5572" priority="459">
      <formula>AND($H104&lt;&gt;"",$I104="",$J104="")</formula>
    </cfRule>
  </conditionalFormatting>
  <conditionalFormatting sqref="H113:J114">
    <cfRule type="expression" dxfId="5571" priority="454">
      <formula>AND($H113&lt;&gt;"",$I113&lt;&gt;"",$J113&lt;&gt;"")</formula>
    </cfRule>
    <cfRule type="expression" dxfId="5570" priority="455">
      <formula>AND($H113&lt;&gt;"",$I113&lt;&gt;"",$J113="")</formula>
    </cfRule>
    <cfRule type="expression" dxfId="5569" priority="456">
      <formula>AND($H113&lt;&gt;"",$I113="",$J113="")</formula>
    </cfRule>
  </conditionalFormatting>
  <conditionalFormatting sqref="X114:Z114 X113:AG113 U113:U114">
    <cfRule type="expression" dxfId="5568" priority="451">
      <formula>AND($H113&lt;&gt;"",$I113&lt;&gt;"",$J113&lt;&gt;"")</formula>
    </cfRule>
    <cfRule type="expression" dxfId="5567" priority="452">
      <formula>AND($H113&lt;&gt;"",$I113&lt;&gt;"",$J113="")</formula>
    </cfRule>
    <cfRule type="expression" dxfId="5566" priority="453">
      <formula>AND($H113&lt;&gt;"",$I113="",$J113="")</formula>
    </cfRule>
  </conditionalFormatting>
  <conditionalFormatting sqref="H113:H114">
    <cfRule type="expression" dxfId="5565" priority="450">
      <formula>AND($H113&lt;&gt;"",$I113&lt;&gt;"")</formula>
    </cfRule>
  </conditionalFormatting>
  <conditionalFormatting sqref="I113:I114">
    <cfRule type="expression" dxfId="5564" priority="449">
      <formula>AND($I113&lt;&gt;"",$J113&lt;&gt;"")</formula>
    </cfRule>
  </conditionalFormatting>
  <conditionalFormatting sqref="A113:A114">
    <cfRule type="containsBlanks" dxfId="5563" priority="448">
      <formula>LEN(TRIM(A113))=0</formula>
    </cfRule>
  </conditionalFormatting>
  <conditionalFormatting sqref="AA114:AB114">
    <cfRule type="expression" dxfId="5562" priority="445">
      <formula>AND($H114&lt;&gt;"",$I114&lt;&gt;"",$J114&lt;&gt;"")</formula>
    </cfRule>
    <cfRule type="expression" dxfId="5561" priority="446">
      <formula>AND($H114&lt;&gt;"",$I114&lt;&gt;"",$J114="")</formula>
    </cfRule>
    <cfRule type="expression" dxfId="5560" priority="447">
      <formula>AND($H114&lt;&gt;"",$I114="",$J114="")</formula>
    </cfRule>
  </conditionalFormatting>
  <conditionalFormatting sqref="AC114:AD114">
    <cfRule type="expression" dxfId="5559" priority="442">
      <formula>AND($H114&lt;&gt;"",$I114&lt;&gt;"",$J114&lt;&gt;"")</formula>
    </cfRule>
    <cfRule type="expression" dxfId="5558" priority="443">
      <formula>AND($H114&lt;&gt;"",$I114&lt;&gt;"",$J114="")</formula>
    </cfRule>
    <cfRule type="expression" dxfId="5557" priority="444">
      <formula>AND($H114&lt;&gt;"",$I114="",$J114="")</formula>
    </cfRule>
  </conditionalFormatting>
  <conditionalFormatting sqref="AE114:AH114 AH113">
    <cfRule type="expression" dxfId="5556" priority="439">
      <formula>AND($H113&lt;&gt;"",$I113&lt;&gt;"",$J113&lt;&gt;"")</formula>
    </cfRule>
    <cfRule type="expression" dxfId="5555" priority="440">
      <formula>AND($H113&lt;&gt;"",$I113&lt;&gt;"",$J113="")</formula>
    </cfRule>
    <cfRule type="expression" dxfId="5554" priority="441">
      <formula>AND($H113&lt;&gt;"",$I113="",$J113="")</formula>
    </cfRule>
  </conditionalFormatting>
  <conditionalFormatting sqref="AI113:AI114">
    <cfRule type="expression" dxfId="5553" priority="436">
      <formula>AND($H113&lt;&gt;"",$I113&lt;&gt;"",$J113&lt;&gt;"")</formula>
    </cfRule>
    <cfRule type="expression" dxfId="5552" priority="437">
      <formula>AND($H113&lt;&gt;"",$I113&lt;&gt;"",$J113="")</formula>
    </cfRule>
    <cfRule type="expression" dxfId="5551" priority="438">
      <formula>AND($H113&lt;&gt;"",$I113="",$J113="")</formula>
    </cfRule>
  </conditionalFormatting>
  <conditionalFormatting sqref="H115:J118">
    <cfRule type="expression" dxfId="5550" priority="433">
      <formula>AND($H115&lt;&gt;"",$I115&lt;&gt;"",$J115&lt;&gt;"")</formula>
    </cfRule>
    <cfRule type="expression" dxfId="5549" priority="434">
      <formula>AND($H115&lt;&gt;"",$I115&lt;&gt;"",$J115="")</formula>
    </cfRule>
    <cfRule type="expression" dxfId="5548" priority="435">
      <formula>AND($H115&lt;&gt;"",$I115="",$J115="")</formula>
    </cfRule>
  </conditionalFormatting>
  <conditionalFormatting sqref="X115:Z118 U115:U118">
    <cfRule type="expression" dxfId="5547" priority="430">
      <formula>AND($H115&lt;&gt;"",$I115&lt;&gt;"",$J115&lt;&gt;"")</formula>
    </cfRule>
    <cfRule type="expression" dxfId="5546" priority="431">
      <formula>AND($H115&lt;&gt;"",$I115&lt;&gt;"",$J115="")</formula>
    </cfRule>
    <cfRule type="expression" dxfId="5545" priority="432">
      <formula>AND($H115&lt;&gt;"",$I115="",$J115="")</formula>
    </cfRule>
  </conditionalFormatting>
  <conditionalFormatting sqref="H115:H118">
    <cfRule type="expression" dxfId="5544" priority="429">
      <formula>AND($H115&lt;&gt;"",$I115&lt;&gt;"")</formula>
    </cfRule>
  </conditionalFormatting>
  <conditionalFormatting sqref="I115:I118">
    <cfRule type="expression" dxfId="5543" priority="428">
      <formula>AND($I115&lt;&gt;"",$J115&lt;&gt;"")</formula>
    </cfRule>
  </conditionalFormatting>
  <conditionalFormatting sqref="A115:A118">
    <cfRule type="containsBlanks" dxfId="5542" priority="427">
      <formula>LEN(TRIM(A115))=0</formula>
    </cfRule>
  </conditionalFormatting>
  <conditionalFormatting sqref="AA115:AB118">
    <cfRule type="expression" dxfId="5541" priority="424">
      <formula>AND($H115&lt;&gt;"",$I115&lt;&gt;"",$J115&lt;&gt;"")</formula>
    </cfRule>
    <cfRule type="expression" dxfId="5540" priority="425">
      <formula>AND($H115&lt;&gt;"",$I115&lt;&gt;"",$J115="")</formula>
    </cfRule>
    <cfRule type="expression" dxfId="5539" priority="426">
      <formula>AND($H115&lt;&gt;"",$I115="",$J115="")</formula>
    </cfRule>
  </conditionalFormatting>
  <conditionalFormatting sqref="AC115:AD118">
    <cfRule type="expression" dxfId="5538" priority="421">
      <formula>AND($H115&lt;&gt;"",$I115&lt;&gt;"",$J115&lt;&gt;"")</formula>
    </cfRule>
    <cfRule type="expression" dxfId="5537" priority="422">
      <formula>AND($H115&lt;&gt;"",$I115&lt;&gt;"",$J115="")</formula>
    </cfRule>
    <cfRule type="expression" dxfId="5536" priority="423">
      <formula>AND($H115&lt;&gt;"",$I115="",$J115="")</formula>
    </cfRule>
  </conditionalFormatting>
  <conditionalFormatting sqref="AE115:AH118">
    <cfRule type="expression" dxfId="5535" priority="418">
      <formula>AND($H115&lt;&gt;"",$I115&lt;&gt;"",$J115&lt;&gt;"")</formula>
    </cfRule>
    <cfRule type="expression" dxfId="5534" priority="419">
      <formula>AND($H115&lt;&gt;"",$I115&lt;&gt;"",$J115="")</formula>
    </cfRule>
    <cfRule type="expression" dxfId="5533" priority="420">
      <formula>AND($H115&lt;&gt;"",$I115="",$J115="")</formula>
    </cfRule>
  </conditionalFormatting>
  <conditionalFormatting sqref="AI115:AI118">
    <cfRule type="expression" dxfId="5532" priority="415">
      <formula>AND($H115&lt;&gt;"",$I115&lt;&gt;"",$J115&lt;&gt;"")</formula>
    </cfRule>
    <cfRule type="expression" dxfId="5531" priority="416">
      <formula>AND($H115&lt;&gt;"",$I115&lt;&gt;"",$J115="")</formula>
    </cfRule>
    <cfRule type="expression" dxfId="5530" priority="417">
      <formula>AND($H115&lt;&gt;"",$I115="",$J115="")</formula>
    </cfRule>
  </conditionalFormatting>
  <conditionalFormatting sqref="AJ113:CF114">
    <cfRule type="expression" dxfId="5529" priority="412">
      <formula>AND($H113&lt;&gt;"",$I113&lt;&gt;"",$J113&lt;&gt;"")</formula>
    </cfRule>
    <cfRule type="expression" dxfId="5528" priority="413">
      <formula>AND($H113&lt;&gt;"",$I113&lt;&gt;"",$J113="")</formula>
    </cfRule>
    <cfRule type="expression" dxfId="5527" priority="414">
      <formula>AND($H113&lt;&gt;"",$I113="",$J113="")</formula>
    </cfRule>
  </conditionalFormatting>
  <conditionalFormatting sqref="AJ115:CF118">
    <cfRule type="expression" dxfId="5526" priority="409">
      <formula>AND($H115&lt;&gt;"",$I115&lt;&gt;"",$J115&lt;&gt;"")</formula>
    </cfRule>
    <cfRule type="expression" dxfId="5525" priority="410">
      <formula>AND($H115&lt;&gt;"",$I115&lt;&gt;"",$J115="")</formula>
    </cfRule>
    <cfRule type="expression" dxfId="5524" priority="411">
      <formula>AND($H115&lt;&gt;"",$I115="",$J115="")</formula>
    </cfRule>
  </conditionalFormatting>
  <conditionalFormatting sqref="H112:J112">
    <cfRule type="expression" dxfId="5523" priority="406">
      <formula>AND($H112&lt;&gt;"",$I112&lt;&gt;"",$J112&lt;&gt;"")</formula>
    </cfRule>
    <cfRule type="expression" dxfId="5522" priority="407">
      <formula>AND($H112&lt;&gt;"",$I112&lt;&gt;"",$J112="")</formula>
    </cfRule>
    <cfRule type="expression" dxfId="5521" priority="408">
      <formula>AND($H112&lt;&gt;"",$I112="",$J112="")</formula>
    </cfRule>
  </conditionalFormatting>
  <conditionalFormatting sqref="X112:Z112 U112">
    <cfRule type="expression" dxfId="5520" priority="403">
      <formula>AND($H112&lt;&gt;"",$I112&lt;&gt;"",$J112&lt;&gt;"")</formula>
    </cfRule>
    <cfRule type="expression" dxfId="5519" priority="404">
      <formula>AND($H112&lt;&gt;"",$I112&lt;&gt;"",$J112="")</formula>
    </cfRule>
    <cfRule type="expression" dxfId="5518" priority="405">
      <formula>AND($H112&lt;&gt;"",$I112="",$J112="")</formula>
    </cfRule>
  </conditionalFormatting>
  <conditionalFormatting sqref="H112">
    <cfRule type="expression" dxfId="5517" priority="402">
      <formula>AND($H112&lt;&gt;"",$I112&lt;&gt;"")</formula>
    </cfRule>
  </conditionalFormatting>
  <conditionalFormatting sqref="I112">
    <cfRule type="expression" dxfId="5516" priority="401">
      <formula>AND($I112&lt;&gt;"",$J112&lt;&gt;"")</formula>
    </cfRule>
  </conditionalFormatting>
  <conditionalFormatting sqref="A112">
    <cfRule type="containsBlanks" dxfId="5515" priority="400">
      <formula>LEN(TRIM(A112))=0</formula>
    </cfRule>
  </conditionalFormatting>
  <conditionalFormatting sqref="AA112:AB112">
    <cfRule type="expression" dxfId="5514" priority="397">
      <formula>AND($H112&lt;&gt;"",$I112&lt;&gt;"",$J112&lt;&gt;"")</formula>
    </cfRule>
    <cfRule type="expression" dxfId="5513" priority="398">
      <formula>AND($H112&lt;&gt;"",$I112&lt;&gt;"",$J112="")</formula>
    </cfRule>
    <cfRule type="expression" dxfId="5512" priority="399">
      <formula>AND($H112&lt;&gt;"",$I112="",$J112="")</formula>
    </cfRule>
  </conditionalFormatting>
  <conditionalFormatting sqref="AC112:AD112">
    <cfRule type="expression" dxfId="5511" priority="394">
      <formula>AND($H112&lt;&gt;"",$I112&lt;&gt;"",$J112&lt;&gt;"")</formula>
    </cfRule>
    <cfRule type="expression" dxfId="5510" priority="395">
      <formula>AND($H112&lt;&gt;"",$I112&lt;&gt;"",$J112="")</formula>
    </cfRule>
    <cfRule type="expression" dxfId="5509" priority="396">
      <formula>AND($H112&lt;&gt;"",$I112="",$J112="")</formula>
    </cfRule>
  </conditionalFormatting>
  <conditionalFormatting sqref="AE112:AH112">
    <cfRule type="expression" dxfId="5508" priority="391">
      <formula>AND($H112&lt;&gt;"",$I112&lt;&gt;"",$J112&lt;&gt;"")</formula>
    </cfRule>
    <cfRule type="expression" dxfId="5507" priority="392">
      <formula>AND($H112&lt;&gt;"",$I112&lt;&gt;"",$J112="")</formula>
    </cfRule>
    <cfRule type="expression" dxfId="5506" priority="393">
      <formula>AND($H112&lt;&gt;"",$I112="",$J112="")</formula>
    </cfRule>
  </conditionalFormatting>
  <conditionalFormatting sqref="AI112">
    <cfRule type="expression" dxfId="5505" priority="388">
      <formula>AND($H112&lt;&gt;"",$I112&lt;&gt;"",$J112&lt;&gt;"")</formula>
    </cfRule>
    <cfRule type="expression" dxfId="5504" priority="389">
      <formula>AND($H112&lt;&gt;"",$I112&lt;&gt;"",$J112="")</formula>
    </cfRule>
    <cfRule type="expression" dxfId="5503" priority="390">
      <formula>AND($H112&lt;&gt;"",$I112="",$J112="")</formula>
    </cfRule>
  </conditionalFormatting>
  <conditionalFormatting sqref="AJ112:CF112">
    <cfRule type="expression" dxfId="5502" priority="385">
      <formula>AND($H112&lt;&gt;"",$I112&lt;&gt;"",$J112&lt;&gt;"")</formula>
    </cfRule>
    <cfRule type="expression" dxfId="5501" priority="386">
      <formula>AND($H112&lt;&gt;"",$I112&lt;&gt;"",$J112="")</formula>
    </cfRule>
    <cfRule type="expression" dxfId="5500" priority="387">
      <formula>AND($H112&lt;&gt;"",$I112="",$J112="")</formula>
    </cfRule>
  </conditionalFormatting>
  <conditionalFormatting sqref="H122:J122">
    <cfRule type="expression" dxfId="5499" priority="382">
      <formula>AND($H122&lt;&gt;"",$I122&lt;&gt;"",$J122&lt;&gt;"")</formula>
    </cfRule>
    <cfRule type="expression" dxfId="5498" priority="383">
      <formula>AND($H122&lt;&gt;"",$I122&lt;&gt;"",$J122="")</formula>
    </cfRule>
    <cfRule type="expression" dxfId="5497" priority="384">
      <formula>AND($H122&lt;&gt;"",$I122="",$J122="")</formula>
    </cfRule>
  </conditionalFormatting>
  <conditionalFormatting sqref="X122:Z122 U122">
    <cfRule type="expression" dxfId="5496" priority="379">
      <formula>AND($H122&lt;&gt;"",$I122&lt;&gt;"",$J122&lt;&gt;"")</formula>
    </cfRule>
    <cfRule type="expression" dxfId="5495" priority="380">
      <formula>AND($H122&lt;&gt;"",$I122&lt;&gt;"",$J122="")</formula>
    </cfRule>
    <cfRule type="expression" dxfId="5494" priority="381">
      <formula>AND($H122&lt;&gt;"",$I122="",$J122="")</formula>
    </cfRule>
  </conditionalFormatting>
  <conditionalFormatting sqref="H122">
    <cfRule type="expression" dxfId="5493" priority="378">
      <formula>AND($H122&lt;&gt;"",$I122&lt;&gt;"")</formula>
    </cfRule>
  </conditionalFormatting>
  <conditionalFormatting sqref="I122">
    <cfRule type="expression" dxfId="5492" priority="377">
      <formula>AND($I122&lt;&gt;"",$J122&lt;&gt;"")</formula>
    </cfRule>
  </conditionalFormatting>
  <conditionalFormatting sqref="A122">
    <cfRule type="containsBlanks" dxfId="5491" priority="376">
      <formula>LEN(TRIM(A122))=0</formula>
    </cfRule>
  </conditionalFormatting>
  <conditionalFormatting sqref="AA122:AB122">
    <cfRule type="expression" dxfId="5490" priority="373">
      <formula>AND($H122&lt;&gt;"",$I122&lt;&gt;"",$J122&lt;&gt;"")</formula>
    </cfRule>
    <cfRule type="expression" dxfId="5489" priority="374">
      <formula>AND($H122&lt;&gt;"",$I122&lt;&gt;"",$J122="")</formula>
    </cfRule>
    <cfRule type="expression" dxfId="5488" priority="375">
      <formula>AND($H122&lt;&gt;"",$I122="",$J122="")</formula>
    </cfRule>
  </conditionalFormatting>
  <conditionalFormatting sqref="AC122:AD122">
    <cfRule type="expression" dxfId="5487" priority="370">
      <formula>AND($H122&lt;&gt;"",$I122&lt;&gt;"",$J122&lt;&gt;"")</formula>
    </cfRule>
    <cfRule type="expression" dxfId="5486" priority="371">
      <formula>AND($H122&lt;&gt;"",$I122&lt;&gt;"",$J122="")</formula>
    </cfRule>
    <cfRule type="expression" dxfId="5485" priority="372">
      <formula>AND($H122&lt;&gt;"",$I122="",$J122="")</formula>
    </cfRule>
  </conditionalFormatting>
  <conditionalFormatting sqref="AE122:AH122">
    <cfRule type="expression" dxfId="5484" priority="367">
      <formula>AND($H122&lt;&gt;"",$I122&lt;&gt;"",$J122&lt;&gt;"")</formula>
    </cfRule>
    <cfRule type="expression" dxfId="5483" priority="368">
      <formula>AND($H122&lt;&gt;"",$I122&lt;&gt;"",$J122="")</formula>
    </cfRule>
    <cfRule type="expression" dxfId="5482" priority="369">
      <formula>AND($H122&lt;&gt;"",$I122="",$J122="")</formula>
    </cfRule>
  </conditionalFormatting>
  <conditionalFormatting sqref="AI122">
    <cfRule type="expression" dxfId="5481" priority="364">
      <formula>AND($H122&lt;&gt;"",$I122&lt;&gt;"",$J122&lt;&gt;"")</formula>
    </cfRule>
    <cfRule type="expression" dxfId="5480" priority="365">
      <formula>AND($H122&lt;&gt;"",$I122&lt;&gt;"",$J122="")</formula>
    </cfRule>
    <cfRule type="expression" dxfId="5479" priority="366">
      <formula>AND($H122&lt;&gt;"",$I122="",$J122="")</formula>
    </cfRule>
  </conditionalFormatting>
  <conditionalFormatting sqref="AJ122:CF122">
    <cfRule type="expression" dxfId="5478" priority="361">
      <formula>AND($H122&lt;&gt;"",$I122&lt;&gt;"",$J122&lt;&gt;"")</formula>
    </cfRule>
    <cfRule type="expression" dxfId="5477" priority="362">
      <formula>AND($H122&lt;&gt;"",$I122&lt;&gt;"",$J122="")</formula>
    </cfRule>
    <cfRule type="expression" dxfId="5476" priority="363">
      <formula>AND($H122&lt;&gt;"",$I122="",$J122="")</formula>
    </cfRule>
  </conditionalFormatting>
  <conditionalFormatting sqref="H123:J123">
    <cfRule type="expression" dxfId="5475" priority="358">
      <formula>AND($H123&lt;&gt;"",$I123&lt;&gt;"",$J123&lt;&gt;"")</formula>
    </cfRule>
    <cfRule type="expression" dxfId="5474" priority="359">
      <formula>AND($H123&lt;&gt;"",$I123&lt;&gt;"",$J123="")</formula>
    </cfRule>
    <cfRule type="expression" dxfId="5473" priority="360">
      <formula>AND($H123&lt;&gt;"",$I123="",$J123="")</formula>
    </cfRule>
  </conditionalFormatting>
  <conditionalFormatting sqref="X123:Z123 U123">
    <cfRule type="expression" dxfId="5472" priority="355">
      <formula>AND($H123&lt;&gt;"",$I123&lt;&gt;"",$J123&lt;&gt;"")</formula>
    </cfRule>
    <cfRule type="expression" dxfId="5471" priority="356">
      <formula>AND($H123&lt;&gt;"",$I123&lt;&gt;"",$J123="")</formula>
    </cfRule>
    <cfRule type="expression" dxfId="5470" priority="357">
      <formula>AND($H123&lt;&gt;"",$I123="",$J123="")</formula>
    </cfRule>
  </conditionalFormatting>
  <conditionalFormatting sqref="H123">
    <cfRule type="expression" dxfId="5469" priority="354">
      <formula>AND($H123&lt;&gt;"",$I123&lt;&gt;"")</formula>
    </cfRule>
  </conditionalFormatting>
  <conditionalFormatting sqref="I123">
    <cfRule type="expression" dxfId="5468" priority="353">
      <formula>AND($I123&lt;&gt;"",$J123&lt;&gt;"")</formula>
    </cfRule>
  </conditionalFormatting>
  <conditionalFormatting sqref="A123">
    <cfRule type="containsBlanks" dxfId="5467" priority="352">
      <formula>LEN(TRIM(A123))=0</formula>
    </cfRule>
  </conditionalFormatting>
  <conditionalFormatting sqref="AA123:AB123">
    <cfRule type="expression" dxfId="5466" priority="349">
      <formula>AND($H123&lt;&gt;"",$I123&lt;&gt;"",$J123&lt;&gt;"")</formula>
    </cfRule>
    <cfRule type="expression" dxfId="5465" priority="350">
      <formula>AND($H123&lt;&gt;"",$I123&lt;&gt;"",$J123="")</formula>
    </cfRule>
    <cfRule type="expression" dxfId="5464" priority="351">
      <formula>AND($H123&lt;&gt;"",$I123="",$J123="")</formula>
    </cfRule>
  </conditionalFormatting>
  <conditionalFormatting sqref="AC123:AD123">
    <cfRule type="expression" dxfId="5463" priority="346">
      <formula>AND($H123&lt;&gt;"",$I123&lt;&gt;"",$J123&lt;&gt;"")</formula>
    </cfRule>
    <cfRule type="expression" dxfId="5462" priority="347">
      <formula>AND($H123&lt;&gt;"",$I123&lt;&gt;"",$J123="")</formula>
    </cfRule>
    <cfRule type="expression" dxfId="5461" priority="348">
      <formula>AND($H123&lt;&gt;"",$I123="",$J123="")</formula>
    </cfRule>
  </conditionalFormatting>
  <conditionalFormatting sqref="AE123:AH123">
    <cfRule type="expression" dxfId="5460" priority="343">
      <formula>AND($H123&lt;&gt;"",$I123&lt;&gt;"",$J123&lt;&gt;"")</formula>
    </cfRule>
    <cfRule type="expression" dxfId="5459" priority="344">
      <formula>AND($H123&lt;&gt;"",$I123&lt;&gt;"",$J123="")</formula>
    </cfRule>
    <cfRule type="expression" dxfId="5458" priority="345">
      <formula>AND($H123&lt;&gt;"",$I123="",$J123="")</formula>
    </cfRule>
  </conditionalFormatting>
  <conditionalFormatting sqref="AI123">
    <cfRule type="expression" dxfId="5457" priority="340">
      <formula>AND($H123&lt;&gt;"",$I123&lt;&gt;"",$J123&lt;&gt;"")</formula>
    </cfRule>
    <cfRule type="expression" dxfId="5456" priority="341">
      <formula>AND($H123&lt;&gt;"",$I123&lt;&gt;"",$J123="")</formula>
    </cfRule>
    <cfRule type="expression" dxfId="5455" priority="342">
      <formula>AND($H123&lt;&gt;"",$I123="",$J123="")</formula>
    </cfRule>
  </conditionalFormatting>
  <conditionalFormatting sqref="AJ123:CF123">
    <cfRule type="expression" dxfId="5454" priority="337">
      <formula>AND($H123&lt;&gt;"",$I123&lt;&gt;"",$J123&lt;&gt;"")</formula>
    </cfRule>
    <cfRule type="expression" dxfId="5453" priority="338">
      <formula>AND($H123&lt;&gt;"",$I123&lt;&gt;"",$J123="")</formula>
    </cfRule>
    <cfRule type="expression" dxfId="5452" priority="339">
      <formula>AND($H123&lt;&gt;"",$I123="",$J123="")</formula>
    </cfRule>
  </conditionalFormatting>
  <conditionalFormatting sqref="H126:J126">
    <cfRule type="expression" dxfId="5451" priority="334">
      <formula>AND($H126&lt;&gt;"",$I126&lt;&gt;"",$J126&lt;&gt;"")</formula>
    </cfRule>
    <cfRule type="expression" dxfId="5450" priority="335">
      <formula>AND($H126&lt;&gt;"",$I126&lt;&gt;"",$J126="")</formula>
    </cfRule>
    <cfRule type="expression" dxfId="5449" priority="336">
      <formula>AND($H126&lt;&gt;"",$I126="",$J126="")</formula>
    </cfRule>
  </conditionalFormatting>
  <conditionalFormatting sqref="X126:Z126 U126">
    <cfRule type="expression" dxfId="5448" priority="331">
      <formula>AND($H126&lt;&gt;"",$I126&lt;&gt;"",$J126&lt;&gt;"")</formula>
    </cfRule>
    <cfRule type="expression" dxfId="5447" priority="332">
      <formula>AND($H126&lt;&gt;"",$I126&lt;&gt;"",$J126="")</formula>
    </cfRule>
    <cfRule type="expression" dxfId="5446" priority="333">
      <formula>AND($H126&lt;&gt;"",$I126="",$J126="")</formula>
    </cfRule>
  </conditionalFormatting>
  <conditionalFormatting sqref="H126">
    <cfRule type="expression" dxfId="5445" priority="330">
      <formula>AND($H126&lt;&gt;"",$I126&lt;&gt;"")</formula>
    </cfRule>
  </conditionalFormatting>
  <conditionalFormatting sqref="I126">
    <cfRule type="expression" dxfId="5444" priority="329">
      <formula>AND($I126&lt;&gt;"",$J126&lt;&gt;"")</formula>
    </cfRule>
  </conditionalFormatting>
  <conditionalFormatting sqref="A126">
    <cfRule type="containsBlanks" dxfId="5443" priority="328">
      <formula>LEN(TRIM(A126))=0</formula>
    </cfRule>
  </conditionalFormatting>
  <conditionalFormatting sqref="AA126:AB126">
    <cfRule type="expression" dxfId="5442" priority="325">
      <formula>AND($H126&lt;&gt;"",$I126&lt;&gt;"",$J126&lt;&gt;"")</formula>
    </cfRule>
    <cfRule type="expression" dxfId="5441" priority="326">
      <formula>AND($H126&lt;&gt;"",$I126&lt;&gt;"",$J126="")</formula>
    </cfRule>
    <cfRule type="expression" dxfId="5440" priority="327">
      <formula>AND($H126&lt;&gt;"",$I126="",$J126="")</formula>
    </cfRule>
  </conditionalFormatting>
  <conditionalFormatting sqref="AC126:AD126">
    <cfRule type="expression" dxfId="5439" priority="322">
      <formula>AND($H126&lt;&gt;"",$I126&lt;&gt;"",$J126&lt;&gt;"")</formula>
    </cfRule>
    <cfRule type="expression" dxfId="5438" priority="323">
      <formula>AND($H126&lt;&gt;"",$I126&lt;&gt;"",$J126="")</formula>
    </cfRule>
    <cfRule type="expression" dxfId="5437" priority="324">
      <formula>AND($H126&lt;&gt;"",$I126="",$J126="")</formula>
    </cfRule>
  </conditionalFormatting>
  <conditionalFormatting sqref="AE126:AH126">
    <cfRule type="expression" dxfId="5436" priority="319">
      <formula>AND($H126&lt;&gt;"",$I126&lt;&gt;"",$J126&lt;&gt;"")</formula>
    </cfRule>
    <cfRule type="expression" dxfId="5435" priority="320">
      <formula>AND($H126&lt;&gt;"",$I126&lt;&gt;"",$J126="")</formula>
    </cfRule>
    <cfRule type="expression" dxfId="5434" priority="321">
      <formula>AND($H126&lt;&gt;"",$I126="",$J126="")</formula>
    </cfRule>
  </conditionalFormatting>
  <conditionalFormatting sqref="AI126">
    <cfRule type="expression" dxfId="5433" priority="316">
      <formula>AND($H126&lt;&gt;"",$I126&lt;&gt;"",$J126&lt;&gt;"")</formula>
    </cfRule>
    <cfRule type="expression" dxfId="5432" priority="317">
      <formula>AND($H126&lt;&gt;"",$I126&lt;&gt;"",$J126="")</formula>
    </cfRule>
    <cfRule type="expression" dxfId="5431" priority="318">
      <formula>AND($H126&lt;&gt;"",$I126="",$J126="")</formula>
    </cfRule>
  </conditionalFormatting>
  <conditionalFormatting sqref="AJ126:CF126">
    <cfRule type="expression" dxfId="5430" priority="313">
      <formula>AND($H126&lt;&gt;"",$I126&lt;&gt;"",$J126&lt;&gt;"")</formula>
    </cfRule>
    <cfRule type="expression" dxfId="5429" priority="314">
      <formula>AND($H126&lt;&gt;"",$I126&lt;&gt;"",$J126="")</formula>
    </cfRule>
    <cfRule type="expression" dxfId="5428" priority="315">
      <formula>AND($H126&lt;&gt;"",$I126="",$J126="")</formula>
    </cfRule>
  </conditionalFormatting>
  <conditionalFormatting sqref="H135:J136">
    <cfRule type="expression" dxfId="5427" priority="310">
      <formula>AND($H135&lt;&gt;"",$I135&lt;&gt;"",$J135&lt;&gt;"")</formula>
    </cfRule>
    <cfRule type="expression" dxfId="5426" priority="311">
      <formula>AND($H135&lt;&gt;"",$I135&lt;&gt;"",$J135="")</formula>
    </cfRule>
    <cfRule type="expression" dxfId="5425" priority="312">
      <formula>AND($H135&lt;&gt;"",$I135="",$J135="")</formula>
    </cfRule>
  </conditionalFormatting>
  <conditionalFormatting sqref="X136:Z136 X135:AG135 U135:U136">
    <cfRule type="expression" dxfId="5424" priority="307">
      <formula>AND($H135&lt;&gt;"",$I135&lt;&gt;"",$J135&lt;&gt;"")</formula>
    </cfRule>
    <cfRule type="expression" dxfId="5423" priority="308">
      <formula>AND($H135&lt;&gt;"",$I135&lt;&gt;"",$J135="")</formula>
    </cfRule>
    <cfRule type="expression" dxfId="5422" priority="309">
      <formula>AND($H135&lt;&gt;"",$I135="",$J135="")</formula>
    </cfRule>
  </conditionalFormatting>
  <conditionalFormatting sqref="H135:H136">
    <cfRule type="expression" dxfId="5421" priority="306">
      <formula>AND($H135&lt;&gt;"",$I135&lt;&gt;"")</formula>
    </cfRule>
  </conditionalFormatting>
  <conditionalFormatting sqref="I135:I136">
    <cfRule type="expression" dxfId="5420" priority="305">
      <formula>AND($I135&lt;&gt;"",$J135&lt;&gt;"")</formula>
    </cfRule>
  </conditionalFormatting>
  <conditionalFormatting sqref="A135:A136">
    <cfRule type="containsBlanks" dxfId="5419" priority="304">
      <formula>LEN(TRIM(A135))=0</formula>
    </cfRule>
  </conditionalFormatting>
  <conditionalFormatting sqref="AA136:AB136">
    <cfRule type="expression" dxfId="5418" priority="301">
      <formula>AND($H136&lt;&gt;"",$I136&lt;&gt;"",$J136&lt;&gt;"")</formula>
    </cfRule>
    <cfRule type="expression" dxfId="5417" priority="302">
      <formula>AND($H136&lt;&gt;"",$I136&lt;&gt;"",$J136="")</formula>
    </cfRule>
    <cfRule type="expression" dxfId="5416" priority="303">
      <formula>AND($H136&lt;&gt;"",$I136="",$J136="")</formula>
    </cfRule>
  </conditionalFormatting>
  <conditionalFormatting sqref="AC136:AD136">
    <cfRule type="expression" dxfId="5415" priority="298">
      <formula>AND($H136&lt;&gt;"",$I136&lt;&gt;"",$J136&lt;&gt;"")</formula>
    </cfRule>
    <cfRule type="expression" dxfId="5414" priority="299">
      <formula>AND($H136&lt;&gt;"",$I136&lt;&gt;"",$J136="")</formula>
    </cfRule>
    <cfRule type="expression" dxfId="5413" priority="300">
      <formula>AND($H136&lt;&gt;"",$I136="",$J136="")</formula>
    </cfRule>
  </conditionalFormatting>
  <conditionalFormatting sqref="AE136:AH136 AH135">
    <cfRule type="expression" dxfId="5412" priority="295">
      <formula>AND($H135&lt;&gt;"",$I135&lt;&gt;"",$J135&lt;&gt;"")</formula>
    </cfRule>
    <cfRule type="expression" dxfId="5411" priority="296">
      <formula>AND($H135&lt;&gt;"",$I135&lt;&gt;"",$J135="")</formula>
    </cfRule>
    <cfRule type="expression" dxfId="5410" priority="297">
      <formula>AND($H135&lt;&gt;"",$I135="",$J135="")</formula>
    </cfRule>
  </conditionalFormatting>
  <conditionalFormatting sqref="AI135:AI136">
    <cfRule type="expression" dxfId="5409" priority="292">
      <formula>AND($H135&lt;&gt;"",$I135&lt;&gt;"",$J135&lt;&gt;"")</formula>
    </cfRule>
    <cfRule type="expression" dxfId="5408" priority="293">
      <formula>AND($H135&lt;&gt;"",$I135&lt;&gt;"",$J135="")</formula>
    </cfRule>
    <cfRule type="expression" dxfId="5407" priority="294">
      <formula>AND($H135&lt;&gt;"",$I135="",$J135="")</formula>
    </cfRule>
  </conditionalFormatting>
  <conditionalFormatting sqref="H137:J140">
    <cfRule type="expression" dxfId="5406" priority="289">
      <formula>AND($H137&lt;&gt;"",$I137&lt;&gt;"",$J137&lt;&gt;"")</formula>
    </cfRule>
    <cfRule type="expression" dxfId="5405" priority="290">
      <formula>AND($H137&lt;&gt;"",$I137&lt;&gt;"",$J137="")</formula>
    </cfRule>
    <cfRule type="expression" dxfId="5404" priority="291">
      <formula>AND($H137&lt;&gt;"",$I137="",$J137="")</formula>
    </cfRule>
  </conditionalFormatting>
  <conditionalFormatting sqref="X137:Z140 U137:U140">
    <cfRule type="expression" dxfId="5403" priority="286">
      <formula>AND($H137&lt;&gt;"",$I137&lt;&gt;"",$J137&lt;&gt;"")</formula>
    </cfRule>
    <cfRule type="expression" dxfId="5402" priority="287">
      <formula>AND($H137&lt;&gt;"",$I137&lt;&gt;"",$J137="")</formula>
    </cfRule>
    <cfRule type="expression" dxfId="5401" priority="288">
      <formula>AND($H137&lt;&gt;"",$I137="",$J137="")</formula>
    </cfRule>
  </conditionalFormatting>
  <conditionalFormatting sqref="H137:H140">
    <cfRule type="expression" dxfId="5400" priority="285">
      <formula>AND($H137&lt;&gt;"",$I137&lt;&gt;"")</formula>
    </cfRule>
  </conditionalFormatting>
  <conditionalFormatting sqref="I137:I140">
    <cfRule type="expression" dxfId="5399" priority="284">
      <formula>AND($I137&lt;&gt;"",$J137&lt;&gt;"")</formula>
    </cfRule>
  </conditionalFormatting>
  <conditionalFormatting sqref="A137:A140">
    <cfRule type="containsBlanks" dxfId="5398" priority="283">
      <formula>LEN(TRIM(A137))=0</formula>
    </cfRule>
  </conditionalFormatting>
  <conditionalFormatting sqref="AA137:AB140">
    <cfRule type="expression" dxfId="5397" priority="280">
      <formula>AND($H137&lt;&gt;"",$I137&lt;&gt;"",$J137&lt;&gt;"")</formula>
    </cfRule>
    <cfRule type="expression" dxfId="5396" priority="281">
      <formula>AND($H137&lt;&gt;"",$I137&lt;&gt;"",$J137="")</formula>
    </cfRule>
    <cfRule type="expression" dxfId="5395" priority="282">
      <formula>AND($H137&lt;&gt;"",$I137="",$J137="")</formula>
    </cfRule>
  </conditionalFormatting>
  <conditionalFormatting sqref="AC137:AD140">
    <cfRule type="expression" dxfId="5394" priority="277">
      <formula>AND($H137&lt;&gt;"",$I137&lt;&gt;"",$J137&lt;&gt;"")</formula>
    </cfRule>
    <cfRule type="expression" dxfId="5393" priority="278">
      <formula>AND($H137&lt;&gt;"",$I137&lt;&gt;"",$J137="")</formula>
    </cfRule>
    <cfRule type="expression" dxfId="5392" priority="279">
      <formula>AND($H137&lt;&gt;"",$I137="",$J137="")</formula>
    </cfRule>
  </conditionalFormatting>
  <conditionalFormatting sqref="AE137:AH140">
    <cfRule type="expression" dxfId="5391" priority="274">
      <formula>AND($H137&lt;&gt;"",$I137&lt;&gt;"",$J137&lt;&gt;"")</formula>
    </cfRule>
    <cfRule type="expression" dxfId="5390" priority="275">
      <formula>AND($H137&lt;&gt;"",$I137&lt;&gt;"",$J137="")</formula>
    </cfRule>
    <cfRule type="expression" dxfId="5389" priority="276">
      <formula>AND($H137&lt;&gt;"",$I137="",$J137="")</formula>
    </cfRule>
  </conditionalFormatting>
  <conditionalFormatting sqref="AI137:AI140">
    <cfRule type="expression" dxfId="5388" priority="271">
      <formula>AND($H137&lt;&gt;"",$I137&lt;&gt;"",$J137&lt;&gt;"")</formula>
    </cfRule>
    <cfRule type="expression" dxfId="5387" priority="272">
      <formula>AND($H137&lt;&gt;"",$I137&lt;&gt;"",$J137="")</formula>
    </cfRule>
    <cfRule type="expression" dxfId="5386" priority="273">
      <formula>AND($H137&lt;&gt;"",$I137="",$J137="")</formula>
    </cfRule>
  </conditionalFormatting>
  <conditionalFormatting sqref="AJ135:CF136">
    <cfRule type="expression" dxfId="5385" priority="268">
      <formula>AND($H135&lt;&gt;"",$I135&lt;&gt;"",$J135&lt;&gt;"")</formula>
    </cfRule>
    <cfRule type="expression" dxfId="5384" priority="269">
      <formula>AND($H135&lt;&gt;"",$I135&lt;&gt;"",$J135="")</formula>
    </cfRule>
    <cfRule type="expression" dxfId="5383" priority="270">
      <formula>AND($H135&lt;&gt;"",$I135="",$J135="")</formula>
    </cfRule>
  </conditionalFormatting>
  <conditionalFormatting sqref="AJ137:CF140">
    <cfRule type="expression" dxfId="5382" priority="265">
      <formula>AND($H137&lt;&gt;"",$I137&lt;&gt;"",$J137&lt;&gt;"")</formula>
    </cfRule>
    <cfRule type="expression" dxfId="5381" priority="266">
      <formula>AND($H137&lt;&gt;"",$I137&lt;&gt;"",$J137="")</formula>
    </cfRule>
    <cfRule type="expression" dxfId="5380" priority="267">
      <formula>AND($H137&lt;&gt;"",$I137="",$J137="")</formula>
    </cfRule>
  </conditionalFormatting>
  <conditionalFormatting sqref="H134:J134">
    <cfRule type="expression" dxfId="5379" priority="262">
      <formula>AND($H134&lt;&gt;"",$I134&lt;&gt;"",$J134&lt;&gt;"")</formula>
    </cfRule>
    <cfRule type="expression" dxfId="5378" priority="263">
      <formula>AND($H134&lt;&gt;"",$I134&lt;&gt;"",$J134="")</formula>
    </cfRule>
    <cfRule type="expression" dxfId="5377" priority="264">
      <formula>AND($H134&lt;&gt;"",$I134="",$J134="")</formula>
    </cfRule>
  </conditionalFormatting>
  <conditionalFormatting sqref="X134:Z134 U134">
    <cfRule type="expression" dxfId="5376" priority="259">
      <formula>AND($H134&lt;&gt;"",$I134&lt;&gt;"",$J134&lt;&gt;"")</formula>
    </cfRule>
    <cfRule type="expression" dxfId="5375" priority="260">
      <formula>AND($H134&lt;&gt;"",$I134&lt;&gt;"",$J134="")</formula>
    </cfRule>
    <cfRule type="expression" dxfId="5374" priority="261">
      <formula>AND($H134&lt;&gt;"",$I134="",$J134="")</formula>
    </cfRule>
  </conditionalFormatting>
  <conditionalFormatting sqref="H134">
    <cfRule type="expression" dxfId="5373" priority="258">
      <formula>AND($H134&lt;&gt;"",$I134&lt;&gt;"")</formula>
    </cfRule>
  </conditionalFormatting>
  <conditionalFormatting sqref="I134">
    <cfRule type="expression" dxfId="5372" priority="257">
      <formula>AND($I134&lt;&gt;"",$J134&lt;&gt;"")</formula>
    </cfRule>
  </conditionalFormatting>
  <conditionalFormatting sqref="A134">
    <cfRule type="containsBlanks" dxfId="5371" priority="256">
      <formula>LEN(TRIM(A134))=0</formula>
    </cfRule>
  </conditionalFormatting>
  <conditionalFormatting sqref="AA134:AB134">
    <cfRule type="expression" dxfId="5370" priority="253">
      <formula>AND($H134&lt;&gt;"",$I134&lt;&gt;"",$J134&lt;&gt;"")</formula>
    </cfRule>
    <cfRule type="expression" dxfId="5369" priority="254">
      <formula>AND($H134&lt;&gt;"",$I134&lt;&gt;"",$J134="")</formula>
    </cfRule>
    <cfRule type="expression" dxfId="5368" priority="255">
      <formula>AND($H134&lt;&gt;"",$I134="",$J134="")</formula>
    </cfRule>
  </conditionalFormatting>
  <conditionalFormatting sqref="AC134:AD134">
    <cfRule type="expression" dxfId="5367" priority="250">
      <formula>AND($H134&lt;&gt;"",$I134&lt;&gt;"",$J134&lt;&gt;"")</formula>
    </cfRule>
    <cfRule type="expression" dxfId="5366" priority="251">
      <formula>AND($H134&lt;&gt;"",$I134&lt;&gt;"",$J134="")</formula>
    </cfRule>
    <cfRule type="expression" dxfId="5365" priority="252">
      <formula>AND($H134&lt;&gt;"",$I134="",$J134="")</formula>
    </cfRule>
  </conditionalFormatting>
  <conditionalFormatting sqref="AE134:AH134">
    <cfRule type="expression" dxfId="5364" priority="247">
      <formula>AND($H134&lt;&gt;"",$I134&lt;&gt;"",$J134&lt;&gt;"")</formula>
    </cfRule>
    <cfRule type="expression" dxfId="5363" priority="248">
      <formula>AND($H134&lt;&gt;"",$I134&lt;&gt;"",$J134="")</formula>
    </cfRule>
    <cfRule type="expression" dxfId="5362" priority="249">
      <formula>AND($H134&lt;&gt;"",$I134="",$J134="")</formula>
    </cfRule>
  </conditionalFormatting>
  <conditionalFormatting sqref="AI134">
    <cfRule type="expression" dxfId="5361" priority="244">
      <formula>AND($H134&lt;&gt;"",$I134&lt;&gt;"",$J134&lt;&gt;"")</formula>
    </cfRule>
    <cfRule type="expression" dxfId="5360" priority="245">
      <formula>AND($H134&lt;&gt;"",$I134&lt;&gt;"",$J134="")</formula>
    </cfRule>
    <cfRule type="expression" dxfId="5359" priority="246">
      <formula>AND($H134&lt;&gt;"",$I134="",$J134="")</formula>
    </cfRule>
  </conditionalFormatting>
  <conditionalFormatting sqref="AJ134:CF134">
    <cfRule type="expression" dxfId="5358" priority="241">
      <formula>AND($H134&lt;&gt;"",$I134&lt;&gt;"",$J134&lt;&gt;"")</formula>
    </cfRule>
    <cfRule type="expression" dxfId="5357" priority="242">
      <formula>AND($H134&lt;&gt;"",$I134&lt;&gt;"",$J134="")</formula>
    </cfRule>
    <cfRule type="expression" dxfId="5356" priority="243">
      <formula>AND($H134&lt;&gt;"",$I134="",$J134="")</formula>
    </cfRule>
  </conditionalFormatting>
  <conditionalFormatting sqref="H144:J144">
    <cfRule type="expression" dxfId="5355" priority="238">
      <formula>AND($H144&lt;&gt;"",$I144&lt;&gt;"",$J144&lt;&gt;"")</formula>
    </cfRule>
    <cfRule type="expression" dxfId="5354" priority="239">
      <formula>AND($H144&lt;&gt;"",$I144&lt;&gt;"",$J144="")</formula>
    </cfRule>
    <cfRule type="expression" dxfId="5353" priority="240">
      <formula>AND($H144&lt;&gt;"",$I144="",$J144="")</formula>
    </cfRule>
  </conditionalFormatting>
  <conditionalFormatting sqref="X144:Z144 U144">
    <cfRule type="expression" dxfId="5352" priority="235">
      <formula>AND($H144&lt;&gt;"",$I144&lt;&gt;"",$J144&lt;&gt;"")</formula>
    </cfRule>
    <cfRule type="expression" dxfId="5351" priority="236">
      <formula>AND($H144&lt;&gt;"",$I144&lt;&gt;"",$J144="")</formula>
    </cfRule>
    <cfRule type="expression" dxfId="5350" priority="237">
      <formula>AND($H144&lt;&gt;"",$I144="",$J144="")</formula>
    </cfRule>
  </conditionalFormatting>
  <conditionalFormatting sqref="H144">
    <cfRule type="expression" dxfId="5349" priority="234">
      <formula>AND($H144&lt;&gt;"",$I144&lt;&gt;"")</formula>
    </cfRule>
  </conditionalFormatting>
  <conditionalFormatting sqref="I144">
    <cfRule type="expression" dxfId="5348" priority="233">
      <formula>AND($I144&lt;&gt;"",$J144&lt;&gt;"")</formula>
    </cfRule>
  </conditionalFormatting>
  <conditionalFormatting sqref="A144">
    <cfRule type="containsBlanks" dxfId="5347" priority="232">
      <formula>LEN(TRIM(A144))=0</formula>
    </cfRule>
  </conditionalFormatting>
  <conditionalFormatting sqref="AA144:AB144">
    <cfRule type="expression" dxfId="5346" priority="229">
      <formula>AND($H144&lt;&gt;"",$I144&lt;&gt;"",$J144&lt;&gt;"")</formula>
    </cfRule>
    <cfRule type="expression" dxfId="5345" priority="230">
      <formula>AND($H144&lt;&gt;"",$I144&lt;&gt;"",$J144="")</formula>
    </cfRule>
    <cfRule type="expression" dxfId="5344" priority="231">
      <formula>AND($H144&lt;&gt;"",$I144="",$J144="")</formula>
    </cfRule>
  </conditionalFormatting>
  <conditionalFormatting sqref="AC144:AD144">
    <cfRule type="expression" dxfId="5343" priority="226">
      <formula>AND($H144&lt;&gt;"",$I144&lt;&gt;"",$J144&lt;&gt;"")</formula>
    </cfRule>
    <cfRule type="expression" dxfId="5342" priority="227">
      <formula>AND($H144&lt;&gt;"",$I144&lt;&gt;"",$J144="")</formula>
    </cfRule>
    <cfRule type="expression" dxfId="5341" priority="228">
      <formula>AND($H144&lt;&gt;"",$I144="",$J144="")</formula>
    </cfRule>
  </conditionalFormatting>
  <conditionalFormatting sqref="AE144:AH144">
    <cfRule type="expression" dxfId="5340" priority="223">
      <formula>AND($H144&lt;&gt;"",$I144&lt;&gt;"",$J144&lt;&gt;"")</formula>
    </cfRule>
    <cfRule type="expression" dxfId="5339" priority="224">
      <formula>AND($H144&lt;&gt;"",$I144&lt;&gt;"",$J144="")</formula>
    </cfRule>
    <cfRule type="expression" dxfId="5338" priority="225">
      <formula>AND($H144&lt;&gt;"",$I144="",$J144="")</formula>
    </cfRule>
  </conditionalFormatting>
  <conditionalFormatting sqref="AI144">
    <cfRule type="expression" dxfId="5337" priority="220">
      <formula>AND($H144&lt;&gt;"",$I144&lt;&gt;"",$J144&lt;&gt;"")</formula>
    </cfRule>
    <cfRule type="expression" dxfId="5336" priority="221">
      <formula>AND($H144&lt;&gt;"",$I144&lt;&gt;"",$J144="")</formula>
    </cfRule>
    <cfRule type="expression" dxfId="5335" priority="222">
      <formula>AND($H144&lt;&gt;"",$I144="",$J144="")</formula>
    </cfRule>
  </conditionalFormatting>
  <conditionalFormatting sqref="AJ144:CF144">
    <cfRule type="expression" dxfId="5334" priority="217">
      <formula>AND($H144&lt;&gt;"",$I144&lt;&gt;"",$J144&lt;&gt;"")</formula>
    </cfRule>
    <cfRule type="expression" dxfId="5333" priority="218">
      <formula>AND($H144&lt;&gt;"",$I144&lt;&gt;"",$J144="")</formula>
    </cfRule>
    <cfRule type="expression" dxfId="5332" priority="219">
      <formula>AND($H144&lt;&gt;"",$I144="",$J144="")</formula>
    </cfRule>
  </conditionalFormatting>
  <conditionalFormatting sqref="H153:J154">
    <cfRule type="expression" dxfId="5331" priority="214">
      <formula>AND($H153&lt;&gt;"",$I153&lt;&gt;"",$J153&lt;&gt;"")</formula>
    </cfRule>
    <cfRule type="expression" dxfId="5330" priority="215">
      <formula>AND($H153&lt;&gt;"",$I153&lt;&gt;"",$J153="")</formula>
    </cfRule>
    <cfRule type="expression" dxfId="5329" priority="216">
      <formula>AND($H153&lt;&gt;"",$I153="",$J153="")</formula>
    </cfRule>
  </conditionalFormatting>
  <conditionalFormatting sqref="X154:Z154 X153:AG153 U153:U154">
    <cfRule type="expression" dxfId="5328" priority="211">
      <formula>AND($H153&lt;&gt;"",$I153&lt;&gt;"",$J153&lt;&gt;"")</formula>
    </cfRule>
    <cfRule type="expression" dxfId="5327" priority="212">
      <formula>AND($H153&lt;&gt;"",$I153&lt;&gt;"",$J153="")</formula>
    </cfRule>
    <cfRule type="expression" dxfId="5326" priority="213">
      <formula>AND($H153&lt;&gt;"",$I153="",$J153="")</formula>
    </cfRule>
  </conditionalFormatting>
  <conditionalFormatting sqref="H153:H154">
    <cfRule type="expression" dxfId="5325" priority="210">
      <formula>AND($H153&lt;&gt;"",$I153&lt;&gt;"")</formula>
    </cfRule>
  </conditionalFormatting>
  <conditionalFormatting sqref="I153:I154">
    <cfRule type="expression" dxfId="5324" priority="209">
      <formula>AND($I153&lt;&gt;"",$J153&lt;&gt;"")</formula>
    </cfRule>
  </conditionalFormatting>
  <conditionalFormatting sqref="A153:A154">
    <cfRule type="containsBlanks" dxfId="5323" priority="208">
      <formula>LEN(TRIM(A153))=0</formula>
    </cfRule>
  </conditionalFormatting>
  <conditionalFormatting sqref="AA154:AB154">
    <cfRule type="expression" dxfId="5322" priority="205">
      <formula>AND($H154&lt;&gt;"",$I154&lt;&gt;"",$J154&lt;&gt;"")</formula>
    </cfRule>
    <cfRule type="expression" dxfId="5321" priority="206">
      <formula>AND($H154&lt;&gt;"",$I154&lt;&gt;"",$J154="")</formula>
    </cfRule>
    <cfRule type="expression" dxfId="5320" priority="207">
      <formula>AND($H154&lt;&gt;"",$I154="",$J154="")</formula>
    </cfRule>
  </conditionalFormatting>
  <conditionalFormatting sqref="AC154:AD154">
    <cfRule type="expression" dxfId="5319" priority="202">
      <formula>AND($H154&lt;&gt;"",$I154&lt;&gt;"",$J154&lt;&gt;"")</formula>
    </cfRule>
    <cfRule type="expression" dxfId="5318" priority="203">
      <formula>AND($H154&lt;&gt;"",$I154&lt;&gt;"",$J154="")</formula>
    </cfRule>
    <cfRule type="expression" dxfId="5317" priority="204">
      <formula>AND($H154&lt;&gt;"",$I154="",$J154="")</formula>
    </cfRule>
  </conditionalFormatting>
  <conditionalFormatting sqref="AE154:AH154 AH153">
    <cfRule type="expression" dxfId="5316" priority="199">
      <formula>AND($H153&lt;&gt;"",$I153&lt;&gt;"",$J153&lt;&gt;"")</formula>
    </cfRule>
    <cfRule type="expression" dxfId="5315" priority="200">
      <formula>AND($H153&lt;&gt;"",$I153&lt;&gt;"",$J153="")</formula>
    </cfRule>
    <cfRule type="expression" dxfId="5314" priority="201">
      <formula>AND($H153&lt;&gt;"",$I153="",$J153="")</formula>
    </cfRule>
  </conditionalFormatting>
  <conditionalFormatting sqref="AI153:AI154">
    <cfRule type="expression" dxfId="5313" priority="196">
      <formula>AND($H153&lt;&gt;"",$I153&lt;&gt;"",$J153&lt;&gt;"")</formula>
    </cfRule>
    <cfRule type="expression" dxfId="5312" priority="197">
      <formula>AND($H153&lt;&gt;"",$I153&lt;&gt;"",$J153="")</formula>
    </cfRule>
    <cfRule type="expression" dxfId="5311" priority="198">
      <formula>AND($H153&lt;&gt;"",$I153="",$J153="")</formula>
    </cfRule>
  </conditionalFormatting>
  <conditionalFormatting sqref="H155:J158">
    <cfRule type="expression" dxfId="5310" priority="193">
      <formula>AND($H155&lt;&gt;"",$I155&lt;&gt;"",$J155&lt;&gt;"")</formula>
    </cfRule>
    <cfRule type="expression" dxfId="5309" priority="194">
      <formula>AND($H155&lt;&gt;"",$I155&lt;&gt;"",$J155="")</formula>
    </cfRule>
    <cfRule type="expression" dxfId="5308" priority="195">
      <formula>AND($H155&lt;&gt;"",$I155="",$J155="")</formula>
    </cfRule>
  </conditionalFormatting>
  <conditionalFormatting sqref="X155:Z158 U155:U158">
    <cfRule type="expression" dxfId="5307" priority="190">
      <formula>AND($H155&lt;&gt;"",$I155&lt;&gt;"",$J155&lt;&gt;"")</formula>
    </cfRule>
    <cfRule type="expression" dxfId="5306" priority="191">
      <formula>AND($H155&lt;&gt;"",$I155&lt;&gt;"",$J155="")</formula>
    </cfRule>
    <cfRule type="expression" dxfId="5305" priority="192">
      <formula>AND($H155&lt;&gt;"",$I155="",$J155="")</formula>
    </cfRule>
  </conditionalFormatting>
  <conditionalFormatting sqref="H155:H158">
    <cfRule type="expression" dxfId="5304" priority="189">
      <formula>AND($H155&lt;&gt;"",$I155&lt;&gt;"")</formula>
    </cfRule>
  </conditionalFormatting>
  <conditionalFormatting sqref="I155:I158">
    <cfRule type="expression" dxfId="5303" priority="188">
      <formula>AND($I155&lt;&gt;"",$J155&lt;&gt;"")</formula>
    </cfRule>
  </conditionalFormatting>
  <conditionalFormatting sqref="A155:A158">
    <cfRule type="containsBlanks" dxfId="5302" priority="187">
      <formula>LEN(TRIM(A155))=0</formula>
    </cfRule>
  </conditionalFormatting>
  <conditionalFormatting sqref="AA155:AB158">
    <cfRule type="expression" dxfId="5301" priority="184">
      <formula>AND($H155&lt;&gt;"",$I155&lt;&gt;"",$J155&lt;&gt;"")</formula>
    </cfRule>
    <cfRule type="expression" dxfId="5300" priority="185">
      <formula>AND($H155&lt;&gt;"",$I155&lt;&gt;"",$J155="")</formula>
    </cfRule>
    <cfRule type="expression" dxfId="5299" priority="186">
      <formula>AND($H155&lt;&gt;"",$I155="",$J155="")</formula>
    </cfRule>
  </conditionalFormatting>
  <conditionalFormatting sqref="AC155:AD158">
    <cfRule type="expression" dxfId="5298" priority="181">
      <formula>AND($H155&lt;&gt;"",$I155&lt;&gt;"",$J155&lt;&gt;"")</formula>
    </cfRule>
    <cfRule type="expression" dxfId="5297" priority="182">
      <formula>AND($H155&lt;&gt;"",$I155&lt;&gt;"",$J155="")</formula>
    </cfRule>
    <cfRule type="expression" dxfId="5296" priority="183">
      <formula>AND($H155&lt;&gt;"",$I155="",$J155="")</formula>
    </cfRule>
  </conditionalFormatting>
  <conditionalFormatting sqref="AE155:AH158">
    <cfRule type="expression" dxfId="5295" priority="178">
      <formula>AND($H155&lt;&gt;"",$I155&lt;&gt;"",$J155&lt;&gt;"")</formula>
    </cfRule>
    <cfRule type="expression" dxfId="5294" priority="179">
      <formula>AND($H155&lt;&gt;"",$I155&lt;&gt;"",$J155="")</formula>
    </cfRule>
    <cfRule type="expression" dxfId="5293" priority="180">
      <formula>AND($H155&lt;&gt;"",$I155="",$J155="")</formula>
    </cfRule>
  </conditionalFormatting>
  <conditionalFormatting sqref="AI155:AI158">
    <cfRule type="expression" dxfId="5292" priority="175">
      <formula>AND($H155&lt;&gt;"",$I155&lt;&gt;"",$J155&lt;&gt;"")</formula>
    </cfRule>
    <cfRule type="expression" dxfId="5291" priority="176">
      <formula>AND($H155&lt;&gt;"",$I155&lt;&gt;"",$J155="")</formula>
    </cfRule>
    <cfRule type="expression" dxfId="5290" priority="177">
      <formula>AND($H155&lt;&gt;"",$I155="",$J155="")</formula>
    </cfRule>
  </conditionalFormatting>
  <conditionalFormatting sqref="AJ153:CF154">
    <cfRule type="expression" dxfId="5289" priority="172">
      <formula>AND($H153&lt;&gt;"",$I153&lt;&gt;"",$J153&lt;&gt;"")</formula>
    </cfRule>
    <cfRule type="expression" dxfId="5288" priority="173">
      <formula>AND($H153&lt;&gt;"",$I153&lt;&gt;"",$J153="")</formula>
    </cfRule>
    <cfRule type="expression" dxfId="5287" priority="174">
      <formula>AND($H153&lt;&gt;"",$I153="",$J153="")</formula>
    </cfRule>
  </conditionalFormatting>
  <conditionalFormatting sqref="AJ155:CF158">
    <cfRule type="expression" dxfId="5286" priority="169">
      <formula>AND($H155&lt;&gt;"",$I155&lt;&gt;"",$J155&lt;&gt;"")</formula>
    </cfRule>
    <cfRule type="expression" dxfId="5285" priority="170">
      <formula>AND($H155&lt;&gt;"",$I155&lt;&gt;"",$J155="")</formula>
    </cfRule>
    <cfRule type="expression" dxfId="5284" priority="171">
      <formula>AND($H155&lt;&gt;"",$I155="",$J155="")</formula>
    </cfRule>
  </conditionalFormatting>
  <conditionalFormatting sqref="H152:J152">
    <cfRule type="expression" dxfId="5283" priority="166">
      <formula>AND($H152&lt;&gt;"",$I152&lt;&gt;"",$J152&lt;&gt;"")</formula>
    </cfRule>
    <cfRule type="expression" dxfId="5282" priority="167">
      <formula>AND($H152&lt;&gt;"",$I152&lt;&gt;"",$J152="")</formula>
    </cfRule>
    <cfRule type="expression" dxfId="5281" priority="168">
      <formula>AND($H152&lt;&gt;"",$I152="",$J152="")</formula>
    </cfRule>
  </conditionalFormatting>
  <conditionalFormatting sqref="X152:Z152 U152">
    <cfRule type="expression" dxfId="5280" priority="163">
      <formula>AND($H152&lt;&gt;"",$I152&lt;&gt;"",$J152&lt;&gt;"")</formula>
    </cfRule>
    <cfRule type="expression" dxfId="5279" priority="164">
      <formula>AND($H152&lt;&gt;"",$I152&lt;&gt;"",$J152="")</formula>
    </cfRule>
    <cfRule type="expression" dxfId="5278" priority="165">
      <formula>AND($H152&lt;&gt;"",$I152="",$J152="")</formula>
    </cfRule>
  </conditionalFormatting>
  <conditionalFormatting sqref="H152">
    <cfRule type="expression" dxfId="5277" priority="162">
      <formula>AND($H152&lt;&gt;"",$I152&lt;&gt;"")</formula>
    </cfRule>
  </conditionalFormatting>
  <conditionalFormatting sqref="I152">
    <cfRule type="expression" dxfId="5276" priority="161">
      <formula>AND($I152&lt;&gt;"",$J152&lt;&gt;"")</formula>
    </cfRule>
  </conditionalFormatting>
  <conditionalFormatting sqref="A152">
    <cfRule type="containsBlanks" dxfId="5275" priority="160">
      <formula>LEN(TRIM(A152))=0</formula>
    </cfRule>
  </conditionalFormatting>
  <conditionalFormatting sqref="AA152:AB152">
    <cfRule type="expression" dxfId="5274" priority="157">
      <formula>AND($H152&lt;&gt;"",$I152&lt;&gt;"",$J152&lt;&gt;"")</formula>
    </cfRule>
    <cfRule type="expression" dxfId="5273" priority="158">
      <formula>AND($H152&lt;&gt;"",$I152&lt;&gt;"",$J152="")</formula>
    </cfRule>
    <cfRule type="expression" dxfId="5272" priority="159">
      <formula>AND($H152&lt;&gt;"",$I152="",$J152="")</formula>
    </cfRule>
  </conditionalFormatting>
  <conditionalFormatting sqref="AC152:AD152">
    <cfRule type="expression" dxfId="5271" priority="154">
      <formula>AND($H152&lt;&gt;"",$I152&lt;&gt;"",$J152&lt;&gt;"")</formula>
    </cfRule>
    <cfRule type="expression" dxfId="5270" priority="155">
      <formula>AND($H152&lt;&gt;"",$I152&lt;&gt;"",$J152="")</formula>
    </cfRule>
    <cfRule type="expression" dxfId="5269" priority="156">
      <formula>AND($H152&lt;&gt;"",$I152="",$J152="")</formula>
    </cfRule>
  </conditionalFormatting>
  <conditionalFormatting sqref="AE152:AH152">
    <cfRule type="expression" dxfId="5268" priority="151">
      <formula>AND($H152&lt;&gt;"",$I152&lt;&gt;"",$J152&lt;&gt;"")</formula>
    </cfRule>
    <cfRule type="expression" dxfId="5267" priority="152">
      <formula>AND($H152&lt;&gt;"",$I152&lt;&gt;"",$J152="")</formula>
    </cfRule>
    <cfRule type="expression" dxfId="5266" priority="153">
      <formula>AND($H152&lt;&gt;"",$I152="",$J152="")</formula>
    </cfRule>
  </conditionalFormatting>
  <conditionalFormatting sqref="AI152">
    <cfRule type="expression" dxfId="5265" priority="148">
      <formula>AND($H152&lt;&gt;"",$I152&lt;&gt;"",$J152&lt;&gt;"")</formula>
    </cfRule>
    <cfRule type="expression" dxfId="5264" priority="149">
      <formula>AND($H152&lt;&gt;"",$I152&lt;&gt;"",$J152="")</formula>
    </cfRule>
    <cfRule type="expression" dxfId="5263" priority="150">
      <formula>AND($H152&lt;&gt;"",$I152="",$J152="")</formula>
    </cfRule>
  </conditionalFormatting>
  <conditionalFormatting sqref="AJ152:CF152">
    <cfRule type="expression" dxfId="5262" priority="145">
      <formula>AND($H152&lt;&gt;"",$I152&lt;&gt;"",$J152&lt;&gt;"")</formula>
    </cfRule>
    <cfRule type="expression" dxfId="5261" priority="146">
      <formula>AND($H152&lt;&gt;"",$I152&lt;&gt;"",$J152="")</formula>
    </cfRule>
    <cfRule type="expression" dxfId="5260" priority="147">
      <formula>AND($H152&lt;&gt;"",$I152="",$J152="")</formula>
    </cfRule>
  </conditionalFormatting>
  <conditionalFormatting sqref="H345:J345">
    <cfRule type="expression" dxfId="5259" priority="142">
      <formula>AND($H345&lt;&gt;"",$I345&lt;&gt;"",$J345&lt;&gt;"")</formula>
    </cfRule>
    <cfRule type="expression" dxfId="5258" priority="143">
      <formula>AND($H345&lt;&gt;"",$I345&lt;&gt;"",$J345="")</formula>
    </cfRule>
    <cfRule type="expression" dxfId="5257" priority="144">
      <formula>AND($H345&lt;&gt;"",$I345="",$J345="")</formula>
    </cfRule>
  </conditionalFormatting>
  <conditionalFormatting sqref="X345:Z345 U345">
    <cfRule type="expression" dxfId="5256" priority="139">
      <formula>AND($H345&lt;&gt;"",$I345&lt;&gt;"",$J345&lt;&gt;"")</formula>
    </cfRule>
    <cfRule type="expression" dxfId="5255" priority="140">
      <formula>AND($H345&lt;&gt;"",$I345&lt;&gt;"",$J345="")</formula>
    </cfRule>
    <cfRule type="expression" dxfId="5254" priority="141">
      <formula>AND($H345&lt;&gt;"",$I345="",$J345="")</formula>
    </cfRule>
  </conditionalFormatting>
  <conditionalFormatting sqref="H345">
    <cfRule type="expression" dxfId="5253" priority="138">
      <formula>AND($H345&lt;&gt;"",$I345&lt;&gt;"")</formula>
    </cfRule>
  </conditionalFormatting>
  <conditionalFormatting sqref="I345">
    <cfRule type="expression" dxfId="5252" priority="137">
      <formula>AND($I345&lt;&gt;"",$J345&lt;&gt;"")</formula>
    </cfRule>
  </conditionalFormatting>
  <conditionalFormatting sqref="A345">
    <cfRule type="containsBlanks" dxfId="5251" priority="136">
      <formula>LEN(TRIM(A345))=0</formula>
    </cfRule>
  </conditionalFormatting>
  <conditionalFormatting sqref="AA345:AB345">
    <cfRule type="expression" dxfId="5250" priority="133">
      <formula>AND($H345&lt;&gt;"",$I345&lt;&gt;"",$J345&lt;&gt;"")</formula>
    </cfRule>
    <cfRule type="expression" dxfId="5249" priority="134">
      <formula>AND($H345&lt;&gt;"",$I345&lt;&gt;"",$J345="")</formula>
    </cfRule>
    <cfRule type="expression" dxfId="5248" priority="135">
      <formula>AND($H345&lt;&gt;"",$I345="",$J345="")</formula>
    </cfRule>
  </conditionalFormatting>
  <conditionalFormatting sqref="AC345:AD345">
    <cfRule type="expression" dxfId="5247" priority="130">
      <formula>AND($H345&lt;&gt;"",$I345&lt;&gt;"",$J345&lt;&gt;"")</formula>
    </cfRule>
    <cfRule type="expression" dxfId="5246" priority="131">
      <formula>AND($H345&lt;&gt;"",$I345&lt;&gt;"",$J345="")</formula>
    </cfRule>
    <cfRule type="expression" dxfId="5245" priority="132">
      <formula>AND($H345&lt;&gt;"",$I345="",$J345="")</formula>
    </cfRule>
  </conditionalFormatting>
  <conditionalFormatting sqref="AE345:AH345">
    <cfRule type="expression" dxfId="5244" priority="127">
      <formula>AND($H345&lt;&gt;"",$I345&lt;&gt;"",$J345&lt;&gt;"")</formula>
    </cfRule>
    <cfRule type="expression" dxfId="5243" priority="128">
      <formula>AND($H345&lt;&gt;"",$I345&lt;&gt;"",$J345="")</formula>
    </cfRule>
    <cfRule type="expression" dxfId="5242" priority="129">
      <formula>AND($H345&lt;&gt;"",$I345="",$J345="")</formula>
    </cfRule>
  </conditionalFormatting>
  <conditionalFormatting sqref="AI345">
    <cfRule type="expression" dxfId="5241" priority="124">
      <formula>AND($H345&lt;&gt;"",$I345&lt;&gt;"",$J345&lt;&gt;"")</formula>
    </cfRule>
    <cfRule type="expression" dxfId="5240" priority="125">
      <formula>AND($H345&lt;&gt;"",$I345&lt;&gt;"",$J345="")</formula>
    </cfRule>
    <cfRule type="expression" dxfId="5239" priority="126">
      <formula>AND($H345&lt;&gt;"",$I345="",$J345="")</formula>
    </cfRule>
  </conditionalFormatting>
  <conditionalFormatting sqref="AJ345:CF345">
    <cfRule type="expression" dxfId="5238" priority="121">
      <formula>AND($H345&lt;&gt;"",$I345&lt;&gt;"",$J345&lt;&gt;"")</formula>
    </cfRule>
    <cfRule type="expression" dxfId="5237" priority="122">
      <formula>AND($H345&lt;&gt;"",$I345&lt;&gt;"",$J345="")</formula>
    </cfRule>
    <cfRule type="expression" dxfId="5236" priority="123">
      <formula>AND($H345&lt;&gt;"",$I345="",$J345="")</formula>
    </cfRule>
  </conditionalFormatting>
  <conditionalFormatting sqref="H346:J346">
    <cfRule type="expression" dxfId="5235" priority="118">
      <formula>AND($H346&lt;&gt;"",$I346&lt;&gt;"",$J346&lt;&gt;"")</formula>
    </cfRule>
    <cfRule type="expression" dxfId="5234" priority="119">
      <formula>AND($H346&lt;&gt;"",$I346&lt;&gt;"",$J346="")</formula>
    </cfRule>
    <cfRule type="expression" dxfId="5233" priority="120">
      <formula>AND($H346&lt;&gt;"",$I346="",$J346="")</formula>
    </cfRule>
  </conditionalFormatting>
  <conditionalFormatting sqref="X346:Z346 U346">
    <cfRule type="expression" dxfId="5232" priority="115">
      <formula>AND($H346&lt;&gt;"",$I346&lt;&gt;"",$J346&lt;&gt;"")</formula>
    </cfRule>
    <cfRule type="expression" dxfId="5231" priority="116">
      <formula>AND($H346&lt;&gt;"",$I346&lt;&gt;"",$J346="")</formula>
    </cfRule>
    <cfRule type="expression" dxfId="5230" priority="117">
      <formula>AND($H346&lt;&gt;"",$I346="",$J346="")</formula>
    </cfRule>
  </conditionalFormatting>
  <conditionalFormatting sqref="H346">
    <cfRule type="expression" dxfId="5229" priority="114">
      <formula>AND($H346&lt;&gt;"",$I346&lt;&gt;"")</formula>
    </cfRule>
  </conditionalFormatting>
  <conditionalFormatting sqref="I346">
    <cfRule type="expression" dxfId="5228" priority="113">
      <formula>AND($I346&lt;&gt;"",$J346&lt;&gt;"")</formula>
    </cfRule>
  </conditionalFormatting>
  <conditionalFormatting sqref="A346">
    <cfRule type="containsBlanks" dxfId="5227" priority="112">
      <formula>LEN(TRIM(A346))=0</formula>
    </cfRule>
  </conditionalFormatting>
  <conditionalFormatting sqref="AA346:AB346">
    <cfRule type="expression" dxfId="5226" priority="109">
      <formula>AND($H346&lt;&gt;"",$I346&lt;&gt;"",$J346&lt;&gt;"")</formula>
    </cfRule>
    <cfRule type="expression" dxfId="5225" priority="110">
      <formula>AND($H346&lt;&gt;"",$I346&lt;&gt;"",$J346="")</formula>
    </cfRule>
    <cfRule type="expression" dxfId="5224" priority="111">
      <formula>AND($H346&lt;&gt;"",$I346="",$J346="")</formula>
    </cfRule>
  </conditionalFormatting>
  <conditionalFormatting sqref="AC346:AD346">
    <cfRule type="expression" dxfId="5223" priority="106">
      <formula>AND($H346&lt;&gt;"",$I346&lt;&gt;"",$J346&lt;&gt;"")</formula>
    </cfRule>
    <cfRule type="expression" dxfId="5222" priority="107">
      <formula>AND($H346&lt;&gt;"",$I346&lt;&gt;"",$J346="")</formula>
    </cfRule>
    <cfRule type="expression" dxfId="5221" priority="108">
      <formula>AND($H346&lt;&gt;"",$I346="",$J346="")</formula>
    </cfRule>
  </conditionalFormatting>
  <conditionalFormatting sqref="AE346:AH346">
    <cfRule type="expression" dxfId="5220" priority="103">
      <formula>AND($H346&lt;&gt;"",$I346&lt;&gt;"",$J346&lt;&gt;"")</formula>
    </cfRule>
    <cfRule type="expression" dxfId="5219" priority="104">
      <formula>AND($H346&lt;&gt;"",$I346&lt;&gt;"",$J346="")</formula>
    </cfRule>
    <cfRule type="expression" dxfId="5218" priority="105">
      <formula>AND($H346&lt;&gt;"",$I346="",$J346="")</formula>
    </cfRule>
  </conditionalFormatting>
  <conditionalFormatting sqref="AI346">
    <cfRule type="expression" dxfId="5217" priority="100">
      <formula>AND($H346&lt;&gt;"",$I346&lt;&gt;"",$J346&lt;&gt;"")</formula>
    </cfRule>
    <cfRule type="expression" dxfId="5216" priority="101">
      <formula>AND($H346&lt;&gt;"",$I346&lt;&gt;"",$J346="")</formula>
    </cfRule>
    <cfRule type="expression" dxfId="5215" priority="102">
      <formula>AND($H346&lt;&gt;"",$I346="",$J346="")</formula>
    </cfRule>
  </conditionalFormatting>
  <conditionalFormatting sqref="AJ346:CF346">
    <cfRule type="expression" dxfId="5214" priority="97">
      <formula>AND($H346&lt;&gt;"",$I346&lt;&gt;"",$J346&lt;&gt;"")</formula>
    </cfRule>
    <cfRule type="expression" dxfId="5213" priority="98">
      <formula>AND($H346&lt;&gt;"",$I346&lt;&gt;"",$J346="")</formula>
    </cfRule>
    <cfRule type="expression" dxfId="5212" priority="99">
      <formula>AND($H346&lt;&gt;"",$I346="",$J346="")</formula>
    </cfRule>
  </conditionalFormatting>
  <conditionalFormatting sqref="H349:J349">
    <cfRule type="expression" dxfId="5211" priority="94">
      <formula>AND($H349&lt;&gt;"",$I349&lt;&gt;"",$J349&lt;&gt;"")</formula>
    </cfRule>
    <cfRule type="expression" dxfId="5210" priority="95">
      <formula>AND($H349&lt;&gt;"",$I349&lt;&gt;"",$J349="")</formula>
    </cfRule>
    <cfRule type="expression" dxfId="5209" priority="96">
      <formula>AND($H349&lt;&gt;"",$I349="",$J349="")</formula>
    </cfRule>
  </conditionalFormatting>
  <conditionalFormatting sqref="X349:Z349 U349">
    <cfRule type="expression" dxfId="5208" priority="91">
      <formula>AND($H349&lt;&gt;"",$I349&lt;&gt;"",$J349&lt;&gt;"")</formula>
    </cfRule>
    <cfRule type="expression" dxfId="5207" priority="92">
      <formula>AND($H349&lt;&gt;"",$I349&lt;&gt;"",$J349="")</formula>
    </cfRule>
    <cfRule type="expression" dxfId="5206" priority="93">
      <formula>AND($H349&lt;&gt;"",$I349="",$J349="")</formula>
    </cfRule>
  </conditionalFormatting>
  <conditionalFormatting sqref="H349">
    <cfRule type="expression" dxfId="5205" priority="90">
      <formula>AND($H349&lt;&gt;"",$I349&lt;&gt;"")</formula>
    </cfRule>
  </conditionalFormatting>
  <conditionalFormatting sqref="I349">
    <cfRule type="expression" dxfId="5204" priority="89">
      <formula>AND($I349&lt;&gt;"",$J349&lt;&gt;"")</formula>
    </cfRule>
  </conditionalFormatting>
  <conditionalFormatting sqref="A349">
    <cfRule type="containsBlanks" dxfId="5203" priority="88">
      <formula>LEN(TRIM(A349))=0</formula>
    </cfRule>
  </conditionalFormatting>
  <conditionalFormatting sqref="AA349:AB349">
    <cfRule type="expression" dxfId="5202" priority="85">
      <formula>AND($H349&lt;&gt;"",$I349&lt;&gt;"",$J349&lt;&gt;"")</formula>
    </cfRule>
    <cfRule type="expression" dxfId="5201" priority="86">
      <formula>AND($H349&lt;&gt;"",$I349&lt;&gt;"",$J349="")</formula>
    </cfRule>
    <cfRule type="expression" dxfId="5200" priority="87">
      <formula>AND($H349&lt;&gt;"",$I349="",$J349="")</formula>
    </cfRule>
  </conditionalFormatting>
  <conditionalFormatting sqref="AC349:AD349">
    <cfRule type="expression" dxfId="5199" priority="82">
      <formula>AND($H349&lt;&gt;"",$I349&lt;&gt;"",$J349&lt;&gt;"")</formula>
    </cfRule>
    <cfRule type="expression" dxfId="5198" priority="83">
      <formula>AND($H349&lt;&gt;"",$I349&lt;&gt;"",$J349="")</formula>
    </cfRule>
    <cfRule type="expression" dxfId="5197" priority="84">
      <formula>AND($H349&lt;&gt;"",$I349="",$J349="")</formula>
    </cfRule>
  </conditionalFormatting>
  <conditionalFormatting sqref="AE349:AH349">
    <cfRule type="expression" dxfId="5196" priority="79">
      <formula>AND($H349&lt;&gt;"",$I349&lt;&gt;"",$J349&lt;&gt;"")</formula>
    </cfRule>
    <cfRule type="expression" dxfId="5195" priority="80">
      <formula>AND($H349&lt;&gt;"",$I349&lt;&gt;"",$J349="")</formula>
    </cfRule>
    <cfRule type="expression" dxfId="5194" priority="81">
      <formula>AND($H349&lt;&gt;"",$I349="",$J349="")</formula>
    </cfRule>
  </conditionalFormatting>
  <conditionalFormatting sqref="AI349">
    <cfRule type="expression" dxfId="5193" priority="76">
      <formula>AND($H349&lt;&gt;"",$I349&lt;&gt;"",$J349&lt;&gt;"")</formula>
    </cfRule>
    <cfRule type="expression" dxfId="5192" priority="77">
      <formula>AND($H349&lt;&gt;"",$I349&lt;&gt;"",$J349="")</formula>
    </cfRule>
    <cfRule type="expression" dxfId="5191" priority="78">
      <formula>AND($H349&lt;&gt;"",$I349="",$J349="")</formula>
    </cfRule>
  </conditionalFormatting>
  <conditionalFormatting sqref="AJ349:CF349">
    <cfRule type="expression" dxfId="5190" priority="73">
      <formula>AND($H349&lt;&gt;"",$I349&lt;&gt;"",$J349&lt;&gt;"")</formula>
    </cfRule>
    <cfRule type="expression" dxfId="5189" priority="74">
      <formula>AND($H349&lt;&gt;"",$I349&lt;&gt;"",$J349="")</formula>
    </cfRule>
    <cfRule type="expression" dxfId="5188" priority="75">
      <formula>AND($H349&lt;&gt;"",$I349="",$J349="")</formula>
    </cfRule>
  </conditionalFormatting>
  <conditionalFormatting sqref="H358:J359">
    <cfRule type="expression" dxfId="5187" priority="70">
      <formula>AND($H358&lt;&gt;"",$I358&lt;&gt;"",$J358&lt;&gt;"")</formula>
    </cfRule>
    <cfRule type="expression" dxfId="5186" priority="71">
      <formula>AND($H358&lt;&gt;"",$I358&lt;&gt;"",$J358="")</formula>
    </cfRule>
    <cfRule type="expression" dxfId="5185" priority="72">
      <formula>AND($H358&lt;&gt;"",$I358="",$J358="")</formula>
    </cfRule>
  </conditionalFormatting>
  <conditionalFormatting sqref="X359:Z359 X358:AG358 U358:U359">
    <cfRule type="expression" dxfId="5184" priority="67">
      <formula>AND($H358&lt;&gt;"",$I358&lt;&gt;"",$J358&lt;&gt;"")</formula>
    </cfRule>
    <cfRule type="expression" dxfId="5183" priority="68">
      <formula>AND($H358&lt;&gt;"",$I358&lt;&gt;"",$J358="")</formula>
    </cfRule>
    <cfRule type="expression" dxfId="5182" priority="69">
      <formula>AND($H358&lt;&gt;"",$I358="",$J358="")</formula>
    </cfRule>
  </conditionalFormatting>
  <conditionalFormatting sqref="H358:H359">
    <cfRule type="expression" dxfId="5181" priority="66">
      <formula>AND($H358&lt;&gt;"",$I358&lt;&gt;"")</formula>
    </cfRule>
  </conditionalFormatting>
  <conditionalFormatting sqref="I358:I359">
    <cfRule type="expression" dxfId="5180" priority="65">
      <formula>AND($I358&lt;&gt;"",$J358&lt;&gt;"")</formula>
    </cfRule>
  </conditionalFormatting>
  <conditionalFormatting sqref="A358:A359">
    <cfRule type="containsBlanks" dxfId="5179" priority="64">
      <formula>LEN(TRIM(A358))=0</formula>
    </cfRule>
  </conditionalFormatting>
  <conditionalFormatting sqref="AA359:AB359">
    <cfRule type="expression" dxfId="5178" priority="61">
      <formula>AND($H359&lt;&gt;"",$I359&lt;&gt;"",$J359&lt;&gt;"")</formula>
    </cfRule>
    <cfRule type="expression" dxfId="5177" priority="62">
      <formula>AND($H359&lt;&gt;"",$I359&lt;&gt;"",$J359="")</formula>
    </cfRule>
    <cfRule type="expression" dxfId="5176" priority="63">
      <formula>AND($H359&lt;&gt;"",$I359="",$J359="")</formula>
    </cfRule>
  </conditionalFormatting>
  <conditionalFormatting sqref="AC359:AD359">
    <cfRule type="expression" dxfId="5175" priority="58">
      <formula>AND($H359&lt;&gt;"",$I359&lt;&gt;"",$J359&lt;&gt;"")</formula>
    </cfRule>
    <cfRule type="expression" dxfId="5174" priority="59">
      <formula>AND($H359&lt;&gt;"",$I359&lt;&gt;"",$J359="")</formula>
    </cfRule>
    <cfRule type="expression" dxfId="5173" priority="60">
      <formula>AND($H359&lt;&gt;"",$I359="",$J359="")</formula>
    </cfRule>
  </conditionalFormatting>
  <conditionalFormatting sqref="AE359:AH359 AH358">
    <cfRule type="expression" dxfId="5172" priority="55">
      <formula>AND($H358&lt;&gt;"",$I358&lt;&gt;"",$J358&lt;&gt;"")</formula>
    </cfRule>
    <cfRule type="expression" dxfId="5171" priority="56">
      <formula>AND($H358&lt;&gt;"",$I358&lt;&gt;"",$J358="")</formula>
    </cfRule>
    <cfRule type="expression" dxfId="5170" priority="57">
      <formula>AND($H358&lt;&gt;"",$I358="",$J358="")</formula>
    </cfRule>
  </conditionalFormatting>
  <conditionalFormatting sqref="AI358:AI359">
    <cfRule type="expression" dxfId="5169" priority="52">
      <formula>AND($H358&lt;&gt;"",$I358&lt;&gt;"",$J358&lt;&gt;"")</formula>
    </cfRule>
    <cfRule type="expression" dxfId="5168" priority="53">
      <formula>AND($H358&lt;&gt;"",$I358&lt;&gt;"",$J358="")</formula>
    </cfRule>
    <cfRule type="expression" dxfId="5167" priority="54">
      <formula>AND($H358&lt;&gt;"",$I358="",$J358="")</formula>
    </cfRule>
  </conditionalFormatting>
  <conditionalFormatting sqref="H360:J363">
    <cfRule type="expression" dxfId="5166" priority="49">
      <formula>AND($H360&lt;&gt;"",$I360&lt;&gt;"",$J360&lt;&gt;"")</formula>
    </cfRule>
    <cfRule type="expression" dxfId="5165" priority="50">
      <formula>AND($H360&lt;&gt;"",$I360&lt;&gt;"",$J360="")</formula>
    </cfRule>
    <cfRule type="expression" dxfId="5164" priority="51">
      <formula>AND($H360&lt;&gt;"",$I360="",$J360="")</formula>
    </cfRule>
  </conditionalFormatting>
  <conditionalFormatting sqref="X360:Z363 U360:U363">
    <cfRule type="expression" dxfId="5163" priority="46">
      <formula>AND($H360&lt;&gt;"",$I360&lt;&gt;"",$J360&lt;&gt;"")</formula>
    </cfRule>
    <cfRule type="expression" dxfId="5162" priority="47">
      <formula>AND($H360&lt;&gt;"",$I360&lt;&gt;"",$J360="")</formula>
    </cfRule>
    <cfRule type="expression" dxfId="5161" priority="48">
      <formula>AND($H360&lt;&gt;"",$I360="",$J360="")</formula>
    </cfRule>
  </conditionalFormatting>
  <conditionalFormatting sqref="H360:H363">
    <cfRule type="expression" dxfId="5160" priority="45">
      <formula>AND($H360&lt;&gt;"",$I360&lt;&gt;"")</formula>
    </cfRule>
  </conditionalFormatting>
  <conditionalFormatting sqref="I360:I363">
    <cfRule type="expression" dxfId="5159" priority="44">
      <formula>AND($I360&lt;&gt;"",$J360&lt;&gt;"")</formula>
    </cfRule>
  </conditionalFormatting>
  <conditionalFormatting sqref="A360:A363">
    <cfRule type="containsBlanks" dxfId="5158" priority="43">
      <formula>LEN(TRIM(A360))=0</formula>
    </cfRule>
  </conditionalFormatting>
  <conditionalFormatting sqref="AA360:AB363">
    <cfRule type="expression" dxfId="5157" priority="40">
      <formula>AND($H360&lt;&gt;"",$I360&lt;&gt;"",$J360&lt;&gt;"")</formula>
    </cfRule>
    <cfRule type="expression" dxfId="5156" priority="41">
      <formula>AND($H360&lt;&gt;"",$I360&lt;&gt;"",$J360="")</formula>
    </cfRule>
    <cfRule type="expression" dxfId="5155" priority="42">
      <formula>AND($H360&lt;&gt;"",$I360="",$J360="")</formula>
    </cfRule>
  </conditionalFormatting>
  <conditionalFormatting sqref="AC360:AD363">
    <cfRule type="expression" dxfId="5154" priority="37">
      <formula>AND($H360&lt;&gt;"",$I360&lt;&gt;"",$J360&lt;&gt;"")</formula>
    </cfRule>
    <cfRule type="expression" dxfId="5153" priority="38">
      <formula>AND($H360&lt;&gt;"",$I360&lt;&gt;"",$J360="")</formula>
    </cfRule>
    <cfRule type="expression" dxfId="5152" priority="39">
      <formula>AND($H360&lt;&gt;"",$I360="",$J360="")</formula>
    </cfRule>
  </conditionalFormatting>
  <conditionalFormatting sqref="AE360:AH363">
    <cfRule type="expression" dxfId="5151" priority="34">
      <formula>AND($H360&lt;&gt;"",$I360&lt;&gt;"",$J360&lt;&gt;"")</formula>
    </cfRule>
    <cfRule type="expression" dxfId="5150" priority="35">
      <formula>AND($H360&lt;&gt;"",$I360&lt;&gt;"",$J360="")</formula>
    </cfRule>
    <cfRule type="expression" dxfId="5149" priority="36">
      <formula>AND($H360&lt;&gt;"",$I360="",$J360="")</formula>
    </cfRule>
  </conditionalFormatting>
  <conditionalFormatting sqref="AI360:AI363">
    <cfRule type="expression" dxfId="5148" priority="31">
      <formula>AND($H360&lt;&gt;"",$I360&lt;&gt;"",$J360&lt;&gt;"")</formula>
    </cfRule>
    <cfRule type="expression" dxfId="5147" priority="32">
      <formula>AND($H360&lt;&gt;"",$I360&lt;&gt;"",$J360="")</formula>
    </cfRule>
    <cfRule type="expression" dxfId="5146" priority="33">
      <formula>AND($H360&lt;&gt;"",$I360="",$J360="")</formula>
    </cfRule>
  </conditionalFormatting>
  <conditionalFormatting sqref="AJ358:CF359">
    <cfRule type="expression" dxfId="5145" priority="28">
      <formula>AND($H358&lt;&gt;"",$I358&lt;&gt;"",$J358&lt;&gt;"")</formula>
    </cfRule>
    <cfRule type="expression" dxfId="5144" priority="29">
      <formula>AND($H358&lt;&gt;"",$I358&lt;&gt;"",$J358="")</formula>
    </cfRule>
    <cfRule type="expression" dxfId="5143" priority="30">
      <formula>AND($H358&lt;&gt;"",$I358="",$J358="")</formula>
    </cfRule>
  </conditionalFormatting>
  <conditionalFormatting sqref="AJ360:CF363">
    <cfRule type="expression" dxfId="5142" priority="25">
      <formula>AND($H360&lt;&gt;"",$I360&lt;&gt;"",$J360&lt;&gt;"")</formula>
    </cfRule>
    <cfRule type="expression" dxfId="5141" priority="26">
      <formula>AND($H360&lt;&gt;"",$I360&lt;&gt;"",$J360="")</formula>
    </cfRule>
    <cfRule type="expression" dxfId="5140" priority="27">
      <formula>AND($H360&lt;&gt;"",$I360="",$J360="")</formula>
    </cfRule>
  </conditionalFormatting>
  <conditionalFormatting sqref="H357:J357">
    <cfRule type="expression" dxfId="5139" priority="22">
      <formula>AND($H357&lt;&gt;"",$I357&lt;&gt;"",$J357&lt;&gt;"")</formula>
    </cfRule>
    <cfRule type="expression" dxfId="5138" priority="23">
      <formula>AND($H357&lt;&gt;"",$I357&lt;&gt;"",$J357="")</formula>
    </cfRule>
    <cfRule type="expression" dxfId="5137" priority="24">
      <formula>AND($H357&lt;&gt;"",$I357="",$J357="")</formula>
    </cfRule>
  </conditionalFormatting>
  <conditionalFormatting sqref="X357:Z357 U357">
    <cfRule type="expression" dxfId="5136" priority="19">
      <formula>AND($H357&lt;&gt;"",$I357&lt;&gt;"",$J357&lt;&gt;"")</formula>
    </cfRule>
    <cfRule type="expression" dxfId="5135" priority="20">
      <formula>AND($H357&lt;&gt;"",$I357&lt;&gt;"",$J357="")</formula>
    </cfRule>
    <cfRule type="expression" dxfId="5134" priority="21">
      <formula>AND($H357&lt;&gt;"",$I357="",$J357="")</formula>
    </cfRule>
  </conditionalFormatting>
  <conditionalFormatting sqref="H357">
    <cfRule type="expression" dxfId="5133" priority="18">
      <formula>AND($H357&lt;&gt;"",$I357&lt;&gt;"")</formula>
    </cfRule>
  </conditionalFormatting>
  <conditionalFormatting sqref="I357">
    <cfRule type="expression" dxfId="5132" priority="17">
      <formula>AND($I357&lt;&gt;"",$J357&lt;&gt;"")</formula>
    </cfRule>
  </conditionalFormatting>
  <conditionalFormatting sqref="A357">
    <cfRule type="containsBlanks" dxfId="5131" priority="16">
      <formula>LEN(TRIM(A357))=0</formula>
    </cfRule>
  </conditionalFormatting>
  <conditionalFormatting sqref="AA357:AB357">
    <cfRule type="expression" dxfId="5130" priority="13">
      <formula>AND($H357&lt;&gt;"",$I357&lt;&gt;"",$J357&lt;&gt;"")</formula>
    </cfRule>
    <cfRule type="expression" dxfId="5129" priority="14">
      <formula>AND($H357&lt;&gt;"",$I357&lt;&gt;"",$J357="")</formula>
    </cfRule>
    <cfRule type="expression" dxfId="5128" priority="15">
      <formula>AND($H357&lt;&gt;"",$I357="",$J357="")</formula>
    </cfRule>
  </conditionalFormatting>
  <conditionalFormatting sqref="AC357:AD357">
    <cfRule type="expression" dxfId="5127" priority="10">
      <formula>AND($H357&lt;&gt;"",$I357&lt;&gt;"",$J357&lt;&gt;"")</formula>
    </cfRule>
    <cfRule type="expression" dxfId="5126" priority="11">
      <formula>AND($H357&lt;&gt;"",$I357&lt;&gt;"",$J357="")</formula>
    </cfRule>
    <cfRule type="expression" dxfId="5125" priority="12">
      <formula>AND($H357&lt;&gt;"",$I357="",$J357="")</formula>
    </cfRule>
  </conditionalFormatting>
  <conditionalFormatting sqref="AE357:AH357">
    <cfRule type="expression" dxfId="5124" priority="7">
      <formula>AND($H357&lt;&gt;"",$I357&lt;&gt;"",$J357&lt;&gt;"")</formula>
    </cfRule>
    <cfRule type="expression" dxfId="5123" priority="8">
      <formula>AND($H357&lt;&gt;"",$I357&lt;&gt;"",$J357="")</formula>
    </cfRule>
    <cfRule type="expression" dxfId="5122" priority="9">
      <formula>AND($H357&lt;&gt;"",$I357="",$J357="")</formula>
    </cfRule>
  </conditionalFormatting>
  <conditionalFormatting sqref="AI357">
    <cfRule type="expression" dxfId="5121" priority="4">
      <formula>AND($H357&lt;&gt;"",$I357&lt;&gt;"",$J357&lt;&gt;"")</formula>
    </cfRule>
    <cfRule type="expression" dxfId="5120" priority="5">
      <formula>AND($H357&lt;&gt;"",$I357&lt;&gt;"",$J357="")</formula>
    </cfRule>
    <cfRule type="expression" dxfId="5119" priority="6">
      <formula>AND($H357&lt;&gt;"",$I357="",$J357="")</formula>
    </cfRule>
  </conditionalFormatting>
  <conditionalFormatting sqref="AJ357:CF357">
    <cfRule type="expression" dxfId="5118" priority="1">
      <formula>AND($H357&lt;&gt;"",$I357&lt;&gt;"",$J357&lt;&gt;"")</formula>
    </cfRule>
    <cfRule type="expression" dxfId="5117" priority="2">
      <formula>AND($H357&lt;&gt;"",$I357&lt;&gt;"",$J357="")</formula>
    </cfRule>
    <cfRule type="expression" dxfId="5116" priority="3">
      <formula>AND($H357&lt;&gt;"",$I357="",$J357="")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INDIRECT(INDEX(Lists!$5:$5,1,SUMIFS(Lists!$1:$1,Lists!$4:$4,$I6)))</xm:f>
          </x14:formula1>
          <xm:sqref>P6:P7</xm:sqref>
        </x14:dataValidation>
        <x14:dataValidation type="list" allowBlank="1" showInputMessage="1" showErrorMessage="1">
          <x14:formula1>
            <xm:f>INDIRECT(INDEX(Lists!$5:$5,1,SUMIFS(Lists!$1:$1,Lists!$4:$4,$J22)))</xm:f>
          </x14:formula1>
          <xm:sqref>P22 P392 P395 P398 P401 P404 P34</xm:sqref>
        </x14:dataValidation>
        <x14:dataValidation type="list" allowBlank="1" showInputMessage="1" showErrorMessage="1">
          <x14:formula1>
            <xm:f>INDIRECT(INDEX(Lists!$5:$5,1,SUMIFS(Lists!$1:$1,Lists!$4:$4,$H13)))</xm:f>
          </x14:formula1>
          <xm:sqref>P13 P15 P25 P27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330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P24" sqref="P24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232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45200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45231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45261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45292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45323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45352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45383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45413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45444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45474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45505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45536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45566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45597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45627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45658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45689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45717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45748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45778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45809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45839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45870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45901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45931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45962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45992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46023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46054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46082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46113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46143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46174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46204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46235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46266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46296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46327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46357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46388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46419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46447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46478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46508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46539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46569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46600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46631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46661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46692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46722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46753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46784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46813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46844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46874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46905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46935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46966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46997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2" t="str">
        <f>Model!P6</f>
        <v>месяц</v>
      </c>
      <c r="U6" s="25">
        <f ca="1">X6</f>
        <v>45200</v>
      </c>
      <c r="X6" s="25">
        <f ca="1">IF(OR($P$6="",$P$6=0,$P$7="",$P$7=0,$P$8="",$P$7&lt;1),"",
IF(X$8="","",
IF(X$8=1,EOMONTH($P$7,-1)+1,W7+1)))</f>
        <v>45200</v>
      </c>
      <c r="Y6" s="25">
        <f t="shared" ref="Y6:AI6" ca="1" si="0">IF(OR($P$6="",$P$6=0,$P$7="",$P$7=0,$P$8="",$P$7&lt;1),"",
IF(Y$8="","",
IF(Y$8=1,EOMONTH($P$7,-1)+1,X7+1)))</f>
        <v>45231</v>
      </c>
      <c r="Z6" s="25">
        <f t="shared" ca="1" si="0"/>
        <v>45261</v>
      </c>
      <c r="AA6" s="25">
        <f t="shared" ca="1" si="0"/>
        <v>45292</v>
      </c>
      <c r="AB6" s="25">
        <f t="shared" ca="1" si="0"/>
        <v>45323</v>
      </c>
      <c r="AC6" s="25">
        <f t="shared" ca="1" si="0"/>
        <v>45352</v>
      </c>
      <c r="AD6" s="25">
        <f t="shared" ca="1" si="0"/>
        <v>45383</v>
      </c>
      <c r="AE6" s="25">
        <f t="shared" ca="1" si="0"/>
        <v>45413</v>
      </c>
      <c r="AF6" s="25">
        <f t="shared" ca="1" si="0"/>
        <v>45444</v>
      </c>
      <c r="AG6" s="25">
        <f t="shared" ca="1" si="0"/>
        <v>45474</v>
      </c>
      <c r="AH6" s="25">
        <f t="shared" ca="1" si="0"/>
        <v>45505</v>
      </c>
      <c r="AI6" s="25">
        <f t="shared" ca="1" si="0"/>
        <v>45536</v>
      </c>
      <c r="AJ6" s="25">
        <f t="shared" ref="AJ6" ca="1" si="1">IF(OR($P$6="",$P$6=0,$P$7="",$P$7=0,$P$8="",$P$7&lt;1),"",
IF(AJ$8="","",
IF(AJ$8=1,EOMONTH($P$7,-1)+1,AI7+1)))</f>
        <v>45566</v>
      </c>
      <c r="AK6" s="25">
        <f t="shared" ref="AK6" ca="1" si="2">IF(OR($P$6="",$P$6=0,$P$7="",$P$7=0,$P$8="",$P$7&lt;1),"",
IF(AK$8="","",
IF(AK$8=1,EOMONTH($P$7,-1)+1,AJ7+1)))</f>
        <v>45597</v>
      </c>
      <c r="AL6" s="25">
        <f t="shared" ref="AL6" ca="1" si="3">IF(OR($P$6="",$P$6=0,$P$7="",$P$7=0,$P$8="",$P$7&lt;1),"",
IF(AL$8="","",
IF(AL$8=1,EOMONTH($P$7,-1)+1,AK7+1)))</f>
        <v>45627</v>
      </c>
      <c r="AM6" s="25">
        <f t="shared" ref="AM6" ca="1" si="4">IF(OR($P$6="",$P$6=0,$P$7="",$P$7=0,$P$8="",$P$7&lt;1),"",
IF(AM$8="","",
IF(AM$8=1,EOMONTH($P$7,-1)+1,AL7+1)))</f>
        <v>45658</v>
      </c>
      <c r="AN6" s="25">
        <f t="shared" ref="AN6" ca="1" si="5">IF(OR($P$6="",$P$6=0,$P$7="",$P$7=0,$P$8="",$P$7&lt;1),"",
IF(AN$8="","",
IF(AN$8=1,EOMONTH($P$7,-1)+1,AM7+1)))</f>
        <v>45689</v>
      </c>
      <c r="AO6" s="25">
        <f t="shared" ref="AO6" ca="1" si="6">IF(OR($P$6="",$P$6=0,$P$7="",$P$7=0,$P$8="",$P$7&lt;1),"",
IF(AO$8="","",
IF(AO$8=1,EOMONTH($P$7,-1)+1,AN7+1)))</f>
        <v>45717</v>
      </c>
      <c r="AP6" s="25">
        <f t="shared" ref="AP6" ca="1" si="7">IF(OR($P$6="",$P$6=0,$P$7="",$P$7=0,$P$8="",$P$7&lt;1),"",
IF(AP$8="","",
IF(AP$8=1,EOMONTH($P$7,-1)+1,AO7+1)))</f>
        <v>45748</v>
      </c>
      <c r="AQ6" s="25">
        <f t="shared" ref="AQ6" ca="1" si="8">IF(OR($P$6="",$P$6=0,$P$7="",$P$7=0,$P$8="",$P$7&lt;1),"",
IF(AQ$8="","",
IF(AQ$8=1,EOMONTH($P$7,-1)+1,AP7+1)))</f>
        <v>45778</v>
      </c>
      <c r="AR6" s="25">
        <f t="shared" ref="AR6" ca="1" si="9">IF(OR($P$6="",$P$6=0,$P$7="",$P$7=0,$P$8="",$P$7&lt;1),"",
IF(AR$8="","",
IF(AR$8=1,EOMONTH($P$7,-1)+1,AQ7+1)))</f>
        <v>45809</v>
      </c>
      <c r="AS6" s="25">
        <f t="shared" ref="AS6" ca="1" si="10">IF(OR($P$6="",$P$6=0,$P$7="",$P$7=0,$P$8="",$P$7&lt;1),"",
IF(AS$8="","",
IF(AS$8=1,EOMONTH($P$7,-1)+1,AR7+1)))</f>
        <v>45839</v>
      </c>
      <c r="AT6" s="25">
        <f t="shared" ref="AT6" ca="1" si="11">IF(OR($P$6="",$P$6=0,$P$7="",$P$7=0,$P$8="",$P$7&lt;1),"",
IF(AT$8="","",
IF(AT$8=1,EOMONTH($P$7,-1)+1,AS7+1)))</f>
        <v>45870</v>
      </c>
      <c r="AU6" s="25">
        <f t="shared" ref="AU6" ca="1" si="12">IF(OR($P$6="",$P$6=0,$P$7="",$P$7=0,$P$8="",$P$7&lt;1),"",
IF(AU$8="","",
IF(AU$8=1,EOMONTH($P$7,-1)+1,AT7+1)))</f>
        <v>45901</v>
      </c>
      <c r="AV6" s="25">
        <f t="shared" ref="AV6" ca="1" si="13">IF(OR($P$6="",$P$6=0,$P$7="",$P$7=0,$P$8="",$P$7&lt;1),"",
IF(AV$8="","",
IF(AV$8=1,EOMONTH($P$7,-1)+1,AU7+1)))</f>
        <v>45931</v>
      </c>
      <c r="AW6" s="25">
        <f t="shared" ref="AW6" ca="1" si="14">IF(OR($P$6="",$P$6=0,$P$7="",$P$7=0,$P$8="",$P$7&lt;1),"",
IF(AW$8="","",
IF(AW$8=1,EOMONTH($P$7,-1)+1,AV7+1)))</f>
        <v>45962</v>
      </c>
      <c r="AX6" s="25">
        <f t="shared" ref="AX6" ca="1" si="15">IF(OR($P$6="",$P$6=0,$P$7="",$P$7=0,$P$8="",$P$7&lt;1),"",
IF(AX$8="","",
IF(AX$8=1,EOMONTH($P$7,-1)+1,AW7+1)))</f>
        <v>45992</v>
      </c>
      <c r="AY6" s="25">
        <f t="shared" ref="AY6" ca="1" si="16">IF(OR($P$6="",$P$6=0,$P$7="",$P$7=0,$P$8="",$P$7&lt;1),"",
IF(AY$8="","",
IF(AY$8=1,EOMONTH($P$7,-1)+1,AX7+1)))</f>
        <v>46023</v>
      </c>
      <c r="AZ6" s="25">
        <f t="shared" ref="AZ6" ca="1" si="17">IF(OR($P$6="",$P$6=0,$P$7="",$P$7=0,$P$8="",$P$7&lt;1),"",
IF(AZ$8="","",
IF(AZ$8=1,EOMONTH($P$7,-1)+1,AY7+1)))</f>
        <v>46054</v>
      </c>
      <c r="BA6" s="25">
        <f t="shared" ref="BA6" ca="1" si="18">IF(OR($P$6="",$P$6=0,$P$7="",$P$7=0,$P$8="",$P$7&lt;1),"",
IF(BA$8="","",
IF(BA$8=1,EOMONTH($P$7,-1)+1,AZ7+1)))</f>
        <v>46082</v>
      </c>
      <c r="BB6" s="25">
        <f t="shared" ref="BB6" ca="1" si="19">IF(OR($P$6="",$P$6=0,$P$7="",$P$7=0,$P$8="",$P$7&lt;1),"",
IF(BB$8="","",
IF(BB$8=1,EOMONTH($P$7,-1)+1,BA7+1)))</f>
        <v>46113</v>
      </c>
      <c r="BC6" s="25">
        <f t="shared" ref="BC6" ca="1" si="20">IF(OR($P$6="",$P$6=0,$P$7="",$P$7=0,$P$8="",$P$7&lt;1),"",
IF(BC$8="","",
IF(BC$8=1,EOMONTH($P$7,-1)+1,BB7+1)))</f>
        <v>46143</v>
      </c>
      <c r="BD6" s="25">
        <f t="shared" ref="BD6" ca="1" si="21">IF(OR($P$6="",$P$6=0,$P$7="",$P$7=0,$P$8="",$P$7&lt;1),"",
IF(BD$8="","",
IF(BD$8=1,EOMONTH($P$7,-1)+1,BC7+1)))</f>
        <v>46174</v>
      </c>
      <c r="BE6" s="25">
        <f t="shared" ref="BE6" ca="1" si="22">IF(OR($P$6="",$P$6=0,$P$7="",$P$7=0,$P$8="",$P$7&lt;1),"",
IF(BE$8="","",
IF(BE$8=1,EOMONTH($P$7,-1)+1,BD7+1)))</f>
        <v>46204</v>
      </c>
      <c r="BF6" s="25">
        <f t="shared" ref="BF6" ca="1" si="23">IF(OR($P$6="",$P$6=0,$P$7="",$P$7=0,$P$8="",$P$7&lt;1),"",
IF(BF$8="","",
IF(BF$8=1,EOMONTH($P$7,-1)+1,BE7+1)))</f>
        <v>46235</v>
      </c>
      <c r="BG6" s="25">
        <f t="shared" ref="BG6" ca="1" si="24">IF(OR($P$6="",$P$6=0,$P$7="",$P$7=0,$P$8="",$P$7&lt;1),"",
IF(BG$8="","",
IF(BG$8=1,EOMONTH($P$7,-1)+1,BF7+1)))</f>
        <v>46266</v>
      </c>
      <c r="BH6" s="25">
        <f t="shared" ref="BH6" ca="1" si="25">IF(OR($P$6="",$P$6=0,$P$7="",$P$7=0,$P$8="",$P$7&lt;1),"",
IF(BH$8="","",
IF(BH$8=1,EOMONTH($P$7,-1)+1,BG7+1)))</f>
        <v>46296</v>
      </c>
      <c r="BI6" s="25">
        <f t="shared" ref="BI6" ca="1" si="26">IF(OR($P$6="",$P$6=0,$P$7="",$P$7=0,$P$8="",$P$7&lt;1),"",
IF(BI$8="","",
IF(BI$8=1,EOMONTH($P$7,-1)+1,BH7+1)))</f>
        <v>46327</v>
      </c>
      <c r="BJ6" s="25">
        <f t="shared" ref="BJ6" ca="1" si="27">IF(OR($P$6="",$P$6=0,$P$7="",$P$7=0,$P$8="",$P$7&lt;1),"",
IF(BJ$8="","",
IF(BJ$8=1,EOMONTH($P$7,-1)+1,BI7+1)))</f>
        <v>46357</v>
      </c>
      <c r="BK6" s="25">
        <f t="shared" ref="BK6" ca="1" si="28">IF(OR($P$6="",$P$6=0,$P$7="",$P$7=0,$P$8="",$P$7&lt;1),"",
IF(BK$8="","",
IF(BK$8=1,EOMONTH($P$7,-1)+1,BJ7+1)))</f>
        <v>46388</v>
      </c>
      <c r="BL6" s="25">
        <f t="shared" ref="BL6" ca="1" si="29">IF(OR($P$6="",$P$6=0,$P$7="",$P$7=0,$P$8="",$P$7&lt;1),"",
IF(BL$8="","",
IF(BL$8=1,EOMONTH($P$7,-1)+1,BK7+1)))</f>
        <v>46419</v>
      </c>
      <c r="BM6" s="25">
        <f t="shared" ref="BM6" ca="1" si="30">IF(OR($P$6="",$P$6=0,$P$7="",$P$7=0,$P$8="",$P$7&lt;1),"",
IF(BM$8="","",
IF(BM$8=1,EOMONTH($P$7,-1)+1,BL7+1)))</f>
        <v>46447</v>
      </c>
      <c r="BN6" s="25">
        <f t="shared" ref="BN6" ca="1" si="31">IF(OR($P$6="",$P$6=0,$P$7="",$P$7=0,$P$8="",$P$7&lt;1),"",
IF(BN$8="","",
IF(BN$8=1,EOMONTH($P$7,-1)+1,BM7+1)))</f>
        <v>46478</v>
      </c>
      <c r="BO6" s="25">
        <f t="shared" ref="BO6" ca="1" si="32">IF(OR($P$6="",$P$6=0,$P$7="",$P$7=0,$P$8="",$P$7&lt;1),"",
IF(BO$8="","",
IF(BO$8=1,EOMONTH($P$7,-1)+1,BN7+1)))</f>
        <v>46508</v>
      </c>
      <c r="BP6" s="25">
        <f t="shared" ref="BP6" ca="1" si="33">IF(OR($P$6="",$P$6=0,$P$7="",$P$7=0,$P$8="",$P$7&lt;1),"",
IF(BP$8="","",
IF(BP$8=1,EOMONTH($P$7,-1)+1,BO7+1)))</f>
        <v>46539</v>
      </c>
      <c r="BQ6" s="25">
        <f t="shared" ref="BQ6" ca="1" si="34">IF(OR($P$6="",$P$6=0,$P$7="",$P$7=0,$P$8="",$P$7&lt;1),"",
IF(BQ$8="","",
IF(BQ$8=1,EOMONTH($P$7,-1)+1,BP7+1)))</f>
        <v>46569</v>
      </c>
      <c r="BR6" s="25">
        <f t="shared" ref="BR6" ca="1" si="35">IF(OR($P$6="",$P$6=0,$P$7="",$P$7=0,$P$8="",$P$7&lt;1),"",
IF(BR$8="","",
IF(BR$8=1,EOMONTH($P$7,-1)+1,BQ7+1)))</f>
        <v>46600</v>
      </c>
      <c r="BS6" s="25">
        <f t="shared" ref="BS6" ca="1" si="36">IF(OR($P$6="",$P$6=0,$P$7="",$P$7=0,$P$8="",$P$7&lt;1),"",
IF(BS$8="","",
IF(BS$8=1,EOMONTH($P$7,-1)+1,BR7+1)))</f>
        <v>46631</v>
      </c>
      <c r="BT6" s="25">
        <f t="shared" ref="BT6" ca="1" si="37">IF(OR($P$6="",$P$6=0,$P$7="",$P$7=0,$P$8="",$P$7&lt;1),"",
IF(BT$8="","",
IF(BT$8=1,EOMONTH($P$7,-1)+1,BS7+1)))</f>
        <v>46661</v>
      </c>
      <c r="BU6" s="25">
        <f t="shared" ref="BU6" ca="1" si="38">IF(OR($P$6="",$P$6=0,$P$7="",$P$7=0,$P$8="",$P$7&lt;1),"",
IF(BU$8="","",
IF(BU$8=1,EOMONTH($P$7,-1)+1,BT7+1)))</f>
        <v>46692</v>
      </c>
      <c r="BV6" s="25">
        <f t="shared" ref="BV6" ca="1" si="39">IF(OR($P$6="",$P$6=0,$P$7="",$P$7=0,$P$8="",$P$7&lt;1),"",
IF(BV$8="","",
IF(BV$8=1,EOMONTH($P$7,-1)+1,BU7+1)))</f>
        <v>46722</v>
      </c>
      <c r="BW6" s="25">
        <f t="shared" ref="BW6" ca="1" si="40">IF(OR($P$6="",$P$6=0,$P$7="",$P$7=0,$P$8="",$P$7&lt;1),"",
IF(BW$8="","",
IF(BW$8=1,EOMONTH($P$7,-1)+1,BV7+1)))</f>
        <v>46753</v>
      </c>
      <c r="BX6" s="25">
        <f t="shared" ref="BX6" ca="1" si="41">IF(OR($P$6="",$P$6=0,$P$7="",$P$7=0,$P$8="",$P$7&lt;1),"",
IF(BX$8="","",
IF(BX$8=1,EOMONTH($P$7,-1)+1,BW7+1)))</f>
        <v>46784</v>
      </c>
      <c r="BY6" s="25">
        <f t="shared" ref="BY6" ca="1" si="42">IF(OR($P$6="",$P$6=0,$P$7="",$P$7=0,$P$8="",$P$7&lt;1),"",
IF(BY$8="","",
IF(BY$8=1,EOMONTH($P$7,-1)+1,BX7+1)))</f>
        <v>46813</v>
      </c>
      <c r="BZ6" s="25">
        <f t="shared" ref="BZ6" ca="1" si="43">IF(OR($P$6="",$P$6=0,$P$7="",$P$7=0,$P$8="",$P$7&lt;1),"",
IF(BZ$8="","",
IF(BZ$8=1,EOMONTH($P$7,-1)+1,BY7+1)))</f>
        <v>46844</v>
      </c>
      <c r="CA6" s="25">
        <f t="shared" ref="CA6" ca="1" si="44">IF(OR($P$6="",$P$6=0,$P$7="",$P$7=0,$P$8="",$P$7&lt;1),"",
IF(CA$8="","",
IF(CA$8=1,EOMONTH($P$7,-1)+1,BZ7+1)))</f>
        <v>46874</v>
      </c>
      <c r="CB6" s="25">
        <f t="shared" ref="CB6" ca="1" si="45">IF(OR($P$6="",$P$6=0,$P$7="",$P$7=0,$P$8="",$P$7&lt;1),"",
IF(CB$8="","",
IF(CB$8=1,EOMONTH($P$7,-1)+1,CA7+1)))</f>
        <v>46905</v>
      </c>
      <c r="CC6" s="25">
        <f t="shared" ref="CC6" ca="1" si="46">IF(OR($P$6="",$P$6=0,$P$7="",$P$7=0,$P$8="",$P$7&lt;1),"",
IF(CC$8="","",
IF(CC$8=1,EOMONTH($P$7,-1)+1,CB7+1)))</f>
        <v>46935</v>
      </c>
      <c r="CD6" s="25">
        <f t="shared" ref="CD6" ca="1" si="47">IF(OR($P$6="",$P$6=0,$P$7="",$P$7=0,$P$8="",$P$7&lt;1),"",
IF(CD$8="","",
IF(CD$8=1,EOMONTH($P$7,-1)+1,CC7+1)))</f>
        <v>46966</v>
      </c>
      <c r="CE6" s="25">
        <f t="shared" ref="CE6" ca="1" si="48">IF(OR($P$6="",$P$6=0,$P$7="",$P$7=0,$P$8="",$P$7&lt;1),"",
IF(CE$8="","",
IF(CE$8=1,EOMONTH($P$7,-1)+1,CD7+1)))</f>
        <v>46997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3">
        <f ca="1">Model!P7</f>
        <v>45200</v>
      </c>
      <c r="U7" s="25">
        <f ca="1">MAX(INDIRECT(ADDRESS($B7,X$2)&amp;":"&amp;ADDRESS($B7,MAX($2:$2))))</f>
        <v>47026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45230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45260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45291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45322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45351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45382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45412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45443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45473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45504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45535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45565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45596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45626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45657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45688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45716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45747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45777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45808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45838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45869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45900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45930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45961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45991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46022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46053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46081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46112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46142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46173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46203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46234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46265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46295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46326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46356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46387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46418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46446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46477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46507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46538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46568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46599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46630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46660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46691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46721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46752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46783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46812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46843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46873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46904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46934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46965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46996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47026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4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H11" s="1" t="s">
        <v>188</v>
      </c>
      <c r="U11" s="5">
        <f ca="1">SUM(INDIRECT(ADDRESS($B11,$X$2)&amp;":"&amp;ADDRESS($B11,$X$2-1+$P$8)))</f>
        <v>1</v>
      </c>
      <c r="X11" s="5">
        <f ca="1">IF(X$4="",0,IF(X12&lt;&gt;"",X12,0))</f>
        <v>1</v>
      </c>
      <c r="Y11" s="5">
        <f t="shared" ref="Y11:CF11" ca="1" si="50">IF(Y$4="",0,IF(Y12&lt;&gt;"",Y12,0))</f>
        <v>0</v>
      </c>
      <c r="Z11" s="5">
        <f t="shared" ca="1" si="50"/>
        <v>0</v>
      </c>
      <c r="AA11" s="5">
        <f t="shared" ca="1" si="50"/>
        <v>0</v>
      </c>
      <c r="AB11" s="5">
        <f t="shared" ca="1" si="50"/>
        <v>0</v>
      </c>
      <c r="AC11" s="5">
        <f t="shared" ca="1" si="50"/>
        <v>0</v>
      </c>
      <c r="AD11" s="5">
        <f t="shared" ca="1" si="50"/>
        <v>0</v>
      </c>
      <c r="AE11" s="5">
        <f t="shared" ca="1" si="50"/>
        <v>0</v>
      </c>
      <c r="AF11" s="5">
        <f t="shared" ca="1" si="50"/>
        <v>0</v>
      </c>
      <c r="AG11" s="5">
        <f t="shared" ca="1" si="50"/>
        <v>0</v>
      </c>
      <c r="AH11" s="5">
        <f t="shared" ca="1" si="50"/>
        <v>0</v>
      </c>
      <c r="AI11" s="5">
        <f t="shared" ca="1" si="50"/>
        <v>0</v>
      </c>
      <c r="AJ11" s="5">
        <f t="shared" ca="1" si="50"/>
        <v>0</v>
      </c>
      <c r="AK11" s="5">
        <f t="shared" ca="1" si="50"/>
        <v>0</v>
      </c>
      <c r="AL11" s="5">
        <f t="shared" ca="1" si="50"/>
        <v>0</v>
      </c>
      <c r="AM11" s="5">
        <f t="shared" ca="1" si="50"/>
        <v>0</v>
      </c>
      <c r="AN11" s="5">
        <f t="shared" ca="1" si="50"/>
        <v>0</v>
      </c>
      <c r="AO11" s="5">
        <f t="shared" ca="1" si="50"/>
        <v>0</v>
      </c>
      <c r="AP11" s="5">
        <f t="shared" ca="1" si="50"/>
        <v>0</v>
      </c>
      <c r="AQ11" s="5">
        <f t="shared" ca="1" si="50"/>
        <v>0</v>
      </c>
      <c r="AR11" s="5">
        <f t="shared" ca="1" si="50"/>
        <v>0</v>
      </c>
      <c r="AS11" s="5">
        <f t="shared" ca="1" si="50"/>
        <v>0</v>
      </c>
      <c r="AT11" s="5">
        <f t="shared" ca="1" si="50"/>
        <v>0</v>
      </c>
      <c r="AU11" s="5">
        <f t="shared" ca="1" si="50"/>
        <v>0</v>
      </c>
      <c r="AV11" s="5">
        <f t="shared" ca="1" si="50"/>
        <v>0</v>
      </c>
      <c r="AW11" s="5">
        <f t="shared" ca="1" si="50"/>
        <v>0</v>
      </c>
      <c r="AX11" s="5">
        <f t="shared" ca="1" si="50"/>
        <v>0</v>
      </c>
      <c r="AY11" s="5">
        <f t="shared" ca="1" si="50"/>
        <v>0</v>
      </c>
      <c r="AZ11" s="5">
        <f t="shared" ca="1" si="50"/>
        <v>0</v>
      </c>
      <c r="BA11" s="5">
        <f t="shared" ca="1" si="50"/>
        <v>0</v>
      </c>
      <c r="BB11" s="5">
        <f t="shared" ca="1" si="50"/>
        <v>0</v>
      </c>
      <c r="BC11" s="5">
        <f t="shared" ca="1" si="50"/>
        <v>0</v>
      </c>
      <c r="BD11" s="5">
        <f t="shared" ca="1" si="50"/>
        <v>0</v>
      </c>
      <c r="BE11" s="5">
        <f t="shared" ca="1" si="50"/>
        <v>0</v>
      </c>
      <c r="BF11" s="5">
        <f t="shared" ca="1" si="50"/>
        <v>0</v>
      </c>
      <c r="BG11" s="5">
        <f t="shared" ca="1" si="50"/>
        <v>0</v>
      </c>
      <c r="BH11" s="5">
        <f t="shared" ca="1" si="50"/>
        <v>0</v>
      </c>
      <c r="BI11" s="5">
        <f t="shared" ca="1" si="50"/>
        <v>0</v>
      </c>
      <c r="BJ11" s="5">
        <f t="shared" ca="1" si="50"/>
        <v>0</v>
      </c>
      <c r="BK11" s="5">
        <f t="shared" ca="1" si="50"/>
        <v>0</v>
      </c>
      <c r="BL11" s="5">
        <f t="shared" ca="1" si="50"/>
        <v>0</v>
      </c>
      <c r="BM11" s="5">
        <f t="shared" ca="1" si="50"/>
        <v>0</v>
      </c>
      <c r="BN11" s="5">
        <f t="shared" ca="1" si="50"/>
        <v>0</v>
      </c>
      <c r="BO11" s="5">
        <f t="shared" ca="1" si="50"/>
        <v>0</v>
      </c>
      <c r="BP11" s="5">
        <f t="shared" ca="1" si="50"/>
        <v>0</v>
      </c>
      <c r="BQ11" s="5">
        <f t="shared" ca="1" si="50"/>
        <v>0</v>
      </c>
      <c r="BR11" s="5">
        <f t="shared" ca="1" si="50"/>
        <v>0</v>
      </c>
      <c r="BS11" s="5">
        <f t="shared" ca="1" si="50"/>
        <v>0</v>
      </c>
      <c r="BT11" s="5">
        <f t="shared" ca="1" si="50"/>
        <v>0</v>
      </c>
      <c r="BU11" s="5">
        <f t="shared" ca="1" si="50"/>
        <v>0</v>
      </c>
      <c r="BV11" s="5">
        <f t="shared" ca="1" si="50"/>
        <v>0</v>
      </c>
      <c r="BW11" s="5">
        <f t="shared" ca="1" si="50"/>
        <v>0</v>
      </c>
      <c r="BX11" s="5">
        <f t="shared" ca="1" si="50"/>
        <v>0</v>
      </c>
      <c r="BY11" s="5">
        <f t="shared" ca="1" si="50"/>
        <v>0</v>
      </c>
      <c r="BZ11" s="5">
        <f t="shared" ca="1" si="50"/>
        <v>0</v>
      </c>
      <c r="CA11" s="5">
        <f t="shared" ca="1" si="50"/>
        <v>0</v>
      </c>
      <c r="CB11" s="5">
        <f t="shared" ca="1" si="50"/>
        <v>0</v>
      </c>
      <c r="CC11" s="5">
        <f t="shared" ca="1" si="50"/>
        <v>0</v>
      </c>
      <c r="CD11" s="5">
        <f t="shared" ca="1" si="50"/>
        <v>0</v>
      </c>
      <c r="CE11" s="5">
        <f t="shared" ca="1" si="50"/>
        <v>0</v>
      </c>
      <c r="CF11" s="5">
        <f t="shared" ca="1" si="50"/>
        <v>0</v>
      </c>
    </row>
    <row r="12" spans="2:84" x14ac:dyDescent="0.3">
      <c r="B12" s="13">
        <f>ROW()</f>
        <v>12</v>
      </c>
      <c r="H12" s="1" t="str">
        <f>$H$11</f>
        <v>Запуск стартовых капитальных затрат</v>
      </c>
      <c r="I12" s="1" t="s">
        <v>186</v>
      </c>
      <c r="U12" s="5">
        <f ca="1">SUM(INDIRECT(ADDRESS($B12,$X$2)&amp;":"&amp;ADDRESS($B12,$X$2-1+$P$8)))</f>
        <v>1</v>
      </c>
      <c r="V12" s="83"/>
      <c r="X12" s="88">
        <v>1</v>
      </c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  <c r="BL12" s="88"/>
      <c r="BM12" s="88"/>
      <c r="BN12" s="88"/>
      <c r="BO12" s="88"/>
      <c r="BP12" s="88"/>
      <c r="BQ12" s="88"/>
      <c r="BR12" s="88"/>
      <c r="BS12" s="88"/>
      <c r="BT12" s="88"/>
      <c r="BU12" s="88"/>
      <c r="BV12" s="88"/>
      <c r="BW12" s="88"/>
      <c r="BX12" s="88"/>
      <c r="BY12" s="88"/>
      <c r="BZ12" s="88"/>
      <c r="CA12" s="88"/>
      <c r="CB12" s="88"/>
      <c r="CC12" s="88"/>
      <c r="CD12" s="88"/>
      <c r="CE12" s="88"/>
      <c r="CF12" s="88"/>
    </row>
    <row r="13" spans="2:84" x14ac:dyDescent="0.3">
      <c r="B13" s="13">
        <f>ROW()</f>
        <v>13</v>
      </c>
    </row>
    <row r="14" spans="2:84" x14ac:dyDescent="0.3">
      <c r="B14" s="13">
        <f>ROW()</f>
        <v>14</v>
      </c>
      <c r="H14" s="1" t="s">
        <v>182</v>
      </c>
      <c r="U14" s="5">
        <f ca="1">SUM(INDIRECT(ADDRESS($B14,$X$2)&amp;":"&amp;ADDRESS($B14,$X$2-1+$P$8)))</f>
        <v>1</v>
      </c>
      <c r="X14" s="5">
        <f ca="1">IF(X$4="",0,IF(X15&lt;&gt;"",X15,IF((INT(Model!X$11/IF(OR($P17&lt;=0,$P17=""),MAX(Model!$11:$11)+1,$P17))-SUM($W14:W14))&gt;0,(INT(Model!X$11/IF(OR($P17&lt;=0,$P17=""),MAX(Model!$11:$11)+1,$P17))-SUM($W14:W14)),0)))</f>
        <v>1</v>
      </c>
      <c r="Y14" s="5">
        <f ca="1">IF(Y$4="",0,IF(Y15&lt;&gt;"",Y15,IF((INT(Model!Y$11/IF(OR($P17&lt;=0,$P17=""),MAX(Model!$11:$11)+1,$P17))-SUM($W14:X14))&gt;0,(INT(Model!Y$11/IF(OR($P17&lt;=0,$P17=""),MAX(Model!$11:$11)+1,$P17))-SUM($W14:X14)),0)))</f>
        <v>0</v>
      </c>
      <c r="Z14" s="5">
        <f ca="1">IF(Z$4="",0,IF(Z15&lt;&gt;"",Z15,IF((INT(Model!Z$11/IF(OR($P17&lt;=0,$P17=""),MAX(Model!$11:$11)+1,$P17))-SUM($W14:Y14))&gt;0,(INT(Model!Z$11/IF(OR($P17&lt;=0,$P17=""),MAX(Model!$11:$11)+1,$P17))-SUM($W14:Y14)),0)))</f>
        <v>0</v>
      </c>
      <c r="AA14" s="5">
        <f ca="1">IF(AA$4="",0,IF(AA15&lt;&gt;"",AA15,IF((INT(Model!AA$11/IF(OR($P17&lt;=0,$P17=""),MAX(Model!$11:$11)+1,$P17))-SUM($W14:Z14))&gt;0,(INT(Model!AA$11/IF(OR($P17&lt;=0,$P17=""),MAX(Model!$11:$11)+1,$P17))-SUM($W14:Z14)),0)))</f>
        <v>0</v>
      </c>
      <c r="AB14" s="5">
        <f ca="1">IF(AB$4="",0,IF(AB15&lt;&gt;"",AB15,IF((INT(Model!AB$11/IF(OR($P17&lt;=0,$P17=""),MAX(Model!$11:$11)+1,$P17))-SUM($W14:AA14))&gt;0,(INT(Model!AB$11/IF(OR($P17&lt;=0,$P17=""),MAX(Model!$11:$11)+1,$P17))-SUM($W14:AA14)),0)))</f>
        <v>0</v>
      </c>
      <c r="AC14" s="5">
        <f ca="1">IF(AC$4="",0,IF(AC15&lt;&gt;"",AC15,IF((INT(Model!AC$11/IF(OR($P17&lt;=0,$P17=""),MAX(Model!$11:$11)+1,$P17))-SUM($W14:AB14))&gt;0,(INT(Model!AC$11/IF(OR($P17&lt;=0,$P17=""),MAX(Model!$11:$11)+1,$P17))-SUM($W14:AB14)),0)))</f>
        <v>0</v>
      </c>
      <c r="AD14" s="5">
        <f ca="1">IF(AD$4="",0,IF(AD15&lt;&gt;"",AD15,IF((INT(Model!AD$11/IF(OR($P17&lt;=0,$P17=""),MAX(Model!$11:$11)+1,$P17))-SUM($W14:AC14))&gt;0,(INT(Model!AD$11/IF(OR($P17&lt;=0,$P17=""),MAX(Model!$11:$11)+1,$P17))-SUM($W14:AC14)),0)))</f>
        <v>0</v>
      </c>
      <c r="AE14" s="5">
        <f ca="1">IF(AE$4="",0,IF(AE15&lt;&gt;"",AE15,IF((INT(Model!AE$11/IF(OR($P17&lt;=0,$P17=""),MAX(Model!$11:$11)+1,$P17))-SUM($W14:AD14))&gt;0,(INT(Model!AE$11/IF(OR($P17&lt;=0,$P17=""),MAX(Model!$11:$11)+1,$P17))-SUM($W14:AD14)),0)))</f>
        <v>0</v>
      </c>
      <c r="AF14" s="5">
        <f ca="1">IF(AF$4="",0,IF(AF15&lt;&gt;"",AF15,IF((INT(Model!AF$11/IF(OR($P17&lt;=0,$P17=""),MAX(Model!$11:$11)+1,$P17))-SUM($W14:AE14))&gt;0,(INT(Model!AF$11/IF(OR($P17&lt;=0,$P17=""),MAX(Model!$11:$11)+1,$P17))-SUM($W14:AE14)),0)))</f>
        <v>0</v>
      </c>
      <c r="AG14" s="5">
        <f ca="1">IF(AG$4="",0,IF(AG15&lt;&gt;"",AG15,IF((INT(Model!AG$11/IF(OR($P17&lt;=0,$P17=""),MAX(Model!$11:$11)+1,$P17))-SUM($W14:AF14))&gt;0,(INT(Model!AG$11/IF(OR($P17&lt;=0,$P17=""),MAX(Model!$11:$11)+1,$P17))-SUM($W14:AF14)),0)))</f>
        <v>0</v>
      </c>
      <c r="AH14" s="5">
        <f ca="1">IF(AH$4="",0,IF(AH15&lt;&gt;"",AH15,IF((INT(Model!AH$11/IF(OR($P17&lt;=0,$P17=""),MAX(Model!$11:$11)+1,$P17))-SUM($W14:AG14))&gt;0,(INT(Model!AH$11/IF(OR($P17&lt;=0,$P17=""),MAX(Model!$11:$11)+1,$P17))-SUM($W14:AG14)),0)))</f>
        <v>0</v>
      </c>
      <c r="AI14" s="5">
        <f ca="1">IF(AI$4="",0,IF(AI15&lt;&gt;"",AI15,IF((INT(Model!AI$11/IF(OR($P17&lt;=0,$P17=""),MAX(Model!$11:$11)+1,$P17))-SUM($W14:AH14))&gt;0,(INT(Model!AI$11/IF(OR($P17&lt;=0,$P17=""),MAX(Model!$11:$11)+1,$P17))-SUM($W14:AH14)),0)))</f>
        <v>0</v>
      </c>
      <c r="AJ14" s="5">
        <f ca="1">IF(AJ$4="",0,IF(AJ15&lt;&gt;"",AJ15,IF((INT(Model!AJ$11/IF(OR($P17&lt;=0,$P17=""),MAX(Model!$11:$11)+1,$P17))-SUM($W14:AI14))&gt;0,(INT(Model!AJ$11/IF(OR($P17&lt;=0,$P17=""),MAX(Model!$11:$11)+1,$P17))-SUM($W14:AI14)),0)))</f>
        <v>0</v>
      </c>
      <c r="AK14" s="5">
        <f ca="1">IF(AK$4="",0,IF(AK15&lt;&gt;"",AK15,IF((INT(Model!AK$11/IF(OR($P17&lt;=0,$P17=""),MAX(Model!$11:$11)+1,$P17))-SUM($W14:AJ14))&gt;0,(INT(Model!AK$11/IF(OR($P17&lt;=0,$P17=""),MAX(Model!$11:$11)+1,$P17))-SUM($W14:AJ14)),0)))</f>
        <v>0</v>
      </c>
      <c r="AL14" s="5">
        <f ca="1">IF(AL$4="",0,IF(AL15&lt;&gt;"",AL15,IF((INT(Model!AL$11/IF(OR($P17&lt;=0,$P17=""),MAX(Model!$11:$11)+1,$P17))-SUM($W14:AK14))&gt;0,(INT(Model!AL$11/IF(OR($P17&lt;=0,$P17=""),MAX(Model!$11:$11)+1,$P17))-SUM($W14:AK14)),0)))</f>
        <v>0</v>
      </c>
      <c r="AM14" s="5">
        <f ca="1">IF(AM$4="",0,IF(AM15&lt;&gt;"",AM15,IF((INT(Model!AM$11/IF(OR($P17&lt;=0,$P17=""),MAX(Model!$11:$11)+1,$P17))-SUM($W14:AL14))&gt;0,(INT(Model!AM$11/IF(OR($P17&lt;=0,$P17=""),MAX(Model!$11:$11)+1,$P17))-SUM($W14:AL14)),0)))</f>
        <v>0</v>
      </c>
      <c r="AN14" s="5">
        <f ca="1">IF(AN$4="",0,IF(AN15&lt;&gt;"",AN15,IF((INT(Model!AN$11/IF(OR($P17&lt;=0,$P17=""),MAX(Model!$11:$11)+1,$P17))-SUM($W14:AM14))&gt;0,(INT(Model!AN$11/IF(OR($P17&lt;=0,$P17=""),MAX(Model!$11:$11)+1,$P17))-SUM($W14:AM14)),0)))</f>
        <v>0</v>
      </c>
      <c r="AO14" s="5">
        <f ca="1">IF(AO$4="",0,IF(AO15&lt;&gt;"",AO15,IF((INT(Model!AO$11/IF(OR($P17&lt;=0,$P17=""),MAX(Model!$11:$11)+1,$P17))-SUM($W14:AN14))&gt;0,(INT(Model!AO$11/IF(OR($P17&lt;=0,$P17=""),MAX(Model!$11:$11)+1,$P17))-SUM($W14:AN14)),0)))</f>
        <v>0</v>
      </c>
      <c r="AP14" s="5">
        <f ca="1">IF(AP$4="",0,IF(AP15&lt;&gt;"",AP15,IF((INT(Model!AP$11/IF(OR($P17&lt;=0,$P17=""),MAX(Model!$11:$11)+1,$P17))-SUM($W14:AO14))&gt;0,(INT(Model!AP$11/IF(OR($P17&lt;=0,$P17=""),MAX(Model!$11:$11)+1,$P17))-SUM($W14:AO14)),0)))</f>
        <v>0</v>
      </c>
      <c r="AQ14" s="5">
        <f ca="1">IF(AQ$4="",0,IF(AQ15&lt;&gt;"",AQ15,IF((INT(Model!AQ$11/IF(OR($P17&lt;=0,$P17=""),MAX(Model!$11:$11)+1,$P17))-SUM($W14:AP14))&gt;0,(INT(Model!AQ$11/IF(OR($P17&lt;=0,$P17=""),MAX(Model!$11:$11)+1,$P17))-SUM($W14:AP14)),0)))</f>
        <v>0</v>
      </c>
      <c r="AR14" s="5">
        <f ca="1">IF(AR$4="",0,IF(AR15&lt;&gt;"",AR15,IF((INT(Model!AR$11/IF(OR($P17&lt;=0,$P17=""),MAX(Model!$11:$11)+1,$P17))-SUM($W14:AQ14))&gt;0,(INT(Model!AR$11/IF(OR($P17&lt;=0,$P17=""),MAX(Model!$11:$11)+1,$P17))-SUM($W14:AQ14)),0)))</f>
        <v>0</v>
      </c>
      <c r="AS14" s="5">
        <f ca="1">IF(AS$4="",0,IF(AS15&lt;&gt;"",AS15,IF((INT(Model!AS$11/IF(OR($P17&lt;=0,$P17=""),MAX(Model!$11:$11)+1,$P17))-SUM($W14:AR14))&gt;0,(INT(Model!AS$11/IF(OR($P17&lt;=0,$P17=""),MAX(Model!$11:$11)+1,$P17))-SUM($W14:AR14)),0)))</f>
        <v>0</v>
      </c>
      <c r="AT14" s="5">
        <f ca="1">IF(AT$4="",0,IF(AT15&lt;&gt;"",AT15,IF((INT(Model!AT$11/IF(OR($P17&lt;=0,$P17=""),MAX(Model!$11:$11)+1,$P17))-SUM($W14:AS14))&gt;0,(INT(Model!AT$11/IF(OR($P17&lt;=0,$P17=""),MAX(Model!$11:$11)+1,$P17))-SUM($W14:AS14)),0)))</f>
        <v>0</v>
      </c>
      <c r="AU14" s="5">
        <f ca="1">IF(AU$4="",0,IF(AU15&lt;&gt;"",AU15,IF((INT(Model!AU$11/IF(OR($P17&lt;=0,$P17=""),MAX(Model!$11:$11)+1,$P17))-SUM($W14:AT14))&gt;0,(INT(Model!AU$11/IF(OR($P17&lt;=0,$P17=""),MAX(Model!$11:$11)+1,$P17))-SUM($W14:AT14)),0)))</f>
        <v>0</v>
      </c>
      <c r="AV14" s="5">
        <f ca="1">IF(AV$4="",0,IF(AV15&lt;&gt;"",AV15,IF((INT(Model!AV$11/IF(OR($P17&lt;=0,$P17=""),MAX(Model!$11:$11)+1,$P17))-SUM($W14:AU14))&gt;0,(INT(Model!AV$11/IF(OR($P17&lt;=0,$P17=""),MAX(Model!$11:$11)+1,$P17))-SUM($W14:AU14)),0)))</f>
        <v>0</v>
      </c>
      <c r="AW14" s="5">
        <f ca="1">IF(AW$4="",0,IF(AW15&lt;&gt;"",AW15,IF((INT(Model!AW$11/IF(OR($P17&lt;=0,$P17=""),MAX(Model!$11:$11)+1,$P17))-SUM($W14:AV14))&gt;0,(INT(Model!AW$11/IF(OR($P17&lt;=0,$P17=""),MAX(Model!$11:$11)+1,$P17))-SUM($W14:AV14)),0)))</f>
        <v>0</v>
      </c>
      <c r="AX14" s="5">
        <f ca="1">IF(AX$4="",0,IF(AX15&lt;&gt;"",AX15,IF((INT(Model!AX$11/IF(OR($P17&lt;=0,$P17=""),MAX(Model!$11:$11)+1,$P17))-SUM($W14:AW14))&gt;0,(INT(Model!AX$11/IF(OR($P17&lt;=0,$P17=""),MAX(Model!$11:$11)+1,$P17))-SUM($W14:AW14)),0)))</f>
        <v>0</v>
      </c>
      <c r="AY14" s="5">
        <f ca="1">IF(AY$4="",0,IF(AY15&lt;&gt;"",AY15,IF((INT(Model!AY$11/IF(OR($P17&lt;=0,$P17=""),MAX(Model!$11:$11)+1,$P17))-SUM($W14:AX14))&gt;0,(INT(Model!AY$11/IF(OR($P17&lt;=0,$P17=""),MAX(Model!$11:$11)+1,$P17))-SUM($W14:AX14)),0)))</f>
        <v>0</v>
      </c>
      <c r="AZ14" s="5">
        <f ca="1">IF(AZ$4="",0,IF(AZ15&lt;&gt;"",AZ15,IF((INT(Model!AZ$11/IF(OR($P17&lt;=0,$P17=""),MAX(Model!$11:$11)+1,$P17))-SUM($W14:AY14))&gt;0,(INT(Model!AZ$11/IF(OR($P17&lt;=0,$P17=""),MAX(Model!$11:$11)+1,$P17))-SUM($W14:AY14)),0)))</f>
        <v>0</v>
      </c>
      <c r="BA14" s="5">
        <f ca="1">IF(BA$4="",0,IF(BA15&lt;&gt;"",BA15,IF((INT(Model!BA$11/IF(OR($P17&lt;=0,$P17=""),MAX(Model!$11:$11)+1,$P17))-SUM($W14:AZ14))&gt;0,(INT(Model!BA$11/IF(OR($P17&lt;=0,$P17=""),MAX(Model!$11:$11)+1,$P17))-SUM($W14:AZ14)),0)))</f>
        <v>0</v>
      </c>
      <c r="BB14" s="5">
        <f ca="1">IF(BB$4="",0,IF(BB15&lt;&gt;"",BB15,IF((INT(Model!BB$11/IF(OR($P17&lt;=0,$P17=""),MAX(Model!$11:$11)+1,$P17))-SUM($W14:BA14))&gt;0,(INT(Model!BB$11/IF(OR($P17&lt;=0,$P17=""),MAX(Model!$11:$11)+1,$P17))-SUM($W14:BA14)),0)))</f>
        <v>0</v>
      </c>
      <c r="BC14" s="5">
        <f ca="1">IF(BC$4="",0,IF(BC15&lt;&gt;"",BC15,IF((INT(Model!BC$11/IF(OR($P17&lt;=0,$P17=""),MAX(Model!$11:$11)+1,$P17))-SUM($W14:BB14))&gt;0,(INT(Model!BC$11/IF(OR($P17&lt;=0,$P17=""),MAX(Model!$11:$11)+1,$P17))-SUM($W14:BB14)),0)))</f>
        <v>0</v>
      </c>
      <c r="BD14" s="5">
        <f ca="1">IF(BD$4="",0,IF(BD15&lt;&gt;"",BD15,IF((INT(Model!BD$11/IF(OR($P17&lt;=0,$P17=""),MAX(Model!$11:$11)+1,$P17))-SUM($W14:BC14))&gt;0,(INT(Model!BD$11/IF(OR($P17&lt;=0,$P17=""),MAX(Model!$11:$11)+1,$P17))-SUM($W14:BC14)),0)))</f>
        <v>0</v>
      </c>
      <c r="BE14" s="5">
        <f ca="1">IF(BE$4="",0,IF(BE15&lt;&gt;"",BE15,IF((INT(Model!BE$11/IF(OR($P17&lt;=0,$P17=""),MAX(Model!$11:$11)+1,$P17))-SUM($W14:BD14))&gt;0,(INT(Model!BE$11/IF(OR($P17&lt;=0,$P17=""),MAX(Model!$11:$11)+1,$P17))-SUM($W14:BD14)),0)))</f>
        <v>0</v>
      </c>
      <c r="BF14" s="5">
        <f ca="1">IF(BF$4="",0,IF(BF15&lt;&gt;"",BF15,IF((INT(Model!BF$11/IF(OR($P17&lt;=0,$P17=""),MAX(Model!$11:$11)+1,$P17))-SUM($W14:BE14))&gt;0,(INT(Model!BF$11/IF(OR($P17&lt;=0,$P17=""),MAX(Model!$11:$11)+1,$P17))-SUM($W14:BE14)),0)))</f>
        <v>0</v>
      </c>
      <c r="BG14" s="5">
        <f ca="1">IF(BG$4="",0,IF(BG15&lt;&gt;"",BG15,IF((INT(Model!BG$11/IF(OR($P17&lt;=0,$P17=""),MAX(Model!$11:$11)+1,$P17))-SUM($W14:BF14))&gt;0,(INT(Model!BG$11/IF(OR($P17&lt;=0,$P17=""),MAX(Model!$11:$11)+1,$P17))-SUM($W14:BF14)),0)))</f>
        <v>0</v>
      </c>
      <c r="BH14" s="5">
        <f ca="1">IF(BH$4="",0,IF(BH15&lt;&gt;"",BH15,IF((INT(Model!BH$11/IF(OR($P17&lt;=0,$P17=""),MAX(Model!$11:$11)+1,$P17))-SUM($W14:BG14))&gt;0,(INT(Model!BH$11/IF(OR($P17&lt;=0,$P17=""),MAX(Model!$11:$11)+1,$P17))-SUM($W14:BG14)),0)))</f>
        <v>0</v>
      </c>
      <c r="BI14" s="5">
        <f ca="1">IF(BI$4="",0,IF(BI15&lt;&gt;"",BI15,IF((INT(Model!BI$11/IF(OR($P17&lt;=0,$P17=""),MAX(Model!$11:$11)+1,$P17))-SUM($W14:BH14))&gt;0,(INT(Model!BI$11/IF(OR($P17&lt;=0,$P17=""),MAX(Model!$11:$11)+1,$P17))-SUM($W14:BH14)),0)))</f>
        <v>0</v>
      </c>
      <c r="BJ14" s="5">
        <f ca="1">IF(BJ$4="",0,IF(BJ15&lt;&gt;"",BJ15,IF((INT(Model!BJ$11/IF(OR($P17&lt;=0,$P17=""),MAX(Model!$11:$11)+1,$P17))-SUM($W14:BI14))&gt;0,(INT(Model!BJ$11/IF(OR($P17&lt;=0,$P17=""),MAX(Model!$11:$11)+1,$P17))-SUM($W14:BI14)),0)))</f>
        <v>0</v>
      </c>
      <c r="BK14" s="5">
        <f ca="1">IF(BK$4="",0,IF(BK15&lt;&gt;"",BK15,IF((INT(Model!BK$11/IF(OR($P17&lt;=0,$P17=""),MAX(Model!$11:$11)+1,$P17))-SUM($W14:BJ14))&gt;0,(INT(Model!BK$11/IF(OR($P17&lt;=0,$P17=""),MAX(Model!$11:$11)+1,$P17))-SUM($W14:BJ14)),0)))</f>
        <v>0</v>
      </c>
      <c r="BL14" s="5">
        <f ca="1">IF(BL$4="",0,IF(BL15&lt;&gt;"",BL15,IF((INT(Model!BL$11/IF(OR($P17&lt;=0,$P17=""),MAX(Model!$11:$11)+1,$P17))-SUM($W14:BK14))&gt;0,(INT(Model!BL$11/IF(OR($P17&lt;=0,$P17=""),MAX(Model!$11:$11)+1,$P17))-SUM($W14:BK14)),0)))</f>
        <v>0</v>
      </c>
      <c r="BM14" s="5">
        <f ca="1">IF(BM$4="",0,IF(BM15&lt;&gt;"",BM15,IF((INT(Model!BM$11/IF(OR($P17&lt;=0,$P17=""),MAX(Model!$11:$11)+1,$P17))-SUM($W14:BL14))&gt;0,(INT(Model!BM$11/IF(OR($P17&lt;=0,$P17=""),MAX(Model!$11:$11)+1,$P17))-SUM($W14:BL14)),0)))</f>
        <v>0</v>
      </c>
      <c r="BN14" s="5">
        <f ca="1">IF(BN$4="",0,IF(BN15&lt;&gt;"",BN15,IF((INT(Model!BN$11/IF(OR($P17&lt;=0,$P17=""),MAX(Model!$11:$11)+1,$P17))-SUM($W14:BM14))&gt;0,(INT(Model!BN$11/IF(OR($P17&lt;=0,$P17=""),MAX(Model!$11:$11)+1,$P17))-SUM($W14:BM14)),0)))</f>
        <v>0</v>
      </c>
      <c r="BO14" s="5">
        <f ca="1">IF(BO$4="",0,IF(BO15&lt;&gt;"",BO15,IF((INT(Model!BO$11/IF(OR($P17&lt;=0,$P17=""),MAX(Model!$11:$11)+1,$P17))-SUM($W14:BN14))&gt;0,(INT(Model!BO$11/IF(OR($P17&lt;=0,$P17=""),MAX(Model!$11:$11)+1,$P17))-SUM($W14:BN14)),0)))</f>
        <v>0</v>
      </c>
      <c r="BP14" s="5">
        <f ca="1">IF(BP$4="",0,IF(BP15&lt;&gt;"",BP15,IF((INT(Model!BP$11/IF(OR($P17&lt;=0,$P17=""),MAX(Model!$11:$11)+1,$P17))-SUM($W14:BO14))&gt;0,(INT(Model!BP$11/IF(OR($P17&lt;=0,$P17=""),MAX(Model!$11:$11)+1,$P17))-SUM($W14:BO14)),0)))</f>
        <v>0</v>
      </c>
      <c r="BQ14" s="5">
        <f ca="1">IF(BQ$4="",0,IF(BQ15&lt;&gt;"",BQ15,IF((INT(Model!BQ$11/IF(OR($P17&lt;=0,$P17=""),MAX(Model!$11:$11)+1,$P17))-SUM($W14:BP14))&gt;0,(INT(Model!BQ$11/IF(OR($P17&lt;=0,$P17=""),MAX(Model!$11:$11)+1,$P17))-SUM($W14:BP14)),0)))</f>
        <v>0</v>
      </c>
      <c r="BR14" s="5">
        <f ca="1">IF(BR$4="",0,IF(BR15&lt;&gt;"",BR15,IF((INT(Model!BR$11/IF(OR($P17&lt;=0,$P17=""),MAX(Model!$11:$11)+1,$P17))-SUM($W14:BQ14))&gt;0,(INT(Model!BR$11/IF(OR($P17&lt;=0,$P17=""),MAX(Model!$11:$11)+1,$P17))-SUM($W14:BQ14)),0)))</f>
        <v>0</v>
      </c>
      <c r="BS14" s="5">
        <f ca="1">IF(BS$4="",0,IF(BS15&lt;&gt;"",BS15,IF((INT(Model!BS$11/IF(OR($P17&lt;=0,$P17=""),MAX(Model!$11:$11)+1,$P17))-SUM($W14:BR14))&gt;0,(INT(Model!BS$11/IF(OR($P17&lt;=0,$P17=""),MAX(Model!$11:$11)+1,$P17))-SUM($W14:BR14)),0)))</f>
        <v>0</v>
      </c>
      <c r="BT14" s="5">
        <f ca="1">IF(BT$4="",0,IF(BT15&lt;&gt;"",BT15,IF((INT(Model!BT$11/IF(OR($P17&lt;=0,$P17=""),MAX(Model!$11:$11)+1,$P17))-SUM($W14:BS14))&gt;0,(INT(Model!BT$11/IF(OR($P17&lt;=0,$P17=""),MAX(Model!$11:$11)+1,$P17))-SUM($W14:BS14)),0)))</f>
        <v>0</v>
      </c>
      <c r="BU14" s="5">
        <f ca="1">IF(BU$4="",0,IF(BU15&lt;&gt;"",BU15,IF((INT(Model!BU$11/IF(OR($P17&lt;=0,$P17=""),MAX(Model!$11:$11)+1,$P17))-SUM($W14:BT14))&gt;0,(INT(Model!BU$11/IF(OR($P17&lt;=0,$P17=""),MAX(Model!$11:$11)+1,$P17))-SUM($W14:BT14)),0)))</f>
        <v>0</v>
      </c>
      <c r="BV14" s="5">
        <f ca="1">IF(BV$4="",0,IF(BV15&lt;&gt;"",BV15,IF((INT(Model!BV$11/IF(OR($P17&lt;=0,$P17=""),MAX(Model!$11:$11)+1,$P17))-SUM($W14:BU14))&gt;0,(INT(Model!BV$11/IF(OR($P17&lt;=0,$P17=""),MAX(Model!$11:$11)+1,$P17))-SUM($W14:BU14)),0)))</f>
        <v>0</v>
      </c>
      <c r="BW14" s="5">
        <f ca="1">IF(BW$4="",0,IF(BW15&lt;&gt;"",BW15,IF((INT(Model!BW$11/IF(OR($P17&lt;=0,$P17=""),MAX(Model!$11:$11)+1,$P17))-SUM($W14:BV14))&gt;0,(INT(Model!BW$11/IF(OR($P17&lt;=0,$P17=""),MAX(Model!$11:$11)+1,$P17))-SUM($W14:BV14)),0)))</f>
        <v>0</v>
      </c>
      <c r="BX14" s="5">
        <f ca="1">IF(BX$4="",0,IF(BX15&lt;&gt;"",BX15,IF((INT(Model!BX$11/IF(OR($P17&lt;=0,$P17=""),MAX(Model!$11:$11)+1,$P17))-SUM($W14:BW14))&gt;0,(INT(Model!BX$11/IF(OR($P17&lt;=0,$P17=""),MAX(Model!$11:$11)+1,$P17))-SUM($W14:BW14)),0)))</f>
        <v>0</v>
      </c>
      <c r="BY14" s="5">
        <f ca="1">IF(BY$4="",0,IF(BY15&lt;&gt;"",BY15,IF((INT(Model!BY$11/IF(OR($P17&lt;=0,$P17=""),MAX(Model!$11:$11)+1,$P17))-SUM($W14:BX14))&gt;0,(INT(Model!BY$11/IF(OR($P17&lt;=0,$P17=""),MAX(Model!$11:$11)+1,$P17))-SUM($W14:BX14)),0)))</f>
        <v>0</v>
      </c>
      <c r="BZ14" s="5">
        <f ca="1">IF(BZ$4="",0,IF(BZ15&lt;&gt;"",BZ15,IF((INT(Model!BZ$11/IF(OR($P17&lt;=0,$P17=""),MAX(Model!$11:$11)+1,$P17))-SUM($W14:BY14))&gt;0,(INT(Model!BZ$11/IF(OR($P17&lt;=0,$P17=""),MAX(Model!$11:$11)+1,$P17))-SUM($W14:BY14)),0)))</f>
        <v>0</v>
      </c>
      <c r="CA14" s="5">
        <f ca="1">IF(CA$4="",0,IF(CA15&lt;&gt;"",CA15,IF((INT(Model!CA$11/IF(OR($P17&lt;=0,$P17=""),MAX(Model!$11:$11)+1,$P17))-SUM($W14:BZ14))&gt;0,(INT(Model!CA$11/IF(OR($P17&lt;=0,$P17=""),MAX(Model!$11:$11)+1,$P17))-SUM($W14:BZ14)),0)))</f>
        <v>0</v>
      </c>
      <c r="CB14" s="5">
        <f ca="1">IF(CB$4="",0,IF(CB15&lt;&gt;"",CB15,IF((INT(Model!CB$11/IF(OR($P17&lt;=0,$P17=""),MAX(Model!$11:$11)+1,$P17))-SUM($W14:CA14))&gt;0,(INT(Model!CB$11/IF(OR($P17&lt;=0,$P17=""),MAX(Model!$11:$11)+1,$P17))-SUM($W14:CA14)),0)))</f>
        <v>0</v>
      </c>
      <c r="CC14" s="5">
        <f ca="1">IF(CC$4="",0,IF(CC15&lt;&gt;"",CC15,IF((INT(Model!CC$11/IF(OR($P17&lt;=0,$P17=""),MAX(Model!$11:$11)+1,$P17))-SUM($W14:CB14))&gt;0,(INT(Model!CC$11/IF(OR($P17&lt;=0,$P17=""),MAX(Model!$11:$11)+1,$P17))-SUM($W14:CB14)),0)))</f>
        <v>0</v>
      </c>
      <c r="CD14" s="5">
        <f ca="1">IF(CD$4="",0,IF(CD15&lt;&gt;"",CD15,IF((INT(Model!CD$11/IF(OR($P17&lt;=0,$P17=""),MAX(Model!$11:$11)+1,$P17))-SUM($W14:CC14))&gt;0,(INT(Model!CD$11/IF(OR($P17&lt;=0,$P17=""),MAX(Model!$11:$11)+1,$P17))-SUM($W14:CC14)),0)))</f>
        <v>0</v>
      </c>
      <c r="CE14" s="5">
        <f ca="1">IF(CE$4="",0,IF(CE15&lt;&gt;"",CE15,IF((INT(Model!CE$11/IF(OR($P17&lt;=0,$P17=""),MAX(Model!$11:$11)+1,$P17))-SUM($W14:CD14))&gt;0,(INT(Model!CE$11/IF(OR($P17&lt;=0,$P17=""),MAX(Model!$11:$11)+1,$P17))-SUM($W14:CD14)),0)))</f>
        <v>0</v>
      </c>
      <c r="CF14" s="5">
        <f ca="1">IF(CF$4="",0,IF(CF15&lt;&gt;"",CF15,IF((INT(Model!CF$11/IF(OR($P17&lt;=0,$P17=""),MAX(Model!$11:$11)+1,$P17))-SUM($W14:CE14))&gt;0,(INT(Model!CF$11/IF(OR($P17&lt;=0,$P17=""),MAX(Model!$11:$11)+1,$P17))-SUM($W14:CE14)),0)))</f>
        <v>0</v>
      </c>
    </row>
    <row r="15" spans="2:84" x14ac:dyDescent="0.3">
      <c r="B15" s="13">
        <f>ROW()</f>
        <v>15</v>
      </c>
      <c r="H15" s="1" t="str">
        <f>$H$14</f>
        <v>Поток масштабирования производства</v>
      </c>
      <c r="I15" s="1" t="s">
        <v>186</v>
      </c>
      <c r="V15" s="83"/>
      <c r="X15" s="88">
        <v>1</v>
      </c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  <c r="BL15" s="88"/>
      <c r="BM15" s="88"/>
      <c r="BN15" s="88"/>
      <c r="BO15" s="88"/>
      <c r="BP15" s="88"/>
      <c r="BQ15" s="88"/>
      <c r="BR15" s="88"/>
      <c r="BS15" s="88"/>
      <c r="BT15" s="88"/>
      <c r="BU15" s="88"/>
      <c r="BV15" s="88"/>
      <c r="BW15" s="88"/>
      <c r="BX15" s="88"/>
      <c r="BY15" s="88"/>
      <c r="BZ15" s="88"/>
      <c r="CA15" s="88"/>
      <c r="CB15" s="88"/>
      <c r="CC15" s="88"/>
      <c r="CD15" s="88"/>
      <c r="CE15" s="88"/>
      <c r="CF15" s="88"/>
    </row>
    <row r="16" spans="2:84" x14ac:dyDescent="0.3">
      <c r="B16" s="13">
        <f>ROW()</f>
        <v>16</v>
      </c>
      <c r="H16" s="1" t="str">
        <f>$H$14</f>
        <v>Поток масштабирования производства</v>
      </c>
      <c r="I16" s="1" t="s">
        <v>183</v>
      </c>
      <c r="W16" s="34"/>
    </row>
    <row r="17" spans="2:84" x14ac:dyDescent="0.3">
      <c r="B17" s="13">
        <f>ROW()</f>
        <v>17</v>
      </c>
      <c r="H17" s="1" t="str">
        <f>$H$14</f>
        <v>Поток масштабирования производства</v>
      </c>
      <c r="I17" s="1" t="str">
        <f>$I$16</f>
        <v>Задание потока через производительность</v>
      </c>
      <c r="J17" s="1" t="s">
        <v>184</v>
      </c>
      <c r="M17" s="53" t="str">
        <f>Prcsses!$P$11</f>
        <v>тн</v>
      </c>
      <c r="O17" s="82"/>
      <c r="P17" s="84">
        <v>1500</v>
      </c>
      <c r="W17" s="34"/>
    </row>
    <row r="18" spans="2:84" x14ac:dyDescent="0.3">
      <c r="B18" s="13">
        <f>ROW()</f>
        <v>18</v>
      </c>
    </row>
    <row r="19" spans="2:84" x14ac:dyDescent="0.3">
      <c r="B19" s="13">
        <f>ROW()</f>
        <v>19</v>
      </c>
      <c r="H19" s="1" t="s">
        <v>185</v>
      </c>
      <c r="U19" s="5">
        <f ca="1">SUM(INDIRECT(ADDRESS($B19,$X$2)&amp;":"&amp;ADDRESS($B19,$X$2-1+$P$8)))</f>
        <v>1</v>
      </c>
      <c r="X19" s="5">
        <f ca="1">IF(X$4="",0,IF(X20&lt;&gt;"",X20,IF((INT(Model!X$11/IF(OR($P22&lt;=0,$P22=""),MAX(Model!$11:$11)+1,$P22))-SUM($W19:W19))&gt;0,(INT(Model!X$11/IF(OR($P22&lt;=0,$P22=""),MAX(Model!$11:$11)+1,$P22))-SUM($W19:W19)),0)))</f>
        <v>1</v>
      </c>
      <c r="Y19" s="5">
        <f ca="1">IF(Y$4="",0,IF(Y20&lt;&gt;"",Y20,IF((INT(Model!Y$11/IF(OR($P22&lt;=0,$P22=""),MAX(Model!$11:$11)+1,$P22))-SUM($W19:X19))&gt;0,(INT(Model!Y$11/IF(OR($P22&lt;=0,$P22=""),MAX(Model!$11:$11)+1,$P22))-SUM($W19:X19)),0)))</f>
        <v>0</v>
      </c>
      <c r="Z19" s="5">
        <f ca="1">IF(Z$4="",0,IF(Z20&lt;&gt;"",Z20,IF((INT(Model!Z$11/IF(OR($P22&lt;=0,$P22=""),MAX(Model!$11:$11)+1,$P22))-SUM($W19:Y19))&gt;0,(INT(Model!Z$11/IF(OR($P22&lt;=0,$P22=""),MAX(Model!$11:$11)+1,$P22))-SUM($W19:Y19)),0)))</f>
        <v>0</v>
      </c>
      <c r="AA19" s="5">
        <f ca="1">IF(AA$4="",0,IF(AA20&lt;&gt;"",AA20,IF((INT(Model!AA$11/IF(OR($P22&lt;=0,$P22=""),MAX(Model!$11:$11)+1,$P22))-SUM($W19:Z19))&gt;0,(INT(Model!AA$11/IF(OR($P22&lt;=0,$P22=""),MAX(Model!$11:$11)+1,$P22))-SUM($W19:Z19)),0)))</f>
        <v>0</v>
      </c>
      <c r="AB19" s="5">
        <f ca="1">IF(AB$4="",0,IF(AB20&lt;&gt;"",AB20,IF((INT(Model!AB$11/IF(OR($P22&lt;=0,$P22=""),MAX(Model!$11:$11)+1,$P22))-SUM($W19:AA19))&gt;0,(INT(Model!AB$11/IF(OR($P22&lt;=0,$P22=""),MAX(Model!$11:$11)+1,$P22))-SUM($W19:AA19)),0)))</f>
        <v>0</v>
      </c>
      <c r="AC19" s="5">
        <f ca="1">IF(AC$4="",0,IF(AC20&lt;&gt;"",AC20,IF((INT(Model!AC$11/IF(OR($P22&lt;=0,$P22=""),MAX(Model!$11:$11)+1,$P22))-SUM($W19:AB19))&gt;0,(INT(Model!AC$11/IF(OR($P22&lt;=0,$P22=""),MAX(Model!$11:$11)+1,$P22))-SUM($W19:AB19)),0)))</f>
        <v>0</v>
      </c>
      <c r="AD19" s="5">
        <f ca="1">IF(AD$4="",0,IF(AD20&lt;&gt;"",AD20,IF((INT(Model!AD$11/IF(OR($P22&lt;=0,$P22=""),MAX(Model!$11:$11)+1,$P22))-SUM($W19:AC19))&gt;0,(INT(Model!AD$11/IF(OR($P22&lt;=0,$P22=""),MAX(Model!$11:$11)+1,$P22))-SUM($W19:AC19)),0)))</f>
        <v>0</v>
      </c>
      <c r="AE19" s="5">
        <f ca="1">IF(AE$4="",0,IF(AE20&lt;&gt;"",AE20,IF((INT(Model!AE$11/IF(OR($P22&lt;=0,$P22=""),MAX(Model!$11:$11)+1,$P22))-SUM($W19:AD19))&gt;0,(INT(Model!AE$11/IF(OR($P22&lt;=0,$P22=""),MAX(Model!$11:$11)+1,$P22))-SUM($W19:AD19)),0)))</f>
        <v>0</v>
      </c>
      <c r="AF19" s="5">
        <f ca="1">IF(AF$4="",0,IF(AF20&lt;&gt;"",AF20,IF((INT(Model!AF$11/IF(OR($P22&lt;=0,$P22=""),MAX(Model!$11:$11)+1,$P22))-SUM($W19:AE19))&gt;0,(INT(Model!AF$11/IF(OR($P22&lt;=0,$P22=""),MAX(Model!$11:$11)+1,$P22))-SUM($W19:AE19)),0)))</f>
        <v>0</v>
      </c>
      <c r="AG19" s="5">
        <f ca="1">IF(AG$4="",0,IF(AG20&lt;&gt;"",AG20,IF((INT(Model!AG$11/IF(OR($P22&lt;=0,$P22=""),MAX(Model!$11:$11)+1,$P22))-SUM($W19:AF19))&gt;0,(INT(Model!AG$11/IF(OR($P22&lt;=0,$P22=""),MAX(Model!$11:$11)+1,$P22))-SUM($W19:AF19)),0)))</f>
        <v>0</v>
      </c>
      <c r="AH19" s="5">
        <f ca="1">IF(AH$4="",0,IF(AH20&lt;&gt;"",AH20,IF((INT(Model!AH$11/IF(OR($P22&lt;=0,$P22=""),MAX(Model!$11:$11)+1,$P22))-SUM($W19:AG19))&gt;0,(INT(Model!AH$11/IF(OR($P22&lt;=0,$P22=""),MAX(Model!$11:$11)+1,$P22))-SUM($W19:AG19)),0)))</f>
        <v>0</v>
      </c>
      <c r="AI19" s="5">
        <f ca="1">IF(AI$4="",0,IF(AI20&lt;&gt;"",AI20,IF((INT(Model!AI$11/IF(OR($P22&lt;=0,$P22=""),MAX(Model!$11:$11)+1,$P22))-SUM($W19:AH19))&gt;0,(INT(Model!AI$11/IF(OR($P22&lt;=0,$P22=""),MAX(Model!$11:$11)+1,$P22))-SUM($W19:AH19)),0)))</f>
        <v>0</v>
      </c>
      <c r="AJ19" s="5">
        <f ca="1">IF(AJ$4="",0,IF(AJ20&lt;&gt;"",AJ20,IF((INT(Model!AJ$11/IF(OR($P22&lt;=0,$P22=""),MAX(Model!$11:$11)+1,$P22))-SUM($W19:AI19))&gt;0,(INT(Model!AJ$11/IF(OR($P22&lt;=0,$P22=""),MAX(Model!$11:$11)+1,$P22))-SUM($W19:AI19)),0)))</f>
        <v>0</v>
      </c>
      <c r="AK19" s="5">
        <f ca="1">IF(AK$4="",0,IF(AK20&lt;&gt;"",AK20,IF((INT(Model!AK$11/IF(OR($P22&lt;=0,$P22=""),MAX(Model!$11:$11)+1,$P22))-SUM($W19:AJ19))&gt;0,(INT(Model!AK$11/IF(OR($P22&lt;=0,$P22=""),MAX(Model!$11:$11)+1,$P22))-SUM($W19:AJ19)),0)))</f>
        <v>0</v>
      </c>
      <c r="AL19" s="5">
        <f ca="1">IF(AL$4="",0,IF(AL20&lt;&gt;"",AL20,IF((INT(Model!AL$11/IF(OR($P22&lt;=0,$P22=""),MAX(Model!$11:$11)+1,$P22))-SUM($W19:AK19))&gt;0,(INT(Model!AL$11/IF(OR($P22&lt;=0,$P22=""),MAX(Model!$11:$11)+1,$P22))-SUM($W19:AK19)),0)))</f>
        <v>0</v>
      </c>
      <c r="AM19" s="5">
        <f ca="1">IF(AM$4="",0,IF(AM20&lt;&gt;"",AM20,IF((INT(Model!AM$11/IF(OR($P22&lt;=0,$P22=""),MAX(Model!$11:$11)+1,$P22))-SUM($W19:AL19))&gt;0,(INT(Model!AM$11/IF(OR($P22&lt;=0,$P22=""),MAX(Model!$11:$11)+1,$P22))-SUM($W19:AL19)),0)))</f>
        <v>0</v>
      </c>
      <c r="AN19" s="5">
        <f ca="1">IF(AN$4="",0,IF(AN20&lt;&gt;"",AN20,IF((INT(Model!AN$11/IF(OR($P22&lt;=0,$P22=""),MAX(Model!$11:$11)+1,$P22))-SUM($W19:AM19))&gt;0,(INT(Model!AN$11/IF(OR($P22&lt;=0,$P22=""),MAX(Model!$11:$11)+1,$P22))-SUM($W19:AM19)),0)))</f>
        <v>0</v>
      </c>
      <c r="AO19" s="5">
        <f ca="1">IF(AO$4="",0,IF(AO20&lt;&gt;"",AO20,IF((INT(Model!AO$11/IF(OR($P22&lt;=0,$P22=""),MAX(Model!$11:$11)+1,$P22))-SUM($W19:AN19))&gt;0,(INT(Model!AO$11/IF(OR($P22&lt;=0,$P22=""),MAX(Model!$11:$11)+1,$P22))-SUM($W19:AN19)),0)))</f>
        <v>0</v>
      </c>
      <c r="AP19" s="5">
        <f ca="1">IF(AP$4="",0,IF(AP20&lt;&gt;"",AP20,IF((INT(Model!AP$11/IF(OR($P22&lt;=0,$P22=""),MAX(Model!$11:$11)+1,$P22))-SUM($W19:AO19))&gt;0,(INT(Model!AP$11/IF(OR($P22&lt;=0,$P22=""),MAX(Model!$11:$11)+1,$P22))-SUM($W19:AO19)),0)))</f>
        <v>0</v>
      </c>
      <c r="AQ19" s="5">
        <f ca="1">IF(AQ$4="",0,IF(AQ20&lt;&gt;"",AQ20,IF((INT(Model!AQ$11/IF(OR($P22&lt;=0,$P22=""),MAX(Model!$11:$11)+1,$P22))-SUM($W19:AP19))&gt;0,(INT(Model!AQ$11/IF(OR($P22&lt;=0,$P22=""),MAX(Model!$11:$11)+1,$P22))-SUM($W19:AP19)),0)))</f>
        <v>0</v>
      </c>
      <c r="AR19" s="5">
        <f ca="1">IF(AR$4="",0,IF(AR20&lt;&gt;"",AR20,IF((INT(Model!AR$11/IF(OR($P22&lt;=0,$P22=""),MAX(Model!$11:$11)+1,$P22))-SUM($W19:AQ19))&gt;0,(INT(Model!AR$11/IF(OR($P22&lt;=0,$P22=""),MAX(Model!$11:$11)+1,$P22))-SUM($W19:AQ19)),0)))</f>
        <v>0</v>
      </c>
      <c r="AS19" s="5">
        <f ca="1">IF(AS$4="",0,IF(AS20&lt;&gt;"",AS20,IF((INT(Model!AS$11/IF(OR($P22&lt;=0,$P22=""),MAX(Model!$11:$11)+1,$P22))-SUM($W19:AR19))&gt;0,(INT(Model!AS$11/IF(OR($P22&lt;=0,$P22=""),MAX(Model!$11:$11)+1,$P22))-SUM($W19:AR19)),0)))</f>
        <v>0</v>
      </c>
      <c r="AT19" s="5">
        <f ca="1">IF(AT$4="",0,IF(AT20&lt;&gt;"",AT20,IF((INT(Model!AT$11/IF(OR($P22&lt;=0,$P22=""),MAX(Model!$11:$11)+1,$P22))-SUM($W19:AS19))&gt;0,(INT(Model!AT$11/IF(OR($P22&lt;=0,$P22=""),MAX(Model!$11:$11)+1,$P22))-SUM($W19:AS19)),0)))</f>
        <v>0</v>
      </c>
      <c r="AU19" s="5">
        <f ca="1">IF(AU$4="",0,IF(AU20&lt;&gt;"",AU20,IF((INT(Model!AU$11/IF(OR($P22&lt;=0,$P22=""),MAX(Model!$11:$11)+1,$P22))-SUM($W19:AT19))&gt;0,(INT(Model!AU$11/IF(OR($P22&lt;=0,$P22=""),MAX(Model!$11:$11)+1,$P22))-SUM($W19:AT19)),0)))</f>
        <v>0</v>
      </c>
      <c r="AV19" s="5">
        <f ca="1">IF(AV$4="",0,IF(AV20&lt;&gt;"",AV20,IF((INT(Model!AV$11/IF(OR($P22&lt;=0,$P22=""),MAX(Model!$11:$11)+1,$P22))-SUM($W19:AU19))&gt;0,(INT(Model!AV$11/IF(OR($P22&lt;=0,$P22=""),MAX(Model!$11:$11)+1,$P22))-SUM($W19:AU19)),0)))</f>
        <v>0</v>
      </c>
      <c r="AW19" s="5">
        <f ca="1">IF(AW$4="",0,IF(AW20&lt;&gt;"",AW20,IF((INT(Model!AW$11/IF(OR($P22&lt;=0,$P22=""),MAX(Model!$11:$11)+1,$P22))-SUM($W19:AV19))&gt;0,(INT(Model!AW$11/IF(OR($P22&lt;=0,$P22=""),MAX(Model!$11:$11)+1,$P22))-SUM($W19:AV19)),0)))</f>
        <v>0</v>
      </c>
      <c r="AX19" s="5">
        <f ca="1">IF(AX$4="",0,IF(AX20&lt;&gt;"",AX20,IF((INT(Model!AX$11/IF(OR($P22&lt;=0,$P22=""),MAX(Model!$11:$11)+1,$P22))-SUM($W19:AW19))&gt;0,(INT(Model!AX$11/IF(OR($P22&lt;=0,$P22=""),MAX(Model!$11:$11)+1,$P22))-SUM($W19:AW19)),0)))</f>
        <v>0</v>
      </c>
      <c r="AY19" s="5">
        <f ca="1">IF(AY$4="",0,IF(AY20&lt;&gt;"",AY20,IF((INT(Model!AY$11/IF(OR($P22&lt;=0,$P22=""),MAX(Model!$11:$11)+1,$P22))-SUM($W19:AX19))&gt;0,(INT(Model!AY$11/IF(OR($P22&lt;=0,$P22=""),MAX(Model!$11:$11)+1,$P22))-SUM($W19:AX19)),0)))</f>
        <v>0</v>
      </c>
      <c r="AZ19" s="5">
        <f ca="1">IF(AZ$4="",0,IF(AZ20&lt;&gt;"",AZ20,IF((INT(Model!AZ$11/IF(OR($P22&lt;=0,$P22=""),MAX(Model!$11:$11)+1,$P22))-SUM($W19:AY19))&gt;0,(INT(Model!AZ$11/IF(OR($P22&lt;=0,$P22=""),MAX(Model!$11:$11)+1,$P22))-SUM($W19:AY19)),0)))</f>
        <v>0</v>
      </c>
      <c r="BA19" s="5">
        <f ca="1">IF(BA$4="",0,IF(BA20&lt;&gt;"",BA20,IF((INT(Model!BA$11/IF(OR($P22&lt;=0,$P22=""),MAX(Model!$11:$11)+1,$P22))-SUM($W19:AZ19))&gt;0,(INT(Model!BA$11/IF(OR($P22&lt;=0,$P22=""),MAX(Model!$11:$11)+1,$P22))-SUM($W19:AZ19)),0)))</f>
        <v>0</v>
      </c>
      <c r="BB19" s="5">
        <f ca="1">IF(BB$4="",0,IF(BB20&lt;&gt;"",BB20,IF((INT(Model!BB$11/IF(OR($P22&lt;=0,$P22=""),MAX(Model!$11:$11)+1,$P22))-SUM($W19:BA19))&gt;0,(INT(Model!BB$11/IF(OR($P22&lt;=0,$P22=""),MAX(Model!$11:$11)+1,$P22))-SUM($W19:BA19)),0)))</f>
        <v>0</v>
      </c>
      <c r="BC19" s="5">
        <f ca="1">IF(BC$4="",0,IF(BC20&lt;&gt;"",BC20,IF((INT(Model!BC$11/IF(OR($P22&lt;=0,$P22=""),MAX(Model!$11:$11)+1,$P22))-SUM($W19:BB19))&gt;0,(INT(Model!BC$11/IF(OR($P22&lt;=0,$P22=""),MAX(Model!$11:$11)+1,$P22))-SUM($W19:BB19)),0)))</f>
        <v>0</v>
      </c>
      <c r="BD19" s="5">
        <f ca="1">IF(BD$4="",0,IF(BD20&lt;&gt;"",BD20,IF((INT(Model!BD$11/IF(OR($P22&lt;=0,$P22=""),MAX(Model!$11:$11)+1,$P22))-SUM($W19:BC19))&gt;0,(INT(Model!BD$11/IF(OR($P22&lt;=0,$P22=""),MAX(Model!$11:$11)+1,$P22))-SUM($W19:BC19)),0)))</f>
        <v>0</v>
      </c>
      <c r="BE19" s="5">
        <f ca="1">IF(BE$4="",0,IF(BE20&lt;&gt;"",BE20,IF((INT(Model!BE$11/IF(OR($P22&lt;=0,$P22=""),MAX(Model!$11:$11)+1,$P22))-SUM($W19:BD19))&gt;0,(INT(Model!BE$11/IF(OR($P22&lt;=0,$P22=""),MAX(Model!$11:$11)+1,$P22))-SUM($W19:BD19)),0)))</f>
        <v>0</v>
      </c>
      <c r="BF19" s="5">
        <f ca="1">IF(BF$4="",0,IF(BF20&lt;&gt;"",BF20,IF((INT(Model!BF$11/IF(OR($P22&lt;=0,$P22=""),MAX(Model!$11:$11)+1,$P22))-SUM($W19:BE19))&gt;0,(INT(Model!BF$11/IF(OR($P22&lt;=0,$P22=""),MAX(Model!$11:$11)+1,$P22))-SUM($W19:BE19)),0)))</f>
        <v>0</v>
      </c>
      <c r="BG19" s="5">
        <f ca="1">IF(BG$4="",0,IF(BG20&lt;&gt;"",BG20,IF((INT(Model!BG$11/IF(OR($P22&lt;=0,$P22=""),MAX(Model!$11:$11)+1,$P22))-SUM($W19:BF19))&gt;0,(INT(Model!BG$11/IF(OR($P22&lt;=0,$P22=""),MAX(Model!$11:$11)+1,$P22))-SUM($W19:BF19)),0)))</f>
        <v>0</v>
      </c>
      <c r="BH19" s="5">
        <f ca="1">IF(BH$4="",0,IF(BH20&lt;&gt;"",BH20,IF((INT(Model!BH$11/IF(OR($P22&lt;=0,$P22=""),MAX(Model!$11:$11)+1,$P22))-SUM($W19:BG19))&gt;0,(INT(Model!BH$11/IF(OR($P22&lt;=0,$P22=""),MAX(Model!$11:$11)+1,$P22))-SUM($W19:BG19)),0)))</f>
        <v>0</v>
      </c>
      <c r="BI19" s="5">
        <f ca="1">IF(BI$4="",0,IF(BI20&lt;&gt;"",BI20,IF((INT(Model!BI$11/IF(OR($P22&lt;=0,$P22=""),MAX(Model!$11:$11)+1,$P22))-SUM($W19:BH19))&gt;0,(INT(Model!BI$11/IF(OR($P22&lt;=0,$P22=""),MAX(Model!$11:$11)+1,$P22))-SUM($W19:BH19)),0)))</f>
        <v>0</v>
      </c>
      <c r="BJ19" s="5">
        <f ca="1">IF(BJ$4="",0,IF(BJ20&lt;&gt;"",BJ20,IF((INT(Model!BJ$11/IF(OR($P22&lt;=0,$P22=""),MAX(Model!$11:$11)+1,$P22))-SUM($W19:BI19))&gt;0,(INT(Model!BJ$11/IF(OR($P22&lt;=0,$P22=""),MAX(Model!$11:$11)+1,$P22))-SUM($W19:BI19)),0)))</f>
        <v>0</v>
      </c>
      <c r="BK19" s="5">
        <f ca="1">IF(BK$4="",0,IF(BK20&lt;&gt;"",BK20,IF((INT(Model!BK$11/IF(OR($P22&lt;=0,$P22=""),MAX(Model!$11:$11)+1,$P22))-SUM($W19:BJ19))&gt;0,(INT(Model!BK$11/IF(OR($P22&lt;=0,$P22=""),MAX(Model!$11:$11)+1,$P22))-SUM($W19:BJ19)),0)))</f>
        <v>0</v>
      </c>
      <c r="BL19" s="5">
        <f ca="1">IF(BL$4="",0,IF(BL20&lt;&gt;"",BL20,IF((INT(Model!BL$11/IF(OR($P22&lt;=0,$P22=""),MAX(Model!$11:$11)+1,$P22))-SUM($W19:BK19))&gt;0,(INT(Model!BL$11/IF(OR($P22&lt;=0,$P22=""),MAX(Model!$11:$11)+1,$P22))-SUM($W19:BK19)),0)))</f>
        <v>0</v>
      </c>
      <c r="BM19" s="5">
        <f ca="1">IF(BM$4="",0,IF(BM20&lt;&gt;"",BM20,IF((INT(Model!BM$11/IF(OR($P22&lt;=0,$P22=""),MAX(Model!$11:$11)+1,$P22))-SUM($W19:BL19))&gt;0,(INT(Model!BM$11/IF(OR($P22&lt;=0,$P22=""),MAX(Model!$11:$11)+1,$P22))-SUM($W19:BL19)),0)))</f>
        <v>0</v>
      </c>
      <c r="BN19" s="5">
        <f ca="1">IF(BN$4="",0,IF(BN20&lt;&gt;"",BN20,IF((INT(Model!BN$11/IF(OR($P22&lt;=0,$P22=""),MAX(Model!$11:$11)+1,$P22))-SUM($W19:BM19))&gt;0,(INT(Model!BN$11/IF(OR($P22&lt;=0,$P22=""),MAX(Model!$11:$11)+1,$P22))-SUM($W19:BM19)),0)))</f>
        <v>0</v>
      </c>
      <c r="BO19" s="5">
        <f ca="1">IF(BO$4="",0,IF(BO20&lt;&gt;"",BO20,IF((INT(Model!BO$11/IF(OR($P22&lt;=0,$P22=""),MAX(Model!$11:$11)+1,$P22))-SUM($W19:BN19))&gt;0,(INT(Model!BO$11/IF(OR($P22&lt;=0,$P22=""),MAX(Model!$11:$11)+1,$P22))-SUM($W19:BN19)),0)))</f>
        <v>0</v>
      </c>
      <c r="BP19" s="5">
        <f ca="1">IF(BP$4="",0,IF(BP20&lt;&gt;"",BP20,IF((INT(Model!BP$11/IF(OR($P22&lt;=0,$P22=""),MAX(Model!$11:$11)+1,$P22))-SUM($W19:BO19))&gt;0,(INT(Model!BP$11/IF(OR($P22&lt;=0,$P22=""),MAX(Model!$11:$11)+1,$P22))-SUM($W19:BO19)),0)))</f>
        <v>0</v>
      </c>
      <c r="BQ19" s="5">
        <f ca="1">IF(BQ$4="",0,IF(BQ20&lt;&gt;"",BQ20,IF((INT(Model!BQ$11/IF(OR($P22&lt;=0,$P22=""),MAX(Model!$11:$11)+1,$P22))-SUM($W19:BP19))&gt;0,(INT(Model!BQ$11/IF(OR($P22&lt;=0,$P22=""),MAX(Model!$11:$11)+1,$P22))-SUM($W19:BP19)),0)))</f>
        <v>0</v>
      </c>
      <c r="BR19" s="5">
        <f ca="1">IF(BR$4="",0,IF(BR20&lt;&gt;"",BR20,IF((INT(Model!BR$11/IF(OR($P22&lt;=0,$P22=""),MAX(Model!$11:$11)+1,$P22))-SUM($W19:BQ19))&gt;0,(INT(Model!BR$11/IF(OR($P22&lt;=0,$P22=""),MAX(Model!$11:$11)+1,$P22))-SUM($W19:BQ19)),0)))</f>
        <v>0</v>
      </c>
      <c r="BS19" s="5">
        <f ca="1">IF(BS$4="",0,IF(BS20&lt;&gt;"",BS20,IF((INT(Model!BS$11/IF(OR($P22&lt;=0,$P22=""),MAX(Model!$11:$11)+1,$P22))-SUM($W19:BR19))&gt;0,(INT(Model!BS$11/IF(OR($P22&lt;=0,$P22=""),MAX(Model!$11:$11)+1,$P22))-SUM($W19:BR19)),0)))</f>
        <v>0</v>
      </c>
      <c r="BT19" s="5">
        <f ca="1">IF(BT$4="",0,IF(BT20&lt;&gt;"",BT20,IF((INT(Model!BT$11/IF(OR($P22&lt;=0,$P22=""),MAX(Model!$11:$11)+1,$P22))-SUM($W19:BS19))&gt;0,(INT(Model!BT$11/IF(OR($P22&lt;=0,$P22=""),MAX(Model!$11:$11)+1,$P22))-SUM($W19:BS19)),0)))</f>
        <v>0</v>
      </c>
      <c r="BU19" s="5">
        <f ca="1">IF(BU$4="",0,IF(BU20&lt;&gt;"",BU20,IF((INT(Model!BU$11/IF(OR($P22&lt;=0,$P22=""),MAX(Model!$11:$11)+1,$P22))-SUM($W19:BT19))&gt;0,(INT(Model!BU$11/IF(OR($P22&lt;=0,$P22=""),MAX(Model!$11:$11)+1,$P22))-SUM($W19:BT19)),0)))</f>
        <v>0</v>
      </c>
      <c r="BV19" s="5">
        <f ca="1">IF(BV$4="",0,IF(BV20&lt;&gt;"",BV20,IF((INT(Model!BV$11/IF(OR($P22&lt;=0,$P22=""),MAX(Model!$11:$11)+1,$P22))-SUM($W19:BU19))&gt;0,(INT(Model!BV$11/IF(OR($P22&lt;=0,$P22=""),MAX(Model!$11:$11)+1,$P22))-SUM($W19:BU19)),0)))</f>
        <v>0</v>
      </c>
      <c r="BW19" s="5">
        <f ca="1">IF(BW$4="",0,IF(BW20&lt;&gt;"",BW20,IF((INT(Model!BW$11/IF(OR($P22&lt;=0,$P22=""),MAX(Model!$11:$11)+1,$P22))-SUM($W19:BV19))&gt;0,(INT(Model!BW$11/IF(OR($P22&lt;=0,$P22=""),MAX(Model!$11:$11)+1,$P22))-SUM($W19:BV19)),0)))</f>
        <v>0</v>
      </c>
      <c r="BX19" s="5">
        <f ca="1">IF(BX$4="",0,IF(BX20&lt;&gt;"",BX20,IF((INT(Model!BX$11/IF(OR($P22&lt;=0,$P22=""),MAX(Model!$11:$11)+1,$P22))-SUM($W19:BW19))&gt;0,(INT(Model!BX$11/IF(OR($P22&lt;=0,$P22=""),MAX(Model!$11:$11)+1,$P22))-SUM($W19:BW19)),0)))</f>
        <v>0</v>
      </c>
      <c r="BY19" s="5">
        <f ca="1">IF(BY$4="",0,IF(BY20&lt;&gt;"",BY20,IF((INT(Model!BY$11/IF(OR($P22&lt;=0,$P22=""),MAX(Model!$11:$11)+1,$P22))-SUM($W19:BX19))&gt;0,(INT(Model!BY$11/IF(OR($P22&lt;=0,$P22=""),MAX(Model!$11:$11)+1,$P22))-SUM($W19:BX19)),0)))</f>
        <v>0</v>
      </c>
      <c r="BZ19" s="5">
        <f ca="1">IF(BZ$4="",0,IF(BZ20&lt;&gt;"",BZ20,IF((INT(Model!BZ$11/IF(OR($P22&lt;=0,$P22=""),MAX(Model!$11:$11)+1,$P22))-SUM($W19:BY19))&gt;0,(INT(Model!BZ$11/IF(OR($P22&lt;=0,$P22=""),MAX(Model!$11:$11)+1,$P22))-SUM($W19:BY19)),0)))</f>
        <v>0</v>
      </c>
      <c r="CA19" s="5">
        <f ca="1">IF(CA$4="",0,IF(CA20&lt;&gt;"",CA20,IF((INT(Model!CA$11/IF(OR($P22&lt;=0,$P22=""),MAX(Model!$11:$11)+1,$P22))-SUM($W19:BZ19))&gt;0,(INT(Model!CA$11/IF(OR($P22&lt;=0,$P22=""),MAX(Model!$11:$11)+1,$P22))-SUM($W19:BZ19)),0)))</f>
        <v>0</v>
      </c>
      <c r="CB19" s="5">
        <f ca="1">IF(CB$4="",0,IF(CB20&lt;&gt;"",CB20,IF((INT(Model!CB$11/IF(OR($P22&lt;=0,$P22=""),MAX(Model!$11:$11)+1,$P22))-SUM($W19:CA19))&gt;0,(INT(Model!CB$11/IF(OR($P22&lt;=0,$P22=""),MAX(Model!$11:$11)+1,$P22))-SUM($W19:CA19)),0)))</f>
        <v>0</v>
      </c>
      <c r="CC19" s="5">
        <f ca="1">IF(CC$4="",0,IF(CC20&lt;&gt;"",CC20,IF((INT(Model!CC$11/IF(OR($P22&lt;=0,$P22=""),MAX(Model!$11:$11)+1,$P22))-SUM($W19:CB19))&gt;0,(INT(Model!CC$11/IF(OR($P22&lt;=0,$P22=""),MAX(Model!$11:$11)+1,$P22))-SUM($W19:CB19)),0)))</f>
        <v>0</v>
      </c>
      <c r="CD19" s="5">
        <f ca="1">IF(CD$4="",0,IF(CD20&lt;&gt;"",CD20,IF((INT(Model!CD$11/IF(OR($P22&lt;=0,$P22=""),MAX(Model!$11:$11)+1,$P22))-SUM($W19:CC19))&gt;0,(INT(Model!CD$11/IF(OR($P22&lt;=0,$P22=""),MAX(Model!$11:$11)+1,$P22))-SUM($W19:CC19)),0)))</f>
        <v>0</v>
      </c>
      <c r="CE19" s="5">
        <f ca="1">IF(CE$4="",0,IF(CE20&lt;&gt;"",CE20,IF((INT(Model!CE$11/IF(OR($P22&lt;=0,$P22=""),MAX(Model!$11:$11)+1,$P22))-SUM($W19:CD19))&gt;0,(INT(Model!CE$11/IF(OR($P22&lt;=0,$P22=""),MAX(Model!$11:$11)+1,$P22))-SUM($W19:CD19)),0)))</f>
        <v>0</v>
      </c>
      <c r="CF19" s="5">
        <f ca="1">IF(CF$4="",0,IF(CF20&lt;&gt;"",CF20,IF((INT(Model!CF$11/IF(OR($P22&lt;=0,$P22=""),MAX(Model!$11:$11)+1,$P22))-SUM($W19:CE19))&gt;0,(INT(Model!CF$11/IF(OR($P22&lt;=0,$P22=""),MAX(Model!$11:$11)+1,$P22))-SUM($W19:CE19)),0)))</f>
        <v>0</v>
      </c>
    </row>
    <row r="20" spans="2:84" x14ac:dyDescent="0.3">
      <c r="B20" s="13">
        <f>ROW()</f>
        <v>20</v>
      </c>
      <c r="H20" s="1" t="str">
        <f>$H$19</f>
        <v>Поток расширения торговой сети</v>
      </c>
      <c r="I20" s="1" t="str">
        <f>$I$15</f>
        <v>Задание потока вручную</v>
      </c>
      <c r="V20" s="83"/>
      <c r="X20" s="88">
        <v>1</v>
      </c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  <c r="BL20" s="88"/>
      <c r="BM20" s="88"/>
      <c r="BN20" s="88"/>
      <c r="BO20" s="88"/>
      <c r="BP20" s="88"/>
      <c r="BQ20" s="88"/>
      <c r="BR20" s="88"/>
      <c r="BS20" s="88"/>
      <c r="BT20" s="88"/>
      <c r="BU20" s="88"/>
      <c r="BV20" s="88"/>
      <c r="BW20" s="88"/>
      <c r="BX20" s="88"/>
      <c r="BY20" s="88"/>
      <c r="BZ20" s="88"/>
      <c r="CA20" s="88"/>
      <c r="CB20" s="88"/>
      <c r="CC20" s="88"/>
      <c r="CD20" s="88"/>
      <c r="CE20" s="88"/>
      <c r="CF20" s="88"/>
    </row>
    <row r="21" spans="2:84" x14ac:dyDescent="0.3">
      <c r="B21" s="13">
        <f>ROW()</f>
        <v>21</v>
      </c>
      <c r="H21" s="1" t="str">
        <f>$H$19</f>
        <v>Поток расширения торговой сети</v>
      </c>
      <c r="I21" s="1" t="str">
        <f>$I$16</f>
        <v>Задание потока через производительность</v>
      </c>
      <c r="W21" s="34"/>
    </row>
    <row r="22" spans="2:84" x14ac:dyDescent="0.3">
      <c r="B22" s="13">
        <f>ROW()</f>
        <v>22</v>
      </c>
      <c r="H22" s="1" t="str">
        <f>$H$19</f>
        <v>Поток расширения торговой сети</v>
      </c>
      <c r="I22" s="1" t="str">
        <f>$I$21</f>
        <v>Задание потока через производительность</v>
      </c>
      <c r="J22" s="1" t="s">
        <v>196</v>
      </c>
      <c r="M22" s="53" t="str">
        <f>Prcsses!$P$11</f>
        <v>тн</v>
      </c>
      <c r="O22" s="82"/>
      <c r="P22" s="84"/>
      <c r="W22" s="34"/>
    </row>
    <row r="23" spans="2:84" x14ac:dyDescent="0.3">
      <c r="B23" s="13">
        <f>ROW()</f>
        <v>23</v>
      </c>
    </row>
    <row r="24" spans="2:84" x14ac:dyDescent="0.3">
      <c r="B24" s="13">
        <f>ROW()</f>
        <v>24</v>
      </c>
      <c r="H24" s="1" t="s">
        <v>187</v>
      </c>
      <c r="M24" s="53" t="s">
        <v>18</v>
      </c>
      <c r="P24" s="133"/>
      <c r="U24" s="5">
        <f ca="1">SUM(INDIRECT(ADDRESS($B24,$X$2)&amp;":"&amp;ADDRESS($B24,$X$2-1+$P$8)))</f>
        <v>38150000</v>
      </c>
      <c r="X24" s="5">
        <f ca="1">IF(X$4="",0,SUMIFS(X25:X68,$I25:$I68,"&lt;&gt;"&amp;"",$J25:$J68,"",$P25:$P68,$P25))</f>
        <v>70000</v>
      </c>
      <c r="Y24" s="5">
        <f t="shared" ref="Y24:AI24" ca="1" si="51">IF(Y$4="",0,SUMIFS(Y25:Y68,$I25:$I68,"&lt;&gt;"&amp;"",$J25:$J68,"",$P25:$P68,$P25))</f>
        <v>50000</v>
      </c>
      <c r="Z24" s="5">
        <f t="shared" ca="1" si="51"/>
        <v>50000</v>
      </c>
      <c r="AA24" s="5">
        <f t="shared" ca="1" si="51"/>
        <v>1000000</v>
      </c>
      <c r="AB24" s="5">
        <f t="shared" ca="1" si="51"/>
        <v>2500000</v>
      </c>
      <c r="AC24" s="5">
        <f t="shared" ca="1" si="51"/>
        <v>2500000</v>
      </c>
      <c r="AD24" s="5">
        <f t="shared" ca="1" si="51"/>
        <v>2500000</v>
      </c>
      <c r="AE24" s="5">
        <f t="shared" ca="1" si="51"/>
        <v>7500000</v>
      </c>
      <c r="AF24" s="5">
        <f t="shared" ca="1" si="51"/>
        <v>7500000</v>
      </c>
      <c r="AG24" s="5">
        <f t="shared" ca="1" si="51"/>
        <v>10020000</v>
      </c>
      <c r="AH24" s="5">
        <f t="shared" ca="1" si="51"/>
        <v>2970000</v>
      </c>
      <c r="AI24" s="5">
        <f t="shared" ca="1" si="51"/>
        <v>1490000</v>
      </c>
      <c r="AJ24" s="5">
        <f t="shared" ref="AJ24:CF24" ca="1" si="52">IF(AJ$4="",0,SUMIFS(AJ25:AJ68,$I25:$I68,"&lt;&gt;"&amp;"",$J25:$J68,"",$P25:$P68,$P25))</f>
        <v>0</v>
      </c>
      <c r="AK24" s="5">
        <f t="shared" ca="1" si="52"/>
        <v>0</v>
      </c>
      <c r="AL24" s="5">
        <f t="shared" ca="1" si="52"/>
        <v>0</v>
      </c>
      <c r="AM24" s="5">
        <f t="shared" ca="1" si="52"/>
        <v>0</v>
      </c>
      <c r="AN24" s="5">
        <f t="shared" ca="1" si="52"/>
        <v>0</v>
      </c>
      <c r="AO24" s="5">
        <f t="shared" ca="1" si="52"/>
        <v>0</v>
      </c>
      <c r="AP24" s="5">
        <f t="shared" ca="1" si="52"/>
        <v>0</v>
      </c>
      <c r="AQ24" s="5">
        <f t="shared" ca="1" si="52"/>
        <v>0</v>
      </c>
      <c r="AR24" s="5">
        <f t="shared" ca="1" si="52"/>
        <v>0</v>
      </c>
      <c r="AS24" s="5">
        <f t="shared" ca="1" si="52"/>
        <v>0</v>
      </c>
      <c r="AT24" s="5">
        <f t="shared" ca="1" si="52"/>
        <v>0</v>
      </c>
      <c r="AU24" s="5">
        <f t="shared" ca="1" si="52"/>
        <v>0</v>
      </c>
      <c r="AV24" s="5">
        <f t="shared" ca="1" si="52"/>
        <v>0</v>
      </c>
      <c r="AW24" s="5">
        <f t="shared" ca="1" si="52"/>
        <v>0</v>
      </c>
      <c r="AX24" s="5">
        <f t="shared" ca="1" si="52"/>
        <v>0</v>
      </c>
      <c r="AY24" s="5">
        <f t="shared" ca="1" si="52"/>
        <v>0</v>
      </c>
      <c r="AZ24" s="5">
        <f t="shared" ca="1" si="52"/>
        <v>0</v>
      </c>
      <c r="BA24" s="5">
        <f t="shared" ca="1" si="52"/>
        <v>0</v>
      </c>
      <c r="BB24" s="5">
        <f t="shared" ca="1" si="52"/>
        <v>0</v>
      </c>
      <c r="BC24" s="5">
        <f t="shared" ca="1" si="52"/>
        <v>0</v>
      </c>
      <c r="BD24" s="5">
        <f t="shared" ca="1" si="52"/>
        <v>0</v>
      </c>
      <c r="BE24" s="5">
        <f t="shared" ca="1" si="52"/>
        <v>0</v>
      </c>
      <c r="BF24" s="5">
        <f t="shared" ca="1" si="52"/>
        <v>0</v>
      </c>
      <c r="BG24" s="5">
        <f t="shared" ca="1" si="52"/>
        <v>0</v>
      </c>
      <c r="BH24" s="5">
        <f t="shared" ca="1" si="52"/>
        <v>0</v>
      </c>
      <c r="BI24" s="5">
        <f t="shared" ca="1" si="52"/>
        <v>0</v>
      </c>
      <c r="BJ24" s="5">
        <f t="shared" ca="1" si="52"/>
        <v>0</v>
      </c>
      <c r="BK24" s="5">
        <f t="shared" ca="1" si="52"/>
        <v>0</v>
      </c>
      <c r="BL24" s="5">
        <f t="shared" ca="1" si="52"/>
        <v>0</v>
      </c>
      <c r="BM24" s="5">
        <f t="shared" ca="1" si="52"/>
        <v>0</v>
      </c>
      <c r="BN24" s="5">
        <f t="shared" ca="1" si="52"/>
        <v>0</v>
      </c>
      <c r="BO24" s="5">
        <f t="shared" ca="1" si="52"/>
        <v>0</v>
      </c>
      <c r="BP24" s="5">
        <f t="shared" ca="1" si="52"/>
        <v>0</v>
      </c>
      <c r="BQ24" s="5">
        <f t="shared" ca="1" si="52"/>
        <v>0</v>
      </c>
      <c r="BR24" s="5">
        <f t="shared" ca="1" si="52"/>
        <v>0</v>
      </c>
      <c r="BS24" s="5">
        <f t="shared" ca="1" si="52"/>
        <v>0</v>
      </c>
      <c r="BT24" s="5">
        <f t="shared" ca="1" si="52"/>
        <v>0</v>
      </c>
      <c r="BU24" s="5">
        <f t="shared" ca="1" si="52"/>
        <v>0</v>
      </c>
      <c r="BV24" s="5">
        <f t="shared" ca="1" si="52"/>
        <v>0</v>
      </c>
      <c r="BW24" s="5">
        <f t="shared" ca="1" si="52"/>
        <v>0</v>
      </c>
      <c r="BX24" s="5">
        <f t="shared" ca="1" si="52"/>
        <v>0</v>
      </c>
      <c r="BY24" s="5">
        <f t="shared" ca="1" si="52"/>
        <v>0</v>
      </c>
      <c r="BZ24" s="5">
        <f t="shared" ca="1" si="52"/>
        <v>0</v>
      </c>
      <c r="CA24" s="5">
        <f t="shared" ca="1" si="52"/>
        <v>0</v>
      </c>
      <c r="CB24" s="5">
        <f t="shared" ca="1" si="52"/>
        <v>0</v>
      </c>
      <c r="CC24" s="5">
        <f t="shared" ca="1" si="52"/>
        <v>0</v>
      </c>
      <c r="CD24" s="5">
        <f t="shared" ca="1" si="52"/>
        <v>0</v>
      </c>
      <c r="CE24" s="5">
        <f t="shared" ca="1" si="52"/>
        <v>0</v>
      </c>
      <c r="CF24" s="5">
        <f t="shared" ca="1" si="52"/>
        <v>0</v>
      </c>
    </row>
    <row r="25" spans="2:84" x14ac:dyDescent="0.3">
      <c r="B25" s="13">
        <f>ROW()</f>
        <v>25</v>
      </c>
      <c r="H25" s="1" t="str">
        <f t="shared" ref="H25:H30" si="53">$H$24</f>
        <v>Капитальные затраты</v>
      </c>
      <c r="I25" s="1" t="str">
        <f>Prcsses!$H$111</f>
        <v>Стартовые капитальные затраты</v>
      </c>
      <c r="M25" s="53" t="s">
        <v>18</v>
      </c>
      <c r="P25" s="72" t="str">
        <f>Lists!$AD$6</f>
        <v>начисление</v>
      </c>
      <c r="U25" s="5">
        <f t="shared" ref="U25:U30" ca="1" si="54">SUM(INDIRECT(ADDRESS($B25,$X$2)&amp;":"&amp;ADDRESS($B25,$X$2-1+$P$8)))</f>
        <v>1150000</v>
      </c>
      <c r="X25" s="5">
        <f ca="1">IF(X$4="",0,SUM(X26:X31))</f>
        <v>70000</v>
      </c>
      <c r="Y25" s="5">
        <f t="shared" ref="Y25:AI25" ca="1" si="55">IF(Y$4="",0,SUM(Y26:Y31))</f>
        <v>50000</v>
      </c>
      <c r="Z25" s="5">
        <f t="shared" ca="1" si="55"/>
        <v>50000</v>
      </c>
      <c r="AA25" s="5">
        <f t="shared" ca="1" si="55"/>
        <v>0</v>
      </c>
      <c r="AB25" s="5">
        <f t="shared" ca="1" si="55"/>
        <v>0</v>
      </c>
      <c r="AC25" s="5">
        <f t="shared" ca="1" si="55"/>
        <v>0</v>
      </c>
      <c r="AD25" s="5">
        <f t="shared" ca="1" si="55"/>
        <v>0</v>
      </c>
      <c r="AE25" s="5">
        <f t="shared" ca="1" si="55"/>
        <v>0</v>
      </c>
      <c r="AF25" s="5">
        <f t="shared" ca="1" si="55"/>
        <v>0</v>
      </c>
      <c r="AG25" s="5">
        <f t="shared" ca="1" si="55"/>
        <v>20000</v>
      </c>
      <c r="AH25" s="5">
        <f t="shared" ca="1" si="55"/>
        <v>470000</v>
      </c>
      <c r="AI25" s="5">
        <f t="shared" ca="1" si="55"/>
        <v>490000</v>
      </c>
      <c r="AJ25" s="5">
        <f t="shared" ref="AJ25:CF25" ca="1" si="56">IF(AJ$4="",0,SUM(AJ26:AJ31))</f>
        <v>0</v>
      </c>
      <c r="AK25" s="5">
        <f t="shared" ca="1" si="56"/>
        <v>0</v>
      </c>
      <c r="AL25" s="5">
        <f t="shared" ca="1" si="56"/>
        <v>0</v>
      </c>
      <c r="AM25" s="5">
        <f t="shared" ca="1" si="56"/>
        <v>0</v>
      </c>
      <c r="AN25" s="5">
        <f t="shared" ca="1" si="56"/>
        <v>0</v>
      </c>
      <c r="AO25" s="5">
        <f t="shared" ca="1" si="56"/>
        <v>0</v>
      </c>
      <c r="AP25" s="5">
        <f t="shared" ca="1" si="56"/>
        <v>0</v>
      </c>
      <c r="AQ25" s="5">
        <f t="shared" ca="1" si="56"/>
        <v>0</v>
      </c>
      <c r="AR25" s="5">
        <f t="shared" ca="1" si="56"/>
        <v>0</v>
      </c>
      <c r="AS25" s="5">
        <f t="shared" ca="1" si="56"/>
        <v>0</v>
      </c>
      <c r="AT25" s="5">
        <f t="shared" ca="1" si="56"/>
        <v>0</v>
      </c>
      <c r="AU25" s="5">
        <f t="shared" ca="1" si="56"/>
        <v>0</v>
      </c>
      <c r="AV25" s="5">
        <f t="shared" ca="1" si="56"/>
        <v>0</v>
      </c>
      <c r="AW25" s="5">
        <f t="shared" ca="1" si="56"/>
        <v>0</v>
      </c>
      <c r="AX25" s="5">
        <f t="shared" ca="1" si="56"/>
        <v>0</v>
      </c>
      <c r="AY25" s="5">
        <f t="shared" ca="1" si="56"/>
        <v>0</v>
      </c>
      <c r="AZ25" s="5">
        <f t="shared" ca="1" si="56"/>
        <v>0</v>
      </c>
      <c r="BA25" s="5">
        <f t="shared" ca="1" si="56"/>
        <v>0</v>
      </c>
      <c r="BB25" s="5">
        <f t="shared" ca="1" si="56"/>
        <v>0</v>
      </c>
      <c r="BC25" s="5">
        <f t="shared" ca="1" si="56"/>
        <v>0</v>
      </c>
      <c r="BD25" s="5">
        <f t="shared" ca="1" si="56"/>
        <v>0</v>
      </c>
      <c r="BE25" s="5">
        <f t="shared" ca="1" si="56"/>
        <v>0</v>
      </c>
      <c r="BF25" s="5">
        <f t="shared" ca="1" si="56"/>
        <v>0</v>
      </c>
      <c r="BG25" s="5">
        <f t="shared" ca="1" si="56"/>
        <v>0</v>
      </c>
      <c r="BH25" s="5">
        <f t="shared" ca="1" si="56"/>
        <v>0</v>
      </c>
      <c r="BI25" s="5">
        <f t="shared" ca="1" si="56"/>
        <v>0</v>
      </c>
      <c r="BJ25" s="5">
        <f t="shared" ca="1" si="56"/>
        <v>0</v>
      </c>
      <c r="BK25" s="5">
        <f t="shared" ca="1" si="56"/>
        <v>0</v>
      </c>
      <c r="BL25" s="5">
        <f t="shared" ca="1" si="56"/>
        <v>0</v>
      </c>
      <c r="BM25" s="5">
        <f t="shared" ca="1" si="56"/>
        <v>0</v>
      </c>
      <c r="BN25" s="5">
        <f t="shared" ca="1" si="56"/>
        <v>0</v>
      </c>
      <c r="BO25" s="5">
        <f t="shared" ca="1" si="56"/>
        <v>0</v>
      </c>
      <c r="BP25" s="5">
        <f t="shared" ca="1" si="56"/>
        <v>0</v>
      </c>
      <c r="BQ25" s="5">
        <f t="shared" ca="1" si="56"/>
        <v>0</v>
      </c>
      <c r="BR25" s="5">
        <f t="shared" ca="1" si="56"/>
        <v>0</v>
      </c>
      <c r="BS25" s="5">
        <f t="shared" ca="1" si="56"/>
        <v>0</v>
      </c>
      <c r="BT25" s="5">
        <f t="shared" ca="1" si="56"/>
        <v>0</v>
      </c>
      <c r="BU25" s="5">
        <f t="shared" ca="1" si="56"/>
        <v>0</v>
      </c>
      <c r="BV25" s="5">
        <f t="shared" ca="1" si="56"/>
        <v>0</v>
      </c>
      <c r="BW25" s="5">
        <f t="shared" ca="1" si="56"/>
        <v>0</v>
      </c>
      <c r="BX25" s="5">
        <f t="shared" ca="1" si="56"/>
        <v>0</v>
      </c>
      <c r="BY25" s="5">
        <f t="shared" ca="1" si="56"/>
        <v>0</v>
      </c>
      <c r="BZ25" s="5">
        <f t="shared" ca="1" si="56"/>
        <v>0</v>
      </c>
      <c r="CA25" s="5">
        <f t="shared" ca="1" si="56"/>
        <v>0</v>
      </c>
      <c r="CB25" s="5">
        <f t="shared" ca="1" si="56"/>
        <v>0</v>
      </c>
      <c r="CC25" s="5">
        <f t="shared" ca="1" si="56"/>
        <v>0</v>
      </c>
      <c r="CD25" s="5">
        <f t="shared" ca="1" si="56"/>
        <v>0</v>
      </c>
      <c r="CE25" s="5">
        <f t="shared" ca="1" si="56"/>
        <v>0</v>
      </c>
      <c r="CF25" s="5">
        <f t="shared" ca="1" si="56"/>
        <v>0</v>
      </c>
    </row>
    <row r="26" spans="2:84" x14ac:dyDescent="0.3">
      <c r="B26" s="13">
        <f>ROW()</f>
        <v>26</v>
      </c>
      <c r="H26" s="1" t="str">
        <f t="shared" si="53"/>
        <v>Капитальные затраты</v>
      </c>
      <c r="I26" s="1" t="str">
        <f>$I$25</f>
        <v>Стартовые капитальные затраты</v>
      </c>
      <c r="J26" s="1" t="str">
        <f>Prcsses!I112</f>
        <v>Оформление юрлица</v>
      </c>
      <c r="M26" s="53" t="s">
        <v>18</v>
      </c>
      <c r="U26" s="5">
        <f t="shared" ca="1" si="54"/>
        <v>20000</v>
      </c>
      <c r="X26" s="5">
        <f ca="1">IF(X$4="",0,SUMPRODUCT(INDIRECT(ADDRESS($B33,$X$2)&amp;":"&amp;ADDRESS($B33,$X$2-1+X$8)),INDIRECT(ADDRESS($B$11,$X$2)&amp;":"&amp;ADDRESS($B$11,$X$2-1+X$8)),INDIRECT("rP!"&amp;ADDRESS(Prcsses!$B112,$X$2+$P$8-X$8)&amp;":"&amp;ADDRESS(Prcsses!$B112,$X$2-1+$P$8))))</f>
        <v>20000</v>
      </c>
      <c r="Y26" s="5">
        <f ca="1">IF(Y$4="",0,SUMPRODUCT(INDIRECT(ADDRESS($B33,$X$2)&amp;":"&amp;ADDRESS($B33,$X$2-1+Y$8)),INDIRECT(ADDRESS($B$11,$X$2)&amp;":"&amp;ADDRESS($B$11,$X$2-1+Y$8)),INDIRECT("rP!"&amp;ADDRESS(Prcsses!$B112,$X$2+$P$8-Y$8)&amp;":"&amp;ADDRESS(Prcsses!$B112,$X$2-1+$P$8))))</f>
        <v>0</v>
      </c>
      <c r="Z26" s="5">
        <f ca="1">IF(Z$4="",0,SUMPRODUCT(INDIRECT(ADDRESS($B33,$X$2)&amp;":"&amp;ADDRESS($B33,$X$2-1+Z$8)),INDIRECT(ADDRESS($B$11,$X$2)&amp;":"&amp;ADDRESS($B$11,$X$2-1+Z$8)),INDIRECT("rP!"&amp;ADDRESS(Prcsses!$B112,$X$2+$P$8-Z$8)&amp;":"&amp;ADDRESS(Prcsses!$B112,$X$2-1+$P$8))))</f>
        <v>0</v>
      </c>
      <c r="AA26" s="5">
        <f ca="1">IF(AA$4="",0,SUMPRODUCT(INDIRECT(ADDRESS($B33,$X$2)&amp;":"&amp;ADDRESS($B33,$X$2-1+AA$8)),INDIRECT(ADDRESS($B$11,$X$2)&amp;":"&amp;ADDRESS($B$11,$X$2-1+AA$8)),INDIRECT("rP!"&amp;ADDRESS(Prcsses!$B112,$X$2+$P$8-AA$8)&amp;":"&amp;ADDRESS(Prcsses!$B112,$X$2-1+$P$8))))</f>
        <v>0</v>
      </c>
      <c r="AB26" s="5">
        <f ca="1">IF(AB$4="",0,SUMPRODUCT(INDIRECT(ADDRESS($B33,$X$2)&amp;":"&amp;ADDRESS($B33,$X$2-1+AB$8)),INDIRECT(ADDRESS($B$11,$X$2)&amp;":"&amp;ADDRESS($B$11,$X$2-1+AB$8)),INDIRECT("rP!"&amp;ADDRESS(Prcsses!$B112,$X$2+$P$8-AB$8)&amp;":"&amp;ADDRESS(Prcsses!$B112,$X$2-1+$P$8))))</f>
        <v>0</v>
      </c>
      <c r="AC26" s="5">
        <f ca="1">IF(AC$4="",0,SUMPRODUCT(INDIRECT(ADDRESS($B33,$X$2)&amp;":"&amp;ADDRESS($B33,$X$2-1+AC$8)),INDIRECT(ADDRESS($B$11,$X$2)&amp;":"&amp;ADDRESS($B$11,$X$2-1+AC$8)),INDIRECT("rP!"&amp;ADDRESS(Prcsses!$B112,$X$2+$P$8-AC$8)&amp;":"&amp;ADDRESS(Prcsses!$B112,$X$2-1+$P$8))))</f>
        <v>0</v>
      </c>
      <c r="AD26" s="5">
        <f ca="1">IF(AD$4="",0,SUMPRODUCT(INDIRECT(ADDRESS($B33,$X$2)&amp;":"&amp;ADDRESS($B33,$X$2-1+AD$8)),INDIRECT(ADDRESS($B$11,$X$2)&amp;":"&amp;ADDRESS($B$11,$X$2-1+AD$8)),INDIRECT("rP!"&amp;ADDRESS(Prcsses!$B112,$X$2+$P$8-AD$8)&amp;":"&amp;ADDRESS(Prcsses!$B112,$X$2-1+$P$8))))</f>
        <v>0</v>
      </c>
      <c r="AE26" s="5">
        <f ca="1">IF(AE$4="",0,SUMPRODUCT(INDIRECT(ADDRESS($B33,$X$2)&amp;":"&amp;ADDRESS($B33,$X$2-1+AE$8)),INDIRECT(ADDRESS($B$11,$X$2)&amp;":"&amp;ADDRESS($B$11,$X$2-1+AE$8)),INDIRECT("rP!"&amp;ADDRESS(Prcsses!$B112,$X$2+$P$8-AE$8)&amp;":"&amp;ADDRESS(Prcsses!$B112,$X$2-1+$P$8))))</f>
        <v>0</v>
      </c>
      <c r="AF26" s="5">
        <f ca="1">IF(AF$4="",0,SUMPRODUCT(INDIRECT(ADDRESS($B33,$X$2)&amp;":"&amp;ADDRESS($B33,$X$2-1+AF$8)),INDIRECT(ADDRESS($B$11,$X$2)&amp;":"&amp;ADDRESS($B$11,$X$2-1+AF$8)),INDIRECT("rP!"&amp;ADDRESS(Prcsses!$B112,$X$2+$P$8-AF$8)&amp;":"&amp;ADDRESS(Prcsses!$B112,$X$2-1+$P$8))))</f>
        <v>0</v>
      </c>
      <c r="AG26" s="5">
        <f ca="1">IF(AG$4="",0,SUMPRODUCT(INDIRECT(ADDRESS($B33,$X$2)&amp;":"&amp;ADDRESS($B33,$X$2-1+AG$8)),INDIRECT(ADDRESS($B$11,$X$2)&amp;":"&amp;ADDRESS($B$11,$X$2-1+AG$8)),INDIRECT("rP!"&amp;ADDRESS(Prcsses!$B112,$X$2+$P$8-AG$8)&amp;":"&amp;ADDRESS(Prcsses!$B112,$X$2-1+$P$8))))</f>
        <v>0</v>
      </c>
      <c r="AH26" s="5">
        <f ca="1">IF(AH$4="",0,SUMPRODUCT(INDIRECT(ADDRESS($B33,$X$2)&amp;":"&amp;ADDRESS($B33,$X$2-1+AH$8)),INDIRECT(ADDRESS($B$11,$X$2)&amp;":"&amp;ADDRESS($B$11,$X$2-1+AH$8)),INDIRECT("rP!"&amp;ADDRESS(Prcsses!$B112,$X$2+$P$8-AH$8)&amp;":"&amp;ADDRESS(Prcsses!$B112,$X$2-1+$P$8))))</f>
        <v>0</v>
      </c>
      <c r="AI26" s="5">
        <f ca="1">IF(AI$4="",0,SUMPRODUCT(INDIRECT(ADDRESS($B33,$X$2)&amp;":"&amp;ADDRESS($B33,$X$2-1+AI$8)),INDIRECT(ADDRESS($B$11,$X$2)&amp;":"&amp;ADDRESS($B$11,$X$2-1+AI$8)),INDIRECT("rP!"&amp;ADDRESS(Prcsses!$B112,$X$2+$P$8-AI$8)&amp;":"&amp;ADDRESS(Prcsses!$B112,$X$2-1+$P$8))))</f>
        <v>0</v>
      </c>
      <c r="AJ26" s="5">
        <f ca="1">IF(AJ$4="",0,SUMPRODUCT(INDIRECT(ADDRESS($B33,$X$2)&amp;":"&amp;ADDRESS($B33,$X$2-1+AJ$8)),INDIRECT(ADDRESS($B$11,$X$2)&amp;":"&amp;ADDRESS($B$11,$X$2-1+AJ$8)),INDIRECT("rP!"&amp;ADDRESS(Prcsses!$B112,$X$2+$P$8-AJ$8)&amp;":"&amp;ADDRESS(Prcsses!$B112,$X$2-1+$P$8))))</f>
        <v>0</v>
      </c>
      <c r="AK26" s="5">
        <f ca="1">IF(AK$4="",0,SUMPRODUCT(INDIRECT(ADDRESS($B33,$X$2)&amp;":"&amp;ADDRESS($B33,$X$2-1+AK$8)),INDIRECT(ADDRESS($B$11,$X$2)&amp;":"&amp;ADDRESS($B$11,$X$2-1+AK$8)),INDIRECT("rP!"&amp;ADDRESS(Prcsses!$B112,$X$2+$P$8-AK$8)&amp;":"&amp;ADDRESS(Prcsses!$B112,$X$2-1+$P$8))))</f>
        <v>0</v>
      </c>
      <c r="AL26" s="5">
        <f ca="1">IF(AL$4="",0,SUMPRODUCT(INDIRECT(ADDRESS($B33,$X$2)&amp;":"&amp;ADDRESS($B33,$X$2-1+AL$8)),INDIRECT(ADDRESS($B$11,$X$2)&amp;":"&amp;ADDRESS($B$11,$X$2-1+AL$8)),INDIRECT("rP!"&amp;ADDRESS(Prcsses!$B112,$X$2+$P$8-AL$8)&amp;":"&amp;ADDRESS(Prcsses!$B112,$X$2-1+$P$8))))</f>
        <v>0</v>
      </c>
      <c r="AM26" s="5">
        <f ca="1">IF(AM$4="",0,SUMPRODUCT(INDIRECT(ADDRESS($B33,$X$2)&amp;":"&amp;ADDRESS($B33,$X$2-1+AM$8)),INDIRECT(ADDRESS($B$11,$X$2)&amp;":"&amp;ADDRESS($B$11,$X$2-1+AM$8)),INDIRECT("rP!"&amp;ADDRESS(Prcsses!$B112,$X$2+$P$8-AM$8)&amp;":"&amp;ADDRESS(Prcsses!$B112,$X$2-1+$P$8))))</f>
        <v>0</v>
      </c>
      <c r="AN26" s="5">
        <f ca="1">IF(AN$4="",0,SUMPRODUCT(INDIRECT(ADDRESS($B33,$X$2)&amp;":"&amp;ADDRESS($B33,$X$2-1+AN$8)),INDIRECT(ADDRESS($B$11,$X$2)&amp;":"&amp;ADDRESS($B$11,$X$2-1+AN$8)),INDIRECT("rP!"&amp;ADDRESS(Prcsses!$B112,$X$2+$P$8-AN$8)&amp;":"&amp;ADDRESS(Prcsses!$B112,$X$2-1+$P$8))))</f>
        <v>0</v>
      </c>
      <c r="AO26" s="5">
        <f ca="1">IF(AO$4="",0,SUMPRODUCT(INDIRECT(ADDRESS($B33,$X$2)&amp;":"&amp;ADDRESS($B33,$X$2-1+AO$8)),INDIRECT(ADDRESS($B$11,$X$2)&amp;":"&amp;ADDRESS($B$11,$X$2-1+AO$8)),INDIRECT("rP!"&amp;ADDRESS(Prcsses!$B112,$X$2+$P$8-AO$8)&amp;":"&amp;ADDRESS(Prcsses!$B112,$X$2-1+$P$8))))</f>
        <v>0</v>
      </c>
      <c r="AP26" s="5">
        <f ca="1">IF(AP$4="",0,SUMPRODUCT(INDIRECT(ADDRESS($B33,$X$2)&amp;":"&amp;ADDRESS($B33,$X$2-1+AP$8)),INDIRECT(ADDRESS($B$11,$X$2)&amp;":"&amp;ADDRESS($B$11,$X$2-1+AP$8)),INDIRECT("rP!"&amp;ADDRESS(Prcsses!$B112,$X$2+$P$8-AP$8)&amp;":"&amp;ADDRESS(Prcsses!$B112,$X$2-1+$P$8))))</f>
        <v>0</v>
      </c>
      <c r="AQ26" s="5">
        <f ca="1">IF(AQ$4="",0,SUMPRODUCT(INDIRECT(ADDRESS($B33,$X$2)&amp;":"&amp;ADDRESS($B33,$X$2-1+AQ$8)),INDIRECT(ADDRESS($B$11,$X$2)&amp;":"&amp;ADDRESS($B$11,$X$2-1+AQ$8)),INDIRECT("rP!"&amp;ADDRESS(Prcsses!$B112,$X$2+$P$8-AQ$8)&amp;":"&amp;ADDRESS(Prcsses!$B112,$X$2-1+$P$8))))</f>
        <v>0</v>
      </c>
      <c r="AR26" s="5">
        <f ca="1">IF(AR$4="",0,SUMPRODUCT(INDIRECT(ADDRESS($B33,$X$2)&amp;":"&amp;ADDRESS($B33,$X$2-1+AR$8)),INDIRECT(ADDRESS($B$11,$X$2)&amp;":"&amp;ADDRESS($B$11,$X$2-1+AR$8)),INDIRECT("rP!"&amp;ADDRESS(Prcsses!$B112,$X$2+$P$8-AR$8)&amp;":"&amp;ADDRESS(Prcsses!$B112,$X$2-1+$P$8))))</f>
        <v>0</v>
      </c>
      <c r="AS26" s="5">
        <f ca="1">IF(AS$4="",0,SUMPRODUCT(INDIRECT(ADDRESS($B33,$X$2)&amp;":"&amp;ADDRESS($B33,$X$2-1+AS$8)),INDIRECT(ADDRESS($B$11,$X$2)&amp;":"&amp;ADDRESS($B$11,$X$2-1+AS$8)),INDIRECT("rP!"&amp;ADDRESS(Prcsses!$B112,$X$2+$P$8-AS$8)&amp;":"&amp;ADDRESS(Prcsses!$B112,$X$2-1+$P$8))))</f>
        <v>0</v>
      </c>
      <c r="AT26" s="5">
        <f ca="1">IF(AT$4="",0,SUMPRODUCT(INDIRECT(ADDRESS($B33,$X$2)&amp;":"&amp;ADDRESS($B33,$X$2-1+AT$8)),INDIRECT(ADDRESS($B$11,$X$2)&amp;":"&amp;ADDRESS($B$11,$X$2-1+AT$8)),INDIRECT("rP!"&amp;ADDRESS(Prcsses!$B112,$X$2+$P$8-AT$8)&amp;":"&amp;ADDRESS(Prcsses!$B112,$X$2-1+$P$8))))</f>
        <v>0</v>
      </c>
      <c r="AU26" s="5">
        <f ca="1">IF(AU$4="",0,SUMPRODUCT(INDIRECT(ADDRESS($B33,$X$2)&amp;":"&amp;ADDRESS($B33,$X$2-1+AU$8)),INDIRECT(ADDRESS($B$11,$X$2)&amp;":"&amp;ADDRESS($B$11,$X$2-1+AU$8)),INDIRECT("rP!"&amp;ADDRESS(Prcsses!$B112,$X$2+$P$8-AU$8)&amp;":"&amp;ADDRESS(Prcsses!$B112,$X$2-1+$P$8))))</f>
        <v>0</v>
      </c>
      <c r="AV26" s="5">
        <f ca="1">IF(AV$4="",0,SUMPRODUCT(INDIRECT(ADDRESS($B33,$X$2)&amp;":"&amp;ADDRESS($B33,$X$2-1+AV$8)),INDIRECT(ADDRESS($B$11,$X$2)&amp;":"&amp;ADDRESS($B$11,$X$2-1+AV$8)),INDIRECT("rP!"&amp;ADDRESS(Prcsses!$B112,$X$2+$P$8-AV$8)&amp;":"&amp;ADDRESS(Prcsses!$B112,$X$2-1+$P$8))))</f>
        <v>0</v>
      </c>
      <c r="AW26" s="5">
        <f ca="1">IF(AW$4="",0,SUMPRODUCT(INDIRECT(ADDRESS($B33,$X$2)&amp;":"&amp;ADDRESS($B33,$X$2-1+AW$8)),INDIRECT(ADDRESS($B$11,$X$2)&amp;":"&amp;ADDRESS($B$11,$X$2-1+AW$8)),INDIRECT("rP!"&amp;ADDRESS(Prcsses!$B112,$X$2+$P$8-AW$8)&amp;":"&amp;ADDRESS(Prcsses!$B112,$X$2-1+$P$8))))</f>
        <v>0</v>
      </c>
      <c r="AX26" s="5">
        <f ca="1">IF(AX$4="",0,SUMPRODUCT(INDIRECT(ADDRESS($B33,$X$2)&amp;":"&amp;ADDRESS($B33,$X$2-1+AX$8)),INDIRECT(ADDRESS($B$11,$X$2)&amp;":"&amp;ADDRESS($B$11,$X$2-1+AX$8)),INDIRECT("rP!"&amp;ADDRESS(Prcsses!$B112,$X$2+$P$8-AX$8)&amp;":"&amp;ADDRESS(Prcsses!$B112,$X$2-1+$P$8))))</f>
        <v>0</v>
      </c>
      <c r="AY26" s="5">
        <f ca="1">IF(AY$4="",0,SUMPRODUCT(INDIRECT(ADDRESS($B33,$X$2)&amp;":"&amp;ADDRESS($B33,$X$2-1+AY$8)),INDIRECT(ADDRESS($B$11,$X$2)&amp;":"&amp;ADDRESS($B$11,$X$2-1+AY$8)),INDIRECT("rP!"&amp;ADDRESS(Prcsses!$B112,$X$2+$P$8-AY$8)&amp;":"&amp;ADDRESS(Prcsses!$B112,$X$2-1+$P$8))))</f>
        <v>0</v>
      </c>
      <c r="AZ26" s="5">
        <f ca="1">IF(AZ$4="",0,SUMPRODUCT(INDIRECT(ADDRESS($B33,$X$2)&amp;":"&amp;ADDRESS($B33,$X$2-1+AZ$8)),INDIRECT(ADDRESS($B$11,$X$2)&amp;":"&amp;ADDRESS($B$11,$X$2-1+AZ$8)),INDIRECT("rP!"&amp;ADDRESS(Prcsses!$B112,$X$2+$P$8-AZ$8)&amp;":"&amp;ADDRESS(Prcsses!$B112,$X$2-1+$P$8))))</f>
        <v>0</v>
      </c>
      <c r="BA26" s="5">
        <f ca="1">IF(BA$4="",0,SUMPRODUCT(INDIRECT(ADDRESS($B33,$X$2)&amp;":"&amp;ADDRESS($B33,$X$2-1+BA$8)),INDIRECT(ADDRESS($B$11,$X$2)&amp;":"&amp;ADDRESS($B$11,$X$2-1+BA$8)),INDIRECT("rP!"&amp;ADDRESS(Prcsses!$B112,$X$2+$P$8-BA$8)&amp;":"&amp;ADDRESS(Prcsses!$B112,$X$2-1+$P$8))))</f>
        <v>0</v>
      </c>
      <c r="BB26" s="5">
        <f ca="1">IF(BB$4="",0,SUMPRODUCT(INDIRECT(ADDRESS($B33,$X$2)&amp;":"&amp;ADDRESS($B33,$X$2-1+BB$8)),INDIRECT(ADDRESS($B$11,$X$2)&amp;":"&amp;ADDRESS($B$11,$X$2-1+BB$8)),INDIRECT("rP!"&amp;ADDRESS(Prcsses!$B112,$X$2+$P$8-BB$8)&amp;":"&amp;ADDRESS(Prcsses!$B112,$X$2-1+$P$8))))</f>
        <v>0</v>
      </c>
      <c r="BC26" s="5">
        <f ca="1">IF(BC$4="",0,SUMPRODUCT(INDIRECT(ADDRESS($B33,$X$2)&amp;":"&amp;ADDRESS($B33,$X$2-1+BC$8)),INDIRECT(ADDRESS($B$11,$X$2)&amp;":"&amp;ADDRESS($B$11,$X$2-1+BC$8)),INDIRECT("rP!"&amp;ADDRESS(Prcsses!$B112,$X$2+$P$8-BC$8)&amp;":"&amp;ADDRESS(Prcsses!$B112,$X$2-1+$P$8))))</f>
        <v>0</v>
      </c>
      <c r="BD26" s="5">
        <f ca="1">IF(BD$4="",0,SUMPRODUCT(INDIRECT(ADDRESS($B33,$X$2)&amp;":"&amp;ADDRESS($B33,$X$2-1+BD$8)),INDIRECT(ADDRESS($B$11,$X$2)&amp;":"&amp;ADDRESS($B$11,$X$2-1+BD$8)),INDIRECT("rP!"&amp;ADDRESS(Prcsses!$B112,$X$2+$P$8-BD$8)&amp;":"&amp;ADDRESS(Prcsses!$B112,$X$2-1+$P$8))))</f>
        <v>0</v>
      </c>
      <c r="BE26" s="5">
        <f ca="1">IF(BE$4="",0,SUMPRODUCT(INDIRECT(ADDRESS($B33,$X$2)&amp;":"&amp;ADDRESS($B33,$X$2-1+BE$8)),INDIRECT(ADDRESS($B$11,$X$2)&amp;":"&amp;ADDRESS($B$11,$X$2-1+BE$8)),INDIRECT("rP!"&amp;ADDRESS(Prcsses!$B112,$X$2+$P$8-BE$8)&amp;":"&amp;ADDRESS(Prcsses!$B112,$X$2-1+$P$8))))</f>
        <v>0</v>
      </c>
      <c r="BF26" s="5">
        <f ca="1">IF(BF$4="",0,SUMPRODUCT(INDIRECT(ADDRESS($B33,$X$2)&amp;":"&amp;ADDRESS($B33,$X$2-1+BF$8)),INDIRECT(ADDRESS($B$11,$X$2)&amp;":"&amp;ADDRESS($B$11,$X$2-1+BF$8)),INDIRECT("rP!"&amp;ADDRESS(Prcsses!$B112,$X$2+$P$8-BF$8)&amp;":"&amp;ADDRESS(Prcsses!$B112,$X$2-1+$P$8))))</f>
        <v>0</v>
      </c>
      <c r="BG26" s="5">
        <f ca="1">IF(BG$4="",0,SUMPRODUCT(INDIRECT(ADDRESS($B33,$X$2)&amp;":"&amp;ADDRESS($B33,$X$2-1+BG$8)),INDIRECT(ADDRESS($B$11,$X$2)&amp;":"&amp;ADDRESS($B$11,$X$2-1+BG$8)),INDIRECT("rP!"&amp;ADDRESS(Prcsses!$B112,$X$2+$P$8-BG$8)&amp;":"&amp;ADDRESS(Prcsses!$B112,$X$2-1+$P$8))))</f>
        <v>0</v>
      </c>
      <c r="BH26" s="5">
        <f ca="1">IF(BH$4="",0,SUMPRODUCT(INDIRECT(ADDRESS($B33,$X$2)&amp;":"&amp;ADDRESS($B33,$X$2-1+BH$8)),INDIRECT(ADDRESS($B$11,$X$2)&amp;":"&amp;ADDRESS($B$11,$X$2-1+BH$8)),INDIRECT("rP!"&amp;ADDRESS(Prcsses!$B112,$X$2+$P$8-BH$8)&amp;":"&amp;ADDRESS(Prcsses!$B112,$X$2-1+$P$8))))</f>
        <v>0</v>
      </c>
      <c r="BI26" s="5">
        <f ca="1">IF(BI$4="",0,SUMPRODUCT(INDIRECT(ADDRESS($B33,$X$2)&amp;":"&amp;ADDRESS($B33,$X$2-1+BI$8)),INDIRECT(ADDRESS($B$11,$X$2)&amp;":"&amp;ADDRESS($B$11,$X$2-1+BI$8)),INDIRECT("rP!"&amp;ADDRESS(Prcsses!$B112,$X$2+$P$8-BI$8)&amp;":"&amp;ADDRESS(Prcsses!$B112,$X$2-1+$P$8))))</f>
        <v>0</v>
      </c>
      <c r="BJ26" s="5">
        <f ca="1">IF(BJ$4="",0,SUMPRODUCT(INDIRECT(ADDRESS($B33,$X$2)&amp;":"&amp;ADDRESS($B33,$X$2-1+BJ$8)),INDIRECT(ADDRESS($B$11,$X$2)&amp;":"&amp;ADDRESS($B$11,$X$2-1+BJ$8)),INDIRECT("rP!"&amp;ADDRESS(Prcsses!$B112,$X$2+$P$8-BJ$8)&amp;":"&amp;ADDRESS(Prcsses!$B112,$X$2-1+$P$8))))</f>
        <v>0</v>
      </c>
      <c r="BK26" s="5">
        <f ca="1">IF(BK$4="",0,SUMPRODUCT(INDIRECT(ADDRESS($B33,$X$2)&amp;":"&amp;ADDRESS($B33,$X$2-1+BK$8)),INDIRECT(ADDRESS($B$11,$X$2)&amp;":"&amp;ADDRESS($B$11,$X$2-1+BK$8)),INDIRECT("rP!"&amp;ADDRESS(Prcsses!$B112,$X$2+$P$8-BK$8)&amp;":"&amp;ADDRESS(Prcsses!$B112,$X$2-1+$P$8))))</f>
        <v>0</v>
      </c>
      <c r="BL26" s="5">
        <f ca="1">IF(BL$4="",0,SUMPRODUCT(INDIRECT(ADDRESS($B33,$X$2)&amp;":"&amp;ADDRESS($B33,$X$2-1+BL$8)),INDIRECT(ADDRESS($B$11,$X$2)&amp;":"&amp;ADDRESS($B$11,$X$2-1+BL$8)),INDIRECT("rP!"&amp;ADDRESS(Prcsses!$B112,$X$2+$P$8-BL$8)&amp;":"&amp;ADDRESS(Prcsses!$B112,$X$2-1+$P$8))))</f>
        <v>0</v>
      </c>
      <c r="BM26" s="5">
        <f ca="1">IF(BM$4="",0,SUMPRODUCT(INDIRECT(ADDRESS($B33,$X$2)&amp;":"&amp;ADDRESS($B33,$X$2-1+BM$8)),INDIRECT(ADDRESS($B$11,$X$2)&amp;":"&amp;ADDRESS($B$11,$X$2-1+BM$8)),INDIRECT("rP!"&amp;ADDRESS(Prcsses!$B112,$X$2+$P$8-BM$8)&amp;":"&amp;ADDRESS(Prcsses!$B112,$X$2-1+$P$8))))</f>
        <v>0</v>
      </c>
      <c r="BN26" s="5">
        <f ca="1">IF(BN$4="",0,SUMPRODUCT(INDIRECT(ADDRESS($B33,$X$2)&amp;":"&amp;ADDRESS($B33,$X$2-1+BN$8)),INDIRECT(ADDRESS($B$11,$X$2)&amp;":"&amp;ADDRESS($B$11,$X$2-1+BN$8)),INDIRECT("rP!"&amp;ADDRESS(Prcsses!$B112,$X$2+$P$8-BN$8)&amp;":"&amp;ADDRESS(Prcsses!$B112,$X$2-1+$P$8))))</f>
        <v>0</v>
      </c>
      <c r="BO26" s="5">
        <f ca="1">IF(BO$4="",0,SUMPRODUCT(INDIRECT(ADDRESS($B33,$X$2)&amp;":"&amp;ADDRESS($B33,$X$2-1+BO$8)),INDIRECT(ADDRESS($B$11,$X$2)&amp;":"&amp;ADDRESS($B$11,$X$2-1+BO$8)),INDIRECT("rP!"&amp;ADDRESS(Prcsses!$B112,$X$2+$P$8-BO$8)&amp;":"&amp;ADDRESS(Prcsses!$B112,$X$2-1+$P$8))))</f>
        <v>0</v>
      </c>
      <c r="BP26" s="5">
        <f ca="1">IF(BP$4="",0,SUMPRODUCT(INDIRECT(ADDRESS($B33,$X$2)&amp;":"&amp;ADDRESS($B33,$X$2-1+BP$8)),INDIRECT(ADDRESS($B$11,$X$2)&amp;":"&amp;ADDRESS($B$11,$X$2-1+BP$8)),INDIRECT("rP!"&amp;ADDRESS(Prcsses!$B112,$X$2+$P$8-BP$8)&amp;":"&amp;ADDRESS(Prcsses!$B112,$X$2-1+$P$8))))</f>
        <v>0</v>
      </c>
      <c r="BQ26" s="5">
        <f ca="1">IF(BQ$4="",0,SUMPRODUCT(INDIRECT(ADDRESS($B33,$X$2)&amp;":"&amp;ADDRESS($B33,$X$2-1+BQ$8)),INDIRECT(ADDRESS($B$11,$X$2)&amp;":"&amp;ADDRESS($B$11,$X$2-1+BQ$8)),INDIRECT("rP!"&amp;ADDRESS(Prcsses!$B112,$X$2+$P$8-BQ$8)&amp;":"&amp;ADDRESS(Prcsses!$B112,$X$2-1+$P$8))))</f>
        <v>0</v>
      </c>
      <c r="BR26" s="5">
        <f ca="1">IF(BR$4="",0,SUMPRODUCT(INDIRECT(ADDRESS($B33,$X$2)&amp;":"&amp;ADDRESS($B33,$X$2-1+BR$8)),INDIRECT(ADDRESS($B$11,$X$2)&amp;":"&amp;ADDRESS($B$11,$X$2-1+BR$8)),INDIRECT("rP!"&amp;ADDRESS(Prcsses!$B112,$X$2+$P$8-BR$8)&amp;":"&amp;ADDRESS(Prcsses!$B112,$X$2-1+$P$8))))</f>
        <v>0</v>
      </c>
      <c r="BS26" s="5">
        <f ca="1">IF(BS$4="",0,SUMPRODUCT(INDIRECT(ADDRESS($B33,$X$2)&amp;":"&amp;ADDRESS($B33,$X$2-1+BS$8)),INDIRECT(ADDRESS($B$11,$X$2)&amp;":"&amp;ADDRESS($B$11,$X$2-1+BS$8)),INDIRECT("rP!"&amp;ADDRESS(Prcsses!$B112,$X$2+$P$8-BS$8)&amp;":"&amp;ADDRESS(Prcsses!$B112,$X$2-1+$P$8))))</f>
        <v>0</v>
      </c>
      <c r="BT26" s="5">
        <f ca="1">IF(BT$4="",0,SUMPRODUCT(INDIRECT(ADDRESS($B33,$X$2)&amp;":"&amp;ADDRESS($B33,$X$2-1+BT$8)),INDIRECT(ADDRESS($B$11,$X$2)&amp;":"&amp;ADDRESS($B$11,$X$2-1+BT$8)),INDIRECT("rP!"&amp;ADDRESS(Prcsses!$B112,$X$2+$P$8-BT$8)&amp;":"&amp;ADDRESS(Prcsses!$B112,$X$2-1+$P$8))))</f>
        <v>0</v>
      </c>
      <c r="BU26" s="5">
        <f ca="1">IF(BU$4="",0,SUMPRODUCT(INDIRECT(ADDRESS($B33,$X$2)&amp;":"&amp;ADDRESS($B33,$X$2-1+BU$8)),INDIRECT(ADDRESS($B$11,$X$2)&amp;":"&amp;ADDRESS($B$11,$X$2-1+BU$8)),INDIRECT("rP!"&amp;ADDRESS(Prcsses!$B112,$X$2+$P$8-BU$8)&amp;":"&amp;ADDRESS(Prcsses!$B112,$X$2-1+$P$8))))</f>
        <v>0</v>
      </c>
      <c r="BV26" s="5">
        <f ca="1">IF(BV$4="",0,SUMPRODUCT(INDIRECT(ADDRESS($B33,$X$2)&amp;":"&amp;ADDRESS($B33,$X$2-1+BV$8)),INDIRECT(ADDRESS($B$11,$X$2)&amp;":"&amp;ADDRESS($B$11,$X$2-1+BV$8)),INDIRECT("rP!"&amp;ADDRESS(Prcsses!$B112,$X$2+$P$8-BV$8)&amp;":"&amp;ADDRESS(Prcsses!$B112,$X$2-1+$P$8))))</f>
        <v>0</v>
      </c>
      <c r="BW26" s="5">
        <f ca="1">IF(BW$4="",0,SUMPRODUCT(INDIRECT(ADDRESS($B33,$X$2)&amp;":"&amp;ADDRESS($B33,$X$2-1+BW$8)),INDIRECT(ADDRESS($B$11,$X$2)&amp;":"&amp;ADDRESS($B$11,$X$2-1+BW$8)),INDIRECT("rP!"&amp;ADDRESS(Prcsses!$B112,$X$2+$P$8-BW$8)&amp;":"&amp;ADDRESS(Prcsses!$B112,$X$2-1+$P$8))))</f>
        <v>0</v>
      </c>
      <c r="BX26" s="5">
        <f ca="1">IF(BX$4="",0,SUMPRODUCT(INDIRECT(ADDRESS($B33,$X$2)&amp;":"&amp;ADDRESS($B33,$X$2-1+BX$8)),INDIRECT(ADDRESS($B$11,$X$2)&amp;":"&amp;ADDRESS($B$11,$X$2-1+BX$8)),INDIRECT("rP!"&amp;ADDRESS(Prcsses!$B112,$X$2+$P$8-BX$8)&amp;":"&amp;ADDRESS(Prcsses!$B112,$X$2-1+$P$8))))</f>
        <v>0</v>
      </c>
      <c r="BY26" s="5">
        <f ca="1">IF(BY$4="",0,SUMPRODUCT(INDIRECT(ADDRESS($B33,$X$2)&amp;":"&amp;ADDRESS($B33,$X$2-1+BY$8)),INDIRECT(ADDRESS($B$11,$X$2)&amp;":"&amp;ADDRESS($B$11,$X$2-1+BY$8)),INDIRECT("rP!"&amp;ADDRESS(Prcsses!$B112,$X$2+$P$8-BY$8)&amp;":"&amp;ADDRESS(Prcsses!$B112,$X$2-1+$P$8))))</f>
        <v>0</v>
      </c>
      <c r="BZ26" s="5">
        <f ca="1">IF(BZ$4="",0,SUMPRODUCT(INDIRECT(ADDRESS($B33,$X$2)&amp;":"&amp;ADDRESS($B33,$X$2-1+BZ$8)),INDIRECT(ADDRESS($B$11,$X$2)&amp;":"&amp;ADDRESS($B$11,$X$2-1+BZ$8)),INDIRECT("rP!"&amp;ADDRESS(Prcsses!$B112,$X$2+$P$8-BZ$8)&amp;":"&amp;ADDRESS(Prcsses!$B112,$X$2-1+$P$8))))</f>
        <v>0</v>
      </c>
      <c r="CA26" s="5">
        <f ca="1">IF(CA$4="",0,SUMPRODUCT(INDIRECT(ADDRESS($B33,$X$2)&amp;":"&amp;ADDRESS($B33,$X$2-1+CA$8)),INDIRECT(ADDRESS($B$11,$X$2)&amp;":"&amp;ADDRESS($B$11,$X$2-1+CA$8)),INDIRECT("rP!"&amp;ADDRESS(Prcsses!$B112,$X$2+$P$8-CA$8)&amp;":"&amp;ADDRESS(Prcsses!$B112,$X$2-1+$P$8))))</f>
        <v>0</v>
      </c>
      <c r="CB26" s="5">
        <f ca="1">IF(CB$4="",0,SUMPRODUCT(INDIRECT(ADDRESS($B33,$X$2)&amp;":"&amp;ADDRESS($B33,$X$2-1+CB$8)),INDIRECT(ADDRESS($B$11,$X$2)&amp;":"&amp;ADDRESS($B$11,$X$2-1+CB$8)),INDIRECT("rP!"&amp;ADDRESS(Prcsses!$B112,$X$2+$P$8-CB$8)&amp;":"&amp;ADDRESS(Prcsses!$B112,$X$2-1+$P$8))))</f>
        <v>0</v>
      </c>
      <c r="CC26" s="5">
        <f ca="1">IF(CC$4="",0,SUMPRODUCT(INDIRECT(ADDRESS($B33,$X$2)&amp;":"&amp;ADDRESS($B33,$X$2-1+CC$8)),INDIRECT(ADDRESS($B$11,$X$2)&amp;":"&amp;ADDRESS($B$11,$X$2-1+CC$8)),INDIRECT("rP!"&amp;ADDRESS(Prcsses!$B112,$X$2+$P$8-CC$8)&amp;":"&amp;ADDRESS(Prcsses!$B112,$X$2-1+$P$8))))</f>
        <v>0</v>
      </c>
      <c r="CD26" s="5">
        <f ca="1">IF(CD$4="",0,SUMPRODUCT(INDIRECT(ADDRESS($B33,$X$2)&amp;":"&amp;ADDRESS($B33,$X$2-1+CD$8)),INDIRECT(ADDRESS($B$11,$X$2)&amp;":"&amp;ADDRESS($B$11,$X$2-1+CD$8)),INDIRECT("rP!"&amp;ADDRESS(Prcsses!$B112,$X$2+$P$8-CD$8)&amp;":"&amp;ADDRESS(Prcsses!$B112,$X$2-1+$P$8))))</f>
        <v>0</v>
      </c>
      <c r="CE26" s="5">
        <f ca="1">IF(CE$4="",0,SUMPRODUCT(INDIRECT(ADDRESS($B33,$X$2)&amp;":"&amp;ADDRESS($B33,$X$2-1+CE$8)),INDIRECT(ADDRESS($B$11,$X$2)&amp;":"&amp;ADDRESS($B$11,$X$2-1+CE$8)),INDIRECT("rP!"&amp;ADDRESS(Prcsses!$B112,$X$2+$P$8-CE$8)&amp;":"&amp;ADDRESS(Prcsses!$B112,$X$2-1+$P$8))))</f>
        <v>0</v>
      </c>
      <c r="CF26" s="5">
        <f ca="1">IF(CF$4="",0,SUMPRODUCT(INDIRECT(ADDRESS($B33,$X$2)&amp;":"&amp;ADDRESS($B33,$X$2-1+CF$8)),INDIRECT(ADDRESS($B$11,$X$2)&amp;":"&amp;ADDRESS($B$11,$X$2-1+CF$8)),INDIRECT("rP!"&amp;ADDRESS(Prcsses!$B112,$X$2+$P$8-CF$8)&amp;":"&amp;ADDRESS(Prcsses!$B112,$X$2-1+$P$8))))</f>
        <v>0</v>
      </c>
    </row>
    <row r="27" spans="2:84" x14ac:dyDescent="0.3">
      <c r="B27" s="13">
        <f>ROW()</f>
        <v>27</v>
      </c>
      <c r="H27" s="1" t="str">
        <f t="shared" si="53"/>
        <v>Капитальные затраты</v>
      </c>
      <c r="I27" s="1" t="str">
        <f>$I$25</f>
        <v>Стартовые капитальные затраты</v>
      </c>
      <c r="J27" s="1" t="str">
        <f>Prcsses!I113</f>
        <v>Подбор площадки под металлобазу</v>
      </c>
      <c r="M27" s="53" t="s">
        <v>18</v>
      </c>
      <c r="U27" s="5">
        <f t="shared" ca="1" si="54"/>
        <v>150000</v>
      </c>
      <c r="X27" s="5">
        <f ca="1">IF(X$4="",0,SUMPRODUCT(INDIRECT(ADDRESS($B34,$X$2)&amp;":"&amp;ADDRESS($B34,$X$2-1+X$8)),INDIRECT(ADDRESS($B$11,$X$2)&amp;":"&amp;ADDRESS($B$11,$X$2-1+X$8)),INDIRECT("rP!"&amp;ADDRESS(Prcsses!$B113,$X$2+$P$8-X$8)&amp;":"&amp;ADDRESS(Prcsses!$B113,$X$2-1+$P$8))))</f>
        <v>50000</v>
      </c>
      <c r="Y27" s="5">
        <f ca="1">IF(Y$4="",0,SUMPRODUCT(INDIRECT(ADDRESS($B34,$X$2)&amp;":"&amp;ADDRESS($B34,$X$2-1+Y$8)),INDIRECT(ADDRESS($B$11,$X$2)&amp;":"&amp;ADDRESS($B$11,$X$2-1+Y$8)),INDIRECT("rP!"&amp;ADDRESS(Prcsses!$B113,$X$2+$P$8-Y$8)&amp;":"&amp;ADDRESS(Prcsses!$B113,$X$2-1+$P$8))))</f>
        <v>50000</v>
      </c>
      <c r="Z27" s="5">
        <f ca="1">IF(Z$4="",0,SUMPRODUCT(INDIRECT(ADDRESS($B34,$X$2)&amp;":"&amp;ADDRESS($B34,$X$2-1+Z$8)),INDIRECT(ADDRESS($B$11,$X$2)&amp;":"&amp;ADDRESS($B$11,$X$2-1+Z$8)),INDIRECT("rP!"&amp;ADDRESS(Prcsses!$B113,$X$2+$P$8-Z$8)&amp;":"&amp;ADDRESS(Prcsses!$B113,$X$2-1+$P$8))))</f>
        <v>50000</v>
      </c>
      <c r="AA27" s="5">
        <f ca="1">IF(AA$4="",0,SUMPRODUCT(INDIRECT(ADDRESS($B34,$X$2)&amp;":"&amp;ADDRESS($B34,$X$2-1+AA$8)),INDIRECT(ADDRESS($B$11,$X$2)&amp;":"&amp;ADDRESS($B$11,$X$2-1+AA$8)),INDIRECT("rP!"&amp;ADDRESS(Prcsses!$B113,$X$2+$P$8-AA$8)&amp;":"&amp;ADDRESS(Prcsses!$B113,$X$2-1+$P$8))))</f>
        <v>0</v>
      </c>
      <c r="AB27" s="5">
        <f ca="1">IF(AB$4="",0,SUMPRODUCT(INDIRECT(ADDRESS($B34,$X$2)&amp;":"&amp;ADDRESS($B34,$X$2-1+AB$8)),INDIRECT(ADDRESS($B$11,$X$2)&amp;":"&amp;ADDRESS($B$11,$X$2-1+AB$8)),INDIRECT("rP!"&amp;ADDRESS(Prcsses!$B113,$X$2+$P$8-AB$8)&amp;":"&amp;ADDRESS(Prcsses!$B113,$X$2-1+$P$8))))</f>
        <v>0</v>
      </c>
      <c r="AC27" s="5">
        <f ca="1">IF(AC$4="",0,SUMPRODUCT(INDIRECT(ADDRESS($B34,$X$2)&amp;":"&amp;ADDRESS($B34,$X$2-1+AC$8)),INDIRECT(ADDRESS($B$11,$X$2)&amp;":"&amp;ADDRESS($B$11,$X$2-1+AC$8)),INDIRECT("rP!"&amp;ADDRESS(Prcsses!$B113,$X$2+$P$8-AC$8)&amp;":"&amp;ADDRESS(Prcsses!$B113,$X$2-1+$P$8))))</f>
        <v>0</v>
      </c>
      <c r="AD27" s="5">
        <f ca="1">IF(AD$4="",0,SUMPRODUCT(INDIRECT(ADDRESS($B34,$X$2)&amp;":"&amp;ADDRESS($B34,$X$2-1+AD$8)),INDIRECT(ADDRESS($B$11,$X$2)&amp;":"&amp;ADDRESS($B$11,$X$2-1+AD$8)),INDIRECT("rP!"&amp;ADDRESS(Prcsses!$B113,$X$2+$P$8-AD$8)&amp;":"&amp;ADDRESS(Prcsses!$B113,$X$2-1+$P$8))))</f>
        <v>0</v>
      </c>
      <c r="AE27" s="5">
        <f ca="1">IF(AE$4="",0,SUMPRODUCT(INDIRECT(ADDRESS($B34,$X$2)&amp;":"&amp;ADDRESS($B34,$X$2-1+AE$8)),INDIRECT(ADDRESS($B$11,$X$2)&amp;":"&amp;ADDRESS($B$11,$X$2-1+AE$8)),INDIRECT("rP!"&amp;ADDRESS(Prcsses!$B113,$X$2+$P$8-AE$8)&amp;":"&amp;ADDRESS(Prcsses!$B113,$X$2-1+$P$8))))</f>
        <v>0</v>
      </c>
      <c r="AF27" s="5">
        <f ca="1">IF(AF$4="",0,SUMPRODUCT(INDIRECT(ADDRESS($B34,$X$2)&amp;":"&amp;ADDRESS($B34,$X$2-1+AF$8)),INDIRECT(ADDRESS($B$11,$X$2)&amp;":"&amp;ADDRESS($B$11,$X$2-1+AF$8)),INDIRECT("rP!"&amp;ADDRESS(Prcsses!$B113,$X$2+$P$8-AF$8)&amp;":"&amp;ADDRESS(Prcsses!$B113,$X$2-1+$P$8))))</f>
        <v>0</v>
      </c>
      <c r="AG27" s="5">
        <f ca="1">IF(AG$4="",0,SUMPRODUCT(INDIRECT(ADDRESS($B34,$X$2)&amp;":"&amp;ADDRESS($B34,$X$2-1+AG$8)),INDIRECT(ADDRESS($B$11,$X$2)&amp;":"&amp;ADDRESS($B$11,$X$2-1+AG$8)),INDIRECT("rP!"&amp;ADDRESS(Prcsses!$B113,$X$2+$P$8-AG$8)&amp;":"&amp;ADDRESS(Prcsses!$B113,$X$2-1+$P$8))))</f>
        <v>0</v>
      </c>
      <c r="AH27" s="5">
        <f ca="1">IF(AH$4="",0,SUMPRODUCT(INDIRECT(ADDRESS($B34,$X$2)&amp;":"&amp;ADDRESS($B34,$X$2-1+AH$8)),INDIRECT(ADDRESS($B$11,$X$2)&amp;":"&amp;ADDRESS($B$11,$X$2-1+AH$8)),INDIRECT("rP!"&amp;ADDRESS(Prcsses!$B113,$X$2+$P$8-AH$8)&amp;":"&amp;ADDRESS(Prcsses!$B113,$X$2-1+$P$8))))</f>
        <v>0</v>
      </c>
      <c r="AI27" s="5">
        <f ca="1">IF(AI$4="",0,SUMPRODUCT(INDIRECT(ADDRESS($B34,$X$2)&amp;":"&amp;ADDRESS($B34,$X$2-1+AI$8)),INDIRECT(ADDRESS($B$11,$X$2)&amp;":"&amp;ADDRESS($B$11,$X$2-1+AI$8)),INDIRECT("rP!"&amp;ADDRESS(Prcsses!$B113,$X$2+$P$8-AI$8)&amp;":"&amp;ADDRESS(Prcsses!$B113,$X$2-1+$P$8))))</f>
        <v>0</v>
      </c>
      <c r="AJ27" s="5">
        <f ca="1">IF(AJ$4="",0,SUMPRODUCT(INDIRECT(ADDRESS($B34,$X$2)&amp;":"&amp;ADDRESS($B34,$X$2-1+AJ$8)),INDIRECT(ADDRESS($B$11,$X$2)&amp;":"&amp;ADDRESS($B$11,$X$2-1+AJ$8)),INDIRECT("rP!"&amp;ADDRESS(Prcsses!$B113,$X$2+$P$8-AJ$8)&amp;":"&amp;ADDRESS(Prcsses!$B113,$X$2-1+$P$8))))</f>
        <v>0</v>
      </c>
      <c r="AK27" s="5">
        <f ca="1">IF(AK$4="",0,SUMPRODUCT(INDIRECT(ADDRESS($B34,$X$2)&amp;":"&amp;ADDRESS($B34,$X$2-1+AK$8)),INDIRECT(ADDRESS($B$11,$X$2)&amp;":"&amp;ADDRESS($B$11,$X$2-1+AK$8)),INDIRECT("rP!"&amp;ADDRESS(Prcsses!$B113,$X$2+$P$8-AK$8)&amp;":"&amp;ADDRESS(Prcsses!$B113,$X$2-1+$P$8))))</f>
        <v>0</v>
      </c>
      <c r="AL27" s="5">
        <f ca="1">IF(AL$4="",0,SUMPRODUCT(INDIRECT(ADDRESS($B34,$X$2)&amp;":"&amp;ADDRESS($B34,$X$2-1+AL$8)),INDIRECT(ADDRESS($B$11,$X$2)&amp;":"&amp;ADDRESS($B$11,$X$2-1+AL$8)),INDIRECT("rP!"&amp;ADDRESS(Prcsses!$B113,$X$2+$P$8-AL$8)&amp;":"&amp;ADDRESS(Prcsses!$B113,$X$2-1+$P$8))))</f>
        <v>0</v>
      </c>
      <c r="AM27" s="5">
        <f ca="1">IF(AM$4="",0,SUMPRODUCT(INDIRECT(ADDRESS($B34,$X$2)&amp;":"&amp;ADDRESS($B34,$X$2-1+AM$8)),INDIRECT(ADDRESS($B$11,$X$2)&amp;":"&amp;ADDRESS($B$11,$X$2-1+AM$8)),INDIRECT("rP!"&amp;ADDRESS(Prcsses!$B113,$X$2+$P$8-AM$8)&amp;":"&amp;ADDRESS(Prcsses!$B113,$X$2-1+$P$8))))</f>
        <v>0</v>
      </c>
      <c r="AN27" s="5">
        <f ca="1">IF(AN$4="",0,SUMPRODUCT(INDIRECT(ADDRESS($B34,$X$2)&amp;":"&amp;ADDRESS($B34,$X$2-1+AN$8)),INDIRECT(ADDRESS($B$11,$X$2)&amp;":"&amp;ADDRESS($B$11,$X$2-1+AN$8)),INDIRECT("rP!"&amp;ADDRESS(Prcsses!$B113,$X$2+$P$8-AN$8)&amp;":"&amp;ADDRESS(Prcsses!$B113,$X$2-1+$P$8))))</f>
        <v>0</v>
      </c>
      <c r="AO27" s="5">
        <f ca="1">IF(AO$4="",0,SUMPRODUCT(INDIRECT(ADDRESS($B34,$X$2)&amp;":"&amp;ADDRESS($B34,$X$2-1+AO$8)),INDIRECT(ADDRESS($B$11,$X$2)&amp;":"&amp;ADDRESS($B$11,$X$2-1+AO$8)),INDIRECT("rP!"&amp;ADDRESS(Prcsses!$B113,$X$2+$P$8-AO$8)&amp;":"&amp;ADDRESS(Prcsses!$B113,$X$2-1+$P$8))))</f>
        <v>0</v>
      </c>
      <c r="AP27" s="5">
        <f ca="1">IF(AP$4="",0,SUMPRODUCT(INDIRECT(ADDRESS($B34,$X$2)&amp;":"&amp;ADDRESS($B34,$X$2-1+AP$8)),INDIRECT(ADDRESS($B$11,$X$2)&amp;":"&amp;ADDRESS($B$11,$X$2-1+AP$8)),INDIRECT("rP!"&amp;ADDRESS(Prcsses!$B113,$X$2+$P$8-AP$8)&amp;":"&amp;ADDRESS(Prcsses!$B113,$X$2-1+$P$8))))</f>
        <v>0</v>
      </c>
      <c r="AQ27" s="5">
        <f ca="1">IF(AQ$4="",0,SUMPRODUCT(INDIRECT(ADDRESS($B34,$X$2)&amp;":"&amp;ADDRESS($B34,$X$2-1+AQ$8)),INDIRECT(ADDRESS($B$11,$X$2)&amp;":"&amp;ADDRESS($B$11,$X$2-1+AQ$8)),INDIRECT("rP!"&amp;ADDRESS(Prcsses!$B113,$X$2+$P$8-AQ$8)&amp;":"&amp;ADDRESS(Prcsses!$B113,$X$2-1+$P$8))))</f>
        <v>0</v>
      </c>
      <c r="AR27" s="5">
        <f ca="1">IF(AR$4="",0,SUMPRODUCT(INDIRECT(ADDRESS($B34,$X$2)&amp;":"&amp;ADDRESS($B34,$X$2-1+AR$8)),INDIRECT(ADDRESS($B$11,$X$2)&amp;":"&amp;ADDRESS($B$11,$X$2-1+AR$8)),INDIRECT("rP!"&amp;ADDRESS(Prcsses!$B113,$X$2+$P$8-AR$8)&amp;":"&amp;ADDRESS(Prcsses!$B113,$X$2-1+$P$8))))</f>
        <v>0</v>
      </c>
      <c r="AS27" s="5">
        <f ca="1">IF(AS$4="",0,SUMPRODUCT(INDIRECT(ADDRESS($B34,$X$2)&amp;":"&amp;ADDRESS($B34,$X$2-1+AS$8)),INDIRECT(ADDRESS($B$11,$X$2)&amp;":"&amp;ADDRESS($B$11,$X$2-1+AS$8)),INDIRECT("rP!"&amp;ADDRESS(Prcsses!$B113,$X$2+$P$8-AS$8)&amp;":"&amp;ADDRESS(Prcsses!$B113,$X$2-1+$P$8))))</f>
        <v>0</v>
      </c>
      <c r="AT27" s="5">
        <f ca="1">IF(AT$4="",0,SUMPRODUCT(INDIRECT(ADDRESS($B34,$X$2)&amp;":"&amp;ADDRESS($B34,$X$2-1+AT$8)),INDIRECT(ADDRESS($B$11,$X$2)&amp;":"&amp;ADDRESS($B$11,$X$2-1+AT$8)),INDIRECT("rP!"&amp;ADDRESS(Prcsses!$B113,$X$2+$P$8-AT$8)&amp;":"&amp;ADDRESS(Prcsses!$B113,$X$2-1+$P$8))))</f>
        <v>0</v>
      </c>
      <c r="AU27" s="5">
        <f ca="1">IF(AU$4="",0,SUMPRODUCT(INDIRECT(ADDRESS($B34,$X$2)&amp;":"&amp;ADDRESS($B34,$X$2-1+AU$8)),INDIRECT(ADDRESS($B$11,$X$2)&amp;":"&amp;ADDRESS($B$11,$X$2-1+AU$8)),INDIRECT("rP!"&amp;ADDRESS(Prcsses!$B113,$X$2+$P$8-AU$8)&amp;":"&amp;ADDRESS(Prcsses!$B113,$X$2-1+$P$8))))</f>
        <v>0</v>
      </c>
      <c r="AV27" s="5">
        <f ca="1">IF(AV$4="",0,SUMPRODUCT(INDIRECT(ADDRESS($B34,$X$2)&amp;":"&amp;ADDRESS($B34,$X$2-1+AV$8)),INDIRECT(ADDRESS($B$11,$X$2)&amp;":"&amp;ADDRESS($B$11,$X$2-1+AV$8)),INDIRECT("rP!"&amp;ADDRESS(Prcsses!$B113,$X$2+$P$8-AV$8)&amp;":"&amp;ADDRESS(Prcsses!$B113,$X$2-1+$P$8))))</f>
        <v>0</v>
      </c>
      <c r="AW27" s="5">
        <f ca="1">IF(AW$4="",0,SUMPRODUCT(INDIRECT(ADDRESS($B34,$X$2)&amp;":"&amp;ADDRESS($B34,$X$2-1+AW$8)),INDIRECT(ADDRESS($B$11,$X$2)&amp;":"&amp;ADDRESS($B$11,$X$2-1+AW$8)),INDIRECT("rP!"&amp;ADDRESS(Prcsses!$B113,$X$2+$P$8-AW$8)&amp;":"&amp;ADDRESS(Prcsses!$B113,$X$2-1+$P$8))))</f>
        <v>0</v>
      </c>
      <c r="AX27" s="5">
        <f ca="1">IF(AX$4="",0,SUMPRODUCT(INDIRECT(ADDRESS($B34,$X$2)&amp;":"&amp;ADDRESS($B34,$X$2-1+AX$8)),INDIRECT(ADDRESS($B$11,$X$2)&amp;":"&amp;ADDRESS($B$11,$X$2-1+AX$8)),INDIRECT("rP!"&amp;ADDRESS(Prcsses!$B113,$X$2+$P$8-AX$8)&amp;":"&amp;ADDRESS(Prcsses!$B113,$X$2-1+$P$8))))</f>
        <v>0</v>
      </c>
      <c r="AY27" s="5">
        <f ca="1">IF(AY$4="",0,SUMPRODUCT(INDIRECT(ADDRESS($B34,$X$2)&amp;":"&amp;ADDRESS($B34,$X$2-1+AY$8)),INDIRECT(ADDRESS($B$11,$X$2)&amp;":"&amp;ADDRESS($B$11,$X$2-1+AY$8)),INDIRECT("rP!"&amp;ADDRESS(Prcsses!$B113,$X$2+$P$8-AY$8)&amp;":"&amp;ADDRESS(Prcsses!$B113,$X$2-1+$P$8))))</f>
        <v>0</v>
      </c>
      <c r="AZ27" s="5">
        <f ca="1">IF(AZ$4="",0,SUMPRODUCT(INDIRECT(ADDRESS($B34,$X$2)&amp;":"&amp;ADDRESS($B34,$X$2-1+AZ$8)),INDIRECT(ADDRESS($B$11,$X$2)&amp;":"&amp;ADDRESS($B$11,$X$2-1+AZ$8)),INDIRECT("rP!"&amp;ADDRESS(Prcsses!$B113,$X$2+$P$8-AZ$8)&amp;":"&amp;ADDRESS(Prcsses!$B113,$X$2-1+$P$8))))</f>
        <v>0</v>
      </c>
      <c r="BA27" s="5">
        <f ca="1">IF(BA$4="",0,SUMPRODUCT(INDIRECT(ADDRESS($B34,$X$2)&amp;":"&amp;ADDRESS($B34,$X$2-1+BA$8)),INDIRECT(ADDRESS($B$11,$X$2)&amp;":"&amp;ADDRESS($B$11,$X$2-1+BA$8)),INDIRECT("rP!"&amp;ADDRESS(Prcsses!$B113,$X$2+$P$8-BA$8)&amp;":"&amp;ADDRESS(Prcsses!$B113,$X$2-1+$P$8))))</f>
        <v>0</v>
      </c>
      <c r="BB27" s="5">
        <f ca="1">IF(BB$4="",0,SUMPRODUCT(INDIRECT(ADDRESS($B34,$X$2)&amp;":"&amp;ADDRESS($B34,$X$2-1+BB$8)),INDIRECT(ADDRESS($B$11,$X$2)&amp;":"&amp;ADDRESS($B$11,$X$2-1+BB$8)),INDIRECT("rP!"&amp;ADDRESS(Prcsses!$B113,$X$2+$P$8-BB$8)&amp;":"&amp;ADDRESS(Prcsses!$B113,$X$2-1+$P$8))))</f>
        <v>0</v>
      </c>
      <c r="BC27" s="5">
        <f ca="1">IF(BC$4="",0,SUMPRODUCT(INDIRECT(ADDRESS($B34,$X$2)&amp;":"&amp;ADDRESS($B34,$X$2-1+BC$8)),INDIRECT(ADDRESS($B$11,$X$2)&amp;":"&amp;ADDRESS($B$11,$X$2-1+BC$8)),INDIRECT("rP!"&amp;ADDRESS(Prcsses!$B113,$X$2+$P$8-BC$8)&amp;":"&amp;ADDRESS(Prcsses!$B113,$X$2-1+$P$8))))</f>
        <v>0</v>
      </c>
      <c r="BD27" s="5">
        <f ca="1">IF(BD$4="",0,SUMPRODUCT(INDIRECT(ADDRESS($B34,$X$2)&amp;":"&amp;ADDRESS($B34,$X$2-1+BD$8)),INDIRECT(ADDRESS($B$11,$X$2)&amp;":"&amp;ADDRESS($B$11,$X$2-1+BD$8)),INDIRECT("rP!"&amp;ADDRESS(Prcsses!$B113,$X$2+$P$8-BD$8)&amp;":"&amp;ADDRESS(Prcsses!$B113,$X$2-1+$P$8))))</f>
        <v>0</v>
      </c>
      <c r="BE27" s="5">
        <f ca="1">IF(BE$4="",0,SUMPRODUCT(INDIRECT(ADDRESS($B34,$X$2)&amp;":"&amp;ADDRESS($B34,$X$2-1+BE$8)),INDIRECT(ADDRESS($B$11,$X$2)&amp;":"&amp;ADDRESS($B$11,$X$2-1+BE$8)),INDIRECT("rP!"&amp;ADDRESS(Prcsses!$B113,$X$2+$P$8-BE$8)&amp;":"&amp;ADDRESS(Prcsses!$B113,$X$2-1+$P$8))))</f>
        <v>0</v>
      </c>
      <c r="BF27" s="5">
        <f ca="1">IF(BF$4="",0,SUMPRODUCT(INDIRECT(ADDRESS($B34,$X$2)&amp;":"&amp;ADDRESS($B34,$X$2-1+BF$8)),INDIRECT(ADDRESS($B$11,$X$2)&amp;":"&amp;ADDRESS($B$11,$X$2-1+BF$8)),INDIRECT("rP!"&amp;ADDRESS(Prcsses!$B113,$X$2+$P$8-BF$8)&amp;":"&amp;ADDRESS(Prcsses!$B113,$X$2-1+$P$8))))</f>
        <v>0</v>
      </c>
      <c r="BG27" s="5">
        <f ca="1">IF(BG$4="",0,SUMPRODUCT(INDIRECT(ADDRESS($B34,$X$2)&amp;":"&amp;ADDRESS($B34,$X$2-1+BG$8)),INDIRECT(ADDRESS($B$11,$X$2)&amp;":"&amp;ADDRESS($B$11,$X$2-1+BG$8)),INDIRECT("rP!"&amp;ADDRESS(Prcsses!$B113,$X$2+$P$8-BG$8)&amp;":"&amp;ADDRESS(Prcsses!$B113,$X$2-1+$P$8))))</f>
        <v>0</v>
      </c>
      <c r="BH27" s="5">
        <f ca="1">IF(BH$4="",0,SUMPRODUCT(INDIRECT(ADDRESS($B34,$X$2)&amp;":"&amp;ADDRESS($B34,$X$2-1+BH$8)),INDIRECT(ADDRESS($B$11,$X$2)&amp;":"&amp;ADDRESS($B$11,$X$2-1+BH$8)),INDIRECT("rP!"&amp;ADDRESS(Prcsses!$B113,$X$2+$P$8-BH$8)&amp;":"&amp;ADDRESS(Prcsses!$B113,$X$2-1+$P$8))))</f>
        <v>0</v>
      </c>
      <c r="BI27" s="5">
        <f ca="1">IF(BI$4="",0,SUMPRODUCT(INDIRECT(ADDRESS($B34,$X$2)&amp;":"&amp;ADDRESS($B34,$X$2-1+BI$8)),INDIRECT(ADDRESS($B$11,$X$2)&amp;":"&amp;ADDRESS($B$11,$X$2-1+BI$8)),INDIRECT("rP!"&amp;ADDRESS(Prcsses!$B113,$X$2+$P$8-BI$8)&amp;":"&amp;ADDRESS(Prcsses!$B113,$X$2-1+$P$8))))</f>
        <v>0</v>
      </c>
      <c r="BJ27" s="5">
        <f ca="1">IF(BJ$4="",0,SUMPRODUCT(INDIRECT(ADDRESS($B34,$X$2)&amp;":"&amp;ADDRESS($B34,$X$2-1+BJ$8)),INDIRECT(ADDRESS($B$11,$X$2)&amp;":"&amp;ADDRESS($B$11,$X$2-1+BJ$8)),INDIRECT("rP!"&amp;ADDRESS(Prcsses!$B113,$X$2+$P$8-BJ$8)&amp;":"&amp;ADDRESS(Prcsses!$B113,$X$2-1+$P$8))))</f>
        <v>0</v>
      </c>
      <c r="BK27" s="5">
        <f ca="1">IF(BK$4="",0,SUMPRODUCT(INDIRECT(ADDRESS($B34,$X$2)&amp;":"&amp;ADDRESS($B34,$X$2-1+BK$8)),INDIRECT(ADDRESS($B$11,$X$2)&amp;":"&amp;ADDRESS($B$11,$X$2-1+BK$8)),INDIRECT("rP!"&amp;ADDRESS(Prcsses!$B113,$X$2+$P$8-BK$8)&amp;":"&amp;ADDRESS(Prcsses!$B113,$X$2-1+$P$8))))</f>
        <v>0</v>
      </c>
      <c r="BL27" s="5">
        <f ca="1">IF(BL$4="",0,SUMPRODUCT(INDIRECT(ADDRESS($B34,$X$2)&amp;":"&amp;ADDRESS($B34,$X$2-1+BL$8)),INDIRECT(ADDRESS($B$11,$X$2)&amp;":"&amp;ADDRESS($B$11,$X$2-1+BL$8)),INDIRECT("rP!"&amp;ADDRESS(Prcsses!$B113,$X$2+$P$8-BL$8)&amp;":"&amp;ADDRESS(Prcsses!$B113,$X$2-1+$P$8))))</f>
        <v>0</v>
      </c>
      <c r="BM27" s="5">
        <f ca="1">IF(BM$4="",0,SUMPRODUCT(INDIRECT(ADDRESS($B34,$X$2)&amp;":"&amp;ADDRESS($B34,$X$2-1+BM$8)),INDIRECT(ADDRESS($B$11,$X$2)&amp;":"&amp;ADDRESS($B$11,$X$2-1+BM$8)),INDIRECT("rP!"&amp;ADDRESS(Prcsses!$B113,$X$2+$P$8-BM$8)&amp;":"&amp;ADDRESS(Prcsses!$B113,$X$2-1+$P$8))))</f>
        <v>0</v>
      </c>
      <c r="BN27" s="5">
        <f ca="1">IF(BN$4="",0,SUMPRODUCT(INDIRECT(ADDRESS($B34,$X$2)&amp;":"&amp;ADDRESS($B34,$X$2-1+BN$8)),INDIRECT(ADDRESS($B$11,$X$2)&amp;":"&amp;ADDRESS($B$11,$X$2-1+BN$8)),INDIRECT("rP!"&amp;ADDRESS(Prcsses!$B113,$X$2+$P$8-BN$8)&amp;":"&amp;ADDRESS(Prcsses!$B113,$X$2-1+$P$8))))</f>
        <v>0</v>
      </c>
      <c r="BO27" s="5">
        <f ca="1">IF(BO$4="",0,SUMPRODUCT(INDIRECT(ADDRESS($B34,$X$2)&amp;":"&amp;ADDRESS($B34,$X$2-1+BO$8)),INDIRECT(ADDRESS($B$11,$X$2)&amp;":"&amp;ADDRESS($B$11,$X$2-1+BO$8)),INDIRECT("rP!"&amp;ADDRESS(Prcsses!$B113,$X$2+$P$8-BO$8)&amp;":"&amp;ADDRESS(Prcsses!$B113,$X$2-1+$P$8))))</f>
        <v>0</v>
      </c>
      <c r="BP27" s="5">
        <f ca="1">IF(BP$4="",0,SUMPRODUCT(INDIRECT(ADDRESS($B34,$X$2)&amp;":"&amp;ADDRESS($B34,$X$2-1+BP$8)),INDIRECT(ADDRESS($B$11,$X$2)&amp;":"&amp;ADDRESS($B$11,$X$2-1+BP$8)),INDIRECT("rP!"&amp;ADDRESS(Prcsses!$B113,$X$2+$P$8-BP$8)&amp;":"&amp;ADDRESS(Prcsses!$B113,$X$2-1+$P$8))))</f>
        <v>0</v>
      </c>
      <c r="BQ27" s="5">
        <f ca="1">IF(BQ$4="",0,SUMPRODUCT(INDIRECT(ADDRESS($B34,$X$2)&amp;":"&amp;ADDRESS($B34,$X$2-1+BQ$8)),INDIRECT(ADDRESS($B$11,$X$2)&amp;":"&amp;ADDRESS($B$11,$X$2-1+BQ$8)),INDIRECT("rP!"&amp;ADDRESS(Prcsses!$B113,$X$2+$P$8-BQ$8)&amp;":"&amp;ADDRESS(Prcsses!$B113,$X$2-1+$P$8))))</f>
        <v>0</v>
      </c>
      <c r="BR27" s="5">
        <f ca="1">IF(BR$4="",0,SUMPRODUCT(INDIRECT(ADDRESS($B34,$X$2)&amp;":"&amp;ADDRESS($B34,$X$2-1+BR$8)),INDIRECT(ADDRESS($B$11,$X$2)&amp;":"&amp;ADDRESS($B$11,$X$2-1+BR$8)),INDIRECT("rP!"&amp;ADDRESS(Prcsses!$B113,$X$2+$P$8-BR$8)&amp;":"&amp;ADDRESS(Prcsses!$B113,$X$2-1+$P$8))))</f>
        <v>0</v>
      </c>
      <c r="BS27" s="5">
        <f ca="1">IF(BS$4="",0,SUMPRODUCT(INDIRECT(ADDRESS($B34,$X$2)&amp;":"&amp;ADDRESS($B34,$X$2-1+BS$8)),INDIRECT(ADDRESS($B$11,$X$2)&amp;":"&amp;ADDRESS($B$11,$X$2-1+BS$8)),INDIRECT("rP!"&amp;ADDRESS(Prcsses!$B113,$X$2+$P$8-BS$8)&amp;":"&amp;ADDRESS(Prcsses!$B113,$X$2-1+$P$8))))</f>
        <v>0</v>
      </c>
      <c r="BT27" s="5">
        <f ca="1">IF(BT$4="",0,SUMPRODUCT(INDIRECT(ADDRESS($B34,$X$2)&amp;":"&amp;ADDRESS($B34,$X$2-1+BT$8)),INDIRECT(ADDRESS($B$11,$X$2)&amp;":"&amp;ADDRESS($B$11,$X$2-1+BT$8)),INDIRECT("rP!"&amp;ADDRESS(Prcsses!$B113,$X$2+$P$8-BT$8)&amp;":"&amp;ADDRESS(Prcsses!$B113,$X$2-1+$P$8))))</f>
        <v>0</v>
      </c>
      <c r="BU27" s="5">
        <f ca="1">IF(BU$4="",0,SUMPRODUCT(INDIRECT(ADDRESS($B34,$X$2)&amp;":"&amp;ADDRESS($B34,$X$2-1+BU$8)),INDIRECT(ADDRESS($B$11,$X$2)&amp;":"&amp;ADDRESS($B$11,$X$2-1+BU$8)),INDIRECT("rP!"&amp;ADDRESS(Prcsses!$B113,$X$2+$P$8-BU$8)&amp;":"&amp;ADDRESS(Prcsses!$B113,$X$2-1+$P$8))))</f>
        <v>0</v>
      </c>
      <c r="BV27" s="5">
        <f ca="1">IF(BV$4="",0,SUMPRODUCT(INDIRECT(ADDRESS($B34,$X$2)&amp;":"&amp;ADDRESS($B34,$X$2-1+BV$8)),INDIRECT(ADDRESS($B$11,$X$2)&amp;":"&amp;ADDRESS($B$11,$X$2-1+BV$8)),INDIRECT("rP!"&amp;ADDRESS(Prcsses!$B113,$X$2+$P$8-BV$8)&amp;":"&amp;ADDRESS(Prcsses!$B113,$X$2-1+$P$8))))</f>
        <v>0</v>
      </c>
      <c r="BW27" s="5">
        <f ca="1">IF(BW$4="",0,SUMPRODUCT(INDIRECT(ADDRESS($B34,$X$2)&amp;":"&amp;ADDRESS($B34,$X$2-1+BW$8)),INDIRECT(ADDRESS($B$11,$X$2)&amp;":"&amp;ADDRESS($B$11,$X$2-1+BW$8)),INDIRECT("rP!"&amp;ADDRESS(Prcsses!$B113,$X$2+$P$8-BW$8)&amp;":"&amp;ADDRESS(Prcsses!$B113,$X$2-1+$P$8))))</f>
        <v>0</v>
      </c>
      <c r="BX27" s="5">
        <f ca="1">IF(BX$4="",0,SUMPRODUCT(INDIRECT(ADDRESS($B34,$X$2)&amp;":"&amp;ADDRESS($B34,$X$2-1+BX$8)),INDIRECT(ADDRESS($B$11,$X$2)&amp;":"&amp;ADDRESS($B$11,$X$2-1+BX$8)),INDIRECT("rP!"&amp;ADDRESS(Prcsses!$B113,$X$2+$P$8-BX$8)&amp;":"&amp;ADDRESS(Prcsses!$B113,$X$2-1+$P$8))))</f>
        <v>0</v>
      </c>
      <c r="BY27" s="5">
        <f ca="1">IF(BY$4="",0,SUMPRODUCT(INDIRECT(ADDRESS($B34,$X$2)&amp;":"&amp;ADDRESS($B34,$X$2-1+BY$8)),INDIRECT(ADDRESS($B$11,$X$2)&amp;":"&amp;ADDRESS($B$11,$X$2-1+BY$8)),INDIRECT("rP!"&amp;ADDRESS(Prcsses!$B113,$X$2+$P$8-BY$8)&amp;":"&amp;ADDRESS(Prcsses!$B113,$X$2-1+$P$8))))</f>
        <v>0</v>
      </c>
      <c r="BZ27" s="5">
        <f ca="1">IF(BZ$4="",0,SUMPRODUCT(INDIRECT(ADDRESS($B34,$X$2)&amp;":"&amp;ADDRESS($B34,$X$2-1+BZ$8)),INDIRECT(ADDRESS($B$11,$X$2)&amp;":"&amp;ADDRESS($B$11,$X$2-1+BZ$8)),INDIRECT("rP!"&amp;ADDRESS(Prcsses!$B113,$X$2+$P$8-BZ$8)&amp;":"&amp;ADDRESS(Prcsses!$B113,$X$2-1+$P$8))))</f>
        <v>0</v>
      </c>
      <c r="CA27" s="5">
        <f ca="1">IF(CA$4="",0,SUMPRODUCT(INDIRECT(ADDRESS($B34,$X$2)&amp;":"&amp;ADDRESS($B34,$X$2-1+CA$8)),INDIRECT(ADDRESS($B$11,$X$2)&amp;":"&amp;ADDRESS($B$11,$X$2-1+CA$8)),INDIRECT("rP!"&amp;ADDRESS(Prcsses!$B113,$X$2+$P$8-CA$8)&amp;":"&amp;ADDRESS(Prcsses!$B113,$X$2-1+$P$8))))</f>
        <v>0</v>
      </c>
      <c r="CB27" s="5">
        <f ca="1">IF(CB$4="",0,SUMPRODUCT(INDIRECT(ADDRESS($B34,$X$2)&amp;":"&amp;ADDRESS($B34,$X$2-1+CB$8)),INDIRECT(ADDRESS($B$11,$X$2)&amp;":"&amp;ADDRESS($B$11,$X$2-1+CB$8)),INDIRECT("rP!"&amp;ADDRESS(Prcsses!$B113,$X$2+$P$8-CB$8)&amp;":"&amp;ADDRESS(Prcsses!$B113,$X$2-1+$P$8))))</f>
        <v>0</v>
      </c>
      <c r="CC27" s="5">
        <f ca="1">IF(CC$4="",0,SUMPRODUCT(INDIRECT(ADDRESS($B34,$X$2)&amp;":"&amp;ADDRESS($B34,$X$2-1+CC$8)),INDIRECT(ADDRESS($B$11,$X$2)&amp;":"&amp;ADDRESS($B$11,$X$2-1+CC$8)),INDIRECT("rP!"&amp;ADDRESS(Prcsses!$B113,$X$2+$P$8-CC$8)&amp;":"&amp;ADDRESS(Prcsses!$B113,$X$2-1+$P$8))))</f>
        <v>0</v>
      </c>
      <c r="CD27" s="5">
        <f ca="1">IF(CD$4="",0,SUMPRODUCT(INDIRECT(ADDRESS($B34,$X$2)&amp;":"&amp;ADDRESS($B34,$X$2-1+CD$8)),INDIRECT(ADDRESS($B$11,$X$2)&amp;":"&amp;ADDRESS($B$11,$X$2-1+CD$8)),INDIRECT("rP!"&amp;ADDRESS(Prcsses!$B113,$X$2+$P$8-CD$8)&amp;":"&amp;ADDRESS(Prcsses!$B113,$X$2-1+$P$8))))</f>
        <v>0</v>
      </c>
      <c r="CE27" s="5">
        <f ca="1">IF(CE$4="",0,SUMPRODUCT(INDIRECT(ADDRESS($B34,$X$2)&amp;":"&amp;ADDRESS($B34,$X$2-1+CE$8)),INDIRECT(ADDRESS($B$11,$X$2)&amp;":"&amp;ADDRESS($B$11,$X$2-1+CE$8)),INDIRECT("rP!"&amp;ADDRESS(Prcsses!$B113,$X$2+$P$8-CE$8)&amp;":"&amp;ADDRESS(Prcsses!$B113,$X$2-1+$P$8))))</f>
        <v>0</v>
      </c>
      <c r="CF27" s="5">
        <f ca="1">IF(CF$4="",0,SUMPRODUCT(INDIRECT(ADDRESS($B34,$X$2)&amp;":"&amp;ADDRESS($B34,$X$2-1+CF$8)),INDIRECT(ADDRESS($B$11,$X$2)&amp;":"&amp;ADDRESS($B$11,$X$2-1+CF$8)),INDIRECT("rP!"&amp;ADDRESS(Prcsses!$B113,$X$2+$P$8-CF$8)&amp;":"&amp;ADDRESS(Prcsses!$B113,$X$2-1+$P$8))))</f>
        <v>0</v>
      </c>
    </row>
    <row r="28" spans="2:84" x14ac:dyDescent="0.3">
      <c r="B28" s="13">
        <f>ROW()</f>
        <v>28</v>
      </c>
      <c r="H28" s="1" t="str">
        <f t="shared" si="53"/>
        <v>Капитальные затраты</v>
      </c>
      <c r="I28" s="1" t="str">
        <f>$I$25</f>
        <v>Стартовые капитальные затраты</v>
      </c>
      <c r="J28" s="1" t="str">
        <f>Prcsses!I114</f>
        <v>Подбор и обучение персонала</v>
      </c>
      <c r="M28" s="53" t="s">
        <v>18</v>
      </c>
      <c r="U28" s="5">
        <f t="shared" ca="1" si="54"/>
        <v>180000</v>
      </c>
      <c r="X28" s="5">
        <f ca="1">IF(X$4="",0,SUMPRODUCT(INDIRECT(ADDRESS($B35,$X$2)&amp;":"&amp;ADDRESS($B35,$X$2-1+X$8)),INDIRECT(ADDRESS($B$11,$X$2)&amp;":"&amp;ADDRESS($B$11,$X$2-1+X$8)),INDIRECT("rP!"&amp;ADDRESS(Prcsses!$B114,$X$2+$P$8-X$8)&amp;":"&amp;ADDRESS(Prcsses!$B114,$X$2-1+$P$8))))</f>
        <v>0</v>
      </c>
      <c r="Y28" s="5">
        <f ca="1">IF(Y$4="",0,SUMPRODUCT(INDIRECT(ADDRESS($B35,$X$2)&amp;":"&amp;ADDRESS($B35,$X$2-1+Y$8)),INDIRECT(ADDRESS($B$11,$X$2)&amp;":"&amp;ADDRESS($B$11,$X$2-1+Y$8)),INDIRECT("rP!"&amp;ADDRESS(Prcsses!$B114,$X$2+$P$8-Y$8)&amp;":"&amp;ADDRESS(Prcsses!$B114,$X$2-1+$P$8))))</f>
        <v>0</v>
      </c>
      <c r="Z28" s="5">
        <f ca="1">IF(Z$4="",0,SUMPRODUCT(INDIRECT(ADDRESS($B35,$X$2)&amp;":"&amp;ADDRESS($B35,$X$2-1+Z$8)),INDIRECT(ADDRESS($B$11,$X$2)&amp;":"&amp;ADDRESS($B$11,$X$2-1+Z$8)),INDIRECT("rP!"&amp;ADDRESS(Prcsses!$B114,$X$2+$P$8-Z$8)&amp;":"&amp;ADDRESS(Prcsses!$B114,$X$2-1+$P$8))))</f>
        <v>0</v>
      </c>
      <c r="AA28" s="5">
        <f ca="1">IF(AA$4="",0,SUMPRODUCT(INDIRECT(ADDRESS($B35,$X$2)&amp;":"&amp;ADDRESS($B35,$X$2-1+AA$8)),INDIRECT(ADDRESS($B$11,$X$2)&amp;":"&amp;ADDRESS($B$11,$X$2-1+AA$8)),INDIRECT("rP!"&amp;ADDRESS(Prcsses!$B114,$X$2+$P$8-AA$8)&amp;":"&amp;ADDRESS(Prcsses!$B114,$X$2-1+$P$8))))</f>
        <v>0</v>
      </c>
      <c r="AB28" s="5">
        <f ca="1">IF(AB$4="",0,SUMPRODUCT(INDIRECT(ADDRESS($B35,$X$2)&amp;":"&amp;ADDRESS($B35,$X$2-1+AB$8)),INDIRECT(ADDRESS($B$11,$X$2)&amp;":"&amp;ADDRESS($B$11,$X$2-1+AB$8)),INDIRECT("rP!"&amp;ADDRESS(Prcsses!$B114,$X$2+$P$8-AB$8)&amp;":"&amp;ADDRESS(Prcsses!$B114,$X$2-1+$P$8))))</f>
        <v>0</v>
      </c>
      <c r="AC28" s="5">
        <f ca="1">IF(AC$4="",0,SUMPRODUCT(INDIRECT(ADDRESS($B35,$X$2)&amp;":"&amp;ADDRESS($B35,$X$2-1+AC$8)),INDIRECT(ADDRESS($B$11,$X$2)&amp;":"&amp;ADDRESS($B$11,$X$2-1+AC$8)),INDIRECT("rP!"&amp;ADDRESS(Prcsses!$B114,$X$2+$P$8-AC$8)&amp;":"&amp;ADDRESS(Prcsses!$B114,$X$2-1+$P$8))))</f>
        <v>0</v>
      </c>
      <c r="AD28" s="5">
        <f ca="1">IF(AD$4="",0,SUMPRODUCT(INDIRECT(ADDRESS($B35,$X$2)&amp;":"&amp;ADDRESS($B35,$X$2-1+AD$8)),INDIRECT(ADDRESS($B$11,$X$2)&amp;":"&amp;ADDRESS($B$11,$X$2-1+AD$8)),INDIRECT("rP!"&amp;ADDRESS(Prcsses!$B114,$X$2+$P$8-AD$8)&amp;":"&amp;ADDRESS(Prcsses!$B114,$X$2-1+$P$8))))</f>
        <v>0</v>
      </c>
      <c r="AE28" s="5">
        <f ca="1">IF(AE$4="",0,SUMPRODUCT(INDIRECT(ADDRESS($B35,$X$2)&amp;":"&amp;ADDRESS($B35,$X$2-1+AE$8)),INDIRECT(ADDRESS($B$11,$X$2)&amp;":"&amp;ADDRESS($B$11,$X$2-1+AE$8)),INDIRECT("rP!"&amp;ADDRESS(Prcsses!$B114,$X$2+$P$8-AE$8)&amp;":"&amp;ADDRESS(Prcsses!$B114,$X$2-1+$P$8))))</f>
        <v>0</v>
      </c>
      <c r="AF28" s="5">
        <f ca="1">IF(AF$4="",0,SUMPRODUCT(INDIRECT(ADDRESS($B35,$X$2)&amp;":"&amp;ADDRESS($B35,$X$2-1+AF$8)),INDIRECT(ADDRESS($B$11,$X$2)&amp;":"&amp;ADDRESS($B$11,$X$2-1+AF$8)),INDIRECT("rP!"&amp;ADDRESS(Prcsses!$B114,$X$2+$P$8-AF$8)&amp;":"&amp;ADDRESS(Prcsses!$B114,$X$2-1+$P$8))))</f>
        <v>0</v>
      </c>
      <c r="AG28" s="5">
        <f ca="1">IF(AG$4="",0,SUMPRODUCT(INDIRECT(ADDRESS($B35,$X$2)&amp;":"&amp;ADDRESS($B35,$X$2-1+AG$8)),INDIRECT(ADDRESS($B$11,$X$2)&amp;":"&amp;ADDRESS($B$11,$X$2-1+AG$8)),INDIRECT("rP!"&amp;ADDRESS(Prcsses!$B114,$X$2+$P$8-AG$8)&amp;":"&amp;ADDRESS(Prcsses!$B114,$X$2-1+$P$8))))</f>
        <v>20000</v>
      </c>
      <c r="AH28" s="5">
        <f ca="1">IF(AH$4="",0,SUMPRODUCT(INDIRECT(ADDRESS($B35,$X$2)&amp;":"&amp;ADDRESS($B35,$X$2-1+AH$8)),INDIRECT(ADDRESS($B$11,$X$2)&amp;":"&amp;ADDRESS($B$11,$X$2-1+AH$8)),INDIRECT("rP!"&amp;ADDRESS(Prcsses!$B114,$X$2+$P$8-AH$8)&amp;":"&amp;ADDRESS(Prcsses!$B114,$X$2-1+$P$8))))</f>
        <v>70000</v>
      </c>
      <c r="AI28" s="5">
        <f ca="1">IF(AI$4="",0,SUMPRODUCT(INDIRECT(ADDRESS($B35,$X$2)&amp;":"&amp;ADDRESS($B35,$X$2-1+AI$8)),INDIRECT(ADDRESS($B$11,$X$2)&amp;":"&amp;ADDRESS($B$11,$X$2-1+AI$8)),INDIRECT("rP!"&amp;ADDRESS(Prcsses!$B114,$X$2+$P$8-AI$8)&amp;":"&amp;ADDRESS(Prcsses!$B114,$X$2-1+$P$8))))</f>
        <v>90000</v>
      </c>
      <c r="AJ28" s="5">
        <f ca="1">IF(AJ$4="",0,SUMPRODUCT(INDIRECT(ADDRESS($B35,$X$2)&amp;":"&amp;ADDRESS($B35,$X$2-1+AJ$8)),INDIRECT(ADDRESS($B$11,$X$2)&amp;":"&amp;ADDRESS($B$11,$X$2-1+AJ$8)),INDIRECT("rP!"&amp;ADDRESS(Prcsses!$B114,$X$2+$P$8-AJ$8)&amp;":"&amp;ADDRESS(Prcsses!$B114,$X$2-1+$P$8))))</f>
        <v>0</v>
      </c>
      <c r="AK28" s="5">
        <f ca="1">IF(AK$4="",0,SUMPRODUCT(INDIRECT(ADDRESS($B35,$X$2)&amp;":"&amp;ADDRESS($B35,$X$2-1+AK$8)),INDIRECT(ADDRESS($B$11,$X$2)&amp;":"&amp;ADDRESS($B$11,$X$2-1+AK$8)),INDIRECT("rP!"&amp;ADDRESS(Prcsses!$B114,$X$2+$P$8-AK$8)&amp;":"&amp;ADDRESS(Prcsses!$B114,$X$2-1+$P$8))))</f>
        <v>0</v>
      </c>
      <c r="AL28" s="5">
        <f ca="1">IF(AL$4="",0,SUMPRODUCT(INDIRECT(ADDRESS($B35,$X$2)&amp;":"&amp;ADDRESS($B35,$X$2-1+AL$8)),INDIRECT(ADDRESS($B$11,$X$2)&amp;":"&amp;ADDRESS($B$11,$X$2-1+AL$8)),INDIRECT("rP!"&amp;ADDRESS(Prcsses!$B114,$X$2+$P$8-AL$8)&amp;":"&amp;ADDRESS(Prcsses!$B114,$X$2-1+$P$8))))</f>
        <v>0</v>
      </c>
      <c r="AM28" s="5">
        <f ca="1">IF(AM$4="",0,SUMPRODUCT(INDIRECT(ADDRESS($B35,$X$2)&amp;":"&amp;ADDRESS($B35,$X$2-1+AM$8)),INDIRECT(ADDRESS($B$11,$X$2)&amp;":"&amp;ADDRESS($B$11,$X$2-1+AM$8)),INDIRECT("rP!"&amp;ADDRESS(Prcsses!$B114,$X$2+$P$8-AM$8)&amp;":"&amp;ADDRESS(Prcsses!$B114,$X$2-1+$P$8))))</f>
        <v>0</v>
      </c>
      <c r="AN28" s="5">
        <f ca="1">IF(AN$4="",0,SUMPRODUCT(INDIRECT(ADDRESS($B35,$X$2)&amp;":"&amp;ADDRESS($B35,$X$2-1+AN$8)),INDIRECT(ADDRESS($B$11,$X$2)&amp;":"&amp;ADDRESS($B$11,$X$2-1+AN$8)),INDIRECT("rP!"&amp;ADDRESS(Prcsses!$B114,$X$2+$P$8-AN$8)&amp;":"&amp;ADDRESS(Prcsses!$B114,$X$2-1+$P$8))))</f>
        <v>0</v>
      </c>
      <c r="AO28" s="5">
        <f ca="1">IF(AO$4="",0,SUMPRODUCT(INDIRECT(ADDRESS($B35,$X$2)&amp;":"&amp;ADDRESS($B35,$X$2-1+AO$8)),INDIRECT(ADDRESS($B$11,$X$2)&amp;":"&amp;ADDRESS($B$11,$X$2-1+AO$8)),INDIRECT("rP!"&amp;ADDRESS(Prcsses!$B114,$X$2+$P$8-AO$8)&amp;":"&amp;ADDRESS(Prcsses!$B114,$X$2-1+$P$8))))</f>
        <v>0</v>
      </c>
      <c r="AP28" s="5">
        <f ca="1">IF(AP$4="",0,SUMPRODUCT(INDIRECT(ADDRESS($B35,$X$2)&amp;":"&amp;ADDRESS($B35,$X$2-1+AP$8)),INDIRECT(ADDRESS($B$11,$X$2)&amp;":"&amp;ADDRESS($B$11,$X$2-1+AP$8)),INDIRECT("rP!"&amp;ADDRESS(Prcsses!$B114,$X$2+$P$8-AP$8)&amp;":"&amp;ADDRESS(Prcsses!$B114,$X$2-1+$P$8))))</f>
        <v>0</v>
      </c>
      <c r="AQ28" s="5">
        <f ca="1">IF(AQ$4="",0,SUMPRODUCT(INDIRECT(ADDRESS($B35,$X$2)&amp;":"&amp;ADDRESS($B35,$X$2-1+AQ$8)),INDIRECT(ADDRESS($B$11,$X$2)&amp;":"&amp;ADDRESS($B$11,$X$2-1+AQ$8)),INDIRECT("rP!"&amp;ADDRESS(Prcsses!$B114,$X$2+$P$8-AQ$8)&amp;":"&amp;ADDRESS(Prcsses!$B114,$X$2-1+$P$8))))</f>
        <v>0</v>
      </c>
      <c r="AR28" s="5">
        <f ca="1">IF(AR$4="",0,SUMPRODUCT(INDIRECT(ADDRESS($B35,$X$2)&amp;":"&amp;ADDRESS($B35,$X$2-1+AR$8)),INDIRECT(ADDRESS($B$11,$X$2)&amp;":"&amp;ADDRESS($B$11,$X$2-1+AR$8)),INDIRECT("rP!"&amp;ADDRESS(Prcsses!$B114,$X$2+$P$8-AR$8)&amp;":"&amp;ADDRESS(Prcsses!$B114,$X$2-1+$P$8))))</f>
        <v>0</v>
      </c>
      <c r="AS28" s="5">
        <f ca="1">IF(AS$4="",0,SUMPRODUCT(INDIRECT(ADDRESS($B35,$X$2)&amp;":"&amp;ADDRESS($B35,$X$2-1+AS$8)),INDIRECT(ADDRESS($B$11,$X$2)&amp;":"&amp;ADDRESS($B$11,$X$2-1+AS$8)),INDIRECT("rP!"&amp;ADDRESS(Prcsses!$B114,$X$2+$P$8-AS$8)&amp;":"&amp;ADDRESS(Prcsses!$B114,$X$2-1+$P$8))))</f>
        <v>0</v>
      </c>
      <c r="AT28" s="5">
        <f ca="1">IF(AT$4="",0,SUMPRODUCT(INDIRECT(ADDRESS($B35,$X$2)&amp;":"&amp;ADDRESS($B35,$X$2-1+AT$8)),INDIRECT(ADDRESS($B$11,$X$2)&amp;":"&amp;ADDRESS($B$11,$X$2-1+AT$8)),INDIRECT("rP!"&amp;ADDRESS(Prcsses!$B114,$X$2+$P$8-AT$8)&amp;":"&amp;ADDRESS(Prcsses!$B114,$X$2-1+$P$8))))</f>
        <v>0</v>
      </c>
      <c r="AU28" s="5">
        <f ca="1">IF(AU$4="",0,SUMPRODUCT(INDIRECT(ADDRESS($B35,$X$2)&amp;":"&amp;ADDRESS($B35,$X$2-1+AU$8)),INDIRECT(ADDRESS($B$11,$X$2)&amp;":"&amp;ADDRESS($B$11,$X$2-1+AU$8)),INDIRECT("rP!"&amp;ADDRESS(Prcsses!$B114,$X$2+$P$8-AU$8)&amp;":"&amp;ADDRESS(Prcsses!$B114,$X$2-1+$P$8))))</f>
        <v>0</v>
      </c>
      <c r="AV28" s="5">
        <f ca="1">IF(AV$4="",0,SUMPRODUCT(INDIRECT(ADDRESS($B35,$X$2)&amp;":"&amp;ADDRESS($B35,$X$2-1+AV$8)),INDIRECT(ADDRESS($B$11,$X$2)&amp;":"&amp;ADDRESS($B$11,$X$2-1+AV$8)),INDIRECT("rP!"&amp;ADDRESS(Prcsses!$B114,$X$2+$P$8-AV$8)&amp;":"&amp;ADDRESS(Prcsses!$B114,$X$2-1+$P$8))))</f>
        <v>0</v>
      </c>
      <c r="AW28" s="5">
        <f ca="1">IF(AW$4="",0,SUMPRODUCT(INDIRECT(ADDRESS($B35,$X$2)&amp;":"&amp;ADDRESS($B35,$X$2-1+AW$8)),INDIRECT(ADDRESS($B$11,$X$2)&amp;":"&amp;ADDRESS($B$11,$X$2-1+AW$8)),INDIRECT("rP!"&amp;ADDRESS(Prcsses!$B114,$X$2+$P$8-AW$8)&amp;":"&amp;ADDRESS(Prcsses!$B114,$X$2-1+$P$8))))</f>
        <v>0</v>
      </c>
      <c r="AX28" s="5">
        <f ca="1">IF(AX$4="",0,SUMPRODUCT(INDIRECT(ADDRESS($B35,$X$2)&amp;":"&amp;ADDRESS($B35,$X$2-1+AX$8)),INDIRECT(ADDRESS($B$11,$X$2)&amp;":"&amp;ADDRESS($B$11,$X$2-1+AX$8)),INDIRECT("rP!"&amp;ADDRESS(Prcsses!$B114,$X$2+$P$8-AX$8)&amp;":"&amp;ADDRESS(Prcsses!$B114,$X$2-1+$P$8))))</f>
        <v>0</v>
      </c>
      <c r="AY28" s="5">
        <f ca="1">IF(AY$4="",0,SUMPRODUCT(INDIRECT(ADDRESS($B35,$X$2)&amp;":"&amp;ADDRESS($B35,$X$2-1+AY$8)),INDIRECT(ADDRESS($B$11,$X$2)&amp;":"&amp;ADDRESS($B$11,$X$2-1+AY$8)),INDIRECT("rP!"&amp;ADDRESS(Prcsses!$B114,$X$2+$P$8-AY$8)&amp;":"&amp;ADDRESS(Prcsses!$B114,$X$2-1+$P$8))))</f>
        <v>0</v>
      </c>
      <c r="AZ28" s="5">
        <f ca="1">IF(AZ$4="",0,SUMPRODUCT(INDIRECT(ADDRESS($B35,$X$2)&amp;":"&amp;ADDRESS($B35,$X$2-1+AZ$8)),INDIRECT(ADDRESS($B$11,$X$2)&amp;":"&amp;ADDRESS($B$11,$X$2-1+AZ$8)),INDIRECT("rP!"&amp;ADDRESS(Prcsses!$B114,$X$2+$P$8-AZ$8)&amp;":"&amp;ADDRESS(Prcsses!$B114,$X$2-1+$P$8))))</f>
        <v>0</v>
      </c>
      <c r="BA28" s="5">
        <f ca="1">IF(BA$4="",0,SUMPRODUCT(INDIRECT(ADDRESS($B35,$X$2)&amp;":"&amp;ADDRESS($B35,$X$2-1+BA$8)),INDIRECT(ADDRESS($B$11,$X$2)&amp;":"&amp;ADDRESS($B$11,$X$2-1+BA$8)),INDIRECT("rP!"&amp;ADDRESS(Prcsses!$B114,$X$2+$P$8-BA$8)&amp;":"&amp;ADDRESS(Prcsses!$B114,$X$2-1+$P$8))))</f>
        <v>0</v>
      </c>
      <c r="BB28" s="5">
        <f ca="1">IF(BB$4="",0,SUMPRODUCT(INDIRECT(ADDRESS($B35,$X$2)&amp;":"&amp;ADDRESS($B35,$X$2-1+BB$8)),INDIRECT(ADDRESS($B$11,$X$2)&amp;":"&amp;ADDRESS($B$11,$X$2-1+BB$8)),INDIRECT("rP!"&amp;ADDRESS(Prcsses!$B114,$X$2+$P$8-BB$8)&amp;":"&amp;ADDRESS(Prcsses!$B114,$X$2-1+$P$8))))</f>
        <v>0</v>
      </c>
      <c r="BC28" s="5">
        <f ca="1">IF(BC$4="",0,SUMPRODUCT(INDIRECT(ADDRESS($B35,$X$2)&amp;":"&amp;ADDRESS($B35,$X$2-1+BC$8)),INDIRECT(ADDRESS($B$11,$X$2)&amp;":"&amp;ADDRESS($B$11,$X$2-1+BC$8)),INDIRECT("rP!"&amp;ADDRESS(Prcsses!$B114,$X$2+$P$8-BC$8)&amp;":"&amp;ADDRESS(Prcsses!$B114,$X$2-1+$P$8))))</f>
        <v>0</v>
      </c>
      <c r="BD28" s="5">
        <f ca="1">IF(BD$4="",0,SUMPRODUCT(INDIRECT(ADDRESS($B35,$X$2)&amp;":"&amp;ADDRESS($B35,$X$2-1+BD$8)),INDIRECT(ADDRESS($B$11,$X$2)&amp;":"&amp;ADDRESS($B$11,$X$2-1+BD$8)),INDIRECT("rP!"&amp;ADDRESS(Prcsses!$B114,$X$2+$P$8-BD$8)&amp;":"&amp;ADDRESS(Prcsses!$B114,$X$2-1+$P$8))))</f>
        <v>0</v>
      </c>
      <c r="BE28" s="5">
        <f ca="1">IF(BE$4="",0,SUMPRODUCT(INDIRECT(ADDRESS($B35,$X$2)&amp;":"&amp;ADDRESS($B35,$X$2-1+BE$8)),INDIRECT(ADDRESS($B$11,$X$2)&amp;":"&amp;ADDRESS($B$11,$X$2-1+BE$8)),INDIRECT("rP!"&amp;ADDRESS(Prcsses!$B114,$X$2+$P$8-BE$8)&amp;":"&amp;ADDRESS(Prcsses!$B114,$X$2-1+$P$8))))</f>
        <v>0</v>
      </c>
      <c r="BF28" s="5">
        <f ca="1">IF(BF$4="",0,SUMPRODUCT(INDIRECT(ADDRESS($B35,$X$2)&amp;":"&amp;ADDRESS($B35,$X$2-1+BF$8)),INDIRECT(ADDRESS($B$11,$X$2)&amp;":"&amp;ADDRESS($B$11,$X$2-1+BF$8)),INDIRECT("rP!"&amp;ADDRESS(Prcsses!$B114,$X$2+$P$8-BF$8)&amp;":"&amp;ADDRESS(Prcsses!$B114,$X$2-1+$P$8))))</f>
        <v>0</v>
      </c>
      <c r="BG28" s="5">
        <f ca="1">IF(BG$4="",0,SUMPRODUCT(INDIRECT(ADDRESS($B35,$X$2)&amp;":"&amp;ADDRESS($B35,$X$2-1+BG$8)),INDIRECT(ADDRESS($B$11,$X$2)&amp;":"&amp;ADDRESS($B$11,$X$2-1+BG$8)),INDIRECT("rP!"&amp;ADDRESS(Prcsses!$B114,$X$2+$P$8-BG$8)&amp;":"&amp;ADDRESS(Prcsses!$B114,$X$2-1+$P$8))))</f>
        <v>0</v>
      </c>
      <c r="BH28" s="5">
        <f ca="1">IF(BH$4="",0,SUMPRODUCT(INDIRECT(ADDRESS($B35,$X$2)&amp;":"&amp;ADDRESS($B35,$X$2-1+BH$8)),INDIRECT(ADDRESS($B$11,$X$2)&amp;":"&amp;ADDRESS($B$11,$X$2-1+BH$8)),INDIRECT("rP!"&amp;ADDRESS(Prcsses!$B114,$X$2+$P$8-BH$8)&amp;":"&amp;ADDRESS(Prcsses!$B114,$X$2-1+$P$8))))</f>
        <v>0</v>
      </c>
      <c r="BI28" s="5">
        <f ca="1">IF(BI$4="",0,SUMPRODUCT(INDIRECT(ADDRESS($B35,$X$2)&amp;":"&amp;ADDRESS($B35,$X$2-1+BI$8)),INDIRECT(ADDRESS($B$11,$X$2)&amp;":"&amp;ADDRESS($B$11,$X$2-1+BI$8)),INDIRECT("rP!"&amp;ADDRESS(Prcsses!$B114,$X$2+$P$8-BI$8)&amp;":"&amp;ADDRESS(Prcsses!$B114,$X$2-1+$P$8))))</f>
        <v>0</v>
      </c>
      <c r="BJ28" s="5">
        <f ca="1">IF(BJ$4="",0,SUMPRODUCT(INDIRECT(ADDRESS($B35,$X$2)&amp;":"&amp;ADDRESS($B35,$X$2-1+BJ$8)),INDIRECT(ADDRESS($B$11,$X$2)&amp;":"&amp;ADDRESS($B$11,$X$2-1+BJ$8)),INDIRECT("rP!"&amp;ADDRESS(Prcsses!$B114,$X$2+$P$8-BJ$8)&amp;":"&amp;ADDRESS(Prcsses!$B114,$X$2-1+$P$8))))</f>
        <v>0</v>
      </c>
      <c r="BK28" s="5">
        <f ca="1">IF(BK$4="",0,SUMPRODUCT(INDIRECT(ADDRESS($B35,$X$2)&amp;":"&amp;ADDRESS($B35,$X$2-1+BK$8)),INDIRECT(ADDRESS($B$11,$X$2)&amp;":"&amp;ADDRESS($B$11,$X$2-1+BK$8)),INDIRECT("rP!"&amp;ADDRESS(Prcsses!$B114,$X$2+$P$8-BK$8)&amp;":"&amp;ADDRESS(Prcsses!$B114,$X$2-1+$P$8))))</f>
        <v>0</v>
      </c>
      <c r="BL28" s="5">
        <f ca="1">IF(BL$4="",0,SUMPRODUCT(INDIRECT(ADDRESS($B35,$X$2)&amp;":"&amp;ADDRESS($B35,$X$2-1+BL$8)),INDIRECT(ADDRESS($B$11,$X$2)&amp;":"&amp;ADDRESS($B$11,$X$2-1+BL$8)),INDIRECT("rP!"&amp;ADDRESS(Prcsses!$B114,$X$2+$P$8-BL$8)&amp;":"&amp;ADDRESS(Prcsses!$B114,$X$2-1+$P$8))))</f>
        <v>0</v>
      </c>
      <c r="BM28" s="5">
        <f ca="1">IF(BM$4="",0,SUMPRODUCT(INDIRECT(ADDRESS($B35,$X$2)&amp;":"&amp;ADDRESS($B35,$X$2-1+BM$8)),INDIRECT(ADDRESS($B$11,$X$2)&amp;":"&amp;ADDRESS($B$11,$X$2-1+BM$8)),INDIRECT("rP!"&amp;ADDRESS(Prcsses!$B114,$X$2+$P$8-BM$8)&amp;":"&amp;ADDRESS(Prcsses!$B114,$X$2-1+$P$8))))</f>
        <v>0</v>
      </c>
      <c r="BN28" s="5">
        <f ca="1">IF(BN$4="",0,SUMPRODUCT(INDIRECT(ADDRESS($B35,$X$2)&amp;":"&amp;ADDRESS($B35,$X$2-1+BN$8)),INDIRECT(ADDRESS($B$11,$X$2)&amp;":"&amp;ADDRESS($B$11,$X$2-1+BN$8)),INDIRECT("rP!"&amp;ADDRESS(Prcsses!$B114,$X$2+$P$8-BN$8)&amp;":"&amp;ADDRESS(Prcsses!$B114,$X$2-1+$P$8))))</f>
        <v>0</v>
      </c>
      <c r="BO28" s="5">
        <f ca="1">IF(BO$4="",0,SUMPRODUCT(INDIRECT(ADDRESS($B35,$X$2)&amp;":"&amp;ADDRESS($B35,$X$2-1+BO$8)),INDIRECT(ADDRESS($B$11,$X$2)&amp;":"&amp;ADDRESS($B$11,$X$2-1+BO$8)),INDIRECT("rP!"&amp;ADDRESS(Prcsses!$B114,$X$2+$P$8-BO$8)&amp;":"&amp;ADDRESS(Prcsses!$B114,$X$2-1+$P$8))))</f>
        <v>0</v>
      </c>
      <c r="BP28" s="5">
        <f ca="1">IF(BP$4="",0,SUMPRODUCT(INDIRECT(ADDRESS($B35,$X$2)&amp;":"&amp;ADDRESS($B35,$X$2-1+BP$8)),INDIRECT(ADDRESS($B$11,$X$2)&amp;":"&amp;ADDRESS($B$11,$X$2-1+BP$8)),INDIRECT("rP!"&amp;ADDRESS(Prcsses!$B114,$X$2+$P$8-BP$8)&amp;":"&amp;ADDRESS(Prcsses!$B114,$X$2-1+$P$8))))</f>
        <v>0</v>
      </c>
      <c r="BQ28" s="5">
        <f ca="1">IF(BQ$4="",0,SUMPRODUCT(INDIRECT(ADDRESS($B35,$X$2)&amp;":"&amp;ADDRESS($B35,$X$2-1+BQ$8)),INDIRECT(ADDRESS($B$11,$X$2)&amp;":"&amp;ADDRESS($B$11,$X$2-1+BQ$8)),INDIRECT("rP!"&amp;ADDRESS(Prcsses!$B114,$X$2+$P$8-BQ$8)&amp;":"&amp;ADDRESS(Prcsses!$B114,$X$2-1+$P$8))))</f>
        <v>0</v>
      </c>
      <c r="BR28" s="5">
        <f ca="1">IF(BR$4="",0,SUMPRODUCT(INDIRECT(ADDRESS($B35,$X$2)&amp;":"&amp;ADDRESS($B35,$X$2-1+BR$8)),INDIRECT(ADDRESS($B$11,$X$2)&amp;":"&amp;ADDRESS($B$11,$X$2-1+BR$8)),INDIRECT("rP!"&amp;ADDRESS(Prcsses!$B114,$X$2+$P$8-BR$8)&amp;":"&amp;ADDRESS(Prcsses!$B114,$X$2-1+$P$8))))</f>
        <v>0</v>
      </c>
      <c r="BS28" s="5">
        <f ca="1">IF(BS$4="",0,SUMPRODUCT(INDIRECT(ADDRESS($B35,$X$2)&amp;":"&amp;ADDRESS($B35,$X$2-1+BS$8)),INDIRECT(ADDRESS($B$11,$X$2)&amp;":"&amp;ADDRESS($B$11,$X$2-1+BS$8)),INDIRECT("rP!"&amp;ADDRESS(Prcsses!$B114,$X$2+$P$8-BS$8)&amp;":"&amp;ADDRESS(Prcsses!$B114,$X$2-1+$P$8))))</f>
        <v>0</v>
      </c>
      <c r="BT28" s="5">
        <f ca="1">IF(BT$4="",0,SUMPRODUCT(INDIRECT(ADDRESS($B35,$X$2)&amp;":"&amp;ADDRESS($B35,$X$2-1+BT$8)),INDIRECT(ADDRESS($B$11,$X$2)&amp;":"&amp;ADDRESS($B$11,$X$2-1+BT$8)),INDIRECT("rP!"&amp;ADDRESS(Prcsses!$B114,$X$2+$P$8-BT$8)&amp;":"&amp;ADDRESS(Prcsses!$B114,$X$2-1+$P$8))))</f>
        <v>0</v>
      </c>
      <c r="BU28" s="5">
        <f ca="1">IF(BU$4="",0,SUMPRODUCT(INDIRECT(ADDRESS($B35,$X$2)&amp;":"&amp;ADDRESS($B35,$X$2-1+BU$8)),INDIRECT(ADDRESS($B$11,$X$2)&amp;":"&amp;ADDRESS($B$11,$X$2-1+BU$8)),INDIRECT("rP!"&amp;ADDRESS(Prcsses!$B114,$X$2+$P$8-BU$8)&amp;":"&amp;ADDRESS(Prcsses!$B114,$X$2-1+$P$8))))</f>
        <v>0</v>
      </c>
      <c r="BV28" s="5">
        <f ca="1">IF(BV$4="",0,SUMPRODUCT(INDIRECT(ADDRESS($B35,$X$2)&amp;":"&amp;ADDRESS($B35,$X$2-1+BV$8)),INDIRECT(ADDRESS($B$11,$X$2)&amp;":"&amp;ADDRESS($B$11,$X$2-1+BV$8)),INDIRECT("rP!"&amp;ADDRESS(Prcsses!$B114,$X$2+$P$8-BV$8)&amp;":"&amp;ADDRESS(Prcsses!$B114,$X$2-1+$P$8))))</f>
        <v>0</v>
      </c>
      <c r="BW28" s="5">
        <f ca="1">IF(BW$4="",0,SUMPRODUCT(INDIRECT(ADDRESS($B35,$X$2)&amp;":"&amp;ADDRESS($B35,$X$2-1+BW$8)),INDIRECT(ADDRESS($B$11,$X$2)&amp;":"&amp;ADDRESS($B$11,$X$2-1+BW$8)),INDIRECT("rP!"&amp;ADDRESS(Prcsses!$B114,$X$2+$P$8-BW$8)&amp;":"&amp;ADDRESS(Prcsses!$B114,$X$2-1+$P$8))))</f>
        <v>0</v>
      </c>
      <c r="BX28" s="5">
        <f ca="1">IF(BX$4="",0,SUMPRODUCT(INDIRECT(ADDRESS($B35,$X$2)&amp;":"&amp;ADDRESS($B35,$X$2-1+BX$8)),INDIRECT(ADDRESS($B$11,$X$2)&amp;":"&amp;ADDRESS($B$11,$X$2-1+BX$8)),INDIRECT("rP!"&amp;ADDRESS(Prcsses!$B114,$X$2+$P$8-BX$8)&amp;":"&amp;ADDRESS(Prcsses!$B114,$X$2-1+$P$8))))</f>
        <v>0</v>
      </c>
      <c r="BY28" s="5">
        <f ca="1">IF(BY$4="",0,SUMPRODUCT(INDIRECT(ADDRESS($B35,$X$2)&amp;":"&amp;ADDRESS($B35,$X$2-1+BY$8)),INDIRECT(ADDRESS($B$11,$X$2)&amp;":"&amp;ADDRESS($B$11,$X$2-1+BY$8)),INDIRECT("rP!"&amp;ADDRESS(Prcsses!$B114,$X$2+$P$8-BY$8)&amp;":"&amp;ADDRESS(Prcsses!$B114,$X$2-1+$P$8))))</f>
        <v>0</v>
      </c>
      <c r="BZ28" s="5">
        <f ca="1">IF(BZ$4="",0,SUMPRODUCT(INDIRECT(ADDRESS($B35,$X$2)&amp;":"&amp;ADDRESS($B35,$X$2-1+BZ$8)),INDIRECT(ADDRESS($B$11,$X$2)&amp;":"&amp;ADDRESS($B$11,$X$2-1+BZ$8)),INDIRECT("rP!"&amp;ADDRESS(Prcsses!$B114,$X$2+$P$8-BZ$8)&amp;":"&amp;ADDRESS(Prcsses!$B114,$X$2-1+$P$8))))</f>
        <v>0</v>
      </c>
      <c r="CA28" s="5">
        <f ca="1">IF(CA$4="",0,SUMPRODUCT(INDIRECT(ADDRESS($B35,$X$2)&amp;":"&amp;ADDRESS($B35,$X$2-1+CA$8)),INDIRECT(ADDRESS($B$11,$X$2)&amp;":"&amp;ADDRESS($B$11,$X$2-1+CA$8)),INDIRECT("rP!"&amp;ADDRESS(Prcsses!$B114,$X$2+$P$8-CA$8)&amp;":"&amp;ADDRESS(Prcsses!$B114,$X$2-1+$P$8))))</f>
        <v>0</v>
      </c>
      <c r="CB28" s="5">
        <f ca="1">IF(CB$4="",0,SUMPRODUCT(INDIRECT(ADDRESS($B35,$X$2)&amp;":"&amp;ADDRESS($B35,$X$2-1+CB$8)),INDIRECT(ADDRESS($B$11,$X$2)&amp;":"&amp;ADDRESS($B$11,$X$2-1+CB$8)),INDIRECT("rP!"&amp;ADDRESS(Prcsses!$B114,$X$2+$P$8-CB$8)&amp;":"&amp;ADDRESS(Prcsses!$B114,$X$2-1+$P$8))))</f>
        <v>0</v>
      </c>
      <c r="CC28" s="5">
        <f ca="1">IF(CC$4="",0,SUMPRODUCT(INDIRECT(ADDRESS($B35,$X$2)&amp;":"&amp;ADDRESS($B35,$X$2-1+CC$8)),INDIRECT(ADDRESS($B$11,$X$2)&amp;":"&amp;ADDRESS($B$11,$X$2-1+CC$8)),INDIRECT("rP!"&amp;ADDRESS(Prcsses!$B114,$X$2+$P$8-CC$8)&amp;":"&amp;ADDRESS(Prcsses!$B114,$X$2-1+$P$8))))</f>
        <v>0</v>
      </c>
      <c r="CD28" s="5">
        <f ca="1">IF(CD$4="",0,SUMPRODUCT(INDIRECT(ADDRESS($B35,$X$2)&amp;":"&amp;ADDRESS($B35,$X$2-1+CD$8)),INDIRECT(ADDRESS($B$11,$X$2)&amp;":"&amp;ADDRESS($B$11,$X$2-1+CD$8)),INDIRECT("rP!"&amp;ADDRESS(Prcsses!$B114,$X$2+$P$8-CD$8)&amp;":"&amp;ADDRESS(Prcsses!$B114,$X$2-1+$P$8))))</f>
        <v>0</v>
      </c>
      <c r="CE28" s="5">
        <f ca="1">IF(CE$4="",0,SUMPRODUCT(INDIRECT(ADDRESS($B35,$X$2)&amp;":"&amp;ADDRESS($B35,$X$2-1+CE$8)),INDIRECT(ADDRESS($B$11,$X$2)&amp;":"&amp;ADDRESS($B$11,$X$2-1+CE$8)),INDIRECT("rP!"&amp;ADDRESS(Prcsses!$B114,$X$2+$P$8-CE$8)&amp;":"&amp;ADDRESS(Prcsses!$B114,$X$2-1+$P$8))))</f>
        <v>0</v>
      </c>
      <c r="CF28" s="5">
        <f ca="1">IF(CF$4="",0,SUMPRODUCT(INDIRECT(ADDRESS($B35,$X$2)&amp;":"&amp;ADDRESS($B35,$X$2-1+CF$8)),INDIRECT(ADDRESS($B$11,$X$2)&amp;":"&amp;ADDRESS($B$11,$X$2-1+CF$8)),INDIRECT("rP!"&amp;ADDRESS(Prcsses!$B114,$X$2+$P$8-CF$8)&amp;":"&amp;ADDRESS(Prcsses!$B114,$X$2-1+$P$8))))</f>
        <v>0</v>
      </c>
    </row>
    <row r="29" spans="2:84" x14ac:dyDescent="0.3">
      <c r="B29" s="13">
        <f>ROW()</f>
        <v>29</v>
      </c>
      <c r="H29" s="1" t="str">
        <f t="shared" si="53"/>
        <v>Капитальные затраты</v>
      </c>
      <c r="I29" s="1" t="str">
        <f>$I$25</f>
        <v>Стартовые капитальные затраты</v>
      </c>
      <c r="J29" s="1" t="str">
        <f>Prcsses!I115</f>
        <v>Контракты с поставщиками</v>
      </c>
      <c r="M29" s="53" t="s">
        <v>18</v>
      </c>
      <c r="U29" s="5">
        <f t="shared" ca="1" si="54"/>
        <v>600000</v>
      </c>
      <c r="X29" s="5">
        <f ca="1">IF(X$4="",0,SUMPRODUCT(INDIRECT(ADDRESS($B36,$X$2)&amp;":"&amp;ADDRESS($B36,$X$2-1+X$8)),INDIRECT(ADDRESS($B$11,$X$2)&amp;":"&amp;ADDRESS($B$11,$X$2-1+X$8)),INDIRECT("rP!"&amp;ADDRESS(Prcsses!$B115,$X$2+$P$8-X$8)&amp;":"&amp;ADDRESS(Prcsses!$B115,$X$2-1+$P$8))))</f>
        <v>0</v>
      </c>
      <c r="Y29" s="5">
        <f ca="1">IF(Y$4="",0,SUMPRODUCT(INDIRECT(ADDRESS($B36,$X$2)&amp;":"&amp;ADDRESS($B36,$X$2-1+Y$8)),INDIRECT(ADDRESS($B$11,$X$2)&amp;":"&amp;ADDRESS($B$11,$X$2-1+Y$8)),INDIRECT("rP!"&amp;ADDRESS(Prcsses!$B115,$X$2+$P$8-Y$8)&amp;":"&amp;ADDRESS(Prcsses!$B115,$X$2-1+$P$8))))</f>
        <v>0</v>
      </c>
      <c r="Z29" s="5">
        <f ca="1">IF(Z$4="",0,SUMPRODUCT(INDIRECT(ADDRESS($B36,$X$2)&amp;":"&amp;ADDRESS($B36,$X$2-1+Z$8)),INDIRECT(ADDRESS($B$11,$X$2)&amp;":"&amp;ADDRESS($B$11,$X$2-1+Z$8)),INDIRECT("rP!"&amp;ADDRESS(Prcsses!$B115,$X$2+$P$8-Z$8)&amp;":"&amp;ADDRESS(Prcsses!$B115,$X$2-1+$P$8))))</f>
        <v>0</v>
      </c>
      <c r="AA29" s="5">
        <f ca="1">IF(AA$4="",0,SUMPRODUCT(INDIRECT(ADDRESS($B36,$X$2)&amp;":"&amp;ADDRESS($B36,$X$2-1+AA$8)),INDIRECT(ADDRESS($B$11,$X$2)&amp;":"&amp;ADDRESS($B$11,$X$2-1+AA$8)),INDIRECT("rP!"&amp;ADDRESS(Prcsses!$B115,$X$2+$P$8-AA$8)&amp;":"&amp;ADDRESS(Prcsses!$B115,$X$2-1+$P$8))))</f>
        <v>0</v>
      </c>
      <c r="AB29" s="5">
        <f ca="1">IF(AB$4="",0,SUMPRODUCT(INDIRECT(ADDRESS($B36,$X$2)&amp;":"&amp;ADDRESS($B36,$X$2-1+AB$8)),INDIRECT(ADDRESS($B$11,$X$2)&amp;":"&amp;ADDRESS($B$11,$X$2-1+AB$8)),INDIRECT("rP!"&amp;ADDRESS(Prcsses!$B115,$X$2+$P$8-AB$8)&amp;":"&amp;ADDRESS(Prcsses!$B115,$X$2-1+$P$8))))</f>
        <v>0</v>
      </c>
      <c r="AC29" s="5">
        <f ca="1">IF(AC$4="",0,SUMPRODUCT(INDIRECT(ADDRESS($B36,$X$2)&amp;":"&amp;ADDRESS($B36,$X$2-1+AC$8)),INDIRECT(ADDRESS($B$11,$X$2)&amp;":"&amp;ADDRESS($B$11,$X$2-1+AC$8)),INDIRECT("rP!"&amp;ADDRESS(Prcsses!$B115,$X$2+$P$8-AC$8)&amp;":"&amp;ADDRESS(Prcsses!$B115,$X$2-1+$P$8))))</f>
        <v>0</v>
      </c>
      <c r="AD29" s="5">
        <f ca="1">IF(AD$4="",0,SUMPRODUCT(INDIRECT(ADDRESS($B36,$X$2)&amp;":"&amp;ADDRESS($B36,$X$2-1+AD$8)),INDIRECT(ADDRESS($B$11,$X$2)&amp;":"&amp;ADDRESS($B$11,$X$2-1+AD$8)),INDIRECT("rP!"&amp;ADDRESS(Prcsses!$B115,$X$2+$P$8-AD$8)&amp;":"&amp;ADDRESS(Prcsses!$B115,$X$2-1+$P$8))))</f>
        <v>0</v>
      </c>
      <c r="AE29" s="5">
        <f ca="1">IF(AE$4="",0,SUMPRODUCT(INDIRECT(ADDRESS($B36,$X$2)&amp;":"&amp;ADDRESS($B36,$X$2-1+AE$8)),INDIRECT(ADDRESS($B$11,$X$2)&amp;":"&amp;ADDRESS($B$11,$X$2-1+AE$8)),INDIRECT("rP!"&amp;ADDRESS(Prcsses!$B115,$X$2+$P$8-AE$8)&amp;":"&amp;ADDRESS(Prcsses!$B115,$X$2-1+$P$8))))</f>
        <v>0</v>
      </c>
      <c r="AF29" s="5">
        <f ca="1">IF(AF$4="",0,SUMPRODUCT(INDIRECT(ADDRESS($B36,$X$2)&amp;":"&amp;ADDRESS($B36,$X$2-1+AF$8)),INDIRECT(ADDRESS($B$11,$X$2)&amp;":"&amp;ADDRESS($B$11,$X$2-1+AF$8)),INDIRECT("rP!"&amp;ADDRESS(Prcsses!$B115,$X$2+$P$8-AF$8)&amp;":"&amp;ADDRESS(Prcsses!$B115,$X$2-1+$P$8))))</f>
        <v>0</v>
      </c>
      <c r="AG29" s="5">
        <f ca="1">IF(AG$4="",0,SUMPRODUCT(INDIRECT(ADDRESS($B36,$X$2)&amp;":"&amp;ADDRESS($B36,$X$2-1+AG$8)),INDIRECT(ADDRESS($B$11,$X$2)&amp;":"&amp;ADDRESS($B$11,$X$2-1+AG$8)),INDIRECT("rP!"&amp;ADDRESS(Prcsses!$B115,$X$2+$P$8-AG$8)&amp;":"&amp;ADDRESS(Prcsses!$B115,$X$2-1+$P$8))))</f>
        <v>0</v>
      </c>
      <c r="AH29" s="5">
        <f ca="1">IF(AH$4="",0,SUMPRODUCT(INDIRECT(ADDRESS($B36,$X$2)&amp;":"&amp;ADDRESS($B36,$X$2-1+AH$8)),INDIRECT(ADDRESS($B$11,$X$2)&amp;":"&amp;ADDRESS($B$11,$X$2-1+AH$8)),INDIRECT("rP!"&amp;ADDRESS(Prcsses!$B115,$X$2+$P$8-AH$8)&amp;":"&amp;ADDRESS(Prcsses!$B115,$X$2-1+$P$8))))</f>
        <v>300000</v>
      </c>
      <c r="AI29" s="5">
        <f ca="1">IF(AI$4="",0,SUMPRODUCT(INDIRECT(ADDRESS($B36,$X$2)&amp;":"&amp;ADDRESS($B36,$X$2-1+AI$8)),INDIRECT(ADDRESS($B$11,$X$2)&amp;":"&amp;ADDRESS($B$11,$X$2-1+AI$8)),INDIRECT("rP!"&amp;ADDRESS(Prcsses!$B115,$X$2+$P$8-AI$8)&amp;":"&amp;ADDRESS(Prcsses!$B115,$X$2-1+$P$8))))</f>
        <v>300000</v>
      </c>
      <c r="AJ29" s="5">
        <f ca="1">IF(AJ$4="",0,SUMPRODUCT(INDIRECT(ADDRESS($B36,$X$2)&amp;":"&amp;ADDRESS($B36,$X$2-1+AJ$8)),INDIRECT(ADDRESS($B$11,$X$2)&amp;":"&amp;ADDRESS($B$11,$X$2-1+AJ$8)),INDIRECT("rP!"&amp;ADDRESS(Prcsses!$B115,$X$2+$P$8-AJ$8)&amp;":"&amp;ADDRESS(Prcsses!$B115,$X$2-1+$P$8))))</f>
        <v>0</v>
      </c>
      <c r="AK29" s="5">
        <f ca="1">IF(AK$4="",0,SUMPRODUCT(INDIRECT(ADDRESS($B36,$X$2)&amp;":"&amp;ADDRESS($B36,$X$2-1+AK$8)),INDIRECT(ADDRESS($B$11,$X$2)&amp;":"&amp;ADDRESS($B$11,$X$2-1+AK$8)),INDIRECT("rP!"&amp;ADDRESS(Prcsses!$B115,$X$2+$P$8-AK$8)&amp;":"&amp;ADDRESS(Prcsses!$B115,$X$2-1+$P$8))))</f>
        <v>0</v>
      </c>
      <c r="AL29" s="5">
        <f ca="1">IF(AL$4="",0,SUMPRODUCT(INDIRECT(ADDRESS($B36,$X$2)&amp;":"&amp;ADDRESS($B36,$X$2-1+AL$8)),INDIRECT(ADDRESS($B$11,$X$2)&amp;":"&amp;ADDRESS($B$11,$X$2-1+AL$8)),INDIRECT("rP!"&amp;ADDRESS(Prcsses!$B115,$X$2+$P$8-AL$8)&amp;":"&amp;ADDRESS(Prcsses!$B115,$X$2-1+$P$8))))</f>
        <v>0</v>
      </c>
      <c r="AM29" s="5">
        <f ca="1">IF(AM$4="",0,SUMPRODUCT(INDIRECT(ADDRESS($B36,$X$2)&amp;":"&amp;ADDRESS($B36,$X$2-1+AM$8)),INDIRECT(ADDRESS($B$11,$X$2)&amp;":"&amp;ADDRESS($B$11,$X$2-1+AM$8)),INDIRECT("rP!"&amp;ADDRESS(Prcsses!$B115,$X$2+$P$8-AM$8)&amp;":"&amp;ADDRESS(Prcsses!$B115,$X$2-1+$P$8))))</f>
        <v>0</v>
      </c>
      <c r="AN29" s="5">
        <f ca="1">IF(AN$4="",0,SUMPRODUCT(INDIRECT(ADDRESS($B36,$X$2)&amp;":"&amp;ADDRESS($B36,$X$2-1+AN$8)),INDIRECT(ADDRESS($B$11,$X$2)&amp;":"&amp;ADDRESS($B$11,$X$2-1+AN$8)),INDIRECT("rP!"&amp;ADDRESS(Prcsses!$B115,$X$2+$P$8-AN$8)&amp;":"&amp;ADDRESS(Prcsses!$B115,$X$2-1+$P$8))))</f>
        <v>0</v>
      </c>
      <c r="AO29" s="5">
        <f ca="1">IF(AO$4="",0,SUMPRODUCT(INDIRECT(ADDRESS($B36,$X$2)&amp;":"&amp;ADDRESS($B36,$X$2-1+AO$8)),INDIRECT(ADDRESS($B$11,$X$2)&amp;":"&amp;ADDRESS($B$11,$X$2-1+AO$8)),INDIRECT("rP!"&amp;ADDRESS(Prcsses!$B115,$X$2+$P$8-AO$8)&amp;":"&amp;ADDRESS(Prcsses!$B115,$X$2-1+$P$8))))</f>
        <v>0</v>
      </c>
      <c r="AP29" s="5">
        <f ca="1">IF(AP$4="",0,SUMPRODUCT(INDIRECT(ADDRESS($B36,$X$2)&amp;":"&amp;ADDRESS($B36,$X$2-1+AP$8)),INDIRECT(ADDRESS($B$11,$X$2)&amp;":"&amp;ADDRESS($B$11,$X$2-1+AP$8)),INDIRECT("rP!"&amp;ADDRESS(Prcsses!$B115,$X$2+$P$8-AP$8)&amp;":"&amp;ADDRESS(Prcsses!$B115,$X$2-1+$P$8))))</f>
        <v>0</v>
      </c>
      <c r="AQ29" s="5">
        <f ca="1">IF(AQ$4="",0,SUMPRODUCT(INDIRECT(ADDRESS($B36,$X$2)&amp;":"&amp;ADDRESS($B36,$X$2-1+AQ$8)),INDIRECT(ADDRESS($B$11,$X$2)&amp;":"&amp;ADDRESS($B$11,$X$2-1+AQ$8)),INDIRECT("rP!"&amp;ADDRESS(Prcsses!$B115,$X$2+$P$8-AQ$8)&amp;":"&amp;ADDRESS(Prcsses!$B115,$X$2-1+$P$8))))</f>
        <v>0</v>
      </c>
      <c r="AR29" s="5">
        <f ca="1">IF(AR$4="",0,SUMPRODUCT(INDIRECT(ADDRESS($B36,$X$2)&amp;":"&amp;ADDRESS($B36,$X$2-1+AR$8)),INDIRECT(ADDRESS($B$11,$X$2)&amp;":"&amp;ADDRESS($B$11,$X$2-1+AR$8)),INDIRECT("rP!"&amp;ADDRESS(Prcsses!$B115,$X$2+$P$8-AR$8)&amp;":"&amp;ADDRESS(Prcsses!$B115,$X$2-1+$P$8))))</f>
        <v>0</v>
      </c>
      <c r="AS29" s="5">
        <f ca="1">IF(AS$4="",0,SUMPRODUCT(INDIRECT(ADDRESS($B36,$X$2)&amp;":"&amp;ADDRESS($B36,$X$2-1+AS$8)),INDIRECT(ADDRESS($B$11,$X$2)&amp;":"&amp;ADDRESS($B$11,$X$2-1+AS$8)),INDIRECT("rP!"&amp;ADDRESS(Prcsses!$B115,$X$2+$P$8-AS$8)&amp;":"&amp;ADDRESS(Prcsses!$B115,$X$2-1+$P$8))))</f>
        <v>0</v>
      </c>
      <c r="AT29" s="5">
        <f ca="1">IF(AT$4="",0,SUMPRODUCT(INDIRECT(ADDRESS($B36,$X$2)&amp;":"&amp;ADDRESS($B36,$X$2-1+AT$8)),INDIRECT(ADDRESS($B$11,$X$2)&amp;":"&amp;ADDRESS($B$11,$X$2-1+AT$8)),INDIRECT("rP!"&amp;ADDRESS(Prcsses!$B115,$X$2+$P$8-AT$8)&amp;":"&amp;ADDRESS(Prcsses!$B115,$X$2-1+$P$8))))</f>
        <v>0</v>
      </c>
      <c r="AU29" s="5">
        <f ca="1">IF(AU$4="",0,SUMPRODUCT(INDIRECT(ADDRESS($B36,$X$2)&amp;":"&amp;ADDRESS($B36,$X$2-1+AU$8)),INDIRECT(ADDRESS($B$11,$X$2)&amp;":"&amp;ADDRESS($B$11,$X$2-1+AU$8)),INDIRECT("rP!"&amp;ADDRESS(Prcsses!$B115,$X$2+$P$8-AU$8)&amp;":"&amp;ADDRESS(Prcsses!$B115,$X$2-1+$P$8))))</f>
        <v>0</v>
      </c>
      <c r="AV29" s="5">
        <f ca="1">IF(AV$4="",0,SUMPRODUCT(INDIRECT(ADDRESS($B36,$X$2)&amp;":"&amp;ADDRESS($B36,$X$2-1+AV$8)),INDIRECT(ADDRESS($B$11,$X$2)&amp;":"&amp;ADDRESS($B$11,$X$2-1+AV$8)),INDIRECT("rP!"&amp;ADDRESS(Prcsses!$B115,$X$2+$P$8-AV$8)&amp;":"&amp;ADDRESS(Prcsses!$B115,$X$2-1+$P$8))))</f>
        <v>0</v>
      </c>
      <c r="AW29" s="5">
        <f ca="1">IF(AW$4="",0,SUMPRODUCT(INDIRECT(ADDRESS($B36,$X$2)&amp;":"&amp;ADDRESS($B36,$X$2-1+AW$8)),INDIRECT(ADDRESS($B$11,$X$2)&amp;":"&amp;ADDRESS($B$11,$X$2-1+AW$8)),INDIRECT("rP!"&amp;ADDRESS(Prcsses!$B115,$X$2+$P$8-AW$8)&amp;":"&amp;ADDRESS(Prcsses!$B115,$X$2-1+$P$8))))</f>
        <v>0</v>
      </c>
      <c r="AX29" s="5">
        <f ca="1">IF(AX$4="",0,SUMPRODUCT(INDIRECT(ADDRESS($B36,$X$2)&amp;":"&amp;ADDRESS($B36,$X$2-1+AX$8)),INDIRECT(ADDRESS($B$11,$X$2)&amp;":"&amp;ADDRESS($B$11,$X$2-1+AX$8)),INDIRECT("rP!"&amp;ADDRESS(Prcsses!$B115,$X$2+$P$8-AX$8)&amp;":"&amp;ADDRESS(Prcsses!$B115,$X$2-1+$P$8))))</f>
        <v>0</v>
      </c>
      <c r="AY29" s="5">
        <f ca="1">IF(AY$4="",0,SUMPRODUCT(INDIRECT(ADDRESS($B36,$X$2)&amp;":"&amp;ADDRESS($B36,$X$2-1+AY$8)),INDIRECT(ADDRESS($B$11,$X$2)&amp;":"&amp;ADDRESS($B$11,$X$2-1+AY$8)),INDIRECT("rP!"&amp;ADDRESS(Prcsses!$B115,$X$2+$P$8-AY$8)&amp;":"&amp;ADDRESS(Prcsses!$B115,$X$2-1+$P$8))))</f>
        <v>0</v>
      </c>
      <c r="AZ29" s="5">
        <f ca="1">IF(AZ$4="",0,SUMPRODUCT(INDIRECT(ADDRESS($B36,$X$2)&amp;":"&amp;ADDRESS($B36,$X$2-1+AZ$8)),INDIRECT(ADDRESS($B$11,$X$2)&amp;":"&amp;ADDRESS($B$11,$X$2-1+AZ$8)),INDIRECT("rP!"&amp;ADDRESS(Prcsses!$B115,$X$2+$P$8-AZ$8)&amp;":"&amp;ADDRESS(Prcsses!$B115,$X$2-1+$P$8))))</f>
        <v>0</v>
      </c>
      <c r="BA29" s="5">
        <f ca="1">IF(BA$4="",0,SUMPRODUCT(INDIRECT(ADDRESS($B36,$X$2)&amp;":"&amp;ADDRESS($B36,$X$2-1+BA$8)),INDIRECT(ADDRESS($B$11,$X$2)&amp;":"&amp;ADDRESS($B$11,$X$2-1+BA$8)),INDIRECT("rP!"&amp;ADDRESS(Prcsses!$B115,$X$2+$P$8-BA$8)&amp;":"&amp;ADDRESS(Prcsses!$B115,$X$2-1+$P$8))))</f>
        <v>0</v>
      </c>
      <c r="BB29" s="5">
        <f ca="1">IF(BB$4="",0,SUMPRODUCT(INDIRECT(ADDRESS($B36,$X$2)&amp;":"&amp;ADDRESS($B36,$X$2-1+BB$8)),INDIRECT(ADDRESS($B$11,$X$2)&amp;":"&amp;ADDRESS($B$11,$X$2-1+BB$8)),INDIRECT("rP!"&amp;ADDRESS(Prcsses!$B115,$X$2+$P$8-BB$8)&amp;":"&amp;ADDRESS(Prcsses!$B115,$X$2-1+$P$8))))</f>
        <v>0</v>
      </c>
      <c r="BC29" s="5">
        <f ca="1">IF(BC$4="",0,SUMPRODUCT(INDIRECT(ADDRESS($B36,$X$2)&amp;":"&amp;ADDRESS($B36,$X$2-1+BC$8)),INDIRECT(ADDRESS($B$11,$X$2)&amp;":"&amp;ADDRESS($B$11,$X$2-1+BC$8)),INDIRECT("rP!"&amp;ADDRESS(Prcsses!$B115,$X$2+$P$8-BC$8)&amp;":"&amp;ADDRESS(Prcsses!$B115,$X$2-1+$P$8))))</f>
        <v>0</v>
      </c>
      <c r="BD29" s="5">
        <f ca="1">IF(BD$4="",0,SUMPRODUCT(INDIRECT(ADDRESS($B36,$X$2)&amp;":"&amp;ADDRESS($B36,$X$2-1+BD$8)),INDIRECT(ADDRESS($B$11,$X$2)&amp;":"&amp;ADDRESS($B$11,$X$2-1+BD$8)),INDIRECT("rP!"&amp;ADDRESS(Prcsses!$B115,$X$2+$P$8-BD$8)&amp;":"&amp;ADDRESS(Prcsses!$B115,$X$2-1+$P$8))))</f>
        <v>0</v>
      </c>
      <c r="BE29" s="5">
        <f ca="1">IF(BE$4="",0,SUMPRODUCT(INDIRECT(ADDRESS($B36,$X$2)&amp;":"&amp;ADDRESS($B36,$X$2-1+BE$8)),INDIRECT(ADDRESS($B$11,$X$2)&amp;":"&amp;ADDRESS($B$11,$X$2-1+BE$8)),INDIRECT("rP!"&amp;ADDRESS(Prcsses!$B115,$X$2+$P$8-BE$8)&amp;":"&amp;ADDRESS(Prcsses!$B115,$X$2-1+$P$8))))</f>
        <v>0</v>
      </c>
      <c r="BF29" s="5">
        <f ca="1">IF(BF$4="",0,SUMPRODUCT(INDIRECT(ADDRESS($B36,$X$2)&amp;":"&amp;ADDRESS($B36,$X$2-1+BF$8)),INDIRECT(ADDRESS($B$11,$X$2)&amp;":"&amp;ADDRESS($B$11,$X$2-1+BF$8)),INDIRECT("rP!"&amp;ADDRESS(Prcsses!$B115,$X$2+$P$8-BF$8)&amp;":"&amp;ADDRESS(Prcsses!$B115,$X$2-1+$P$8))))</f>
        <v>0</v>
      </c>
      <c r="BG29" s="5">
        <f ca="1">IF(BG$4="",0,SUMPRODUCT(INDIRECT(ADDRESS($B36,$X$2)&amp;":"&amp;ADDRESS($B36,$X$2-1+BG$8)),INDIRECT(ADDRESS($B$11,$X$2)&amp;":"&amp;ADDRESS($B$11,$X$2-1+BG$8)),INDIRECT("rP!"&amp;ADDRESS(Prcsses!$B115,$X$2+$P$8-BG$8)&amp;":"&amp;ADDRESS(Prcsses!$B115,$X$2-1+$P$8))))</f>
        <v>0</v>
      </c>
      <c r="BH29" s="5">
        <f ca="1">IF(BH$4="",0,SUMPRODUCT(INDIRECT(ADDRESS($B36,$X$2)&amp;":"&amp;ADDRESS($B36,$X$2-1+BH$8)),INDIRECT(ADDRESS($B$11,$X$2)&amp;":"&amp;ADDRESS($B$11,$X$2-1+BH$8)),INDIRECT("rP!"&amp;ADDRESS(Prcsses!$B115,$X$2+$P$8-BH$8)&amp;":"&amp;ADDRESS(Prcsses!$B115,$X$2-1+$P$8))))</f>
        <v>0</v>
      </c>
      <c r="BI29" s="5">
        <f ca="1">IF(BI$4="",0,SUMPRODUCT(INDIRECT(ADDRESS($B36,$X$2)&amp;":"&amp;ADDRESS($B36,$X$2-1+BI$8)),INDIRECT(ADDRESS($B$11,$X$2)&amp;":"&amp;ADDRESS($B$11,$X$2-1+BI$8)),INDIRECT("rP!"&amp;ADDRESS(Prcsses!$B115,$X$2+$P$8-BI$8)&amp;":"&amp;ADDRESS(Prcsses!$B115,$X$2-1+$P$8))))</f>
        <v>0</v>
      </c>
      <c r="BJ29" s="5">
        <f ca="1">IF(BJ$4="",0,SUMPRODUCT(INDIRECT(ADDRESS($B36,$X$2)&amp;":"&amp;ADDRESS($B36,$X$2-1+BJ$8)),INDIRECT(ADDRESS($B$11,$X$2)&amp;":"&amp;ADDRESS($B$11,$X$2-1+BJ$8)),INDIRECT("rP!"&amp;ADDRESS(Prcsses!$B115,$X$2+$P$8-BJ$8)&amp;":"&amp;ADDRESS(Prcsses!$B115,$X$2-1+$P$8))))</f>
        <v>0</v>
      </c>
      <c r="BK29" s="5">
        <f ca="1">IF(BK$4="",0,SUMPRODUCT(INDIRECT(ADDRESS($B36,$X$2)&amp;":"&amp;ADDRESS($B36,$X$2-1+BK$8)),INDIRECT(ADDRESS($B$11,$X$2)&amp;":"&amp;ADDRESS($B$11,$X$2-1+BK$8)),INDIRECT("rP!"&amp;ADDRESS(Prcsses!$B115,$X$2+$P$8-BK$8)&amp;":"&amp;ADDRESS(Prcsses!$B115,$X$2-1+$P$8))))</f>
        <v>0</v>
      </c>
      <c r="BL29" s="5">
        <f ca="1">IF(BL$4="",0,SUMPRODUCT(INDIRECT(ADDRESS($B36,$X$2)&amp;":"&amp;ADDRESS($B36,$X$2-1+BL$8)),INDIRECT(ADDRESS($B$11,$X$2)&amp;":"&amp;ADDRESS($B$11,$X$2-1+BL$8)),INDIRECT("rP!"&amp;ADDRESS(Prcsses!$B115,$X$2+$P$8-BL$8)&amp;":"&amp;ADDRESS(Prcsses!$B115,$X$2-1+$P$8))))</f>
        <v>0</v>
      </c>
      <c r="BM29" s="5">
        <f ca="1">IF(BM$4="",0,SUMPRODUCT(INDIRECT(ADDRESS($B36,$X$2)&amp;":"&amp;ADDRESS($B36,$X$2-1+BM$8)),INDIRECT(ADDRESS($B$11,$X$2)&amp;":"&amp;ADDRESS($B$11,$X$2-1+BM$8)),INDIRECT("rP!"&amp;ADDRESS(Prcsses!$B115,$X$2+$P$8-BM$8)&amp;":"&amp;ADDRESS(Prcsses!$B115,$X$2-1+$P$8))))</f>
        <v>0</v>
      </c>
      <c r="BN29" s="5">
        <f ca="1">IF(BN$4="",0,SUMPRODUCT(INDIRECT(ADDRESS($B36,$X$2)&amp;":"&amp;ADDRESS($B36,$X$2-1+BN$8)),INDIRECT(ADDRESS($B$11,$X$2)&amp;":"&amp;ADDRESS($B$11,$X$2-1+BN$8)),INDIRECT("rP!"&amp;ADDRESS(Prcsses!$B115,$X$2+$P$8-BN$8)&amp;":"&amp;ADDRESS(Prcsses!$B115,$X$2-1+$P$8))))</f>
        <v>0</v>
      </c>
      <c r="BO29" s="5">
        <f ca="1">IF(BO$4="",0,SUMPRODUCT(INDIRECT(ADDRESS($B36,$X$2)&amp;":"&amp;ADDRESS($B36,$X$2-1+BO$8)),INDIRECT(ADDRESS($B$11,$X$2)&amp;":"&amp;ADDRESS($B$11,$X$2-1+BO$8)),INDIRECT("rP!"&amp;ADDRESS(Prcsses!$B115,$X$2+$P$8-BO$8)&amp;":"&amp;ADDRESS(Prcsses!$B115,$X$2-1+$P$8))))</f>
        <v>0</v>
      </c>
      <c r="BP29" s="5">
        <f ca="1">IF(BP$4="",0,SUMPRODUCT(INDIRECT(ADDRESS($B36,$X$2)&amp;":"&amp;ADDRESS($B36,$X$2-1+BP$8)),INDIRECT(ADDRESS($B$11,$X$2)&amp;":"&amp;ADDRESS($B$11,$X$2-1+BP$8)),INDIRECT("rP!"&amp;ADDRESS(Prcsses!$B115,$X$2+$P$8-BP$8)&amp;":"&amp;ADDRESS(Prcsses!$B115,$X$2-1+$P$8))))</f>
        <v>0</v>
      </c>
      <c r="BQ29" s="5">
        <f ca="1">IF(BQ$4="",0,SUMPRODUCT(INDIRECT(ADDRESS($B36,$X$2)&amp;":"&amp;ADDRESS($B36,$X$2-1+BQ$8)),INDIRECT(ADDRESS($B$11,$X$2)&amp;":"&amp;ADDRESS($B$11,$X$2-1+BQ$8)),INDIRECT("rP!"&amp;ADDRESS(Prcsses!$B115,$X$2+$P$8-BQ$8)&amp;":"&amp;ADDRESS(Prcsses!$B115,$X$2-1+$P$8))))</f>
        <v>0</v>
      </c>
      <c r="BR29" s="5">
        <f ca="1">IF(BR$4="",0,SUMPRODUCT(INDIRECT(ADDRESS($B36,$X$2)&amp;":"&amp;ADDRESS($B36,$X$2-1+BR$8)),INDIRECT(ADDRESS($B$11,$X$2)&amp;":"&amp;ADDRESS($B$11,$X$2-1+BR$8)),INDIRECT("rP!"&amp;ADDRESS(Prcsses!$B115,$X$2+$P$8-BR$8)&amp;":"&amp;ADDRESS(Prcsses!$B115,$X$2-1+$P$8))))</f>
        <v>0</v>
      </c>
      <c r="BS29" s="5">
        <f ca="1">IF(BS$4="",0,SUMPRODUCT(INDIRECT(ADDRESS($B36,$X$2)&amp;":"&amp;ADDRESS($B36,$X$2-1+BS$8)),INDIRECT(ADDRESS($B$11,$X$2)&amp;":"&amp;ADDRESS($B$11,$X$2-1+BS$8)),INDIRECT("rP!"&amp;ADDRESS(Prcsses!$B115,$X$2+$P$8-BS$8)&amp;":"&amp;ADDRESS(Prcsses!$B115,$X$2-1+$P$8))))</f>
        <v>0</v>
      </c>
      <c r="BT29" s="5">
        <f ca="1">IF(BT$4="",0,SUMPRODUCT(INDIRECT(ADDRESS($B36,$X$2)&amp;":"&amp;ADDRESS($B36,$X$2-1+BT$8)),INDIRECT(ADDRESS($B$11,$X$2)&amp;":"&amp;ADDRESS($B$11,$X$2-1+BT$8)),INDIRECT("rP!"&amp;ADDRESS(Prcsses!$B115,$X$2+$P$8-BT$8)&amp;":"&amp;ADDRESS(Prcsses!$B115,$X$2-1+$P$8))))</f>
        <v>0</v>
      </c>
      <c r="BU29" s="5">
        <f ca="1">IF(BU$4="",0,SUMPRODUCT(INDIRECT(ADDRESS($B36,$X$2)&amp;":"&amp;ADDRESS($B36,$X$2-1+BU$8)),INDIRECT(ADDRESS($B$11,$X$2)&amp;":"&amp;ADDRESS($B$11,$X$2-1+BU$8)),INDIRECT("rP!"&amp;ADDRESS(Prcsses!$B115,$X$2+$P$8-BU$8)&amp;":"&amp;ADDRESS(Prcsses!$B115,$X$2-1+$P$8))))</f>
        <v>0</v>
      </c>
      <c r="BV29" s="5">
        <f ca="1">IF(BV$4="",0,SUMPRODUCT(INDIRECT(ADDRESS($B36,$X$2)&amp;":"&amp;ADDRESS($B36,$X$2-1+BV$8)),INDIRECT(ADDRESS($B$11,$X$2)&amp;":"&amp;ADDRESS($B$11,$X$2-1+BV$8)),INDIRECT("rP!"&amp;ADDRESS(Prcsses!$B115,$X$2+$P$8-BV$8)&amp;":"&amp;ADDRESS(Prcsses!$B115,$X$2-1+$P$8))))</f>
        <v>0</v>
      </c>
      <c r="BW29" s="5">
        <f ca="1">IF(BW$4="",0,SUMPRODUCT(INDIRECT(ADDRESS($B36,$X$2)&amp;":"&amp;ADDRESS($B36,$X$2-1+BW$8)),INDIRECT(ADDRESS($B$11,$X$2)&amp;":"&amp;ADDRESS($B$11,$X$2-1+BW$8)),INDIRECT("rP!"&amp;ADDRESS(Prcsses!$B115,$X$2+$P$8-BW$8)&amp;":"&amp;ADDRESS(Prcsses!$B115,$X$2-1+$P$8))))</f>
        <v>0</v>
      </c>
      <c r="BX29" s="5">
        <f ca="1">IF(BX$4="",0,SUMPRODUCT(INDIRECT(ADDRESS($B36,$X$2)&amp;":"&amp;ADDRESS($B36,$X$2-1+BX$8)),INDIRECT(ADDRESS($B$11,$X$2)&amp;":"&amp;ADDRESS($B$11,$X$2-1+BX$8)),INDIRECT("rP!"&amp;ADDRESS(Prcsses!$B115,$X$2+$P$8-BX$8)&amp;":"&amp;ADDRESS(Prcsses!$B115,$X$2-1+$P$8))))</f>
        <v>0</v>
      </c>
      <c r="BY29" s="5">
        <f ca="1">IF(BY$4="",0,SUMPRODUCT(INDIRECT(ADDRESS($B36,$X$2)&amp;":"&amp;ADDRESS($B36,$X$2-1+BY$8)),INDIRECT(ADDRESS($B$11,$X$2)&amp;":"&amp;ADDRESS($B$11,$X$2-1+BY$8)),INDIRECT("rP!"&amp;ADDRESS(Prcsses!$B115,$X$2+$P$8-BY$8)&amp;":"&amp;ADDRESS(Prcsses!$B115,$X$2-1+$P$8))))</f>
        <v>0</v>
      </c>
      <c r="BZ29" s="5">
        <f ca="1">IF(BZ$4="",0,SUMPRODUCT(INDIRECT(ADDRESS($B36,$X$2)&amp;":"&amp;ADDRESS($B36,$X$2-1+BZ$8)),INDIRECT(ADDRESS($B$11,$X$2)&amp;":"&amp;ADDRESS($B$11,$X$2-1+BZ$8)),INDIRECT("rP!"&amp;ADDRESS(Prcsses!$B115,$X$2+$P$8-BZ$8)&amp;":"&amp;ADDRESS(Prcsses!$B115,$X$2-1+$P$8))))</f>
        <v>0</v>
      </c>
      <c r="CA29" s="5">
        <f ca="1">IF(CA$4="",0,SUMPRODUCT(INDIRECT(ADDRESS($B36,$X$2)&amp;":"&amp;ADDRESS($B36,$X$2-1+CA$8)),INDIRECT(ADDRESS($B$11,$X$2)&amp;":"&amp;ADDRESS($B$11,$X$2-1+CA$8)),INDIRECT("rP!"&amp;ADDRESS(Prcsses!$B115,$X$2+$P$8-CA$8)&amp;":"&amp;ADDRESS(Prcsses!$B115,$X$2-1+$P$8))))</f>
        <v>0</v>
      </c>
      <c r="CB29" s="5">
        <f ca="1">IF(CB$4="",0,SUMPRODUCT(INDIRECT(ADDRESS($B36,$X$2)&amp;":"&amp;ADDRESS($B36,$X$2-1+CB$8)),INDIRECT(ADDRESS($B$11,$X$2)&amp;":"&amp;ADDRESS($B$11,$X$2-1+CB$8)),INDIRECT("rP!"&amp;ADDRESS(Prcsses!$B115,$X$2+$P$8-CB$8)&amp;":"&amp;ADDRESS(Prcsses!$B115,$X$2-1+$P$8))))</f>
        <v>0</v>
      </c>
      <c r="CC29" s="5">
        <f ca="1">IF(CC$4="",0,SUMPRODUCT(INDIRECT(ADDRESS($B36,$X$2)&amp;":"&amp;ADDRESS($B36,$X$2-1+CC$8)),INDIRECT(ADDRESS($B$11,$X$2)&amp;":"&amp;ADDRESS($B$11,$X$2-1+CC$8)),INDIRECT("rP!"&amp;ADDRESS(Prcsses!$B115,$X$2+$P$8-CC$8)&amp;":"&amp;ADDRESS(Prcsses!$B115,$X$2-1+$P$8))))</f>
        <v>0</v>
      </c>
      <c r="CD29" s="5">
        <f ca="1">IF(CD$4="",0,SUMPRODUCT(INDIRECT(ADDRESS($B36,$X$2)&amp;":"&amp;ADDRESS($B36,$X$2-1+CD$8)),INDIRECT(ADDRESS($B$11,$X$2)&amp;":"&amp;ADDRESS($B$11,$X$2-1+CD$8)),INDIRECT("rP!"&amp;ADDRESS(Prcsses!$B115,$X$2+$P$8-CD$8)&amp;":"&amp;ADDRESS(Prcsses!$B115,$X$2-1+$P$8))))</f>
        <v>0</v>
      </c>
      <c r="CE29" s="5">
        <f ca="1">IF(CE$4="",0,SUMPRODUCT(INDIRECT(ADDRESS($B36,$X$2)&amp;":"&amp;ADDRESS($B36,$X$2-1+CE$8)),INDIRECT(ADDRESS($B$11,$X$2)&amp;":"&amp;ADDRESS($B$11,$X$2-1+CE$8)),INDIRECT("rP!"&amp;ADDRESS(Prcsses!$B115,$X$2+$P$8-CE$8)&amp;":"&amp;ADDRESS(Prcsses!$B115,$X$2-1+$P$8))))</f>
        <v>0</v>
      </c>
      <c r="CF29" s="5">
        <f ca="1">IF(CF$4="",0,SUMPRODUCT(INDIRECT(ADDRESS($B36,$X$2)&amp;":"&amp;ADDRESS($B36,$X$2-1+CF$8)),INDIRECT(ADDRESS($B$11,$X$2)&amp;":"&amp;ADDRESS($B$11,$X$2-1+CF$8)),INDIRECT("rP!"&amp;ADDRESS(Prcsses!$B115,$X$2+$P$8-CF$8)&amp;":"&amp;ADDRESS(Prcsses!$B115,$X$2-1+$P$8))))</f>
        <v>0</v>
      </c>
    </row>
    <row r="30" spans="2:84" x14ac:dyDescent="0.3">
      <c r="B30" s="13">
        <f>ROW()</f>
        <v>30</v>
      </c>
      <c r="H30" s="1" t="str">
        <f t="shared" si="53"/>
        <v>Капитальные затраты</v>
      </c>
      <c r="I30" s="1" t="str">
        <f>$I$25</f>
        <v>Стартовые капитальные затраты</v>
      </c>
      <c r="J30" s="1" t="str">
        <f>Prcsses!I116</f>
        <v>Программное обеспечение</v>
      </c>
      <c r="M30" s="53" t="s">
        <v>18</v>
      </c>
      <c r="U30" s="5">
        <f t="shared" ca="1" si="54"/>
        <v>200000</v>
      </c>
      <c r="X30" s="5">
        <f ca="1">IF(X$4="",0,SUMPRODUCT(INDIRECT(ADDRESS($B37,$X$2)&amp;":"&amp;ADDRESS($B37,$X$2-1+X$8)),INDIRECT(ADDRESS($B$11,$X$2)&amp;":"&amp;ADDRESS($B$11,$X$2-1+X$8)),INDIRECT("rP!"&amp;ADDRESS(Prcsses!$B116,$X$2+$P$8-X$8)&amp;":"&amp;ADDRESS(Prcsses!$B116,$X$2-1+$P$8))))</f>
        <v>0</v>
      </c>
      <c r="Y30" s="5">
        <f ca="1">IF(Y$4="",0,SUMPRODUCT(INDIRECT(ADDRESS($B37,$X$2)&amp;":"&amp;ADDRESS($B37,$X$2-1+Y$8)),INDIRECT(ADDRESS($B$11,$X$2)&amp;":"&amp;ADDRESS($B$11,$X$2-1+Y$8)),INDIRECT("rP!"&amp;ADDRESS(Prcsses!$B116,$X$2+$P$8-Y$8)&amp;":"&amp;ADDRESS(Prcsses!$B116,$X$2-1+$P$8))))</f>
        <v>0</v>
      </c>
      <c r="Z30" s="5">
        <f ca="1">IF(Z$4="",0,SUMPRODUCT(INDIRECT(ADDRESS($B37,$X$2)&amp;":"&amp;ADDRESS($B37,$X$2-1+Z$8)),INDIRECT(ADDRESS($B$11,$X$2)&amp;":"&amp;ADDRESS($B$11,$X$2-1+Z$8)),INDIRECT("rP!"&amp;ADDRESS(Prcsses!$B116,$X$2+$P$8-Z$8)&amp;":"&amp;ADDRESS(Prcsses!$B116,$X$2-1+$P$8))))</f>
        <v>0</v>
      </c>
      <c r="AA30" s="5">
        <f ca="1">IF(AA$4="",0,SUMPRODUCT(INDIRECT(ADDRESS($B37,$X$2)&amp;":"&amp;ADDRESS($B37,$X$2-1+AA$8)),INDIRECT(ADDRESS($B$11,$X$2)&amp;":"&amp;ADDRESS($B$11,$X$2-1+AA$8)),INDIRECT("rP!"&amp;ADDRESS(Prcsses!$B116,$X$2+$P$8-AA$8)&amp;":"&amp;ADDRESS(Prcsses!$B116,$X$2-1+$P$8))))</f>
        <v>0</v>
      </c>
      <c r="AB30" s="5">
        <f ca="1">IF(AB$4="",0,SUMPRODUCT(INDIRECT(ADDRESS($B37,$X$2)&amp;":"&amp;ADDRESS($B37,$X$2-1+AB$8)),INDIRECT(ADDRESS($B$11,$X$2)&amp;":"&amp;ADDRESS($B$11,$X$2-1+AB$8)),INDIRECT("rP!"&amp;ADDRESS(Prcsses!$B116,$X$2+$P$8-AB$8)&amp;":"&amp;ADDRESS(Prcsses!$B116,$X$2-1+$P$8))))</f>
        <v>0</v>
      </c>
      <c r="AC30" s="5">
        <f ca="1">IF(AC$4="",0,SUMPRODUCT(INDIRECT(ADDRESS($B37,$X$2)&amp;":"&amp;ADDRESS($B37,$X$2-1+AC$8)),INDIRECT(ADDRESS($B$11,$X$2)&amp;":"&amp;ADDRESS($B$11,$X$2-1+AC$8)),INDIRECT("rP!"&amp;ADDRESS(Prcsses!$B116,$X$2+$P$8-AC$8)&amp;":"&amp;ADDRESS(Prcsses!$B116,$X$2-1+$P$8))))</f>
        <v>0</v>
      </c>
      <c r="AD30" s="5">
        <f ca="1">IF(AD$4="",0,SUMPRODUCT(INDIRECT(ADDRESS($B37,$X$2)&amp;":"&amp;ADDRESS($B37,$X$2-1+AD$8)),INDIRECT(ADDRESS($B$11,$X$2)&amp;":"&amp;ADDRESS($B$11,$X$2-1+AD$8)),INDIRECT("rP!"&amp;ADDRESS(Prcsses!$B116,$X$2+$P$8-AD$8)&amp;":"&amp;ADDRESS(Prcsses!$B116,$X$2-1+$P$8))))</f>
        <v>0</v>
      </c>
      <c r="AE30" s="5">
        <f ca="1">IF(AE$4="",0,SUMPRODUCT(INDIRECT(ADDRESS($B37,$X$2)&amp;":"&amp;ADDRESS($B37,$X$2-1+AE$8)),INDIRECT(ADDRESS($B$11,$X$2)&amp;":"&amp;ADDRESS($B$11,$X$2-1+AE$8)),INDIRECT("rP!"&amp;ADDRESS(Prcsses!$B116,$X$2+$P$8-AE$8)&amp;":"&amp;ADDRESS(Prcsses!$B116,$X$2-1+$P$8))))</f>
        <v>0</v>
      </c>
      <c r="AF30" s="5">
        <f ca="1">IF(AF$4="",0,SUMPRODUCT(INDIRECT(ADDRESS($B37,$X$2)&amp;":"&amp;ADDRESS($B37,$X$2-1+AF$8)),INDIRECT(ADDRESS($B$11,$X$2)&amp;":"&amp;ADDRESS($B$11,$X$2-1+AF$8)),INDIRECT("rP!"&amp;ADDRESS(Prcsses!$B116,$X$2+$P$8-AF$8)&amp;":"&amp;ADDRESS(Prcsses!$B116,$X$2-1+$P$8))))</f>
        <v>0</v>
      </c>
      <c r="AG30" s="5">
        <f ca="1">IF(AG$4="",0,SUMPRODUCT(INDIRECT(ADDRESS($B37,$X$2)&amp;":"&amp;ADDRESS($B37,$X$2-1+AG$8)),INDIRECT(ADDRESS($B$11,$X$2)&amp;":"&amp;ADDRESS($B$11,$X$2-1+AG$8)),INDIRECT("rP!"&amp;ADDRESS(Prcsses!$B116,$X$2+$P$8-AG$8)&amp;":"&amp;ADDRESS(Prcsses!$B116,$X$2-1+$P$8))))</f>
        <v>0</v>
      </c>
      <c r="AH30" s="5">
        <f ca="1">IF(AH$4="",0,SUMPRODUCT(INDIRECT(ADDRESS($B37,$X$2)&amp;":"&amp;ADDRESS($B37,$X$2-1+AH$8)),INDIRECT(ADDRESS($B$11,$X$2)&amp;":"&amp;ADDRESS($B$11,$X$2-1+AH$8)),INDIRECT("rP!"&amp;ADDRESS(Prcsses!$B116,$X$2+$P$8-AH$8)&amp;":"&amp;ADDRESS(Prcsses!$B116,$X$2-1+$P$8))))</f>
        <v>100000</v>
      </c>
      <c r="AI30" s="5">
        <f ca="1">IF(AI$4="",0,SUMPRODUCT(INDIRECT(ADDRESS($B37,$X$2)&amp;":"&amp;ADDRESS($B37,$X$2-1+AI$8)),INDIRECT(ADDRESS($B$11,$X$2)&amp;":"&amp;ADDRESS($B$11,$X$2-1+AI$8)),INDIRECT("rP!"&amp;ADDRESS(Prcsses!$B116,$X$2+$P$8-AI$8)&amp;":"&amp;ADDRESS(Prcsses!$B116,$X$2-1+$P$8))))</f>
        <v>100000</v>
      </c>
      <c r="AJ30" s="5">
        <f ca="1">IF(AJ$4="",0,SUMPRODUCT(INDIRECT(ADDRESS($B37,$X$2)&amp;":"&amp;ADDRESS($B37,$X$2-1+AJ$8)),INDIRECT(ADDRESS($B$11,$X$2)&amp;":"&amp;ADDRESS($B$11,$X$2-1+AJ$8)),INDIRECT("rP!"&amp;ADDRESS(Prcsses!$B116,$X$2+$P$8-AJ$8)&amp;":"&amp;ADDRESS(Prcsses!$B116,$X$2-1+$P$8))))</f>
        <v>0</v>
      </c>
      <c r="AK30" s="5">
        <f ca="1">IF(AK$4="",0,SUMPRODUCT(INDIRECT(ADDRESS($B37,$X$2)&amp;":"&amp;ADDRESS($B37,$X$2-1+AK$8)),INDIRECT(ADDRESS($B$11,$X$2)&amp;":"&amp;ADDRESS($B$11,$X$2-1+AK$8)),INDIRECT("rP!"&amp;ADDRESS(Prcsses!$B116,$X$2+$P$8-AK$8)&amp;":"&amp;ADDRESS(Prcsses!$B116,$X$2-1+$P$8))))</f>
        <v>0</v>
      </c>
      <c r="AL30" s="5">
        <f ca="1">IF(AL$4="",0,SUMPRODUCT(INDIRECT(ADDRESS($B37,$X$2)&amp;":"&amp;ADDRESS($B37,$X$2-1+AL$8)),INDIRECT(ADDRESS($B$11,$X$2)&amp;":"&amp;ADDRESS($B$11,$X$2-1+AL$8)),INDIRECT("rP!"&amp;ADDRESS(Prcsses!$B116,$X$2+$P$8-AL$8)&amp;":"&amp;ADDRESS(Prcsses!$B116,$X$2-1+$P$8))))</f>
        <v>0</v>
      </c>
      <c r="AM30" s="5">
        <f ca="1">IF(AM$4="",0,SUMPRODUCT(INDIRECT(ADDRESS($B37,$X$2)&amp;":"&amp;ADDRESS($B37,$X$2-1+AM$8)),INDIRECT(ADDRESS($B$11,$X$2)&amp;":"&amp;ADDRESS($B$11,$X$2-1+AM$8)),INDIRECT("rP!"&amp;ADDRESS(Prcsses!$B116,$X$2+$P$8-AM$8)&amp;":"&amp;ADDRESS(Prcsses!$B116,$X$2-1+$P$8))))</f>
        <v>0</v>
      </c>
      <c r="AN30" s="5">
        <f ca="1">IF(AN$4="",0,SUMPRODUCT(INDIRECT(ADDRESS($B37,$X$2)&amp;":"&amp;ADDRESS($B37,$X$2-1+AN$8)),INDIRECT(ADDRESS($B$11,$X$2)&amp;":"&amp;ADDRESS($B$11,$X$2-1+AN$8)),INDIRECT("rP!"&amp;ADDRESS(Prcsses!$B116,$X$2+$P$8-AN$8)&amp;":"&amp;ADDRESS(Prcsses!$B116,$X$2-1+$P$8))))</f>
        <v>0</v>
      </c>
      <c r="AO30" s="5">
        <f ca="1">IF(AO$4="",0,SUMPRODUCT(INDIRECT(ADDRESS($B37,$X$2)&amp;":"&amp;ADDRESS($B37,$X$2-1+AO$8)),INDIRECT(ADDRESS($B$11,$X$2)&amp;":"&amp;ADDRESS($B$11,$X$2-1+AO$8)),INDIRECT("rP!"&amp;ADDRESS(Prcsses!$B116,$X$2+$P$8-AO$8)&amp;":"&amp;ADDRESS(Prcsses!$B116,$X$2-1+$P$8))))</f>
        <v>0</v>
      </c>
      <c r="AP30" s="5">
        <f ca="1">IF(AP$4="",0,SUMPRODUCT(INDIRECT(ADDRESS($B37,$X$2)&amp;":"&amp;ADDRESS($B37,$X$2-1+AP$8)),INDIRECT(ADDRESS($B$11,$X$2)&amp;":"&amp;ADDRESS($B$11,$X$2-1+AP$8)),INDIRECT("rP!"&amp;ADDRESS(Prcsses!$B116,$X$2+$P$8-AP$8)&amp;":"&amp;ADDRESS(Prcsses!$B116,$X$2-1+$P$8))))</f>
        <v>0</v>
      </c>
      <c r="AQ30" s="5">
        <f ca="1">IF(AQ$4="",0,SUMPRODUCT(INDIRECT(ADDRESS($B37,$X$2)&amp;":"&amp;ADDRESS($B37,$X$2-1+AQ$8)),INDIRECT(ADDRESS($B$11,$X$2)&amp;":"&amp;ADDRESS($B$11,$X$2-1+AQ$8)),INDIRECT("rP!"&amp;ADDRESS(Prcsses!$B116,$X$2+$P$8-AQ$8)&amp;":"&amp;ADDRESS(Prcsses!$B116,$X$2-1+$P$8))))</f>
        <v>0</v>
      </c>
      <c r="AR30" s="5">
        <f ca="1">IF(AR$4="",0,SUMPRODUCT(INDIRECT(ADDRESS($B37,$X$2)&amp;":"&amp;ADDRESS($B37,$X$2-1+AR$8)),INDIRECT(ADDRESS($B$11,$X$2)&amp;":"&amp;ADDRESS($B$11,$X$2-1+AR$8)),INDIRECT("rP!"&amp;ADDRESS(Prcsses!$B116,$X$2+$P$8-AR$8)&amp;":"&amp;ADDRESS(Prcsses!$B116,$X$2-1+$P$8))))</f>
        <v>0</v>
      </c>
      <c r="AS30" s="5">
        <f ca="1">IF(AS$4="",0,SUMPRODUCT(INDIRECT(ADDRESS($B37,$X$2)&amp;":"&amp;ADDRESS($B37,$X$2-1+AS$8)),INDIRECT(ADDRESS($B$11,$X$2)&amp;":"&amp;ADDRESS($B$11,$X$2-1+AS$8)),INDIRECT("rP!"&amp;ADDRESS(Prcsses!$B116,$X$2+$P$8-AS$8)&amp;":"&amp;ADDRESS(Prcsses!$B116,$X$2-1+$P$8))))</f>
        <v>0</v>
      </c>
      <c r="AT30" s="5">
        <f ca="1">IF(AT$4="",0,SUMPRODUCT(INDIRECT(ADDRESS($B37,$X$2)&amp;":"&amp;ADDRESS($B37,$X$2-1+AT$8)),INDIRECT(ADDRESS($B$11,$X$2)&amp;":"&amp;ADDRESS($B$11,$X$2-1+AT$8)),INDIRECT("rP!"&amp;ADDRESS(Prcsses!$B116,$X$2+$P$8-AT$8)&amp;":"&amp;ADDRESS(Prcsses!$B116,$X$2-1+$P$8))))</f>
        <v>0</v>
      </c>
      <c r="AU30" s="5">
        <f ca="1">IF(AU$4="",0,SUMPRODUCT(INDIRECT(ADDRESS($B37,$X$2)&amp;":"&amp;ADDRESS($B37,$X$2-1+AU$8)),INDIRECT(ADDRESS($B$11,$X$2)&amp;":"&amp;ADDRESS($B$11,$X$2-1+AU$8)),INDIRECT("rP!"&amp;ADDRESS(Prcsses!$B116,$X$2+$P$8-AU$8)&amp;":"&amp;ADDRESS(Prcsses!$B116,$X$2-1+$P$8))))</f>
        <v>0</v>
      </c>
      <c r="AV30" s="5">
        <f ca="1">IF(AV$4="",0,SUMPRODUCT(INDIRECT(ADDRESS($B37,$X$2)&amp;":"&amp;ADDRESS($B37,$X$2-1+AV$8)),INDIRECT(ADDRESS($B$11,$X$2)&amp;":"&amp;ADDRESS($B$11,$X$2-1+AV$8)),INDIRECT("rP!"&amp;ADDRESS(Prcsses!$B116,$X$2+$P$8-AV$8)&amp;":"&amp;ADDRESS(Prcsses!$B116,$X$2-1+$P$8))))</f>
        <v>0</v>
      </c>
      <c r="AW30" s="5">
        <f ca="1">IF(AW$4="",0,SUMPRODUCT(INDIRECT(ADDRESS($B37,$X$2)&amp;":"&amp;ADDRESS($B37,$X$2-1+AW$8)),INDIRECT(ADDRESS($B$11,$X$2)&amp;":"&amp;ADDRESS($B$11,$X$2-1+AW$8)),INDIRECT("rP!"&amp;ADDRESS(Prcsses!$B116,$X$2+$P$8-AW$8)&amp;":"&amp;ADDRESS(Prcsses!$B116,$X$2-1+$P$8))))</f>
        <v>0</v>
      </c>
      <c r="AX30" s="5">
        <f ca="1">IF(AX$4="",0,SUMPRODUCT(INDIRECT(ADDRESS($B37,$X$2)&amp;":"&amp;ADDRESS($B37,$X$2-1+AX$8)),INDIRECT(ADDRESS($B$11,$X$2)&amp;":"&amp;ADDRESS($B$11,$X$2-1+AX$8)),INDIRECT("rP!"&amp;ADDRESS(Prcsses!$B116,$X$2+$P$8-AX$8)&amp;":"&amp;ADDRESS(Prcsses!$B116,$X$2-1+$P$8))))</f>
        <v>0</v>
      </c>
      <c r="AY30" s="5">
        <f ca="1">IF(AY$4="",0,SUMPRODUCT(INDIRECT(ADDRESS($B37,$X$2)&amp;":"&amp;ADDRESS($B37,$X$2-1+AY$8)),INDIRECT(ADDRESS($B$11,$X$2)&amp;":"&amp;ADDRESS($B$11,$X$2-1+AY$8)),INDIRECT("rP!"&amp;ADDRESS(Prcsses!$B116,$X$2+$P$8-AY$8)&amp;":"&amp;ADDRESS(Prcsses!$B116,$X$2-1+$P$8))))</f>
        <v>0</v>
      </c>
      <c r="AZ30" s="5">
        <f ca="1">IF(AZ$4="",0,SUMPRODUCT(INDIRECT(ADDRESS($B37,$X$2)&amp;":"&amp;ADDRESS($B37,$X$2-1+AZ$8)),INDIRECT(ADDRESS($B$11,$X$2)&amp;":"&amp;ADDRESS($B$11,$X$2-1+AZ$8)),INDIRECT("rP!"&amp;ADDRESS(Prcsses!$B116,$X$2+$P$8-AZ$8)&amp;":"&amp;ADDRESS(Prcsses!$B116,$X$2-1+$P$8))))</f>
        <v>0</v>
      </c>
      <c r="BA30" s="5">
        <f ca="1">IF(BA$4="",0,SUMPRODUCT(INDIRECT(ADDRESS($B37,$X$2)&amp;":"&amp;ADDRESS($B37,$X$2-1+BA$8)),INDIRECT(ADDRESS($B$11,$X$2)&amp;":"&amp;ADDRESS($B$11,$X$2-1+BA$8)),INDIRECT("rP!"&amp;ADDRESS(Prcsses!$B116,$X$2+$P$8-BA$8)&amp;":"&amp;ADDRESS(Prcsses!$B116,$X$2-1+$P$8))))</f>
        <v>0</v>
      </c>
      <c r="BB30" s="5">
        <f ca="1">IF(BB$4="",0,SUMPRODUCT(INDIRECT(ADDRESS($B37,$X$2)&amp;":"&amp;ADDRESS($B37,$X$2-1+BB$8)),INDIRECT(ADDRESS($B$11,$X$2)&amp;":"&amp;ADDRESS($B$11,$X$2-1+BB$8)),INDIRECT("rP!"&amp;ADDRESS(Prcsses!$B116,$X$2+$P$8-BB$8)&amp;":"&amp;ADDRESS(Prcsses!$B116,$X$2-1+$P$8))))</f>
        <v>0</v>
      </c>
      <c r="BC30" s="5">
        <f ca="1">IF(BC$4="",0,SUMPRODUCT(INDIRECT(ADDRESS($B37,$X$2)&amp;":"&amp;ADDRESS($B37,$X$2-1+BC$8)),INDIRECT(ADDRESS($B$11,$X$2)&amp;":"&amp;ADDRESS($B$11,$X$2-1+BC$8)),INDIRECT("rP!"&amp;ADDRESS(Prcsses!$B116,$X$2+$P$8-BC$8)&amp;":"&amp;ADDRESS(Prcsses!$B116,$X$2-1+$P$8))))</f>
        <v>0</v>
      </c>
      <c r="BD30" s="5">
        <f ca="1">IF(BD$4="",0,SUMPRODUCT(INDIRECT(ADDRESS($B37,$X$2)&amp;":"&amp;ADDRESS($B37,$X$2-1+BD$8)),INDIRECT(ADDRESS($B$11,$X$2)&amp;":"&amp;ADDRESS($B$11,$X$2-1+BD$8)),INDIRECT("rP!"&amp;ADDRESS(Prcsses!$B116,$X$2+$P$8-BD$8)&amp;":"&amp;ADDRESS(Prcsses!$B116,$X$2-1+$P$8))))</f>
        <v>0</v>
      </c>
      <c r="BE30" s="5">
        <f ca="1">IF(BE$4="",0,SUMPRODUCT(INDIRECT(ADDRESS($B37,$X$2)&amp;":"&amp;ADDRESS($B37,$X$2-1+BE$8)),INDIRECT(ADDRESS($B$11,$X$2)&amp;":"&amp;ADDRESS($B$11,$X$2-1+BE$8)),INDIRECT("rP!"&amp;ADDRESS(Prcsses!$B116,$X$2+$P$8-BE$8)&amp;":"&amp;ADDRESS(Prcsses!$B116,$X$2-1+$P$8))))</f>
        <v>0</v>
      </c>
      <c r="BF30" s="5">
        <f ca="1">IF(BF$4="",0,SUMPRODUCT(INDIRECT(ADDRESS($B37,$X$2)&amp;":"&amp;ADDRESS($B37,$X$2-1+BF$8)),INDIRECT(ADDRESS($B$11,$X$2)&amp;":"&amp;ADDRESS($B$11,$X$2-1+BF$8)),INDIRECT("rP!"&amp;ADDRESS(Prcsses!$B116,$X$2+$P$8-BF$8)&amp;":"&amp;ADDRESS(Prcsses!$B116,$X$2-1+$P$8))))</f>
        <v>0</v>
      </c>
      <c r="BG30" s="5">
        <f ca="1">IF(BG$4="",0,SUMPRODUCT(INDIRECT(ADDRESS($B37,$X$2)&amp;":"&amp;ADDRESS($B37,$X$2-1+BG$8)),INDIRECT(ADDRESS($B$11,$X$2)&amp;":"&amp;ADDRESS($B$11,$X$2-1+BG$8)),INDIRECT("rP!"&amp;ADDRESS(Prcsses!$B116,$X$2+$P$8-BG$8)&amp;":"&amp;ADDRESS(Prcsses!$B116,$X$2-1+$P$8))))</f>
        <v>0</v>
      </c>
      <c r="BH30" s="5">
        <f ca="1">IF(BH$4="",0,SUMPRODUCT(INDIRECT(ADDRESS($B37,$X$2)&amp;":"&amp;ADDRESS($B37,$X$2-1+BH$8)),INDIRECT(ADDRESS($B$11,$X$2)&amp;":"&amp;ADDRESS($B$11,$X$2-1+BH$8)),INDIRECT("rP!"&amp;ADDRESS(Prcsses!$B116,$X$2+$P$8-BH$8)&amp;":"&amp;ADDRESS(Prcsses!$B116,$X$2-1+$P$8))))</f>
        <v>0</v>
      </c>
      <c r="BI30" s="5">
        <f ca="1">IF(BI$4="",0,SUMPRODUCT(INDIRECT(ADDRESS($B37,$X$2)&amp;":"&amp;ADDRESS($B37,$X$2-1+BI$8)),INDIRECT(ADDRESS($B$11,$X$2)&amp;":"&amp;ADDRESS($B$11,$X$2-1+BI$8)),INDIRECT("rP!"&amp;ADDRESS(Prcsses!$B116,$X$2+$P$8-BI$8)&amp;":"&amp;ADDRESS(Prcsses!$B116,$X$2-1+$P$8))))</f>
        <v>0</v>
      </c>
      <c r="BJ30" s="5">
        <f ca="1">IF(BJ$4="",0,SUMPRODUCT(INDIRECT(ADDRESS($B37,$X$2)&amp;":"&amp;ADDRESS($B37,$X$2-1+BJ$8)),INDIRECT(ADDRESS($B$11,$X$2)&amp;":"&amp;ADDRESS($B$11,$X$2-1+BJ$8)),INDIRECT("rP!"&amp;ADDRESS(Prcsses!$B116,$X$2+$P$8-BJ$8)&amp;":"&amp;ADDRESS(Prcsses!$B116,$X$2-1+$P$8))))</f>
        <v>0</v>
      </c>
      <c r="BK30" s="5">
        <f ca="1">IF(BK$4="",0,SUMPRODUCT(INDIRECT(ADDRESS($B37,$X$2)&amp;":"&amp;ADDRESS($B37,$X$2-1+BK$8)),INDIRECT(ADDRESS($B$11,$X$2)&amp;":"&amp;ADDRESS($B$11,$X$2-1+BK$8)),INDIRECT("rP!"&amp;ADDRESS(Prcsses!$B116,$X$2+$P$8-BK$8)&amp;":"&amp;ADDRESS(Prcsses!$B116,$X$2-1+$P$8))))</f>
        <v>0</v>
      </c>
      <c r="BL30" s="5">
        <f ca="1">IF(BL$4="",0,SUMPRODUCT(INDIRECT(ADDRESS($B37,$X$2)&amp;":"&amp;ADDRESS($B37,$X$2-1+BL$8)),INDIRECT(ADDRESS($B$11,$X$2)&amp;":"&amp;ADDRESS($B$11,$X$2-1+BL$8)),INDIRECT("rP!"&amp;ADDRESS(Prcsses!$B116,$X$2+$P$8-BL$8)&amp;":"&amp;ADDRESS(Prcsses!$B116,$X$2-1+$P$8))))</f>
        <v>0</v>
      </c>
      <c r="BM30" s="5">
        <f ca="1">IF(BM$4="",0,SUMPRODUCT(INDIRECT(ADDRESS($B37,$X$2)&amp;":"&amp;ADDRESS($B37,$X$2-1+BM$8)),INDIRECT(ADDRESS($B$11,$X$2)&amp;":"&amp;ADDRESS($B$11,$X$2-1+BM$8)),INDIRECT("rP!"&amp;ADDRESS(Prcsses!$B116,$X$2+$P$8-BM$8)&amp;":"&amp;ADDRESS(Prcsses!$B116,$X$2-1+$P$8))))</f>
        <v>0</v>
      </c>
      <c r="BN30" s="5">
        <f ca="1">IF(BN$4="",0,SUMPRODUCT(INDIRECT(ADDRESS($B37,$X$2)&amp;":"&amp;ADDRESS($B37,$X$2-1+BN$8)),INDIRECT(ADDRESS($B$11,$X$2)&amp;":"&amp;ADDRESS($B$11,$X$2-1+BN$8)),INDIRECT("rP!"&amp;ADDRESS(Prcsses!$B116,$X$2+$P$8-BN$8)&amp;":"&amp;ADDRESS(Prcsses!$B116,$X$2-1+$P$8))))</f>
        <v>0</v>
      </c>
      <c r="BO30" s="5">
        <f ca="1">IF(BO$4="",0,SUMPRODUCT(INDIRECT(ADDRESS($B37,$X$2)&amp;":"&amp;ADDRESS($B37,$X$2-1+BO$8)),INDIRECT(ADDRESS($B$11,$X$2)&amp;":"&amp;ADDRESS($B$11,$X$2-1+BO$8)),INDIRECT("rP!"&amp;ADDRESS(Prcsses!$B116,$X$2+$P$8-BO$8)&amp;":"&amp;ADDRESS(Prcsses!$B116,$X$2-1+$P$8))))</f>
        <v>0</v>
      </c>
      <c r="BP30" s="5">
        <f ca="1">IF(BP$4="",0,SUMPRODUCT(INDIRECT(ADDRESS($B37,$X$2)&amp;":"&amp;ADDRESS($B37,$X$2-1+BP$8)),INDIRECT(ADDRESS($B$11,$X$2)&amp;":"&amp;ADDRESS($B$11,$X$2-1+BP$8)),INDIRECT("rP!"&amp;ADDRESS(Prcsses!$B116,$X$2+$P$8-BP$8)&amp;":"&amp;ADDRESS(Prcsses!$B116,$X$2-1+$P$8))))</f>
        <v>0</v>
      </c>
      <c r="BQ30" s="5">
        <f ca="1">IF(BQ$4="",0,SUMPRODUCT(INDIRECT(ADDRESS($B37,$X$2)&amp;":"&amp;ADDRESS($B37,$X$2-1+BQ$8)),INDIRECT(ADDRESS($B$11,$X$2)&amp;":"&amp;ADDRESS($B$11,$X$2-1+BQ$8)),INDIRECT("rP!"&amp;ADDRESS(Prcsses!$B116,$X$2+$P$8-BQ$8)&amp;":"&amp;ADDRESS(Prcsses!$B116,$X$2-1+$P$8))))</f>
        <v>0</v>
      </c>
      <c r="BR30" s="5">
        <f ca="1">IF(BR$4="",0,SUMPRODUCT(INDIRECT(ADDRESS($B37,$X$2)&amp;":"&amp;ADDRESS($B37,$X$2-1+BR$8)),INDIRECT(ADDRESS($B$11,$X$2)&amp;":"&amp;ADDRESS($B$11,$X$2-1+BR$8)),INDIRECT("rP!"&amp;ADDRESS(Prcsses!$B116,$X$2+$P$8-BR$8)&amp;":"&amp;ADDRESS(Prcsses!$B116,$X$2-1+$P$8))))</f>
        <v>0</v>
      </c>
      <c r="BS30" s="5">
        <f ca="1">IF(BS$4="",0,SUMPRODUCT(INDIRECT(ADDRESS($B37,$X$2)&amp;":"&amp;ADDRESS($B37,$X$2-1+BS$8)),INDIRECT(ADDRESS($B$11,$X$2)&amp;":"&amp;ADDRESS($B$11,$X$2-1+BS$8)),INDIRECT("rP!"&amp;ADDRESS(Prcsses!$B116,$X$2+$P$8-BS$8)&amp;":"&amp;ADDRESS(Prcsses!$B116,$X$2-1+$P$8))))</f>
        <v>0</v>
      </c>
      <c r="BT30" s="5">
        <f ca="1">IF(BT$4="",0,SUMPRODUCT(INDIRECT(ADDRESS($B37,$X$2)&amp;":"&amp;ADDRESS($B37,$X$2-1+BT$8)),INDIRECT(ADDRESS($B$11,$X$2)&amp;":"&amp;ADDRESS($B$11,$X$2-1+BT$8)),INDIRECT("rP!"&amp;ADDRESS(Prcsses!$B116,$X$2+$P$8-BT$8)&amp;":"&amp;ADDRESS(Prcsses!$B116,$X$2-1+$P$8))))</f>
        <v>0</v>
      </c>
      <c r="BU30" s="5">
        <f ca="1">IF(BU$4="",0,SUMPRODUCT(INDIRECT(ADDRESS($B37,$X$2)&amp;":"&amp;ADDRESS($B37,$X$2-1+BU$8)),INDIRECT(ADDRESS($B$11,$X$2)&amp;":"&amp;ADDRESS($B$11,$X$2-1+BU$8)),INDIRECT("rP!"&amp;ADDRESS(Prcsses!$B116,$X$2+$P$8-BU$8)&amp;":"&amp;ADDRESS(Prcsses!$B116,$X$2-1+$P$8))))</f>
        <v>0</v>
      </c>
      <c r="BV30" s="5">
        <f ca="1">IF(BV$4="",0,SUMPRODUCT(INDIRECT(ADDRESS($B37,$X$2)&amp;":"&amp;ADDRESS($B37,$X$2-1+BV$8)),INDIRECT(ADDRESS($B$11,$X$2)&amp;":"&amp;ADDRESS($B$11,$X$2-1+BV$8)),INDIRECT("rP!"&amp;ADDRESS(Prcsses!$B116,$X$2+$P$8-BV$8)&amp;":"&amp;ADDRESS(Prcsses!$B116,$X$2-1+$P$8))))</f>
        <v>0</v>
      </c>
      <c r="BW30" s="5">
        <f ca="1">IF(BW$4="",0,SUMPRODUCT(INDIRECT(ADDRESS($B37,$X$2)&amp;":"&amp;ADDRESS($B37,$X$2-1+BW$8)),INDIRECT(ADDRESS($B$11,$X$2)&amp;":"&amp;ADDRESS($B$11,$X$2-1+BW$8)),INDIRECT("rP!"&amp;ADDRESS(Prcsses!$B116,$X$2+$P$8-BW$8)&amp;":"&amp;ADDRESS(Prcsses!$B116,$X$2-1+$P$8))))</f>
        <v>0</v>
      </c>
      <c r="BX30" s="5">
        <f ca="1">IF(BX$4="",0,SUMPRODUCT(INDIRECT(ADDRESS($B37,$X$2)&amp;":"&amp;ADDRESS($B37,$X$2-1+BX$8)),INDIRECT(ADDRESS($B$11,$X$2)&amp;":"&amp;ADDRESS($B$11,$X$2-1+BX$8)),INDIRECT("rP!"&amp;ADDRESS(Prcsses!$B116,$X$2+$P$8-BX$8)&amp;":"&amp;ADDRESS(Prcsses!$B116,$X$2-1+$P$8))))</f>
        <v>0</v>
      </c>
      <c r="BY30" s="5">
        <f ca="1">IF(BY$4="",0,SUMPRODUCT(INDIRECT(ADDRESS($B37,$X$2)&amp;":"&amp;ADDRESS($B37,$X$2-1+BY$8)),INDIRECT(ADDRESS($B$11,$X$2)&amp;":"&amp;ADDRESS($B$11,$X$2-1+BY$8)),INDIRECT("rP!"&amp;ADDRESS(Prcsses!$B116,$X$2+$P$8-BY$8)&amp;":"&amp;ADDRESS(Prcsses!$B116,$X$2-1+$P$8))))</f>
        <v>0</v>
      </c>
      <c r="BZ30" s="5">
        <f ca="1">IF(BZ$4="",0,SUMPRODUCT(INDIRECT(ADDRESS($B37,$X$2)&amp;":"&amp;ADDRESS($B37,$X$2-1+BZ$8)),INDIRECT(ADDRESS($B$11,$X$2)&amp;":"&amp;ADDRESS($B$11,$X$2-1+BZ$8)),INDIRECT("rP!"&amp;ADDRESS(Prcsses!$B116,$X$2+$P$8-BZ$8)&amp;":"&amp;ADDRESS(Prcsses!$B116,$X$2-1+$P$8))))</f>
        <v>0</v>
      </c>
      <c r="CA30" s="5">
        <f ca="1">IF(CA$4="",0,SUMPRODUCT(INDIRECT(ADDRESS($B37,$X$2)&amp;":"&amp;ADDRESS($B37,$X$2-1+CA$8)),INDIRECT(ADDRESS($B$11,$X$2)&amp;":"&amp;ADDRESS($B$11,$X$2-1+CA$8)),INDIRECT("rP!"&amp;ADDRESS(Prcsses!$B116,$X$2+$P$8-CA$8)&amp;":"&amp;ADDRESS(Prcsses!$B116,$X$2-1+$P$8))))</f>
        <v>0</v>
      </c>
      <c r="CB30" s="5">
        <f ca="1">IF(CB$4="",0,SUMPRODUCT(INDIRECT(ADDRESS($B37,$X$2)&amp;":"&amp;ADDRESS($B37,$X$2-1+CB$8)),INDIRECT(ADDRESS($B$11,$X$2)&amp;":"&amp;ADDRESS($B$11,$X$2-1+CB$8)),INDIRECT("rP!"&amp;ADDRESS(Prcsses!$B116,$X$2+$P$8-CB$8)&amp;":"&amp;ADDRESS(Prcsses!$B116,$X$2-1+$P$8))))</f>
        <v>0</v>
      </c>
      <c r="CC30" s="5">
        <f ca="1">IF(CC$4="",0,SUMPRODUCT(INDIRECT(ADDRESS($B37,$X$2)&amp;":"&amp;ADDRESS($B37,$X$2-1+CC$8)),INDIRECT(ADDRESS($B$11,$X$2)&amp;":"&amp;ADDRESS($B$11,$X$2-1+CC$8)),INDIRECT("rP!"&amp;ADDRESS(Prcsses!$B116,$X$2+$P$8-CC$8)&amp;":"&amp;ADDRESS(Prcsses!$B116,$X$2-1+$P$8))))</f>
        <v>0</v>
      </c>
      <c r="CD30" s="5">
        <f ca="1">IF(CD$4="",0,SUMPRODUCT(INDIRECT(ADDRESS($B37,$X$2)&amp;":"&amp;ADDRESS($B37,$X$2-1+CD$8)),INDIRECT(ADDRESS($B$11,$X$2)&amp;":"&amp;ADDRESS($B$11,$X$2-1+CD$8)),INDIRECT("rP!"&amp;ADDRESS(Prcsses!$B116,$X$2+$P$8-CD$8)&amp;":"&amp;ADDRESS(Prcsses!$B116,$X$2-1+$P$8))))</f>
        <v>0</v>
      </c>
      <c r="CE30" s="5">
        <f ca="1">IF(CE$4="",0,SUMPRODUCT(INDIRECT(ADDRESS($B37,$X$2)&amp;":"&amp;ADDRESS($B37,$X$2-1+CE$8)),INDIRECT(ADDRESS($B$11,$X$2)&amp;":"&amp;ADDRESS($B$11,$X$2-1+CE$8)),INDIRECT("rP!"&amp;ADDRESS(Prcsses!$B116,$X$2+$P$8-CE$8)&amp;":"&amp;ADDRESS(Prcsses!$B116,$X$2-1+$P$8))))</f>
        <v>0</v>
      </c>
      <c r="CF30" s="5">
        <f ca="1">IF(CF$4="",0,SUMPRODUCT(INDIRECT(ADDRESS($B37,$X$2)&amp;":"&amp;ADDRESS($B37,$X$2-1+CF$8)),INDIRECT(ADDRESS($B$11,$X$2)&amp;":"&amp;ADDRESS($B$11,$X$2-1+CF$8)),INDIRECT("rP!"&amp;ADDRESS(Prcsses!$B116,$X$2+$P$8-CF$8)&amp;":"&amp;ADDRESS(Prcsses!$B116,$X$2-1+$P$8))))</f>
        <v>0</v>
      </c>
    </row>
    <row r="31" spans="2:84" s="26" customFormat="1" ht="12" x14ac:dyDescent="0.25">
      <c r="B31" s="13"/>
      <c r="M31" s="55"/>
      <c r="N31" s="44" t="s">
        <v>21</v>
      </c>
      <c r="O31" s="45"/>
      <c r="P31" s="46"/>
      <c r="Q31" s="89"/>
      <c r="U31" s="41"/>
      <c r="V31" s="42"/>
      <c r="W31" s="43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</row>
    <row r="32" spans="2:84" x14ac:dyDescent="0.3">
      <c r="B32" s="13">
        <f>ROW()</f>
        <v>32</v>
      </c>
      <c r="H32" s="1" t="str">
        <f t="shared" ref="H32:H37" si="57">$H$24</f>
        <v>Капитальные затраты</v>
      </c>
      <c r="I32" s="1" t="s">
        <v>197</v>
      </c>
      <c r="M32" s="53" t="s">
        <v>16</v>
      </c>
      <c r="W32" s="34"/>
      <c r="X32" s="33"/>
      <c r="Y32" s="33"/>
      <c r="Z32" s="33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  <c r="BJ32" s="33"/>
      <c r="BK32" s="33"/>
      <c r="BL32" s="33"/>
      <c r="BM32" s="33"/>
      <c r="BN32" s="33"/>
      <c r="BO32" s="33"/>
      <c r="BP32" s="33"/>
      <c r="BQ32" s="33"/>
      <c r="BR32" s="33"/>
      <c r="BS32" s="33"/>
      <c r="BT32" s="33"/>
      <c r="BU32" s="33"/>
      <c r="BV32" s="33"/>
      <c r="BW32" s="33"/>
      <c r="BX32" s="33"/>
      <c r="BY32" s="33"/>
      <c r="BZ32" s="33"/>
      <c r="CA32" s="33"/>
      <c r="CB32" s="33"/>
      <c r="CC32" s="33"/>
      <c r="CD32" s="33"/>
      <c r="CE32" s="33"/>
      <c r="CF32" s="33"/>
    </row>
    <row r="33" spans="2:84" x14ac:dyDescent="0.3">
      <c r="B33" s="13">
        <f>ROW()</f>
        <v>33</v>
      </c>
      <c r="H33" s="1" t="str">
        <f t="shared" si="57"/>
        <v>Капитальные затраты</v>
      </c>
      <c r="I33" s="1" t="str">
        <f>$I$32</f>
        <v>Индексация стартовых капзатрат</v>
      </c>
      <c r="J33" s="1" t="str">
        <f>J26</f>
        <v>Оформление юрлица</v>
      </c>
      <c r="M33" s="53" t="s">
        <v>16</v>
      </c>
      <c r="O33" s="82"/>
      <c r="P33" s="86">
        <v>1.4999999999999999E-2</v>
      </c>
      <c r="W33" s="34"/>
      <c r="X33" s="99">
        <f t="shared" ref="X33:AM37" ca="1" si="58">IF(X$4="",0,(1+$P33)^(INT((X$1-1)/IF(OR($P$39&lt;=0,$P$39=""),12,$P$39))))</f>
        <v>1</v>
      </c>
      <c r="Y33" s="99">
        <f t="shared" ca="1" si="58"/>
        <v>1</v>
      </c>
      <c r="Z33" s="99">
        <f t="shared" ca="1" si="58"/>
        <v>1</v>
      </c>
      <c r="AA33" s="99">
        <f t="shared" ca="1" si="58"/>
        <v>1</v>
      </c>
      <c r="AB33" s="99">
        <f t="shared" ca="1" si="58"/>
        <v>1</v>
      </c>
      <c r="AC33" s="99">
        <f t="shared" ca="1" si="58"/>
        <v>1</v>
      </c>
      <c r="AD33" s="99">
        <f t="shared" ca="1" si="58"/>
        <v>1.0149999999999999</v>
      </c>
      <c r="AE33" s="99">
        <f t="shared" ca="1" si="58"/>
        <v>1.0149999999999999</v>
      </c>
      <c r="AF33" s="99">
        <f t="shared" ca="1" si="58"/>
        <v>1.0149999999999999</v>
      </c>
      <c r="AG33" s="99">
        <f t="shared" ca="1" si="58"/>
        <v>1.0149999999999999</v>
      </c>
      <c r="AH33" s="99">
        <f t="shared" ca="1" si="58"/>
        <v>1.0149999999999999</v>
      </c>
      <c r="AI33" s="99">
        <f t="shared" ca="1" si="58"/>
        <v>1.0149999999999999</v>
      </c>
      <c r="AJ33" s="99">
        <f t="shared" ca="1" si="58"/>
        <v>1.0302249999999997</v>
      </c>
      <c r="AK33" s="99">
        <f t="shared" ca="1" si="58"/>
        <v>1.0302249999999997</v>
      </c>
      <c r="AL33" s="99">
        <f t="shared" ca="1" si="58"/>
        <v>1.0302249999999997</v>
      </c>
      <c r="AM33" s="99">
        <f t="shared" ca="1" si="58"/>
        <v>1.0302249999999997</v>
      </c>
      <c r="AN33" s="99">
        <f t="shared" ref="AJ33:CF37" ca="1" si="59">IF(AN$4="",0,(1+$P33)^(INT((AN$1-1)/IF(OR($P$39&lt;=0,$P$39=""),12,$P$39))))</f>
        <v>1.0302249999999997</v>
      </c>
      <c r="AO33" s="99">
        <f t="shared" ca="1" si="59"/>
        <v>1.0302249999999997</v>
      </c>
      <c r="AP33" s="99">
        <f t="shared" ca="1" si="59"/>
        <v>1.0456783749999996</v>
      </c>
      <c r="AQ33" s="99">
        <f t="shared" ca="1" si="59"/>
        <v>1.0456783749999996</v>
      </c>
      <c r="AR33" s="99">
        <f t="shared" ca="1" si="59"/>
        <v>1.0456783749999996</v>
      </c>
      <c r="AS33" s="99">
        <f t="shared" ca="1" si="59"/>
        <v>1.0456783749999996</v>
      </c>
      <c r="AT33" s="99">
        <f t="shared" ca="1" si="59"/>
        <v>1.0456783749999996</v>
      </c>
      <c r="AU33" s="99">
        <f t="shared" ca="1" si="59"/>
        <v>1.0456783749999996</v>
      </c>
      <c r="AV33" s="99">
        <f t="shared" ca="1" si="59"/>
        <v>1.0613635506249994</v>
      </c>
      <c r="AW33" s="99">
        <f t="shared" ca="1" si="59"/>
        <v>1.0613635506249994</v>
      </c>
      <c r="AX33" s="99">
        <f t="shared" ca="1" si="59"/>
        <v>1.0613635506249994</v>
      </c>
      <c r="AY33" s="99">
        <f t="shared" ca="1" si="59"/>
        <v>1.0613635506249994</v>
      </c>
      <c r="AZ33" s="99">
        <f t="shared" ca="1" si="59"/>
        <v>1.0613635506249994</v>
      </c>
      <c r="BA33" s="99">
        <f t="shared" ca="1" si="59"/>
        <v>1.0613635506249994</v>
      </c>
      <c r="BB33" s="99">
        <f t="shared" ca="1" si="59"/>
        <v>1.0772840038843743</v>
      </c>
      <c r="BC33" s="99">
        <f t="shared" ca="1" si="59"/>
        <v>1.0772840038843743</v>
      </c>
      <c r="BD33" s="99">
        <f t="shared" ca="1" si="59"/>
        <v>1.0772840038843743</v>
      </c>
      <c r="BE33" s="99">
        <f t="shared" ca="1" si="59"/>
        <v>1.0772840038843743</v>
      </c>
      <c r="BF33" s="99">
        <f t="shared" ca="1" si="59"/>
        <v>1.0772840038843743</v>
      </c>
      <c r="BG33" s="99">
        <f t="shared" ca="1" si="59"/>
        <v>1.0772840038843743</v>
      </c>
      <c r="BH33" s="99">
        <f t="shared" ca="1" si="59"/>
        <v>1.0934432639426397</v>
      </c>
      <c r="BI33" s="99">
        <f t="shared" ca="1" si="59"/>
        <v>1.0934432639426397</v>
      </c>
      <c r="BJ33" s="99">
        <f t="shared" ca="1" si="59"/>
        <v>1.0934432639426397</v>
      </c>
      <c r="BK33" s="99">
        <f t="shared" ca="1" si="59"/>
        <v>1.0934432639426397</v>
      </c>
      <c r="BL33" s="99">
        <f t="shared" ca="1" si="59"/>
        <v>1.0934432639426397</v>
      </c>
      <c r="BM33" s="99">
        <f t="shared" ca="1" si="59"/>
        <v>1.0934432639426397</v>
      </c>
      <c r="BN33" s="99">
        <f t="shared" ca="1" si="59"/>
        <v>1.1098449129017791</v>
      </c>
      <c r="BO33" s="99">
        <f t="shared" ca="1" si="59"/>
        <v>1.1098449129017791</v>
      </c>
      <c r="BP33" s="99">
        <f t="shared" ca="1" si="59"/>
        <v>1.1098449129017791</v>
      </c>
      <c r="BQ33" s="99">
        <f t="shared" ca="1" si="59"/>
        <v>1.1098449129017791</v>
      </c>
      <c r="BR33" s="99">
        <f t="shared" ca="1" si="59"/>
        <v>1.1098449129017791</v>
      </c>
      <c r="BS33" s="99">
        <f t="shared" ca="1" si="59"/>
        <v>1.1098449129017791</v>
      </c>
      <c r="BT33" s="99">
        <f t="shared" ca="1" si="59"/>
        <v>1.1264925865953057</v>
      </c>
      <c r="BU33" s="99">
        <f t="shared" ca="1" si="59"/>
        <v>1.1264925865953057</v>
      </c>
      <c r="BV33" s="99">
        <f t="shared" ca="1" si="59"/>
        <v>1.1264925865953057</v>
      </c>
      <c r="BW33" s="99">
        <f t="shared" ca="1" si="59"/>
        <v>1.1264925865953057</v>
      </c>
      <c r="BX33" s="99">
        <f t="shared" ca="1" si="59"/>
        <v>1.1264925865953057</v>
      </c>
      <c r="BY33" s="99">
        <f t="shared" ca="1" si="59"/>
        <v>1.1264925865953057</v>
      </c>
      <c r="BZ33" s="99">
        <f t="shared" ca="1" si="59"/>
        <v>1.1433899753942351</v>
      </c>
      <c r="CA33" s="99">
        <f t="shared" ca="1" si="59"/>
        <v>1.1433899753942351</v>
      </c>
      <c r="CB33" s="99">
        <f t="shared" ca="1" si="59"/>
        <v>1.1433899753942351</v>
      </c>
      <c r="CC33" s="99">
        <f t="shared" ca="1" si="59"/>
        <v>1.1433899753942351</v>
      </c>
      <c r="CD33" s="99">
        <f t="shared" ca="1" si="59"/>
        <v>1.1433899753942351</v>
      </c>
      <c r="CE33" s="99">
        <f t="shared" ca="1" si="59"/>
        <v>1.1433899753942351</v>
      </c>
      <c r="CF33" s="99">
        <f t="shared" ca="1" si="59"/>
        <v>0</v>
      </c>
    </row>
    <row r="34" spans="2:84" x14ac:dyDescent="0.3">
      <c r="B34" s="13">
        <f>ROW()</f>
        <v>34</v>
      </c>
      <c r="H34" s="1" t="str">
        <f t="shared" si="57"/>
        <v>Капитальные затраты</v>
      </c>
      <c r="I34" s="1" t="str">
        <f>$I$32</f>
        <v>Индексация стартовых капзатрат</v>
      </c>
      <c r="J34" s="1" t="str">
        <f t="shared" ref="J34:J37" si="60">J27</f>
        <v>Подбор площадки под металлобазу</v>
      </c>
      <c r="M34" s="53" t="s">
        <v>16</v>
      </c>
      <c r="O34" s="82"/>
      <c r="P34" s="86">
        <v>1.4999999999999999E-2</v>
      </c>
      <c r="W34" s="34"/>
      <c r="X34" s="99">
        <f t="shared" ca="1" si="58"/>
        <v>1</v>
      </c>
      <c r="Y34" s="99">
        <f t="shared" ca="1" si="58"/>
        <v>1</v>
      </c>
      <c r="Z34" s="99">
        <f t="shared" ca="1" si="58"/>
        <v>1</v>
      </c>
      <c r="AA34" s="99">
        <f t="shared" ca="1" si="58"/>
        <v>1</v>
      </c>
      <c r="AB34" s="99">
        <f t="shared" ca="1" si="58"/>
        <v>1</v>
      </c>
      <c r="AC34" s="99">
        <f t="shared" ca="1" si="58"/>
        <v>1</v>
      </c>
      <c r="AD34" s="99">
        <f t="shared" ca="1" si="58"/>
        <v>1.0149999999999999</v>
      </c>
      <c r="AE34" s="99">
        <f t="shared" ca="1" si="58"/>
        <v>1.0149999999999999</v>
      </c>
      <c r="AF34" s="99">
        <f t="shared" ca="1" si="58"/>
        <v>1.0149999999999999</v>
      </c>
      <c r="AG34" s="99">
        <f t="shared" ca="1" si="58"/>
        <v>1.0149999999999999</v>
      </c>
      <c r="AH34" s="99">
        <f t="shared" ca="1" si="58"/>
        <v>1.0149999999999999</v>
      </c>
      <c r="AI34" s="99">
        <f t="shared" ca="1" si="58"/>
        <v>1.0149999999999999</v>
      </c>
      <c r="AJ34" s="99">
        <f t="shared" ca="1" si="59"/>
        <v>1.0302249999999997</v>
      </c>
      <c r="AK34" s="99">
        <f t="shared" ca="1" si="59"/>
        <v>1.0302249999999997</v>
      </c>
      <c r="AL34" s="99">
        <f t="shared" ca="1" si="59"/>
        <v>1.0302249999999997</v>
      </c>
      <c r="AM34" s="99">
        <f t="shared" ca="1" si="59"/>
        <v>1.0302249999999997</v>
      </c>
      <c r="AN34" s="99">
        <f t="shared" ca="1" si="59"/>
        <v>1.0302249999999997</v>
      </c>
      <c r="AO34" s="99">
        <f t="shared" ca="1" si="59"/>
        <v>1.0302249999999997</v>
      </c>
      <c r="AP34" s="99">
        <f t="shared" ca="1" si="59"/>
        <v>1.0456783749999996</v>
      </c>
      <c r="AQ34" s="99">
        <f t="shared" ca="1" si="59"/>
        <v>1.0456783749999996</v>
      </c>
      <c r="AR34" s="99">
        <f t="shared" ca="1" si="59"/>
        <v>1.0456783749999996</v>
      </c>
      <c r="AS34" s="99">
        <f t="shared" ca="1" si="59"/>
        <v>1.0456783749999996</v>
      </c>
      <c r="AT34" s="99">
        <f t="shared" ca="1" si="59"/>
        <v>1.0456783749999996</v>
      </c>
      <c r="AU34" s="99">
        <f t="shared" ca="1" si="59"/>
        <v>1.0456783749999996</v>
      </c>
      <c r="AV34" s="99">
        <f t="shared" ca="1" si="59"/>
        <v>1.0613635506249994</v>
      </c>
      <c r="AW34" s="99">
        <f t="shared" ca="1" si="59"/>
        <v>1.0613635506249994</v>
      </c>
      <c r="AX34" s="99">
        <f t="shared" ca="1" si="59"/>
        <v>1.0613635506249994</v>
      </c>
      <c r="AY34" s="99">
        <f t="shared" ca="1" si="59"/>
        <v>1.0613635506249994</v>
      </c>
      <c r="AZ34" s="99">
        <f t="shared" ca="1" si="59"/>
        <v>1.0613635506249994</v>
      </c>
      <c r="BA34" s="99">
        <f t="shared" ca="1" si="59"/>
        <v>1.0613635506249994</v>
      </c>
      <c r="BB34" s="99">
        <f t="shared" ca="1" si="59"/>
        <v>1.0772840038843743</v>
      </c>
      <c r="BC34" s="99">
        <f t="shared" ca="1" si="59"/>
        <v>1.0772840038843743</v>
      </c>
      <c r="BD34" s="99">
        <f t="shared" ca="1" si="59"/>
        <v>1.0772840038843743</v>
      </c>
      <c r="BE34" s="99">
        <f t="shared" ca="1" si="59"/>
        <v>1.0772840038843743</v>
      </c>
      <c r="BF34" s="99">
        <f t="shared" ca="1" si="59"/>
        <v>1.0772840038843743</v>
      </c>
      <c r="BG34" s="99">
        <f t="shared" ca="1" si="59"/>
        <v>1.0772840038843743</v>
      </c>
      <c r="BH34" s="99">
        <f t="shared" ca="1" si="59"/>
        <v>1.0934432639426397</v>
      </c>
      <c r="BI34" s="99">
        <f t="shared" ca="1" si="59"/>
        <v>1.0934432639426397</v>
      </c>
      <c r="BJ34" s="99">
        <f t="shared" ca="1" si="59"/>
        <v>1.0934432639426397</v>
      </c>
      <c r="BK34" s="99">
        <f t="shared" ca="1" si="59"/>
        <v>1.0934432639426397</v>
      </c>
      <c r="BL34" s="99">
        <f t="shared" ca="1" si="59"/>
        <v>1.0934432639426397</v>
      </c>
      <c r="BM34" s="99">
        <f t="shared" ca="1" si="59"/>
        <v>1.0934432639426397</v>
      </c>
      <c r="BN34" s="99">
        <f t="shared" ca="1" si="59"/>
        <v>1.1098449129017791</v>
      </c>
      <c r="BO34" s="99">
        <f t="shared" ca="1" si="59"/>
        <v>1.1098449129017791</v>
      </c>
      <c r="BP34" s="99">
        <f t="shared" ca="1" si="59"/>
        <v>1.1098449129017791</v>
      </c>
      <c r="BQ34" s="99">
        <f t="shared" ca="1" si="59"/>
        <v>1.1098449129017791</v>
      </c>
      <c r="BR34" s="99">
        <f t="shared" ca="1" si="59"/>
        <v>1.1098449129017791</v>
      </c>
      <c r="BS34" s="99">
        <f t="shared" ca="1" si="59"/>
        <v>1.1098449129017791</v>
      </c>
      <c r="BT34" s="99">
        <f t="shared" ca="1" si="59"/>
        <v>1.1264925865953057</v>
      </c>
      <c r="BU34" s="99">
        <f t="shared" ca="1" si="59"/>
        <v>1.1264925865953057</v>
      </c>
      <c r="BV34" s="99">
        <f t="shared" ca="1" si="59"/>
        <v>1.1264925865953057</v>
      </c>
      <c r="BW34" s="99">
        <f t="shared" ca="1" si="59"/>
        <v>1.1264925865953057</v>
      </c>
      <c r="BX34" s="99">
        <f t="shared" ca="1" si="59"/>
        <v>1.1264925865953057</v>
      </c>
      <c r="BY34" s="99">
        <f t="shared" ca="1" si="59"/>
        <v>1.1264925865953057</v>
      </c>
      <c r="BZ34" s="99">
        <f t="shared" ca="1" si="59"/>
        <v>1.1433899753942351</v>
      </c>
      <c r="CA34" s="99">
        <f t="shared" ca="1" si="59"/>
        <v>1.1433899753942351</v>
      </c>
      <c r="CB34" s="99">
        <f t="shared" ca="1" si="59"/>
        <v>1.1433899753942351</v>
      </c>
      <c r="CC34" s="99">
        <f t="shared" ca="1" si="59"/>
        <v>1.1433899753942351</v>
      </c>
      <c r="CD34" s="99">
        <f t="shared" ca="1" si="59"/>
        <v>1.1433899753942351</v>
      </c>
      <c r="CE34" s="99">
        <f t="shared" ca="1" si="59"/>
        <v>1.1433899753942351</v>
      </c>
      <c r="CF34" s="99">
        <f t="shared" ca="1" si="59"/>
        <v>0</v>
      </c>
    </row>
    <row r="35" spans="2:84" x14ac:dyDescent="0.3">
      <c r="B35" s="13">
        <f>ROW()</f>
        <v>35</v>
      </c>
      <c r="H35" s="1" t="str">
        <f t="shared" si="57"/>
        <v>Капитальные затраты</v>
      </c>
      <c r="I35" s="1" t="str">
        <f>$I$32</f>
        <v>Индексация стартовых капзатрат</v>
      </c>
      <c r="J35" s="1" t="str">
        <f t="shared" si="60"/>
        <v>Подбор и обучение персонала</v>
      </c>
      <c r="M35" s="53" t="s">
        <v>16</v>
      </c>
      <c r="O35" s="82"/>
      <c r="P35" s="86">
        <v>1.4999999999999999E-2</v>
      </c>
      <c r="W35" s="34"/>
      <c r="X35" s="99">
        <f t="shared" ca="1" si="58"/>
        <v>1</v>
      </c>
      <c r="Y35" s="99">
        <f t="shared" ca="1" si="58"/>
        <v>1</v>
      </c>
      <c r="Z35" s="99">
        <f t="shared" ca="1" si="58"/>
        <v>1</v>
      </c>
      <c r="AA35" s="99">
        <f t="shared" ca="1" si="58"/>
        <v>1</v>
      </c>
      <c r="AB35" s="99">
        <f t="shared" ca="1" si="58"/>
        <v>1</v>
      </c>
      <c r="AC35" s="99">
        <f t="shared" ca="1" si="58"/>
        <v>1</v>
      </c>
      <c r="AD35" s="99">
        <f t="shared" ca="1" si="58"/>
        <v>1.0149999999999999</v>
      </c>
      <c r="AE35" s="99">
        <f t="shared" ca="1" si="58"/>
        <v>1.0149999999999999</v>
      </c>
      <c r="AF35" s="99">
        <f t="shared" ca="1" si="58"/>
        <v>1.0149999999999999</v>
      </c>
      <c r="AG35" s="99">
        <f t="shared" ca="1" si="58"/>
        <v>1.0149999999999999</v>
      </c>
      <c r="AH35" s="99">
        <f t="shared" ca="1" si="58"/>
        <v>1.0149999999999999</v>
      </c>
      <c r="AI35" s="99">
        <f t="shared" ca="1" si="58"/>
        <v>1.0149999999999999</v>
      </c>
      <c r="AJ35" s="99">
        <f t="shared" ca="1" si="59"/>
        <v>1.0302249999999997</v>
      </c>
      <c r="AK35" s="99">
        <f t="shared" ca="1" si="59"/>
        <v>1.0302249999999997</v>
      </c>
      <c r="AL35" s="99">
        <f t="shared" ca="1" si="59"/>
        <v>1.0302249999999997</v>
      </c>
      <c r="AM35" s="99">
        <f t="shared" ca="1" si="59"/>
        <v>1.0302249999999997</v>
      </c>
      <c r="AN35" s="99">
        <f t="shared" ca="1" si="59"/>
        <v>1.0302249999999997</v>
      </c>
      <c r="AO35" s="99">
        <f t="shared" ca="1" si="59"/>
        <v>1.0302249999999997</v>
      </c>
      <c r="AP35" s="99">
        <f t="shared" ca="1" si="59"/>
        <v>1.0456783749999996</v>
      </c>
      <c r="AQ35" s="99">
        <f t="shared" ca="1" si="59"/>
        <v>1.0456783749999996</v>
      </c>
      <c r="AR35" s="99">
        <f t="shared" ca="1" si="59"/>
        <v>1.0456783749999996</v>
      </c>
      <c r="AS35" s="99">
        <f t="shared" ca="1" si="59"/>
        <v>1.0456783749999996</v>
      </c>
      <c r="AT35" s="99">
        <f t="shared" ca="1" si="59"/>
        <v>1.0456783749999996</v>
      </c>
      <c r="AU35" s="99">
        <f t="shared" ca="1" si="59"/>
        <v>1.0456783749999996</v>
      </c>
      <c r="AV35" s="99">
        <f t="shared" ca="1" si="59"/>
        <v>1.0613635506249994</v>
      </c>
      <c r="AW35" s="99">
        <f t="shared" ca="1" si="59"/>
        <v>1.0613635506249994</v>
      </c>
      <c r="AX35" s="99">
        <f t="shared" ca="1" si="59"/>
        <v>1.0613635506249994</v>
      </c>
      <c r="AY35" s="99">
        <f t="shared" ca="1" si="59"/>
        <v>1.0613635506249994</v>
      </c>
      <c r="AZ35" s="99">
        <f t="shared" ca="1" si="59"/>
        <v>1.0613635506249994</v>
      </c>
      <c r="BA35" s="99">
        <f t="shared" ca="1" si="59"/>
        <v>1.0613635506249994</v>
      </c>
      <c r="BB35" s="99">
        <f t="shared" ca="1" si="59"/>
        <v>1.0772840038843743</v>
      </c>
      <c r="BC35" s="99">
        <f t="shared" ca="1" si="59"/>
        <v>1.0772840038843743</v>
      </c>
      <c r="BD35" s="99">
        <f t="shared" ca="1" si="59"/>
        <v>1.0772840038843743</v>
      </c>
      <c r="BE35" s="99">
        <f t="shared" ca="1" si="59"/>
        <v>1.0772840038843743</v>
      </c>
      <c r="BF35" s="99">
        <f t="shared" ca="1" si="59"/>
        <v>1.0772840038843743</v>
      </c>
      <c r="BG35" s="99">
        <f t="shared" ca="1" si="59"/>
        <v>1.0772840038843743</v>
      </c>
      <c r="BH35" s="99">
        <f t="shared" ca="1" si="59"/>
        <v>1.0934432639426397</v>
      </c>
      <c r="BI35" s="99">
        <f t="shared" ca="1" si="59"/>
        <v>1.0934432639426397</v>
      </c>
      <c r="BJ35" s="99">
        <f t="shared" ca="1" si="59"/>
        <v>1.0934432639426397</v>
      </c>
      <c r="BK35" s="99">
        <f t="shared" ca="1" si="59"/>
        <v>1.0934432639426397</v>
      </c>
      <c r="BL35" s="99">
        <f t="shared" ca="1" si="59"/>
        <v>1.0934432639426397</v>
      </c>
      <c r="BM35" s="99">
        <f t="shared" ca="1" si="59"/>
        <v>1.0934432639426397</v>
      </c>
      <c r="BN35" s="99">
        <f t="shared" ca="1" si="59"/>
        <v>1.1098449129017791</v>
      </c>
      <c r="BO35" s="99">
        <f t="shared" ca="1" si="59"/>
        <v>1.1098449129017791</v>
      </c>
      <c r="BP35" s="99">
        <f t="shared" ca="1" si="59"/>
        <v>1.1098449129017791</v>
      </c>
      <c r="BQ35" s="99">
        <f t="shared" ca="1" si="59"/>
        <v>1.1098449129017791</v>
      </c>
      <c r="BR35" s="99">
        <f t="shared" ca="1" si="59"/>
        <v>1.1098449129017791</v>
      </c>
      <c r="BS35" s="99">
        <f t="shared" ca="1" si="59"/>
        <v>1.1098449129017791</v>
      </c>
      <c r="BT35" s="99">
        <f t="shared" ca="1" si="59"/>
        <v>1.1264925865953057</v>
      </c>
      <c r="BU35" s="99">
        <f t="shared" ca="1" si="59"/>
        <v>1.1264925865953057</v>
      </c>
      <c r="BV35" s="99">
        <f t="shared" ca="1" si="59"/>
        <v>1.1264925865953057</v>
      </c>
      <c r="BW35" s="99">
        <f t="shared" ca="1" si="59"/>
        <v>1.1264925865953057</v>
      </c>
      <c r="BX35" s="99">
        <f t="shared" ca="1" si="59"/>
        <v>1.1264925865953057</v>
      </c>
      <c r="BY35" s="99">
        <f t="shared" ca="1" si="59"/>
        <v>1.1264925865953057</v>
      </c>
      <c r="BZ35" s="99">
        <f t="shared" ca="1" si="59"/>
        <v>1.1433899753942351</v>
      </c>
      <c r="CA35" s="99">
        <f t="shared" ca="1" si="59"/>
        <v>1.1433899753942351</v>
      </c>
      <c r="CB35" s="99">
        <f t="shared" ca="1" si="59"/>
        <v>1.1433899753942351</v>
      </c>
      <c r="CC35" s="99">
        <f t="shared" ca="1" si="59"/>
        <v>1.1433899753942351</v>
      </c>
      <c r="CD35" s="99">
        <f t="shared" ca="1" si="59"/>
        <v>1.1433899753942351</v>
      </c>
      <c r="CE35" s="99">
        <f t="shared" ca="1" si="59"/>
        <v>1.1433899753942351</v>
      </c>
      <c r="CF35" s="99">
        <f t="shared" ca="1" si="59"/>
        <v>0</v>
      </c>
    </row>
    <row r="36" spans="2:84" x14ac:dyDescent="0.3">
      <c r="B36" s="13">
        <f>ROW()</f>
        <v>36</v>
      </c>
      <c r="H36" s="1" t="str">
        <f t="shared" si="57"/>
        <v>Капитальные затраты</v>
      </c>
      <c r="I36" s="1" t="str">
        <f>$I$32</f>
        <v>Индексация стартовых капзатрат</v>
      </c>
      <c r="J36" s="1" t="str">
        <f t="shared" si="60"/>
        <v>Контракты с поставщиками</v>
      </c>
      <c r="M36" s="53" t="s">
        <v>16</v>
      </c>
      <c r="O36" s="82"/>
      <c r="P36" s="86">
        <v>1.4999999999999999E-2</v>
      </c>
      <c r="W36" s="34"/>
      <c r="X36" s="99">
        <f t="shared" ca="1" si="58"/>
        <v>1</v>
      </c>
      <c r="Y36" s="99">
        <f t="shared" ca="1" si="58"/>
        <v>1</v>
      </c>
      <c r="Z36" s="99">
        <f t="shared" ca="1" si="58"/>
        <v>1</v>
      </c>
      <c r="AA36" s="99">
        <f t="shared" ca="1" si="58"/>
        <v>1</v>
      </c>
      <c r="AB36" s="99">
        <f t="shared" ca="1" si="58"/>
        <v>1</v>
      </c>
      <c r="AC36" s="99">
        <f t="shared" ca="1" si="58"/>
        <v>1</v>
      </c>
      <c r="AD36" s="99">
        <f t="shared" ca="1" si="58"/>
        <v>1.0149999999999999</v>
      </c>
      <c r="AE36" s="99">
        <f t="shared" ca="1" si="58"/>
        <v>1.0149999999999999</v>
      </c>
      <c r="AF36" s="99">
        <f t="shared" ca="1" si="58"/>
        <v>1.0149999999999999</v>
      </c>
      <c r="AG36" s="99">
        <f t="shared" ca="1" si="58"/>
        <v>1.0149999999999999</v>
      </c>
      <c r="AH36" s="99">
        <f t="shared" ca="1" si="58"/>
        <v>1.0149999999999999</v>
      </c>
      <c r="AI36" s="99">
        <f t="shared" ca="1" si="58"/>
        <v>1.0149999999999999</v>
      </c>
      <c r="AJ36" s="99">
        <f t="shared" ca="1" si="59"/>
        <v>1.0302249999999997</v>
      </c>
      <c r="AK36" s="99">
        <f t="shared" ca="1" si="59"/>
        <v>1.0302249999999997</v>
      </c>
      <c r="AL36" s="99">
        <f t="shared" ca="1" si="59"/>
        <v>1.0302249999999997</v>
      </c>
      <c r="AM36" s="99">
        <f t="shared" ca="1" si="59"/>
        <v>1.0302249999999997</v>
      </c>
      <c r="AN36" s="99">
        <f t="shared" ca="1" si="59"/>
        <v>1.0302249999999997</v>
      </c>
      <c r="AO36" s="99">
        <f t="shared" ca="1" si="59"/>
        <v>1.0302249999999997</v>
      </c>
      <c r="AP36" s="99">
        <f t="shared" ca="1" si="59"/>
        <v>1.0456783749999996</v>
      </c>
      <c r="AQ36" s="99">
        <f t="shared" ca="1" si="59"/>
        <v>1.0456783749999996</v>
      </c>
      <c r="AR36" s="99">
        <f t="shared" ca="1" si="59"/>
        <v>1.0456783749999996</v>
      </c>
      <c r="AS36" s="99">
        <f t="shared" ca="1" si="59"/>
        <v>1.0456783749999996</v>
      </c>
      <c r="AT36" s="99">
        <f t="shared" ca="1" si="59"/>
        <v>1.0456783749999996</v>
      </c>
      <c r="AU36" s="99">
        <f t="shared" ca="1" si="59"/>
        <v>1.0456783749999996</v>
      </c>
      <c r="AV36" s="99">
        <f t="shared" ca="1" si="59"/>
        <v>1.0613635506249994</v>
      </c>
      <c r="AW36" s="99">
        <f t="shared" ca="1" si="59"/>
        <v>1.0613635506249994</v>
      </c>
      <c r="AX36" s="99">
        <f t="shared" ca="1" si="59"/>
        <v>1.0613635506249994</v>
      </c>
      <c r="AY36" s="99">
        <f t="shared" ca="1" si="59"/>
        <v>1.0613635506249994</v>
      </c>
      <c r="AZ36" s="99">
        <f t="shared" ca="1" si="59"/>
        <v>1.0613635506249994</v>
      </c>
      <c r="BA36" s="99">
        <f t="shared" ca="1" si="59"/>
        <v>1.0613635506249994</v>
      </c>
      <c r="BB36" s="99">
        <f t="shared" ca="1" si="59"/>
        <v>1.0772840038843743</v>
      </c>
      <c r="BC36" s="99">
        <f t="shared" ca="1" si="59"/>
        <v>1.0772840038843743</v>
      </c>
      <c r="BD36" s="99">
        <f t="shared" ca="1" si="59"/>
        <v>1.0772840038843743</v>
      </c>
      <c r="BE36" s="99">
        <f t="shared" ca="1" si="59"/>
        <v>1.0772840038843743</v>
      </c>
      <c r="BF36" s="99">
        <f t="shared" ca="1" si="59"/>
        <v>1.0772840038843743</v>
      </c>
      <c r="BG36" s="99">
        <f t="shared" ca="1" si="59"/>
        <v>1.0772840038843743</v>
      </c>
      <c r="BH36" s="99">
        <f t="shared" ca="1" si="59"/>
        <v>1.0934432639426397</v>
      </c>
      <c r="BI36" s="99">
        <f t="shared" ca="1" si="59"/>
        <v>1.0934432639426397</v>
      </c>
      <c r="BJ36" s="99">
        <f t="shared" ca="1" si="59"/>
        <v>1.0934432639426397</v>
      </c>
      <c r="BK36" s="99">
        <f t="shared" ca="1" si="59"/>
        <v>1.0934432639426397</v>
      </c>
      <c r="BL36" s="99">
        <f t="shared" ca="1" si="59"/>
        <v>1.0934432639426397</v>
      </c>
      <c r="BM36" s="99">
        <f t="shared" ca="1" si="59"/>
        <v>1.0934432639426397</v>
      </c>
      <c r="BN36" s="99">
        <f t="shared" ca="1" si="59"/>
        <v>1.1098449129017791</v>
      </c>
      <c r="BO36" s="99">
        <f t="shared" ca="1" si="59"/>
        <v>1.1098449129017791</v>
      </c>
      <c r="BP36" s="99">
        <f t="shared" ca="1" si="59"/>
        <v>1.1098449129017791</v>
      </c>
      <c r="BQ36" s="99">
        <f t="shared" ca="1" si="59"/>
        <v>1.1098449129017791</v>
      </c>
      <c r="BR36" s="99">
        <f t="shared" ca="1" si="59"/>
        <v>1.1098449129017791</v>
      </c>
      <c r="BS36" s="99">
        <f t="shared" ca="1" si="59"/>
        <v>1.1098449129017791</v>
      </c>
      <c r="BT36" s="99">
        <f t="shared" ca="1" si="59"/>
        <v>1.1264925865953057</v>
      </c>
      <c r="BU36" s="99">
        <f t="shared" ca="1" si="59"/>
        <v>1.1264925865953057</v>
      </c>
      <c r="BV36" s="99">
        <f t="shared" ca="1" si="59"/>
        <v>1.1264925865953057</v>
      </c>
      <c r="BW36" s="99">
        <f t="shared" ca="1" si="59"/>
        <v>1.1264925865953057</v>
      </c>
      <c r="BX36" s="99">
        <f t="shared" ca="1" si="59"/>
        <v>1.1264925865953057</v>
      </c>
      <c r="BY36" s="99">
        <f t="shared" ca="1" si="59"/>
        <v>1.1264925865953057</v>
      </c>
      <c r="BZ36" s="99">
        <f t="shared" ca="1" si="59"/>
        <v>1.1433899753942351</v>
      </c>
      <c r="CA36" s="99">
        <f t="shared" ca="1" si="59"/>
        <v>1.1433899753942351</v>
      </c>
      <c r="CB36" s="99">
        <f t="shared" ca="1" si="59"/>
        <v>1.1433899753942351</v>
      </c>
      <c r="CC36" s="99">
        <f t="shared" ca="1" si="59"/>
        <v>1.1433899753942351</v>
      </c>
      <c r="CD36" s="99">
        <f t="shared" ca="1" si="59"/>
        <v>1.1433899753942351</v>
      </c>
      <c r="CE36" s="99">
        <f t="shared" ca="1" si="59"/>
        <v>1.1433899753942351</v>
      </c>
      <c r="CF36" s="99">
        <f t="shared" ca="1" si="59"/>
        <v>0</v>
      </c>
    </row>
    <row r="37" spans="2:84" x14ac:dyDescent="0.3">
      <c r="B37" s="13">
        <f>ROW()</f>
        <v>37</v>
      </c>
      <c r="H37" s="1" t="str">
        <f t="shared" si="57"/>
        <v>Капитальные затраты</v>
      </c>
      <c r="I37" s="1" t="str">
        <f>$I$32</f>
        <v>Индексация стартовых капзатрат</v>
      </c>
      <c r="J37" s="1" t="str">
        <f t="shared" si="60"/>
        <v>Программное обеспечение</v>
      </c>
      <c r="M37" s="53" t="s">
        <v>16</v>
      </c>
      <c r="O37" s="82"/>
      <c r="P37" s="86">
        <v>1.4999999999999999E-2</v>
      </c>
      <c r="W37" s="34"/>
      <c r="X37" s="99">
        <f t="shared" ca="1" si="58"/>
        <v>1</v>
      </c>
      <c r="Y37" s="99">
        <f t="shared" ca="1" si="58"/>
        <v>1</v>
      </c>
      <c r="Z37" s="99">
        <f t="shared" ca="1" si="58"/>
        <v>1</v>
      </c>
      <c r="AA37" s="99">
        <f t="shared" ca="1" si="58"/>
        <v>1</v>
      </c>
      <c r="AB37" s="99">
        <f t="shared" ca="1" si="58"/>
        <v>1</v>
      </c>
      <c r="AC37" s="99">
        <f t="shared" ca="1" si="58"/>
        <v>1</v>
      </c>
      <c r="AD37" s="99">
        <f t="shared" ca="1" si="58"/>
        <v>1.0149999999999999</v>
      </c>
      <c r="AE37" s="99">
        <f t="shared" ca="1" si="58"/>
        <v>1.0149999999999999</v>
      </c>
      <c r="AF37" s="99">
        <f t="shared" ca="1" si="58"/>
        <v>1.0149999999999999</v>
      </c>
      <c r="AG37" s="99">
        <f t="shared" ca="1" si="58"/>
        <v>1.0149999999999999</v>
      </c>
      <c r="AH37" s="99">
        <f t="shared" ca="1" si="58"/>
        <v>1.0149999999999999</v>
      </c>
      <c r="AI37" s="99">
        <f t="shared" ca="1" si="58"/>
        <v>1.0149999999999999</v>
      </c>
      <c r="AJ37" s="99">
        <f t="shared" ca="1" si="59"/>
        <v>1.0302249999999997</v>
      </c>
      <c r="AK37" s="99">
        <f t="shared" ca="1" si="59"/>
        <v>1.0302249999999997</v>
      </c>
      <c r="AL37" s="99">
        <f t="shared" ca="1" si="59"/>
        <v>1.0302249999999997</v>
      </c>
      <c r="AM37" s="99">
        <f t="shared" ca="1" si="59"/>
        <v>1.0302249999999997</v>
      </c>
      <c r="AN37" s="99">
        <f t="shared" ca="1" si="59"/>
        <v>1.0302249999999997</v>
      </c>
      <c r="AO37" s="99">
        <f t="shared" ca="1" si="59"/>
        <v>1.0302249999999997</v>
      </c>
      <c r="AP37" s="99">
        <f t="shared" ca="1" si="59"/>
        <v>1.0456783749999996</v>
      </c>
      <c r="AQ37" s="99">
        <f t="shared" ca="1" si="59"/>
        <v>1.0456783749999996</v>
      </c>
      <c r="AR37" s="99">
        <f t="shared" ca="1" si="59"/>
        <v>1.0456783749999996</v>
      </c>
      <c r="AS37" s="99">
        <f t="shared" ca="1" si="59"/>
        <v>1.0456783749999996</v>
      </c>
      <c r="AT37" s="99">
        <f t="shared" ca="1" si="59"/>
        <v>1.0456783749999996</v>
      </c>
      <c r="AU37" s="99">
        <f t="shared" ca="1" si="59"/>
        <v>1.0456783749999996</v>
      </c>
      <c r="AV37" s="99">
        <f t="shared" ca="1" si="59"/>
        <v>1.0613635506249994</v>
      </c>
      <c r="AW37" s="99">
        <f t="shared" ca="1" si="59"/>
        <v>1.0613635506249994</v>
      </c>
      <c r="AX37" s="99">
        <f t="shared" ca="1" si="59"/>
        <v>1.0613635506249994</v>
      </c>
      <c r="AY37" s="99">
        <f t="shared" ca="1" si="59"/>
        <v>1.0613635506249994</v>
      </c>
      <c r="AZ37" s="99">
        <f t="shared" ca="1" si="59"/>
        <v>1.0613635506249994</v>
      </c>
      <c r="BA37" s="99">
        <f t="shared" ca="1" si="59"/>
        <v>1.0613635506249994</v>
      </c>
      <c r="BB37" s="99">
        <f t="shared" ca="1" si="59"/>
        <v>1.0772840038843743</v>
      </c>
      <c r="BC37" s="99">
        <f t="shared" ca="1" si="59"/>
        <v>1.0772840038843743</v>
      </c>
      <c r="BD37" s="99">
        <f t="shared" ca="1" si="59"/>
        <v>1.0772840038843743</v>
      </c>
      <c r="BE37" s="99">
        <f t="shared" ca="1" si="59"/>
        <v>1.0772840038843743</v>
      </c>
      <c r="BF37" s="99">
        <f t="shared" ca="1" si="59"/>
        <v>1.0772840038843743</v>
      </c>
      <c r="BG37" s="99">
        <f t="shared" ca="1" si="59"/>
        <v>1.0772840038843743</v>
      </c>
      <c r="BH37" s="99">
        <f t="shared" ca="1" si="59"/>
        <v>1.0934432639426397</v>
      </c>
      <c r="BI37" s="99">
        <f t="shared" ca="1" si="59"/>
        <v>1.0934432639426397</v>
      </c>
      <c r="BJ37" s="99">
        <f t="shared" ca="1" si="59"/>
        <v>1.0934432639426397</v>
      </c>
      <c r="BK37" s="99">
        <f t="shared" ca="1" si="59"/>
        <v>1.0934432639426397</v>
      </c>
      <c r="BL37" s="99">
        <f t="shared" ca="1" si="59"/>
        <v>1.0934432639426397</v>
      </c>
      <c r="BM37" s="99">
        <f t="shared" ca="1" si="59"/>
        <v>1.0934432639426397</v>
      </c>
      <c r="BN37" s="99">
        <f t="shared" ca="1" si="59"/>
        <v>1.1098449129017791</v>
      </c>
      <c r="BO37" s="99">
        <f t="shared" ca="1" si="59"/>
        <v>1.1098449129017791</v>
      </c>
      <c r="BP37" s="99">
        <f t="shared" ca="1" si="59"/>
        <v>1.1098449129017791</v>
      </c>
      <c r="BQ37" s="99">
        <f t="shared" ca="1" si="59"/>
        <v>1.1098449129017791</v>
      </c>
      <c r="BR37" s="99">
        <f t="shared" ca="1" si="59"/>
        <v>1.1098449129017791</v>
      </c>
      <c r="BS37" s="99">
        <f t="shared" ca="1" si="59"/>
        <v>1.1098449129017791</v>
      </c>
      <c r="BT37" s="99">
        <f t="shared" ca="1" si="59"/>
        <v>1.1264925865953057</v>
      </c>
      <c r="BU37" s="99">
        <f t="shared" ca="1" si="59"/>
        <v>1.1264925865953057</v>
      </c>
      <c r="BV37" s="99">
        <f t="shared" ca="1" si="59"/>
        <v>1.1264925865953057</v>
      </c>
      <c r="BW37" s="99">
        <f t="shared" ca="1" si="59"/>
        <v>1.1264925865953057</v>
      </c>
      <c r="BX37" s="99">
        <f t="shared" ca="1" si="59"/>
        <v>1.1264925865953057</v>
      </c>
      <c r="BY37" s="99">
        <f t="shared" ca="1" si="59"/>
        <v>1.1264925865953057</v>
      </c>
      <c r="BZ37" s="99">
        <f t="shared" ca="1" si="59"/>
        <v>1.1433899753942351</v>
      </c>
      <c r="CA37" s="99">
        <f t="shared" ca="1" si="59"/>
        <v>1.1433899753942351</v>
      </c>
      <c r="CB37" s="99">
        <f t="shared" ca="1" si="59"/>
        <v>1.1433899753942351</v>
      </c>
      <c r="CC37" s="99">
        <f t="shared" ca="1" si="59"/>
        <v>1.1433899753942351</v>
      </c>
      <c r="CD37" s="99">
        <f t="shared" ca="1" si="59"/>
        <v>1.1433899753942351</v>
      </c>
      <c r="CE37" s="99">
        <f t="shared" ca="1" si="59"/>
        <v>1.1433899753942351</v>
      </c>
      <c r="CF37" s="99">
        <f t="shared" ca="1" si="59"/>
        <v>0</v>
      </c>
    </row>
    <row r="38" spans="2:84" s="26" customFormat="1" ht="12" x14ac:dyDescent="0.25">
      <c r="B38" s="13"/>
      <c r="M38" s="55"/>
      <c r="N38" s="44" t="s">
        <v>21</v>
      </c>
      <c r="O38" s="45"/>
      <c r="P38" s="46"/>
      <c r="Q38" s="89"/>
      <c r="U38" s="41"/>
      <c r="V38" s="42"/>
      <c r="W38" s="43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</row>
    <row r="39" spans="2:84" x14ac:dyDescent="0.3">
      <c r="B39" s="13">
        <f>ROW()</f>
        <v>39</v>
      </c>
      <c r="H39" s="1" t="str">
        <f>$H$24</f>
        <v>Капитальные затраты</v>
      </c>
      <c r="I39" s="1" t="s">
        <v>205</v>
      </c>
      <c r="M39" s="53" t="s">
        <v>84</v>
      </c>
      <c r="O39" s="82"/>
      <c r="P39" s="87">
        <v>6</v>
      </c>
      <c r="W39" s="34"/>
    </row>
    <row r="40" spans="2:84" x14ac:dyDescent="0.3">
      <c r="B40" s="13">
        <f>ROW()</f>
        <v>40</v>
      </c>
      <c r="H40" s="1" t="str">
        <f t="shared" ref="H40:H45" si="61">$H$24</f>
        <v>Капитальные затраты</v>
      </c>
      <c r="I40" s="1" t="s">
        <v>202</v>
      </c>
      <c r="M40" s="53" t="s">
        <v>18</v>
      </c>
      <c r="P40" s="72" t="str">
        <f>Lists!$AD$6</f>
        <v>начисление</v>
      </c>
      <c r="U40" s="5">
        <f t="shared" ref="U40:U45" ca="1" si="62">SUM(INDIRECT(ADDRESS($B40,$X$2)&amp;":"&amp;ADDRESS($B40,$X$2-1+$P$8)))</f>
        <v>37000000</v>
      </c>
      <c r="X40" s="5">
        <f ca="1">IF(X$4="",0,SUM(X41:X46))</f>
        <v>0</v>
      </c>
      <c r="Y40" s="5">
        <f ca="1">IF(Y$4="",0,SUM(Y41:Y46))</f>
        <v>0</v>
      </c>
      <c r="Z40" s="5">
        <f t="shared" ref="Z40" ca="1" si="63">IF(Z$4="",0,SUM(Z41:Z46))</f>
        <v>0</v>
      </c>
      <c r="AA40" s="5">
        <f t="shared" ref="AA40" ca="1" si="64">IF(AA$4="",0,SUM(AA41:AA46))</f>
        <v>1000000</v>
      </c>
      <c r="AB40" s="5">
        <f t="shared" ref="AB40" ca="1" si="65">IF(AB$4="",0,SUM(AB41:AB46))</f>
        <v>2500000</v>
      </c>
      <c r="AC40" s="5">
        <f t="shared" ref="AC40" ca="1" si="66">IF(AC$4="",0,SUM(AC41:AC46))</f>
        <v>2500000</v>
      </c>
      <c r="AD40" s="5">
        <f t="shared" ref="AD40" ca="1" si="67">IF(AD$4="",0,SUM(AD41:AD46))</f>
        <v>2500000</v>
      </c>
      <c r="AE40" s="5">
        <f t="shared" ref="AE40" ca="1" si="68">IF(AE$4="",0,SUM(AE41:AE46))</f>
        <v>7500000</v>
      </c>
      <c r="AF40" s="5">
        <f t="shared" ref="AF40" ca="1" si="69">IF(AF$4="",0,SUM(AF41:AF46))</f>
        <v>7500000</v>
      </c>
      <c r="AG40" s="5">
        <f t="shared" ref="AG40" ca="1" si="70">IF(AG$4="",0,SUM(AG41:AG46))</f>
        <v>10000000</v>
      </c>
      <c r="AH40" s="5">
        <f t="shared" ref="AH40" ca="1" si="71">IF(AH$4="",0,SUM(AH41:AH46))</f>
        <v>2500000</v>
      </c>
      <c r="AI40" s="5">
        <f t="shared" ref="AI40:CF40" ca="1" si="72">IF(AI$4="",0,SUM(AI41:AI46))</f>
        <v>1000000</v>
      </c>
      <c r="AJ40" s="5">
        <f t="shared" ca="1" si="72"/>
        <v>0</v>
      </c>
      <c r="AK40" s="5">
        <f t="shared" ca="1" si="72"/>
        <v>0</v>
      </c>
      <c r="AL40" s="5">
        <f t="shared" ca="1" si="72"/>
        <v>0</v>
      </c>
      <c r="AM40" s="5">
        <f t="shared" ca="1" si="72"/>
        <v>0</v>
      </c>
      <c r="AN40" s="5">
        <f t="shared" ca="1" si="72"/>
        <v>0</v>
      </c>
      <c r="AO40" s="5">
        <f t="shared" ca="1" si="72"/>
        <v>0</v>
      </c>
      <c r="AP40" s="5">
        <f t="shared" ca="1" si="72"/>
        <v>0</v>
      </c>
      <c r="AQ40" s="5">
        <f t="shared" ca="1" si="72"/>
        <v>0</v>
      </c>
      <c r="AR40" s="5">
        <f t="shared" ca="1" si="72"/>
        <v>0</v>
      </c>
      <c r="AS40" s="5">
        <f t="shared" ca="1" si="72"/>
        <v>0</v>
      </c>
      <c r="AT40" s="5">
        <f t="shared" ca="1" si="72"/>
        <v>0</v>
      </c>
      <c r="AU40" s="5">
        <f t="shared" ca="1" si="72"/>
        <v>0</v>
      </c>
      <c r="AV40" s="5">
        <f t="shared" ca="1" si="72"/>
        <v>0</v>
      </c>
      <c r="AW40" s="5">
        <f t="shared" ca="1" si="72"/>
        <v>0</v>
      </c>
      <c r="AX40" s="5">
        <f t="shared" ca="1" si="72"/>
        <v>0</v>
      </c>
      <c r="AY40" s="5">
        <f t="shared" ca="1" si="72"/>
        <v>0</v>
      </c>
      <c r="AZ40" s="5">
        <f t="shared" ca="1" si="72"/>
        <v>0</v>
      </c>
      <c r="BA40" s="5">
        <f t="shared" ca="1" si="72"/>
        <v>0</v>
      </c>
      <c r="BB40" s="5">
        <f t="shared" ca="1" si="72"/>
        <v>0</v>
      </c>
      <c r="BC40" s="5">
        <f t="shared" ca="1" si="72"/>
        <v>0</v>
      </c>
      <c r="BD40" s="5">
        <f t="shared" ca="1" si="72"/>
        <v>0</v>
      </c>
      <c r="BE40" s="5">
        <f t="shared" ca="1" si="72"/>
        <v>0</v>
      </c>
      <c r="BF40" s="5">
        <f t="shared" ca="1" si="72"/>
        <v>0</v>
      </c>
      <c r="BG40" s="5">
        <f t="shared" ca="1" si="72"/>
        <v>0</v>
      </c>
      <c r="BH40" s="5">
        <f t="shared" ca="1" si="72"/>
        <v>0</v>
      </c>
      <c r="BI40" s="5">
        <f t="shared" ca="1" si="72"/>
        <v>0</v>
      </c>
      <c r="BJ40" s="5">
        <f t="shared" ca="1" si="72"/>
        <v>0</v>
      </c>
      <c r="BK40" s="5">
        <f t="shared" ca="1" si="72"/>
        <v>0</v>
      </c>
      <c r="BL40" s="5">
        <f t="shared" ca="1" si="72"/>
        <v>0</v>
      </c>
      <c r="BM40" s="5">
        <f t="shared" ca="1" si="72"/>
        <v>0</v>
      </c>
      <c r="BN40" s="5">
        <f t="shared" ca="1" si="72"/>
        <v>0</v>
      </c>
      <c r="BO40" s="5">
        <f t="shared" ca="1" si="72"/>
        <v>0</v>
      </c>
      <c r="BP40" s="5">
        <f t="shared" ca="1" si="72"/>
        <v>0</v>
      </c>
      <c r="BQ40" s="5">
        <f t="shared" ca="1" si="72"/>
        <v>0</v>
      </c>
      <c r="BR40" s="5">
        <f t="shared" ca="1" si="72"/>
        <v>0</v>
      </c>
      <c r="BS40" s="5">
        <f t="shared" ca="1" si="72"/>
        <v>0</v>
      </c>
      <c r="BT40" s="5">
        <f t="shared" ca="1" si="72"/>
        <v>0</v>
      </c>
      <c r="BU40" s="5">
        <f t="shared" ca="1" si="72"/>
        <v>0</v>
      </c>
      <c r="BV40" s="5">
        <f t="shared" ca="1" si="72"/>
        <v>0</v>
      </c>
      <c r="BW40" s="5">
        <f t="shared" ca="1" si="72"/>
        <v>0</v>
      </c>
      <c r="BX40" s="5">
        <f t="shared" ca="1" si="72"/>
        <v>0</v>
      </c>
      <c r="BY40" s="5">
        <f t="shared" ca="1" si="72"/>
        <v>0</v>
      </c>
      <c r="BZ40" s="5">
        <f t="shared" ca="1" si="72"/>
        <v>0</v>
      </c>
      <c r="CA40" s="5">
        <f t="shared" ca="1" si="72"/>
        <v>0</v>
      </c>
      <c r="CB40" s="5">
        <f t="shared" ca="1" si="72"/>
        <v>0</v>
      </c>
      <c r="CC40" s="5">
        <f t="shared" ca="1" si="72"/>
        <v>0</v>
      </c>
      <c r="CD40" s="5">
        <f t="shared" ca="1" si="72"/>
        <v>0</v>
      </c>
      <c r="CE40" s="5">
        <f t="shared" ca="1" si="72"/>
        <v>0</v>
      </c>
      <c r="CF40" s="5">
        <f t="shared" ca="1" si="72"/>
        <v>0</v>
      </c>
    </row>
    <row r="41" spans="2:84" x14ac:dyDescent="0.3">
      <c r="B41" s="13">
        <f>ROW()</f>
        <v>41</v>
      </c>
      <c r="H41" s="1" t="str">
        <f t="shared" si="61"/>
        <v>Капитальные затраты</v>
      </c>
      <c r="I41" s="1" t="str">
        <f>$I$40</f>
        <v>Капзатраты на производственные мощности</v>
      </c>
      <c r="J41" s="1" t="str">
        <f>Prcsses!I144</f>
        <v>Разрешения, оформления и проектирование</v>
      </c>
      <c r="M41" s="53" t="s">
        <v>18</v>
      </c>
      <c r="U41" s="5">
        <f t="shared" ca="1" si="62"/>
        <v>1000000</v>
      </c>
      <c r="X41" s="5">
        <f ca="1">IF(X$4="",0,SUMPRODUCT(INDIRECT(ADDRESS($B48,$X$2)&amp;":"&amp;ADDRESS($B48,$X$2-1+X$8)),INDIRECT(ADDRESS($B$14,$X$2)&amp;":"&amp;ADDRESS($B$14,$X$2-1+X$8)),INDIRECT("rP!"&amp;ADDRESS(Prcsses!$B144,$X$2+$P$8-X$8)&amp;":"&amp;ADDRESS(Prcsses!$B144,$X$2-1+$P$8))))</f>
        <v>0</v>
      </c>
      <c r="Y41" s="5">
        <f ca="1">IF(Y$4="",0,SUMPRODUCT(INDIRECT(ADDRESS($B48,$X$2)&amp;":"&amp;ADDRESS($B48,$X$2-1+Y$8)),INDIRECT(ADDRESS($B$14,$X$2)&amp;":"&amp;ADDRESS($B$14,$X$2-1+Y$8)),INDIRECT("rP!"&amp;ADDRESS(Prcsses!$B144,$X$2+$P$8-Y$8)&amp;":"&amp;ADDRESS(Prcsses!$B144,$X$2-1+$P$8))))</f>
        <v>0</v>
      </c>
      <c r="Z41" s="5">
        <f ca="1">IF(Z$4="",0,SUMPRODUCT(INDIRECT(ADDRESS($B48,$X$2)&amp;":"&amp;ADDRESS($B48,$X$2-1+Z$8)),INDIRECT(ADDRESS($B$14,$X$2)&amp;":"&amp;ADDRESS($B$14,$X$2-1+Z$8)),INDIRECT("rP!"&amp;ADDRESS(Prcsses!$B144,$X$2+$P$8-Z$8)&amp;":"&amp;ADDRESS(Prcsses!$B144,$X$2-1+$P$8))))</f>
        <v>0</v>
      </c>
      <c r="AA41" s="5">
        <f ca="1">IF(AA$4="",0,SUMPRODUCT(INDIRECT(ADDRESS($B48,$X$2)&amp;":"&amp;ADDRESS($B48,$X$2-1+AA$8)),INDIRECT(ADDRESS($B$14,$X$2)&amp;":"&amp;ADDRESS($B$14,$X$2-1+AA$8)),INDIRECT("rP!"&amp;ADDRESS(Prcsses!$B144,$X$2+$P$8-AA$8)&amp;":"&amp;ADDRESS(Prcsses!$B144,$X$2-1+$P$8))))</f>
        <v>1000000</v>
      </c>
      <c r="AB41" s="5">
        <f ca="1">IF(AB$4="",0,SUMPRODUCT(INDIRECT(ADDRESS($B48,$X$2)&amp;":"&amp;ADDRESS($B48,$X$2-1+AB$8)),INDIRECT(ADDRESS($B$14,$X$2)&amp;":"&amp;ADDRESS($B$14,$X$2-1+AB$8)),INDIRECT("rP!"&amp;ADDRESS(Prcsses!$B144,$X$2+$P$8-AB$8)&amp;":"&amp;ADDRESS(Prcsses!$B144,$X$2-1+$P$8))))</f>
        <v>0</v>
      </c>
      <c r="AC41" s="5">
        <f ca="1">IF(AC$4="",0,SUMPRODUCT(INDIRECT(ADDRESS($B48,$X$2)&amp;":"&amp;ADDRESS($B48,$X$2-1+AC$8)),INDIRECT(ADDRESS($B$14,$X$2)&amp;":"&amp;ADDRESS($B$14,$X$2-1+AC$8)),INDIRECT("rP!"&amp;ADDRESS(Prcsses!$B144,$X$2+$P$8-AC$8)&amp;":"&amp;ADDRESS(Prcsses!$B144,$X$2-1+$P$8))))</f>
        <v>0</v>
      </c>
      <c r="AD41" s="5">
        <f ca="1">IF(AD$4="",0,SUMPRODUCT(INDIRECT(ADDRESS($B48,$X$2)&amp;":"&amp;ADDRESS($B48,$X$2-1+AD$8)),INDIRECT(ADDRESS($B$14,$X$2)&amp;":"&amp;ADDRESS($B$14,$X$2-1+AD$8)),INDIRECT("rP!"&amp;ADDRESS(Prcsses!$B144,$X$2+$P$8-AD$8)&amp;":"&amp;ADDRESS(Prcsses!$B144,$X$2-1+$P$8))))</f>
        <v>0</v>
      </c>
      <c r="AE41" s="5">
        <f ca="1">IF(AE$4="",0,SUMPRODUCT(INDIRECT(ADDRESS($B48,$X$2)&amp;":"&amp;ADDRESS($B48,$X$2-1+AE$8)),INDIRECT(ADDRESS($B$14,$X$2)&amp;":"&amp;ADDRESS($B$14,$X$2-1+AE$8)),INDIRECT("rP!"&amp;ADDRESS(Prcsses!$B144,$X$2+$P$8-AE$8)&amp;":"&amp;ADDRESS(Prcsses!$B144,$X$2-1+$P$8))))</f>
        <v>0</v>
      </c>
      <c r="AF41" s="5">
        <f ca="1">IF(AF$4="",0,SUMPRODUCT(INDIRECT(ADDRESS($B48,$X$2)&amp;":"&amp;ADDRESS($B48,$X$2-1+AF$8)),INDIRECT(ADDRESS($B$14,$X$2)&amp;":"&amp;ADDRESS($B$14,$X$2-1+AF$8)),INDIRECT("rP!"&amp;ADDRESS(Prcsses!$B144,$X$2+$P$8-AF$8)&amp;":"&amp;ADDRESS(Prcsses!$B144,$X$2-1+$P$8))))</f>
        <v>0</v>
      </c>
      <c r="AG41" s="5">
        <f ca="1">IF(AG$4="",0,SUMPRODUCT(INDIRECT(ADDRESS($B48,$X$2)&amp;":"&amp;ADDRESS($B48,$X$2-1+AG$8)),INDIRECT(ADDRESS($B$14,$X$2)&amp;":"&amp;ADDRESS($B$14,$X$2-1+AG$8)),INDIRECT("rP!"&amp;ADDRESS(Prcsses!$B144,$X$2+$P$8-AG$8)&amp;":"&amp;ADDRESS(Prcsses!$B144,$X$2-1+$P$8))))</f>
        <v>0</v>
      </c>
      <c r="AH41" s="5">
        <f ca="1">IF(AH$4="",0,SUMPRODUCT(INDIRECT(ADDRESS($B48,$X$2)&amp;":"&amp;ADDRESS($B48,$X$2-1+AH$8)),INDIRECT(ADDRESS($B$14,$X$2)&amp;":"&amp;ADDRESS($B$14,$X$2-1+AH$8)),INDIRECT("rP!"&amp;ADDRESS(Prcsses!$B144,$X$2+$P$8-AH$8)&amp;":"&amp;ADDRESS(Prcsses!$B144,$X$2-1+$P$8))))</f>
        <v>0</v>
      </c>
      <c r="AI41" s="5">
        <f ca="1">IF(AI$4="",0,SUMPRODUCT(INDIRECT(ADDRESS($B48,$X$2)&amp;":"&amp;ADDRESS($B48,$X$2-1+AI$8)),INDIRECT(ADDRESS($B$14,$X$2)&amp;":"&amp;ADDRESS($B$14,$X$2-1+AI$8)),INDIRECT("rP!"&amp;ADDRESS(Prcsses!$B144,$X$2+$P$8-AI$8)&amp;":"&amp;ADDRESS(Prcsses!$B144,$X$2-1+$P$8))))</f>
        <v>0</v>
      </c>
      <c r="AJ41" s="5">
        <f ca="1">IF(AJ$4="",0,SUMPRODUCT(INDIRECT(ADDRESS($B48,$X$2)&amp;":"&amp;ADDRESS($B48,$X$2-1+AJ$8)),INDIRECT(ADDRESS($B$14,$X$2)&amp;":"&amp;ADDRESS($B$14,$X$2-1+AJ$8)),INDIRECT("rP!"&amp;ADDRESS(Prcsses!$B144,$X$2+$P$8-AJ$8)&amp;":"&amp;ADDRESS(Prcsses!$B144,$X$2-1+$P$8))))</f>
        <v>0</v>
      </c>
      <c r="AK41" s="5">
        <f ca="1">IF(AK$4="",0,SUMPRODUCT(INDIRECT(ADDRESS($B48,$X$2)&amp;":"&amp;ADDRESS($B48,$X$2-1+AK$8)),INDIRECT(ADDRESS($B$14,$X$2)&amp;":"&amp;ADDRESS($B$14,$X$2-1+AK$8)),INDIRECT("rP!"&amp;ADDRESS(Prcsses!$B144,$X$2+$P$8-AK$8)&amp;":"&amp;ADDRESS(Prcsses!$B144,$X$2-1+$P$8))))</f>
        <v>0</v>
      </c>
      <c r="AL41" s="5">
        <f ca="1">IF(AL$4="",0,SUMPRODUCT(INDIRECT(ADDRESS($B48,$X$2)&amp;":"&amp;ADDRESS($B48,$X$2-1+AL$8)),INDIRECT(ADDRESS($B$14,$X$2)&amp;":"&amp;ADDRESS($B$14,$X$2-1+AL$8)),INDIRECT("rP!"&amp;ADDRESS(Prcsses!$B144,$X$2+$P$8-AL$8)&amp;":"&amp;ADDRESS(Prcsses!$B144,$X$2-1+$P$8))))</f>
        <v>0</v>
      </c>
      <c r="AM41" s="5">
        <f ca="1">IF(AM$4="",0,SUMPRODUCT(INDIRECT(ADDRESS($B48,$X$2)&amp;":"&amp;ADDRESS($B48,$X$2-1+AM$8)),INDIRECT(ADDRESS($B$14,$X$2)&amp;":"&amp;ADDRESS($B$14,$X$2-1+AM$8)),INDIRECT("rP!"&amp;ADDRESS(Prcsses!$B144,$X$2+$P$8-AM$8)&amp;":"&amp;ADDRESS(Prcsses!$B144,$X$2-1+$P$8))))</f>
        <v>0</v>
      </c>
      <c r="AN41" s="5">
        <f ca="1">IF(AN$4="",0,SUMPRODUCT(INDIRECT(ADDRESS($B48,$X$2)&amp;":"&amp;ADDRESS($B48,$X$2-1+AN$8)),INDIRECT(ADDRESS($B$14,$X$2)&amp;":"&amp;ADDRESS($B$14,$X$2-1+AN$8)),INDIRECT("rP!"&amp;ADDRESS(Prcsses!$B144,$X$2+$P$8-AN$8)&amp;":"&amp;ADDRESS(Prcsses!$B144,$X$2-1+$P$8))))</f>
        <v>0</v>
      </c>
      <c r="AO41" s="5">
        <f ca="1">IF(AO$4="",0,SUMPRODUCT(INDIRECT(ADDRESS($B48,$X$2)&amp;":"&amp;ADDRESS($B48,$X$2-1+AO$8)),INDIRECT(ADDRESS($B$14,$X$2)&amp;":"&amp;ADDRESS($B$14,$X$2-1+AO$8)),INDIRECT("rP!"&amp;ADDRESS(Prcsses!$B144,$X$2+$P$8-AO$8)&amp;":"&amp;ADDRESS(Prcsses!$B144,$X$2-1+$P$8))))</f>
        <v>0</v>
      </c>
      <c r="AP41" s="5">
        <f ca="1">IF(AP$4="",0,SUMPRODUCT(INDIRECT(ADDRESS($B48,$X$2)&amp;":"&amp;ADDRESS($B48,$X$2-1+AP$8)),INDIRECT(ADDRESS($B$14,$X$2)&amp;":"&amp;ADDRESS($B$14,$X$2-1+AP$8)),INDIRECT("rP!"&amp;ADDRESS(Prcsses!$B144,$X$2+$P$8-AP$8)&amp;":"&amp;ADDRESS(Prcsses!$B144,$X$2-1+$P$8))))</f>
        <v>0</v>
      </c>
      <c r="AQ41" s="5">
        <f ca="1">IF(AQ$4="",0,SUMPRODUCT(INDIRECT(ADDRESS($B48,$X$2)&amp;":"&amp;ADDRESS($B48,$X$2-1+AQ$8)),INDIRECT(ADDRESS($B$14,$X$2)&amp;":"&amp;ADDRESS($B$14,$X$2-1+AQ$8)),INDIRECT("rP!"&amp;ADDRESS(Prcsses!$B144,$X$2+$P$8-AQ$8)&amp;":"&amp;ADDRESS(Prcsses!$B144,$X$2-1+$P$8))))</f>
        <v>0</v>
      </c>
      <c r="AR41" s="5">
        <f ca="1">IF(AR$4="",0,SUMPRODUCT(INDIRECT(ADDRESS($B48,$X$2)&amp;":"&amp;ADDRESS($B48,$X$2-1+AR$8)),INDIRECT(ADDRESS($B$14,$X$2)&amp;":"&amp;ADDRESS($B$14,$X$2-1+AR$8)),INDIRECT("rP!"&amp;ADDRESS(Prcsses!$B144,$X$2+$P$8-AR$8)&amp;":"&amp;ADDRESS(Prcsses!$B144,$X$2-1+$P$8))))</f>
        <v>0</v>
      </c>
      <c r="AS41" s="5">
        <f ca="1">IF(AS$4="",0,SUMPRODUCT(INDIRECT(ADDRESS($B48,$X$2)&amp;":"&amp;ADDRESS($B48,$X$2-1+AS$8)),INDIRECT(ADDRESS($B$14,$X$2)&amp;":"&amp;ADDRESS($B$14,$X$2-1+AS$8)),INDIRECT("rP!"&amp;ADDRESS(Prcsses!$B144,$X$2+$P$8-AS$8)&amp;":"&amp;ADDRESS(Prcsses!$B144,$X$2-1+$P$8))))</f>
        <v>0</v>
      </c>
      <c r="AT41" s="5">
        <f ca="1">IF(AT$4="",0,SUMPRODUCT(INDIRECT(ADDRESS($B48,$X$2)&amp;":"&amp;ADDRESS($B48,$X$2-1+AT$8)),INDIRECT(ADDRESS($B$14,$X$2)&amp;":"&amp;ADDRESS($B$14,$X$2-1+AT$8)),INDIRECT("rP!"&amp;ADDRESS(Prcsses!$B144,$X$2+$P$8-AT$8)&amp;":"&amp;ADDRESS(Prcsses!$B144,$X$2-1+$P$8))))</f>
        <v>0</v>
      </c>
      <c r="AU41" s="5">
        <f ca="1">IF(AU$4="",0,SUMPRODUCT(INDIRECT(ADDRESS($B48,$X$2)&amp;":"&amp;ADDRESS($B48,$X$2-1+AU$8)),INDIRECT(ADDRESS($B$14,$X$2)&amp;":"&amp;ADDRESS($B$14,$X$2-1+AU$8)),INDIRECT("rP!"&amp;ADDRESS(Prcsses!$B144,$X$2+$P$8-AU$8)&amp;":"&amp;ADDRESS(Prcsses!$B144,$X$2-1+$P$8))))</f>
        <v>0</v>
      </c>
      <c r="AV41" s="5">
        <f ca="1">IF(AV$4="",0,SUMPRODUCT(INDIRECT(ADDRESS($B48,$X$2)&amp;":"&amp;ADDRESS($B48,$X$2-1+AV$8)),INDIRECT(ADDRESS($B$14,$X$2)&amp;":"&amp;ADDRESS($B$14,$X$2-1+AV$8)),INDIRECT("rP!"&amp;ADDRESS(Prcsses!$B144,$X$2+$P$8-AV$8)&amp;":"&amp;ADDRESS(Prcsses!$B144,$X$2-1+$P$8))))</f>
        <v>0</v>
      </c>
      <c r="AW41" s="5">
        <f ca="1">IF(AW$4="",0,SUMPRODUCT(INDIRECT(ADDRESS($B48,$X$2)&amp;":"&amp;ADDRESS($B48,$X$2-1+AW$8)),INDIRECT(ADDRESS($B$14,$X$2)&amp;":"&amp;ADDRESS($B$14,$X$2-1+AW$8)),INDIRECT("rP!"&amp;ADDRESS(Prcsses!$B144,$X$2+$P$8-AW$8)&amp;":"&amp;ADDRESS(Prcsses!$B144,$X$2-1+$P$8))))</f>
        <v>0</v>
      </c>
      <c r="AX41" s="5">
        <f ca="1">IF(AX$4="",0,SUMPRODUCT(INDIRECT(ADDRESS($B48,$X$2)&amp;":"&amp;ADDRESS($B48,$X$2-1+AX$8)),INDIRECT(ADDRESS($B$14,$X$2)&amp;":"&amp;ADDRESS($B$14,$X$2-1+AX$8)),INDIRECT("rP!"&amp;ADDRESS(Prcsses!$B144,$X$2+$P$8-AX$8)&amp;":"&amp;ADDRESS(Prcsses!$B144,$X$2-1+$P$8))))</f>
        <v>0</v>
      </c>
      <c r="AY41" s="5">
        <f ca="1">IF(AY$4="",0,SUMPRODUCT(INDIRECT(ADDRESS($B48,$X$2)&amp;":"&amp;ADDRESS($B48,$X$2-1+AY$8)),INDIRECT(ADDRESS($B$14,$X$2)&amp;":"&amp;ADDRESS($B$14,$X$2-1+AY$8)),INDIRECT("rP!"&amp;ADDRESS(Prcsses!$B144,$X$2+$P$8-AY$8)&amp;":"&amp;ADDRESS(Prcsses!$B144,$X$2-1+$P$8))))</f>
        <v>0</v>
      </c>
      <c r="AZ41" s="5">
        <f ca="1">IF(AZ$4="",0,SUMPRODUCT(INDIRECT(ADDRESS($B48,$X$2)&amp;":"&amp;ADDRESS($B48,$X$2-1+AZ$8)),INDIRECT(ADDRESS($B$14,$X$2)&amp;":"&amp;ADDRESS($B$14,$X$2-1+AZ$8)),INDIRECT("rP!"&amp;ADDRESS(Prcsses!$B144,$X$2+$P$8-AZ$8)&amp;":"&amp;ADDRESS(Prcsses!$B144,$X$2-1+$P$8))))</f>
        <v>0</v>
      </c>
      <c r="BA41" s="5">
        <f ca="1">IF(BA$4="",0,SUMPRODUCT(INDIRECT(ADDRESS($B48,$X$2)&amp;":"&amp;ADDRESS($B48,$X$2-1+BA$8)),INDIRECT(ADDRESS($B$14,$X$2)&amp;":"&amp;ADDRESS($B$14,$X$2-1+BA$8)),INDIRECT("rP!"&amp;ADDRESS(Prcsses!$B144,$X$2+$P$8-BA$8)&amp;":"&amp;ADDRESS(Prcsses!$B144,$X$2-1+$P$8))))</f>
        <v>0</v>
      </c>
      <c r="BB41" s="5">
        <f ca="1">IF(BB$4="",0,SUMPRODUCT(INDIRECT(ADDRESS($B48,$X$2)&amp;":"&amp;ADDRESS($B48,$X$2-1+BB$8)),INDIRECT(ADDRESS($B$14,$X$2)&amp;":"&amp;ADDRESS($B$14,$X$2-1+BB$8)),INDIRECT("rP!"&amp;ADDRESS(Prcsses!$B144,$X$2+$P$8-BB$8)&amp;":"&amp;ADDRESS(Prcsses!$B144,$X$2-1+$P$8))))</f>
        <v>0</v>
      </c>
      <c r="BC41" s="5">
        <f ca="1">IF(BC$4="",0,SUMPRODUCT(INDIRECT(ADDRESS($B48,$X$2)&amp;":"&amp;ADDRESS($B48,$X$2-1+BC$8)),INDIRECT(ADDRESS($B$14,$X$2)&amp;":"&amp;ADDRESS($B$14,$X$2-1+BC$8)),INDIRECT("rP!"&amp;ADDRESS(Prcsses!$B144,$X$2+$P$8-BC$8)&amp;":"&amp;ADDRESS(Prcsses!$B144,$X$2-1+$P$8))))</f>
        <v>0</v>
      </c>
      <c r="BD41" s="5">
        <f ca="1">IF(BD$4="",0,SUMPRODUCT(INDIRECT(ADDRESS($B48,$X$2)&amp;":"&amp;ADDRESS($B48,$X$2-1+BD$8)),INDIRECT(ADDRESS($B$14,$X$2)&amp;":"&amp;ADDRESS($B$14,$X$2-1+BD$8)),INDIRECT("rP!"&amp;ADDRESS(Prcsses!$B144,$X$2+$P$8-BD$8)&amp;":"&amp;ADDRESS(Prcsses!$B144,$X$2-1+$P$8))))</f>
        <v>0</v>
      </c>
      <c r="BE41" s="5">
        <f ca="1">IF(BE$4="",0,SUMPRODUCT(INDIRECT(ADDRESS($B48,$X$2)&amp;":"&amp;ADDRESS($B48,$X$2-1+BE$8)),INDIRECT(ADDRESS($B$14,$X$2)&amp;":"&amp;ADDRESS($B$14,$X$2-1+BE$8)),INDIRECT("rP!"&amp;ADDRESS(Prcsses!$B144,$X$2+$P$8-BE$8)&amp;":"&amp;ADDRESS(Prcsses!$B144,$X$2-1+$P$8))))</f>
        <v>0</v>
      </c>
      <c r="BF41" s="5">
        <f ca="1">IF(BF$4="",0,SUMPRODUCT(INDIRECT(ADDRESS($B48,$X$2)&amp;":"&amp;ADDRESS($B48,$X$2-1+BF$8)),INDIRECT(ADDRESS($B$14,$X$2)&amp;":"&amp;ADDRESS($B$14,$X$2-1+BF$8)),INDIRECT("rP!"&amp;ADDRESS(Prcsses!$B144,$X$2+$P$8-BF$8)&amp;":"&amp;ADDRESS(Prcsses!$B144,$X$2-1+$P$8))))</f>
        <v>0</v>
      </c>
      <c r="BG41" s="5">
        <f ca="1">IF(BG$4="",0,SUMPRODUCT(INDIRECT(ADDRESS($B48,$X$2)&amp;":"&amp;ADDRESS($B48,$X$2-1+BG$8)),INDIRECT(ADDRESS($B$14,$X$2)&amp;":"&amp;ADDRESS($B$14,$X$2-1+BG$8)),INDIRECT("rP!"&amp;ADDRESS(Prcsses!$B144,$X$2+$P$8-BG$8)&amp;":"&amp;ADDRESS(Prcsses!$B144,$X$2-1+$P$8))))</f>
        <v>0</v>
      </c>
      <c r="BH41" s="5">
        <f ca="1">IF(BH$4="",0,SUMPRODUCT(INDIRECT(ADDRESS($B48,$X$2)&amp;":"&amp;ADDRESS($B48,$X$2-1+BH$8)),INDIRECT(ADDRESS($B$14,$X$2)&amp;":"&amp;ADDRESS($B$14,$X$2-1+BH$8)),INDIRECT("rP!"&amp;ADDRESS(Prcsses!$B144,$X$2+$P$8-BH$8)&amp;":"&amp;ADDRESS(Prcsses!$B144,$X$2-1+$P$8))))</f>
        <v>0</v>
      </c>
      <c r="BI41" s="5">
        <f ca="1">IF(BI$4="",0,SUMPRODUCT(INDIRECT(ADDRESS($B48,$X$2)&amp;":"&amp;ADDRESS($B48,$X$2-1+BI$8)),INDIRECT(ADDRESS($B$14,$X$2)&amp;":"&amp;ADDRESS($B$14,$X$2-1+BI$8)),INDIRECT("rP!"&amp;ADDRESS(Prcsses!$B144,$X$2+$P$8-BI$8)&amp;":"&amp;ADDRESS(Prcsses!$B144,$X$2-1+$P$8))))</f>
        <v>0</v>
      </c>
      <c r="BJ41" s="5">
        <f ca="1">IF(BJ$4="",0,SUMPRODUCT(INDIRECT(ADDRESS($B48,$X$2)&amp;":"&amp;ADDRESS($B48,$X$2-1+BJ$8)),INDIRECT(ADDRESS($B$14,$X$2)&amp;":"&amp;ADDRESS($B$14,$X$2-1+BJ$8)),INDIRECT("rP!"&amp;ADDRESS(Prcsses!$B144,$X$2+$P$8-BJ$8)&amp;":"&amp;ADDRESS(Prcsses!$B144,$X$2-1+$P$8))))</f>
        <v>0</v>
      </c>
      <c r="BK41" s="5">
        <f ca="1">IF(BK$4="",0,SUMPRODUCT(INDIRECT(ADDRESS($B48,$X$2)&amp;":"&amp;ADDRESS($B48,$X$2-1+BK$8)),INDIRECT(ADDRESS($B$14,$X$2)&amp;":"&amp;ADDRESS($B$14,$X$2-1+BK$8)),INDIRECT("rP!"&amp;ADDRESS(Prcsses!$B144,$X$2+$P$8-BK$8)&amp;":"&amp;ADDRESS(Prcsses!$B144,$X$2-1+$P$8))))</f>
        <v>0</v>
      </c>
      <c r="BL41" s="5">
        <f ca="1">IF(BL$4="",0,SUMPRODUCT(INDIRECT(ADDRESS($B48,$X$2)&amp;":"&amp;ADDRESS($B48,$X$2-1+BL$8)),INDIRECT(ADDRESS($B$14,$X$2)&amp;":"&amp;ADDRESS($B$14,$X$2-1+BL$8)),INDIRECT("rP!"&amp;ADDRESS(Prcsses!$B144,$X$2+$P$8-BL$8)&amp;":"&amp;ADDRESS(Prcsses!$B144,$X$2-1+$P$8))))</f>
        <v>0</v>
      </c>
      <c r="BM41" s="5">
        <f ca="1">IF(BM$4="",0,SUMPRODUCT(INDIRECT(ADDRESS($B48,$X$2)&amp;":"&amp;ADDRESS($B48,$X$2-1+BM$8)),INDIRECT(ADDRESS($B$14,$X$2)&amp;":"&amp;ADDRESS($B$14,$X$2-1+BM$8)),INDIRECT("rP!"&amp;ADDRESS(Prcsses!$B144,$X$2+$P$8-BM$8)&amp;":"&amp;ADDRESS(Prcsses!$B144,$X$2-1+$P$8))))</f>
        <v>0</v>
      </c>
      <c r="BN41" s="5">
        <f ca="1">IF(BN$4="",0,SUMPRODUCT(INDIRECT(ADDRESS($B48,$X$2)&amp;":"&amp;ADDRESS($B48,$X$2-1+BN$8)),INDIRECT(ADDRESS($B$14,$X$2)&amp;":"&amp;ADDRESS($B$14,$X$2-1+BN$8)),INDIRECT("rP!"&amp;ADDRESS(Prcsses!$B144,$X$2+$P$8-BN$8)&amp;":"&amp;ADDRESS(Prcsses!$B144,$X$2-1+$P$8))))</f>
        <v>0</v>
      </c>
      <c r="BO41" s="5">
        <f ca="1">IF(BO$4="",0,SUMPRODUCT(INDIRECT(ADDRESS($B48,$X$2)&amp;":"&amp;ADDRESS($B48,$X$2-1+BO$8)),INDIRECT(ADDRESS($B$14,$X$2)&amp;":"&amp;ADDRESS($B$14,$X$2-1+BO$8)),INDIRECT("rP!"&amp;ADDRESS(Prcsses!$B144,$X$2+$P$8-BO$8)&amp;":"&amp;ADDRESS(Prcsses!$B144,$X$2-1+$P$8))))</f>
        <v>0</v>
      </c>
      <c r="BP41" s="5">
        <f ca="1">IF(BP$4="",0,SUMPRODUCT(INDIRECT(ADDRESS($B48,$X$2)&amp;":"&amp;ADDRESS($B48,$X$2-1+BP$8)),INDIRECT(ADDRESS($B$14,$X$2)&amp;":"&amp;ADDRESS($B$14,$X$2-1+BP$8)),INDIRECT("rP!"&amp;ADDRESS(Prcsses!$B144,$X$2+$P$8-BP$8)&amp;":"&amp;ADDRESS(Prcsses!$B144,$X$2-1+$P$8))))</f>
        <v>0</v>
      </c>
      <c r="BQ41" s="5">
        <f ca="1">IF(BQ$4="",0,SUMPRODUCT(INDIRECT(ADDRESS($B48,$X$2)&amp;":"&amp;ADDRESS($B48,$X$2-1+BQ$8)),INDIRECT(ADDRESS($B$14,$X$2)&amp;":"&amp;ADDRESS($B$14,$X$2-1+BQ$8)),INDIRECT("rP!"&amp;ADDRESS(Prcsses!$B144,$X$2+$P$8-BQ$8)&amp;":"&amp;ADDRESS(Prcsses!$B144,$X$2-1+$P$8))))</f>
        <v>0</v>
      </c>
      <c r="BR41" s="5">
        <f ca="1">IF(BR$4="",0,SUMPRODUCT(INDIRECT(ADDRESS($B48,$X$2)&amp;":"&amp;ADDRESS($B48,$X$2-1+BR$8)),INDIRECT(ADDRESS($B$14,$X$2)&amp;":"&amp;ADDRESS($B$14,$X$2-1+BR$8)),INDIRECT("rP!"&amp;ADDRESS(Prcsses!$B144,$X$2+$P$8-BR$8)&amp;":"&amp;ADDRESS(Prcsses!$B144,$X$2-1+$P$8))))</f>
        <v>0</v>
      </c>
      <c r="BS41" s="5">
        <f ca="1">IF(BS$4="",0,SUMPRODUCT(INDIRECT(ADDRESS($B48,$X$2)&amp;":"&amp;ADDRESS($B48,$X$2-1+BS$8)),INDIRECT(ADDRESS($B$14,$X$2)&amp;":"&amp;ADDRESS($B$14,$X$2-1+BS$8)),INDIRECT("rP!"&amp;ADDRESS(Prcsses!$B144,$X$2+$P$8-BS$8)&amp;":"&amp;ADDRESS(Prcsses!$B144,$X$2-1+$P$8))))</f>
        <v>0</v>
      </c>
      <c r="BT41" s="5">
        <f ca="1">IF(BT$4="",0,SUMPRODUCT(INDIRECT(ADDRESS($B48,$X$2)&amp;":"&amp;ADDRESS($B48,$X$2-1+BT$8)),INDIRECT(ADDRESS($B$14,$X$2)&amp;":"&amp;ADDRESS($B$14,$X$2-1+BT$8)),INDIRECT("rP!"&amp;ADDRESS(Prcsses!$B144,$X$2+$P$8-BT$8)&amp;":"&amp;ADDRESS(Prcsses!$B144,$X$2-1+$P$8))))</f>
        <v>0</v>
      </c>
      <c r="BU41" s="5">
        <f ca="1">IF(BU$4="",0,SUMPRODUCT(INDIRECT(ADDRESS($B48,$X$2)&amp;":"&amp;ADDRESS($B48,$X$2-1+BU$8)),INDIRECT(ADDRESS($B$14,$X$2)&amp;":"&amp;ADDRESS($B$14,$X$2-1+BU$8)),INDIRECT("rP!"&amp;ADDRESS(Prcsses!$B144,$X$2+$P$8-BU$8)&amp;":"&amp;ADDRESS(Prcsses!$B144,$X$2-1+$P$8))))</f>
        <v>0</v>
      </c>
      <c r="BV41" s="5">
        <f ca="1">IF(BV$4="",0,SUMPRODUCT(INDIRECT(ADDRESS($B48,$X$2)&amp;":"&amp;ADDRESS($B48,$X$2-1+BV$8)),INDIRECT(ADDRESS($B$14,$X$2)&amp;":"&amp;ADDRESS($B$14,$X$2-1+BV$8)),INDIRECT("rP!"&amp;ADDRESS(Prcsses!$B144,$X$2+$P$8-BV$8)&amp;":"&amp;ADDRESS(Prcsses!$B144,$X$2-1+$P$8))))</f>
        <v>0</v>
      </c>
      <c r="BW41" s="5">
        <f ca="1">IF(BW$4="",0,SUMPRODUCT(INDIRECT(ADDRESS($B48,$X$2)&amp;":"&amp;ADDRESS($B48,$X$2-1+BW$8)),INDIRECT(ADDRESS($B$14,$X$2)&amp;":"&amp;ADDRESS($B$14,$X$2-1+BW$8)),INDIRECT("rP!"&amp;ADDRESS(Prcsses!$B144,$X$2+$P$8-BW$8)&amp;":"&amp;ADDRESS(Prcsses!$B144,$X$2-1+$P$8))))</f>
        <v>0</v>
      </c>
      <c r="BX41" s="5">
        <f ca="1">IF(BX$4="",0,SUMPRODUCT(INDIRECT(ADDRESS($B48,$X$2)&amp;":"&amp;ADDRESS($B48,$X$2-1+BX$8)),INDIRECT(ADDRESS($B$14,$X$2)&amp;":"&amp;ADDRESS($B$14,$X$2-1+BX$8)),INDIRECT("rP!"&amp;ADDRESS(Prcsses!$B144,$X$2+$P$8-BX$8)&amp;":"&amp;ADDRESS(Prcsses!$B144,$X$2-1+$P$8))))</f>
        <v>0</v>
      </c>
      <c r="BY41" s="5">
        <f ca="1">IF(BY$4="",0,SUMPRODUCT(INDIRECT(ADDRESS($B48,$X$2)&amp;":"&amp;ADDRESS($B48,$X$2-1+BY$8)),INDIRECT(ADDRESS($B$14,$X$2)&amp;":"&amp;ADDRESS($B$14,$X$2-1+BY$8)),INDIRECT("rP!"&amp;ADDRESS(Prcsses!$B144,$X$2+$P$8-BY$8)&amp;":"&amp;ADDRESS(Prcsses!$B144,$X$2-1+$P$8))))</f>
        <v>0</v>
      </c>
      <c r="BZ41" s="5">
        <f ca="1">IF(BZ$4="",0,SUMPRODUCT(INDIRECT(ADDRESS($B48,$X$2)&amp;":"&amp;ADDRESS($B48,$X$2-1+BZ$8)),INDIRECT(ADDRESS($B$14,$X$2)&amp;":"&amp;ADDRESS($B$14,$X$2-1+BZ$8)),INDIRECT("rP!"&amp;ADDRESS(Prcsses!$B144,$X$2+$P$8-BZ$8)&amp;":"&amp;ADDRESS(Prcsses!$B144,$X$2-1+$P$8))))</f>
        <v>0</v>
      </c>
      <c r="CA41" s="5">
        <f ca="1">IF(CA$4="",0,SUMPRODUCT(INDIRECT(ADDRESS($B48,$X$2)&amp;":"&amp;ADDRESS($B48,$X$2-1+CA$8)),INDIRECT(ADDRESS($B$14,$X$2)&amp;":"&amp;ADDRESS($B$14,$X$2-1+CA$8)),INDIRECT("rP!"&amp;ADDRESS(Prcsses!$B144,$X$2+$P$8-CA$8)&amp;":"&amp;ADDRESS(Prcsses!$B144,$X$2-1+$P$8))))</f>
        <v>0</v>
      </c>
      <c r="CB41" s="5">
        <f ca="1">IF(CB$4="",0,SUMPRODUCT(INDIRECT(ADDRESS($B48,$X$2)&amp;":"&amp;ADDRESS($B48,$X$2-1+CB$8)),INDIRECT(ADDRESS($B$14,$X$2)&amp;":"&amp;ADDRESS($B$14,$X$2-1+CB$8)),INDIRECT("rP!"&amp;ADDRESS(Prcsses!$B144,$X$2+$P$8-CB$8)&amp;":"&amp;ADDRESS(Prcsses!$B144,$X$2-1+$P$8))))</f>
        <v>0</v>
      </c>
      <c r="CC41" s="5">
        <f ca="1">IF(CC$4="",0,SUMPRODUCT(INDIRECT(ADDRESS($B48,$X$2)&amp;":"&amp;ADDRESS($B48,$X$2-1+CC$8)),INDIRECT(ADDRESS($B$14,$X$2)&amp;":"&amp;ADDRESS($B$14,$X$2-1+CC$8)),INDIRECT("rP!"&amp;ADDRESS(Prcsses!$B144,$X$2+$P$8-CC$8)&amp;":"&amp;ADDRESS(Prcsses!$B144,$X$2-1+$P$8))))</f>
        <v>0</v>
      </c>
      <c r="CD41" s="5">
        <f ca="1">IF(CD$4="",0,SUMPRODUCT(INDIRECT(ADDRESS($B48,$X$2)&amp;":"&amp;ADDRESS($B48,$X$2-1+CD$8)),INDIRECT(ADDRESS($B$14,$X$2)&amp;":"&amp;ADDRESS($B$14,$X$2-1+CD$8)),INDIRECT("rP!"&amp;ADDRESS(Prcsses!$B144,$X$2+$P$8-CD$8)&amp;":"&amp;ADDRESS(Prcsses!$B144,$X$2-1+$P$8))))</f>
        <v>0</v>
      </c>
      <c r="CE41" s="5">
        <f ca="1">IF(CE$4="",0,SUMPRODUCT(INDIRECT(ADDRESS($B48,$X$2)&amp;":"&amp;ADDRESS($B48,$X$2-1+CE$8)),INDIRECT(ADDRESS($B$14,$X$2)&amp;":"&amp;ADDRESS($B$14,$X$2-1+CE$8)),INDIRECT("rP!"&amp;ADDRESS(Prcsses!$B144,$X$2+$P$8-CE$8)&amp;":"&amp;ADDRESS(Prcsses!$B144,$X$2-1+$P$8))))</f>
        <v>0</v>
      </c>
      <c r="CF41" s="5">
        <f ca="1">IF(CF$4="",0,SUMPRODUCT(INDIRECT(ADDRESS($B48,$X$2)&amp;":"&amp;ADDRESS($B48,$X$2-1+CF$8)),INDIRECT(ADDRESS($B$14,$X$2)&amp;":"&amp;ADDRESS($B$14,$X$2-1+CF$8)),INDIRECT("rP!"&amp;ADDRESS(Prcsses!$B144,$X$2+$P$8-CF$8)&amp;":"&amp;ADDRESS(Prcsses!$B144,$X$2-1+$P$8))))</f>
        <v>0</v>
      </c>
    </row>
    <row r="42" spans="2:84" x14ac:dyDescent="0.3">
      <c r="B42" s="13">
        <f>ROW()</f>
        <v>42</v>
      </c>
      <c r="H42" s="1" t="str">
        <f t="shared" si="61"/>
        <v>Капитальные затраты</v>
      </c>
      <c r="I42" s="1" t="str">
        <f>$I$40</f>
        <v>Капзатраты на производственные мощности</v>
      </c>
      <c r="J42" s="1" t="str">
        <f>Prcsses!I145</f>
        <v>Строительно-монтажные работы</v>
      </c>
      <c r="M42" s="53" t="s">
        <v>18</v>
      </c>
      <c r="U42" s="5">
        <f t="shared" ca="1" si="62"/>
        <v>15000000</v>
      </c>
      <c r="X42" s="5">
        <f ca="1">IF(X$4="",0,SUMPRODUCT(INDIRECT(ADDRESS($B49,$X$2)&amp;":"&amp;ADDRESS($B49,$X$2-1+X$8)),INDIRECT(ADDRESS($B$14,$X$2)&amp;":"&amp;ADDRESS($B$14,$X$2-1+X$8)),INDIRECT("rP!"&amp;ADDRESS(Prcsses!$B145,$X$2+$P$8-X$8)&amp;":"&amp;ADDRESS(Prcsses!$B145,$X$2-1+$P$8))))</f>
        <v>0</v>
      </c>
      <c r="Y42" s="5">
        <f ca="1">IF(Y$4="",0,SUMPRODUCT(INDIRECT(ADDRESS($B49,$X$2)&amp;":"&amp;ADDRESS($B49,$X$2-1+Y$8)),INDIRECT(ADDRESS($B$14,$X$2)&amp;":"&amp;ADDRESS($B$14,$X$2-1+Y$8)),INDIRECT("rP!"&amp;ADDRESS(Prcsses!$B145,$X$2+$P$8-Y$8)&amp;":"&amp;ADDRESS(Prcsses!$B145,$X$2-1+$P$8))))</f>
        <v>0</v>
      </c>
      <c r="Z42" s="5">
        <f ca="1">IF(Z$4="",0,SUMPRODUCT(INDIRECT(ADDRESS($B49,$X$2)&amp;":"&amp;ADDRESS($B49,$X$2-1+Z$8)),INDIRECT(ADDRESS($B$14,$X$2)&amp;":"&amp;ADDRESS($B$14,$X$2-1+Z$8)),INDIRECT("rP!"&amp;ADDRESS(Prcsses!$B145,$X$2+$P$8-Z$8)&amp;":"&amp;ADDRESS(Prcsses!$B145,$X$2-1+$P$8))))</f>
        <v>0</v>
      </c>
      <c r="AA42" s="5">
        <f ca="1">IF(AA$4="",0,SUMPRODUCT(INDIRECT(ADDRESS($B49,$X$2)&amp;":"&amp;ADDRESS($B49,$X$2-1+AA$8)),INDIRECT(ADDRESS($B$14,$X$2)&amp;":"&amp;ADDRESS($B$14,$X$2-1+AA$8)),INDIRECT("rP!"&amp;ADDRESS(Prcsses!$B145,$X$2+$P$8-AA$8)&amp;":"&amp;ADDRESS(Prcsses!$B145,$X$2-1+$P$8))))</f>
        <v>0</v>
      </c>
      <c r="AB42" s="5">
        <f ca="1">IF(AB$4="",0,SUMPRODUCT(INDIRECT(ADDRESS($B49,$X$2)&amp;":"&amp;ADDRESS($B49,$X$2-1+AB$8)),INDIRECT(ADDRESS($B$14,$X$2)&amp;":"&amp;ADDRESS($B$14,$X$2-1+AB$8)),INDIRECT("rP!"&amp;ADDRESS(Prcsses!$B145,$X$2+$P$8-AB$8)&amp;":"&amp;ADDRESS(Prcsses!$B145,$X$2-1+$P$8))))</f>
        <v>2500000</v>
      </c>
      <c r="AC42" s="5">
        <f ca="1">IF(AC$4="",0,SUMPRODUCT(INDIRECT(ADDRESS($B49,$X$2)&amp;":"&amp;ADDRESS($B49,$X$2-1+AC$8)),INDIRECT(ADDRESS($B$14,$X$2)&amp;":"&amp;ADDRESS($B$14,$X$2-1+AC$8)),INDIRECT("rP!"&amp;ADDRESS(Prcsses!$B145,$X$2+$P$8-AC$8)&amp;":"&amp;ADDRESS(Prcsses!$B145,$X$2-1+$P$8))))</f>
        <v>2500000</v>
      </c>
      <c r="AD42" s="5">
        <f ca="1">IF(AD$4="",0,SUMPRODUCT(INDIRECT(ADDRESS($B49,$X$2)&amp;":"&amp;ADDRESS($B49,$X$2-1+AD$8)),INDIRECT(ADDRESS($B$14,$X$2)&amp;":"&amp;ADDRESS($B$14,$X$2-1+AD$8)),INDIRECT("rP!"&amp;ADDRESS(Prcsses!$B145,$X$2+$P$8-AD$8)&amp;":"&amp;ADDRESS(Prcsses!$B145,$X$2-1+$P$8))))</f>
        <v>2500000</v>
      </c>
      <c r="AE42" s="5">
        <f ca="1">IF(AE$4="",0,SUMPRODUCT(INDIRECT(ADDRESS($B49,$X$2)&amp;":"&amp;ADDRESS($B49,$X$2-1+AE$8)),INDIRECT(ADDRESS($B$14,$X$2)&amp;":"&amp;ADDRESS($B$14,$X$2-1+AE$8)),INDIRECT("rP!"&amp;ADDRESS(Prcsses!$B145,$X$2+$P$8-AE$8)&amp;":"&amp;ADDRESS(Prcsses!$B145,$X$2-1+$P$8))))</f>
        <v>2500000</v>
      </c>
      <c r="AF42" s="5">
        <f ca="1">IF(AF$4="",0,SUMPRODUCT(INDIRECT(ADDRESS($B49,$X$2)&amp;":"&amp;ADDRESS($B49,$X$2-1+AF$8)),INDIRECT(ADDRESS($B$14,$X$2)&amp;":"&amp;ADDRESS($B$14,$X$2-1+AF$8)),INDIRECT("rP!"&amp;ADDRESS(Prcsses!$B145,$X$2+$P$8-AF$8)&amp;":"&amp;ADDRESS(Prcsses!$B145,$X$2-1+$P$8))))</f>
        <v>2500000</v>
      </c>
      <c r="AG42" s="5">
        <f ca="1">IF(AG$4="",0,SUMPRODUCT(INDIRECT(ADDRESS($B49,$X$2)&amp;":"&amp;ADDRESS($B49,$X$2-1+AG$8)),INDIRECT(ADDRESS($B$14,$X$2)&amp;":"&amp;ADDRESS($B$14,$X$2-1+AG$8)),INDIRECT("rP!"&amp;ADDRESS(Prcsses!$B145,$X$2+$P$8-AG$8)&amp;":"&amp;ADDRESS(Prcsses!$B145,$X$2-1+$P$8))))</f>
        <v>2500000</v>
      </c>
      <c r="AH42" s="5">
        <f ca="1">IF(AH$4="",0,SUMPRODUCT(INDIRECT(ADDRESS($B49,$X$2)&amp;":"&amp;ADDRESS($B49,$X$2-1+AH$8)),INDIRECT(ADDRESS($B$14,$X$2)&amp;":"&amp;ADDRESS($B$14,$X$2-1+AH$8)),INDIRECT("rP!"&amp;ADDRESS(Prcsses!$B145,$X$2+$P$8-AH$8)&amp;":"&amp;ADDRESS(Prcsses!$B145,$X$2-1+$P$8))))</f>
        <v>0</v>
      </c>
      <c r="AI42" s="5">
        <f ca="1">IF(AI$4="",0,SUMPRODUCT(INDIRECT(ADDRESS($B49,$X$2)&amp;":"&amp;ADDRESS($B49,$X$2-1+AI$8)),INDIRECT(ADDRESS($B$14,$X$2)&amp;":"&amp;ADDRESS($B$14,$X$2-1+AI$8)),INDIRECT("rP!"&amp;ADDRESS(Prcsses!$B145,$X$2+$P$8-AI$8)&amp;":"&amp;ADDRESS(Prcsses!$B145,$X$2-1+$P$8))))</f>
        <v>0</v>
      </c>
      <c r="AJ42" s="5">
        <f ca="1">IF(AJ$4="",0,SUMPRODUCT(INDIRECT(ADDRESS($B49,$X$2)&amp;":"&amp;ADDRESS($B49,$X$2-1+AJ$8)),INDIRECT(ADDRESS($B$14,$X$2)&amp;":"&amp;ADDRESS($B$14,$X$2-1+AJ$8)),INDIRECT("rP!"&amp;ADDRESS(Prcsses!$B145,$X$2+$P$8-AJ$8)&amp;":"&amp;ADDRESS(Prcsses!$B145,$X$2-1+$P$8))))</f>
        <v>0</v>
      </c>
      <c r="AK42" s="5">
        <f ca="1">IF(AK$4="",0,SUMPRODUCT(INDIRECT(ADDRESS($B49,$X$2)&amp;":"&amp;ADDRESS($B49,$X$2-1+AK$8)),INDIRECT(ADDRESS($B$14,$X$2)&amp;":"&amp;ADDRESS($B$14,$X$2-1+AK$8)),INDIRECT("rP!"&amp;ADDRESS(Prcsses!$B145,$X$2+$P$8-AK$8)&amp;":"&amp;ADDRESS(Prcsses!$B145,$X$2-1+$P$8))))</f>
        <v>0</v>
      </c>
      <c r="AL42" s="5">
        <f ca="1">IF(AL$4="",0,SUMPRODUCT(INDIRECT(ADDRESS($B49,$X$2)&amp;":"&amp;ADDRESS($B49,$X$2-1+AL$8)),INDIRECT(ADDRESS($B$14,$X$2)&amp;":"&amp;ADDRESS($B$14,$X$2-1+AL$8)),INDIRECT("rP!"&amp;ADDRESS(Prcsses!$B145,$X$2+$P$8-AL$8)&amp;":"&amp;ADDRESS(Prcsses!$B145,$X$2-1+$P$8))))</f>
        <v>0</v>
      </c>
      <c r="AM42" s="5">
        <f ca="1">IF(AM$4="",0,SUMPRODUCT(INDIRECT(ADDRESS($B49,$X$2)&amp;":"&amp;ADDRESS($B49,$X$2-1+AM$8)),INDIRECT(ADDRESS($B$14,$X$2)&amp;":"&amp;ADDRESS($B$14,$X$2-1+AM$8)),INDIRECT("rP!"&amp;ADDRESS(Prcsses!$B145,$X$2+$P$8-AM$8)&amp;":"&amp;ADDRESS(Prcsses!$B145,$X$2-1+$P$8))))</f>
        <v>0</v>
      </c>
      <c r="AN42" s="5">
        <f ca="1">IF(AN$4="",0,SUMPRODUCT(INDIRECT(ADDRESS($B49,$X$2)&amp;":"&amp;ADDRESS($B49,$X$2-1+AN$8)),INDIRECT(ADDRESS($B$14,$X$2)&amp;":"&amp;ADDRESS($B$14,$X$2-1+AN$8)),INDIRECT("rP!"&amp;ADDRESS(Prcsses!$B145,$X$2+$P$8-AN$8)&amp;":"&amp;ADDRESS(Prcsses!$B145,$X$2-1+$P$8))))</f>
        <v>0</v>
      </c>
      <c r="AO42" s="5">
        <f ca="1">IF(AO$4="",0,SUMPRODUCT(INDIRECT(ADDRESS($B49,$X$2)&amp;":"&amp;ADDRESS($B49,$X$2-1+AO$8)),INDIRECT(ADDRESS($B$14,$X$2)&amp;":"&amp;ADDRESS($B$14,$X$2-1+AO$8)),INDIRECT("rP!"&amp;ADDRESS(Prcsses!$B145,$X$2+$P$8-AO$8)&amp;":"&amp;ADDRESS(Prcsses!$B145,$X$2-1+$P$8))))</f>
        <v>0</v>
      </c>
      <c r="AP42" s="5">
        <f ca="1">IF(AP$4="",0,SUMPRODUCT(INDIRECT(ADDRESS($B49,$X$2)&amp;":"&amp;ADDRESS($B49,$X$2-1+AP$8)),INDIRECT(ADDRESS($B$14,$X$2)&amp;":"&amp;ADDRESS($B$14,$X$2-1+AP$8)),INDIRECT("rP!"&amp;ADDRESS(Prcsses!$B145,$X$2+$P$8-AP$8)&amp;":"&amp;ADDRESS(Prcsses!$B145,$X$2-1+$P$8))))</f>
        <v>0</v>
      </c>
      <c r="AQ42" s="5">
        <f ca="1">IF(AQ$4="",0,SUMPRODUCT(INDIRECT(ADDRESS($B49,$X$2)&amp;":"&amp;ADDRESS($B49,$X$2-1+AQ$8)),INDIRECT(ADDRESS($B$14,$X$2)&amp;":"&amp;ADDRESS($B$14,$X$2-1+AQ$8)),INDIRECT("rP!"&amp;ADDRESS(Prcsses!$B145,$X$2+$P$8-AQ$8)&amp;":"&amp;ADDRESS(Prcsses!$B145,$X$2-1+$P$8))))</f>
        <v>0</v>
      </c>
      <c r="AR42" s="5">
        <f ca="1">IF(AR$4="",0,SUMPRODUCT(INDIRECT(ADDRESS($B49,$X$2)&amp;":"&amp;ADDRESS($B49,$X$2-1+AR$8)),INDIRECT(ADDRESS($B$14,$X$2)&amp;":"&amp;ADDRESS($B$14,$X$2-1+AR$8)),INDIRECT("rP!"&amp;ADDRESS(Prcsses!$B145,$X$2+$P$8-AR$8)&amp;":"&amp;ADDRESS(Prcsses!$B145,$X$2-1+$P$8))))</f>
        <v>0</v>
      </c>
      <c r="AS42" s="5">
        <f ca="1">IF(AS$4="",0,SUMPRODUCT(INDIRECT(ADDRESS($B49,$X$2)&amp;":"&amp;ADDRESS($B49,$X$2-1+AS$8)),INDIRECT(ADDRESS($B$14,$X$2)&amp;":"&amp;ADDRESS($B$14,$X$2-1+AS$8)),INDIRECT("rP!"&amp;ADDRESS(Prcsses!$B145,$X$2+$P$8-AS$8)&amp;":"&amp;ADDRESS(Prcsses!$B145,$X$2-1+$P$8))))</f>
        <v>0</v>
      </c>
      <c r="AT42" s="5">
        <f ca="1">IF(AT$4="",0,SUMPRODUCT(INDIRECT(ADDRESS($B49,$X$2)&amp;":"&amp;ADDRESS($B49,$X$2-1+AT$8)),INDIRECT(ADDRESS($B$14,$X$2)&amp;":"&amp;ADDRESS($B$14,$X$2-1+AT$8)),INDIRECT("rP!"&amp;ADDRESS(Prcsses!$B145,$X$2+$P$8-AT$8)&amp;":"&amp;ADDRESS(Prcsses!$B145,$X$2-1+$P$8))))</f>
        <v>0</v>
      </c>
      <c r="AU42" s="5">
        <f ca="1">IF(AU$4="",0,SUMPRODUCT(INDIRECT(ADDRESS($B49,$X$2)&amp;":"&amp;ADDRESS($B49,$X$2-1+AU$8)),INDIRECT(ADDRESS($B$14,$X$2)&amp;":"&amp;ADDRESS($B$14,$X$2-1+AU$8)),INDIRECT("rP!"&amp;ADDRESS(Prcsses!$B145,$X$2+$P$8-AU$8)&amp;":"&amp;ADDRESS(Prcsses!$B145,$X$2-1+$P$8))))</f>
        <v>0</v>
      </c>
      <c r="AV42" s="5">
        <f ca="1">IF(AV$4="",0,SUMPRODUCT(INDIRECT(ADDRESS($B49,$X$2)&amp;":"&amp;ADDRESS($B49,$X$2-1+AV$8)),INDIRECT(ADDRESS($B$14,$X$2)&amp;":"&amp;ADDRESS($B$14,$X$2-1+AV$8)),INDIRECT("rP!"&amp;ADDRESS(Prcsses!$B145,$X$2+$P$8-AV$8)&amp;":"&amp;ADDRESS(Prcsses!$B145,$X$2-1+$P$8))))</f>
        <v>0</v>
      </c>
      <c r="AW42" s="5">
        <f ca="1">IF(AW$4="",0,SUMPRODUCT(INDIRECT(ADDRESS($B49,$X$2)&amp;":"&amp;ADDRESS($B49,$X$2-1+AW$8)),INDIRECT(ADDRESS($B$14,$X$2)&amp;":"&amp;ADDRESS($B$14,$X$2-1+AW$8)),INDIRECT("rP!"&amp;ADDRESS(Prcsses!$B145,$X$2+$P$8-AW$8)&amp;":"&amp;ADDRESS(Prcsses!$B145,$X$2-1+$P$8))))</f>
        <v>0</v>
      </c>
      <c r="AX42" s="5">
        <f ca="1">IF(AX$4="",0,SUMPRODUCT(INDIRECT(ADDRESS($B49,$X$2)&amp;":"&amp;ADDRESS($B49,$X$2-1+AX$8)),INDIRECT(ADDRESS($B$14,$X$2)&amp;":"&amp;ADDRESS($B$14,$X$2-1+AX$8)),INDIRECT("rP!"&amp;ADDRESS(Prcsses!$B145,$X$2+$P$8-AX$8)&amp;":"&amp;ADDRESS(Prcsses!$B145,$X$2-1+$P$8))))</f>
        <v>0</v>
      </c>
      <c r="AY42" s="5">
        <f ca="1">IF(AY$4="",0,SUMPRODUCT(INDIRECT(ADDRESS($B49,$X$2)&amp;":"&amp;ADDRESS($B49,$X$2-1+AY$8)),INDIRECT(ADDRESS($B$14,$X$2)&amp;":"&amp;ADDRESS($B$14,$X$2-1+AY$8)),INDIRECT("rP!"&amp;ADDRESS(Prcsses!$B145,$X$2+$P$8-AY$8)&amp;":"&amp;ADDRESS(Prcsses!$B145,$X$2-1+$P$8))))</f>
        <v>0</v>
      </c>
      <c r="AZ42" s="5">
        <f ca="1">IF(AZ$4="",0,SUMPRODUCT(INDIRECT(ADDRESS($B49,$X$2)&amp;":"&amp;ADDRESS($B49,$X$2-1+AZ$8)),INDIRECT(ADDRESS($B$14,$X$2)&amp;":"&amp;ADDRESS($B$14,$X$2-1+AZ$8)),INDIRECT("rP!"&amp;ADDRESS(Prcsses!$B145,$X$2+$P$8-AZ$8)&amp;":"&amp;ADDRESS(Prcsses!$B145,$X$2-1+$P$8))))</f>
        <v>0</v>
      </c>
      <c r="BA42" s="5">
        <f ca="1">IF(BA$4="",0,SUMPRODUCT(INDIRECT(ADDRESS($B49,$X$2)&amp;":"&amp;ADDRESS($B49,$X$2-1+BA$8)),INDIRECT(ADDRESS($B$14,$X$2)&amp;":"&amp;ADDRESS($B$14,$X$2-1+BA$8)),INDIRECT("rP!"&amp;ADDRESS(Prcsses!$B145,$X$2+$P$8-BA$8)&amp;":"&amp;ADDRESS(Prcsses!$B145,$X$2-1+$P$8))))</f>
        <v>0</v>
      </c>
      <c r="BB42" s="5">
        <f ca="1">IF(BB$4="",0,SUMPRODUCT(INDIRECT(ADDRESS($B49,$X$2)&amp;":"&amp;ADDRESS($B49,$X$2-1+BB$8)),INDIRECT(ADDRESS($B$14,$X$2)&amp;":"&amp;ADDRESS($B$14,$X$2-1+BB$8)),INDIRECT("rP!"&amp;ADDRESS(Prcsses!$B145,$X$2+$P$8-BB$8)&amp;":"&amp;ADDRESS(Prcsses!$B145,$X$2-1+$P$8))))</f>
        <v>0</v>
      </c>
      <c r="BC42" s="5">
        <f ca="1">IF(BC$4="",0,SUMPRODUCT(INDIRECT(ADDRESS($B49,$X$2)&amp;":"&amp;ADDRESS($B49,$X$2-1+BC$8)),INDIRECT(ADDRESS($B$14,$X$2)&amp;":"&amp;ADDRESS($B$14,$X$2-1+BC$8)),INDIRECT("rP!"&amp;ADDRESS(Prcsses!$B145,$X$2+$P$8-BC$8)&amp;":"&amp;ADDRESS(Prcsses!$B145,$X$2-1+$P$8))))</f>
        <v>0</v>
      </c>
      <c r="BD42" s="5">
        <f ca="1">IF(BD$4="",0,SUMPRODUCT(INDIRECT(ADDRESS($B49,$X$2)&amp;":"&amp;ADDRESS($B49,$X$2-1+BD$8)),INDIRECT(ADDRESS($B$14,$X$2)&amp;":"&amp;ADDRESS($B$14,$X$2-1+BD$8)),INDIRECT("rP!"&amp;ADDRESS(Prcsses!$B145,$X$2+$P$8-BD$8)&amp;":"&amp;ADDRESS(Prcsses!$B145,$X$2-1+$P$8))))</f>
        <v>0</v>
      </c>
      <c r="BE42" s="5">
        <f ca="1">IF(BE$4="",0,SUMPRODUCT(INDIRECT(ADDRESS($B49,$X$2)&amp;":"&amp;ADDRESS($B49,$X$2-1+BE$8)),INDIRECT(ADDRESS($B$14,$X$2)&amp;":"&amp;ADDRESS($B$14,$X$2-1+BE$8)),INDIRECT("rP!"&amp;ADDRESS(Prcsses!$B145,$X$2+$P$8-BE$8)&amp;":"&amp;ADDRESS(Prcsses!$B145,$X$2-1+$P$8))))</f>
        <v>0</v>
      </c>
      <c r="BF42" s="5">
        <f ca="1">IF(BF$4="",0,SUMPRODUCT(INDIRECT(ADDRESS($B49,$X$2)&amp;":"&amp;ADDRESS($B49,$X$2-1+BF$8)),INDIRECT(ADDRESS($B$14,$X$2)&amp;":"&amp;ADDRESS($B$14,$X$2-1+BF$8)),INDIRECT("rP!"&amp;ADDRESS(Prcsses!$B145,$X$2+$P$8-BF$8)&amp;":"&amp;ADDRESS(Prcsses!$B145,$X$2-1+$P$8))))</f>
        <v>0</v>
      </c>
      <c r="BG42" s="5">
        <f ca="1">IF(BG$4="",0,SUMPRODUCT(INDIRECT(ADDRESS($B49,$X$2)&amp;":"&amp;ADDRESS($B49,$X$2-1+BG$8)),INDIRECT(ADDRESS($B$14,$X$2)&amp;":"&amp;ADDRESS($B$14,$X$2-1+BG$8)),INDIRECT("rP!"&amp;ADDRESS(Prcsses!$B145,$X$2+$P$8-BG$8)&amp;":"&amp;ADDRESS(Prcsses!$B145,$X$2-1+$P$8))))</f>
        <v>0</v>
      </c>
      <c r="BH42" s="5">
        <f ca="1">IF(BH$4="",0,SUMPRODUCT(INDIRECT(ADDRESS($B49,$X$2)&amp;":"&amp;ADDRESS($B49,$X$2-1+BH$8)),INDIRECT(ADDRESS($B$14,$X$2)&amp;":"&amp;ADDRESS($B$14,$X$2-1+BH$8)),INDIRECT("rP!"&amp;ADDRESS(Prcsses!$B145,$X$2+$P$8-BH$8)&amp;":"&amp;ADDRESS(Prcsses!$B145,$X$2-1+$P$8))))</f>
        <v>0</v>
      </c>
      <c r="BI42" s="5">
        <f ca="1">IF(BI$4="",0,SUMPRODUCT(INDIRECT(ADDRESS($B49,$X$2)&amp;":"&amp;ADDRESS($B49,$X$2-1+BI$8)),INDIRECT(ADDRESS($B$14,$X$2)&amp;":"&amp;ADDRESS($B$14,$X$2-1+BI$8)),INDIRECT("rP!"&amp;ADDRESS(Prcsses!$B145,$X$2+$P$8-BI$8)&amp;":"&amp;ADDRESS(Prcsses!$B145,$X$2-1+$P$8))))</f>
        <v>0</v>
      </c>
      <c r="BJ42" s="5">
        <f ca="1">IF(BJ$4="",0,SUMPRODUCT(INDIRECT(ADDRESS($B49,$X$2)&amp;":"&amp;ADDRESS($B49,$X$2-1+BJ$8)),INDIRECT(ADDRESS($B$14,$X$2)&amp;":"&amp;ADDRESS($B$14,$X$2-1+BJ$8)),INDIRECT("rP!"&amp;ADDRESS(Prcsses!$B145,$X$2+$P$8-BJ$8)&amp;":"&amp;ADDRESS(Prcsses!$B145,$X$2-1+$P$8))))</f>
        <v>0</v>
      </c>
      <c r="BK42" s="5">
        <f ca="1">IF(BK$4="",0,SUMPRODUCT(INDIRECT(ADDRESS($B49,$X$2)&amp;":"&amp;ADDRESS($B49,$X$2-1+BK$8)),INDIRECT(ADDRESS($B$14,$X$2)&amp;":"&amp;ADDRESS($B$14,$X$2-1+BK$8)),INDIRECT("rP!"&amp;ADDRESS(Prcsses!$B145,$X$2+$P$8-BK$8)&amp;":"&amp;ADDRESS(Prcsses!$B145,$X$2-1+$P$8))))</f>
        <v>0</v>
      </c>
      <c r="BL42" s="5">
        <f ca="1">IF(BL$4="",0,SUMPRODUCT(INDIRECT(ADDRESS($B49,$X$2)&amp;":"&amp;ADDRESS($B49,$X$2-1+BL$8)),INDIRECT(ADDRESS($B$14,$X$2)&amp;":"&amp;ADDRESS($B$14,$X$2-1+BL$8)),INDIRECT("rP!"&amp;ADDRESS(Prcsses!$B145,$X$2+$P$8-BL$8)&amp;":"&amp;ADDRESS(Prcsses!$B145,$X$2-1+$P$8))))</f>
        <v>0</v>
      </c>
      <c r="BM42" s="5">
        <f ca="1">IF(BM$4="",0,SUMPRODUCT(INDIRECT(ADDRESS($B49,$X$2)&amp;":"&amp;ADDRESS($B49,$X$2-1+BM$8)),INDIRECT(ADDRESS($B$14,$X$2)&amp;":"&amp;ADDRESS($B$14,$X$2-1+BM$8)),INDIRECT("rP!"&amp;ADDRESS(Prcsses!$B145,$X$2+$P$8-BM$8)&amp;":"&amp;ADDRESS(Prcsses!$B145,$X$2-1+$P$8))))</f>
        <v>0</v>
      </c>
      <c r="BN42" s="5">
        <f ca="1">IF(BN$4="",0,SUMPRODUCT(INDIRECT(ADDRESS($B49,$X$2)&amp;":"&amp;ADDRESS($B49,$X$2-1+BN$8)),INDIRECT(ADDRESS($B$14,$X$2)&amp;":"&amp;ADDRESS($B$14,$X$2-1+BN$8)),INDIRECT("rP!"&amp;ADDRESS(Prcsses!$B145,$X$2+$P$8-BN$8)&amp;":"&amp;ADDRESS(Prcsses!$B145,$X$2-1+$P$8))))</f>
        <v>0</v>
      </c>
      <c r="BO42" s="5">
        <f ca="1">IF(BO$4="",0,SUMPRODUCT(INDIRECT(ADDRESS($B49,$X$2)&amp;":"&amp;ADDRESS($B49,$X$2-1+BO$8)),INDIRECT(ADDRESS($B$14,$X$2)&amp;":"&amp;ADDRESS($B$14,$X$2-1+BO$8)),INDIRECT("rP!"&amp;ADDRESS(Prcsses!$B145,$X$2+$P$8-BO$8)&amp;":"&amp;ADDRESS(Prcsses!$B145,$X$2-1+$P$8))))</f>
        <v>0</v>
      </c>
      <c r="BP42" s="5">
        <f ca="1">IF(BP$4="",0,SUMPRODUCT(INDIRECT(ADDRESS($B49,$X$2)&amp;":"&amp;ADDRESS($B49,$X$2-1+BP$8)),INDIRECT(ADDRESS($B$14,$X$2)&amp;":"&amp;ADDRESS($B$14,$X$2-1+BP$8)),INDIRECT("rP!"&amp;ADDRESS(Prcsses!$B145,$X$2+$P$8-BP$8)&amp;":"&amp;ADDRESS(Prcsses!$B145,$X$2-1+$P$8))))</f>
        <v>0</v>
      </c>
      <c r="BQ42" s="5">
        <f ca="1">IF(BQ$4="",0,SUMPRODUCT(INDIRECT(ADDRESS($B49,$X$2)&amp;":"&amp;ADDRESS($B49,$X$2-1+BQ$8)),INDIRECT(ADDRESS($B$14,$X$2)&amp;":"&amp;ADDRESS($B$14,$X$2-1+BQ$8)),INDIRECT("rP!"&amp;ADDRESS(Prcsses!$B145,$X$2+$P$8-BQ$8)&amp;":"&amp;ADDRESS(Prcsses!$B145,$X$2-1+$P$8))))</f>
        <v>0</v>
      </c>
      <c r="BR42" s="5">
        <f ca="1">IF(BR$4="",0,SUMPRODUCT(INDIRECT(ADDRESS($B49,$X$2)&amp;":"&amp;ADDRESS($B49,$X$2-1+BR$8)),INDIRECT(ADDRESS($B$14,$X$2)&amp;":"&amp;ADDRESS($B$14,$X$2-1+BR$8)),INDIRECT("rP!"&amp;ADDRESS(Prcsses!$B145,$X$2+$P$8-BR$8)&amp;":"&amp;ADDRESS(Prcsses!$B145,$X$2-1+$P$8))))</f>
        <v>0</v>
      </c>
      <c r="BS42" s="5">
        <f ca="1">IF(BS$4="",0,SUMPRODUCT(INDIRECT(ADDRESS($B49,$X$2)&amp;":"&amp;ADDRESS($B49,$X$2-1+BS$8)),INDIRECT(ADDRESS($B$14,$X$2)&amp;":"&amp;ADDRESS($B$14,$X$2-1+BS$8)),INDIRECT("rP!"&amp;ADDRESS(Prcsses!$B145,$X$2+$P$8-BS$8)&amp;":"&amp;ADDRESS(Prcsses!$B145,$X$2-1+$P$8))))</f>
        <v>0</v>
      </c>
      <c r="BT42" s="5">
        <f ca="1">IF(BT$4="",0,SUMPRODUCT(INDIRECT(ADDRESS($B49,$X$2)&amp;":"&amp;ADDRESS($B49,$X$2-1+BT$8)),INDIRECT(ADDRESS($B$14,$X$2)&amp;":"&amp;ADDRESS($B$14,$X$2-1+BT$8)),INDIRECT("rP!"&amp;ADDRESS(Prcsses!$B145,$X$2+$P$8-BT$8)&amp;":"&amp;ADDRESS(Prcsses!$B145,$X$2-1+$P$8))))</f>
        <v>0</v>
      </c>
      <c r="BU42" s="5">
        <f ca="1">IF(BU$4="",0,SUMPRODUCT(INDIRECT(ADDRESS($B49,$X$2)&amp;":"&amp;ADDRESS($B49,$X$2-1+BU$8)),INDIRECT(ADDRESS($B$14,$X$2)&amp;":"&amp;ADDRESS($B$14,$X$2-1+BU$8)),INDIRECT("rP!"&amp;ADDRESS(Prcsses!$B145,$X$2+$P$8-BU$8)&amp;":"&amp;ADDRESS(Prcsses!$B145,$X$2-1+$P$8))))</f>
        <v>0</v>
      </c>
      <c r="BV42" s="5">
        <f ca="1">IF(BV$4="",0,SUMPRODUCT(INDIRECT(ADDRESS($B49,$X$2)&amp;":"&amp;ADDRESS($B49,$X$2-1+BV$8)),INDIRECT(ADDRESS($B$14,$X$2)&amp;":"&amp;ADDRESS($B$14,$X$2-1+BV$8)),INDIRECT("rP!"&amp;ADDRESS(Prcsses!$B145,$X$2+$P$8-BV$8)&amp;":"&amp;ADDRESS(Prcsses!$B145,$X$2-1+$P$8))))</f>
        <v>0</v>
      </c>
      <c r="BW42" s="5">
        <f ca="1">IF(BW$4="",0,SUMPRODUCT(INDIRECT(ADDRESS($B49,$X$2)&amp;":"&amp;ADDRESS($B49,$X$2-1+BW$8)),INDIRECT(ADDRESS($B$14,$X$2)&amp;":"&amp;ADDRESS($B$14,$X$2-1+BW$8)),INDIRECT("rP!"&amp;ADDRESS(Prcsses!$B145,$X$2+$P$8-BW$8)&amp;":"&amp;ADDRESS(Prcsses!$B145,$X$2-1+$P$8))))</f>
        <v>0</v>
      </c>
      <c r="BX42" s="5">
        <f ca="1">IF(BX$4="",0,SUMPRODUCT(INDIRECT(ADDRESS($B49,$X$2)&amp;":"&amp;ADDRESS($B49,$X$2-1+BX$8)),INDIRECT(ADDRESS($B$14,$X$2)&amp;":"&amp;ADDRESS($B$14,$X$2-1+BX$8)),INDIRECT("rP!"&amp;ADDRESS(Prcsses!$B145,$X$2+$P$8-BX$8)&amp;":"&amp;ADDRESS(Prcsses!$B145,$X$2-1+$P$8))))</f>
        <v>0</v>
      </c>
      <c r="BY42" s="5">
        <f ca="1">IF(BY$4="",0,SUMPRODUCT(INDIRECT(ADDRESS($B49,$X$2)&amp;":"&amp;ADDRESS($B49,$X$2-1+BY$8)),INDIRECT(ADDRESS($B$14,$X$2)&amp;":"&amp;ADDRESS($B$14,$X$2-1+BY$8)),INDIRECT("rP!"&amp;ADDRESS(Prcsses!$B145,$X$2+$P$8-BY$8)&amp;":"&amp;ADDRESS(Prcsses!$B145,$X$2-1+$P$8))))</f>
        <v>0</v>
      </c>
      <c r="BZ42" s="5">
        <f ca="1">IF(BZ$4="",0,SUMPRODUCT(INDIRECT(ADDRESS($B49,$X$2)&amp;":"&amp;ADDRESS($B49,$X$2-1+BZ$8)),INDIRECT(ADDRESS($B$14,$X$2)&amp;":"&amp;ADDRESS($B$14,$X$2-1+BZ$8)),INDIRECT("rP!"&amp;ADDRESS(Prcsses!$B145,$X$2+$P$8-BZ$8)&amp;":"&amp;ADDRESS(Prcsses!$B145,$X$2-1+$P$8))))</f>
        <v>0</v>
      </c>
      <c r="CA42" s="5">
        <f ca="1">IF(CA$4="",0,SUMPRODUCT(INDIRECT(ADDRESS($B49,$X$2)&amp;":"&amp;ADDRESS($B49,$X$2-1+CA$8)),INDIRECT(ADDRESS($B$14,$X$2)&amp;":"&amp;ADDRESS($B$14,$X$2-1+CA$8)),INDIRECT("rP!"&amp;ADDRESS(Prcsses!$B145,$X$2+$P$8-CA$8)&amp;":"&amp;ADDRESS(Prcsses!$B145,$X$2-1+$P$8))))</f>
        <v>0</v>
      </c>
      <c r="CB42" s="5">
        <f ca="1">IF(CB$4="",0,SUMPRODUCT(INDIRECT(ADDRESS($B49,$X$2)&amp;":"&amp;ADDRESS($B49,$X$2-1+CB$8)),INDIRECT(ADDRESS($B$14,$X$2)&amp;":"&amp;ADDRESS($B$14,$X$2-1+CB$8)),INDIRECT("rP!"&amp;ADDRESS(Prcsses!$B145,$X$2+$P$8-CB$8)&amp;":"&amp;ADDRESS(Prcsses!$B145,$X$2-1+$P$8))))</f>
        <v>0</v>
      </c>
      <c r="CC42" s="5">
        <f ca="1">IF(CC$4="",0,SUMPRODUCT(INDIRECT(ADDRESS($B49,$X$2)&amp;":"&amp;ADDRESS($B49,$X$2-1+CC$8)),INDIRECT(ADDRESS($B$14,$X$2)&amp;":"&amp;ADDRESS($B$14,$X$2-1+CC$8)),INDIRECT("rP!"&amp;ADDRESS(Prcsses!$B145,$X$2+$P$8-CC$8)&amp;":"&amp;ADDRESS(Prcsses!$B145,$X$2-1+$P$8))))</f>
        <v>0</v>
      </c>
      <c r="CD42" s="5">
        <f ca="1">IF(CD$4="",0,SUMPRODUCT(INDIRECT(ADDRESS($B49,$X$2)&amp;":"&amp;ADDRESS($B49,$X$2-1+CD$8)),INDIRECT(ADDRESS($B$14,$X$2)&amp;":"&amp;ADDRESS($B$14,$X$2-1+CD$8)),INDIRECT("rP!"&amp;ADDRESS(Prcsses!$B145,$X$2+$P$8-CD$8)&amp;":"&amp;ADDRESS(Prcsses!$B145,$X$2-1+$P$8))))</f>
        <v>0</v>
      </c>
      <c r="CE42" s="5">
        <f ca="1">IF(CE$4="",0,SUMPRODUCT(INDIRECT(ADDRESS($B49,$X$2)&amp;":"&amp;ADDRESS($B49,$X$2-1+CE$8)),INDIRECT(ADDRESS($B$14,$X$2)&amp;":"&amp;ADDRESS($B$14,$X$2-1+CE$8)),INDIRECT("rP!"&amp;ADDRESS(Prcsses!$B145,$X$2+$P$8-CE$8)&amp;":"&amp;ADDRESS(Prcsses!$B145,$X$2-1+$P$8))))</f>
        <v>0</v>
      </c>
      <c r="CF42" s="5">
        <f ca="1">IF(CF$4="",0,SUMPRODUCT(INDIRECT(ADDRESS($B49,$X$2)&amp;":"&amp;ADDRESS($B49,$X$2-1+CF$8)),INDIRECT(ADDRESS($B$14,$X$2)&amp;":"&amp;ADDRESS($B$14,$X$2-1+CF$8)),INDIRECT("rP!"&amp;ADDRESS(Prcsses!$B145,$X$2+$P$8-CF$8)&amp;":"&amp;ADDRESS(Prcsses!$B145,$X$2-1+$P$8))))</f>
        <v>0</v>
      </c>
    </row>
    <row r="43" spans="2:84" x14ac:dyDescent="0.3">
      <c r="B43" s="13">
        <f>ROW()</f>
        <v>43</v>
      </c>
      <c r="H43" s="1" t="str">
        <f t="shared" si="61"/>
        <v>Капитальные затраты</v>
      </c>
      <c r="I43" s="1" t="str">
        <f>$I$40</f>
        <v>Капзатраты на производственные мощности</v>
      </c>
      <c r="J43" s="1" t="str">
        <f>Prcsses!I146</f>
        <v>Оборудование</v>
      </c>
      <c r="M43" s="53" t="s">
        <v>18</v>
      </c>
      <c r="U43" s="5">
        <f t="shared" ca="1" si="62"/>
        <v>15000000</v>
      </c>
      <c r="X43" s="5">
        <f ca="1">IF(X$4="",0,SUMPRODUCT(INDIRECT(ADDRESS($B50,$X$2)&amp;":"&amp;ADDRESS($B50,$X$2-1+X$8)),INDIRECT(ADDRESS($B$14,$X$2)&amp;":"&amp;ADDRESS($B$14,$X$2-1+X$8)),INDIRECT("rP!"&amp;ADDRESS(Prcsses!$B146,$X$2+$P$8-X$8)&amp;":"&amp;ADDRESS(Prcsses!$B146,$X$2-1+$P$8))))</f>
        <v>0</v>
      </c>
      <c r="Y43" s="5">
        <f ca="1">IF(Y$4="",0,SUMPRODUCT(INDIRECT(ADDRESS($B50,$X$2)&amp;":"&amp;ADDRESS($B50,$X$2-1+Y$8)),INDIRECT(ADDRESS($B$14,$X$2)&amp;":"&amp;ADDRESS($B$14,$X$2-1+Y$8)),INDIRECT("rP!"&amp;ADDRESS(Prcsses!$B146,$X$2+$P$8-Y$8)&amp;":"&amp;ADDRESS(Prcsses!$B146,$X$2-1+$P$8))))</f>
        <v>0</v>
      </c>
      <c r="Z43" s="5">
        <f ca="1">IF(Z$4="",0,SUMPRODUCT(INDIRECT(ADDRESS($B50,$X$2)&amp;":"&amp;ADDRESS($B50,$X$2-1+Z$8)),INDIRECT(ADDRESS($B$14,$X$2)&amp;":"&amp;ADDRESS($B$14,$X$2-1+Z$8)),INDIRECT("rP!"&amp;ADDRESS(Prcsses!$B146,$X$2+$P$8-Z$8)&amp;":"&amp;ADDRESS(Prcsses!$B146,$X$2-1+$P$8))))</f>
        <v>0</v>
      </c>
      <c r="AA43" s="5">
        <f ca="1">IF(AA$4="",0,SUMPRODUCT(INDIRECT(ADDRESS($B50,$X$2)&amp;":"&amp;ADDRESS($B50,$X$2-1+AA$8)),INDIRECT(ADDRESS($B$14,$X$2)&amp;":"&amp;ADDRESS($B$14,$X$2-1+AA$8)),INDIRECT("rP!"&amp;ADDRESS(Prcsses!$B146,$X$2+$P$8-AA$8)&amp;":"&amp;ADDRESS(Prcsses!$B146,$X$2-1+$P$8))))</f>
        <v>0</v>
      </c>
      <c r="AB43" s="5">
        <f ca="1">IF(AB$4="",0,SUMPRODUCT(INDIRECT(ADDRESS($B50,$X$2)&amp;":"&amp;ADDRESS($B50,$X$2-1+AB$8)),INDIRECT(ADDRESS($B$14,$X$2)&amp;":"&amp;ADDRESS($B$14,$X$2-1+AB$8)),INDIRECT("rP!"&amp;ADDRESS(Prcsses!$B146,$X$2+$P$8-AB$8)&amp;":"&amp;ADDRESS(Prcsses!$B146,$X$2-1+$P$8))))</f>
        <v>0</v>
      </c>
      <c r="AC43" s="5">
        <f ca="1">IF(AC$4="",0,SUMPRODUCT(INDIRECT(ADDRESS($B50,$X$2)&amp;":"&amp;ADDRESS($B50,$X$2-1+AC$8)),INDIRECT(ADDRESS($B$14,$X$2)&amp;":"&amp;ADDRESS($B$14,$X$2-1+AC$8)),INDIRECT("rP!"&amp;ADDRESS(Prcsses!$B146,$X$2+$P$8-AC$8)&amp;":"&amp;ADDRESS(Prcsses!$B146,$X$2-1+$P$8))))</f>
        <v>0</v>
      </c>
      <c r="AD43" s="5">
        <f ca="1">IF(AD$4="",0,SUMPRODUCT(INDIRECT(ADDRESS($B50,$X$2)&amp;":"&amp;ADDRESS($B50,$X$2-1+AD$8)),INDIRECT(ADDRESS($B$14,$X$2)&amp;":"&amp;ADDRESS($B$14,$X$2-1+AD$8)),INDIRECT("rP!"&amp;ADDRESS(Prcsses!$B146,$X$2+$P$8-AD$8)&amp;":"&amp;ADDRESS(Prcsses!$B146,$X$2-1+$P$8))))</f>
        <v>0</v>
      </c>
      <c r="AE43" s="5">
        <f ca="1">IF(AE$4="",0,SUMPRODUCT(INDIRECT(ADDRESS($B50,$X$2)&amp;":"&amp;ADDRESS($B50,$X$2-1+AE$8)),INDIRECT(ADDRESS($B$14,$X$2)&amp;":"&amp;ADDRESS($B$14,$X$2-1+AE$8)),INDIRECT("rP!"&amp;ADDRESS(Prcsses!$B146,$X$2+$P$8-AE$8)&amp;":"&amp;ADDRESS(Prcsses!$B146,$X$2-1+$P$8))))</f>
        <v>5000000</v>
      </c>
      <c r="AF43" s="5">
        <f ca="1">IF(AF$4="",0,SUMPRODUCT(INDIRECT(ADDRESS($B50,$X$2)&amp;":"&amp;ADDRESS($B50,$X$2-1+AF$8)),INDIRECT(ADDRESS($B$14,$X$2)&amp;":"&amp;ADDRESS($B$14,$X$2-1+AF$8)),INDIRECT("rP!"&amp;ADDRESS(Prcsses!$B146,$X$2+$P$8-AF$8)&amp;":"&amp;ADDRESS(Prcsses!$B146,$X$2-1+$P$8))))</f>
        <v>5000000</v>
      </c>
      <c r="AG43" s="5">
        <f ca="1">IF(AG$4="",0,SUMPRODUCT(INDIRECT(ADDRESS($B50,$X$2)&amp;":"&amp;ADDRESS($B50,$X$2-1+AG$8)),INDIRECT(ADDRESS($B$14,$X$2)&amp;":"&amp;ADDRESS($B$14,$X$2-1+AG$8)),INDIRECT("rP!"&amp;ADDRESS(Prcsses!$B146,$X$2+$P$8-AG$8)&amp;":"&amp;ADDRESS(Prcsses!$B146,$X$2-1+$P$8))))</f>
        <v>5000000</v>
      </c>
      <c r="AH43" s="5">
        <f ca="1">IF(AH$4="",0,SUMPRODUCT(INDIRECT(ADDRESS($B50,$X$2)&amp;":"&amp;ADDRESS($B50,$X$2-1+AH$8)),INDIRECT(ADDRESS($B$14,$X$2)&amp;":"&amp;ADDRESS($B$14,$X$2-1+AH$8)),INDIRECT("rP!"&amp;ADDRESS(Prcsses!$B146,$X$2+$P$8-AH$8)&amp;":"&amp;ADDRESS(Prcsses!$B146,$X$2-1+$P$8))))</f>
        <v>0</v>
      </c>
      <c r="AI43" s="5">
        <f ca="1">IF(AI$4="",0,SUMPRODUCT(INDIRECT(ADDRESS($B50,$X$2)&amp;":"&amp;ADDRESS($B50,$X$2-1+AI$8)),INDIRECT(ADDRESS($B$14,$X$2)&amp;":"&amp;ADDRESS($B$14,$X$2-1+AI$8)),INDIRECT("rP!"&amp;ADDRESS(Prcsses!$B146,$X$2+$P$8-AI$8)&amp;":"&amp;ADDRESS(Prcsses!$B146,$X$2-1+$P$8))))</f>
        <v>0</v>
      </c>
      <c r="AJ43" s="5">
        <f ca="1">IF(AJ$4="",0,SUMPRODUCT(INDIRECT(ADDRESS($B50,$X$2)&amp;":"&amp;ADDRESS($B50,$X$2-1+AJ$8)),INDIRECT(ADDRESS($B$14,$X$2)&amp;":"&amp;ADDRESS($B$14,$X$2-1+AJ$8)),INDIRECT("rP!"&amp;ADDRESS(Prcsses!$B146,$X$2+$P$8-AJ$8)&amp;":"&amp;ADDRESS(Prcsses!$B146,$X$2-1+$P$8))))</f>
        <v>0</v>
      </c>
      <c r="AK43" s="5">
        <f ca="1">IF(AK$4="",0,SUMPRODUCT(INDIRECT(ADDRESS($B50,$X$2)&amp;":"&amp;ADDRESS($B50,$X$2-1+AK$8)),INDIRECT(ADDRESS($B$14,$X$2)&amp;":"&amp;ADDRESS($B$14,$X$2-1+AK$8)),INDIRECT("rP!"&amp;ADDRESS(Prcsses!$B146,$X$2+$P$8-AK$8)&amp;":"&amp;ADDRESS(Prcsses!$B146,$X$2-1+$P$8))))</f>
        <v>0</v>
      </c>
      <c r="AL43" s="5">
        <f ca="1">IF(AL$4="",0,SUMPRODUCT(INDIRECT(ADDRESS($B50,$X$2)&amp;":"&amp;ADDRESS($B50,$X$2-1+AL$8)),INDIRECT(ADDRESS($B$14,$X$2)&amp;":"&amp;ADDRESS($B$14,$X$2-1+AL$8)),INDIRECT("rP!"&amp;ADDRESS(Prcsses!$B146,$X$2+$P$8-AL$8)&amp;":"&amp;ADDRESS(Prcsses!$B146,$X$2-1+$P$8))))</f>
        <v>0</v>
      </c>
      <c r="AM43" s="5">
        <f ca="1">IF(AM$4="",0,SUMPRODUCT(INDIRECT(ADDRESS($B50,$X$2)&amp;":"&amp;ADDRESS($B50,$X$2-1+AM$8)),INDIRECT(ADDRESS($B$14,$X$2)&amp;":"&amp;ADDRESS($B$14,$X$2-1+AM$8)),INDIRECT("rP!"&amp;ADDRESS(Prcsses!$B146,$X$2+$P$8-AM$8)&amp;":"&amp;ADDRESS(Prcsses!$B146,$X$2-1+$P$8))))</f>
        <v>0</v>
      </c>
      <c r="AN43" s="5">
        <f ca="1">IF(AN$4="",0,SUMPRODUCT(INDIRECT(ADDRESS($B50,$X$2)&amp;":"&amp;ADDRESS($B50,$X$2-1+AN$8)),INDIRECT(ADDRESS($B$14,$X$2)&amp;":"&amp;ADDRESS($B$14,$X$2-1+AN$8)),INDIRECT("rP!"&amp;ADDRESS(Prcsses!$B146,$X$2+$P$8-AN$8)&amp;":"&amp;ADDRESS(Prcsses!$B146,$X$2-1+$P$8))))</f>
        <v>0</v>
      </c>
      <c r="AO43" s="5">
        <f ca="1">IF(AO$4="",0,SUMPRODUCT(INDIRECT(ADDRESS($B50,$X$2)&amp;":"&amp;ADDRESS($B50,$X$2-1+AO$8)),INDIRECT(ADDRESS($B$14,$X$2)&amp;":"&amp;ADDRESS($B$14,$X$2-1+AO$8)),INDIRECT("rP!"&amp;ADDRESS(Prcsses!$B146,$X$2+$P$8-AO$8)&amp;":"&amp;ADDRESS(Prcsses!$B146,$X$2-1+$P$8))))</f>
        <v>0</v>
      </c>
      <c r="AP43" s="5">
        <f ca="1">IF(AP$4="",0,SUMPRODUCT(INDIRECT(ADDRESS($B50,$X$2)&amp;":"&amp;ADDRESS($B50,$X$2-1+AP$8)),INDIRECT(ADDRESS($B$14,$X$2)&amp;":"&amp;ADDRESS($B$14,$X$2-1+AP$8)),INDIRECT("rP!"&amp;ADDRESS(Prcsses!$B146,$X$2+$P$8-AP$8)&amp;":"&amp;ADDRESS(Prcsses!$B146,$X$2-1+$P$8))))</f>
        <v>0</v>
      </c>
      <c r="AQ43" s="5">
        <f ca="1">IF(AQ$4="",0,SUMPRODUCT(INDIRECT(ADDRESS($B50,$X$2)&amp;":"&amp;ADDRESS($B50,$X$2-1+AQ$8)),INDIRECT(ADDRESS($B$14,$X$2)&amp;":"&amp;ADDRESS($B$14,$X$2-1+AQ$8)),INDIRECT("rP!"&amp;ADDRESS(Prcsses!$B146,$X$2+$P$8-AQ$8)&amp;":"&amp;ADDRESS(Prcsses!$B146,$X$2-1+$P$8))))</f>
        <v>0</v>
      </c>
      <c r="AR43" s="5">
        <f ca="1">IF(AR$4="",0,SUMPRODUCT(INDIRECT(ADDRESS($B50,$X$2)&amp;":"&amp;ADDRESS($B50,$X$2-1+AR$8)),INDIRECT(ADDRESS($B$14,$X$2)&amp;":"&amp;ADDRESS($B$14,$X$2-1+AR$8)),INDIRECT("rP!"&amp;ADDRESS(Prcsses!$B146,$X$2+$P$8-AR$8)&amp;":"&amp;ADDRESS(Prcsses!$B146,$X$2-1+$P$8))))</f>
        <v>0</v>
      </c>
      <c r="AS43" s="5">
        <f ca="1">IF(AS$4="",0,SUMPRODUCT(INDIRECT(ADDRESS($B50,$X$2)&amp;":"&amp;ADDRESS($B50,$X$2-1+AS$8)),INDIRECT(ADDRESS($B$14,$X$2)&amp;":"&amp;ADDRESS($B$14,$X$2-1+AS$8)),INDIRECT("rP!"&amp;ADDRESS(Prcsses!$B146,$X$2+$P$8-AS$8)&amp;":"&amp;ADDRESS(Prcsses!$B146,$X$2-1+$P$8))))</f>
        <v>0</v>
      </c>
      <c r="AT43" s="5">
        <f ca="1">IF(AT$4="",0,SUMPRODUCT(INDIRECT(ADDRESS($B50,$X$2)&amp;":"&amp;ADDRESS($B50,$X$2-1+AT$8)),INDIRECT(ADDRESS($B$14,$X$2)&amp;":"&amp;ADDRESS($B$14,$X$2-1+AT$8)),INDIRECT("rP!"&amp;ADDRESS(Prcsses!$B146,$X$2+$P$8-AT$8)&amp;":"&amp;ADDRESS(Prcsses!$B146,$X$2-1+$P$8))))</f>
        <v>0</v>
      </c>
      <c r="AU43" s="5">
        <f ca="1">IF(AU$4="",0,SUMPRODUCT(INDIRECT(ADDRESS($B50,$X$2)&amp;":"&amp;ADDRESS($B50,$X$2-1+AU$8)),INDIRECT(ADDRESS($B$14,$X$2)&amp;":"&amp;ADDRESS($B$14,$X$2-1+AU$8)),INDIRECT("rP!"&amp;ADDRESS(Prcsses!$B146,$X$2+$P$8-AU$8)&amp;":"&amp;ADDRESS(Prcsses!$B146,$X$2-1+$P$8))))</f>
        <v>0</v>
      </c>
      <c r="AV43" s="5">
        <f ca="1">IF(AV$4="",0,SUMPRODUCT(INDIRECT(ADDRESS($B50,$X$2)&amp;":"&amp;ADDRESS($B50,$X$2-1+AV$8)),INDIRECT(ADDRESS($B$14,$X$2)&amp;":"&amp;ADDRESS($B$14,$X$2-1+AV$8)),INDIRECT("rP!"&amp;ADDRESS(Prcsses!$B146,$X$2+$P$8-AV$8)&amp;":"&amp;ADDRESS(Prcsses!$B146,$X$2-1+$P$8))))</f>
        <v>0</v>
      </c>
      <c r="AW43" s="5">
        <f ca="1">IF(AW$4="",0,SUMPRODUCT(INDIRECT(ADDRESS($B50,$X$2)&amp;":"&amp;ADDRESS($B50,$X$2-1+AW$8)),INDIRECT(ADDRESS($B$14,$X$2)&amp;":"&amp;ADDRESS($B$14,$X$2-1+AW$8)),INDIRECT("rP!"&amp;ADDRESS(Prcsses!$B146,$X$2+$P$8-AW$8)&amp;":"&amp;ADDRESS(Prcsses!$B146,$X$2-1+$P$8))))</f>
        <v>0</v>
      </c>
      <c r="AX43" s="5">
        <f ca="1">IF(AX$4="",0,SUMPRODUCT(INDIRECT(ADDRESS($B50,$X$2)&amp;":"&amp;ADDRESS($B50,$X$2-1+AX$8)),INDIRECT(ADDRESS($B$14,$X$2)&amp;":"&amp;ADDRESS($B$14,$X$2-1+AX$8)),INDIRECT("rP!"&amp;ADDRESS(Prcsses!$B146,$X$2+$P$8-AX$8)&amp;":"&amp;ADDRESS(Prcsses!$B146,$X$2-1+$P$8))))</f>
        <v>0</v>
      </c>
      <c r="AY43" s="5">
        <f ca="1">IF(AY$4="",0,SUMPRODUCT(INDIRECT(ADDRESS($B50,$X$2)&amp;":"&amp;ADDRESS($B50,$X$2-1+AY$8)),INDIRECT(ADDRESS($B$14,$X$2)&amp;":"&amp;ADDRESS($B$14,$X$2-1+AY$8)),INDIRECT("rP!"&amp;ADDRESS(Prcsses!$B146,$X$2+$P$8-AY$8)&amp;":"&amp;ADDRESS(Prcsses!$B146,$X$2-1+$P$8))))</f>
        <v>0</v>
      </c>
      <c r="AZ43" s="5">
        <f ca="1">IF(AZ$4="",0,SUMPRODUCT(INDIRECT(ADDRESS($B50,$X$2)&amp;":"&amp;ADDRESS($B50,$X$2-1+AZ$8)),INDIRECT(ADDRESS($B$14,$X$2)&amp;":"&amp;ADDRESS($B$14,$X$2-1+AZ$8)),INDIRECT("rP!"&amp;ADDRESS(Prcsses!$B146,$X$2+$P$8-AZ$8)&amp;":"&amp;ADDRESS(Prcsses!$B146,$X$2-1+$P$8))))</f>
        <v>0</v>
      </c>
      <c r="BA43" s="5">
        <f ca="1">IF(BA$4="",0,SUMPRODUCT(INDIRECT(ADDRESS($B50,$X$2)&amp;":"&amp;ADDRESS($B50,$X$2-1+BA$8)),INDIRECT(ADDRESS($B$14,$X$2)&amp;":"&amp;ADDRESS($B$14,$X$2-1+BA$8)),INDIRECT("rP!"&amp;ADDRESS(Prcsses!$B146,$X$2+$P$8-BA$8)&amp;":"&amp;ADDRESS(Prcsses!$B146,$X$2-1+$P$8))))</f>
        <v>0</v>
      </c>
      <c r="BB43" s="5">
        <f ca="1">IF(BB$4="",0,SUMPRODUCT(INDIRECT(ADDRESS($B50,$X$2)&amp;":"&amp;ADDRESS($B50,$X$2-1+BB$8)),INDIRECT(ADDRESS($B$14,$X$2)&amp;":"&amp;ADDRESS($B$14,$X$2-1+BB$8)),INDIRECT("rP!"&amp;ADDRESS(Prcsses!$B146,$X$2+$P$8-BB$8)&amp;":"&amp;ADDRESS(Prcsses!$B146,$X$2-1+$P$8))))</f>
        <v>0</v>
      </c>
      <c r="BC43" s="5">
        <f ca="1">IF(BC$4="",0,SUMPRODUCT(INDIRECT(ADDRESS($B50,$X$2)&amp;":"&amp;ADDRESS($B50,$X$2-1+BC$8)),INDIRECT(ADDRESS($B$14,$X$2)&amp;":"&amp;ADDRESS($B$14,$X$2-1+BC$8)),INDIRECT("rP!"&amp;ADDRESS(Prcsses!$B146,$X$2+$P$8-BC$8)&amp;":"&amp;ADDRESS(Prcsses!$B146,$X$2-1+$P$8))))</f>
        <v>0</v>
      </c>
      <c r="BD43" s="5">
        <f ca="1">IF(BD$4="",0,SUMPRODUCT(INDIRECT(ADDRESS($B50,$X$2)&amp;":"&amp;ADDRESS($B50,$X$2-1+BD$8)),INDIRECT(ADDRESS($B$14,$X$2)&amp;":"&amp;ADDRESS($B$14,$X$2-1+BD$8)),INDIRECT("rP!"&amp;ADDRESS(Prcsses!$B146,$X$2+$P$8-BD$8)&amp;":"&amp;ADDRESS(Prcsses!$B146,$X$2-1+$P$8))))</f>
        <v>0</v>
      </c>
      <c r="BE43" s="5">
        <f ca="1">IF(BE$4="",0,SUMPRODUCT(INDIRECT(ADDRESS($B50,$X$2)&amp;":"&amp;ADDRESS($B50,$X$2-1+BE$8)),INDIRECT(ADDRESS($B$14,$X$2)&amp;":"&amp;ADDRESS($B$14,$X$2-1+BE$8)),INDIRECT("rP!"&amp;ADDRESS(Prcsses!$B146,$X$2+$P$8-BE$8)&amp;":"&amp;ADDRESS(Prcsses!$B146,$X$2-1+$P$8))))</f>
        <v>0</v>
      </c>
      <c r="BF43" s="5">
        <f ca="1">IF(BF$4="",0,SUMPRODUCT(INDIRECT(ADDRESS($B50,$X$2)&amp;":"&amp;ADDRESS($B50,$X$2-1+BF$8)),INDIRECT(ADDRESS($B$14,$X$2)&amp;":"&amp;ADDRESS($B$14,$X$2-1+BF$8)),INDIRECT("rP!"&amp;ADDRESS(Prcsses!$B146,$X$2+$P$8-BF$8)&amp;":"&amp;ADDRESS(Prcsses!$B146,$X$2-1+$P$8))))</f>
        <v>0</v>
      </c>
      <c r="BG43" s="5">
        <f ca="1">IF(BG$4="",0,SUMPRODUCT(INDIRECT(ADDRESS($B50,$X$2)&amp;":"&amp;ADDRESS($B50,$X$2-1+BG$8)),INDIRECT(ADDRESS($B$14,$X$2)&amp;":"&amp;ADDRESS($B$14,$X$2-1+BG$8)),INDIRECT("rP!"&amp;ADDRESS(Prcsses!$B146,$X$2+$P$8-BG$8)&amp;":"&amp;ADDRESS(Prcsses!$B146,$X$2-1+$P$8))))</f>
        <v>0</v>
      </c>
      <c r="BH43" s="5">
        <f ca="1">IF(BH$4="",0,SUMPRODUCT(INDIRECT(ADDRESS($B50,$X$2)&amp;":"&amp;ADDRESS($B50,$X$2-1+BH$8)),INDIRECT(ADDRESS($B$14,$X$2)&amp;":"&amp;ADDRESS($B$14,$X$2-1+BH$8)),INDIRECT("rP!"&amp;ADDRESS(Prcsses!$B146,$X$2+$P$8-BH$8)&amp;":"&amp;ADDRESS(Prcsses!$B146,$X$2-1+$P$8))))</f>
        <v>0</v>
      </c>
      <c r="BI43" s="5">
        <f ca="1">IF(BI$4="",0,SUMPRODUCT(INDIRECT(ADDRESS($B50,$X$2)&amp;":"&amp;ADDRESS($B50,$X$2-1+BI$8)),INDIRECT(ADDRESS($B$14,$X$2)&amp;":"&amp;ADDRESS($B$14,$X$2-1+BI$8)),INDIRECT("rP!"&amp;ADDRESS(Prcsses!$B146,$X$2+$P$8-BI$8)&amp;":"&amp;ADDRESS(Prcsses!$B146,$X$2-1+$P$8))))</f>
        <v>0</v>
      </c>
      <c r="BJ43" s="5">
        <f ca="1">IF(BJ$4="",0,SUMPRODUCT(INDIRECT(ADDRESS($B50,$X$2)&amp;":"&amp;ADDRESS($B50,$X$2-1+BJ$8)),INDIRECT(ADDRESS($B$14,$X$2)&amp;":"&amp;ADDRESS($B$14,$X$2-1+BJ$8)),INDIRECT("rP!"&amp;ADDRESS(Prcsses!$B146,$X$2+$P$8-BJ$8)&amp;":"&amp;ADDRESS(Prcsses!$B146,$X$2-1+$P$8))))</f>
        <v>0</v>
      </c>
      <c r="BK43" s="5">
        <f ca="1">IF(BK$4="",0,SUMPRODUCT(INDIRECT(ADDRESS($B50,$X$2)&amp;":"&amp;ADDRESS($B50,$X$2-1+BK$8)),INDIRECT(ADDRESS($B$14,$X$2)&amp;":"&amp;ADDRESS($B$14,$X$2-1+BK$8)),INDIRECT("rP!"&amp;ADDRESS(Prcsses!$B146,$X$2+$P$8-BK$8)&amp;":"&amp;ADDRESS(Prcsses!$B146,$X$2-1+$P$8))))</f>
        <v>0</v>
      </c>
      <c r="BL43" s="5">
        <f ca="1">IF(BL$4="",0,SUMPRODUCT(INDIRECT(ADDRESS($B50,$X$2)&amp;":"&amp;ADDRESS($B50,$X$2-1+BL$8)),INDIRECT(ADDRESS($B$14,$X$2)&amp;":"&amp;ADDRESS($B$14,$X$2-1+BL$8)),INDIRECT("rP!"&amp;ADDRESS(Prcsses!$B146,$X$2+$P$8-BL$8)&amp;":"&amp;ADDRESS(Prcsses!$B146,$X$2-1+$P$8))))</f>
        <v>0</v>
      </c>
      <c r="BM43" s="5">
        <f ca="1">IF(BM$4="",0,SUMPRODUCT(INDIRECT(ADDRESS($B50,$X$2)&amp;":"&amp;ADDRESS($B50,$X$2-1+BM$8)),INDIRECT(ADDRESS($B$14,$X$2)&amp;":"&amp;ADDRESS($B$14,$X$2-1+BM$8)),INDIRECT("rP!"&amp;ADDRESS(Prcsses!$B146,$X$2+$P$8-BM$8)&amp;":"&amp;ADDRESS(Prcsses!$B146,$X$2-1+$P$8))))</f>
        <v>0</v>
      </c>
      <c r="BN43" s="5">
        <f ca="1">IF(BN$4="",0,SUMPRODUCT(INDIRECT(ADDRESS($B50,$X$2)&amp;":"&amp;ADDRESS($B50,$X$2-1+BN$8)),INDIRECT(ADDRESS($B$14,$X$2)&amp;":"&amp;ADDRESS($B$14,$X$2-1+BN$8)),INDIRECT("rP!"&amp;ADDRESS(Prcsses!$B146,$X$2+$P$8-BN$8)&amp;":"&amp;ADDRESS(Prcsses!$B146,$X$2-1+$P$8))))</f>
        <v>0</v>
      </c>
      <c r="BO43" s="5">
        <f ca="1">IF(BO$4="",0,SUMPRODUCT(INDIRECT(ADDRESS($B50,$X$2)&amp;":"&amp;ADDRESS($B50,$X$2-1+BO$8)),INDIRECT(ADDRESS($B$14,$X$2)&amp;":"&amp;ADDRESS($B$14,$X$2-1+BO$8)),INDIRECT("rP!"&amp;ADDRESS(Prcsses!$B146,$X$2+$P$8-BO$8)&amp;":"&amp;ADDRESS(Prcsses!$B146,$X$2-1+$P$8))))</f>
        <v>0</v>
      </c>
      <c r="BP43" s="5">
        <f ca="1">IF(BP$4="",0,SUMPRODUCT(INDIRECT(ADDRESS($B50,$X$2)&amp;":"&amp;ADDRESS($B50,$X$2-1+BP$8)),INDIRECT(ADDRESS($B$14,$X$2)&amp;":"&amp;ADDRESS($B$14,$X$2-1+BP$8)),INDIRECT("rP!"&amp;ADDRESS(Prcsses!$B146,$X$2+$P$8-BP$8)&amp;":"&amp;ADDRESS(Prcsses!$B146,$X$2-1+$P$8))))</f>
        <v>0</v>
      </c>
      <c r="BQ43" s="5">
        <f ca="1">IF(BQ$4="",0,SUMPRODUCT(INDIRECT(ADDRESS($B50,$X$2)&amp;":"&amp;ADDRESS($B50,$X$2-1+BQ$8)),INDIRECT(ADDRESS($B$14,$X$2)&amp;":"&amp;ADDRESS($B$14,$X$2-1+BQ$8)),INDIRECT("rP!"&amp;ADDRESS(Prcsses!$B146,$X$2+$P$8-BQ$8)&amp;":"&amp;ADDRESS(Prcsses!$B146,$X$2-1+$P$8))))</f>
        <v>0</v>
      </c>
      <c r="BR43" s="5">
        <f ca="1">IF(BR$4="",0,SUMPRODUCT(INDIRECT(ADDRESS($B50,$X$2)&amp;":"&amp;ADDRESS($B50,$X$2-1+BR$8)),INDIRECT(ADDRESS($B$14,$X$2)&amp;":"&amp;ADDRESS($B$14,$X$2-1+BR$8)),INDIRECT("rP!"&amp;ADDRESS(Prcsses!$B146,$X$2+$P$8-BR$8)&amp;":"&amp;ADDRESS(Prcsses!$B146,$X$2-1+$P$8))))</f>
        <v>0</v>
      </c>
      <c r="BS43" s="5">
        <f ca="1">IF(BS$4="",0,SUMPRODUCT(INDIRECT(ADDRESS($B50,$X$2)&amp;":"&amp;ADDRESS($B50,$X$2-1+BS$8)),INDIRECT(ADDRESS($B$14,$X$2)&amp;":"&amp;ADDRESS($B$14,$X$2-1+BS$8)),INDIRECT("rP!"&amp;ADDRESS(Prcsses!$B146,$X$2+$P$8-BS$8)&amp;":"&amp;ADDRESS(Prcsses!$B146,$X$2-1+$P$8))))</f>
        <v>0</v>
      </c>
      <c r="BT43" s="5">
        <f ca="1">IF(BT$4="",0,SUMPRODUCT(INDIRECT(ADDRESS($B50,$X$2)&amp;":"&amp;ADDRESS($B50,$X$2-1+BT$8)),INDIRECT(ADDRESS($B$14,$X$2)&amp;":"&amp;ADDRESS($B$14,$X$2-1+BT$8)),INDIRECT("rP!"&amp;ADDRESS(Prcsses!$B146,$X$2+$P$8-BT$8)&amp;":"&amp;ADDRESS(Prcsses!$B146,$X$2-1+$P$8))))</f>
        <v>0</v>
      </c>
      <c r="BU43" s="5">
        <f ca="1">IF(BU$4="",0,SUMPRODUCT(INDIRECT(ADDRESS($B50,$X$2)&amp;":"&amp;ADDRESS($B50,$X$2-1+BU$8)),INDIRECT(ADDRESS($B$14,$X$2)&amp;":"&amp;ADDRESS($B$14,$X$2-1+BU$8)),INDIRECT("rP!"&amp;ADDRESS(Prcsses!$B146,$X$2+$P$8-BU$8)&amp;":"&amp;ADDRESS(Prcsses!$B146,$X$2-1+$P$8))))</f>
        <v>0</v>
      </c>
      <c r="BV43" s="5">
        <f ca="1">IF(BV$4="",0,SUMPRODUCT(INDIRECT(ADDRESS($B50,$X$2)&amp;":"&amp;ADDRESS($B50,$X$2-1+BV$8)),INDIRECT(ADDRESS($B$14,$X$2)&amp;":"&amp;ADDRESS($B$14,$X$2-1+BV$8)),INDIRECT("rP!"&amp;ADDRESS(Prcsses!$B146,$X$2+$P$8-BV$8)&amp;":"&amp;ADDRESS(Prcsses!$B146,$X$2-1+$P$8))))</f>
        <v>0</v>
      </c>
      <c r="BW43" s="5">
        <f ca="1">IF(BW$4="",0,SUMPRODUCT(INDIRECT(ADDRESS($B50,$X$2)&amp;":"&amp;ADDRESS($B50,$X$2-1+BW$8)),INDIRECT(ADDRESS($B$14,$X$2)&amp;":"&amp;ADDRESS($B$14,$X$2-1+BW$8)),INDIRECT("rP!"&amp;ADDRESS(Prcsses!$B146,$X$2+$P$8-BW$8)&amp;":"&amp;ADDRESS(Prcsses!$B146,$X$2-1+$P$8))))</f>
        <v>0</v>
      </c>
      <c r="BX43" s="5">
        <f ca="1">IF(BX$4="",0,SUMPRODUCT(INDIRECT(ADDRESS($B50,$X$2)&amp;":"&amp;ADDRESS($B50,$X$2-1+BX$8)),INDIRECT(ADDRESS($B$14,$X$2)&amp;":"&amp;ADDRESS($B$14,$X$2-1+BX$8)),INDIRECT("rP!"&amp;ADDRESS(Prcsses!$B146,$X$2+$P$8-BX$8)&amp;":"&amp;ADDRESS(Prcsses!$B146,$X$2-1+$P$8))))</f>
        <v>0</v>
      </c>
      <c r="BY43" s="5">
        <f ca="1">IF(BY$4="",0,SUMPRODUCT(INDIRECT(ADDRESS($B50,$X$2)&amp;":"&amp;ADDRESS($B50,$X$2-1+BY$8)),INDIRECT(ADDRESS($B$14,$X$2)&amp;":"&amp;ADDRESS($B$14,$X$2-1+BY$8)),INDIRECT("rP!"&amp;ADDRESS(Prcsses!$B146,$X$2+$P$8-BY$8)&amp;":"&amp;ADDRESS(Prcsses!$B146,$X$2-1+$P$8))))</f>
        <v>0</v>
      </c>
      <c r="BZ43" s="5">
        <f ca="1">IF(BZ$4="",0,SUMPRODUCT(INDIRECT(ADDRESS($B50,$X$2)&amp;":"&amp;ADDRESS($B50,$X$2-1+BZ$8)),INDIRECT(ADDRESS($B$14,$X$2)&amp;":"&amp;ADDRESS($B$14,$X$2-1+BZ$8)),INDIRECT("rP!"&amp;ADDRESS(Prcsses!$B146,$X$2+$P$8-BZ$8)&amp;":"&amp;ADDRESS(Prcsses!$B146,$X$2-1+$P$8))))</f>
        <v>0</v>
      </c>
      <c r="CA43" s="5">
        <f ca="1">IF(CA$4="",0,SUMPRODUCT(INDIRECT(ADDRESS($B50,$X$2)&amp;":"&amp;ADDRESS($B50,$X$2-1+CA$8)),INDIRECT(ADDRESS($B$14,$X$2)&amp;":"&amp;ADDRESS($B$14,$X$2-1+CA$8)),INDIRECT("rP!"&amp;ADDRESS(Prcsses!$B146,$X$2+$P$8-CA$8)&amp;":"&amp;ADDRESS(Prcsses!$B146,$X$2-1+$P$8))))</f>
        <v>0</v>
      </c>
      <c r="CB43" s="5">
        <f ca="1">IF(CB$4="",0,SUMPRODUCT(INDIRECT(ADDRESS($B50,$X$2)&amp;":"&amp;ADDRESS($B50,$X$2-1+CB$8)),INDIRECT(ADDRESS($B$14,$X$2)&amp;":"&amp;ADDRESS($B$14,$X$2-1+CB$8)),INDIRECT("rP!"&amp;ADDRESS(Prcsses!$B146,$X$2+$P$8-CB$8)&amp;":"&amp;ADDRESS(Prcsses!$B146,$X$2-1+$P$8))))</f>
        <v>0</v>
      </c>
      <c r="CC43" s="5">
        <f ca="1">IF(CC$4="",0,SUMPRODUCT(INDIRECT(ADDRESS($B50,$X$2)&amp;":"&amp;ADDRESS($B50,$X$2-1+CC$8)),INDIRECT(ADDRESS($B$14,$X$2)&amp;":"&amp;ADDRESS($B$14,$X$2-1+CC$8)),INDIRECT("rP!"&amp;ADDRESS(Prcsses!$B146,$X$2+$P$8-CC$8)&amp;":"&amp;ADDRESS(Prcsses!$B146,$X$2-1+$P$8))))</f>
        <v>0</v>
      </c>
      <c r="CD43" s="5">
        <f ca="1">IF(CD$4="",0,SUMPRODUCT(INDIRECT(ADDRESS($B50,$X$2)&amp;":"&amp;ADDRESS($B50,$X$2-1+CD$8)),INDIRECT(ADDRESS($B$14,$X$2)&amp;":"&amp;ADDRESS($B$14,$X$2-1+CD$8)),INDIRECT("rP!"&amp;ADDRESS(Prcsses!$B146,$X$2+$P$8-CD$8)&amp;":"&amp;ADDRESS(Prcsses!$B146,$X$2-1+$P$8))))</f>
        <v>0</v>
      </c>
      <c r="CE43" s="5">
        <f ca="1">IF(CE$4="",0,SUMPRODUCT(INDIRECT(ADDRESS($B50,$X$2)&amp;":"&amp;ADDRESS($B50,$X$2-1+CE$8)),INDIRECT(ADDRESS($B$14,$X$2)&amp;":"&amp;ADDRESS($B$14,$X$2-1+CE$8)),INDIRECT("rP!"&amp;ADDRESS(Prcsses!$B146,$X$2+$P$8-CE$8)&amp;":"&amp;ADDRESS(Prcsses!$B146,$X$2-1+$P$8))))</f>
        <v>0</v>
      </c>
      <c r="CF43" s="5">
        <f ca="1">IF(CF$4="",0,SUMPRODUCT(INDIRECT(ADDRESS($B50,$X$2)&amp;":"&amp;ADDRESS($B50,$X$2-1+CF$8)),INDIRECT(ADDRESS($B$14,$X$2)&amp;":"&amp;ADDRESS($B$14,$X$2-1+CF$8)),INDIRECT("rP!"&amp;ADDRESS(Prcsses!$B146,$X$2+$P$8-CF$8)&amp;":"&amp;ADDRESS(Prcsses!$B146,$X$2-1+$P$8))))</f>
        <v>0</v>
      </c>
    </row>
    <row r="44" spans="2:84" x14ac:dyDescent="0.3">
      <c r="B44" s="13">
        <f>ROW()</f>
        <v>44</v>
      </c>
      <c r="H44" s="1" t="str">
        <f t="shared" si="61"/>
        <v>Капитальные затраты</v>
      </c>
      <c r="I44" s="1" t="str">
        <f>$I$40</f>
        <v>Капзатраты на производственные мощности</v>
      </c>
      <c r="J44" s="1" t="str">
        <f>Prcsses!I147</f>
        <v>Доставка и установка оборудования</v>
      </c>
      <c r="M44" s="53" t="s">
        <v>18</v>
      </c>
      <c r="U44" s="5">
        <f t="shared" ca="1" si="62"/>
        <v>5000000</v>
      </c>
      <c r="X44" s="5">
        <f ca="1">IF(X$4="",0,SUMPRODUCT(INDIRECT(ADDRESS($B51,$X$2)&amp;":"&amp;ADDRESS($B51,$X$2-1+X$8)),INDIRECT(ADDRESS($B$14,$X$2)&amp;":"&amp;ADDRESS($B$14,$X$2-1+X$8)),INDIRECT("rP!"&amp;ADDRESS(Prcsses!$B147,$X$2+$P$8-X$8)&amp;":"&amp;ADDRESS(Prcsses!$B147,$X$2-1+$P$8))))</f>
        <v>0</v>
      </c>
      <c r="Y44" s="5">
        <f ca="1">IF(Y$4="",0,SUMPRODUCT(INDIRECT(ADDRESS($B51,$X$2)&amp;":"&amp;ADDRESS($B51,$X$2-1+Y$8)),INDIRECT(ADDRESS($B$14,$X$2)&amp;":"&amp;ADDRESS($B$14,$X$2-1+Y$8)),INDIRECT("rP!"&amp;ADDRESS(Prcsses!$B147,$X$2+$P$8-Y$8)&amp;":"&amp;ADDRESS(Prcsses!$B147,$X$2-1+$P$8))))</f>
        <v>0</v>
      </c>
      <c r="Z44" s="5">
        <f ca="1">IF(Z$4="",0,SUMPRODUCT(INDIRECT(ADDRESS($B51,$X$2)&amp;":"&amp;ADDRESS($B51,$X$2-1+Z$8)),INDIRECT(ADDRESS($B$14,$X$2)&amp;":"&amp;ADDRESS($B$14,$X$2-1+Z$8)),INDIRECT("rP!"&amp;ADDRESS(Prcsses!$B147,$X$2+$P$8-Z$8)&amp;":"&amp;ADDRESS(Prcsses!$B147,$X$2-1+$P$8))))</f>
        <v>0</v>
      </c>
      <c r="AA44" s="5">
        <f ca="1">IF(AA$4="",0,SUMPRODUCT(INDIRECT(ADDRESS($B51,$X$2)&amp;":"&amp;ADDRESS($B51,$X$2-1+AA$8)),INDIRECT(ADDRESS($B$14,$X$2)&amp;":"&amp;ADDRESS($B$14,$X$2-1+AA$8)),INDIRECT("rP!"&amp;ADDRESS(Prcsses!$B147,$X$2+$P$8-AA$8)&amp;":"&amp;ADDRESS(Prcsses!$B147,$X$2-1+$P$8))))</f>
        <v>0</v>
      </c>
      <c r="AB44" s="5">
        <f ca="1">IF(AB$4="",0,SUMPRODUCT(INDIRECT(ADDRESS($B51,$X$2)&amp;":"&amp;ADDRESS($B51,$X$2-1+AB$8)),INDIRECT(ADDRESS($B$14,$X$2)&amp;":"&amp;ADDRESS($B$14,$X$2-1+AB$8)),INDIRECT("rP!"&amp;ADDRESS(Prcsses!$B147,$X$2+$P$8-AB$8)&amp;":"&amp;ADDRESS(Prcsses!$B147,$X$2-1+$P$8))))</f>
        <v>0</v>
      </c>
      <c r="AC44" s="5">
        <f ca="1">IF(AC$4="",0,SUMPRODUCT(INDIRECT(ADDRESS($B51,$X$2)&amp;":"&amp;ADDRESS($B51,$X$2-1+AC$8)),INDIRECT(ADDRESS($B$14,$X$2)&amp;":"&amp;ADDRESS($B$14,$X$2-1+AC$8)),INDIRECT("rP!"&amp;ADDRESS(Prcsses!$B147,$X$2+$P$8-AC$8)&amp;":"&amp;ADDRESS(Prcsses!$B147,$X$2-1+$P$8))))</f>
        <v>0</v>
      </c>
      <c r="AD44" s="5">
        <f ca="1">IF(AD$4="",0,SUMPRODUCT(INDIRECT(ADDRESS($B51,$X$2)&amp;":"&amp;ADDRESS($B51,$X$2-1+AD$8)),INDIRECT(ADDRESS($B$14,$X$2)&amp;":"&amp;ADDRESS($B$14,$X$2-1+AD$8)),INDIRECT("rP!"&amp;ADDRESS(Prcsses!$B147,$X$2+$P$8-AD$8)&amp;":"&amp;ADDRESS(Prcsses!$B147,$X$2-1+$P$8))))</f>
        <v>0</v>
      </c>
      <c r="AE44" s="5">
        <f ca="1">IF(AE$4="",0,SUMPRODUCT(INDIRECT(ADDRESS($B51,$X$2)&amp;":"&amp;ADDRESS($B51,$X$2-1+AE$8)),INDIRECT(ADDRESS($B$14,$X$2)&amp;":"&amp;ADDRESS($B$14,$X$2-1+AE$8)),INDIRECT("rP!"&amp;ADDRESS(Prcsses!$B147,$X$2+$P$8-AE$8)&amp;":"&amp;ADDRESS(Prcsses!$B147,$X$2-1+$P$8))))</f>
        <v>0</v>
      </c>
      <c r="AF44" s="5">
        <f ca="1">IF(AF$4="",0,SUMPRODUCT(INDIRECT(ADDRESS($B51,$X$2)&amp;":"&amp;ADDRESS($B51,$X$2-1+AF$8)),INDIRECT(ADDRESS($B$14,$X$2)&amp;":"&amp;ADDRESS($B$14,$X$2-1+AF$8)),INDIRECT("rP!"&amp;ADDRESS(Prcsses!$B147,$X$2+$P$8-AF$8)&amp;":"&amp;ADDRESS(Prcsses!$B147,$X$2-1+$P$8))))</f>
        <v>0</v>
      </c>
      <c r="AG44" s="5">
        <f ca="1">IF(AG$4="",0,SUMPRODUCT(INDIRECT(ADDRESS($B51,$X$2)&amp;":"&amp;ADDRESS($B51,$X$2-1+AG$8)),INDIRECT(ADDRESS($B$14,$X$2)&amp;":"&amp;ADDRESS($B$14,$X$2-1+AG$8)),INDIRECT("rP!"&amp;ADDRESS(Prcsses!$B147,$X$2+$P$8-AG$8)&amp;":"&amp;ADDRESS(Prcsses!$B147,$X$2-1+$P$8))))</f>
        <v>2500000</v>
      </c>
      <c r="AH44" s="5">
        <f ca="1">IF(AH$4="",0,SUMPRODUCT(INDIRECT(ADDRESS($B51,$X$2)&amp;":"&amp;ADDRESS($B51,$X$2-1+AH$8)),INDIRECT(ADDRESS($B$14,$X$2)&amp;":"&amp;ADDRESS($B$14,$X$2-1+AH$8)),INDIRECT("rP!"&amp;ADDRESS(Prcsses!$B147,$X$2+$P$8-AH$8)&amp;":"&amp;ADDRESS(Prcsses!$B147,$X$2-1+$P$8))))</f>
        <v>2500000</v>
      </c>
      <c r="AI44" s="5">
        <f ca="1">IF(AI$4="",0,SUMPRODUCT(INDIRECT(ADDRESS($B51,$X$2)&amp;":"&amp;ADDRESS($B51,$X$2-1+AI$8)),INDIRECT(ADDRESS($B$14,$X$2)&amp;":"&amp;ADDRESS($B$14,$X$2-1+AI$8)),INDIRECT("rP!"&amp;ADDRESS(Prcsses!$B147,$X$2+$P$8-AI$8)&amp;":"&amp;ADDRESS(Prcsses!$B147,$X$2-1+$P$8))))</f>
        <v>0</v>
      </c>
      <c r="AJ44" s="5">
        <f ca="1">IF(AJ$4="",0,SUMPRODUCT(INDIRECT(ADDRESS($B51,$X$2)&amp;":"&amp;ADDRESS($B51,$X$2-1+AJ$8)),INDIRECT(ADDRESS($B$14,$X$2)&amp;":"&amp;ADDRESS($B$14,$X$2-1+AJ$8)),INDIRECT("rP!"&amp;ADDRESS(Prcsses!$B147,$X$2+$P$8-AJ$8)&amp;":"&amp;ADDRESS(Prcsses!$B147,$X$2-1+$P$8))))</f>
        <v>0</v>
      </c>
      <c r="AK44" s="5">
        <f ca="1">IF(AK$4="",0,SUMPRODUCT(INDIRECT(ADDRESS($B51,$X$2)&amp;":"&amp;ADDRESS($B51,$X$2-1+AK$8)),INDIRECT(ADDRESS($B$14,$X$2)&amp;":"&amp;ADDRESS($B$14,$X$2-1+AK$8)),INDIRECT("rP!"&amp;ADDRESS(Prcsses!$B147,$X$2+$P$8-AK$8)&amp;":"&amp;ADDRESS(Prcsses!$B147,$X$2-1+$P$8))))</f>
        <v>0</v>
      </c>
      <c r="AL44" s="5">
        <f ca="1">IF(AL$4="",0,SUMPRODUCT(INDIRECT(ADDRESS($B51,$X$2)&amp;":"&amp;ADDRESS($B51,$X$2-1+AL$8)),INDIRECT(ADDRESS($B$14,$X$2)&amp;":"&amp;ADDRESS($B$14,$X$2-1+AL$8)),INDIRECT("rP!"&amp;ADDRESS(Prcsses!$B147,$X$2+$P$8-AL$8)&amp;":"&amp;ADDRESS(Prcsses!$B147,$X$2-1+$P$8))))</f>
        <v>0</v>
      </c>
      <c r="AM44" s="5">
        <f ca="1">IF(AM$4="",0,SUMPRODUCT(INDIRECT(ADDRESS($B51,$X$2)&amp;":"&amp;ADDRESS($B51,$X$2-1+AM$8)),INDIRECT(ADDRESS($B$14,$X$2)&amp;":"&amp;ADDRESS($B$14,$X$2-1+AM$8)),INDIRECT("rP!"&amp;ADDRESS(Prcsses!$B147,$X$2+$P$8-AM$8)&amp;":"&amp;ADDRESS(Prcsses!$B147,$X$2-1+$P$8))))</f>
        <v>0</v>
      </c>
      <c r="AN44" s="5">
        <f ca="1">IF(AN$4="",0,SUMPRODUCT(INDIRECT(ADDRESS($B51,$X$2)&amp;":"&amp;ADDRESS($B51,$X$2-1+AN$8)),INDIRECT(ADDRESS($B$14,$X$2)&amp;":"&amp;ADDRESS($B$14,$X$2-1+AN$8)),INDIRECT("rP!"&amp;ADDRESS(Prcsses!$B147,$X$2+$P$8-AN$8)&amp;":"&amp;ADDRESS(Prcsses!$B147,$X$2-1+$P$8))))</f>
        <v>0</v>
      </c>
      <c r="AO44" s="5">
        <f ca="1">IF(AO$4="",0,SUMPRODUCT(INDIRECT(ADDRESS($B51,$X$2)&amp;":"&amp;ADDRESS($B51,$X$2-1+AO$8)),INDIRECT(ADDRESS($B$14,$X$2)&amp;":"&amp;ADDRESS($B$14,$X$2-1+AO$8)),INDIRECT("rP!"&amp;ADDRESS(Prcsses!$B147,$X$2+$P$8-AO$8)&amp;":"&amp;ADDRESS(Prcsses!$B147,$X$2-1+$P$8))))</f>
        <v>0</v>
      </c>
      <c r="AP44" s="5">
        <f ca="1">IF(AP$4="",0,SUMPRODUCT(INDIRECT(ADDRESS($B51,$X$2)&amp;":"&amp;ADDRESS($B51,$X$2-1+AP$8)),INDIRECT(ADDRESS($B$14,$X$2)&amp;":"&amp;ADDRESS($B$14,$X$2-1+AP$8)),INDIRECT("rP!"&amp;ADDRESS(Prcsses!$B147,$X$2+$P$8-AP$8)&amp;":"&amp;ADDRESS(Prcsses!$B147,$X$2-1+$P$8))))</f>
        <v>0</v>
      </c>
      <c r="AQ44" s="5">
        <f ca="1">IF(AQ$4="",0,SUMPRODUCT(INDIRECT(ADDRESS($B51,$X$2)&amp;":"&amp;ADDRESS($B51,$X$2-1+AQ$8)),INDIRECT(ADDRESS($B$14,$X$2)&amp;":"&amp;ADDRESS($B$14,$X$2-1+AQ$8)),INDIRECT("rP!"&amp;ADDRESS(Prcsses!$B147,$X$2+$P$8-AQ$8)&amp;":"&amp;ADDRESS(Prcsses!$B147,$X$2-1+$P$8))))</f>
        <v>0</v>
      </c>
      <c r="AR44" s="5">
        <f ca="1">IF(AR$4="",0,SUMPRODUCT(INDIRECT(ADDRESS($B51,$X$2)&amp;":"&amp;ADDRESS($B51,$X$2-1+AR$8)),INDIRECT(ADDRESS($B$14,$X$2)&amp;":"&amp;ADDRESS($B$14,$X$2-1+AR$8)),INDIRECT("rP!"&amp;ADDRESS(Prcsses!$B147,$X$2+$P$8-AR$8)&amp;":"&amp;ADDRESS(Prcsses!$B147,$X$2-1+$P$8))))</f>
        <v>0</v>
      </c>
      <c r="AS44" s="5">
        <f ca="1">IF(AS$4="",0,SUMPRODUCT(INDIRECT(ADDRESS($B51,$X$2)&amp;":"&amp;ADDRESS($B51,$X$2-1+AS$8)),INDIRECT(ADDRESS($B$14,$X$2)&amp;":"&amp;ADDRESS($B$14,$X$2-1+AS$8)),INDIRECT("rP!"&amp;ADDRESS(Prcsses!$B147,$X$2+$P$8-AS$8)&amp;":"&amp;ADDRESS(Prcsses!$B147,$X$2-1+$P$8))))</f>
        <v>0</v>
      </c>
      <c r="AT44" s="5">
        <f ca="1">IF(AT$4="",0,SUMPRODUCT(INDIRECT(ADDRESS($B51,$X$2)&amp;":"&amp;ADDRESS($B51,$X$2-1+AT$8)),INDIRECT(ADDRESS($B$14,$X$2)&amp;":"&amp;ADDRESS($B$14,$X$2-1+AT$8)),INDIRECT("rP!"&amp;ADDRESS(Prcsses!$B147,$X$2+$P$8-AT$8)&amp;":"&amp;ADDRESS(Prcsses!$B147,$X$2-1+$P$8))))</f>
        <v>0</v>
      </c>
      <c r="AU44" s="5">
        <f ca="1">IF(AU$4="",0,SUMPRODUCT(INDIRECT(ADDRESS($B51,$X$2)&amp;":"&amp;ADDRESS($B51,$X$2-1+AU$8)),INDIRECT(ADDRESS($B$14,$X$2)&amp;":"&amp;ADDRESS($B$14,$X$2-1+AU$8)),INDIRECT("rP!"&amp;ADDRESS(Prcsses!$B147,$X$2+$P$8-AU$8)&amp;":"&amp;ADDRESS(Prcsses!$B147,$X$2-1+$P$8))))</f>
        <v>0</v>
      </c>
      <c r="AV44" s="5">
        <f ca="1">IF(AV$4="",0,SUMPRODUCT(INDIRECT(ADDRESS($B51,$X$2)&amp;":"&amp;ADDRESS($B51,$X$2-1+AV$8)),INDIRECT(ADDRESS($B$14,$X$2)&amp;":"&amp;ADDRESS($B$14,$X$2-1+AV$8)),INDIRECT("rP!"&amp;ADDRESS(Prcsses!$B147,$X$2+$P$8-AV$8)&amp;":"&amp;ADDRESS(Prcsses!$B147,$X$2-1+$P$8))))</f>
        <v>0</v>
      </c>
      <c r="AW44" s="5">
        <f ca="1">IF(AW$4="",0,SUMPRODUCT(INDIRECT(ADDRESS($B51,$X$2)&amp;":"&amp;ADDRESS($B51,$X$2-1+AW$8)),INDIRECT(ADDRESS($B$14,$X$2)&amp;":"&amp;ADDRESS($B$14,$X$2-1+AW$8)),INDIRECT("rP!"&amp;ADDRESS(Prcsses!$B147,$X$2+$P$8-AW$8)&amp;":"&amp;ADDRESS(Prcsses!$B147,$X$2-1+$P$8))))</f>
        <v>0</v>
      </c>
      <c r="AX44" s="5">
        <f ca="1">IF(AX$4="",0,SUMPRODUCT(INDIRECT(ADDRESS($B51,$X$2)&amp;":"&amp;ADDRESS($B51,$X$2-1+AX$8)),INDIRECT(ADDRESS($B$14,$X$2)&amp;":"&amp;ADDRESS($B$14,$X$2-1+AX$8)),INDIRECT("rP!"&amp;ADDRESS(Prcsses!$B147,$X$2+$P$8-AX$8)&amp;":"&amp;ADDRESS(Prcsses!$B147,$X$2-1+$P$8))))</f>
        <v>0</v>
      </c>
      <c r="AY44" s="5">
        <f ca="1">IF(AY$4="",0,SUMPRODUCT(INDIRECT(ADDRESS($B51,$X$2)&amp;":"&amp;ADDRESS($B51,$X$2-1+AY$8)),INDIRECT(ADDRESS($B$14,$X$2)&amp;":"&amp;ADDRESS($B$14,$X$2-1+AY$8)),INDIRECT("rP!"&amp;ADDRESS(Prcsses!$B147,$X$2+$P$8-AY$8)&amp;":"&amp;ADDRESS(Prcsses!$B147,$X$2-1+$P$8))))</f>
        <v>0</v>
      </c>
      <c r="AZ44" s="5">
        <f ca="1">IF(AZ$4="",0,SUMPRODUCT(INDIRECT(ADDRESS($B51,$X$2)&amp;":"&amp;ADDRESS($B51,$X$2-1+AZ$8)),INDIRECT(ADDRESS($B$14,$X$2)&amp;":"&amp;ADDRESS($B$14,$X$2-1+AZ$8)),INDIRECT("rP!"&amp;ADDRESS(Prcsses!$B147,$X$2+$P$8-AZ$8)&amp;":"&amp;ADDRESS(Prcsses!$B147,$X$2-1+$P$8))))</f>
        <v>0</v>
      </c>
      <c r="BA44" s="5">
        <f ca="1">IF(BA$4="",0,SUMPRODUCT(INDIRECT(ADDRESS($B51,$X$2)&amp;":"&amp;ADDRESS($B51,$X$2-1+BA$8)),INDIRECT(ADDRESS($B$14,$X$2)&amp;":"&amp;ADDRESS($B$14,$X$2-1+BA$8)),INDIRECT("rP!"&amp;ADDRESS(Prcsses!$B147,$X$2+$P$8-BA$8)&amp;":"&amp;ADDRESS(Prcsses!$B147,$X$2-1+$P$8))))</f>
        <v>0</v>
      </c>
      <c r="BB44" s="5">
        <f ca="1">IF(BB$4="",0,SUMPRODUCT(INDIRECT(ADDRESS($B51,$X$2)&amp;":"&amp;ADDRESS($B51,$X$2-1+BB$8)),INDIRECT(ADDRESS($B$14,$X$2)&amp;":"&amp;ADDRESS($B$14,$X$2-1+BB$8)),INDIRECT("rP!"&amp;ADDRESS(Prcsses!$B147,$X$2+$P$8-BB$8)&amp;":"&amp;ADDRESS(Prcsses!$B147,$X$2-1+$P$8))))</f>
        <v>0</v>
      </c>
      <c r="BC44" s="5">
        <f ca="1">IF(BC$4="",0,SUMPRODUCT(INDIRECT(ADDRESS($B51,$X$2)&amp;":"&amp;ADDRESS($B51,$X$2-1+BC$8)),INDIRECT(ADDRESS($B$14,$X$2)&amp;":"&amp;ADDRESS($B$14,$X$2-1+BC$8)),INDIRECT("rP!"&amp;ADDRESS(Prcsses!$B147,$X$2+$P$8-BC$8)&amp;":"&amp;ADDRESS(Prcsses!$B147,$X$2-1+$P$8))))</f>
        <v>0</v>
      </c>
      <c r="BD44" s="5">
        <f ca="1">IF(BD$4="",0,SUMPRODUCT(INDIRECT(ADDRESS($B51,$X$2)&amp;":"&amp;ADDRESS($B51,$X$2-1+BD$8)),INDIRECT(ADDRESS($B$14,$X$2)&amp;":"&amp;ADDRESS($B$14,$X$2-1+BD$8)),INDIRECT("rP!"&amp;ADDRESS(Prcsses!$B147,$X$2+$P$8-BD$8)&amp;":"&amp;ADDRESS(Prcsses!$B147,$X$2-1+$P$8))))</f>
        <v>0</v>
      </c>
      <c r="BE44" s="5">
        <f ca="1">IF(BE$4="",0,SUMPRODUCT(INDIRECT(ADDRESS($B51,$X$2)&amp;":"&amp;ADDRESS($B51,$X$2-1+BE$8)),INDIRECT(ADDRESS($B$14,$X$2)&amp;":"&amp;ADDRESS($B$14,$X$2-1+BE$8)),INDIRECT("rP!"&amp;ADDRESS(Prcsses!$B147,$X$2+$P$8-BE$8)&amp;":"&amp;ADDRESS(Prcsses!$B147,$X$2-1+$P$8))))</f>
        <v>0</v>
      </c>
      <c r="BF44" s="5">
        <f ca="1">IF(BF$4="",0,SUMPRODUCT(INDIRECT(ADDRESS($B51,$X$2)&amp;":"&amp;ADDRESS($B51,$X$2-1+BF$8)),INDIRECT(ADDRESS($B$14,$X$2)&amp;":"&amp;ADDRESS($B$14,$X$2-1+BF$8)),INDIRECT("rP!"&amp;ADDRESS(Prcsses!$B147,$X$2+$P$8-BF$8)&amp;":"&amp;ADDRESS(Prcsses!$B147,$X$2-1+$P$8))))</f>
        <v>0</v>
      </c>
      <c r="BG44" s="5">
        <f ca="1">IF(BG$4="",0,SUMPRODUCT(INDIRECT(ADDRESS($B51,$X$2)&amp;":"&amp;ADDRESS($B51,$X$2-1+BG$8)),INDIRECT(ADDRESS($B$14,$X$2)&amp;":"&amp;ADDRESS($B$14,$X$2-1+BG$8)),INDIRECT("rP!"&amp;ADDRESS(Prcsses!$B147,$X$2+$P$8-BG$8)&amp;":"&amp;ADDRESS(Prcsses!$B147,$X$2-1+$P$8))))</f>
        <v>0</v>
      </c>
      <c r="BH44" s="5">
        <f ca="1">IF(BH$4="",0,SUMPRODUCT(INDIRECT(ADDRESS($B51,$X$2)&amp;":"&amp;ADDRESS($B51,$X$2-1+BH$8)),INDIRECT(ADDRESS($B$14,$X$2)&amp;":"&amp;ADDRESS($B$14,$X$2-1+BH$8)),INDIRECT("rP!"&amp;ADDRESS(Prcsses!$B147,$X$2+$P$8-BH$8)&amp;":"&amp;ADDRESS(Prcsses!$B147,$X$2-1+$P$8))))</f>
        <v>0</v>
      </c>
      <c r="BI44" s="5">
        <f ca="1">IF(BI$4="",0,SUMPRODUCT(INDIRECT(ADDRESS($B51,$X$2)&amp;":"&amp;ADDRESS($B51,$X$2-1+BI$8)),INDIRECT(ADDRESS($B$14,$X$2)&amp;":"&amp;ADDRESS($B$14,$X$2-1+BI$8)),INDIRECT("rP!"&amp;ADDRESS(Prcsses!$B147,$X$2+$P$8-BI$8)&amp;":"&amp;ADDRESS(Prcsses!$B147,$X$2-1+$P$8))))</f>
        <v>0</v>
      </c>
      <c r="BJ44" s="5">
        <f ca="1">IF(BJ$4="",0,SUMPRODUCT(INDIRECT(ADDRESS($B51,$X$2)&amp;":"&amp;ADDRESS($B51,$X$2-1+BJ$8)),INDIRECT(ADDRESS($B$14,$X$2)&amp;":"&amp;ADDRESS($B$14,$X$2-1+BJ$8)),INDIRECT("rP!"&amp;ADDRESS(Prcsses!$B147,$X$2+$P$8-BJ$8)&amp;":"&amp;ADDRESS(Prcsses!$B147,$X$2-1+$P$8))))</f>
        <v>0</v>
      </c>
      <c r="BK44" s="5">
        <f ca="1">IF(BK$4="",0,SUMPRODUCT(INDIRECT(ADDRESS($B51,$X$2)&amp;":"&amp;ADDRESS($B51,$X$2-1+BK$8)),INDIRECT(ADDRESS($B$14,$X$2)&amp;":"&amp;ADDRESS($B$14,$X$2-1+BK$8)),INDIRECT("rP!"&amp;ADDRESS(Prcsses!$B147,$X$2+$P$8-BK$8)&amp;":"&amp;ADDRESS(Prcsses!$B147,$X$2-1+$P$8))))</f>
        <v>0</v>
      </c>
      <c r="BL44" s="5">
        <f ca="1">IF(BL$4="",0,SUMPRODUCT(INDIRECT(ADDRESS($B51,$X$2)&amp;":"&amp;ADDRESS($B51,$X$2-1+BL$8)),INDIRECT(ADDRESS($B$14,$X$2)&amp;":"&amp;ADDRESS($B$14,$X$2-1+BL$8)),INDIRECT("rP!"&amp;ADDRESS(Prcsses!$B147,$X$2+$P$8-BL$8)&amp;":"&amp;ADDRESS(Prcsses!$B147,$X$2-1+$P$8))))</f>
        <v>0</v>
      </c>
      <c r="BM44" s="5">
        <f ca="1">IF(BM$4="",0,SUMPRODUCT(INDIRECT(ADDRESS($B51,$X$2)&amp;":"&amp;ADDRESS($B51,$X$2-1+BM$8)),INDIRECT(ADDRESS($B$14,$X$2)&amp;":"&amp;ADDRESS($B$14,$X$2-1+BM$8)),INDIRECT("rP!"&amp;ADDRESS(Prcsses!$B147,$X$2+$P$8-BM$8)&amp;":"&amp;ADDRESS(Prcsses!$B147,$X$2-1+$P$8))))</f>
        <v>0</v>
      </c>
      <c r="BN44" s="5">
        <f ca="1">IF(BN$4="",0,SUMPRODUCT(INDIRECT(ADDRESS($B51,$X$2)&amp;":"&amp;ADDRESS($B51,$X$2-1+BN$8)),INDIRECT(ADDRESS($B$14,$X$2)&amp;":"&amp;ADDRESS($B$14,$X$2-1+BN$8)),INDIRECT("rP!"&amp;ADDRESS(Prcsses!$B147,$X$2+$P$8-BN$8)&amp;":"&amp;ADDRESS(Prcsses!$B147,$X$2-1+$P$8))))</f>
        <v>0</v>
      </c>
      <c r="BO44" s="5">
        <f ca="1">IF(BO$4="",0,SUMPRODUCT(INDIRECT(ADDRESS($B51,$X$2)&amp;":"&amp;ADDRESS($B51,$X$2-1+BO$8)),INDIRECT(ADDRESS($B$14,$X$2)&amp;":"&amp;ADDRESS($B$14,$X$2-1+BO$8)),INDIRECT("rP!"&amp;ADDRESS(Prcsses!$B147,$X$2+$P$8-BO$8)&amp;":"&amp;ADDRESS(Prcsses!$B147,$X$2-1+$P$8))))</f>
        <v>0</v>
      </c>
      <c r="BP44" s="5">
        <f ca="1">IF(BP$4="",0,SUMPRODUCT(INDIRECT(ADDRESS($B51,$X$2)&amp;":"&amp;ADDRESS($B51,$X$2-1+BP$8)),INDIRECT(ADDRESS($B$14,$X$2)&amp;":"&amp;ADDRESS($B$14,$X$2-1+BP$8)),INDIRECT("rP!"&amp;ADDRESS(Prcsses!$B147,$X$2+$P$8-BP$8)&amp;":"&amp;ADDRESS(Prcsses!$B147,$X$2-1+$P$8))))</f>
        <v>0</v>
      </c>
      <c r="BQ44" s="5">
        <f ca="1">IF(BQ$4="",0,SUMPRODUCT(INDIRECT(ADDRESS($B51,$X$2)&amp;":"&amp;ADDRESS($B51,$X$2-1+BQ$8)),INDIRECT(ADDRESS($B$14,$X$2)&amp;":"&amp;ADDRESS($B$14,$X$2-1+BQ$8)),INDIRECT("rP!"&amp;ADDRESS(Prcsses!$B147,$X$2+$P$8-BQ$8)&amp;":"&amp;ADDRESS(Prcsses!$B147,$X$2-1+$P$8))))</f>
        <v>0</v>
      </c>
      <c r="BR44" s="5">
        <f ca="1">IF(BR$4="",0,SUMPRODUCT(INDIRECT(ADDRESS($B51,$X$2)&amp;":"&amp;ADDRESS($B51,$X$2-1+BR$8)),INDIRECT(ADDRESS($B$14,$X$2)&amp;":"&amp;ADDRESS($B$14,$X$2-1+BR$8)),INDIRECT("rP!"&amp;ADDRESS(Prcsses!$B147,$X$2+$P$8-BR$8)&amp;":"&amp;ADDRESS(Prcsses!$B147,$X$2-1+$P$8))))</f>
        <v>0</v>
      </c>
      <c r="BS44" s="5">
        <f ca="1">IF(BS$4="",0,SUMPRODUCT(INDIRECT(ADDRESS($B51,$X$2)&amp;":"&amp;ADDRESS($B51,$X$2-1+BS$8)),INDIRECT(ADDRESS($B$14,$X$2)&amp;":"&amp;ADDRESS($B$14,$X$2-1+BS$8)),INDIRECT("rP!"&amp;ADDRESS(Prcsses!$B147,$X$2+$P$8-BS$8)&amp;":"&amp;ADDRESS(Prcsses!$B147,$X$2-1+$P$8))))</f>
        <v>0</v>
      </c>
      <c r="BT44" s="5">
        <f ca="1">IF(BT$4="",0,SUMPRODUCT(INDIRECT(ADDRESS($B51,$X$2)&amp;":"&amp;ADDRESS($B51,$X$2-1+BT$8)),INDIRECT(ADDRESS($B$14,$X$2)&amp;":"&amp;ADDRESS($B$14,$X$2-1+BT$8)),INDIRECT("rP!"&amp;ADDRESS(Prcsses!$B147,$X$2+$P$8-BT$8)&amp;":"&amp;ADDRESS(Prcsses!$B147,$X$2-1+$P$8))))</f>
        <v>0</v>
      </c>
      <c r="BU44" s="5">
        <f ca="1">IF(BU$4="",0,SUMPRODUCT(INDIRECT(ADDRESS($B51,$X$2)&amp;":"&amp;ADDRESS($B51,$X$2-1+BU$8)),INDIRECT(ADDRESS($B$14,$X$2)&amp;":"&amp;ADDRESS($B$14,$X$2-1+BU$8)),INDIRECT("rP!"&amp;ADDRESS(Prcsses!$B147,$X$2+$P$8-BU$8)&amp;":"&amp;ADDRESS(Prcsses!$B147,$X$2-1+$P$8))))</f>
        <v>0</v>
      </c>
      <c r="BV44" s="5">
        <f ca="1">IF(BV$4="",0,SUMPRODUCT(INDIRECT(ADDRESS($B51,$X$2)&amp;":"&amp;ADDRESS($B51,$X$2-1+BV$8)),INDIRECT(ADDRESS($B$14,$X$2)&amp;":"&amp;ADDRESS($B$14,$X$2-1+BV$8)),INDIRECT("rP!"&amp;ADDRESS(Prcsses!$B147,$X$2+$P$8-BV$8)&amp;":"&amp;ADDRESS(Prcsses!$B147,$X$2-1+$P$8))))</f>
        <v>0</v>
      </c>
      <c r="BW44" s="5">
        <f ca="1">IF(BW$4="",0,SUMPRODUCT(INDIRECT(ADDRESS($B51,$X$2)&amp;":"&amp;ADDRESS($B51,$X$2-1+BW$8)),INDIRECT(ADDRESS($B$14,$X$2)&amp;":"&amp;ADDRESS($B$14,$X$2-1+BW$8)),INDIRECT("rP!"&amp;ADDRESS(Prcsses!$B147,$X$2+$P$8-BW$8)&amp;":"&amp;ADDRESS(Prcsses!$B147,$X$2-1+$P$8))))</f>
        <v>0</v>
      </c>
      <c r="BX44" s="5">
        <f ca="1">IF(BX$4="",0,SUMPRODUCT(INDIRECT(ADDRESS($B51,$X$2)&amp;":"&amp;ADDRESS($B51,$X$2-1+BX$8)),INDIRECT(ADDRESS($B$14,$X$2)&amp;":"&amp;ADDRESS($B$14,$X$2-1+BX$8)),INDIRECT("rP!"&amp;ADDRESS(Prcsses!$B147,$X$2+$P$8-BX$8)&amp;":"&amp;ADDRESS(Prcsses!$B147,$X$2-1+$P$8))))</f>
        <v>0</v>
      </c>
      <c r="BY44" s="5">
        <f ca="1">IF(BY$4="",0,SUMPRODUCT(INDIRECT(ADDRESS($B51,$X$2)&amp;":"&amp;ADDRESS($B51,$X$2-1+BY$8)),INDIRECT(ADDRESS($B$14,$X$2)&amp;":"&amp;ADDRESS($B$14,$X$2-1+BY$8)),INDIRECT("rP!"&amp;ADDRESS(Prcsses!$B147,$X$2+$P$8-BY$8)&amp;":"&amp;ADDRESS(Prcsses!$B147,$X$2-1+$P$8))))</f>
        <v>0</v>
      </c>
      <c r="BZ44" s="5">
        <f ca="1">IF(BZ$4="",0,SUMPRODUCT(INDIRECT(ADDRESS($B51,$X$2)&amp;":"&amp;ADDRESS($B51,$X$2-1+BZ$8)),INDIRECT(ADDRESS($B$14,$X$2)&amp;":"&amp;ADDRESS($B$14,$X$2-1+BZ$8)),INDIRECT("rP!"&amp;ADDRESS(Prcsses!$B147,$X$2+$P$8-BZ$8)&amp;":"&amp;ADDRESS(Prcsses!$B147,$X$2-1+$P$8))))</f>
        <v>0</v>
      </c>
      <c r="CA44" s="5">
        <f ca="1">IF(CA$4="",0,SUMPRODUCT(INDIRECT(ADDRESS($B51,$X$2)&amp;":"&amp;ADDRESS($B51,$X$2-1+CA$8)),INDIRECT(ADDRESS($B$14,$X$2)&amp;":"&amp;ADDRESS($B$14,$X$2-1+CA$8)),INDIRECT("rP!"&amp;ADDRESS(Prcsses!$B147,$X$2+$P$8-CA$8)&amp;":"&amp;ADDRESS(Prcsses!$B147,$X$2-1+$P$8))))</f>
        <v>0</v>
      </c>
      <c r="CB44" s="5">
        <f ca="1">IF(CB$4="",0,SUMPRODUCT(INDIRECT(ADDRESS($B51,$X$2)&amp;":"&amp;ADDRESS($B51,$X$2-1+CB$8)),INDIRECT(ADDRESS($B$14,$X$2)&amp;":"&amp;ADDRESS($B$14,$X$2-1+CB$8)),INDIRECT("rP!"&amp;ADDRESS(Prcsses!$B147,$X$2+$P$8-CB$8)&amp;":"&amp;ADDRESS(Prcsses!$B147,$X$2-1+$P$8))))</f>
        <v>0</v>
      </c>
      <c r="CC44" s="5">
        <f ca="1">IF(CC$4="",0,SUMPRODUCT(INDIRECT(ADDRESS($B51,$X$2)&amp;":"&amp;ADDRESS($B51,$X$2-1+CC$8)),INDIRECT(ADDRESS($B$14,$X$2)&amp;":"&amp;ADDRESS($B$14,$X$2-1+CC$8)),INDIRECT("rP!"&amp;ADDRESS(Prcsses!$B147,$X$2+$P$8-CC$8)&amp;":"&amp;ADDRESS(Prcsses!$B147,$X$2-1+$P$8))))</f>
        <v>0</v>
      </c>
      <c r="CD44" s="5">
        <f ca="1">IF(CD$4="",0,SUMPRODUCT(INDIRECT(ADDRESS($B51,$X$2)&amp;":"&amp;ADDRESS($B51,$X$2-1+CD$8)),INDIRECT(ADDRESS($B$14,$X$2)&amp;":"&amp;ADDRESS($B$14,$X$2-1+CD$8)),INDIRECT("rP!"&amp;ADDRESS(Prcsses!$B147,$X$2+$P$8-CD$8)&amp;":"&amp;ADDRESS(Prcsses!$B147,$X$2-1+$P$8))))</f>
        <v>0</v>
      </c>
      <c r="CE44" s="5">
        <f ca="1">IF(CE$4="",0,SUMPRODUCT(INDIRECT(ADDRESS($B51,$X$2)&amp;":"&amp;ADDRESS($B51,$X$2-1+CE$8)),INDIRECT(ADDRESS($B$14,$X$2)&amp;":"&amp;ADDRESS($B$14,$X$2-1+CE$8)),INDIRECT("rP!"&amp;ADDRESS(Prcsses!$B147,$X$2+$P$8-CE$8)&amp;":"&amp;ADDRESS(Prcsses!$B147,$X$2-1+$P$8))))</f>
        <v>0</v>
      </c>
      <c r="CF44" s="5">
        <f ca="1">IF(CF$4="",0,SUMPRODUCT(INDIRECT(ADDRESS($B51,$X$2)&amp;":"&amp;ADDRESS($B51,$X$2-1+CF$8)),INDIRECT(ADDRESS($B$14,$X$2)&amp;":"&amp;ADDRESS($B$14,$X$2-1+CF$8)),INDIRECT("rP!"&amp;ADDRESS(Prcsses!$B147,$X$2+$P$8-CF$8)&amp;":"&amp;ADDRESS(Prcsses!$B147,$X$2-1+$P$8))))</f>
        <v>0</v>
      </c>
    </row>
    <row r="45" spans="2:84" x14ac:dyDescent="0.3">
      <c r="B45" s="13">
        <f>ROW()</f>
        <v>45</v>
      </c>
      <c r="H45" s="1" t="str">
        <f t="shared" si="61"/>
        <v>Капитальные затраты</v>
      </c>
      <c r="I45" s="1" t="str">
        <f>$I$40</f>
        <v>Капзатраты на производственные мощности</v>
      </c>
      <c r="J45" s="1" t="str">
        <f>Prcsses!I148</f>
        <v>Пуско-наладочные работы и ввод в экспл.</v>
      </c>
      <c r="M45" s="53" t="s">
        <v>18</v>
      </c>
      <c r="U45" s="5">
        <f t="shared" ca="1" si="62"/>
        <v>1000000</v>
      </c>
      <c r="X45" s="5">
        <f ca="1">IF(X$4="",0,SUMPRODUCT(INDIRECT(ADDRESS($B52,$X$2)&amp;":"&amp;ADDRESS($B52,$X$2-1+X$8)),INDIRECT(ADDRESS($B$14,$X$2)&amp;":"&amp;ADDRESS($B$14,$X$2-1+X$8)),INDIRECT("rP!"&amp;ADDRESS(Prcsses!$B148,$X$2+$P$8-X$8)&amp;":"&amp;ADDRESS(Prcsses!$B148,$X$2-1+$P$8))))</f>
        <v>0</v>
      </c>
      <c r="Y45" s="5">
        <f ca="1">IF(Y$4="",0,SUMPRODUCT(INDIRECT(ADDRESS($B52,$X$2)&amp;":"&amp;ADDRESS($B52,$X$2-1+Y$8)),INDIRECT(ADDRESS($B$14,$X$2)&amp;":"&amp;ADDRESS($B$14,$X$2-1+Y$8)),INDIRECT("rP!"&amp;ADDRESS(Prcsses!$B148,$X$2+$P$8-Y$8)&amp;":"&amp;ADDRESS(Prcsses!$B148,$X$2-1+$P$8))))</f>
        <v>0</v>
      </c>
      <c r="Z45" s="5">
        <f ca="1">IF(Z$4="",0,SUMPRODUCT(INDIRECT(ADDRESS($B52,$X$2)&amp;":"&amp;ADDRESS($B52,$X$2-1+Z$8)),INDIRECT(ADDRESS($B$14,$X$2)&amp;":"&amp;ADDRESS($B$14,$X$2-1+Z$8)),INDIRECT("rP!"&amp;ADDRESS(Prcsses!$B148,$X$2+$P$8-Z$8)&amp;":"&amp;ADDRESS(Prcsses!$B148,$X$2-1+$P$8))))</f>
        <v>0</v>
      </c>
      <c r="AA45" s="5">
        <f ca="1">IF(AA$4="",0,SUMPRODUCT(INDIRECT(ADDRESS($B52,$X$2)&amp;":"&amp;ADDRESS($B52,$X$2-1+AA$8)),INDIRECT(ADDRESS($B$14,$X$2)&amp;":"&amp;ADDRESS($B$14,$X$2-1+AA$8)),INDIRECT("rP!"&amp;ADDRESS(Prcsses!$B148,$X$2+$P$8-AA$8)&amp;":"&amp;ADDRESS(Prcsses!$B148,$X$2-1+$P$8))))</f>
        <v>0</v>
      </c>
      <c r="AB45" s="5">
        <f ca="1">IF(AB$4="",0,SUMPRODUCT(INDIRECT(ADDRESS($B52,$X$2)&amp;":"&amp;ADDRESS($B52,$X$2-1+AB$8)),INDIRECT(ADDRESS($B$14,$X$2)&amp;":"&amp;ADDRESS($B$14,$X$2-1+AB$8)),INDIRECT("rP!"&amp;ADDRESS(Prcsses!$B148,$X$2+$P$8-AB$8)&amp;":"&amp;ADDRESS(Prcsses!$B148,$X$2-1+$P$8))))</f>
        <v>0</v>
      </c>
      <c r="AC45" s="5">
        <f ca="1">IF(AC$4="",0,SUMPRODUCT(INDIRECT(ADDRESS($B52,$X$2)&amp;":"&amp;ADDRESS($B52,$X$2-1+AC$8)),INDIRECT(ADDRESS($B$14,$X$2)&amp;":"&amp;ADDRESS($B$14,$X$2-1+AC$8)),INDIRECT("rP!"&amp;ADDRESS(Prcsses!$B148,$X$2+$P$8-AC$8)&amp;":"&amp;ADDRESS(Prcsses!$B148,$X$2-1+$P$8))))</f>
        <v>0</v>
      </c>
      <c r="AD45" s="5">
        <f ca="1">IF(AD$4="",0,SUMPRODUCT(INDIRECT(ADDRESS($B52,$X$2)&amp;":"&amp;ADDRESS($B52,$X$2-1+AD$8)),INDIRECT(ADDRESS($B$14,$X$2)&amp;":"&amp;ADDRESS($B$14,$X$2-1+AD$8)),INDIRECT("rP!"&amp;ADDRESS(Prcsses!$B148,$X$2+$P$8-AD$8)&amp;":"&amp;ADDRESS(Prcsses!$B148,$X$2-1+$P$8))))</f>
        <v>0</v>
      </c>
      <c r="AE45" s="5">
        <f ca="1">IF(AE$4="",0,SUMPRODUCT(INDIRECT(ADDRESS($B52,$X$2)&amp;":"&amp;ADDRESS($B52,$X$2-1+AE$8)),INDIRECT(ADDRESS($B$14,$X$2)&amp;":"&amp;ADDRESS($B$14,$X$2-1+AE$8)),INDIRECT("rP!"&amp;ADDRESS(Prcsses!$B148,$X$2+$P$8-AE$8)&amp;":"&amp;ADDRESS(Prcsses!$B148,$X$2-1+$P$8))))</f>
        <v>0</v>
      </c>
      <c r="AF45" s="5">
        <f ca="1">IF(AF$4="",0,SUMPRODUCT(INDIRECT(ADDRESS($B52,$X$2)&amp;":"&amp;ADDRESS($B52,$X$2-1+AF$8)),INDIRECT(ADDRESS($B$14,$X$2)&amp;":"&amp;ADDRESS($B$14,$X$2-1+AF$8)),INDIRECT("rP!"&amp;ADDRESS(Prcsses!$B148,$X$2+$P$8-AF$8)&amp;":"&amp;ADDRESS(Prcsses!$B148,$X$2-1+$P$8))))</f>
        <v>0</v>
      </c>
      <c r="AG45" s="5">
        <f ca="1">IF(AG$4="",0,SUMPRODUCT(INDIRECT(ADDRESS($B52,$X$2)&amp;":"&amp;ADDRESS($B52,$X$2-1+AG$8)),INDIRECT(ADDRESS($B$14,$X$2)&amp;":"&amp;ADDRESS($B$14,$X$2-1+AG$8)),INDIRECT("rP!"&amp;ADDRESS(Prcsses!$B148,$X$2+$P$8-AG$8)&amp;":"&amp;ADDRESS(Prcsses!$B148,$X$2-1+$P$8))))</f>
        <v>0</v>
      </c>
      <c r="AH45" s="5">
        <f ca="1">IF(AH$4="",0,SUMPRODUCT(INDIRECT(ADDRESS($B52,$X$2)&amp;":"&amp;ADDRESS($B52,$X$2-1+AH$8)),INDIRECT(ADDRESS($B$14,$X$2)&amp;":"&amp;ADDRESS($B$14,$X$2-1+AH$8)),INDIRECT("rP!"&amp;ADDRESS(Prcsses!$B148,$X$2+$P$8-AH$8)&amp;":"&amp;ADDRESS(Prcsses!$B148,$X$2-1+$P$8))))</f>
        <v>0</v>
      </c>
      <c r="AI45" s="5">
        <f ca="1">IF(AI$4="",0,SUMPRODUCT(INDIRECT(ADDRESS($B52,$X$2)&amp;":"&amp;ADDRESS($B52,$X$2-1+AI$8)),INDIRECT(ADDRESS($B$14,$X$2)&amp;":"&amp;ADDRESS($B$14,$X$2-1+AI$8)),INDIRECT("rP!"&amp;ADDRESS(Prcsses!$B148,$X$2+$P$8-AI$8)&amp;":"&amp;ADDRESS(Prcsses!$B148,$X$2-1+$P$8))))</f>
        <v>1000000</v>
      </c>
      <c r="AJ45" s="5">
        <f ca="1">IF(AJ$4="",0,SUMPRODUCT(INDIRECT(ADDRESS($B52,$X$2)&amp;":"&amp;ADDRESS($B52,$X$2-1+AJ$8)),INDIRECT(ADDRESS($B$14,$X$2)&amp;":"&amp;ADDRESS($B$14,$X$2-1+AJ$8)),INDIRECT("rP!"&amp;ADDRESS(Prcsses!$B148,$X$2+$P$8-AJ$8)&amp;":"&amp;ADDRESS(Prcsses!$B148,$X$2-1+$P$8))))</f>
        <v>0</v>
      </c>
      <c r="AK45" s="5">
        <f ca="1">IF(AK$4="",0,SUMPRODUCT(INDIRECT(ADDRESS($B52,$X$2)&amp;":"&amp;ADDRESS($B52,$X$2-1+AK$8)),INDIRECT(ADDRESS($B$14,$X$2)&amp;":"&amp;ADDRESS($B$14,$X$2-1+AK$8)),INDIRECT("rP!"&amp;ADDRESS(Prcsses!$B148,$X$2+$P$8-AK$8)&amp;":"&amp;ADDRESS(Prcsses!$B148,$X$2-1+$P$8))))</f>
        <v>0</v>
      </c>
      <c r="AL45" s="5">
        <f ca="1">IF(AL$4="",0,SUMPRODUCT(INDIRECT(ADDRESS($B52,$X$2)&amp;":"&amp;ADDRESS($B52,$X$2-1+AL$8)),INDIRECT(ADDRESS($B$14,$X$2)&amp;":"&amp;ADDRESS($B$14,$X$2-1+AL$8)),INDIRECT("rP!"&amp;ADDRESS(Prcsses!$B148,$X$2+$P$8-AL$8)&amp;":"&amp;ADDRESS(Prcsses!$B148,$X$2-1+$P$8))))</f>
        <v>0</v>
      </c>
      <c r="AM45" s="5">
        <f ca="1">IF(AM$4="",0,SUMPRODUCT(INDIRECT(ADDRESS($B52,$X$2)&amp;":"&amp;ADDRESS($B52,$X$2-1+AM$8)),INDIRECT(ADDRESS($B$14,$X$2)&amp;":"&amp;ADDRESS($B$14,$X$2-1+AM$8)),INDIRECT("rP!"&amp;ADDRESS(Prcsses!$B148,$X$2+$P$8-AM$8)&amp;":"&amp;ADDRESS(Prcsses!$B148,$X$2-1+$P$8))))</f>
        <v>0</v>
      </c>
      <c r="AN45" s="5">
        <f ca="1">IF(AN$4="",0,SUMPRODUCT(INDIRECT(ADDRESS($B52,$X$2)&amp;":"&amp;ADDRESS($B52,$X$2-1+AN$8)),INDIRECT(ADDRESS($B$14,$X$2)&amp;":"&amp;ADDRESS($B$14,$X$2-1+AN$8)),INDIRECT("rP!"&amp;ADDRESS(Prcsses!$B148,$X$2+$P$8-AN$8)&amp;":"&amp;ADDRESS(Prcsses!$B148,$X$2-1+$P$8))))</f>
        <v>0</v>
      </c>
      <c r="AO45" s="5">
        <f ca="1">IF(AO$4="",0,SUMPRODUCT(INDIRECT(ADDRESS($B52,$X$2)&amp;":"&amp;ADDRESS($B52,$X$2-1+AO$8)),INDIRECT(ADDRESS($B$14,$X$2)&amp;":"&amp;ADDRESS($B$14,$X$2-1+AO$8)),INDIRECT("rP!"&amp;ADDRESS(Prcsses!$B148,$X$2+$P$8-AO$8)&amp;":"&amp;ADDRESS(Prcsses!$B148,$X$2-1+$P$8))))</f>
        <v>0</v>
      </c>
      <c r="AP45" s="5">
        <f ca="1">IF(AP$4="",0,SUMPRODUCT(INDIRECT(ADDRESS($B52,$X$2)&amp;":"&amp;ADDRESS($B52,$X$2-1+AP$8)),INDIRECT(ADDRESS($B$14,$X$2)&amp;":"&amp;ADDRESS($B$14,$X$2-1+AP$8)),INDIRECT("rP!"&amp;ADDRESS(Prcsses!$B148,$X$2+$P$8-AP$8)&amp;":"&amp;ADDRESS(Prcsses!$B148,$X$2-1+$P$8))))</f>
        <v>0</v>
      </c>
      <c r="AQ45" s="5">
        <f ca="1">IF(AQ$4="",0,SUMPRODUCT(INDIRECT(ADDRESS($B52,$X$2)&amp;":"&amp;ADDRESS($B52,$X$2-1+AQ$8)),INDIRECT(ADDRESS($B$14,$X$2)&amp;":"&amp;ADDRESS($B$14,$X$2-1+AQ$8)),INDIRECT("rP!"&amp;ADDRESS(Prcsses!$B148,$X$2+$P$8-AQ$8)&amp;":"&amp;ADDRESS(Prcsses!$B148,$X$2-1+$P$8))))</f>
        <v>0</v>
      </c>
      <c r="AR45" s="5">
        <f ca="1">IF(AR$4="",0,SUMPRODUCT(INDIRECT(ADDRESS($B52,$X$2)&amp;":"&amp;ADDRESS($B52,$X$2-1+AR$8)),INDIRECT(ADDRESS($B$14,$X$2)&amp;":"&amp;ADDRESS($B$14,$X$2-1+AR$8)),INDIRECT("rP!"&amp;ADDRESS(Prcsses!$B148,$X$2+$P$8-AR$8)&amp;":"&amp;ADDRESS(Prcsses!$B148,$X$2-1+$P$8))))</f>
        <v>0</v>
      </c>
      <c r="AS45" s="5">
        <f ca="1">IF(AS$4="",0,SUMPRODUCT(INDIRECT(ADDRESS($B52,$X$2)&amp;":"&amp;ADDRESS($B52,$X$2-1+AS$8)),INDIRECT(ADDRESS($B$14,$X$2)&amp;":"&amp;ADDRESS($B$14,$X$2-1+AS$8)),INDIRECT("rP!"&amp;ADDRESS(Prcsses!$B148,$X$2+$P$8-AS$8)&amp;":"&amp;ADDRESS(Prcsses!$B148,$X$2-1+$P$8))))</f>
        <v>0</v>
      </c>
      <c r="AT45" s="5">
        <f ca="1">IF(AT$4="",0,SUMPRODUCT(INDIRECT(ADDRESS($B52,$X$2)&amp;":"&amp;ADDRESS($B52,$X$2-1+AT$8)),INDIRECT(ADDRESS($B$14,$X$2)&amp;":"&amp;ADDRESS($B$14,$X$2-1+AT$8)),INDIRECT("rP!"&amp;ADDRESS(Prcsses!$B148,$X$2+$P$8-AT$8)&amp;":"&amp;ADDRESS(Prcsses!$B148,$X$2-1+$P$8))))</f>
        <v>0</v>
      </c>
      <c r="AU45" s="5">
        <f ca="1">IF(AU$4="",0,SUMPRODUCT(INDIRECT(ADDRESS($B52,$X$2)&amp;":"&amp;ADDRESS($B52,$X$2-1+AU$8)),INDIRECT(ADDRESS($B$14,$X$2)&amp;":"&amp;ADDRESS($B$14,$X$2-1+AU$8)),INDIRECT("rP!"&amp;ADDRESS(Prcsses!$B148,$X$2+$P$8-AU$8)&amp;":"&amp;ADDRESS(Prcsses!$B148,$X$2-1+$P$8))))</f>
        <v>0</v>
      </c>
      <c r="AV45" s="5">
        <f ca="1">IF(AV$4="",0,SUMPRODUCT(INDIRECT(ADDRESS($B52,$X$2)&amp;":"&amp;ADDRESS($B52,$X$2-1+AV$8)),INDIRECT(ADDRESS($B$14,$X$2)&amp;":"&amp;ADDRESS($B$14,$X$2-1+AV$8)),INDIRECT("rP!"&amp;ADDRESS(Prcsses!$B148,$X$2+$P$8-AV$8)&amp;":"&amp;ADDRESS(Prcsses!$B148,$X$2-1+$P$8))))</f>
        <v>0</v>
      </c>
      <c r="AW45" s="5">
        <f ca="1">IF(AW$4="",0,SUMPRODUCT(INDIRECT(ADDRESS($B52,$X$2)&amp;":"&amp;ADDRESS($B52,$X$2-1+AW$8)),INDIRECT(ADDRESS($B$14,$X$2)&amp;":"&amp;ADDRESS($B$14,$X$2-1+AW$8)),INDIRECT("rP!"&amp;ADDRESS(Prcsses!$B148,$X$2+$P$8-AW$8)&amp;":"&amp;ADDRESS(Prcsses!$B148,$X$2-1+$P$8))))</f>
        <v>0</v>
      </c>
      <c r="AX45" s="5">
        <f ca="1">IF(AX$4="",0,SUMPRODUCT(INDIRECT(ADDRESS($B52,$X$2)&amp;":"&amp;ADDRESS($B52,$X$2-1+AX$8)),INDIRECT(ADDRESS($B$14,$X$2)&amp;":"&amp;ADDRESS($B$14,$X$2-1+AX$8)),INDIRECT("rP!"&amp;ADDRESS(Prcsses!$B148,$X$2+$P$8-AX$8)&amp;":"&amp;ADDRESS(Prcsses!$B148,$X$2-1+$P$8))))</f>
        <v>0</v>
      </c>
      <c r="AY45" s="5">
        <f ca="1">IF(AY$4="",0,SUMPRODUCT(INDIRECT(ADDRESS($B52,$X$2)&amp;":"&amp;ADDRESS($B52,$X$2-1+AY$8)),INDIRECT(ADDRESS($B$14,$X$2)&amp;":"&amp;ADDRESS($B$14,$X$2-1+AY$8)),INDIRECT("rP!"&amp;ADDRESS(Prcsses!$B148,$X$2+$P$8-AY$8)&amp;":"&amp;ADDRESS(Prcsses!$B148,$X$2-1+$P$8))))</f>
        <v>0</v>
      </c>
      <c r="AZ45" s="5">
        <f ca="1">IF(AZ$4="",0,SUMPRODUCT(INDIRECT(ADDRESS($B52,$X$2)&amp;":"&amp;ADDRESS($B52,$X$2-1+AZ$8)),INDIRECT(ADDRESS($B$14,$X$2)&amp;":"&amp;ADDRESS($B$14,$X$2-1+AZ$8)),INDIRECT("rP!"&amp;ADDRESS(Prcsses!$B148,$X$2+$P$8-AZ$8)&amp;":"&amp;ADDRESS(Prcsses!$B148,$X$2-1+$P$8))))</f>
        <v>0</v>
      </c>
      <c r="BA45" s="5">
        <f ca="1">IF(BA$4="",0,SUMPRODUCT(INDIRECT(ADDRESS($B52,$X$2)&amp;":"&amp;ADDRESS($B52,$X$2-1+BA$8)),INDIRECT(ADDRESS($B$14,$X$2)&amp;":"&amp;ADDRESS($B$14,$X$2-1+BA$8)),INDIRECT("rP!"&amp;ADDRESS(Prcsses!$B148,$X$2+$P$8-BA$8)&amp;":"&amp;ADDRESS(Prcsses!$B148,$X$2-1+$P$8))))</f>
        <v>0</v>
      </c>
      <c r="BB45" s="5">
        <f ca="1">IF(BB$4="",0,SUMPRODUCT(INDIRECT(ADDRESS($B52,$X$2)&amp;":"&amp;ADDRESS($B52,$X$2-1+BB$8)),INDIRECT(ADDRESS($B$14,$X$2)&amp;":"&amp;ADDRESS($B$14,$X$2-1+BB$8)),INDIRECT("rP!"&amp;ADDRESS(Prcsses!$B148,$X$2+$P$8-BB$8)&amp;":"&amp;ADDRESS(Prcsses!$B148,$X$2-1+$P$8))))</f>
        <v>0</v>
      </c>
      <c r="BC45" s="5">
        <f ca="1">IF(BC$4="",0,SUMPRODUCT(INDIRECT(ADDRESS($B52,$X$2)&amp;":"&amp;ADDRESS($B52,$X$2-1+BC$8)),INDIRECT(ADDRESS($B$14,$X$2)&amp;":"&amp;ADDRESS($B$14,$X$2-1+BC$8)),INDIRECT("rP!"&amp;ADDRESS(Prcsses!$B148,$X$2+$P$8-BC$8)&amp;":"&amp;ADDRESS(Prcsses!$B148,$X$2-1+$P$8))))</f>
        <v>0</v>
      </c>
      <c r="BD45" s="5">
        <f ca="1">IF(BD$4="",0,SUMPRODUCT(INDIRECT(ADDRESS($B52,$X$2)&amp;":"&amp;ADDRESS($B52,$X$2-1+BD$8)),INDIRECT(ADDRESS($B$14,$X$2)&amp;":"&amp;ADDRESS($B$14,$X$2-1+BD$8)),INDIRECT("rP!"&amp;ADDRESS(Prcsses!$B148,$X$2+$P$8-BD$8)&amp;":"&amp;ADDRESS(Prcsses!$B148,$X$2-1+$P$8))))</f>
        <v>0</v>
      </c>
      <c r="BE45" s="5">
        <f ca="1">IF(BE$4="",0,SUMPRODUCT(INDIRECT(ADDRESS($B52,$X$2)&amp;":"&amp;ADDRESS($B52,$X$2-1+BE$8)),INDIRECT(ADDRESS($B$14,$X$2)&amp;":"&amp;ADDRESS($B$14,$X$2-1+BE$8)),INDIRECT("rP!"&amp;ADDRESS(Prcsses!$B148,$X$2+$P$8-BE$8)&amp;":"&amp;ADDRESS(Prcsses!$B148,$X$2-1+$P$8))))</f>
        <v>0</v>
      </c>
      <c r="BF45" s="5">
        <f ca="1">IF(BF$4="",0,SUMPRODUCT(INDIRECT(ADDRESS($B52,$X$2)&amp;":"&amp;ADDRESS($B52,$X$2-1+BF$8)),INDIRECT(ADDRESS($B$14,$X$2)&amp;":"&amp;ADDRESS($B$14,$X$2-1+BF$8)),INDIRECT("rP!"&amp;ADDRESS(Prcsses!$B148,$X$2+$P$8-BF$8)&amp;":"&amp;ADDRESS(Prcsses!$B148,$X$2-1+$P$8))))</f>
        <v>0</v>
      </c>
      <c r="BG45" s="5">
        <f ca="1">IF(BG$4="",0,SUMPRODUCT(INDIRECT(ADDRESS($B52,$X$2)&amp;":"&amp;ADDRESS($B52,$X$2-1+BG$8)),INDIRECT(ADDRESS($B$14,$X$2)&amp;":"&amp;ADDRESS($B$14,$X$2-1+BG$8)),INDIRECT("rP!"&amp;ADDRESS(Prcsses!$B148,$X$2+$P$8-BG$8)&amp;":"&amp;ADDRESS(Prcsses!$B148,$X$2-1+$P$8))))</f>
        <v>0</v>
      </c>
      <c r="BH45" s="5">
        <f ca="1">IF(BH$4="",0,SUMPRODUCT(INDIRECT(ADDRESS($B52,$X$2)&amp;":"&amp;ADDRESS($B52,$X$2-1+BH$8)),INDIRECT(ADDRESS($B$14,$X$2)&amp;":"&amp;ADDRESS($B$14,$X$2-1+BH$8)),INDIRECT("rP!"&amp;ADDRESS(Prcsses!$B148,$X$2+$P$8-BH$8)&amp;":"&amp;ADDRESS(Prcsses!$B148,$X$2-1+$P$8))))</f>
        <v>0</v>
      </c>
      <c r="BI45" s="5">
        <f ca="1">IF(BI$4="",0,SUMPRODUCT(INDIRECT(ADDRESS($B52,$X$2)&amp;":"&amp;ADDRESS($B52,$X$2-1+BI$8)),INDIRECT(ADDRESS($B$14,$X$2)&amp;":"&amp;ADDRESS($B$14,$X$2-1+BI$8)),INDIRECT("rP!"&amp;ADDRESS(Prcsses!$B148,$X$2+$P$8-BI$8)&amp;":"&amp;ADDRESS(Prcsses!$B148,$X$2-1+$P$8))))</f>
        <v>0</v>
      </c>
      <c r="BJ45" s="5">
        <f ca="1">IF(BJ$4="",0,SUMPRODUCT(INDIRECT(ADDRESS($B52,$X$2)&amp;":"&amp;ADDRESS($B52,$X$2-1+BJ$8)),INDIRECT(ADDRESS($B$14,$X$2)&amp;":"&amp;ADDRESS($B$14,$X$2-1+BJ$8)),INDIRECT("rP!"&amp;ADDRESS(Prcsses!$B148,$X$2+$P$8-BJ$8)&amp;":"&amp;ADDRESS(Prcsses!$B148,$X$2-1+$P$8))))</f>
        <v>0</v>
      </c>
      <c r="BK45" s="5">
        <f ca="1">IF(BK$4="",0,SUMPRODUCT(INDIRECT(ADDRESS($B52,$X$2)&amp;":"&amp;ADDRESS($B52,$X$2-1+BK$8)),INDIRECT(ADDRESS($B$14,$X$2)&amp;":"&amp;ADDRESS($B$14,$X$2-1+BK$8)),INDIRECT("rP!"&amp;ADDRESS(Prcsses!$B148,$X$2+$P$8-BK$8)&amp;":"&amp;ADDRESS(Prcsses!$B148,$X$2-1+$P$8))))</f>
        <v>0</v>
      </c>
      <c r="BL45" s="5">
        <f ca="1">IF(BL$4="",0,SUMPRODUCT(INDIRECT(ADDRESS($B52,$X$2)&amp;":"&amp;ADDRESS($B52,$X$2-1+BL$8)),INDIRECT(ADDRESS($B$14,$X$2)&amp;":"&amp;ADDRESS($B$14,$X$2-1+BL$8)),INDIRECT("rP!"&amp;ADDRESS(Prcsses!$B148,$X$2+$P$8-BL$8)&amp;":"&amp;ADDRESS(Prcsses!$B148,$X$2-1+$P$8))))</f>
        <v>0</v>
      </c>
      <c r="BM45" s="5">
        <f ca="1">IF(BM$4="",0,SUMPRODUCT(INDIRECT(ADDRESS($B52,$X$2)&amp;":"&amp;ADDRESS($B52,$X$2-1+BM$8)),INDIRECT(ADDRESS($B$14,$X$2)&amp;":"&amp;ADDRESS($B$14,$X$2-1+BM$8)),INDIRECT("rP!"&amp;ADDRESS(Prcsses!$B148,$X$2+$P$8-BM$8)&amp;":"&amp;ADDRESS(Prcsses!$B148,$X$2-1+$P$8))))</f>
        <v>0</v>
      </c>
      <c r="BN45" s="5">
        <f ca="1">IF(BN$4="",0,SUMPRODUCT(INDIRECT(ADDRESS($B52,$X$2)&amp;":"&amp;ADDRESS($B52,$X$2-1+BN$8)),INDIRECT(ADDRESS($B$14,$X$2)&amp;":"&amp;ADDRESS($B$14,$X$2-1+BN$8)),INDIRECT("rP!"&amp;ADDRESS(Prcsses!$B148,$X$2+$P$8-BN$8)&amp;":"&amp;ADDRESS(Prcsses!$B148,$X$2-1+$P$8))))</f>
        <v>0</v>
      </c>
      <c r="BO45" s="5">
        <f ca="1">IF(BO$4="",0,SUMPRODUCT(INDIRECT(ADDRESS($B52,$X$2)&amp;":"&amp;ADDRESS($B52,$X$2-1+BO$8)),INDIRECT(ADDRESS($B$14,$X$2)&amp;":"&amp;ADDRESS($B$14,$X$2-1+BO$8)),INDIRECT("rP!"&amp;ADDRESS(Prcsses!$B148,$X$2+$P$8-BO$8)&amp;":"&amp;ADDRESS(Prcsses!$B148,$X$2-1+$P$8))))</f>
        <v>0</v>
      </c>
      <c r="BP45" s="5">
        <f ca="1">IF(BP$4="",0,SUMPRODUCT(INDIRECT(ADDRESS($B52,$X$2)&amp;":"&amp;ADDRESS($B52,$X$2-1+BP$8)),INDIRECT(ADDRESS($B$14,$X$2)&amp;":"&amp;ADDRESS($B$14,$X$2-1+BP$8)),INDIRECT("rP!"&amp;ADDRESS(Prcsses!$B148,$X$2+$P$8-BP$8)&amp;":"&amp;ADDRESS(Prcsses!$B148,$X$2-1+$P$8))))</f>
        <v>0</v>
      </c>
      <c r="BQ45" s="5">
        <f ca="1">IF(BQ$4="",0,SUMPRODUCT(INDIRECT(ADDRESS($B52,$X$2)&amp;":"&amp;ADDRESS($B52,$X$2-1+BQ$8)),INDIRECT(ADDRESS($B$14,$X$2)&amp;":"&amp;ADDRESS($B$14,$X$2-1+BQ$8)),INDIRECT("rP!"&amp;ADDRESS(Prcsses!$B148,$X$2+$P$8-BQ$8)&amp;":"&amp;ADDRESS(Prcsses!$B148,$X$2-1+$P$8))))</f>
        <v>0</v>
      </c>
      <c r="BR45" s="5">
        <f ca="1">IF(BR$4="",0,SUMPRODUCT(INDIRECT(ADDRESS($B52,$X$2)&amp;":"&amp;ADDRESS($B52,$X$2-1+BR$8)),INDIRECT(ADDRESS($B$14,$X$2)&amp;":"&amp;ADDRESS($B$14,$X$2-1+BR$8)),INDIRECT("rP!"&amp;ADDRESS(Prcsses!$B148,$X$2+$P$8-BR$8)&amp;":"&amp;ADDRESS(Prcsses!$B148,$X$2-1+$P$8))))</f>
        <v>0</v>
      </c>
      <c r="BS45" s="5">
        <f ca="1">IF(BS$4="",0,SUMPRODUCT(INDIRECT(ADDRESS($B52,$X$2)&amp;":"&amp;ADDRESS($B52,$X$2-1+BS$8)),INDIRECT(ADDRESS($B$14,$X$2)&amp;":"&amp;ADDRESS($B$14,$X$2-1+BS$8)),INDIRECT("rP!"&amp;ADDRESS(Prcsses!$B148,$X$2+$P$8-BS$8)&amp;":"&amp;ADDRESS(Prcsses!$B148,$X$2-1+$P$8))))</f>
        <v>0</v>
      </c>
      <c r="BT45" s="5">
        <f ca="1">IF(BT$4="",0,SUMPRODUCT(INDIRECT(ADDRESS($B52,$X$2)&amp;":"&amp;ADDRESS($B52,$X$2-1+BT$8)),INDIRECT(ADDRESS($B$14,$X$2)&amp;":"&amp;ADDRESS($B$14,$X$2-1+BT$8)),INDIRECT("rP!"&amp;ADDRESS(Prcsses!$B148,$X$2+$P$8-BT$8)&amp;":"&amp;ADDRESS(Prcsses!$B148,$X$2-1+$P$8))))</f>
        <v>0</v>
      </c>
      <c r="BU45" s="5">
        <f ca="1">IF(BU$4="",0,SUMPRODUCT(INDIRECT(ADDRESS($B52,$X$2)&amp;":"&amp;ADDRESS($B52,$X$2-1+BU$8)),INDIRECT(ADDRESS($B$14,$X$2)&amp;":"&amp;ADDRESS($B$14,$X$2-1+BU$8)),INDIRECT("rP!"&amp;ADDRESS(Prcsses!$B148,$X$2+$P$8-BU$8)&amp;":"&amp;ADDRESS(Prcsses!$B148,$X$2-1+$P$8))))</f>
        <v>0</v>
      </c>
      <c r="BV45" s="5">
        <f ca="1">IF(BV$4="",0,SUMPRODUCT(INDIRECT(ADDRESS($B52,$X$2)&amp;":"&amp;ADDRESS($B52,$X$2-1+BV$8)),INDIRECT(ADDRESS($B$14,$X$2)&amp;":"&amp;ADDRESS($B$14,$X$2-1+BV$8)),INDIRECT("rP!"&amp;ADDRESS(Prcsses!$B148,$X$2+$P$8-BV$8)&amp;":"&amp;ADDRESS(Prcsses!$B148,$X$2-1+$P$8))))</f>
        <v>0</v>
      </c>
      <c r="BW45" s="5">
        <f ca="1">IF(BW$4="",0,SUMPRODUCT(INDIRECT(ADDRESS($B52,$X$2)&amp;":"&amp;ADDRESS($B52,$X$2-1+BW$8)),INDIRECT(ADDRESS($B$14,$X$2)&amp;":"&amp;ADDRESS($B$14,$X$2-1+BW$8)),INDIRECT("rP!"&amp;ADDRESS(Prcsses!$B148,$X$2+$P$8-BW$8)&amp;":"&amp;ADDRESS(Prcsses!$B148,$X$2-1+$P$8))))</f>
        <v>0</v>
      </c>
      <c r="BX45" s="5">
        <f ca="1">IF(BX$4="",0,SUMPRODUCT(INDIRECT(ADDRESS($B52,$X$2)&amp;":"&amp;ADDRESS($B52,$X$2-1+BX$8)),INDIRECT(ADDRESS($B$14,$X$2)&amp;":"&amp;ADDRESS($B$14,$X$2-1+BX$8)),INDIRECT("rP!"&amp;ADDRESS(Prcsses!$B148,$X$2+$P$8-BX$8)&amp;":"&amp;ADDRESS(Prcsses!$B148,$X$2-1+$P$8))))</f>
        <v>0</v>
      </c>
      <c r="BY45" s="5">
        <f ca="1">IF(BY$4="",0,SUMPRODUCT(INDIRECT(ADDRESS($B52,$X$2)&amp;":"&amp;ADDRESS($B52,$X$2-1+BY$8)),INDIRECT(ADDRESS($B$14,$X$2)&amp;":"&amp;ADDRESS($B$14,$X$2-1+BY$8)),INDIRECT("rP!"&amp;ADDRESS(Prcsses!$B148,$X$2+$P$8-BY$8)&amp;":"&amp;ADDRESS(Prcsses!$B148,$X$2-1+$P$8))))</f>
        <v>0</v>
      </c>
      <c r="BZ45" s="5">
        <f ca="1">IF(BZ$4="",0,SUMPRODUCT(INDIRECT(ADDRESS($B52,$X$2)&amp;":"&amp;ADDRESS($B52,$X$2-1+BZ$8)),INDIRECT(ADDRESS($B$14,$X$2)&amp;":"&amp;ADDRESS($B$14,$X$2-1+BZ$8)),INDIRECT("rP!"&amp;ADDRESS(Prcsses!$B148,$X$2+$P$8-BZ$8)&amp;":"&amp;ADDRESS(Prcsses!$B148,$X$2-1+$P$8))))</f>
        <v>0</v>
      </c>
      <c r="CA45" s="5">
        <f ca="1">IF(CA$4="",0,SUMPRODUCT(INDIRECT(ADDRESS($B52,$X$2)&amp;":"&amp;ADDRESS($B52,$X$2-1+CA$8)),INDIRECT(ADDRESS($B$14,$X$2)&amp;":"&amp;ADDRESS($B$14,$X$2-1+CA$8)),INDIRECT("rP!"&amp;ADDRESS(Prcsses!$B148,$X$2+$P$8-CA$8)&amp;":"&amp;ADDRESS(Prcsses!$B148,$X$2-1+$P$8))))</f>
        <v>0</v>
      </c>
      <c r="CB45" s="5">
        <f ca="1">IF(CB$4="",0,SUMPRODUCT(INDIRECT(ADDRESS($B52,$X$2)&amp;":"&amp;ADDRESS($B52,$X$2-1+CB$8)),INDIRECT(ADDRESS($B$14,$X$2)&amp;":"&amp;ADDRESS($B$14,$X$2-1+CB$8)),INDIRECT("rP!"&amp;ADDRESS(Prcsses!$B148,$X$2+$P$8-CB$8)&amp;":"&amp;ADDRESS(Prcsses!$B148,$X$2-1+$P$8))))</f>
        <v>0</v>
      </c>
      <c r="CC45" s="5">
        <f ca="1">IF(CC$4="",0,SUMPRODUCT(INDIRECT(ADDRESS($B52,$X$2)&amp;":"&amp;ADDRESS($B52,$X$2-1+CC$8)),INDIRECT(ADDRESS($B$14,$X$2)&amp;":"&amp;ADDRESS($B$14,$X$2-1+CC$8)),INDIRECT("rP!"&amp;ADDRESS(Prcsses!$B148,$X$2+$P$8-CC$8)&amp;":"&amp;ADDRESS(Prcsses!$B148,$X$2-1+$P$8))))</f>
        <v>0</v>
      </c>
      <c r="CD45" s="5">
        <f ca="1">IF(CD$4="",0,SUMPRODUCT(INDIRECT(ADDRESS($B52,$X$2)&amp;":"&amp;ADDRESS($B52,$X$2-1+CD$8)),INDIRECT(ADDRESS($B$14,$X$2)&amp;":"&amp;ADDRESS($B$14,$X$2-1+CD$8)),INDIRECT("rP!"&amp;ADDRESS(Prcsses!$B148,$X$2+$P$8-CD$8)&amp;":"&amp;ADDRESS(Prcsses!$B148,$X$2-1+$P$8))))</f>
        <v>0</v>
      </c>
      <c r="CE45" s="5">
        <f ca="1">IF(CE$4="",0,SUMPRODUCT(INDIRECT(ADDRESS($B52,$X$2)&amp;":"&amp;ADDRESS($B52,$X$2-1+CE$8)),INDIRECT(ADDRESS($B$14,$X$2)&amp;":"&amp;ADDRESS($B$14,$X$2-1+CE$8)),INDIRECT("rP!"&amp;ADDRESS(Prcsses!$B148,$X$2+$P$8-CE$8)&amp;":"&amp;ADDRESS(Prcsses!$B148,$X$2-1+$P$8))))</f>
        <v>0</v>
      </c>
      <c r="CF45" s="5">
        <f ca="1">IF(CF$4="",0,SUMPRODUCT(INDIRECT(ADDRESS($B52,$X$2)&amp;":"&amp;ADDRESS($B52,$X$2-1+CF$8)),INDIRECT(ADDRESS($B$14,$X$2)&amp;":"&amp;ADDRESS($B$14,$X$2-1+CF$8)),INDIRECT("rP!"&amp;ADDRESS(Prcsses!$B148,$X$2+$P$8-CF$8)&amp;":"&amp;ADDRESS(Prcsses!$B148,$X$2-1+$P$8))))</f>
        <v>0</v>
      </c>
    </row>
    <row r="46" spans="2:84" s="26" customFormat="1" ht="12" x14ac:dyDescent="0.25">
      <c r="B46" s="13"/>
      <c r="M46" s="55"/>
      <c r="N46" s="44" t="s">
        <v>21</v>
      </c>
      <c r="O46" s="45"/>
      <c r="P46" s="46"/>
      <c r="Q46" s="89"/>
      <c r="U46" s="41"/>
      <c r="V46" s="42"/>
      <c r="W46" s="43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</row>
    <row r="47" spans="2:84" x14ac:dyDescent="0.3">
      <c r="B47" s="13">
        <f>ROW()</f>
        <v>47</v>
      </c>
      <c r="H47" s="1" t="str">
        <f t="shared" ref="H47:H52" si="73">$H$24</f>
        <v>Капитальные затраты</v>
      </c>
      <c r="I47" s="1" t="s">
        <v>203</v>
      </c>
      <c r="M47" s="53" t="s">
        <v>16</v>
      </c>
      <c r="W47" s="34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</row>
    <row r="48" spans="2:84" x14ac:dyDescent="0.3">
      <c r="B48" s="13">
        <f>ROW()</f>
        <v>48</v>
      </c>
      <c r="H48" s="1" t="str">
        <f t="shared" si="73"/>
        <v>Капитальные затраты</v>
      </c>
      <c r="I48" s="1" t="str">
        <f>$I$47</f>
        <v>Индексация производственных капзатрат</v>
      </c>
      <c r="J48" s="1" t="str">
        <f>J41</f>
        <v>Разрешения, оформления и проектирование</v>
      </c>
      <c r="M48" s="53" t="s">
        <v>16</v>
      </c>
      <c r="O48" s="82"/>
      <c r="P48" s="86">
        <v>1.7999999999999999E-2</v>
      </c>
      <c r="W48" s="34"/>
      <c r="X48" s="99">
        <f t="shared" ref="X48:AM52" ca="1" si="74">IF(X$4="",0,(1+$P48)^(INT((X$1-1)/IF(OR($P$54&lt;=0,$P$54=""),12,$P$54))))</f>
        <v>1</v>
      </c>
      <c r="Y48" s="99">
        <f t="shared" ca="1" si="74"/>
        <v>1</v>
      </c>
      <c r="Z48" s="99">
        <f t="shared" ca="1" si="74"/>
        <v>1</v>
      </c>
      <c r="AA48" s="99">
        <f t="shared" ca="1" si="74"/>
        <v>1</v>
      </c>
      <c r="AB48" s="99">
        <f t="shared" ca="1" si="74"/>
        <v>1</v>
      </c>
      <c r="AC48" s="99">
        <f t="shared" ca="1" si="74"/>
        <v>1</v>
      </c>
      <c r="AD48" s="99">
        <f t="shared" ca="1" si="74"/>
        <v>1.018</v>
      </c>
      <c r="AE48" s="99">
        <f t="shared" ca="1" si="74"/>
        <v>1.018</v>
      </c>
      <c r="AF48" s="99">
        <f t="shared" ca="1" si="74"/>
        <v>1.018</v>
      </c>
      <c r="AG48" s="99">
        <f t="shared" ca="1" si="74"/>
        <v>1.018</v>
      </c>
      <c r="AH48" s="99">
        <f t="shared" ca="1" si="74"/>
        <v>1.018</v>
      </c>
      <c r="AI48" s="99">
        <f t="shared" ca="1" si="74"/>
        <v>1.018</v>
      </c>
      <c r="AJ48" s="99">
        <f t="shared" ca="1" si="74"/>
        <v>1.036324</v>
      </c>
      <c r="AK48" s="99">
        <f t="shared" ca="1" si="74"/>
        <v>1.036324</v>
      </c>
      <c r="AL48" s="99">
        <f t="shared" ca="1" si="74"/>
        <v>1.036324</v>
      </c>
      <c r="AM48" s="99">
        <f t="shared" ca="1" si="74"/>
        <v>1.036324</v>
      </c>
      <c r="AN48" s="99">
        <f t="shared" ref="AJ48:CF52" ca="1" si="75">IF(AN$4="",0,(1+$P48)^(INT((AN$1-1)/IF(OR($P$54&lt;=0,$P$54=""),12,$P$54))))</f>
        <v>1.036324</v>
      </c>
      <c r="AO48" s="99">
        <f t="shared" ca="1" si="75"/>
        <v>1.036324</v>
      </c>
      <c r="AP48" s="99">
        <f t="shared" ca="1" si="75"/>
        <v>1.0549778320000001</v>
      </c>
      <c r="AQ48" s="99">
        <f t="shared" ca="1" si="75"/>
        <v>1.0549778320000001</v>
      </c>
      <c r="AR48" s="99">
        <f t="shared" ca="1" si="75"/>
        <v>1.0549778320000001</v>
      </c>
      <c r="AS48" s="99">
        <f t="shared" ca="1" si="75"/>
        <v>1.0549778320000001</v>
      </c>
      <c r="AT48" s="99">
        <f t="shared" ca="1" si="75"/>
        <v>1.0549778320000001</v>
      </c>
      <c r="AU48" s="99">
        <f t="shared" ca="1" si="75"/>
        <v>1.0549778320000001</v>
      </c>
      <c r="AV48" s="99">
        <f t="shared" ca="1" si="75"/>
        <v>1.0739674329760001</v>
      </c>
      <c r="AW48" s="99">
        <f t="shared" ca="1" si="75"/>
        <v>1.0739674329760001</v>
      </c>
      <c r="AX48" s="99">
        <f t="shared" ca="1" si="75"/>
        <v>1.0739674329760001</v>
      </c>
      <c r="AY48" s="99">
        <f t="shared" ca="1" si="75"/>
        <v>1.0739674329760001</v>
      </c>
      <c r="AZ48" s="99">
        <f t="shared" ca="1" si="75"/>
        <v>1.0739674329760001</v>
      </c>
      <c r="BA48" s="99">
        <f t="shared" ca="1" si="75"/>
        <v>1.0739674329760001</v>
      </c>
      <c r="BB48" s="99">
        <f t="shared" ca="1" si="75"/>
        <v>1.0932988467695681</v>
      </c>
      <c r="BC48" s="99">
        <f t="shared" ca="1" si="75"/>
        <v>1.0932988467695681</v>
      </c>
      <c r="BD48" s="99">
        <f t="shared" ca="1" si="75"/>
        <v>1.0932988467695681</v>
      </c>
      <c r="BE48" s="99">
        <f t="shared" ca="1" si="75"/>
        <v>1.0932988467695681</v>
      </c>
      <c r="BF48" s="99">
        <f t="shared" ca="1" si="75"/>
        <v>1.0932988467695681</v>
      </c>
      <c r="BG48" s="99">
        <f t="shared" ca="1" si="75"/>
        <v>1.0932988467695681</v>
      </c>
      <c r="BH48" s="99">
        <f t="shared" ca="1" si="75"/>
        <v>1.1129782260114203</v>
      </c>
      <c r="BI48" s="99">
        <f t="shared" ca="1" si="75"/>
        <v>1.1129782260114203</v>
      </c>
      <c r="BJ48" s="99">
        <f t="shared" ca="1" si="75"/>
        <v>1.1129782260114203</v>
      </c>
      <c r="BK48" s="99">
        <f t="shared" ca="1" si="75"/>
        <v>1.1129782260114203</v>
      </c>
      <c r="BL48" s="99">
        <f t="shared" ca="1" si="75"/>
        <v>1.1129782260114203</v>
      </c>
      <c r="BM48" s="99">
        <f t="shared" ca="1" si="75"/>
        <v>1.1129782260114203</v>
      </c>
      <c r="BN48" s="99">
        <f t="shared" ca="1" si="75"/>
        <v>1.133011834079626</v>
      </c>
      <c r="BO48" s="99">
        <f t="shared" ca="1" si="75"/>
        <v>1.133011834079626</v>
      </c>
      <c r="BP48" s="99">
        <f t="shared" ca="1" si="75"/>
        <v>1.133011834079626</v>
      </c>
      <c r="BQ48" s="99">
        <f t="shared" ca="1" si="75"/>
        <v>1.133011834079626</v>
      </c>
      <c r="BR48" s="99">
        <f t="shared" ca="1" si="75"/>
        <v>1.133011834079626</v>
      </c>
      <c r="BS48" s="99">
        <f t="shared" ca="1" si="75"/>
        <v>1.133011834079626</v>
      </c>
      <c r="BT48" s="99">
        <f t="shared" ca="1" si="75"/>
        <v>1.1534060470930592</v>
      </c>
      <c r="BU48" s="99">
        <f t="shared" ca="1" si="75"/>
        <v>1.1534060470930592</v>
      </c>
      <c r="BV48" s="99">
        <f t="shared" ca="1" si="75"/>
        <v>1.1534060470930592</v>
      </c>
      <c r="BW48" s="99">
        <f t="shared" ca="1" si="75"/>
        <v>1.1534060470930592</v>
      </c>
      <c r="BX48" s="99">
        <f t="shared" ca="1" si="75"/>
        <v>1.1534060470930592</v>
      </c>
      <c r="BY48" s="99">
        <f t="shared" ca="1" si="75"/>
        <v>1.1534060470930592</v>
      </c>
      <c r="BZ48" s="99">
        <f t="shared" ca="1" si="75"/>
        <v>1.1741673559407342</v>
      </c>
      <c r="CA48" s="99">
        <f t="shared" ca="1" si="75"/>
        <v>1.1741673559407342</v>
      </c>
      <c r="CB48" s="99">
        <f t="shared" ca="1" si="75"/>
        <v>1.1741673559407342</v>
      </c>
      <c r="CC48" s="99">
        <f t="shared" ca="1" si="75"/>
        <v>1.1741673559407342</v>
      </c>
      <c r="CD48" s="99">
        <f t="shared" ca="1" si="75"/>
        <v>1.1741673559407342</v>
      </c>
      <c r="CE48" s="99">
        <f t="shared" ca="1" si="75"/>
        <v>1.1741673559407342</v>
      </c>
      <c r="CF48" s="99">
        <f t="shared" ca="1" si="75"/>
        <v>0</v>
      </c>
    </row>
    <row r="49" spans="2:84" x14ac:dyDescent="0.3">
      <c r="B49" s="13">
        <f>ROW()</f>
        <v>49</v>
      </c>
      <c r="H49" s="1" t="str">
        <f t="shared" si="73"/>
        <v>Капитальные затраты</v>
      </c>
      <c r="I49" s="1" t="str">
        <f>$I$47</f>
        <v>Индексация производственных капзатрат</v>
      </c>
      <c r="J49" s="1" t="str">
        <f t="shared" ref="J49:J52" si="76">J42</f>
        <v>Строительно-монтажные работы</v>
      </c>
      <c r="M49" s="53" t="s">
        <v>16</v>
      </c>
      <c r="O49" s="82"/>
      <c r="P49" s="86">
        <v>1.7999999999999999E-2</v>
      </c>
      <c r="W49" s="34"/>
      <c r="X49" s="99">
        <f t="shared" ca="1" si="74"/>
        <v>1</v>
      </c>
      <c r="Y49" s="99">
        <f t="shared" ca="1" si="74"/>
        <v>1</v>
      </c>
      <c r="Z49" s="99">
        <f t="shared" ca="1" si="74"/>
        <v>1</v>
      </c>
      <c r="AA49" s="99">
        <f t="shared" ca="1" si="74"/>
        <v>1</v>
      </c>
      <c r="AB49" s="99">
        <f t="shared" ca="1" si="74"/>
        <v>1</v>
      </c>
      <c r="AC49" s="99">
        <f t="shared" ca="1" si="74"/>
        <v>1</v>
      </c>
      <c r="AD49" s="99">
        <f t="shared" ca="1" si="74"/>
        <v>1.018</v>
      </c>
      <c r="AE49" s="99">
        <f t="shared" ca="1" si="74"/>
        <v>1.018</v>
      </c>
      <c r="AF49" s="99">
        <f t="shared" ca="1" si="74"/>
        <v>1.018</v>
      </c>
      <c r="AG49" s="99">
        <f t="shared" ca="1" si="74"/>
        <v>1.018</v>
      </c>
      <c r="AH49" s="99">
        <f t="shared" ca="1" si="74"/>
        <v>1.018</v>
      </c>
      <c r="AI49" s="99">
        <f t="shared" ca="1" si="74"/>
        <v>1.018</v>
      </c>
      <c r="AJ49" s="99">
        <f t="shared" ca="1" si="75"/>
        <v>1.036324</v>
      </c>
      <c r="AK49" s="99">
        <f t="shared" ca="1" si="75"/>
        <v>1.036324</v>
      </c>
      <c r="AL49" s="99">
        <f t="shared" ca="1" si="75"/>
        <v>1.036324</v>
      </c>
      <c r="AM49" s="99">
        <f t="shared" ca="1" si="75"/>
        <v>1.036324</v>
      </c>
      <c r="AN49" s="99">
        <f t="shared" ca="1" si="75"/>
        <v>1.036324</v>
      </c>
      <c r="AO49" s="99">
        <f t="shared" ca="1" si="75"/>
        <v>1.036324</v>
      </c>
      <c r="AP49" s="99">
        <f t="shared" ca="1" si="75"/>
        <v>1.0549778320000001</v>
      </c>
      <c r="AQ49" s="99">
        <f t="shared" ca="1" si="75"/>
        <v>1.0549778320000001</v>
      </c>
      <c r="AR49" s="99">
        <f t="shared" ca="1" si="75"/>
        <v>1.0549778320000001</v>
      </c>
      <c r="AS49" s="99">
        <f t="shared" ca="1" si="75"/>
        <v>1.0549778320000001</v>
      </c>
      <c r="AT49" s="99">
        <f t="shared" ca="1" si="75"/>
        <v>1.0549778320000001</v>
      </c>
      <c r="AU49" s="99">
        <f t="shared" ca="1" si="75"/>
        <v>1.0549778320000001</v>
      </c>
      <c r="AV49" s="99">
        <f t="shared" ca="1" si="75"/>
        <v>1.0739674329760001</v>
      </c>
      <c r="AW49" s="99">
        <f t="shared" ca="1" si="75"/>
        <v>1.0739674329760001</v>
      </c>
      <c r="AX49" s="99">
        <f t="shared" ca="1" si="75"/>
        <v>1.0739674329760001</v>
      </c>
      <c r="AY49" s="99">
        <f t="shared" ca="1" si="75"/>
        <v>1.0739674329760001</v>
      </c>
      <c r="AZ49" s="99">
        <f t="shared" ca="1" si="75"/>
        <v>1.0739674329760001</v>
      </c>
      <c r="BA49" s="99">
        <f t="shared" ca="1" si="75"/>
        <v>1.0739674329760001</v>
      </c>
      <c r="BB49" s="99">
        <f t="shared" ca="1" si="75"/>
        <v>1.0932988467695681</v>
      </c>
      <c r="BC49" s="99">
        <f t="shared" ca="1" si="75"/>
        <v>1.0932988467695681</v>
      </c>
      <c r="BD49" s="99">
        <f t="shared" ca="1" si="75"/>
        <v>1.0932988467695681</v>
      </c>
      <c r="BE49" s="99">
        <f t="shared" ca="1" si="75"/>
        <v>1.0932988467695681</v>
      </c>
      <c r="BF49" s="99">
        <f t="shared" ca="1" si="75"/>
        <v>1.0932988467695681</v>
      </c>
      <c r="BG49" s="99">
        <f t="shared" ca="1" si="75"/>
        <v>1.0932988467695681</v>
      </c>
      <c r="BH49" s="99">
        <f t="shared" ca="1" si="75"/>
        <v>1.1129782260114203</v>
      </c>
      <c r="BI49" s="99">
        <f t="shared" ca="1" si="75"/>
        <v>1.1129782260114203</v>
      </c>
      <c r="BJ49" s="99">
        <f t="shared" ca="1" si="75"/>
        <v>1.1129782260114203</v>
      </c>
      <c r="BK49" s="99">
        <f t="shared" ca="1" si="75"/>
        <v>1.1129782260114203</v>
      </c>
      <c r="BL49" s="99">
        <f t="shared" ca="1" si="75"/>
        <v>1.1129782260114203</v>
      </c>
      <c r="BM49" s="99">
        <f t="shared" ca="1" si="75"/>
        <v>1.1129782260114203</v>
      </c>
      <c r="BN49" s="99">
        <f t="shared" ca="1" si="75"/>
        <v>1.133011834079626</v>
      </c>
      <c r="BO49" s="99">
        <f t="shared" ca="1" si="75"/>
        <v>1.133011834079626</v>
      </c>
      <c r="BP49" s="99">
        <f t="shared" ca="1" si="75"/>
        <v>1.133011834079626</v>
      </c>
      <c r="BQ49" s="99">
        <f t="shared" ca="1" si="75"/>
        <v>1.133011834079626</v>
      </c>
      <c r="BR49" s="99">
        <f t="shared" ca="1" si="75"/>
        <v>1.133011834079626</v>
      </c>
      <c r="BS49" s="99">
        <f t="shared" ca="1" si="75"/>
        <v>1.133011834079626</v>
      </c>
      <c r="BT49" s="99">
        <f t="shared" ca="1" si="75"/>
        <v>1.1534060470930592</v>
      </c>
      <c r="BU49" s="99">
        <f t="shared" ca="1" si="75"/>
        <v>1.1534060470930592</v>
      </c>
      <c r="BV49" s="99">
        <f t="shared" ca="1" si="75"/>
        <v>1.1534060470930592</v>
      </c>
      <c r="BW49" s="99">
        <f t="shared" ca="1" si="75"/>
        <v>1.1534060470930592</v>
      </c>
      <c r="BX49" s="99">
        <f t="shared" ca="1" si="75"/>
        <v>1.1534060470930592</v>
      </c>
      <c r="BY49" s="99">
        <f t="shared" ca="1" si="75"/>
        <v>1.1534060470930592</v>
      </c>
      <c r="BZ49" s="99">
        <f t="shared" ca="1" si="75"/>
        <v>1.1741673559407342</v>
      </c>
      <c r="CA49" s="99">
        <f t="shared" ca="1" si="75"/>
        <v>1.1741673559407342</v>
      </c>
      <c r="CB49" s="99">
        <f t="shared" ca="1" si="75"/>
        <v>1.1741673559407342</v>
      </c>
      <c r="CC49" s="99">
        <f t="shared" ca="1" si="75"/>
        <v>1.1741673559407342</v>
      </c>
      <c r="CD49" s="99">
        <f t="shared" ca="1" si="75"/>
        <v>1.1741673559407342</v>
      </c>
      <c r="CE49" s="99">
        <f t="shared" ca="1" si="75"/>
        <v>1.1741673559407342</v>
      </c>
      <c r="CF49" s="99">
        <f t="shared" ca="1" si="75"/>
        <v>0</v>
      </c>
    </row>
    <row r="50" spans="2:84" x14ac:dyDescent="0.3">
      <c r="B50" s="13">
        <f>ROW()</f>
        <v>50</v>
      </c>
      <c r="H50" s="1" t="str">
        <f t="shared" si="73"/>
        <v>Капитальные затраты</v>
      </c>
      <c r="I50" s="1" t="str">
        <f>$I$47</f>
        <v>Индексация производственных капзатрат</v>
      </c>
      <c r="J50" s="1" t="str">
        <f t="shared" si="76"/>
        <v>Оборудование</v>
      </c>
      <c r="M50" s="53" t="s">
        <v>16</v>
      </c>
      <c r="O50" s="82"/>
      <c r="P50" s="86">
        <v>1.7999999999999999E-2</v>
      </c>
      <c r="W50" s="34"/>
      <c r="X50" s="99">
        <f t="shared" ca="1" si="74"/>
        <v>1</v>
      </c>
      <c r="Y50" s="99">
        <f t="shared" ca="1" si="74"/>
        <v>1</v>
      </c>
      <c r="Z50" s="99">
        <f t="shared" ca="1" si="74"/>
        <v>1</v>
      </c>
      <c r="AA50" s="99">
        <f t="shared" ca="1" si="74"/>
        <v>1</v>
      </c>
      <c r="AB50" s="99">
        <f t="shared" ca="1" si="74"/>
        <v>1</v>
      </c>
      <c r="AC50" s="99">
        <f t="shared" ca="1" si="74"/>
        <v>1</v>
      </c>
      <c r="AD50" s="99">
        <f t="shared" ca="1" si="74"/>
        <v>1.018</v>
      </c>
      <c r="AE50" s="99">
        <f t="shared" ca="1" si="74"/>
        <v>1.018</v>
      </c>
      <c r="AF50" s="99">
        <f t="shared" ca="1" si="74"/>
        <v>1.018</v>
      </c>
      <c r="AG50" s="99">
        <f t="shared" ca="1" si="74"/>
        <v>1.018</v>
      </c>
      <c r="AH50" s="99">
        <f t="shared" ca="1" si="74"/>
        <v>1.018</v>
      </c>
      <c r="AI50" s="99">
        <f t="shared" ca="1" si="74"/>
        <v>1.018</v>
      </c>
      <c r="AJ50" s="99">
        <f t="shared" ca="1" si="75"/>
        <v>1.036324</v>
      </c>
      <c r="AK50" s="99">
        <f t="shared" ca="1" si="75"/>
        <v>1.036324</v>
      </c>
      <c r="AL50" s="99">
        <f t="shared" ca="1" si="75"/>
        <v>1.036324</v>
      </c>
      <c r="AM50" s="99">
        <f t="shared" ca="1" si="75"/>
        <v>1.036324</v>
      </c>
      <c r="AN50" s="99">
        <f t="shared" ca="1" si="75"/>
        <v>1.036324</v>
      </c>
      <c r="AO50" s="99">
        <f t="shared" ca="1" si="75"/>
        <v>1.036324</v>
      </c>
      <c r="AP50" s="99">
        <f t="shared" ca="1" si="75"/>
        <v>1.0549778320000001</v>
      </c>
      <c r="AQ50" s="99">
        <f t="shared" ca="1" si="75"/>
        <v>1.0549778320000001</v>
      </c>
      <c r="AR50" s="99">
        <f t="shared" ca="1" si="75"/>
        <v>1.0549778320000001</v>
      </c>
      <c r="AS50" s="99">
        <f t="shared" ca="1" si="75"/>
        <v>1.0549778320000001</v>
      </c>
      <c r="AT50" s="99">
        <f t="shared" ca="1" si="75"/>
        <v>1.0549778320000001</v>
      </c>
      <c r="AU50" s="99">
        <f t="shared" ca="1" si="75"/>
        <v>1.0549778320000001</v>
      </c>
      <c r="AV50" s="99">
        <f t="shared" ca="1" si="75"/>
        <v>1.0739674329760001</v>
      </c>
      <c r="AW50" s="99">
        <f t="shared" ca="1" si="75"/>
        <v>1.0739674329760001</v>
      </c>
      <c r="AX50" s="99">
        <f t="shared" ca="1" si="75"/>
        <v>1.0739674329760001</v>
      </c>
      <c r="AY50" s="99">
        <f t="shared" ca="1" si="75"/>
        <v>1.0739674329760001</v>
      </c>
      <c r="AZ50" s="99">
        <f t="shared" ca="1" si="75"/>
        <v>1.0739674329760001</v>
      </c>
      <c r="BA50" s="99">
        <f t="shared" ca="1" si="75"/>
        <v>1.0739674329760001</v>
      </c>
      <c r="BB50" s="99">
        <f t="shared" ca="1" si="75"/>
        <v>1.0932988467695681</v>
      </c>
      <c r="BC50" s="99">
        <f t="shared" ca="1" si="75"/>
        <v>1.0932988467695681</v>
      </c>
      <c r="BD50" s="99">
        <f t="shared" ca="1" si="75"/>
        <v>1.0932988467695681</v>
      </c>
      <c r="BE50" s="99">
        <f t="shared" ca="1" si="75"/>
        <v>1.0932988467695681</v>
      </c>
      <c r="BF50" s="99">
        <f t="shared" ca="1" si="75"/>
        <v>1.0932988467695681</v>
      </c>
      <c r="BG50" s="99">
        <f t="shared" ca="1" si="75"/>
        <v>1.0932988467695681</v>
      </c>
      <c r="BH50" s="99">
        <f t="shared" ca="1" si="75"/>
        <v>1.1129782260114203</v>
      </c>
      <c r="BI50" s="99">
        <f t="shared" ca="1" si="75"/>
        <v>1.1129782260114203</v>
      </c>
      <c r="BJ50" s="99">
        <f t="shared" ca="1" si="75"/>
        <v>1.1129782260114203</v>
      </c>
      <c r="BK50" s="99">
        <f t="shared" ca="1" si="75"/>
        <v>1.1129782260114203</v>
      </c>
      <c r="BL50" s="99">
        <f t="shared" ca="1" si="75"/>
        <v>1.1129782260114203</v>
      </c>
      <c r="BM50" s="99">
        <f t="shared" ca="1" si="75"/>
        <v>1.1129782260114203</v>
      </c>
      <c r="BN50" s="99">
        <f t="shared" ca="1" si="75"/>
        <v>1.133011834079626</v>
      </c>
      <c r="BO50" s="99">
        <f t="shared" ca="1" si="75"/>
        <v>1.133011834079626</v>
      </c>
      <c r="BP50" s="99">
        <f t="shared" ca="1" si="75"/>
        <v>1.133011834079626</v>
      </c>
      <c r="BQ50" s="99">
        <f t="shared" ca="1" si="75"/>
        <v>1.133011834079626</v>
      </c>
      <c r="BR50" s="99">
        <f t="shared" ca="1" si="75"/>
        <v>1.133011834079626</v>
      </c>
      <c r="BS50" s="99">
        <f t="shared" ca="1" si="75"/>
        <v>1.133011834079626</v>
      </c>
      <c r="BT50" s="99">
        <f t="shared" ca="1" si="75"/>
        <v>1.1534060470930592</v>
      </c>
      <c r="BU50" s="99">
        <f t="shared" ca="1" si="75"/>
        <v>1.1534060470930592</v>
      </c>
      <c r="BV50" s="99">
        <f t="shared" ca="1" si="75"/>
        <v>1.1534060470930592</v>
      </c>
      <c r="BW50" s="99">
        <f t="shared" ca="1" si="75"/>
        <v>1.1534060470930592</v>
      </c>
      <c r="BX50" s="99">
        <f t="shared" ca="1" si="75"/>
        <v>1.1534060470930592</v>
      </c>
      <c r="BY50" s="99">
        <f t="shared" ca="1" si="75"/>
        <v>1.1534060470930592</v>
      </c>
      <c r="BZ50" s="99">
        <f t="shared" ca="1" si="75"/>
        <v>1.1741673559407342</v>
      </c>
      <c r="CA50" s="99">
        <f t="shared" ca="1" si="75"/>
        <v>1.1741673559407342</v>
      </c>
      <c r="CB50" s="99">
        <f t="shared" ca="1" si="75"/>
        <v>1.1741673559407342</v>
      </c>
      <c r="CC50" s="99">
        <f t="shared" ca="1" si="75"/>
        <v>1.1741673559407342</v>
      </c>
      <c r="CD50" s="99">
        <f t="shared" ca="1" si="75"/>
        <v>1.1741673559407342</v>
      </c>
      <c r="CE50" s="99">
        <f t="shared" ca="1" si="75"/>
        <v>1.1741673559407342</v>
      </c>
      <c r="CF50" s="99">
        <f t="shared" ca="1" si="75"/>
        <v>0</v>
      </c>
    </row>
    <row r="51" spans="2:84" x14ac:dyDescent="0.3">
      <c r="B51" s="13">
        <f>ROW()</f>
        <v>51</v>
      </c>
      <c r="H51" s="1" t="str">
        <f t="shared" si="73"/>
        <v>Капитальные затраты</v>
      </c>
      <c r="I51" s="1" t="str">
        <f>$I$47</f>
        <v>Индексация производственных капзатрат</v>
      </c>
      <c r="J51" s="1" t="str">
        <f t="shared" si="76"/>
        <v>Доставка и установка оборудования</v>
      </c>
      <c r="M51" s="53" t="s">
        <v>16</v>
      </c>
      <c r="O51" s="82"/>
      <c r="P51" s="86">
        <v>1.7999999999999999E-2</v>
      </c>
      <c r="W51" s="34"/>
      <c r="X51" s="99">
        <f t="shared" ca="1" si="74"/>
        <v>1</v>
      </c>
      <c r="Y51" s="99">
        <f t="shared" ca="1" si="74"/>
        <v>1</v>
      </c>
      <c r="Z51" s="99">
        <f t="shared" ca="1" si="74"/>
        <v>1</v>
      </c>
      <c r="AA51" s="99">
        <f t="shared" ca="1" si="74"/>
        <v>1</v>
      </c>
      <c r="AB51" s="99">
        <f t="shared" ca="1" si="74"/>
        <v>1</v>
      </c>
      <c r="AC51" s="99">
        <f t="shared" ca="1" si="74"/>
        <v>1</v>
      </c>
      <c r="AD51" s="99">
        <f t="shared" ca="1" si="74"/>
        <v>1.018</v>
      </c>
      <c r="AE51" s="99">
        <f t="shared" ca="1" si="74"/>
        <v>1.018</v>
      </c>
      <c r="AF51" s="99">
        <f t="shared" ca="1" si="74"/>
        <v>1.018</v>
      </c>
      <c r="AG51" s="99">
        <f t="shared" ca="1" si="74"/>
        <v>1.018</v>
      </c>
      <c r="AH51" s="99">
        <f t="shared" ca="1" si="74"/>
        <v>1.018</v>
      </c>
      <c r="AI51" s="99">
        <f t="shared" ca="1" si="74"/>
        <v>1.018</v>
      </c>
      <c r="AJ51" s="99">
        <f t="shared" ca="1" si="75"/>
        <v>1.036324</v>
      </c>
      <c r="AK51" s="99">
        <f t="shared" ca="1" si="75"/>
        <v>1.036324</v>
      </c>
      <c r="AL51" s="99">
        <f t="shared" ca="1" si="75"/>
        <v>1.036324</v>
      </c>
      <c r="AM51" s="99">
        <f t="shared" ca="1" si="75"/>
        <v>1.036324</v>
      </c>
      <c r="AN51" s="99">
        <f t="shared" ca="1" si="75"/>
        <v>1.036324</v>
      </c>
      <c r="AO51" s="99">
        <f t="shared" ca="1" si="75"/>
        <v>1.036324</v>
      </c>
      <c r="AP51" s="99">
        <f t="shared" ca="1" si="75"/>
        <v>1.0549778320000001</v>
      </c>
      <c r="AQ51" s="99">
        <f t="shared" ca="1" si="75"/>
        <v>1.0549778320000001</v>
      </c>
      <c r="AR51" s="99">
        <f t="shared" ca="1" si="75"/>
        <v>1.0549778320000001</v>
      </c>
      <c r="AS51" s="99">
        <f t="shared" ca="1" si="75"/>
        <v>1.0549778320000001</v>
      </c>
      <c r="AT51" s="99">
        <f t="shared" ca="1" si="75"/>
        <v>1.0549778320000001</v>
      </c>
      <c r="AU51" s="99">
        <f t="shared" ca="1" si="75"/>
        <v>1.0549778320000001</v>
      </c>
      <c r="AV51" s="99">
        <f t="shared" ca="1" si="75"/>
        <v>1.0739674329760001</v>
      </c>
      <c r="AW51" s="99">
        <f t="shared" ca="1" si="75"/>
        <v>1.0739674329760001</v>
      </c>
      <c r="AX51" s="99">
        <f t="shared" ca="1" si="75"/>
        <v>1.0739674329760001</v>
      </c>
      <c r="AY51" s="99">
        <f t="shared" ca="1" si="75"/>
        <v>1.0739674329760001</v>
      </c>
      <c r="AZ51" s="99">
        <f t="shared" ca="1" si="75"/>
        <v>1.0739674329760001</v>
      </c>
      <c r="BA51" s="99">
        <f t="shared" ca="1" si="75"/>
        <v>1.0739674329760001</v>
      </c>
      <c r="BB51" s="99">
        <f t="shared" ca="1" si="75"/>
        <v>1.0932988467695681</v>
      </c>
      <c r="BC51" s="99">
        <f t="shared" ca="1" si="75"/>
        <v>1.0932988467695681</v>
      </c>
      <c r="BD51" s="99">
        <f t="shared" ca="1" si="75"/>
        <v>1.0932988467695681</v>
      </c>
      <c r="BE51" s="99">
        <f t="shared" ca="1" si="75"/>
        <v>1.0932988467695681</v>
      </c>
      <c r="BF51" s="99">
        <f t="shared" ca="1" si="75"/>
        <v>1.0932988467695681</v>
      </c>
      <c r="BG51" s="99">
        <f t="shared" ca="1" si="75"/>
        <v>1.0932988467695681</v>
      </c>
      <c r="BH51" s="99">
        <f t="shared" ca="1" si="75"/>
        <v>1.1129782260114203</v>
      </c>
      <c r="BI51" s="99">
        <f t="shared" ca="1" si="75"/>
        <v>1.1129782260114203</v>
      </c>
      <c r="BJ51" s="99">
        <f t="shared" ca="1" si="75"/>
        <v>1.1129782260114203</v>
      </c>
      <c r="BK51" s="99">
        <f t="shared" ca="1" si="75"/>
        <v>1.1129782260114203</v>
      </c>
      <c r="BL51" s="99">
        <f t="shared" ca="1" si="75"/>
        <v>1.1129782260114203</v>
      </c>
      <c r="BM51" s="99">
        <f t="shared" ca="1" si="75"/>
        <v>1.1129782260114203</v>
      </c>
      <c r="BN51" s="99">
        <f t="shared" ca="1" si="75"/>
        <v>1.133011834079626</v>
      </c>
      <c r="BO51" s="99">
        <f t="shared" ca="1" si="75"/>
        <v>1.133011834079626</v>
      </c>
      <c r="BP51" s="99">
        <f t="shared" ca="1" si="75"/>
        <v>1.133011834079626</v>
      </c>
      <c r="BQ51" s="99">
        <f t="shared" ca="1" si="75"/>
        <v>1.133011834079626</v>
      </c>
      <c r="BR51" s="99">
        <f t="shared" ca="1" si="75"/>
        <v>1.133011834079626</v>
      </c>
      <c r="BS51" s="99">
        <f t="shared" ca="1" si="75"/>
        <v>1.133011834079626</v>
      </c>
      <c r="BT51" s="99">
        <f t="shared" ca="1" si="75"/>
        <v>1.1534060470930592</v>
      </c>
      <c r="BU51" s="99">
        <f t="shared" ca="1" si="75"/>
        <v>1.1534060470930592</v>
      </c>
      <c r="BV51" s="99">
        <f t="shared" ca="1" si="75"/>
        <v>1.1534060470930592</v>
      </c>
      <c r="BW51" s="99">
        <f t="shared" ca="1" si="75"/>
        <v>1.1534060470930592</v>
      </c>
      <c r="BX51" s="99">
        <f t="shared" ca="1" si="75"/>
        <v>1.1534060470930592</v>
      </c>
      <c r="BY51" s="99">
        <f t="shared" ca="1" si="75"/>
        <v>1.1534060470930592</v>
      </c>
      <c r="BZ51" s="99">
        <f t="shared" ca="1" si="75"/>
        <v>1.1741673559407342</v>
      </c>
      <c r="CA51" s="99">
        <f t="shared" ca="1" si="75"/>
        <v>1.1741673559407342</v>
      </c>
      <c r="CB51" s="99">
        <f t="shared" ca="1" si="75"/>
        <v>1.1741673559407342</v>
      </c>
      <c r="CC51" s="99">
        <f t="shared" ca="1" si="75"/>
        <v>1.1741673559407342</v>
      </c>
      <c r="CD51" s="99">
        <f t="shared" ca="1" si="75"/>
        <v>1.1741673559407342</v>
      </c>
      <c r="CE51" s="99">
        <f t="shared" ca="1" si="75"/>
        <v>1.1741673559407342</v>
      </c>
      <c r="CF51" s="99">
        <f t="shared" ca="1" si="75"/>
        <v>0</v>
      </c>
    </row>
    <row r="52" spans="2:84" x14ac:dyDescent="0.3">
      <c r="B52" s="13">
        <f>ROW()</f>
        <v>52</v>
      </c>
      <c r="H52" s="1" t="str">
        <f t="shared" si="73"/>
        <v>Капитальные затраты</v>
      </c>
      <c r="I52" s="1" t="str">
        <f>$I$47</f>
        <v>Индексация производственных капзатрат</v>
      </c>
      <c r="J52" s="1" t="str">
        <f t="shared" si="76"/>
        <v>Пуско-наладочные работы и ввод в экспл.</v>
      </c>
      <c r="M52" s="53" t="s">
        <v>16</v>
      </c>
      <c r="O52" s="82"/>
      <c r="P52" s="86">
        <v>1.7999999999999999E-2</v>
      </c>
      <c r="W52" s="34"/>
      <c r="X52" s="99">
        <f t="shared" ca="1" si="74"/>
        <v>1</v>
      </c>
      <c r="Y52" s="99">
        <f t="shared" ca="1" si="74"/>
        <v>1</v>
      </c>
      <c r="Z52" s="99">
        <f t="shared" ca="1" si="74"/>
        <v>1</v>
      </c>
      <c r="AA52" s="99">
        <f t="shared" ca="1" si="74"/>
        <v>1</v>
      </c>
      <c r="AB52" s="99">
        <f t="shared" ca="1" si="74"/>
        <v>1</v>
      </c>
      <c r="AC52" s="99">
        <f t="shared" ca="1" si="74"/>
        <v>1</v>
      </c>
      <c r="AD52" s="99">
        <f t="shared" ca="1" si="74"/>
        <v>1.018</v>
      </c>
      <c r="AE52" s="99">
        <f t="shared" ca="1" si="74"/>
        <v>1.018</v>
      </c>
      <c r="AF52" s="99">
        <f t="shared" ca="1" si="74"/>
        <v>1.018</v>
      </c>
      <c r="AG52" s="99">
        <f t="shared" ca="1" si="74"/>
        <v>1.018</v>
      </c>
      <c r="AH52" s="99">
        <f t="shared" ca="1" si="74"/>
        <v>1.018</v>
      </c>
      <c r="AI52" s="99">
        <f t="shared" ca="1" si="74"/>
        <v>1.018</v>
      </c>
      <c r="AJ52" s="99">
        <f t="shared" ca="1" si="75"/>
        <v>1.036324</v>
      </c>
      <c r="AK52" s="99">
        <f t="shared" ca="1" si="75"/>
        <v>1.036324</v>
      </c>
      <c r="AL52" s="99">
        <f t="shared" ca="1" si="75"/>
        <v>1.036324</v>
      </c>
      <c r="AM52" s="99">
        <f t="shared" ca="1" si="75"/>
        <v>1.036324</v>
      </c>
      <c r="AN52" s="99">
        <f t="shared" ca="1" si="75"/>
        <v>1.036324</v>
      </c>
      <c r="AO52" s="99">
        <f t="shared" ca="1" si="75"/>
        <v>1.036324</v>
      </c>
      <c r="AP52" s="99">
        <f t="shared" ca="1" si="75"/>
        <v>1.0549778320000001</v>
      </c>
      <c r="AQ52" s="99">
        <f t="shared" ca="1" si="75"/>
        <v>1.0549778320000001</v>
      </c>
      <c r="AR52" s="99">
        <f t="shared" ca="1" si="75"/>
        <v>1.0549778320000001</v>
      </c>
      <c r="AS52" s="99">
        <f t="shared" ca="1" si="75"/>
        <v>1.0549778320000001</v>
      </c>
      <c r="AT52" s="99">
        <f t="shared" ca="1" si="75"/>
        <v>1.0549778320000001</v>
      </c>
      <c r="AU52" s="99">
        <f t="shared" ca="1" si="75"/>
        <v>1.0549778320000001</v>
      </c>
      <c r="AV52" s="99">
        <f t="shared" ca="1" si="75"/>
        <v>1.0739674329760001</v>
      </c>
      <c r="AW52" s="99">
        <f t="shared" ca="1" si="75"/>
        <v>1.0739674329760001</v>
      </c>
      <c r="AX52" s="99">
        <f t="shared" ca="1" si="75"/>
        <v>1.0739674329760001</v>
      </c>
      <c r="AY52" s="99">
        <f t="shared" ca="1" si="75"/>
        <v>1.0739674329760001</v>
      </c>
      <c r="AZ52" s="99">
        <f t="shared" ca="1" si="75"/>
        <v>1.0739674329760001</v>
      </c>
      <c r="BA52" s="99">
        <f t="shared" ca="1" si="75"/>
        <v>1.0739674329760001</v>
      </c>
      <c r="BB52" s="99">
        <f t="shared" ca="1" si="75"/>
        <v>1.0932988467695681</v>
      </c>
      <c r="BC52" s="99">
        <f t="shared" ca="1" si="75"/>
        <v>1.0932988467695681</v>
      </c>
      <c r="BD52" s="99">
        <f t="shared" ca="1" si="75"/>
        <v>1.0932988467695681</v>
      </c>
      <c r="BE52" s="99">
        <f t="shared" ca="1" si="75"/>
        <v>1.0932988467695681</v>
      </c>
      <c r="BF52" s="99">
        <f t="shared" ca="1" si="75"/>
        <v>1.0932988467695681</v>
      </c>
      <c r="BG52" s="99">
        <f t="shared" ca="1" si="75"/>
        <v>1.0932988467695681</v>
      </c>
      <c r="BH52" s="99">
        <f t="shared" ca="1" si="75"/>
        <v>1.1129782260114203</v>
      </c>
      <c r="BI52" s="99">
        <f t="shared" ca="1" si="75"/>
        <v>1.1129782260114203</v>
      </c>
      <c r="BJ52" s="99">
        <f t="shared" ca="1" si="75"/>
        <v>1.1129782260114203</v>
      </c>
      <c r="BK52" s="99">
        <f t="shared" ca="1" si="75"/>
        <v>1.1129782260114203</v>
      </c>
      <c r="BL52" s="99">
        <f t="shared" ca="1" si="75"/>
        <v>1.1129782260114203</v>
      </c>
      <c r="BM52" s="99">
        <f t="shared" ca="1" si="75"/>
        <v>1.1129782260114203</v>
      </c>
      <c r="BN52" s="99">
        <f t="shared" ca="1" si="75"/>
        <v>1.133011834079626</v>
      </c>
      <c r="BO52" s="99">
        <f t="shared" ca="1" si="75"/>
        <v>1.133011834079626</v>
      </c>
      <c r="BP52" s="99">
        <f t="shared" ca="1" si="75"/>
        <v>1.133011834079626</v>
      </c>
      <c r="BQ52" s="99">
        <f t="shared" ca="1" si="75"/>
        <v>1.133011834079626</v>
      </c>
      <c r="BR52" s="99">
        <f t="shared" ca="1" si="75"/>
        <v>1.133011834079626</v>
      </c>
      <c r="BS52" s="99">
        <f t="shared" ca="1" si="75"/>
        <v>1.133011834079626</v>
      </c>
      <c r="BT52" s="99">
        <f t="shared" ca="1" si="75"/>
        <v>1.1534060470930592</v>
      </c>
      <c r="BU52" s="99">
        <f t="shared" ca="1" si="75"/>
        <v>1.1534060470930592</v>
      </c>
      <c r="BV52" s="99">
        <f t="shared" ca="1" si="75"/>
        <v>1.1534060470930592</v>
      </c>
      <c r="BW52" s="99">
        <f t="shared" ca="1" si="75"/>
        <v>1.1534060470930592</v>
      </c>
      <c r="BX52" s="99">
        <f t="shared" ca="1" si="75"/>
        <v>1.1534060470930592</v>
      </c>
      <c r="BY52" s="99">
        <f t="shared" ca="1" si="75"/>
        <v>1.1534060470930592</v>
      </c>
      <c r="BZ52" s="99">
        <f t="shared" ca="1" si="75"/>
        <v>1.1741673559407342</v>
      </c>
      <c r="CA52" s="99">
        <f t="shared" ca="1" si="75"/>
        <v>1.1741673559407342</v>
      </c>
      <c r="CB52" s="99">
        <f t="shared" ca="1" si="75"/>
        <v>1.1741673559407342</v>
      </c>
      <c r="CC52" s="99">
        <f t="shared" ca="1" si="75"/>
        <v>1.1741673559407342</v>
      </c>
      <c r="CD52" s="99">
        <f t="shared" ca="1" si="75"/>
        <v>1.1741673559407342</v>
      </c>
      <c r="CE52" s="99">
        <f t="shared" ca="1" si="75"/>
        <v>1.1741673559407342</v>
      </c>
      <c r="CF52" s="99">
        <f t="shared" ca="1" si="75"/>
        <v>0</v>
      </c>
    </row>
    <row r="53" spans="2:84" s="26" customFormat="1" ht="12" x14ac:dyDescent="0.25">
      <c r="B53" s="13"/>
      <c r="M53" s="55"/>
      <c r="N53" s="44" t="s">
        <v>21</v>
      </c>
      <c r="O53" s="45"/>
      <c r="P53" s="46"/>
      <c r="Q53" s="89"/>
      <c r="U53" s="41"/>
      <c r="V53" s="42"/>
      <c r="W53" s="43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</row>
    <row r="54" spans="2:84" x14ac:dyDescent="0.3">
      <c r="B54" s="13">
        <f>ROW()</f>
        <v>54</v>
      </c>
      <c r="H54" s="1" t="str">
        <f>$H$24</f>
        <v>Капитальные затраты</v>
      </c>
      <c r="I54" s="1" t="s">
        <v>204</v>
      </c>
      <c r="M54" s="53" t="s">
        <v>84</v>
      </c>
      <c r="O54" s="82"/>
      <c r="P54" s="87">
        <v>6</v>
      </c>
      <c r="W54" s="34"/>
    </row>
    <row r="55" spans="2:84" x14ac:dyDescent="0.3">
      <c r="B55" s="13">
        <f>ROW()</f>
        <v>55</v>
      </c>
      <c r="H55" s="1" t="str">
        <f t="shared" ref="H55:H60" si="77">$H$24</f>
        <v>Капитальные затраты</v>
      </c>
      <c r="I55" s="1" t="s">
        <v>206</v>
      </c>
      <c r="M55" s="53" t="s">
        <v>18</v>
      </c>
      <c r="P55" s="72" t="str">
        <f>Lists!$AD$6</f>
        <v>начисление</v>
      </c>
      <c r="U55" s="5">
        <f t="shared" ref="U55:U60" ca="1" si="78">SUM(INDIRECT(ADDRESS($B55,$X$2)&amp;":"&amp;ADDRESS($B55,$X$2-1+$P$8)))</f>
        <v>0</v>
      </c>
      <c r="X55" s="5">
        <f ca="1">IF(X$4="",0,SUM(X56:X61))</f>
        <v>0</v>
      </c>
      <c r="Y55" s="5">
        <f ca="1">IF(Y$4="",0,SUM(Y56:Y61))</f>
        <v>0</v>
      </c>
      <c r="Z55" s="5">
        <f t="shared" ref="Z55" ca="1" si="79">IF(Z$4="",0,SUM(Z56:Z61))</f>
        <v>0</v>
      </c>
      <c r="AA55" s="5">
        <f t="shared" ref="AA55" ca="1" si="80">IF(AA$4="",0,SUM(AA56:AA61))</f>
        <v>0</v>
      </c>
      <c r="AB55" s="5">
        <f t="shared" ref="AB55" ca="1" si="81">IF(AB$4="",0,SUM(AB56:AB61))</f>
        <v>0</v>
      </c>
      <c r="AC55" s="5">
        <f t="shared" ref="AC55" ca="1" si="82">IF(AC$4="",0,SUM(AC56:AC61))</f>
        <v>0</v>
      </c>
      <c r="AD55" s="5">
        <f t="shared" ref="AD55" ca="1" si="83">IF(AD$4="",0,SUM(AD56:AD61))</f>
        <v>0</v>
      </c>
      <c r="AE55" s="5">
        <f t="shared" ref="AE55" ca="1" si="84">IF(AE$4="",0,SUM(AE56:AE61))</f>
        <v>0</v>
      </c>
      <c r="AF55" s="5">
        <f t="shared" ref="AF55" ca="1" si="85">IF(AF$4="",0,SUM(AF56:AF61))</f>
        <v>0</v>
      </c>
      <c r="AG55" s="5">
        <f t="shared" ref="AG55" ca="1" si="86">IF(AG$4="",0,SUM(AG56:AG61))</f>
        <v>0</v>
      </c>
      <c r="AH55" s="5">
        <f t="shared" ref="AH55" ca="1" si="87">IF(AH$4="",0,SUM(AH56:AH61))</f>
        <v>0</v>
      </c>
      <c r="AI55" s="5">
        <f t="shared" ref="AI55:CF55" ca="1" si="88">IF(AI$4="",0,SUM(AI56:AI61))</f>
        <v>0</v>
      </c>
      <c r="AJ55" s="5">
        <f t="shared" ca="1" si="88"/>
        <v>0</v>
      </c>
      <c r="AK55" s="5">
        <f t="shared" ca="1" si="88"/>
        <v>0</v>
      </c>
      <c r="AL55" s="5">
        <f t="shared" ca="1" si="88"/>
        <v>0</v>
      </c>
      <c r="AM55" s="5">
        <f t="shared" ca="1" si="88"/>
        <v>0</v>
      </c>
      <c r="AN55" s="5">
        <f t="shared" ca="1" si="88"/>
        <v>0</v>
      </c>
      <c r="AO55" s="5">
        <f t="shared" ca="1" si="88"/>
        <v>0</v>
      </c>
      <c r="AP55" s="5">
        <f t="shared" ca="1" si="88"/>
        <v>0</v>
      </c>
      <c r="AQ55" s="5">
        <f t="shared" ca="1" si="88"/>
        <v>0</v>
      </c>
      <c r="AR55" s="5">
        <f t="shared" ca="1" si="88"/>
        <v>0</v>
      </c>
      <c r="AS55" s="5">
        <f t="shared" ca="1" si="88"/>
        <v>0</v>
      </c>
      <c r="AT55" s="5">
        <f t="shared" ca="1" si="88"/>
        <v>0</v>
      </c>
      <c r="AU55" s="5">
        <f t="shared" ca="1" si="88"/>
        <v>0</v>
      </c>
      <c r="AV55" s="5">
        <f t="shared" ca="1" si="88"/>
        <v>0</v>
      </c>
      <c r="AW55" s="5">
        <f t="shared" ca="1" si="88"/>
        <v>0</v>
      </c>
      <c r="AX55" s="5">
        <f t="shared" ca="1" si="88"/>
        <v>0</v>
      </c>
      <c r="AY55" s="5">
        <f t="shared" ca="1" si="88"/>
        <v>0</v>
      </c>
      <c r="AZ55" s="5">
        <f t="shared" ca="1" si="88"/>
        <v>0</v>
      </c>
      <c r="BA55" s="5">
        <f t="shared" ca="1" si="88"/>
        <v>0</v>
      </c>
      <c r="BB55" s="5">
        <f t="shared" ca="1" si="88"/>
        <v>0</v>
      </c>
      <c r="BC55" s="5">
        <f t="shared" ca="1" si="88"/>
        <v>0</v>
      </c>
      <c r="BD55" s="5">
        <f t="shared" ca="1" si="88"/>
        <v>0</v>
      </c>
      <c r="BE55" s="5">
        <f t="shared" ca="1" si="88"/>
        <v>0</v>
      </c>
      <c r="BF55" s="5">
        <f t="shared" ca="1" si="88"/>
        <v>0</v>
      </c>
      <c r="BG55" s="5">
        <f t="shared" ca="1" si="88"/>
        <v>0</v>
      </c>
      <c r="BH55" s="5">
        <f t="shared" ca="1" si="88"/>
        <v>0</v>
      </c>
      <c r="BI55" s="5">
        <f t="shared" ca="1" si="88"/>
        <v>0</v>
      </c>
      <c r="BJ55" s="5">
        <f t="shared" ca="1" si="88"/>
        <v>0</v>
      </c>
      <c r="BK55" s="5">
        <f t="shared" ca="1" si="88"/>
        <v>0</v>
      </c>
      <c r="BL55" s="5">
        <f t="shared" ca="1" si="88"/>
        <v>0</v>
      </c>
      <c r="BM55" s="5">
        <f t="shared" ca="1" si="88"/>
        <v>0</v>
      </c>
      <c r="BN55" s="5">
        <f t="shared" ca="1" si="88"/>
        <v>0</v>
      </c>
      <c r="BO55" s="5">
        <f t="shared" ca="1" si="88"/>
        <v>0</v>
      </c>
      <c r="BP55" s="5">
        <f t="shared" ca="1" si="88"/>
        <v>0</v>
      </c>
      <c r="BQ55" s="5">
        <f t="shared" ca="1" si="88"/>
        <v>0</v>
      </c>
      <c r="BR55" s="5">
        <f t="shared" ca="1" si="88"/>
        <v>0</v>
      </c>
      <c r="BS55" s="5">
        <f t="shared" ca="1" si="88"/>
        <v>0</v>
      </c>
      <c r="BT55" s="5">
        <f t="shared" ca="1" si="88"/>
        <v>0</v>
      </c>
      <c r="BU55" s="5">
        <f t="shared" ca="1" si="88"/>
        <v>0</v>
      </c>
      <c r="BV55" s="5">
        <f t="shared" ca="1" si="88"/>
        <v>0</v>
      </c>
      <c r="BW55" s="5">
        <f t="shared" ca="1" si="88"/>
        <v>0</v>
      </c>
      <c r="BX55" s="5">
        <f t="shared" ca="1" si="88"/>
        <v>0</v>
      </c>
      <c r="BY55" s="5">
        <f t="shared" ca="1" si="88"/>
        <v>0</v>
      </c>
      <c r="BZ55" s="5">
        <f t="shared" ca="1" si="88"/>
        <v>0</v>
      </c>
      <c r="CA55" s="5">
        <f t="shared" ca="1" si="88"/>
        <v>0</v>
      </c>
      <c r="CB55" s="5">
        <f t="shared" ca="1" si="88"/>
        <v>0</v>
      </c>
      <c r="CC55" s="5">
        <f t="shared" ca="1" si="88"/>
        <v>0</v>
      </c>
      <c r="CD55" s="5">
        <f t="shared" ca="1" si="88"/>
        <v>0</v>
      </c>
      <c r="CE55" s="5">
        <f t="shared" ca="1" si="88"/>
        <v>0</v>
      </c>
      <c r="CF55" s="5">
        <f t="shared" ca="1" si="88"/>
        <v>0</v>
      </c>
    </row>
    <row r="56" spans="2:84" x14ac:dyDescent="0.3">
      <c r="B56" s="13">
        <f>ROW()</f>
        <v>56</v>
      </c>
      <c r="H56" s="1" t="str">
        <f t="shared" si="77"/>
        <v>Капитальные затраты</v>
      </c>
      <c r="I56" s="1" t="str">
        <f>$I$55</f>
        <v>Капзатраты на торговые мощности</v>
      </c>
      <c r="J56" s="1" t="str">
        <f>Prcsses!I176</f>
        <v>Ремонтные работы</v>
      </c>
      <c r="M56" s="53" t="s">
        <v>18</v>
      </c>
      <c r="U56" s="5">
        <f t="shared" ca="1" si="78"/>
        <v>0</v>
      </c>
      <c r="X56" s="5">
        <f ca="1">IF(X$4="",0,SUMPRODUCT(INDIRECT(ADDRESS($B63,$X$2)&amp;":"&amp;ADDRESS($B63,$X$2-1+X$8)),INDIRECT(ADDRESS($B$19,$X$2)&amp;":"&amp;ADDRESS($B$19,$X$2-1+X$8)),INDIRECT("rP!"&amp;ADDRESS(Prcsses!$B176,$X$2+$P$8-X$8)&amp;":"&amp;ADDRESS(Prcsses!$B176,$X$2-1+$P$8))))</f>
        <v>0</v>
      </c>
      <c r="Y56" s="5">
        <f ca="1">IF(Y$4="",0,SUMPRODUCT(INDIRECT(ADDRESS($B63,$X$2)&amp;":"&amp;ADDRESS($B63,$X$2-1+Y$8)),INDIRECT(ADDRESS($B$19,$X$2)&amp;":"&amp;ADDRESS($B$19,$X$2-1+Y$8)),INDIRECT("rP!"&amp;ADDRESS(Prcsses!$B176,$X$2+$P$8-Y$8)&amp;":"&amp;ADDRESS(Prcsses!$B176,$X$2-1+$P$8))))</f>
        <v>0</v>
      </c>
      <c r="Z56" s="5">
        <f ca="1">IF(Z$4="",0,SUMPRODUCT(INDIRECT(ADDRESS($B63,$X$2)&amp;":"&amp;ADDRESS($B63,$X$2-1+Z$8)),INDIRECT(ADDRESS($B$19,$X$2)&amp;":"&amp;ADDRESS($B$19,$X$2-1+Z$8)),INDIRECT("rP!"&amp;ADDRESS(Prcsses!$B176,$X$2+$P$8-Z$8)&amp;":"&amp;ADDRESS(Prcsses!$B176,$X$2-1+$P$8))))</f>
        <v>0</v>
      </c>
      <c r="AA56" s="5">
        <f ca="1">IF(AA$4="",0,SUMPRODUCT(INDIRECT(ADDRESS($B63,$X$2)&amp;":"&amp;ADDRESS($B63,$X$2-1+AA$8)),INDIRECT(ADDRESS($B$19,$X$2)&amp;":"&amp;ADDRESS($B$19,$X$2-1+AA$8)),INDIRECT("rP!"&amp;ADDRESS(Prcsses!$B176,$X$2+$P$8-AA$8)&amp;":"&amp;ADDRESS(Prcsses!$B176,$X$2-1+$P$8))))</f>
        <v>0</v>
      </c>
      <c r="AB56" s="5">
        <f ca="1">IF(AB$4="",0,SUMPRODUCT(INDIRECT(ADDRESS($B63,$X$2)&amp;":"&amp;ADDRESS($B63,$X$2-1+AB$8)),INDIRECT(ADDRESS($B$19,$X$2)&amp;":"&amp;ADDRESS($B$19,$X$2-1+AB$8)),INDIRECT("rP!"&amp;ADDRESS(Prcsses!$B176,$X$2+$P$8-AB$8)&amp;":"&amp;ADDRESS(Prcsses!$B176,$X$2-1+$P$8))))</f>
        <v>0</v>
      </c>
      <c r="AC56" s="5">
        <f ca="1">IF(AC$4="",0,SUMPRODUCT(INDIRECT(ADDRESS($B63,$X$2)&amp;":"&amp;ADDRESS($B63,$X$2-1+AC$8)),INDIRECT(ADDRESS($B$19,$X$2)&amp;":"&amp;ADDRESS($B$19,$X$2-1+AC$8)),INDIRECT("rP!"&amp;ADDRESS(Prcsses!$B176,$X$2+$P$8-AC$8)&amp;":"&amp;ADDRESS(Prcsses!$B176,$X$2-1+$P$8))))</f>
        <v>0</v>
      </c>
      <c r="AD56" s="5">
        <f ca="1">IF(AD$4="",0,SUMPRODUCT(INDIRECT(ADDRESS($B63,$X$2)&amp;":"&amp;ADDRESS($B63,$X$2-1+AD$8)),INDIRECT(ADDRESS($B$19,$X$2)&amp;":"&amp;ADDRESS($B$19,$X$2-1+AD$8)),INDIRECT("rP!"&amp;ADDRESS(Prcsses!$B176,$X$2+$P$8-AD$8)&amp;":"&amp;ADDRESS(Prcsses!$B176,$X$2-1+$P$8))))</f>
        <v>0</v>
      </c>
      <c r="AE56" s="5">
        <f ca="1">IF(AE$4="",0,SUMPRODUCT(INDIRECT(ADDRESS($B63,$X$2)&amp;":"&amp;ADDRESS($B63,$X$2-1+AE$8)),INDIRECT(ADDRESS($B$19,$X$2)&amp;":"&amp;ADDRESS($B$19,$X$2-1+AE$8)),INDIRECT("rP!"&amp;ADDRESS(Prcsses!$B176,$X$2+$P$8-AE$8)&amp;":"&amp;ADDRESS(Prcsses!$B176,$X$2-1+$P$8))))</f>
        <v>0</v>
      </c>
      <c r="AF56" s="5">
        <f ca="1">IF(AF$4="",0,SUMPRODUCT(INDIRECT(ADDRESS($B63,$X$2)&amp;":"&amp;ADDRESS($B63,$X$2-1+AF$8)),INDIRECT(ADDRESS($B$19,$X$2)&amp;":"&amp;ADDRESS($B$19,$X$2-1+AF$8)),INDIRECT("rP!"&amp;ADDRESS(Prcsses!$B176,$X$2+$P$8-AF$8)&amp;":"&amp;ADDRESS(Prcsses!$B176,$X$2-1+$P$8))))</f>
        <v>0</v>
      </c>
      <c r="AG56" s="5">
        <f ca="1">IF(AG$4="",0,SUMPRODUCT(INDIRECT(ADDRESS($B63,$X$2)&amp;":"&amp;ADDRESS($B63,$X$2-1+AG$8)),INDIRECT(ADDRESS($B$19,$X$2)&amp;":"&amp;ADDRESS($B$19,$X$2-1+AG$8)),INDIRECT("rP!"&amp;ADDRESS(Prcsses!$B176,$X$2+$P$8-AG$8)&amp;":"&amp;ADDRESS(Prcsses!$B176,$X$2-1+$P$8))))</f>
        <v>0</v>
      </c>
      <c r="AH56" s="5">
        <f ca="1">IF(AH$4="",0,SUMPRODUCT(INDIRECT(ADDRESS($B63,$X$2)&amp;":"&amp;ADDRESS($B63,$X$2-1+AH$8)),INDIRECT(ADDRESS($B$19,$X$2)&amp;":"&amp;ADDRESS($B$19,$X$2-1+AH$8)),INDIRECT("rP!"&amp;ADDRESS(Prcsses!$B176,$X$2+$P$8-AH$8)&amp;":"&amp;ADDRESS(Prcsses!$B176,$X$2-1+$P$8))))</f>
        <v>0</v>
      </c>
      <c r="AI56" s="5">
        <f ca="1">IF(AI$4="",0,SUMPRODUCT(INDIRECT(ADDRESS($B63,$X$2)&amp;":"&amp;ADDRESS($B63,$X$2-1+AI$8)),INDIRECT(ADDRESS($B$19,$X$2)&amp;":"&amp;ADDRESS($B$19,$X$2-1+AI$8)),INDIRECT("rP!"&amp;ADDRESS(Prcsses!$B176,$X$2+$P$8-AI$8)&amp;":"&amp;ADDRESS(Prcsses!$B176,$X$2-1+$P$8))))</f>
        <v>0</v>
      </c>
      <c r="AJ56" s="5">
        <f ca="1">IF(AJ$4="",0,SUMPRODUCT(INDIRECT(ADDRESS($B63,$X$2)&amp;":"&amp;ADDRESS($B63,$X$2-1+AJ$8)),INDIRECT(ADDRESS($B$19,$X$2)&amp;":"&amp;ADDRESS($B$19,$X$2-1+AJ$8)),INDIRECT("rP!"&amp;ADDRESS(Prcsses!$B176,$X$2+$P$8-AJ$8)&amp;":"&amp;ADDRESS(Prcsses!$B176,$X$2-1+$P$8))))</f>
        <v>0</v>
      </c>
      <c r="AK56" s="5">
        <f ca="1">IF(AK$4="",0,SUMPRODUCT(INDIRECT(ADDRESS($B63,$X$2)&amp;":"&amp;ADDRESS($B63,$X$2-1+AK$8)),INDIRECT(ADDRESS($B$19,$X$2)&amp;":"&amp;ADDRESS($B$19,$X$2-1+AK$8)),INDIRECT("rP!"&amp;ADDRESS(Prcsses!$B176,$X$2+$P$8-AK$8)&amp;":"&amp;ADDRESS(Prcsses!$B176,$X$2-1+$P$8))))</f>
        <v>0</v>
      </c>
      <c r="AL56" s="5">
        <f ca="1">IF(AL$4="",0,SUMPRODUCT(INDIRECT(ADDRESS($B63,$X$2)&amp;":"&amp;ADDRESS($B63,$X$2-1+AL$8)),INDIRECT(ADDRESS($B$19,$X$2)&amp;":"&amp;ADDRESS($B$19,$X$2-1+AL$8)),INDIRECT("rP!"&amp;ADDRESS(Prcsses!$B176,$X$2+$P$8-AL$8)&amp;":"&amp;ADDRESS(Prcsses!$B176,$X$2-1+$P$8))))</f>
        <v>0</v>
      </c>
      <c r="AM56" s="5">
        <f ca="1">IF(AM$4="",0,SUMPRODUCT(INDIRECT(ADDRESS($B63,$X$2)&amp;":"&amp;ADDRESS($B63,$X$2-1+AM$8)),INDIRECT(ADDRESS($B$19,$X$2)&amp;":"&amp;ADDRESS($B$19,$X$2-1+AM$8)),INDIRECT("rP!"&amp;ADDRESS(Prcsses!$B176,$X$2+$P$8-AM$8)&amp;":"&amp;ADDRESS(Prcsses!$B176,$X$2-1+$P$8))))</f>
        <v>0</v>
      </c>
      <c r="AN56" s="5">
        <f ca="1">IF(AN$4="",0,SUMPRODUCT(INDIRECT(ADDRESS($B63,$X$2)&amp;":"&amp;ADDRESS($B63,$X$2-1+AN$8)),INDIRECT(ADDRESS($B$19,$X$2)&amp;":"&amp;ADDRESS($B$19,$X$2-1+AN$8)),INDIRECT("rP!"&amp;ADDRESS(Prcsses!$B176,$X$2+$P$8-AN$8)&amp;":"&amp;ADDRESS(Prcsses!$B176,$X$2-1+$P$8))))</f>
        <v>0</v>
      </c>
      <c r="AO56" s="5">
        <f ca="1">IF(AO$4="",0,SUMPRODUCT(INDIRECT(ADDRESS($B63,$X$2)&amp;":"&amp;ADDRESS($B63,$X$2-1+AO$8)),INDIRECT(ADDRESS($B$19,$X$2)&amp;":"&amp;ADDRESS($B$19,$X$2-1+AO$8)),INDIRECT("rP!"&amp;ADDRESS(Prcsses!$B176,$X$2+$P$8-AO$8)&amp;":"&amp;ADDRESS(Prcsses!$B176,$X$2-1+$P$8))))</f>
        <v>0</v>
      </c>
      <c r="AP56" s="5">
        <f ca="1">IF(AP$4="",0,SUMPRODUCT(INDIRECT(ADDRESS($B63,$X$2)&amp;":"&amp;ADDRESS($B63,$X$2-1+AP$8)),INDIRECT(ADDRESS($B$19,$X$2)&amp;":"&amp;ADDRESS($B$19,$X$2-1+AP$8)),INDIRECT("rP!"&amp;ADDRESS(Prcsses!$B176,$X$2+$P$8-AP$8)&amp;":"&amp;ADDRESS(Prcsses!$B176,$X$2-1+$P$8))))</f>
        <v>0</v>
      </c>
      <c r="AQ56" s="5">
        <f ca="1">IF(AQ$4="",0,SUMPRODUCT(INDIRECT(ADDRESS($B63,$X$2)&amp;":"&amp;ADDRESS($B63,$X$2-1+AQ$8)),INDIRECT(ADDRESS($B$19,$X$2)&amp;":"&amp;ADDRESS($B$19,$X$2-1+AQ$8)),INDIRECT("rP!"&amp;ADDRESS(Prcsses!$B176,$X$2+$P$8-AQ$8)&amp;":"&amp;ADDRESS(Prcsses!$B176,$X$2-1+$P$8))))</f>
        <v>0</v>
      </c>
      <c r="AR56" s="5">
        <f ca="1">IF(AR$4="",0,SUMPRODUCT(INDIRECT(ADDRESS($B63,$X$2)&amp;":"&amp;ADDRESS($B63,$X$2-1+AR$8)),INDIRECT(ADDRESS($B$19,$X$2)&amp;":"&amp;ADDRESS($B$19,$X$2-1+AR$8)),INDIRECT("rP!"&amp;ADDRESS(Prcsses!$B176,$X$2+$P$8-AR$8)&amp;":"&amp;ADDRESS(Prcsses!$B176,$X$2-1+$P$8))))</f>
        <v>0</v>
      </c>
      <c r="AS56" s="5">
        <f ca="1">IF(AS$4="",0,SUMPRODUCT(INDIRECT(ADDRESS($B63,$X$2)&amp;":"&amp;ADDRESS($B63,$X$2-1+AS$8)),INDIRECT(ADDRESS($B$19,$X$2)&amp;":"&amp;ADDRESS($B$19,$X$2-1+AS$8)),INDIRECT("rP!"&amp;ADDRESS(Prcsses!$B176,$X$2+$P$8-AS$8)&amp;":"&amp;ADDRESS(Prcsses!$B176,$X$2-1+$P$8))))</f>
        <v>0</v>
      </c>
      <c r="AT56" s="5">
        <f ca="1">IF(AT$4="",0,SUMPRODUCT(INDIRECT(ADDRESS($B63,$X$2)&amp;":"&amp;ADDRESS($B63,$X$2-1+AT$8)),INDIRECT(ADDRESS($B$19,$X$2)&amp;":"&amp;ADDRESS($B$19,$X$2-1+AT$8)),INDIRECT("rP!"&amp;ADDRESS(Prcsses!$B176,$X$2+$P$8-AT$8)&amp;":"&amp;ADDRESS(Prcsses!$B176,$X$2-1+$P$8))))</f>
        <v>0</v>
      </c>
      <c r="AU56" s="5">
        <f ca="1">IF(AU$4="",0,SUMPRODUCT(INDIRECT(ADDRESS($B63,$X$2)&amp;":"&amp;ADDRESS($B63,$X$2-1+AU$8)),INDIRECT(ADDRESS($B$19,$X$2)&amp;":"&amp;ADDRESS($B$19,$X$2-1+AU$8)),INDIRECT("rP!"&amp;ADDRESS(Prcsses!$B176,$X$2+$P$8-AU$8)&amp;":"&amp;ADDRESS(Prcsses!$B176,$X$2-1+$P$8))))</f>
        <v>0</v>
      </c>
      <c r="AV56" s="5">
        <f ca="1">IF(AV$4="",0,SUMPRODUCT(INDIRECT(ADDRESS($B63,$X$2)&amp;":"&amp;ADDRESS($B63,$X$2-1+AV$8)),INDIRECT(ADDRESS($B$19,$X$2)&amp;":"&amp;ADDRESS($B$19,$X$2-1+AV$8)),INDIRECT("rP!"&amp;ADDRESS(Prcsses!$B176,$X$2+$P$8-AV$8)&amp;":"&amp;ADDRESS(Prcsses!$B176,$X$2-1+$P$8))))</f>
        <v>0</v>
      </c>
      <c r="AW56" s="5">
        <f ca="1">IF(AW$4="",0,SUMPRODUCT(INDIRECT(ADDRESS($B63,$X$2)&amp;":"&amp;ADDRESS($B63,$X$2-1+AW$8)),INDIRECT(ADDRESS($B$19,$X$2)&amp;":"&amp;ADDRESS($B$19,$X$2-1+AW$8)),INDIRECT("rP!"&amp;ADDRESS(Prcsses!$B176,$X$2+$P$8-AW$8)&amp;":"&amp;ADDRESS(Prcsses!$B176,$X$2-1+$P$8))))</f>
        <v>0</v>
      </c>
      <c r="AX56" s="5">
        <f ca="1">IF(AX$4="",0,SUMPRODUCT(INDIRECT(ADDRESS($B63,$X$2)&amp;":"&amp;ADDRESS($B63,$X$2-1+AX$8)),INDIRECT(ADDRESS($B$19,$X$2)&amp;":"&amp;ADDRESS($B$19,$X$2-1+AX$8)),INDIRECT("rP!"&amp;ADDRESS(Prcsses!$B176,$X$2+$P$8-AX$8)&amp;":"&amp;ADDRESS(Prcsses!$B176,$X$2-1+$P$8))))</f>
        <v>0</v>
      </c>
      <c r="AY56" s="5">
        <f ca="1">IF(AY$4="",0,SUMPRODUCT(INDIRECT(ADDRESS($B63,$X$2)&amp;":"&amp;ADDRESS($B63,$X$2-1+AY$8)),INDIRECT(ADDRESS($B$19,$X$2)&amp;":"&amp;ADDRESS($B$19,$X$2-1+AY$8)),INDIRECT("rP!"&amp;ADDRESS(Prcsses!$B176,$X$2+$P$8-AY$8)&amp;":"&amp;ADDRESS(Prcsses!$B176,$X$2-1+$P$8))))</f>
        <v>0</v>
      </c>
      <c r="AZ56" s="5">
        <f ca="1">IF(AZ$4="",0,SUMPRODUCT(INDIRECT(ADDRESS($B63,$X$2)&amp;":"&amp;ADDRESS($B63,$X$2-1+AZ$8)),INDIRECT(ADDRESS($B$19,$X$2)&amp;":"&amp;ADDRESS($B$19,$X$2-1+AZ$8)),INDIRECT("rP!"&amp;ADDRESS(Prcsses!$B176,$X$2+$P$8-AZ$8)&amp;":"&amp;ADDRESS(Prcsses!$B176,$X$2-1+$P$8))))</f>
        <v>0</v>
      </c>
      <c r="BA56" s="5">
        <f ca="1">IF(BA$4="",0,SUMPRODUCT(INDIRECT(ADDRESS($B63,$X$2)&amp;":"&amp;ADDRESS($B63,$X$2-1+BA$8)),INDIRECT(ADDRESS($B$19,$X$2)&amp;":"&amp;ADDRESS($B$19,$X$2-1+BA$8)),INDIRECT("rP!"&amp;ADDRESS(Prcsses!$B176,$X$2+$P$8-BA$8)&amp;":"&amp;ADDRESS(Prcsses!$B176,$X$2-1+$P$8))))</f>
        <v>0</v>
      </c>
      <c r="BB56" s="5">
        <f ca="1">IF(BB$4="",0,SUMPRODUCT(INDIRECT(ADDRESS($B63,$X$2)&amp;":"&amp;ADDRESS($B63,$X$2-1+BB$8)),INDIRECT(ADDRESS($B$19,$X$2)&amp;":"&amp;ADDRESS($B$19,$X$2-1+BB$8)),INDIRECT("rP!"&amp;ADDRESS(Prcsses!$B176,$X$2+$P$8-BB$8)&amp;":"&amp;ADDRESS(Prcsses!$B176,$X$2-1+$P$8))))</f>
        <v>0</v>
      </c>
      <c r="BC56" s="5">
        <f ca="1">IF(BC$4="",0,SUMPRODUCT(INDIRECT(ADDRESS($B63,$X$2)&amp;":"&amp;ADDRESS($B63,$X$2-1+BC$8)),INDIRECT(ADDRESS($B$19,$X$2)&amp;":"&amp;ADDRESS($B$19,$X$2-1+BC$8)),INDIRECT("rP!"&amp;ADDRESS(Prcsses!$B176,$X$2+$P$8-BC$8)&amp;":"&amp;ADDRESS(Prcsses!$B176,$X$2-1+$P$8))))</f>
        <v>0</v>
      </c>
      <c r="BD56" s="5">
        <f ca="1">IF(BD$4="",0,SUMPRODUCT(INDIRECT(ADDRESS($B63,$X$2)&amp;":"&amp;ADDRESS($B63,$X$2-1+BD$8)),INDIRECT(ADDRESS($B$19,$X$2)&amp;":"&amp;ADDRESS($B$19,$X$2-1+BD$8)),INDIRECT("rP!"&amp;ADDRESS(Prcsses!$B176,$X$2+$P$8-BD$8)&amp;":"&amp;ADDRESS(Prcsses!$B176,$X$2-1+$P$8))))</f>
        <v>0</v>
      </c>
      <c r="BE56" s="5">
        <f ca="1">IF(BE$4="",0,SUMPRODUCT(INDIRECT(ADDRESS($B63,$X$2)&amp;":"&amp;ADDRESS($B63,$X$2-1+BE$8)),INDIRECT(ADDRESS($B$19,$X$2)&amp;":"&amp;ADDRESS($B$19,$X$2-1+BE$8)),INDIRECT("rP!"&amp;ADDRESS(Prcsses!$B176,$X$2+$P$8-BE$8)&amp;":"&amp;ADDRESS(Prcsses!$B176,$X$2-1+$P$8))))</f>
        <v>0</v>
      </c>
      <c r="BF56" s="5">
        <f ca="1">IF(BF$4="",0,SUMPRODUCT(INDIRECT(ADDRESS($B63,$X$2)&amp;":"&amp;ADDRESS($B63,$X$2-1+BF$8)),INDIRECT(ADDRESS($B$19,$X$2)&amp;":"&amp;ADDRESS($B$19,$X$2-1+BF$8)),INDIRECT("rP!"&amp;ADDRESS(Prcsses!$B176,$X$2+$P$8-BF$8)&amp;":"&amp;ADDRESS(Prcsses!$B176,$X$2-1+$P$8))))</f>
        <v>0</v>
      </c>
      <c r="BG56" s="5">
        <f ca="1">IF(BG$4="",0,SUMPRODUCT(INDIRECT(ADDRESS($B63,$X$2)&amp;":"&amp;ADDRESS($B63,$X$2-1+BG$8)),INDIRECT(ADDRESS($B$19,$X$2)&amp;":"&amp;ADDRESS($B$19,$X$2-1+BG$8)),INDIRECT("rP!"&amp;ADDRESS(Prcsses!$B176,$X$2+$P$8-BG$8)&amp;":"&amp;ADDRESS(Prcsses!$B176,$X$2-1+$P$8))))</f>
        <v>0</v>
      </c>
      <c r="BH56" s="5">
        <f ca="1">IF(BH$4="",0,SUMPRODUCT(INDIRECT(ADDRESS($B63,$X$2)&amp;":"&amp;ADDRESS($B63,$X$2-1+BH$8)),INDIRECT(ADDRESS($B$19,$X$2)&amp;":"&amp;ADDRESS($B$19,$X$2-1+BH$8)),INDIRECT("rP!"&amp;ADDRESS(Prcsses!$B176,$X$2+$P$8-BH$8)&amp;":"&amp;ADDRESS(Prcsses!$B176,$X$2-1+$P$8))))</f>
        <v>0</v>
      </c>
      <c r="BI56" s="5">
        <f ca="1">IF(BI$4="",0,SUMPRODUCT(INDIRECT(ADDRESS($B63,$X$2)&amp;":"&amp;ADDRESS($B63,$X$2-1+BI$8)),INDIRECT(ADDRESS($B$19,$X$2)&amp;":"&amp;ADDRESS($B$19,$X$2-1+BI$8)),INDIRECT("rP!"&amp;ADDRESS(Prcsses!$B176,$X$2+$P$8-BI$8)&amp;":"&amp;ADDRESS(Prcsses!$B176,$X$2-1+$P$8))))</f>
        <v>0</v>
      </c>
      <c r="BJ56" s="5">
        <f ca="1">IF(BJ$4="",0,SUMPRODUCT(INDIRECT(ADDRESS($B63,$X$2)&amp;":"&amp;ADDRESS($B63,$X$2-1+BJ$8)),INDIRECT(ADDRESS($B$19,$X$2)&amp;":"&amp;ADDRESS($B$19,$X$2-1+BJ$8)),INDIRECT("rP!"&amp;ADDRESS(Prcsses!$B176,$X$2+$P$8-BJ$8)&amp;":"&amp;ADDRESS(Prcsses!$B176,$X$2-1+$P$8))))</f>
        <v>0</v>
      </c>
      <c r="BK56" s="5">
        <f ca="1">IF(BK$4="",0,SUMPRODUCT(INDIRECT(ADDRESS($B63,$X$2)&amp;":"&amp;ADDRESS($B63,$X$2-1+BK$8)),INDIRECT(ADDRESS($B$19,$X$2)&amp;":"&amp;ADDRESS($B$19,$X$2-1+BK$8)),INDIRECT("rP!"&amp;ADDRESS(Prcsses!$B176,$X$2+$P$8-BK$8)&amp;":"&amp;ADDRESS(Prcsses!$B176,$X$2-1+$P$8))))</f>
        <v>0</v>
      </c>
      <c r="BL56" s="5">
        <f ca="1">IF(BL$4="",0,SUMPRODUCT(INDIRECT(ADDRESS($B63,$X$2)&amp;":"&amp;ADDRESS($B63,$X$2-1+BL$8)),INDIRECT(ADDRESS($B$19,$X$2)&amp;":"&amp;ADDRESS($B$19,$X$2-1+BL$8)),INDIRECT("rP!"&amp;ADDRESS(Prcsses!$B176,$X$2+$P$8-BL$8)&amp;":"&amp;ADDRESS(Prcsses!$B176,$X$2-1+$P$8))))</f>
        <v>0</v>
      </c>
      <c r="BM56" s="5">
        <f ca="1">IF(BM$4="",0,SUMPRODUCT(INDIRECT(ADDRESS($B63,$X$2)&amp;":"&amp;ADDRESS($B63,$X$2-1+BM$8)),INDIRECT(ADDRESS($B$19,$X$2)&amp;":"&amp;ADDRESS($B$19,$X$2-1+BM$8)),INDIRECT("rP!"&amp;ADDRESS(Prcsses!$B176,$X$2+$P$8-BM$8)&amp;":"&amp;ADDRESS(Prcsses!$B176,$X$2-1+$P$8))))</f>
        <v>0</v>
      </c>
      <c r="BN56" s="5">
        <f ca="1">IF(BN$4="",0,SUMPRODUCT(INDIRECT(ADDRESS($B63,$X$2)&amp;":"&amp;ADDRESS($B63,$X$2-1+BN$8)),INDIRECT(ADDRESS($B$19,$X$2)&amp;":"&amp;ADDRESS($B$19,$X$2-1+BN$8)),INDIRECT("rP!"&amp;ADDRESS(Prcsses!$B176,$X$2+$P$8-BN$8)&amp;":"&amp;ADDRESS(Prcsses!$B176,$X$2-1+$P$8))))</f>
        <v>0</v>
      </c>
      <c r="BO56" s="5">
        <f ca="1">IF(BO$4="",0,SUMPRODUCT(INDIRECT(ADDRESS($B63,$X$2)&amp;":"&amp;ADDRESS($B63,$X$2-1+BO$8)),INDIRECT(ADDRESS($B$19,$X$2)&amp;":"&amp;ADDRESS($B$19,$X$2-1+BO$8)),INDIRECT("rP!"&amp;ADDRESS(Prcsses!$B176,$X$2+$P$8-BO$8)&amp;":"&amp;ADDRESS(Prcsses!$B176,$X$2-1+$P$8))))</f>
        <v>0</v>
      </c>
      <c r="BP56" s="5">
        <f ca="1">IF(BP$4="",0,SUMPRODUCT(INDIRECT(ADDRESS($B63,$X$2)&amp;":"&amp;ADDRESS($B63,$X$2-1+BP$8)),INDIRECT(ADDRESS($B$19,$X$2)&amp;":"&amp;ADDRESS($B$19,$X$2-1+BP$8)),INDIRECT("rP!"&amp;ADDRESS(Prcsses!$B176,$X$2+$P$8-BP$8)&amp;":"&amp;ADDRESS(Prcsses!$B176,$X$2-1+$P$8))))</f>
        <v>0</v>
      </c>
      <c r="BQ56" s="5">
        <f ca="1">IF(BQ$4="",0,SUMPRODUCT(INDIRECT(ADDRESS($B63,$X$2)&amp;":"&amp;ADDRESS($B63,$X$2-1+BQ$8)),INDIRECT(ADDRESS($B$19,$X$2)&amp;":"&amp;ADDRESS($B$19,$X$2-1+BQ$8)),INDIRECT("rP!"&amp;ADDRESS(Prcsses!$B176,$X$2+$P$8-BQ$8)&amp;":"&amp;ADDRESS(Prcsses!$B176,$X$2-1+$P$8))))</f>
        <v>0</v>
      </c>
      <c r="BR56" s="5">
        <f ca="1">IF(BR$4="",0,SUMPRODUCT(INDIRECT(ADDRESS($B63,$X$2)&amp;":"&amp;ADDRESS($B63,$X$2-1+BR$8)),INDIRECT(ADDRESS($B$19,$X$2)&amp;":"&amp;ADDRESS($B$19,$X$2-1+BR$8)),INDIRECT("rP!"&amp;ADDRESS(Prcsses!$B176,$X$2+$P$8-BR$8)&amp;":"&amp;ADDRESS(Prcsses!$B176,$X$2-1+$P$8))))</f>
        <v>0</v>
      </c>
      <c r="BS56" s="5">
        <f ca="1">IF(BS$4="",0,SUMPRODUCT(INDIRECT(ADDRESS($B63,$X$2)&amp;":"&amp;ADDRESS($B63,$X$2-1+BS$8)),INDIRECT(ADDRESS($B$19,$X$2)&amp;":"&amp;ADDRESS($B$19,$X$2-1+BS$8)),INDIRECT("rP!"&amp;ADDRESS(Prcsses!$B176,$X$2+$P$8-BS$8)&amp;":"&amp;ADDRESS(Prcsses!$B176,$X$2-1+$P$8))))</f>
        <v>0</v>
      </c>
      <c r="BT56" s="5">
        <f ca="1">IF(BT$4="",0,SUMPRODUCT(INDIRECT(ADDRESS($B63,$X$2)&amp;":"&amp;ADDRESS($B63,$X$2-1+BT$8)),INDIRECT(ADDRESS($B$19,$X$2)&amp;":"&amp;ADDRESS($B$19,$X$2-1+BT$8)),INDIRECT("rP!"&amp;ADDRESS(Prcsses!$B176,$X$2+$P$8-BT$8)&amp;":"&amp;ADDRESS(Prcsses!$B176,$X$2-1+$P$8))))</f>
        <v>0</v>
      </c>
      <c r="BU56" s="5">
        <f ca="1">IF(BU$4="",0,SUMPRODUCT(INDIRECT(ADDRESS($B63,$X$2)&amp;":"&amp;ADDRESS($B63,$X$2-1+BU$8)),INDIRECT(ADDRESS($B$19,$X$2)&amp;":"&amp;ADDRESS($B$19,$X$2-1+BU$8)),INDIRECT("rP!"&amp;ADDRESS(Prcsses!$B176,$X$2+$P$8-BU$8)&amp;":"&amp;ADDRESS(Prcsses!$B176,$X$2-1+$P$8))))</f>
        <v>0</v>
      </c>
      <c r="BV56" s="5">
        <f ca="1">IF(BV$4="",0,SUMPRODUCT(INDIRECT(ADDRESS($B63,$X$2)&amp;":"&amp;ADDRESS($B63,$X$2-1+BV$8)),INDIRECT(ADDRESS($B$19,$X$2)&amp;":"&amp;ADDRESS($B$19,$X$2-1+BV$8)),INDIRECT("rP!"&amp;ADDRESS(Prcsses!$B176,$X$2+$P$8-BV$8)&amp;":"&amp;ADDRESS(Prcsses!$B176,$X$2-1+$P$8))))</f>
        <v>0</v>
      </c>
      <c r="BW56" s="5">
        <f ca="1">IF(BW$4="",0,SUMPRODUCT(INDIRECT(ADDRESS($B63,$X$2)&amp;":"&amp;ADDRESS($B63,$X$2-1+BW$8)),INDIRECT(ADDRESS($B$19,$X$2)&amp;":"&amp;ADDRESS($B$19,$X$2-1+BW$8)),INDIRECT("rP!"&amp;ADDRESS(Prcsses!$B176,$X$2+$P$8-BW$8)&amp;":"&amp;ADDRESS(Prcsses!$B176,$X$2-1+$P$8))))</f>
        <v>0</v>
      </c>
      <c r="BX56" s="5">
        <f ca="1">IF(BX$4="",0,SUMPRODUCT(INDIRECT(ADDRESS($B63,$X$2)&amp;":"&amp;ADDRESS($B63,$X$2-1+BX$8)),INDIRECT(ADDRESS($B$19,$X$2)&amp;":"&amp;ADDRESS($B$19,$X$2-1+BX$8)),INDIRECT("rP!"&amp;ADDRESS(Prcsses!$B176,$X$2+$P$8-BX$8)&amp;":"&amp;ADDRESS(Prcsses!$B176,$X$2-1+$P$8))))</f>
        <v>0</v>
      </c>
      <c r="BY56" s="5">
        <f ca="1">IF(BY$4="",0,SUMPRODUCT(INDIRECT(ADDRESS($B63,$X$2)&amp;":"&amp;ADDRESS($B63,$X$2-1+BY$8)),INDIRECT(ADDRESS($B$19,$X$2)&amp;":"&amp;ADDRESS($B$19,$X$2-1+BY$8)),INDIRECT("rP!"&amp;ADDRESS(Prcsses!$B176,$X$2+$P$8-BY$8)&amp;":"&amp;ADDRESS(Prcsses!$B176,$X$2-1+$P$8))))</f>
        <v>0</v>
      </c>
      <c r="BZ56" s="5">
        <f ca="1">IF(BZ$4="",0,SUMPRODUCT(INDIRECT(ADDRESS($B63,$X$2)&amp;":"&amp;ADDRESS($B63,$X$2-1+BZ$8)),INDIRECT(ADDRESS($B$19,$X$2)&amp;":"&amp;ADDRESS($B$19,$X$2-1+BZ$8)),INDIRECT("rP!"&amp;ADDRESS(Prcsses!$B176,$X$2+$P$8-BZ$8)&amp;":"&amp;ADDRESS(Prcsses!$B176,$X$2-1+$P$8))))</f>
        <v>0</v>
      </c>
      <c r="CA56" s="5">
        <f ca="1">IF(CA$4="",0,SUMPRODUCT(INDIRECT(ADDRESS($B63,$X$2)&amp;":"&amp;ADDRESS($B63,$X$2-1+CA$8)),INDIRECT(ADDRESS($B$19,$X$2)&amp;":"&amp;ADDRESS($B$19,$X$2-1+CA$8)),INDIRECT("rP!"&amp;ADDRESS(Prcsses!$B176,$X$2+$P$8-CA$8)&amp;":"&amp;ADDRESS(Prcsses!$B176,$X$2-1+$P$8))))</f>
        <v>0</v>
      </c>
      <c r="CB56" s="5">
        <f ca="1">IF(CB$4="",0,SUMPRODUCT(INDIRECT(ADDRESS($B63,$X$2)&amp;":"&amp;ADDRESS($B63,$X$2-1+CB$8)),INDIRECT(ADDRESS($B$19,$X$2)&amp;":"&amp;ADDRESS($B$19,$X$2-1+CB$8)),INDIRECT("rP!"&amp;ADDRESS(Prcsses!$B176,$X$2+$P$8-CB$8)&amp;":"&amp;ADDRESS(Prcsses!$B176,$X$2-1+$P$8))))</f>
        <v>0</v>
      </c>
      <c r="CC56" s="5">
        <f ca="1">IF(CC$4="",0,SUMPRODUCT(INDIRECT(ADDRESS($B63,$X$2)&amp;":"&amp;ADDRESS($B63,$X$2-1+CC$8)),INDIRECT(ADDRESS($B$19,$X$2)&amp;":"&amp;ADDRESS($B$19,$X$2-1+CC$8)),INDIRECT("rP!"&amp;ADDRESS(Prcsses!$B176,$X$2+$P$8-CC$8)&amp;":"&amp;ADDRESS(Prcsses!$B176,$X$2-1+$P$8))))</f>
        <v>0</v>
      </c>
      <c r="CD56" s="5">
        <f ca="1">IF(CD$4="",0,SUMPRODUCT(INDIRECT(ADDRESS($B63,$X$2)&amp;":"&amp;ADDRESS($B63,$X$2-1+CD$8)),INDIRECT(ADDRESS($B$19,$X$2)&amp;":"&amp;ADDRESS($B$19,$X$2-1+CD$8)),INDIRECT("rP!"&amp;ADDRESS(Prcsses!$B176,$X$2+$P$8-CD$8)&amp;":"&amp;ADDRESS(Prcsses!$B176,$X$2-1+$P$8))))</f>
        <v>0</v>
      </c>
      <c r="CE56" s="5">
        <f ca="1">IF(CE$4="",0,SUMPRODUCT(INDIRECT(ADDRESS($B63,$X$2)&amp;":"&amp;ADDRESS($B63,$X$2-1+CE$8)),INDIRECT(ADDRESS($B$19,$X$2)&amp;":"&amp;ADDRESS($B$19,$X$2-1+CE$8)),INDIRECT("rP!"&amp;ADDRESS(Prcsses!$B176,$X$2+$P$8-CE$8)&amp;":"&amp;ADDRESS(Prcsses!$B176,$X$2-1+$P$8))))</f>
        <v>0</v>
      </c>
      <c r="CF56" s="5">
        <f ca="1">IF(CF$4="",0,SUMPRODUCT(INDIRECT(ADDRESS($B63,$X$2)&amp;":"&amp;ADDRESS($B63,$X$2-1+CF$8)),INDIRECT(ADDRESS($B$19,$X$2)&amp;":"&amp;ADDRESS($B$19,$X$2-1+CF$8)),INDIRECT("rP!"&amp;ADDRESS(Prcsses!$B176,$X$2+$P$8-CF$8)&amp;":"&amp;ADDRESS(Prcsses!$B176,$X$2-1+$P$8))))</f>
        <v>0</v>
      </c>
    </row>
    <row r="57" spans="2:84" x14ac:dyDescent="0.3">
      <c r="B57" s="13">
        <f>ROW()</f>
        <v>57</v>
      </c>
      <c r="H57" s="1" t="str">
        <f t="shared" si="77"/>
        <v>Капитальные затраты</v>
      </c>
      <c r="I57" s="1" t="str">
        <f>$I$55</f>
        <v>Капзатраты на торговые мощности</v>
      </c>
      <c r="J57" s="1" t="str">
        <f>Prcsses!I177</f>
        <v>Гарантийный платеж</v>
      </c>
      <c r="M57" s="53" t="s">
        <v>18</v>
      </c>
      <c r="U57" s="5">
        <f t="shared" ca="1" si="78"/>
        <v>0</v>
      </c>
      <c r="X57" s="5">
        <f ca="1">IF(X$4="",0,SUMPRODUCT(INDIRECT(ADDRESS($B64,$X$2)&amp;":"&amp;ADDRESS($B64,$X$2-1+X$8)),INDIRECT(ADDRESS($B$19,$X$2)&amp;":"&amp;ADDRESS($B$19,$X$2-1+X$8)),INDIRECT("rP!"&amp;ADDRESS(Prcsses!$B177,$X$2+$P$8-X$8)&amp;":"&amp;ADDRESS(Prcsses!$B177,$X$2-1+$P$8))))</f>
        <v>0</v>
      </c>
      <c r="Y57" s="5">
        <f ca="1">IF(Y$4="",0,SUMPRODUCT(INDIRECT(ADDRESS($B64,$X$2)&amp;":"&amp;ADDRESS($B64,$X$2-1+Y$8)),INDIRECT(ADDRESS($B$19,$X$2)&amp;":"&amp;ADDRESS($B$19,$X$2-1+Y$8)),INDIRECT("rP!"&amp;ADDRESS(Prcsses!$B177,$X$2+$P$8-Y$8)&amp;":"&amp;ADDRESS(Prcsses!$B177,$X$2-1+$P$8))))</f>
        <v>0</v>
      </c>
      <c r="Z57" s="5">
        <f ca="1">IF(Z$4="",0,SUMPRODUCT(INDIRECT(ADDRESS($B64,$X$2)&amp;":"&amp;ADDRESS($B64,$X$2-1+Z$8)),INDIRECT(ADDRESS($B$19,$X$2)&amp;":"&amp;ADDRESS($B$19,$X$2-1+Z$8)),INDIRECT("rP!"&amp;ADDRESS(Prcsses!$B177,$X$2+$P$8-Z$8)&amp;":"&amp;ADDRESS(Prcsses!$B177,$X$2-1+$P$8))))</f>
        <v>0</v>
      </c>
      <c r="AA57" s="5">
        <f ca="1">IF(AA$4="",0,SUMPRODUCT(INDIRECT(ADDRESS($B64,$X$2)&amp;":"&amp;ADDRESS($B64,$X$2-1+AA$8)),INDIRECT(ADDRESS($B$19,$X$2)&amp;":"&amp;ADDRESS($B$19,$X$2-1+AA$8)),INDIRECT("rP!"&amp;ADDRESS(Prcsses!$B177,$X$2+$P$8-AA$8)&amp;":"&amp;ADDRESS(Prcsses!$B177,$X$2-1+$P$8))))</f>
        <v>0</v>
      </c>
      <c r="AB57" s="5">
        <f ca="1">IF(AB$4="",0,SUMPRODUCT(INDIRECT(ADDRESS($B64,$X$2)&amp;":"&amp;ADDRESS($B64,$X$2-1+AB$8)),INDIRECT(ADDRESS($B$19,$X$2)&amp;":"&amp;ADDRESS($B$19,$X$2-1+AB$8)),INDIRECT("rP!"&amp;ADDRESS(Prcsses!$B177,$X$2+$P$8-AB$8)&amp;":"&amp;ADDRESS(Prcsses!$B177,$X$2-1+$P$8))))</f>
        <v>0</v>
      </c>
      <c r="AC57" s="5">
        <f ca="1">IF(AC$4="",0,SUMPRODUCT(INDIRECT(ADDRESS($B64,$X$2)&amp;":"&amp;ADDRESS($B64,$X$2-1+AC$8)),INDIRECT(ADDRESS($B$19,$X$2)&amp;":"&amp;ADDRESS($B$19,$X$2-1+AC$8)),INDIRECT("rP!"&amp;ADDRESS(Prcsses!$B177,$X$2+$P$8-AC$8)&amp;":"&amp;ADDRESS(Prcsses!$B177,$X$2-1+$P$8))))</f>
        <v>0</v>
      </c>
      <c r="AD57" s="5">
        <f ca="1">IF(AD$4="",0,SUMPRODUCT(INDIRECT(ADDRESS($B64,$X$2)&amp;":"&amp;ADDRESS($B64,$X$2-1+AD$8)),INDIRECT(ADDRESS($B$19,$X$2)&amp;":"&amp;ADDRESS($B$19,$X$2-1+AD$8)),INDIRECT("rP!"&amp;ADDRESS(Prcsses!$B177,$X$2+$P$8-AD$8)&amp;":"&amp;ADDRESS(Prcsses!$B177,$X$2-1+$P$8))))</f>
        <v>0</v>
      </c>
      <c r="AE57" s="5">
        <f ca="1">IF(AE$4="",0,SUMPRODUCT(INDIRECT(ADDRESS($B64,$X$2)&amp;":"&amp;ADDRESS($B64,$X$2-1+AE$8)),INDIRECT(ADDRESS($B$19,$X$2)&amp;":"&amp;ADDRESS($B$19,$X$2-1+AE$8)),INDIRECT("rP!"&amp;ADDRESS(Prcsses!$B177,$X$2+$P$8-AE$8)&amp;":"&amp;ADDRESS(Prcsses!$B177,$X$2-1+$P$8))))</f>
        <v>0</v>
      </c>
      <c r="AF57" s="5">
        <f ca="1">IF(AF$4="",0,SUMPRODUCT(INDIRECT(ADDRESS($B64,$X$2)&amp;":"&amp;ADDRESS($B64,$X$2-1+AF$8)),INDIRECT(ADDRESS($B$19,$X$2)&amp;":"&amp;ADDRESS($B$19,$X$2-1+AF$8)),INDIRECT("rP!"&amp;ADDRESS(Prcsses!$B177,$X$2+$P$8-AF$8)&amp;":"&amp;ADDRESS(Prcsses!$B177,$X$2-1+$P$8))))</f>
        <v>0</v>
      </c>
      <c r="AG57" s="5">
        <f ca="1">IF(AG$4="",0,SUMPRODUCT(INDIRECT(ADDRESS($B64,$X$2)&amp;":"&amp;ADDRESS($B64,$X$2-1+AG$8)),INDIRECT(ADDRESS($B$19,$X$2)&amp;":"&amp;ADDRESS($B$19,$X$2-1+AG$8)),INDIRECT("rP!"&amp;ADDRESS(Prcsses!$B177,$X$2+$P$8-AG$8)&amp;":"&amp;ADDRESS(Prcsses!$B177,$X$2-1+$P$8))))</f>
        <v>0</v>
      </c>
      <c r="AH57" s="5">
        <f ca="1">IF(AH$4="",0,SUMPRODUCT(INDIRECT(ADDRESS($B64,$X$2)&amp;":"&amp;ADDRESS($B64,$X$2-1+AH$8)),INDIRECT(ADDRESS($B$19,$X$2)&amp;":"&amp;ADDRESS($B$19,$X$2-1+AH$8)),INDIRECT("rP!"&amp;ADDRESS(Prcsses!$B177,$X$2+$P$8-AH$8)&amp;":"&amp;ADDRESS(Prcsses!$B177,$X$2-1+$P$8))))</f>
        <v>0</v>
      </c>
      <c r="AI57" s="5">
        <f ca="1">IF(AI$4="",0,SUMPRODUCT(INDIRECT(ADDRESS($B64,$X$2)&amp;":"&amp;ADDRESS($B64,$X$2-1+AI$8)),INDIRECT(ADDRESS($B$19,$X$2)&amp;":"&amp;ADDRESS($B$19,$X$2-1+AI$8)),INDIRECT("rP!"&amp;ADDRESS(Prcsses!$B177,$X$2+$P$8-AI$8)&amp;":"&amp;ADDRESS(Prcsses!$B177,$X$2-1+$P$8))))</f>
        <v>0</v>
      </c>
      <c r="AJ57" s="5">
        <f ca="1">IF(AJ$4="",0,SUMPRODUCT(INDIRECT(ADDRESS($B64,$X$2)&amp;":"&amp;ADDRESS($B64,$X$2-1+AJ$8)),INDIRECT(ADDRESS($B$19,$X$2)&amp;":"&amp;ADDRESS($B$19,$X$2-1+AJ$8)),INDIRECT("rP!"&amp;ADDRESS(Prcsses!$B177,$X$2+$P$8-AJ$8)&amp;":"&amp;ADDRESS(Prcsses!$B177,$X$2-1+$P$8))))</f>
        <v>0</v>
      </c>
      <c r="AK57" s="5">
        <f ca="1">IF(AK$4="",0,SUMPRODUCT(INDIRECT(ADDRESS($B64,$X$2)&amp;":"&amp;ADDRESS($B64,$X$2-1+AK$8)),INDIRECT(ADDRESS($B$19,$X$2)&amp;":"&amp;ADDRESS($B$19,$X$2-1+AK$8)),INDIRECT("rP!"&amp;ADDRESS(Prcsses!$B177,$X$2+$P$8-AK$8)&amp;":"&amp;ADDRESS(Prcsses!$B177,$X$2-1+$P$8))))</f>
        <v>0</v>
      </c>
      <c r="AL57" s="5">
        <f ca="1">IF(AL$4="",0,SUMPRODUCT(INDIRECT(ADDRESS($B64,$X$2)&amp;":"&amp;ADDRESS($B64,$X$2-1+AL$8)),INDIRECT(ADDRESS($B$19,$X$2)&amp;":"&amp;ADDRESS($B$19,$X$2-1+AL$8)),INDIRECT("rP!"&amp;ADDRESS(Prcsses!$B177,$X$2+$P$8-AL$8)&amp;":"&amp;ADDRESS(Prcsses!$B177,$X$2-1+$P$8))))</f>
        <v>0</v>
      </c>
      <c r="AM57" s="5">
        <f ca="1">IF(AM$4="",0,SUMPRODUCT(INDIRECT(ADDRESS($B64,$X$2)&amp;":"&amp;ADDRESS($B64,$X$2-1+AM$8)),INDIRECT(ADDRESS($B$19,$X$2)&amp;":"&amp;ADDRESS($B$19,$X$2-1+AM$8)),INDIRECT("rP!"&amp;ADDRESS(Prcsses!$B177,$X$2+$P$8-AM$8)&amp;":"&amp;ADDRESS(Prcsses!$B177,$X$2-1+$P$8))))</f>
        <v>0</v>
      </c>
      <c r="AN57" s="5">
        <f ca="1">IF(AN$4="",0,SUMPRODUCT(INDIRECT(ADDRESS($B64,$X$2)&amp;":"&amp;ADDRESS($B64,$X$2-1+AN$8)),INDIRECT(ADDRESS($B$19,$X$2)&amp;":"&amp;ADDRESS($B$19,$X$2-1+AN$8)),INDIRECT("rP!"&amp;ADDRESS(Prcsses!$B177,$X$2+$P$8-AN$8)&amp;":"&amp;ADDRESS(Prcsses!$B177,$X$2-1+$P$8))))</f>
        <v>0</v>
      </c>
      <c r="AO57" s="5">
        <f ca="1">IF(AO$4="",0,SUMPRODUCT(INDIRECT(ADDRESS($B64,$X$2)&amp;":"&amp;ADDRESS($B64,$X$2-1+AO$8)),INDIRECT(ADDRESS($B$19,$X$2)&amp;":"&amp;ADDRESS($B$19,$X$2-1+AO$8)),INDIRECT("rP!"&amp;ADDRESS(Prcsses!$B177,$X$2+$P$8-AO$8)&amp;":"&amp;ADDRESS(Prcsses!$B177,$X$2-1+$P$8))))</f>
        <v>0</v>
      </c>
      <c r="AP57" s="5">
        <f ca="1">IF(AP$4="",0,SUMPRODUCT(INDIRECT(ADDRESS($B64,$X$2)&amp;":"&amp;ADDRESS($B64,$X$2-1+AP$8)),INDIRECT(ADDRESS($B$19,$X$2)&amp;":"&amp;ADDRESS($B$19,$X$2-1+AP$8)),INDIRECT("rP!"&amp;ADDRESS(Prcsses!$B177,$X$2+$P$8-AP$8)&amp;":"&amp;ADDRESS(Prcsses!$B177,$X$2-1+$P$8))))</f>
        <v>0</v>
      </c>
      <c r="AQ57" s="5">
        <f ca="1">IF(AQ$4="",0,SUMPRODUCT(INDIRECT(ADDRESS($B64,$X$2)&amp;":"&amp;ADDRESS($B64,$X$2-1+AQ$8)),INDIRECT(ADDRESS($B$19,$X$2)&amp;":"&amp;ADDRESS($B$19,$X$2-1+AQ$8)),INDIRECT("rP!"&amp;ADDRESS(Prcsses!$B177,$X$2+$P$8-AQ$8)&amp;":"&amp;ADDRESS(Prcsses!$B177,$X$2-1+$P$8))))</f>
        <v>0</v>
      </c>
      <c r="AR57" s="5">
        <f ca="1">IF(AR$4="",0,SUMPRODUCT(INDIRECT(ADDRESS($B64,$X$2)&amp;":"&amp;ADDRESS($B64,$X$2-1+AR$8)),INDIRECT(ADDRESS($B$19,$X$2)&amp;":"&amp;ADDRESS($B$19,$X$2-1+AR$8)),INDIRECT("rP!"&amp;ADDRESS(Prcsses!$B177,$X$2+$P$8-AR$8)&amp;":"&amp;ADDRESS(Prcsses!$B177,$X$2-1+$P$8))))</f>
        <v>0</v>
      </c>
      <c r="AS57" s="5">
        <f ca="1">IF(AS$4="",0,SUMPRODUCT(INDIRECT(ADDRESS($B64,$X$2)&amp;":"&amp;ADDRESS($B64,$X$2-1+AS$8)),INDIRECT(ADDRESS($B$19,$X$2)&amp;":"&amp;ADDRESS($B$19,$X$2-1+AS$8)),INDIRECT("rP!"&amp;ADDRESS(Prcsses!$B177,$X$2+$P$8-AS$8)&amp;":"&amp;ADDRESS(Prcsses!$B177,$X$2-1+$P$8))))</f>
        <v>0</v>
      </c>
      <c r="AT57" s="5">
        <f ca="1">IF(AT$4="",0,SUMPRODUCT(INDIRECT(ADDRESS($B64,$X$2)&amp;":"&amp;ADDRESS($B64,$X$2-1+AT$8)),INDIRECT(ADDRESS($B$19,$X$2)&amp;":"&amp;ADDRESS($B$19,$X$2-1+AT$8)),INDIRECT("rP!"&amp;ADDRESS(Prcsses!$B177,$X$2+$P$8-AT$8)&amp;":"&amp;ADDRESS(Prcsses!$B177,$X$2-1+$P$8))))</f>
        <v>0</v>
      </c>
      <c r="AU57" s="5">
        <f ca="1">IF(AU$4="",0,SUMPRODUCT(INDIRECT(ADDRESS($B64,$X$2)&amp;":"&amp;ADDRESS($B64,$X$2-1+AU$8)),INDIRECT(ADDRESS($B$19,$X$2)&amp;":"&amp;ADDRESS($B$19,$X$2-1+AU$8)),INDIRECT("rP!"&amp;ADDRESS(Prcsses!$B177,$X$2+$P$8-AU$8)&amp;":"&amp;ADDRESS(Prcsses!$B177,$X$2-1+$P$8))))</f>
        <v>0</v>
      </c>
      <c r="AV57" s="5">
        <f ca="1">IF(AV$4="",0,SUMPRODUCT(INDIRECT(ADDRESS($B64,$X$2)&amp;":"&amp;ADDRESS($B64,$X$2-1+AV$8)),INDIRECT(ADDRESS($B$19,$X$2)&amp;":"&amp;ADDRESS($B$19,$X$2-1+AV$8)),INDIRECT("rP!"&amp;ADDRESS(Prcsses!$B177,$X$2+$P$8-AV$8)&amp;":"&amp;ADDRESS(Prcsses!$B177,$X$2-1+$P$8))))</f>
        <v>0</v>
      </c>
      <c r="AW57" s="5">
        <f ca="1">IF(AW$4="",0,SUMPRODUCT(INDIRECT(ADDRESS($B64,$X$2)&amp;":"&amp;ADDRESS($B64,$X$2-1+AW$8)),INDIRECT(ADDRESS($B$19,$X$2)&amp;":"&amp;ADDRESS($B$19,$X$2-1+AW$8)),INDIRECT("rP!"&amp;ADDRESS(Prcsses!$B177,$X$2+$P$8-AW$8)&amp;":"&amp;ADDRESS(Prcsses!$B177,$X$2-1+$P$8))))</f>
        <v>0</v>
      </c>
      <c r="AX57" s="5">
        <f ca="1">IF(AX$4="",0,SUMPRODUCT(INDIRECT(ADDRESS($B64,$X$2)&amp;":"&amp;ADDRESS($B64,$X$2-1+AX$8)),INDIRECT(ADDRESS($B$19,$X$2)&amp;":"&amp;ADDRESS($B$19,$X$2-1+AX$8)),INDIRECT("rP!"&amp;ADDRESS(Prcsses!$B177,$X$2+$P$8-AX$8)&amp;":"&amp;ADDRESS(Prcsses!$B177,$X$2-1+$P$8))))</f>
        <v>0</v>
      </c>
      <c r="AY57" s="5">
        <f ca="1">IF(AY$4="",0,SUMPRODUCT(INDIRECT(ADDRESS($B64,$X$2)&amp;":"&amp;ADDRESS($B64,$X$2-1+AY$8)),INDIRECT(ADDRESS($B$19,$X$2)&amp;":"&amp;ADDRESS($B$19,$X$2-1+AY$8)),INDIRECT("rP!"&amp;ADDRESS(Prcsses!$B177,$X$2+$P$8-AY$8)&amp;":"&amp;ADDRESS(Prcsses!$B177,$X$2-1+$P$8))))</f>
        <v>0</v>
      </c>
      <c r="AZ57" s="5">
        <f ca="1">IF(AZ$4="",0,SUMPRODUCT(INDIRECT(ADDRESS($B64,$X$2)&amp;":"&amp;ADDRESS($B64,$X$2-1+AZ$8)),INDIRECT(ADDRESS($B$19,$X$2)&amp;":"&amp;ADDRESS($B$19,$X$2-1+AZ$8)),INDIRECT("rP!"&amp;ADDRESS(Prcsses!$B177,$X$2+$P$8-AZ$8)&amp;":"&amp;ADDRESS(Prcsses!$B177,$X$2-1+$P$8))))</f>
        <v>0</v>
      </c>
      <c r="BA57" s="5">
        <f ca="1">IF(BA$4="",0,SUMPRODUCT(INDIRECT(ADDRESS($B64,$X$2)&amp;":"&amp;ADDRESS($B64,$X$2-1+BA$8)),INDIRECT(ADDRESS($B$19,$X$2)&amp;":"&amp;ADDRESS($B$19,$X$2-1+BA$8)),INDIRECT("rP!"&amp;ADDRESS(Prcsses!$B177,$X$2+$P$8-BA$8)&amp;":"&amp;ADDRESS(Prcsses!$B177,$X$2-1+$P$8))))</f>
        <v>0</v>
      </c>
      <c r="BB57" s="5">
        <f ca="1">IF(BB$4="",0,SUMPRODUCT(INDIRECT(ADDRESS($B64,$X$2)&amp;":"&amp;ADDRESS($B64,$X$2-1+BB$8)),INDIRECT(ADDRESS($B$19,$X$2)&amp;":"&amp;ADDRESS($B$19,$X$2-1+BB$8)),INDIRECT("rP!"&amp;ADDRESS(Prcsses!$B177,$X$2+$P$8-BB$8)&amp;":"&amp;ADDRESS(Prcsses!$B177,$X$2-1+$P$8))))</f>
        <v>0</v>
      </c>
      <c r="BC57" s="5">
        <f ca="1">IF(BC$4="",0,SUMPRODUCT(INDIRECT(ADDRESS($B64,$X$2)&amp;":"&amp;ADDRESS($B64,$X$2-1+BC$8)),INDIRECT(ADDRESS($B$19,$X$2)&amp;":"&amp;ADDRESS($B$19,$X$2-1+BC$8)),INDIRECT("rP!"&amp;ADDRESS(Prcsses!$B177,$X$2+$P$8-BC$8)&amp;":"&amp;ADDRESS(Prcsses!$B177,$X$2-1+$P$8))))</f>
        <v>0</v>
      </c>
      <c r="BD57" s="5">
        <f ca="1">IF(BD$4="",0,SUMPRODUCT(INDIRECT(ADDRESS($B64,$X$2)&amp;":"&amp;ADDRESS($B64,$X$2-1+BD$8)),INDIRECT(ADDRESS($B$19,$X$2)&amp;":"&amp;ADDRESS($B$19,$X$2-1+BD$8)),INDIRECT("rP!"&amp;ADDRESS(Prcsses!$B177,$X$2+$P$8-BD$8)&amp;":"&amp;ADDRESS(Prcsses!$B177,$X$2-1+$P$8))))</f>
        <v>0</v>
      </c>
      <c r="BE57" s="5">
        <f ca="1">IF(BE$4="",0,SUMPRODUCT(INDIRECT(ADDRESS($B64,$X$2)&amp;":"&amp;ADDRESS($B64,$X$2-1+BE$8)),INDIRECT(ADDRESS($B$19,$X$2)&amp;":"&amp;ADDRESS($B$19,$X$2-1+BE$8)),INDIRECT("rP!"&amp;ADDRESS(Prcsses!$B177,$X$2+$P$8-BE$8)&amp;":"&amp;ADDRESS(Prcsses!$B177,$X$2-1+$P$8))))</f>
        <v>0</v>
      </c>
      <c r="BF57" s="5">
        <f ca="1">IF(BF$4="",0,SUMPRODUCT(INDIRECT(ADDRESS($B64,$X$2)&amp;":"&amp;ADDRESS($B64,$X$2-1+BF$8)),INDIRECT(ADDRESS($B$19,$X$2)&amp;":"&amp;ADDRESS($B$19,$X$2-1+BF$8)),INDIRECT("rP!"&amp;ADDRESS(Prcsses!$B177,$X$2+$P$8-BF$8)&amp;":"&amp;ADDRESS(Prcsses!$B177,$X$2-1+$P$8))))</f>
        <v>0</v>
      </c>
      <c r="BG57" s="5">
        <f ca="1">IF(BG$4="",0,SUMPRODUCT(INDIRECT(ADDRESS($B64,$X$2)&amp;":"&amp;ADDRESS($B64,$X$2-1+BG$8)),INDIRECT(ADDRESS($B$19,$X$2)&amp;":"&amp;ADDRESS($B$19,$X$2-1+BG$8)),INDIRECT("rP!"&amp;ADDRESS(Prcsses!$B177,$X$2+$P$8-BG$8)&amp;":"&amp;ADDRESS(Prcsses!$B177,$X$2-1+$P$8))))</f>
        <v>0</v>
      </c>
      <c r="BH57" s="5">
        <f ca="1">IF(BH$4="",0,SUMPRODUCT(INDIRECT(ADDRESS($B64,$X$2)&amp;":"&amp;ADDRESS($B64,$X$2-1+BH$8)),INDIRECT(ADDRESS($B$19,$X$2)&amp;":"&amp;ADDRESS($B$19,$X$2-1+BH$8)),INDIRECT("rP!"&amp;ADDRESS(Prcsses!$B177,$X$2+$P$8-BH$8)&amp;":"&amp;ADDRESS(Prcsses!$B177,$X$2-1+$P$8))))</f>
        <v>0</v>
      </c>
      <c r="BI57" s="5">
        <f ca="1">IF(BI$4="",0,SUMPRODUCT(INDIRECT(ADDRESS($B64,$X$2)&amp;":"&amp;ADDRESS($B64,$X$2-1+BI$8)),INDIRECT(ADDRESS($B$19,$X$2)&amp;":"&amp;ADDRESS($B$19,$X$2-1+BI$8)),INDIRECT("rP!"&amp;ADDRESS(Prcsses!$B177,$X$2+$P$8-BI$8)&amp;":"&amp;ADDRESS(Prcsses!$B177,$X$2-1+$P$8))))</f>
        <v>0</v>
      </c>
      <c r="BJ57" s="5">
        <f ca="1">IF(BJ$4="",0,SUMPRODUCT(INDIRECT(ADDRESS($B64,$X$2)&amp;":"&amp;ADDRESS($B64,$X$2-1+BJ$8)),INDIRECT(ADDRESS($B$19,$X$2)&amp;":"&amp;ADDRESS($B$19,$X$2-1+BJ$8)),INDIRECT("rP!"&amp;ADDRESS(Prcsses!$B177,$X$2+$P$8-BJ$8)&amp;":"&amp;ADDRESS(Prcsses!$B177,$X$2-1+$P$8))))</f>
        <v>0</v>
      </c>
      <c r="BK57" s="5">
        <f ca="1">IF(BK$4="",0,SUMPRODUCT(INDIRECT(ADDRESS($B64,$X$2)&amp;":"&amp;ADDRESS($B64,$X$2-1+BK$8)),INDIRECT(ADDRESS($B$19,$X$2)&amp;":"&amp;ADDRESS($B$19,$X$2-1+BK$8)),INDIRECT("rP!"&amp;ADDRESS(Prcsses!$B177,$X$2+$P$8-BK$8)&amp;":"&amp;ADDRESS(Prcsses!$B177,$X$2-1+$P$8))))</f>
        <v>0</v>
      </c>
      <c r="BL57" s="5">
        <f ca="1">IF(BL$4="",0,SUMPRODUCT(INDIRECT(ADDRESS($B64,$X$2)&amp;":"&amp;ADDRESS($B64,$X$2-1+BL$8)),INDIRECT(ADDRESS($B$19,$X$2)&amp;":"&amp;ADDRESS($B$19,$X$2-1+BL$8)),INDIRECT("rP!"&amp;ADDRESS(Prcsses!$B177,$X$2+$P$8-BL$8)&amp;":"&amp;ADDRESS(Prcsses!$B177,$X$2-1+$P$8))))</f>
        <v>0</v>
      </c>
      <c r="BM57" s="5">
        <f ca="1">IF(BM$4="",0,SUMPRODUCT(INDIRECT(ADDRESS($B64,$X$2)&amp;":"&amp;ADDRESS($B64,$X$2-1+BM$8)),INDIRECT(ADDRESS($B$19,$X$2)&amp;":"&amp;ADDRESS($B$19,$X$2-1+BM$8)),INDIRECT("rP!"&amp;ADDRESS(Prcsses!$B177,$X$2+$P$8-BM$8)&amp;":"&amp;ADDRESS(Prcsses!$B177,$X$2-1+$P$8))))</f>
        <v>0</v>
      </c>
      <c r="BN57" s="5">
        <f ca="1">IF(BN$4="",0,SUMPRODUCT(INDIRECT(ADDRESS($B64,$X$2)&amp;":"&amp;ADDRESS($B64,$X$2-1+BN$8)),INDIRECT(ADDRESS($B$19,$X$2)&amp;":"&amp;ADDRESS($B$19,$X$2-1+BN$8)),INDIRECT("rP!"&amp;ADDRESS(Prcsses!$B177,$X$2+$P$8-BN$8)&amp;":"&amp;ADDRESS(Prcsses!$B177,$X$2-1+$P$8))))</f>
        <v>0</v>
      </c>
      <c r="BO57" s="5">
        <f ca="1">IF(BO$4="",0,SUMPRODUCT(INDIRECT(ADDRESS($B64,$X$2)&amp;":"&amp;ADDRESS($B64,$X$2-1+BO$8)),INDIRECT(ADDRESS($B$19,$X$2)&amp;":"&amp;ADDRESS($B$19,$X$2-1+BO$8)),INDIRECT("rP!"&amp;ADDRESS(Prcsses!$B177,$X$2+$P$8-BO$8)&amp;":"&amp;ADDRESS(Prcsses!$B177,$X$2-1+$P$8))))</f>
        <v>0</v>
      </c>
      <c r="BP57" s="5">
        <f ca="1">IF(BP$4="",0,SUMPRODUCT(INDIRECT(ADDRESS($B64,$X$2)&amp;":"&amp;ADDRESS($B64,$X$2-1+BP$8)),INDIRECT(ADDRESS($B$19,$X$2)&amp;":"&amp;ADDRESS($B$19,$X$2-1+BP$8)),INDIRECT("rP!"&amp;ADDRESS(Prcsses!$B177,$X$2+$P$8-BP$8)&amp;":"&amp;ADDRESS(Prcsses!$B177,$X$2-1+$P$8))))</f>
        <v>0</v>
      </c>
      <c r="BQ57" s="5">
        <f ca="1">IF(BQ$4="",0,SUMPRODUCT(INDIRECT(ADDRESS($B64,$X$2)&amp;":"&amp;ADDRESS($B64,$X$2-1+BQ$8)),INDIRECT(ADDRESS($B$19,$X$2)&amp;":"&amp;ADDRESS($B$19,$X$2-1+BQ$8)),INDIRECT("rP!"&amp;ADDRESS(Prcsses!$B177,$X$2+$P$8-BQ$8)&amp;":"&amp;ADDRESS(Prcsses!$B177,$X$2-1+$P$8))))</f>
        <v>0</v>
      </c>
      <c r="BR57" s="5">
        <f ca="1">IF(BR$4="",0,SUMPRODUCT(INDIRECT(ADDRESS($B64,$X$2)&amp;":"&amp;ADDRESS($B64,$X$2-1+BR$8)),INDIRECT(ADDRESS($B$19,$X$2)&amp;":"&amp;ADDRESS($B$19,$X$2-1+BR$8)),INDIRECT("rP!"&amp;ADDRESS(Prcsses!$B177,$X$2+$P$8-BR$8)&amp;":"&amp;ADDRESS(Prcsses!$B177,$X$2-1+$P$8))))</f>
        <v>0</v>
      </c>
      <c r="BS57" s="5">
        <f ca="1">IF(BS$4="",0,SUMPRODUCT(INDIRECT(ADDRESS($B64,$X$2)&amp;":"&amp;ADDRESS($B64,$X$2-1+BS$8)),INDIRECT(ADDRESS($B$19,$X$2)&amp;":"&amp;ADDRESS($B$19,$X$2-1+BS$8)),INDIRECT("rP!"&amp;ADDRESS(Prcsses!$B177,$X$2+$P$8-BS$8)&amp;":"&amp;ADDRESS(Prcsses!$B177,$X$2-1+$P$8))))</f>
        <v>0</v>
      </c>
      <c r="BT57" s="5">
        <f ca="1">IF(BT$4="",0,SUMPRODUCT(INDIRECT(ADDRESS($B64,$X$2)&amp;":"&amp;ADDRESS($B64,$X$2-1+BT$8)),INDIRECT(ADDRESS($B$19,$X$2)&amp;":"&amp;ADDRESS($B$19,$X$2-1+BT$8)),INDIRECT("rP!"&amp;ADDRESS(Prcsses!$B177,$X$2+$P$8-BT$8)&amp;":"&amp;ADDRESS(Prcsses!$B177,$X$2-1+$P$8))))</f>
        <v>0</v>
      </c>
      <c r="BU57" s="5">
        <f ca="1">IF(BU$4="",0,SUMPRODUCT(INDIRECT(ADDRESS($B64,$X$2)&amp;":"&amp;ADDRESS($B64,$X$2-1+BU$8)),INDIRECT(ADDRESS($B$19,$X$2)&amp;":"&amp;ADDRESS($B$19,$X$2-1+BU$8)),INDIRECT("rP!"&amp;ADDRESS(Prcsses!$B177,$X$2+$P$8-BU$8)&amp;":"&amp;ADDRESS(Prcsses!$B177,$X$2-1+$P$8))))</f>
        <v>0</v>
      </c>
      <c r="BV57" s="5">
        <f ca="1">IF(BV$4="",0,SUMPRODUCT(INDIRECT(ADDRESS($B64,$X$2)&amp;":"&amp;ADDRESS($B64,$X$2-1+BV$8)),INDIRECT(ADDRESS($B$19,$X$2)&amp;":"&amp;ADDRESS($B$19,$X$2-1+BV$8)),INDIRECT("rP!"&amp;ADDRESS(Prcsses!$B177,$X$2+$P$8-BV$8)&amp;":"&amp;ADDRESS(Prcsses!$B177,$X$2-1+$P$8))))</f>
        <v>0</v>
      </c>
      <c r="BW57" s="5">
        <f ca="1">IF(BW$4="",0,SUMPRODUCT(INDIRECT(ADDRESS($B64,$X$2)&amp;":"&amp;ADDRESS($B64,$X$2-1+BW$8)),INDIRECT(ADDRESS($B$19,$X$2)&amp;":"&amp;ADDRESS($B$19,$X$2-1+BW$8)),INDIRECT("rP!"&amp;ADDRESS(Prcsses!$B177,$X$2+$P$8-BW$8)&amp;":"&amp;ADDRESS(Prcsses!$B177,$X$2-1+$P$8))))</f>
        <v>0</v>
      </c>
      <c r="BX57" s="5">
        <f ca="1">IF(BX$4="",0,SUMPRODUCT(INDIRECT(ADDRESS($B64,$X$2)&amp;":"&amp;ADDRESS($B64,$X$2-1+BX$8)),INDIRECT(ADDRESS($B$19,$X$2)&amp;":"&amp;ADDRESS($B$19,$X$2-1+BX$8)),INDIRECT("rP!"&amp;ADDRESS(Prcsses!$B177,$X$2+$P$8-BX$8)&amp;":"&amp;ADDRESS(Prcsses!$B177,$X$2-1+$P$8))))</f>
        <v>0</v>
      </c>
      <c r="BY57" s="5">
        <f ca="1">IF(BY$4="",0,SUMPRODUCT(INDIRECT(ADDRESS($B64,$X$2)&amp;":"&amp;ADDRESS($B64,$X$2-1+BY$8)),INDIRECT(ADDRESS($B$19,$X$2)&amp;":"&amp;ADDRESS($B$19,$X$2-1+BY$8)),INDIRECT("rP!"&amp;ADDRESS(Prcsses!$B177,$X$2+$P$8-BY$8)&amp;":"&amp;ADDRESS(Prcsses!$B177,$X$2-1+$P$8))))</f>
        <v>0</v>
      </c>
      <c r="BZ57" s="5">
        <f ca="1">IF(BZ$4="",0,SUMPRODUCT(INDIRECT(ADDRESS($B64,$X$2)&amp;":"&amp;ADDRESS($B64,$X$2-1+BZ$8)),INDIRECT(ADDRESS($B$19,$X$2)&amp;":"&amp;ADDRESS($B$19,$X$2-1+BZ$8)),INDIRECT("rP!"&amp;ADDRESS(Prcsses!$B177,$X$2+$P$8-BZ$8)&amp;":"&amp;ADDRESS(Prcsses!$B177,$X$2-1+$P$8))))</f>
        <v>0</v>
      </c>
      <c r="CA57" s="5">
        <f ca="1">IF(CA$4="",0,SUMPRODUCT(INDIRECT(ADDRESS($B64,$X$2)&amp;":"&amp;ADDRESS($B64,$X$2-1+CA$8)),INDIRECT(ADDRESS($B$19,$X$2)&amp;":"&amp;ADDRESS($B$19,$X$2-1+CA$8)),INDIRECT("rP!"&amp;ADDRESS(Prcsses!$B177,$X$2+$P$8-CA$8)&amp;":"&amp;ADDRESS(Prcsses!$B177,$X$2-1+$P$8))))</f>
        <v>0</v>
      </c>
      <c r="CB57" s="5">
        <f ca="1">IF(CB$4="",0,SUMPRODUCT(INDIRECT(ADDRESS($B64,$X$2)&amp;":"&amp;ADDRESS($B64,$X$2-1+CB$8)),INDIRECT(ADDRESS($B$19,$X$2)&amp;":"&amp;ADDRESS($B$19,$X$2-1+CB$8)),INDIRECT("rP!"&amp;ADDRESS(Prcsses!$B177,$X$2+$P$8-CB$8)&amp;":"&amp;ADDRESS(Prcsses!$B177,$X$2-1+$P$8))))</f>
        <v>0</v>
      </c>
      <c r="CC57" s="5">
        <f ca="1">IF(CC$4="",0,SUMPRODUCT(INDIRECT(ADDRESS($B64,$X$2)&amp;":"&amp;ADDRESS($B64,$X$2-1+CC$8)),INDIRECT(ADDRESS($B$19,$X$2)&amp;":"&amp;ADDRESS($B$19,$X$2-1+CC$8)),INDIRECT("rP!"&amp;ADDRESS(Prcsses!$B177,$X$2+$P$8-CC$8)&amp;":"&amp;ADDRESS(Prcsses!$B177,$X$2-1+$P$8))))</f>
        <v>0</v>
      </c>
      <c r="CD57" s="5">
        <f ca="1">IF(CD$4="",0,SUMPRODUCT(INDIRECT(ADDRESS($B64,$X$2)&amp;":"&amp;ADDRESS($B64,$X$2-1+CD$8)),INDIRECT(ADDRESS($B$19,$X$2)&amp;":"&amp;ADDRESS($B$19,$X$2-1+CD$8)),INDIRECT("rP!"&amp;ADDRESS(Prcsses!$B177,$X$2+$P$8-CD$8)&amp;":"&amp;ADDRESS(Prcsses!$B177,$X$2-1+$P$8))))</f>
        <v>0</v>
      </c>
      <c r="CE57" s="5">
        <f ca="1">IF(CE$4="",0,SUMPRODUCT(INDIRECT(ADDRESS($B64,$X$2)&amp;":"&amp;ADDRESS($B64,$X$2-1+CE$8)),INDIRECT(ADDRESS($B$19,$X$2)&amp;":"&amp;ADDRESS($B$19,$X$2-1+CE$8)),INDIRECT("rP!"&amp;ADDRESS(Prcsses!$B177,$X$2+$P$8-CE$8)&amp;":"&amp;ADDRESS(Prcsses!$B177,$X$2-1+$P$8))))</f>
        <v>0</v>
      </c>
      <c r="CF57" s="5">
        <f ca="1">IF(CF$4="",0,SUMPRODUCT(INDIRECT(ADDRESS($B64,$X$2)&amp;":"&amp;ADDRESS($B64,$X$2-1+CF$8)),INDIRECT(ADDRESS($B$19,$X$2)&amp;":"&amp;ADDRESS($B$19,$X$2-1+CF$8)),INDIRECT("rP!"&amp;ADDRESS(Prcsses!$B177,$X$2+$P$8-CF$8)&amp;":"&amp;ADDRESS(Prcsses!$B177,$X$2-1+$P$8))))</f>
        <v>0</v>
      </c>
    </row>
    <row r="58" spans="2:84" x14ac:dyDescent="0.3">
      <c r="B58" s="13">
        <f>ROW()</f>
        <v>58</v>
      </c>
      <c r="H58" s="1" t="str">
        <f t="shared" si="77"/>
        <v>Капитальные затраты</v>
      </c>
      <c r="I58" s="1" t="str">
        <f>$I$55</f>
        <v>Капзатраты на торговые мощности</v>
      </c>
      <c r="J58" s="1" t="str">
        <f>Prcsses!I178</f>
        <v>Торговое оборудование</v>
      </c>
      <c r="M58" s="53" t="s">
        <v>18</v>
      </c>
      <c r="U58" s="5">
        <f t="shared" ca="1" si="78"/>
        <v>0</v>
      </c>
      <c r="X58" s="5">
        <f ca="1">IF(X$4="",0,SUMPRODUCT(INDIRECT(ADDRESS($B65,$X$2)&amp;":"&amp;ADDRESS($B65,$X$2-1+X$8)),INDIRECT(ADDRESS($B$19,$X$2)&amp;":"&amp;ADDRESS($B$19,$X$2-1+X$8)),INDIRECT("rP!"&amp;ADDRESS(Prcsses!$B178,$X$2+$P$8-X$8)&amp;":"&amp;ADDRESS(Prcsses!$B178,$X$2-1+$P$8))))</f>
        <v>0</v>
      </c>
      <c r="Y58" s="5">
        <f ca="1">IF(Y$4="",0,SUMPRODUCT(INDIRECT(ADDRESS($B65,$X$2)&amp;":"&amp;ADDRESS($B65,$X$2-1+Y$8)),INDIRECT(ADDRESS($B$19,$X$2)&amp;":"&amp;ADDRESS($B$19,$X$2-1+Y$8)),INDIRECT("rP!"&amp;ADDRESS(Prcsses!$B178,$X$2+$P$8-Y$8)&amp;":"&amp;ADDRESS(Prcsses!$B178,$X$2-1+$P$8))))</f>
        <v>0</v>
      </c>
      <c r="Z58" s="5">
        <f ca="1">IF(Z$4="",0,SUMPRODUCT(INDIRECT(ADDRESS($B65,$X$2)&amp;":"&amp;ADDRESS($B65,$X$2-1+Z$8)),INDIRECT(ADDRESS($B$19,$X$2)&amp;":"&amp;ADDRESS($B$19,$X$2-1+Z$8)),INDIRECT("rP!"&amp;ADDRESS(Prcsses!$B178,$X$2+$P$8-Z$8)&amp;":"&amp;ADDRESS(Prcsses!$B178,$X$2-1+$P$8))))</f>
        <v>0</v>
      </c>
      <c r="AA58" s="5">
        <f ca="1">IF(AA$4="",0,SUMPRODUCT(INDIRECT(ADDRESS($B65,$X$2)&amp;":"&amp;ADDRESS($B65,$X$2-1+AA$8)),INDIRECT(ADDRESS($B$19,$X$2)&amp;":"&amp;ADDRESS($B$19,$X$2-1+AA$8)),INDIRECT("rP!"&amp;ADDRESS(Prcsses!$B178,$X$2+$P$8-AA$8)&amp;":"&amp;ADDRESS(Prcsses!$B178,$X$2-1+$P$8))))</f>
        <v>0</v>
      </c>
      <c r="AB58" s="5">
        <f ca="1">IF(AB$4="",0,SUMPRODUCT(INDIRECT(ADDRESS($B65,$X$2)&amp;":"&amp;ADDRESS($B65,$X$2-1+AB$8)),INDIRECT(ADDRESS($B$19,$X$2)&amp;":"&amp;ADDRESS($B$19,$X$2-1+AB$8)),INDIRECT("rP!"&amp;ADDRESS(Prcsses!$B178,$X$2+$P$8-AB$8)&amp;":"&amp;ADDRESS(Prcsses!$B178,$X$2-1+$P$8))))</f>
        <v>0</v>
      </c>
      <c r="AC58" s="5">
        <f ca="1">IF(AC$4="",0,SUMPRODUCT(INDIRECT(ADDRESS($B65,$X$2)&amp;":"&amp;ADDRESS($B65,$X$2-1+AC$8)),INDIRECT(ADDRESS($B$19,$X$2)&amp;":"&amp;ADDRESS($B$19,$X$2-1+AC$8)),INDIRECT("rP!"&amp;ADDRESS(Prcsses!$B178,$X$2+$P$8-AC$8)&amp;":"&amp;ADDRESS(Prcsses!$B178,$X$2-1+$P$8))))</f>
        <v>0</v>
      </c>
      <c r="AD58" s="5">
        <f ca="1">IF(AD$4="",0,SUMPRODUCT(INDIRECT(ADDRESS($B65,$X$2)&amp;":"&amp;ADDRESS($B65,$X$2-1+AD$8)),INDIRECT(ADDRESS($B$19,$X$2)&amp;":"&amp;ADDRESS($B$19,$X$2-1+AD$8)),INDIRECT("rP!"&amp;ADDRESS(Prcsses!$B178,$X$2+$P$8-AD$8)&amp;":"&amp;ADDRESS(Prcsses!$B178,$X$2-1+$P$8))))</f>
        <v>0</v>
      </c>
      <c r="AE58" s="5">
        <f ca="1">IF(AE$4="",0,SUMPRODUCT(INDIRECT(ADDRESS($B65,$X$2)&amp;":"&amp;ADDRESS($B65,$X$2-1+AE$8)),INDIRECT(ADDRESS($B$19,$X$2)&amp;":"&amp;ADDRESS($B$19,$X$2-1+AE$8)),INDIRECT("rP!"&amp;ADDRESS(Prcsses!$B178,$X$2+$P$8-AE$8)&amp;":"&amp;ADDRESS(Prcsses!$B178,$X$2-1+$P$8))))</f>
        <v>0</v>
      </c>
      <c r="AF58" s="5">
        <f ca="1">IF(AF$4="",0,SUMPRODUCT(INDIRECT(ADDRESS($B65,$X$2)&amp;":"&amp;ADDRESS($B65,$X$2-1+AF$8)),INDIRECT(ADDRESS($B$19,$X$2)&amp;":"&amp;ADDRESS($B$19,$X$2-1+AF$8)),INDIRECT("rP!"&amp;ADDRESS(Prcsses!$B178,$X$2+$P$8-AF$8)&amp;":"&amp;ADDRESS(Prcsses!$B178,$X$2-1+$P$8))))</f>
        <v>0</v>
      </c>
      <c r="AG58" s="5">
        <f ca="1">IF(AG$4="",0,SUMPRODUCT(INDIRECT(ADDRESS($B65,$X$2)&amp;":"&amp;ADDRESS($B65,$X$2-1+AG$8)),INDIRECT(ADDRESS($B$19,$X$2)&amp;":"&amp;ADDRESS($B$19,$X$2-1+AG$8)),INDIRECT("rP!"&amp;ADDRESS(Prcsses!$B178,$X$2+$P$8-AG$8)&amp;":"&amp;ADDRESS(Prcsses!$B178,$X$2-1+$P$8))))</f>
        <v>0</v>
      </c>
      <c r="AH58" s="5">
        <f ca="1">IF(AH$4="",0,SUMPRODUCT(INDIRECT(ADDRESS($B65,$X$2)&amp;":"&amp;ADDRESS($B65,$X$2-1+AH$8)),INDIRECT(ADDRESS($B$19,$X$2)&amp;":"&amp;ADDRESS($B$19,$X$2-1+AH$8)),INDIRECT("rP!"&amp;ADDRESS(Prcsses!$B178,$X$2+$P$8-AH$8)&amp;":"&amp;ADDRESS(Prcsses!$B178,$X$2-1+$P$8))))</f>
        <v>0</v>
      </c>
      <c r="AI58" s="5">
        <f ca="1">IF(AI$4="",0,SUMPRODUCT(INDIRECT(ADDRESS($B65,$X$2)&amp;":"&amp;ADDRESS($B65,$X$2-1+AI$8)),INDIRECT(ADDRESS($B$19,$X$2)&amp;":"&amp;ADDRESS($B$19,$X$2-1+AI$8)),INDIRECT("rP!"&amp;ADDRESS(Prcsses!$B178,$X$2+$P$8-AI$8)&amp;":"&amp;ADDRESS(Prcsses!$B178,$X$2-1+$P$8))))</f>
        <v>0</v>
      </c>
      <c r="AJ58" s="5">
        <f ca="1">IF(AJ$4="",0,SUMPRODUCT(INDIRECT(ADDRESS($B65,$X$2)&amp;":"&amp;ADDRESS($B65,$X$2-1+AJ$8)),INDIRECT(ADDRESS($B$19,$X$2)&amp;":"&amp;ADDRESS($B$19,$X$2-1+AJ$8)),INDIRECT("rP!"&amp;ADDRESS(Prcsses!$B178,$X$2+$P$8-AJ$8)&amp;":"&amp;ADDRESS(Prcsses!$B178,$X$2-1+$P$8))))</f>
        <v>0</v>
      </c>
      <c r="AK58" s="5">
        <f ca="1">IF(AK$4="",0,SUMPRODUCT(INDIRECT(ADDRESS($B65,$X$2)&amp;":"&amp;ADDRESS($B65,$X$2-1+AK$8)),INDIRECT(ADDRESS($B$19,$X$2)&amp;":"&amp;ADDRESS($B$19,$X$2-1+AK$8)),INDIRECT("rP!"&amp;ADDRESS(Prcsses!$B178,$X$2+$P$8-AK$8)&amp;":"&amp;ADDRESS(Prcsses!$B178,$X$2-1+$P$8))))</f>
        <v>0</v>
      </c>
      <c r="AL58" s="5">
        <f ca="1">IF(AL$4="",0,SUMPRODUCT(INDIRECT(ADDRESS($B65,$X$2)&amp;":"&amp;ADDRESS($B65,$X$2-1+AL$8)),INDIRECT(ADDRESS($B$19,$X$2)&amp;":"&amp;ADDRESS($B$19,$X$2-1+AL$8)),INDIRECT("rP!"&amp;ADDRESS(Prcsses!$B178,$X$2+$P$8-AL$8)&amp;":"&amp;ADDRESS(Prcsses!$B178,$X$2-1+$P$8))))</f>
        <v>0</v>
      </c>
      <c r="AM58" s="5">
        <f ca="1">IF(AM$4="",0,SUMPRODUCT(INDIRECT(ADDRESS($B65,$X$2)&amp;":"&amp;ADDRESS($B65,$X$2-1+AM$8)),INDIRECT(ADDRESS($B$19,$X$2)&amp;":"&amp;ADDRESS($B$19,$X$2-1+AM$8)),INDIRECT("rP!"&amp;ADDRESS(Prcsses!$B178,$X$2+$P$8-AM$8)&amp;":"&amp;ADDRESS(Prcsses!$B178,$X$2-1+$P$8))))</f>
        <v>0</v>
      </c>
      <c r="AN58" s="5">
        <f ca="1">IF(AN$4="",0,SUMPRODUCT(INDIRECT(ADDRESS($B65,$X$2)&amp;":"&amp;ADDRESS($B65,$X$2-1+AN$8)),INDIRECT(ADDRESS($B$19,$X$2)&amp;":"&amp;ADDRESS($B$19,$X$2-1+AN$8)),INDIRECT("rP!"&amp;ADDRESS(Prcsses!$B178,$X$2+$P$8-AN$8)&amp;":"&amp;ADDRESS(Prcsses!$B178,$X$2-1+$P$8))))</f>
        <v>0</v>
      </c>
      <c r="AO58" s="5">
        <f ca="1">IF(AO$4="",0,SUMPRODUCT(INDIRECT(ADDRESS($B65,$X$2)&amp;":"&amp;ADDRESS($B65,$X$2-1+AO$8)),INDIRECT(ADDRESS($B$19,$X$2)&amp;":"&amp;ADDRESS($B$19,$X$2-1+AO$8)),INDIRECT("rP!"&amp;ADDRESS(Prcsses!$B178,$X$2+$P$8-AO$8)&amp;":"&amp;ADDRESS(Prcsses!$B178,$X$2-1+$P$8))))</f>
        <v>0</v>
      </c>
      <c r="AP58" s="5">
        <f ca="1">IF(AP$4="",0,SUMPRODUCT(INDIRECT(ADDRESS($B65,$X$2)&amp;":"&amp;ADDRESS($B65,$X$2-1+AP$8)),INDIRECT(ADDRESS($B$19,$X$2)&amp;":"&amp;ADDRESS($B$19,$X$2-1+AP$8)),INDIRECT("rP!"&amp;ADDRESS(Prcsses!$B178,$X$2+$P$8-AP$8)&amp;":"&amp;ADDRESS(Prcsses!$B178,$X$2-1+$P$8))))</f>
        <v>0</v>
      </c>
      <c r="AQ58" s="5">
        <f ca="1">IF(AQ$4="",0,SUMPRODUCT(INDIRECT(ADDRESS($B65,$X$2)&amp;":"&amp;ADDRESS($B65,$X$2-1+AQ$8)),INDIRECT(ADDRESS($B$19,$X$2)&amp;":"&amp;ADDRESS($B$19,$X$2-1+AQ$8)),INDIRECT("rP!"&amp;ADDRESS(Prcsses!$B178,$X$2+$P$8-AQ$8)&amp;":"&amp;ADDRESS(Prcsses!$B178,$X$2-1+$P$8))))</f>
        <v>0</v>
      </c>
      <c r="AR58" s="5">
        <f ca="1">IF(AR$4="",0,SUMPRODUCT(INDIRECT(ADDRESS($B65,$X$2)&amp;":"&amp;ADDRESS($B65,$X$2-1+AR$8)),INDIRECT(ADDRESS($B$19,$X$2)&amp;":"&amp;ADDRESS($B$19,$X$2-1+AR$8)),INDIRECT("rP!"&amp;ADDRESS(Prcsses!$B178,$X$2+$P$8-AR$8)&amp;":"&amp;ADDRESS(Prcsses!$B178,$X$2-1+$P$8))))</f>
        <v>0</v>
      </c>
      <c r="AS58" s="5">
        <f ca="1">IF(AS$4="",0,SUMPRODUCT(INDIRECT(ADDRESS($B65,$X$2)&amp;":"&amp;ADDRESS($B65,$X$2-1+AS$8)),INDIRECT(ADDRESS($B$19,$X$2)&amp;":"&amp;ADDRESS($B$19,$X$2-1+AS$8)),INDIRECT("rP!"&amp;ADDRESS(Prcsses!$B178,$X$2+$P$8-AS$8)&amp;":"&amp;ADDRESS(Prcsses!$B178,$X$2-1+$P$8))))</f>
        <v>0</v>
      </c>
      <c r="AT58" s="5">
        <f ca="1">IF(AT$4="",0,SUMPRODUCT(INDIRECT(ADDRESS($B65,$X$2)&amp;":"&amp;ADDRESS($B65,$X$2-1+AT$8)),INDIRECT(ADDRESS($B$19,$X$2)&amp;":"&amp;ADDRESS($B$19,$X$2-1+AT$8)),INDIRECT("rP!"&amp;ADDRESS(Prcsses!$B178,$X$2+$P$8-AT$8)&amp;":"&amp;ADDRESS(Prcsses!$B178,$X$2-1+$P$8))))</f>
        <v>0</v>
      </c>
      <c r="AU58" s="5">
        <f ca="1">IF(AU$4="",0,SUMPRODUCT(INDIRECT(ADDRESS($B65,$X$2)&amp;":"&amp;ADDRESS($B65,$X$2-1+AU$8)),INDIRECT(ADDRESS($B$19,$X$2)&amp;":"&amp;ADDRESS($B$19,$X$2-1+AU$8)),INDIRECT("rP!"&amp;ADDRESS(Prcsses!$B178,$X$2+$P$8-AU$8)&amp;":"&amp;ADDRESS(Prcsses!$B178,$X$2-1+$P$8))))</f>
        <v>0</v>
      </c>
      <c r="AV58" s="5">
        <f ca="1">IF(AV$4="",0,SUMPRODUCT(INDIRECT(ADDRESS($B65,$X$2)&amp;":"&amp;ADDRESS($B65,$X$2-1+AV$8)),INDIRECT(ADDRESS($B$19,$X$2)&amp;":"&amp;ADDRESS($B$19,$X$2-1+AV$8)),INDIRECT("rP!"&amp;ADDRESS(Prcsses!$B178,$X$2+$P$8-AV$8)&amp;":"&amp;ADDRESS(Prcsses!$B178,$X$2-1+$P$8))))</f>
        <v>0</v>
      </c>
      <c r="AW58" s="5">
        <f ca="1">IF(AW$4="",0,SUMPRODUCT(INDIRECT(ADDRESS($B65,$X$2)&amp;":"&amp;ADDRESS($B65,$X$2-1+AW$8)),INDIRECT(ADDRESS($B$19,$X$2)&amp;":"&amp;ADDRESS($B$19,$X$2-1+AW$8)),INDIRECT("rP!"&amp;ADDRESS(Prcsses!$B178,$X$2+$P$8-AW$8)&amp;":"&amp;ADDRESS(Prcsses!$B178,$X$2-1+$P$8))))</f>
        <v>0</v>
      </c>
      <c r="AX58" s="5">
        <f ca="1">IF(AX$4="",0,SUMPRODUCT(INDIRECT(ADDRESS($B65,$X$2)&amp;":"&amp;ADDRESS($B65,$X$2-1+AX$8)),INDIRECT(ADDRESS($B$19,$X$2)&amp;":"&amp;ADDRESS($B$19,$X$2-1+AX$8)),INDIRECT("rP!"&amp;ADDRESS(Prcsses!$B178,$X$2+$P$8-AX$8)&amp;":"&amp;ADDRESS(Prcsses!$B178,$X$2-1+$P$8))))</f>
        <v>0</v>
      </c>
      <c r="AY58" s="5">
        <f ca="1">IF(AY$4="",0,SUMPRODUCT(INDIRECT(ADDRESS($B65,$X$2)&amp;":"&amp;ADDRESS($B65,$X$2-1+AY$8)),INDIRECT(ADDRESS($B$19,$X$2)&amp;":"&amp;ADDRESS($B$19,$X$2-1+AY$8)),INDIRECT("rP!"&amp;ADDRESS(Prcsses!$B178,$X$2+$P$8-AY$8)&amp;":"&amp;ADDRESS(Prcsses!$B178,$X$2-1+$P$8))))</f>
        <v>0</v>
      </c>
      <c r="AZ58" s="5">
        <f ca="1">IF(AZ$4="",0,SUMPRODUCT(INDIRECT(ADDRESS($B65,$X$2)&amp;":"&amp;ADDRESS($B65,$X$2-1+AZ$8)),INDIRECT(ADDRESS($B$19,$X$2)&amp;":"&amp;ADDRESS($B$19,$X$2-1+AZ$8)),INDIRECT("rP!"&amp;ADDRESS(Prcsses!$B178,$X$2+$P$8-AZ$8)&amp;":"&amp;ADDRESS(Prcsses!$B178,$X$2-1+$P$8))))</f>
        <v>0</v>
      </c>
      <c r="BA58" s="5">
        <f ca="1">IF(BA$4="",0,SUMPRODUCT(INDIRECT(ADDRESS($B65,$X$2)&amp;":"&amp;ADDRESS($B65,$X$2-1+BA$8)),INDIRECT(ADDRESS($B$19,$X$2)&amp;":"&amp;ADDRESS($B$19,$X$2-1+BA$8)),INDIRECT("rP!"&amp;ADDRESS(Prcsses!$B178,$X$2+$P$8-BA$8)&amp;":"&amp;ADDRESS(Prcsses!$B178,$X$2-1+$P$8))))</f>
        <v>0</v>
      </c>
      <c r="BB58" s="5">
        <f ca="1">IF(BB$4="",0,SUMPRODUCT(INDIRECT(ADDRESS($B65,$X$2)&amp;":"&amp;ADDRESS($B65,$X$2-1+BB$8)),INDIRECT(ADDRESS($B$19,$X$2)&amp;":"&amp;ADDRESS($B$19,$X$2-1+BB$8)),INDIRECT("rP!"&amp;ADDRESS(Prcsses!$B178,$X$2+$P$8-BB$8)&amp;":"&amp;ADDRESS(Prcsses!$B178,$X$2-1+$P$8))))</f>
        <v>0</v>
      </c>
      <c r="BC58" s="5">
        <f ca="1">IF(BC$4="",0,SUMPRODUCT(INDIRECT(ADDRESS($B65,$X$2)&amp;":"&amp;ADDRESS($B65,$X$2-1+BC$8)),INDIRECT(ADDRESS($B$19,$X$2)&amp;":"&amp;ADDRESS($B$19,$X$2-1+BC$8)),INDIRECT("rP!"&amp;ADDRESS(Prcsses!$B178,$X$2+$P$8-BC$8)&amp;":"&amp;ADDRESS(Prcsses!$B178,$X$2-1+$P$8))))</f>
        <v>0</v>
      </c>
      <c r="BD58" s="5">
        <f ca="1">IF(BD$4="",0,SUMPRODUCT(INDIRECT(ADDRESS($B65,$X$2)&amp;":"&amp;ADDRESS($B65,$X$2-1+BD$8)),INDIRECT(ADDRESS($B$19,$X$2)&amp;":"&amp;ADDRESS($B$19,$X$2-1+BD$8)),INDIRECT("rP!"&amp;ADDRESS(Prcsses!$B178,$X$2+$P$8-BD$8)&amp;":"&amp;ADDRESS(Prcsses!$B178,$X$2-1+$P$8))))</f>
        <v>0</v>
      </c>
      <c r="BE58" s="5">
        <f ca="1">IF(BE$4="",0,SUMPRODUCT(INDIRECT(ADDRESS($B65,$X$2)&amp;":"&amp;ADDRESS($B65,$X$2-1+BE$8)),INDIRECT(ADDRESS($B$19,$X$2)&amp;":"&amp;ADDRESS($B$19,$X$2-1+BE$8)),INDIRECT("rP!"&amp;ADDRESS(Prcsses!$B178,$X$2+$P$8-BE$8)&amp;":"&amp;ADDRESS(Prcsses!$B178,$X$2-1+$P$8))))</f>
        <v>0</v>
      </c>
      <c r="BF58" s="5">
        <f ca="1">IF(BF$4="",0,SUMPRODUCT(INDIRECT(ADDRESS($B65,$X$2)&amp;":"&amp;ADDRESS($B65,$X$2-1+BF$8)),INDIRECT(ADDRESS($B$19,$X$2)&amp;":"&amp;ADDRESS($B$19,$X$2-1+BF$8)),INDIRECT("rP!"&amp;ADDRESS(Prcsses!$B178,$X$2+$P$8-BF$8)&amp;":"&amp;ADDRESS(Prcsses!$B178,$X$2-1+$P$8))))</f>
        <v>0</v>
      </c>
      <c r="BG58" s="5">
        <f ca="1">IF(BG$4="",0,SUMPRODUCT(INDIRECT(ADDRESS($B65,$X$2)&amp;":"&amp;ADDRESS($B65,$X$2-1+BG$8)),INDIRECT(ADDRESS($B$19,$X$2)&amp;":"&amp;ADDRESS($B$19,$X$2-1+BG$8)),INDIRECT("rP!"&amp;ADDRESS(Prcsses!$B178,$X$2+$P$8-BG$8)&amp;":"&amp;ADDRESS(Prcsses!$B178,$X$2-1+$P$8))))</f>
        <v>0</v>
      </c>
      <c r="BH58" s="5">
        <f ca="1">IF(BH$4="",0,SUMPRODUCT(INDIRECT(ADDRESS($B65,$X$2)&amp;":"&amp;ADDRESS($B65,$X$2-1+BH$8)),INDIRECT(ADDRESS($B$19,$X$2)&amp;":"&amp;ADDRESS($B$19,$X$2-1+BH$8)),INDIRECT("rP!"&amp;ADDRESS(Prcsses!$B178,$X$2+$P$8-BH$8)&amp;":"&amp;ADDRESS(Prcsses!$B178,$X$2-1+$P$8))))</f>
        <v>0</v>
      </c>
      <c r="BI58" s="5">
        <f ca="1">IF(BI$4="",0,SUMPRODUCT(INDIRECT(ADDRESS($B65,$X$2)&amp;":"&amp;ADDRESS($B65,$X$2-1+BI$8)),INDIRECT(ADDRESS($B$19,$X$2)&amp;":"&amp;ADDRESS($B$19,$X$2-1+BI$8)),INDIRECT("rP!"&amp;ADDRESS(Prcsses!$B178,$X$2+$P$8-BI$8)&amp;":"&amp;ADDRESS(Prcsses!$B178,$X$2-1+$P$8))))</f>
        <v>0</v>
      </c>
      <c r="BJ58" s="5">
        <f ca="1">IF(BJ$4="",0,SUMPRODUCT(INDIRECT(ADDRESS($B65,$X$2)&amp;":"&amp;ADDRESS($B65,$X$2-1+BJ$8)),INDIRECT(ADDRESS($B$19,$X$2)&amp;":"&amp;ADDRESS($B$19,$X$2-1+BJ$8)),INDIRECT("rP!"&amp;ADDRESS(Prcsses!$B178,$X$2+$P$8-BJ$8)&amp;":"&amp;ADDRESS(Prcsses!$B178,$X$2-1+$P$8))))</f>
        <v>0</v>
      </c>
      <c r="BK58" s="5">
        <f ca="1">IF(BK$4="",0,SUMPRODUCT(INDIRECT(ADDRESS($B65,$X$2)&amp;":"&amp;ADDRESS($B65,$X$2-1+BK$8)),INDIRECT(ADDRESS($B$19,$X$2)&amp;":"&amp;ADDRESS($B$19,$X$2-1+BK$8)),INDIRECT("rP!"&amp;ADDRESS(Prcsses!$B178,$X$2+$P$8-BK$8)&amp;":"&amp;ADDRESS(Prcsses!$B178,$X$2-1+$P$8))))</f>
        <v>0</v>
      </c>
      <c r="BL58" s="5">
        <f ca="1">IF(BL$4="",0,SUMPRODUCT(INDIRECT(ADDRESS($B65,$X$2)&amp;":"&amp;ADDRESS($B65,$X$2-1+BL$8)),INDIRECT(ADDRESS($B$19,$X$2)&amp;":"&amp;ADDRESS($B$19,$X$2-1+BL$8)),INDIRECT("rP!"&amp;ADDRESS(Prcsses!$B178,$X$2+$P$8-BL$8)&amp;":"&amp;ADDRESS(Prcsses!$B178,$X$2-1+$P$8))))</f>
        <v>0</v>
      </c>
      <c r="BM58" s="5">
        <f ca="1">IF(BM$4="",0,SUMPRODUCT(INDIRECT(ADDRESS($B65,$X$2)&amp;":"&amp;ADDRESS($B65,$X$2-1+BM$8)),INDIRECT(ADDRESS($B$19,$X$2)&amp;":"&amp;ADDRESS($B$19,$X$2-1+BM$8)),INDIRECT("rP!"&amp;ADDRESS(Prcsses!$B178,$X$2+$P$8-BM$8)&amp;":"&amp;ADDRESS(Prcsses!$B178,$X$2-1+$P$8))))</f>
        <v>0</v>
      </c>
      <c r="BN58" s="5">
        <f ca="1">IF(BN$4="",0,SUMPRODUCT(INDIRECT(ADDRESS($B65,$X$2)&amp;":"&amp;ADDRESS($B65,$X$2-1+BN$8)),INDIRECT(ADDRESS($B$19,$X$2)&amp;":"&amp;ADDRESS($B$19,$X$2-1+BN$8)),INDIRECT("rP!"&amp;ADDRESS(Prcsses!$B178,$X$2+$P$8-BN$8)&amp;":"&amp;ADDRESS(Prcsses!$B178,$X$2-1+$P$8))))</f>
        <v>0</v>
      </c>
      <c r="BO58" s="5">
        <f ca="1">IF(BO$4="",0,SUMPRODUCT(INDIRECT(ADDRESS($B65,$X$2)&amp;":"&amp;ADDRESS($B65,$X$2-1+BO$8)),INDIRECT(ADDRESS($B$19,$X$2)&amp;":"&amp;ADDRESS($B$19,$X$2-1+BO$8)),INDIRECT("rP!"&amp;ADDRESS(Prcsses!$B178,$X$2+$P$8-BO$8)&amp;":"&amp;ADDRESS(Prcsses!$B178,$X$2-1+$P$8))))</f>
        <v>0</v>
      </c>
      <c r="BP58" s="5">
        <f ca="1">IF(BP$4="",0,SUMPRODUCT(INDIRECT(ADDRESS($B65,$X$2)&amp;":"&amp;ADDRESS($B65,$X$2-1+BP$8)),INDIRECT(ADDRESS($B$19,$X$2)&amp;":"&amp;ADDRESS($B$19,$X$2-1+BP$8)),INDIRECT("rP!"&amp;ADDRESS(Prcsses!$B178,$X$2+$P$8-BP$8)&amp;":"&amp;ADDRESS(Prcsses!$B178,$X$2-1+$P$8))))</f>
        <v>0</v>
      </c>
      <c r="BQ58" s="5">
        <f ca="1">IF(BQ$4="",0,SUMPRODUCT(INDIRECT(ADDRESS($B65,$X$2)&amp;":"&amp;ADDRESS($B65,$X$2-1+BQ$8)),INDIRECT(ADDRESS($B$19,$X$2)&amp;":"&amp;ADDRESS($B$19,$X$2-1+BQ$8)),INDIRECT("rP!"&amp;ADDRESS(Prcsses!$B178,$X$2+$P$8-BQ$8)&amp;":"&amp;ADDRESS(Prcsses!$B178,$X$2-1+$P$8))))</f>
        <v>0</v>
      </c>
      <c r="BR58" s="5">
        <f ca="1">IF(BR$4="",0,SUMPRODUCT(INDIRECT(ADDRESS($B65,$X$2)&amp;":"&amp;ADDRESS($B65,$X$2-1+BR$8)),INDIRECT(ADDRESS($B$19,$X$2)&amp;":"&amp;ADDRESS($B$19,$X$2-1+BR$8)),INDIRECT("rP!"&amp;ADDRESS(Prcsses!$B178,$X$2+$P$8-BR$8)&amp;":"&amp;ADDRESS(Prcsses!$B178,$X$2-1+$P$8))))</f>
        <v>0</v>
      </c>
      <c r="BS58" s="5">
        <f ca="1">IF(BS$4="",0,SUMPRODUCT(INDIRECT(ADDRESS($B65,$X$2)&amp;":"&amp;ADDRESS($B65,$X$2-1+BS$8)),INDIRECT(ADDRESS($B$19,$X$2)&amp;":"&amp;ADDRESS($B$19,$X$2-1+BS$8)),INDIRECT("rP!"&amp;ADDRESS(Prcsses!$B178,$X$2+$P$8-BS$8)&amp;":"&amp;ADDRESS(Prcsses!$B178,$X$2-1+$P$8))))</f>
        <v>0</v>
      </c>
      <c r="BT58" s="5">
        <f ca="1">IF(BT$4="",0,SUMPRODUCT(INDIRECT(ADDRESS($B65,$X$2)&amp;":"&amp;ADDRESS($B65,$X$2-1+BT$8)),INDIRECT(ADDRESS($B$19,$X$2)&amp;":"&amp;ADDRESS($B$19,$X$2-1+BT$8)),INDIRECT("rP!"&amp;ADDRESS(Prcsses!$B178,$X$2+$P$8-BT$8)&amp;":"&amp;ADDRESS(Prcsses!$B178,$X$2-1+$P$8))))</f>
        <v>0</v>
      </c>
      <c r="BU58" s="5">
        <f ca="1">IF(BU$4="",0,SUMPRODUCT(INDIRECT(ADDRESS($B65,$X$2)&amp;":"&amp;ADDRESS($B65,$X$2-1+BU$8)),INDIRECT(ADDRESS($B$19,$X$2)&amp;":"&amp;ADDRESS($B$19,$X$2-1+BU$8)),INDIRECT("rP!"&amp;ADDRESS(Prcsses!$B178,$X$2+$P$8-BU$8)&amp;":"&amp;ADDRESS(Prcsses!$B178,$X$2-1+$P$8))))</f>
        <v>0</v>
      </c>
      <c r="BV58" s="5">
        <f ca="1">IF(BV$4="",0,SUMPRODUCT(INDIRECT(ADDRESS($B65,$X$2)&amp;":"&amp;ADDRESS($B65,$X$2-1+BV$8)),INDIRECT(ADDRESS($B$19,$X$2)&amp;":"&amp;ADDRESS($B$19,$X$2-1+BV$8)),INDIRECT("rP!"&amp;ADDRESS(Prcsses!$B178,$X$2+$P$8-BV$8)&amp;":"&amp;ADDRESS(Prcsses!$B178,$X$2-1+$P$8))))</f>
        <v>0</v>
      </c>
      <c r="BW58" s="5">
        <f ca="1">IF(BW$4="",0,SUMPRODUCT(INDIRECT(ADDRESS($B65,$X$2)&amp;":"&amp;ADDRESS($B65,$X$2-1+BW$8)),INDIRECT(ADDRESS($B$19,$X$2)&amp;":"&amp;ADDRESS($B$19,$X$2-1+BW$8)),INDIRECT("rP!"&amp;ADDRESS(Prcsses!$B178,$X$2+$P$8-BW$8)&amp;":"&amp;ADDRESS(Prcsses!$B178,$X$2-1+$P$8))))</f>
        <v>0</v>
      </c>
      <c r="BX58" s="5">
        <f ca="1">IF(BX$4="",0,SUMPRODUCT(INDIRECT(ADDRESS($B65,$X$2)&amp;":"&amp;ADDRESS($B65,$X$2-1+BX$8)),INDIRECT(ADDRESS($B$19,$X$2)&amp;":"&amp;ADDRESS($B$19,$X$2-1+BX$8)),INDIRECT("rP!"&amp;ADDRESS(Prcsses!$B178,$X$2+$P$8-BX$8)&amp;":"&amp;ADDRESS(Prcsses!$B178,$X$2-1+$P$8))))</f>
        <v>0</v>
      </c>
      <c r="BY58" s="5">
        <f ca="1">IF(BY$4="",0,SUMPRODUCT(INDIRECT(ADDRESS($B65,$X$2)&amp;":"&amp;ADDRESS($B65,$X$2-1+BY$8)),INDIRECT(ADDRESS($B$19,$X$2)&amp;":"&amp;ADDRESS($B$19,$X$2-1+BY$8)),INDIRECT("rP!"&amp;ADDRESS(Prcsses!$B178,$X$2+$P$8-BY$8)&amp;":"&amp;ADDRESS(Prcsses!$B178,$X$2-1+$P$8))))</f>
        <v>0</v>
      </c>
      <c r="BZ58" s="5">
        <f ca="1">IF(BZ$4="",0,SUMPRODUCT(INDIRECT(ADDRESS($B65,$X$2)&amp;":"&amp;ADDRESS($B65,$X$2-1+BZ$8)),INDIRECT(ADDRESS($B$19,$X$2)&amp;":"&amp;ADDRESS($B$19,$X$2-1+BZ$8)),INDIRECT("rP!"&amp;ADDRESS(Prcsses!$B178,$X$2+$P$8-BZ$8)&amp;":"&amp;ADDRESS(Prcsses!$B178,$X$2-1+$P$8))))</f>
        <v>0</v>
      </c>
      <c r="CA58" s="5">
        <f ca="1">IF(CA$4="",0,SUMPRODUCT(INDIRECT(ADDRESS($B65,$X$2)&amp;":"&amp;ADDRESS($B65,$X$2-1+CA$8)),INDIRECT(ADDRESS($B$19,$X$2)&amp;":"&amp;ADDRESS($B$19,$X$2-1+CA$8)),INDIRECT("rP!"&amp;ADDRESS(Prcsses!$B178,$X$2+$P$8-CA$8)&amp;":"&amp;ADDRESS(Prcsses!$B178,$X$2-1+$P$8))))</f>
        <v>0</v>
      </c>
      <c r="CB58" s="5">
        <f ca="1">IF(CB$4="",0,SUMPRODUCT(INDIRECT(ADDRESS($B65,$X$2)&amp;":"&amp;ADDRESS($B65,$X$2-1+CB$8)),INDIRECT(ADDRESS($B$19,$X$2)&amp;":"&amp;ADDRESS($B$19,$X$2-1+CB$8)),INDIRECT("rP!"&amp;ADDRESS(Prcsses!$B178,$X$2+$P$8-CB$8)&amp;":"&amp;ADDRESS(Prcsses!$B178,$X$2-1+$P$8))))</f>
        <v>0</v>
      </c>
      <c r="CC58" s="5">
        <f ca="1">IF(CC$4="",0,SUMPRODUCT(INDIRECT(ADDRESS($B65,$X$2)&amp;":"&amp;ADDRESS($B65,$X$2-1+CC$8)),INDIRECT(ADDRESS($B$19,$X$2)&amp;":"&amp;ADDRESS($B$19,$X$2-1+CC$8)),INDIRECT("rP!"&amp;ADDRESS(Prcsses!$B178,$X$2+$P$8-CC$8)&amp;":"&amp;ADDRESS(Prcsses!$B178,$X$2-1+$P$8))))</f>
        <v>0</v>
      </c>
      <c r="CD58" s="5">
        <f ca="1">IF(CD$4="",0,SUMPRODUCT(INDIRECT(ADDRESS($B65,$X$2)&amp;":"&amp;ADDRESS($B65,$X$2-1+CD$8)),INDIRECT(ADDRESS($B$19,$X$2)&amp;":"&amp;ADDRESS($B$19,$X$2-1+CD$8)),INDIRECT("rP!"&amp;ADDRESS(Prcsses!$B178,$X$2+$P$8-CD$8)&amp;":"&amp;ADDRESS(Prcsses!$B178,$X$2-1+$P$8))))</f>
        <v>0</v>
      </c>
      <c r="CE58" s="5">
        <f ca="1">IF(CE$4="",0,SUMPRODUCT(INDIRECT(ADDRESS($B65,$X$2)&amp;":"&amp;ADDRESS($B65,$X$2-1+CE$8)),INDIRECT(ADDRESS($B$19,$X$2)&amp;":"&amp;ADDRESS($B$19,$X$2-1+CE$8)),INDIRECT("rP!"&amp;ADDRESS(Prcsses!$B178,$X$2+$P$8-CE$8)&amp;":"&amp;ADDRESS(Prcsses!$B178,$X$2-1+$P$8))))</f>
        <v>0</v>
      </c>
      <c r="CF58" s="5">
        <f ca="1">IF(CF$4="",0,SUMPRODUCT(INDIRECT(ADDRESS($B65,$X$2)&amp;":"&amp;ADDRESS($B65,$X$2-1+CF$8)),INDIRECT(ADDRESS($B$19,$X$2)&amp;":"&amp;ADDRESS($B$19,$X$2-1+CF$8)),INDIRECT("rP!"&amp;ADDRESS(Prcsses!$B178,$X$2+$P$8-CF$8)&amp;":"&amp;ADDRESS(Prcsses!$B178,$X$2-1+$P$8))))</f>
        <v>0</v>
      </c>
    </row>
    <row r="59" spans="2:84" x14ac:dyDescent="0.3">
      <c r="B59" s="13">
        <f>ROW()</f>
        <v>59</v>
      </c>
      <c r="H59" s="1" t="str">
        <f t="shared" si="77"/>
        <v>Капитальные затраты</v>
      </c>
      <c r="I59" s="1" t="str">
        <f>$I$55</f>
        <v>Капзатраты на торговые мощности</v>
      </c>
      <c r="J59" s="1" t="str">
        <f>Prcsses!I179</f>
        <v>Кассовое оборудование</v>
      </c>
      <c r="M59" s="53" t="s">
        <v>18</v>
      </c>
      <c r="U59" s="5">
        <f t="shared" ca="1" si="78"/>
        <v>0</v>
      </c>
      <c r="X59" s="5">
        <f ca="1">IF(X$4="",0,SUMPRODUCT(INDIRECT(ADDRESS($B66,$X$2)&amp;":"&amp;ADDRESS($B66,$X$2-1+X$8)),INDIRECT(ADDRESS($B$19,$X$2)&amp;":"&amp;ADDRESS($B$19,$X$2-1+X$8)),INDIRECT("rP!"&amp;ADDRESS(Prcsses!$B179,$X$2+$P$8-X$8)&amp;":"&amp;ADDRESS(Prcsses!$B179,$X$2-1+$P$8))))</f>
        <v>0</v>
      </c>
      <c r="Y59" s="5">
        <f ca="1">IF(Y$4="",0,SUMPRODUCT(INDIRECT(ADDRESS($B66,$X$2)&amp;":"&amp;ADDRESS($B66,$X$2-1+Y$8)),INDIRECT(ADDRESS($B$19,$X$2)&amp;":"&amp;ADDRESS($B$19,$X$2-1+Y$8)),INDIRECT("rP!"&amp;ADDRESS(Prcsses!$B179,$X$2+$P$8-Y$8)&amp;":"&amp;ADDRESS(Prcsses!$B179,$X$2-1+$P$8))))</f>
        <v>0</v>
      </c>
      <c r="Z59" s="5">
        <f ca="1">IF(Z$4="",0,SUMPRODUCT(INDIRECT(ADDRESS($B66,$X$2)&amp;":"&amp;ADDRESS($B66,$X$2-1+Z$8)),INDIRECT(ADDRESS($B$19,$X$2)&amp;":"&amp;ADDRESS($B$19,$X$2-1+Z$8)),INDIRECT("rP!"&amp;ADDRESS(Prcsses!$B179,$X$2+$P$8-Z$8)&amp;":"&amp;ADDRESS(Prcsses!$B179,$X$2-1+$P$8))))</f>
        <v>0</v>
      </c>
      <c r="AA59" s="5">
        <f ca="1">IF(AA$4="",0,SUMPRODUCT(INDIRECT(ADDRESS($B66,$X$2)&amp;":"&amp;ADDRESS($B66,$X$2-1+AA$8)),INDIRECT(ADDRESS($B$19,$X$2)&amp;":"&amp;ADDRESS($B$19,$X$2-1+AA$8)),INDIRECT("rP!"&amp;ADDRESS(Prcsses!$B179,$X$2+$P$8-AA$8)&amp;":"&amp;ADDRESS(Prcsses!$B179,$X$2-1+$P$8))))</f>
        <v>0</v>
      </c>
      <c r="AB59" s="5">
        <f ca="1">IF(AB$4="",0,SUMPRODUCT(INDIRECT(ADDRESS($B66,$X$2)&amp;":"&amp;ADDRESS($B66,$X$2-1+AB$8)),INDIRECT(ADDRESS($B$19,$X$2)&amp;":"&amp;ADDRESS($B$19,$X$2-1+AB$8)),INDIRECT("rP!"&amp;ADDRESS(Prcsses!$B179,$X$2+$P$8-AB$8)&amp;":"&amp;ADDRESS(Prcsses!$B179,$X$2-1+$P$8))))</f>
        <v>0</v>
      </c>
      <c r="AC59" s="5">
        <f ca="1">IF(AC$4="",0,SUMPRODUCT(INDIRECT(ADDRESS($B66,$X$2)&amp;":"&amp;ADDRESS($B66,$X$2-1+AC$8)),INDIRECT(ADDRESS($B$19,$X$2)&amp;":"&amp;ADDRESS($B$19,$X$2-1+AC$8)),INDIRECT("rP!"&amp;ADDRESS(Prcsses!$B179,$X$2+$P$8-AC$8)&amp;":"&amp;ADDRESS(Prcsses!$B179,$X$2-1+$P$8))))</f>
        <v>0</v>
      </c>
      <c r="AD59" s="5">
        <f ca="1">IF(AD$4="",0,SUMPRODUCT(INDIRECT(ADDRESS($B66,$X$2)&amp;":"&amp;ADDRESS($B66,$X$2-1+AD$8)),INDIRECT(ADDRESS($B$19,$X$2)&amp;":"&amp;ADDRESS($B$19,$X$2-1+AD$8)),INDIRECT("rP!"&amp;ADDRESS(Prcsses!$B179,$X$2+$P$8-AD$8)&amp;":"&amp;ADDRESS(Prcsses!$B179,$X$2-1+$P$8))))</f>
        <v>0</v>
      </c>
      <c r="AE59" s="5">
        <f ca="1">IF(AE$4="",0,SUMPRODUCT(INDIRECT(ADDRESS($B66,$X$2)&amp;":"&amp;ADDRESS($B66,$X$2-1+AE$8)),INDIRECT(ADDRESS($B$19,$X$2)&amp;":"&amp;ADDRESS($B$19,$X$2-1+AE$8)),INDIRECT("rP!"&amp;ADDRESS(Prcsses!$B179,$X$2+$P$8-AE$8)&amp;":"&amp;ADDRESS(Prcsses!$B179,$X$2-1+$P$8))))</f>
        <v>0</v>
      </c>
      <c r="AF59" s="5">
        <f ca="1">IF(AF$4="",0,SUMPRODUCT(INDIRECT(ADDRESS($B66,$X$2)&amp;":"&amp;ADDRESS($B66,$X$2-1+AF$8)),INDIRECT(ADDRESS($B$19,$X$2)&amp;":"&amp;ADDRESS($B$19,$X$2-1+AF$8)),INDIRECT("rP!"&amp;ADDRESS(Prcsses!$B179,$X$2+$P$8-AF$8)&amp;":"&amp;ADDRESS(Prcsses!$B179,$X$2-1+$P$8))))</f>
        <v>0</v>
      </c>
      <c r="AG59" s="5">
        <f ca="1">IF(AG$4="",0,SUMPRODUCT(INDIRECT(ADDRESS($B66,$X$2)&amp;":"&amp;ADDRESS($B66,$X$2-1+AG$8)),INDIRECT(ADDRESS($B$19,$X$2)&amp;":"&amp;ADDRESS($B$19,$X$2-1+AG$8)),INDIRECT("rP!"&amp;ADDRESS(Prcsses!$B179,$X$2+$P$8-AG$8)&amp;":"&amp;ADDRESS(Prcsses!$B179,$X$2-1+$P$8))))</f>
        <v>0</v>
      </c>
      <c r="AH59" s="5">
        <f ca="1">IF(AH$4="",0,SUMPRODUCT(INDIRECT(ADDRESS($B66,$X$2)&amp;":"&amp;ADDRESS($B66,$X$2-1+AH$8)),INDIRECT(ADDRESS($B$19,$X$2)&amp;":"&amp;ADDRESS($B$19,$X$2-1+AH$8)),INDIRECT("rP!"&amp;ADDRESS(Prcsses!$B179,$X$2+$P$8-AH$8)&amp;":"&amp;ADDRESS(Prcsses!$B179,$X$2-1+$P$8))))</f>
        <v>0</v>
      </c>
      <c r="AI59" s="5">
        <f ca="1">IF(AI$4="",0,SUMPRODUCT(INDIRECT(ADDRESS($B66,$X$2)&amp;":"&amp;ADDRESS($B66,$X$2-1+AI$8)),INDIRECT(ADDRESS($B$19,$X$2)&amp;":"&amp;ADDRESS($B$19,$X$2-1+AI$8)),INDIRECT("rP!"&amp;ADDRESS(Prcsses!$B179,$X$2+$P$8-AI$8)&amp;":"&amp;ADDRESS(Prcsses!$B179,$X$2-1+$P$8))))</f>
        <v>0</v>
      </c>
      <c r="AJ59" s="5">
        <f ca="1">IF(AJ$4="",0,SUMPRODUCT(INDIRECT(ADDRESS($B66,$X$2)&amp;":"&amp;ADDRESS($B66,$X$2-1+AJ$8)),INDIRECT(ADDRESS($B$19,$X$2)&amp;":"&amp;ADDRESS($B$19,$X$2-1+AJ$8)),INDIRECT("rP!"&amp;ADDRESS(Prcsses!$B179,$X$2+$P$8-AJ$8)&amp;":"&amp;ADDRESS(Prcsses!$B179,$X$2-1+$P$8))))</f>
        <v>0</v>
      </c>
      <c r="AK59" s="5">
        <f ca="1">IF(AK$4="",0,SUMPRODUCT(INDIRECT(ADDRESS($B66,$X$2)&amp;":"&amp;ADDRESS($B66,$X$2-1+AK$8)),INDIRECT(ADDRESS($B$19,$X$2)&amp;":"&amp;ADDRESS($B$19,$X$2-1+AK$8)),INDIRECT("rP!"&amp;ADDRESS(Prcsses!$B179,$X$2+$P$8-AK$8)&amp;":"&amp;ADDRESS(Prcsses!$B179,$X$2-1+$P$8))))</f>
        <v>0</v>
      </c>
      <c r="AL59" s="5">
        <f ca="1">IF(AL$4="",0,SUMPRODUCT(INDIRECT(ADDRESS($B66,$X$2)&amp;":"&amp;ADDRESS($B66,$X$2-1+AL$8)),INDIRECT(ADDRESS($B$19,$X$2)&amp;":"&amp;ADDRESS($B$19,$X$2-1+AL$8)),INDIRECT("rP!"&amp;ADDRESS(Prcsses!$B179,$X$2+$P$8-AL$8)&amp;":"&amp;ADDRESS(Prcsses!$B179,$X$2-1+$P$8))))</f>
        <v>0</v>
      </c>
      <c r="AM59" s="5">
        <f ca="1">IF(AM$4="",0,SUMPRODUCT(INDIRECT(ADDRESS($B66,$X$2)&amp;":"&amp;ADDRESS($B66,$X$2-1+AM$8)),INDIRECT(ADDRESS($B$19,$X$2)&amp;":"&amp;ADDRESS($B$19,$X$2-1+AM$8)),INDIRECT("rP!"&amp;ADDRESS(Prcsses!$B179,$X$2+$P$8-AM$8)&amp;":"&amp;ADDRESS(Prcsses!$B179,$X$2-1+$P$8))))</f>
        <v>0</v>
      </c>
      <c r="AN59" s="5">
        <f ca="1">IF(AN$4="",0,SUMPRODUCT(INDIRECT(ADDRESS($B66,$X$2)&amp;":"&amp;ADDRESS($B66,$X$2-1+AN$8)),INDIRECT(ADDRESS($B$19,$X$2)&amp;":"&amp;ADDRESS($B$19,$X$2-1+AN$8)),INDIRECT("rP!"&amp;ADDRESS(Prcsses!$B179,$X$2+$P$8-AN$8)&amp;":"&amp;ADDRESS(Prcsses!$B179,$X$2-1+$P$8))))</f>
        <v>0</v>
      </c>
      <c r="AO59" s="5">
        <f ca="1">IF(AO$4="",0,SUMPRODUCT(INDIRECT(ADDRESS($B66,$X$2)&amp;":"&amp;ADDRESS($B66,$X$2-1+AO$8)),INDIRECT(ADDRESS($B$19,$X$2)&amp;":"&amp;ADDRESS($B$19,$X$2-1+AO$8)),INDIRECT("rP!"&amp;ADDRESS(Prcsses!$B179,$X$2+$P$8-AO$8)&amp;":"&amp;ADDRESS(Prcsses!$B179,$X$2-1+$P$8))))</f>
        <v>0</v>
      </c>
      <c r="AP59" s="5">
        <f ca="1">IF(AP$4="",0,SUMPRODUCT(INDIRECT(ADDRESS($B66,$X$2)&amp;":"&amp;ADDRESS($B66,$X$2-1+AP$8)),INDIRECT(ADDRESS($B$19,$X$2)&amp;":"&amp;ADDRESS($B$19,$X$2-1+AP$8)),INDIRECT("rP!"&amp;ADDRESS(Prcsses!$B179,$X$2+$P$8-AP$8)&amp;":"&amp;ADDRESS(Prcsses!$B179,$X$2-1+$P$8))))</f>
        <v>0</v>
      </c>
      <c r="AQ59" s="5">
        <f ca="1">IF(AQ$4="",0,SUMPRODUCT(INDIRECT(ADDRESS($B66,$X$2)&amp;":"&amp;ADDRESS($B66,$X$2-1+AQ$8)),INDIRECT(ADDRESS($B$19,$X$2)&amp;":"&amp;ADDRESS($B$19,$X$2-1+AQ$8)),INDIRECT("rP!"&amp;ADDRESS(Prcsses!$B179,$X$2+$P$8-AQ$8)&amp;":"&amp;ADDRESS(Prcsses!$B179,$X$2-1+$P$8))))</f>
        <v>0</v>
      </c>
      <c r="AR59" s="5">
        <f ca="1">IF(AR$4="",0,SUMPRODUCT(INDIRECT(ADDRESS($B66,$X$2)&amp;":"&amp;ADDRESS($B66,$X$2-1+AR$8)),INDIRECT(ADDRESS($B$19,$X$2)&amp;":"&amp;ADDRESS($B$19,$X$2-1+AR$8)),INDIRECT("rP!"&amp;ADDRESS(Prcsses!$B179,$X$2+$P$8-AR$8)&amp;":"&amp;ADDRESS(Prcsses!$B179,$X$2-1+$P$8))))</f>
        <v>0</v>
      </c>
      <c r="AS59" s="5">
        <f ca="1">IF(AS$4="",0,SUMPRODUCT(INDIRECT(ADDRESS($B66,$X$2)&amp;":"&amp;ADDRESS($B66,$X$2-1+AS$8)),INDIRECT(ADDRESS($B$19,$X$2)&amp;":"&amp;ADDRESS($B$19,$X$2-1+AS$8)),INDIRECT("rP!"&amp;ADDRESS(Prcsses!$B179,$X$2+$P$8-AS$8)&amp;":"&amp;ADDRESS(Prcsses!$B179,$X$2-1+$P$8))))</f>
        <v>0</v>
      </c>
      <c r="AT59" s="5">
        <f ca="1">IF(AT$4="",0,SUMPRODUCT(INDIRECT(ADDRESS($B66,$X$2)&amp;":"&amp;ADDRESS($B66,$X$2-1+AT$8)),INDIRECT(ADDRESS($B$19,$X$2)&amp;":"&amp;ADDRESS($B$19,$X$2-1+AT$8)),INDIRECT("rP!"&amp;ADDRESS(Prcsses!$B179,$X$2+$P$8-AT$8)&amp;":"&amp;ADDRESS(Prcsses!$B179,$X$2-1+$P$8))))</f>
        <v>0</v>
      </c>
      <c r="AU59" s="5">
        <f ca="1">IF(AU$4="",0,SUMPRODUCT(INDIRECT(ADDRESS($B66,$X$2)&amp;":"&amp;ADDRESS($B66,$X$2-1+AU$8)),INDIRECT(ADDRESS($B$19,$X$2)&amp;":"&amp;ADDRESS($B$19,$X$2-1+AU$8)),INDIRECT("rP!"&amp;ADDRESS(Prcsses!$B179,$X$2+$P$8-AU$8)&amp;":"&amp;ADDRESS(Prcsses!$B179,$X$2-1+$P$8))))</f>
        <v>0</v>
      </c>
      <c r="AV59" s="5">
        <f ca="1">IF(AV$4="",0,SUMPRODUCT(INDIRECT(ADDRESS($B66,$X$2)&amp;":"&amp;ADDRESS($B66,$X$2-1+AV$8)),INDIRECT(ADDRESS($B$19,$X$2)&amp;":"&amp;ADDRESS($B$19,$X$2-1+AV$8)),INDIRECT("rP!"&amp;ADDRESS(Prcsses!$B179,$X$2+$P$8-AV$8)&amp;":"&amp;ADDRESS(Prcsses!$B179,$X$2-1+$P$8))))</f>
        <v>0</v>
      </c>
      <c r="AW59" s="5">
        <f ca="1">IF(AW$4="",0,SUMPRODUCT(INDIRECT(ADDRESS($B66,$X$2)&amp;":"&amp;ADDRESS($B66,$X$2-1+AW$8)),INDIRECT(ADDRESS($B$19,$X$2)&amp;":"&amp;ADDRESS($B$19,$X$2-1+AW$8)),INDIRECT("rP!"&amp;ADDRESS(Prcsses!$B179,$X$2+$P$8-AW$8)&amp;":"&amp;ADDRESS(Prcsses!$B179,$X$2-1+$P$8))))</f>
        <v>0</v>
      </c>
      <c r="AX59" s="5">
        <f ca="1">IF(AX$4="",0,SUMPRODUCT(INDIRECT(ADDRESS($B66,$X$2)&amp;":"&amp;ADDRESS($B66,$X$2-1+AX$8)),INDIRECT(ADDRESS($B$19,$X$2)&amp;":"&amp;ADDRESS($B$19,$X$2-1+AX$8)),INDIRECT("rP!"&amp;ADDRESS(Prcsses!$B179,$X$2+$P$8-AX$8)&amp;":"&amp;ADDRESS(Prcsses!$B179,$X$2-1+$P$8))))</f>
        <v>0</v>
      </c>
      <c r="AY59" s="5">
        <f ca="1">IF(AY$4="",0,SUMPRODUCT(INDIRECT(ADDRESS($B66,$X$2)&amp;":"&amp;ADDRESS($B66,$X$2-1+AY$8)),INDIRECT(ADDRESS($B$19,$X$2)&amp;":"&amp;ADDRESS($B$19,$X$2-1+AY$8)),INDIRECT("rP!"&amp;ADDRESS(Prcsses!$B179,$X$2+$P$8-AY$8)&amp;":"&amp;ADDRESS(Prcsses!$B179,$X$2-1+$P$8))))</f>
        <v>0</v>
      </c>
      <c r="AZ59" s="5">
        <f ca="1">IF(AZ$4="",0,SUMPRODUCT(INDIRECT(ADDRESS($B66,$X$2)&amp;":"&amp;ADDRESS($B66,$X$2-1+AZ$8)),INDIRECT(ADDRESS($B$19,$X$2)&amp;":"&amp;ADDRESS($B$19,$X$2-1+AZ$8)),INDIRECT("rP!"&amp;ADDRESS(Prcsses!$B179,$X$2+$P$8-AZ$8)&amp;":"&amp;ADDRESS(Prcsses!$B179,$X$2-1+$P$8))))</f>
        <v>0</v>
      </c>
      <c r="BA59" s="5">
        <f ca="1">IF(BA$4="",0,SUMPRODUCT(INDIRECT(ADDRESS($B66,$X$2)&amp;":"&amp;ADDRESS($B66,$X$2-1+BA$8)),INDIRECT(ADDRESS($B$19,$X$2)&amp;":"&amp;ADDRESS($B$19,$X$2-1+BA$8)),INDIRECT("rP!"&amp;ADDRESS(Prcsses!$B179,$X$2+$P$8-BA$8)&amp;":"&amp;ADDRESS(Prcsses!$B179,$X$2-1+$P$8))))</f>
        <v>0</v>
      </c>
      <c r="BB59" s="5">
        <f ca="1">IF(BB$4="",0,SUMPRODUCT(INDIRECT(ADDRESS($B66,$X$2)&amp;":"&amp;ADDRESS($B66,$X$2-1+BB$8)),INDIRECT(ADDRESS($B$19,$X$2)&amp;":"&amp;ADDRESS($B$19,$X$2-1+BB$8)),INDIRECT("rP!"&amp;ADDRESS(Prcsses!$B179,$X$2+$P$8-BB$8)&amp;":"&amp;ADDRESS(Prcsses!$B179,$X$2-1+$P$8))))</f>
        <v>0</v>
      </c>
      <c r="BC59" s="5">
        <f ca="1">IF(BC$4="",0,SUMPRODUCT(INDIRECT(ADDRESS($B66,$X$2)&amp;":"&amp;ADDRESS($B66,$X$2-1+BC$8)),INDIRECT(ADDRESS($B$19,$X$2)&amp;":"&amp;ADDRESS($B$19,$X$2-1+BC$8)),INDIRECT("rP!"&amp;ADDRESS(Prcsses!$B179,$X$2+$P$8-BC$8)&amp;":"&amp;ADDRESS(Prcsses!$B179,$X$2-1+$P$8))))</f>
        <v>0</v>
      </c>
      <c r="BD59" s="5">
        <f ca="1">IF(BD$4="",0,SUMPRODUCT(INDIRECT(ADDRESS($B66,$X$2)&amp;":"&amp;ADDRESS($B66,$X$2-1+BD$8)),INDIRECT(ADDRESS($B$19,$X$2)&amp;":"&amp;ADDRESS($B$19,$X$2-1+BD$8)),INDIRECT("rP!"&amp;ADDRESS(Prcsses!$B179,$X$2+$P$8-BD$8)&amp;":"&amp;ADDRESS(Prcsses!$B179,$X$2-1+$P$8))))</f>
        <v>0</v>
      </c>
      <c r="BE59" s="5">
        <f ca="1">IF(BE$4="",0,SUMPRODUCT(INDIRECT(ADDRESS($B66,$X$2)&amp;":"&amp;ADDRESS($B66,$X$2-1+BE$8)),INDIRECT(ADDRESS($B$19,$X$2)&amp;":"&amp;ADDRESS($B$19,$X$2-1+BE$8)),INDIRECT("rP!"&amp;ADDRESS(Prcsses!$B179,$X$2+$P$8-BE$8)&amp;":"&amp;ADDRESS(Prcsses!$B179,$X$2-1+$P$8))))</f>
        <v>0</v>
      </c>
      <c r="BF59" s="5">
        <f ca="1">IF(BF$4="",0,SUMPRODUCT(INDIRECT(ADDRESS($B66,$X$2)&amp;":"&amp;ADDRESS($B66,$X$2-1+BF$8)),INDIRECT(ADDRESS($B$19,$X$2)&amp;":"&amp;ADDRESS($B$19,$X$2-1+BF$8)),INDIRECT("rP!"&amp;ADDRESS(Prcsses!$B179,$X$2+$P$8-BF$8)&amp;":"&amp;ADDRESS(Prcsses!$B179,$X$2-1+$P$8))))</f>
        <v>0</v>
      </c>
      <c r="BG59" s="5">
        <f ca="1">IF(BG$4="",0,SUMPRODUCT(INDIRECT(ADDRESS($B66,$X$2)&amp;":"&amp;ADDRESS($B66,$X$2-1+BG$8)),INDIRECT(ADDRESS($B$19,$X$2)&amp;":"&amp;ADDRESS($B$19,$X$2-1+BG$8)),INDIRECT("rP!"&amp;ADDRESS(Prcsses!$B179,$X$2+$P$8-BG$8)&amp;":"&amp;ADDRESS(Prcsses!$B179,$X$2-1+$P$8))))</f>
        <v>0</v>
      </c>
      <c r="BH59" s="5">
        <f ca="1">IF(BH$4="",0,SUMPRODUCT(INDIRECT(ADDRESS($B66,$X$2)&amp;":"&amp;ADDRESS($B66,$X$2-1+BH$8)),INDIRECT(ADDRESS($B$19,$X$2)&amp;":"&amp;ADDRESS($B$19,$X$2-1+BH$8)),INDIRECT("rP!"&amp;ADDRESS(Prcsses!$B179,$X$2+$P$8-BH$8)&amp;":"&amp;ADDRESS(Prcsses!$B179,$X$2-1+$P$8))))</f>
        <v>0</v>
      </c>
      <c r="BI59" s="5">
        <f ca="1">IF(BI$4="",0,SUMPRODUCT(INDIRECT(ADDRESS($B66,$X$2)&amp;":"&amp;ADDRESS($B66,$X$2-1+BI$8)),INDIRECT(ADDRESS($B$19,$X$2)&amp;":"&amp;ADDRESS($B$19,$X$2-1+BI$8)),INDIRECT("rP!"&amp;ADDRESS(Prcsses!$B179,$X$2+$P$8-BI$8)&amp;":"&amp;ADDRESS(Prcsses!$B179,$X$2-1+$P$8))))</f>
        <v>0</v>
      </c>
      <c r="BJ59" s="5">
        <f ca="1">IF(BJ$4="",0,SUMPRODUCT(INDIRECT(ADDRESS($B66,$X$2)&amp;":"&amp;ADDRESS($B66,$X$2-1+BJ$8)),INDIRECT(ADDRESS($B$19,$X$2)&amp;":"&amp;ADDRESS($B$19,$X$2-1+BJ$8)),INDIRECT("rP!"&amp;ADDRESS(Prcsses!$B179,$X$2+$P$8-BJ$8)&amp;":"&amp;ADDRESS(Prcsses!$B179,$X$2-1+$P$8))))</f>
        <v>0</v>
      </c>
      <c r="BK59" s="5">
        <f ca="1">IF(BK$4="",0,SUMPRODUCT(INDIRECT(ADDRESS($B66,$X$2)&amp;":"&amp;ADDRESS($B66,$X$2-1+BK$8)),INDIRECT(ADDRESS($B$19,$X$2)&amp;":"&amp;ADDRESS($B$19,$X$2-1+BK$8)),INDIRECT("rP!"&amp;ADDRESS(Prcsses!$B179,$X$2+$P$8-BK$8)&amp;":"&amp;ADDRESS(Prcsses!$B179,$X$2-1+$P$8))))</f>
        <v>0</v>
      </c>
      <c r="BL59" s="5">
        <f ca="1">IF(BL$4="",0,SUMPRODUCT(INDIRECT(ADDRESS($B66,$X$2)&amp;":"&amp;ADDRESS($B66,$X$2-1+BL$8)),INDIRECT(ADDRESS($B$19,$X$2)&amp;":"&amp;ADDRESS($B$19,$X$2-1+BL$8)),INDIRECT("rP!"&amp;ADDRESS(Prcsses!$B179,$X$2+$P$8-BL$8)&amp;":"&amp;ADDRESS(Prcsses!$B179,$X$2-1+$P$8))))</f>
        <v>0</v>
      </c>
      <c r="BM59" s="5">
        <f ca="1">IF(BM$4="",0,SUMPRODUCT(INDIRECT(ADDRESS($B66,$X$2)&amp;":"&amp;ADDRESS($B66,$X$2-1+BM$8)),INDIRECT(ADDRESS($B$19,$X$2)&amp;":"&amp;ADDRESS($B$19,$X$2-1+BM$8)),INDIRECT("rP!"&amp;ADDRESS(Prcsses!$B179,$X$2+$P$8-BM$8)&amp;":"&amp;ADDRESS(Prcsses!$B179,$X$2-1+$P$8))))</f>
        <v>0</v>
      </c>
      <c r="BN59" s="5">
        <f ca="1">IF(BN$4="",0,SUMPRODUCT(INDIRECT(ADDRESS($B66,$X$2)&amp;":"&amp;ADDRESS($B66,$X$2-1+BN$8)),INDIRECT(ADDRESS($B$19,$X$2)&amp;":"&amp;ADDRESS($B$19,$X$2-1+BN$8)),INDIRECT("rP!"&amp;ADDRESS(Prcsses!$B179,$X$2+$P$8-BN$8)&amp;":"&amp;ADDRESS(Prcsses!$B179,$X$2-1+$P$8))))</f>
        <v>0</v>
      </c>
      <c r="BO59" s="5">
        <f ca="1">IF(BO$4="",0,SUMPRODUCT(INDIRECT(ADDRESS($B66,$X$2)&amp;":"&amp;ADDRESS($B66,$X$2-1+BO$8)),INDIRECT(ADDRESS($B$19,$X$2)&amp;":"&amp;ADDRESS($B$19,$X$2-1+BO$8)),INDIRECT("rP!"&amp;ADDRESS(Prcsses!$B179,$X$2+$P$8-BO$8)&amp;":"&amp;ADDRESS(Prcsses!$B179,$X$2-1+$P$8))))</f>
        <v>0</v>
      </c>
      <c r="BP59" s="5">
        <f ca="1">IF(BP$4="",0,SUMPRODUCT(INDIRECT(ADDRESS($B66,$X$2)&amp;":"&amp;ADDRESS($B66,$X$2-1+BP$8)),INDIRECT(ADDRESS($B$19,$X$2)&amp;":"&amp;ADDRESS($B$19,$X$2-1+BP$8)),INDIRECT("rP!"&amp;ADDRESS(Prcsses!$B179,$X$2+$P$8-BP$8)&amp;":"&amp;ADDRESS(Prcsses!$B179,$X$2-1+$P$8))))</f>
        <v>0</v>
      </c>
      <c r="BQ59" s="5">
        <f ca="1">IF(BQ$4="",0,SUMPRODUCT(INDIRECT(ADDRESS($B66,$X$2)&amp;":"&amp;ADDRESS($B66,$X$2-1+BQ$8)),INDIRECT(ADDRESS($B$19,$X$2)&amp;":"&amp;ADDRESS($B$19,$X$2-1+BQ$8)),INDIRECT("rP!"&amp;ADDRESS(Prcsses!$B179,$X$2+$P$8-BQ$8)&amp;":"&amp;ADDRESS(Prcsses!$B179,$X$2-1+$P$8))))</f>
        <v>0</v>
      </c>
      <c r="BR59" s="5">
        <f ca="1">IF(BR$4="",0,SUMPRODUCT(INDIRECT(ADDRESS($B66,$X$2)&amp;":"&amp;ADDRESS($B66,$X$2-1+BR$8)),INDIRECT(ADDRESS($B$19,$X$2)&amp;":"&amp;ADDRESS($B$19,$X$2-1+BR$8)),INDIRECT("rP!"&amp;ADDRESS(Prcsses!$B179,$X$2+$P$8-BR$8)&amp;":"&amp;ADDRESS(Prcsses!$B179,$X$2-1+$P$8))))</f>
        <v>0</v>
      </c>
      <c r="BS59" s="5">
        <f ca="1">IF(BS$4="",0,SUMPRODUCT(INDIRECT(ADDRESS($B66,$X$2)&amp;":"&amp;ADDRESS($B66,$X$2-1+BS$8)),INDIRECT(ADDRESS($B$19,$X$2)&amp;":"&amp;ADDRESS($B$19,$X$2-1+BS$8)),INDIRECT("rP!"&amp;ADDRESS(Prcsses!$B179,$X$2+$P$8-BS$8)&amp;":"&amp;ADDRESS(Prcsses!$B179,$X$2-1+$P$8))))</f>
        <v>0</v>
      </c>
      <c r="BT59" s="5">
        <f ca="1">IF(BT$4="",0,SUMPRODUCT(INDIRECT(ADDRESS($B66,$X$2)&amp;":"&amp;ADDRESS($B66,$X$2-1+BT$8)),INDIRECT(ADDRESS($B$19,$X$2)&amp;":"&amp;ADDRESS($B$19,$X$2-1+BT$8)),INDIRECT("rP!"&amp;ADDRESS(Prcsses!$B179,$X$2+$P$8-BT$8)&amp;":"&amp;ADDRESS(Prcsses!$B179,$X$2-1+$P$8))))</f>
        <v>0</v>
      </c>
      <c r="BU59" s="5">
        <f ca="1">IF(BU$4="",0,SUMPRODUCT(INDIRECT(ADDRESS($B66,$X$2)&amp;":"&amp;ADDRESS($B66,$X$2-1+BU$8)),INDIRECT(ADDRESS($B$19,$X$2)&amp;":"&amp;ADDRESS($B$19,$X$2-1+BU$8)),INDIRECT("rP!"&amp;ADDRESS(Prcsses!$B179,$X$2+$P$8-BU$8)&amp;":"&amp;ADDRESS(Prcsses!$B179,$X$2-1+$P$8))))</f>
        <v>0</v>
      </c>
      <c r="BV59" s="5">
        <f ca="1">IF(BV$4="",0,SUMPRODUCT(INDIRECT(ADDRESS($B66,$X$2)&amp;":"&amp;ADDRESS($B66,$X$2-1+BV$8)),INDIRECT(ADDRESS($B$19,$X$2)&amp;":"&amp;ADDRESS($B$19,$X$2-1+BV$8)),INDIRECT("rP!"&amp;ADDRESS(Prcsses!$B179,$X$2+$P$8-BV$8)&amp;":"&amp;ADDRESS(Prcsses!$B179,$X$2-1+$P$8))))</f>
        <v>0</v>
      </c>
      <c r="BW59" s="5">
        <f ca="1">IF(BW$4="",0,SUMPRODUCT(INDIRECT(ADDRESS($B66,$X$2)&amp;":"&amp;ADDRESS($B66,$X$2-1+BW$8)),INDIRECT(ADDRESS($B$19,$X$2)&amp;":"&amp;ADDRESS($B$19,$X$2-1+BW$8)),INDIRECT("rP!"&amp;ADDRESS(Prcsses!$B179,$X$2+$P$8-BW$8)&amp;":"&amp;ADDRESS(Prcsses!$B179,$X$2-1+$P$8))))</f>
        <v>0</v>
      </c>
      <c r="BX59" s="5">
        <f ca="1">IF(BX$4="",0,SUMPRODUCT(INDIRECT(ADDRESS($B66,$X$2)&amp;":"&amp;ADDRESS($B66,$X$2-1+BX$8)),INDIRECT(ADDRESS($B$19,$X$2)&amp;":"&amp;ADDRESS($B$19,$X$2-1+BX$8)),INDIRECT("rP!"&amp;ADDRESS(Prcsses!$B179,$X$2+$P$8-BX$8)&amp;":"&amp;ADDRESS(Prcsses!$B179,$X$2-1+$P$8))))</f>
        <v>0</v>
      </c>
      <c r="BY59" s="5">
        <f ca="1">IF(BY$4="",0,SUMPRODUCT(INDIRECT(ADDRESS($B66,$X$2)&amp;":"&amp;ADDRESS($B66,$X$2-1+BY$8)),INDIRECT(ADDRESS($B$19,$X$2)&amp;":"&amp;ADDRESS($B$19,$X$2-1+BY$8)),INDIRECT("rP!"&amp;ADDRESS(Prcsses!$B179,$X$2+$P$8-BY$8)&amp;":"&amp;ADDRESS(Prcsses!$B179,$X$2-1+$P$8))))</f>
        <v>0</v>
      </c>
      <c r="BZ59" s="5">
        <f ca="1">IF(BZ$4="",0,SUMPRODUCT(INDIRECT(ADDRESS($B66,$X$2)&amp;":"&amp;ADDRESS($B66,$X$2-1+BZ$8)),INDIRECT(ADDRESS($B$19,$X$2)&amp;":"&amp;ADDRESS($B$19,$X$2-1+BZ$8)),INDIRECT("rP!"&amp;ADDRESS(Prcsses!$B179,$X$2+$P$8-BZ$8)&amp;":"&amp;ADDRESS(Prcsses!$B179,$X$2-1+$P$8))))</f>
        <v>0</v>
      </c>
      <c r="CA59" s="5">
        <f ca="1">IF(CA$4="",0,SUMPRODUCT(INDIRECT(ADDRESS($B66,$X$2)&amp;":"&amp;ADDRESS($B66,$X$2-1+CA$8)),INDIRECT(ADDRESS($B$19,$X$2)&amp;":"&amp;ADDRESS($B$19,$X$2-1+CA$8)),INDIRECT("rP!"&amp;ADDRESS(Prcsses!$B179,$X$2+$P$8-CA$8)&amp;":"&amp;ADDRESS(Prcsses!$B179,$X$2-1+$P$8))))</f>
        <v>0</v>
      </c>
      <c r="CB59" s="5">
        <f ca="1">IF(CB$4="",0,SUMPRODUCT(INDIRECT(ADDRESS($B66,$X$2)&amp;":"&amp;ADDRESS($B66,$X$2-1+CB$8)),INDIRECT(ADDRESS($B$19,$X$2)&amp;":"&amp;ADDRESS($B$19,$X$2-1+CB$8)),INDIRECT("rP!"&amp;ADDRESS(Prcsses!$B179,$X$2+$P$8-CB$8)&amp;":"&amp;ADDRESS(Prcsses!$B179,$X$2-1+$P$8))))</f>
        <v>0</v>
      </c>
      <c r="CC59" s="5">
        <f ca="1">IF(CC$4="",0,SUMPRODUCT(INDIRECT(ADDRESS($B66,$X$2)&amp;":"&amp;ADDRESS($B66,$X$2-1+CC$8)),INDIRECT(ADDRESS($B$19,$X$2)&amp;":"&amp;ADDRESS($B$19,$X$2-1+CC$8)),INDIRECT("rP!"&amp;ADDRESS(Prcsses!$B179,$X$2+$P$8-CC$8)&amp;":"&amp;ADDRESS(Prcsses!$B179,$X$2-1+$P$8))))</f>
        <v>0</v>
      </c>
      <c r="CD59" s="5">
        <f ca="1">IF(CD$4="",0,SUMPRODUCT(INDIRECT(ADDRESS($B66,$X$2)&amp;":"&amp;ADDRESS($B66,$X$2-1+CD$8)),INDIRECT(ADDRESS($B$19,$X$2)&amp;":"&amp;ADDRESS($B$19,$X$2-1+CD$8)),INDIRECT("rP!"&amp;ADDRESS(Prcsses!$B179,$X$2+$P$8-CD$8)&amp;":"&amp;ADDRESS(Prcsses!$B179,$X$2-1+$P$8))))</f>
        <v>0</v>
      </c>
      <c r="CE59" s="5">
        <f ca="1">IF(CE$4="",0,SUMPRODUCT(INDIRECT(ADDRESS($B66,$X$2)&amp;":"&amp;ADDRESS($B66,$X$2-1+CE$8)),INDIRECT(ADDRESS($B$19,$X$2)&amp;":"&amp;ADDRESS($B$19,$X$2-1+CE$8)),INDIRECT("rP!"&amp;ADDRESS(Prcsses!$B179,$X$2+$P$8-CE$8)&amp;":"&amp;ADDRESS(Prcsses!$B179,$X$2-1+$P$8))))</f>
        <v>0</v>
      </c>
      <c r="CF59" s="5">
        <f ca="1">IF(CF$4="",0,SUMPRODUCT(INDIRECT(ADDRESS($B66,$X$2)&amp;":"&amp;ADDRESS($B66,$X$2-1+CF$8)),INDIRECT(ADDRESS($B$19,$X$2)&amp;":"&amp;ADDRESS($B$19,$X$2-1+CF$8)),INDIRECT("rP!"&amp;ADDRESS(Prcsses!$B179,$X$2+$P$8-CF$8)&amp;":"&amp;ADDRESS(Prcsses!$B179,$X$2-1+$P$8))))</f>
        <v>0</v>
      </c>
    </row>
    <row r="60" spans="2:84" x14ac:dyDescent="0.3">
      <c r="B60" s="13">
        <f>ROW()</f>
        <v>60</v>
      </c>
      <c r="H60" s="1" t="str">
        <f t="shared" si="77"/>
        <v>Капитальные затраты</v>
      </c>
      <c r="I60" s="1" t="str">
        <f>$I$55</f>
        <v>Капзатраты на торговые мощности</v>
      </c>
      <c r="J60" s="1" t="str">
        <f>Prcsses!I180</f>
        <v>Стартовый маркетинг и оформление</v>
      </c>
      <c r="M60" s="53" t="s">
        <v>18</v>
      </c>
      <c r="U60" s="5">
        <f t="shared" ca="1" si="78"/>
        <v>0</v>
      </c>
      <c r="X60" s="5">
        <f ca="1">IF(X$4="",0,SUMPRODUCT(INDIRECT(ADDRESS($B67,$X$2)&amp;":"&amp;ADDRESS($B67,$X$2-1+X$8)),INDIRECT(ADDRESS($B$19,$X$2)&amp;":"&amp;ADDRESS($B$19,$X$2-1+X$8)),INDIRECT("rP!"&amp;ADDRESS(Prcsses!$B180,$X$2+$P$8-X$8)&amp;":"&amp;ADDRESS(Prcsses!$B180,$X$2-1+$P$8))))</f>
        <v>0</v>
      </c>
      <c r="Y60" s="5">
        <f ca="1">IF(Y$4="",0,SUMPRODUCT(INDIRECT(ADDRESS($B67,$X$2)&amp;":"&amp;ADDRESS($B67,$X$2-1+Y$8)),INDIRECT(ADDRESS($B$19,$X$2)&amp;":"&amp;ADDRESS($B$19,$X$2-1+Y$8)),INDIRECT("rP!"&amp;ADDRESS(Prcsses!$B180,$X$2+$P$8-Y$8)&amp;":"&amp;ADDRESS(Prcsses!$B180,$X$2-1+$P$8))))</f>
        <v>0</v>
      </c>
      <c r="Z60" s="5">
        <f ca="1">IF(Z$4="",0,SUMPRODUCT(INDIRECT(ADDRESS($B67,$X$2)&amp;":"&amp;ADDRESS($B67,$X$2-1+Z$8)),INDIRECT(ADDRESS($B$19,$X$2)&amp;":"&amp;ADDRESS($B$19,$X$2-1+Z$8)),INDIRECT("rP!"&amp;ADDRESS(Prcsses!$B180,$X$2+$P$8-Z$8)&amp;":"&amp;ADDRESS(Prcsses!$B180,$X$2-1+$P$8))))</f>
        <v>0</v>
      </c>
      <c r="AA60" s="5">
        <f ca="1">IF(AA$4="",0,SUMPRODUCT(INDIRECT(ADDRESS($B67,$X$2)&amp;":"&amp;ADDRESS($B67,$X$2-1+AA$8)),INDIRECT(ADDRESS($B$19,$X$2)&amp;":"&amp;ADDRESS($B$19,$X$2-1+AA$8)),INDIRECT("rP!"&amp;ADDRESS(Prcsses!$B180,$X$2+$P$8-AA$8)&amp;":"&amp;ADDRESS(Prcsses!$B180,$X$2-1+$P$8))))</f>
        <v>0</v>
      </c>
      <c r="AB60" s="5">
        <f ca="1">IF(AB$4="",0,SUMPRODUCT(INDIRECT(ADDRESS($B67,$X$2)&amp;":"&amp;ADDRESS($B67,$X$2-1+AB$8)),INDIRECT(ADDRESS($B$19,$X$2)&amp;":"&amp;ADDRESS($B$19,$X$2-1+AB$8)),INDIRECT("rP!"&amp;ADDRESS(Prcsses!$B180,$X$2+$P$8-AB$8)&amp;":"&amp;ADDRESS(Prcsses!$B180,$X$2-1+$P$8))))</f>
        <v>0</v>
      </c>
      <c r="AC60" s="5">
        <f ca="1">IF(AC$4="",0,SUMPRODUCT(INDIRECT(ADDRESS($B67,$X$2)&amp;":"&amp;ADDRESS($B67,$X$2-1+AC$8)),INDIRECT(ADDRESS($B$19,$X$2)&amp;":"&amp;ADDRESS($B$19,$X$2-1+AC$8)),INDIRECT("rP!"&amp;ADDRESS(Prcsses!$B180,$X$2+$P$8-AC$8)&amp;":"&amp;ADDRESS(Prcsses!$B180,$X$2-1+$P$8))))</f>
        <v>0</v>
      </c>
      <c r="AD60" s="5">
        <f ca="1">IF(AD$4="",0,SUMPRODUCT(INDIRECT(ADDRESS($B67,$X$2)&amp;":"&amp;ADDRESS($B67,$X$2-1+AD$8)),INDIRECT(ADDRESS($B$19,$X$2)&amp;":"&amp;ADDRESS($B$19,$X$2-1+AD$8)),INDIRECT("rP!"&amp;ADDRESS(Prcsses!$B180,$X$2+$P$8-AD$8)&amp;":"&amp;ADDRESS(Prcsses!$B180,$X$2-1+$P$8))))</f>
        <v>0</v>
      </c>
      <c r="AE60" s="5">
        <f ca="1">IF(AE$4="",0,SUMPRODUCT(INDIRECT(ADDRESS($B67,$X$2)&amp;":"&amp;ADDRESS($B67,$X$2-1+AE$8)),INDIRECT(ADDRESS($B$19,$X$2)&amp;":"&amp;ADDRESS($B$19,$X$2-1+AE$8)),INDIRECT("rP!"&amp;ADDRESS(Prcsses!$B180,$X$2+$P$8-AE$8)&amp;":"&amp;ADDRESS(Prcsses!$B180,$X$2-1+$P$8))))</f>
        <v>0</v>
      </c>
      <c r="AF60" s="5">
        <f ca="1">IF(AF$4="",0,SUMPRODUCT(INDIRECT(ADDRESS($B67,$X$2)&amp;":"&amp;ADDRESS($B67,$X$2-1+AF$8)),INDIRECT(ADDRESS($B$19,$X$2)&amp;":"&amp;ADDRESS($B$19,$X$2-1+AF$8)),INDIRECT("rP!"&amp;ADDRESS(Prcsses!$B180,$X$2+$P$8-AF$8)&amp;":"&amp;ADDRESS(Prcsses!$B180,$X$2-1+$P$8))))</f>
        <v>0</v>
      </c>
      <c r="AG60" s="5">
        <f ca="1">IF(AG$4="",0,SUMPRODUCT(INDIRECT(ADDRESS($B67,$X$2)&amp;":"&amp;ADDRESS($B67,$X$2-1+AG$8)),INDIRECT(ADDRESS($B$19,$X$2)&amp;":"&amp;ADDRESS($B$19,$X$2-1+AG$8)),INDIRECT("rP!"&amp;ADDRESS(Prcsses!$B180,$X$2+$P$8-AG$8)&amp;":"&amp;ADDRESS(Prcsses!$B180,$X$2-1+$P$8))))</f>
        <v>0</v>
      </c>
      <c r="AH60" s="5">
        <f ca="1">IF(AH$4="",0,SUMPRODUCT(INDIRECT(ADDRESS($B67,$X$2)&amp;":"&amp;ADDRESS($B67,$X$2-1+AH$8)),INDIRECT(ADDRESS($B$19,$X$2)&amp;":"&amp;ADDRESS($B$19,$X$2-1+AH$8)),INDIRECT("rP!"&amp;ADDRESS(Prcsses!$B180,$X$2+$P$8-AH$8)&amp;":"&amp;ADDRESS(Prcsses!$B180,$X$2-1+$P$8))))</f>
        <v>0</v>
      </c>
      <c r="AI60" s="5">
        <f ca="1">IF(AI$4="",0,SUMPRODUCT(INDIRECT(ADDRESS($B67,$X$2)&amp;":"&amp;ADDRESS($B67,$X$2-1+AI$8)),INDIRECT(ADDRESS($B$19,$X$2)&amp;":"&amp;ADDRESS($B$19,$X$2-1+AI$8)),INDIRECT("rP!"&amp;ADDRESS(Prcsses!$B180,$X$2+$P$8-AI$8)&amp;":"&amp;ADDRESS(Prcsses!$B180,$X$2-1+$P$8))))</f>
        <v>0</v>
      </c>
      <c r="AJ60" s="5">
        <f ca="1">IF(AJ$4="",0,SUMPRODUCT(INDIRECT(ADDRESS($B67,$X$2)&amp;":"&amp;ADDRESS($B67,$X$2-1+AJ$8)),INDIRECT(ADDRESS($B$19,$X$2)&amp;":"&amp;ADDRESS($B$19,$X$2-1+AJ$8)),INDIRECT("rP!"&amp;ADDRESS(Prcsses!$B180,$X$2+$P$8-AJ$8)&amp;":"&amp;ADDRESS(Prcsses!$B180,$X$2-1+$P$8))))</f>
        <v>0</v>
      </c>
      <c r="AK60" s="5">
        <f ca="1">IF(AK$4="",0,SUMPRODUCT(INDIRECT(ADDRESS($B67,$X$2)&amp;":"&amp;ADDRESS($B67,$X$2-1+AK$8)),INDIRECT(ADDRESS($B$19,$X$2)&amp;":"&amp;ADDRESS($B$19,$X$2-1+AK$8)),INDIRECT("rP!"&amp;ADDRESS(Prcsses!$B180,$X$2+$P$8-AK$8)&amp;":"&amp;ADDRESS(Prcsses!$B180,$X$2-1+$P$8))))</f>
        <v>0</v>
      </c>
      <c r="AL60" s="5">
        <f ca="1">IF(AL$4="",0,SUMPRODUCT(INDIRECT(ADDRESS($B67,$X$2)&amp;":"&amp;ADDRESS($B67,$X$2-1+AL$8)),INDIRECT(ADDRESS($B$19,$X$2)&amp;":"&amp;ADDRESS($B$19,$X$2-1+AL$8)),INDIRECT("rP!"&amp;ADDRESS(Prcsses!$B180,$X$2+$P$8-AL$8)&amp;":"&amp;ADDRESS(Prcsses!$B180,$X$2-1+$P$8))))</f>
        <v>0</v>
      </c>
      <c r="AM60" s="5">
        <f ca="1">IF(AM$4="",0,SUMPRODUCT(INDIRECT(ADDRESS($B67,$X$2)&amp;":"&amp;ADDRESS($B67,$X$2-1+AM$8)),INDIRECT(ADDRESS($B$19,$X$2)&amp;":"&amp;ADDRESS($B$19,$X$2-1+AM$8)),INDIRECT("rP!"&amp;ADDRESS(Prcsses!$B180,$X$2+$P$8-AM$8)&amp;":"&amp;ADDRESS(Prcsses!$B180,$X$2-1+$P$8))))</f>
        <v>0</v>
      </c>
      <c r="AN60" s="5">
        <f ca="1">IF(AN$4="",0,SUMPRODUCT(INDIRECT(ADDRESS($B67,$X$2)&amp;":"&amp;ADDRESS($B67,$X$2-1+AN$8)),INDIRECT(ADDRESS($B$19,$X$2)&amp;":"&amp;ADDRESS($B$19,$X$2-1+AN$8)),INDIRECT("rP!"&amp;ADDRESS(Prcsses!$B180,$X$2+$P$8-AN$8)&amp;":"&amp;ADDRESS(Prcsses!$B180,$X$2-1+$P$8))))</f>
        <v>0</v>
      </c>
      <c r="AO60" s="5">
        <f ca="1">IF(AO$4="",0,SUMPRODUCT(INDIRECT(ADDRESS($B67,$X$2)&amp;":"&amp;ADDRESS($B67,$X$2-1+AO$8)),INDIRECT(ADDRESS($B$19,$X$2)&amp;":"&amp;ADDRESS($B$19,$X$2-1+AO$8)),INDIRECT("rP!"&amp;ADDRESS(Prcsses!$B180,$X$2+$P$8-AO$8)&amp;":"&amp;ADDRESS(Prcsses!$B180,$X$2-1+$P$8))))</f>
        <v>0</v>
      </c>
      <c r="AP60" s="5">
        <f ca="1">IF(AP$4="",0,SUMPRODUCT(INDIRECT(ADDRESS($B67,$X$2)&amp;":"&amp;ADDRESS($B67,$X$2-1+AP$8)),INDIRECT(ADDRESS($B$19,$X$2)&amp;":"&amp;ADDRESS($B$19,$X$2-1+AP$8)),INDIRECT("rP!"&amp;ADDRESS(Prcsses!$B180,$X$2+$P$8-AP$8)&amp;":"&amp;ADDRESS(Prcsses!$B180,$X$2-1+$P$8))))</f>
        <v>0</v>
      </c>
      <c r="AQ60" s="5">
        <f ca="1">IF(AQ$4="",0,SUMPRODUCT(INDIRECT(ADDRESS($B67,$X$2)&amp;":"&amp;ADDRESS($B67,$X$2-1+AQ$8)),INDIRECT(ADDRESS($B$19,$X$2)&amp;":"&amp;ADDRESS($B$19,$X$2-1+AQ$8)),INDIRECT("rP!"&amp;ADDRESS(Prcsses!$B180,$X$2+$P$8-AQ$8)&amp;":"&amp;ADDRESS(Prcsses!$B180,$X$2-1+$P$8))))</f>
        <v>0</v>
      </c>
      <c r="AR60" s="5">
        <f ca="1">IF(AR$4="",0,SUMPRODUCT(INDIRECT(ADDRESS($B67,$X$2)&amp;":"&amp;ADDRESS($B67,$X$2-1+AR$8)),INDIRECT(ADDRESS($B$19,$X$2)&amp;":"&amp;ADDRESS($B$19,$X$2-1+AR$8)),INDIRECT("rP!"&amp;ADDRESS(Prcsses!$B180,$X$2+$P$8-AR$8)&amp;":"&amp;ADDRESS(Prcsses!$B180,$X$2-1+$P$8))))</f>
        <v>0</v>
      </c>
      <c r="AS60" s="5">
        <f ca="1">IF(AS$4="",0,SUMPRODUCT(INDIRECT(ADDRESS($B67,$X$2)&amp;":"&amp;ADDRESS($B67,$X$2-1+AS$8)),INDIRECT(ADDRESS($B$19,$X$2)&amp;":"&amp;ADDRESS($B$19,$X$2-1+AS$8)),INDIRECT("rP!"&amp;ADDRESS(Prcsses!$B180,$X$2+$P$8-AS$8)&amp;":"&amp;ADDRESS(Prcsses!$B180,$X$2-1+$P$8))))</f>
        <v>0</v>
      </c>
      <c r="AT60" s="5">
        <f ca="1">IF(AT$4="",0,SUMPRODUCT(INDIRECT(ADDRESS($B67,$X$2)&amp;":"&amp;ADDRESS($B67,$X$2-1+AT$8)),INDIRECT(ADDRESS($B$19,$X$2)&amp;":"&amp;ADDRESS($B$19,$X$2-1+AT$8)),INDIRECT("rP!"&amp;ADDRESS(Prcsses!$B180,$X$2+$P$8-AT$8)&amp;":"&amp;ADDRESS(Prcsses!$B180,$X$2-1+$P$8))))</f>
        <v>0</v>
      </c>
      <c r="AU60" s="5">
        <f ca="1">IF(AU$4="",0,SUMPRODUCT(INDIRECT(ADDRESS($B67,$X$2)&amp;":"&amp;ADDRESS($B67,$X$2-1+AU$8)),INDIRECT(ADDRESS($B$19,$X$2)&amp;":"&amp;ADDRESS($B$19,$X$2-1+AU$8)),INDIRECT("rP!"&amp;ADDRESS(Prcsses!$B180,$X$2+$P$8-AU$8)&amp;":"&amp;ADDRESS(Prcsses!$B180,$X$2-1+$P$8))))</f>
        <v>0</v>
      </c>
      <c r="AV60" s="5">
        <f ca="1">IF(AV$4="",0,SUMPRODUCT(INDIRECT(ADDRESS($B67,$X$2)&amp;":"&amp;ADDRESS($B67,$X$2-1+AV$8)),INDIRECT(ADDRESS($B$19,$X$2)&amp;":"&amp;ADDRESS($B$19,$X$2-1+AV$8)),INDIRECT("rP!"&amp;ADDRESS(Prcsses!$B180,$X$2+$P$8-AV$8)&amp;":"&amp;ADDRESS(Prcsses!$B180,$X$2-1+$P$8))))</f>
        <v>0</v>
      </c>
      <c r="AW60" s="5">
        <f ca="1">IF(AW$4="",0,SUMPRODUCT(INDIRECT(ADDRESS($B67,$X$2)&amp;":"&amp;ADDRESS($B67,$X$2-1+AW$8)),INDIRECT(ADDRESS($B$19,$X$2)&amp;":"&amp;ADDRESS($B$19,$X$2-1+AW$8)),INDIRECT("rP!"&amp;ADDRESS(Prcsses!$B180,$X$2+$P$8-AW$8)&amp;":"&amp;ADDRESS(Prcsses!$B180,$X$2-1+$P$8))))</f>
        <v>0</v>
      </c>
      <c r="AX60" s="5">
        <f ca="1">IF(AX$4="",0,SUMPRODUCT(INDIRECT(ADDRESS($B67,$X$2)&amp;":"&amp;ADDRESS($B67,$X$2-1+AX$8)),INDIRECT(ADDRESS($B$19,$X$2)&amp;":"&amp;ADDRESS($B$19,$X$2-1+AX$8)),INDIRECT("rP!"&amp;ADDRESS(Prcsses!$B180,$X$2+$P$8-AX$8)&amp;":"&amp;ADDRESS(Prcsses!$B180,$X$2-1+$P$8))))</f>
        <v>0</v>
      </c>
      <c r="AY60" s="5">
        <f ca="1">IF(AY$4="",0,SUMPRODUCT(INDIRECT(ADDRESS($B67,$X$2)&amp;":"&amp;ADDRESS($B67,$X$2-1+AY$8)),INDIRECT(ADDRESS($B$19,$X$2)&amp;":"&amp;ADDRESS($B$19,$X$2-1+AY$8)),INDIRECT("rP!"&amp;ADDRESS(Prcsses!$B180,$X$2+$P$8-AY$8)&amp;":"&amp;ADDRESS(Prcsses!$B180,$X$2-1+$P$8))))</f>
        <v>0</v>
      </c>
      <c r="AZ60" s="5">
        <f ca="1">IF(AZ$4="",0,SUMPRODUCT(INDIRECT(ADDRESS($B67,$X$2)&amp;":"&amp;ADDRESS($B67,$X$2-1+AZ$8)),INDIRECT(ADDRESS($B$19,$X$2)&amp;":"&amp;ADDRESS($B$19,$X$2-1+AZ$8)),INDIRECT("rP!"&amp;ADDRESS(Prcsses!$B180,$X$2+$P$8-AZ$8)&amp;":"&amp;ADDRESS(Prcsses!$B180,$X$2-1+$P$8))))</f>
        <v>0</v>
      </c>
      <c r="BA60" s="5">
        <f ca="1">IF(BA$4="",0,SUMPRODUCT(INDIRECT(ADDRESS($B67,$X$2)&amp;":"&amp;ADDRESS($B67,$X$2-1+BA$8)),INDIRECT(ADDRESS($B$19,$X$2)&amp;":"&amp;ADDRESS($B$19,$X$2-1+BA$8)),INDIRECT("rP!"&amp;ADDRESS(Prcsses!$B180,$X$2+$P$8-BA$8)&amp;":"&amp;ADDRESS(Prcsses!$B180,$X$2-1+$P$8))))</f>
        <v>0</v>
      </c>
      <c r="BB60" s="5">
        <f ca="1">IF(BB$4="",0,SUMPRODUCT(INDIRECT(ADDRESS($B67,$X$2)&amp;":"&amp;ADDRESS($B67,$X$2-1+BB$8)),INDIRECT(ADDRESS($B$19,$X$2)&amp;":"&amp;ADDRESS($B$19,$X$2-1+BB$8)),INDIRECT("rP!"&amp;ADDRESS(Prcsses!$B180,$X$2+$P$8-BB$8)&amp;":"&amp;ADDRESS(Prcsses!$B180,$X$2-1+$P$8))))</f>
        <v>0</v>
      </c>
      <c r="BC60" s="5">
        <f ca="1">IF(BC$4="",0,SUMPRODUCT(INDIRECT(ADDRESS($B67,$X$2)&amp;":"&amp;ADDRESS($B67,$X$2-1+BC$8)),INDIRECT(ADDRESS($B$19,$X$2)&amp;":"&amp;ADDRESS($B$19,$X$2-1+BC$8)),INDIRECT("rP!"&amp;ADDRESS(Prcsses!$B180,$X$2+$P$8-BC$8)&amp;":"&amp;ADDRESS(Prcsses!$B180,$X$2-1+$P$8))))</f>
        <v>0</v>
      </c>
      <c r="BD60" s="5">
        <f ca="1">IF(BD$4="",0,SUMPRODUCT(INDIRECT(ADDRESS($B67,$X$2)&amp;":"&amp;ADDRESS($B67,$X$2-1+BD$8)),INDIRECT(ADDRESS($B$19,$X$2)&amp;":"&amp;ADDRESS($B$19,$X$2-1+BD$8)),INDIRECT("rP!"&amp;ADDRESS(Prcsses!$B180,$X$2+$P$8-BD$8)&amp;":"&amp;ADDRESS(Prcsses!$B180,$X$2-1+$P$8))))</f>
        <v>0</v>
      </c>
      <c r="BE60" s="5">
        <f ca="1">IF(BE$4="",0,SUMPRODUCT(INDIRECT(ADDRESS($B67,$X$2)&amp;":"&amp;ADDRESS($B67,$X$2-1+BE$8)),INDIRECT(ADDRESS($B$19,$X$2)&amp;":"&amp;ADDRESS($B$19,$X$2-1+BE$8)),INDIRECT("rP!"&amp;ADDRESS(Prcsses!$B180,$X$2+$P$8-BE$8)&amp;":"&amp;ADDRESS(Prcsses!$B180,$X$2-1+$P$8))))</f>
        <v>0</v>
      </c>
      <c r="BF60" s="5">
        <f ca="1">IF(BF$4="",0,SUMPRODUCT(INDIRECT(ADDRESS($B67,$X$2)&amp;":"&amp;ADDRESS($B67,$X$2-1+BF$8)),INDIRECT(ADDRESS($B$19,$X$2)&amp;":"&amp;ADDRESS($B$19,$X$2-1+BF$8)),INDIRECT("rP!"&amp;ADDRESS(Prcsses!$B180,$X$2+$P$8-BF$8)&amp;":"&amp;ADDRESS(Prcsses!$B180,$X$2-1+$P$8))))</f>
        <v>0</v>
      </c>
      <c r="BG60" s="5">
        <f ca="1">IF(BG$4="",0,SUMPRODUCT(INDIRECT(ADDRESS($B67,$X$2)&amp;":"&amp;ADDRESS($B67,$X$2-1+BG$8)),INDIRECT(ADDRESS($B$19,$X$2)&amp;":"&amp;ADDRESS($B$19,$X$2-1+BG$8)),INDIRECT("rP!"&amp;ADDRESS(Prcsses!$B180,$X$2+$P$8-BG$8)&amp;":"&amp;ADDRESS(Prcsses!$B180,$X$2-1+$P$8))))</f>
        <v>0</v>
      </c>
      <c r="BH60" s="5">
        <f ca="1">IF(BH$4="",0,SUMPRODUCT(INDIRECT(ADDRESS($B67,$X$2)&amp;":"&amp;ADDRESS($B67,$X$2-1+BH$8)),INDIRECT(ADDRESS($B$19,$X$2)&amp;":"&amp;ADDRESS($B$19,$X$2-1+BH$8)),INDIRECT("rP!"&amp;ADDRESS(Prcsses!$B180,$X$2+$P$8-BH$8)&amp;":"&amp;ADDRESS(Prcsses!$B180,$X$2-1+$P$8))))</f>
        <v>0</v>
      </c>
      <c r="BI60" s="5">
        <f ca="1">IF(BI$4="",0,SUMPRODUCT(INDIRECT(ADDRESS($B67,$X$2)&amp;":"&amp;ADDRESS($B67,$X$2-1+BI$8)),INDIRECT(ADDRESS($B$19,$X$2)&amp;":"&amp;ADDRESS($B$19,$X$2-1+BI$8)),INDIRECT("rP!"&amp;ADDRESS(Prcsses!$B180,$X$2+$P$8-BI$8)&amp;":"&amp;ADDRESS(Prcsses!$B180,$X$2-1+$P$8))))</f>
        <v>0</v>
      </c>
      <c r="BJ60" s="5">
        <f ca="1">IF(BJ$4="",0,SUMPRODUCT(INDIRECT(ADDRESS($B67,$X$2)&amp;":"&amp;ADDRESS($B67,$X$2-1+BJ$8)),INDIRECT(ADDRESS($B$19,$X$2)&amp;":"&amp;ADDRESS($B$19,$X$2-1+BJ$8)),INDIRECT("rP!"&amp;ADDRESS(Prcsses!$B180,$X$2+$P$8-BJ$8)&amp;":"&amp;ADDRESS(Prcsses!$B180,$X$2-1+$P$8))))</f>
        <v>0</v>
      </c>
      <c r="BK60" s="5">
        <f ca="1">IF(BK$4="",0,SUMPRODUCT(INDIRECT(ADDRESS($B67,$X$2)&amp;":"&amp;ADDRESS($B67,$X$2-1+BK$8)),INDIRECT(ADDRESS($B$19,$X$2)&amp;":"&amp;ADDRESS($B$19,$X$2-1+BK$8)),INDIRECT("rP!"&amp;ADDRESS(Prcsses!$B180,$X$2+$P$8-BK$8)&amp;":"&amp;ADDRESS(Prcsses!$B180,$X$2-1+$P$8))))</f>
        <v>0</v>
      </c>
      <c r="BL60" s="5">
        <f ca="1">IF(BL$4="",0,SUMPRODUCT(INDIRECT(ADDRESS($B67,$X$2)&amp;":"&amp;ADDRESS($B67,$X$2-1+BL$8)),INDIRECT(ADDRESS($B$19,$X$2)&amp;":"&amp;ADDRESS($B$19,$X$2-1+BL$8)),INDIRECT("rP!"&amp;ADDRESS(Prcsses!$B180,$X$2+$P$8-BL$8)&amp;":"&amp;ADDRESS(Prcsses!$B180,$X$2-1+$P$8))))</f>
        <v>0</v>
      </c>
      <c r="BM60" s="5">
        <f ca="1">IF(BM$4="",0,SUMPRODUCT(INDIRECT(ADDRESS($B67,$X$2)&amp;":"&amp;ADDRESS($B67,$X$2-1+BM$8)),INDIRECT(ADDRESS($B$19,$X$2)&amp;":"&amp;ADDRESS($B$19,$X$2-1+BM$8)),INDIRECT("rP!"&amp;ADDRESS(Prcsses!$B180,$X$2+$P$8-BM$8)&amp;":"&amp;ADDRESS(Prcsses!$B180,$X$2-1+$P$8))))</f>
        <v>0</v>
      </c>
      <c r="BN60" s="5">
        <f ca="1">IF(BN$4="",0,SUMPRODUCT(INDIRECT(ADDRESS($B67,$X$2)&amp;":"&amp;ADDRESS($B67,$X$2-1+BN$8)),INDIRECT(ADDRESS($B$19,$X$2)&amp;":"&amp;ADDRESS($B$19,$X$2-1+BN$8)),INDIRECT("rP!"&amp;ADDRESS(Prcsses!$B180,$X$2+$P$8-BN$8)&amp;":"&amp;ADDRESS(Prcsses!$B180,$X$2-1+$P$8))))</f>
        <v>0</v>
      </c>
      <c r="BO60" s="5">
        <f ca="1">IF(BO$4="",0,SUMPRODUCT(INDIRECT(ADDRESS($B67,$X$2)&amp;":"&amp;ADDRESS($B67,$X$2-1+BO$8)),INDIRECT(ADDRESS($B$19,$X$2)&amp;":"&amp;ADDRESS($B$19,$X$2-1+BO$8)),INDIRECT("rP!"&amp;ADDRESS(Prcsses!$B180,$X$2+$P$8-BO$8)&amp;":"&amp;ADDRESS(Prcsses!$B180,$X$2-1+$P$8))))</f>
        <v>0</v>
      </c>
      <c r="BP60" s="5">
        <f ca="1">IF(BP$4="",0,SUMPRODUCT(INDIRECT(ADDRESS($B67,$X$2)&amp;":"&amp;ADDRESS($B67,$X$2-1+BP$8)),INDIRECT(ADDRESS($B$19,$X$2)&amp;":"&amp;ADDRESS($B$19,$X$2-1+BP$8)),INDIRECT("rP!"&amp;ADDRESS(Prcsses!$B180,$X$2+$P$8-BP$8)&amp;":"&amp;ADDRESS(Prcsses!$B180,$X$2-1+$P$8))))</f>
        <v>0</v>
      </c>
      <c r="BQ60" s="5">
        <f ca="1">IF(BQ$4="",0,SUMPRODUCT(INDIRECT(ADDRESS($B67,$X$2)&amp;":"&amp;ADDRESS($B67,$X$2-1+BQ$8)),INDIRECT(ADDRESS($B$19,$X$2)&amp;":"&amp;ADDRESS($B$19,$X$2-1+BQ$8)),INDIRECT("rP!"&amp;ADDRESS(Prcsses!$B180,$X$2+$P$8-BQ$8)&amp;":"&amp;ADDRESS(Prcsses!$B180,$X$2-1+$P$8))))</f>
        <v>0</v>
      </c>
      <c r="BR60" s="5">
        <f ca="1">IF(BR$4="",0,SUMPRODUCT(INDIRECT(ADDRESS($B67,$X$2)&amp;":"&amp;ADDRESS($B67,$X$2-1+BR$8)),INDIRECT(ADDRESS($B$19,$X$2)&amp;":"&amp;ADDRESS($B$19,$X$2-1+BR$8)),INDIRECT("rP!"&amp;ADDRESS(Prcsses!$B180,$X$2+$P$8-BR$8)&amp;":"&amp;ADDRESS(Prcsses!$B180,$X$2-1+$P$8))))</f>
        <v>0</v>
      </c>
      <c r="BS60" s="5">
        <f ca="1">IF(BS$4="",0,SUMPRODUCT(INDIRECT(ADDRESS($B67,$X$2)&amp;":"&amp;ADDRESS($B67,$X$2-1+BS$8)),INDIRECT(ADDRESS($B$19,$X$2)&amp;":"&amp;ADDRESS($B$19,$X$2-1+BS$8)),INDIRECT("rP!"&amp;ADDRESS(Prcsses!$B180,$X$2+$P$8-BS$8)&amp;":"&amp;ADDRESS(Prcsses!$B180,$X$2-1+$P$8))))</f>
        <v>0</v>
      </c>
      <c r="BT60" s="5">
        <f ca="1">IF(BT$4="",0,SUMPRODUCT(INDIRECT(ADDRESS($B67,$X$2)&amp;":"&amp;ADDRESS($B67,$X$2-1+BT$8)),INDIRECT(ADDRESS($B$19,$X$2)&amp;":"&amp;ADDRESS($B$19,$X$2-1+BT$8)),INDIRECT("rP!"&amp;ADDRESS(Prcsses!$B180,$X$2+$P$8-BT$8)&amp;":"&amp;ADDRESS(Prcsses!$B180,$X$2-1+$P$8))))</f>
        <v>0</v>
      </c>
      <c r="BU60" s="5">
        <f ca="1">IF(BU$4="",0,SUMPRODUCT(INDIRECT(ADDRESS($B67,$X$2)&amp;":"&amp;ADDRESS($B67,$X$2-1+BU$8)),INDIRECT(ADDRESS($B$19,$X$2)&amp;":"&amp;ADDRESS($B$19,$X$2-1+BU$8)),INDIRECT("rP!"&amp;ADDRESS(Prcsses!$B180,$X$2+$P$8-BU$8)&amp;":"&amp;ADDRESS(Prcsses!$B180,$X$2-1+$P$8))))</f>
        <v>0</v>
      </c>
      <c r="BV60" s="5">
        <f ca="1">IF(BV$4="",0,SUMPRODUCT(INDIRECT(ADDRESS($B67,$X$2)&amp;":"&amp;ADDRESS($B67,$X$2-1+BV$8)),INDIRECT(ADDRESS($B$19,$X$2)&amp;":"&amp;ADDRESS($B$19,$X$2-1+BV$8)),INDIRECT("rP!"&amp;ADDRESS(Prcsses!$B180,$X$2+$P$8-BV$8)&amp;":"&amp;ADDRESS(Prcsses!$B180,$X$2-1+$P$8))))</f>
        <v>0</v>
      </c>
      <c r="BW60" s="5">
        <f ca="1">IF(BW$4="",0,SUMPRODUCT(INDIRECT(ADDRESS($B67,$X$2)&amp;":"&amp;ADDRESS($B67,$X$2-1+BW$8)),INDIRECT(ADDRESS($B$19,$X$2)&amp;":"&amp;ADDRESS($B$19,$X$2-1+BW$8)),INDIRECT("rP!"&amp;ADDRESS(Prcsses!$B180,$X$2+$P$8-BW$8)&amp;":"&amp;ADDRESS(Prcsses!$B180,$X$2-1+$P$8))))</f>
        <v>0</v>
      </c>
      <c r="BX60" s="5">
        <f ca="1">IF(BX$4="",0,SUMPRODUCT(INDIRECT(ADDRESS($B67,$X$2)&amp;":"&amp;ADDRESS($B67,$X$2-1+BX$8)),INDIRECT(ADDRESS($B$19,$X$2)&amp;":"&amp;ADDRESS($B$19,$X$2-1+BX$8)),INDIRECT("rP!"&amp;ADDRESS(Prcsses!$B180,$X$2+$P$8-BX$8)&amp;":"&amp;ADDRESS(Prcsses!$B180,$X$2-1+$P$8))))</f>
        <v>0</v>
      </c>
      <c r="BY60" s="5">
        <f ca="1">IF(BY$4="",0,SUMPRODUCT(INDIRECT(ADDRESS($B67,$X$2)&amp;":"&amp;ADDRESS($B67,$X$2-1+BY$8)),INDIRECT(ADDRESS($B$19,$X$2)&amp;":"&amp;ADDRESS($B$19,$X$2-1+BY$8)),INDIRECT("rP!"&amp;ADDRESS(Prcsses!$B180,$X$2+$P$8-BY$8)&amp;":"&amp;ADDRESS(Prcsses!$B180,$X$2-1+$P$8))))</f>
        <v>0</v>
      </c>
      <c r="BZ60" s="5">
        <f ca="1">IF(BZ$4="",0,SUMPRODUCT(INDIRECT(ADDRESS($B67,$X$2)&amp;":"&amp;ADDRESS($B67,$X$2-1+BZ$8)),INDIRECT(ADDRESS($B$19,$X$2)&amp;":"&amp;ADDRESS($B$19,$X$2-1+BZ$8)),INDIRECT("rP!"&amp;ADDRESS(Prcsses!$B180,$X$2+$P$8-BZ$8)&amp;":"&amp;ADDRESS(Prcsses!$B180,$X$2-1+$P$8))))</f>
        <v>0</v>
      </c>
      <c r="CA60" s="5">
        <f ca="1">IF(CA$4="",0,SUMPRODUCT(INDIRECT(ADDRESS($B67,$X$2)&amp;":"&amp;ADDRESS($B67,$X$2-1+CA$8)),INDIRECT(ADDRESS($B$19,$X$2)&amp;":"&amp;ADDRESS($B$19,$X$2-1+CA$8)),INDIRECT("rP!"&amp;ADDRESS(Prcsses!$B180,$X$2+$P$8-CA$8)&amp;":"&amp;ADDRESS(Prcsses!$B180,$X$2-1+$P$8))))</f>
        <v>0</v>
      </c>
      <c r="CB60" s="5">
        <f ca="1">IF(CB$4="",0,SUMPRODUCT(INDIRECT(ADDRESS($B67,$X$2)&amp;":"&amp;ADDRESS($B67,$X$2-1+CB$8)),INDIRECT(ADDRESS($B$19,$X$2)&amp;":"&amp;ADDRESS($B$19,$X$2-1+CB$8)),INDIRECT("rP!"&amp;ADDRESS(Prcsses!$B180,$X$2+$P$8-CB$8)&amp;":"&amp;ADDRESS(Prcsses!$B180,$X$2-1+$P$8))))</f>
        <v>0</v>
      </c>
      <c r="CC60" s="5">
        <f ca="1">IF(CC$4="",0,SUMPRODUCT(INDIRECT(ADDRESS($B67,$X$2)&amp;":"&amp;ADDRESS($B67,$X$2-1+CC$8)),INDIRECT(ADDRESS($B$19,$X$2)&amp;":"&amp;ADDRESS($B$19,$X$2-1+CC$8)),INDIRECT("rP!"&amp;ADDRESS(Prcsses!$B180,$X$2+$P$8-CC$8)&amp;":"&amp;ADDRESS(Prcsses!$B180,$X$2-1+$P$8))))</f>
        <v>0</v>
      </c>
      <c r="CD60" s="5">
        <f ca="1">IF(CD$4="",0,SUMPRODUCT(INDIRECT(ADDRESS($B67,$X$2)&amp;":"&amp;ADDRESS($B67,$X$2-1+CD$8)),INDIRECT(ADDRESS($B$19,$X$2)&amp;":"&amp;ADDRESS($B$19,$X$2-1+CD$8)),INDIRECT("rP!"&amp;ADDRESS(Prcsses!$B180,$X$2+$P$8-CD$8)&amp;":"&amp;ADDRESS(Prcsses!$B180,$X$2-1+$P$8))))</f>
        <v>0</v>
      </c>
      <c r="CE60" s="5">
        <f ca="1">IF(CE$4="",0,SUMPRODUCT(INDIRECT(ADDRESS($B67,$X$2)&amp;":"&amp;ADDRESS($B67,$X$2-1+CE$8)),INDIRECT(ADDRESS($B$19,$X$2)&amp;":"&amp;ADDRESS($B$19,$X$2-1+CE$8)),INDIRECT("rP!"&amp;ADDRESS(Prcsses!$B180,$X$2+$P$8-CE$8)&amp;":"&amp;ADDRESS(Prcsses!$B180,$X$2-1+$P$8))))</f>
        <v>0</v>
      </c>
      <c r="CF60" s="5">
        <f ca="1">IF(CF$4="",0,SUMPRODUCT(INDIRECT(ADDRESS($B67,$X$2)&amp;":"&amp;ADDRESS($B67,$X$2-1+CF$8)),INDIRECT(ADDRESS($B$19,$X$2)&amp;":"&amp;ADDRESS($B$19,$X$2-1+CF$8)),INDIRECT("rP!"&amp;ADDRESS(Prcsses!$B180,$X$2+$P$8-CF$8)&amp;":"&amp;ADDRESS(Prcsses!$B180,$X$2-1+$P$8))))</f>
        <v>0</v>
      </c>
    </row>
    <row r="61" spans="2:84" s="26" customFormat="1" ht="12" x14ac:dyDescent="0.25">
      <c r="B61" s="13"/>
      <c r="M61" s="55"/>
      <c r="N61" s="44" t="s">
        <v>21</v>
      </c>
      <c r="O61" s="45"/>
      <c r="P61" s="46"/>
      <c r="Q61" s="89"/>
      <c r="U61" s="41"/>
      <c r="V61" s="42"/>
      <c r="W61" s="43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</row>
    <row r="62" spans="2:84" x14ac:dyDescent="0.3">
      <c r="B62" s="13">
        <f>ROW()</f>
        <v>62</v>
      </c>
      <c r="H62" s="1" t="str">
        <f t="shared" ref="H62:H67" si="89">$H$24</f>
        <v>Капитальные затраты</v>
      </c>
      <c r="I62" s="1" t="s">
        <v>207</v>
      </c>
      <c r="M62" s="53" t="s">
        <v>16</v>
      </c>
      <c r="W62" s="34"/>
      <c r="X62" s="33"/>
      <c r="Y62" s="33"/>
      <c r="Z62" s="33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  <c r="BJ62" s="33"/>
      <c r="BK62" s="33"/>
      <c r="BL62" s="33"/>
      <c r="BM62" s="33"/>
      <c r="BN62" s="33"/>
      <c r="BO62" s="33"/>
      <c r="BP62" s="33"/>
      <c r="BQ62" s="33"/>
      <c r="BR62" s="33"/>
      <c r="BS62" s="33"/>
      <c r="BT62" s="33"/>
      <c r="BU62" s="33"/>
      <c r="BV62" s="33"/>
      <c r="BW62" s="33"/>
      <c r="BX62" s="33"/>
      <c r="BY62" s="33"/>
      <c r="BZ62" s="33"/>
      <c r="CA62" s="33"/>
      <c r="CB62" s="33"/>
      <c r="CC62" s="33"/>
      <c r="CD62" s="33"/>
      <c r="CE62" s="33"/>
      <c r="CF62" s="33"/>
    </row>
    <row r="63" spans="2:84" x14ac:dyDescent="0.3">
      <c r="B63" s="13">
        <f>ROW()</f>
        <v>63</v>
      </c>
      <c r="H63" s="1" t="str">
        <f t="shared" si="89"/>
        <v>Капитальные затраты</v>
      </c>
      <c r="I63" s="1" t="str">
        <f>$I$62</f>
        <v>Индексация капзатрат на торговую сеть</v>
      </c>
      <c r="J63" s="1" t="str">
        <f>J56</f>
        <v>Ремонтные работы</v>
      </c>
      <c r="M63" s="53" t="s">
        <v>16</v>
      </c>
      <c r="O63" s="82"/>
      <c r="P63" s="86">
        <v>2.5000000000000001E-2</v>
      </c>
      <c r="W63" s="34"/>
      <c r="X63" s="99">
        <f t="shared" ref="X63:AM67" ca="1" si="90">IF(X$4="",0,(1+$P63)^(INT((X$1-1)/IF(OR($P$69&lt;=0,$P$69=""),12,$P$69))))</f>
        <v>1</v>
      </c>
      <c r="Y63" s="99">
        <f t="shared" ca="1" si="90"/>
        <v>1</v>
      </c>
      <c r="Z63" s="99">
        <f t="shared" ca="1" si="90"/>
        <v>1</v>
      </c>
      <c r="AA63" s="99">
        <f t="shared" ca="1" si="90"/>
        <v>1</v>
      </c>
      <c r="AB63" s="99">
        <f t="shared" ca="1" si="90"/>
        <v>1</v>
      </c>
      <c r="AC63" s="99">
        <f t="shared" ca="1" si="90"/>
        <v>1</v>
      </c>
      <c r="AD63" s="99">
        <f t="shared" ca="1" si="90"/>
        <v>1.0249999999999999</v>
      </c>
      <c r="AE63" s="99">
        <f t="shared" ca="1" si="90"/>
        <v>1.0249999999999999</v>
      </c>
      <c r="AF63" s="99">
        <f t="shared" ca="1" si="90"/>
        <v>1.0249999999999999</v>
      </c>
      <c r="AG63" s="99">
        <f t="shared" ca="1" si="90"/>
        <v>1.0249999999999999</v>
      </c>
      <c r="AH63" s="99">
        <f t="shared" ca="1" si="90"/>
        <v>1.0249999999999999</v>
      </c>
      <c r="AI63" s="99">
        <f t="shared" ca="1" si="90"/>
        <v>1.0249999999999999</v>
      </c>
      <c r="AJ63" s="99">
        <f t="shared" ca="1" si="90"/>
        <v>1.0506249999999999</v>
      </c>
      <c r="AK63" s="99">
        <f t="shared" ca="1" si="90"/>
        <v>1.0506249999999999</v>
      </c>
      <c r="AL63" s="99">
        <f t="shared" ca="1" si="90"/>
        <v>1.0506249999999999</v>
      </c>
      <c r="AM63" s="99">
        <f t="shared" ca="1" si="90"/>
        <v>1.0506249999999999</v>
      </c>
      <c r="AN63" s="99">
        <f t="shared" ref="AJ63:CF67" ca="1" si="91">IF(AN$4="",0,(1+$P63)^(INT((AN$1-1)/IF(OR($P$69&lt;=0,$P$69=""),12,$P$69))))</f>
        <v>1.0506249999999999</v>
      </c>
      <c r="AO63" s="99">
        <f t="shared" ca="1" si="91"/>
        <v>1.0506249999999999</v>
      </c>
      <c r="AP63" s="99">
        <f t="shared" ca="1" si="91"/>
        <v>1.0768906249999999</v>
      </c>
      <c r="AQ63" s="99">
        <f t="shared" ca="1" si="91"/>
        <v>1.0768906249999999</v>
      </c>
      <c r="AR63" s="99">
        <f t="shared" ca="1" si="91"/>
        <v>1.0768906249999999</v>
      </c>
      <c r="AS63" s="99">
        <f t="shared" ca="1" si="91"/>
        <v>1.0768906249999999</v>
      </c>
      <c r="AT63" s="99">
        <f t="shared" ca="1" si="91"/>
        <v>1.0768906249999999</v>
      </c>
      <c r="AU63" s="99">
        <f t="shared" ca="1" si="91"/>
        <v>1.0768906249999999</v>
      </c>
      <c r="AV63" s="99">
        <f t="shared" ca="1" si="91"/>
        <v>1.1038128906249998</v>
      </c>
      <c r="AW63" s="99">
        <f t="shared" ca="1" si="91"/>
        <v>1.1038128906249998</v>
      </c>
      <c r="AX63" s="99">
        <f t="shared" ca="1" si="91"/>
        <v>1.1038128906249998</v>
      </c>
      <c r="AY63" s="99">
        <f t="shared" ca="1" si="91"/>
        <v>1.1038128906249998</v>
      </c>
      <c r="AZ63" s="99">
        <f t="shared" ca="1" si="91"/>
        <v>1.1038128906249998</v>
      </c>
      <c r="BA63" s="99">
        <f t="shared" ca="1" si="91"/>
        <v>1.1038128906249998</v>
      </c>
      <c r="BB63" s="99">
        <f t="shared" ca="1" si="91"/>
        <v>1.1314082128906247</v>
      </c>
      <c r="BC63" s="99">
        <f t="shared" ca="1" si="91"/>
        <v>1.1314082128906247</v>
      </c>
      <c r="BD63" s="99">
        <f t="shared" ca="1" si="91"/>
        <v>1.1314082128906247</v>
      </c>
      <c r="BE63" s="99">
        <f t="shared" ca="1" si="91"/>
        <v>1.1314082128906247</v>
      </c>
      <c r="BF63" s="99">
        <f t="shared" ca="1" si="91"/>
        <v>1.1314082128906247</v>
      </c>
      <c r="BG63" s="99">
        <f t="shared" ca="1" si="91"/>
        <v>1.1314082128906247</v>
      </c>
      <c r="BH63" s="99">
        <f t="shared" ca="1" si="91"/>
        <v>1.1596934182128902</v>
      </c>
      <c r="BI63" s="99">
        <f t="shared" ca="1" si="91"/>
        <v>1.1596934182128902</v>
      </c>
      <c r="BJ63" s="99">
        <f t="shared" ca="1" si="91"/>
        <v>1.1596934182128902</v>
      </c>
      <c r="BK63" s="99">
        <f t="shared" ca="1" si="91"/>
        <v>1.1596934182128902</v>
      </c>
      <c r="BL63" s="99">
        <f t="shared" ca="1" si="91"/>
        <v>1.1596934182128902</v>
      </c>
      <c r="BM63" s="99">
        <f t="shared" ca="1" si="91"/>
        <v>1.1596934182128902</v>
      </c>
      <c r="BN63" s="99">
        <f t="shared" ca="1" si="91"/>
        <v>1.1886857536682125</v>
      </c>
      <c r="BO63" s="99">
        <f t="shared" ca="1" si="91"/>
        <v>1.1886857536682125</v>
      </c>
      <c r="BP63" s="99">
        <f t="shared" ca="1" si="91"/>
        <v>1.1886857536682125</v>
      </c>
      <c r="BQ63" s="99">
        <f t="shared" ca="1" si="91"/>
        <v>1.1886857536682125</v>
      </c>
      <c r="BR63" s="99">
        <f t="shared" ca="1" si="91"/>
        <v>1.1886857536682125</v>
      </c>
      <c r="BS63" s="99">
        <f t="shared" ca="1" si="91"/>
        <v>1.1886857536682125</v>
      </c>
      <c r="BT63" s="99">
        <f t="shared" ca="1" si="91"/>
        <v>1.2184028975099177</v>
      </c>
      <c r="BU63" s="99">
        <f t="shared" ca="1" si="91"/>
        <v>1.2184028975099177</v>
      </c>
      <c r="BV63" s="99">
        <f t="shared" ca="1" si="91"/>
        <v>1.2184028975099177</v>
      </c>
      <c r="BW63" s="99">
        <f t="shared" ca="1" si="91"/>
        <v>1.2184028975099177</v>
      </c>
      <c r="BX63" s="99">
        <f t="shared" ca="1" si="91"/>
        <v>1.2184028975099177</v>
      </c>
      <c r="BY63" s="99">
        <f t="shared" ca="1" si="91"/>
        <v>1.2184028975099177</v>
      </c>
      <c r="BZ63" s="99">
        <f t="shared" ca="1" si="91"/>
        <v>1.2488629699476654</v>
      </c>
      <c r="CA63" s="99">
        <f t="shared" ca="1" si="91"/>
        <v>1.2488629699476654</v>
      </c>
      <c r="CB63" s="99">
        <f t="shared" ca="1" si="91"/>
        <v>1.2488629699476654</v>
      </c>
      <c r="CC63" s="99">
        <f t="shared" ca="1" si="91"/>
        <v>1.2488629699476654</v>
      </c>
      <c r="CD63" s="99">
        <f t="shared" ca="1" si="91"/>
        <v>1.2488629699476654</v>
      </c>
      <c r="CE63" s="99">
        <f t="shared" ca="1" si="91"/>
        <v>1.2488629699476654</v>
      </c>
      <c r="CF63" s="99">
        <f t="shared" ca="1" si="91"/>
        <v>0</v>
      </c>
    </row>
    <row r="64" spans="2:84" x14ac:dyDescent="0.3">
      <c r="B64" s="13">
        <f>ROW()</f>
        <v>64</v>
      </c>
      <c r="H64" s="1" t="str">
        <f t="shared" si="89"/>
        <v>Капитальные затраты</v>
      </c>
      <c r="I64" s="1" t="str">
        <f>$I$62</f>
        <v>Индексация капзатрат на торговую сеть</v>
      </c>
      <c r="J64" s="1" t="str">
        <f t="shared" ref="J64:J67" si="92">J57</f>
        <v>Гарантийный платеж</v>
      </c>
      <c r="M64" s="53" t="s">
        <v>16</v>
      </c>
      <c r="O64" s="82"/>
      <c r="P64" s="86">
        <v>2.5000000000000001E-2</v>
      </c>
      <c r="W64" s="34"/>
      <c r="X64" s="99">
        <f t="shared" ca="1" si="90"/>
        <v>1</v>
      </c>
      <c r="Y64" s="99">
        <f t="shared" ca="1" si="90"/>
        <v>1</v>
      </c>
      <c r="Z64" s="99">
        <f t="shared" ca="1" si="90"/>
        <v>1</v>
      </c>
      <c r="AA64" s="99">
        <f t="shared" ca="1" si="90"/>
        <v>1</v>
      </c>
      <c r="AB64" s="99">
        <f t="shared" ca="1" si="90"/>
        <v>1</v>
      </c>
      <c r="AC64" s="99">
        <f t="shared" ca="1" si="90"/>
        <v>1</v>
      </c>
      <c r="AD64" s="99">
        <f t="shared" ca="1" si="90"/>
        <v>1.0249999999999999</v>
      </c>
      <c r="AE64" s="99">
        <f t="shared" ca="1" si="90"/>
        <v>1.0249999999999999</v>
      </c>
      <c r="AF64" s="99">
        <f t="shared" ca="1" si="90"/>
        <v>1.0249999999999999</v>
      </c>
      <c r="AG64" s="99">
        <f t="shared" ca="1" si="90"/>
        <v>1.0249999999999999</v>
      </c>
      <c r="AH64" s="99">
        <f t="shared" ca="1" si="90"/>
        <v>1.0249999999999999</v>
      </c>
      <c r="AI64" s="99">
        <f t="shared" ca="1" si="90"/>
        <v>1.0249999999999999</v>
      </c>
      <c r="AJ64" s="99">
        <f t="shared" ca="1" si="91"/>
        <v>1.0506249999999999</v>
      </c>
      <c r="AK64" s="99">
        <f t="shared" ca="1" si="91"/>
        <v>1.0506249999999999</v>
      </c>
      <c r="AL64" s="99">
        <f t="shared" ca="1" si="91"/>
        <v>1.0506249999999999</v>
      </c>
      <c r="AM64" s="99">
        <f t="shared" ca="1" si="91"/>
        <v>1.0506249999999999</v>
      </c>
      <c r="AN64" s="99">
        <f t="shared" ca="1" si="91"/>
        <v>1.0506249999999999</v>
      </c>
      <c r="AO64" s="99">
        <f t="shared" ca="1" si="91"/>
        <v>1.0506249999999999</v>
      </c>
      <c r="AP64" s="99">
        <f t="shared" ca="1" si="91"/>
        <v>1.0768906249999999</v>
      </c>
      <c r="AQ64" s="99">
        <f t="shared" ca="1" si="91"/>
        <v>1.0768906249999999</v>
      </c>
      <c r="AR64" s="99">
        <f t="shared" ca="1" si="91"/>
        <v>1.0768906249999999</v>
      </c>
      <c r="AS64" s="99">
        <f t="shared" ca="1" si="91"/>
        <v>1.0768906249999999</v>
      </c>
      <c r="AT64" s="99">
        <f t="shared" ca="1" si="91"/>
        <v>1.0768906249999999</v>
      </c>
      <c r="AU64" s="99">
        <f t="shared" ca="1" si="91"/>
        <v>1.0768906249999999</v>
      </c>
      <c r="AV64" s="99">
        <f t="shared" ca="1" si="91"/>
        <v>1.1038128906249998</v>
      </c>
      <c r="AW64" s="99">
        <f t="shared" ca="1" si="91"/>
        <v>1.1038128906249998</v>
      </c>
      <c r="AX64" s="99">
        <f t="shared" ca="1" si="91"/>
        <v>1.1038128906249998</v>
      </c>
      <c r="AY64" s="99">
        <f t="shared" ca="1" si="91"/>
        <v>1.1038128906249998</v>
      </c>
      <c r="AZ64" s="99">
        <f t="shared" ca="1" si="91"/>
        <v>1.1038128906249998</v>
      </c>
      <c r="BA64" s="99">
        <f t="shared" ca="1" si="91"/>
        <v>1.1038128906249998</v>
      </c>
      <c r="BB64" s="99">
        <f t="shared" ca="1" si="91"/>
        <v>1.1314082128906247</v>
      </c>
      <c r="BC64" s="99">
        <f t="shared" ca="1" si="91"/>
        <v>1.1314082128906247</v>
      </c>
      <c r="BD64" s="99">
        <f t="shared" ca="1" si="91"/>
        <v>1.1314082128906247</v>
      </c>
      <c r="BE64" s="99">
        <f t="shared" ca="1" si="91"/>
        <v>1.1314082128906247</v>
      </c>
      <c r="BF64" s="99">
        <f t="shared" ca="1" si="91"/>
        <v>1.1314082128906247</v>
      </c>
      <c r="BG64" s="99">
        <f t="shared" ca="1" si="91"/>
        <v>1.1314082128906247</v>
      </c>
      <c r="BH64" s="99">
        <f t="shared" ca="1" si="91"/>
        <v>1.1596934182128902</v>
      </c>
      <c r="BI64" s="99">
        <f t="shared" ca="1" si="91"/>
        <v>1.1596934182128902</v>
      </c>
      <c r="BJ64" s="99">
        <f t="shared" ca="1" si="91"/>
        <v>1.1596934182128902</v>
      </c>
      <c r="BK64" s="99">
        <f t="shared" ca="1" si="91"/>
        <v>1.1596934182128902</v>
      </c>
      <c r="BL64" s="99">
        <f t="shared" ca="1" si="91"/>
        <v>1.1596934182128902</v>
      </c>
      <c r="BM64" s="99">
        <f t="shared" ca="1" si="91"/>
        <v>1.1596934182128902</v>
      </c>
      <c r="BN64" s="99">
        <f t="shared" ca="1" si="91"/>
        <v>1.1886857536682125</v>
      </c>
      <c r="BO64" s="99">
        <f t="shared" ca="1" si="91"/>
        <v>1.1886857536682125</v>
      </c>
      <c r="BP64" s="99">
        <f t="shared" ca="1" si="91"/>
        <v>1.1886857536682125</v>
      </c>
      <c r="BQ64" s="99">
        <f t="shared" ca="1" si="91"/>
        <v>1.1886857536682125</v>
      </c>
      <c r="BR64" s="99">
        <f t="shared" ca="1" si="91"/>
        <v>1.1886857536682125</v>
      </c>
      <c r="BS64" s="99">
        <f t="shared" ca="1" si="91"/>
        <v>1.1886857536682125</v>
      </c>
      <c r="BT64" s="99">
        <f t="shared" ca="1" si="91"/>
        <v>1.2184028975099177</v>
      </c>
      <c r="BU64" s="99">
        <f t="shared" ca="1" si="91"/>
        <v>1.2184028975099177</v>
      </c>
      <c r="BV64" s="99">
        <f t="shared" ca="1" si="91"/>
        <v>1.2184028975099177</v>
      </c>
      <c r="BW64" s="99">
        <f t="shared" ca="1" si="91"/>
        <v>1.2184028975099177</v>
      </c>
      <c r="BX64" s="99">
        <f t="shared" ca="1" si="91"/>
        <v>1.2184028975099177</v>
      </c>
      <c r="BY64" s="99">
        <f t="shared" ca="1" si="91"/>
        <v>1.2184028975099177</v>
      </c>
      <c r="BZ64" s="99">
        <f t="shared" ca="1" si="91"/>
        <v>1.2488629699476654</v>
      </c>
      <c r="CA64" s="99">
        <f t="shared" ca="1" si="91"/>
        <v>1.2488629699476654</v>
      </c>
      <c r="CB64" s="99">
        <f t="shared" ca="1" si="91"/>
        <v>1.2488629699476654</v>
      </c>
      <c r="CC64" s="99">
        <f t="shared" ca="1" si="91"/>
        <v>1.2488629699476654</v>
      </c>
      <c r="CD64" s="99">
        <f t="shared" ca="1" si="91"/>
        <v>1.2488629699476654</v>
      </c>
      <c r="CE64" s="99">
        <f t="shared" ca="1" si="91"/>
        <v>1.2488629699476654</v>
      </c>
      <c r="CF64" s="99">
        <f t="shared" ca="1" si="91"/>
        <v>0</v>
      </c>
    </row>
    <row r="65" spans="2:84" x14ac:dyDescent="0.3">
      <c r="B65" s="13">
        <f>ROW()</f>
        <v>65</v>
      </c>
      <c r="H65" s="1" t="str">
        <f t="shared" si="89"/>
        <v>Капитальные затраты</v>
      </c>
      <c r="I65" s="1" t="str">
        <f>$I$62</f>
        <v>Индексация капзатрат на торговую сеть</v>
      </c>
      <c r="J65" s="1" t="str">
        <f t="shared" si="92"/>
        <v>Торговое оборудование</v>
      </c>
      <c r="M65" s="53" t="s">
        <v>16</v>
      </c>
      <c r="O65" s="82"/>
      <c r="P65" s="86">
        <v>2.5000000000000001E-2</v>
      </c>
      <c r="W65" s="34"/>
      <c r="X65" s="99">
        <f t="shared" ca="1" si="90"/>
        <v>1</v>
      </c>
      <c r="Y65" s="99">
        <f t="shared" ca="1" si="90"/>
        <v>1</v>
      </c>
      <c r="Z65" s="99">
        <f t="shared" ca="1" si="90"/>
        <v>1</v>
      </c>
      <c r="AA65" s="99">
        <f t="shared" ca="1" si="90"/>
        <v>1</v>
      </c>
      <c r="AB65" s="99">
        <f t="shared" ca="1" si="90"/>
        <v>1</v>
      </c>
      <c r="AC65" s="99">
        <f t="shared" ca="1" si="90"/>
        <v>1</v>
      </c>
      <c r="AD65" s="99">
        <f t="shared" ca="1" si="90"/>
        <v>1.0249999999999999</v>
      </c>
      <c r="AE65" s="99">
        <f t="shared" ca="1" si="90"/>
        <v>1.0249999999999999</v>
      </c>
      <c r="AF65" s="99">
        <f t="shared" ca="1" si="90"/>
        <v>1.0249999999999999</v>
      </c>
      <c r="AG65" s="99">
        <f t="shared" ca="1" si="90"/>
        <v>1.0249999999999999</v>
      </c>
      <c r="AH65" s="99">
        <f t="shared" ca="1" si="90"/>
        <v>1.0249999999999999</v>
      </c>
      <c r="AI65" s="99">
        <f t="shared" ca="1" si="90"/>
        <v>1.0249999999999999</v>
      </c>
      <c r="AJ65" s="99">
        <f t="shared" ca="1" si="91"/>
        <v>1.0506249999999999</v>
      </c>
      <c r="AK65" s="99">
        <f t="shared" ca="1" si="91"/>
        <v>1.0506249999999999</v>
      </c>
      <c r="AL65" s="99">
        <f t="shared" ca="1" si="91"/>
        <v>1.0506249999999999</v>
      </c>
      <c r="AM65" s="99">
        <f t="shared" ca="1" si="91"/>
        <v>1.0506249999999999</v>
      </c>
      <c r="AN65" s="99">
        <f t="shared" ca="1" si="91"/>
        <v>1.0506249999999999</v>
      </c>
      <c r="AO65" s="99">
        <f t="shared" ca="1" si="91"/>
        <v>1.0506249999999999</v>
      </c>
      <c r="AP65" s="99">
        <f t="shared" ca="1" si="91"/>
        <v>1.0768906249999999</v>
      </c>
      <c r="AQ65" s="99">
        <f t="shared" ca="1" si="91"/>
        <v>1.0768906249999999</v>
      </c>
      <c r="AR65" s="99">
        <f t="shared" ca="1" si="91"/>
        <v>1.0768906249999999</v>
      </c>
      <c r="AS65" s="99">
        <f t="shared" ca="1" si="91"/>
        <v>1.0768906249999999</v>
      </c>
      <c r="AT65" s="99">
        <f t="shared" ca="1" si="91"/>
        <v>1.0768906249999999</v>
      </c>
      <c r="AU65" s="99">
        <f t="shared" ca="1" si="91"/>
        <v>1.0768906249999999</v>
      </c>
      <c r="AV65" s="99">
        <f t="shared" ca="1" si="91"/>
        <v>1.1038128906249998</v>
      </c>
      <c r="AW65" s="99">
        <f t="shared" ca="1" si="91"/>
        <v>1.1038128906249998</v>
      </c>
      <c r="AX65" s="99">
        <f t="shared" ca="1" si="91"/>
        <v>1.1038128906249998</v>
      </c>
      <c r="AY65" s="99">
        <f t="shared" ca="1" si="91"/>
        <v>1.1038128906249998</v>
      </c>
      <c r="AZ65" s="99">
        <f t="shared" ca="1" si="91"/>
        <v>1.1038128906249998</v>
      </c>
      <c r="BA65" s="99">
        <f t="shared" ca="1" si="91"/>
        <v>1.1038128906249998</v>
      </c>
      <c r="BB65" s="99">
        <f t="shared" ca="1" si="91"/>
        <v>1.1314082128906247</v>
      </c>
      <c r="BC65" s="99">
        <f t="shared" ca="1" si="91"/>
        <v>1.1314082128906247</v>
      </c>
      <c r="BD65" s="99">
        <f t="shared" ca="1" si="91"/>
        <v>1.1314082128906247</v>
      </c>
      <c r="BE65" s="99">
        <f t="shared" ca="1" si="91"/>
        <v>1.1314082128906247</v>
      </c>
      <c r="BF65" s="99">
        <f t="shared" ca="1" si="91"/>
        <v>1.1314082128906247</v>
      </c>
      <c r="BG65" s="99">
        <f t="shared" ca="1" si="91"/>
        <v>1.1314082128906247</v>
      </c>
      <c r="BH65" s="99">
        <f t="shared" ca="1" si="91"/>
        <v>1.1596934182128902</v>
      </c>
      <c r="BI65" s="99">
        <f t="shared" ca="1" si="91"/>
        <v>1.1596934182128902</v>
      </c>
      <c r="BJ65" s="99">
        <f t="shared" ca="1" si="91"/>
        <v>1.1596934182128902</v>
      </c>
      <c r="BK65" s="99">
        <f t="shared" ca="1" si="91"/>
        <v>1.1596934182128902</v>
      </c>
      <c r="BL65" s="99">
        <f t="shared" ca="1" si="91"/>
        <v>1.1596934182128902</v>
      </c>
      <c r="BM65" s="99">
        <f t="shared" ca="1" si="91"/>
        <v>1.1596934182128902</v>
      </c>
      <c r="BN65" s="99">
        <f t="shared" ca="1" si="91"/>
        <v>1.1886857536682125</v>
      </c>
      <c r="BO65" s="99">
        <f t="shared" ca="1" si="91"/>
        <v>1.1886857536682125</v>
      </c>
      <c r="BP65" s="99">
        <f t="shared" ca="1" si="91"/>
        <v>1.1886857536682125</v>
      </c>
      <c r="BQ65" s="99">
        <f t="shared" ca="1" si="91"/>
        <v>1.1886857536682125</v>
      </c>
      <c r="BR65" s="99">
        <f t="shared" ca="1" si="91"/>
        <v>1.1886857536682125</v>
      </c>
      <c r="BS65" s="99">
        <f t="shared" ca="1" si="91"/>
        <v>1.1886857536682125</v>
      </c>
      <c r="BT65" s="99">
        <f t="shared" ca="1" si="91"/>
        <v>1.2184028975099177</v>
      </c>
      <c r="BU65" s="99">
        <f t="shared" ca="1" si="91"/>
        <v>1.2184028975099177</v>
      </c>
      <c r="BV65" s="99">
        <f t="shared" ca="1" si="91"/>
        <v>1.2184028975099177</v>
      </c>
      <c r="BW65" s="99">
        <f t="shared" ca="1" si="91"/>
        <v>1.2184028975099177</v>
      </c>
      <c r="BX65" s="99">
        <f t="shared" ca="1" si="91"/>
        <v>1.2184028975099177</v>
      </c>
      <c r="BY65" s="99">
        <f t="shared" ca="1" si="91"/>
        <v>1.2184028975099177</v>
      </c>
      <c r="BZ65" s="99">
        <f t="shared" ca="1" si="91"/>
        <v>1.2488629699476654</v>
      </c>
      <c r="CA65" s="99">
        <f t="shared" ca="1" si="91"/>
        <v>1.2488629699476654</v>
      </c>
      <c r="CB65" s="99">
        <f t="shared" ca="1" si="91"/>
        <v>1.2488629699476654</v>
      </c>
      <c r="CC65" s="99">
        <f t="shared" ca="1" si="91"/>
        <v>1.2488629699476654</v>
      </c>
      <c r="CD65" s="99">
        <f t="shared" ca="1" si="91"/>
        <v>1.2488629699476654</v>
      </c>
      <c r="CE65" s="99">
        <f t="shared" ca="1" si="91"/>
        <v>1.2488629699476654</v>
      </c>
      <c r="CF65" s="99">
        <f t="shared" ca="1" si="91"/>
        <v>0</v>
      </c>
    </row>
    <row r="66" spans="2:84" x14ac:dyDescent="0.3">
      <c r="B66" s="13">
        <f>ROW()</f>
        <v>66</v>
      </c>
      <c r="H66" s="1" t="str">
        <f t="shared" si="89"/>
        <v>Капитальные затраты</v>
      </c>
      <c r="I66" s="1" t="str">
        <f>$I$62</f>
        <v>Индексация капзатрат на торговую сеть</v>
      </c>
      <c r="J66" s="1" t="str">
        <f t="shared" si="92"/>
        <v>Кассовое оборудование</v>
      </c>
      <c r="M66" s="53" t="s">
        <v>16</v>
      </c>
      <c r="O66" s="82"/>
      <c r="P66" s="86">
        <v>2.5000000000000001E-2</v>
      </c>
      <c r="W66" s="34"/>
      <c r="X66" s="99">
        <f t="shared" ca="1" si="90"/>
        <v>1</v>
      </c>
      <c r="Y66" s="99">
        <f t="shared" ca="1" si="90"/>
        <v>1</v>
      </c>
      <c r="Z66" s="99">
        <f t="shared" ca="1" si="90"/>
        <v>1</v>
      </c>
      <c r="AA66" s="99">
        <f t="shared" ca="1" si="90"/>
        <v>1</v>
      </c>
      <c r="AB66" s="99">
        <f t="shared" ca="1" si="90"/>
        <v>1</v>
      </c>
      <c r="AC66" s="99">
        <f t="shared" ca="1" si="90"/>
        <v>1</v>
      </c>
      <c r="AD66" s="99">
        <f t="shared" ca="1" si="90"/>
        <v>1.0249999999999999</v>
      </c>
      <c r="AE66" s="99">
        <f t="shared" ca="1" si="90"/>
        <v>1.0249999999999999</v>
      </c>
      <c r="AF66" s="99">
        <f t="shared" ca="1" si="90"/>
        <v>1.0249999999999999</v>
      </c>
      <c r="AG66" s="99">
        <f t="shared" ca="1" si="90"/>
        <v>1.0249999999999999</v>
      </c>
      <c r="AH66" s="99">
        <f t="shared" ca="1" si="90"/>
        <v>1.0249999999999999</v>
      </c>
      <c r="AI66" s="99">
        <f t="shared" ca="1" si="90"/>
        <v>1.0249999999999999</v>
      </c>
      <c r="AJ66" s="99">
        <f t="shared" ca="1" si="91"/>
        <v>1.0506249999999999</v>
      </c>
      <c r="AK66" s="99">
        <f t="shared" ca="1" si="91"/>
        <v>1.0506249999999999</v>
      </c>
      <c r="AL66" s="99">
        <f t="shared" ca="1" si="91"/>
        <v>1.0506249999999999</v>
      </c>
      <c r="AM66" s="99">
        <f t="shared" ca="1" si="91"/>
        <v>1.0506249999999999</v>
      </c>
      <c r="AN66" s="99">
        <f t="shared" ca="1" si="91"/>
        <v>1.0506249999999999</v>
      </c>
      <c r="AO66" s="99">
        <f t="shared" ca="1" si="91"/>
        <v>1.0506249999999999</v>
      </c>
      <c r="AP66" s="99">
        <f t="shared" ca="1" si="91"/>
        <v>1.0768906249999999</v>
      </c>
      <c r="AQ66" s="99">
        <f t="shared" ca="1" si="91"/>
        <v>1.0768906249999999</v>
      </c>
      <c r="AR66" s="99">
        <f t="shared" ca="1" si="91"/>
        <v>1.0768906249999999</v>
      </c>
      <c r="AS66" s="99">
        <f t="shared" ca="1" si="91"/>
        <v>1.0768906249999999</v>
      </c>
      <c r="AT66" s="99">
        <f t="shared" ca="1" si="91"/>
        <v>1.0768906249999999</v>
      </c>
      <c r="AU66" s="99">
        <f t="shared" ca="1" si="91"/>
        <v>1.0768906249999999</v>
      </c>
      <c r="AV66" s="99">
        <f t="shared" ca="1" si="91"/>
        <v>1.1038128906249998</v>
      </c>
      <c r="AW66" s="99">
        <f t="shared" ca="1" si="91"/>
        <v>1.1038128906249998</v>
      </c>
      <c r="AX66" s="99">
        <f t="shared" ca="1" si="91"/>
        <v>1.1038128906249998</v>
      </c>
      <c r="AY66" s="99">
        <f t="shared" ca="1" si="91"/>
        <v>1.1038128906249998</v>
      </c>
      <c r="AZ66" s="99">
        <f t="shared" ca="1" si="91"/>
        <v>1.1038128906249998</v>
      </c>
      <c r="BA66" s="99">
        <f t="shared" ca="1" si="91"/>
        <v>1.1038128906249998</v>
      </c>
      <c r="BB66" s="99">
        <f t="shared" ca="1" si="91"/>
        <v>1.1314082128906247</v>
      </c>
      <c r="BC66" s="99">
        <f t="shared" ca="1" si="91"/>
        <v>1.1314082128906247</v>
      </c>
      <c r="BD66" s="99">
        <f t="shared" ca="1" si="91"/>
        <v>1.1314082128906247</v>
      </c>
      <c r="BE66" s="99">
        <f t="shared" ca="1" si="91"/>
        <v>1.1314082128906247</v>
      </c>
      <c r="BF66" s="99">
        <f t="shared" ca="1" si="91"/>
        <v>1.1314082128906247</v>
      </c>
      <c r="BG66" s="99">
        <f t="shared" ca="1" si="91"/>
        <v>1.1314082128906247</v>
      </c>
      <c r="BH66" s="99">
        <f t="shared" ca="1" si="91"/>
        <v>1.1596934182128902</v>
      </c>
      <c r="BI66" s="99">
        <f t="shared" ca="1" si="91"/>
        <v>1.1596934182128902</v>
      </c>
      <c r="BJ66" s="99">
        <f t="shared" ca="1" si="91"/>
        <v>1.1596934182128902</v>
      </c>
      <c r="BK66" s="99">
        <f t="shared" ca="1" si="91"/>
        <v>1.1596934182128902</v>
      </c>
      <c r="BL66" s="99">
        <f t="shared" ca="1" si="91"/>
        <v>1.1596934182128902</v>
      </c>
      <c r="BM66" s="99">
        <f t="shared" ca="1" si="91"/>
        <v>1.1596934182128902</v>
      </c>
      <c r="BN66" s="99">
        <f t="shared" ca="1" si="91"/>
        <v>1.1886857536682125</v>
      </c>
      <c r="BO66" s="99">
        <f t="shared" ca="1" si="91"/>
        <v>1.1886857536682125</v>
      </c>
      <c r="BP66" s="99">
        <f t="shared" ca="1" si="91"/>
        <v>1.1886857536682125</v>
      </c>
      <c r="BQ66" s="99">
        <f t="shared" ca="1" si="91"/>
        <v>1.1886857536682125</v>
      </c>
      <c r="BR66" s="99">
        <f t="shared" ca="1" si="91"/>
        <v>1.1886857536682125</v>
      </c>
      <c r="BS66" s="99">
        <f t="shared" ca="1" si="91"/>
        <v>1.1886857536682125</v>
      </c>
      <c r="BT66" s="99">
        <f t="shared" ca="1" si="91"/>
        <v>1.2184028975099177</v>
      </c>
      <c r="BU66" s="99">
        <f t="shared" ca="1" si="91"/>
        <v>1.2184028975099177</v>
      </c>
      <c r="BV66" s="99">
        <f t="shared" ca="1" si="91"/>
        <v>1.2184028975099177</v>
      </c>
      <c r="BW66" s="99">
        <f t="shared" ca="1" si="91"/>
        <v>1.2184028975099177</v>
      </c>
      <c r="BX66" s="99">
        <f t="shared" ca="1" si="91"/>
        <v>1.2184028975099177</v>
      </c>
      <c r="BY66" s="99">
        <f t="shared" ca="1" si="91"/>
        <v>1.2184028975099177</v>
      </c>
      <c r="BZ66" s="99">
        <f t="shared" ca="1" si="91"/>
        <v>1.2488629699476654</v>
      </c>
      <c r="CA66" s="99">
        <f t="shared" ca="1" si="91"/>
        <v>1.2488629699476654</v>
      </c>
      <c r="CB66" s="99">
        <f t="shared" ca="1" si="91"/>
        <v>1.2488629699476654</v>
      </c>
      <c r="CC66" s="99">
        <f t="shared" ca="1" si="91"/>
        <v>1.2488629699476654</v>
      </c>
      <c r="CD66" s="99">
        <f t="shared" ca="1" si="91"/>
        <v>1.2488629699476654</v>
      </c>
      <c r="CE66" s="99">
        <f t="shared" ca="1" si="91"/>
        <v>1.2488629699476654</v>
      </c>
      <c r="CF66" s="99">
        <f t="shared" ca="1" si="91"/>
        <v>0</v>
      </c>
    </row>
    <row r="67" spans="2:84" x14ac:dyDescent="0.3">
      <c r="B67" s="13">
        <f>ROW()</f>
        <v>67</v>
      </c>
      <c r="H67" s="1" t="str">
        <f t="shared" si="89"/>
        <v>Капитальные затраты</v>
      </c>
      <c r="I67" s="1" t="str">
        <f>$I$62</f>
        <v>Индексация капзатрат на торговую сеть</v>
      </c>
      <c r="J67" s="1" t="str">
        <f t="shared" si="92"/>
        <v>Стартовый маркетинг и оформление</v>
      </c>
      <c r="M67" s="53" t="s">
        <v>16</v>
      </c>
      <c r="O67" s="82"/>
      <c r="P67" s="86">
        <v>2.5000000000000001E-2</v>
      </c>
      <c r="W67" s="34"/>
      <c r="X67" s="99">
        <f t="shared" ca="1" si="90"/>
        <v>1</v>
      </c>
      <c r="Y67" s="99">
        <f t="shared" ca="1" si="90"/>
        <v>1</v>
      </c>
      <c r="Z67" s="99">
        <f t="shared" ca="1" si="90"/>
        <v>1</v>
      </c>
      <c r="AA67" s="99">
        <f t="shared" ca="1" si="90"/>
        <v>1</v>
      </c>
      <c r="AB67" s="99">
        <f t="shared" ca="1" si="90"/>
        <v>1</v>
      </c>
      <c r="AC67" s="99">
        <f t="shared" ca="1" si="90"/>
        <v>1</v>
      </c>
      <c r="AD67" s="99">
        <f t="shared" ca="1" si="90"/>
        <v>1.0249999999999999</v>
      </c>
      <c r="AE67" s="99">
        <f t="shared" ca="1" si="90"/>
        <v>1.0249999999999999</v>
      </c>
      <c r="AF67" s="99">
        <f t="shared" ca="1" si="90"/>
        <v>1.0249999999999999</v>
      </c>
      <c r="AG67" s="99">
        <f t="shared" ca="1" si="90"/>
        <v>1.0249999999999999</v>
      </c>
      <c r="AH67" s="99">
        <f t="shared" ca="1" si="90"/>
        <v>1.0249999999999999</v>
      </c>
      <c r="AI67" s="99">
        <f t="shared" ca="1" si="90"/>
        <v>1.0249999999999999</v>
      </c>
      <c r="AJ67" s="99">
        <f t="shared" ca="1" si="91"/>
        <v>1.0506249999999999</v>
      </c>
      <c r="AK67" s="99">
        <f t="shared" ca="1" si="91"/>
        <v>1.0506249999999999</v>
      </c>
      <c r="AL67" s="99">
        <f t="shared" ca="1" si="91"/>
        <v>1.0506249999999999</v>
      </c>
      <c r="AM67" s="99">
        <f t="shared" ca="1" si="91"/>
        <v>1.0506249999999999</v>
      </c>
      <c r="AN67" s="99">
        <f t="shared" ca="1" si="91"/>
        <v>1.0506249999999999</v>
      </c>
      <c r="AO67" s="99">
        <f t="shared" ca="1" si="91"/>
        <v>1.0506249999999999</v>
      </c>
      <c r="AP67" s="99">
        <f t="shared" ca="1" si="91"/>
        <v>1.0768906249999999</v>
      </c>
      <c r="AQ67" s="99">
        <f t="shared" ca="1" si="91"/>
        <v>1.0768906249999999</v>
      </c>
      <c r="AR67" s="99">
        <f t="shared" ca="1" si="91"/>
        <v>1.0768906249999999</v>
      </c>
      <c r="AS67" s="99">
        <f t="shared" ca="1" si="91"/>
        <v>1.0768906249999999</v>
      </c>
      <c r="AT67" s="99">
        <f t="shared" ca="1" si="91"/>
        <v>1.0768906249999999</v>
      </c>
      <c r="AU67" s="99">
        <f t="shared" ca="1" si="91"/>
        <v>1.0768906249999999</v>
      </c>
      <c r="AV67" s="99">
        <f t="shared" ca="1" si="91"/>
        <v>1.1038128906249998</v>
      </c>
      <c r="AW67" s="99">
        <f t="shared" ca="1" si="91"/>
        <v>1.1038128906249998</v>
      </c>
      <c r="AX67" s="99">
        <f t="shared" ca="1" si="91"/>
        <v>1.1038128906249998</v>
      </c>
      <c r="AY67" s="99">
        <f t="shared" ca="1" si="91"/>
        <v>1.1038128906249998</v>
      </c>
      <c r="AZ67" s="99">
        <f t="shared" ca="1" si="91"/>
        <v>1.1038128906249998</v>
      </c>
      <c r="BA67" s="99">
        <f t="shared" ca="1" si="91"/>
        <v>1.1038128906249998</v>
      </c>
      <c r="BB67" s="99">
        <f t="shared" ca="1" si="91"/>
        <v>1.1314082128906247</v>
      </c>
      <c r="BC67" s="99">
        <f t="shared" ca="1" si="91"/>
        <v>1.1314082128906247</v>
      </c>
      <c r="BD67" s="99">
        <f t="shared" ca="1" si="91"/>
        <v>1.1314082128906247</v>
      </c>
      <c r="BE67" s="99">
        <f t="shared" ca="1" si="91"/>
        <v>1.1314082128906247</v>
      </c>
      <c r="BF67" s="99">
        <f t="shared" ca="1" si="91"/>
        <v>1.1314082128906247</v>
      </c>
      <c r="BG67" s="99">
        <f t="shared" ca="1" si="91"/>
        <v>1.1314082128906247</v>
      </c>
      <c r="BH67" s="99">
        <f t="shared" ca="1" si="91"/>
        <v>1.1596934182128902</v>
      </c>
      <c r="BI67" s="99">
        <f t="shared" ca="1" si="91"/>
        <v>1.1596934182128902</v>
      </c>
      <c r="BJ67" s="99">
        <f t="shared" ca="1" si="91"/>
        <v>1.1596934182128902</v>
      </c>
      <c r="BK67" s="99">
        <f t="shared" ca="1" si="91"/>
        <v>1.1596934182128902</v>
      </c>
      <c r="BL67" s="99">
        <f t="shared" ca="1" si="91"/>
        <v>1.1596934182128902</v>
      </c>
      <c r="BM67" s="99">
        <f t="shared" ca="1" si="91"/>
        <v>1.1596934182128902</v>
      </c>
      <c r="BN67" s="99">
        <f t="shared" ca="1" si="91"/>
        <v>1.1886857536682125</v>
      </c>
      <c r="BO67" s="99">
        <f t="shared" ca="1" si="91"/>
        <v>1.1886857536682125</v>
      </c>
      <c r="BP67" s="99">
        <f t="shared" ca="1" si="91"/>
        <v>1.1886857536682125</v>
      </c>
      <c r="BQ67" s="99">
        <f t="shared" ca="1" si="91"/>
        <v>1.1886857536682125</v>
      </c>
      <c r="BR67" s="99">
        <f t="shared" ca="1" si="91"/>
        <v>1.1886857536682125</v>
      </c>
      <c r="BS67" s="99">
        <f t="shared" ca="1" si="91"/>
        <v>1.1886857536682125</v>
      </c>
      <c r="BT67" s="99">
        <f t="shared" ca="1" si="91"/>
        <v>1.2184028975099177</v>
      </c>
      <c r="BU67" s="99">
        <f t="shared" ca="1" si="91"/>
        <v>1.2184028975099177</v>
      </c>
      <c r="BV67" s="99">
        <f t="shared" ca="1" si="91"/>
        <v>1.2184028975099177</v>
      </c>
      <c r="BW67" s="99">
        <f t="shared" ca="1" si="91"/>
        <v>1.2184028975099177</v>
      </c>
      <c r="BX67" s="99">
        <f t="shared" ca="1" si="91"/>
        <v>1.2184028975099177</v>
      </c>
      <c r="BY67" s="99">
        <f t="shared" ca="1" si="91"/>
        <v>1.2184028975099177</v>
      </c>
      <c r="BZ67" s="99">
        <f t="shared" ca="1" si="91"/>
        <v>1.2488629699476654</v>
      </c>
      <c r="CA67" s="99">
        <f t="shared" ca="1" si="91"/>
        <v>1.2488629699476654</v>
      </c>
      <c r="CB67" s="99">
        <f t="shared" ca="1" si="91"/>
        <v>1.2488629699476654</v>
      </c>
      <c r="CC67" s="99">
        <f t="shared" ca="1" si="91"/>
        <v>1.2488629699476654</v>
      </c>
      <c r="CD67" s="99">
        <f t="shared" ca="1" si="91"/>
        <v>1.2488629699476654</v>
      </c>
      <c r="CE67" s="99">
        <f t="shared" ca="1" si="91"/>
        <v>1.2488629699476654</v>
      </c>
      <c r="CF67" s="99">
        <f t="shared" ca="1" si="91"/>
        <v>0</v>
      </c>
    </row>
    <row r="68" spans="2:84" s="26" customFormat="1" ht="12" x14ac:dyDescent="0.25">
      <c r="B68" s="13"/>
      <c r="M68" s="55"/>
      <c r="N68" s="44" t="s">
        <v>21</v>
      </c>
      <c r="O68" s="45"/>
      <c r="P68" s="46"/>
      <c r="Q68" s="89"/>
      <c r="U68" s="41"/>
      <c r="V68" s="42"/>
      <c r="W68" s="43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</row>
    <row r="69" spans="2:84" x14ac:dyDescent="0.3">
      <c r="B69" s="13">
        <f>ROW()</f>
        <v>69</v>
      </c>
      <c r="H69" s="1" t="str">
        <f>$H$24</f>
        <v>Капитальные затраты</v>
      </c>
      <c r="I69" s="1" t="s">
        <v>208</v>
      </c>
      <c r="M69" s="53" t="s">
        <v>84</v>
      </c>
      <c r="O69" s="82"/>
      <c r="P69" s="87">
        <v>6</v>
      </c>
      <c r="W69" s="34"/>
    </row>
    <row r="70" spans="2:84" x14ac:dyDescent="0.3">
      <c r="B70" s="13">
        <f>ROW()</f>
        <v>70</v>
      </c>
    </row>
    <row r="71" spans="2:84" x14ac:dyDescent="0.3">
      <c r="B71" s="13">
        <f>ROW()</f>
        <v>71</v>
      </c>
      <c r="H71" s="1" t="s">
        <v>235</v>
      </c>
      <c r="M71" s="53" t="s">
        <v>18</v>
      </c>
      <c r="P71" s="72"/>
      <c r="U71" s="5">
        <f ca="1">SUM(INDIRECT(ADDRESS($B71,$X$2)&amp;":"&amp;ADDRESS($B71,$X$2-1+$P$8)))</f>
        <v>38150000</v>
      </c>
      <c r="X71" s="5">
        <f ca="1">IF(X$4="",0,SUMIFS(X72:X92,$I72:$I92,"&lt;&gt;"&amp;"",$J72:$J92,"",$P72:$P92,$P72))</f>
        <v>70000</v>
      </c>
      <c r="Y71" s="5">
        <f t="shared" ref="Y71:AI71" ca="1" si="93">IF(Y$4="",0,SUMIFS(Y72:Y92,$I72:$I92,"&lt;&gt;"&amp;"",$J72:$J92,"",$P72:$P92,$P72))</f>
        <v>50000</v>
      </c>
      <c r="Z71" s="5">
        <f t="shared" ca="1" si="93"/>
        <v>50000</v>
      </c>
      <c r="AA71" s="5">
        <f t="shared" ca="1" si="93"/>
        <v>1000000</v>
      </c>
      <c r="AB71" s="5">
        <f t="shared" ca="1" si="93"/>
        <v>2500000</v>
      </c>
      <c r="AC71" s="5">
        <f t="shared" ca="1" si="93"/>
        <v>2500000</v>
      </c>
      <c r="AD71" s="5">
        <f t="shared" ca="1" si="93"/>
        <v>2500000</v>
      </c>
      <c r="AE71" s="5">
        <f t="shared" ca="1" si="93"/>
        <v>7500000</v>
      </c>
      <c r="AF71" s="5">
        <f t="shared" ca="1" si="93"/>
        <v>7500000</v>
      </c>
      <c r="AG71" s="5">
        <f t="shared" ca="1" si="93"/>
        <v>10020000</v>
      </c>
      <c r="AH71" s="5">
        <f t="shared" ca="1" si="93"/>
        <v>2970000</v>
      </c>
      <c r="AI71" s="5">
        <f t="shared" ca="1" si="93"/>
        <v>1490000</v>
      </c>
      <c r="AJ71" s="5">
        <f t="shared" ref="AJ71:CF71" ca="1" si="94">IF(AJ$4="",0,SUMIFS(AJ72:AJ92,$I72:$I92,"&lt;&gt;"&amp;"",$J72:$J92,"",$P72:$P92,$P72))</f>
        <v>0</v>
      </c>
      <c r="AK71" s="5">
        <f t="shared" ca="1" si="94"/>
        <v>0</v>
      </c>
      <c r="AL71" s="5">
        <f t="shared" ca="1" si="94"/>
        <v>0</v>
      </c>
      <c r="AM71" s="5">
        <f t="shared" ca="1" si="94"/>
        <v>0</v>
      </c>
      <c r="AN71" s="5">
        <f t="shared" ca="1" si="94"/>
        <v>0</v>
      </c>
      <c r="AO71" s="5">
        <f t="shared" ca="1" si="94"/>
        <v>0</v>
      </c>
      <c r="AP71" s="5">
        <f t="shared" ca="1" si="94"/>
        <v>0</v>
      </c>
      <c r="AQ71" s="5">
        <f t="shared" ca="1" si="94"/>
        <v>0</v>
      </c>
      <c r="AR71" s="5">
        <f t="shared" ca="1" si="94"/>
        <v>0</v>
      </c>
      <c r="AS71" s="5">
        <f t="shared" ca="1" si="94"/>
        <v>0</v>
      </c>
      <c r="AT71" s="5">
        <f t="shared" ca="1" si="94"/>
        <v>0</v>
      </c>
      <c r="AU71" s="5">
        <f t="shared" ca="1" si="94"/>
        <v>0</v>
      </c>
      <c r="AV71" s="5">
        <f t="shared" ca="1" si="94"/>
        <v>0</v>
      </c>
      <c r="AW71" s="5">
        <f t="shared" ca="1" si="94"/>
        <v>0</v>
      </c>
      <c r="AX71" s="5">
        <f t="shared" ca="1" si="94"/>
        <v>0</v>
      </c>
      <c r="AY71" s="5">
        <f t="shared" ca="1" si="94"/>
        <v>0</v>
      </c>
      <c r="AZ71" s="5">
        <f t="shared" ca="1" si="94"/>
        <v>0</v>
      </c>
      <c r="BA71" s="5">
        <f t="shared" ca="1" si="94"/>
        <v>0</v>
      </c>
      <c r="BB71" s="5">
        <f t="shared" ca="1" si="94"/>
        <v>0</v>
      </c>
      <c r="BC71" s="5">
        <f t="shared" ca="1" si="94"/>
        <v>0</v>
      </c>
      <c r="BD71" s="5">
        <f t="shared" ca="1" si="94"/>
        <v>0</v>
      </c>
      <c r="BE71" s="5">
        <f t="shared" ca="1" si="94"/>
        <v>0</v>
      </c>
      <c r="BF71" s="5">
        <f t="shared" ca="1" si="94"/>
        <v>0</v>
      </c>
      <c r="BG71" s="5">
        <f t="shared" ca="1" si="94"/>
        <v>0</v>
      </c>
      <c r="BH71" s="5">
        <f t="shared" ca="1" si="94"/>
        <v>0</v>
      </c>
      <c r="BI71" s="5">
        <f t="shared" ca="1" si="94"/>
        <v>0</v>
      </c>
      <c r="BJ71" s="5">
        <f t="shared" ca="1" si="94"/>
        <v>0</v>
      </c>
      <c r="BK71" s="5">
        <f t="shared" ca="1" si="94"/>
        <v>0</v>
      </c>
      <c r="BL71" s="5">
        <f t="shared" ca="1" si="94"/>
        <v>0</v>
      </c>
      <c r="BM71" s="5">
        <f t="shared" ca="1" si="94"/>
        <v>0</v>
      </c>
      <c r="BN71" s="5">
        <f t="shared" ca="1" si="94"/>
        <v>0</v>
      </c>
      <c r="BO71" s="5">
        <f t="shared" ca="1" si="94"/>
        <v>0</v>
      </c>
      <c r="BP71" s="5">
        <f t="shared" ca="1" si="94"/>
        <v>0</v>
      </c>
      <c r="BQ71" s="5">
        <f t="shared" ca="1" si="94"/>
        <v>0</v>
      </c>
      <c r="BR71" s="5">
        <f t="shared" ca="1" si="94"/>
        <v>0</v>
      </c>
      <c r="BS71" s="5">
        <f t="shared" ca="1" si="94"/>
        <v>0</v>
      </c>
      <c r="BT71" s="5">
        <f t="shared" ca="1" si="94"/>
        <v>0</v>
      </c>
      <c r="BU71" s="5">
        <f t="shared" ca="1" si="94"/>
        <v>0</v>
      </c>
      <c r="BV71" s="5">
        <f t="shared" ca="1" si="94"/>
        <v>0</v>
      </c>
      <c r="BW71" s="5">
        <f t="shared" ca="1" si="94"/>
        <v>0</v>
      </c>
      <c r="BX71" s="5">
        <f t="shared" ca="1" si="94"/>
        <v>0</v>
      </c>
      <c r="BY71" s="5">
        <f t="shared" ca="1" si="94"/>
        <v>0</v>
      </c>
      <c r="BZ71" s="5">
        <f t="shared" ca="1" si="94"/>
        <v>0</v>
      </c>
      <c r="CA71" s="5">
        <f t="shared" ca="1" si="94"/>
        <v>0</v>
      </c>
      <c r="CB71" s="5">
        <f t="shared" ca="1" si="94"/>
        <v>0</v>
      </c>
      <c r="CC71" s="5">
        <f t="shared" ca="1" si="94"/>
        <v>0</v>
      </c>
      <c r="CD71" s="5">
        <f t="shared" ca="1" si="94"/>
        <v>0</v>
      </c>
      <c r="CE71" s="5">
        <f t="shared" ca="1" si="94"/>
        <v>0</v>
      </c>
      <c r="CF71" s="5">
        <f t="shared" ca="1" si="94"/>
        <v>0</v>
      </c>
    </row>
    <row r="72" spans="2:84" x14ac:dyDescent="0.3">
      <c r="B72" s="13">
        <f>ROW()</f>
        <v>72</v>
      </c>
      <c r="H72" s="1" t="str">
        <f t="shared" ref="H72:H77" si="95">$H$71</f>
        <v>Оплата капитальных затрат</v>
      </c>
      <c r="I72" s="1" t="str">
        <f>Prcsses!$H$111</f>
        <v>Стартовые капитальные затраты</v>
      </c>
      <c r="M72" s="53" t="s">
        <v>18</v>
      </c>
      <c r="P72" s="72" t="str">
        <f>Lists!$AI$10</f>
        <v>CF(-)</v>
      </c>
      <c r="U72" s="5">
        <f t="shared" ref="U72:U77" ca="1" si="96">SUM(INDIRECT(ADDRESS($B72,$X$2)&amp;":"&amp;ADDRESS($B72,$X$2-1+$P$8)))</f>
        <v>1150000</v>
      </c>
      <c r="X72" s="5">
        <f ca="1">IF(X$4="",0,SUM(X73:X78))</f>
        <v>70000</v>
      </c>
      <c r="Y72" s="5">
        <f t="shared" ref="Y72" ca="1" si="97">IF(Y$4="",0,SUM(Y73:Y78))</f>
        <v>50000</v>
      </c>
      <c r="Z72" s="5">
        <f t="shared" ref="Z72" ca="1" si="98">IF(Z$4="",0,SUM(Z73:Z78))</f>
        <v>50000</v>
      </c>
      <c r="AA72" s="5">
        <f t="shared" ref="AA72" ca="1" si="99">IF(AA$4="",0,SUM(AA73:AA78))</f>
        <v>0</v>
      </c>
      <c r="AB72" s="5">
        <f t="shared" ref="AB72" ca="1" si="100">IF(AB$4="",0,SUM(AB73:AB78))</f>
        <v>0</v>
      </c>
      <c r="AC72" s="5">
        <f t="shared" ref="AC72" ca="1" si="101">IF(AC$4="",0,SUM(AC73:AC78))</f>
        <v>0</v>
      </c>
      <c r="AD72" s="5">
        <f t="shared" ref="AD72" ca="1" si="102">IF(AD$4="",0,SUM(AD73:AD78))</f>
        <v>0</v>
      </c>
      <c r="AE72" s="5">
        <f t="shared" ref="AE72" ca="1" si="103">IF(AE$4="",0,SUM(AE73:AE78))</f>
        <v>0</v>
      </c>
      <c r="AF72" s="5">
        <f t="shared" ref="AF72" ca="1" si="104">IF(AF$4="",0,SUM(AF73:AF78))</f>
        <v>0</v>
      </c>
      <c r="AG72" s="5">
        <f t="shared" ref="AG72" ca="1" si="105">IF(AG$4="",0,SUM(AG73:AG78))</f>
        <v>20000</v>
      </c>
      <c r="AH72" s="5">
        <f t="shared" ref="AH72" ca="1" si="106">IF(AH$4="",0,SUM(AH73:AH78))</f>
        <v>470000</v>
      </c>
      <c r="AI72" s="5">
        <f t="shared" ref="AI72:CF72" ca="1" si="107">IF(AI$4="",0,SUM(AI73:AI78))</f>
        <v>490000</v>
      </c>
      <c r="AJ72" s="5">
        <f t="shared" ca="1" si="107"/>
        <v>0</v>
      </c>
      <c r="AK72" s="5">
        <f t="shared" ca="1" si="107"/>
        <v>0</v>
      </c>
      <c r="AL72" s="5">
        <f t="shared" ca="1" si="107"/>
        <v>0</v>
      </c>
      <c r="AM72" s="5">
        <f t="shared" ca="1" si="107"/>
        <v>0</v>
      </c>
      <c r="AN72" s="5">
        <f t="shared" ca="1" si="107"/>
        <v>0</v>
      </c>
      <c r="AO72" s="5">
        <f t="shared" ca="1" si="107"/>
        <v>0</v>
      </c>
      <c r="AP72" s="5">
        <f t="shared" ca="1" si="107"/>
        <v>0</v>
      </c>
      <c r="AQ72" s="5">
        <f t="shared" ca="1" si="107"/>
        <v>0</v>
      </c>
      <c r="AR72" s="5">
        <f t="shared" ca="1" si="107"/>
        <v>0</v>
      </c>
      <c r="AS72" s="5">
        <f t="shared" ca="1" si="107"/>
        <v>0</v>
      </c>
      <c r="AT72" s="5">
        <f t="shared" ca="1" si="107"/>
        <v>0</v>
      </c>
      <c r="AU72" s="5">
        <f t="shared" ca="1" si="107"/>
        <v>0</v>
      </c>
      <c r="AV72" s="5">
        <f t="shared" ca="1" si="107"/>
        <v>0</v>
      </c>
      <c r="AW72" s="5">
        <f t="shared" ca="1" si="107"/>
        <v>0</v>
      </c>
      <c r="AX72" s="5">
        <f t="shared" ca="1" si="107"/>
        <v>0</v>
      </c>
      <c r="AY72" s="5">
        <f t="shared" ca="1" si="107"/>
        <v>0</v>
      </c>
      <c r="AZ72" s="5">
        <f t="shared" ca="1" si="107"/>
        <v>0</v>
      </c>
      <c r="BA72" s="5">
        <f t="shared" ca="1" si="107"/>
        <v>0</v>
      </c>
      <c r="BB72" s="5">
        <f t="shared" ca="1" si="107"/>
        <v>0</v>
      </c>
      <c r="BC72" s="5">
        <f t="shared" ca="1" si="107"/>
        <v>0</v>
      </c>
      <c r="BD72" s="5">
        <f t="shared" ca="1" si="107"/>
        <v>0</v>
      </c>
      <c r="BE72" s="5">
        <f t="shared" ca="1" si="107"/>
        <v>0</v>
      </c>
      <c r="BF72" s="5">
        <f t="shared" ca="1" si="107"/>
        <v>0</v>
      </c>
      <c r="BG72" s="5">
        <f t="shared" ca="1" si="107"/>
        <v>0</v>
      </c>
      <c r="BH72" s="5">
        <f t="shared" ca="1" si="107"/>
        <v>0</v>
      </c>
      <c r="BI72" s="5">
        <f t="shared" ca="1" si="107"/>
        <v>0</v>
      </c>
      <c r="BJ72" s="5">
        <f t="shared" ca="1" si="107"/>
        <v>0</v>
      </c>
      <c r="BK72" s="5">
        <f t="shared" ca="1" si="107"/>
        <v>0</v>
      </c>
      <c r="BL72" s="5">
        <f t="shared" ca="1" si="107"/>
        <v>0</v>
      </c>
      <c r="BM72" s="5">
        <f t="shared" ca="1" si="107"/>
        <v>0</v>
      </c>
      <c r="BN72" s="5">
        <f t="shared" ca="1" si="107"/>
        <v>0</v>
      </c>
      <c r="BO72" s="5">
        <f t="shared" ca="1" si="107"/>
        <v>0</v>
      </c>
      <c r="BP72" s="5">
        <f t="shared" ca="1" si="107"/>
        <v>0</v>
      </c>
      <c r="BQ72" s="5">
        <f t="shared" ca="1" si="107"/>
        <v>0</v>
      </c>
      <c r="BR72" s="5">
        <f t="shared" ca="1" si="107"/>
        <v>0</v>
      </c>
      <c r="BS72" s="5">
        <f t="shared" ca="1" si="107"/>
        <v>0</v>
      </c>
      <c r="BT72" s="5">
        <f t="shared" ca="1" si="107"/>
        <v>0</v>
      </c>
      <c r="BU72" s="5">
        <f t="shared" ca="1" si="107"/>
        <v>0</v>
      </c>
      <c r="BV72" s="5">
        <f t="shared" ca="1" si="107"/>
        <v>0</v>
      </c>
      <c r="BW72" s="5">
        <f t="shared" ca="1" si="107"/>
        <v>0</v>
      </c>
      <c r="BX72" s="5">
        <f t="shared" ca="1" si="107"/>
        <v>0</v>
      </c>
      <c r="BY72" s="5">
        <f t="shared" ca="1" si="107"/>
        <v>0</v>
      </c>
      <c r="BZ72" s="5">
        <f t="shared" ca="1" si="107"/>
        <v>0</v>
      </c>
      <c r="CA72" s="5">
        <f t="shared" ca="1" si="107"/>
        <v>0</v>
      </c>
      <c r="CB72" s="5">
        <f t="shared" ca="1" si="107"/>
        <v>0</v>
      </c>
      <c r="CC72" s="5">
        <f t="shared" ca="1" si="107"/>
        <v>0</v>
      </c>
      <c r="CD72" s="5">
        <f t="shared" ca="1" si="107"/>
        <v>0</v>
      </c>
      <c r="CE72" s="5">
        <f t="shared" ca="1" si="107"/>
        <v>0</v>
      </c>
      <c r="CF72" s="5">
        <f t="shared" ca="1" si="107"/>
        <v>0</v>
      </c>
    </row>
    <row r="73" spans="2:84" x14ac:dyDescent="0.3">
      <c r="B73" s="13">
        <f>ROW()</f>
        <v>73</v>
      </c>
      <c r="H73" s="1" t="str">
        <f t="shared" si="95"/>
        <v>Оплата капитальных затрат</v>
      </c>
      <c r="I73" s="1" t="str">
        <f>$I$72</f>
        <v>Стартовые капитальные затраты</v>
      </c>
      <c r="J73" s="1" t="str">
        <f>Prcsses!I112</f>
        <v>Оформление юрлица</v>
      </c>
      <c r="M73" s="53" t="s">
        <v>18</v>
      </c>
      <c r="U73" s="5">
        <f t="shared" ca="1" si="96"/>
        <v>20000</v>
      </c>
      <c r="X73" s="5">
        <f ca="1">IF(X$4="",0,SUMPRODUCT(INDIRECT(ADDRESS($B33,$X$2)&amp;":"&amp;ADDRESS($B33,$X$2-1+X$8)),INDIRECT(ADDRESS($B$11,$X$2)&amp;":"&amp;ADDRESS($B$11,$X$2-1+X$8)),INDIRECT("rP!"&amp;ADDRESS(Prcsses!$B120,$X$2+$P$8-X$8)&amp;":"&amp;ADDRESS(Prcsses!$B120,$X$2-1+$P$8))))</f>
        <v>20000</v>
      </c>
      <c r="Y73" s="5">
        <f ca="1">IF(Y$4="",0,SUMPRODUCT(INDIRECT(ADDRESS($B33,$X$2)&amp;":"&amp;ADDRESS($B33,$X$2-1+Y$8)),INDIRECT(ADDRESS($B$11,$X$2)&amp;":"&amp;ADDRESS($B$11,$X$2-1+Y$8)),INDIRECT("rP!"&amp;ADDRESS(Prcsses!$B120,$X$2+$P$8-Y$8)&amp;":"&amp;ADDRESS(Prcsses!$B120,$X$2-1+$P$8))))</f>
        <v>0</v>
      </c>
      <c r="Z73" s="5">
        <f ca="1">IF(Z$4="",0,SUMPRODUCT(INDIRECT(ADDRESS($B33,$X$2)&amp;":"&amp;ADDRESS($B33,$X$2-1+Z$8)),INDIRECT(ADDRESS($B$11,$X$2)&amp;":"&amp;ADDRESS($B$11,$X$2-1+Z$8)),INDIRECT("rP!"&amp;ADDRESS(Prcsses!$B120,$X$2+$P$8-Z$8)&amp;":"&amp;ADDRESS(Prcsses!$B120,$X$2-1+$P$8))))</f>
        <v>0</v>
      </c>
      <c r="AA73" s="5">
        <f ca="1">IF(AA$4="",0,SUMPRODUCT(INDIRECT(ADDRESS($B33,$X$2)&amp;":"&amp;ADDRESS($B33,$X$2-1+AA$8)),INDIRECT(ADDRESS($B$11,$X$2)&amp;":"&amp;ADDRESS($B$11,$X$2-1+AA$8)),INDIRECT("rP!"&amp;ADDRESS(Prcsses!$B120,$X$2+$P$8-AA$8)&amp;":"&amp;ADDRESS(Prcsses!$B120,$X$2-1+$P$8))))</f>
        <v>0</v>
      </c>
      <c r="AB73" s="5">
        <f ca="1">IF(AB$4="",0,SUMPRODUCT(INDIRECT(ADDRESS($B33,$X$2)&amp;":"&amp;ADDRESS($B33,$X$2-1+AB$8)),INDIRECT(ADDRESS($B$11,$X$2)&amp;":"&amp;ADDRESS($B$11,$X$2-1+AB$8)),INDIRECT("rP!"&amp;ADDRESS(Prcsses!$B120,$X$2+$P$8-AB$8)&amp;":"&amp;ADDRESS(Prcsses!$B120,$X$2-1+$P$8))))</f>
        <v>0</v>
      </c>
      <c r="AC73" s="5">
        <f ca="1">IF(AC$4="",0,SUMPRODUCT(INDIRECT(ADDRESS($B33,$X$2)&amp;":"&amp;ADDRESS($B33,$X$2-1+AC$8)),INDIRECT(ADDRESS($B$11,$X$2)&amp;":"&amp;ADDRESS($B$11,$X$2-1+AC$8)),INDIRECT("rP!"&amp;ADDRESS(Prcsses!$B120,$X$2+$P$8-AC$8)&amp;":"&amp;ADDRESS(Prcsses!$B120,$X$2-1+$P$8))))</f>
        <v>0</v>
      </c>
      <c r="AD73" s="5">
        <f ca="1">IF(AD$4="",0,SUMPRODUCT(INDIRECT(ADDRESS($B33,$X$2)&amp;":"&amp;ADDRESS($B33,$X$2-1+AD$8)),INDIRECT(ADDRESS($B$11,$X$2)&amp;":"&amp;ADDRESS($B$11,$X$2-1+AD$8)),INDIRECT("rP!"&amp;ADDRESS(Prcsses!$B120,$X$2+$P$8-AD$8)&amp;":"&amp;ADDRESS(Prcsses!$B120,$X$2-1+$P$8))))</f>
        <v>0</v>
      </c>
      <c r="AE73" s="5">
        <f ca="1">IF(AE$4="",0,SUMPRODUCT(INDIRECT(ADDRESS($B33,$X$2)&amp;":"&amp;ADDRESS($B33,$X$2-1+AE$8)),INDIRECT(ADDRESS($B$11,$X$2)&amp;":"&amp;ADDRESS($B$11,$X$2-1+AE$8)),INDIRECT("rP!"&amp;ADDRESS(Prcsses!$B120,$X$2+$P$8-AE$8)&amp;":"&amp;ADDRESS(Prcsses!$B120,$X$2-1+$P$8))))</f>
        <v>0</v>
      </c>
      <c r="AF73" s="5">
        <f ca="1">IF(AF$4="",0,SUMPRODUCT(INDIRECT(ADDRESS($B33,$X$2)&amp;":"&amp;ADDRESS($B33,$X$2-1+AF$8)),INDIRECT(ADDRESS($B$11,$X$2)&amp;":"&amp;ADDRESS($B$11,$X$2-1+AF$8)),INDIRECT("rP!"&amp;ADDRESS(Prcsses!$B120,$X$2+$P$8-AF$8)&amp;":"&amp;ADDRESS(Prcsses!$B120,$X$2-1+$P$8))))</f>
        <v>0</v>
      </c>
      <c r="AG73" s="5">
        <f ca="1">IF(AG$4="",0,SUMPRODUCT(INDIRECT(ADDRESS($B33,$X$2)&amp;":"&amp;ADDRESS($B33,$X$2-1+AG$8)),INDIRECT(ADDRESS($B$11,$X$2)&amp;":"&amp;ADDRESS($B$11,$X$2-1+AG$8)),INDIRECT("rP!"&amp;ADDRESS(Prcsses!$B120,$X$2+$P$8-AG$8)&amp;":"&amp;ADDRESS(Prcsses!$B120,$X$2-1+$P$8))))</f>
        <v>0</v>
      </c>
      <c r="AH73" s="5">
        <f ca="1">IF(AH$4="",0,SUMPRODUCT(INDIRECT(ADDRESS($B33,$X$2)&amp;":"&amp;ADDRESS($B33,$X$2-1+AH$8)),INDIRECT(ADDRESS($B$11,$X$2)&amp;":"&amp;ADDRESS($B$11,$X$2-1+AH$8)),INDIRECT("rP!"&amp;ADDRESS(Prcsses!$B120,$X$2+$P$8-AH$8)&amp;":"&amp;ADDRESS(Prcsses!$B120,$X$2-1+$P$8))))</f>
        <v>0</v>
      </c>
      <c r="AI73" s="5">
        <f ca="1">IF(AI$4="",0,SUMPRODUCT(INDIRECT(ADDRESS($B33,$X$2)&amp;":"&amp;ADDRESS($B33,$X$2-1+AI$8)),INDIRECT(ADDRESS($B$11,$X$2)&amp;":"&amp;ADDRESS($B$11,$X$2-1+AI$8)),INDIRECT("rP!"&amp;ADDRESS(Prcsses!$B120,$X$2+$P$8-AI$8)&amp;":"&amp;ADDRESS(Prcsses!$B120,$X$2-1+$P$8))))</f>
        <v>0</v>
      </c>
      <c r="AJ73" s="5">
        <f ca="1">IF(AJ$4="",0,SUMPRODUCT(INDIRECT(ADDRESS($B33,$X$2)&amp;":"&amp;ADDRESS($B33,$X$2-1+AJ$8)),INDIRECT(ADDRESS($B$11,$X$2)&amp;":"&amp;ADDRESS($B$11,$X$2-1+AJ$8)),INDIRECT("rP!"&amp;ADDRESS(Prcsses!$B120,$X$2+$P$8-AJ$8)&amp;":"&amp;ADDRESS(Prcsses!$B120,$X$2-1+$P$8))))</f>
        <v>0</v>
      </c>
      <c r="AK73" s="5">
        <f ca="1">IF(AK$4="",0,SUMPRODUCT(INDIRECT(ADDRESS($B33,$X$2)&amp;":"&amp;ADDRESS($B33,$X$2-1+AK$8)),INDIRECT(ADDRESS($B$11,$X$2)&amp;":"&amp;ADDRESS($B$11,$X$2-1+AK$8)),INDIRECT("rP!"&amp;ADDRESS(Prcsses!$B120,$X$2+$P$8-AK$8)&amp;":"&amp;ADDRESS(Prcsses!$B120,$X$2-1+$P$8))))</f>
        <v>0</v>
      </c>
      <c r="AL73" s="5">
        <f ca="1">IF(AL$4="",0,SUMPRODUCT(INDIRECT(ADDRESS($B33,$X$2)&amp;":"&amp;ADDRESS($B33,$X$2-1+AL$8)),INDIRECT(ADDRESS($B$11,$X$2)&amp;":"&amp;ADDRESS($B$11,$X$2-1+AL$8)),INDIRECT("rP!"&amp;ADDRESS(Prcsses!$B120,$X$2+$P$8-AL$8)&amp;":"&amp;ADDRESS(Prcsses!$B120,$X$2-1+$P$8))))</f>
        <v>0</v>
      </c>
      <c r="AM73" s="5">
        <f ca="1">IF(AM$4="",0,SUMPRODUCT(INDIRECT(ADDRESS($B33,$X$2)&amp;":"&amp;ADDRESS($B33,$X$2-1+AM$8)),INDIRECT(ADDRESS($B$11,$X$2)&amp;":"&amp;ADDRESS($B$11,$X$2-1+AM$8)),INDIRECT("rP!"&amp;ADDRESS(Prcsses!$B120,$X$2+$P$8-AM$8)&amp;":"&amp;ADDRESS(Prcsses!$B120,$X$2-1+$P$8))))</f>
        <v>0</v>
      </c>
      <c r="AN73" s="5">
        <f ca="1">IF(AN$4="",0,SUMPRODUCT(INDIRECT(ADDRESS($B33,$X$2)&amp;":"&amp;ADDRESS($B33,$X$2-1+AN$8)),INDIRECT(ADDRESS($B$11,$X$2)&amp;":"&amp;ADDRESS($B$11,$X$2-1+AN$8)),INDIRECT("rP!"&amp;ADDRESS(Prcsses!$B120,$X$2+$P$8-AN$8)&amp;":"&amp;ADDRESS(Prcsses!$B120,$X$2-1+$P$8))))</f>
        <v>0</v>
      </c>
      <c r="AO73" s="5">
        <f ca="1">IF(AO$4="",0,SUMPRODUCT(INDIRECT(ADDRESS($B33,$X$2)&amp;":"&amp;ADDRESS($B33,$X$2-1+AO$8)),INDIRECT(ADDRESS($B$11,$X$2)&amp;":"&amp;ADDRESS($B$11,$X$2-1+AO$8)),INDIRECT("rP!"&amp;ADDRESS(Prcsses!$B120,$X$2+$P$8-AO$8)&amp;":"&amp;ADDRESS(Prcsses!$B120,$X$2-1+$P$8))))</f>
        <v>0</v>
      </c>
      <c r="AP73" s="5">
        <f ca="1">IF(AP$4="",0,SUMPRODUCT(INDIRECT(ADDRESS($B33,$X$2)&amp;":"&amp;ADDRESS($B33,$X$2-1+AP$8)),INDIRECT(ADDRESS($B$11,$X$2)&amp;":"&amp;ADDRESS($B$11,$X$2-1+AP$8)),INDIRECT("rP!"&amp;ADDRESS(Prcsses!$B120,$X$2+$P$8-AP$8)&amp;":"&amp;ADDRESS(Prcsses!$B120,$X$2-1+$P$8))))</f>
        <v>0</v>
      </c>
      <c r="AQ73" s="5">
        <f ca="1">IF(AQ$4="",0,SUMPRODUCT(INDIRECT(ADDRESS($B33,$X$2)&amp;":"&amp;ADDRESS($B33,$X$2-1+AQ$8)),INDIRECT(ADDRESS($B$11,$X$2)&amp;":"&amp;ADDRESS($B$11,$X$2-1+AQ$8)),INDIRECT("rP!"&amp;ADDRESS(Prcsses!$B120,$X$2+$P$8-AQ$8)&amp;":"&amp;ADDRESS(Prcsses!$B120,$X$2-1+$P$8))))</f>
        <v>0</v>
      </c>
      <c r="AR73" s="5">
        <f ca="1">IF(AR$4="",0,SUMPRODUCT(INDIRECT(ADDRESS($B33,$X$2)&amp;":"&amp;ADDRESS($B33,$X$2-1+AR$8)),INDIRECT(ADDRESS($B$11,$X$2)&amp;":"&amp;ADDRESS($B$11,$X$2-1+AR$8)),INDIRECT("rP!"&amp;ADDRESS(Prcsses!$B120,$X$2+$P$8-AR$8)&amp;":"&amp;ADDRESS(Prcsses!$B120,$X$2-1+$P$8))))</f>
        <v>0</v>
      </c>
      <c r="AS73" s="5">
        <f ca="1">IF(AS$4="",0,SUMPRODUCT(INDIRECT(ADDRESS($B33,$X$2)&amp;":"&amp;ADDRESS($B33,$X$2-1+AS$8)),INDIRECT(ADDRESS($B$11,$X$2)&amp;":"&amp;ADDRESS($B$11,$X$2-1+AS$8)),INDIRECT("rP!"&amp;ADDRESS(Prcsses!$B120,$X$2+$P$8-AS$8)&amp;":"&amp;ADDRESS(Prcsses!$B120,$X$2-1+$P$8))))</f>
        <v>0</v>
      </c>
      <c r="AT73" s="5">
        <f ca="1">IF(AT$4="",0,SUMPRODUCT(INDIRECT(ADDRESS($B33,$X$2)&amp;":"&amp;ADDRESS($B33,$X$2-1+AT$8)),INDIRECT(ADDRESS($B$11,$X$2)&amp;":"&amp;ADDRESS($B$11,$X$2-1+AT$8)),INDIRECT("rP!"&amp;ADDRESS(Prcsses!$B120,$X$2+$P$8-AT$8)&amp;":"&amp;ADDRESS(Prcsses!$B120,$X$2-1+$P$8))))</f>
        <v>0</v>
      </c>
      <c r="AU73" s="5">
        <f ca="1">IF(AU$4="",0,SUMPRODUCT(INDIRECT(ADDRESS($B33,$X$2)&amp;":"&amp;ADDRESS($B33,$X$2-1+AU$8)),INDIRECT(ADDRESS($B$11,$X$2)&amp;":"&amp;ADDRESS($B$11,$X$2-1+AU$8)),INDIRECT("rP!"&amp;ADDRESS(Prcsses!$B120,$X$2+$P$8-AU$8)&amp;":"&amp;ADDRESS(Prcsses!$B120,$X$2-1+$P$8))))</f>
        <v>0</v>
      </c>
      <c r="AV73" s="5">
        <f ca="1">IF(AV$4="",0,SUMPRODUCT(INDIRECT(ADDRESS($B33,$X$2)&amp;":"&amp;ADDRESS($B33,$X$2-1+AV$8)),INDIRECT(ADDRESS($B$11,$X$2)&amp;":"&amp;ADDRESS($B$11,$X$2-1+AV$8)),INDIRECT("rP!"&amp;ADDRESS(Prcsses!$B120,$X$2+$P$8-AV$8)&amp;":"&amp;ADDRESS(Prcsses!$B120,$X$2-1+$P$8))))</f>
        <v>0</v>
      </c>
      <c r="AW73" s="5">
        <f ca="1">IF(AW$4="",0,SUMPRODUCT(INDIRECT(ADDRESS($B33,$X$2)&amp;":"&amp;ADDRESS($B33,$X$2-1+AW$8)),INDIRECT(ADDRESS($B$11,$X$2)&amp;":"&amp;ADDRESS($B$11,$X$2-1+AW$8)),INDIRECT("rP!"&amp;ADDRESS(Prcsses!$B120,$X$2+$P$8-AW$8)&amp;":"&amp;ADDRESS(Prcsses!$B120,$X$2-1+$P$8))))</f>
        <v>0</v>
      </c>
      <c r="AX73" s="5">
        <f ca="1">IF(AX$4="",0,SUMPRODUCT(INDIRECT(ADDRESS($B33,$X$2)&amp;":"&amp;ADDRESS($B33,$X$2-1+AX$8)),INDIRECT(ADDRESS($B$11,$X$2)&amp;":"&amp;ADDRESS($B$11,$X$2-1+AX$8)),INDIRECT("rP!"&amp;ADDRESS(Prcsses!$B120,$X$2+$P$8-AX$8)&amp;":"&amp;ADDRESS(Prcsses!$B120,$X$2-1+$P$8))))</f>
        <v>0</v>
      </c>
      <c r="AY73" s="5">
        <f ca="1">IF(AY$4="",0,SUMPRODUCT(INDIRECT(ADDRESS($B33,$X$2)&amp;":"&amp;ADDRESS($B33,$X$2-1+AY$8)),INDIRECT(ADDRESS($B$11,$X$2)&amp;":"&amp;ADDRESS($B$11,$X$2-1+AY$8)),INDIRECT("rP!"&amp;ADDRESS(Prcsses!$B120,$X$2+$P$8-AY$8)&amp;":"&amp;ADDRESS(Prcsses!$B120,$X$2-1+$P$8))))</f>
        <v>0</v>
      </c>
      <c r="AZ73" s="5">
        <f ca="1">IF(AZ$4="",0,SUMPRODUCT(INDIRECT(ADDRESS($B33,$X$2)&amp;":"&amp;ADDRESS($B33,$X$2-1+AZ$8)),INDIRECT(ADDRESS($B$11,$X$2)&amp;":"&amp;ADDRESS($B$11,$X$2-1+AZ$8)),INDIRECT("rP!"&amp;ADDRESS(Prcsses!$B120,$X$2+$P$8-AZ$8)&amp;":"&amp;ADDRESS(Prcsses!$B120,$X$2-1+$P$8))))</f>
        <v>0</v>
      </c>
      <c r="BA73" s="5">
        <f ca="1">IF(BA$4="",0,SUMPRODUCT(INDIRECT(ADDRESS($B33,$X$2)&amp;":"&amp;ADDRESS($B33,$X$2-1+BA$8)),INDIRECT(ADDRESS($B$11,$X$2)&amp;":"&amp;ADDRESS($B$11,$X$2-1+BA$8)),INDIRECT("rP!"&amp;ADDRESS(Prcsses!$B120,$X$2+$P$8-BA$8)&amp;":"&amp;ADDRESS(Prcsses!$B120,$X$2-1+$P$8))))</f>
        <v>0</v>
      </c>
      <c r="BB73" s="5">
        <f ca="1">IF(BB$4="",0,SUMPRODUCT(INDIRECT(ADDRESS($B33,$X$2)&amp;":"&amp;ADDRESS($B33,$X$2-1+BB$8)),INDIRECT(ADDRESS($B$11,$X$2)&amp;":"&amp;ADDRESS($B$11,$X$2-1+BB$8)),INDIRECT("rP!"&amp;ADDRESS(Prcsses!$B120,$X$2+$P$8-BB$8)&amp;":"&amp;ADDRESS(Prcsses!$B120,$X$2-1+$P$8))))</f>
        <v>0</v>
      </c>
      <c r="BC73" s="5">
        <f ca="1">IF(BC$4="",0,SUMPRODUCT(INDIRECT(ADDRESS($B33,$X$2)&amp;":"&amp;ADDRESS($B33,$X$2-1+BC$8)),INDIRECT(ADDRESS($B$11,$X$2)&amp;":"&amp;ADDRESS($B$11,$X$2-1+BC$8)),INDIRECT("rP!"&amp;ADDRESS(Prcsses!$B120,$X$2+$P$8-BC$8)&amp;":"&amp;ADDRESS(Prcsses!$B120,$X$2-1+$P$8))))</f>
        <v>0</v>
      </c>
      <c r="BD73" s="5">
        <f ca="1">IF(BD$4="",0,SUMPRODUCT(INDIRECT(ADDRESS($B33,$X$2)&amp;":"&amp;ADDRESS($B33,$X$2-1+BD$8)),INDIRECT(ADDRESS($B$11,$X$2)&amp;":"&amp;ADDRESS($B$11,$X$2-1+BD$8)),INDIRECT("rP!"&amp;ADDRESS(Prcsses!$B120,$X$2+$P$8-BD$8)&amp;":"&amp;ADDRESS(Prcsses!$B120,$X$2-1+$P$8))))</f>
        <v>0</v>
      </c>
      <c r="BE73" s="5">
        <f ca="1">IF(BE$4="",0,SUMPRODUCT(INDIRECT(ADDRESS($B33,$X$2)&amp;":"&amp;ADDRESS($B33,$X$2-1+BE$8)),INDIRECT(ADDRESS($B$11,$X$2)&amp;":"&amp;ADDRESS($B$11,$X$2-1+BE$8)),INDIRECT("rP!"&amp;ADDRESS(Prcsses!$B120,$X$2+$P$8-BE$8)&amp;":"&amp;ADDRESS(Prcsses!$B120,$X$2-1+$P$8))))</f>
        <v>0</v>
      </c>
      <c r="BF73" s="5">
        <f ca="1">IF(BF$4="",0,SUMPRODUCT(INDIRECT(ADDRESS($B33,$X$2)&amp;":"&amp;ADDRESS($B33,$X$2-1+BF$8)),INDIRECT(ADDRESS($B$11,$X$2)&amp;":"&amp;ADDRESS($B$11,$X$2-1+BF$8)),INDIRECT("rP!"&amp;ADDRESS(Prcsses!$B120,$X$2+$P$8-BF$8)&amp;":"&amp;ADDRESS(Prcsses!$B120,$X$2-1+$P$8))))</f>
        <v>0</v>
      </c>
      <c r="BG73" s="5">
        <f ca="1">IF(BG$4="",0,SUMPRODUCT(INDIRECT(ADDRESS($B33,$X$2)&amp;":"&amp;ADDRESS($B33,$X$2-1+BG$8)),INDIRECT(ADDRESS($B$11,$X$2)&amp;":"&amp;ADDRESS($B$11,$X$2-1+BG$8)),INDIRECT("rP!"&amp;ADDRESS(Prcsses!$B120,$X$2+$P$8-BG$8)&amp;":"&amp;ADDRESS(Prcsses!$B120,$X$2-1+$P$8))))</f>
        <v>0</v>
      </c>
      <c r="BH73" s="5">
        <f ca="1">IF(BH$4="",0,SUMPRODUCT(INDIRECT(ADDRESS($B33,$X$2)&amp;":"&amp;ADDRESS($B33,$X$2-1+BH$8)),INDIRECT(ADDRESS($B$11,$X$2)&amp;":"&amp;ADDRESS($B$11,$X$2-1+BH$8)),INDIRECT("rP!"&amp;ADDRESS(Prcsses!$B120,$X$2+$P$8-BH$8)&amp;":"&amp;ADDRESS(Prcsses!$B120,$X$2-1+$P$8))))</f>
        <v>0</v>
      </c>
      <c r="BI73" s="5">
        <f ca="1">IF(BI$4="",0,SUMPRODUCT(INDIRECT(ADDRESS($B33,$X$2)&amp;":"&amp;ADDRESS($B33,$X$2-1+BI$8)),INDIRECT(ADDRESS($B$11,$X$2)&amp;":"&amp;ADDRESS($B$11,$X$2-1+BI$8)),INDIRECT("rP!"&amp;ADDRESS(Prcsses!$B120,$X$2+$P$8-BI$8)&amp;":"&amp;ADDRESS(Prcsses!$B120,$X$2-1+$P$8))))</f>
        <v>0</v>
      </c>
      <c r="BJ73" s="5">
        <f ca="1">IF(BJ$4="",0,SUMPRODUCT(INDIRECT(ADDRESS($B33,$X$2)&amp;":"&amp;ADDRESS($B33,$X$2-1+BJ$8)),INDIRECT(ADDRESS($B$11,$X$2)&amp;":"&amp;ADDRESS($B$11,$X$2-1+BJ$8)),INDIRECT("rP!"&amp;ADDRESS(Prcsses!$B120,$X$2+$P$8-BJ$8)&amp;":"&amp;ADDRESS(Prcsses!$B120,$X$2-1+$P$8))))</f>
        <v>0</v>
      </c>
      <c r="BK73" s="5">
        <f ca="1">IF(BK$4="",0,SUMPRODUCT(INDIRECT(ADDRESS($B33,$X$2)&amp;":"&amp;ADDRESS($B33,$X$2-1+BK$8)),INDIRECT(ADDRESS($B$11,$X$2)&amp;":"&amp;ADDRESS($B$11,$X$2-1+BK$8)),INDIRECT("rP!"&amp;ADDRESS(Prcsses!$B120,$X$2+$P$8-BK$8)&amp;":"&amp;ADDRESS(Prcsses!$B120,$X$2-1+$P$8))))</f>
        <v>0</v>
      </c>
      <c r="BL73" s="5">
        <f ca="1">IF(BL$4="",0,SUMPRODUCT(INDIRECT(ADDRESS($B33,$X$2)&amp;":"&amp;ADDRESS($B33,$X$2-1+BL$8)),INDIRECT(ADDRESS($B$11,$X$2)&amp;":"&amp;ADDRESS($B$11,$X$2-1+BL$8)),INDIRECT("rP!"&amp;ADDRESS(Prcsses!$B120,$X$2+$P$8-BL$8)&amp;":"&amp;ADDRESS(Prcsses!$B120,$X$2-1+$P$8))))</f>
        <v>0</v>
      </c>
      <c r="BM73" s="5">
        <f ca="1">IF(BM$4="",0,SUMPRODUCT(INDIRECT(ADDRESS($B33,$X$2)&amp;":"&amp;ADDRESS($B33,$X$2-1+BM$8)),INDIRECT(ADDRESS($B$11,$X$2)&amp;":"&amp;ADDRESS($B$11,$X$2-1+BM$8)),INDIRECT("rP!"&amp;ADDRESS(Prcsses!$B120,$X$2+$P$8-BM$8)&amp;":"&amp;ADDRESS(Prcsses!$B120,$X$2-1+$P$8))))</f>
        <v>0</v>
      </c>
      <c r="BN73" s="5">
        <f ca="1">IF(BN$4="",0,SUMPRODUCT(INDIRECT(ADDRESS($B33,$X$2)&amp;":"&amp;ADDRESS($B33,$X$2-1+BN$8)),INDIRECT(ADDRESS($B$11,$X$2)&amp;":"&amp;ADDRESS($B$11,$X$2-1+BN$8)),INDIRECT("rP!"&amp;ADDRESS(Prcsses!$B120,$X$2+$P$8-BN$8)&amp;":"&amp;ADDRESS(Prcsses!$B120,$X$2-1+$P$8))))</f>
        <v>0</v>
      </c>
      <c r="BO73" s="5">
        <f ca="1">IF(BO$4="",0,SUMPRODUCT(INDIRECT(ADDRESS($B33,$X$2)&amp;":"&amp;ADDRESS($B33,$X$2-1+BO$8)),INDIRECT(ADDRESS($B$11,$X$2)&amp;":"&amp;ADDRESS($B$11,$X$2-1+BO$8)),INDIRECT("rP!"&amp;ADDRESS(Prcsses!$B120,$X$2+$P$8-BO$8)&amp;":"&amp;ADDRESS(Prcsses!$B120,$X$2-1+$P$8))))</f>
        <v>0</v>
      </c>
      <c r="BP73" s="5">
        <f ca="1">IF(BP$4="",0,SUMPRODUCT(INDIRECT(ADDRESS($B33,$X$2)&amp;":"&amp;ADDRESS($B33,$X$2-1+BP$8)),INDIRECT(ADDRESS($B$11,$X$2)&amp;":"&amp;ADDRESS($B$11,$X$2-1+BP$8)),INDIRECT("rP!"&amp;ADDRESS(Prcsses!$B120,$X$2+$P$8-BP$8)&amp;":"&amp;ADDRESS(Prcsses!$B120,$X$2-1+$P$8))))</f>
        <v>0</v>
      </c>
      <c r="BQ73" s="5">
        <f ca="1">IF(BQ$4="",0,SUMPRODUCT(INDIRECT(ADDRESS($B33,$X$2)&amp;":"&amp;ADDRESS($B33,$X$2-1+BQ$8)),INDIRECT(ADDRESS($B$11,$X$2)&amp;":"&amp;ADDRESS($B$11,$X$2-1+BQ$8)),INDIRECT("rP!"&amp;ADDRESS(Prcsses!$B120,$X$2+$P$8-BQ$8)&amp;":"&amp;ADDRESS(Prcsses!$B120,$X$2-1+$P$8))))</f>
        <v>0</v>
      </c>
      <c r="BR73" s="5">
        <f ca="1">IF(BR$4="",0,SUMPRODUCT(INDIRECT(ADDRESS($B33,$X$2)&amp;":"&amp;ADDRESS($B33,$X$2-1+BR$8)),INDIRECT(ADDRESS($B$11,$X$2)&amp;":"&amp;ADDRESS($B$11,$X$2-1+BR$8)),INDIRECT("rP!"&amp;ADDRESS(Prcsses!$B120,$X$2+$P$8-BR$8)&amp;":"&amp;ADDRESS(Prcsses!$B120,$X$2-1+$P$8))))</f>
        <v>0</v>
      </c>
      <c r="BS73" s="5">
        <f ca="1">IF(BS$4="",0,SUMPRODUCT(INDIRECT(ADDRESS($B33,$X$2)&amp;":"&amp;ADDRESS($B33,$X$2-1+BS$8)),INDIRECT(ADDRESS($B$11,$X$2)&amp;":"&amp;ADDRESS($B$11,$X$2-1+BS$8)),INDIRECT("rP!"&amp;ADDRESS(Prcsses!$B120,$X$2+$P$8-BS$8)&amp;":"&amp;ADDRESS(Prcsses!$B120,$X$2-1+$P$8))))</f>
        <v>0</v>
      </c>
      <c r="BT73" s="5">
        <f ca="1">IF(BT$4="",0,SUMPRODUCT(INDIRECT(ADDRESS($B33,$X$2)&amp;":"&amp;ADDRESS($B33,$X$2-1+BT$8)),INDIRECT(ADDRESS($B$11,$X$2)&amp;":"&amp;ADDRESS($B$11,$X$2-1+BT$8)),INDIRECT("rP!"&amp;ADDRESS(Prcsses!$B120,$X$2+$P$8-BT$8)&amp;":"&amp;ADDRESS(Prcsses!$B120,$X$2-1+$P$8))))</f>
        <v>0</v>
      </c>
      <c r="BU73" s="5">
        <f ca="1">IF(BU$4="",0,SUMPRODUCT(INDIRECT(ADDRESS($B33,$X$2)&amp;":"&amp;ADDRESS($B33,$X$2-1+BU$8)),INDIRECT(ADDRESS($B$11,$X$2)&amp;":"&amp;ADDRESS($B$11,$X$2-1+BU$8)),INDIRECT("rP!"&amp;ADDRESS(Prcsses!$B120,$X$2+$P$8-BU$8)&amp;":"&amp;ADDRESS(Prcsses!$B120,$X$2-1+$P$8))))</f>
        <v>0</v>
      </c>
      <c r="BV73" s="5">
        <f ca="1">IF(BV$4="",0,SUMPRODUCT(INDIRECT(ADDRESS($B33,$X$2)&amp;":"&amp;ADDRESS($B33,$X$2-1+BV$8)),INDIRECT(ADDRESS($B$11,$X$2)&amp;":"&amp;ADDRESS($B$11,$X$2-1+BV$8)),INDIRECT("rP!"&amp;ADDRESS(Prcsses!$B120,$X$2+$P$8-BV$8)&amp;":"&amp;ADDRESS(Prcsses!$B120,$X$2-1+$P$8))))</f>
        <v>0</v>
      </c>
      <c r="BW73" s="5">
        <f ca="1">IF(BW$4="",0,SUMPRODUCT(INDIRECT(ADDRESS($B33,$X$2)&amp;":"&amp;ADDRESS($B33,$X$2-1+BW$8)),INDIRECT(ADDRESS($B$11,$X$2)&amp;":"&amp;ADDRESS($B$11,$X$2-1+BW$8)),INDIRECT("rP!"&amp;ADDRESS(Prcsses!$B120,$X$2+$P$8-BW$8)&amp;":"&amp;ADDRESS(Prcsses!$B120,$X$2-1+$P$8))))</f>
        <v>0</v>
      </c>
      <c r="BX73" s="5">
        <f ca="1">IF(BX$4="",0,SUMPRODUCT(INDIRECT(ADDRESS($B33,$X$2)&amp;":"&amp;ADDRESS($B33,$X$2-1+BX$8)),INDIRECT(ADDRESS($B$11,$X$2)&amp;":"&amp;ADDRESS($B$11,$X$2-1+BX$8)),INDIRECT("rP!"&amp;ADDRESS(Prcsses!$B120,$X$2+$P$8-BX$8)&amp;":"&amp;ADDRESS(Prcsses!$B120,$X$2-1+$P$8))))</f>
        <v>0</v>
      </c>
      <c r="BY73" s="5">
        <f ca="1">IF(BY$4="",0,SUMPRODUCT(INDIRECT(ADDRESS($B33,$X$2)&amp;":"&amp;ADDRESS($B33,$X$2-1+BY$8)),INDIRECT(ADDRESS($B$11,$X$2)&amp;":"&amp;ADDRESS($B$11,$X$2-1+BY$8)),INDIRECT("rP!"&amp;ADDRESS(Prcsses!$B120,$X$2+$P$8-BY$8)&amp;":"&amp;ADDRESS(Prcsses!$B120,$X$2-1+$P$8))))</f>
        <v>0</v>
      </c>
      <c r="BZ73" s="5">
        <f ca="1">IF(BZ$4="",0,SUMPRODUCT(INDIRECT(ADDRESS($B33,$X$2)&amp;":"&amp;ADDRESS($B33,$X$2-1+BZ$8)),INDIRECT(ADDRESS($B$11,$X$2)&amp;":"&amp;ADDRESS($B$11,$X$2-1+BZ$8)),INDIRECT("rP!"&amp;ADDRESS(Prcsses!$B120,$X$2+$P$8-BZ$8)&amp;":"&amp;ADDRESS(Prcsses!$B120,$X$2-1+$P$8))))</f>
        <v>0</v>
      </c>
      <c r="CA73" s="5">
        <f ca="1">IF(CA$4="",0,SUMPRODUCT(INDIRECT(ADDRESS($B33,$X$2)&amp;":"&amp;ADDRESS($B33,$X$2-1+CA$8)),INDIRECT(ADDRESS($B$11,$X$2)&amp;":"&amp;ADDRESS($B$11,$X$2-1+CA$8)),INDIRECT("rP!"&amp;ADDRESS(Prcsses!$B120,$X$2+$P$8-CA$8)&amp;":"&amp;ADDRESS(Prcsses!$B120,$X$2-1+$P$8))))</f>
        <v>0</v>
      </c>
      <c r="CB73" s="5">
        <f ca="1">IF(CB$4="",0,SUMPRODUCT(INDIRECT(ADDRESS($B33,$X$2)&amp;":"&amp;ADDRESS($B33,$X$2-1+CB$8)),INDIRECT(ADDRESS($B$11,$X$2)&amp;":"&amp;ADDRESS($B$11,$X$2-1+CB$8)),INDIRECT("rP!"&amp;ADDRESS(Prcsses!$B120,$X$2+$P$8-CB$8)&amp;":"&amp;ADDRESS(Prcsses!$B120,$X$2-1+$P$8))))</f>
        <v>0</v>
      </c>
      <c r="CC73" s="5">
        <f ca="1">IF(CC$4="",0,SUMPRODUCT(INDIRECT(ADDRESS($B33,$X$2)&amp;":"&amp;ADDRESS($B33,$X$2-1+CC$8)),INDIRECT(ADDRESS($B$11,$X$2)&amp;":"&amp;ADDRESS($B$11,$X$2-1+CC$8)),INDIRECT("rP!"&amp;ADDRESS(Prcsses!$B120,$X$2+$P$8-CC$8)&amp;":"&amp;ADDRESS(Prcsses!$B120,$X$2-1+$P$8))))</f>
        <v>0</v>
      </c>
      <c r="CD73" s="5">
        <f ca="1">IF(CD$4="",0,SUMPRODUCT(INDIRECT(ADDRESS($B33,$X$2)&amp;":"&amp;ADDRESS($B33,$X$2-1+CD$8)),INDIRECT(ADDRESS($B$11,$X$2)&amp;":"&amp;ADDRESS($B$11,$X$2-1+CD$8)),INDIRECT("rP!"&amp;ADDRESS(Prcsses!$B120,$X$2+$P$8-CD$8)&amp;":"&amp;ADDRESS(Prcsses!$B120,$X$2-1+$P$8))))</f>
        <v>0</v>
      </c>
      <c r="CE73" s="5">
        <f ca="1">IF(CE$4="",0,SUMPRODUCT(INDIRECT(ADDRESS($B33,$X$2)&amp;":"&amp;ADDRESS($B33,$X$2-1+CE$8)),INDIRECT(ADDRESS($B$11,$X$2)&amp;":"&amp;ADDRESS($B$11,$X$2-1+CE$8)),INDIRECT("rP!"&amp;ADDRESS(Prcsses!$B120,$X$2+$P$8-CE$8)&amp;":"&amp;ADDRESS(Prcsses!$B120,$X$2-1+$P$8))))</f>
        <v>0</v>
      </c>
      <c r="CF73" s="5">
        <f ca="1">IF(CF$4="",0,SUMPRODUCT(INDIRECT(ADDRESS($B33,$X$2)&amp;":"&amp;ADDRESS($B33,$X$2-1+CF$8)),INDIRECT(ADDRESS($B$11,$X$2)&amp;":"&amp;ADDRESS($B$11,$X$2-1+CF$8)),INDIRECT("rP!"&amp;ADDRESS(Prcsses!$B120,$X$2+$P$8-CF$8)&amp;":"&amp;ADDRESS(Prcsses!$B120,$X$2-1+$P$8))))</f>
        <v>0</v>
      </c>
    </row>
    <row r="74" spans="2:84" x14ac:dyDescent="0.3">
      <c r="B74" s="13">
        <f>ROW()</f>
        <v>74</v>
      </c>
      <c r="H74" s="1" t="str">
        <f t="shared" si="95"/>
        <v>Оплата капитальных затрат</v>
      </c>
      <c r="I74" s="1" t="str">
        <f>$I$72</f>
        <v>Стартовые капитальные затраты</v>
      </c>
      <c r="J74" s="1" t="str">
        <f>Prcsses!I113</f>
        <v>Подбор площадки под металлобазу</v>
      </c>
      <c r="M74" s="53" t="s">
        <v>18</v>
      </c>
      <c r="U74" s="5">
        <f t="shared" ca="1" si="96"/>
        <v>150000</v>
      </c>
      <c r="X74" s="5">
        <f ca="1">IF(X$4="",0,SUMPRODUCT(INDIRECT(ADDRESS($B34,$X$2)&amp;":"&amp;ADDRESS($B34,$X$2-1+X$8)),INDIRECT(ADDRESS($B$11,$X$2)&amp;":"&amp;ADDRESS($B$11,$X$2-1+X$8)),INDIRECT("rP!"&amp;ADDRESS(Prcsses!$B121,$X$2+$P$8-X$8)&amp;":"&amp;ADDRESS(Prcsses!$B121,$X$2-1+$P$8))))</f>
        <v>50000</v>
      </c>
      <c r="Y74" s="5">
        <f ca="1">IF(Y$4="",0,SUMPRODUCT(INDIRECT(ADDRESS($B34,$X$2)&amp;":"&amp;ADDRESS($B34,$X$2-1+Y$8)),INDIRECT(ADDRESS($B$11,$X$2)&amp;":"&amp;ADDRESS($B$11,$X$2-1+Y$8)),INDIRECT("rP!"&amp;ADDRESS(Prcsses!$B121,$X$2+$P$8-Y$8)&amp;":"&amp;ADDRESS(Prcsses!$B121,$X$2-1+$P$8))))</f>
        <v>50000</v>
      </c>
      <c r="Z74" s="5">
        <f ca="1">IF(Z$4="",0,SUMPRODUCT(INDIRECT(ADDRESS($B34,$X$2)&amp;":"&amp;ADDRESS($B34,$X$2-1+Z$8)),INDIRECT(ADDRESS($B$11,$X$2)&amp;":"&amp;ADDRESS($B$11,$X$2-1+Z$8)),INDIRECT("rP!"&amp;ADDRESS(Prcsses!$B121,$X$2+$P$8-Z$8)&amp;":"&amp;ADDRESS(Prcsses!$B121,$X$2-1+$P$8))))</f>
        <v>50000</v>
      </c>
      <c r="AA74" s="5">
        <f ca="1">IF(AA$4="",0,SUMPRODUCT(INDIRECT(ADDRESS($B34,$X$2)&amp;":"&amp;ADDRESS($B34,$X$2-1+AA$8)),INDIRECT(ADDRESS($B$11,$X$2)&amp;":"&amp;ADDRESS($B$11,$X$2-1+AA$8)),INDIRECT("rP!"&amp;ADDRESS(Prcsses!$B121,$X$2+$P$8-AA$8)&amp;":"&amp;ADDRESS(Prcsses!$B121,$X$2-1+$P$8))))</f>
        <v>0</v>
      </c>
      <c r="AB74" s="5">
        <f ca="1">IF(AB$4="",0,SUMPRODUCT(INDIRECT(ADDRESS($B34,$X$2)&amp;":"&amp;ADDRESS($B34,$X$2-1+AB$8)),INDIRECT(ADDRESS($B$11,$X$2)&amp;":"&amp;ADDRESS($B$11,$X$2-1+AB$8)),INDIRECT("rP!"&amp;ADDRESS(Prcsses!$B121,$X$2+$P$8-AB$8)&amp;":"&amp;ADDRESS(Prcsses!$B121,$X$2-1+$P$8))))</f>
        <v>0</v>
      </c>
      <c r="AC74" s="5">
        <f ca="1">IF(AC$4="",0,SUMPRODUCT(INDIRECT(ADDRESS($B34,$X$2)&amp;":"&amp;ADDRESS($B34,$X$2-1+AC$8)),INDIRECT(ADDRESS($B$11,$X$2)&amp;":"&amp;ADDRESS($B$11,$X$2-1+AC$8)),INDIRECT("rP!"&amp;ADDRESS(Prcsses!$B121,$X$2+$P$8-AC$8)&amp;":"&amp;ADDRESS(Prcsses!$B121,$X$2-1+$P$8))))</f>
        <v>0</v>
      </c>
      <c r="AD74" s="5">
        <f ca="1">IF(AD$4="",0,SUMPRODUCT(INDIRECT(ADDRESS($B34,$X$2)&amp;":"&amp;ADDRESS($B34,$X$2-1+AD$8)),INDIRECT(ADDRESS($B$11,$X$2)&amp;":"&amp;ADDRESS($B$11,$X$2-1+AD$8)),INDIRECT("rP!"&amp;ADDRESS(Prcsses!$B121,$X$2+$P$8-AD$8)&amp;":"&amp;ADDRESS(Prcsses!$B121,$X$2-1+$P$8))))</f>
        <v>0</v>
      </c>
      <c r="AE74" s="5">
        <f ca="1">IF(AE$4="",0,SUMPRODUCT(INDIRECT(ADDRESS($B34,$X$2)&amp;":"&amp;ADDRESS($B34,$X$2-1+AE$8)),INDIRECT(ADDRESS($B$11,$X$2)&amp;":"&amp;ADDRESS($B$11,$X$2-1+AE$8)),INDIRECT("rP!"&amp;ADDRESS(Prcsses!$B121,$X$2+$P$8-AE$8)&amp;":"&amp;ADDRESS(Prcsses!$B121,$X$2-1+$P$8))))</f>
        <v>0</v>
      </c>
      <c r="AF74" s="5">
        <f ca="1">IF(AF$4="",0,SUMPRODUCT(INDIRECT(ADDRESS($B34,$X$2)&amp;":"&amp;ADDRESS($B34,$X$2-1+AF$8)),INDIRECT(ADDRESS($B$11,$X$2)&amp;":"&amp;ADDRESS($B$11,$X$2-1+AF$8)),INDIRECT("rP!"&amp;ADDRESS(Prcsses!$B121,$X$2+$P$8-AF$8)&amp;":"&amp;ADDRESS(Prcsses!$B121,$X$2-1+$P$8))))</f>
        <v>0</v>
      </c>
      <c r="AG74" s="5">
        <f ca="1">IF(AG$4="",0,SUMPRODUCT(INDIRECT(ADDRESS($B34,$X$2)&amp;":"&amp;ADDRESS($B34,$X$2-1+AG$8)),INDIRECT(ADDRESS($B$11,$X$2)&amp;":"&amp;ADDRESS($B$11,$X$2-1+AG$8)),INDIRECT("rP!"&amp;ADDRESS(Prcsses!$B121,$X$2+$P$8-AG$8)&amp;":"&amp;ADDRESS(Prcsses!$B121,$X$2-1+$P$8))))</f>
        <v>0</v>
      </c>
      <c r="AH74" s="5">
        <f ca="1">IF(AH$4="",0,SUMPRODUCT(INDIRECT(ADDRESS($B34,$X$2)&amp;":"&amp;ADDRESS($B34,$X$2-1+AH$8)),INDIRECT(ADDRESS($B$11,$X$2)&amp;":"&amp;ADDRESS($B$11,$X$2-1+AH$8)),INDIRECT("rP!"&amp;ADDRESS(Prcsses!$B121,$X$2+$P$8-AH$8)&amp;":"&amp;ADDRESS(Prcsses!$B121,$X$2-1+$P$8))))</f>
        <v>0</v>
      </c>
      <c r="AI74" s="5">
        <f ca="1">IF(AI$4="",0,SUMPRODUCT(INDIRECT(ADDRESS($B34,$X$2)&amp;":"&amp;ADDRESS($B34,$X$2-1+AI$8)),INDIRECT(ADDRESS($B$11,$X$2)&amp;":"&amp;ADDRESS($B$11,$X$2-1+AI$8)),INDIRECT("rP!"&amp;ADDRESS(Prcsses!$B121,$X$2+$P$8-AI$8)&amp;":"&amp;ADDRESS(Prcsses!$B121,$X$2-1+$P$8))))</f>
        <v>0</v>
      </c>
      <c r="AJ74" s="5">
        <f ca="1">IF(AJ$4="",0,SUMPRODUCT(INDIRECT(ADDRESS($B34,$X$2)&amp;":"&amp;ADDRESS($B34,$X$2-1+AJ$8)),INDIRECT(ADDRESS($B$11,$X$2)&amp;":"&amp;ADDRESS($B$11,$X$2-1+AJ$8)),INDIRECT("rP!"&amp;ADDRESS(Prcsses!$B121,$X$2+$P$8-AJ$8)&amp;":"&amp;ADDRESS(Prcsses!$B121,$X$2-1+$P$8))))</f>
        <v>0</v>
      </c>
      <c r="AK74" s="5">
        <f ca="1">IF(AK$4="",0,SUMPRODUCT(INDIRECT(ADDRESS($B34,$X$2)&amp;":"&amp;ADDRESS($B34,$X$2-1+AK$8)),INDIRECT(ADDRESS($B$11,$X$2)&amp;":"&amp;ADDRESS($B$11,$X$2-1+AK$8)),INDIRECT("rP!"&amp;ADDRESS(Prcsses!$B121,$X$2+$P$8-AK$8)&amp;":"&amp;ADDRESS(Prcsses!$B121,$X$2-1+$P$8))))</f>
        <v>0</v>
      </c>
      <c r="AL74" s="5">
        <f ca="1">IF(AL$4="",0,SUMPRODUCT(INDIRECT(ADDRESS($B34,$X$2)&amp;":"&amp;ADDRESS($B34,$X$2-1+AL$8)),INDIRECT(ADDRESS($B$11,$X$2)&amp;":"&amp;ADDRESS($B$11,$X$2-1+AL$8)),INDIRECT("rP!"&amp;ADDRESS(Prcsses!$B121,$X$2+$P$8-AL$8)&amp;":"&amp;ADDRESS(Prcsses!$B121,$X$2-1+$P$8))))</f>
        <v>0</v>
      </c>
      <c r="AM74" s="5">
        <f ca="1">IF(AM$4="",0,SUMPRODUCT(INDIRECT(ADDRESS($B34,$X$2)&amp;":"&amp;ADDRESS($B34,$X$2-1+AM$8)),INDIRECT(ADDRESS($B$11,$X$2)&amp;":"&amp;ADDRESS($B$11,$X$2-1+AM$8)),INDIRECT("rP!"&amp;ADDRESS(Prcsses!$B121,$X$2+$P$8-AM$8)&amp;":"&amp;ADDRESS(Prcsses!$B121,$X$2-1+$P$8))))</f>
        <v>0</v>
      </c>
      <c r="AN74" s="5">
        <f ca="1">IF(AN$4="",0,SUMPRODUCT(INDIRECT(ADDRESS($B34,$X$2)&amp;":"&amp;ADDRESS($B34,$X$2-1+AN$8)),INDIRECT(ADDRESS($B$11,$X$2)&amp;":"&amp;ADDRESS($B$11,$X$2-1+AN$8)),INDIRECT("rP!"&amp;ADDRESS(Prcsses!$B121,$X$2+$P$8-AN$8)&amp;":"&amp;ADDRESS(Prcsses!$B121,$X$2-1+$P$8))))</f>
        <v>0</v>
      </c>
      <c r="AO74" s="5">
        <f ca="1">IF(AO$4="",0,SUMPRODUCT(INDIRECT(ADDRESS($B34,$X$2)&amp;":"&amp;ADDRESS($B34,$X$2-1+AO$8)),INDIRECT(ADDRESS($B$11,$X$2)&amp;":"&amp;ADDRESS($B$11,$X$2-1+AO$8)),INDIRECT("rP!"&amp;ADDRESS(Prcsses!$B121,$X$2+$P$8-AO$8)&amp;":"&amp;ADDRESS(Prcsses!$B121,$X$2-1+$P$8))))</f>
        <v>0</v>
      </c>
      <c r="AP74" s="5">
        <f ca="1">IF(AP$4="",0,SUMPRODUCT(INDIRECT(ADDRESS($B34,$X$2)&amp;":"&amp;ADDRESS($B34,$X$2-1+AP$8)),INDIRECT(ADDRESS($B$11,$X$2)&amp;":"&amp;ADDRESS($B$11,$X$2-1+AP$8)),INDIRECT("rP!"&amp;ADDRESS(Prcsses!$B121,$X$2+$P$8-AP$8)&amp;":"&amp;ADDRESS(Prcsses!$B121,$X$2-1+$P$8))))</f>
        <v>0</v>
      </c>
      <c r="AQ74" s="5">
        <f ca="1">IF(AQ$4="",0,SUMPRODUCT(INDIRECT(ADDRESS($B34,$X$2)&amp;":"&amp;ADDRESS($B34,$X$2-1+AQ$8)),INDIRECT(ADDRESS($B$11,$X$2)&amp;":"&amp;ADDRESS($B$11,$X$2-1+AQ$8)),INDIRECT("rP!"&amp;ADDRESS(Prcsses!$B121,$X$2+$P$8-AQ$8)&amp;":"&amp;ADDRESS(Prcsses!$B121,$X$2-1+$P$8))))</f>
        <v>0</v>
      </c>
      <c r="AR74" s="5">
        <f ca="1">IF(AR$4="",0,SUMPRODUCT(INDIRECT(ADDRESS($B34,$X$2)&amp;":"&amp;ADDRESS($B34,$X$2-1+AR$8)),INDIRECT(ADDRESS($B$11,$X$2)&amp;":"&amp;ADDRESS($B$11,$X$2-1+AR$8)),INDIRECT("rP!"&amp;ADDRESS(Prcsses!$B121,$X$2+$P$8-AR$8)&amp;":"&amp;ADDRESS(Prcsses!$B121,$X$2-1+$P$8))))</f>
        <v>0</v>
      </c>
      <c r="AS74" s="5">
        <f ca="1">IF(AS$4="",0,SUMPRODUCT(INDIRECT(ADDRESS($B34,$X$2)&amp;":"&amp;ADDRESS($B34,$X$2-1+AS$8)),INDIRECT(ADDRESS($B$11,$X$2)&amp;":"&amp;ADDRESS($B$11,$X$2-1+AS$8)),INDIRECT("rP!"&amp;ADDRESS(Prcsses!$B121,$X$2+$P$8-AS$8)&amp;":"&amp;ADDRESS(Prcsses!$B121,$X$2-1+$P$8))))</f>
        <v>0</v>
      </c>
      <c r="AT74" s="5">
        <f ca="1">IF(AT$4="",0,SUMPRODUCT(INDIRECT(ADDRESS($B34,$X$2)&amp;":"&amp;ADDRESS($B34,$X$2-1+AT$8)),INDIRECT(ADDRESS($B$11,$X$2)&amp;":"&amp;ADDRESS($B$11,$X$2-1+AT$8)),INDIRECT("rP!"&amp;ADDRESS(Prcsses!$B121,$X$2+$P$8-AT$8)&amp;":"&amp;ADDRESS(Prcsses!$B121,$X$2-1+$P$8))))</f>
        <v>0</v>
      </c>
      <c r="AU74" s="5">
        <f ca="1">IF(AU$4="",0,SUMPRODUCT(INDIRECT(ADDRESS($B34,$X$2)&amp;":"&amp;ADDRESS($B34,$X$2-1+AU$8)),INDIRECT(ADDRESS($B$11,$X$2)&amp;":"&amp;ADDRESS($B$11,$X$2-1+AU$8)),INDIRECT("rP!"&amp;ADDRESS(Prcsses!$B121,$X$2+$P$8-AU$8)&amp;":"&amp;ADDRESS(Prcsses!$B121,$X$2-1+$P$8))))</f>
        <v>0</v>
      </c>
      <c r="AV74" s="5">
        <f ca="1">IF(AV$4="",0,SUMPRODUCT(INDIRECT(ADDRESS($B34,$X$2)&amp;":"&amp;ADDRESS($B34,$X$2-1+AV$8)),INDIRECT(ADDRESS($B$11,$X$2)&amp;":"&amp;ADDRESS($B$11,$X$2-1+AV$8)),INDIRECT("rP!"&amp;ADDRESS(Prcsses!$B121,$X$2+$P$8-AV$8)&amp;":"&amp;ADDRESS(Prcsses!$B121,$X$2-1+$P$8))))</f>
        <v>0</v>
      </c>
      <c r="AW74" s="5">
        <f ca="1">IF(AW$4="",0,SUMPRODUCT(INDIRECT(ADDRESS($B34,$X$2)&amp;":"&amp;ADDRESS($B34,$X$2-1+AW$8)),INDIRECT(ADDRESS($B$11,$X$2)&amp;":"&amp;ADDRESS($B$11,$X$2-1+AW$8)),INDIRECT("rP!"&amp;ADDRESS(Prcsses!$B121,$X$2+$P$8-AW$8)&amp;":"&amp;ADDRESS(Prcsses!$B121,$X$2-1+$P$8))))</f>
        <v>0</v>
      </c>
      <c r="AX74" s="5">
        <f ca="1">IF(AX$4="",0,SUMPRODUCT(INDIRECT(ADDRESS($B34,$X$2)&amp;":"&amp;ADDRESS($B34,$X$2-1+AX$8)),INDIRECT(ADDRESS($B$11,$X$2)&amp;":"&amp;ADDRESS($B$11,$X$2-1+AX$8)),INDIRECT("rP!"&amp;ADDRESS(Prcsses!$B121,$X$2+$P$8-AX$8)&amp;":"&amp;ADDRESS(Prcsses!$B121,$X$2-1+$P$8))))</f>
        <v>0</v>
      </c>
      <c r="AY74" s="5">
        <f ca="1">IF(AY$4="",0,SUMPRODUCT(INDIRECT(ADDRESS($B34,$X$2)&amp;":"&amp;ADDRESS($B34,$X$2-1+AY$8)),INDIRECT(ADDRESS($B$11,$X$2)&amp;":"&amp;ADDRESS($B$11,$X$2-1+AY$8)),INDIRECT("rP!"&amp;ADDRESS(Prcsses!$B121,$X$2+$P$8-AY$8)&amp;":"&amp;ADDRESS(Prcsses!$B121,$X$2-1+$P$8))))</f>
        <v>0</v>
      </c>
      <c r="AZ74" s="5">
        <f ca="1">IF(AZ$4="",0,SUMPRODUCT(INDIRECT(ADDRESS($B34,$X$2)&amp;":"&amp;ADDRESS($B34,$X$2-1+AZ$8)),INDIRECT(ADDRESS($B$11,$X$2)&amp;":"&amp;ADDRESS($B$11,$X$2-1+AZ$8)),INDIRECT("rP!"&amp;ADDRESS(Prcsses!$B121,$X$2+$P$8-AZ$8)&amp;":"&amp;ADDRESS(Prcsses!$B121,$X$2-1+$P$8))))</f>
        <v>0</v>
      </c>
      <c r="BA74" s="5">
        <f ca="1">IF(BA$4="",0,SUMPRODUCT(INDIRECT(ADDRESS($B34,$X$2)&amp;":"&amp;ADDRESS($B34,$X$2-1+BA$8)),INDIRECT(ADDRESS($B$11,$X$2)&amp;":"&amp;ADDRESS($B$11,$X$2-1+BA$8)),INDIRECT("rP!"&amp;ADDRESS(Prcsses!$B121,$X$2+$P$8-BA$8)&amp;":"&amp;ADDRESS(Prcsses!$B121,$X$2-1+$P$8))))</f>
        <v>0</v>
      </c>
      <c r="BB74" s="5">
        <f ca="1">IF(BB$4="",0,SUMPRODUCT(INDIRECT(ADDRESS($B34,$X$2)&amp;":"&amp;ADDRESS($B34,$X$2-1+BB$8)),INDIRECT(ADDRESS($B$11,$X$2)&amp;":"&amp;ADDRESS($B$11,$X$2-1+BB$8)),INDIRECT("rP!"&amp;ADDRESS(Prcsses!$B121,$X$2+$P$8-BB$8)&amp;":"&amp;ADDRESS(Prcsses!$B121,$X$2-1+$P$8))))</f>
        <v>0</v>
      </c>
      <c r="BC74" s="5">
        <f ca="1">IF(BC$4="",0,SUMPRODUCT(INDIRECT(ADDRESS($B34,$X$2)&amp;":"&amp;ADDRESS($B34,$X$2-1+BC$8)),INDIRECT(ADDRESS($B$11,$X$2)&amp;":"&amp;ADDRESS($B$11,$X$2-1+BC$8)),INDIRECT("rP!"&amp;ADDRESS(Prcsses!$B121,$X$2+$P$8-BC$8)&amp;":"&amp;ADDRESS(Prcsses!$B121,$X$2-1+$P$8))))</f>
        <v>0</v>
      </c>
      <c r="BD74" s="5">
        <f ca="1">IF(BD$4="",0,SUMPRODUCT(INDIRECT(ADDRESS($B34,$X$2)&amp;":"&amp;ADDRESS($B34,$X$2-1+BD$8)),INDIRECT(ADDRESS($B$11,$X$2)&amp;":"&amp;ADDRESS($B$11,$X$2-1+BD$8)),INDIRECT("rP!"&amp;ADDRESS(Prcsses!$B121,$X$2+$P$8-BD$8)&amp;":"&amp;ADDRESS(Prcsses!$B121,$X$2-1+$P$8))))</f>
        <v>0</v>
      </c>
      <c r="BE74" s="5">
        <f ca="1">IF(BE$4="",0,SUMPRODUCT(INDIRECT(ADDRESS($B34,$X$2)&amp;":"&amp;ADDRESS($B34,$X$2-1+BE$8)),INDIRECT(ADDRESS($B$11,$X$2)&amp;":"&amp;ADDRESS($B$11,$X$2-1+BE$8)),INDIRECT("rP!"&amp;ADDRESS(Prcsses!$B121,$X$2+$P$8-BE$8)&amp;":"&amp;ADDRESS(Prcsses!$B121,$X$2-1+$P$8))))</f>
        <v>0</v>
      </c>
      <c r="BF74" s="5">
        <f ca="1">IF(BF$4="",0,SUMPRODUCT(INDIRECT(ADDRESS($B34,$X$2)&amp;":"&amp;ADDRESS($B34,$X$2-1+BF$8)),INDIRECT(ADDRESS($B$11,$X$2)&amp;":"&amp;ADDRESS($B$11,$X$2-1+BF$8)),INDIRECT("rP!"&amp;ADDRESS(Prcsses!$B121,$X$2+$P$8-BF$8)&amp;":"&amp;ADDRESS(Prcsses!$B121,$X$2-1+$P$8))))</f>
        <v>0</v>
      </c>
      <c r="BG74" s="5">
        <f ca="1">IF(BG$4="",0,SUMPRODUCT(INDIRECT(ADDRESS($B34,$X$2)&amp;":"&amp;ADDRESS($B34,$X$2-1+BG$8)),INDIRECT(ADDRESS($B$11,$X$2)&amp;":"&amp;ADDRESS($B$11,$X$2-1+BG$8)),INDIRECT("rP!"&amp;ADDRESS(Prcsses!$B121,$X$2+$P$8-BG$8)&amp;":"&amp;ADDRESS(Prcsses!$B121,$X$2-1+$P$8))))</f>
        <v>0</v>
      </c>
      <c r="BH74" s="5">
        <f ca="1">IF(BH$4="",0,SUMPRODUCT(INDIRECT(ADDRESS($B34,$X$2)&amp;":"&amp;ADDRESS($B34,$X$2-1+BH$8)),INDIRECT(ADDRESS($B$11,$X$2)&amp;":"&amp;ADDRESS($B$11,$X$2-1+BH$8)),INDIRECT("rP!"&amp;ADDRESS(Prcsses!$B121,$X$2+$P$8-BH$8)&amp;":"&amp;ADDRESS(Prcsses!$B121,$X$2-1+$P$8))))</f>
        <v>0</v>
      </c>
      <c r="BI74" s="5">
        <f ca="1">IF(BI$4="",0,SUMPRODUCT(INDIRECT(ADDRESS($B34,$X$2)&amp;":"&amp;ADDRESS($B34,$X$2-1+BI$8)),INDIRECT(ADDRESS($B$11,$X$2)&amp;":"&amp;ADDRESS($B$11,$X$2-1+BI$8)),INDIRECT("rP!"&amp;ADDRESS(Prcsses!$B121,$X$2+$P$8-BI$8)&amp;":"&amp;ADDRESS(Prcsses!$B121,$X$2-1+$P$8))))</f>
        <v>0</v>
      </c>
      <c r="BJ74" s="5">
        <f ca="1">IF(BJ$4="",0,SUMPRODUCT(INDIRECT(ADDRESS($B34,$X$2)&amp;":"&amp;ADDRESS($B34,$X$2-1+BJ$8)),INDIRECT(ADDRESS($B$11,$X$2)&amp;":"&amp;ADDRESS($B$11,$X$2-1+BJ$8)),INDIRECT("rP!"&amp;ADDRESS(Prcsses!$B121,$X$2+$P$8-BJ$8)&amp;":"&amp;ADDRESS(Prcsses!$B121,$X$2-1+$P$8))))</f>
        <v>0</v>
      </c>
      <c r="BK74" s="5">
        <f ca="1">IF(BK$4="",0,SUMPRODUCT(INDIRECT(ADDRESS($B34,$X$2)&amp;":"&amp;ADDRESS($B34,$X$2-1+BK$8)),INDIRECT(ADDRESS($B$11,$X$2)&amp;":"&amp;ADDRESS($B$11,$X$2-1+BK$8)),INDIRECT("rP!"&amp;ADDRESS(Prcsses!$B121,$X$2+$P$8-BK$8)&amp;":"&amp;ADDRESS(Prcsses!$B121,$X$2-1+$P$8))))</f>
        <v>0</v>
      </c>
      <c r="BL74" s="5">
        <f ca="1">IF(BL$4="",0,SUMPRODUCT(INDIRECT(ADDRESS($B34,$X$2)&amp;":"&amp;ADDRESS($B34,$X$2-1+BL$8)),INDIRECT(ADDRESS($B$11,$X$2)&amp;":"&amp;ADDRESS($B$11,$X$2-1+BL$8)),INDIRECT("rP!"&amp;ADDRESS(Prcsses!$B121,$X$2+$P$8-BL$8)&amp;":"&amp;ADDRESS(Prcsses!$B121,$X$2-1+$P$8))))</f>
        <v>0</v>
      </c>
      <c r="BM74" s="5">
        <f ca="1">IF(BM$4="",0,SUMPRODUCT(INDIRECT(ADDRESS($B34,$X$2)&amp;":"&amp;ADDRESS($B34,$X$2-1+BM$8)),INDIRECT(ADDRESS($B$11,$X$2)&amp;":"&amp;ADDRESS($B$11,$X$2-1+BM$8)),INDIRECT("rP!"&amp;ADDRESS(Prcsses!$B121,$X$2+$P$8-BM$8)&amp;":"&amp;ADDRESS(Prcsses!$B121,$X$2-1+$P$8))))</f>
        <v>0</v>
      </c>
      <c r="BN74" s="5">
        <f ca="1">IF(BN$4="",0,SUMPRODUCT(INDIRECT(ADDRESS($B34,$X$2)&amp;":"&amp;ADDRESS($B34,$X$2-1+BN$8)),INDIRECT(ADDRESS($B$11,$X$2)&amp;":"&amp;ADDRESS($B$11,$X$2-1+BN$8)),INDIRECT("rP!"&amp;ADDRESS(Prcsses!$B121,$X$2+$P$8-BN$8)&amp;":"&amp;ADDRESS(Prcsses!$B121,$X$2-1+$P$8))))</f>
        <v>0</v>
      </c>
      <c r="BO74" s="5">
        <f ca="1">IF(BO$4="",0,SUMPRODUCT(INDIRECT(ADDRESS($B34,$X$2)&amp;":"&amp;ADDRESS($B34,$X$2-1+BO$8)),INDIRECT(ADDRESS($B$11,$X$2)&amp;":"&amp;ADDRESS($B$11,$X$2-1+BO$8)),INDIRECT("rP!"&amp;ADDRESS(Prcsses!$B121,$X$2+$P$8-BO$8)&amp;":"&amp;ADDRESS(Prcsses!$B121,$X$2-1+$P$8))))</f>
        <v>0</v>
      </c>
      <c r="BP74" s="5">
        <f ca="1">IF(BP$4="",0,SUMPRODUCT(INDIRECT(ADDRESS($B34,$X$2)&amp;":"&amp;ADDRESS($B34,$X$2-1+BP$8)),INDIRECT(ADDRESS($B$11,$X$2)&amp;":"&amp;ADDRESS($B$11,$X$2-1+BP$8)),INDIRECT("rP!"&amp;ADDRESS(Prcsses!$B121,$X$2+$P$8-BP$8)&amp;":"&amp;ADDRESS(Prcsses!$B121,$X$2-1+$P$8))))</f>
        <v>0</v>
      </c>
      <c r="BQ74" s="5">
        <f ca="1">IF(BQ$4="",0,SUMPRODUCT(INDIRECT(ADDRESS($B34,$X$2)&amp;":"&amp;ADDRESS($B34,$X$2-1+BQ$8)),INDIRECT(ADDRESS($B$11,$X$2)&amp;":"&amp;ADDRESS($B$11,$X$2-1+BQ$8)),INDIRECT("rP!"&amp;ADDRESS(Prcsses!$B121,$X$2+$P$8-BQ$8)&amp;":"&amp;ADDRESS(Prcsses!$B121,$X$2-1+$P$8))))</f>
        <v>0</v>
      </c>
      <c r="BR74" s="5">
        <f ca="1">IF(BR$4="",0,SUMPRODUCT(INDIRECT(ADDRESS($B34,$X$2)&amp;":"&amp;ADDRESS($B34,$X$2-1+BR$8)),INDIRECT(ADDRESS($B$11,$X$2)&amp;":"&amp;ADDRESS($B$11,$X$2-1+BR$8)),INDIRECT("rP!"&amp;ADDRESS(Prcsses!$B121,$X$2+$P$8-BR$8)&amp;":"&amp;ADDRESS(Prcsses!$B121,$X$2-1+$P$8))))</f>
        <v>0</v>
      </c>
      <c r="BS74" s="5">
        <f ca="1">IF(BS$4="",0,SUMPRODUCT(INDIRECT(ADDRESS($B34,$X$2)&amp;":"&amp;ADDRESS($B34,$X$2-1+BS$8)),INDIRECT(ADDRESS($B$11,$X$2)&amp;":"&amp;ADDRESS($B$11,$X$2-1+BS$8)),INDIRECT("rP!"&amp;ADDRESS(Prcsses!$B121,$X$2+$P$8-BS$8)&amp;":"&amp;ADDRESS(Prcsses!$B121,$X$2-1+$P$8))))</f>
        <v>0</v>
      </c>
      <c r="BT74" s="5">
        <f ca="1">IF(BT$4="",0,SUMPRODUCT(INDIRECT(ADDRESS($B34,$X$2)&amp;":"&amp;ADDRESS($B34,$X$2-1+BT$8)),INDIRECT(ADDRESS($B$11,$X$2)&amp;":"&amp;ADDRESS($B$11,$X$2-1+BT$8)),INDIRECT("rP!"&amp;ADDRESS(Prcsses!$B121,$X$2+$P$8-BT$8)&amp;":"&amp;ADDRESS(Prcsses!$B121,$X$2-1+$P$8))))</f>
        <v>0</v>
      </c>
      <c r="BU74" s="5">
        <f ca="1">IF(BU$4="",0,SUMPRODUCT(INDIRECT(ADDRESS($B34,$X$2)&amp;":"&amp;ADDRESS($B34,$X$2-1+BU$8)),INDIRECT(ADDRESS($B$11,$X$2)&amp;":"&amp;ADDRESS($B$11,$X$2-1+BU$8)),INDIRECT("rP!"&amp;ADDRESS(Prcsses!$B121,$X$2+$P$8-BU$8)&amp;":"&amp;ADDRESS(Prcsses!$B121,$X$2-1+$P$8))))</f>
        <v>0</v>
      </c>
      <c r="BV74" s="5">
        <f ca="1">IF(BV$4="",0,SUMPRODUCT(INDIRECT(ADDRESS($B34,$X$2)&amp;":"&amp;ADDRESS($B34,$X$2-1+BV$8)),INDIRECT(ADDRESS($B$11,$X$2)&amp;":"&amp;ADDRESS($B$11,$X$2-1+BV$8)),INDIRECT("rP!"&amp;ADDRESS(Prcsses!$B121,$X$2+$P$8-BV$8)&amp;":"&amp;ADDRESS(Prcsses!$B121,$X$2-1+$P$8))))</f>
        <v>0</v>
      </c>
      <c r="BW74" s="5">
        <f ca="1">IF(BW$4="",0,SUMPRODUCT(INDIRECT(ADDRESS($B34,$X$2)&amp;":"&amp;ADDRESS($B34,$X$2-1+BW$8)),INDIRECT(ADDRESS($B$11,$X$2)&amp;":"&amp;ADDRESS($B$11,$X$2-1+BW$8)),INDIRECT("rP!"&amp;ADDRESS(Prcsses!$B121,$X$2+$P$8-BW$8)&amp;":"&amp;ADDRESS(Prcsses!$B121,$X$2-1+$P$8))))</f>
        <v>0</v>
      </c>
      <c r="BX74" s="5">
        <f ca="1">IF(BX$4="",0,SUMPRODUCT(INDIRECT(ADDRESS($B34,$X$2)&amp;":"&amp;ADDRESS($B34,$X$2-1+BX$8)),INDIRECT(ADDRESS($B$11,$X$2)&amp;":"&amp;ADDRESS($B$11,$X$2-1+BX$8)),INDIRECT("rP!"&amp;ADDRESS(Prcsses!$B121,$X$2+$P$8-BX$8)&amp;":"&amp;ADDRESS(Prcsses!$B121,$X$2-1+$P$8))))</f>
        <v>0</v>
      </c>
      <c r="BY74" s="5">
        <f ca="1">IF(BY$4="",0,SUMPRODUCT(INDIRECT(ADDRESS($B34,$X$2)&amp;":"&amp;ADDRESS($B34,$X$2-1+BY$8)),INDIRECT(ADDRESS($B$11,$X$2)&amp;":"&amp;ADDRESS($B$11,$X$2-1+BY$8)),INDIRECT("rP!"&amp;ADDRESS(Prcsses!$B121,$X$2+$P$8-BY$8)&amp;":"&amp;ADDRESS(Prcsses!$B121,$X$2-1+$P$8))))</f>
        <v>0</v>
      </c>
      <c r="BZ74" s="5">
        <f ca="1">IF(BZ$4="",0,SUMPRODUCT(INDIRECT(ADDRESS($B34,$X$2)&amp;":"&amp;ADDRESS($B34,$X$2-1+BZ$8)),INDIRECT(ADDRESS($B$11,$X$2)&amp;":"&amp;ADDRESS($B$11,$X$2-1+BZ$8)),INDIRECT("rP!"&amp;ADDRESS(Prcsses!$B121,$X$2+$P$8-BZ$8)&amp;":"&amp;ADDRESS(Prcsses!$B121,$X$2-1+$P$8))))</f>
        <v>0</v>
      </c>
      <c r="CA74" s="5">
        <f ca="1">IF(CA$4="",0,SUMPRODUCT(INDIRECT(ADDRESS($B34,$X$2)&amp;":"&amp;ADDRESS($B34,$X$2-1+CA$8)),INDIRECT(ADDRESS($B$11,$X$2)&amp;":"&amp;ADDRESS($B$11,$X$2-1+CA$8)),INDIRECT("rP!"&amp;ADDRESS(Prcsses!$B121,$X$2+$P$8-CA$8)&amp;":"&amp;ADDRESS(Prcsses!$B121,$X$2-1+$P$8))))</f>
        <v>0</v>
      </c>
      <c r="CB74" s="5">
        <f ca="1">IF(CB$4="",0,SUMPRODUCT(INDIRECT(ADDRESS($B34,$X$2)&amp;":"&amp;ADDRESS($B34,$X$2-1+CB$8)),INDIRECT(ADDRESS($B$11,$X$2)&amp;":"&amp;ADDRESS($B$11,$X$2-1+CB$8)),INDIRECT("rP!"&amp;ADDRESS(Prcsses!$B121,$X$2+$P$8-CB$8)&amp;":"&amp;ADDRESS(Prcsses!$B121,$X$2-1+$P$8))))</f>
        <v>0</v>
      </c>
      <c r="CC74" s="5">
        <f ca="1">IF(CC$4="",0,SUMPRODUCT(INDIRECT(ADDRESS($B34,$X$2)&amp;":"&amp;ADDRESS($B34,$X$2-1+CC$8)),INDIRECT(ADDRESS($B$11,$X$2)&amp;":"&amp;ADDRESS($B$11,$X$2-1+CC$8)),INDIRECT("rP!"&amp;ADDRESS(Prcsses!$B121,$X$2+$P$8-CC$8)&amp;":"&amp;ADDRESS(Prcsses!$B121,$X$2-1+$P$8))))</f>
        <v>0</v>
      </c>
      <c r="CD74" s="5">
        <f ca="1">IF(CD$4="",0,SUMPRODUCT(INDIRECT(ADDRESS($B34,$X$2)&amp;":"&amp;ADDRESS($B34,$X$2-1+CD$8)),INDIRECT(ADDRESS($B$11,$X$2)&amp;":"&amp;ADDRESS($B$11,$X$2-1+CD$8)),INDIRECT("rP!"&amp;ADDRESS(Prcsses!$B121,$X$2+$P$8-CD$8)&amp;":"&amp;ADDRESS(Prcsses!$B121,$X$2-1+$P$8))))</f>
        <v>0</v>
      </c>
      <c r="CE74" s="5">
        <f ca="1">IF(CE$4="",0,SUMPRODUCT(INDIRECT(ADDRESS($B34,$X$2)&amp;":"&amp;ADDRESS($B34,$X$2-1+CE$8)),INDIRECT(ADDRESS($B$11,$X$2)&amp;":"&amp;ADDRESS($B$11,$X$2-1+CE$8)),INDIRECT("rP!"&amp;ADDRESS(Prcsses!$B121,$X$2+$P$8-CE$8)&amp;":"&amp;ADDRESS(Prcsses!$B121,$X$2-1+$P$8))))</f>
        <v>0</v>
      </c>
      <c r="CF74" s="5">
        <f ca="1">IF(CF$4="",0,SUMPRODUCT(INDIRECT(ADDRESS($B34,$X$2)&amp;":"&amp;ADDRESS($B34,$X$2-1+CF$8)),INDIRECT(ADDRESS($B$11,$X$2)&amp;":"&amp;ADDRESS($B$11,$X$2-1+CF$8)),INDIRECT("rP!"&amp;ADDRESS(Prcsses!$B121,$X$2+$P$8-CF$8)&amp;":"&amp;ADDRESS(Prcsses!$B121,$X$2-1+$P$8))))</f>
        <v>0</v>
      </c>
    </row>
    <row r="75" spans="2:84" x14ac:dyDescent="0.3">
      <c r="B75" s="13">
        <f>ROW()</f>
        <v>75</v>
      </c>
      <c r="H75" s="1" t="str">
        <f t="shared" si="95"/>
        <v>Оплата капитальных затрат</v>
      </c>
      <c r="I75" s="1" t="str">
        <f>$I$72</f>
        <v>Стартовые капитальные затраты</v>
      </c>
      <c r="J75" s="1" t="str">
        <f>Prcsses!I114</f>
        <v>Подбор и обучение персонала</v>
      </c>
      <c r="M75" s="53" t="s">
        <v>18</v>
      </c>
      <c r="U75" s="5">
        <f t="shared" ca="1" si="96"/>
        <v>180000</v>
      </c>
      <c r="X75" s="5">
        <f ca="1">IF(X$4="",0,SUMPRODUCT(INDIRECT(ADDRESS($B35,$X$2)&amp;":"&amp;ADDRESS($B35,$X$2-1+X$8)),INDIRECT(ADDRESS($B$11,$X$2)&amp;":"&amp;ADDRESS($B$11,$X$2-1+X$8)),INDIRECT("rP!"&amp;ADDRESS(Prcsses!$B122,$X$2+$P$8-X$8)&amp;":"&amp;ADDRESS(Prcsses!$B122,$X$2-1+$P$8))))</f>
        <v>0</v>
      </c>
      <c r="Y75" s="5">
        <f ca="1">IF(Y$4="",0,SUMPRODUCT(INDIRECT(ADDRESS($B35,$X$2)&amp;":"&amp;ADDRESS($B35,$X$2-1+Y$8)),INDIRECT(ADDRESS($B$11,$X$2)&amp;":"&amp;ADDRESS($B$11,$X$2-1+Y$8)),INDIRECT("rP!"&amp;ADDRESS(Prcsses!$B122,$X$2+$P$8-Y$8)&amp;":"&amp;ADDRESS(Prcsses!$B122,$X$2-1+$P$8))))</f>
        <v>0</v>
      </c>
      <c r="Z75" s="5">
        <f ca="1">IF(Z$4="",0,SUMPRODUCT(INDIRECT(ADDRESS($B35,$X$2)&amp;":"&amp;ADDRESS($B35,$X$2-1+Z$8)),INDIRECT(ADDRESS($B$11,$X$2)&amp;":"&amp;ADDRESS($B$11,$X$2-1+Z$8)),INDIRECT("rP!"&amp;ADDRESS(Prcsses!$B122,$X$2+$P$8-Z$8)&amp;":"&amp;ADDRESS(Prcsses!$B122,$X$2-1+$P$8))))</f>
        <v>0</v>
      </c>
      <c r="AA75" s="5">
        <f ca="1">IF(AA$4="",0,SUMPRODUCT(INDIRECT(ADDRESS($B35,$X$2)&amp;":"&amp;ADDRESS($B35,$X$2-1+AA$8)),INDIRECT(ADDRESS($B$11,$X$2)&amp;":"&amp;ADDRESS($B$11,$X$2-1+AA$8)),INDIRECT("rP!"&amp;ADDRESS(Prcsses!$B122,$X$2+$P$8-AA$8)&amp;":"&amp;ADDRESS(Prcsses!$B122,$X$2-1+$P$8))))</f>
        <v>0</v>
      </c>
      <c r="AB75" s="5">
        <f ca="1">IF(AB$4="",0,SUMPRODUCT(INDIRECT(ADDRESS($B35,$X$2)&amp;":"&amp;ADDRESS($B35,$X$2-1+AB$8)),INDIRECT(ADDRESS($B$11,$X$2)&amp;":"&amp;ADDRESS($B$11,$X$2-1+AB$8)),INDIRECT("rP!"&amp;ADDRESS(Prcsses!$B122,$X$2+$P$8-AB$8)&amp;":"&amp;ADDRESS(Prcsses!$B122,$X$2-1+$P$8))))</f>
        <v>0</v>
      </c>
      <c r="AC75" s="5">
        <f ca="1">IF(AC$4="",0,SUMPRODUCT(INDIRECT(ADDRESS($B35,$X$2)&amp;":"&amp;ADDRESS($B35,$X$2-1+AC$8)),INDIRECT(ADDRESS($B$11,$X$2)&amp;":"&amp;ADDRESS($B$11,$X$2-1+AC$8)),INDIRECT("rP!"&amp;ADDRESS(Prcsses!$B122,$X$2+$P$8-AC$8)&amp;":"&amp;ADDRESS(Prcsses!$B122,$X$2-1+$P$8))))</f>
        <v>0</v>
      </c>
      <c r="AD75" s="5">
        <f ca="1">IF(AD$4="",0,SUMPRODUCT(INDIRECT(ADDRESS($B35,$X$2)&amp;":"&amp;ADDRESS($B35,$X$2-1+AD$8)),INDIRECT(ADDRESS($B$11,$X$2)&amp;":"&amp;ADDRESS($B$11,$X$2-1+AD$8)),INDIRECT("rP!"&amp;ADDRESS(Prcsses!$B122,$X$2+$P$8-AD$8)&amp;":"&amp;ADDRESS(Prcsses!$B122,$X$2-1+$P$8))))</f>
        <v>0</v>
      </c>
      <c r="AE75" s="5">
        <f ca="1">IF(AE$4="",0,SUMPRODUCT(INDIRECT(ADDRESS($B35,$X$2)&amp;":"&amp;ADDRESS($B35,$X$2-1+AE$8)),INDIRECT(ADDRESS($B$11,$X$2)&amp;":"&amp;ADDRESS($B$11,$X$2-1+AE$8)),INDIRECT("rP!"&amp;ADDRESS(Prcsses!$B122,$X$2+$P$8-AE$8)&amp;":"&amp;ADDRESS(Prcsses!$B122,$X$2-1+$P$8))))</f>
        <v>0</v>
      </c>
      <c r="AF75" s="5">
        <f ca="1">IF(AF$4="",0,SUMPRODUCT(INDIRECT(ADDRESS($B35,$X$2)&amp;":"&amp;ADDRESS($B35,$X$2-1+AF$8)),INDIRECT(ADDRESS($B$11,$X$2)&amp;":"&amp;ADDRESS($B$11,$X$2-1+AF$8)),INDIRECT("rP!"&amp;ADDRESS(Prcsses!$B122,$X$2+$P$8-AF$8)&amp;":"&amp;ADDRESS(Prcsses!$B122,$X$2-1+$P$8))))</f>
        <v>0</v>
      </c>
      <c r="AG75" s="5">
        <f ca="1">IF(AG$4="",0,SUMPRODUCT(INDIRECT(ADDRESS($B35,$X$2)&amp;":"&amp;ADDRESS($B35,$X$2-1+AG$8)),INDIRECT(ADDRESS($B$11,$X$2)&amp;":"&amp;ADDRESS($B$11,$X$2-1+AG$8)),INDIRECT("rP!"&amp;ADDRESS(Prcsses!$B122,$X$2+$P$8-AG$8)&amp;":"&amp;ADDRESS(Prcsses!$B122,$X$2-1+$P$8))))</f>
        <v>20000</v>
      </c>
      <c r="AH75" s="5">
        <f ca="1">IF(AH$4="",0,SUMPRODUCT(INDIRECT(ADDRESS($B35,$X$2)&amp;":"&amp;ADDRESS($B35,$X$2-1+AH$8)),INDIRECT(ADDRESS($B$11,$X$2)&amp;":"&amp;ADDRESS($B$11,$X$2-1+AH$8)),INDIRECT("rP!"&amp;ADDRESS(Prcsses!$B122,$X$2+$P$8-AH$8)&amp;":"&amp;ADDRESS(Prcsses!$B122,$X$2-1+$P$8))))</f>
        <v>70000</v>
      </c>
      <c r="AI75" s="5">
        <f ca="1">IF(AI$4="",0,SUMPRODUCT(INDIRECT(ADDRESS($B35,$X$2)&amp;":"&amp;ADDRESS($B35,$X$2-1+AI$8)),INDIRECT(ADDRESS($B$11,$X$2)&amp;":"&amp;ADDRESS($B$11,$X$2-1+AI$8)),INDIRECT("rP!"&amp;ADDRESS(Prcsses!$B122,$X$2+$P$8-AI$8)&amp;":"&amp;ADDRESS(Prcsses!$B122,$X$2-1+$P$8))))</f>
        <v>90000</v>
      </c>
      <c r="AJ75" s="5">
        <f ca="1">IF(AJ$4="",0,SUMPRODUCT(INDIRECT(ADDRESS($B35,$X$2)&amp;":"&amp;ADDRESS($B35,$X$2-1+AJ$8)),INDIRECT(ADDRESS($B$11,$X$2)&amp;":"&amp;ADDRESS($B$11,$X$2-1+AJ$8)),INDIRECT("rP!"&amp;ADDRESS(Prcsses!$B122,$X$2+$P$8-AJ$8)&amp;":"&amp;ADDRESS(Prcsses!$B122,$X$2-1+$P$8))))</f>
        <v>0</v>
      </c>
      <c r="AK75" s="5">
        <f ca="1">IF(AK$4="",0,SUMPRODUCT(INDIRECT(ADDRESS($B35,$X$2)&amp;":"&amp;ADDRESS($B35,$X$2-1+AK$8)),INDIRECT(ADDRESS($B$11,$X$2)&amp;":"&amp;ADDRESS($B$11,$X$2-1+AK$8)),INDIRECT("rP!"&amp;ADDRESS(Prcsses!$B122,$X$2+$P$8-AK$8)&amp;":"&amp;ADDRESS(Prcsses!$B122,$X$2-1+$P$8))))</f>
        <v>0</v>
      </c>
      <c r="AL75" s="5">
        <f ca="1">IF(AL$4="",0,SUMPRODUCT(INDIRECT(ADDRESS($B35,$X$2)&amp;":"&amp;ADDRESS($B35,$X$2-1+AL$8)),INDIRECT(ADDRESS($B$11,$X$2)&amp;":"&amp;ADDRESS($B$11,$X$2-1+AL$8)),INDIRECT("rP!"&amp;ADDRESS(Prcsses!$B122,$X$2+$P$8-AL$8)&amp;":"&amp;ADDRESS(Prcsses!$B122,$X$2-1+$P$8))))</f>
        <v>0</v>
      </c>
      <c r="AM75" s="5">
        <f ca="1">IF(AM$4="",0,SUMPRODUCT(INDIRECT(ADDRESS($B35,$X$2)&amp;":"&amp;ADDRESS($B35,$X$2-1+AM$8)),INDIRECT(ADDRESS($B$11,$X$2)&amp;":"&amp;ADDRESS($B$11,$X$2-1+AM$8)),INDIRECT("rP!"&amp;ADDRESS(Prcsses!$B122,$X$2+$P$8-AM$8)&amp;":"&amp;ADDRESS(Prcsses!$B122,$X$2-1+$P$8))))</f>
        <v>0</v>
      </c>
      <c r="AN75" s="5">
        <f ca="1">IF(AN$4="",0,SUMPRODUCT(INDIRECT(ADDRESS($B35,$X$2)&amp;":"&amp;ADDRESS($B35,$X$2-1+AN$8)),INDIRECT(ADDRESS($B$11,$X$2)&amp;":"&amp;ADDRESS($B$11,$X$2-1+AN$8)),INDIRECT("rP!"&amp;ADDRESS(Prcsses!$B122,$X$2+$P$8-AN$8)&amp;":"&amp;ADDRESS(Prcsses!$B122,$X$2-1+$P$8))))</f>
        <v>0</v>
      </c>
      <c r="AO75" s="5">
        <f ca="1">IF(AO$4="",0,SUMPRODUCT(INDIRECT(ADDRESS($B35,$X$2)&amp;":"&amp;ADDRESS($B35,$X$2-1+AO$8)),INDIRECT(ADDRESS($B$11,$X$2)&amp;":"&amp;ADDRESS($B$11,$X$2-1+AO$8)),INDIRECT("rP!"&amp;ADDRESS(Prcsses!$B122,$X$2+$P$8-AO$8)&amp;":"&amp;ADDRESS(Prcsses!$B122,$X$2-1+$P$8))))</f>
        <v>0</v>
      </c>
      <c r="AP75" s="5">
        <f ca="1">IF(AP$4="",0,SUMPRODUCT(INDIRECT(ADDRESS($B35,$X$2)&amp;":"&amp;ADDRESS($B35,$X$2-1+AP$8)),INDIRECT(ADDRESS($B$11,$X$2)&amp;":"&amp;ADDRESS($B$11,$X$2-1+AP$8)),INDIRECT("rP!"&amp;ADDRESS(Prcsses!$B122,$X$2+$P$8-AP$8)&amp;":"&amp;ADDRESS(Prcsses!$B122,$X$2-1+$P$8))))</f>
        <v>0</v>
      </c>
      <c r="AQ75" s="5">
        <f ca="1">IF(AQ$4="",0,SUMPRODUCT(INDIRECT(ADDRESS($B35,$X$2)&amp;":"&amp;ADDRESS($B35,$X$2-1+AQ$8)),INDIRECT(ADDRESS($B$11,$X$2)&amp;":"&amp;ADDRESS($B$11,$X$2-1+AQ$8)),INDIRECT("rP!"&amp;ADDRESS(Prcsses!$B122,$X$2+$P$8-AQ$8)&amp;":"&amp;ADDRESS(Prcsses!$B122,$X$2-1+$P$8))))</f>
        <v>0</v>
      </c>
      <c r="AR75" s="5">
        <f ca="1">IF(AR$4="",0,SUMPRODUCT(INDIRECT(ADDRESS($B35,$X$2)&amp;":"&amp;ADDRESS($B35,$X$2-1+AR$8)),INDIRECT(ADDRESS($B$11,$X$2)&amp;":"&amp;ADDRESS($B$11,$X$2-1+AR$8)),INDIRECT("rP!"&amp;ADDRESS(Prcsses!$B122,$X$2+$P$8-AR$8)&amp;":"&amp;ADDRESS(Prcsses!$B122,$X$2-1+$P$8))))</f>
        <v>0</v>
      </c>
      <c r="AS75" s="5">
        <f ca="1">IF(AS$4="",0,SUMPRODUCT(INDIRECT(ADDRESS($B35,$X$2)&amp;":"&amp;ADDRESS($B35,$X$2-1+AS$8)),INDIRECT(ADDRESS($B$11,$X$2)&amp;":"&amp;ADDRESS($B$11,$X$2-1+AS$8)),INDIRECT("rP!"&amp;ADDRESS(Prcsses!$B122,$X$2+$P$8-AS$8)&amp;":"&amp;ADDRESS(Prcsses!$B122,$X$2-1+$P$8))))</f>
        <v>0</v>
      </c>
      <c r="AT75" s="5">
        <f ca="1">IF(AT$4="",0,SUMPRODUCT(INDIRECT(ADDRESS($B35,$X$2)&amp;":"&amp;ADDRESS($B35,$X$2-1+AT$8)),INDIRECT(ADDRESS($B$11,$X$2)&amp;":"&amp;ADDRESS($B$11,$X$2-1+AT$8)),INDIRECT("rP!"&amp;ADDRESS(Prcsses!$B122,$X$2+$P$8-AT$8)&amp;":"&amp;ADDRESS(Prcsses!$B122,$X$2-1+$P$8))))</f>
        <v>0</v>
      </c>
      <c r="AU75" s="5">
        <f ca="1">IF(AU$4="",0,SUMPRODUCT(INDIRECT(ADDRESS($B35,$X$2)&amp;":"&amp;ADDRESS($B35,$X$2-1+AU$8)),INDIRECT(ADDRESS($B$11,$X$2)&amp;":"&amp;ADDRESS($B$11,$X$2-1+AU$8)),INDIRECT("rP!"&amp;ADDRESS(Prcsses!$B122,$X$2+$P$8-AU$8)&amp;":"&amp;ADDRESS(Prcsses!$B122,$X$2-1+$P$8))))</f>
        <v>0</v>
      </c>
      <c r="AV75" s="5">
        <f ca="1">IF(AV$4="",0,SUMPRODUCT(INDIRECT(ADDRESS($B35,$X$2)&amp;":"&amp;ADDRESS($B35,$X$2-1+AV$8)),INDIRECT(ADDRESS($B$11,$X$2)&amp;":"&amp;ADDRESS($B$11,$X$2-1+AV$8)),INDIRECT("rP!"&amp;ADDRESS(Prcsses!$B122,$X$2+$P$8-AV$8)&amp;":"&amp;ADDRESS(Prcsses!$B122,$X$2-1+$P$8))))</f>
        <v>0</v>
      </c>
      <c r="AW75" s="5">
        <f ca="1">IF(AW$4="",0,SUMPRODUCT(INDIRECT(ADDRESS($B35,$X$2)&amp;":"&amp;ADDRESS($B35,$X$2-1+AW$8)),INDIRECT(ADDRESS($B$11,$X$2)&amp;":"&amp;ADDRESS($B$11,$X$2-1+AW$8)),INDIRECT("rP!"&amp;ADDRESS(Prcsses!$B122,$X$2+$P$8-AW$8)&amp;":"&amp;ADDRESS(Prcsses!$B122,$X$2-1+$P$8))))</f>
        <v>0</v>
      </c>
      <c r="AX75" s="5">
        <f ca="1">IF(AX$4="",0,SUMPRODUCT(INDIRECT(ADDRESS($B35,$X$2)&amp;":"&amp;ADDRESS($B35,$X$2-1+AX$8)),INDIRECT(ADDRESS($B$11,$X$2)&amp;":"&amp;ADDRESS($B$11,$X$2-1+AX$8)),INDIRECT("rP!"&amp;ADDRESS(Prcsses!$B122,$X$2+$P$8-AX$8)&amp;":"&amp;ADDRESS(Prcsses!$B122,$X$2-1+$P$8))))</f>
        <v>0</v>
      </c>
      <c r="AY75" s="5">
        <f ca="1">IF(AY$4="",0,SUMPRODUCT(INDIRECT(ADDRESS($B35,$X$2)&amp;":"&amp;ADDRESS($B35,$X$2-1+AY$8)),INDIRECT(ADDRESS($B$11,$X$2)&amp;":"&amp;ADDRESS($B$11,$X$2-1+AY$8)),INDIRECT("rP!"&amp;ADDRESS(Prcsses!$B122,$X$2+$P$8-AY$8)&amp;":"&amp;ADDRESS(Prcsses!$B122,$X$2-1+$P$8))))</f>
        <v>0</v>
      </c>
      <c r="AZ75" s="5">
        <f ca="1">IF(AZ$4="",0,SUMPRODUCT(INDIRECT(ADDRESS($B35,$X$2)&amp;":"&amp;ADDRESS($B35,$X$2-1+AZ$8)),INDIRECT(ADDRESS($B$11,$X$2)&amp;":"&amp;ADDRESS($B$11,$X$2-1+AZ$8)),INDIRECT("rP!"&amp;ADDRESS(Prcsses!$B122,$X$2+$P$8-AZ$8)&amp;":"&amp;ADDRESS(Prcsses!$B122,$X$2-1+$P$8))))</f>
        <v>0</v>
      </c>
      <c r="BA75" s="5">
        <f ca="1">IF(BA$4="",0,SUMPRODUCT(INDIRECT(ADDRESS($B35,$X$2)&amp;":"&amp;ADDRESS($B35,$X$2-1+BA$8)),INDIRECT(ADDRESS($B$11,$X$2)&amp;":"&amp;ADDRESS($B$11,$X$2-1+BA$8)),INDIRECT("rP!"&amp;ADDRESS(Prcsses!$B122,$X$2+$P$8-BA$8)&amp;":"&amp;ADDRESS(Prcsses!$B122,$X$2-1+$P$8))))</f>
        <v>0</v>
      </c>
      <c r="BB75" s="5">
        <f ca="1">IF(BB$4="",0,SUMPRODUCT(INDIRECT(ADDRESS($B35,$X$2)&amp;":"&amp;ADDRESS($B35,$X$2-1+BB$8)),INDIRECT(ADDRESS($B$11,$X$2)&amp;":"&amp;ADDRESS($B$11,$X$2-1+BB$8)),INDIRECT("rP!"&amp;ADDRESS(Prcsses!$B122,$X$2+$P$8-BB$8)&amp;":"&amp;ADDRESS(Prcsses!$B122,$X$2-1+$P$8))))</f>
        <v>0</v>
      </c>
      <c r="BC75" s="5">
        <f ca="1">IF(BC$4="",0,SUMPRODUCT(INDIRECT(ADDRESS($B35,$X$2)&amp;":"&amp;ADDRESS($B35,$X$2-1+BC$8)),INDIRECT(ADDRESS($B$11,$X$2)&amp;":"&amp;ADDRESS($B$11,$X$2-1+BC$8)),INDIRECT("rP!"&amp;ADDRESS(Prcsses!$B122,$X$2+$P$8-BC$8)&amp;":"&amp;ADDRESS(Prcsses!$B122,$X$2-1+$P$8))))</f>
        <v>0</v>
      </c>
      <c r="BD75" s="5">
        <f ca="1">IF(BD$4="",0,SUMPRODUCT(INDIRECT(ADDRESS($B35,$X$2)&amp;":"&amp;ADDRESS($B35,$X$2-1+BD$8)),INDIRECT(ADDRESS($B$11,$X$2)&amp;":"&amp;ADDRESS($B$11,$X$2-1+BD$8)),INDIRECT("rP!"&amp;ADDRESS(Prcsses!$B122,$X$2+$P$8-BD$8)&amp;":"&amp;ADDRESS(Prcsses!$B122,$X$2-1+$P$8))))</f>
        <v>0</v>
      </c>
      <c r="BE75" s="5">
        <f ca="1">IF(BE$4="",0,SUMPRODUCT(INDIRECT(ADDRESS($B35,$X$2)&amp;":"&amp;ADDRESS($B35,$X$2-1+BE$8)),INDIRECT(ADDRESS($B$11,$X$2)&amp;":"&amp;ADDRESS($B$11,$X$2-1+BE$8)),INDIRECT("rP!"&amp;ADDRESS(Prcsses!$B122,$X$2+$P$8-BE$8)&amp;":"&amp;ADDRESS(Prcsses!$B122,$X$2-1+$P$8))))</f>
        <v>0</v>
      </c>
      <c r="BF75" s="5">
        <f ca="1">IF(BF$4="",0,SUMPRODUCT(INDIRECT(ADDRESS($B35,$X$2)&amp;":"&amp;ADDRESS($B35,$X$2-1+BF$8)),INDIRECT(ADDRESS($B$11,$X$2)&amp;":"&amp;ADDRESS($B$11,$X$2-1+BF$8)),INDIRECT("rP!"&amp;ADDRESS(Prcsses!$B122,$X$2+$P$8-BF$8)&amp;":"&amp;ADDRESS(Prcsses!$B122,$X$2-1+$P$8))))</f>
        <v>0</v>
      </c>
      <c r="BG75" s="5">
        <f ca="1">IF(BG$4="",0,SUMPRODUCT(INDIRECT(ADDRESS($B35,$X$2)&amp;":"&amp;ADDRESS($B35,$X$2-1+BG$8)),INDIRECT(ADDRESS($B$11,$X$2)&amp;":"&amp;ADDRESS($B$11,$X$2-1+BG$8)),INDIRECT("rP!"&amp;ADDRESS(Prcsses!$B122,$X$2+$P$8-BG$8)&amp;":"&amp;ADDRESS(Prcsses!$B122,$X$2-1+$P$8))))</f>
        <v>0</v>
      </c>
      <c r="BH75" s="5">
        <f ca="1">IF(BH$4="",0,SUMPRODUCT(INDIRECT(ADDRESS($B35,$X$2)&amp;":"&amp;ADDRESS($B35,$X$2-1+BH$8)),INDIRECT(ADDRESS($B$11,$X$2)&amp;":"&amp;ADDRESS($B$11,$X$2-1+BH$8)),INDIRECT("rP!"&amp;ADDRESS(Prcsses!$B122,$X$2+$P$8-BH$8)&amp;":"&amp;ADDRESS(Prcsses!$B122,$X$2-1+$P$8))))</f>
        <v>0</v>
      </c>
      <c r="BI75" s="5">
        <f ca="1">IF(BI$4="",0,SUMPRODUCT(INDIRECT(ADDRESS($B35,$X$2)&amp;":"&amp;ADDRESS($B35,$X$2-1+BI$8)),INDIRECT(ADDRESS($B$11,$X$2)&amp;":"&amp;ADDRESS($B$11,$X$2-1+BI$8)),INDIRECT("rP!"&amp;ADDRESS(Prcsses!$B122,$X$2+$P$8-BI$8)&amp;":"&amp;ADDRESS(Prcsses!$B122,$X$2-1+$P$8))))</f>
        <v>0</v>
      </c>
      <c r="BJ75" s="5">
        <f ca="1">IF(BJ$4="",0,SUMPRODUCT(INDIRECT(ADDRESS($B35,$X$2)&amp;":"&amp;ADDRESS($B35,$X$2-1+BJ$8)),INDIRECT(ADDRESS($B$11,$X$2)&amp;":"&amp;ADDRESS($B$11,$X$2-1+BJ$8)),INDIRECT("rP!"&amp;ADDRESS(Prcsses!$B122,$X$2+$P$8-BJ$8)&amp;":"&amp;ADDRESS(Prcsses!$B122,$X$2-1+$P$8))))</f>
        <v>0</v>
      </c>
      <c r="BK75" s="5">
        <f ca="1">IF(BK$4="",0,SUMPRODUCT(INDIRECT(ADDRESS($B35,$X$2)&amp;":"&amp;ADDRESS($B35,$X$2-1+BK$8)),INDIRECT(ADDRESS($B$11,$X$2)&amp;":"&amp;ADDRESS($B$11,$X$2-1+BK$8)),INDIRECT("rP!"&amp;ADDRESS(Prcsses!$B122,$X$2+$P$8-BK$8)&amp;":"&amp;ADDRESS(Prcsses!$B122,$X$2-1+$P$8))))</f>
        <v>0</v>
      </c>
      <c r="BL75" s="5">
        <f ca="1">IF(BL$4="",0,SUMPRODUCT(INDIRECT(ADDRESS($B35,$X$2)&amp;":"&amp;ADDRESS($B35,$X$2-1+BL$8)),INDIRECT(ADDRESS($B$11,$X$2)&amp;":"&amp;ADDRESS($B$11,$X$2-1+BL$8)),INDIRECT("rP!"&amp;ADDRESS(Prcsses!$B122,$X$2+$P$8-BL$8)&amp;":"&amp;ADDRESS(Prcsses!$B122,$X$2-1+$P$8))))</f>
        <v>0</v>
      </c>
      <c r="BM75" s="5">
        <f ca="1">IF(BM$4="",0,SUMPRODUCT(INDIRECT(ADDRESS($B35,$X$2)&amp;":"&amp;ADDRESS($B35,$X$2-1+BM$8)),INDIRECT(ADDRESS($B$11,$X$2)&amp;":"&amp;ADDRESS($B$11,$X$2-1+BM$8)),INDIRECT("rP!"&amp;ADDRESS(Prcsses!$B122,$X$2+$P$8-BM$8)&amp;":"&amp;ADDRESS(Prcsses!$B122,$X$2-1+$P$8))))</f>
        <v>0</v>
      </c>
      <c r="BN75" s="5">
        <f ca="1">IF(BN$4="",0,SUMPRODUCT(INDIRECT(ADDRESS($B35,$X$2)&amp;":"&amp;ADDRESS($B35,$X$2-1+BN$8)),INDIRECT(ADDRESS($B$11,$X$2)&amp;":"&amp;ADDRESS($B$11,$X$2-1+BN$8)),INDIRECT("rP!"&amp;ADDRESS(Prcsses!$B122,$X$2+$P$8-BN$8)&amp;":"&amp;ADDRESS(Prcsses!$B122,$X$2-1+$P$8))))</f>
        <v>0</v>
      </c>
      <c r="BO75" s="5">
        <f ca="1">IF(BO$4="",0,SUMPRODUCT(INDIRECT(ADDRESS($B35,$X$2)&amp;":"&amp;ADDRESS($B35,$X$2-1+BO$8)),INDIRECT(ADDRESS($B$11,$X$2)&amp;":"&amp;ADDRESS($B$11,$X$2-1+BO$8)),INDIRECT("rP!"&amp;ADDRESS(Prcsses!$B122,$X$2+$P$8-BO$8)&amp;":"&amp;ADDRESS(Prcsses!$B122,$X$2-1+$P$8))))</f>
        <v>0</v>
      </c>
      <c r="BP75" s="5">
        <f ca="1">IF(BP$4="",0,SUMPRODUCT(INDIRECT(ADDRESS($B35,$X$2)&amp;":"&amp;ADDRESS($B35,$X$2-1+BP$8)),INDIRECT(ADDRESS($B$11,$X$2)&amp;":"&amp;ADDRESS($B$11,$X$2-1+BP$8)),INDIRECT("rP!"&amp;ADDRESS(Prcsses!$B122,$X$2+$P$8-BP$8)&amp;":"&amp;ADDRESS(Prcsses!$B122,$X$2-1+$P$8))))</f>
        <v>0</v>
      </c>
      <c r="BQ75" s="5">
        <f ca="1">IF(BQ$4="",0,SUMPRODUCT(INDIRECT(ADDRESS($B35,$X$2)&amp;":"&amp;ADDRESS($B35,$X$2-1+BQ$8)),INDIRECT(ADDRESS($B$11,$X$2)&amp;":"&amp;ADDRESS($B$11,$X$2-1+BQ$8)),INDIRECT("rP!"&amp;ADDRESS(Prcsses!$B122,$X$2+$P$8-BQ$8)&amp;":"&amp;ADDRESS(Prcsses!$B122,$X$2-1+$P$8))))</f>
        <v>0</v>
      </c>
      <c r="BR75" s="5">
        <f ca="1">IF(BR$4="",0,SUMPRODUCT(INDIRECT(ADDRESS($B35,$X$2)&amp;":"&amp;ADDRESS($B35,$X$2-1+BR$8)),INDIRECT(ADDRESS($B$11,$X$2)&amp;":"&amp;ADDRESS($B$11,$X$2-1+BR$8)),INDIRECT("rP!"&amp;ADDRESS(Prcsses!$B122,$X$2+$P$8-BR$8)&amp;":"&amp;ADDRESS(Prcsses!$B122,$X$2-1+$P$8))))</f>
        <v>0</v>
      </c>
      <c r="BS75" s="5">
        <f ca="1">IF(BS$4="",0,SUMPRODUCT(INDIRECT(ADDRESS($B35,$X$2)&amp;":"&amp;ADDRESS($B35,$X$2-1+BS$8)),INDIRECT(ADDRESS($B$11,$X$2)&amp;":"&amp;ADDRESS($B$11,$X$2-1+BS$8)),INDIRECT("rP!"&amp;ADDRESS(Prcsses!$B122,$X$2+$P$8-BS$8)&amp;":"&amp;ADDRESS(Prcsses!$B122,$X$2-1+$P$8))))</f>
        <v>0</v>
      </c>
      <c r="BT75" s="5">
        <f ca="1">IF(BT$4="",0,SUMPRODUCT(INDIRECT(ADDRESS($B35,$X$2)&amp;":"&amp;ADDRESS($B35,$X$2-1+BT$8)),INDIRECT(ADDRESS($B$11,$X$2)&amp;":"&amp;ADDRESS($B$11,$X$2-1+BT$8)),INDIRECT("rP!"&amp;ADDRESS(Prcsses!$B122,$X$2+$P$8-BT$8)&amp;":"&amp;ADDRESS(Prcsses!$B122,$X$2-1+$P$8))))</f>
        <v>0</v>
      </c>
      <c r="BU75" s="5">
        <f ca="1">IF(BU$4="",0,SUMPRODUCT(INDIRECT(ADDRESS($B35,$X$2)&amp;":"&amp;ADDRESS($B35,$X$2-1+BU$8)),INDIRECT(ADDRESS($B$11,$X$2)&amp;":"&amp;ADDRESS($B$11,$X$2-1+BU$8)),INDIRECT("rP!"&amp;ADDRESS(Prcsses!$B122,$X$2+$P$8-BU$8)&amp;":"&amp;ADDRESS(Prcsses!$B122,$X$2-1+$P$8))))</f>
        <v>0</v>
      </c>
      <c r="BV75" s="5">
        <f ca="1">IF(BV$4="",0,SUMPRODUCT(INDIRECT(ADDRESS($B35,$X$2)&amp;":"&amp;ADDRESS($B35,$X$2-1+BV$8)),INDIRECT(ADDRESS($B$11,$X$2)&amp;":"&amp;ADDRESS($B$11,$X$2-1+BV$8)),INDIRECT("rP!"&amp;ADDRESS(Prcsses!$B122,$X$2+$P$8-BV$8)&amp;":"&amp;ADDRESS(Prcsses!$B122,$X$2-1+$P$8))))</f>
        <v>0</v>
      </c>
      <c r="BW75" s="5">
        <f ca="1">IF(BW$4="",0,SUMPRODUCT(INDIRECT(ADDRESS($B35,$X$2)&amp;":"&amp;ADDRESS($B35,$X$2-1+BW$8)),INDIRECT(ADDRESS($B$11,$X$2)&amp;":"&amp;ADDRESS($B$11,$X$2-1+BW$8)),INDIRECT("rP!"&amp;ADDRESS(Prcsses!$B122,$X$2+$P$8-BW$8)&amp;":"&amp;ADDRESS(Prcsses!$B122,$X$2-1+$P$8))))</f>
        <v>0</v>
      </c>
      <c r="BX75" s="5">
        <f ca="1">IF(BX$4="",0,SUMPRODUCT(INDIRECT(ADDRESS($B35,$X$2)&amp;":"&amp;ADDRESS($B35,$X$2-1+BX$8)),INDIRECT(ADDRESS($B$11,$X$2)&amp;":"&amp;ADDRESS($B$11,$X$2-1+BX$8)),INDIRECT("rP!"&amp;ADDRESS(Prcsses!$B122,$X$2+$P$8-BX$8)&amp;":"&amp;ADDRESS(Prcsses!$B122,$X$2-1+$P$8))))</f>
        <v>0</v>
      </c>
      <c r="BY75" s="5">
        <f ca="1">IF(BY$4="",0,SUMPRODUCT(INDIRECT(ADDRESS($B35,$X$2)&amp;":"&amp;ADDRESS($B35,$X$2-1+BY$8)),INDIRECT(ADDRESS($B$11,$X$2)&amp;":"&amp;ADDRESS($B$11,$X$2-1+BY$8)),INDIRECT("rP!"&amp;ADDRESS(Prcsses!$B122,$X$2+$P$8-BY$8)&amp;":"&amp;ADDRESS(Prcsses!$B122,$X$2-1+$P$8))))</f>
        <v>0</v>
      </c>
      <c r="BZ75" s="5">
        <f ca="1">IF(BZ$4="",0,SUMPRODUCT(INDIRECT(ADDRESS($B35,$X$2)&amp;":"&amp;ADDRESS($B35,$X$2-1+BZ$8)),INDIRECT(ADDRESS($B$11,$X$2)&amp;":"&amp;ADDRESS($B$11,$X$2-1+BZ$8)),INDIRECT("rP!"&amp;ADDRESS(Prcsses!$B122,$X$2+$P$8-BZ$8)&amp;":"&amp;ADDRESS(Prcsses!$B122,$X$2-1+$P$8))))</f>
        <v>0</v>
      </c>
      <c r="CA75" s="5">
        <f ca="1">IF(CA$4="",0,SUMPRODUCT(INDIRECT(ADDRESS($B35,$X$2)&amp;":"&amp;ADDRESS($B35,$X$2-1+CA$8)),INDIRECT(ADDRESS($B$11,$X$2)&amp;":"&amp;ADDRESS($B$11,$X$2-1+CA$8)),INDIRECT("rP!"&amp;ADDRESS(Prcsses!$B122,$X$2+$P$8-CA$8)&amp;":"&amp;ADDRESS(Prcsses!$B122,$X$2-1+$P$8))))</f>
        <v>0</v>
      </c>
      <c r="CB75" s="5">
        <f ca="1">IF(CB$4="",0,SUMPRODUCT(INDIRECT(ADDRESS($B35,$X$2)&amp;":"&amp;ADDRESS($B35,$X$2-1+CB$8)),INDIRECT(ADDRESS($B$11,$X$2)&amp;":"&amp;ADDRESS($B$11,$X$2-1+CB$8)),INDIRECT("rP!"&amp;ADDRESS(Prcsses!$B122,$X$2+$P$8-CB$8)&amp;":"&amp;ADDRESS(Prcsses!$B122,$X$2-1+$P$8))))</f>
        <v>0</v>
      </c>
      <c r="CC75" s="5">
        <f ca="1">IF(CC$4="",0,SUMPRODUCT(INDIRECT(ADDRESS($B35,$X$2)&amp;":"&amp;ADDRESS($B35,$X$2-1+CC$8)),INDIRECT(ADDRESS($B$11,$X$2)&amp;":"&amp;ADDRESS($B$11,$X$2-1+CC$8)),INDIRECT("rP!"&amp;ADDRESS(Prcsses!$B122,$X$2+$P$8-CC$8)&amp;":"&amp;ADDRESS(Prcsses!$B122,$X$2-1+$P$8))))</f>
        <v>0</v>
      </c>
      <c r="CD75" s="5">
        <f ca="1">IF(CD$4="",0,SUMPRODUCT(INDIRECT(ADDRESS($B35,$X$2)&amp;":"&amp;ADDRESS($B35,$X$2-1+CD$8)),INDIRECT(ADDRESS($B$11,$X$2)&amp;":"&amp;ADDRESS($B$11,$X$2-1+CD$8)),INDIRECT("rP!"&amp;ADDRESS(Prcsses!$B122,$X$2+$P$8-CD$8)&amp;":"&amp;ADDRESS(Prcsses!$B122,$X$2-1+$P$8))))</f>
        <v>0</v>
      </c>
      <c r="CE75" s="5">
        <f ca="1">IF(CE$4="",0,SUMPRODUCT(INDIRECT(ADDRESS($B35,$X$2)&amp;":"&amp;ADDRESS($B35,$X$2-1+CE$8)),INDIRECT(ADDRESS($B$11,$X$2)&amp;":"&amp;ADDRESS($B$11,$X$2-1+CE$8)),INDIRECT("rP!"&amp;ADDRESS(Prcsses!$B122,$X$2+$P$8-CE$8)&amp;":"&amp;ADDRESS(Prcsses!$B122,$X$2-1+$P$8))))</f>
        <v>0</v>
      </c>
      <c r="CF75" s="5">
        <f ca="1">IF(CF$4="",0,SUMPRODUCT(INDIRECT(ADDRESS($B35,$X$2)&amp;":"&amp;ADDRESS($B35,$X$2-1+CF$8)),INDIRECT(ADDRESS($B$11,$X$2)&amp;":"&amp;ADDRESS($B$11,$X$2-1+CF$8)),INDIRECT("rP!"&amp;ADDRESS(Prcsses!$B122,$X$2+$P$8-CF$8)&amp;":"&amp;ADDRESS(Prcsses!$B122,$X$2-1+$P$8))))</f>
        <v>0</v>
      </c>
    </row>
    <row r="76" spans="2:84" x14ac:dyDescent="0.3">
      <c r="B76" s="13">
        <f>ROW()</f>
        <v>76</v>
      </c>
      <c r="H76" s="1" t="str">
        <f t="shared" si="95"/>
        <v>Оплата капитальных затрат</v>
      </c>
      <c r="I76" s="1" t="str">
        <f>$I$72</f>
        <v>Стартовые капитальные затраты</v>
      </c>
      <c r="J76" s="1" t="str">
        <f>Prcsses!I115</f>
        <v>Контракты с поставщиками</v>
      </c>
      <c r="M76" s="53" t="s">
        <v>18</v>
      </c>
      <c r="U76" s="5">
        <f t="shared" ca="1" si="96"/>
        <v>600000</v>
      </c>
      <c r="X76" s="5">
        <f ca="1">IF(X$4="",0,SUMPRODUCT(INDIRECT(ADDRESS($B36,$X$2)&amp;":"&amp;ADDRESS($B36,$X$2-1+X$8)),INDIRECT(ADDRESS($B$11,$X$2)&amp;":"&amp;ADDRESS($B$11,$X$2-1+X$8)),INDIRECT("rP!"&amp;ADDRESS(Prcsses!$B123,$X$2+$P$8-X$8)&amp;":"&amp;ADDRESS(Prcsses!$B123,$X$2-1+$P$8))))</f>
        <v>0</v>
      </c>
      <c r="Y76" s="5">
        <f ca="1">IF(Y$4="",0,SUMPRODUCT(INDIRECT(ADDRESS($B36,$X$2)&amp;":"&amp;ADDRESS($B36,$X$2-1+Y$8)),INDIRECT(ADDRESS($B$11,$X$2)&amp;":"&amp;ADDRESS($B$11,$X$2-1+Y$8)),INDIRECT("rP!"&amp;ADDRESS(Prcsses!$B123,$X$2+$P$8-Y$8)&amp;":"&amp;ADDRESS(Prcsses!$B123,$X$2-1+$P$8))))</f>
        <v>0</v>
      </c>
      <c r="Z76" s="5">
        <f ca="1">IF(Z$4="",0,SUMPRODUCT(INDIRECT(ADDRESS($B36,$X$2)&amp;":"&amp;ADDRESS($B36,$X$2-1+Z$8)),INDIRECT(ADDRESS($B$11,$X$2)&amp;":"&amp;ADDRESS($B$11,$X$2-1+Z$8)),INDIRECT("rP!"&amp;ADDRESS(Prcsses!$B123,$X$2+$P$8-Z$8)&amp;":"&amp;ADDRESS(Prcsses!$B123,$X$2-1+$P$8))))</f>
        <v>0</v>
      </c>
      <c r="AA76" s="5">
        <f ca="1">IF(AA$4="",0,SUMPRODUCT(INDIRECT(ADDRESS($B36,$X$2)&amp;":"&amp;ADDRESS($B36,$X$2-1+AA$8)),INDIRECT(ADDRESS($B$11,$X$2)&amp;":"&amp;ADDRESS($B$11,$X$2-1+AA$8)),INDIRECT("rP!"&amp;ADDRESS(Prcsses!$B123,$X$2+$P$8-AA$8)&amp;":"&amp;ADDRESS(Prcsses!$B123,$X$2-1+$P$8))))</f>
        <v>0</v>
      </c>
      <c r="AB76" s="5">
        <f ca="1">IF(AB$4="",0,SUMPRODUCT(INDIRECT(ADDRESS($B36,$X$2)&amp;":"&amp;ADDRESS($B36,$X$2-1+AB$8)),INDIRECT(ADDRESS($B$11,$X$2)&amp;":"&amp;ADDRESS($B$11,$X$2-1+AB$8)),INDIRECT("rP!"&amp;ADDRESS(Prcsses!$B123,$X$2+$P$8-AB$8)&amp;":"&amp;ADDRESS(Prcsses!$B123,$X$2-1+$P$8))))</f>
        <v>0</v>
      </c>
      <c r="AC76" s="5">
        <f ca="1">IF(AC$4="",0,SUMPRODUCT(INDIRECT(ADDRESS($B36,$X$2)&amp;":"&amp;ADDRESS($B36,$X$2-1+AC$8)),INDIRECT(ADDRESS($B$11,$X$2)&amp;":"&amp;ADDRESS($B$11,$X$2-1+AC$8)),INDIRECT("rP!"&amp;ADDRESS(Prcsses!$B123,$X$2+$P$8-AC$8)&amp;":"&amp;ADDRESS(Prcsses!$B123,$X$2-1+$P$8))))</f>
        <v>0</v>
      </c>
      <c r="AD76" s="5">
        <f ca="1">IF(AD$4="",0,SUMPRODUCT(INDIRECT(ADDRESS($B36,$X$2)&amp;":"&amp;ADDRESS($B36,$X$2-1+AD$8)),INDIRECT(ADDRESS($B$11,$X$2)&amp;":"&amp;ADDRESS($B$11,$X$2-1+AD$8)),INDIRECT("rP!"&amp;ADDRESS(Prcsses!$B123,$X$2+$P$8-AD$8)&amp;":"&amp;ADDRESS(Prcsses!$B123,$X$2-1+$P$8))))</f>
        <v>0</v>
      </c>
      <c r="AE76" s="5">
        <f ca="1">IF(AE$4="",0,SUMPRODUCT(INDIRECT(ADDRESS($B36,$X$2)&amp;":"&amp;ADDRESS($B36,$X$2-1+AE$8)),INDIRECT(ADDRESS($B$11,$X$2)&amp;":"&amp;ADDRESS($B$11,$X$2-1+AE$8)),INDIRECT("rP!"&amp;ADDRESS(Prcsses!$B123,$X$2+$P$8-AE$8)&amp;":"&amp;ADDRESS(Prcsses!$B123,$X$2-1+$P$8))))</f>
        <v>0</v>
      </c>
      <c r="AF76" s="5">
        <f ca="1">IF(AF$4="",0,SUMPRODUCT(INDIRECT(ADDRESS($B36,$X$2)&amp;":"&amp;ADDRESS($B36,$X$2-1+AF$8)),INDIRECT(ADDRESS($B$11,$X$2)&amp;":"&amp;ADDRESS($B$11,$X$2-1+AF$8)),INDIRECT("rP!"&amp;ADDRESS(Prcsses!$B123,$X$2+$P$8-AF$8)&amp;":"&amp;ADDRESS(Prcsses!$B123,$X$2-1+$P$8))))</f>
        <v>0</v>
      </c>
      <c r="AG76" s="5">
        <f ca="1">IF(AG$4="",0,SUMPRODUCT(INDIRECT(ADDRESS($B36,$X$2)&amp;":"&amp;ADDRESS($B36,$X$2-1+AG$8)),INDIRECT(ADDRESS($B$11,$X$2)&amp;":"&amp;ADDRESS($B$11,$X$2-1+AG$8)),INDIRECT("rP!"&amp;ADDRESS(Prcsses!$B123,$X$2+$P$8-AG$8)&amp;":"&amp;ADDRESS(Prcsses!$B123,$X$2-1+$P$8))))</f>
        <v>0</v>
      </c>
      <c r="AH76" s="5">
        <f ca="1">IF(AH$4="",0,SUMPRODUCT(INDIRECT(ADDRESS($B36,$X$2)&amp;":"&amp;ADDRESS($B36,$X$2-1+AH$8)),INDIRECT(ADDRESS($B$11,$X$2)&amp;":"&amp;ADDRESS($B$11,$X$2-1+AH$8)),INDIRECT("rP!"&amp;ADDRESS(Prcsses!$B123,$X$2+$P$8-AH$8)&amp;":"&amp;ADDRESS(Prcsses!$B123,$X$2-1+$P$8))))</f>
        <v>300000</v>
      </c>
      <c r="AI76" s="5">
        <f ca="1">IF(AI$4="",0,SUMPRODUCT(INDIRECT(ADDRESS($B36,$X$2)&amp;":"&amp;ADDRESS($B36,$X$2-1+AI$8)),INDIRECT(ADDRESS($B$11,$X$2)&amp;":"&amp;ADDRESS($B$11,$X$2-1+AI$8)),INDIRECT("rP!"&amp;ADDRESS(Prcsses!$B123,$X$2+$P$8-AI$8)&amp;":"&amp;ADDRESS(Prcsses!$B123,$X$2-1+$P$8))))</f>
        <v>300000</v>
      </c>
      <c r="AJ76" s="5">
        <f ca="1">IF(AJ$4="",0,SUMPRODUCT(INDIRECT(ADDRESS($B36,$X$2)&amp;":"&amp;ADDRESS($B36,$X$2-1+AJ$8)),INDIRECT(ADDRESS($B$11,$X$2)&amp;":"&amp;ADDRESS($B$11,$X$2-1+AJ$8)),INDIRECT("rP!"&amp;ADDRESS(Prcsses!$B123,$X$2+$P$8-AJ$8)&amp;":"&amp;ADDRESS(Prcsses!$B123,$X$2-1+$P$8))))</f>
        <v>0</v>
      </c>
      <c r="AK76" s="5">
        <f ca="1">IF(AK$4="",0,SUMPRODUCT(INDIRECT(ADDRESS($B36,$X$2)&amp;":"&amp;ADDRESS($B36,$X$2-1+AK$8)),INDIRECT(ADDRESS($B$11,$X$2)&amp;":"&amp;ADDRESS($B$11,$X$2-1+AK$8)),INDIRECT("rP!"&amp;ADDRESS(Prcsses!$B123,$X$2+$P$8-AK$8)&amp;":"&amp;ADDRESS(Prcsses!$B123,$X$2-1+$P$8))))</f>
        <v>0</v>
      </c>
      <c r="AL76" s="5">
        <f ca="1">IF(AL$4="",0,SUMPRODUCT(INDIRECT(ADDRESS($B36,$X$2)&amp;":"&amp;ADDRESS($B36,$X$2-1+AL$8)),INDIRECT(ADDRESS($B$11,$X$2)&amp;":"&amp;ADDRESS($B$11,$X$2-1+AL$8)),INDIRECT("rP!"&amp;ADDRESS(Prcsses!$B123,$X$2+$P$8-AL$8)&amp;":"&amp;ADDRESS(Prcsses!$B123,$X$2-1+$P$8))))</f>
        <v>0</v>
      </c>
      <c r="AM76" s="5">
        <f ca="1">IF(AM$4="",0,SUMPRODUCT(INDIRECT(ADDRESS($B36,$X$2)&amp;":"&amp;ADDRESS($B36,$X$2-1+AM$8)),INDIRECT(ADDRESS($B$11,$X$2)&amp;":"&amp;ADDRESS($B$11,$X$2-1+AM$8)),INDIRECT("rP!"&amp;ADDRESS(Prcsses!$B123,$X$2+$P$8-AM$8)&amp;":"&amp;ADDRESS(Prcsses!$B123,$X$2-1+$P$8))))</f>
        <v>0</v>
      </c>
      <c r="AN76" s="5">
        <f ca="1">IF(AN$4="",0,SUMPRODUCT(INDIRECT(ADDRESS($B36,$X$2)&amp;":"&amp;ADDRESS($B36,$X$2-1+AN$8)),INDIRECT(ADDRESS($B$11,$X$2)&amp;":"&amp;ADDRESS($B$11,$X$2-1+AN$8)),INDIRECT("rP!"&amp;ADDRESS(Prcsses!$B123,$X$2+$P$8-AN$8)&amp;":"&amp;ADDRESS(Prcsses!$B123,$X$2-1+$P$8))))</f>
        <v>0</v>
      </c>
      <c r="AO76" s="5">
        <f ca="1">IF(AO$4="",0,SUMPRODUCT(INDIRECT(ADDRESS($B36,$X$2)&amp;":"&amp;ADDRESS($B36,$X$2-1+AO$8)),INDIRECT(ADDRESS($B$11,$X$2)&amp;":"&amp;ADDRESS($B$11,$X$2-1+AO$8)),INDIRECT("rP!"&amp;ADDRESS(Prcsses!$B123,$X$2+$P$8-AO$8)&amp;":"&amp;ADDRESS(Prcsses!$B123,$X$2-1+$P$8))))</f>
        <v>0</v>
      </c>
      <c r="AP76" s="5">
        <f ca="1">IF(AP$4="",0,SUMPRODUCT(INDIRECT(ADDRESS($B36,$X$2)&amp;":"&amp;ADDRESS($B36,$X$2-1+AP$8)),INDIRECT(ADDRESS($B$11,$X$2)&amp;":"&amp;ADDRESS($B$11,$X$2-1+AP$8)),INDIRECT("rP!"&amp;ADDRESS(Prcsses!$B123,$X$2+$P$8-AP$8)&amp;":"&amp;ADDRESS(Prcsses!$B123,$X$2-1+$P$8))))</f>
        <v>0</v>
      </c>
      <c r="AQ76" s="5">
        <f ca="1">IF(AQ$4="",0,SUMPRODUCT(INDIRECT(ADDRESS($B36,$X$2)&amp;":"&amp;ADDRESS($B36,$X$2-1+AQ$8)),INDIRECT(ADDRESS($B$11,$X$2)&amp;":"&amp;ADDRESS($B$11,$X$2-1+AQ$8)),INDIRECT("rP!"&amp;ADDRESS(Prcsses!$B123,$X$2+$P$8-AQ$8)&amp;":"&amp;ADDRESS(Prcsses!$B123,$X$2-1+$P$8))))</f>
        <v>0</v>
      </c>
      <c r="AR76" s="5">
        <f ca="1">IF(AR$4="",0,SUMPRODUCT(INDIRECT(ADDRESS($B36,$X$2)&amp;":"&amp;ADDRESS($B36,$X$2-1+AR$8)),INDIRECT(ADDRESS($B$11,$X$2)&amp;":"&amp;ADDRESS($B$11,$X$2-1+AR$8)),INDIRECT("rP!"&amp;ADDRESS(Prcsses!$B123,$X$2+$P$8-AR$8)&amp;":"&amp;ADDRESS(Prcsses!$B123,$X$2-1+$P$8))))</f>
        <v>0</v>
      </c>
      <c r="AS76" s="5">
        <f ca="1">IF(AS$4="",0,SUMPRODUCT(INDIRECT(ADDRESS($B36,$X$2)&amp;":"&amp;ADDRESS($B36,$X$2-1+AS$8)),INDIRECT(ADDRESS($B$11,$X$2)&amp;":"&amp;ADDRESS($B$11,$X$2-1+AS$8)),INDIRECT("rP!"&amp;ADDRESS(Prcsses!$B123,$X$2+$P$8-AS$8)&amp;":"&amp;ADDRESS(Prcsses!$B123,$X$2-1+$P$8))))</f>
        <v>0</v>
      </c>
      <c r="AT76" s="5">
        <f ca="1">IF(AT$4="",0,SUMPRODUCT(INDIRECT(ADDRESS($B36,$X$2)&amp;":"&amp;ADDRESS($B36,$X$2-1+AT$8)),INDIRECT(ADDRESS($B$11,$X$2)&amp;":"&amp;ADDRESS($B$11,$X$2-1+AT$8)),INDIRECT("rP!"&amp;ADDRESS(Prcsses!$B123,$X$2+$P$8-AT$8)&amp;":"&amp;ADDRESS(Prcsses!$B123,$X$2-1+$P$8))))</f>
        <v>0</v>
      </c>
      <c r="AU76" s="5">
        <f ca="1">IF(AU$4="",0,SUMPRODUCT(INDIRECT(ADDRESS($B36,$X$2)&amp;":"&amp;ADDRESS($B36,$X$2-1+AU$8)),INDIRECT(ADDRESS($B$11,$X$2)&amp;":"&amp;ADDRESS($B$11,$X$2-1+AU$8)),INDIRECT("rP!"&amp;ADDRESS(Prcsses!$B123,$X$2+$P$8-AU$8)&amp;":"&amp;ADDRESS(Prcsses!$B123,$X$2-1+$P$8))))</f>
        <v>0</v>
      </c>
      <c r="AV76" s="5">
        <f ca="1">IF(AV$4="",0,SUMPRODUCT(INDIRECT(ADDRESS($B36,$X$2)&amp;":"&amp;ADDRESS($B36,$X$2-1+AV$8)),INDIRECT(ADDRESS($B$11,$X$2)&amp;":"&amp;ADDRESS($B$11,$X$2-1+AV$8)),INDIRECT("rP!"&amp;ADDRESS(Prcsses!$B123,$X$2+$P$8-AV$8)&amp;":"&amp;ADDRESS(Prcsses!$B123,$X$2-1+$P$8))))</f>
        <v>0</v>
      </c>
      <c r="AW76" s="5">
        <f ca="1">IF(AW$4="",0,SUMPRODUCT(INDIRECT(ADDRESS($B36,$X$2)&amp;":"&amp;ADDRESS($B36,$X$2-1+AW$8)),INDIRECT(ADDRESS($B$11,$X$2)&amp;":"&amp;ADDRESS($B$11,$X$2-1+AW$8)),INDIRECT("rP!"&amp;ADDRESS(Prcsses!$B123,$X$2+$P$8-AW$8)&amp;":"&amp;ADDRESS(Prcsses!$B123,$X$2-1+$P$8))))</f>
        <v>0</v>
      </c>
      <c r="AX76" s="5">
        <f ca="1">IF(AX$4="",0,SUMPRODUCT(INDIRECT(ADDRESS($B36,$X$2)&amp;":"&amp;ADDRESS($B36,$X$2-1+AX$8)),INDIRECT(ADDRESS($B$11,$X$2)&amp;":"&amp;ADDRESS($B$11,$X$2-1+AX$8)),INDIRECT("rP!"&amp;ADDRESS(Prcsses!$B123,$X$2+$P$8-AX$8)&amp;":"&amp;ADDRESS(Prcsses!$B123,$X$2-1+$P$8))))</f>
        <v>0</v>
      </c>
      <c r="AY76" s="5">
        <f ca="1">IF(AY$4="",0,SUMPRODUCT(INDIRECT(ADDRESS($B36,$X$2)&amp;":"&amp;ADDRESS($B36,$X$2-1+AY$8)),INDIRECT(ADDRESS($B$11,$X$2)&amp;":"&amp;ADDRESS($B$11,$X$2-1+AY$8)),INDIRECT("rP!"&amp;ADDRESS(Prcsses!$B123,$X$2+$P$8-AY$8)&amp;":"&amp;ADDRESS(Prcsses!$B123,$X$2-1+$P$8))))</f>
        <v>0</v>
      </c>
      <c r="AZ76" s="5">
        <f ca="1">IF(AZ$4="",0,SUMPRODUCT(INDIRECT(ADDRESS($B36,$X$2)&amp;":"&amp;ADDRESS($B36,$X$2-1+AZ$8)),INDIRECT(ADDRESS($B$11,$X$2)&amp;":"&amp;ADDRESS($B$11,$X$2-1+AZ$8)),INDIRECT("rP!"&amp;ADDRESS(Prcsses!$B123,$X$2+$P$8-AZ$8)&amp;":"&amp;ADDRESS(Prcsses!$B123,$X$2-1+$P$8))))</f>
        <v>0</v>
      </c>
      <c r="BA76" s="5">
        <f ca="1">IF(BA$4="",0,SUMPRODUCT(INDIRECT(ADDRESS($B36,$X$2)&amp;":"&amp;ADDRESS($B36,$X$2-1+BA$8)),INDIRECT(ADDRESS($B$11,$X$2)&amp;":"&amp;ADDRESS($B$11,$X$2-1+BA$8)),INDIRECT("rP!"&amp;ADDRESS(Prcsses!$B123,$X$2+$P$8-BA$8)&amp;":"&amp;ADDRESS(Prcsses!$B123,$X$2-1+$P$8))))</f>
        <v>0</v>
      </c>
      <c r="BB76" s="5">
        <f ca="1">IF(BB$4="",0,SUMPRODUCT(INDIRECT(ADDRESS($B36,$X$2)&amp;":"&amp;ADDRESS($B36,$X$2-1+BB$8)),INDIRECT(ADDRESS($B$11,$X$2)&amp;":"&amp;ADDRESS($B$11,$X$2-1+BB$8)),INDIRECT("rP!"&amp;ADDRESS(Prcsses!$B123,$X$2+$P$8-BB$8)&amp;":"&amp;ADDRESS(Prcsses!$B123,$X$2-1+$P$8))))</f>
        <v>0</v>
      </c>
      <c r="BC76" s="5">
        <f ca="1">IF(BC$4="",0,SUMPRODUCT(INDIRECT(ADDRESS($B36,$X$2)&amp;":"&amp;ADDRESS($B36,$X$2-1+BC$8)),INDIRECT(ADDRESS($B$11,$X$2)&amp;":"&amp;ADDRESS($B$11,$X$2-1+BC$8)),INDIRECT("rP!"&amp;ADDRESS(Prcsses!$B123,$X$2+$P$8-BC$8)&amp;":"&amp;ADDRESS(Prcsses!$B123,$X$2-1+$P$8))))</f>
        <v>0</v>
      </c>
      <c r="BD76" s="5">
        <f ca="1">IF(BD$4="",0,SUMPRODUCT(INDIRECT(ADDRESS($B36,$X$2)&amp;":"&amp;ADDRESS($B36,$X$2-1+BD$8)),INDIRECT(ADDRESS($B$11,$X$2)&amp;":"&amp;ADDRESS($B$11,$X$2-1+BD$8)),INDIRECT("rP!"&amp;ADDRESS(Prcsses!$B123,$X$2+$P$8-BD$8)&amp;":"&amp;ADDRESS(Prcsses!$B123,$X$2-1+$P$8))))</f>
        <v>0</v>
      </c>
      <c r="BE76" s="5">
        <f ca="1">IF(BE$4="",0,SUMPRODUCT(INDIRECT(ADDRESS($B36,$X$2)&amp;":"&amp;ADDRESS($B36,$X$2-1+BE$8)),INDIRECT(ADDRESS($B$11,$X$2)&amp;":"&amp;ADDRESS($B$11,$X$2-1+BE$8)),INDIRECT("rP!"&amp;ADDRESS(Prcsses!$B123,$X$2+$P$8-BE$8)&amp;":"&amp;ADDRESS(Prcsses!$B123,$X$2-1+$P$8))))</f>
        <v>0</v>
      </c>
      <c r="BF76" s="5">
        <f ca="1">IF(BF$4="",0,SUMPRODUCT(INDIRECT(ADDRESS($B36,$X$2)&amp;":"&amp;ADDRESS($B36,$X$2-1+BF$8)),INDIRECT(ADDRESS($B$11,$X$2)&amp;":"&amp;ADDRESS($B$11,$X$2-1+BF$8)),INDIRECT("rP!"&amp;ADDRESS(Prcsses!$B123,$X$2+$P$8-BF$8)&amp;":"&amp;ADDRESS(Prcsses!$B123,$X$2-1+$P$8))))</f>
        <v>0</v>
      </c>
      <c r="BG76" s="5">
        <f ca="1">IF(BG$4="",0,SUMPRODUCT(INDIRECT(ADDRESS($B36,$X$2)&amp;":"&amp;ADDRESS($B36,$X$2-1+BG$8)),INDIRECT(ADDRESS($B$11,$X$2)&amp;":"&amp;ADDRESS($B$11,$X$2-1+BG$8)),INDIRECT("rP!"&amp;ADDRESS(Prcsses!$B123,$X$2+$P$8-BG$8)&amp;":"&amp;ADDRESS(Prcsses!$B123,$X$2-1+$P$8))))</f>
        <v>0</v>
      </c>
      <c r="BH76" s="5">
        <f ca="1">IF(BH$4="",0,SUMPRODUCT(INDIRECT(ADDRESS($B36,$X$2)&amp;":"&amp;ADDRESS($B36,$X$2-1+BH$8)),INDIRECT(ADDRESS($B$11,$X$2)&amp;":"&amp;ADDRESS($B$11,$X$2-1+BH$8)),INDIRECT("rP!"&amp;ADDRESS(Prcsses!$B123,$X$2+$P$8-BH$8)&amp;":"&amp;ADDRESS(Prcsses!$B123,$X$2-1+$P$8))))</f>
        <v>0</v>
      </c>
      <c r="BI76" s="5">
        <f ca="1">IF(BI$4="",0,SUMPRODUCT(INDIRECT(ADDRESS($B36,$X$2)&amp;":"&amp;ADDRESS($B36,$X$2-1+BI$8)),INDIRECT(ADDRESS($B$11,$X$2)&amp;":"&amp;ADDRESS($B$11,$X$2-1+BI$8)),INDIRECT("rP!"&amp;ADDRESS(Prcsses!$B123,$X$2+$P$8-BI$8)&amp;":"&amp;ADDRESS(Prcsses!$B123,$X$2-1+$P$8))))</f>
        <v>0</v>
      </c>
      <c r="BJ76" s="5">
        <f ca="1">IF(BJ$4="",0,SUMPRODUCT(INDIRECT(ADDRESS($B36,$X$2)&amp;":"&amp;ADDRESS($B36,$X$2-1+BJ$8)),INDIRECT(ADDRESS($B$11,$X$2)&amp;":"&amp;ADDRESS($B$11,$X$2-1+BJ$8)),INDIRECT("rP!"&amp;ADDRESS(Prcsses!$B123,$X$2+$P$8-BJ$8)&amp;":"&amp;ADDRESS(Prcsses!$B123,$X$2-1+$P$8))))</f>
        <v>0</v>
      </c>
      <c r="BK76" s="5">
        <f ca="1">IF(BK$4="",0,SUMPRODUCT(INDIRECT(ADDRESS($B36,$X$2)&amp;":"&amp;ADDRESS($B36,$X$2-1+BK$8)),INDIRECT(ADDRESS($B$11,$X$2)&amp;":"&amp;ADDRESS($B$11,$X$2-1+BK$8)),INDIRECT("rP!"&amp;ADDRESS(Prcsses!$B123,$X$2+$P$8-BK$8)&amp;":"&amp;ADDRESS(Prcsses!$B123,$X$2-1+$P$8))))</f>
        <v>0</v>
      </c>
      <c r="BL76" s="5">
        <f ca="1">IF(BL$4="",0,SUMPRODUCT(INDIRECT(ADDRESS($B36,$X$2)&amp;":"&amp;ADDRESS($B36,$X$2-1+BL$8)),INDIRECT(ADDRESS($B$11,$X$2)&amp;":"&amp;ADDRESS($B$11,$X$2-1+BL$8)),INDIRECT("rP!"&amp;ADDRESS(Prcsses!$B123,$X$2+$P$8-BL$8)&amp;":"&amp;ADDRESS(Prcsses!$B123,$X$2-1+$P$8))))</f>
        <v>0</v>
      </c>
      <c r="BM76" s="5">
        <f ca="1">IF(BM$4="",0,SUMPRODUCT(INDIRECT(ADDRESS($B36,$X$2)&amp;":"&amp;ADDRESS($B36,$X$2-1+BM$8)),INDIRECT(ADDRESS($B$11,$X$2)&amp;":"&amp;ADDRESS($B$11,$X$2-1+BM$8)),INDIRECT("rP!"&amp;ADDRESS(Prcsses!$B123,$X$2+$P$8-BM$8)&amp;":"&amp;ADDRESS(Prcsses!$B123,$X$2-1+$P$8))))</f>
        <v>0</v>
      </c>
      <c r="BN76" s="5">
        <f ca="1">IF(BN$4="",0,SUMPRODUCT(INDIRECT(ADDRESS($B36,$X$2)&amp;":"&amp;ADDRESS($B36,$X$2-1+BN$8)),INDIRECT(ADDRESS($B$11,$X$2)&amp;":"&amp;ADDRESS($B$11,$X$2-1+BN$8)),INDIRECT("rP!"&amp;ADDRESS(Prcsses!$B123,$X$2+$P$8-BN$8)&amp;":"&amp;ADDRESS(Prcsses!$B123,$X$2-1+$P$8))))</f>
        <v>0</v>
      </c>
      <c r="BO76" s="5">
        <f ca="1">IF(BO$4="",0,SUMPRODUCT(INDIRECT(ADDRESS($B36,$X$2)&amp;":"&amp;ADDRESS($B36,$X$2-1+BO$8)),INDIRECT(ADDRESS($B$11,$X$2)&amp;":"&amp;ADDRESS($B$11,$X$2-1+BO$8)),INDIRECT("rP!"&amp;ADDRESS(Prcsses!$B123,$X$2+$P$8-BO$8)&amp;":"&amp;ADDRESS(Prcsses!$B123,$X$2-1+$P$8))))</f>
        <v>0</v>
      </c>
      <c r="BP76" s="5">
        <f ca="1">IF(BP$4="",0,SUMPRODUCT(INDIRECT(ADDRESS($B36,$X$2)&amp;":"&amp;ADDRESS($B36,$X$2-1+BP$8)),INDIRECT(ADDRESS($B$11,$X$2)&amp;":"&amp;ADDRESS($B$11,$X$2-1+BP$8)),INDIRECT("rP!"&amp;ADDRESS(Prcsses!$B123,$X$2+$P$8-BP$8)&amp;":"&amp;ADDRESS(Prcsses!$B123,$X$2-1+$P$8))))</f>
        <v>0</v>
      </c>
      <c r="BQ76" s="5">
        <f ca="1">IF(BQ$4="",0,SUMPRODUCT(INDIRECT(ADDRESS($B36,$X$2)&amp;":"&amp;ADDRESS($B36,$X$2-1+BQ$8)),INDIRECT(ADDRESS($B$11,$X$2)&amp;":"&amp;ADDRESS($B$11,$X$2-1+BQ$8)),INDIRECT("rP!"&amp;ADDRESS(Prcsses!$B123,$X$2+$P$8-BQ$8)&amp;":"&amp;ADDRESS(Prcsses!$B123,$X$2-1+$P$8))))</f>
        <v>0</v>
      </c>
      <c r="BR76" s="5">
        <f ca="1">IF(BR$4="",0,SUMPRODUCT(INDIRECT(ADDRESS($B36,$X$2)&amp;":"&amp;ADDRESS($B36,$X$2-1+BR$8)),INDIRECT(ADDRESS($B$11,$X$2)&amp;":"&amp;ADDRESS($B$11,$X$2-1+BR$8)),INDIRECT("rP!"&amp;ADDRESS(Prcsses!$B123,$X$2+$P$8-BR$8)&amp;":"&amp;ADDRESS(Prcsses!$B123,$X$2-1+$P$8))))</f>
        <v>0</v>
      </c>
      <c r="BS76" s="5">
        <f ca="1">IF(BS$4="",0,SUMPRODUCT(INDIRECT(ADDRESS($B36,$X$2)&amp;":"&amp;ADDRESS($B36,$X$2-1+BS$8)),INDIRECT(ADDRESS($B$11,$X$2)&amp;":"&amp;ADDRESS($B$11,$X$2-1+BS$8)),INDIRECT("rP!"&amp;ADDRESS(Prcsses!$B123,$X$2+$P$8-BS$8)&amp;":"&amp;ADDRESS(Prcsses!$B123,$X$2-1+$P$8))))</f>
        <v>0</v>
      </c>
      <c r="BT76" s="5">
        <f ca="1">IF(BT$4="",0,SUMPRODUCT(INDIRECT(ADDRESS($B36,$X$2)&amp;":"&amp;ADDRESS($B36,$X$2-1+BT$8)),INDIRECT(ADDRESS($B$11,$X$2)&amp;":"&amp;ADDRESS($B$11,$X$2-1+BT$8)),INDIRECT("rP!"&amp;ADDRESS(Prcsses!$B123,$X$2+$P$8-BT$8)&amp;":"&amp;ADDRESS(Prcsses!$B123,$X$2-1+$P$8))))</f>
        <v>0</v>
      </c>
      <c r="BU76" s="5">
        <f ca="1">IF(BU$4="",0,SUMPRODUCT(INDIRECT(ADDRESS($B36,$X$2)&amp;":"&amp;ADDRESS($B36,$X$2-1+BU$8)),INDIRECT(ADDRESS($B$11,$X$2)&amp;":"&amp;ADDRESS($B$11,$X$2-1+BU$8)),INDIRECT("rP!"&amp;ADDRESS(Prcsses!$B123,$X$2+$P$8-BU$8)&amp;":"&amp;ADDRESS(Prcsses!$B123,$X$2-1+$P$8))))</f>
        <v>0</v>
      </c>
      <c r="BV76" s="5">
        <f ca="1">IF(BV$4="",0,SUMPRODUCT(INDIRECT(ADDRESS($B36,$X$2)&amp;":"&amp;ADDRESS($B36,$X$2-1+BV$8)),INDIRECT(ADDRESS($B$11,$X$2)&amp;":"&amp;ADDRESS($B$11,$X$2-1+BV$8)),INDIRECT("rP!"&amp;ADDRESS(Prcsses!$B123,$X$2+$P$8-BV$8)&amp;":"&amp;ADDRESS(Prcsses!$B123,$X$2-1+$P$8))))</f>
        <v>0</v>
      </c>
      <c r="BW76" s="5">
        <f ca="1">IF(BW$4="",0,SUMPRODUCT(INDIRECT(ADDRESS($B36,$X$2)&amp;":"&amp;ADDRESS($B36,$X$2-1+BW$8)),INDIRECT(ADDRESS($B$11,$X$2)&amp;":"&amp;ADDRESS($B$11,$X$2-1+BW$8)),INDIRECT("rP!"&amp;ADDRESS(Prcsses!$B123,$X$2+$P$8-BW$8)&amp;":"&amp;ADDRESS(Prcsses!$B123,$X$2-1+$P$8))))</f>
        <v>0</v>
      </c>
      <c r="BX76" s="5">
        <f ca="1">IF(BX$4="",0,SUMPRODUCT(INDIRECT(ADDRESS($B36,$X$2)&amp;":"&amp;ADDRESS($B36,$X$2-1+BX$8)),INDIRECT(ADDRESS($B$11,$X$2)&amp;":"&amp;ADDRESS($B$11,$X$2-1+BX$8)),INDIRECT("rP!"&amp;ADDRESS(Prcsses!$B123,$X$2+$P$8-BX$8)&amp;":"&amp;ADDRESS(Prcsses!$B123,$X$2-1+$P$8))))</f>
        <v>0</v>
      </c>
      <c r="BY76" s="5">
        <f ca="1">IF(BY$4="",0,SUMPRODUCT(INDIRECT(ADDRESS($B36,$X$2)&amp;":"&amp;ADDRESS($B36,$X$2-1+BY$8)),INDIRECT(ADDRESS($B$11,$X$2)&amp;":"&amp;ADDRESS($B$11,$X$2-1+BY$8)),INDIRECT("rP!"&amp;ADDRESS(Prcsses!$B123,$X$2+$P$8-BY$8)&amp;":"&amp;ADDRESS(Prcsses!$B123,$X$2-1+$P$8))))</f>
        <v>0</v>
      </c>
      <c r="BZ76" s="5">
        <f ca="1">IF(BZ$4="",0,SUMPRODUCT(INDIRECT(ADDRESS($B36,$X$2)&amp;":"&amp;ADDRESS($B36,$X$2-1+BZ$8)),INDIRECT(ADDRESS($B$11,$X$2)&amp;":"&amp;ADDRESS($B$11,$X$2-1+BZ$8)),INDIRECT("rP!"&amp;ADDRESS(Prcsses!$B123,$X$2+$P$8-BZ$8)&amp;":"&amp;ADDRESS(Prcsses!$B123,$X$2-1+$P$8))))</f>
        <v>0</v>
      </c>
      <c r="CA76" s="5">
        <f ca="1">IF(CA$4="",0,SUMPRODUCT(INDIRECT(ADDRESS($B36,$X$2)&amp;":"&amp;ADDRESS($B36,$X$2-1+CA$8)),INDIRECT(ADDRESS($B$11,$X$2)&amp;":"&amp;ADDRESS($B$11,$X$2-1+CA$8)),INDIRECT("rP!"&amp;ADDRESS(Prcsses!$B123,$X$2+$P$8-CA$8)&amp;":"&amp;ADDRESS(Prcsses!$B123,$X$2-1+$P$8))))</f>
        <v>0</v>
      </c>
      <c r="CB76" s="5">
        <f ca="1">IF(CB$4="",0,SUMPRODUCT(INDIRECT(ADDRESS($B36,$X$2)&amp;":"&amp;ADDRESS($B36,$X$2-1+CB$8)),INDIRECT(ADDRESS($B$11,$X$2)&amp;":"&amp;ADDRESS($B$11,$X$2-1+CB$8)),INDIRECT("rP!"&amp;ADDRESS(Prcsses!$B123,$X$2+$P$8-CB$8)&amp;":"&amp;ADDRESS(Prcsses!$B123,$X$2-1+$P$8))))</f>
        <v>0</v>
      </c>
      <c r="CC76" s="5">
        <f ca="1">IF(CC$4="",0,SUMPRODUCT(INDIRECT(ADDRESS($B36,$X$2)&amp;":"&amp;ADDRESS($B36,$X$2-1+CC$8)),INDIRECT(ADDRESS($B$11,$X$2)&amp;":"&amp;ADDRESS($B$11,$X$2-1+CC$8)),INDIRECT("rP!"&amp;ADDRESS(Prcsses!$B123,$X$2+$P$8-CC$8)&amp;":"&amp;ADDRESS(Prcsses!$B123,$X$2-1+$P$8))))</f>
        <v>0</v>
      </c>
      <c r="CD76" s="5">
        <f ca="1">IF(CD$4="",0,SUMPRODUCT(INDIRECT(ADDRESS($B36,$X$2)&amp;":"&amp;ADDRESS($B36,$X$2-1+CD$8)),INDIRECT(ADDRESS($B$11,$X$2)&amp;":"&amp;ADDRESS($B$11,$X$2-1+CD$8)),INDIRECT("rP!"&amp;ADDRESS(Prcsses!$B123,$X$2+$P$8-CD$8)&amp;":"&amp;ADDRESS(Prcsses!$B123,$X$2-1+$P$8))))</f>
        <v>0</v>
      </c>
      <c r="CE76" s="5">
        <f ca="1">IF(CE$4="",0,SUMPRODUCT(INDIRECT(ADDRESS($B36,$X$2)&amp;":"&amp;ADDRESS($B36,$X$2-1+CE$8)),INDIRECT(ADDRESS($B$11,$X$2)&amp;":"&amp;ADDRESS($B$11,$X$2-1+CE$8)),INDIRECT("rP!"&amp;ADDRESS(Prcsses!$B123,$X$2+$P$8-CE$8)&amp;":"&amp;ADDRESS(Prcsses!$B123,$X$2-1+$P$8))))</f>
        <v>0</v>
      </c>
      <c r="CF76" s="5">
        <f ca="1">IF(CF$4="",0,SUMPRODUCT(INDIRECT(ADDRESS($B36,$X$2)&amp;":"&amp;ADDRESS($B36,$X$2-1+CF$8)),INDIRECT(ADDRESS($B$11,$X$2)&amp;":"&amp;ADDRESS($B$11,$X$2-1+CF$8)),INDIRECT("rP!"&amp;ADDRESS(Prcsses!$B123,$X$2+$P$8-CF$8)&amp;":"&amp;ADDRESS(Prcsses!$B123,$X$2-1+$P$8))))</f>
        <v>0</v>
      </c>
    </row>
    <row r="77" spans="2:84" x14ac:dyDescent="0.3">
      <c r="B77" s="13">
        <f>ROW()</f>
        <v>77</v>
      </c>
      <c r="H77" s="1" t="str">
        <f t="shared" si="95"/>
        <v>Оплата капитальных затрат</v>
      </c>
      <c r="I77" s="1" t="str">
        <f>$I$72</f>
        <v>Стартовые капитальные затраты</v>
      </c>
      <c r="J77" s="1" t="str">
        <f>Prcsses!I116</f>
        <v>Программное обеспечение</v>
      </c>
      <c r="M77" s="53" t="s">
        <v>18</v>
      </c>
      <c r="U77" s="5">
        <f t="shared" ca="1" si="96"/>
        <v>200000</v>
      </c>
      <c r="X77" s="5">
        <f ca="1">IF(X$4="",0,SUMPRODUCT(INDIRECT(ADDRESS($B37,$X$2)&amp;":"&amp;ADDRESS($B37,$X$2-1+X$8)),INDIRECT(ADDRESS($B$11,$X$2)&amp;":"&amp;ADDRESS($B$11,$X$2-1+X$8)),INDIRECT("rP!"&amp;ADDRESS(Prcsses!$B124,$X$2+$P$8-X$8)&amp;":"&amp;ADDRESS(Prcsses!$B124,$X$2-1+$P$8))))</f>
        <v>0</v>
      </c>
      <c r="Y77" s="5">
        <f ca="1">IF(Y$4="",0,SUMPRODUCT(INDIRECT(ADDRESS($B37,$X$2)&amp;":"&amp;ADDRESS($B37,$X$2-1+Y$8)),INDIRECT(ADDRESS($B$11,$X$2)&amp;":"&amp;ADDRESS($B$11,$X$2-1+Y$8)),INDIRECT("rP!"&amp;ADDRESS(Prcsses!$B124,$X$2+$P$8-Y$8)&amp;":"&amp;ADDRESS(Prcsses!$B124,$X$2-1+$P$8))))</f>
        <v>0</v>
      </c>
      <c r="Z77" s="5">
        <f ca="1">IF(Z$4="",0,SUMPRODUCT(INDIRECT(ADDRESS($B37,$X$2)&amp;":"&amp;ADDRESS($B37,$X$2-1+Z$8)),INDIRECT(ADDRESS($B$11,$X$2)&amp;":"&amp;ADDRESS($B$11,$X$2-1+Z$8)),INDIRECT("rP!"&amp;ADDRESS(Prcsses!$B124,$X$2+$P$8-Z$8)&amp;":"&amp;ADDRESS(Prcsses!$B124,$X$2-1+$P$8))))</f>
        <v>0</v>
      </c>
      <c r="AA77" s="5">
        <f ca="1">IF(AA$4="",0,SUMPRODUCT(INDIRECT(ADDRESS($B37,$X$2)&amp;":"&amp;ADDRESS($B37,$X$2-1+AA$8)),INDIRECT(ADDRESS($B$11,$X$2)&amp;":"&amp;ADDRESS($B$11,$X$2-1+AA$8)),INDIRECT("rP!"&amp;ADDRESS(Prcsses!$B124,$X$2+$P$8-AA$8)&amp;":"&amp;ADDRESS(Prcsses!$B124,$X$2-1+$P$8))))</f>
        <v>0</v>
      </c>
      <c r="AB77" s="5">
        <f ca="1">IF(AB$4="",0,SUMPRODUCT(INDIRECT(ADDRESS($B37,$X$2)&amp;":"&amp;ADDRESS($B37,$X$2-1+AB$8)),INDIRECT(ADDRESS($B$11,$X$2)&amp;":"&amp;ADDRESS($B$11,$X$2-1+AB$8)),INDIRECT("rP!"&amp;ADDRESS(Prcsses!$B124,$X$2+$P$8-AB$8)&amp;":"&amp;ADDRESS(Prcsses!$B124,$X$2-1+$P$8))))</f>
        <v>0</v>
      </c>
      <c r="AC77" s="5">
        <f ca="1">IF(AC$4="",0,SUMPRODUCT(INDIRECT(ADDRESS($B37,$X$2)&amp;":"&amp;ADDRESS($B37,$X$2-1+AC$8)),INDIRECT(ADDRESS($B$11,$X$2)&amp;":"&amp;ADDRESS($B$11,$X$2-1+AC$8)),INDIRECT("rP!"&amp;ADDRESS(Prcsses!$B124,$X$2+$P$8-AC$8)&amp;":"&amp;ADDRESS(Prcsses!$B124,$X$2-1+$P$8))))</f>
        <v>0</v>
      </c>
      <c r="AD77" s="5">
        <f ca="1">IF(AD$4="",0,SUMPRODUCT(INDIRECT(ADDRESS($B37,$X$2)&amp;":"&amp;ADDRESS($B37,$X$2-1+AD$8)),INDIRECT(ADDRESS($B$11,$X$2)&amp;":"&amp;ADDRESS($B$11,$X$2-1+AD$8)),INDIRECT("rP!"&amp;ADDRESS(Prcsses!$B124,$X$2+$P$8-AD$8)&amp;":"&amp;ADDRESS(Prcsses!$B124,$X$2-1+$P$8))))</f>
        <v>0</v>
      </c>
      <c r="AE77" s="5">
        <f ca="1">IF(AE$4="",0,SUMPRODUCT(INDIRECT(ADDRESS($B37,$X$2)&amp;":"&amp;ADDRESS($B37,$X$2-1+AE$8)),INDIRECT(ADDRESS($B$11,$X$2)&amp;":"&amp;ADDRESS($B$11,$X$2-1+AE$8)),INDIRECT("rP!"&amp;ADDRESS(Prcsses!$B124,$X$2+$P$8-AE$8)&amp;":"&amp;ADDRESS(Prcsses!$B124,$X$2-1+$P$8))))</f>
        <v>0</v>
      </c>
      <c r="AF77" s="5">
        <f ca="1">IF(AF$4="",0,SUMPRODUCT(INDIRECT(ADDRESS($B37,$X$2)&amp;":"&amp;ADDRESS($B37,$X$2-1+AF$8)),INDIRECT(ADDRESS($B$11,$X$2)&amp;":"&amp;ADDRESS($B$11,$X$2-1+AF$8)),INDIRECT("rP!"&amp;ADDRESS(Prcsses!$B124,$X$2+$P$8-AF$8)&amp;":"&amp;ADDRESS(Prcsses!$B124,$X$2-1+$P$8))))</f>
        <v>0</v>
      </c>
      <c r="AG77" s="5">
        <f ca="1">IF(AG$4="",0,SUMPRODUCT(INDIRECT(ADDRESS($B37,$X$2)&amp;":"&amp;ADDRESS($B37,$X$2-1+AG$8)),INDIRECT(ADDRESS($B$11,$X$2)&amp;":"&amp;ADDRESS($B$11,$X$2-1+AG$8)),INDIRECT("rP!"&amp;ADDRESS(Prcsses!$B124,$X$2+$P$8-AG$8)&amp;":"&amp;ADDRESS(Prcsses!$B124,$X$2-1+$P$8))))</f>
        <v>0</v>
      </c>
      <c r="AH77" s="5">
        <f ca="1">IF(AH$4="",0,SUMPRODUCT(INDIRECT(ADDRESS($B37,$X$2)&amp;":"&amp;ADDRESS($B37,$X$2-1+AH$8)),INDIRECT(ADDRESS($B$11,$X$2)&amp;":"&amp;ADDRESS($B$11,$X$2-1+AH$8)),INDIRECT("rP!"&amp;ADDRESS(Prcsses!$B124,$X$2+$P$8-AH$8)&amp;":"&amp;ADDRESS(Prcsses!$B124,$X$2-1+$P$8))))</f>
        <v>100000</v>
      </c>
      <c r="AI77" s="5">
        <f ca="1">IF(AI$4="",0,SUMPRODUCT(INDIRECT(ADDRESS($B37,$X$2)&amp;":"&amp;ADDRESS($B37,$X$2-1+AI$8)),INDIRECT(ADDRESS($B$11,$X$2)&amp;":"&amp;ADDRESS($B$11,$X$2-1+AI$8)),INDIRECT("rP!"&amp;ADDRESS(Prcsses!$B124,$X$2+$P$8-AI$8)&amp;":"&amp;ADDRESS(Prcsses!$B124,$X$2-1+$P$8))))</f>
        <v>100000</v>
      </c>
      <c r="AJ77" s="5">
        <f ca="1">IF(AJ$4="",0,SUMPRODUCT(INDIRECT(ADDRESS($B37,$X$2)&amp;":"&amp;ADDRESS($B37,$X$2-1+AJ$8)),INDIRECT(ADDRESS($B$11,$X$2)&amp;":"&amp;ADDRESS($B$11,$X$2-1+AJ$8)),INDIRECT("rP!"&amp;ADDRESS(Prcsses!$B124,$X$2+$P$8-AJ$8)&amp;":"&amp;ADDRESS(Prcsses!$B124,$X$2-1+$P$8))))</f>
        <v>0</v>
      </c>
      <c r="AK77" s="5">
        <f ca="1">IF(AK$4="",0,SUMPRODUCT(INDIRECT(ADDRESS($B37,$X$2)&amp;":"&amp;ADDRESS($B37,$X$2-1+AK$8)),INDIRECT(ADDRESS($B$11,$X$2)&amp;":"&amp;ADDRESS($B$11,$X$2-1+AK$8)),INDIRECT("rP!"&amp;ADDRESS(Prcsses!$B124,$X$2+$P$8-AK$8)&amp;":"&amp;ADDRESS(Prcsses!$B124,$X$2-1+$P$8))))</f>
        <v>0</v>
      </c>
      <c r="AL77" s="5">
        <f ca="1">IF(AL$4="",0,SUMPRODUCT(INDIRECT(ADDRESS($B37,$X$2)&amp;":"&amp;ADDRESS($B37,$X$2-1+AL$8)),INDIRECT(ADDRESS($B$11,$X$2)&amp;":"&amp;ADDRESS($B$11,$X$2-1+AL$8)),INDIRECT("rP!"&amp;ADDRESS(Prcsses!$B124,$X$2+$P$8-AL$8)&amp;":"&amp;ADDRESS(Prcsses!$B124,$X$2-1+$P$8))))</f>
        <v>0</v>
      </c>
      <c r="AM77" s="5">
        <f ca="1">IF(AM$4="",0,SUMPRODUCT(INDIRECT(ADDRESS($B37,$X$2)&amp;":"&amp;ADDRESS($B37,$X$2-1+AM$8)),INDIRECT(ADDRESS($B$11,$X$2)&amp;":"&amp;ADDRESS($B$11,$X$2-1+AM$8)),INDIRECT("rP!"&amp;ADDRESS(Prcsses!$B124,$X$2+$P$8-AM$8)&amp;":"&amp;ADDRESS(Prcsses!$B124,$X$2-1+$P$8))))</f>
        <v>0</v>
      </c>
      <c r="AN77" s="5">
        <f ca="1">IF(AN$4="",0,SUMPRODUCT(INDIRECT(ADDRESS($B37,$X$2)&amp;":"&amp;ADDRESS($B37,$X$2-1+AN$8)),INDIRECT(ADDRESS($B$11,$X$2)&amp;":"&amp;ADDRESS($B$11,$X$2-1+AN$8)),INDIRECT("rP!"&amp;ADDRESS(Prcsses!$B124,$X$2+$P$8-AN$8)&amp;":"&amp;ADDRESS(Prcsses!$B124,$X$2-1+$P$8))))</f>
        <v>0</v>
      </c>
      <c r="AO77" s="5">
        <f ca="1">IF(AO$4="",0,SUMPRODUCT(INDIRECT(ADDRESS($B37,$X$2)&amp;":"&amp;ADDRESS($B37,$X$2-1+AO$8)),INDIRECT(ADDRESS($B$11,$X$2)&amp;":"&amp;ADDRESS($B$11,$X$2-1+AO$8)),INDIRECT("rP!"&amp;ADDRESS(Prcsses!$B124,$X$2+$P$8-AO$8)&amp;":"&amp;ADDRESS(Prcsses!$B124,$X$2-1+$P$8))))</f>
        <v>0</v>
      </c>
      <c r="AP77" s="5">
        <f ca="1">IF(AP$4="",0,SUMPRODUCT(INDIRECT(ADDRESS($B37,$X$2)&amp;":"&amp;ADDRESS($B37,$X$2-1+AP$8)),INDIRECT(ADDRESS($B$11,$X$2)&amp;":"&amp;ADDRESS($B$11,$X$2-1+AP$8)),INDIRECT("rP!"&amp;ADDRESS(Prcsses!$B124,$X$2+$P$8-AP$8)&amp;":"&amp;ADDRESS(Prcsses!$B124,$X$2-1+$P$8))))</f>
        <v>0</v>
      </c>
      <c r="AQ77" s="5">
        <f ca="1">IF(AQ$4="",0,SUMPRODUCT(INDIRECT(ADDRESS($B37,$X$2)&amp;":"&amp;ADDRESS($B37,$X$2-1+AQ$8)),INDIRECT(ADDRESS($B$11,$X$2)&amp;":"&amp;ADDRESS($B$11,$X$2-1+AQ$8)),INDIRECT("rP!"&amp;ADDRESS(Prcsses!$B124,$X$2+$P$8-AQ$8)&amp;":"&amp;ADDRESS(Prcsses!$B124,$X$2-1+$P$8))))</f>
        <v>0</v>
      </c>
      <c r="AR77" s="5">
        <f ca="1">IF(AR$4="",0,SUMPRODUCT(INDIRECT(ADDRESS($B37,$X$2)&amp;":"&amp;ADDRESS($B37,$X$2-1+AR$8)),INDIRECT(ADDRESS($B$11,$X$2)&amp;":"&amp;ADDRESS($B$11,$X$2-1+AR$8)),INDIRECT("rP!"&amp;ADDRESS(Prcsses!$B124,$X$2+$P$8-AR$8)&amp;":"&amp;ADDRESS(Prcsses!$B124,$X$2-1+$P$8))))</f>
        <v>0</v>
      </c>
      <c r="AS77" s="5">
        <f ca="1">IF(AS$4="",0,SUMPRODUCT(INDIRECT(ADDRESS($B37,$X$2)&amp;":"&amp;ADDRESS($B37,$X$2-1+AS$8)),INDIRECT(ADDRESS($B$11,$X$2)&amp;":"&amp;ADDRESS($B$11,$X$2-1+AS$8)),INDIRECT("rP!"&amp;ADDRESS(Prcsses!$B124,$X$2+$P$8-AS$8)&amp;":"&amp;ADDRESS(Prcsses!$B124,$X$2-1+$P$8))))</f>
        <v>0</v>
      </c>
      <c r="AT77" s="5">
        <f ca="1">IF(AT$4="",0,SUMPRODUCT(INDIRECT(ADDRESS($B37,$X$2)&amp;":"&amp;ADDRESS($B37,$X$2-1+AT$8)),INDIRECT(ADDRESS($B$11,$X$2)&amp;":"&amp;ADDRESS($B$11,$X$2-1+AT$8)),INDIRECT("rP!"&amp;ADDRESS(Prcsses!$B124,$X$2+$P$8-AT$8)&amp;":"&amp;ADDRESS(Prcsses!$B124,$X$2-1+$P$8))))</f>
        <v>0</v>
      </c>
      <c r="AU77" s="5">
        <f ca="1">IF(AU$4="",0,SUMPRODUCT(INDIRECT(ADDRESS($B37,$X$2)&amp;":"&amp;ADDRESS($B37,$X$2-1+AU$8)),INDIRECT(ADDRESS($B$11,$X$2)&amp;":"&amp;ADDRESS($B$11,$X$2-1+AU$8)),INDIRECT("rP!"&amp;ADDRESS(Prcsses!$B124,$X$2+$P$8-AU$8)&amp;":"&amp;ADDRESS(Prcsses!$B124,$X$2-1+$P$8))))</f>
        <v>0</v>
      </c>
      <c r="AV77" s="5">
        <f ca="1">IF(AV$4="",0,SUMPRODUCT(INDIRECT(ADDRESS($B37,$X$2)&amp;":"&amp;ADDRESS($B37,$X$2-1+AV$8)),INDIRECT(ADDRESS($B$11,$X$2)&amp;":"&amp;ADDRESS($B$11,$X$2-1+AV$8)),INDIRECT("rP!"&amp;ADDRESS(Prcsses!$B124,$X$2+$P$8-AV$8)&amp;":"&amp;ADDRESS(Prcsses!$B124,$X$2-1+$P$8))))</f>
        <v>0</v>
      </c>
      <c r="AW77" s="5">
        <f ca="1">IF(AW$4="",0,SUMPRODUCT(INDIRECT(ADDRESS($B37,$X$2)&amp;":"&amp;ADDRESS($B37,$X$2-1+AW$8)),INDIRECT(ADDRESS($B$11,$X$2)&amp;":"&amp;ADDRESS($B$11,$X$2-1+AW$8)),INDIRECT("rP!"&amp;ADDRESS(Prcsses!$B124,$X$2+$P$8-AW$8)&amp;":"&amp;ADDRESS(Prcsses!$B124,$X$2-1+$P$8))))</f>
        <v>0</v>
      </c>
      <c r="AX77" s="5">
        <f ca="1">IF(AX$4="",0,SUMPRODUCT(INDIRECT(ADDRESS($B37,$X$2)&amp;":"&amp;ADDRESS($B37,$X$2-1+AX$8)),INDIRECT(ADDRESS($B$11,$X$2)&amp;":"&amp;ADDRESS($B$11,$X$2-1+AX$8)),INDIRECT("rP!"&amp;ADDRESS(Prcsses!$B124,$X$2+$P$8-AX$8)&amp;":"&amp;ADDRESS(Prcsses!$B124,$X$2-1+$P$8))))</f>
        <v>0</v>
      </c>
      <c r="AY77" s="5">
        <f ca="1">IF(AY$4="",0,SUMPRODUCT(INDIRECT(ADDRESS($B37,$X$2)&amp;":"&amp;ADDRESS($B37,$X$2-1+AY$8)),INDIRECT(ADDRESS($B$11,$X$2)&amp;":"&amp;ADDRESS($B$11,$X$2-1+AY$8)),INDIRECT("rP!"&amp;ADDRESS(Prcsses!$B124,$X$2+$P$8-AY$8)&amp;":"&amp;ADDRESS(Prcsses!$B124,$X$2-1+$P$8))))</f>
        <v>0</v>
      </c>
      <c r="AZ77" s="5">
        <f ca="1">IF(AZ$4="",0,SUMPRODUCT(INDIRECT(ADDRESS($B37,$X$2)&amp;":"&amp;ADDRESS($B37,$X$2-1+AZ$8)),INDIRECT(ADDRESS($B$11,$X$2)&amp;":"&amp;ADDRESS($B$11,$X$2-1+AZ$8)),INDIRECT("rP!"&amp;ADDRESS(Prcsses!$B124,$X$2+$P$8-AZ$8)&amp;":"&amp;ADDRESS(Prcsses!$B124,$X$2-1+$P$8))))</f>
        <v>0</v>
      </c>
      <c r="BA77" s="5">
        <f ca="1">IF(BA$4="",0,SUMPRODUCT(INDIRECT(ADDRESS($B37,$X$2)&amp;":"&amp;ADDRESS($B37,$X$2-1+BA$8)),INDIRECT(ADDRESS($B$11,$X$2)&amp;":"&amp;ADDRESS($B$11,$X$2-1+BA$8)),INDIRECT("rP!"&amp;ADDRESS(Prcsses!$B124,$X$2+$P$8-BA$8)&amp;":"&amp;ADDRESS(Prcsses!$B124,$X$2-1+$P$8))))</f>
        <v>0</v>
      </c>
      <c r="BB77" s="5">
        <f ca="1">IF(BB$4="",0,SUMPRODUCT(INDIRECT(ADDRESS($B37,$X$2)&amp;":"&amp;ADDRESS($B37,$X$2-1+BB$8)),INDIRECT(ADDRESS($B$11,$X$2)&amp;":"&amp;ADDRESS($B$11,$X$2-1+BB$8)),INDIRECT("rP!"&amp;ADDRESS(Prcsses!$B124,$X$2+$P$8-BB$8)&amp;":"&amp;ADDRESS(Prcsses!$B124,$X$2-1+$P$8))))</f>
        <v>0</v>
      </c>
      <c r="BC77" s="5">
        <f ca="1">IF(BC$4="",0,SUMPRODUCT(INDIRECT(ADDRESS($B37,$X$2)&amp;":"&amp;ADDRESS($B37,$X$2-1+BC$8)),INDIRECT(ADDRESS($B$11,$X$2)&amp;":"&amp;ADDRESS($B$11,$X$2-1+BC$8)),INDIRECT("rP!"&amp;ADDRESS(Prcsses!$B124,$X$2+$P$8-BC$8)&amp;":"&amp;ADDRESS(Prcsses!$B124,$X$2-1+$P$8))))</f>
        <v>0</v>
      </c>
      <c r="BD77" s="5">
        <f ca="1">IF(BD$4="",0,SUMPRODUCT(INDIRECT(ADDRESS($B37,$X$2)&amp;":"&amp;ADDRESS($B37,$X$2-1+BD$8)),INDIRECT(ADDRESS($B$11,$X$2)&amp;":"&amp;ADDRESS($B$11,$X$2-1+BD$8)),INDIRECT("rP!"&amp;ADDRESS(Prcsses!$B124,$X$2+$P$8-BD$8)&amp;":"&amp;ADDRESS(Prcsses!$B124,$X$2-1+$P$8))))</f>
        <v>0</v>
      </c>
      <c r="BE77" s="5">
        <f ca="1">IF(BE$4="",0,SUMPRODUCT(INDIRECT(ADDRESS($B37,$X$2)&amp;":"&amp;ADDRESS($B37,$X$2-1+BE$8)),INDIRECT(ADDRESS($B$11,$X$2)&amp;":"&amp;ADDRESS($B$11,$X$2-1+BE$8)),INDIRECT("rP!"&amp;ADDRESS(Prcsses!$B124,$X$2+$P$8-BE$8)&amp;":"&amp;ADDRESS(Prcsses!$B124,$X$2-1+$P$8))))</f>
        <v>0</v>
      </c>
      <c r="BF77" s="5">
        <f ca="1">IF(BF$4="",0,SUMPRODUCT(INDIRECT(ADDRESS($B37,$X$2)&amp;":"&amp;ADDRESS($B37,$X$2-1+BF$8)),INDIRECT(ADDRESS($B$11,$X$2)&amp;":"&amp;ADDRESS($B$11,$X$2-1+BF$8)),INDIRECT("rP!"&amp;ADDRESS(Prcsses!$B124,$X$2+$P$8-BF$8)&amp;":"&amp;ADDRESS(Prcsses!$B124,$X$2-1+$P$8))))</f>
        <v>0</v>
      </c>
      <c r="BG77" s="5">
        <f ca="1">IF(BG$4="",0,SUMPRODUCT(INDIRECT(ADDRESS($B37,$X$2)&amp;":"&amp;ADDRESS($B37,$X$2-1+BG$8)),INDIRECT(ADDRESS($B$11,$X$2)&amp;":"&amp;ADDRESS($B$11,$X$2-1+BG$8)),INDIRECT("rP!"&amp;ADDRESS(Prcsses!$B124,$X$2+$P$8-BG$8)&amp;":"&amp;ADDRESS(Prcsses!$B124,$X$2-1+$P$8))))</f>
        <v>0</v>
      </c>
      <c r="BH77" s="5">
        <f ca="1">IF(BH$4="",0,SUMPRODUCT(INDIRECT(ADDRESS($B37,$X$2)&amp;":"&amp;ADDRESS($B37,$X$2-1+BH$8)),INDIRECT(ADDRESS($B$11,$X$2)&amp;":"&amp;ADDRESS($B$11,$X$2-1+BH$8)),INDIRECT("rP!"&amp;ADDRESS(Prcsses!$B124,$X$2+$P$8-BH$8)&amp;":"&amp;ADDRESS(Prcsses!$B124,$X$2-1+$P$8))))</f>
        <v>0</v>
      </c>
      <c r="BI77" s="5">
        <f ca="1">IF(BI$4="",0,SUMPRODUCT(INDIRECT(ADDRESS($B37,$X$2)&amp;":"&amp;ADDRESS($B37,$X$2-1+BI$8)),INDIRECT(ADDRESS($B$11,$X$2)&amp;":"&amp;ADDRESS($B$11,$X$2-1+BI$8)),INDIRECT("rP!"&amp;ADDRESS(Prcsses!$B124,$X$2+$P$8-BI$8)&amp;":"&amp;ADDRESS(Prcsses!$B124,$X$2-1+$P$8))))</f>
        <v>0</v>
      </c>
      <c r="BJ77" s="5">
        <f ca="1">IF(BJ$4="",0,SUMPRODUCT(INDIRECT(ADDRESS($B37,$X$2)&amp;":"&amp;ADDRESS($B37,$X$2-1+BJ$8)),INDIRECT(ADDRESS($B$11,$X$2)&amp;":"&amp;ADDRESS($B$11,$X$2-1+BJ$8)),INDIRECT("rP!"&amp;ADDRESS(Prcsses!$B124,$X$2+$P$8-BJ$8)&amp;":"&amp;ADDRESS(Prcsses!$B124,$X$2-1+$P$8))))</f>
        <v>0</v>
      </c>
      <c r="BK77" s="5">
        <f ca="1">IF(BK$4="",0,SUMPRODUCT(INDIRECT(ADDRESS($B37,$X$2)&amp;":"&amp;ADDRESS($B37,$X$2-1+BK$8)),INDIRECT(ADDRESS($B$11,$X$2)&amp;":"&amp;ADDRESS($B$11,$X$2-1+BK$8)),INDIRECT("rP!"&amp;ADDRESS(Prcsses!$B124,$X$2+$P$8-BK$8)&amp;":"&amp;ADDRESS(Prcsses!$B124,$X$2-1+$P$8))))</f>
        <v>0</v>
      </c>
      <c r="BL77" s="5">
        <f ca="1">IF(BL$4="",0,SUMPRODUCT(INDIRECT(ADDRESS($B37,$X$2)&amp;":"&amp;ADDRESS($B37,$X$2-1+BL$8)),INDIRECT(ADDRESS($B$11,$X$2)&amp;":"&amp;ADDRESS($B$11,$X$2-1+BL$8)),INDIRECT("rP!"&amp;ADDRESS(Prcsses!$B124,$X$2+$P$8-BL$8)&amp;":"&amp;ADDRESS(Prcsses!$B124,$X$2-1+$P$8))))</f>
        <v>0</v>
      </c>
      <c r="BM77" s="5">
        <f ca="1">IF(BM$4="",0,SUMPRODUCT(INDIRECT(ADDRESS($B37,$X$2)&amp;":"&amp;ADDRESS($B37,$X$2-1+BM$8)),INDIRECT(ADDRESS($B$11,$X$2)&amp;":"&amp;ADDRESS($B$11,$X$2-1+BM$8)),INDIRECT("rP!"&amp;ADDRESS(Prcsses!$B124,$X$2+$P$8-BM$8)&amp;":"&amp;ADDRESS(Prcsses!$B124,$X$2-1+$P$8))))</f>
        <v>0</v>
      </c>
      <c r="BN77" s="5">
        <f ca="1">IF(BN$4="",0,SUMPRODUCT(INDIRECT(ADDRESS($B37,$X$2)&amp;":"&amp;ADDRESS($B37,$X$2-1+BN$8)),INDIRECT(ADDRESS($B$11,$X$2)&amp;":"&amp;ADDRESS($B$11,$X$2-1+BN$8)),INDIRECT("rP!"&amp;ADDRESS(Prcsses!$B124,$X$2+$P$8-BN$8)&amp;":"&amp;ADDRESS(Prcsses!$B124,$X$2-1+$P$8))))</f>
        <v>0</v>
      </c>
      <c r="BO77" s="5">
        <f ca="1">IF(BO$4="",0,SUMPRODUCT(INDIRECT(ADDRESS($B37,$X$2)&amp;":"&amp;ADDRESS($B37,$X$2-1+BO$8)),INDIRECT(ADDRESS($B$11,$X$2)&amp;":"&amp;ADDRESS($B$11,$X$2-1+BO$8)),INDIRECT("rP!"&amp;ADDRESS(Prcsses!$B124,$X$2+$P$8-BO$8)&amp;":"&amp;ADDRESS(Prcsses!$B124,$X$2-1+$P$8))))</f>
        <v>0</v>
      </c>
      <c r="BP77" s="5">
        <f ca="1">IF(BP$4="",0,SUMPRODUCT(INDIRECT(ADDRESS($B37,$X$2)&amp;":"&amp;ADDRESS($B37,$X$2-1+BP$8)),INDIRECT(ADDRESS($B$11,$X$2)&amp;":"&amp;ADDRESS($B$11,$X$2-1+BP$8)),INDIRECT("rP!"&amp;ADDRESS(Prcsses!$B124,$X$2+$P$8-BP$8)&amp;":"&amp;ADDRESS(Prcsses!$B124,$X$2-1+$P$8))))</f>
        <v>0</v>
      </c>
      <c r="BQ77" s="5">
        <f ca="1">IF(BQ$4="",0,SUMPRODUCT(INDIRECT(ADDRESS($B37,$X$2)&amp;":"&amp;ADDRESS($B37,$X$2-1+BQ$8)),INDIRECT(ADDRESS($B$11,$X$2)&amp;":"&amp;ADDRESS($B$11,$X$2-1+BQ$8)),INDIRECT("rP!"&amp;ADDRESS(Prcsses!$B124,$X$2+$P$8-BQ$8)&amp;":"&amp;ADDRESS(Prcsses!$B124,$X$2-1+$P$8))))</f>
        <v>0</v>
      </c>
      <c r="BR77" s="5">
        <f ca="1">IF(BR$4="",0,SUMPRODUCT(INDIRECT(ADDRESS($B37,$X$2)&amp;":"&amp;ADDRESS($B37,$X$2-1+BR$8)),INDIRECT(ADDRESS($B$11,$X$2)&amp;":"&amp;ADDRESS($B$11,$X$2-1+BR$8)),INDIRECT("rP!"&amp;ADDRESS(Prcsses!$B124,$X$2+$P$8-BR$8)&amp;":"&amp;ADDRESS(Prcsses!$B124,$X$2-1+$P$8))))</f>
        <v>0</v>
      </c>
      <c r="BS77" s="5">
        <f ca="1">IF(BS$4="",0,SUMPRODUCT(INDIRECT(ADDRESS($B37,$X$2)&amp;":"&amp;ADDRESS($B37,$X$2-1+BS$8)),INDIRECT(ADDRESS($B$11,$X$2)&amp;":"&amp;ADDRESS($B$11,$X$2-1+BS$8)),INDIRECT("rP!"&amp;ADDRESS(Prcsses!$B124,$X$2+$P$8-BS$8)&amp;":"&amp;ADDRESS(Prcsses!$B124,$X$2-1+$P$8))))</f>
        <v>0</v>
      </c>
      <c r="BT77" s="5">
        <f ca="1">IF(BT$4="",0,SUMPRODUCT(INDIRECT(ADDRESS($B37,$X$2)&amp;":"&amp;ADDRESS($B37,$X$2-1+BT$8)),INDIRECT(ADDRESS($B$11,$X$2)&amp;":"&amp;ADDRESS($B$11,$X$2-1+BT$8)),INDIRECT("rP!"&amp;ADDRESS(Prcsses!$B124,$X$2+$P$8-BT$8)&amp;":"&amp;ADDRESS(Prcsses!$B124,$X$2-1+$P$8))))</f>
        <v>0</v>
      </c>
      <c r="BU77" s="5">
        <f ca="1">IF(BU$4="",0,SUMPRODUCT(INDIRECT(ADDRESS($B37,$X$2)&amp;":"&amp;ADDRESS($B37,$X$2-1+BU$8)),INDIRECT(ADDRESS($B$11,$X$2)&amp;":"&amp;ADDRESS($B$11,$X$2-1+BU$8)),INDIRECT("rP!"&amp;ADDRESS(Prcsses!$B124,$X$2+$P$8-BU$8)&amp;":"&amp;ADDRESS(Prcsses!$B124,$X$2-1+$P$8))))</f>
        <v>0</v>
      </c>
      <c r="BV77" s="5">
        <f ca="1">IF(BV$4="",0,SUMPRODUCT(INDIRECT(ADDRESS($B37,$X$2)&amp;":"&amp;ADDRESS($B37,$X$2-1+BV$8)),INDIRECT(ADDRESS($B$11,$X$2)&amp;":"&amp;ADDRESS($B$11,$X$2-1+BV$8)),INDIRECT("rP!"&amp;ADDRESS(Prcsses!$B124,$X$2+$P$8-BV$8)&amp;":"&amp;ADDRESS(Prcsses!$B124,$X$2-1+$P$8))))</f>
        <v>0</v>
      </c>
      <c r="BW77" s="5">
        <f ca="1">IF(BW$4="",0,SUMPRODUCT(INDIRECT(ADDRESS($B37,$X$2)&amp;":"&amp;ADDRESS($B37,$X$2-1+BW$8)),INDIRECT(ADDRESS($B$11,$X$2)&amp;":"&amp;ADDRESS($B$11,$X$2-1+BW$8)),INDIRECT("rP!"&amp;ADDRESS(Prcsses!$B124,$X$2+$P$8-BW$8)&amp;":"&amp;ADDRESS(Prcsses!$B124,$X$2-1+$P$8))))</f>
        <v>0</v>
      </c>
      <c r="BX77" s="5">
        <f ca="1">IF(BX$4="",0,SUMPRODUCT(INDIRECT(ADDRESS($B37,$X$2)&amp;":"&amp;ADDRESS($B37,$X$2-1+BX$8)),INDIRECT(ADDRESS($B$11,$X$2)&amp;":"&amp;ADDRESS($B$11,$X$2-1+BX$8)),INDIRECT("rP!"&amp;ADDRESS(Prcsses!$B124,$X$2+$P$8-BX$8)&amp;":"&amp;ADDRESS(Prcsses!$B124,$X$2-1+$P$8))))</f>
        <v>0</v>
      </c>
      <c r="BY77" s="5">
        <f ca="1">IF(BY$4="",0,SUMPRODUCT(INDIRECT(ADDRESS($B37,$X$2)&amp;":"&amp;ADDRESS($B37,$X$2-1+BY$8)),INDIRECT(ADDRESS($B$11,$X$2)&amp;":"&amp;ADDRESS($B$11,$X$2-1+BY$8)),INDIRECT("rP!"&amp;ADDRESS(Prcsses!$B124,$X$2+$P$8-BY$8)&amp;":"&amp;ADDRESS(Prcsses!$B124,$X$2-1+$P$8))))</f>
        <v>0</v>
      </c>
      <c r="BZ77" s="5">
        <f ca="1">IF(BZ$4="",0,SUMPRODUCT(INDIRECT(ADDRESS($B37,$X$2)&amp;":"&amp;ADDRESS($B37,$X$2-1+BZ$8)),INDIRECT(ADDRESS($B$11,$X$2)&amp;":"&amp;ADDRESS($B$11,$X$2-1+BZ$8)),INDIRECT("rP!"&amp;ADDRESS(Prcsses!$B124,$X$2+$P$8-BZ$8)&amp;":"&amp;ADDRESS(Prcsses!$B124,$X$2-1+$P$8))))</f>
        <v>0</v>
      </c>
      <c r="CA77" s="5">
        <f ca="1">IF(CA$4="",0,SUMPRODUCT(INDIRECT(ADDRESS($B37,$X$2)&amp;":"&amp;ADDRESS($B37,$X$2-1+CA$8)),INDIRECT(ADDRESS($B$11,$X$2)&amp;":"&amp;ADDRESS($B$11,$X$2-1+CA$8)),INDIRECT("rP!"&amp;ADDRESS(Prcsses!$B124,$X$2+$P$8-CA$8)&amp;":"&amp;ADDRESS(Prcsses!$B124,$X$2-1+$P$8))))</f>
        <v>0</v>
      </c>
      <c r="CB77" s="5">
        <f ca="1">IF(CB$4="",0,SUMPRODUCT(INDIRECT(ADDRESS($B37,$X$2)&amp;":"&amp;ADDRESS($B37,$X$2-1+CB$8)),INDIRECT(ADDRESS($B$11,$X$2)&amp;":"&amp;ADDRESS($B$11,$X$2-1+CB$8)),INDIRECT("rP!"&amp;ADDRESS(Prcsses!$B124,$X$2+$P$8-CB$8)&amp;":"&amp;ADDRESS(Prcsses!$B124,$X$2-1+$P$8))))</f>
        <v>0</v>
      </c>
      <c r="CC77" s="5">
        <f ca="1">IF(CC$4="",0,SUMPRODUCT(INDIRECT(ADDRESS($B37,$X$2)&amp;":"&amp;ADDRESS($B37,$X$2-1+CC$8)),INDIRECT(ADDRESS($B$11,$X$2)&amp;":"&amp;ADDRESS($B$11,$X$2-1+CC$8)),INDIRECT("rP!"&amp;ADDRESS(Prcsses!$B124,$X$2+$P$8-CC$8)&amp;":"&amp;ADDRESS(Prcsses!$B124,$X$2-1+$P$8))))</f>
        <v>0</v>
      </c>
      <c r="CD77" s="5">
        <f ca="1">IF(CD$4="",0,SUMPRODUCT(INDIRECT(ADDRESS($B37,$X$2)&amp;":"&amp;ADDRESS($B37,$X$2-1+CD$8)),INDIRECT(ADDRESS($B$11,$X$2)&amp;":"&amp;ADDRESS($B$11,$X$2-1+CD$8)),INDIRECT("rP!"&amp;ADDRESS(Prcsses!$B124,$X$2+$P$8-CD$8)&amp;":"&amp;ADDRESS(Prcsses!$B124,$X$2-1+$P$8))))</f>
        <v>0</v>
      </c>
      <c r="CE77" s="5">
        <f ca="1">IF(CE$4="",0,SUMPRODUCT(INDIRECT(ADDRESS($B37,$X$2)&amp;":"&amp;ADDRESS($B37,$X$2-1+CE$8)),INDIRECT(ADDRESS($B$11,$X$2)&amp;":"&amp;ADDRESS($B$11,$X$2-1+CE$8)),INDIRECT("rP!"&amp;ADDRESS(Prcsses!$B124,$X$2+$P$8-CE$8)&amp;":"&amp;ADDRESS(Prcsses!$B124,$X$2-1+$P$8))))</f>
        <v>0</v>
      </c>
      <c r="CF77" s="5">
        <f ca="1">IF(CF$4="",0,SUMPRODUCT(INDIRECT(ADDRESS($B37,$X$2)&amp;":"&amp;ADDRESS($B37,$X$2-1+CF$8)),INDIRECT(ADDRESS($B$11,$X$2)&amp;":"&amp;ADDRESS($B$11,$X$2-1+CF$8)),INDIRECT("rP!"&amp;ADDRESS(Prcsses!$B124,$X$2+$P$8-CF$8)&amp;":"&amp;ADDRESS(Prcsses!$B124,$X$2-1+$P$8))))</f>
        <v>0</v>
      </c>
    </row>
    <row r="78" spans="2:84" s="26" customFormat="1" ht="12" x14ac:dyDescent="0.25">
      <c r="B78" s="13"/>
      <c r="M78" s="55"/>
      <c r="N78" s="44" t="s">
        <v>21</v>
      </c>
      <c r="O78" s="45"/>
      <c r="P78" s="46"/>
      <c r="Q78" s="89"/>
      <c r="U78" s="41"/>
      <c r="V78" s="42"/>
      <c r="W78" s="43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</row>
    <row r="79" spans="2:84" x14ac:dyDescent="0.3">
      <c r="B79" s="13">
        <f>ROW()</f>
        <v>79</v>
      </c>
      <c r="H79" s="1" t="str">
        <f t="shared" ref="H79:H84" si="108">$H$71</f>
        <v>Оплата капитальных затрат</v>
      </c>
      <c r="I79" s="1" t="s">
        <v>202</v>
      </c>
      <c r="M79" s="53" t="s">
        <v>18</v>
      </c>
      <c r="P79" s="72" t="str">
        <f>Lists!$AI$10</f>
        <v>CF(-)</v>
      </c>
      <c r="U79" s="5">
        <f t="shared" ref="U79:U84" ca="1" si="109">SUM(INDIRECT(ADDRESS($B79,$X$2)&amp;":"&amp;ADDRESS($B79,$X$2-1+$P$8)))</f>
        <v>37000000</v>
      </c>
      <c r="X79" s="5">
        <f ca="1">IF(X$4="",0,SUM(X80:X85))</f>
        <v>0</v>
      </c>
      <c r="Y79" s="5">
        <f ca="1">IF(Y$4="",0,SUM(Y80:Y85))</f>
        <v>0</v>
      </c>
      <c r="Z79" s="5">
        <f t="shared" ref="Z79" ca="1" si="110">IF(Z$4="",0,SUM(Z80:Z85))</f>
        <v>0</v>
      </c>
      <c r="AA79" s="5">
        <f t="shared" ref="AA79" ca="1" si="111">IF(AA$4="",0,SUM(AA80:AA85))</f>
        <v>1000000</v>
      </c>
      <c r="AB79" s="5">
        <f t="shared" ref="AB79" ca="1" si="112">IF(AB$4="",0,SUM(AB80:AB85))</f>
        <v>2500000</v>
      </c>
      <c r="AC79" s="5">
        <f t="shared" ref="AC79" ca="1" si="113">IF(AC$4="",0,SUM(AC80:AC85))</f>
        <v>2500000</v>
      </c>
      <c r="AD79" s="5">
        <f t="shared" ref="AD79" ca="1" si="114">IF(AD$4="",0,SUM(AD80:AD85))</f>
        <v>2500000</v>
      </c>
      <c r="AE79" s="5">
        <f t="shared" ref="AE79" ca="1" si="115">IF(AE$4="",0,SUM(AE80:AE85))</f>
        <v>7500000</v>
      </c>
      <c r="AF79" s="5">
        <f t="shared" ref="AF79" ca="1" si="116">IF(AF$4="",0,SUM(AF80:AF85))</f>
        <v>7500000</v>
      </c>
      <c r="AG79" s="5">
        <f t="shared" ref="AG79" ca="1" si="117">IF(AG$4="",0,SUM(AG80:AG85))</f>
        <v>10000000</v>
      </c>
      <c r="AH79" s="5">
        <f t="shared" ref="AH79" ca="1" si="118">IF(AH$4="",0,SUM(AH80:AH85))</f>
        <v>2500000</v>
      </c>
      <c r="AI79" s="5">
        <f t="shared" ref="AI79:CF79" ca="1" si="119">IF(AI$4="",0,SUM(AI80:AI85))</f>
        <v>1000000</v>
      </c>
      <c r="AJ79" s="5">
        <f t="shared" ca="1" si="119"/>
        <v>0</v>
      </c>
      <c r="AK79" s="5">
        <f t="shared" ca="1" si="119"/>
        <v>0</v>
      </c>
      <c r="AL79" s="5">
        <f t="shared" ca="1" si="119"/>
        <v>0</v>
      </c>
      <c r="AM79" s="5">
        <f t="shared" ca="1" si="119"/>
        <v>0</v>
      </c>
      <c r="AN79" s="5">
        <f t="shared" ca="1" si="119"/>
        <v>0</v>
      </c>
      <c r="AO79" s="5">
        <f t="shared" ca="1" si="119"/>
        <v>0</v>
      </c>
      <c r="AP79" s="5">
        <f t="shared" ca="1" si="119"/>
        <v>0</v>
      </c>
      <c r="AQ79" s="5">
        <f t="shared" ca="1" si="119"/>
        <v>0</v>
      </c>
      <c r="AR79" s="5">
        <f t="shared" ca="1" si="119"/>
        <v>0</v>
      </c>
      <c r="AS79" s="5">
        <f t="shared" ca="1" si="119"/>
        <v>0</v>
      </c>
      <c r="AT79" s="5">
        <f t="shared" ca="1" si="119"/>
        <v>0</v>
      </c>
      <c r="AU79" s="5">
        <f t="shared" ca="1" si="119"/>
        <v>0</v>
      </c>
      <c r="AV79" s="5">
        <f t="shared" ca="1" si="119"/>
        <v>0</v>
      </c>
      <c r="AW79" s="5">
        <f t="shared" ca="1" si="119"/>
        <v>0</v>
      </c>
      <c r="AX79" s="5">
        <f t="shared" ca="1" si="119"/>
        <v>0</v>
      </c>
      <c r="AY79" s="5">
        <f t="shared" ca="1" si="119"/>
        <v>0</v>
      </c>
      <c r="AZ79" s="5">
        <f t="shared" ca="1" si="119"/>
        <v>0</v>
      </c>
      <c r="BA79" s="5">
        <f t="shared" ca="1" si="119"/>
        <v>0</v>
      </c>
      <c r="BB79" s="5">
        <f t="shared" ca="1" si="119"/>
        <v>0</v>
      </c>
      <c r="BC79" s="5">
        <f t="shared" ca="1" si="119"/>
        <v>0</v>
      </c>
      <c r="BD79" s="5">
        <f t="shared" ca="1" si="119"/>
        <v>0</v>
      </c>
      <c r="BE79" s="5">
        <f t="shared" ca="1" si="119"/>
        <v>0</v>
      </c>
      <c r="BF79" s="5">
        <f t="shared" ca="1" si="119"/>
        <v>0</v>
      </c>
      <c r="BG79" s="5">
        <f t="shared" ca="1" si="119"/>
        <v>0</v>
      </c>
      <c r="BH79" s="5">
        <f t="shared" ca="1" si="119"/>
        <v>0</v>
      </c>
      <c r="BI79" s="5">
        <f t="shared" ca="1" si="119"/>
        <v>0</v>
      </c>
      <c r="BJ79" s="5">
        <f t="shared" ca="1" si="119"/>
        <v>0</v>
      </c>
      <c r="BK79" s="5">
        <f t="shared" ca="1" si="119"/>
        <v>0</v>
      </c>
      <c r="BL79" s="5">
        <f t="shared" ca="1" si="119"/>
        <v>0</v>
      </c>
      <c r="BM79" s="5">
        <f t="shared" ca="1" si="119"/>
        <v>0</v>
      </c>
      <c r="BN79" s="5">
        <f t="shared" ca="1" si="119"/>
        <v>0</v>
      </c>
      <c r="BO79" s="5">
        <f t="shared" ca="1" si="119"/>
        <v>0</v>
      </c>
      <c r="BP79" s="5">
        <f t="shared" ca="1" si="119"/>
        <v>0</v>
      </c>
      <c r="BQ79" s="5">
        <f t="shared" ca="1" si="119"/>
        <v>0</v>
      </c>
      <c r="BR79" s="5">
        <f t="shared" ca="1" si="119"/>
        <v>0</v>
      </c>
      <c r="BS79" s="5">
        <f t="shared" ca="1" si="119"/>
        <v>0</v>
      </c>
      <c r="BT79" s="5">
        <f t="shared" ca="1" si="119"/>
        <v>0</v>
      </c>
      <c r="BU79" s="5">
        <f t="shared" ca="1" si="119"/>
        <v>0</v>
      </c>
      <c r="BV79" s="5">
        <f t="shared" ca="1" si="119"/>
        <v>0</v>
      </c>
      <c r="BW79" s="5">
        <f t="shared" ca="1" si="119"/>
        <v>0</v>
      </c>
      <c r="BX79" s="5">
        <f t="shared" ca="1" si="119"/>
        <v>0</v>
      </c>
      <c r="BY79" s="5">
        <f t="shared" ca="1" si="119"/>
        <v>0</v>
      </c>
      <c r="BZ79" s="5">
        <f t="shared" ca="1" si="119"/>
        <v>0</v>
      </c>
      <c r="CA79" s="5">
        <f t="shared" ca="1" si="119"/>
        <v>0</v>
      </c>
      <c r="CB79" s="5">
        <f t="shared" ca="1" si="119"/>
        <v>0</v>
      </c>
      <c r="CC79" s="5">
        <f t="shared" ca="1" si="119"/>
        <v>0</v>
      </c>
      <c r="CD79" s="5">
        <f t="shared" ca="1" si="119"/>
        <v>0</v>
      </c>
      <c r="CE79" s="5">
        <f t="shared" ca="1" si="119"/>
        <v>0</v>
      </c>
      <c r="CF79" s="5">
        <f t="shared" ca="1" si="119"/>
        <v>0</v>
      </c>
    </row>
    <row r="80" spans="2:84" x14ac:dyDescent="0.3">
      <c r="B80" s="13">
        <f>ROW()</f>
        <v>80</v>
      </c>
      <c r="H80" s="1" t="str">
        <f t="shared" si="108"/>
        <v>Оплата капитальных затрат</v>
      </c>
      <c r="I80" s="1" t="str">
        <f>$I$79</f>
        <v>Капзатраты на производственные мощности</v>
      </c>
      <c r="J80" s="1" t="str">
        <f>Prcsses!I144</f>
        <v>Разрешения, оформления и проектирование</v>
      </c>
      <c r="M80" s="53" t="s">
        <v>18</v>
      </c>
      <c r="U80" s="5">
        <f t="shared" ca="1" si="109"/>
        <v>1000000</v>
      </c>
      <c r="X80" s="5">
        <f ca="1">IF(X$4="",0,SUMPRODUCT(INDIRECT(ADDRESS($B48,$X$2)&amp;":"&amp;ADDRESS($B48,$X$2-1+X$8)),INDIRECT(ADDRESS($B$14,$X$2)&amp;":"&amp;ADDRESS($B$14,$X$2-1+X$8)),INDIRECT("rP!"&amp;ADDRESS(Prcsses!$B152,$X$2+$P$8-X$8)&amp;":"&amp;ADDRESS(Prcsses!$B152,$X$2-1+$P$8))))</f>
        <v>0</v>
      </c>
      <c r="Y80" s="5">
        <f ca="1">IF(Y$4="",0,SUMPRODUCT(INDIRECT(ADDRESS($B48,$X$2)&amp;":"&amp;ADDRESS($B48,$X$2-1+Y$8)),INDIRECT(ADDRESS($B$14,$X$2)&amp;":"&amp;ADDRESS($B$14,$X$2-1+Y$8)),INDIRECT("rP!"&amp;ADDRESS(Prcsses!$B152,$X$2+$P$8-Y$8)&amp;":"&amp;ADDRESS(Prcsses!$B152,$X$2-1+$P$8))))</f>
        <v>0</v>
      </c>
      <c r="Z80" s="5">
        <f ca="1">IF(Z$4="",0,SUMPRODUCT(INDIRECT(ADDRESS($B48,$X$2)&amp;":"&amp;ADDRESS($B48,$X$2-1+Z$8)),INDIRECT(ADDRESS($B$14,$X$2)&amp;":"&amp;ADDRESS($B$14,$X$2-1+Z$8)),INDIRECT("rP!"&amp;ADDRESS(Prcsses!$B152,$X$2+$P$8-Z$8)&amp;":"&amp;ADDRESS(Prcsses!$B152,$X$2-1+$P$8))))</f>
        <v>0</v>
      </c>
      <c r="AA80" s="5">
        <f ca="1">IF(AA$4="",0,SUMPRODUCT(INDIRECT(ADDRESS($B48,$X$2)&amp;":"&amp;ADDRESS($B48,$X$2-1+AA$8)),INDIRECT(ADDRESS($B$14,$X$2)&amp;":"&amp;ADDRESS($B$14,$X$2-1+AA$8)),INDIRECT("rP!"&amp;ADDRESS(Prcsses!$B152,$X$2+$P$8-AA$8)&amp;":"&amp;ADDRESS(Prcsses!$B152,$X$2-1+$P$8))))</f>
        <v>1000000</v>
      </c>
      <c r="AB80" s="5">
        <f ca="1">IF(AB$4="",0,SUMPRODUCT(INDIRECT(ADDRESS($B48,$X$2)&amp;":"&amp;ADDRESS($B48,$X$2-1+AB$8)),INDIRECT(ADDRESS($B$14,$X$2)&amp;":"&amp;ADDRESS($B$14,$X$2-1+AB$8)),INDIRECT("rP!"&amp;ADDRESS(Prcsses!$B152,$X$2+$P$8-AB$8)&amp;":"&amp;ADDRESS(Prcsses!$B152,$X$2-1+$P$8))))</f>
        <v>0</v>
      </c>
      <c r="AC80" s="5">
        <f ca="1">IF(AC$4="",0,SUMPRODUCT(INDIRECT(ADDRESS($B48,$X$2)&amp;":"&amp;ADDRESS($B48,$X$2-1+AC$8)),INDIRECT(ADDRESS($B$14,$X$2)&amp;":"&amp;ADDRESS($B$14,$X$2-1+AC$8)),INDIRECT("rP!"&amp;ADDRESS(Prcsses!$B152,$X$2+$P$8-AC$8)&amp;":"&amp;ADDRESS(Prcsses!$B152,$X$2-1+$P$8))))</f>
        <v>0</v>
      </c>
      <c r="AD80" s="5">
        <f ca="1">IF(AD$4="",0,SUMPRODUCT(INDIRECT(ADDRESS($B48,$X$2)&amp;":"&amp;ADDRESS($B48,$X$2-1+AD$8)),INDIRECT(ADDRESS($B$14,$X$2)&amp;":"&amp;ADDRESS($B$14,$X$2-1+AD$8)),INDIRECT("rP!"&amp;ADDRESS(Prcsses!$B152,$X$2+$P$8-AD$8)&amp;":"&amp;ADDRESS(Prcsses!$B152,$X$2-1+$P$8))))</f>
        <v>0</v>
      </c>
      <c r="AE80" s="5">
        <f ca="1">IF(AE$4="",0,SUMPRODUCT(INDIRECT(ADDRESS($B48,$X$2)&amp;":"&amp;ADDRESS($B48,$X$2-1+AE$8)),INDIRECT(ADDRESS($B$14,$X$2)&amp;":"&amp;ADDRESS($B$14,$X$2-1+AE$8)),INDIRECT("rP!"&amp;ADDRESS(Prcsses!$B152,$X$2+$P$8-AE$8)&amp;":"&amp;ADDRESS(Prcsses!$B152,$X$2-1+$P$8))))</f>
        <v>0</v>
      </c>
      <c r="AF80" s="5">
        <f ca="1">IF(AF$4="",0,SUMPRODUCT(INDIRECT(ADDRESS($B48,$X$2)&amp;":"&amp;ADDRESS($B48,$X$2-1+AF$8)),INDIRECT(ADDRESS($B$14,$X$2)&amp;":"&amp;ADDRESS($B$14,$X$2-1+AF$8)),INDIRECT("rP!"&amp;ADDRESS(Prcsses!$B152,$X$2+$P$8-AF$8)&amp;":"&amp;ADDRESS(Prcsses!$B152,$X$2-1+$P$8))))</f>
        <v>0</v>
      </c>
      <c r="AG80" s="5">
        <f ca="1">IF(AG$4="",0,SUMPRODUCT(INDIRECT(ADDRESS($B48,$X$2)&amp;":"&amp;ADDRESS($B48,$X$2-1+AG$8)),INDIRECT(ADDRESS($B$14,$X$2)&amp;":"&amp;ADDRESS($B$14,$X$2-1+AG$8)),INDIRECT("rP!"&amp;ADDRESS(Prcsses!$B152,$X$2+$P$8-AG$8)&amp;":"&amp;ADDRESS(Prcsses!$B152,$X$2-1+$P$8))))</f>
        <v>0</v>
      </c>
      <c r="AH80" s="5">
        <f ca="1">IF(AH$4="",0,SUMPRODUCT(INDIRECT(ADDRESS($B48,$X$2)&amp;":"&amp;ADDRESS($B48,$X$2-1+AH$8)),INDIRECT(ADDRESS($B$14,$X$2)&amp;":"&amp;ADDRESS($B$14,$X$2-1+AH$8)),INDIRECT("rP!"&amp;ADDRESS(Prcsses!$B152,$X$2+$P$8-AH$8)&amp;":"&amp;ADDRESS(Prcsses!$B152,$X$2-1+$P$8))))</f>
        <v>0</v>
      </c>
      <c r="AI80" s="5">
        <f ca="1">IF(AI$4="",0,SUMPRODUCT(INDIRECT(ADDRESS($B48,$X$2)&amp;":"&amp;ADDRESS($B48,$X$2-1+AI$8)),INDIRECT(ADDRESS($B$14,$X$2)&amp;":"&amp;ADDRESS($B$14,$X$2-1+AI$8)),INDIRECT("rP!"&amp;ADDRESS(Prcsses!$B152,$X$2+$P$8-AI$8)&amp;":"&amp;ADDRESS(Prcsses!$B152,$X$2-1+$P$8))))</f>
        <v>0</v>
      </c>
      <c r="AJ80" s="5">
        <f ca="1">IF(AJ$4="",0,SUMPRODUCT(INDIRECT(ADDRESS($B48,$X$2)&amp;":"&amp;ADDRESS($B48,$X$2-1+AJ$8)),INDIRECT(ADDRESS($B$14,$X$2)&amp;":"&amp;ADDRESS($B$14,$X$2-1+AJ$8)),INDIRECT("rP!"&amp;ADDRESS(Prcsses!$B152,$X$2+$P$8-AJ$8)&amp;":"&amp;ADDRESS(Prcsses!$B152,$X$2-1+$P$8))))</f>
        <v>0</v>
      </c>
      <c r="AK80" s="5">
        <f ca="1">IF(AK$4="",0,SUMPRODUCT(INDIRECT(ADDRESS($B48,$X$2)&amp;":"&amp;ADDRESS($B48,$X$2-1+AK$8)),INDIRECT(ADDRESS($B$14,$X$2)&amp;":"&amp;ADDRESS($B$14,$X$2-1+AK$8)),INDIRECT("rP!"&amp;ADDRESS(Prcsses!$B152,$X$2+$P$8-AK$8)&amp;":"&amp;ADDRESS(Prcsses!$B152,$X$2-1+$P$8))))</f>
        <v>0</v>
      </c>
      <c r="AL80" s="5">
        <f ca="1">IF(AL$4="",0,SUMPRODUCT(INDIRECT(ADDRESS($B48,$X$2)&amp;":"&amp;ADDRESS($B48,$X$2-1+AL$8)),INDIRECT(ADDRESS($B$14,$X$2)&amp;":"&amp;ADDRESS($B$14,$X$2-1+AL$8)),INDIRECT("rP!"&amp;ADDRESS(Prcsses!$B152,$X$2+$P$8-AL$8)&amp;":"&amp;ADDRESS(Prcsses!$B152,$X$2-1+$P$8))))</f>
        <v>0</v>
      </c>
      <c r="AM80" s="5">
        <f ca="1">IF(AM$4="",0,SUMPRODUCT(INDIRECT(ADDRESS($B48,$X$2)&amp;":"&amp;ADDRESS($B48,$X$2-1+AM$8)),INDIRECT(ADDRESS($B$14,$X$2)&amp;":"&amp;ADDRESS($B$14,$X$2-1+AM$8)),INDIRECT("rP!"&amp;ADDRESS(Prcsses!$B152,$X$2+$P$8-AM$8)&amp;":"&amp;ADDRESS(Prcsses!$B152,$X$2-1+$P$8))))</f>
        <v>0</v>
      </c>
      <c r="AN80" s="5">
        <f ca="1">IF(AN$4="",0,SUMPRODUCT(INDIRECT(ADDRESS($B48,$X$2)&amp;":"&amp;ADDRESS($B48,$X$2-1+AN$8)),INDIRECT(ADDRESS($B$14,$X$2)&amp;":"&amp;ADDRESS($B$14,$X$2-1+AN$8)),INDIRECT("rP!"&amp;ADDRESS(Prcsses!$B152,$X$2+$P$8-AN$8)&amp;":"&amp;ADDRESS(Prcsses!$B152,$X$2-1+$P$8))))</f>
        <v>0</v>
      </c>
      <c r="AO80" s="5">
        <f ca="1">IF(AO$4="",0,SUMPRODUCT(INDIRECT(ADDRESS($B48,$X$2)&amp;":"&amp;ADDRESS($B48,$X$2-1+AO$8)),INDIRECT(ADDRESS($B$14,$X$2)&amp;":"&amp;ADDRESS($B$14,$X$2-1+AO$8)),INDIRECT("rP!"&amp;ADDRESS(Prcsses!$B152,$X$2+$P$8-AO$8)&amp;":"&amp;ADDRESS(Prcsses!$B152,$X$2-1+$P$8))))</f>
        <v>0</v>
      </c>
      <c r="AP80" s="5">
        <f ca="1">IF(AP$4="",0,SUMPRODUCT(INDIRECT(ADDRESS($B48,$X$2)&amp;":"&amp;ADDRESS($B48,$X$2-1+AP$8)),INDIRECT(ADDRESS($B$14,$X$2)&amp;":"&amp;ADDRESS($B$14,$X$2-1+AP$8)),INDIRECT("rP!"&amp;ADDRESS(Prcsses!$B152,$X$2+$P$8-AP$8)&amp;":"&amp;ADDRESS(Prcsses!$B152,$X$2-1+$P$8))))</f>
        <v>0</v>
      </c>
      <c r="AQ80" s="5">
        <f ca="1">IF(AQ$4="",0,SUMPRODUCT(INDIRECT(ADDRESS($B48,$X$2)&amp;":"&amp;ADDRESS($B48,$X$2-1+AQ$8)),INDIRECT(ADDRESS($B$14,$X$2)&amp;":"&amp;ADDRESS($B$14,$X$2-1+AQ$8)),INDIRECT("rP!"&amp;ADDRESS(Prcsses!$B152,$X$2+$P$8-AQ$8)&amp;":"&amp;ADDRESS(Prcsses!$B152,$X$2-1+$P$8))))</f>
        <v>0</v>
      </c>
      <c r="AR80" s="5">
        <f ca="1">IF(AR$4="",0,SUMPRODUCT(INDIRECT(ADDRESS($B48,$X$2)&amp;":"&amp;ADDRESS($B48,$X$2-1+AR$8)),INDIRECT(ADDRESS($B$14,$X$2)&amp;":"&amp;ADDRESS($B$14,$X$2-1+AR$8)),INDIRECT("rP!"&amp;ADDRESS(Prcsses!$B152,$X$2+$P$8-AR$8)&amp;":"&amp;ADDRESS(Prcsses!$B152,$X$2-1+$P$8))))</f>
        <v>0</v>
      </c>
      <c r="AS80" s="5">
        <f ca="1">IF(AS$4="",0,SUMPRODUCT(INDIRECT(ADDRESS($B48,$X$2)&amp;":"&amp;ADDRESS($B48,$X$2-1+AS$8)),INDIRECT(ADDRESS($B$14,$X$2)&amp;":"&amp;ADDRESS($B$14,$X$2-1+AS$8)),INDIRECT("rP!"&amp;ADDRESS(Prcsses!$B152,$X$2+$P$8-AS$8)&amp;":"&amp;ADDRESS(Prcsses!$B152,$X$2-1+$P$8))))</f>
        <v>0</v>
      </c>
      <c r="AT80" s="5">
        <f ca="1">IF(AT$4="",0,SUMPRODUCT(INDIRECT(ADDRESS($B48,$X$2)&amp;":"&amp;ADDRESS($B48,$X$2-1+AT$8)),INDIRECT(ADDRESS($B$14,$X$2)&amp;":"&amp;ADDRESS($B$14,$X$2-1+AT$8)),INDIRECT("rP!"&amp;ADDRESS(Prcsses!$B152,$X$2+$P$8-AT$8)&amp;":"&amp;ADDRESS(Prcsses!$B152,$X$2-1+$P$8))))</f>
        <v>0</v>
      </c>
      <c r="AU80" s="5">
        <f ca="1">IF(AU$4="",0,SUMPRODUCT(INDIRECT(ADDRESS($B48,$X$2)&amp;":"&amp;ADDRESS($B48,$X$2-1+AU$8)),INDIRECT(ADDRESS($B$14,$X$2)&amp;":"&amp;ADDRESS($B$14,$X$2-1+AU$8)),INDIRECT("rP!"&amp;ADDRESS(Prcsses!$B152,$X$2+$P$8-AU$8)&amp;":"&amp;ADDRESS(Prcsses!$B152,$X$2-1+$P$8))))</f>
        <v>0</v>
      </c>
      <c r="AV80" s="5">
        <f ca="1">IF(AV$4="",0,SUMPRODUCT(INDIRECT(ADDRESS($B48,$X$2)&amp;":"&amp;ADDRESS($B48,$X$2-1+AV$8)),INDIRECT(ADDRESS($B$14,$X$2)&amp;":"&amp;ADDRESS($B$14,$X$2-1+AV$8)),INDIRECT("rP!"&amp;ADDRESS(Prcsses!$B152,$X$2+$P$8-AV$8)&amp;":"&amp;ADDRESS(Prcsses!$B152,$X$2-1+$P$8))))</f>
        <v>0</v>
      </c>
      <c r="AW80" s="5">
        <f ca="1">IF(AW$4="",0,SUMPRODUCT(INDIRECT(ADDRESS($B48,$X$2)&amp;":"&amp;ADDRESS($B48,$X$2-1+AW$8)),INDIRECT(ADDRESS($B$14,$X$2)&amp;":"&amp;ADDRESS($B$14,$X$2-1+AW$8)),INDIRECT("rP!"&amp;ADDRESS(Prcsses!$B152,$X$2+$P$8-AW$8)&amp;":"&amp;ADDRESS(Prcsses!$B152,$X$2-1+$P$8))))</f>
        <v>0</v>
      </c>
      <c r="AX80" s="5">
        <f ca="1">IF(AX$4="",0,SUMPRODUCT(INDIRECT(ADDRESS($B48,$X$2)&amp;":"&amp;ADDRESS($B48,$X$2-1+AX$8)),INDIRECT(ADDRESS($B$14,$X$2)&amp;":"&amp;ADDRESS($B$14,$X$2-1+AX$8)),INDIRECT("rP!"&amp;ADDRESS(Prcsses!$B152,$X$2+$P$8-AX$8)&amp;":"&amp;ADDRESS(Prcsses!$B152,$X$2-1+$P$8))))</f>
        <v>0</v>
      </c>
      <c r="AY80" s="5">
        <f ca="1">IF(AY$4="",0,SUMPRODUCT(INDIRECT(ADDRESS($B48,$X$2)&amp;":"&amp;ADDRESS($B48,$X$2-1+AY$8)),INDIRECT(ADDRESS($B$14,$X$2)&amp;":"&amp;ADDRESS($B$14,$X$2-1+AY$8)),INDIRECT("rP!"&amp;ADDRESS(Prcsses!$B152,$X$2+$P$8-AY$8)&amp;":"&amp;ADDRESS(Prcsses!$B152,$X$2-1+$P$8))))</f>
        <v>0</v>
      </c>
      <c r="AZ80" s="5">
        <f ca="1">IF(AZ$4="",0,SUMPRODUCT(INDIRECT(ADDRESS($B48,$X$2)&amp;":"&amp;ADDRESS($B48,$X$2-1+AZ$8)),INDIRECT(ADDRESS($B$14,$X$2)&amp;":"&amp;ADDRESS($B$14,$X$2-1+AZ$8)),INDIRECT("rP!"&amp;ADDRESS(Prcsses!$B152,$X$2+$P$8-AZ$8)&amp;":"&amp;ADDRESS(Prcsses!$B152,$X$2-1+$P$8))))</f>
        <v>0</v>
      </c>
      <c r="BA80" s="5">
        <f ca="1">IF(BA$4="",0,SUMPRODUCT(INDIRECT(ADDRESS($B48,$X$2)&amp;":"&amp;ADDRESS($B48,$X$2-1+BA$8)),INDIRECT(ADDRESS($B$14,$X$2)&amp;":"&amp;ADDRESS($B$14,$X$2-1+BA$8)),INDIRECT("rP!"&amp;ADDRESS(Prcsses!$B152,$X$2+$P$8-BA$8)&amp;":"&amp;ADDRESS(Prcsses!$B152,$X$2-1+$P$8))))</f>
        <v>0</v>
      </c>
      <c r="BB80" s="5">
        <f ca="1">IF(BB$4="",0,SUMPRODUCT(INDIRECT(ADDRESS($B48,$X$2)&amp;":"&amp;ADDRESS($B48,$X$2-1+BB$8)),INDIRECT(ADDRESS($B$14,$X$2)&amp;":"&amp;ADDRESS($B$14,$X$2-1+BB$8)),INDIRECT("rP!"&amp;ADDRESS(Prcsses!$B152,$X$2+$P$8-BB$8)&amp;":"&amp;ADDRESS(Prcsses!$B152,$X$2-1+$P$8))))</f>
        <v>0</v>
      </c>
      <c r="BC80" s="5">
        <f ca="1">IF(BC$4="",0,SUMPRODUCT(INDIRECT(ADDRESS($B48,$X$2)&amp;":"&amp;ADDRESS($B48,$X$2-1+BC$8)),INDIRECT(ADDRESS($B$14,$X$2)&amp;":"&amp;ADDRESS($B$14,$X$2-1+BC$8)),INDIRECT("rP!"&amp;ADDRESS(Prcsses!$B152,$X$2+$P$8-BC$8)&amp;":"&amp;ADDRESS(Prcsses!$B152,$X$2-1+$P$8))))</f>
        <v>0</v>
      </c>
      <c r="BD80" s="5">
        <f ca="1">IF(BD$4="",0,SUMPRODUCT(INDIRECT(ADDRESS($B48,$X$2)&amp;":"&amp;ADDRESS($B48,$X$2-1+BD$8)),INDIRECT(ADDRESS($B$14,$X$2)&amp;":"&amp;ADDRESS($B$14,$X$2-1+BD$8)),INDIRECT("rP!"&amp;ADDRESS(Prcsses!$B152,$X$2+$P$8-BD$8)&amp;":"&amp;ADDRESS(Prcsses!$B152,$X$2-1+$P$8))))</f>
        <v>0</v>
      </c>
      <c r="BE80" s="5">
        <f ca="1">IF(BE$4="",0,SUMPRODUCT(INDIRECT(ADDRESS($B48,$X$2)&amp;":"&amp;ADDRESS($B48,$X$2-1+BE$8)),INDIRECT(ADDRESS($B$14,$X$2)&amp;":"&amp;ADDRESS($B$14,$X$2-1+BE$8)),INDIRECT("rP!"&amp;ADDRESS(Prcsses!$B152,$X$2+$P$8-BE$8)&amp;":"&amp;ADDRESS(Prcsses!$B152,$X$2-1+$P$8))))</f>
        <v>0</v>
      </c>
      <c r="BF80" s="5">
        <f ca="1">IF(BF$4="",0,SUMPRODUCT(INDIRECT(ADDRESS($B48,$X$2)&amp;":"&amp;ADDRESS($B48,$X$2-1+BF$8)),INDIRECT(ADDRESS($B$14,$X$2)&amp;":"&amp;ADDRESS($B$14,$X$2-1+BF$8)),INDIRECT("rP!"&amp;ADDRESS(Prcsses!$B152,$X$2+$P$8-BF$8)&amp;":"&amp;ADDRESS(Prcsses!$B152,$X$2-1+$P$8))))</f>
        <v>0</v>
      </c>
      <c r="BG80" s="5">
        <f ca="1">IF(BG$4="",0,SUMPRODUCT(INDIRECT(ADDRESS($B48,$X$2)&amp;":"&amp;ADDRESS($B48,$X$2-1+BG$8)),INDIRECT(ADDRESS($B$14,$X$2)&amp;":"&amp;ADDRESS($B$14,$X$2-1+BG$8)),INDIRECT("rP!"&amp;ADDRESS(Prcsses!$B152,$X$2+$P$8-BG$8)&amp;":"&amp;ADDRESS(Prcsses!$B152,$X$2-1+$P$8))))</f>
        <v>0</v>
      </c>
      <c r="BH80" s="5">
        <f ca="1">IF(BH$4="",0,SUMPRODUCT(INDIRECT(ADDRESS($B48,$X$2)&amp;":"&amp;ADDRESS($B48,$X$2-1+BH$8)),INDIRECT(ADDRESS($B$14,$X$2)&amp;":"&amp;ADDRESS($B$14,$X$2-1+BH$8)),INDIRECT("rP!"&amp;ADDRESS(Prcsses!$B152,$X$2+$P$8-BH$8)&amp;":"&amp;ADDRESS(Prcsses!$B152,$X$2-1+$P$8))))</f>
        <v>0</v>
      </c>
      <c r="BI80" s="5">
        <f ca="1">IF(BI$4="",0,SUMPRODUCT(INDIRECT(ADDRESS($B48,$X$2)&amp;":"&amp;ADDRESS($B48,$X$2-1+BI$8)),INDIRECT(ADDRESS($B$14,$X$2)&amp;":"&amp;ADDRESS($B$14,$X$2-1+BI$8)),INDIRECT("rP!"&amp;ADDRESS(Prcsses!$B152,$X$2+$P$8-BI$8)&amp;":"&amp;ADDRESS(Prcsses!$B152,$X$2-1+$P$8))))</f>
        <v>0</v>
      </c>
      <c r="BJ80" s="5">
        <f ca="1">IF(BJ$4="",0,SUMPRODUCT(INDIRECT(ADDRESS($B48,$X$2)&amp;":"&amp;ADDRESS($B48,$X$2-1+BJ$8)),INDIRECT(ADDRESS($B$14,$X$2)&amp;":"&amp;ADDRESS($B$14,$X$2-1+BJ$8)),INDIRECT("rP!"&amp;ADDRESS(Prcsses!$B152,$X$2+$P$8-BJ$8)&amp;":"&amp;ADDRESS(Prcsses!$B152,$X$2-1+$P$8))))</f>
        <v>0</v>
      </c>
      <c r="BK80" s="5">
        <f ca="1">IF(BK$4="",0,SUMPRODUCT(INDIRECT(ADDRESS($B48,$X$2)&amp;":"&amp;ADDRESS($B48,$X$2-1+BK$8)),INDIRECT(ADDRESS($B$14,$X$2)&amp;":"&amp;ADDRESS($B$14,$X$2-1+BK$8)),INDIRECT("rP!"&amp;ADDRESS(Prcsses!$B152,$X$2+$P$8-BK$8)&amp;":"&amp;ADDRESS(Prcsses!$B152,$X$2-1+$P$8))))</f>
        <v>0</v>
      </c>
      <c r="BL80" s="5">
        <f ca="1">IF(BL$4="",0,SUMPRODUCT(INDIRECT(ADDRESS($B48,$X$2)&amp;":"&amp;ADDRESS($B48,$X$2-1+BL$8)),INDIRECT(ADDRESS($B$14,$X$2)&amp;":"&amp;ADDRESS($B$14,$X$2-1+BL$8)),INDIRECT("rP!"&amp;ADDRESS(Prcsses!$B152,$X$2+$P$8-BL$8)&amp;":"&amp;ADDRESS(Prcsses!$B152,$X$2-1+$P$8))))</f>
        <v>0</v>
      </c>
      <c r="BM80" s="5">
        <f ca="1">IF(BM$4="",0,SUMPRODUCT(INDIRECT(ADDRESS($B48,$X$2)&amp;":"&amp;ADDRESS($B48,$X$2-1+BM$8)),INDIRECT(ADDRESS($B$14,$X$2)&amp;":"&amp;ADDRESS($B$14,$X$2-1+BM$8)),INDIRECT("rP!"&amp;ADDRESS(Prcsses!$B152,$X$2+$P$8-BM$8)&amp;":"&amp;ADDRESS(Prcsses!$B152,$X$2-1+$P$8))))</f>
        <v>0</v>
      </c>
      <c r="BN80" s="5">
        <f ca="1">IF(BN$4="",0,SUMPRODUCT(INDIRECT(ADDRESS($B48,$X$2)&amp;":"&amp;ADDRESS($B48,$X$2-1+BN$8)),INDIRECT(ADDRESS($B$14,$X$2)&amp;":"&amp;ADDRESS($B$14,$X$2-1+BN$8)),INDIRECT("rP!"&amp;ADDRESS(Prcsses!$B152,$X$2+$P$8-BN$8)&amp;":"&amp;ADDRESS(Prcsses!$B152,$X$2-1+$P$8))))</f>
        <v>0</v>
      </c>
      <c r="BO80" s="5">
        <f ca="1">IF(BO$4="",0,SUMPRODUCT(INDIRECT(ADDRESS($B48,$X$2)&amp;":"&amp;ADDRESS($B48,$X$2-1+BO$8)),INDIRECT(ADDRESS($B$14,$X$2)&amp;":"&amp;ADDRESS($B$14,$X$2-1+BO$8)),INDIRECT("rP!"&amp;ADDRESS(Prcsses!$B152,$X$2+$P$8-BO$8)&amp;":"&amp;ADDRESS(Prcsses!$B152,$X$2-1+$P$8))))</f>
        <v>0</v>
      </c>
      <c r="BP80" s="5">
        <f ca="1">IF(BP$4="",0,SUMPRODUCT(INDIRECT(ADDRESS($B48,$X$2)&amp;":"&amp;ADDRESS($B48,$X$2-1+BP$8)),INDIRECT(ADDRESS($B$14,$X$2)&amp;":"&amp;ADDRESS($B$14,$X$2-1+BP$8)),INDIRECT("rP!"&amp;ADDRESS(Prcsses!$B152,$X$2+$P$8-BP$8)&amp;":"&amp;ADDRESS(Prcsses!$B152,$X$2-1+$P$8))))</f>
        <v>0</v>
      </c>
      <c r="BQ80" s="5">
        <f ca="1">IF(BQ$4="",0,SUMPRODUCT(INDIRECT(ADDRESS($B48,$X$2)&amp;":"&amp;ADDRESS($B48,$X$2-1+BQ$8)),INDIRECT(ADDRESS($B$14,$X$2)&amp;":"&amp;ADDRESS($B$14,$X$2-1+BQ$8)),INDIRECT("rP!"&amp;ADDRESS(Prcsses!$B152,$X$2+$P$8-BQ$8)&amp;":"&amp;ADDRESS(Prcsses!$B152,$X$2-1+$P$8))))</f>
        <v>0</v>
      </c>
      <c r="BR80" s="5">
        <f ca="1">IF(BR$4="",0,SUMPRODUCT(INDIRECT(ADDRESS($B48,$X$2)&amp;":"&amp;ADDRESS($B48,$X$2-1+BR$8)),INDIRECT(ADDRESS($B$14,$X$2)&amp;":"&amp;ADDRESS($B$14,$X$2-1+BR$8)),INDIRECT("rP!"&amp;ADDRESS(Prcsses!$B152,$X$2+$P$8-BR$8)&amp;":"&amp;ADDRESS(Prcsses!$B152,$X$2-1+$P$8))))</f>
        <v>0</v>
      </c>
      <c r="BS80" s="5">
        <f ca="1">IF(BS$4="",0,SUMPRODUCT(INDIRECT(ADDRESS($B48,$X$2)&amp;":"&amp;ADDRESS($B48,$X$2-1+BS$8)),INDIRECT(ADDRESS($B$14,$X$2)&amp;":"&amp;ADDRESS($B$14,$X$2-1+BS$8)),INDIRECT("rP!"&amp;ADDRESS(Prcsses!$B152,$X$2+$P$8-BS$8)&amp;":"&amp;ADDRESS(Prcsses!$B152,$X$2-1+$P$8))))</f>
        <v>0</v>
      </c>
      <c r="BT80" s="5">
        <f ca="1">IF(BT$4="",0,SUMPRODUCT(INDIRECT(ADDRESS($B48,$X$2)&amp;":"&amp;ADDRESS($B48,$X$2-1+BT$8)),INDIRECT(ADDRESS($B$14,$X$2)&amp;":"&amp;ADDRESS($B$14,$X$2-1+BT$8)),INDIRECT("rP!"&amp;ADDRESS(Prcsses!$B152,$X$2+$P$8-BT$8)&amp;":"&amp;ADDRESS(Prcsses!$B152,$X$2-1+$P$8))))</f>
        <v>0</v>
      </c>
      <c r="BU80" s="5">
        <f ca="1">IF(BU$4="",0,SUMPRODUCT(INDIRECT(ADDRESS($B48,$X$2)&amp;":"&amp;ADDRESS($B48,$X$2-1+BU$8)),INDIRECT(ADDRESS($B$14,$X$2)&amp;":"&amp;ADDRESS($B$14,$X$2-1+BU$8)),INDIRECT("rP!"&amp;ADDRESS(Prcsses!$B152,$X$2+$P$8-BU$8)&amp;":"&amp;ADDRESS(Prcsses!$B152,$X$2-1+$P$8))))</f>
        <v>0</v>
      </c>
      <c r="BV80" s="5">
        <f ca="1">IF(BV$4="",0,SUMPRODUCT(INDIRECT(ADDRESS($B48,$X$2)&amp;":"&amp;ADDRESS($B48,$X$2-1+BV$8)),INDIRECT(ADDRESS($B$14,$X$2)&amp;":"&amp;ADDRESS($B$14,$X$2-1+BV$8)),INDIRECT("rP!"&amp;ADDRESS(Prcsses!$B152,$X$2+$P$8-BV$8)&amp;":"&amp;ADDRESS(Prcsses!$B152,$X$2-1+$P$8))))</f>
        <v>0</v>
      </c>
      <c r="BW80" s="5">
        <f ca="1">IF(BW$4="",0,SUMPRODUCT(INDIRECT(ADDRESS($B48,$X$2)&amp;":"&amp;ADDRESS($B48,$X$2-1+BW$8)),INDIRECT(ADDRESS($B$14,$X$2)&amp;":"&amp;ADDRESS($B$14,$X$2-1+BW$8)),INDIRECT("rP!"&amp;ADDRESS(Prcsses!$B152,$X$2+$P$8-BW$8)&amp;":"&amp;ADDRESS(Prcsses!$B152,$X$2-1+$P$8))))</f>
        <v>0</v>
      </c>
      <c r="BX80" s="5">
        <f ca="1">IF(BX$4="",0,SUMPRODUCT(INDIRECT(ADDRESS($B48,$X$2)&amp;":"&amp;ADDRESS($B48,$X$2-1+BX$8)),INDIRECT(ADDRESS($B$14,$X$2)&amp;":"&amp;ADDRESS($B$14,$X$2-1+BX$8)),INDIRECT("rP!"&amp;ADDRESS(Prcsses!$B152,$X$2+$P$8-BX$8)&amp;":"&amp;ADDRESS(Prcsses!$B152,$X$2-1+$P$8))))</f>
        <v>0</v>
      </c>
      <c r="BY80" s="5">
        <f ca="1">IF(BY$4="",0,SUMPRODUCT(INDIRECT(ADDRESS($B48,$X$2)&amp;":"&amp;ADDRESS($B48,$X$2-1+BY$8)),INDIRECT(ADDRESS($B$14,$X$2)&amp;":"&amp;ADDRESS($B$14,$X$2-1+BY$8)),INDIRECT("rP!"&amp;ADDRESS(Prcsses!$B152,$X$2+$P$8-BY$8)&amp;":"&amp;ADDRESS(Prcsses!$B152,$X$2-1+$P$8))))</f>
        <v>0</v>
      </c>
      <c r="BZ80" s="5">
        <f ca="1">IF(BZ$4="",0,SUMPRODUCT(INDIRECT(ADDRESS($B48,$X$2)&amp;":"&amp;ADDRESS($B48,$X$2-1+BZ$8)),INDIRECT(ADDRESS($B$14,$X$2)&amp;":"&amp;ADDRESS($B$14,$X$2-1+BZ$8)),INDIRECT("rP!"&amp;ADDRESS(Prcsses!$B152,$X$2+$P$8-BZ$8)&amp;":"&amp;ADDRESS(Prcsses!$B152,$X$2-1+$P$8))))</f>
        <v>0</v>
      </c>
      <c r="CA80" s="5">
        <f ca="1">IF(CA$4="",0,SUMPRODUCT(INDIRECT(ADDRESS($B48,$X$2)&amp;":"&amp;ADDRESS($B48,$X$2-1+CA$8)),INDIRECT(ADDRESS($B$14,$X$2)&amp;":"&amp;ADDRESS($B$14,$X$2-1+CA$8)),INDIRECT("rP!"&amp;ADDRESS(Prcsses!$B152,$X$2+$P$8-CA$8)&amp;":"&amp;ADDRESS(Prcsses!$B152,$X$2-1+$P$8))))</f>
        <v>0</v>
      </c>
      <c r="CB80" s="5">
        <f ca="1">IF(CB$4="",0,SUMPRODUCT(INDIRECT(ADDRESS($B48,$X$2)&amp;":"&amp;ADDRESS($B48,$X$2-1+CB$8)),INDIRECT(ADDRESS($B$14,$X$2)&amp;":"&amp;ADDRESS($B$14,$X$2-1+CB$8)),INDIRECT("rP!"&amp;ADDRESS(Prcsses!$B152,$X$2+$P$8-CB$8)&amp;":"&amp;ADDRESS(Prcsses!$B152,$X$2-1+$P$8))))</f>
        <v>0</v>
      </c>
      <c r="CC80" s="5">
        <f ca="1">IF(CC$4="",0,SUMPRODUCT(INDIRECT(ADDRESS($B48,$X$2)&amp;":"&amp;ADDRESS($B48,$X$2-1+CC$8)),INDIRECT(ADDRESS($B$14,$X$2)&amp;":"&amp;ADDRESS($B$14,$X$2-1+CC$8)),INDIRECT("rP!"&amp;ADDRESS(Prcsses!$B152,$X$2+$P$8-CC$8)&amp;":"&amp;ADDRESS(Prcsses!$B152,$X$2-1+$P$8))))</f>
        <v>0</v>
      </c>
      <c r="CD80" s="5">
        <f ca="1">IF(CD$4="",0,SUMPRODUCT(INDIRECT(ADDRESS($B48,$X$2)&amp;":"&amp;ADDRESS($B48,$X$2-1+CD$8)),INDIRECT(ADDRESS($B$14,$X$2)&amp;":"&amp;ADDRESS($B$14,$X$2-1+CD$8)),INDIRECT("rP!"&amp;ADDRESS(Prcsses!$B152,$X$2+$P$8-CD$8)&amp;":"&amp;ADDRESS(Prcsses!$B152,$X$2-1+$P$8))))</f>
        <v>0</v>
      </c>
      <c r="CE80" s="5">
        <f ca="1">IF(CE$4="",0,SUMPRODUCT(INDIRECT(ADDRESS($B48,$X$2)&amp;":"&amp;ADDRESS($B48,$X$2-1+CE$8)),INDIRECT(ADDRESS($B$14,$X$2)&amp;":"&amp;ADDRESS($B$14,$X$2-1+CE$8)),INDIRECT("rP!"&amp;ADDRESS(Prcsses!$B152,$X$2+$P$8-CE$8)&amp;":"&amp;ADDRESS(Prcsses!$B152,$X$2-1+$P$8))))</f>
        <v>0</v>
      </c>
      <c r="CF80" s="5">
        <f ca="1">IF(CF$4="",0,SUMPRODUCT(INDIRECT(ADDRESS($B48,$X$2)&amp;":"&amp;ADDRESS($B48,$X$2-1+CF$8)),INDIRECT(ADDRESS($B$14,$X$2)&amp;":"&amp;ADDRESS($B$14,$X$2-1+CF$8)),INDIRECT("rP!"&amp;ADDRESS(Prcsses!$B152,$X$2+$P$8-CF$8)&amp;":"&amp;ADDRESS(Prcsses!$B152,$X$2-1+$P$8))))</f>
        <v>0</v>
      </c>
    </row>
    <row r="81" spans="2:84" x14ac:dyDescent="0.3">
      <c r="B81" s="13">
        <f>ROW()</f>
        <v>81</v>
      </c>
      <c r="H81" s="1" t="str">
        <f t="shared" si="108"/>
        <v>Оплата капитальных затрат</v>
      </c>
      <c r="I81" s="1" t="str">
        <f>$I$79</f>
        <v>Капзатраты на производственные мощности</v>
      </c>
      <c r="J81" s="1" t="str">
        <f>Prcsses!I145</f>
        <v>Строительно-монтажные работы</v>
      </c>
      <c r="M81" s="53" t="s">
        <v>18</v>
      </c>
      <c r="U81" s="5">
        <f t="shared" ca="1" si="109"/>
        <v>15000000</v>
      </c>
      <c r="X81" s="5">
        <f ca="1">IF(X$4="",0,SUMPRODUCT(INDIRECT(ADDRESS($B49,$X$2)&amp;":"&amp;ADDRESS($B49,$X$2-1+X$8)),INDIRECT(ADDRESS($B$14,$X$2)&amp;":"&amp;ADDRESS($B$14,$X$2-1+X$8)),INDIRECT("rP!"&amp;ADDRESS(Prcsses!$B153,$X$2+$P$8-X$8)&amp;":"&amp;ADDRESS(Prcsses!$B153,$X$2-1+$P$8))))</f>
        <v>0</v>
      </c>
      <c r="Y81" s="5">
        <f ca="1">IF(Y$4="",0,SUMPRODUCT(INDIRECT(ADDRESS($B49,$X$2)&amp;":"&amp;ADDRESS($B49,$X$2-1+Y$8)),INDIRECT(ADDRESS($B$14,$X$2)&amp;":"&amp;ADDRESS($B$14,$X$2-1+Y$8)),INDIRECT("rP!"&amp;ADDRESS(Prcsses!$B153,$X$2+$P$8-Y$8)&amp;":"&amp;ADDRESS(Prcsses!$B153,$X$2-1+$P$8))))</f>
        <v>0</v>
      </c>
      <c r="Z81" s="5">
        <f ca="1">IF(Z$4="",0,SUMPRODUCT(INDIRECT(ADDRESS($B49,$X$2)&amp;":"&amp;ADDRESS($B49,$X$2-1+Z$8)),INDIRECT(ADDRESS($B$14,$X$2)&amp;":"&amp;ADDRESS($B$14,$X$2-1+Z$8)),INDIRECT("rP!"&amp;ADDRESS(Prcsses!$B153,$X$2+$P$8-Z$8)&amp;":"&amp;ADDRESS(Prcsses!$B153,$X$2-1+$P$8))))</f>
        <v>0</v>
      </c>
      <c r="AA81" s="5">
        <f ca="1">IF(AA$4="",0,SUMPRODUCT(INDIRECT(ADDRESS($B49,$X$2)&amp;":"&amp;ADDRESS($B49,$X$2-1+AA$8)),INDIRECT(ADDRESS($B$14,$X$2)&amp;":"&amp;ADDRESS($B$14,$X$2-1+AA$8)),INDIRECT("rP!"&amp;ADDRESS(Prcsses!$B153,$X$2+$P$8-AA$8)&amp;":"&amp;ADDRESS(Prcsses!$B153,$X$2-1+$P$8))))</f>
        <v>0</v>
      </c>
      <c r="AB81" s="5">
        <f ca="1">IF(AB$4="",0,SUMPRODUCT(INDIRECT(ADDRESS($B49,$X$2)&amp;":"&amp;ADDRESS($B49,$X$2-1+AB$8)),INDIRECT(ADDRESS($B$14,$X$2)&amp;":"&amp;ADDRESS($B$14,$X$2-1+AB$8)),INDIRECT("rP!"&amp;ADDRESS(Prcsses!$B153,$X$2+$P$8-AB$8)&amp;":"&amp;ADDRESS(Prcsses!$B153,$X$2-1+$P$8))))</f>
        <v>2500000</v>
      </c>
      <c r="AC81" s="5">
        <f ca="1">IF(AC$4="",0,SUMPRODUCT(INDIRECT(ADDRESS($B49,$X$2)&amp;":"&amp;ADDRESS($B49,$X$2-1+AC$8)),INDIRECT(ADDRESS($B$14,$X$2)&amp;":"&amp;ADDRESS($B$14,$X$2-1+AC$8)),INDIRECT("rP!"&amp;ADDRESS(Prcsses!$B153,$X$2+$P$8-AC$8)&amp;":"&amp;ADDRESS(Prcsses!$B153,$X$2-1+$P$8))))</f>
        <v>2500000</v>
      </c>
      <c r="AD81" s="5">
        <f ca="1">IF(AD$4="",0,SUMPRODUCT(INDIRECT(ADDRESS($B49,$X$2)&amp;":"&amp;ADDRESS($B49,$X$2-1+AD$8)),INDIRECT(ADDRESS($B$14,$X$2)&amp;":"&amp;ADDRESS($B$14,$X$2-1+AD$8)),INDIRECT("rP!"&amp;ADDRESS(Prcsses!$B153,$X$2+$P$8-AD$8)&amp;":"&amp;ADDRESS(Prcsses!$B153,$X$2-1+$P$8))))</f>
        <v>2500000</v>
      </c>
      <c r="AE81" s="5">
        <f ca="1">IF(AE$4="",0,SUMPRODUCT(INDIRECT(ADDRESS($B49,$X$2)&amp;":"&amp;ADDRESS($B49,$X$2-1+AE$8)),INDIRECT(ADDRESS($B$14,$X$2)&amp;":"&amp;ADDRESS($B$14,$X$2-1+AE$8)),INDIRECT("rP!"&amp;ADDRESS(Prcsses!$B153,$X$2+$P$8-AE$8)&amp;":"&amp;ADDRESS(Prcsses!$B153,$X$2-1+$P$8))))</f>
        <v>2500000</v>
      </c>
      <c r="AF81" s="5">
        <f ca="1">IF(AF$4="",0,SUMPRODUCT(INDIRECT(ADDRESS($B49,$X$2)&amp;":"&amp;ADDRESS($B49,$X$2-1+AF$8)),INDIRECT(ADDRESS($B$14,$X$2)&amp;":"&amp;ADDRESS($B$14,$X$2-1+AF$8)),INDIRECT("rP!"&amp;ADDRESS(Prcsses!$B153,$X$2+$P$8-AF$8)&amp;":"&amp;ADDRESS(Prcsses!$B153,$X$2-1+$P$8))))</f>
        <v>2500000</v>
      </c>
      <c r="AG81" s="5">
        <f ca="1">IF(AG$4="",0,SUMPRODUCT(INDIRECT(ADDRESS($B49,$X$2)&amp;":"&amp;ADDRESS($B49,$X$2-1+AG$8)),INDIRECT(ADDRESS($B$14,$X$2)&amp;":"&amp;ADDRESS($B$14,$X$2-1+AG$8)),INDIRECT("rP!"&amp;ADDRESS(Prcsses!$B153,$X$2+$P$8-AG$8)&amp;":"&amp;ADDRESS(Prcsses!$B153,$X$2-1+$P$8))))</f>
        <v>2500000</v>
      </c>
      <c r="AH81" s="5">
        <f ca="1">IF(AH$4="",0,SUMPRODUCT(INDIRECT(ADDRESS($B49,$X$2)&amp;":"&amp;ADDRESS($B49,$X$2-1+AH$8)),INDIRECT(ADDRESS($B$14,$X$2)&amp;":"&amp;ADDRESS($B$14,$X$2-1+AH$8)),INDIRECT("rP!"&amp;ADDRESS(Prcsses!$B153,$X$2+$P$8-AH$8)&amp;":"&amp;ADDRESS(Prcsses!$B153,$X$2-1+$P$8))))</f>
        <v>0</v>
      </c>
      <c r="AI81" s="5">
        <f ca="1">IF(AI$4="",0,SUMPRODUCT(INDIRECT(ADDRESS($B49,$X$2)&amp;":"&amp;ADDRESS($B49,$X$2-1+AI$8)),INDIRECT(ADDRESS($B$14,$X$2)&amp;":"&amp;ADDRESS($B$14,$X$2-1+AI$8)),INDIRECT("rP!"&amp;ADDRESS(Prcsses!$B153,$X$2+$P$8-AI$8)&amp;":"&amp;ADDRESS(Prcsses!$B153,$X$2-1+$P$8))))</f>
        <v>0</v>
      </c>
      <c r="AJ81" s="5">
        <f ca="1">IF(AJ$4="",0,SUMPRODUCT(INDIRECT(ADDRESS($B49,$X$2)&amp;":"&amp;ADDRESS($B49,$X$2-1+AJ$8)),INDIRECT(ADDRESS($B$14,$X$2)&amp;":"&amp;ADDRESS($B$14,$X$2-1+AJ$8)),INDIRECT("rP!"&amp;ADDRESS(Prcsses!$B153,$X$2+$P$8-AJ$8)&amp;":"&amp;ADDRESS(Prcsses!$B153,$X$2-1+$P$8))))</f>
        <v>0</v>
      </c>
      <c r="AK81" s="5">
        <f ca="1">IF(AK$4="",0,SUMPRODUCT(INDIRECT(ADDRESS($B49,$X$2)&amp;":"&amp;ADDRESS($B49,$X$2-1+AK$8)),INDIRECT(ADDRESS($B$14,$X$2)&amp;":"&amp;ADDRESS($B$14,$X$2-1+AK$8)),INDIRECT("rP!"&amp;ADDRESS(Prcsses!$B153,$X$2+$P$8-AK$8)&amp;":"&amp;ADDRESS(Prcsses!$B153,$X$2-1+$P$8))))</f>
        <v>0</v>
      </c>
      <c r="AL81" s="5">
        <f ca="1">IF(AL$4="",0,SUMPRODUCT(INDIRECT(ADDRESS($B49,$X$2)&amp;":"&amp;ADDRESS($B49,$X$2-1+AL$8)),INDIRECT(ADDRESS($B$14,$X$2)&amp;":"&amp;ADDRESS($B$14,$X$2-1+AL$8)),INDIRECT("rP!"&amp;ADDRESS(Prcsses!$B153,$X$2+$P$8-AL$8)&amp;":"&amp;ADDRESS(Prcsses!$B153,$X$2-1+$P$8))))</f>
        <v>0</v>
      </c>
      <c r="AM81" s="5">
        <f ca="1">IF(AM$4="",0,SUMPRODUCT(INDIRECT(ADDRESS($B49,$X$2)&amp;":"&amp;ADDRESS($B49,$X$2-1+AM$8)),INDIRECT(ADDRESS($B$14,$X$2)&amp;":"&amp;ADDRESS($B$14,$X$2-1+AM$8)),INDIRECT("rP!"&amp;ADDRESS(Prcsses!$B153,$X$2+$P$8-AM$8)&amp;":"&amp;ADDRESS(Prcsses!$B153,$X$2-1+$P$8))))</f>
        <v>0</v>
      </c>
      <c r="AN81" s="5">
        <f ca="1">IF(AN$4="",0,SUMPRODUCT(INDIRECT(ADDRESS($B49,$X$2)&amp;":"&amp;ADDRESS($B49,$X$2-1+AN$8)),INDIRECT(ADDRESS($B$14,$X$2)&amp;":"&amp;ADDRESS($B$14,$X$2-1+AN$8)),INDIRECT("rP!"&amp;ADDRESS(Prcsses!$B153,$X$2+$P$8-AN$8)&amp;":"&amp;ADDRESS(Prcsses!$B153,$X$2-1+$P$8))))</f>
        <v>0</v>
      </c>
      <c r="AO81" s="5">
        <f ca="1">IF(AO$4="",0,SUMPRODUCT(INDIRECT(ADDRESS($B49,$X$2)&amp;":"&amp;ADDRESS($B49,$X$2-1+AO$8)),INDIRECT(ADDRESS($B$14,$X$2)&amp;":"&amp;ADDRESS($B$14,$X$2-1+AO$8)),INDIRECT("rP!"&amp;ADDRESS(Prcsses!$B153,$X$2+$P$8-AO$8)&amp;":"&amp;ADDRESS(Prcsses!$B153,$X$2-1+$P$8))))</f>
        <v>0</v>
      </c>
      <c r="AP81" s="5">
        <f ca="1">IF(AP$4="",0,SUMPRODUCT(INDIRECT(ADDRESS($B49,$X$2)&amp;":"&amp;ADDRESS($B49,$X$2-1+AP$8)),INDIRECT(ADDRESS($B$14,$X$2)&amp;":"&amp;ADDRESS($B$14,$X$2-1+AP$8)),INDIRECT("rP!"&amp;ADDRESS(Prcsses!$B153,$X$2+$P$8-AP$8)&amp;":"&amp;ADDRESS(Prcsses!$B153,$X$2-1+$P$8))))</f>
        <v>0</v>
      </c>
      <c r="AQ81" s="5">
        <f ca="1">IF(AQ$4="",0,SUMPRODUCT(INDIRECT(ADDRESS($B49,$X$2)&amp;":"&amp;ADDRESS($B49,$X$2-1+AQ$8)),INDIRECT(ADDRESS($B$14,$X$2)&amp;":"&amp;ADDRESS($B$14,$X$2-1+AQ$8)),INDIRECT("rP!"&amp;ADDRESS(Prcsses!$B153,$X$2+$P$8-AQ$8)&amp;":"&amp;ADDRESS(Prcsses!$B153,$X$2-1+$P$8))))</f>
        <v>0</v>
      </c>
      <c r="AR81" s="5">
        <f ca="1">IF(AR$4="",0,SUMPRODUCT(INDIRECT(ADDRESS($B49,$X$2)&amp;":"&amp;ADDRESS($B49,$X$2-1+AR$8)),INDIRECT(ADDRESS($B$14,$X$2)&amp;":"&amp;ADDRESS($B$14,$X$2-1+AR$8)),INDIRECT("rP!"&amp;ADDRESS(Prcsses!$B153,$X$2+$P$8-AR$8)&amp;":"&amp;ADDRESS(Prcsses!$B153,$X$2-1+$P$8))))</f>
        <v>0</v>
      </c>
      <c r="AS81" s="5">
        <f ca="1">IF(AS$4="",0,SUMPRODUCT(INDIRECT(ADDRESS($B49,$X$2)&amp;":"&amp;ADDRESS($B49,$X$2-1+AS$8)),INDIRECT(ADDRESS($B$14,$X$2)&amp;":"&amp;ADDRESS($B$14,$X$2-1+AS$8)),INDIRECT("rP!"&amp;ADDRESS(Prcsses!$B153,$X$2+$P$8-AS$8)&amp;":"&amp;ADDRESS(Prcsses!$B153,$X$2-1+$P$8))))</f>
        <v>0</v>
      </c>
      <c r="AT81" s="5">
        <f ca="1">IF(AT$4="",0,SUMPRODUCT(INDIRECT(ADDRESS($B49,$X$2)&amp;":"&amp;ADDRESS($B49,$X$2-1+AT$8)),INDIRECT(ADDRESS($B$14,$X$2)&amp;":"&amp;ADDRESS($B$14,$X$2-1+AT$8)),INDIRECT("rP!"&amp;ADDRESS(Prcsses!$B153,$X$2+$P$8-AT$8)&amp;":"&amp;ADDRESS(Prcsses!$B153,$X$2-1+$P$8))))</f>
        <v>0</v>
      </c>
      <c r="AU81" s="5">
        <f ca="1">IF(AU$4="",0,SUMPRODUCT(INDIRECT(ADDRESS($B49,$X$2)&amp;":"&amp;ADDRESS($B49,$X$2-1+AU$8)),INDIRECT(ADDRESS($B$14,$X$2)&amp;":"&amp;ADDRESS($B$14,$X$2-1+AU$8)),INDIRECT("rP!"&amp;ADDRESS(Prcsses!$B153,$X$2+$P$8-AU$8)&amp;":"&amp;ADDRESS(Prcsses!$B153,$X$2-1+$P$8))))</f>
        <v>0</v>
      </c>
      <c r="AV81" s="5">
        <f ca="1">IF(AV$4="",0,SUMPRODUCT(INDIRECT(ADDRESS($B49,$X$2)&amp;":"&amp;ADDRESS($B49,$X$2-1+AV$8)),INDIRECT(ADDRESS($B$14,$X$2)&amp;":"&amp;ADDRESS($B$14,$X$2-1+AV$8)),INDIRECT("rP!"&amp;ADDRESS(Prcsses!$B153,$X$2+$P$8-AV$8)&amp;":"&amp;ADDRESS(Prcsses!$B153,$X$2-1+$P$8))))</f>
        <v>0</v>
      </c>
      <c r="AW81" s="5">
        <f ca="1">IF(AW$4="",0,SUMPRODUCT(INDIRECT(ADDRESS($B49,$X$2)&amp;":"&amp;ADDRESS($B49,$X$2-1+AW$8)),INDIRECT(ADDRESS($B$14,$X$2)&amp;":"&amp;ADDRESS($B$14,$X$2-1+AW$8)),INDIRECT("rP!"&amp;ADDRESS(Prcsses!$B153,$X$2+$P$8-AW$8)&amp;":"&amp;ADDRESS(Prcsses!$B153,$X$2-1+$P$8))))</f>
        <v>0</v>
      </c>
      <c r="AX81" s="5">
        <f ca="1">IF(AX$4="",0,SUMPRODUCT(INDIRECT(ADDRESS($B49,$X$2)&amp;":"&amp;ADDRESS($B49,$X$2-1+AX$8)),INDIRECT(ADDRESS($B$14,$X$2)&amp;":"&amp;ADDRESS($B$14,$X$2-1+AX$8)),INDIRECT("rP!"&amp;ADDRESS(Prcsses!$B153,$X$2+$P$8-AX$8)&amp;":"&amp;ADDRESS(Prcsses!$B153,$X$2-1+$P$8))))</f>
        <v>0</v>
      </c>
      <c r="AY81" s="5">
        <f ca="1">IF(AY$4="",0,SUMPRODUCT(INDIRECT(ADDRESS($B49,$X$2)&amp;":"&amp;ADDRESS($B49,$X$2-1+AY$8)),INDIRECT(ADDRESS($B$14,$X$2)&amp;":"&amp;ADDRESS($B$14,$X$2-1+AY$8)),INDIRECT("rP!"&amp;ADDRESS(Prcsses!$B153,$X$2+$P$8-AY$8)&amp;":"&amp;ADDRESS(Prcsses!$B153,$X$2-1+$P$8))))</f>
        <v>0</v>
      </c>
      <c r="AZ81" s="5">
        <f ca="1">IF(AZ$4="",0,SUMPRODUCT(INDIRECT(ADDRESS($B49,$X$2)&amp;":"&amp;ADDRESS($B49,$X$2-1+AZ$8)),INDIRECT(ADDRESS($B$14,$X$2)&amp;":"&amp;ADDRESS($B$14,$X$2-1+AZ$8)),INDIRECT("rP!"&amp;ADDRESS(Prcsses!$B153,$X$2+$P$8-AZ$8)&amp;":"&amp;ADDRESS(Prcsses!$B153,$X$2-1+$P$8))))</f>
        <v>0</v>
      </c>
      <c r="BA81" s="5">
        <f ca="1">IF(BA$4="",0,SUMPRODUCT(INDIRECT(ADDRESS($B49,$X$2)&amp;":"&amp;ADDRESS($B49,$X$2-1+BA$8)),INDIRECT(ADDRESS($B$14,$X$2)&amp;":"&amp;ADDRESS($B$14,$X$2-1+BA$8)),INDIRECT("rP!"&amp;ADDRESS(Prcsses!$B153,$X$2+$P$8-BA$8)&amp;":"&amp;ADDRESS(Prcsses!$B153,$X$2-1+$P$8))))</f>
        <v>0</v>
      </c>
      <c r="BB81" s="5">
        <f ca="1">IF(BB$4="",0,SUMPRODUCT(INDIRECT(ADDRESS($B49,$X$2)&amp;":"&amp;ADDRESS($B49,$X$2-1+BB$8)),INDIRECT(ADDRESS($B$14,$X$2)&amp;":"&amp;ADDRESS($B$14,$X$2-1+BB$8)),INDIRECT("rP!"&amp;ADDRESS(Prcsses!$B153,$X$2+$P$8-BB$8)&amp;":"&amp;ADDRESS(Prcsses!$B153,$X$2-1+$P$8))))</f>
        <v>0</v>
      </c>
      <c r="BC81" s="5">
        <f ca="1">IF(BC$4="",0,SUMPRODUCT(INDIRECT(ADDRESS($B49,$X$2)&amp;":"&amp;ADDRESS($B49,$X$2-1+BC$8)),INDIRECT(ADDRESS($B$14,$X$2)&amp;":"&amp;ADDRESS($B$14,$X$2-1+BC$8)),INDIRECT("rP!"&amp;ADDRESS(Prcsses!$B153,$X$2+$P$8-BC$8)&amp;":"&amp;ADDRESS(Prcsses!$B153,$X$2-1+$P$8))))</f>
        <v>0</v>
      </c>
      <c r="BD81" s="5">
        <f ca="1">IF(BD$4="",0,SUMPRODUCT(INDIRECT(ADDRESS($B49,$X$2)&amp;":"&amp;ADDRESS($B49,$X$2-1+BD$8)),INDIRECT(ADDRESS($B$14,$X$2)&amp;":"&amp;ADDRESS($B$14,$X$2-1+BD$8)),INDIRECT("rP!"&amp;ADDRESS(Prcsses!$B153,$X$2+$P$8-BD$8)&amp;":"&amp;ADDRESS(Prcsses!$B153,$X$2-1+$P$8))))</f>
        <v>0</v>
      </c>
      <c r="BE81" s="5">
        <f ca="1">IF(BE$4="",0,SUMPRODUCT(INDIRECT(ADDRESS($B49,$X$2)&amp;":"&amp;ADDRESS($B49,$X$2-1+BE$8)),INDIRECT(ADDRESS($B$14,$X$2)&amp;":"&amp;ADDRESS($B$14,$X$2-1+BE$8)),INDIRECT("rP!"&amp;ADDRESS(Prcsses!$B153,$X$2+$P$8-BE$8)&amp;":"&amp;ADDRESS(Prcsses!$B153,$X$2-1+$P$8))))</f>
        <v>0</v>
      </c>
      <c r="BF81" s="5">
        <f ca="1">IF(BF$4="",0,SUMPRODUCT(INDIRECT(ADDRESS($B49,$X$2)&amp;":"&amp;ADDRESS($B49,$X$2-1+BF$8)),INDIRECT(ADDRESS($B$14,$X$2)&amp;":"&amp;ADDRESS($B$14,$X$2-1+BF$8)),INDIRECT("rP!"&amp;ADDRESS(Prcsses!$B153,$X$2+$P$8-BF$8)&amp;":"&amp;ADDRESS(Prcsses!$B153,$X$2-1+$P$8))))</f>
        <v>0</v>
      </c>
      <c r="BG81" s="5">
        <f ca="1">IF(BG$4="",0,SUMPRODUCT(INDIRECT(ADDRESS($B49,$X$2)&amp;":"&amp;ADDRESS($B49,$X$2-1+BG$8)),INDIRECT(ADDRESS($B$14,$X$2)&amp;":"&amp;ADDRESS($B$14,$X$2-1+BG$8)),INDIRECT("rP!"&amp;ADDRESS(Prcsses!$B153,$X$2+$P$8-BG$8)&amp;":"&amp;ADDRESS(Prcsses!$B153,$X$2-1+$P$8))))</f>
        <v>0</v>
      </c>
      <c r="BH81" s="5">
        <f ca="1">IF(BH$4="",0,SUMPRODUCT(INDIRECT(ADDRESS($B49,$X$2)&amp;":"&amp;ADDRESS($B49,$X$2-1+BH$8)),INDIRECT(ADDRESS($B$14,$X$2)&amp;":"&amp;ADDRESS($B$14,$X$2-1+BH$8)),INDIRECT("rP!"&amp;ADDRESS(Prcsses!$B153,$X$2+$P$8-BH$8)&amp;":"&amp;ADDRESS(Prcsses!$B153,$X$2-1+$P$8))))</f>
        <v>0</v>
      </c>
      <c r="BI81" s="5">
        <f ca="1">IF(BI$4="",0,SUMPRODUCT(INDIRECT(ADDRESS($B49,$X$2)&amp;":"&amp;ADDRESS($B49,$X$2-1+BI$8)),INDIRECT(ADDRESS($B$14,$X$2)&amp;":"&amp;ADDRESS($B$14,$X$2-1+BI$8)),INDIRECT("rP!"&amp;ADDRESS(Prcsses!$B153,$X$2+$P$8-BI$8)&amp;":"&amp;ADDRESS(Prcsses!$B153,$X$2-1+$P$8))))</f>
        <v>0</v>
      </c>
      <c r="BJ81" s="5">
        <f ca="1">IF(BJ$4="",0,SUMPRODUCT(INDIRECT(ADDRESS($B49,$X$2)&amp;":"&amp;ADDRESS($B49,$X$2-1+BJ$8)),INDIRECT(ADDRESS($B$14,$X$2)&amp;":"&amp;ADDRESS($B$14,$X$2-1+BJ$8)),INDIRECT("rP!"&amp;ADDRESS(Prcsses!$B153,$X$2+$P$8-BJ$8)&amp;":"&amp;ADDRESS(Prcsses!$B153,$X$2-1+$P$8))))</f>
        <v>0</v>
      </c>
      <c r="BK81" s="5">
        <f ca="1">IF(BK$4="",0,SUMPRODUCT(INDIRECT(ADDRESS($B49,$X$2)&amp;":"&amp;ADDRESS($B49,$X$2-1+BK$8)),INDIRECT(ADDRESS($B$14,$X$2)&amp;":"&amp;ADDRESS($B$14,$X$2-1+BK$8)),INDIRECT("rP!"&amp;ADDRESS(Prcsses!$B153,$X$2+$P$8-BK$8)&amp;":"&amp;ADDRESS(Prcsses!$B153,$X$2-1+$P$8))))</f>
        <v>0</v>
      </c>
      <c r="BL81" s="5">
        <f ca="1">IF(BL$4="",0,SUMPRODUCT(INDIRECT(ADDRESS($B49,$X$2)&amp;":"&amp;ADDRESS($B49,$X$2-1+BL$8)),INDIRECT(ADDRESS($B$14,$X$2)&amp;":"&amp;ADDRESS($B$14,$X$2-1+BL$8)),INDIRECT("rP!"&amp;ADDRESS(Prcsses!$B153,$X$2+$P$8-BL$8)&amp;":"&amp;ADDRESS(Prcsses!$B153,$X$2-1+$P$8))))</f>
        <v>0</v>
      </c>
      <c r="BM81" s="5">
        <f ca="1">IF(BM$4="",0,SUMPRODUCT(INDIRECT(ADDRESS($B49,$X$2)&amp;":"&amp;ADDRESS($B49,$X$2-1+BM$8)),INDIRECT(ADDRESS($B$14,$X$2)&amp;":"&amp;ADDRESS($B$14,$X$2-1+BM$8)),INDIRECT("rP!"&amp;ADDRESS(Prcsses!$B153,$X$2+$P$8-BM$8)&amp;":"&amp;ADDRESS(Prcsses!$B153,$X$2-1+$P$8))))</f>
        <v>0</v>
      </c>
      <c r="BN81" s="5">
        <f ca="1">IF(BN$4="",0,SUMPRODUCT(INDIRECT(ADDRESS($B49,$X$2)&amp;":"&amp;ADDRESS($B49,$X$2-1+BN$8)),INDIRECT(ADDRESS($B$14,$X$2)&amp;":"&amp;ADDRESS($B$14,$X$2-1+BN$8)),INDIRECT("rP!"&amp;ADDRESS(Prcsses!$B153,$X$2+$P$8-BN$8)&amp;":"&amp;ADDRESS(Prcsses!$B153,$X$2-1+$P$8))))</f>
        <v>0</v>
      </c>
      <c r="BO81" s="5">
        <f ca="1">IF(BO$4="",0,SUMPRODUCT(INDIRECT(ADDRESS($B49,$X$2)&amp;":"&amp;ADDRESS($B49,$X$2-1+BO$8)),INDIRECT(ADDRESS($B$14,$X$2)&amp;":"&amp;ADDRESS($B$14,$X$2-1+BO$8)),INDIRECT("rP!"&amp;ADDRESS(Prcsses!$B153,$X$2+$P$8-BO$8)&amp;":"&amp;ADDRESS(Prcsses!$B153,$X$2-1+$P$8))))</f>
        <v>0</v>
      </c>
      <c r="BP81" s="5">
        <f ca="1">IF(BP$4="",0,SUMPRODUCT(INDIRECT(ADDRESS($B49,$X$2)&amp;":"&amp;ADDRESS($B49,$X$2-1+BP$8)),INDIRECT(ADDRESS($B$14,$X$2)&amp;":"&amp;ADDRESS($B$14,$X$2-1+BP$8)),INDIRECT("rP!"&amp;ADDRESS(Prcsses!$B153,$X$2+$P$8-BP$8)&amp;":"&amp;ADDRESS(Prcsses!$B153,$X$2-1+$P$8))))</f>
        <v>0</v>
      </c>
      <c r="BQ81" s="5">
        <f ca="1">IF(BQ$4="",0,SUMPRODUCT(INDIRECT(ADDRESS($B49,$X$2)&amp;":"&amp;ADDRESS($B49,$X$2-1+BQ$8)),INDIRECT(ADDRESS($B$14,$X$2)&amp;":"&amp;ADDRESS($B$14,$X$2-1+BQ$8)),INDIRECT("rP!"&amp;ADDRESS(Prcsses!$B153,$X$2+$P$8-BQ$8)&amp;":"&amp;ADDRESS(Prcsses!$B153,$X$2-1+$P$8))))</f>
        <v>0</v>
      </c>
      <c r="BR81" s="5">
        <f ca="1">IF(BR$4="",0,SUMPRODUCT(INDIRECT(ADDRESS($B49,$X$2)&amp;":"&amp;ADDRESS($B49,$X$2-1+BR$8)),INDIRECT(ADDRESS($B$14,$X$2)&amp;":"&amp;ADDRESS($B$14,$X$2-1+BR$8)),INDIRECT("rP!"&amp;ADDRESS(Prcsses!$B153,$X$2+$P$8-BR$8)&amp;":"&amp;ADDRESS(Prcsses!$B153,$X$2-1+$P$8))))</f>
        <v>0</v>
      </c>
      <c r="BS81" s="5">
        <f ca="1">IF(BS$4="",0,SUMPRODUCT(INDIRECT(ADDRESS($B49,$X$2)&amp;":"&amp;ADDRESS($B49,$X$2-1+BS$8)),INDIRECT(ADDRESS($B$14,$X$2)&amp;":"&amp;ADDRESS($B$14,$X$2-1+BS$8)),INDIRECT("rP!"&amp;ADDRESS(Prcsses!$B153,$X$2+$P$8-BS$8)&amp;":"&amp;ADDRESS(Prcsses!$B153,$X$2-1+$P$8))))</f>
        <v>0</v>
      </c>
      <c r="BT81" s="5">
        <f ca="1">IF(BT$4="",0,SUMPRODUCT(INDIRECT(ADDRESS($B49,$X$2)&amp;":"&amp;ADDRESS($B49,$X$2-1+BT$8)),INDIRECT(ADDRESS($B$14,$X$2)&amp;":"&amp;ADDRESS($B$14,$X$2-1+BT$8)),INDIRECT("rP!"&amp;ADDRESS(Prcsses!$B153,$X$2+$P$8-BT$8)&amp;":"&amp;ADDRESS(Prcsses!$B153,$X$2-1+$P$8))))</f>
        <v>0</v>
      </c>
      <c r="BU81" s="5">
        <f ca="1">IF(BU$4="",0,SUMPRODUCT(INDIRECT(ADDRESS($B49,$X$2)&amp;":"&amp;ADDRESS($B49,$X$2-1+BU$8)),INDIRECT(ADDRESS($B$14,$X$2)&amp;":"&amp;ADDRESS($B$14,$X$2-1+BU$8)),INDIRECT("rP!"&amp;ADDRESS(Prcsses!$B153,$X$2+$P$8-BU$8)&amp;":"&amp;ADDRESS(Prcsses!$B153,$X$2-1+$P$8))))</f>
        <v>0</v>
      </c>
      <c r="BV81" s="5">
        <f ca="1">IF(BV$4="",0,SUMPRODUCT(INDIRECT(ADDRESS($B49,$X$2)&amp;":"&amp;ADDRESS($B49,$X$2-1+BV$8)),INDIRECT(ADDRESS($B$14,$X$2)&amp;":"&amp;ADDRESS($B$14,$X$2-1+BV$8)),INDIRECT("rP!"&amp;ADDRESS(Prcsses!$B153,$X$2+$P$8-BV$8)&amp;":"&amp;ADDRESS(Prcsses!$B153,$X$2-1+$P$8))))</f>
        <v>0</v>
      </c>
      <c r="BW81" s="5">
        <f ca="1">IF(BW$4="",0,SUMPRODUCT(INDIRECT(ADDRESS($B49,$X$2)&amp;":"&amp;ADDRESS($B49,$X$2-1+BW$8)),INDIRECT(ADDRESS($B$14,$X$2)&amp;":"&amp;ADDRESS($B$14,$X$2-1+BW$8)),INDIRECT("rP!"&amp;ADDRESS(Prcsses!$B153,$X$2+$P$8-BW$8)&amp;":"&amp;ADDRESS(Prcsses!$B153,$X$2-1+$P$8))))</f>
        <v>0</v>
      </c>
      <c r="BX81" s="5">
        <f ca="1">IF(BX$4="",0,SUMPRODUCT(INDIRECT(ADDRESS($B49,$X$2)&amp;":"&amp;ADDRESS($B49,$X$2-1+BX$8)),INDIRECT(ADDRESS($B$14,$X$2)&amp;":"&amp;ADDRESS($B$14,$X$2-1+BX$8)),INDIRECT("rP!"&amp;ADDRESS(Prcsses!$B153,$X$2+$P$8-BX$8)&amp;":"&amp;ADDRESS(Prcsses!$B153,$X$2-1+$P$8))))</f>
        <v>0</v>
      </c>
      <c r="BY81" s="5">
        <f ca="1">IF(BY$4="",0,SUMPRODUCT(INDIRECT(ADDRESS($B49,$X$2)&amp;":"&amp;ADDRESS($B49,$X$2-1+BY$8)),INDIRECT(ADDRESS($B$14,$X$2)&amp;":"&amp;ADDRESS($B$14,$X$2-1+BY$8)),INDIRECT("rP!"&amp;ADDRESS(Prcsses!$B153,$X$2+$P$8-BY$8)&amp;":"&amp;ADDRESS(Prcsses!$B153,$X$2-1+$P$8))))</f>
        <v>0</v>
      </c>
      <c r="BZ81" s="5">
        <f ca="1">IF(BZ$4="",0,SUMPRODUCT(INDIRECT(ADDRESS($B49,$X$2)&amp;":"&amp;ADDRESS($B49,$X$2-1+BZ$8)),INDIRECT(ADDRESS($B$14,$X$2)&amp;":"&amp;ADDRESS($B$14,$X$2-1+BZ$8)),INDIRECT("rP!"&amp;ADDRESS(Prcsses!$B153,$X$2+$P$8-BZ$8)&amp;":"&amp;ADDRESS(Prcsses!$B153,$X$2-1+$P$8))))</f>
        <v>0</v>
      </c>
      <c r="CA81" s="5">
        <f ca="1">IF(CA$4="",0,SUMPRODUCT(INDIRECT(ADDRESS($B49,$X$2)&amp;":"&amp;ADDRESS($B49,$X$2-1+CA$8)),INDIRECT(ADDRESS($B$14,$X$2)&amp;":"&amp;ADDRESS($B$14,$X$2-1+CA$8)),INDIRECT("rP!"&amp;ADDRESS(Prcsses!$B153,$X$2+$P$8-CA$8)&amp;":"&amp;ADDRESS(Prcsses!$B153,$X$2-1+$P$8))))</f>
        <v>0</v>
      </c>
      <c r="CB81" s="5">
        <f ca="1">IF(CB$4="",0,SUMPRODUCT(INDIRECT(ADDRESS($B49,$X$2)&amp;":"&amp;ADDRESS($B49,$X$2-1+CB$8)),INDIRECT(ADDRESS($B$14,$X$2)&amp;":"&amp;ADDRESS($B$14,$X$2-1+CB$8)),INDIRECT("rP!"&amp;ADDRESS(Prcsses!$B153,$X$2+$P$8-CB$8)&amp;":"&amp;ADDRESS(Prcsses!$B153,$X$2-1+$P$8))))</f>
        <v>0</v>
      </c>
      <c r="CC81" s="5">
        <f ca="1">IF(CC$4="",0,SUMPRODUCT(INDIRECT(ADDRESS($B49,$X$2)&amp;":"&amp;ADDRESS($B49,$X$2-1+CC$8)),INDIRECT(ADDRESS($B$14,$X$2)&amp;":"&amp;ADDRESS($B$14,$X$2-1+CC$8)),INDIRECT("rP!"&amp;ADDRESS(Prcsses!$B153,$X$2+$P$8-CC$8)&amp;":"&amp;ADDRESS(Prcsses!$B153,$X$2-1+$P$8))))</f>
        <v>0</v>
      </c>
      <c r="CD81" s="5">
        <f ca="1">IF(CD$4="",0,SUMPRODUCT(INDIRECT(ADDRESS($B49,$X$2)&amp;":"&amp;ADDRESS($B49,$X$2-1+CD$8)),INDIRECT(ADDRESS($B$14,$X$2)&amp;":"&amp;ADDRESS($B$14,$X$2-1+CD$8)),INDIRECT("rP!"&amp;ADDRESS(Prcsses!$B153,$X$2+$P$8-CD$8)&amp;":"&amp;ADDRESS(Prcsses!$B153,$X$2-1+$P$8))))</f>
        <v>0</v>
      </c>
      <c r="CE81" s="5">
        <f ca="1">IF(CE$4="",0,SUMPRODUCT(INDIRECT(ADDRESS($B49,$X$2)&amp;":"&amp;ADDRESS($B49,$X$2-1+CE$8)),INDIRECT(ADDRESS($B$14,$X$2)&amp;":"&amp;ADDRESS($B$14,$X$2-1+CE$8)),INDIRECT("rP!"&amp;ADDRESS(Prcsses!$B153,$X$2+$P$8-CE$8)&amp;":"&amp;ADDRESS(Prcsses!$B153,$X$2-1+$P$8))))</f>
        <v>0</v>
      </c>
      <c r="CF81" s="5">
        <f ca="1">IF(CF$4="",0,SUMPRODUCT(INDIRECT(ADDRESS($B49,$X$2)&amp;":"&amp;ADDRESS($B49,$X$2-1+CF$8)),INDIRECT(ADDRESS($B$14,$X$2)&amp;":"&amp;ADDRESS($B$14,$X$2-1+CF$8)),INDIRECT("rP!"&amp;ADDRESS(Prcsses!$B153,$X$2+$P$8-CF$8)&amp;":"&amp;ADDRESS(Prcsses!$B153,$X$2-1+$P$8))))</f>
        <v>0</v>
      </c>
    </row>
    <row r="82" spans="2:84" x14ac:dyDescent="0.3">
      <c r="B82" s="13">
        <f>ROW()</f>
        <v>82</v>
      </c>
      <c r="H82" s="1" t="str">
        <f t="shared" si="108"/>
        <v>Оплата капитальных затрат</v>
      </c>
      <c r="I82" s="1" t="str">
        <f>$I$79</f>
        <v>Капзатраты на производственные мощности</v>
      </c>
      <c r="J82" s="1" t="str">
        <f>Prcsses!I146</f>
        <v>Оборудование</v>
      </c>
      <c r="M82" s="53" t="s">
        <v>18</v>
      </c>
      <c r="U82" s="5">
        <f t="shared" ca="1" si="109"/>
        <v>15000000</v>
      </c>
      <c r="X82" s="5">
        <f ca="1">IF(X$4="",0,SUMPRODUCT(INDIRECT(ADDRESS($B50,$X$2)&amp;":"&amp;ADDRESS($B50,$X$2-1+X$8)),INDIRECT(ADDRESS($B$14,$X$2)&amp;":"&amp;ADDRESS($B$14,$X$2-1+X$8)),INDIRECT("rP!"&amp;ADDRESS(Prcsses!$B154,$X$2+$P$8-X$8)&amp;":"&amp;ADDRESS(Prcsses!$B154,$X$2-1+$P$8))))</f>
        <v>0</v>
      </c>
      <c r="Y82" s="5">
        <f ca="1">IF(Y$4="",0,SUMPRODUCT(INDIRECT(ADDRESS($B50,$X$2)&amp;":"&amp;ADDRESS($B50,$X$2-1+Y$8)),INDIRECT(ADDRESS($B$14,$X$2)&amp;":"&amp;ADDRESS($B$14,$X$2-1+Y$8)),INDIRECT("rP!"&amp;ADDRESS(Prcsses!$B154,$X$2+$P$8-Y$8)&amp;":"&amp;ADDRESS(Prcsses!$B154,$X$2-1+$P$8))))</f>
        <v>0</v>
      </c>
      <c r="Z82" s="5">
        <f ca="1">IF(Z$4="",0,SUMPRODUCT(INDIRECT(ADDRESS($B50,$X$2)&amp;":"&amp;ADDRESS($B50,$X$2-1+Z$8)),INDIRECT(ADDRESS($B$14,$X$2)&amp;":"&amp;ADDRESS($B$14,$X$2-1+Z$8)),INDIRECT("rP!"&amp;ADDRESS(Prcsses!$B154,$X$2+$P$8-Z$8)&amp;":"&amp;ADDRESS(Prcsses!$B154,$X$2-1+$P$8))))</f>
        <v>0</v>
      </c>
      <c r="AA82" s="5">
        <f ca="1">IF(AA$4="",0,SUMPRODUCT(INDIRECT(ADDRESS($B50,$X$2)&amp;":"&amp;ADDRESS($B50,$X$2-1+AA$8)),INDIRECT(ADDRESS($B$14,$X$2)&amp;":"&amp;ADDRESS($B$14,$X$2-1+AA$8)),INDIRECT("rP!"&amp;ADDRESS(Prcsses!$B154,$X$2+$P$8-AA$8)&amp;":"&amp;ADDRESS(Prcsses!$B154,$X$2-1+$P$8))))</f>
        <v>0</v>
      </c>
      <c r="AB82" s="5">
        <f ca="1">IF(AB$4="",0,SUMPRODUCT(INDIRECT(ADDRESS($B50,$X$2)&amp;":"&amp;ADDRESS($B50,$X$2-1+AB$8)),INDIRECT(ADDRESS($B$14,$X$2)&amp;":"&amp;ADDRESS($B$14,$X$2-1+AB$8)),INDIRECT("rP!"&amp;ADDRESS(Prcsses!$B154,$X$2+$P$8-AB$8)&amp;":"&amp;ADDRESS(Prcsses!$B154,$X$2-1+$P$8))))</f>
        <v>0</v>
      </c>
      <c r="AC82" s="5">
        <f ca="1">IF(AC$4="",0,SUMPRODUCT(INDIRECT(ADDRESS($B50,$X$2)&amp;":"&amp;ADDRESS($B50,$X$2-1+AC$8)),INDIRECT(ADDRESS($B$14,$X$2)&amp;":"&amp;ADDRESS($B$14,$X$2-1+AC$8)),INDIRECT("rP!"&amp;ADDRESS(Prcsses!$B154,$X$2+$P$8-AC$8)&amp;":"&amp;ADDRESS(Prcsses!$B154,$X$2-1+$P$8))))</f>
        <v>0</v>
      </c>
      <c r="AD82" s="5">
        <f ca="1">IF(AD$4="",0,SUMPRODUCT(INDIRECT(ADDRESS($B50,$X$2)&amp;":"&amp;ADDRESS($B50,$X$2-1+AD$8)),INDIRECT(ADDRESS($B$14,$X$2)&amp;":"&amp;ADDRESS($B$14,$X$2-1+AD$8)),INDIRECT("rP!"&amp;ADDRESS(Prcsses!$B154,$X$2+$P$8-AD$8)&amp;":"&amp;ADDRESS(Prcsses!$B154,$X$2-1+$P$8))))</f>
        <v>0</v>
      </c>
      <c r="AE82" s="5">
        <f ca="1">IF(AE$4="",0,SUMPRODUCT(INDIRECT(ADDRESS($B50,$X$2)&amp;":"&amp;ADDRESS($B50,$X$2-1+AE$8)),INDIRECT(ADDRESS($B$14,$X$2)&amp;":"&amp;ADDRESS($B$14,$X$2-1+AE$8)),INDIRECT("rP!"&amp;ADDRESS(Prcsses!$B154,$X$2+$P$8-AE$8)&amp;":"&amp;ADDRESS(Prcsses!$B154,$X$2-1+$P$8))))</f>
        <v>5000000</v>
      </c>
      <c r="AF82" s="5">
        <f ca="1">IF(AF$4="",0,SUMPRODUCT(INDIRECT(ADDRESS($B50,$X$2)&amp;":"&amp;ADDRESS($B50,$X$2-1+AF$8)),INDIRECT(ADDRESS($B$14,$X$2)&amp;":"&amp;ADDRESS($B$14,$X$2-1+AF$8)),INDIRECT("rP!"&amp;ADDRESS(Prcsses!$B154,$X$2+$P$8-AF$8)&amp;":"&amp;ADDRESS(Prcsses!$B154,$X$2-1+$P$8))))</f>
        <v>5000000</v>
      </c>
      <c r="AG82" s="5">
        <f ca="1">IF(AG$4="",0,SUMPRODUCT(INDIRECT(ADDRESS($B50,$X$2)&amp;":"&amp;ADDRESS($B50,$X$2-1+AG$8)),INDIRECT(ADDRESS($B$14,$X$2)&amp;":"&amp;ADDRESS($B$14,$X$2-1+AG$8)),INDIRECT("rP!"&amp;ADDRESS(Prcsses!$B154,$X$2+$P$8-AG$8)&amp;":"&amp;ADDRESS(Prcsses!$B154,$X$2-1+$P$8))))</f>
        <v>5000000</v>
      </c>
      <c r="AH82" s="5">
        <f ca="1">IF(AH$4="",0,SUMPRODUCT(INDIRECT(ADDRESS($B50,$X$2)&amp;":"&amp;ADDRESS($B50,$X$2-1+AH$8)),INDIRECT(ADDRESS($B$14,$X$2)&amp;":"&amp;ADDRESS($B$14,$X$2-1+AH$8)),INDIRECT("rP!"&amp;ADDRESS(Prcsses!$B154,$X$2+$P$8-AH$8)&amp;":"&amp;ADDRESS(Prcsses!$B154,$X$2-1+$P$8))))</f>
        <v>0</v>
      </c>
      <c r="AI82" s="5">
        <f ca="1">IF(AI$4="",0,SUMPRODUCT(INDIRECT(ADDRESS($B50,$X$2)&amp;":"&amp;ADDRESS($B50,$X$2-1+AI$8)),INDIRECT(ADDRESS($B$14,$X$2)&amp;":"&amp;ADDRESS($B$14,$X$2-1+AI$8)),INDIRECT("rP!"&amp;ADDRESS(Prcsses!$B154,$X$2+$P$8-AI$8)&amp;":"&amp;ADDRESS(Prcsses!$B154,$X$2-1+$P$8))))</f>
        <v>0</v>
      </c>
      <c r="AJ82" s="5">
        <f ca="1">IF(AJ$4="",0,SUMPRODUCT(INDIRECT(ADDRESS($B50,$X$2)&amp;":"&amp;ADDRESS($B50,$X$2-1+AJ$8)),INDIRECT(ADDRESS($B$14,$X$2)&amp;":"&amp;ADDRESS($B$14,$X$2-1+AJ$8)),INDIRECT("rP!"&amp;ADDRESS(Prcsses!$B154,$X$2+$P$8-AJ$8)&amp;":"&amp;ADDRESS(Prcsses!$B154,$X$2-1+$P$8))))</f>
        <v>0</v>
      </c>
      <c r="AK82" s="5">
        <f ca="1">IF(AK$4="",0,SUMPRODUCT(INDIRECT(ADDRESS($B50,$X$2)&amp;":"&amp;ADDRESS($B50,$X$2-1+AK$8)),INDIRECT(ADDRESS($B$14,$X$2)&amp;":"&amp;ADDRESS($B$14,$X$2-1+AK$8)),INDIRECT("rP!"&amp;ADDRESS(Prcsses!$B154,$X$2+$P$8-AK$8)&amp;":"&amp;ADDRESS(Prcsses!$B154,$X$2-1+$P$8))))</f>
        <v>0</v>
      </c>
      <c r="AL82" s="5">
        <f ca="1">IF(AL$4="",0,SUMPRODUCT(INDIRECT(ADDRESS($B50,$X$2)&amp;":"&amp;ADDRESS($B50,$X$2-1+AL$8)),INDIRECT(ADDRESS($B$14,$X$2)&amp;":"&amp;ADDRESS($B$14,$X$2-1+AL$8)),INDIRECT("rP!"&amp;ADDRESS(Prcsses!$B154,$X$2+$P$8-AL$8)&amp;":"&amp;ADDRESS(Prcsses!$B154,$X$2-1+$P$8))))</f>
        <v>0</v>
      </c>
      <c r="AM82" s="5">
        <f ca="1">IF(AM$4="",0,SUMPRODUCT(INDIRECT(ADDRESS($B50,$X$2)&amp;":"&amp;ADDRESS($B50,$X$2-1+AM$8)),INDIRECT(ADDRESS($B$14,$X$2)&amp;":"&amp;ADDRESS($B$14,$X$2-1+AM$8)),INDIRECT("rP!"&amp;ADDRESS(Prcsses!$B154,$X$2+$P$8-AM$8)&amp;":"&amp;ADDRESS(Prcsses!$B154,$X$2-1+$P$8))))</f>
        <v>0</v>
      </c>
      <c r="AN82" s="5">
        <f ca="1">IF(AN$4="",0,SUMPRODUCT(INDIRECT(ADDRESS($B50,$X$2)&amp;":"&amp;ADDRESS($B50,$X$2-1+AN$8)),INDIRECT(ADDRESS($B$14,$X$2)&amp;":"&amp;ADDRESS($B$14,$X$2-1+AN$8)),INDIRECT("rP!"&amp;ADDRESS(Prcsses!$B154,$X$2+$P$8-AN$8)&amp;":"&amp;ADDRESS(Prcsses!$B154,$X$2-1+$P$8))))</f>
        <v>0</v>
      </c>
      <c r="AO82" s="5">
        <f ca="1">IF(AO$4="",0,SUMPRODUCT(INDIRECT(ADDRESS($B50,$X$2)&amp;":"&amp;ADDRESS($B50,$X$2-1+AO$8)),INDIRECT(ADDRESS($B$14,$X$2)&amp;":"&amp;ADDRESS($B$14,$X$2-1+AO$8)),INDIRECT("rP!"&amp;ADDRESS(Prcsses!$B154,$X$2+$P$8-AO$8)&amp;":"&amp;ADDRESS(Prcsses!$B154,$X$2-1+$P$8))))</f>
        <v>0</v>
      </c>
      <c r="AP82" s="5">
        <f ca="1">IF(AP$4="",0,SUMPRODUCT(INDIRECT(ADDRESS($B50,$X$2)&amp;":"&amp;ADDRESS($B50,$X$2-1+AP$8)),INDIRECT(ADDRESS($B$14,$X$2)&amp;":"&amp;ADDRESS($B$14,$X$2-1+AP$8)),INDIRECT("rP!"&amp;ADDRESS(Prcsses!$B154,$X$2+$P$8-AP$8)&amp;":"&amp;ADDRESS(Prcsses!$B154,$X$2-1+$P$8))))</f>
        <v>0</v>
      </c>
      <c r="AQ82" s="5">
        <f ca="1">IF(AQ$4="",0,SUMPRODUCT(INDIRECT(ADDRESS($B50,$X$2)&amp;":"&amp;ADDRESS($B50,$X$2-1+AQ$8)),INDIRECT(ADDRESS($B$14,$X$2)&amp;":"&amp;ADDRESS($B$14,$X$2-1+AQ$8)),INDIRECT("rP!"&amp;ADDRESS(Prcsses!$B154,$X$2+$P$8-AQ$8)&amp;":"&amp;ADDRESS(Prcsses!$B154,$X$2-1+$P$8))))</f>
        <v>0</v>
      </c>
      <c r="AR82" s="5">
        <f ca="1">IF(AR$4="",0,SUMPRODUCT(INDIRECT(ADDRESS($B50,$X$2)&amp;":"&amp;ADDRESS($B50,$X$2-1+AR$8)),INDIRECT(ADDRESS($B$14,$X$2)&amp;":"&amp;ADDRESS($B$14,$X$2-1+AR$8)),INDIRECT("rP!"&amp;ADDRESS(Prcsses!$B154,$X$2+$P$8-AR$8)&amp;":"&amp;ADDRESS(Prcsses!$B154,$X$2-1+$P$8))))</f>
        <v>0</v>
      </c>
      <c r="AS82" s="5">
        <f ca="1">IF(AS$4="",0,SUMPRODUCT(INDIRECT(ADDRESS($B50,$X$2)&amp;":"&amp;ADDRESS($B50,$X$2-1+AS$8)),INDIRECT(ADDRESS($B$14,$X$2)&amp;":"&amp;ADDRESS($B$14,$X$2-1+AS$8)),INDIRECT("rP!"&amp;ADDRESS(Prcsses!$B154,$X$2+$P$8-AS$8)&amp;":"&amp;ADDRESS(Prcsses!$B154,$X$2-1+$P$8))))</f>
        <v>0</v>
      </c>
      <c r="AT82" s="5">
        <f ca="1">IF(AT$4="",0,SUMPRODUCT(INDIRECT(ADDRESS($B50,$X$2)&amp;":"&amp;ADDRESS($B50,$X$2-1+AT$8)),INDIRECT(ADDRESS($B$14,$X$2)&amp;":"&amp;ADDRESS($B$14,$X$2-1+AT$8)),INDIRECT("rP!"&amp;ADDRESS(Prcsses!$B154,$X$2+$P$8-AT$8)&amp;":"&amp;ADDRESS(Prcsses!$B154,$X$2-1+$P$8))))</f>
        <v>0</v>
      </c>
      <c r="AU82" s="5">
        <f ca="1">IF(AU$4="",0,SUMPRODUCT(INDIRECT(ADDRESS($B50,$X$2)&amp;":"&amp;ADDRESS($B50,$X$2-1+AU$8)),INDIRECT(ADDRESS($B$14,$X$2)&amp;":"&amp;ADDRESS($B$14,$X$2-1+AU$8)),INDIRECT("rP!"&amp;ADDRESS(Prcsses!$B154,$X$2+$P$8-AU$8)&amp;":"&amp;ADDRESS(Prcsses!$B154,$X$2-1+$P$8))))</f>
        <v>0</v>
      </c>
      <c r="AV82" s="5">
        <f ca="1">IF(AV$4="",0,SUMPRODUCT(INDIRECT(ADDRESS($B50,$X$2)&amp;":"&amp;ADDRESS($B50,$X$2-1+AV$8)),INDIRECT(ADDRESS($B$14,$X$2)&amp;":"&amp;ADDRESS($B$14,$X$2-1+AV$8)),INDIRECT("rP!"&amp;ADDRESS(Prcsses!$B154,$X$2+$P$8-AV$8)&amp;":"&amp;ADDRESS(Prcsses!$B154,$X$2-1+$P$8))))</f>
        <v>0</v>
      </c>
      <c r="AW82" s="5">
        <f ca="1">IF(AW$4="",0,SUMPRODUCT(INDIRECT(ADDRESS($B50,$X$2)&amp;":"&amp;ADDRESS($B50,$X$2-1+AW$8)),INDIRECT(ADDRESS($B$14,$X$2)&amp;":"&amp;ADDRESS($B$14,$X$2-1+AW$8)),INDIRECT("rP!"&amp;ADDRESS(Prcsses!$B154,$X$2+$P$8-AW$8)&amp;":"&amp;ADDRESS(Prcsses!$B154,$X$2-1+$P$8))))</f>
        <v>0</v>
      </c>
      <c r="AX82" s="5">
        <f ca="1">IF(AX$4="",0,SUMPRODUCT(INDIRECT(ADDRESS($B50,$X$2)&amp;":"&amp;ADDRESS($B50,$X$2-1+AX$8)),INDIRECT(ADDRESS($B$14,$X$2)&amp;":"&amp;ADDRESS($B$14,$X$2-1+AX$8)),INDIRECT("rP!"&amp;ADDRESS(Prcsses!$B154,$X$2+$P$8-AX$8)&amp;":"&amp;ADDRESS(Prcsses!$B154,$X$2-1+$P$8))))</f>
        <v>0</v>
      </c>
      <c r="AY82" s="5">
        <f ca="1">IF(AY$4="",0,SUMPRODUCT(INDIRECT(ADDRESS($B50,$X$2)&amp;":"&amp;ADDRESS($B50,$X$2-1+AY$8)),INDIRECT(ADDRESS($B$14,$X$2)&amp;":"&amp;ADDRESS($B$14,$X$2-1+AY$8)),INDIRECT("rP!"&amp;ADDRESS(Prcsses!$B154,$X$2+$P$8-AY$8)&amp;":"&amp;ADDRESS(Prcsses!$B154,$X$2-1+$P$8))))</f>
        <v>0</v>
      </c>
      <c r="AZ82" s="5">
        <f ca="1">IF(AZ$4="",0,SUMPRODUCT(INDIRECT(ADDRESS($B50,$X$2)&amp;":"&amp;ADDRESS($B50,$X$2-1+AZ$8)),INDIRECT(ADDRESS($B$14,$X$2)&amp;":"&amp;ADDRESS($B$14,$X$2-1+AZ$8)),INDIRECT("rP!"&amp;ADDRESS(Prcsses!$B154,$X$2+$P$8-AZ$8)&amp;":"&amp;ADDRESS(Prcsses!$B154,$X$2-1+$P$8))))</f>
        <v>0</v>
      </c>
      <c r="BA82" s="5">
        <f ca="1">IF(BA$4="",0,SUMPRODUCT(INDIRECT(ADDRESS($B50,$X$2)&amp;":"&amp;ADDRESS($B50,$X$2-1+BA$8)),INDIRECT(ADDRESS($B$14,$X$2)&amp;":"&amp;ADDRESS($B$14,$X$2-1+BA$8)),INDIRECT("rP!"&amp;ADDRESS(Prcsses!$B154,$X$2+$P$8-BA$8)&amp;":"&amp;ADDRESS(Prcsses!$B154,$X$2-1+$P$8))))</f>
        <v>0</v>
      </c>
      <c r="BB82" s="5">
        <f ca="1">IF(BB$4="",0,SUMPRODUCT(INDIRECT(ADDRESS($B50,$X$2)&amp;":"&amp;ADDRESS($B50,$X$2-1+BB$8)),INDIRECT(ADDRESS($B$14,$X$2)&amp;":"&amp;ADDRESS($B$14,$X$2-1+BB$8)),INDIRECT("rP!"&amp;ADDRESS(Prcsses!$B154,$X$2+$P$8-BB$8)&amp;":"&amp;ADDRESS(Prcsses!$B154,$X$2-1+$P$8))))</f>
        <v>0</v>
      </c>
      <c r="BC82" s="5">
        <f ca="1">IF(BC$4="",0,SUMPRODUCT(INDIRECT(ADDRESS($B50,$X$2)&amp;":"&amp;ADDRESS($B50,$X$2-1+BC$8)),INDIRECT(ADDRESS($B$14,$X$2)&amp;":"&amp;ADDRESS($B$14,$X$2-1+BC$8)),INDIRECT("rP!"&amp;ADDRESS(Prcsses!$B154,$X$2+$P$8-BC$8)&amp;":"&amp;ADDRESS(Prcsses!$B154,$X$2-1+$P$8))))</f>
        <v>0</v>
      </c>
      <c r="BD82" s="5">
        <f ca="1">IF(BD$4="",0,SUMPRODUCT(INDIRECT(ADDRESS($B50,$X$2)&amp;":"&amp;ADDRESS($B50,$X$2-1+BD$8)),INDIRECT(ADDRESS($B$14,$X$2)&amp;":"&amp;ADDRESS($B$14,$X$2-1+BD$8)),INDIRECT("rP!"&amp;ADDRESS(Prcsses!$B154,$X$2+$P$8-BD$8)&amp;":"&amp;ADDRESS(Prcsses!$B154,$X$2-1+$P$8))))</f>
        <v>0</v>
      </c>
      <c r="BE82" s="5">
        <f ca="1">IF(BE$4="",0,SUMPRODUCT(INDIRECT(ADDRESS($B50,$X$2)&amp;":"&amp;ADDRESS($B50,$X$2-1+BE$8)),INDIRECT(ADDRESS($B$14,$X$2)&amp;":"&amp;ADDRESS($B$14,$X$2-1+BE$8)),INDIRECT("rP!"&amp;ADDRESS(Prcsses!$B154,$X$2+$P$8-BE$8)&amp;":"&amp;ADDRESS(Prcsses!$B154,$X$2-1+$P$8))))</f>
        <v>0</v>
      </c>
      <c r="BF82" s="5">
        <f ca="1">IF(BF$4="",0,SUMPRODUCT(INDIRECT(ADDRESS($B50,$X$2)&amp;":"&amp;ADDRESS($B50,$X$2-1+BF$8)),INDIRECT(ADDRESS($B$14,$X$2)&amp;":"&amp;ADDRESS($B$14,$X$2-1+BF$8)),INDIRECT("rP!"&amp;ADDRESS(Prcsses!$B154,$X$2+$P$8-BF$8)&amp;":"&amp;ADDRESS(Prcsses!$B154,$X$2-1+$P$8))))</f>
        <v>0</v>
      </c>
      <c r="BG82" s="5">
        <f ca="1">IF(BG$4="",0,SUMPRODUCT(INDIRECT(ADDRESS($B50,$X$2)&amp;":"&amp;ADDRESS($B50,$X$2-1+BG$8)),INDIRECT(ADDRESS($B$14,$X$2)&amp;":"&amp;ADDRESS($B$14,$X$2-1+BG$8)),INDIRECT("rP!"&amp;ADDRESS(Prcsses!$B154,$X$2+$P$8-BG$8)&amp;":"&amp;ADDRESS(Prcsses!$B154,$X$2-1+$P$8))))</f>
        <v>0</v>
      </c>
      <c r="BH82" s="5">
        <f ca="1">IF(BH$4="",0,SUMPRODUCT(INDIRECT(ADDRESS($B50,$X$2)&amp;":"&amp;ADDRESS($B50,$X$2-1+BH$8)),INDIRECT(ADDRESS($B$14,$X$2)&amp;":"&amp;ADDRESS($B$14,$X$2-1+BH$8)),INDIRECT("rP!"&amp;ADDRESS(Prcsses!$B154,$X$2+$P$8-BH$8)&amp;":"&amp;ADDRESS(Prcsses!$B154,$X$2-1+$P$8))))</f>
        <v>0</v>
      </c>
      <c r="BI82" s="5">
        <f ca="1">IF(BI$4="",0,SUMPRODUCT(INDIRECT(ADDRESS($B50,$X$2)&amp;":"&amp;ADDRESS($B50,$X$2-1+BI$8)),INDIRECT(ADDRESS($B$14,$X$2)&amp;":"&amp;ADDRESS($B$14,$X$2-1+BI$8)),INDIRECT("rP!"&amp;ADDRESS(Prcsses!$B154,$X$2+$P$8-BI$8)&amp;":"&amp;ADDRESS(Prcsses!$B154,$X$2-1+$P$8))))</f>
        <v>0</v>
      </c>
      <c r="BJ82" s="5">
        <f ca="1">IF(BJ$4="",0,SUMPRODUCT(INDIRECT(ADDRESS($B50,$X$2)&amp;":"&amp;ADDRESS($B50,$X$2-1+BJ$8)),INDIRECT(ADDRESS($B$14,$X$2)&amp;":"&amp;ADDRESS($B$14,$X$2-1+BJ$8)),INDIRECT("rP!"&amp;ADDRESS(Prcsses!$B154,$X$2+$P$8-BJ$8)&amp;":"&amp;ADDRESS(Prcsses!$B154,$X$2-1+$P$8))))</f>
        <v>0</v>
      </c>
      <c r="BK82" s="5">
        <f ca="1">IF(BK$4="",0,SUMPRODUCT(INDIRECT(ADDRESS($B50,$X$2)&amp;":"&amp;ADDRESS($B50,$X$2-1+BK$8)),INDIRECT(ADDRESS($B$14,$X$2)&amp;":"&amp;ADDRESS($B$14,$X$2-1+BK$8)),INDIRECT("rP!"&amp;ADDRESS(Prcsses!$B154,$X$2+$P$8-BK$8)&amp;":"&amp;ADDRESS(Prcsses!$B154,$X$2-1+$P$8))))</f>
        <v>0</v>
      </c>
      <c r="BL82" s="5">
        <f ca="1">IF(BL$4="",0,SUMPRODUCT(INDIRECT(ADDRESS($B50,$X$2)&amp;":"&amp;ADDRESS($B50,$X$2-1+BL$8)),INDIRECT(ADDRESS($B$14,$X$2)&amp;":"&amp;ADDRESS($B$14,$X$2-1+BL$8)),INDIRECT("rP!"&amp;ADDRESS(Prcsses!$B154,$X$2+$P$8-BL$8)&amp;":"&amp;ADDRESS(Prcsses!$B154,$X$2-1+$P$8))))</f>
        <v>0</v>
      </c>
      <c r="BM82" s="5">
        <f ca="1">IF(BM$4="",0,SUMPRODUCT(INDIRECT(ADDRESS($B50,$X$2)&amp;":"&amp;ADDRESS($B50,$X$2-1+BM$8)),INDIRECT(ADDRESS($B$14,$X$2)&amp;":"&amp;ADDRESS($B$14,$X$2-1+BM$8)),INDIRECT("rP!"&amp;ADDRESS(Prcsses!$B154,$X$2+$P$8-BM$8)&amp;":"&amp;ADDRESS(Prcsses!$B154,$X$2-1+$P$8))))</f>
        <v>0</v>
      </c>
      <c r="BN82" s="5">
        <f ca="1">IF(BN$4="",0,SUMPRODUCT(INDIRECT(ADDRESS($B50,$X$2)&amp;":"&amp;ADDRESS($B50,$X$2-1+BN$8)),INDIRECT(ADDRESS($B$14,$X$2)&amp;":"&amp;ADDRESS($B$14,$X$2-1+BN$8)),INDIRECT("rP!"&amp;ADDRESS(Prcsses!$B154,$X$2+$P$8-BN$8)&amp;":"&amp;ADDRESS(Prcsses!$B154,$X$2-1+$P$8))))</f>
        <v>0</v>
      </c>
      <c r="BO82" s="5">
        <f ca="1">IF(BO$4="",0,SUMPRODUCT(INDIRECT(ADDRESS($B50,$X$2)&amp;":"&amp;ADDRESS($B50,$X$2-1+BO$8)),INDIRECT(ADDRESS($B$14,$X$2)&amp;":"&amp;ADDRESS($B$14,$X$2-1+BO$8)),INDIRECT("rP!"&amp;ADDRESS(Prcsses!$B154,$X$2+$P$8-BO$8)&amp;":"&amp;ADDRESS(Prcsses!$B154,$X$2-1+$P$8))))</f>
        <v>0</v>
      </c>
      <c r="BP82" s="5">
        <f ca="1">IF(BP$4="",0,SUMPRODUCT(INDIRECT(ADDRESS($B50,$X$2)&amp;":"&amp;ADDRESS($B50,$X$2-1+BP$8)),INDIRECT(ADDRESS($B$14,$X$2)&amp;":"&amp;ADDRESS($B$14,$X$2-1+BP$8)),INDIRECT("rP!"&amp;ADDRESS(Prcsses!$B154,$X$2+$P$8-BP$8)&amp;":"&amp;ADDRESS(Prcsses!$B154,$X$2-1+$P$8))))</f>
        <v>0</v>
      </c>
      <c r="BQ82" s="5">
        <f ca="1">IF(BQ$4="",0,SUMPRODUCT(INDIRECT(ADDRESS($B50,$X$2)&amp;":"&amp;ADDRESS($B50,$X$2-1+BQ$8)),INDIRECT(ADDRESS($B$14,$X$2)&amp;":"&amp;ADDRESS($B$14,$X$2-1+BQ$8)),INDIRECT("rP!"&amp;ADDRESS(Prcsses!$B154,$X$2+$P$8-BQ$8)&amp;":"&amp;ADDRESS(Prcsses!$B154,$X$2-1+$P$8))))</f>
        <v>0</v>
      </c>
      <c r="BR82" s="5">
        <f ca="1">IF(BR$4="",0,SUMPRODUCT(INDIRECT(ADDRESS($B50,$X$2)&amp;":"&amp;ADDRESS($B50,$X$2-1+BR$8)),INDIRECT(ADDRESS($B$14,$X$2)&amp;":"&amp;ADDRESS($B$14,$X$2-1+BR$8)),INDIRECT("rP!"&amp;ADDRESS(Prcsses!$B154,$X$2+$P$8-BR$8)&amp;":"&amp;ADDRESS(Prcsses!$B154,$X$2-1+$P$8))))</f>
        <v>0</v>
      </c>
      <c r="BS82" s="5">
        <f ca="1">IF(BS$4="",0,SUMPRODUCT(INDIRECT(ADDRESS($B50,$X$2)&amp;":"&amp;ADDRESS($B50,$X$2-1+BS$8)),INDIRECT(ADDRESS($B$14,$X$2)&amp;":"&amp;ADDRESS($B$14,$X$2-1+BS$8)),INDIRECT("rP!"&amp;ADDRESS(Prcsses!$B154,$X$2+$P$8-BS$8)&amp;":"&amp;ADDRESS(Prcsses!$B154,$X$2-1+$P$8))))</f>
        <v>0</v>
      </c>
      <c r="BT82" s="5">
        <f ca="1">IF(BT$4="",0,SUMPRODUCT(INDIRECT(ADDRESS($B50,$X$2)&amp;":"&amp;ADDRESS($B50,$X$2-1+BT$8)),INDIRECT(ADDRESS($B$14,$X$2)&amp;":"&amp;ADDRESS($B$14,$X$2-1+BT$8)),INDIRECT("rP!"&amp;ADDRESS(Prcsses!$B154,$X$2+$P$8-BT$8)&amp;":"&amp;ADDRESS(Prcsses!$B154,$X$2-1+$P$8))))</f>
        <v>0</v>
      </c>
      <c r="BU82" s="5">
        <f ca="1">IF(BU$4="",0,SUMPRODUCT(INDIRECT(ADDRESS($B50,$X$2)&amp;":"&amp;ADDRESS($B50,$X$2-1+BU$8)),INDIRECT(ADDRESS($B$14,$X$2)&amp;":"&amp;ADDRESS($B$14,$X$2-1+BU$8)),INDIRECT("rP!"&amp;ADDRESS(Prcsses!$B154,$X$2+$P$8-BU$8)&amp;":"&amp;ADDRESS(Prcsses!$B154,$X$2-1+$P$8))))</f>
        <v>0</v>
      </c>
      <c r="BV82" s="5">
        <f ca="1">IF(BV$4="",0,SUMPRODUCT(INDIRECT(ADDRESS($B50,$X$2)&amp;":"&amp;ADDRESS($B50,$X$2-1+BV$8)),INDIRECT(ADDRESS($B$14,$X$2)&amp;":"&amp;ADDRESS($B$14,$X$2-1+BV$8)),INDIRECT("rP!"&amp;ADDRESS(Prcsses!$B154,$X$2+$P$8-BV$8)&amp;":"&amp;ADDRESS(Prcsses!$B154,$X$2-1+$P$8))))</f>
        <v>0</v>
      </c>
      <c r="BW82" s="5">
        <f ca="1">IF(BW$4="",0,SUMPRODUCT(INDIRECT(ADDRESS($B50,$X$2)&amp;":"&amp;ADDRESS($B50,$X$2-1+BW$8)),INDIRECT(ADDRESS($B$14,$X$2)&amp;":"&amp;ADDRESS($B$14,$X$2-1+BW$8)),INDIRECT("rP!"&amp;ADDRESS(Prcsses!$B154,$X$2+$P$8-BW$8)&amp;":"&amp;ADDRESS(Prcsses!$B154,$X$2-1+$P$8))))</f>
        <v>0</v>
      </c>
      <c r="BX82" s="5">
        <f ca="1">IF(BX$4="",0,SUMPRODUCT(INDIRECT(ADDRESS($B50,$X$2)&amp;":"&amp;ADDRESS($B50,$X$2-1+BX$8)),INDIRECT(ADDRESS($B$14,$X$2)&amp;":"&amp;ADDRESS($B$14,$X$2-1+BX$8)),INDIRECT("rP!"&amp;ADDRESS(Prcsses!$B154,$X$2+$P$8-BX$8)&amp;":"&amp;ADDRESS(Prcsses!$B154,$X$2-1+$P$8))))</f>
        <v>0</v>
      </c>
      <c r="BY82" s="5">
        <f ca="1">IF(BY$4="",0,SUMPRODUCT(INDIRECT(ADDRESS($B50,$X$2)&amp;":"&amp;ADDRESS($B50,$X$2-1+BY$8)),INDIRECT(ADDRESS($B$14,$X$2)&amp;":"&amp;ADDRESS($B$14,$X$2-1+BY$8)),INDIRECT("rP!"&amp;ADDRESS(Prcsses!$B154,$X$2+$P$8-BY$8)&amp;":"&amp;ADDRESS(Prcsses!$B154,$X$2-1+$P$8))))</f>
        <v>0</v>
      </c>
      <c r="BZ82" s="5">
        <f ca="1">IF(BZ$4="",0,SUMPRODUCT(INDIRECT(ADDRESS($B50,$X$2)&amp;":"&amp;ADDRESS($B50,$X$2-1+BZ$8)),INDIRECT(ADDRESS($B$14,$X$2)&amp;":"&amp;ADDRESS($B$14,$X$2-1+BZ$8)),INDIRECT("rP!"&amp;ADDRESS(Prcsses!$B154,$X$2+$P$8-BZ$8)&amp;":"&amp;ADDRESS(Prcsses!$B154,$X$2-1+$P$8))))</f>
        <v>0</v>
      </c>
      <c r="CA82" s="5">
        <f ca="1">IF(CA$4="",0,SUMPRODUCT(INDIRECT(ADDRESS($B50,$X$2)&amp;":"&amp;ADDRESS($B50,$X$2-1+CA$8)),INDIRECT(ADDRESS($B$14,$X$2)&amp;":"&amp;ADDRESS($B$14,$X$2-1+CA$8)),INDIRECT("rP!"&amp;ADDRESS(Prcsses!$B154,$X$2+$P$8-CA$8)&amp;":"&amp;ADDRESS(Prcsses!$B154,$X$2-1+$P$8))))</f>
        <v>0</v>
      </c>
      <c r="CB82" s="5">
        <f ca="1">IF(CB$4="",0,SUMPRODUCT(INDIRECT(ADDRESS($B50,$X$2)&amp;":"&amp;ADDRESS($B50,$X$2-1+CB$8)),INDIRECT(ADDRESS($B$14,$X$2)&amp;":"&amp;ADDRESS($B$14,$X$2-1+CB$8)),INDIRECT("rP!"&amp;ADDRESS(Prcsses!$B154,$X$2+$P$8-CB$8)&amp;":"&amp;ADDRESS(Prcsses!$B154,$X$2-1+$P$8))))</f>
        <v>0</v>
      </c>
      <c r="CC82" s="5">
        <f ca="1">IF(CC$4="",0,SUMPRODUCT(INDIRECT(ADDRESS($B50,$X$2)&amp;":"&amp;ADDRESS($B50,$X$2-1+CC$8)),INDIRECT(ADDRESS($B$14,$X$2)&amp;":"&amp;ADDRESS($B$14,$X$2-1+CC$8)),INDIRECT("rP!"&amp;ADDRESS(Prcsses!$B154,$X$2+$P$8-CC$8)&amp;":"&amp;ADDRESS(Prcsses!$B154,$X$2-1+$P$8))))</f>
        <v>0</v>
      </c>
      <c r="CD82" s="5">
        <f ca="1">IF(CD$4="",0,SUMPRODUCT(INDIRECT(ADDRESS($B50,$X$2)&amp;":"&amp;ADDRESS($B50,$X$2-1+CD$8)),INDIRECT(ADDRESS($B$14,$X$2)&amp;":"&amp;ADDRESS($B$14,$X$2-1+CD$8)),INDIRECT("rP!"&amp;ADDRESS(Prcsses!$B154,$X$2+$P$8-CD$8)&amp;":"&amp;ADDRESS(Prcsses!$B154,$X$2-1+$P$8))))</f>
        <v>0</v>
      </c>
      <c r="CE82" s="5">
        <f ca="1">IF(CE$4="",0,SUMPRODUCT(INDIRECT(ADDRESS($B50,$X$2)&amp;":"&amp;ADDRESS($B50,$X$2-1+CE$8)),INDIRECT(ADDRESS($B$14,$X$2)&amp;":"&amp;ADDRESS($B$14,$X$2-1+CE$8)),INDIRECT("rP!"&amp;ADDRESS(Prcsses!$B154,$X$2+$P$8-CE$8)&amp;":"&amp;ADDRESS(Prcsses!$B154,$X$2-1+$P$8))))</f>
        <v>0</v>
      </c>
      <c r="CF82" s="5">
        <f ca="1">IF(CF$4="",0,SUMPRODUCT(INDIRECT(ADDRESS($B50,$X$2)&amp;":"&amp;ADDRESS($B50,$X$2-1+CF$8)),INDIRECT(ADDRESS($B$14,$X$2)&amp;":"&amp;ADDRESS($B$14,$X$2-1+CF$8)),INDIRECT("rP!"&amp;ADDRESS(Prcsses!$B154,$X$2+$P$8-CF$8)&amp;":"&amp;ADDRESS(Prcsses!$B154,$X$2-1+$P$8))))</f>
        <v>0</v>
      </c>
    </row>
    <row r="83" spans="2:84" x14ac:dyDescent="0.3">
      <c r="B83" s="13">
        <f>ROW()</f>
        <v>83</v>
      </c>
      <c r="H83" s="1" t="str">
        <f t="shared" si="108"/>
        <v>Оплата капитальных затрат</v>
      </c>
      <c r="I83" s="1" t="str">
        <f>$I$79</f>
        <v>Капзатраты на производственные мощности</v>
      </c>
      <c r="J83" s="1" t="str">
        <f>Prcsses!I147</f>
        <v>Доставка и установка оборудования</v>
      </c>
      <c r="M83" s="53" t="s">
        <v>18</v>
      </c>
      <c r="U83" s="5">
        <f t="shared" ca="1" si="109"/>
        <v>5000000</v>
      </c>
      <c r="X83" s="5">
        <f ca="1">IF(X$4="",0,SUMPRODUCT(INDIRECT(ADDRESS($B51,$X$2)&amp;":"&amp;ADDRESS($B51,$X$2-1+X$8)),INDIRECT(ADDRESS($B$14,$X$2)&amp;":"&amp;ADDRESS($B$14,$X$2-1+X$8)),INDIRECT("rP!"&amp;ADDRESS(Prcsses!$B155,$X$2+$P$8-X$8)&amp;":"&amp;ADDRESS(Prcsses!$B155,$X$2-1+$P$8))))</f>
        <v>0</v>
      </c>
      <c r="Y83" s="5">
        <f ca="1">IF(Y$4="",0,SUMPRODUCT(INDIRECT(ADDRESS($B51,$X$2)&amp;":"&amp;ADDRESS($B51,$X$2-1+Y$8)),INDIRECT(ADDRESS($B$14,$X$2)&amp;":"&amp;ADDRESS($B$14,$X$2-1+Y$8)),INDIRECT("rP!"&amp;ADDRESS(Prcsses!$B155,$X$2+$P$8-Y$8)&amp;":"&amp;ADDRESS(Prcsses!$B155,$X$2-1+$P$8))))</f>
        <v>0</v>
      </c>
      <c r="Z83" s="5">
        <f ca="1">IF(Z$4="",0,SUMPRODUCT(INDIRECT(ADDRESS($B51,$X$2)&amp;":"&amp;ADDRESS($B51,$X$2-1+Z$8)),INDIRECT(ADDRESS($B$14,$X$2)&amp;":"&amp;ADDRESS($B$14,$X$2-1+Z$8)),INDIRECT("rP!"&amp;ADDRESS(Prcsses!$B155,$X$2+$P$8-Z$8)&amp;":"&amp;ADDRESS(Prcsses!$B155,$X$2-1+$P$8))))</f>
        <v>0</v>
      </c>
      <c r="AA83" s="5">
        <f ca="1">IF(AA$4="",0,SUMPRODUCT(INDIRECT(ADDRESS($B51,$X$2)&amp;":"&amp;ADDRESS($B51,$X$2-1+AA$8)),INDIRECT(ADDRESS($B$14,$X$2)&amp;":"&amp;ADDRESS($B$14,$X$2-1+AA$8)),INDIRECT("rP!"&amp;ADDRESS(Prcsses!$B155,$X$2+$P$8-AA$8)&amp;":"&amp;ADDRESS(Prcsses!$B155,$X$2-1+$P$8))))</f>
        <v>0</v>
      </c>
      <c r="AB83" s="5">
        <f ca="1">IF(AB$4="",0,SUMPRODUCT(INDIRECT(ADDRESS($B51,$X$2)&amp;":"&amp;ADDRESS($B51,$X$2-1+AB$8)),INDIRECT(ADDRESS($B$14,$X$2)&amp;":"&amp;ADDRESS($B$14,$X$2-1+AB$8)),INDIRECT("rP!"&amp;ADDRESS(Prcsses!$B155,$X$2+$P$8-AB$8)&amp;":"&amp;ADDRESS(Prcsses!$B155,$X$2-1+$P$8))))</f>
        <v>0</v>
      </c>
      <c r="AC83" s="5">
        <f ca="1">IF(AC$4="",0,SUMPRODUCT(INDIRECT(ADDRESS($B51,$X$2)&amp;":"&amp;ADDRESS($B51,$X$2-1+AC$8)),INDIRECT(ADDRESS($B$14,$X$2)&amp;":"&amp;ADDRESS($B$14,$X$2-1+AC$8)),INDIRECT("rP!"&amp;ADDRESS(Prcsses!$B155,$X$2+$P$8-AC$8)&amp;":"&amp;ADDRESS(Prcsses!$B155,$X$2-1+$P$8))))</f>
        <v>0</v>
      </c>
      <c r="AD83" s="5">
        <f ca="1">IF(AD$4="",0,SUMPRODUCT(INDIRECT(ADDRESS($B51,$X$2)&amp;":"&amp;ADDRESS($B51,$X$2-1+AD$8)),INDIRECT(ADDRESS($B$14,$X$2)&amp;":"&amp;ADDRESS($B$14,$X$2-1+AD$8)),INDIRECT("rP!"&amp;ADDRESS(Prcsses!$B155,$X$2+$P$8-AD$8)&amp;":"&amp;ADDRESS(Prcsses!$B155,$X$2-1+$P$8))))</f>
        <v>0</v>
      </c>
      <c r="AE83" s="5">
        <f ca="1">IF(AE$4="",0,SUMPRODUCT(INDIRECT(ADDRESS($B51,$X$2)&amp;":"&amp;ADDRESS($B51,$X$2-1+AE$8)),INDIRECT(ADDRESS($B$14,$X$2)&amp;":"&amp;ADDRESS($B$14,$X$2-1+AE$8)),INDIRECT("rP!"&amp;ADDRESS(Prcsses!$B155,$X$2+$P$8-AE$8)&amp;":"&amp;ADDRESS(Prcsses!$B155,$X$2-1+$P$8))))</f>
        <v>0</v>
      </c>
      <c r="AF83" s="5">
        <f ca="1">IF(AF$4="",0,SUMPRODUCT(INDIRECT(ADDRESS($B51,$X$2)&amp;":"&amp;ADDRESS($B51,$X$2-1+AF$8)),INDIRECT(ADDRESS($B$14,$X$2)&amp;":"&amp;ADDRESS($B$14,$X$2-1+AF$8)),INDIRECT("rP!"&amp;ADDRESS(Prcsses!$B155,$X$2+$P$8-AF$8)&amp;":"&amp;ADDRESS(Prcsses!$B155,$X$2-1+$P$8))))</f>
        <v>0</v>
      </c>
      <c r="AG83" s="5">
        <f ca="1">IF(AG$4="",0,SUMPRODUCT(INDIRECT(ADDRESS($B51,$X$2)&amp;":"&amp;ADDRESS($B51,$X$2-1+AG$8)),INDIRECT(ADDRESS($B$14,$X$2)&amp;":"&amp;ADDRESS($B$14,$X$2-1+AG$8)),INDIRECT("rP!"&amp;ADDRESS(Prcsses!$B155,$X$2+$P$8-AG$8)&amp;":"&amp;ADDRESS(Prcsses!$B155,$X$2-1+$P$8))))</f>
        <v>2500000</v>
      </c>
      <c r="AH83" s="5">
        <f ca="1">IF(AH$4="",0,SUMPRODUCT(INDIRECT(ADDRESS($B51,$X$2)&amp;":"&amp;ADDRESS($B51,$X$2-1+AH$8)),INDIRECT(ADDRESS($B$14,$X$2)&amp;":"&amp;ADDRESS($B$14,$X$2-1+AH$8)),INDIRECT("rP!"&amp;ADDRESS(Prcsses!$B155,$X$2+$P$8-AH$8)&amp;":"&amp;ADDRESS(Prcsses!$B155,$X$2-1+$P$8))))</f>
        <v>2500000</v>
      </c>
      <c r="AI83" s="5">
        <f ca="1">IF(AI$4="",0,SUMPRODUCT(INDIRECT(ADDRESS($B51,$X$2)&amp;":"&amp;ADDRESS($B51,$X$2-1+AI$8)),INDIRECT(ADDRESS($B$14,$X$2)&amp;":"&amp;ADDRESS($B$14,$X$2-1+AI$8)),INDIRECT("rP!"&amp;ADDRESS(Prcsses!$B155,$X$2+$P$8-AI$8)&amp;":"&amp;ADDRESS(Prcsses!$B155,$X$2-1+$P$8))))</f>
        <v>0</v>
      </c>
      <c r="AJ83" s="5">
        <f ca="1">IF(AJ$4="",0,SUMPRODUCT(INDIRECT(ADDRESS($B51,$X$2)&amp;":"&amp;ADDRESS($B51,$X$2-1+AJ$8)),INDIRECT(ADDRESS($B$14,$X$2)&amp;":"&amp;ADDRESS($B$14,$X$2-1+AJ$8)),INDIRECT("rP!"&amp;ADDRESS(Prcsses!$B155,$X$2+$P$8-AJ$8)&amp;":"&amp;ADDRESS(Prcsses!$B155,$X$2-1+$P$8))))</f>
        <v>0</v>
      </c>
      <c r="AK83" s="5">
        <f ca="1">IF(AK$4="",0,SUMPRODUCT(INDIRECT(ADDRESS($B51,$X$2)&amp;":"&amp;ADDRESS($B51,$X$2-1+AK$8)),INDIRECT(ADDRESS($B$14,$X$2)&amp;":"&amp;ADDRESS($B$14,$X$2-1+AK$8)),INDIRECT("rP!"&amp;ADDRESS(Prcsses!$B155,$X$2+$P$8-AK$8)&amp;":"&amp;ADDRESS(Prcsses!$B155,$X$2-1+$P$8))))</f>
        <v>0</v>
      </c>
      <c r="AL83" s="5">
        <f ca="1">IF(AL$4="",0,SUMPRODUCT(INDIRECT(ADDRESS($B51,$X$2)&amp;":"&amp;ADDRESS($B51,$X$2-1+AL$8)),INDIRECT(ADDRESS($B$14,$X$2)&amp;":"&amp;ADDRESS($B$14,$X$2-1+AL$8)),INDIRECT("rP!"&amp;ADDRESS(Prcsses!$B155,$X$2+$P$8-AL$8)&amp;":"&amp;ADDRESS(Prcsses!$B155,$X$2-1+$P$8))))</f>
        <v>0</v>
      </c>
      <c r="AM83" s="5">
        <f ca="1">IF(AM$4="",0,SUMPRODUCT(INDIRECT(ADDRESS($B51,$X$2)&amp;":"&amp;ADDRESS($B51,$X$2-1+AM$8)),INDIRECT(ADDRESS($B$14,$X$2)&amp;":"&amp;ADDRESS($B$14,$X$2-1+AM$8)),INDIRECT("rP!"&amp;ADDRESS(Prcsses!$B155,$X$2+$P$8-AM$8)&amp;":"&amp;ADDRESS(Prcsses!$B155,$X$2-1+$P$8))))</f>
        <v>0</v>
      </c>
      <c r="AN83" s="5">
        <f ca="1">IF(AN$4="",0,SUMPRODUCT(INDIRECT(ADDRESS($B51,$X$2)&amp;":"&amp;ADDRESS($B51,$X$2-1+AN$8)),INDIRECT(ADDRESS($B$14,$X$2)&amp;":"&amp;ADDRESS($B$14,$X$2-1+AN$8)),INDIRECT("rP!"&amp;ADDRESS(Prcsses!$B155,$X$2+$P$8-AN$8)&amp;":"&amp;ADDRESS(Prcsses!$B155,$X$2-1+$P$8))))</f>
        <v>0</v>
      </c>
      <c r="AO83" s="5">
        <f ca="1">IF(AO$4="",0,SUMPRODUCT(INDIRECT(ADDRESS($B51,$X$2)&amp;":"&amp;ADDRESS($B51,$X$2-1+AO$8)),INDIRECT(ADDRESS($B$14,$X$2)&amp;":"&amp;ADDRESS($B$14,$X$2-1+AO$8)),INDIRECT("rP!"&amp;ADDRESS(Prcsses!$B155,$X$2+$P$8-AO$8)&amp;":"&amp;ADDRESS(Prcsses!$B155,$X$2-1+$P$8))))</f>
        <v>0</v>
      </c>
      <c r="AP83" s="5">
        <f ca="1">IF(AP$4="",0,SUMPRODUCT(INDIRECT(ADDRESS($B51,$X$2)&amp;":"&amp;ADDRESS($B51,$X$2-1+AP$8)),INDIRECT(ADDRESS($B$14,$X$2)&amp;":"&amp;ADDRESS($B$14,$X$2-1+AP$8)),INDIRECT("rP!"&amp;ADDRESS(Prcsses!$B155,$X$2+$P$8-AP$8)&amp;":"&amp;ADDRESS(Prcsses!$B155,$X$2-1+$P$8))))</f>
        <v>0</v>
      </c>
      <c r="AQ83" s="5">
        <f ca="1">IF(AQ$4="",0,SUMPRODUCT(INDIRECT(ADDRESS($B51,$X$2)&amp;":"&amp;ADDRESS($B51,$X$2-1+AQ$8)),INDIRECT(ADDRESS($B$14,$X$2)&amp;":"&amp;ADDRESS($B$14,$X$2-1+AQ$8)),INDIRECT("rP!"&amp;ADDRESS(Prcsses!$B155,$X$2+$P$8-AQ$8)&amp;":"&amp;ADDRESS(Prcsses!$B155,$X$2-1+$P$8))))</f>
        <v>0</v>
      </c>
      <c r="AR83" s="5">
        <f ca="1">IF(AR$4="",0,SUMPRODUCT(INDIRECT(ADDRESS($B51,$X$2)&amp;":"&amp;ADDRESS($B51,$X$2-1+AR$8)),INDIRECT(ADDRESS($B$14,$X$2)&amp;":"&amp;ADDRESS($B$14,$X$2-1+AR$8)),INDIRECT("rP!"&amp;ADDRESS(Prcsses!$B155,$X$2+$P$8-AR$8)&amp;":"&amp;ADDRESS(Prcsses!$B155,$X$2-1+$P$8))))</f>
        <v>0</v>
      </c>
      <c r="AS83" s="5">
        <f ca="1">IF(AS$4="",0,SUMPRODUCT(INDIRECT(ADDRESS($B51,$X$2)&amp;":"&amp;ADDRESS($B51,$X$2-1+AS$8)),INDIRECT(ADDRESS($B$14,$X$2)&amp;":"&amp;ADDRESS($B$14,$X$2-1+AS$8)),INDIRECT("rP!"&amp;ADDRESS(Prcsses!$B155,$X$2+$P$8-AS$8)&amp;":"&amp;ADDRESS(Prcsses!$B155,$X$2-1+$P$8))))</f>
        <v>0</v>
      </c>
      <c r="AT83" s="5">
        <f ca="1">IF(AT$4="",0,SUMPRODUCT(INDIRECT(ADDRESS($B51,$X$2)&amp;":"&amp;ADDRESS($B51,$X$2-1+AT$8)),INDIRECT(ADDRESS($B$14,$X$2)&amp;":"&amp;ADDRESS($B$14,$X$2-1+AT$8)),INDIRECT("rP!"&amp;ADDRESS(Prcsses!$B155,$X$2+$P$8-AT$8)&amp;":"&amp;ADDRESS(Prcsses!$B155,$X$2-1+$P$8))))</f>
        <v>0</v>
      </c>
      <c r="AU83" s="5">
        <f ca="1">IF(AU$4="",0,SUMPRODUCT(INDIRECT(ADDRESS($B51,$X$2)&amp;":"&amp;ADDRESS($B51,$X$2-1+AU$8)),INDIRECT(ADDRESS($B$14,$X$2)&amp;":"&amp;ADDRESS($B$14,$X$2-1+AU$8)),INDIRECT("rP!"&amp;ADDRESS(Prcsses!$B155,$X$2+$P$8-AU$8)&amp;":"&amp;ADDRESS(Prcsses!$B155,$X$2-1+$P$8))))</f>
        <v>0</v>
      </c>
      <c r="AV83" s="5">
        <f ca="1">IF(AV$4="",0,SUMPRODUCT(INDIRECT(ADDRESS($B51,$X$2)&amp;":"&amp;ADDRESS($B51,$X$2-1+AV$8)),INDIRECT(ADDRESS($B$14,$X$2)&amp;":"&amp;ADDRESS($B$14,$X$2-1+AV$8)),INDIRECT("rP!"&amp;ADDRESS(Prcsses!$B155,$X$2+$P$8-AV$8)&amp;":"&amp;ADDRESS(Prcsses!$B155,$X$2-1+$P$8))))</f>
        <v>0</v>
      </c>
      <c r="AW83" s="5">
        <f ca="1">IF(AW$4="",0,SUMPRODUCT(INDIRECT(ADDRESS($B51,$X$2)&amp;":"&amp;ADDRESS($B51,$X$2-1+AW$8)),INDIRECT(ADDRESS($B$14,$X$2)&amp;":"&amp;ADDRESS($B$14,$X$2-1+AW$8)),INDIRECT("rP!"&amp;ADDRESS(Prcsses!$B155,$X$2+$P$8-AW$8)&amp;":"&amp;ADDRESS(Prcsses!$B155,$X$2-1+$P$8))))</f>
        <v>0</v>
      </c>
      <c r="AX83" s="5">
        <f ca="1">IF(AX$4="",0,SUMPRODUCT(INDIRECT(ADDRESS($B51,$X$2)&amp;":"&amp;ADDRESS($B51,$X$2-1+AX$8)),INDIRECT(ADDRESS($B$14,$X$2)&amp;":"&amp;ADDRESS($B$14,$X$2-1+AX$8)),INDIRECT("rP!"&amp;ADDRESS(Prcsses!$B155,$X$2+$P$8-AX$8)&amp;":"&amp;ADDRESS(Prcsses!$B155,$X$2-1+$P$8))))</f>
        <v>0</v>
      </c>
      <c r="AY83" s="5">
        <f ca="1">IF(AY$4="",0,SUMPRODUCT(INDIRECT(ADDRESS($B51,$X$2)&amp;":"&amp;ADDRESS($B51,$X$2-1+AY$8)),INDIRECT(ADDRESS($B$14,$X$2)&amp;":"&amp;ADDRESS($B$14,$X$2-1+AY$8)),INDIRECT("rP!"&amp;ADDRESS(Prcsses!$B155,$X$2+$P$8-AY$8)&amp;":"&amp;ADDRESS(Prcsses!$B155,$X$2-1+$P$8))))</f>
        <v>0</v>
      </c>
      <c r="AZ83" s="5">
        <f ca="1">IF(AZ$4="",0,SUMPRODUCT(INDIRECT(ADDRESS($B51,$X$2)&amp;":"&amp;ADDRESS($B51,$X$2-1+AZ$8)),INDIRECT(ADDRESS($B$14,$X$2)&amp;":"&amp;ADDRESS($B$14,$X$2-1+AZ$8)),INDIRECT("rP!"&amp;ADDRESS(Prcsses!$B155,$X$2+$P$8-AZ$8)&amp;":"&amp;ADDRESS(Prcsses!$B155,$X$2-1+$P$8))))</f>
        <v>0</v>
      </c>
      <c r="BA83" s="5">
        <f ca="1">IF(BA$4="",0,SUMPRODUCT(INDIRECT(ADDRESS($B51,$X$2)&amp;":"&amp;ADDRESS($B51,$X$2-1+BA$8)),INDIRECT(ADDRESS($B$14,$X$2)&amp;":"&amp;ADDRESS($B$14,$X$2-1+BA$8)),INDIRECT("rP!"&amp;ADDRESS(Prcsses!$B155,$X$2+$P$8-BA$8)&amp;":"&amp;ADDRESS(Prcsses!$B155,$X$2-1+$P$8))))</f>
        <v>0</v>
      </c>
      <c r="BB83" s="5">
        <f ca="1">IF(BB$4="",0,SUMPRODUCT(INDIRECT(ADDRESS($B51,$X$2)&amp;":"&amp;ADDRESS($B51,$X$2-1+BB$8)),INDIRECT(ADDRESS($B$14,$X$2)&amp;":"&amp;ADDRESS($B$14,$X$2-1+BB$8)),INDIRECT("rP!"&amp;ADDRESS(Prcsses!$B155,$X$2+$P$8-BB$8)&amp;":"&amp;ADDRESS(Prcsses!$B155,$X$2-1+$P$8))))</f>
        <v>0</v>
      </c>
      <c r="BC83" s="5">
        <f ca="1">IF(BC$4="",0,SUMPRODUCT(INDIRECT(ADDRESS($B51,$X$2)&amp;":"&amp;ADDRESS($B51,$X$2-1+BC$8)),INDIRECT(ADDRESS($B$14,$X$2)&amp;":"&amp;ADDRESS($B$14,$X$2-1+BC$8)),INDIRECT("rP!"&amp;ADDRESS(Prcsses!$B155,$X$2+$P$8-BC$8)&amp;":"&amp;ADDRESS(Prcsses!$B155,$X$2-1+$P$8))))</f>
        <v>0</v>
      </c>
      <c r="BD83" s="5">
        <f ca="1">IF(BD$4="",0,SUMPRODUCT(INDIRECT(ADDRESS($B51,$X$2)&amp;":"&amp;ADDRESS($B51,$X$2-1+BD$8)),INDIRECT(ADDRESS($B$14,$X$2)&amp;":"&amp;ADDRESS($B$14,$X$2-1+BD$8)),INDIRECT("rP!"&amp;ADDRESS(Prcsses!$B155,$X$2+$P$8-BD$8)&amp;":"&amp;ADDRESS(Prcsses!$B155,$X$2-1+$P$8))))</f>
        <v>0</v>
      </c>
      <c r="BE83" s="5">
        <f ca="1">IF(BE$4="",0,SUMPRODUCT(INDIRECT(ADDRESS($B51,$X$2)&amp;":"&amp;ADDRESS($B51,$X$2-1+BE$8)),INDIRECT(ADDRESS($B$14,$X$2)&amp;":"&amp;ADDRESS($B$14,$X$2-1+BE$8)),INDIRECT("rP!"&amp;ADDRESS(Prcsses!$B155,$X$2+$P$8-BE$8)&amp;":"&amp;ADDRESS(Prcsses!$B155,$X$2-1+$P$8))))</f>
        <v>0</v>
      </c>
      <c r="BF83" s="5">
        <f ca="1">IF(BF$4="",0,SUMPRODUCT(INDIRECT(ADDRESS($B51,$X$2)&amp;":"&amp;ADDRESS($B51,$X$2-1+BF$8)),INDIRECT(ADDRESS($B$14,$X$2)&amp;":"&amp;ADDRESS($B$14,$X$2-1+BF$8)),INDIRECT("rP!"&amp;ADDRESS(Prcsses!$B155,$X$2+$P$8-BF$8)&amp;":"&amp;ADDRESS(Prcsses!$B155,$X$2-1+$P$8))))</f>
        <v>0</v>
      </c>
      <c r="BG83" s="5">
        <f ca="1">IF(BG$4="",0,SUMPRODUCT(INDIRECT(ADDRESS($B51,$X$2)&amp;":"&amp;ADDRESS($B51,$X$2-1+BG$8)),INDIRECT(ADDRESS($B$14,$X$2)&amp;":"&amp;ADDRESS($B$14,$X$2-1+BG$8)),INDIRECT("rP!"&amp;ADDRESS(Prcsses!$B155,$X$2+$P$8-BG$8)&amp;":"&amp;ADDRESS(Prcsses!$B155,$X$2-1+$P$8))))</f>
        <v>0</v>
      </c>
      <c r="BH83" s="5">
        <f ca="1">IF(BH$4="",0,SUMPRODUCT(INDIRECT(ADDRESS($B51,$X$2)&amp;":"&amp;ADDRESS($B51,$X$2-1+BH$8)),INDIRECT(ADDRESS($B$14,$X$2)&amp;":"&amp;ADDRESS($B$14,$X$2-1+BH$8)),INDIRECT("rP!"&amp;ADDRESS(Prcsses!$B155,$X$2+$P$8-BH$8)&amp;":"&amp;ADDRESS(Prcsses!$B155,$X$2-1+$P$8))))</f>
        <v>0</v>
      </c>
      <c r="BI83" s="5">
        <f ca="1">IF(BI$4="",0,SUMPRODUCT(INDIRECT(ADDRESS($B51,$X$2)&amp;":"&amp;ADDRESS($B51,$X$2-1+BI$8)),INDIRECT(ADDRESS($B$14,$X$2)&amp;":"&amp;ADDRESS($B$14,$X$2-1+BI$8)),INDIRECT("rP!"&amp;ADDRESS(Prcsses!$B155,$X$2+$P$8-BI$8)&amp;":"&amp;ADDRESS(Prcsses!$B155,$X$2-1+$P$8))))</f>
        <v>0</v>
      </c>
      <c r="BJ83" s="5">
        <f ca="1">IF(BJ$4="",0,SUMPRODUCT(INDIRECT(ADDRESS($B51,$X$2)&amp;":"&amp;ADDRESS($B51,$X$2-1+BJ$8)),INDIRECT(ADDRESS($B$14,$X$2)&amp;":"&amp;ADDRESS($B$14,$X$2-1+BJ$8)),INDIRECT("rP!"&amp;ADDRESS(Prcsses!$B155,$X$2+$P$8-BJ$8)&amp;":"&amp;ADDRESS(Prcsses!$B155,$X$2-1+$P$8))))</f>
        <v>0</v>
      </c>
      <c r="BK83" s="5">
        <f ca="1">IF(BK$4="",0,SUMPRODUCT(INDIRECT(ADDRESS($B51,$X$2)&amp;":"&amp;ADDRESS($B51,$X$2-1+BK$8)),INDIRECT(ADDRESS($B$14,$X$2)&amp;":"&amp;ADDRESS($B$14,$X$2-1+BK$8)),INDIRECT("rP!"&amp;ADDRESS(Prcsses!$B155,$X$2+$P$8-BK$8)&amp;":"&amp;ADDRESS(Prcsses!$B155,$X$2-1+$P$8))))</f>
        <v>0</v>
      </c>
      <c r="BL83" s="5">
        <f ca="1">IF(BL$4="",0,SUMPRODUCT(INDIRECT(ADDRESS($B51,$X$2)&amp;":"&amp;ADDRESS($B51,$X$2-1+BL$8)),INDIRECT(ADDRESS($B$14,$X$2)&amp;":"&amp;ADDRESS($B$14,$X$2-1+BL$8)),INDIRECT("rP!"&amp;ADDRESS(Prcsses!$B155,$X$2+$P$8-BL$8)&amp;":"&amp;ADDRESS(Prcsses!$B155,$X$2-1+$P$8))))</f>
        <v>0</v>
      </c>
      <c r="BM83" s="5">
        <f ca="1">IF(BM$4="",0,SUMPRODUCT(INDIRECT(ADDRESS($B51,$X$2)&amp;":"&amp;ADDRESS($B51,$X$2-1+BM$8)),INDIRECT(ADDRESS($B$14,$X$2)&amp;":"&amp;ADDRESS($B$14,$X$2-1+BM$8)),INDIRECT("rP!"&amp;ADDRESS(Prcsses!$B155,$X$2+$P$8-BM$8)&amp;":"&amp;ADDRESS(Prcsses!$B155,$X$2-1+$P$8))))</f>
        <v>0</v>
      </c>
      <c r="BN83" s="5">
        <f ca="1">IF(BN$4="",0,SUMPRODUCT(INDIRECT(ADDRESS($B51,$X$2)&amp;":"&amp;ADDRESS($B51,$X$2-1+BN$8)),INDIRECT(ADDRESS($B$14,$X$2)&amp;":"&amp;ADDRESS($B$14,$X$2-1+BN$8)),INDIRECT("rP!"&amp;ADDRESS(Prcsses!$B155,$X$2+$P$8-BN$8)&amp;":"&amp;ADDRESS(Prcsses!$B155,$X$2-1+$P$8))))</f>
        <v>0</v>
      </c>
      <c r="BO83" s="5">
        <f ca="1">IF(BO$4="",0,SUMPRODUCT(INDIRECT(ADDRESS($B51,$X$2)&amp;":"&amp;ADDRESS($B51,$X$2-1+BO$8)),INDIRECT(ADDRESS($B$14,$X$2)&amp;":"&amp;ADDRESS($B$14,$X$2-1+BO$8)),INDIRECT("rP!"&amp;ADDRESS(Prcsses!$B155,$X$2+$P$8-BO$8)&amp;":"&amp;ADDRESS(Prcsses!$B155,$X$2-1+$P$8))))</f>
        <v>0</v>
      </c>
      <c r="BP83" s="5">
        <f ca="1">IF(BP$4="",0,SUMPRODUCT(INDIRECT(ADDRESS($B51,$X$2)&amp;":"&amp;ADDRESS($B51,$X$2-1+BP$8)),INDIRECT(ADDRESS($B$14,$X$2)&amp;":"&amp;ADDRESS($B$14,$X$2-1+BP$8)),INDIRECT("rP!"&amp;ADDRESS(Prcsses!$B155,$X$2+$P$8-BP$8)&amp;":"&amp;ADDRESS(Prcsses!$B155,$X$2-1+$P$8))))</f>
        <v>0</v>
      </c>
      <c r="BQ83" s="5">
        <f ca="1">IF(BQ$4="",0,SUMPRODUCT(INDIRECT(ADDRESS($B51,$X$2)&amp;":"&amp;ADDRESS($B51,$X$2-1+BQ$8)),INDIRECT(ADDRESS($B$14,$X$2)&amp;":"&amp;ADDRESS($B$14,$X$2-1+BQ$8)),INDIRECT("rP!"&amp;ADDRESS(Prcsses!$B155,$X$2+$P$8-BQ$8)&amp;":"&amp;ADDRESS(Prcsses!$B155,$X$2-1+$P$8))))</f>
        <v>0</v>
      </c>
      <c r="BR83" s="5">
        <f ca="1">IF(BR$4="",0,SUMPRODUCT(INDIRECT(ADDRESS($B51,$X$2)&amp;":"&amp;ADDRESS($B51,$X$2-1+BR$8)),INDIRECT(ADDRESS($B$14,$X$2)&amp;":"&amp;ADDRESS($B$14,$X$2-1+BR$8)),INDIRECT("rP!"&amp;ADDRESS(Prcsses!$B155,$X$2+$P$8-BR$8)&amp;":"&amp;ADDRESS(Prcsses!$B155,$X$2-1+$P$8))))</f>
        <v>0</v>
      </c>
      <c r="BS83" s="5">
        <f ca="1">IF(BS$4="",0,SUMPRODUCT(INDIRECT(ADDRESS($B51,$X$2)&amp;":"&amp;ADDRESS($B51,$X$2-1+BS$8)),INDIRECT(ADDRESS($B$14,$X$2)&amp;":"&amp;ADDRESS($B$14,$X$2-1+BS$8)),INDIRECT("rP!"&amp;ADDRESS(Prcsses!$B155,$X$2+$P$8-BS$8)&amp;":"&amp;ADDRESS(Prcsses!$B155,$X$2-1+$P$8))))</f>
        <v>0</v>
      </c>
      <c r="BT83" s="5">
        <f ca="1">IF(BT$4="",0,SUMPRODUCT(INDIRECT(ADDRESS($B51,$X$2)&amp;":"&amp;ADDRESS($B51,$X$2-1+BT$8)),INDIRECT(ADDRESS($B$14,$X$2)&amp;":"&amp;ADDRESS($B$14,$X$2-1+BT$8)),INDIRECT("rP!"&amp;ADDRESS(Prcsses!$B155,$X$2+$P$8-BT$8)&amp;":"&amp;ADDRESS(Prcsses!$B155,$X$2-1+$P$8))))</f>
        <v>0</v>
      </c>
      <c r="BU83" s="5">
        <f ca="1">IF(BU$4="",0,SUMPRODUCT(INDIRECT(ADDRESS($B51,$X$2)&amp;":"&amp;ADDRESS($B51,$X$2-1+BU$8)),INDIRECT(ADDRESS($B$14,$X$2)&amp;":"&amp;ADDRESS($B$14,$X$2-1+BU$8)),INDIRECT("rP!"&amp;ADDRESS(Prcsses!$B155,$X$2+$P$8-BU$8)&amp;":"&amp;ADDRESS(Prcsses!$B155,$X$2-1+$P$8))))</f>
        <v>0</v>
      </c>
      <c r="BV83" s="5">
        <f ca="1">IF(BV$4="",0,SUMPRODUCT(INDIRECT(ADDRESS($B51,$X$2)&amp;":"&amp;ADDRESS($B51,$X$2-1+BV$8)),INDIRECT(ADDRESS($B$14,$X$2)&amp;":"&amp;ADDRESS($B$14,$X$2-1+BV$8)),INDIRECT("rP!"&amp;ADDRESS(Prcsses!$B155,$X$2+$P$8-BV$8)&amp;":"&amp;ADDRESS(Prcsses!$B155,$X$2-1+$P$8))))</f>
        <v>0</v>
      </c>
      <c r="BW83" s="5">
        <f ca="1">IF(BW$4="",0,SUMPRODUCT(INDIRECT(ADDRESS($B51,$X$2)&amp;":"&amp;ADDRESS($B51,$X$2-1+BW$8)),INDIRECT(ADDRESS($B$14,$X$2)&amp;":"&amp;ADDRESS($B$14,$X$2-1+BW$8)),INDIRECT("rP!"&amp;ADDRESS(Prcsses!$B155,$X$2+$P$8-BW$8)&amp;":"&amp;ADDRESS(Prcsses!$B155,$X$2-1+$P$8))))</f>
        <v>0</v>
      </c>
      <c r="BX83" s="5">
        <f ca="1">IF(BX$4="",0,SUMPRODUCT(INDIRECT(ADDRESS($B51,$X$2)&amp;":"&amp;ADDRESS($B51,$X$2-1+BX$8)),INDIRECT(ADDRESS($B$14,$X$2)&amp;":"&amp;ADDRESS($B$14,$X$2-1+BX$8)),INDIRECT("rP!"&amp;ADDRESS(Prcsses!$B155,$X$2+$P$8-BX$8)&amp;":"&amp;ADDRESS(Prcsses!$B155,$X$2-1+$P$8))))</f>
        <v>0</v>
      </c>
      <c r="BY83" s="5">
        <f ca="1">IF(BY$4="",0,SUMPRODUCT(INDIRECT(ADDRESS($B51,$X$2)&amp;":"&amp;ADDRESS($B51,$X$2-1+BY$8)),INDIRECT(ADDRESS($B$14,$X$2)&amp;":"&amp;ADDRESS($B$14,$X$2-1+BY$8)),INDIRECT("rP!"&amp;ADDRESS(Prcsses!$B155,$X$2+$P$8-BY$8)&amp;":"&amp;ADDRESS(Prcsses!$B155,$X$2-1+$P$8))))</f>
        <v>0</v>
      </c>
      <c r="BZ83" s="5">
        <f ca="1">IF(BZ$4="",0,SUMPRODUCT(INDIRECT(ADDRESS($B51,$X$2)&amp;":"&amp;ADDRESS($B51,$X$2-1+BZ$8)),INDIRECT(ADDRESS($B$14,$X$2)&amp;":"&amp;ADDRESS($B$14,$X$2-1+BZ$8)),INDIRECT("rP!"&amp;ADDRESS(Prcsses!$B155,$X$2+$P$8-BZ$8)&amp;":"&amp;ADDRESS(Prcsses!$B155,$X$2-1+$P$8))))</f>
        <v>0</v>
      </c>
      <c r="CA83" s="5">
        <f ca="1">IF(CA$4="",0,SUMPRODUCT(INDIRECT(ADDRESS($B51,$X$2)&amp;":"&amp;ADDRESS($B51,$X$2-1+CA$8)),INDIRECT(ADDRESS($B$14,$X$2)&amp;":"&amp;ADDRESS($B$14,$X$2-1+CA$8)),INDIRECT("rP!"&amp;ADDRESS(Prcsses!$B155,$X$2+$P$8-CA$8)&amp;":"&amp;ADDRESS(Prcsses!$B155,$X$2-1+$P$8))))</f>
        <v>0</v>
      </c>
      <c r="CB83" s="5">
        <f ca="1">IF(CB$4="",0,SUMPRODUCT(INDIRECT(ADDRESS($B51,$X$2)&amp;":"&amp;ADDRESS($B51,$X$2-1+CB$8)),INDIRECT(ADDRESS($B$14,$X$2)&amp;":"&amp;ADDRESS($B$14,$X$2-1+CB$8)),INDIRECT("rP!"&amp;ADDRESS(Prcsses!$B155,$X$2+$P$8-CB$8)&amp;":"&amp;ADDRESS(Prcsses!$B155,$X$2-1+$P$8))))</f>
        <v>0</v>
      </c>
      <c r="CC83" s="5">
        <f ca="1">IF(CC$4="",0,SUMPRODUCT(INDIRECT(ADDRESS($B51,$X$2)&amp;":"&amp;ADDRESS($B51,$X$2-1+CC$8)),INDIRECT(ADDRESS($B$14,$X$2)&amp;":"&amp;ADDRESS($B$14,$X$2-1+CC$8)),INDIRECT("rP!"&amp;ADDRESS(Prcsses!$B155,$X$2+$P$8-CC$8)&amp;":"&amp;ADDRESS(Prcsses!$B155,$X$2-1+$P$8))))</f>
        <v>0</v>
      </c>
      <c r="CD83" s="5">
        <f ca="1">IF(CD$4="",0,SUMPRODUCT(INDIRECT(ADDRESS($B51,$X$2)&amp;":"&amp;ADDRESS($B51,$X$2-1+CD$8)),INDIRECT(ADDRESS($B$14,$X$2)&amp;":"&amp;ADDRESS($B$14,$X$2-1+CD$8)),INDIRECT("rP!"&amp;ADDRESS(Prcsses!$B155,$X$2+$P$8-CD$8)&amp;":"&amp;ADDRESS(Prcsses!$B155,$X$2-1+$P$8))))</f>
        <v>0</v>
      </c>
      <c r="CE83" s="5">
        <f ca="1">IF(CE$4="",0,SUMPRODUCT(INDIRECT(ADDRESS($B51,$X$2)&amp;":"&amp;ADDRESS($B51,$X$2-1+CE$8)),INDIRECT(ADDRESS($B$14,$X$2)&amp;":"&amp;ADDRESS($B$14,$X$2-1+CE$8)),INDIRECT("rP!"&amp;ADDRESS(Prcsses!$B155,$X$2+$P$8-CE$8)&amp;":"&amp;ADDRESS(Prcsses!$B155,$X$2-1+$P$8))))</f>
        <v>0</v>
      </c>
      <c r="CF83" s="5">
        <f ca="1">IF(CF$4="",0,SUMPRODUCT(INDIRECT(ADDRESS($B51,$X$2)&amp;":"&amp;ADDRESS($B51,$X$2-1+CF$8)),INDIRECT(ADDRESS($B$14,$X$2)&amp;":"&amp;ADDRESS($B$14,$X$2-1+CF$8)),INDIRECT("rP!"&amp;ADDRESS(Prcsses!$B155,$X$2+$P$8-CF$8)&amp;":"&amp;ADDRESS(Prcsses!$B155,$X$2-1+$P$8))))</f>
        <v>0</v>
      </c>
    </row>
    <row r="84" spans="2:84" x14ac:dyDescent="0.3">
      <c r="B84" s="13">
        <f>ROW()</f>
        <v>84</v>
      </c>
      <c r="H84" s="1" t="str">
        <f t="shared" si="108"/>
        <v>Оплата капитальных затрат</v>
      </c>
      <c r="I84" s="1" t="str">
        <f>$I$79</f>
        <v>Капзатраты на производственные мощности</v>
      </c>
      <c r="J84" s="1" t="str">
        <f>Prcsses!I148</f>
        <v>Пуско-наладочные работы и ввод в экспл.</v>
      </c>
      <c r="M84" s="53" t="s">
        <v>18</v>
      </c>
      <c r="U84" s="5">
        <f t="shared" ca="1" si="109"/>
        <v>1000000</v>
      </c>
      <c r="X84" s="5">
        <f ca="1">IF(X$4="",0,SUMPRODUCT(INDIRECT(ADDRESS($B52,$X$2)&amp;":"&amp;ADDRESS($B52,$X$2-1+X$8)),INDIRECT(ADDRESS($B$14,$X$2)&amp;":"&amp;ADDRESS($B$14,$X$2-1+X$8)),INDIRECT("rP!"&amp;ADDRESS(Prcsses!$B156,$X$2+$P$8-X$8)&amp;":"&amp;ADDRESS(Prcsses!$B156,$X$2-1+$P$8))))</f>
        <v>0</v>
      </c>
      <c r="Y84" s="5">
        <f ca="1">IF(Y$4="",0,SUMPRODUCT(INDIRECT(ADDRESS($B52,$X$2)&amp;":"&amp;ADDRESS($B52,$X$2-1+Y$8)),INDIRECT(ADDRESS($B$14,$X$2)&amp;":"&amp;ADDRESS($B$14,$X$2-1+Y$8)),INDIRECT("rP!"&amp;ADDRESS(Prcsses!$B156,$X$2+$P$8-Y$8)&amp;":"&amp;ADDRESS(Prcsses!$B156,$X$2-1+$P$8))))</f>
        <v>0</v>
      </c>
      <c r="Z84" s="5">
        <f ca="1">IF(Z$4="",0,SUMPRODUCT(INDIRECT(ADDRESS($B52,$X$2)&amp;":"&amp;ADDRESS($B52,$X$2-1+Z$8)),INDIRECT(ADDRESS($B$14,$X$2)&amp;":"&amp;ADDRESS($B$14,$X$2-1+Z$8)),INDIRECT("rP!"&amp;ADDRESS(Prcsses!$B156,$X$2+$P$8-Z$8)&amp;":"&amp;ADDRESS(Prcsses!$B156,$X$2-1+$P$8))))</f>
        <v>0</v>
      </c>
      <c r="AA84" s="5">
        <f ca="1">IF(AA$4="",0,SUMPRODUCT(INDIRECT(ADDRESS($B52,$X$2)&amp;":"&amp;ADDRESS($B52,$X$2-1+AA$8)),INDIRECT(ADDRESS($B$14,$X$2)&amp;":"&amp;ADDRESS($B$14,$X$2-1+AA$8)),INDIRECT("rP!"&amp;ADDRESS(Prcsses!$B156,$X$2+$P$8-AA$8)&amp;":"&amp;ADDRESS(Prcsses!$B156,$X$2-1+$P$8))))</f>
        <v>0</v>
      </c>
      <c r="AB84" s="5">
        <f ca="1">IF(AB$4="",0,SUMPRODUCT(INDIRECT(ADDRESS($B52,$X$2)&amp;":"&amp;ADDRESS($B52,$X$2-1+AB$8)),INDIRECT(ADDRESS($B$14,$X$2)&amp;":"&amp;ADDRESS($B$14,$X$2-1+AB$8)),INDIRECT("rP!"&amp;ADDRESS(Prcsses!$B156,$X$2+$P$8-AB$8)&amp;":"&amp;ADDRESS(Prcsses!$B156,$X$2-1+$P$8))))</f>
        <v>0</v>
      </c>
      <c r="AC84" s="5">
        <f ca="1">IF(AC$4="",0,SUMPRODUCT(INDIRECT(ADDRESS($B52,$X$2)&amp;":"&amp;ADDRESS($B52,$X$2-1+AC$8)),INDIRECT(ADDRESS($B$14,$X$2)&amp;":"&amp;ADDRESS($B$14,$X$2-1+AC$8)),INDIRECT("rP!"&amp;ADDRESS(Prcsses!$B156,$X$2+$P$8-AC$8)&amp;":"&amp;ADDRESS(Prcsses!$B156,$X$2-1+$P$8))))</f>
        <v>0</v>
      </c>
      <c r="AD84" s="5">
        <f ca="1">IF(AD$4="",0,SUMPRODUCT(INDIRECT(ADDRESS($B52,$X$2)&amp;":"&amp;ADDRESS($B52,$X$2-1+AD$8)),INDIRECT(ADDRESS($B$14,$X$2)&amp;":"&amp;ADDRESS($B$14,$X$2-1+AD$8)),INDIRECT("rP!"&amp;ADDRESS(Prcsses!$B156,$X$2+$P$8-AD$8)&amp;":"&amp;ADDRESS(Prcsses!$B156,$X$2-1+$P$8))))</f>
        <v>0</v>
      </c>
      <c r="AE84" s="5">
        <f ca="1">IF(AE$4="",0,SUMPRODUCT(INDIRECT(ADDRESS($B52,$X$2)&amp;":"&amp;ADDRESS($B52,$X$2-1+AE$8)),INDIRECT(ADDRESS($B$14,$X$2)&amp;":"&amp;ADDRESS($B$14,$X$2-1+AE$8)),INDIRECT("rP!"&amp;ADDRESS(Prcsses!$B156,$X$2+$P$8-AE$8)&amp;":"&amp;ADDRESS(Prcsses!$B156,$X$2-1+$P$8))))</f>
        <v>0</v>
      </c>
      <c r="AF84" s="5">
        <f ca="1">IF(AF$4="",0,SUMPRODUCT(INDIRECT(ADDRESS($B52,$X$2)&amp;":"&amp;ADDRESS($B52,$X$2-1+AF$8)),INDIRECT(ADDRESS($B$14,$X$2)&amp;":"&amp;ADDRESS($B$14,$X$2-1+AF$8)),INDIRECT("rP!"&amp;ADDRESS(Prcsses!$B156,$X$2+$P$8-AF$8)&amp;":"&amp;ADDRESS(Prcsses!$B156,$X$2-1+$P$8))))</f>
        <v>0</v>
      </c>
      <c r="AG84" s="5">
        <f ca="1">IF(AG$4="",0,SUMPRODUCT(INDIRECT(ADDRESS($B52,$X$2)&amp;":"&amp;ADDRESS($B52,$X$2-1+AG$8)),INDIRECT(ADDRESS($B$14,$X$2)&amp;":"&amp;ADDRESS($B$14,$X$2-1+AG$8)),INDIRECT("rP!"&amp;ADDRESS(Prcsses!$B156,$X$2+$P$8-AG$8)&amp;":"&amp;ADDRESS(Prcsses!$B156,$X$2-1+$P$8))))</f>
        <v>0</v>
      </c>
      <c r="AH84" s="5">
        <f ca="1">IF(AH$4="",0,SUMPRODUCT(INDIRECT(ADDRESS($B52,$X$2)&amp;":"&amp;ADDRESS($B52,$X$2-1+AH$8)),INDIRECT(ADDRESS($B$14,$X$2)&amp;":"&amp;ADDRESS($B$14,$X$2-1+AH$8)),INDIRECT("rP!"&amp;ADDRESS(Prcsses!$B156,$X$2+$P$8-AH$8)&amp;":"&amp;ADDRESS(Prcsses!$B156,$X$2-1+$P$8))))</f>
        <v>0</v>
      </c>
      <c r="AI84" s="5">
        <f ca="1">IF(AI$4="",0,SUMPRODUCT(INDIRECT(ADDRESS($B52,$X$2)&amp;":"&amp;ADDRESS($B52,$X$2-1+AI$8)),INDIRECT(ADDRESS($B$14,$X$2)&amp;":"&amp;ADDRESS($B$14,$X$2-1+AI$8)),INDIRECT("rP!"&amp;ADDRESS(Prcsses!$B156,$X$2+$P$8-AI$8)&amp;":"&amp;ADDRESS(Prcsses!$B156,$X$2-1+$P$8))))</f>
        <v>1000000</v>
      </c>
      <c r="AJ84" s="5">
        <f ca="1">IF(AJ$4="",0,SUMPRODUCT(INDIRECT(ADDRESS($B52,$X$2)&amp;":"&amp;ADDRESS($B52,$X$2-1+AJ$8)),INDIRECT(ADDRESS($B$14,$X$2)&amp;":"&amp;ADDRESS($B$14,$X$2-1+AJ$8)),INDIRECT("rP!"&amp;ADDRESS(Prcsses!$B156,$X$2+$P$8-AJ$8)&amp;":"&amp;ADDRESS(Prcsses!$B156,$X$2-1+$P$8))))</f>
        <v>0</v>
      </c>
      <c r="AK84" s="5">
        <f ca="1">IF(AK$4="",0,SUMPRODUCT(INDIRECT(ADDRESS($B52,$X$2)&amp;":"&amp;ADDRESS($B52,$X$2-1+AK$8)),INDIRECT(ADDRESS($B$14,$X$2)&amp;":"&amp;ADDRESS($B$14,$X$2-1+AK$8)),INDIRECT("rP!"&amp;ADDRESS(Prcsses!$B156,$X$2+$P$8-AK$8)&amp;":"&amp;ADDRESS(Prcsses!$B156,$X$2-1+$P$8))))</f>
        <v>0</v>
      </c>
      <c r="AL84" s="5">
        <f ca="1">IF(AL$4="",0,SUMPRODUCT(INDIRECT(ADDRESS($B52,$X$2)&amp;":"&amp;ADDRESS($B52,$X$2-1+AL$8)),INDIRECT(ADDRESS($B$14,$X$2)&amp;":"&amp;ADDRESS($B$14,$X$2-1+AL$8)),INDIRECT("rP!"&amp;ADDRESS(Prcsses!$B156,$X$2+$P$8-AL$8)&amp;":"&amp;ADDRESS(Prcsses!$B156,$X$2-1+$P$8))))</f>
        <v>0</v>
      </c>
      <c r="AM84" s="5">
        <f ca="1">IF(AM$4="",0,SUMPRODUCT(INDIRECT(ADDRESS($B52,$X$2)&amp;":"&amp;ADDRESS($B52,$X$2-1+AM$8)),INDIRECT(ADDRESS($B$14,$X$2)&amp;":"&amp;ADDRESS($B$14,$X$2-1+AM$8)),INDIRECT("rP!"&amp;ADDRESS(Prcsses!$B156,$X$2+$P$8-AM$8)&amp;":"&amp;ADDRESS(Prcsses!$B156,$X$2-1+$P$8))))</f>
        <v>0</v>
      </c>
      <c r="AN84" s="5">
        <f ca="1">IF(AN$4="",0,SUMPRODUCT(INDIRECT(ADDRESS($B52,$X$2)&amp;":"&amp;ADDRESS($B52,$X$2-1+AN$8)),INDIRECT(ADDRESS($B$14,$X$2)&amp;":"&amp;ADDRESS($B$14,$X$2-1+AN$8)),INDIRECT("rP!"&amp;ADDRESS(Prcsses!$B156,$X$2+$P$8-AN$8)&amp;":"&amp;ADDRESS(Prcsses!$B156,$X$2-1+$P$8))))</f>
        <v>0</v>
      </c>
      <c r="AO84" s="5">
        <f ca="1">IF(AO$4="",0,SUMPRODUCT(INDIRECT(ADDRESS($B52,$X$2)&amp;":"&amp;ADDRESS($B52,$X$2-1+AO$8)),INDIRECT(ADDRESS($B$14,$X$2)&amp;":"&amp;ADDRESS($B$14,$X$2-1+AO$8)),INDIRECT("rP!"&amp;ADDRESS(Prcsses!$B156,$X$2+$P$8-AO$8)&amp;":"&amp;ADDRESS(Prcsses!$B156,$X$2-1+$P$8))))</f>
        <v>0</v>
      </c>
      <c r="AP84" s="5">
        <f ca="1">IF(AP$4="",0,SUMPRODUCT(INDIRECT(ADDRESS($B52,$X$2)&amp;":"&amp;ADDRESS($B52,$X$2-1+AP$8)),INDIRECT(ADDRESS($B$14,$X$2)&amp;":"&amp;ADDRESS($B$14,$X$2-1+AP$8)),INDIRECT("rP!"&amp;ADDRESS(Prcsses!$B156,$X$2+$P$8-AP$8)&amp;":"&amp;ADDRESS(Prcsses!$B156,$X$2-1+$P$8))))</f>
        <v>0</v>
      </c>
      <c r="AQ84" s="5">
        <f ca="1">IF(AQ$4="",0,SUMPRODUCT(INDIRECT(ADDRESS($B52,$X$2)&amp;":"&amp;ADDRESS($B52,$X$2-1+AQ$8)),INDIRECT(ADDRESS($B$14,$X$2)&amp;":"&amp;ADDRESS($B$14,$X$2-1+AQ$8)),INDIRECT("rP!"&amp;ADDRESS(Prcsses!$B156,$X$2+$P$8-AQ$8)&amp;":"&amp;ADDRESS(Prcsses!$B156,$X$2-1+$P$8))))</f>
        <v>0</v>
      </c>
      <c r="AR84" s="5">
        <f ca="1">IF(AR$4="",0,SUMPRODUCT(INDIRECT(ADDRESS($B52,$X$2)&amp;":"&amp;ADDRESS($B52,$X$2-1+AR$8)),INDIRECT(ADDRESS($B$14,$X$2)&amp;":"&amp;ADDRESS($B$14,$X$2-1+AR$8)),INDIRECT("rP!"&amp;ADDRESS(Prcsses!$B156,$X$2+$P$8-AR$8)&amp;":"&amp;ADDRESS(Prcsses!$B156,$X$2-1+$P$8))))</f>
        <v>0</v>
      </c>
      <c r="AS84" s="5">
        <f ca="1">IF(AS$4="",0,SUMPRODUCT(INDIRECT(ADDRESS($B52,$X$2)&amp;":"&amp;ADDRESS($B52,$X$2-1+AS$8)),INDIRECT(ADDRESS($B$14,$X$2)&amp;":"&amp;ADDRESS($B$14,$X$2-1+AS$8)),INDIRECT("rP!"&amp;ADDRESS(Prcsses!$B156,$X$2+$P$8-AS$8)&amp;":"&amp;ADDRESS(Prcsses!$B156,$X$2-1+$P$8))))</f>
        <v>0</v>
      </c>
      <c r="AT84" s="5">
        <f ca="1">IF(AT$4="",0,SUMPRODUCT(INDIRECT(ADDRESS($B52,$X$2)&amp;":"&amp;ADDRESS($B52,$X$2-1+AT$8)),INDIRECT(ADDRESS($B$14,$X$2)&amp;":"&amp;ADDRESS($B$14,$X$2-1+AT$8)),INDIRECT("rP!"&amp;ADDRESS(Prcsses!$B156,$X$2+$P$8-AT$8)&amp;":"&amp;ADDRESS(Prcsses!$B156,$X$2-1+$P$8))))</f>
        <v>0</v>
      </c>
      <c r="AU84" s="5">
        <f ca="1">IF(AU$4="",0,SUMPRODUCT(INDIRECT(ADDRESS($B52,$X$2)&amp;":"&amp;ADDRESS($B52,$X$2-1+AU$8)),INDIRECT(ADDRESS($B$14,$X$2)&amp;":"&amp;ADDRESS($B$14,$X$2-1+AU$8)),INDIRECT("rP!"&amp;ADDRESS(Prcsses!$B156,$X$2+$P$8-AU$8)&amp;":"&amp;ADDRESS(Prcsses!$B156,$X$2-1+$P$8))))</f>
        <v>0</v>
      </c>
      <c r="AV84" s="5">
        <f ca="1">IF(AV$4="",0,SUMPRODUCT(INDIRECT(ADDRESS($B52,$X$2)&amp;":"&amp;ADDRESS($B52,$X$2-1+AV$8)),INDIRECT(ADDRESS($B$14,$X$2)&amp;":"&amp;ADDRESS($B$14,$X$2-1+AV$8)),INDIRECT("rP!"&amp;ADDRESS(Prcsses!$B156,$X$2+$P$8-AV$8)&amp;":"&amp;ADDRESS(Prcsses!$B156,$X$2-1+$P$8))))</f>
        <v>0</v>
      </c>
      <c r="AW84" s="5">
        <f ca="1">IF(AW$4="",0,SUMPRODUCT(INDIRECT(ADDRESS($B52,$X$2)&amp;":"&amp;ADDRESS($B52,$X$2-1+AW$8)),INDIRECT(ADDRESS($B$14,$X$2)&amp;":"&amp;ADDRESS($B$14,$X$2-1+AW$8)),INDIRECT("rP!"&amp;ADDRESS(Prcsses!$B156,$X$2+$P$8-AW$8)&amp;":"&amp;ADDRESS(Prcsses!$B156,$X$2-1+$P$8))))</f>
        <v>0</v>
      </c>
      <c r="AX84" s="5">
        <f ca="1">IF(AX$4="",0,SUMPRODUCT(INDIRECT(ADDRESS($B52,$X$2)&amp;":"&amp;ADDRESS($B52,$X$2-1+AX$8)),INDIRECT(ADDRESS($B$14,$X$2)&amp;":"&amp;ADDRESS($B$14,$X$2-1+AX$8)),INDIRECT("rP!"&amp;ADDRESS(Prcsses!$B156,$X$2+$P$8-AX$8)&amp;":"&amp;ADDRESS(Prcsses!$B156,$X$2-1+$P$8))))</f>
        <v>0</v>
      </c>
      <c r="AY84" s="5">
        <f ca="1">IF(AY$4="",0,SUMPRODUCT(INDIRECT(ADDRESS($B52,$X$2)&amp;":"&amp;ADDRESS($B52,$X$2-1+AY$8)),INDIRECT(ADDRESS($B$14,$X$2)&amp;":"&amp;ADDRESS($B$14,$X$2-1+AY$8)),INDIRECT("rP!"&amp;ADDRESS(Prcsses!$B156,$X$2+$P$8-AY$8)&amp;":"&amp;ADDRESS(Prcsses!$B156,$X$2-1+$P$8))))</f>
        <v>0</v>
      </c>
      <c r="AZ84" s="5">
        <f ca="1">IF(AZ$4="",0,SUMPRODUCT(INDIRECT(ADDRESS($B52,$X$2)&amp;":"&amp;ADDRESS($B52,$X$2-1+AZ$8)),INDIRECT(ADDRESS($B$14,$X$2)&amp;":"&amp;ADDRESS($B$14,$X$2-1+AZ$8)),INDIRECT("rP!"&amp;ADDRESS(Prcsses!$B156,$X$2+$P$8-AZ$8)&amp;":"&amp;ADDRESS(Prcsses!$B156,$X$2-1+$P$8))))</f>
        <v>0</v>
      </c>
      <c r="BA84" s="5">
        <f ca="1">IF(BA$4="",0,SUMPRODUCT(INDIRECT(ADDRESS($B52,$X$2)&amp;":"&amp;ADDRESS($B52,$X$2-1+BA$8)),INDIRECT(ADDRESS($B$14,$X$2)&amp;":"&amp;ADDRESS($B$14,$X$2-1+BA$8)),INDIRECT("rP!"&amp;ADDRESS(Prcsses!$B156,$X$2+$P$8-BA$8)&amp;":"&amp;ADDRESS(Prcsses!$B156,$X$2-1+$P$8))))</f>
        <v>0</v>
      </c>
      <c r="BB84" s="5">
        <f ca="1">IF(BB$4="",0,SUMPRODUCT(INDIRECT(ADDRESS($B52,$X$2)&amp;":"&amp;ADDRESS($B52,$X$2-1+BB$8)),INDIRECT(ADDRESS($B$14,$X$2)&amp;":"&amp;ADDRESS($B$14,$X$2-1+BB$8)),INDIRECT("rP!"&amp;ADDRESS(Prcsses!$B156,$X$2+$P$8-BB$8)&amp;":"&amp;ADDRESS(Prcsses!$B156,$X$2-1+$P$8))))</f>
        <v>0</v>
      </c>
      <c r="BC84" s="5">
        <f ca="1">IF(BC$4="",0,SUMPRODUCT(INDIRECT(ADDRESS($B52,$X$2)&amp;":"&amp;ADDRESS($B52,$X$2-1+BC$8)),INDIRECT(ADDRESS($B$14,$X$2)&amp;":"&amp;ADDRESS($B$14,$X$2-1+BC$8)),INDIRECT("rP!"&amp;ADDRESS(Prcsses!$B156,$X$2+$P$8-BC$8)&amp;":"&amp;ADDRESS(Prcsses!$B156,$X$2-1+$P$8))))</f>
        <v>0</v>
      </c>
      <c r="BD84" s="5">
        <f ca="1">IF(BD$4="",0,SUMPRODUCT(INDIRECT(ADDRESS($B52,$X$2)&amp;":"&amp;ADDRESS($B52,$X$2-1+BD$8)),INDIRECT(ADDRESS($B$14,$X$2)&amp;":"&amp;ADDRESS($B$14,$X$2-1+BD$8)),INDIRECT("rP!"&amp;ADDRESS(Prcsses!$B156,$X$2+$P$8-BD$8)&amp;":"&amp;ADDRESS(Prcsses!$B156,$X$2-1+$P$8))))</f>
        <v>0</v>
      </c>
      <c r="BE84" s="5">
        <f ca="1">IF(BE$4="",0,SUMPRODUCT(INDIRECT(ADDRESS($B52,$X$2)&amp;":"&amp;ADDRESS($B52,$X$2-1+BE$8)),INDIRECT(ADDRESS($B$14,$X$2)&amp;":"&amp;ADDRESS($B$14,$X$2-1+BE$8)),INDIRECT("rP!"&amp;ADDRESS(Prcsses!$B156,$X$2+$P$8-BE$8)&amp;":"&amp;ADDRESS(Prcsses!$B156,$X$2-1+$P$8))))</f>
        <v>0</v>
      </c>
      <c r="BF84" s="5">
        <f ca="1">IF(BF$4="",0,SUMPRODUCT(INDIRECT(ADDRESS($B52,$X$2)&amp;":"&amp;ADDRESS($B52,$X$2-1+BF$8)),INDIRECT(ADDRESS($B$14,$X$2)&amp;":"&amp;ADDRESS($B$14,$X$2-1+BF$8)),INDIRECT("rP!"&amp;ADDRESS(Prcsses!$B156,$X$2+$P$8-BF$8)&amp;":"&amp;ADDRESS(Prcsses!$B156,$X$2-1+$P$8))))</f>
        <v>0</v>
      </c>
      <c r="BG84" s="5">
        <f ca="1">IF(BG$4="",0,SUMPRODUCT(INDIRECT(ADDRESS($B52,$X$2)&amp;":"&amp;ADDRESS($B52,$X$2-1+BG$8)),INDIRECT(ADDRESS($B$14,$X$2)&amp;":"&amp;ADDRESS($B$14,$X$2-1+BG$8)),INDIRECT("rP!"&amp;ADDRESS(Prcsses!$B156,$X$2+$P$8-BG$8)&amp;":"&amp;ADDRESS(Prcsses!$B156,$X$2-1+$P$8))))</f>
        <v>0</v>
      </c>
      <c r="BH84" s="5">
        <f ca="1">IF(BH$4="",0,SUMPRODUCT(INDIRECT(ADDRESS($B52,$X$2)&amp;":"&amp;ADDRESS($B52,$X$2-1+BH$8)),INDIRECT(ADDRESS($B$14,$X$2)&amp;":"&amp;ADDRESS($B$14,$X$2-1+BH$8)),INDIRECT("rP!"&amp;ADDRESS(Prcsses!$B156,$X$2+$P$8-BH$8)&amp;":"&amp;ADDRESS(Prcsses!$B156,$X$2-1+$P$8))))</f>
        <v>0</v>
      </c>
      <c r="BI84" s="5">
        <f ca="1">IF(BI$4="",0,SUMPRODUCT(INDIRECT(ADDRESS($B52,$X$2)&amp;":"&amp;ADDRESS($B52,$X$2-1+BI$8)),INDIRECT(ADDRESS($B$14,$X$2)&amp;":"&amp;ADDRESS($B$14,$X$2-1+BI$8)),INDIRECT("rP!"&amp;ADDRESS(Prcsses!$B156,$X$2+$P$8-BI$8)&amp;":"&amp;ADDRESS(Prcsses!$B156,$X$2-1+$P$8))))</f>
        <v>0</v>
      </c>
      <c r="BJ84" s="5">
        <f ca="1">IF(BJ$4="",0,SUMPRODUCT(INDIRECT(ADDRESS($B52,$X$2)&amp;":"&amp;ADDRESS($B52,$X$2-1+BJ$8)),INDIRECT(ADDRESS($B$14,$X$2)&amp;":"&amp;ADDRESS($B$14,$X$2-1+BJ$8)),INDIRECT("rP!"&amp;ADDRESS(Prcsses!$B156,$X$2+$P$8-BJ$8)&amp;":"&amp;ADDRESS(Prcsses!$B156,$X$2-1+$P$8))))</f>
        <v>0</v>
      </c>
      <c r="BK84" s="5">
        <f ca="1">IF(BK$4="",0,SUMPRODUCT(INDIRECT(ADDRESS($B52,$X$2)&amp;":"&amp;ADDRESS($B52,$X$2-1+BK$8)),INDIRECT(ADDRESS($B$14,$X$2)&amp;":"&amp;ADDRESS($B$14,$X$2-1+BK$8)),INDIRECT("rP!"&amp;ADDRESS(Prcsses!$B156,$X$2+$P$8-BK$8)&amp;":"&amp;ADDRESS(Prcsses!$B156,$X$2-1+$P$8))))</f>
        <v>0</v>
      </c>
      <c r="BL84" s="5">
        <f ca="1">IF(BL$4="",0,SUMPRODUCT(INDIRECT(ADDRESS($B52,$X$2)&amp;":"&amp;ADDRESS($B52,$X$2-1+BL$8)),INDIRECT(ADDRESS($B$14,$X$2)&amp;":"&amp;ADDRESS($B$14,$X$2-1+BL$8)),INDIRECT("rP!"&amp;ADDRESS(Prcsses!$B156,$X$2+$P$8-BL$8)&amp;":"&amp;ADDRESS(Prcsses!$B156,$X$2-1+$P$8))))</f>
        <v>0</v>
      </c>
      <c r="BM84" s="5">
        <f ca="1">IF(BM$4="",0,SUMPRODUCT(INDIRECT(ADDRESS($B52,$X$2)&amp;":"&amp;ADDRESS($B52,$X$2-1+BM$8)),INDIRECT(ADDRESS($B$14,$X$2)&amp;":"&amp;ADDRESS($B$14,$X$2-1+BM$8)),INDIRECT("rP!"&amp;ADDRESS(Prcsses!$B156,$X$2+$P$8-BM$8)&amp;":"&amp;ADDRESS(Prcsses!$B156,$X$2-1+$P$8))))</f>
        <v>0</v>
      </c>
      <c r="BN84" s="5">
        <f ca="1">IF(BN$4="",0,SUMPRODUCT(INDIRECT(ADDRESS($B52,$X$2)&amp;":"&amp;ADDRESS($B52,$X$2-1+BN$8)),INDIRECT(ADDRESS($B$14,$X$2)&amp;":"&amp;ADDRESS($B$14,$X$2-1+BN$8)),INDIRECT("rP!"&amp;ADDRESS(Prcsses!$B156,$X$2+$P$8-BN$8)&amp;":"&amp;ADDRESS(Prcsses!$B156,$X$2-1+$P$8))))</f>
        <v>0</v>
      </c>
      <c r="BO84" s="5">
        <f ca="1">IF(BO$4="",0,SUMPRODUCT(INDIRECT(ADDRESS($B52,$X$2)&amp;":"&amp;ADDRESS($B52,$X$2-1+BO$8)),INDIRECT(ADDRESS($B$14,$X$2)&amp;":"&amp;ADDRESS($B$14,$X$2-1+BO$8)),INDIRECT("rP!"&amp;ADDRESS(Prcsses!$B156,$X$2+$P$8-BO$8)&amp;":"&amp;ADDRESS(Prcsses!$B156,$X$2-1+$P$8))))</f>
        <v>0</v>
      </c>
      <c r="BP84" s="5">
        <f ca="1">IF(BP$4="",0,SUMPRODUCT(INDIRECT(ADDRESS($B52,$X$2)&amp;":"&amp;ADDRESS($B52,$X$2-1+BP$8)),INDIRECT(ADDRESS($B$14,$X$2)&amp;":"&amp;ADDRESS($B$14,$X$2-1+BP$8)),INDIRECT("rP!"&amp;ADDRESS(Prcsses!$B156,$X$2+$P$8-BP$8)&amp;":"&amp;ADDRESS(Prcsses!$B156,$X$2-1+$P$8))))</f>
        <v>0</v>
      </c>
      <c r="BQ84" s="5">
        <f ca="1">IF(BQ$4="",0,SUMPRODUCT(INDIRECT(ADDRESS($B52,$X$2)&amp;":"&amp;ADDRESS($B52,$X$2-1+BQ$8)),INDIRECT(ADDRESS($B$14,$X$2)&amp;":"&amp;ADDRESS($B$14,$X$2-1+BQ$8)),INDIRECT("rP!"&amp;ADDRESS(Prcsses!$B156,$X$2+$P$8-BQ$8)&amp;":"&amp;ADDRESS(Prcsses!$B156,$X$2-1+$P$8))))</f>
        <v>0</v>
      </c>
      <c r="BR84" s="5">
        <f ca="1">IF(BR$4="",0,SUMPRODUCT(INDIRECT(ADDRESS($B52,$X$2)&amp;":"&amp;ADDRESS($B52,$X$2-1+BR$8)),INDIRECT(ADDRESS($B$14,$X$2)&amp;":"&amp;ADDRESS($B$14,$X$2-1+BR$8)),INDIRECT("rP!"&amp;ADDRESS(Prcsses!$B156,$X$2+$P$8-BR$8)&amp;":"&amp;ADDRESS(Prcsses!$B156,$X$2-1+$P$8))))</f>
        <v>0</v>
      </c>
      <c r="BS84" s="5">
        <f ca="1">IF(BS$4="",0,SUMPRODUCT(INDIRECT(ADDRESS($B52,$X$2)&amp;":"&amp;ADDRESS($B52,$X$2-1+BS$8)),INDIRECT(ADDRESS($B$14,$X$2)&amp;":"&amp;ADDRESS($B$14,$X$2-1+BS$8)),INDIRECT("rP!"&amp;ADDRESS(Prcsses!$B156,$X$2+$P$8-BS$8)&amp;":"&amp;ADDRESS(Prcsses!$B156,$X$2-1+$P$8))))</f>
        <v>0</v>
      </c>
      <c r="BT84" s="5">
        <f ca="1">IF(BT$4="",0,SUMPRODUCT(INDIRECT(ADDRESS($B52,$X$2)&amp;":"&amp;ADDRESS($B52,$X$2-1+BT$8)),INDIRECT(ADDRESS($B$14,$X$2)&amp;":"&amp;ADDRESS($B$14,$X$2-1+BT$8)),INDIRECT("rP!"&amp;ADDRESS(Prcsses!$B156,$X$2+$P$8-BT$8)&amp;":"&amp;ADDRESS(Prcsses!$B156,$X$2-1+$P$8))))</f>
        <v>0</v>
      </c>
      <c r="BU84" s="5">
        <f ca="1">IF(BU$4="",0,SUMPRODUCT(INDIRECT(ADDRESS($B52,$X$2)&amp;":"&amp;ADDRESS($B52,$X$2-1+BU$8)),INDIRECT(ADDRESS($B$14,$X$2)&amp;":"&amp;ADDRESS($B$14,$X$2-1+BU$8)),INDIRECT("rP!"&amp;ADDRESS(Prcsses!$B156,$X$2+$P$8-BU$8)&amp;":"&amp;ADDRESS(Prcsses!$B156,$X$2-1+$P$8))))</f>
        <v>0</v>
      </c>
      <c r="BV84" s="5">
        <f ca="1">IF(BV$4="",0,SUMPRODUCT(INDIRECT(ADDRESS($B52,$X$2)&amp;":"&amp;ADDRESS($B52,$X$2-1+BV$8)),INDIRECT(ADDRESS($B$14,$X$2)&amp;":"&amp;ADDRESS($B$14,$X$2-1+BV$8)),INDIRECT("rP!"&amp;ADDRESS(Prcsses!$B156,$X$2+$P$8-BV$8)&amp;":"&amp;ADDRESS(Prcsses!$B156,$X$2-1+$P$8))))</f>
        <v>0</v>
      </c>
      <c r="BW84" s="5">
        <f ca="1">IF(BW$4="",0,SUMPRODUCT(INDIRECT(ADDRESS($B52,$X$2)&amp;":"&amp;ADDRESS($B52,$X$2-1+BW$8)),INDIRECT(ADDRESS($B$14,$X$2)&amp;":"&amp;ADDRESS($B$14,$X$2-1+BW$8)),INDIRECT("rP!"&amp;ADDRESS(Prcsses!$B156,$X$2+$P$8-BW$8)&amp;":"&amp;ADDRESS(Prcsses!$B156,$X$2-1+$P$8))))</f>
        <v>0</v>
      </c>
      <c r="BX84" s="5">
        <f ca="1">IF(BX$4="",0,SUMPRODUCT(INDIRECT(ADDRESS($B52,$X$2)&amp;":"&amp;ADDRESS($B52,$X$2-1+BX$8)),INDIRECT(ADDRESS($B$14,$X$2)&amp;":"&amp;ADDRESS($B$14,$X$2-1+BX$8)),INDIRECT("rP!"&amp;ADDRESS(Prcsses!$B156,$X$2+$P$8-BX$8)&amp;":"&amp;ADDRESS(Prcsses!$B156,$X$2-1+$P$8))))</f>
        <v>0</v>
      </c>
      <c r="BY84" s="5">
        <f ca="1">IF(BY$4="",0,SUMPRODUCT(INDIRECT(ADDRESS($B52,$X$2)&amp;":"&amp;ADDRESS($B52,$X$2-1+BY$8)),INDIRECT(ADDRESS($B$14,$X$2)&amp;":"&amp;ADDRESS($B$14,$X$2-1+BY$8)),INDIRECT("rP!"&amp;ADDRESS(Prcsses!$B156,$X$2+$P$8-BY$8)&amp;":"&amp;ADDRESS(Prcsses!$B156,$X$2-1+$P$8))))</f>
        <v>0</v>
      </c>
      <c r="BZ84" s="5">
        <f ca="1">IF(BZ$4="",0,SUMPRODUCT(INDIRECT(ADDRESS($B52,$X$2)&amp;":"&amp;ADDRESS($B52,$X$2-1+BZ$8)),INDIRECT(ADDRESS($B$14,$X$2)&amp;":"&amp;ADDRESS($B$14,$X$2-1+BZ$8)),INDIRECT("rP!"&amp;ADDRESS(Prcsses!$B156,$X$2+$P$8-BZ$8)&amp;":"&amp;ADDRESS(Prcsses!$B156,$X$2-1+$P$8))))</f>
        <v>0</v>
      </c>
      <c r="CA84" s="5">
        <f ca="1">IF(CA$4="",0,SUMPRODUCT(INDIRECT(ADDRESS($B52,$X$2)&amp;":"&amp;ADDRESS($B52,$X$2-1+CA$8)),INDIRECT(ADDRESS($B$14,$X$2)&amp;":"&amp;ADDRESS($B$14,$X$2-1+CA$8)),INDIRECT("rP!"&amp;ADDRESS(Prcsses!$B156,$X$2+$P$8-CA$8)&amp;":"&amp;ADDRESS(Prcsses!$B156,$X$2-1+$P$8))))</f>
        <v>0</v>
      </c>
      <c r="CB84" s="5">
        <f ca="1">IF(CB$4="",0,SUMPRODUCT(INDIRECT(ADDRESS($B52,$X$2)&amp;":"&amp;ADDRESS($B52,$X$2-1+CB$8)),INDIRECT(ADDRESS($B$14,$X$2)&amp;":"&amp;ADDRESS($B$14,$X$2-1+CB$8)),INDIRECT("rP!"&amp;ADDRESS(Prcsses!$B156,$X$2+$P$8-CB$8)&amp;":"&amp;ADDRESS(Prcsses!$B156,$X$2-1+$P$8))))</f>
        <v>0</v>
      </c>
      <c r="CC84" s="5">
        <f ca="1">IF(CC$4="",0,SUMPRODUCT(INDIRECT(ADDRESS($B52,$X$2)&amp;":"&amp;ADDRESS($B52,$X$2-1+CC$8)),INDIRECT(ADDRESS($B$14,$X$2)&amp;":"&amp;ADDRESS($B$14,$X$2-1+CC$8)),INDIRECT("rP!"&amp;ADDRESS(Prcsses!$B156,$X$2+$P$8-CC$8)&amp;":"&amp;ADDRESS(Prcsses!$B156,$X$2-1+$P$8))))</f>
        <v>0</v>
      </c>
      <c r="CD84" s="5">
        <f ca="1">IF(CD$4="",0,SUMPRODUCT(INDIRECT(ADDRESS($B52,$X$2)&amp;":"&amp;ADDRESS($B52,$X$2-1+CD$8)),INDIRECT(ADDRESS($B$14,$X$2)&amp;":"&amp;ADDRESS($B$14,$X$2-1+CD$8)),INDIRECT("rP!"&amp;ADDRESS(Prcsses!$B156,$X$2+$P$8-CD$8)&amp;":"&amp;ADDRESS(Prcsses!$B156,$X$2-1+$P$8))))</f>
        <v>0</v>
      </c>
      <c r="CE84" s="5">
        <f ca="1">IF(CE$4="",0,SUMPRODUCT(INDIRECT(ADDRESS($B52,$X$2)&amp;":"&amp;ADDRESS($B52,$X$2-1+CE$8)),INDIRECT(ADDRESS($B$14,$X$2)&amp;":"&amp;ADDRESS($B$14,$X$2-1+CE$8)),INDIRECT("rP!"&amp;ADDRESS(Prcsses!$B156,$X$2+$P$8-CE$8)&amp;":"&amp;ADDRESS(Prcsses!$B156,$X$2-1+$P$8))))</f>
        <v>0</v>
      </c>
      <c r="CF84" s="5">
        <f ca="1">IF(CF$4="",0,SUMPRODUCT(INDIRECT(ADDRESS($B52,$X$2)&amp;":"&amp;ADDRESS($B52,$X$2-1+CF$8)),INDIRECT(ADDRESS($B$14,$X$2)&amp;":"&amp;ADDRESS($B$14,$X$2-1+CF$8)),INDIRECT("rP!"&amp;ADDRESS(Prcsses!$B156,$X$2+$P$8-CF$8)&amp;":"&amp;ADDRESS(Prcsses!$B156,$X$2-1+$P$8))))</f>
        <v>0</v>
      </c>
    </row>
    <row r="85" spans="2:84" s="26" customFormat="1" ht="12" x14ac:dyDescent="0.25">
      <c r="B85" s="13"/>
      <c r="M85" s="55"/>
      <c r="N85" s="44" t="s">
        <v>21</v>
      </c>
      <c r="O85" s="45"/>
      <c r="P85" s="46"/>
      <c r="Q85" s="89"/>
      <c r="U85" s="41"/>
      <c r="V85" s="42"/>
      <c r="W85" s="43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</row>
    <row r="86" spans="2:84" x14ac:dyDescent="0.3">
      <c r="B86" s="13">
        <f>ROW()</f>
        <v>86</v>
      </c>
      <c r="H86" s="1" t="str">
        <f t="shared" ref="H86:H91" si="120">$H$71</f>
        <v>Оплата капитальных затрат</v>
      </c>
      <c r="I86" s="1" t="s">
        <v>206</v>
      </c>
      <c r="M86" s="53" t="s">
        <v>18</v>
      </c>
      <c r="P86" s="72" t="str">
        <f>Lists!$AI$10</f>
        <v>CF(-)</v>
      </c>
      <c r="U86" s="5">
        <f t="shared" ref="U86:U91" ca="1" si="121">SUM(INDIRECT(ADDRESS($B86,$X$2)&amp;":"&amp;ADDRESS($B86,$X$2-1+$P$8)))</f>
        <v>0</v>
      </c>
      <c r="X86" s="5">
        <f ca="1">IF(X$4="",0,SUM(X87:X92))</f>
        <v>0</v>
      </c>
      <c r="Y86" s="5">
        <f ca="1">IF(Y$4="",0,SUM(Y87:Y92))</f>
        <v>0</v>
      </c>
      <c r="Z86" s="5">
        <f t="shared" ref="Z86" ca="1" si="122">IF(Z$4="",0,SUM(Z87:Z92))</f>
        <v>0</v>
      </c>
      <c r="AA86" s="5">
        <f t="shared" ref="AA86" ca="1" si="123">IF(AA$4="",0,SUM(AA87:AA92))</f>
        <v>0</v>
      </c>
      <c r="AB86" s="5">
        <f t="shared" ref="AB86" ca="1" si="124">IF(AB$4="",0,SUM(AB87:AB92))</f>
        <v>0</v>
      </c>
      <c r="AC86" s="5">
        <f t="shared" ref="AC86" ca="1" si="125">IF(AC$4="",0,SUM(AC87:AC92))</f>
        <v>0</v>
      </c>
      <c r="AD86" s="5">
        <f t="shared" ref="AD86" ca="1" si="126">IF(AD$4="",0,SUM(AD87:AD92))</f>
        <v>0</v>
      </c>
      <c r="AE86" s="5">
        <f t="shared" ref="AE86" ca="1" si="127">IF(AE$4="",0,SUM(AE87:AE92))</f>
        <v>0</v>
      </c>
      <c r="AF86" s="5">
        <f t="shared" ref="AF86" ca="1" si="128">IF(AF$4="",0,SUM(AF87:AF92))</f>
        <v>0</v>
      </c>
      <c r="AG86" s="5">
        <f t="shared" ref="AG86" ca="1" si="129">IF(AG$4="",0,SUM(AG87:AG92))</f>
        <v>0</v>
      </c>
      <c r="AH86" s="5">
        <f t="shared" ref="AH86" ca="1" si="130">IF(AH$4="",0,SUM(AH87:AH92))</f>
        <v>0</v>
      </c>
      <c r="AI86" s="5">
        <f t="shared" ref="AI86:CF86" ca="1" si="131">IF(AI$4="",0,SUM(AI87:AI92))</f>
        <v>0</v>
      </c>
      <c r="AJ86" s="5">
        <f t="shared" ca="1" si="131"/>
        <v>0</v>
      </c>
      <c r="AK86" s="5">
        <f t="shared" ca="1" si="131"/>
        <v>0</v>
      </c>
      <c r="AL86" s="5">
        <f t="shared" ca="1" si="131"/>
        <v>0</v>
      </c>
      <c r="AM86" s="5">
        <f t="shared" ca="1" si="131"/>
        <v>0</v>
      </c>
      <c r="AN86" s="5">
        <f t="shared" ca="1" si="131"/>
        <v>0</v>
      </c>
      <c r="AO86" s="5">
        <f t="shared" ca="1" si="131"/>
        <v>0</v>
      </c>
      <c r="AP86" s="5">
        <f t="shared" ca="1" si="131"/>
        <v>0</v>
      </c>
      <c r="AQ86" s="5">
        <f t="shared" ca="1" si="131"/>
        <v>0</v>
      </c>
      <c r="AR86" s="5">
        <f t="shared" ca="1" si="131"/>
        <v>0</v>
      </c>
      <c r="AS86" s="5">
        <f t="shared" ca="1" si="131"/>
        <v>0</v>
      </c>
      <c r="AT86" s="5">
        <f t="shared" ca="1" si="131"/>
        <v>0</v>
      </c>
      <c r="AU86" s="5">
        <f t="shared" ca="1" si="131"/>
        <v>0</v>
      </c>
      <c r="AV86" s="5">
        <f t="shared" ca="1" si="131"/>
        <v>0</v>
      </c>
      <c r="AW86" s="5">
        <f t="shared" ca="1" si="131"/>
        <v>0</v>
      </c>
      <c r="AX86" s="5">
        <f t="shared" ca="1" si="131"/>
        <v>0</v>
      </c>
      <c r="AY86" s="5">
        <f t="shared" ca="1" si="131"/>
        <v>0</v>
      </c>
      <c r="AZ86" s="5">
        <f t="shared" ca="1" si="131"/>
        <v>0</v>
      </c>
      <c r="BA86" s="5">
        <f t="shared" ca="1" si="131"/>
        <v>0</v>
      </c>
      <c r="BB86" s="5">
        <f t="shared" ca="1" si="131"/>
        <v>0</v>
      </c>
      <c r="BC86" s="5">
        <f t="shared" ca="1" si="131"/>
        <v>0</v>
      </c>
      <c r="BD86" s="5">
        <f t="shared" ca="1" si="131"/>
        <v>0</v>
      </c>
      <c r="BE86" s="5">
        <f t="shared" ca="1" si="131"/>
        <v>0</v>
      </c>
      <c r="BF86" s="5">
        <f t="shared" ca="1" si="131"/>
        <v>0</v>
      </c>
      <c r="BG86" s="5">
        <f t="shared" ca="1" si="131"/>
        <v>0</v>
      </c>
      <c r="BH86" s="5">
        <f t="shared" ca="1" si="131"/>
        <v>0</v>
      </c>
      <c r="BI86" s="5">
        <f t="shared" ca="1" si="131"/>
        <v>0</v>
      </c>
      <c r="BJ86" s="5">
        <f t="shared" ca="1" si="131"/>
        <v>0</v>
      </c>
      <c r="BK86" s="5">
        <f t="shared" ca="1" si="131"/>
        <v>0</v>
      </c>
      <c r="BL86" s="5">
        <f t="shared" ca="1" si="131"/>
        <v>0</v>
      </c>
      <c r="BM86" s="5">
        <f t="shared" ca="1" si="131"/>
        <v>0</v>
      </c>
      <c r="BN86" s="5">
        <f t="shared" ca="1" si="131"/>
        <v>0</v>
      </c>
      <c r="BO86" s="5">
        <f t="shared" ca="1" si="131"/>
        <v>0</v>
      </c>
      <c r="BP86" s="5">
        <f t="shared" ca="1" si="131"/>
        <v>0</v>
      </c>
      <c r="BQ86" s="5">
        <f t="shared" ca="1" si="131"/>
        <v>0</v>
      </c>
      <c r="BR86" s="5">
        <f t="shared" ca="1" si="131"/>
        <v>0</v>
      </c>
      <c r="BS86" s="5">
        <f t="shared" ca="1" si="131"/>
        <v>0</v>
      </c>
      <c r="BT86" s="5">
        <f t="shared" ca="1" si="131"/>
        <v>0</v>
      </c>
      <c r="BU86" s="5">
        <f t="shared" ca="1" si="131"/>
        <v>0</v>
      </c>
      <c r="BV86" s="5">
        <f t="shared" ca="1" si="131"/>
        <v>0</v>
      </c>
      <c r="BW86" s="5">
        <f t="shared" ca="1" si="131"/>
        <v>0</v>
      </c>
      <c r="BX86" s="5">
        <f t="shared" ca="1" si="131"/>
        <v>0</v>
      </c>
      <c r="BY86" s="5">
        <f t="shared" ca="1" si="131"/>
        <v>0</v>
      </c>
      <c r="BZ86" s="5">
        <f t="shared" ca="1" si="131"/>
        <v>0</v>
      </c>
      <c r="CA86" s="5">
        <f t="shared" ca="1" si="131"/>
        <v>0</v>
      </c>
      <c r="CB86" s="5">
        <f t="shared" ca="1" si="131"/>
        <v>0</v>
      </c>
      <c r="CC86" s="5">
        <f t="shared" ca="1" si="131"/>
        <v>0</v>
      </c>
      <c r="CD86" s="5">
        <f t="shared" ca="1" si="131"/>
        <v>0</v>
      </c>
      <c r="CE86" s="5">
        <f t="shared" ca="1" si="131"/>
        <v>0</v>
      </c>
      <c r="CF86" s="5">
        <f t="shared" ca="1" si="131"/>
        <v>0</v>
      </c>
    </row>
    <row r="87" spans="2:84" x14ac:dyDescent="0.3">
      <c r="B87" s="13">
        <f>ROW()</f>
        <v>87</v>
      </c>
      <c r="H87" s="1" t="str">
        <f t="shared" si="120"/>
        <v>Оплата капитальных затрат</v>
      </c>
      <c r="I87" s="1" t="str">
        <f>$I$86</f>
        <v>Капзатраты на торговые мощности</v>
      </c>
      <c r="J87" s="1" t="str">
        <f>Prcsses!I176</f>
        <v>Ремонтные работы</v>
      </c>
      <c r="M87" s="53" t="s">
        <v>18</v>
      </c>
      <c r="U87" s="5">
        <f t="shared" ca="1" si="121"/>
        <v>0</v>
      </c>
      <c r="X87" s="5">
        <f ca="1">IF(X$4="",0,SUMPRODUCT(INDIRECT(ADDRESS($B63,$X$2)&amp;":"&amp;ADDRESS($B63,$X$2-1+X$8)),INDIRECT(ADDRESS($B$19,$X$2)&amp;":"&amp;ADDRESS($B$19,$X$2-1+X$8)),INDIRECT("rP!"&amp;ADDRESS(Prcsses!$B184,$X$2+$P$8-X$8)&amp;":"&amp;ADDRESS(Prcsses!$B184,$X$2-1+$P$8))))</f>
        <v>0</v>
      </c>
      <c r="Y87" s="5">
        <f ca="1">IF(Y$4="",0,SUMPRODUCT(INDIRECT(ADDRESS($B63,$X$2)&amp;":"&amp;ADDRESS($B63,$X$2-1+Y$8)),INDIRECT(ADDRESS($B$19,$X$2)&amp;":"&amp;ADDRESS($B$19,$X$2-1+Y$8)),INDIRECT("rP!"&amp;ADDRESS(Prcsses!$B184,$X$2+$P$8-Y$8)&amp;":"&amp;ADDRESS(Prcsses!$B184,$X$2-1+$P$8))))</f>
        <v>0</v>
      </c>
      <c r="Z87" s="5">
        <f ca="1">IF(Z$4="",0,SUMPRODUCT(INDIRECT(ADDRESS($B63,$X$2)&amp;":"&amp;ADDRESS($B63,$X$2-1+Z$8)),INDIRECT(ADDRESS($B$19,$X$2)&amp;":"&amp;ADDRESS($B$19,$X$2-1+Z$8)),INDIRECT("rP!"&amp;ADDRESS(Prcsses!$B184,$X$2+$P$8-Z$8)&amp;":"&amp;ADDRESS(Prcsses!$B184,$X$2-1+$P$8))))</f>
        <v>0</v>
      </c>
      <c r="AA87" s="5">
        <f ca="1">IF(AA$4="",0,SUMPRODUCT(INDIRECT(ADDRESS($B63,$X$2)&amp;":"&amp;ADDRESS($B63,$X$2-1+AA$8)),INDIRECT(ADDRESS($B$19,$X$2)&amp;":"&amp;ADDRESS($B$19,$X$2-1+AA$8)),INDIRECT("rP!"&amp;ADDRESS(Prcsses!$B184,$X$2+$P$8-AA$8)&amp;":"&amp;ADDRESS(Prcsses!$B184,$X$2-1+$P$8))))</f>
        <v>0</v>
      </c>
      <c r="AB87" s="5">
        <f ca="1">IF(AB$4="",0,SUMPRODUCT(INDIRECT(ADDRESS($B63,$X$2)&amp;":"&amp;ADDRESS($B63,$X$2-1+AB$8)),INDIRECT(ADDRESS($B$19,$X$2)&amp;":"&amp;ADDRESS($B$19,$X$2-1+AB$8)),INDIRECT("rP!"&amp;ADDRESS(Prcsses!$B184,$X$2+$P$8-AB$8)&amp;":"&amp;ADDRESS(Prcsses!$B184,$X$2-1+$P$8))))</f>
        <v>0</v>
      </c>
      <c r="AC87" s="5">
        <f ca="1">IF(AC$4="",0,SUMPRODUCT(INDIRECT(ADDRESS($B63,$X$2)&amp;":"&amp;ADDRESS($B63,$X$2-1+AC$8)),INDIRECT(ADDRESS($B$19,$X$2)&amp;":"&amp;ADDRESS($B$19,$X$2-1+AC$8)),INDIRECT("rP!"&amp;ADDRESS(Prcsses!$B184,$X$2+$P$8-AC$8)&amp;":"&amp;ADDRESS(Prcsses!$B184,$X$2-1+$P$8))))</f>
        <v>0</v>
      </c>
      <c r="AD87" s="5">
        <f ca="1">IF(AD$4="",0,SUMPRODUCT(INDIRECT(ADDRESS($B63,$X$2)&amp;":"&amp;ADDRESS($B63,$X$2-1+AD$8)),INDIRECT(ADDRESS($B$19,$X$2)&amp;":"&amp;ADDRESS($B$19,$X$2-1+AD$8)),INDIRECT("rP!"&amp;ADDRESS(Prcsses!$B184,$X$2+$P$8-AD$8)&amp;":"&amp;ADDRESS(Prcsses!$B184,$X$2-1+$P$8))))</f>
        <v>0</v>
      </c>
      <c r="AE87" s="5">
        <f ca="1">IF(AE$4="",0,SUMPRODUCT(INDIRECT(ADDRESS($B63,$X$2)&amp;":"&amp;ADDRESS($B63,$X$2-1+AE$8)),INDIRECT(ADDRESS($B$19,$X$2)&amp;":"&amp;ADDRESS($B$19,$X$2-1+AE$8)),INDIRECT("rP!"&amp;ADDRESS(Prcsses!$B184,$X$2+$P$8-AE$8)&amp;":"&amp;ADDRESS(Prcsses!$B184,$X$2-1+$P$8))))</f>
        <v>0</v>
      </c>
      <c r="AF87" s="5">
        <f ca="1">IF(AF$4="",0,SUMPRODUCT(INDIRECT(ADDRESS($B63,$X$2)&amp;":"&amp;ADDRESS($B63,$X$2-1+AF$8)),INDIRECT(ADDRESS($B$19,$X$2)&amp;":"&amp;ADDRESS($B$19,$X$2-1+AF$8)),INDIRECT("rP!"&amp;ADDRESS(Prcsses!$B184,$X$2+$P$8-AF$8)&amp;":"&amp;ADDRESS(Prcsses!$B184,$X$2-1+$P$8))))</f>
        <v>0</v>
      </c>
      <c r="AG87" s="5">
        <f ca="1">IF(AG$4="",0,SUMPRODUCT(INDIRECT(ADDRESS($B63,$X$2)&amp;":"&amp;ADDRESS($B63,$X$2-1+AG$8)),INDIRECT(ADDRESS($B$19,$X$2)&amp;":"&amp;ADDRESS($B$19,$X$2-1+AG$8)),INDIRECT("rP!"&amp;ADDRESS(Prcsses!$B184,$X$2+$P$8-AG$8)&amp;":"&amp;ADDRESS(Prcsses!$B184,$X$2-1+$P$8))))</f>
        <v>0</v>
      </c>
      <c r="AH87" s="5">
        <f ca="1">IF(AH$4="",0,SUMPRODUCT(INDIRECT(ADDRESS($B63,$X$2)&amp;":"&amp;ADDRESS($B63,$X$2-1+AH$8)),INDIRECT(ADDRESS($B$19,$X$2)&amp;":"&amp;ADDRESS($B$19,$X$2-1+AH$8)),INDIRECT("rP!"&amp;ADDRESS(Prcsses!$B184,$X$2+$P$8-AH$8)&amp;":"&amp;ADDRESS(Prcsses!$B184,$X$2-1+$P$8))))</f>
        <v>0</v>
      </c>
      <c r="AI87" s="5">
        <f ca="1">IF(AI$4="",0,SUMPRODUCT(INDIRECT(ADDRESS($B63,$X$2)&amp;":"&amp;ADDRESS($B63,$X$2-1+AI$8)),INDIRECT(ADDRESS($B$19,$X$2)&amp;":"&amp;ADDRESS($B$19,$X$2-1+AI$8)),INDIRECT("rP!"&amp;ADDRESS(Prcsses!$B184,$X$2+$P$8-AI$8)&amp;":"&amp;ADDRESS(Prcsses!$B184,$X$2-1+$P$8))))</f>
        <v>0</v>
      </c>
      <c r="AJ87" s="5">
        <f ca="1">IF(AJ$4="",0,SUMPRODUCT(INDIRECT(ADDRESS($B63,$X$2)&amp;":"&amp;ADDRESS($B63,$X$2-1+AJ$8)),INDIRECT(ADDRESS($B$19,$X$2)&amp;":"&amp;ADDRESS($B$19,$X$2-1+AJ$8)),INDIRECT("rP!"&amp;ADDRESS(Prcsses!$B184,$X$2+$P$8-AJ$8)&amp;":"&amp;ADDRESS(Prcsses!$B184,$X$2-1+$P$8))))</f>
        <v>0</v>
      </c>
      <c r="AK87" s="5">
        <f ca="1">IF(AK$4="",0,SUMPRODUCT(INDIRECT(ADDRESS($B63,$X$2)&amp;":"&amp;ADDRESS($B63,$X$2-1+AK$8)),INDIRECT(ADDRESS($B$19,$X$2)&amp;":"&amp;ADDRESS($B$19,$X$2-1+AK$8)),INDIRECT("rP!"&amp;ADDRESS(Prcsses!$B184,$X$2+$P$8-AK$8)&amp;":"&amp;ADDRESS(Prcsses!$B184,$X$2-1+$P$8))))</f>
        <v>0</v>
      </c>
      <c r="AL87" s="5">
        <f ca="1">IF(AL$4="",0,SUMPRODUCT(INDIRECT(ADDRESS($B63,$X$2)&amp;":"&amp;ADDRESS($B63,$X$2-1+AL$8)),INDIRECT(ADDRESS($B$19,$X$2)&amp;":"&amp;ADDRESS($B$19,$X$2-1+AL$8)),INDIRECT("rP!"&amp;ADDRESS(Prcsses!$B184,$X$2+$P$8-AL$8)&amp;":"&amp;ADDRESS(Prcsses!$B184,$X$2-1+$P$8))))</f>
        <v>0</v>
      </c>
      <c r="AM87" s="5">
        <f ca="1">IF(AM$4="",0,SUMPRODUCT(INDIRECT(ADDRESS($B63,$X$2)&amp;":"&amp;ADDRESS($B63,$X$2-1+AM$8)),INDIRECT(ADDRESS($B$19,$X$2)&amp;":"&amp;ADDRESS($B$19,$X$2-1+AM$8)),INDIRECT("rP!"&amp;ADDRESS(Prcsses!$B184,$X$2+$P$8-AM$8)&amp;":"&amp;ADDRESS(Prcsses!$B184,$X$2-1+$P$8))))</f>
        <v>0</v>
      </c>
      <c r="AN87" s="5">
        <f ca="1">IF(AN$4="",0,SUMPRODUCT(INDIRECT(ADDRESS($B63,$X$2)&amp;":"&amp;ADDRESS($B63,$X$2-1+AN$8)),INDIRECT(ADDRESS($B$19,$X$2)&amp;":"&amp;ADDRESS($B$19,$X$2-1+AN$8)),INDIRECT("rP!"&amp;ADDRESS(Prcsses!$B184,$X$2+$P$8-AN$8)&amp;":"&amp;ADDRESS(Prcsses!$B184,$X$2-1+$P$8))))</f>
        <v>0</v>
      </c>
      <c r="AO87" s="5">
        <f ca="1">IF(AO$4="",0,SUMPRODUCT(INDIRECT(ADDRESS($B63,$X$2)&amp;":"&amp;ADDRESS($B63,$X$2-1+AO$8)),INDIRECT(ADDRESS($B$19,$X$2)&amp;":"&amp;ADDRESS($B$19,$X$2-1+AO$8)),INDIRECT("rP!"&amp;ADDRESS(Prcsses!$B184,$X$2+$P$8-AO$8)&amp;":"&amp;ADDRESS(Prcsses!$B184,$X$2-1+$P$8))))</f>
        <v>0</v>
      </c>
      <c r="AP87" s="5">
        <f ca="1">IF(AP$4="",0,SUMPRODUCT(INDIRECT(ADDRESS($B63,$X$2)&amp;":"&amp;ADDRESS($B63,$X$2-1+AP$8)),INDIRECT(ADDRESS($B$19,$X$2)&amp;":"&amp;ADDRESS($B$19,$X$2-1+AP$8)),INDIRECT("rP!"&amp;ADDRESS(Prcsses!$B184,$X$2+$P$8-AP$8)&amp;":"&amp;ADDRESS(Prcsses!$B184,$X$2-1+$P$8))))</f>
        <v>0</v>
      </c>
      <c r="AQ87" s="5">
        <f ca="1">IF(AQ$4="",0,SUMPRODUCT(INDIRECT(ADDRESS($B63,$X$2)&amp;":"&amp;ADDRESS($B63,$X$2-1+AQ$8)),INDIRECT(ADDRESS($B$19,$X$2)&amp;":"&amp;ADDRESS($B$19,$X$2-1+AQ$8)),INDIRECT("rP!"&amp;ADDRESS(Prcsses!$B184,$X$2+$P$8-AQ$8)&amp;":"&amp;ADDRESS(Prcsses!$B184,$X$2-1+$P$8))))</f>
        <v>0</v>
      </c>
      <c r="AR87" s="5">
        <f ca="1">IF(AR$4="",0,SUMPRODUCT(INDIRECT(ADDRESS($B63,$X$2)&amp;":"&amp;ADDRESS($B63,$X$2-1+AR$8)),INDIRECT(ADDRESS($B$19,$X$2)&amp;":"&amp;ADDRESS($B$19,$X$2-1+AR$8)),INDIRECT("rP!"&amp;ADDRESS(Prcsses!$B184,$X$2+$P$8-AR$8)&amp;":"&amp;ADDRESS(Prcsses!$B184,$X$2-1+$P$8))))</f>
        <v>0</v>
      </c>
      <c r="AS87" s="5">
        <f ca="1">IF(AS$4="",0,SUMPRODUCT(INDIRECT(ADDRESS($B63,$X$2)&amp;":"&amp;ADDRESS($B63,$X$2-1+AS$8)),INDIRECT(ADDRESS($B$19,$X$2)&amp;":"&amp;ADDRESS($B$19,$X$2-1+AS$8)),INDIRECT("rP!"&amp;ADDRESS(Prcsses!$B184,$X$2+$P$8-AS$8)&amp;":"&amp;ADDRESS(Prcsses!$B184,$X$2-1+$P$8))))</f>
        <v>0</v>
      </c>
      <c r="AT87" s="5">
        <f ca="1">IF(AT$4="",0,SUMPRODUCT(INDIRECT(ADDRESS($B63,$X$2)&amp;":"&amp;ADDRESS($B63,$X$2-1+AT$8)),INDIRECT(ADDRESS($B$19,$X$2)&amp;":"&amp;ADDRESS($B$19,$X$2-1+AT$8)),INDIRECT("rP!"&amp;ADDRESS(Prcsses!$B184,$X$2+$P$8-AT$8)&amp;":"&amp;ADDRESS(Prcsses!$B184,$X$2-1+$P$8))))</f>
        <v>0</v>
      </c>
      <c r="AU87" s="5">
        <f ca="1">IF(AU$4="",0,SUMPRODUCT(INDIRECT(ADDRESS($B63,$X$2)&amp;":"&amp;ADDRESS($B63,$X$2-1+AU$8)),INDIRECT(ADDRESS($B$19,$X$2)&amp;":"&amp;ADDRESS($B$19,$X$2-1+AU$8)),INDIRECT("rP!"&amp;ADDRESS(Prcsses!$B184,$X$2+$P$8-AU$8)&amp;":"&amp;ADDRESS(Prcsses!$B184,$X$2-1+$P$8))))</f>
        <v>0</v>
      </c>
      <c r="AV87" s="5">
        <f ca="1">IF(AV$4="",0,SUMPRODUCT(INDIRECT(ADDRESS($B63,$X$2)&amp;":"&amp;ADDRESS($B63,$X$2-1+AV$8)),INDIRECT(ADDRESS($B$19,$X$2)&amp;":"&amp;ADDRESS($B$19,$X$2-1+AV$8)),INDIRECT("rP!"&amp;ADDRESS(Prcsses!$B184,$X$2+$P$8-AV$8)&amp;":"&amp;ADDRESS(Prcsses!$B184,$X$2-1+$P$8))))</f>
        <v>0</v>
      </c>
      <c r="AW87" s="5">
        <f ca="1">IF(AW$4="",0,SUMPRODUCT(INDIRECT(ADDRESS($B63,$X$2)&amp;":"&amp;ADDRESS($B63,$X$2-1+AW$8)),INDIRECT(ADDRESS($B$19,$X$2)&amp;":"&amp;ADDRESS($B$19,$X$2-1+AW$8)),INDIRECT("rP!"&amp;ADDRESS(Prcsses!$B184,$X$2+$P$8-AW$8)&amp;":"&amp;ADDRESS(Prcsses!$B184,$X$2-1+$P$8))))</f>
        <v>0</v>
      </c>
      <c r="AX87" s="5">
        <f ca="1">IF(AX$4="",0,SUMPRODUCT(INDIRECT(ADDRESS($B63,$X$2)&amp;":"&amp;ADDRESS($B63,$X$2-1+AX$8)),INDIRECT(ADDRESS($B$19,$X$2)&amp;":"&amp;ADDRESS($B$19,$X$2-1+AX$8)),INDIRECT("rP!"&amp;ADDRESS(Prcsses!$B184,$X$2+$P$8-AX$8)&amp;":"&amp;ADDRESS(Prcsses!$B184,$X$2-1+$P$8))))</f>
        <v>0</v>
      </c>
      <c r="AY87" s="5">
        <f ca="1">IF(AY$4="",0,SUMPRODUCT(INDIRECT(ADDRESS($B63,$X$2)&amp;":"&amp;ADDRESS($B63,$X$2-1+AY$8)),INDIRECT(ADDRESS($B$19,$X$2)&amp;":"&amp;ADDRESS($B$19,$X$2-1+AY$8)),INDIRECT("rP!"&amp;ADDRESS(Prcsses!$B184,$X$2+$P$8-AY$8)&amp;":"&amp;ADDRESS(Prcsses!$B184,$X$2-1+$P$8))))</f>
        <v>0</v>
      </c>
      <c r="AZ87" s="5">
        <f ca="1">IF(AZ$4="",0,SUMPRODUCT(INDIRECT(ADDRESS($B63,$X$2)&amp;":"&amp;ADDRESS($B63,$X$2-1+AZ$8)),INDIRECT(ADDRESS($B$19,$X$2)&amp;":"&amp;ADDRESS($B$19,$X$2-1+AZ$8)),INDIRECT("rP!"&amp;ADDRESS(Prcsses!$B184,$X$2+$P$8-AZ$8)&amp;":"&amp;ADDRESS(Prcsses!$B184,$X$2-1+$P$8))))</f>
        <v>0</v>
      </c>
      <c r="BA87" s="5">
        <f ca="1">IF(BA$4="",0,SUMPRODUCT(INDIRECT(ADDRESS($B63,$X$2)&amp;":"&amp;ADDRESS($B63,$X$2-1+BA$8)),INDIRECT(ADDRESS($B$19,$X$2)&amp;":"&amp;ADDRESS($B$19,$X$2-1+BA$8)),INDIRECT("rP!"&amp;ADDRESS(Prcsses!$B184,$X$2+$P$8-BA$8)&amp;":"&amp;ADDRESS(Prcsses!$B184,$X$2-1+$P$8))))</f>
        <v>0</v>
      </c>
      <c r="BB87" s="5">
        <f ca="1">IF(BB$4="",0,SUMPRODUCT(INDIRECT(ADDRESS($B63,$X$2)&amp;":"&amp;ADDRESS($B63,$X$2-1+BB$8)),INDIRECT(ADDRESS($B$19,$X$2)&amp;":"&amp;ADDRESS($B$19,$X$2-1+BB$8)),INDIRECT("rP!"&amp;ADDRESS(Prcsses!$B184,$X$2+$P$8-BB$8)&amp;":"&amp;ADDRESS(Prcsses!$B184,$X$2-1+$P$8))))</f>
        <v>0</v>
      </c>
      <c r="BC87" s="5">
        <f ca="1">IF(BC$4="",0,SUMPRODUCT(INDIRECT(ADDRESS($B63,$X$2)&amp;":"&amp;ADDRESS($B63,$X$2-1+BC$8)),INDIRECT(ADDRESS($B$19,$X$2)&amp;":"&amp;ADDRESS($B$19,$X$2-1+BC$8)),INDIRECT("rP!"&amp;ADDRESS(Prcsses!$B184,$X$2+$P$8-BC$8)&amp;":"&amp;ADDRESS(Prcsses!$B184,$X$2-1+$P$8))))</f>
        <v>0</v>
      </c>
      <c r="BD87" s="5">
        <f ca="1">IF(BD$4="",0,SUMPRODUCT(INDIRECT(ADDRESS($B63,$X$2)&amp;":"&amp;ADDRESS($B63,$X$2-1+BD$8)),INDIRECT(ADDRESS($B$19,$X$2)&amp;":"&amp;ADDRESS($B$19,$X$2-1+BD$8)),INDIRECT("rP!"&amp;ADDRESS(Prcsses!$B184,$X$2+$P$8-BD$8)&amp;":"&amp;ADDRESS(Prcsses!$B184,$X$2-1+$P$8))))</f>
        <v>0</v>
      </c>
      <c r="BE87" s="5">
        <f ca="1">IF(BE$4="",0,SUMPRODUCT(INDIRECT(ADDRESS($B63,$X$2)&amp;":"&amp;ADDRESS($B63,$X$2-1+BE$8)),INDIRECT(ADDRESS($B$19,$X$2)&amp;":"&amp;ADDRESS($B$19,$X$2-1+BE$8)),INDIRECT("rP!"&amp;ADDRESS(Prcsses!$B184,$X$2+$P$8-BE$8)&amp;":"&amp;ADDRESS(Prcsses!$B184,$X$2-1+$P$8))))</f>
        <v>0</v>
      </c>
      <c r="BF87" s="5">
        <f ca="1">IF(BF$4="",0,SUMPRODUCT(INDIRECT(ADDRESS($B63,$X$2)&amp;":"&amp;ADDRESS($B63,$X$2-1+BF$8)),INDIRECT(ADDRESS($B$19,$X$2)&amp;":"&amp;ADDRESS($B$19,$X$2-1+BF$8)),INDIRECT("rP!"&amp;ADDRESS(Prcsses!$B184,$X$2+$P$8-BF$8)&amp;":"&amp;ADDRESS(Prcsses!$B184,$X$2-1+$P$8))))</f>
        <v>0</v>
      </c>
      <c r="BG87" s="5">
        <f ca="1">IF(BG$4="",0,SUMPRODUCT(INDIRECT(ADDRESS($B63,$X$2)&amp;":"&amp;ADDRESS($B63,$X$2-1+BG$8)),INDIRECT(ADDRESS($B$19,$X$2)&amp;":"&amp;ADDRESS($B$19,$X$2-1+BG$8)),INDIRECT("rP!"&amp;ADDRESS(Prcsses!$B184,$X$2+$P$8-BG$8)&amp;":"&amp;ADDRESS(Prcsses!$B184,$X$2-1+$P$8))))</f>
        <v>0</v>
      </c>
      <c r="BH87" s="5">
        <f ca="1">IF(BH$4="",0,SUMPRODUCT(INDIRECT(ADDRESS($B63,$X$2)&amp;":"&amp;ADDRESS($B63,$X$2-1+BH$8)),INDIRECT(ADDRESS($B$19,$X$2)&amp;":"&amp;ADDRESS($B$19,$X$2-1+BH$8)),INDIRECT("rP!"&amp;ADDRESS(Prcsses!$B184,$X$2+$P$8-BH$8)&amp;":"&amp;ADDRESS(Prcsses!$B184,$X$2-1+$P$8))))</f>
        <v>0</v>
      </c>
      <c r="BI87" s="5">
        <f ca="1">IF(BI$4="",0,SUMPRODUCT(INDIRECT(ADDRESS($B63,$X$2)&amp;":"&amp;ADDRESS($B63,$X$2-1+BI$8)),INDIRECT(ADDRESS($B$19,$X$2)&amp;":"&amp;ADDRESS($B$19,$X$2-1+BI$8)),INDIRECT("rP!"&amp;ADDRESS(Prcsses!$B184,$X$2+$P$8-BI$8)&amp;":"&amp;ADDRESS(Prcsses!$B184,$X$2-1+$P$8))))</f>
        <v>0</v>
      </c>
      <c r="BJ87" s="5">
        <f ca="1">IF(BJ$4="",0,SUMPRODUCT(INDIRECT(ADDRESS($B63,$X$2)&amp;":"&amp;ADDRESS($B63,$X$2-1+BJ$8)),INDIRECT(ADDRESS($B$19,$X$2)&amp;":"&amp;ADDRESS($B$19,$X$2-1+BJ$8)),INDIRECT("rP!"&amp;ADDRESS(Prcsses!$B184,$X$2+$P$8-BJ$8)&amp;":"&amp;ADDRESS(Prcsses!$B184,$X$2-1+$P$8))))</f>
        <v>0</v>
      </c>
      <c r="BK87" s="5">
        <f ca="1">IF(BK$4="",0,SUMPRODUCT(INDIRECT(ADDRESS($B63,$X$2)&amp;":"&amp;ADDRESS($B63,$X$2-1+BK$8)),INDIRECT(ADDRESS($B$19,$X$2)&amp;":"&amp;ADDRESS($B$19,$X$2-1+BK$8)),INDIRECT("rP!"&amp;ADDRESS(Prcsses!$B184,$X$2+$P$8-BK$8)&amp;":"&amp;ADDRESS(Prcsses!$B184,$X$2-1+$P$8))))</f>
        <v>0</v>
      </c>
      <c r="BL87" s="5">
        <f ca="1">IF(BL$4="",0,SUMPRODUCT(INDIRECT(ADDRESS($B63,$X$2)&amp;":"&amp;ADDRESS($B63,$X$2-1+BL$8)),INDIRECT(ADDRESS($B$19,$X$2)&amp;":"&amp;ADDRESS($B$19,$X$2-1+BL$8)),INDIRECT("rP!"&amp;ADDRESS(Prcsses!$B184,$X$2+$P$8-BL$8)&amp;":"&amp;ADDRESS(Prcsses!$B184,$X$2-1+$P$8))))</f>
        <v>0</v>
      </c>
      <c r="BM87" s="5">
        <f ca="1">IF(BM$4="",0,SUMPRODUCT(INDIRECT(ADDRESS($B63,$X$2)&amp;":"&amp;ADDRESS($B63,$X$2-1+BM$8)),INDIRECT(ADDRESS($B$19,$X$2)&amp;":"&amp;ADDRESS($B$19,$X$2-1+BM$8)),INDIRECT("rP!"&amp;ADDRESS(Prcsses!$B184,$X$2+$P$8-BM$8)&amp;":"&amp;ADDRESS(Prcsses!$B184,$X$2-1+$P$8))))</f>
        <v>0</v>
      </c>
      <c r="BN87" s="5">
        <f ca="1">IF(BN$4="",0,SUMPRODUCT(INDIRECT(ADDRESS($B63,$X$2)&amp;":"&amp;ADDRESS($B63,$X$2-1+BN$8)),INDIRECT(ADDRESS($B$19,$X$2)&amp;":"&amp;ADDRESS($B$19,$X$2-1+BN$8)),INDIRECT("rP!"&amp;ADDRESS(Prcsses!$B184,$X$2+$P$8-BN$8)&amp;":"&amp;ADDRESS(Prcsses!$B184,$X$2-1+$P$8))))</f>
        <v>0</v>
      </c>
      <c r="BO87" s="5">
        <f ca="1">IF(BO$4="",0,SUMPRODUCT(INDIRECT(ADDRESS($B63,$X$2)&amp;":"&amp;ADDRESS($B63,$X$2-1+BO$8)),INDIRECT(ADDRESS($B$19,$X$2)&amp;":"&amp;ADDRESS($B$19,$X$2-1+BO$8)),INDIRECT("rP!"&amp;ADDRESS(Prcsses!$B184,$X$2+$P$8-BO$8)&amp;":"&amp;ADDRESS(Prcsses!$B184,$X$2-1+$P$8))))</f>
        <v>0</v>
      </c>
      <c r="BP87" s="5">
        <f ca="1">IF(BP$4="",0,SUMPRODUCT(INDIRECT(ADDRESS($B63,$X$2)&amp;":"&amp;ADDRESS($B63,$X$2-1+BP$8)),INDIRECT(ADDRESS($B$19,$X$2)&amp;":"&amp;ADDRESS($B$19,$X$2-1+BP$8)),INDIRECT("rP!"&amp;ADDRESS(Prcsses!$B184,$X$2+$P$8-BP$8)&amp;":"&amp;ADDRESS(Prcsses!$B184,$X$2-1+$P$8))))</f>
        <v>0</v>
      </c>
      <c r="BQ87" s="5">
        <f ca="1">IF(BQ$4="",0,SUMPRODUCT(INDIRECT(ADDRESS($B63,$X$2)&amp;":"&amp;ADDRESS($B63,$X$2-1+BQ$8)),INDIRECT(ADDRESS($B$19,$X$2)&amp;":"&amp;ADDRESS($B$19,$X$2-1+BQ$8)),INDIRECT("rP!"&amp;ADDRESS(Prcsses!$B184,$X$2+$P$8-BQ$8)&amp;":"&amp;ADDRESS(Prcsses!$B184,$X$2-1+$P$8))))</f>
        <v>0</v>
      </c>
      <c r="BR87" s="5">
        <f ca="1">IF(BR$4="",0,SUMPRODUCT(INDIRECT(ADDRESS($B63,$X$2)&amp;":"&amp;ADDRESS($B63,$X$2-1+BR$8)),INDIRECT(ADDRESS($B$19,$X$2)&amp;":"&amp;ADDRESS($B$19,$X$2-1+BR$8)),INDIRECT("rP!"&amp;ADDRESS(Prcsses!$B184,$X$2+$P$8-BR$8)&amp;":"&amp;ADDRESS(Prcsses!$B184,$X$2-1+$P$8))))</f>
        <v>0</v>
      </c>
      <c r="BS87" s="5">
        <f ca="1">IF(BS$4="",0,SUMPRODUCT(INDIRECT(ADDRESS($B63,$X$2)&amp;":"&amp;ADDRESS($B63,$X$2-1+BS$8)),INDIRECT(ADDRESS($B$19,$X$2)&amp;":"&amp;ADDRESS($B$19,$X$2-1+BS$8)),INDIRECT("rP!"&amp;ADDRESS(Prcsses!$B184,$X$2+$P$8-BS$8)&amp;":"&amp;ADDRESS(Prcsses!$B184,$X$2-1+$P$8))))</f>
        <v>0</v>
      </c>
      <c r="BT87" s="5">
        <f ca="1">IF(BT$4="",0,SUMPRODUCT(INDIRECT(ADDRESS($B63,$X$2)&amp;":"&amp;ADDRESS($B63,$X$2-1+BT$8)),INDIRECT(ADDRESS($B$19,$X$2)&amp;":"&amp;ADDRESS($B$19,$X$2-1+BT$8)),INDIRECT("rP!"&amp;ADDRESS(Prcsses!$B184,$X$2+$P$8-BT$8)&amp;":"&amp;ADDRESS(Prcsses!$B184,$X$2-1+$P$8))))</f>
        <v>0</v>
      </c>
      <c r="BU87" s="5">
        <f ca="1">IF(BU$4="",0,SUMPRODUCT(INDIRECT(ADDRESS($B63,$X$2)&amp;":"&amp;ADDRESS($B63,$X$2-1+BU$8)),INDIRECT(ADDRESS($B$19,$X$2)&amp;":"&amp;ADDRESS($B$19,$X$2-1+BU$8)),INDIRECT("rP!"&amp;ADDRESS(Prcsses!$B184,$X$2+$P$8-BU$8)&amp;":"&amp;ADDRESS(Prcsses!$B184,$X$2-1+$P$8))))</f>
        <v>0</v>
      </c>
      <c r="BV87" s="5">
        <f ca="1">IF(BV$4="",0,SUMPRODUCT(INDIRECT(ADDRESS($B63,$X$2)&amp;":"&amp;ADDRESS($B63,$X$2-1+BV$8)),INDIRECT(ADDRESS($B$19,$X$2)&amp;":"&amp;ADDRESS($B$19,$X$2-1+BV$8)),INDIRECT("rP!"&amp;ADDRESS(Prcsses!$B184,$X$2+$P$8-BV$8)&amp;":"&amp;ADDRESS(Prcsses!$B184,$X$2-1+$P$8))))</f>
        <v>0</v>
      </c>
      <c r="BW87" s="5">
        <f ca="1">IF(BW$4="",0,SUMPRODUCT(INDIRECT(ADDRESS($B63,$X$2)&amp;":"&amp;ADDRESS($B63,$X$2-1+BW$8)),INDIRECT(ADDRESS($B$19,$X$2)&amp;":"&amp;ADDRESS($B$19,$X$2-1+BW$8)),INDIRECT("rP!"&amp;ADDRESS(Prcsses!$B184,$X$2+$P$8-BW$8)&amp;":"&amp;ADDRESS(Prcsses!$B184,$X$2-1+$P$8))))</f>
        <v>0</v>
      </c>
      <c r="BX87" s="5">
        <f ca="1">IF(BX$4="",0,SUMPRODUCT(INDIRECT(ADDRESS($B63,$X$2)&amp;":"&amp;ADDRESS($B63,$X$2-1+BX$8)),INDIRECT(ADDRESS($B$19,$X$2)&amp;":"&amp;ADDRESS($B$19,$X$2-1+BX$8)),INDIRECT("rP!"&amp;ADDRESS(Prcsses!$B184,$X$2+$P$8-BX$8)&amp;":"&amp;ADDRESS(Prcsses!$B184,$X$2-1+$P$8))))</f>
        <v>0</v>
      </c>
      <c r="BY87" s="5">
        <f ca="1">IF(BY$4="",0,SUMPRODUCT(INDIRECT(ADDRESS($B63,$X$2)&amp;":"&amp;ADDRESS($B63,$X$2-1+BY$8)),INDIRECT(ADDRESS($B$19,$X$2)&amp;":"&amp;ADDRESS($B$19,$X$2-1+BY$8)),INDIRECT("rP!"&amp;ADDRESS(Prcsses!$B184,$X$2+$P$8-BY$8)&amp;":"&amp;ADDRESS(Prcsses!$B184,$X$2-1+$P$8))))</f>
        <v>0</v>
      </c>
      <c r="BZ87" s="5">
        <f ca="1">IF(BZ$4="",0,SUMPRODUCT(INDIRECT(ADDRESS($B63,$X$2)&amp;":"&amp;ADDRESS($B63,$X$2-1+BZ$8)),INDIRECT(ADDRESS($B$19,$X$2)&amp;":"&amp;ADDRESS($B$19,$X$2-1+BZ$8)),INDIRECT("rP!"&amp;ADDRESS(Prcsses!$B184,$X$2+$P$8-BZ$8)&amp;":"&amp;ADDRESS(Prcsses!$B184,$X$2-1+$P$8))))</f>
        <v>0</v>
      </c>
      <c r="CA87" s="5">
        <f ca="1">IF(CA$4="",0,SUMPRODUCT(INDIRECT(ADDRESS($B63,$X$2)&amp;":"&amp;ADDRESS($B63,$X$2-1+CA$8)),INDIRECT(ADDRESS($B$19,$X$2)&amp;":"&amp;ADDRESS($B$19,$X$2-1+CA$8)),INDIRECT("rP!"&amp;ADDRESS(Prcsses!$B184,$X$2+$P$8-CA$8)&amp;":"&amp;ADDRESS(Prcsses!$B184,$X$2-1+$P$8))))</f>
        <v>0</v>
      </c>
      <c r="CB87" s="5">
        <f ca="1">IF(CB$4="",0,SUMPRODUCT(INDIRECT(ADDRESS($B63,$X$2)&amp;":"&amp;ADDRESS($B63,$X$2-1+CB$8)),INDIRECT(ADDRESS($B$19,$X$2)&amp;":"&amp;ADDRESS($B$19,$X$2-1+CB$8)),INDIRECT("rP!"&amp;ADDRESS(Prcsses!$B184,$X$2+$P$8-CB$8)&amp;":"&amp;ADDRESS(Prcsses!$B184,$X$2-1+$P$8))))</f>
        <v>0</v>
      </c>
      <c r="CC87" s="5">
        <f ca="1">IF(CC$4="",0,SUMPRODUCT(INDIRECT(ADDRESS($B63,$X$2)&amp;":"&amp;ADDRESS($B63,$X$2-1+CC$8)),INDIRECT(ADDRESS($B$19,$X$2)&amp;":"&amp;ADDRESS($B$19,$X$2-1+CC$8)),INDIRECT("rP!"&amp;ADDRESS(Prcsses!$B184,$X$2+$P$8-CC$8)&amp;":"&amp;ADDRESS(Prcsses!$B184,$X$2-1+$P$8))))</f>
        <v>0</v>
      </c>
      <c r="CD87" s="5">
        <f ca="1">IF(CD$4="",0,SUMPRODUCT(INDIRECT(ADDRESS($B63,$X$2)&amp;":"&amp;ADDRESS($B63,$X$2-1+CD$8)),INDIRECT(ADDRESS($B$19,$X$2)&amp;":"&amp;ADDRESS($B$19,$X$2-1+CD$8)),INDIRECT("rP!"&amp;ADDRESS(Prcsses!$B184,$X$2+$P$8-CD$8)&amp;":"&amp;ADDRESS(Prcsses!$B184,$X$2-1+$P$8))))</f>
        <v>0</v>
      </c>
      <c r="CE87" s="5">
        <f ca="1">IF(CE$4="",0,SUMPRODUCT(INDIRECT(ADDRESS($B63,$X$2)&amp;":"&amp;ADDRESS($B63,$X$2-1+CE$8)),INDIRECT(ADDRESS($B$19,$X$2)&amp;":"&amp;ADDRESS($B$19,$X$2-1+CE$8)),INDIRECT("rP!"&amp;ADDRESS(Prcsses!$B184,$X$2+$P$8-CE$8)&amp;":"&amp;ADDRESS(Prcsses!$B184,$X$2-1+$P$8))))</f>
        <v>0</v>
      </c>
      <c r="CF87" s="5">
        <f ca="1">IF(CF$4="",0,SUMPRODUCT(INDIRECT(ADDRESS($B63,$X$2)&amp;":"&amp;ADDRESS($B63,$X$2-1+CF$8)),INDIRECT(ADDRESS($B$19,$X$2)&amp;":"&amp;ADDRESS($B$19,$X$2-1+CF$8)),INDIRECT("rP!"&amp;ADDRESS(Prcsses!$B184,$X$2+$P$8-CF$8)&amp;":"&amp;ADDRESS(Prcsses!$B184,$X$2-1+$P$8))))</f>
        <v>0</v>
      </c>
    </row>
    <row r="88" spans="2:84" x14ac:dyDescent="0.3">
      <c r="B88" s="13">
        <f>ROW()</f>
        <v>88</v>
      </c>
      <c r="H88" s="1" t="str">
        <f t="shared" si="120"/>
        <v>Оплата капитальных затрат</v>
      </c>
      <c r="I88" s="1" t="str">
        <f>$I$86</f>
        <v>Капзатраты на торговые мощности</v>
      </c>
      <c r="J88" s="1" t="str">
        <f>Prcsses!I177</f>
        <v>Гарантийный платеж</v>
      </c>
      <c r="M88" s="53" t="s">
        <v>18</v>
      </c>
      <c r="U88" s="5">
        <f t="shared" ca="1" si="121"/>
        <v>0</v>
      </c>
      <c r="X88" s="5">
        <f ca="1">IF(X$4="",0,SUMPRODUCT(INDIRECT(ADDRESS($B64,$X$2)&amp;":"&amp;ADDRESS($B64,$X$2-1+X$8)),INDIRECT(ADDRESS($B$19,$X$2)&amp;":"&amp;ADDRESS($B$19,$X$2-1+X$8)),INDIRECT("rP!"&amp;ADDRESS(Prcsses!$B185,$X$2+$P$8-X$8)&amp;":"&amp;ADDRESS(Prcsses!$B185,$X$2-1+$P$8))))</f>
        <v>0</v>
      </c>
      <c r="Y88" s="5">
        <f ca="1">IF(Y$4="",0,SUMPRODUCT(INDIRECT(ADDRESS($B64,$X$2)&amp;":"&amp;ADDRESS($B64,$X$2-1+Y$8)),INDIRECT(ADDRESS($B$19,$X$2)&amp;":"&amp;ADDRESS($B$19,$X$2-1+Y$8)),INDIRECT("rP!"&amp;ADDRESS(Prcsses!$B185,$X$2+$P$8-Y$8)&amp;":"&amp;ADDRESS(Prcsses!$B185,$X$2-1+$P$8))))</f>
        <v>0</v>
      </c>
      <c r="Z88" s="5">
        <f ca="1">IF(Z$4="",0,SUMPRODUCT(INDIRECT(ADDRESS($B64,$X$2)&amp;":"&amp;ADDRESS($B64,$X$2-1+Z$8)),INDIRECT(ADDRESS($B$19,$X$2)&amp;":"&amp;ADDRESS($B$19,$X$2-1+Z$8)),INDIRECT("rP!"&amp;ADDRESS(Prcsses!$B185,$X$2+$P$8-Z$8)&amp;":"&amp;ADDRESS(Prcsses!$B185,$X$2-1+$P$8))))</f>
        <v>0</v>
      </c>
      <c r="AA88" s="5">
        <f ca="1">IF(AA$4="",0,SUMPRODUCT(INDIRECT(ADDRESS($B64,$X$2)&amp;":"&amp;ADDRESS($B64,$X$2-1+AA$8)),INDIRECT(ADDRESS($B$19,$X$2)&amp;":"&amp;ADDRESS($B$19,$X$2-1+AA$8)),INDIRECT("rP!"&amp;ADDRESS(Prcsses!$B185,$X$2+$P$8-AA$8)&amp;":"&amp;ADDRESS(Prcsses!$B185,$X$2-1+$P$8))))</f>
        <v>0</v>
      </c>
      <c r="AB88" s="5">
        <f ca="1">IF(AB$4="",0,SUMPRODUCT(INDIRECT(ADDRESS($B64,$X$2)&amp;":"&amp;ADDRESS($B64,$X$2-1+AB$8)),INDIRECT(ADDRESS($B$19,$X$2)&amp;":"&amp;ADDRESS($B$19,$X$2-1+AB$8)),INDIRECT("rP!"&amp;ADDRESS(Prcsses!$B185,$X$2+$P$8-AB$8)&amp;":"&amp;ADDRESS(Prcsses!$B185,$X$2-1+$P$8))))</f>
        <v>0</v>
      </c>
      <c r="AC88" s="5">
        <f ca="1">IF(AC$4="",0,SUMPRODUCT(INDIRECT(ADDRESS($B64,$X$2)&amp;":"&amp;ADDRESS($B64,$X$2-1+AC$8)),INDIRECT(ADDRESS($B$19,$X$2)&amp;":"&amp;ADDRESS($B$19,$X$2-1+AC$8)),INDIRECT("rP!"&amp;ADDRESS(Prcsses!$B185,$X$2+$P$8-AC$8)&amp;":"&amp;ADDRESS(Prcsses!$B185,$X$2-1+$P$8))))</f>
        <v>0</v>
      </c>
      <c r="AD88" s="5">
        <f ca="1">IF(AD$4="",0,SUMPRODUCT(INDIRECT(ADDRESS($B64,$X$2)&amp;":"&amp;ADDRESS($B64,$X$2-1+AD$8)),INDIRECT(ADDRESS($B$19,$X$2)&amp;":"&amp;ADDRESS($B$19,$X$2-1+AD$8)),INDIRECT("rP!"&amp;ADDRESS(Prcsses!$B185,$X$2+$P$8-AD$8)&amp;":"&amp;ADDRESS(Prcsses!$B185,$X$2-1+$P$8))))</f>
        <v>0</v>
      </c>
      <c r="AE88" s="5">
        <f ca="1">IF(AE$4="",0,SUMPRODUCT(INDIRECT(ADDRESS($B64,$X$2)&amp;":"&amp;ADDRESS($B64,$X$2-1+AE$8)),INDIRECT(ADDRESS($B$19,$X$2)&amp;":"&amp;ADDRESS($B$19,$X$2-1+AE$8)),INDIRECT("rP!"&amp;ADDRESS(Prcsses!$B185,$X$2+$P$8-AE$8)&amp;":"&amp;ADDRESS(Prcsses!$B185,$X$2-1+$P$8))))</f>
        <v>0</v>
      </c>
      <c r="AF88" s="5">
        <f ca="1">IF(AF$4="",0,SUMPRODUCT(INDIRECT(ADDRESS($B64,$X$2)&amp;":"&amp;ADDRESS($B64,$X$2-1+AF$8)),INDIRECT(ADDRESS($B$19,$X$2)&amp;":"&amp;ADDRESS($B$19,$X$2-1+AF$8)),INDIRECT("rP!"&amp;ADDRESS(Prcsses!$B185,$X$2+$P$8-AF$8)&amp;":"&amp;ADDRESS(Prcsses!$B185,$X$2-1+$P$8))))</f>
        <v>0</v>
      </c>
      <c r="AG88" s="5">
        <f ca="1">IF(AG$4="",0,SUMPRODUCT(INDIRECT(ADDRESS($B64,$X$2)&amp;":"&amp;ADDRESS($B64,$X$2-1+AG$8)),INDIRECT(ADDRESS($B$19,$X$2)&amp;":"&amp;ADDRESS($B$19,$X$2-1+AG$8)),INDIRECT("rP!"&amp;ADDRESS(Prcsses!$B185,$X$2+$P$8-AG$8)&amp;":"&amp;ADDRESS(Prcsses!$B185,$X$2-1+$P$8))))</f>
        <v>0</v>
      </c>
      <c r="AH88" s="5">
        <f ca="1">IF(AH$4="",0,SUMPRODUCT(INDIRECT(ADDRESS($B64,$X$2)&amp;":"&amp;ADDRESS($B64,$X$2-1+AH$8)),INDIRECT(ADDRESS($B$19,$X$2)&amp;":"&amp;ADDRESS($B$19,$X$2-1+AH$8)),INDIRECT("rP!"&amp;ADDRESS(Prcsses!$B185,$X$2+$P$8-AH$8)&amp;":"&amp;ADDRESS(Prcsses!$B185,$X$2-1+$P$8))))</f>
        <v>0</v>
      </c>
      <c r="AI88" s="5">
        <f ca="1">IF(AI$4="",0,SUMPRODUCT(INDIRECT(ADDRESS($B64,$X$2)&amp;":"&amp;ADDRESS($B64,$X$2-1+AI$8)),INDIRECT(ADDRESS($B$19,$X$2)&amp;":"&amp;ADDRESS($B$19,$X$2-1+AI$8)),INDIRECT("rP!"&amp;ADDRESS(Prcsses!$B185,$X$2+$P$8-AI$8)&amp;":"&amp;ADDRESS(Prcsses!$B185,$X$2-1+$P$8))))</f>
        <v>0</v>
      </c>
      <c r="AJ88" s="5">
        <f ca="1">IF(AJ$4="",0,SUMPRODUCT(INDIRECT(ADDRESS($B64,$X$2)&amp;":"&amp;ADDRESS($B64,$X$2-1+AJ$8)),INDIRECT(ADDRESS($B$19,$X$2)&amp;":"&amp;ADDRESS($B$19,$X$2-1+AJ$8)),INDIRECT("rP!"&amp;ADDRESS(Prcsses!$B185,$X$2+$P$8-AJ$8)&amp;":"&amp;ADDRESS(Prcsses!$B185,$X$2-1+$P$8))))</f>
        <v>0</v>
      </c>
      <c r="AK88" s="5">
        <f ca="1">IF(AK$4="",0,SUMPRODUCT(INDIRECT(ADDRESS($B64,$X$2)&amp;":"&amp;ADDRESS($B64,$X$2-1+AK$8)),INDIRECT(ADDRESS($B$19,$X$2)&amp;":"&amp;ADDRESS($B$19,$X$2-1+AK$8)),INDIRECT("rP!"&amp;ADDRESS(Prcsses!$B185,$X$2+$P$8-AK$8)&amp;":"&amp;ADDRESS(Prcsses!$B185,$X$2-1+$P$8))))</f>
        <v>0</v>
      </c>
      <c r="AL88" s="5">
        <f ca="1">IF(AL$4="",0,SUMPRODUCT(INDIRECT(ADDRESS($B64,$X$2)&amp;":"&amp;ADDRESS($B64,$X$2-1+AL$8)),INDIRECT(ADDRESS($B$19,$X$2)&amp;":"&amp;ADDRESS($B$19,$X$2-1+AL$8)),INDIRECT("rP!"&amp;ADDRESS(Prcsses!$B185,$X$2+$P$8-AL$8)&amp;":"&amp;ADDRESS(Prcsses!$B185,$X$2-1+$P$8))))</f>
        <v>0</v>
      </c>
      <c r="AM88" s="5">
        <f ca="1">IF(AM$4="",0,SUMPRODUCT(INDIRECT(ADDRESS($B64,$X$2)&amp;":"&amp;ADDRESS($B64,$X$2-1+AM$8)),INDIRECT(ADDRESS($B$19,$X$2)&amp;":"&amp;ADDRESS($B$19,$X$2-1+AM$8)),INDIRECT("rP!"&amp;ADDRESS(Prcsses!$B185,$X$2+$P$8-AM$8)&amp;":"&amp;ADDRESS(Prcsses!$B185,$X$2-1+$P$8))))</f>
        <v>0</v>
      </c>
      <c r="AN88" s="5">
        <f ca="1">IF(AN$4="",0,SUMPRODUCT(INDIRECT(ADDRESS($B64,$X$2)&amp;":"&amp;ADDRESS($B64,$X$2-1+AN$8)),INDIRECT(ADDRESS($B$19,$X$2)&amp;":"&amp;ADDRESS($B$19,$X$2-1+AN$8)),INDIRECT("rP!"&amp;ADDRESS(Prcsses!$B185,$X$2+$P$8-AN$8)&amp;":"&amp;ADDRESS(Prcsses!$B185,$X$2-1+$P$8))))</f>
        <v>0</v>
      </c>
      <c r="AO88" s="5">
        <f ca="1">IF(AO$4="",0,SUMPRODUCT(INDIRECT(ADDRESS($B64,$X$2)&amp;":"&amp;ADDRESS($B64,$X$2-1+AO$8)),INDIRECT(ADDRESS($B$19,$X$2)&amp;":"&amp;ADDRESS($B$19,$X$2-1+AO$8)),INDIRECT("rP!"&amp;ADDRESS(Prcsses!$B185,$X$2+$P$8-AO$8)&amp;":"&amp;ADDRESS(Prcsses!$B185,$X$2-1+$P$8))))</f>
        <v>0</v>
      </c>
      <c r="AP88" s="5">
        <f ca="1">IF(AP$4="",0,SUMPRODUCT(INDIRECT(ADDRESS($B64,$X$2)&amp;":"&amp;ADDRESS($B64,$X$2-1+AP$8)),INDIRECT(ADDRESS($B$19,$X$2)&amp;":"&amp;ADDRESS($B$19,$X$2-1+AP$8)),INDIRECT("rP!"&amp;ADDRESS(Prcsses!$B185,$X$2+$P$8-AP$8)&amp;":"&amp;ADDRESS(Prcsses!$B185,$X$2-1+$P$8))))</f>
        <v>0</v>
      </c>
      <c r="AQ88" s="5">
        <f ca="1">IF(AQ$4="",0,SUMPRODUCT(INDIRECT(ADDRESS($B64,$X$2)&amp;":"&amp;ADDRESS($B64,$X$2-1+AQ$8)),INDIRECT(ADDRESS($B$19,$X$2)&amp;":"&amp;ADDRESS($B$19,$X$2-1+AQ$8)),INDIRECT("rP!"&amp;ADDRESS(Prcsses!$B185,$X$2+$P$8-AQ$8)&amp;":"&amp;ADDRESS(Prcsses!$B185,$X$2-1+$P$8))))</f>
        <v>0</v>
      </c>
      <c r="AR88" s="5">
        <f ca="1">IF(AR$4="",0,SUMPRODUCT(INDIRECT(ADDRESS($B64,$X$2)&amp;":"&amp;ADDRESS($B64,$X$2-1+AR$8)),INDIRECT(ADDRESS($B$19,$X$2)&amp;":"&amp;ADDRESS($B$19,$X$2-1+AR$8)),INDIRECT("rP!"&amp;ADDRESS(Prcsses!$B185,$X$2+$P$8-AR$8)&amp;":"&amp;ADDRESS(Prcsses!$B185,$X$2-1+$P$8))))</f>
        <v>0</v>
      </c>
      <c r="AS88" s="5">
        <f ca="1">IF(AS$4="",0,SUMPRODUCT(INDIRECT(ADDRESS($B64,$X$2)&amp;":"&amp;ADDRESS($B64,$X$2-1+AS$8)),INDIRECT(ADDRESS($B$19,$X$2)&amp;":"&amp;ADDRESS($B$19,$X$2-1+AS$8)),INDIRECT("rP!"&amp;ADDRESS(Prcsses!$B185,$X$2+$P$8-AS$8)&amp;":"&amp;ADDRESS(Prcsses!$B185,$X$2-1+$P$8))))</f>
        <v>0</v>
      </c>
      <c r="AT88" s="5">
        <f ca="1">IF(AT$4="",0,SUMPRODUCT(INDIRECT(ADDRESS($B64,$X$2)&amp;":"&amp;ADDRESS($B64,$X$2-1+AT$8)),INDIRECT(ADDRESS($B$19,$X$2)&amp;":"&amp;ADDRESS($B$19,$X$2-1+AT$8)),INDIRECT("rP!"&amp;ADDRESS(Prcsses!$B185,$X$2+$P$8-AT$8)&amp;":"&amp;ADDRESS(Prcsses!$B185,$X$2-1+$P$8))))</f>
        <v>0</v>
      </c>
      <c r="AU88" s="5">
        <f ca="1">IF(AU$4="",0,SUMPRODUCT(INDIRECT(ADDRESS($B64,$X$2)&amp;":"&amp;ADDRESS($B64,$X$2-1+AU$8)),INDIRECT(ADDRESS($B$19,$X$2)&amp;":"&amp;ADDRESS($B$19,$X$2-1+AU$8)),INDIRECT("rP!"&amp;ADDRESS(Prcsses!$B185,$X$2+$P$8-AU$8)&amp;":"&amp;ADDRESS(Prcsses!$B185,$X$2-1+$P$8))))</f>
        <v>0</v>
      </c>
      <c r="AV88" s="5">
        <f ca="1">IF(AV$4="",0,SUMPRODUCT(INDIRECT(ADDRESS($B64,$X$2)&amp;":"&amp;ADDRESS($B64,$X$2-1+AV$8)),INDIRECT(ADDRESS($B$19,$X$2)&amp;":"&amp;ADDRESS($B$19,$X$2-1+AV$8)),INDIRECT("rP!"&amp;ADDRESS(Prcsses!$B185,$X$2+$P$8-AV$8)&amp;":"&amp;ADDRESS(Prcsses!$B185,$X$2-1+$P$8))))</f>
        <v>0</v>
      </c>
      <c r="AW88" s="5">
        <f ca="1">IF(AW$4="",0,SUMPRODUCT(INDIRECT(ADDRESS($B64,$X$2)&amp;":"&amp;ADDRESS($B64,$X$2-1+AW$8)),INDIRECT(ADDRESS($B$19,$X$2)&amp;":"&amp;ADDRESS($B$19,$X$2-1+AW$8)),INDIRECT("rP!"&amp;ADDRESS(Prcsses!$B185,$X$2+$P$8-AW$8)&amp;":"&amp;ADDRESS(Prcsses!$B185,$X$2-1+$P$8))))</f>
        <v>0</v>
      </c>
      <c r="AX88" s="5">
        <f ca="1">IF(AX$4="",0,SUMPRODUCT(INDIRECT(ADDRESS($B64,$X$2)&amp;":"&amp;ADDRESS($B64,$X$2-1+AX$8)),INDIRECT(ADDRESS($B$19,$X$2)&amp;":"&amp;ADDRESS($B$19,$X$2-1+AX$8)),INDIRECT("rP!"&amp;ADDRESS(Prcsses!$B185,$X$2+$P$8-AX$8)&amp;":"&amp;ADDRESS(Prcsses!$B185,$X$2-1+$P$8))))</f>
        <v>0</v>
      </c>
      <c r="AY88" s="5">
        <f ca="1">IF(AY$4="",0,SUMPRODUCT(INDIRECT(ADDRESS($B64,$X$2)&amp;":"&amp;ADDRESS($B64,$X$2-1+AY$8)),INDIRECT(ADDRESS($B$19,$X$2)&amp;":"&amp;ADDRESS($B$19,$X$2-1+AY$8)),INDIRECT("rP!"&amp;ADDRESS(Prcsses!$B185,$X$2+$P$8-AY$8)&amp;":"&amp;ADDRESS(Prcsses!$B185,$X$2-1+$P$8))))</f>
        <v>0</v>
      </c>
      <c r="AZ88" s="5">
        <f ca="1">IF(AZ$4="",0,SUMPRODUCT(INDIRECT(ADDRESS($B64,$X$2)&amp;":"&amp;ADDRESS($B64,$X$2-1+AZ$8)),INDIRECT(ADDRESS($B$19,$X$2)&amp;":"&amp;ADDRESS($B$19,$X$2-1+AZ$8)),INDIRECT("rP!"&amp;ADDRESS(Prcsses!$B185,$X$2+$P$8-AZ$8)&amp;":"&amp;ADDRESS(Prcsses!$B185,$X$2-1+$P$8))))</f>
        <v>0</v>
      </c>
      <c r="BA88" s="5">
        <f ca="1">IF(BA$4="",0,SUMPRODUCT(INDIRECT(ADDRESS($B64,$X$2)&amp;":"&amp;ADDRESS($B64,$X$2-1+BA$8)),INDIRECT(ADDRESS($B$19,$X$2)&amp;":"&amp;ADDRESS($B$19,$X$2-1+BA$8)),INDIRECT("rP!"&amp;ADDRESS(Prcsses!$B185,$X$2+$P$8-BA$8)&amp;":"&amp;ADDRESS(Prcsses!$B185,$X$2-1+$P$8))))</f>
        <v>0</v>
      </c>
      <c r="BB88" s="5">
        <f ca="1">IF(BB$4="",0,SUMPRODUCT(INDIRECT(ADDRESS($B64,$X$2)&amp;":"&amp;ADDRESS($B64,$X$2-1+BB$8)),INDIRECT(ADDRESS($B$19,$X$2)&amp;":"&amp;ADDRESS($B$19,$X$2-1+BB$8)),INDIRECT("rP!"&amp;ADDRESS(Prcsses!$B185,$X$2+$P$8-BB$8)&amp;":"&amp;ADDRESS(Prcsses!$B185,$X$2-1+$P$8))))</f>
        <v>0</v>
      </c>
      <c r="BC88" s="5">
        <f ca="1">IF(BC$4="",0,SUMPRODUCT(INDIRECT(ADDRESS($B64,$X$2)&amp;":"&amp;ADDRESS($B64,$X$2-1+BC$8)),INDIRECT(ADDRESS($B$19,$X$2)&amp;":"&amp;ADDRESS($B$19,$X$2-1+BC$8)),INDIRECT("rP!"&amp;ADDRESS(Prcsses!$B185,$X$2+$P$8-BC$8)&amp;":"&amp;ADDRESS(Prcsses!$B185,$X$2-1+$P$8))))</f>
        <v>0</v>
      </c>
      <c r="BD88" s="5">
        <f ca="1">IF(BD$4="",0,SUMPRODUCT(INDIRECT(ADDRESS($B64,$X$2)&amp;":"&amp;ADDRESS($B64,$X$2-1+BD$8)),INDIRECT(ADDRESS($B$19,$X$2)&amp;":"&amp;ADDRESS($B$19,$X$2-1+BD$8)),INDIRECT("rP!"&amp;ADDRESS(Prcsses!$B185,$X$2+$P$8-BD$8)&amp;":"&amp;ADDRESS(Prcsses!$B185,$X$2-1+$P$8))))</f>
        <v>0</v>
      </c>
      <c r="BE88" s="5">
        <f ca="1">IF(BE$4="",0,SUMPRODUCT(INDIRECT(ADDRESS($B64,$X$2)&amp;":"&amp;ADDRESS($B64,$X$2-1+BE$8)),INDIRECT(ADDRESS($B$19,$X$2)&amp;":"&amp;ADDRESS($B$19,$X$2-1+BE$8)),INDIRECT("rP!"&amp;ADDRESS(Prcsses!$B185,$X$2+$P$8-BE$8)&amp;":"&amp;ADDRESS(Prcsses!$B185,$X$2-1+$P$8))))</f>
        <v>0</v>
      </c>
      <c r="BF88" s="5">
        <f ca="1">IF(BF$4="",0,SUMPRODUCT(INDIRECT(ADDRESS($B64,$X$2)&amp;":"&amp;ADDRESS($B64,$X$2-1+BF$8)),INDIRECT(ADDRESS($B$19,$X$2)&amp;":"&amp;ADDRESS($B$19,$X$2-1+BF$8)),INDIRECT("rP!"&amp;ADDRESS(Prcsses!$B185,$X$2+$P$8-BF$8)&amp;":"&amp;ADDRESS(Prcsses!$B185,$X$2-1+$P$8))))</f>
        <v>0</v>
      </c>
      <c r="BG88" s="5">
        <f ca="1">IF(BG$4="",0,SUMPRODUCT(INDIRECT(ADDRESS($B64,$X$2)&amp;":"&amp;ADDRESS($B64,$X$2-1+BG$8)),INDIRECT(ADDRESS($B$19,$X$2)&amp;":"&amp;ADDRESS($B$19,$X$2-1+BG$8)),INDIRECT("rP!"&amp;ADDRESS(Prcsses!$B185,$X$2+$P$8-BG$8)&amp;":"&amp;ADDRESS(Prcsses!$B185,$X$2-1+$P$8))))</f>
        <v>0</v>
      </c>
      <c r="BH88" s="5">
        <f ca="1">IF(BH$4="",0,SUMPRODUCT(INDIRECT(ADDRESS($B64,$X$2)&amp;":"&amp;ADDRESS($B64,$X$2-1+BH$8)),INDIRECT(ADDRESS($B$19,$X$2)&amp;":"&amp;ADDRESS($B$19,$X$2-1+BH$8)),INDIRECT("rP!"&amp;ADDRESS(Prcsses!$B185,$X$2+$P$8-BH$8)&amp;":"&amp;ADDRESS(Prcsses!$B185,$X$2-1+$P$8))))</f>
        <v>0</v>
      </c>
      <c r="BI88" s="5">
        <f ca="1">IF(BI$4="",0,SUMPRODUCT(INDIRECT(ADDRESS($B64,$X$2)&amp;":"&amp;ADDRESS($B64,$X$2-1+BI$8)),INDIRECT(ADDRESS($B$19,$X$2)&amp;":"&amp;ADDRESS($B$19,$X$2-1+BI$8)),INDIRECT("rP!"&amp;ADDRESS(Prcsses!$B185,$X$2+$P$8-BI$8)&amp;":"&amp;ADDRESS(Prcsses!$B185,$X$2-1+$P$8))))</f>
        <v>0</v>
      </c>
      <c r="BJ88" s="5">
        <f ca="1">IF(BJ$4="",0,SUMPRODUCT(INDIRECT(ADDRESS($B64,$X$2)&amp;":"&amp;ADDRESS($B64,$X$2-1+BJ$8)),INDIRECT(ADDRESS($B$19,$X$2)&amp;":"&amp;ADDRESS($B$19,$X$2-1+BJ$8)),INDIRECT("rP!"&amp;ADDRESS(Prcsses!$B185,$X$2+$P$8-BJ$8)&amp;":"&amp;ADDRESS(Prcsses!$B185,$X$2-1+$P$8))))</f>
        <v>0</v>
      </c>
      <c r="BK88" s="5">
        <f ca="1">IF(BK$4="",0,SUMPRODUCT(INDIRECT(ADDRESS($B64,$X$2)&amp;":"&amp;ADDRESS($B64,$X$2-1+BK$8)),INDIRECT(ADDRESS($B$19,$X$2)&amp;":"&amp;ADDRESS($B$19,$X$2-1+BK$8)),INDIRECT("rP!"&amp;ADDRESS(Prcsses!$B185,$X$2+$P$8-BK$8)&amp;":"&amp;ADDRESS(Prcsses!$B185,$X$2-1+$P$8))))</f>
        <v>0</v>
      </c>
      <c r="BL88" s="5">
        <f ca="1">IF(BL$4="",0,SUMPRODUCT(INDIRECT(ADDRESS($B64,$X$2)&amp;":"&amp;ADDRESS($B64,$X$2-1+BL$8)),INDIRECT(ADDRESS($B$19,$X$2)&amp;":"&amp;ADDRESS($B$19,$X$2-1+BL$8)),INDIRECT("rP!"&amp;ADDRESS(Prcsses!$B185,$X$2+$P$8-BL$8)&amp;":"&amp;ADDRESS(Prcsses!$B185,$X$2-1+$P$8))))</f>
        <v>0</v>
      </c>
      <c r="BM88" s="5">
        <f ca="1">IF(BM$4="",0,SUMPRODUCT(INDIRECT(ADDRESS($B64,$X$2)&amp;":"&amp;ADDRESS($B64,$X$2-1+BM$8)),INDIRECT(ADDRESS($B$19,$X$2)&amp;":"&amp;ADDRESS($B$19,$X$2-1+BM$8)),INDIRECT("rP!"&amp;ADDRESS(Prcsses!$B185,$X$2+$P$8-BM$8)&amp;":"&amp;ADDRESS(Prcsses!$B185,$X$2-1+$P$8))))</f>
        <v>0</v>
      </c>
      <c r="BN88" s="5">
        <f ca="1">IF(BN$4="",0,SUMPRODUCT(INDIRECT(ADDRESS($B64,$X$2)&amp;":"&amp;ADDRESS($B64,$X$2-1+BN$8)),INDIRECT(ADDRESS($B$19,$X$2)&amp;":"&amp;ADDRESS($B$19,$X$2-1+BN$8)),INDIRECT("rP!"&amp;ADDRESS(Prcsses!$B185,$X$2+$P$8-BN$8)&amp;":"&amp;ADDRESS(Prcsses!$B185,$X$2-1+$P$8))))</f>
        <v>0</v>
      </c>
      <c r="BO88" s="5">
        <f ca="1">IF(BO$4="",0,SUMPRODUCT(INDIRECT(ADDRESS($B64,$X$2)&amp;":"&amp;ADDRESS($B64,$X$2-1+BO$8)),INDIRECT(ADDRESS($B$19,$X$2)&amp;":"&amp;ADDRESS($B$19,$X$2-1+BO$8)),INDIRECT("rP!"&amp;ADDRESS(Prcsses!$B185,$X$2+$P$8-BO$8)&amp;":"&amp;ADDRESS(Prcsses!$B185,$X$2-1+$P$8))))</f>
        <v>0</v>
      </c>
      <c r="BP88" s="5">
        <f ca="1">IF(BP$4="",0,SUMPRODUCT(INDIRECT(ADDRESS($B64,$X$2)&amp;":"&amp;ADDRESS($B64,$X$2-1+BP$8)),INDIRECT(ADDRESS($B$19,$X$2)&amp;":"&amp;ADDRESS($B$19,$X$2-1+BP$8)),INDIRECT("rP!"&amp;ADDRESS(Prcsses!$B185,$X$2+$P$8-BP$8)&amp;":"&amp;ADDRESS(Prcsses!$B185,$X$2-1+$P$8))))</f>
        <v>0</v>
      </c>
      <c r="BQ88" s="5">
        <f ca="1">IF(BQ$4="",0,SUMPRODUCT(INDIRECT(ADDRESS($B64,$X$2)&amp;":"&amp;ADDRESS($B64,$X$2-1+BQ$8)),INDIRECT(ADDRESS($B$19,$X$2)&amp;":"&amp;ADDRESS($B$19,$X$2-1+BQ$8)),INDIRECT("rP!"&amp;ADDRESS(Prcsses!$B185,$X$2+$P$8-BQ$8)&amp;":"&amp;ADDRESS(Prcsses!$B185,$X$2-1+$P$8))))</f>
        <v>0</v>
      </c>
      <c r="BR88" s="5">
        <f ca="1">IF(BR$4="",0,SUMPRODUCT(INDIRECT(ADDRESS($B64,$X$2)&amp;":"&amp;ADDRESS($B64,$X$2-1+BR$8)),INDIRECT(ADDRESS($B$19,$X$2)&amp;":"&amp;ADDRESS($B$19,$X$2-1+BR$8)),INDIRECT("rP!"&amp;ADDRESS(Prcsses!$B185,$X$2+$P$8-BR$8)&amp;":"&amp;ADDRESS(Prcsses!$B185,$X$2-1+$P$8))))</f>
        <v>0</v>
      </c>
      <c r="BS88" s="5">
        <f ca="1">IF(BS$4="",0,SUMPRODUCT(INDIRECT(ADDRESS($B64,$X$2)&amp;":"&amp;ADDRESS($B64,$X$2-1+BS$8)),INDIRECT(ADDRESS($B$19,$X$2)&amp;":"&amp;ADDRESS($B$19,$X$2-1+BS$8)),INDIRECT("rP!"&amp;ADDRESS(Prcsses!$B185,$X$2+$P$8-BS$8)&amp;":"&amp;ADDRESS(Prcsses!$B185,$X$2-1+$P$8))))</f>
        <v>0</v>
      </c>
      <c r="BT88" s="5">
        <f ca="1">IF(BT$4="",0,SUMPRODUCT(INDIRECT(ADDRESS($B64,$X$2)&amp;":"&amp;ADDRESS($B64,$X$2-1+BT$8)),INDIRECT(ADDRESS($B$19,$X$2)&amp;":"&amp;ADDRESS($B$19,$X$2-1+BT$8)),INDIRECT("rP!"&amp;ADDRESS(Prcsses!$B185,$X$2+$P$8-BT$8)&amp;":"&amp;ADDRESS(Prcsses!$B185,$X$2-1+$P$8))))</f>
        <v>0</v>
      </c>
      <c r="BU88" s="5">
        <f ca="1">IF(BU$4="",0,SUMPRODUCT(INDIRECT(ADDRESS($B64,$X$2)&amp;":"&amp;ADDRESS($B64,$X$2-1+BU$8)),INDIRECT(ADDRESS($B$19,$X$2)&amp;":"&amp;ADDRESS($B$19,$X$2-1+BU$8)),INDIRECT("rP!"&amp;ADDRESS(Prcsses!$B185,$X$2+$P$8-BU$8)&amp;":"&amp;ADDRESS(Prcsses!$B185,$X$2-1+$P$8))))</f>
        <v>0</v>
      </c>
      <c r="BV88" s="5">
        <f ca="1">IF(BV$4="",0,SUMPRODUCT(INDIRECT(ADDRESS($B64,$X$2)&amp;":"&amp;ADDRESS($B64,$X$2-1+BV$8)),INDIRECT(ADDRESS($B$19,$X$2)&amp;":"&amp;ADDRESS($B$19,$X$2-1+BV$8)),INDIRECT("rP!"&amp;ADDRESS(Prcsses!$B185,$X$2+$P$8-BV$8)&amp;":"&amp;ADDRESS(Prcsses!$B185,$X$2-1+$P$8))))</f>
        <v>0</v>
      </c>
      <c r="BW88" s="5">
        <f ca="1">IF(BW$4="",0,SUMPRODUCT(INDIRECT(ADDRESS($B64,$X$2)&amp;":"&amp;ADDRESS($B64,$X$2-1+BW$8)),INDIRECT(ADDRESS($B$19,$X$2)&amp;":"&amp;ADDRESS($B$19,$X$2-1+BW$8)),INDIRECT("rP!"&amp;ADDRESS(Prcsses!$B185,$X$2+$P$8-BW$8)&amp;":"&amp;ADDRESS(Prcsses!$B185,$X$2-1+$P$8))))</f>
        <v>0</v>
      </c>
      <c r="BX88" s="5">
        <f ca="1">IF(BX$4="",0,SUMPRODUCT(INDIRECT(ADDRESS($B64,$X$2)&amp;":"&amp;ADDRESS($B64,$X$2-1+BX$8)),INDIRECT(ADDRESS($B$19,$X$2)&amp;":"&amp;ADDRESS($B$19,$X$2-1+BX$8)),INDIRECT("rP!"&amp;ADDRESS(Prcsses!$B185,$X$2+$P$8-BX$8)&amp;":"&amp;ADDRESS(Prcsses!$B185,$X$2-1+$P$8))))</f>
        <v>0</v>
      </c>
      <c r="BY88" s="5">
        <f ca="1">IF(BY$4="",0,SUMPRODUCT(INDIRECT(ADDRESS($B64,$X$2)&amp;":"&amp;ADDRESS($B64,$X$2-1+BY$8)),INDIRECT(ADDRESS($B$19,$X$2)&amp;":"&amp;ADDRESS($B$19,$X$2-1+BY$8)),INDIRECT("rP!"&amp;ADDRESS(Prcsses!$B185,$X$2+$P$8-BY$8)&amp;":"&amp;ADDRESS(Prcsses!$B185,$X$2-1+$P$8))))</f>
        <v>0</v>
      </c>
      <c r="BZ88" s="5">
        <f ca="1">IF(BZ$4="",0,SUMPRODUCT(INDIRECT(ADDRESS($B64,$X$2)&amp;":"&amp;ADDRESS($B64,$X$2-1+BZ$8)),INDIRECT(ADDRESS($B$19,$X$2)&amp;":"&amp;ADDRESS($B$19,$X$2-1+BZ$8)),INDIRECT("rP!"&amp;ADDRESS(Prcsses!$B185,$X$2+$P$8-BZ$8)&amp;":"&amp;ADDRESS(Prcsses!$B185,$X$2-1+$P$8))))</f>
        <v>0</v>
      </c>
      <c r="CA88" s="5">
        <f ca="1">IF(CA$4="",0,SUMPRODUCT(INDIRECT(ADDRESS($B64,$X$2)&amp;":"&amp;ADDRESS($B64,$X$2-1+CA$8)),INDIRECT(ADDRESS($B$19,$X$2)&amp;":"&amp;ADDRESS($B$19,$X$2-1+CA$8)),INDIRECT("rP!"&amp;ADDRESS(Prcsses!$B185,$X$2+$P$8-CA$8)&amp;":"&amp;ADDRESS(Prcsses!$B185,$X$2-1+$P$8))))</f>
        <v>0</v>
      </c>
      <c r="CB88" s="5">
        <f ca="1">IF(CB$4="",0,SUMPRODUCT(INDIRECT(ADDRESS($B64,$X$2)&amp;":"&amp;ADDRESS($B64,$X$2-1+CB$8)),INDIRECT(ADDRESS($B$19,$X$2)&amp;":"&amp;ADDRESS($B$19,$X$2-1+CB$8)),INDIRECT("rP!"&amp;ADDRESS(Prcsses!$B185,$X$2+$P$8-CB$8)&amp;":"&amp;ADDRESS(Prcsses!$B185,$X$2-1+$P$8))))</f>
        <v>0</v>
      </c>
      <c r="CC88" s="5">
        <f ca="1">IF(CC$4="",0,SUMPRODUCT(INDIRECT(ADDRESS($B64,$X$2)&amp;":"&amp;ADDRESS($B64,$X$2-1+CC$8)),INDIRECT(ADDRESS($B$19,$X$2)&amp;":"&amp;ADDRESS($B$19,$X$2-1+CC$8)),INDIRECT("rP!"&amp;ADDRESS(Prcsses!$B185,$X$2+$P$8-CC$8)&amp;":"&amp;ADDRESS(Prcsses!$B185,$X$2-1+$P$8))))</f>
        <v>0</v>
      </c>
      <c r="CD88" s="5">
        <f ca="1">IF(CD$4="",0,SUMPRODUCT(INDIRECT(ADDRESS($B64,$X$2)&amp;":"&amp;ADDRESS($B64,$X$2-1+CD$8)),INDIRECT(ADDRESS($B$19,$X$2)&amp;":"&amp;ADDRESS($B$19,$X$2-1+CD$8)),INDIRECT("rP!"&amp;ADDRESS(Prcsses!$B185,$X$2+$P$8-CD$8)&amp;":"&amp;ADDRESS(Prcsses!$B185,$X$2-1+$P$8))))</f>
        <v>0</v>
      </c>
      <c r="CE88" s="5">
        <f ca="1">IF(CE$4="",0,SUMPRODUCT(INDIRECT(ADDRESS($B64,$X$2)&amp;":"&amp;ADDRESS($B64,$X$2-1+CE$8)),INDIRECT(ADDRESS($B$19,$X$2)&amp;":"&amp;ADDRESS($B$19,$X$2-1+CE$8)),INDIRECT("rP!"&amp;ADDRESS(Prcsses!$B185,$X$2+$P$8-CE$8)&amp;":"&amp;ADDRESS(Prcsses!$B185,$X$2-1+$P$8))))</f>
        <v>0</v>
      </c>
      <c r="CF88" s="5">
        <f ca="1">IF(CF$4="",0,SUMPRODUCT(INDIRECT(ADDRESS($B64,$X$2)&amp;":"&amp;ADDRESS($B64,$X$2-1+CF$8)),INDIRECT(ADDRESS($B$19,$X$2)&amp;":"&amp;ADDRESS($B$19,$X$2-1+CF$8)),INDIRECT("rP!"&amp;ADDRESS(Prcsses!$B185,$X$2+$P$8-CF$8)&amp;":"&amp;ADDRESS(Prcsses!$B185,$X$2-1+$P$8))))</f>
        <v>0</v>
      </c>
    </row>
    <row r="89" spans="2:84" x14ac:dyDescent="0.3">
      <c r="B89" s="13">
        <f>ROW()</f>
        <v>89</v>
      </c>
      <c r="H89" s="1" t="str">
        <f t="shared" si="120"/>
        <v>Оплата капитальных затрат</v>
      </c>
      <c r="I89" s="1" t="str">
        <f>$I$86</f>
        <v>Капзатраты на торговые мощности</v>
      </c>
      <c r="J89" s="1" t="str">
        <f>Prcsses!I178</f>
        <v>Торговое оборудование</v>
      </c>
      <c r="M89" s="53" t="s">
        <v>18</v>
      </c>
      <c r="U89" s="5">
        <f t="shared" ca="1" si="121"/>
        <v>0</v>
      </c>
      <c r="X89" s="5">
        <f ca="1">IF(X$4="",0,SUMPRODUCT(INDIRECT(ADDRESS($B65,$X$2)&amp;":"&amp;ADDRESS($B65,$X$2-1+X$8)),INDIRECT(ADDRESS($B$19,$X$2)&amp;":"&amp;ADDRESS($B$19,$X$2-1+X$8)),INDIRECT("rP!"&amp;ADDRESS(Prcsses!$B186,$X$2+$P$8-X$8)&amp;":"&amp;ADDRESS(Prcsses!$B186,$X$2-1+$P$8))))</f>
        <v>0</v>
      </c>
      <c r="Y89" s="5">
        <f ca="1">IF(Y$4="",0,SUMPRODUCT(INDIRECT(ADDRESS($B65,$X$2)&amp;":"&amp;ADDRESS($B65,$X$2-1+Y$8)),INDIRECT(ADDRESS($B$19,$X$2)&amp;":"&amp;ADDRESS($B$19,$X$2-1+Y$8)),INDIRECT("rP!"&amp;ADDRESS(Prcsses!$B186,$X$2+$P$8-Y$8)&amp;":"&amp;ADDRESS(Prcsses!$B186,$X$2-1+$P$8))))</f>
        <v>0</v>
      </c>
      <c r="Z89" s="5">
        <f ca="1">IF(Z$4="",0,SUMPRODUCT(INDIRECT(ADDRESS($B65,$X$2)&amp;":"&amp;ADDRESS($B65,$X$2-1+Z$8)),INDIRECT(ADDRESS($B$19,$X$2)&amp;":"&amp;ADDRESS($B$19,$X$2-1+Z$8)),INDIRECT("rP!"&amp;ADDRESS(Prcsses!$B186,$X$2+$P$8-Z$8)&amp;":"&amp;ADDRESS(Prcsses!$B186,$X$2-1+$P$8))))</f>
        <v>0</v>
      </c>
      <c r="AA89" s="5">
        <f ca="1">IF(AA$4="",0,SUMPRODUCT(INDIRECT(ADDRESS($B65,$X$2)&amp;":"&amp;ADDRESS($B65,$X$2-1+AA$8)),INDIRECT(ADDRESS($B$19,$X$2)&amp;":"&amp;ADDRESS($B$19,$X$2-1+AA$8)),INDIRECT("rP!"&amp;ADDRESS(Prcsses!$B186,$X$2+$P$8-AA$8)&amp;":"&amp;ADDRESS(Prcsses!$B186,$X$2-1+$P$8))))</f>
        <v>0</v>
      </c>
      <c r="AB89" s="5">
        <f ca="1">IF(AB$4="",0,SUMPRODUCT(INDIRECT(ADDRESS($B65,$X$2)&amp;":"&amp;ADDRESS($B65,$X$2-1+AB$8)),INDIRECT(ADDRESS($B$19,$X$2)&amp;":"&amp;ADDRESS($B$19,$X$2-1+AB$8)),INDIRECT("rP!"&amp;ADDRESS(Prcsses!$B186,$X$2+$P$8-AB$8)&amp;":"&amp;ADDRESS(Prcsses!$B186,$X$2-1+$P$8))))</f>
        <v>0</v>
      </c>
      <c r="AC89" s="5">
        <f ca="1">IF(AC$4="",0,SUMPRODUCT(INDIRECT(ADDRESS($B65,$X$2)&amp;":"&amp;ADDRESS($B65,$X$2-1+AC$8)),INDIRECT(ADDRESS($B$19,$X$2)&amp;":"&amp;ADDRESS($B$19,$X$2-1+AC$8)),INDIRECT("rP!"&amp;ADDRESS(Prcsses!$B186,$X$2+$P$8-AC$8)&amp;":"&amp;ADDRESS(Prcsses!$B186,$X$2-1+$P$8))))</f>
        <v>0</v>
      </c>
      <c r="AD89" s="5">
        <f ca="1">IF(AD$4="",0,SUMPRODUCT(INDIRECT(ADDRESS($B65,$X$2)&amp;":"&amp;ADDRESS($B65,$X$2-1+AD$8)),INDIRECT(ADDRESS($B$19,$X$2)&amp;":"&amp;ADDRESS($B$19,$X$2-1+AD$8)),INDIRECT("rP!"&amp;ADDRESS(Prcsses!$B186,$X$2+$P$8-AD$8)&amp;":"&amp;ADDRESS(Prcsses!$B186,$X$2-1+$P$8))))</f>
        <v>0</v>
      </c>
      <c r="AE89" s="5">
        <f ca="1">IF(AE$4="",0,SUMPRODUCT(INDIRECT(ADDRESS($B65,$X$2)&amp;":"&amp;ADDRESS($B65,$X$2-1+AE$8)),INDIRECT(ADDRESS($B$19,$X$2)&amp;":"&amp;ADDRESS($B$19,$X$2-1+AE$8)),INDIRECT("rP!"&amp;ADDRESS(Prcsses!$B186,$X$2+$P$8-AE$8)&amp;":"&amp;ADDRESS(Prcsses!$B186,$X$2-1+$P$8))))</f>
        <v>0</v>
      </c>
      <c r="AF89" s="5">
        <f ca="1">IF(AF$4="",0,SUMPRODUCT(INDIRECT(ADDRESS($B65,$X$2)&amp;":"&amp;ADDRESS($B65,$X$2-1+AF$8)),INDIRECT(ADDRESS($B$19,$X$2)&amp;":"&amp;ADDRESS($B$19,$X$2-1+AF$8)),INDIRECT("rP!"&amp;ADDRESS(Prcsses!$B186,$X$2+$P$8-AF$8)&amp;":"&amp;ADDRESS(Prcsses!$B186,$X$2-1+$P$8))))</f>
        <v>0</v>
      </c>
      <c r="AG89" s="5">
        <f ca="1">IF(AG$4="",0,SUMPRODUCT(INDIRECT(ADDRESS($B65,$X$2)&amp;":"&amp;ADDRESS($B65,$X$2-1+AG$8)),INDIRECT(ADDRESS($B$19,$X$2)&amp;":"&amp;ADDRESS($B$19,$X$2-1+AG$8)),INDIRECT("rP!"&amp;ADDRESS(Prcsses!$B186,$X$2+$P$8-AG$8)&amp;":"&amp;ADDRESS(Prcsses!$B186,$X$2-1+$P$8))))</f>
        <v>0</v>
      </c>
      <c r="AH89" s="5">
        <f ca="1">IF(AH$4="",0,SUMPRODUCT(INDIRECT(ADDRESS($B65,$X$2)&amp;":"&amp;ADDRESS($B65,$X$2-1+AH$8)),INDIRECT(ADDRESS($B$19,$X$2)&amp;":"&amp;ADDRESS($B$19,$X$2-1+AH$8)),INDIRECT("rP!"&amp;ADDRESS(Prcsses!$B186,$X$2+$P$8-AH$8)&amp;":"&amp;ADDRESS(Prcsses!$B186,$X$2-1+$P$8))))</f>
        <v>0</v>
      </c>
      <c r="AI89" s="5">
        <f ca="1">IF(AI$4="",0,SUMPRODUCT(INDIRECT(ADDRESS($B65,$X$2)&amp;":"&amp;ADDRESS($B65,$X$2-1+AI$8)),INDIRECT(ADDRESS($B$19,$X$2)&amp;":"&amp;ADDRESS($B$19,$X$2-1+AI$8)),INDIRECT("rP!"&amp;ADDRESS(Prcsses!$B186,$X$2+$P$8-AI$8)&amp;":"&amp;ADDRESS(Prcsses!$B186,$X$2-1+$P$8))))</f>
        <v>0</v>
      </c>
      <c r="AJ89" s="5">
        <f ca="1">IF(AJ$4="",0,SUMPRODUCT(INDIRECT(ADDRESS($B65,$X$2)&amp;":"&amp;ADDRESS($B65,$X$2-1+AJ$8)),INDIRECT(ADDRESS($B$19,$X$2)&amp;":"&amp;ADDRESS($B$19,$X$2-1+AJ$8)),INDIRECT("rP!"&amp;ADDRESS(Prcsses!$B186,$X$2+$P$8-AJ$8)&amp;":"&amp;ADDRESS(Prcsses!$B186,$X$2-1+$P$8))))</f>
        <v>0</v>
      </c>
      <c r="AK89" s="5">
        <f ca="1">IF(AK$4="",0,SUMPRODUCT(INDIRECT(ADDRESS($B65,$X$2)&amp;":"&amp;ADDRESS($B65,$X$2-1+AK$8)),INDIRECT(ADDRESS($B$19,$X$2)&amp;":"&amp;ADDRESS($B$19,$X$2-1+AK$8)),INDIRECT("rP!"&amp;ADDRESS(Prcsses!$B186,$X$2+$P$8-AK$8)&amp;":"&amp;ADDRESS(Prcsses!$B186,$X$2-1+$P$8))))</f>
        <v>0</v>
      </c>
      <c r="AL89" s="5">
        <f ca="1">IF(AL$4="",0,SUMPRODUCT(INDIRECT(ADDRESS($B65,$X$2)&amp;":"&amp;ADDRESS($B65,$X$2-1+AL$8)),INDIRECT(ADDRESS($B$19,$X$2)&amp;":"&amp;ADDRESS($B$19,$X$2-1+AL$8)),INDIRECT("rP!"&amp;ADDRESS(Prcsses!$B186,$X$2+$P$8-AL$8)&amp;":"&amp;ADDRESS(Prcsses!$B186,$X$2-1+$P$8))))</f>
        <v>0</v>
      </c>
      <c r="AM89" s="5">
        <f ca="1">IF(AM$4="",0,SUMPRODUCT(INDIRECT(ADDRESS($B65,$X$2)&amp;":"&amp;ADDRESS($B65,$X$2-1+AM$8)),INDIRECT(ADDRESS($B$19,$X$2)&amp;":"&amp;ADDRESS($B$19,$X$2-1+AM$8)),INDIRECT("rP!"&amp;ADDRESS(Prcsses!$B186,$X$2+$P$8-AM$8)&amp;":"&amp;ADDRESS(Prcsses!$B186,$X$2-1+$P$8))))</f>
        <v>0</v>
      </c>
      <c r="AN89" s="5">
        <f ca="1">IF(AN$4="",0,SUMPRODUCT(INDIRECT(ADDRESS($B65,$X$2)&amp;":"&amp;ADDRESS($B65,$X$2-1+AN$8)),INDIRECT(ADDRESS($B$19,$X$2)&amp;":"&amp;ADDRESS($B$19,$X$2-1+AN$8)),INDIRECT("rP!"&amp;ADDRESS(Prcsses!$B186,$X$2+$P$8-AN$8)&amp;":"&amp;ADDRESS(Prcsses!$B186,$X$2-1+$P$8))))</f>
        <v>0</v>
      </c>
      <c r="AO89" s="5">
        <f ca="1">IF(AO$4="",0,SUMPRODUCT(INDIRECT(ADDRESS($B65,$X$2)&amp;":"&amp;ADDRESS($B65,$X$2-1+AO$8)),INDIRECT(ADDRESS($B$19,$X$2)&amp;":"&amp;ADDRESS($B$19,$X$2-1+AO$8)),INDIRECT("rP!"&amp;ADDRESS(Prcsses!$B186,$X$2+$P$8-AO$8)&amp;":"&amp;ADDRESS(Prcsses!$B186,$X$2-1+$P$8))))</f>
        <v>0</v>
      </c>
      <c r="AP89" s="5">
        <f ca="1">IF(AP$4="",0,SUMPRODUCT(INDIRECT(ADDRESS($B65,$X$2)&amp;":"&amp;ADDRESS($B65,$X$2-1+AP$8)),INDIRECT(ADDRESS($B$19,$X$2)&amp;":"&amp;ADDRESS($B$19,$X$2-1+AP$8)),INDIRECT("rP!"&amp;ADDRESS(Prcsses!$B186,$X$2+$P$8-AP$8)&amp;":"&amp;ADDRESS(Prcsses!$B186,$X$2-1+$P$8))))</f>
        <v>0</v>
      </c>
      <c r="AQ89" s="5">
        <f ca="1">IF(AQ$4="",0,SUMPRODUCT(INDIRECT(ADDRESS($B65,$X$2)&amp;":"&amp;ADDRESS($B65,$X$2-1+AQ$8)),INDIRECT(ADDRESS($B$19,$X$2)&amp;":"&amp;ADDRESS($B$19,$X$2-1+AQ$8)),INDIRECT("rP!"&amp;ADDRESS(Prcsses!$B186,$X$2+$P$8-AQ$8)&amp;":"&amp;ADDRESS(Prcsses!$B186,$X$2-1+$P$8))))</f>
        <v>0</v>
      </c>
      <c r="AR89" s="5">
        <f ca="1">IF(AR$4="",0,SUMPRODUCT(INDIRECT(ADDRESS($B65,$X$2)&amp;":"&amp;ADDRESS($B65,$X$2-1+AR$8)),INDIRECT(ADDRESS($B$19,$X$2)&amp;":"&amp;ADDRESS($B$19,$X$2-1+AR$8)),INDIRECT("rP!"&amp;ADDRESS(Prcsses!$B186,$X$2+$P$8-AR$8)&amp;":"&amp;ADDRESS(Prcsses!$B186,$X$2-1+$P$8))))</f>
        <v>0</v>
      </c>
      <c r="AS89" s="5">
        <f ca="1">IF(AS$4="",0,SUMPRODUCT(INDIRECT(ADDRESS($B65,$X$2)&amp;":"&amp;ADDRESS($B65,$X$2-1+AS$8)),INDIRECT(ADDRESS($B$19,$X$2)&amp;":"&amp;ADDRESS($B$19,$X$2-1+AS$8)),INDIRECT("rP!"&amp;ADDRESS(Prcsses!$B186,$X$2+$P$8-AS$8)&amp;":"&amp;ADDRESS(Prcsses!$B186,$X$2-1+$P$8))))</f>
        <v>0</v>
      </c>
      <c r="AT89" s="5">
        <f ca="1">IF(AT$4="",0,SUMPRODUCT(INDIRECT(ADDRESS($B65,$X$2)&amp;":"&amp;ADDRESS($B65,$X$2-1+AT$8)),INDIRECT(ADDRESS($B$19,$X$2)&amp;":"&amp;ADDRESS($B$19,$X$2-1+AT$8)),INDIRECT("rP!"&amp;ADDRESS(Prcsses!$B186,$X$2+$P$8-AT$8)&amp;":"&amp;ADDRESS(Prcsses!$B186,$X$2-1+$P$8))))</f>
        <v>0</v>
      </c>
      <c r="AU89" s="5">
        <f ca="1">IF(AU$4="",0,SUMPRODUCT(INDIRECT(ADDRESS($B65,$X$2)&amp;":"&amp;ADDRESS($B65,$X$2-1+AU$8)),INDIRECT(ADDRESS($B$19,$X$2)&amp;":"&amp;ADDRESS($B$19,$X$2-1+AU$8)),INDIRECT("rP!"&amp;ADDRESS(Prcsses!$B186,$X$2+$P$8-AU$8)&amp;":"&amp;ADDRESS(Prcsses!$B186,$X$2-1+$P$8))))</f>
        <v>0</v>
      </c>
      <c r="AV89" s="5">
        <f ca="1">IF(AV$4="",0,SUMPRODUCT(INDIRECT(ADDRESS($B65,$X$2)&amp;":"&amp;ADDRESS($B65,$X$2-1+AV$8)),INDIRECT(ADDRESS($B$19,$X$2)&amp;":"&amp;ADDRESS($B$19,$X$2-1+AV$8)),INDIRECT("rP!"&amp;ADDRESS(Prcsses!$B186,$X$2+$P$8-AV$8)&amp;":"&amp;ADDRESS(Prcsses!$B186,$X$2-1+$P$8))))</f>
        <v>0</v>
      </c>
      <c r="AW89" s="5">
        <f ca="1">IF(AW$4="",0,SUMPRODUCT(INDIRECT(ADDRESS($B65,$X$2)&amp;":"&amp;ADDRESS($B65,$X$2-1+AW$8)),INDIRECT(ADDRESS($B$19,$X$2)&amp;":"&amp;ADDRESS($B$19,$X$2-1+AW$8)),INDIRECT("rP!"&amp;ADDRESS(Prcsses!$B186,$X$2+$P$8-AW$8)&amp;":"&amp;ADDRESS(Prcsses!$B186,$X$2-1+$P$8))))</f>
        <v>0</v>
      </c>
      <c r="AX89" s="5">
        <f ca="1">IF(AX$4="",0,SUMPRODUCT(INDIRECT(ADDRESS($B65,$X$2)&amp;":"&amp;ADDRESS($B65,$X$2-1+AX$8)),INDIRECT(ADDRESS($B$19,$X$2)&amp;":"&amp;ADDRESS($B$19,$X$2-1+AX$8)),INDIRECT("rP!"&amp;ADDRESS(Prcsses!$B186,$X$2+$P$8-AX$8)&amp;":"&amp;ADDRESS(Prcsses!$B186,$X$2-1+$P$8))))</f>
        <v>0</v>
      </c>
      <c r="AY89" s="5">
        <f ca="1">IF(AY$4="",0,SUMPRODUCT(INDIRECT(ADDRESS($B65,$X$2)&amp;":"&amp;ADDRESS($B65,$X$2-1+AY$8)),INDIRECT(ADDRESS($B$19,$X$2)&amp;":"&amp;ADDRESS($B$19,$X$2-1+AY$8)),INDIRECT("rP!"&amp;ADDRESS(Prcsses!$B186,$X$2+$P$8-AY$8)&amp;":"&amp;ADDRESS(Prcsses!$B186,$X$2-1+$P$8))))</f>
        <v>0</v>
      </c>
      <c r="AZ89" s="5">
        <f ca="1">IF(AZ$4="",0,SUMPRODUCT(INDIRECT(ADDRESS($B65,$X$2)&amp;":"&amp;ADDRESS($B65,$X$2-1+AZ$8)),INDIRECT(ADDRESS($B$19,$X$2)&amp;":"&amp;ADDRESS($B$19,$X$2-1+AZ$8)),INDIRECT("rP!"&amp;ADDRESS(Prcsses!$B186,$X$2+$P$8-AZ$8)&amp;":"&amp;ADDRESS(Prcsses!$B186,$X$2-1+$P$8))))</f>
        <v>0</v>
      </c>
      <c r="BA89" s="5">
        <f ca="1">IF(BA$4="",0,SUMPRODUCT(INDIRECT(ADDRESS($B65,$X$2)&amp;":"&amp;ADDRESS($B65,$X$2-1+BA$8)),INDIRECT(ADDRESS($B$19,$X$2)&amp;":"&amp;ADDRESS($B$19,$X$2-1+BA$8)),INDIRECT("rP!"&amp;ADDRESS(Prcsses!$B186,$X$2+$P$8-BA$8)&amp;":"&amp;ADDRESS(Prcsses!$B186,$X$2-1+$P$8))))</f>
        <v>0</v>
      </c>
      <c r="BB89" s="5">
        <f ca="1">IF(BB$4="",0,SUMPRODUCT(INDIRECT(ADDRESS($B65,$X$2)&amp;":"&amp;ADDRESS($B65,$X$2-1+BB$8)),INDIRECT(ADDRESS($B$19,$X$2)&amp;":"&amp;ADDRESS($B$19,$X$2-1+BB$8)),INDIRECT("rP!"&amp;ADDRESS(Prcsses!$B186,$X$2+$P$8-BB$8)&amp;":"&amp;ADDRESS(Prcsses!$B186,$X$2-1+$P$8))))</f>
        <v>0</v>
      </c>
      <c r="BC89" s="5">
        <f ca="1">IF(BC$4="",0,SUMPRODUCT(INDIRECT(ADDRESS($B65,$X$2)&amp;":"&amp;ADDRESS($B65,$X$2-1+BC$8)),INDIRECT(ADDRESS($B$19,$X$2)&amp;":"&amp;ADDRESS($B$19,$X$2-1+BC$8)),INDIRECT("rP!"&amp;ADDRESS(Prcsses!$B186,$X$2+$P$8-BC$8)&amp;":"&amp;ADDRESS(Prcsses!$B186,$X$2-1+$P$8))))</f>
        <v>0</v>
      </c>
      <c r="BD89" s="5">
        <f ca="1">IF(BD$4="",0,SUMPRODUCT(INDIRECT(ADDRESS($B65,$X$2)&amp;":"&amp;ADDRESS($B65,$X$2-1+BD$8)),INDIRECT(ADDRESS($B$19,$X$2)&amp;":"&amp;ADDRESS($B$19,$X$2-1+BD$8)),INDIRECT("rP!"&amp;ADDRESS(Prcsses!$B186,$X$2+$P$8-BD$8)&amp;":"&amp;ADDRESS(Prcsses!$B186,$X$2-1+$P$8))))</f>
        <v>0</v>
      </c>
      <c r="BE89" s="5">
        <f ca="1">IF(BE$4="",0,SUMPRODUCT(INDIRECT(ADDRESS($B65,$X$2)&amp;":"&amp;ADDRESS($B65,$X$2-1+BE$8)),INDIRECT(ADDRESS($B$19,$X$2)&amp;":"&amp;ADDRESS($B$19,$X$2-1+BE$8)),INDIRECT("rP!"&amp;ADDRESS(Prcsses!$B186,$X$2+$P$8-BE$8)&amp;":"&amp;ADDRESS(Prcsses!$B186,$X$2-1+$P$8))))</f>
        <v>0</v>
      </c>
      <c r="BF89" s="5">
        <f ca="1">IF(BF$4="",0,SUMPRODUCT(INDIRECT(ADDRESS($B65,$X$2)&amp;":"&amp;ADDRESS($B65,$X$2-1+BF$8)),INDIRECT(ADDRESS($B$19,$X$2)&amp;":"&amp;ADDRESS($B$19,$X$2-1+BF$8)),INDIRECT("rP!"&amp;ADDRESS(Prcsses!$B186,$X$2+$P$8-BF$8)&amp;":"&amp;ADDRESS(Prcsses!$B186,$X$2-1+$P$8))))</f>
        <v>0</v>
      </c>
      <c r="BG89" s="5">
        <f ca="1">IF(BG$4="",0,SUMPRODUCT(INDIRECT(ADDRESS($B65,$X$2)&amp;":"&amp;ADDRESS($B65,$X$2-1+BG$8)),INDIRECT(ADDRESS($B$19,$X$2)&amp;":"&amp;ADDRESS($B$19,$X$2-1+BG$8)),INDIRECT("rP!"&amp;ADDRESS(Prcsses!$B186,$X$2+$P$8-BG$8)&amp;":"&amp;ADDRESS(Prcsses!$B186,$X$2-1+$P$8))))</f>
        <v>0</v>
      </c>
      <c r="BH89" s="5">
        <f ca="1">IF(BH$4="",0,SUMPRODUCT(INDIRECT(ADDRESS($B65,$X$2)&amp;":"&amp;ADDRESS($B65,$X$2-1+BH$8)),INDIRECT(ADDRESS($B$19,$X$2)&amp;":"&amp;ADDRESS($B$19,$X$2-1+BH$8)),INDIRECT("rP!"&amp;ADDRESS(Prcsses!$B186,$X$2+$P$8-BH$8)&amp;":"&amp;ADDRESS(Prcsses!$B186,$X$2-1+$P$8))))</f>
        <v>0</v>
      </c>
      <c r="BI89" s="5">
        <f ca="1">IF(BI$4="",0,SUMPRODUCT(INDIRECT(ADDRESS($B65,$X$2)&amp;":"&amp;ADDRESS($B65,$X$2-1+BI$8)),INDIRECT(ADDRESS($B$19,$X$2)&amp;":"&amp;ADDRESS($B$19,$X$2-1+BI$8)),INDIRECT("rP!"&amp;ADDRESS(Prcsses!$B186,$X$2+$P$8-BI$8)&amp;":"&amp;ADDRESS(Prcsses!$B186,$X$2-1+$P$8))))</f>
        <v>0</v>
      </c>
      <c r="BJ89" s="5">
        <f ca="1">IF(BJ$4="",0,SUMPRODUCT(INDIRECT(ADDRESS($B65,$X$2)&amp;":"&amp;ADDRESS($B65,$X$2-1+BJ$8)),INDIRECT(ADDRESS($B$19,$X$2)&amp;":"&amp;ADDRESS($B$19,$X$2-1+BJ$8)),INDIRECT("rP!"&amp;ADDRESS(Prcsses!$B186,$X$2+$P$8-BJ$8)&amp;":"&amp;ADDRESS(Prcsses!$B186,$X$2-1+$P$8))))</f>
        <v>0</v>
      </c>
      <c r="BK89" s="5">
        <f ca="1">IF(BK$4="",0,SUMPRODUCT(INDIRECT(ADDRESS($B65,$X$2)&amp;":"&amp;ADDRESS($B65,$X$2-1+BK$8)),INDIRECT(ADDRESS($B$19,$X$2)&amp;":"&amp;ADDRESS($B$19,$X$2-1+BK$8)),INDIRECT("rP!"&amp;ADDRESS(Prcsses!$B186,$X$2+$P$8-BK$8)&amp;":"&amp;ADDRESS(Prcsses!$B186,$X$2-1+$P$8))))</f>
        <v>0</v>
      </c>
      <c r="BL89" s="5">
        <f ca="1">IF(BL$4="",0,SUMPRODUCT(INDIRECT(ADDRESS($B65,$X$2)&amp;":"&amp;ADDRESS($B65,$X$2-1+BL$8)),INDIRECT(ADDRESS($B$19,$X$2)&amp;":"&amp;ADDRESS($B$19,$X$2-1+BL$8)),INDIRECT("rP!"&amp;ADDRESS(Prcsses!$B186,$X$2+$P$8-BL$8)&amp;":"&amp;ADDRESS(Prcsses!$B186,$X$2-1+$P$8))))</f>
        <v>0</v>
      </c>
      <c r="BM89" s="5">
        <f ca="1">IF(BM$4="",0,SUMPRODUCT(INDIRECT(ADDRESS($B65,$X$2)&amp;":"&amp;ADDRESS($B65,$X$2-1+BM$8)),INDIRECT(ADDRESS($B$19,$X$2)&amp;":"&amp;ADDRESS($B$19,$X$2-1+BM$8)),INDIRECT("rP!"&amp;ADDRESS(Prcsses!$B186,$X$2+$P$8-BM$8)&amp;":"&amp;ADDRESS(Prcsses!$B186,$X$2-1+$P$8))))</f>
        <v>0</v>
      </c>
      <c r="BN89" s="5">
        <f ca="1">IF(BN$4="",0,SUMPRODUCT(INDIRECT(ADDRESS($B65,$X$2)&amp;":"&amp;ADDRESS($B65,$X$2-1+BN$8)),INDIRECT(ADDRESS($B$19,$X$2)&amp;":"&amp;ADDRESS($B$19,$X$2-1+BN$8)),INDIRECT("rP!"&amp;ADDRESS(Prcsses!$B186,$X$2+$P$8-BN$8)&amp;":"&amp;ADDRESS(Prcsses!$B186,$X$2-1+$P$8))))</f>
        <v>0</v>
      </c>
      <c r="BO89" s="5">
        <f ca="1">IF(BO$4="",0,SUMPRODUCT(INDIRECT(ADDRESS($B65,$X$2)&amp;":"&amp;ADDRESS($B65,$X$2-1+BO$8)),INDIRECT(ADDRESS($B$19,$X$2)&amp;":"&amp;ADDRESS($B$19,$X$2-1+BO$8)),INDIRECT("rP!"&amp;ADDRESS(Prcsses!$B186,$X$2+$P$8-BO$8)&amp;":"&amp;ADDRESS(Prcsses!$B186,$X$2-1+$P$8))))</f>
        <v>0</v>
      </c>
      <c r="BP89" s="5">
        <f ca="1">IF(BP$4="",0,SUMPRODUCT(INDIRECT(ADDRESS($B65,$X$2)&amp;":"&amp;ADDRESS($B65,$X$2-1+BP$8)),INDIRECT(ADDRESS($B$19,$X$2)&amp;":"&amp;ADDRESS($B$19,$X$2-1+BP$8)),INDIRECT("rP!"&amp;ADDRESS(Prcsses!$B186,$X$2+$P$8-BP$8)&amp;":"&amp;ADDRESS(Prcsses!$B186,$X$2-1+$P$8))))</f>
        <v>0</v>
      </c>
      <c r="BQ89" s="5">
        <f ca="1">IF(BQ$4="",0,SUMPRODUCT(INDIRECT(ADDRESS($B65,$X$2)&amp;":"&amp;ADDRESS($B65,$X$2-1+BQ$8)),INDIRECT(ADDRESS($B$19,$X$2)&amp;":"&amp;ADDRESS($B$19,$X$2-1+BQ$8)),INDIRECT("rP!"&amp;ADDRESS(Prcsses!$B186,$X$2+$P$8-BQ$8)&amp;":"&amp;ADDRESS(Prcsses!$B186,$X$2-1+$P$8))))</f>
        <v>0</v>
      </c>
      <c r="BR89" s="5">
        <f ca="1">IF(BR$4="",0,SUMPRODUCT(INDIRECT(ADDRESS($B65,$X$2)&amp;":"&amp;ADDRESS($B65,$X$2-1+BR$8)),INDIRECT(ADDRESS($B$19,$X$2)&amp;":"&amp;ADDRESS($B$19,$X$2-1+BR$8)),INDIRECT("rP!"&amp;ADDRESS(Prcsses!$B186,$X$2+$P$8-BR$8)&amp;":"&amp;ADDRESS(Prcsses!$B186,$X$2-1+$P$8))))</f>
        <v>0</v>
      </c>
      <c r="BS89" s="5">
        <f ca="1">IF(BS$4="",0,SUMPRODUCT(INDIRECT(ADDRESS($B65,$X$2)&amp;":"&amp;ADDRESS($B65,$X$2-1+BS$8)),INDIRECT(ADDRESS($B$19,$X$2)&amp;":"&amp;ADDRESS($B$19,$X$2-1+BS$8)),INDIRECT("rP!"&amp;ADDRESS(Prcsses!$B186,$X$2+$P$8-BS$8)&amp;":"&amp;ADDRESS(Prcsses!$B186,$X$2-1+$P$8))))</f>
        <v>0</v>
      </c>
      <c r="BT89" s="5">
        <f ca="1">IF(BT$4="",0,SUMPRODUCT(INDIRECT(ADDRESS($B65,$X$2)&amp;":"&amp;ADDRESS($B65,$X$2-1+BT$8)),INDIRECT(ADDRESS($B$19,$X$2)&amp;":"&amp;ADDRESS($B$19,$X$2-1+BT$8)),INDIRECT("rP!"&amp;ADDRESS(Prcsses!$B186,$X$2+$P$8-BT$8)&amp;":"&amp;ADDRESS(Prcsses!$B186,$X$2-1+$P$8))))</f>
        <v>0</v>
      </c>
      <c r="BU89" s="5">
        <f ca="1">IF(BU$4="",0,SUMPRODUCT(INDIRECT(ADDRESS($B65,$X$2)&amp;":"&amp;ADDRESS($B65,$X$2-1+BU$8)),INDIRECT(ADDRESS($B$19,$X$2)&amp;":"&amp;ADDRESS($B$19,$X$2-1+BU$8)),INDIRECT("rP!"&amp;ADDRESS(Prcsses!$B186,$X$2+$P$8-BU$8)&amp;":"&amp;ADDRESS(Prcsses!$B186,$X$2-1+$P$8))))</f>
        <v>0</v>
      </c>
      <c r="BV89" s="5">
        <f ca="1">IF(BV$4="",0,SUMPRODUCT(INDIRECT(ADDRESS($B65,$X$2)&amp;":"&amp;ADDRESS($B65,$X$2-1+BV$8)),INDIRECT(ADDRESS($B$19,$X$2)&amp;":"&amp;ADDRESS($B$19,$X$2-1+BV$8)),INDIRECT("rP!"&amp;ADDRESS(Prcsses!$B186,$X$2+$P$8-BV$8)&amp;":"&amp;ADDRESS(Prcsses!$B186,$X$2-1+$P$8))))</f>
        <v>0</v>
      </c>
      <c r="BW89" s="5">
        <f ca="1">IF(BW$4="",0,SUMPRODUCT(INDIRECT(ADDRESS($B65,$X$2)&amp;":"&amp;ADDRESS($B65,$X$2-1+BW$8)),INDIRECT(ADDRESS($B$19,$X$2)&amp;":"&amp;ADDRESS($B$19,$X$2-1+BW$8)),INDIRECT("rP!"&amp;ADDRESS(Prcsses!$B186,$X$2+$P$8-BW$8)&amp;":"&amp;ADDRESS(Prcsses!$B186,$X$2-1+$P$8))))</f>
        <v>0</v>
      </c>
      <c r="BX89" s="5">
        <f ca="1">IF(BX$4="",0,SUMPRODUCT(INDIRECT(ADDRESS($B65,$X$2)&amp;":"&amp;ADDRESS($B65,$X$2-1+BX$8)),INDIRECT(ADDRESS($B$19,$X$2)&amp;":"&amp;ADDRESS($B$19,$X$2-1+BX$8)),INDIRECT("rP!"&amp;ADDRESS(Prcsses!$B186,$X$2+$P$8-BX$8)&amp;":"&amp;ADDRESS(Prcsses!$B186,$X$2-1+$P$8))))</f>
        <v>0</v>
      </c>
      <c r="BY89" s="5">
        <f ca="1">IF(BY$4="",0,SUMPRODUCT(INDIRECT(ADDRESS($B65,$X$2)&amp;":"&amp;ADDRESS($B65,$X$2-1+BY$8)),INDIRECT(ADDRESS($B$19,$X$2)&amp;":"&amp;ADDRESS($B$19,$X$2-1+BY$8)),INDIRECT("rP!"&amp;ADDRESS(Prcsses!$B186,$X$2+$P$8-BY$8)&amp;":"&amp;ADDRESS(Prcsses!$B186,$X$2-1+$P$8))))</f>
        <v>0</v>
      </c>
      <c r="BZ89" s="5">
        <f ca="1">IF(BZ$4="",0,SUMPRODUCT(INDIRECT(ADDRESS($B65,$X$2)&amp;":"&amp;ADDRESS($B65,$X$2-1+BZ$8)),INDIRECT(ADDRESS($B$19,$X$2)&amp;":"&amp;ADDRESS($B$19,$X$2-1+BZ$8)),INDIRECT("rP!"&amp;ADDRESS(Prcsses!$B186,$X$2+$P$8-BZ$8)&amp;":"&amp;ADDRESS(Prcsses!$B186,$X$2-1+$P$8))))</f>
        <v>0</v>
      </c>
      <c r="CA89" s="5">
        <f ca="1">IF(CA$4="",0,SUMPRODUCT(INDIRECT(ADDRESS($B65,$X$2)&amp;":"&amp;ADDRESS($B65,$X$2-1+CA$8)),INDIRECT(ADDRESS($B$19,$X$2)&amp;":"&amp;ADDRESS($B$19,$X$2-1+CA$8)),INDIRECT("rP!"&amp;ADDRESS(Prcsses!$B186,$X$2+$P$8-CA$8)&amp;":"&amp;ADDRESS(Prcsses!$B186,$X$2-1+$P$8))))</f>
        <v>0</v>
      </c>
      <c r="CB89" s="5">
        <f ca="1">IF(CB$4="",0,SUMPRODUCT(INDIRECT(ADDRESS($B65,$X$2)&amp;":"&amp;ADDRESS($B65,$X$2-1+CB$8)),INDIRECT(ADDRESS($B$19,$X$2)&amp;":"&amp;ADDRESS($B$19,$X$2-1+CB$8)),INDIRECT("rP!"&amp;ADDRESS(Prcsses!$B186,$X$2+$P$8-CB$8)&amp;":"&amp;ADDRESS(Prcsses!$B186,$X$2-1+$P$8))))</f>
        <v>0</v>
      </c>
      <c r="CC89" s="5">
        <f ca="1">IF(CC$4="",0,SUMPRODUCT(INDIRECT(ADDRESS($B65,$X$2)&amp;":"&amp;ADDRESS($B65,$X$2-1+CC$8)),INDIRECT(ADDRESS($B$19,$X$2)&amp;":"&amp;ADDRESS($B$19,$X$2-1+CC$8)),INDIRECT("rP!"&amp;ADDRESS(Prcsses!$B186,$X$2+$P$8-CC$8)&amp;":"&amp;ADDRESS(Prcsses!$B186,$X$2-1+$P$8))))</f>
        <v>0</v>
      </c>
      <c r="CD89" s="5">
        <f ca="1">IF(CD$4="",0,SUMPRODUCT(INDIRECT(ADDRESS($B65,$X$2)&amp;":"&amp;ADDRESS($B65,$X$2-1+CD$8)),INDIRECT(ADDRESS($B$19,$X$2)&amp;":"&amp;ADDRESS($B$19,$X$2-1+CD$8)),INDIRECT("rP!"&amp;ADDRESS(Prcsses!$B186,$X$2+$P$8-CD$8)&amp;":"&amp;ADDRESS(Prcsses!$B186,$X$2-1+$P$8))))</f>
        <v>0</v>
      </c>
      <c r="CE89" s="5">
        <f ca="1">IF(CE$4="",0,SUMPRODUCT(INDIRECT(ADDRESS($B65,$X$2)&amp;":"&amp;ADDRESS($B65,$X$2-1+CE$8)),INDIRECT(ADDRESS($B$19,$X$2)&amp;":"&amp;ADDRESS($B$19,$X$2-1+CE$8)),INDIRECT("rP!"&amp;ADDRESS(Prcsses!$B186,$X$2+$P$8-CE$8)&amp;":"&amp;ADDRESS(Prcsses!$B186,$X$2-1+$P$8))))</f>
        <v>0</v>
      </c>
      <c r="CF89" s="5">
        <f ca="1">IF(CF$4="",0,SUMPRODUCT(INDIRECT(ADDRESS($B65,$X$2)&amp;":"&amp;ADDRESS($B65,$X$2-1+CF$8)),INDIRECT(ADDRESS($B$19,$X$2)&amp;":"&amp;ADDRESS($B$19,$X$2-1+CF$8)),INDIRECT("rP!"&amp;ADDRESS(Prcsses!$B186,$X$2+$P$8-CF$8)&amp;":"&amp;ADDRESS(Prcsses!$B186,$X$2-1+$P$8))))</f>
        <v>0</v>
      </c>
    </row>
    <row r="90" spans="2:84" x14ac:dyDescent="0.3">
      <c r="B90" s="13">
        <f>ROW()</f>
        <v>90</v>
      </c>
      <c r="H90" s="1" t="str">
        <f t="shared" si="120"/>
        <v>Оплата капитальных затрат</v>
      </c>
      <c r="I90" s="1" t="str">
        <f>$I$86</f>
        <v>Капзатраты на торговые мощности</v>
      </c>
      <c r="J90" s="1" t="str">
        <f>Prcsses!I179</f>
        <v>Кассовое оборудование</v>
      </c>
      <c r="M90" s="53" t="s">
        <v>18</v>
      </c>
      <c r="U90" s="5">
        <f t="shared" ca="1" si="121"/>
        <v>0</v>
      </c>
      <c r="X90" s="5">
        <f ca="1">IF(X$4="",0,SUMPRODUCT(INDIRECT(ADDRESS($B66,$X$2)&amp;":"&amp;ADDRESS($B66,$X$2-1+X$8)),INDIRECT(ADDRESS($B$19,$X$2)&amp;":"&amp;ADDRESS($B$19,$X$2-1+X$8)),INDIRECT("rP!"&amp;ADDRESS(Prcsses!$B187,$X$2+$P$8-X$8)&amp;":"&amp;ADDRESS(Prcsses!$B187,$X$2-1+$P$8))))</f>
        <v>0</v>
      </c>
      <c r="Y90" s="5">
        <f ca="1">IF(Y$4="",0,SUMPRODUCT(INDIRECT(ADDRESS($B66,$X$2)&amp;":"&amp;ADDRESS($B66,$X$2-1+Y$8)),INDIRECT(ADDRESS($B$19,$X$2)&amp;":"&amp;ADDRESS($B$19,$X$2-1+Y$8)),INDIRECT("rP!"&amp;ADDRESS(Prcsses!$B187,$X$2+$P$8-Y$8)&amp;":"&amp;ADDRESS(Prcsses!$B187,$X$2-1+$P$8))))</f>
        <v>0</v>
      </c>
      <c r="Z90" s="5">
        <f ca="1">IF(Z$4="",0,SUMPRODUCT(INDIRECT(ADDRESS($B66,$X$2)&amp;":"&amp;ADDRESS($B66,$X$2-1+Z$8)),INDIRECT(ADDRESS($B$19,$X$2)&amp;":"&amp;ADDRESS($B$19,$X$2-1+Z$8)),INDIRECT("rP!"&amp;ADDRESS(Prcsses!$B187,$X$2+$P$8-Z$8)&amp;":"&amp;ADDRESS(Prcsses!$B187,$X$2-1+$P$8))))</f>
        <v>0</v>
      </c>
      <c r="AA90" s="5">
        <f ca="1">IF(AA$4="",0,SUMPRODUCT(INDIRECT(ADDRESS($B66,$X$2)&amp;":"&amp;ADDRESS($B66,$X$2-1+AA$8)),INDIRECT(ADDRESS($B$19,$X$2)&amp;":"&amp;ADDRESS($B$19,$X$2-1+AA$8)),INDIRECT("rP!"&amp;ADDRESS(Prcsses!$B187,$X$2+$P$8-AA$8)&amp;":"&amp;ADDRESS(Prcsses!$B187,$X$2-1+$P$8))))</f>
        <v>0</v>
      </c>
      <c r="AB90" s="5">
        <f ca="1">IF(AB$4="",0,SUMPRODUCT(INDIRECT(ADDRESS($B66,$X$2)&amp;":"&amp;ADDRESS($B66,$X$2-1+AB$8)),INDIRECT(ADDRESS($B$19,$X$2)&amp;":"&amp;ADDRESS($B$19,$X$2-1+AB$8)),INDIRECT("rP!"&amp;ADDRESS(Prcsses!$B187,$X$2+$P$8-AB$8)&amp;":"&amp;ADDRESS(Prcsses!$B187,$X$2-1+$P$8))))</f>
        <v>0</v>
      </c>
      <c r="AC90" s="5">
        <f ca="1">IF(AC$4="",0,SUMPRODUCT(INDIRECT(ADDRESS($B66,$X$2)&amp;":"&amp;ADDRESS($B66,$X$2-1+AC$8)),INDIRECT(ADDRESS($B$19,$X$2)&amp;":"&amp;ADDRESS($B$19,$X$2-1+AC$8)),INDIRECT("rP!"&amp;ADDRESS(Prcsses!$B187,$X$2+$P$8-AC$8)&amp;":"&amp;ADDRESS(Prcsses!$B187,$X$2-1+$P$8))))</f>
        <v>0</v>
      </c>
      <c r="AD90" s="5">
        <f ca="1">IF(AD$4="",0,SUMPRODUCT(INDIRECT(ADDRESS($B66,$X$2)&amp;":"&amp;ADDRESS($B66,$X$2-1+AD$8)),INDIRECT(ADDRESS($B$19,$X$2)&amp;":"&amp;ADDRESS($B$19,$X$2-1+AD$8)),INDIRECT("rP!"&amp;ADDRESS(Prcsses!$B187,$X$2+$P$8-AD$8)&amp;":"&amp;ADDRESS(Prcsses!$B187,$X$2-1+$P$8))))</f>
        <v>0</v>
      </c>
      <c r="AE90" s="5">
        <f ca="1">IF(AE$4="",0,SUMPRODUCT(INDIRECT(ADDRESS($B66,$X$2)&amp;":"&amp;ADDRESS($B66,$X$2-1+AE$8)),INDIRECT(ADDRESS($B$19,$X$2)&amp;":"&amp;ADDRESS($B$19,$X$2-1+AE$8)),INDIRECT("rP!"&amp;ADDRESS(Prcsses!$B187,$X$2+$P$8-AE$8)&amp;":"&amp;ADDRESS(Prcsses!$B187,$X$2-1+$P$8))))</f>
        <v>0</v>
      </c>
      <c r="AF90" s="5">
        <f ca="1">IF(AF$4="",0,SUMPRODUCT(INDIRECT(ADDRESS($B66,$X$2)&amp;":"&amp;ADDRESS($B66,$X$2-1+AF$8)),INDIRECT(ADDRESS($B$19,$X$2)&amp;":"&amp;ADDRESS($B$19,$X$2-1+AF$8)),INDIRECT("rP!"&amp;ADDRESS(Prcsses!$B187,$X$2+$P$8-AF$8)&amp;":"&amp;ADDRESS(Prcsses!$B187,$X$2-1+$P$8))))</f>
        <v>0</v>
      </c>
      <c r="AG90" s="5">
        <f ca="1">IF(AG$4="",0,SUMPRODUCT(INDIRECT(ADDRESS($B66,$X$2)&amp;":"&amp;ADDRESS($B66,$X$2-1+AG$8)),INDIRECT(ADDRESS($B$19,$X$2)&amp;":"&amp;ADDRESS($B$19,$X$2-1+AG$8)),INDIRECT("rP!"&amp;ADDRESS(Prcsses!$B187,$X$2+$P$8-AG$8)&amp;":"&amp;ADDRESS(Prcsses!$B187,$X$2-1+$P$8))))</f>
        <v>0</v>
      </c>
      <c r="AH90" s="5">
        <f ca="1">IF(AH$4="",0,SUMPRODUCT(INDIRECT(ADDRESS($B66,$X$2)&amp;":"&amp;ADDRESS($B66,$X$2-1+AH$8)),INDIRECT(ADDRESS($B$19,$X$2)&amp;":"&amp;ADDRESS($B$19,$X$2-1+AH$8)),INDIRECT("rP!"&amp;ADDRESS(Prcsses!$B187,$X$2+$P$8-AH$8)&amp;":"&amp;ADDRESS(Prcsses!$B187,$X$2-1+$P$8))))</f>
        <v>0</v>
      </c>
      <c r="AI90" s="5">
        <f ca="1">IF(AI$4="",0,SUMPRODUCT(INDIRECT(ADDRESS($B66,$X$2)&amp;":"&amp;ADDRESS($B66,$X$2-1+AI$8)),INDIRECT(ADDRESS($B$19,$X$2)&amp;":"&amp;ADDRESS($B$19,$X$2-1+AI$8)),INDIRECT("rP!"&amp;ADDRESS(Prcsses!$B187,$X$2+$P$8-AI$8)&amp;":"&amp;ADDRESS(Prcsses!$B187,$X$2-1+$P$8))))</f>
        <v>0</v>
      </c>
      <c r="AJ90" s="5">
        <f ca="1">IF(AJ$4="",0,SUMPRODUCT(INDIRECT(ADDRESS($B66,$X$2)&amp;":"&amp;ADDRESS($B66,$X$2-1+AJ$8)),INDIRECT(ADDRESS($B$19,$X$2)&amp;":"&amp;ADDRESS($B$19,$X$2-1+AJ$8)),INDIRECT("rP!"&amp;ADDRESS(Prcsses!$B187,$X$2+$P$8-AJ$8)&amp;":"&amp;ADDRESS(Prcsses!$B187,$X$2-1+$P$8))))</f>
        <v>0</v>
      </c>
      <c r="AK90" s="5">
        <f ca="1">IF(AK$4="",0,SUMPRODUCT(INDIRECT(ADDRESS($B66,$X$2)&amp;":"&amp;ADDRESS($B66,$X$2-1+AK$8)),INDIRECT(ADDRESS($B$19,$X$2)&amp;":"&amp;ADDRESS($B$19,$X$2-1+AK$8)),INDIRECT("rP!"&amp;ADDRESS(Prcsses!$B187,$X$2+$P$8-AK$8)&amp;":"&amp;ADDRESS(Prcsses!$B187,$X$2-1+$P$8))))</f>
        <v>0</v>
      </c>
      <c r="AL90" s="5">
        <f ca="1">IF(AL$4="",0,SUMPRODUCT(INDIRECT(ADDRESS($B66,$X$2)&amp;":"&amp;ADDRESS($B66,$X$2-1+AL$8)),INDIRECT(ADDRESS($B$19,$X$2)&amp;":"&amp;ADDRESS($B$19,$X$2-1+AL$8)),INDIRECT("rP!"&amp;ADDRESS(Prcsses!$B187,$X$2+$P$8-AL$8)&amp;":"&amp;ADDRESS(Prcsses!$B187,$X$2-1+$P$8))))</f>
        <v>0</v>
      </c>
      <c r="AM90" s="5">
        <f ca="1">IF(AM$4="",0,SUMPRODUCT(INDIRECT(ADDRESS($B66,$X$2)&amp;":"&amp;ADDRESS($B66,$X$2-1+AM$8)),INDIRECT(ADDRESS($B$19,$X$2)&amp;":"&amp;ADDRESS($B$19,$X$2-1+AM$8)),INDIRECT("rP!"&amp;ADDRESS(Prcsses!$B187,$X$2+$P$8-AM$8)&amp;":"&amp;ADDRESS(Prcsses!$B187,$X$2-1+$P$8))))</f>
        <v>0</v>
      </c>
      <c r="AN90" s="5">
        <f ca="1">IF(AN$4="",0,SUMPRODUCT(INDIRECT(ADDRESS($B66,$X$2)&amp;":"&amp;ADDRESS($B66,$X$2-1+AN$8)),INDIRECT(ADDRESS($B$19,$X$2)&amp;":"&amp;ADDRESS($B$19,$X$2-1+AN$8)),INDIRECT("rP!"&amp;ADDRESS(Prcsses!$B187,$X$2+$P$8-AN$8)&amp;":"&amp;ADDRESS(Prcsses!$B187,$X$2-1+$P$8))))</f>
        <v>0</v>
      </c>
      <c r="AO90" s="5">
        <f ca="1">IF(AO$4="",0,SUMPRODUCT(INDIRECT(ADDRESS($B66,$X$2)&amp;":"&amp;ADDRESS($B66,$X$2-1+AO$8)),INDIRECT(ADDRESS($B$19,$X$2)&amp;":"&amp;ADDRESS($B$19,$X$2-1+AO$8)),INDIRECT("rP!"&amp;ADDRESS(Prcsses!$B187,$X$2+$P$8-AO$8)&amp;":"&amp;ADDRESS(Prcsses!$B187,$X$2-1+$P$8))))</f>
        <v>0</v>
      </c>
      <c r="AP90" s="5">
        <f ca="1">IF(AP$4="",0,SUMPRODUCT(INDIRECT(ADDRESS($B66,$X$2)&amp;":"&amp;ADDRESS($B66,$X$2-1+AP$8)),INDIRECT(ADDRESS($B$19,$X$2)&amp;":"&amp;ADDRESS($B$19,$X$2-1+AP$8)),INDIRECT("rP!"&amp;ADDRESS(Prcsses!$B187,$X$2+$P$8-AP$8)&amp;":"&amp;ADDRESS(Prcsses!$B187,$X$2-1+$P$8))))</f>
        <v>0</v>
      </c>
      <c r="AQ90" s="5">
        <f ca="1">IF(AQ$4="",0,SUMPRODUCT(INDIRECT(ADDRESS($B66,$X$2)&amp;":"&amp;ADDRESS($B66,$X$2-1+AQ$8)),INDIRECT(ADDRESS($B$19,$X$2)&amp;":"&amp;ADDRESS($B$19,$X$2-1+AQ$8)),INDIRECT("rP!"&amp;ADDRESS(Prcsses!$B187,$X$2+$P$8-AQ$8)&amp;":"&amp;ADDRESS(Prcsses!$B187,$X$2-1+$P$8))))</f>
        <v>0</v>
      </c>
      <c r="AR90" s="5">
        <f ca="1">IF(AR$4="",0,SUMPRODUCT(INDIRECT(ADDRESS($B66,$X$2)&amp;":"&amp;ADDRESS($B66,$X$2-1+AR$8)),INDIRECT(ADDRESS($B$19,$X$2)&amp;":"&amp;ADDRESS($B$19,$X$2-1+AR$8)),INDIRECT("rP!"&amp;ADDRESS(Prcsses!$B187,$X$2+$P$8-AR$8)&amp;":"&amp;ADDRESS(Prcsses!$B187,$X$2-1+$P$8))))</f>
        <v>0</v>
      </c>
      <c r="AS90" s="5">
        <f ca="1">IF(AS$4="",0,SUMPRODUCT(INDIRECT(ADDRESS($B66,$X$2)&amp;":"&amp;ADDRESS($B66,$X$2-1+AS$8)),INDIRECT(ADDRESS($B$19,$X$2)&amp;":"&amp;ADDRESS($B$19,$X$2-1+AS$8)),INDIRECT("rP!"&amp;ADDRESS(Prcsses!$B187,$X$2+$P$8-AS$8)&amp;":"&amp;ADDRESS(Prcsses!$B187,$X$2-1+$P$8))))</f>
        <v>0</v>
      </c>
      <c r="AT90" s="5">
        <f ca="1">IF(AT$4="",0,SUMPRODUCT(INDIRECT(ADDRESS($B66,$X$2)&amp;":"&amp;ADDRESS($B66,$X$2-1+AT$8)),INDIRECT(ADDRESS($B$19,$X$2)&amp;":"&amp;ADDRESS($B$19,$X$2-1+AT$8)),INDIRECT("rP!"&amp;ADDRESS(Prcsses!$B187,$X$2+$P$8-AT$8)&amp;":"&amp;ADDRESS(Prcsses!$B187,$X$2-1+$P$8))))</f>
        <v>0</v>
      </c>
      <c r="AU90" s="5">
        <f ca="1">IF(AU$4="",0,SUMPRODUCT(INDIRECT(ADDRESS($B66,$X$2)&amp;":"&amp;ADDRESS($B66,$X$2-1+AU$8)),INDIRECT(ADDRESS($B$19,$X$2)&amp;":"&amp;ADDRESS($B$19,$X$2-1+AU$8)),INDIRECT("rP!"&amp;ADDRESS(Prcsses!$B187,$X$2+$P$8-AU$8)&amp;":"&amp;ADDRESS(Prcsses!$B187,$X$2-1+$P$8))))</f>
        <v>0</v>
      </c>
      <c r="AV90" s="5">
        <f ca="1">IF(AV$4="",0,SUMPRODUCT(INDIRECT(ADDRESS($B66,$X$2)&amp;":"&amp;ADDRESS($B66,$X$2-1+AV$8)),INDIRECT(ADDRESS($B$19,$X$2)&amp;":"&amp;ADDRESS($B$19,$X$2-1+AV$8)),INDIRECT("rP!"&amp;ADDRESS(Prcsses!$B187,$X$2+$P$8-AV$8)&amp;":"&amp;ADDRESS(Prcsses!$B187,$X$2-1+$P$8))))</f>
        <v>0</v>
      </c>
      <c r="AW90" s="5">
        <f ca="1">IF(AW$4="",0,SUMPRODUCT(INDIRECT(ADDRESS($B66,$X$2)&amp;":"&amp;ADDRESS($B66,$X$2-1+AW$8)),INDIRECT(ADDRESS($B$19,$X$2)&amp;":"&amp;ADDRESS($B$19,$X$2-1+AW$8)),INDIRECT("rP!"&amp;ADDRESS(Prcsses!$B187,$X$2+$P$8-AW$8)&amp;":"&amp;ADDRESS(Prcsses!$B187,$X$2-1+$P$8))))</f>
        <v>0</v>
      </c>
      <c r="AX90" s="5">
        <f ca="1">IF(AX$4="",0,SUMPRODUCT(INDIRECT(ADDRESS($B66,$X$2)&amp;":"&amp;ADDRESS($B66,$X$2-1+AX$8)),INDIRECT(ADDRESS($B$19,$X$2)&amp;":"&amp;ADDRESS($B$19,$X$2-1+AX$8)),INDIRECT("rP!"&amp;ADDRESS(Prcsses!$B187,$X$2+$P$8-AX$8)&amp;":"&amp;ADDRESS(Prcsses!$B187,$X$2-1+$P$8))))</f>
        <v>0</v>
      </c>
      <c r="AY90" s="5">
        <f ca="1">IF(AY$4="",0,SUMPRODUCT(INDIRECT(ADDRESS($B66,$X$2)&amp;":"&amp;ADDRESS($B66,$X$2-1+AY$8)),INDIRECT(ADDRESS($B$19,$X$2)&amp;":"&amp;ADDRESS($B$19,$X$2-1+AY$8)),INDIRECT("rP!"&amp;ADDRESS(Prcsses!$B187,$X$2+$P$8-AY$8)&amp;":"&amp;ADDRESS(Prcsses!$B187,$X$2-1+$P$8))))</f>
        <v>0</v>
      </c>
      <c r="AZ90" s="5">
        <f ca="1">IF(AZ$4="",0,SUMPRODUCT(INDIRECT(ADDRESS($B66,$X$2)&amp;":"&amp;ADDRESS($B66,$X$2-1+AZ$8)),INDIRECT(ADDRESS($B$19,$X$2)&amp;":"&amp;ADDRESS($B$19,$X$2-1+AZ$8)),INDIRECT("rP!"&amp;ADDRESS(Prcsses!$B187,$X$2+$P$8-AZ$8)&amp;":"&amp;ADDRESS(Prcsses!$B187,$X$2-1+$P$8))))</f>
        <v>0</v>
      </c>
      <c r="BA90" s="5">
        <f ca="1">IF(BA$4="",0,SUMPRODUCT(INDIRECT(ADDRESS($B66,$X$2)&amp;":"&amp;ADDRESS($B66,$X$2-1+BA$8)),INDIRECT(ADDRESS($B$19,$X$2)&amp;":"&amp;ADDRESS($B$19,$X$2-1+BA$8)),INDIRECT("rP!"&amp;ADDRESS(Prcsses!$B187,$X$2+$P$8-BA$8)&amp;":"&amp;ADDRESS(Prcsses!$B187,$X$2-1+$P$8))))</f>
        <v>0</v>
      </c>
      <c r="BB90" s="5">
        <f ca="1">IF(BB$4="",0,SUMPRODUCT(INDIRECT(ADDRESS($B66,$X$2)&amp;":"&amp;ADDRESS($B66,$X$2-1+BB$8)),INDIRECT(ADDRESS($B$19,$X$2)&amp;":"&amp;ADDRESS($B$19,$X$2-1+BB$8)),INDIRECT("rP!"&amp;ADDRESS(Prcsses!$B187,$X$2+$P$8-BB$8)&amp;":"&amp;ADDRESS(Prcsses!$B187,$X$2-1+$P$8))))</f>
        <v>0</v>
      </c>
      <c r="BC90" s="5">
        <f ca="1">IF(BC$4="",0,SUMPRODUCT(INDIRECT(ADDRESS($B66,$X$2)&amp;":"&amp;ADDRESS($B66,$X$2-1+BC$8)),INDIRECT(ADDRESS($B$19,$X$2)&amp;":"&amp;ADDRESS($B$19,$X$2-1+BC$8)),INDIRECT("rP!"&amp;ADDRESS(Prcsses!$B187,$X$2+$P$8-BC$8)&amp;":"&amp;ADDRESS(Prcsses!$B187,$X$2-1+$P$8))))</f>
        <v>0</v>
      </c>
      <c r="BD90" s="5">
        <f ca="1">IF(BD$4="",0,SUMPRODUCT(INDIRECT(ADDRESS($B66,$X$2)&amp;":"&amp;ADDRESS($B66,$X$2-1+BD$8)),INDIRECT(ADDRESS($B$19,$X$2)&amp;":"&amp;ADDRESS($B$19,$X$2-1+BD$8)),INDIRECT("rP!"&amp;ADDRESS(Prcsses!$B187,$X$2+$P$8-BD$8)&amp;":"&amp;ADDRESS(Prcsses!$B187,$X$2-1+$P$8))))</f>
        <v>0</v>
      </c>
      <c r="BE90" s="5">
        <f ca="1">IF(BE$4="",0,SUMPRODUCT(INDIRECT(ADDRESS($B66,$X$2)&amp;":"&amp;ADDRESS($B66,$X$2-1+BE$8)),INDIRECT(ADDRESS($B$19,$X$2)&amp;":"&amp;ADDRESS($B$19,$X$2-1+BE$8)),INDIRECT("rP!"&amp;ADDRESS(Prcsses!$B187,$X$2+$P$8-BE$8)&amp;":"&amp;ADDRESS(Prcsses!$B187,$X$2-1+$P$8))))</f>
        <v>0</v>
      </c>
      <c r="BF90" s="5">
        <f ca="1">IF(BF$4="",0,SUMPRODUCT(INDIRECT(ADDRESS($B66,$X$2)&amp;":"&amp;ADDRESS($B66,$X$2-1+BF$8)),INDIRECT(ADDRESS($B$19,$X$2)&amp;":"&amp;ADDRESS($B$19,$X$2-1+BF$8)),INDIRECT("rP!"&amp;ADDRESS(Prcsses!$B187,$X$2+$P$8-BF$8)&amp;":"&amp;ADDRESS(Prcsses!$B187,$X$2-1+$P$8))))</f>
        <v>0</v>
      </c>
      <c r="BG90" s="5">
        <f ca="1">IF(BG$4="",0,SUMPRODUCT(INDIRECT(ADDRESS($B66,$X$2)&amp;":"&amp;ADDRESS($B66,$X$2-1+BG$8)),INDIRECT(ADDRESS($B$19,$X$2)&amp;":"&amp;ADDRESS($B$19,$X$2-1+BG$8)),INDIRECT("rP!"&amp;ADDRESS(Prcsses!$B187,$X$2+$P$8-BG$8)&amp;":"&amp;ADDRESS(Prcsses!$B187,$X$2-1+$P$8))))</f>
        <v>0</v>
      </c>
      <c r="BH90" s="5">
        <f ca="1">IF(BH$4="",0,SUMPRODUCT(INDIRECT(ADDRESS($B66,$X$2)&amp;":"&amp;ADDRESS($B66,$X$2-1+BH$8)),INDIRECT(ADDRESS($B$19,$X$2)&amp;":"&amp;ADDRESS($B$19,$X$2-1+BH$8)),INDIRECT("rP!"&amp;ADDRESS(Prcsses!$B187,$X$2+$P$8-BH$8)&amp;":"&amp;ADDRESS(Prcsses!$B187,$X$2-1+$P$8))))</f>
        <v>0</v>
      </c>
      <c r="BI90" s="5">
        <f ca="1">IF(BI$4="",0,SUMPRODUCT(INDIRECT(ADDRESS($B66,$X$2)&amp;":"&amp;ADDRESS($B66,$X$2-1+BI$8)),INDIRECT(ADDRESS($B$19,$X$2)&amp;":"&amp;ADDRESS($B$19,$X$2-1+BI$8)),INDIRECT("rP!"&amp;ADDRESS(Prcsses!$B187,$X$2+$P$8-BI$8)&amp;":"&amp;ADDRESS(Prcsses!$B187,$X$2-1+$P$8))))</f>
        <v>0</v>
      </c>
      <c r="BJ90" s="5">
        <f ca="1">IF(BJ$4="",0,SUMPRODUCT(INDIRECT(ADDRESS($B66,$X$2)&amp;":"&amp;ADDRESS($B66,$X$2-1+BJ$8)),INDIRECT(ADDRESS($B$19,$X$2)&amp;":"&amp;ADDRESS($B$19,$X$2-1+BJ$8)),INDIRECT("rP!"&amp;ADDRESS(Prcsses!$B187,$X$2+$P$8-BJ$8)&amp;":"&amp;ADDRESS(Prcsses!$B187,$X$2-1+$P$8))))</f>
        <v>0</v>
      </c>
      <c r="BK90" s="5">
        <f ca="1">IF(BK$4="",0,SUMPRODUCT(INDIRECT(ADDRESS($B66,$X$2)&amp;":"&amp;ADDRESS($B66,$X$2-1+BK$8)),INDIRECT(ADDRESS($B$19,$X$2)&amp;":"&amp;ADDRESS($B$19,$X$2-1+BK$8)),INDIRECT("rP!"&amp;ADDRESS(Prcsses!$B187,$X$2+$P$8-BK$8)&amp;":"&amp;ADDRESS(Prcsses!$B187,$X$2-1+$P$8))))</f>
        <v>0</v>
      </c>
      <c r="BL90" s="5">
        <f ca="1">IF(BL$4="",0,SUMPRODUCT(INDIRECT(ADDRESS($B66,$X$2)&amp;":"&amp;ADDRESS($B66,$X$2-1+BL$8)),INDIRECT(ADDRESS($B$19,$X$2)&amp;":"&amp;ADDRESS($B$19,$X$2-1+BL$8)),INDIRECT("rP!"&amp;ADDRESS(Prcsses!$B187,$X$2+$P$8-BL$8)&amp;":"&amp;ADDRESS(Prcsses!$B187,$X$2-1+$P$8))))</f>
        <v>0</v>
      </c>
      <c r="BM90" s="5">
        <f ca="1">IF(BM$4="",0,SUMPRODUCT(INDIRECT(ADDRESS($B66,$X$2)&amp;":"&amp;ADDRESS($B66,$X$2-1+BM$8)),INDIRECT(ADDRESS($B$19,$X$2)&amp;":"&amp;ADDRESS($B$19,$X$2-1+BM$8)),INDIRECT("rP!"&amp;ADDRESS(Prcsses!$B187,$X$2+$P$8-BM$8)&amp;":"&amp;ADDRESS(Prcsses!$B187,$X$2-1+$P$8))))</f>
        <v>0</v>
      </c>
      <c r="BN90" s="5">
        <f ca="1">IF(BN$4="",0,SUMPRODUCT(INDIRECT(ADDRESS($B66,$X$2)&amp;":"&amp;ADDRESS($B66,$X$2-1+BN$8)),INDIRECT(ADDRESS($B$19,$X$2)&amp;":"&amp;ADDRESS($B$19,$X$2-1+BN$8)),INDIRECT("rP!"&amp;ADDRESS(Prcsses!$B187,$X$2+$P$8-BN$8)&amp;":"&amp;ADDRESS(Prcsses!$B187,$X$2-1+$P$8))))</f>
        <v>0</v>
      </c>
      <c r="BO90" s="5">
        <f ca="1">IF(BO$4="",0,SUMPRODUCT(INDIRECT(ADDRESS($B66,$X$2)&amp;":"&amp;ADDRESS($B66,$X$2-1+BO$8)),INDIRECT(ADDRESS($B$19,$X$2)&amp;":"&amp;ADDRESS($B$19,$X$2-1+BO$8)),INDIRECT("rP!"&amp;ADDRESS(Prcsses!$B187,$X$2+$P$8-BO$8)&amp;":"&amp;ADDRESS(Prcsses!$B187,$X$2-1+$P$8))))</f>
        <v>0</v>
      </c>
      <c r="BP90" s="5">
        <f ca="1">IF(BP$4="",0,SUMPRODUCT(INDIRECT(ADDRESS($B66,$X$2)&amp;":"&amp;ADDRESS($B66,$X$2-1+BP$8)),INDIRECT(ADDRESS($B$19,$X$2)&amp;":"&amp;ADDRESS($B$19,$X$2-1+BP$8)),INDIRECT("rP!"&amp;ADDRESS(Prcsses!$B187,$X$2+$P$8-BP$8)&amp;":"&amp;ADDRESS(Prcsses!$B187,$X$2-1+$P$8))))</f>
        <v>0</v>
      </c>
      <c r="BQ90" s="5">
        <f ca="1">IF(BQ$4="",0,SUMPRODUCT(INDIRECT(ADDRESS($B66,$X$2)&amp;":"&amp;ADDRESS($B66,$X$2-1+BQ$8)),INDIRECT(ADDRESS($B$19,$X$2)&amp;":"&amp;ADDRESS($B$19,$X$2-1+BQ$8)),INDIRECT("rP!"&amp;ADDRESS(Prcsses!$B187,$X$2+$P$8-BQ$8)&amp;":"&amp;ADDRESS(Prcsses!$B187,$X$2-1+$P$8))))</f>
        <v>0</v>
      </c>
      <c r="BR90" s="5">
        <f ca="1">IF(BR$4="",0,SUMPRODUCT(INDIRECT(ADDRESS($B66,$X$2)&amp;":"&amp;ADDRESS($B66,$X$2-1+BR$8)),INDIRECT(ADDRESS($B$19,$X$2)&amp;":"&amp;ADDRESS($B$19,$X$2-1+BR$8)),INDIRECT("rP!"&amp;ADDRESS(Prcsses!$B187,$X$2+$P$8-BR$8)&amp;":"&amp;ADDRESS(Prcsses!$B187,$X$2-1+$P$8))))</f>
        <v>0</v>
      </c>
      <c r="BS90" s="5">
        <f ca="1">IF(BS$4="",0,SUMPRODUCT(INDIRECT(ADDRESS($B66,$X$2)&amp;":"&amp;ADDRESS($B66,$X$2-1+BS$8)),INDIRECT(ADDRESS($B$19,$X$2)&amp;":"&amp;ADDRESS($B$19,$X$2-1+BS$8)),INDIRECT("rP!"&amp;ADDRESS(Prcsses!$B187,$X$2+$P$8-BS$8)&amp;":"&amp;ADDRESS(Prcsses!$B187,$X$2-1+$P$8))))</f>
        <v>0</v>
      </c>
      <c r="BT90" s="5">
        <f ca="1">IF(BT$4="",0,SUMPRODUCT(INDIRECT(ADDRESS($B66,$X$2)&amp;":"&amp;ADDRESS($B66,$X$2-1+BT$8)),INDIRECT(ADDRESS($B$19,$X$2)&amp;":"&amp;ADDRESS($B$19,$X$2-1+BT$8)),INDIRECT("rP!"&amp;ADDRESS(Prcsses!$B187,$X$2+$P$8-BT$8)&amp;":"&amp;ADDRESS(Prcsses!$B187,$X$2-1+$P$8))))</f>
        <v>0</v>
      </c>
      <c r="BU90" s="5">
        <f ca="1">IF(BU$4="",0,SUMPRODUCT(INDIRECT(ADDRESS($B66,$X$2)&amp;":"&amp;ADDRESS($B66,$X$2-1+BU$8)),INDIRECT(ADDRESS($B$19,$X$2)&amp;":"&amp;ADDRESS($B$19,$X$2-1+BU$8)),INDIRECT("rP!"&amp;ADDRESS(Prcsses!$B187,$X$2+$P$8-BU$8)&amp;":"&amp;ADDRESS(Prcsses!$B187,$X$2-1+$P$8))))</f>
        <v>0</v>
      </c>
      <c r="BV90" s="5">
        <f ca="1">IF(BV$4="",0,SUMPRODUCT(INDIRECT(ADDRESS($B66,$X$2)&amp;":"&amp;ADDRESS($B66,$X$2-1+BV$8)),INDIRECT(ADDRESS($B$19,$X$2)&amp;":"&amp;ADDRESS($B$19,$X$2-1+BV$8)),INDIRECT("rP!"&amp;ADDRESS(Prcsses!$B187,$X$2+$P$8-BV$8)&amp;":"&amp;ADDRESS(Prcsses!$B187,$X$2-1+$P$8))))</f>
        <v>0</v>
      </c>
      <c r="BW90" s="5">
        <f ca="1">IF(BW$4="",0,SUMPRODUCT(INDIRECT(ADDRESS($B66,$X$2)&amp;":"&amp;ADDRESS($B66,$X$2-1+BW$8)),INDIRECT(ADDRESS($B$19,$X$2)&amp;":"&amp;ADDRESS($B$19,$X$2-1+BW$8)),INDIRECT("rP!"&amp;ADDRESS(Prcsses!$B187,$X$2+$P$8-BW$8)&amp;":"&amp;ADDRESS(Prcsses!$B187,$X$2-1+$P$8))))</f>
        <v>0</v>
      </c>
      <c r="BX90" s="5">
        <f ca="1">IF(BX$4="",0,SUMPRODUCT(INDIRECT(ADDRESS($B66,$X$2)&amp;":"&amp;ADDRESS($B66,$X$2-1+BX$8)),INDIRECT(ADDRESS($B$19,$X$2)&amp;":"&amp;ADDRESS($B$19,$X$2-1+BX$8)),INDIRECT("rP!"&amp;ADDRESS(Prcsses!$B187,$X$2+$P$8-BX$8)&amp;":"&amp;ADDRESS(Prcsses!$B187,$X$2-1+$P$8))))</f>
        <v>0</v>
      </c>
      <c r="BY90" s="5">
        <f ca="1">IF(BY$4="",0,SUMPRODUCT(INDIRECT(ADDRESS($B66,$X$2)&amp;":"&amp;ADDRESS($B66,$X$2-1+BY$8)),INDIRECT(ADDRESS($B$19,$X$2)&amp;":"&amp;ADDRESS($B$19,$X$2-1+BY$8)),INDIRECT("rP!"&amp;ADDRESS(Prcsses!$B187,$X$2+$P$8-BY$8)&amp;":"&amp;ADDRESS(Prcsses!$B187,$X$2-1+$P$8))))</f>
        <v>0</v>
      </c>
      <c r="BZ90" s="5">
        <f ca="1">IF(BZ$4="",0,SUMPRODUCT(INDIRECT(ADDRESS($B66,$X$2)&amp;":"&amp;ADDRESS($B66,$X$2-1+BZ$8)),INDIRECT(ADDRESS($B$19,$X$2)&amp;":"&amp;ADDRESS($B$19,$X$2-1+BZ$8)),INDIRECT("rP!"&amp;ADDRESS(Prcsses!$B187,$X$2+$P$8-BZ$8)&amp;":"&amp;ADDRESS(Prcsses!$B187,$X$2-1+$P$8))))</f>
        <v>0</v>
      </c>
      <c r="CA90" s="5">
        <f ca="1">IF(CA$4="",0,SUMPRODUCT(INDIRECT(ADDRESS($B66,$X$2)&amp;":"&amp;ADDRESS($B66,$X$2-1+CA$8)),INDIRECT(ADDRESS($B$19,$X$2)&amp;":"&amp;ADDRESS($B$19,$X$2-1+CA$8)),INDIRECT("rP!"&amp;ADDRESS(Prcsses!$B187,$X$2+$P$8-CA$8)&amp;":"&amp;ADDRESS(Prcsses!$B187,$X$2-1+$P$8))))</f>
        <v>0</v>
      </c>
      <c r="CB90" s="5">
        <f ca="1">IF(CB$4="",0,SUMPRODUCT(INDIRECT(ADDRESS($B66,$X$2)&amp;":"&amp;ADDRESS($B66,$X$2-1+CB$8)),INDIRECT(ADDRESS($B$19,$X$2)&amp;":"&amp;ADDRESS($B$19,$X$2-1+CB$8)),INDIRECT("rP!"&amp;ADDRESS(Prcsses!$B187,$X$2+$P$8-CB$8)&amp;":"&amp;ADDRESS(Prcsses!$B187,$X$2-1+$P$8))))</f>
        <v>0</v>
      </c>
      <c r="CC90" s="5">
        <f ca="1">IF(CC$4="",0,SUMPRODUCT(INDIRECT(ADDRESS($B66,$X$2)&amp;":"&amp;ADDRESS($B66,$X$2-1+CC$8)),INDIRECT(ADDRESS($B$19,$X$2)&amp;":"&amp;ADDRESS($B$19,$X$2-1+CC$8)),INDIRECT("rP!"&amp;ADDRESS(Prcsses!$B187,$X$2+$P$8-CC$8)&amp;":"&amp;ADDRESS(Prcsses!$B187,$X$2-1+$P$8))))</f>
        <v>0</v>
      </c>
      <c r="CD90" s="5">
        <f ca="1">IF(CD$4="",0,SUMPRODUCT(INDIRECT(ADDRESS($B66,$X$2)&amp;":"&amp;ADDRESS($B66,$X$2-1+CD$8)),INDIRECT(ADDRESS($B$19,$X$2)&amp;":"&amp;ADDRESS($B$19,$X$2-1+CD$8)),INDIRECT("rP!"&amp;ADDRESS(Prcsses!$B187,$X$2+$P$8-CD$8)&amp;":"&amp;ADDRESS(Prcsses!$B187,$X$2-1+$P$8))))</f>
        <v>0</v>
      </c>
      <c r="CE90" s="5">
        <f ca="1">IF(CE$4="",0,SUMPRODUCT(INDIRECT(ADDRESS($B66,$X$2)&amp;":"&amp;ADDRESS($B66,$X$2-1+CE$8)),INDIRECT(ADDRESS($B$19,$X$2)&amp;":"&amp;ADDRESS($B$19,$X$2-1+CE$8)),INDIRECT("rP!"&amp;ADDRESS(Prcsses!$B187,$X$2+$P$8-CE$8)&amp;":"&amp;ADDRESS(Prcsses!$B187,$X$2-1+$P$8))))</f>
        <v>0</v>
      </c>
      <c r="CF90" s="5">
        <f ca="1">IF(CF$4="",0,SUMPRODUCT(INDIRECT(ADDRESS($B66,$X$2)&amp;":"&amp;ADDRESS($B66,$X$2-1+CF$8)),INDIRECT(ADDRESS($B$19,$X$2)&amp;":"&amp;ADDRESS($B$19,$X$2-1+CF$8)),INDIRECT("rP!"&amp;ADDRESS(Prcsses!$B187,$X$2+$P$8-CF$8)&amp;":"&amp;ADDRESS(Prcsses!$B187,$X$2-1+$P$8))))</f>
        <v>0</v>
      </c>
    </row>
    <row r="91" spans="2:84" x14ac:dyDescent="0.3">
      <c r="B91" s="13">
        <f>ROW()</f>
        <v>91</v>
      </c>
      <c r="H91" s="1" t="str">
        <f t="shared" si="120"/>
        <v>Оплата капитальных затрат</v>
      </c>
      <c r="I91" s="1" t="str">
        <f>$I$86</f>
        <v>Капзатраты на торговые мощности</v>
      </c>
      <c r="J91" s="1" t="str">
        <f>Prcsses!I180</f>
        <v>Стартовый маркетинг и оформление</v>
      </c>
      <c r="M91" s="53" t="s">
        <v>18</v>
      </c>
      <c r="U91" s="5">
        <f t="shared" ca="1" si="121"/>
        <v>0</v>
      </c>
      <c r="X91" s="5">
        <f ca="1">IF(X$4="",0,SUMPRODUCT(INDIRECT(ADDRESS($B67,$X$2)&amp;":"&amp;ADDRESS($B67,$X$2-1+X$8)),INDIRECT(ADDRESS($B$19,$X$2)&amp;":"&amp;ADDRESS($B$19,$X$2-1+X$8)),INDIRECT("rP!"&amp;ADDRESS(Prcsses!$B188,$X$2+$P$8-X$8)&amp;":"&amp;ADDRESS(Prcsses!$B188,$X$2-1+$P$8))))</f>
        <v>0</v>
      </c>
      <c r="Y91" s="5">
        <f ca="1">IF(Y$4="",0,SUMPRODUCT(INDIRECT(ADDRESS($B67,$X$2)&amp;":"&amp;ADDRESS($B67,$X$2-1+Y$8)),INDIRECT(ADDRESS($B$19,$X$2)&amp;":"&amp;ADDRESS($B$19,$X$2-1+Y$8)),INDIRECT("rP!"&amp;ADDRESS(Prcsses!$B188,$X$2+$P$8-Y$8)&amp;":"&amp;ADDRESS(Prcsses!$B188,$X$2-1+$P$8))))</f>
        <v>0</v>
      </c>
      <c r="Z91" s="5">
        <f ca="1">IF(Z$4="",0,SUMPRODUCT(INDIRECT(ADDRESS($B67,$X$2)&amp;":"&amp;ADDRESS($B67,$X$2-1+Z$8)),INDIRECT(ADDRESS($B$19,$X$2)&amp;":"&amp;ADDRESS($B$19,$X$2-1+Z$8)),INDIRECT("rP!"&amp;ADDRESS(Prcsses!$B188,$X$2+$P$8-Z$8)&amp;":"&amp;ADDRESS(Prcsses!$B188,$X$2-1+$P$8))))</f>
        <v>0</v>
      </c>
      <c r="AA91" s="5">
        <f ca="1">IF(AA$4="",0,SUMPRODUCT(INDIRECT(ADDRESS($B67,$X$2)&amp;":"&amp;ADDRESS($B67,$X$2-1+AA$8)),INDIRECT(ADDRESS($B$19,$X$2)&amp;":"&amp;ADDRESS($B$19,$X$2-1+AA$8)),INDIRECT("rP!"&amp;ADDRESS(Prcsses!$B188,$X$2+$P$8-AA$8)&amp;":"&amp;ADDRESS(Prcsses!$B188,$X$2-1+$P$8))))</f>
        <v>0</v>
      </c>
      <c r="AB91" s="5">
        <f ca="1">IF(AB$4="",0,SUMPRODUCT(INDIRECT(ADDRESS($B67,$X$2)&amp;":"&amp;ADDRESS($B67,$X$2-1+AB$8)),INDIRECT(ADDRESS($B$19,$X$2)&amp;":"&amp;ADDRESS($B$19,$X$2-1+AB$8)),INDIRECT("rP!"&amp;ADDRESS(Prcsses!$B188,$X$2+$P$8-AB$8)&amp;":"&amp;ADDRESS(Prcsses!$B188,$X$2-1+$P$8))))</f>
        <v>0</v>
      </c>
      <c r="AC91" s="5">
        <f ca="1">IF(AC$4="",0,SUMPRODUCT(INDIRECT(ADDRESS($B67,$X$2)&amp;":"&amp;ADDRESS($B67,$X$2-1+AC$8)),INDIRECT(ADDRESS($B$19,$X$2)&amp;":"&amp;ADDRESS($B$19,$X$2-1+AC$8)),INDIRECT("rP!"&amp;ADDRESS(Prcsses!$B188,$X$2+$P$8-AC$8)&amp;":"&amp;ADDRESS(Prcsses!$B188,$X$2-1+$P$8))))</f>
        <v>0</v>
      </c>
      <c r="AD91" s="5">
        <f ca="1">IF(AD$4="",0,SUMPRODUCT(INDIRECT(ADDRESS($B67,$X$2)&amp;":"&amp;ADDRESS($B67,$X$2-1+AD$8)),INDIRECT(ADDRESS($B$19,$X$2)&amp;":"&amp;ADDRESS($B$19,$X$2-1+AD$8)),INDIRECT("rP!"&amp;ADDRESS(Prcsses!$B188,$X$2+$P$8-AD$8)&amp;":"&amp;ADDRESS(Prcsses!$B188,$X$2-1+$P$8))))</f>
        <v>0</v>
      </c>
      <c r="AE91" s="5">
        <f ca="1">IF(AE$4="",0,SUMPRODUCT(INDIRECT(ADDRESS($B67,$X$2)&amp;":"&amp;ADDRESS($B67,$X$2-1+AE$8)),INDIRECT(ADDRESS($B$19,$X$2)&amp;":"&amp;ADDRESS($B$19,$X$2-1+AE$8)),INDIRECT("rP!"&amp;ADDRESS(Prcsses!$B188,$X$2+$P$8-AE$8)&amp;":"&amp;ADDRESS(Prcsses!$B188,$X$2-1+$P$8))))</f>
        <v>0</v>
      </c>
      <c r="AF91" s="5">
        <f ca="1">IF(AF$4="",0,SUMPRODUCT(INDIRECT(ADDRESS($B67,$X$2)&amp;":"&amp;ADDRESS($B67,$X$2-1+AF$8)),INDIRECT(ADDRESS($B$19,$X$2)&amp;":"&amp;ADDRESS($B$19,$X$2-1+AF$8)),INDIRECT("rP!"&amp;ADDRESS(Prcsses!$B188,$X$2+$P$8-AF$8)&amp;":"&amp;ADDRESS(Prcsses!$B188,$X$2-1+$P$8))))</f>
        <v>0</v>
      </c>
      <c r="AG91" s="5">
        <f ca="1">IF(AG$4="",0,SUMPRODUCT(INDIRECT(ADDRESS($B67,$X$2)&amp;":"&amp;ADDRESS($B67,$X$2-1+AG$8)),INDIRECT(ADDRESS($B$19,$X$2)&amp;":"&amp;ADDRESS($B$19,$X$2-1+AG$8)),INDIRECT("rP!"&amp;ADDRESS(Prcsses!$B188,$X$2+$P$8-AG$8)&amp;":"&amp;ADDRESS(Prcsses!$B188,$X$2-1+$P$8))))</f>
        <v>0</v>
      </c>
      <c r="AH91" s="5">
        <f ca="1">IF(AH$4="",0,SUMPRODUCT(INDIRECT(ADDRESS($B67,$X$2)&amp;":"&amp;ADDRESS($B67,$X$2-1+AH$8)),INDIRECT(ADDRESS($B$19,$X$2)&amp;":"&amp;ADDRESS($B$19,$X$2-1+AH$8)),INDIRECT("rP!"&amp;ADDRESS(Prcsses!$B188,$X$2+$P$8-AH$8)&amp;":"&amp;ADDRESS(Prcsses!$B188,$X$2-1+$P$8))))</f>
        <v>0</v>
      </c>
      <c r="AI91" s="5">
        <f ca="1">IF(AI$4="",0,SUMPRODUCT(INDIRECT(ADDRESS($B67,$X$2)&amp;":"&amp;ADDRESS($B67,$X$2-1+AI$8)),INDIRECT(ADDRESS($B$19,$X$2)&amp;":"&amp;ADDRESS($B$19,$X$2-1+AI$8)),INDIRECT("rP!"&amp;ADDRESS(Prcsses!$B188,$X$2+$P$8-AI$8)&amp;":"&amp;ADDRESS(Prcsses!$B188,$X$2-1+$P$8))))</f>
        <v>0</v>
      </c>
      <c r="AJ91" s="5">
        <f ca="1">IF(AJ$4="",0,SUMPRODUCT(INDIRECT(ADDRESS($B67,$X$2)&amp;":"&amp;ADDRESS($B67,$X$2-1+AJ$8)),INDIRECT(ADDRESS($B$19,$X$2)&amp;":"&amp;ADDRESS($B$19,$X$2-1+AJ$8)),INDIRECT("rP!"&amp;ADDRESS(Prcsses!$B188,$X$2+$P$8-AJ$8)&amp;":"&amp;ADDRESS(Prcsses!$B188,$X$2-1+$P$8))))</f>
        <v>0</v>
      </c>
      <c r="AK91" s="5">
        <f ca="1">IF(AK$4="",0,SUMPRODUCT(INDIRECT(ADDRESS($B67,$X$2)&amp;":"&amp;ADDRESS($B67,$X$2-1+AK$8)),INDIRECT(ADDRESS($B$19,$X$2)&amp;":"&amp;ADDRESS($B$19,$X$2-1+AK$8)),INDIRECT("rP!"&amp;ADDRESS(Prcsses!$B188,$X$2+$P$8-AK$8)&amp;":"&amp;ADDRESS(Prcsses!$B188,$X$2-1+$P$8))))</f>
        <v>0</v>
      </c>
      <c r="AL91" s="5">
        <f ca="1">IF(AL$4="",0,SUMPRODUCT(INDIRECT(ADDRESS($B67,$X$2)&amp;":"&amp;ADDRESS($B67,$X$2-1+AL$8)),INDIRECT(ADDRESS($B$19,$X$2)&amp;":"&amp;ADDRESS($B$19,$X$2-1+AL$8)),INDIRECT("rP!"&amp;ADDRESS(Prcsses!$B188,$X$2+$P$8-AL$8)&amp;":"&amp;ADDRESS(Prcsses!$B188,$X$2-1+$P$8))))</f>
        <v>0</v>
      </c>
      <c r="AM91" s="5">
        <f ca="1">IF(AM$4="",0,SUMPRODUCT(INDIRECT(ADDRESS($B67,$X$2)&amp;":"&amp;ADDRESS($B67,$X$2-1+AM$8)),INDIRECT(ADDRESS($B$19,$X$2)&amp;":"&amp;ADDRESS($B$19,$X$2-1+AM$8)),INDIRECT("rP!"&amp;ADDRESS(Prcsses!$B188,$X$2+$P$8-AM$8)&amp;":"&amp;ADDRESS(Prcsses!$B188,$X$2-1+$P$8))))</f>
        <v>0</v>
      </c>
      <c r="AN91" s="5">
        <f ca="1">IF(AN$4="",0,SUMPRODUCT(INDIRECT(ADDRESS($B67,$X$2)&amp;":"&amp;ADDRESS($B67,$X$2-1+AN$8)),INDIRECT(ADDRESS($B$19,$X$2)&amp;":"&amp;ADDRESS($B$19,$X$2-1+AN$8)),INDIRECT("rP!"&amp;ADDRESS(Prcsses!$B188,$X$2+$P$8-AN$8)&amp;":"&amp;ADDRESS(Prcsses!$B188,$X$2-1+$P$8))))</f>
        <v>0</v>
      </c>
      <c r="AO91" s="5">
        <f ca="1">IF(AO$4="",0,SUMPRODUCT(INDIRECT(ADDRESS($B67,$X$2)&amp;":"&amp;ADDRESS($B67,$X$2-1+AO$8)),INDIRECT(ADDRESS($B$19,$X$2)&amp;":"&amp;ADDRESS($B$19,$X$2-1+AO$8)),INDIRECT("rP!"&amp;ADDRESS(Prcsses!$B188,$X$2+$P$8-AO$8)&amp;":"&amp;ADDRESS(Prcsses!$B188,$X$2-1+$P$8))))</f>
        <v>0</v>
      </c>
      <c r="AP91" s="5">
        <f ca="1">IF(AP$4="",0,SUMPRODUCT(INDIRECT(ADDRESS($B67,$X$2)&amp;":"&amp;ADDRESS($B67,$X$2-1+AP$8)),INDIRECT(ADDRESS($B$19,$X$2)&amp;":"&amp;ADDRESS($B$19,$X$2-1+AP$8)),INDIRECT("rP!"&amp;ADDRESS(Prcsses!$B188,$X$2+$P$8-AP$8)&amp;":"&amp;ADDRESS(Prcsses!$B188,$X$2-1+$P$8))))</f>
        <v>0</v>
      </c>
      <c r="AQ91" s="5">
        <f ca="1">IF(AQ$4="",0,SUMPRODUCT(INDIRECT(ADDRESS($B67,$X$2)&amp;":"&amp;ADDRESS($B67,$X$2-1+AQ$8)),INDIRECT(ADDRESS($B$19,$X$2)&amp;":"&amp;ADDRESS($B$19,$X$2-1+AQ$8)),INDIRECT("rP!"&amp;ADDRESS(Prcsses!$B188,$X$2+$P$8-AQ$8)&amp;":"&amp;ADDRESS(Prcsses!$B188,$X$2-1+$P$8))))</f>
        <v>0</v>
      </c>
      <c r="AR91" s="5">
        <f ca="1">IF(AR$4="",0,SUMPRODUCT(INDIRECT(ADDRESS($B67,$X$2)&amp;":"&amp;ADDRESS($B67,$X$2-1+AR$8)),INDIRECT(ADDRESS($B$19,$X$2)&amp;":"&amp;ADDRESS($B$19,$X$2-1+AR$8)),INDIRECT("rP!"&amp;ADDRESS(Prcsses!$B188,$X$2+$P$8-AR$8)&amp;":"&amp;ADDRESS(Prcsses!$B188,$X$2-1+$P$8))))</f>
        <v>0</v>
      </c>
      <c r="AS91" s="5">
        <f ca="1">IF(AS$4="",0,SUMPRODUCT(INDIRECT(ADDRESS($B67,$X$2)&amp;":"&amp;ADDRESS($B67,$X$2-1+AS$8)),INDIRECT(ADDRESS($B$19,$X$2)&amp;":"&amp;ADDRESS($B$19,$X$2-1+AS$8)),INDIRECT("rP!"&amp;ADDRESS(Prcsses!$B188,$X$2+$P$8-AS$8)&amp;":"&amp;ADDRESS(Prcsses!$B188,$X$2-1+$P$8))))</f>
        <v>0</v>
      </c>
      <c r="AT91" s="5">
        <f ca="1">IF(AT$4="",0,SUMPRODUCT(INDIRECT(ADDRESS($B67,$X$2)&amp;":"&amp;ADDRESS($B67,$X$2-1+AT$8)),INDIRECT(ADDRESS($B$19,$X$2)&amp;":"&amp;ADDRESS($B$19,$X$2-1+AT$8)),INDIRECT("rP!"&amp;ADDRESS(Prcsses!$B188,$X$2+$P$8-AT$8)&amp;":"&amp;ADDRESS(Prcsses!$B188,$X$2-1+$P$8))))</f>
        <v>0</v>
      </c>
      <c r="AU91" s="5">
        <f ca="1">IF(AU$4="",0,SUMPRODUCT(INDIRECT(ADDRESS($B67,$X$2)&amp;":"&amp;ADDRESS($B67,$X$2-1+AU$8)),INDIRECT(ADDRESS($B$19,$X$2)&amp;":"&amp;ADDRESS($B$19,$X$2-1+AU$8)),INDIRECT("rP!"&amp;ADDRESS(Prcsses!$B188,$X$2+$P$8-AU$8)&amp;":"&amp;ADDRESS(Prcsses!$B188,$X$2-1+$P$8))))</f>
        <v>0</v>
      </c>
      <c r="AV91" s="5">
        <f ca="1">IF(AV$4="",0,SUMPRODUCT(INDIRECT(ADDRESS($B67,$X$2)&amp;":"&amp;ADDRESS($B67,$X$2-1+AV$8)),INDIRECT(ADDRESS($B$19,$X$2)&amp;":"&amp;ADDRESS($B$19,$X$2-1+AV$8)),INDIRECT("rP!"&amp;ADDRESS(Prcsses!$B188,$X$2+$P$8-AV$8)&amp;":"&amp;ADDRESS(Prcsses!$B188,$X$2-1+$P$8))))</f>
        <v>0</v>
      </c>
      <c r="AW91" s="5">
        <f ca="1">IF(AW$4="",0,SUMPRODUCT(INDIRECT(ADDRESS($B67,$X$2)&amp;":"&amp;ADDRESS($B67,$X$2-1+AW$8)),INDIRECT(ADDRESS($B$19,$X$2)&amp;":"&amp;ADDRESS($B$19,$X$2-1+AW$8)),INDIRECT("rP!"&amp;ADDRESS(Prcsses!$B188,$X$2+$P$8-AW$8)&amp;":"&amp;ADDRESS(Prcsses!$B188,$X$2-1+$P$8))))</f>
        <v>0</v>
      </c>
      <c r="AX91" s="5">
        <f ca="1">IF(AX$4="",0,SUMPRODUCT(INDIRECT(ADDRESS($B67,$X$2)&amp;":"&amp;ADDRESS($B67,$X$2-1+AX$8)),INDIRECT(ADDRESS($B$19,$X$2)&amp;":"&amp;ADDRESS($B$19,$X$2-1+AX$8)),INDIRECT("rP!"&amp;ADDRESS(Prcsses!$B188,$X$2+$P$8-AX$8)&amp;":"&amp;ADDRESS(Prcsses!$B188,$X$2-1+$P$8))))</f>
        <v>0</v>
      </c>
      <c r="AY91" s="5">
        <f ca="1">IF(AY$4="",0,SUMPRODUCT(INDIRECT(ADDRESS($B67,$X$2)&amp;":"&amp;ADDRESS($B67,$X$2-1+AY$8)),INDIRECT(ADDRESS($B$19,$X$2)&amp;":"&amp;ADDRESS($B$19,$X$2-1+AY$8)),INDIRECT("rP!"&amp;ADDRESS(Prcsses!$B188,$X$2+$P$8-AY$8)&amp;":"&amp;ADDRESS(Prcsses!$B188,$X$2-1+$P$8))))</f>
        <v>0</v>
      </c>
      <c r="AZ91" s="5">
        <f ca="1">IF(AZ$4="",0,SUMPRODUCT(INDIRECT(ADDRESS($B67,$X$2)&amp;":"&amp;ADDRESS($B67,$X$2-1+AZ$8)),INDIRECT(ADDRESS($B$19,$X$2)&amp;":"&amp;ADDRESS($B$19,$X$2-1+AZ$8)),INDIRECT("rP!"&amp;ADDRESS(Prcsses!$B188,$X$2+$P$8-AZ$8)&amp;":"&amp;ADDRESS(Prcsses!$B188,$X$2-1+$P$8))))</f>
        <v>0</v>
      </c>
      <c r="BA91" s="5">
        <f ca="1">IF(BA$4="",0,SUMPRODUCT(INDIRECT(ADDRESS($B67,$X$2)&amp;":"&amp;ADDRESS($B67,$X$2-1+BA$8)),INDIRECT(ADDRESS($B$19,$X$2)&amp;":"&amp;ADDRESS($B$19,$X$2-1+BA$8)),INDIRECT("rP!"&amp;ADDRESS(Prcsses!$B188,$X$2+$P$8-BA$8)&amp;":"&amp;ADDRESS(Prcsses!$B188,$X$2-1+$P$8))))</f>
        <v>0</v>
      </c>
      <c r="BB91" s="5">
        <f ca="1">IF(BB$4="",0,SUMPRODUCT(INDIRECT(ADDRESS($B67,$X$2)&amp;":"&amp;ADDRESS($B67,$X$2-1+BB$8)),INDIRECT(ADDRESS($B$19,$X$2)&amp;":"&amp;ADDRESS($B$19,$X$2-1+BB$8)),INDIRECT("rP!"&amp;ADDRESS(Prcsses!$B188,$X$2+$P$8-BB$8)&amp;":"&amp;ADDRESS(Prcsses!$B188,$X$2-1+$P$8))))</f>
        <v>0</v>
      </c>
      <c r="BC91" s="5">
        <f ca="1">IF(BC$4="",0,SUMPRODUCT(INDIRECT(ADDRESS($B67,$X$2)&amp;":"&amp;ADDRESS($B67,$X$2-1+BC$8)),INDIRECT(ADDRESS($B$19,$X$2)&amp;":"&amp;ADDRESS($B$19,$X$2-1+BC$8)),INDIRECT("rP!"&amp;ADDRESS(Prcsses!$B188,$X$2+$P$8-BC$8)&amp;":"&amp;ADDRESS(Prcsses!$B188,$X$2-1+$P$8))))</f>
        <v>0</v>
      </c>
      <c r="BD91" s="5">
        <f ca="1">IF(BD$4="",0,SUMPRODUCT(INDIRECT(ADDRESS($B67,$X$2)&amp;":"&amp;ADDRESS($B67,$X$2-1+BD$8)),INDIRECT(ADDRESS($B$19,$X$2)&amp;":"&amp;ADDRESS($B$19,$X$2-1+BD$8)),INDIRECT("rP!"&amp;ADDRESS(Prcsses!$B188,$X$2+$P$8-BD$8)&amp;":"&amp;ADDRESS(Prcsses!$B188,$X$2-1+$P$8))))</f>
        <v>0</v>
      </c>
      <c r="BE91" s="5">
        <f ca="1">IF(BE$4="",0,SUMPRODUCT(INDIRECT(ADDRESS($B67,$X$2)&amp;":"&amp;ADDRESS($B67,$X$2-1+BE$8)),INDIRECT(ADDRESS($B$19,$X$2)&amp;":"&amp;ADDRESS($B$19,$X$2-1+BE$8)),INDIRECT("rP!"&amp;ADDRESS(Prcsses!$B188,$X$2+$P$8-BE$8)&amp;":"&amp;ADDRESS(Prcsses!$B188,$X$2-1+$P$8))))</f>
        <v>0</v>
      </c>
      <c r="BF91" s="5">
        <f ca="1">IF(BF$4="",0,SUMPRODUCT(INDIRECT(ADDRESS($B67,$X$2)&amp;":"&amp;ADDRESS($B67,$X$2-1+BF$8)),INDIRECT(ADDRESS($B$19,$X$2)&amp;":"&amp;ADDRESS($B$19,$X$2-1+BF$8)),INDIRECT("rP!"&amp;ADDRESS(Prcsses!$B188,$X$2+$P$8-BF$8)&amp;":"&amp;ADDRESS(Prcsses!$B188,$X$2-1+$P$8))))</f>
        <v>0</v>
      </c>
      <c r="BG91" s="5">
        <f ca="1">IF(BG$4="",0,SUMPRODUCT(INDIRECT(ADDRESS($B67,$X$2)&amp;":"&amp;ADDRESS($B67,$X$2-1+BG$8)),INDIRECT(ADDRESS($B$19,$X$2)&amp;":"&amp;ADDRESS($B$19,$X$2-1+BG$8)),INDIRECT("rP!"&amp;ADDRESS(Prcsses!$B188,$X$2+$P$8-BG$8)&amp;":"&amp;ADDRESS(Prcsses!$B188,$X$2-1+$P$8))))</f>
        <v>0</v>
      </c>
      <c r="BH91" s="5">
        <f ca="1">IF(BH$4="",0,SUMPRODUCT(INDIRECT(ADDRESS($B67,$X$2)&amp;":"&amp;ADDRESS($B67,$X$2-1+BH$8)),INDIRECT(ADDRESS($B$19,$X$2)&amp;":"&amp;ADDRESS($B$19,$X$2-1+BH$8)),INDIRECT("rP!"&amp;ADDRESS(Prcsses!$B188,$X$2+$P$8-BH$8)&amp;":"&amp;ADDRESS(Prcsses!$B188,$X$2-1+$P$8))))</f>
        <v>0</v>
      </c>
      <c r="BI91" s="5">
        <f ca="1">IF(BI$4="",0,SUMPRODUCT(INDIRECT(ADDRESS($B67,$X$2)&amp;":"&amp;ADDRESS($B67,$X$2-1+BI$8)),INDIRECT(ADDRESS($B$19,$X$2)&amp;":"&amp;ADDRESS($B$19,$X$2-1+BI$8)),INDIRECT("rP!"&amp;ADDRESS(Prcsses!$B188,$X$2+$P$8-BI$8)&amp;":"&amp;ADDRESS(Prcsses!$B188,$X$2-1+$P$8))))</f>
        <v>0</v>
      </c>
      <c r="BJ91" s="5">
        <f ca="1">IF(BJ$4="",0,SUMPRODUCT(INDIRECT(ADDRESS($B67,$X$2)&amp;":"&amp;ADDRESS($B67,$X$2-1+BJ$8)),INDIRECT(ADDRESS($B$19,$X$2)&amp;":"&amp;ADDRESS($B$19,$X$2-1+BJ$8)),INDIRECT("rP!"&amp;ADDRESS(Prcsses!$B188,$X$2+$P$8-BJ$8)&amp;":"&amp;ADDRESS(Prcsses!$B188,$X$2-1+$P$8))))</f>
        <v>0</v>
      </c>
      <c r="BK91" s="5">
        <f ca="1">IF(BK$4="",0,SUMPRODUCT(INDIRECT(ADDRESS($B67,$X$2)&amp;":"&amp;ADDRESS($B67,$X$2-1+BK$8)),INDIRECT(ADDRESS($B$19,$X$2)&amp;":"&amp;ADDRESS($B$19,$X$2-1+BK$8)),INDIRECT("rP!"&amp;ADDRESS(Prcsses!$B188,$X$2+$P$8-BK$8)&amp;":"&amp;ADDRESS(Prcsses!$B188,$X$2-1+$P$8))))</f>
        <v>0</v>
      </c>
      <c r="BL91" s="5">
        <f ca="1">IF(BL$4="",0,SUMPRODUCT(INDIRECT(ADDRESS($B67,$X$2)&amp;":"&amp;ADDRESS($B67,$X$2-1+BL$8)),INDIRECT(ADDRESS($B$19,$X$2)&amp;":"&amp;ADDRESS($B$19,$X$2-1+BL$8)),INDIRECT("rP!"&amp;ADDRESS(Prcsses!$B188,$X$2+$P$8-BL$8)&amp;":"&amp;ADDRESS(Prcsses!$B188,$X$2-1+$P$8))))</f>
        <v>0</v>
      </c>
      <c r="BM91" s="5">
        <f ca="1">IF(BM$4="",0,SUMPRODUCT(INDIRECT(ADDRESS($B67,$X$2)&amp;":"&amp;ADDRESS($B67,$X$2-1+BM$8)),INDIRECT(ADDRESS($B$19,$X$2)&amp;":"&amp;ADDRESS($B$19,$X$2-1+BM$8)),INDIRECT("rP!"&amp;ADDRESS(Prcsses!$B188,$X$2+$P$8-BM$8)&amp;":"&amp;ADDRESS(Prcsses!$B188,$X$2-1+$P$8))))</f>
        <v>0</v>
      </c>
      <c r="BN91" s="5">
        <f ca="1">IF(BN$4="",0,SUMPRODUCT(INDIRECT(ADDRESS($B67,$X$2)&amp;":"&amp;ADDRESS($B67,$X$2-1+BN$8)),INDIRECT(ADDRESS($B$19,$X$2)&amp;":"&amp;ADDRESS($B$19,$X$2-1+BN$8)),INDIRECT("rP!"&amp;ADDRESS(Prcsses!$B188,$X$2+$P$8-BN$8)&amp;":"&amp;ADDRESS(Prcsses!$B188,$X$2-1+$P$8))))</f>
        <v>0</v>
      </c>
      <c r="BO91" s="5">
        <f ca="1">IF(BO$4="",0,SUMPRODUCT(INDIRECT(ADDRESS($B67,$X$2)&amp;":"&amp;ADDRESS($B67,$X$2-1+BO$8)),INDIRECT(ADDRESS($B$19,$X$2)&amp;":"&amp;ADDRESS($B$19,$X$2-1+BO$8)),INDIRECT("rP!"&amp;ADDRESS(Prcsses!$B188,$X$2+$P$8-BO$8)&amp;":"&amp;ADDRESS(Prcsses!$B188,$X$2-1+$P$8))))</f>
        <v>0</v>
      </c>
      <c r="BP91" s="5">
        <f ca="1">IF(BP$4="",0,SUMPRODUCT(INDIRECT(ADDRESS($B67,$X$2)&amp;":"&amp;ADDRESS($B67,$X$2-1+BP$8)),INDIRECT(ADDRESS($B$19,$X$2)&amp;":"&amp;ADDRESS($B$19,$X$2-1+BP$8)),INDIRECT("rP!"&amp;ADDRESS(Prcsses!$B188,$X$2+$P$8-BP$8)&amp;":"&amp;ADDRESS(Prcsses!$B188,$X$2-1+$P$8))))</f>
        <v>0</v>
      </c>
      <c r="BQ91" s="5">
        <f ca="1">IF(BQ$4="",0,SUMPRODUCT(INDIRECT(ADDRESS($B67,$X$2)&amp;":"&amp;ADDRESS($B67,$X$2-1+BQ$8)),INDIRECT(ADDRESS($B$19,$X$2)&amp;":"&amp;ADDRESS($B$19,$X$2-1+BQ$8)),INDIRECT("rP!"&amp;ADDRESS(Prcsses!$B188,$X$2+$P$8-BQ$8)&amp;":"&amp;ADDRESS(Prcsses!$B188,$X$2-1+$P$8))))</f>
        <v>0</v>
      </c>
      <c r="BR91" s="5">
        <f ca="1">IF(BR$4="",0,SUMPRODUCT(INDIRECT(ADDRESS($B67,$X$2)&amp;":"&amp;ADDRESS($B67,$X$2-1+BR$8)),INDIRECT(ADDRESS($B$19,$X$2)&amp;":"&amp;ADDRESS($B$19,$X$2-1+BR$8)),INDIRECT("rP!"&amp;ADDRESS(Prcsses!$B188,$X$2+$P$8-BR$8)&amp;":"&amp;ADDRESS(Prcsses!$B188,$X$2-1+$P$8))))</f>
        <v>0</v>
      </c>
      <c r="BS91" s="5">
        <f ca="1">IF(BS$4="",0,SUMPRODUCT(INDIRECT(ADDRESS($B67,$X$2)&amp;":"&amp;ADDRESS($B67,$X$2-1+BS$8)),INDIRECT(ADDRESS($B$19,$X$2)&amp;":"&amp;ADDRESS($B$19,$X$2-1+BS$8)),INDIRECT("rP!"&amp;ADDRESS(Prcsses!$B188,$X$2+$P$8-BS$8)&amp;":"&amp;ADDRESS(Prcsses!$B188,$X$2-1+$P$8))))</f>
        <v>0</v>
      </c>
      <c r="BT91" s="5">
        <f ca="1">IF(BT$4="",0,SUMPRODUCT(INDIRECT(ADDRESS($B67,$X$2)&amp;":"&amp;ADDRESS($B67,$X$2-1+BT$8)),INDIRECT(ADDRESS($B$19,$X$2)&amp;":"&amp;ADDRESS($B$19,$X$2-1+BT$8)),INDIRECT("rP!"&amp;ADDRESS(Prcsses!$B188,$X$2+$P$8-BT$8)&amp;":"&amp;ADDRESS(Prcsses!$B188,$X$2-1+$P$8))))</f>
        <v>0</v>
      </c>
      <c r="BU91" s="5">
        <f ca="1">IF(BU$4="",0,SUMPRODUCT(INDIRECT(ADDRESS($B67,$X$2)&amp;":"&amp;ADDRESS($B67,$X$2-1+BU$8)),INDIRECT(ADDRESS($B$19,$X$2)&amp;":"&amp;ADDRESS($B$19,$X$2-1+BU$8)),INDIRECT("rP!"&amp;ADDRESS(Prcsses!$B188,$X$2+$P$8-BU$8)&amp;":"&amp;ADDRESS(Prcsses!$B188,$X$2-1+$P$8))))</f>
        <v>0</v>
      </c>
      <c r="BV91" s="5">
        <f ca="1">IF(BV$4="",0,SUMPRODUCT(INDIRECT(ADDRESS($B67,$X$2)&amp;":"&amp;ADDRESS($B67,$X$2-1+BV$8)),INDIRECT(ADDRESS($B$19,$X$2)&amp;":"&amp;ADDRESS($B$19,$X$2-1+BV$8)),INDIRECT("rP!"&amp;ADDRESS(Prcsses!$B188,$X$2+$P$8-BV$8)&amp;":"&amp;ADDRESS(Prcsses!$B188,$X$2-1+$P$8))))</f>
        <v>0</v>
      </c>
      <c r="BW91" s="5">
        <f ca="1">IF(BW$4="",0,SUMPRODUCT(INDIRECT(ADDRESS($B67,$X$2)&amp;":"&amp;ADDRESS($B67,$X$2-1+BW$8)),INDIRECT(ADDRESS($B$19,$X$2)&amp;":"&amp;ADDRESS($B$19,$X$2-1+BW$8)),INDIRECT("rP!"&amp;ADDRESS(Prcsses!$B188,$X$2+$P$8-BW$8)&amp;":"&amp;ADDRESS(Prcsses!$B188,$X$2-1+$P$8))))</f>
        <v>0</v>
      </c>
      <c r="BX91" s="5">
        <f ca="1">IF(BX$4="",0,SUMPRODUCT(INDIRECT(ADDRESS($B67,$X$2)&amp;":"&amp;ADDRESS($B67,$X$2-1+BX$8)),INDIRECT(ADDRESS($B$19,$X$2)&amp;":"&amp;ADDRESS($B$19,$X$2-1+BX$8)),INDIRECT("rP!"&amp;ADDRESS(Prcsses!$B188,$X$2+$P$8-BX$8)&amp;":"&amp;ADDRESS(Prcsses!$B188,$X$2-1+$P$8))))</f>
        <v>0</v>
      </c>
      <c r="BY91" s="5">
        <f ca="1">IF(BY$4="",0,SUMPRODUCT(INDIRECT(ADDRESS($B67,$X$2)&amp;":"&amp;ADDRESS($B67,$X$2-1+BY$8)),INDIRECT(ADDRESS($B$19,$X$2)&amp;":"&amp;ADDRESS($B$19,$X$2-1+BY$8)),INDIRECT("rP!"&amp;ADDRESS(Prcsses!$B188,$X$2+$P$8-BY$8)&amp;":"&amp;ADDRESS(Prcsses!$B188,$X$2-1+$P$8))))</f>
        <v>0</v>
      </c>
      <c r="BZ91" s="5">
        <f ca="1">IF(BZ$4="",0,SUMPRODUCT(INDIRECT(ADDRESS($B67,$X$2)&amp;":"&amp;ADDRESS($B67,$X$2-1+BZ$8)),INDIRECT(ADDRESS($B$19,$X$2)&amp;":"&amp;ADDRESS($B$19,$X$2-1+BZ$8)),INDIRECT("rP!"&amp;ADDRESS(Prcsses!$B188,$X$2+$P$8-BZ$8)&amp;":"&amp;ADDRESS(Prcsses!$B188,$X$2-1+$P$8))))</f>
        <v>0</v>
      </c>
      <c r="CA91" s="5">
        <f ca="1">IF(CA$4="",0,SUMPRODUCT(INDIRECT(ADDRESS($B67,$X$2)&amp;":"&amp;ADDRESS($B67,$X$2-1+CA$8)),INDIRECT(ADDRESS($B$19,$X$2)&amp;":"&amp;ADDRESS($B$19,$X$2-1+CA$8)),INDIRECT("rP!"&amp;ADDRESS(Prcsses!$B188,$X$2+$P$8-CA$8)&amp;":"&amp;ADDRESS(Prcsses!$B188,$X$2-1+$P$8))))</f>
        <v>0</v>
      </c>
      <c r="CB91" s="5">
        <f ca="1">IF(CB$4="",0,SUMPRODUCT(INDIRECT(ADDRESS($B67,$X$2)&amp;":"&amp;ADDRESS($B67,$X$2-1+CB$8)),INDIRECT(ADDRESS($B$19,$X$2)&amp;":"&amp;ADDRESS($B$19,$X$2-1+CB$8)),INDIRECT("rP!"&amp;ADDRESS(Prcsses!$B188,$X$2+$P$8-CB$8)&amp;":"&amp;ADDRESS(Prcsses!$B188,$X$2-1+$P$8))))</f>
        <v>0</v>
      </c>
      <c r="CC91" s="5">
        <f ca="1">IF(CC$4="",0,SUMPRODUCT(INDIRECT(ADDRESS($B67,$X$2)&amp;":"&amp;ADDRESS($B67,$X$2-1+CC$8)),INDIRECT(ADDRESS($B$19,$X$2)&amp;":"&amp;ADDRESS($B$19,$X$2-1+CC$8)),INDIRECT("rP!"&amp;ADDRESS(Prcsses!$B188,$X$2+$P$8-CC$8)&amp;":"&amp;ADDRESS(Prcsses!$B188,$X$2-1+$P$8))))</f>
        <v>0</v>
      </c>
      <c r="CD91" s="5">
        <f ca="1">IF(CD$4="",0,SUMPRODUCT(INDIRECT(ADDRESS($B67,$X$2)&amp;":"&amp;ADDRESS($B67,$X$2-1+CD$8)),INDIRECT(ADDRESS($B$19,$X$2)&amp;":"&amp;ADDRESS($B$19,$X$2-1+CD$8)),INDIRECT("rP!"&amp;ADDRESS(Prcsses!$B188,$X$2+$P$8-CD$8)&amp;":"&amp;ADDRESS(Prcsses!$B188,$X$2-1+$P$8))))</f>
        <v>0</v>
      </c>
      <c r="CE91" s="5">
        <f ca="1">IF(CE$4="",0,SUMPRODUCT(INDIRECT(ADDRESS($B67,$X$2)&amp;":"&amp;ADDRESS($B67,$X$2-1+CE$8)),INDIRECT(ADDRESS($B$19,$X$2)&amp;":"&amp;ADDRESS($B$19,$X$2-1+CE$8)),INDIRECT("rP!"&amp;ADDRESS(Prcsses!$B188,$X$2+$P$8-CE$8)&amp;":"&amp;ADDRESS(Prcsses!$B188,$X$2-1+$P$8))))</f>
        <v>0</v>
      </c>
      <c r="CF91" s="5">
        <f ca="1">IF(CF$4="",0,SUMPRODUCT(INDIRECT(ADDRESS($B67,$X$2)&amp;":"&amp;ADDRESS($B67,$X$2-1+CF$8)),INDIRECT(ADDRESS($B$19,$X$2)&amp;":"&amp;ADDRESS($B$19,$X$2-1+CF$8)),INDIRECT("rP!"&amp;ADDRESS(Prcsses!$B188,$X$2+$P$8-CF$8)&amp;":"&amp;ADDRESS(Prcsses!$B188,$X$2-1+$P$8))))</f>
        <v>0</v>
      </c>
    </row>
    <row r="92" spans="2:84" s="26" customFormat="1" ht="12" x14ac:dyDescent="0.25">
      <c r="B92" s="13"/>
      <c r="M92" s="55"/>
      <c r="N92" s="44" t="s">
        <v>21</v>
      </c>
      <c r="O92" s="45"/>
      <c r="P92" s="46"/>
      <c r="Q92" s="89"/>
      <c r="U92" s="41"/>
      <c r="V92" s="42"/>
      <c r="W92" s="43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</row>
    <row r="93" spans="2:84" x14ac:dyDescent="0.3">
      <c r="B93" s="13">
        <f>ROW()</f>
        <v>93</v>
      </c>
    </row>
    <row r="94" spans="2:84" x14ac:dyDescent="0.3">
      <c r="B94" s="13">
        <f>ROW()</f>
        <v>94</v>
      </c>
      <c r="H94" s="1" t="s">
        <v>209</v>
      </c>
      <c r="M94" s="53" t="s">
        <v>18</v>
      </c>
      <c r="P94" s="72"/>
      <c r="U94" s="5">
        <f ca="1">SUM(INDIRECT(ADDRESS($B94,$X$2)&amp;":"&amp;ADDRESS($B94,$X$2-1+$P$8)))</f>
        <v>38150000</v>
      </c>
      <c r="X94" s="5">
        <f ca="1">IF(X$4="",0,SUMIFS(X95:X115,$I95:$I115,"&lt;&gt;"&amp;"",$J95:$J115,"",$P95:$P115,$P95))</f>
        <v>70000</v>
      </c>
      <c r="Y94" s="5">
        <f t="shared" ref="Y94" ca="1" si="132">IF(Y$4="",0,SUMIFS(Y95:Y115,$I95:$I115,"&lt;&gt;"&amp;"",$J95:$J115,"",$P95:$P115,$P95))</f>
        <v>50000</v>
      </c>
      <c r="Z94" s="5">
        <f t="shared" ref="Z94" ca="1" si="133">IF(Z$4="",0,SUMIFS(Z95:Z115,$I95:$I115,"&lt;&gt;"&amp;"",$J95:$J115,"",$P95:$P115,$P95))</f>
        <v>50000</v>
      </c>
      <c r="AA94" s="5">
        <f t="shared" ref="AA94" ca="1" si="134">IF(AA$4="",0,SUMIFS(AA95:AA115,$I95:$I115,"&lt;&gt;"&amp;"",$J95:$J115,"",$P95:$P115,$P95))</f>
        <v>1000000</v>
      </c>
      <c r="AB94" s="5">
        <f t="shared" ref="AB94" ca="1" si="135">IF(AB$4="",0,SUMIFS(AB95:AB115,$I95:$I115,"&lt;&gt;"&amp;"",$J95:$J115,"",$P95:$P115,$P95))</f>
        <v>2500000</v>
      </c>
      <c r="AC94" s="5">
        <f t="shared" ref="AC94" ca="1" si="136">IF(AC$4="",0,SUMIFS(AC95:AC115,$I95:$I115,"&lt;&gt;"&amp;"",$J95:$J115,"",$P95:$P115,$P95))</f>
        <v>2500000</v>
      </c>
      <c r="AD94" s="5">
        <f t="shared" ref="AD94" ca="1" si="137">IF(AD$4="",0,SUMIFS(AD95:AD115,$I95:$I115,"&lt;&gt;"&amp;"",$J95:$J115,"",$P95:$P115,$P95))</f>
        <v>2500000</v>
      </c>
      <c r="AE94" s="5">
        <f t="shared" ref="AE94" ca="1" si="138">IF(AE$4="",0,SUMIFS(AE95:AE115,$I95:$I115,"&lt;&gt;"&amp;"",$J95:$J115,"",$P95:$P115,$P95))</f>
        <v>7500000</v>
      </c>
      <c r="AF94" s="5">
        <f t="shared" ref="AF94" ca="1" si="139">IF(AF$4="",0,SUMIFS(AF95:AF115,$I95:$I115,"&lt;&gt;"&amp;"",$J95:$J115,"",$P95:$P115,$P95))</f>
        <v>7500000</v>
      </c>
      <c r="AG94" s="5">
        <f t="shared" ref="AG94" ca="1" si="140">IF(AG$4="",0,SUMIFS(AG95:AG115,$I95:$I115,"&lt;&gt;"&amp;"",$J95:$J115,"",$P95:$P115,$P95))</f>
        <v>10020000</v>
      </c>
      <c r="AH94" s="5">
        <f t="shared" ref="AH94" ca="1" si="141">IF(AH$4="",0,SUMIFS(AH95:AH115,$I95:$I115,"&lt;&gt;"&amp;"",$J95:$J115,"",$P95:$P115,$P95))</f>
        <v>2970000</v>
      </c>
      <c r="AI94" s="5">
        <f t="shared" ref="AI94:CF94" ca="1" si="142">IF(AI$4="",0,SUMIFS(AI95:AI115,$I95:$I115,"&lt;&gt;"&amp;"",$J95:$J115,"",$P95:$P115,$P95))</f>
        <v>1490000</v>
      </c>
      <c r="AJ94" s="5">
        <f t="shared" ca="1" si="142"/>
        <v>0</v>
      </c>
      <c r="AK94" s="5">
        <f t="shared" ca="1" si="142"/>
        <v>0</v>
      </c>
      <c r="AL94" s="5">
        <f t="shared" ca="1" si="142"/>
        <v>0</v>
      </c>
      <c r="AM94" s="5">
        <f t="shared" ca="1" si="142"/>
        <v>0</v>
      </c>
      <c r="AN94" s="5">
        <f t="shared" ca="1" si="142"/>
        <v>0</v>
      </c>
      <c r="AO94" s="5">
        <f t="shared" ca="1" si="142"/>
        <v>0</v>
      </c>
      <c r="AP94" s="5">
        <f t="shared" ca="1" si="142"/>
        <v>0</v>
      </c>
      <c r="AQ94" s="5">
        <f t="shared" ca="1" si="142"/>
        <v>0</v>
      </c>
      <c r="AR94" s="5">
        <f t="shared" ca="1" si="142"/>
        <v>0</v>
      </c>
      <c r="AS94" s="5">
        <f t="shared" ca="1" si="142"/>
        <v>0</v>
      </c>
      <c r="AT94" s="5">
        <f t="shared" ca="1" si="142"/>
        <v>0</v>
      </c>
      <c r="AU94" s="5">
        <f t="shared" ca="1" si="142"/>
        <v>0</v>
      </c>
      <c r="AV94" s="5">
        <f t="shared" ca="1" si="142"/>
        <v>0</v>
      </c>
      <c r="AW94" s="5">
        <f t="shared" ca="1" si="142"/>
        <v>0</v>
      </c>
      <c r="AX94" s="5">
        <f t="shared" ca="1" si="142"/>
        <v>0</v>
      </c>
      <c r="AY94" s="5">
        <f t="shared" ca="1" si="142"/>
        <v>0</v>
      </c>
      <c r="AZ94" s="5">
        <f t="shared" ca="1" si="142"/>
        <v>0</v>
      </c>
      <c r="BA94" s="5">
        <f t="shared" ca="1" si="142"/>
        <v>0</v>
      </c>
      <c r="BB94" s="5">
        <f t="shared" ca="1" si="142"/>
        <v>0</v>
      </c>
      <c r="BC94" s="5">
        <f t="shared" ca="1" si="142"/>
        <v>0</v>
      </c>
      <c r="BD94" s="5">
        <f t="shared" ca="1" si="142"/>
        <v>0</v>
      </c>
      <c r="BE94" s="5">
        <f t="shared" ca="1" si="142"/>
        <v>0</v>
      </c>
      <c r="BF94" s="5">
        <f t="shared" ca="1" si="142"/>
        <v>0</v>
      </c>
      <c r="BG94" s="5">
        <f t="shared" ca="1" si="142"/>
        <v>0</v>
      </c>
      <c r="BH94" s="5">
        <f t="shared" ca="1" si="142"/>
        <v>0</v>
      </c>
      <c r="BI94" s="5">
        <f t="shared" ca="1" si="142"/>
        <v>0</v>
      </c>
      <c r="BJ94" s="5">
        <f t="shared" ca="1" si="142"/>
        <v>0</v>
      </c>
      <c r="BK94" s="5">
        <f t="shared" ca="1" si="142"/>
        <v>0</v>
      </c>
      <c r="BL94" s="5">
        <f t="shared" ca="1" si="142"/>
        <v>0</v>
      </c>
      <c r="BM94" s="5">
        <f t="shared" ca="1" si="142"/>
        <v>0</v>
      </c>
      <c r="BN94" s="5">
        <f t="shared" ca="1" si="142"/>
        <v>0</v>
      </c>
      <c r="BO94" s="5">
        <f t="shared" ca="1" si="142"/>
        <v>0</v>
      </c>
      <c r="BP94" s="5">
        <f t="shared" ca="1" si="142"/>
        <v>0</v>
      </c>
      <c r="BQ94" s="5">
        <f t="shared" ca="1" si="142"/>
        <v>0</v>
      </c>
      <c r="BR94" s="5">
        <f t="shared" ca="1" si="142"/>
        <v>0</v>
      </c>
      <c r="BS94" s="5">
        <f t="shared" ca="1" si="142"/>
        <v>0</v>
      </c>
      <c r="BT94" s="5">
        <f t="shared" ca="1" si="142"/>
        <v>0</v>
      </c>
      <c r="BU94" s="5">
        <f t="shared" ca="1" si="142"/>
        <v>0</v>
      </c>
      <c r="BV94" s="5">
        <f t="shared" ca="1" si="142"/>
        <v>0</v>
      </c>
      <c r="BW94" s="5">
        <f t="shared" ca="1" si="142"/>
        <v>0</v>
      </c>
      <c r="BX94" s="5">
        <f t="shared" ca="1" si="142"/>
        <v>0</v>
      </c>
      <c r="BY94" s="5">
        <f t="shared" ca="1" si="142"/>
        <v>0</v>
      </c>
      <c r="BZ94" s="5">
        <f t="shared" ca="1" si="142"/>
        <v>0</v>
      </c>
      <c r="CA94" s="5">
        <f t="shared" ca="1" si="142"/>
        <v>0</v>
      </c>
      <c r="CB94" s="5">
        <f t="shared" ca="1" si="142"/>
        <v>0</v>
      </c>
      <c r="CC94" s="5">
        <f t="shared" ca="1" si="142"/>
        <v>0</v>
      </c>
      <c r="CD94" s="5">
        <f t="shared" ca="1" si="142"/>
        <v>0</v>
      </c>
      <c r="CE94" s="5">
        <f t="shared" ca="1" si="142"/>
        <v>0</v>
      </c>
      <c r="CF94" s="5">
        <f t="shared" ca="1" si="142"/>
        <v>0</v>
      </c>
    </row>
    <row r="95" spans="2:84" x14ac:dyDescent="0.3">
      <c r="B95" s="13">
        <f>ROW()</f>
        <v>95</v>
      </c>
      <c r="H95" s="1" t="str">
        <f t="shared" ref="H95:H100" si="143">$H$94</f>
        <v>Капитальные затраты без НДС</v>
      </c>
      <c r="I95" s="1" t="str">
        <f>Prcsses!$H$111</f>
        <v>Стартовые капитальные затраты</v>
      </c>
      <c r="M95" s="53" t="s">
        <v>18</v>
      </c>
      <c r="P95" s="72" t="str">
        <f>Lists!$AI$6</f>
        <v>BS(+)</v>
      </c>
      <c r="U95" s="5">
        <f t="shared" ref="U95:U100" ca="1" si="144">SUM(INDIRECT(ADDRESS($B95,$X$2)&amp;":"&amp;ADDRESS($B95,$X$2-1+$P$8)))</f>
        <v>1150000</v>
      </c>
      <c r="X95" s="5">
        <f ca="1">IF(X$4="",0,SUM(X96:X101))</f>
        <v>70000</v>
      </c>
      <c r="Y95" s="5">
        <f t="shared" ref="Y95" ca="1" si="145">IF(Y$4="",0,SUM(Y96:Y101))</f>
        <v>50000</v>
      </c>
      <c r="Z95" s="5">
        <f t="shared" ref="Z95" ca="1" si="146">IF(Z$4="",0,SUM(Z96:Z101))</f>
        <v>50000</v>
      </c>
      <c r="AA95" s="5">
        <f t="shared" ref="AA95" ca="1" si="147">IF(AA$4="",0,SUM(AA96:AA101))</f>
        <v>0</v>
      </c>
      <c r="AB95" s="5">
        <f t="shared" ref="AB95" ca="1" si="148">IF(AB$4="",0,SUM(AB96:AB101))</f>
        <v>0</v>
      </c>
      <c r="AC95" s="5">
        <f t="shared" ref="AC95" ca="1" si="149">IF(AC$4="",0,SUM(AC96:AC101))</f>
        <v>0</v>
      </c>
      <c r="AD95" s="5">
        <f t="shared" ref="AD95" ca="1" si="150">IF(AD$4="",0,SUM(AD96:AD101))</f>
        <v>0</v>
      </c>
      <c r="AE95" s="5">
        <f t="shared" ref="AE95" ca="1" si="151">IF(AE$4="",0,SUM(AE96:AE101))</f>
        <v>0</v>
      </c>
      <c r="AF95" s="5">
        <f t="shared" ref="AF95" ca="1" si="152">IF(AF$4="",0,SUM(AF96:AF101))</f>
        <v>0</v>
      </c>
      <c r="AG95" s="5">
        <f t="shared" ref="AG95" ca="1" si="153">IF(AG$4="",0,SUM(AG96:AG101))</f>
        <v>20000</v>
      </c>
      <c r="AH95" s="5">
        <f t="shared" ref="AH95" ca="1" si="154">IF(AH$4="",0,SUM(AH96:AH101))</f>
        <v>470000</v>
      </c>
      <c r="AI95" s="5">
        <f t="shared" ref="AI95:CF95" ca="1" si="155">IF(AI$4="",0,SUM(AI96:AI101))</f>
        <v>490000</v>
      </c>
      <c r="AJ95" s="5">
        <f t="shared" ca="1" si="155"/>
        <v>0</v>
      </c>
      <c r="AK95" s="5">
        <f t="shared" ca="1" si="155"/>
        <v>0</v>
      </c>
      <c r="AL95" s="5">
        <f t="shared" ca="1" si="155"/>
        <v>0</v>
      </c>
      <c r="AM95" s="5">
        <f t="shared" ca="1" si="155"/>
        <v>0</v>
      </c>
      <c r="AN95" s="5">
        <f t="shared" ca="1" si="155"/>
        <v>0</v>
      </c>
      <c r="AO95" s="5">
        <f t="shared" ca="1" si="155"/>
        <v>0</v>
      </c>
      <c r="AP95" s="5">
        <f t="shared" ca="1" si="155"/>
        <v>0</v>
      </c>
      <c r="AQ95" s="5">
        <f t="shared" ca="1" si="155"/>
        <v>0</v>
      </c>
      <c r="AR95" s="5">
        <f t="shared" ca="1" si="155"/>
        <v>0</v>
      </c>
      <c r="AS95" s="5">
        <f t="shared" ca="1" si="155"/>
        <v>0</v>
      </c>
      <c r="AT95" s="5">
        <f t="shared" ca="1" si="155"/>
        <v>0</v>
      </c>
      <c r="AU95" s="5">
        <f t="shared" ca="1" si="155"/>
        <v>0</v>
      </c>
      <c r="AV95" s="5">
        <f t="shared" ca="1" si="155"/>
        <v>0</v>
      </c>
      <c r="AW95" s="5">
        <f t="shared" ca="1" si="155"/>
        <v>0</v>
      </c>
      <c r="AX95" s="5">
        <f t="shared" ca="1" si="155"/>
        <v>0</v>
      </c>
      <c r="AY95" s="5">
        <f t="shared" ca="1" si="155"/>
        <v>0</v>
      </c>
      <c r="AZ95" s="5">
        <f t="shared" ca="1" si="155"/>
        <v>0</v>
      </c>
      <c r="BA95" s="5">
        <f t="shared" ca="1" si="155"/>
        <v>0</v>
      </c>
      <c r="BB95" s="5">
        <f t="shared" ca="1" si="155"/>
        <v>0</v>
      </c>
      <c r="BC95" s="5">
        <f t="shared" ca="1" si="155"/>
        <v>0</v>
      </c>
      <c r="BD95" s="5">
        <f t="shared" ca="1" si="155"/>
        <v>0</v>
      </c>
      <c r="BE95" s="5">
        <f t="shared" ca="1" si="155"/>
        <v>0</v>
      </c>
      <c r="BF95" s="5">
        <f t="shared" ca="1" si="155"/>
        <v>0</v>
      </c>
      <c r="BG95" s="5">
        <f t="shared" ca="1" si="155"/>
        <v>0</v>
      </c>
      <c r="BH95" s="5">
        <f t="shared" ca="1" si="155"/>
        <v>0</v>
      </c>
      <c r="BI95" s="5">
        <f t="shared" ca="1" si="155"/>
        <v>0</v>
      </c>
      <c r="BJ95" s="5">
        <f t="shared" ca="1" si="155"/>
        <v>0</v>
      </c>
      <c r="BK95" s="5">
        <f t="shared" ca="1" si="155"/>
        <v>0</v>
      </c>
      <c r="BL95" s="5">
        <f t="shared" ca="1" si="155"/>
        <v>0</v>
      </c>
      <c r="BM95" s="5">
        <f t="shared" ca="1" si="155"/>
        <v>0</v>
      </c>
      <c r="BN95" s="5">
        <f t="shared" ca="1" si="155"/>
        <v>0</v>
      </c>
      <c r="BO95" s="5">
        <f t="shared" ca="1" si="155"/>
        <v>0</v>
      </c>
      <c r="BP95" s="5">
        <f t="shared" ca="1" si="155"/>
        <v>0</v>
      </c>
      <c r="BQ95" s="5">
        <f t="shared" ca="1" si="155"/>
        <v>0</v>
      </c>
      <c r="BR95" s="5">
        <f t="shared" ca="1" si="155"/>
        <v>0</v>
      </c>
      <c r="BS95" s="5">
        <f t="shared" ca="1" si="155"/>
        <v>0</v>
      </c>
      <c r="BT95" s="5">
        <f t="shared" ca="1" si="155"/>
        <v>0</v>
      </c>
      <c r="BU95" s="5">
        <f t="shared" ca="1" si="155"/>
        <v>0</v>
      </c>
      <c r="BV95" s="5">
        <f t="shared" ca="1" si="155"/>
        <v>0</v>
      </c>
      <c r="BW95" s="5">
        <f t="shared" ca="1" si="155"/>
        <v>0</v>
      </c>
      <c r="BX95" s="5">
        <f t="shared" ca="1" si="155"/>
        <v>0</v>
      </c>
      <c r="BY95" s="5">
        <f t="shared" ca="1" si="155"/>
        <v>0</v>
      </c>
      <c r="BZ95" s="5">
        <f t="shared" ca="1" si="155"/>
        <v>0</v>
      </c>
      <c r="CA95" s="5">
        <f t="shared" ca="1" si="155"/>
        <v>0</v>
      </c>
      <c r="CB95" s="5">
        <f t="shared" ca="1" si="155"/>
        <v>0</v>
      </c>
      <c r="CC95" s="5">
        <f t="shared" ca="1" si="155"/>
        <v>0</v>
      </c>
      <c r="CD95" s="5">
        <f t="shared" ca="1" si="155"/>
        <v>0</v>
      </c>
      <c r="CE95" s="5">
        <f t="shared" ca="1" si="155"/>
        <v>0</v>
      </c>
      <c r="CF95" s="5">
        <f t="shared" ca="1" si="155"/>
        <v>0</v>
      </c>
    </row>
    <row r="96" spans="2:84" x14ac:dyDescent="0.3">
      <c r="B96" s="13">
        <f>ROW()</f>
        <v>96</v>
      </c>
      <c r="H96" s="1" t="str">
        <f t="shared" si="143"/>
        <v>Капитальные затраты без НДС</v>
      </c>
      <c r="I96" s="1" t="str">
        <f>$I$95</f>
        <v>Стартовые капитальные затраты</v>
      </c>
      <c r="J96" s="1" t="str">
        <f>Prcsses!I112</f>
        <v>Оформление юрлица</v>
      </c>
      <c r="M96" s="53" t="s">
        <v>18</v>
      </c>
      <c r="U96" s="5">
        <f t="shared" ca="1" si="144"/>
        <v>20000</v>
      </c>
      <c r="X96" s="5">
        <f ca="1">IF(X$4="",0,X26/(1+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20000</v>
      </c>
      <c r="Y96" s="5">
        <f ca="1">IF(Y$4="",0,Y26/(1+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96" s="5">
        <f ca="1">IF(Z$4="",0,Z26/(1+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96" s="5">
        <f ca="1">IF(AA$4="",0,AA26/(1+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96" s="5">
        <f ca="1">IF(AB$4="",0,AB26/(1+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96" s="5">
        <f ca="1">IF(AC$4="",0,AC26/(1+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96" s="5">
        <f ca="1">IF(AD$4="",0,AD26/(1+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96" s="5">
        <f ca="1">IF(AE$4="",0,AE26/(1+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96" s="5">
        <f ca="1">IF(AF$4="",0,AF26/(1+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96" s="5">
        <f ca="1">IF(AG$4="",0,AG26/(1+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96" s="5">
        <f ca="1">IF(AH$4="",0,AH26/(1+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96" s="5">
        <f ca="1">IF(AI$4="",0,AI26/(1+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0</v>
      </c>
      <c r="AJ96" s="5">
        <f ca="1">IF(AJ$4="",0,AJ26/(1+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96" s="5">
        <f ca="1">IF(AK$4="",0,AK26/(1+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96" s="5">
        <f ca="1">IF(AL$4="",0,AL26/(1+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96" s="5">
        <f ca="1">IF(AM$4="",0,AM26/(1+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96" s="5">
        <f ca="1">IF(AN$4="",0,AN26/(1+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96" s="5">
        <f ca="1">IF(AO$4="",0,AO26/(1+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96" s="5">
        <f ca="1">IF(AP$4="",0,AP26/(1+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96" s="5">
        <f ca="1">IF(AQ$4="",0,AQ26/(1+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96" s="5">
        <f ca="1">IF(AR$4="",0,AR26/(1+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96" s="5">
        <f ca="1">IF(AS$4="",0,AS26/(1+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96" s="5">
        <f ca="1">IF(AT$4="",0,AT26/(1+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96" s="5">
        <f ca="1">IF(AU$4="",0,AU26/(1+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96" s="5">
        <f ca="1">IF(AV$4="",0,AV26/(1+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96" s="5">
        <f ca="1">IF(AW$4="",0,AW26/(1+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96" s="5">
        <f ca="1">IF(AX$4="",0,AX26/(1+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96" s="5">
        <f ca="1">IF(AY$4="",0,AY26/(1+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96" s="5">
        <f ca="1">IF(AZ$4="",0,AZ26/(1+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96" s="5">
        <f ca="1">IF(BA$4="",0,BA26/(1+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96" s="5">
        <f ca="1">IF(BB$4="",0,BB26/(1+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96" s="5">
        <f ca="1">IF(BC$4="",0,BC26/(1+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96" s="5">
        <f ca="1">IF(BD$4="",0,BD26/(1+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96" s="5">
        <f ca="1">IF(BE$4="",0,BE26/(1+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96" s="5">
        <f ca="1">IF(BF$4="",0,BF26/(1+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96" s="5">
        <f ca="1">IF(BG$4="",0,BG26/(1+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96" s="5">
        <f ca="1">IF(BH$4="",0,BH26/(1+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96" s="5">
        <f ca="1">IF(BI$4="",0,BI26/(1+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96" s="5">
        <f ca="1">IF(BJ$4="",0,BJ26/(1+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96" s="5">
        <f ca="1">IF(BK$4="",0,BK26/(1+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96" s="5">
        <f ca="1">IF(BL$4="",0,BL26/(1+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96" s="5">
        <f ca="1">IF(BM$4="",0,BM26/(1+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96" s="5">
        <f ca="1">IF(BN$4="",0,BN26/(1+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96" s="5">
        <f ca="1">IF(BO$4="",0,BO26/(1+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96" s="5">
        <f ca="1">IF(BP$4="",0,BP26/(1+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96" s="5">
        <f ca="1">IF(BQ$4="",0,BQ26/(1+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96" s="5">
        <f ca="1">IF(BR$4="",0,BR26/(1+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96" s="5">
        <f ca="1">IF(BS$4="",0,BS26/(1+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96" s="5">
        <f ca="1">IF(BT$4="",0,BT26/(1+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96" s="5">
        <f ca="1">IF(BU$4="",0,BU26/(1+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96" s="5">
        <f ca="1">IF(BV$4="",0,BV26/(1+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96" s="5">
        <f ca="1">IF(BW$4="",0,BW26/(1+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96" s="5">
        <f ca="1">IF(BX$4="",0,BX26/(1+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96" s="5">
        <f ca="1">IF(BY$4="",0,BY26/(1+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96" s="5">
        <f ca="1">IF(BZ$4="",0,BZ26/(1+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96" s="5">
        <f ca="1">IF(CA$4="",0,CA26/(1+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96" s="5">
        <f ca="1">IF(CB$4="",0,CB26/(1+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96" s="5">
        <f ca="1">IF(CC$4="",0,CC26/(1+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96" s="5">
        <f ca="1">IF(CD$4="",0,CD26/(1+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96" s="5">
        <f ca="1">IF(CE$4="",0,CE26/(1+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96" s="5">
        <f ca="1">IF(CF$4="",0,CF26/(1+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97" spans="2:84" x14ac:dyDescent="0.3">
      <c r="B97" s="13">
        <f>ROW()</f>
        <v>97</v>
      </c>
      <c r="H97" s="1" t="str">
        <f t="shared" si="143"/>
        <v>Капитальные затраты без НДС</v>
      </c>
      <c r="I97" s="1" t="str">
        <f>$I$95</f>
        <v>Стартовые капитальные затраты</v>
      </c>
      <c r="J97" s="1" t="str">
        <f>Prcsses!I113</f>
        <v>Подбор площадки под металлобазу</v>
      </c>
      <c r="M97" s="53" t="s">
        <v>18</v>
      </c>
      <c r="U97" s="5">
        <f t="shared" ca="1" si="144"/>
        <v>150000</v>
      </c>
      <c r="X97" s="5">
        <f ca="1">IF(X$4="",0,X27/(1+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50000</v>
      </c>
      <c r="Y97" s="5">
        <f ca="1">IF(Y$4="",0,Y27/(1+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50000</v>
      </c>
      <c r="Z97" s="5">
        <f ca="1">IF(Z$4="",0,Z27/(1+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50000</v>
      </c>
      <c r="AA97" s="5">
        <f ca="1">IF(AA$4="",0,AA27/(1+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97" s="5">
        <f ca="1">IF(AB$4="",0,AB27/(1+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97" s="5">
        <f ca="1">IF(AC$4="",0,AC27/(1+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97" s="5">
        <f ca="1">IF(AD$4="",0,AD27/(1+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97" s="5">
        <f ca="1">IF(AE$4="",0,AE27/(1+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97" s="5">
        <f ca="1">IF(AF$4="",0,AF27/(1+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97" s="5">
        <f ca="1">IF(AG$4="",0,AG27/(1+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97" s="5">
        <f ca="1">IF(AH$4="",0,AH27/(1+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97" s="5">
        <f ca="1">IF(AI$4="",0,AI27/(1+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0</v>
      </c>
      <c r="AJ97" s="5">
        <f ca="1">IF(AJ$4="",0,AJ27/(1+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97" s="5">
        <f ca="1">IF(AK$4="",0,AK27/(1+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97" s="5">
        <f ca="1">IF(AL$4="",0,AL27/(1+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97" s="5">
        <f ca="1">IF(AM$4="",0,AM27/(1+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97" s="5">
        <f ca="1">IF(AN$4="",0,AN27/(1+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97" s="5">
        <f ca="1">IF(AO$4="",0,AO27/(1+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97" s="5">
        <f ca="1">IF(AP$4="",0,AP27/(1+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97" s="5">
        <f ca="1">IF(AQ$4="",0,AQ27/(1+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97" s="5">
        <f ca="1">IF(AR$4="",0,AR27/(1+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97" s="5">
        <f ca="1">IF(AS$4="",0,AS27/(1+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97" s="5">
        <f ca="1">IF(AT$4="",0,AT27/(1+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97" s="5">
        <f ca="1">IF(AU$4="",0,AU27/(1+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97" s="5">
        <f ca="1">IF(AV$4="",0,AV27/(1+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97" s="5">
        <f ca="1">IF(AW$4="",0,AW27/(1+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97" s="5">
        <f ca="1">IF(AX$4="",0,AX27/(1+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97" s="5">
        <f ca="1">IF(AY$4="",0,AY27/(1+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97" s="5">
        <f ca="1">IF(AZ$4="",0,AZ27/(1+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97" s="5">
        <f ca="1">IF(BA$4="",0,BA27/(1+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97" s="5">
        <f ca="1">IF(BB$4="",0,BB27/(1+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97" s="5">
        <f ca="1">IF(BC$4="",0,BC27/(1+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97" s="5">
        <f ca="1">IF(BD$4="",0,BD27/(1+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97" s="5">
        <f ca="1">IF(BE$4="",0,BE27/(1+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97" s="5">
        <f ca="1">IF(BF$4="",0,BF27/(1+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97" s="5">
        <f ca="1">IF(BG$4="",0,BG27/(1+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97" s="5">
        <f ca="1">IF(BH$4="",0,BH27/(1+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97" s="5">
        <f ca="1">IF(BI$4="",0,BI27/(1+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97" s="5">
        <f ca="1">IF(BJ$4="",0,BJ27/(1+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97" s="5">
        <f ca="1">IF(BK$4="",0,BK27/(1+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97" s="5">
        <f ca="1">IF(BL$4="",0,BL27/(1+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97" s="5">
        <f ca="1">IF(BM$4="",0,BM27/(1+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97" s="5">
        <f ca="1">IF(BN$4="",0,BN27/(1+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97" s="5">
        <f ca="1">IF(BO$4="",0,BO27/(1+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97" s="5">
        <f ca="1">IF(BP$4="",0,BP27/(1+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97" s="5">
        <f ca="1">IF(BQ$4="",0,BQ27/(1+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97" s="5">
        <f ca="1">IF(BR$4="",0,BR27/(1+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97" s="5">
        <f ca="1">IF(BS$4="",0,BS27/(1+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97" s="5">
        <f ca="1">IF(BT$4="",0,BT27/(1+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97" s="5">
        <f ca="1">IF(BU$4="",0,BU27/(1+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97" s="5">
        <f ca="1">IF(BV$4="",0,BV27/(1+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97" s="5">
        <f ca="1">IF(BW$4="",0,BW27/(1+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97" s="5">
        <f ca="1">IF(BX$4="",0,BX27/(1+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97" s="5">
        <f ca="1">IF(BY$4="",0,BY27/(1+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97" s="5">
        <f ca="1">IF(BZ$4="",0,BZ27/(1+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97" s="5">
        <f ca="1">IF(CA$4="",0,CA27/(1+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97" s="5">
        <f ca="1">IF(CB$4="",0,CB27/(1+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97" s="5">
        <f ca="1">IF(CC$4="",0,CC27/(1+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97" s="5">
        <f ca="1">IF(CD$4="",0,CD27/(1+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97" s="5">
        <f ca="1">IF(CE$4="",0,CE27/(1+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97" s="5">
        <f ca="1">IF(CF$4="",0,CF27/(1+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98" spans="2:84" x14ac:dyDescent="0.3">
      <c r="B98" s="13">
        <f>ROW()</f>
        <v>98</v>
      </c>
      <c r="H98" s="1" t="str">
        <f t="shared" si="143"/>
        <v>Капитальные затраты без НДС</v>
      </c>
      <c r="I98" s="1" t="str">
        <f>$I$95</f>
        <v>Стартовые капитальные затраты</v>
      </c>
      <c r="J98" s="1" t="str">
        <f>Prcsses!I114</f>
        <v>Подбор и обучение персонала</v>
      </c>
      <c r="M98" s="53" t="s">
        <v>18</v>
      </c>
      <c r="U98" s="5">
        <f t="shared" ca="1" si="144"/>
        <v>180000</v>
      </c>
      <c r="X98" s="5">
        <f ca="1">IF(X$4="",0,X28/(1+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98" s="5">
        <f ca="1">IF(Y$4="",0,Y28/(1+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0</v>
      </c>
      <c r="Z98" s="5">
        <f ca="1">IF(Z$4="",0,Z28/(1+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98" s="5">
        <f ca="1">IF(AA$4="",0,AA28/(1+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98" s="5">
        <f ca="1">IF(AB$4="",0,AB28/(1+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98" s="5">
        <f ca="1">IF(AC$4="",0,AC28/(1+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98" s="5">
        <f ca="1">IF(AD$4="",0,AD28/(1+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98" s="5">
        <f ca="1">IF(AE$4="",0,AE28/(1+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98" s="5">
        <f ca="1">IF(AF$4="",0,AF28/(1+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98" s="5">
        <f ca="1">IF(AG$4="",0,AG28/(1+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20000</v>
      </c>
      <c r="AH98" s="5">
        <f ca="1">IF(AH$4="",0,AH28/(1+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70000</v>
      </c>
      <c r="AI98" s="5">
        <f ca="1">IF(AI$4="",0,AI28/(1+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90000</v>
      </c>
      <c r="AJ98" s="5">
        <f ca="1">IF(AJ$4="",0,AJ28/(1+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98" s="5">
        <f ca="1">IF(AK$4="",0,AK28/(1+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98" s="5">
        <f ca="1">IF(AL$4="",0,AL28/(1+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98" s="5">
        <f ca="1">IF(AM$4="",0,AM28/(1+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98" s="5">
        <f ca="1">IF(AN$4="",0,AN28/(1+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98" s="5">
        <f ca="1">IF(AO$4="",0,AO28/(1+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98" s="5">
        <f ca="1">IF(AP$4="",0,AP28/(1+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98" s="5">
        <f ca="1">IF(AQ$4="",0,AQ28/(1+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98" s="5">
        <f ca="1">IF(AR$4="",0,AR28/(1+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98" s="5">
        <f ca="1">IF(AS$4="",0,AS28/(1+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98" s="5">
        <f ca="1">IF(AT$4="",0,AT28/(1+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98" s="5">
        <f ca="1">IF(AU$4="",0,AU28/(1+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98" s="5">
        <f ca="1">IF(AV$4="",0,AV28/(1+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98" s="5">
        <f ca="1">IF(AW$4="",0,AW28/(1+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98" s="5">
        <f ca="1">IF(AX$4="",0,AX28/(1+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98" s="5">
        <f ca="1">IF(AY$4="",0,AY28/(1+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98" s="5">
        <f ca="1">IF(AZ$4="",0,AZ28/(1+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98" s="5">
        <f ca="1">IF(BA$4="",0,BA28/(1+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98" s="5">
        <f ca="1">IF(BB$4="",0,BB28/(1+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98" s="5">
        <f ca="1">IF(BC$4="",0,BC28/(1+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98" s="5">
        <f ca="1">IF(BD$4="",0,BD28/(1+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98" s="5">
        <f ca="1">IF(BE$4="",0,BE28/(1+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98" s="5">
        <f ca="1">IF(BF$4="",0,BF28/(1+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98" s="5">
        <f ca="1">IF(BG$4="",0,BG28/(1+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98" s="5">
        <f ca="1">IF(BH$4="",0,BH28/(1+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98" s="5">
        <f ca="1">IF(BI$4="",0,BI28/(1+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98" s="5">
        <f ca="1">IF(BJ$4="",0,BJ28/(1+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98" s="5">
        <f ca="1">IF(BK$4="",0,BK28/(1+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98" s="5">
        <f ca="1">IF(BL$4="",0,BL28/(1+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98" s="5">
        <f ca="1">IF(BM$4="",0,BM28/(1+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98" s="5">
        <f ca="1">IF(BN$4="",0,BN28/(1+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98" s="5">
        <f ca="1">IF(BO$4="",0,BO28/(1+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98" s="5">
        <f ca="1">IF(BP$4="",0,BP28/(1+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98" s="5">
        <f ca="1">IF(BQ$4="",0,BQ28/(1+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98" s="5">
        <f ca="1">IF(BR$4="",0,BR28/(1+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98" s="5">
        <f ca="1">IF(BS$4="",0,BS28/(1+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98" s="5">
        <f ca="1">IF(BT$4="",0,BT28/(1+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98" s="5">
        <f ca="1">IF(BU$4="",0,BU28/(1+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98" s="5">
        <f ca="1">IF(BV$4="",0,BV28/(1+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98" s="5">
        <f ca="1">IF(BW$4="",0,BW28/(1+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98" s="5">
        <f ca="1">IF(BX$4="",0,BX28/(1+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98" s="5">
        <f ca="1">IF(BY$4="",0,BY28/(1+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98" s="5">
        <f ca="1">IF(BZ$4="",0,BZ28/(1+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98" s="5">
        <f ca="1">IF(CA$4="",0,CA28/(1+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98" s="5">
        <f ca="1">IF(CB$4="",0,CB28/(1+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98" s="5">
        <f ca="1">IF(CC$4="",0,CC28/(1+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98" s="5">
        <f ca="1">IF(CD$4="",0,CD28/(1+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98" s="5">
        <f ca="1">IF(CE$4="",0,CE28/(1+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98" s="5">
        <f ca="1">IF(CF$4="",0,CF28/(1+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99" spans="2:84" x14ac:dyDescent="0.3">
      <c r="B99" s="13">
        <f>ROW()</f>
        <v>99</v>
      </c>
      <c r="H99" s="1" t="str">
        <f t="shared" si="143"/>
        <v>Капитальные затраты без НДС</v>
      </c>
      <c r="I99" s="1" t="str">
        <f>$I$95</f>
        <v>Стартовые капитальные затраты</v>
      </c>
      <c r="J99" s="1" t="str">
        <f>Prcsses!I115</f>
        <v>Контракты с поставщиками</v>
      </c>
      <c r="M99" s="53" t="s">
        <v>18</v>
      </c>
      <c r="U99" s="5">
        <f t="shared" ca="1" si="144"/>
        <v>600000</v>
      </c>
      <c r="X99" s="5">
        <f ca="1">IF(X$4="",0,X29/(1+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99" s="5">
        <f ca="1">IF(Y$4="",0,Y29/(1+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0</v>
      </c>
      <c r="Z99" s="5">
        <f ca="1">IF(Z$4="",0,Z29/(1+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99" s="5">
        <f ca="1">IF(AA$4="",0,AA29/(1+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99" s="5">
        <f ca="1">IF(AB$4="",0,AB29/(1+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99" s="5">
        <f ca="1">IF(AC$4="",0,AC29/(1+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99" s="5">
        <f ca="1">IF(AD$4="",0,AD29/(1+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99" s="5">
        <f ca="1">IF(AE$4="",0,AE29/(1+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99" s="5">
        <f ca="1">IF(AF$4="",0,AF29/(1+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99" s="5">
        <f ca="1">IF(AG$4="",0,AG29/(1+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99" s="5">
        <f ca="1">IF(AH$4="",0,AH29/(1+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300000</v>
      </c>
      <c r="AI99" s="5">
        <f ca="1">IF(AI$4="",0,AI29/(1+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300000</v>
      </c>
      <c r="AJ99" s="5">
        <f ca="1">IF(AJ$4="",0,AJ29/(1+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99" s="5">
        <f ca="1">IF(AK$4="",0,AK29/(1+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99" s="5">
        <f ca="1">IF(AL$4="",0,AL29/(1+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99" s="5">
        <f ca="1">IF(AM$4="",0,AM29/(1+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99" s="5">
        <f ca="1">IF(AN$4="",0,AN29/(1+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99" s="5">
        <f ca="1">IF(AO$4="",0,AO29/(1+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99" s="5">
        <f ca="1">IF(AP$4="",0,AP29/(1+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99" s="5">
        <f ca="1">IF(AQ$4="",0,AQ29/(1+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99" s="5">
        <f ca="1">IF(AR$4="",0,AR29/(1+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99" s="5">
        <f ca="1">IF(AS$4="",0,AS29/(1+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99" s="5">
        <f ca="1">IF(AT$4="",0,AT29/(1+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99" s="5">
        <f ca="1">IF(AU$4="",0,AU29/(1+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99" s="5">
        <f ca="1">IF(AV$4="",0,AV29/(1+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99" s="5">
        <f ca="1">IF(AW$4="",0,AW29/(1+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99" s="5">
        <f ca="1">IF(AX$4="",0,AX29/(1+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99" s="5">
        <f ca="1">IF(AY$4="",0,AY29/(1+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99" s="5">
        <f ca="1">IF(AZ$4="",0,AZ29/(1+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99" s="5">
        <f ca="1">IF(BA$4="",0,BA29/(1+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99" s="5">
        <f ca="1">IF(BB$4="",0,BB29/(1+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99" s="5">
        <f ca="1">IF(BC$4="",0,BC29/(1+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99" s="5">
        <f ca="1">IF(BD$4="",0,BD29/(1+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99" s="5">
        <f ca="1">IF(BE$4="",0,BE29/(1+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99" s="5">
        <f ca="1">IF(BF$4="",0,BF29/(1+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99" s="5">
        <f ca="1">IF(BG$4="",0,BG29/(1+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99" s="5">
        <f ca="1">IF(BH$4="",0,BH29/(1+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99" s="5">
        <f ca="1">IF(BI$4="",0,BI29/(1+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99" s="5">
        <f ca="1">IF(BJ$4="",0,BJ29/(1+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99" s="5">
        <f ca="1">IF(BK$4="",0,BK29/(1+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99" s="5">
        <f ca="1">IF(BL$4="",0,BL29/(1+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99" s="5">
        <f ca="1">IF(BM$4="",0,BM29/(1+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99" s="5">
        <f ca="1">IF(BN$4="",0,BN29/(1+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99" s="5">
        <f ca="1">IF(BO$4="",0,BO29/(1+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99" s="5">
        <f ca="1">IF(BP$4="",0,BP29/(1+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99" s="5">
        <f ca="1">IF(BQ$4="",0,BQ29/(1+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99" s="5">
        <f ca="1">IF(BR$4="",0,BR29/(1+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99" s="5">
        <f ca="1">IF(BS$4="",0,BS29/(1+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99" s="5">
        <f ca="1">IF(BT$4="",0,BT29/(1+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99" s="5">
        <f ca="1">IF(BU$4="",0,BU29/(1+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99" s="5">
        <f ca="1">IF(BV$4="",0,BV29/(1+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99" s="5">
        <f ca="1">IF(BW$4="",0,BW29/(1+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99" s="5">
        <f ca="1">IF(BX$4="",0,BX29/(1+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99" s="5">
        <f ca="1">IF(BY$4="",0,BY29/(1+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99" s="5">
        <f ca="1">IF(BZ$4="",0,BZ29/(1+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99" s="5">
        <f ca="1">IF(CA$4="",0,CA29/(1+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99" s="5">
        <f ca="1">IF(CB$4="",0,CB29/(1+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99" s="5">
        <f ca="1">IF(CC$4="",0,CC29/(1+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99" s="5">
        <f ca="1">IF(CD$4="",0,CD29/(1+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99" s="5">
        <f ca="1">IF(CE$4="",0,CE29/(1+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99" s="5">
        <f ca="1">IF(CF$4="",0,CF29/(1+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00" spans="2:84" x14ac:dyDescent="0.3">
      <c r="B100" s="13">
        <f>ROW()</f>
        <v>100</v>
      </c>
      <c r="H100" s="1" t="str">
        <f t="shared" si="143"/>
        <v>Капитальные затраты без НДС</v>
      </c>
      <c r="I100" s="1" t="str">
        <f>$I$95</f>
        <v>Стартовые капитальные затраты</v>
      </c>
      <c r="J100" s="1" t="str">
        <f>Prcsses!I116</f>
        <v>Программное обеспечение</v>
      </c>
      <c r="M100" s="53" t="s">
        <v>18</v>
      </c>
      <c r="U100" s="5">
        <f t="shared" ca="1" si="144"/>
        <v>200000</v>
      </c>
      <c r="X100" s="5">
        <f ca="1">IF(X$4="",0,X30/(1+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00" s="5">
        <f ca="1">IF(Y$4="",0,Y30/(1+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0</v>
      </c>
      <c r="Z100" s="5">
        <f ca="1">IF(Z$4="",0,Z30/(1+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00" s="5">
        <f ca="1">IF(AA$4="",0,AA30/(1+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00" s="5">
        <f ca="1">IF(AB$4="",0,AB30/(1+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00" s="5">
        <f ca="1">IF(AC$4="",0,AC30/(1+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00" s="5">
        <f ca="1">IF(AD$4="",0,AD30/(1+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00" s="5">
        <f ca="1">IF(AE$4="",0,AE30/(1+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00" s="5">
        <f ca="1">IF(AF$4="",0,AF30/(1+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00" s="5">
        <f ca="1">IF(AG$4="",0,AG30/(1+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00" s="5">
        <f ca="1">IF(AH$4="",0,AH30/(1+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100000</v>
      </c>
      <c r="AI100" s="5">
        <f ca="1">IF(AI$4="",0,AI30/(1+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100000</v>
      </c>
      <c r="AJ100" s="5">
        <f ca="1">IF(AJ$4="",0,AJ30/(1+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00" s="5">
        <f ca="1">IF(AK$4="",0,AK30/(1+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00" s="5">
        <f ca="1">IF(AL$4="",0,AL30/(1+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00" s="5">
        <f ca="1">IF(AM$4="",0,AM30/(1+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00" s="5">
        <f ca="1">IF(AN$4="",0,AN30/(1+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00" s="5">
        <f ca="1">IF(AO$4="",0,AO30/(1+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00" s="5">
        <f ca="1">IF(AP$4="",0,AP30/(1+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00" s="5">
        <f ca="1">IF(AQ$4="",0,AQ30/(1+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00" s="5">
        <f ca="1">IF(AR$4="",0,AR30/(1+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00" s="5">
        <f ca="1">IF(AS$4="",0,AS30/(1+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00" s="5">
        <f ca="1">IF(AT$4="",0,AT30/(1+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00" s="5">
        <f ca="1">IF(AU$4="",0,AU30/(1+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00" s="5">
        <f ca="1">IF(AV$4="",0,AV30/(1+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00" s="5">
        <f ca="1">IF(AW$4="",0,AW30/(1+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00" s="5">
        <f ca="1">IF(AX$4="",0,AX30/(1+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00" s="5">
        <f ca="1">IF(AY$4="",0,AY30/(1+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00" s="5">
        <f ca="1">IF(AZ$4="",0,AZ30/(1+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00" s="5">
        <f ca="1">IF(BA$4="",0,BA30/(1+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00" s="5">
        <f ca="1">IF(BB$4="",0,BB30/(1+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00" s="5">
        <f ca="1">IF(BC$4="",0,BC30/(1+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00" s="5">
        <f ca="1">IF(BD$4="",0,BD30/(1+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00" s="5">
        <f ca="1">IF(BE$4="",0,BE30/(1+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00" s="5">
        <f ca="1">IF(BF$4="",0,BF30/(1+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00" s="5">
        <f ca="1">IF(BG$4="",0,BG30/(1+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00" s="5">
        <f ca="1">IF(BH$4="",0,BH30/(1+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00" s="5">
        <f ca="1">IF(BI$4="",0,BI30/(1+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00" s="5">
        <f ca="1">IF(BJ$4="",0,BJ30/(1+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00" s="5">
        <f ca="1">IF(BK$4="",0,BK30/(1+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00" s="5">
        <f ca="1">IF(BL$4="",0,BL30/(1+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00" s="5">
        <f ca="1">IF(BM$4="",0,BM30/(1+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00" s="5">
        <f ca="1">IF(BN$4="",0,BN30/(1+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00" s="5">
        <f ca="1">IF(BO$4="",0,BO30/(1+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00" s="5">
        <f ca="1">IF(BP$4="",0,BP30/(1+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00" s="5">
        <f ca="1">IF(BQ$4="",0,BQ30/(1+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00" s="5">
        <f ca="1">IF(BR$4="",0,BR30/(1+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00" s="5">
        <f ca="1">IF(BS$4="",0,BS30/(1+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00" s="5">
        <f ca="1">IF(BT$4="",0,BT30/(1+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00" s="5">
        <f ca="1">IF(BU$4="",0,BU30/(1+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00" s="5">
        <f ca="1">IF(BV$4="",0,BV30/(1+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00" s="5">
        <f ca="1">IF(BW$4="",0,BW30/(1+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00" s="5">
        <f ca="1">IF(BX$4="",0,BX30/(1+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00" s="5">
        <f ca="1">IF(BY$4="",0,BY30/(1+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00" s="5">
        <f ca="1">IF(BZ$4="",0,BZ30/(1+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00" s="5">
        <f ca="1">IF(CA$4="",0,CA30/(1+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00" s="5">
        <f ca="1">IF(CB$4="",0,CB30/(1+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00" s="5">
        <f ca="1">IF(CC$4="",0,CC30/(1+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00" s="5">
        <f ca="1">IF(CD$4="",0,CD30/(1+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00" s="5">
        <f ca="1">IF(CE$4="",0,CE30/(1+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00" s="5">
        <f ca="1">IF(CF$4="",0,CF30/(1+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01" spans="2:84" s="26" customFormat="1" ht="12" x14ac:dyDescent="0.25">
      <c r="B101" s="13"/>
      <c r="M101" s="55"/>
      <c r="N101" s="44" t="s">
        <v>21</v>
      </c>
      <c r="O101" s="45"/>
      <c r="P101" s="46"/>
      <c r="Q101" s="89"/>
      <c r="U101" s="41"/>
      <c r="V101" s="42"/>
      <c r="W101" s="43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</row>
    <row r="102" spans="2:84" x14ac:dyDescent="0.3">
      <c r="B102" s="13">
        <f>ROW()</f>
        <v>102</v>
      </c>
      <c r="H102" s="1" t="str">
        <f t="shared" ref="H102:H107" si="156">$H$94</f>
        <v>Капитальные затраты без НДС</v>
      </c>
      <c r="I102" s="1" t="s">
        <v>202</v>
      </c>
      <c r="M102" s="53" t="s">
        <v>18</v>
      </c>
      <c r="P102" s="72" t="str">
        <f>Lists!$AI$6</f>
        <v>BS(+)</v>
      </c>
      <c r="U102" s="5">
        <f t="shared" ref="U102:U107" ca="1" si="157">SUM(INDIRECT(ADDRESS($B102,$X$2)&amp;":"&amp;ADDRESS($B102,$X$2-1+$P$8)))</f>
        <v>37000000</v>
      </c>
      <c r="X102" s="5">
        <f ca="1">IF(X$4="",0,SUM(X103:X108))</f>
        <v>0</v>
      </c>
      <c r="Y102" s="5">
        <f ca="1">IF(Y$4="",0,SUM(Y103:Y108))</f>
        <v>0</v>
      </c>
      <c r="Z102" s="5">
        <f t="shared" ref="Z102" ca="1" si="158">IF(Z$4="",0,SUM(Z103:Z108))</f>
        <v>0</v>
      </c>
      <c r="AA102" s="5">
        <f t="shared" ref="AA102" ca="1" si="159">IF(AA$4="",0,SUM(AA103:AA108))</f>
        <v>1000000</v>
      </c>
      <c r="AB102" s="5">
        <f t="shared" ref="AB102" ca="1" si="160">IF(AB$4="",0,SUM(AB103:AB108))</f>
        <v>2500000</v>
      </c>
      <c r="AC102" s="5">
        <f t="shared" ref="AC102" ca="1" si="161">IF(AC$4="",0,SUM(AC103:AC108))</f>
        <v>2500000</v>
      </c>
      <c r="AD102" s="5">
        <f t="shared" ref="AD102" ca="1" si="162">IF(AD$4="",0,SUM(AD103:AD108))</f>
        <v>2500000</v>
      </c>
      <c r="AE102" s="5">
        <f t="shared" ref="AE102" ca="1" si="163">IF(AE$4="",0,SUM(AE103:AE108))</f>
        <v>7500000</v>
      </c>
      <c r="AF102" s="5">
        <f t="shared" ref="AF102" ca="1" si="164">IF(AF$4="",0,SUM(AF103:AF108))</f>
        <v>7500000</v>
      </c>
      <c r="AG102" s="5">
        <f t="shared" ref="AG102" ca="1" si="165">IF(AG$4="",0,SUM(AG103:AG108))</f>
        <v>10000000</v>
      </c>
      <c r="AH102" s="5">
        <f t="shared" ref="AH102" ca="1" si="166">IF(AH$4="",0,SUM(AH103:AH108))</f>
        <v>2500000</v>
      </c>
      <c r="AI102" s="5">
        <f t="shared" ref="AI102:CF102" ca="1" si="167">IF(AI$4="",0,SUM(AI103:AI108))</f>
        <v>1000000</v>
      </c>
      <c r="AJ102" s="5">
        <f t="shared" ca="1" si="167"/>
        <v>0</v>
      </c>
      <c r="AK102" s="5">
        <f t="shared" ca="1" si="167"/>
        <v>0</v>
      </c>
      <c r="AL102" s="5">
        <f t="shared" ca="1" si="167"/>
        <v>0</v>
      </c>
      <c r="AM102" s="5">
        <f t="shared" ca="1" si="167"/>
        <v>0</v>
      </c>
      <c r="AN102" s="5">
        <f t="shared" ca="1" si="167"/>
        <v>0</v>
      </c>
      <c r="AO102" s="5">
        <f t="shared" ca="1" si="167"/>
        <v>0</v>
      </c>
      <c r="AP102" s="5">
        <f t="shared" ca="1" si="167"/>
        <v>0</v>
      </c>
      <c r="AQ102" s="5">
        <f t="shared" ca="1" si="167"/>
        <v>0</v>
      </c>
      <c r="AR102" s="5">
        <f t="shared" ca="1" si="167"/>
        <v>0</v>
      </c>
      <c r="AS102" s="5">
        <f t="shared" ca="1" si="167"/>
        <v>0</v>
      </c>
      <c r="AT102" s="5">
        <f t="shared" ca="1" si="167"/>
        <v>0</v>
      </c>
      <c r="AU102" s="5">
        <f t="shared" ca="1" si="167"/>
        <v>0</v>
      </c>
      <c r="AV102" s="5">
        <f t="shared" ca="1" si="167"/>
        <v>0</v>
      </c>
      <c r="AW102" s="5">
        <f t="shared" ca="1" si="167"/>
        <v>0</v>
      </c>
      <c r="AX102" s="5">
        <f t="shared" ca="1" si="167"/>
        <v>0</v>
      </c>
      <c r="AY102" s="5">
        <f t="shared" ca="1" si="167"/>
        <v>0</v>
      </c>
      <c r="AZ102" s="5">
        <f t="shared" ca="1" si="167"/>
        <v>0</v>
      </c>
      <c r="BA102" s="5">
        <f t="shared" ca="1" si="167"/>
        <v>0</v>
      </c>
      <c r="BB102" s="5">
        <f t="shared" ca="1" si="167"/>
        <v>0</v>
      </c>
      <c r="BC102" s="5">
        <f t="shared" ca="1" si="167"/>
        <v>0</v>
      </c>
      <c r="BD102" s="5">
        <f t="shared" ca="1" si="167"/>
        <v>0</v>
      </c>
      <c r="BE102" s="5">
        <f t="shared" ca="1" si="167"/>
        <v>0</v>
      </c>
      <c r="BF102" s="5">
        <f t="shared" ca="1" si="167"/>
        <v>0</v>
      </c>
      <c r="BG102" s="5">
        <f t="shared" ca="1" si="167"/>
        <v>0</v>
      </c>
      <c r="BH102" s="5">
        <f t="shared" ca="1" si="167"/>
        <v>0</v>
      </c>
      <c r="BI102" s="5">
        <f t="shared" ca="1" si="167"/>
        <v>0</v>
      </c>
      <c r="BJ102" s="5">
        <f t="shared" ca="1" si="167"/>
        <v>0</v>
      </c>
      <c r="BK102" s="5">
        <f t="shared" ca="1" si="167"/>
        <v>0</v>
      </c>
      <c r="BL102" s="5">
        <f t="shared" ca="1" si="167"/>
        <v>0</v>
      </c>
      <c r="BM102" s="5">
        <f t="shared" ca="1" si="167"/>
        <v>0</v>
      </c>
      <c r="BN102" s="5">
        <f t="shared" ca="1" si="167"/>
        <v>0</v>
      </c>
      <c r="BO102" s="5">
        <f t="shared" ca="1" si="167"/>
        <v>0</v>
      </c>
      <c r="BP102" s="5">
        <f t="shared" ca="1" si="167"/>
        <v>0</v>
      </c>
      <c r="BQ102" s="5">
        <f t="shared" ca="1" si="167"/>
        <v>0</v>
      </c>
      <c r="BR102" s="5">
        <f t="shared" ca="1" si="167"/>
        <v>0</v>
      </c>
      <c r="BS102" s="5">
        <f t="shared" ca="1" si="167"/>
        <v>0</v>
      </c>
      <c r="BT102" s="5">
        <f t="shared" ca="1" si="167"/>
        <v>0</v>
      </c>
      <c r="BU102" s="5">
        <f t="shared" ca="1" si="167"/>
        <v>0</v>
      </c>
      <c r="BV102" s="5">
        <f t="shared" ca="1" si="167"/>
        <v>0</v>
      </c>
      <c r="BW102" s="5">
        <f t="shared" ca="1" si="167"/>
        <v>0</v>
      </c>
      <c r="BX102" s="5">
        <f t="shared" ca="1" si="167"/>
        <v>0</v>
      </c>
      <c r="BY102" s="5">
        <f t="shared" ca="1" si="167"/>
        <v>0</v>
      </c>
      <c r="BZ102" s="5">
        <f t="shared" ca="1" si="167"/>
        <v>0</v>
      </c>
      <c r="CA102" s="5">
        <f t="shared" ca="1" si="167"/>
        <v>0</v>
      </c>
      <c r="CB102" s="5">
        <f t="shared" ca="1" si="167"/>
        <v>0</v>
      </c>
      <c r="CC102" s="5">
        <f t="shared" ca="1" si="167"/>
        <v>0</v>
      </c>
      <c r="CD102" s="5">
        <f t="shared" ca="1" si="167"/>
        <v>0</v>
      </c>
      <c r="CE102" s="5">
        <f t="shared" ca="1" si="167"/>
        <v>0</v>
      </c>
      <c r="CF102" s="5">
        <f t="shared" ca="1" si="167"/>
        <v>0</v>
      </c>
    </row>
    <row r="103" spans="2:84" x14ac:dyDescent="0.3">
      <c r="B103" s="13">
        <f>ROW()</f>
        <v>103</v>
      </c>
      <c r="H103" s="1" t="str">
        <f t="shared" si="156"/>
        <v>Капитальные затраты без НДС</v>
      </c>
      <c r="I103" s="1" t="str">
        <f>$I$102</f>
        <v>Капзатраты на производственные мощности</v>
      </c>
      <c r="J103" s="1" t="str">
        <f>Prcsses!I144</f>
        <v>Разрешения, оформления и проектирование</v>
      </c>
      <c r="M103" s="53" t="s">
        <v>18</v>
      </c>
      <c r="U103" s="5">
        <f t="shared" ca="1" si="157"/>
        <v>1000000</v>
      </c>
      <c r="X103" s="5">
        <f ca="1">IF(X$4="",0,X41/(1+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03" s="5">
        <f ca="1">IF(Y$4="",0,Y41/(1+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03" s="5">
        <f ca="1">IF(Z$4="",0,Z41/(1+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03" s="5">
        <f ca="1">IF(AA$4="",0,AA41/(1+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1000000</v>
      </c>
      <c r="AB103" s="5">
        <f ca="1">IF(AB$4="",0,AB41/(1+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03" s="5">
        <f ca="1">IF(AC$4="",0,AC41/(1+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03" s="5">
        <f ca="1">IF(AD$4="",0,AD41/(1+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03" s="5">
        <f ca="1">IF(AE$4="",0,AE41/(1+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03" s="5">
        <f ca="1">IF(AF$4="",0,AF41/(1+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03" s="5">
        <f ca="1">IF(AG$4="",0,AG41/(1+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03" s="5">
        <f ca="1">IF(AH$4="",0,AH41/(1+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03" s="5">
        <f ca="1">IF(AI$4="",0,AI41/(1+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0</v>
      </c>
      <c r="AJ103" s="5">
        <f ca="1">IF(AJ$4="",0,AJ41/(1+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03" s="5">
        <f ca="1">IF(AK$4="",0,AK41/(1+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03" s="5">
        <f ca="1">IF(AL$4="",0,AL41/(1+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03" s="5">
        <f ca="1">IF(AM$4="",0,AM41/(1+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03" s="5">
        <f ca="1">IF(AN$4="",0,AN41/(1+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03" s="5">
        <f ca="1">IF(AO$4="",0,AO41/(1+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03" s="5">
        <f ca="1">IF(AP$4="",0,AP41/(1+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03" s="5">
        <f ca="1">IF(AQ$4="",0,AQ41/(1+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03" s="5">
        <f ca="1">IF(AR$4="",0,AR41/(1+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03" s="5">
        <f ca="1">IF(AS$4="",0,AS41/(1+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03" s="5">
        <f ca="1">IF(AT$4="",0,AT41/(1+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03" s="5">
        <f ca="1">IF(AU$4="",0,AU41/(1+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03" s="5">
        <f ca="1">IF(AV$4="",0,AV41/(1+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03" s="5">
        <f ca="1">IF(AW$4="",0,AW41/(1+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03" s="5">
        <f ca="1">IF(AX$4="",0,AX41/(1+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03" s="5">
        <f ca="1">IF(AY$4="",0,AY41/(1+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03" s="5">
        <f ca="1">IF(AZ$4="",0,AZ41/(1+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03" s="5">
        <f ca="1">IF(BA$4="",0,BA41/(1+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03" s="5">
        <f ca="1">IF(BB$4="",0,BB41/(1+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03" s="5">
        <f ca="1">IF(BC$4="",0,BC41/(1+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03" s="5">
        <f ca="1">IF(BD$4="",0,BD41/(1+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03" s="5">
        <f ca="1">IF(BE$4="",0,BE41/(1+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03" s="5">
        <f ca="1">IF(BF$4="",0,BF41/(1+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03" s="5">
        <f ca="1">IF(BG$4="",0,BG41/(1+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03" s="5">
        <f ca="1">IF(BH$4="",0,BH41/(1+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03" s="5">
        <f ca="1">IF(BI$4="",0,BI41/(1+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03" s="5">
        <f ca="1">IF(BJ$4="",0,BJ41/(1+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03" s="5">
        <f ca="1">IF(BK$4="",0,BK41/(1+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03" s="5">
        <f ca="1">IF(BL$4="",0,BL41/(1+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03" s="5">
        <f ca="1">IF(BM$4="",0,BM41/(1+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03" s="5">
        <f ca="1">IF(BN$4="",0,BN41/(1+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03" s="5">
        <f ca="1">IF(BO$4="",0,BO41/(1+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03" s="5">
        <f ca="1">IF(BP$4="",0,BP41/(1+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03" s="5">
        <f ca="1">IF(BQ$4="",0,BQ41/(1+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03" s="5">
        <f ca="1">IF(BR$4="",0,BR41/(1+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03" s="5">
        <f ca="1">IF(BS$4="",0,BS41/(1+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03" s="5">
        <f ca="1">IF(BT$4="",0,BT41/(1+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03" s="5">
        <f ca="1">IF(BU$4="",0,BU41/(1+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03" s="5">
        <f ca="1">IF(BV$4="",0,BV41/(1+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03" s="5">
        <f ca="1">IF(BW$4="",0,BW41/(1+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03" s="5">
        <f ca="1">IF(BX$4="",0,BX41/(1+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03" s="5">
        <f ca="1">IF(BY$4="",0,BY41/(1+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03" s="5">
        <f ca="1">IF(BZ$4="",0,BZ41/(1+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03" s="5">
        <f ca="1">IF(CA$4="",0,CA41/(1+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03" s="5">
        <f ca="1">IF(CB$4="",0,CB41/(1+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03" s="5">
        <f ca="1">IF(CC$4="",0,CC41/(1+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03" s="5">
        <f ca="1">IF(CD$4="",0,CD41/(1+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03" s="5">
        <f ca="1">IF(CE$4="",0,CE41/(1+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03" s="5">
        <f ca="1">IF(CF$4="",0,CF41/(1+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04" spans="2:84" x14ac:dyDescent="0.3">
      <c r="B104" s="13">
        <f>ROW()</f>
        <v>104</v>
      </c>
      <c r="H104" s="1" t="str">
        <f t="shared" si="156"/>
        <v>Капитальные затраты без НДС</v>
      </c>
      <c r="I104" s="1" t="str">
        <f>$I$102</f>
        <v>Капзатраты на производственные мощности</v>
      </c>
      <c r="J104" s="1" t="str">
        <f>Prcsses!I145</f>
        <v>Строительно-монтажные работы</v>
      </c>
      <c r="M104" s="53" t="s">
        <v>18</v>
      </c>
      <c r="U104" s="5">
        <f t="shared" ca="1" si="157"/>
        <v>15000000</v>
      </c>
      <c r="X104" s="5">
        <f ca="1">IF(X$4="",0,X42/(1+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04" s="5">
        <f ca="1">IF(Y$4="",0,Y42/(1+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04" s="5">
        <f ca="1">IF(Z$4="",0,Z42/(1+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04" s="5">
        <f ca="1">IF(AA$4="",0,AA42/(1+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04" s="5">
        <f ca="1">IF(AB$4="",0,AB42/(1+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2500000</v>
      </c>
      <c r="AC104" s="5">
        <f ca="1">IF(AC$4="",0,AC42/(1+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2500000</v>
      </c>
      <c r="AD104" s="5">
        <f ca="1">IF(AD$4="",0,AD42/(1+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2500000</v>
      </c>
      <c r="AE104" s="5">
        <f ca="1">IF(AE$4="",0,AE42/(1+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2500000</v>
      </c>
      <c r="AF104" s="5">
        <f ca="1">IF(AF$4="",0,AF42/(1+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2500000</v>
      </c>
      <c r="AG104" s="5">
        <f ca="1">IF(AG$4="",0,AG42/(1+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2500000</v>
      </c>
      <c r="AH104" s="5">
        <f ca="1">IF(AH$4="",0,AH42/(1+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04" s="5">
        <f ca="1">IF(AI$4="",0,AI42/(1+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0</v>
      </c>
      <c r="AJ104" s="5">
        <f ca="1">IF(AJ$4="",0,AJ42/(1+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04" s="5">
        <f ca="1">IF(AK$4="",0,AK42/(1+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04" s="5">
        <f ca="1">IF(AL$4="",0,AL42/(1+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04" s="5">
        <f ca="1">IF(AM$4="",0,AM42/(1+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04" s="5">
        <f ca="1">IF(AN$4="",0,AN42/(1+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04" s="5">
        <f ca="1">IF(AO$4="",0,AO42/(1+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04" s="5">
        <f ca="1">IF(AP$4="",0,AP42/(1+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04" s="5">
        <f ca="1">IF(AQ$4="",0,AQ42/(1+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04" s="5">
        <f ca="1">IF(AR$4="",0,AR42/(1+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04" s="5">
        <f ca="1">IF(AS$4="",0,AS42/(1+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04" s="5">
        <f ca="1">IF(AT$4="",0,AT42/(1+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04" s="5">
        <f ca="1">IF(AU$4="",0,AU42/(1+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04" s="5">
        <f ca="1">IF(AV$4="",0,AV42/(1+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04" s="5">
        <f ca="1">IF(AW$4="",0,AW42/(1+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04" s="5">
        <f ca="1">IF(AX$4="",0,AX42/(1+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04" s="5">
        <f ca="1">IF(AY$4="",0,AY42/(1+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04" s="5">
        <f ca="1">IF(AZ$4="",0,AZ42/(1+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04" s="5">
        <f ca="1">IF(BA$4="",0,BA42/(1+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04" s="5">
        <f ca="1">IF(BB$4="",0,BB42/(1+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04" s="5">
        <f ca="1">IF(BC$4="",0,BC42/(1+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04" s="5">
        <f ca="1">IF(BD$4="",0,BD42/(1+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04" s="5">
        <f ca="1">IF(BE$4="",0,BE42/(1+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04" s="5">
        <f ca="1">IF(BF$4="",0,BF42/(1+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04" s="5">
        <f ca="1">IF(BG$4="",0,BG42/(1+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04" s="5">
        <f ca="1">IF(BH$4="",0,BH42/(1+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04" s="5">
        <f ca="1">IF(BI$4="",0,BI42/(1+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04" s="5">
        <f ca="1">IF(BJ$4="",0,BJ42/(1+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04" s="5">
        <f ca="1">IF(BK$4="",0,BK42/(1+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04" s="5">
        <f ca="1">IF(BL$4="",0,BL42/(1+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04" s="5">
        <f ca="1">IF(BM$4="",0,BM42/(1+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04" s="5">
        <f ca="1">IF(BN$4="",0,BN42/(1+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04" s="5">
        <f ca="1">IF(BO$4="",0,BO42/(1+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04" s="5">
        <f ca="1">IF(BP$4="",0,BP42/(1+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04" s="5">
        <f ca="1">IF(BQ$4="",0,BQ42/(1+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04" s="5">
        <f ca="1">IF(BR$4="",0,BR42/(1+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04" s="5">
        <f ca="1">IF(BS$4="",0,BS42/(1+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04" s="5">
        <f ca="1">IF(BT$4="",0,BT42/(1+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04" s="5">
        <f ca="1">IF(BU$4="",0,BU42/(1+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04" s="5">
        <f ca="1">IF(BV$4="",0,BV42/(1+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04" s="5">
        <f ca="1">IF(BW$4="",0,BW42/(1+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04" s="5">
        <f ca="1">IF(BX$4="",0,BX42/(1+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04" s="5">
        <f ca="1">IF(BY$4="",0,BY42/(1+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04" s="5">
        <f ca="1">IF(BZ$4="",0,BZ42/(1+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04" s="5">
        <f ca="1">IF(CA$4="",0,CA42/(1+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04" s="5">
        <f ca="1">IF(CB$4="",0,CB42/(1+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04" s="5">
        <f ca="1">IF(CC$4="",0,CC42/(1+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04" s="5">
        <f ca="1">IF(CD$4="",0,CD42/(1+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04" s="5">
        <f ca="1">IF(CE$4="",0,CE42/(1+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04" s="5">
        <f ca="1">IF(CF$4="",0,CF42/(1+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05" spans="2:84" x14ac:dyDescent="0.3">
      <c r="B105" s="13">
        <f>ROW()</f>
        <v>105</v>
      </c>
      <c r="H105" s="1" t="str">
        <f t="shared" si="156"/>
        <v>Капитальные затраты без НДС</v>
      </c>
      <c r="I105" s="1" t="str">
        <f>$I$102</f>
        <v>Капзатраты на производственные мощности</v>
      </c>
      <c r="J105" s="1" t="str">
        <f>Prcsses!I146</f>
        <v>Оборудование</v>
      </c>
      <c r="M105" s="53" t="s">
        <v>18</v>
      </c>
      <c r="U105" s="5">
        <f t="shared" ca="1" si="157"/>
        <v>15000000</v>
      </c>
      <c r="X105" s="5">
        <f ca="1">IF(X$4="",0,X43/(1+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05" s="5">
        <f ca="1">IF(Y$4="",0,Y43/(1+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05" s="5">
        <f ca="1">IF(Z$4="",0,Z43/(1+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0</v>
      </c>
      <c r="AA105" s="5">
        <f ca="1">IF(AA$4="",0,AA43/(1+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05" s="5">
        <f ca="1">IF(AB$4="",0,AB43/(1+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05" s="5">
        <f ca="1">IF(AC$4="",0,AC43/(1+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05" s="5">
        <f ca="1">IF(AD$4="",0,AD43/(1+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05" s="5">
        <f ca="1">IF(AE$4="",0,AE43/(1+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5000000</v>
      </c>
      <c r="AF105" s="5">
        <f ca="1">IF(AF$4="",0,AF43/(1+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5000000</v>
      </c>
      <c r="AG105" s="5">
        <f ca="1">IF(AG$4="",0,AG43/(1+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5000000</v>
      </c>
      <c r="AH105" s="5">
        <f ca="1">IF(AH$4="",0,AH43/(1+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05" s="5">
        <f ca="1">IF(AI$4="",0,AI43/(1+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0</v>
      </c>
      <c r="AJ105" s="5">
        <f ca="1">IF(AJ$4="",0,AJ43/(1+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05" s="5">
        <f ca="1">IF(AK$4="",0,AK43/(1+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05" s="5">
        <f ca="1">IF(AL$4="",0,AL43/(1+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05" s="5">
        <f ca="1">IF(AM$4="",0,AM43/(1+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05" s="5">
        <f ca="1">IF(AN$4="",0,AN43/(1+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05" s="5">
        <f ca="1">IF(AO$4="",0,AO43/(1+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05" s="5">
        <f ca="1">IF(AP$4="",0,AP43/(1+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05" s="5">
        <f ca="1">IF(AQ$4="",0,AQ43/(1+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05" s="5">
        <f ca="1">IF(AR$4="",0,AR43/(1+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05" s="5">
        <f ca="1">IF(AS$4="",0,AS43/(1+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05" s="5">
        <f ca="1">IF(AT$4="",0,AT43/(1+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0</v>
      </c>
      <c r="AU105" s="5">
        <f ca="1">IF(AU$4="",0,AU43/(1+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05" s="5">
        <f ca="1">IF(AV$4="",0,AV43/(1+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05" s="5">
        <f ca="1">IF(AW$4="",0,AW43/(1+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05" s="5">
        <f ca="1">IF(AX$4="",0,AX43/(1+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05" s="5">
        <f ca="1">IF(AY$4="",0,AY43/(1+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05" s="5">
        <f ca="1">IF(AZ$4="",0,AZ43/(1+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05" s="5">
        <f ca="1">IF(BA$4="",0,BA43/(1+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05" s="5">
        <f ca="1">IF(BB$4="",0,BB43/(1+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05" s="5">
        <f ca="1">IF(BC$4="",0,BC43/(1+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05" s="5">
        <f ca="1">IF(BD$4="",0,BD43/(1+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0</v>
      </c>
      <c r="BE105" s="5">
        <f ca="1">IF(BE$4="",0,BE43/(1+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05" s="5">
        <f ca="1">IF(BF$4="",0,BF43/(1+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05" s="5">
        <f ca="1">IF(BG$4="",0,BG43/(1+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05" s="5">
        <f ca="1">IF(BH$4="",0,BH43/(1+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05" s="5">
        <f ca="1">IF(BI$4="",0,BI43/(1+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05" s="5">
        <f ca="1">IF(BJ$4="",0,BJ43/(1+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05" s="5">
        <f ca="1">IF(BK$4="",0,BK43/(1+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05" s="5">
        <f ca="1">IF(BL$4="",0,BL43/(1+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05" s="5">
        <f ca="1">IF(BM$4="",0,BM43/(1+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05" s="5">
        <f ca="1">IF(BN$4="",0,BN43/(1+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0</v>
      </c>
      <c r="BO105" s="5">
        <f ca="1">IF(BO$4="",0,BO43/(1+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05" s="5">
        <f ca="1">IF(BP$4="",0,BP43/(1+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05" s="5">
        <f ca="1">IF(BQ$4="",0,BQ43/(1+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05" s="5">
        <f ca="1">IF(BR$4="",0,BR43/(1+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05" s="5">
        <f ca="1">IF(BS$4="",0,BS43/(1+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05" s="5">
        <f ca="1">IF(BT$4="",0,BT43/(1+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05" s="5">
        <f ca="1">IF(BU$4="",0,BU43/(1+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05" s="5">
        <f ca="1">IF(BV$4="",0,BV43/(1+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05" s="5">
        <f ca="1">IF(BW$4="",0,BW43/(1+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05" s="5">
        <f ca="1">IF(BX$4="",0,BX43/(1+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0</v>
      </c>
      <c r="BY105" s="5">
        <f ca="1">IF(BY$4="",0,BY43/(1+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05" s="5">
        <f ca="1">IF(BZ$4="",0,BZ43/(1+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05" s="5">
        <f ca="1">IF(CA$4="",0,CA43/(1+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05" s="5">
        <f ca="1">IF(CB$4="",0,CB43/(1+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05" s="5">
        <f ca="1">IF(CC$4="",0,CC43/(1+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05" s="5">
        <f ca="1">IF(CD$4="",0,CD43/(1+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05" s="5">
        <f ca="1">IF(CE$4="",0,CE43/(1+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05" s="5">
        <f ca="1">IF(CF$4="",0,CF43/(1+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06" spans="2:84" x14ac:dyDescent="0.3">
      <c r="B106" s="13">
        <f>ROW()</f>
        <v>106</v>
      </c>
      <c r="H106" s="1" t="str">
        <f t="shared" si="156"/>
        <v>Капитальные затраты без НДС</v>
      </c>
      <c r="I106" s="1" t="str">
        <f>$I$102</f>
        <v>Капзатраты на производственные мощности</v>
      </c>
      <c r="J106" s="1" t="str">
        <f>Prcsses!I147</f>
        <v>Доставка и установка оборудования</v>
      </c>
      <c r="M106" s="53" t="s">
        <v>18</v>
      </c>
      <c r="U106" s="5">
        <f t="shared" ca="1" si="157"/>
        <v>5000000</v>
      </c>
      <c r="X106" s="5">
        <f ca="1">IF(X$4="",0,X44/(1+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06" s="5">
        <f ca="1">IF(Y$4="",0,Y44/(1+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06" s="5">
        <f ca="1">IF(Z$4="",0,Z44/(1+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0</v>
      </c>
      <c r="AA106" s="5">
        <f ca="1">IF(AA$4="",0,AA44/(1+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06" s="5">
        <f ca="1">IF(AB$4="",0,AB44/(1+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06" s="5">
        <f ca="1">IF(AC$4="",0,AC44/(1+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06" s="5">
        <f ca="1">IF(AD$4="",0,AD44/(1+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06" s="5">
        <f ca="1">IF(AE$4="",0,AE44/(1+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06" s="5">
        <f ca="1">IF(AF$4="",0,AF44/(1+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06" s="5">
        <f ca="1">IF(AG$4="",0,AG44/(1+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2500000</v>
      </c>
      <c r="AH106" s="5">
        <f ca="1">IF(AH$4="",0,AH44/(1+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2500000</v>
      </c>
      <c r="AI106" s="5">
        <f ca="1">IF(AI$4="",0,AI44/(1+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0</v>
      </c>
      <c r="AJ106" s="5">
        <f ca="1">IF(AJ$4="",0,AJ44/(1+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06" s="5">
        <f ca="1">IF(AK$4="",0,AK44/(1+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06" s="5">
        <f ca="1">IF(AL$4="",0,AL44/(1+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06" s="5">
        <f ca="1">IF(AM$4="",0,AM44/(1+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06" s="5">
        <f ca="1">IF(AN$4="",0,AN44/(1+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06" s="5">
        <f ca="1">IF(AO$4="",0,AO44/(1+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06" s="5">
        <f ca="1">IF(AP$4="",0,AP44/(1+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06" s="5">
        <f ca="1">IF(AQ$4="",0,AQ44/(1+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06" s="5">
        <f ca="1">IF(AR$4="",0,AR44/(1+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06" s="5">
        <f ca="1">IF(AS$4="",0,AS44/(1+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06" s="5">
        <f ca="1">IF(AT$4="",0,AT44/(1+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0</v>
      </c>
      <c r="AU106" s="5">
        <f ca="1">IF(AU$4="",0,AU44/(1+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06" s="5">
        <f ca="1">IF(AV$4="",0,AV44/(1+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06" s="5">
        <f ca="1">IF(AW$4="",0,AW44/(1+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06" s="5">
        <f ca="1">IF(AX$4="",0,AX44/(1+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06" s="5">
        <f ca="1">IF(AY$4="",0,AY44/(1+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06" s="5">
        <f ca="1">IF(AZ$4="",0,AZ44/(1+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06" s="5">
        <f ca="1">IF(BA$4="",0,BA44/(1+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06" s="5">
        <f ca="1">IF(BB$4="",0,BB44/(1+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06" s="5">
        <f ca="1">IF(BC$4="",0,BC44/(1+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06" s="5">
        <f ca="1">IF(BD$4="",0,BD44/(1+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0</v>
      </c>
      <c r="BE106" s="5">
        <f ca="1">IF(BE$4="",0,BE44/(1+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06" s="5">
        <f ca="1">IF(BF$4="",0,BF44/(1+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06" s="5">
        <f ca="1">IF(BG$4="",0,BG44/(1+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06" s="5">
        <f ca="1">IF(BH$4="",0,BH44/(1+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06" s="5">
        <f ca="1">IF(BI$4="",0,BI44/(1+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06" s="5">
        <f ca="1">IF(BJ$4="",0,BJ44/(1+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06" s="5">
        <f ca="1">IF(BK$4="",0,BK44/(1+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06" s="5">
        <f ca="1">IF(BL$4="",0,BL44/(1+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06" s="5">
        <f ca="1">IF(BM$4="",0,BM44/(1+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06" s="5">
        <f ca="1">IF(BN$4="",0,BN44/(1+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0</v>
      </c>
      <c r="BO106" s="5">
        <f ca="1">IF(BO$4="",0,BO44/(1+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06" s="5">
        <f ca="1">IF(BP$4="",0,BP44/(1+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06" s="5">
        <f ca="1">IF(BQ$4="",0,BQ44/(1+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06" s="5">
        <f ca="1">IF(BR$4="",0,BR44/(1+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06" s="5">
        <f ca="1">IF(BS$4="",0,BS44/(1+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06" s="5">
        <f ca="1">IF(BT$4="",0,BT44/(1+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06" s="5">
        <f ca="1">IF(BU$4="",0,BU44/(1+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06" s="5">
        <f ca="1">IF(BV$4="",0,BV44/(1+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06" s="5">
        <f ca="1">IF(BW$4="",0,BW44/(1+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06" s="5">
        <f ca="1">IF(BX$4="",0,BX44/(1+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0</v>
      </c>
      <c r="BY106" s="5">
        <f ca="1">IF(BY$4="",0,BY44/(1+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06" s="5">
        <f ca="1">IF(BZ$4="",0,BZ44/(1+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06" s="5">
        <f ca="1">IF(CA$4="",0,CA44/(1+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06" s="5">
        <f ca="1">IF(CB$4="",0,CB44/(1+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06" s="5">
        <f ca="1">IF(CC$4="",0,CC44/(1+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06" s="5">
        <f ca="1">IF(CD$4="",0,CD44/(1+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06" s="5">
        <f ca="1">IF(CE$4="",0,CE44/(1+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06" s="5">
        <f ca="1">IF(CF$4="",0,CF44/(1+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07" spans="2:84" x14ac:dyDescent="0.3">
      <c r="B107" s="13">
        <f>ROW()</f>
        <v>107</v>
      </c>
      <c r="H107" s="1" t="str">
        <f t="shared" si="156"/>
        <v>Капитальные затраты без НДС</v>
      </c>
      <c r="I107" s="1" t="str">
        <f>$I$102</f>
        <v>Капзатраты на производственные мощности</v>
      </c>
      <c r="J107" s="1" t="str">
        <f>Prcsses!I148</f>
        <v>Пуско-наладочные работы и ввод в экспл.</v>
      </c>
      <c r="M107" s="53" t="s">
        <v>18</v>
      </c>
      <c r="U107" s="5">
        <f t="shared" ca="1" si="157"/>
        <v>1000000</v>
      </c>
      <c r="X107" s="5">
        <f ca="1">IF(X$4="",0,X45/(1+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07" s="5">
        <f ca="1">IF(Y$4="",0,Y45/(1+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07" s="5">
        <f ca="1">IF(Z$4="",0,Z45/(1+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0</v>
      </c>
      <c r="AA107" s="5">
        <f ca="1">IF(AA$4="",0,AA45/(1+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07" s="5">
        <f ca="1">IF(AB$4="",0,AB45/(1+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07" s="5">
        <f ca="1">IF(AC$4="",0,AC45/(1+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07" s="5">
        <f ca="1">IF(AD$4="",0,AD45/(1+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07" s="5">
        <f ca="1">IF(AE$4="",0,AE45/(1+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07" s="5">
        <f ca="1">IF(AF$4="",0,AF45/(1+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07" s="5">
        <f ca="1">IF(AG$4="",0,AG45/(1+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07" s="5">
        <f ca="1">IF(AH$4="",0,AH45/(1+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07" s="5">
        <f ca="1">IF(AI$4="",0,AI45/(1+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1000000</v>
      </c>
      <c r="AJ107" s="5">
        <f ca="1">IF(AJ$4="",0,AJ45/(1+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07" s="5">
        <f ca="1">IF(AK$4="",0,AK45/(1+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07" s="5">
        <f ca="1">IF(AL$4="",0,AL45/(1+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07" s="5">
        <f ca="1">IF(AM$4="",0,AM45/(1+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07" s="5">
        <f ca="1">IF(AN$4="",0,AN45/(1+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07" s="5">
        <f ca="1">IF(AO$4="",0,AO45/(1+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07" s="5">
        <f ca="1">IF(AP$4="",0,AP45/(1+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07" s="5">
        <f ca="1">IF(AQ$4="",0,AQ45/(1+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07" s="5">
        <f ca="1">IF(AR$4="",0,AR45/(1+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07" s="5">
        <f ca="1">IF(AS$4="",0,AS45/(1+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07" s="5">
        <f ca="1">IF(AT$4="",0,AT45/(1+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0</v>
      </c>
      <c r="AU107" s="5">
        <f ca="1">IF(AU$4="",0,AU45/(1+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07" s="5">
        <f ca="1">IF(AV$4="",0,AV45/(1+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07" s="5">
        <f ca="1">IF(AW$4="",0,AW45/(1+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07" s="5">
        <f ca="1">IF(AX$4="",0,AX45/(1+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07" s="5">
        <f ca="1">IF(AY$4="",0,AY45/(1+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07" s="5">
        <f ca="1">IF(AZ$4="",0,AZ45/(1+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07" s="5">
        <f ca="1">IF(BA$4="",0,BA45/(1+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07" s="5">
        <f ca="1">IF(BB$4="",0,BB45/(1+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07" s="5">
        <f ca="1">IF(BC$4="",0,BC45/(1+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07" s="5">
        <f ca="1">IF(BD$4="",0,BD45/(1+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0</v>
      </c>
      <c r="BE107" s="5">
        <f ca="1">IF(BE$4="",0,BE45/(1+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07" s="5">
        <f ca="1">IF(BF$4="",0,BF45/(1+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07" s="5">
        <f ca="1">IF(BG$4="",0,BG45/(1+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07" s="5">
        <f ca="1">IF(BH$4="",0,BH45/(1+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07" s="5">
        <f ca="1">IF(BI$4="",0,BI45/(1+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07" s="5">
        <f ca="1">IF(BJ$4="",0,BJ45/(1+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07" s="5">
        <f ca="1">IF(BK$4="",0,BK45/(1+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07" s="5">
        <f ca="1">IF(BL$4="",0,BL45/(1+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07" s="5">
        <f ca="1">IF(BM$4="",0,BM45/(1+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07" s="5">
        <f ca="1">IF(BN$4="",0,BN45/(1+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0</v>
      </c>
      <c r="BO107" s="5">
        <f ca="1">IF(BO$4="",0,BO45/(1+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07" s="5">
        <f ca="1">IF(BP$4="",0,BP45/(1+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07" s="5">
        <f ca="1">IF(BQ$4="",0,BQ45/(1+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07" s="5">
        <f ca="1">IF(BR$4="",0,BR45/(1+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07" s="5">
        <f ca="1">IF(BS$4="",0,BS45/(1+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07" s="5">
        <f ca="1">IF(BT$4="",0,BT45/(1+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07" s="5">
        <f ca="1">IF(BU$4="",0,BU45/(1+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07" s="5">
        <f ca="1">IF(BV$4="",0,BV45/(1+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07" s="5">
        <f ca="1">IF(BW$4="",0,BW45/(1+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07" s="5">
        <f ca="1">IF(BX$4="",0,BX45/(1+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0</v>
      </c>
      <c r="BY107" s="5">
        <f ca="1">IF(BY$4="",0,BY45/(1+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07" s="5">
        <f ca="1">IF(BZ$4="",0,BZ45/(1+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07" s="5">
        <f ca="1">IF(CA$4="",0,CA45/(1+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07" s="5">
        <f ca="1">IF(CB$4="",0,CB45/(1+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07" s="5">
        <f ca="1">IF(CC$4="",0,CC45/(1+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07" s="5">
        <f ca="1">IF(CD$4="",0,CD45/(1+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07" s="5">
        <f ca="1">IF(CE$4="",0,CE45/(1+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07" s="5">
        <f ca="1">IF(CF$4="",0,CF45/(1+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08" spans="2:84" s="26" customFormat="1" ht="12" x14ac:dyDescent="0.25">
      <c r="B108" s="13"/>
      <c r="M108" s="55"/>
      <c r="N108" s="44" t="s">
        <v>21</v>
      </c>
      <c r="O108" s="45"/>
      <c r="P108" s="46"/>
      <c r="Q108" s="89"/>
      <c r="U108" s="41"/>
      <c r="V108" s="42"/>
      <c r="W108" s="43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</row>
    <row r="109" spans="2:84" x14ac:dyDescent="0.3">
      <c r="B109" s="13">
        <f>ROW()</f>
        <v>109</v>
      </c>
      <c r="H109" s="1" t="str">
        <f t="shared" ref="H109:H114" si="168">$H$94</f>
        <v>Капитальные затраты без НДС</v>
      </c>
      <c r="I109" s="1" t="s">
        <v>206</v>
      </c>
      <c r="M109" s="53" t="s">
        <v>18</v>
      </c>
      <c r="P109" s="72" t="str">
        <f>Lists!$AI$6</f>
        <v>BS(+)</v>
      </c>
      <c r="U109" s="5">
        <f t="shared" ref="U109:U114" ca="1" si="169">SUM(INDIRECT(ADDRESS($B109,$X$2)&amp;":"&amp;ADDRESS($B109,$X$2-1+$P$8)))</f>
        <v>0</v>
      </c>
      <c r="X109" s="5">
        <f ca="1">IF(X$4="",0,SUM(X110:X115))</f>
        <v>0</v>
      </c>
      <c r="Y109" s="5">
        <f ca="1">IF(Y$4="",0,SUM(Y110:Y115))</f>
        <v>0</v>
      </c>
      <c r="Z109" s="5">
        <f t="shared" ref="Z109" ca="1" si="170">IF(Z$4="",0,SUM(Z110:Z115))</f>
        <v>0</v>
      </c>
      <c r="AA109" s="5">
        <f t="shared" ref="AA109" ca="1" si="171">IF(AA$4="",0,SUM(AA110:AA115))</f>
        <v>0</v>
      </c>
      <c r="AB109" s="5">
        <f t="shared" ref="AB109" ca="1" si="172">IF(AB$4="",0,SUM(AB110:AB115))</f>
        <v>0</v>
      </c>
      <c r="AC109" s="5">
        <f t="shared" ref="AC109" ca="1" si="173">IF(AC$4="",0,SUM(AC110:AC115))</f>
        <v>0</v>
      </c>
      <c r="AD109" s="5">
        <f t="shared" ref="AD109" ca="1" si="174">IF(AD$4="",0,SUM(AD110:AD115))</f>
        <v>0</v>
      </c>
      <c r="AE109" s="5">
        <f t="shared" ref="AE109" ca="1" si="175">IF(AE$4="",0,SUM(AE110:AE115))</f>
        <v>0</v>
      </c>
      <c r="AF109" s="5">
        <f t="shared" ref="AF109" ca="1" si="176">IF(AF$4="",0,SUM(AF110:AF115))</f>
        <v>0</v>
      </c>
      <c r="AG109" s="5">
        <f t="shared" ref="AG109" ca="1" si="177">IF(AG$4="",0,SUM(AG110:AG115))</f>
        <v>0</v>
      </c>
      <c r="AH109" s="5">
        <f t="shared" ref="AH109" ca="1" si="178">IF(AH$4="",0,SUM(AH110:AH115))</f>
        <v>0</v>
      </c>
      <c r="AI109" s="5">
        <f t="shared" ref="AI109:CF109" ca="1" si="179">IF(AI$4="",0,SUM(AI110:AI115))</f>
        <v>0</v>
      </c>
      <c r="AJ109" s="5">
        <f t="shared" ca="1" si="179"/>
        <v>0</v>
      </c>
      <c r="AK109" s="5">
        <f t="shared" ca="1" si="179"/>
        <v>0</v>
      </c>
      <c r="AL109" s="5">
        <f t="shared" ca="1" si="179"/>
        <v>0</v>
      </c>
      <c r="AM109" s="5">
        <f t="shared" ca="1" si="179"/>
        <v>0</v>
      </c>
      <c r="AN109" s="5">
        <f t="shared" ca="1" si="179"/>
        <v>0</v>
      </c>
      <c r="AO109" s="5">
        <f t="shared" ca="1" si="179"/>
        <v>0</v>
      </c>
      <c r="AP109" s="5">
        <f t="shared" ca="1" si="179"/>
        <v>0</v>
      </c>
      <c r="AQ109" s="5">
        <f t="shared" ca="1" si="179"/>
        <v>0</v>
      </c>
      <c r="AR109" s="5">
        <f t="shared" ca="1" si="179"/>
        <v>0</v>
      </c>
      <c r="AS109" s="5">
        <f t="shared" ca="1" si="179"/>
        <v>0</v>
      </c>
      <c r="AT109" s="5">
        <f t="shared" ca="1" si="179"/>
        <v>0</v>
      </c>
      <c r="AU109" s="5">
        <f t="shared" ca="1" si="179"/>
        <v>0</v>
      </c>
      <c r="AV109" s="5">
        <f t="shared" ca="1" si="179"/>
        <v>0</v>
      </c>
      <c r="AW109" s="5">
        <f t="shared" ca="1" si="179"/>
        <v>0</v>
      </c>
      <c r="AX109" s="5">
        <f t="shared" ca="1" si="179"/>
        <v>0</v>
      </c>
      <c r="AY109" s="5">
        <f t="shared" ca="1" si="179"/>
        <v>0</v>
      </c>
      <c r="AZ109" s="5">
        <f t="shared" ca="1" si="179"/>
        <v>0</v>
      </c>
      <c r="BA109" s="5">
        <f t="shared" ca="1" si="179"/>
        <v>0</v>
      </c>
      <c r="BB109" s="5">
        <f t="shared" ca="1" si="179"/>
        <v>0</v>
      </c>
      <c r="BC109" s="5">
        <f t="shared" ca="1" si="179"/>
        <v>0</v>
      </c>
      <c r="BD109" s="5">
        <f t="shared" ca="1" si="179"/>
        <v>0</v>
      </c>
      <c r="BE109" s="5">
        <f t="shared" ca="1" si="179"/>
        <v>0</v>
      </c>
      <c r="BF109" s="5">
        <f t="shared" ca="1" si="179"/>
        <v>0</v>
      </c>
      <c r="BG109" s="5">
        <f t="shared" ca="1" si="179"/>
        <v>0</v>
      </c>
      <c r="BH109" s="5">
        <f t="shared" ca="1" si="179"/>
        <v>0</v>
      </c>
      <c r="BI109" s="5">
        <f t="shared" ca="1" si="179"/>
        <v>0</v>
      </c>
      <c r="BJ109" s="5">
        <f t="shared" ca="1" si="179"/>
        <v>0</v>
      </c>
      <c r="BK109" s="5">
        <f t="shared" ca="1" si="179"/>
        <v>0</v>
      </c>
      <c r="BL109" s="5">
        <f t="shared" ca="1" si="179"/>
        <v>0</v>
      </c>
      <c r="BM109" s="5">
        <f t="shared" ca="1" si="179"/>
        <v>0</v>
      </c>
      <c r="BN109" s="5">
        <f t="shared" ca="1" si="179"/>
        <v>0</v>
      </c>
      <c r="BO109" s="5">
        <f t="shared" ca="1" si="179"/>
        <v>0</v>
      </c>
      <c r="BP109" s="5">
        <f t="shared" ca="1" si="179"/>
        <v>0</v>
      </c>
      <c r="BQ109" s="5">
        <f t="shared" ca="1" si="179"/>
        <v>0</v>
      </c>
      <c r="BR109" s="5">
        <f t="shared" ca="1" si="179"/>
        <v>0</v>
      </c>
      <c r="BS109" s="5">
        <f t="shared" ca="1" si="179"/>
        <v>0</v>
      </c>
      <c r="BT109" s="5">
        <f t="shared" ca="1" si="179"/>
        <v>0</v>
      </c>
      <c r="BU109" s="5">
        <f t="shared" ca="1" si="179"/>
        <v>0</v>
      </c>
      <c r="BV109" s="5">
        <f t="shared" ca="1" si="179"/>
        <v>0</v>
      </c>
      <c r="BW109" s="5">
        <f t="shared" ca="1" si="179"/>
        <v>0</v>
      </c>
      <c r="BX109" s="5">
        <f t="shared" ca="1" si="179"/>
        <v>0</v>
      </c>
      <c r="BY109" s="5">
        <f t="shared" ca="1" si="179"/>
        <v>0</v>
      </c>
      <c r="BZ109" s="5">
        <f t="shared" ca="1" si="179"/>
        <v>0</v>
      </c>
      <c r="CA109" s="5">
        <f t="shared" ca="1" si="179"/>
        <v>0</v>
      </c>
      <c r="CB109" s="5">
        <f t="shared" ca="1" si="179"/>
        <v>0</v>
      </c>
      <c r="CC109" s="5">
        <f t="shared" ca="1" si="179"/>
        <v>0</v>
      </c>
      <c r="CD109" s="5">
        <f t="shared" ca="1" si="179"/>
        <v>0</v>
      </c>
      <c r="CE109" s="5">
        <f t="shared" ca="1" si="179"/>
        <v>0</v>
      </c>
      <c r="CF109" s="5">
        <f t="shared" ca="1" si="179"/>
        <v>0</v>
      </c>
    </row>
    <row r="110" spans="2:84" x14ac:dyDescent="0.3">
      <c r="B110" s="13">
        <f>ROW()</f>
        <v>110</v>
      </c>
      <c r="H110" s="1" t="str">
        <f t="shared" si="168"/>
        <v>Капитальные затраты без НДС</v>
      </c>
      <c r="I110" s="1" t="str">
        <f>$I$109</f>
        <v>Капзатраты на торговые мощности</v>
      </c>
      <c r="J110" s="1" t="str">
        <f>Prcsses!I176</f>
        <v>Ремонтные работы</v>
      </c>
      <c r="M110" s="53" t="s">
        <v>18</v>
      </c>
      <c r="U110" s="5">
        <f t="shared" ca="1" si="169"/>
        <v>0</v>
      </c>
      <c r="X110" s="5">
        <f ca="1">IF(X$4="",0,X56/(1+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10" s="5">
        <f ca="1">IF(Y$4="",0,Y56/(1+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10" s="5">
        <f ca="1">IF(Z$4="",0,Z56/(1+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10" s="5">
        <f ca="1">IF(AA$4="",0,AA56/(1+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10" s="5">
        <f ca="1">IF(AB$4="",0,AB56/(1+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10" s="5">
        <f ca="1">IF(AC$4="",0,AC56/(1+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10" s="5">
        <f ca="1">IF(AD$4="",0,AD56/(1+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10" s="5">
        <f ca="1">IF(AE$4="",0,AE56/(1+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10" s="5">
        <f ca="1">IF(AF$4="",0,AF56/(1+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10" s="5">
        <f ca="1">IF(AG$4="",0,AG56/(1+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10" s="5">
        <f ca="1">IF(AH$4="",0,AH56/(1+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10" s="5">
        <f ca="1">IF(AI$4="",0,AI56/(1+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10" s="5">
        <f ca="1">IF(AJ$4="",0,AJ56/(1+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10" s="5">
        <f ca="1">IF(AK$4="",0,AK56/(1+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10" s="5">
        <f ca="1">IF(AL$4="",0,AL56/(1+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10" s="5">
        <f ca="1">IF(AM$4="",0,AM56/(1+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10" s="5">
        <f ca="1">IF(AN$4="",0,AN56/(1+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10" s="5">
        <f ca="1">IF(AO$4="",0,AO56/(1+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10" s="5">
        <f ca="1">IF(AP$4="",0,AP56/(1+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10" s="5">
        <f ca="1">IF(AQ$4="",0,AQ56/(1+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10" s="5">
        <f ca="1">IF(AR$4="",0,AR56/(1+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10" s="5">
        <f ca="1">IF(AS$4="",0,AS56/(1+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10" s="5">
        <f ca="1">IF(AT$4="",0,AT56/(1+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10" s="5">
        <f ca="1">IF(AU$4="",0,AU56/(1+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10" s="5">
        <f ca="1">IF(AV$4="",0,AV56/(1+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10" s="5">
        <f ca="1">IF(AW$4="",0,AW56/(1+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10" s="5">
        <f ca="1">IF(AX$4="",0,AX56/(1+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10" s="5">
        <f ca="1">IF(AY$4="",0,AY56/(1+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10" s="5">
        <f ca="1">IF(AZ$4="",0,AZ56/(1+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10" s="5">
        <f ca="1">IF(BA$4="",0,BA56/(1+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10" s="5">
        <f ca="1">IF(BB$4="",0,BB56/(1+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10" s="5">
        <f ca="1">IF(BC$4="",0,BC56/(1+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10" s="5">
        <f ca="1">IF(BD$4="",0,BD56/(1+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10" s="5">
        <f ca="1">IF(BE$4="",0,BE56/(1+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10" s="5">
        <f ca="1">IF(BF$4="",0,BF56/(1+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10" s="5">
        <f ca="1">IF(BG$4="",0,BG56/(1+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10" s="5">
        <f ca="1">IF(BH$4="",0,BH56/(1+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10" s="5">
        <f ca="1">IF(BI$4="",0,BI56/(1+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10" s="5">
        <f ca="1">IF(BJ$4="",0,BJ56/(1+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10" s="5">
        <f ca="1">IF(BK$4="",0,BK56/(1+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10" s="5">
        <f ca="1">IF(BL$4="",0,BL56/(1+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10" s="5">
        <f ca="1">IF(BM$4="",0,BM56/(1+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10" s="5">
        <f ca="1">IF(BN$4="",0,BN56/(1+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10" s="5">
        <f ca="1">IF(BO$4="",0,BO56/(1+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10" s="5">
        <f ca="1">IF(BP$4="",0,BP56/(1+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10" s="5">
        <f ca="1">IF(BQ$4="",0,BQ56/(1+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10" s="5">
        <f ca="1">IF(BR$4="",0,BR56/(1+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10" s="5">
        <f ca="1">IF(BS$4="",0,BS56/(1+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10" s="5">
        <f ca="1">IF(BT$4="",0,BT56/(1+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10" s="5">
        <f ca="1">IF(BU$4="",0,BU56/(1+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10" s="5">
        <f ca="1">IF(BV$4="",0,BV56/(1+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10" s="5">
        <f ca="1">IF(BW$4="",0,BW56/(1+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10" s="5">
        <f ca="1">IF(BX$4="",0,BX56/(1+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10" s="5">
        <f ca="1">IF(BY$4="",0,BY56/(1+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10" s="5">
        <f ca="1">IF(BZ$4="",0,BZ56/(1+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10" s="5">
        <f ca="1">IF(CA$4="",0,CA56/(1+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10" s="5">
        <f ca="1">IF(CB$4="",0,CB56/(1+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10" s="5">
        <f ca="1">IF(CC$4="",0,CC56/(1+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10" s="5">
        <f ca="1">IF(CD$4="",0,CD56/(1+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10" s="5">
        <f ca="1">IF(CE$4="",0,CE56/(1+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10" s="5">
        <f ca="1">IF(CF$4="",0,CF56/(1+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11" spans="2:84" x14ac:dyDescent="0.3">
      <c r="B111" s="13">
        <f>ROW()</f>
        <v>111</v>
      </c>
      <c r="H111" s="1" t="str">
        <f t="shared" si="168"/>
        <v>Капитальные затраты без НДС</v>
      </c>
      <c r="I111" s="1" t="str">
        <f>$I$109</f>
        <v>Капзатраты на торговые мощности</v>
      </c>
      <c r="J111" s="1" t="str">
        <f>Prcsses!I177</f>
        <v>Гарантийный платеж</v>
      </c>
      <c r="M111" s="53" t="s">
        <v>18</v>
      </c>
      <c r="U111" s="5">
        <f t="shared" ca="1" si="169"/>
        <v>0</v>
      </c>
      <c r="X111" s="5">
        <f ca="1">IF(X$4="",0,X57/(1+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11" s="5">
        <f ca="1">IF(Y$4="",0,Y57/(1+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11" s="5">
        <f ca="1">IF(Z$4="",0,Z57/(1+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11" s="5">
        <f ca="1">IF(AA$4="",0,AA57/(1+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11" s="5">
        <f ca="1">IF(AB$4="",0,AB57/(1+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11" s="5">
        <f ca="1">IF(AC$4="",0,AC57/(1+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11" s="5">
        <f ca="1">IF(AD$4="",0,AD57/(1+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11" s="5">
        <f ca="1">IF(AE$4="",0,AE57/(1+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11" s="5">
        <f ca="1">IF(AF$4="",0,AF57/(1+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11" s="5">
        <f ca="1">IF(AG$4="",0,AG57/(1+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11" s="5">
        <f ca="1">IF(AH$4="",0,AH57/(1+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11" s="5">
        <f ca="1">IF(AI$4="",0,AI57/(1+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11" s="5">
        <f ca="1">IF(AJ$4="",0,AJ57/(1+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11" s="5">
        <f ca="1">IF(AK$4="",0,AK57/(1+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11" s="5">
        <f ca="1">IF(AL$4="",0,AL57/(1+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11" s="5">
        <f ca="1">IF(AM$4="",0,AM57/(1+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11" s="5">
        <f ca="1">IF(AN$4="",0,AN57/(1+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11" s="5">
        <f ca="1">IF(AO$4="",0,AO57/(1+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11" s="5">
        <f ca="1">IF(AP$4="",0,AP57/(1+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11" s="5">
        <f ca="1">IF(AQ$4="",0,AQ57/(1+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11" s="5">
        <f ca="1">IF(AR$4="",0,AR57/(1+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11" s="5">
        <f ca="1">IF(AS$4="",0,AS57/(1+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11" s="5">
        <f ca="1">IF(AT$4="",0,AT57/(1+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11" s="5">
        <f ca="1">IF(AU$4="",0,AU57/(1+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11" s="5">
        <f ca="1">IF(AV$4="",0,AV57/(1+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11" s="5">
        <f ca="1">IF(AW$4="",0,AW57/(1+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11" s="5">
        <f ca="1">IF(AX$4="",0,AX57/(1+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11" s="5">
        <f ca="1">IF(AY$4="",0,AY57/(1+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11" s="5">
        <f ca="1">IF(AZ$4="",0,AZ57/(1+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11" s="5">
        <f ca="1">IF(BA$4="",0,BA57/(1+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11" s="5">
        <f ca="1">IF(BB$4="",0,BB57/(1+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11" s="5">
        <f ca="1">IF(BC$4="",0,BC57/(1+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11" s="5">
        <f ca="1">IF(BD$4="",0,BD57/(1+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11" s="5">
        <f ca="1">IF(BE$4="",0,BE57/(1+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11" s="5">
        <f ca="1">IF(BF$4="",0,BF57/(1+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11" s="5">
        <f ca="1">IF(BG$4="",0,BG57/(1+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11" s="5">
        <f ca="1">IF(BH$4="",0,BH57/(1+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11" s="5">
        <f ca="1">IF(BI$4="",0,BI57/(1+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11" s="5">
        <f ca="1">IF(BJ$4="",0,BJ57/(1+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11" s="5">
        <f ca="1">IF(BK$4="",0,BK57/(1+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11" s="5">
        <f ca="1">IF(BL$4="",0,BL57/(1+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11" s="5">
        <f ca="1">IF(BM$4="",0,BM57/(1+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11" s="5">
        <f ca="1">IF(BN$4="",0,BN57/(1+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11" s="5">
        <f ca="1">IF(BO$4="",0,BO57/(1+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11" s="5">
        <f ca="1">IF(BP$4="",0,BP57/(1+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11" s="5">
        <f ca="1">IF(BQ$4="",0,BQ57/(1+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11" s="5">
        <f ca="1">IF(BR$4="",0,BR57/(1+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11" s="5">
        <f ca="1">IF(BS$4="",0,BS57/(1+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11" s="5">
        <f ca="1">IF(BT$4="",0,BT57/(1+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11" s="5">
        <f ca="1">IF(BU$4="",0,BU57/(1+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11" s="5">
        <f ca="1">IF(BV$4="",0,BV57/(1+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11" s="5">
        <f ca="1">IF(BW$4="",0,BW57/(1+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11" s="5">
        <f ca="1">IF(BX$4="",0,BX57/(1+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11" s="5">
        <f ca="1">IF(BY$4="",0,BY57/(1+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11" s="5">
        <f ca="1">IF(BZ$4="",0,BZ57/(1+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11" s="5">
        <f ca="1">IF(CA$4="",0,CA57/(1+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11" s="5">
        <f ca="1">IF(CB$4="",0,CB57/(1+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11" s="5">
        <f ca="1">IF(CC$4="",0,CC57/(1+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11" s="5">
        <f ca="1">IF(CD$4="",0,CD57/(1+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11" s="5">
        <f ca="1">IF(CE$4="",0,CE57/(1+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11" s="5">
        <f ca="1">IF(CF$4="",0,CF57/(1+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12" spans="2:84" x14ac:dyDescent="0.3">
      <c r="B112" s="13">
        <f>ROW()</f>
        <v>112</v>
      </c>
      <c r="H112" s="1" t="str">
        <f t="shared" si="168"/>
        <v>Капитальные затраты без НДС</v>
      </c>
      <c r="I112" s="1" t="str">
        <f>$I$109</f>
        <v>Капзатраты на торговые мощности</v>
      </c>
      <c r="J112" s="1" t="str">
        <f>Prcsses!I178</f>
        <v>Торговое оборудование</v>
      </c>
      <c r="M112" s="53" t="s">
        <v>18</v>
      </c>
      <c r="U112" s="5">
        <f t="shared" ca="1" si="169"/>
        <v>0</v>
      </c>
      <c r="X112" s="5">
        <f ca="1">IF(X$4="",0,X58/(1+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12" s="5">
        <f ca="1">IF(Y$4="",0,Y58/(1+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12" s="5">
        <f ca="1">IF(Z$4="",0,Z58/(1+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12" s="5">
        <f ca="1">IF(AA$4="",0,AA58/(1+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12" s="5">
        <f ca="1">IF(AB$4="",0,AB58/(1+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12" s="5">
        <f ca="1">IF(AC$4="",0,AC58/(1+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12" s="5">
        <f ca="1">IF(AD$4="",0,AD58/(1+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12" s="5">
        <f ca="1">IF(AE$4="",0,AE58/(1+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12" s="5">
        <f ca="1">IF(AF$4="",0,AF58/(1+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12" s="5">
        <f ca="1">IF(AG$4="",0,AG58/(1+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12" s="5">
        <f ca="1">IF(AH$4="",0,AH58/(1+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12" s="5">
        <f ca="1">IF(AI$4="",0,AI58/(1+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12" s="5">
        <f ca="1">IF(AJ$4="",0,AJ58/(1+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12" s="5">
        <f ca="1">IF(AK$4="",0,AK58/(1+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12" s="5">
        <f ca="1">IF(AL$4="",0,AL58/(1+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12" s="5">
        <f ca="1">IF(AM$4="",0,AM58/(1+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12" s="5">
        <f ca="1">IF(AN$4="",0,AN58/(1+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12" s="5">
        <f ca="1">IF(AO$4="",0,AO58/(1+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12" s="5">
        <f ca="1">IF(AP$4="",0,AP58/(1+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12" s="5">
        <f ca="1">IF(AQ$4="",0,AQ58/(1+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12" s="5">
        <f ca="1">IF(AR$4="",0,AR58/(1+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12" s="5">
        <f ca="1">IF(AS$4="",0,AS58/(1+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12" s="5">
        <f ca="1">IF(AT$4="",0,AT58/(1+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12" s="5">
        <f ca="1">IF(AU$4="",0,AU58/(1+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12" s="5">
        <f ca="1">IF(AV$4="",0,AV58/(1+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12" s="5">
        <f ca="1">IF(AW$4="",0,AW58/(1+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12" s="5">
        <f ca="1">IF(AX$4="",0,AX58/(1+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12" s="5">
        <f ca="1">IF(AY$4="",0,AY58/(1+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12" s="5">
        <f ca="1">IF(AZ$4="",0,AZ58/(1+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12" s="5">
        <f ca="1">IF(BA$4="",0,BA58/(1+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12" s="5">
        <f ca="1">IF(BB$4="",0,BB58/(1+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12" s="5">
        <f ca="1">IF(BC$4="",0,BC58/(1+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12" s="5">
        <f ca="1">IF(BD$4="",0,BD58/(1+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12" s="5">
        <f ca="1">IF(BE$4="",0,BE58/(1+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12" s="5">
        <f ca="1">IF(BF$4="",0,BF58/(1+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12" s="5">
        <f ca="1">IF(BG$4="",0,BG58/(1+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12" s="5">
        <f ca="1">IF(BH$4="",0,BH58/(1+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12" s="5">
        <f ca="1">IF(BI$4="",0,BI58/(1+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12" s="5">
        <f ca="1">IF(BJ$4="",0,BJ58/(1+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12" s="5">
        <f ca="1">IF(BK$4="",0,BK58/(1+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12" s="5">
        <f ca="1">IF(BL$4="",0,BL58/(1+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12" s="5">
        <f ca="1">IF(BM$4="",0,BM58/(1+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12" s="5">
        <f ca="1">IF(BN$4="",0,BN58/(1+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12" s="5">
        <f ca="1">IF(BO$4="",0,BO58/(1+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12" s="5">
        <f ca="1">IF(BP$4="",0,BP58/(1+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12" s="5">
        <f ca="1">IF(BQ$4="",0,BQ58/(1+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12" s="5">
        <f ca="1">IF(BR$4="",0,BR58/(1+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12" s="5">
        <f ca="1">IF(BS$4="",0,BS58/(1+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12" s="5">
        <f ca="1">IF(BT$4="",0,BT58/(1+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12" s="5">
        <f ca="1">IF(BU$4="",0,BU58/(1+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12" s="5">
        <f ca="1">IF(BV$4="",0,BV58/(1+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12" s="5">
        <f ca="1">IF(BW$4="",0,BW58/(1+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12" s="5">
        <f ca="1">IF(BX$4="",0,BX58/(1+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12" s="5">
        <f ca="1">IF(BY$4="",0,BY58/(1+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12" s="5">
        <f ca="1">IF(BZ$4="",0,BZ58/(1+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12" s="5">
        <f ca="1">IF(CA$4="",0,CA58/(1+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12" s="5">
        <f ca="1">IF(CB$4="",0,CB58/(1+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12" s="5">
        <f ca="1">IF(CC$4="",0,CC58/(1+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12" s="5">
        <f ca="1">IF(CD$4="",0,CD58/(1+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12" s="5">
        <f ca="1">IF(CE$4="",0,CE58/(1+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12" s="5">
        <f ca="1">IF(CF$4="",0,CF58/(1+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13" spans="2:84" x14ac:dyDescent="0.3">
      <c r="B113" s="13">
        <f>ROW()</f>
        <v>113</v>
      </c>
      <c r="H113" s="1" t="str">
        <f t="shared" si="168"/>
        <v>Капитальные затраты без НДС</v>
      </c>
      <c r="I113" s="1" t="str">
        <f>$I$109</f>
        <v>Капзатраты на торговые мощности</v>
      </c>
      <c r="J113" s="1" t="str">
        <f>Prcsses!I179</f>
        <v>Кассовое оборудование</v>
      </c>
      <c r="M113" s="53" t="s">
        <v>18</v>
      </c>
      <c r="U113" s="5">
        <f t="shared" ca="1" si="169"/>
        <v>0</v>
      </c>
      <c r="X113" s="5">
        <f ca="1">IF(X$4="",0,X59/(1+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13" s="5">
        <f ca="1">IF(Y$4="",0,Y59/(1+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13" s="5">
        <f ca="1">IF(Z$4="",0,Z59/(1+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13" s="5">
        <f ca="1">IF(AA$4="",0,AA59/(1+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13" s="5">
        <f ca="1">IF(AB$4="",0,AB59/(1+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13" s="5">
        <f ca="1">IF(AC$4="",0,AC59/(1+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13" s="5">
        <f ca="1">IF(AD$4="",0,AD59/(1+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13" s="5">
        <f ca="1">IF(AE$4="",0,AE59/(1+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13" s="5">
        <f ca="1">IF(AF$4="",0,AF59/(1+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13" s="5">
        <f ca="1">IF(AG$4="",0,AG59/(1+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13" s="5">
        <f ca="1">IF(AH$4="",0,AH59/(1+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13" s="5">
        <f ca="1">IF(AI$4="",0,AI59/(1+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13" s="5">
        <f ca="1">IF(AJ$4="",0,AJ59/(1+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13" s="5">
        <f ca="1">IF(AK$4="",0,AK59/(1+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13" s="5">
        <f ca="1">IF(AL$4="",0,AL59/(1+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13" s="5">
        <f ca="1">IF(AM$4="",0,AM59/(1+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13" s="5">
        <f ca="1">IF(AN$4="",0,AN59/(1+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13" s="5">
        <f ca="1">IF(AO$4="",0,AO59/(1+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13" s="5">
        <f ca="1">IF(AP$4="",0,AP59/(1+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13" s="5">
        <f ca="1">IF(AQ$4="",0,AQ59/(1+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13" s="5">
        <f ca="1">IF(AR$4="",0,AR59/(1+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13" s="5">
        <f ca="1">IF(AS$4="",0,AS59/(1+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13" s="5">
        <f ca="1">IF(AT$4="",0,AT59/(1+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13" s="5">
        <f ca="1">IF(AU$4="",0,AU59/(1+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13" s="5">
        <f ca="1">IF(AV$4="",0,AV59/(1+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13" s="5">
        <f ca="1">IF(AW$4="",0,AW59/(1+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13" s="5">
        <f ca="1">IF(AX$4="",0,AX59/(1+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13" s="5">
        <f ca="1">IF(AY$4="",0,AY59/(1+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13" s="5">
        <f ca="1">IF(AZ$4="",0,AZ59/(1+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13" s="5">
        <f ca="1">IF(BA$4="",0,BA59/(1+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13" s="5">
        <f ca="1">IF(BB$4="",0,BB59/(1+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13" s="5">
        <f ca="1">IF(BC$4="",0,BC59/(1+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13" s="5">
        <f ca="1">IF(BD$4="",0,BD59/(1+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13" s="5">
        <f ca="1">IF(BE$4="",0,BE59/(1+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13" s="5">
        <f ca="1">IF(BF$4="",0,BF59/(1+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13" s="5">
        <f ca="1">IF(BG$4="",0,BG59/(1+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13" s="5">
        <f ca="1">IF(BH$4="",0,BH59/(1+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13" s="5">
        <f ca="1">IF(BI$4="",0,BI59/(1+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13" s="5">
        <f ca="1">IF(BJ$4="",0,BJ59/(1+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13" s="5">
        <f ca="1">IF(BK$4="",0,BK59/(1+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13" s="5">
        <f ca="1">IF(BL$4="",0,BL59/(1+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13" s="5">
        <f ca="1">IF(BM$4="",0,BM59/(1+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13" s="5">
        <f ca="1">IF(BN$4="",0,BN59/(1+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13" s="5">
        <f ca="1">IF(BO$4="",0,BO59/(1+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13" s="5">
        <f ca="1">IF(BP$4="",0,BP59/(1+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13" s="5">
        <f ca="1">IF(BQ$4="",0,BQ59/(1+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13" s="5">
        <f ca="1">IF(BR$4="",0,BR59/(1+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13" s="5">
        <f ca="1">IF(BS$4="",0,BS59/(1+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13" s="5">
        <f ca="1">IF(BT$4="",0,BT59/(1+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13" s="5">
        <f ca="1">IF(BU$4="",0,BU59/(1+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13" s="5">
        <f ca="1">IF(BV$4="",0,BV59/(1+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13" s="5">
        <f ca="1">IF(BW$4="",0,BW59/(1+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13" s="5">
        <f ca="1">IF(BX$4="",0,BX59/(1+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13" s="5">
        <f ca="1">IF(BY$4="",0,BY59/(1+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13" s="5">
        <f ca="1">IF(BZ$4="",0,BZ59/(1+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13" s="5">
        <f ca="1">IF(CA$4="",0,CA59/(1+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13" s="5">
        <f ca="1">IF(CB$4="",0,CB59/(1+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13" s="5">
        <f ca="1">IF(CC$4="",0,CC59/(1+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13" s="5">
        <f ca="1">IF(CD$4="",0,CD59/(1+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13" s="5">
        <f ca="1">IF(CE$4="",0,CE59/(1+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13" s="5">
        <f ca="1">IF(CF$4="",0,CF59/(1+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14" spans="2:84" x14ac:dyDescent="0.3">
      <c r="B114" s="13">
        <f>ROW()</f>
        <v>114</v>
      </c>
      <c r="H114" s="1" t="str">
        <f t="shared" si="168"/>
        <v>Капитальные затраты без НДС</v>
      </c>
      <c r="I114" s="1" t="str">
        <f>$I$109</f>
        <v>Капзатраты на торговые мощности</v>
      </c>
      <c r="J114" s="1" t="str">
        <f>Prcsses!I180</f>
        <v>Стартовый маркетинг и оформление</v>
      </c>
      <c r="M114" s="53" t="s">
        <v>18</v>
      </c>
      <c r="U114" s="5">
        <f t="shared" ca="1" si="169"/>
        <v>0</v>
      </c>
      <c r="X114" s="5">
        <f ca="1">IF(X$4="",0,X60/(1+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14" s="5">
        <f ca="1">IF(Y$4="",0,Y60/(1+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14" s="5">
        <f ca="1">IF(Z$4="",0,Z60/(1+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0</v>
      </c>
      <c r="AA114" s="5">
        <f ca="1">IF(AA$4="",0,AA60/(1+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14" s="5">
        <f ca="1">IF(AB$4="",0,AB60/(1+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14" s="5">
        <f ca="1">IF(AC$4="",0,AC60/(1+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14" s="5">
        <f ca="1">IF(AD$4="",0,AD60/(1+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14" s="5">
        <f ca="1">IF(AE$4="",0,AE60/(1+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14" s="5">
        <f ca="1">IF(AF$4="",0,AF60/(1+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14" s="5">
        <f ca="1">IF(AG$4="",0,AG60/(1+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14" s="5">
        <f ca="1">IF(AH$4="",0,AH60/(1+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0</v>
      </c>
      <c r="AI114" s="5">
        <f ca="1">IF(AI$4="",0,AI60/(1+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14" s="5">
        <f ca="1">IF(AJ$4="",0,AJ60/(1+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14" s="5">
        <f ca="1">IF(AK$4="",0,AK60/(1+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14" s="5">
        <f ca="1">IF(AL$4="",0,AL60/(1+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0</v>
      </c>
      <c r="AM114" s="5">
        <f ca="1">IF(AM$4="",0,AM60/(1+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14" s="5">
        <f ca="1">IF(AN$4="",0,AN60/(1+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14" s="5">
        <f ca="1">IF(AO$4="",0,AO60/(1+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14" s="5">
        <f ca="1">IF(AP$4="",0,AP60/(1+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0</v>
      </c>
      <c r="AQ114" s="5">
        <f ca="1">IF(AQ$4="",0,AQ60/(1+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14" s="5">
        <f ca="1">IF(AR$4="",0,AR60/(1+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14" s="5">
        <f ca="1">IF(AS$4="",0,AS60/(1+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14" s="5">
        <f ca="1">IF(AT$4="",0,AT60/(1+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0</v>
      </c>
      <c r="AU114" s="5">
        <f ca="1">IF(AU$4="",0,AU60/(1+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14" s="5">
        <f ca="1">IF(AV$4="",0,AV60/(1+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14" s="5">
        <f ca="1">IF(AW$4="",0,AW60/(1+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14" s="5">
        <f ca="1">IF(AX$4="",0,AX60/(1+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0</v>
      </c>
      <c r="AY114" s="5">
        <f ca="1">IF(AY$4="",0,AY60/(1+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14" s="5">
        <f ca="1">IF(AZ$4="",0,AZ60/(1+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14" s="5">
        <f ca="1">IF(BA$4="",0,BA60/(1+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14" s="5">
        <f ca="1">IF(BB$4="",0,BB60/(1+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0</v>
      </c>
      <c r="BC114" s="5">
        <f ca="1">IF(BC$4="",0,BC60/(1+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14" s="5">
        <f ca="1">IF(BD$4="",0,BD60/(1+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14" s="5">
        <f ca="1">IF(BE$4="",0,BE60/(1+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14" s="5">
        <f ca="1">IF(BF$4="",0,BF60/(1+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0</v>
      </c>
      <c r="BG114" s="5">
        <f ca="1">IF(BG$4="",0,BG60/(1+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14" s="5">
        <f ca="1">IF(BH$4="",0,BH60/(1+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14" s="5">
        <f ca="1">IF(BI$4="",0,BI60/(1+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14" s="5">
        <f ca="1">IF(BJ$4="",0,BJ60/(1+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0</v>
      </c>
      <c r="BK114" s="5">
        <f ca="1">IF(BK$4="",0,BK60/(1+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14" s="5">
        <f ca="1">IF(BL$4="",0,BL60/(1+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14" s="5">
        <f ca="1">IF(BM$4="",0,BM60/(1+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14" s="5">
        <f ca="1">IF(BN$4="",0,BN60/(1+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0</v>
      </c>
      <c r="BO114" s="5">
        <f ca="1">IF(BO$4="",0,BO60/(1+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14" s="5">
        <f ca="1">IF(BP$4="",0,BP60/(1+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14" s="5">
        <f ca="1">IF(BQ$4="",0,BQ60/(1+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14" s="5">
        <f ca="1">IF(BR$4="",0,BR60/(1+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0</v>
      </c>
      <c r="BS114" s="5">
        <f ca="1">IF(BS$4="",0,BS60/(1+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14" s="5">
        <f ca="1">IF(BT$4="",0,BT60/(1+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14" s="5">
        <f ca="1">IF(BU$4="",0,BU60/(1+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14" s="5">
        <f ca="1">IF(BV$4="",0,BV60/(1+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0</v>
      </c>
      <c r="BW114" s="5">
        <f ca="1">IF(BW$4="",0,BW60/(1+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14" s="5">
        <f ca="1">IF(BX$4="",0,BX60/(1+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14" s="5">
        <f ca="1">IF(BY$4="",0,BY60/(1+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14" s="5">
        <f ca="1">IF(BZ$4="",0,BZ60/(1+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0</v>
      </c>
      <c r="CA114" s="5">
        <f ca="1">IF(CA$4="",0,CA60/(1+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14" s="5">
        <f ca="1">IF(CB$4="",0,CB60/(1+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14" s="5">
        <f ca="1">IF(CC$4="",0,CC60/(1+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14" s="5">
        <f ca="1">IF(CD$4="",0,CD60/(1+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0</v>
      </c>
      <c r="CE114" s="5">
        <f ca="1">IF(CE$4="",0,CE60/(1+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14" s="5">
        <f ca="1">IF(CF$4="",0,CF60/(1+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15" spans="2:84" s="26" customFormat="1" ht="12" x14ac:dyDescent="0.25">
      <c r="B115" s="13"/>
      <c r="M115" s="55"/>
      <c r="N115" s="44" t="s">
        <v>21</v>
      </c>
      <c r="O115" s="45"/>
      <c r="P115" s="46"/>
      <c r="Q115" s="89"/>
      <c r="U115" s="41"/>
      <c r="V115" s="42"/>
      <c r="W115" s="43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</row>
    <row r="116" spans="2:84" x14ac:dyDescent="0.3">
      <c r="B116" s="13">
        <f>ROW()</f>
        <v>116</v>
      </c>
    </row>
    <row r="117" spans="2:84" x14ac:dyDescent="0.3">
      <c r="B117" s="13">
        <f>ROW()</f>
        <v>117</v>
      </c>
      <c r="H117" s="1" t="s">
        <v>236</v>
      </c>
      <c r="M117" s="53" t="s">
        <v>18</v>
      </c>
      <c r="P117" s="72"/>
      <c r="U117" s="5">
        <f ca="1">SUM(INDIRECT(ADDRESS($B117,$X$2)&amp;":"&amp;ADDRESS($B117,$X$2-1+$P$8)))</f>
        <v>38150000</v>
      </c>
      <c r="X117" s="5">
        <f ca="1">IF(X$4="",0,SUMIFS(X118:X138,$I118:$I138,"&lt;&gt;"&amp;"",$J118:$J138,"",$P118:$P138,$P118))</f>
        <v>0</v>
      </c>
      <c r="Y117" s="5">
        <f t="shared" ref="Y117" ca="1" si="180">IF(Y$4="",0,SUMIFS(Y118:Y138,$I118:$I138,"&lt;&gt;"&amp;"",$J118:$J138,"",$P118:$P138,$P118))</f>
        <v>0</v>
      </c>
      <c r="Z117" s="5">
        <f t="shared" ref="Z117" ca="1" si="181">IF(Z$4="",0,SUMIFS(Z118:Z138,$I118:$I138,"&lt;&gt;"&amp;"",$J118:$J138,"",$P118:$P138,$P118))</f>
        <v>0</v>
      </c>
      <c r="AA117" s="5">
        <f t="shared" ref="AA117" ca="1" si="182">IF(AA$4="",0,SUMIFS(AA118:AA138,$I118:$I138,"&lt;&gt;"&amp;"",$J118:$J138,"",$P118:$P138,$P118))</f>
        <v>0</v>
      </c>
      <c r="AB117" s="5">
        <f t="shared" ref="AB117" ca="1" si="183">IF(AB$4="",0,SUMIFS(AB118:AB138,$I118:$I138,"&lt;&gt;"&amp;"",$J118:$J138,"",$P118:$P138,$P118))</f>
        <v>0</v>
      </c>
      <c r="AC117" s="5">
        <f t="shared" ref="AC117" ca="1" si="184">IF(AC$4="",0,SUMIFS(AC118:AC138,$I118:$I138,"&lt;&gt;"&amp;"",$J118:$J138,"",$P118:$P138,$P118))</f>
        <v>0</v>
      </c>
      <c r="AD117" s="5">
        <f t="shared" ref="AD117" ca="1" si="185">IF(AD$4="",0,SUMIFS(AD118:AD138,$I118:$I138,"&lt;&gt;"&amp;"",$J118:$J138,"",$P118:$P138,$P118))</f>
        <v>0</v>
      </c>
      <c r="AE117" s="5">
        <f t="shared" ref="AE117" ca="1" si="186">IF(AE$4="",0,SUMIFS(AE118:AE138,$I118:$I138,"&lt;&gt;"&amp;"",$J118:$J138,"",$P118:$P138,$P118))</f>
        <v>0</v>
      </c>
      <c r="AF117" s="5">
        <f t="shared" ref="AF117" ca="1" si="187">IF(AF$4="",0,SUMIFS(AF118:AF138,$I118:$I138,"&lt;&gt;"&amp;"",$J118:$J138,"",$P118:$P138,$P118))</f>
        <v>0</v>
      </c>
      <c r="AG117" s="5">
        <f t="shared" ref="AG117" ca="1" si="188">IF(AG$4="",0,SUMIFS(AG118:AG138,$I118:$I138,"&lt;&gt;"&amp;"",$J118:$J138,"",$P118:$P138,$P118))</f>
        <v>0</v>
      </c>
      <c r="AH117" s="5">
        <f t="shared" ref="AH117" ca="1" si="189">IF(AH$4="",0,SUMIFS(AH118:AH138,$I118:$I138,"&lt;&gt;"&amp;"",$J118:$J138,"",$P118:$P138,$P118))</f>
        <v>0</v>
      </c>
      <c r="AI117" s="5">
        <f t="shared" ref="AI117:CF117" ca="1" si="190">IF(AI$4="",0,SUMIFS(AI118:AI138,$I118:$I138,"&lt;&gt;"&amp;"",$J118:$J138,"",$P118:$P138,$P118))</f>
        <v>38150000</v>
      </c>
      <c r="AJ117" s="5">
        <f t="shared" ca="1" si="190"/>
        <v>0</v>
      </c>
      <c r="AK117" s="5">
        <f t="shared" ca="1" si="190"/>
        <v>0</v>
      </c>
      <c r="AL117" s="5">
        <f t="shared" ca="1" si="190"/>
        <v>0</v>
      </c>
      <c r="AM117" s="5">
        <f t="shared" ca="1" si="190"/>
        <v>0</v>
      </c>
      <c r="AN117" s="5">
        <f t="shared" ca="1" si="190"/>
        <v>0</v>
      </c>
      <c r="AO117" s="5">
        <f t="shared" ca="1" si="190"/>
        <v>0</v>
      </c>
      <c r="AP117" s="5">
        <f t="shared" ca="1" si="190"/>
        <v>0</v>
      </c>
      <c r="AQ117" s="5">
        <f t="shared" ca="1" si="190"/>
        <v>0</v>
      </c>
      <c r="AR117" s="5">
        <f t="shared" ca="1" si="190"/>
        <v>0</v>
      </c>
      <c r="AS117" s="5">
        <f t="shared" ca="1" si="190"/>
        <v>0</v>
      </c>
      <c r="AT117" s="5">
        <f t="shared" ca="1" si="190"/>
        <v>0</v>
      </c>
      <c r="AU117" s="5">
        <f t="shared" ca="1" si="190"/>
        <v>0</v>
      </c>
      <c r="AV117" s="5">
        <f t="shared" ca="1" si="190"/>
        <v>0</v>
      </c>
      <c r="AW117" s="5">
        <f t="shared" ca="1" si="190"/>
        <v>0</v>
      </c>
      <c r="AX117" s="5">
        <f t="shared" ca="1" si="190"/>
        <v>0</v>
      </c>
      <c r="AY117" s="5">
        <f t="shared" ca="1" si="190"/>
        <v>0</v>
      </c>
      <c r="AZ117" s="5">
        <f t="shared" ca="1" si="190"/>
        <v>0</v>
      </c>
      <c r="BA117" s="5">
        <f t="shared" ca="1" si="190"/>
        <v>0</v>
      </c>
      <c r="BB117" s="5">
        <f t="shared" ca="1" si="190"/>
        <v>0</v>
      </c>
      <c r="BC117" s="5">
        <f t="shared" ca="1" si="190"/>
        <v>0</v>
      </c>
      <c r="BD117" s="5">
        <f t="shared" ca="1" si="190"/>
        <v>0</v>
      </c>
      <c r="BE117" s="5">
        <f t="shared" ca="1" si="190"/>
        <v>0</v>
      </c>
      <c r="BF117" s="5">
        <f t="shared" ca="1" si="190"/>
        <v>0</v>
      </c>
      <c r="BG117" s="5">
        <f t="shared" ca="1" si="190"/>
        <v>0</v>
      </c>
      <c r="BH117" s="5">
        <f t="shared" ca="1" si="190"/>
        <v>0</v>
      </c>
      <c r="BI117" s="5">
        <f t="shared" ca="1" si="190"/>
        <v>0</v>
      </c>
      <c r="BJ117" s="5">
        <f t="shared" ca="1" si="190"/>
        <v>0</v>
      </c>
      <c r="BK117" s="5">
        <f t="shared" ca="1" si="190"/>
        <v>0</v>
      </c>
      <c r="BL117" s="5">
        <f t="shared" ca="1" si="190"/>
        <v>0</v>
      </c>
      <c r="BM117" s="5">
        <f t="shared" ca="1" si="190"/>
        <v>0</v>
      </c>
      <c r="BN117" s="5">
        <f t="shared" ca="1" si="190"/>
        <v>0</v>
      </c>
      <c r="BO117" s="5">
        <f t="shared" ca="1" si="190"/>
        <v>0</v>
      </c>
      <c r="BP117" s="5">
        <f t="shared" ca="1" si="190"/>
        <v>0</v>
      </c>
      <c r="BQ117" s="5">
        <f t="shared" ca="1" si="190"/>
        <v>0</v>
      </c>
      <c r="BR117" s="5">
        <f t="shared" ca="1" si="190"/>
        <v>0</v>
      </c>
      <c r="BS117" s="5">
        <f t="shared" ca="1" si="190"/>
        <v>0</v>
      </c>
      <c r="BT117" s="5">
        <f t="shared" ca="1" si="190"/>
        <v>0</v>
      </c>
      <c r="BU117" s="5">
        <f t="shared" ca="1" si="190"/>
        <v>0</v>
      </c>
      <c r="BV117" s="5">
        <f t="shared" ca="1" si="190"/>
        <v>0</v>
      </c>
      <c r="BW117" s="5">
        <f t="shared" ca="1" si="190"/>
        <v>0</v>
      </c>
      <c r="BX117" s="5">
        <f t="shared" ca="1" si="190"/>
        <v>0</v>
      </c>
      <c r="BY117" s="5">
        <f t="shared" ca="1" si="190"/>
        <v>0</v>
      </c>
      <c r="BZ117" s="5">
        <f t="shared" ca="1" si="190"/>
        <v>0</v>
      </c>
      <c r="CA117" s="5">
        <f t="shared" ca="1" si="190"/>
        <v>0</v>
      </c>
      <c r="CB117" s="5">
        <f t="shared" ca="1" si="190"/>
        <v>0</v>
      </c>
      <c r="CC117" s="5">
        <f t="shared" ca="1" si="190"/>
        <v>0</v>
      </c>
      <c r="CD117" s="5">
        <f t="shared" ca="1" si="190"/>
        <v>0</v>
      </c>
      <c r="CE117" s="5">
        <f t="shared" ca="1" si="190"/>
        <v>0</v>
      </c>
      <c r="CF117" s="5">
        <f t="shared" ca="1" si="190"/>
        <v>0</v>
      </c>
    </row>
    <row r="118" spans="2:84" x14ac:dyDescent="0.3">
      <c r="B118" s="13">
        <f>ROW()</f>
        <v>118</v>
      </c>
      <c r="H118" s="1" t="str">
        <f t="shared" ref="H118:H123" si="191">$H$117</f>
        <v>Ввод в эксплуатацию капзатрат</v>
      </c>
      <c r="I118" s="1" t="str">
        <f>Prcsses!$H$111</f>
        <v>Стартовые капитальные затраты</v>
      </c>
      <c r="M118" s="53" t="s">
        <v>18</v>
      </c>
      <c r="P118" s="72" t="str">
        <f>Lists!$AD$11</f>
        <v>ввод в экспл-ю</v>
      </c>
      <c r="U118" s="5">
        <f t="shared" ref="U118:U123" ca="1" si="192">SUM(INDIRECT(ADDRESS($B118,$X$2)&amp;":"&amp;ADDRESS($B118,$X$2-1+$P$8)))</f>
        <v>1150000</v>
      </c>
      <c r="X118" s="5">
        <f ca="1">IF(X$4="",0,SUM(X119:X124))</f>
        <v>0</v>
      </c>
      <c r="Y118" s="5">
        <f t="shared" ref="Y118" ca="1" si="193">IF(Y$4="",0,SUM(Y119:Y124))</f>
        <v>0</v>
      </c>
      <c r="Z118" s="5">
        <f t="shared" ref="Z118" ca="1" si="194">IF(Z$4="",0,SUM(Z119:Z124))</f>
        <v>0</v>
      </c>
      <c r="AA118" s="5">
        <f t="shared" ref="AA118" ca="1" si="195">IF(AA$4="",0,SUM(AA119:AA124))</f>
        <v>0</v>
      </c>
      <c r="AB118" s="5">
        <f t="shared" ref="AB118" ca="1" si="196">IF(AB$4="",0,SUM(AB119:AB124))</f>
        <v>0</v>
      </c>
      <c r="AC118" s="5">
        <f t="shared" ref="AC118" ca="1" si="197">IF(AC$4="",0,SUM(AC119:AC124))</f>
        <v>0</v>
      </c>
      <c r="AD118" s="5">
        <f t="shared" ref="AD118" ca="1" si="198">IF(AD$4="",0,SUM(AD119:AD124))</f>
        <v>0</v>
      </c>
      <c r="AE118" s="5">
        <f t="shared" ref="AE118" ca="1" si="199">IF(AE$4="",0,SUM(AE119:AE124))</f>
        <v>0</v>
      </c>
      <c r="AF118" s="5">
        <f t="shared" ref="AF118" ca="1" si="200">IF(AF$4="",0,SUM(AF119:AF124))</f>
        <v>0</v>
      </c>
      <c r="AG118" s="5">
        <f t="shared" ref="AG118" ca="1" si="201">IF(AG$4="",0,SUM(AG119:AG124))</f>
        <v>0</v>
      </c>
      <c r="AH118" s="5">
        <f t="shared" ref="AH118" ca="1" si="202">IF(AH$4="",0,SUM(AH119:AH124))</f>
        <v>0</v>
      </c>
      <c r="AI118" s="5">
        <f t="shared" ref="AI118:CF118" ca="1" si="203">IF(AI$4="",0,SUM(AI119:AI124))</f>
        <v>1150000</v>
      </c>
      <c r="AJ118" s="5">
        <f t="shared" ca="1" si="203"/>
        <v>0</v>
      </c>
      <c r="AK118" s="5">
        <f t="shared" ca="1" si="203"/>
        <v>0</v>
      </c>
      <c r="AL118" s="5">
        <f t="shared" ca="1" si="203"/>
        <v>0</v>
      </c>
      <c r="AM118" s="5">
        <f t="shared" ca="1" si="203"/>
        <v>0</v>
      </c>
      <c r="AN118" s="5">
        <f t="shared" ca="1" si="203"/>
        <v>0</v>
      </c>
      <c r="AO118" s="5">
        <f t="shared" ca="1" si="203"/>
        <v>0</v>
      </c>
      <c r="AP118" s="5">
        <f t="shared" ca="1" si="203"/>
        <v>0</v>
      </c>
      <c r="AQ118" s="5">
        <f t="shared" ca="1" si="203"/>
        <v>0</v>
      </c>
      <c r="AR118" s="5">
        <f t="shared" ca="1" si="203"/>
        <v>0</v>
      </c>
      <c r="AS118" s="5">
        <f t="shared" ca="1" si="203"/>
        <v>0</v>
      </c>
      <c r="AT118" s="5">
        <f t="shared" ca="1" si="203"/>
        <v>0</v>
      </c>
      <c r="AU118" s="5">
        <f t="shared" ca="1" si="203"/>
        <v>0</v>
      </c>
      <c r="AV118" s="5">
        <f t="shared" ca="1" si="203"/>
        <v>0</v>
      </c>
      <c r="AW118" s="5">
        <f t="shared" ca="1" si="203"/>
        <v>0</v>
      </c>
      <c r="AX118" s="5">
        <f t="shared" ca="1" si="203"/>
        <v>0</v>
      </c>
      <c r="AY118" s="5">
        <f t="shared" ca="1" si="203"/>
        <v>0</v>
      </c>
      <c r="AZ118" s="5">
        <f t="shared" ca="1" si="203"/>
        <v>0</v>
      </c>
      <c r="BA118" s="5">
        <f t="shared" ca="1" si="203"/>
        <v>0</v>
      </c>
      <c r="BB118" s="5">
        <f t="shared" ca="1" si="203"/>
        <v>0</v>
      </c>
      <c r="BC118" s="5">
        <f t="shared" ca="1" si="203"/>
        <v>0</v>
      </c>
      <c r="BD118" s="5">
        <f t="shared" ca="1" si="203"/>
        <v>0</v>
      </c>
      <c r="BE118" s="5">
        <f t="shared" ca="1" si="203"/>
        <v>0</v>
      </c>
      <c r="BF118" s="5">
        <f t="shared" ca="1" si="203"/>
        <v>0</v>
      </c>
      <c r="BG118" s="5">
        <f t="shared" ca="1" si="203"/>
        <v>0</v>
      </c>
      <c r="BH118" s="5">
        <f t="shared" ca="1" si="203"/>
        <v>0</v>
      </c>
      <c r="BI118" s="5">
        <f t="shared" ca="1" si="203"/>
        <v>0</v>
      </c>
      <c r="BJ118" s="5">
        <f t="shared" ca="1" si="203"/>
        <v>0</v>
      </c>
      <c r="BK118" s="5">
        <f t="shared" ca="1" si="203"/>
        <v>0</v>
      </c>
      <c r="BL118" s="5">
        <f t="shared" ca="1" si="203"/>
        <v>0</v>
      </c>
      <c r="BM118" s="5">
        <f t="shared" ca="1" si="203"/>
        <v>0</v>
      </c>
      <c r="BN118" s="5">
        <f t="shared" ca="1" si="203"/>
        <v>0</v>
      </c>
      <c r="BO118" s="5">
        <f t="shared" ca="1" si="203"/>
        <v>0</v>
      </c>
      <c r="BP118" s="5">
        <f t="shared" ca="1" si="203"/>
        <v>0</v>
      </c>
      <c r="BQ118" s="5">
        <f t="shared" ca="1" si="203"/>
        <v>0</v>
      </c>
      <c r="BR118" s="5">
        <f t="shared" ca="1" si="203"/>
        <v>0</v>
      </c>
      <c r="BS118" s="5">
        <f t="shared" ca="1" si="203"/>
        <v>0</v>
      </c>
      <c r="BT118" s="5">
        <f t="shared" ca="1" si="203"/>
        <v>0</v>
      </c>
      <c r="BU118" s="5">
        <f t="shared" ca="1" si="203"/>
        <v>0</v>
      </c>
      <c r="BV118" s="5">
        <f t="shared" ca="1" si="203"/>
        <v>0</v>
      </c>
      <c r="BW118" s="5">
        <f t="shared" ca="1" si="203"/>
        <v>0</v>
      </c>
      <c r="BX118" s="5">
        <f t="shared" ca="1" si="203"/>
        <v>0</v>
      </c>
      <c r="BY118" s="5">
        <f t="shared" ca="1" si="203"/>
        <v>0</v>
      </c>
      <c r="BZ118" s="5">
        <f t="shared" ca="1" si="203"/>
        <v>0</v>
      </c>
      <c r="CA118" s="5">
        <f t="shared" ca="1" si="203"/>
        <v>0</v>
      </c>
      <c r="CB118" s="5">
        <f t="shared" ca="1" si="203"/>
        <v>0</v>
      </c>
      <c r="CC118" s="5">
        <f t="shared" ca="1" si="203"/>
        <v>0</v>
      </c>
      <c r="CD118" s="5">
        <f t="shared" ca="1" si="203"/>
        <v>0</v>
      </c>
      <c r="CE118" s="5">
        <f t="shared" ca="1" si="203"/>
        <v>0</v>
      </c>
      <c r="CF118" s="5">
        <f t="shared" ca="1" si="203"/>
        <v>0</v>
      </c>
    </row>
    <row r="119" spans="2:84" x14ac:dyDescent="0.3">
      <c r="B119" s="13">
        <f>ROW()</f>
        <v>119</v>
      </c>
      <c r="H119" s="1" t="str">
        <f t="shared" si="191"/>
        <v>Ввод в эксплуатацию капзатрат</v>
      </c>
      <c r="I119" s="1" t="str">
        <f>$I$118</f>
        <v>Стартовые капитальные затраты</v>
      </c>
      <c r="J119" s="1" t="str">
        <f>Prcsses!I112</f>
        <v>Оформление юрлица</v>
      </c>
      <c r="M119" s="53" t="s">
        <v>18</v>
      </c>
      <c r="U119" s="5">
        <f t="shared" ca="1" si="192"/>
        <v>20000</v>
      </c>
      <c r="X119" s="5">
        <f ca="1">IF(X$4="",0,SUMPRODUCT(INDIRECT(ADDRESS($B33,$X$2)&amp;":"&amp;ADDRESS($B33,$X$2-1+X$8)),INDIRECT(ADDRESS($B$11,$X$2)&amp;":"&amp;ADDRESS($B$11,$X$2-1+X$8)),INDIRECT("rP!"&amp;ADDRESS(Prcsses!$B128,$X$2+$P$8-X$8)&amp;":"&amp;ADDRESS(Prcsses!$B128,$X$2-1+$P$8))))</f>
        <v>0</v>
      </c>
      <c r="Y119" s="5">
        <f ca="1">IF(Y$4="",0,SUMPRODUCT(INDIRECT(ADDRESS($B33,$X$2)&amp;":"&amp;ADDRESS($B33,$X$2-1+Y$8)),INDIRECT(ADDRESS($B$11,$X$2)&amp;":"&amp;ADDRESS($B$11,$X$2-1+Y$8)),INDIRECT("rP!"&amp;ADDRESS(Prcsses!$B128,$X$2+$P$8-Y$8)&amp;":"&amp;ADDRESS(Prcsses!$B128,$X$2-1+$P$8))))</f>
        <v>0</v>
      </c>
      <c r="Z119" s="5">
        <f ca="1">IF(Z$4="",0,SUMPRODUCT(INDIRECT(ADDRESS($B33,$X$2)&amp;":"&amp;ADDRESS($B33,$X$2-1+Z$8)),INDIRECT(ADDRESS($B$11,$X$2)&amp;":"&amp;ADDRESS($B$11,$X$2-1+Z$8)),INDIRECT("rP!"&amp;ADDRESS(Prcsses!$B128,$X$2+$P$8-Z$8)&amp;":"&amp;ADDRESS(Prcsses!$B128,$X$2-1+$P$8))))</f>
        <v>0</v>
      </c>
      <c r="AA119" s="5">
        <f ca="1">IF(AA$4="",0,SUMPRODUCT(INDIRECT(ADDRESS($B33,$X$2)&amp;":"&amp;ADDRESS($B33,$X$2-1+AA$8)),INDIRECT(ADDRESS($B$11,$X$2)&amp;":"&amp;ADDRESS($B$11,$X$2-1+AA$8)),INDIRECT("rP!"&amp;ADDRESS(Prcsses!$B128,$X$2+$P$8-AA$8)&amp;":"&amp;ADDRESS(Prcsses!$B128,$X$2-1+$P$8))))</f>
        <v>0</v>
      </c>
      <c r="AB119" s="5">
        <f ca="1">IF(AB$4="",0,SUMPRODUCT(INDIRECT(ADDRESS($B33,$X$2)&amp;":"&amp;ADDRESS($B33,$X$2-1+AB$8)),INDIRECT(ADDRESS($B$11,$X$2)&amp;":"&amp;ADDRESS($B$11,$X$2-1+AB$8)),INDIRECT("rP!"&amp;ADDRESS(Prcsses!$B128,$X$2+$P$8-AB$8)&amp;":"&amp;ADDRESS(Prcsses!$B128,$X$2-1+$P$8))))</f>
        <v>0</v>
      </c>
      <c r="AC119" s="5">
        <f ca="1">IF(AC$4="",0,SUMPRODUCT(INDIRECT(ADDRESS($B33,$X$2)&amp;":"&amp;ADDRESS($B33,$X$2-1+AC$8)),INDIRECT(ADDRESS($B$11,$X$2)&amp;":"&amp;ADDRESS($B$11,$X$2-1+AC$8)),INDIRECT("rP!"&amp;ADDRESS(Prcsses!$B128,$X$2+$P$8-AC$8)&amp;":"&amp;ADDRESS(Prcsses!$B128,$X$2-1+$P$8))))</f>
        <v>0</v>
      </c>
      <c r="AD119" s="5">
        <f ca="1">IF(AD$4="",0,SUMPRODUCT(INDIRECT(ADDRESS($B33,$X$2)&amp;":"&amp;ADDRESS($B33,$X$2-1+AD$8)),INDIRECT(ADDRESS($B$11,$X$2)&amp;":"&amp;ADDRESS($B$11,$X$2-1+AD$8)),INDIRECT("rP!"&amp;ADDRESS(Prcsses!$B128,$X$2+$P$8-AD$8)&amp;":"&amp;ADDRESS(Prcsses!$B128,$X$2-1+$P$8))))</f>
        <v>0</v>
      </c>
      <c r="AE119" s="5">
        <f ca="1">IF(AE$4="",0,SUMPRODUCT(INDIRECT(ADDRESS($B33,$X$2)&amp;":"&amp;ADDRESS($B33,$X$2-1+AE$8)),INDIRECT(ADDRESS($B$11,$X$2)&amp;":"&amp;ADDRESS($B$11,$X$2-1+AE$8)),INDIRECT("rP!"&amp;ADDRESS(Prcsses!$B128,$X$2+$P$8-AE$8)&amp;":"&amp;ADDRESS(Prcsses!$B128,$X$2-1+$P$8))))</f>
        <v>0</v>
      </c>
      <c r="AF119" s="5">
        <f ca="1">IF(AF$4="",0,SUMPRODUCT(INDIRECT(ADDRESS($B33,$X$2)&amp;":"&amp;ADDRESS($B33,$X$2-1+AF$8)),INDIRECT(ADDRESS($B$11,$X$2)&amp;":"&amp;ADDRESS($B$11,$X$2-1+AF$8)),INDIRECT("rP!"&amp;ADDRESS(Prcsses!$B128,$X$2+$P$8-AF$8)&amp;":"&amp;ADDRESS(Prcsses!$B128,$X$2-1+$P$8))))</f>
        <v>0</v>
      </c>
      <c r="AG119" s="5">
        <f ca="1">IF(AG$4="",0,SUMPRODUCT(INDIRECT(ADDRESS($B33,$X$2)&amp;":"&amp;ADDRESS($B33,$X$2-1+AG$8)),INDIRECT(ADDRESS($B$11,$X$2)&amp;":"&amp;ADDRESS($B$11,$X$2-1+AG$8)),INDIRECT("rP!"&amp;ADDRESS(Prcsses!$B128,$X$2+$P$8-AG$8)&amp;":"&amp;ADDRESS(Prcsses!$B128,$X$2-1+$P$8))))</f>
        <v>0</v>
      </c>
      <c r="AH119" s="5">
        <f ca="1">IF(AH$4="",0,SUMPRODUCT(INDIRECT(ADDRESS($B33,$X$2)&amp;":"&amp;ADDRESS($B33,$X$2-1+AH$8)),INDIRECT(ADDRESS($B$11,$X$2)&amp;":"&amp;ADDRESS($B$11,$X$2-1+AH$8)),INDIRECT("rP!"&amp;ADDRESS(Prcsses!$B128,$X$2+$P$8-AH$8)&amp;":"&amp;ADDRESS(Prcsses!$B128,$X$2-1+$P$8))))</f>
        <v>0</v>
      </c>
      <c r="AI119" s="5">
        <f ca="1">IF(AI$4="",0,SUMPRODUCT(INDIRECT(ADDRESS($B33,$X$2)&amp;":"&amp;ADDRESS($B33,$X$2-1+AI$8)),INDIRECT(ADDRESS($B$11,$X$2)&amp;":"&amp;ADDRESS($B$11,$X$2-1+AI$8)),INDIRECT("rP!"&amp;ADDRESS(Prcsses!$B128,$X$2+$P$8-AI$8)&amp;":"&amp;ADDRESS(Prcsses!$B128,$X$2-1+$P$8))))</f>
        <v>20000</v>
      </c>
      <c r="AJ119" s="5">
        <f ca="1">IF(AJ$4="",0,SUMPRODUCT(INDIRECT(ADDRESS($B33,$X$2)&amp;":"&amp;ADDRESS($B33,$X$2-1+AJ$8)),INDIRECT(ADDRESS($B$11,$X$2)&amp;":"&amp;ADDRESS($B$11,$X$2-1+AJ$8)),INDIRECT("rP!"&amp;ADDRESS(Prcsses!$B128,$X$2+$P$8-AJ$8)&amp;":"&amp;ADDRESS(Prcsses!$B128,$X$2-1+$P$8))))</f>
        <v>0</v>
      </c>
      <c r="AK119" s="5">
        <f ca="1">IF(AK$4="",0,SUMPRODUCT(INDIRECT(ADDRESS($B33,$X$2)&amp;":"&amp;ADDRESS($B33,$X$2-1+AK$8)),INDIRECT(ADDRESS($B$11,$X$2)&amp;":"&amp;ADDRESS($B$11,$X$2-1+AK$8)),INDIRECT("rP!"&amp;ADDRESS(Prcsses!$B128,$X$2+$P$8-AK$8)&amp;":"&amp;ADDRESS(Prcsses!$B128,$X$2-1+$P$8))))</f>
        <v>0</v>
      </c>
      <c r="AL119" s="5">
        <f ca="1">IF(AL$4="",0,SUMPRODUCT(INDIRECT(ADDRESS($B33,$X$2)&amp;":"&amp;ADDRESS($B33,$X$2-1+AL$8)),INDIRECT(ADDRESS($B$11,$X$2)&amp;":"&amp;ADDRESS($B$11,$X$2-1+AL$8)),INDIRECT("rP!"&amp;ADDRESS(Prcsses!$B128,$X$2+$P$8-AL$8)&amp;":"&amp;ADDRESS(Prcsses!$B128,$X$2-1+$P$8))))</f>
        <v>0</v>
      </c>
      <c r="AM119" s="5">
        <f ca="1">IF(AM$4="",0,SUMPRODUCT(INDIRECT(ADDRESS($B33,$X$2)&amp;":"&amp;ADDRESS($B33,$X$2-1+AM$8)),INDIRECT(ADDRESS($B$11,$X$2)&amp;":"&amp;ADDRESS($B$11,$X$2-1+AM$8)),INDIRECT("rP!"&amp;ADDRESS(Prcsses!$B128,$X$2+$P$8-AM$8)&amp;":"&amp;ADDRESS(Prcsses!$B128,$X$2-1+$P$8))))</f>
        <v>0</v>
      </c>
      <c r="AN119" s="5">
        <f ca="1">IF(AN$4="",0,SUMPRODUCT(INDIRECT(ADDRESS($B33,$X$2)&amp;":"&amp;ADDRESS($B33,$X$2-1+AN$8)),INDIRECT(ADDRESS($B$11,$X$2)&amp;":"&amp;ADDRESS($B$11,$X$2-1+AN$8)),INDIRECT("rP!"&amp;ADDRESS(Prcsses!$B128,$X$2+$P$8-AN$8)&amp;":"&amp;ADDRESS(Prcsses!$B128,$X$2-1+$P$8))))</f>
        <v>0</v>
      </c>
      <c r="AO119" s="5">
        <f ca="1">IF(AO$4="",0,SUMPRODUCT(INDIRECT(ADDRESS($B33,$X$2)&amp;":"&amp;ADDRESS($B33,$X$2-1+AO$8)),INDIRECT(ADDRESS($B$11,$X$2)&amp;":"&amp;ADDRESS($B$11,$X$2-1+AO$8)),INDIRECT("rP!"&amp;ADDRESS(Prcsses!$B128,$X$2+$P$8-AO$8)&amp;":"&amp;ADDRESS(Prcsses!$B128,$X$2-1+$P$8))))</f>
        <v>0</v>
      </c>
      <c r="AP119" s="5">
        <f ca="1">IF(AP$4="",0,SUMPRODUCT(INDIRECT(ADDRESS($B33,$X$2)&amp;":"&amp;ADDRESS($B33,$X$2-1+AP$8)),INDIRECT(ADDRESS($B$11,$X$2)&amp;":"&amp;ADDRESS($B$11,$X$2-1+AP$8)),INDIRECT("rP!"&amp;ADDRESS(Prcsses!$B128,$X$2+$P$8-AP$8)&amp;":"&amp;ADDRESS(Prcsses!$B128,$X$2-1+$P$8))))</f>
        <v>0</v>
      </c>
      <c r="AQ119" s="5">
        <f ca="1">IF(AQ$4="",0,SUMPRODUCT(INDIRECT(ADDRESS($B33,$X$2)&amp;":"&amp;ADDRESS($B33,$X$2-1+AQ$8)),INDIRECT(ADDRESS($B$11,$X$2)&amp;":"&amp;ADDRESS($B$11,$X$2-1+AQ$8)),INDIRECT("rP!"&amp;ADDRESS(Prcsses!$B128,$X$2+$P$8-AQ$8)&amp;":"&amp;ADDRESS(Prcsses!$B128,$X$2-1+$P$8))))</f>
        <v>0</v>
      </c>
      <c r="AR119" s="5">
        <f ca="1">IF(AR$4="",0,SUMPRODUCT(INDIRECT(ADDRESS($B33,$X$2)&amp;":"&amp;ADDRESS($B33,$X$2-1+AR$8)),INDIRECT(ADDRESS($B$11,$X$2)&amp;":"&amp;ADDRESS($B$11,$X$2-1+AR$8)),INDIRECT("rP!"&amp;ADDRESS(Prcsses!$B128,$X$2+$P$8-AR$8)&amp;":"&amp;ADDRESS(Prcsses!$B128,$X$2-1+$P$8))))</f>
        <v>0</v>
      </c>
      <c r="AS119" s="5">
        <f ca="1">IF(AS$4="",0,SUMPRODUCT(INDIRECT(ADDRESS($B33,$X$2)&amp;":"&amp;ADDRESS($B33,$X$2-1+AS$8)),INDIRECT(ADDRESS($B$11,$X$2)&amp;":"&amp;ADDRESS($B$11,$X$2-1+AS$8)),INDIRECT("rP!"&amp;ADDRESS(Prcsses!$B128,$X$2+$P$8-AS$8)&amp;":"&amp;ADDRESS(Prcsses!$B128,$X$2-1+$P$8))))</f>
        <v>0</v>
      </c>
      <c r="AT119" s="5">
        <f ca="1">IF(AT$4="",0,SUMPRODUCT(INDIRECT(ADDRESS($B33,$X$2)&amp;":"&amp;ADDRESS($B33,$X$2-1+AT$8)),INDIRECT(ADDRESS($B$11,$X$2)&amp;":"&amp;ADDRESS($B$11,$X$2-1+AT$8)),INDIRECT("rP!"&amp;ADDRESS(Prcsses!$B128,$X$2+$P$8-AT$8)&amp;":"&amp;ADDRESS(Prcsses!$B128,$X$2-1+$P$8))))</f>
        <v>0</v>
      </c>
      <c r="AU119" s="5">
        <f ca="1">IF(AU$4="",0,SUMPRODUCT(INDIRECT(ADDRESS($B33,$X$2)&amp;":"&amp;ADDRESS($B33,$X$2-1+AU$8)),INDIRECT(ADDRESS($B$11,$X$2)&amp;":"&amp;ADDRESS($B$11,$X$2-1+AU$8)),INDIRECT("rP!"&amp;ADDRESS(Prcsses!$B128,$X$2+$P$8-AU$8)&amp;":"&amp;ADDRESS(Prcsses!$B128,$X$2-1+$P$8))))</f>
        <v>0</v>
      </c>
      <c r="AV119" s="5">
        <f ca="1">IF(AV$4="",0,SUMPRODUCT(INDIRECT(ADDRESS($B33,$X$2)&amp;":"&amp;ADDRESS($B33,$X$2-1+AV$8)),INDIRECT(ADDRESS($B$11,$X$2)&amp;":"&amp;ADDRESS($B$11,$X$2-1+AV$8)),INDIRECT("rP!"&amp;ADDRESS(Prcsses!$B128,$X$2+$P$8-AV$8)&amp;":"&amp;ADDRESS(Prcsses!$B128,$X$2-1+$P$8))))</f>
        <v>0</v>
      </c>
      <c r="AW119" s="5">
        <f ca="1">IF(AW$4="",0,SUMPRODUCT(INDIRECT(ADDRESS($B33,$X$2)&amp;":"&amp;ADDRESS($B33,$X$2-1+AW$8)),INDIRECT(ADDRESS($B$11,$X$2)&amp;":"&amp;ADDRESS($B$11,$X$2-1+AW$8)),INDIRECT("rP!"&amp;ADDRESS(Prcsses!$B128,$X$2+$P$8-AW$8)&amp;":"&amp;ADDRESS(Prcsses!$B128,$X$2-1+$P$8))))</f>
        <v>0</v>
      </c>
      <c r="AX119" s="5">
        <f ca="1">IF(AX$4="",0,SUMPRODUCT(INDIRECT(ADDRESS($B33,$X$2)&amp;":"&amp;ADDRESS($B33,$X$2-1+AX$8)),INDIRECT(ADDRESS($B$11,$X$2)&amp;":"&amp;ADDRESS($B$11,$X$2-1+AX$8)),INDIRECT("rP!"&amp;ADDRESS(Prcsses!$B128,$X$2+$P$8-AX$8)&amp;":"&amp;ADDRESS(Prcsses!$B128,$X$2-1+$P$8))))</f>
        <v>0</v>
      </c>
      <c r="AY119" s="5">
        <f ca="1">IF(AY$4="",0,SUMPRODUCT(INDIRECT(ADDRESS($B33,$X$2)&amp;":"&amp;ADDRESS($B33,$X$2-1+AY$8)),INDIRECT(ADDRESS($B$11,$X$2)&amp;":"&amp;ADDRESS($B$11,$X$2-1+AY$8)),INDIRECT("rP!"&amp;ADDRESS(Prcsses!$B128,$X$2+$P$8-AY$8)&amp;":"&amp;ADDRESS(Prcsses!$B128,$X$2-1+$P$8))))</f>
        <v>0</v>
      </c>
      <c r="AZ119" s="5">
        <f ca="1">IF(AZ$4="",0,SUMPRODUCT(INDIRECT(ADDRESS($B33,$X$2)&amp;":"&amp;ADDRESS($B33,$X$2-1+AZ$8)),INDIRECT(ADDRESS($B$11,$X$2)&amp;":"&amp;ADDRESS($B$11,$X$2-1+AZ$8)),INDIRECT("rP!"&amp;ADDRESS(Prcsses!$B128,$X$2+$P$8-AZ$8)&amp;":"&amp;ADDRESS(Prcsses!$B128,$X$2-1+$P$8))))</f>
        <v>0</v>
      </c>
      <c r="BA119" s="5">
        <f ca="1">IF(BA$4="",0,SUMPRODUCT(INDIRECT(ADDRESS($B33,$X$2)&amp;":"&amp;ADDRESS($B33,$X$2-1+BA$8)),INDIRECT(ADDRESS($B$11,$X$2)&amp;":"&amp;ADDRESS($B$11,$X$2-1+BA$8)),INDIRECT("rP!"&amp;ADDRESS(Prcsses!$B128,$X$2+$P$8-BA$8)&amp;":"&amp;ADDRESS(Prcsses!$B128,$X$2-1+$P$8))))</f>
        <v>0</v>
      </c>
      <c r="BB119" s="5">
        <f ca="1">IF(BB$4="",0,SUMPRODUCT(INDIRECT(ADDRESS($B33,$X$2)&amp;":"&amp;ADDRESS($B33,$X$2-1+BB$8)),INDIRECT(ADDRESS($B$11,$X$2)&amp;":"&amp;ADDRESS($B$11,$X$2-1+BB$8)),INDIRECT("rP!"&amp;ADDRESS(Prcsses!$B128,$X$2+$P$8-BB$8)&amp;":"&amp;ADDRESS(Prcsses!$B128,$X$2-1+$P$8))))</f>
        <v>0</v>
      </c>
      <c r="BC119" s="5">
        <f ca="1">IF(BC$4="",0,SUMPRODUCT(INDIRECT(ADDRESS($B33,$X$2)&amp;":"&amp;ADDRESS($B33,$X$2-1+BC$8)),INDIRECT(ADDRESS($B$11,$X$2)&amp;":"&amp;ADDRESS($B$11,$X$2-1+BC$8)),INDIRECT("rP!"&amp;ADDRESS(Prcsses!$B128,$X$2+$P$8-BC$8)&amp;":"&amp;ADDRESS(Prcsses!$B128,$X$2-1+$P$8))))</f>
        <v>0</v>
      </c>
      <c r="BD119" s="5">
        <f ca="1">IF(BD$4="",0,SUMPRODUCT(INDIRECT(ADDRESS($B33,$X$2)&amp;":"&amp;ADDRESS($B33,$X$2-1+BD$8)),INDIRECT(ADDRESS($B$11,$X$2)&amp;":"&amp;ADDRESS($B$11,$X$2-1+BD$8)),INDIRECT("rP!"&amp;ADDRESS(Prcsses!$B128,$X$2+$P$8-BD$8)&amp;":"&amp;ADDRESS(Prcsses!$B128,$X$2-1+$P$8))))</f>
        <v>0</v>
      </c>
      <c r="BE119" s="5">
        <f ca="1">IF(BE$4="",0,SUMPRODUCT(INDIRECT(ADDRESS($B33,$X$2)&amp;":"&amp;ADDRESS($B33,$X$2-1+BE$8)),INDIRECT(ADDRESS($B$11,$X$2)&amp;":"&amp;ADDRESS($B$11,$X$2-1+BE$8)),INDIRECT("rP!"&amp;ADDRESS(Prcsses!$B128,$X$2+$P$8-BE$8)&amp;":"&amp;ADDRESS(Prcsses!$B128,$X$2-1+$P$8))))</f>
        <v>0</v>
      </c>
      <c r="BF119" s="5">
        <f ca="1">IF(BF$4="",0,SUMPRODUCT(INDIRECT(ADDRESS($B33,$X$2)&amp;":"&amp;ADDRESS($B33,$X$2-1+BF$8)),INDIRECT(ADDRESS($B$11,$X$2)&amp;":"&amp;ADDRESS($B$11,$X$2-1+BF$8)),INDIRECT("rP!"&amp;ADDRESS(Prcsses!$B128,$X$2+$P$8-BF$8)&amp;":"&amp;ADDRESS(Prcsses!$B128,$X$2-1+$P$8))))</f>
        <v>0</v>
      </c>
      <c r="BG119" s="5">
        <f ca="1">IF(BG$4="",0,SUMPRODUCT(INDIRECT(ADDRESS($B33,$X$2)&amp;":"&amp;ADDRESS($B33,$X$2-1+BG$8)),INDIRECT(ADDRESS($B$11,$X$2)&amp;":"&amp;ADDRESS($B$11,$X$2-1+BG$8)),INDIRECT("rP!"&amp;ADDRESS(Prcsses!$B128,$X$2+$P$8-BG$8)&amp;":"&amp;ADDRESS(Prcsses!$B128,$X$2-1+$P$8))))</f>
        <v>0</v>
      </c>
      <c r="BH119" s="5">
        <f ca="1">IF(BH$4="",0,SUMPRODUCT(INDIRECT(ADDRESS($B33,$X$2)&amp;":"&amp;ADDRESS($B33,$X$2-1+BH$8)),INDIRECT(ADDRESS($B$11,$X$2)&amp;":"&amp;ADDRESS($B$11,$X$2-1+BH$8)),INDIRECT("rP!"&amp;ADDRESS(Prcsses!$B128,$X$2+$P$8-BH$8)&amp;":"&amp;ADDRESS(Prcsses!$B128,$X$2-1+$P$8))))</f>
        <v>0</v>
      </c>
      <c r="BI119" s="5">
        <f ca="1">IF(BI$4="",0,SUMPRODUCT(INDIRECT(ADDRESS($B33,$X$2)&amp;":"&amp;ADDRESS($B33,$X$2-1+BI$8)),INDIRECT(ADDRESS($B$11,$X$2)&amp;":"&amp;ADDRESS($B$11,$X$2-1+BI$8)),INDIRECT("rP!"&amp;ADDRESS(Prcsses!$B128,$X$2+$P$8-BI$8)&amp;":"&amp;ADDRESS(Prcsses!$B128,$X$2-1+$P$8))))</f>
        <v>0</v>
      </c>
      <c r="BJ119" s="5">
        <f ca="1">IF(BJ$4="",0,SUMPRODUCT(INDIRECT(ADDRESS($B33,$X$2)&amp;":"&amp;ADDRESS($B33,$X$2-1+BJ$8)),INDIRECT(ADDRESS($B$11,$X$2)&amp;":"&amp;ADDRESS($B$11,$X$2-1+BJ$8)),INDIRECT("rP!"&amp;ADDRESS(Prcsses!$B128,$X$2+$P$8-BJ$8)&amp;":"&amp;ADDRESS(Prcsses!$B128,$X$2-1+$P$8))))</f>
        <v>0</v>
      </c>
      <c r="BK119" s="5">
        <f ca="1">IF(BK$4="",0,SUMPRODUCT(INDIRECT(ADDRESS($B33,$X$2)&amp;":"&amp;ADDRESS($B33,$X$2-1+BK$8)),INDIRECT(ADDRESS($B$11,$X$2)&amp;":"&amp;ADDRESS($B$11,$X$2-1+BK$8)),INDIRECT("rP!"&amp;ADDRESS(Prcsses!$B128,$X$2+$P$8-BK$8)&amp;":"&amp;ADDRESS(Prcsses!$B128,$X$2-1+$P$8))))</f>
        <v>0</v>
      </c>
      <c r="BL119" s="5">
        <f ca="1">IF(BL$4="",0,SUMPRODUCT(INDIRECT(ADDRESS($B33,$X$2)&amp;":"&amp;ADDRESS($B33,$X$2-1+BL$8)),INDIRECT(ADDRESS($B$11,$X$2)&amp;":"&amp;ADDRESS($B$11,$X$2-1+BL$8)),INDIRECT("rP!"&amp;ADDRESS(Prcsses!$B128,$X$2+$P$8-BL$8)&amp;":"&amp;ADDRESS(Prcsses!$B128,$X$2-1+$P$8))))</f>
        <v>0</v>
      </c>
      <c r="BM119" s="5">
        <f ca="1">IF(BM$4="",0,SUMPRODUCT(INDIRECT(ADDRESS($B33,$X$2)&amp;":"&amp;ADDRESS($B33,$X$2-1+BM$8)),INDIRECT(ADDRESS($B$11,$X$2)&amp;":"&amp;ADDRESS($B$11,$X$2-1+BM$8)),INDIRECT("rP!"&amp;ADDRESS(Prcsses!$B128,$X$2+$P$8-BM$8)&amp;":"&amp;ADDRESS(Prcsses!$B128,$X$2-1+$P$8))))</f>
        <v>0</v>
      </c>
      <c r="BN119" s="5">
        <f ca="1">IF(BN$4="",0,SUMPRODUCT(INDIRECT(ADDRESS($B33,$X$2)&amp;":"&amp;ADDRESS($B33,$X$2-1+BN$8)),INDIRECT(ADDRESS($B$11,$X$2)&amp;":"&amp;ADDRESS($B$11,$X$2-1+BN$8)),INDIRECT("rP!"&amp;ADDRESS(Prcsses!$B128,$X$2+$P$8-BN$8)&amp;":"&amp;ADDRESS(Prcsses!$B128,$X$2-1+$P$8))))</f>
        <v>0</v>
      </c>
      <c r="BO119" s="5">
        <f ca="1">IF(BO$4="",0,SUMPRODUCT(INDIRECT(ADDRESS($B33,$X$2)&amp;":"&amp;ADDRESS($B33,$X$2-1+BO$8)),INDIRECT(ADDRESS($B$11,$X$2)&amp;":"&amp;ADDRESS($B$11,$X$2-1+BO$8)),INDIRECT("rP!"&amp;ADDRESS(Prcsses!$B128,$X$2+$P$8-BO$8)&amp;":"&amp;ADDRESS(Prcsses!$B128,$X$2-1+$P$8))))</f>
        <v>0</v>
      </c>
      <c r="BP119" s="5">
        <f ca="1">IF(BP$4="",0,SUMPRODUCT(INDIRECT(ADDRESS($B33,$X$2)&amp;":"&amp;ADDRESS($B33,$X$2-1+BP$8)),INDIRECT(ADDRESS($B$11,$X$2)&amp;":"&amp;ADDRESS($B$11,$X$2-1+BP$8)),INDIRECT("rP!"&amp;ADDRESS(Prcsses!$B128,$X$2+$P$8-BP$8)&amp;":"&amp;ADDRESS(Prcsses!$B128,$X$2-1+$P$8))))</f>
        <v>0</v>
      </c>
      <c r="BQ119" s="5">
        <f ca="1">IF(BQ$4="",0,SUMPRODUCT(INDIRECT(ADDRESS($B33,$X$2)&amp;":"&amp;ADDRESS($B33,$X$2-1+BQ$8)),INDIRECT(ADDRESS($B$11,$X$2)&amp;":"&amp;ADDRESS($B$11,$X$2-1+BQ$8)),INDIRECT("rP!"&amp;ADDRESS(Prcsses!$B128,$X$2+$P$8-BQ$8)&amp;":"&amp;ADDRESS(Prcsses!$B128,$X$2-1+$P$8))))</f>
        <v>0</v>
      </c>
      <c r="BR119" s="5">
        <f ca="1">IF(BR$4="",0,SUMPRODUCT(INDIRECT(ADDRESS($B33,$X$2)&amp;":"&amp;ADDRESS($B33,$X$2-1+BR$8)),INDIRECT(ADDRESS($B$11,$X$2)&amp;":"&amp;ADDRESS($B$11,$X$2-1+BR$8)),INDIRECT("rP!"&amp;ADDRESS(Prcsses!$B128,$X$2+$P$8-BR$8)&amp;":"&amp;ADDRESS(Prcsses!$B128,$X$2-1+$P$8))))</f>
        <v>0</v>
      </c>
      <c r="BS119" s="5">
        <f ca="1">IF(BS$4="",0,SUMPRODUCT(INDIRECT(ADDRESS($B33,$X$2)&amp;":"&amp;ADDRESS($B33,$X$2-1+BS$8)),INDIRECT(ADDRESS($B$11,$X$2)&amp;":"&amp;ADDRESS($B$11,$X$2-1+BS$8)),INDIRECT("rP!"&amp;ADDRESS(Prcsses!$B128,$X$2+$P$8-BS$8)&amp;":"&amp;ADDRESS(Prcsses!$B128,$X$2-1+$P$8))))</f>
        <v>0</v>
      </c>
      <c r="BT119" s="5">
        <f ca="1">IF(BT$4="",0,SUMPRODUCT(INDIRECT(ADDRESS($B33,$X$2)&amp;":"&amp;ADDRESS($B33,$X$2-1+BT$8)),INDIRECT(ADDRESS($B$11,$X$2)&amp;":"&amp;ADDRESS($B$11,$X$2-1+BT$8)),INDIRECT("rP!"&amp;ADDRESS(Prcsses!$B128,$X$2+$P$8-BT$8)&amp;":"&amp;ADDRESS(Prcsses!$B128,$X$2-1+$P$8))))</f>
        <v>0</v>
      </c>
      <c r="BU119" s="5">
        <f ca="1">IF(BU$4="",0,SUMPRODUCT(INDIRECT(ADDRESS($B33,$X$2)&amp;":"&amp;ADDRESS($B33,$X$2-1+BU$8)),INDIRECT(ADDRESS($B$11,$X$2)&amp;":"&amp;ADDRESS($B$11,$X$2-1+BU$8)),INDIRECT("rP!"&amp;ADDRESS(Prcsses!$B128,$X$2+$P$8-BU$8)&amp;":"&amp;ADDRESS(Prcsses!$B128,$X$2-1+$P$8))))</f>
        <v>0</v>
      </c>
      <c r="BV119" s="5">
        <f ca="1">IF(BV$4="",0,SUMPRODUCT(INDIRECT(ADDRESS($B33,$X$2)&amp;":"&amp;ADDRESS($B33,$X$2-1+BV$8)),INDIRECT(ADDRESS($B$11,$X$2)&amp;":"&amp;ADDRESS($B$11,$X$2-1+BV$8)),INDIRECT("rP!"&amp;ADDRESS(Prcsses!$B128,$X$2+$P$8-BV$8)&amp;":"&amp;ADDRESS(Prcsses!$B128,$X$2-1+$P$8))))</f>
        <v>0</v>
      </c>
      <c r="BW119" s="5">
        <f ca="1">IF(BW$4="",0,SUMPRODUCT(INDIRECT(ADDRESS($B33,$X$2)&amp;":"&amp;ADDRESS($B33,$X$2-1+BW$8)),INDIRECT(ADDRESS($B$11,$X$2)&amp;":"&amp;ADDRESS($B$11,$X$2-1+BW$8)),INDIRECT("rP!"&amp;ADDRESS(Prcsses!$B128,$X$2+$P$8-BW$8)&amp;":"&amp;ADDRESS(Prcsses!$B128,$X$2-1+$P$8))))</f>
        <v>0</v>
      </c>
      <c r="BX119" s="5">
        <f ca="1">IF(BX$4="",0,SUMPRODUCT(INDIRECT(ADDRESS($B33,$X$2)&amp;":"&amp;ADDRESS($B33,$X$2-1+BX$8)),INDIRECT(ADDRESS($B$11,$X$2)&amp;":"&amp;ADDRESS($B$11,$X$2-1+BX$8)),INDIRECT("rP!"&amp;ADDRESS(Prcsses!$B128,$X$2+$P$8-BX$8)&amp;":"&amp;ADDRESS(Prcsses!$B128,$X$2-1+$P$8))))</f>
        <v>0</v>
      </c>
      <c r="BY119" s="5">
        <f ca="1">IF(BY$4="",0,SUMPRODUCT(INDIRECT(ADDRESS($B33,$X$2)&amp;":"&amp;ADDRESS($B33,$X$2-1+BY$8)),INDIRECT(ADDRESS($B$11,$X$2)&amp;":"&amp;ADDRESS($B$11,$X$2-1+BY$8)),INDIRECT("rP!"&amp;ADDRESS(Prcsses!$B128,$X$2+$P$8-BY$8)&amp;":"&amp;ADDRESS(Prcsses!$B128,$X$2-1+$P$8))))</f>
        <v>0</v>
      </c>
      <c r="BZ119" s="5">
        <f ca="1">IF(BZ$4="",0,SUMPRODUCT(INDIRECT(ADDRESS($B33,$X$2)&amp;":"&amp;ADDRESS($B33,$X$2-1+BZ$8)),INDIRECT(ADDRESS($B$11,$X$2)&amp;":"&amp;ADDRESS($B$11,$X$2-1+BZ$8)),INDIRECT("rP!"&amp;ADDRESS(Prcsses!$B128,$X$2+$P$8-BZ$8)&amp;":"&amp;ADDRESS(Prcsses!$B128,$X$2-1+$P$8))))</f>
        <v>0</v>
      </c>
      <c r="CA119" s="5">
        <f ca="1">IF(CA$4="",0,SUMPRODUCT(INDIRECT(ADDRESS($B33,$X$2)&amp;":"&amp;ADDRESS($B33,$X$2-1+CA$8)),INDIRECT(ADDRESS($B$11,$X$2)&amp;":"&amp;ADDRESS($B$11,$X$2-1+CA$8)),INDIRECT("rP!"&amp;ADDRESS(Prcsses!$B128,$X$2+$P$8-CA$8)&amp;":"&amp;ADDRESS(Prcsses!$B128,$X$2-1+$P$8))))</f>
        <v>0</v>
      </c>
      <c r="CB119" s="5">
        <f ca="1">IF(CB$4="",0,SUMPRODUCT(INDIRECT(ADDRESS($B33,$X$2)&amp;":"&amp;ADDRESS($B33,$X$2-1+CB$8)),INDIRECT(ADDRESS($B$11,$X$2)&amp;":"&amp;ADDRESS($B$11,$X$2-1+CB$8)),INDIRECT("rP!"&amp;ADDRESS(Prcsses!$B128,$X$2+$P$8-CB$8)&amp;":"&amp;ADDRESS(Prcsses!$B128,$X$2-1+$P$8))))</f>
        <v>0</v>
      </c>
      <c r="CC119" s="5">
        <f ca="1">IF(CC$4="",0,SUMPRODUCT(INDIRECT(ADDRESS($B33,$X$2)&amp;":"&amp;ADDRESS($B33,$X$2-1+CC$8)),INDIRECT(ADDRESS($B$11,$X$2)&amp;":"&amp;ADDRESS($B$11,$X$2-1+CC$8)),INDIRECT("rP!"&amp;ADDRESS(Prcsses!$B128,$X$2+$P$8-CC$8)&amp;":"&amp;ADDRESS(Prcsses!$B128,$X$2-1+$P$8))))</f>
        <v>0</v>
      </c>
      <c r="CD119" s="5">
        <f ca="1">IF(CD$4="",0,SUMPRODUCT(INDIRECT(ADDRESS($B33,$X$2)&amp;":"&amp;ADDRESS($B33,$X$2-1+CD$8)),INDIRECT(ADDRESS($B$11,$X$2)&amp;":"&amp;ADDRESS($B$11,$X$2-1+CD$8)),INDIRECT("rP!"&amp;ADDRESS(Prcsses!$B128,$X$2+$P$8-CD$8)&amp;":"&amp;ADDRESS(Prcsses!$B128,$X$2-1+$P$8))))</f>
        <v>0</v>
      </c>
      <c r="CE119" s="5">
        <f ca="1">IF(CE$4="",0,SUMPRODUCT(INDIRECT(ADDRESS($B33,$X$2)&amp;":"&amp;ADDRESS($B33,$X$2-1+CE$8)),INDIRECT(ADDRESS($B$11,$X$2)&amp;":"&amp;ADDRESS($B$11,$X$2-1+CE$8)),INDIRECT("rP!"&amp;ADDRESS(Prcsses!$B128,$X$2+$P$8-CE$8)&amp;":"&amp;ADDRESS(Prcsses!$B128,$X$2-1+$P$8))))</f>
        <v>0</v>
      </c>
      <c r="CF119" s="5">
        <f ca="1">IF(CF$4="",0,SUMPRODUCT(INDIRECT(ADDRESS($B33,$X$2)&amp;":"&amp;ADDRESS($B33,$X$2-1+CF$8)),INDIRECT(ADDRESS($B$11,$X$2)&amp;":"&amp;ADDRESS($B$11,$X$2-1+CF$8)),INDIRECT("rP!"&amp;ADDRESS(Prcsses!$B128,$X$2+$P$8-CF$8)&amp;":"&amp;ADDRESS(Prcsses!$B128,$X$2-1+$P$8))))</f>
        <v>0</v>
      </c>
    </row>
    <row r="120" spans="2:84" x14ac:dyDescent="0.3">
      <c r="B120" s="13">
        <f>ROW()</f>
        <v>120</v>
      </c>
      <c r="H120" s="1" t="str">
        <f t="shared" si="191"/>
        <v>Ввод в эксплуатацию капзатрат</v>
      </c>
      <c r="I120" s="1" t="str">
        <f>$I$118</f>
        <v>Стартовые капитальные затраты</v>
      </c>
      <c r="J120" s="1" t="str">
        <f>Prcsses!I113</f>
        <v>Подбор площадки под металлобазу</v>
      </c>
      <c r="M120" s="53" t="s">
        <v>18</v>
      </c>
      <c r="U120" s="5">
        <f t="shared" ca="1" si="192"/>
        <v>150000</v>
      </c>
      <c r="X120" s="5">
        <f ca="1">IF(X$4="",0,SUMPRODUCT(INDIRECT(ADDRESS($B34,$X$2)&amp;":"&amp;ADDRESS($B34,$X$2-1+X$8)),INDIRECT(ADDRESS($B$11,$X$2)&amp;":"&amp;ADDRESS($B$11,$X$2-1+X$8)),INDIRECT("rP!"&amp;ADDRESS(Prcsses!$B129,$X$2+$P$8-X$8)&amp;":"&amp;ADDRESS(Prcsses!$B129,$X$2-1+$P$8))))</f>
        <v>0</v>
      </c>
      <c r="Y120" s="5">
        <f ca="1">IF(Y$4="",0,SUMPRODUCT(INDIRECT(ADDRESS($B34,$X$2)&amp;":"&amp;ADDRESS($B34,$X$2-1+Y$8)),INDIRECT(ADDRESS($B$11,$X$2)&amp;":"&amp;ADDRESS($B$11,$X$2-1+Y$8)),INDIRECT("rP!"&amp;ADDRESS(Prcsses!$B129,$X$2+$P$8-Y$8)&amp;":"&amp;ADDRESS(Prcsses!$B129,$X$2-1+$P$8))))</f>
        <v>0</v>
      </c>
      <c r="Z120" s="5">
        <f ca="1">IF(Z$4="",0,SUMPRODUCT(INDIRECT(ADDRESS($B34,$X$2)&amp;":"&amp;ADDRESS($B34,$X$2-1+Z$8)),INDIRECT(ADDRESS($B$11,$X$2)&amp;":"&amp;ADDRESS($B$11,$X$2-1+Z$8)),INDIRECT("rP!"&amp;ADDRESS(Prcsses!$B129,$X$2+$P$8-Z$8)&amp;":"&amp;ADDRESS(Prcsses!$B129,$X$2-1+$P$8))))</f>
        <v>0</v>
      </c>
      <c r="AA120" s="5">
        <f ca="1">IF(AA$4="",0,SUMPRODUCT(INDIRECT(ADDRESS($B34,$X$2)&amp;":"&amp;ADDRESS($B34,$X$2-1+AA$8)),INDIRECT(ADDRESS($B$11,$X$2)&amp;":"&amp;ADDRESS($B$11,$X$2-1+AA$8)),INDIRECT("rP!"&amp;ADDRESS(Prcsses!$B129,$X$2+$P$8-AA$8)&amp;":"&amp;ADDRESS(Prcsses!$B129,$X$2-1+$P$8))))</f>
        <v>0</v>
      </c>
      <c r="AB120" s="5">
        <f ca="1">IF(AB$4="",0,SUMPRODUCT(INDIRECT(ADDRESS($B34,$X$2)&amp;":"&amp;ADDRESS($B34,$X$2-1+AB$8)),INDIRECT(ADDRESS($B$11,$X$2)&amp;":"&amp;ADDRESS($B$11,$X$2-1+AB$8)),INDIRECT("rP!"&amp;ADDRESS(Prcsses!$B129,$X$2+$P$8-AB$8)&amp;":"&amp;ADDRESS(Prcsses!$B129,$X$2-1+$P$8))))</f>
        <v>0</v>
      </c>
      <c r="AC120" s="5">
        <f ca="1">IF(AC$4="",0,SUMPRODUCT(INDIRECT(ADDRESS($B34,$X$2)&amp;":"&amp;ADDRESS($B34,$X$2-1+AC$8)),INDIRECT(ADDRESS($B$11,$X$2)&amp;":"&amp;ADDRESS($B$11,$X$2-1+AC$8)),INDIRECT("rP!"&amp;ADDRESS(Prcsses!$B129,$X$2+$P$8-AC$8)&amp;":"&amp;ADDRESS(Prcsses!$B129,$X$2-1+$P$8))))</f>
        <v>0</v>
      </c>
      <c r="AD120" s="5">
        <f ca="1">IF(AD$4="",0,SUMPRODUCT(INDIRECT(ADDRESS($B34,$X$2)&amp;":"&amp;ADDRESS($B34,$X$2-1+AD$8)),INDIRECT(ADDRESS($B$11,$X$2)&amp;":"&amp;ADDRESS($B$11,$X$2-1+AD$8)),INDIRECT("rP!"&amp;ADDRESS(Prcsses!$B129,$X$2+$P$8-AD$8)&amp;":"&amp;ADDRESS(Prcsses!$B129,$X$2-1+$P$8))))</f>
        <v>0</v>
      </c>
      <c r="AE120" s="5">
        <f ca="1">IF(AE$4="",0,SUMPRODUCT(INDIRECT(ADDRESS($B34,$X$2)&amp;":"&amp;ADDRESS($B34,$X$2-1+AE$8)),INDIRECT(ADDRESS($B$11,$X$2)&amp;":"&amp;ADDRESS($B$11,$X$2-1+AE$8)),INDIRECT("rP!"&amp;ADDRESS(Prcsses!$B129,$X$2+$P$8-AE$8)&amp;":"&amp;ADDRESS(Prcsses!$B129,$X$2-1+$P$8))))</f>
        <v>0</v>
      </c>
      <c r="AF120" s="5">
        <f ca="1">IF(AF$4="",0,SUMPRODUCT(INDIRECT(ADDRESS($B34,$X$2)&amp;":"&amp;ADDRESS($B34,$X$2-1+AF$8)),INDIRECT(ADDRESS($B$11,$X$2)&amp;":"&amp;ADDRESS($B$11,$X$2-1+AF$8)),INDIRECT("rP!"&amp;ADDRESS(Prcsses!$B129,$X$2+$P$8-AF$8)&amp;":"&amp;ADDRESS(Prcsses!$B129,$X$2-1+$P$8))))</f>
        <v>0</v>
      </c>
      <c r="AG120" s="5">
        <f ca="1">IF(AG$4="",0,SUMPRODUCT(INDIRECT(ADDRESS($B34,$X$2)&amp;":"&amp;ADDRESS($B34,$X$2-1+AG$8)),INDIRECT(ADDRESS($B$11,$X$2)&amp;":"&amp;ADDRESS($B$11,$X$2-1+AG$8)),INDIRECT("rP!"&amp;ADDRESS(Prcsses!$B129,$X$2+$P$8-AG$8)&amp;":"&amp;ADDRESS(Prcsses!$B129,$X$2-1+$P$8))))</f>
        <v>0</v>
      </c>
      <c r="AH120" s="5">
        <f ca="1">IF(AH$4="",0,SUMPRODUCT(INDIRECT(ADDRESS($B34,$X$2)&amp;":"&amp;ADDRESS($B34,$X$2-1+AH$8)),INDIRECT(ADDRESS($B$11,$X$2)&amp;":"&amp;ADDRESS($B$11,$X$2-1+AH$8)),INDIRECT("rP!"&amp;ADDRESS(Prcsses!$B129,$X$2+$P$8-AH$8)&amp;":"&amp;ADDRESS(Prcsses!$B129,$X$2-1+$P$8))))</f>
        <v>0</v>
      </c>
      <c r="AI120" s="5">
        <f ca="1">IF(AI$4="",0,SUMPRODUCT(INDIRECT(ADDRESS($B34,$X$2)&amp;":"&amp;ADDRESS($B34,$X$2-1+AI$8)),INDIRECT(ADDRESS($B$11,$X$2)&amp;":"&amp;ADDRESS($B$11,$X$2-1+AI$8)),INDIRECT("rP!"&amp;ADDRESS(Prcsses!$B129,$X$2+$P$8-AI$8)&amp;":"&amp;ADDRESS(Prcsses!$B129,$X$2-1+$P$8))))</f>
        <v>150000</v>
      </c>
      <c r="AJ120" s="5">
        <f ca="1">IF(AJ$4="",0,SUMPRODUCT(INDIRECT(ADDRESS($B34,$X$2)&amp;":"&amp;ADDRESS($B34,$X$2-1+AJ$8)),INDIRECT(ADDRESS($B$11,$X$2)&amp;":"&amp;ADDRESS($B$11,$X$2-1+AJ$8)),INDIRECT("rP!"&amp;ADDRESS(Prcsses!$B129,$X$2+$P$8-AJ$8)&amp;":"&amp;ADDRESS(Prcsses!$B129,$X$2-1+$P$8))))</f>
        <v>0</v>
      </c>
      <c r="AK120" s="5">
        <f ca="1">IF(AK$4="",0,SUMPRODUCT(INDIRECT(ADDRESS($B34,$X$2)&amp;":"&amp;ADDRESS($B34,$X$2-1+AK$8)),INDIRECT(ADDRESS($B$11,$X$2)&amp;":"&amp;ADDRESS($B$11,$X$2-1+AK$8)),INDIRECT("rP!"&amp;ADDRESS(Prcsses!$B129,$X$2+$P$8-AK$8)&amp;":"&amp;ADDRESS(Prcsses!$B129,$X$2-1+$P$8))))</f>
        <v>0</v>
      </c>
      <c r="AL120" s="5">
        <f ca="1">IF(AL$4="",0,SUMPRODUCT(INDIRECT(ADDRESS($B34,$X$2)&amp;":"&amp;ADDRESS($B34,$X$2-1+AL$8)),INDIRECT(ADDRESS($B$11,$X$2)&amp;":"&amp;ADDRESS($B$11,$X$2-1+AL$8)),INDIRECT("rP!"&amp;ADDRESS(Prcsses!$B129,$X$2+$P$8-AL$8)&amp;":"&amp;ADDRESS(Prcsses!$B129,$X$2-1+$P$8))))</f>
        <v>0</v>
      </c>
      <c r="AM120" s="5">
        <f ca="1">IF(AM$4="",0,SUMPRODUCT(INDIRECT(ADDRESS($B34,$X$2)&amp;":"&amp;ADDRESS($B34,$X$2-1+AM$8)),INDIRECT(ADDRESS($B$11,$X$2)&amp;":"&amp;ADDRESS($B$11,$X$2-1+AM$8)),INDIRECT("rP!"&amp;ADDRESS(Prcsses!$B129,$X$2+$P$8-AM$8)&amp;":"&amp;ADDRESS(Prcsses!$B129,$X$2-1+$P$8))))</f>
        <v>0</v>
      </c>
      <c r="AN120" s="5">
        <f ca="1">IF(AN$4="",0,SUMPRODUCT(INDIRECT(ADDRESS($B34,$X$2)&amp;":"&amp;ADDRESS($B34,$X$2-1+AN$8)),INDIRECT(ADDRESS($B$11,$X$2)&amp;":"&amp;ADDRESS($B$11,$X$2-1+AN$8)),INDIRECT("rP!"&amp;ADDRESS(Prcsses!$B129,$X$2+$P$8-AN$8)&amp;":"&amp;ADDRESS(Prcsses!$B129,$X$2-1+$P$8))))</f>
        <v>0</v>
      </c>
      <c r="AO120" s="5">
        <f ca="1">IF(AO$4="",0,SUMPRODUCT(INDIRECT(ADDRESS($B34,$X$2)&amp;":"&amp;ADDRESS($B34,$X$2-1+AO$8)),INDIRECT(ADDRESS($B$11,$X$2)&amp;":"&amp;ADDRESS($B$11,$X$2-1+AO$8)),INDIRECT("rP!"&amp;ADDRESS(Prcsses!$B129,$X$2+$P$8-AO$8)&amp;":"&amp;ADDRESS(Prcsses!$B129,$X$2-1+$P$8))))</f>
        <v>0</v>
      </c>
      <c r="AP120" s="5">
        <f ca="1">IF(AP$4="",0,SUMPRODUCT(INDIRECT(ADDRESS($B34,$X$2)&amp;":"&amp;ADDRESS($B34,$X$2-1+AP$8)),INDIRECT(ADDRESS($B$11,$X$2)&amp;":"&amp;ADDRESS($B$11,$X$2-1+AP$8)),INDIRECT("rP!"&amp;ADDRESS(Prcsses!$B129,$X$2+$P$8-AP$8)&amp;":"&amp;ADDRESS(Prcsses!$B129,$X$2-1+$P$8))))</f>
        <v>0</v>
      </c>
      <c r="AQ120" s="5">
        <f ca="1">IF(AQ$4="",0,SUMPRODUCT(INDIRECT(ADDRESS($B34,$X$2)&amp;":"&amp;ADDRESS($B34,$X$2-1+AQ$8)),INDIRECT(ADDRESS($B$11,$X$2)&amp;":"&amp;ADDRESS($B$11,$X$2-1+AQ$8)),INDIRECT("rP!"&amp;ADDRESS(Prcsses!$B129,$X$2+$P$8-AQ$8)&amp;":"&amp;ADDRESS(Prcsses!$B129,$X$2-1+$P$8))))</f>
        <v>0</v>
      </c>
      <c r="AR120" s="5">
        <f ca="1">IF(AR$4="",0,SUMPRODUCT(INDIRECT(ADDRESS($B34,$X$2)&amp;":"&amp;ADDRESS($B34,$X$2-1+AR$8)),INDIRECT(ADDRESS($B$11,$X$2)&amp;":"&amp;ADDRESS($B$11,$X$2-1+AR$8)),INDIRECT("rP!"&amp;ADDRESS(Prcsses!$B129,$X$2+$P$8-AR$8)&amp;":"&amp;ADDRESS(Prcsses!$B129,$X$2-1+$P$8))))</f>
        <v>0</v>
      </c>
      <c r="AS120" s="5">
        <f ca="1">IF(AS$4="",0,SUMPRODUCT(INDIRECT(ADDRESS($B34,$X$2)&amp;":"&amp;ADDRESS($B34,$X$2-1+AS$8)),INDIRECT(ADDRESS($B$11,$X$2)&amp;":"&amp;ADDRESS($B$11,$X$2-1+AS$8)),INDIRECT("rP!"&amp;ADDRESS(Prcsses!$B129,$X$2+$P$8-AS$8)&amp;":"&amp;ADDRESS(Prcsses!$B129,$X$2-1+$P$8))))</f>
        <v>0</v>
      </c>
      <c r="AT120" s="5">
        <f ca="1">IF(AT$4="",0,SUMPRODUCT(INDIRECT(ADDRESS($B34,$X$2)&amp;":"&amp;ADDRESS($B34,$X$2-1+AT$8)),INDIRECT(ADDRESS($B$11,$X$2)&amp;":"&amp;ADDRESS($B$11,$X$2-1+AT$8)),INDIRECT("rP!"&amp;ADDRESS(Prcsses!$B129,$X$2+$P$8-AT$8)&amp;":"&amp;ADDRESS(Prcsses!$B129,$X$2-1+$P$8))))</f>
        <v>0</v>
      </c>
      <c r="AU120" s="5">
        <f ca="1">IF(AU$4="",0,SUMPRODUCT(INDIRECT(ADDRESS($B34,$X$2)&amp;":"&amp;ADDRESS($B34,$X$2-1+AU$8)),INDIRECT(ADDRESS($B$11,$X$2)&amp;":"&amp;ADDRESS($B$11,$X$2-1+AU$8)),INDIRECT("rP!"&amp;ADDRESS(Prcsses!$B129,$X$2+$P$8-AU$8)&amp;":"&amp;ADDRESS(Prcsses!$B129,$X$2-1+$P$8))))</f>
        <v>0</v>
      </c>
      <c r="AV120" s="5">
        <f ca="1">IF(AV$4="",0,SUMPRODUCT(INDIRECT(ADDRESS($B34,$X$2)&amp;":"&amp;ADDRESS($B34,$X$2-1+AV$8)),INDIRECT(ADDRESS($B$11,$X$2)&amp;":"&amp;ADDRESS($B$11,$X$2-1+AV$8)),INDIRECT("rP!"&amp;ADDRESS(Prcsses!$B129,$X$2+$P$8-AV$8)&amp;":"&amp;ADDRESS(Prcsses!$B129,$X$2-1+$P$8))))</f>
        <v>0</v>
      </c>
      <c r="AW120" s="5">
        <f ca="1">IF(AW$4="",0,SUMPRODUCT(INDIRECT(ADDRESS($B34,$X$2)&amp;":"&amp;ADDRESS($B34,$X$2-1+AW$8)),INDIRECT(ADDRESS($B$11,$X$2)&amp;":"&amp;ADDRESS($B$11,$X$2-1+AW$8)),INDIRECT("rP!"&amp;ADDRESS(Prcsses!$B129,$X$2+$P$8-AW$8)&amp;":"&amp;ADDRESS(Prcsses!$B129,$X$2-1+$P$8))))</f>
        <v>0</v>
      </c>
      <c r="AX120" s="5">
        <f ca="1">IF(AX$4="",0,SUMPRODUCT(INDIRECT(ADDRESS($B34,$X$2)&amp;":"&amp;ADDRESS($B34,$X$2-1+AX$8)),INDIRECT(ADDRESS($B$11,$X$2)&amp;":"&amp;ADDRESS($B$11,$X$2-1+AX$8)),INDIRECT("rP!"&amp;ADDRESS(Prcsses!$B129,$X$2+$P$8-AX$8)&amp;":"&amp;ADDRESS(Prcsses!$B129,$X$2-1+$P$8))))</f>
        <v>0</v>
      </c>
      <c r="AY120" s="5">
        <f ca="1">IF(AY$4="",0,SUMPRODUCT(INDIRECT(ADDRESS($B34,$X$2)&amp;":"&amp;ADDRESS($B34,$X$2-1+AY$8)),INDIRECT(ADDRESS($B$11,$X$2)&amp;":"&amp;ADDRESS($B$11,$X$2-1+AY$8)),INDIRECT("rP!"&amp;ADDRESS(Prcsses!$B129,$X$2+$P$8-AY$8)&amp;":"&amp;ADDRESS(Prcsses!$B129,$X$2-1+$P$8))))</f>
        <v>0</v>
      </c>
      <c r="AZ120" s="5">
        <f ca="1">IF(AZ$4="",0,SUMPRODUCT(INDIRECT(ADDRESS($B34,$X$2)&amp;":"&amp;ADDRESS($B34,$X$2-1+AZ$8)),INDIRECT(ADDRESS($B$11,$X$2)&amp;":"&amp;ADDRESS($B$11,$X$2-1+AZ$8)),INDIRECT("rP!"&amp;ADDRESS(Prcsses!$B129,$X$2+$P$8-AZ$8)&amp;":"&amp;ADDRESS(Prcsses!$B129,$X$2-1+$P$8))))</f>
        <v>0</v>
      </c>
      <c r="BA120" s="5">
        <f ca="1">IF(BA$4="",0,SUMPRODUCT(INDIRECT(ADDRESS($B34,$X$2)&amp;":"&amp;ADDRESS($B34,$X$2-1+BA$8)),INDIRECT(ADDRESS($B$11,$X$2)&amp;":"&amp;ADDRESS($B$11,$X$2-1+BA$8)),INDIRECT("rP!"&amp;ADDRESS(Prcsses!$B129,$X$2+$P$8-BA$8)&amp;":"&amp;ADDRESS(Prcsses!$B129,$X$2-1+$P$8))))</f>
        <v>0</v>
      </c>
      <c r="BB120" s="5">
        <f ca="1">IF(BB$4="",0,SUMPRODUCT(INDIRECT(ADDRESS($B34,$X$2)&amp;":"&amp;ADDRESS($B34,$X$2-1+BB$8)),INDIRECT(ADDRESS($B$11,$X$2)&amp;":"&amp;ADDRESS($B$11,$X$2-1+BB$8)),INDIRECT("rP!"&amp;ADDRESS(Prcsses!$B129,$X$2+$P$8-BB$8)&amp;":"&amp;ADDRESS(Prcsses!$B129,$X$2-1+$P$8))))</f>
        <v>0</v>
      </c>
      <c r="BC120" s="5">
        <f ca="1">IF(BC$4="",0,SUMPRODUCT(INDIRECT(ADDRESS($B34,$X$2)&amp;":"&amp;ADDRESS($B34,$X$2-1+BC$8)),INDIRECT(ADDRESS($B$11,$X$2)&amp;":"&amp;ADDRESS($B$11,$X$2-1+BC$8)),INDIRECT("rP!"&amp;ADDRESS(Prcsses!$B129,$X$2+$P$8-BC$8)&amp;":"&amp;ADDRESS(Prcsses!$B129,$X$2-1+$P$8))))</f>
        <v>0</v>
      </c>
      <c r="BD120" s="5">
        <f ca="1">IF(BD$4="",0,SUMPRODUCT(INDIRECT(ADDRESS($B34,$X$2)&amp;":"&amp;ADDRESS($B34,$X$2-1+BD$8)),INDIRECT(ADDRESS($B$11,$X$2)&amp;":"&amp;ADDRESS($B$11,$X$2-1+BD$8)),INDIRECT("rP!"&amp;ADDRESS(Prcsses!$B129,$X$2+$P$8-BD$8)&amp;":"&amp;ADDRESS(Prcsses!$B129,$X$2-1+$P$8))))</f>
        <v>0</v>
      </c>
      <c r="BE120" s="5">
        <f ca="1">IF(BE$4="",0,SUMPRODUCT(INDIRECT(ADDRESS($B34,$X$2)&amp;":"&amp;ADDRESS($B34,$X$2-1+BE$8)),INDIRECT(ADDRESS($B$11,$X$2)&amp;":"&amp;ADDRESS($B$11,$X$2-1+BE$8)),INDIRECT("rP!"&amp;ADDRESS(Prcsses!$B129,$X$2+$P$8-BE$8)&amp;":"&amp;ADDRESS(Prcsses!$B129,$X$2-1+$P$8))))</f>
        <v>0</v>
      </c>
      <c r="BF120" s="5">
        <f ca="1">IF(BF$4="",0,SUMPRODUCT(INDIRECT(ADDRESS($B34,$X$2)&amp;":"&amp;ADDRESS($B34,$X$2-1+BF$8)),INDIRECT(ADDRESS($B$11,$X$2)&amp;":"&amp;ADDRESS($B$11,$X$2-1+BF$8)),INDIRECT("rP!"&amp;ADDRESS(Prcsses!$B129,$X$2+$P$8-BF$8)&amp;":"&amp;ADDRESS(Prcsses!$B129,$X$2-1+$P$8))))</f>
        <v>0</v>
      </c>
      <c r="BG120" s="5">
        <f ca="1">IF(BG$4="",0,SUMPRODUCT(INDIRECT(ADDRESS($B34,$X$2)&amp;":"&amp;ADDRESS($B34,$X$2-1+BG$8)),INDIRECT(ADDRESS($B$11,$X$2)&amp;":"&amp;ADDRESS($B$11,$X$2-1+BG$8)),INDIRECT("rP!"&amp;ADDRESS(Prcsses!$B129,$X$2+$P$8-BG$8)&amp;":"&amp;ADDRESS(Prcsses!$B129,$X$2-1+$P$8))))</f>
        <v>0</v>
      </c>
      <c r="BH120" s="5">
        <f ca="1">IF(BH$4="",0,SUMPRODUCT(INDIRECT(ADDRESS($B34,$X$2)&amp;":"&amp;ADDRESS($B34,$X$2-1+BH$8)),INDIRECT(ADDRESS($B$11,$X$2)&amp;":"&amp;ADDRESS($B$11,$X$2-1+BH$8)),INDIRECT("rP!"&amp;ADDRESS(Prcsses!$B129,$X$2+$P$8-BH$8)&amp;":"&amp;ADDRESS(Prcsses!$B129,$X$2-1+$P$8))))</f>
        <v>0</v>
      </c>
      <c r="BI120" s="5">
        <f ca="1">IF(BI$4="",0,SUMPRODUCT(INDIRECT(ADDRESS($B34,$X$2)&amp;":"&amp;ADDRESS($B34,$X$2-1+BI$8)),INDIRECT(ADDRESS($B$11,$X$2)&amp;":"&amp;ADDRESS($B$11,$X$2-1+BI$8)),INDIRECT("rP!"&amp;ADDRESS(Prcsses!$B129,$X$2+$P$8-BI$8)&amp;":"&amp;ADDRESS(Prcsses!$B129,$X$2-1+$P$8))))</f>
        <v>0</v>
      </c>
      <c r="BJ120" s="5">
        <f ca="1">IF(BJ$4="",0,SUMPRODUCT(INDIRECT(ADDRESS($B34,$X$2)&amp;":"&amp;ADDRESS($B34,$X$2-1+BJ$8)),INDIRECT(ADDRESS($B$11,$X$2)&amp;":"&amp;ADDRESS($B$11,$X$2-1+BJ$8)),INDIRECT("rP!"&amp;ADDRESS(Prcsses!$B129,$X$2+$P$8-BJ$8)&amp;":"&amp;ADDRESS(Prcsses!$B129,$X$2-1+$P$8))))</f>
        <v>0</v>
      </c>
      <c r="BK120" s="5">
        <f ca="1">IF(BK$4="",0,SUMPRODUCT(INDIRECT(ADDRESS($B34,$X$2)&amp;":"&amp;ADDRESS($B34,$X$2-1+BK$8)),INDIRECT(ADDRESS($B$11,$X$2)&amp;":"&amp;ADDRESS($B$11,$X$2-1+BK$8)),INDIRECT("rP!"&amp;ADDRESS(Prcsses!$B129,$X$2+$P$8-BK$8)&amp;":"&amp;ADDRESS(Prcsses!$B129,$X$2-1+$P$8))))</f>
        <v>0</v>
      </c>
      <c r="BL120" s="5">
        <f ca="1">IF(BL$4="",0,SUMPRODUCT(INDIRECT(ADDRESS($B34,$X$2)&amp;":"&amp;ADDRESS($B34,$X$2-1+BL$8)),INDIRECT(ADDRESS($B$11,$X$2)&amp;":"&amp;ADDRESS($B$11,$X$2-1+BL$8)),INDIRECT("rP!"&amp;ADDRESS(Prcsses!$B129,$X$2+$P$8-BL$8)&amp;":"&amp;ADDRESS(Prcsses!$B129,$X$2-1+$P$8))))</f>
        <v>0</v>
      </c>
      <c r="BM120" s="5">
        <f ca="1">IF(BM$4="",0,SUMPRODUCT(INDIRECT(ADDRESS($B34,$X$2)&amp;":"&amp;ADDRESS($B34,$X$2-1+BM$8)),INDIRECT(ADDRESS($B$11,$X$2)&amp;":"&amp;ADDRESS($B$11,$X$2-1+BM$8)),INDIRECT("rP!"&amp;ADDRESS(Prcsses!$B129,$X$2+$P$8-BM$8)&amp;":"&amp;ADDRESS(Prcsses!$B129,$X$2-1+$P$8))))</f>
        <v>0</v>
      </c>
      <c r="BN120" s="5">
        <f ca="1">IF(BN$4="",0,SUMPRODUCT(INDIRECT(ADDRESS($B34,$X$2)&amp;":"&amp;ADDRESS($B34,$X$2-1+BN$8)),INDIRECT(ADDRESS($B$11,$X$2)&amp;":"&amp;ADDRESS($B$11,$X$2-1+BN$8)),INDIRECT("rP!"&amp;ADDRESS(Prcsses!$B129,$X$2+$P$8-BN$8)&amp;":"&amp;ADDRESS(Prcsses!$B129,$X$2-1+$P$8))))</f>
        <v>0</v>
      </c>
      <c r="BO120" s="5">
        <f ca="1">IF(BO$4="",0,SUMPRODUCT(INDIRECT(ADDRESS($B34,$X$2)&amp;":"&amp;ADDRESS($B34,$X$2-1+BO$8)),INDIRECT(ADDRESS($B$11,$X$2)&amp;":"&amp;ADDRESS($B$11,$X$2-1+BO$8)),INDIRECT("rP!"&amp;ADDRESS(Prcsses!$B129,$X$2+$P$8-BO$8)&amp;":"&amp;ADDRESS(Prcsses!$B129,$X$2-1+$P$8))))</f>
        <v>0</v>
      </c>
      <c r="BP120" s="5">
        <f ca="1">IF(BP$4="",0,SUMPRODUCT(INDIRECT(ADDRESS($B34,$X$2)&amp;":"&amp;ADDRESS($B34,$X$2-1+BP$8)),INDIRECT(ADDRESS($B$11,$X$2)&amp;":"&amp;ADDRESS($B$11,$X$2-1+BP$8)),INDIRECT("rP!"&amp;ADDRESS(Prcsses!$B129,$X$2+$P$8-BP$8)&amp;":"&amp;ADDRESS(Prcsses!$B129,$X$2-1+$P$8))))</f>
        <v>0</v>
      </c>
      <c r="BQ120" s="5">
        <f ca="1">IF(BQ$4="",0,SUMPRODUCT(INDIRECT(ADDRESS($B34,$X$2)&amp;":"&amp;ADDRESS($B34,$X$2-1+BQ$8)),INDIRECT(ADDRESS($B$11,$X$2)&amp;":"&amp;ADDRESS($B$11,$X$2-1+BQ$8)),INDIRECT("rP!"&amp;ADDRESS(Prcsses!$B129,$X$2+$P$8-BQ$8)&amp;":"&amp;ADDRESS(Prcsses!$B129,$X$2-1+$P$8))))</f>
        <v>0</v>
      </c>
      <c r="BR120" s="5">
        <f ca="1">IF(BR$4="",0,SUMPRODUCT(INDIRECT(ADDRESS($B34,$X$2)&amp;":"&amp;ADDRESS($B34,$X$2-1+BR$8)),INDIRECT(ADDRESS($B$11,$X$2)&amp;":"&amp;ADDRESS($B$11,$X$2-1+BR$8)),INDIRECT("rP!"&amp;ADDRESS(Prcsses!$B129,$X$2+$P$8-BR$8)&amp;":"&amp;ADDRESS(Prcsses!$B129,$X$2-1+$P$8))))</f>
        <v>0</v>
      </c>
      <c r="BS120" s="5">
        <f ca="1">IF(BS$4="",0,SUMPRODUCT(INDIRECT(ADDRESS($B34,$X$2)&amp;":"&amp;ADDRESS($B34,$X$2-1+BS$8)),INDIRECT(ADDRESS($B$11,$X$2)&amp;":"&amp;ADDRESS($B$11,$X$2-1+BS$8)),INDIRECT("rP!"&amp;ADDRESS(Prcsses!$B129,$X$2+$P$8-BS$8)&amp;":"&amp;ADDRESS(Prcsses!$B129,$X$2-1+$P$8))))</f>
        <v>0</v>
      </c>
      <c r="BT120" s="5">
        <f ca="1">IF(BT$4="",0,SUMPRODUCT(INDIRECT(ADDRESS($B34,$X$2)&amp;":"&amp;ADDRESS($B34,$X$2-1+BT$8)),INDIRECT(ADDRESS($B$11,$X$2)&amp;":"&amp;ADDRESS($B$11,$X$2-1+BT$8)),INDIRECT("rP!"&amp;ADDRESS(Prcsses!$B129,$X$2+$P$8-BT$8)&amp;":"&amp;ADDRESS(Prcsses!$B129,$X$2-1+$P$8))))</f>
        <v>0</v>
      </c>
      <c r="BU120" s="5">
        <f ca="1">IF(BU$4="",0,SUMPRODUCT(INDIRECT(ADDRESS($B34,$X$2)&amp;":"&amp;ADDRESS($B34,$X$2-1+BU$8)),INDIRECT(ADDRESS($B$11,$X$2)&amp;":"&amp;ADDRESS($B$11,$X$2-1+BU$8)),INDIRECT("rP!"&amp;ADDRESS(Prcsses!$B129,$X$2+$P$8-BU$8)&amp;":"&amp;ADDRESS(Prcsses!$B129,$X$2-1+$P$8))))</f>
        <v>0</v>
      </c>
      <c r="BV120" s="5">
        <f ca="1">IF(BV$4="",0,SUMPRODUCT(INDIRECT(ADDRESS($B34,$X$2)&amp;":"&amp;ADDRESS($B34,$X$2-1+BV$8)),INDIRECT(ADDRESS($B$11,$X$2)&amp;":"&amp;ADDRESS($B$11,$X$2-1+BV$8)),INDIRECT("rP!"&amp;ADDRESS(Prcsses!$B129,$X$2+$P$8-BV$8)&amp;":"&amp;ADDRESS(Prcsses!$B129,$X$2-1+$P$8))))</f>
        <v>0</v>
      </c>
      <c r="BW120" s="5">
        <f ca="1">IF(BW$4="",0,SUMPRODUCT(INDIRECT(ADDRESS($B34,$X$2)&amp;":"&amp;ADDRESS($B34,$X$2-1+BW$8)),INDIRECT(ADDRESS($B$11,$X$2)&amp;":"&amp;ADDRESS($B$11,$X$2-1+BW$8)),INDIRECT("rP!"&amp;ADDRESS(Prcsses!$B129,$X$2+$P$8-BW$8)&amp;":"&amp;ADDRESS(Prcsses!$B129,$X$2-1+$P$8))))</f>
        <v>0</v>
      </c>
      <c r="BX120" s="5">
        <f ca="1">IF(BX$4="",0,SUMPRODUCT(INDIRECT(ADDRESS($B34,$X$2)&amp;":"&amp;ADDRESS($B34,$X$2-1+BX$8)),INDIRECT(ADDRESS($B$11,$X$2)&amp;":"&amp;ADDRESS($B$11,$X$2-1+BX$8)),INDIRECT("rP!"&amp;ADDRESS(Prcsses!$B129,$X$2+$P$8-BX$8)&amp;":"&amp;ADDRESS(Prcsses!$B129,$X$2-1+$P$8))))</f>
        <v>0</v>
      </c>
      <c r="BY120" s="5">
        <f ca="1">IF(BY$4="",0,SUMPRODUCT(INDIRECT(ADDRESS($B34,$X$2)&amp;":"&amp;ADDRESS($B34,$X$2-1+BY$8)),INDIRECT(ADDRESS($B$11,$X$2)&amp;":"&amp;ADDRESS($B$11,$X$2-1+BY$8)),INDIRECT("rP!"&amp;ADDRESS(Prcsses!$B129,$X$2+$P$8-BY$8)&amp;":"&amp;ADDRESS(Prcsses!$B129,$X$2-1+$P$8))))</f>
        <v>0</v>
      </c>
      <c r="BZ120" s="5">
        <f ca="1">IF(BZ$4="",0,SUMPRODUCT(INDIRECT(ADDRESS($B34,$X$2)&amp;":"&amp;ADDRESS($B34,$X$2-1+BZ$8)),INDIRECT(ADDRESS($B$11,$X$2)&amp;":"&amp;ADDRESS($B$11,$X$2-1+BZ$8)),INDIRECT("rP!"&amp;ADDRESS(Prcsses!$B129,$X$2+$P$8-BZ$8)&amp;":"&amp;ADDRESS(Prcsses!$B129,$X$2-1+$P$8))))</f>
        <v>0</v>
      </c>
      <c r="CA120" s="5">
        <f ca="1">IF(CA$4="",0,SUMPRODUCT(INDIRECT(ADDRESS($B34,$X$2)&amp;":"&amp;ADDRESS($B34,$X$2-1+CA$8)),INDIRECT(ADDRESS($B$11,$X$2)&amp;":"&amp;ADDRESS($B$11,$X$2-1+CA$8)),INDIRECT("rP!"&amp;ADDRESS(Prcsses!$B129,$X$2+$P$8-CA$8)&amp;":"&amp;ADDRESS(Prcsses!$B129,$X$2-1+$P$8))))</f>
        <v>0</v>
      </c>
      <c r="CB120" s="5">
        <f ca="1">IF(CB$4="",0,SUMPRODUCT(INDIRECT(ADDRESS($B34,$X$2)&amp;":"&amp;ADDRESS($B34,$X$2-1+CB$8)),INDIRECT(ADDRESS($B$11,$X$2)&amp;":"&amp;ADDRESS($B$11,$X$2-1+CB$8)),INDIRECT("rP!"&amp;ADDRESS(Prcsses!$B129,$X$2+$P$8-CB$8)&amp;":"&amp;ADDRESS(Prcsses!$B129,$X$2-1+$P$8))))</f>
        <v>0</v>
      </c>
      <c r="CC120" s="5">
        <f ca="1">IF(CC$4="",0,SUMPRODUCT(INDIRECT(ADDRESS($B34,$X$2)&amp;":"&amp;ADDRESS($B34,$X$2-1+CC$8)),INDIRECT(ADDRESS($B$11,$X$2)&amp;":"&amp;ADDRESS($B$11,$X$2-1+CC$8)),INDIRECT("rP!"&amp;ADDRESS(Prcsses!$B129,$X$2+$P$8-CC$8)&amp;":"&amp;ADDRESS(Prcsses!$B129,$X$2-1+$P$8))))</f>
        <v>0</v>
      </c>
      <c r="CD120" s="5">
        <f ca="1">IF(CD$4="",0,SUMPRODUCT(INDIRECT(ADDRESS($B34,$X$2)&amp;":"&amp;ADDRESS($B34,$X$2-1+CD$8)),INDIRECT(ADDRESS($B$11,$X$2)&amp;":"&amp;ADDRESS($B$11,$X$2-1+CD$8)),INDIRECT("rP!"&amp;ADDRESS(Prcsses!$B129,$X$2+$P$8-CD$8)&amp;":"&amp;ADDRESS(Prcsses!$B129,$X$2-1+$P$8))))</f>
        <v>0</v>
      </c>
      <c r="CE120" s="5">
        <f ca="1">IF(CE$4="",0,SUMPRODUCT(INDIRECT(ADDRESS($B34,$X$2)&amp;":"&amp;ADDRESS($B34,$X$2-1+CE$8)),INDIRECT(ADDRESS($B$11,$X$2)&amp;":"&amp;ADDRESS($B$11,$X$2-1+CE$8)),INDIRECT("rP!"&amp;ADDRESS(Prcsses!$B129,$X$2+$P$8-CE$8)&amp;":"&amp;ADDRESS(Prcsses!$B129,$X$2-1+$P$8))))</f>
        <v>0</v>
      </c>
      <c r="CF120" s="5">
        <f ca="1">IF(CF$4="",0,SUMPRODUCT(INDIRECT(ADDRESS($B34,$X$2)&amp;":"&amp;ADDRESS($B34,$X$2-1+CF$8)),INDIRECT(ADDRESS($B$11,$X$2)&amp;":"&amp;ADDRESS($B$11,$X$2-1+CF$8)),INDIRECT("rP!"&amp;ADDRESS(Prcsses!$B129,$X$2+$P$8-CF$8)&amp;":"&amp;ADDRESS(Prcsses!$B129,$X$2-1+$P$8))))</f>
        <v>0</v>
      </c>
    </row>
    <row r="121" spans="2:84" x14ac:dyDescent="0.3">
      <c r="B121" s="13">
        <f>ROW()</f>
        <v>121</v>
      </c>
      <c r="H121" s="1" t="str">
        <f t="shared" si="191"/>
        <v>Ввод в эксплуатацию капзатрат</v>
      </c>
      <c r="I121" s="1" t="str">
        <f>$I$118</f>
        <v>Стартовые капитальные затраты</v>
      </c>
      <c r="J121" s="1" t="str">
        <f>Prcsses!I114</f>
        <v>Подбор и обучение персонала</v>
      </c>
      <c r="M121" s="53" t="s">
        <v>18</v>
      </c>
      <c r="U121" s="5">
        <f t="shared" ca="1" si="192"/>
        <v>180000</v>
      </c>
      <c r="X121" s="5">
        <f ca="1">IF(X$4="",0,SUMPRODUCT(INDIRECT(ADDRESS($B35,$X$2)&amp;":"&amp;ADDRESS($B35,$X$2-1+X$8)),INDIRECT(ADDRESS($B$11,$X$2)&amp;":"&amp;ADDRESS($B$11,$X$2-1+X$8)),INDIRECT("rP!"&amp;ADDRESS(Prcsses!$B130,$X$2+$P$8-X$8)&amp;":"&amp;ADDRESS(Prcsses!$B130,$X$2-1+$P$8))))</f>
        <v>0</v>
      </c>
      <c r="Y121" s="5">
        <f ca="1">IF(Y$4="",0,SUMPRODUCT(INDIRECT(ADDRESS($B35,$X$2)&amp;":"&amp;ADDRESS($B35,$X$2-1+Y$8)),INDIRECT(ADDRESS($B$11,$X$2)&amp;":"&amp;ADDRESS($B$11,$X$2-1+Y$8)),INDIRECT("rP!"&amp;ADDRESS(Prcsses!$B130,$X$2+$P$8-Y$8)&amp;":"&amp;ADDRESS(Prcsses!$B130,$X$2-1+$P$8))))</f>
        <v>0</v>
      </c>
      <c r="Z121" s="5">
        <f ca="1">IF(Z$4="",0,SUMPRODUCT(INDIRECT(ADDRESS($B35,$X$2)&amp;":"&amp;ADDRESS($B35,$X$2-1+Z$8)),INDIRECT(ADDRESS($B$11,$X$2)&amp;":"&amp;ADDRESS($B$11,$X$2-1+Z$8)),INDIRECT("rP!"&amp;ADDRESS(Prcsses!$B130,$X$2+$P$8-Z$8)&amp;":"&amp;ADDRESS(Prcsses!$B130,$X$2-1+$P$8))))</f>
        <v>0</v>
      </c>
      <c r="AA121" s="5">
        <f ca="1">IF(AA$4="",0,SUMPRODUCT(INDIRECT(ADDRESS($B35,$X$2)&amp;":"&amp;ADDRESS($B35,$X$2-1+AA$8)),INDIRECT(ADDRESS($B$11,$X$2)&amp;":"&amp;ADDRESS($B$11,$X$2-1+AA$8)),INDIRECT("rP!"&amp;ADDRESS(Prcsses!$B130,$X$2+$P$8-AA$8)&amp;":"&amp;ADDRESS(Prcsses!$B130,$X$2-1+$P$8))))</f>
        <v>0</v>
      </c>
      <c r="AB121" s="5">
        <f ca="1">IF(AB$4="",0,SUMPRODUCT(INDIRECT(ADDRESS($B35,$X$2)&amp;":"&amp;ADDRESS($B35,$X$2-1+AB$8)),INDIRECT(ADDRESS($B$11,$X$2)&amp;":"&amp;ADDRESS($B$11,$X$2-1+AB$8)),INDIRECT("rP!"&amp;ADDRESS(Prcsses!$B130,$X$2+$P$8-AB$8)&amp;":"&amp;ADDRESS(Prcsses!$B130,$X$2-1+$P$8))))</f>
        <v>0</v>
      </c>
      <c r="AC121" s="5">
        <f ca="1">IF(AC$4="",0,SUMPRODUCT(INDIRECT(ADDRESS($B35,$X$2)&amp;":"&amp;ADDRESS($B35,$X$2-1+AC$8)),INDIRECT(ADDRESS($B$11,$X$2)&amp;":"&amp;ADDRESS($B$11,$X$2-1+AC$8)),INDIRECT("rP!"&amp;ADDRESS(Prcsses!$B130,$X$2+$P$8-AC$8)&amp;":"&amp;ADDRESS(Prcsses!$B130,$X$2-1+$P$8))))</f>
        <v>0</v>
      </c>
      <c r="AD121" s="5">
        <f ca="1">IF(AD$4="",0,SUMPRODUCT(INDIRECT(ADDRESS($B35,$X$2)&amp;":"&amp;ADDRESS($B35,$X$2-1+AD$8)),INDIRECT(ADDRESS($B$11,$X$2)&amp;":"&amp;ADDRESS($B$11,$X$2-1+AD$8)),INDIRECT("rP!"&amp;ADDRESS(Prcsses!$B130,$X$2+$P$8-AD$8)&amp;":"&amp;ADDRESS(Prcsses!$B130,$X$2-1+$P$8))))</f>
        <v>0</v>
      </c>
      <c r="AE121" s="5">
        <f ca="1">IF(AE$4="",0,SUMPRODUCT(INDIRECT(ADDRESS($B35,$X$2)&amp;":"&amp;ADDRESS($B35,$X$2-1+AE$8)),INDIRECT(ADDRESS($B$11,$X$2)&amp;":"&amp;ADDRESS($B$11,$X$2-1+AE$8)),INDIRECT("rP!"&amp;ADDRESS(Prcsses!$B130,$X$2+$P$8-AE$8)&amp;":"&amp;ADDRESS(Prcsses!$B130,$X$2-1+$P$8))))</f>
        <v>0</v>
      </c>
      <c r="AF121" s="5">
        <f ca="1">IF(AF$4="",0,SUMPRODUCT(INDIRECT(ADDRESS($B35,$X$2)&amp;":"&amp;ADDRESS($B35,$X$2-1+AF$8)),INDIRECT(ADDRESS($B$11,$X$2)&amp;":"&amp;ADDRESS($B$11,$X$2-1+AF$8)),INDIRECT("rP!"&amp;ADDRESS(Prcsses!$B130,$X$2+$P$8-AF$8)&amp;":"&amp;ADDRESS(Prcsses!$B130,$X$2-1+$P$8))))</f>
        <v>0</v>
      </c>
      <c r="AG121" s="5">
        <f ca="1">IF(AG$4="",0,SUMPRODUCT(INDIRECT(ADDRESS($B35,$X$2)&amp;":"&amp;ADDRESS($B35,$X$2-1+AG$8)),INDIRECT(ADDRESS($B$11,$X$2)&amp;":"&amp;ADDRESS($B$11,$X$2-1+AG$8)),INDIRECT("rP!"&amp;ADDRESS(Prcsses!$B130,$X$2+$P$8-AG$8)&amp;":"&amp;ADDRESS(Prcsses!$B130,$X$2-1+$P$8))))</f>
        <v>0</v>
      </c>
      <c r="AH121" s="5">
        <f ca="1">IF(AH$4="",0,SUMPRODUCT(INDIRECT(ADDRESS($B35,$X$2)&amp;":"&amp;ADDRESS($B35,$X$2-1+AH$8)),INDIRECT(ADDRESS($B$11,$X$2)&amp;":"&amp;ADDRESS($B$11,$X$2-1+AH$8)),INDIRECT("rP!"&amp;ADDRESS(Prcsses!$B130,$X$2+$P$8-AH$8)&amp;":"&amp;ADDRESS(Prcsses!$B130,$X$2-1+$P$8))))</f>
        <v>0</v>
      </c>
      <c r="AI121" s="5">
        <f ca="1">IF(AI$4="",0,SUMPRODUCT(INDIRECT(ADDRESS($B35,$X$2)&amp;":"&amp;ADDRESS($B35,$X$2-1+AI$8)),INDIRECT(ADDRESS($B$11,$X$2)&amp;":"&amp;ADDRESS($B$11,$X$2-1+AI$8)),INDIRECT("rP!"&amp;ADDRESS(Prcsses!$B130,$X$2+$P$8-AI$8)&amp;":"&amp;ADDRESS(Prcsses!$B130,$X$2-1+$P$8))))</f>
        <v>180000</v>
      </c>
      <c r="AJ121" s="5">
        <f ca="1">IF(AJ$4="",0,SUMPRODUCT(INDIRECT(ADDRESS($B35,$X$2)&amp;":"&amp;ADDRESS($B35,$X$2-1+AJ$8)),INDIRECT(ADDRESS($B$11,$X$2)&amp;":"&amp;ADDRESS($B$11,$X$2-1+AJ$8)),INDIRECT("rP!"&amp;ADDRESS(Prcsses!$B130,$X$2+$P$8-AJ$8)&amp;":"&amp;ADDRESS(Prcsses!$B130,$X$2-1+$P$8))))</f>
        <v>0</v>
      </c>
      <c r="AK121" s="5">
        <f ca="1">IF(AK$4="",0,SUMPRODUCT(INDIRECT(ADDRESS($B35,$X$2)&amp;":"&amp;ADDRESS($B35,$X$2-1+AK$8)),INDIRECT(ADDRESS($B$11,$X$2)&amp;":"&amp;ADDRESS($B$11,$X$2-1+AK$8)),INDIRECT("rP!"&amp;ADDRESS(Prcsses!$B130,$X$2+$P$8-AK$8)&amp;":"&amp;ADDRESS(Prcsses!$B130,$X$2-1+$P$8))))</f>
        <v>0</v>
      </c>
      <c r="AL121" s="5">
        <f ca="1">IF(AL$4="",0,SUMPRODUCT(INDIRECT(ADDRESS($B35,$X$2)&amp;":"&amp;ADDRESS($B35,$X$2-1+AL$8)),INDIRECT(ADDRESS($B$11,$X$2)&amp;":"&amp;ADDRESS($B$11,$X$2-1+AL$8)),INDIRECT("rP!"&amp;ADDRESS(Prcsses!$B130,$X$2+$P$8-AL$8)&amp;":"&amp;ADDRESS(Prcsses!$B130,$X$2-1+$P$8))))</f>
        <v>0</v>
      </c>
      <c r="AM121" s="5">
        <f ca="1">IF(AM$4="",0,SUMPRODUCT(INDIRECT(ADDRESS($B35,$X$2)&amp;":"&amp;ADDRESS($B35,$X$2-1+AM$8)),INDIRECT(ADDRESS($B$11,$X$2)&amp;":"&amp;ADDRESS($B$11,$X$2-1+AM$8)),INDIRECT("rP!"&amp;ADDRESS(Prcsses!$B130,$X$2+$P$8-AM$8)&amp;":"&amp;ADDRESS(Prcsses!$B130,$X$2-1+$P$8))))</f>
        <v>0</v>
      </c>
      <c r="AN121" s="5">
        <f ca="1">IF(AN$4="",0,SUMPRODUCT(INDIRECT(ADDRESS($B35,$X$2)&amp;":"&amp;ADDRESS($B35,$X$2-1+AN$8)),INDIRECT(ADDRESS($B$11,$X$2)&amp;":"&amp;ADDRESS($B$11,$X$2-1+AN$8)),INDIRECT("rP!"&amp;ADDRESS(Prcsses!$B130,$X$2+$P$8-AN$8)&amp;":"&amp;ADDRESS(Prcsses!$B130,$X$2-1+$P$8))))</f>
        <v>0</v>
      </c>
      <c r="AO121" s="5">
        <f ca="1">IF(AO$4="",0,SUMPRODUCT(INDIRECT(ADDRESS($B35,$X$2)&amp;":"&amp;ADDRESS($B35,$X$2-1+AO$8)),INDIRECT(ADDRESS($B$11,$X$2)&amp;":"&amp;ADDRESS($B$11,$X$2-1+AO$8)),INDIRECT("rP!"&amp;ADDRESS(Prcsses!$B130,$X$2+$P$8-AO$8)&amp;":"&amp;ADDRESS(Prcsses!$B130,$X$2-1+$P$8))))</f>
        <v>0</v>
      </c>
      <c r="AP121" s="5">
        <f ca="1">IF(AP$4="",0,SUMPRODUCT(INDIRECT(ADDRESS($B35,$X$2)&amp;":"&amp;ADDRESS($B35,$X$2-1+AP$8)),INDIRECT(ADDRESS($B$11,$X$2)&amp;":"&amp;ADDRESS($B$11,$X$2-1+AP$8)),INDIRECT("rP!"&amp;ADDRESS(Prcsses!$B130,$X$2+$P$8-AP$8)&amp;":"&amp;ADDRESS(Prcsses!$B130,$X$2-1+$P$8))))</f>
        <v>0</v>
      </c>
      <c r="AQ121" s="5">
        <f ca="1">IF(AQ$4="",0,SUMPRODUCT(INDIRECT(ADDRESS($B35,$X$2)&amp;":"&amp;ADDRESS($B35,$X$2-1+AQ$8)),INDIRECT(ADDRESS($B$11,$X$2)&amp;":"&amp;ADDRESS($B$11,$X$2-1+AQ$8)),INDIRECT("rP!"&amp;ADDRESS(Prcsses!$B130,$X$2+$P$8-AQ$8)&amp;":"&amp;ADDRESS(Prcsses!$B130,$X$2-1+$P$8))))</f>
        <v>0</v>
      </c>
      <c r="AR121" s="5">
        <f ca="1">IF(AR$4="",0,SUMPRODUCT(INDIRECT(ADDRESS($B35,$X$2)&amp;":"&amp;ADDRESS($B35,$X$2-1+AR$8)),INDIRECT(ADDRESS($B$11,$X$2)&amp;":"&amp;ADDRESS($B$11,$X$2-1+AR$8)),INDIRECT("rP!"&amp;ADDRESS(Prcsses!$B130,$X$2+$P$8-AR$8)&amp;":"&amp;ADDRESS(Prcsses!$B130,$X$2-1+$P$8))))</f>
        <v>0</v>
      </c>
      <c r="AS121" s="5">
        <f ca="1">IF(AS$4="",0,SUMPRODUCT(INDIRECT(ADDRESS($B35,$X$2)&amp;":"&amp;ADDRESS($B35,$X$2-1+AS$8)),INDIRECT(ADDRESS($B$11,$X$2)&amp;":"&amp;ADDRESS($B$11,$X$2-1+AS$8)),INDIRECT("rP!"&amp;ADDRESS(Prcsses!$B130,$X$2+$P$8-AS$8)&amp;":"&amp;ADDRESS(Prcsses!$B130,$X$2-1+$P$8))))</f>
        <v>0</v>
      </c>
      <c r="AT121" s="5">
        <f ca="1">IF(AT$4="",0,SUMPRODUCT(INDIRECT(ADDRESS($B35,$X$2)&amp;":"&amp;ADDRESS($B35,$X$2-1+AT$8)),INDIRECT(ADDRESS($B$11,$X$2)&amp;":"&amp;ADDRESS($B$11,$X$2-1+AT$8)),INDIRECT("rP!"&amp;ADDRESS(Prcsses!$B130,$X$2+$P$8-AT$8)&amp;":"&amp;ADDRESS(Prcsses!$B130,$X$2-1+$P$8))))</f>
        <v>0</v>
      </c>
      <c r="AU121" s="5">
        <f ca="1">IF(AU$4="",0,SUMPRODUCT(INDIRECT(ADDRESS($B35,$X$2)&amp;":"&amp;ADDRESS($B35,$X$2-1+AU$8)),INDIRECT(ADDRESS($B$11,$X$2)&amp;":"&amp;ADDRESS($B$11,$X$2-1+AU$8)),INDIRECT("rP!"&amp;ADDRESS(Prcsses!$B130,$X$2+$P$8-AU$8)&amp;":"&amp;ADDRESS(Prcsses!$B130,$X$2-1+$P$8))))</f>
        <v>0</v>
      </c>
      <c r="AV121" s="5">
        <f ca="1">IF(AV$4="",0,SUMPRODUCT(INDIRECT(ADDRESS($B35,$X$2)&amp;":"&amp;ADDRESS($B35,$X$2-1+AV$8)),INDIRECT(ADDRESS($B$11,$X$2)&amp;":"&amp;ADDRESS($B$11,$X$2-1+AV$8)),INDIRECT("rP!"&amp;ADDRESS(Prcsses!$B130,$X$2+$P$8-AV$8)&amp;":"&amp;ADDRESS(Prcsses!$B130,$X$2-1+$P$8))))</f>
        <v>0</v>
      </c>
      <c r="AW121" s="5">
        <f ca="1">IF(AW$4="",0,SUMPRODUCT(INDIRECT(ADDRESS($B35,$X$2)&amp;":"&amp;ADDRESS($B35,$X$2-1+AW$8)),INDIRECT(ADDRESS($B$11,$X$2)&amp;":"&amp;ADDRESS($B$11,$X$2-1+AW$8)),INDIRECT("rP!"&amp;ADDRESS(Prcsses!$B130,$X$2+$P$8-AW$8)&amp;":"&amp;ADDRESS(Prcsses!$B130,$X$2-1+$P$8))))</f>
        <v>0</v>
      </c>
      <c r="AX121" s="5">
        <f ca="1">IF(AX$4="",0,SUMPRODUCT(INDIRECT(ADDRESS($B35,$X$2)&amp;":"&amp;ADDRESS($B35,$X$2-1+AX$8)),INDIRECT(ADDRESS($B$11,$X$2)&amp;":"&amp;ADDRESS($B$11,$X$2-1+AX$8)),INDIRECT("rP!"&amp;ADDRESS(Prcsses!$B130,$X$2+$P$8-AX$8)&amp;":"&amp;ADDRESS(Prcsses!$B130,$X$2-1+$P$8))))</f>
        <v>0</v>
      </c>
      <c r="AY121" s="5">
        <f ca="1">IF(AY$4="",0,SUMPRODUCT(INDIRECT(ADDRESS($B35,$X$2)&amp;":"&amp;ADDRESS($B35,$X$2-1+AY$8)),INDIRECT(ADDRESS($B$11,$X$2)&amp;":"&amp;ADDRESS($B$11,$X$2-1+AY$8)),INDIRECT("rP!"&amp;ADDRESS(Prcsses!$B130,$X$2+$P$8-AY$8)&amp;":"&amp;ADDRESS(Prcsses!$B130,$X$2-1+$P$8))))</f>
        <v>0</v>
      </c>
      <c r="AZ121" s="5">
        <f ca="1">IF(AZ$4="",0,SUMPRODUCT(INDIRECT(ADDRESS($B35,$X$2)&amp;":"&amp;ADDRESS($B35,$X$2-1+AZ$8)),INDIRECT(ADDRESS($B$11,$X$2)&amp;":"&amp;ADDRESS($B$11,$X$2-1+AZ$8)),INDIRECT("rP!"&amp;ADDRESS(Prcsses!$B130,$X$2+$P$8-AZ$8)&amp;":"&amp;ADDRESS(Prcsses!$B130,$X$2-1+$P$8))))</f>
        <v>0</v>
      </c>
      <c r="BA121" s="5">
        <f ca="1">IF(BA$4="",0,SUMPRODUCT(INDIRECT(ADDRESS($B35,$X$2)&amp;":"&amp;ADDRESS($B35,$X$2-1+BA$8)),INDIRECT(ADDRESS($B$11,$X$2)&amp;":"&amp;ADDRESS($B$11,$X$2-1+BA$8)),INDIRECT("rP!"&amp;ADDRESS(Prcsses!$B130,$X$2+$P$8-BA$8)&amp;":"&amp;ADDRESS(Prcsses!$B130,$X$2-1+$P$8))))</f>
        <v>0</v>
      </c>
      <c r="BB121" s="5">
        <f ca="1">IF(BB$4="",0,SUMPRODUCT(INDIRECT(ADDRESS($B35,$X$2)&amp;":"&amp;ADDRESS($B35,$X$2-1+BB$8)),INDIRECT(ADDRESS($B$11,$X$2)&amp;":"&amp;ADDRESS($B$11,$X$2-1+BB$8)),INDIRECT("rP!"&amp;ADDRESS(Prcsses!$B130,$X$2+$P$8-BB$8)&amp;":"&amp;ADDRESS(Prcsses!$B130,$X$2-1+$P$8))))</f>
        <v>0</v>
      </c>
      <c r="BC121" s="5">
        <f ca="1">IF(BC$4="",0,SUMPRODUCT(INDIRECT(ADDRESS($B35,$X$2)&amp;":"&amp;ADDRESS($B35,$X$2-1+BC$8)),INDIRECT(ADDRESS($B$11,$X$2)&amp;":"&amp;ADDRESS($B$11,$X$2-1+BC$8)),INDIRECT("rP!"&amp;ADDRESS(Prcsses!$B130,$X$2+$P$8-BC$8)&amp;":"&amp;ADDRESS(Prcsses!$B130,$X$2-1+$P$8))))</f>
        <v>0</v>
      </c>
      <c r="BD121" s="5">
        <f ca="1">IF(BD$4="",0,SUMPRODUCT(INDIRECT(ADDRESS($B35,$X$2)&amp;":"&amp;ADDRESS($B35,$X$2-1+BD$8)),INDIRECT(ADDRESS($B$11,$X$2)&amp;":"&amp;ADDRESS($B$11,$X$2-1+BD$8)),INDIRECT("rP!"&amp;ADDRESS(Prcsses!$B130,$X$2+$P$8-BD$8)&amp;":"&amp;ADDRESS(Prcsses!$B130,$X$2-1+$P$8))))</f>
        <v>0</v>
      </c>
      <c r="BE121" s="5">
        <f ca="1">IF(BE$4="",0,SUMPRODUCT(INDIRECT(ADDRESS($B35,$X$2)&amp;":"&amp;ADDRESS($B35,$X$2-1+BE$8)),INDIRECT(ADDRESS($B$11,$X$2)&amp;":"&amp;ADDRESS($B$11,$X$2-1+BE$8)),INDIRECT("rP!"&amp;ADDRESS(Prcsses!$B130,$X$2+$P$8-BE$8)&amp;":"&amp;ADDRESS(Prcsses!$B130,$X$2-1+$P$8))))</f>
        <v>0</v>
      </c>
      <c r="BF121" s="5">
        <f ca="1">IF(BF$4="",0,SUMPRODUCT(INDIRECT(ADDRESS($B35,$X$2)&amp;":"&amp;ADDRESS($B35,$X$2-1+BF$8)),INDIRECT(ADDRESS($B$11,$X$2)&amp;":"&amp;ADDRESS($B$11,$X$2-1+BF$8)),INDIRECT("rP!"&amp;ADDRESS(Prcsses!$B130,$X$2+$P$8-BF$8)&amp;":"&amp;ADDRESS(Prcsses!$B130,$X$2-1+$P$8))))</f>
        <v>0</v>
      </c>
      <c r="BG121" s="5">
        <f ca="1">IF(BG$4="",0,SUMPRODUCT(INDIRECT(ADDRESS($B35,$X$2)&amp;":"&amp;ADDRESS($B35,$X$2-1+BG$8)),INDIRECT(ADDRESS($B$11,$X$2)&amp;":"&amp;ADDRESS($B$11,$X$2-1+BG$8)),INDIRECT("rP!"&amp;ADDRESS(Prcsses!$B130,$X$2+$P$8-BG$8)&amp;":"&amp;ADDRESS(Prcsses!$B130,$X$2-1+$P$8))))</f>
        <v>0</v>
      </c>
      <c r="BH121" s="5">
        <f ca="1">IF(BH$4="",0,SUMPRODUCT(INDIRECT(ADDRESS($B35,$X$2)&amp;":"&amp;ADDRESS($B35,$X$2-1+BH$8)),INDIRECT(ADDRESS($B$11,$X$2)&amp;":"&amp;ADDRESS($B$11,$X$2-1+BH$8)),INDIRECT("rP!"&amp;ADDRESS(Prcsses!$B130,$X$2+$P$8-BH$8)&amp;":"&amp;ADDRESS(Prcsses!$B130,$X$2-1+$P$8))))</f>
        <v>0</v>
      </c>
      <c r="BI121" s="5">
        <f ca="1">IF(BI$4="",0,SUMPRODUCT(INDIRECT(ADDRESS($B35,$X$2)&amp;":"&amp;ADDRESS($B35,$X$2-1+BI$8)),INDIRECT(ADDRESS($B$11,$X$2)&amp;":"&amp;ADDRESS($B$11,$X$2-1+BI$8)),INDIRECT("rP!"&amp;ADDRESS(Prcsses!$B130,$X$2+$P$8-BI$8)&amp;":"&amp;ADDRESS(Prcsses!$B130,$X$2-1+$P$8))))</f>
        <v>0</v>
      </c>
      <c r="BJ121" s="5">
        <f ca="1">IF(BJ$4="",0,SUMPRODUCT(INDIRECT(ADDRESS($B35,$X$2)&amp;":"&amp;ADDRESS($B35,$X$2-1+BJ$8)),INDIRECT(ADDRESS($B$11,$X$2)&amp;":"&amp;ADDRESS($B$11,$X$2-1+BJ$8)),INDIRECT("rP!"&amp;ADDRESS(Prcsses!$B130,$X$2+$P$8-BJ$8)&amp;":"&amp;ADDRESS(Prcsses!$B130,$X$2-1+$P$8))))</f>
        <v>0</v>
      </c>
      <c r="BK121" s="5">
        <f ca="1">IF(BK$4="",0,SUMPRODUCT(INDIRECT(ADDRESS($B35,$X$2)&amp;":"&amp;ADDRESS($B35,$X$2-1+BK$8)),INDIRECT(ADDRESS($B$11,$X$2)&amp;":"&amp;ADDRESS($B$11,$X$2-1+BK$8)),INDIRECT("rP!"&amp;ADDRESS(Prcsses!$B130,$X$2+$P$8-BK$8)&amp;":"&amp;ADDRESS(Prcsses!$B130,$X$2-1+$P$8))))</f>
        <v>0</v>
      </c>
      <c r="BL121" s="5">
        <f ca="1">IF(BL$4="",0,SUMPRODUCT(INDIRECT(ADDRESS($B35,$X$2)&amp;":"&amp;ADDRESS($B35,$X$2-1+BL$8)),INDIRECT(ADDRESS($B$11,$X$2)&amp;":"&amp;ADDRESS($B$11,$X$2-1+BL$8)),INDIRECT("rP!"&amp;ADDRESS(Prcsses!$B130,$X$2+$P$8-BL$8)&amp;":"&amp;ADDRESS(Prcsses!$B130,$X$2-1+$P$8))))</f>
        <v>0</v>
      </c>
      <c r="BM121" s="5">
        <f ca="1">IF(BM$4="",0,SUMPRODUCT(INDIRECT(ADDRESS($B35,$X$2)&amp;":"&amp;ADDRESS($B35,$X$2-1+BM$8)),INDIRECT(ADDRESS($B$11,$X$2)&amp;":"&amp;ADDRESS($B$11,$X$2-1+BM$8)),INDIRECT("rP!"&amp;ADDRESS(Prcsses!$B130,$X$2+$P$8-BM$8)&amp;":"&amp;ADDRESS(Prcsses!$B130,$X$2-1+$P$8))))</f>
        <v>0</v>
      </c>
      <c r="BN121" s="5">
        <f ca="1">IF(BN$4="",0,SUMPRODUCT(INDIRECT(ADDRESS($B35,$X$2)&amp;":"&amp;ADDRESS($B35,$X$2-1+BN$8)),INDIRECT(ADDRESS($B$11,$X$2)&amp;":"&amp;ADDRESS($B$11,$X$2-1+BN$8)),INDIRECT("rP!"&amp;ADDRESS(Prcsses!$B130,$X$2+$P$8-BN$8)&amp;":"&amp;ADDRESS(Prcsses!$B130,$X$2-1+$P$8))))</f>
        <v>0</v>
      </c>
      <c r="BO121" s="5">
        <f ca="1">IF(BO$4="",0,SUMPRODUCT(INDIRECT(ADDRESS($B35,$X$2)&amp;":"&amp;ADDRESS($B35,$X$2-1+BO$8)),INDIRECT(ADDRESS($B$11,$X$2)&amp;":"&amp;ADDRESS($B$11,$X$2-1+BO$8)),INDIRECT("rP!"&amp;ADDRESS(Prcsses!$B130,$X$2+$P$8-BO$8)&amp;":"&amp;ADDRESS(Prcsses!$B130,$X$2-1+$P$8))))</f>
        <v>0</v>
      </c>
      <c r="BP121" s="5">
        <f ca="1">IF(BP$4="",0,SUMPRODUCT(INDIRECT(ADDRESS($B35,$X$2)&amp;":"&amp;ADDRESS($B35,$X$2-1+BP$8)),INDIRECT(ADDRESS($B$11,$X$2)&amp;":"&amp;ADDRESS($B$11,$X$2-1+BP$8)),INDIRECT("rP!"&amp;ADDRESS(Prcsses!$B130,$X$2+$P$8-BP$8)&amp;":"&amp;ADDRESS(Prcsses!$B130,$X$2-1+$P$8))))</f>
        <v>0</v>
      </c>
      <c r="BQ121" s="5">
        <f ca="1">IF(BQ$4="",0,SUMPRODUCT(INDIRECT(ADDRESS($B35,$X$2)&amp;":"&amp;ADDRESS($B35,$X$2-1+BQ$8)),INDIRECT(ADDRESS($B$11,$X$2)&amp;":"&amp;ADDRESS($B$11,$X$2-1+BQ$8)),INDIRECT("rP!"&amp;ADDRESS(Prcsses!$B130,$X$2+$P$8-BQ$8)&amp;":"&amp;ADDRESS(Prcsses!$B130,$X$2-1+$P$8))))</f>
        <v>0</v>
      </c>
      <c r="BR121" s="5">
        <f ca="1">IF(BR$4="",0,SUMPRODUCT(INDIRECT(ADDRESS($B35,$X$2)&amp;":"&amp;ADDRESS($B35,$X$2-1+BR$8)),INDIRECT(ADDRESS($B$11,$X$2)&amp;":"&amp;ADDRESS($B$11,$X$2-1+BR$8)),INDIRECT("rP!"&amp;ADDRESS(Prcsses!$B130,$X$2+$P$8-BR$8)&amp;":"&amp;ADDRESS(Prcsses!$B130,$X$2-1+$P$8))))</f>
        <v>0</v>
      </c>
      <c r="BS121" s="5">
        <f ca="1">IF(BS$4="",0,SUMPRODUCT(INDIRECT(ADDRESS($B35,$X$2)&amp;":"&amp;ADDRESS($B35,$X$2-1+BS$8)),INDIRECT(ADDRESS($B$11,$X$2)&amp;":"&amp;ADDRESS($B$11,$X$2-1+BS$8)),INDIRECT("rP!"&amp;ADDRESS(Prcsses!$B130,$X$2+$P$8-BS$8)&amp;":"&amp;ADDRESS(Prcsses!$B130,$X$2-1+$P$8))))</f>
        <v>0</v>
      </c>
      <c r="BT121" s="5">
        <f ca="1">IF(BT$4="",0,SUMPRODUCT(INDIRECT(ADDRESS($B35,$X$2)&amp;":"&amp;ADDRESS($B35,$X$2-1+BT$8)),INDIRECT(ADDRESS($B$11,$X$2)&amp;":"&amp;ADDRESS($B$11,$X$2-1+BT$8)),INDIRECT("rP!"&amp;ADDRESS(Prcsses!$B130,$X$2+$P$8-BT$8)&amp;":"&amp;ADDRESS(Prcsses!$B130,$X$2-1+$P$8))))</f>
        <v>0</v>
      </c>
      <c r="BU121" s="5">
        <f ca="1">IF(BU$4="",0,SUMPRODUCT(INDIRECT(ADDRESS($B35,$X$2)&amp;":"&amp;ADDRESS($B35,$X$2-1+BU$8)),INDIRECT(ADDRESS($B$11,$X$2)&amp;":"&amp;ADDRESS($B$11,$X$2-1+BU$8)),INDIRECT("rP!"&amp;ADDRESS(Prcsses!$B130,$X$2+$P$8-BU$8)&amp;":"&amp;ADDRESS(Prcsses!$B130,$X$2-1+$P$8))))</f>
        <v>0</v>
      </c>
      <c r="BV121" s="5">
        <f ca="1">IF(BV$4="",0,SUMPRODUCT(INDIRECT(ADDRESS($B35,$X$2)&amp;":"&amp;ADDRESS($B35,$X$2-1+BV$8)),INDIRECT(ADDRESS($B$11,$X$2)&amp;":"&amp;ADDRESS($B$11,$X$2-1+BV$8)),INDIRECT("rP!"&amp;ADDRESS(Prcsses!$B130,$X$2+$P$8-BV$8)&amp;":"&amp;ADDRESS(Prcsses!$B130,$X$2-1+$P$8))))</f>
        <v>0</v>
      </c>
      <c r="BW121" s="5">
        <f ca="1">IF(BW$4="",0,SUMPRODUCT(INDIRECT(ADDRESS($B35,$X$2)&amp;":"&amp;ADDRESS($B35,$X$2-1+BW$8)),INDIRECT(ADDRESS($B$11,$X$2)&amp;":"&amp;ADDRESS($B$11,$X$2-1+BW$8)),INDIRECT("rP!"&amp;ADDRESS(Prcsses!$B130,$X$2+$P$8-BW$8)&amp;":"&amp;ADDRESS(Prcsses!$B130,$X$2-1+$P$8))))</f>
        <v>0</v>
      </c>
      <c r="BX121" s="5">
        <f ca="1">IF(BX$4="",0,SUMPRODUCT(INDIRECT(ADDRESS($B35,$X$2)&amp;":"&amp;ADDRESS($B35,$X$2-1+BX$8)),INDIRECT(ADDRESS($B$11,$X$2)&amp;":"&amp;ADDRESS($B$11,$X$2-1+BX$8)),INDIRECT("rP!"&amp;ADDRESS(Prcsses!$B130,$X$2+$P$8-BX$8)&amp;":"&amp;ADDRESS(Prcsses!$B130,$X$2-1+$P$8))))</f>
        <v>0</v>
      </c>
      <c r="BY121" s="5">
        <f ca="1">IF(BY$4="",0,SUMPRODUCT(INDIRECT(ADDRESS($B35,$X$2)&amp;":"&amp;ADDRESS($B35,$X$2-1+BY$8)),INDIRECT(ADDRESS($B$11,$X$2)&amp;":"&amp;ADDRESS($B$11,$X$2-1+BY$8)),INDIRECT("rP!"&amp;ADDRESS(Prcsses!$B130,$X$2+$P$8-BY$8)&amp;":"&amp;ADDRESS(Prcsses!$B130,$X$2-1+$P$8))))</f>
        <v>0</v>
      </c>
      <c r="BZ121" s="5">
        <f ca="1">IF(BZ$4="",0,SUMPRODUCT(INDIRECT(ADDRESS($B35,$X$2)&amp;":"&amp;ADDRESS($B35,$X$2-1+BZ$8)),INDIRECT(ADDRESS($B$11,$X$2)&amp;":"&amp;ADDRESS($B$11,$X$2-1+BZ$8)),INDIRECT("rP!"&amp;ADDRESS(Prcsses!$B130,$X$2+$P$8-BZ$8)&amp;":"&amp;ADDRESS(Prcsses!$B130,$X$2-1+$P$8))))</f>
        <v>0</v>
      </c>
      <c r="CA121" s="5">
        <f ca="1">IF(CA$4="",0,SUMPRODUCT(INDIRECT(ADDRESS($B35,$X$2)&amp;":"&amp;ADDRESS($B35,$X$2-1+CA$8)),INDIRECT(ADDRESS($B$11,$X$2)&amp;":"&amp;ADDRESS($B$11,$X$2-1+CA$8)),INDIRECT("rP!"&amp;ADDRESS(Prcsses!$B130,$X$2+$P$8-CA$8)&amp;":"&amp;ADDRESS(Prcsses!$B130,$X$2-1+$P$8))))</f>
        <v>0</v>
      </c>
      <c r="CB121" s="5">
        <f ca="1">IF(CB$4="",0,SUMPRODUCT(INDIRECT(ADDRESS($B35,$X$2)&amp;":"&amp;ADDRESS($B35,$X$2-1+CB$8)),INDIRECT(ADDRESS($B$11,$X$2)&amp;":"&amp;ADDRESS($B$11,$X$2-1+CB$8)),INDIRECT("rP!"&amp;ADDRESS(Prcsses!$B130,$X$2+$P$8-CB$8)&amp;":"&amp;ADDRESS(Prcsses!$B130,$X$2-1+$P$8))))</f>
        <v>0</v>
      </c>
      <c r="CC121" s="5">
        <f ca="1">IF(CC$4="",0,SUMPRODUCT(INDIRECT(ADDRESS($B35,$X$2)&amp;":"&amp;ADDRESS($B35,$X$2-1+CC$8)),INDIRECT(ADDRESS($B$11,$X$2)&amp;":"&amp;ADDRESS($B$11,$X$2-1+CC$8)),INDIRECT("rP!"&amp;ADDRESS(Prcsses!$B130,$X$2+$P$8-CC$8)&amp;":"&amp;ADDRESS(Prcsses!$B130,$X$2-1+$P$8))))</f>
        <v>0</v>
      </c>
      <c r="CD121" s="5">
        <f ca="1">IF(CD$4="",0,SUMPRODUCT(INDIRECT(ADDRESS($B35,$X$2)&amp;":"&amp;ADDRESS($B35,$X$2-1+CD$8)),INDIRECT(ADDRESS($B$11,$X$2)&amp;":"&amp;ADDRESS($B$11,$X$2-1+CD$8)),INDIRECT("rP!"&amp;ADDRESS(Prcsses!$B130,$X$2+$P$8-CD$8)&amp;":"&amp;ADDRESS(Prcsses!$B130,$X$2-1+$P$8))))</f>
        <v>0</v>
      </c>
      <c r="CE121" s="5">
        <f ca="1">IF(CE$4="",0,SUMPRODUCT(INDIRECT(ADDRESS($B35,$X$2)&amp;":"&amp;ADDRESS($B35,$X$2-1+CE$8)),INDIRECT(ADDRESS($B$11,$X$2)&amp;":"&amp;ADDRESS($B$11,$X$2-1+CE$8)),INDIRECT("rP!"&amp;ADDRESS(Prcsses!$B130,$X$2+$P$8-CE$8)&amp;":"&amp;ADDRESS(Prcsses!$B130,$X$2-1+$P$8))))</f>
        <v>0</v>
      </c>
      <c r="CF121" s="5">
        <f ca="1">IF(CF$4="",0,SUMPRODUCT(INDIRECT(ADDRESS($B35,$X$2)&amp;":"&amp;ADDRESS($B35,$X$2-1+CF$8)),INDIRECT(ADDRESS($B$11,$X$2)&amp;":"&amp;ADDRESS($B$11,$X$2-1+CF$8)),INDIRECT("rP!"&amp;ADDRESS(Prcsses!$B130,$X$2+$P$8-CF$8)&amp;":"&amp;ADDRESS(Prcsses!$B130,$X$2-1+$P$8))))</f>
        <v>0</v>
      </c>
    </row>
    <row r="122" spans="2:84" x14ac:dyDescent="0.3">
      <c r="B122" s="13">
        <f>ROW()</f>
        <v>122</v>
      </c>
      <c r="H122" s="1" t="str">
        <f t="shared" si="191"/>
        <v>Ввод в эксплуатацию капзатрат</v>
      </c>
      <c r="I122" s="1" t="str">
        <f>$I$118</f>
        <v>Стартовые капитальные затраты</v>
      </c>
      <c r="J122" s="1" t="str">
        <f>Prcsses!I115</f>
        <v>Контракты с поставщиками</v>
      </c>
      <c r="M122" s="53" t="s">
        <v>18</v>
      </c>
      <c r="U122" s="5">
        <f t="shared" ca="1" si="192"/>
        <v>600000</v>
      </c>
      <c r="X122" s="5">
        <f ca="1">IF(X$4="",0,SUMPRODUCT(INDIRECT(ADDRESS($B36,$X$2)&amp;":"&amp;ADDRESS($B36,$X$2-1+X$8)),INDIRECT(ADDRESS($B$11,$X$2)&amp;":"&amp;ADDRESS($B$11,$X$2-1+X$8)),INDIRECT("rP!"&amp;ADDRESS(Prcsses!$B131,$X$2+$P$8-X$8)&amp;":"&amp;ADDRESS(Prcsses!$B131,$X$2-1+$P$8))))</f>
        <v>0</v>
      </c>
      <c r="Y122" s="5">
        <f ca="1">IF(Y$4="",0,SUMPRODUCT(INDIRECT(ADDRESS($B36,$X$2)&amp;":"&amp;ADDRESS($B36,$X$2-1+Y$8)),INDIRECT(ADDRESS($B$11,$X$2)&amp;":"&amp;ADDRESS($B$11,$X$2-1+Y$8)),INDIRECT("rP!"&amp;ADDRESS(Prcsses!$B131,$X$2+$P$8-Y$8)&amp;":"&amp;ADDRESS(Prcsses!$B131,$X$2-1+$P$8))))</f>
        <v>0</v>
      </c>
      <c r="Z122" s="5">
        <f ca="1">IF(Z$4="",0,SUMPRODUCT(INDIRECT(ADDRESS($B36,$X$2)&amp;":"&amp;ADDRESS($B36,$X$2-1+Z$8)),INDIRECT(ADDRESS($B$11,$X$2)&amp;":"&amp;ADDRESS($B$11,$X$2-1+Z$8)),INDIRECT("rP!"&amp;ADDRESS(Prcsses!$B131,$X$2+$P$8-Z$8)&amp;":"&amp;ADDRESS(Prcsses!$B131,$X$2-1+$P$8))))</f>
        <v>0</v>
      </c>
      <c r="AA122" s="5">
        <f ca="1">IF(AA$4="",0,SUMPRODUCT(INDIRECT(ADDRESS($B36,$X$2)&amp;":"&amp;ADDRESS($B36,$X$2-1+AA$8)),INDIRECT(ADDRESS($B$11,$X$2)&amp;":"&amp;ADDRESS($B$11,$X$2-1+AA$8)),INDIRECT("rP!"&amp;ADDRESS(Prcsses!$B131,$X$2+$P$8-AA$8)&amp;":"&amp;ADDRESS(Prcsses!$B131,$X$2-1+$P$8))))</f>
        <v>0</v>
      </c>
      <c r="AB122" s="5">
        <f ca="1">IF(AB$4="",0,SUMPRODUCT(INDIRECT(ADDRESS($B36,$X$2)&amp;":"&amp;ADDRESS($B36,$X$2-1+AB$8)),INDIRECT(ADDRESS($B$11,$X$2)&amp;":"&amp;ADDRESS($B$11,$X$2-1+AB$8)),INDIRECT("rP!"&amp;ADDRESS(Prcsses!$B131,$X$2+$P$8-AB$8)&amp;":"&amp;ADDRESS(Prcsses!$B131,$X$2-1+$P$8))))</f>
        <v>0</v>
      </c>
      <c r="AC122" s="5">
        <f ca="1">IF(AC$4="",0,SUMPRODUCT(INDIRECT(ADDRESS($B36,$X$2)&amp;":"&amp;ADDRESS($B36,$X$2-1+AC$8)),INDIRECT(ADDRESS($B$11,$X$2)&amp;":"&amp;ADDRESS($B$11,$X$2-1+AC$8)),INDIRECT("rP!"&amp;ADDRESS(Prcsses!$B131,$X$2+$P$8-AC$8)&amp;":"&amp;ADDRESS(Prcsses!$B131,$X$2-1+$P$8))))</f>
        <v>0</v>
      </c>
      <c r="AD122" s="5">
        <f ca="1">IF(AD$4="",0,SUMPRODUCT(INDIRECT(ADDRESS($B36,$X$2)&amp;":"&amp;ADDRESS($B36,$X$2-1+AD$8)),INDIRECT(ADDRESS($B$11,$X$2)&amp;":"&amp;ADDRESS($B$11,$X$2-1+AD$8)),INDIRECT("rP!"&amp;ADDRESS(Prcsses!$B131,$X$2+$P$8-AD$8)&amp;":"&amp;ADDRESS(Prcsses!$B131,$X$2-1+$P$8))))</f>
        <v>0</v>
      </c>
      <c r="AE122" s="5">
        <f ca="1">IF(AE$4="",0,SUMPRODUCT(INDIRECT(ADDRESS($B36,$X$2)&amp;":"&amp;ADDRESS($B36,$X$2-1+AE$8)),INDIRECT(ADDRESS($B$11,$X$2)&amp;":"&amp;ADDRESS($B$11,$X$2-1+AE$8)),INDIRECT("rP!"&amp;ADDRESS(Prcsses!$B131,$X$2+$P$8-AE$8)&amp;":"&amp;ADDRESS(Prcsses!$B131,$X$2-1+$P$8))))</f>
        <v>0</v>
      </c>
      <c r="AF122" s="5">
        <f ca="1">IF(AF$4="",0,SUMPRODUCT(INDIRECT(ADDRESS($B36,$X$2)&amp;":"&amp;ADDRESS($B36,$X$2-1+AF$8)),INDIRECT(ADDRESS($B$11,$X$2)&amp;":"&amp;ADDRESS($B$11,$X$2-1+AF$8)),INDIRECT("rP!"&amp;ADDRESS(Prcsses!$B131,$X$2+$P$8-AF$8)&amp;":"&amp;ADDRESS(Prcsses!$B131,$X$2-1+$P$8))))</f>
        <v>0</v>
      </c>
      <c r="AG122" s="5">
        <f ca="1">IF(AG$4="",0,SUMPRODUCT(INDIRECT(ADDRESS($B36,$X$2)&amp;":"&amp;ADDRESS($B36,$X$2-1+AG$8)),INDIRECT(ADDRESS($B$11,$X$2)&amp;":"&amp;ADDRESS($B$11,$X$2-1+AG$8)),INDIRECT("rP!"&amp;ADDRESS(Prcsses!$B131,$X$2+$P$8-AG$8)&amp;":"&amp;ADDRESS(Prcsses!$B131,$X$2-1+$P$8))))</f>
        <v>0</v>
      </c>
      <c r="AH122" s="5">
        <f ca="1">IF(AH$4="",0,SUMPRODUCT(INDIRECT(ADDRESS($B36,$X$2)&amp;":"&amp;ADDRESS($B36,$X$2-1+AH$8)),INDIRECT(ADDRESS($B$11,$X$2)&amp;":"&amp;ADDRESS($B$11,$X$2-1+AH$8)),INDIRECT("rP!"&amp;ADDRESS(Prcsses!$B131,$X$2+$P$8-AH$8)&amp;":"&amp;ADDRESS(Prcsses!$B131,$X$2-1+$P$8))))</f>
        <v>0</v>
      </c>
      <c r="AI122" s="5">
        <f ca="1">IF(AI$4="",0,SUMPRODUCT(INDIRECT(ADDRESS($B36,$X$2)&amp;":"&amp;ADDRESS($B36,$X$2-1+AI$8)),INDIRECT(ADDRESS($B$11,$X$2)&amp;":"&amp;ADDRESS($B$11,$X$2-1+AI$8)),INDIRECT("rP!"&amp;ADDRESS(Prcsses!$B131,$X$2+$P$8-AI$8)&amp;":"&amp;ADDRESS(Prcsses!$B131,$X$2-1+$P$8))))</f>
        <v>600000</v>
      </c>
      <c r="AJ122" s="5">
        <f ca="1">IF(AJ$4="",0,SUMPRODUCT(INDIRECT(ADDRESS($B36,$X$2)&amp;":"&amp;ADDRESS($B36,$X$2-1+AJ$8)),INDIRECT(ADDRESS($B$11,$X$2)&amp;":"&amp;ADDRESS($B$11,$X$2-1+AJ$8)),INDIRECT("rP!"&amp;ADDRESS(Prcsses!$B131,$X$2+$P$8-AJ$8)&amp;":"&amp;ADDRESS(Prcsses!$B131,$X$2-1+$P$8))))</f>
        <v>0</v>
      </c>
      <c r="AK122" s="5">
        <f ca="1">IF(AK$4="",0,SUMPRODUCT(INDIRECT(ADDRESS($B36,$X$2)&amp;":"&amp;ADDRESS($B36,$X$2-1+AK$8)),INDIRECT(ADDRESS($B$11,$X$2)&amp;":"&amp;ADDRESS($B$11,$X$2-1+AK$8)),INDIRECT("rP!"&amp;ADDRESS(Prcsses!$B131,$X$2+$P$8-AK$8)&amp;":"&amp;ADDRESS(Prcsses!$B131,$X$2-1+$P$8))))</f>
        <v>0</v>
      </c>
      <c r="AL122" s="5">
        <f ca="1">IF(AL$4="",0,SUMPRODUCT(INDIRECT(ADDRESS($B36,$X$2)&amp;":"&amp;ADDRESS($B36,$X$2-1+AL$8)),INDIRECT(ADDRESS($B$11,$X$2)&amp;":"&amp;ADDRESS($B$11,$X$2-1+AL$8)),INDIRECT("rP!"&amp;ADDRESS(Prcsses!$B131,$X$2+$P$8-AL$8)&amp;":"&amp;ADDRESS(Prcsses!$B131,$X$2-1+$P$8))))</f>
        <v>0</v>
      </c>
      <c r="AM122" s="5">
        <f ca="1">IF(AM$4="",0,SUMPRODUCT(INDIRECT(ADDRESS($B36,$X$2)&amp;":"&amp;ADDRESS($B36,$X$2-1+AM$8)),INDIRECT(ADDRESS($B$11,$X$2)&amp;":"&amp;ADDRESS($B$11,$X$2-1+AM$8)),INDIRECT("rP!"&amp;ADDRESS(Prcsses!$B131,$X$2+$P$8-AM$8)&amp;":"&amp;ADDRESS(Prcsses!$B131,$X$2-1+$P$8))))</f>
        <v>0</v>
      </c>
      <c r="AN122" s="5">
        <f ca="1">IF(AN$4="",0,SUMPRODUCT(INDIRECT(ADDRESS($B36,$X$2)&amp;":"&amp;ADDRESS($B36,$X$2-1+AN$8)),INDIRECT(ADDRESS($B$11,$X$2)&amp;":"&amp;ADDRESS($B$11,$X$2-1+AN$8)),INDIRECT("rP!"&amp;ADDRESS(Prcsses!$B131,$X$2+$P$8-AN$8)&amp;":"&amp;ADDRESS(Prcsses!$B131,$X$2-1+$P$8))))</f>
        <v>0</v>
      </c>
      <c r="AO122" s="5">
        <f ca="1">IF(AO$4="",0,SUMPRODUCT(INDIRECT(ADDRESS($B36,$X$2)&amp;":"&amp;ADDRESS($B36,$X$2-1+AO$8)),INDIRECT(ADDRESS($B$11,$X$2)&amp;":"&amp;ADDRESS($B$11,$X$2-1+AO$8)),INDIRECT("rP!"&amp;ADDRESS(Prcsses!$B131,$X$2+$P$8-AO$8)&amp;":"&amp;ADDRESS(Prcsses!$B131,$X$2-1+$P$8))))</f>
        <v>0</v>
      </c>
      <c r="AP122" s="5">
        <f ca="1">IF(AP$4="",0,SUMPRODUCT(INDIRECT(ADDRESS($B36,$X$2)&amp;":"&amp;ADDRESS($B36,$X$2-1+AP$8)),INDIRECT(ADDRESS($B$11,$X$2)&amp;":"&amp;ADDRESS($B$11,$X$2-1+AP$8)),INDIRECT("rP!"&amp;ADDRESS(Prcsses!$B131,$X$2+$P$8-AP$8)&amp;":"&amp;ADDRESS(Prcsses!$B131,$X$2-1+$P$8))))</f>
        <v>0</v>
      </c>
      <c r="AQ122" s="5">
        <f ca="1">IF(AQ$4="",0,SUMPRODUCT(INDIRECT(ADDRESS($B36,$X$2)&amp;":"&amp;ADDRESS($B36,$X$2-1+AQ$8)),INDIRECT(ADDRESS($B$11,$X$2)&amp;":"&amp;ADDRESS($B$11,$X$2-1+AQ$8)),INDIRECT("rP!"&amp;ADDRESS(Prcsses!$B131,$X$2+$P$8-AQ$8)&amp;":"&amp;ADDRESS(Prcsses!$B131,$X$2-1+$P$8))))</f>
        <v>0</v>
      </c>
      <c r="AR122" s="5">
        <f ca="1">IF(AR$4="",0,SUMPRODUCT(INDIRECT(ADDRESS($B36,$X$2)&amp;":"&amp;ADDRESS($B36,$X$2-1+AR$8)),INDIRECT(ADDRESS($B$11,$X$2)&amp;":"&amp;ADDRESS($B$11,$X$2-1+AR$8)),INDIRECT("rP!"&amp;ADDRESS(Prcsses!$B131,$X$2+$P$8-AR$8)&amp;":"&amp;ADDRESS(Prcsses!$B131,$X$2-1+$P$8))))</f>
        <v>0</v>
      </c>
      <c r="AS122" s="5">
        <f ca="1">IF(AS$4="",0,SUMPRODUCT(INDIRECT(ADDRESS($B36,$X$2)&amp;":"&amp;ADDRESS($B36,$X$2-1+AS$8)),INDIRECT(ADDRESS($B$11,$X$2)&amp;":"&amp;ADDRESS($B$11,$X$2-1+AS$8)),INDIRECT("rP!"&amp;ADDRESS(Prcsses!$B131,$X$2+$P$8-AS$8)&amp;":"&amp;ADDRESS(Prcsses!$B131,$X$2-1+$P$8))))</f>
        <v>0</v>
      </c>
      <c r="AT122" s="5">
        <f ca="1">IF(AT$4="",0,SUMPRODUCT(INDIRECT(ADDRESS($B36,$X$2)&amp;":"&amp;ADDRESS($B36,$X$2-1+AT$8)),INDIRECT(ADDRESS($B$11,$X$2)&amp;":"&amp;ADDRESS($B$11,$X$2-1+AT$8)),INDIRECT("rP!"&amp;ADDRESS(Prcsses!$B131,$X$2+$P$8-AT$8)&amp;":"&amp;ADDRESS(Prcsses!$B131,$X$2-1+$P$8))))</f>
        <v>0</v>
      </c>
      <c r="AU122" s="5">
        <f ca="1">IF(AU$4="",0,SUMPRODUCT(INDIRECT(ADDRESS($B36,$X$2)&amp;":"&amp;ADDRESS($B36,$X$2-1+AU$8)),INDIRECT(ADDRESS($B$11,$X$2)&amp;":"&amp;ADDRESS($B$11,$X$2-1+AU$8)),INDIRECT("rP!"&amp;ADDRESS(Prcsses!$B131,$X$2+$P$8-AU$8)&amp;":"&amp;ADDRESS(Prcsses!$B131,$X$2-1+$P$8))))</f>
        <v>0</v>
      </c>
      <c r="AV122" s="5">
        <f ca="1">IF(AV$4="",0,SUMPRODUCT(INDIRECT(ADDRESS($B36,$X$2)&amp;":"&amp;ADDRESS($B36,$X$2-1+AV$8)),INDIRECT(ADDRESS($B$11,$X$2)&amp;":"&amp;ADDRESS($B$11,$X$2-1+AV$8)),INDIRECT("rP!"&amp;ADDRESS(Prcsses!$B131,$X$2+$P$8-AV$8)&amp;":"&amp;ADDRESS(Prcsses!$B131,$X$2-1+$P$8))))</f>
        <v>0</v>
      </c>
      <c r="AW122" s="5">
        <f ca="1">IF(AW$4="",0,SUMPRODUCT(INDIRECT(ADDRESS($B36,$X$2)&amp;":"&amp;ADDRESS($B36,$X$2-1+AW$8)),INDIRECT(ADDRESS($B$11,$X$2)&amp;":"&amp;ADDRESS($B$11,$X$2-1+AW$8)),INDIRECT("rP!"&amp;ADDRESS(Prcsses!$B131,$X$2+$P$8-AW$8)&amp;":"&amp;ADDRESS(Prcsses!$B131,$X$2-1+$P$8))))</f>
        <v>0</v>
      </c>
      <c r="AX122" s="5">
        <f ca="1">IF(AX$4="",0,SUMPRODUCT(INDIRECT(ADDRESS($B36,$X$2)&amp;":"&amp;ADDRESS($B36,$X$2-1+AX$8)),INDIRECT(ADDRESS($B$11,$X$2)&amp;":"&amp;ADDRESS($B$11,$X$2-1+AX$8)),INDIRECT("rP!"&amp;ADDRESS(Prcsses!$B131,$X$2+$P$8-AX$8)&amp;":"&amp;ADDRESS(Prcsses!$B131,$X$2-1+$P$8))))</f>
        <v>0</v>
      </c>
      <c r="AY122" s="5">
        <f ca="1">IF(AY$4="",0,SUMPRODUCT(INDIRECT(ADDRESS($B36,$X$2)&amp;":"&amp;ADDRESS($B36,$X$2-1+AY$8)),INDIRECT(ADDRESS($B$11,$X$2)&amp;":"&amp;ADDRESS($B$11,$X$2-1+AY$8)),INDIRECT("rP!"&amp;ADDRESS(Prcsses!$B131,$X$2+$P$8-AY$8)&amp;":"&amp;ADDRESS(Prcsses!$B131,$X$2-1+$P$8))))</f>
        <v>0</v>
      </c>
      <c r="AZ122" s="5">
        <f ca="1">IF(AZ$4="",0,SUMPRODUCT(INDIRECT(ADDRESS($B36,$X$2)&amp;":"&amp;ADDRESS($B36,$X$2-1+AZ$8)),INDIRECT(ADDRESS($B$11,$X$2)&amp;":"&amp;ADDRESS($B$11,$X$2-1+AZ$8)),INDIRECT("rP!"&amp;ADDRESS(Prcsses!$B131,$X$2+$P$8-AZ$8)&amp;":"&amp;ADDRESS(Prcsses!$B131,$X$2-1+$P$8))))</f>
        <v>0</v>
      </c>
      <c r="BA122" s="5">
        <f ca="1">IF(BA$4="",0,SUMPRODUCT(INDIRECT(ADDRESS($B36,$X$2)&amp;":"&amp;ADDRESS($B36,$X$2-1+BA$8)),INDIRECT(ADDRESS($B$11,$X$2)&amp;":"&amp;ADDRESS($B$11,$X$2-1+BA$8)),INDIRECT("rP!"&amp;ADDRESS(Prcsses!$B131,$X$2+$P$8-BA$8)&amp;":"&amp;ADDRESS(Prcsses!$B131,$X$2-1+$P$8))))</f>
        <v>0</v>
      </c>
      <c r="BB122" s="5">
        <f ca="1">IF(BB$4="",0,SUMPRODUCT(INDIRECT(ADDRESS($B36,$X$2)&amp;":"&amp;ADDRESS($B36,$X$2-1+BB$8)),INDIRECT(ADDRESS($B$11,$X$2)&amp;":"&amp;ADDRESS($B$11,$X$2-1+BB$8)),INDIRECT("rP!"&amp;ADDRESS(Prcsses!$B131,$X$2+$P$8-BB$8)&amp;":"&amp;ADDRESS(Prcsses!$B131,$X$2-1+$P$8))))</f>
        <v>0</v>
      </c>
      <c r="BC122" s="5">
        <f ca="1">IF(BC$4="",0,SUMPRODUCT(INDIRECT(ADDRESS($B36,$X$2)&amp;":"&amp;ADDRESS($B36,$X$2-1+BC$8)),INDIRECT(ADDRESS($B$11,$X$2)&amp;":"&amp;ADDRESS($B$11,$X$2-1+BC$8)),INDIRECT("rP!"&amp;ADDRESS(Prcsses!$B131,$X$2+$P$8-BC$8)&amp;":"&amp;ADDRESS(Prcsses!$B131,$X$2-1+$P$8))))</f>
        <v>0</v>
      </c>
      <c r="BD122" s="5">
        <f ca="1">IF(BD$4="",0,SUMPRODUCT(INDIRECT(ADDRESS($B36,$X$2)&amp;":"&amp;ADDRESS($B36,$X$2-1+BD$8)),INDIRECT(ADDRESS($B$11,$X$2)&amp;":"&amp;ADDRESS($B$11,$X$2-1+BD$8)),INDIRECT("rP!"&amp;ADDRESS(Prcsses!$B131,$X$2+$P$8-BD$8)&amp;":"&amp;ADDRESS(Prcsses!$B131,$X$2-1+$P$8))))</f>
        <v>0</v>
      </c>
      <c r="BE122" s="5">
        <f ca="1">IF(BE$4="",0,SUMPRODUCT(INDIRECT(ADDRESS($B36,$X$2)&amp;":"&amp;ADDRESS($B36,$X$2-1+BE$8)),INDIRECT(ADDRESS($B$11,$X$2)&amp;":"&amp;ADDRESS($B$11,$X$2-1+BE$8)),INDIRECT("rP!"&amp;ADDRESS(Prcsses!$B131,$X$2+$P$8-BE$8)&amp;":"&amp;ADDRESS(Prcsses!$B131,$X$2-1+$P$8))))</f>
        <v>0</v>
      </c>
      <c r="BF122" s="5">
        <f ca="1">IF(BF$4="",0,SUMPRODUCT(INDIRECT(ADDRESS($B36,$X$2)&amp;":"&amp;ADDRESS($B36,$X$2-1+BF$8)),INDIRECT(ADDRESS($B$11,$X$2)&amp;":"&amp;ADDRESS($B$11,$X$2-1+BF$8)),INDIRECT("rP!"&amp;ADDRESS(Prcsses!$B131,$X$2+$P$8-BF$8)&amp;":"&amp;ADDRESS(Prcsses!$B131,$X$2-1+$P$8))))</f>
        <v>0</v>
      </c>
      <c r="BG122" s="5">
        <f ca="1">IF(BG$4="",0,SUMPRODUCT(INDIRECT(ADDRESS($B36,$X$2)&amp;":"&amp;ADDRESS($B36,$X$2-1+BG$8)),INDIRECT(ADDRESS($B$11,$X$2)&amp;":"&amp;ADDRESS($B$11,$X$2-1+BG$8)),INDIRECT("rP!"&amp;ADDRESS(Prcsses!$B131,$X$2+$P$8-BG$8)&amp;":"&amp;ADDRESS(Prcsses!$B131,$X$2-1+$P$8))))</f>
        <v>0</v>
      </c>
      <c r="BH122" s="5">
        <f ca="1">IF(BH$4="",0,SUMPRODUCT(INDIRECT(ADDRESS($B36,$X$2)&amp;":"&amp;ADDRESS($B36,$X$2-1+BH$8)),INDIRECT(ADDRESS($B$11,$X$2)&amp;":"&amp;ADDRESS($B$11,$X$2-1+BH$8)),INDIRECT("rP!"&amp;ADDRESS(Prcsses!$B131,$X$2+$P$8-BH$8)&amp;":"&amp;ADDRESS(Prcsses!$B131,$X$2-1+$P$8))))</f>
        <v>0</v>
      </c>
      <c r="BI122" s="5">
        <f ca="1">IF(BI$4="",0,SUMPRODUCT(INDIRECT(ADDRESS($B36,$X$2)&amp;":"&amp;ADDRESS($B36,$X$2-1+BI$8)),INDIRECT(ADDRESS($B$11,$X$2)&amp;":"&amp;ADDRESS($B$11,$X$2-1+BI$8)),INDIRECT("rP!"&amp;ADDRESS(Prcsses!$B131,$X$2+$P$8-BI$8)&amp;":"&amp;ADDRESS(Prcsses!$B131,$X$2-1+$P$8))))</f>
        <v>0</v>
      </c>
      <c r="BJ122" s="5">
        <f ca="1">IF(BJ$4="",0,SUMPRODUCT(INDIRECT(ADDRESS($B36,$X$2)&amp;":"&amp;ADDRESS($B36,$X$2-1+BJ$8)),INDIRECT(ADDRESS($B$11,$X$2)&amp;":"&amp;ADDRESS($B$11,$X$2-1+BJ$8)),INDIRECT("rP!"&amp;ADDRESS(Prcsses!$B131,$X$2+$P$8-BJ$8)&amp;":"&amp;ADDRESS(Prcsses!$B131,$X$2-1+$P$8))))</f>
        <v>0</v>
      </c>
      <c r="BK122" s="5">
        <f ca="1">IF(BK$4="",0,SUMPRODUCT(INDIRECT(ADDRESS($B36,$X$2)&amp;":"&amp;ADDRESS($B36,$X$2-1+BK$8)),INDIRECT(ADDRESS($B$11,$X$2)&amp;":"&amp;ADDRESS($B$11,$X$2-1+BK$8)),INDIRECT("rP!"&amp;ADDRESS(Prcsses!$B131,$X$2+$P$8-BK$8)&amp;":"&amp;ADDRESS(Prcsses!$B131,$X$2-1+$P$8))))</f>
        <v>0</v>
      </c>
      <c r="BL122" s="5">
        <f ca="1">IF(BL$4="",0,SUMPRODUCT(INDIRECT(ADDRESS($B36,$X$2)&amp;":"&amp;ADDRESS($B36,$X$2-1+BL$8)),INDIRECT(ADDRESS($B$11,$X$2)&amp;":"&amp;ADDRESS($B$11,$X$2-1+BL$8)),INDIRECT("rP!"&amp;ADDRESS(Prcsses!$B131,$X$2+$P$8-BL$8)&amp;":"&amp;ADDRESS(Prcsses!$B131,$X$2-1+$P$8))))</f>
        <v>0</v>
      </c>
      <c r="BM122" s="5">
        <f ca="1">IF(BM$4="",0,SUMPRODUCT(INDIRECT(ADDRESS($B36,$X$2)&amp;":"&amp;ADDRESS($B36,$X$2-1+BM$8)),INDIRECT(ADDRESS($B$11,$X$2)&amp;":"&amp;ADDRESS($B$11,$X$2-1+BM$8)),INDIRECT("rP!"&amp;ADDRESS(Prcsses!$B131,$X$2+$P$8-BM$8)&amp;":"&amp;ADDRESS(Prcsses!$B131,$X$2-1+$P$8))))</f>
        <v>0</v>
      </c>
      <c r="BN122" s="5">
        <f ca="1">IF(BN$4="",0,SUMPRODUCT(INDIRECT(ADDRESS($B36,$X$2)&amp;":"&amp;ADDRESS($B36,$X$2-1+BN$8)),INDIRECT(ADDRESS($B$11,$X$2)&amp;":"&amp;ADDRESS($B$11,$X$2-1+BN$8)),INDIRECT("rP!"&amp;ADDRESS(Prcsses!$B131,$X$2+$P$8-BN$8)&amp;":"&amp;ADDRESS(Prcsses!$B131,$X$2-1+$P$8))))</f>
        <v>0</v>
      </c>
      <c r="BO122" s="5">
        <f ca="1">IF(BO$4="",0,SUMPRODUCT(INDIRECT(ADDRESS($B36,$X$2)&amp;":"&amp;ADDRESS($B36,$X$2-1+BO$8)),INDIRECT(ADDRESS($B$11,$X$2)&amp;":"&amp;ADDRESS($B$11,$X$2-1+BO$8)),INDIRECT("rP!"&amp;ADDRESS(Prcsses!$B131,$X$2+$P$8-BO$8)&amp;":"&amp;ADDRESS(Prcsses!$B131,$X$2-1+$P$8))))</f>
        <v>0</v>
      </c>
      <c r="BP122" s="5">
        <f ca="1">IF(BP$4="",0,SUMPRODUCT(INDIRECT(ADDRESS($B36,$X$2)&amp;":"&amp;ADDRESS($B36,$X$2-1+BP$8)),INDIRECT(ADDRESS($B$11,$X$2)&amp;":"&amp;ADDRESS($B$11,$X$2-1+BP$8)),INDIRECT("rP!"&amp;ADDRESS(Prcsses!$B131,$X$2+$P$8-BP$8)&amp;":"&amp;ADDRESS(Prcsses!$B131,$X$2-1+$P$8))))</f>
        <v>0</v>
      </c>
      <c r="BQ122" s="5">
        <f ca="1">IF(BQ$4="",0,SUMPRODUCT(INDIRECT(ADDRESS($B36,$X$2)&amp;":"&amp;ADDRESS($B36,$X$2-1+BQ$8)),INDIRECT(ADDRESS($B$11,$X$2)&amp;":"&amp;ADDRESS($B$11,$X$2-1+BQ$8)),INDIRECT("rP!"&amp;ADDRESS(Prcsses!$B131,$X$2+$P$8-BQ$8)&amp;":"&amp;ADDRESS(Prcsses!$B131,$X$2-1+$P$8))))</f>
        <v>0</v>
      </c>
      <c r="BR122" s="5">
        <f ca="1">IF(BR$4="",0,SUMPRODUCT(INDIRECT(ADDRESS($B36,$X$2)&amp;":"&amp;ADDRESS($B36,$X$2-1+BR$8)),INDIRECT(ADDRESS($B$11,$X$2)&amp;":"&amp;ADDRESS($B$11,$X$2-1+BR$8)),INDIRECT("rP!"&amp;ADDRESS(Prcsses!$B131,$X$2+$P$8-BR$8)&amp;":"&amp;ADDRESS(Prcsses!$B131,$X$2-1+$P$8))))</f>
        <v>0</v>
      </c>
      <c r="BS122" s="5">
        <f ca="1">IF(BS$4="",0,SUMPRODUCT(INDIRECT(ADDRESS($B36,$X$2)&amp;":"&amp;ADDRESS($B36,$X$2-1+BS$8)),INDIRECT(ADDRESS($B$11,$X$2)&amp;":"&amp;ADDRESS($B$11,$X$2-1+BS$8)),INDIRECT("rP!"&amp;ADDRESS(Prcsses!$B131,$X$2+$P$8-BS$8)&amp;":"&amp;ADDRESS(Prcsses!$B131,$X$2-1+$P$8))))</f>
        <v>0</v>
      </c>
      <c r="BT122" s="5">
        <f ca="1">IF(BT$4="",0,SUMPRODUCT(INDIRECT(ADDRESS($B36,$X$2)&amp;":"&amp;ADDRESS($B36,$X$2-1+BT$8)),INDIRECT(ADDRESS($B$11,$X$2)&amp;":"&amp;ADDRESS($B$11,$X$2-1+BT$8)),INDIRECT("rP!"&amp;ADDRESS(Prcsses!$B131,$X$2+$P$8-BT$8)&amp;":"&amp;ADDRESS(Prcsses!$B131,$X$2-1+$P$8))))</f>
        <v>0</v>
      </c>
      <c r="BU122" s="5">
        <f ca="1">IF(BU$4="",0,SUMPRODUCT(INDIRECT(ADDRESS($B36,$X$2)&amp;":"&amp;ADDRESS($B36,$X$2-1+BU$8)),INDIRECT(ADDRESS($B$11,$X$2)&amp;":"&amp;ADDRESS($B$11,$X$2-1+BU$8)),INDIRECT("rP!"&amp;ADDRESS(Prcsses!$B131,$X$2+$P$8-BU$8)&amp;":"&amp;ADDRESS(Prcsses!$B131,$X$2-1+$P$8))))</f>
        <v>0</v>
      </c>
      <c r="BV122" s="5">
        <f ca="1">IF(BV$4="",0,SUMPRODUCT(INDIRECT(ADDRESS($B36,$X$2)&amp;":"&amp;ADDRESS($B36,$X$2-1+BV$8)),INDIRECT(ADDRESS($B$11,$X$2)&amp;":"&amp;ADDRESS($B$11,$X$2-1+BV$8)),INDIRECT("rP!"&amp;ADDRESS(Prcsses!$B131,$X$2+$P$8-BV$8)&amp;":"&amp;ADDRESS(Prcsses!$B131,$X$2-1+$P$8))))</f>
        <v>0</v>
      </c>
      <c r="BW122" s="5">
        <f ca="1">IF(BW$4="",0,SUMPRODUCT(INDIRECT(ADDRESS($B36,$X$2)&amp;":"&amp;ADDRESS($B36,$X$2-1+BW$8)),INDIRECT(ADDRESS($B$11,$X$2)&amp;":"&amp;ADDRESS($B$11,$X$2-1+BW$8)),INDIRECT("rP!"&amp;ADDRESS(Prcsses!$B131,$X$2+$P$8-BW$8)&amp;":"&amp;ADDRESS(Prcsses!$B131,$X$2-1+$P$8))))</f>
        <v>0</v>
      </c>
      <c r="BX122" s="5">
        <f ca="1">IF(BX$4="",0,SUMPRODUCT(INDIRECT(ADDRESS($B36,$X$2)&amp;":"&amp;ADDRESS($B36,$X$2-1+BX$8)),INDIRECT(ADDRESS($B$11,$X$2)&amp;":"&amp;ADDRESS($B$11,$X$2-1+BX$8)),INDIRECT("rP!"&amp;ADDRESS(Prcsses!$B131,$X$2+$P$8-BX$8)&amp;":"&amp;ADDRESS(Prcsses!$B131,$X$2-1+$P$8))))</f>
        <v>0</v>
      </c>
      <c r="BY122" s="5">
        <f ca="1">IF(BY$4="",0,SUMPRODUCT(INDIRECT(ADDRESS($B36,$X$2)&amp;":"&amp;ADDRESS($B36,$X$2-1+BY$8)),INDIRECT(ADDRESS($B$11,$X$2)&amp;":"&amp;ADDRESS($B$11,$X$2-1+BY$8)),INDIRECT("rP!"&amp;ADDRESS(Prcsses!$B131,$X$2+$P$8-BY$8)&amp;":"&amp;ADDRESS(Prcsses!$B131,$X$2-1+$P$8))))</f>
        <v>0</v>
      </c>
      <c r="BZ122" s="5">
        <f ca="1">IF(BZ$4="",0,SUMPRODUCT(INDIRECT(ADDRESS($B36,$X$2)&amp;":"&amp;ADDRESS($B36,$X$2-1+BZ$8)),INDIRECT(ADDRESS($B$11,$X$2)&amp;":"&amp;ADDRESS($B$11,$X$2-1+BZ$8)),INDIRECT("rP!"&amp;ADDRESS(Prcsses!$B131,$X$2+$P$8-BZ$8)&amp;":"&amp;ADDRESS(Prcsses!$B131,$X$2-1+$P$8))))</f>
        <v>0</v>
      </c>
      <c r="CA122" s="5">
        <f ca="1">IF(CA$4="",0,SUMPRODUCT(INDIRECT(ADDRESS($B36,$X$2)&amp;":"&amp;ADDRESS($B36,$X$2-1+CA$8)),INDIRECT(ADDRESS($B$11,$X$2)&amp;":"&amp;ADDRESS($B$11,$X$2-1+CA$8)),INDIRECT("rP!"&amp;ADDRESS(Prcsses!$B131,$X$2+$P$8-CA$8)&amp;":"&amp;ADDRESS(Prcsses!$B131,$X$2-1+$P$8))))</f>
        <v>0</v>
      </c>
      <c r="CB122" s="5">
        <f ca="1">IF(CB$4="",0,SUMPRODUCT(INDIRECT(ADDRESS($B36,$X$2)&amp;":"&amp;ADDRESS($B36,$X$2-1+CB$8)),INDIRECT(ADDRESS($B$11,$X$2)&amp;":"&amp;ADDRESS($B$11,$X$2-1+CB$8)),INDIRECT("rP!"&amp;ADDRESS(Prcsses!$B131,$X$2+$P$8-CB$8)&amp;":"&amp;ADDRESS(Prcsses!$B131,$X$2-1+$P$8))))</f>
        <v>0</v>
      </c>
      <c r="CC122" s="5">
        <f ca="1">IF(CC$4="",0,SUMPRODUCT(INDIRECT(ADDRESS($B36,$X$2)&amp;":"&amp;ADDRESS($B36,$X$2-1+CC$8)),INDIRECT(ADDRESS($B$11,$X$2)&amp;":"&amp;ADDRESS($B$11,$X$2-1+CC$8)),INDIRECT("rP!"&amp;ADDRESS(Prcsses!$B131,$X$2+$P$8-CC$8)&amp;":"&amp;ADDRESS(Prcsses!$B131,$X$2-1+$P$8))))</f>
        <v>0</v>
      </c>
      <c r="CD122" s="5">
        <f ca="1">IF(CD$4="",0,SUMPRODUCT(INDIRECT(ADDRESS($B36,$X$2)&amp;":"&amp;ADDRESS($B36,$X$2-1+CD$8)),INDIRECT(ADDRESS($B$11,$X$2)&amp;":"&amp;ADDRESS($B$11,$X$2-1+CD$8)),INDIRECT("rP!"&amp;ADDRESS(Prcsses!$B131,$X$2+$P$8-CD$8)&amp;":"&amp;ADDRESS(Prcsses!$B131,$X$2-1+$P$8))))</f>
        <v>0</v>
      </c>
      <c r="CE122" s="5">
        <f ca="1">IF(CE$4="",0,SUMPRODUCT(INDIRECT(ADDRESS($B36,$X$2)&amp;":"&amp;ADDRESS($B36,$X$2-1+CE$8)),INDIRECT(ADDRESS($B$11,$X$2)&amp;":"&amp;ADDRESS($B$11,$X$2-1+CE$8)),INDIRECT("rP!"&amp;ADDRESS(Prcsses!$B131,$X$2+$P$8-CE$8)&amp;":"&amp;ADDRESS(Prcsses!$B131,$X$2-1+$P$8))))</f>
        <v>0</v>
      </c>
      <c r="CF122" s="5">
        <f ca="1">IF(CF$4="",0,SUMPRODUCT(INDIRECT(ADDRESS($B36,$X$2)&amp;":"&amp;ADDRESS($B36,$X$2-1+CF$8)),INDIRECT(ADDRESS($B$11,$X$2)&amp;":"&amp;ADDRESS($B$11,$X$2-1+CF$8)),INDIRECT("rP!"&amp;ADDRESS(Prcsses!$B131,$X$2+$P$8-CF$8)&amp;":"&amp;ADDRESS(Prcsses!$B131,$X$2-1+$P$8))))</f>
        <v>0</v>
      </c>
    </row>
    <row r="123" spans="2:84" x14ac:dyDescent="0.3">
      <c r="B123" s="13">
        <f>ROW()</f>
        <v>123</v>
      </c>
      <c r="H123" s="1" t="str">
        <f t="shared" si="191"/>
        <v>Ввод в эксплуатацию капзатрат</v>
      </c>
      <c r="I123" s="1" t="str">
        <f>$I$118</f>
        <v>Стартовые капитальные затраты</v>
      </c>
      <c r="J123" s="1" t="str">
        <f>Prcsses!I116</f>
        <v>Программное обеспечение</v>
      </c>
      <c r="M123" s="53" t="s">
        <v>18</v>
      </c>
      <c r="U123" s="5">
        <f t="shared" ca="1" si="192"/>
        <v>200000</v>
      </c>
      <c r="X123" s="5">
        <f ca="1">IF(X$4="",0,SUMPRODUCT(INDIRECT(ADDRESS($B37,$X$2)&amp;":"&amp;ADDRESS($B37,$X$2-1+X$8)),INDIRECT(ADDRESS($B$11,$X$2)&amp;":"&amp;ADDRESS($B$11,$X$2-1+X$8)),INDIRECT("rP!"&amp;ADDRESS(Prcsses!$B132,$X$2+$P$8-X$8)&amp;":"&amp;ADDRESS(Prcsses!$B132,$X$2-1+$P$8))))</f>
        <v>0</v>
      </c>
      <c r="Y123" s="5">
        <f ca="1">IF(Y$4="",0,SUMPRODUCT(INDIRECT(ADDRESS($B37,$X$2)&amp;":"&amp;ADDRESS($B37,$X$2-1+Y$8)),INDIRECT(ADDRESS($B$11,$X$2)&amp;":"&amp;ADDRESS($B$11,$X$2-1+Y$8)),INDIRECT("rP!"&amp;ADDRESS(Prcsses!$B132,$X$2+$P$8-Y$8)&amp;":"&amp;ADDRESS(Prcsses!$B132,$X$2-1+$P$8))))</f>
        <v>0</v>
      </c>
      <c r="Z123" s="5">
        <f ca="1">IF(Z$4="",0,SUMPRODUCT(INDIRECT(ADDRESS($B37,$X$2)&amp;":"&amp;ADDRESS($B37,$X$2-1+Z$8)),INDIRECT(ADDRESS($B$11,$X$2)&amp;":"&amp;ADDRESS($B$11,$X$2-1+Z$8)),INDIRECT("rP!"&amp;ADDRESS(Prcsses!$B132,$X$2+$P$8-Z$8)&amp;":"&amp;ADDRESS(Prcsses!$B132,$X$2-1+$P$8))))</f>
        <v>0</v>
      </c>
      <c r="AA123" s="5">
        <f ca="1">IF(AA$4="",0,SUMPRODUCT(INDIRECT(ADDRESS($B37,$X$2)&amp;":"&amp;ADDRESS($B37,$X$2-1+AA$8)),INDIRECT(ADDRESS($B$11,$X$2)&amp;":"&amp;ADDRESS($B$11,$X$2-1+AA$8)),INDIRECT("rP!"&amp;ADDRESS(Prcsses!$B132,$X$2+$P$8-AA$8)&amp;":"&amp;ADDRESS(Prcsses!$B132,$X$2-1+$P$8))))</f>
        <v>0</v>
      </c>
      <c r="AB123" s="5">
        <f ca="1">IF(AB$4="",0,SUMPRODUCT(INDIRECT(ADDRESS($B37,$X$2)&amp;":"&amp;ADDRESS($B37,$X$2-1+AB$8)),INDIRECT(ADDRESS($B$11,$X$2)&amp;":"&amp;ADDRESS($B$11,$X$2-1+AB$8)),INDIRECT("rP!"&amp;ADDRESS(Prcsses!$B132,$X$2+$P$8-AB$8)&amp;":"&amp;ADDRESS(Prcsses!$B132,$X$2-1+$P$8))))</f>
        <v>0</v>
      </c>
      <c r="AC123" s="5">
        <f ca="1">IF(AC$4="",0,SUMPRODUCT(INDIRECT(ADDRESS($B37,$X$2)&amp;":"&amp;ADDRESS($B37,$X$2-1+AC$8)),INDIRECT(ADDRESS($B$11,$X$2)&amp;":"&amp;ADDRESS($B$11,$X$2-1+AC$8)),INDIRECT("rP!"&amp;ADDRESS(Prcsses!$B132,$X$2+$P$8-AC$8)&amp;":"&amp;ADDRESS(Prcsses!$B132,$X$2-1+$P$8))))</f>
        <v>0</v>
      </c>
      <c r="AD123" s="5">
        <f ca="1">IF(AD$4="",0,SUMPRODUCT(INDIRECT(ADDRESS($B37,$X$2)&amp;":"&amp;ADDRESS($B37,$X$2-1+AD$8)),INDIRECT(ADDRESS($B$11,$X$2)&amp;":"&amp;ADDRESS($B$11,$X$2-1+AD$8)),INDIRECT("rP!"&amp;ADDRESS(Prcsses!$B132,$X$2+$P$8-AD$8)&amp;":"&amp;ADDRESS(Prcsses!$B132,$X$2-1+$P$8))))</f>
        <v>0</v>
      </c>
      <c r="AE123" s="5">
        <f ca="1">IF(AE$4="",0,SUMPRODUCT(INDIRECT(ADDRESS($B37,$X$2)&amp;":"&amp;ADDRESS($B37,$X$2-1+AE$8)),INDIRECT(ADDRESS($B$11,$X$2)&amp;":"&amp;ADDRESS($B$11,$X$2-1+AE$8)),INDIRECT("rP!"&amp;ADDRESS(Prcsses!$B132,$X$2+$P$8-AE$8)&amp;":"&amp;ADDRESS(Prcsses!$B132,$X$2-1+$P$8))))</f>
        <v>0</v>
      </c>
      <c r="AF123" s="5">
        <f ca="1">IF(AF$4="",0,SUMPRODUCT(INDIRECT(ADDRESS($B37,$X$2)&amp;":"&amp;ADDRESS($B37,$X$2-1+AF$8)),INDIRECT(ADDRESS($B$11,$X$2)&amp;":"&amp;ADDRESS($B$11,$X$2-1+AF$8)),INDIRECT("rP!"&amp;ADDRESS(Prcsses!$B132,$X$2+$P$8-AF$8)&amp;":"&amp;ADDRESS(Prcsses!$B132,$X$2-1+$P$8))))</f>
        <v>0</v>
      </c>
      <c r="AG123" s="5">
        <f ca="1">IF(AG$4="",0,SUMPRODUCT(INDIRECT(ADDRESS($B37,$X$2)&amp;":"&amp;ADDRESS($B37,$X$2-1+AG$8)),INDIRECT(ADDRESS($B$11,$X$2)&amp;":"&amp;ADDRESS($B$11,$X$2-1+AG$8)),INDIRECT("rP!"&amp;ADDRESS(Prcsses!$B132,$X$2+$P$8-AG$8)&amp;":"&amp;ADDRESS(Prcsses!$B132,$X$2-1+$P$8))))</f>
        <v>0</v>
      </c>
      <c r="AH123" s="5">
        <f ca="1">IF(AH$4="",0,SUMPRODUCT(INDIRECT(ADDRESS($B37,$X$2)&amp;":"&amp;ADDRESS($B37,$X$2-1+AH$8)),INDIRECT(ADDRESS($B$11,$X$2)&amp;":"&amp;ADDRESS($B$11,$X$2-1+AH$8)),INDIRECT("rP!"&amp;ADDRESS(Prcsses!$B132,$X$2+$P$8-AH$8)&amp;":"&amp;ADDRESS(Prcsses!$B132,$X$2-1+$P$8))))</f>
        <v>0</v>
      </c>
      <c r="AI123" s="5">
        <f ca="1">IF(AI$4="",0,SUMPRODUCT(INDIRECT(ADDRESS($B37,$X$2)&amp;":"&amp;ADDRESS($B37,$X$2-1+AI$8)),INDIRECT(ADDRESS($B$11,$X$2)&amp;":"&amp;ADDRESS($B$11,$X$2-1+AI$8)),INDIRECT("rP!"&amp;ADDRESS(Prcsses!$B132,$X$2+$P$8-AI$8)&amp;":"&amp;ADDRESS(Prcsses!$B132,$X$2-1+$P$8))))</f>
        <v>200000</v>
      </c>
      <c r="AJ123" s="5">
        <f ca="1">IF(AJ$4="",0,SUMPRODUCT(INDIRECT(ADDRESS($B37,$X$2)&amp;":"&amp;ADDRESS($B37,$X$2-1+AJ$8)),INDIRECT(ADDRESS($B$11,$X$2)&amp;":"&amp;ADDRESS($B$11,$X$2-1+AJ$8)),INDIRECT("rP!"&amp;ADDRESS(Prcsses!$B132,$X$2+$P$8-AJ$8)&amp;":"&amp;ADDRESS(Prcsses!$B132,$X$2-1+$P$8))))</f>
        <v>0</v>
      </c>
      <c r="AK123" s="5">
        <f ca="1">IF(AK$4="",0,SUMPRODUCT(INDIRECT(ADDRESS($B37,$X$2)&amp;":"&amp;ADDRESS($B37,$X$2-1+AK$8)),INDIRECT(ADDRESS($B$11,$X$2)&amp;":"&amp;ADDRESS($B$11,$X$2-1+AK$8)),INDIRECT("rP!"&amp;ADDRESS(Prcsses!$B132,$X$2+$P$8-AK$8)&amp;":"&amp;ADDRESS(Prcsses!$B132,$X$2-1+$P$8))))</f>
        <v>0</v>
      </c>
      <c r="AL123" s="5">
        <f ca="1">IF(AL$4="",0,SUMPRODUCT(INDIRECT(ADDRESS($B37,$X$2)&amp;":"&amp;ADDRESS($B37,$X$2-1+AL$8)),INDIRECT(ADDRESS($B$11,$X$2)&amp;":"&amp;ADDRESS($B$11,$X$2-1+AL$8)),INDIRECT("rP!"&amp;ADDRESS(Prcsses!$B132,$X$2+$P$8-AL$8)&amp;":"&amp;ADDRESS(Prcsses!$B132,$X$2-1+$P$8))))</f>
        <v>0</v>
      </c>
      <c r="AM123" s="5">
        <f ca="1">IF(AM$4="",0,SUMPRODUCT(INDIRECT(ADDRESS($B37,$X$2)&amp;":"&amp;ADDRESS($B37,$X$2-1+AM$8)),INDIRECT(ADDRESS($B$11,$X$2)&amp;":"&amp;ADDRESS($B$11,$X$2-1+AM$8)),INDIRECT("rP!"&amp;ADDRESS(Prcsses!$B132,$X$2+$P$8-AM$8)&amp;":"&amp;ADDRESS(Prcsses!$B132,$X$2-1+$P$8))))</f>
        <v>0</v>
      </c>
      <c r="AN123" s="5">
        <f ca="1">IF(AN$4="",0,SUMPRODUCT(INDIRECT(ADDRESS($B37,$X$2)&amp;":"&amp;ADDRESS($B37,$X$2-1+AN$8)),INDIRECT(ADDRESS($B$11,$X$2)&amp;":"&amp;ADDRESS($B$11,$X$2-1+AN$8)),INDIRECT("rP!"&amp;ADDRESS(Prcsses!$B132,$X$2+$P$8-AN$8)&amp;":"&amp;ADDRESS(Prcsses!$B132,$X$2-1+$P$8))))</f>
        <v>0</v>
      </c>
      <c r="AO123" s="5">
        <f ca="1">IF(AO$4="",0,SUMPRODUCT(INDIRECT(ADDRESS($B37,$X$2)&amp;":"&amp;ADDRESS($B37,$X$2-1+AO$8)),INDIRECT(ADDRESS($B$11,$X$2)&amp;":"&amp;ADDRESS($B$11,$X$2-1+AO$8)),INDIRECT("rP!"&amp;ADDRESS(Prcsses!$B132,$X$2+$P$8-AO$8)&amp;":"&amp;ADDRESS(Prcsses!$B132,$X$2-1+$P$8))))</f>
        <v>0</v>
      </c>
      <c r="AP123" s="5">
        <f ca="1">IF(AP$4="",0,SUMPRODUCT(INDIRECT(ADDRESS($B37,$X$2)&amp;":"&amp;ADDRESS($B37,$X$2-1+AP$8)),INDIRECT(ADDRESS($B$11,$X$2)&amp;":"&amp;ADDRESS($B$11,$X$2-1+AP$8)),INDIRECT("rP!"&amp;ADDRESS(Prcsses!$B132,$X$2+$P$8-AP$8)&amp;":"&amp;ADDRESS(Prcsses!$B132,$X$2-1+$P$8))))</f>
        <v>0</v>
      </c>
      <c r="AQ123" s="5">
        <f ca="1">IF(AQ$4="",0,SUMPRODUCT(INDIRECT(ADDRESS($B37,$X$2)&amp;":"&amp;ADDRESS($B37,$X$2-1+AQ$8)),INDIRECT(ADDRESS($B$11,$X$2)&amp;":"&amp;ADDRESS($B$11,$X$2-1+AQ$8)),INDIRECT("rP!"&amp;ADDRESS(Prcsses!$B132,$X$2+$P$8-AQ$8)&amp;":"&amp;ADDRESS(Prcsses!$B132,$X$2-1+$P$8))))</f>
        <v>0</v>
      </c>
      <c r="AR123" s="5">
        <f ca="1">IF(AR$4="",0,SUMPRODUCT(INDIRECT(ADDRESS($B37,$X$2)&amp;":"&amp;ADDRESS($B37,$X$2-1+AR$8)),INDIRECT(ADDRESS($B$11,$X$2)&amp;":"&amp;ADDRESS($B$11,$X$2-1+AR$8)),INDIRECT("rP!"&amp;ADDRESS(Prcsses!$B132,$X$2+$P$8-AR$8)&amp;":"&amp;ADDRESS(Prcsses!$B132,$X$2-1+$P$8))))</f>
        <v>0</v>
      </c>
      <c r="AS123" s="5">
        <f ca="1">IF(AS$4="",0,SUMPRODUCT(INDIRECT(ADDRESS($B37,$X$2)&amp;":"&amp;ADDRESS($B37,$X$2-1+AS$8)),INDIRECT(ADDRESS($B$11,$X$2)&amp;":"&amp;ADDRESS($B$11,$X$2-1+AS$8)),INDIRECT("rP!"&amp;ADDRESS(Prcsses!$B132,$X$2+$P$8-AS$8)&amp;":"&amp;ADDRESS(Prcsses!$B132,$X$2-1+$P$8))))</f>
        <v>0</v>
      </c>
      <c r="AT123" s="5">
        <f ca="1">IF(AT$4="",0,SUMPRODUCT(INDIRECT(ADDRESS($B37,$X$2)&amp;":"&amp;ADDRESS($B37,$X$2-1+AT$8)),INDIRECT(ADDRESS($B$11,$X$2)&amp;":"&amp;ADDRESS($B$11,$X$2-1+AT$8)),INDIRECT("rP!"&amp;ADDRESS(Prcsses!$B132,$X$2+$P$8-AT$8)&amp;":"&amp;ADDRESS(Prcsses!$B132,$X$2-1+$P$8))))</f>
        <v>0</v>
      </c>
      <c r="AU123" s="5">
        <f ca="1">IF(AU$4="",0,SUMPRODUCT(INDIRECT(ADDRESS($B37,$X$2)&amp;":"&amp;ADDRESS($B37,$X$2-1+AU$8)),INDIRECT(ADDRESS($B$11,$X$2)&amp;":"&amp;ADDRESS($B$11,$X$2-1+AU$8)),INDIRECT("rP!"&amp;ADDRESS(Prcsses!$B132,$X$2+$P$8-AU$8)&amp;":"&amp;ADDRESS(Prcsses!$B132,$X$2-1+$P$8))))</f>
        <v>0</v>
      </c>
      <c r="AV123" s="5">
        <f ca="1">IF(AV$4="",0,SUMPRODUCT(INDIRECT(ADDRESS($B37,$X$2)&amp;":"&amp;ADDRESS($B37,$X$2-1+AV$8)),INDIRECT(ADDRESS($B$11,$X$2)&amp;":"&amp;ADDRESS($B$11,$X$2-1+AV$8)),INDIRECT("rP!"&amp;ADDRESS(Prcsses!$B132,$X$2+$P$8-AV$8)&amp;":"&amp;ADDRESS(Prcsses!$B132,$X$2-1+$P$8))))</f>
        <v>0</v>
      </c>
      <c r="AW123" s="5">
        <f ca="1">IF(AW$4="",0,SUMPRODUCT(INDIRECT(ADDRESS($B37,$X$2)&amp;":"&amp;ADDRESS($B37,$X$2-1+AW$8)),INDIRECT(ADDRESS($B$11,$X$2)&amp;":"&amp;ADDRESS($B$11,$X$2-1+AW$8)),INDIRECT("rP!"&amp;ADDRESS(Prcsses!$B132,$X$2+$P$8-AW$8)&amp;":"&amp;ADDRESS(Prcsses!$B132,$X$2-1+$P$8))))</f>
        <v>0</v>
      </c>
      <c r="AX123" s="5">
        <f ca="1">IF(AX$4="",0,SUMPRODUCT(INDIRECT(ADDRESS($B37,$X$2)&amp;":"&amp;ADDRESS($B37,$X$2-1+AX$8)),INDIRECT(ADDRESS($B$11,$X$2)&amp;":"&amp;ADDRESS($B$11,$X$2-1+AX$8)),INDIRECT("rP!"&amp;ADDRESS(Prcsses!$B132,$X$2+$P$8-AX$8)&amp;":"&amp;ADDRESS(Prcsses!$B132,$X$2-1+$P$8))))</f>
        <v>0</v>
      </c>
      <c r="AY123" s="5">
        <f ca="1">IF(AY$4="",0,SUMPRODUCT(INDIRECT(ADDRESS($B37,$X$2)&amp;":"&amp;ADDRESS($B37,$X$2-1+AY$8)),INDIRECT(ADDRESS($B$11,$X$2)&amp;":"&amp;ADDRESS($B$11,$X$2-1+AY$8)),INDIRECT("rP!"&amp;ADDRESS(Prcsses!$B132,$X$2+$P$8-AY$8)&amp;":"&amp;ADDRESS(Prcsses!$B132,$X$2-1+$P$8))))</f>
        <v>0</v>
      </c>
      <c r="AZ123" s="5">
        <f ca="1">IF(AZ$4="",0,SUMPRODUCT(INDIRECT(ADDRESS($B37,$X$2)&amp;":"&amp;ADDRESS($B37,$X$2-1+AZ$8)),INDIRECT(ADDRESS($B$11,$X$2)&amp;":"&amp;ADDRESS($B$11,$X$2-1+AZ$8)),INDIRECT("rP!"&amp;ADDRESS(Prcsses!$B132,$X$2+$P$8-AZ$8)&amp;":"&amp;ADDRESS(Prcsses!$B132,$X$2-1+$P$8))))</f>
        <v>0</v>
      </c>
      <c r="BA123" s="5">
        <f ca="1">IF(BA$4="",0,SUMPRODUCT(INDIRECT(ADDRESS($B37,$X$2)&amp;":"&amp;ADDRESS($B37,$X$2-1+BA$8)),INDIRECT(ADDRESS($B$11,$X$2)&amp;":"&amp;ADDRESS($B$11,$X$2-1+BA$8)),INDIRECT("rP!"&amp;ADDRESS(Prcsses!$B132,$X$2+$P$8-BA$8)&amp;":"&amp;ADDRESS(Prcsses!$B132,$X$2-1+$P$8))))</f>
        <v>0</v>
      </c>
      <c r="BB123" s="5">
        <f ca="1">IF(BB$4="",0,SUMPRODUCT(INDIRECT(ADDRESS($B37,$X$2)&amp;":"&amp;ADDRESS($B37,$X$2-1+BB$8)),INDIRECT(ADDRESS($B$11,$X$2)&amp;":"&amp;ADDRESS($B$11,$X$2-1+BB$8)),INDIRECT("rP!"&amp;ADDRESS(Prcsses!$B132,$X$2+$P$8-BB$8)&amp;":"&amp;ADDRESS(Prcsses!$B132,$X$2-1+$P$8))))</f>
        <v>0</v>
      </c>
      <c r="BC123" s="5">
        <f ca="1">IF(BC$4="",0,SUMPRODUCT(INDIRECT(ADDRESS($B37,$X$2)&amp;":"&amp;ADDRESS($B37,$X$2-1+BC$8)),INDIRECT(ADDRESS($B$11,$X$2)&amp;":"&amp;ADDRESS($B$11,$X$2-1+BC$8)),INDIRECT("rP!"&amp;ADDRESS(Prcsses!$B132,$X$2+$P$8-BC$8)&amp;":"&amp;ADDRESS(Prcsses!$B132,$X$2-1+$P$8))))</f>
        <v>0</v>
      </c>
      <c r="BD123" s="5">
        <f ca="1">IF(BD$4="",0,SUMPRODUCT(INDIRECT(ADDRESS($B37,$X$2)&amp;":"&amp;ADDRESS($B37,$X$2-1+BD$8)),INDIRECT(ADDRESS($B$11,$X$2)&amp;":"&amp;ADDRESS($B$11,$X$2-1+BD$8)),INDIRECT("rP!"&amp;ADDRESS(Prcsses!$B132,$X$2+$P$8-BD$8)&amp;":"&amp;ADDRESS(Prcsses!$B132,$X$2-1+$P$8))))</f>
        <v>0</v>
      </c>
      <c r="BE123" s="5">
        <f ca="1">IF(BE$4="",0,SUMPRODUCT(INDIRECT(ADDRESS($B37,$X$2)&amp;":"&amp;ADDRESS($B37,$X$2-1+BE$8)),INDIRECT(ADDRESS($B$11,$X$2)&amp;":"&amp;ADDRESS($B$11,$X$2-1+BE$8)),INDIRECT("rP!"&amp;ADDRESS(Prcsses!$B132,$X$2+$P$8-BE$8)&amp;":"&amp;ADDRESS(Prcsses!$B132,$X$2-1+$P$8))))</f>
        <v>0</v>
      </c>
      <c r="BF123" s="5">
        <f ca="1">IF(BF$4="",0,SUMPRODUCT(INDIRECT(ADDRESS($B37,$X$2)&amp;":"&amp;ADDRESS($B37,$X$2-1+BF$8)),INDIRECT(ADDRESS($B$11,$X$2)&amp;":"&amp;ADDRESS($B$11,$X$2-1+BF$8)),INDIRECT("rP!"&amp;ADDRESS(Prcsses!$B132,$X$2+$P$8-BF$8)&amp;":"&amp;ADDRESS(Prcsses!$B132,$X$2-1+$P$8))))</f>
        <v>0</v>
      </c>
      <c r="BG123" s="5">
        <f ca="1">IF(BG$4="",0,SUMPRODUCT(INDIRECT(ADDRESS($B37,$X$2)&amp;":"&amp;ADDRESS($B37,$X$2-1+BG$8)),INDIRECT(ADDRESS($B$11,$X$2)&amp;":"&amp;ADDRESS($B$11,$X$2-1+BG$8)),INDIRECT("rP!"&amp;ADDRESS(Prcsses!$B132,$X$2+$P$8-BG$8)&amp;":"&amp;ADDRESS(Prcsses!$B132,$X$2-1+$P$8))))</f>
        <v>0</v>
      </c>
      <c r="BH123" s="5">
        <f ca="1">IF(BH$4="",0,SUMPRODUCT(INDIRECT(ADDRESS($B37,$X$2)&amp;":"&amp;ADDRESS($B37,$X$2-1+BH$8)),INDIRECT(ADDRESS($B$11,$X$2)&amp;":"&amp;ADDRESS($B$11,$X$2-1+BH$8)),INDIRECT("rP!"&amp;ADDRESS(Prcsses!$B132,$X$2+$P$8-BH$8)&amp;":"&amp;ADDRESS(Prcsses!$B132,$X$2-1+$P$8))))</f>
        <v>0</v>
      </c>
      <c r="BI123" s="5">
        <f ca="1">IF(BI$4="",0,SUMPRODUCT(INDIRECT(ADDRESS($B37,$X$2)&amp;":"&amp;ADDRESS($B37,$X$2-1+BI$8)),INDIRECT(ADDRESS($B$11,$X$2)&amp;":"&amp;ADDRESS($B$11,$X$2-1+BI$8)),INDIRECT("rP!"&amp;ADDRESS(Prcsses!$B132,$X$2+$P$8-BI$8)&amp;":"&amp;ADDRESS(Prcsses!$B132,$X$2-1+$P$8))))</f>
        <v>0</v>
      </c>
      <c r="BJ123" s="5">
        <f ca="1">IF(BJ$4="",0,SUMPRODUCT(INDIRECT(ADDRESS($B37,$X$2)&amp;":"&amp;ADDRESS($B37,$X$2-1+BJ$8)),INDIRECT(ADDRESS($B$11,$X$2)&amp;":"&amp;ADDRESS($B$11,$X$2-1+BJ$8)),INDIRECT("rP!"&amp;ADDRESS(Prcsses!$B132,$X$2+$P$8-BJ$8)&amp;":"&amp;ADDRESS(Prcsses!$B132,$X$2-1+$P$8))))</f>
        <v>0</v>
      </c>
      <c r="BK123" s="5">
        <f ca="1">IF(BK$4="",0,SUMPRODUCT(INDIRECT(ADDRESS($B37,$X$2)&amp;":"&amp;ADDRESS($B37,$X$2-1+BK$8)),INDIRECT(ADDRESS($B$11,$X$2)&amp;":"&amp;ADDRESS($B$11,$X$2-1+BK$8)),INDIRECT("rP!"&amp;ADDRESS(Prcsses!$B132,$X$2+$P$8-BK$8)&amp;":"&amp;ADDRESS(Prcsses!$B132,$X$2-1+$P$8))))</f>
        <v>0</v>
      </c>
      <c r="BL123" s="5">
        <f ca="1">IF(BL$4="",0,SUMPRODUCT(INDIRECT(ADDRESS($B37,$X$2)&amp;":"&amp;ADDRESS($B37,$X$2-1+BL$8)),INDIRECT(ADDRESS($B$11,$X$2)&amp;":"&amp;ADDRESS($B$11,$X$2-1+BL$8)),INDIRECT("rP!"&amp;ADDRESS(Prcsses!$B132,$X$2+$P$8-BL$8)&amp;":"&amp;ADDRESS(Prcsses!$B132,$X$2-1+$P$8))))</f>
        <v>0</v>
      </c>
      <c r="BM123" s="5">
        <f ca="1">IF(BM$4="",0,SUMPRODUCT(INDIRECT(ADDRESS($B37,$X$2)&amp;":"&amp;ADDRESS($B37,$X$2-1+BM$8)),INDIRECT(ADDRESS($B$11,$X$2)&amp;":"&amp;ADDRESS($B$11,$X$2-1+BM$8)),INDIRECT("rP!"&amp;ADDRESS(Prcsses!$B132,$X$2+$P$8-BM$8)&amp;":"&amp;ADDRESS(Prcsses!$B132,$X$2-1+$P$8))))</f>
        <v>0</v>
      </c>
      <c r="BN123" s="5">
        <f ca="1">IF(BN$4="",0,SUMPRODUCT(INDIRECT(ADDRESS($B37,$X$2)&amp;":"&amp;ADDRESS($B37,$X$2-1+BN$8)),INDIRECT(ADDRESS($B$11,$X$2)&amp;":"&amp;ADDRESS($B$11,$X$2-1+BN$8)),INDIRECT("rP!"&amp;ADDRESS(Prcsses!$B132,$X$2+$P$8-BN$8)&amp;":"&amp;ADDRESS(Prcsses!$B132,$X$2-1+$P$8))))</f>
        <v>0</v>
      </c>
      <c r="BO123" s="5">
        <f ca="1">IF(BO$4="",0,SUMPRODUCT(INDIRECT(ADDRESS($B37,$X$2)&amp;":"&amp;ADDRESS($B37,$X$2-1+BO$8)),INDIRECT(ADDRESS($B$11,$X$2)&amp;":"&amp;ADDRESS($B$11,$X$2-1+BO$8)),INDIRECT("rP!"&amp;ADDRESS(Prcsses!$B132,$X$2+$P$8-BO$8)&amp;":"&amp;ADDRESS(Prcsses!$B132,$X$2-1+$P$8))))</f>
        <v>0</v>
      </c>
      <c r="BP123" s="5">
        <f ca="1">IF(BP$4="",0,SUMPRODUCT(INDIRECT(ADDRESS($B37,$X$2)&amp;":"&amp;ADDRESS($B37,$X$2-1+BP$8)),INDIRECT(ADDRESS($B$11,$X$2)&amp;":"&amp;ADDRESS($B$11,$X$2-1+BP$8)),INDIRECT("rP!"&amp;ADDRESS(Prcsses!$B132,$X$2+$P$8-BP$8)&amp;":"&amp;ADDRESS(Prcsses!$B132,$X$2-1+$P$8))))</f>
        <v>0</v>
      </c>
      <c r="BQ123" s="5">
        <f ca="1">IF(BQ$4="",0,SUMPRODUCT(INDIRECT(ADDRESS($B37,$X$2)&amp;":"&amp;ADDRESS($B37,$X$2-1+BQ$8)),INDIRECT(ADDRESS($B$11,$X$2)&amp;":"&amp;ADDRESS($B$11,$X$2-1+BQ$8)),INDIRECT("rP!"&amp;ADDRESS(Prcsses!$B132,$X$2+$P$8-BQ$8)&amp;":"&amp;ADDRESS(Prcsses!$B132,$X$2-1+$P$8))))</f>
        <v>0</v>
      </c>
      <c r="BR123" s="5">
        <f ca="1">IF(BR$4="",0,SUMPRODUCT(INDIRECT(ADDRESS($B37,$X$2)&amp;":"&amp;ADDRESS($B37,$X$2-1+BR$8)),INDIRECT(ADDRESS($B$11,$X$2)&amp;":"&amp;ADDRESS($B$11,$X$2-1+BR$8)),INDIRECT("rP!"&amp;ADDRESS(Prcsses!$B132,$X$2+$P$8-BR$8)&amp;":"&amp;ADDRESS(Prcsses!$B132,$X$2-1+$P$8))))</f>
        <v>0</v>
      </c>
      <c r="BS123" s="5">
        <f ca="1">IF(BS$4="",0,SUMPRODUCT(INDIRECT(ADDRESS($B37,$X$2)&amp;":"&amp;ADDRESS($B37,$X$2-1+BS$8)),INDIRECT(ADDRESS($B$11,$X$2)&amp;":"&amp;ADDRESS($B$11,$X$2-1+BS$8)),INDIRECT("rP!"&amp;ADDRESS(Prcsses!$B132,$X$2+$P$8-BS$8)&amp;":"&amp;ADDRESS(Prcsses!$B132,$X$2-1+$P$8))))</f>
        <v>0</v>
      </c>
      <c r="BT123" s="5">
        <f ca="1">IF(BT$4="",0,SUMPRODUCT(INDIRECT(ADDRESS($B37,$X$2)&amp;":"&amp;ADDRESS($B37,$X$2-1+BT$8)),INDIRECT(ADDRESS($B$11,$X$2)&amp;":"&amp;ADDRESS($B$11,$X$2-1+BT$8)),INDIRECT("rP!"&amp;ADDRESS(Prcsses!$B132,$X$2+$P$8-BT$8)&amp;":"&amp;ADDRESS(Prcsses!$B132,$X$2-1+$P$8))))</f>
        <v>0</v>
      </c>
      <c r="BU123" s="5">
        <f ca="1">IF(BU$4="",0,SUMPRODUCT(INDIRECT(ADDRESS($B37,$X$2)&amp;":"&amp;ADDRESS($B37,$X$2-1+BU$8)),INDIRECT(ADDRESS($B$11,$X$2)&amp;":"&amp;ADDRESS($B$11,$X$2-1+BU$8)),INDIRECT("rP!"&amp;ADDRESS(Prcsses!$B132,$X$2+$P$8-BU$8)&amp;":"&amp;ADDRESS(Prcsses!$B132,$X$2-1+$P$8))))</f>
        <v>0</v>
      </c>
      <c r="BV123" s="5">
        <f ca="1">IF(BV$4="",0,SUMPRODUCT(INDIRECT(ADDRESS($B37,$X$2)&amp;":"&amp;ADDRESS($B37,$X$2-1+BV$8)),INDIRECT(ADDRESS($B$11,$X$2)&amp;":"&amp;ADDRESS($B$11,$X$2-1+BV$8)),INDIRECT("rP!"&amp;ADDRESS(Prcsses!$B132,$X$2+$P$8-BV$8)&amp;":"&amp;ADDRESS(Prcsses!$B132,$X$2-1+$P$8))))</f>
        <v>0</v>
      </c>
      <c r="BW123" s="5">
        <f ca="1">IF(BW$4="",0,SUMPRODUCT(INDIRECT(ADDRESS($B37,$X$2)&amp;":"&amp;ADDRESS($B37,$X$2-1+BW$8)),INDIRECT(ADDRESS($B$11,$X$2)&amp;":"&amp;ADDRESS($B$11,$X$2-1+BW$8)),INDIRECT("rP!"&amp;ADDRESS(Prcsses!$B132,$X$2+$P$8-BW$8)&amp;":"&amp;ADDRESS(Prcsses!$B132,$X$2-1+$P$8))))</f>
        <v>0</v>
      </c>
      <c r="BX123" s="5">
        <f ca="1">IF(BX$4="",0,SUMPRODUCT(INDIRECT(ADDRESS($B37,$X$2)&amp;":"&amp;ADDRESS($B37,$X$2-1+BX$8)),INDIRECT(ADDRESS($B$11,$X$2)&amp;":"&amp;ADDRESS($B$11,$X$2-1+BX$8)),INDIRECT("rP!"&amp;ADDRESS(Prcsses!$B132,$X$2+$P$8-BX$8)&amp;":"&amp;ADDRESS(Prcsses!$B132,$X$2-1+$P$8))))</f>
        <v>0</v>
      </c>
      <c r="BY123" s="5">
        <f ca="1">IF(BY$4="",0,SUMPRODUCT(INDIRECT(ADDRESS($B37,$X$2)&amp;":"&amp;ADDRESS($B37,$X$2-1+BY$8)),INDIRECT(ADDRESS($B$11,$X$2)&amp;":"&amp;ADDRESS($B$11,$X$2-1+BY$8)),INDIRECT("rP!"&amp;ADDRESS(Prcsses!$B132,$X$2+$P$8-BY$8)&amp;":"&amp;ADDRESS(Prcsses!$B132,$X$2-1+$P$8))))</f>
        <v>0</v>
      </c>
      <c r="BZ123" s="5">
        <f ca="1">IF(BZ$4="",0,SUMPRODUCT(INDIRECT(ADDRESS($B37,$X$2)&amp;":"&amp;ADDRESS($B37,$X$2-1+BZ$8)),INDIRECT(ADDRESS($B$11,$X$2)&amp;":"&amp;ADDRESS($B$11,$X$2-1+BZ$8)),INDIRECT("rP!"&amp;ADDRESS(Prcsses!$B132,$X$2+$P$8-BZ$8)&amp;":"&amp;ADDRESS(Prcsses!$B132,$X$2-1+$P$8))))</f>
        <v>0</v>
      </c>
      <c r="CA123" s="5">
        <f ca="1">IF(CA$4="",0,SUMPRODUCT(INDIRECT(ADDRESS($B37,$X$2)&amp;":"&amp;ADDRESS($B37,$X$2-1+CA$8)),INDIRECT(ADDRESS($B$11,$X$2)&amp;":"&amp;ADDRESS($B$11,$X$2-1+CA$8)),INDIRECT("rP!"&amp;ADDRESS(Prcsses!$B132,$X$2+$P$8-CA$8)&amp;":"&amp;ADDRESS(Prcsses!$B132,$X$2-1+$P$8))))</f>
        <v>0</v>
      </c>
      <c r="CB123" s="5">
        <f ca="1">IF(CB$4="",0,SUMPRODUCT(INDIRECT(ADDRESS($B37,$X$2)&amp;":"&amp;ADDRESS($B37,$X$2-1+CB$8)),INDIRECT(ADDRESS($B$11,$X$2)&amp;":"&amp;ADDRESS($B$11,$X$2-1+CB$8)),INDIRECT("rP!"&amp;ADDRESS(Prcsses!$B132,$X$2+$P$8-CB$8)&amp;":"&amp;ADDRESS(Prcsses!$B132,$X$2-1+$P$8))))</f>
        <v>0</v>
      </c>
      <c r="CC123" s="5">
        <f ca="1">IF(CC$4="",0,SUMPRODUCT(INDIRECT(ADDRESS($B37,$X$2)&amp;":"&amp;ADDRESS($B37,$X$2-1+CC$8)),INDIRECT(ADDRESS($B$11,$X$2)&amp;":"&amp;ADDRESS($B$11,$X$2-1+CC$8)),INDIRECT("rP!"&amp;ADDRESS(Prcsses!$B132,$X$2+$P$8-CC$8)&amp;":"&amp;ADDRESS(Prcsses!$B132,$X$2-1+$P$8))))</f>
        <v>0</v>
      </c>
      <c r="CD123" s="5">
        <f ca="1">IF(CD$4="",0,SUMPRODUCT(INDIRECT(ADDRESS($B37,$X$2)&amp;":"&amp;ADDRESS($B37,$X$2-1+CD$8)),INDIRECT(ADDRESS($B$11,$X$2)&amp;":"&amp;ADDRESS($B$11,$X$2-1+CD$8)),INDIRECT("rP!"&amp;ADDRESS(Prcsses!$B132,$X$2+$P$8-CD$8)&amp;":"&amp;ADDRESS(Prcsses!$B132,$X$2-1+$P$8))))</f>
        <v>0</v>
      </c>
      <c r="CE123" s="5">
        <f ca="1">IF(CE$4="",0,SUMPRODUCT(INDIRECT(ADDRESS($B37,$X$2)&amp;":"&amp;ADDRESS($B37,$X$2-1+CE$8)),INDIRECT(ADDRESS($B$11,$X$2)&amp;":"&amp;ADDRESS($B$11,$X$2-1+CE$8)),INDIRECT("rP!"&amp;ADDRESS(Prcsses!$B132,$X$2+$P$8-CE$8)&amp;":"&amp;ADDRESS(Prcsses!$B132,$X$2-1+$P$8))))</f>
        <v>0</v>
      </c>
      <c r="CF123" s="5">
        <f ca="1">IF(CF$4="",0,SUMPRODUCT(INDIRECT(ADDRESS($B37,$X$2)&amp;":"&amp;ADDRESS($B37,$X$2-1+CF$8)),INDIRECT(ADDRESS($B$11,$X$2)&amp;":"&amp;ADDRESS($B$11,$X$2-1+CF$8)),INDIRECT("rP!"&amp;ADDRESS(Prcsses!$B132,$X$2+$P$8-CF$8)&amp;":"&amp;ADDRESS(Prcsses!$B132,$X$2-1+$P$8))))</f>
        <v>0</v>
      </c>
    </row>
    <row r="124" spans="2:84" s="26" customFormat="1" ht="12" x14ac:dyDescent="0.25">
      <c r="B124" s="13"/>
      <c r="M124" s="55"/>
      <c r="N124" s="44" t="s">
        <v>21</v>
      </c>
      <c r="O124" s="45"/>
      <c r="P124" s="46"/>
      <c r="Q124" s="89"/>
      <c r="U124" s="41"/>
      <c r="V124" s="42"/>
      <c r="W124" s="43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</row>
    <row r="125" spans="2:84" x14ac:dyDescent="0.3">
      <c r="B125" s="13">
        <f>ROW()</f>
        <v>125</v>
      </c>
      <c r="H125" s="1" t="str">
        <f t="shared" ref="H125:H130" si="204">$H$117</f>
        <v>Ввод в эксплуатацию капзатрат</v>
      </c>
      <c r="I125" s="1" t="s">
        <v>202</v>
      </c>
      <c r="M125" s="53" t="s">
        <v>18</v>
      </c>
      <c r="P125" s="72" t="str">
        <f>Lists!$AD$11</f>
        <v>ввод в экспл-ю</v>
      </c>
      <c r="U125" s="5">
        <f t="shared" ref="U125:U130" ca="1" si="205">SUM(INDIRECT(ADDRESS($B125,$X$2)&amp;":"&amp;ADDRESS($B125,$X$2-1+$P$8)))</f>
        <v>37000000</v>
      </c>
      <c r="X125" s="5">
        <f ca="1">IF(X$4="",0,SUM(X126:X131))</f>
        <v>0</v>
      </c>
      <c r="Y125" s="5">
        <f ca="1">IF(Y$4="",0,SUM(Y126:Y131))</f>
        <v>0</v>
      </c>
      <c r="Z125" s="5">
        <f t="shared" ref="Z125" ca="1" si="206">IF(Z$4="",0,SUM(Z126:Z131))</f>
        <v>0</v>
      </c>
      <c r="AA125" s="5">
        <f t="shared" ref="AA125" ca="1" si="207">IF(AA$4="",0,SUM(AA126:AA131))</f>
        <v>0</v>
      </c>
      <c r="AB125" s="5">
        <f t="shared" ref="AB125" ca="1" si="208">IF(AB$4="",0,SUM(AB126:AB131))</f>
        <v>0</v>
      </c>
      <c r="AC125" s="5">
        <f t="shared" ref="AC125" ca="1" si="209">IF(AC$4="",0,SUM(AC126:AC131))</f>
        <v>0</v>
      </c>
      <c r="AD125" s="5">
        <f t="shared" ref="AD125" ca="1" si="210">IF(AD$4="",0,SUM(AD126:AD131))</f>
        <v>0</v>
      </c>
      <c r="AE125" s="5">
        <f t="shared" ref="AE125" ca="1" si="211">IF(AE$4="",0,SUM(AE126:AE131))</f>
        <v>0</v>
      </c>
      <c r="AF125" s="5">
        <f t="shared" ref="AF125" ca="1" si="212">IF(AF$4="",0,SUM(AF126:AF131))</f>
        <v>0</v>
      </c>
      <c r="AG125" s="5">
        <f t="shared" ref="AG125" ca="1" si="213">IF(AG$4="",0,SUM(AG126:AG131))</f>
        <v>0</v>
      </c>
      <c r="AH125" s="5">
        <f t="shared" ref="AH125" ca="1" si="214">IF(AH$4="",0,SUM(AH126:AH131))</f>
        <v>0</v>
      </c>
      <c r="AI125" s="5">
        <f t="shared" ref="AI125:CF125" ca="1" si="215">IF(AI$4="",0,SUM(AI126:AI131))</f>
        <v>37000000</v>
      </c>
      <c r="AJ125" s="5">
        <f t="shared" ca="1" si="215"/>
        <v>0</v>
      </c>
      <c r="AK125" s="5">
        <f t="shared" ca="1" si="215"/>
        <v>0</v>
      </c>
      <c r="AL125" s="5">
        <f t="shared" ca="1" si="215"/>
        <v>0</v>
      </c>
      <c r="AM125" s="5">
        <f t="shared" ca="1" si="215"/>
        <v>0</v>
      </c>
      <c r="AN125" s="5">
        <f t="shared" ca="1" si="215"/>
        <v>0</v>
      </c>
      <c r="AO125" s="5">
        <f t="shared" ca="1" si="215"/>
        <v>0</v>
      </c>
      <c r="AP125" s="5">
        <f t="shared" ca="1" si="215"/>
        <v>0</v>
      </c>
      <c r="AQ125" s="5">
        <f t="shared" ca="1" si="215"/>
        <v>0</v>
      </c>
      <c r="AR125" s="5">
        <f t="shared" ca="1" si="215"/>
        <v>0</v>
      </c>
      <c r="AS125" s="5">
        <f t="shared" ca="1" si="215"/>
        <v>0</v>
      </c>
      <c r="AT125" s="5">
        <f t="shared" ca="1" si="215"/>
        <v>0</v>
      </c>
      <c r="AU125" s="5">
        <f t="shared" ca="1" si="215"/>
        <v>0</v>
      </c>
      <c r="AV125" s="5">
        <f t="shared" ca="1" si="215"/>
        <v>0</v>
      </c>
      <c r="AW125" s="5">
        <f t="shared" ca="1" si="215"/>
        <v>0</v>
      </c>
      <c r="AX125" s="5">
        <f t="shared" ca="1" si="215"/>
        <v>0</v>
      </c>
      <c r="AY125" s="5">
        <f t="shared" ca="1" si="215"/>
        <v>0</v>
      </c>
      <c r="AZ125" s="5">
        <f t="shared" ca="1" si="215"/>
        <v>0</v>
      </c>
      <c r="BA125" s="5">
        <f t="shared" ca="1" si="215"/>
        <v>0</v>
      </c>
      <c r="BB125" s="5">
        <f t="shared" ca="1" si="215"/>
        <v>0</v>
      </c>
      <c r="BC125" s="5">
        <f t="shared" ca="1" si="215"/>
        <v>0</v>
      </c>
      <c r="BD125" s="5">
        <f t="shared" ca="1" si="215"/>
        <v>0</v>
      </c>
      <c r="BE125" s="5">
        <f t="shared" ca="1" si="215"/>
        <v>0</v>
      </c>
      <c r="BF125" s="5">
        <f t="shared" ca="1" si="215"/>
        <v>0</v>
      </c>
      <c r="BG125" s="5">
        <f t="shared" ca="1" si="215"/>
        <v>0</v>
      </c>
      <c r="BH125" s="5">
        <f t="shared" ca="1" si="215"/>
        <v>0</v>
      </c>
      <c r="BI125" s="5">
        <f t="shared" ca="1" si="215"/>
        <v>0</v>
      </c>
      <c r="BJ125" s="5">
        <f t="shared" ca="1" si="215"/>
        <v>0</v>
      </c>
      <c r="BK125" s="5">
        <f t="shared" ca="1" si="215"/>
        <v>0</v>
      </c>
      <c r="BL125" s="5">
        <f t="shared" ca="1" si="215"/>
        <v>0</v>
      </c>
      <c r="BM125" s="5">
        <f t="shared" ca="1" si="215"/>
        <v>0</v>
      </c>
      <c r="BN125" s="5">
        <f t="shared" ca="1" si="215"/>
        <v>0</v>
      </c>
      <c r="BO125" s="5">
        <f t="shared" ca="1" si="215"/>
        <v>0</v>
      </c>
      <c r="BP125" s="5">
        <f t="shared" ca="1" si="215"/>
        <v>0</v>
      </c>
      <c r="BQ125" s="5">
        <f t="shared" ca="1" si="215"/>
        <v>0</v>
      </c>
      <c r="BR125" s="5">
        <f t="shared" ca="1" si="215"/>
        <v>0</v>
      </c>
      <c r="BS125" s="5">
        <f t="shared" ca="1" si="215"/>
        <v>0</v>
      </c>
      <c r="BT125" s="5">
        <f t="shared" ca="1" si="215"/>
        <v>0</v>
      </c>
      <c r="BU125" s="5">
        <f t="shared" ca="1" si="215"/>
        <v>0</v>
      </c>
      <c r="BV125" s="5">
        <f t="shared" ca="1" si="215"/>
        <v>0</v>
      </c>
      <c r="BW125" s="5">
        <f t="shared" ca="1" si="215"/>
        <v>0</v>
      </c>
      <c r="BX125" s="5">
        <f t="shared" ca="1" si="215"/>
        <v>0</v>
      </c>
      <c r="BY125" s="5">
        <f t="shared" ca="1" si="215"/>
        <v>0</v>
      </c>
      <c r="BZ125" s="5">
        <f t="shared" ca="1" si="215"/>
        <v>0</v>
      </c>
      <c r="CA125" s="5">
        <f t="shared" ca="1" si="215"/>
        <v>0</v>
      </c>
      <c r="CB125" s="5">
        <f t="shared" ca="1" si="215"/>
        <v>0</v>
      </c>
      <c r="CC125" s="5">
        <f t="shared" ca="1" si="215"/>
        <v>0</v>
      </c>
      <c r="CD125" s="5">
        <f t="shared" ca="1" si="215"/>
        <v>0</v>
      </c>
      <c r="CE125" s="5">
        <f t="shared" ca="1" si="215"/>
        <v>0</v>
      </c>
      <c r="CF125" s="5">
        <f t="shared" ca="1" si="215"/>
        <v>0</v>
      </c>
    </row>
    <row r="126" spans="2:84" x14ac:dyDescent="0.3">
      <c r="B126" s="13">
        <f>ROW()</f>
        <v>126</v>
      </c>
      <c r="H126" s="1" t="str">
        <f t="shared" si="204"/>
        <v>Ввод в эксплуатацию капзатрат</v>
      </c>
      <c r="I126" s="1" t="str">
        <f>$I$125</f>
        <v>Капзатраты на производственные мощности</v>
      </c>
      <c r="J126" s="1" t="str">
        <f>Prcsses!I144</f>
        <v>Разрешения, оформления и проектирование</v>
      </c>
      <c r="M126" s="53" t="s">
        <v>18</v>
      </c>
      <c r="U126" s="5">
        <f t="shared" ca="1" si="205"/>
        <v>1000000</v>
      </c>
      <c r="X126" s="5">
        <f ca="1">IF(X$4="",0,SUMPRODUCT(INDIRECT(ADDRESS($B48,$X$2)&amp;":"&amp;ADDRESS($B48,$X$2-1+X$8)),INDIRECT(ADDRESS($B$14,$X$2)&amp;":"&amp;ADDRESS($B$14,$X$2-1+X$8)),INDIRECT("rP!"&amp;ADDRESS(Prcsses!$B160,$X$2+$P$8-X$8)&amp;":"&amp;ADDRESS(Prcsses!$B160,$X$2-1+$P$8))))</f>
        <v>0</v>
      </c>
      <c r="Y126" s="5">
        <f ca="1">IF(Y$4="",0,SUMPRODUCT(INDIRECT(ADDRESS($B48,$X$2)&amp;":"&amp;ADDRESS($B48,$X$2-1+Y$8)),INDIRECT(ADDRESS($B$14,$X$2)&amp;":"&amp;ADDRESS($B$14,$X$2-1+Y$8)),INDIRECT("rP!"&amp;ADDRESS(Prcsses!$B160,$X$2+$P$8-Y$8)&amp;":"&amp;ADDRESS(Prcsses!$B160,$X$2-1+$P$8))))</f>
        <v>0</v>
      </c>
      <c r="Z126" s="5">
        <f ca="1">IF(Z$4="",0,SUMPRODUCT(INDIRECT(ADDRESS($B48,$X$2)&amp;":"&amp;ADDRESS($B48,$X$2-1+Z$8)),INDIRECT(ADDRESS($B$14,$X$2)&amp;":"&amp;ADDRESS($B$14,$X$2-1+Z$8)),INDIRECT("rP!"&amp;ADDRESS(Prcsses!$B160,$X$2+$P$8-Z$8)&amp;":"&amp;ADDRESS(Prcsses!$B160,$X$2-1+$P$8))))</f>
        <v>0</v>
      </c>
      <c r="AA126" s="5">
        <f ca="1">IF(AA$4="",0,SUMPRODUCT(INDIRECT(ADDRESS($B48,$X$2)&amp;":"&amp;ADDRESS($B48,$X$2-1+AA$8)),INDIRECT(ADDRESS($B$14,$X$2)&amp;":"&amp;ADDRESS($B$14,$X$2-1+AA$8)),INDIRECT("rP!"&amp;ADDRESS(Prcsses!$B160,$X$2+$P$8-AA$8)&amp;":"&amp;ADDRESS(Prcsses!$B160,$X$2-1+$P$8))))</f>
        <v>0</v>
      </c>
      <c r="AB126" s="5">
        <f ca="1">IF(AB$4="",0,SUMPRODUCT(INDIRECT(ADDRESS($B48,$X$2)&amp;":"&amp;ADDRESS($B48,$X$2-1+AB$8)),INDIRECT(ADDRESS($B$14,$X$2)&amp;":"&amp;ADDRESS($B$14,$X$2-1+AB$8)),INDIRECT("rP!"&amp;ADDRESS(Prcsses!$B160,$X$2+$P$8-AB$8)&amp;":"&amp;ADDRESS(Prcsses!$B160,$X$2-1+$P$8))))</f>
        <v>0</v>
      </c>
      <c r="AC126" s="5">
        <f ca="1">IF(AC$4="",0,SUMPRODUCT(INDIRECT(ADDRESS($B48,$X$2)&amp;":"&amp;ADDRESS($B48,$X$2-1+AC$8)),INDIRECT(ADDRESS($B$14,$X$2)&amp;":"&amp;ADDRESS($B$14,$X$2-1+AC$8)),INDIRECT("rP!"&amp;ADDRESS(Prcsses!$B160,$X$2+$P$8-AC$8)&amp;":"&amp;ADDRESS(Prcsses!$B160,$X$2-1+$P$8))))</f>
        <v>0</v>
      </c>
      <c r="AD126" s="5">
        <f ca="1">IF(AD$4="",0,SUMPRODUCT(INDIRECT(ADDRESS($B48,$X$2)&amp;":"&amp;ADDRESS($B48,$X$2-1+AD$8)),INDIRECT(ADDRESS($B$14,$X$2)&amp;":"&amp;ADDRESS($B$14,$X$2-1+AD$8)),INDIRECT("rP!"&amp;ADDRESS(Prcsses!$B160,$X$2+$P$8-AD$8)&amp;":"&amp;ADDRESS(Prcsses!$B160,$X$2-1+$P$8))))</f>
        <v>0</v>
      </c>
      <c r="AE126" s="5">
        <f ca="1">IF(AE$4="",0,SUMPRODUCT(INDIRECT(ADDRESS($B48,$X$2)&amp;":"&amp;ADDRESS($B48,$X$2-1+AE$8)),INDIRECT(ADDRESS($B$14,$X$2)&amp;":"&amp;ADDRESS($B$14,$X$2-1+AE$8)),INDIRECT("rP!"&amp;ADDRESS(Prcsses!$B160,$X$2+$P$8-AE$8)&amp;":"&amp;ADDRESS(Prcsses!$B160,$X$2-1+$P$8))))</f>
        <v>0</v>
      </c>
      <c r="AF126" s="5">
        <f ca="1">IF(AF$4="",0,SUMPRODUCT(INDIRECT(ADDRESS($B48,$X$2)&amp;":"&amp;ADDRESS($B48,$X$2-1+AF$8)),INDIRECT(ADDRESS($B$14,$X$2)&amp;":"&amp;ADDRESS($B$14,$X$2-1+AF$8)),INDIRECT("rP!"&amp;ADDRESS(Prcsses!$B160,$X$2+$P$8-AF$8)&amp;":"&amp;ADDRESS(Prcsses!$B160,$X$2-1+$P$8))))</f>
        <v>0</v>
      </c>
      <c r="AG126" s="5">
        <f ca="1">IF(AG$4="",0,SUMPRODUCT(INDIRECT(ADDRESS($B48,$X$2)&amp;":"&amp;ADDRESS($B48,$X$2-1+AG$8)),INDIRECT(ADDRESS($B$14,$X$2)&amp;":"&amp;ADDRESS($B$14,$X$2-1+AG$8)),INDIRECT("rP!"&amp;ADDRESS(Prcsses!$B160,$X$2+$P$8-AG$8)&amp;":"&amp;ADDRESS(Prcsses!$B160,$X$2-1+$P$8))))</f>
        <v>0</v>
      </c>
      <c r="AH126" s="5">
        <f ca="1">IF(AH$4="",0,SUMPRODUCT(INDIRECT(ADDRESS($B48,$X$2)&amp;":"&amp;ADDRESS($B48,$X$2-1+AH$8)),INDIRECT(ADDRESS($B$14,$X$2)&amp;":"&amp;ADDRESS($B$14,$X$2-1+AH$8)),INDIRECT("rP!"&amp;ADDRESS(Prcsses!$B160,$X$2+$P$8-AH$8)&amp;":"&amp;ADDRESS(Prcsses!$B160,$X$2-1+$P$8))))</f>
        <v>0</v>
      </c>
      <c r="AI126" s="5">
        <f ca="1">IF(AI$4="",0,SUMPRODUCT(INDIRECT(ADDRESS($B48,$X$2)&amp;":"&amp;ADDRESS($B48,$X$2-1+AI$8)),INDIRECT(ADDRESS($B$14,$X$2)&amp;":"&amp;ADDRESS($B$14,$X$2-1+AI$8)),INDIRECT("rP!"&amp;ADDRESS(Prcsses!$B160,$X$2+$P$8-AI$8)&amp;":"&amp;ADDRESS(Prcsses!$B160,$X$2-1+$P$8))))</f>
        <v>1000000</v>
      </c>
      <c r="AJ126" s="5">
        <f ca="1">IF(AJ$4="",0,SUMPRODUCT(INDIRECT(ADDRESS($B48,$X$2)&amp;":"&amp;ADDRESS($B48,$X$2-1+AJ$8)),INDIRECT(ADDRESS($B$14,$X$2)&amp;":"&amp;ADDRESS($B$14,$X$2-1+AJ$8)),INDIRECT("rP!"&amp;ADDRESS(Prcsses!$B160,$X$2+$P$8-AJ$8)&amp;":"&amp;ADDRESS(Prcsses!$B160,$X$2-1+$P$8))))</f>
        <v>0</v>
      </c>
      <c r="AK126" s="5">
        <f ca="1">IF(AK$4="",0,SUMPRODUCT(INDIRECT(ADDRESS($B48,$X$2)&amp;":"&amp;ADDRESS($B48,$X$2-1+AK$8)),INDIRECT(ADDRESS($B$14,$X$2)&amp;":"&amp;ADDRESS($B$14,$X$2-1+AK$8)),INDIRECT("rP!"&amp;ADDRESS(Prcsses!$B160,$X$2+$P$8-AK$8)&amp;":"&amp;ADDRESS(Prcsses!$B160,$X$2-1+$P$8))))</f>
        <v>0</v>
      </c>
      <c r="AL126" s="5">
        <f ca="1">IF(AL$4="",0,SUMPRODUCT(INDIRECT(ADDRESS($B48,$X$2)&amp;":"&amp;ADDRESS($B48,$X$2-1+AL$8)),INDIRECT(ADDRESS($B$14,$X$2)&amp;":"&amp;ADDRESS($B$14,$X$2-1+AL$8)),INDIRECT("rP!"&amp;ADDRESS(Prcsses!$B160,$X$2+$P$8-AL$8)&amp;":"&amp;ADDRESS(Prcsses!$B160,$X$2-1+$P$8))))</f>
        <v>0</v>
      </c>
      <c r="AM126" s="5">
        <f ca="1">IF(AM$4="",0,SUMPRODUCT(INDIRECT(ADDRESS($B48,$X$2)&amp;":"&amp;ADDRESS($B48,$X$2-1+AM$8)),INDIRECT(ADDRESS($B$14,$X$2)&amp;":"&amp;ADDRESS($B$14,$X$2-1+AM$8)),INDIRECT("rP!"&amp;ADDRESS(Prcsses!$B160,$X$2+$P$8-AM$8)&amp;":"&amp;ADDRESS(Prcsses!$B160,$X$2-1+$P$8))))</f>
        <v>0</v>
      </c>
      <c r="AN126" s="5">
        <f ca="1">IF(AN$4="",0,SUMPRODUCT(INDIRECT(ADDRESS($B48,$X$2)&amp;":"&amp;ADDRESS($B48,$X$2-1+AN$8)),INDIRECT(ADDRESS($B$14,$X$2)&amp;":"&amp;ADDRESS($B$14,$X$2-1+AN$8)),INDIRECT("rP!"&amp;ADDRESS(Prcsses!$B160,$X$2+$P$8-AN$8)&amp;":"&amp;ADDRESS(Prcsses!$B160,$X$2-1+$P$8))))</f>
        <v>0</v>
      </c>
      <c r="AO126" s="5">
        <f ca="1">IF(AO$4="",0,SUMPRODUCT(INDIRECT(ADDRESS($B48,$X$2)&amp;":"&amp;ADDRESS($B48,$X$2-1+AO$8)),INDIRECT(ADDRESS($B$14,$X$2)&amp;":"&amp;ADDRESS($B$14,$X$2-1+AO$8)),INDIRECT("rP!"&amp;ADDRESS(Prcsses!$B160,$X$2+$P$8-AO$8)&amp;":"&amp;ADDRESS(Prcsses!$B160,$X$2-1+$P$8))))</f>
        <v>0</v>
      </c>
      <c r="AP126" s="5">
        <f ca="1">IF(AP$4="",0,SUMPRODUCT(INDIRECT(ADDRESS($B48,$X$2)&amp;":"&amp;ADDRESS($B48,$X$2-1+AP$8)),INDIRECT(ADDRESS($B$14,$X$2)&amp;":"&amp;ADDRESS($B$14,$X$2-1+AP$8)),INDIRECT("rP!"&amp;ADDRESS(Prcsses!$B160,$X$2+$P$8-AP$8)&amp;":"&amp;ADDRESS(Prcsses!$B160,$X$2-1+$P$8))))</f>
        <v>0</v>
      </c>
      <c r="AQ126" s="5">
        <f ca="1">IF(AQ$4="",0,SUMPRODUCT(INDIRECT(ADDRESS($B48,$X$2)&amp;":"&amp;ADDRESS($B48,$X$2-1+AQ$8)),INDIRECT(ADDRESS($B$14,$X$2)&amp;":"&amp;ADDRESS($B$14,$X$2-1+AQ$8)),INDIRECT("rP!"&amp;ADDRESS(Prcsses!$B160,$X$2+$P$8-AQ$8)&amp;":"&amp;ADDRESS(Prcsses!$B160,$X$2-1+$P$8))))</f>
        <v>0</v>
      </c>
      <c r="AR126" s="5">
        <f ca="1">IF(AR$4="",0,SUMPRODUCT(INDIRECT(ADDRESS($B48,$X$2)&amp;":"&amp;ADDRESS($B48,$X$2-1+AR$8)),INDIRECT(ADDRESS($B$14,$X$2)&amp;":"&amp;ADDRESS($B$14,$X$2-1+AR$8)),INDIRECT("rP!"&amp;ADDRESS(Prcsses!$B160,$X$2+$P$8-AR$8)&amp;":"&amp;ADDRESS(Prcsses!$B160,$X$2-1+$P$8))))</f>
        <v>0</v>
      </c>
      <c r="AS126" s="5">
        <f ca="1">IF(AS$4="",0,SUMPRODUCT(INDIRECT(ADDRESS($B48,$X$2)&amp;":"&amp;ADDRESS($B48,$X$2-1+AS$8)),INDIRECT(ADDRESS($B$14,$X$2)&amp;":"&amp;ADDRESS($B$14,$X$2-1+AS$8)),INDIRECT("rP!"&amp;ADDRESS(Prcsses!$B160,$X$2+$P$8-AS$8)&amp;":"&amp;ADDRESS(Prcsses!$B160,$X$2-1+$P$8))))</f>
        <v>0</v>
      </c>
      <c r="AT126" s="5">
        <f ca="1">IF(AT$4="",0,SUMPRODUCT(INDIRECT(ADDRESS($B48,$X$2)&amp;":"&amp;ADDRESS($B48,$X$2-1+AT$8)),INDIRECT(ADDRESS($B$14,$X$2)&amp;":"&amp;ADDRESS($B$14,$X$2-1+AT$8)),INDIRECT("rP!"&amp;ADDRESS(Prcsses!$B160,$X$2+$P$8-AT$8)&amp;":"&amp;ADDRESS(Prcsses!$B160,$X$2-1+$P$8))))</f>
        <v>0</v>
      </c>
      <c r="AU126" s="5">
        <f ca="1">IF(AU$4="",0,SUMPRODUCT(INDIRECT(ADDRESS($B48,$X$2)&amp;":"&amp;ADDRESS($B48,$X$2-1+AU$8)),INDIRECT(ADDRESS($B$14,$X$2)&amp;":"&amp;ADDRESS($B$14,$X$2-1+AU$8)),INDIRECT("rP!"&amp;ADDRESS(Prcsses!$B160,$X$2+$P$8-AU$8)&amp;":"&amp;ADDRESS(Prcsses!$B160,$X$2-1+$P$8))))</f>
        <v>0</v>
      </c>
      <c r="AV126" s="5">
        <f ca="1">IF(AV$4="",0,SUMPRODUCT(INDIRECT(ADDRESS($B48,$X$2)&amp;":"&amp;ADDRESS($B48,$X$2-1+AV$8)),INDIRECT(ADDRESS($B$14,$X$2)&amp;":"&amp;ADDRESS($B$14,$X$2-1+AV$8)),INDIRECT("rP!"&amp;ADDRESS(Prcsses!$B160,$X$2+$P$8-AV$8)&amp;":"&amp;ADDRESS(Prcsses!$B160,$X$2-1+$P$8))))</f>
        <v>0</v>
      </c>
      <c r="AW126" s="5">
        <f ca="1">IF(AW$4="",0,SUMPRODUCT(INDIRECT(ADDRESS($B48,$X$2)&amp;":"&amp;ADDRESS($B48,$X$2-1+AW$8)),INDIRECT(ADDRESS($B$14,$X$2)&amp;":"&amp;ADDRESS($B$14,$X$2-1+AW$8)),INDIRECT("rP!"&amp;ADDRESS(Prcsses!$B160,$X$2+$P$8-AW$8)&amp;":"&amp;ADDRESS(Prcsses!$B160,$X$2-1+$P$8))))</f>
        <v>0</v>
      </c>
      <c r="AX126" s="5">
        <f ca="1">IF(AX$4="",0,SUMPRODUCT(INDIRECT(ADDRESS($B48,$X$2)&amp;":"&amp;ADDRESS($B48,$X$2-1+AX$8)),INDIRECT(ADDRESS($B$14,$X$2)&amp;":"&amp;ADDRESS($B$14,$X$2-1+AX$8)),INDIRECT("rP!"&amp;ADDRESS(Prcsses!$B160,$X$2+$P$8-AX$8)&amp;":"&amp;ADDRESS(Prcsses!$B160,$X$2-1+$P$8))))</f>
        <v>0</v>
      </c>
      <c r="AY126" s="5">
        <f ca="1">IF(AY$4="",0,SUMPRODUCT(INDIRECT(ADDRESS($B48,$X$2)&amp;":"&amp;ADDRESS($B48,$X$2-1+AY$8)),INDIRECT(ADDRESS($B$14,$X$2)&amp;":"&amp;ADDRESS($B$14,$X$2-1+AY$8)),INDIRECT("rP!"&amp;ADDRESS(Prcsses!$B160,$X$2+$P$8-AY$8)&amp;":"&amp;ADDRESS(Prcsses!$B160,$X$2-1+$P$8))))</f>
        <v>0</v>
      </c>
      <c r="AZ126" s="5">
        <f ca="1">IF(AZ$4="",0,SUMPRODUCT(INDIRECT(ADDRESS($B48,$X$2)&amp;":"&amp;ADDRESS($B48,$X$2-1+AZ$8)),INDIRECT(ADDRESS($B$14,$X$2)&amp;":"&amp;ADDRESS($B$14,$X$2-1+AZ$8)),INDIRECT("rP!"&amp;ADDRESS(Prcsses!$B160,$X$2+$P$8-AZ$8)&amp;":"&amp;ADDRESS(Prcsses!$B160,$X$2-1+$P$8))))</f>
        <v>0</v>
      </c>
      <c r="BA126" s="5">
        <f ca="1">IF(BA$4="",0,SUMPRODUCT(INDIRECT(ADDRESS($B48,$X$2)&amp;":"&amp;ADDRESS($B48,$X$2-1+BA$8)),INDIRECT(ADDRESS($B$14,$X$2)&amp;":"&amp;ADDRESS($B$14,$X$2-1+BA$8)),INDIRECT("rP!"&amp;ADDRESS(Prcsses!$B160,$X$2+$P$8-BA$8)&amp;":"&amp;ADDRESS(Prcsses!$B160,$X$2-1+$P$8))))</f>
        <v>0</v>
      </c>
      <c r="BB126" s="5">
        <f ca="1">IF(BB$4="",0,SUMPRODUCT(INDIRECT(ADDRESS($B48,$X$2)&amp;":"&amp;ADDRESS($B48,$X$2-1+BB$8)),INDIRECT(ADDRESS($B$14,$X$2)&amp;":"&amp;ADDRESS($B$14,$X$2-1+BB$8)),INDIRECT("rP!"&amp;ADDRESS(Prcsses!$B160,$X$2+$P$8-BB$8)&amp;":"&amp;ADDRESS(Prcsses!$B160,$X$2-1+$P$8))))</f>
        <v>0</v>
      </c>
      <c r="BC126" s="5">
        <f ca="1">IF(BC$4="",0,SUMPRODUCT(INDIRECT(ADDRESS($B48,$X$2)&amp;":"&amp;ADDRESS($B48,$X$2-1+BC$8)),INDIRECT(ADDRESS($B$14,$X$2)&amp;":"&amp;ADDRESS($B$14,$X$2-1+BC$8)),INDIRECT("rP!"&amp;ADDRESS(Prcsses!$B160,$X$2+$P$8-BC$8)&amp;":"&amp;ADDRESS(Prcsses!$B160,$X$2-1+$P$8))))</f>
        <v>0</v>
      </c>
      <c r="BD126" s="5">
        <f ca="1">IF(BD$4="",0,SUMPRODUCT(INDIRECT(ADDRESS($B48,$X$2)&amp;":"&amp;ADDRESS($B48,$X$2-1+BD$8)),INDIRECT(ADDRESS($B$14,$X$2)&amp;":"&amp;ADDRESS($B$14,$X$2-1+BD$8)),INDIRECT("rP!"&amp;ADDRESS(Prcsses!$B160,$X$2+$P$8-BD$8)&amp;":"&amp;ADDRESS(Prcsses!$B160,$X$2-1+$P$8))))</f>
        <v>0</v>
      </c>
      <c r="BE126" s="5">
        <f ca="1">IF(BE$4="",0,SUMPRODUCT(INDIRECT(ADDRESS($B48,$X$2)&amp;":"&amp;ADDRESS($B48,$X$2-1+BE$8)),INDIRECT(ADDRESS($B$14,$X$2)&amp;":"&amp;ADDRESS($B$14,$X$2-1+BE$8)),INDIRECT("rP!"&amp;ADDRESS(Prcsses!$B160,$X$2+$P$8-BE$8)&amp;":"&amp;ADDRESS(Prcsses!$B160,$X$2-1+$P$8))))</f>
        <v>0</v>
      </c>
      <c r="BF126" s="5">
        <f ca="1">IF(BF$4="",0,SUMPRODUCT(INDIRECT(ADDRESS($B48,$X$2)&amp;":"&amp;ADDRESS($B48,$X$2-1+BF$8)),INDIRECT(ADDRESS($B$14,$X$2)&amp;":"&amp;ADDRESS($B$14,$X$2-1+BF$8)),INDIRECT("rP!"&amp;ADDRESS(Prcsses!$B160,$X$2+$P$8-BF$8)&amp;":"&amp;ADDRESS(Prcsses!$B160,$X$2-1+$P$8))))</f>
        <v>0</v>
      </c>
      <c r="BG126" s="5">
        <f ca="1">IF(BG$4="",0,SUMPRODUCT(INDIRECT(ADDRESS($B48,$X$2)&amp;":"&amp;ADDRESS($B48,$X$2-1+BG$8)),INDIRECT(ADDRESS($B$14,$X$2)&amp;":"&amp;ADDRESS($B$14,$X$2-1+BG$8)),INDIRECT("rP!"&amp;ADDRESS(Prcsses!$B160,$X$2+$P$8-BG$8)&amp;":"&amp;ADDRESS(Prcsses!$B160,$X$2-1+$P$8))))</f>
        <v>0</v>
      </c>
      <c r="BH126" s="5">
        <f ca="1">IF(BH$4="",0,SUMPRODUCT(INDIRECT(ADDRESS($B48,$X$2)&amp;":"&amp;ADDRESS($B48,$X$2-1+BH$8)),INDIRECT(ADDRESS($B$14,$X$2)&amp;":"&amp;ADDRESS($B$14,$X$2-1+BH$8)),INDIRECT("rP!"&amp;ADDRESS(Prcsses!$B160,$X$2+$P$8-BH$8)&amp;":"&amp;ADDRESS(Prcsses!$B160,$X$2-1+$P$8))))</f>
        <v>0</v>
      </c>
      <c r="BI126" s="5">
        <f ca="1">IF(BI$4="",0,SUMPRODUCT(INDIRECT(ADDRESS($B48,$X$2)&amp;":"&amp;ADDRESS($B48,$X$2-1+BI$8)),INDIRECT(ADDRESS($B$14,$X$2)&amp;":"&amp;ADDRESS($B$14,$X$2-1+BI$8)),INDIRECT("rP!"&amp;ADDRESS(Prcsses!$B160,$X$2+$P$8-BI$8)&amp;":"&amp;ADDRESS(Prcsses!$B160,$X$2-1+$P$8))))</f>
        <v>0</v>
      </c>
      <c r="BJ126" s="5">
        <f ca="1">IF(BJ$4="",0,SUMPRODUCT(INDIRECT(ADDRESS($B48,$X$2)&amp;":"&amp;ADDRESS($B48,$X$2-1+BJ$8)),INDIRECT(ADDRESS($B$14,$X$2)&amp;":"&amp;ADDRESS($B$14,$X$2-1+BJ$8)),INDIRECT("rP!"&amp;ADDRESS(Prcsses!$B160,$X$2+$P$8-BJ$8)&amp;":"&amp;ADDRESS(Prcsses!$B160,$X$2-1+$P$8))))</f>
        <v>0</v>
      </c>
      <c r="BK126" s="5">
        <f ca="1">IF(BK$4="",0,SUMPRODUCT(INDIRECT(ADDRESS($B48,$X$2)&amp;":"&amp;ADDRESS($B48,$X$2-1+BK$8)),INDIRECT(ADDRESS($B$14,$X$2)&amp;":"&amp;ADDRESS($B$14,$X$2-1+BK$8)),INDIRECT("rP!"&amp;ADDRESS(Prcsses!$B160,$X$2+$P$8-BK$8)&amp;":"&amp;ADDRESS(Prcsses!$B160,$X$2-1+$P$8))))</f>
        <v>0</v>
      </c>
      <c r="BL126" s="5">
        <f ca="1">IF(BL$4="",0,SUMPRODUCT(INDIRECT(ADDRESS($B48,$X$2)&amp;":"&amp;ADDRESS($B48,$X$2-1+BL$8)),INDIRECT(ADDRESS($B$14,$X$2)&amp;":"&amp;ADDRESS($B$14,$X$2-1+BL$8)),INDIRECT("rP!"&amp;ADDRESS(Prcsses!$B160,$X$2+$P$8-BL$8)&amp;":"&amp;ADDRESS(Prcsses!$B160,$X$2-1+$P$8))))</f>
        <v>0</v>
      </c>
      <c r="BM126" s="5">
        <f ca="1">IF(BM$4="",0,SUMPRODUCT(INDIRECT(ADDRESS($B48,$X$2)&amp;":"&amp;ADDRESS($B48,$X$2-1+BM$8)),INDIRECT(ADDRESS($B$14,$X$2)&amp;":"&amp;ADDRESS($B$14,$X$2-1+BM$8)),INDIRECT("rP!"&amp;ADDRESS(Prcsses!$B160,$X$2+$P$8-BM$8)&amp;":"&amp;ADDRESS(Prcsses!$B160,$X$2-1+$P$8))))</f>
        <v>0</v>
      </c>
      <c r="BN126" s="5">
        <f ca="1">IF(BN$4="",0,SUMPRODUCT(INDIRECT(ADDRESS($B48,$X$2)&amp;":"&amp;ADDRESS($B48,$X$2-1+BN$8)),INDIRECT(ADDRESS($B$14,$X$2)&amp;":"&amp;ADDRESS($B$14,$X$2-1+BN$8)),INDIRECT("rP!"&amp;ADDRESS(Prcsses!$B160,$X$2+$P$8-BN$8)&amp;":"&amp;ADDRESS(Prcsses!$B160,$X$2-1+$P$8))))</f>
        <v>0</v>
      </c>
      <c r="BO126" s="5">
        <f ca="1">IF(BO$4="",0,SUMPRODUCT(INDIRECT(ADDRESS($B48,$X$2)&amp;":"&amp;ADDRESS($B48,$X$2-1+BO$8)),INDIRECT(ADDRESS($B$14,$X$2)&amp;":"&amp;ADDRESS($B$14,$X$2-1+BO$8)),INDIRECT("rP!"&amp;ADDRESS(Prcsses!$B160,$X$2+$P$8-BO$8)&amp;":"&amp;ADDRESS(Prcsses!$B160,$X$2-1+$P$8))))</f>
        <v>0</v>
      </c>
      <c r="BP126" s="5">
        <f ca="1">IF(BP$4="",0,SUMPRODUCT(INDIRECT(ADDRESS($B48,$X$2)&amp;":"&amp;ADDRESS($B48,$X$2-1+BP$8)),INDIRECT(ADDRESS($B$14,$X$2)&amp;":"&amp;ADDRESS($B$14,$X$2-1+BP$8)),INDIRECT("rP!"&amp;ADDRESS(Prcsses!$B160,$X$2+$P$8-BP$8)&amp;":"&amp;ADDRESS(Prcsses!$B160,$X$2-1+$P$8))))</f>
        <v>0</v>
      </c>
      <c r="BQ126" s="5">
        <f ca="1">IF(BQ$4="",0,SUMPRODUCT(INDIRECT(ADDRESS($B48,$X$2)&amp;":"&amp;ADDRESS($B48,$X$2-1+BQ$8)),INDIRECT(ADDRESS($B$14,$X$2)&amp;":"&amp;ADDRESS($B$14,$X$2-1+BQ$8)),INDIRECT("rP!"&amp;ADDRESS(Prcsses!$B160,$X$2+$P$8-BQ$8)&amp;":"&amp;ADDRESS(Prcsses!$B160,$X$2-1+$P$8))))</f>
        <v>0</v>
      </c>
      <c r="BR126" s="5">
        <f ca="1">IF(BR$4="",0,SUMPRODUCT(INDIRECT(ADDRESS($B48,$X$2)&amp;":"&amp;ADDRESS($B48,$X$2-1+BR$8)),INDIRECT(ADDRESS($B$14,$X$2)&amp;":"&amp;ADDRESS($B$14,$X$2-1+BR$8)),INDIRECT("rP!"&amp;ADDRESS(Prcsses!$B160,$X$2+$P$8-BR$8)&amp;":"&amp;ADDRESS(Prcsses!$B160,$X$2-1+$P$8))))</f>
        <v>0</v>
      </c>
      <c r="BS126" s="5">
        <f ca="1">IF(BS$4="",0,SUMPRODUCT(INDIRECT(ADDRESS($B48,$X$2)&amp;":"&amp;ADDRESS($B48,$X$2-1+BS$8)),INDIRECT(ADDRESS($B$14,$X$2)&amp;":"&amp;ADDRESS($B$14,$X$2-1+BS$8)),INDIRECT("rP!"&amp;ADDRESS(Prcsses!$B160,$X$2+$P$8-BS$8)&amp;":"&amp;ADDRESS(Prcsses!$B160,$X$2-1+$P$8))))</f>
        <v>0</v>
      </c>
      <c r="BT126" s="5">
        <f ca="1">IF(BT$4="",0,SUMPRODUCT(INDIRECT(ADDRESS($B48,$X$2)&amp;":"&amp;ADDRESS($B48,$X$2-1+BT$8)),INDIRECT(ADDRESS($B$14,$X$2)&amp;":"&amp;ADDRESS($B$14,$X$2-1+BT$8)),INDIRECT("rP!"&amp;ADDRESS(Prcsses!$B160,$X$2+$P$8-BT$8)&amp;":"&amp;ADDRESS(Prcsses!$B160,$X$2-1+$P$8))))</f>
        <v>0</v>
      </c>
      <c r="BU126" s="5">
        <f ca="1">IF(BU$4="",0,SUMPRODUCT(INDIRECT(ADDRESS($B48,$X$2)&amp;":"&amp;ADDRESS($B48,$X$2-1+BU$8)),INDIRECT(ADDRESS($B$14,$X$2)&amp;":"&amp;ADDRESS($B$14,$X$2-1+BU$8)),INDIRECT("rP!"&amp;ADDRESS(Prcsses!$B160,$X$2+$P$8-BU$8)&amp;":"&amp;ADDRESS(Prcsses!$B160,$X$2-1+$P$8))))</f>
        <v>0</v>
      </c>
      <c r="BV126" s="5">
        <f ca="1">IF(BV$4="",0,SUMPRODUCT(INDIRECT(ADDRESS($B48,$X$2)&amp;":"&amp;ADDRESS($B48,$X$2-1+BV$8)),INDIRECT(ADDRESS($B$14,$X$2)&amp;":"&amp;ADDRESS($B$14,$X$2-1+BV$8)),INDIRECT("rP!"&amp;ADDRESS(Prcsses!$B160,$X$2+$P$8-BV$8)&amp;":"&amp;ADDRESS(Prcsses!$B160,$X$2-1+$P$8))))</f>
        <v>0</v>
      </c>
      <c r="BW126" s="5">
        <f ca="1">IF(BW$4="",0,SUMPRODUCT(INDIRECT(ADDRESS($B48,$X$2)&amp;":"&amp;ADDRESS($B48,$X$2-1+BW$8)),INDIRECT(ADDRESS($B$14,$X$2)&amp;":"&amp;ADDRESS($B$14,$X$2-1+BW$8)),INDIRECT("rP!"&amp;ADDRESS(Prcsses!$B160,$X$2+$P$8-BW$8)&amp;":"&amp;ADDRESS(Prcsses!$B160,$X$2-1+$P$8))))</f>
        <v>0</v>
      </c>
      <c r="BX126" s="5">
        <f ca="1">IF(BX$4="",0,SUMPRODUCT(INDIRECT(ADDRESS($B48,$X$2)&amp;":"&amp;ADDRESS($B48,$X$2-1+BX$8)),INDIRECT(ADDRESS($B$14,$X$2)&amp;":"&amp;ADDRESS($B$14,$X$2-1+BX$8)),INDIRECT("rP!"&amp;ADDRESS(Prcsses!$B160,$X$2+$P$8-BX$8)&amp;":"&amp;ADDRESS(Prcsses!$B160,$X$2-1+$P$8))))</f>
        <v>0</v>
      </c>
      <c r="BY126" s="5">
        <f ca="1">IF(BY$4="",0,SUMPRODUCT(INDIRECT(ADDRESS($B48,$X$2)&amp;":"&amp;ADDRESS($B48,$X$2-1+BY$8)),INDIRECT(ADDRESS($B$14,$X$2)&amp;":"&amp;ADDRESS($B$14,$X$2-1+BY$8)),INDIRECT("rP!"&amp;ADDRESS(Prcsses!$B160,$X$2+$P$8-BY$8)&amp;":"&amp;ADDRESS(Prcsses!$B160,$X$2-1+$P$8))))</f>
        <v>0</v>
      </c>
      <c r="BZ126" s="5">
        <f ca="1">IF(BZ$4="",0,SUMPRODUCT(INDIRECT(ADDRESS($B48,$X$2)&amp;":"&amp;ADDRESS($B48,$X$2-1+BZ$8)),INDIRECT(ADDRESS($B$14,$X$2)&amp;":"&amp;ADDRESS($B$14,$X$2-1+BZ$8)),INDIRECT("rP!"&amp;ADDRESS(Prcsses!$B160,$X$2+$P$8-BZ$8)&amp;":"&amp;ADDRESS(Prcsses!$B160,$X$2-1+$P$8))))</f>
        <v>0</v>
      </c>
      <c r="CA126" s="5">
        <f ca="1">IF(CA$4="",0,SUMPRODUCT(INDIRECT(ADDRESS($B48,$X$2)&amp;":"&amp;ADDRESS($B48,$X$2-1+CA$8)),INDIRECT(ADDRESS($B$14,$X$2)&amp;":"&amp;ADDRESS($B$14,$X$2-1+CA$8)),INDIRECT("rP!"&amp;ADDRESS(Prcsses!$B160,$X$2+$P$8-CA$8)&amp;":"&amp;ADDRESS(Prcsses!$B160,$X$2-1+$P$8))))</f>
        <v>0</v>
      </c>
      <c r="CB126" s="5">
        <f ca="1">IF(CB$4="",0,SUMPRODUCT(INDIRECT(ADDRESS($B48,$X$2)&amp;":"&amp;ADDRESS($B48,$X$2-1+CB$8)),INDIRECT(ADDRESS($B$14,$X$2)&amp;":"&amp;ADDRESS($B$14,$X$2-1+CB$8)),INDIRECT("rP!"&amp;ADDRESS(Prcsses!$B160,$X$2+$P$8-CB$8)&amp;":"&amp;ADDRESS(Prcsses!$B160,$X$2-1+$P$8))))</f>
        <v>0</v>
      </c>
      <c r="CC126" s="5">
        <f ca="1">IF(CC$4="",0,SUMPRODUCT(INDIRECT(ADDRESS($B48,$X$2)&amp;":"&amp;ADDRESS($B48,$X$2-1+CC$8)),INDIRECT(ADDRESS($B$14,$X$2)&amp;":"&amp;ADDRESS($B$14,$X$2-1+CC$8)),INDIRECT("rP!"&amp;ADDRESS(Prcsses!$B160,$X$2+$P$8-CC$8)&amp;":"&amp;ADDRESS(Prcsses!$B160,$X$2-1+$P$8))))</f>
        <v>0</v>
      </c>
      <c r="CD126" s="5">
        <f ca="1">IF(CD$4="",0,SUMPRODUCT(INDIRECT(ADDRESS($B48,$X$2)&amp;":"&amp;ADDRESS($B48,$X$2-1+CD$8)),INDIRECT(ADDRESS($B$14,$X$2)&amp;":"&amp;ADDRESS($B$14,$X$2-1+CD$8)),INDIRECT("rP!"&amp;ADDRESS(Prcsses!$B160,$X$2+$P$8-CD$8)&amp;":"&amp;ADDRESS(Prcsses!$B160,$X$2-1+$P$8))))</f>
        <v>0</v>
      </c>
      <c r="CE126" s="5">
        <f ca="1">IF(CE$4="",0,SUMPRODUCT(INDIRECT(ADDRESS($B48,$X$2)&amp;":"&amp;ADDRESS($B48,$X$2-1+CE$8)),INDIRECT(ADDRESS($B$14,$X$2)&amp;":"&amp;ADDRESS($B$14,$X$2-1+CE$8)),INDIRECT("rP!"&amp;ADDRESS(Prcsses!$B160,$X$2+$P$8-CE$8)&amp;":"&amp;ADDRESS(Prcsses!$B160,$X$2-1+$P$8))))</f>
        <v>0</v>
      </c>
      <c r="CF126" s="5">
        <f ca="1">IF(CF$4="",0,SUMPRODUCT(INDIRECT(ADDRESS($B48,$X$2)&amp;":"&amp;ADDRESS($B48,$X$2-1+CF$8)),INDIRECT(ADDRESS($B$14,$X$2)&amp;":"&amp;ADDRESS($B$14,$X$2-1+CF$8)),INDIRECT("rP!"&amp;ADDRESS(Prcsses!$B160,$X$2+$P$8-CF$8)&amp;":"&amp;ADDRESS(Prcsses!$B160,$X$2-1+$P$8))))</f>
        <v>0</v>
      </c>
    </row>
    <row r="127" spans="2:84" x14ac:dyDescent="0.3">
      <c r="B127" s="13">
        <f>ROW()</f>
        <v>127</v>
      </c>
      <c r="H127" s="1" t="str">
        <f t="shared" si="204"/>
        <v>Ввод в эксплуатацию капзатрат</v>
      </c>
      <c r="I127" s="1" t="str">
        <f>$I$125</f>
        <v>Капзатраты на производственные мощности</v>
      </c>
      <c r="J127" s="1" t="str">
        <f>Prcsses!I145</f>
        <v>Строительно-монтажные работы</v>
      </c>
      <c r="M127" s="53" t="s">
        <v>18</v>
      </c>
      <c r="U127" s="5">
        <f t="shared" ca="1" si="205"/>
        <v>15000000</v>
      </c>
      <c r="X127" s="5">
        <f ca="1">IF(X$4="",0,SUMPRODUCT(INDIRECT(ADDRESS($B49,$X$2)&amp;":"&amp;ADDRESS($B49,$X$2-1+X$8)),INDIRECT(ADDRESS($B$14,$X$2)&amp;":"&amp;ADDRESS($B$14,$X$2-1+X$8)),INDIRECT("rP!"&amp;ADDRESS(Prcsses!$B161,$X$2+$P$8-X$8)&amp;":"&amp;ADDRESS(Prcsses!$B161,$X$2-1+$P$8))))</f>
        <v>0</v>
      </c>
      <c r="Y127" s="5">
        <f ca="1">IF(Y$4="",0,SUMPRODUCT(INDIRECT(ADDRESS($B49,$X$2)&amp;":"&amp;ADDRESS($B49,$X$2-1+Y$8)),INDIRECT(ADDRESS($B$14,$X$2)&amp;":"&amp;ADDRESS($B$14,$X$2-1+Y$8)),INDIRECT("rP!"&amp;ADDRESS(Prcsses!$B161,$X$2+$P$8-Y$8)&amp;":"&amp;ADDRESS(Prcsses!$B161,$X$2-1+$P$8))))</f>
        <v>0</v>
      </c>
      <c r="Z127" s="5">
        <f ca="1">IF(Z$4="",0,SUMPRODUCT(INDIRECT(ADDRESS($B49,$X$2)&amp;":"&amp;ADDRESS($B49,$X$2-1+Z$8)),INDIRECT(ADDRESS($B$14,$X$2)&amp;":"&amp;ADDRESS($B$14,$X$2-1+Z$8)),INDIRECT("rP!"&amp;ADDRESS(Prcsses!$B161,$X$2+$P$8-Z$8)&amp;":"&amp;ADDRESS(Prcsses!$B161,$X$2-1+$P$8))))</f>
        <v>0</v>
      </c>
      <c r="AA127" s="5">
        <f ca="1">IF(AA$4="",0,SUMPRODUCT(INDIRECT(ADDRESS($B49,$X$2)&amp;":"&amp;ADDRESS($B49,$X$2-1+AA$8)),INDIRECT(ADDRESS($B$14,$X$2)&amp;":"&amp;ADDRESS($B$14,$X$2-1+AA$8)),INDIRECT("rP!"&amp;ADDRESS(Prcsses!$B161,$X$2+$P$8-AA$8)&amp;":"&amp;ADDRESS(Prcsses!$B161,$X$2-1+$P$8))))</f>
        <v>0</v>
      </c>
      <c r="AB127" s="5">
        <f ca="1">IF(AB$4="",0,SUMPRODUCT(INDIRECT(ADDRESS($B49,$X$2)&amp;":"&amp;ADDRESS($B49,$X$2-1+AB$8)),INDIRECT(ADDRESS($B$14,$X$2)&amp;":"&amp;ADDRESS($B$14,$X$2-1+AB$8)),INDIRECT("rP!"&amp;ADDRESS(Prcsses!$B161,$X$2+$P$8-AB$8)&amp;":"&amp;ADDRESS(Prcsses!$B161,$X$2-1+$P$8))))</f>
        <v>0</v>
      </c>
      <c r="AC127" s="5">
        <f ca="1">IF(AC$4="",0,SUMPRODUCT(INDIRECT(ADDRESS($B49,$X$2)&amp;":"&amp;ADDRESS($B49,$X$2-1+AC$8)),INDIRECT(ADDRESS($B$14,$X$2)&amp;":"&amp;ADDRESS($B$14,$X$2-1+AC$8)),INDIRECT("rP!"&amp;ADDRESS(Prcsses!$B161,$X$2+$P$8-AC$8)&amp;":"&amp;ADDRESS(Prcsses!$B161,$X$2-1+$P$8))))</f>
        <v>0</v>
      </c>
      <c r="AD127" s="5">
        <f ca="1">IF(AD$4="",0,SUMPRODUCT(INDIRECT(ADDRESS($B49,$X$2)&amp;":"&amp;ADDRESS($B49,$X$2-1+AD$8)),INDIRECT(ADDRESS($B$14,$X$2)&amp;":"&amp;ADDRESS($B$14,$X$2-1+AD$8)),INDIRECT("rP!"&amp;ADDRESS(Prcsses!$B161,$X$2+$P$8-AD$8)&amp;":"&amp;ADDRESS(Prcsses!$B161,$X$2-1+$P$8))))</f>
        <v>0</v>
      </c>
      <c r="AE127" s="5">
        <f ca="1">IF(AE$4="",0,SUMPRODUCT(INDIRECT(ADDRESS($B49,$X$2)&amp;":"&amp;ADDRESS($B49,$X$2-1+AE$8)),INDIRECT(ADDRESS($B$14,$X$2)&amp;":"&amp;ADDRESS($B$14,$X$2-1+AE$8)),INDIRECT("rP!"&amp;ADDRESS(Prcsses!$B161,$X$2+$P$8-AE$8)&amp;":"&amp;ADDRESS(Prcsses!$B161,$X$2-1+$P$8))))</f>
        <v>0</v>
      </c>
      <c r="AF127" s="5">
        <f ca="1">IF(AF$4="",0,SUMPRODUCT(INDIRECT(ADDRESS($B49,$X$2)&amp;":"&amp;ADDRESS($B49,$X$2-1+AF$8)),INDIRECT(ADDRESS($B$14,$X$2)&amp;":"&amp;ADDRESS($B$14,$X$2-1+AF$8)),INDIRECT("rP!"&amp;ADDRESS(Prcsses!$B161,$X$2+$P$8-AF$8)&amp;":"&amp;ADDRESS(Prcsses!$B161,$X$2-1+$P$8))))</f>
        <v>0</v>
      </c>
      <c r="AG127" s="5">
        <f ca="1">IF(AG$4="",0,SUMPRODUCT(INDIRECT(ADDRESS($B49,$X$2)&amp;":"&amp;ADDRESS($B49,$X$2-1+AG$8)),INDIRECT(ADDRESS($B$14,$X$2)&amp;":"&amp;ADDRESS($B$14,$X$2-1+AG$8)),INDIRECT("rP!"&amp;ADDRESS(Prcsses!$B161,$X$2+$P$8-AG$8)&amp;":"&amp;ADDRESS(Prcsses!$B161,$X$2-1+$P$8))))</f>
        <v>0</v>
      </c>
      <c r="AH127" s="5">
        <f ca="1">IF(AH$4="",0,SUMPRODUCT(INDIRECT(ADDRESS($B49,$X$2)&amp;":"&amp;ADDRESS($B49,$X$2-1+AH$8)),INDIRECT(ADDRESS($B$14,$X$2)&amp;":"&amp;ADDRESS($B$14,$X$2-1+AH$8)),INDIRECT("rP!"&amp;ADDRESS(Prcsses!$B161,$X$2+$P$8-AH$8)&amp;":"&amp;ADDRESS(Prcsses!$B161,$X$2-1+$P$8))))</f>
        <v>0</v>
      </c>
      <c r="AI127" s="5">
        <f ca="1">IF(AI$4="",0,SUMPRODUCT(INDIRECT(ADDRESS($B49,$X$2)&amp;":"&amp;ADDRESS($B49,$X$2-1+AI$8)),INDIRECT(ADDRESS($B$14,$X$2)&amp;":"&amp;ADDRESS($B$14,$X$2-1+AI$8)),INDIRECT("rP!"&amp;ADDRESS(Prcsses!$B161,$X$2+$P$8-AI$8)&amp;":"&amp;ADDRESS(Prcsses!$B161,$X$2-1+$P$8))))</f>
        <v>15000000</v>
      </c>
      <c r="AJ127" s="5">
        <f ca="1">IF(AJ$4="",0,SUMPRODUCT(INDIRECT(ADDRESS($B49,$X$2)&amp;":"&amp;ADDRESS($B49,$X$2-1+AJ$8)),INDIRECT(ADDRESS($B$14,$X$2)&amp;":"&amp;ADDRESS($B$14,$X$2-1+AJ$8)),INDIRECT("rP!"&amp;ADDRESS(Prcsses!$B161,$X$2+$P$8-AJ$8)&amp;":"&amp;ADDRESS(Prcsses!$B161,$X$2-1+$P$8))))</f>
        <v>0</v>
      </c>
      <c r="AK127" s="5">
        <f ca="1">IF(AK$4="",0,SUMPRODUCT(INDIRECT(ADDRESS($B49,$X$2)&amp;":"&amp;ADDRESS($B49,$X$2-1+AK$8)),INDIRECT(ADDRESS($B$14,$X$2)&amp;":"&amp;ADDRESS($B$14,$X$2-1+AK$8)),INDIRECT("rP!"&amp;ADDRESS(Prcsses!$B161,$X$2+$P$8-AK$8)&amp;":"&amp;ADDRESS(Prcsses!$B161,$X$2-1+$P$8))))</f>
        <v>0</v>
      </c>
      <c r="AL127" s="5">
        <f ca="1">IF(AL$4="",0,SUMPRODUCT(INDIRECT(ADDRESS($B49,$X$2)&amp;":"&amp;ADDRESS($B49,$X$2-1+AL$8)),INDIRECT(ADDRESS($B$14,$X$2)&amp;":"&amp;ADDRESS($B$14,$X$2-1+AL$8)),INDIRECT("rP!"&amp;ADDRESS(Prcsses!$B161,$X$2+$P$8-AL$8)&amp;":"&amp;ADDRESS(Prcsses!$B161,$X$2-1+$P$8))))</f>
        <v>0</v>
      </c>
      <c r="AM127" s="5">
        <f ca="1">IF(AM$4="",0,SUMPRODUCT(INDIRECT(ADDRESS($B49,$X$2)&amp;":"&amp;ADDRESS($B49,$X$2-1+AM$8)),INDIRECT(ADDRESS($B$14,$X$2)&amp;":"&amp;ADDRESS($B$14,$X$2-1+AM$8)),INDIRECT("rP!"&amp;ADDRESS(Prcsses!$B161,$X$2+$P$8-AM$8)&amp;":"&amp;ADDRESS(Prcsses!$B161,$X$2-1+$P$8))))</f>
        <v>0</v>
      </c>
      <c r="AN127" s="5">
        <f ca="1">IF(AN$4="",0,SUMPRODUCT(INDIRECT(ADDRESS($B49,$X$2)&amp;":"&amp;ADDRESS($B49,$X$2-1+AN$8)),INDIRECT(ADDRESS($B$14,$X$2)&amp;":"&amp;ADDRESS($B$14,$X$2-1+AN$8)),INDIRECT("rP!"&amp;ADDRESS(Prcsses!$B161,$X$2+$P$8-AN$8)&amp;":"&amp;ADDRESS(Prcsses!$B161,$X$2-1+$P$8))))</f>
        <v>0</v>
      </c>
      <c r="AO127" s="5">
        <f ca="1">IF(AO$4="",0,SUMPRODUCT(INDIRECT(ADDRESS($B49,$X$2)&amp;":"&amp;ADDRESS($B49,$X$2-1+AO$8)),INDIRECT(ADDRESS($B$14,$X$2)&amp;":"&amp;ADDRESS($B$14,$X$2-1+AO$8)),INDIRECT("rP!"&amp;ADDRESS(Prcsses!$B161,$X$2+$P$8-AO$8)&amp;":"&amp;ADDRESS(Prcsses!$B161,$X$2-1+$P$8))))</f>
        <v>0</v>
      </c>
      <c r="AP127" s="5">
        <f ca="1">IF(AP$4="",0,SUMPRODUCT(INDIRECT(ADDRESS($B49,$X$2)&amp;":"&amp;ADDRESS($B49,$X$2-1+AP$8)),INDIRECT(ADDRESS($B$14,$X$2)&amp;":"&amp;ADDRESS($B$14,$X$2-1+AP$8)),INDIRECT("rP!"&amp;ADDRESS(Prcsses!$B161,$X$2+$P$8-AP$8)&amp;":"&amp;ADDRESS(Prcsses!$B161,$X$2-1+$P$8))))</f>
        <v>0</v>
      </c>
      <c r="AQ127" s="5">
        <f ca="1">IF(AQ$4="",0,SUMPRODUCT(INDIRECT(ADDRESS($B49,$X$2)&amp;":"&amp;ADDRESS($B49,$X$2-1+AQ$8)),INDIRECT(ADDRESS($B$14,$X$2)&amp;":"&amp;ADDRESS($B$14,$X$2-1+AQ$8)),INDIRECT("rP!"&amp;ADDRESS(Prcsses!$B161,$X$2+$P$8-AQ$8)&amp;":"&amp;ADDRESS(Prcsses!$B161,$X$2-1+$P$8))))</f>
        <v>0</v>
      </c>
      <c r="AR127" s="5">
        <f ca="1">IF(AR$4="",0,SUMPRODUCT(INDIRECT(ADDRESS($B49,$X$2)&amp;":"&amp;ADDRESS($B49,$X$2-1+AR$8)),INDIRECT(ADDRESS($B$14,$X$2)&amp;":"&amp;ADDRESS($B$14,$X$2-1+AR$8)),INDIRECT("rP!"&amp;ADDRESS(Prcsses!$B161,$X$2+$P$8-AR$8)&amp;":"&amp;ADDRESS(Prcsses!$B161,$X$2-1+$P$8))))</f>
        <v>0</v>
      </c>
      <c r="AS127" s="5">
        <f ca="1">IF(AS$4="",0,SUMPRODUCT(INDIRECT(ADDRESS($B49,$X$2)&amp;":"&amp;ADDRESS($B49,$X$2-1+AS$8)),INDIRECT(ADDRESS($B$14,$X$2)&amp;":"&amp;ADDRESS($B$14,$X$2-1+AS$8)),INDIRECT("rP!"&amp;ADDRESS(Prcsses!$B161,$X$2+$P$8-AS$8)&amp;":"&amp;ADDRESS(Prcsses!$B161,$X$2-1+$P$8))))</f>
        <v>0</v>
      </c>
      <c r="AT127" s="5">
        <f ca="1">IF(AT$4="",0,SUMPRODUCT(INDIRECT(ADDRESS($B49,$X$2)&amp;":"&amp;ADDRESS($B49,$X$2-1+AT$8)),INDIRECT(ADDRESS($B$14,$X$2)&amp;":"&amp;ADDRESS($B$14,$X$2-1+AT$8)),INDIRECT("rP!"&amp;ADDRESS(Prcsses!$B161,$X$2+$P$8-AT$8)&amp;":"&amp;ADDRESS(Prcsses!$B161,$X$2-1+$P$8))))</f>
        <v>0</v>
      </c>
      <c r="AU127" s="5">
        <f ca="1">IF(AU$4="",0,SUMPRODUCT(INDIRECT(ADDRESS($B49,$X$2)&amp;":"&amp;ADDRESS($B49,$X$2-1+AU$8)),INDIRECT(ADDRESS($B$14,$X$2)&amp;":"&amp;ADDRESS($B$14,$X$2-1+AU$8)),INDIRECT("rP!"&amp;ADDRESS(Prcsses!$B161,$X$2+$P$8-AU$8)&amp;":"&amp;ADDRESS(Prcsses!$B161,$X$2-1+$P$8))))</f>
        <v>0</v>
      </c>
      <c r="AV127" s="5">
        <f ca="1">IF(AV$4="",0,SUMPRODUCT(INDIRECT(ADDRESS($B49,$X$2)&amp;":"&amp;ADDRESS($B49,$X$2-1+AV$8)),INDIRECT(ADDRESS($B$14,$X$2)&amp;":"&amp;ADDRESS($B$14,$X$2-1+AV$8)),INDIRECT("rP!"&amp;ADDRESS(Prcsses!$B161,$X$2+$P$8-AV$8)&amp;":"&amp;ADDRESS(Prcsses!$B161,$X$2-1+$P$8))))</f>
        <v>0</v>
      </c>
      <c r="AW127" s="5">
        <f ca="1">IF(AW$4="",0,SUMPRODUCT(INDIRECT(ADDRESS($B49,$X$2)&amp;":"&amp;ADDRESS($B49,$X$2-1+AW$8)),INDIRECT(ADDRESS($B$14,$X$2)&amp;":"&amp;ADDRESS($B$14,$X$2-1+AW$8)),INDIRECT("rP!"&amp;ADDRESS(Prcsses!$B161,$X$2+$P$8-AW$8)&amp;":"&amp;ADDRESS(Prcsses!$B161,$X$2-1+$P$8))))</f>
        <v>0</v>
      </c>
      <c r="AX127" s="5">
        <f ca="1">IF(AX$4="",0,SUMPRODUCT(INDIRECT(ADDRESS($B49,$X$2)&amp;":"&amp;ADDRESS($B49,$X$2-1+AX$8)),INDIRECT(ADDRESS($B$14,$X$2)&amp;":"&amp;ADDRESS($B$14,$X$2-1+AX$8)),INDIRECT("rP!"&amp;ADDRESS(Prcsses!$B161,$X$2+$P$8-AX$8)&amp;":"&amp;ADDRESS(Prcsses!$B161,$X$2-1+$P$8))))</f>
        <v>0</v>
      </c>
      <c r="AY127" s="5">
        <f ca="1">IF(AY$4="",0,SUMPRODUCT(INDIRECT(ADDRESS($B49,$X$2)&amp;":"&amp;ADDRESS($B49,$X$2-1+AY$8)),INDIRECT(ADDRESS($B$14,$X$2)&amp;":"&amp;ADDRESS($B$14,$X$2-1+AY$8)),INDIRECT("rP!"&amp;ADDRESS(Prcsses!$B161,$X$2+$P$8-AY$8)&amp;":"&amp;ADDRESS(Prcsses!$B161,$X$2-1+$P$8))))</f>
        <v>0</v>
      </c>
      <c r="AZ127" s="5">
        <f ca="1">IF(AZ$4="",0,SUMPRODUCT(INDIRECT(ADDRESS($B49,$X$2)&amp;":"&amp;ADDRESS($B49,$X$2-1+AZ$8)),INDIRECT(ADDRESS($B$14,$X$2)&amp;":"&amp;ADDRESS($B$14,$X$2-1+AZ$8)),INDIRECT("rP!"&amp;ADDRESS(Prcsses!$B161,$X$2+$P$8-AZ$8)&amp;":"&amp;ADDRESS(Prcsses!$B161,$X$2-1+$P$8))))</f>
        <v>0</v>
      </c>
      <c r="BA127" s="5">
        <f ca="1">IF(BA$4="",0,SUMPRODUCT(INDIRECT(ADDRESS($B49,$X$2)&amp;":"&amp;ADDRESS($B49,$X$2-1+BA$8)),INDIRECT(ADDRESS($B$14,$X$2)&amp;":"&amp;ADDRESS($B$14,$X$2-1+BA$8)),INDIRECT("rP!"&amp;ADDRESS(Prcsses!$B161,$X$2+$P$8-BA$8)&amp;":"&amp;ADDRESS(Prcsses!$B161,$X$2-1+$P$8))))</f>
        <v>0</v>
      </c>
      <c r="BB127" s="5">
        <f ca="1">IF(BB$4="",0,SUMPRODUCT(INDIRECT(ADDRESS($B49,$X$2)&amp;":"&amp;ADDRESS($B49,$X$2-1+BB$8)),INDIRECT(ADDRESS($B$14,$X$2)&amp;":"&amp;ADDRESS($B$14,$X$2-1+BB$8)),INDIRECT("rP!"&amp;ADDRESS(Prcsses!$B161,$X$2+$P$8-BB$8)&amp;":"&amp;ADDRESS(Prcsses!$B161,$X$2-1+$P$8))))</f>
        <v>0</v>
      </c>
      <c r="BC127" s="5">
        <f ca="1">IF(BC$4="",0,SUMPRODUCT(INDIRECT(ADDRESS($B49,$X$2)&amp;":"&amp;ADDRESS($B49,$X$2-1+BC$8)),INDIRECT(ADDRESS($B$14,$X$2)&amp;":"&amp;ADDRESS($B$14,$X$2-1+BC$8)),INDIRECT("rP!"&amp;ADDRESS(Prcsses!$B161,$X$2+$P$8-BC$8)&amp;":"&amp;ADDRESS(Prcsses!$B161,$X$2-1+$P$8))))</f>
        <v>0</v>
      </c>
      <c r="BD127" s="5">
        <f ca="1">IF(BD$4="",0,SUMPRODUCT(INDIRECT(ADDRESS($B49,$X$2)&amp;":"&amp;ADDRESS($B49,$X$2-1+BD$8)),INDIRECT(ADDRESS($B$14,$X$2)&amp;":"&amp;ADDRESS($B$14,$X$2-1+BD$8)),INDIRECT("rP!"&amp;ADDRESS(Prcsses!$B161,$X$2+$P$8-BD$8)&amp;":"&amp;ADDRESS(Prcsses!$B161,$X$2-1+$P$8))))</f>
        <v>0</v>
      </c>
      <c r="BE127" s="5">
        <f ca="1">IF(BE$4="",0,SUMPRODUCT(INDIRECT(ADDRESS($B49,$X$2)&amp;":"&amp;ADDRESS($B49,$X$2-1+BE$8)),INDIRECT(ADDRESS($B$14,$X$2)&amp;":"&amp;ADDRESS($B$14,$X$2-1+BE$8)),INDIRECT("rP!"&amp;ADDRESS(Prcsses!$B161,$X$2+$P$8-BE$8)&amp;":"&amp;ADDRESS(Prcsses!$B161,$X$2-1+$P$8))))</f>
        <v>0</v>
      </c>
      <c r="BF127" s="5">
        <f ca="1">IF(BF$4="",0,SUMPRODUCT(INDIRECT(ADDRESS($B49,$X$2)&amp;":"&amp;ADDRESS($B49,$X$2-1+BF$8)),INDIRECT(ADDRESS($B$14,$X$2)&amp;":"&amp;ADDRESS($B$14,$X$2-1+BF$8)),INDIRECT("rP!"&amp;ADDRESS(Prcsses!$B161,$X$2+$P$8-BF$8)&amp;":"&amp;ADDRESS(Prcsses!$B161,$X$2-1+$P$8))))</f>
        <v>0</v>
      </c>
      <c r="BG127" s="5">
        <f ca="1">IF(BG$4="",0,SUMPRODUCT(INDIRECT(ADDRESS($B49,$X$2)&amp;":"&amp;ADDRESS($B49,$X$2-1+BG$8)),INDIRECT(ADDRESS($B$14,$X$2)&amp;":"&amp;ADDRESS($B$14,$X$2-1+BG$8)),INDIRECT("rP!"&amp;ADDRESS(Prcsses!$B161,$X$2+$P$8-BG$8)&amp;":"&amp;ADDRESS(Prcsses!$B161,$X$2-1+$P$8))))</f>
        <v>0</v>
      </c>
      <c r="BH127" s="5">
        <f ca="1">IF(BH$4="",0,SUMPRODUCT(INDIRECT(ADDRESS($B49,$X$2)&amp;":"&amp;ADDRESS($B49,$X$2-1+BH$8)),INDIRECT(ADDRESS($B$14,$X$2)&amp;":"&amp;ADDRESS($B$14,$X$2-1+BH$8)),INDIRECT("rP!"&amp;ADDRESS(Prcsses!$B161,$X$2+$P$8-BH$8)&amp;":"&amp;ADDRESS(Prcsses!$B161,$X$2-1+$P$8))))</f>
        <v>0</v>
      </c>
      <c r="BI127" s="5">
        <f ca="1">IF(BI$4="",0,SUMPRODUCT(INDIRECT(ADDRESS($B49,$X$2)&amp;":"&amp;ADDRESS($B49,$X$2-1+BI$8)),INDIRECT(ADDRESS($B$14,$X$2)&amp;":"&amp;ADDRESS($B$14,$X$2-1+BI$8)),INDIRECT("rP!"&amp;ADDRESS(Prcsses!$B161,$X$2+$P$8-BI$8)&amp;":"&amp;ADDRESS(Prcsses!$B161,$X$2-1+$P$8))))</f>
        <v>0</v>
      </c>
      <c r="BJ127" s="5">
        <f ca="1">IF(BJ$4="",0,SUMPRODUCT(INDIRECT(ADDRESS($B49,$X$2)&amp;":"&amp;ADDRESS($B49,$X$2-1+BJ$8)),INDIRECT(ADDRESS($B$14,$X$2)&amp;":"&amp;ADDRESS($B$14,$X$2-1+BJ$8)),INDIRECT("rP!"&amp;ADDRESS(Prcsses!$B161,$X$2+$P$8-BJ$8)&amp;":"&amp;ADDRESS(Prcsses!$B161,$X$2-1+$P$8))))</f>
        <v>0</v>
      </c>
      <c r="BK127" s="5">
        <f ca="1">IF(BK$4="",0,SUMPRODUCT(INDIRECT(ADDRESS($B49,$X$2)&amp;":"&amp;ADDRESS($B49,$X$2-1+BK$8)),INDIRECT(ADDRESS($B$14,$X$2)&amp;":"&amp;ADDRESS($B$14,$X$2-1+BK$8)),INDIRECT("rP!"&amp;ADDRESS(Prcsses!$B161,$X$2+$P$8-BK$8)&amp;":"&amp;ADDRESS(Prcsses!$B161,$X$2-1+$P$8))))</f>
        <v>0</v>
      </c>
      <c r="BL127" s="5">
        <f ca="1">IF(BL$4="",0,SUMPRODUCT(INDIRECT(ADDRESS($B49,$X$2)&amp;":"&amp;ADDRESS($B49,$X$2-1+BL$8)),INDIRECT(ADDRESS($B$14,$X$2)&amp;":"&amp;ADDRESS($B$14,$X$2-1+BL$8)),INDIRECT("rP!"&amp;ADDRESS(Prcsses!$B161,$X$2+$P$8-BL$8)&amp;":"&amp;ADDRESS(Prcsses!$B161,$X$2-1+$P$8))))</f>
        <v>0</v>
      </c>
      <c r="BM127" s="5">
        <f ca="1">IF(BM$4="",0,SUMPRODUCT(INDIRECT(ADDRESS($B49,$X$2)&amp;":"&amp;ADDRESS($B49,$X$2-1+BM$8)),INDIRECT(ADDRESS($B$14,$X$2)&amp;":"&amp;ADDRESS($B$14,$X$2-1+BM$8)),INDIRECT("rP!"&amp;ADDRESS(Prcsses!$B161,$X$2+$P$8-BM$8)&amp;":"&amp;ADDRESS(Prcsses!$B161,$X$2-1+$P$8))))</f>
        <v>0</v>
      </c>
      <c r="BN127" s="5">
        <f ca="1">IF(BN$4="",0,SUMPRODUCT(INDIRECT(ADDRESS($B49,$X$2)&amp;":"&amp;ADDRESS($B49,$X$2-1+BN$8)),INDIRECT(ADDRESS($B$14,$X$2)&amp;":"&amp;ADDRESS($B$14,$X$2-1+BN$8)),INDIRECT("rP!"&amp;ADDRESS(Prcsses!$B161,$X$2+$P$8-BN$8)&amp;":"&amp;ADDRESS(Prcsses!$B161,$X$2-1+$P$8))))</f>
        <v>0</v>
      </c>
      <c r="BO127" s="5">
        <f ca="1">IF(BO$4="",0,SUMPRODUCT(INDIRECT(ADDRESS($B49,$X$2)&amp;":"&amp;ADDRESS($B49,$X$2-1+BO$8)),INDIRECT(ADDRESS($B$14,$X$2)&amp;":"&amp;ADDRESS($B$14,$X$2-1+BO$8)),INDIRECT("rP!"&amp;ADDRESS(Prcsses!$B161,$X$2+$P$8-BO$8)&amp;":"&amp;ADDRESS(Prcsses!$B161,$X$2-1+$P$8))))</f>
        <v>0</v>
      </c>
      <c r="BP127" s="5">
        <f ca="1">IF(BP$4="",0,SUMPRODUCT(INDIRECT(ADDRESS($B49,$X$2)&amp;":"&amp;ADDRESS($B49,$X$2-1+BP$8)),INDIRECT(ADDRESS($B$14,$X$2)&amp;":"&amp;ADDRESS($B$14,$X$2-1+BP$8)),INDIRECT("rP!"&amp;ADDRESS(Prcsses!$B161,$X$2+$P$8-BP$8)&amp;":"&amp;ADDRESS(Prcsses!$B161,$X$2-1+$P$8))))</f>
        <v>0</v>
      </c>
      <c r="BQ127" s="5">
        <f ca="1">IF(BQ$4="",0,SUMPRODUCT(INDIRECT(ADDRESS($B49,$X$2)&amp;":"&amp;ADDRESS($B49,$X$2-1+BQ$8)),INDIRECT(ADDRESS($B$14,$X$2)&amp;":"&amp;ADDRESS($B$14,$X$2-1+BQ$8)),INDIRECT("rP!"&amp;ADDRESS(Prcsses!$B161,$X$2+$P$8-BQ$8)&amp;":"&amp;ADDRESS(Prcsses!$B161,$X$2-1+$P$8))))</f>
        <v>0</v>
      </c>
      <c r="BR127" s="5">
        <f ca="1">IF(BR$4="",0,SUMPRODUCT(INDIRECT(ADDRESS($B49,$X$2)&amp;":"&amp;ADDRESS($B49,$X$2-1+BR$8)),INDIRECT(ADDRESS($B$14,$X$2)&amp;":"&amp;ADDRESS($B$14,$X$2-1+BR$8)),INDIRECT("rP!"&amp;ADDRESS(Prcsses!$B161,$X$2+$P$8-BR$8)&amp;":"&amp;ADDRESS(Prcsses!$B161,$X$2-1+$P$8))))</f>
        <v>0</v>
      </c>
      <c r="BS127" s="5">
        <f ca="1">IF(BS$4="",0,SUMPRODUCT(INDIRECT(ADDRESS($B49,$X$2)&amp;":"&amp;ADDRESS($B49,$X$2-1+BS$8)),INDIRECT(ADDRESS($B$14,$X$2)&amp;":"&amp;ADDRESS($B$14,$X$2-1+BS$8)),INDIRECT("rP!"&amp;ADDRESS(Prcsses!$B161,$X$2+$P$8-BS$8)&amp;":"&amp;ADDRESS(Prcsses!$B161,$X$2-1+$P$8))))</f>
        <v>0</v>
      </c>
      <c r="BT127" s="5">
        <f ca="1">IF(BT$4="",0,SUMPRODUCT(INDIRECT(ADDRESS($B49,$X$2)&amp;":"&amp;ADDRESS($B49,$X$2-1+BT$8)),INDIRECT(ADDRESS($B$14,$X$2)&amp;":"&amp;ADDRESS($B$14,$X$2-1+BT$8)),INDIRECT("rP!"&amp;ADDRESS(Prcsses!$B161,$X$2+$P$8-BT$8)&amp;":"&amp;ADDRESS(Prcsses!$B161,$X$2-1+$P$8))))</f>
        <v>0</v>
      </c>
      <c r="BU127" s="5">
        <f ca="1">IF(BU$4="",0,SUMPRODUCT(INDIRECT(ADDRESS($B49,$X$2)&amp;":"&amp;ADDRESS($B49,$X$2-1+BU$8)),INDIRECT(ADDRESS($B$14,$X$2)&amp;":"&amp;ADDRESS($B$14,$X$2-1+BU$8)),INDIRECT("rP!"&amp;ADDRESS(Prcsses!$B161,$X$2+$P$8-BU$8)&amp;":"&amp;ADDRESS(Prcsses!$B161,$X$2-1+$P$8))))</f>
        <v>0</v>
      </c>
      <c r="BV127" s="5">
        <f ca="1">IF(BV$4="",0,SUMPRODUCT(INDIRECT(ADDRESS($B49,$X$2)&amp;":"&amp;ADDRESS($B49,$X$2-1+BV$8)),INDIRECT(ADDRESS($B$14,$X$2)&amp;":"&amp;ADDRESS($B$14,$X$2-1+BV$8)),INDIRECT("rP!"&amp;ADDRESS(Prcsses!$B161,$X$2+$P$8-BV$8)&amp;":"&amp;ADDRESS(Prcsses!$B161,$X$2-1+$P$8))))</f>
        <v>0</v>
      </c>
      <c r="BW127" s="5">
        <f ca="1">IF(BW$4="",0,SUMPRODUCT(INDIRECT(ADDRESS($B49,$X$2)&amp;":"&amp;ADDRESS($B49,$X$2-1+BW$8)),INDIRECT(ADDRESS($B$14,$X$2)&amp;":"&amp;ADDRESS($B$14,$X$2-1+BW$8)),INDIRECT("rP!"&amp;ADDRESS(Prcsses!$B161,$X$2+$P$8-BW$8)&amp;":"&amp;ADDRESS(Prcsses!$B161,$X$2-1+$P$8))))</f>
        <v>0</v>
      </c>
      <c r="BX127" s="5">
        <f ca="1">IF(BX$4="",0,SUMPRODUCT(INDIRECT(ADDRESS($B49,$X$2)&amp;":"&amp;ADDRESS($B49,$X$2-1+BX$8)),INDIRECT(ADDRESS($B$14,$X$2)&amp;":"&amp;ADDRESS($B$14,$X$2-1+BX$8)),INDIRECT("rP!"&amp;ADDRESS(Prcsses!$B161,$X$2+$P$8-BX$8)&amp;":"&amp;ADDRESS(Prcsses!$B161,$X$2-1+$P$8))))</f>
        <v>0</v>
      </c>
      <c r="BY127" s="5">
        <f ca="1">IF(BY$4="",0,SUMPRODUCT(INDIRECT(ADDRESS($B49,$X$2)&amp;":"&amp;ADDRESS($B49,$X$2-1+BY$8)),INDIRECT(ADDRESS($B$14,$X$2)&amp;":"&amp;ADDRESS($B$14,$X$2-1+BY$8)),INDIRECT("rP!"&amp;ADDRESS(Prcsses!$B161,$X$2+$P$8-BY$8)&amp;":"&amp;ADDRESS(Prcsses!$B161,$X$2-1+$P$8))))</f>
        <v>0</v>
      </c>
      <c r="BZ127" s="5">
        <f ca="1">IF(BZ$4="",0,SUMPRODUCT(INDIRECT(ADDRESS($B49,$X$2)&amp;":"&amp;ADDRESS($B49,$X$2-1+BZ$8)),INDIRECT(ADDRESS($B$14,$X$2)&amp;":"&amp;ADDRESS($B$14,$X$2-1+BZ$8)),INDIRECT("rP!"&amp;ADDRESS(Prcsses!$B161,$X$2+$P$8-BZ$8)&amp;":"&amp;ADDRESS(Prcsses!$B161,$X$2-1+$P$8))))</f>
        <v>0</v>
      </c>
      <c r="CA127" s="5">
        <f ca="1">IF(CA$4="",0,SUMPRODUCT(INDIRECT(ADDRESS($B49,$X$2)&amp;":"&amp;ADDRESS($B49,$X$2-1+CA$8)),INDIRECT(ADDRESS($B$14,$X$2)&amp;":"&amp;ADDRESS($B$14,$X$2-1+CA$8)),INDIRECT("rP!"&amp;ADDRESS(Prcsses!$B161,$X$2+$P$8-CA$8)&amp;":"&amp;ADDRESS(Prcsses!$B161,$X$2-1+$P$8))))</f>
        <v>0</v>
      </c>
      <c r="CB127" s="5">
        <f ca="1">IF(CB$4="",0,SUMPRODUCT(INDIRECT(ADDRESS($B49,$X$2)&amp;":"&amp;ADDRESS($B49,$X$2-1+CB$8)),INDIRECT(ADDRESS($B$14,$X$2)&amp;":"&amp;ADDRESS($B$14,$X$2-1+CB$8)),INDIRECT("rP!"&amp;ADDRESS(Prcsses!$B161,$X$2+$P$8-CB$8)&amp;":"&amp;ADDRESS(Prcsses!$B161,$X$2-1+$P$8))))</f>
        <v>0</v>
      </c>
      <c r="CC127" s="5">
        <f ca="1">IF(CC$4="",0,SUMPRODUCT(INDIRECT(ADDRESS($B49,$X$2)&amp;":"&amp;ADDRESS($B49,$X$2-1+CC$8)),INDIRECT(ADDRESS($B$14,$X$2)&amp;":"&amp;ADDRESS($B$14,$X$2-1+CC$8)),INDIRECT("rP!"&amp;ADDRESS(Prcsses!$B161,$X$2+$P$8-CC$8)&amp;":"&amp;ADDRESS(Prcsses!$B161,$X$2-1+$P$8))))</f>
        <v>0</v>
      </c>
      <c r="CD127" s="5">
        <f ca="1">IF(CD$4="",0,SUMPRODUCT(INDIRECT(ADDRESS($B49,$X$2)&amp;":"&amp;ADDRESS($B49,$X$2-1+CD$8)),INDIRECT(ADDRESS($B$14,$X$2)&amp;":"&amp;ADDRESS($B$14,$X$2-1+CD$8)),INDIRECT("rP!"&amp;ADDRESS(Prcsses!$B161,$X$2+$P$8-CD$8)&amp;":"&amp;ADDRESS(Prcsses!$B161,$X$2-1+$P$8))))</f>
        <v>0</v>
      </c>
      <c r="CE127" s="5">
        <f ca="1">IF(CE$4="",0,SUMPRODUCT(INDIRECT(ADDRESS($B49,$X$2)&amp;":"&amp;ADDRESS($B49,$X$2-1+CE$8)),INDIRECT(ADDRESS($B$14,$X$2)&amp;":"&amp;ADDRESS($B$14,$X$2-1+CE$8)),INDIRECT("rP!"&amp;ADDRESS(Prcsses!$B161,$X$2+$P$8-CE$8)&amp;":"&amp;ADDRESS(Prcsses!$B161,$X$2-1+$P$8))))</f>
        <v>0</v>
      </c>
      <c r="CF127" s="5">
        <f ca="1">IF(CF$4="",0,SUMPRODUCT(INDIRECT(ADDRESS($B49,$X$2)&amp;":"&amp;ADDRESS($B49,$X$2-1+CF$8)),INDIRECT(ADDRESS($B$14,$X$2)&amp;":"&amp;ADDRESS($B$14,$X$2-1+CF$8)),INDIRECT("rP!"&amp;ADDRESS(Prcsses!$B161,$X$2+$P$8-CF$8)&amp;":"&amp;ADDRESS(Prcsses!$B161,$X$2-1+$P$8))))</f>
        <v>0</v>
      </c>
    </row>
    <row r="128" spans="2:84" x14ac:dyDescent="0.3">
      <c r="B128" s="13">
        <f>ROW()</f>
        <v>128</v>
      </c>
      <c r="H128" s="1" t="str">
        <f t="shared" si="204"/>
        <v>Ввод в эксплуатацию капзатрат</v>
      </c>
      <c r="I128" s="1" t="str">
        <f>$I$125</f>
        <v>Капзатраты на производственные мощности</v>
      </c>
      <c r="J128" s="1" t="str">
        <f>Prcsses!I146</f>
        <v>Оборудование</v>
      </c>
      <c r="M128" s="53" t="s">
        <v>18</v>
      </c>
      <c r="U128" s="5">
        <f t="shared" ca="1" si="205"/>
        <v>15000000</v>
      </c>
      <c r="X128" s="5">
        <f ca="1">IF(X$4="",0,SUMPRODUCT(INDIRECT(ADDRESS($B50,$X$2)&amp;":"&amp;ADDRESS($B50,$X$2-1+X$8)),INDIRECT(ADDRESS($B$14,$X$2)&amp;":"&amp;ADDRESS($B$14,$X$2-1+X$8)),INDIRECT("rP!"&amp;ADDRESS(Prcsses!$B162,$X$2+$P$8-X$8)&amp;":"&amp;ADDRESS(Prcsses!$B162,$X$2-1+$P$8))))</f>
        <v>0</v>
      </c>
      <c r="Y128" s="5">
        <f ca="1">IF(Y$4="",0,SUMPRODUCT(INDIRECT(ADDRESS($B50,$X$2)&amp;":"&amp;ADDRESS($B50,$X$2-1+Y$8)),INDIRECT(ADDRESS($B$14,$X$2)&amp;":"&amp;ADDRESS($B$14,$X$2-1+Y$8)),INDIRECT("rP!"&amp;ADDRESS(Prcsses!$B162,$X$2+$P$8-Y$8)&amp;":"&amp;ADDRESS(Prcsses!$B162,$X$2-1+$P$8))))</f>
        <v>0</v>
      </c>
      <c r="Z128" s="5">
        <f ca="1">IF(Z$4="",0,SUMPRODUCT(INDIRECT(ADDRESS($B50,$X$2)&amp;":"&amp;ADDRESS($B50,$X$2-1+Z$8)),INDIRECT(ADDRESS($B$14,$X$2)&amp;":"&amp;ADDRESS($B$14,$X$2-1+Z$8)),INDIRECT("rP!"&amp;ADDRESS(Prcsses!$B162,$X$2+$P$8-Z$8)&amp;":"&amp;ADDRESS(Prcsses!$B162,$X$2-1+$P$8))))</f>
        <v>0</v>
      </c>
      <c r="AA128" s="5">
        <f ca="1">IF(AA$4="",0,SUMPRODUCT(INDIRECT(ADDRESS($B50,$X$2)&amp;":"&amp;ADDRESS($B50,$X$2-1+AA$8)),INDIRECT(ADDRESS($B$14,$X$2)&amp;":"&amp;ADDRESS($B$14,$X$2-1+AA$8)),INDIRECT("rP!"&amp;ADDRESS(Prcsses!$B162,$X$2+$P$8-AA$8)&amp;":"&amp;ADDRESS(Prcsses!$B162,$X$2-1+$P$8))))</f>
        <v>0</v>
      </c>
      <c r="AB128" s="5">
        <f ca="1">IF(AB$4="",0,SUMPRODUCT(INDIRECT(ADDRESS($B50,$X$2)&amp;":"&amp;ADDRESS($B50,$X$2-1+AB$8)),INDIRECT(ADDRESS($B$14,$X$2)&amp;":"&amp;ADDRESS($B$14,$X$2-1+AB$8)),INDIRECT("rP!"&amp;ADDRESS(Prcsses!$B162,$X$2+$P$8-AB$8)&amp;":"&amp;ADDRESS(Prcsses!$B162,$X$2-1+$P$8))))</f>
        <v>0</v>
      </c>
      <c r="AC128" s="5">
        <f ca="1">IF(AC$4="",0,SUMPRODUCT(INDIRECT(ADDRESS($B50,$X$2)&amp;":"&amp;ADDRESS($B50,$X$2-1+AC$8)),INDIRECT(ADDRESS($B$14,$X$2)&amp;":"&amp;ADDRESS($B$14,$X$2-1+AC$8)),INDIRECT("rP!"&amp;ADDRESS(Prcsses!$B162,$X$2+$P$8-AC$8)&amp;":"&amp;ADDRESS(Prcsses!$B162,$X$2-1+$P$8))))</f>
        <v>0</v>
      </c>
      <c r="AD128" s="5">
        <f ca="1">IF(AD$4="",0,SUMPRODUCT(INDIRECT(ADDRESS($B50,$X$2)&amp;":"&amp;ADDRESS($B50,$X$2-1+AD$8)),INDIRECT(ADDRESS($B$14,$X$2)&amp;":"&amp;ADDRESS($B$14,$X$2-1+AD$8)),INDIRECT("rP!"&amp;ADDRESS(Prcsses!$B162,$X$2+$P$8-AD$8)&amp;":"&amp;ADDRESS(Prcsses!$B162,$X$2-1+$P$8))))</f>
        <v>0</v>
      </c>
      <c r="AE128" s="5">
        <f ca="1">IF(AE$4="",0,SUMPRODUCT(INDIRECT(ADDRESS($B50,$X$2)&amp;":"&amp;ADDRESS($B50,$X$2-1+AE$8)),INDIRECT(ADDRESS($B$14,$X$2)&amp;":"&amp;ADDRESS($B$14,$X$2-1+AE$8)),INDIRECT("rP!"&amp;ADDRESS(Prcsses!$B162,$X$2+$P$8-AE$8)&amp;":"&amp;ADDRESS(Prcsses!$B162,$X$2-1+$P$8))))</f>
        <v>0</v>
      </c>
      <c r="AF128" s="5">
        <f ca="1">IF(AF$4="",0,SUMPRODUCT(INDIRECT(ADDRESS($B50,$X$2)&amp;":"&amp;ADDRESS($B50,$X$2-1+AF$8)),INDIRECT(ADDRESS($B$14,$X$2)&amp;":"&amp;ADDRESS($B$14,$X$2-1+AF$8)),INDIRECT("rP!"&amp;ADDRESS(Prcsses!$B162,$X$2+$P$8-AF$8)&amp;":"&amp;ADDRESS(Prcsses!$B162,$X$2-1+$P$8))))</f>
        <v>0</v>
      </c>
      <c r="AG128" s="5">
        <f ca="1">IF(AG$4="",0,SUMPRODUCT(INDIRECT(ADDRESS($B50,$X$2)&amp;":"&amp;ADDRESS($B50,$X$2-1+AG$8)),INDIRECT(ADDRESS($B$14,$X$2)&amp;":"&amp;ADDRESS($B$14,$X$2-1+AG$8)),INDIRECT("rP!"&amp;ADDRESS(Prcsses!$B162,$X$2+$P$8-AG$8)&amp;":"&amp;ADDRESS(Prcsses!$B162,$X$2-1+$P$8))))</f>
        <v>0</v>
      </c>
      <c r="AH128" s="5">
        <f ca="1">IF(AH$4="",0,SUMPRODUCT(INDIRECT(ADDRESS($B50,$X$2)&amp;":"&amp;ADDRESS($B50,$X$2-1+AH$8)),INDIRECT(ADDRESS($B$14,$X$2)&amp;":"&amp;ADDRESS($B$14,$X$2-1+AH$8)),INDIRECT("rP!"&amp;ADDRESS(Prcsses!$B162,$X$2+$P$8-AH$8)&amp;":"&amp;ADDRESS(Prcsses!$B162,$X$2-1+$P$8))))</f>
        <v>0</v>
      </c>
      <c r="AI128" s="5">
        <f ca="1">IF(AI$4="",0,SUMPRODUCT(INDIRECT(ADDRESS($B50,$X$2)&amp;":"&amp;ADDRESS($B50,$X$2-1+AI$8)),INDIRECT(ADDRESS($B$14,$X$2)&amp;":"&amp;ADDRESS($B$14,$X$2-1+AI$8)),INDIRECT("rP!"&amp;ADDRESS(Prcsses!$B162,$X$2+$P$8-AI$8)&amp;":"&amp;ADDRESS(Prcsses!$B162,$X$2-1+$P$8))))</f>
        <v>15000000</v>
      </c>
      <c r="AJ128" s="5">
        <f ca="1">IF(AJ$4="",0,SUMPRODUCT(INDIRECT(ADDRESS($B50,$X$2)&amp;":"&amp;ADDRESS($B50,$X$2-1+AJ$8)),INDIRECT(ADDRESS($B$14,$X$2)&amp;":"&amp;ADDRESS($B$14,$X$2-1+AJ$8)),INDIRECT("rP!"&amp;ADDRESS(Prcsses!$B162,$X$2+$P$8-AJ$8)&amp;":"&amp;ADDRESS(Prcsses!$B162,$X$2-1+$P$8))))</f>
        <v>0</v>
      </c>
      <c r="AK128" s="5">
        <f ca="1">IF(AK$4="",0,SUMPRODUCT(INDIRECT(ADDRESS($B50,$X$2)&amp;":"&amp;ADDRESS($B50,$X$2-1+AK$8)),INDIRECT(ADDRESS($B$14,$X$2)&amp;":"&amp;ADDRESS($B$14,$X$2-1+AK$8)),INDIRECT("rP!"&amp;ADDRESS(Prcsses!$B162,$X$2+$P$8-AK$8)&amp;":"&amp;ADDRESS(Prcsses!$B162,$X$2-1+$P$8))))</f>
        <v>0</v>
      </c>
      <c r="AL128" s="5">
        <f ca="1">IF(AL$4="",0,SUMPRODUCT(INDIRECT(ADDRESS($B50,$X$2)&amp;":"&amp;ADDRESS($B50,$X$2-1+AL$8)),INDIRECT(ADDRESS($B$14,$X$2)&amp;":"&amp;ADDRESS($B$14,$X$2-1+AL$8)),INDIRECT("rP!"&amp;ADDRESS(Prcsses!$B162,$X$2+$P$8-AL$8)&amp;":"&amp;ADDRESS(Prcsses!$B162,$X$2-1+$P$8))))</f>
        <v>0</v>
      </c>
      <c r="AM128" s="5">
        <f ca="1">IF(AM$4="",0,SUMPRODUCT(INDIRECT(ADDRESS($B50,$X$2)&amp;":"&amp;ADDRESS($B50,$X$2-1+AM$8)),INDIRECT(ADDRESS($B$14,$X$2)&amp;":"&amp;ADDRESS($B$14,$X$2-1+AM$8)),INDIRECT("rP!"&amp;ADDRESS(Prcsses!$B162,$X$2+$P$8-AM$8)&amp;":"&amp;ADDRESS(Prcsses!$B162,$X$2-1+$P$8))))</f>
        <v>0</v>
      </c>
      <c r="AN128" s="5">
        <f ca="1">IF(AN$4="",0,SUMPRODUCT(INDIRECT(ADDRESS($B50,$X$2)&amp;":"&amp;ADDRESS($B50,$X$2-1+AN$8)),INDIRECT(ADDRESS($B$14,$X$2)&amp;":"&amp;ADDRESS($B$14,$X$2-1+AN$8)),INDIRECT("rP!"&amp;ADDRESS(Prcsses!$B162,$X$2+$P$8-AN$8)&amp;":"&amp;ADDRESS(Prcsses!$B162,$X$2-1+$P$8))))</f>
        <v>0</v>
      </c>
      <c r="AO128" s="5">
        <f ca="1">IF(AO$4="",0,SUMPRODUCT(INDIRECT(ADDRESS($B50,$X$2)&amp;":"&amp;ADDRESS($B50,$X$2-1+AO$8)),INDIRECT(ADDRESS($B$14,$X$2)&amp;":"&amp;ADDRESS($B$14,$X$2-1+AO$8)),INDIRECT("rP!"&amp;ADDRESS(Prcsses!$B162,$X$2+$P$8-AO$8)&amp;":"&amp;ADDRESS(Prcsses!$B162,$X$2-1+$P$8))))</f>
        <v>0</v>
      </c>
      <c r="AP128" s="5">
        <f ca="1">IF(AP$4="",0,SUMPRODUCT(INDIRECT(ADDRESS($B50,$X$2)&amp;":"&amp;ADDRESS($B50,$X$2-1+AP$8)),INDIRECT(ADDRESS($B$14,$X$2)&amp;":"&amp;ADDRESS($B$14,$X$2-1+AP$8)),INDIRECT("rP!"&amp;ADDRESS(Prcsses!$B162,$X$2+$P$8-AP$8)&amp;":"&amp;ADDRESS(Prcsses!$B162,$X$2-1+$P$8))))</f>
        <v>0</v>
      </c>
      <c r="AQ128" s="5">
        <f ca="1">IF(AQ$4="",0,SUMPRODUCT(INDIRECT(ADDRESS($B50,$X$2)&amp;":"&amp;ADDRESS($B50,$X$2-1+AQ$8)),INDIRECT(ADDRESS($B$14,$X$2)&amp;":"&amp;ADDRESS($B$14,$X$2-1+AQ$8)),INDIRECT("rP!"&amp;ADDRESS(Prcsses!$B162,$X$2+$P$8-AQ$8)&amp;":"&amp;ADDRESS(Prcsses!$B162,$X$2-1+$P$8))))</f>
        <v>0</v>
      </c>
      <c r="AR128" s="5">
        <f ca="1">IF(AR$4="",0,SUMPRODUCT(INDIRECT(ADDRESS($B50,$X$2)&amp;":"&amp;ADDRESS($B50,$X$2-1+AR$8)),INDIRECT(ADDRESS($B$14,$X$2)&amp;":"&amp;ADDRESS($B$14,$X$2-1+AR$8)),INDIRECT("rP!"&amp;ADDRESS(Prcsses!$B162,$X$2+$P$8-AR$8)&amp;":"&amp;ADDRESS(Prcsses!$B162,$X$2-1+$P$8))))</f>
        <v>0</v>
      </c>
      <c r="AS128" s="5">
        <f ca="1">IF(AS$4="",0,SUMPRODUCT(INDIRECT(ADDRESS($B50,$X$2)&amp;":"&amp;ADDRESS($B50,$X$2-1+AS$8)),INDIRECT(ADDRESS($B$14,$X$2)&amp;":"&amp;ADDRESS($B$14,$X$2-1+AS$8)),INDIRECT("rP!"&amp;ADDRESS(Prcsses!$B162,$X$2+$P$8-AS$8)&amp;":"&amp;ADDRESS(Prcsses!$B162,$X$2-1+$P$8))))</f>
        <v>0</v>
      </c>
      <c r="AT128" s="5">
        <f ca="1">IF(AT$4="",0,SUMPRODUCT(INDIRECT(ADDRESS($B50,$X$2)&amp;":"&amp;ADDRESS($B50,$X$2-1+AT$8)),INDIRECT(ADDRESS($B$14,$X$2)&amp;":"&amp;ADDRESS($B$14,$X$2-1+AT$8)),INDIRECT("rP!"&amp;ADDRESS(Prcsses!$B162,$X$2+$P$8-AT$8)&amp;":"&amp;ADDRESS(Prcsses!$B162,$X$2-1+$P$8))))</f>
        <v>0</v>
      </c>
      <c r="AU128" s="5">
        <f ca="1">IF(AU$4="",0,SUMPRODUCT(INDIRECT(ADDRESS($B50,$X$2)&amp;":"&amp;ADDRESS($B50,$X$2-1+AU$8)),INDIRECT(ADDRESS($B$14,$X$2)&amp;":"&amp;ADDRESS($B$14,$X$2-1+AU$8)),INDIRECT("rP!"&amp;ADDRESS(Prcsses!$B162,$X$2+$P$8-AU$8)&amp;":"&amp;ADDRESS(Prcsses!$B162,$X$2-1+$P$8))))</f>
        <v>0</v>
      </c>
      <c r="AV128" s="5">
        <f ca="1">IF(AV$4="",0,SUMPRODUCT(INDIRECT(ADDRESS($B50,$X$2)&amp;":"&amp;ADDRESS($B50,$X$2-1+AV$8)),INDIRECT(ADDRESS($B$14,$X$2)&amp;":"&amp;ADDRESS($B$14,$X$2-1+AV$8)),INDIRECT("rP!"&amp;ADDRESS(Prcsses!$B162,$X$2+$P$8-AV$8)&amp;":"&amp;ADDRESS(Prcsses!$B162,$X$2-1+$P$8))))</f>
        <v>0</v>
      </c>
      <c r="AW128" s="5">
        <f ca="1">IF(AW$4="",0,SUMPRODUCT(INDIRECT(ADDRESS($B50,$X$2)&amp;":"&amp;ADDRESS($B50,$X$2-1+AW$8)),INDIRECT(ADDRESS($B$14,$X$2)&amp;":"&amp;ADDRESS($B$14,$X$2-1+AW$8)),INDIRECT("rP!"&amp;ADDRESS(Prcsses!$B162,$X$2+$P$8-AW$8)&amp;":"&amp;ADDRESS(Prcsses!$B162,$X$2-1+$P$8))))</f>
        <v>0</v>
      </c>
      <c r="AX128" s="5">
        <f ca="1">IF(AX$4="",0,SUMPRODUCT(INDIRECT(ADDRESS($B50,$X$2)&amp;":"&amp;ADDRESS($B50,$X$2-1+AX$8)),INDIRECT(ADDRESS($B$14,$X$2)&amp;":"&amp;ADDRESS($B$14,$X$2-1+AX$8)),INDIRECT("rP!"&amp;ADDRESS(Prcsses!$B162,$X$2+$P$8-AX$8)&amp;":"&amp;ADDRESS(Prcsses!$B162,$X$2-1+$P$8))))</f>
        <v>0</v>
      </c>
      <c r="AY128" s="5">
        <f ca="1">IF(AY$4="",0,SUMPRODUCT(INDIRECT(ADDRESS($B50,$X$2)&amp;":"&amp;ADDRESS($B50,$X$2-1+AY$8)),INDIRECT(ADDRESS($B$14,$X$2)&amp;":"&amp;ADDRESS($B$14,$X$2-1+AY$8)),INDIRECT("rP!"&amp;ADDRESS(Prcsses!$B162,$X$2+$P$8-AY$8)&amp;":"&amp;ADDRESS(Prcsses!$B162,$X$2-1+$P$8))))</f>
        <v>0</v>
      </c>
      <c r="AZ128" s="5">
        <f ca="1">IF(AZ$4="",0,SUMPRODUCT(INDIRECT(ADDRESS($B50,$X$2)&amp;":"&amp;ADDRESS($B50,$X$2-1+AZ$8)),INDIRECT(ADDRESS($B$14,$X$2)&amp;":"&amp;ADDRESS($B$14,$X$2-1+AZ$8)),INDIRECT("rP!"&amp;ADDRESS(Prcsses!$B162,$X$2+$P$8-AZ$8)&amp;":"&amp;ADDRESS(Prcsses!$B162,$X$2-1+$P$8))))</f>
        <v>0</v>
      </c>
      <c r="BA128" s="5">
        <f ca="1">IF(BA$4="",0,SUMPRODUCT(INDIRECT(ADDRESS($B50,$X$2)&amp;":"&amp;ADDRESS($B50,$X$2-1+BA$8)),INDIRECT(ADDRESS($B$14,$X$2)&amp;":"&amp;ADDRESS($B$14,$X$2-1+BA$8)),INDIRECT("rP!"&amp;ADDRESS(Prcsses!$B162,$X$2+$P$8-BA$8)&amp;":"&amp;ADDRESS(Prcsses!$B162,$X$2-1+$P$8))))</f>
        <v>0</v>
      </c>
      <c r="BB128" s="5">
        <f ca="1">IF(BB$4="",0,SUMPRODUCT(INDIRECT(ADDRESS($B50,$X$2)&amp;":"&amp;ADDRESS($B50,$X$2-1+BB$8)),INDIRECT(ADDRESS($B$14,$X$2)&amp;":"&amp;ADDRESS($B$14,$X$2-1+BB$8)),INDIRECT("rP!"&amp;ADDRESS(Prcsses!$B162,$X$2+$P$8-BB$8)&amp;":"&amp;ADDRESS(Prcsses!$B162,$X$2-1+$P$8))))</f>
        <v>0</v>
      </c>
      <c r="BC128" s="5">
        <f ca="1">IF(BC$4="",0,SUMPRODUCT(INDIRECT(ADDRESS($B50,$X$2)&amp;":"&amp;ADDRESS($B50,$X$2-1+BC$8)),INDIRECT(ADDRESS($B$14,$X$2)&amp;":"&amp;ADDRESS($B$14,$X$2-1+BC$8)),INDIRECT("rP!"&amp;ADDRESS(Prcsses!$B162,$X$2+$P$8-BC$8)&amp;":"&amp;ADDRESS(Prcsses!$B162,$X$2-1+$P$8))))</f>
        <v>0</v>
      </c>
      <c r="BD128" s="5">
        <f ca="1">IF(BD$4="",0,SUMPRODUCT(INDIRECT(ADDRESS($B50,$X$2)&amp;":"&amp;ADDRESS($B50,$X$2-1+BD$8)),INDIRECT(ADDRESS($B$14,$X$2)&amp;":"&amp;ADDRESS($B$14,$X$2-1+BD$8)),INDIRECT("rP!"&amp;ADDRESS(Prcsses!$B162,$X$2+$P$8-BD$8)&amp;":"&amp;ADDRESS(Prcsses!$B162,$X$2-1+$P$8))))</f>
        <v>0</v>
      </c>
      <c r="BE128" s="5">
        <f ca="1">IF(BE$4="",0,SUMPRODUCT(INDIRECT(ADDRESS($B50,$X$2)&amp;":"&amp;ADDRESS($B50,$X$2-1+BE$8)),INDIRECT(ADDRESS($B$14,$X$2)&amp;":"&amp;ADDRESS($B$14,$X$2-1+BE$8)),INDIRECT("rP!"&amp;ADDRESS(Prcsses!$B162,$X$2+$P$8-BE$8)&amp;":"&amp;ADDRESS(Prcsses!$B162,$X$2-1+$P$8))))</f>
        <v>0</v>
      </c>
      <c r="BF128" s="5">
        <f ca="1">IF(BF$4="",0,SUMPRODUCT(INDIRECT(ADDRESS($B50,$X$2)&amp;":"&amp;ADDRESS($B50,$X$2-1+BF$8)),INDIRECT(ADDRESS($B$14,$X$2)&amp;":"&amp;ADDRESS($B$14,$X$2-1+BF$8)),INDIRECT("rP!"&amp;ADDRESS(Prcsses!$B162,$X$2+$P$8-BF$8)&amp;":"&amp;ADDRESS(Prcsses!$B162,$X$2-1+$P$8))))</f>
        <v>0</v>
      </c>
      <c r="BG128" s="5">
        <f ca="1">IF(BG$4="",0,SUMPRODUCT(INDIRECT(ADDRESS($B50,$X$2)&amp;":"&amp;ADDRESS($B50,$X$2-1+BG$8)),INDIRECT(ADDRESS($B$14,$X$2)&amp;":"&amp;ADDRESS($B$14,$X$2-1+BG$8)),INDIRECT("rP!"&amp;ADDRESS(Prcsses!$B162,$X$2+$P$8-BG$8)&amp;":"&amp;ADDRESS(Prcsses!$B162,$X$2-1+$P$8))))</f>
        <v>0</v>
      </c>
      <c r="BH128" s="5">
        <f ca="1">IF(BH$4="",0,SUMPRODUCT(INDIRECT(ADDRESS($B50,$X$2)&amp;":"&amp;ADDRESS($B50,$X$2-1+BH$8)),INDIRECT(ADDRESS($B$14,$X$2)&amp;":"&amp;ADDRESS($B$14,$X$2-1+BH$8)),INDIRECT("rP!"&amp;ADDRESS(Prcsses!$B162,$X$2+$P$8-BH$8)&amp;":"&amp;ADDRESS(Prcsses!$B162,$X$2-1+$P$8))))</f>
        <v>0</v>
      </c>
      <c r="BI128" s="5">
        <f ca="1">IF(BI$4="",0,SUMPRODUCT(INDIRECT(ADDRESS($B50,$X$2)&amp;":"&amp;ADDRESS($B50,$X$2-1+BI$8)),INDIRECT(ADDRESS($B$14,$X$2)&amp;":"&amp;ADDRESS($B$14,$X$2-1+BI$8)),INDIRECT("rP!"&amp;ADDRESS(Prcsses!$B162,$X$2+$P$8-BI$8)&amp;":"&amp;ADDRESS(Prcsses!$B162,$X$2-1+$P$8))))</f>
        <v>0</v>
      </c>
      <c r="BJ128" s="5">
        <f ca="1">IF(BJ$4="",0,SUMPRODUCT(INDIRECT(ADDRESS($B50,$X$2)&amp;":"&amp;ADDRESS($B50,$X$2-1+BJ$8)),INDIRECT(ADDRESS($B$14,$X$2)&amp;":"&amp;ADDRESS($B$14,$X$2-1+BJ$8)),INDIRECT("rP!"&amp;ADDRESS(Prcsses!$B162,$X$2+$P$8-BJ$8)&amp;":"&amp;ADDRESS(Prcsses!$B162,$X$2-1+$P$8))))</f>
        <v>0</v>
      </c>
      <c r="BK128" s="5">
        <f ca="1">IF(BK$4="",0,SUMPRODUCT(INDIRECT(ADDRESS($B50,$X$2)&amp;":"&amp;ADDRESS($B50,$X$2-1+BK$8)),INDIRECT(ADDRESS($B$14,$X$2)&amp;":"&amp;ADDRESS($B$14,$X$2-1+BK$8)),INDIRECT("rP!"&amp;ADDRESS(Prcsses!$B162,$X$2+$P$8-BK$8)&amp;":"&amp;ADDRESS(Prcsses!$B162,$X$2-1+$P$8))))</f>
        <v>0</v>
      </c>
      <c r="BL128" s="5">
        <f ca="1">IF(BL$4="",0,SUMPRODUCT(INDIRECT(ADDRESS($B50,$X$2)&amp;":"&amp;ADDRESS($B50,$X$2-1+BL$8)),INDIRECT(ADDRESS($B$14,$X$2)&amp;":"&amp;ADDRESS($B$14,$X$2-1+BL$8)),INDIRECT("rP!"&amp;ADDRESS(Prcsses!$B162,$X$2+$P$8-BL$8)&amp;":"&amp;ADDRESS(Prcsses!$B162,$X$2-1+$P$8))))</f>
        <v>0</v>
      </c>
      <c r="BM128" s="5">
        <f ca="1">IF(BM$4="",0,SUMPRODUCT(INDIRECT(ADDRESS($B50,$X$2)&amp;":"&amp;ADDRESS($B50,$X$2-1+BM$8)),INDIRECT(ADDRESS($B$14,$X$2)&amp;":"&amp;ADDRESS($B$14,$X$2-1+BM$8)),INDIRECT("rP!"&amp;ADDRESS(Prcsses!$B162,$X$2+$P$8-BM$8)&amp;":"&amp;ADDRESS(Prcsses!$B162,$X$2-1+$P$8))))</f>
        <v>0</v>
      </c>
      <c r="BN128" s="5">
        <f ca="1">IF(BN$4="",0,SUMPRODUCT(INDIRECT(ADDRESS($B50,$X$2)&amp;":"&amp;ADDRESS($B50,$X$2-1+BN$8)),INDIRECT(ADDRESS($B$14,$X$2)&amp;":"&amp;ADDRESS($B$14,$X$2-1+BN$8)),INDIRECT("rP!"&amp;ADDRESS(Prcsses!$B162,$X$2+$P$8-BN$8)&amp;":"&amp;ADDRESS(Prcsses!$B162,$X$2-1+$P$8))))</f>
        <v>0</v>
      </c>
      <c r="BO128" s="5">
        <f ca="1">IF(BO$4="",0,SUMPRODUCT(INDIRECT(ADDRESS($B50,$X$2)&amp;":"&amp;ADDRESS($B50,$X$2-1+BO$8)),INDIRECT(ADDRESS($B$14,$X$2)&amp;":"&amp;ADDRESS($B$14,$X$2-1+BO$8)),INDIRECT("rP!"&amp;ADDRESS(Prcsses!$B162,$X$2+$P$8-BO$8)&amp;":"&amp;ADDRESS(Prcsses!$B162,$X$2-1+$P$8))))</f>
        <v>0</v>
      </c>
      <c r="BP128" s="5">
        <f ca="1">IF(BP$4="",0,SUMPRODUCT(INDIRECT(ADDRESS($B50,$X$2)&amp;":"&amp;ADDRESS($B50,$X$2-1+BP$8)),INDIRECT(ADDRESS($B$14,$X$2)&amp;":"&amp;ADDRESS($B$14,$X$2-1+BP$8)),INDIRECT("rP!"&amp;ADDRESS(Prcsses!$B162,$X$2+$P$8-BP$8)&amp;":"&amp;ADDRESS(Prcsses!$B162,$X$2-1+$P$8))))</f>
        <v>0</v>
      </c>
      <c r="BQ128" s="5">
        <f ca="1">IF(BQ$4="",0,SUMPRODUCT(INDIRECT(ADDRESS($B50,$X$2)&amp;":"&amp;ADDRESS($B50,$X$2-1+BQ$8)),INDIRECT(ADDRESS($B$14,$X$2)&amp;":"&amp;ADDRESS($B$14,$X$2-1+BQ$8)),INDIRECT("rP!"&amp;ADDRESS(Prcsses!$B162,$X$2+$P$8-BQ$8)&amp;":"&amp;ADDRESS(Prcsses!$B162,$X$2-1+$P$8))))</f>
        <v>0</v>
      </c>
      <c r="BR128" s="5">
        <f ca="1">IF(BR$4="",0,SUMPRODUCT(INDIRECT(ADDRESS($B50,$X$2)&amp;":"&amp;ADDRESS($B50,$X$2-1+BR$8)),INDIRECT(ADDRESS($B$14,$X$2)&amp;":"&amp;ADDRESS($B$14,$X$2-1+BR$8)),INDIRECT("rP!"&amp;ADDRESS(Prcsses!$B162,$X$2+$P$8-BR$8)&amp;":"&amp;ADDRESS(Prcsses!$B162,$X$2-1+$P$8))))</f>
        <v>0</v>
      </c>
      <c r="BS128" s="5">
        <f ca="1">IF(BS$4="",0,SUMPRODUCT(INDIRECT(ADDRESS($B50,$X$2)&amp;":"&amp;ADDRESS($B50,$X$2-1+BS$8)),INDIRECT(ADDRESS($B$14,$X$2)&amp;":"&amp;ADDRESS($B$14,$X$2-1+BS$8)),INDIRECT("rP!"&amp;ADDRESS(Prcsses!$B162,$X$2+$P$8-BS$8)&amp;":"&amp;ADDRESS(Prcsses!$B162,$X$2-1+$P$8))))</f>
        <v>0</v>
      </c>
      <c r="BT128" s="5">
        <f ca="1">IF(BT$4="",0,SUMPRODUCT(INDIRECT(ADDRESS($B50,$X$2)&amp;":"&amp;ADDRESS($B50,$X$2-1+BT$8)),INDIRECT(ADDRESS($B$14,$X$2)&amp;":"&amp;ADDRESS($B$14,$X$2-1+BT$8)),INDIRECT("rP!"&amp;ADDRESS(Prcsses!$B162,$X$2+$P$8-BT$8)&amp;":"&amp;ADDRESS(Prcsses!$B162,$X$2-1+$P$8))))</f>
        <v>0</v>
      </c>
      <c r="BU128" s="5">
        <f ca="1">IF(BU$4="",0,SUMPRODUCT(INDIRECT(ADDRESS($B50,$X$2)&amp;":"&amp;ADDRESS($B50,$X$2-1+BU$8)),INDIRECT(ADDRESS($B$14,$X$2)&amp;":"&amp;ADDRESS($B$14,$X$2-1+BU$8)),INDIRECT("rP!"&amp;ADDRESS(Prcsses!$B162,$X$2+$P$8-BU$8)&amp;":"&amp;ADDRESS(Prcsses!$B162,$X$2-1+$P$8))))</f>
        <v>0</v>
      </c>
      <c r="BV128" s="5">
        <f ca="1">IF(BV$4="",0,SUMPRODUCT(INDIRECT(ADDRESS($B50,$X$2)&amp;":"&amp;ADDRESS($B50,$X$2-1+BV$8)),INDIRECT(ADDRESS($B$14,$X$2)&amp;":"&amp;ADDRESS($B$14,$X$2-1+BV$8)),INDIRECT("rP!"&amp;ADDRESS(Prcsses!$B162,$X$2+$P$8-BV$8)&amp;":"&amp;ADDRESS(Prcsses!$B162,$X$2-1+$P$8))))</f>
        <v>0</v>
      </c>
      <c r="BW128" s="5">
        <f ca="1">IF(BW$4="",0,SUMPRODUCT(INDIRECT(ADDRESS($B50,$X$2)&amp;":"&amp;ADDRESS($B50,$X$2-1+BW$8)),INDIRECT(ADDRESS($B$14,$X$2)&amp;":"&amp;ADDRESS($B$14,$X$2-1+BW$8)),INDIRECT("rP!"&amp;ADDRESS(Prcsses!$B162,$X$2+$P$8-BW$8)&amp;":"&amp;ADDRESS(Prcsses!$B162,$X$2-1+$P$8))))</f>
        <v>0</v>
      </c>
      <c r="BX128" s="5">
        <f ca="1">IF(BX$4="",0,SUMPRODUCT(INDIRECT(ADDRESS($B50,$X$2)&amp;":"&amp;ADDRESS($B50,$X$2-1+BX$8)),INDIRECT(ADDRESS($B$14,$X$2)&amp;":"&amp;ADDRESS($B$14,$X$2-1+BX$8)),INDIRECT("rP!"&amp;ADDRESS(Prcsses!$B162,$X$2+$P$8-BX$8)&amp;":"&amp;ADDRESS(Prcsses!$B162,$X$2-1+$P$8))))</f>
        <v>0</v>
      </c>
      <c r="BY128" s="5">
        <f ca="1">IF(BY$4="",0,SUMPRODUCT(INDIRECT(ADDRESS($B50,$X$2)&amp;":"&amp;ADDRESS($B50,$X$2-1+BY$8)),INDIRECT(ADDRESS($B$14,$X$2)&amp;":"&amp;ADDRESS($B$14,$X$2-1+BY$8)),INDIRECT("rP!"&amp;ADDRESS(Prcsses!$B162,$X$2+$P$8-BY$8)&amp;":"&amp;ADDRESS(Prcsses!$B162,$X$2-1+$P$8))))</f>
        <v>0</v>
      </c>
      <c r="BZ128" s="5">
        <f ca="1">IF(BZ$4="",0,SUMPRODUCT(INDIRECT(ADDRESS($B50,$X$2)&amp;":"&amp;ADDRESS($B50,$X$2-1+BZ$8)),INDIRECT(ADDRESS($B$14,$X$2)&amp;":"&amp;ADDRESS($B$14,$X$2-1+BZ$8)),INDIRECT("rP!"&amp;ADDRESS(Prcsses!$B162,$X$2+$P$8-BZ$8)&amp;":"&amp;ADDRESS(Prcsses!$B162,$X$2-1+$P$8))))</f>
        <v>0</v>
      </c>
      <c r="CA128" s="5">
        <f ca="1">IF(CA$4="",0,SUMPRODUCT(INDIRECT(ADDRESS($B50,$X$2)&amp;":"&amp;ADDRESS($B50,$X$2-1+CA$8)),INDIRECT(ADDRESS($B$14,$X$2)&amp;":"&amp;ADDRESS($B$14,$X$2-1+CA$8)),INDIRECT("rP!"&amp;ADDRESS(Prcsses!$B162,$X$2+$P$8-CA$8)&amp;":"&amp;ADDRESS(Prcsses!$B162,$X$2-1+$P$8))))</f>
        <v>0</v>
      </c>
      <c r="CB128" s="5">
        <f ca="1">IF(CB$4="",0,SUMPRODUCT(INDIRECT(ADDRESS($B50,$X$2)&amp;":"&amp;ADDRESS($B50,$X$2-1+CB$8)),INDIRECT(ADDRESS($B$14,$X$2)&amp;":"&amp;ADDRESS($B$14,$X$2-1+CB$8)),INDIRECT("rP!"&amp;ADDRESS(Prcsses!$B162,$X$2+$P$8-CB$8)&amp;":"&amp;ADDRESS(Prcsses!$B162,$X$2-1+$P$8))))</f>
        <v>0</v>
      </c>
      <c r="CC128" s="5">
        <f ca="1">IF(CC$4="",0,SUMPRODUCT(INDIRECT(ADDRESS($B50,$X$2)&amp;":"&amp;ADDRESS($B50,$X$2-1+CC$8)),INDIRECT(ADDRESS($B$14,$X$2)&amp;":"&amp;ADDRESS($B$14,$X$2-1+CC$8)),INDIRECT("rP!"&amp;ADDRESS(Prcsses!$B162,$X$2+$P$8-CC$8)&amp;":"&amp;ADDRESS(Prcsses!$B162,$X$2-1+$P$8))))</f>
        <v>0</v>
      </c>
      <c r="CD128" s="5">
        <f ca="1">IF(CD$4="",0,SUMPRODUCT(INDIRECT(ADDRESS($B50,$X$2)&amp;":"&amp;ADDRESS($B50,$X$2-1+CD$8)),INDIRECT(ADDRESS($B$14,$X$2)&amp;":"&amp;ADDRESS($B$14,$X$2-1+CD$8)),INDIRECT("rP!"&amp;ADDRESS(Prcsses!$B162,$X$2+$P$8-CD$8)&amp;":"&amp;ADDRESS(Prcsses!$B162,$X$2-1+$P$8))))</f>
        <v>0</v>
      </c>
      <c r="CE128" s="5">
        <f ca="1">IF(CE$4="",0,SUMPRODUCT(INDIRECT(ADDRESS($B50,$X$2)&amp;":"&amp;ADDRESS($B50,$X$2-1+CE$8)),INDIRECT(ADDRESS($B$14,$X$2)&amp;":"&amp;ADDRESS($B$14,$X$2-1+CE$8)),INDIRECT("rP!"&amp;ADDRESS(Prcsses!$B162,$X$2+$P$8-CE$8)&amp;":"&amp;ADDRESS(Prcsses!$B162,$X$2-1+$P$8))))</f>
        <v>0</v>
      </c>
      <c r="CF128" s="5">
        <f ca="1">IF(CF$4="",0,SUMPRODUCT(INDIRECT(ADDRESS($B50,$X$2)&amp;":"&amp;ADDRESS($B50,$X$2-1+CF$8)),INDIRECT(ADDRESS($B$14,$X$2)&amp;":"&amp;ADDRESS($B$14,$X$2-1+CF$8)),INDIRECT("rP!"&amp;ADDRESS(Prcsses!$B162,$X$2+$P$8-CF$8)&amp;":"&amp;ADDRESS(Prcsses!$B162,$X$2-1+$P$8))))</f>
        <v>0</v>
      </c>
    </row>
    <row r="129" spans="2:84" x14ac:dyDescent="0.3">
      <c r="B129" s="13">
        <f>ROW()</f>
        <v>129</v>
      </c>
      <c r="H129" s="1" t="str">
        <f t="shared" si="204"/>
        <v>Ввод в эксплуатацию капзатрат</v>
      </c>
      <c r="I129" s="1" t="str">
        <f>$I$125</f>
        <v>Капзатраты на производственные мощности</v>
      </c>
      <c r="J129" s="1" t="str">
        <f>Prcsses!I147</f>
        <v>Доставка и установка оборудования</v>
      </c>
      <c r="M129" s="53" t="s">
        <v>18</v>
      </c>
      <c r="U129" s="5">
        <f t="shared" ca="1" si="205"/>
        <v>5000000</v>
      </c>
      <c r="X129" s="5">
        <f ca="1">IF(X$4="",0,SUMPRODUCT(INDIRECT(ADDRESS($B51,$X$2)&amp;":"&amp;ADDRESS($B51,$X$2-1+X$8)),INDIRECT(ADDRESS($B$14,$X$2)&amp;":"&amp;ADDRESS($B$14,$X$2-1+X$8)),INDIRECT("rP!"&amp;ADDRESS(Prcsses!$B163,$X$2+$P$8-X$8)&amp;":"&amp;ADDRESS(Prcsses!$B163,$X$2-1+$P$8))))</f>
        <v>0</v>
      </c>
      <c r="Y129" s="5">
        <f ca="1">IF(Y$4="",0,SUMPRODUCT(INDIRECT(ADDRESS($B51,$X$2)&amp;":"&amp;ADDRESS($B51,$X$2-1+Y$8)),INDIRECT(ADDRESS($B$14,$X$2)&amp;":"&amp;ADDRESS($B$14,$X$2-1+Y$8)),INDIRECT("rP!"&amp;ADDRESS(Prcsses!$B163,$X$2+$P$8-Y$8)&amp;":"&amp;ADDRESS(Prcsses!$B163,$X$2-1+$P$8))))</f>
        <v>0</v>
      </c>
      <c r="Z129" s="5">
        <f ca="1">IF(Z$4="",0,SUMPRODUCT(INDIRECT(ADDRESS($B51,$X$2)&amp;":"&amp;ADDRESS($B51,$X$2-1+Z$8)),INDIRECT(ADDRESS($B$14,$X$2)&amp;":"&amp;ADDRESS($B$14,$X$2-1+Z$8)),INDIRECT("rP!"&amp;ADDRESS(Prcsses!$B163,$X$2+$P$8-Z$8)&amp;":"&amp;ADDRESS(Prcsses!$B163,$X$2-1+$P$8))))</f>
        <v>0</v>
      </c>
      <c r="AA129" s="5">
        <f ca="1">IF(AA$4="",0,SUMPRODUCT(INDIRECT(ADDRESS($B51,$X$2)&amp;":"&amp;ADDRESS($B51,$X$2-1+AA$8)),INDIRECT(ADDRESS($B$14,$X$2)&amp;":"&amp;ADDRESS($B$14,$X$2-1+AA$8)),INDIRECT("rP!"&amp;ADDRESS(Prcsses!$B163,$X$2+$P$8-AA$8)&amp;":"&amp;ADDRESS(Prcsses!$B163,$X$2-1+$P$8))))</f>
        <v>0</v>
      </c>
      <c r="AB129" s="5">
        <f ca="1">IF(AB$4="",0,SUMPRODUCT(INDIRECT(ADDRESS($B51,$X$2)&amp;":"&amp;ADDRESS($B51,$X$2-1+AB$8)),INDIRECT(ADDRESS($B$14,$X$2)&amp;":"&amp;ADDRESS($B$14,$X$2-1+AB$8)),INDIRECT("rP!"&amp;ADDRESS(Prcsses!$B163,$X$2+$P$8-AB$8)&amp;":"&amp;ADDRESS(Prcsses!$B163,$X$2-1+$P$8))))</f>
        <v>0</v>
      </c>
      <c r="AC129" s="5">
        <f ca="1">IF(AC$4="",0,SUMPRODUCT(INDIRECT(ADDRESS($B51,$X$2)&amp;":"&amp;ADDRESS($B51,$X$2-1+AC$8)),INDIRECT(ADDRESS($B$14,$X$2)&amp;":"&amp;ADDRESS($B$14,$X$2-1+AC$8)),INDIRECT("rP!"&amp;ADDRESS(Prcsses!$B163,$X$2+$P$8-AC$8)&amp;":"&amp;ADDRESS(Prcsses!$B163,$X$2-1+$P$8))))</f>
        <v>0</v>
      </c>
      <c r="AD129" s="5">
        <f ca="1">IF(AD$4="",0,SUMPRODUCT(INDIRECT(ADDRESS($B51,$X$2)&amp;":"&amp;ADDRESS($B51,$X$2-1+AD$8)),INDIRECT(ADDRESS($B$14,$X$2)&amp;":"&amp;ADDRESS($B$14,$X$2-1+AD$8)),INDIRECT("rP!"&amp;ADDRESS(Prcsses!$B163,$X$2+$P$8-AD$8)&amp;":"&amp;ADDRESS(Prcsses!$B163,$X$2-1+$P$8))))</f>
        <v>0</v>
      </c>
      <c r="AE129" s="5">
        <f ca="1">IF(AE$4="",0,SUMPRODUCT(INDIRECT(ADDRESS($B51,$X$2)&amp;":"&amp;ADDRESS($B51,$X$2-1+AE$8)),INDIRECT(ADDRESS($B$14,$X$2)&amp;":"&amp;ADDRESS($B$14,$X$2-1+AE$8)),INDIRECT("rP!"&amp;ADDRESS(Prcsses!$B163,$X$2+$P$8-AE$8)&amp;":"&amp;ADDRESS(Prcsses!$B163,$X$2-1+$P$8))))</f>
        <v>0</v>
      </c>
      <c r="AF129" s="5">
        <f ca="1">IF(AF$4="",0,SUMPRODUCT(INDIRECT(ADDRESS($B51,$X$2)&amp;":"&amp;ADDRESS($B51,$X$2-1+AF$8)),INDIRECT(ADDRESS($B$14,$X$2)&amp;":"&amp;ADDRESS($B$14,$X$2-1+AF$8)),INDIRECT("rP!"&amp;ADDRESS(Prcsses!$B163,$X$2+$P$8-AF$8)&amp;":"&amp;ADDRESS(Prcsses!$B163,$X$2-1+$P$8))))</f>
        <v>0</v>
      </c>
      <c r="AG129" s="5">
        <f ca="1">IF(AG$4="",0,SUMPRODUCT(INDIRECT(ADDRESS($B51,$X$2)&amp;":"&amp;ADDRESS($B51,$X$2-1+AG$8)),INDIRECT(ADDRESS($B$14,$X$2)&amp;":"&amp;ADDRESS($B$14,$X$2-1+AG$8)),INDIRECT("rP!"&amp;ADDRESS(Prcsses!$B163,$X$2+$P$8-AG$8)&amp;":"&amp;ADDRESS(Prcsses!$B163,$X$2-1+$P$8))))</f>
        <v>0</v>
      </c>
      <c r="AH129" s="5">
        <f ca="1">IF(AH$4="",0,SUMPRODUCT(INDIRECT(ADDRESS($B51,$X$2)&amp;":"&amp;ADDRESS($B51,$X$2-1+AH$8)),INDIRECT(ADDRESS($B$14,$X$2)&amp;":"&amp;ADDRESS($B$14,$X$2-1+AH$8)),INDIRECT("rP!"&amp;ADDRESS(Prcsses!$B163,$X$2+$P$8-AH$8)&amp;":"&amp;ADDRESS(Prcsses!$B163,$X$2-1+$P$8))))</f>
        <v>0</v>
      </c>
      <c r="AI129" s="5">
        <f ca="1">IF(AI$4="",0,SUMPRODUCT(INDIRECT(ADDRESS($B51,$X$2)&amp;":"&amp;ADDRESS($B51,$X$2-1+AI$8)),INDIRECT(ADDRESS($B$14,$X$2)&amp;":"&amp;ADDRESS($B$14,$X$2-1+AI$8)),INDIRECT("rP!"&amp;ADDRESS(Prcsses!$B163,$X$2+$P$8-AI$8)&amp;":"&amp;ADDRESS(Prcsses!$B163,$X$2-1+$P$8))))</f>
        <v>5000000</v>
      </c>
      <c r="AJ129" s="5">
        <f ca="1">IF(AJ$4="",0,SUMPRODUCT(INDIRECT(ADDRESS($B51,$X$2)&amp;":"&amp;ADDRESS($B51,$X$2-1+AJ$8)),INDIRECT(ADDRESS($B$14,$X$2)&amp;":"&amp;ADDRESS($B$14,$X$2-1+AJ$8)),INDIRECT("rP!"&amp;ADDRESS(Prcsses!$B163,$X$2+$P$8-AJ$8)&amp;":"&amp;ADDRESS(Prcsses!$B163,$X$2-1+$P$8))))</f>
        <v>0</v>
      </c>
      <c r="AK129" s="5">
        <f ca="1">IF(AK$4="",0,SUMPRODUCT(INDIRECT(ADDRESS($B51,$X$2)&amp;":"&amp;ADDRESS($B51,$X$2-1+AK$8)),INDIRECT(ADDRESS($B$14,$X$2)&amp;":"&amp;ADDRESS($B$14,$X$2-1+AK$8)),INDIRECT("rP!"&amp;ADDRESS(Prcsses!$B163,$X$2+$P$8-AK$8)&amp;":"&amp;ADDRESS(Prcsses!$B163,$X$2-1+$P$8))))</f>
        <v>0</v>
      </c>
      <c r="AL129" s="5">
        <f ca="1">IF(AL$4="",0,SUMPRODUCT(INDIRECT(ADDRESS($B51,$X$2)&amp;":"&amp;ADDRESS($B51,$X$2-1+AL$8)),INDIRECT(ADDRESS($B$14,$X$2)&amp;":"&amp;ADDRESS($B$14,$X$2-1+AL$8)),INDIRECT("rP!"&amp;ADDRESS(Prcsses!$B163,$X$2+$P$8-AL$8)&amp;":"&amp;ADDRESS(Prcsses!$B163,$X$2-1+$P$8))))</f>
        <v>0</v>
      </c>
      <c r="AM129" s="5">
        <f ca="1">IF(AM$4="",0,SUMPRODUCT(INDIRECT(ADDRESS($B51,$X$2)&amp;":"&amp;ADDRESS($B51,$X$2-1+AM$8)),INDIRECT(ADDRESS($B$14,$X$2)&amp;":"&amp;ADDRESS($B$14,$X$2-1+AM$8)),INDIRECT("rP!"&amp;ADDRESS(Prcsses!$B163,$X$2+$P$8-AM$8)&amp;":"&amp;ADDRESS(Prcsses!$B163,$X$2-1+$P$8))))</f>
        <v>0</v>
      </c>
      <c r="AN129" s="5">
        <f ca="1">IF(AN$4="",0,SUMPRODUCT(INDIRECT(ADDRESS($B51,$X$2)&amp;":"&amp;ADDRESS($B51,$X$2-1+AN$8)),INDIRECT(ADDRESS($B$14,$X$2)&amp;":"&amp;ADDRESS($B$14,$X$2-1+AN$8)),INDIRECT("rP!"&amp;ADDRESS(Prcsses!$B163,$X$2+$P$8-AN$8)&amp;":"&amp;ADDRESS(Prcsses!$B163,$X$2-1+$P$8))))</f>
        <v>0</v>
      </c>
      <c r="AO129" s="5">
        <f ca="1">IF(AO$4="",0,SUMPRODUCT(INDIRECT(ADDRESS($B51,$X$2)&amp;":"&amp;ADDRESS($B51,$X$2-1+AO$8)),INDIRECT(ADDRESS($B$14,$X$2)&amp;":"&amp;ADDRESS($B$14,$X$2-1+AO$8)),INDIRECT("rP!"&amp;ADDRESS(Prcsses!$B163,$X$2+$P$8-AO$8)&amp;":"&amp;ADDRESS(Prcsses!$B163,$X$2-1+$P$8))))</f>
        <v>0</v>
      </c>
      <c r="AP129" s="5">
        <f ca="1">IF(AP$4="",0,SUMPRODUCT(INDIRECT(ADDRESS($B51,$X$2)&amp;":"&amp;ADDRESS($B51,$X$2-1+AP$8)),INDIRECT(ADDRESS($B$14,$X$2)&amp;":"&amp;ADDRESS($B$14,$X$2-1+AP$8)),INDIRECT("rP!"&amp;ADDRESS(Prcsses!$B163,$X$2+$P$8-AP$8)&amp;":"&amp;ADDRESS(Prcsses!$B163,$X$2-1+$P$8))))</f>
        <v>0</v>
      </c>
      <c r="AQ129" s="5">
        <f ca="1">IF(AQ$4="",0,SUMPRODUCT(INDIRECT(ADDRESS($B51,$X$2)&amp;":"&amp;ADDRESS($B51,$X$2-1+AQ$8)),INDIRECT(ADDRESS($B$14,$X$2)&amp;":"&amp;ADDRESS($B$14,$X$2-1+AQ$8)),INDIRECT("rP!"&amp;ADDRESS(Prcsses!$B163,$X$2+$P$8-AQ$8)&amp;":"&amp;ADDRESS(Prcsses!$B163,$X$2-1+$P$8))))</f>
        <v>0</v>
      </c>
      <c r="AR129" s="5">
        <f ca="1">IF(AR$4="",0,SUMPRODUCT(INDIRECT(ADDRESS($B51,$X$2)&amp;":"&amp;ADDRESS($B51,$X$2-1+AR$8)),INDIRECT(ADDRESS($B$14,$X$2)&amp;":"&amp;ADDRESS($B$14,$X$2-1+AR$8)),INDIRECT("rP!"&amp;ADDRESS(Prcsses!$B163,$X$2+$P$8-AR$8)&amp;":"&amp;ADDRESS(Prcsses!$B163,$X$2-1+$P$8))))</f>
        <v>0</v>
      </c>
      <c r="AS129" s="5">
        <f ca="1">IF(AS$4="",0,SUMPRODUCT(INDIRECT(ADDRESS($B51,$X$2)&amp;":"&amp;ADDRESS($B51,$X$2-1+AS$8)),INDIRECT(ADDRESS($B$14,$X$2)&amp;":"&amp;ADDRESS($B$14,$X$2-1+AS$8)),INDIRECT("rP!"&amp;ADDRESS(Prcsses!$B163,$X$2+$P$8-AS$8)&amp;":"&amp;ADDRESS(Prcsses!$B163,$X$2-1+$P$8))))</f>
        <v>0</v>
      </c>
      <c r="AT129" s="5">
        <f ca="1">IF(AT$4="",0,SUMPRODUCT(INDIRECT(ADDRESS($B51,$X$2)&amp;":"&amp;ADDRESS($B51,$X$2-1+AT$8)),INDIRECT(ADDRESS($B$14,$X$2)&amp;":"&amp;ADDRESS($B$14,$X$2-1+AT$8)),INDIRECT("rP!"&amp;ADDRESS(Prcsses!$B163,$X$2+$P$8-AT$8)&amp;":"&amp;ADDRESS(Prcsses!$B163,$X$2-1+$P$8))))</f>
        <v>0</v>
      </c>
      <c r="AU129" s="5">
        <f ca="1">IF(AU$4="",0,SUMPRODUCT(INDIRECT(ADDRESS($B51,$X$2)&amp;":"&amp;ADDRESS($B51,$X$2-1+AU$8)),INDIRECT(ADDRESS($B$14,$X$2)&amp;":"&amp;ADDRESS($B$14,$X$2-1+AU$8)),INDIRECT("rP!"&amp;ADDRESS(Prcsses!$B163,$X$2+$P$8-AU$8)&amp;":"&amp;ADDRESS(Prcsses!$B163,$X$2-1+$P$8))))</f>
        <v>0</v>
      </c>
      <c r="AV129" s="5">
        <f ca="1">IF(AV$4="",0,SUMPRODUCT(INDIRECT(ADDRESS($B51,$X$2)&amp;":"&amp;ADDRESS($B51,$X$2-1+AV$8)),INDIRECT(ADDRESS($B$14,$X$2)&amp;":"&amp;ADDRESS($B$14,$X$2-1+AV$8)),INDIRECT("rP!"&amp;ADDRESS(Prcsses!$B163,$X$2+$P$8-AV$8)&amp;":"&amp;ADDRESS(Prcsses!$B163,$X$2-1+$P$8))))</f>
        <v>0</v>
      </c>
      <c r="AW129" s="5">
        <f ca="1">IF(AW$4="",0,SUMPRODUCT(INDIRECT(ADDRESS($B51,$X$2)&amp;":"&amp;ADDRESS($B51,$X$2-1+AW$8)),INDIRECT(ADDRESS($B$14,$X$2)&amp;":"&amp;ADDRESS($B$14,$X$2-1+AW$8)),INDIRECT("rP!"&amp;ADDRESS(Prcsses!$B163,$X$2+$P$8-AW$8)&amp;":"&amp;ADDRESS(Prcsses!$B163,$X$2-1+$P$8))))</f>
        <v>0</v>
      </c>
      <c r="AX129" s="5">
        <f ca="1">IF(AX$4="",0,SUMPRODUCT(INDIRECT(ADDRESS($B51,$X$2)&amp;":"&amp;ADDRESS($B51,$X$2-1+AX$8)),INDIRECT(ADDRESS($B$14,$X$2)&amp;":"&amp;ADDRESS($B$14,$X$2-1+AX$8)),INDIRECT("rP!"&amp;ADDRESS(Prcsses!$B163,$X$2+$P$8-AX$8)&amp;":"&amp;ADDRESS(Prcsses!$B163,$X$2-1+$P$8))))</f>
        <v>0</v>
      </c>
      <c r="AY129" s="5">
        <f ca="1">IF(AY$4="",0,SUMPRODUCT(INDIRECT(ADDRESS($B51,$X$2)&amp;":"&amp;ADDRESS($B51,$X$2-1+AY$8)),INDIRECT(ADDRESS($B$14,$X$2)&amp;":"&amp;ADDRESS($B$14,$X$2-1+AY$8)),INDIRECT("rP!"&amp;ADDRESS(Prcsses!$B163,$X$2+$P$8-AY$8)&amp;":"&amp;ADDRESS(Prcsses!$B163,$X$2-1+$P$8))))</f>
        <v>0</v>
      </c>
      <c r="AZ129" s="5">
        <f ca="1">IF(AZ$4="",0,SUMPRODUCT(INDIRECT(ADDRESS($B51,$X$2)&amp;":"&amp;ADDRESS($B51,$X$2-1+AZ$8)),INDIRECT(ADDRESS($B$14,$X$2)&amp;":"&amp;ADDRESS($B$14,$X$2-1+AZ$8)),INDIRECT("rP!"&amp;ADDRESS(Prcsses!$B163,$X$2+$P$8-AZ$8)&amp;":"&amp;ADDRESS(Prcsses!$B163,$X$2-1+$P$8))))</f>
        <v>0</v>
      </c>
      <c r="BA129" s="5">
        <f ca="1">IF(BA$4="",0,SUMPRODUCT(INDIRECT(ADDRESS($B51,$X$2)&amp;":"&amp;ADDRESS($B51,$X$2-1+BA$8)),INDIRECT(ADDRESS($B$14,$X$2)&amp;":"&amp;ADDRESS($B$14,$X$2-1+BA$8)),INDIRECT("rP!"&amp;ADDRESS(Prcsses!$B163,$X$2+$P$8-BA$8)&amp;":"&amp;ADDRESS(Prcsses!$B163,$X$2-1+$P$8))))</f>
        <v>0</v>
      </c>
      <c r="BB129" s="5">
        <f ca="1">IF(BB$4="",0,SUMPRODUCT(INDIRECT(ADDRESS($B51,$X$2)&amp;":"&amp;ADDRESS($B51,$X$2-1+BB$8)),INDIRECT(ADDRESS($B$14,$X$2)&amp;":"&amp;ADDRESS($B$14,$X$2-1+BB$8)),INDIRECT("rP!"&amp;ADDRESS(Prcsses!$B163,$X$2+$P$8-BB$8)&amp;":"&amp;ADDRESS(Prcsses!$B163,$X$2-1+$P$8))))</f>
        <v>0</v>
      </c>
      <c r="BC129" s="5">
        <f ca="1">IF(BC$4="",0,SUMPRODUCT(INDIRECT(ADDRESS($B51,$X$2)&amp;":"&amp;ADDRESS($B51,$X$2-1+BC$8)),INDIRECT(ADDRESS($B$14,$X$2)&amp;":"&amp;ADDRESS($B$14,$X$2-1+BC$8)),INDIRECT("rP!"&amp;ADDRESS(Prcsses!$B163,$X$2+$P$8-BC$8)&amp;":"&amp;ADDRESS(Prcsses!$B163,$X$2-1+$P$8))))</f>
        <v>0</v>
      </c>
      <c r="BD129" s="5">
        <f ca="1">IF(BD$4="",0,SUMPRODUCT(INDIRECT(ADDRESS($B51,$X$2)&amp;":"&amp;ADDRESS($B51,$X$2-1+BD$8)),INDIRECT(ADDRESS($B$14,$X$2)&amp;":"&amp;ADDRESS($B$14,$X$2-1+BD$8)),INDIRECT("rP!"&amp;ADDRESS(Prcsses!$B163,$X$2+$P$8-BD$8)&amp;":"&amp;ADDRESS(Prcsses!$B163,$X$2-1+$P$8))))</f>
        <v>0</v>
      </c>
      <c r="BE129" s="5">
        <f ca="1">IF(BE$4="",0,SUMPRODUCT(INDIRECT(ADDRESS($B51,$X$2)&amp;":"&amp;ADDRESS($B51,$X$2-1+BE$8)),INDIRECT(ADDRESS($B$14,$X$2)&amp;":"&amp;ADDRESS($B$14,$X$2-1+BE$8)),INDIRECT("rP!"&amp;ADDRESS(Prcsses!$B163,$X$2+$P$8-BE$8)&amp;":"&amp;ADDRESS(Prcsses!$B163,$X$2-1+$P$8))))</f>
        <v>0</v>
      </c>
      <c r="BF129" s="5">
        <f ca="1">IF(BF$4="",0,SUMPRODUCT(INDIRECT(ADDRESS($B51,$X$2)&amp;":"&amp;ADDRESS($B51,$X$2-1+BF$8)),INDIRECT(ADDRESS($B$14,$X$2)&amp;":"&amp;ADDRESS($B$14,$X$2-1+BF$8)),INDIRECT("rP!"&amp;ADDRESS(Prcsses!$B163,$X$2+$P$8-BF$8)&amp;":"&amp;ADDRESS(Prcsses!$B163,$X$2-1+$P$8))))</f>
        <v>0</v>
      </c>
      <c r="BG129" s="5">
        <f ca="1">IF(BG$4="",0,SUMPRODUCT(INDIRECT(ADDRESS($B51,$X$2)&amp;":"&amp;ADDRESS($B51,$X$2-1+BG$8)),INDIRECT(ADDRESS($B$14,$X$2)&amp;":"&amp;ADDRESS($B$14,$X$2-1+BG$8)),INDIRECT("rP!"&amp;ADDRESS(Prcsses!$B163,$X$2+$P$8-BG$8)&amp;":"&amp;ADDRESS(Prcsses!$B163,$X$2-1+$P$8))))</f>
        <v>0</v>
      </c>
      <c r="BH129" s="5">
        <f ca="1">IF(BH$4="",0,SUMPRODUCT(INDIRECT(ADDRESS($B51,$X$2)&amp;":"&amp;ADDRESS($B51,$X$2-1+BH$8)),INDIRECT(ADDRESS($B$14,$X$2)&amp;":"&amp;ADDRESS($B$14,$X$2-1+BH$8)),INDIRECT("rP!"&amp;ADDRESS(Prcsses!$B163,$X$2+$P$8-BH$8)&amp;":"&amp;ADDRESS(Prcsses!$B163,$X$2-1+$P$8))))</f>
        <v>0</v>
      </c>
      <c r="BI129" s="5">
        <f ca="1">IF(BI$4="",0,SUMPRODUCT(INDIRECT(ADDRESS($B51,$X$2)&amp;":"&amp;ADDRESS($B51,$X$2-1+BI$8)),INDIRECT(ADDRESS($B$14,$X$2)&amp;":"&amp;ADDRESS($B$14,$X$2-1+BI$8)),INDIRECT("rP!"&amp;ADDRESS(Prcsses!$B163,$X$2+$P$8-BI$8)&amp;":"&amp;ADDRESS(Prcsses!$B163,$X$2-1+$P$8))))</f>
        <v>0</v>
      </c>
      <c r="BJ129" s="5">
        <f ca="1">IF(BJ$4="",0,SUMPRODUCT(INDIRECT(ADDRESS($B51,$X$2)&amp;":"&amp;ADDRESS($B51,$X$2-1+BJ$8)),INDIRECT(ADDRESS($B$14,$X$2)&amp;":"&amp;ADDRESS($B$14,$X$2-1+BJ$8)),INDIRECT("rP!"&amp;ADDRESS(Prcsses!$B163,$X$2+$P$8-BJ$8)&amp;":"&amp;ADDRESS(Prcsses!$B163,$X$2-1+$P$8))))</f>
        <v>0</v>
      </c>
      <c r="BK129" s="5">
        <f ca="1">IF(BK$4="",0,SUMPRODUCT(INDIRECT(ADDRESS($B51,$X$2)&amp;":"&amp;ADDRESS($B51,$X$2-1+BK$8)),INDIRECT(ADDRESS($B$14,$X$2)&amp;":"&amp;ADDRESS($B$14,$X$2-1+BK$8)),INDIRECT("rP!"&amp;ADDRESS(Prcsses!$B163,$X$2+$P$8-BK$8)&amp;":"&amp;ADDRESS(Prcsses!$B163,$X$2-1+$P$8))))</f>
        <v>0</v>
      </c>
      <c r="BL129" s="5">
        <f ca="1">IF(BL$4="",0,SUMPRODUCT(INDIRECT(ADDRESS($B51,$X$2)&amp;":"&amp;ADDRESS($B51,$X$2-1+BL$8)),INDIRECT(ADDRESS($B$14,$X$2)&amp;":"&amp;ADDRESS($B$14,$X$2-1+BL$8)),INDIRECT("rP!"&amp;ADDRESS(Prcsses!$B163,$X$2+$P$8-BL$8)&amp;":"&amp;ADDRESS(Prcsses!$B163,$X$2-1+$P$8))))</f>
        <v>0</v>
      </c>
      <c r="BM129" s="5">
        <f ca="1">IF(BM$4="",0,SUMPRODUCT(INDIRECT(ADDRESS($B51,$X$2)&amp;":"&amp;ADDRESS($B51,$X$2-1+BM$8)),INDIRECT(ADDRESS($B$14,$X$2)&amp;":"&amp;ADDRESS($B$14,$X$2-1+BM$8)),INDIRECT("rP!"&amp;ADDRESS(Prcsses!$B163,$X$2+$P$8-BM$8)&amp;":"&amp;ADDRESS(Prcsses!$B163,$X$2-1+$P$8))))</f>
        <v>0</v>
      </c>
      <c r="BN129" s="5">
        <f ca="1">IF(BN$4="",0,SUMPRODUCT(INDIRECT(ADDRESS($B51,$X$2)&amp;":"&amp;ADDRESS($B51,$X$2-1+BN$8)),INDIRECT(ADDRESS($B$14,$X$2)&amp;":"&amp;ADDRESS($B$14,$X$2-1+BN$8)),INDIRECT("rP!"&amp;ADDRESS(Prcsses!$B163,$X$2+$P$8-BN$8)&amp;":"&amp;ADDRESS(Prcsses!$B163,$X$2-1+$P$8))))</f>
        <v>0</v>
      </c>
      <c r="BO129" s="5">
        <f ca="1">IF(BO$4="",0,SUMPRODUCT(INDIRECT(ADDRESS($B51,$X$2)&amp;":"&amp;ADDRESS($B51,$X$2-1+BO$8)),INDIRECT(ADDRESS($B$14,$X$2)&amp;":"&amp;ADDRESS($B$14,$X$2-1+BO$8)),INDIRECT("rP!"&amp;ADDRESS(Prcsses!$B163,$X$2+$P$8-BO$8)&amp;":"&amp;ADDRESS(Prcsses!$B163,$X$2-1+$P$8))))</f>
        <v>0</v>
      </c>
      <c r="BP129" s="5">
        <f ca="1">IF(BP$4="",0,SUMPRODUCT(INDIRECT(ADDRESS($B51,$X$2)&amp;":"&amp;ADDRESS($B51,$X$2-1+BP$8)),INDIRECT(ADDRESS($B$14,$X$2)&amp;":"&amp;ADDRESS($B$14,$X$2-1+BP$8)),INDIRECT("rP!"&amp;ADDRESS(Prcsses!$B163,$X$2+$P$8-BP$8)&amp;":"&amp;ADDRESS(Prcsses!$B163,$X$2-1+$P$8))))</f>
        <v>0</v>
      </c>
      <c r="BQ129" s="5">
        <f ca="1">IF(BQ$4="",0,SUMPRODUCT(INDIRECT(ADDRESS($B51,$X$2)&amp;":"&amp;ADDRESS($B51,$X$2-1+BQ$8)),INDIRECT(ADDRESS($B$14,$X$2)&amp;":"&amp;ADDRESS($B$14,$X$2-1+BQ$8)),INDIRECT("rP!"&amp;ADDRESS(Prcsses!$B163,$X$2+$P$8-BQ$8)&amp;":"&amp;ADDRESS(Prcsses!$B163,$X$2-1+$P$8))))</f>
        <v>0</v>
      </c>
      <c r="BR129" s="5">
        <f ca="1">IF(BR$4="",0,SUMPRODUCT(INDIRECT(ADDRESS($B51,$X$2)&amp;":"&amp;ADDRESS($B51,$X$2-1+BR$8)),INDIRECT(ADDRESS($B$14,$X$2)&amp;":"&amp;ADDRESS($B$14,$X$2-1+BR$8)),INDIRECT("rP!"&amp;ADDRESS(Prcsses!$B163,$X$2+$P$8-BR$8)&amp;":"&amp;ADDRESS(Prcsses!$B163,$X$2-1+$P$8))))</f>
        <v>0</v>
      </c>
      <c r="BS129" s="5">
        <f ca="1">IF(BS$4="",0,SUMPRODUCT(INDIRECT(ADDRESS($B51,$X$2)&amp;":"&amp;ADDRESS($B51,$X$2-1+BS$8)),INDIRECT(ADDRESS($B$14,$X$2)&amp;":"&amp;ADDRESS($B$14,$X$2-1+BS$8)),INDIRECT("rP!"&amp;ADDRESS(Prcsses!$B163,$X$2+$P$8-BS$8)&amp;":"&amp;ADDRESS(Prcsses!$B163,$X$2-1+$P$8))))</f>
        <v>0</v>
      </c>
      <c r="BT129" s="5">
        <f ca="1">IF(BT$4="",0,SUMPRODUCT(INDIRECT(ADDRESS($B51,$X$2)&amp;":"&amp;ADDRESS($B51,$X$2-1+BT$8)),INDIRECT(ADDRESS($B$14,$X$2)&amp;":"&amp;ADDRESS($B$14,$X$2-1+BT$8)),INDIRECT("rP!"&amp;ADDRESS(Prcsses!$B163,$X$2+$P$8-BT$8)&amp;":"&amp;ADDRESS(Prcsses!$B163,$X$2-1+$P$8))))</f>
        <v>0</v>
      </c>
      <c r="BU129" s="5">
        <f ca="1">IF(BU$4="",0,SUMPRODUCT(INDIRECT(ADDRESS($B51,$X$2)&amp;":"&amp;ADDRESS($B51,$X$2-1+BU$8)),INDIRECT(ADDRESS($B$14,$X$2)&amp;":"&amp;ADDRESS($B$14,$X$2-1+BU$8)),INDIRECT("rP!"&amp;ADDRESS(Prcsses!$B163,$X$2+$P$8-BU$8)&amp;":"&amp;ADDRESS(Prcsses!$B163,$X$2-1+$P$8))))</f>
        <v>0</v>
      </c>
      <c r="BV129" s="5">
        <f ca="1">IF(BV$4="",0,SUMPRODUCT(INDIRECT(ADDRESS($B51,$X$2)&amp;":"&amp;ADDRESS($B51,$X$2-1+BV$8)),INDIRECT(ADDRESS($B$14,$X$2)&amp;":"&amp;ADDRESS($B$14,$X$2-1+BV$8)),INDIRECT("rP!"&amp;ADDRESS(Prcsses!$B163,$X$2+$P$8-BV$8)&amp;":"&amp;ADDRESS(Prcsses!$B163,$X$2-1+$P$8))))</f>
        <v>0</v>
      </c>
      <c r="BW129" s="5">
        <f ca="1">IF(BW$4="",0,SUMPRODUCT(INDIRECT(ADDRESS($B51,$X$2)&amp;":"&amp;ADDRESS($B51,$X$2-1+BW$8)),INDIRECT(ADDRESS($B$14,$X$2)&amp;":"&amp;ADDRESS($B$14,$X$2-1+BW$8)),INDIRECT("rP!"&amp;ADDRESS(Prcsses!$B163,$X$2+$P$8-BW$8)&amp;":"&amp;ADDRESS(Prcsses!$B163,$X$2-1+$P$8))))</f>
        <v>0</v>
      </c>
      <c r="BX129" s="5">
        <f ca="1">IF(BX$4="",0,SUMPRODUCT(INDIRECT(ADDRESS($B51,$X$2)&amp;":"&amp;ADDRESS($B51,$X$2-1+BX$8)),INDIRECT(ADDRESS($B$14,$X$2)&amp;":"&amp;ADDRESS($B$14,$X$2-1+BX$8)),INDIRECT("rP!"&amp;ADDRESS(Prcsses!$B163,$X$2+$P$8-BX$8)&amp;":"&amp;ADDRESS(Prcsses!$B163,$X$2-1+$P$8))))</f>
        <v>0</v>
      </c>
      <c r="BY129" s="5">
        <f ca="1">IF(BY$4="",0,SUMPRODUCT(INDIRECT(ADDRESS($B51,$X$2)&amp;":"&amp;ADDRESS($B51,$X$2-1+BY$8)),INDIRECT(ADDRESS($B$14,$X$2)&amp;":"&amp;ADDRESS($B$14,$X$2-1+BY$8)),INDIRECT("rP!"&amp;ADDRESS(Prcsses!$B163,$X$2+$P$8-BY$8)&amp;":"&amp;ADDRESS(Prcsses!$B163,$X$2-1+$P$8))))</f>
        <v>0</v>
      </c>
      <c r="BZ129" s="5">
        <f ca="1">IF(BZ$4="",0,SUMPRODUCT(INDIRECT(ADDRESS($B51,$X$2)&amp;":"&amp;ADDRESS($B51,$X$2-1+BZ$8)),INDIRECT(ADDRESS($B$14,$X$2)&amp;":"&amp;ADDRESS($B$14,$X$2-1+BZ$8)),INDIRECT("rP!"&amp;ADDRESS(Prcsses!$B163,$X$2+$P$8-BZ$8)&amp;":"&amp;ADDRESS(Prcsses!$B163,$X$2-1+$P$8))))</f>
        <v>0</v>
      </c>
      <c r="CA129" s="5">
        <f ca="1">IF(CA$4="",0,SUMPRODUCT(INDIRECT(ADDRESS($B51,$X$2)&amp;":"&amp;ADDRESS($B51,$X$2-1+CA$8)),INDIRECT(ADDRESS($B$14,$X$2)&amp;":"&amp;ADDRESS($B$14,$X$2-1+CA$8)),INDIRECT("rP!"&amp;ADDRESS(Prcsses!$B163,$X$2+$P$8-CA$8)&amp;":"&amp;ADDRESS(Prcsses!$B163,$X$2-1+$P$8))))</f>
        <v>0</v>
      </c>
      <c r="CB129" s="5">
        <f ca="1">IF(CB$4="",0,SUMPRODUCT(INDIRECT(ADDRESS($B51,$X$2)&amp;":"&amp;ADDRESS($B51,$X$2-1+CB$8)),INDIRECT(ADDRESS($B$14,$X$2)&amp;":"&amp;ADDRESS($B$14,$X$2-1+CB$8)),INDIRECT("rP!"&amp;ADDRESS(Prcsses!$B163,$X$2+$P$8-CB$8)&amp;":"&amp;ADDRESS(Prcsses!$B163,$X$2-1+$P$8))))</f>
        <v>0</v>
      </c>
      <c r="CC129" s="5">
        <f ca="1">IF(CC$4="",0,SUMPRODUCT(INDIRECT(ADDRESS($B51,$X$2)&amp;":"&amp;ADDRESS($B51,$X$2-1+CC$8)),INDIRECT(ADDRESS($B$14,$X$2)&amp;":"&amp;ADDRESS($B$14,$X$2-1+CC$8)),INDIRECT("rP!"&amp;ADDRESS(Prcsses!$B163,$X$2+$P$8-CC$8)&amp;":"&amp;ADDRESS(Prcsses!$B163,$X$2-1+$P$8))))</f>
        <v>0</v>
      </c>
      <c r="CD129" s="5">
        <f ca="1">IF(CD$4="",0,SUMPRODUCT(INDIRECT(ADDRESS($B51,$X$2)&amp;":"&amp;ADDRESS($B51,$X$2-1+CD$8)),INDIRECT(ADDRESS($B$14,$X$2)&amp;":"&amp;ADDRESS($B$14,$X$2-1+CD$8)),INDIRECT("rP!"&amp;ADDRESS(Prcsses!$B163,$X$2+$P$8-CD$8)&amp;":"&amp;ADDRESS(Prcsses!$B163,$X$2-1+$P$8))))</f>
        <v>0</v>
      </c>
      <c r="CE129" s="5">
        <f ca="1">IF(CE$4="",0,SUMPRODUCT(INDIRECT(ADDRESS($B51,$X$2)&amp;":"&amp;ADDRESS($B51,$X$2-1+CE$8)),INDIRECT(ADDRESS($B$14,$X$2)&amp;":"&amp;ADDRESS($B$14,$X$2-1+CE$8)),INDIRECT("rP!"&amp;ADDRESS(Prcsses!$B163,$X$2+$P$8-CE$8)&amp;":"&amp;ADDRESS(Prcsses!$B163,$X$2-1+$P$8))))</f>
        <v>0</v>
      </c>
      <c r="CF129" s="5">
        <f ca="1">IF(CF$4="",0,SUMPRODUCT(INDIRECT(ADDRESS($B51,$X$2)&amp;":"&amp;ADDRESS($B51,$X$2-1+CF$8)),INDIRECT(ADDRESS($B$14,$X$2)&amp;":"&amp;ADDRESS($B$14,$X$2-1+CF$8)),INDIRECT("rP!"&amp;ADDRESS(Prcsses!$B163,$X$2+$P$8-CF$8)&amp;":"&amp;ADDRESS(Prcsses!$B163,$X$2-1+$P$8))))</f>
        <v>0</v>
      </c>
    </row>
    <row r="130" spans="2:84" x14ac:dyDescent="0.3">
      <c r="B130" s="13">
        <f>ROW()</f>
        <v>130</v>
      </c>
      <c r="H130" s="1" t="str">
        <f t="shared" si="204"/>
        <v>Ввод в эксплуатацию капзатрат</v>
      </c>
      <c r="I130" s="1" t="str">
        <f>$I$125</f>
        <v>Капзатраты на производственные мощности</v>
      </c>
      <c r="J130" s="1" t="str">
        <f>Prcsses!I148</f>
        <v>Пуско-наладочные работы и ввод в экспл.</v>
      </c>
      <c r="M130" s="53" t="s">
        <v>18</v>
      </c>
      <c r="U130" s="5">
        <f t="shared" ca="1" si="205"/>
        <v>1000000</v>
      </c>
      <c r="X130" s="5">
        <f ca="1">IF(X$4="",0,SUMPRODUCT(INDIRECT(ADDRESS($B52,$X$2)&amp;":"&amp;ADDRESS($B52,$X$2-1+X$8)),INDIRECT(ADDRESS($B$14,$X$2)&amp;":"&amp;ADDRESS($B$14,$X$2-1+X$8)),INDIRECT("rP!"&amp;ADDRESS(Prcsses!$B164,$X$2+$P$8-X$8)&amp;":"&amp;ADDRESS(Prcsses!$B164,$X$2-1+$P$8))))</f>
        <v>0</v>
      </c>
      <c r="Y130" s="5">
        <f ca="1">IF(Y$4="",0,SUMPRODUCT(INDIRECT(ADDRESS($B52,$X$2)&amp;":"&amp;ADDRESS($B52,$X$2-1+Y$8)),INDIRECT(ADDRESS($B$14,$X$2)&amp;":"&amp;ADDRESS($B$14,$X$2-1+Y$8)),INDIRECT("rP!"&amp;ADDRESS(Prcsses!$B164,$X$2+$P$8-Y$8)&amp;":"&amp;ADDRESS(Prcsses!$B164,$X$2-1+$P$8))))</f>
        <v>0</v>
      </c>
      <c r="Z130" s="5">
        <f ca="1">IF(Z$4="",0,SUMPRODUCT(INDIRECT(ADDRESS($B52,$X$2)&amp;":"&amp;ADDRESS($B52,$X$2-1+Z$8)),INDIRECT(ADDRESS($B$14,$X$2)&amp;":"&amp;ADDRESS($B$14,$X$2-1+Z$8)),INDIRECT("rP!"&amp;ADDRESS(Prcsses!$B164,$X$2+$P$8-Z$8)&amp;":"&amp;ADDRESS(Prcsses!$B164,$X$2-1+$P$8))))</f>
        <v>0</v>
      </c>
      <c r="AA130" s="5">
        <f ca="1">IF(AA$4="",0,SUMPRODUCT(INDIRECT(ADDRESS($B52,$X$2)&amp;":"&amp;ADDRESS($B52,$X$2-1+AA$8)),INDIRECT(ADDRESS($B$14,$X$2)&amp;":"&amp;ADDRESS($B$14,$X$2-1+AA$8)),INDIRECT("rP!"&amp;ADDRESS(Prcsses!$B164,$X$2+$P$8-AA$8)&amp;":"&amp;ADDRESS(Prcsses!$B164,$X$2-1+$P$8))))</f>
        <v>0</v>
      </c>
      <c r="AB130" s="5">
        <f ca="1">IF(AB$4="",0,SUMPRODUCT(INDIRECT(ADDRESS($B52,$X$2)&amp;":"&amp;ADDRESS($B52,$X$2-1+AB$8)),INDIRECT(ADDRESS($B$14,$X$2)&amp;":"&amp;ADDRESS($B$14,$X$2-1+AB$8)),INDIRECT("rP!"&amp;ADDRESS(Prcsses!$B164,$X$2+$P$8-AB$8)&amp;":"&amp;ADDRESS(Prcsses!$B164,$X$2-1+$P$8))))</f>
        <v>0</v>
      </c>
      <c r="AC130" s="5">
        <f ca="1">IF(AC$4="",0,SUMPRODUCT(INDIRECT(ADDRESS($B52,$X$2)&amp;":"&amp;ADDRESS($B52,$X$2-1+AC$8)),INDIRECT(ADDRESS($B$14,$X$2)&amp;":"&amp;ADDRESS($B$14,$X$2-1+AC$8)),INDIRECT("rP!"&amp;ADDRESS(Prcsses!$B164,$X$2+$P$8-AC$8)&amp;":"&amp;ADDRESS(Prcsses!$B164,$X$2-1+$P$8))))</f>
        <v>0</v>
      </c>
      <c r="AD130" s="5">
        <f ca="1">IF(AD$4="",0,SUMPRODUCT(INDIRECT(ADDRESS($B52,$X$2)&amp;":"&amp;ADDRESS($B52,$X$2-1+AD$8)),INDIRECT(ADDRESS($B$14,$X$2)&amp;":"&amp;ADDRESS($B$14,$X$2-1+AD$8)),INDIRECT("rP!"&amp;ADDRESS(Prcsses!$B164,$X$2+$P$8-AD$8)&amp;":"&amp;ADDRESS(Prcsses!$B164,$X$2-1+$P$8))))</f>
        <v>0</v>
      </c>
      <c r="AE130" s="5">
        <f ca="1">IF(AE$4="",0,SUMPRODUCT(INDIRECT(ADDRESS($B52,$X$2)&amp;":"&amp;ADDRESS($B52,$X$2-1+AE$8)),INDIRECT(ADDRESS($B$14,$X$2)&amp;":"&amp;ADDRESS($B$14,$X$2-1+AE$8)),INDIRECT("rP!"&amp;ADDRESS(Prcsses!$B164,$X$2+$P$8-AE$8)&amp;":"&amp;ADDRESS(Prcsses!$B164,$X$2-1+$P$8))))</f>
        <v>0</v>
      </c>
      <c r="AF130" s="5">
        <f ca="1">IF(AF$4="",0,SUMPRODUCT(INDIRECT(ADDRESS($B52,$X$2)&amp;":"&amp;ADDRESS($B52,$X$2-1+AF$8)),INDIRECT(ADDRESS($B$14,$X$2)&amp;":"&amp;ADDRESS($B$14,$X$2-1+AF$8)),INDIRECT("rP!"&amp;ADDRESS(Prcsses!$B164,$X$2+$P$8-AF$8)&amp;":"&amp;ADDRESS(Prcsses!$B164,$X$2-1+$P$8))))</f>
        <v>0</v>
      </c>
      <c r="AG130" s="5">
        <f ca="1">IF(AG$4="",0,SUMPRODUCT(INDIRECT(ADDRESS($B52,$X$2)&amp;":"&amp;ADDRESS($B52,$X$2-1+AG$8)),INDIRECT(ADDRESS($B$14,$X$2)&amp;":"&amp;ADDRESS($B$14,$X$2-1+AG$8)),INDIRECT("rP!"&amp;ADDRESS(Prcsses!$B164,$X$2+$P$8-AG$8)&amp;":"&amp;ADDRESS(Prcsses!$B164,$X$2-1+$P$8))))</f>
        <v>0</v>
      </c>
      <c r="AH130" s="5">
        <f ca="1">IF(AH$4="",0,SUMPRODUCT(INDIRECT(ADDRESS($B52,$X$2)&amp;":"&amp;ADDRESS($B52,$X$2-1+AH$8)),INDIRECT(ADDRESS($B$14,$X$2)&amp;":"&amp;ADDRESS($B$14,$X$2-1+AH$8)),INDIRECT("rP!"&amp;ADDRESS(Prcsses!$B164,$X$2+$P$8-AH$8)&amp;":"&amp;ADDRESS(Prcsses!$B164,$X$2-1+$P$8))))</f>
        <v>0</v>
      </c>
      <c r="AI130" s="5">
        <f ca="1">IF(AI$4="",0,SUMPRODUCT(INDIRECT(ADDRESS($B52,$X$2)&amp;":"&amp;ADDRESS($B52,$X$2-1+AI$8)),INDIRECT(ADDRESS($B$14,$X$2)&amp;":"&amp;ADDRESS($B$14,$X$2-1+AI$8)),INDIRECT("rP!"&amp;ADDRESS(Prcsses!$B164,$X$2+$P$8-AI$8)&amp;":"&amp;ADDRESS(Prcsses!$B164,$X$2-1+$P$8))))</f>
        <v>1000000</v>
      </c>
      <c r="AJ130" s="5">
        <f ca="1">IF(AJ$4="",0,SUMPRODUCT(INDIRECT(ADDRESS($B52,$X$2)&amp;":"&amp;ADDRESS($B52,$X$2-1+AJ$8)),INDIRECT(ADDRESS($B$14,$X$2)&amp;":"&amp;ADDRESS($B$14,$X$2-1+AJ$8)),INDIRECT("rP!"&amp;ADDRESS(Prcsses!$B164,$X$2+$P$8-AJ$8)&amp;":"&amp;ADDRESS(Prcsses!$B164,$X$2-1+$P$8))))</f>
        <v>0</v>
      </c>
      <c r="AK130" s="5">
        <f ca="1">IF(AK$4="",0,SUMPRODUCT(INDIRECT(ADDRESS($B52,$X$2)&amp;":"&amp;ADDRESS($B52,$X$2-1+AK$8)),INDIRECT(ADDRESS($B$14,$X$2)&amp;":"&amp;ADDRESS($B$14,$X$2-1+AK$8)),INDIRECT("rP!"&amp;ADDRESS(Prcsses!$B164,$X$2+$P$8-AK$8)&amp;":"&amp;ADDRESS(Prcsses!$B164,$X$2-1+$P$8))))</f>
        <v>0</v>
      </c>
      <c r="AL130" s="5">
        <f ca="1">IF(AL$4="",0,SUMPRODUCT(INDIRECT(ADDRESS($B52,$X$2)&amp;":"&amp;ADDRESS($B52,$X$2-1+AL$8)),INDIRECT(ADDRESS($B$14,$X$2)&amp;":"&amp;ADDRESS($B$14,$X$2-1+AL$8)),INDIRECT("rP!"&amp;ADDRESS(Prcsses!$B164,$X$2+$P$8-AL$8)&amp;":"&amp;ADDRESS(Prcsses!$B164,$X$2-1+$P$8))))</f>
        <v>0</v>
      </c>
      <c r="AM130" s="5">
        <f ca="1">IF(AM$4="",0,SUMPRODUCT(INDIRECT(ADDRESS($B52,$X$2)&amp;":"&amp;ADDRESS($B52,$X$2-1+AM$8)),INDIRECT(ADDRESS($B$14,$X$2)&amp;":"&amp;ADDRESS($B$14,$X$2-1+AM$8)),INDIRECT("rP!"&amp;ADDRESS(Prcsses!$B164,$X$2+$P$8-AM$8)&amp;":"&amp;ADDRESS(Prcsses!$B164,$X$2-1+$P$8))))</f>
        <v>0</v>
      </c>
      <c r="AN130" s="5">
        <f ca="1">IF(AN$4="",0,SUMPRODUCT(INDIRECT(ADDRESS($B52,$X$2)&amp;":"&amp;ADDRESS($B52,$X$2-1+AN$8)),INDIRECT(ADDRESS($B$14,$X$2)&amp;":"&amp;ADDRESS($B$14,$X$2-1+AN$8)),INDIRECT("rP!"&amp;ADDRESS(Prcsses!$B164,$X$2+$P$8-AN$8)&amp;":"&amp;ADDRESS(Prcsses!$B164,$X$2-1+$P$8))))</f>
        <v>0</v>
      </c>
      <c r="AO130" s="5">
        <f ca="1">IF(AO$4="",0,SUMPRODUCT(INDIRECT(ADDRESS($B52,$X$2)&amp;":"&amp;ADDRESS($B52,$X$2-1+AO$8)),INDIRECT(ADDRESS($B$14,$X$2)&amp;":"&amp;ADDRESS($B$14,$X$2-1+AO$8)),INDIRECT("rP!"&amp;ADDRESS(Prcsses!$B164,$X$2+$P$8-AO$8)&amp;":"&amp;ADDRESS(Prcsses!$B164,$X$2-1+$P$8))))</f>
        <v>0</v>
      </c>
      <c r="AP130" s="5">
        <f ca="1">IF(AP$4="",0,SUMPRODUCT(INDIRECT(ADDRESS($B52,$X$2)&amp;":"&amp;ADDRESS($B52,$X$2-1+AP$8)),INDIRECT(ADDRESS($B$14,$X$2)&amp;":"&amp;ADDRESS($B$14,$X$2-1+AP$8)),INDIRECT("rP!"&amp;ADDRESS(Prcsses!$B164,$X$2+$P$8-AP$8)&amp;":"&amp;ADDRESS(Prcsses!$B164,$X$2-1+$P$8))))</f>
        <v>0</v>
      </c>
      <c r="AQ130" s="5">
        <f ca="1">IF(AQ$4="",0,SUMPRODUCT(INDIRECT(ADDRESS($B52,$X$2)&amp;":"&amp;ADDRESS($B52,$X$2-1+AQ$8)),INDIRECT(ADDRESS($B$14,$X$2)&amp;":"&amp;ADDRESS($B$14,$X$2-1+AQ$8)),INDIRECT("rP!"&amp;ADDRESS(Prcsses!$B164,$X$2+$P$8-AQ$8)&amp;":"&amp;ADDRESS(Prcsses!$B164,$X$2-1+$P$8))))</f>
        <v>0</v>
      </c>
      <c r="AR130" s="5">
        <f ca="1">IF(AR$4="",0,SUMPRODUCT(INDIRECT(ADDRESS($B52,$X$2)&amp;":"&amp;ADDRESS($B52,$X$2-1+AR$8)),INDIRECT(ADDRESS($B$14,$X$2)&amp;":"&amp;ADDRESS($B$14,$X$2-1+AR$8)),INDIRECT("rP!"&amp;ADDRESS(Prcsses!$B164,$X$2+$P$8-AR$8)&amp;":"&amp;ADDRESS(Prcsses!$B164,$X$2-1+$P$8))))</f>
        <v>0</v>
      </c>
      <c r="AS130" s="5">
        <f ca="1">IF(AS$4="",0,SUMPRODUCT(INDIRECT(ADDRESS($B52,$X$2)&amp;":"&amp;ADDRESS($B52,$X$2-1+AS$8)),INDIRECT(ADDRESS($B$14,$X$2)&amp;":"&amp;ADDRESS($B$14,$X$2-1+AS$8)),INDIRECT("rP!"&amp;ADDRESS(Prcsses!$B164,$X$2+$P$8-AS$8)&amp;":"&amp;ADDRESS(Prcsses!$B164,$X$2-1+$P$8))))</f>
        <v>0</v>
      </c>
      <c r="AT130" s="5">
        <f ca="1">IF(AT$4="",0,SUMPRODUCT(INDIRECT(ADDRESS($B52,$X$2)&amp;":"&amp;ADDRESS($B52,$X$2-1+AT$8)),INDIRECT(ADDRESS($B$14,$X$2)&amp;":"&amp;ADDRESS($B$14,$X$2-1+AT$8)),INDIRECT("rP!"&amp;ADDRESS(Prcsses!$B164,$X$2+$P$8-AT$8)&amp;":"&amp;ADDRESS(Prcsses!$B164,$X$2-1+$P$8))))</f>
        <v>0</v>
      </c>
      <c r="AU130" s="5">
        <f ca="1">IF(AU$4="",0,SUMPRODUCT(INDIRECT(ADDRESS($B52,$X$2)&amp;":"&amp;ADDRESS($B52,$X$2-1+AU$8)),INDIRECT(ADDRESS($B$14,$X$2)&amp;":"&amp;ADDRESS($B$14,$X$2-1+AU$8)),INDIRECT("rP!"&amp;ADDRESS(Prcsses!$B164,$X$2+$P$8-AU$8)&amp;":"&amp;ADDRESS(Prcsses!$B164,$X$2-1+$P$8))))</f>
        <v>0</v>
      </c>
      <c r="AV130" s="5">
        <f ca="1">IF(AV$4="",0,SUMPRODUCT(INDIRECT(ADDRESS($B52,$X$2)&amp;":"&amp;ADDRESS($B52,$X$2-1+AV$8)),INDIRECT(ADDRESS($B$14,$X$2)&amp;":"&amp;ADDRESS($B$14,$X$2-1+AV$8)),INDIRECT("rP!"&amp;ADDRESS(Prcsses!$B164,$X$2+$P$8-AV$8)&amp;":"&amp;ADDRESS(Prcsses!$B164,$X$2-1+$P$8))))</f>
        <v>0</v>
      </c>
      <c r="AW130" s="5">
        <f ca="1">IF(AW$4="",0,SUMPRODUCT(INDIRECT(ADDRESS($B52,$X$2)&amp;":"&amp;ADDRESS($B52,$X$2-1+AW$8)),INDIRECT(ADDRESS($B$14,$X$2)&amp;":"&amp;ADDRESS($B$14,$X$2-1+AW$8)),INDIRECT("rP!"&amp;ADDRESS(Prcsses!$B164,$X$2+$P$8-AW$8)&amp;":"&amp;ADDRESS(Prcsses!$B164,$X$2-1+$P$8))))</f>
        <v>0</v>
      </c>
      <c r="AX130" s="5">
        <f ca="1">IF(AX$4="",0,SUMPRODUCT(INDIRECT(ADDRESS($B52,$X$2)&amp;":"&amp;ADDRESS($B52,$X$2-1+AX$8)),INDIRECT(ADDRESS($B$14,$X$2)&amp;":"&amp;ADDRESS($B$14,$X$2-1+AX$8)),INDIRECT("rP!"&amp;ADDRESS(Prcsses!$B164,$X$2+$P$8-AX$8)&amp;":"&amp;ADDRESS(Prcsses!$B164,$X$2-1+$P$8))))</f>
        <v>0</v>
      </c>
      <c r="AY130" s="5">
        <f ca="1">IF(AY$4="",0,SUMPRODUCT(INDIRECT(ADDRESS($B52,$X$2)&amp;":"&amp;ADDRESS($B52,$X$2-1+AY$8)),INDIRECT(ADDRESS($B$14,$X$2)&amp;":"&amp;ADDRESS($B$14,$X$2-1+AY$8)),INDIRECT("rP!"&amp;ADDRESS(Prcsses!$B164,$X$2+$P$8-AY$8)&amp;":"&amp;ADDRESS(Prcsses!$B164,$X$2-1+$P$8))))</f>
        <v>0</v>
      </c>
      <c r="AZ130" s="5">
        <f ca="1">IF(AZ$4="",0,SUMPRODUCT(INDIRECT(ADDRESS($B52,$X$2)&amp;":"&amp;ADDRESS($B52,$X$2-1+AZ$8)),INDIRECT(ADDRESS($B$14,$X$2)&amp;":"&amp;ADDRESS($B$14,$X$2-1+AZ$8)),INDIRECT("rP!"&amp;ADDRESS(Prcsses!$B164,$X$2+$P$8-AZ$8)&amp;":"&amp;ADDRESS(Prcsses!$B164,$X$2-1+$P$8))))</f>
        <v>0</v>
      </c>
      <c r="BA130" s="5">
        <f ca="1">IF(BA$4="",0,SUMPRODUCT(INDIRECT(ADDRESS($B52,$X$2)&amp;":"&amp;ADDRESS($B52,$X$2-1+BA$8)),INDIRECT(ADDRESS($B$14,$X$2)&amp;":"&amp;ADDRESS($B$14,$X$2-1+BA$8)),INDIRECT("rP!"&amp;ADDRESS(Prcsses!$B164,$X$2+$P$8-BA$8)&amp;":"&amp;ADDRESS(Prcsses!$B164,$X$2-1+$P$8))))</f>
        <v>0</v>
      </c>
      <c r="BB130" s="5">
        <f ca="1">IF(BB$4="",0,SUMPRODUCT(INDIRECT(ADDRESS($B52,$X$2)&amp;":"&amp;ADDRESS($B52,$X$2-1+BB$8)),INDIRECT(ADDRESS($B$14,$X$2)&amp;":"&amp;ADDRESS($B$14,$X$2-1+BB$8)),INDIRECT("rP!"&amp;ADDRESS(Prcsses!$B164,$X$2+$P$8-BB$8)&amp;":"&amp;ADDRESS(Prcsses!$B164,$X$2-1+$P$8))))</f>
        <v>0</v>
      </c>
      <c r="BC130" s="5">
        <f ca="1">IF(BC$4="",0,SUMPRODUCT(INDIRECT(ADDRESS($B52,$X$2)&amp;":"&amp;ADDRESS($B52,$X$2-1+BC$8)),INDIRECT(ADDRESS($B$14,$X$2)&amp;":"&amp;ADDRESS($B$14,$X$2-1+BC$8)),INDIRECT("rP!"&amp;ADDRESS(Prcsses!$B164,$X$2+$P$8-BC$8)&amp;":"&amp;ADDRESS(Prcsses!$B164,$X$2-1+$P$8))))</f>
        <v>0</v>
      </c>
      <c r="BD130" s="5">
        <f ca="1">IF(BD$4="",0,SUMPRODUCT(INDIRECT(ADDRESS($B52,$X$2)&amp;":"&amp;ADDRESS($B52,$X$2-1+BD$8)),INDIRECT(ADDRESS($B$14,$X$2)&amp;":"&amp;ADDRESS($B$14,$X$2-1+BD$8)),INDIRECT("rP!"&amp;ADDRESS(Prcsses!$B164,$X$2+$P$8-BD$8)&amp;":"&amp;ADDRESS(Prcsses!$B164,$X$2-1+$P$8))))</f>
        <v>0</v>
      </c>
      <c r="BE130" s="5">
        <f ca="1">IF(BE$4="",0,SUMPRODUCT(INDIRECT(ADDRESS($B52,$X$2)&amp;":"&amp;ADDRESS($B52,$X$2-1+BE$8)),INDIRECT(ADDRESS($B$14,$X$2)&amp;":"&amp;ADDRESS($B$14,$X$2-1+BE$8)),INDIRECT("rP!"&amp;ADDRESS(Prcsses!$B164,$X$2+$P$8-BE$8)&amp;":"&amp;ADDRESS(Prcsses!$B164,$X$2-1+$P$8))))</f>
        <v>0</v>
      </c>
      <c r="BF130" s="5">
        <f ca="1">IF(BF$4="",0,SUMPRODUCT(INDIRECT(ADDRESS($B52,$X$2)&amp;":"&amp;ADDRESS($B52,$X$2-1+BF$8)),INDIRECT(ADDRESS($B$14,$X$2)&amp;":"&amp;ADDRESS($B$14,$X$2-1+BF$8)),INDIRECT("rP!"&amp;ADDRESS(Prcsses!$B164,$X$2+$P$8-BF$8)&amp;":"&amp;ADDRESS(Prcsses!$B164,$X$2-1+$P$8))))</f>
        <v>0</v>
      </c>
      <c r="BG130" s="5">
        <f ca="1">IF(BG$4="",0,SUMPRODUCT(INDIRECT(ADDRESS($B52,$X$2)&amp;":"&amp;ADDRESS($B52,$X$2-1+BG$8)),INDIRECT(ADDRESS($B$14,$X$2)&amp;":"&amp;ADDRESS($B$14,$X$2-1+BG$8)),INDIRECT("rP!"&amp;ADDRESS(Prcsses!$B164,$X$2+$P$8-BG$8)&amp;":"&amp;ADDRESS(Prcsses!$B164,$X$2-1+$P$8))))</f>
        <v>0</v>
      </c>
      <c r="BH130" s="5">
        <f ca="1">IF(BH$4="",0,SUMPRODUCT(INDIRECT(ADDRESS($B52,$X$2)&amp;":"&amp;ADDRESS($B52,$X$2-1+BH$8)),INDIRECT(ADDRESS($B$14,$X$2)&amp;":"&amp;ADDRESS($B$14,$X$2-1+BH$8)),INDIRECT("rP!"&amp;ADDRESS(Prcsses!$B164,$X$2+$P$8-BH$8)&amp;":"&amp;ADDRESS(Prcsses!$B164,$X$2-1+$P$8))))</f>
        <v>0</v>
      </c>
      <c r="BI130" s="5">
        <f ca="1">IF(BI$4="",0,SUMPRODUCT(INDIRECT(ADDRESS($B52,$X$2)&amp;":"&amp;ADDRESS($B52,$X$2-1+BI$8)),INDIRECT(ADDRESS($B$14,$X$2)&amp;":"&amp;ADDRESS($B$14,$X$2-1+BI$8)),INDIRECT("rP!"&amp;ADDRESS(Prcsses!$B164,$X$2+$P$8-BI$8)&amp;":"&amp;ADDRESS(Prcsses!$B164,$X$2-1+$P$8))))</f>
        <v>0</v>
      </c>
      <c r="BJ130" s="5">
        <f ca="1">IF(BJ$4="",0,SUMPRODUCT(INDIRECT(ADDRESS($B52,$X$2)&amp;":"&amp;ADDRESS($B52,$X$2-1+BJ$8)),INDIRECT(ADDRESS($B$14,$X$2)&amp;":"&amp;ADDRESS($B$14,$X$2-1+BJ$8)),INDIRECT("rP!"&amp;ADDRESS(Prcsses!$B164,$X$2+$P$8-BJ$8)&amp;":"&amp;ADDRESS(Prcsses!$B164,$X$2-1+$P$8))))</f>
        <v>0</v>
      </c>
      <c r="BK130" s="5">
        <f ca="1">IF(BK$4="",0,SUMPRODUCT(INDIRECT(ADDRESS($B52,$X$2)&amp;":"&amp;ADDRESS($B52,$X$2-1+BK$8)),INDIRECT(ADDRESS($B$14,$X$2)&amp;":"&amp;ADDRESS($B$14,$X$2-1+BK$8)),INDIRECT("rP!"&amp;ADDRESS(Prcsses!$B164,$X$2+$P$8-BK$8)&amp;":"&amp;ADDRESS(Prcsses!$B164,$X$2-1+$P$8))))</f>
        <v>0</v>
      </c>
      <c r="BL130" s="5">
        <f ca="1">IF(BL$4="",0,SUMPRODUCT(INDIRECT(ADDRESS($B52,$X$2)&amp;":"&amp;ADDRESS($B52,$X$2-1+BL$8)),INDIRECT(ADDRESS($B$14,$X$2)&amp;":"&amp;ADDRESS($B$14,$X$2-1+BL$8)),INDIRECT("rP!"&amp;ADDRESS(Prcsses!$B164,$X$2+$P$8-BL$8)&amp;":"&amp;ADDRESS(Prcsses!$B164,$X$2-1+$P$8))))</f>
        <v>0</v>
      </c>
      <c r="BM130" s="5">
        <f ca="1">IF(BM$4="",0,SUMPRODUCT(INDIRECT(ADDRESS($B52,$X$2)&amp;":"&amp;ADDRESS($B52,$X$2-1+BM$8)),INDIRECT(ADDRESS($B$14,$X$2)&amp;":"&amp;ADDRESS($B$14,$X$2-1+BM$8)),INDIRECT("rP!"&amp;ADDRESS(Prcsses!$B164,$X$2+$P$8-BM$8)&amp;":"&amp;ADDRESS(Prcsses!$B164,$X$2-1+$P$8))))</f>
        <v>0</v>
      </c>
      <c r="BN130" s="5">
        <f ca="1">IF(BN$4="",0,SUMPRODUCT(INDIRECT(ADDRESS($B52,$X$2)&amp;":"&amp;ADDRESS($B52,$X$2-1+BN$8)),INDIRECT(ADDRESS($B$14,$X$2)&amp;":"&amp;ADDRESS($B$14,$X$2-1+BN$8)),INDIRECT("rP!"&amp;ADDRESS(Prcsses!$B164,$X$2+$P$8-BN$8)&amp;":"&amp;ADDRESS(Prcsses!$B164,$X$2-1+$P$8))))</f>
        <v>0</v>
      </c>
      <c r="BO130" s="5">
        <f ca="1">IF(BO$4="",0,SUMPRODUCT(INDIRECT(ADDRESS($B52,$X$2)&amp;":"&amp;ADDRESS($B52,$X$2-1+BO$8)),INDIRECT(ADDRESS($B$14,$X$2)&amp;":"&amp;ADDRESS($B$14,$X$2-1+BO$8)),INDIRECT("rP!"&amp;ADDRESS(Prcsses!$B164,$X$2+$P$8-BO$8)&amp;":"&amp;ADDRESS(Prcsses!$B164,$X$2-1+$P$8))))</f>
        <v>0</v>
      </c>
      <c r="BP130" s="5">
        <f ca="1">IF(BP$4="",0,SUMPRODUCT(INDIRECT(ADDRESS($B52,$X$2)&amp;":"&amp;ADDRESS($B52,$X$2-1+BP$8)),INDIRECT(ADDRESS($B$14,$X$2)&amp;":"&amp;ADDRESS($B$14,$X$2-1+BP$8)),INDIRECT("rP!"&amp;ADDRESS(Prcsses!$B164,$X$2+$P$8-BP$8)&amp;":"&amp;ADDRESS(Prcsses!$B164,$X$2-1+$P$8))))</f>
        <v>0</v>
      </c>
      <c r="BQ130" s="5">
        <f ca="1">IF(BQ$4="",0,SUMPRODUCT(INDIRECT(ADDRESS($B52,$X$2)&amp;":"&amp;ADDRESS($B52,$X$2-1+BQ$8)),INDIRECT(ADDRESS($B$14,$X$2)&amp;":"&amp;ADDRESS($B$14,$X$2-1+BQ$8)),INDIRECT("rP!"&amp;ADDRESS(Prcsses!$B164,$X$2+$P$8-BQ$8)&amp;":"&amp;ADDRESS(Prcsses!$B164,$X$2-1+$P$8))))</f>
        <v>0</v>
      </c>
      <c r="BR130" s="5">
        <f ca="1">IF(BR$4="",0,SUMPRODUCT(INDIRECT(ADDRESS($B52,$X$2)&amp;":"&amp;ADDRESS($B52,$X$2-1+BR$8)),INDIRECT(ADDRESS($B$14,$X$2)&amp;":"&amp;ADDRESS($B$14,$X$2-1+BR$8)),INDIRECT("rP!"&amp;ADDRESS(Prcsses!$B164,$X$2+$P$8-BR$8)&amp;":"&amp;ADDRESS(Prcsses!$B164,$X$2-1+$P$8))))</f>
        <v>0</v>
      </c>
      <c r="BS130" s="5">
        <f ca="1">IF(BS$4="",0,SUMPRODUCT(INDIRECT(ADDRESS($B52,$X$2)&amp;":"&amp;ADDRESS($B52,$X$2-1+BS$8)),INDIRECT(ADDRESS($B$14,$X$2)&amp;":"&amp;ADDRESS($B$14,$X$2-1+BS$8)),INDIRECT("rP!"&amp;ADDRESS(Prcsses!$B164,$X$2+$P$8-BS$8)&amp;":"&amp;ADDRESS(Prcsses!$B164,$X$2-1+$P$8))))</f>
        <v>0</v>
      </c>
      <c r="BT130" s="5">
        <f ca="1">IF(BT$4="",0,SUMPRODUCT(INDIRECT(ADDRESS($B52,$X$2)&amp;":"&amp;ADDRESS($B52,$X$2-1+BT$8)),INDIRECT(ADDRESS($B$14,$X$2)&amp;":"&amp;ADDRESS($B$14,$X$2-1+BT$8)),INDIRECT("rP!"&amp;ADDRESS(Prcsses!$B164,$X$2+$P$8-BT$8)&amp;":"&amp;ADDRESS(Prcsses!$B164,$X$2-1+$P$8))))</f>
        <v>0</v>
      </c>
      <c r="BU130" s="5">
        <f ca="1">IF(BU$4="",0,SUMPRODUCT(INDIRECT(ADDRESS($B52,$X$2)&amp;":"&amp;ADDRESS($B52,$X$2-1+BU$8)),INDIRECT(ADDRESS($B$14,$X$2)&amp;":"&amp;ADDRESS($B$14,$X$2-1+BU$8)),INDIRECT("rP!"&amp;ADDRESS(Prcsses!$B164,$X$2+$P$8-BU$8)&amp;":"&amp;ADDRESS(Prcsses!$B164,$X$2-1+$P$8))))</f>
        <v>0</v>
      </c>
      <c r="BV130" s="5">
        <f ca="1">IF(BV$4="",0,SUMPRODUCT(INDIRECT(ADDRESS($B52,$X$2)&amp;":"&amp;ADDRESS($B52,$X$2-1+BV$8)),INDIRECT(ADDRESS($B$14,$X$2)&amp;":"&amp;ADDRESS($B$14,$X$2-1+BV$8)),INDIRECT("rP!"&amp;ADDRESS(Prcsses!$B164,$X$2+$P$8-BV$8)&amp;":"&amp;ADDRESS(Prcsses!$B164,$X$2-1+$P$8))))</f>
        <v>0</v>
      </c>
      <c r="BW130" s="5">
        <f ca="1">IF(BW$4="",0,SUMPRODUCT(INDIRECT(ADDRESS($B52,$X$2)&amp;":"&amp;ADDRESS($B52,$X$2-1+BW$8)),INDIRECT(ADDRESS($B$14,$X$2)&amp;":"&amp;ADDRESS($B$14,$X$2-1+BW$8)),INDIRECT("rP!"&amp;ADDRESS(Prcsses!$B164,$X$2+$P$8-BW$8)&amp;":"&amp;ADDRESS(Prcsses!$B164,$X$2-1+$P$8))))</f>
        <v>0</v>
      </c>
      <c r="BX130" s="5">
        <f ca="1">IF(BX$4="",0,SUMPRODUCT(INDIRECT(ADDRESS($B52,$X$2)&amp;":"&amp;ADDRESS($B52,$X$2-1+BX$8)),INDIRECT(ADDRESS($B$14,$X$2)&amp;":"&amp;ADDRESS($B$14,$X$2-1+BX$8)),INDIRECT("rP!"&amp;ADDRESS(Prcsses!$B164,$X$2+$P$8-BX$8)&amp;":"&amp;ADDRESS(Prcsses!$B164,$X$2-1+$P$8))))</f>
        <v>0</v>
      </c>
      <c r="BY130" s="5">
        <f ca="1">IF(BY$4="",0,SUMPRODUCT(INDIRECT(ADDRESS($B52,$X$2)&amp;":"&amp;ADDRESS($B52,$X$2-1+BY$8)),INDIRECT(ADDRESS($B$14,$X$2)&amp;":"&amp;ADDRESS($B$14,$X$2-1+BY$8)),INDIRECT("rP!"&amp;ADDRESS(Prcsses!$B164,$X$2+$P$8-BY$8)&amp;":"&amp;ADDRESS(Prcsses!$B164,$X$2-1+$P$8))))</f>
        <v>0</v>
      </c>
      <c r="BZ130" s="5">
        <f ca="1">IF(BZ$4="",0,SUMPRODUCT(INDIRECT(ADDRESS($B52,$X$2)&amp;":"&amp;ADDRESS($B52,$X$2-1+BZ$8)),INDIRECT(ADDRESS($B$14,$X$2)&amp;":"&amp;ADDRESS($B$14,$X$2-1+BZ$8)),INDIRECT("rP!"&amp;ADDRESS(Prcsses!$B164,$X$2+$P$8-BZ$8)&amp;":"&amp;ADDRESS(Prcsses!$B164,$X$2-1+$P$8))))</f>
        <v>0</v>
      </c>
      <c r="CA130" s="5">
        <f ca="1">IF(CA$4="",0,SUMPRODUCT(INDIRECT(ADDRESS($B52,$X$2)&amp;":"&amp;ADDRESS($B52,$X$2-1+CA$8)),INDIRECT(ADDRESS($B$14,$X$2)&amp;":"&amp;ADDRESS($B$14,$X$2-1+CA$8)),INDIRECT("rP!"&amp;ADDRESS(Prcsses!$B164,$X$2+$P$8-CA$8)&amp;":"&amp;ADDRESS(Prcsses!$B164,$X$2-1+$P$8))))</f>
        <v>0</v>
      </c>
      <c r="CB130" s="5">
        <f ca="1">IF(CB$4="",0,SUMPRODUCT(INDIRECT(ADDRESS($B52,$X$2)&amp;":"&amp;ADDRESS($B52,$X$2-1+CB$8)),INDIRECT(ADDRESS($B$14,$X$2)&amp;":"&amp;ADDRESS($B$14,$X$2-1+CB$8)),INDIRECT("rP!"&amp;ADDRESS(Prcsses!$B164,$X$2+$P$8-CB$8)&amp;":"&amp;ADDRESS(Prcsses!$B164,$X$2-1+$P$8))))</f>
        <v>0</v>
      </c>
      <c r="CC130" s="5">
        <f ca="1">IF(CC$4="",0,SUMPRODUCT(INDIRECT(ADDRESS($B52,$X$2)&amp;":"&amp;ADDRESS($B52,$X$2-1+CC$8)),INDIRECT(ADDRESS($B$14,$X$2)&amp;":"&amp;ADDRESS($B$14,$X$2-1+CC$8)),INDIRECT("rP!"&amp;ADDRESS(Prcsses!$B164,$X$2+$P$8-CC$8)&amp;":"&amp;ADDRESS(Prcsses!$B164,$X$2-1+$P$8))))</f>
        <v>0</v>
      </c>
      <c r="CD130" s="5">
        <f ca="1">IF(CD$4="",0,SUMPRODUCT(INDIRECT(ADDRESS($B52,$X$2)&amp;":"&amp;ADDRESS($B52,$X$2-1+CD$8)),INDIRECT(ADDRESS($B$14,$X$2)&amp;":"&amp;ADDRESS($B$14,$X$2-1+CD$8)),INDIRECT("rP!"&amp;ADDRESS(Prcsses!$B164,$X$2+$P$8-CD$8)&amp;":"&amp;ADDRESS(Prcsses!$B164,$X$2-1+$P$8))))</f>
        <v>0</v>
      </c>
      <c r="CE130" s="5">
        <f ca="1">IF(CE$4="",0,SUMPRODUCT(INDIRECT(ADDRESS($B52,$X$2)&amp;":"&amp;ADDRESS($B52,$X$2-1+CE$8)),INDIRECT(ADDRESS($B$14,$X$2)&amp;":"&amp;ADDRESS($B$14,$X$2-1+CE$8)),INDIRECT("rP!"&amp;ADDRESS(Prcsses!$B164,$X$2+$P$8-CE$8)&amp;":"&amp;ADDRESS(Prcsses!$B164,$X$2-1+$P$8))))</f>
        <v>0</v>
      </c>
      <c r="CF130" s="5">
        <f ca="1">IF(CF$4="",0,SUMPRODUCT(INDIRECT(ADDRESS($B52,$X$2)&amp;":"&amp;ADDRESS($B52,$X$2-1+CF$8)),INDIRECT(ADDRESS($B$14,$X$2)&amp;":"&amp;ADDRESS($B$14,$X$2-1+CF$8)),INDIRECT("rP!"&amp;ADDRESS(Prcsses!$B164,$X$2+$P$8-CF$8)&amp;":"&amp;ADDRESS(Prcsses!$B164,$X$2-1+$P$8))))</f>
        <v>0</v>
      </c>
    </row>
    <row r="131" spans="2:84" s="26" customFormat="1" ht="12" x14ac:dyDescent="0.25">
      <c r="B131" s="13"/>
      <c r="M131" s="55"/>
      <c r="N131" s="44" t="s">
        <v>21</v>
      </c>
      <c r="O131" s="45"/>
      <c r="P131" s="46"/>
      <c r="Q131" s="89"/>
      <c r="U131" s="41"/>
      <c r="V131" s="42"/>
      <c r="W131" s="43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</row>
    <row r="132" spans="2:84" x14ac:dyDescent="0.3">
      <c r="B132" s="13">
        <f>ROW()</f>
        <v>132</v>
      </c>
      <c r="H132" s="1" t="str">
        <f t="shared" ref="H132:H137" si="216">$H$117</f>
        <v>Ввод в эксплуатацию капзатрат</v>
      </c>
      <c r="I132" s="1" t="s">
        <v>206</v>
      </c>
      <c r="M132" s="53" t="s">
        <v>18</v>
      </c>
      <c r="P132" s="72" t="str">
        <f>Lists!$AD$11</f>
        <v>ввод в экспл-ю</v>
      </c>
      <c r="U132" s="5">
        <f t="shared" ref="U132:U137" ca="1" si="217">SUM(INDIRECT(ADDRESS($B132,$X$2)&amp;":"&amp;ADDRESS($B132,$X$2-1+$P$8)))</f>
        <v>0</v>
      </c>
      <c r="X132" s="5">
        <f ca="1">IF(X$4="",0,SUM(X133:X138))</f>
        <v>0</v>
      </c>
      <c r="Y132" s="5">
        <f ca="1">IF(Y$4="",0,SUM(Y133:Y138))</f>
        <v>0</v>
      </c>
      <c r="Z132" s="5">
        <f t="shared" ref="Z132" ca="1" si="218">IF(Z$4="",0,SUM(Z133:Z138))</f>
        <v>0</v>
      </c>
      <c r="AA132" s="5">
        <f t="shared" ref="AA132" ca="1" si="219">IF(AA$4="",0,SUM(AA133:AA138))</f>
        <v>0</v>
      </c>
      <c r="AB132" s="5">
        <f t="shared" ref="AB132" ca="1" si="220">IF(AB$4="",0,SUM(AB133:AB138))</f>
        <v>0</v>
      </c>
      <c r="AC132" s="5">
        <f t="shared" ref="AC132" ca="1" si="221">IF(AC$4="",0,SUM(AC133:AC138))</f>
        <v>0</v>
      </c>
      <c r="AD132" s="5">
        <f t="shared" ref="AD132" ca="1" si="222">IF(AD$4="",0,SUM(AD133:AD138))</f>
        <v>0</v>
      </c>
      <c r="AE132" s="5">
        <f t="shared" ref="AE132" ca="1" si="223">IF(AE$4="",0,SUM(AE133:AE138))</f>
        <v>0</v>
      </c>
      <c r="AF132" s="5">
        <f t="shared" ref="AF132" ca="1" si="224">IF(AF$4="",0,SUM(AF133:AF138))</f>
        <v>0</v>
      </c>
      <c r="AG132" s="5">
        <f t="shared" ref="AG132" ca="1" si="225">IF(AG$4="",0,SUM(AG133:AG138))</f>
        <v>0</v>
      </c>
      <c r="AH132" s="5">
        <f t="shared" ref="AH132" ca="1" si="226">IF(AH$4="",0,SUM(AH133:AH138))</f>
        <v>0</v>
      </c>
      <c r="AI132" s="5">
        <f t="shared" ref="AI132:CF132" ca="1" si="227">IF(AI$4="",0,SUM(AI133:AI138))</f>
        <v>0</v>
      </c>
      <c r="AJ132" s="5">
        <f t="shared" ca="1" si="227"/>
        <v>0</v>
      </c>
      <c r="AK132" s="5">
        <f t="shared" ca="1" si="227"/>
        <v>0</v>
      </c>
      <c r="AL132" s="5">
        <f t="shared" ca="1" si="227"/>
        <v>0</v>
      </c>
      <c r="AM132" s="5">
        <f t="shared" ca="1" si="227"/>
        <v>0</v>
      </c>
      <c r="AN132" s="5">
        <f t="shared" ca="1" si="227"/>
        <v>0</v>
      </c>
      <c r="AO132" s="5">
        <f t="shared" ca="1" si="227"/>
        <v>0</v>
      </c>
      <c r="AP132" s="5">
        <f t="shared" ca="1" si="227"/>
        <v>0</v>
      </c>
      <c r="AQ132" s="5">
        <f t="shared" ca="1" si="227"/>
        <v>0</v>
      </c>
      <c r="AR132" s="5">
        <f t="shared" ca="1" si="227"/>
        <v>0</v>
      </c>
      <c r="AS132" s="5">
        <f t="shared" ca="1" si="227"/>
        <v>0</v>
      </c>
      <c r="AT132" s="5">
        <f t="shared" ca="1" si="227"/>
        <v>0</v>
      </c>
      <c r="AU132" s="5">
        <f t="shared" ca="1" si="227"/>
        <v>0</v>
      </c>
      <c r="AV132" s="5">
        <f t="shared" ca="1" si="227"/>
        <v>0</v>
      </c>
      <c r="AW132" s="5">
        <f t="shared" ca="1" si="227"/>
        <v>0</v>
      </c>
      <c r="AX132" s="5">
        <f t="shared" ca="1" si="227"/>
        <v>0</v>
      </c>
      <c r="AY132" s="5">
        <f t="shared" ca="1" si="227"/>
        <v>0</v>
      </c>
      <c r="AZ132" s="5">
        <f t="shared" ca="1" si="227"/>
        <v>0</v>
      </c>
      <c r="BA132" s="5">
        <f t="shared" ca="1" si="227"/>
        <v>0</v>
      </c>
      <c r="BB132" s="5">
        <f t="shared" ca="1" si="227"/>
        <v>0</v>
      </c>
      <c r="BC132" s="5">
        <f t="shared" ca="1" si="227"/>
        <v>0</v>
      </c>
      <c r="BD132" s="5">
        <f t="shared" ca="1" si="227"/>
        <v>0</v>
      </c>
      <c r="BE132" s="5">
        <f t="shared" ca="1" si="227"/>
        <v>0</v>
      </c>
      <c r="BF132" s="5">
        <f t="shared" ca="1" si="227"/>
        <v>0</v>
      </c>
      <c r="BG132" s="5">
        <f t="shared" ca="1" si="227"/>
        <v>0</v>
      </c>
      <c r="BH132" s="5">
        <f t="shared" ca="1" si="227"/>
        <v>0</v>
      </c>
      <c r="BI132" s="5">
        <f t="shared" ca="1" si="227"/>
        <v>0</v>
      </c>
      <c r="BJ132" s="5">
        <f t="shared" ca="1" si="227"/>
        <v>0</v>
      </c>
      <c r="BK132" s="5">
        <f t="shared" ca="1" si="227"/>
        <v>0</v>
      </c>
      <c r="BL132" s="5">
        <f t="shared" ca="1" si="227"/>
        <v>0</v>
      </c>
      <c r="BM132" s="5">
        <f t="shared" ca="1" si="227"/>
        <v>0</v>
      </c>
      <c r="BN132" s="5">
        <f t="shared" ca="1" si="227"/>
        <v>0</v>
      </c>
      <c r="BO132" s="5">
        <f t="shared" ca="1" si="227"/>
        <v>0</v>
      </c>
      <c r="BP132" s="5">
        <f t="shared" ca="1" si="227"/>
        <v>0</v>
      </c>
      <c r="BQ132" s="5">
        <f t="shared" ca="1" si="227"/>
        <v>0</v>
      </c>
      <c r="BR132" s="5">
        <f t="shared" ca="1" si="227"/>
        <v>0</v>
      </c>
      <c r="BS132" s="5">
        <f t="shared" ca="1" si="227"/>
        <v>0</v>
      </c>
      <c r="BT132" s="5">
        <f t="shared" ca="1" si="227"/>
        <v>0</v>
      </c>
      <c r="BU132" s="5">
        <f t="shared" ca="1" si="227"/>
        <v>0</v>
      </c>
      <c r="BV132" s="5">
        <f t="shared" ca="1" si="227"/>
        <v>0</v>
      </c>
      <c r="BW132" s="5">
        <f t="shared" ca="1" si="227"/>
        <v>0</v>
      </c>
      <c r="BX132" s="5">
        <f t="shared" ca="1" si="227"/>
        <v>0</v>
      </c>
      <c r="BY132" s="5">
        <f t="shared" ca="1" si="227"/>
        <v>0</v>
      </c>
      <c r="BZ132" s="5">
        <f t="shared" ca="1" si="227"/>
        <v>0</v>
      </c>
      <c r="CA132" s="5">
        <f t="shared" ca="1" si="227"/>
        <v>0</v>
      </c>
      <c r="CB132" s="5">
        <f t="shared" ca="1" si="227"/>
        <v>0</v>
      </c>
      <c r="CC132" s="5">
        <f t="shared" ca="1" si="227"/>
        <v>0</v>
      </c>
      <c r="CD132" s="5">
        <f t="shared" ca="1" si="227"/>
        <v>0</v>
      </c>
      <c r="CE132" s="5">
        <f t="shared" ca="1" si="227"/>
        <v>0</v>
      </c>
      <c r="CF132" s="5">
        <f t="shared" ca="1" si="227"/>
        <v>0</v>
      </c>
    </row>
    <row r="133" spans="2:84" x14ac:dyDescent="0.3">
      <c r="B133" s="13">
        <f>ROW()</f>
        <v>133</v>
      </c>
      <c r="H133" s="1" t="str">
        <f t="shared" si="216"/>
        <v>Ввод в эксплуатацию капзатрат</v>
      </c>
      <c r="I133" s="1" t="str">
        <f>$I$132</f>
        <v>Капзатраты на торговые мощности</v>
      </c>
      <c r="J133" s="1" t="str">
        <f>Prcsses!I176</f>
        <v>Ремонтные работы</v>
      </c>
      <c r="M133" s="53" t="s">
        <v>18</v>
      </c>
      <c r="U133" s="5">
        <f t="shared" ca="1" si="217"/>
        <v>0</v>
      </c>
      <c r="X133" s="5">
        <f ca="1">IF(X$4="",0,SUMPRODUCT(INDIRECT(ADDRESS($B63,$X$2)&amp;":"&amp;ADDRESS($B63,$X$2-1+X$8)),INDIRECT(ADDRESS($B$19,$X$2)&amp;":"&amp;ADDRESS($B$19,$X$2-1+X$8)),INDIRECT("rP!"&amp;ADDRESS(Prcsses!$B192,$X$2+$P$8-X$8)&amp;":"&amp;ADDRESS(Prcsses!$B192,$X$2-1+$P$8))))</f>
        <v>0</v>
      </c>
      <c r="Y133" s="5">
        <f ca="1">IF(Y$4="",0,SUMPRODUCT(INDIRECT(ADDRESS($B63,$X$2)&amp;":"&amp;ADDRESS($B63,$X$2-1+Y$8)),INDIRECT(ADDRESS($B$19,$X$2)&amp;":"&amp;ADDRESS($B$19,$X$2-1+Y$8)),INDIRECT("rP!"&amp;ADDRESS(Prcsses!$B192,$X$2+$P$8-Y$8)&amp;":"&amp;ADDRESS(Prcsses!$B192,$X$2-1+$P$8))))</f>
        <v>0</v>
      </c>
      <c r="Z133" s="5">
        <f ca="1">IF(Z$4="",0,SUMPRODUCT(INDIRECT(ADDRESS($B63,$X$2)&amp;":"&amp;ADDRESS($B63,$X$2-1+Z$8)),INDIRECT(ADDRESS($B$19,$X$2)&amp;":"&amp;ADDRESS($B$19,$X$2-1+Z$8)),INDIRECT("rP!"&amp;ADDRESS(Prcsses!$B192,$X$2+$P$8-Z$8)&amp;":"&amp;ADDRESS(Prcsses!$B192,$X$2-1+$P$8))))</f>
        <v>0</v>
      </c>
      <c r="AA133" s="5">
        <f ca="1">IF(AA$4="",0,SUMPRODUCT(INDIRECT(ADDRESS($B63,$X$2)&amp;":"&amp;ADDRESS($B63,$X$2-1+AA$8)),INDIRECT(ADDRESS($B$19,$X$2)&amp;":"&amp;ADDRESS($B$19,$X$2-1+AA$8)),INDIRECT("rP!"&amp;ADDRESS(Prcsses!$B192,$X$2+$P$8-AA$8)&amp;":"&amp;ADDRESS(Prcsses!$B192,$X$2-1+$P$8))))</f>
        <v>0</v>
      </c>
      <c r="AB133" s="5">
        <f ca="1">IF(AB$4="",0,SUMPRODUCT(INDIRECT(ADDRESS($B63,$X$2)&amp;":"&amp;ADDRESS($B63,$X$2-1+AB$8)),INDIRECT(ADDRESS($B$19,$X$2)&amp;":"&amp;ADDRESS($B$19,$X$2-1+AB$8)),INDIRECT("rP!"&amp;ADDRESS(Prcsses!$B192,$X$2+$P$8-AB$8)&amp;":"&amp;ADDRESS(Prcsses!$B192,$X$2-1+$P$8))))</f>
        <v>0</v>
      </c>
      <c r="AC133" s="5">
        <f ca="1">IF(AC$4="",0,SUMPRODUCT(INDIRECT(ADDRESS($B63,$X$2)&amp;":"&amp;ADDRESS($B63,$X$2-1+AC$8)),INDIRECT(ADDRESS($B$19,$X$2)&amp;":"&amp;ADDRESS($B$19,$X$2-1+AC$8)),INDIRECT("rP!"&amp;ADDRESS(Prcsses!$B192,$X$2+$P$8-AC$8)&amp;":"&amp;ADDRESS(Prcsses!$B192,$X$2-1+$P$8))))</f>
        <v>0</v>
      </c>
      <c r="AD133" s="5">
        <f ca="1">IF(AD$4="",0,SUMPRODUCT(INDIRECT(ADDRESS($B63,$X$2)&amp;":"&amp;ADDRESS($B63,$X$2-1+AD$8)),INDIRECT(ADDRESS($B$19,$X$2)&amp;":"&amp;ADDRESS($B$19,$X$2-1+AD$8)),INDIRECT("rP!"&amp;ADDRESS(Prcsses!$B192,$X$2+$P$8-AD$8)&amp;":"&amp;ADDRESS(Prcsses!$B192,$X$2-1+$P$8))))</f>
        <v>0</v>
      </c>
      <c r="AE133" s="5">
        <f ca="1">IF(AE$4="",0,SUMPRODUCT(INDIRECT(ADDRESS($B63,$X$2)&amp;":"&amp;ADDRESS($B63,$X$2-1+AE$8)),INDIRECT(ADDRESS($B$19,$X$2)&amp;":"&amp;ADDRESS($B$19,$X$2-1+AE$8)),INDIRECT("rP!"&amp;ADDRESS(Prcsses!$B192,$X$2+$P$8-AE$8)&amp;":"&amp;ADDRESS(Prcsses!$B192,$X$2-1+$P$8))))</f>
        <v>0</v>
      </c>
      <c r="AF133" s="5">
        <f ca="1">IF(AF$4="",0,SUMPRODUCT(INDIRECT(ADDRESS($B63,$X$2)&amp;":"&amp;ADDRESS($B63,$X$2-1+AF$8)),INDIRECT(ADDRESS($B$19,$X$2)&amp;":"&amp;ADDRESS($B$19,$X$2-1+AF$8)),INDIRECT("rP!"&amp;ADDRESS(Prcsses!$B192,$X$2+$P$8-AF$8)&amp;":"&amp;ADDRESS(Prcsses!$B192,$X$2-1+$P$8))))</f>
        <v>0</v>
      </c>
      <c r="AG133" s="5">
        <f ca="1">IF(AG$4="",0,SUMPRODUCT(INDIRECT(ADDRESS($B63,$X$2)&amp;":"&amp;ADDRESS($B63,$X$2-1+AG$8)),INDIRECT(ADDRESS($B$19,$X$2)&amp;":"&amp;ADDRESS($B$19,$X$2-1+AG$8)),INDIRECT("rP!"&amp;ADDRESS(Prcsses!$B192,$X$2+$P$8-AG$8)&amp;":"&amp;ADDRESS(Prcsses!$B192,$X$2-1+$P$8))))</f>
        <v>0</v>
      </c>
      <c r="AH133" s="5">
        <f ca="1">IF(AH$4="",0,SUMPRODUCT(INDIRECT(ADDRESS($B63,$X$2)&amp;":"&amp;ADDRESS($B63,$X$2-1+AH$8)),INDIRECT(ADDRESS($B$19,$X$2)&amp;":"&amp;ADDRESS($B$19,$X$2-1+AH$8)),INDIRECT("rP!"&amp;ADDRESS(Prcsses!$B192,$X$2+$P$8-AH$8)&amp;":"&amp;ADDRESS(Prcsses!$B192,$X$2-1+$P$8))))</f>
        <v>0</v>
      </c>
      <c r="AI133" s="5">
        <f ca="1">IF(AI$4="",0,SUMPRODUCT(INDIRECT(ADDRESS($B63,$X$2)&amp;":"&amp;ADDRESS($B63,$X$2-1+AI$8)),INDIRECT(ADDRESS($B$19,$X$2)&amp;":"&amp;ADDRESS($B$19,$X$2-1+AI$8)),INDIRECT("rP!"&amp;ADDRESS(Prcsses!$B192,$X$2+$P$8-AI$8)&amp;":"&amp;ADDRESS(Prcsses!$B192,$X$2-1+$P$8))))</f>
        <v>0</v>
      </c>
      <c r="AJ133" s="5">
        <f ca="1">IF(AJ$4="",0,SUMPRODUCT(INDIRECT(ADDRESS($B63,$X$2)&amp;":"&amp;ADDRESS($B63,$X$2-1+AJ$8)),INDIRECT(ADDRESS($B$19,$X$2)&amp;":"&amp;ADDRESS($B$19,$X$2-1+AJ$8)),INDIRECT("rP!"&amp;ADDRESS(Prcsses!$B192,$X$2+$P$8-AJ$8)&amp;":"&amp;ADDRESS(Prcsses!$B192,$X$2-1+$P$8))))</f>
        <v>0</v>
      </c>
      <c r="AK133" s="5">
        <f ca="1">IF(AK$4="",0,SUMPRODUCT(INDIRECT(ADDRESS($B63,$X$2)&amp;":"&amp;ADDRESS($B63,$X$2-1+AK$8)),INDIRECT(ADDRESS($B$19,$X$2)&amp;":"&amp;ADDRESS($B$19,$X$2-1+AK$8)),INDIRECT("rP!"&amp;ADDRESS(Prcsses!$B192,$X$2+$P$8-AK$8)&amp;":"&amp;ADDRESS(Prcsses!$B192,$X$2-1+$P$8))))</f>
        <v>0</v>
      </c>
      <c r="AL133" s="5">
        <f ca="1">IF(AL$4="",0,SUMPRODUCT(INDIRECT(ADDRESS($B63,$X$2)&amp;":"&amp;ADDRESS($B63,$X$2-1+AL$8)),INDIRECT(ADDRESS($B$19,$X$2)&amp;":"&amp;ADDRESS($B$19,$X$2-1+AL$8)),INDIRECT("rP!"&amp;ADDRESS(Prcsses!$B192,$X$2+$P$8-AL$8)&amp;":"&amp;ADDRESS(Prcsses!$B192,$X$2-1+$P$8))))</f>
        <v>0</v>
      </c>
      <c r="AM133" s="5">
        <f ca="1">IF(AM$4="",0,SUMPRODUCT(INDIRECT(ADDRESS($B63,$X$2)&amp;":"&amp;ADDRESS($B63,$X$2-1+AM$8)),INDIRECT(ADDRESS($B$19,$X$2)&amp;":"&amp;ADDRESS($B$19,$X$2-1+AM$8)),INDIRECT("rP!"&amp;ADDRESS(Prcsses!$B192,$X$2+$P$8-AM$8)&amp;":"&amp;ADDRESS(Prcsses!$B192,$X$2-1+$P$8))))</f>
        <v>0</v>
      </c>
      <c r="AN133" s="5">
        <f ca="1">IF(AN$4="",0,SUMPRODUCT(INDIRECT(ADDRESS($B63,$X$2)&amp;":"&amp;ADDRESS($B63,$X$2-1+AN$8)),INDIRECT(ADDRESS($B$19,$X$2)&amp;":"&amp;ADDRESS($B$19,$X$2-1+AN$8)),INDIRECT("rP!"&amp;ADDRESS(Prcsses!$B192,$X$2+$P$8-AN$8)&amp;":"&amp;ADDRESS(Prcsses!$B192,$X$2-1+$P$8))))</f>
        <v>0</v>
      </c>
      <c r="AO133" s="5">
        <f ca="1">IF(AO$4="",0,SUMPRODUCT(INDIRECT(ADDRESS($B63,$X$2)&amp;":"&amp;ADDRESS($B63,$X$2-1+AO$8)),INDIRECT(ADDRESS($B$19,$X$2)&amp;":"&amp;ADDRESS($B$19,$X$2-1+AO$8)),INDIRECT("rP!"&amp;ADDRESS(Prcsses!$B192,$X$2+$P$8-AO$8)&amp;":"&amp;ADDRESS(Prcsses!$B192,$X$2-1+$P$8))))</f>
        <v>0</v>
      </c>
      <c r="AP133" s="5">
        <f ca="1">IF(AP$4="",0,SUMPRODUCT(INDIRECT(ADDRESS($B63,$X$2)&amp;":"&amp;ADDRESS($B63,$X$2-1+AP$8)),INDIRECT(ADDRESS($B$19,$X$2)&amp;":"&amp;ADDRESS($B$19,$X$2-1+AP$8)),INDIRECT("rP!"&amp;ADDRESS(Prcsses!$B192,$X$2+$P$8-AP$8)&amp;":"&amp;ADDRESS(Prcsses!$B192,$X$2-1+$P$8))))</f>
        <v>0</v>
      </c>
      <c r="AQ133" s="5">
        <f ca="1">IF(AQ$4="",0,SUMPRODUCT(INDIRECT(ADDRESS($B63,$X$2)&amp;":"&amp;ADDRESS($B63,$X$2-1+AQ$8)),INDIRECT(ADDRESS($B$19,$X$2)&amp;":"&amp;ADDRESS($B$19,$X$2-1+AQ$8)),INDIRECT("rP!"&amp;ADDRESS(Prcsses!$B192,$X$2+$P$8-AQ$8)&amp;":"&amp;ADDRESS(Prcsses!$B192,$X$2-1+$P$8))))</f>
        <v>0</v>
      </c>
      <c r="AR133" s="5">
        <f ca="1">IF(AR$4="",0,SUMPRODUCT(INDIRECT(ADDRESS($B63,$X$2)&amp;":"&amp;ADDRESS($B63,$X$2-1+AR$8)),INDIRECT(ADDRESS($B$19,$X$2)&amp;":"&amp;ADDRESS($B$19,$X$2-1+AR$8)),INDIRECT("rP!"&amp;ADDRESS(Prcsses!$B192,$X$2+$P$8-AR$8)&amp;":"&amp;ADDRESS(Prcsses!$B192,$X$2-1+$P$8))))</f>
        <v>0</v>
      </c>
      <c r="AS133" s="5">
        <f ca="1">IF(AS$4="",0,SUMPRODUCT(INDIRECT(ADDRESS($B63,$X$2)&amp;":"&amp;ADDRESS($B63,$X$2-1+AS$8)),INDIRECT(ADDRESS($B$19,$X$2)&amp;":"&amp;ADDRESS($B$19,$X$2-1+AS$8)),INDIRECT("rP!"&amp;ADDRESS(Prcsses!$B192,$X$2+$P$8-AS$8)&amp;":"&amp;ADDRESS(Prcsses!$B192,$X$2-1+$P$8))))</f>
        <v>0</v>
      </c>
      <c r="AT133" s="5">
        <f ca="1">IF(AT$4="",0,SUMPRODUCT(INDIRECT(ADDRESS($B63,$X$2)&amp;":"&amp;ADDRESS($B63,$X$2-1+AT$8)),INDIRECT(ADDRESS($B$19,$X$2)&amp;":"&amp;ADDRESS($B$19,$X$2-1+AT$8)),INDIRECT("rP!"&amp;ADDRESS(Prcsses!$B192,$X$2+$P$8-AT$8)&amp;":"&amp;ADDRESS(Prcsses!$B192,$X$2-1+$P$8))))</f>
        <v>0</v>
      </c>
      <c r="AU133" s="5">
        <f ca="1">IF(AU$4="",0,SUMPRODUCT(INDIRECT(ADDRESS($B63,$X$2)&amp;":"&amp;ADDRESS($B63,$X$2-1+AU$8)),INDIRECT(ADDRESS($B$19,$X$2)&amp;":"&amp;ADDRESS($B$19,$X$2-1+AU$8)),INDIRECT("rP!"&amp;ADDRESS(Prcsses!$B192,$X$2+$P$8-AU$8)&amp;":"&amp;ADDRESS(Prcsses!$B192,$X$2-1+$P$8))))</f>
        <v>0</v>
      </c>
      <c r="AV133" s="5">
        <f ca="1">IF(AV$4="",0,SUMPRODUCT(INDIRECT(ADDRESS($B63,$X$2)&amp;":"&amp;ADDRESS($B63,$X$2-1+AV$8)),INDIRECT(ADDRESS($B$19,$X$2)&amp;":"&amp;ADDRESS($B$19,$X$2-1+AV$8)),INDIRECT("rP!"&amp;ADDRESS(Prcsses!$B192,$X$2+$P$8-AV$8)&amp;":"&amp;ADDRESS(Prcsses!$B192,$X$2-1+$P$8))))</f>
        <v>0</v>
      </c>
      <c r="AW133" s="5">
        <f ca="1">IF(AW$4="",0,SUMPRODUCT(INDIRECT(ADDRESS($B63,$X$2)&amp;":"&amp;ADDRESS($B63,$X$2-1+AW$8)),INDIRECT(ADDRESS($B$19,$X$2)&amp;":"&amp;ADDRESS($B$19,$X$2-1+AW$8)),INDIRECT("rP!"&amp;ADDRESS(Prcsses!$B192,$X$2+$P$8-AW$8)&amp;":"&amp;ADDRESS(Prcsses!$B192,$X$2-1+$P$8))))</f>
        <v>0</v>
      </c>
      <c r="AX133" s="5">
        <f ca="1">IF(AX$4="",0,SUMPRODUCT(INDIRECT(ADDRESS($B63,$X$2)&amp;":"&amp;ADDRESS($B63,$X$2-1+AX$8)),INDIRECT(ADDRESS($B$19,$X$2)&amp;":"&amp;ADDRESS($B$19,$X$2-1+AX$8)),INDIRECT("rP!"&amp;ADDRESS(Prcsses!$B192,$X$2+$P$8-AX$8)&amp;":"&amp;ADDRESS(Prcsses!$B192,$X$2-1+$P$8))))</f>
        <v>0</v>
      </c>
      <c r="AY133" s="5">
        <f ca="1">IF(AY$4="",0,SUMPRODUCT(INDIRECT(ADDRESS($B63,$X$2)&amp;":"&amp;ADDRESS($B63,$X$2-1+AY$8)),INDIRECT(ADDRESS($B$19,$X$2)&amp;":"&amp;ADDRESS($B$19,$X$2-1+AY$8)),INDIRECT("rP!"&amp;ADDRESS(Prcsses!$B192,$X$2+$P$8-AY$8)&amp;":"&amp;ADDRESS(Prcsses!$B192,$X$2-1+$P$8))))</f>
        <v>0</v>
      </c>
      <c r="AZ133" s="5">
        <f ca="1">IF(AZ$4="",0,SUMPRODUCT(INDIRECT(ADDRESS($B63,$X$2)&amp;":"&amp;ADDRESS($B63,$X$2-1+AZ$8)),INDIRECT(ADDRESS($B$19,$X$2)&amp;":"&amp;ADDRESS($B$19,$X$2-1+AZ$8)),INDIRECT("rP!"&amp;ADDRESS(Prcsses!$B192,$X$2+$P$8-AZ$8)&amp;":"&amp;ADDRESS(Prcsses!$B192,$X$2-1+$P$8))))</f>
        <v>0</v>
      </c>
      <c r="BA133" s="5">
        <f ca="1">IF(BA$4="",0,SUMPRODUCT(INDIRECT(ADDRESS($B63,$X$2)&amp;":"&amp;ADDRESS($B63,$X$2-1+BA$8)),INDIRECT(ADDRESS($B$19,$X$2)&amp;":"&amp;ADDRESS($B$19,$X$2-1+BA$8)),INDIRECT("rP!"&amp;ADDRESS(Prcsses!$B192,$X$2+$P$8-BA$8)&amp;":"&amp;ADDRESS(Prcsses!$B192,$X$2-1+$P$8))))</f>
        <v>0</v>
      </c>
      <c r="BB133" s="5">
        <f ca="1">IF(BB$4="",0,SUMPRODUCT(INDIRECT(ADDRESS($B63,$X$2)&amp;":"&amp;ADDRESS($B63,$X$2-1+BB$8)),INDIRECT(ADDRESS($B$19,$X$2)&amp;":"&amp;ADDRESS($B$19,$X$2-1+BB$8)),INDIRECT("rP!"&amp;ADDRESS(Prcsses!$B192,$X$2+$P$8-BB$8)&amp;":"&amp;ADDRESS(Prcsses!$B192,$X$2-1+$P$8))))</f>
        <v>0</v>
      </c>
      <c r="BC133" s="5">
        <f ca="1">IF(BC$4="",0,SUMPRODUCT(INDIRECT(ADDRESS($B63,$X$2)&amp;":"&amp;ADDRESS($B63,$X$2-1+BC$8)),INDIRECT(ADDRESS($B$19,$X$2)&amp;":"&amp;ADDRESS($B$19,$X$2-1+BC$8)),INDIRECT("rP!"&amp;ADDRESS(Prcsses!$B192,$X$2+$P$8-BC$8)&amp;":"&amp;ADDRESS(Prcsses!$B192,$X$2-1+$P$8))))</f>
        <v>0</v>
      </c>
      <c r="BD133" s="5">
        <f ca="1">IF(BD$4="",0,SUMPRODUCT(INDIRECT(ADDRESS($B63,$X$2)&amp;":"&amp;ADDRESS($B63,$X$2-1+BD$8)),INDIRECT(ADDRESS($B$19,$X$2)&amp;":"&amp;ADDRESS($B$19,$X$2-1+BD$8)),INDIRECT("rP!"&amp;ADDRESS(Prcsses!$B192,$X$2+$P$8-BD$8)&amp;":"&amp;ADDRESS(Prcsses!$B192,$X$2-1+$P$8))))</f>
        <v>0</v>
      </c>
      <c r="BE133" s="5">
        <f ca="1">IF(BE$4="",0,SUMPRODUCT(INDIRECT(ADDRESS($B63,$X$2)&amp;":"&amp;ADDRESS($B63,$X$2-1+BE$8)),INDIRECT(ADDRESS($B$19,$X$2)&amp;":"&amp;ADDRESS($B$19,$X$2-1+BE$8)),INDIRECT("rP!"&amp;ADDRESS(Prcsses!$B192,$X$2+$P$8-BE$8)&amp;":"&amp;ADDRESS(Prcsses!$B192,$X$2-1+$P$8))))</f>
        <v>0</v>
      </c>
      <c r="BF133" s="5">
        <f ca="1">IF(BF$4="",0,SUMPRODUCT(INDIRECT(ADDRESS($B63,$X$2)&amp;":"&amp;ADDRESS($B63,$X$2-1+BF$8)),INDIRECT(ADDRESS($B$19,$X$2)&amp;":"&amp;ADDRESS($B$19,$X$2-1+BF$8)),INDIRECT("rP!"&amp;ADDRESS(Prcsses!$B192,$X$2+$P$8-BF$8)&amp;":"&amp;ADDRESS(Prcsses!$B192,$X$2-1+$P$8))))</f>
        <v>0</v>
      </c>
      <c r="BG133" s="5">
        <f ca="1">IF(BG$4="",0,SUMPRODUCT(INDIRECT(ADDRESS($B63,$X$2)&amp;":"&amp;ADDRESS($B63,$X$2-1+BG$8)),INDIRECT(ADDRESS($B$19,$X$2)&amp;":"&amp;ADDRESS($B$19,$X$2-1+BG$8)),INDIRECT("rP!"&amp;ADDRESS(Prcsses!$B192,$X$2+$P$8-BG$8)&amp;":"&amp;ADDRESS(Prcsses!$B192,$X$2-1+$P$8))))</f>
        <v>0</v>
      </c>
      <c r="BH133" s="5">
        <f ca="1">IF(BH$4="",0,SUMPRODUCT(INDIRECT(ADDRESS($B63,$X$2)&amp;":"&amp;ADDRESS($B63,$X$2-1+BH$8)),INDIRECT(ADDRESS($B$19,$X$2)&amp;":"&amp;ADDRESS($B$19,$X$2-1+BH$8)),INDIRECT("rP!"&amp;ADDRESS(Prcsses!$B192,$X$2+$P$8-BH$8)&amp;":"&amp;ADDRESS(Prcsses!$B192,$X$2-1+$P$8))))</f>
        <v>0</v>
      </c>
      <c r="BI133" s="5">
        <f ca="1">IF(BI$4="",0,SUMPRODUCT(INDIRECT(ADDRESS($B63,$X$2)&amp;":"&amp;ADDRESS($B63,$X$2-1+BI$8)),INDIRECT(ADDRESS($B$19,$X$2)&amp;":"&amp;ADDRESS($B$19,$X$2-1+BI$8)),INDIRECT("rP!"&amp;ADDRESS(Prcsses!$B192,$X$2+$P$8-BI$8)&amp;":"&amp;ADDRESS(Prcsses!$B192,$X$2-1+$P$8))))</f>
        <v>0</v>
      </c>
      <c r="BJ133" s="5">
        <f ca="1">IF(BJ$4="",0,SUMPRODUCT(INDIRECT(ADDRESS($B63,$X$2)&amp;":"&amp;ADDRESS($B63,$X$2-1+BJ$8)),INDIRECT(ADDRESS($B$19,$X$2)&amp;":"&amp;ADDRESS($B$19,$X$2-1+BJ$8)),INDIRECT("rP!"&amp;ADDRESS(Prcsses!$B192,$X$2+$P$8-BJ$8)&amp;":"&amp;ADDRESS(Prcsses!$B192,$X$2-1+$P$8))))</f>
        <v>0</v>
      </c>
      <c r="BK133" s="5">
        <f ca="1">IF(BK$4="",0,SUMPRODUCT(INDIRECT(ADDRESS($B63,$X$2)&amp;":"&amp;ADDRESS($B63,$X$2-1+BK$8)),INDIRECT(ADDRESS($B$19,$X$2)&amp;":"&amp;ADDRESS($B$19,$X$2-1+BK$8)),INDIRECT("rP!"&amp;ADDRESS(Prcsses!$B192,$X$2+$P$8-BK$8)&amp;":"&amp;ADDRESS(Prcsses!$B192,$X$2-1+$P$8))))</f>
        <v>0</v>
      </c>
      <c r="BL133" s="5">
        <f ca="1">IF(BL$4="",0,SUMPRODUCT(INDIRECT(ADDRESS($B63,$X$2)&amp;":"&amp;ADDRESS($B63,$X$2-1+BL$8)),INDIRECT(ADDRESS($B$19,$X$2)&amp;":"&amp;ADDRESS($B$19,$X$2-1+BL$8)),INDIRECT("rP!"&amp;ADDRESS(Prcsses!$B192,$X$2+$P$8-BL$8)&amp;":"&amp;ADDRESS(Prcsses!$B192,$X$2-1+$P$8))))</f>
        <v>0</v>
      </c>
      <c r="BM133" s="5">
        <f ca="1">IF(BM$4="",0,SUMPRODUCT(INDIRECT(ADDRESS($B63,$X$2)&amp;":"&amp;ADDRESS($B63,$X$2-1+BM$8)),INDIRECT(ADDRESS($B$19,$X$2)&amp;":"&amp;ADDRESS($B$19,$X$2-1+BM$8)),INDIRECT("rP!"&amp;ADDRESS(Prcsses!$B192,$X$2+$P$8-BM$8)&amp;":"&amp;ADDRESS(Prcsses!$B192,$X$2-1+$P$8))))</f>
        <v>0</v>
      </c>
      <c r="BN133" s="5">
        <f ca="1">IF(BN$4="",0,SUMPRODUCT(INDIRECT(ADDRESS($B63,$X$2)&amp;":"&amp;ADDRESS($B63,$X$2-1+BN$8)),INDIRECT(ADDRESS($B$19,$X$2)&amp;":"&amp;ADDRESS($B$19,$X$2-1+BN$8)),INDIRECT("rP!"&amp;ADDRESS(Prcsses!$B192,$X$2+$P$8-BN$8)&amp;":"&amp;ADDRESS(Prcsses!$B192,$X$2-1+$P$8))))</f>
        <v>0</v>
      </c>
      <c r="BO133" s="5">
        <f ca="1">IF(BO$4="",0,SUMPRODUCT(INDIRECT(ADDRESS($B63,$X$2)&amp;":"&amp;ADDRESS($B63,$X$2-1+BO$8)),INDIRECT(ADDRESS($B$19,$X$2)&amp;":"&amp;ADDRESS($B$19,$X$2-1+BO$8)),INDIRECT("rP!"&amp;ADDRESS(Prcsses!$B192,$X$2+$P$8-BO$8)&amp;":"&amp;ADDRESS(Prcsses!$B192,$X$2-1+$P$8))))</f>
        <v>0</v>
      </c>
      <c r="BP133" s="5">
        <f ca="1">IF(BP$4="",0,SUMPRODUCT(INDIRECT(ADDRESS($B63,$X$2)&amp;":"&amp;ADDRESS($B63,$X$2-1+BP$8)),INDIRECT(ADDRESS($B$19,$X$2)&amp;":"&amp;ADDRESS($B$19,$X$2-1+BP$8)),INDIRECT("rP!"&amp;ADDRESS(Prcsses!$B192,$X$2+$P$8-BP$8)&amp;":"&amp;ADDRESS(Prcsses!$B192,$X$2-1+$P$8))))</f>
        <v>0</v>
      </c>
      <c r="BQ133" s="5">
        <f ca="1">IF(BQ$4="",0,SUMPRODUCT(INDIRECT(ADDRESS($B63,$X$2)&amp;":"&amp;ADDRESS($B63,$X$2-1+BQ$8)),INDIRECT(ADDRESS($B$19,$X$2)&amp;":"&amp;ADDRESS($B$19,$X$2-1+BQ$8)),INDIRECT("rP!"&amp;ADDRESS(Prcsses!$B192,$X$2+$P$8-BQ$8)&amp;":"&amp;ADDRESS(Prcsses!$B192,$X$2-1+$P$8))))</f>
        <v>0</v>
      </c>
      <c r="BR133" s="5">
        <f ca="1">IF(BR$4="",0,SUMPRODUCT(INDIRECT(ADDRESS($B63,$X$2)&amp;":"&amp;ADDRESS($B63,$X$2-1+BR$8)),INDIRECT(ADDRESS($B$19,$X$2)&amp;":"&amp;ADDRESS($B$19,$X$2-1+BR$8)),INDIRECT("rP!"&amp;ADDRESS(Prcsses!$B192,$X$2+$P$8-BR$8)&amp;":"&amp;ADDRESS(Prcsses!$B192,$X$2-1+$P$8))))</f>
        <v>0</v>
      </c>
      <c r="BS133" s="5">
        <f ca="1">IF(BS$4="",0,SUMPRODUCT(INDIRECT(ADDRESS($B63,$X$2)&amp;":"&amp;ADDRESS($B63,$X$2-1+BS$8)),INDIRECT(ADDRESS($B$19,$X$2)&amp;":"&amp;ADDRESS($B$19,$X$2-1+BS$8)),INDIRECT("rP!"&amp;ADDRESS(Prcsses!$B192,$X$2+$P$8-BS$8)&amp;":"&amp;ADDRESS(Prcsses!$B192,$X$2-1+$P$8))))</f>
        <v>0</v>
      </c>
      <c r="BT133" s="5">
        <f ca="1">IF(BT$4="",0,SUMPRODUCT(INDIRECT(ADDRESS($B63,$X$2)&amp;":"&amp;ADDRESS($B63,$X$2-1+BT$8)),INDIRECT(ADDRESS($B$19,$X$2)&amp;":"&amp;ADDRESS($B$19,$X$2-1+BT$8)),INDIRECT("rP!"&amp;ADDRESS(Prcsses!$B192,$X$2+$P$8-BT$8)&amp;":"&amp;ADDRESS(Prcsses!$B192,$X$2-1+$P$8))))</f>
        <v>0</v>
      </c>
      <c r="BU133" s="5">
        <f ca="1">IF(BU$4="",0,SUMPRODUCT(INDIRECT(ADDRESS($B63,$X$2)&amp;":"&amp;ADDRESS($B63,$X$2-1+BU$8)),INDIRECT(ADDRESS($B$19,$X$2)&amp;":"&amp;ADDRESS($B$19,$X$2-1+BU$8)),INDIRECT("rP!"&amp;ADDRESS(Prcsses!$B192,$X$2+$P$8-BU$8)&amp;":"&amp;ADDRESS(Prcsses!$B192,$X$2-1+$P$8))))</f>
        <v>0</v>
      </c>
      <c r="BV133" s="5">
        <f ca="1">IF(BV$4="",0,SUMPRODUCT(INDIRECT(ADDRESS($B63,$X$2)&amp;":"&amp;ADDRESS($B63,$X$2-1+BV$8)),INDIRECT(ADDRESS($B$19,$X$2)&amp;":"&amp;ADDRESS($B$19,$X$2-1+BV$8)),INDIRECT("rP!"&amp;ADDRESS(Prcsses!$B192,$X$2+$P$8-BV$8)&amp;":"&amp;ADDRESS(Prcsses!$B192,$X$2-1+$P$8))))</f>
        <v>0</v>
      </c>
      <c r="BW133" s="5">
        <f ca="1">IF(BW$4="",0,SUMPRODUCT(INDIRECT(ADDRESS($B63,$X$2)&amp;":"&amp;ADDRESS($B63,$X$2-1+BW$8)),INDIRECT(ADDRESS($B$19,$X$2)&amp;":"&amp;ADDRESS($B$19,$X$2-1+BW$8)),INDIRECT("rP!"&amp;ADDRESS(Prcsses!$B192,$X$2+$P$8-BW$8)&amp;":"&amp;ADDRESS(Prcsses!$B192,$X$2-1+$P$8))))</f>
        <v>0</v>
      </c>
      <c r="BX133" s="5">
        <f ca="1">IF(BX$4="",0,SUMPRODUCT(INDIRECT(ADDRESS($B63,$X$2)&amp;":"&amp;ADDRESS($B63,$X$2-1+BX$8)),INDIRECT(ADDRESS($B$19,$X$2)&amp;":"&amp;ADDRESS($B$19,$X$2-1+BX$8)),INDIRECT("rP!"&amp;ADDRESS(Prcsses!$B192,$X$2+$P$8-BX$8)&amp;":"&amp;ADDRESS(Prcsses!$B192,$X$2-1+$P$8))))</f>
        <v>0</v>
      </c>
      <c r="BY133" s="5">
        <f ca="1">IF(BY$4="",0,SUMPRODUCT(INDIRECT(ADDRESS($B63,$X$2)&amp;":"&amp;ADDRESS($B63,$X$2-1+BY$8)),INDIRECT(ADDRESS($B$19,$X$2)&amp;":"&amp;ADDRESS($B$19,$X$2-1+BY$8)),INDIRECT("rP!"&amp;ADDRESS(Prcsses!$B192,$X$2+$P$8-BY$8)&amp;":"&amp;ADDRESS(Prcsses!$B192,$X$2-1+$P$8))))</f>
        <v>0</v>
      </c>
      <c r="BZ133" s="5">
        <f ca="1">IF(BZ$4="",0,SUMPRODUCT(INDIRECT(ADDRESS($B63,$X$2)&amp;":"&amp;ADDRESS($B63,$X$2-1+BZ$8)),INDIRECT(ADDRESS($B$19,$X$2)&amp;":"&amp;ADDRESS($B$19,$X$2-1+BZ$8)),INDIRECT("rP!"&amp;ADDRESS(Prcsses!$B192,$X$2+$P$8-BZ$8)&amp;":"&amp;ADDRESS(Prcsses!$B192,$X$2-1+$P$8))))</f>
        <v>0</v>
      </c>
      <c r="CA133" s="5">
        <f ca="1">IF(CA$4="",0,SUMPRODUCT(INDIRECT(ADDRESS($B63,$X$2)&amp;":"&amp;ADDRESS($B63,$X$2-1+CA$8)),INDIRECT(ADDRESS($B$19,$X$2)&amp;":"&amp;ADDRESS($B$19,$X$2-1+CA$8)),INDIRECT("rP!"&amp;ADDRESS(Prcsses!$B192,$X$2+$P$8-CA$8)&amp;":"&amp;ADDRESS(Prcsses!$B192,$X$2-1+$P$8))))</f>
        <v>0</v>
      </c>
      <c r="CB133" s="5">
        <f ca="1">IF(CB$4="",0,SUMPRODUCT(INDIRECT(ADDRESS($B63,$X$2)&amp;":"&amp;ADDRESS($B63,$X$2-1+CB$8)),INDIRECT(ADDRESS($B$19,$X$2)&amp;":"&amp;ADDRESS($B$19,$X$2-1+CB$8)),INDIRECT("rP!"&amp;ADDRESS(Prcsses!$B192,$X$2+$P$8-CB$8)&amp;":"&amp;ADDRESS(Prcsses!$B192,$X$2-1+$P$8))))</f>
        <v>0</v>
      </c>
      <c r="CC133" s="5">
        <f ca="1">IF(CC$4="",0,SUMPRODUCT(INDIRECT(ADDRESS($B63,$X$2)&amp;":"&amp;ADDRESS($B63,$X$2-1+CC$8)),INDIRECT(ADDRESS($B$19,$X$2)&amp;":"&amp;ADDRESS($B$19,$X$2-1+CC$8)),INDIRECT("rP!"&amp;ADDRESS(Prcsses!$B192,$X$2+$P$8-CC$8)&amp;":"&amp;ADDRESS(Prcsses!$B192,$X$2-1+$P$8))))</f>
        <v>0</v>
      </c>
      <c r="CD133" s="5">
        <f ca="1">IF(CD$4="",0,SUMPRODUCT(INDIRECT(ADDRESS($B63,$X$2)&amp;":"&amp;ADDRESS($B63,$X$2-1+CD$8)),INDIRECT(ADDRESS($B$19,$X$2)&amp;":"&amp;ADDRESS($B$19,$X$2-1+CD$8)),INDIRECT("rP!"&amp;ADDRESS(Prcsses!$B192,$X$2+$P$8-CD$8)&amp;":"&amp;ADDRESS(Prcsses!$B192,$X$2-1+$P$8))))</f>
        <v>0</v>
      </c>
      <c r="CE133" s="5">
        <f ca="1">IF(CE$4="",0,SUMPRODUCT(INDIRECT(ADDRESS($B63,$X$2)&amp;":"&amp;ADDRESS($B63,$X$2-1+CE$8)),INDIRECT(ADDRESS($B$19,$X$2)&amp;":"&amp;ADDRESS($B$19,$X$2-1+CE$8)),INDIRECT("rP!"&amp;ADDRESS(Prcsses!$B192,$X$2+$P$8-CE$8)&amp;":"&amp;ADDRESS(Prcsses!$B192,$X$2-1+$P$8))))</f>
        <v>0</v>
      </c>
      <c r="CF133" s="5">
        <f ca="1">IF(CF$4="",0,SUMPRODUCT(INDIRECT(ADDRESS($B63,$X$2)&amp;":"&amp;ADDRESS($B63,$X$2-1+CF$8)),INDIRECT(ADDRESS($B$19,$X$2)&amp;":"&amp;ADDRESS($B$19,$X$2-1+CF$8)),INDIRECT("rP!"&amp;ADDRESS(Prcsses!$B192,$X$2+$P$8-CF$8)&amp;":"&amp;ADDRESS(Prcsses!$B192,$X$2-1+$P$8))))</f>
        <v>0</v>
      </c>
    </row>
    <row r="134" spans="2:84" x14ac:dyDescent="0.3">
      <c r="B134" s="13">
        <f>ROW()</f>
        <v>134</v>
      </c>
      <c r="H134" s="1" t="str">
        <f t="shared" si="216"/>
        <v>Ввод в эксплуатацию капзатрат</v>
      </c>
      <c r="I134" s="1" t="str">
        <f>$I$132</f>
        <v>Капзатраты на торговые мощности</v>
      </c>
      <c r="J134" s="1" t="str">
        <f>Prcsses!I177</f>
        <v>Гарантийный платеж</v>
      </c>
      <c r="M134" s="53" t="s">
        <v>18</v>
      </c>
      <c r="U134" s="5">
        <f t="shared" ca="1" si="217"/>
        <v>0</v>
      </c>
      <c r="X134" s="5">
        <f ca="1">IF(X$4="",0,SUMPRODUCT(INDIRECT(ADDRESS($B64,$X$2)&amp;":"&amp;ADDRESS($B64,$X$2-1+X$8)),INDIRECT(ADDRESS($B$19,$X$2)&amp;":"&amp;ADDRESS($B$19,$X$2-1+X$8)),INDIRECT("rP!"&amp;ADDRESS(Prcsses!$B193,$X$2+$P$8-X$8)&amp;":"&amp;ADDRESS(Prcsses!$B193,$X$2-1+$P$8))))</f>
        <v>0</v>
      </c>
      <c r="Y134" s="5">
        <f ca="1">IF(Y$4="",0,SUMPRODUCT(INDIRECT(ADDRESS($B64,$X$2)&amp;":"&amp;ADDRESS($B64,$X$2-1+Y$8)),INDIRECT(ADDRESS($B$19,$X$2)&amp;":"&amp;ADDRESS($B$19,$X$2-1+Y$8)),INDIRECT("rP!"&amp;ADDRESS(Prcsses!$B193,$X$2+$P$8-Y$8)&amp;":"&amp;ADDRESS(Prcsses!$B193,$X$2-1+$P$8))))</f>
        <v>0</v>
      </c>
      <c r="Z134" s="5">
        <f ca="1">IF(Z$4="",0,SUMPRODUCT(INDIRECT(ADDRESS($B64,$X$2)&amp;":"&amp;ADDRESS($B64,$X$2-1+Z$8)),INDIRECT(ADDRESS($B$19,$X$2)&amp;":"&amp;ADDRESS($B$19,$X$2-1+Z$8)),INDIRECT("rP!"&amp;ADDRESS(Prcsses!$B193,$X$2+$P$8-Z$8)&amp;":"&amp;ADDRESS(Prcsses!$B193,$X$2-1+$P$8))))</f>
        <v>0</v>
      </c>
      <c r="AA134" s="5">
        <f ca="1">IF(AA$4="",0,SUMPRODUCT(INDIRECT(ADDRESS($B64,$X$2)&amp;":"&amp;ADDRESS($B64,$X$2-1+AA$8)),INDIRECT(ADDRESS($B$19,$X$2)&amp;":"&amp;ADDRESS($B$19,$X$2-1+AA$8)),INDIRECT("rP!"&amp;ADDRESS(Prcsses!$B193,$X$2+$P$8-AA$8)&amp;":"&amp;ADDRESS(Prcsses!$B193,$X$2-1+$P$8))))</f>
        <v>0</v>
      </c>
      <c r="AB134" s="5">
        <f ca="1">IF(AB$4="",0,SUMPRODUCT(INDIRECT(ADDRESS($B64,$X$2)&amp;":"&amp;ADDRESS($B64,$X$2-1+AB$8)),INDIRECT(ADDRESS($B$19,$X$2)&amp;":"&amp;ADDRESS($B$19,$X$2-1+AB$8)),INDIRECT("rP!"&amp;ADDRESS(Prcsses!$B193,$X$2+$P$8-AB$8)&amp;":"&amp;ADDRESS(Prcsses!$B193,$X$2-1+$P$8))))</f>
        <v>0</v>
      </c>
      <c r="AC134" s="5">
        <f ca="1">IF(AC$4="",0,SUMPRODUCT(INDIRECT(ADDRESS($B64,$X$2)&amp;":"&amp;ADDRESS($B64,$X$2-1+AC$8)),INDIRECT(ADDRESS($B$19,$X$2)&amp;":"&amp;ADDRESS($B$19,$X$2-1+AC$8)),INDIRECT("rP!"&amp;ADDRESS(Prcsses!$B193,$X$2+$P$8-AC$8)&amp;":"&amp;ADDRESS(Prcsses!$B193,$X$2-1+$P$8))))</f>
        <v>0</v>
      </c>
      <c r="AD134" s="5">
        <f ca="1">IF(AD$4="",0,SUMPRODUCT(INDIRECT(ADDRESS($B64,$X$2)&amp;":"&amp;ADDRESS($B64,$X$2-1+AD$8)),INDIRECT(ADDRESS($B$19,$X$2)&amp;":"&amp;ADDRESS($B$19,$X$2-1+AD$8)),INDIRECT("rP!"&amp;ADDRESS(Prcsses!$B193,$X$2+$P$8-AD$8)&amp;":"&amp;ADDRESS(Prcsses!$B193,$X$2-1+$P$8))))</f>
        <v>0</v>
      </c>
      <c r="AE134" s="5">
        <f ca="1">IF(AE$4="",0,SUMPRODUCT(INDIRECT(ADDRESS($B64,$X$2)&amp;":"&amp;ADDRESS($B64,$X$2-1+AE$8)),INDIRECT(ADDRESS($B$19,$X$2)&amp;":"&amp;ADDRESS($B$19,$X$2-1+AE$8)),INDIRECT("rP!"&amp;ADDRESS(Prcsses!$B193,$X$2+$P$8-AE$8)&amp;":"&amp;ADDRESS(Prcsses!$B193,$X$2-1+$P$8))))</f>
        <v>0</v>
      </c>
      <c r="AF134" s="5">
        <f ca="1">IF(AF$4="",0,SUMPRODUCT(INDIRECT(ADDRESS($B64,$X$2)&amp;":"&amp;ADDRESS($B64,$X$2-1+AF$8)),INDIRECT(ADDRESS($B$19,$X$2)&amp;":"&amp;ADDRESS($B$19,$X$2-1+AF$8)),INDIRECT("rP!"&amp;ADDRESS(Prcsses!$B193,$X$2+$P$8-AF$8)&amp;":"&amp;ADDRESS(Prcsses!$B193,$X$2-1+$P$8))))</f>
        <v>0</v>
      </c>
      <c r="AG134" s="5">
        <f ca="1">IF(AG$4="",0,SUMPRODUCT(INDIRECT(ADDRESS($B64,$X$2)&amp;":"&amp;ADDRESS($B64,$X$2-1+AG$8)),INDIRECT(ADDRESS($B$19,$X$2)&amp;":"&amp;ADDRESS($B$19,$X$2-1+AG$8)),INDIRECT("rP!"&amp;ADDRESS(Prcsses!$B193,$X$2+$P$8-AG$8)&amp;":"&amp;ADDRESS(Prcsses!$B193,$X$2-1+$P$8))))</f>
        <v>0</v>
      </c>
      <c r="AH134" s="5">
        <f ca="1">IF(AH$4="",0,SUMPRODUCT(INDIRECT(ADDRESS($B64,$X$2)&amp;":"&amp;ADDRESS($B64,$X$2-1+AH$8)),INDIRECT(ADDRESS($B$19,$X$2)&amp;":"&amp;ADDRESS($B$19,$X$2-1+AH$8)),INDIRECT("rP!"&amp;ADDRESS(Prcsses!$B193,$X$2+$P$8-AH$8)&amp;":"&amp;ADDRESS(Prcsses!$B193,$X$2-1+$P$8))))</f>
        <v>0</v>
      </c>
      <c r="AI134" s="5">
        <f ca="1">IF(AI$4="",0,SUMPRODUCT(INDIRECT(ADDRESS($B64,$X$2)&amp;":"&amp;ADDRESS($B64,$X$2-1+AI$8)),INDIRECT(ADDRESS($B$19,$X$2)&amp;":"&amp;ADDRESS($B$19,$X$2-1+AI$8)),INDIRECT("rP!"&amp;ADDRESS(Prcsses!$B193,$X$2+$P$8-AI$8)&amp;":"&amp;ADDRESS(Prcsses!$B193,$X$2-1+$P$8))))</f>
        <v>0</v>
      </c>
      <c r="AJ134" s="5">
        <f ca="1">IF(AJ$4="",0,SUMPRODUCT(INDIRECT(ADDRESS($B64,$X$2)&amp;":"&amp;ADDRESS($B64,$X$2-1+AJ$8)),INDIRECT(ADDRESS($B$19,$X$2)&amp;":"&amp;ADDRESS($B$19,$X$2-1+AJ$8)),INDIRECT("rP!"&amp;ADDRESS(Prcsses!$B193,$X$2+$P$8-AJ$8)&amp;":"&amp;ADDRESS(Prcsses!$B193,$X$2-1+$P$8))))</f>
        <v>0</v>
      </c>
      <c r="AK134" s="5">
        <f ca="1">IF(AK$4="",0,SUMPRODUCT(INDIRECT(ADDRESS($B64,$X$2)&amp;":"&amp;ADDRESS($B64,$X$2-1+AK$8)),INDIRECT(ADDRESS($B$19,$X$2)&amp;":"&amp;ADDRESS($B$19,$X$2-1+AK$8)),INDIRECT("rP!"&amp;ADDRESS(Prcsses!$B193,$X$2+$P$8-AK$8)&amp;":"&amp;ADDRESS(Prcsses!$B193,$X$2-1+$P$8))))</f>
        <v>0</v>
      </c>
      <c r="AL134" s="5">
        <f ca="1">IF(AL$4="",0,SUMPRODUCT(INDIRECT(ADDRESS($B64,$X$2)&amp;":"&amp;ADDRESS($B64,$X$2-1+AL$8)),INDIRECT(ADDRESS($B$19,$X$2)&amp;":"&amp;ADDRESS($B$19,$X$2-1+AL$8)),INDIRECT("rP!"&amp;ADDRESS(Prcsses!$B193,$X$2+$P$8-AL$8)&amp;":"&amp;ADDRESS(Prcsses!$B193,$X$2-1+$P$8))))</f>
        <v>0</v>
      </c>
      <c r="AM134" s="5">
        <f ca="1">IF(AM$4="",0,SUMPRODUCT(INDIRECT(ADDRESS($B64,$X$2)&amp;":"&amp;ADDRESS($B64,$X$2-1+AM$8)),INDIRECT(ADDRESS($B$19,$X$2)&amp;":"&amp;ADDRESS($B$19,$X$2-1+AM$8)),INDIRECT("rP!"&amp;ADDRESS(Prcsses!$B193,$X$2+$P$8-AM$8)&amp;":"&amp;ADDRESS(Prcsses!$B193,$X$2-1+$P$8))))</f>
        <v>0</v>
      </c>
      <c r="AN134" s="5">
        <f ca="1">IF(AN$4="",0,SUMPRODUCT(INDIRECT(ADDRESS($B64,$X$2)&amp;":"&amp;ADDRESS($B64,$X$2-1+AN$8)),INDIRECT(ADDRESS($B$19,$X$2)&amp;":"&amp;ADDRESS($B$19,$X$2-1+AN$8)),INDIRECT("rP!"&amp;ADDRESS(Prcsses!$B193,$X$2+$P$8-AN$8)&amp;":"&amp;ADDRESS(Prcsses!$B193,$X$2-1+$P$8))))</f>
        <v>0</v>
      </c>
      <c r="AO134" s="5">
        <f ca="1">IF(AO$4="",0,SUMPRODUCT(INDIRECT(ADDRESS($B64,$X$2)&amp;":"&amp;ADDRESS($B64,$X$2-1+AO$8)),INDIRECT(ADDRESS($B$19,$X$2)&amp;":"&amp;ADDRESS($B$19,$X$2-1+AO$8)),INDIRECT("rP!"&amp;ADDRESS(Prcsses!$B193,$X$2+$P$8-AO$8)&amp;":"&amp;ADDRESS(Prcsses!$B193,$X$2-1+$P$8))))</f>
        <v>0</v>
      </c>
      <c r="AP134" s="5">
        <f ca="1">IF(AP$4="",0,SUMPRODUCT(INDIRECT(ADDRESS($B64,$X$2)&amp;":"&amp;ADDRESS($B64,$X$2-1+AP$8)),INDIRECT(ADDRESS($B$19,$X$2)&amp;":"&amp;ADDRESS($B$19,$X$2-1+AP$8)),INDIRECT("rP!"&amp;ADDRESS(Prcsses!$B193,$X$2+$P$8-AP$8)&amp;":"&amp;ADDRESS(Prcsses!$B193,$X$2-1+$P$8))))</f>
        <v>0</v>
      </c>
      <c r="AQ134" s="5">
        <f ca="1">IF(AQ$4="",0,SUMPRODUCT(INDIRECT(ADDRESS($B64,$X$2)&amp;":"&amp;ADDRESS($B64,$X$2-1+AQ$8)),INDIRECT(ADDRESS($B$19,$X$2)&amp;":"&amp;ADDRESS($B$19,$X$2-1+AQ$8)),INDIRECT("rP!"&amp;ADDRESS(Prcsses!$B193,$X$2+$P$8-AQ$8)&amp;":"&amp;ADDRESS(Prcsses!$B193,$X$2-1+$P$8))))</f>
        <v>0</v>
      </c>
      <c r="AR134" s="5">
        <f ca="1">IF(AR$4="",0,SUMPRODUCT(INDIRECT(ADDRESS($B64,$X$2)&amp;":"&amp;ADDRESS($B64,$X$2-1+AR$8)),INDIRECT(ADDRESS($B$19,$X$2)&amp;":"&amp;ADDRESS($B$19,$X$2-1+AR$8)),INDIRECT("rP!"&amp;ADDRESS(Prcsses!$B193,$X$2+$P$8-AR$8)&amp;":"&amp;ADDRESS(Prcsses!$B193,$X$2-1+$P$8))))</f>
        <v>0</v>
      </c>
      <c r="AS134" s="5">
        <f ca="1">IF(AS$4="",0,SUMPRODUCT(INDIRECT(ADDRESS($B64,$X$2)&amp;":"&amp;ADDRESS($B64,$X$2-1+AS$8)),INDIRECT(ADDRESS($B$19,$X$2)&amp;":"&amp;ADDRESS($B$19,$X$2-1+AS$8)),INDIRECT("rP!"&amp;ADDRESS(Prcsses!$B193,$X$2+$P$8-AS$8)&amp;":"&amp;ADDRESS(Prcsses!$B193,$X$2-1+$P$8))))</f>
        <v>0</v>
      </c>
      <c r="AT134" s="5">
        <f ca="1">IF(AT$4="",0,SUMPRODUCT(INDIRECT(ADDRESS($B64,$X$2)&amp;":"&amp;ADDRESS($B64,$X$2-1+AT$8)),INDIRECT(ADDRESS($B$19,$X$2)&amp;":"&amp;ADDRESS($B$19,$X$2-1+AT$8)),INDIRECT("rP!"&amp;ADDRESS(Prcsses!$B193,$X$2+$P$8-AT$8)&amp;":"&amp;ADDRESS(Prcsses!$B193,$X$2-1+$P$8))))</f>
        <v>0</v>
      </c>
      <c r="AU134" s="5">
        <f ca="1">IF(AU$4="",0,SUMPRODUCT(INDIRECT(ADDRESS($B64,$X$2)&amp;":"&amp;ADDRESS($B64,$X$2-1+AU$8)),INDIRECT(ADDRESS($B$19,$X$2)&amp;":"&amp;ADDRESS($B$19,$X$2-1+AU$8)),INDIRECT("rP!"&amp;ADDRESS(Prcsses!$B193,$X$2+$P$8-AU$8)&amp;":"&amp;ADDRESS(Prcsses!$B193,$X$2-1+$P$8))))</f>
        <v>0</v>
      </c>
      <c r="AV134" s="5">
        <f ca="1">IF(AV$4="",0,SUMPRODUCT(INDIRECT(ADDRESS($B64,$X$2)&amp;":"&amp;ADDRESS($B64,$X$2-1+AV$8)),INDIRECT(ADDRESS($B$19,$X$2)&amp;":"&amp;ADDRESS($B$19,$X$2-1+AV$8)),INDIRECT("rP!"&amp;ADDRESS(Prcsses!$B193,$X$2+$P$8-AV$8)&amp;":"&amp;ADDRESS(Prcsses!$B193,$X$2-1+$P$8))))</f>
        <v>0</v>
      </c>
      <c r="AW134" s="5">
        <f ca="1">IF(AW$4="",0,SUMPRODUCT(INDIRECT(ADDRESS($B64,$X$2)&amp;":"&amp;ADDRESS($B64,$X$2-1+AW$8)),INDIRECT(ADDRESS($B$19,$X$2)&amp;":"&amp;ADDRESS($B$19,$X$2-1+AW$8)),INDIRECT("rP!"&amp;ADDRESS(Prcsses!$B193,$X$2+$P$8-AW$8)&amp;":"&amp;ADDRESS(Prcsses!$B193,$X$2-1+$P$8))))</f>
        <v>0</v>
      </c>
      <c r="AX134" s="5">
        <f ca="1">IF(AX$4="",0,SUMPRODUCT(INDIRECT(ADDRESS($B64,$X$2)&amp;":"&amp;ADDRESS($B64,$X$2-1+AX$8)),INDIRECT(ADDRESS($B$19,$X$2)&amp;":"&amp;ADDRESS($B$19,$X$2-1+AX$8)),INDIRECT("rP!"&amp;ADDRESS(Prcsses!$B193,$X$2+$P$8-AX$8)&amp;":"&amp;ADDRESS(Prcsses!$B193,$X$2-1+$P$8))))</f>
        <v>0</v>
      </c>
      <c r="AY134" s="5">
        <f ca="1">IF(AY$4="",0,SUMPRODUCT(INDIRECT(ADDRESS($B64,$X$2)&amp;":"&amp;ADDRESS($B64,$X$2-1+AY$8)),INDIRECT(ADDRESS($B$19,$X$2)&amp;":"&amp;ADDRESS($B$19,$X$2-1+AY$8)),INDIRECT("rP!"&amp;ADDRESS(Prcsses!$B193,$X$2+$P$8-AY$8)&amp;":"&amp;ADDRESS(Prcsses!$B193,$X$2-1+$P$8))))</f>
        <v>0</v>
      </c>
      <c r="AZ134" s="5">
        <f ca="1">IF(AZ$4="",0,SUMPRODUCT(INDIRECT(ADDRESS($B64,$X$2)&amp;":"&amp;ADDRESS($B64,$X$2-1+AZ$8)),INDIRECT(ADDRESS($B$19,$X$2)&amp;":"&amp;ADDRESS($B$19,$X$2-1+AZ$8)),INDIRECT("rP!"&amp;ADDRESS(Prcsses!$B193,$X$2+$P$8-AZ$8)&amp;":"&amp;ADDRESS(Prcsses!$B193,$X$2-1+$P$8))))</f>
        <v>0</v>
      </c>
      <c r="BA134" s="5">
        <f ca="1">IF(BA$4="",0,SUMPRODUCT(INDIRECT(ADDRESS($B64,$X$2)&amp;":"&amp;ADDRESS($B64,$X$2-1+BA$8)),INDIRECT(ADDRESS($B$19,$X$2)&amp;":"&amp;ADDRESS($B$19,$X$2-1+BA$8)),INDIRECT("rP!"&amp;ADDRESS(Prcsses!$B193,$X$2+$P$8-BA$8)&amp;":"&amp;ADDRESS(Prcsses!$B193,$X$2-1+$P$8))))</f>
        <v>0</v>
      </c>
      <c r="BB134" s="5">
        <f ca="1">IF(BB$4="",0,SUMPRODUCT(INDIRECT(ADDRESS($B64,$X$2)&amp;":"&amp;ADDRESS($B64,$X$2-1+BB$8)),INDIRECT(ADDRESS($B$19,$X$2)&amp;":"&amp;ADDRESS($B$19,$X$2-1+BB$8)),INDIRECT("rP!"&amp;ADDRESS(Prcsses!$B193,$X$2+$P$8-BB$8)&amp;":"&amp;ADDRESS(Prcsses!$B193,$X$2-1+$P$8))))</f>
        <v>0</v>
      </c>
      <c r="BC134" s="5">
        <f ca="1">IF(BC$4="",0,SUMPRODUCT(INDIRECT(ADDRESS($B64,$X$2)&amp;":"&amp;ADDRESS($B64,$X$2-1+BC$8)),INDIRECT(ADDRESS($B$19,$X$2)&amp;":"&amp;ADDRESS($B$19,$X$2-1+BC$8)),INDIRECT("rP!"&amp;ADDRESS(Prcsses!$B193,$X$2+$P$8-BC$8)&amp;":"&amp;ADDRESS(Prcsses!$B193,$X$2-1+$P$8))))</f>
        <v>0</v>
      </c>
      <c r="BD134" s="5">
        <f ca="1">IF(BD$4="",0,SUMPRODUCT(INDIRECT(ADDRESS($B64,$X$2)&amp;":"&amp;ADDRESS($B64,$X$2-1+BD$8)),INDIRECT(ADDRESS($B$19,$X$2)&amp;":"&amp;ADDRESS($B$19,$X$2-1+BD$8)),INDIRECT("rP!"&amp;ADDRESS(Prcsses!$B193,$X$2+$P$8-BD$8)&amp;":"&amp;ADDRESS(Prcsses!$B193,$X$2-1+$P$8))))</f>
        <v>0</v>
      </c>
      <c r="BE134" s="5">
        <f ca="1">IF(BE$4="",0,SUMPRODUCT(INDIRECT(ADDRESS($B64,$X$2)&amp;":"&amp;ADDRESS($B64,$X$2-1+BE$8)),INDIRECT(ADDRESS($B$19,$X$2)&amp;":"&amp;ADDRESS($B$19,$X$2-1+BE$8)),INDIRECT("rP!"&amp;ADDRESS(Prcsses!$B193,$X$2+$P$8-BE$8)&amp;":"&amp;ADDRESS(Prcsses!$B193,$X$2-1+$P$8))))</f>
        <v>0</v>
      </c>
      <c r="BF134" s="5">
        <f ca="1">IF(BF$4="",0,SUMPRODUCT(INDIRECT(ADDRESS($B64,$X$2)&amp;":"&amp;ADDRESS($B64,$X$2-1+BF$8)),INDIRECT(ADDRESS($B$19,$X$2)&amp;":"&amp;ADDRESS($B$19,$X$2-1+BF$8)),INDIRECT("rP!"&amp;ADDRESS(Prcsses!$B193,$X$2+$P$8-BF$8)&amp;":"&amp;ADDRESS(Prcsses!$B193,$X$2-1+$P$8))))</f>
        <v>0</v>
      </c>
      <c r="BG134" s="5">
        <f ca="1">IF(BG$4="",0,SUMPRODUCT(INDIRECT(ADDRESS($B64,$X$2)&amp;":"&amp;ADDRESS($B64,$X$2-1+BG$8)),INDIRECT(ADDRESS($B$19,$X$2)&amp;":"&amp;ADDRESS($B$19,$X$2-1+BG$8)),INDIRECT("rP!"&amp;ADDRESS(Prcsses!$B193,$X$2+$P$8-BG$8)&amp;":"&amp;ADDRESS(Prcsses!$B193,$X$2-1+$P$8))))</f>
        <v>0</v>
      </c>
      <c r="BH134" s="5">
        <f ca="1">IF(BH$4="",0,SUMPRODUCT(INDIRECT(ADDRESS($B64,$X$2)&amp;":"&amp;ADDRESS($B64,$X$2-1+BH$8)),INDIRECT(ADDRESS($B$19,$X$2)&amp;":"&amp;ADDRESS($B$19,$X$2-1+BH$8)),INDIRECT("rP!"&amp;ADDRESS(Prcsses!$B193,$X$2+$P$8-BH$8)&amp;":"&amp;ADDRESS(Prcsses!$B193,$X$2-1+$P$8))))</f>
        <v>0</v>
      </c>
      <c r="BI134" s="5">
        <f ca="1">IF(BI$4="",0,SUMPRODUCT(INDIRECT(ADDRESS($B64,$X$2)&amp;":"&amp;ADDRESS($B64,$X$2-1+BI$8)),INDIRECT(ADDRESS($B$19,$X$2)&amp;":"&amp;ADDRESS($B$19,$X$2-1+BI$8)),INDIRECT("rP!"&amp;ADDRESS(Prcsses!$B193,$X$2+$P$8-BI$8)&amp;":"&amp;ADDRESS(Prcsses!$B193,$X$2-1+$P$8))))</f>
        <v>0</v>
      </c>
      <c r="BJ134" s="5">
        <f ca="1">IF(BJ$4="",0,SUMPRODUCT(INDIRECT(ADDRESS($B64,$X$2)&amp;":"&amp;ADDRESS($B64,$X$2-1+BJ$8)),INDIRECT(ADDRESS($B$19,$X$2)&amp;":"&amp;ADDRESS($B$19,$X$2-1+BJ$8)),INDIRECT("rP!"&amp;ADDRESS(Prcsses!$B193,$X$2+$P$8-BJ$8)&amp;":"&amp;ADDRESS(Prcsses!$B193,$X$2-1+$P$8))))</f>
        <v>0</v>
      </c>
      <c r="BK134" s="5">
        <f ca="1">IF(BK$4="",0,SUMPRODUCT(INDIRECT(ADDRESS($B64,$X$2)&amp;":"&amp;ADDRESS($B64,$X$2-1+BK$8)),INDIRECT(ADDRESS($B$19,$X$2)&amp;":"&amp;ADDRESS($B$19,$X$2-1+BK$8)),INDIRECT("rP!"&amp;ADDRESS(Prcsses!$B193,$X$2+$P$8-BK$8)&amp;":"&amp;ADDRESS(Prcsses!$B193,$X$2-1+$P$8))))</f>
        <v>0</v>
      </c>
      <c r="BL134" s="5">
        <f ca="1">IF(BL$4="",0,SUMPRODUCT(INDIRECT(ADDRESS($B64,$X$2)&amp;":"&amp;ADDRESS($B64,$X$2-1+BL$8)),INDIRECT(ADDRESS($B$19,$X$2)&amp;":"&amp;ADDRESS($B$19,$X$2-1+BL$8)),INDIRECT("rP!"&amp;ADDRESS(Prcsses!$B193,$X$2+$P$8-BL$8)&amp;":"&amp;ADDRESS(Prcsses!$B193,$X$2-1+$P$8))))</f>
        <v>0</v>
      </c>
      <c r="BM134" s="5">
        <f ca="1">IF(BM$4="",0,SUMPRODUCT(INDIRECT(ADDRESS($B64,$X$2)&amp;":"&amp;ADDRESS($B64,$X$2-1+BM$8)),INDIRECT(ADDRESS($B$19,$X$2)&amp;":"&amp;ADDRESS($B$19,$X$2-1+BM$8)),INDIRECT("rP!"&amp;ADDRESS(Prcsses!$B193,$X$2+$P$8-BM$8)&amp;":"&amp;ADDRESS(Prcsses!$B193,$X$2-1+$P$8))))</f>
        <v>0</v>
      </c>
      <c r="BN134" s="5">
        <f ca="1">IF(BN$4="",0,SUMPRODUCT(INDIRECT(ADDRESS($B64,$X$2)&amp;":"&amp;ADDRESS($B64,$X$2-1+BN$8)),INDIRECT(ADDRESS($B$19,$X$2)&amp;":"&amp;ADDRESS($B$19,$X$2-1+BN$8)),INDIRECT("rP!"&amp;ADDRESS(Prcsses!$B193,$X$2+$P$8-BN$8)&amp;":"&amp;ADDRESS(Prcsses!$B193,$X$2-1+$P$8))))</f>
        <v>0</v>
      </c>
      <c r="BO134" s="5">
        <f ca="1">IF(BO$4="",0,SUMPRODUCT(INDIRECT(ADDRESS($B64,$X$2)&amp;":"&amp;ADDRESS($B64,$X$2-1+BO$8)),INDIRECT(ADDRESS($B$19,$X$2)&amp;":"&amp;ADDRESS($B$19,$X$2-1+BO$8)),INDIRECT("rP!"&amp;ADDRESS(Prcsses!$B193,$X$2+$P$8-BO$8)&amp;":"&amp;ADDRESS(Prcsses!$B193,$X$2-1+$P$8))))</f>
        <v>0</v>
      </c>
      <c r="BP134" s="5">
        <f ca="1">IF(BP$4="",0,SUMPRODUCT(INDIRECT(ADDRESS($B64,$X$2)&amp;":"&amp;ADDRESS($B64,$X$2-1+BP$8)),INDIRECT(ADDRESS($B$19,$X$2)&amp;":"&amp;ADDRESS($B$19,$X$2-1+BP$8)),INDIRECT("rP!"&amp;ADDRESS(Prcsses!$B193,$X$2+$P$8-BP$8)&amp;":"&amp;ADDRESS(Prcsses!$B193,$X$2-1+$P$8))))</f>
        <v>0</v>
      </c>
      <c r="BQ134" s="5">
        <f ca="1">IF(BQ$4="",0,SUMPRODUCT(INDIRECT(ADDRESS($B64,$X$2)&amp;":"&amp;ADDRESS($B64,$X$2-1+BQ$8)),INDIRECT(ADDRESS($B$19,$X$2)&amp;":"&amp;ADDRESS($B$19,$X$2-1+BQ$8)),INDIRECT("rP!"&amp;ADDRESS(Prcsses!$B193,$X$2+$P$8-BQ$8)&amp;":"&amp;ADDRESS(Prcsses!$B193,$X$2-1+$P$8))))</f>
        <v>0</v>
      </c>
      <c r="BR134" s="5">
        <f ca="1">IF(BR$4="",0,SUMPRODUCT(INDIRECT(ADDRESS($B64,$X$2)&amp;":"&amp;ADDRESS($B64,$X$2-1+BR$8)),INDIRECT(ADDRESS($B$19,$X$2)&amp;":"&amp;ADDRESS($B$19,$X$2-1+BR$8)),INDIRECT("rP!"&amp;ADDRESS(Prcsses!$B193,$X$2+$P$8-BR$8)&amp;":"&amp;ADDRESS(Prcsses!$B193,$X$2-1+$P$8))))</f>
        <v>0</v>
      </c>
      <c r="BS134" s="5">
        <f ca="1">IF(BS$4="",0,SUMPRODUCT(INDIRECT(ADDRESS($B64,$X$2)&amp;":"&amp;ADDRESS($B64,$X$2-1+BS$8)),INDIRECT(ADDRESS($B$19,$X$2)&amp;":"&amp;ADDRESS($B$19,$X$2-1+BS$8)),INDIRECT("rP!"&amp;ADDRESS(Prcsses!$B193,$X$2+$P$8-BS$8)&amp;":"&amp;ADDRESS(Prcsses!$B193,$X$2-1+$P$8))))</f>
        <v>0</v>
      </c>
      <c r="BT134" s="5">
        <f ca="1">IF(BT$4="",0,SUMPRODUCT(INDIRECT(ADDRESS($B64,$X$2)&amp;":"&amp;ADDRESS($B64,$X$2-1+BT$8)),INDIRECT(ADDRESS($B$19,$X$2)&amp;":"&amp;ADDRESS($B$19,$X$2-1+BT$8)),INDIRECT("rP!"&amp;ADDRESS(Prcsses!$B193,$X$2+$P$8-BT$8)&amp;":"&amp;ADDRESS(Prcsses!$B193,$X$2-1+$P$8))))</f>
        <v>0</v>
      </c>
      <c r="BU134" s="5">
        <f ca="1">IF(BU$4="",0,SUMPRODUCT(INDIRECT(ADDRESS($B64,$X$2)&amp;":"&amp;ADDRESS($B64,$X$2-1+BU$8)),INDIRECT(ADDRESS($B$19,$X$2)&amp;":"&amp;ADDRESS($B$19,$X$2-1+BU$8)),INDIRECT("rP!"&amp;ADDRESS(Prcsses!$B193,$X$2+$P$8-BU$8)&amp;":"&amp;ADDRESS(Prcsses!$B193,$X$2-1+$P$8))))</f>
        <v>0</v>
      </c>
      <c r="BV134" s="5">
        <f ca="1">IF(BV$4="",0,SUMPRODUCT(INDIRECT(ADDRESS($B64,$X$2)&amp;":"&amp;ADDRESS($B64,$X$2-1+BV$8)),INDIRECT(ADDRESS($B$19,$X$2)&amp;":"&amp;ADDRESS($B$19,$X$2-1+BV$8)),INDIRECT("rP!"&amp;ADDRESS(Prcsses!$B193,$X$2+$P$8-BV$8)&amp;":"&amp;ADDRESS(Prcsses!$B193,$X$2-1+$P$8))))</f>
        <v>0</v>
      </c>
      <c r="BW134" s="5">
        <f ca="1">IF(BW$4="",0,SUMPRODUCT(INDIRECT(ADDRESS($B64,$X$2)&amp;":"&amp;ADDRESS($B64,$X$2-1+BW$8)),INDIRECT(ADDRESS($B$19,$X$2)&amp;":"&amp;ADDRESS($B$19,$X$2-1+BW$8)),INDIRECT("rP!"&amp;ADDRESS(Prcsses!$B193,$X$2+$P$8-BW$8)&amp;":"&amp;ADDRESS(Prcsses!$B193,$X$2-1+$P$8))))</f>
        <v>0</v>
      </c>
      <c r="BX134" s="5">
        <f ca="1">IF(BX$4="",0,SUMPRODUCT(INDIRECT(ADDRESS($B64,$X$2)&amp;":"&amp;ADDRESS($B64,$X$2-1+BX$8)),INDIRECT(ADDRESS($B$19,$X$2)&amp;":"&amp;ADDRESS($B$19,$X$2-1+BX$8)),INDIRECT("rP!"&amp;ADDRESS(Prcsses!$B193,$X$2+$P$8-BX$8)&amp;":"&amp;ADDRESS(Prcsses!$B193,$X$2-1+$P$8))))</f>
        <v>0</v>
      </c>
      <c r="BY134" s="5">
        <f ca="1">IF(BY$4="",0,SUMPRODUCT(INDIRECT(ADDRESS($B64,$X$2)&amp;":"&amp;ADDRESS($B64,$X$2-1+BY$8)),INDIRECT(ADDRESS($B$19,$X$2)&amp;":"&amp;ADDRESS($B$19,$X$2-1+BY$8)),INDIRECT("rP!"&amp;ADDRESS(Prcsses!$B193,$X$2+$P$8-BY$8)&amp;":"&amp;ADDRESS(Prcsses!$B193,$X$2-1+$P$8))))</f>
        <v>0</v>
      </c>
      <c r="BZ134" s="5">
        <f ca="1">IF(BZ$4="",0,SUMPRODUCT(INDIRECT(ADDRESS($B64,$X$2)&amp;":"&amp;ADDRESS($B64,$X$2-1+BZ$8)),INDIRECT(ADDRESS($B$19,$X$2)&amp;":"&amp;ADDRESS($B$19,$X$2-1+BZ$8)),INDIRECT("rP!"&amp;ADDRESS(Prcsses!$B193,$X$2+$P$8-BZ$8)&amp;":"&amp;ADDRESS(Prcsses!$B193,$X$2-1+$P$8))))</f>
        <v>0</v>
      </c>
      <c r="CA134" s="5">
        <f ca="1">IF(CA$4="",0,SUMPRODUCT(INDIRECT(ADDRESS($B64,$X$2)&amp;":"&amp;ADDRESS($B64,$X$2-1+CA$8)),INDIRECT(ADDRESS($B$19,$X$2)&amp;":"&amp;ADDRESS($B$19,$X$2-1+CA$8)),INDIRECT("rP!"&amp;ADDRESS(Prcsses!$B193,$X$2+$P$8-CA$8)&amp;":"&amp;ADDRESS(Prcsses!$B193,$X$2-1+$P$8))))</f>
        <v>0</v>
      </c>
      <c r="CB134" s="5">
        <f ca="1">IF(CB$4="",0,SUMPRODUCT(INDIRECT(ADDRESS($B64,$X$2)&amp;":"&amp;ADDRESS($B64,$X$2-1+CB$8)),INDIRECT(ADDRESS($B$19,$X$2)&amp;":"&amp;ADDRESS($B$19,$X$2-1+CB$8)),INDIRECT("rP!"&amp;ADDRESS(Prcsses!$B193,$X$2+$P$8-CB$8)&amp;":"&amp;ADDRESS(Prcsses!$B193,$X$2-1+$P$8))))</f>
        <v>0</v>
      </c>
      <c r="CC134" s="5">
        <f ca="1">IF(CC$4="",0,SUMPRODUCT(INDIRECT(ADDRESS($B64,$X$2)&amp;":"&amp;ADDRESS($B64,$X$2-1+CC$8)),INDIRECT(ADDRESS($B$19,$X$2)&amp;":"&amp;ADDRESS($B$19,$X$2-1+CC$8)),INDIRECT("rP!"&amp;ADDRESS(Prcsses!$B193,$X$2+$P$8-CC$8)&amp;":"&amp;ADDRESS(Prcsses!$B193,$X$2-1+$P$8))))</f>
        <v>0</v>
      </c>
      <c r="CD134" s="5">
        <f ca="1">IF(CD$4="",0,SUMPRODUCT(INDIRECT(ADDRESS($B64,$X$2)&amp;":"&amp;ADDRESS($B64,$X$2-1+CD$8)),INDIRECT(ADDRESS($B$19,$X$2)&amp;":"&amp;ADDRESS($B$19,$X$2-1+CD$8)),INDIRECT("rP!"&amp;ADDRESS(Prcsses!$B193,$X$2+$P$8-CD$8)&amp;":"&amp;ADDRESS(Prcsses!$B193,$X$2-1+$P$8))))</f>
        <v>0</v>
      </c>
      <c r="CE134" s="5">
        <f ca="1">IF(CE$4="",0,SUMPRODUCT(INDIRECT(ADDRESS($B64,$X$2)&amp;":"&amp;ADDRESS($B64,$X$2-1+CE$8)),INDIRECT(ADDRESS($B$19,$X$2)&amp;":"&amp;ADDRESS($B$19,$X$2-1+CE$8)),INDIRECT("rP!"&amp;ADDRESS(Prcsses!$B193,$X$2+$P$8-CE$8)&amp;":"&amp;ADDRESS(Prcsses!$B193,$X$2-1+$P$8))))</f>
        <v>0</v>
      </c>
      <c r="CF134" s="5">
        <f ca="1">IF(CF$4="",0,SUMPRODUCT(INDIRECT(ADDRESS($B64,$X$2)&amp;":"&amp;ADDRESS($B64,$X$2-1+CF$8)),INDIRECT(ADDRESS($B$19,$X$2)&amp;":"&amp;ADDRESS($B$19,$X$2-1+CF$8)),INDIRECT("rP!"&amp;ADDRESS(Prcsses!$B193,$X$2+$P$8-CF$8)&amp;":"&amp;ADDRESS(Prcsses!$B193,$X$2-1+$P$8))))</f>
        <v>0</v>
      </c>
    </row>
    <row r="135" spans="2:84" x14ac:dyDescent="0.3">
      <c r="B135" s="13">
        <f>ROW()</f>
        <v>135</v>
      </c>
      <c r="H135" s="1" t="str">
        <f t="shared" si="216"/>
        <v>Ввод в эксплуатацию капзатрат</v>
      </c>
      <c r="I135" s="1" t="str">
        <f>$I$132</f>
        <v>Капзатраты на торговые мощности</v>
      </c>
      <c r="J135" s="1" t="str">
        <f>Prcsses!I178</f>
        <v>Торговое оборудование</v>
      </c>
      <c r="M135" s="53" t="s">
        <v>18</v>
      </c>
      <c r="U135" s="5">
        <f t="shared" ca="1" si="217"/>
        <v>0</v>
      </c>
      <c r="X135" s="5">
        <f ca="1">IF(X$4="",0,SUMPRODUCT(INDIRECT(ADDRESS($B65,$X$2)&amp;":"&amp;ADDRESS($B65,$X$2-1+X$8)),INDIRECT(ADDRESS($B$19,$X$2)&amp;":"&amp;ADDRESS($B$19,$X$2-1+X$8)),INDIRECT("rP!"&amp;ADDRESS(Prcsses!$B194,$X$2+$P$8-X$8)&amp;":"&amp;ADDRESS(Prcsses!$B194,$X$2-1+$P$8))))</f>
        <v>0</v>
      </c>
      <c r="Y135" s="5">
        <f ca="1">IF(Y$4="",0,SUMPRODUCT(INDIRECT(ADDRESS($B65,$X$2)&amp;":"&amp;ADDRESS($B65,$X$2-1+Y$8)),INDIRECT(ADDRESS($B$19,$X$2)&amp;":"&amp;ADDRESS($B$19,$X$2-1+Y$8)),INDIRECT("rP!"&amp;ADDRESS(Prcsses!$B194,$X$2+$P$8-Y$8)&amp;":"&amp;ADDRESS(Prcsses!$B194,$X$2-1+$P$8))))</f>
        <v>0</v>
      </c>
      <c r="Z135" s="5">
        <f ca="1">IF(Z$4="",0,SUMPRODUCT(INDIRECT(ADDRESS($B65,$X$2)&amp;":"&amp;ADDRESS($B65,$X$2-1+Z$8)),INDIRECT(ADDRESS($B$19,$X$2)&amp;":"&amp;ADDRESS($B$19,$X$2-1+Z$8)),INDIRECT("rP!"&amp;ADDRESS(Prcsses!$B194,$X$2+$P$8-Z$8)&amp;":"&amp;ADDRESS(Prcsses!$B194,$X$2-1+$P$8))))</f>
        <v>0</v>
      </c>
      <c r="AA135" s="5">
        <f ca="1">IF(AA$4="",0,SUMPRODUCT(INDIRECT(ADDRESS($B65,$X$2)&amp;":"&amp;ADDRESS($B65,$X$2-1+AA$8)),INDIRECT(ADDRESS($B$19,$X$2)&amp;":"&amp;ADDRESS($B$19,$X$2-1+AA$8)),INDIRECT("rP!"&amp;ADDRESS(Prcsses!$B194,$X$2+$P$8-AA$8)&amp;":"&amp;ADDRESS(Prcsses!$B194,$X$2-1+$P$8))))</f>
        <v>0</v>
      </c>
      <c r="AB135" s="5">
        <f ca="1">IF(AB$4="",0,SUMPRODUCT(INDIRECT(ADDRESS($B65,$X$2)&amp;":"&amp;ADDRESS($B65,$X$2-1+AB$8)),INDIRECT(ADDRESS($B$19,$X$2)&amp;":"&amp;ADDRESS($B$19,$X$2-1+AB$8)),INDIRECT("rP!"&amp;ADDRESS(Prcsses!$B194,$X$2+$P$8-AB$8)&amp;":"&amp;ADDRESS(Prcsses!$B194,$X$2-1+$P$8))))</f>
        <v>0</v>
      </c>
      <c r="AC135" s="5">
        <f ca="1">IF(AC$4="",0,SUMPRODUCT(INDIRECT(ADDRESS($B65,$X$2)&amp;":"&amp;ADDRESS($B65,$X$2-1+AC$8)),INDIRECT(ADDRESS($B$19,$X$2)&amp;":"&amp;ADDRESS($B$19,$X$2-1+AC$8)),INDIRECT("rP!"&amp;ADDRESS(Prcsses!$B194,$X$2+$P$8-AC$8)&amp;":"&amp;ADDRESS(Prcsses!$B194,$X$2-1+$P$8))))</f>
        <v>0</v>
      </c>
      <c r="AD135" s="5">
        <f ca="1">IF(AD$4="",0,SUMPRODUCT(INDIRECT(ADDRESS($B65,$X$2)&amp;":"&amp;ADDRESS($B65,$X$2-1+AD$8)),INDIRECT(ADDRESS($B$19,$X$2)&amp;":"&amp;ADDRESS($B$19,$X$2-1+AD$8)),INDIRECT("rP!"&amp;ADDRESS(Prcsses!$B194,$X$2+$P$8-AD$8)&amp;":"&amp;ADDRESS(Prcsses!$B194,$X$2-1+$P$8))))</f>
        <v>0</v>
      </c>
      <c r="AE135" s="5">
        <f ca="1">IF(AE$4="",0,SUMPRODUCT(INDIRECT(ADDRESS($B65,$X$2)&amp;":"&amp;ADDRESS($B65,$X$2-1+AE$8)),INDIRECT(ADDRESS($B$19,$X$2)&amp;":"&amp;ADDRESS($B$19,$X$2-1+AE$8)),INDIRECT("rP!"&amp;ADDRESS(Prcsses!$B194,$X$2+$P$8-AE$8)&amp;":"&amp;ADDRESS(Prcsses!$B194,$X$2-1+$P$8))))</f>
        <v>0</v>
      </c>
      <c r="AF135" s="5">
        <f ca="1">IF(AF$4="",0,SUMPRODUCT(INDIRECT(ADDRESS($B65,$X$2)&amp;":"&amp;ADDRESS($B65,$X$2-1+AF$8)),INDIRECT(ADDRESS($B$19,$X$2)&amp;":"&amp;ADDRESS($B$19,$X$2-1+AF$8)),INDIRECT("rP!"&amp;ADDRESS(Prcsses!$B194,$X$2+$P$8-AF$8)&amp;":"&amp;ADDRESS(Prcsses!$B194,$X$2-1+$P$8))))</f>
        <v>0</v>
      </c>
      <c r="AG135" s="5">
        <f ca="1">IF(AG$4="",0,SUMPRODUCT(INDIRECT(ADDRESS($B65,$X$2)&amp;":"&amp;ADDRESS($B65,$X$2-1+AG$8)),INDIRECT(ADDRESS($B$19,$X$2)&amp;":"&amp;ADDRESS($B$19,$X$2-1+AG$8)),INDIRECT("rP!"&amp;ADDRESS(Prcsses!$B194,$X$2+$P$8-AG$8)&amp;":"&amp;ADDRESS(Prcsses!$B194,$X$2-1+$P$8))))</f>
        <v>0</v>
      </c>
      <c r="AH135" s="5">
        <f ca="1">IF(AH$4="",0,SUMPRODUCT(INDIRECT(ADDRESS($B65,$X$2)&amp;":"&amp;ADDRESS($B65,$X$2-1+AH$8)),INDIRECT(ADDRESS($B$19,$X$2)&amp;":"&amp;ADDRESS($B$19,$X$2-1+AH$8)),INDIRECT("rP!"&amp;ADDRESS(Prcsses!$B194,$X$2+$P$8-AH$8)&amp;":"&amp;ADDRESS(Prcsses!$B194,$X$2-1+$P$8))))</f>
        <v>0</v>
      </c>
      <c r="AI135" s="5">
        <f ca="1">IF(AI$4="",0,SUMPRODUCT(INDIRECT(ADDRESS($B65,$X$2)&amp;":"&amp;ADDRESS($B65,$X$2-1+AI$8)),INDIRECT(ADDRESS($B$19,$X$2)&amp;":"&amp;ADDRESS($B$19,$X$2-1+AI$8)),INDIRECT("rP!"&amp;ADDRESS(Prcsses!$B194,$X$2+$P$8-AI$8)&amp;":"&amp;ADDRESS(Prcsses!$B194,$X$2-1+$P$8))))</f>
        <v>0</v>
      </c>
      <c r="AJ135" s="5">
        <f ca="1">IF(AJ$4="",0,SUMPRODUCT(INDIRECT(ADDRESS($B65,$X$2)&amp;":"&amp;ADDRESS($B65,$X$2-1+AJ$8)),INDIRECT(ADDRESS($B$19,$X$2)&amp;":"&amp;ADDRESS($B$19,$X$2-1+AJ$8)),INDIRECT("rP!"&amp;ADDRESS(Prcsses!$B194,$X$2+$P$8-AJ$8)&amp;":"&amp;ADDRESS(Prcsses!$B194,$X$2-1+$P$8))))</f>
        <v>0</v>
      </c>
      <c r="AK135" s="5">
        <f ca="1">IF(AK$4="",0,SUMPRODUCT(INDIRECT(ADDRESS($B65,$X$2)&amp;":"&amp;ADDRESS($B65,$X$2-1+AK$8)),INDIRECT(ADDRESS($B$19,$X$2)&amp;":"&amp;ADDRESS($B$19,$X$2-1+AK$8)),INDIRECT("rP!"&amp;ADDRESS(Prcsses!$B194,$X$2+$P$8-AK$8)&amp;":"&amp;ADDRESS(Prcsses!$B194,$X$2-1+$P$8))))</f>
        <v>0</v>
      </c>
      <c r="AL135" s="5">
        <f ca="1">IF(AL$4="",0,SUMPRODUCT(INDIRECT(ADDRESS($B65,$X$2)&amp;":"&amp;ADDRESS($B65,$X$2-1+AL$8)),INDIRECT(ADDRESS($B$19,$X$2)&amp;":"&amp;ADDRESS($B$19,$X$2-1+AL$8)),INDIRECT("rP!"&amp;ADDRESS(Prcsses!$B194,$X$2+$P$8-AL$8)&amp;":"&amp;ADDRESS(Prcsses!$B194,$X$2-1+$P$8))))</f>
        <v>0</v>
      </c>
      <c r="AM135" s="5">
        <f ca="1">IF(AM$4="",0,SUMPRODUCT(INDIRECT(ADDRESS($B65,$X$2)&amp;":"&amp;ADDRESS($B65,$X$2-1+AM$8)),INDIRECT(ADDRESS($B$19,$X$2)&amp;":"&amp;ADDRESS($B$19,$X$2-1+AM$8)),INDIRECT("rP!"&amp;ADDRESS(Prcsses!$B194,$X$2+$P$8-AM$8)&amp;":"&amp;ADDRESS(Prcsses!$B194,$X$2-1+$P$8))))</f>
        <v>0</v>
      </c>
      <c r="AN135" s="5">
        <f ca="1">IF(AN$4="",0,SUMPRODUCT(INDIRECT(ADDRESS($B65,$X$2)&amp;":"&amp;ADDRESS($B65,$X$2-1+AN$8)),INDIRECT(ADDRESS($B$19,$X$2)&amp;":"&amp;ADDRESS($B$19,$X$2-1+AN$8)),INDIRECT("rP!"&amp;ADDRESS(Prcsses!$B194,$X$2+$P$8-AN$8)&amp;":"&amp;ADDRESS(Prcsses!$B194,$X$2-1+$P$8))))</f>
        <v>0</v>
      </c>
      <c r="AO135" s="5">
        <f ca="1">IF(AO$4="",0,SUMPRODUCT(INDIRECT(ADDRESS($B65,$X$2)&amp;":"&amp;ADDRESS($B65,$X$2-1+AO$8)),INDIRECT(ADDRESS($B$19,$X$2)&amp;":"&amp;ADDRESS($B$19,$X$2-1+AO$8)),INDIRECT("rP!"&amp;ADDRESS(Prcsses!$B194,$X$2+$P$8-AO$8)&amp;":"&amp;ADDRESS(Prcsses!$B194,$X$2-1+$P$8))))</f>
        <v>0</v>
      </c>
      <c r="AP135" s="5">
        <f ca="1">IF(AP$4="",0,SUMPRODUCT(INDIRECT(ADDRESS($B65,$X$2)&amp;":"&amp;ADDRESS($B65,$X$2-1+AP$8)),INDIRECT(ADDRESS($B$19,$X$2)&amp;":"&amp;ADDRESS($B$19,$X$2-1+AP$8)),INDIRECT("rP!"&amp;ADDRESS(Prcsses!$B194,$X$2+$P$8-AP$8)&amp;":"&amp;ADDRESS(Prcsses!$B194,$X$2-1+$P$8))))</f>
        <v>0</v>
      </c>
      <c r="AQ135" s="5">
        <f ca="1">IF(AQ$4="",0,SUMPRODUCT(INDIRECT(ADDRESS($B65,$X$2)&amp;":"&amp;ADDRESS($B65,$X$2-1+AQ$8)),INDIRECT(ADDRESS($B$19,$X$2)&amp;":"&amp;ADDRESS($B$19,$X$2-1+AQ$8)),INDIRECT("rP!"&amp;ADDRESS(Prcsses!$B194,$X$2+$P$8-AQ$8)&amp;":"&amp;ADDRESS(Prcsses!$B194,$X$2-1+$P$8))))</f>
        <v>0</v>
      </c>
      <c r="AR135" s="5">
        <f ca="1">IF(AR$4="",0,SUMPRODUCT(INDIRECT(ADDRESS($B65,$X$2)&amp;":"&amp;ADDRESS($B65,$X$2-1+AR$8)),INDIRECT(ADDRESS($B$19,$X$2)&amp;":"&amp;ADDRESS($B$19,$X$2-1+AR$8)),INDIRECT("rP!"&amp;ADDRESS(Prcsses!$B194,$X$2+$P$8-AR$8)&amp;":"&amp;ADDRESS(Prcsses!$B194,$X$2-1+$P$8))))</f>
        <v>0</v>
      </c>
      <c r="AS135" s="5">
        <f ca="1">IF(AS$4="",0,SUMPRODUCT(INDIRECT(ADDRESS($B65,$X$2)&amp;":"&amp;ADDRESS($B65,$X$2-1+AS$8)),INDIRECT(ADDRESS($B$19,$X$2)&amp;":"&amp;ADDRESS($B$19,$X$2-1+AS$8)),INDIRECT("rP!"&amp;ADDRESS(Prcsses!$B194,$X$2+$P$8-AS$8)&amp;":"&amp;ADDRESS(Prcsses!$B194,$X$2-1+$P$8))))</f>
        <v>0</v>
      </c>
      <c r="AT135" s="5">
        <f ca="1">IF(AT$4="",0,SUMPRODUCT(INDIRECT(ADDRESS($B65,$X$2)&amp;":"&amp;ADDRESS($B65,$X$2-1+AT$8)),INDIRECT(ADDRESS($B$19,$X$2)&amp;":"&amp;ADDRESS($B$19,$X$2-1+AT$8)),INDIRECT("rP!"&amp;ADDRESS(Prcsses!$B194,$X$2+$P$8-AT$8)&amp;":"&amp;ADDRESS(Prcsses!$B194,$X$2-1+$P$8))))</f>
        <v>0</v>
      </c>
      <c r="AU135" s="5">
        <f ca="1">IF(AU$4="",0,SUMPRODUCT(INDIRECT(ADDRESS($B65,$X$2)&amp;":"&amp;ADDRESS($B65,$X$2-1+AU$8)),INDIRECT(ADDRESS($B$19,$X$2)&amp;":"&amp;ADDRESS($B$19,$X$2-1+AU$8)),INDIRECT("rP!"&amp;ADDRESS(Prcsses!$B194,$X$2+$P$8-AU$8)&amp;":"&amp;ADDRESS(Prcsses!$B194,$X$2-1+$P$8))))</f>
        <v>0</v>
      </c>
      <c r="AV135" s="5">
        <f ca="1">IF(AV$4="",0,SUMPRODUCT(INDIRECT(ADDRESS($B65,$X$2)&amp;":"&amp;ADDRESS($B65,$X$2-1+AV$8)),INDIRECT(ADDRESS($B$19,$X$2)&amp;":"&amp;ADDRESS($B$19,$X$2-1+AV$8)),INDIRECT("rP!"&amp;ADDRESS(Prcsses!$B194,$X$2+$P$8-AV$8)&amp;":"&amp;ADDRESS(Prcsses!$B194,$X$2-1+$P$8))))</f>
        <v>0</v>
      </c>
      <c r="AW135" s="5">
        <f ca="1">IF(AW$4="",0,SUMPRODUCT(INDIRECT(ADDRESS($B65,$X$2)&amp;":"&amp;ADDRESS($B65,$X$2-1+AW$8)),INDIRECT(ADDRESS($B$19,$X$2)&amp;":"&amp;ADDRESS($B$19,$X$2-1+AW$8)),INDIRECT("rP!"&amp;ADDRESS(Prcsses!$B194,$X$2+$P$8-AW$8)&amp;":"&amp;ADDRESS(Prcsses!$B194,$X$2-1+$P$8))))</f>
        <v>0</v>
      </c>
      <c r="AX135" s="5">
        <f ca="1">IF(AX$4="",0,SUMPRODUCT(INDIRECT(ADDRESS($B65,$X$2)&amp;":"&amp;ADDRESS($B65,$X$2-1+AX$8)),INDIRECT(ADDRESS($B$19,$X$2)&amp;":"&amp;ADDRESS($B$19,$X$2-1+AX$8)),INDIRECT("rP!"&amp;ADDRESS(Prcsses!$B194,$X$2+$P$8-AX$8)&amp;":"&amp;ADDRESS(Prcsses!$B194,$X$2-1+$P$8))))</f>
        <v>0</v>
      </c>
      <c r="AY135" s="5">
        <f ca="1">IF(AY$4="",0,SUMPRODUCT(INDIRECT(ADDRESS($B65,$X$2)&amp;":"&amp;ADDRESS($B65,$X$2-1+AY$8)),INDIRECT(ADDRESS($B$19,$X$2)&amp;":"&amp;ADDRESS($B$19,$X$2-1+AY$8)),INDIRECT("rP!"&amp;ADDRESS(Prcsses!$B194,$X$2+$P$8-AY$8)&amp;":"&amp;ADDRESS(Prcsses!$B194,$X$2-1+$P$8))))</f>
        <v>0</v>
      </c>
      <c r="AZ135" s="5">
        <f ca="1">IF(AZ$4="",0,SUMPRODUCT(INDIRECT(ADDRESS($B65,$X$2)&amp;":"&amp;ADDRESS($B65,$X$2-1+AZ$8)),INDIRECT(ADDRESS($B$19,$X$2)&amp;":"&amp;ADDRESS($B$19,$X$2-1+AZ$8)),INDIRECT("rP!"&amp;ADDRESS(Prcsses!$B194,$X$2+$P$8-AZ$8)&amp;":"&amp;ADDRESS(Prcsses!$B194,$X$2-1+$P$8))))</f>
        <v>0</v>
      </c>
      <c r="BA135" s="5">
        <f ca="1">IF(BA$4="",0,SUMPRODUCT(INDIRECT(ADDRESS($B65,$X$2)&amp;":"&amp;ADDRESS($B65,$X$2-1+BA$8)),INDIRECT(ADDRESS($B$19,$X$2)&amp;":"&amp;ADDRESS($B$19,$X$2-1+BA$8)),INDIRECT("rP!"&amp;ADDRESS(Prcsses!$B194,$X$2+$P$8-BA$8)&amp;":"&amp;ADDRESS(Prcsses!$B194,$X$2-1+$P$8))))</f>
        <v>0</v>
      </c>
      <c r="BB135" s="5">
        <f ca="1">IF(BB$4="",0,SUMPRODUCT(INDIRECT(ADDRESS($B65,$X$2)&amp;":"&amp;ADDRESS($B65,$X$2-1+BB$8)),INDIRECT(ADDRESS($B$19,$X$2)&amp;":"&amp;ADDRESS($B$19,$X$2-1+BB$8)),INDIRECT("rP!"&amp;ADDRESS(Prcsses!$B194,$X$2+$P$8-BB$8)&amp;":"&amp;ADDRESS(Prcsses!$B194,$X$2-1+$P$8))))</f>
        <v>0</v>
      </c>
      <c r="BC135" s="5">
        <f ca="1">IF(BC$4="",0,SUMPRODUCT(INDIRECT(ADDRESS($B65,$X$2)&amp;":"&amp;ADDRESS($B65,$X$2-1+BC$8)),INDIRECT(ADDRESS($B$19,$X$2)&amp;":"&amp;ADDRESS($B$19,$X$2-1+BC$8)),INDIRECT("rP!"&amp;ADDRESS(Prcsses!$B194,$X$2+$P$8-BC$8)&amp;":"&amp;ADDRESS(Prcsses!$B194,$X$2-1+$P$8))))</f>
        <v>0</v>
      </c>
      <c r="BD135" s="5">
        <f ca="1">IF(BD$4="",0,SUMPRODUCT(INDIRECT(ADDRESS($B65,$X$2)&amp;":"&amp;ADDRESS($B65,$X$2-1+BD$8)),INDIRECT(ADDRESS($B$19,$X$2)&amp;":"&amp;ADDRESS($B$19,$X$2-1+BD$8)),INDIRECT("rP!"&amp;ADDRESS(Prcsses!$B194,$X$2+$P$8-BD$8)&amp;":"&amp;ADDRESS(Prcsses!$B194,$X$2-1+$P$8))))</f>
        <v>0</v>
      </c>
      <c r="BE135" s="5">
        <f ca="1">IF(BE$4="",0,SUMPRODUCT(INDIRECT(ADDRESS($B65,$X$2)&amp;":"&amp;ADDRESS($B65,$X$2-1+BE$8)),INDIRECT(ADDRESS($B$19,$X$2)&amp;":"&amp;ADDRESS($B$19,$X$2-1+BE$8)),INDIRECT("rP!"&amp;ADDRESS(Prcsses!$B194,$X$2+$P$8-BE$8)&amp;":"&amp;ADDRESS(Prcsses!$B194,$X$2-1+$P$8))))</f>
        <v>0</v>
      </c>
      <c r="BF135" s="5">
        <f ca="1">IF(BF$4="",0,SUMPRODUCT(INDIRECT(ADDRESS($B65,$X$2)&amp;":"&amp;ADDRESS($B65,$X$2-1+BF$8)),INDIRECT(ADDRESS($B$19,$X$2)&amp;":"&amp;ADDRESS($B$19,$X$2-1+BF$8)),INDIRECT("rP!"&amp;ADDRESS(Prcsses!$B194,$X$2+$P$8-BF$8)&amp;":"&amp;ADDRESS(Prcsses!$B194,$X$2-1+$P$8))))</f>
        <v>0</v>
      </c>
      <c r="BG135" s="5">
        <f ca="1">IF(BG$4="",0,SUMPRODUCT(INDIRECT(ADDRESS($B65,$X$2)&amp;":"&amp;ADDRESS($B65,$X$2-1+BG$8)),INDIRECT(ADDRESS($B$19,$X$2)&amp;":"&amp;ADDRESS($B$19,$X$2-1+BG$8)),INDIRECT("rP!"&amp;ADDRESS(Prcsses!$B194,$X$2+$P$8-BG$8)&amp;":"&amp;ADDRESS(Prcsses!$B194,$X$2-1+$P$8))))</f>
        <v>0</v>
      </c>
      <c r="BH135" s="5">
        <f ca="1">IF(BH$4="",0,SUMPRODUCT(INDIRECT(ADDRESS($B65,$X$2)&amp;":"&amp;ADDRESS($B65,$X$2-1+BH$8)),INDIRECT(ADDRESS($B$19,$X$2)&amp;":"&amp;ADDRESS($B$19,$X$2-1+BH$8)),INDIRECT("rP!"&amp;ADDRESS(Prcsses!$B194,$X$2+$P$8-BH$8)&amp;":"&amp;ADDRESS(Prcsses!$B194,$X$2-1+$P$8))))</f>
        <v>0</v>
      </c>
      <c r="BI135" s="5">
        <f ca="1">IF(BI$4="",0,SUMPRODUCT(INDIRECT(ADDRESS($B65,$X$2)&amp;":"&amp;ADDRESS($B65,$X$2-1+BI$8)),INDIRECT(ADDRESS($B$19,$X$2)&amp;":"&amp;ADDRESS($B$19,$X$2-1+BI$8)),INDIRECT("rP!"&amp;ADDRESS(Prcsses!$B194,$X$2+$P$8-BI$8)&amp;":"&amp;ADDRESS(Prcsses!$B194,$X$2-1+$P$8))))</f>
        <v>0</v>
      </c>
      <c r="BJ135" s="5">
        <f ca="1">IF(BJ$4="",0,SUMPRODUCT(INDIRECT(ADDRESS($B65,$X$2)&amp;":"&amp;ADDRESS($B65,$X$2-1+BJ$8)),INDIRECT(ADDRESS($B$19,$X$2)&amp;":"&amp;ADDRESS($B$19,$X$2-1+BJ$8)),INDIRECT("rP!"&amp;ADDRESS(Prcsses!$B194,$X$2+$P$8-BJ$8)&amp;":"&amp;ADDRESS(Prcsses!$B194,$X$2-1+$P$8))))</f>
        <v>0</v>
      </c>
      <c r="BK135" s="5">
        <f ca="1">IF(BK$4="",0,SUMPRODUCT(INDIRECT(ADDRESS($B65,$X$2)&amp;":"&amp;ADDRESS($B65,$X$2-1+BK$8)),INDIRECT(ADDRESS($B$19,$X$2)&amp;":"&amp;ADDRESS($B$19,$X$2-1+BK$8)),INDIRECT("rP!"&amp;ADDRESS(Prcsses!$B194,$X$2+$P$8-BK$8)&amp;":"&amp;ADDRESS(Prcsses!$B194,$X$2-1+$P$8))))</f>
        <v>0</v>
      </c>
      <c r="BL135" s="5">
        <f ca="1">IF(BL$4="",0,SUMPRODUCT(INDIRECT(ADDRESS($B65,$X$2)&amp;":"&amp;ADDRESS($B65,$X$2-1+BL$8)),INDIRECT(ADDRESS($B$19,$X$2)&amp;":"&amp;ADDRESS($B$19,$X$2-1+BL$8)),INDIRECT("rP!"&amp;ADDRESS(Prcsses!$B194,$X$2+$P$8-BL$8)&amp;":"&amp;ADDRESS(Prcsses!$B194,$X$2-1+$P$8))))</f>
        <v>0</v>
      </c>
      <c r="BM135" s="5">
        <f ca="1">IF(BM$4="",0,SUMPRODUCT(INDIRECT(ADDRESS($B65,$X$2)&amp;":"&amp;ADDRESS($B65,$X$2-1+BM$8)),INDIRECT(ADDRESS($B$19,$X$2)&amp;":"&amp;ADDRESS($B$19,$X$2-1+BM$8)),INDIRECT("rP!"&amp;ADDRESS(Prcsses!$B194,$X$2+$P$8-BM$8)&amp;":"&amp;ADDRESS(Prcsses!$B194,$X$2-1+$P$8))))</f>
        <v>0</v>
      </c>
      <c r="BN135" s="5">
        <f ca="1">IF(BN$4="",0,SUMPRODUCT(INDIRECT(ADDRESS($B65,$X$2)&amp;":"&amp;ADDRESS($B65,$X$2-1+BN$8)),INDIRECT(ADDRESS($B$19,$X$2)&amp;":"&amp;ADDRESS($B$19,$X$2-1+BN$8)),INDIRECT("rP!"&amp;ADDRESS(Prcsses!$B194,$X$2+$P$8-BN$8)&amp;":"&amp;ADDRESS(Prcsses!$B194,$X$2-1+$P$8))))</f>
        <v>0</v>
      </c>
      <c r="BO135" s="5">
        <f ca="1">IF(BO$4="",0,SUMPRODUCT(INDIRECT(ADDRESS($B65,$X$2)&amp;":"&amp;ADDRESS($B65,$X$2-1+BO$8)),INDIRECT(ADDRESS($B$19,$X$2)&amp;":"&amp;ADDRESS($B$19,$X$2-1+BO$8)),INDIRECT("rP!"&amp;ADDRESS(Prcsses!$B194,$X$2+$P$8-BO$8)&amp;":"&amp;ADDRESS(Prcsses!$B194,$X$2-1+$P$8))))</f>
        <v>0</v>
      </c>
      <c r="BP135" s="5">
        <f ca="1">IF(BP$4="",0,SUMPRODUCT(INDIRECT(ADDRESS($B65,$X$2)&amp;":"&amp;ADDRESS($B65,$X$2-1+BP$8)),INDIRECT(ADDRESS($B$19,$X$2)&amp;":"&amp;ADDRESS($B$19,$X$2-1+BP$8)),INDIRECT("rP!"&amp;ADDRESS(Prcsses!$B194,$X$2+$P$8-BP$8)&amp;":"&amp;ADDRESS(Prcsses!$B194,$X$2-1+$P$8))))</f>
        <v>0</v>
      </c>
      <c r="BQ135" s="5">
        <f ca="1">IF(BQ$4="",0,SUMPRODUCT(INDIRECT(ADDRESS($B65,$X$2)&amp;":"&amp;ADDRESS($B65,$X$2-1+BQ$8)),INDIRECT(ADDRESS($B$19,$X$2)&amp;":"&amp;ADDRESS($B$19,$X$2-1+BQ$8)),INDIRECT("rP!"&amp;ADDRESS(Prcsses!$B194,$X$2+$P$8-BQ$8)&amp;":"&amp;ADDRESS(Prcsses!$B194,$X$2-1+$P$8))))</f>
        <v>0</v>
      </c>
      <c r="BR135" s="5">
        <f ca="1">IF(BR$4="",0,SUMPRODUCT(INDIRECT(ADDRESS($B65,$X$2)&amp;":"&amp;ADDRESS($B65,$X$2-1+BR$8)),INDIRECT(ADDRESS($B$19,$X$2)&amp;":"&amp;ADDRESS($B$19,$X$2-1+BR$8)),INDIRECT("rP!"&amp;ADDRESS(Prcsses!$B194,$X$2+$P$8-BR$8)&amp;":"&amp;ADDRESS(Prcsses!$B194,$X$2-1+$P$8))))</f>
        <v>0</v>
      </c>
      <c r="BS135" s="5">
        <f ca="1">IF(BS$4="",0,SUMPRODUCT(INDIRECT(ADDRESS($B65,$X$2)&amp;":"&amp;ADDRESS($B65,$X$2-1+BS$8)),INDIRECT(ADDRESS($B$19,$X$2)&amp;":"&amp;ADDRESS($B$19,$X$2-1+BS$8)),INDIRECT("rP!"&amp;ADDRESS(Prcsses!$B194,$X$2+$P$8-BS$8)&amp;":"&amp;ADDRESS(Prcsses!$B194,$X$2-1+$P$8))))</f>
        <v>0</v>
      </c>
      <c r="BT135" s="5">
        <f ca="1">IF(BT$4="",0,SUMPRODUCT(INDIRECT(ADDRESS($B65,$X$2)&amp;":"&amp;ADDRESS($B65,$X$2-1+BT$8)),INDIRECT(ADDRESS($B$19,$X$2)&amp;":"&amp;ADDRESS($B$19,$X$2-1+BT$8)),INDIRECT("rP!"&amp;ADDRESS(Prcsses!$B194,$X$2+$P$8-BT$8)&amp;":"&amp;ADDRESS(Prcsses!$B194,$X$2-1+$P$8))))</f>
        <v>0</v>
      </c>
      <c r="BU135" s="5">
        <f ca="1">IF(BU$4="",0,SUMPRODUCT(INDIRECT(ADDRESS($B65,$X$2)&amp;":"&amp;ADDRESS($B65,$X$2-1+BU$8)),INDIRECT(ADDRESS($B$19,$X$2)&amp;":"&amp;ADDRESS($B$19,$X$2-1+BU$8)),INDIRECT("rP!"&amp;ADDRESS(Prcsses!$B194,$X$2+$P$8-BU$8)&amp;":"&amp;ADDRESS(Prcsses!$B194,$X$2-1+$P$8))))</f>
        <v>0</v>
      </c>
      <c r="BV135" s="5">
        <f ca="1">IF(BV$4="",0,SUMPRODUCT(INDIRECT(ADDRESS($B65,$X$2)&amp;":"&amp;ADDRESS($B65,$X$2-1+BV$8)),INDIRECT(ADDRESS($B$19,$X$2)&amp;":"&amp;ADDRESS($B$19,$X$2-1+BV$8)),INDIRECT("rP!"&amp;ADDRESS(Prcsses!$B194,$X$2+$P$8-BV$8)&amp;":"&amp;ADDRESS(Prcsses!$B194,$X$2-1+$P$8))))</f>
        <v>0</v>
      </c>
      <c r="BW135" s="5">
        <f ca="1">IF(BW$4="",0,SUMPRODUCT(INDIRECT(ADDRESS($B65,$X$2)&amp;":"&amp;ADDRESS($B65,$X$2-1+BW$8)),INDIRECT(ADDRESS($B$19,$X$2)&amp;":"&amp;ADDRESS($B$19,$X$2-1+BW$8)),INDIRECT("rP!"&amp;ADDRESS(Prcsses!$B194,$X$2+$P$8-BW$8)&amp;":"&amp;ADDRESS(Prcsses!$B194,$X$2-1+$P$8))))</f>
        <v>0</v>
      </c>
      <c r="BX135" s="5">
        <f ca="1">IF(BX$4="",0,SUMPRODUCT(INDIRECT(ADDRESS($B65,$X$2)&amp;":"&amp;ADDRESS($B65,$X$2-1+BX$8)),INDIRECT(ADDRESS($B$19,$X$2)&amp;":"&amp;ADDRESS($B$19,$X$2-1+BX$8)),INDIRECT("rP!"&amp;ADDRESS(Prcsses!$B194,$X$2+$P$8-BX$8)&amp;":"&amp;ADDRESS(Prcsses!$B194,$X$2-1+$P$8))))</f>
        <v>0</v>
      </c>
      <c r="BY135" s="5">
        <f ca="1">IF(BY$4="",0,SUMPRODUCT(INDIRECT(ADDRESS($B65,$X$2)&amp;":"&amp;ADDRESS($B65,$X$2-1+BY$8)),INDIRECT(ADDRESS($B$19,$X$2)&amp;":"&amp;ADDRESS($B$19,$X$2-1+BY$8)),INDIRECT("rP!"&amp;ADDRESS(Prcsses!$B194,$X$2+$P$8-BY$8)&amp;":"&amp;ADDRESS(Prcsses!$B194,$X$2-1+$P$8))))</f>
        <v>0</v>
      </c>
      <c r="BZ135" s="5">
        <f ca="1">IF(BZ$4="",0,SUMPRODUCT(INDIRECT(ADDRESS($B65,$X$2)&amp;":"&amp;ADDRESS($B65,$X$2-1+BZ$8)),INDIRECT(ADDRESS($B$19,$X$2)&amp;":"&amp;ADDRESS($B$19,$X$2-1+BZ$8)),INDIRECT("rP!"&amp;ADDRESS(Prcsses!$B194,$X$2+$P$8-BZ$8)&amp;":"&amp;ADDRESS(Prcsses!$B194,$X$2-1+$P$8))))</f>
        <v>0</v>
      </c>
      <c r="CA135" s="5">
        <f ca="1">IF(CA$4="",0,SUMPRODUCT(INDIRECT(ADDRESS($B65,$X$2)&amp;":"&amp;ADDRESS($B65,$X$2-1+CA$8)),INDIRECT(ADDRESS($B$19,$X$2)&amp;":"&amp;ADDRESS($B$19,$X$2-1+CA$8)),INDIRECT("rP!"&amp;ADDRESS(Prcsses!$B194,$X$2+$P$8-CA$8)&amp;":"&amp;ADDRESS(Prcsses!$B194,$X$2-1+$P$8))))</f>
        <v>0</v>
      </c>
      <c r="CB135" s="5">
        <f ca="1">IF(CB$4="",0,SUMPRODUCT(INDIRECT(ADDRESS($B65,$X$2)&amp;":"&amp;ADDRESS($B65,$X$2-1+CB$8)),INDIRECT(ADDRESS($B$19,$X$2)&amp;":"&amp;ADDRESS($B$19,$X$2-1+CB$8)),INDIRECT("rP!"&amp;ADDRESS(Prcsses!$B194,$X$2+$P$8-CB$8)&amp;":"&amp;ADDRESS(Prcsses!$B194,$X$2-1+$P$8))))</f>
        <v>0</v>
      </c>
      <c r="CC135" s="5">
        <f ca="1">IF(CC$4="",0,SUMPRODUCT(INDIRECT(ADDRESS($B65,$X$2)&amp;":"&amp;ADDRESS($B65,$X$2-1+CC$8)),INDIRECT(ADDRESS($B$19,$X$2)&amp;":"&amp;ADDRESS($B$19,$X$2-1+CC$8)),INDIRECT("rP!"&amp;ADDRESS(Prcsses!$B194,$X$2+$P$8-CC$8)&amp;":"&amp;ADDRESS(Prcsses!$B194,$X$2-1+$P$8))))</f>
        <v>0</v>
      </c>
      <c r="CD135" s="5">
        <f ca="1">IF(CD$4="",0,SUMPRODUCT(INDIRECT(ADDRESS($B65,$X$2)&amp;":"&amp;ADDRESS($B65,$X$2-1+CD$8)),INDIRECT(ADDRESS($B$19,$X$2)&amp;":"&amp;ADDRESS($B$19,$X$2-1+CD$8)),INDIRECT("rP!"&amp;ADDRESS(Prcsses!$B194,$X$2+$P$8-CD$8)&amp;":"&amp;ADDRESS(Prcsses!$B194,$X$2-1+$P$8))))</f>
        <v>0</v>
      </c>
      <c r="CE135" s="5">
        <f ca="1">IF(CE$4="",0,SUMPRODUCT(INDIRECT(ADDRESS($B65,$X$2)&amp;":"&amp;ADDRESS($B65,$X$2-1+CE$8)),INDIRECT(ADDRESS($B$19,$X$2)&amp;":"&amp;ADDRESS($B$19,$X$2-1+CE$8)),INDIRECT("rP!"&amp;ADDRESS(Prcsses!$B194,$X$2+$P$8-CE$8)&amp;":"&amp;ADDRESS(Prcsses!$B194,$X$2-1+$P$8))))</f>
        <v>0</v>
      </c>
      <c r="CF135" s="5">
        <f ca="1">IF(CF$4="",0,SUMPRODUCT(INDIRECT(ADDRESS($B65,$X$2)&amp;":"&amp;ADDRESS($B65,$X$2-1+CF$8)),INDIRECT(ADDRESS($B$19,$X$2)&amp;":"&amp;ADDRESS($B$19,$X$2-1+CF$8)),INDIRECT("rP!"&amp;ADDRESS(Prcsses!$B194,$X$2+$P$8-CF$8)&amp;":"&amp;ADDRESS(Prcsses!$B194,$X$2-1+$P$8))))</f>
        <v>0</v>
      </c>
    </row>
    <row r="136" spans="2:84" x14ac:dyDescent="0.3">
      <c r="B136" s="13">
        <f>ROW()</f>
        <v>136</v>
      </c>
      <c r="H136" s="1" t="str">
        <f t="shared" si="216"/>
        <v>Ввод в эксплуатацию капзатрат</v>
      </c>
      <c r="I136" s="1" t="str">
        <f>$I$132</f>
        <v>Капзатраты на торговые мощности</v>
      </c>
      <c r="J136" s="1" t="str">
        <f>Prcsses!I179</f>
        <v>Кассовое оборудование</v>
      </c>
      <c r="M136" s="53" t="s">
        <v>18</v>
      </c>
      <c r="U136" s="5">
        <f t="shared" ca="1" si="217"/>
        <v>0</v>
      </c>
      <c r="X136" s="5">
        <f ca="1">IF(X$4="",0,SUMPRODUCT(INDIRECT(ADDRESS($B66,$X$2)&amp;":"&amp;ADDRESS($B66,$X$2-1+X$8)),INDIRECT(ADDRESS($B$19,$X$2)&amp;":"&amp;ADDRESS($B$19,$X$2-1+X$8)),INDIRECT("rP!"&amp;ADDRESS(Prcsses!$B195,$X$2+$P$8-X$8)&amp;":"&amp;ADDRESS(Prcsses!$B195,$X$2-1+$P$8))))</f>
        <v>0</v>
      </c>
      <c r="Y136" s="5">
        <f ca="1">IF(Y$4="",0,SUMPRODUCT(INDIRECT(ADDRESS($B66,$X$2)&amp;":"&amp;ADDRESS($B66,$X$2-1+Y$8)),INDIRECT(ADDRESS($B$19,$X$2)&amp;":"&amp;ADDRESS($B$19,$X$2-1+Y$8)),INDIRECT("rP!"&amp;ADDRESS(Prcsses!$B195,$X$2+$P$8-Y$8)&amp;":"&amp;ADDRESS(Prcsses!$B195,$X$2-1+$P$8))))</f>
        <v>0</v>
      </c>
      <c r="Z136" s="5">
        <f ca="1">IF(Z$4="",0,SUMPRODUCT(INDIRECT(ADDRESS($B66,$X$2)&amp;":"&amp;ADDRESS($B66,$X$2-1+Z$8)),INDIRECT(ADDRESS($B$19,$X$2)&amp;":"&amp;ADDRESS($B$19,$X$2-1+Z$8)),INDIRECT("rP!"&amp;ADDRESS(Prcsses!$B195,$X$2+$P$8-Z$8)&amp;":"&amp;ADDRESS(Prcsses!$B195,$X$2-1+$P$8))))</f>
        <v>0</v>
      </c>
      <c r="AA136" s="5">
        <f ca="1">IF(AA$4="",0,SUMPRODUCT(INDIRECT(ADDRESS($B66,$X$2)&amp;":"&amp;ADDRESS($B66,$X$2-1+AA$8)),INDIRECT(ADDRESS($B$19,$X$2)&amp;":"&amp;ADDRESS($B$19,$X$2-1+AA$8)),INDIRECT("rP!"&amp;ADDRESS(Prcsses!$B195,$X$2+$P$8-AA$8)&amp;":"&amp;ADDRESS(Prcsses!$B195,$X$2-1+$P$8))))</f>
        <v>0</v>
      </c>
      <c r="AB136" s="5">
        <f ca="1">IF(AB$4="",0,SUMPRODUCT(INDIRECT(ADDRESS($B66,$X$2)&amp;":"&amp;ADDRESS($B66,$X$2-1+AB$8)),INDIRECT(ADDRESS($B$19,$X$2)&amp;":"&amp;ADDRESS($B$19,$X$2-1+AB$8)),INDIRECT("rP!"&amp;ADDRESS(Prcsses!$B195,$X$2+$P$8-AB$8)&amp;":"&amp;ADDRESS(Prcsses!$B195,$X$2-1+$P$8))))</f>
        <v>0</v>
      </c>
      <c r="AC136" s="5">
        <f ca="1">IF(AC$4="",0,SUMPRODUCT(INDIRECT(ADDRESS($B66,$X$2)&amp;":"&amp;ADDRESS($B66,$X$2-1+AC$8)),INDIRECT(ADDRESS($B$19,$X$2)&amp;":"&amp;ADDRESS($B$19,$X$2-1+AC$8)),INDIRECT("rP!"&amp;ADDRESS(Prcsses!$B195,$X$2+$P$8-AC$8)&amp;":"&amp;ADDRESS(Prcsses!$B195,$X$2-1+$P$8))))</f>
        <v>0</v>
      </c>
      <c r="AD136" s="5">
        <f ca="1">IF(AD$4="",0,SUMPRODUCT(INDIRECT(ADDRESS($B66,$X$2)&amp;":"&amp;ADDRESS($B66,$X$2-1+AD$8)),INDIRECT(ADDRESS($B$19,$X$2)&amp;":"&amp;ADDRESS($B$19,$X$2-1+AD$8)),INDIRECT("rP!"&amp;ADDRESS(Prcsses!$B195,$X$2+$P$8-AD$8)&amp;":"&amp;ADDRESS(Prcsses!$B195,$X$2-1+$P$8))))</f>
        <v>0</v>
      </c>
      <c r="AE136" s="5">
        <f ca="1">IF(AE$4="",0,SUMPRODUCT(INDIRECT(ADDRESS($B66,$X$2)&amp;":"&amp;ADDRESS($B66,$X$2-1+AE$8)),INDIRECT(ADDRESS($B$19,$X$2)&amp;":"&amp;ADDRESS($B$19,$X$2-1+AE$8)),INDIRECT("rP!"&amp;ADDRESS(Prcsses!$B195,$X$2+$P$8-AE$8)&amp;":"&amp;ADDRESS(Prcsses!$B195,$X$2-1+$P$8))))</f>
        <v>0</v>
      </c>
      <c r="AF136" s="5">
        <f ca="1">IF(AF$4="",0,SUMPRODUCT(INDIRECT(ADDRESS($B66,$X$2)&amp;":"&amp;ADDRESS($B66,$X$2-1+AF$8)),INDIRECT(ADDRESS($B$19,$X$2)&amp;":"&amp;ADDRESS($B$19,$X$2-1+AF$8)),INDIRECT("rP!"&amp;ADDRESS(Prcsses!$B195,$X$2+$P$8-AF$8)&amp;":"&amp;ADDRESS(Prcsses!$B195,$X$2-1+$P$8))))</f>
        <v>0</v>
      </c>
      <c r="AG136" s="5">
        <f ca="1">IF(AG$4="",0,SUMPRODUCT(INDIRECT(ADDRESS($B66,$X$2)&amp;":"&amp;ADDRESS($B66,$X$2-1+AG$8)),INDIRECT(ADDRESS($B$19,$X$2)&amp;":"&amp;ADDRESS($B$19,$X$2-1+AG$8)),INDIRECT("rP!"&amp;ADDRESS(Prcsses!$B195,$X$2+$P$8-AG$8)&amp;":"&amp;ADDRESS(Prcsses!$B195,$X$2-1+$P$8))))</f>
        <v>0</v>
      </c>
      <c r="AH136" s="5">
        <f ca="1">IF(AH$4="",0,SUMPRODUCT(INDIRECT(ADDRESS($B66,$X$2)&amp;":"&amp;ADDRESS($B66,$X$2-1+AH$8)),INDIRECT(ADDRESS($B$19,$X$2)&amp;":"&amp;ADDRESS($B$19,$X$2-1+AH$8)),INDIRECT("rP!"&amp;ADDRESS(Prcsses!$B195,$X$2+$P$8-AH$8)&amp;":"&amp;ADDRESS(Prcsses!$B195,$X$2-1+$P$8))))</f>
        <v>0</v>
      </c>
      <c r="AI136" s="5">
        <f ca="1">IF(AI$4="",0,SUMPRODUCT(INDIRECT(ADDRESS($B66,$X$2)&amp;":"&amp;ADDRESS($B66,$X$2-1+AI$8)),INDIRECT(ADDRESS($B$19,$X$2)&amp;":"&amp;ADDRESS($B$19,$X$2-1+AI$8)),INDIRECT("rP!"&amp;ADDRESS(Prcsses!$B195,$X$2+$P$8-AI$8)&amp;":"&amp;ADDRESS(Prcsses!$B195,$X$2-1+$P$8))))</f>
        <v>0</v>
      </c>
      <c r="AJ136" s="5">
        <f ca="1">IF(AJ$4="",0,SUMPRODUCT(INDIRECT(ADDRESS($B66,$X$2)&amp;":"&amp;ADDRESS($B66,$X$2-1+AJ$8)),INDIRECT(ADDRESS($B$19,$X$2)&amp;":"&amp;ADDRESS($B$19,$X$2-1+AJ$8)),INDIRECT("rP!"&amp;ADDRESS(Prcsses!$B195,$X$2+$P$8-AJ$8)&amp;":"&amp;ADDRESS(Prcsses!$B195,$X$2-1+$P$8))))</f>
        <v>0</v>
      </c>
      <c r="AK136" s="5">
        <f ca="1">IF(AK$4="",0,SUMPRODUCT(INDIRECT(ADDRESS($B66,$X$2)&amp;":"&amp;ADDRESS($B66,$X$2-1+AK$8)),INDIRECT(ADDRESS($B$19,$X$2)&amp;":"&amp;ADDRESS($B$19,$X$2-1+AK$8)),INDIRECT("rP!"&amp;ADDRESS(Prcsses!$B195,$X$2+$P$8-AK$8)&amp;":"&amp;ADDRESS(Prcsses!$B195,$X$2-1+$P$8))))</f>
        <v>0</v>
      </c>
      <c r="AL136" s="5">
        <f ca="1">IF(AL$4="",0,SUMPRODUCT(INDIRECT(ADDRESS($B66,$X$2)&amp;":"&amp;ADDRESS($B66,$X$2-1+AL$8)),INDIRECT(ADDRESS($B$19,$X$2)&amp;":"&amp;ADDRESS($B$19,$X$2-1+AL$8)),INDIRECT("rP!"&amp;ADDRESS(Prcsses!$B195,$X$2+$P$8-AL$8)&amp;":"&amp;ADDRESS(Prcsses!$B195,$X$2-1+$P$8))))</f>
        <v>0</v>
      </c>
      <c r="AM136" s="5">
        <f ca="1">IF(AM$4="",0,SUMPRODUCT(INDIRECT(ADDRESS($B66,$X$2)&amp;":"&amp;ADDRESS($B66,$X$2-1+AM$8)),INDIRECT(ADDRESS($B$19,$X$2)&amp;":"&amp;ADDRESS($B$19,$X$2-1+AM$8)),INDIRECT("rP!"&amp;ADDRESS(Prcsses!$B195,$X$2+$P$8-AM$8)&amp;":"&amp;ADDRESS(Prcsses!$B195,$X$2-1+$P$8))))</f>
        <v>0</v>
      </c>
      <c r="AN136" s="5">
        <f ca="1">IF(AN$4="",0,SUMPRODUCT(INDIRECT(ADDRESS($B66,$X$2)&amp;":"&amp;ADDRESS($B66,$X$2-1+AN$8)),INDIRECT(ADDRESS($B$19,$X$2)&amp;":"&amp;ADDRESS($B$19,$X$2-1+AN$8)),INDIRECT("rP!"&amp;ADDRESS(Prcsses!$B195,$X$2+$P$8-AN$8)&amp;":"&amp;ADDRESS(Prcsses!$B195,$X$2-1+$P$8))))</f>
        <v>0</v>
      </c>
      <c r="AO136" s="5">
        <f ca="1">IF(AO$4="",0,SUMPRODUCT(INDIRECT(ADDRESS($B66,$X$2)&amp;":"&amp;ADDRESS($B66,$X$2-1+AO$8)),INDIRECT(ADDRESS($B$19,$X$2)&amp;":"&amp;ADDRESS($B$19,$X$2-1+AO$8)),INDIRECT("rP!"&amp;ADDRESS(Prcsses!$B195,$X$2+$P$8-AO$8)&amp;":"&amp;ADDRESS(Prcsses!$B195,$X$2-1+$P$8))))</f>
        <v>0</v>
      </c>
      <c r="AP136" s="5">
        <f ca="1">IF(AP$4="",0,SUMPRODUCT(INDIRECT(ADDRESS($B66,$X$2)&amp;":"&amp;ADDRESS($B66,$X$2-1+AP$8)),INDIRECT(ADDRESS($B$19,$X$2)&amp;":"&amp;ADDRESS($B$19,$X$2-1+AP$8)),INDIRECT("rP!"&amp;ADDRESS(Prcsses!$B195,$X$2+$P$8-AP$8)&amp;":"&amp;ADDRESS(Prcsses!$B195,$X$2-1+$P$8))))</f>
        <v>0</v>
      </c>
      <c r="AQ136" s="5">
        <f ca="1">IF(AQ$4="",0,SUMPRODUCT(INDIRECT(ADDRESS($B66,$X$2)&amp;":"&amp;ADDRESS($B66,$X$2-1+AQ$8)),INDIRECT(ADDRESS($B$19,$X$2)&amp;":"&amp;ADDRESS($B$19,$X$2-1+AQ$8)),INDIRECT("rP!"&amp;ADDRESS(Prcsses!$B195,$X$2+$P$8-AQ$8)&amp;":"&amp;ADDRESS(Prcsses!$B195,$X$2-1+$P$8))))</f>
        <v>0</v>
      </c>
      <c r="AR136" s="5">
        <f ca="1">IF(AR$4="",0,SUMPRODUCT(INDIRECT(ADDRESS($B66,$X$2)&amp;":"&amp;ADDRESS($B66,$X$2-1+AR$8)),INDIRECT(ADDRESS($B$19,$X$2)&amp;":"&amp;ADDRESS($B$19,$X$2-1+AR$8)),INDIRECT("rP!"&amp;ADDRESS(Prcsses!$B195,$X$2+$P$8-AR$8)&amp;":"&amp;ADDRESS(Prcsses!$B195,$X$2-1+$P$8))))</f>
        <v>0</v>
      </c>
      <c r="AS136" s="5">
        <f ca="1">IF(AS$4="",0,SUMPRODUCT(INDIRECT(ADDRESS($B66,$X$2)&amp;":"&amp;ADDRESS($B66,$X$2-1+AS$8)),INDIRECT(ADDRESS($B$19,$X$2)&amp;":"&amp;ADDRESS($B$19,$X$2-1+AS$8)),INDIRECT("rP!"&amp;ADDRESS(Prcsses!$B195,$X$2+$P$8-AS$8)&amp;":"&amp;ADDRESS(Prcsses!$B195,$X$2-1+$P$8))))</f>
        <v>0</v>
      </c>
      <c r="AT136" s="5">
        <f ca="1">IF(AT$4="",0,SUMPRODUCT(INDIRECT(ADDRESS($B66,$X$2)&amp;":"&amp;ADDRESS($B66,$X$2-1+AT$8)),INDIRECT(ADDRESS($B$19,$X$2)&amp;":"&amp;ADDRESS($B$19,$X$2-1+AT$8)),INDIRECT("rP!"&amp;ADDRESS(Prcsses!$B195,$X$2+$P$8-AT$8)&amp;":"&amp;ADDRESS(Prcsses!$B195,$X$2-1+$P$8))))</f>
        <v>0</v>
      </c>
      <c r="AU136" s="5">
        <f ca="1">IF(AU$4="",0,SUMPRODUCT(INDIRECT(ADDRESS($B66,$X$2)&amp;":"&amp;ADDRESS($B66,$X$2-1+AU$8)),INDIRECT(ADDRESS($B$19,$X$2)&amp;":"&amp;ADDRESS($B$19,$X$2-1+AU$8)),INDIRECT("rP!"&amp;ADDRESS(Prcsses!$B195,$X$2+$P$8-AU$8)&amp;":"&amp;ADDRESS(Prcsses!$B195,$X$2-1+$P$8))))</f>
        <v>0</v>
      </c>
      <c r="AV136" s="5">
        <f ca="1">IF(AV$4="",0,SUMPRODUCT(INDIRECT(ADDRESS($B66,$X$2)&amp;":"&amp;ADDRESS($B66,$X$2-1+AV$8)),INDIRECT(ADDRESS($B$19,$X$2)&amp;":"&amp;ADDRESS($B$19,$X$2-1+AV$8)),INDIRECT("rP!"&amp;ADDRESS(Prcsses!$B195,$X$2+$P$8-AV$8)&amp;":"&amp;ADDRESS(Prcsses!$B195,$X$2-1+$P$8))))</f>
        <v>0</v>
      </c>
      <c r="AW136" s="5">
        <f ca="1">IF(AW$4="",0,SUMPRODUCT(INDIRECT(ADDRESS($B66,$X$2)&amp;":"&amp;ADDRESS($B66,$X$2-1+AW$8)),INDIRECT(ADDRESS($B$19,$X$2)&amp;":"&amp;ADDRESS($B$19,$X$2-1+AW$8)),INDIRECT("rP!"&amp;ADDRESS(Prcsses!$B195,$X$2+$P$8-AW$8)&amp;":"&amp;ADDRESS(Prcsses!$B195,$X$2-1+$P$8))))</f>
        <v>0</v>
      </c>
      <c r="AX136" s="5">
        <f ca="1">IF(AX$4="",0,SUMPRODUCT(INDIRECT(ADDRESS($B66,$X$2)&amp;":"&amp;ADDRESS($B66,$X$2-1+AX$8)),INDIRECT(ADDRESS($B$19,$X$2)&amp;":"&amp;ADDRESS($B$19,$X$2-1+AX$8)),INDIRECT("rP!"&amp;ADDRESS(Prcsses!$B195,$X$2+$P$8-AX$8)&amp;":"&amp;ADDRESS(Prcsses!$B195,$X$2-1+$P$8))))</f>
        <v>0</v>
      </c>
      <c r="AY136" s="5">
        <f ca="1">IF(AY$4="",0,SUMPRODUCT(INDIRECT(ADDRESS($B66,$X$2)&amp;":"&amp;ADDRESS($B66,$X$2-1+AY$8)),INDIRECT(ADDRESS($B$19,$X$2)&amp;":"&amp;ADDRESS($B$19,$X$2-1+AY$8)),INDIRECT("rP!"&amp;ADDRESS(Prcsses!$B195,$X$2+$P$8-AY$8)&amp;":"&amp;ADDRESS(Prcsses!$B195,$X$2-1+$P$8))))</f>
        <v>0</v>
      </c>
      <c r="AZ136" s="5">
        <f ca="1">IF(AZ$4="",0,SUMPRODUCT(INDIRECT(ADDRESS($B66,$X$2)&amp;":"&amp;ADDRESS($B66,$X$2-1+AZ$8)),INDIRECT(ADDRESS($B$19,$X$2)&amp;":"&amp;ADDRESS($B$19,$X$2-1+AZ$8)),INDIRECT("rP!"&amp;ADDRESS(Prcsses!$B195,$X$2+$P$8-AZ$8)&amp;":"&amp;ADDRESS(Prcsses!$B195,$X$2-1+$P$8))))</f>
        <v>0</v>
      </c>
      <c r="BA136" s="5">
        <f ca="1">IF(BA$4="",0,SUMPRODUCT(INDIRECT(ADDRESS($B66,$X$2)&amp;":"&amp;ADDRESS($B66,$X$2-1+BA$8)),INDIRECT(ADDRESS($B$19,$X$2)&amp;":"&amp;ADDRESS($B$19,$X$2-1+BA$8)),INDIRECT("rP!"&amp;ADDRESS(Prcsses!$B195,$X$2+$P$8-BA$8)&amp;":"&amp;ADDRESS(Prcsses!$B195,$X$2-1+$P$8))))</f>
        <v>0</v>
      </c>
      <c r="BB136" s="5">
        <f ca="1">IF(BB$4="",0,SUMPRODUCT(INDIRECT(ADDRESS($B66,$X$2)&amp;":"&amp;ADDRESS($B66,$X$2-1+BB$8)),INDIRECT(ADDRESS($B$19,$X$2)&amp;":"&amp;ADDRESS($B$19,$X$2-1+BB$8)),INDIRECT("rP!"&amp;ADDRESS(Prcsses!$B195,$X$2+$P$8-BB$8)&amp;":"&amp;ADDRESS(Prcsses!$B195,$X$2-1+$P$8))))</f>
        <v>0</v>
      </c>
      <c r="BC136" s="5">
        <f ca="1">IF(BC$4="",0,SUMPRODUCT(INDIRECT(ADDRESS($B66,$X$2)&amp;":"&amp;ADDRESS($B66,$X$2-1+BC$8)),INDIRECT(ADDRESS($B$19,$X$2)&amp;":"&amp;ADDRESS($B$19,$X$2-1+BC$8)),INDIRECT("rP!"&amp;ADDRESS(Prcsses!$B195,$X$2+$P$8-BC$8)&amp;":"&amp;ADDRESS(Prcsses!$B195,$X$2-1+$P$8))))</f>
        <v>0</v>
      </c>
      <c r="BD136" s="5">
        <f ca="1">IF(BD$4="",0,SUMPRODUCT(INDIRECT(ADDRESS($B66,$X$2)&amp;":"&amp;ADDRESS($B66,$X$2-1+BD$8)),INDIRECT(ADDRESS($B$19,$X$2)&amp;":"&amp;ADDRESS($B$19,$X$2-1+BD$8)),INDIRECT("rP!"&amp;ADDRESS(Prcsses!$B195,$X$2+$P$8-BD$8)&amp;":"&amp;ADDRESS(Prcsses!$B195,$X$2-1+$P$8))))</f>
        <v>0</v>
      </c>
      <c r="BE136" s="5">
        <f ca="1">IF(BE$4="",0,SUMPRODUCT(INDIRECT(ADDRESS($B66,$X$2)&amp;":"&amp;ADDRESS($B66,$X$2-1+BE$8)),INDIRECT(ADDRESS($B$19,$X$2)&amp;":"&amp;ADDRESS($B$19,$X$2-1+BE$8)),INDIRECT("rP!"&amp;ADDRESS(Prcsses!$B195,$X$2+$P$8-BE$8)&amp;":"&amp;ADDRESS(Prcsses!$B195,$X$2-1+$P$8))))</f>
        <v>0</v>
      </c>
      <c r="BF136" s="5">
        <f ca="1">IF(BF$4="",0,SUMPRODUCT(INDIRECT(ADDRESS($B66,$X$2)&amp;":"&amp;ADDRESS($B66,$X$2-1+BF$8)),INDIRECT(ADDRESS($B$19,$X$2)&amp;":"&amp;ADDRESS($B$19,$X$2-1+BF$8)),INDIRECT("rP!"&amp;ADDRESS(Prcsses!$B195,$X$2+$P$8-BF$8)&amp;":"&amp;ADDRESS(Prcsses!$B195,$X$2-1+$P$8))))</f>
        <v>0</v>
      </c>
      <c r="BG136" s="5">
        <f ca="1">IF(BG$4="",0,SUMPRODUCT(INDIRECT(ADDRESS($B66,$X$2)&amp;":"&amp;ADDRESS($B66,$X$2-1+BG$8)),INDIRECT(ADDRESS($B$19,$X$2)&amp;":"&amp;ADDRESS($B$19,$X$2-1+BG$8)),INDIRECT("rP!"&amp;ADDRESS(Prcsses!$B195,$X$2+$P$8-BG$8)&amp;":"&amp;ADDRESS(Prcsses!$B195,$X$2-1+$P$8))))</f>
        <v>0</v>
      </c>
      <c r="BH136" s="5">
        <f ca="1">IF(BH$4="",0,SUMPRODUCT(INDIRECT(ADDRESS($B66,$X$2)&amp;":"&amp;ADDRESS($B66,$X$2-1+BH$8)),INDIRECT(ADDRESS($B$19,$X$2)&amp;":"&amp;ADDRESS($B$19,$X$2-1+BH$8)),INDIRECT("rP!"&amp;ADDRESS(Prcsses!$B195,$X$2+$P$8-BH$8)&amp;":"&amp;ADDRESS(Prcsses!$B195,$X$2-1+$P$8))))</f>
        <v>0</v>
      </c>
      <c r="BI136" s="5">
        <f ca="1">IF(BI$4="",0,SUMPRODUCT(INDIRECT(ADDRESS($B66,$X$2)&amp;":"&amp;ADDRESS($B66,$X$2-1+BI$8)),INDIRECT(ADDRESS($B$19,$X$2)&amp;":"&amp;ADDRESS($B$19,$X$2-1+BI$8)),INDIRECT("rP!"&amp;ADDRESS(Prcsses!$B195,$X$2+$P$8-BI$8)&amp;":"&amp;ADDRESS(Prcsses!$B195,$X$2-1+$P$8))))</f>
        <v>0</v>
      </c>
      <c r="BJ136" s="5">
        <f ca="1">IF(BJ$4="",0,SUMPRODUCT(INDIRECT(ADDRESS($B66,$X$2)&amp;":"&amp;ADDRESS($B66,$X$2-1+BJ$8)),INDIRECT(ADDRESS($B$19,$X$2)&amp;":"&amp;ADDRESS($B$19,$X$2-1+BJ$8)),INDIRECT("rP!"&amp;ADDRESS(Prcsses!$B195,$X$2+$P$8-BJ$8)&amp;":"&amp;ADDRESS(Prcsses!$B195,$X$2-1+$P$8))))</f>
        <v>0</v>
      </c>
      <c r="BK136" s="5">
        <f ca="1">IF(BK$4="",0,SUMPRODUCT(INDIRECT(ADDRESS($B66,$X$2)&amp;":"&amp;ADDRESS($B66,$X$2-1+BK$8)),INDIRECT(ADDRESS($B$19,$X$2)&amp;":"&amp;ADDRESS($B$19,$X$2-1+BK$8)),INDIRECT("rP!"&amp;ADDRESS(Prcsses!$B195,$X$2+$P$8-BK$8)&amp;":"&amp;ADDRESS(Prcsses!$B195,$X$2-1+$P$8))))</f>
        <v>0</v>
      </c>
      <c r="BL136" s="5">
        <f ca="1">IF(BL$4="",0,SUMPRODUCT(INDIRECT(ADDRESS($B66,$X$2)&amp;":"&amp;ADDRESS($B66,$X$2-1+BL$8)),INDIRECT(ADDRESS($B$19,$X$2)&amp;":"&amp;ADDRESS($B$19,$X$2-1+BL$8)),INDIRECT("rP!"&amp;ADDRESS(Prcsses!$B195,$X$2+$P$8-BL$8)&amp;":"&amp;ADDRESS(Prcsses!$B195,$X$2-1+$P$8))))</f>
        <v>0</v>
      </c>
      <c r="BM136" s="5">
        <f ca="1">IF(BM$4="",0,SUMPRODUCT(INDIRECT(ADDRESS($B66,$X$2)&amp;":"&amp;ADDRESS($B66,$X$2-1+BM$8)),INDIRECT(ADDRESS($B$19,$X$2)&amp;":"&amp;ADDRESS($B$19,$X$2-1+BM$8)),INDIRECT("rP!"&amp;ADDRESS(Prcsses!$B195,$X$2+$P$8-BM$8)&amp;":"&amp;ADDRESS(Prcsses!$B195,$X$2-1+$P$8))))</f>
        <v>0</v>
      </c>
      <c r="BN136" s="5">
        <f ca="1">IF(BN$4="",0,SUMPRODUCT(INDIRECT(ADDRESS($B66,$X$2)&amp;":"&amp;ADDRESS($B66,$X$2-1+BN$8)),INDIRECT(ADDRESS($B$19,$X$2)&amp;":"&amp;ADDRESS($B$19,$X$2-1+BN$8)),INDIRECT("rP!"&amp;ADDRESS(Prcsses!$B195,$X$2+$P$8-BN$8)&amp;":"&amp;ADDRESS(Prcsses!$B195,$X$2-1+$P$8))))</f>
        <v>0</v>
      </c>
      <c r="BO136" s="5">
        <f ca="1">IF(BO$4="",0,SUMPRODUCT(INDIRECT(ADDRESS($B66,$X$2)&amp;":"&amp;ADDRESS($B66,$X$2-1+BO$8)),INDIRECT(ADDRESS($B$19,$X$2)&amp;":"&amp;ADDRESS($B$19,$X$2-1+BO$8)),INDIRECT("rP!"&amp;ADDRESS(Prcsses!$B195,$X$2+$P$8-BO$8)&amp;":"&amp;ADDRESS(Prcsses!$B195,$X$2-1+$P$8))))</f>
        <v>0</v>
      </c>
      <c r="BP136" s="5">
        <f ca="1">IF(BP$4="",0,SUMPRODUCT(INDIRECT(ADDRESS($B66,$X$2)&amp;":"&amp;ADDRESS($B66,$X$2-1+BP$8)),INDIRECT(ADDRESS($B$19,$X$2)&amp;":"&amp;ADDRESS($B$19,$X$2-1+BP$8)),INDIRECT("rP!"&amp;ADDRESS(Prcsses!$B195,$X$2+$P$8-BP$8)&amp;":"&amp;ADDRESS(Prcsses!$B195,$X$2-1+$P$8))))</f>
        <v>0</v>
      </c>
      <c r="BQ136" s="5">
        <f ca="1">IF(BQ$4="",0,SUMPRODUCT(INDIRECT(ADDRESS($B66,$X$2)&amp;":"&amp;ADDRESS($B66,$X$2-1+BQ$8)),INDIRECT(ADDRESS($B$19,$X$2)&amp;":"&amp;ADDRESS($B$19,$X$2-1+BQ$8)),INDIRECT("rP!"&amp;ADDRESS(Prcsses!$B195,$X$2+$P$8-BQ$8)&amp;":"&amp;ADDRESS(Prcsses!$B195,$X$2-1+$P$8))))</f>
        <v>0</v>
      </c>
      <c r="BR136" s="5">
        <f ca="1">IF(BR$4="",0,SUMPRODUCT(INDIRECT(ADDRESS($B66,$X$2)&amp;":"&amp;ADDRESS($B66,$X$2-1+BR$8)),INDIRECT(ADDRESS($B$19,$X$2)&amp;":"&amp;ADDRESS($B$19,$X$2-1+BR$8)),INDIRECT("rP!"&amp;ADDRESS(Prcsses!$B195,$X$2+$P$8-BR$8)&amp;":"&amp;ADDRESS(Prcsses!$B195,$X$2-1+$P$8))))</f>
        <v>0</v>
      </c>
      <c r="BS136" s="5">
        <f ca="1">IF(BS$4="",0,SUMPRODUCT(INDIRECT(ADDRESS($B66,$X$2)&amp;":"&amp;ADDRESS($B66,$X$2-1+BS$8)),INDIRECT(ADDRESS($B$19,$X$2)&amp;":"&amp;ADDRESS($B$19,$X$2-1+BS$8)),INDIRECT("rP!"&amp;ADDRESS(Prcsses!$B195,$X$2+$P$8-BS$8)&amp;":"&amp;ADDRESS(Prcsses!$B195,$X$2-1+$P$8))))</f>
        <v>0</v>
      </c>
      <c r="BT136" s="5">
        <f ca="1">IF(BT$4="",0,SUMPRODUCT(INDIRECT(ADDRESS($B66,$X$2)&amp;":"&amp;ADDRESS($B66,$X$2-1+BT$8)),INDIRECT(ADDRESS($B$19,$X$2)&amp;":"&amp;ADDRESS($B$19,$X$2-1+BT$8)),INDIRECT("rP!"&amp;ADDRESS(Prcsses!$B195,$X$2+$P$8-BT$8)&amp;":"&amp;ADDRESS(Prcsses!$B195,$X$2-1+$P$8))))</f>
        <v>0</v>
      </c>
      <c r="BU136" s="5">
        <f ca="1">IF(BU$4="",0,SUMPRODUCT(INDIRECT(ADDRESS($B66,$X$2)&amp;":"&amp;ADDRESS($B66,$X$2-1+BU$8)),INDIRECT(ADDRESS($B$19,$X$2)&amp;":"&amp;ADDRESS($B$19,$X$2-1+BU$8)),INDIRECT("rP!"&amp;ADDRESS(Prcsses!$B195,$X$2+$P$8-BU$8)&amp;":"&amp;ADDRESS(Prcsses!$B195,$X$2-1+$P$8))))</f>
        <v>0</v>
      </c>
      <c r="BV136" s="5">
        <f ca="1">IF(BV$4="",0,SUMPRODUCT(INDIRECT(ADDRESS($B66,$X$2)&amp;":"&amp;ADDRESS($B66,$X$2-1+BV$8)),INDIRECT(ADDRESS($B$19,$X$2)&amp;":"&amp;ADDRESS($B$19,$X$2-1+BV$8)),INDIRECT("rP!"&amp;ADDRESS(Prcsses!$B195,$X$2+$P$8-BV$8)&amp;":"&amp;ADDRESS(Prcsses!$B195,$X$2-1+$P$8))))</f>
        <v>0</v>
      </c>
      <c r="BW136" s="5">
        <f ca="1">IF(BW$4="",0,SUMPRODUCT(INDIRECT(ADDRESS($B66,$X$2)&amp;":"&amp;ADDRESS($B66,$X$2-1+BW$8)),INDIRECT(ADDRESS($B$19,$X$2)&amp;":"&amp;ADDRESS($B$19,$X$2-1+BW$8)),INDIRECT("rP!"&amp;ADDRESS(Prcsses!$B195,$X$2+$P$8-BW$8)&amp;":"&amp;ADDRESS(Prcsses!$B195,$X$2-1+$P$8))))</f>
        <v>0</v>
      </c>
      <c r="BX136" s="5">
        <f ca="1">IF(BX$4="",0,SUMPRODUCT(INDIRECT(ADDRESS($B66,$X$2)&amp;":"&amp;ADDRESS($B66,$X$2-1+BX$8)),INDIRECT(ADDRESS($B$19,$X$2)&amp;":"&amp;ADDRESS($B$19,$X$2-1+BX$8)),INDIRECT("rP!"&amp;ADDRESS(Prcsses!$B195,$X$2+$P$8-BX$8)&amp;":"&amp;ADDRESS(Prcsses!$B195,$X$2-1+$P$8))))</f>
        <v>0</v>
      </c>
      <c r="BY136" s="5">
        <f ca="1">IF(BY$4="",0,SUMPRODUCT(INDIRECT(ADDRESS($B66,$X$2)&amp;":"&amp;ADDRESS($B66,$X$2-1+BY$8)),INDIRECT(ADDRESS($B$19,$X$2)&amp;":"&amp;ADDRESS($B$19,$X$2-1+BY$8)),INDIRECT("rP!"&amp;ADDRESS(Prcsses!$B195,$X$2+$P$8-BY$8)&amp;":"&amp;ADDRESS(Prcsses!$B195,$X$2-1+$P$8))))</f>
        <v>0</v>
      </c>
      <c r="BZ136" s="5">
        <f ca="1">IF(BZ$4="",0,SUMPRODUCT(INDIRECT(ADDRESS($B66,$X$2)&amp;":"&amp;ADDRESS($B66,$X$2-1+BZ$8)),INDIRECT(ADDRESS($B$19,$X$2)&amp;":"&amp;ADDRESS($B$19,$X$2-1+BZ$8)),INDIRECT("rP!"&amp;ADDRESS(Prcsses!$B195,$X$2+$P$8-BZ$8)&amp;":"&amp;ADDRESS(Prcsses!$B195,$X$2-1+$P$8))))</f>
        <v>0</v>
      </c>
      <c r="CA136" s="5">
        <f ca="1">IF(CA$4="",0,SUMPRODUCT(INDIRECT(ADDRESS($B66,$X$2)&amp;":"&amp;ADDRESS($B66,$X$2-1+CA$8)),INDIRECT(ADDRESS($B$19,$X$2)&amp;":"&amp;ADDRESS($B$19,$X$2-1+CA$8)),INDIRECT("rP!"&amp;ADDRESS(Prcsses!$B195,$X$2+$P$8-CA$8)&amp;":"&amp;ADDRESS(Prcsses!$B195,$X$2-1+$P$8))))</f>
        <v>0</v>
      </c>
      <c r="CB136" s="5">
        <f ca="1">IF(CB$4="",0,SUMPRODUCT(INDIRECT(ADDRESS($B66,$X$2)&amp;":"&amp;ADDRESS($B66,$X$2-1+CB$8)),INDIRECT(ADDRESS($B$19,$X$2)&amp;":"&amp;ADDRESS($B$19,$X$2-1+CB$8)),INDIRECT("rP!"&amp;ADDRESS(Prcsses!$B195,$X$2+$P$8-CB$8)&amp;":"&amp;ADDRESS(Prcsses!$B195,$X$2-1+$P$8))))</f>
        <v>0</v>
      </c>
      <c r="CC136" s="5">
        <f ca="1">IF(CC$4="",0,SUMPRODUCT(INDIRECT(ADDRESS($B66,$X$2)&amp;":"&amp;ADDRESS($B66,$X$2-1+CC$8)),INDIRECT(ADDRESS($B$19,$X$2)&amp;":"&amp;ADDRESS($B$19,$X$2-1+CC$8)),INDIRECT("rP!"&amp;ADDRESS(Prcsses!$B195,$X$2+$P$8-CC$8)&amp;":"&amp;ADDRESS(Prcsses!$B195,$X$2-1+$P$8))))</f>
        <v>0</v>
      </c>
      <c r="CD136" s="5">
        <f ca="1">IF(CD$4="",0,SUMPRODUCT(INDIRECT(ADDRESS($B66,$X$2)&amp;":"&amp;ADDRESS($B66,$X$2-1+CD$8)),INDIRECT(ADDRESS($B$19,$X$2)&amp;":"&amp;ADDRESS($B$19,$X$2-1+CD$8)),INDIRECT("rP!"&amp;ADDRESS(Prcsses!$B195,$X$2+$P$8-CD$8)&amp;":"&amp;ADDRESS(Prcsses!$B195,$X$2-1+$P$8))))</f>
        <v>0</v>
      </c>
      <c r="CE136" s="5">
        <f ca="1">IF(CE$4="",0,SUMPRODUCT(INDIRECT(ADDRESS($B66,$X$2)&amp;":"&amp;ADDRESS($B66,$X$2-1+CE$8)),INDIRECT(ADDRESS($B$19,$X$2)&amp;":"&amp;ADDRESS($B$19,$X$2-1+CE$8)),INDIRECT("rP!"&amp;ADDRESS(Prcsses!$B195,$X$2+$P$8-CE$8)&amp;":"&amp;ADDRESS(Prcsses!$B195,$X$2-1+$P$8))))</f>
        <v>0</v>
      </c>
      <c r="CF136" s="5">
        <f ca="1">IF(CF$4="",0,SUMPRODUCT(INDIRECT(ADDRESS($B66,$X$2)&amp;":"&amp;ADDRESS($B66,$X$2-1+CF$8)),INDIRECT(ADDRESS($B$19,$X$2)&amp;":"&amp;ADDRESS($B$19,$X$2-1+CF$8)),INDIRECT("rP!"&amp;ADDRESS(Prcsses!$B195,$X$2+$P$8-CF$8)&amp;":"&amp;ADDRESS(Prcsses!$B195,$X$2-1+$P$8))))</f>
        <v>0</v>
      </c>
    </row>
    <row r="137" spans="2:84" x14ac:dyDescent="0.3">
      <c r="B137" s="13">
        <f>ROW()</f>
        <v>137</v>
      </c>
      <c r="H137" s="1" t="str">
        <f t="shared" si="216"/>
        <v>Ввод в эксплуатацию капзатрат</v>
      </c>
      <c r="I137" s="1" t="str">
        <f>$I$132</f>
        <v>Капзатраты на торговые мощности</v>
      </c>
      <c r="J137" s="1" t="str">
        <f>Prcsses!I180</f>
        <v>Стартовый маркетинг и оформление</v>
      </c>
      <c r="M137" s="53" t="s">
        <v>18</v>
      </c>
      <c r="U137" s="5">
        <f t="shared" ca="1" si="217"/>
        <v>0</v>
      </c>
      <c r="X137" s="5">
        <f ca="1">IF(X$4="",0,SUMPRODUCT(INDIRECT(ADDRESS($B67,$X$2)&amp;":"&amp;ADDRESS($B67,$X$2-1+X$8)),INDIRECT(ADDRESS($B$19,$X$2)&amp;":"&amp;ADDRESS($B$19,$X$2-1+X$8)),INDIRECT("rP!"&amp;ADDRESS(Prcsses!$B196,$X$2+$P$8-X$8)&amp;":"&amp;ADDRESS(Prcsses!$B196,$X$2-1+$P$8))))</f>
        <v>0</v>
      </c>
      <c r="Y137" s="5">
        <f ca="1">IF(Y$4="",0,SUMPRODUCT(INDIRECT(ADDRESS($B67,$X$2)&amp;":"&amp;ADDRESS($B67,$X$2-1+Y$8)),INDIRECT(ADDRESS($B$19,$X$2)&amp;":"&amp;ADDRESS($B$19,$X$2-1+Y$8)),INDIRECT("rP!"&amp;ADDRESS(Prcsses!$B196,$X$2+$P$8-Y$8)&amp;":"&amp;ADDRESS(Prcsses!$B196,$X$2-1+$P$8))))</f>
        <v>0</v>
      </c>
      <c r="Z137" s="5">
        <f ca="1">IF(Z$4="",0,SUMPRODUCT(INDIRECT(ADDRESS($B67,$X$2)&amp;":"&amp;ADDRESS($B67,$X$2-1+Z$8)),INDIRECT(ADDRESS($B$19,$X$2)&amp;":"&amp;ADDRESS($B$19,$X$2-1+Z$8)),INDIRECT("rP!"&amp;ADDRESS(Prcsses!$B196,$X$2+$P$8-Z$8)&amp;":"&amp;ADDRESS(Prcsses!$B196,$X$2-1+$P$8))))</f>
        <v>0</v>
      </c>
      <c r="AA137" s="5">
        <f ca="1">IF(AA$4="",0,SUMPRODUCT(INDIRECT(ADDRESS($B67,$X$2)&amp;":"&amp;ADDRESS($B67,$X$2-1+AA$8)),INDIRECT(ADDRESS($B$19,$X$2)&amp;":"&amp;ADDRESS($B$19,$X$2-1+AA$8)),INDIRECT("rP!"&amp;ADDRESS(Prcsses!$B196,$X$2+$P$8-AA$8)&amp;":"&amp;ADDRESS(Prcsses!$B196,$X$2-1+$P$8))))</f>
        <v>0</v>
      </c>
      <c r="AB137" s="5">
        <f ca="1">IF(AB$4="",0,SUMPRODUCT(INDIRECT(ADDRESS($B67,$X$2)&amp;":"&amp;ADDRESS($B67,$X$2-1+AB$8)),INDIRECT(ADDRESS($B$19,$X$2)&amp;":"&amp;ADDRESS($B$19,$X$2-1+AB$8)),INDIRECT("rP!"&amp;ADDRESS(Prcsses!$B196,$X$2+$P$8-AB$8)&amp;":"&amp;ADDRESS(Prcsses!$B196,$X$2-1+$P$8))))</f>
        <v>0</v>
      </c>
      <c r="AC137" s="5">
        <f ca="1">IF(AC$4="",0,SUMPRODUCT(INDIRECT(ADDRESS($B67,$X$2)&amp;":"&amp;ADDRESS($B67,$X$2-1+AC$8)),INDIRECT(ADDRESS($B$19,$X$2)&amp;":"&amp;ADDRESS($B$19,$X$2-1+AC$8)),INDIRECT("rP!"&amp;ADDRESS(Prcsses!$B196,$X$2+$P$8-AC$8)&amp;":"&amp;ADDRESS(Prcsses!$B196,$X$2-1+$P$8))))</f>
        <v>0</v>
      </c>
      <c r="AD137" s="5">
        <f ca="1">IF(AD$4="",0,SUMPRODUCT(INDIRECT(ADDRESS($B67,$X$2)&amp;":"&amp;ADDRESS($B67,$X$2-1+AD$8)),INDIRECT(ADDRESS($B$19,$X$2)&amp;":"&amp;ADDRESS($B$19,$X$2-1+AD$8)),INDIRECT("rP!"&amp;ADDRESS(Prcsses!$B196,$X$2+$P$8-AD$8)&amp;":"&amp;ADDRESS(Prcsses!$B196,$X$2-1+$P$8))))</f>
        <v>0</v>
      </c>
      <c r="AE137" s="5">
        <f ca="1">IF(AE$4="",0,SUMPRODUCT(INDIRECT(ADDRESS($B67,$X$2)&amp;":"&amp;ADDRESS($B67,$X$2-1+AE$8)),INDIRECT(ADDRESS($B$19,$X$2)&amp;":"&amp;ADDRESS($B$19,$X$2-1+AE$8)),INDIRECT("rP!"&amp;ADDRESS(Prcsses!$B196,$X$2+$P$8-AE$8)&amp;":"&amp;ADDRESS(Prcsses!$B196,$X$2-1+$P$8))))</f>
        <v>0</v>
      </c>
      <c r="AF137" s="5">
        <f ca="1">IF(AF$4="",0,SUMPRODUCT(INDIRECT(ADDRESS($B67,$X$2)&amp;":"&amp;ADDRESS($B67,$X$2-1+AF$8)),INDIRECT(ADDRESS($B$19,$X$2)&amp;":"&amp;ADDRESS($B$19,$X$2-1+AF$8)),INDIRECT("rP!"&amp;ADDRESS(Prcsses!$B196,$X$2+$P$8-AF$8)&amp;":"&amp;ADDRESS(Prcsses!$B196,$X$2-1+$P$8))))</f>
        <v>0</v>
      </c>
      <c r="AG137" s="5">
        <f ca="1">IF(AG$4="",0,SUMPRODUCT(INDIRECT(ADDRESS($B67,$X$2)&amp;":"&amp;ADDRESS($B67,$X$2-1+AG$8)),INDIRECT(ADDRESS($B$19,$X$2)&amp;":"&amp;ADDRESS($B$19,$X$2-1+AG$8)),INDIRECT("rP!"&amp;ADDRESS(Prcsses!$B196,$X$2+$P$8-AG$8)&amp;":"&amp;ADDRESS(Prcsses!$B196,$X$2-1+$P$8))))</f>
        <v>0</v>
      </c>
      <c r="AH137" s="5">
        <f ca="1">IF(AH$4="",0,SUMPRODUCT(INDIRECT(ADDRESS($B67,$X$2)&amp;":"&amp;ADDRESS($B67,$X$2-1+AH$8)),INDIRECT(ADDRESS($B$19,$X$2)&amp;":"&amp;ADDRESS($B$19,$X$2-1+AH$8)),INDIRECT("rP!"&amp;ADDRESS(Prcsses!$B196,$X$2+$P$8-AH$8)&amp;":"&amp;ADDRESS(Prcsses!$B196,$X$2-1+$P$8))))</f>
        <v>0</v>
      </c>
      <c r="AI137" s="5">
        <f ca="1">IF(AI$4="",0,SUMPRODUCT(INDIRECT(ADDRESS($B67,$X$2)&amp;":"&amp;ADDRESS($B67,$X$2-1+AI$8)),INDIRECT(ADDRESS($B$19,$X$2)&amp;":"&amp;ADDRESS($B$19,$X$2-1+AI$8)),INDIRECT("rP!"&amp;ADDRESS(Prcsses!$B196,$X$2+$P$8-AI$8)&amp;":"&amp;ADDRESS(Prcsses!$B196,$X$2-1+$P$8))))</f>
        <v>0</v>
      </c>
      <c r="AJ137" s="5">
        <f ca="1">IF(AJ$4="",0,SUMPRODUCT(INDIRECT(ADDRESS($B67,$X$2)&amp;":"&amp;ADDRESS($B67,$X$2-1+AJ$8)),INDIRECT(ADDRESS($B$19,$X$2)&amp;":"&amp;ADDRESS($B$19,$X$2-1+AJ$8)),INDIRECT("rP!"&amp;ADDRESS(Prcsses!$B196,$X$2+$P$8-AJ$8)&amp;":"&amp;ADDRESS(Prcsses!$B196,$X$2-1+$P$8))))</f>
        <v>0</v>
      </c>
      <c r="AK137" s="5">
        <f ca="1">IF(AK$4="",0,SUMPRODUCT(INDIRECT(ADDRESS($B67,$X$2)&amp;":"&amp;ADDRESS($B67,$X$2-1+AK$8)),INDIRECT(ADDRESS($B$19,$X$2)&amp;":"&amp;ADDRESS($B$19,$X$2-1+AK$8)),INDIRECT("rP!"&amp;ADDRESS(Prcsses!$B196,$X$2+$P$8-AK$8)&amp;":"&amp;ADDRESS(Prcsses!$B196,$X$2-1+$P$8))))</f>
        <v>0</v>
      </c>
      <c r="AL137" s="5">
        <f ca="1">IF(AL$4="",0,SUMPRODUCT(INDIRECT(ADDRESS($B67,$X$2)&amp;":"&amp;ADDRESS($B67,$X$2-1+AL$8)),INDIRECT(ADDRESS($B$19,$X$2)&amp;":"&amp;ADDRESS($B$19,$X$2-1+AL$8)),INDIRECT("rP!"&amp;ADDRESS(Prcsses!$B196,$X$2+$P$8-AL$8)&amp;":"&amp;ADDRESS(Prcsses!$B196,$X$2-1+$P$8))))</f>
        <v>0</v>
      </c>
      <c r="AM137" s="5">
        <f ca="1">IF(AM$4="",0,SUMPRODUCT(INDIRECT(ADDRESS($B67,$X$2)&amp;":"&amp;ADDRESS($B67,$X$2-1+AM$8)),INDIRECT(ADDRESS($B$19,$X$2)&amp;":"&amp;ADDRESS($B$19,$X$2-1+AM$8)),INDIRECT("rP!"&amp;ADDRESS(Prcsses!$B196,$X$2+$P$8-AM$8)&amp;":"&amp;ADDRESS(Prcsses!$B196,$X$2-1+$P$8))))</f>
        <v>0</v>
      </c>
      <c r="AN137" s="5">
        <f ca="1">IF(AN$4="",0,SUMPRODUCT(INDIRECT(ADDRESS($B67,$X$2)&amp;":"&amp;ADDRESS($B67,$X$2-1+AN$8)),INDIRECT(ADDRESS($B$19,$X$2)&amp;":"&amp;ADDRESS($B$19,$X$2-1+AN$8)),INDIRECT("rP!"&amp;ADDRESS(Prcsses!$B196,$X$2+$P$8-AN$8)&amp;":"&amp;ADDRESS(Prcsses!$B196,$X$2-1+$P$8))))</f>
        <v>0</v>
      </c>
      <c r="AO137" s="5">
        <f ca="1">IF(AO$4="",0,SUMPRODUCT(INDIRECT(ADDRESS($B67,$X$2)&amp;":"&amp;ADDRESS($B67,$X$2-1+AO$8)),INDIRECT(ADDRESS($B$19,$X$2)&amp;":"&amp;ADDRESS($B$19,$X$2-1+AO$8)),INDIRECT("rP!"&amp;ADDRESS(Prcsses!$B196,$X$2+$P$8-AO$8)&amp;":"&amp;ADDRESS(Prcsses!$B196,$X$2-1+$P$8))))</f>
        <v>0</v>
      </c>
      <c r="AP137" s="5">
        <f ca="1">IF(AP$4="",0,SUMPRODUCT(INDIRECT(ADDRESS($B67,$X$2)&amp;":"&amp;ADDRESS($B67,$X$2-1+AP$8)),INDIRECT(ADDRESS($B$19,$X$2)&amp;":"&amp;ADDRESS($B$19,$X$2-1+AP$8)),INDIRECT("rP!"&amp;ADDRESS(Prcsses!$B196,$X$2+$P$8-AP$8)&amp;":"&amp;ADDRESS(Prcsses!$B196,$X$2-1+$P$8))))</f>
        <v>0</v>
      </c>
      <c r="AQ137" s="5">
        <f ca="1">IF(AQ$4="",0,SUMPRODUCT(INDIRECT(ADDRESS($B67,$X$2)&amp;":"&amp;ADDRESS($B67,$X$2-1+AQ$8)),INDIRECT(ADDRESS($B$19,$X$2)&amp;":"&amp;ADDRESS($B$19,$X$2-1+AQ$8)),INDIRECT("rP!"&amp;ADDRESS(Prcsses!$B196,$X$2+$P$8-AQ$8)&amp;":"&amp;ADDRESS(Prcsses!$B196,$X$2-1+$P$8))))</f>
        <v>0</v>
      </c>
      <c r="AR137" s="5">
        <f ca="1">IF(AR$4="",0,SUMPRODUCT(INDIRECT(ADDRESS($B67,$X$2)&amp;":"&amp;ADDRESS($B67,$X$2-1+AR$8)),INDIRECT(ADDRESS($B$19,$X$2)&amp;":"&amp;ADDRESS($B$19,$X$2-1+AR$8)),INDIRECT("rP!"&amp;ADDRESS(Prcsses!$B196,$X$2+$P$8-AR$8)&amp;":"&amp;ADDRESS(Prcsses!$B196,$X$2-1+$P$8))))</f>
        <v>0</v>
      </c>
      <c r="AS137" s="5">
        <f ca="1">IF(AS$4="",0,SUMPRODUCT(INDIRECT(ADDRESS($B67,$X$2)&amp;":"&amp;ADDRESS($B67,$X$2-1+AS$8)),INDIRECT(ADDRESS($B$19,$X$2)&amp;":"&amp;ADDRESS($B$19,$X$2-1+AS$8)),INDIRECT("rP!"&amp;ADDRESS(Prcsses!$B196,$X$2+$P$8-AS$8)&amp;":"&amp;ADDRESS(Prcsses!$B196,$X$2-1+$P$8))))</f>
        <v>0</v>
      </c>
      <c r="AT137" s="5">
        <f ca="1">IF(AT$4="",0,SUMPRODUCT(INDIRECT(ADDRESS($B67,$X$2)&amp;":"&amp;ADDRESS($B67,$X$2-1+AT$8)),INDIRECT(ADDRESS($B$19,$X$2)&amp;":"&amp;ADDRESS($B$19,$X$2-1+AT$8)),INDIRECT("rP!"&amp;ADDRESS(Prcsses!$B196,$X$2+$P$8-AT$8)&amp;":"&amp;ADDRESS(Prcsses!$B196,$X$2-1+$P$8))))</f>
        <v>0</v>
      </c>
      <c r="AU137" s="5">
        <f ca="1">IF(AU$4="",0,SUMPRODUCT(INDIRECT(ADDRESS($B67,$X$2)&amp;":"&amp;ADDRESS($B67,$X$2-1+AU$8)),INDIRECT(ADDRESS($B$19,$X$2)&amp;":"&amp;ADDRESS($B$19,$X$2-1+AU$8)),INDIRECT("rP!"&amp;ADDRESS(Prcsses!$B196,$X$2+$P$8-AU$8)&amp;":"&amp;ADDRESS(Prcsses!$B196,$X$2-1+$P$8))))</f>
        <v>0</v>
      </c>
      <c r="AV137" s="5">
        <f ca="1">IF(AV$4="",0,SUMPRODUCT(INDIRECT(ADDRESS($B67,$X$2)&amp;":"&amp;ADDRESS($B67,$X$2-1+AV$8)),INDIRECT(ADDRESS($B$19,$X$2)&amp;":"&amp;ADDRESS($B$19,$X$2-1+AV$8)),INDIRECT("rP!"&amp;ADDRESS(Prcsses!$B196,$X$2+$P$8-AV$8)&amp;":"&amp;ADDRESS(Prcsses!$B196,$X$2-1+$P$8))))</f>
        <v>0</v>
      </c>
      <c r="AW137" s="5">
        <f ca="1">IF(AW$4="",0,SUMPRODUCT(INDIRECT(ADDRESS($B67,$X$2)&amp;":"&amp;ADDRESS($B67,$X$2-1+AW$8)),INDIRECT(ADDRESS($B$19,$X$2)&amp;":"&amp;ADDRESS($B$19,$X$2-1+AW$8)),INDIRECT("rP!"&amp;ADDRESS(Prcsses!$B196,$X$2+$P$8-AW$8)&amp;":"&amp;ADDRESS(Prcsses!$B196,$X$2-1+$P$8))))</f>
        <v>0</v>
      </c>
      <c r="AX137" s="5">
        <f ca="1">IF(AX$4="",0,SUMPRODUCT(INDIRECT(ADDRESS($B67,$X$2)&amp;":"&amp;ADDRESS($B67,$X$2-1+AX$8)),INDIRECT(ADDRESS($B$19,$X$2)&amp;":"&amp;ADDRESS($B$19,$X$2-1+AX$8)),INDIRECT("rP!"&amp;ADDRESS(Prcsses!$B196,$X$2+$P$8-AX$8)&amp;":"&amp;ADDRESS(Prcsses!$B196,$X$2-1+$P$8))))</f>
        <v>0</v>
      </c>
      <c r="AY137" s="5">
        <f ca="1">IF(AY$4="",0,SUMPRODUCT(INDIRECT(ADDRESS($B67,$X$2)&amp;":"&amp;ADDRESS($B67,$X$2-1+AY$8)),INDIRECT(ADDRESS($B$19,$X$2)&amp;":"&amp;ADDRESS($B$19,$X$2-1+AY$8)),INDIRECT("rP!"&amp;ADDRESS(Prcsses!$B196,$X$2+$P$8-AY$8)&amp;":"&amp;ADDRESS(Prcsses!$B196,$X$2-1+$P$8))))</f>
        <v>0</v>
      </c>
      <c r="AZ137" s="5">
        <f ca="1">IF(AZ$4="",0,SUMPRODUCT(INDIRECT(ADDRESS($B67,$X$2)&amp;":"&amp;ADDRESS($B67,$X$2-1+AZ$8)),INDIRECT(ADDRESS($B$19,$X$2)&amp;":"&amp;ADDRESS($B$19,$X$2-1+AZ$8)),INDIRECT("rP!"&amp;ADDRESS(Prcsses!$B196,$X$2+$P$8-AZ$8)&amp;":"&amp;ADDRESS(Prcsses!$B196,$X$2-1+$P$8))))</f>
        <v>0</v>
      </c>
      <c r="BA137" s="5">
        <f ca="1">IF(BA$4="",0,SUMPRODUCT(INDIRECT(ADDRESS($B67,$X$2)&amp;":"&amp;ADDRESS($B67,$X$2-1+BA$8)),INDIRECT(ADDRESS($B$19,$X$2)&amp;":"&amp;ADDRESS($B$19,$X$2-1+BA$8)),INDIRECT("rP!"&amp;ADDRESS(Prcsses!$B196,$X$2+$P$8-BA$8)&amp;":"&amp;ADDRESS(Prcsses!$B196,$X$2-1+$P$8))))</f>
        <v>0</v>
      </c>
      <c r="BB137" s="5">
        <f ca="1">IF(BB$4="",0,SUMPRODUCT(INDIRECT(ADDRESS($B67,$X$2)&amp;":"&amp;ADDRESS($B67,$X$2-1+BB$8)),INDIRECT(ADDRESS($B$19,$X$2)&amp;":"&amp;ADDRESS($B$19,$X$2-1+BB$8)),INDIRECT("rP!"&amp;ADDRESS(Prcsses!$B196,$X$2+$P$8-BB$8)&amp;":"&amp;ADDRESS(Prcsses!$B196,$X$2-1+$P$8))))</f>
        <v>0</v>
      </c>
      <c r="BC137" s="5">
        <f ca="1">IF(BC$4="",0,SUMPRODUCT(INDIRECT(ADDRESS($B67,$X$2)&amp;":"&amp;ADDRESS($B67,$X$2-1+BC$8)),INDIRECT(ADDRESS($B$19,$X$2)&amp;":"&amp;ADDRESS($B$19,$X$2-1+BC$8)),INDIRECT("rP!"&amp;ADDRESS(Prcsses!$B196,$X$2+$P$8-BC$8)&amp;":"&amp;ADDRESS(Prcsses!$B196,$X$2-1+$P$8))))</f>
        <v>0</v>
      </c>
      <c r="BD137" s="5">
        <f ca="1">IF(BD$4="",0,SUMPRODUCT(INDIRECT(ADDRESS($B67,$X$2)&amp;":"&amp;ADDRESS($B67,$X$2-1+BD$8)),INDIRECT(ADDRESS($B$19,$X$2)&amp;":"&amp;ADDRESS($B$19,$X$2-1+BD$8)),INDIRECT("rP!"&amp;ADDRESS(Prcsses!$B196,$X$2+$P$8-BD$8)&amp;":"&amp;ADDRESS(Prcsses!$B196,$X$2-1+$P$8))))</f>
        <v>0</v>
      </c>
      <c r="BE137" s="5">
        <f ca="1">IF(BE$4="",0,SUMPRODUCT(INDIRECT(ADDRESS($B67,$X$2)&amp;":"&amp;ADDRESS($B67,$X$2-1+BE$8)),INDIRECT(ADDRESS($B$19,$X$2)&amp;":"&amp;ADDRESS($B$19,$X$2-1+BE$8)),INDIRECT("rP!"&amp;ADDRESS(Prcsses!$B196,$X$2+$P$8-BE$8)&amp;":"&amp;ADDRESS(Prcsses!$B196,$X$2-1+$P$8))))</f>
        <v>0</v>
      </c>
      <c r="BF137" s="5">
        <f ca="1">IF(BF$4="",0,SUMPRODUCT(INDIRECT(ADDRESS($B67,$X$2)&amp;":"&amp;ADDRESS($B67,$X$2-1+BF$8)),INDIRECT(ADDRESS($B$19,$X$2)&amp;":"&amp;ADDRESS($B$19,$X$2-1+BF$8)),INDIRECT("rP!"&amp;ADDRESS(Prcsses!$B196,$X$2+$P$8-BF$8)&amp;":"&amp;ADDRESS(Prcsses!$B196,$X$2-1+$P$8))))</f>
        <v>0</v>
      </c>
      <c r="BG137" s="5">
        <f ca="1">IF(BG$4="",0,SUMPRODUCT(INDIRECT(ADDRESS($B67,$X$2)&amp;":"&amp;ADDRESS($B67,$X$2-1+BG$8)),INDIRECT(ADDRESS($B$19,$X$2)&amp;":"&amp;ADDRESS($B$19,$X$2-1+BG$8)),INDIRECT("rP!"&amp;ADDRESS(Prcsses!$B196,$X$2+$P$8-BG$8)&amp;":"&amp;ADDRESS(Prcsses!$B196,$X$2-1+$P$8))))</f>
        <v>0</v>
      </c>
      <c r="BH137" s="5">
        <f ca="1">IF(BH$4="",0,SUMPRODUCT(INDIRECT(ADDRESS($B67,$X$2)&amp;":"&amp;ADDRESS($B67,$X$2-1+BH$8)),INDIRECT(ADDRESS($B$19,$X$2)&amp;":"&amp;ADDRESS($B$19,$X$2-1+BH$8)),INDIRECT("rP!"&amp;ADDRESS(Prcsses!$B196,$X$2+$P$8-BH$8)&amp;":"&amp;ADDRESS(Prcsses!$B196,$X$2-1+$P$8))))</f>
        <v>0</v>
      </c>
      <c r="BI137" s="5">
        <f ca="1">IF(BI$4="",0,SUMPRODUCT(INDIRECT(ADDRESS($B67,$X$2)&amp;":"&amp;ADDRESS($B67,$X$2-1+BI$8)),INDIRECT(ADDRESS($B$19,$X$2)&amp;":"&amp;ADDRESS($B$19,$X$2-1+BI$8)),INDIRECT("rP!"&amp;ADDRESS(Prcsses!$B196,$X$2+$P$8-BI$8)&amp;":"&amp;ADDRESS(Prcsses!$B196,$X$2-1+$P$8))))</f>
        <v>0</v>
      </c>
      <c r="BJ137" s="5">
        <f ca="1">IF(BJ$4="",0,SUMPRODUCT(INDIRECT(ADDRESS($B67,$X$2)&amp;":"&amp;ADDRESS($B67,$X$2-1+BJ$8)),INDIRECT(ADDRESS($B$19,$X$2)&amp;":"&amp;ADDRESS($B$19,$X$2-1+BJ$8)),INDIRECT("rP!"&amp;ADDRESS(Prcsses!$B196,$X$2+$P$8-BJ$8)&amp;":"&amp;ADDRESS(Prcsses!$B196,$X$2-1+$P$8))))</f>
        <v>0</v>
      </c>
      <c r="BK137" s="5">
        <f ca="1">IF(BK$4="",0,SUMPRODUCT(INDIRECT(ADDRESS($B67,$X$2)&amp;":"&amp;ADDRESS($B67,$X$2-1+BK$8)),INDIRECT(ADDRESS($B$19,$X$2)&amp;":"&amp;ADDRESS($B$19,$X$2-1+BK$8)),INDIRECT("rP!"&amp;ADDRESS(Prcsses!$B196,$X$2+$P$8-BK$8)&amp;":"&amp;ADDRESS(Prcsses!$B196,$X$2-1+$P$8))))</f>
        <v>0</v>
      </c>
      <c r="BL137" s="5">
        <f ca="1">IF(BL$4="",0,SUMPRODUCT(INDIRECT(ADDRESS($B67,$X$2)&amp;":"&amp;ADDRESS($B67,$X$2-1+BL$8)),INDIRECT(ADDRESS($B$19,$X$2)&amp;":"&amp;ADDRESS($B$19,$X$2-1+BL$8)),INDIRECT("rP!"&amp;ADDRESS(Prcsses!$B196,$X$2+$P$8-BL$8)&amp;":"&amp;ADDRESS(Prcsses!$B196,$X$2-1+$P$8))))</f>
        <v>0</v>
      </c>
      <c r="BM137" s="5">
        <f ca="1">IF(BM$4="",0,SUMPRODUCT(INDIRECT(ADDRESS($B67,$X$2)&amp;":"&amp;ADDRESS($B67,$X$2-1+BM$8)),INDIRECT(ADDRESS($B$19,$X$2)&amp;":"&amp;ADDRESS($B$19,$X$2-1+BM$8)),INDIRECT("rP!"&amp;ADDRESS(Prcsses!$B196,$X$2+$P$8-BM$8)&amp;":"&amp;ADDRESS(Prcsses!$B196,$X$2-1+$P$8))))</f>
        <v>0</v>
      </c>
      <c r="BN137" s="5">
        <f ca="1">IF(BN$4="",0,SUMPRODUCT(INDIRECT(ADDRESS($B67,$X$2)&amp;":"&amp;ADDRESS($B67,$X$2-1+BN$8)),INDIRECT(ADDRESS($B$19,$X$2)&amp;":"&amp;ADDRESS($B$19,$X$2-1+BN$8)),INDIRECT("rP!"&amp;ADDRESS(Prcsses!$B196,$X$2+$P$8-BN$8)&amp;":"&amp;ADDRESS(Prcsses!$B196,$X$2-1+$P$8))))</f>
        <v>0</v>
      </c>
      <c r="BO137" s="5">
        <f ca="1">IF(BO$4="",0,SUMPRODUCT(INDIRECT(ADDRESS($B67,$X$2)&amp;":"&amp;ADDRESS($B67,$X$2-1+BO$8)),INDIRECT(ADDRESS($B$19,$X$2)&amp;":"&amp;ADDRESS($B$19,$X$2-1+BO$8)),INDIRECT("rP!"&amp;ADDRESS(Prcsses!$B196,$X$2+$P$8-BO$8)&amp;":"&amp;ADDRESS(Prcsses!$B196,$X$2-1+$P$8))))</f>
        <v>0</v>
      </c>
      <c r="BP137" s="5">
        <f ca="1">IF(BP$4="",0,SUMPRODUCT(INDIRECT(ADDRESS($B67,$X$2)&amp;":"&amp;ADDRESS($B67,$X$2-1+BP$8)),INDIRECT(ADDRESS($B$19,$X$2)&amp;":"&amp;ADDRESS($B$19,$X$2-1+BP$8)),INDIRECT("rP!"&amp;ADDRESS(Prcsses!$B196,$X$2+$P$8-BP$8)&amp;":"&amp;ADDRESS(Prcsses!$B196,$X$2-1+$P$8))))</f>
        <v>0</v>
      </c>
      <c r="BQ137" s="5">
        <f ca="1">IF(BQ$4="",0,SUMPRODUCT(INDIRECT(ADDRESS($B67,$X$2)&amp;":"&amp;ADDRESS($B67,$X$2-1+BQ$8)),INDIRECT(ADDRESS($B$19,$X$2)&amp;":"&amp;ADDRESS($B$19,$X$2-1+BQ$8)),INDIRECT("rP!"&amp;ADDRESS(Prcsses!$B196,$X$2+$P$8-BQ$8)&amp;":"&amp;ADDRESS(Prcsses!$B196,$X$2-1+$P$8))))</f>
        <v>0</v>
      </c>
      <c r="BR137" s="5">
        <f ca="1">IF(BR$4="",0,SUMPRODUCT(INDIRECT(ADDRESS($B67,$X$2)&amp;":"&amp;ADDRESS($B67,$X$2-1+BR$8)),INDIRECT(ADDRESS($B$19,$X$2)&amp;":"&amp;ADDRESS($B$19,$X$2-1+BR$8)),INDIRECT("rP!"&amp;ADDRESS(Prcsses!$B196,$X$2+$P$8-BR$8)&amp;":"&amp;ADDRESS(Prcsses!$B196,$X$2-1+$P$8))))</f>
        <v>0</v>
      </c>
      <c r="BS137" s="5">
        <f ca="1">IF(BS$4="",0,SUMPRODUCT(INDIRECT(ADDRESS($B67,$X$2)&amp;":"&amp;ADDRESS($B67,$X$2-1+BS$8)),INDIRECT(ADDRESS($B$19,$X$2)&amp;":"&amp;ADDRESS($B$19,$X$2-1+BS$8)),INDIRECT("rP!"&amp;ADDRESS(Prcsses!$B196,$X$2+$P$8-BS$8)&amp;":"&amp;ADDRESS(Prcsses!$B196,$X$2-1+$P$8))))</f>
        <v>0</v>
      </c>
      <c r="BT137" s="5">
        <f ca="1">IF(BT$4="",0,SUMPRODUCT(INDIRECT(ADDRESS($B67,$X$2)&amp;":"&amp;ADDRESS($B67,$X$2-1+BT$8)),INDIRECT(ADDRESS($B$19,$X$2)&amp;":"&amp;ADDRESS($B$19,$X$2-1+BT$8)),INDIRECT("rP!"&amp;ADDRESS(Prcsses!$B196,$X$2+$P$8-BT$8)&amp;":"&amp;ADDRESS(Prcsses!$B196,$X$2-1+$P$8))))</f>
        <v>0</v>
      </c>
      <c r="BU137" s="5">
        <f ca="1">IF(BU$4="",0,SUMPRODUCT(INDIRECT(ADDRESS($B67,$X$2)&amp;":"&amp;ADDRESS($B67,$X$2-1+BU$8)),INDIRECT(ADDRESS($B$19,$X$2)&amp;":"&amp;ADDRESS($B$19,$X$2-1+BU$8)),INDIRECT("rP!"&amp;ADDRESS(Prcsses!$B196,$X$2+$P$8-BU$8)&amp;":"&amp;ADDRESS(Prcsses!$B196,$X$2-1+$P$8))))</f>
        <v>0</v>
      </c>
      <c r="BV137" s="5">
        <f ca="1">IF(BV$4="",0,SUMPRODUCT(INDIRECT(ADDRESS($B67,$X$2)&amp;":"&amp;ADDRESS($B67,$X$2-1+BV$8)),INDIRECT(ADDRESS($B$19,$X$2)&amp;":"&amp;ADDRESS($B$19,$X$2-1+BV$8)),INDIRECT("rP!"&amp;ADDRESS(Prcsses!$B196,$X$2+$P$8-BV$8)&amp;":"&amp;ADDRESS(Prcsses!$B196,$X$2-1+$P$8))))</f>
        <v>0</v>
      </c>
      <c r="BW137" s="5">
        <f ca="1">IF(BW$4="",0,SUMPRODUCT(INDIRECT(ADDRESS($B67,$X$2)&amp;":"&amp;ADDRESS($B67,$X$2-1+BW$8)),INDIRECT(ADDRESS($B$19,$X$2)&amp;":"&amp;ADDRESS($B$19,$X$2-1+BW$8)),INDIRECT("rP!"&amp;ADDRESS(Prcsses!$B196,$X$2+$P$8-BW$8)&amp;":"&amp;ADDRESS(Prcsses!$B196,$X$2-1+$P$8))))</f>
        <v>0</v>
      </c>
      <c r="BX137" s="5">
        <f ca="1">IF(BX$4="",0,SUMPRODUCT(INDIRECT(ADDRESS($B67,$X$2)&amp;":"&amp;ADDRESS($B67,$X$2-1+BX$8)),INDIRECT(ADDRESS($B$19,$X$2)&amp;":"&amp;ADDRESS($B$19,$X$2-1+BX$8)),INDIRECT("rP!"&amp;ADDRESS(Prcsses!$B196,$X$2+$P$8-BX$8)&amp;":"&amp;ADDRESS(Prcsses!$B196,$X$2-1+$P$8))))</f>
        <v>0</v>
      </c>
      <c r="BY137" s="5">
        <f ca="1">IF(BY$4="",0,SUMPRODUCT(INDIRECT(ADDRESS($B67,$X$2)&amp;":"&amp;ADDRESS($B67,$X$2-1+BY$8)),INDIRECT(ADDRESS($B$19,$X$2)&amp;":"&amp;ADDRESS($B$19,$X$2-1+BY$8)),INDIRECT("rP!"&amp;ADDRESS(Prcsses!$B196,$X$2+$P$8-BY$8)&amp;":"&amp;ADDRESS(Prcsses!$B196,$X$2-1+$P$8))))</f>
        <v>0</v>
      </c>
      <c r="BZ137" s="5">
        <f ca="1">IF(BZ$4="",0,SUMPRODUCT(INDIRECT(ADDRESS($B67,$X$2)&amp;":"&amp;ADDRESS($B67,$X$2-1+BZ$8)),INDIRECT(ADDRESS($B$19,$X$2)&amp;":"&amp;ADDRESS($B$19,$X$2-1+BZ$8)),INDIRECT("rP!"&amp;ADDRESS(Prcsses!$B196,$X$2+$P$8-BZ$8)&amp;":"&amp;ADDRESS(Prcsses!$B196,$X$2-1+$P$8))))</f>
        <v>0</v>
      </c>
      <c r="CA137" s="5">
        <f ca="1">IF(CA$4="",0,SUMPRODUCT(INDIRECT(ADDRESS($B67,$X$2)&amp;":"&amp;ADDRESS($B67,$X$2-1+CA$8)),INDIRECT(ADDRESS($B$19,$X$2)&amp;":"&amp;ADDRESS($B$19,$X$2-1+CA$8)),INDIRECT("rP!"&amp;ADDRESS(Prcsses!$B196,$X$2+$P$8-CA$8)&amp;":"&amp;ADDRESS(Prcsses!$B196,$X$2-1+$P$8))))</f>
        <v>0</v>
      </c>
      <c r="CB137" s="5">
        <f ca="1">IF(CB$4="",0,SUMPRODUCT(INDIRECT(ADDRESS($B67,$X$2)&amp;":"&amp;ADDRESS($B67,$X$2-1+CB$8)),INDIRECT(ADDRESS($B$19,$X$2)&amp;":"&amp;ADDRESS($B$19,$X$2-1+CB$8)),INDIRECT("rP!"&amp;ADDRESS(Prcsses!$B196,$X$2+$P$8-CB$8)&amp;":"&amp;ADDRESS(Prcsses!$B196,$X$2-1+$P$8))))</f>
        <v>0</v>
      </c>
      <c r="CC137" s="5">
        <f ca="1">IF(CC$4="",0,SUMPRODUCT(INDIRECT(ADDRESS($B67,$X$2)&amp;":"&amp;ADDRESS($B67,$X$2-1+CC$8)),INDIRECT(ADDRESS($B$19,$X$2)&amp;":"&amp;ADDRESS($B$19,$X$2-1+CC$8)),INDIRECT("rP!"&amp;ADDRESS(Prcsses!$B196,$X$2+$P$8-CC$8)&amp;":"&amp;ADDRESS(Prcsses!$B196,$X$2-1+$P$8))))</f>
        <v>0</v>
      </c>
      <c r="CD137" s="5">
        <f ca="1">IF(CD$4="",0,SUMPRODUCT(INDIRECT(ADDRESS($B67,$X$2)&amp;":"&amp;ADDRESS($B67,$X$2-1+CD$8)),INDIRECT(ADDRESS($B$19,$X$2)&amp;":"&amp;ADDRESS($B$19,$X$2-1+CD$8)),INDIRECT("rP!"&amp;ADDRESS(Prcsses!$B196,$X$2+$P$8-CD$8)&amp;":"&amp;ADDRESS(Prcsses!$B196,$X$2-1+$P$8))))</f>
        <v>0</v>
      </c>
      <c r="CE137" s="5">
        <f ca="1">IF(CE$4="",0,SUMPRODUCT(INDIRECT(ADDRESS($B67,$X$2)&amp;":"&amp;ADDRESS($B67,$X$2-1+CE$8)),INDIRECT(ADDRESS($B$19,$X$2)&amp;":"&amp;ADDRESS($B$19,$X$2-1+CE$8)),INDIRECT("rP!"&amp;ADDRESS(Prcsses!$B196,$X$2+$P$8-CE$8)&amp;":"&amp;ADDRESS(Prcsses!$B196,$X$2-1+$P$8))))</f>
        <v>0</v>
      </c>
      <c r="CF137" s="5">
        <f ca="1">IF(CF$4="",0,SUMPRODUCT(INDIRECT(ADDRESS($B67,$X$2)&amp;":"&amp;ADDRESS($B67,$X$2-1+CF$8)),INDIRECT(ADDRESS($B$19,$X$2)&amp;":"&amp;ADDRESS($B$19,$X$2-1+CF$8)),INDIRECT("rP!"&amp;ADDRESS(Prcsses!$B196,$X$2+$P$8-CF$8)&amp;":"&amp;ADDRESS(Prcsses!$B196,$X$2-1+$P$8))))</f>
        <v>0</v>
      </c>
    </row>
    <row r="138" spans="2:84" s="26" customFormat="1" ht="12" x14ac:dyDescent="0.25">
      <c r="B138" s="13"/>
      <c r="M138" s="55"/>
      <c r="N138" s="44" t="s">
        <v>21</v>
      </c>
      <c r="O138" s="45"/>
      <c r="P138" s="46"/>
      <c r="Q138" s="89"/>
      <c r="U138" s="41"/>
      <c r="V138" s="42"/>
      <c r="W138" s="43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</row>
    <row r="139" spans="2:84" x14ac:dyDescent="0.3">
      <c r="B139" s="13">
        <f>ROW()</f>
        <v>139</v>
      </c>
    </row>
    <row r="140" spans="2:84" x14ac:dyDescent="0.3">
      <c r="B140" s="13">
        <f>ROW()</f>
        <v>140</v>
      </c>
      <c r="H140" s="1" t="s">
        <v>237</v>
      </c>
      <c r="M140" s="53" t="s">
        <v>18</v>
      </c>
      <c r="P140" s="72"/>
      <c r="U140" s="5">
        <f ca="1">SUM(INDIRECT(ADDRESS($B140,$X$2)&amp;":"&amp;ADDRESS($B140,$X$2-1+$P$8)))</f>
        <v>38150000</v>
      </c>
      <c r="X140" s="5">
        <f ca="1">IF(X$4="",0,SUMIFS(X141:X161,$I141:$I161,"&lt;&gt;"&amp;"",$J141:$J161,"",$P141:$P161,$P141))</f>
        <v>0</v>
      </c>
      <c r="Y140" s="5">
        <f t="shared" ref="Y140" ca="1" si="228">IF(Y$4="",0,SUMIFS(Y141:Y161,$I141:$I161,"&lt;&gt;"&amp;"",$J141:$J161,"",$P141:$P161,$P141))</f>
        <v>0</v>
      </c>
      <c r="Z140" s="5">
        <f t="shared" ref="Z140" ca="1" si="229">IF(Z$4="",0,SUMIFS(Z141:Z161,$I141:$I161,"&lt;&gt;"&amp;"",$J141:$J161,"",$P141:$P161,$P141))</f>
        <v>0</v>
      </c>
      <c r="AA140" s="5">
        <f t="shared" ref="AA140" ca="1" si="230">IF(AA$4="",0,SUMIFS(AA141:AA161,$I141:$I161,"&lt;&gt;"&amp;"",$J141:$J161,"",$P141:$P161,$P141))</f>
        <v>0</v>
      </c>
      <c r="AB140" s="5">
        <f t="shared" ref="AB140" ca="1" si="231">IF(AB$4="",0,SUMIFS(AB141:AB161,$I141:$I161,"&lt;&gt;"&amp;"",$J141:$J161,"",$P141:$P161,$P141))</f>
        <v>0</v>
      </c>
      <c r="AC140" s="5">
        <f t="shared" ref="AC140" ca="1" si="232">IF(AC$4="",0,SUMIFS(AC141:AC161,$I141:$I161,"&lt;&gt;"&amp;"",$J141:$J161,"",$P141:$P161,$P141))</f>
        <v>0</v>
      </c>
      <c r="AD140" s="5">
        <f t="shared" ref="AD140" ca="1" si="233">IF(AD$4="",0,SUMIFS(AD141:AD161,$I141:$I161,"&lt;&gt;"&amp;"",$J141:$J161,"",$P141:$P161,$P141))</f>
        <v>0</v>
      </c>
      <c r="AE140" s="5">
        <f t="shared" ref="AE140" ca="1" si="234">IF(AE$4="",0,SUMIFS(AE141:AE161,$I141:$I161,"&lt;&gt;"&amp;"",$J141:$J161,"",$P141:$P161,$P141))</f>
        <v>0</v>
      </c>
      <c r="AF140" s="5">
        <f t="shared" ref="AF140" ca="1" si="235">IF(AF$4="",0,SUMIFS(AF141:AF161,$I141:$I161,"&lt;&gt;"&amp;"",$J141:$J161,"",$P141:$P161,$P141))</f>
        <v>0</v>
      </c>
      <c r="AG140" s="5">
        <f t="shared" ref="AG140" ca="1" si="236">IF(AG$4="",0,SUMIFS(AG141:AG161,$I141:$I161,"&lt;&gt;"&amp;"",$J141:$J161,"",$P141:$P161,$P141))</f>
        <v>0</v>
      </c>
      <c r="AH140" s="5">
        <f t="shared" ref="AH140" ca="1" si="237">IF(AH$4="",0,SUMIFS(AH141:AH161,$I141:$I161,"&lt;&gt;"&amp;"",$J141:$J161,"",$P141:$P161,$P141))</f>
        <v>0</v>
      </c>
      <c r="AI140" s="5">
        <f t="shared" ref="AI140:CF140" ca="1" si="238">IF(AI$4="",0,SUMIFS(AI141:AI161,$I141:$I161,"&lt;&gt;"&amp;"",$J141:$J161,"",$P141:$P161,$P141))</f>
        <v>38150000</v>
      </c>
      <c r="AJ140" s="5">
        <f t="shared" ca="1" si="238"/>
        <v>0</v>
      </c>
      <c r="AK140" s="5">
        <f t="shared" ca="1" si="238"/>
        <v>0</v>
      </c>
      <c r="AL140" s="5">
        <f t="shared" ca="1" si="238"/>
        <v>0</v>
      </c>
      <c r="AM140" s="5">
        <f t="shared" ca="1" si="238"/>
        <v>0</v>
      </c>
      <c r="AN140" s="5">
        <f t="shared" ca="1" si="238"/>
        <v>0</v>
      </c>
      <c r="AO140" s="5">
        <f t="shared" ca="1" si="238"/>
        <v>0</v>
      </c>
      <c r="AP140" s="5">
        <f t="shared" ca="1" si="238"/>
        <v>0</v>
      </c>
      <c r="AQ140" s="5">
        <f t="shared" ca="1" si="238"/>
        <v>0</v>
      </c>
      <c r="AR140" s="5">
        <f t="shared" ca="1" si="238"/>
        <v>0</v>
      </c>
      <c r="AS140" s="5">
        <f t="shared" ca="1" si="238"/>
        <v>0</v>
      </c>
      <c r="AT140" s="5">
        <f t="shared" ca="1" si="238"/>
        <v>0</v>
      </c>
      <c r="AU140" s="5">
        <f t="shared" ca="1" si="238"/>
        <v>0</v>
      </c>
      <c r="AV140" s="5">
        <f t="shared" ca="1" si="238"/>
        <v>0</v>
      </c>
      <c r="AW140" s="5">
        <f t="shared" ca="1" si="238"/>
        <v>0</v>
      </c>
      <c r="AX140" s="5">
        <f t="shared" ca="1" si="238"/>
        <v>0</v>
      </c>
      <c r="AY140" s="5">
        <f t="shared" ca="1" si="238"/>
        <v>0</v>
      </c>
      <c r="AZ140" s="5">
        <f t="shared" ca="1" si="238"/>
        <v>0</v>
      </c>
      <c r="BA140" s="5">
        <f t="shared" ca="1" si="238"/>
        <v>0</v>
      </c>
      <c r="BB140" s="5">
        <f t="shared" ca="1" si="238"/>
        <v>0</v>
      </c>
      <c r="BC140" s="5">
        <f t="shared" ca="1" si="238"/>
        <v>0</v>
      </c>
      <c r="BD140" s="5">
        <f t="shared" ca="1" si="238"/>
        <v>0</v>
      </c>
      <c r="BE140" s="5">
        <f t="shared" ca="1" si="238"/>
        <v>0</v>
      </c>
      <c r="BF140" s="5">
        <f t="shared" ca="1" si="238"/>
        <v>0</v>
      </c>
      <c r="BG140" s="5">
        <f t="shared" ca="1" si="238"/>
        <v>0</v>
      </c>
      <c r="BH140" s="5">
        <f t="shared" ca="1" si="238"/>
        <v>0</v>
      </c>
      <c r="BI140" s="5">
        <f t="shared" ca="1" si="238"/>
        <v>0</v>
      </c>
      <c r="BJ140" s="5">
        <f t="shared" ca="1" si="238"/>
        <v>0</v>
      </c>
      <c r="BK140" s="5">
        <f t="shared" ca="1" si="238"/>
        <v>0</v>
      </c>
      <c r="BL140" s="5">
        <f t="shared" ca="1" si="238"/>
        <v>0</v>
      </c>
      <c r="BM140" s="5">
        <f t="shared" ca="1" si="238"/>
        <v>0</v>
      </c>
      <c r="BN140" s="5">
        <f t="shared" ca="1" si="238"/>
        <v>0</v>
      </c>
      <c r="BO140" s="5">
        <f t="shared" ca="1" si="238"/>
        <v>0</v>
      </c>
      <c r="BP140" s="5">
        <f t="shared" ca="1" si="238"/>
        <v>0</v>
      </c>
      <c r="BQ140" s="5">
        <f t="shared" ca="1" si="238"/>
        <v>0</v>
      </c>
      <c r="BR140" s="5">
        <f t="shared" ca="1" si="238"/>
        <v>0</v>
      </c>
      <c r="BS140" s="5">
        <f t="shared" ca="1" si="238"/>
        <v>0</v>
      </c>
      <c r="BT140" s="5">
        <f t="shared" ca="1" si="238"/>
        <v>0</v>
      </c>
      <c r="BU140" s="5">
        <f t="shared" ca="1" si="238"/>
        <v>0</v>
      </c>
      <c r="BV140" s="5">
        <f t="shared" ca="1" si="238"/>
        <v>0</v>
      </c>
      <c r="BW140" s="5">
        <f t="shared" ca="1" si="238"/>
        <v>0</v>
      </c>
      <c r="BX140" s="5">
        <f t="shared" ca="1" si="238"/>
        <v>0</v>
      </c>
      <c r="BY140" s="5">
        <f t="shared" ca="1" si="238"/>
        <v>0</v>
      </c>
      <c r="BZ140" s="5">
        <f t="shared" ca="1" si="238"/>
        <v>0</v>
      </c>
      <c r="CA140" s="5">
        <f t="shared" ca="1" si="238"/>
        <v>0</v>
      </c>
      <c r="CB140" s="5">
        <f t="shared" ca="1" si="238"/>
        <v>0</v>
      </c>
      <c r="CC140" s="5">
        <f t="shared" ca="1" si="238"/>
        <v>0</v>
      </c>
      <c r="CD140" s="5">
        <f t="shared" ca="1" si="238"/>
        <v>0</v>
      </c>
      <c r="CE140" s="5">
        <f t="shared" ca="1" si="238"/>
        <v>0</v>
      </c>
      <c r="CF140" s="5">
        <f t="shared" ca="1" si="238"/>
        <v>0</v>
      </c>
    </row>
    <row r="141" spans="2:84" x14ac:dyDescent="0.3">
      <c r="B141" s="13">
        <f>ROW()</f>
        <v>141</v>
      </c>
      <c r="H141" s="1" t="str">
        <f t="shared" ref="H141:H146" si="239">$H$140</f>
        <v>Ввод в эксплуатацию капзатрат без НДС</v>
      </c>
      <c r="I141" s="1" t="str">
        <f>Prcsses!$H$111</f>
        <v>Стартовые капитальные затраты</v>
      </c>
      <c r="M141" s="53" t="s">
        <v>18</v>
      </c>
      <c r="P141" s="72" t="str">
        <f>Lists!$AD$11</f>
        <v>ввод в экспл-ю</v>
      </c>
      <c r="U141" s="5">
        <f t="shared" ref="U141:U146" ca="1" si="240">SUM(INDIRECT(ADDRESS($B141,$X$2)&amp;":"&amp;ADDRESS($B141,$X$2-1+$P$8)))</f>
        <v>1150000</v>
      </c>
      <c r="X141" s="5">
        <f ca="1">IF(X$4="",0,SUM(X142:X147))</f>
        <v>0</v>
      </c>
      <c r="Y141" s="5">
        <f t="shared" ref="Y141" ca="1" si="241">IF(Y$4="",0,SUM(Y142:Y147))</f>
        <v>0</v>
      </c>
      <c r="Z141" s="5">
        <f t="shared" ref="Z141" ca="1" si="242">IF(Z$4="",0,SUM(Z142:Z147))</f>
        <v>0</v>
      </c>
      <c r="AA141" s="5">
        <f t="shared" ref="AA141" ca="1" si="243">IF(AA$4="",0,SUM(AA142:AA147))</f>
        <v>0</v>
      </c>
      <c r="AB141" s="5">
        <f t="shared" ref="AB141" ca="1" si="244">IF(AB$4="",0,SUM(AB142:AB147))</f>
        <v>0</v>
      </c>
      <c r="AC141" s="5">
        <f t="shared" ref="AC141" ca="1" si="245">IF(AC$4="",0,SUM(AC142:AC147))</f>
        <v>0</v>
      </c>
      <c r="AD141" s="5">
        <f t="shared" ref="AD141" ca="1" si="246">IF(AD$4="",0,SUM(AD142:AD147))</f>
        <v>0</v>
      </c>
      <c r="AE141" s="5">
        <f t="shared" ref="AE141" ca="1" si="247">IF(AE$4="",0,SUM(AE142:AE147))</f>
        <v>0</v>
      </c>
      <c r="AF141" s="5">
        <f t="shared" ref="AF141" ca="1" si="248">IF(AF$4="",0,SUM(AF142:AF147))</f>
        <v>0</v>
      </c>
      <c r="AG141" s="5">
        <f t="shared" ref="AG141" ca="1" si="249">IF(AG$4="",0,SUM(AG142:AG147))</f>
        <v>0</v>
      </c>
      <c r="AH141" s="5">
        <f t="shared" ref="AH141" ca="1" si="250">IF(AH$4="",0,SUM(AH142:AH147))</f>
        <v>0</v>
      </c>
      <c r="AI141" s="5">
        <f t="shared" ref="AI141:CF141" ca="1" si="251">IF(AI$4="",0,SUM(AI142:AI147))</f>
        <v>1150000</v>
      </c>
      <c r="AJ141" s="5">
        <f t="shared" ca="1" si="251"/>
        <v>0</v>
      </c>
      <c r="AK141" s="5">
        <f t="shared" ca="1" si="251"/>
        <v>0</v>
      </c>
      <c r="AL141" s="5">
        <f t="shared" ca="1" si="251"/>
        <v>0</v>
      </c>
      <c r="AM141" s="5">
        <f t="shared" ca="1" si="251"/>
        <v>0</v>
      </c>
      <c r="AN141" s="5">
        <f t="shared" ca="1" si="251"/>
        <v>0</v>
      </c>
      <c r="AO141" s="5">
        <f t="shared" ca="1" si="251"/>
        <v>0</v>
      </c>
      <c r="AP141" s="5">
        <f t="shared" ca="1" si="251"/>
        <v>0</v>
      </c>
      <c r="AQ141" s="5">
        <f t="shared" ca="1" si="251"/>
        <v>0</v>
      </c>
      <c r="AR141" s="5">
        <f t="shared" ca="1" si="251"/>
        <v>0</v>
      </c>
      <c r="AS141" s="5">
        <f t="shared" ca="1" si="251"/>
        <v>0</v>
      </c>
      <c r="AT141" s="5">
        <f t="shared" ca="1" si="251"/>
        <v>0</v>
      </c>
      <c r="AU141" s="5">
        <f t="shared" ca="1" si="251"/>
        <v>0</v>
      </c>
      <c r="AV141" s="5">
        <f t="shared" ca="1" si="251"/>
        <v>0</v>
      </c>
      <c r="AW141" s="5">
        <f t="shared" ca="1" si="251"/>
        <v>0</v>
      </c>
      <c r="AX141" s="5">
        <f t="shared" ca="1" si="251"/>
        <v>0</v>
      </c>
      <c r="AY141" s="5">
        <f t="shared" ca="1" si="251"/>
        <v>0</v>
      </c>
      <c r="AZ141" s="5">
        <f t="shared" ca="1" si="251"/>
        <v>0</v>
      </c>
      <c r="BA141" s="5">
        <f t="shared" ca="1" si="251"/>
        <v>0</v>
      </c>
      <c r="BB141" s="5">
        <f t="shared" ca="1" si="251"/>
        <v>0</v>
      </c>
      <c r="BC141" s="5">
        <f t="shared" ca="1" si="251"/>
        <v>0</v>
      </c>
      <c r="BD141" s="5">
        <f t="shared" ca="1" si="251"/>
        <v>0</v>
      </c>
      <c r="BE141" s="5">
        <f t="shared" ca="1" si="251"/>
        <v>0</v>
      </c>
      <c r="BF141" s="5">
        <f t="shared" ca="1" si="251"/>
        <v>0</v>
      </c>
      <c r="BG141" s="5">
        <f t="shared" ca="1" si="251"/>
        <v>0</v>
      </c>
      <c r="BH141" s="5">
        <f t="shared" ca="1" si="251"/>
        <v>0</v>
      </c>
      <c r="BI141" s="5">
        <f t="shared" ca="1" si="251"/>
        <v>0</v>
      </c>
      <c r="BJ141" s="5">
        <f t="shared" ca="1" si="251"/>
        <v>0</v>
      </c>
      <c r="BK141" s="5">
        <f t="shared" ca="1" si="251"/>
        <v>0</v>
      </c>
      <c r="BL141" s="5">
        <f t="shared" ca="1" si="251"/>
        <v>0</v>
      </c>
      <c r="BM141" s="5">
        <f t="shared" ca="1" si="251"/>
        <v>0</v>
      </c>
      <c r="BN141" s="5">
        <f t="shared" ca="1" si="251"/>
        <v>0</v>
      </c>
      <c r="BO141" s="5">
        <f t="shared" ca="1" si="251"/>
        <v>0</v>
      </c>
      <c r="BP141" s="5">
        <f t="shared" ca="1" si="251"/>
        <v>0</v>
      </c>
      <c r="BQ141" s="5">
        <f t="shared" ca="1" si="251"/>
        <v>0</v>
      </c>
      <c r="BR141" s="5">
        <f t="shared" ca="1" si="251"/>
        <v>0</v>
      </c>
      <c r="BS141" s="5">
        <f t="shared" ca="1" si="251"/>
        <v>0</v>
      </c>
      <c r="BT141" s="5">
        <f t="shared" ca="1" si="251"/>
        <v>0</v>
      </c>
      <c r="BU141" s="5">
        <f t="shared" ca="1" si="251"/>
        <v>0</v>
      </c>
      <c r="BV141" s="5">
        <f t="shared" ca="1" si="251"/>
        <v>0</v>
      </c>
      <c r="BW141" s="5">
        <f t="shared" ca="1" si="251"/>
        <v>0</v>
      </c>
      <c r="BX141" s="5">
        <f t="shared" ca="1" si="251"/>
        <v>0</v>
      </c>
      <c r="BY141" s="5">
        <f t="shared" ca="1" si="251"/>
        <v>0</v>
      </c>
      <c r="BZ141" s="5">
        <f t="shared" ca="1" si="251"/>
        <v>0</v>
      </c>
      <c r="CA141" s="5">
        <f t="shared" ca="1" si="251"/>
        <v>0</v>
      </c>
      <c r="CB141" s="5">
        <f t="shared" ca="1" si="251"/>
        <v>0</v>
      </c>
      <c r="CC141" s="5">
        <f t="shared" ca="1" si="251"/>
        <v>0</v>
      </c>
      <c r="CD141" s="5">
        <f t="shared" ca="1" si="251"/>
        <v>0</v>
      </c>
      <c r="CE141" s="5">
        <f t="shared" ca="1" si="251"/>
        <v>0</v>
      </c>
      <c r="CF141" s="5">
        <f t="shared" ca="1" si="251"/>
        <v>0</v>
      </c>
    </row>
    <row r="142" spans="2:84" x14ac:dyDescent="0.3">
      <c r="B142" s="13">
        <f>ROW()</f>
        <v>142</v>
      </c>
      <c r="H142" s="1" t="str">
        <f t="shared" si="239"/>
        <v>Ввод в эксплуатацию капзатрат без НДС</v>
      </c>
      <c r="I142" s="1" t="str">
        <f>$I$141</f>
        <v>Стартовые капитальные затраты</v>
      </c>
      <c r="J142" s="1" t="str">
        <f>Prcsses!I112</f>
        <v>Оформление юрлица</v>
      </c>
      <c r="M142" s="53" t="s">
        <v>18</v>
      </c>
      <c r="U142" s="5">
        <f t="shared" ca="1" si="240"/>
        <v>20000</v>
      </c>
      <c r="X142" s="5">
        <f ca="1">IF(X$4="",0,X119/(1+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)))
)</f>
        <v>0</v>
      </c>
      <c r="Y142" s="5">
        <f ca="1">IF(Y$4="",0,Y119/(1+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)))
)</f>
        <v>0</v>
      </c>
      <c r="Z142" s="5">
        <f ca="1">IF(Z$4="",0,Z119/(1+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)))
)</f>
        <v>0</v>
      </c>
      <c r="AA142" s="5">
        <f ca="1">IF(AA$4="",0,AA119/(1+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)))
)</f>
        <v>0</v>
      </c>
      <c r="AB142" s="5">
        <f ca="1">IF(AB$4="",0,AB119/(1+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)))
)</f>
        <v>0</v>
      </c>
      <c r="AC142" s="5">
        <f ca="1">IF(AC$4="",0,AC119/(1+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)))
)</f>
        <v>0</v>
      </c>
      <c r="AD142" s="5">
        <f ca="1">IF(AD$4="",0,AD119/(1+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)))
)</f>
        <v>0</v>
      </c>
      <c r="AE142" s="5">
        <f ca="1">IF(AE$4="",0,AE119/(1+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)))
)</f>
        <v>0</v>
      </c>
      <c r="AF142" s="5">
        <f ca="1">IF(AF$4="",0,AF119/(1+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)))
)</f>
        <v>0</v>
      </c>
      <c r="AG142" s="5">
        <f ca="1">IF(AG$4="",0,AG119/(1+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)))
)</f>
        <v>0</v>
      </c>
      <c r="AH142" s="5">
        <f ca="1">IF(AH$4="",0,AH119/(1+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)))
)</f>
        <v>0</v>
      </c>
      <c r="AI142" s="5">
        <f ca="1">IF(AI$4="",0,AI119/(1+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)))
)</f>
        <v>20000</v>
      </c>
      <c r="AJ142" s="5">
        <f ca="1">IF(AJ$4="",0,AJ119/(1+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)))
)</f>
        <v>0</v>
      </c>
      <c r="AK142" s="5">
        <f ca="1">IF(AK$4="",0,AK119/(1+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)))
)</f>
        <v>0</v>
      </c>
      <c r="AL142" s="5">
        <f ca="1">IF(AL$4="",0,AL119/(1+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)))
)</f>
        <v>0</v>
      </c>
      <c r="AM142" s="5">
        <f ca="1">IF(AM$4="",0,AM119/(1+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)))
)</f>
        <v>0</v>
      </c>
      <c r="AN142" s="5">
        <f ca="1">IF(AN$4="",0,AN119/(1+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)))
)</f>
        <v>0</v>
      </c>
      <c r="AO142" s="5">
        <f ca="1">IF(AO$4="",0,AO119/(1+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)))
)</f>
        <v>0</v>
      </c>
      <c r="AP142" s="5">
        <f ca="1">IF(AP$4="",0,AP119/(1+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)))
)</f>
        <v>0</v>
      </c>
      <c r="AQ142" s="5">
        <f ca="1">IF(AQ$4="",0,AQ119/(1+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)))
)</f>
        <v>0</v>
      </c>
      <c r="AR142" s="5">
        <f ca="1">IF(AR$4="",0,AR119/(1+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)))
)</f>
        <v>0</v>
      </c>
      <c r="AS142" s="5">
        <f ca="1">IF(AS$4="",0,AS119/(1+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)))
)</f>
        <v>0</v>
      </c>
      <c r="AT142" s="5">
        <f ca="1">IF(AT$4="",0,AT119/(1+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)))
)</f>
        <v>0</v>
      </c>
      <c r="AU142" s="5">
        <f ca="1">IF(AU$4="",0,AU119/(1+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)))
)</f>
        <v>0</v>
      </c>
      <c r="AV142" s="5">
        <f ca="1">IF(AV$4="",0,AV119/(1+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)))
)</f>
        <v>0</v>
      </c>
      <c r="AW142" s="5">
        <f ca="1">IF(AW$4="",0,AW119/(1+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)))
)</f>
        <v>0</v>
      </c>
      <c r="AX142" s="5">
        <f ca="1">IF(AX$4="",0,AX119/(1+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)))
)</f>
        <v>0</v>
      </c>
      <c r="AY142" s="5">
        <f ca="1">IF(AY$4="",0,AY119/(1+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)))
)</f>
        <v>0</v>
      </c>
      <c r="AZ142" s="5">
        <f ca="1">IF(AZ$4="",0,AZ119/(1+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)))
)</f>
        <v>0</v>
      </c>
      <c r="BA142" s="5">
        <f ca="1">IF(BA$4="",0,BA119/(1+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)))
)</f>
        <v>0</v>
      </c>
      <c r="BB142" s="5">
        <f ca="1">IF(BB$4="",0,BB119/(1+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)))
)</f>
        <v>0</v>
      </c>
      <c r="BC142" s="5">
        <f ca="1">IF(BC$4="",0,BC119/(1+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)))
)</f>
        <v>0</v>
      </c>
      <c r="BD142" s="5">
        <f ca="1">IF(BD$4="",0,BD119/(1+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)))
)</f>
        <v>0</v>
      </c>
      <c r="BE142" s="5">
        <f ca="1">IF(BE$4="",0,BE119/(1+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)))
)</f>
        <v>0</v>
      </c>
      <c r="BF142" s="5">
        <f ca="1">IF(BF$4="",0,BF119/(1+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)))
)</f>
        <v>0</v>
      </c>
      <c r="BG142" s="5">
        <f ca="1">IF(BG$4="",0,BG119/(1+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)))
)</f>
        <v>0</v>
      </c>
      <c r="BH142" s="5">
        <f ca="1">IF(BH$4="",0,BH119/(1+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)))
)</f>
        <v>0</v>
      </c>
      <c r="BI142" s="5">
        <f ca="1">IF(BI$4="",0,BI119/(1+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)))
)</f>
        <v>0</v>
      </c>
      <c r="BJ142" s="5">
        <f ca="1">IF(BJ$4="",0,BJ119/(1+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)))
)</f>
        <v>0</v>
      </c>
      <c r="BK142" s="5">
        <f ca="1">IF(BK$4="",0,BK119/(1+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)))
)</f>
        <v>0</v>
      </c>
      <c r="BL142" s="5">
        <f ca="1">IF(BL$4="",0,BL119/(1+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)))
)</f>
        <v>0</v>
      </c>
      <c r="BM142" s="5">
        <f ca="1">IF(BM$4="",0,BM119/(1+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)))
)</f>
        <v>0</v>
      </c>
      <c r="BN142" s="5">
        <f ca="1">IF(BN$4="",0,BN119/(1+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)))
)</f>
        <v>0</v>
      </c>
      <c r="BO142" s="5">
        <f ca="1">IF(BO$4="",0,BO119/(1+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)))
)</f>
        <v>0</v>
      </c>
      <c r="BP142" s="5">
        <f ca="1">IF(BP$4="",0,BP119/(1+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)))
)</f>
        <v>0</v>
      </c>
      <c r="BQ142" s="5">
        <f ca="1">IF(BQ$4="",0,BQ119/(1+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)))
)</f>
        <v>0</v>
      </c>
      <c r="BR142" s="5">
        <f ca="1">IF(BR$4="",0,BR119/(1+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)))
)</f>
        <v>0</v>
      </c>
      <c r="BS142" s="5">
        <f ca="1">IF(BS$4="",0,BS119/(1+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)))
)</f>
        <v>0</v>
      </c>
      <c r="BT142" s="5">
        <f ca="1">IF(BT$4="",0,BT119/(1+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)))
)</f>
        <v>0</v>
      </c>
      <c r="BU142" s="5">
        <f ca="1">IF(BU$4="",0,BU119/(1+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)))
)</f>
        <v>0</v>
      </c>
      <c r="BV142" s="5">
        <f ca="1">IF(BV$4="",0,BV119/(1+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)))
)</f>
        <v>0</v>
      </c>
      <c r="BW142" s="5">
        <f ca="1">IF(BW$4="",0,BW119/(1+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)))
)</f>
        <v>0</v>
      </c>
      <c r="BX142" s="5">
        <f ca="1">IF(BX$4="",0,BX119/(1+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)))
)</f>
        <v>0</v>
      </c>
      <c r="BY142" s="5">
        <f ca="1">IF(BY$4="",0,BY119/(1+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)))
)</f>
        <v>0</v>
      </c>
      <c r="BZ142" s="5">
        <f ca="1">IF(BZ$4="",0,BZ119/(1+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)))
)</f>
        <v>0</v>
      </c>
      <c r="CA142" s="5">
        <f ca="1">IF(CA$4="",0,CA119/(1+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)))
)</f>
        <v>0</v>
      </c>
      <c r="CB142" s="5">
        <f ca="1">IF(CB$4="",0,CB119/(1+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)))
)</f>
        <v>0</v>
      </c>
      <c r="CC142" s="5">
        <f ca="1">IF(CC$4="",0,CC119/(1+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)))
)</f>
        <v>0</v>
      </c>
      <c r="CD142" s="5">
        <f ca="1">IF(CD$4="",0,CD119/(1+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)))
)</f>
        <v>0</v>
      </c>
      <c r="CE142" s="5">
        <f ca="1">IF(CE$4="",0,CE119/(1+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)))
)</f>
        <v>0</v>
      </c>
      <c r="CF142" s="5">
        <f ca="1">IF(CF$4="",0,CF119/(1+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)))
)</f>
        <v>0</v>
      </c>
    </row>
    <row r="143" spans="2:84" x14ac:dyDescent="0.3">
      <c r="B143" s="13">
        <f>ROW()</f>
        <v>143</v>
      </c>
      <c r="H143" s="1" t="str">
        <f t="shared" si="239"/>
        <v>Ввод в эксплуатацию капзатрат без НДС</v>
      </c>
      <c r="I143" s="1" t="str">
        <f>$I$141</f>
        <v>Стартовые капитальные затраты</v>
      </c>
      <c r="J143" s="1" t="str">
        <f>Prcsses!I113</f>
        <v>Подбор площадки под металлобазу</v>
      </c>
      <c r="M143" s="53" t="s">
        <v>18</v>
      </c>
      <c r="U143" s="5">
        <f t="shared" ca="1" si="240"/>
        <v>150000</v>
      </c>
      <c r="X143" s="5">
        <f ca="1">IF(X$4="",0,X120/(1+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)))
)</f>
        <v>0</v>
      </c>
      <c r="Y143" s="5">
        <f ca="1">IF(Y$4="",0,Y120/(1+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)))
)</f>
        <v>0</v>
      </c>
      <c r="Z143" s="5">
        <f ca="1">IF(Z$4="",0,Z120/(1+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)))
)</f>
        <v>0</v>
      </c>
      <c r="AA143" s="5">
        <f ca="1">IF(AA$4="",0,AA120/(1+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)))
)</f>
        <v>0</v>
      </c>
      <c r="AB143" s="5">
        <f ca="1">IF(AB$4="",0,AB120/(1+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)))
)</f>
        <v>0</v>
      </c>
      <c r="AC143" s="5">
        <f ca="1">IF(AC$4="",0,AC120/(1+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)))
)</f>
        <v>0</v>
      </c>
      <c r="AD143" s="5">
        <f ca="1">IF(AD$4="",0,AD120/(1+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)))
)</f>
        <v>0</v>
      </c>
      <c r="AE143" s="5">
        <f ca="1">IF(AE$4="",0,AE120/(1+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)))
)</f>
        <v>0</v>
      </c>
      <c r="AF143" s="5">
        <f ca="1">IF(AF$4="",0,AF120/(1+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)))
)</f>
        <v>0</v>
      </c>
      <c r="AG143" s="5">
        <f ca="1">IF(AG$4="",0,AG120/(1+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)))
)</f>
        <v>0</v>
      </c>
      <c r="AH143" s="5">
        <f ca="1">IF(AH$4="",0,AH120/(1+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)))
)</f>
        <v>0</v>
      </c>
      <c r="AI143" s="5">
        <f ca="1">IF(AI$4="",0,AI120/(1+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)))
)</f>
        <v>150000</v>
      </c>
      <c r="AJ143" s="5">
        <f ca="1">IF(AJ$4="",0,AJ120/(1+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)))
)</f>
        <v>0</v>
      </c>
      <c r="AK143" s="5">
        <f ca="1">IF(AK$4="",0,AK120/(1+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)))
)</f>
        <v>0</v>
      </c>
      <c r="AL143" s="5">
        <f ca="1">IF(AL$4="",0,AL120/(1+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)))
)</f>
        <v>0</v>
      </c>
      <c r="AM143" s="5">
        <f ca="1">IF(AM$4="",0,AM120/(1+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)))
)</f>
        <v>0</v>
      </c>
      <c r="AN143" s="5">
        <f ca="1">IF(AN$4="",0,AN120/(1+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)))
)</f>
        <v>0</v>
      </c>
      <c r="AO143" s="5">
        <f ca="1">IF(AO$4="",0,AO120/(1+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)))
)</f>
        <v>0</v>
      </c>
      <c r="AP143" s="5">
        <f ca="1">IF(AP$4="",0,AP120/(1+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)))
)</f>
        <v>0</v>
      </c>
      <c r="AQ143" s="5">
        <f ca="1">IF(AQ$4="",0,AQ120/(1+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)))
)</f>
        <v>0</v>
      </c>
      <c r="AR143" s="5">
        <f ca="1">IF(AR$4="",0,AR120/(1+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)))
)</f>
        <v>0</v>
      </c>
      <c r="AS143" s="5">
        <f ca="1">IF(AS$4="",0,AS120/(1+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)))
)</f>
        <v>0</v>
      </c>
      <c r="AT143" s="5">
        <f ca="1">IF(AT$4="",0,AT120/(1+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)))
)</f>
        <v>0</v>
      </c>
      <c r="AU143" s="5">
        <f ca="1">IF(AU$4="",0,AU120/(1+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)))
)</f>
        <v>0</v>
      </c>
      <c r="AV143" s="5">
        <f ca="1">IF(AV$4="",0,AV120/(1+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)))
)</f>
        <v>0</v>
      </c>
      <c r="AW143" s="5">
        <f ca="1">IF(AW$4="",0,AW120/(1+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)))
)</f>
        <v>0</v>
      </c>
      <c r="AX143" s="5">
        <f ca="1">IF(AX$4="",0,AX120/(1+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)))
)</f>
        <v>0</v>
      </c>
      <c r="AY143" s="5">
        <f ca="1">IF(AY$4="",0,AY120/(1+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)))
)</f>
        <v>0</v>
      </c>
      <c r="AZ143" s="5">
        <f ca="1">IF(AZ$4="",0,AZ120/(1+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)))
)</f>
        <v>0</v>
      </c>
      <c r="BA143" s="5">
        <f ca="1">IF(BA$4="",0,BA120/(1+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)))
)</f>
        <v>0</v>
      </c>
      <c r="BB143" s="5">
        <f ca="1">IF(BB$4="",0,BB120/(1+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)))
)</f>
        <v>0</v>
      </c>
      <c r="BC143" s="5">
        <f ca="1">IF(BC$4="",0,BC120/(1+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)))
)</f>
        <v>0</v>
      </c>
      <c r="BD143" s="5">
        <f ca="1">IF(BD$4="",0,BD120/(1+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)))
)</f>
        <v>0</v>
      </c>
      <c r="BE143" s="5">
        <f ca="1">IF(BE$4="",0,BE120/(1+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)))
)</f>
        <v>0</v>
      </c>
      <c r="BF143" s="5">
        <f ca="1">IF(BF$4="",0,BF120/(1+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)))
)</f>
        <v>0</v>
      </c>
      <c r="BG143" s="5">
        <f ca="1">IF(BG$4="",0,BG120/(1+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)))
)</f>
        <v>0</v>
      </c>
      <c r="BH143" s="5">
        <f ca="1">IF(BH$4="",0,BH120/(1+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)))
)</f>
        <v>0</v>
      </c>
      <c r="BI143" s="5">
        <f ca="1">IF(BI$4="",0,BI120/(1+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)))
)</f>
        <v>0</v>
      </c>
      <c r="BJ143" s="5">
        <f ca="1">IF(BJ$4="",0,BJ120/(1+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)))
)</f>
        <v>0</v>
      </c>
      <c r="BK143" s="5">
        <f ca="1">IF(BK$4="",0,BK120/(1+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)))
)</f>
        <v>0</v>
      </c>
      <c r="BL143" s="5">
        <f ca="1">IF(BL$4="",0,BL120/(1+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)))
)</f>
        <v>0</v>
      </c>
      <c r="BM143" s="5">
        <f ca="1">IF(BM$4="",0,BM120/(1+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)))
)</f>
        <v>0</v>
      </c>
      <c r="BN143" s="5">
        <f ca="1">IF(BN$4="",0,BN120/(1+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)))
)</f>
        <v>0</v>
      </c>
      <c r="BO143" s="5">
        <f ca="1">IF(BO$4="",0,BO120/(1+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)))
)</f>
        <v>0</v>
      </c>
      <c r="BP143" s="5">
        <f ca="1">IF(BP$4="",0,BP120/(1+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)))
)</f>
        <v>0</v>
      </c>
      <c r="BQ143" s="5">
        <f ca="1">IF(BQ$4="",0,BQ120/(1+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)))
)</f>
        <v>0</v>
      </c>
      <c r="BR143" s="5">
        <f ca="1">IF(BR$4="",0,BR120/(1+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)))
)</f>
        <v>0</v>
      </c>
      <c r="BS143" s="5">
        <f ca="1">IF(BS$4="",0,BS120/(1+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)))
)</f>
        <v>0</v>
      </c>
      <c r="BT143" s="5">
        <f ca="1">IF(BT$4="",0,BT120/(1+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)))
)</f>
        <v>0</v>
      </c>
      <c r="BU143" s="5">
        <f ca="1">IF(BU$4="",0,BU120/(1+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)))
)</f>
        <v>0</v>
      </c>
      <c r="BV143" s="5">
        <f ca="1">IF(BV$4="",0,BV120/(1+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)))
)</f>
        <v>0</v>
      </c>
      <c r="BW143" s="5">
        <f ca="1">IF(BW$4="",0,BW120/(1+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)))
)</f>
        <v>0</v>
      </c>
      <c r="BX143" s="5">
        <f ca="1">IF(BX$4="",0,BX120/(1+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)))
)</f>
        <v>0</v>
      </c>
      <c r="BY143" s="5">
        <f ca="1">IF(BY$4="",0,BY120/(1+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)))
)</f>
        <v>0</v>
      </c>
      <c r="BZ143" s="5">
        <f ca="1">IF(BZ$4="",0,BZ120/(1+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)))
)</f>
        <v>0</v>
      </c>
      <c r="CA143" s="5">
        <f ca="1">IF(CA$4="",0,CA120/(1+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)))
)</f>
        <v>0</v>
      </c>
      <c r="CB143" s="5">
        <f ca="1">IF(CB$4="",0,CB120/(1+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)))
)</f>
        <v>0</v>
      </c>
      <c r="CC143" s="5">
        <f ca="1">IF(CC$4="",0,CC120/(1+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)))
)</f>
        <v>0</v>
      </c>
      <c r="CD143" s="5">
        <f ca="1">IF(CD$4="",0,CD120/(1+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)))
)</f>
        <v>0</v>
      </c>
      <c r="CE143" s="5">
        <f ca="1">IF(CE$4="",0,CE120/(1+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)))
)</f>
        <v>0</v>
      </c>
      <c r="CF143" s="5">
        <f ca="1">IF(CF$4="",0,CF120/(1+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)))
)</f>
        <v>0</v>
      </c>
    </row>
    <row r="144" spans="2:84" x14ac:dyDescent="0.3">
      <c r="B144" s="13">
        <f>ROW()</f>
        <v>144</v>
      </c>
      <c r="H144" s="1" t="str">
        <f t="shared" si="239"/>
        <v>Ввод в эксплуатацию капзатрат без НДС</v>
      </c>
      <c r="I144" s="1" t="str">
        <f>$I$141</f>
        <v>Стартовые капитальные затраты</v>
      </c>
      <c r="J144" s="1" t="str">
        <f>Prcsses!I114</f>
        <v>Подбор и обучение персонала</v>
      </c>
      <c r="M144" s="53" t="s">
        <v>18</v>
      </c>
      <c r="U144" s="5">
        <f t="shared" ca="1" si="240"/>
        <v>180000</v>
      </c>
      <c r="X144" s="5">
        <f ca="1">IF(X$4="",0,X121/(1+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)))
)</f>
        <v>0</v>
      </c>
      <c r="Y144" s="5">
        <f ca="1">IF(Y$4="",0,Y121/(1+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)))
)</f>
        <v>0</v>
      </c>
      <c r="Z144" s="5">
        <f ca="1">IF(Z$4="",0,Z121/(1+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)))
)</f>
        <v>0</v>
      </c>
      <c r="AA144" s="5">
        <f ca="1">IF(AA$4="",0,AA121/(1+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)))
)</f>
        <v>0</v>
      </c>
      <c r="AB144" s="5">
        <f ca="1">IF(AB$4="",0,AB121/(1+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)))
)</f>
        <v>0</v>
      </c>
      <c r="AC144" s="5">
        <f ca="1">IF(AC$4="",0,AC121/(1+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)))
)</f>
        <v>0</v>
      </c>
      <c r="AD144" s="5">
        <f ca="1">IF(AD$4="",0,AD121/(1+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)))
)</f>
        <v>0</v>
      </c>
      <c r="AE144" s="5">
        <f ca="1">IF(AE$4="",0,AE121/(1+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)))
)</f>
        <v>0</v>
      </c>
      <c r="AF144" s="5">
        <f ca="1">IF(AF$4="",0,AF121/(1+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)))
)</f>
        <v>0</v>
      </c>
      <c r="AG144" s="5">
        <f ca="1">IF(AG$4="",0,AG121/(1+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)))
)</f>
        <v>0</v>
      </c>
      <c r="AH144" s="5">
        <f ca="1">IF(AH$4="",0,AH121/(1+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)))
)</f>
        <v>0</v>
      </c>
      <c r="AI144" s="5">
        <f ca="1">IF(AI$4="",0,AI121/(1+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)))
)</f>
        <v>180000</v>
      </c>
      <c r="AJ144" s="5">
        <f ca="1">IF(AJ$4="",0,AJ121/(1+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)))
)</f>
        <v>0</v>
      </c>
      <c r="AK144" s="5">
        <f ca="1">IF(AK$4="",0,AK121/(1+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)))
)</f>
        <v>0</v>
      </c>
      <c r="AL144" s="5">
        <f ca="1">IF(AL$4="",0,AL121/(1+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)))
)</f>
        <v>0</v>
      </c>
      <c r="AM144" s="5">
        <f ca="1">IF(AM$4="",0,AM121/(1+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)))
)</f>
        <v>0</v>
      </c>
      <c r="AN144" s="5">
        <f ca="1">IF(AN$4="",0,AN121/(1+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)))
)</f>
        <v>0</v>
      </c>
      <c r="AO144" s="5">
        <f ca="1">IF(AO$4="",0,AO121/(1+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)))
)</f>
        <v>0</v>
      </c>
      <c r="AP144" s="5">
        <f ca="1">IF(AP$4="",0,AP121/(1+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)))
)</f>
        <v>0</v>
      </c>
      <c r="AQ144" s="5">
        <f ca="1">IF(AQ$4="",0,AQ121/(1+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)))
)</f>
        <v>0</v>
      </c>
      <c r="AR144" s="5">
        <f ca="1">IF(AR$4="",0,AR121/(1+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)))
)</f>
        <v>0</v>
      </c>
      <c r="AS144" s="5">
        <f ca="1">IF(AS$4="",0,AS121/(1+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)))
)</f>
        <v>0</v>
      </c>
      <c r="AT144" s="5">
        <f ca="1">IF(AT$4="",0,AT121/(1+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)))
)</f>
        <v>0</v>
      </c>
      <c r="AU144" s="5">
        <f ca="1">IF(AU$4="",0,AU121/(1+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)))
)</f>
        <v>0</v>
      </c>
      <c r="AV144" s="5">
        <f ca="1">IF(AV$4="",0,AV121/(1+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)))
)</f>
        <v>0</v>
      </c>
      <c r="AW144" s="5">
        <f ca="1">IF(AW$4="",0,AW121/(1+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)))
)</f>
        <v>0</v>
      </c>
      <c r="AX144" s="5">
        <f ca="1">IF(AX$4="",0,AX121/(1+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)))
)</f>
        <v>0</v>
      </c>
      <c r="AY144" s="5">
        <f ca="1">IF(AY$4="",0,AY121/(1+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)))
)</f>
        <v>0</v>
      </c>
      <c r="AZ144" s="5">
        <f ca="1">IF(AZ$4="",0,AZ121/(1+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)))
)</f>
        <v>0</v>
      </c>
      <c r="BA144" s="5">
        <f ca="1">IF(BA$4="",0,BA121/(1+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)))
)</f>
        <v>0</v>
      </c>
      <c r="BB144" s="5">
        <f ca="1">IF(BB$4="",0,BB121/(1+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)))
)</f>
        <v>0</v>
      </c>
      <c r="BC144" s="5">
        <f ca="1">IF(BC$4="",0,BC121/(1+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)))
)</f>
        <v>0</v>
      </c>
      <c r="BD144" s="5">
        <f ca="1">IF(BD$4="",0,BD121/(1+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)))
)</f>
        <v>0</v>
      </c>
      <c r="BE144" s="5">
        <f ca="1">IF(BE$4="",0,BE121/(1+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)))
)</f>
        <v>0</v>
      </c>
      <c r="BF144" s="5">
        <f ca="1">IF(BF$4="",0,BF121/(1+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)))
)</f>
        <v>0</v>
      </c>
      <c r="BG144" s="5">
        <f ca="1">IF(BG$4="",0,BG121/(1+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)))
)</f>
        <v>0</v>
      </c>
      <c r="BH144" s="5">
        <f ca="1">IF(BH$4="",0,BH121/(1+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)))
)</f>
        <v>0</v>
      </c>
      <c r="BI144" s="5">
        <f ca="1">IF(BI$4="",0,BI121/(1+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)))
)</f>
        <v>0</v>
      </c>
      <c r="BJ144" s="5">
        <f ca="1">IF(BJ$4="",0,BJ121/(1+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)))
)</f>
        <v>0</v>
      </c>
      <c r="BK144" s="5">
        <f ca="1">IF(BK$4="",0,BK121/(1+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)))
)</f>
        <v>0</v>
      </c>
      <c r="BL144" s="5">
        <f ca="1">IF(BL$4="",0,BL121/(1+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)))
)</f>
        <v>0</v>
      </c>
      <c r="BM144" s="5">
        <f ca="1">IF(BM$4="",0,BM121/(1+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)))
)</f>
        <v>0</v>
      </c>
      <c r="BN144" s="5">
        <f ca="1">IF(BN$4="",0,BN121/(1+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)))
)</f>
        <v>0</v>
      </c>
      <c r="BO144" s="5">
        <f ca="1">IF(BO$4="",0,BO121/(1+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)))
)</f>
        <v>0</v>
      </c>
      <c r="BP144" s="5">
        <f ca="1">IF(BP$4="",0,BP121/(1+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)))
)</f>
        <v>0</v>
      </c>
      <c r="BQ144" s="5">
        <f ca="1">IF(BQ$4="",0,BQ121/(1+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)))
)</f>
        <v>0</v>
      </c>
      <c r="BR144" s="5">
        <f ca="1">IF(BR$4="",0,BR121/(1+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)))
)</f>
        <v>0</v>
      </c>
      <c r="BS144" s="5">
        <f ca="1">IF(BS$4="",0,BS121/(1+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)))
)</f>
        <v>0</v>
      </c>
      <c r="BT144" s="5">
        <f ca="1">IF(BT$4="",0,BT121/(1+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)))
)</f>
        <v>0</v>
      </c>
      <c r="BU144" s="5">
        <f ca="1">IF(BU$4="",0,BU121/(1+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)))
)</f>
        <v>0</v>
      </c>
      <c r="BV144" s="5">
        <f ca="1">IF(BV$4="",0,BV121/(1+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)))
)</f>
        <v>0</v>
      </c>
      <c r="BW144" s="5">
        <f ca="1">IF(BW$4="",0,BW121/(1+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)))
)</f>
        <v>0</v>
      </c>
      <c r="BX144" s="5">
        <f ca="1">IF(BX$4="",0,BX121/(1+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)))
)</f>
        <v>0</v>
      </c>
      <c r="BY144" s="5">
        <f ca="1">IF(BY$4="",0,BY121/(1+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)))
)</f>
        <v>0</v>
      </c>
      <c r="BZ144" s="5">
        <f ca="1">IF(BZ$4="",0,BZ121/(1+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)))
)</f>
        <v>0</v>
      </c>
      <c r="CA144" s="5">
        <f ca="1">IF(CA$4="",0,CA121/(1+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)))
)</f>
        <v>0</v>
      </c>
      <c r="CB144" s="5">
        <f ca="1">IF(CB$4="",0,CB121/(1+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)))
)</f>
        <v>0</v>
      </c>
      <c r="CC144" s="5">
        <f ca="1">IF(CC$4="",0,CC121/(1+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)))
)</f>
        <v>0</v>
      </c>
      <c r="CD144" s="5">
        <f ca="1">IF(CD$4="",0,CD121/(1+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)))
)</f>
        <v>0</v>
      </c>
      <c r="CE144" s="5">
        <f ca="1">IF(CE$4="",0,CE121/(1+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)))
)</f>
        <v>0</v>
      </c>
      <c r="CF144" s="5">
        <f ca="1">IF(CF$4="",0,CF121/(1+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)))
)</f>
        <v>0</v>
      </c>
    </row>
    <row r="145" spans="2:84" x14ac:dyDescent="0.3">
      <c r="B145" s="13">
        <f>ROW()</f>
        <v>145</v>
      </c>
      <c r="H145" s="1" t="str">
        <f t="shared" si="239"/>
        <v>Ввод в эксплуатацию капзатрат без НДС</v>
      </c>
      <c r="I145" s="1" t="str">
        <f>$I$141</f>
        <v>Стартовые капитальные затраты</v>
      </c>
      <c r="J145" s="1" t="str">
        <f>Prcsses!I115</f>
        <v>Контракты с поставщиками</v>
      </c>
      <c r="M145" s="53" t="s">
        <v>18</v>
      </c>
      <c r="U145" s="5">
        <f t="shared" ca="1" si="240"/>
        <v>600000</v>
      </c>
      <c r="X145" s="5">
        <f ca="1">IF(X$4="",0,X122/(1+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)))
)</f>
        <v>0</v>
      </c>
      <c r="Y145" s="5">
        <f ca="1">IF(Y$4="",0,Y122/(1+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)))
)</f>
        <v>0</v>
      </c>
      <c r="Z145" s="5">
        <f ca="1">IF(Z$4="",0,Z122/(1+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)))
)</f>
        <v>0</v>
      </c>
      <c r="AA145" s="5">
        <f ca="1">IF(AA$4="",0,AA122/(1+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)))
)</f>
        <v>0</v>
      </c>
      <c r="AB145" s="5">
        <f ca="1">IF(AB$4="",0,AB122/(1+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)))
)</f>
        <v>0</v>
      </c>
      <c r="AC145" s="5">
        <f ca="1">IF(AC$4="",0,AC122/(1+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)))
)</f>
        <v>0</v>
      </c>
      <c r="AD145" s="5">
        <f ca="1">IF(AD$4="",0,AD122/(1+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)))
)</f>
        <v>0</v>
      </c>
      <c r="AE145" s="5">
        <f ca="1">IF(AE$4="",0,AE122/(1+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)))
)</f>
        <v>0</v>
      </c>
      <c r="AF145" s="5">
        <f ca="1">IF(AF$4="",0,AF122/(1+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)))
)</f>
        <v>0</v>
      </c>
      <c r="AG145" s="5">
        <f ca="1">IF(AG$4="",0,AG122/(1+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)))
)</f>
        <v>0</v>
      </c>
      <c r="AH145" s="5">
        <f ca="1">IF(AH$4="",0,AH122/(1+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)))
)</f>
        <v>0</v>
      </c>
      <c r="AI145" s="5">
        <f ca="1">IF(AI$4="",0,AI122/(1+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)))
)</f>
        <v>600000</v>
      </c>
      <c r="AJ145" s="5">
        <f ca="1">IF(AJ$4="",0,AJ122/(1+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)))
)</f>
        <v>0</v>
      </c>
      <c r="AK145" s="5">
        <f ca="1">IF(AK$4="",0,AK122/(1+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)))
)</f>
        <v>0</v>
      </c>
      <c r="AL145" s="5">
        <f ca="1">IF(AL$4="",0,AL122/(1+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)))
)</f>
        <v>0</v>
      </c>
      <c r="AM145" s="5">
        <f ca="1">IF(AM$4="",0,AM122/(1+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)))
)</f>
        <v>0</v>
      </c>
      <c r="AN145" s="5">
        <f ca="1">IF(AN$4="",0,AN122/(1+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)))
)</f>
        <v>0</v>
      </c>
      <c r="AO145" s="5">
        <f ca="1">IF(AO$4="",0,AO122/(1+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)))
)</f>
        <v>0</v>
      </c>
      <c r="AP145" s="5">
        <f ca="1">IF(AP$4="",0,AP122/(1+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)))
)</f>
        <v>0</v>
      </c>
      <c r="AQ145" s="5">
        <f ca="1">IF(AQ$4="",0,AQ122/(1+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)))
)</f>
        <v>0</v>
      </c>
      <c r="AR145" s="5">
        <f ca="1">IF(AR$4="",0,AR122/(1+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)))
)</f>
        <v>0</v>
      </c>
      <c r="AS145" s="5">
        <f ca="1">IF(AS$4="",0,AS122/(1+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)))
)</f>
        <v>0</v>
      </c>
      <c r="AT145" s="5">
        <f ca="1">IF(AT$4="",0,AT122/(1+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)))
)</f>
        <v>0</v>
      </c>
      <c r="AU145" s="5">
        <f ca="1">IF(AU$4="",0,AU122/(1+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)))
)</f>
        <v>0</v>
      </c>
      <c r="AV145" s="5">
        <f ca="1">IF(AV$4="",0,AV122/(1+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)))
)</f>
        <v>0</v>
      </c>
      <c r="AW145" s="5">
        <f ca="1">IF(AW$4="",0,AW122/(1+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)))
)</f>
        <v>0</v>
      </c>
      <c r="AX145" s="5">
        <f ca="1">IF(AX$4="",0,AX122/(1+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)))
)</f>
        <v>0</v>
      </c>
      <c r="AY145" s="5">
        <f ca="1">IF(AY$4="",0,AY122/(1+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)))
)</f>
        <v>0</v>
      </c>
      <c r="AZ145" s="5">
        <f ca="1">IF(AZ$4="",0,AZ122/(1+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)))
)</f>
        <v>0</v>
      </c>
      <c r="BA145" s="5">
        <f ca="1">IF(BA$4="",0,BA122/(1+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)))
)</f>
        <v>0</v>
      </c>
      <c r="BB145" s="5">
        <f ca="1">IF(BB$4="",0,BB122/(1+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)))
)</f>
        <v>0</v>
      </c>
      <c r="BC145" s="5">
        <f ca="1">IF(BC$4="",0,BC122/(1+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)))
)</f>
        <v>0</v>
      </c>
      <c r="BD145" s="5">
        <f ca="1">IF(BD$4="",0,BD122/(1+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)))
)</f>
        <v>0</v>
      </c>
      <c r="BE145" s="5">
        <f ca="1">IF(BE$4="",0,BE122/(1+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)))
)</f>
        <v>0</v>
      </c>
      <c r="BF145" s="5">
        <f ca="1">IF(BF$4="",0,BF122/(1+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)))
)</f>
        <v>0</v>
      </c>
      <c r="BG145" s="5">
        <f ca="1">IF(BG$4="",0,BG122/(1+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)))
)</f>
        <v>0</v>
      </c>
      <c r="BH145" s="5">
        <f ca="1">IF(BH$4="",0,BH122/(1+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)))
)</f>
        <v>0</v>
      </c>
      <c r="BI145" s="5">
        <f ca="1">IF(BI$4="",0,BI122/(1+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)))
)</f>
        <v>0</v>
      </c>
      <c r="BJ145" s="5">
        <f ca="1">IF(BJ$4="",0,BJ122/(1+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)))
)</f>
        <v>0</v>
      </c>
      <c r="BK145" s="5">
        <f ca="1">IF(BK$4="",0,BK122/(1+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)))
)</f>
        <v>0</v>
      </c>
      <c r="BL145" s="5">
        <f ca="1">IF(BL$4="",0,BL122/(1+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)))
)</f>
        <v>0</v>
      </c>
      <c r="BM145" s="5">
        <f ca="1">IF(BM$4="",0,BM122/(1+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)))
)</f>
        <v>0</v>
      </c>
      <c r="BN145" s="5">
        <f ca="1">IF(BN$4="",0,BN122/(1+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)))
)</f>
        <v>0</v>
      </c>
      <c r="BO145" s="5">
        <f ca="1">IF(BO$4="",0,BO122/(1+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)))
)</f>
        <v>0</v>
      </c>
      <c r="BP145" s="5">
        <f ca="1">IF(BP$4="",0,BP122/(1+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)))
)</f>
        <v>0</v>
      </c>
      <c r="BQ145" s="5">
        <f ca="1">IF(BQ$4="",0,BQ122/(1+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)))
)</f>
        <v>0</v>
      </c>
      <c r="BR145" s="5">
        <f ca="1">IF(BR$4="",0,BR122/(1+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)))
)</f>
        <v>0</v>
      </c>
      <c r="BS145" s="5">
        <f ca="1">IF(BS$4="",0,BS122/(1+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)))
)</f>
        <v>0</v>
      </c>
      <c r="BT145" s="5">
        <f ca="1">IF(BT$4="",0,BT122/(1+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)))
)</f>
        <v>0</v>
      </c>
      <c r="BU145" s="5">
        <f ca="1">IF(BU$4="",0,BU122/(1+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)))
)</f>
        <v>0</v>
      </c>
      <c r="BV145" s="5">
        <f ca="1">IF(BV$4="",0,BV122/(1+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)))
)</f>
        <v>0</v>
      </c>
      <c r="BW145" s="5">
        <f ca="1">IF(BW$4="",0,BW122/(1+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)))
)</f>
        <v>0</v>
      </c>
      <c r="BX145" s="5">
        <f ca="1">IF(BX$4="",0,BX122/(1+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)))
)</f>
        <v>0</v>
      </c>
      <c r="BY145" s="5">
        <f ca="1">IF(BY$4="",0,BY122/(1+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)))
)</f>
        <v>0</v>
      </c>
      <c r="BZ145" s="5">
        <f ca="1">IF(BZ$4="",0,BZ122/(1+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)))
)</f>
        <v>0</v>
      </c>
      <c r="CA145" s="5">
        <f ca="1">IF(CA$4="",0,CA122/(1+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)))
)</f>
        <v>0</v>
      </c>
      <c r="CB145" s="5">
        <f ca="1">IF(CB$4="",0,CB122/(1+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)))
)</f>
        <v>0</v>
      </c>
      <c r="CC145" s="5">
        <f ca="1">IF(CC$4="",0,CC122/(1+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)))
)</f>
        <v>0</v>
      </c>
      <c r="CD145" s="5">
        <f ca="1">IF(CD$4="",0,CD122/(1+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)))
)</f>
        <v>0</v>
      </c>
      <c r="CE145" s="5">
        <f ca="1">IF(CE$4="",0,CE122/(1+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)))
)</f>
        <v>0</v>
      </c>
      <c r="CF145" s="5">
        <f ca="1">IF(CF$4="",0,CF122/(1+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)))
)</f>
        <v>0</v>
      </c>
    </row>
    <row r="146" spans="2:84" x14ac:dyDescent="0.3">
      <c r="B146" s="13">
        <f>ROW()</f>
        <v>146</v>
      </c>
      <c r="H146" s="1" t="str">
        <f t="shared" si="239"/>
        <v>Ввод в эксплуатацию капзатрат без НДС</v>
      </c>
      <c r="I146" s="1" t="str">
        <f>$I$141</f>
        <v>Стартовые капитальные затраты</v>
      </c>
      <c r="J146" s="1" t="str">
        <f>Prcsses!I116</f>
        <v>Программное обеспечение</v>
      </c>
      <c r="M146" s="53" t="s">
        <v>18</v>
      </c>
      <c r="U146" s="5">
        <f t="shared" ca="1" si="240"/>
        <v>200000</v>
      </c>
      <c r="X146" s="5">
        <f ca="1">IF(X$4="",0,X123/(1+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)))
)</f>
        <v>0</v>
      </c>
      <c r="Y146" s="5">
        <f ca="1">IF(Y$4="",0,Y123/(1+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)))
)</f>
        <v>0</v>
      </c>
      <c r="Z146" s="5">
        <f ca="1">IF(Z$4="",0,Z123/(1+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)))
)</f>
        <v>0</v>
      </c>
      <c r="AA146" s="5">
        <f ca="1">IF(AA$4="",0,AA123/(1+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)))
)</f>
        <v>0</v>
      </c>
      <c r="AB146" s="5">
        <f ca="1">IF(AB$4="",0,AB123/(1+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)))
)</f>
        <v>0</v>
      </c>
      <c r="AC146" s="5">
        <f ca="1">IF(AC$4="",0,AC123/(1+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)))
)</f>
        <v>0</v>
      </c>
      <c r="AD146" s="5">
        <f ca="1">IF(AD$4="",0,AD123/(1+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)))
)</f>
        <v>0</v>
      </c>
      <c r="AE146" s="5">
        <f ca="1">IF(AE$4="",0,AE123/(1+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)))
)</f>
        <v>0</v>
      </c>
      <c r="AF146" s="5">
        <f ca="1">IF(AF$4="",0,AF123/(1+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)))
)</f>
        <v>0</v>
      </c>
      <c r="AG146" s="5">
        <f ca="1">IF(AG$4="",0,AG123/(1+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)))
)</f>
        <v>0</v>
      </c>
      <c r="AH146" s="5">
        <f ca="1">IF(AH$4="",0,AH123/(1+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)))
)</f>
        <v>0</v>
      </c>
      <c r="AI146" s="5">
        <f ca="1">IF(AI$4="",0,AI123/(1+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)))
)</f>
        <v>200000</v>
      </c>
      <c r="AJ146" s="5">
        <f ca="1">IF(AJ$4="",0,AJ123/(1+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)))
)</f>
        <v>0</v>
      </c>
      <c r="AK146" s="5">
        <f ca="1">IF(AK$4="",0,AK123/(1+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)))
)</f>
        <v>0</v>
      </c>
      <c r="AL146" s="5">
        <f ca="1">IF(AL$4="",0,AL123/(1+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)))
)</f>
        <v>0</v>
      </c>
      <c r="AM146" s="5">
        <f ca="1">IF(AM$4="",0,AM123/(1+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)))
)</f>
        <v>0</v>
      </c>
      <c r="AN146" s="5">
        <f ca="1">IF(AN$4="",0,AN123/(1+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)))
)</f>
        <v>0</v>
      </c>
      <c r="AO146" s="5">
        <f ca="1">IF(AO$4="",0,AO123/(1+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)))
)</f>
        <v>0</v>
      </c>
      <c r="AP146" s="5">
        <f ca="1">IF(AP$4="",0,AP123/(1+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)))
)</f>
        <v>0</v>
      </c>
      <c r="AQ146" s="5">
        <f ca="1">IF(AQ$4="",0,AQ123/(1+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)))
)</f>
        <v>0</v>
      </c>
      <c r="AR146" s="5">
        <f ca="1">IF(AR$4="",0,AR123/(1+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)))
)</f>
        <v>0</v>
      </c>
      <c r="AS146" s="5">
        <f ca="1">IF(AS$4="",0,AS123/(1+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)))
)</f>
        <v>0</v>
      </c>
      <c r="AT146" s="5">
        <f ca="1">IF(AT$4="",0,AT123/(1+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)))
)</f>
        <v>0</v>
      </c>
      <c r="AU146" s="5">
        <f ca="1">IF(AU$4="",0,AU123/(1+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)))
)</f>
        <v>0</v>
      </c>
      <c r="AV146" s="5">
        <f ca="1">IF(AV$4="",0,AV123/(1+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)))
)</f>
        <v>0</v>
      </c>
      <c r="AW146" s="5">
        <f ca="1">IF(AW$4="",0,AW123/(1+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)))
)</f>
        <v>0</v>
      </c>
      <c r="AX146" s="5">
        <f ca="1">IF(AX$4="",0,AX123/(1+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)))
)</f>
        <v>0</v>
      </c>
      <c r="AY146" s="5">
        <f ca="1">IF(AY$4="",0,AY123/(1+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)))
)</f>
        <v>0</v>
      </c>
      <c r="AZ146" s="5">
        <f ca="1">IF(AZ$4="",0,AZ123/(1+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)))
)</f>
        <v>0</v>
      </c>
      <c r="BA146" s="5">
        <f ca="1">IF(BA$4="",0,BA123/(1+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)))
)</f>
        <v>0</v>
      </c>
      <c r="BB146" s="5">
        <f ca="1">IF(BB$4="",0,BB123/(1+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)))
)</f>
        <v>0</v>
      </c>
      <c r="BC146" s="5">
        <f ca="1">IF(BC$4="",0,BC123/(1+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)))
)</f>
        <v>0</v>
      </c>
      <c r="BD146" s="5">
        <f ca="1">IF(BD$4="",0,BD123/(1+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)))
)</f>
        <v>0</v>
      </c>
      <c r="BE146" s="5">
        <f ca="1">IF(BE$4="",0,BE123/(1+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)))
)</f>
        <v>0</v>
      </c>
      <c r="BF146" s="5">
        <f ca="1">IF(BF$4="",0,BF123/(1+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)))
)</f>
        <v>0</v>
      </c>
      <c r="BG146" s="5">
        <f ca="1">IF(BG$4="",0,BG123/(1+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)))
)</f>
        <v>0</v>
      </c>
      <c r="BH146" s="5">
        <f ca="1">IF(BH$4="",0,BH123/(1+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)))
)</f>
        <v>0</v>
      </c>
      <c r="BI146" s="5">
        <f ca="1">IF(BI$4="",0,BI123/(1+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)))
)</f>
        <v>0</v>
      </c>
      <c r="BJ146" s="5">
        <f ca="1">IF(BJ$4="",0,BJ123/(1+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)))
)</f>
        <v>0</v>
      </c>
      <c r="BK146" s="5">
        <f ca="1">IF(BK$4="",0,BK123/(1+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)))
)</f>
        <v>0</v>
      </c>
      <c r="BL146" s="5">
        <f ca="1">IF(BL$4="",0,BL123/(1+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)))
)</f>
        <v>0</v>
      </c>
      <c r="BM146" s="5">
        <f ca="1">IF(BM$4="",0,BM123/(1+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)))
)</f>
        <v>0</v>
      </c>
      <c r="BN146" s="5">
        <f ca="1">IF(BN$4="",0,BN123/(1+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)))
)</f>
        <v>0</v>
      </c>
      <c r="BO146" s="5">
        <f ca="1">IF(BO$4="",0,BO123/(1+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)))
)</f>
        <v>0</v>
      </c>
      <c r="BP146" s="5">
        <f ca="1">IF(BP$4="",0,BP123/(1+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)))
)</f>
        <v>0</v>
      </c>
      <c r="BQ146" s="5">
        <f ca="1">IF(BQ$4="",0,BQ123/(1+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)))
)</f>
        <v>0</v>
      </c>
      <c r="BR146" s="5">
        <f ca="1">IF(BR$4="",0,BR123/(1+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)))
)</f>
        <v>0</v>
      </c>
      <c r="BS146" s="5">
        <f ca="1">IF(BS$4="",0,BS123/(1+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)))
)</f>
        <v>0</v>
      </c>
      <c r="BT146" s="5">
        <f ca="1">IF(BT$4="",0,BT123/(1+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)))
)</f>
        <v>0</v>
      </c>
      <c r="BU146" s="5">
        <f ca="1">IF(BU$4="",0,BU123/(1+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)))
)</f>
        <v>0</v>
      </c>
      <c r="BV146" s="5">
        <f ca="1">IF(BV$4="",0,BV123/(1+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)))
)</f>
        <v>0</v>
      </c>
      <c r="BW146" s="5">
        <f ca="1">IF(BW$4="",0,BW123/(1+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)))
)</f>
        <v>0</v>
      </c>
      <c r="BX146" s="5">
        <f ca="1">IF(BX$4="",0,BX123/(1+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)))
)</f>
        <v>0</v>
      </c>
      <c r="BY146" s="5">
        <f ca="1">IF(BY$4="",0,BY123/(1+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)))
)</f>
        <v>0</v>
      </c>
      <c r="BZ146" s="5">
        <f ca="1">IF(BZ$4="",0,BZ123/(1+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)))
)</f>
        <v>0</v>
      </c>
      <c r="CA146" s="5">
        <f ca="1">IF(CA$4="",0,CA123/(1+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)))
)</f>
        <v>0</v>
      </c>
      <c r="CB146" s="5">
        <f ca="1">IF(CB$4="",0,CB123/(1+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)))
)</f>
        <v>0</v>
      </c>
      <c r="CC146" s="5">
        <f ca="1">IF(CC$4="",0,CC123/(1+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)))
)</f>
        <v>0</v>
      </c>
      <c r="CD146" s="5">
        <f ca="1">IF(CD$4="",0,CD123/(1+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)))
)</f>
        <v>0</v>
      </c>
      <c r="CE146" s="5">
        <f ca="1">IF(CE$4="",0,CE123/(1+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)))
)</f>
        <v>0</v>
      </c>
      <c r="CF146" s="5">
        <f ca="1">IF(CF$4="",0,CF123/(1+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)))
)</f>
        <v>0</v>
      </c>
    </row>
    <row r="147" spans="2:84" s="26" customFormat="1" ht="12" x14ac:dyDescent="0.25">
      <c r="B147" s="13"/>
      <c r="M147" s="55"/>
      <c r="N147" s="44" t="s">
        <v>21</v>
      </c>
      <c r="O147" s="45"/>
      <c r="P147" s="46"/>
      <c r="Q147" s="89"/>
      <c r="U147" s="41"/>
      <c r="V147" s="42"/>
      <c r="W147" s="43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</row>
    <row r="148" spans="2:84" x14ac:dyDescent="0.3">
      <c r="B148" s="13">
        <f>ROW()</f>
        <v>148</v>
      </c>
      <c r="H148" s="1" t="str">
        <f t="shared" ref="H148:H153" si="252">$H$140</f>
        <v>Ввод в эксплуатацию капзатрат без НДС</v>
      </c>
      <c r="I148" s="1" t="s">
        <v>202</v>
      </c>
      <c r="M148" s="53" t="s">
        <v>18</v>
      </c>
      <c r="P148" s="72" t="str">
        <f>Lists!$AD$11</f>
        <v>ввод в экспл-ю</v>
      </c>
      <c r="U148" s="5">
        <f t="shared" ref="U148:U153" ca="1" si="253">SUM(INDIRECT(ADDRESS($B148,$X$2)&amp;":"&amp;ADDRESS($B148,$X$2-1+$P$8)))</f>
        <v>37000000</v>
      </c>
      <c r="X148" s="5">
        <f ca="1">IF(X$4="",0,SUM(X149:X154))</f>
        <v>0</v>
      </c>
      <c r="Y148" s="5">
        <f ca="1">IF(Y$4="",0,SUM(Y149:Y154))</f>
        <v>0</v>
      </c>
      <c r="Z148" s="5">
        <f t="shared" ref="Z148" ca="1" si="254">IF(Z$4="",0,SUM(Z149:Z154))</f>
        <v>0</v>
      </c>
      <c r="AA148" s="5">
        <f t="shared" ref="AA148" ca="1" si="255">IF(AA$4="",0,SUM(AA149:AA154))</f>
        <v>0</v>
      </c>
      <c r="AB148" s="5">
        <f t="shared" ref="AB148" ca="1" si="256">IF(AB$4="",0,SUM(AB149:AB154))</f>
        <v>0</v>
      </c>
      <c r="AC148" s="5">
        <f t="shared" ref="AC148" ca="1" si="257">IF(AC$4="",0,SUM(AC149:AC154))</f>
        <v>0</v>
      </c>
      <c r="AD148" s="5">
        <f t="shared" ref="AD148" ca="1" si="258">IF(AD$4="",0,SUM(AD149:AD154))</f>
        <v>0</v>
      </c>
      <c r="AE148" s="5">
        <f t="shared" ref="AE148" ca="1" si="259">IF(AE$4="",0,SUM(AE149:AE154))</f>
        <v>0</v>
      </c>
      <c r="AF148" s="5">
        <f t="shared" ref="AF148" ca="1" si="260">IF(AF$4="",0,SUM(AF149:AF154))</f>
        <v>0</v>
      </c>
      <c r="AG148" s="5">
        <f t="shared" ref="AG148" ca="1" si="261">IF(AG$4="",0,SUM(AG149:AG154))</f>
        <v>0</v>
      </c>
      <c r="AH148" s="5">
        <f t="shared" ref="AH148" ca="1" si="262">IF(AH$4="",0,SUM(AH149:AH154))</f>
        <v>0</v>
      </c>
      <c r="AI148" s="5">
        <f t="shared" ref="AI148:CF148" ca="1" si="263">IF(AI$4="",0,SUM(AI149:AI154))</f>
        <v>37000000</v>
      </c>
      <c r="AJ148" s="5">
        <f t="shared" ca="1" si="263"/>
        <v>0</v>
      </c>
      <c r="AK148" s="5">
        <f t="shared" ca="1" si="263"/>
        <v>0</v>
      </c>
      <c r="AL148" s="5">
        <f t="shared" ca="1" si="263"/>
        <v>0</v>
      </c>
      <c r="AM148" s="5">
        <f t="shared" ca="1" si="263"/>
        <v>0</v>
      </c>
      <c r="AN148" s="5">
        <f t="shared" ca="1" si="263"/>
        <v>0</v>
      </c>
      <c r="AO148" s="5">
        <f t="shared" ca="1" si="263"/>
        <v>0</v>
      </c>
      <c r="AP148" s="5">
        <f t="shared" ca="1" si="263"/>
        <v>0</v>
      </c>
      <c r="AQ148" s="5">
        <f t="shared" ca="1" si="263"/>
        <v>0</v>
      </c>
      <c r="AR148" s="5">
        <f t="shared" ca="1" si="263"/>
        <v>0</v>
      </c>
      <c r="AS148" s="5">
        <f t="shared" ca="1" si="263"/>
        <v>0</v>
      </c>
      <c r="AT148" s="5">
        <f t="shared" ca="1" si="263"/>
        <v>0</v>
      </c>
      <c r="AU148" s="5">
        <f t="shared" ca="1" si="263"/>
        <v>0</v>
      </c>
      <c r="AV148" s="5">
        <f t="shared" ca="1" si="263"/>
        <v>0</v>
      </c>
      <c r="AW148" s="5">
        <f t="shared" ca="1" si="263"/>
        <v>0</v>
      </c>
      <c r="AX148" s="5">
        <f t="shared" ca="1" si="263"/>
        <v>0</v>
      </c>
      <c r="AY148" s="5">
        <f t="shared" ca="1" si="263"/>
        <v>0</v>
      </c>
      <c r="AZ148" s="5">
        <f t="shared" ca="1" si="263"/>
        <v>0</v>
      </c>
      <c r="BA148" s="5">
        <f t="shared" ca="1" si="263"/>
        <v>0</v>
      </c>
      <c r="BB148" s="5">
        <f t="shared" ca="1" si="263"/>
        <v>0</v>
      </c>
      <c r="BC148" s="5">
        <f t="shared" ca="1" si="263"/>
        <v>0</v>
      </c>
      <c r="BD148" s="5">
        <f t="shared" ca="1" si="263"/>
        <v>0</v>
      </c>
      <c r="BE148" s="5">
        <f t="shared" ca="1" si="263"/>
        <v>0</v>
      </c>
      <c r="BF148" s="5">
        <f t="shared" ca="1" si="263"/>
        <v>0</v>
      </c>
      <c r="BG148" s="5">
        <f t="shared" ca="1" si="263"/>
        <v>0</v>
      </c>
      <c r="BH148" s="5">
        <f t="shared" ca="1" si="263"/>
        <v>0</v>
      </c>
      <c r="BI148" s="5">
        <f t="shared" ca="1" si="263"/>
        <v>0</v>
      </c>
      <c r="BJ148" s="5">
        <f t="shared" ca="1" si="263"/>
        <v>0</v>
      </c>
      <c r="BK148" s="5">
        <f t="shared" ca="1" si="263"/>
        <v>0</v>
      </c>
      <c r="BL148" s="5">
        <f t="shared" ca="1" si="263"/>
        <v>0</v>
      </c>
      <c r="BM148" s="5">
        <f t="shared" ca="1" si="263"/>
        <v>0</v>
      </c>
      <c r="BN148" s="5">
        <f t="shared" ca="1" si="263"/>
        <v>0</v>
      </c>
      <c r="BO148" s="5">
        <f t="shared" ca="1" si="263"/>
        <v>0</v>
      </c>
      <c r="BP148" s="5">
        <f t="shared" ca="1" si="263"/>
        <v>0</v>
      </c>
      <c r="BQ148" s="5">
        <f t="shared" ca="1" si="263"/>
        <v>0</v>
      </c>
      <c r="BR148" s="5">
        <f t="shared" ca="1" si="263"/>
        <v>0</v>
      </c>
      <c r="BS148" s="5">
        <f t="shared" ca="1" si="263"/>
        <v>0</v>
      </c>
      <c r="BT148" s="5">
        <f t="shared" ca="1" si="263"/>
        <v>0</v>
      </c>
      <c r="BU148" s="5">
        <f t="shared" ca="1" si="263"/>
        <v>0</v>
      </c>
      <c r="BV148" s="5">
        <f t="shared" ca="1" si="263"/>
        <v>0</v>
      </c>
      <c r="BW148" s="5">
        <f t="shared" ca="1" si="263"/>
        <v>0</v>
      </c>
      <c r="BX148" s="5">
        <f t="shared" ca="1" si="263"/>
        <v>0</v>
      </c>
      <c r="BY148" s="5">
        <f t="shared" ca="1" si="263"/>
        <v>0</v>
      </c>
      <c r="BZ148" s="5">
        <f t="shared" ca="1" si="263"/>
        <v>0</v>
      </c>
      <c r="CA148" s="5">
        <f t="shared" ca="1" si="263"/>
        <v>0</v>
      </c>
      <c r="CB148" s="5">
        <f t="shared" ca="1" si="263"/>
        <v>0</v>
      </c>
      <c r="CC148" s="5">
        <f t="shared" ca="1" si="263"/>
        <v>0</v>
      </c>
      <c r="CD148" s="5">
        <f t="shared" ca="1" si="263"/>
        <v>0</v>
      </c>
      <c r="CE148" s="5">
        <f t="shared" ca="1" si="263"/>
        <v>0</v>
      </c>
      <c r="CF148" s="5">
        <f t="shared" ca="1" si="263"/>
        <v>0</v>
      </c>
    </row>
    <row r="149" spans="2:84" x14ac:dyDescent="0.3">
      <c r="B149" s="13">
        <f>ROW()</f>
        <v>149</v>
      </c>
      <c r="H149" s="1" t="str">
        <f t="shared" si="252"/>
        <v>Ввод в эксплуатацию капзатрат без НДС</v>
      </c>
      <c r="I149" s="1" t="str">
        <f>$I$148</f>
        <v>Капзатраты на производственные мощности</v>
      </c>
      <c r="J149" s="1" t="str">
        <f>Prcsses!I144</f>
        <v>Разрешения, оформления и проектирование</v>
      </c>
      <c r="M149" s="53" t="s">
        <v>18</v>
      </c>
      <c r="U149" s="5">
        <f t="shared" ca="1" si="253"/>
        <v>1000000</v>
      </c>
      <c r="X149" s="5">
        <f ca="1">IF(X$4="",0,X126/(1+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)))
)</f>
        <v>0</v>
      </c>
      <c r="Y149" s="5">
        <f ca="1">IF(Y$4="",0,Y126/(1+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)))
)</f>
        <v>0</v>
      </c>
      <c r="Z149" s="5">
        <f ca="1">IF(Z$4="",0,Z126/(1+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)))
)</f>
        <v>0</v>
      </c>
      <c r="AA149" s="5">
        <f ca="1">IF(AA$4="",0,AA126/(1+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)))
)</f>
        <v>0</v>
      </c>
      <c r="AB149" s="5">
        <f ca="1">IF(AB$4="",0,AB126/(1+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)))
)</f>
        <v>0</v>
      </c>
      <c r="AC149" s="5">
        <f ca="1">IF(AC$4="",0,AC126/(1+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)))
)</f>
        <v>0</v>
      </c>
      <c r="AD149" s="5">
        <f ca="1">IF(AD$4="",0,AD126/(1+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)))
)</f>
        <v>0</v>
      </c>
      <c r="AE149" s="5">
        <f ca="1">IF(AE$4="",0,AE126/(1+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)))
)</f>
        <v>0</v>
      </c>
      <c r="AF149" s="5">
        <f ca="1">IF(AF$4="",0,AF126/(1+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)))
)</f>
        <v>0</v>
      </c>
      <c r="AG149" s="5">
        <f ca="1">IF(AG$4="",0,AG126/(1+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)))
)</f>
        <v>0</v>
      </c>
      <c r="AH149" s="5">
        <f ca="1">IF(AH$4="",0,AH126/(1+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)))
)</f>
        <v>0</v>
      </c>
      <c r="AI149" s="5">
        <f ca="1">IF(AI$4="",0,AI126/(1+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)))
)</f>
        <v>1000000</v>
      </c>
      <c r="AJ149" s="5">
        <f ca="1">IF(AJ$4="",0,AJ126/(1+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)))
)</f>
        <v>0</v>
      </c>
      <c r="AK149" s="5">
        <f ca="1">IF(AK$4="",0,AK126/(1+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)))
)</f>
        <v>0</v>
      </c>
      <c r="AL149" s="5">
        <f ca="1">IF(AL$4="",0,AL126/(1+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)))
)</f>
        <v>0</v>
      </c>
      <c r="AM149" s="5">
        <f ca="1">IF(AM$4="",0,AM126/(1+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)))
)</f>
        <v>0</v>
      </c>
      <c r="AN149" s="5">
        <f ca="1">IF(AN$4="",0,AN126/(1+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)))
)</f>
        <v>0</v>
      </c>
      <c r="AO149" s="5">
        <f ca="1">IF(AO$4="",0,AO126/(1+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)))
)</f>
        <v>0</v>
      </c>
      <c r="AP149" s="5">
        <f ca="1">IF(AP$4="",0,AP126/(1+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)))
)</f>
        <v>0</v>
      </c>
      <c r="AQ149" s="5">
        <f ca="1">IF(AQ$4="",0,AQ126/(1+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)))
)</f>
        <v>0</v>
      </c>
      <c r="AR149" s="5">
        <f ca="1">IF(AR$4="",0,AR126/(1+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)))
)</f>
        <v>0</v>
      </c>
      <c r="AS149" s="5">
        <f ca="1">IF(AS$4="",0,AS126/(1+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)))
)</f>
        <v>0</v>
      </c>
      <c r="AT149" s="5">
        <f ca="1">IF(AT$4="",0,AT126/(1+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)))
)</f>
        <v>0</v>
      </c>
      <c r="AU149" s="5">
        <f ca="1">IF(AU$4="",0,AU126/(1+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)))
)</f>
        <v>0</v>
      </c>
      <c r="AV149" s="5">
        <f ca="1">IF(AV$4="",0,AV126/(1+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)))
)</f>
        <v>0</v>
      </c>
      <c r="AW149" s="5">
        <f ca="1">IF(AW$4="",0,AW126/(1+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)))
)</f>
        <v>0</v>
      </c>
      <c r="AX149" s="5">
        <f ca="1">IF(AX$4="",0,AX126/(1+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)))
)</f>
        <v>0</v>
      </c>
      <c r="AY149" s="5">
        <f ca="1">IF(AY$4="",0,AY126/(1+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)))
)</f>
        <v>0</v>
      </c>
      <c r="AZ149" s="5">
        <f ca="1">IF(AZ$4="",0,AZ126/(1+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)))
)</f>
        <v>0</v>
      </c>
      <c r="BA149" s="5">
        <f ca="1">IF(BA$4="",0,BA126/(1+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)))
)</f>
        <v>0</v>
      </c>
      <c r="BB149" s="5">
        <f ca="1">IF(BB$4="",0,BB126/(1+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)))
)</f>
        <v>0</v>
      </c>
      <c r="BC149" s="5">
        <f ca="1">IF(BC$4="",0,BC126/(1+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)))
)</f>
        <v>0</v>
      </c>
      <c r="BD149" s="5">
        <f ca="1">IF(BD$4="",0,BD126/(1+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)))
)</f>
        <v>0</v>
      </c>
      <c r="BE149" s="5">
        <f ca="1">IF(BE$4="",0,BE126/(1+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)))
)</f>
        <v>0</v>
      </c>
      <c r="BF149" s="5">
        <f ca="1">IF(BF$4="",0,BF126/(1+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)))
)</f>
        <v>0</v>
      </c>
      <c r="BG149" s="5">
        <f ca="1">IF(BG$4="",0,BG126/(1+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)))
)</f>
        <v>0</v>
      </c>
      <c r="BH149" s="5">
        <f ca="1">IF(BH$4="",0,BH126/(1+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)))
)</f>
        <v>0</v>
      </c>
      <c r="BI149" s="5">
        <f ca="1">IF(BI$4="",0,BI126/(1+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)))
)</f>
        <v>0</v>
      </c>
      <c r="BJ149" s="5">
        <f ca="1">IF(BJ$4="",0,BJ126/(1+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)))
)</f>
        <v>0</v>
      </c>
      <c r="BK149" s="5">
        <f ca="1">IF(BK$4="",0,BK126/(1+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)))
)</f>
        <v>0</v>
      </c>
      <c r="BL149" s="5">
        <f ca="1">IF(BL$4="",0,BL126/(1+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)))
)</f>
        <v>0</v>
      </c>
      <c r="BM149" s="5">
        <f ca="1">IF(BM$4="",0,BM126/(1+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)))
)</f>
        <v>0</v>
      </c>
      <c r="BN149" s="5">
        <f ca="1">IF(BN$4="",0,BN126/(1+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)))
)</f>
        <v>0</v>
      </c>
      <c r="BO149" s="5">
        <f ca="1">IF(BO$4="",0,BO126/(1+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)))
)</f>
        <v>0</v>
      </c>
      <c r="BP149" s="5">
        <f ca="1">IF(BP$4="",0,BP126/(1+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)))
)</f>
        <v>0</v>
      </c>
      <c r="BQ149" s="5">
        <f ca="1">IF(BQ$4="",0,BQ126/(1+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)))
)</f>
        <v>0</v>
      </c>
      <c r="BR149" s="5">
        <f ca="1">IF(BR$4="",0,BR126/(1+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)))
)</f>
        <v>0</v>
      </c>
      <c r="BS149" s="5">
        <f ca="1">IF(BS$4="",0,BS126/(1+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)))
)</f>
        <v>0</v>
      </c>
      <c r="BT149" s="5">
        <f ca="1">IF(BT$4="",0,BT126/(1+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)))
)</f>
        <v>0</v>
      </c>
      <c r="BU149" s="5">
        <f ca="1">IF(BU$4="",0,BU126/(1+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)))
)</f>
        <v>0</v>
      </c>
      <c r="BV149" s="5">
        <f ca="1">IF(BV$4="",0,BV126/(1+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)))
)</f>
        <v>0</v>
      </c>
      <c r="BW149" s="5">
        <f ca="1">IF(BW$4="",0,BW126/(1+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)))
)</f>
        <v>0</v>
      </c>
      <c r="BX149" s="5">
        <f ca="1">IF(BX$4="",0,BX126/(1+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)))
)</f>
        <v>0</v>
      </c>
      <c r="BY149" s="5">
        <f ca="1">IF(BY$4="",0,BY126/(1+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)))
)</f>
        <v>0</v>
      </c>
      <c r="BZ149" s="5">
        <f ca="1">IF(BZ$4="",0,BZ126/(1+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)))
)</f>
        <v>0</v>
      </c>
      <c r="CA149" s="5">
        <f ca="1">IF(CA$4="",0,CA126/(1+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)))
)</f>
        <v>0</v>
      </c>
      <c r="CB149" s="5">
        <f ca="1">IF(CB$4="",0,CB126/(1+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)))
)</f>
        <v>0</v>
      </c>
      <c r="CC149" s="5">
        <f ca="1">IF(CC$4="",0,CC126/(1+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)))
)</f>
        <v>0</v>
      </c>
      <c r="CD149" s="5">
        <f ca="1">IF(CD$4="",0,CD126/(1+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)))
)</f>
        <v>0</v>
      </c>
      <c r="CE149" s="5">
        <f ca="1">IF(CE$4="",0,CE126/(1+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)))
)</f>
        <v>0</v>
      </c>
      <c r="CF149" s="5">
        <f ca="1">IF(CF$4="",0,CF126/(1+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)))
)</f>
        <v>0</v>
      </c>
    </row>
    <row r="150" spans="2:84" x14ac:dyDescent="0.3">
      <c r="B150" s="13">
        <f>ROW()</f>
        <v>150</v>
      </c>
      <c r="H150" s="1" t="str">
        <f t="shared" si="252"/>
        <v>Ввод в эксплуатацию капзатрат без НДС</v>
      </c>
      <c r="I150" s="1" t="str">
        <f>$I$148</f>
        <v>Капзатраты на производственные мощности</v>
      </c>
      <c r="J150" s="1" t="str">
        <f>Prcsses!I145</f>
        <v>Строительно-монтажные работы</v>
      </c>
      <c r="M150" s="53" t="s">
        <v>18</v>
      </c>
      <c r="U150" s="5">
        <f t="shared" ca="1" si="253"/>
        <v>15000000</v>
      </c>
      <c r="X150" s="5">
        <f ca="1">IF(X$4="",0,X127/(1+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)))
)</f>
        <v>0</v>
      </c>
      <c r="Y150" s="5">
        <f ca="1">IF(Y$4="",0,Y127/(1+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)))
)</f>
        <v>0</v>
      </c>
      <c r="Z150" s="5">
        <f ca="1">IF(Z$4="",0,Z127/(1+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)))
)</f>
        <v>0</v>
      </c>
      <c r="AA150" s="5">
        <f ca="1">IF(AA$4="",0,AA127/(1+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)))
)</f>
        <v>0</v>
      </c>
      <c r="AB150" s="5">
        <f ca="1">IF(AB$4="",0,AB127/(1+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)))
)</f>
        <v>0</v>
      </c>
      <c r="AC150" s="5">
        <f ca="1">IF(AC$4="",0,AC127/(1+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)))
)</f>
        <v>0</v>
      </c>
      <c r="AD150" s="5">
        <f ca="1">IF(AD$4="",0,AD127/(1+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)))
)</f>
        <v>0</v>
      </c>
      <c r="AE150" s="5">
        <f ca="1">IF(AE$4="",0,AE127/(1+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)))
)</f>
        <v>0</v>
      </c>
      <c r="AF150" s="5">
        <f ca="1">IF(AF$4="",0,AF127/(1+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)))
)</f>
        <v>0</v>
      </c>
      <c r="AG150" s="5">
        <f ca="1">IF(AG$4="",0,AG127/(1+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)))
)</f>
        <v>0</v>
      </c>
      <c r="AH150" s="5">
        <f ca="1">IF(AH$4="",0,AH127/(1+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)))
)</f>
        <v>0</v>
      </c>
      <c r="AI150" s="5">
        <f ca="1">IF(AI$4="",0,AI127/(1+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)))
)</f>
        <v>15000000</v>
      </c>
      <c r="AJ150" s="5">
        <f ca="1">IF(AJ$4="",0,AJ127/(1+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)))
)</f>
        <v>0</v>
      </c>
      <c r="AK150" s="5">
        <f ca="1">IF(AK$4="",0,AK127/(1+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)))
)</f>
        <v>0</v>
      </c>
      <c r="AL150" s="5">
        <f ca="1">IF(AL$4="",0,AL127/(1+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)))
)</f>
        <v>0</v>
      </c>
      <c r="AM150" s="5">
        <f ca="1">IF(AM$4="",0,AM127/(1+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)))
)</f>
        <v>0</v>
      </c>
      <c r="AN150" s="5">
        <f ca="1">IF(AN$4="",0,AN127/(1+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)))
)</f>
        <v>0</v>
      </c>
      <c r="AO150" s="5">
        <f ca="1">IF(AO$4="",0,AO127/(1+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)))
)</f>
        <v>0</v>
      </c>
      <c r="AP150" s="5">
        <f ca="1">IF(AP$4="",0,AP127/(1+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)))
)</f>
        <v>0</v>
      </c>
      <c r="AQ150" s="5">
        <f ca="1">IF(AQ$4="",0,AQ127/(1+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)))
)</f>
        <v>0</v>
      </c>
      <c r="AR150" s="5">
        <f ca="1">IF(AR$4="",0,AR127/(1+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)))
)</f>
        <v>0</v>
      </c>
      <c r="AS150" s="5">
        <f ca="1">IF(AS$4="",0,AS127/(1+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)))
)</f>
        <v>0</v>
      </c>
      <c r="AT150" s="5">
        <f ca="1">IF(AT$4="",0,AT127/(1+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)))
)</f>
        <v>0</v>
      </c>
      <c r="AU150" s="5">
        <f ca="1">IF(AU$4="",0,AU127/(1+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)))
)</f>
        <v>0</v>
      </c>
      <c r="AV150" s="5">
        <f ca="1">IF(AV$4="",0,AV127/(1+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)))
)</f>
        <v>0</v>
      </c>
      <c r="AW150" s="5">
        <f ca="1">IF(AW$4="",0,AW127/(1+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)))
)</f>
        <v>0</v>
      </c>
      <c r="AX150" s="5">
        <f ca="1">IF(AX$4="",0,AX127/(1+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)))
)</f>
        <v>0</v>
      </c>
      <c r="AY150" s="5">
        <f ca="1">IF(AY$4="",0,AY127/(1+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)))
)</f>
        <v>0</v>
      </c>
      <c r="AZ150" s="5">
        <f ca="1">IF(AZ$4="",0,AZ127/(1+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)))
)</f>
        <v>0</v>
      </c>
      <c r="BA150" s="5">
        <f ca="1">IF(BA$4="",0,BA127/(1+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)))
)</f>
        <v>0</v>
      </c>
      <c r="BB150" s="5">
        <f ca="1">IF(BB$4="",0,BB127/(1+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)))
)</f>
        <v>0</v>
      </c>
      <c r="BC150" s="5">
        <f ca="1">IF(BC$4="",0,BC127/(1+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)))
)</f>
        <v>0</v>
      </c>
      <c r="BD150" s="5">
        <f ca="1">IF(BD$4="",0,BD127/(1+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)))
)</f>
        <v>0</v>
      </c>
      <c r="BE150" s="5">
        <f ca="1">IF(BE$4="",0,BE127/(1+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)))
)</f>
        <v>0</v>
      </c>
      <c r="BF150" s="5">
        <f ca="1">IF(BF$4="",0,BF127/(1+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)))
)</f>
        <v>0</v>
      </c>
      <c r="BG150" s="5">
        <f ca="1">IF(BG$4="",0,BG127/(1+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)))
)</f>
        <v>0</v>
      </c>
      <c r="BH150" s="5">
        <f ca="1">IF(BH$4="",0,BH127/(1+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)))
)</f>
        <v>0</v>
      </c>
      <c r="BI150" s="5">
        <f ca="1">IF(BI$4="",0,BI127/(1+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)))
)</f>
        <v>0</v>
      </c>
      <c r="BJ150" s="5">
        <f ca="1">IF(BJ$4="",0,BJ127/(1+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)))
)</f>
        <v>0</v>
      </c>
      <c r="BK150" s="5">
        <f ca="1">IF(BK$4="",0,BK127/(1+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)))
)</f>
        <v>0</v>
      </c>
      <c r="BL150" s="5">
        <f ca="1">IF(BL$4="",0,BL127/(1+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)))
)</f>
        <v>0</v>
      </c>
      <c r="BM150" s="5">
        <f ca="1">IF(BM$4="",0,BM127/(1+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)))
)</f>
        <v>0</v>
      </c>
      <c r="BN150" s="5">
        <f ca="1">IF(BN$4="",0,BN127/(1+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)))
)</f>
        <v>0</v>
      </c>
      <c r="BO150" s="5">
        <f ca="1">IF(BO$4="",0,BO127/(1+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)))
)</f>
        <v>0</v>
      </c>
      <c r="BP150" s="5">
        <f ca="1">IF(BP$4="",0,BP127/(1+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)))
)</f>
        <v>0</v>
      </c>
      <c r="BQ150" s="5">
        <f ca="1">IF(BQ$4="",0,BQ127/(1+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)))
)</f>
        <v>0</v>
      </c>
      <c r="BR150" s="5">
        <f ca="1">IF(BR$4="",0,BR127/(1+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)))
)</f>
        <v>0</v>
      </c>
      <c r="BS150" s="5">
        <f ca="1">IF(BS$4="",0,BS127/(1+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)))
)</f>
        <v>0</v>
      </c>
      <c r="BT150" s="5">
        <f ca="1">IF(BT$4="",0,BT127/(1+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)))
)</f>
        <v>0</v>
      </c>
      <c r="BU150" s="5">
        <f ca="1">IF(BU$4="",0,BU127/(1+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)))
)</f>
        <v>0</v>
      </c>
      <c r="BV150" s="5">
        <f ca="1">IF(BV$4="",0,BV127/(1+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)))
)</f>
        <v>0</v>
      </c>
      <c r="BW150" s="5">
        <f ca="1">IF(BW$4="",0,BW127/(1+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)))
)</f>
        <v>0</v>
      </c>
      <c r="BX150" s="5">
        <f ca="1">IF(BX$4="",0,BX127/(1+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)))
)</f>
        <v>0</v>
      </c>
      <c r="BY150" s="5">
        <f ca="1">IF(BY$4="",0,BY127/(1+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)))
)</f>
        <v>0</v>
      </c>
      <c r="BZ150" s="5">
        <f ca="1">IF(BZ$4="",0,BZ127/(1+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)))
)</f>
        <v>0</v>
      </c>
      <c r="CA150" s="5">
        <f ca="1">IF(CA$4="",0,CA127/(1+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)))
)</f>
        <v>0</v>
      </c>
      <c r="CB150" s="5">
        <f ca="1">IF(CB$4="",0,CB127/(1+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)))
)</f>
        <v>0</v>
      </c>
      <c r="CC150" s="5">
        <f ca="1">IF(CC$4="",0,CC127/(1+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)))
)</f>
        <v>0</v>
      </c>
      <c r="CD150" s="5">
        <f ca="1">IF(CD$4="",0,CD127/(1+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)))
)</f>
        <v>0</v>
      </c>
      <c r="CE150" s="5">
        <f ca="1">IF(CE$4="",0,CE127/(1+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)))
)</f>
        <v>0</v>
      </c>
      <c r="CF150" s="5">
        <f ca="1">IF(CF$4="",0,CF127/(1+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)))
)</f>
        <v>0</v>
      </c>
    </row>
    <row r="151" spans="2:84" x14ac:dyDescent="0.3">
      <c r="B151" s="13">
        <f>ROW()</f>
        <v>151</v>
      </c>
      <c r="H151" s="1" t="str">
        <f t="shared" si="252"/>
        <v>Ввод в эксплуатацию капзатрат без НДС</v>
      </c>
      <c r="I151" s="1" t="str">
        <f>$I$148</f>
        <v>Капзатраты на производственные мощности</v>
      </c>
      <c r="J151" s="1" t="str">
        <f>Prcsses!I146</f>
        <v>Оборудование</v>
      </c>
      <c r="M151" s="53" t="s">
        <v>18</v>
      </c>
      <c r="U151" s="5">
        <f t="shared" ca="1" si="253"/>
        <v>15000000</v>
      </c>
      <c r="X151" s="5">
        <f ca="1">IF(X$4="",0,X128/(1+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)))
)</f>
        <v>0</v>
      </c>
      <c r="Y151" s="5">
        <f ca="1">IF(Y$4="",0,Y128/(1+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)))
)</f>
        <v>0</v>
      </c>
      <c r="Z151" s="5">
        <f ca="1">IF(Z$4="",0,Z128/(1+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)))
)</f>
        <v>0</v>
      </c>
      <c r="AA151" s="5">
        <f ca="1">IF(AA$4="",0,AA128/(1+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)))
)</f>
        <v>0</v>
      </c>
      <c r="AB151" s="5">
        <f ca="1">IF(AB$4="",0,AB128/(1+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)))
)</f>
        <v>0</v>
      </c>
      <c r="AC151" s="5">
        <f ca="1">IF(AC$4="",0,AC128/(1+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)))
)</f>
        <v>0</v>
      </c>
      <c r="AD151" s="5">
        <f ca="1">IF(AD$4="",0,AD128/(1+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)))
)</f>
        <v>0</v>
      </c>
      <c r="AE151" s="5">
        <f ca="1">IF(AE$4="",0,AE128/(1+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)))
)</f>
        <v>0</v>
      </c>
      <c r="AF151" s="5">
        <f ca="1">IF(AF$4="",0,AF128/(1+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)))
)</f>
        <v>0</v>
      </c>
      <c r="AG151" s="5">
        <f ca="1">IF(AG$4="",0,AG128/(1+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)))
)</f>
        <v>0</v>
      </c>
      <c r="AH151" s="5">
        <f ca="1">IF(AH$4="",0,AH128/(1+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)))
)</f>
        <v>0</v>
      </c>
      <c r="AI151" s="5">
        <f ca="1">IF(AI$4="",0,AI128/(1+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)))
)</f>
        <v>15000000</v>
      </c>
      <c r="AJ151" s="5">
        <f ca="1">IF(AJ$4="",0,AJ128/(1+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)))
)</f>
        <v>0</v>
      </c>
      <c r="AK151" s="5">
        <f ca="1">IF(AK$4="",0,AK128/(1+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)))
)</f>
        <v>0</v>
      </c>
      <c r="AL151" s="5">
        <f ca="1">IF(AL$4="",0,AL128/(1+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)))
)</f>
        <v>0</v>
      </c>
      <c r="AM151" s="5">
        <f ca="1">IF(AM$4="",0,AM128/(1+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)))
)</f>
        <v>0</v>
      </c>
      <c r="AN151" s="5">
        <f ca="1">IF(AN$4="",0,AN128/(1+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)))
)</f>
        <v>0</v>
      </c>
      <c r="AO151" s="5">
        <f ca="1">IF(AO$4="",0,AO128/(1+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)))
)</f>
        <v>0</v>
      </c>
      <c r="AP151" s="5">
        <f ca="1">IF(AP$4="",0,AP128/(1+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)))
)</f>
        <v>0</v>
      </c>
      <c r="AQ151" s="5">
        <f ca="1">IF(AQ$4="",0,AQ128/(1+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)))
)</f>
        <v>0</v>
      </c>
      <c r="AR151" s="5">
        <f ca="1">IF(AR$4="",0,AR128/(1+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)))
)</f>
        <v>0</v>
      </c>
      <c r="AS151" s="5">
        <f ca="1">IF(AS$4="",0,AS128/(1+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)))
)</f>
        <v>0</v>
      </c>
      <c r="AT151" s="5">
        <f ca="1">IF(AT$4="",0,AT128/(1+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)))
)</f>
        <v>0</v>
      </c>
      <c r="AU151" s="5">
        <f ca="1">IF(AU$4="",0,AU128/(1+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)))
)</f>
        <v>0</v>
      </c>
      <c r="AV151" s="5">
        <f ca="1">IF(AV$4="",0,AV128/(1+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)))
)</f>
        <v>0</v>
      </c>
      <c r="AW151" s="5">
        <f ca="1">IF(AW$4="",0,AW128/(1+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)))
)</f>
        <v>0</v>
      </c>
      <c r="AX151" s="5">
        <f ca="1">IF(AX$4="",0,AX128/(1+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)))
)</f>
        <v>0</v>
      </c>
      <c r="AY151" s="5">
        <f ca="1">IF(AY$4="",0,AY128/(1+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)))
)</f>
        <v>0</v>
      </c>
      <c r="AZ151" s="5">
        <f ca="1">IF(AZ$4="",0,AZ128/(1+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)))
)</f>
        <v>0</v>
      </c>
      <c r="BA151" s="5">
        <f ca="1">IF(BA$4="",0,BA128/(1+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)))
)</f>
        <v>0</v>
      </c>
      <c r="BB151" s="5">
        <f ca="1">IF(BB$4="",0,BB128/(1+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)))
)</f>
        <v>0</v>
      </c>
      <c r="BC151" s="5">
        <f ca="1">IF(BC$4="",0,BC128/(1+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)))
)</f>
        <v>0</v>
      </c>
      <c r="BD151" s="5">
        <f ca="1">IF(BD$4="",0,BD128/(1+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)))
)</f>
        <v>0</v>
      </c>
      <c r="BE151" s="5">
        <f ca="1">IF(BE$4="",0,BE128/(1+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)))
)</f>
        <v>0</v>
      </c>
      <c r="BF151" s="5">
        <f ca="1">IF(BF$4="",0,BF128/(1+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)))
)</f>
        <v>0</v>
      </c>
      <c r="BG151" s="5">
        <f ca="1">IF(BG$4="",0,BG128/(1+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)))
)</f>
        <v>0</v>
      </c>
      <c r="BH151" s="5">
        <f ca="1">IF(BH$4="",0,BH128/(1+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)))
)</f>
        <v>0</v>
      </c>
      <c r="BI151" s="5">
        <f ca="1">IF(BI$4="",0,BI128/(1+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)))
)</f>
        <v>0</v>
      </c>
      <c r="BJ151" s="5">
        <f ca="1">IF(BJ$4="",0,BJ128/(1+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)))
)</f>
        <v>0</v>
      </c>
      <c r="BK151" s="5">
        <f ca="1">IF(BK$4="",0,BK128/(1+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)))
)</f>
        <v>0</v>
      </c>
      <c r="BL151" s="5">
        <f ca="1">IF(BL$4="",0,BL128/(1+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)))
)</f>
        <v>0</v>
      </c>
      <c r="BM151" s="5">
        <f ca="1">IF(BM$4="",0,BM128/(1+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)))
)</f>
        <v>0</v>
      </c>
      <c r="BN151" s="5">
        <f ca="1">IF(BN$4="",0,BN128/(1+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)))
)</f>
        <v>0</v>
      </c>
      <c r="BO151" s="5">
        <f ca="1">IF(BO$4="",0,BO128/(1+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)))
)</f>
        <v>0</v>
      </c>
      <c r="BP151" s="5">
        <f ca="1">IF(BP$4="",0,BP128/(1+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)))
)</f>
        <v>0</v>
      </c>
      <c r="BQ151" s="5">
        <f ca="1">IF(BQ$4="",0,BQ128/(1+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)))
)</f>
        <v>0</v>
      </c>
      <c r="BR151" s="5">
        <f ca="1">IF(BR$4="",0,BR128/(1+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)))
)</f>
        <v>0</v>
      </c>
      <c r="BS151" s="5">
        <f ca="1">IF(BS$4="",0,BS128/(1+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)))
)</f>
        <v>0</v>
      </c>
      <c r="BT151" s="5">
        <f ca="1">IF(BT$4="",0,BT128/(1+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)))
)</f>
        <v>0</v>
      </c>
      <c r="BU151" s="5">
        <f ca="1">IF(BU$4="",0,BU128/(1+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)))
)</f>
        <v>0</v>
      </c>
      <c r="BV151" s="5">
        <f ca="1">IF(BV$4="",0,BV128/(1+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)))
)</f>
        <v>0</v>
      </c>
      <c r="BW151" s="5">
        <f ca="1">IF(BW$4="",0,BW128/(1+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)))
)</f>
        <v>0</v>
      </c>
      <c r="BX151" s="5">
        <f ca="1">IF(BX$4="",0,BX128/(1+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)))
)</f>
        <v>0</v>
      </c>
      <c r="BY151" s="5">
        <f ca="1">IF(BY$4="",0,BY128/(1+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)))
)</f>
        <v>0</v>
      </c>
      <c r="BZ151" s="5">
        <f ca="1">IF(BZ$4="",0,BZ128/(1+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)))
)</f>
        <v>0</v>
      </c>
      <c r="CA151" s="5">
        <f ca="1">IF(CA$4="",0,CA128/(1+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)))
)</f>
        <v>0</v>
      </c>
      <c r="CB151" s="5">
        <f ca="1">IF(CB$4="",0,CB128/(1+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)))
)</f>
        <v>0</v>
      </c>
      <c r="CC151" s="5">
        <f ca="1">IF(CC$4="",0,CC128/(1+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)))
)</f>
        <v>0</v>
      </c>
      <c r="CD151" s="5">
        <f ca="1">IF(CD$4="",0,CD128/(1+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)))
)</f>
        <v>0</v>
      </c>
      <c r="CE151" s="5">
        <f ca="1">IF(CE$4="",0,CE128/(1+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)))
)</f>
        <v>0</v>
      </c>
      <c r="CF151" s="5">
        <f ca="1">IF(CF$4="",0,CF128/(1+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)))
)</f>
        <v>0</v>
      </c>
    </row>
    <row r="152" spans="2:84" x14ac:dyDescent="0.3">
      <c r="B152" s="13">
        <f>ROW()</f>
        <v>152</v>
      </c>
      <c r="H152" s="1" t="str">
        <f t="shared" si="252"/>
        <v>Ввод в эксплуатацию капзатрат без НДС</v>
      </c>
      <c r="I152" s="1" t="str">
        <f>$I$148</f>
        <v>Капзатраты на производственные мощности</v>
      </c>
      <c r="J152" s="1" t="str">
        <f>Prcsses!I147</f>
        <v>Доставка и установка оборудования</v>
      </c>
      <c r="M152" s="53" t="s">
        <v>18</v>
      </c>
      <c r="U152" s="5">
        <f t="shared" ca="1" si="253"/>
        <v>5000000</v>
      </c>
      <c r="X152" s="5">
        <f ca="1">IF(X$4="",0,X129/(1+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)))
)</f>
        <v>0</v>
      </c>
      <c r="Y152" s="5">
        <f ca="1">IF(Y$4="",0,Y129/(1+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)))
)</f>
        <v>0</v>
      </c>
      <c r="Z152" s="5">
        <f ca="1">IF(Z$4="",0,Z129/(1+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)))
)</f>
        <v>0</v>
      </c>
      <c r="AA152" s="5">
        <f ca="1">IF(AA$4="",0,AA129/(1+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)))
)</f>
        <v>0</v>
      </c>
      <c r="AB152" s="5">
        <f ca="1">IF(AB$4="",0,AB129/(1+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)))
)</f>
        <v>0</v>
      </c>
      <c r="AC152" s="5">
        <f ca="1">IF(AC$4="",0,AC129/(1+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)))
)</f>
        <v>0</v>
      </c>
      <c r="AD152" s="5">
        <f ca="1">IF(AD$4="",0,AD129/(1+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)))
)</f>
        <v>0</v>
      </c>
      <c r="AE152" s="5">
        <f ca="1">IF(AE$4="",0,AE129/(1+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)))
)</f>
        <v>0</v>
      </c>
      <c r="AF152" s="5">
        <f ca="1">IF(AF$4="",0,AF129/(1+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)))
)</f>
        <v>0</v>
      </c>
      <c r="AG152" s="5">
        <f ca="1">IF(AG$4="",0,AG129/(1+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)))
)</f>
        <v>0</v>
      </c>
      <c r="AH152" s="5">
        <f ca="1">IF(AH$4="",0,AH129/(1+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)))
)</f>
        <v>0</v>
      </c>
      <c r="AI152" s="5">
        <f ca="1">IF(AI$4="",0,AI129/(1+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)))
)</f>
        <v>5000000</v>
      </c>
      <c r="AJ152" s="5">
        <f ca="1">IF(AJ$4="",0,AJ129/(1+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)))
)</f>
        <v>0</v>
      </c>
      <c r="AK152" s="5">
        <f ca="1">IF(AK$4="",0,AK129/(1+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)))
)</f>
        <v>0</v>
      </c>
      <c r="AL152" s="5">
        <f ca="1">IF(AL$4="",0,AL129/(1+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)))
)</f>
        <v>0</v>
      </c>
      <c r="AM152" s="5">
        <f ca="1">IF(AM$4="",0,AM129/(1+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)))
)</f>
        <v>0</v>
      </c>
      <c r="AN152" s="5">
        <f ca="1">IF(AN$4="",0,AN129/(1+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)))
)</f>
        <v>0</v>
      </c>
      <c r="AO152" s="5">
        <f ca="1">IF(AO$4="",0,AO129/(1+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)))
)</f>
        <v>0</v>
      </c>
      <c r="AP152" s="5">
        <f ca="1">IF(AP$4="",0,AP129/(1+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)))
)</f>
        <v>0</v>
      </c>
      <c r="AQ152" s="5">
        <f ca="1">IF(AQ$4="",0,AQ129/(1+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)))
)</f>
        <v>0</v>
      </c>
      <c r="AR152" s="5">
        <f ca="1">IF(AR$4="",0,AR129/(1+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)))
)</f>
        <v>0</v>
      </c>
      <c r="AS152" s="5">
        <f ca="1">IF(AS$4="",0,AS129/(1+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)))
)</f>
        <v>0</v>
      </c>
      <c r="AT152" s="5">
        <f ca="1">IF(AT$4="",0,AT129/(1+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)))
)</f>
        <v>0</v>
      </c>
      <c r="AU152" s="5">
        <f ca="1">IF(AU$4="",0,AU129/(1+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)))
)</f>
        <v>0</v>
      </c>
      <c r="AV152" s="5">
        <f ca="1">IF(AV$4="",0,AV129/(1+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)))
)</f>
        <v>0</v>
      </c>
      <c r="AW152" s="5">
        <f ca="1">IF(AW$4="",0,AW129/(1+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)))
)</f>
        <v>0</v>
      </c>
      <c r="AX152" s="5">
        <f ca="1">IF(AX$4="",0,AX129/(1+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)))
)</f>
        <v>0</v>
      </c>
      <c r="AY152" s="5">
        <f ca="1">IF(AY$4="",0,AY129/(1+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)))
)</f>
        <v>0</v>
      </c>
      <c r="AZ152" s="5">
        <f ca="1">IF(AZ$4="",0,AZ129/(1+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)))
)</f>
        <v>0</v>
      </c>
      <c r="BA152" s="5">
        <f ca="1">IF(BA$4="",0,BA129/(1+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)))
)</f>
        <v>0</v>
      </c>
      <c r="BB152" s="5">
        <f ca="1">IF(BB$4="",0,BB129/(1+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)))
)</f>
        <v>0</v>
      </c>
      <c r="BC152" s="5">
        <f ca="1">IF(BC$4="",0,BC129/(1+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)))
)</f>
        <v>0</v>
      </c>
      <c r="BD152" s="5">
        <f ca="1">IF(BD$4="",0,BD129/(1+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)))
)</f>
        <v>0</v>
      </c>
      <c r="BE152" s="5">
        <f ca="1">IF(BE$4="",0,BE129/(1+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)))
)</f>
        <v>0</v>
      </c>
      <c r="BF152" s="5">
        <f ca="1">IF(BF$4="",0,BF129/(1+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)))
)</f>
        <v>0</v>
      </c>
      <c r="BG152" s="5">
        <f ca="1">IF(BG$4="",0,BG129/(1+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)))
)</f>
        <v>0</v>
      </c>
      <c r="BH152" s="5">
        <f ca="1">IF(BH$4="",0,BH129/(1+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)))
)</f>
        <v>0</v>
      </c>
      <c r="BI152" s="5">
        <f ca="1">IF(BI$4="",0,BI129/(1+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)))
)</f>
        <v>0</v>
      </c>
      <c r="BJ152" s="5">
        <f ca="1">IF(BJ$4="",0,BJ129/(1+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)))
)</f>
        <v>0</v>
      </c>
      <c r="BK152" s="5">
        <f ca="1">IF(BK$4="",0,BK129/(1+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)))
)</f>
        <v>0</v>
      </c>
      <c r="BL152" s="5">
        <f ca="1">IF(BL$4="",0,BL129/(1+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)))
)</f>
        <v>0</v>
      </c>
      <c r="BM152" s="5">
        <f ca="1">IF(BM$4="",0,BM129/(1+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)))
)</f>
        <v>0</v>
      </c>
      <c r="BN152" s="5">
        <f ca="1">IF(BN$4="",0,BN129/(1+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)))
)</f>
        <v>0</v>
      </c>
      <c r="BO152" s="5">
        <f ca="1">IF(BO$4="",0,BO129/(1+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)))
)</f>
        <v>0</v>
      </c>
      <c r="BP152" s="5">
        <f ca="1">IF(BP$4="",0,BP129/(1+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)))
)</f>
        <v>0</v>
      </c>
      <c r="BQ152" s="5">
        <f ca="1">IF(BQ$4="",0,BQ129/(1+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)))
)</f>
        <v>0</v>
      </c>
      <c r="BR152" s="5">
        <f ca="1">IF(BR$4="",0,BR129/(1+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)))
)</f>
        <v>0</v>
      </c>
      <c r="BS152" s="5">
        <f ca="1">IF(BS$4="",0,BS129/(1+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)))
)</f>
        <v>0</v>
      </c>
      <c r="BT152" s="5">
        <f ca="1">IF(BT$4="",0,BT129/(1+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)))
)</f>
        <v>0</v>
      </c>
      <c r="BU152" s="5">
        <f ca="1">IF(BU$4="",0,BU129/(1+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)))
)</f>
        <v>0</v>
      </c>
      <c r="BV152" s="5">
        <f ca="1">IF(BV$4="",0,BV129/(1+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)))
)</f>
        <v>0</v>
      </c>
      <c r="BW152" s="5">
        <f ca="1">IF(BW$4="",0,BW129/(1+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)))
)</f>
        <v>0</v>
      </c>
      <c r="BX152" s="5">
        <f ca="1">IF(BX$4="",0,BX129/(1+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)))
)</f>
        <v>0</v>
      </c>
      <c r="BY152" s="5">
        <f ca="1">IF(BY$4="",0,BY129/(1+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)))
)</f>
        <v>0</v>
      </c>
      <c r="BZ152" s="5">
        <f ca="1">IF(BZ$4="",0,BZ129/(1+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)))
)</f>
        <v>0</v>
      </c>
      <c r="CA152" s="5">
        <f ca="1">IF(CA$4="",0,CA129/(1+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)))
)</f>
        <v>0</v>
      </c>
      <c r="CB152" s="5">
        <f ca="1">IF(CB$4="",0,CB129/(1+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)))
)</f>
        <v>0</v>
      </c>
      <c r="CC152" s="5">
        <f ca="1">IF(CC$4="",0,CC129/(1+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)))
)</f>
        <v>0</v>
      </c>
      <c r="CD152" s="5">
        <f ca="1">IF(CD$4="",0,CD129/(1+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)))
)</f>
        <v>0</v>
      </c>
      <c r="CE152" s="5">
        <f ca="1">IF(CE$4="",0,CE129/(1+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)))
)</f>
        <v>0</v>
      </c>
      <c r="CF152" s="5">
        <f ca="1">IF(CF$4="",0,CF129/(1+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)))
)</f>
        <v>0</v>
      </c>
    </row>
    <row r="153" spans="2:84" x14ac:dyDescent="0.3">
      <c r="B153" s="13">
        <f>ROW()</f>
        <v>153</v>
      </c>
      <c r="H153" s="1" t="str">
        <f t="shared" si="252"/>
        <v>Ввод в эксплуатацию капзатрат без НДС</v>
      </c>
      <c r="I153" s="1" t="str">
        <f>$I$148</f>
        <v>Капзатраты на производственные мощности</v>
      </c>
      <c r="J153" s="1" t="str">
        <f>Prcsses!I148</f>
        <v>Пуско-наладочные работы и ввод в экспл.</v>
      </c>
      <c r="M153" s="53" t="s">
        <v>18</v>
      </c>
      <c r="U153" s="5">
        <f t="shared" ca="1" si="253"/>
        <v>1000000</v>
      </c>
      <c r="X153" s="5">
        <f ca="1">IF(X$4="",0,X130/(1+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)))
)</f>
        <v>0</v>
      </c>
      <c r="Y153" s="5">
        <f ca="1">IF(Y$4="",0,Y130/(1+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)))
)</f>
        <v>0</v>
      </c>
      <c r="Z153" s="5">
        <f ca="1">IF(Z$4="",0,Z130/(1+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)))
)</f>
        <v>0</v>
      </c>
      <c r="AA153" s="5">
        <f ca="1">IF(AA$4="",0,AA130/(1+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)))
)</f>
        <v>0</v>
      </c>
      <c r="AB153" s="5">
        <f ca="1">IF(AB$4="",0,AB130/(1+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)))
)</f>
        <v>0</v>
      </c>
      <c r="AC153" s="5">
        <f ca="1">IF(AC$4="",0,AC130/(1+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)))
)</f>
        <v>0</v>
      </c>
      <c r="AD153" s="5">
        <f ca="1">IF(AD$4="",0,AD130/(1+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)))
)</f>
        <v>0</v>
      </c>
      <c r="AE153" s="5">
        <f ca="1">IF(AE$4="",0,AE130/(1+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)))
)</f>
        <v>0</v>
      </c>
      <c r="AF153" s="5">
        <f ca="1">IF(AF$4="",0,AF130/(1+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)))
)</f>
        <v>0</v>
      </c>
      <c r="AG153" s="5">
        <f ca="1">IF(AG$4="",0,AG130/(1+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)))
)</f>
        <v>0</v>
      </c>
      <c r="AH153" s="5">
        <f ca="1">IF(AH$4="",0,AH130/(1+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)))
)</f>
        <v>0</v>
      </c>
      <c r="AI153" s="5">
        <f ca="1">IF(AI$4="",0,AI130/(1+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)))
)</f>
        <v>1000000</v>
      </c>
      <c r="AJ153" s="5">
        <f ca="1">IF(AJ$4="",0,AJ130/(1+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)))
)</f>
        <v>0</v>
      </c>
      <c r="AK153" s="5">
        <f ca="1">IF(AK$4="",0,AK130/(1+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)))
)</f>
        <v>0</v>
      </c>
      <c r="AL153" s="5">
        <f ca="1">IF(AL$4="",0,AL130/(1+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)))
)</f>
        <v>0</v>
      </c>
      <c r="AM153" s="5">
        <f ca="1">IF(AM$4="",0,AM130/(1+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)))
)</f>
        <v>0</v>
      </c>
      <c r="AN153" s="5">
        <f ca="1">IF(AN$4="",0,AN130/(1+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)))
)</f>
        <v>0</v>
      </c>
      <c r="AO153" s="5">
        <f ca="1">IF(AO$4="",0,AO130/(1+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)))
)</f>
        <v>0</v>
      </c>
      <c r="AP153" s="5">
        <f ca="1">IF(AP$4="",0,AP130/(1+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)))
)</f>
        <v>0</v>
      </c>
      <c r="AQ153" s="5">
        <f ca="1">IF(AQ$4="",0,AQ130/(1+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)))
)</f>
        <v>0</v>
      </c>
      <c r="AR153" s="5">
        <f ca="1">IF(AR$4="",0,AR130/(1+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)))
)</f>
        <v>0</v>
      </c>
      <c r="AS153" s="5">
        <f ca="1">IF(AS$4="",0,AS130/(1+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)))
)</f>
        <v>0</v>
      </c>
      <c r="AT153" s="5">
        <f ca="1">IF(AT$4="",0,AT130/(1+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)))
)</f>
        <v>0</v>
      </c>
      <c r="AU153" s="5">
        <f ca="1">IF(AU$4="",0,AU130/(1+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)))
)</f>
        <v>0</v>
      </c>
      <c r="AV153" s="5">
        <f ca="1">IF(AV$4="",0,AV130/(1+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)))
)</f>
        <v>0</v>
      </c>
      <c r="AW153" s="5">
        <f ca="1">IF(AW$4="",0,AW130/(1+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)))
)</f>
        <v>0</v>
      </c>
      <c r="AX153" s="5">
        <f ca="1">IF(AX$4="",0,AX130/(1+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)))
)</f>
        <v>0</v>
      </c>
      <c r="AY153" s="5">
        <f ca="1">IF(AY$4="",0,AY130/(1+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)))
)</f>
        <v>0</v>
      </c>
      <c r="AZ153" s="5">
        <f ca="1">IF(AZ$4="",0,AZ130/(1+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)))
)</f>
        <v>0</v>
      </c>
      <c r="BA153" s="5">
        <f ca="1">IF(BA$4="",0,BA130/(1+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)))
)</f>
        <v>0</v>
      </c>
      <c r="BB153" s="5">
        <f ca="1">IF(BB$4="",0,BB130/(1+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)))
)</f>
        <v>0</v>
      </c>
      <c r="BC153" s="5">
        <f ca="1">IF(BC$4="",0,BC130/(1+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)))
)</f>
        <v>0</v>
      </c>
      <c r="BD153" s="5">
        <f ca="1">IF(BD$4="",0,BD130/(1+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)))
)</f>
        <v>0</v>
      </c>
      <c r="BE153" s="5">
        <f ca="1">IF(BE$4="",0,BE130/(1+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)))
)</f>
        <v>0</v>
      </c>
      <c r="BF153" s="5">
        <f ca="1">IF(BF$4="",0,BF130/(1+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)))
)</f>
        <v>0</v>
      </c>
      <c r="BG153" s="5">
        <f ca="1">IF(BG$4="",0,BG130/(1+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)))
)</f>
        <v>0</v>
      </c>
      <c r="BH153" s="5">
        <f ca="1">IF(BH$4="",0,BH130/(1+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)))
)</f>
        <v>0</v>
      </c>
      <c r="BI153" s="5">
        <f ca="1">IF(BI$4="",0,BI130/(1+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)))
)</f>
        <v>0</v>
      </c>
      <c r="BJ153" s="5">
        <f ca="1">IF(BJ$4="",0,BJ130/(1+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)))
)</f>
        <v>0</v>
      </c>
      <c r="BK153" s="5">
        <f ca="1">IF(BK$4="",0,BK130/(1+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)))
)</f>
        <v>0</v>
      </c>
      <c r="BL153" s="5">
        <f ca="1">IF(BL$4="",0,BL130/(1+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)))
)</f>
        <v>0</v>
      </c>
      <c r="BM153" s="5">
        <f ca="1">IF(BM$4="",0,BM130/(1+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)))
)</f>
        <v>0</v>
      </c>
      <c r="BN153" s="5">
        <f ca="1">IF(BN$4="",0,BN130/(1+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)))
)</f>
        <v>0</v>
      </c>
      <c r="BO153" s="5">
        <f ca="1">IF(BO$4="",0,BO130/(1+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)))
)</f>
        <v>0</v>
      </c>
      <c r="BP153" s="5">
        <f ca="1">IF(BP$4="",0,BP130/(1+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)))
)</f>
        <v>0</v>
      </c>
      <c r="BQ153" s="5">
        <f ca="1">IF(BQ$4="",0,BQ130/(1+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)))
)</f>
        <v>0</v>
      </c>
      <c r="BR153" s="5">
        <f ca="1">IF(BR$4="",0,BR130/(1+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)))
)</f>
        <v>0</v>
      </c>
      <c r="BS153" s="5">
        <f ca="1">IF(BS$4="",0,BS130/(1+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)))
)</f>
        <v>0</v>
      </c>
      <c r="BT153" s="5">
        <f ca="1">IF(BT$4="",0,BT130/(1+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)))
)</f>
        <v>0</v>
      </c>
      <c r="BU153" s="5">
        <f ca="1">IF(BU$4="",0,BU130/(1+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)))
)</f>
        <v>0</v>
      </c>
      <c r="BV153" s="5">
        <f ca="1">IF(BV$4="",0,BV130/(1+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)))
)</f>
        <v>0</v>
      </c>
      <c r="BW153" s="5">
        <f ca="1">IF(BW$4="",0,BW130/(1+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)))
)</f>
        <v>0</v>
      </c>
      <c r="BX153" s="5">
        <f ca="1">IF(BX$4="",0,BX130/(1+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)))
)</f>
        <v>0</v>
      </c>
      <c r="BY153" s="5">
        <f ca="1">IF(BY$4="",0,BY130/(1+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)))
)</f>
        <v>0</v>
      </c>
      <c r="BZ153" s="5">
        <f ca="1">IF(BZ$4="",0,BZ130/(1+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)))
)</f>
        <v>0</v>
      </c>
      <c r="CA153" s="5">
        <f ca="1">IF(CA$4="",0,CA130/(1+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)))
)</f>
        <v>0</v>
      </c>
      <c r="CB153" s="5">
        <f ca="1">IF(CB$4="",0,CB130/(1+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)))
)</f>
        <v>0</v>
      </c>
      <c r="CC153" s="5">
        <f ca="1">IF(CC$4="",0,CC130/(1+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)))
)</f>
        <v>0</v>
      </c>
      <c r="CD153" s="5">
        <f ca="1">IF(CD$4="",0,CD130/(1+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)))
)</f>
        <v>0</v>
      </c>
      <c r="CE153" s="5">
        <f ca="1">IF(CE$4="",0,CE130/(1+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)))
)</f>
        <v>0</v>
      </c>
      <c r="CF153" s="5">
        <f ca="1">IF(CF$4="",0,CF130/(1+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)))
)</f>
        <v>0</v>
      </c>
    </row>
    <row r="154" spans="2:84" s="26" customFormat="1" ht="12" x14ac:dyDescent="0.25">
      <c r="B154" s="13"/>
      <c r="M154" s="55"/>
      <c r="N154" s="44" t="s">
        <v>21</v>
      </c>
      <c r="O154" s="45"/>
      <c r="P154" s="46"/>
      <c r="Q154" s="89"/>
      <c r="U154" s="41"/>
      <c r="V154" s="42"/>
      <c r="W154" s="43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</row>
    <row r="155" spans="2:84" x14ac:dyDescent="0.3">
      <c r="B155" s="13">
        <f>ROW()</f>
        <v>155</v>
      </c>
      <c r="H155" s="1" t="str">
        <f t="shared" ref="H155:H160" si="264">$H$140</f>
        <v>Ввод в эксплуатацию капзатрат без НДС</v>
      </c>
      <c r="I155" s="1" t="s">
        <v>206</v>
      </c>
      <c r="M155" s="53" t="s">
        <v>18</v>
      </c>
      <c r="P155" s="72" t="str">
        <f>Lists!$AD$11</f>
        <v>ввод в экспл-ю</v>
      </c>
      <c r="U155" s="5">
        <f t="shared" ref="U155:U160" ca="1" si="265">SUM(INDIRECT(ADDRESS($B155,$X$2)&amp;":"&amp;ADDRESS($B155,$X$2-1+$P$8)))</f>
        <v>0</v>
      </c>
      <c r="X155" s="5">
        <f ca="1">IF(X$4="",0,SUM(X156:X161))</f>
        <v>0</v>
      </c>
      <c r="Y155" s="5">
        <f ca="1">IF(Y$4="",0,SUM(Y156:Y161))</f>
        <v>0</v>
      </c>
      <c r="Z155" s="5">
        <f t="shared" ref="Z155" ca="1" si="266">IF(Z$4="",0,SUM(Z156:Z161))</f>
        <v>0</v>
      </c>
      <c r="AA155" s="5">
        <f t="shared" ref="AA155" ca="1" si="267">IF(AA$4="",0,SUM(AA156:AA161))</f>
        <v>0</v>
      </c>
      <c r="AB155" s="5">
        <f t="shared" ref="AB155" ca="1" si="268">IF(AB$4="",0,SUM(AB156:AB161))</f>
        <v>0</v>
      </c>
      <c r="AC155" s="5">
        <f t="shared" ref="AC155" ca="1" si="269">IF(AC$4="",0,SUM(AC156:AC161))</f>
        <v>0</v>
      </c>
      <c r="AD155" s="5">
        <f t="shared" ref="AD155" ca="1" si="270">IF(AD$4="",0,SUM(AD156:AD161))</f>
        <v>0</v>
      </c>
      <c r="AE155" s="5">
        <f t="shared" ref="AE155" ca="1" si="271">IF(AE$4="",0,SUM(AE156:AE161))</f>
        <v>0</v>
      </c>
      <c r="AF155" s="5">
        <f t="shared" ref="AF155" ca="1" si="272">IF(AF$4="",0,SUM(AF156:AF161))</f>
        <v>0</v>
      </c>
      <c r="AG155" s="5">
        <f t="shared" ref="AG155" ca="1" si="273">IF(AG$4="",0,SUM(AG156:AG161))</f>
        <v>0</v>
      </c>
      <c r="AH155" s="5">
        <f t="shared" ref="AH155" ca="1" si="274">IF(AH$4="",0,SUM(AH156:AH161))</f>
        <v>0</v>
      </c>
      <c r="AI155" s="5">
        <f t="shared" ref="AI155:CF155" ca="1" si="275">IF(AI$4="",0,SUM(AI156:AI161))</f>
        <v>0</v>
      </c>
      <c r="AJ155" s="5">
        <f t="shared" ca="1" si="275"/>
        <v>0</v>
      </c>
      <c r="AK155" s="5">
        <f t="shared" ca="1" si="275"/>
        <v>0</v>
      </c>
      <c r="AL155" s="5">
        <f t="shared" ca="1" si="275"/>
        <v>0</v>
      </c>
      <c r="AM155" s="5">
        <f t="shared" ca="1" si="275"/>
        <v>0</v>
      </c>
      <c r="AN155" s="5">
        <f t="shared" ca="1" si="275"/>
        <v>0</v>
      </c>
      <c r="AO155" s="5">
        <f t="shared" ca="1" si="275"/>
        <v>0</v>
      </c>
      <c r="AP155" s="5">
        <f t="shared" ca="1" si="275"/>
        <v>0</v>
      </c>
      <c r="AQ155" s="5">
        <f t="shared" ca="1" si="275"/>
        <v>0</v>
      </c>
      <c r="AR155" s="5">
        <f t="shared" ca="1" si="275"/>
        <v>0</v>
      </c>
      <c r="AS155" s="5">
        <f t="shared" ca="1" si="275"/>
        <v>0</v>
      </c>
      <c r="AT155" s="5">
        <f t="shared" ca="1" si="275"/>
        <v>0</v>
      </c>
      <c r="AU155" s="5">
        <f t="shared" ca="1" si="275"/>
        <v>0</v>
      </c>
      <c r="AV155" s="5">
        <f t="shared" ca="1" si="275"/>
        <v>0</v>
      </c>
      <c r="AW155" s="5">
        <f t="shared" ca="1" si="275"/>
        <v>0</v>
      </c>
      <c r="AX155" s="5">
        <f t="shared" ca="1" si="275"/>
        <v>0</v>
      </c>
      <c r="AY155" s="5">
        <f t="shared" ca="1" si="275"/>
        <v>0</v>
      </c>
      <c r="AZ155" s="5">
        <f t="shared" ca="1" si="275"/>
        <v>0</v>
      </c>
      <c r="BA155" s="5">
        <f t="shared" ca="1" si="275"/>
        <v>0</v>
      </c>
      <c r="BB155" s="5">
        <f t="shared" ca="1" si="275"/>
        <v>0</v>
      </c>
      <c r="BC155" s="5">
        <f t="shared" ca="1" si="275"/>
        <v>0</v>
      </c>
      <c r="BD155" s="5">
        <f t="shared" ca="1" si="275"/>
        <v>0</v>
      </c>
      <c r="BE155" s="5">
        <f t="shared" ca="1" si="275"/>
        <v>0</v>
      </c>
      <c r="BF155" s="5">
        <f t="shared" ca="1" si="275"/>
        <v>0</v>
      </c>
      <c r="BG155" s="5">
        <f t="shared" ca="1" si="275"/>
        <v>0</v>
      </c>
      <c r="BH155" s="5">
        <f t="shared" ca="1" si="275"/>
        <v>0</v>
      </c>
      <c r="BI155" s="5">
        <f t="shared" ca="1" si="275"/>
        <v>0</v>
      </c>
      <c r="BJ155" s="5">
        <f t="shared" ca="1" si="275"/>
        <v>0</v>
      </c>
      <c r="BK155" s="5">
        <f t="shared" ca="1" si="275"/>
        <v>0</v>
      </c>
      <c r="BL155" s="5">
        <f t="shared" ca="1" si="275"/>
        <v>0</v>
      </c>
      <c r="BM155" s="5">
        <f t="shared" ca="1" si="275"/>
        <v>0</v>
      </c>
      <c r="BN155" s="5">
        <f t="shared" ca="1" si="275"/>
        <v>0</v>
      </c>
      <c r="BO155" s="5">
        <f t="shared" ca="1" si="275"/>
        <v>0</v>
      </c>
      <c r="BP155" s="5">
        <f t="shared" ca="1" si="275"/>
        <v>0</v>
      </c>
      <c r="BQ155" s="5">
        <f t="shared" ca="1" si="275"/>
        <v>0</v>
      </c>
      <c r="BR155" s="5">
        <f t="shared" ca="1" si="275"/>
        <v>0</v>
      </c>
      <c r="BS155" s="5">
        <f t="shared" ca="1" si="275"/>
        <v>0</v>
      </c>
      <c r="BT155" s="5">
        <f t="shared" ca="1" si="275"/>
        <v>0</v>
      </c>
      <c r="BU155" s="5">
        <f t="shared" ca="1" si="275"/>
        <v>0</v>
      </c>
      <c r="BV155" s="5">
        <f t="shared" ca="1" si="275"/>
        <v>0</v>
      </c>
      <c r="BW155" s="5">
        <f t="shared" ca="1" si="275"/>
        <v>0</v>
      </c>
      <c r="BX155" s="5">
        <f t="shared" ca="1" si="275"/>
        <v>0</v>
      </c>
      <c r="BY155" s="5">
        <f t="shared" ca="1" si="275"/>
        <v>0</v>
      </c>
      <c r="BZ155" s="5">
        <f t="shared" ca="1" si="275"/>
        <v>0</v>
      </c>
      <c r="CA155" s="5">
        <f t="shared" ca="1" si="275"/>
        <v>0</v>
      </c>
      <c r="CB155" s="5">
        <f t="shared" ca="1" si="275"/>
        <v>0</v>
      </c>
      <c r="CC155" s="5">
        <f t="shared" ca="1" si="275"/>
        <v>0</v>
      </c>
      <c r="CD155" s="5">
        <f t="shared" ca="1" si="275"/>
        <v>0</v>
      </c>
      <c r="CE155" s="5">
        <f t="shared" ca="1" si="275"/>
        <v>0</v>
      </c>
      <c r="CF155" s="5">
        <f t="shared" ca="1" si="275"/>
        <v>0</v>
      </c>
    </row>
    <row r="156" spans="2:84" x14ac:dyDescent="0.3">
      <c r="B156" s="13">
        <f>ROW()</f>
        <v>156</v>
      </c>
      <c r="H156" s="1" t="str">
        <f t="shared" si="264"/>
        <v>Ввод в эксплуатацию капзатрат без НДС</v>
      </c>
      <c r="I156" s="1" t="str">
        <f>$I$155</f>
        <v>Капзатраты на торговые мощности</v>
      </c>
      <c r="J156" s="1" t="str">
        <f>Prcsses!I176</f>
        <v>Ремонтные работы</v>
      </c>
      <c r="M156" s="53" t="s">
        <v>18</v>
      </c>
      <c r="U156" s="5">
        <f t="shared" ca="1" si="265"/>
        <v>0</v>
      </c>
      <c r="X156" s="5">
        <f ca="1">IF(X$4="",0,X133/(1+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)))
)</f>
        <v>0</v>
      </c>
      <c r="Y156" s="5">
        <f ca="1">IF(Y$4="",0,Y133/(1+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)))
)</f>
        <v>0</v>
      </c>
      <c r="Z156" s="5">
        <f ca="1">IF(Z$4="",0,Z133/(1+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)))
)</f>
        <v>0</v>
      </c>
      <c r="AA156" s="5">
        <f ca="1">IF(AA$4="",0,AA133/(1+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)))
)</f>
        <v>0</v>
      </c>
      <c r="AB156" s="5">
        <f ca="1">IF(AB$4="",0,AB133/(1+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)))
)</f>
        <v>0</v>
      </c>
      <c r="AC156" s="5">
        <f ca="1">IF(AC$4="",0,AC133/(1+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)))
)</f>
        <v>0</v>
      </c>
      <c r="AD156" s="5">
        <f ca="1">IF(AD$4="",0,AD133/(1+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)))
)</f>
        <v>0</v>
      </c>
      <c r="AE156" s="5">
        <f ca="1">IF(AE$4="",0,AE133/(1+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)))
)</f>
        <v>0</v>
      </c>
      <c r="AF156" s="5">
        <f ca="1">IF(AF$4="",0,AF133/(1+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)))
)</f>
        <v>0</v>
      </c>
      <c r="AG156" s="5">
        <f ca="1">IF(AG$4="",0,AG133/(1+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)))
)</f>
        <v>0</v>
      </c>
      <c r="AH156" s="5">
        <f ca="1">IF(AH$4="",0,AH133/(1+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)))
)</f>
        <v>0</v>
      </c>
      <c r="AI156" s="5">
        <f ca="1">IF(AI$4="",0,AI133/(1+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)))
)</f>
        <v>0</v>
      </c>
      <c r="AJ156" s="5">
        <f ca="1">IF(AJ$4="",0,AJ133/(1+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)))
)</f>
        <v>0</v>
      </c>
      <c r="AK156" s="5">
        <f ca="1">IF(AK$4="",0,AK133/(1+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)))
)</f>
        <v>0</v>
      </c>
      <c r="AL156" s="5">
        <f ca="1">IF(AL$4="",0,AL133/(1+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)))
)</f>
        <v>0</v>
      </c>
      <c r="AM156" s="5">
        <f ca="1">IF(AM$4="",0,AM133/(1+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)))
)</f>
        <v>0</v>
      </c>
      <c r="AN156" s="5">
        <f ca="1">IF(AN$4="",0,AN133/(1+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)))
)</f>
        <v>0</v>
      </c>
      <c r="AO156" s="5">
        <f ca="1">IF(AO$4="",0,AO133/(1+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)))
)</f>
        <v>0</v>
      </c>
      <c r="AP156" s="5">
        <f ca="1">IF(AP$4="",0,AP133/(1+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)))
)</f>
        <v>0</v>
      </c>
      <c r="AQ156" s="5">
        <f ca="1">IF(AQ$4="",0,AQ133/(1+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)))
)</f>
        <v>0</v>
      </c>
      <c r="AR156" s="5">
        <f ca="1">IF(AR$4="",0,AR133/(1+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)))
)</f>
        <v>0</v>
      </c>
      <c r="AS156" s="5">
        <f ca="1">IF(AS$4="",0,AS133/(1+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)))
)</f>
        <v>0</v>
      </c>
      <c r="AT156" s="5">
        <f ca="1">IF(AT$4="",0,AT133/(1+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)))
)</f>
        <v>0</v>
      </c>
      <c r="AU156" s="5">
        <f ca="1">IF(AU$4="",0,AU133/(1+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)))
)</f>
        <v>0</v>
      </c>
      <c r="AV156" s="5">
        <f ca="1">IF(AV$4="",0,AV133/(1+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)))
)</f>
        <v>0</v>
      </c>
      <c r="AW156" s="5">
        <f ca="1">IF(AW$4="",0,AW133/(1+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)))
)</f>
        <v>0</v>
      </c>
      <c r="AX156" s="5">
        <f ca="1">IF(AX$4="",0,AX133/(1+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)))
)</f>
        <v>0</v>
      </c>
      <c r="AY156" s="5">
        <f ca="1">IF(AY$4="",0,AY133/(1+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)))
)</f>
        <v>0</v>
      </c>
      <c r="AZ156" s="5">
        <f ca="1">IF(AZ$4="",0,AZ133/(1+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)))
)</f>
        <v>0</v>
      </c>
      <c r="BA156" s="5">
        <f ca="1">IF(BA$4="",0,BA133/(1+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)))
)</f>
        <v>0</v>
      </c>
      <c r="BB156" s="5">
        <f ca="1">IF(BB$4="",0,BB133/(1+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)))
)</f>
        <v>0</v>
      </c>
      <c r="BC156" s="5">
        <f ca="1">IF(BC$4="",0,BC133/(1+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)))
)</f>
        <v>0</v>
      </c>
      <c r="BD156" s="5">
        <f ca="1">IF(BD$4="",0,BD133/(1+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)))
)</f>
        <v>0</v>
      </c>
      <c r="BE156" s="5">
        <f ca="1">IF(BE$4="",0,BE133/(1+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)))
)</f>
        <v>0</v>
      </c>
      <c r="BF156" s="5">
        <f ca="1">IF(BF$4="",0,BF133/(1+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)))
)</f>
        <v>0</v>
      </c>
      <c r="BG156" s="5">
        <f ca="1">IF(BG$4="",0,BG133/(1+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)))
)</f>
        <v>0</v>
      </c>
      <c r="BH156" s="5">
        <f ca="1">IF(BH$4="",0,BH133/(1+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)))
)</f>
        <v>0</v>
      </c>
      <c r="BI156" s="5">
        <f ca="1">IF(BI$4="",0,BI133/(1+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)))
)</f>
        <v>0</v>
      </c>
      <c r="BJ156" s="5">
        <f ca="1">IF(BJ$4="",0,BJ133/(1+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)))
)</f>
        <v>0</v>
      </c>
      <c r="BK156" s="5">
        <f ca="1">IF(BK$4="",0,BK133/(1+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)))
)</f>
        <v>0</v>
      </c>
      <c r="BL156" s="5">
        <f ca="1">IF(BL$4="",0,BL133/(1+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)))
)</f>
        <v>0</v>
      </c>
      <c r="BM156" s="5">
        <f ca="1">IF(BM$4="",0,BM133/(1+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)))
)</f>
        <v>0</v>
      </c>
      <c r="BN156" s="5">
        <f ca="1">IF(BN$4="",0,BN133/(1+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)))
)</f>
        <v>0</v>
      </c>
      <c r="BO156" s="5">
        <f ca="1">IF(BO$4="",0,BO133/(1+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)))
)</f>
        <v>0</v>
      </c>
      <c r="BP156" s="5">
        <f ca="1">IF(BP$4="",0,BP133/(1+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)))
)</f>
        <v>0</v>
      </c>
      <c r="BQ156" s="5">
        <f ca="1">IF(BQ$4="",0,BQ133/(1+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)))
)</f>
        <v>0</v>
      </c>
      <c r="BR156" s="5">
        <f ca="1">IF(BR$4="",0,BR133/(1+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)))
)</f>
        <v>0</v>
      </c>
      <c r="BS156" s="5">
        <f ca="1">IF(BS$4="",0,BS133/(1+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)))
)</f>
        <v>0</v>
      </c>
      <c r="BT156" s="5">
        <f ca="1">IF(BT$4="",0,BT133/(1+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)))
)</f>
        <v>0</v>
      </c>
      <c r="BU156" s="5">
        <f ca="1">IF(BU$4="",0,BU133/(1+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)))
)</f>
        <v>0</v>
      </c>
      <c r="BV156" s="5">
        <f ca="1">IF(BV$4="",0,BV133/(1+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)))
)</f>
        <v>0</v>
      </c>
      <c r="BW156" s="5">
        <f ca="1">IF(BW$4="",0,BW133/(1+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)))
)</f>
        <v>0</v>
      </c>
      <c r="BX156" s="5">
        <f ca="1">IF(BX$4="",0,BX133/(1+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)))
)</f>
        <v>0</v>
      </c>
      <c r="BY156" s="5">
        <f ca="1">IF(BY$4="",0,BY133/(1+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)))
)</f>
        <v>0</v>
      </c>
      <c r="BZ156" s="5">
        <f ca="1">IF(BZ$4="",0,BZ133/(1+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)))
)</f>
        <v>0</v>
      </c>
      <c r="CA156" s="5">
        <f ca="1">IF(CA$4="",0,CA133/(1+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)))
)</f>
        <v>0</v>
      </c>
      <c r="CB156" s="5">
        <f ca="1">IF(CB$4="",0,CB133/(1+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)))
)</f>
        <v>0</v>
      </c>
      <c r="CC156" s="5">
        <f ca="1">IF(CC$4="",0,CC133/(1+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)))
)</f>
        <v>0</v>
      </c>
      <c r="CD156" s="5">
        <f ca="1">IF(CD$4="",0,CD133/(1+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)))
)</f>
        <v>0</v>
      </c>
      <c r="CE156" s="5">
        <f ca="1">IF(CE$4="",0,CE133/(1+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)))
)</f>
        <v>0</v>
      </c>
      <c r="CF156" s="5">
        <f ca="1">IF(CF$4="",0,CF133/(1+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)))
)</f>
        <v>0</v>
      </c>
    </row>
    <row r="157" spans="2:84" x14ac:dyDescent="0.3">
      <c r="B157" s="13">
        <f>ROW()</f>
        <v>157</v>
      </c>
      <c r="H157" s="1" t="str">
        <f t="shared" si="264"/>
        <v>Ввод в эксплуатацию капзатрат без НДС</v>
      </c>
      <c r="I157" s="1" t="str">
        <f>$I$155</f>
        <v>Капзатраты на торговые мощности</v>
      </c>
      <c r="J157" s="1" t="str">
        <f>Prcsses!I177</f>
        <v>Гарантийный платеж</v>
      </c>
      <c r="M157" s="53" t="s">
        <v>18</v>
      </c>
      <c r="U157" s="5">
        <f t="shared" ca="1" si="265"/>
        <v>0</v>
      </c>
      <c r="X157" s="5">
        <f ca="1">IF(X$4="",0,X134/(1+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)))
)</f>
        <v>0</v>
      </c>
      <c r="Y157" s="5">
        <f ca="1">IF(Y$4="",0,Y134/(1+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)))
)</f>
        <v>0</v>
      </c>
      <c r="Z157" s="5">
        <f ca="1">IF(Z$4="",0,Z134/(1+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)))
)</f>
        <v>0</v>
      </c>
      <c r="AA157" s="5">
        <f ca="1">IF(AA$4="",0,AA134/(1+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)))
)</f>
        <v>0</v>
      </c>
      <c r="AB157" s="5">
        <f ca="1">IF(AB$4="",0,AB134/(1+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)))
)</f>
        <v>0</v>
      </c>
      <c r="AC157" s="5">
        <f ca="1">IF(AC$4="",0,AC134/(1+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)))
)</f>
        <v>0</v>
      </c>
      <c r="AD157" s="5">
        <f ca="1">IF(AD$4="",0,AD134/(1+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)))
)</f>
        <v>0</v>
      </c>
      <c r="AE157" s="5">
        <f ca="1">IF(AE$4="",0,AE134/(1+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)))
)</f>
        <v>0</v>
      </c>
      <c r="AF157" s="5">
        <f ca="1">IF(AF$4="",0,AF134/(1+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)))
)</f>
        <v>0</v>
      </c>
      <c r="AG157" s="5">
        <f ca="1">IF(AG$4="",0,AG134/(1+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)))
)</f>
        <v>0</v>
      </c>
      <c r="AH157" s="5">
        <f ca="1">IF(AH$4="",0,AH134/(1+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)))
)</f>
        <v>0</v>
      </c>
      <c r="AI157" s="5">
        <f ca="1">IF(AI$4="",0,AI134/(1+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)))
)</f>
        <v>0</v>
      </c>
      <c r="AJ157" s="5">
        <f ca="1">IF(AJ$4="",0,AJ134/(1+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)))
)</f>
        <v>0</v>
      </c>
      <c r="AK157" s="5">
        <f ca="1">IF(AK$4="",0,AK134/(1+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)))
)</f>
        <v>0</v>
      </c>
      <c r="AL157" s="5">
        <f ca="1">IF(AL$4="",0,AL134/(1+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)))
)</f>
        <v>0</v>
      </c>
      <c r="AM157" s="5">
        <f ca="1">IF(AM$4="",0,AM134/(1+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)))
)</f>
        <v>0</v>
      </c>
      <c r="AN157" s="5">
        <f ca="1">IF(AN$4="",0,AN134/(1+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)))
)</f>
        <v>0</v>
      </c>
      <c r="AO157" s="5">
        <f ca="1">IF(AO$4="",0,AO134/(1+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)))
)</f>
        <v>0</v>
      </c>
      <c r="AP157" s="5">
        <f ca="1">IF(AP$4="",0,AP134/(1+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)))
)</f>
        <v>0</v>
      </c>
      <c r="AQ157" s="5">
        <f ca="1">IF(AQ$4="",0,AQ134/(1+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)))
)</f>
        <v>0</v>
      </c>
      <c r="AR157" s="5">
        <f ca="1">IF(AR$4="",0,AR134/(1+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)))
)</f>
        <v>0</v>
      </c>
      <c r="AS157" s="5">
        <f ca="1">IF(AS$4="",0,AS134/(1+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)))
)</f>
        <v>0</v>
      </c>
      <c r="AT157" s="5">
        <f ca="1">IF(AT$4="",0,AT134/(1+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)))
)</f>
        <v>0</v>
      </c>
      <c r="AU157" s="5">
        <f ca="1">IF(AU$4="",0,AU134/(1+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)))
)</f>
        <v>0</v>
      </c>
      <c r="AV157" s="5">
        <f ca="1">IF(AV$4="",0,AV134/(1+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)))
)</f>
        <v>0</v>
      </c>
      <c r="AW157" s="5">
        <f ca="1">IF(AW$4="",0,AW134/(1+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)))
)</f>
        <v>0</v>
      </c>
      <c r="AX157" s="5">
        <f ca="1">IF(AX$4="",0,AX134/(1+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)))
)</f>
        <v>0</v>
      </c>
      <c r="AY157" s="5">
        <f ca="1">IF(AY$4="",0,AY134/(1+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)))
)</f>
        <v>0</v>
      </c>
      <c r="AZ157" s="5">
        <f ca="1">IF(AZ$4="",0,AZ134/(1+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)))
)</f>
        <v>0</v>
      </c>
      <c r="BA157" s="5">
        <f ca="1">IF(BA$4="",0,BA134/(1+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)))
)</f>
        <v>0</v>
      </c>
      <c r="BB157" s="5">
        <f ca="1">IF(BB$4="",0,BB134/(1+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)))
)</f>
        <v>0</v>
      </c>
      <c r="BC157" s="5">
        <f ca="1">IF(BC$4="",0,BC134/(1+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)))
)</f>
        <v>0</v>
      </c>
      <c r="BD157" s="5">
        <f ca="1">IF(BD$4="",0,BD134/(1+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)))
)</f>
        <v>0</v>
      </c>
      <c r="BE157" s="5">
        <f ca="1">IF(BE$4="",0,BE134/(1+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)))
)</f>
        <v>0</v>
      </c>
      <c r="BF157" s="5">
        <f ca="1">IF(BF$4="",0,BF134/(1+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)))
)</f>
        <v>0</v>
      </c>
      <c r="BG157" s="5">
        <f ca="1">IF(BG$4="",0,BG134/(1+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)))
)</f>
        <v>0</v>
      </c>
      <c r="BH157" s="5">
        <f ca="1">IF(BH$4="",0,BH134/(1+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)))
)</f>
        <v>0</v>
      </c>
      <c r="BI157" s="5">
        <f ca="1">IF(BI$4="",0,BI134/(1+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)))
)</f>
        <v>0</v>
      </c>
      <c r="BJ157" s="5">
        <f ca="1">IF(BJ$4="",0,BJ134/(1+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)))
)</f>
        <v>0</v>
      </c>
      <c r="BK157" s="5">
        <f ca="1">IF(BK$4="",0,BK134/(1+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)))
)</f>
        <v>0</v>
      </c>
      <c r="BL157" s="5">
        <f ca="1">IF(BL$4="",0,BL134/(1+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)))
)</f>
        <v>0</v>
      </c>
      <c r="BM157" s="5">
        <f ca="1">IF(BM$4="",0,BM134/(1+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)))
)</f>
        <v>0</v>
      </c>
      <c r="BN157" s="5">
        <f ca="1">IF(BN$4="",0,BN134/(1+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)))
)</f>
        <v>0</v>
      </c>
      <c r="BO157" s="5">
        <f ca="1">IF(BO$4="",0,BO134/(1+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)))
)</f>
        <v>0</v>
      </c>
      <c r="BP157" s="5">
        <f ca="1">IF(BP$4="",0,BP134/(1+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)))
)</f>
        <v>0</v>
      </c>
      <c r="BQ157" s="5">
        <f ca="1">IF(BQ$4="",0,BQ134/(1+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)))
)</f>
        <v>0</v>
      </c>
      <c r="BR157" s="5">
        <f ca="1">IF(BR$4="",0,BR134/(1+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)))
)</f>
        <v>0</v>
      </c>
      <c r="BS157" s="5">
        <f ca="1">IF(BS$4="",0,BS134/(1+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)))
)</f>
        <v>0</v>
      </c>
      <c r="BT157" s="5">
        <f ca="1">IF(BT$4="",0,BT134/(1+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)))
)</f>
        <v>0</v>
      </c>
      <c r="BU157" s="5">
        <f ca="1">IF(BU$4="",0,BU134/(1+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)))
)</f>
        <v>0</v>
      </c>
      <c r="BV157" s="5">
        <f ca="1">IF(BV$4="",0,BV134/(1+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)))
)</f>
        <v>0</v>
      </c>
      <c r="BW157" s="5">
        <f ca="1">IF(BW$4="",0,BW134/(1+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)))
)</f>
        <v>0</v>
      </c>
      <c r="BX157" s="5">
        <f ca="1">IF(BX$4="",0,BX134/(1+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)))
)</f>
        <v>0</v>
      </c>
      <c r="BY157" s="5">
        <f ca="1">IF(BY$4="",0,BY134/(1+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)))
)</f>
        <v>0</v>
      </c>
      <c r="BZ157" s="5">
        <f ca="1">IF(BZ$4="",0,BZ134/(1+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)))
)</f>
        <v>0</v>
      </c>
      <c r="CA157" s="5">
        <f ca="1">IF(CA$4="",0,CA134/(1+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)))
)</f>
        <v>0</v>
      </c>
      <c r="CB157" s="5">
        <f ca="1">IF(CB$4="",0,CB134/(1+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)))
)</f>
        <v>0</v>
      </c>
      <c r="CC157" s="5">
        <f ca="1">IF(CC$4="",0,CC134/(1+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)))
)</f>
        <v>0</v>
      </c>
      <c r="CD157" s="5">
        <f ca="1">IF(CD$4="",0,CD134/(1+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)))
)</f>
        <v>0</v>
      </c>
      <c r="CE157" s="5">
        <f ca="1">IF(CE$4="",0,CE134/(1+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)))
)</f>
        <v>0</v>
      </c>
      <c r="CF157" s="5">
        <f ca="1">IF(CF$4="",0,CF134/(1+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)))
)</f>
        <v>0</v>
      </c>
    </row>
    <row r="158" spans="2:84" x14ac:dyDescent="0.3">
      <c r="B158" s="13">
        <f>ROW()</f>
        <v>158</v>
      </c>
      <c r="H158" s="1" t="str">
        <f t="shared" si="264"/>
        <v>Ввод в эксплуатацию капзатрат без НДС</v>
      </c>
      <c r="I158" s="1" t="str">
        <f>$I$155</f>
        <v>Капзатраты на торговые мощности</v>
      </c>
      <c r="J158" s="1" t="str">
        <f>Prcsses!I178</f>
        <v>Торговое оборудование</v>
      </c>
      <c r="M158" s="53" t="s">
        <v>18</v>
      </c>
      <c r="U158" s="5">
        <f t="shared" ca="1" si="265"/>
        <v>0</v>
      </c>
      <c r="X158" s="5">
        <f ca="1">IF(X$4="",0,X135/(1+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)))
)</f>
        <v>0</v>
      </c>
      <c r="Y158" s="5">
        <f ca="1">IF(Y$4="",0,Y135/(1+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)))
)</f>
        <v>0</v>
      </c>
      <c r="Z158" s="5">
        <f ca="1">IF(Z$4="",0,Z135/(1+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)))
)</f>
        <v>0</v>
      </c>
      <c r="AA158" s="5">
        <f ca="1">IF(AA$4="",0,AA135/(1+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)))
)</f>
        <v>0</v>
      </c>
      <c r="AB158" s="5">
        <f ca="1">IF(AB$4="",0,AB135/(1+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)))
)</f>
        <v>0</v>
      </c>
      <c r="AC158" s="5">
        <f ca="1">IF(AC$4="",0,AC135/(1+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)))
)</f>
        <v>0</v>
      </c>
      <c r="AD158" s="5">
        <f ca="1">IF(AD$4="",0,AD135/(1+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)))
)</f>
        <v>0</v>
      </c>
      <c r="AE158" s="5">
        <f ca="1">IF(AE$4="",0,AE135/(1+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)))
)</f>
        <v>0</v>
      </c>
      <c r="AF158" s="5">
        <f ca="1">IF(AF$4="",0,AF135/(1+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)))
)</f>
        <v>0</v>
      </c>
      <c r="AG158" s="5">
        <f ca="1">IF(AG$4="",0,AG135/(1+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)))
)</f>
        <v>0</v>
      </c>
      <c r="AH158" s="5">
        <f ca="1">IF(AH$4="",0,AH135/(1+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)))
)</f>
        <v>0</v>
      </c>
      <c r="AI158" s="5">
        <f ca="1">IF(AI$4="",0,AI135/(1+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)))
)</f>
        <v>0</v>
      </c>
      <c r="AJ158" s="5">
        <f ca="1">IF(AJ$4="",0,AJ135/(1+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)))
)</f>
        <v>0</v>
      </c>
      <c r="AK158" s="5">
        <f ca="1">IF(AK$4="",0,AK135/(1+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)))
)</f>
        <v>0</v>
      </c>
      <c r="AL158" s="5">
        <f ca="1">IF(AL$4="",0,AL135/(1+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)))
)</f>
        <v>0</v>
      </c>
      <c r="AM158" s="5">
        <f ca="1">IF(AM$4="",0,AM135/(1+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)))
)</f>
        <v>0</v>
      </c>
      <c r="AN158" s="5">
        <f ca="1">IF(AN$4="",0,AN135/(1+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)))
)</f>
        <v>0</v>
      </c>
      <c r="AO158" s="5">
        <f ca="1">IF(AO$4="",0,AO135/(1+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)))
)</f>
        <v>0</v>
      </c>
      <c r="AP158" s="5">
        <f ca="1">IF(AP$4="",0,AP135/(1+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)))
)</f>
        <v>0</v>
      </c>
      <c r="AQ158" s="5">
        <f ca="1">IF(AQ$4="",0,AQ135/(1+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)))
)</f>
        <v>0</v>
      </c>
      <c r="AR158" s="5">
        <f ca="1">IF(AR$4="",0,AR135/(1+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)))
)</f>
        <v>0</v>
      </c>
      <c r="AS158" s="5">
        <f ca="1">IF(AS$4="",0,AS135/(1+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)))
)</f>
        <v>0</v>
      </c>
      <c r="AT158" s="5">
        <f ca="1">IF(AT$4="",0,AT135/(1+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)))
)</f>
        <v>0</v>
      </c>
      <c r="AU158" s="5">
        <f ca="1">IF(AU$4="",0,AU135/(1+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)))
)</f>
        <v>0</v>
      </c>
      <c r="AV158" s="5">
        <f ca="1">IF(AV$4="",0,AV135/(1+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)))
)</f>
        <v>0</v>
      </c>
      <c r="AW158" s="5">
        <f ca="1">IF(AW$4="",0,AW135/(1+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)))
)</f>
        <v>0</v>
      </c>
      <c r="AX158" s="5">
        <f ca="1">IF(AX$4="",0,AX135/(1+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)))
)</f>
        <v>0</v>
      </c>
      <c r="AY158" s="5">
        <f ca="1">IF(AY$4="",0,AY135/(1+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)))
)</f>
        <v>0</v>
      </c>
      <c r="AZ158" s="5">
        <f ca="1">IF(AZ$4="",0,AZ135/(1+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)))
)</f>
        <v>0</v>
      </c>
      <c r="BA158" s="5">
        <f ca="1">IF(BA$4="",0,BA135/(1+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)))
)</f>
        <v>0</v>
      </c>
      <c r="BB158" s="5">
        <f ca="1">IF(BB$4="",0,BB135/(1+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)))
)</f>
        <v>0</v>
      </c>
      <c r="BC158" s="5">
        <f ca="1">IF(BC$4="",0,BC135/(1+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)))
)</f>
        <v>0</v>
      </c>
      <c r="BD158" s="5">
        <f ca="1">IF(BD$4="",0,BD135/(1+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)))
)</f>
        <v>0</v>
      </c>
      <c r="BE158" s="5">
        <f ca="1">IF(BE$4="",0,BE135/(1+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)))
)</f>
        <v>0</v>
      </c>
      <c r="BF158" s="5">
        <f ca="1">IF(BF$4="",0,BF135/(1+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)))
)</f>
        <v>0</v>
      </c>
      <c r="BG158" s="5">
        <f ca="1">IF(BG$4="",0,BG135/(1+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)))
)</f>
        <v>0</v>
      </c>
      <c r="BH158" s="5">
        <f ca="1">IF(BH$4="",0,BH135/(1+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)))
)</f>
        <v>0</v>
      </c>
      <c r="BI158" s="5">
        <f ca="1">IF(BI$4="",0,BI135/(1+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)))
)</f>
        <v>0</v>
      </c>
      <c r="BJ158" s="5">
        <f ca="1">IF(BJ$4="",0,BJ135/(1+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)))
)</f>
        <v>0</v>
      </c>
      <c r="BK158" s="5">
        <f ca="1">IF(BK$4="",0,BK135/(1+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)))
)</f>
        <v>0</v>
      </c>
      <c r="BL158" s="5">
        <f ca="1">IF(BL$4="",0,BL135/(1+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)))
)</f>
        <v>0</v>
      </c>
      <c r="BM158" s="5">
        <f ca="1">IF(BM$4="",0,BM135/(1+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)))
)</f>
        <v>0</v>
      </c>
      <c r="BN158" s="5">
        <f ca="1">IF(BN$4="",0,BN135/(1+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)))
)</f>
        <v>0</v>
      </c>
      <c r="BO158" s="5">
        <f ca="1">IF(BO$4="",0,BO135/(1+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)))
)</f>
        <v>0</v>
      </c>
      <c r="BP158" s="5">
        <f ca="1">IF(BP$4="",0,BP135/(1+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)))
)</f>
        <v>0</v>
      </c>
      <c r="BQ158" s="5">
        <f ca="1">IF(BQ$4="",0,BQ135/(1+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)))
)</f>
        <v>0</v>
      </c>
      <c r="BR158" s="5">
        <f ca="1">IF(BR$4="",0,BR135/(1+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)))
)</f>
        <v>0</v>
      </c>
      <c r="BS158" s="5">
        <f ca="1">IF(BS$4="",0,BS135/(1+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)))
)</f>
        <v>0</v>
      </c>
      <c r="BT158" s="5">
        <f ca="1">IF(BT$4="",0,BT135/(1+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)))
)</f>
        <v>0</v>
      </c>
      <c r="BU158" s="5">
        <f ca="1">IF(BU$4="",0,BU135/(1+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)))
)</f>
        <v>0</v>
      </c>
      <c r="BV158" s="5">
        <f ca="1">IF(BV$4="",0,BV135/(1+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)))
)</f>
        <v>0</v>
      </c>
      <c r="BW158" s="5">
        <f ca="1">IF(BW$4="",0,BW135/(1+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)))
)</f>
        <v>0</v>
      </c>
      <c r="BX158" s="5">
        <f ca="1">IF(BX$4="",0,BX135/(1+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)))
)</f>
        <v>0</v>
      </c>
      <c r="BY158" s="5">
        <f ca="1">IF(BY$4="",0,BY135/(1+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)))
)</f>
        <v>0</v>
      </c>
      <c r="BZ158" s="5">
        <f ca="1">IF(BZ$4="",0,BZ135/(1+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)))
)</f>
        <v>0</v>
      </c>
      <c r="CA158" s="5">
        <f ca="1">IF(CA$4="",0,CA135/(1+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)))
)</f>
        <v>0</v>
      </c>
      <c r="CB158" s="5">
        <f ca="1">IF(CB$4="",0,CB135/(1+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)))
)</f>
        <v>0</v>
      </c>
      <c r="CC158" s="5">
        <f ca="1">IF(CC$4="",0,CC135/(1+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)))
)</f>
        <v>0</v>
      </c>
      <c r="CD158" s="5">
        <f ca="1">IF(CD$4="",0,CD135/(1+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)))
)</f>
        <v>0</v>
      </c>
      <c r="CE158" s="5">
        <f ca="1">IF(CE$4="",0,CE135/(1+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)))
)</f>
        <v>0</v>
      </c>
      <c r="CF158" s="5">
        <f ca="1">IF(CF$4="",0,CF135/(1+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)))
)</f>
        <v>0</v>
      </c>
    </row>
    <row r="159" spans="2:84" x14ac:dyDescent="0.3">
      <c r="B159" s="13">
        <f>ROW()</f>
        <v>159</v>
      </c>
      <c r="H159" s="1" t="str">
        <f t="shared" si="264"/>
        <v>Ввод в эксплуатацию капзатрат без НДС</v>
      </c>
      <c r="I159" s="1" t="str">
        <f>$I$155</f>
        <v>Капзатраты на торговые мощности</v>
      </c>
      <c r="J159" s="1" t="str">
        <f>Prcsses!I179</f>
        <v>Кассовое оборудование</v>
      </c>
      <c r="M159" s="53" t="s">
        <v>18</v>
      </c>
      <c r="U159" s="5">
        <f t="shared" ca="1" si="265"/>
        <v>0</v>
      </c>
      <c r="X159" s="5">
        <f ca="1">IF(X$4="",0,X136/(1+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)))
)</f>
        <v>0</v>
      </c>
      <c r="Y159" s="5">
        <f ca="1">IF(Y$4="",0,Y136/(1+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)))
)</f>
        <v>0</v>
      </c>
      <c r="Z159" s="5">
        <f ca="1">IF(Z$4="",0,Z136/(1+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)))
)</f>
        <v>0</v>
      </c>
      <c r="AA159" s="5">
        <f ca="1">IF(AA$4="",0,AA136/(1+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)))
)</f>
        <v>0</v>
      </c>
      <c r="AB159" s="5">
        <f ca="1">IF(AB$4="",0,AB136/(1+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)))
)</f>
        <v>0</v>
      </c>
      <c r="AC159" s="5">
        <f ca="1">IF(AC$4="",0,AC136/(1+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)))
)</f>
        <v>0</v>
      </c>
      <c r="AD159" s="5">
        <f ca="1">IF(AD$4="",0,AD136/(1+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)))
)</f>
        <v>0</v>
      </c>
      <c r="AE159" s="5">
        <f ca="1">IF(AE$4="",0,AE136/(1+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)))
)</f>
        <v>0</v>
      </c>
      <c r="AF159" s="5">
        <f ca="1">IF(AF$4="",0,AF136/(1+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)))
)</f>
        <v>0</v>
      </c>
      <c r="AG159" s="5">
        <f ca="1">IF(AG$4="",0,AG136/(1+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)))
)</f>
        <v>0</v>
      </c>
      <c r="AH159" s="5">
        <f ca="1">IF(AH$4="",0,AH136/(1+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)))
)</f>
        <v>0</v>
      </c>
      <c r="AI159" s="5">
        <f ca="1">IF(AI$4="",0,AI136/(1+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)))
)</f>
        <v>0</v>
      </c>
      <c r="AJ159" s="5">
        <f ca="1">IF(AJ$4="",0,AJ136/(1+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)))
)</f>
        <v>0</v>
      </c>
      <c r="AK159" s="5">
        <f ca="1">IF(AK$4="",0,AK136/(1+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)))
)</f>
        <v>0</v>
      </c>
      <c r="AL159" s="5">
        <f ca="1">IF(AL$4="",0,AL136/(1+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)))
)</f>
        <v>0</v>
      </c>
      <c r="AM159" s="5">
        <f ca="1">IF(AM$4="",0,AM136/(1+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)))
)</f>
        <v>0</v>
      </c>
      <c r="AN159" s="5">
        <f ca="1">IF(AN$4="",0,AN136/(1+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)))
)</f>
        <v>0</v>
      </c>
      <c r="AO159" s="5">
        <f ca="1">IF(AO$4="",0,AO136/(1+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)))
)</f>
        <v>0</v>
      </c>
      <c r="AP159" s="5">
        <f ca="1">IF(AP$4="",0,AP136/(1+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)))
)</f>
        <v>0</v>
      </c>
      <c r="AQ159" s="5">
        <f ca="1">IF(AQ$4="",0,AQ136/(1+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)))
)</f>
        <v>0</v>
      </c>
      <c r="AR159" s="5">
        <f ca="1">IF(AR$4="",0,AR136/(1+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)))
)</f>
        <v>0</v>
      </c>
      <c r="AS159" s="5">
        <f ca="1">IF(AS$4="",0,AS136/(1+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)))
)</f>
        <v>0</v>
      </c>
      <c r="AT159" s="5">
        <f ca="1">IF(AT$4="",0,AT136/(1+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)))
)</f>
        <v>0</v>
      </c>
      <c r="AU159" s="5">
        <f ca="1">IF(AU$4="",0,AU136/(1+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)))
)</f>
        <v>0</v>
      </c>
      <c r="AV159" s="5">
        <f ca="1">IF(AV$4="",0,AV136/(1+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)))
)</f>
        <v>0</v>
      </c>
      <c r="AW159" s="5">
        <f ca="1">IF(AW$4="",0,AW136/(1+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)))
)</f>
        <v>0</v>
      </c>
      <c r="AX159" s="5">
        <f ca="1">IF(AX$4="",0,AX136/(1+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)))
)</f>
        <v>0</v>
      </c>
      <c r="AY159" s="5">
        <f ca="1">IF(AY$4="",0,AY136/(1+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)))
)</f>
        <v>0</v>
      </c>
      <c r="AZ159" s="5">
        <f ca="1">IF(AZ$4="",0,AZ136/(1+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)))
)</f>
        <v>0</v>
      </c>
      <c r="BA159" s="5">
        <f ca="1">IF(BA$4="",0,BA136/(1+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)))
)</f>
        <v>0</v>
      </c>
      <c r="BB159" s="5">
        <f ca="1">IF(BB$4="",0,BB136/(1+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)))
)</f>
        <v>0</v>
      </c>
      <c r="BC159" s="5">
        <f ca="1">IF(BC$4="",0,BC136/(1+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)))
)</f>
        <v>0</v>
      </c>
      <c r="BD159" s="5">
        <f ca="1">IF(BD$4="",0,BD136/(1+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)))
)</f>
        <v>0</v>
      </c>
      <c r="BE159" s="5">
        <f ca="1">IF(BE$4="",0,BE136/(1+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)))
)</f>
        <v>0</v>
      </c>
      <c r="BF159" s="5">
        <f ca="1">IF(BF$4="",0,BF136/(1+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)))
)</f>
        <v>0</v>
      </c>
      <c r="BG159" s="5">
        <f ca="1">IF(BG$4="",0,BG136/(1+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)))
)</f>
        <v>0</v>
      </c>
      <c r="BH159" s="5">
        <f ca="1">IF(BH$4="",0,BH136/(1+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)))
)</f>
        <v>0</v>
      </c>
      <c r="BI159" s="5">
        <f ca="1">IF(BI$4="",0,BI136/(1+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)))
)</f>
        <v>0</v>
      </c>
      <c r="BJ159" s="5">
        <f ca="1">IF(BJ$4="",0,BJ136/(1+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)))
)</f>
        <v>0</v>
      </c>
      <c r="BK159" s="5">
        <f ca="1">IF(BK$4="",0,BK136/(1+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)))
)</f>
        <v>0</v>
      </c>
      <c r="BL159" s="5">
        <f ca="1">IF(BL$4="",0,BL136/(1+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)))
)</f>
        <v>0</v>
      </c>
      <c r="BM159" s="5">
        <f ca="1">IF(BM$4="",0,BM136/(1+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)))
)</f>
        <v>0</v>
      </c>
      <c r="BN159" s="5">
        <f ca="1">IF(BN$4="",0,BN136/(1+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)))
)</f>
        <v>0</v>
      </c>
      <c r="BO159" s="5">
        <f ca="1">IF(BO$4="",0,BO136/(1+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)))
)</f>
        <v>0</v>
      </c>
      <c r="BP159" s="5">
        <f ca="1">IF(BP$4="",0,BP136/(1+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)))
)</f>
        <v>0</v>
      </c>
      <c r="BQ159" s="5">
        <f ca="1">IF(BQ$4="",0,BQ136/(1+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)))
)</f>
        <v>0</v>
      </c>
      <c r="BR159" s="5">
        <f ca="1">IF(BR$4="",0,BR136/(1+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)))
)</f>
        <v>0</v>
      </c>
      <c r="BS159" s="5">
        <f ca="1">IF(BS$4="",0,BS136/(1+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)))
)</f>
        <v>0</v>
      </c>
      <c r="BT159" s="5">
        <f ca="1">IF(BT$4="",0,BT136/(1+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)))
)</f>
        <v>0</v>
      </c>
      <c r="BU159" s="5">
        <f ca="1">IF(BU$4="",0,BU136/(1+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)))
)</f>
        <v>0</v>
      </c>
      <c r="BV159" s="5">
        <f ca="1">IF(BV$4="",0,BV136/(1+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)))
)</f>
        <v>0</v>
      </c>
      <c r="BW159" s="5">
        <f ca="1">IF(BW$4="",0,BW136/(1+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)))
)</f>
        <v>0</v>
      </c>
      <c r="BX159" s="5">
        <f ca="1">IF(BX$4="",0,BX136/(1+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)))
)</f>
        <v>0</v>
      </c>
      <c r="BY159" s="5">
        <f ca="1">IF(BY$4="",0,BY136/(1+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)))
)</f>
        <v>0</v>
      </c>
      <c r="BZ159" s="5">
        <f ca="1">IF(BZ$4="",0,BZ136/(1+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)))
)</f>
        <v>0</v>
      </c>
      <c r="CA159" s="5">
        <f ca="1">IF(CA$4="",0,CA136/(1+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)))
)</f>
        <v>0</v>
      </c>
      <c r="CB159" s="5">
        <f ca="1">IF(CB$4="",0,CB136/(1+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)))
)</f>
        <v>0</v>
      </c>
      <c r="CC159" s="5">
        <f ca="1">IF(CC$4="",0,CC136/(1+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)))
)</f>
        <v>0</v>
      </c>
      <c r="CD159" s="5">
        <f ca="1">IF(CD$4="",0,CD136/(1+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)))
)</f>
        <v>0</v>
      </c>
      <c r="CE159" s="5">
        <f ca="1">IF(CE$4="",0,CE136/(1+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)))
)</f>
        <v>0</v>
      </c>
      <c r="CF159" s="5">
        <f ca="1">IF(CF$4="",0,CF136/(1+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)))
)</f>
        <v>0</v>
      </c>
    </row>
    <row r="160" spans="2:84" x14ac:dyDescent="0.3">
      <c r="B160" s="13">
        <f>ROW()</f>
        <v>160</v>
      </c>
      <c r="H160" s="1" t="str">
        <f t="shared" si="264"/>
        <v>Ввод в эксплуатацию капзатрат без НДС</v>
      </c>
      <c r="I160" s="1" t="str">
        <f>$I$155</f>
        <v>Капзатраты на торговые мощности</v>
      </c>
      <c r="J160" s="1" t="str">
        <f>Prcsses!I180</f>
        <v>Стартовый маркетинг и оформление</v>
      </c>
      <c r="M160" s="53" t="s">
        <v>18</v>
      </c>
      <c r="U160" s="5">
        <f t="shared" ca="1" si="265"/>
        <v>0</v>
      </c>
      <c r="X160" s="5">
        <f ca="1">IF(X$4="",0,X137/(1+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)))
)</f>
        <v>0</v>
      </c>
      <c r="Y160" s="5">
        <f ca="1">IF(Y$4="",0,Y137/(1+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)))
)</f>
        <v>0</v>
      </c>
      <c r="Z160" s="5">
        <f ca="1">IF(Z$4="",0,Z137/(1+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)))
)</f>
        <v>0</v>
      </c>
      <c r="AA160" s="5">
        <f ca="1">IF(AA$4="",0,AA137/(1+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)))
)</f>
        <v>0</v>
      </c>
      <c r="AB160" s="5">
        <f ca="1">IF(AB$4="",0,AB137/(1+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)))
)</f>
        <v>0</v>
      </c>
      <c r="AC160" s="5">
        <f ca="1">IF(AC$4="",0,AC137/(1+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)))
)</f>
        <v>0</v>
      </c>
      <c r="AD160" s="5">
        <f ca="1">IF(AD$4="",0,AD137/(1+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)))
)</f>
        <v>0</v>
      </c>
      <c r="AE160" s="5">
        <f ca="1">IF(AE$4="",0,AE137/(1+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)))
)</f>
        <v>0</v>
      </c>
      <c r="AF160" s="5">
        <f ca="1">IF(AF$4="",0,AF137/(1+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)))
)</f>
        <v>0</v>
      </c>
      <c r="AG160" s="5">
        <f ca="1">IF(AG$4="",0,AG137/(1+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)))
)</f>
        <v>0</v>
      </c>
      <c r="AH160" s="5">
        <f ca="1">IF(AH$4="",0,AH137/(1+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)))
)</f>
        <v>0</v>
      </c>
      <c r="AI160" s="5">
        <f ca="1">IF(AI$4="",0,AI137/(1+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)))
)</f>
        <v>0</v>
      </c>
      <c r="AJ160" s="5">
        <f ca="1">IF(AJ$4="",0,AJ137/(1+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)))
)</f>
        <v>0</v>
      </c>
      <c r="AK160" s="5">
        <f ca="1">IF(AK$4="",0,AK137/(1+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)))
)</f>
        <v>0</v>
      </c>
      <c r="AL160" s="5">
        <f ca="1">IF(AL$4="",0,AL137/(1+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)))
)</f>
        <v>0</v>
      </c>
      <c r="AM160" s="5">
        <f ca="1">IF(AM$4="",0,AM137/(1+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)))
)</f>
        <v>0</v>
      </c>
      <c r="AN160" s="5">
        <f ca="1">IF(AN$4="",0,AN137/(1+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)))
)</f>
        <v>0</v>
      </c>
      <c r="AO160" s="5">
        <f ca="1">IF(AO$4="",0,AO137/(1+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)))
)</f>
        <v>0</v>
      </c>
      <c r="AP160" s="5">
        <f ca="1">IF(AP$4="",0,AP137/(1+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)))
)</f>
        <v>0</v>
      </c>
      <c r="AQ160" s="5">
        <f ca="1">IF(AQ$4="",0,AQ137/(1+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)))
)</f>
        <v>0</v>
      </c>
      <c r="AR160" s="5">
        <f ca="1">IF(AR$4="",0,AR137/(1+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)))
)</f>
        <v>0</v>
      </c>
      <c r="AS160" s="5">
        <f ca="1">IF(AS$4="",0,AS137/(1+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)))
)</f>
        <v>0</v>
      </c>
      <c r="AT160" s="5">
        <f ca="1">IF(AT$4="",0,AT137/(1+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)))
)</f>
        <v>0</v>
      </c>
      <c r="AU160" s="5">
        <f ca="1">IF(AU$4="",0,AU137/(1+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)))
)</f>
        <v>0</v>
      </c>
      <c r="AV160" s="5">
        <f ca="1">IF(AV$4="",0,AV137/(1+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)))
)</f>
        <v>0</v>
      </c>
      <c r="AW160" s="5">
        <f ca="1">IF(AW$4="",0,AW137/(1+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)))
)</f>
        <v>0</v>
      </c>
      <c r="AX160" s="5">
        <f ca="1">IF(AX$4="",0,AX137/(1+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)))
)</f>
        <v>0</v>
      </c>
      <c r="AY160" s="5">
        <f ca="1">IF(AY$4="",0,AY137/(1+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)))
)</f>
        <v>0</v>
      </c>
      <c r="AZ160" s="5">
        <f ca="1">IF(AZ$4="",0,AZ137/(1+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)))
)</f>
        <v>0</v>
      </c>
      <c r="BA160" s="5">
        <f ca="1">IF(BA$4="",0,BA137/(1+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)))
)</f>
        <v>0</v>
      </c>
      <c r="BB160" s="5">
        <f ca="1">IF(BB$4="",0,BB137/(1+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)))
)</f>
        <v>0</v>
      </c>
      <c r="BC160" s="5">
        <f ca="1">IF(BC$4="",0,BC137/(1+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)))
)</f>
        <v>0</v>
      </c>
      <c r="BD160" s="5">
        <f ca="1">IF(BD$4="",0,BD137/(1+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)))
)</f>
        <v>0</v>
      </c>
      <c r="BE160" s="5">
        <f ca="1">IF(BE$4="",0,BE137/(1+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)))
)</f>
        <v>0</v>
      </c>
      <c r="BF160" s="5">
        <f ca="1">IF(BF$4="",0,BF137/(1+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)))
)</f>
        <v>0</v>
      </c>
      <c r="BG160" s="5">
        <f ca="1">IF(BG$4="",0,BG137/(1+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)))
)</f>
        <v>0</v>
      </c>
      <c r="BH160" s="5">
        <f ca="1">IF(BH$4="",0,BH137/(1+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)))
)</f>
        <v>0</v>
      </c>
      <c r="BI160" s="5">
        <f ca="1">IF(BI$4="",0,BI137/(1+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)))
)</f>
        <v>0</v>
      </c>
      <c r="BJ160" s="5">
        <f ca="1">IF(BJ$4="",0,BJ137/(1+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)))
)</f>
        <v>0</v>
      </c>
      <c r="BK160" s="5">
        <f ca="1">IF(BK$4="",0,BK137/(1+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)))
)</f>
        <v>0</v>
      </c>
      <c r="BL160" s="5">
        <f ca="1">IF(BL$4="",0,BL137/(1+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)))
)</f>
        <v>0</v>
      </c>
      <c r="BM160" s="5">
        <f ca="1">IF(BM$4="",0,BM137/(1+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)))
)</f>
        <v>0</v>
      </c>
      <c r="BN160" s="5">
        <f ca="1">IF(BN$4="",0,BN137/(1+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)))
)</f>
        <v>0</v>
      </c>
      <c r="BO160" s="5">
        <f ca="1">IF(BO$4="",0,BO137/(1+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)))
)</f>
        <v>0</v>
      </c>
      <c r="BP160" s="5">
        <f ca="1">IF(BP$4="",0,BP137/(1+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)))
)</f>
        <v>0</v>
      </c>
      <c r="BQ160" s="5">
        <f ca="1">IF(BQ$4="",0,BQ137/(1+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)))
)</f>
        <v>0</v>
      </c>
      <c r="BR160" s="5">
        <f ca="1">IF(BR$4="",0,BR137/(1+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)))
)</f>
        <v>0</v>
      </c>
      <c r="BS160" s="5">
        <f ca="1">IF(BS$4="",0,BS137/(1+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)))
)</f>
        <v>0</v>
      </c>
      <c r="BT160" s="5">
        <f ca="1">IF(BT$4="",0,BT137/(1+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)))
)</f>
        <v>0</v>
      </c>
      <c r="BU160" s="5">
        <f ca="1">IF(BU$4="",0,BU137/(1+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)))
)</f>
        <v>0</v>
      </c>
      <c r="BV160" s="5">
        <f ca="1">IF(BV$4="",0,BV137/(1+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)))
)</f>
        <v>0</v>
      </c>
      <c r="BW160" s="5">
        <f ca="1">IF(BW$4="",0,BW137/(1+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)))
)</f>
        <v>0</v>
      </c>
      <c r="BX160" s="5">
        <f ca="1">IF(BX$4="",0,BX137/(1+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)))
)</f>
        <v>0</v>
      </c>
      <c r="BY160" s="5">
        <f ca="1">IF(BY$4="",0,BY137/(1+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)))
)</f>
        <v>0</v>
      </c>
      <c r="BZ160" s="5">
        <f ca="1">IF(BZ$4="",0,BZ137/(1+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)))
)</f>
        <v>0</v>
      </c>
      <c r="CA160" s="5">
        <f ca="1">IF(CA$4="",0,CA137/(1+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)))
)</f>
        <v>0</v>
      </c>
      <c r="CB160" s="5">
        <f ca="1">IF(CB$4="",0,CB137/(1+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)))
)</f>
        <v>0</v>
      </c>
      <c r="CC160" s="5">
        <f ca="1">IF(CC$4="",0,CC137/(1+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)))
)</f>
        <v>0</v>
      </c>
      <c r="CD160" s="5">
        <f ca="1">IF(CD$4="",0,CD137/(1+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)))
)</f>
        <v>0</v>
      </c>
      <c r="CE160" s="5">
        <f ca="1">IF(CE$4="",0,CE137/(1+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)))
)</f>
        <v>0</v>
      </c>
      <c r="CF160" s="5">
        <f ca="1">IF(CF$4="",0,CF137/(1+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)))
)</f>
        <v>0</v>
      </c>
    </row>
    <row r="161" spans="2:84" s="26" customFormat="1" ht="12" x14ac:dyDescent="0.25">
      <c r="B161" s="13"/>
      <c r="M161" s="55"/>
      <c r="N161" s="44" t="s">
        <v>21</v>
      </c>
      <c r="O161" s="45"/>
      <c r="P161" s="46"/>
      <c r="Q161" s="89"/>
      <c r="U161" s="41"/>
      <c r="V161" s="42"/>
      <c r="W161" s="43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</row>
    <row r="162" spans="2:84" x14ac:dyDescent="0.3">
      <c r="B162" s="13">
        <f>ROW()</f>
        <v>162</v>
      </c>
    </row>
    <row r="163" spans="2:84" x14ac:dyDescent="0.3">
      <c r="B163" s="13">
        <f>ROW()</f>
        <v>163</v>
      </c>
      <c r="H163" s="1" t="s">
        <v>238</v>
      </c>
      <c r="M163" s="53" t="s">
        <v>18</v>
      </c>
      <c r="P163" s="72"/>
      <c r="U163" s="5">
        <f ca="1">SUM(INDIRECT(ADDRESS($B163,$X$2)&amp;":"&amp;ADDRESS($B163,$X$2-1+$P$8)))</f>
        <v>15950000.000000011</v>
      </c>
      <c r="X163" s="5">
        <f ca="1">IF(X$4="",0,SUMIFS(X164:X184,$I164:$I184,"&lt;&gt;"&amp;"",$J164:$J184,"",$P164:$P184,$P164))</f>
        <v>0</v>
      </c>
      <c r="Y163" s="5">
        <f t="shared" ref="Y163" ca="1" si="276">IF(Y$4="",0,SUMIFS(Y164:Y184,$I164:$I184,"&lt;&gt;"&amp;"",$J164:$J184,"",$P164:$P184,$P164))</f>
        <v>0</v>
      </c>
      <c r="Z163" s="5">
        <f t="shared" ref="Z163" ca="1" si="277">IF(Z$4="",0,SUMIFS(Z164:Z184,$I164:$I184,"&lt;&gt;"&amp;"",$J164:$J184,"",$P164:$P184,$P164))</f>
        <v>0</v>
      </c>
      <c r="AA163" s="5">
        <f t="shared" ref="AA163" ca="1" si="278">IF(AA$4="",0,SUMIFS(AA164:AA184,$I164:$I184,"&lt;&gt;"&amp;"",$J164:$J184,"",$P164:$P184,$P164))</f>
        <v>0</v>
      </c>
      <c r="AB163" s="5">
        <f t="shared" ref="AB163" ca="1" si="279">IF(AB$4="",0,SUMIFS(AB164:AB184,$I164:$I184,"&lt;&gt;"&amp;"",$J164:$J184,"",$P164:$P184,$P164))</f>
        <v>0</v>
      </c>
      <c r="AC163" s="5">
        <f t="shared" ref="AC163" ca="1" si="280">IF(AC$4="",0,SUMIFS(AC164:AC184,$I164:$I184,"&lt;&gt;"&amp;"",$J164:$J184,"",$P164:$P184,$P164))</f>
        <v>0</v>
      </c>
      <c r="AD163" s="5">
        <f t="shared" ref="AD163" ca="1" si="281">IF(AD$4="",0,SUMIFS(AD164:AD184,$I164:$I184,"&lt;&gt;"&amp;"",$J164:$J184,"",$P164:$P184,$P164))</f>
        <v>0</v>
      </c>
      <c r="AE163" s="5">
        <f t="shared" ref="AE163" ca="1" si="282">IF(AE$4="",0,SUMIFS(AE164:AE184,$I164:$I184,"&lt;&gt;"&amp;"",$J164:$J184,"",$P164:$P184,$P164))</f>
        <v>0</v>
      </c>
      <c r="AF163" s="5">
        <f t="shared" ref="AF163" ca="1" si="283">IF(AF$4="",0,SUMIFS(AF164:AF184,$I164:$I184,"&lt;&gt;"&amp;"",$J164:$J184,"",$P164:$P184,$P164))</f>
        <v>0</v>
      </c>
      <c r="AG163" s="5">
        <f t="shared" ref="AG163" ca="1" si="284">IF(AG$4="",0,SUMIFS(AG164:AG184,$I164:$I184,"&lt;&gt;"&amp;"",$J164:$J184,"",$P164:$P184,$P164))</f>
        <v>0</v>
      </c>
      <c r="AH163" s="5">
        <f t="shared" ref="AH163" ca="1" si="285">IF(AH$4="",0,SUMIFS(AH164:AH184,$I164:$I184,"&lt;&gt;"&amp;"",$J164:$J184,"",$P164:$P184,$P164))</f>
        <v>0</v>
      </c>
      <c r="AI163" s="5">
        <f t="shared" ref="AI163:CF163" ca="1" si="286">IF(AI$4="",0,SUMIFS(AI164:AI184,$I164:$I184,"&lt;&gt;"&amp;"",$J164:$J184,"",$P164:$P184,$P164))</f>
        <v>0</v>
      </c>
      <c r="AJ163" s="5">
        <f t="shared" ca="1" si="286"/>
        <v>404166.66666666663</v>
      </c>
      <c r="AK163" s="5">
        <f t="shared" ca="1" si="286"/>
        <v>404166.66666666663</v>
      </c>
      <c r="AL163" s="5">
        <f t="shared" ca="1" si="286"/>
        <v>404166.66666666663</v>
      </c>
      <c r="AM163" s="5">
        <f t="shared" ca="1" si="286"/>
        <v>404166.66666666663</v>
      </c>
      <c r="AN163" s="5">
        <f t="shared" ca="1" si="286"/>
        <v>404166.66666666663</v>
      </c>
      <c r="AO163" s="5">
        <f t="shared" ca="1" si="286"/>
        <v>404166.66666666663</v>
      </c>
      <c r="AP163" s="5">
        <f t="shared" ca="1" si="286"/>
        <v>404166.66666666663</v>
      </c>
      <c r="AQ163" s="5">
        <f t="shared" ca="1" si="286"/>
        <v>404166.66666666663</v>
      </c>
      <c r="AR163" s="5">
        <f t="shared" ca="1" si="286"/>
        <v>404166.66666666663</v>
      </c>
      <c r="AS163" s="5">
        <f t="shared" ca="1" si="286"/>
        <v>404166.66666666663</v>
      </c>
      <c r="AT163" s="5">
        <f t="shared" ca="1" si="286"/>
        <v>404166.66666666663</v>
      </c>
      <c r="AU163" s="5">
        <f t="shared" ca="1" si="286"/>
        <v>404166.66666666663</v>
      </c>
      <c r="AV163" s="5">
        <f t="shared" ca="1" si="286"/>
        <v>308333.33333333331</v>
      </c>
      <c r="AW163" s="5">
        <f t="shared" ca="1" si="286"/>
        <v>308333.33333333331</v>
      </c>
      <c r="AX163" s="5">
        <f t="shared" ca="1" si="286"/>
        <v>308333.33333333331</v>
      </c>
      <c r="AY163" s="5">
        <f t="shared" ca="1" si="286"/>
        <v>308333.33333333331</v>
      </c>
      <c r="AZ163" s="5">
        <f t="shared" ca="1" si="286"/>
        <v>308333.33333333331</v>
      </c>
      <c r="BA163" s="5">
        <f t="shared" ca="1" si="286"/>
        <v>308333.33333333331</v>
      </c>
      <c r="BB163" s="5">
        <f t="shared" ca="1" si="286"/>
        <v>308333.33333333331</v>
      </c>
      <c r="BC163" s="5">
        <f t="shared" ca="1" si="286"/>
        <v>308333.33333333331</v>
      </c>
      <c r="BD163" s="5">
        <f t="shared" ca="1" si="286"/>
        <v>308333.33333333331</v>
      </c>
      <c r="BE163" s="5">
        <f t="shared" ca="1" si="286"/>
        <v>308333.33333333331</v>
      </c>
      <c r="BF163" s="5">
        <f t="shared" ca="1" si="286"/>
        <v>308333.33333333331</v>
      </c>
      <c r="BG163" s="5">
        <f t="shared" ca="1" si="286"/>
        <v>308333.33333333331</v>
      </c>
      <c r="BH163" s="5">
        <f t="shared" ca="1" si="286"/>
        <v>308333.33333333331</v>
      </c>
      <c r="BI163" s="5">
        <f t="shared" ca="1" si="286"/>
        <v>308333.33333333331</v>
      </c>
      <c r="BJ163" s="5">
        <f t="shared" ca="1" si="286"/>
        <v>308333.33333333331</v>
      </c>
      <c r="BK163" s="5">
        <f t="shared" ca="1" si="286"/>
        <v>308333.33333333331</v>
      </c>
      <c r="BL163" s="5">
        <f t="shared" ca="1" si="286"/>
        <v>308333.33333333331</v>
      </c>
      <c r="BM163" s="5">
        <f t="shared" ca="1" si="286"/>
        <v>308333.33333333331</v>
      </c>
      <c r="BN163" s="5">
        <f t="shared" ca="1" si="286"/>
        <v>308333.33333333331</v>
      </c>
      <c r="BO163" s="5">
        <f t="shared" ca="1" si="286"/>
        <v>308333.33333333331</v>
      </c>
      <c r="BP163" s="5">
        <f t="shared" ca="1" si="286"/>
        <v>308333.33333333331</v>
      </c>
      <c r="BQ163" s="5">
        <f t="shared" ca="1" si="286"/>
        <v>308333.33333333331</v>
      </c>
      <c r="BR163" s="5">
        <f t="shared" ca="1" si="286"/>
        <v>308333.33333333331</v>
      </c>
      <c r="BS163" s="5">
        <f t="shared" ca="1" si="286"/>
        <v>308333.33333333331</v>
      </c>
      <c r="BT163" s="5">
        <f t="shared" ca="1" si="286"/>
        <v>308333.33333333331</v>
      </c>
      <c r="BU163" s="5">
        <f t="shared" ca="1" si="286"/>
        <v>308333.33333333331</v>
      </c>
      <c r="BV163" s="5">
        <f t="shared" ca="1" si="286"/>
        <v>308333.33333333331</v>
      </c>
      <c r="BW163" s="5">
        <f t="shared" ca="1" si="286"/>
        <v>308333.33333333331</v>
      </c>
      <c r="BX163" s="5">
        <f t="shared" ca="1" si="286"/>
        <v>308333.33333333331</v>
      </c>
      <c r="BY163" s="5">
        <f t="shared" ca="1" si="286"/>
        <v>308333.33333333331</v>
      </c>
      <c r="BZ163" s="5">
        <f t="shared" ca="1" si="286"/>
        <v>308333.33333333331</v>
      </c>
      <c r="CA163" s="5">
        <f t="shared" ca="1" si="286"/>
        <v>308333.33333333331</v>
      </c>
      <c r="CB163" s="5">
        <f t="shared" ca="1" si="286"/>
        <v>308333.33333333331</v>
      </c>
      <c r="CC163" s="5">
        <f t="shared" ca="1" si="286"/>
        <v>308333.33333333331</v>
      </c>
      <c r="CD163" s="5">
        <f t="shared" ca="1" si="286"/>
        <v>308333.33333333331</v>
      </c>
      <c r="CE163" s="5">
        <f t="shared" ca="1" si="286"/>
        <v>308333.33333333331</v>
      </c>
      <c r="CF163" s="5">
        <f t="shared" ca="1" si="286"/>
        <v>0</v>
      </c>
    </row>
    <row r="164" spans="2:84" x14ac:dyDescent="0.3">
      <c r="B164" s="13">
        <f>ROW()</f>
        <v>164</v>
      </c>
      <c r="H164" s="1" t="str">
        <f t="shared" ref="H164:H169" si="287">$H$163</f>
        <v>Амортизация капитальных затрат</v>
      </c>
      <c r="I164" s="1" t="str">
        <f>Prcsses!$H$111</f>
        <v>Стартовые капитальные затраты</v>
      </c>
      <c r="M164" s="53" t="s">
        <v>18</v>
      </c>
      <c r="P164" s="72" t="str">
        <f>Lists!$AI$13</f>
        <v>PL(-)</v>
      </c>
      <c r="U164" s="5">
        <f t="shared" ref="U164:U169" ca="1" si="288">SUM(INDIRECT(ADDRESS($B164,$X$2)&amp;":"&amp;ADDRESS($B164,$X$2-1+$P$8)))</f>
        <v>1149999.9999999995</v>
      </c>
      <c r="X164" s="5">
        <f ca="1">IF(X$4="",0,SUM(X165:X170))</f>
        <v>0</v>
      </c>
      <c r="Y164" s="5">
        <f t="shared" ref="Y164" ca="1" si="289">IF(Y$4="",0,SUM(Y165:Y170))</f>
        <v>0</v>
      </c>
      <c r="Z164" s="5">
        <f t="shared" ref="Z164" ca="1" si="290">IF(Z$4="",0,SUM(Z165:Z170))</f>
        <v>0</v>
      </c>
      <c r="AA164" s="5">
        <f t="shared" ref="AA164" ca="1" si="291">IF(AA$4="",0,SUM(AA165:AA170))</f>
        <v>0</v>
      </c>
      <c r="AB164" s="5">
        <f t="shared" ref="AB164" ca="1" si="292">IF(AB$4="",0,SUM(AB165:AB170))</f>
        <v>0</v>
      </c>
      <c r="AC164" s="5">
        <f t="shared" ref="AC164" ca="1" si="293">IF(AC$4="",0,SUM(AC165:AC170))</f>
        <v>0</v>
      </c>
      <c r="AD164" s="5">
        <f t="shared" ref="AD164" ca="1" si="294">IF(AD$4="",0,SUM(AD165:AD170))</f>
        <v>0</v>
      </c>
      <c r="AE164" s="5">
        <f t="shared" ref="AE164" ca="1" si="295">IF(AE$4="",0,SUM(AE165:AE170))</f>
        <v>0</v>
      </c>
      <c r="AF164" s="5">
        <f t="shared" ref="AF164" ca="1" si="296">IF(AF$4="",0,SUM(AF165:AF170))</f>
        <v>0</v>
      </c>
      <c r="AG164" s="5">
        <f t="shared" ref="AG164" ca="1" si="297">IF(AG$4="",0,SUM(AG165:AG170))</f>
        <v>0</v>
      </c>
      <c r="AH164" s="5">
        <f t="shared" ref="AH164" ca="1" si="298">IF(AH$4="",0,SUM(AH165:AH170))</f>
        <v>0</v>
      </c>
      <c r="AI164" s="5">
        <f t="shared" ref="AI164:CF164" ca="1" si="299">IF(AI$4="",0,SUM(AI165:AI170))</f>
        <v>0</v>
      </c>
      <c r="AJ164" s="5">
        <f t="shared" ca="1" si="299"/>
        <v>95833.333333333314</v>
      </c>
      <c r="AK164" s="5">
        <f t="shared" ca="1" si="299"/>
        <v>95833.333333333314</v>
      </c>
      <c r="AL164" s="5">
        <f t="shared" ca="1" si="299"/>
        <v>95833.333333333314</v>
      </c>
      <c r="AM164" s="5">
        <f t="shared" ca="1" si="299"/>
        <v>95833.333333333314</v>
      </c>
      <c r="AN164" s="5">
        <f t="shared" ca="1" si="299"/>
        <v>95833.333333333314</v>
      </c>
      <c r="AO164" s="5">
        <f t="shared" ca="1" si="299"/>
        <v>95833.333333333314</v>
      </c>
      <c r="AP164" s="5">
        <f t="shared" ca="1" si="299"/>
        <v>95833.333333333314</v>
      </c>
      <c r="AQ164" s="5">
        <f t="shared" ca="1" si="299"/>
        <v>95833.333333333314</v>
      </c>
      <c r="AR164" s="5">
        <f t="shared" ca="1" si="299"/>
        <v>95833.333333333314</v>
      </c>
      <c r="AS164" s="5">
        <f t="shared" ca="1" si="299"/>
        <v>95833.333333333314</v>
      </c>
      <c r="AT164" s="5">
        <f t="shared" ca="1" si="299"/>
        <v>95833.333333333314</v>
      </c>
      <c r="AU164" s="5">
        <f t="shared" ca="1" si="299"/>
        <v>95833.333333333314</v>
      </c>
      <c r="AV164" s="5">
        <f t="shared" ca="1" si="299"/>
        <v>0</v>
      </c>
      <c r="AW164" s="5">
        <f t="shared" ca="1" si="299"/>
        <v>0</v>
      </c>
      <c r="AX164" s="5">
        <f t="shared" ca="1" si="299"/>
        <v>0</v>
      </c>
      <c r="AY164" s="5">
        <f t="shared" ca="1" si="299"/>
        <v>0</v>
      </c>
      <c r="AZ164" s="5">
        <f t="shared" ca="1" si="299"/>
        <v>0</v>
      </c>
      <c r="BA164" s="5">
        <f t="shared" ca="1" si="299"/>
        <v>0</v>
      </c>
      <c r="BB164" s="5">
        <f t="shared" ca="1" si="299"/>
        <v>0</v>
      </c>
      <c r="BC164" s="5">
        <f t="shared" ca="1" si="299"/>
        <v>0</v>
      </c>
      <c r="BD164" s="5">
        <f t="shared" ca="1" si="299"/>
        <v>0</v>
      </c>
      <c r="BE164" s="5">
        <f t="shared" ca="1" si="299"/>
        <v>0</v>
      </c>
      <c r="BF164" s="5">
        <f t="shared" ca="1" si="299"/>
        <v>0</v>
      </c>
      <c r="BG164" s="5">
        <f t="shared" ca="1" si="299"/>
        <v>0</v>
      </c>
      <c r="BH164" s="5">
        <f t="shared" ca="1" si="299"/>
        <v>0</v>
      </c>
      <c r="BI164" s="5">
        <f t="shared" ca="1" si="299"/>
        <v>0</v>
      </c>
      <c r="BJ164" s="5">
        <f t="shared" ca="1" si="299"/>
        <v>0</v>
      </c>
      <c r="BK164" s="5">
        <f t="shared" ca="1" si="299"/>
        <v>0</v>
      </c>
      <c r="BL164" s="5">
        <f t="shared" ca="1" si="299"/>
        <v>0</v>
      </c>
      <c r="BM164" s="5">
        <f t="shared" ca="1" si="299"/>
        <v>0</v>
      </c>
      <c r="BN164" s="5">
        <f t="shared" ca="1" si="299"/>
        <v>0</v>
      </c>
      <c r="BO164" s="5">
        <f t="shared" ca="1" si="299"/>
        <v>0</v>
      </c>
      <c r="BP164" s="5">
        <f t="shared" ca="1" si="299"/>
        <v>0</v>
      </c>
      <c r="BQ164" s="5">
        <f t="shared" ca="1" si="299"/>
        <v>0</v>
      </c>
      <c r="BR164" s="5">
        <f t="shared" ca="1" si="299"/>
        <v>0</v>
      </c>
      <c r="BS164" s="5">
        <f t="shared" ca="1" si="299"/>
        <v>0</v>
      </c>
      <c r="BT164" s="5">
        <f t="shared" ca="1" si="299"/>
        <v>0</v>
      </c>
      <c r="BU164" s="5">
        <f t="shared" ca="1" si="299"/>
        <v>0</v>
      </c>
      <c r="BV164" s="5">
        <f t="shared" ca="1" si="299"/>
        <v>0</v>
      </c>
      <c r="BW164" s="5">
        <f t="shared" ca="1" si="299"/>
        <v>0</v>
      </c>
      <c r="BX164" s="5">
        <f t="shared" ca="1" si="299"/>
        <v>0</v>
      </c>
      <c r="BY164" s="5">
        <f t="shared" ca="1" si="299"/>
        <v>0</v>
      </c>
      <c r="BZ164" s="5">
        <f t="shared" ca="1" si="299"/>
        <v>0</v>
      </c>
      <c r="CA164" s="5">
        <f t="shared" ca="1" si="299"/>
        <v>0</v>
      </c>
      <c r="CB164" s="5">
        <f t="shared" ca="1" si="299"/>
        <v>0</v>
      </c>
      <c r="CC164" s="5">
        <f t="shared" ca="1" si="299"/>
        <v>0</v>
      </c>
      <c r="CD164" s="5">
        <f t="shared" ca="1" si="299"/>
        <v>0</v>
      </c>
      <c r="CE164" s="5">
        <f t="shared" ca="1" si="299"/>
        <v>0</v>
      </c>
      <c r="CF164" s="5">
        <f t="shared" ca="1" si="299"/>
        <v>0</v>
      </c>
    </row>
    <row r="165" spans="2:84" x14ac:dyDescent="0.3">
      <c r="B165" s="13">
        <f>ROW()</f>
        <v>165</v>
      </c>
      <c r="H165" s="1" t="str">
        <f t="shared" si="287"/>
        <v>Амортизация капитальных затрат</v>
      </c>
      <c r="I165" s="1" t="str">
        <f>$I$164</f>
        <v>Стартовые капитальные затраты</v>
      </c>
      <c r="J165" s="1" t="str">
        <f>Prcsses!I112</f>
        <v>Оформление юрлица</v>
      </c>
      <c r="M165" s="53" t="s">
        <v>18</v>
      </c>
      <c r="U165" s="5">
        <f t="shared" ca="1" si="288"/>
        <v>20000</v>
      </c>
      <c r="X165" s="5">
        <f ca="1">IF(X$4="",0,SUMPRODUCT(INDIRECT(ADDRESS($B142,$X$2)&amp;":"&amp;ADDRESS($B142,$X$2-1+X$8)),INDIRECT("rP!"&amp;ADDRESS(Prcsses!$B136,$X$2+$P$8-X$8)&amp;":"&amp;ADDRESS(Prcsses!$B136,$X$2-1+$P$8))))</f>
        <v>0</v>
      </c>
      <c r="Y165" s="5">
        <f ca="1">IF(Y$4="",0,SUMPRODUCT(INDIRECT(ADDRESS($B142,$X$2)&amp;":"&amp;ADDRESS($B142,$X$2-1+Y$8)),INDIRECT("rP!"&amp;ADDRESS(Prcsses!$B136,$X$2+$P$8-Y$8)&amp;":"&amp;ADDRESS(Prcsses!$B136,$X$2-1+$P$8))))</f>
        <v>0</v>
      </c>
      <c r="Z165" s="5">
        <f ca="1">IF(Z$4="",0,SUMPRODUCT(INDIRECT(ADDRESS($B142,$X$2)&amp;":"&amp;ADDRESS($B142,$X$2-1+Z$8)),INDIRECT("rP!"&amp;ADDRESS(Prcsses!$B136,$X$2+$P$8-Z$8)&amp;":"&amp;ADDRESS(Prcsses!$B136,$X$2-1+$P$8))))</f>
        <v>0</v>
      </c>
      <c r="AA165" s="5">
        <f ca="1">IF(AA$4="",0,SUMPRODUCT(INDIRECT(ADDRESS($B142,$X$2)&amp;":"&amp;ADDRESS($B142,$X$2-1+AA$8)),INDIRECT("rP!"&amp;ADDRESS(Prcsses!$B136,$X$2+$P$8-AA$8)&amp;":"&amp;ADDRESS(Prcsses!$B136,$X$2-1+$P$8))))</f>
        <v>0</v>
      </c>
      <c r="AB165" s="5">
        <f ca="1">IF(AB$4="",0,SUMPRODUCT(INDIRECT(ADDRESS($B142,$X$2)&amp;":"&amp;ADDRESS($B142,$X$2-1+AB$8)),INDIRECT("rP!"&amp;ADDRESS(Prcsses!$B136,$X$2+$P$8-AB$8)&amp;":"&amp;ADDRESS(Prcsses!$B136,$X$2-1+$P$8))))</f>
        <v>0</v>
      </c>
      <c r="AC165" s="5">
        <f ca="1">IF(AC$4="",0,SUMPRODUCT(INDIRECT(ADDRESS($B142,$X$2)&amp;":"&amp;ADDRESS($B142,$X$2-1+AC$8)),INDIRECT("rP!"&amp;ADDRESS(Prcsses!$B136,$X$2+$P$8-AC$8)&amp;":"&amp;ADDRESS(Prcsses!$B136,$X$2-1+$P$8))))</f>
        <v>0</v>
      </c>
      <c r="AD165" s="5">
        <f ca="1">IF(AD$4="",0,SUMPRODUCT(INDIRECT(ADDRESS($B142,$X$2)&amp;":"&amp;ADDRESS($B142,$X$2-1+AD$8)),INDIRECT("rP!"&amp;ADDRESS(Prcsses!$B136,$X$2+$P$8-AD$8)&amp;":"&amp;ADDRESS(Prcsses!$B136,$X$2-1+$P$8))))</f>
        <v>0</v>
      </c>
      <c r="AE165" s="5">
        <f ca="1">IF(AE$4="",0,SUMPRODUCT(INDIRECT(ADDRESS($B142,$X$2)&amp;":"&amp;ADDRESS($B142,$X$2-1+AE$8)),INDIRECT("rP!"&amp;ADDRESS(Prcsses!$B136,$X$2+$P$8-AE$8)&amp;":"&amp;ADDRESS(Prcsses!$B136,$X$2-1+$P$8))))</f>
        <v>0</v>
      </c>
      <c r="AF165" s="5">
        <f ca="1">IF(AF$4="",0,SUMPRODUCT(INDIRECT(ADDRESS($B142,$X$2)&amp;":"&amp;ADDRESS($B142,$X$2-1+AF$8)),INDIRECT("rP!"&amp;ADDRESS(Prcsses!$B136,$X$2+$P$8-AF$8)&amp;":"&amp;ADDRESS(Prcsses!$B136,$X$2-1+$P$8))))</f>
        <v>0</v>
      </c>
      <c r="AG165" s="5">
        <f ca="1">IF(AG$4="",0,SUMPRODUCT(INDIRECT(ADDRESS($B142,$X$2)&amp;":"&amp;ADDRESS($B142,$X$2-1+AG$8)),INDIRECT("rP!"&amp;ADDRESS(Prcsses!$B136,$X$2+$P$8-AG$8)&amp;":"&amp;ADDRESS(Prcsses!$B136,$X$2-1+$P$8))))</f>
        <v>0</v>
      </c>
      <c r="AH165" s="5">
        <f ca="1">IF(AH$4="",0,SUMPRODUCT(INDIRECT(ADDRESS($B142,$X$2)&amp;":"&amp;ADDRESS($B142,$X$2-1+AH$8)),INDIRECT("rP!"&amp;ADDRESS(Prcsses!$B136,$X$2+$P$8-AH$8)&amp;":"&amp;ADDRESS(Prcsses!$B136,$X$2-1+$P$8))))</f>
        <v>0</v>
      </c>
      <c r="AI165" s="5">
        <f ca="1">IF(AI$4="",0,SUMPRODUCT(INDIRECT(ADDRESS($B142,$X$2)&amp;":"&amp;ADDRESS($B142,$X$2-1+AI$8)),INDIRECT("rP!"&amp;ADDRESS(Prcsses!$B136,$X$2+$P$8-AI$8)&amp;":"&amp;ADDRESS(Prcsses!$B136,$X$2-1+$P$8))))</f>
        <v>0</v>
      </c>
      <c r="AJ165" s="5">
        <f ca="1">IF(AJ$4="",0,SUMPRODUCT(INDIRECT(ADDRESS($B142,$X$2)&amp;":"&amp;ADDRESS($B142,$X$2-1+AJ$8)),INDIRECT("rP!"&amp;ADDRESS(Prcsses!$B136,$X$2+$P$8-AJ$8)&amp;":"&amp;ADDRESS(Prcsses!$B136,$X$2-1+$P$8))))</f>
        <v>1666.6666666666665</v>
      </c>
      <c r="AK165" s="5">
        <f ca="1">IF(AK$4="",0,SUMPRODUCT(INDIRECT(ADDRESS($B142,$X$2)&amp;":"&amp;ADDRESS($B142,$X$2-1+AK$8)),INDIRECT("rP!"&amp;ADDRESS(Prcsses!$B136,$X$2+$P$8-AK$8)&amp;":"&amp;ADDRESS(Prcsses!$B136,$X$2-1+$P$8))))</f>
        <v>1666.6666666666665</v>
      </c>
      <c r="AL165" s="5">
        <f ca="1">IF(AL$4="",0,SUMPRODUCT(INDIRECT(ADDRESS($B142,$X$2)&amp;":"&amp;ADDRESS($B142,$X$2-1+AL$8)),INDIRECT("rP!"&amp;ADDRESS(Prcsses!$B136,$X$2+$P$8-AL$8)&amp;":"&amp;ADDRESS(Prcsses!$B136,$X$2-1+$P$8))))</f>
        <v>1666.6666666666665</v>
      </c>
      <c r="AM165" s="5">
        <f ca="1">IF(AM$4="",0,SUMPRODUCT(INDIRECT(ADDRESS($B142,$X$2)&amp;":"&amp;ADDRESS($B142,$X$2-1+AM$8)),INDIRECT("rP!"&amp;ADDRESS(Prcsses!$B136,$X$2+$P$8-AM$8)&amp;":"&amp;ADDRESS(Prcsses!$B136,$X$2-1+$P$8))))</f>
        <v>1666.6666666666665</v>
      </c>
      <c r="AN165" s="5">
        <f ca="1">IF(AN$4="",0,SUMPRODUCT(INDIRECT(ADDRESS($B142,$X$2)&amp;":"&amp;ADDRESS($B142,$X$2-1+AN$8)),INDIRECT("rP!"&amp;ADDRESS(Prcsses!$B136,$X$2+$P$8-AN$8)&amp;":"&amp;ADDRESS(Prcsses!$B136,$X$2-1+$P$8))))</f>
        <v>1666.6666666666665</v>
      </c>
      <c r="AO165" s="5">
        <f ca="1">IF(AO$4="",0,SUMPRODUCT(INDIRECT(ADDRESS($B142,$X$2)&amp;":"&amp;ADDRESS($B142,$X$2-1+AO$8)),INDIRECT("rP!"&amp;ADDRESS(Prcsses!$B136,$X$2+$P$8-AO$8)&amp;":"&amp;ADDRESS(Prcsses!$B136,$X$2-1+$P$8))))</f>
        <v>1666.6666666666665</v>
      </c>
      <c r="AP165" s="5">
        <f ca="1">IF(AP$4="",0,SUMPRODUCT(INDIRECT(ADDRESS($B142,$X$2)&amp;":"&amp;ADDRESS($B142,$X$2-1+AP$8)),INDIRECT("rP!"&amp;ADDRESS(Prcsses!$B136,$X$2+$P$8-AP$8)&amp;":"&amp;ADDRESS(Prcsses!$B136,$X$2-1+$P$8))))</f>
        <v>1666.6666666666665</v>
      </c>
      <c r="AQ165" s="5">
        <f ca="1">IF(AQ$4="",0,SUMPRODUCT(INDIRECT(ADDRESS($B142,$X$2)&amp;":"&amp;ADDRESS($B142,$X$2-1+AQ$8)),INDIRECT("rP!"&amp;ADDRESS(Prcsses!$B136,$X$2+$P$8-AQ$8)&amp;":"&amp;ADDRESS(Prcsses!$B136,$X$2-1+$P$8))))</f>
        <v>1666.6666666666665</v>
      </c>
      <c r="AR165" s="5">
        <f ca="1">IF(AR$4="",0,SUMPRODUCT(INDIRECT(ADDRESS($B142,$X$2)&amp;":"&amp;ADDRESS($B142,$X$2-1+AR$8)),INDIRECT("rP!"&amp;ADDRESS(Prcsses!$B136,$X$2+$P$8-AR$8)&amp;":"&amp;ADDRESS(Prcsses!$B136,$X$2-1+$P$8))))</f>
        <v>1666.6666666666665</v>
      </c>
      <c r="AS165" s="5">
        <f ca="1">IF(AS$4="",0,SUMPRODUCT(INDIRECT(ADDRESS($B142,$X$2)&amp;":"&amp;ADDRESS($B142,$X$2-1+AS$8)),INDIRECT("rP!"&amp;ADDRESS(Prcsses!$B136,$X$2+$P$8-AS$8)&amp;":"&amp;ADDRESS(Prcsses!$B136,$X$2-1+$P$8))))</f>
        <v>1666.6666666666665</v>
      </c>
      <c r="AT165" s="5">
        <f ca="1">IF(AT$4="",0,SUMPRODUCT(INDIRECT(ADDRESS($B142,$X$2)&amp;":"&amp;ADDRESS($B142,$X$2-1+AT$8)),INDIRECT("rP!"&amp;ADDRESS(Prcsses!$B136,$X$2+$P$8-AT$8)&amp;":"&amp;ADDRESS(Prcsses!$B136,$X$2-1+$P$8))))</f>
        <v>1666.6666666666665</v>
      </c>
      <c r="AU165" s="5">
        <f ca="1">IF(AU$4="",0,SUMPRODUCT(INDIRECT(ADDRESS($B142,$X$2)&amp;":"&amp;ADDRESS($B142,$X$2-1+AU$8)),INDIRECT("rP!"&amp;ADDRESS(Prcsses!$B136,$X$2+$P$8-AU$8)&amp;":"&amp;ADDRESS(Prcsses!$B136,$X$2-1+$P$8))))</f>
        <v>1666.6666666666665</v>
      </c>
      <c r="AV165" s="5">
        <f ca="1">IF(AV$4="",0,SUMPRODUCT(INDIRECT(ADDRESS($B142,$X$2)&amp;":"&amp;ADDRESS($B142,$X$2-1+AV$8)),INDIRECT("rP!"&amp;ADDRESS(Prcsses!$B136,$X$2+$P$8-AV$8)&amp;":"&amp;ADDRESS(Prcsses!$B136,$X$2-1+$P$8))))</f>
        <v>0</v>
      </c>
      <c r="AW165" s="5">
        <f ca="1">IF(AW$4="",0,SUMPRODUCT(INDIRECT(ADDRESS($B142,$X$2)&amp;":"&amp;ADDRESS($B142,$X$2-1+AW$8)),INDIRECT("rP!"&amp;ADDRESS(Prcsses!$B136,$X$2+$P$8-AW$8)&amp;":"&amp;ADDRESS(Prcsses!$B136,$X$2-1+$P$8))))</f>
        <v>0</v>
      </c>
      <c r="AX165" s="5">
        <f ca="1">IF(AX$4="",0,SUMPRODUCT(INDIRECT(ADDRESS($B142,$X$2)&amp;":"&amp;ADDRESS($B142,$X$2-1+AX$8)),INDIRECT("rP!"&amp;ADDRESS(Prcsses!$B136,$X$2+$P$8-AX$8)&amp;":"&amp;ADDRESS(Prcsses!$B136,$X$2-1+$P$8))))</f>
        <v>0</v>
      </c>
      <c r="AY165" s="5">
        <f ca="1">IF(AY$4="",0,SUMPRODUCT(INDIRECT(ADDRESS($B142,$X$2)&amp;":"&amp;ADDRESS($B142,$X$2-1+AY$8)),INDIRECT("rP!"&amp;ADDRESS(Prcsses!$B136,$X$2+$P$8-AY$8)&amp;":"&amp;ADDRESS(Prcsses!$B136,$X$2-1+$P$8))))</f>
        <v>0</v>
      </c>
      <c r="AZ165" s="5">
        <f ca="1">IF(AZ$4="",0,SUMPRODUCT(INDIRECT(ADDRESS($B142,$X$2)&amp;":"&amp;ADDRESS($B142,$X$2-1+AZ$8)),INDIRECT("rP!"&amp;ADDRESS(Prcsses!$B136,$X$2+$P$8-AZ$8)&amp;":"&amp;ADDRESS(Prcsses!$B136,$X$2-1+$P$8))))</f>
        <v>0</v>
      </c>
      <c r="BA165" s="5">
        <f ca="1">IF(BA$4="",0,SUMPRODUCT(INDIRECT(ADDRESS($B142,$X$2)&amp;":"&amp;ADDRESS($B142,$X$2-1+BA$8)),INDIRECT("rP!"&amp;ADDRESS(Prcsses!$B136,$X$2+$P$8-BA$8)&amp;":"&amp;ADDRESS(Prcsses!$B136,$X$2-1+$P$8))))</f>
        <v>0</v>
      </c>
      <c r="BB165" s="5">
        <f ca="1">IF(BB$4="",0,SUMPRODUCT(INDIRECT(ADDRESS($B142,$X$2)&amp;":"&amp;ADDRESS($B142,$X$2-1+BB$8)),INDIRECT("rP!"&amp;ADDRESS(Prcsses!$B136,$X$2+$P$8-BB$8)&amp;":"&amp;ADDRESS(Prcsses!$B136,$X$2-1+$P$8))))</f>
        <v>0</v>
      </c>
      <c r="BC165" s="5">
        <f ca="1">IF(BC$4="",0,SUMPRODUCT(INDIRECT(ADDRESS($B142,$X$2)&amp;":"&amp;ADDRESS($B142,$X$2-1+BC$8)),INDIRECT("rP!"&amp;ADDRESS(Prcsses!$B136,$X$2+$P$8-BC$8)&amp;":"&amp;ADDRESS(Prcsses!$B136,$X$2-1+$P$8))))</f>
        <v>0</v>
      </c>
      <c r="BD165" s="5">
        <f ca="1">IF(BD$4="",0,SUMPRODUCT(INDIRECT(ADDRESS($B142,$X$2)&amp;":"&amp;ADDRESS($B142,$X$2-1+BD$8)),INDIRECT("rP!"&amp;ADDRESS(Prcsses!$B136,$X$2+$P$8-BD$8)&amp;":"&amp;ADDRESS(Prcsses!$B136,$X$2-1+$P$8))))</f>
        <v>0</v>
      </c>
      <c r="BE165" s="5">
        <f ca="1">IF(BE$4="",0,SUMPRODUCT(INDIRECT(ADDRESS($B142,$X$2)&amp;":"&amp;ADDRESS($B142,$X$2-1+BE$8)),INDIRECT("rP!"&amp;ADDRESS(Prcsses!$B136,$X$2+$P$8-BE$8)&amp;":"&amp;ADDRESS(Prcsses!$B136,$X$2-1+$P$8))))</f>
        <v>0</v>
      </c>
      <c r="BF165" s="5">
        <f ca="1">IF(BF$4="",0,SUMPRODUCT(INDIRECT(ADDRESS($B142,$X$2)&amp;":"&amp;ADDRESS($B142,$X$2-1+BF$8)),INDIRECT("rP!"&amp;ADDRESS(Prcsses!$B136,$X$2+$P$8-BF$8)&amp;":"&amp;ADDRESS(Prcsses!$B136,$X$2-1+$P$8))))</f>
        <v>0</v>
      </c>
      <c r="BG165" s="5">
        <f ca="1">IF(BG$4="",0,SUMPRODUCT(INDIRECT(ADDRESS($B142,$X$2)&amp;":"&amp;ADDRESS($B142,$X$2-1+BG$8)),INDIRECT("rP!"&amp;ADDRESS(Prcsses!$B136,$X$2+$P$8-BG$8)&amp;":"&amp;ADDRESS(Prcsses!$B136,$X$2-1+$P$8))))</f>
        <v>0</v>
      </c>
      <c r="BH165" s="5">
        <f ca="1">IF(BH$4="",0,SUMPRODUCT(INDIRECT(ADDRESS($B142,$X$2)&amp;":"&amp;ADDRESS($B142,$X$2-1+BH$8)),INDIRECT("rP!"&amp;ADDRESS(Prcsses!$B136,$X$2+$P$8-BH$8)&amp;":"&amp;ADDRESS(Prcsses!$B136,$X$2-1+$P$8))))</f>
        <v>0</v>
      </c>
      <c r="BI165" s="5">
        <f ca="1">IF(BI$4="",0,SUMPRODUCT(INDIRECT(ADDRESS($B142,$X$2)&amp;":"&amp;ADDRESS($B142,$X$2-1+BI$8)),INDIRECT("rP!"&amp;ADDRESS(Prcsses!$B136,$X$2+$P$8-BI$8)&amp;":"&amp;ADDRESS(Prcsses!$B136,$X$2-1+$P$8))))</f>
        <v>0</v>
      </c>
      <c r="BJ165" s="5">
        <f ca="1">IF(BJ$4="",0,SUMPRODUCT(INDIRECT(ADDRESS($B142,$X$2)&amp;":"&amp;ADDRESS($B142,$X$2-1+BJ$8)),INDIRECT("rP!"&amp;ADDRESS(Prcsses!$B136,$X$2+$P$8-BJ$8)&amp;":"&amp;ADDRESS(Prcsses!$B136,$X$2-1+$P$8))))</f>
        <v>0</v>
      </c>
      <c r="BK165" s="5">
        <f ca="1">IF(BK$4="",0,SUMPRODUCT(INDIRECT(ADDRESS($B142,$X$2)&amp;":"&amp;ADDRESS($B142,$X$2-1+BK$8)),INDIRECT("rP!"&amp;ADDRESS(Prcsses!$B136,$X$2+$P$8-BK$8)&amp;":"&amp;ADDRESS(Prcsses!$B136,$X$2-1+$P$8))))</f>
        <v>0</v>
      </c>
      <c r="BL165" s="5">
        <f ca="1">IF(BL$4="",0,SUMPRODUCT(INDIRECT(ADDRESS($B142,$X$2)&amp;":"&amp;ADDRESS($B142,$X$2-1+BL$8)),INDIRECT("rP!"&amp;ADDRESS(Prcsses!$B136,$X$2+$P$8-BL$8)&amp;":"&amp;ADDRESS(Prcsses!$B136,$X$2-1+$P$8))))</f>
        <v>0</v>
      </c>
      <c r="BM165" s="5">
        <f ca="1">IF(BM$4="",0,SUMPRODUCT(INDIRECT(ADDRESS($B142,$X$2)&amp;":"&amp;ADDRESS($B142,$X$2-1+BM$8)),INDIRECT("rP!"&amp;ADDRESS(Prcsses!$B136,$X$2+$P$8-BM$8)&amp;":"&amp;ADDRESS(Prcsses!$B136,$X$2-1+$P$8))))</f>
        <v>0</v>
      </c>
      <c r="BN165" s="5">
        <f ca="1">IF(BN$4="",0,SUMPRODUCT(INDIRECT(ADDRESS($B142,$X$2)&amp;":"&amp;ADDRESS($B142,$X$2-1+BN$8)),INDIRECT("rP!"&amp;ADDRESS(Prcsses!$B136,$X$2+$P$8-BN$8)&amp;":"&amp;ADDRESS(Prcsses!$B136,$X$2-1+$P$8))))</f>
        <v>0</v>
      </c>
      <c r="BO165" s="5">
        <f ca="1">IF(BO$4="",0,SUMPRODUCT(INDIRECT(ADDRESS($B142,$X$2)&amp;":"&amp;ADDRESS($B142,$X$2-1+BO$8)),INDIRECT("rP!"&amp;ADDRESS(Prcsses!$B136,$X$2+$P$8-BO$8)&amp;":"&amp;ADDRESS(Prcsses!$B136,$X$2-1+$P$8))))</f>
        <v>0</v>
      </c>
      <c r="BP165" s="5">
        <f ca="1">IF(BP$4="",0,SUMPRODUCT(INDIRECT(ADDRESS($B142,$X$2)&amp;":"&amp;ADDRESS($B142,$X$2-1+BP$8)),INDIRECT("rP!"&amp;ADDRESS(Prcsses!$B136,$X$2+$P$8-BP$8)&amp;":"&amp;ADDRESS(Prcsses!$B136,$X$2-1+$P$8))))</f>
        <v>0</v>
      </c>
      <c r="BQ165" s="5">
        <f ca="1">IF(BQ$4="",0,SUMPRODUCT(INDIRECT(ADDRESS($B142,$X$2)&amp;":"&amp;ADDRESS($B142,$X$2-1+BQ$8)),INDIRECT("rP!"&amp;ADDRESS(Prcsses!$B136,$X$2+$P$8-BQ$8)&amp;":"&amp;ADDRESS(Prcsses!$B136,$X$2-1+$P$8))))</f>
        <v>0</v>
      </c>
      <c r="BR165" s="5">
        <f ca="1">IF(BR$4="",0,SUMPRODUCT(INDIRECT(ADDRESS($B142,$X$2)&amp;":"&amp;ADDRESS($B142,$X$2-1+BR$8)),INDIRECT("rP!"&amp;ADDRESS(Prcsses!$B136,$X$2+$P$8-BR$8)&amp;":"&amp;ADDRESS(Prcsses!$B136,$X$2-1+$P$8))))</f>
        <v>0</v>
      </c>
      <c r="BS165" s="5">
        <f ca="1">IF(BS$4="",0,SUMPRODUCT(INDIRECT(ADDRESS($B142,$X$2)&amp;":"&amp;ADDRESS($B142,$X$2-1+BS$8)),INDIRECT("rP!"&amp;ADDRESS(Prcsses!$B136,$X$2+$P$8-BS$8)&amp;":"&amp;ADDRESS(Prcsses!$B136,$X$2-1+$P$8))))</f>
        <v>0</v>
      </c>
      <c r="BT165" s="5">
        <f ca="1">IF(BT$4="",0,SUMPRODUCT(INDIRECT(ADDRESS($B142,$X$2)&amp;":"&amp;ADDRESS($B142,$X$2-1+BT$8)),INDIRECT("rP!"&amp;ADDRESS(Prcsses!$B136,$X$2+$P$8-BT$8)&amp;":"&amp;ADDRESS(Prcsses!$B136,$X$2-1+$P$8))))</f>
        <v>0</v>
      </c>
      <c r="BU165" s="5">
        <f ca="1">IF(BU$4="",0,SUMPRODUCT(INDIRECT(ADDRESS($B142,$X$2)&amp;":"&amp;ADDRESS($B142,$X$2-1+BU$8)),INDIRECT("rP!"&amp;ADDRESS(Prcsses!$B136,$X$2+$P$8-BU$8)&amp;":"&amp;ADDRESS(Prcsses!$B136,$X$2-1+$P$8))))</f>
        <v>0</v>
      </c>
      <c r="BV165" s="5">
        <f ca="1">IF(BV$4="",0,SUMPRODUCT(INDIRECT(ADDRESS($B142,$X$2)&amp;":"&amp;ADDRESS($B142,$X$2-1+BV$8)),INDIRECT("rP!"&amp;ADDRESS(Prcsses!$B136,$X$2+$P$8-BV$8)&amp;":"&amp;ADDRESS(Prcsses!$B136,$X$2-1+$P$8))))</f>
        <v>0</v>
      </c>
      <c r="BW165" s="5">
        <f ca="1">IF(BW$4="",0,SUMPRODUCT(INDIRECT(ADDRESS($B142,$X$2)&amp;":"&amp;ADDRESS($B142,$X$2-1+BW$8)),INDIRECT("rP!"&amp;ADDRESS(Prcsses!$B136,$X$2+$P$8-BW$8)&amp;":"&amp;ADDRESS(Prcsses!$B136,$X$2-1+$P$8))))</f>
        <v>0</v>
      </c>
      <c r="BX165" s="5">
        <f ca="1">IF(BX$4="",0,SUMPRODUCT(INDIRECT(ADDRESS($B142,$X$2)&amp;":"&amp;ADDRESS($B142,$X$2-1+BX$8)),INDIRECT("rP!"&amp;ADDRESS(Prcsses!$B136,$X$2+$P$8-BX$8)&amp;":"&amp;ADDRESS(Prcsses!$B136,$X$2-1+$P$8))))</f>
        <v>0</v>
      </c>
      <c r="BY165" s="5">
        <f ca="1">IF(BY$4="",0,SUMPRODUCT(INDIRECT(ADDRESS($B142,$X$2)&amp;":"&amp;ADDRESS($B142,$X$2-1+BY$8)),INDIRECT("rP!"&amp;ADDRESS(Prcsses!$B136,$X$2+$P$8-BY$8)&amp;":"&amp;ADDRESS(Prcsses!$B136,$X$2-1+$P$8))))</f>
        <v>0</v>
      </c>
      <c r="BZ165" s="5">
        <f ca="1">IF(BZ$4="",0,SUMPRODUCT(INDIRECT(ADDRESS($B142,$X$2)&amp;":"&amp;ADDRESS($B142,$X$2-1+BZ$8)),INDIRECT("rP!"&amp;ADDRESS(Prcsses!$B136,$X$2+$P$8-BZ$8)&amp;":"&amp;ADDRESS(Prcsses!$B136,$X$2-1+$P$8))))</f>
        <v>0</v>
      </c>
      <c r="CA165" s="5">
        <f ca="1">IF(CA$4="",0,SUMPRODUCT(INDIRECT(ADDRESS($B142,$X$2)&amp;":"&amp;ADDRESS($B142,$X$2-1+CA$8)),INDIRECT("rP!"&amp;ADDRESS(Prcsses!$B136,$X$2+$P$8-CA$8)&amp;":"&amp;ADDRESS(Prcsses!$B136,$X$2-1+$P$8))))</f>
        <v>0</v>
      </c>
      <c r="CB165" s="5">
        <f ca="1">IF(CB$4="",0,SUMPRODUCT(INDIRECT(ADDRESS($B142,$X$2)&amp;":"&amp;ADDRESS($B142,$X$2-1+CB$8)),INDIRECT("rP!"&amp;ADDRESS(Prcsses!$B136,$X$2+$P$8-CB$8)&amp;":"&amp;ADDRESS(Prcsses!$B136,$X$2-1+$P$8))))</f>
        <v>0</v>
      </c>
      <c r="CC165" s="5">
        <f ca="1">IF(CC$4="",0,SUMPRODUCT(INDIRECT(ADDRESS($B142,$X$2)&amp;":"&amp;ADDRESS($B142,$X$2-1+CC$8)),INDIRECT("rP!"&amp;ADDRESS(Prcsses!$B136,$X$2+$P$8-CC$8)&amp;":"&amp;ADDRESS(Prcsses!$B136,$X$2-1+$P$8))))</f>
        <v>0</v>
      </c>
      <c r="CD165" s="5">
        <f ca="1">IF(CD$4="",0,SUMPRODUCT(INDIRECT(ADDRESS($B142,$X$2)&amp;":"&amp;ADDRESS($B142,$X$2-1+CD$8)),INDIRECT("rP!"&amp;ADDRESS(Prcsses!$B136,$X$2+$P$8-CD$8)&amp;":"&amp;ADDRESS(Prcsses!$B136,$X$2-1+$P$8))))</f>
        <v>0</v>
      </c>
      <c r="CE165" s="5">
        <f ca="1">IF(CE$4="",0,SUMPRODUCT(INDIRECT(ADDRESS($B142,$X$2)&amp;":"&amp;ADDRESS($B142,$X$2-1+CE$8)),INDIRECT("rP!"&amp;ADDRESS(Prcsses!$B136,$X$2+$P$8-CE$8)&amp;":"&amp;ADDRESS(Prcsses!$B136,$X$2-1+$P$8))))</f>
        <v>0</v>
      </c>
      <c r="CF165" s="5">
        <f ca="1">IF(CF$4="",0,SUMPRODUCT(INDIRECT(ADDRESS($B142,$X$2)&amp;":"&amp;ADDRESS($B142,$X$2-1+CF$8)),INDIRECT("rP!"&amp;ADDRESS(Prcsses!$B136,$X$2+$P$8-CF$8)&amp;":"&amp;ADDRESS(Prcsses!$B136,$X$2-1+$P$8))))</f>
        <v>0</v>
      </c>
    </row>
    <row r="166" spans="2:84" x14ac:dyDescent="0.3">
      <c r="B166" s="13">
        <f>ROW()</f>
        <v>166</v>
      </c>
      <c r="H166" s="1" t="str">
        <f t="shared" si="287"/>
        <v>Амортизация капитальных затрат</v>
      </c>
      <c r="I166" s="1" t="str">
        <f>$I$164</f>
        <v>Стартовые капитальные затраты</v>
      </c>
      <c r="J166" s="1" t="str">
        <f>Prcsses!I113</f>
        <v>Подбор площадки под металлобазу</v>
      </c>
      <c r="M166" s="53" t="s">
        <v>18</v>
      </c>
      <c r="U166" s="5">
        <f t="shared" ca="1" si="288"/>
        <v>150000</v>
      </c>
      <c r="X166" s="5">
        <f ca="1">IF(X$4="",0,SUMPRODUCT(INDIRECT(ADDRESS($B143,$X$2)&amp;":"&amp;ADDRESS($B143,$X$2-1+X$8)),INDIRECT("rP!"&amp;ADDRESS(Prcsses!$B137,$X$2+$P$8-X$8)&amp;":"&amp;ADDRESS(Prcsses!$B137,$X$2-1+$P$8))))</f>
        <v>0</v>
      </c>
      <c r="Y166" s="5">
        <f ca="1">IF(Y$4="",0,SUMPRODUCT(INDIRECT(ADDRESS($B143,$X$2)&amp;":"&amp;ADDRESS($B143,$X$2-1+Y$8)),INDIRECT("rP!"&amp;ADDRESS(Prcsses!$B137,$X$2+$P$8-Y$8)&amp;":"&amp;ADDRESS(Prcsses!$B137,$X$2-1+$P$8))))</f>
        <v>0</v>
      </c>
      <c r="Z166" s="5">
        <f ca="1">IF(Z$4="",0,SUMPRODUCT(INDIRECT(ADDRESS($B143,$X$2)&amp;":"&amp;ADDRESS($B143,$X$2-1+Z$8)),INDIRECT("rP!"&amp;ADDRESS(Prcsses!$B137,$X$2+$P$8-Z$8)&amp;":"&amp;ADDRESS(Prcsses!$B137,$X$2-1+$P$8))))</f>
        <v>0</v>
      </c>
      <c r="AA166" s="5">
        <f ca="1">IF(AA$4="",0,SUMPRODUCT(INDIRECT(ADDRESS($B143,$X$2)&amp;":"&amp;ADDRESS($B143,$X$2-1+AA$8)),INDIRECT("rP!"&amp;ADDRESS(Prcsses!$B137,$X$2+$P$8-AA$8)&amp;":"&amp;ADDRESS(Prcsses!$B137,$X$2-1+$P$8))))</f>
        <v>0</v>
      </c>
      <c r="AB166" s="5">
        <f ca="1">IF(AB$4="",0,SUMPRODUCT(INDIRECT(ADDRESS($B143,$X$2)&amp;":"&amp;ADDRESS($B143,$X$2-1+AB$8)),INDIRECT("rP!"&amp;ADDRESS(Prcsses!$B137,$X$2+$P$8-AB$8)&amp;":"&amp;ADDRESS(Prcsses!$B137,$X$2-1+$P$8))))</f>
        <v>0</v>
      </c>
      <c r="AC166" s="5">
        <f ca="1">IF(AC$4="",0,SUMPRODUCT(INDIRECT(ADDRESS($B143,$X$2)&amp;":"&amp;ADDRESS($B143,$X$2-1+AC$8)),INDIRECT("rP!"&amp;ADDRESS(Prcsses!$B137,$X$2+$P$8-AC$8)&amp;":"&amp;ADDRESS(Prcsses!$B137,$X$2-1+$P$8))))</f>
        <v>0</v>
      </c>
      <c r="AD166" s="5">
        <f ca="1">IF(AD$4="",0,SUMPRODUCT(INDIRECT(ADDRESS($B143,$X$2)&amp;":"&amp;ADDRESS($B143,$X$2-1+AD$8)),INDIRECT("rP!"&amp;ADDRESS(Prcsses!$B137,$X$2+$P$8-AD$8)&amp;":"&amp;ADDRESS(Prcsses!$B137,$X$2-1+$P$8))))</f>
        <v>0</v>
      </c>
      <c r="AE166" s="5">
        <f ca="1">IF(AE$4="",0,SUMPRODUCT(INDIRECT(ADDRESS($B143,$X$2)&amp;":"&amp;ADDRESS($B143,$X$2-1+AE$8)),INDIRECT("rP!"&amp;ADDRESS(Prcsses!$B137,$X$2+$P$8-AE$8)&amp;":"&amp;ADDRESS(Prcsses!$B137,$X$2-1+$P$8))))</f>
        <v>0</v>
      </c>
      <c r="AF166" s="5">
        <f ca="1">IF(AF$4="",0,SUMPRODUCT(INDIRECT(ADDRESS($B143,$X$2)&amp;":"&amp;ADDRESS($B143,$X$2-1+AF$8)),INDIRECT("rP!"&amp;ADDRESS(Prcsses!$B137,$X$2+$P$8-AF$8)&amp;":"&amp;ADDRESS(Prcsses!$B137,$X$2-1+$P$8))))</f>
        <v>0</v>
      </c>
      <c r="AG166" s="5">
        <f ca="1">IF(AG$4="",0,SUMPRODUCT(INDIRECT(ADDRESS($B143,$X$2)&amp;":"&amp;ADDRESS($B143,$X$2-1+AG$8)),INDIRECT("rP!"&amp;ADDRESS(Prcsses!$B137,$X$2+$P$8-AG$8)&amp;":"&amp;ADDRESS(Prcsses!$B137,$X$2-1+$P$8))))</f>
        <v>0</v>
      </c>
      <c r="AH166" s="5">
        <f ca="1">IF(AH$4="",0,SUMPRODUCT(INDIRECT(ADDRESS($B143,$X$2)&amp;":"&amp;ADDRESS($B143,$X$2-1+AH$8)),INDIRECT("rP!"&amp;ADDRESS(Prcsses!$B137,$X$2+$P$8-AH$8)&amp;":"&amp;ADDRESS(Prcsses!$B137,$X$2-1+$P$8))))</f>
        <v>0</v>
      </c>
      <c r="AI166" s="5">
        <f ca="1">IF(AI$4="",0,SUMPRODUCT(INDIRECT(ADDRESS($B143,$X$2)&amp;":"&amp;ADDRESS($B143,$X$2-1+AI$8)),INDIRECT("rP!"&amp;ADDRESS(Prcsses!$B137,$X$2+$P$8-AI$8)&amp;":"&amp;ADDRESS(Prcsses!$B137,$X$2-1+$P$8))))</f>
        <v>0</v>
      </c>
      <c r="AJ166" s="5">
        <f ca="1">IF(AJ$4="",0,SUMPRODUCT(INDIRECT(ADDRESS($B143,$X$2)&amp;":"&amp;ADDRESS($B143,$X$2-1+AJ$8)),INDIRECT("rP!"&amp;ADDRESS(Prcsses!$B137,$X$2+$P$8-AJ$8)&amp;":"&amp;ADDRESS(Prcsses!$B137,$X$2-1+$P$8))))</f>
        <v>12500</v>
      </c>
      <c r="AK166" s="5">
        <f ca="1">IF(AK$4="",0,SUMPRODUCT(INDIRECT(ADDRESS($B143,$X$2)&amp;":"&amp;ADDRESS($B143,$X$2-1+AK$8)),INDIRECT("rP!"&amp;ADDRESS(Prcsses!$B137,$X$2+$P$8-AK$8)&amp;":"&amp;ADDRESS(Prcsses!$B137,$X$2-1+$P$8))))</f>
        <v>12500</v>
      </c>
      <c r="AL166" s="5">
        <f ca="1">IF(AL$4="",0,SUMPRODUCT(INDIRECT(ADDRESS($B143,$X$2)&amp;":"&amp;ADDRESS($B143,$X$2-1+AL$8)),INDIRECT("rP!"&amp;ADDRESS(Prcsses!$B137,$X$2+$P$8-AL$8)&amp;":"&amp;ADDRESS(Prcsses!$B137,$X$2-1+$P$8))))</f>
        <v>12500</v>
      </c>
      <c r="AM166" s="5">
        <f ca="1">IF(AM$4="",0,SUMPRODUCT(INDIRECT(ADDRESS($B143,$X$2)&amp;":"&amp;ADDRESS($B143,$X$2-1+AM$8)),INDIRECT("rP!"&amp;ADDRESS(Prcsses!$B137,$X$2+$P$8-AM$8)&amp;":"&amp;ADDRESS(Prcsses!$B137,$X$2-1+$P$8))))</f>
        <v>12500</v>
      </c>
      <c r="AN166" s="5">
        <f ca="1">IF(AN$4="",0,SUMPRODUCT(INDIRECT(ADDRESS($B143,$X$2)&amp;":"&amp;ADDRESS($B143,$X$2-1+AN$8)),INDIRECT("rP!"&amp;ADDRESS(Prcsses!$B137,$X$2+$P$8-AN$8)&amp;":"&amp;ADDRESS(Prcsses!$B137,$X$2-1+$P$8))))</f>
        <v>12500</v>
      </c>
      <c r="AO166" s="5">
        <f ca="1">IF(AO$4="",0,SUMPRODUCT(INDIRECT(ADDRESS($B143,$X$2)&amp;":"&amp;ADDRESS($B143,$X$2-1+AO$8)),INDIRECT("rP!"&amp;ADDRESS(Prcsses!$B137,$X$2+$P$8-AO$8)&amp;":"&amp;ADDRESS(Prcsses!$B137,$X$2-1+$P$8))))</f>
        <v>12500</v>
      </c>
      <c r="AP166" s="5">
        <f ca="1">IF(AP$4="",0,SUMPRODUCT(INDIRECT(ADDRESS($B143,$X$2)&amp;":"&amp;ADDRESS($B143,$X$2-1+AP$8)),INDIRECT("rP!"&amp;ADDRESS(Prcsses!$B137,$X$2+$P$8-AP$8)&amp;":"&amp;ADDRESS(Prcsses!$B137,$X$2-1+$P$8))))</f>
        <v>12500</v>
      </c>
      <c r="AQ166" s="5">
        <f ca="1">IF(AQ$4="",0,SUMPRODUCT(INDIRECT(ADDRESS($B143,$X$2)&amp;":"&amp;ADDRESS($B143,$X$2-1+AQ$8)),INDIRECT("rP!"&amp;ADDRESS(Prcsses!$B137,$X$2+$P$8-AQ$8)&amp;":"&amp;ADDRESS(Prcsses!$B137,$X$2-1+$P$8))))</f>
        <v>12500</v>
      </c>
      <c r="AR166" s="5">
        <f ca="1">IF(AR$4="",0,SUMPRODUCT(INDIRECT(ADDRESS($B143,$X$2)&amp;":"&amp;ADDRESS($B143,$X$2-1+AR$8)),INDIRECT("rP!"&amp;ADDRESS(Prcsses!$B137,$X$2+$P$8-AR$8)&amp;":"&amp;ADDRESS(Prcsses!$B137,$X$2-1+$P$8))))</f>
        <v>12500</v>
      </c>
      <c r="AS166" s="5">
        <f ca="1">IF(AS$4="",0,SUMPRODUCT(INDIRECT(ADDRESS($B143,$X$2)&amp;":"&amp;ADDRESS($B143,$X$2-1+AS$8)),INDIRECT("rP!"&amp;ADDRESS(Prcsses!$B137,$X$2+$P$8-AS$8)&amp;":"&amp;ADDRESS(Prcsses!$B137,$X$2-1+$P$8))))</f>
        <v>12500</v>
      </c>
      <c r="AT166" s="5">
        <f ca="1">IF(AT$4="",0,SUMPRODUCT(INDIRECT(ADDRESS($B143,$X$2)&amp;":"&amp;ADDRESS($B143,$X$2-1+AT$8)),INDIRECT("rP!"&amp;ADDRESS(Prcsses!$B137,$X$2+$P$8-AT$8)&amp;":"&amp;ADDRESS(Prcsses!$B137,$X$2-1+$P$8))))</f>
        <v>12500</v>
      </c>
      <c r="AU166" s="5">
        <f ca="1">IF(AU$4="",0,SUMPRODUCT(INDIRECT(ADDRESS($B143,$X$2)&amp;":"&amp;ADDRESS($B143,$X$2-1+AU$8)),INDIRECT("rP!"&amp;ADDRESS(Prcsses!$B137,$X$2+$P$8-AU$8)&amp;":"&amp;ADDRESS(Prcsses!$B137,$X$2-1+$P$8))))</f>
        <v>12500</v>
      </c>
      <c r="AV166" s="5">
        <f ca="1">IF(AV$4="",0,SUMPRODUCT(INDIRECT(ADDRESS($B143,$X$2)&amp;":"&amp;ADDRESS($B143,$X$2-1+AV$8)),INDIRECT("rP!"&amp;ADDRESS(Prcsses!$B137,$X$2+$P$8-AV$8)&amp;":"&amp;ADDRESS(Prcsses!$B137,$X$2-1+$P$8))))</f>
        <v>0</v>
      </c>
      <c r="AW166" s="5">
        <f ca="1">IF(AW$4="",0,SUMPRODUCT(INDIRECT(ADDRESS($B143,$X$2)&amp;":"&amp;ADDRESS($B143,$X$2-1+AW$8)),INDIRECT("rP!"&amp;ADDRESS(Prcsses!$B137,$X$2+$P$8-AW$8)&amp;":"&amp;ADDRESS(Prcsses!$B137,$X$2-1+$P$8))))</f>
        <v>0</v>
      </c>
      <c r="AX166" s="5">
        <f ca="1">IF(AX$4="",0,SUMPRODUCT(INDIRECT(ADDRESS($B143,$X$2)&amp;":"&amp;ADDRESS($B143,$X$2-1+AX$8)),INDIRECT("rP!"&amp;ADDRESS(Prcsses!$B137,$X$2+$P$8-AX$8)&amp;":"&amp;ADDRESS(Prcsses!$B137,$X$2-1+$P$8))))</f>
        <v>0</v>
      </c>
      <c r="AY166" s="5">
        <f ca="1">IF(AY$4="",0,SUMPRODUCT(INDIRECT(ADDRESS($B143,$X$2)&amp;":"&amp;ADDRESS($B143,$X$2-1+AY$8)),INDIRECT("rP!"&amp;ADDRESS(Prcsses!$B137,$X$2+$P$8-AY$8)&amp;":"&amp;ADDRESS(Prcsses!$B137,$X$2-1+$P$8))))</f>
        <v>0</v>
      </c>
      <c r="AZ166" s="5">
        <f ca="1">IF(AZ$4="",0,SUMPRODUCT(INDIRECT(ADDRESS($B143,$X$2)&amp;":"&amp;ADDRESS($B143,$X$2-1+AZ$8)),INDIRECT("rP!"&amp;ADDRESS(Prcsses!$B137,$X$2+$P$8-AZ$8)&amp;":"&amp;ADDRESS(Prcsses!$B137,$X$2-1+$P$8))))</f>
        <v>0</v>
      </c>
      <c r="BA166" s="5">
        <f ca="1">IF(BA$4="",0,SUMPRODUCT(INDIRECT(ADDRESS($B143,$X$2)&amp;":"&amp;ADDRESS($B143,$X$2-1+BA$8)),INDIRECT("rP!"&amp;ADDRESS(Prcsses!$B137,$X$2+$P$8-BA$8)&amp;":"&amp;ADDRESS(Prcsses!$B137,$X$2-1+$P$8))))</f>
        <v>0</v>
      </c>
      <c r="BB166" s="5">
        <f ca="1">IF(BB$4="",0,SUMPRODUCT(INDIRECT(ADDRESS($B143,$X$2)&amp;":"&amp;ADDRESS($B143,$X$2-1+BB$8)),INDIRECT("rP!"&amp;ADDRESS(Prcsses!$B137,$X$2+$P$8-BB$8)&amp;":"&amp;ADDRESS(Prcsses!$B137,$X$2-1+$P$8))))</f>
        <v>0</v>
      </c>
      <c r="BC166" s="5">
        <f ca="1">IF(BC$4="",0,SUMPRODUCT(INDIRECT(ADDRESS($B143,$X$2)&amp;":"&amp;ADDRESS($B143,$X$2-1+BC$8)),INDIRECT("rP!"&amp;ADDRESS(Prcsses!$B137,$X$2+$P$8-BC$8)&amp;":"&amp;ADDRESS(Prcsses!$B137,$X$2-1+$P$8))))</f>
        <v>0</v>
      </c>
      <c r="BD166" s="5">
        <f ca="1">IF(BD$4="",0,SUMPRODUCT(INDIRECT(ADDRESS($B143,$X$2)&amp;":"&amp;ADDRESS($B143,$X$2-1+BD$8)),INDIRECT("rP!"&amp;ADDRESS(Prcsses!$B137,$X$2+$P$8-BD$8)&amp;":"&amp;ADDRESS(Prcsses!$B137,$X$2-1+$P$8))))</f>
        <v>0</v>
      </c>
      <c r="BE166" s="5">
        <f ca="1">IF(BE$4="",0,SUMPRODUCT(INDIRECT(ADDRESS($B143,$X$2)&amp;":"&amp;ADDRESS($B143,$X$2-1+BE$8)),INDIRECT("rP!"&amp;ADDRESS(Prcsses!$B137,$X$2+$P$8-BE$8)&amp;":"&amp;ADDRESS(Prcsses!$B137,$X$2-1+$P$8))))</f>
        <v>0</v>
      </c>
      <c r="BF166" s="5">
        <f ca="1">IF(BF$4="",0,SUMPRODUCT(INDIRECT(ADDRESS($B143,$X$2)&amp;":"&amp;ADDRESS($B143,$X$2-1+BF$8)),INDIRECT("rP!"&amp;ADDRESS(Prcsses!$B137,$X$2+$P$8-BF$8)&amp;":"&amp;ADDRESS(Prcsses!$B137,$X$2-1+$P$8))))</f>
        <v>0</v>
      </c>
      <c r="BG166" s="5">
        <f ca="1">IF(BG$4="",0,SUMPRODUCT(INDIRECT(ADDRESS($B143,$X$2)&amp;":"&amp;ADDRESS($B143,$X$2-1+BG$8)),INDIRECT("rP!"&amp;ADDRESS(Prcsses!$B137,$X$2+$P$8-BG$8)&amp;":"&amp;ADDRESS(Prcsses!$B137,$X$2-1+$P$8))))</f>
        <v>0</v>
      </c>
      <c r="BH166" s="5">
        <f ca="1">IF(BH$4="",0,SUMPRODUCT(INDIRECT(ADDRESS($B143,$X$2)&amp;":"&amp;ADDRESS($B143,$X$2-1+BH$8)),INDIRECT("rP!"&amp;ADDRESS(Prcsses!$B137,$X$2+$P$8-BH$8)&amp;":"&amp;ADDRESS(Prcsses!$B137,$X$2-1+$P$8))))</f>
        <v>0</v>
      </c>
      <c r="BI166" s="5">
        <f ca="1">IF(BI$4="",0,SUMPRODUCT(INDIRECT(ADDRESS($B143,$X$2)&amp;":"&amp;ADDRESS($B143,$X$2-1+BI$8)),INDIRECT("rP!"&amp;ADDRESS(Prcsses!$B137,$X$2+$P$8-BI$8)&amp;":"&amp;ADDRESS(Prcsses!$B137,$X$2-1+$P$8))))</f>
        <v>0</v>
      </c>
      <c r="BJ166" s="5">
        <f ca="1">IF(BJ$4="",0,SUMPRODUCT(INDIRECT(ADDRESS($B143,$X$2)&amp;":"&amp;ADDRESS($B143,$X$2-1+BJ$8)),INDIRECT("rP!"&amp;ADDRESS(Prcsses!$B137,$X$2+$P$8-BJ$8)&amp;":"&amp;ADDRESS(Prcsses!$B137,$X$2-1+$P$8))))</f>
        <v>0</v>
      </c>
      <c r="BK166" s="5">
        <f ca="1">IF(BK$4="",0,SUMPRODUCT(INDIRECT(ADDRESS($B143,$X$2)&amp;":"&amp;ADDRESS($B143,$X$2-1+BK$8)),INDIRECT("rP!"&amp;ADDRESS(Prcsses!$B137,$X$2+$P$8-BK$8)&amp;":"&amp;ADDRESS(Prcsses!$B137,$X$2-1+$P$8))))</f>
        <v>0</v>
      </c>
      <c r="BL166" s="5">
        <f ca="1">IF(BL$4="",0,SUMPRODUCT(INDIRECT(ADDRESS($B143,$X$2)&amp;":"&amp;ADDRESS($B143,$X$2-1+BL$8)),INDIRECT("rP!"&amp;ADDRESS(Prcsses!$B137,$X$2+$P$8-BL$8)&amp;":"&amp;ADDRESS(Prcsses!$B137,$X$2-1+$P$8))))</f>
        <v>0</v>
      </c>
      <c r="BM166" s="5">
        <f ca="1">IF(BM$4="",0,SUMPRODUCT(INDIRECT(ADDRESS($B143,$X$2)&amp;":"&amp;ADDRESS($B143,$X$2-1+BM$8)),INDIRECT("rP!"&amp;ADDRESS(Prcsses!$B137,$X$2+$P$8-BM$8)&amp;":"&amp;ADDRESS(Prcsses!$B137,$X$2-1+$P$8))))</f>
        <v>0</v>
      </c>
      <c r="BN166" s="5">
        <f ca="1">IF(BN$4="",0,SUMPRODUCT(INDIRECT(ADDRESS($B143,$X$2)&amp;":"&amp;ADDRESS($B143,$X$2-1+BN$8)),INDIRECT("rP!"&amp;ADDRESS(Prcsses!$B137,$X$2+$P$8-BN$8)&amp;":"&amp;ADDRESS(Prcsses!$B137,$X$2-1+$P$8))))</f>
        <v>0</v>
      </c>
      <c r="BO166" s="5">
        <f ca="1">IF(BO$4="",0,SUMPRODUCT(INDIRECT(ADDRESS($B143,$X$2)&amp;":"&amp;ADDRESS($B143,$X$2-1+BO$8)),INDIRECT("rP!"&amp;ADDRESS(Prcsses!$B137,$X$2+$P$8-BO$8)&amp;":"&amp;ADDRESS(Prcsses!$B137,$X$2-1+$P$8))))</f>
        <v>0</v>
      </c>
      <c r="BP166" s="5">
        <f ca="1">IF(BP$4="",0,SUMPRODUCT(INDIRECT(ADDRESS($B143,$X$2)&amp;":"&amp;ADDRESS($B143,$X$2-1+BP$8)),INDIRECT("rP!"&amp;ADDRESS(Prcsses!$B137,$X$2+$P$8-BP$8)&amp;":"&amp;ADDRESS(Prcsses!$B137,$X$2-1+$P$8))))</f>
        <v>0</v>
      </c>
      <c r="BQ166" s="5">
        <f ca="1">IF(BQ$4="",0,SUMPRODUCT(INDIRECT(ADDRESS($B143,$X$2)&amp;":"&amp;ADDRESS($B143,$X$2-1+BQ$8)),INDIRECT("rP!"&amp;ADDRESS(Prcsses!$B137,$X$2+$P$8-BQ$8)&amp;":"&amp;ADDRESS(Prcsses!$B137,$X$2-1+$P$8))))</f>
        <v>0</v>
      </c>
      <c r="BR166" s="5">
        <f ca="1">IF(BR$4="",0,SUMPRODUCT(INDIRECT(ADDRESS($B143,$X$2)&amp;":"&amp;ADDRESS($B143,$X$2-1+BR$8)),INDIRECT("rP!"&amp;ADDRESS(Prcsses!$B137,$X$2+$P$8-BR$8)&amp;":"&amp;ADDRESS(Prcsses!$B137,$X$2-1+$P$8))))</f>
        <v>0</v>
      </c>
      <c r="BS166" s="5">
        <f ca="1">IF(BS$4="",0,SUMPRODUCT(INDIRECT(ADDRESS($B143,$X$2)&amp;":"&amp;ADDRESS($B143,$X$2-1+BS$8)),INDIRECT("rP!"&amp;ADDRESS(Prcsses!$B137,$X$2+$P$8-BS$8)&amp;":"&amp;ADDRESS(Prcsses!$B137,$X$2-1+$P$8))))</f>
        <v>0</v>
      </c>
      <c r="BT166" s="5">
        <f ca="1">IF(BT$4="",0,SUMPRODUCT(INDIRECT(ADDRESS($B143,$X$2)&amp;":"&amp;ADDRESS($B143,$X$2-1+BT$8)),INDIRECT("rP!"&amp;ADDRESS(Prcsses!$B137,$X$2+$P$8-BT$8)&amp;":"&amp;ADDRESS(Prcsses!$B137,$X$2-1+$P$8))))</f>
        <v>0</v>
      </c>
      <c r="BU166" s="5">
        <f ca="1">IF(BU$4="",0,SUMPRODUCT(INDIRECT(ADDRESS($B143,$X$2)&amp;":"&amp;ADDRESS($B143,$X$2-1+BU$8)),INDIRECT("rP!"&amp;ADDRESS(Prcsses!$B137,$X$2+$P$8-BU$8)&amp;":"&amp;ADDRESS(Prcsses!$B137,$X$2-1+$P$8))))</f>
        <v>0</v>
      </c>
      <c r="BV166" s="5">
        <f ca="1">IF(BV$4="",0,SUMPRODUCT(INDIRECT(ADDRESS($B143,$X$2)&amp;":"&amp;ADDRESS($B143,$X$2-1+BV$8)),INDIRECT("rP!"&amp;ADDRESS(Prcsses!$B137,$X$2+$P$8-BV$8)&amp;":"&amp;ADDRESS(Prcsses!$B137,$X$2-1+$P$8))))</f>
        <v>0</v>
      </c>
      <c r="BW166" s="5">
        <f ca="1">IF(BW$4="",0,SUMPRODUCT(INDIRECT(ADDRESS($B143,$X$2)&amp;":"&amp;ADDRESS($B143,$X$2-1+BW$8)),INDIRECT("rP!"&amp;ADDRESS(Prcsses!$B137,$X$2+$P$8-BW$8)&amp;":"&amp;ADDRESS(Prcsses!$B137,$X$2-1+$P$8))))</f>
        <v>0</v>
      </c>
      <c r="BX166" s="5">
        <f ca="1">IF(BX$4="",0,SUMPRODUCT(INDIRECT(ADDRESS($B143,$X$2)&amp;":"&amp;ADDRESS($B143,$X$2-1+BX$8)),INDIRECT("rP!"&amp;ADDRESS(Prcsses!$B137,$X$2+$P$8-BX$8)&amp;":"&amp;ADDRESS(Prcsses!$B137,$X$2-1+$P$8))))</f>
        <v>0</v>
      </c>
      <c r="BY166" s="5">
        <f ca="1">IF(BY$4="",0,SUMPRODUCT(INDIRECT(ADDRESS($B143,$X$2)&amp;":"&amp;ADDRESS($B143,$X$2-1+BY$8)),INDIRECT("rP!"&amp;ADDRESS(Prcsses!$B137,$X$2+$P$8-BY$8)&amp;":"&amp;ADDRESS(Prcsses!$B137,$X$2-1+$P$8))))</f>
        <v>0</v>
      </c>
      <c r="BZ166" s="5">
        <f ca="1">IF(BZ$4="",0,SUMPRODUCT(INDIRECT(ADDRESS($B143,$X$2)&amp;":"&amp;ADDRESS($B143,$X$2-1+BZ$8)),INDIRECT("rP!"&amp;ADDRESS(Prcsses!$B137,$X$2+$P$8-BZ$8)&amp;":"&amp;ADDRESS(Prcsses!$B137,$X$2-1+$P$8))))</f>
        <v>0</v>
      </c>
      <c r="CA166" s="5">
        <f ca="1">IF(CA$4="",0,SUMPRODUCT(INDIRECT(ADDRESS($B143,$X$2)&amp;":"&amp;ADDRESS($B143,$X$2-1+CA$8)),INDIRECT("rP!"&amp;ADDRESS(Prcsses!$B137,$X$2+$P$8-CA$8)&amp;":"&amp;ADDRESS(Prcsses!$B137,$X$2-1+$P$8))))</f>
        <v>0</v>
      </c>
      <c r="CB166" s="5">
        <f ca="1">IF(CB$4="",0,SUMPRODUCT(INDIRECT(ADDRESS($B143,$X$2)&amp;":"&amp;ADDRESS($B143,$X$2-1+CB$8)),INDIRECT("rP!"&amp;ADDRESS(Prcsses!$B137,$X$2+$P$8-CB$8)&amp;":"&amp;ADDRESS(Prcsses!$B137,$X$2-1+$P$8))))</f>
        <v>0</v>
      </c>
      <c r="CC166" s="5">
        <f ca="1">IF(CC$4="",0,SUMPRODUCT(INDIRECT(ADDRESS($B143,$X$2)&amp;":"&amp;ADDRESS($B143,$X$2-1+CC$8)),INDIRECT("rP!"&amp;ADDRESS(Prcsses!$B137,$X$2+$P$8-CC$8)&amp;":"&amp;ADDRESS(Prcsses!$B137,$X$2-1+$P$8))))</f>
        <v>0</v>
      </c>
      <c r="CD166" s="5">
        <f ca="1">IF(CD$4="",0,SUMPRODUCT(INDIRECT(ADDRESS($B143,$X$2)&amp;":"&amp;ADDRESS($B143,$X$2-1+CD$8)),INDIRECT("rP!"&amp;ADDRESS(Prcsses!$B137,$X$2+$P$8-CD$8)&amp;":"&amp;ADDRESS(Prcsses!$B137,$X$2-1+$P$8))))</f>
        <v>0</v>
      </c>
      <c r="CE166" s="5">
        <f ca="1">IF(CE$4="",0,SUMPRODUCT(INDIRECT(ADDRESS($B143,$X$2)&amp;":"&amp;ADDRESS($B143,$X$2-1+CE$8)),INDIRECT("rP!"&amp;ADDRESS(Prcsses!$B137,$X$2+$P$8-CE$8)&amp;":"&amp;ADDRESS(Prcsses!$B137,$X$2-1+$P$8))))</f>
        <v>0</v>
      </c>
      <c r="CF166" s="5">
        <f ca="1">IF(CF$4="",0,SUMPRODUCT(INDIRECT(ADDRESS($B143,$X$2)&amp;":"&amp;ADDRESS($B143,$X$2-1+CF$8)),INDIRECT("rP!"&amp;ADDRESS(Prcsses!$B137,$X$2+$P$8-CF$8)&amp;":"&amp;ADDRESS(Prcsses!$B137,$X$2-1+$P$8))))</f>
        <v>0</v>
      </c>
    </row>
    <row r="167" spans="2:84" x14ac:dyDescent="0.3">
      <c r="B167" s="13">
        <f>ROW()</f>
        <v>167</v>
      </c>
      <c r="H167" s="1" t="str">
        <f t="shared" si="287"/>
        <v>Амортизация капитальных затрат</v>
      </c>
      <c r="I167" s="1" t="str">
        <f>$I$164</f>
        <v>Стартовые капитальные затраты</v>
      </c>
      <c r="J167" s="1" t="str">
        <f>Prcsses!I114</f>
        <v>Подбор и обучение персонала</v>
      </c>
      <c r="M167" s="53" t="s">
        <v>18</v>
      </c>
      <c r="U167" s="5">
        <f t="shared" ca="1" si="288"/>
        <v>180000</v>
      </c>
      <c r="X167" s="5">
        <f ca="1">IF(X$4="",0,SUMPRODUCT(INDIRECT(ADDRESS($B144,$X$2)&amp;":"&amp;ADDRESS($B144,$X$2-1+X$8)),INDIRECT("rP!"&amp;ADDRESS(Prcsses!$B138,$X$2+$P$8-X$8)&amp;":"&amp;ADDRESS(Prcsses!$B138,$X$2-1+$P$8))))</f>
        <v>0</v>
      </c>
      <c r="Y167" s="5">
        <f ca="1">IF(Y$4="",0,SUMPRODUCT(INDIRECT(ADDRESS($B144,$X$2)&amp;":"&amp;ADDRESS($B144,$X$2-1+Y$8)),INDIRECT("rP!"&amp;ADDRESS(Prcsses!$B138,$X$2+$P$8-Y$8)&amp;":"&amp;ADDRESS(Prcsses!$B138,$X$2-1+$P$8))))</f>
        <v>0</v>
      </c>
      <c r="Z167" s="5">
        <f ca="1">IF(Z$4="",0,SUMPRODUCT(INDIRECT(ADDRESS($B144,$X$2)&amp;":"&amp;ADDRESS($B144,$X$2-1+Z$8)),INDIRECT("rP!"&amp;ADDRESS(Prcsses!$B138,$X$2+$P$8-Z$8)&amp;":"&amp;ADDRESS(Prcsses!$B138,$X$2-1+$P$8))))</f>
        <v>0</v>
      </c>
      <c r="AA167" s="5">
        <f ca="1">IF(AA$4="",0,SUMPRODUCT(INDIRECT(ADDRESS($B144,$X$2)&amp;":"&amp;ADDRESS($B144,$X$2-1+AA$8)),INDIRECT("rP!"&amp;ADDRESS(Prcsses!$B138,$X$2+$P$8-AA$8)&amp;":"&amp;ADDRESS(Prcsses!$B138,$X$2-1+$P$8))))</f>
        <v>0</v>
      </c>
      <c r="AB167" s="5">
        <f ca="1">IF(AB$4="",0,SUMPRODUCT(INDIRECT(ADDRESS($B144,$X$2)&amp;":"&amp;ADDRESS($B144,$X$2-1+AB$8)),INDIRECT("rP!"&amp;ADDRESS(Prcsses!$B138,$X$2+$P$8-AB$8)&amp;":"&amp;ADDRESS(Prcsses!$B138,$X$2-1+$P$8))))</f>
        <v>0</v>
      </c>
      <c r="AC167" s="5">
        <f ca="1">IF(AC$4="",0,SUMPRODUCT(INDIRECT(ADDRESS($B144,$X$2)&amp;":"&amp;ADDRESS($B144,$X$2-1+AC$8)),INDIRECT("rP!"&amp;ADDRESS(Prcsses!$B138,$X$2+$P$8-AC$8)&amp;":"&amp;ADDRESS(Prcsses!$B138,$X$2-1+$P$8))))</f>
        <v>0</v>
      </c>
      <c r="AD167" s="5">
        <f ca="1">IF(AD$4="",0,SUMPRODUCT(INDIRECT(ADDRESS($B144,$X$2)&amp;":"&amp;ADDRESS($B144,$X$2-1+AD$8)),INDIRECT("rP!"&amp;ADDRESS(Prcsses!$B138,$X$2+$P$8-AD$8)&amp;":"&amp;ADDRESS(Prcsses!$B138,$X$2-1+$P$8))))</f>
        <v>0</v>
      </c>
      <c r="AE167" s="5">
        <f ca="1">IF(AE$4="",0,SUMPRODUCT(INDIRECT(ADDRESS($B144,$X$2)&amp;":"&amp;ADDRESS($B144,$X$2-1+AE$8)),INDIRECT("rP!"&amp;ADDRESS(Prcsses!$B138,$X$2+$P$8-AE$8)&amp;":"&amp;ADDRESS(Prcsses!$B138,$X$2-1+$P$8))))</f>
        <v>0</v>
      </c>
      <c r="AF167" s="5">
        <f ca="1">IF(AF$4="",0,SUMPRODUCT(INDIRECT(ADDRESS($B144,$X$2)&amp;":"&amp;ADDRESS($B144,$X$2-1+AF$8)),INDIRECT("rP!"&amp;ADDRESS(Prcsses!$B138,$X$2+$P$8-AF$8)&amp;":"&amp;ADDRESS(Prcsses!$B138,$X$2-1+$P$8))))</f>
        <v>0</v>
      </c>
      <c r="AG167" s="5">
        <f ca="1">IF(AG$4="",0,SUMPRODUCT(INDIRECT(ADDRESS($B144,$X$2)&amp;":"&amp;ADDRESS($B144,$X$2-1+AG$8)),INDIRECT("rP!"&amp;ADDRESS(Prcsses!$B138,$X$2+$P$8-AG$8)&amp;":"&amp;ADDRESS(Prcsses!$B138,$X$2-1+$P$8))))</f>
        <v>0</v>
      </c>
      <c r="AH167" s="5">
        <f ca="1">IF(AH$4="",0,SUMPRODUCT(INDIRECT(ADDRESS($B144,$X$2)&amp;":"&amp;ADDRESS($B144,$X$2-1+AH$8)),INDIRECT("rP!"&amp;ADDRESS(Prcsses!$B138,$X$2+$P$8-AH$8)&amp;":"&amp;ADDRESS(Prcsses!$B138,$X$2-1+$P$8))))</f>
        <v>0</v>
      </c>
      <c r="AI167" s="5">
        <f ca="1">IF(AI$4="",0,SUMPRODUCT(INDIRECT(ADDRESS($B144,$X$2)&amp;":"&amp;ADDRESS($B144,$X$2-1+AI$8)),INDIRECT("rP!"&amp;ADDRESS(Prcsses!$B138,$X$2+$P$8-AI$8)&amp;":"&amp;ADDRESS(Prcsses!$B138,$X$2-1+$P$8))))</f>
        <v>0</v>
      </c>
      <c r="AJ167" s="5">
        <f ca="1">IF(AJ$4="",0,SUMPRODUCT(INDIRECT(ADDRESS($B144,$X$2)&amp;":"&amp;ADDRESS($B144,$X$2-1+AJ$8)),INDIRECT("rP!"&amp;ADDRESS(Prcsses!$B138,$X$2+$P$8-AJ$8)&amp;":"&amp;ADDRESS(Prcsses!$B138,$X$2-1+$P$8))))</f>
        <v>15000</v>
      </c>
      <c r="AK167" s="5">
        <f ca="1">IF(AK$4="",0,SUMPRODUCT(INDIRECT(ADDRESS($B144,$X$2)&amp;":"&amp;ADDRESS($B144,$X$2-1+AK$8)),INDIRECT("rP!"&amp;ADDRESS(Prcsses!$B138,$X$2+$P$8-AK$8)&amp;":"&amp;ADDRESS(Prcsses!$B138,$X$2-1+$P$8))))</f>
        <v>15000</v>
      </c>
      <c r="AL167" s="5">
        <f ca="1">IF(AL$4="",0,SUMPRODUCT(INDIRECT(ADDRESS($B144,$X$2)&amp;":"&amp;ADDRESS($B144,$X$2-1+AL$8)),INDIRECT("rP!"&amp;ADDRESS(Prcsses!$B138,$X$2+$P$8-AL$8)&amp;":"&amp;ADDRESS(Prcsses!$B138,$X$2-1+$P$8))))</f>
        <v>15000</v>
      </c>
      <c r="AM167" s="5">
        <f ca="1">IF(AM$4="",0,SUMPRODUCT(INDIRECT(ADDRESS($B144,$X$2)&amp;":"&amp;ADDRESS($B144,$X$2-1+AM$8)),INDIRECT("rP!"&amp;ADDRESS(Prcsses!$B138,$X$2+$P$8-AM$8)&amp;":"&amp;ADDRESS(Prcsses!$B138,$X$2-1+$P$8))))</f>
        <v>15000</v>
      </c>
      <c r="AN167" s="5">
        <f ca="1">IF(AN$4="",0,SUMPRODUCT(INDIRECT(ADDRESS($B144,$X$2)&amp;":"&amp;ADDRESS($B144,$X$2-1+AN$8)),INDIRECT("rP!"&amp;ADDRESS(Prcsses!$B138,$X$2+$P$8-AN$8)&amp;":"&amp;ADDRESS(Prcsses!$B138,$X$2-1+$P$8))))</f>
        <v>15000</v>
      </c>
      <c r="AO167" s="5">
        <f ca="1">IF(AO$4="",0,SUMPRODUCT(INDIRECT(ADDRESS($B144,$X$2)&amp;":"&amp;ADDRESS($B144,$X$2-1+AO$8)),INDIRECT("rP!"&amp;ADDRESS(Prcsses!$B138,$X$2+$P$8-AO$8)&amp;":"&amp;ADDRESS(Prcsses!$B138,$X$2-1+$P$8))))</f>
        <v>15000</v>
      </c>
      <c r="AP167" s="5">
        <f ca="1">IF(AP$4="",0,SUMPRODUCT(INDIRECT(ADDRESS($B144,$X$2)&amp;":"&amp;ADDRESS($B144,$X$2-1+AP$8)),INDIRECT("rP!"&amp;ADDRESS(Prcsses!$B138,$X$2+$P$8-AP$8)&amp;":"&amp;ADDRESS(Prcsses!$B138,$X$2-1+$P$8))))</f>
        <v>15000</v>
      </c>
      <c r="AQ167" s="5">
        <f ca="1">IF(AQ$4="",0,SUMPRODUCT(INDIRECT(ADDRESS($B144,$X$2)&amp;":"&amp;ADDRESS($B144,$X$2-1+AQ$8)),INDIRECT("rP!"&amp;ADDRESS(Prcsses!$B138,$X$2+$P$8-AQ$8)&amp;":"&amp;ADDRESS(Prcsses!$B138,$X$2-1+$P$8))))</f>
        <v>15000</v>
      </c>
      <c r="AR167" s="5">
        <f ca="1">IF(AR$4="",0,SUMPRODUCT(INDIRECT(ADDRESS($B144,$X$2)&amp;":"&amp;ADDRESS($B144,$X$2-1+AR$8)),INDIRECT("rP!"&amp;ADDRESS(Prcsses!$B138,$X$2+$P$8-AR$8)&amp;":"&amp;ADDRESS(Prcsses!$B138,$X$2-1+$P$8))))</f>
        <v>15000</v>
      </c>
      <c r="AS167" s="5">
        <f ca="1">IF(AS$4="",0,SUMPRODUCT(INDIRECT(ADDRESS($B144,$X$2)&amp;":"&amp;ADDRESS($B144,$X$2-1+AS$8)),INDIRECT("rP!"&amp;ADDRESS(Prcsses!$B138,$X$2+$P$8-AS$8)&amp;":"&amp;ADDRESS(Prcsses!$B138,$X$2-1+$P$8))))</f>
        <v>15000</v>
      </c>
      <c r="AT167" s="5">
        <f ca="1">IF(AT$4="",0,SUMPRODUCT(INDIRECT(ADDRESS($B144,$X$2)&amp;":"&amp;ADDRESS($B144,$X$2-1+AT$8)),INDIRECT("rP!"&amp;ADDRESS(Prcsses!$B138,$X$2+$P$8-AT$8)&amp;":"&amp;ADDRESS(Prcsses!$B138,$X$2-1+$P$8))))</f>
        <v>15000</v>
      </c>
      <c r="AU167" s="5">
        <f ca="1">IF(AU$4="",0,SUMPRODUCT(INDIRECT(ADDRESS($B144,$X$2)&amp;":"&amp;ADDRESS($B144,$X$2-1+AU$8)),INDIRECT("rP!"&amp;ADDRESS(Prcsses!$B138,$X$2+$P$8-AU$8)&amp;":"&amp;ADDRESS(Prcsses!$B138,$X$2-1+$P$8))))</f>
        <v>15000</v>
      </c>
      <c r="AV167" s="5">
        <f ca="1">IF(AV$4="",0,SUMPRODUCT(INDIRECT(ADDRESS($B144,$X$2)&amp;":"&amp;ADDRESS($B144,$X$2-1+AV$8)),INDIRECT("rP!"&amp;ADDRESS(Prcsses!$B138,$X$2+$P$8-AV$8)&amp;":"&amp;ADDRESS(Prcsses!$B138,$X$2-1+$P$8))))</f>
        <v>0</v>
      </c>
      <c r="AW167" s="5">
        <f ca="1">IF(AW$4="",0,SUMPRODUCT(INDIRECT(ADDRESS($B144,$X$2)&amp;":"&amp;ADDRESS($B144,$X$2-1+AW$8)),INDIRECT("rP!"&amp;ADDRESS(Prcsses!$B138,$X$2+$P$8-AW$8)&amp;":"&amp;ADDRESS(Prcsses!$B138,$X$2-1+$P$8))))</f>
        <v>0</v>
      </c>
      <c r="AX167" s="5">
        <f ca="1">IF(AX$4="",0,SUMPRODUCT(INDIRECT(ADDRESS($B144,$X$2)&amp;":"&amp;ADDRESS($B144,$X$2-1+AX$8)),INDIRECT("rP!"&amp;ADDRESS(Prcsses!$B138,$X$2+$P$8-AX$8)&amp;":"&amp;ADDRESS(Prcsses!$B138,$X$2-1+$P$8))))</f>
        <v>0</v>
      </c>
      <c r="AY167" s="5">
        <f ca="1">IF(AY$4="",0,SUMPRODUCT(INDIRECT(ADDRESS($B144,$X$2)&amp;":"&amp;ADDRESS($B144,$X$2-1+AY$8)),INDIRECT("rP!"&amp;ADDRESS(Prcsses!$B138,$X$2+$P$8-AY$8)&amp;":"&amp;ADDRESS(Prcsses!$B138,$X$2-1+$P$8))))</f>
        <v>0</v>
      </c>
      <c r="AZ167" s="5">
        <f ca="1">IF(AZ$4="",0,SUMPRODUCT(INDIRECT(ADDRESS($B144,$X$2)&amp;":"&amp;ADDRESS($B144,$X$2-1+AZ$8)),INDIRECT("rP!"&amp;ADDRESS(Prcsses!$B138,$X$2+$P$8-AZ$8)&amp;":"&amp;ADDRESS(Prcsses!$B138,$X$2-1+$P$8))))</f>
        <v>0</v>
      </c>
      <c r="BA167" s="5">
        <f ca="1">IF(BA$4="",0,SUMPRODUCT(INDIRECT(ADDRESS($B144,$X$2)&amp;":"&amp;ADDRESS($B144,$X$2-1+BA$8)),INDIRECT("rP!"&amp;ADDRESS(Prcsses!$B138,$X$2+$P$8-BA$8)&amp;":"&amp;ADDRESS(Prcsses!$B138,$X$2-1+$P$8))))</f>
        <v>0</v>
      </c>
      <c r="BB167" s="5">
        <f ca="1">IF(BB$4="",0,SUMPRODUCT(INDIRECT(ADDRESS($B144,$X$2)&amp;":"&amp;ADDRESS($B144,$X$2-1+BB$8)),INDIRECT("rP!"&amp;ADDRESS(Prcsses!$B138,$X$2+$P$8-BB$8)&amp;":"&amp;ADDRESS(Prcsses!$B138,$X$2-1+$P$8))))</f>
        <v>0</v>
      </c>
      <c r="BC167" s="5">
        <f ca="1">IF(BC$4="",0,SUMPRODUCT(INDIRECT(ADDRESS($B144,$X$2)&amp;":"&amp;ADDRESS($B144,$X$2-1+BC$8)),INDIRECT("rP!"&amp;ADDRESS(Prcsses!$B138,$X$2+$P$8-BC$8)&amp;":"&amp;ADDRESS(Prcsses!$B138,$X$2-1+$P$8))))</f>
        <v>0</v>
      </c>
      <c r="BD167" s="5">
        <f ca="1">IF(BD$4="",0,SUMPRODUCT(INDIRECT(ADDRESS($B144,$X$2)&amp;":"&amp;ADDRESS($B144,$X$2-1+BD$8)),INDIRECT("rP!"&amp;ADDRESS(Prcsses!$B138,$X$2+$P$8-BD$8)&amp;":"&amp;ADDRESS(Prcsses!$B138,$X$2-1+$P$8))))</f>
        <v>0</v>
      </c>
      <c r="BE167" s="5">
        <f ca="1">IF(BE$4="",0,SUMPRODUCT(INDIRECT(ADDRESS($B144,$X$2)&amp;":"&amp;ADDRESS($B144,$X$2-1+BE$8)),INDIRECT("rP!"&amp;ADDRESS(Prcsses!$B138,$X$2+$P$8-BE$8)&amp;":"&amp;ADDRESS(Prcsses!$B138,$X$2-1+$P$8))))</f>
        <v>0</v>
      </c>
      <c r="BF167" s="5">
        <f ca="1">IF(BF$4="",0,SUMPRODUCT(INDIRECT(ADDRESS($B144,$X$2)&amp;":"&amp;ADDRESS($B144,$X$2-1+BF$8)),INDIRECT("rP!"&amp;ADDRESS(Prcsses!$B138,$X$2+$P$8-BF$8)&amp;":"&amp;ADDRESS(Prcsses!$B138,$X$2-1+$P$8))))</f>
        <v>0</v>
      </c>
      <c r="BG167" s="5">
        <f ca="1">IF(BG$4="",0,SUMPRODUCT(INDIRECT(ADDRESS($B144,$X$2)&amp;":"&amp;ADDRESS($B144,$X$2-1+BG$8)),INDIRECT("rP!"&amp;ADDRESS(Prcsses!$B138,$X$2+$P$8-BG$8)&amp;":"&amp;ADDRESS(Prcsses!$B138,$X$2-1+$P$8))))</f>
        <v>0</v>
      </c>
      <c r="BH167" s="5">
        <f ca="1">IF(BH$4="",0,SUMPRODUCT(INDIRECT(ADDRESS($B144,$X$2)&amp;":"&amp;ADDRESS($B144,$X$2-1+BH$8)),INDIRECT("rP!"&amp;ADDRESS(Prcsses!$B138,$X$2+$P$8-BH$8)&amp;":"&amp;ADDRESS(Prcsses!$B138,$X$2-1+$P$8))))</f>
        <v>0</v>
      </c>
      <c r="BI167" s="5">
        <f ca="1">IF(BI$4="",0,SUMPRODUCT(INDIRECT(ADDRESS($B144,$X$2)&amp;":"&amp;ADDRESS($B144,$X$2-1+BI$8)),INDIRECT("rP!"&amp;ADDRESS(Prcsses!$B138,$X$2+$P$8-BI$8)&amp;":"&amp;ADDRESS(Prcsses!$B138,$X$2-1+$P$8))))</f>
        <v>0</v>
      </c>
      <c r="BJ167" s="5">
        <f ca="1">IF(BJ$4="",0,SUMPRODUCT(INDIRECT(ADDRESS($B144,$X$2)&amp;":"&amp;ADDRESS($B144,$X$2-1+BJ$8)),INDIRECT("rP!"&amp;ADDRESS(Prcsses!$B138,$X$2+$P$8-BJ$8)&amp;":"&amp;ADDRESS(Prcsses!$B138,$X$2-1+$P$8))))</f>
        <v>0</v>
      </c>
      <c r="BK167" s="5">
        <f ca="1">IF(BK$4="",0,SUMPRODUCT(INDIRECT(ADDRESS($B144,$X$2)&amp;":"&amp;ADDRESS($B144,$X$2-1+BK$8)),INDIRECT("rP!"&amp;ADDRESS(Prcsses!$B138,$X$2+$P$8-BK$8)&amp;":"&amp;ADDRESS(Prcsses!$B138,$X$2-1+$P$8))))</f>
        <v>0</v>
      </c>
      <c r="BL167" s="5">
        <f ca="1">IF(BL$4="",0,SUMPRODUCT(INDIRECT(ADDRESS($B144,$X$2)&amp;":"&amp;ADDRESS($B144,$X$2-1+BL$8)),INDIRECT("rP!"&amp;ADDRESS(Prcsses!$B138,$X$2+$P$8-BL$8)&amp;":"&amp;ADDRESS(Prcsses!$B138,$X$2-1+$P$8))))</f>
        <v>0</v>
      </c>
      <c r="BM167" s="5">
        <f ca="1">IF(BM$4="",0,SUMPRODUCT(INDIRECT(ADDRESS($B144,$X$2)&amp;":"&amp;ADDRESS($B144,$X$2-1+BM$8)),INDIRECT("rP!"&amp;ADDRESS(Prcsses!$B138,$X$2+$P$8-BM$8)&amp;":"&amp;ADDRESS(Prcsses!$B138,$X$2-1+$P$8))))</f>
        <v>0</v>
      </c>
      <c r="BN167" s="5">
        <f ca="1">IF(BN$4="",0,SUMPRODUCT(INDIRECT(ADDRESS($B144,$X$2)&amp;":"&amp;ADDRESS($B144,$X$2-1+BN$8)),INDIRECT("rP!"&amp;ADDRESS(Prcsses!$B138,$X$2+$P$8-BN$8)&amp;":"&amp;ADDRESS(Prcsses!$B138,$X$2-1+$P$8))))</f>
        <v>0</v>
      </c>
      <c r="BO167" s="5">
        <f ca="1">IF(BO$4="",0,SUMPRODUCT(INDIRECT(ADDRESS($B144,$X$2)&amp;":"&amp;ADDRESS($B144,$X$2-1+BO$8)),INDIRECT("rP!"&amp;ADDRESS(Prcsses!$B138,$X$2+$P$8-BO$8)&amp;":"&amp;ADDRESS(Prcsses!$B138,$X$2-1+$P$8))))</f>
        <v>0</v>
      </c>
      <c r="BP167" s="5">
        <f ca="1">IF(BP$4="",0,SUMPRODUCT(INDIRECT(ADDRESS($B144,$X$2)&amp;":"&amp;ADDRESS($B144,$X$2-1+BP$8)),INDIRECT("rP!"&amp;ADDRESS(Prcsses!$B138,$X$2+$P$8-BP$8)&amp;":"&amp;ADDRESS(Prcsses!$B138,$X$2-1+$P$8))))</f>
        <v>0</v>
      </c>
      <c r="BQ167" s="5">
        <f ca="1">IF(BQ$4="",0,SUMPRODUCT(INDIRECT(ADDRESS($B144,$X$2)&amp;":"&amp;ADDRESS($B144,$X$2-1+BQ$8)),INDIRECT("rP!"&amp;ADDRESS(Prcsses!$B138,$X$2+$P$8-BQ$8)&amp;":"&amp;ADDRESS(Prcsses!$B138,$X$2-1+$P$8))))</f>
        <v>0</v>
      </c>
      <c r="BR167" s="5">
        <f ca="1">IF(BR$4="",0,SUMPRODUCT(INDIRECT(ADDRESS($B144,$X$2)&amp;":"&amp;ADDRESS($B144,$X$2-1+BR$8)),INDIRECT("rP!"&amp;ADDRESS(Prcsses!$B138,$X$2+$P$8-BR$8)&amp;":"&amp;ADDRESS(Prcsses!$B138,$X$2-1+$P$8))))</f>
        <v>0</v>
      </c>
      <c r="BS167" s="5">
        <f ca="1">IF(BS$4="",0,SUMPRODUCT(INDIRECT(ADDRESS($B144,$X$2)&amp;":"&amp;ADDRESS($B144,$X$2-1+BS$8)),INDIRECT("rP!"&amp;ADDRESS(Prcsses!$B138,$X$2+$P$8-BS$8)&amp;":"&amp;ADDRESS(Prcsses!$B138,$X$2-1+$P$8))))</f>
        <v>0</v>
      </c>
      <c r="BT167" s="5">
        <f ca="1">IF(BT$4="",0,SUMPRODUCT(INDIRECT(ADDRESS($B144,$X$2)&amp;":"&amp;ADDRESS($B144,$X$2-1+BT$8)),INDIRECT("rP!"&amp;ADDRESS(Prcsses!$B138,$X$2+$P$8-BT$8)&amp;":"&amp;ADDRESS(Prcsses!$B138,$X$2-1+$P$8))))</f>
        <v>0</v>
      </c>
      <c r="BU167" s="5">
        <f ca="1">IF(BU$4="",0,SUMPRODUCT(INDIRECT(ADDRESS($B144,$X$2)&amp;":"&amp;ADDRESS($B144,$X$2-1+BU$8)),INDIRECT("rP!"&amp;ADDRESS(Prcsses!$B138,$X$2+$P$8-BU$8)&amp;":"&amp;ADDRESS(Prcsses!$B138,$X$2-1+$P$8))))</f>
        <v>0</v>
      </c>
      <c r="BV167" s="5">
        <f ca="1">IF(BV$4="",0,SUMPRODUCT(INDIRECT(ADDRESS($B144,$X$2)&amp;":"&amp;ADDRESS($B144,$X$2-1+BV$8)),INDIRECT("rP!"&amp;ADDRESS(Prcsses!$B138,$X$2+$P$8-BV$8)&amp;":"&amp;ADDRESS(Prcsses!$B138,$X$2-1+$P$8))))</f>
        <v>0</v>
      </c>
      <c r="BW167" s="5">
        <f ca="1">IF(BW$4="",0,SUMPRODUCT(INDIRECT(ADDRESS($B144,$X$2)&amp;":"&amp;ADDRESS($B144,$X$2-1+BW$8)),INDIRECT("rP!"&amp;ADDRESS(Prcsses!$B138,$X$2+$P$8-BW$8)&amp;":"&amp;ADDRESS(Prcsses!$B138,$X$2-1+$P$8))))</f>
        <v>0</v>
      </c>
      <c r="BX167" s="5">
        <f ca="1">IF(BX$4="",0,SUMPRODUCT(INDIRECT(ADDRESS($B144,$X$2)&amp;":"&amp;ADDRESS($B144,$X$2-1+BX$8)),INDIRECT("rP!"&amp;ADDRESS(Prcsses!$B138,$X$2+$P$8-BX$8)&amp;":"&amp;ADDRESS(Prcsses!$B138,$X$2-1+$P$8))))</f>
        <v>0</v>
      </c>
      <c r="BY167" s="5">
        <f ca="1">IF(BY$4="",0,SUMPRODUCT(INDIRECT(ADDRESS($B144,$X$2)&amp;":"&amp;ADDRESS($B144,$X$2-1+BY$8)),INDIRECT("rP!"&amp;ADDRESS(Prcsses!$B138,$X$2+$P$8-BY$8)&amp;":"&amp;ADDRESS(Prcsses!$B138,$X$2-1+$P$8))))</f>
        <v>0</v>
      </c>
      <c r="BZ167" s="5">
        <f ca="1">IF(BZ$4="",0,SUMPRODUCT(INDIRECT(ADDRESS($B144,$X$2)&amp;":"&amp;ADDRESS($B144,$X$2-1+BZ$8)),INDIRECT("rP!"&amp;ADDRESS(Prcsses!$B138,$X$2+$P$8-BZ$8)&amp;":"&amp;ADDRESS(Prcsses!$B138,$X$2-1+$P$8))))</f>
        <v>0</v>
      </c>
      <c r="CA167" s="5">
        <f ca="1">IF(CA$4="",0,SUMPRODUCT(INDIRECT(ADDRESS($B144,$X$2)&amp;":"&amp;ADDRESS($B144,$X$2-1+CA$8)),INDIRECT("rP!"&amp;ADDRESS(Prcsses!$B138,$X$2+$P$8-CA$8)&amp;":"&amp;ADDRESS(Prcsses!$B138,$X$2-1+$P$8))))</f>
        <v>0</v>
      </c>
      <c r="CB167" s="5">
        <f ca="1">IF(CB$4="",0,SUMPRODUCT(INDIRECT(ADDRESS($B144,$X$2)&amp;":"&amp;ADDRESS($B144,$X$2-1+CB$8)),INDIRECT("rP!"&amp;ADDRESS(Prcsses!$B138,$X$2+$P$8-CB$8)&amp;":"&amp;ADDRESS(Prcsses!$B138,$X$2-1+$P$8))))</f>
        <v>0</v>
      </c>
      <c r="CC167" s="5">
        <f ca="1">IF(CC$4="",0,SUMPRODUCT(INDIRECT(ADDRESS($B144,$X$2)&amp;":"&amp;ADDRESS($B144,$X$2-1+CC$8)),INDIRECT("rP!"&amp;ADDRESS(Prcsses!$B138,$X$2+$P$8-CC$8)&amp;":"&amp;ADDRESS(Prcsses!$B138,$X$2-1+$P$8))))</f>
        <v>0</v>
      </c>
      <c r="CD167" s="5">
        <f ca="1">IF(CD$4="",0,SUMPRODUCT(INDIRECT(ADDRESS($B144,$X$2)&amp;":"&amp;ADDRESS($B144,$X$2-1+CD$8)),INDIRECT("rP!"&amp;ADDRESS(Prcsses!$B138,$X$2+$P$8-CD$8)&amp;":"&amp;ADDRESS(Prcsses!$B138,$X$2-1+$P$8))))</f>
        <v>0</v>
      </c>
      <c r="CE167" s="5">
        <f ca="1">IF(CE$4="",0,SUMPRODUCT(INDIRECT(ADDRESS($B144,$X$2)&amp;":"&amp;ADDRESS($B144,$X$2-1+CE$8)),INDIRECT("rP!"&amp;ADDRESS(Prcsses!$B138,$X$2+$P$8-CE$8)&amp;":"&amp;ADDRESS(Prcsses!$B138,$X$2-1+$P$8))))</f>
        <v>0</v>
      </c>
      <c r="CF167" s="5">
        <f ca="1">IF(CF$4="",0,SUMPRODUCT(INDIRECT(ADDRESS($B144,$X$2)&amp;":"&amp;ADDRESS($B144,$X$2-1+CF$8)),INDIRECT("rP!"&amp;ADDRESS(Prcsses!$B138,$X$2+$P$8-CF$8)&amp;":"&amp;ADDRESS(Prcsses!$B138,$X$2-1+$P$8))))</f>
        <v>0</v>
      </c>
    </row>
    <row r="168" spans="2:84" x14ac:dyDescent="0.3">
      <c r="B168" s="13">
        <f>ROW()</f>
        <v>168</v>
      </c>
      <c r="H168" s="1" t="str">
        <f t="shared" si="287"/>
        <v>Амортизация капитальных затрат</v>
      </c>
      <c r="I168" s="1" t="str">
        <f>$I$164</f>
        <v>Стартовые капитальные затраты</v>
      </c>
      <c r="J168" s="1" t="str">
        <f>Prcsses!I115</f>
        <v>Контракты с поставщиками</v>
      </c>
      <c r="M168" s="53" t="s">
        <v>18</v>
      </c>
      <c r="U168" s="5">
        <f t="shared" ca="1" si="288"/>
        <v>600000</v>
      </c>
      <c r="X168" s="5">
        <f ca="1">IF(X$4="",0,SUMPRODUCT(INDIRECT(ADDRESS($B145,$X$2)&amp;":"&amp;ADDRESS($B145,$X$2-1+X$8)),INDIRECT("rP!"&amp;ADDRESS(Prcsses!$B139,$X$2+$P$8-X$8)&amp;":"&amp;ADDRESS(Prcsses!$B139,$X$2-1+$P$8))))</f>
        <v>0</v>
      </c>
      <c r="Y168" s="5">
        <f ca="1">IF(Y$4="",0,SUMPRODUCT(INDIRECT(ADDRESS($B145,$X$2)&amp;":"&amp;ADDRESS($B145,$X$2-1+Y$8)),INDIRECT("rP!"&amp;ADDRESS(Prcsses!$B139,$X$2+$P$8-Y$8)&amp;":"&amp;ADDRESS(Prcsses!$B139,$X$2-1+$P$8))))</f>
        <v>0</v>
      </c>
      <c r="Z168" s="5">
        <f ca="1">IF(Z$4="",0,SUMPRODUCT(INDIRECT(ADDRESS($B145,$X$2)&amp;":"&amp;ADDRESS($B145,$X$2-1+Z$8)),INDIRECT("rP!"&amp;ADDRESS(Prcsses!$B139,$X$2+$P$8-Z$8)&amp;":"&amp;ADDRESS(Prcsses!$B139,$X$2-1+$P$8))))</f>
        <v>0</v>
      </c>
      <c r="AA168" s="5">
        <f ca="1">IF(AA$4="",0,SUMPRODUCT(INDIRECT(ADDRESS($B145,$X$2)&amp;":"&amp;ADDRESS($B145,$X$2-1+AA$8)),INDIRECT("rP!"&amp;ADDRESS(Prcsses!$B139,$X$2+$P$8-AA$8)&amp;":"&amp;ADDRESS(Prcsses!$B139,$X$2-1+$P$8))))</f>
        <v>0</v>
      </c>
      <c r="AB168" s="5">
        <f ca="1">IF(AB$4="",0,SUMPRODUCT(INDIRECT(ADDRESS($B145,$X$2)&amp;":"&amp;ADDRESS($B145,$X$2-1+AB$8)),INDIRECT("rP!"&amp;ADDRESS(Prcsses!$B139,$X$2+$P$8-AB$8)&amp;":"&amp;ADDRESS(Prcsses!$B139,$X$2-1+$P$8))))</f>
        <v>0</v>
      </c>
      <c r="AC168" s="5">
        <f ca="1">IF(AC$4="",0,SUMPRODUCT(INDIRECT(ADDRESS($B145,$X$2)&amp;":"&amp;ADDRESS($B145,$X$2-1+AC$8)),INDIRECT("rP!"&amp;ADDRESS(Prcsses!$B139,$X$2+$P$8-AC$8)&amp;":"&amp;ADDRESS(Prcsses!$B139,$X$2-1+$P$8))))</f>
        <v>0</v>
      </c>
      <c r="AD168" s="5">
        <f ca="1">IF(AD$4="",0,SUMPRODUCT(INDIRECT(ADDRESS($B145,$X$2)&amp;":"&amp;ADDRESS($B145,$X$2-1+AD$8)),INDIRECT("rP!"&amp;ADDRESS(Prcsses!$B139,$X$2+$P$8-AD$8)&amp;":"&amp;ADDRESS(Prcsses!$B139,$X$2-1+$P$8))))</f>
        <v>0</v>
      </c>
      <c r="AE168" s="5">
        <f ca="1">IF(AE$4="",0,SUMPRODUCT(INDIRECT(ADDRESS($B145,$X$2)&amp;":"&amp;ADDRESS($B145,$X$2-1+AE$8)),INDIRECT("rP!"&amp;ADDRESS(Prcsses!$B139,$X$2+$P$8-AE$8)&amp;":"&amp;ADDRESS(Prcsses!$B139,$X$2-1+$P$8))))</f>
        <v>0</v>
      </c>
      <c r="AF168" s="5">
        <f ca="1">IF(AF$4="",0,SUMPRODUCT(INDIRECT(ADDRESS($B145,$X$2)&amp;":"&amp;ADDRESS($B145,$X$2-1+AF$8)),INDIRECT("rP!"&amp;ADDRESS(Prcsses!$B139,$X$2+$P$8-AF$8)&amp;":"&amp;ADDRESS(Prcsses!$B139,$X$2-1+$P$8))))</f>
        <v>0</v>
      </c>
      <c r="AG168" s="5">
        <f ca="1">IF(AG$4="",0,SUMPRODUCT(INDIRECT(ADDRESS($B145,$X$2)&amp;":"&amp;ADDRESS($B145,$X$2-1+AG$8)),INDIRECT("rP!"&amp;ADDRESS(Prcsses!$B139,$X$2+$P$8-AG$8)&amp;":"&amp;ADDRESS(Prcsses!$B139,$X$2-1+$P$8))))</f>
        <v>0</v>
      </c>
      <c r="AH168" s="5">
        <f ca="1">IF(AH$4="",0,SUMPRODUCT(INDIRECT(ADDRESS($B145,$X$2)&amp;":"&amp;ADDRESS($B145,$X$2-1+AH$8)),INDIRECT("rP!"&amp;ADDRESS(Prcsses!$B139,$X$2+$P$8-AH$8)&amp;":"&amp;ADDRESS(Prcsses!$B139,$X$2-1+$P$8))))</f>
        <v>0</v>
      </c>
      <c r="AI168" s="5">
        <f ca="1">IF(AI$4="",0,SUMPRODUCT(INDIRECT(ADDRESS($B145,$X$2)&amp;":"&amp;ADDRESS($B145,$X$2-1+AI$8)),INDIRECT("rP!"&amp;ADDRESS(Prcsses!$B139,$X$2+$P$8-AI$8)&amp;":"&amp;ADDRESS(Prcsses!$B139,$X$2-1+$P$8))))</f>
        <v>0</v>
      </c>
      <c r="AJ168" s="5">
        <f ca="1">IF(AJ$4="",0,SUMPRODUCT(INDIRECT(ADDRESS($B145,$X$2)&amp;":"&amp;ADDRESS($B145,$X$2-1+AJ$8)),INDIRECT("rP!"&amp;ADDRESS(Prcsses!$B139,$X$2+$P$8-AJ$8)&amp;":"&amp;ADDRESS(Prcsses!$B139,$X$2-1+$P$8))))</f>
        <v>50000</v>
      </c>
      <c r="AK168" s="5">
        <f ca="1">IF(AK$4="",0,SUMPRODUCT(INDIRECT(ADDRESS($B145,$X$2)&amp;":"&amp;ADDRESS($B145,$X$2-1+AK$8)),INDIRECT("rP!"&amp;ADDRESS(Prcsses!$B139,$X$2+$P$8-AK$8)&amp;":"&amp;ADDRESS(Prcsses!$B139,$X$2-1+$P$8))))</f>
        <v>50000</v>
      </c>
      <c r="AL168" s="5">
        <f ca="1">IF(AL$4="",0,SUMPRODUCT(INDIRECT(ADDRESS($B145,$X$2)&amp;":"&amp;ADDRESS($B145,$X$2-1+AL$8)),INDIRECT("rP!"&amp;ADDRESS(Prcsses!$B139,$X$2+$P$8-AL$8)&amp;":"&amp;ADDRESS(Prcsses!$B139,$X$2-1+$P$8))))</f>
        <v>50000</v>
      </c>
      <c r="AM168" s="5">
        <f ca="1">IF(AM$4="",0,SUMPRODUCT(INDIRECT(ADDRESS($B145,$X$2)&amp;":"&amp;ADDRESS($B145,$X$2-1+AM$8)),INDIRECT("rP!"&amp;ADDRESS(Prcsses!$B139,$X$2+$P$8-AM$8)&amp;":"&amp;ADDRESS(Prcsses!$B139,$X$2-1+$P$8))))</f>
        <v>50000</v>
      </c>
      <c r="AN168" s="5">
        <f ca="1">IF(AN$4="",0,SUMPRODUCT(INDIRECT(ADDRESS($B145,$X$2)&amp;":"&amp;ADDRESS($B145,$X$2-1+AN$8)),INDIRECT("rP!"&amp;ADDRESS(Prcsses!$B139,$X$2+$P$8-AN$8)&amp;":"&amp;ADDRESS(Prcsses!$B139,$X$2-1+$P$8))))</f>
        <v>50000</v>
      </c>
      <c r="AO168" s="5">
        <f ca="1">IF(AO$4="",0,SUMPRODUCT(INDIRECT(ADDRESS($B145,$X$2)&amp;":"&amp;ADDRESS($B145,$X$2-1+AO$8)),INDIRECT("rP!"&amp;ADDRESS(Prcsses!$B139,$X$2+$P$8-AO$8)&amp;":"&amp;ADDRESS(Prcsses!$B139,$X$2-1+$P$8))))</f>
        <v>50000</v>
      </c>
      <c r="AP168" s="5">
        <f ca="1">IF(AP$4="",0,SUMPRODUCT(INDIRECT(ADDRESS($B145,$X$2)&amp;":"&amp;ADDRESS($B145,$X$2-1+AP$8)),INDIRECT("rP!"&amp;ADDRESS(Prcsses!$B139,$X$2+$P$8-AP$8)&amp;":"&amp;ADDRESS(Prcsses!$B139,$X$2-1+$P$8))))</f>
        <v>50000</v>
      </c>
      <c r="AQ168" s="5">
        <f ca="1">IF(AQ$4="",0,SUMPRODUCT(INDIRECT(ADDRESS($B145,$X$2)&amp;":"&amp;ADDRESS($B145,$X$2-1+AQ$8)),INDIRECT("rP!"&amp;ADDRESS(Prcsses!$B139,$X$2+$P$8-AQ$8)&amp;":"&amp;ADDRESS(Prcsses!$B139,$X$2-1+$P$8))))</f>
        <v>50000</v>
      </c>
      <c r="AR168" s="5">
        <f ca="1">IF(AR$4="",0,SUMPRODUCT(INDIRECT(ADDRESS($B145,$X$2)&amp;":"&amp;ADDRESS($B145,$X$2-1+AR$8)),INDIRECT("rP!"&amp;ADDRESS(Prcsses!$B139,$X$2+$P$8-AR$8)&amp;":"&amp;ADDRESS(Prcsses!$B139,$X$2-1+$P$8))))</f>
        <v>50000</v>
      </c>
      <c r="AS168" s="5">
        <f ca="1">IF(AS$4="",0,SUMPRODUCT(INDIRECT(ADDRESS($B145,$X$2)&amp;":"&amp;ADDRESS($B145,$X$2-1+AS$8)),INDIRECT("rP!"&amp;ADDRESS(Prcsses!$B139,$X$2+$P$8-AS$8)&amp;":"&amp;ADDRESS(Prcsses!$B139,$X$2-1+$P$8))))</f>
        <v>50000</v>
      </c>
      <c r="AT168" s="5">
        <f ca="1">IF(AT$4="",0,SUMPRODUCT(INDIRECT(ADDRESS($B145,$X$2)&amp;":"&amp;ADDRESS($B145,$X$2-1+AT$8)),INDIRECT("rP!"&amp;ADDRESS(Prcsses!$B139,$X$2+$P$8-AT$8)&amp;":"&amp;ADDRESS(Prcsses!$B139,$X$2-1+$P$8))))</f>
        <v>50000</v>
      </c>
      <c r="AU168" s="5">
        <f ca="1">IF(AU$4="",0,SUMPRODUCT(INDIRECT(ADDRESS($B145,$X$2)&amp;":"&amp;ADDRESS($B145,$X$2-1+AU$8)),INDIRECT("rP!"&amp;ADDRESS(Prcsses!$B139,$X$2+$P$8-AU$8)&amp;":"&amp;ADDRESS(Prcsses!$B139,$X$2-1+$P$8))))</f>
        <v>50000</v>
      </c>
      <c r="AV168" s="5">
        <f ca="1">IF(AV$4="",0,SUMPRODUCT(INDIRECT(ADDRESS($B145,$X$2)&amp;":"&amp;ADDRESS($B145,$X$2-1+AV$8)),INDIRECT("rP!"&amp;ADDRESS(Prcsses!$B139,$X$2+$P$8-AV$8)&amp;":"&amp;ADDRESS(Prcsses!$B139,$X$2-1+$P$8))))</f>
        <v>0</v>
      </c>
      <c r="AW168" s="5">
        <f ca="1">IF(AW$4="",0,SUMPRODUCT(INDIRECT(ADDRESS($B145,$X$2)&amp;":"&amp;ADDRESS($B145,$X$2-1+AW$8)),INDIRECT("rP!"&amp;ADDRESS(Prcsses!$B139,$X$2+$P$8-AW$8)&amp;":"&amp;ADDRESS(Prcsses!$B139,$X$2-1+$P$8))))</f>
        <v>0</v>
      </c>
      <c r="AX168" s="5">
        <f ca="1">IF(AX$4="",0,SUMPRODUCT(INDIRECT(ADDRESS($B145,$X$2)&amp;":"&amp;ADDRESS($B145,$X$2-1+AX$8)),INDIRECT("rP!"&amp;ADDRESS(Prcsses!$B139,$X$2+$P$8-AX$8)&amp;":"&amp;ADDRESS(Prcsses!$B139,$X$2-1+$P$8))))</f>
        <v>0</v>
      </c>
      <c r="AY168" s="5">
        <f ca="1">IF(AY$4="",0,SUMPRODUCT(INDIRECT(ADDRESS($B145,$X$2)&amp;":"&amp;ADDRESS($B145,$X$2-1+AY$8)),INDIRECT("rP!"&amp;ADDRESS(Prcsses!$B139,$X$2+$P$8-AY$8)&amp;":"&amp;ADDRESS(Prcsses!$B139,$X$2-1+$P$8))))</f>
        <v>0</v>
      </c>
      <c r="AZ168" s="5">
        <f ca="1">IF(AZ$4="",0,SUMPRODUCT(INDIRECT(ADDRESS($B145,$X$2)&amp;":"&amp;ADDRESS($B145,$X$2-1+AZ$8)),INDIRECT("rP!"&amp;ADDRESS(Prcsses!$B139,$X$2+$P$8-AZ$8)&amp;":"&amp;ADDRESS(Prcsses!$B139,$X$2-1+$P$8))))</f>
        <v>0</v>
      </c>
      <c r="BA168" s="5">
        <f ca="1">IF(BA$4="",0,SUMPRODUCT(INDIRECT(ADDRESS($B145,$X$2)&amp;":"&amp;ADDRESS($B145,$X$2-1+BA$8)),INDIRECT("rP!"&amp;ADDRESS(Prcsses!$B139,$X$2+$P$8-BA$8)&amp;":"&amp;ADDRESS(Prcsses!$B139,$X$2-1+$P$8))))</f>
        <v>0</v>
      </c>
      <c r="BB168" s="5">
        <f ca="1">IF(BB$4="",0,SUMPRODUCT(INDIRECT(ADDRESS($B145,$X$2)&amp;":"&amp;ADDRESS($B145,$X$2-1+BB$8)),INDIRECT("rP!"&amp;ADDRESS(Prcsses!$B139,$X$2+$P$8-BB$8)&amp;":"&amp;ADDRESS(Prcsses!$B139,$X$2-1+$P$8))))</f>
        <v>0</v>
      </c>
      <c r="BC168" s="5">
        <f ca="1">IF(BC$4="",0,SUMPRODUCT(INDIRECT(ADDRESS($B145,$X$2)&amp;":"&amp;ADDRESS($B145,$X$2-1+BC$8)),INDIRECT("rP!"&amp;ADDRESS(Prcsses!$B139,$X$2+$P$8-BC$8)&amp;":"&amp;ADDRESS(Prcsses!$B139,$X$2-1+$P$8))))</f>
        <v>0</v>
      </c>
      <c r="BD168" s="5">
        <f ca="1">IF(BD$4="",0,SUMPRODUCT(INDIRECT(ADDRESS($B145,$X$2)&amp;":"&amp;ADDRESS($B145,$X$2-1+BD$8)),INDIRECT("rP!"&amp;ADDRESS(Prcsses!$B139,$X$2+$P$8-BD$8)&amp;":"&amp;ADDRESS(Prcsses!$B139,$X$2-1+$P$8))))</f>
        <v>0</v>
      </c>
      <c r="BE168" s="5">
        <f ca="1">IF(BE$4="",0,SUMPRODUCT(INDIRECT(ADDRESS($B145,$X$2)&amp;":"&amp;ADDRESS($B145,$X$2-1+BE$8)),INDIRECT("rP!"&amp;ADDRESS(Prcsses!$B139,$X$2+$P$8-BE$8)&amp;":"&amp;ADDRESS(Prcsses!$B139,$X$2-1+$P$8))))</f>
        <v>0</v>
      </c>
      <c r="BF168" s="5">
        <f ca="1">IF(BF$4="",0,SUMPRODUCT(INDIRECT(ADDRESS($B145,$X$2)&amp;":"&amp;ADDRESS($B145,$X$2-1+BF$8)),INDIRECT("rP!"&amp;ADDRESS(Prcsses!$B139,$X$2+$P$8-BF$8)&amp;":"&amp;ADDRESS(Prcsses!$B139,$X$2-1+$P$8))))</f>
        <v>0</v>
      </c>
      <c r="BG168" s="5">
        <f ca="1">IF(BG$4="",0,SUMPRODUCT(INDIRECT(ADDRESS($B145,$X$2)&amp;":"&amp;ADDRESS($B145,$X$2-1+BG$8)),INDIRECT("rP!"&amp;ADDRESS(Prcsses!$B139,$X$2+$P$8-BG$8)&amp;":"&amp;ADDRESS(Prcsses!$B139,$X$2-1+$P$8))))</f>
        <v>0</v>
      </c>
      <c r="BH168" s="5">
        <f ca="1">IF(BH$4="",0,SUMPRODUCT(INDIRECT(ADDRESS($B145,$X$2)&amp;":"&amp;ADDRESS($B145,$X$2-1+BH$8)),INDIRECT("rP!"&amp;ADDRESS(Prcsses!$B139,$X$2+$P$8-BH$8)&amp;":"&amp;ADDRESS(Prcsses!$B139,$X$2-1+$P$8))))</f>
        <v>0</v>
      </c>
      <c r="BI168" s="5">
        <f ca="1">IF(BI$4="",0,SUMPRODUCT(INDIRECT(ADDRESS($B145,$X$2)&amp;":"&amp;ADDRESS($B145,$X$2-1+BI$8)),INDIRECT("rP!"&amp;ADDRESS(Prcsses!$B139,$X$2+$P$8-BI$8)&amp;":"&amp;ADDRESS(Prcsses!$B139,$X$2-1+$P$8))))</f>
        <v>0</v>
      </c>
      <c r="BJ168" s="5">
        <f ca="1">IF(BJ$4="",0,SUMPRODUCT(INDIRECT(ADDRESS($B145,$X$2)&amp;":"&amp;ADDRESS($B145,$X$2-1+BJ$8)),INDIRECT("rP!"&amp;ADDRESS(Prcsses!$B139,$X$2+$P$8-BJ$8)&amp;":"&amp;ADDRESS(Prcsses!$B139,$X$2-1+$P$8))))</f>
        <v>0</v>
      </c>
      <c r="BK168" s="5">
        <f ca="1">IF(BK$4="",0,SUMPRODUCT(INDIRECT(ADDRESS($B145,$X$2)&amp;":"&amp;ADDRESS($B145,$X$2-1+BK$8)),INDIRECT("rP!"&amp;ADDRESS(Prcsses!$B139,$X$2+$P$8-BK$8)&amp;":"&amp;ADDRESS(Prcsses!$B139,$X$2-1+$P$8))))</f>
        <v>0</v>
      </c>
      <c r="BL168" s="5">
        <f ca="1">IF(BL$4="",0,SUMPRODUCT(INDIRECT(ADDRESS($B145,$X$2)&amp;":"&amp;ADDRESS($B145,$X$2-1+BL$8)),INDIRECT("rP!"&amp;ADDRESS(Prcsses!$B139,$X$2+$P$8-BL$8)&amp;":"&amp;ADDRESS(Prcsses!$B139,$X$2-1+$P$8))))</f>
        <v>0</v>
      </c>
      <c r="BM168" s="5">
        <f ca="1">IF(BM$4="",0,SUMPRODUCT(INDIRECT(ADDRESS($B145,$X$2)&amp;":"&amp;ADDRESS($B145,$X$2-1+BM$8)),INDIRECT("rP!"&amp;ADDRESS(Prcsses!$B139,$X$2+$P$8-BM$8)&amp;":"&amp;ADDRESS(Prcsses!$B139,$X$2-1+$P$8))))</f>
        <v>0</v>
      </c>
      <c r="BN168" s="5">
        <f ca="1">IF(BN$4="",0,SUMPRODUCT(INDIRECT(ADDRESS($B145,$X$2)&amp;":"&amp;ADDRESS($B145,$X$2-1+BN$8)),INDIRECT("rP!"&amp;ADDRESS(Prcsses!$B139,$X$2+$P$8-BN$8)&amp;":"&amp;ADDRESS(Prcsses!$B139,$X$2-1+$P$8))))</f>
        <v>0</v>
      </c>
      <c r="BO168" s="5">
        <f ca="1">IF(BO$4="",0,SUMPRODUCT(INDIRECT(ADDRESS($B145,$X$2)&amp;":"&amp;ADDRESS($B145,$X$2-1+BO$8)),INDIRECT("rP!"&amp;ADDRESS(Prcsses!$B139,$X$2+$P$8-BO$8)&amp;":"&amp;ADDRESS(Prcsses!$B139,$X$2-1+$P$8))))</f>
        <v>0</v>
      </c>
      <c r="BP168" s="5">
        <f ca="1">IF(BP$4="",0,SUMPRODUCT(INDIRECT(ADDRESS($B145,$X$2)&amp;":"&amp;ADDRESS($B145,$X$2-1+BP$8)),INDIRECT("rP!"&amp;ADDRESS(Prcsses!$B139,$X$2+$P$8-BP$8)&amp;":"&amp;ADDRESS(Prcsses!$B139,$X$2-1+$P$8))))</f>
        <v>0</v>
      </c>
      <c r="BQ168" s="5">
        <f ca="1">IF(BQ$4="",0,SUMPRODUCT(INDIRECT(ADDRESS($B145,$X$2)&amp;":"&amp;ADDRESS($B145,$X$2-1+BQ$8)),INDIRECT("rP!"&amp;ADDRESS(Prcsses!$B139,$X$2+$P$8-BQ$8)&amp;":"&amp;ADDRESS(Prcsses!$B139,$X$2-1+$P$8))))</f>
        <v>0</v>
      </c>
      <c r="BR168" s="5">
        <f ca="1">IF(BR$4="",0,SUMPRODUCT(INDIRECT(ADDRESS($B145,$X$2)&amp;":"&amp;ADDRESS($B145,$X$2-1+BR$8)),INDIRECT("rP!"&amp;ADDRESS(Prcsses!$B139,$X$2+$P$8-BR$8)&amp;":"&amp;ADDRESS(Prcsses!$B139,$X$2-1+$P$8))))</f>
        <v>0</v>
      </c>
      <c r="BS168" s="5">
        <f ca="1">IF(BS$4="",0,SUMPRODUCT(INDIRECT(ADDRESS($B145,$X$2)&amp;":"&amp;ADDRESS($B145,$X$2-1+BS$8)),INDIRECT("rP!"&amp;ADDRESS(Prcsses!$B139,$X$2+$P$8-BS$8)&amp;":"&amp;ADDRESS(Prcsses!$B139,$X$2-1+$P$8))))</f>
        <v>0</v>
      </c>
      <c r="BT168" s="5">
        <f ca="1">IF(BT$4="",0,SUMPRODUCT(INDIRECT(ADDRESS($B145,$X$2)&amp;":"&amp;ADDRESS($B145,$X$2-1+BT$8)),INDIRECT("rP!"&amp;ADDRESS(Prcsses!$B139,$X$2+$P$8-BT$8)&amp;":"&amp;ADDRESS(Prcsses!$B139,$X$2-1+$P$8))))</f>
        <v>0</v>
      </c>
      <c r="BU168" s="5">
        <f ca="1">IF(BU$4="",0,SUMPRODUCT(INDIRECT(ADDRESS($B145,$X$2)&amp;":"&amp;ADDRESS($B145,$X$2-1+BU$8)),INDIRECT("rP!"&amp;ADDRESS(Prcsses!$B139,$X$2+$P$8-BU$8)&amp;":"&amp;ADDRESS(Prcsses!$B139,$X$2-1+$P$8))))</f>
        <v>0</v>
      </c>
      <c r="BV168" s="5">
        <f ca="1">IF(BV$4="",0,SUMPRODUCT(INDIRECT(ADDRESS($B145,$X$2)&amp;":"&amp;ADDRESS($B145,$X$2-1+BV$8)),INDIRECT("rP!"&amp;ADDRESS(Prcsses!$B139,$X$2+$P$8-BV$8)&amp;":"&amp;ADDRESS(Prcsses!$B139,$X$2-1+$P$8))))</f>
        <v>0</v>
      </c>
      <c r="BW168" s="5">
        <f ca="1">IF(BW$4="",0,SUMPRODUCT(INDIRECT(ADDRESS($B145,$X$2)&amp;":"&amp;ADDRESS($B145,$X$2-1+BW$8)),INDIRECT("rP!"&amp;ADDRESS(Prcsses!$B139,$X$2+$P$8-BW$8)&amp;":"&amp;ADDRESS(Prcsses!$B139,$X$2-1+$P$8))))</f>
        <v>0</v>
      </c>
      <c r="BX168" s="5">
        <f ca="1">IF(BX$4="",0,SUMPRODUCT(INDIRECT(ADDRESS($B145,$X$2)&amp;":"&amp;ADDRESS($B145,$X$2-1+BX$8)),INDIRECT("rP!"&amp;ADDRESS(Prcsses!$B139,$X$2+$P$8-BX$8)&amp;":"&amp;ADDRESS(Prcsses!$B139,$X$2-1+$P$8))))</f>
        <v>0</v>
      </c>
      <c r="BY168" s="5">
        <f ca="1">IF(BY$4="",0,SUMPRODUCT(INDIRECT(ADDRESS($B145,$X$2)&amp;":"&amp;ADDRESS($B145,$X$2-1+BY$8)),INDIRECT("rP!"&amp;ADDRESS(Prcsses!$B139,$X$2+$P$8-BY$8)&amp;":"&amp;ADDRESS(Prcsses!$B139,$X$2-1+$P$8))))</f>
        <v>0</v>
      </c>
      <c r="BZ168" s="5">
        <f ca="1">IF(BZ$4="",0,SUMPRODUCT(INDIRECT(ADDRESS($B145,$X$2)&amp;":"&amp;ADDRESS($B145,$X$2-1+BZ$8)),INDIRECT("rP!"&amp;ADDRESS(Prcsses!$B139,$X$2+$P$8-BZ$8)&amp;":"&amp;ADDRESS(Prcsses!$B139,$X$2-1+$P$8))))</f>
        <v>0</v>
      </c>
      <c r="CA168" s="5">
        <f ca="1">IF(CA$4="",0,SUMPRODUCT(INDIRECT(ADDRESS($B145,$X$2)&amp;":"&amp;ADDRESS($B145,$X$2-1+CA$8)),INDIRECT("rP!"&amp;ADDRESS(Prcsses!$B139,$X$2+$P$8-CA$8)&amp;":"&amp;ADDRESS(Prcsses!$B139,$X$2-1+$P$8))))</f>
        <v>0</v>
      </c>
      <c r="CB168" s="5">
        <f ca="1">IF(CB$4="",0,SUMPRODUCT(INDIRECT(ADDRESS($B145,$X$2)&amp;":"&amp;ADDRESS($B145,$X$2-1+CB$8)),INDIRECT("rP!"&amp;ADDRESS(Prcsses!$B139,$X$2+$P$8-CB$8)&amp;":"&amp;ADDRESS(Prcsses!$B139,$X$2-1+$P$8))))</f>
        <v>0</v>
      </c>
      <c r="CC168" s="5">
        <f ca="1">IF(CC$4="",0,SUMPRODUCT(INDIRECT(ADDRESS($B145,$X$2)&amp;":"&amp;ADDRESS($B145,$X$2-1+CC$8)),INDIRECT("rP!"&amp;ADDRESS(Prcsses!$B139,$X$2+$P$8-CC$8)&amp;":"&amp;ADDRESS(Prcsses!$B139,$X$2-1+$P$8))))</f>
        <v>0</v>
      </c>
      <c r="CD168" s="5">
        <f ca="1">IF(CD$4="",0,SUMPRODUCT(INDIRECT(ADDRESS($B145,$X$2)&amp;":"&amp;ADDRESS($B145,$X$2-1+CD$8)),INDIRECT("rP!"&amp;ADDRESS(Prcsses!$B139,$X$2+$P$8-CD$8)&amp;":"&amp;ADDRESS(Prcsses!$B139,$X$2-1+$P$8))))</f>
        <v>0</v>
      </c>
      <c r="CE168" s="5">
        <f ca="1">IF(CE$4="",0,SUMPRODUCT(INDIRECT(ADDRESS($B145,$X$2)&amp;":"&amp;ADDRESS($B145,$X$2-1+CE$8)),INDIRECT("rP!"&amp;ADDRESS(Prcsses!$B139,$X$2+$P$8-CE$8)&amp;":"&amp;ADDRESS(Prcsses!$B139,$X$2-1+$P$8))))</f>
        <v>0</v>
      </c>
      <c r="CF168" s="5">
        <f ca="1">IF(CF$4="",0,SUMPRODUCT(INDIRECT(ADDRESS($B145,$X$2)&amp;":"&amp;ADDRESS($B145,$X$2-1+CF$8)),INDIRECT("rP!"&amp;ADDRESS(Prcsses!$B139,$X$2+$P$8-CF$8)&amp;":"&amp;ADDRESS(Prcsses!$B139,$X$2-1+$P$8))))</f>
        <v>0</v>
      </c>
    </row>
    <row r="169" spans="2:84" x14ac:dyDescent="0.3">
      <c r="B169" s="13">
        <f>ROW()</f>
        <v>169</v>
      </c>
      <c r="H169" s="1" t="str">
        <f t="shared" si="287"/>
        <v>Амортизация капитальных затрат</v>
      </c>
      <c r="I169" s="1" t="str">
        <f>$I$164</f>
        <v>Стартовые капитальные затраты</v>
      </c>
      <c r="J169" s="1" t="str">
        <f>Prcsses!I116</f>
        <v>Программное обеспечение</v>
      </c>
      <c r="M169" s="53" t="s">
        <v>18</v>
      </c>
      <c r="U169" s="5">
        <f t="shared" ca="1" si="288"/>
        <v>199999.99999999991</v>
      </c>
      <c r="X169" s="5">
        <f ca="1">IF(X$4="",0,SUMPRODUCT(INDIRECT(ADDRESS($B146,$X$2)&amp;":"&amp;ADDRESS($B146,$X$2-1+X$8)),INDIRECT("rP!"&amp;ADDRESS(Prcsses!$B140,$X$2+$P$8-X$8)&amp;":"&amp;ADDRESS(Prcsses!$B140,$X$2-1+$P$8))))</f>
        <v>0</v>
      </c>
      <c r="Y169" s="5">
        <f ca="1">IF(Y$4="",0,SUMPRODUCT(INDIRECT(ADDRESS($B146,$X$2)&amp;":"&amp;ADDRESS($B146,$X$2-1+Y$8)),INDIRECT("rP!"&amp;ADDRESS(Prcsses!$B140,$X$2+$P$8-Y$8)&amp;":"&amp;ADDRESS(Prcsses!$B140,$X$2-1+$P$8))))</f>
        <v>0</v>
      </c>
      <c r="Z169" s="5">
        <f ca="1">IF(Z$4="",0,SUMPRODUCT(INDIRECT(ADDRESS($B146,$X$2)&amp;":"&amp;ADDRESS($B146,$X$2-1+Z$8)),INDIRECT("rP!"&amp;ADDRESS(Prcsses!$B140,$X$2+$P$8-Z$8)&amp;":"&amp;ADDRESS(Prcsses!$B140,$X$2-1+$P$8))))</f>
        <v>0</v>
      </c>
      <c r="AA169" s="5">
        <f ca="1">IF(AA$4="",0,SUMPRODUCT(INDIRECT(ADDRESS($B146,$X$2)&amp;":"&amp;ADDRESS($B146,$X$2-1+AA$8)),INDIRECT("rP!"&amp;ADDRESS(Prcsses!$B140,$X$2+$P$8-AA$8)&amp;":"&amp;ADDRESS(Prcsses!$B140,$X$2-1+$P$8))))</f>
        <v>0</v>
      </c>
      <c r="AB169" s="5">
        <f ca="1">IF(AB$4="",0,SUMPRODUCT(INDIRECT(ADDRESS($B146,$X$2)&amp;":"&amp;ADDRESS($B146,$X$2-1+AB$8)),INDIRECT("rP!"&amp;ADDRESS(Prcsses!$B140,$X$2+$P$8-AB$8)&amp;":"&amp;ADDRESS(Prcsses!$B140,$X$2-1+$P$8))))</f>
        <v>0</v>
      </c>
      <c r="AC169" s="5">
        <f ca="1">IF(AC$4="",0,SUMPRODUCT(INDIRECT(ADDRESS($B146,$X$2)&amp;":"&amp;ADDRESS($B146,$X$2-1+AC$8)),INDIRECT("rP!"&amp;ADDRESS(Prcsses!$B140,$X$2+$P$8-AC$8)&amp;":"&amp;ADDRESS(Prcsses!$B140,$X$2-1+$P$8))))</f>
        <v>0</v>
      </c>
      <c r="AD169" s="5">
        <f ca="1">IF(AD$4="",0,SUMPRODUCT(INDIRECT(ADDRESS($B146,$X$2)&amp;":"&amp;ADDRESS($B146,$X$2-1+AD$8)),INDIRECT("rP!"&amp;ADDRESS(Prcsses!$B140,$X$2+$P$8-AD$8)&amp;":"&amp;ADDRESS(Prcsses!$B140,$X$2-1+$P$8))))</f>
        <v>0</v>
      </c>
      <c r="AE169" s="5">
        <f ca="1">IF(AE$4="",0,SUMPRODUCT(INDIRECT(ADDRESS($B146,$X$2)&amp;":"&amp;ADDRESS($B146,$X$2-1+AE$8)),INDIRECT("rP!"&amp;ADDRESS(Prcsses!$B140,$X$2+$P$8-AE$8)&amp;":"&amp;ADDRESS(Prcsses!$B140,$X$2-1+$P$8))))</f>
        <v>0</v>
      </c>
      <c r="AF169" s="5">
        <f ca="1">IF(AF$4="",0,SUMPRODUCT(INDIRECT(ADDRESS($B146,$X$2)&amp;":"&amp;ADDRESS($B146,$X$2-1+AF$8)),INDIRECT("rP!"&amp;ADDRESS(Prcsses!$B140,$X$2+$P$8-AF$8)&amp;":"&amp;ADDRESS(Prcsses!$B140,$X$2-1+$P$8))))</f>
        <v>0</v>
      </c>
      <c r="AG169" s="5">
        <f ca="1">IF(AG$4="",0,SUMPRODUCT(INDIRECT(ADDRESS($B146,$X$2)&amp;":"&amp;ADDRESS($B146,$X$2-1+AG$8)),INDIRECT("rP!"&amp;ADDRESS(Prcsses!$B140,$X$2+$P$8-AG$8)&amp;":"&amp;ADDRESS(Prcsses!$B140,$X$2-1+$P$8))))</f>
        <v>0</v>
      </c>
      <c r="AH169" s="5">
        <f ca="1">IF(AH$4="",0,SUMPRODUCT(INDIRECT(ADDRESS($B146,$X$2)&amp;":"&amp;ADDRESS($B146,$X$2-1+AH$8)),INDIRECT("rP!"&amp;ADDRESS(Prcsses!$B140,$X$2+$P$8-AH$8)&amp;":"&amp;ADDRESS(Prcsses!$B140,$X$2-1+$P$8))))</f>
        <v>0</v>
      </c>
      <c r="AI169" s="5">
        <f ca="1">IF(AI$4="",0,SUMPRODUCT(INDIRECT(ADDRESS($B146,$X$2)&amp;":"&amp;ADDRESS($B146,$X$2-1+AI$8)),INDIRECT("rP!"&amp;ADDRESS(Prcsses!$B140,$X$2+$P$8-AI$8)&amp;":"&amp;ADDRESS(Prcsses!$B140,$X$2-1+$P$8))))</f>
        <v>0</v>
      </c>
      <c r="AJ169" s="5">
        <f ca="1">IF(AJ$4="",0,SUMPRODUCT(INDIRECT(ADDRESS($B146,$X$2)&amp;":"&amp;ADDRESS($B146,$X$2-1+AJ$8)),INDIRECT("rP!"&amp;ADDRESS(Prcsses!$B140,$X$2+$P$8-AJ$8)&amp;":"&amp;ADDRESS(Prcsses!$B140,$X$2-1+$P$8))))</f>
        <v>16666.666666666664</v>
      </c>
      <c r="AK169" s="5">
        <f ca="1">IF(AK$4="",0,SUMPRODUCT(INDIRECT(ADDRESS($B146,$X$2)&amp;":"&amp;ADDRESS($B146,$X$2-1+AK$8)),INDIRECT("rP!"&amp;ADDRESS(Prcsses!$B140,$X$2+$P$8-AK$8)&amp;":"&amp;ADDRESS(Prcsses!$B140,$X$2-1+$P$8))))</f>
        <v>16666.666666666664</v>
      </c>
      <c r="AL169" s="5">
        <f ca="1">IF(AL$4="",0,SUMPRODUCT(INDIRECT(ADDRESS($B146,$X$2)&amp;":"&amp;ADDRESS($B146,$X$2-1+AL$8)),INDIRECT("rP!"&amp;ADDRESS(Prcsses!$B140,$X$2+$P$8-AL$8)&amp;":"&amp;ADDRESS(Prcsses!$B140,$X$2-1+$P$8))))</f>
        <v>16666.666666666664</v>
      </c>
      <c r="AM169" s="5">
        <f ca="1">IF(AM$4="",0,SUMPRODUCT(INDIRECT(ADDRESS($B146,$X$2)&amp;":"&amp;ADDRESS($B146,$X$2-1+AM$8)),INDIRECT("rP!"&amp;ADDRESS(Prcsses!$B140,$X$2+$P$8-AM$8)&amp;":"&amp;ADDRESS(Prcsses!$B140,$X$2-1+$P$8))))</f>
        <v>16666.666666666664</v>
      </c>
      <c r="AN169" s="5">
        <f ca="1">IF(AN$4="",0,SUMPRODUCT(INDIRECT(ADDRESS($B146,$X$2)&amp;":"&amp;ADDRESS($B146,$X$2-1+AN$8)),INDIRECT("rP!"&amp;ADDRESS(Prcsses!$B140,$X$2+$P$8-AN$8)&amp;":"&amp;ADDRESS(Prcsses!$B140,$X$2-1+$P$8))))</f>
        <v>16666.666666666664</v>
      </c>
      <c r="AO169" s="5">
        <f ca="1">IF(AO$4="",0,SUMPRODUCT(INDIRECT(ADDRESS($B146,$X$2)&amp;":"&amp;ADDRESS($B146,$X$2-1+AO$8)),INDIRECT("rP!"&amp;ADDRESS(Prcsses!$B140,$X$2+$P$8-AO$8)&amp;":"&amp;ADDRESS(Prcsses!$B140,$X$2-1+$P$8))))</f>
        <v>16666.666666666664</v>
      </c>
      <c r="AP169" s="5">
        <f ca="1">IF(AP$4="",0,SUMPRODUCT(INDIRECT(ADDRESS($B146,$X$2)&amp;":"&amp;ADDRESS($B146,$X$2-1+AP$8)),INDIRECT("rP!"&amp;ADDRESS(Prcsses!$B140,$X$2+$P$8-AP$8)&amp;":"&amp;ADDRESS(Prcsses!$B140,$X$2-1+$P$8))))</f>
        <v>16666.666666666664</v>
      </c>
      <c r="AQ169" s="5">
        <f ca="1">IF(AQ$4="",0,SUMPRODUCT(INDIRECT(ADDRESS($B146,$X$2)&amp;":"&amp;ADDRESS($B146,$X$2-1+AQ$8)),INDIRECT("rP!"&amp;ADDRESS(Prcsses!$B140,$X$2+$P$8-AQ$8)&amp;":"&amp;ADDRESS(Prcsses!$B140,$X$2-1+$P$8))))</f>
        <v>16666.666666666664</v>
      </c>
      <c r="AR169" s="5">
        <f ca="1">IF(AR$4="",0,SUMPRODUCT(INDIRECT(ADDRESS($B146,$X$2)&amp;":"&amp;ADDRESS($B146,$X$2-1+AR$8)),INDIRECT("rP!"&amp;ADDRESS(Prcsses!$B140,$X$2+$P$8-AR$8)&amp;":"&amp;ADDRESS(Prcsses!$B140,$X$2-1+$P$8))))</f>
        <v>16666.666666666664</v>
      </c>
      <c r="AS169" s="5">
        <f ca="1">IF(AS$4="",0,SUMPRODUCT(INDIRECT(ADDRESS($B146,$X$2)&amp;":"&amp;ADDRESS($B146,$X$2-1+AS$8)),INDIRECT("rP!"&amp;ADDRESS(Prcsses!$B140,$X$2+$P$8-AS$8)&amp;":"&amp;ADDRESS(Prcsses!$B140,$X$2-1+$P$8))))</f>
        <v>16666.666666666664</v>
      </c>
      <c r="AT169" s="5">
        <f ca="1">IF(AT$4="",0,SUMPRODUCT(INDIRECT(ADDRESS($B146,$X$2)&amp;":"&amp;ADDRESS($B146,$X$2-1+AT$8)),INDIRECT("rP!"&amp;ADDRESS(Prcsses!$B140,$X$2+$P$8-AT$8)&amp;":"&amp;ADDRESS(Prcsses!$B140,$X$2-1+$P$8))))</f>
        <v>16666.666666666664</v>
      </c>
      <c r="AU169" s="5">
        <f ca="1">IF(AU$4="",0,SUMPRODUCT(INDIRECT(ADDRESS($B146,$X$2)&amp;":"&amp;ADDRESS($B146,$X$2-1+AU$8)),INDIRECT("rP!"&amp;ADDRESS(Prcsses!$B140,$X$2+$P$8-AU$8)&amp;":"&amp;ADDRESS(Prcsses!$B140,$X$2-1+$P$8))))</f>
        <v>16666.666666666664</v>
      </c>
      <c r="AV169" s="5">
        <f ca="1">IF(AV$4="",0,SUMPRODUCT(INDIRECT(ADDRESS($B146,$X$2)&amp;":"&amp;ADDRESS($B146,$X$2-1+AV$8)),INDIRECT("rP!"&amp;ADDRESS(Prcsses!$B140,$X$2+$P$8-AV$8)&amp;":"&amp;ADDRESS(Prcsses!$B140,$X$2-1+$P$8))))</f>
        <v>0</v>
      </c>
      <c r="AW169" s="5">
        <f ca="1">IF(AW$4="",0,SUMPRODUCT(INDIRECT(ADDRESS($B146,$X$2)&amp;":"&amp;ADDRESS($B146,$X$2-1+AW$8)),INDIRECT("rP!"&amp;ADDRESS(Prcsses!$B140,$X$2+$P$8-AW$8)&amp;":"&amp;ADDRESS(Prcsses!$B140,$X$2-1+$P$8))))</f>
        <v>0</v>
      </c>
      <c r="AX169" s="5">
        <f ca="1">IF(AX$4="",0,SUMPRODUCT(INDIRECT(ADDRESS($B146,$X$2)&amp;":"&amp;ADDRESS($B146,$X$2-1+AX$8)),INDIRECT("rP!"&amp;ADDRESS(Prcsses!$B140,$X$2+$P$8-AX$8)&amp;":"&amp;ADDRESS(Prcsses!$B140,$X$2-1+$P$8))))</f>
        <v>0</v>
      </c>
      <c r="AY169" s="5">
        <f ca="1">IF(AY$4="",0,SUMPRODUCT(INDIRECT(ADDRESS($B146,$X$2)&amp;":"&amp;ADDRESS($B146,$X$2-1+AY$8)),INDIRECT("rP!"&amp;ADDRESS(Prcsses!$B140,$X$2+$P$8-AY$8)&amp;":"&amp;ADDRESS(Prcsses!$B140,$X$2-1+$P$8))))</f>
        <v>0</v>
      </c>
      <c r="AZ169" s="5">
        <f ca="1">IF(AZ$4="",0,SUMPRODUCT(INDIRECT(ADDRESS($B146,$X$2)&amp;":"&amp;ADDRESS($B146,$X$2-1+AZ$8)),INDIRECT("rP!"&amp;ADDRESS(Prcsses!$B140,$X$2+$P$8-AZ$8)&amp;":"&amp;ADDRESS(Prcsses!$B140,$X$2-1+$P$8))))</f>
        <v>0</v>
      </c>
      <c r="BA169" s="5">
        <f ca="1">IF(BA$4="",0,SUMPRODUCT(INDIRECT(ADDRESS($B146,$X$2)&amp;":"&amp;ADDRESS($B146,$X$2-1+BA$8)),INDIRECT("rP!"&amp;ADDRESS(Prcsses!$B140,$X$2+$P$8-BA$8)&amp;":"&amp;ADDRESS(Prcsses!$B140,$X$2-1+$P$8))))</f>
        <v>0</v>
      </c>
      <c r="BB169" s="5">
        <f ca="1">IF(BB$4="",0,SUMPRODUCT(INDIRECT(ADDRESS($B146,$X$2)&amp;":"&amp;ADDRESS($B146,$X$2-1+BB$8)),INDIRECT("rP!"&amp;ADDRESS(Prcsses!$B140,$X$2+$P$8-BB$8)&amp;":"&amp;ADDRESS(Prcsses!$B140,$X$2-1+$P$8))))</f>
        <v>0</v>
      </c>
      <c r="BC169" s="5">
        <f ca="1">IF(BC$4="",0,SUMPRODUCT(INDIRECT(ADDRESS($B146,$X$2)&amp;":"&amp;ADDRESS($B146,$X$2-1+BC$8)),INDIRECT("rP!"&amp;ADDRESS(Prcsses!$B140,$X$2+$P$8-BC$8)&amp;":"&amp;ADDRESS(Prcsses!$B140,$X$2-1+$P$8))))</f>
        <v>0</v>
      </c>
      <c r="BD169" s="5">
        <f ca="1">IF(BD$4="",0,SUMPRODUCT(INDIRECT(ADDRESS($B146,$X$2)&amp;":"&amp;ADDRESS($B146,$X$2-1+BD$8)),INDIRECT("rP!"&amp;ADDRESS(Prcsses!$B140,$X$2+$P$8-BD$8)&amp;":"&amp;ADDRESS(Prcsses!$B140,$X$2-1+$P$8))))</f>
        <v>0</v>
      </c>
      <c r="BE169" s="5">
        <f ca="1">IF(BE$4="",0,SUMPRODUCT(INDIRECT(ADDRESS($B146,$X$2)&amp;":"&amp;ADDRESS($B146,$X$2-1+BE$8)),INDIRECT("rP!"&amp;ADDRESS(Prcsses!$B140,$X$2+$P$8-BE$8)&amp;":"&amp;ADDRESS(Prcsses!$B140,$X$2-1+$P$8))))</f>
        <v>0</v>
      </c>
      <c r="BF169" s="5">
        <f ca="1">IF(BF$4="",0,SUMPRODUCT(INDIRECT(ADDRESS($B146,$X$2)&amp;":"&amp;ADDRESS($B146,$X$2-1+BF$8)),INDIRECT("rP!"&amp;ADDRESS(Prcsses!$B140,$X$2+$P$8-BF$8)&amp;":"&amp;ADDRESS(Prcsses!$B140,$X$2-1+$P$8))))</f>
        <v>0</v>
      </c>
      <c r="BG169" s="5">
        <f ca="1">IF(BG$4="",0,SUMPRODUCT(INDIRECT(ADDRESS($B146,$X$2)&amp;":"&amp;ADDRESS($B146,$X$2-1+BG$8)),INDIRECT("rP!"&amp;ADDRESS(Prcsses!$B140,$X$2+$P$8-BG$8)&amp;":"&amp;ADDRESS(Prcsses!$B140,$X$2-1+$P$8))))</f>
        <v>0</v>
      </c>
      <c r="BH169" s="5">
        <f ca="1">IF(BH$4="",0,SUMPRODUCT(INDIRECT(ADDRESS($B146,$X$2)&amp;":"&amp;ADDRESS($B146,$X$2-1+BH$8)),INDIRECT("rP!"&amp;ADDRESS(Prcsses!$B140,$X$2+$P$8-BH$8)&amp;":"&amp;ADDRESS(Prcsses!$B140,$X$2-1+$P$8))))</f>
        <v>0</v>
      </c>
      <c r="BI169" s="5">
        <f ca="1">IF(BI$4="",0,SUMPRODUCT(INDIRECT(ADDRESS($B146,$X$2)&amp;":"&amp;ADDRESS($B146,$X$2-1+BI$8)),INDIRECT("rP!"&amp;ADDRESS(Prcsses!$B140,$X$2+$P$8-BI$8)&amp;":"&amp;ADDRESS(Prcsses!$B140,$X$2-1+$P$8))))</f>
        <v>0</v>
      </c>
      <c r="BJ169" s="5">
        <f ca="1">IF(BJ$4="",0,SUMPRODUCT(INDIRECT(ADDRESS($B146,$X$2)&amp;":"&amp;ADDRESS($B146,$X$2-1+BJ$8)),INDIRECT("rP!"&amp;ADDRESS(Prcsses!$B140,$X$2+$P$8-BJ$8)&amp;":"&amp;ADDRESS(Prcsses!$B140,$X$2-1+$P$8))))</f>
        <v>0</v>
      </c>
      <c r="BK169" s="5">
        <f ca="1">IF(BK$4="",0,SUMPRODUCT(INDIRECT(ADDRESS($B146,$X$2)&amp;":"&amp;ADDRESS($B146,$X$2-1+BK$8)),INDIRECT("rP!"&amp;ADDRESS(Prcsses!$B140,$X$2+$P$8-BK$8)&amp;":"&amp;ADDRESS(Prcsses!$B140,$X$2-1+$P$8))))</f>
        <v>0</v>
      </c>
      <c r="BL169" s="5">
        <f ca="1">IF(BL$4="",0,SUMPRODUCT(INDIRECT(ADDRESS($B146,$X$2)&amp;":"&amp;ADDRESS($B146,$X$2-1+BL$8)),INDIRECT("rP!"&amp;ADDRESS(Prcsses!$B140,$X$2+$P$8-BL$8)&amp;":"&amp;ADDRESS(Prcsses!$B140,$X$2-1+$P$8))))</f>
        <v>0</v>
      </c>
      <c r="BM169" s="5">
        <f ca="1">IF(BM$4="",0,SUMPRODUCT(INDIRECT(ADDRESS($B146,$X$2)&amp;":"&amp;ADDRESS($B146,$X$2-1+BM$8)),INDIRECT("rP!"&amp;ADDRESS(Prcsses!$B140,$X$2+$P$8-BM$8)&amp;":"&amp;ADDRESS(Prcsses!$B140,$X$2-1+$P$8))))</f>
        <v>0</v>
      </c>
      <c r="BN169" s="5">
        <f ca="1">IF(BN$4="",0,SUMPRODUCT(INDIRECT(ADDRESS($B146,$X$2)&amp;":"&amp;ADDRESS($B146,$X$2-1+BN$8)),INDIRECT("rP!"&amp;ADDRESS(Prcsses!$B140,$X$2+$P$8-BN$8)&amp;":"&amp;ADDRESS(Prcsses!$B140,$X$2-1+$P$8))))</f>
        <v>0</v>
      </c>
      <c r="BO169" s="5">
        <f ca="1">IF(BO$4="",0,SUMPRODUCT(INDIRECT(ADDRESS($B146,$X$2)&amp;":"&amp;ADDRESS($B146,$X$2-1+BO$8)),INDIRECT("rP!"&amp;ADDRESS(Prcsses!$B140,$X$2+$P$8-BO$8)&amp;":"&amp;ADDRESS(Prcsses!$B140,$X$2-1+$P$8))))</f>
        <v>0</v>
      </c>
      <c r="BP169" s="5">
        <f ca="1">IF(BP$4="",0,SUMPRODUCT(INDIRECT(ADDRESS($B146,$X$2)&amp;":"&amp;ADDRESS($B146,$X$2-1+BP$8)),INDIRECT("rP!"&amp;ADDRESS(Prcsses!$B140,$X$2+$P$8-BP$8)&amp;":"&amp;ADDRESS(Prcsses!$B140,$X$2-1+$P$8))))</f>
        <v>0</v>
      </c>
      <c r="BQ169" s="5">
        <f ca="1">IF(BQ$4="",0,SUMPRODUCT(INDIRECT(ADDRESS($B146,$X$2)&amp;":"&amp;ADDRESS($B146,$X$2-1+BQ$8)),INDIRECT("rP!"&amp;ADDRESS(Prcsses!$B140,$X$2+$P$8-BQ$8)&amp;":"&amp;ADDRESS(Prcsses!$B140,$X$2-1+$P$8))))</f>
        <v>0</v>
      </c>
      <c r="BR169" s="5">
        <f ca="1">IF(BR$4="",0,SUMPRODUCT(INDIRECT(ADDRESS($B146,$X$2)&amp;":"&amp;ADDRESS($B146,$X$2-1+BR$8)),INDIRECT("rP!"&amp;ADDRESS(Prcsses!$B140,$X$2+$P$8-BR$8)&amp;":"&amp;ADDRESS(Prcsses!$B140,$X$2-1+$P$8))))</f>
        <v>0</v>
      </c>
      <c r="BS169" s="5">
        <f ca="1">IF(BS$4="",0,SUMPRODUCT(INDIRECT(ADDRESS($B146,$X$2)&amp;":"&amp;ADDRESS($B146,$X$2-1+BS$8)),INDIRECT("rP!"&amp;ADDRESS(Prcsses!$B140,$X$2+$P$8-BS$8)&amp;":"&amp;ADDRESS(Prcsses!$B140,$X$2-1+$P$8))))</f>
        <v>0</v>
      </c>
      <c r="BT169" s="5">
        <f ca="1">IF(BT$4="",0,SUMPRODUCT(INDIRECT(ADDRESS($B146,$X$2)&amp;":"&amp;ADDRESS($B146,$X$2-1+BT$8)),INDIRECT("rP!"&amp;ADDRESS(Prcsses!$B140,$X$2+$P$8-BT$8)&amp;":"&amp;ADDRESS(Prcsses!$B140,$X$2-1+$P$8))))</f>
        <v>0</v>
      </c>
      <c r="BU169" s="5">
        <f ca="1">IF(BU$4="",0,SUMPRODUCT(INDIRECT(ADDRESS($B146,$X$2)&amp;":"&amp;ADDRESS($B146,$X$2-1+BU$8)),INDIRECT("rP!"&amp;ADDRESS(Prcsses!$B140,$X$2+$P$8-BU$8)&amp;":"&amp;ADDRESS(Prcsses!$B140,$X$2-1+$P$8))))</f>
        <v>0</v>
      </c>
      <c r="BV169" s="5">
        <f ca="1">IF(BV$4="",0,SUMPRODUCT(INDIRECT(ADDRESS($B146,$X$2)&amp;":"&amp;ADDRESS($B146,$X$2-1+BV$8)),INDIRECT("rP!"&amp;ADDRESS(Prcsses!$B140,$X$2+$P$8-BV$8)&amp;":"&amp;ADDRESS(Prcsses!$B140,$X$2-1+$P$8))))</f>
        <v>0</v>
      </c>
      <c r="BW169" s="5">
        <f ca="1">IF(BW$4="",0,SUMPRODUCT(INDIRECT(ADDRESS($B146,$X$2)&amp;":"&amp;ADDRESS($B146,$X$2-1+BW$8)),INDIRECT("rP!"&amp;ADDRESS(Prcsses!$B140,$X$2+$P$8-BW$8)&amp;":"&amp;ADDRESS(Prcsses!$B140,$X$2-1+$P$8))))</f>
        <v>0</v>
      </c>
      <c r="BX169" s="5">
        <f ca="1">IF(BX$4="",0,SUMPRODUCT(INDIRECT(ADDRESS($B146,$X$2)&amp;":"&amp;ADDRESS($B146,$X$2-1+BX$8)),INDIRECT("rP!"&amp;ADDRESS(Prcsses!$B140,$X$2+$P$8-BX$8)&amp;":"&amp;ADDRESS(Prcsses!$B140,$X$2-1+$P$8))))</f>
        <v>0</v>
      </c>
      <c r="BY169" s="5">
        <f ca="1">IF(BY$4="",0,SUMPRODUCT(INDIRECT(ADDRESS($B146,$X$2)&amp;":"&amp;ADDRESS($B146,$X$2-1+BY$8)),INDIRECT("rP!"&amp;ADDRESS(Prcsses!$B140,$X$2+$P$8-BY$8)&amp;":"&amp;ADDRESS(Prcsses!$B140,$X$2-1+$P$8))))</f>
        <v>0</v>
      </c>
      <c r="BZ169" s="5">
        <f ca="1">IF(BZ$4="",0,SUMPRODUCT(INDIRECT(ADDRESS($B146,$X$2)&amp;":"&amp;ADDRESS($B146,$X$2-1+BZ$8)),INDIRECT("rP!"&amp;ADDRESS(Prcsses!$B140,$X$2+$P$8-BZ$8)&amp;":"&amp;ADDRESS(Prcsses!$B140,$X$2-1+$P$8))))</f>
        <v>0</v>
      </c>
      <c r="CA169" s="5">
        <f ca="1">IF(CA$4="",0,SUMPRODUCT(INDIRECT(ADDRESS($B146,$X$2)&amp;":"&amp;ADDRESS($B146,$X$2-1+CA$8)),INDIRECT("rP!"&amp;ADDRESS(Prcsses!$B140,$X$2+$P$8-CA$8)&amp;":"&amp;ADDRESS(Prcsses!$B140,$X$2-1+$P$8))))</f>
        <v>0</v>
      </c>
      <c r="CB169" s="5">
        <f ca="1">IF(CB$4="",0,SUMPRODUCT(INDIRECT(ADDRESS($B146,$X$2)&amp;":"&amp;ADDRESS($B146,$X$2-1+CB$8)),INDIRECT("rP!"&amp;ADDRESS(Prcsses!$B140,$X$2+$P$8-CB$8)&amp;":"&amp;ADDRESS(Prcsses!$B140,$X$2-1+$P$8))))</f>
        <v>0</v>
      </c>
      <c r="CC169" s="5">
        <f ca="1">IF(CC$4="",0,SUMPRODUCT(INDIRECT(ADDRESS($B146,$X$2)&amp;":"&amp;ADDRESS($B146,$X$2-1+CC$8)),INDIRECT("rP!"&amp;ADDRESS(Prcsses!$B140,$X$2+$P$8-CC$8)&amp;":"&amp;ADDRESS(Prcsses!$B140,$X$2-1+$P$8))))</f>
        <v>0</v>
      </c>
      <c r="CD169" s="5">
        <f ca="1">IF(CD$4="",0,SUMPRODUCT(INDIRECT(ADDRESS($B146,$X$2)&amp;":"&amp;ADDRESS($B146,$X$2-1+CD$8)),INDIRECT("rP!"&amp;ADDRESS(Prcsses!$B140,$X$2+$P$8-CD$8)&amp;":"&amp;ADDRESS(Prcsses!$B140,$X$2-1+$P$8))))</f>
        <v>0</v>
      </c>
      <c r="CE169" s="5">
        <f ca="1">IF(CE$4="",0,SUMPRODUCT(INDIRECT(ADDRESS($B146,$X$2)&amp;":"&amp;ADDRESS($B146,$X$2-1+CE$8)),INDIRECT("rP!"&amp;ADDRESS(Prcsses!$B140,$X$2+$P$8-CE$8)&amp;":"&amp;ADDRESS(Prcsses!$B140,$X$2-1+$P$8))))</f>
        <v>0</v>
      </c>
      <c r="CF169" s="5">
        <f ca="1">IF(CF$4="",0,SUMPRODUCT(INDIRECT(ADDRESS($B146,$X$2)&amp;":"&amp;ADDRESS($B146,$X$2-1+CF$8)),INDIRECT("rP!"&amp;ADDRESS(Prcsses!$B140,$X$2+$P$8-CF$8)&amp;":"&amp;ADDRESS(Prcsses!$B140,$X$2-1+$P$8))))</f>
        <v>0</v>
      </c>
    </row>
    <row r="170" spans="2:84" s="26" customFormat="1" ht="12" x14ac:dyDescent="0.25">
      <c r="B170" s="13"/>
      <c r="M170" s="55"/>
      <c r="N170" s="44" t="s">
        <v>21</v>
      </c>
      <c r="O170" s="45"/>
      <c r="P170" s="46"/>
      <c r="Q170" s="89"/>
      <c r="U170" s="41"/>
      <c r="V170" s="42"/>
      <c r="W170" s="43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</row>
    <row r="171" spans="2:84" x14ac:dyDescent="0.3">
      <c r="B171" s="13">
        <f>ROW()</f>
        <v>171</v>
      </c>
      <c r="H171" s="1" t="str">
        <f t="shared" ref="H171:H176" si="300">$H$163</f>
        <v>Амортизация капитальных затрат</v>
      </c>
      <c r="I171" s="1" t="s">
        <v>202</v>
      </c>
      <c r="M171" s="53" t="s">
        <v>18</v>
      </c>
      <c r="P171" s="72" t="str">
        <f>Lists!$AI$13</f>
        <v>PL(-)</v>
      </c>
      <c r="U171" s="5">
        <f t="shared" ref="U171:U176" ca="1" si="301">SUM(INDIRECT(ADDRESS($B171,$X$2)&amp;":"&amp;ADDRESS($B171,$X$2-1+$P$8)))</f>
        <v>14800000.000000009</v>
      </c>
      <c r="X171" s="5">
        <f ca="1">IF(X$4="",0,SUM(X172:X177))</f>
        <v>0</v>
      </c>
      <c r="Y171" s="5">
        <f ca="1">IF(Y$4="",0,SUM(Y172:Y177))</f>
        <v>0</v>
      </c>
      <c r="Z171" s="5">
        <f t="shared" ref="Z171" ca="1" si="302">IF(Z$4="",0,SUM(Z172:Z177))</f>
        <v>0</v>
      </c>
      <c r="AA171" s="5">
        <f t="shared" ref="AA171" ca="1" si="303">IF(AA$4="",0,SUM(AA172:AA177))</f>
        <v>0</v>
      </c>
      <c r="AB171" s="5">
        <f t="shared" ref="AB171" ca="1" si="304">IF(AB$4="",0,SUM(AB172:AB177))</f>
        <v>0</v>
      </c>
      <c r="AC171" s="5">
        <f t="shared" ref="AC171" ca="1" si="305">IF(AC$4="",0,SUM(AC172:AC177))</f>
        <v>0</v>
      </c>
      <c r="AD171" s="5">
        <f t="shared" ref="AD171" ca="1" si="306">IF(AD$4="",0,SUM(AD172:AD177))</f>
        <v>0</v>
      </c>
      <c r="AE171" s="5">
        <f t="shared" ref="AE171" ca="1" si="307">IF(AE$4="",0,SUM(AE172:AE177))</f>
        <v>0</v>
      </c>
      <c r="AF171" s="5">
        <f t="shared" ref="AF171" ca="1" si="308">IF(AF$4="",0,SUM(AF172:AF177))</f>
        <v>0</v>
      </c>
      <c r="AG171" s="5">
        <f t="shared" ref="AG171" ca="1" si="309">IF(AG$4="",0,SUM(AG172:AG177))</f>
        <v>0</v>
      </c>
      <c r="AH171" s="5">
        <f t="shared" ref="AH171" ca="1" si="310">IF(AH$4="",0,SUM(AH172:AH177))</f>
        <v>0</v>
      </c>
      <c r="AI171" s="5">
        <f t="shared" ref="AI171:CF171" ca="1" si="311">IF(AI$4="",0,SUM(AI172:AI177))</f>
        <v>0</v>
      </c>
      <c r="AJ171" s="5">
        <f t="shared" ca="1" si="311"/>
        <v>308333.33333333331</v>
      </c>
      <c r="AK171" s="5">
        <f t="shared" ca="1" si="311"/>
        <v>308333.33333333331</v>
      </c>
      <c r="AL171" s="5">
        <f t="shared" ca="1" si="311"/>
        <v>308333.33333333331</v>
      </c>
      <c r="AM171" s="5">
        <f t="shared" ca="1" si="311"/>
        <v>308333.33333333331</v>
      </c>
      <c r="AN171" s="5">
        <f t="shared" ca="1" si="311"/>
        <v>308333.33333333331</v>
      </c>
      <c r="AO171" s="5">
        <f t="shared" ca="1" si="311"/>
        <v>308333.33333333331</v>
      </c>
      <c r="AP171" s="5">
        <f t="shared" ca="1" si="311"/>
        <v>308333.33333333331</v>
      </c>
      <c r="AQ171" s="5">
        <f t="shared" ca="1" si="311"/>
        <v>308333.33333333331</v>
      </c>
      <c r="AR171" s="5">
        <f t="shared" ca="1" si="311"/>
        <v>308333.33333333331</v>
      </c>
      <c r="AS171" s="5">
        <f t="shared" ca="1" si="311"/>
        <v>308333.33333333331</v>
      </c>
      <c r="AT171" s="5">
        <f t="shared" ca="1" si="311"/>
        <v>308333.33333333331</v>
      </c>
      <c r="AU171" s="5">
        <f t="shared" ca="1" si="311"/>
        <v>308333.33333333331</v>
      </c>
      <c r="AV171" s="5">
        <f t="shared" ca="1" si="311"/>
        <v>308333.33333333331</v>
      </c>
      <c r="AW171" s="5">
        <f t="shared" ca="1" si="311"/>
        <v>308333.33333333331</v>
      </c>
      <c r="AX171" s="5">
        <f t="shared" ca="1" si="311"/>
        <v>308333.33333333331</v>
      </c>
      <c r="AY171" s="5">
        <f t="shared" ca="1" si="311"/>
        <v>308333.33333333331</v>
      </c>
      <c r="AZ171" s="5">
        <f t="shared" ca="1" si="311"/>
        <v>308333.33333333331</v>
      </c>
      <c r="BA171" s="5">
        <f t="shared" ca="1" si="311"/>
        <v>308333.33333333331</v>
      </c>
      <c r="BB171" s="5">
        <f t="shared" ca="1" si="311"/>
        <v>308333.33333333331</v>
      </c>
      <c r="BC171" s="5">
        <f t="shared" ca="1" si="311"/>
        <v>308333.33333333331</v>
      </c>
      <c r="BD171" s="5">
        <f t="shared" ca="1" si="311"/>
        <v>308333.33333333331</v>
      </c>
      <c r="BE171" s="5">
        <f t="shared" ca="1" si="311"/>
        <v>308333.33333333331</v>
      </c>
      <c r="BF171" s="5">
        <f t="shared" ca="1" si="311"/>
        <v>308333.33333333331</v>
      </c>
      <c r="BG171" s="5">
        <f t="shared" ca="1" si="311"/>
        <v>308333.33333333331</v>
      </c>
      <c r="BH171" s="5">
        <f t="shared" ca="1" si="311"/>
        <v>308333.33333333331</v>
      </c>
      <c r="BI171" s="5">
        <f t="shared" ca="1" si="311"/>
        <v>308333.33333333331</v>
      </c>
      <c r="BJ171" s="5">
        <f t="shared" ca="1" si="311"/>
        <v>308333.33333333331</v>
      </c>
      <c r="BK171" s="5">
        <f t="shared" ca="1" si="311"/>
        <v>308333.33333333331</v>
      </c>
      <c r="BL171" s="5">
        <f t="shared" ca="1" si="311"/>
        <v>308333.33333333331</v>
      </c>
      <c r="BM171" s="5">
        <f t="shared" ca="1" si="311"/>
        <v>308333.33333333331</v>
      </c>
      <c r="BN171" s="5">
        <f t="shared" ca="1" si="311"/>
        <v>308333.33333333331</v>
      </c>
      <c r="BO171" s="5">
        <f t="shared" ca="1" si="311"/>
        <v>308333.33333333331</v>
      </c>
      <c r="BP171" s="5">
        <f t="shared" ca="1" si="311"/>
        <v>308333.33333333331</v>
      </c>
      <c r="BQ171" s="5">
        <f t="shared" ca="1" si="311"/>
        <v>308333.33333333331</v>
      </c>
      <c r="BR171" s="5">
        <f t="shared" ca="1" si="311"/>
        <v>308333.33333333331</v>
      </c>
      <c r="BS171" s="5">
        <f t="shared" ca="1" si="311"/>
        <v>308333.33333333331</v>
      </c>
      <c r="BT171" s="5">
        <f t="shared" ca="1" si="311"/>
        <v>308333.33333333331</v>
      </c>
      <c r="BU171" s="5">
        <f t="shared" ca="1" si="311"/>
        <v>308333.33333333331</v>
      </c>
      <c r="BV171" s="5">
        <f t="shared" ca="1" si="311"/>
        <v>308333.33333333331</v>
      </c>
      <c r="BW171" s="5">
        <f t="shared" ca="1" si="311"/>
        <v>308333.33333333331</v>
      </c>
      <c r="BX171" s="5">
        <f t="shared" ca="1" si="311"/>
        <v>308333.33333333331</v>
      </c>
      <c r="BY171" s="5">
        <f t="shared" ca="1" si="311"/>
        <v>308333.33333333331</v>
      </c>
      <c r="BZ171" s="5">
        <f t="shared" ca="1" si="311"/>
        <v>308333.33333333331</v>
      </c>
      <c r="CA171" s="5">
        <f t="shared" ca="1" si="311"/>
        <v>308333.33333333331</v>
      </c>
      <c r="CB171" s="5">
        <f t="shared" ca="1" si="311"/>
        <v>308333.33333333331</v>
      </c>
      <c r="CC171" s="5">
        <f t="shared" ca="1" si="311"/>
        <v>308333.33333333331</v>
      </c>
      <c r="CD171" s="5">
        <f t="shared" ca="1" si="311"/>
        <v>308333.33333333331</v>
      </c>
      <c r="CE171" s="5">
        <f t="shared" ca="1" si="311"/>
        <v>308333.33333333331</v>
      </c>
      <c r="CF171" s="5">
        <f t="shared" ca="1" si="311"/>
        <v>0</v>
      </c>
    </row>
    <row r="172" spans="2:84" x14ac:dyDescent="0.3">
      <c r="B172" s="13">
        <f>ROW()</f>
        <v>172</v>
      </c>
      <c r="H172" s="1" t="str">
        <f t="shared" si="300"/>
        <v>Амортизация капитальных затрат</v>
      </c>
      <c r="I172" s="1" t="str">
        <f>$I$171</f>
        <v>Капзатраты на производственные мощности</v>
      </c>
      <c r="J172" s="1" t="str">
        <f>Prcsses!I144</f>
        <v>Разрешения, оформления и проектирование</v>
      </c>
      <c r="M172" s="53" t="s">
        <v>18</v>
      </c>
      <c r="U172" s="5">
        <f t="shared" ca="1" si="301"/>
        <v>399999.99999999983</v>
      </c>
      <c r="X172" s="5">
        <f ca="1">IF(X$4="",0,SUMPRODUCT(INDIRECT(ADDRESS($B149,$X$2)&amp;":"&amp;ADDRESS($B149,$X$2-1+X$8)),INDIRECT("rP!"&amp;ADDRESS(Prcsses!$B168,$X$2+$P$8-X$8)&amp;":"&amp;ADDRESS(Prcsses!$B168,$X$2-1+$P$8))))</f>
        <v>0</v>
      </c>
      <c r="Y172" s="5">
        <f ca="1">IF(Y$4="",0,SUMPRODUCT(INDIRECT(ADDRESS($B149,$X$2)&amp;":"&amp;ADDRESS($B149,$X$2-1+Y$8)),INDIRECT("rP!"&amp;ADDRESS(Prcsses!$B168,$X$2+$P$8-Y$8)&amp;":"&amp;ADDRESS(Prcsses!$B168,$X$2-1+$P$8))))</f>
        <v>0</v>
      </c>
      <c r="Z172" s="5">
        <f ca="1">IF(Z$4="",0,SUMPRODUCT(INDIRECT(ADDRESS($B149,$X$2)&amp;":"&amp;ADDRESS($B149,$X$2-1+Z$8)),INDIRECT("rP!"&amp;ADDRESS(Prcsses!$B168,$X$2+$P$8-Z$8)&amp;":"&amp;ADDRESS(Prcsses!$B168,$X$2-1+$P$8))))</f>
        <v>0</v>
      </c>
      <c r="AA172" s="5">
        <f ca="1">IF(AA$4="",0,SUMPRODUCT(INDIRECT(ADDRESS($B149,$X$2)&amp;":"&amp;ADDRESS($B149,$X$2-1+AA$8)),INDIRECT("rP!"&amp;ADDRESS(Prcsses!$B168,$X$2+$P$8-AA$8)&amp;":"&amp;ADDRESS(Prcsses!$B168,$X$2-1+$P$8))))</f>
        <v>0</v>
      </c>
      <c r="AB172" s="5">
        <f ca="1">IF(AB$4="",0,SUMPRODUCT(INDIRECT(ADDRESS($B149,$X$2)&amp;":"&amp;ADDRESS($B149,$X$2-1+AB$8)),INDIRECT("rP!"&amp;ADDRESS(Prcsses!$B168,$X$2+$P$8-AB$8)&amp;":"&amp;ADDRESS(Prcsses!$B168,$X$2-1+$P$8))))</f>
        <v>0</v>
      </c>
      <c r="AC172" s="5">
        <f ca="1">IF(AC$4="",0,SUMPRODUCT(INDIRECT(ADDRESS($B149,$X$2)&amp;":"&amp;ADDRESS($B149,$X$2-1+AC$8)),INDIRECT("rP!"&amp;ADDRESS(Prcsses!$B168,$X$2+$P$8-AC$8)&amp;":"&amp;ADDRESS(Prcsses!$B168,$X$2-1+$P$8))))</f>
        <v>0</v>
      </c>
      <c r="AD172" s="5">
        <f ca="1">IF(AD$4="",0,SUMPRODUCT(INDIRECT(ADDRESS($B149,$X$2)&amp;":"&amp;ADDRESS($B149,$X$2-1+AD$8)),INDIRECT("rP!"&amp;ADDRESS(Prcsses!$B168,$X$2+$P$8-AD$8)&amp;":"&amp;ADDRESS(Prcsses!$B168,$X$2-1+$P$8))))</f>
        <v>0</v>
      </c>
      <c r="AE172" s="5">
        <f ca="1">IF(AE$4="",0,SUMPRODUCT(INDIRECT(ADDRESS($B149,$X$2)&amp;":"&amp;ADDRESS($B149,$X$2-1+AE$8)),INDIRECT("rP!"&amp;ADDRESS(Prcsses!$B168,$X$2+$P$8-AE$8)&amp;":"&amp;ADDRESS(Prcsses!$B168,$X$2-1+$P$8))))</f>
        <v>0</v>
      </c>
      <c r="AF172" s="5">
        <f ca="1">IF(AF$4="",0,SUMPRODUCT(INDIRECT(ADDRESS($B149,$X$2)&amp;":"&amp;ADDRESS($B149,$X$2-1+AF$8)),INDIRECT("rP!"&amp;ADDRESS(Prcsses!$B168,$X$2+$P$8-AF$8)&amp;":"&amp;ADDRESS(Prcsses!$B168,$X$2-1+$P$8))))</f>
        <v>0</v>
      </c>
      <c r="AG172" s="5">
        <f ca="1">IF(AG$4="",0,SUMPRODUCT(INDIRECT(ADDRESS($B149,$X$2)&amp;":"&amp;ADDRESS($B149,$X$2-1+AG$8)),INDIRECT("rP!"&amp;ADDRESS(Prcsses!$B168,$X$2+$P$8-AG$8)&amp;":"&amp;ADDRESS(Prcsses!$B168,$X$2-1+$P$8))))</f>
        <v>0</v>
      </c>
      <c r="AH172" s="5">
        <f ca="1">IF(AH$4="",0,SUMPRODUCT(INDIRECT(ADDRESS($B149,$X$2)&amp;":"&amp;ADDRESS($B149,$X$2-1+AH$8)),INDIRECT("rP!"&amp;ADDRESS(Prcsses!$B168,$X$2+$P$8-AH$8)&amp;":"&amp;ADDRESS(Prcsses!$B168,$X$2-1+$P$8))))</f>
        <v>0</v>
      </c>
      <c r="AI172" s="5">
        <f ca="1">IF(AI$4="",0,SUMPRODUCT(INDIRECT(ADDRESS($B149,$X$2)&amp;":"&amp;ADDRESS($B149,$X$2-1+AI$8)),INDIRECT("rP!"&amp;ADDRESS(Prcsses!$B168,$X$2+$P$8-AI$8)&amp;":"&amp;ADDRESS(Prcsses!$B168,$X$2-1+$P$8))))</f>
        <v>0</v>
      </c>
      <c r="AJ172" s="5">
        <f ca="1">IF(AJ$4="",0,SUMPRODUCT(INDIRECT(ADDRESS($B149,$X$2)&amp;":"&amp;ADDRESS($B149,$X$2-1+AJ$8)),INDIRECT("rP!"&amp;ADDRESS(Prcsses!$B168,$X$2+$P$8-AJ$8)&amp;":"&amp;ADDRESS(Prcsses!$B168,$X$2-1+$P$8))))</f>
        <v>8333.3333333333339</v>
      </c>
      <c r="AK172" s="5">
        <f ca="1">IF(AK$4="",0,SUMPRODUCT(INDIRECT(ADDRESS($B149,$X$2)&amp;":"&amp;ADDRESS($B149,$X$2-1+AK$8)),INDIRECT("rP!"&amp;ADDRESS(Prcsses!$B168,$X$2+$P$8-AK$8)&amp;":"&amp;ADDRESS(Prcsses!$B168,$X$2-1+$P$8))))</f>
        <v>8333.3333333333339</v>
      </c>
      <c r="AL172" s="5">
        <f ca="1">IF(AL$4="",0,SUMPRODUCT(INDIRECT(ADDRESS($B149,$X$2)&amp;":"&amp;ADDRESS($B149,$X$2-1+AL$8)),INDIRECT("rP!"&amp;ADDRESS(Prcsses!$B168,$X$2+$P$8-AL$8)&amp;":"&amp;ADDRESS(Prcsses!$B168,$X$2-1+$P$8))))</f>
        <v>8333.3333333333339</v>
      </c>
      <c r="AM172" s="5">
        <f ca="1">IF(AM$4="",0,SUMPRODUCT(INDIRECT(ADDRESS($B149,$X$2)&amp;":"&amp;ADDRESS($B149,$X$2-1+AM$8)),INDIRECT("rP!"&amp;ADDRESS(Prcsses!$B168,$X$2+$P$8-AM$8)&amp;":"&amp;ADDRESS(Prcsses!$B168,$X$2-1+$P$8))))</f>
        <v>8333.3333333333339</v>
      </c>
      <c r="AN172" s="5">
        <f ca="1">IF(AN$4="",0,SUMPRODUCT(INDIRECT(ADDRESS($B149,$X$2)&amp;":"&amp;ADDRESS($B149,$X$2-1+AN$8)),INDIRECT("rP!"&amp;ADDRESS(Prcsses!$B168,$X$2+$P$8-AN$8)&amp;":"&amp;ADDRESS(Prcsses!$B168,$X$2-1+$P$8))))</f>
        <v>8333.3333333333339</v>
      </c>
      <c r="AO172" s="5">
        <f ca="1">IF(AO$4="",0,SUMPRODUCT(INDIRECT(ADDRESS($B149,$X$2)&amp;":"&amp;ADDRESS($B149,$X$2-1+AO$8)),INDIRECT("rP!"&amp;ADDRESS(Prcsses!$B168,$X$2+$P$8-AO$8)&amp;":"&amp;ADDRESS(Prcsses!$B168,$X$2-1+$P$8))))</f>
        <v>8333.3333333333339</v>
      </c>
      <c r="AP172" s="5">
        <f ca="1">IF(AP$4="",0,SUMPRODUCT(INDIRECT(ADDRESS($B149,$X$2)&amp;":"&amp;ADDRESS($B149,$X$2-1+AP$8)),INDIRECT("rP!"&amp;ADDRESS(Prcsses!$B168,$X$2+$P$8-AP$8)&amp;":"&amp;ADDRESS(Prcsses!$B168,$X$2-1+$P$8))))</f>
        <v>8333.3333333333339</v>
      </c>
      <c r="AQ172" s="5">
        <f ca="1">IF(AQ$4="",0,SUMPRODUCT(INDIRECT(ADDRESS($B149,$X$2)&amp;":"&amp;ADDRESS($B149,$X$2-1+AQ$8)),INDIRECT("rP!"&amp;ADDRESS(Prcsses!$B168,$X$2+$P$8-AQ$8)&amp;":"&amp;ADDRESS(Prcsses!$B168,$X$2-1+$P$8))))</f>
        <v>8333.3333333333339</v>
      </c>
      <c r="AR172" s="5">
        <f ca="1">IF(AR$4="",0,SUMPRODUCT(INDIRECT(ADDRESS($B149,$X$2)&amp;":"&amp;ADDRESS($B149,$X$2-1+AR$8)),INDIRECT("rP!"&amp;ADDRESS(Prcsses!$B168,$X$2+$P$8-AR$8)&amp;":"&amp;ADDRESS(Prcsses!$B168,$X$2-1+$P$8))))</f>
        <v>8333.3333333333339</v>
      </c>
      <c r="AS172" s="5">
        <f ca="1">IF(AS$4="",0,SUMPRODUCT(INDIRECT(ADDRESS($B149,$X$2)&amp;":"&amp;ADDRESS($B149,$X$2-1+AS$8)),INDIRECT("rP!"&amp;ADDRESS(Prcsses!$B168,$X$2+$P$8-AS$8)&amp;":"&amp;ADDRESS(Prcsses!$B168,$X$2-1+$P$8))))</f>
        <v>8333.3333333333339</v>
      </c>
      <c r="AT172" s="5">
        <f ca="1">IF(AT$4="",0,SUMPRODUCT(INDIRECT(ADDRESS($B149,$X$2)&amp;":"&amp;ADDRESS($B149,$X$2-1+AT$8)),INDIRECT("rP!"&amp;ADDRESS(Prcsses!$B168,$X$2+$P$8-AT$8)&amp;":"&amp;ADDRESS(Prcsses!$B168,$X$2-1+$P$8))))</f>
        <v>8333.3333333333339</v>
      </c>
      <c r="AU172" s="5">
        <f ca="1">IF(AU$4="",0,SUMPRODUCT(INDIRECT(ADDRESS($B149,$X$2)&amp;":"&amp;ADDRESS($B149,$X$2-1+AU$8)),INDIRECT("rP!"&amp;ADDRESS(Prcsses!$B168,$X$2+$P$8-AU$8)&amp;":"&amp;ADDRESS(Prcsses!$B168,$X$2-1+$P$8))))</f>
        <v>8333.3333333333339</v>
      </c>
      <c r="AV172" s="5">
        <f ca="1">IF(AV$4="",0,SUMPRODUCT(INDIRECT(ADDRESS($B149,$X$2)&amp;":"&amp;ADDRESS($B149,$X$2-1+AV$8)),INDIRECT("rP!"&amp;ADDRESS(Prcsses!$B168,$X$2+$P$8-AV$8)&amp;":"&amp;ADDRESS(Prcsses!$B168,$X$2-1+$P$8))))</f>
        <v>8333.3333333333339</v>
      </c>
      <c r="AW172" s="5">
        <f ca="1">IF(AW$4="",0,SUMPRODUCT(INDIRECT(ADDRESS($B149,$X$2)&amp;":"&amp;ADDRESS($B149,$X$2-1+AW$8)),INDIRECT("rP!"&amp;ADDRESS(Prcsses!$B168,$X$2+$P$8-AW$8)&amp;":"&amp;ADDRESS(Prcsses!$B168,$X$2-1+$P$8))))</f>
        <v>8333.3333333333339</v>
      </c>
      <c r="AX172" s="5">
        <f ca="1">IF(AX$4="",0,SUMPRODUCT(INDIRECT(ADDRESS($B149,$X$2)&amp;":"&amp;ADDRESS($B149,$X$2-1+AX$8)),INDIRECT("rP!"&amp;ADDRESS(Prcsses!$B168,$X$2+$P$8-AX$8)&amp;":"&amp;ADDRESS(Prcsses!$B168,$X$2-1+$P$8))))</f>
        <v>8333.3333333333339</v>
      </c>
      <c r="AY172" s="5">
        <f ca="1">IF(AY$4="",0,SUMPRODUCT(INDIRECT(ADDRESS($B149,$X$2)&amp;":"&amp;ADDRESS($B149,$X$2-1+AY$8)),INDIRECT("rP!"&amp;ADDRESS(Prcsses!$B168,$X$2+$P$8-AY$8)&amp;":"&amp;ADDRESS(Prcsses!$B168,$X$2-1+$P$8))))</f>
        <v>8333.3333333333339</v>
      </c>
      <c r="AZ172" s="5">
        <f ca="1">IF(AZ$4="",0,SUMPRODUCT(INDIRECT(ADDRESS($B149,$X$2)&amp;":"&amp;ADDRESS($B149,$X$2-1+AZ$8)),INDIRECT("rP!"&amp;ADDRESS(Prcsses!$B168,$X$2+$P$8-AZ$8)&amp;":"&amp;ADDRESS(Prcsses!$B168,$X$2-1+$P$8))))</f>
        <v>8333.3333333333339</v>
      </c>
      <c r="BA172" s="5">
        <f ca="1">IF(BA$4="",0,SUMPRODUCT(INDIRECT(ADDRESS($B149,$X$2)&amp;":"&amp;ADDRESS($B149,$X$2-1+BA$8)),INDIRECT("rP!"&amp;ADDRESS(Prcsses!$B168,$X$2+$P$8-BA$8)&amp;":"&amp;ADDRESS(Prcsses!$B168,$X$2-1+$P$8))))</f>
        <v>8333.3333333333339</v>
      </c>
      <c r="BB172" s="5">
        <f ca="1">IF(BB$4="",0,SUMPRODUCT(INDIRECT(ADDRESS($B149,$X$2)&amp;":"&amp;ADDRESS($B149,$X$2-1+BB$8)),INDIRECT("rP!"&amp;ADDRESS(Prcsses!$B168,$X$2+$P$8-BB$8)&amp;":"&amp;ADDRESS(Prcsses!$B168,$X$2-1+$P$8))))</f>
        <v>8333.3333333333339</v>
      </c>
      <c r="BC172" s="5">
        <f ca="1">IF(BC$4="",0,SUMPRODUCT(INDIRECT(ADDRESS($B149,$X$2)&amp;":"&amp;ADDRESS($B149,$X$2-1+BC$8)),INDIRECT("rP!"&amp;ADDRESS(Prcsses!$B168,$X$2+$P$8-BC$8)&amp;":"&amp;ADDRESS(Prcsses!$B168,$X$2-1+$P$8))))</f>
        <v>8333.3333333333339</v>
      </c>
      <c r="BD172" s="5">
        <f ca="1">IF(BD$4="",0,SUMPRODUCT(INDIRECT(ADDRESS($B149,$X$2)&amp;":"&amp;ADDRESS($B149,$X$2-1+BD$8)),INDIRECT("rP!"&amp;ADDRESS(Prcsses!$B168,$X$2+$P$8-BD$8)&amp;":"&amp;ADDRESS(Prcsses!$B168,$X$2-1+$P$8))))</f>
        <v>8333.3333333333339</v>
      </c>
      <c r="BE172" s="5">
        <f ca="1">IF(BE$4="",0,SUMPRODUCT(INDIRECT(ADDRESS($B149,$X$2)&amp;":"&amp;ADDRESS($B149,$X$2-1+BE$8)),INDIRECT("rP!"&amp;ADDRESS(Prcsses!$B168,$X$2+$P$8-BE$8)&amp;":"&amp;ADDRESS(Prcsses!$B168,$X$2-1+$P$8))))</f>
        <v>8333.3333333333339</v>
      </c>
      <c r="BF172" s="5">
        <f ca="1">IF(BF$4="",0,SUMPRODUCT(INDIRECT(ADDRESS($B149,$X$2)&amp;":"&amp;ADDRESS($B149,$X$2-1+BF$8)),INDIRECT("rP!"&amp;ADDRESS(Prcsses!$B168,$X$2+$P$8-BF$8)&amp;":"&amp;ADDRESS(Prcsses!$B168,$X$2-1+$P$8))))</f>
        <v>8333.3333333333339</v>
      </c>
      <c r="BG172" s="5">
        <f ca="1">IF(BG$4="",0,SUMPRODUCT(INDIRECT(ADDRESS($B149,$X$2)&amp;":"&amp;ADDRESS($B149,$X$2-1+BG$8)),INDIRECT("rP!"&amp;ADDRESS(Prcsses!$B168,$X$2+$P$8-BG$8)&amp;":"&amp;ADDRESS(Prcsses!$B168,$X$2-1+$P$8))))</f>
        <v>8333.3333333333339</v>
      </c>
      <c r="BH172" s="5">
        <f ca="1">IF(BH$4="",0,SUMPRODUCT(INDIRECT(ADDRESS($B149,$X$2)&amp;":"&amp;ADDRESS($B149,$X$2-1+BH$8)),INDIRECT("rP!"&amp;ADDRESS(Prcsses!$B168,$X$2+$P$8-BH$8)&amp;":"&amp;ADDRESS(Prcsses!$B168,$X$2-1+$P$8))))</f>
        <v>8333.3333333333339</v>
      </c>
      <c r="BI172" s="5">
        <f ca="1">IF(BI$4="",0,SUMPRODUCT(INDIRECT(ADDRESS($B149,$X$2)&amp;":"&amp;ADDRESS($B149,$X$2-1+BI$8)),INDIRECT("rP!"&amp;ADDRESS(Prcsses!$B168,$X$2+$P$8-BI$8)&amp;":"&amp;ADDRESS(Prcsses!$B168,$X$2-1+$P$8))))</f>
        <v>8333.3333333333339</v>
      </c>
      <c r="BJ172" s="5">
        <f ca="1">IF(BJ$4="",0,SUMPRODUCT(INDIRECT(ADDRESS($B149,$X$2)&amp;":"&amp;ADDRESS($B149,$X$2-1+BJ$8)),INDIRECT("rP!"&amp;ADDRESS(Prcsses!$B168,$X$2+$P$8-BJ$8)&amp;":"&amp;ADDRESS(Prcsses!$B168,$X$2-1+$P$8))))</f>
        <v>8333.3333333333339</v>
      </c>
      <c r="BK172" s="5">
        <f ca="1">IF(BK$4="",0,SUMPRODUCT(INDIRECT(ADDRESS($B149,$X$2)&amp;":"&amp;ADDRESS($B149,$X$2-1+BK$8)),INDIRECT("rP!"&amp;ADDRESS(Prcsses!$B168,$X$2+$P$8-BK$8)&amp;":"&amp;ADDRESS(Prcsses!$B168,$X$2-1+$P$8))))</f>
        <v>8333.3333333333339</v>
      </c>
      <c r="BL172" s="5">
        <f ca="1">IF(BL$4="",0,SUMPRODUCT(INDIRECT(ADDRESS($B149,$X$2)&amp;":"&amp;ADDRESS($B149,$X$2-1+BL$8)),INDIRECT("rP!"&amp;ADDRESS(Prcsses!$B168,$X$2+$P$8-BL$8)&amp;":"&amp;ADDRESS(Prcsses!$B168,$X$2-1+$P$8))))</f>
        <v>8333.3333333333339</v>
      </c>
      <c r="BM172" s="5">
        <f ca="1">IF(BM$4="",0,SUMPRODUCT(INDIRECT(ADDRESS($B149,$X$2)&amp;":"&amp;ADDRESS($B149,$X$2-1+BM$8)),INDIRECT("rP!"&amp;ADDRESS(Prcsses!$B168,$X$2+$P$8-BM$8)&amp;":"&amp;ADDRESS(Prcsses!$B168,$X$2-1+$P$8))))</f>
        <v>8333.3333333333339</v>
      </c>
      <c r="BN172" s="5">
        <f ca="1">IF(BN$4="",0,SUMPRODUCT(INDIRECT(ADDRESS($B149,$X$2)&amp;":"&amp;ADDRESS($B149,$X$2-1+BN$8)),INDIRECT("rP!"&amp;ADDRESS(Prcsses!$B168,$X$2+$P$8-BN$8)&amp;":"&amp;ADDRESS(Prcsses!$B168,$X$2-1+$P$8))))</f>
        <v>8333.3333333333339</v>
      </c>
      <c r="BO172" s="5">
        <f ca="1">IF(BO$4="",0,SUMPRODUCT(INDIRECT(ADDRESS($B149,$X$2)&amp;":"&amp;ADDRESS($B149,$X$2-1+BO$8)),INDIRECT("rP!"&amp;ADDRESS(Prcsses!$B168,$X$2+$P$8-BO$8)&amp;":"&amp;ADDRESS(Prcsses!$B168,$X$2-1+$P$8))))</f>
        <v>8333.3333333333339</v>
      </c>
      <c r="BP172" s="5">
        <f ca="1">IF(BP$4="",0,SUMPRODUCT(INDIRECT(ADDRESS($B149,$X$2)&amp;":"&amp;ADDRESS($B149,$X$2-1+BP$8)),INDIRECT("rP!"&amp;ADDRESS(Prcsses!$B168,$X$2+$P$8-BP$8)&amp;":"&amp;ADDRESS(Prcsses!$B168,$X$2-1+$P$8))))</f>
        <v>8333.3333333333339</v>
      </c>
      <c r="BQ172" s="5">
        <f ca="1">IF(BQ$4="",0,SUMPRODUCT(INDIRECT(ADDRESS($B149,$X$2)&amp;":"&amp;ADDRESS($B149,$X$2-1+BQ$8)),INDIRECT("rP!"&amp;ADDRESS(Prcsses!$B168,$X$2+$P$8-BQ$8)&amp;":"&amp;ADDRESS(Prcsses!$B168,$X$2-1+$P$8))))</f>
        <v>8333.3333333333339</v>
      </c>
      <c r="BR172" s="5">
        <f ca="1">IF(BR$4="",0,SUMPRODUCT(INDIRECT(ADDRESS($B149,$X$2)&amp;":"&amp;ADDRESS($B149,$X$2-1+BR$8)),INDIRECT("rP!"&amp;ADDRESS(Prcsses!$B168,$X$2+$P$8-BR$8)&amp;":"&amp;ADDRESS(Prcsses!$B168,$X$2-1+$P$8))))</f>
        <v>8333.3333333333339</v>
      </c>
      <c r="BS172" s="5">
        <f ca="1">IF(BS$4="",0,SUMPRODUCT(INDIRECT(ADDRESS($B149,$X$2)&amp;":"&amp;ADDRESS($B149,$X$2-1+BS$8)),INDIRECT("rP!"&amp;ADDRESS(Prcsses!$B168,$X$2+$P$8-BS$8)&amp;":"&amp;ADDRESS(Prcsses!$B168,$X$2-1+$P$8))))</f>
        <v>8333.3333333333339</v>
      </c>
      <c r="BT172" s="5">
        <f ca="1">IF(BT$4="",0,SUMPRODUCT(INDIRECT(ADDRESS($B149,$X$2)&amp;":"&amp;ADDRESS($B149,$X$2-1+BT$8)),INDIRECT("rP!"&amp;ADDRESS(Prcsses!$B168,$X$2+$P$8-BT$8)&amp;":"&amp;ADDRESS(Prcsses!$B168,$X$2-1+$P$8))))</f>
        <v>8333.3333333333339</v>
      </c>
      <c r="BU172" s="5">
        <f ca="1">IF(BU$4="",0,SUMPRODUCT(INDIRECT(ADDRESS($B149,$X$2)&amp;":"&amp;ADDRESS($B149,$X$2-1+BU$8)),INDIRECT("rP!"&amp;ADDRESS(Prcsses!$B168,$X$2+$P$8-BU$8)&amp;":"&amp;ADDRESS(Prcsses!$B168,$X$2-1+$P$8))))</f>
        <v>8333.3333333333339</v>
      </c>
      <c r="BV172" s="5">
        <f ca="1">IF(BV$4="",0,SUMPRODUCT(INDIRECT(ADDRESS($B149,$X$2)&amp;":"&amp;ADDRESS($B149,$X$2-1+BV$8)),INDIRECT("rP!"&amp;ADDRESS(Prcsses!$B168,$X$2+$P$8-BV$8)&amp;":"&amp;ADDRESS(Prcsses!$B168,$X$2-1+$P$8))))</f>
        <v>8333.3333333333339</v>
      </c>
      <c r="BW172" s="5">
        <f ca="1">IF(BW$4="",0,SUMPRODUCT(INDIRECT(ADDRESS($B149,$X$2)&amp;":"&amp;ADDRESS($B149,$X$2-1+BW$8)),INDIRECT("rP!"&amp;ADDRESS(Prcsses!$B168,$X$2+$P$8-BW$8)&amp;":"&amp;ADDRESS(Prcsses!$B168,$X$2-1+$P$8))))</f>
        <v>8333.3333333333339</v>
      </c>
      <c r="BX172" s="5">
        <f ca="1">IF(BX$4="",0,SUMPRODUCT(INDIRECT(ADDRESS($B149,$X$2)&amp;":"&amp;ADDRESS($B149,$X$2-1+BX$8)),INDIRECT("rP!"&amp;ADDRESS(Prcsses!$B168,$X$2+$P$8-BX$8)&amp;":"&amp;ADDRESS(Prcsses!$B168,$X$2-1+$P$8))))</f>
        <v>8333.3333333333339</v>
      </c>
      <c r="BY172" s="5">
        <f ca="1">IF(BY$4="",0,SUMPRODUCT(INDIRECT(ADDRESS($B149,$X$2)&amp;":"&amp;ADDRESS($B149,$X$2-1+BY$8)),INDIRECT("rP!"&amp;ADDRESS(Prcsses!$B168,$X$2+$P$8-BY$8)&amp;":"&amp;ADDRESS(Prcsses!$B168,$X$2-1+$P$8))))</f>
        <v>8333.3333333333339</v>
      </c>
      <c r="BZ172" s="5">
        <f ca="1">IF(BZ$4="",0,SUMPRODUCT(INDIRECT(ADDRESS($B149,$X$2)&amp;":"&amp;ADDRESS($B149,$X$2-1+BZ$8)),INDIRECT("rP!"&amp;ADDRESS(Prcsses!$B168,$X$2+$P$8-BZ$8)&amp;":"&amp;ADDRESS(Prcsses!$B168,$X$2-1+$P$8))))</f>
        <v>8333.3333333333339</v>
      </c>
      <c r="CA172" s="5">
        <f ca="1">IF(CA$4="",0,SUMPRODUCT(INDIRECT(ADDRESS($B149,$X$2)&amp;":"&amp;ADDRESS($B149,$X$2-1+CA$8)),INDIRECT("rP!"&amp;ADDRESS(Prcsses!$B168,$X$2+$P$8-CA$8)&amp;":"&amp;ADDRESS(Prcsses!$B168,$X$2-1+$P$8))))</f>
        <v>8333.3333333333339</v>
      </c>
      <c r="CB172" s="5">
        <f ca="1">IF(CB$4="",0,SUMPRODUCT(INDIRECT(ADDRESS($B149,$X$2)&amp;":"&amp;ADDRESS($B149,$X$2-1+CB$8)),INDIRECT("rP!"&amp;ADDRESS(Prcsses!$B168,$X$2+$P$8-CB$8)&amp;":"&amp;ADDRESS(Prcsses!$B168,$X$2-1+$P$8))))</f>
        <v>8333.3333333333339</v>
      </c>
      <c r="CC172" s="5">
        <f ca="1">IF(CC$4="",0,SUMPRODUCT(INDIRECT(ADDRESS($B149,$X$2)&amp;":"&amp;ADDRESS($B149,$X$2-1+CC$8)),INDIRECT("rP!"&amp;ADDRESS(Prcsses!$B168,$X$2+$P$8-CC$8)&amp;":"&amp;ADDRESS(Prcsses!$B168,$X$2-1+$P$8))))</f>
        <v>8333.3333333333339</v>
      </c>
      <c r="CD172" s="5">
        <f ca="1">IF(CD$4="",0,SUMPRODUCT(INDIRECT(ADDRESS($B149,$X$2)&amp;":"&amp;ADDRESS($B149,$X$2-1+CD$8)),INDIRECT("rP!"&amp;ADDRESS(Prcsses!$B168,$X$2+$P$8-CD$8)&amp;":"&amp;ADDRESS(Prcsses!$B168,$X$2-1+$P$8))))</f>
        <v>8333.3333333333339</v>
      </c>
      <c r="CE172" s="5">
        <f ca="1">IF(CE$4="",0,SUMPRODUCT(INDIRECT(ADDRESS($B149,$X$2)&amp;":"&amp;ADDRESS($B149,$X$2-1+CE$8)),INDIRECT("rP!"&amp;ADDRESS(Prcsses!$B168,$X$2+$P$8-CE$8)&amp;":"&amp;ADDRESS(Prcsses!$B168,$X$2-1+$P$8))))</f>
        <v>8333.3333333333339</v>
      </c>
      <c r="CF172" s="5">
        <f ca="1">IF(CF$4="",0,SUMPRODUCT(INDIRECT(ADDRESS($B149,$X$2)&amp;":"&amp;ADDRESS($B149,$X$2-1+CF$8)),INDIRECT("rP!"&amp;ADDRESS(Prcsses!$B168,$X$2+$P$8-CF$8)&amp;":"&amp;ADDRESS(Prcsses!$B168,$X$2-1+$P$8))))</f>
        <v>0</v>
      </c>
    </row>
    <row r="173" spans="2:84" x14ac:dyDescent="0.3">
      <c r="B173" s="13">
        <f>ROW()</f>
        <v>173</v>
      </c>
      <c r="H173" s="1" t="str">
        <f t="shared" si="300"/>
        <v>Амортизация капитальных затрат</v>
      </c>
      <c r="I173" s="1" t="str">
        <f>$I$171</f>
        <v>Капзатраты на производственные мощности</v>
      </c>
      <c r="J173" s="1" t="str">
        <f>Prcsses!I145</f>
        <v>Строительно-монтажные работы</v>
      </c>
      <c r="M173" s="53" t="s">
        <v>18</v>
      </c>
      <c r="U173" s="5">
        <f t="shared" ca="1" si="301"/>
        <v>6000000</v>
      </c>
      <c r="X173" s="5">
        <f ca="1">IF(X$4="",0,SUMPRODUCT(INDIRECT(ADDRESS($B150,$X$2)&amp;":"&amp;ADDRESS($B150,$X$2-1+X$8)),INDIRECT("rP!"&amp;ADDRESS(Prcsses!$B169,$X$2+$P$8-X$8)&amp;":"&amp;ADDRESS(Prcsses!$B169,$X$2-1+$P$8))))</f>
        <v>0</v>
      </c>
      <c r="Y173" s="5">
        <f ca="1">IF(Y$4="",0,SUMPRODUCT(INDIRECT(ADDRESS($B150,$X$2)&amp;":"&amp;ADDRESS($B150,$X$2-1+Y$8)),INDIRECT("rP!"&amp;ADDRESS(Prcsses!$B169,$X$2+$P$8-Y$8)&amp;":"&amp;ADDRESS(Prcsses!$B169,$X$2-1+$P$8))))</f>
        <v>0</v>
      </c>
      <c r="Z173" s="5">
        <f ca="1">IF(Z$4="",0,SUMPRODUCT(INDIRECT(ADDRESS($B150,$X$2)&amp;":"&amp;ADDRESS($B150,$X$2-1+Z$8)),INDIRECT("rP!"&amp;ADDRESS(Prcsses!$B169,$X$2+$P$8-Z$8)&amp;":"&amp;ADDRESS(Prcsses!$B169,$X$2-1+$P$8))))</f>
        <v>0</v>
      </c>
      <c r="AA173" s="5">
        <f ca="1">IF(AA$4="",0,SUMPRODUCT(INDIRECT(ADDRESS($B150,$X$2)&amp;":"&amp;ADDRESS($B150,$X$2-1+AA$8)),INDIRECT("rP!"&amp;ADDRESS(Prcsses!$B169,$X$2+$P$8-AA$8)&amp;":"&amp;ADDRESS(Prcsses!$B169,$X$2-1+$P$8))))</f>
        <v>0</v>
      </c>
      <c r="AB173" s="5">
        <f ca="1">IF(AB$4="",0,SUMPRODUCT(INDIRECT(ADDRESS($B150,$X$2)&amp;":"&amp;ADDRESS($B150,$X$2-1+AB$8)),INDIRECT("rP!"&amp;ADDRESS(Prcsses!$B169,$X$2+$P$8-AB$8)&amp;":"&amp;ADDRESS(Prcsses!$B169,$X$2-1+$P$8))))</f>
        <v>0</v>
      </c>
      <c r="AC173" s="5">
        <f ca="1">IF(AC$4="",0,SUMPRODUCT(INDIRECT(ADDRESS($B150,$X$2)&amp;":"&amp;ADDRESS($B150,$X$2-1+AC$8)),INDIRECT("rP!"&amp;ADDRESS(Prcsses!$B169,$X$2+$P$8-AC$8)&amp;":"&amp;ADDRESS(Prcsses!$B169,$X$2-1+$P$8))))</f>
        <v>0</v>
      </c>
      <c r="AD173" s="5">
        <f ca="1">IF(AD$4="",0,SUMPRODUCT(INDIRECT(ADDRESS($B150,$X$2)&amp;":"&amp;ADDRESS($B150,$X$2-1+AD$8)),INDIRECT("rP!"&amp;ADDRESS(Prcsses!$B169,$X$2+$P$8-AD$8)&amp;":"&amp;ADDRESS(Prcsses!$B169,$X$2-1+$P$8))))</f>
        <v>0</v>
      </c>
      <c r="AE173" s="5">
        <f ca="1">IF(AE$4="",0,SUMPRODUCT(INDIRECT(ADDRESS($B150,$X$2)&amp;":"&amp;ADDRESS($B150,$X$2-1+AE$8)),INDIRECT("rP!"&amp;ADDRESS(Prcsses!$B169,$X$2+$P$8-AE$8)&amp;":"&amp;ADDRESS(Prcsses!$B169,$X$2-1+$P$8))))</f>
        <v>0</v>
      </c>
      <c r="AF173" s="5">
        <f ca="1">IF(AF$4="",0,SUMPRODUCT(INDIRECT(ADDRESS($B150,$X$2)&amp;":"&amp;ADDRESS($B150,$X$2-1+AF$8)),INDIRECT("rP!"&amp;ADDRESS(Prcsses!$B169,$X$2+$P$8-AF$8)&amp;":"&amp;ADDRESS(Prcsses!$B169,$X$2-1+$P$8))))</f>
        <v>0</v>
      </c>
      <c r="AG173" s="5">
        <f ca="1">IF(AG$4="",0,SUMPRODUCT(INDIRECT(ADDRESS($B150,$X$2)&amp;":"&amp;ADDRESS($B150,$X$2-1+AG$8)),INDIRECT("rP!"&amp;ADDRESS(Prcsses!$B169,$X$2+$P$8-AG$8)&amp;":"&amp;ADDRESS(Prcsses!$B169,$X$2-1+$P$8))))</f>
        <v>0</v>
      </c>
      <c r="AH173" s="5">
        <f ca="1">IF(AH$4="",0,SUMPRODUCT(INDIRECT(ADDRESS($B150,$X$2)&amp;":"&amp;ADDRESS($B150,$X$2-1+AH$8)),INDIRECT("rP!"&amp;ADDRESS(Prcsses!$B169,$X$2+$P$8-AH$8)&amp;":"&amp;ADDRESS(Prcsses!$B169,$X$2-1+$P$8))))</f>
        <v>0</v>
      </c>
      <c r="AI173" s="5">
        <f ca="1">IF(AI$4="",0,SUMPRODUCT(INDIRECT(ADDRESS($B150,$X$2)&amp;":"&amp;ADDRESS($B150,$X$2-1+AI$8)),INDIRECT("rP!"&amp;ADDRESS(Prcsses!$B169,$X$2+$P$8-AI$8)&amp;":"&amp;ADDRESS(Prcsses!$B169,$X$2-1+$P$8))))</f>
        <v>0</v>
      </c>
      <c r="AJ173" s="5">
        <f ca="1">IF(AJ$4="",0,SUMPRODUCT(INDIRECT(ADDRESS($B150,$X$2)&amp;":"&amp;ADDRESS($B150,$X$2-1+AJ$8)),INDIRECT("rP!"&amp;ADDRESS(Prcsses!$B169,$X$2+$P$8-AJ$8)&amp;":"&amp;ADDRESS(Prcsses!$B169,$X$2-1+$P$8))))</f>
        <v>125000</v>
      </c>
      <c r="AK173" s="5">
        <f ca="1">IF(AK$4="",0,SUMPRODUCT(INDIRECT(ADDRESS($B150,$X$2)&amp;":"&amp;ADDRESS($B150,$X$2-1+AK$8)),INDIRECT("rP!"&amp;ADDRESS(Prcsses!$B169,$X$2+$P$8-AK$8)&amp;":"&amp;ADDRESS(Prcsses!$B169,$X$2-1+$P$8))))</f>
        <v>125000</v>
      </c>
      <c r="AL173" s="5">
        <f ca="1">IF(AL$4="",0,SUMPRODUCT(INDIRECT(ADDRESS($B150,$X$2)&amp;":"&amp;ADDRESS($B150,$X$2-1+AL$8)),INDIRECT("rP!"&amp;ADDRESS(Prcsses!$B169,$X$2+$P$8-AL$8)&amp;":"&amp;ADDRESS(Prcsses!$B169,$X$2-1+$P$8))))</f>
        <v>125000</v>
      </c>
      <c r="AM173" s="5">
        <f ca="1">IF(AM$4="",0,SUMPRODUCT(INDIRECT(ADDRESS($B150,$X$2)&amp;":"&amp;ADDRESS($B150,$X$2-1+AM$8)),INDIRECT("rP!"&amp;ADDRESS(Prcsses!$B169,$X$2+$P$8-AM$8)&amp;":"&amp;ADDRESS(Prcsses!$B169,$X$2-1+$P$8))))</f>
        <v>125000</v>
      </c>
      <c r="AN173" s="5">
        <f ca="1">IF(AN$4="",0,SUMPRODUCT(INDIRECT(ADDRESS($B150,$X$2)&amp;":"&amp;ADDRESS($B150,$X$2-1+AN$8)),INDIRECT("rP!"&amp;ADDRESS(Prcsses!$B169,$X$2+$P$8-AN$8)&amp;":"&amp;ADDRESS(Prcsses!$B169,$X$2-1+$P$8))))</f>
        <v>125000</v>
      </c>
      <c r="AO173" s="5">
        <f ca="1">IF(AO$4="",0,SUMPRODUCT(INDIRECT(ADDRESS($B150,$X$2)&amp;":"&amp;ADDRESS($B150,$X$2-1+AO$8)),INDIRECT("rP!"&amp;ADDRESS(Prcsses!$B169,$X$2+$P$8-AO$8)&amp;":"&amp;ADDRESS(Prcsses!$B169,$X$2-1+$P$8))))</f>
        <v>125000</v>
      </c>
      <c r="AP173" s="5">
        <f ca="1">IF(AP$4="",0,SUMPRODUCT(INDIRECT(ADDRESS($B150,$X$2)&amp;":"&amp;ADDRESS($B150,$X$2-1+AP$8)),INDIRECT("rP!"&amp;ADDRESS(Prcsses!$B169,$X$2+$P$8-AP$8)&amp;":"&amp;ADDRESS(Prcsses!$B169,$X$2-1+$P$8))))</f>
        <v>125000</v>
      </c>
      <c r="AQ173" s="5">
        <f ca="1">IF(AQ$4="",0,SUMPRODUCT(INDIRECT(ADDRESS($B150,$X$2)&amp;":"&amp;ADDRESS($B150,$X$2-1+AQ$8)),INDIRECT("rP!"&amp;ADDRESS(Prcsses!$B169,$X$2+$P$8-AQ$8)&amp;":"&amp;ADDRESS(Prcsses!$B169,$X$2-1+$P$8))))</f>
        <v>125000</v>
      </c>
      <c r="AR173" s="5">
        <f ca="1">IF(AR$4="",0,SUMPRODUCT(INDIRECT(ADDRESS($B150,$X$2)&amp;":"&amp;ADDRESS($B150,$X$2-1+AR$8)),INDIRECT("rP!"&amp;ADDRESS(Prcsses!$B169,$X$2+$P$8-AR$8)&amp;":"&amp;ADDRESS(Prcsses!$B169,$X$2-1+$P$8))))</f>
        <v>125000</v>
      </c>
      <c r="AS173" s="5">
        <f ca="1">IF(AS$4="",0,SUMPRODUCT(INDIRECT(ADDRESS($B150,$X$2)&amp;":"&amp;ADDRESS($B150,$X$2-1+AS$8)),INDIRECT("rP!"&amp;ADDRESS(Prcsses!$B169,$X$2+$P$8-AS$8)&amp;":"&amp;ADDRESS(Prcsses!$B169,$X$2-1+$P$8))))</f>
        <v>125000</v>
      </c>
      <c r="AT173" s="5">
        <f ca="1">IF(AT$4="",0,SUMPRODUCT(INDIRECT(ADDRESS($B150,$X$2)&amp;":"&amp;ADDRESS($B150,$X$2-1+AT$8)),INDIRECT("rP!"&amp;ADDRESS(Prcsses!$B169,$X$2+$P$8-AT$8)&amp;":"&amp;ADDRESS(Prcsses!$B169,$X$2-1+$P$8))))</f>
        <v>125000</v>
      </c>
      <c r="AU173" s="5">
        <f ca="1">IF(AU$4="",0,SUMPRODUCT(INDIRECT(ADDRESS($B150,$X$2)&amp;":"&amp;ADDRESS($B150,$X$2-1+AU$8)),INDIRECT("rP!"&amp;ADDRESS(Prcsses!$B169,$X$2+$P$8-AU$8)&amp;":"&amp;ADDRESS(Prcsses!$B169,$X$2-1+$P$8))))</f>
        <v>125000</v>
      </c>
      <c r="AV173" s="5">
        <f ca="1">IF(AV$4="",0,SUMPRODUCT(INDIRECT(ADDRESS($B150,$X$2)&amp;":"&amp;ADDRESS($B150,$X$2-1+AV$8)),INDIRECT("rP!"&amp;ADDRESS(Prcsses!$B169,$X$2+$P$8-AV$8)&amp;":"&amp;ADDRESS(Prcsses!$B169,$X$2-1+$P$8))))</f>
        <v>125000</v>
      </c>
      <c r="AW173" s="5">
        <f ca="1">IF(AW$4="",0,SUMPRODUCT(INDIRECT(ADDRESS($B150,$X$2)&amp;":"&amp;ADDRESS($B150,$X$2-1+AW$8)),INDIRECT("rP!"&amp;ADDRESS(Prcsses!$B169,$X$2+$P$8-AW$8)&amp;":"&amp;ADDRESS(Prcsses!$B169,$X$2-1+$P$8))))</f>
        <v>125000</v>
      </c>
      <c r="AX173" s="5">
        <f ca="1">IF(AX$4="",0,SUMPRODUCT(INDIRECT(ADDRESS($B150,$X$2)&amp;":"&amp;ADDRESS($B150,$X$2-1+AX$8)),INDIRECT("rP!"&amp;ADDRESS(Prcsses!$B169,$X$2+$P$8-AX$8)&amp;":"&amp;ADDRESS(Prcsses!$B169,$X$2-1+$P$8))))</f>
        <v>125000</v>
      </c>
      <c r="AY173" s="5">
        <f ca="1">IF(AY$4="",0,SUMPRODUCT(INDIRECT(ADDRESS($B150,$X$2)&amp;":"&amp;ADDRESS($B150,$X$2-1+AY$8)),INDIRECT("rP!"&amp;ADDRESS(Prcsses!$B169,$X$2+$P$8-AY$8)&amp;":"&amp;ADDRESS(Prcsses!$B169,$X$2-1+$P$8))))</f>
        <v>125000</v>
      </c>
      <c r="AZ173" s="5">
        <f ca="1">IF(AZ$4="",0,SUMPRODUCT(INDIRECT(ADDRESS($B150,$X$2)&amp;":"&amp;ADDRESS($B150,$X$2-1+AZ$8)),INDIRECT("rP!"&amp;ADDRESS(Prcsses!$B169,$X$2+$P$8-AZ$8)&amp;":"&amp;ADDRESS(Prcsses!$B169,$X$2-1+$P$8))))</f>
        <v>125000</v>
      </c>
      <c r="BA173" s="5">
        <f ca="1">IF(BA$4="",0,SUMPRODUCT(INDIRECT(ADDRESS($B150,$X$2)&amp;":"&amp;ADDRESS($B150,$X$2-1+BA$8)),INDIRECT("rP!"&amp;ADDRESS(Prcsses!$B169,$X$2+$P$8-BA$8)&amp;":"&amp;ADDRESS(Prcsses!$B169,$X$2-1+$P$8))))</f>
        <v>125000</v>
      </c>
      <c r="BB173" s="5">
        <f ca="1">IF(BB$4="",0,SUMPRODUCT(INDIRECT(ADDRESS($B150,$X$2)&amp;":"&amp;ADDRESS($B150,$X$2-1+BB$8)),INDIRECT("rP!"&amp;ADDRESS(Prcsses!$B169,$X$2+$P$8-BB$8)&amp;":"&amp;ADDRESS(Prcsses!$B169,$X$2-1+$P$8))))</f>
        <v>125000</v>
      </c>
      <c r="BC173" s="5">
        <f ca="1">IF(BC$4="",0,SUMPRODUCT(INDIRECT(ADDRESS($B150,$X$2)&amp;":"&amp;ADDRESS($B150,$X$2-1+BC$8)),INDIRECT("rP!"&amp;ADDRESS(Prcsses!$B169,$X$2+$P$8-BC$8)&amp;":"&amp;ADDRESS(Prcsses!$B169,$X$2-1+$P$8))))</f>
        <v>125000</v>
      </c>
      <c r="BD173" s="5">
        <f ca="1">IF(BD$4="",0,SUMPRODUCT(INDIRECT(ADDRESS($B150,$X$2)&amp;":"&amp;ADDRESS($B150,$X$2-1+BD$8)),INDIRECT("rP!"&amp;ADDRESS(Prcsses!$B169,$X$2+$P$8-BD$8)&amp;":"&amp;ADDRESS(Prcsses!$B169,$X$2-1+$P$8))))</f>
        <v>125000</v>
      </c>
      <c r="BE173" s="5">
        <f ca="1">IF(BE$4="",0,SUMPRODUCT(INDIRECT(ADDRESS($B150,$X$2)&amp;":"&amp;ADDRESS($B150,$X$2-1+BE$8)),INDIRECT("rP!"&amp;ADDRESS(Prcsses!$B169,$X$2+$P$8-BE$8)&amp;":"&amp;ADDRESS(Prcsses!$B169,$X$2-1+$P$8))))</f>
        <v>125000</v>
      </c>
      <c r="BF173" s="5">
        <f ca="1">IF(BF$4="",0,SUMPRODUCT(INDIRECT(ADDRESS($B150,$X$2)&amp;":"&amp;ADDRESS($B150,$X$2-1+BF$8)),INDIRECT("rP!"&amp;ADDRESS(Prcsses!$B169,$X$2+$P$8-BF$8)&amp;":"&amp;ADDRESS(Prcsses!$B169,$X$2-1+$P$8))))</f>
        <v>125000</v>
      </c>
      <c r="BG173" s="5">
        <f ca="1">IF(BG$4="",0,SUMPRODUCT(INDIRECT(ADDRESS($B150,$X$2)&amp;":"&amp;ADDRESS($B150,$X$2-1+BG$8)),INDIRECT("rP!"&amp;ADDRESS(Prcsses!$B169,$X$2+$P$8-BG$8)&amp;":"&amp;ADDRESS(Prcsses!$B169,$X$2-1+$P$8))))</f>
        <v>125000</v>
      </c>
      <c r="BH173" s="5">
        <f ca="1">IF(BH$4="",0,SUMPRODUCT(INDIRECT(ADDRESS($B150,$X$2)&amp;":"&amp;ADDRESS($B150,$X$2-1+BH$8)),INDIRECT("rP!"&amp;ADDRESS(Prcsses!$B169,$X$2+$P$8-BH$8)&amp;":"&amp;ADDRESS(Prcsses!$B169,$X$2-1+$P$8))))</f>
        <v>125000</v>
      </c>
      <c r="BI173" s="5">
        <f ca="1">IF(BI$4="",0,SUMPRODUCT(INDIRECT(ADDRESS($B150,$X$2)&amp;":"&amp;ADDRESS($B150,$X$2-1+BI$8)),INDIRECT("rP!"&amp;ADDRESS(Prcsses!$B169,$X$2+$P$8-BI$8)&amp;":"&amp;ADDRESS(Prcsses!$B169,$X$2-1+$P$8))))</f>
        <v>125000</v>
      </c>
      <c r="BJ173" s="5">
        <f ca="1">IF(BJ$4="",0,SUMPRODUCT(INDIRECT(ADDRESS($B150,$X$2)&amp;":"&amp;ADDRESS($B150,$X$2-1+BJ$8)),INDIRECT("rP!"&amp;ADDRESS(Prcsses!$B169,$X$2+$P$8-BJ$8)&amp;":"&amp;ADDRESS(Prcsses!$B169,$X$2-1+$P$8))))</f>
        <v>125000</v>
      </c>
      <c r="BK173" s="5">
        <f ca="1">IF(BK$4="",0,SUMPRODUCT(INDIRECT(ADDRESS($B150,$X$2)&amp;":"&amp;ADDRESS($B150,$X$2-1+BK$8)),INDIRECT("rP!"&amp;ADDRESS(Prcsses!$B169,$X$2+$P$8-BK$8)&amp;":"&amp;ADDRESS(Prcsses!$B169,$X$2-1+$P$8))))</f>
        <v>125000</v>
      </c>
      <c r="BL173" s="5">
        <f ca="1">IF(BL$4="",0,SUMPRODUCT(INDIRECT(ADDRESS($B150,$X$2)&amp;":"&amp;ADDRESS($B150,$X$2-1+BL$8)),INDIRECT("rP!"&amp;ADDRESS(Prcsses!$B169,$X$2+$P$8-BL$8)&amp;":"&amp;ADDRESS(Prcsses!$B169,$X$2-1+$P$8))))</f>
        <v>125000</v>
      </c>
      <c r="BM173" s="5">
        <f ca="1">IF(BM$4="",0,SUMPRODUCT(INDIRECT(ADDRESS($B150,$X$2)&amp;":"&amp;ADDRESS($B150,$X$2-1+BM$8)),INDIRECT("rP!"&amp;ADDRESS(Prcsses!$B169,$X$2+$P$8-BM$8)&amp;":"&amp;ADDRESS(Prcsses!$B169,$X$2-1+$P$8))))</f>
        <v>125000</v>
      </c>
      <c r="BN173" s="5">
        <f ca="1">IF(BN$4="",0,SUMPRODUCT(INDIRECT(ADDRESS($B150,$X$2)&amp;":"&amp;ADDRESS($B150,$X$2-1+BN$8)),INDIRECT("rP!"&amp;ADDRESS(Prcsses!$B169,$X$2+$P$8-BN$8)&amp;":"&amp;ADDRESS(Prcsses!$B169,$X$2-1+$P$8))))</f>
        <v>125000</v>
      </c>
      <c r="BO173" s="5">
        <f ca="1">IF(BO$4="",0,SUMPRODUCT(INDIRECT(ADDRESS($B150,$X$2)&amp;":"&amp;ADDRESS($B150,$X$2-1+BO$8)),INDIRECT("rP!"&amp;ADDRESS(Prcsses!$B169,$X$2+$P$8-BO$8)&amp;":"&amp;ADDRESS(Prcsses!$B169,$X$2-1+$P$8))))</f>
        <v>125000</v>
      </c>
      <c r="BP173" s="5">
        <f ca="1">IF(BP$4="",0,SUMPRODUCT(INDIRECT(ADDRESS($B150,$X$2)&amp;":"&amp;ADDRESS($B150,$X$2-1+BP$8)),INDIRECT("rP!"&amp;ADDRESS(Prcsses!$B169,$X$2+$P$8-BP$8)&amp;":"&amp;ADDRESS(Prcsses!$B169,$X$2-1+$P$8))))</f>
        <v>125000</v>
      </c>
      <c r="BQ173" s="5">
        <f ca="1">IF(BQ$4="",0,SUMPRODUCT(INDIRECT(ADDRESS($B150,$X$2)&amp;":"&amp;ADDRESS($B150,$X$2-1+BQ$8)),INDIRECT("rP!"&amp;ADDRESS(Prcsses!$B169,$X$2+$P$8-BQ$8)&amp;":"&amp;ADDRESS(Prcsses!$B169,$X$2-1+$P$8))))</f>
        <v>125000</v>
      </c>
      <c r="BR173" s="5">
        <f ca="1">IF(BR$4="",0,SUMPRODUCT(INDIRECT(ADDRESS($B150,$X$2)&amp;":"&amp;ADDRESS($B150,$X$2-1+BR$8)),INDIRECT("rP!"&amp;ADDRESS(Prcsses!$B169,$X$2+$P$8-BR$8)&amp;":"&amp;ADDRESS(Prcsses!$B169,$X$2-1+$P$8))))</f>
        <v>125000</v>
      </c>
      <c r="BS173" s="5">
        <f ca="1">IF(BS$4="",0,SUMPRODUCT(INDIRECT(ADDRESS($B150,$X$2)&amp;":"&amp;ADDRESS($B150,$X$2-1+BS$8)),INDIRECT("rP!"&amp;ADDRESS(Prcsses!$B169,$X$2+$P$8-BS$8)&amp;":"&amp;ADDRESS(Prcsses!$B169,$X$2-1+$P$8))))</f>
        <v>125000</v>
      </c>
      <c r="BT173" s="5">
        <f ca="1">IF(BT$4="",0,SUMPRODUCT(INDIRECT(ADDRESS($B150,$X$2)&amp;":"&amp;ADDRESS($B150,$X$2-1+BT$8)),INDIRECT("rP!"&amp;ADDRESS(Prcsses!$B169,$X$2+$P$8-BT$8)&amp;":"&amp;ADDRESS(Prcsses!$B169,$X$2-1+$P$8))))</f>
        <v>125000</v>
      </c>
      <c r="BU173" s="5">
        <f ca="1">IF(BU$4="",0,SUMPRODUCT(INDIRECT(ADDRESS($B150,$X$2)&amp;":"&amp;ADDRESS($B150,$X$2-1+BU$8)),INDIRECT("rP!"&amp;ADDRESS(Prcsses!$B169,$X$2+$P$8-BU$8)&amp;":"&amp;ADDRESS(Prcsses!$B169,$X$2-1+$P$8))))</f>
        <v>125000</v>
      </c>
      <c r="BV173" s="5">
        <f ca="1">IF(BV$4="",0,SUMPRODUCT(INDIRECT(ADDRESS($B150,$X$2)&amp;":"&amp;ADDRESS($B150,$X$2-1+BV$8)),INDIRECT("rP!"&amp;ADDRESS(Prcsses!$B169,$X$2+$P$8-BV$8)&amp;":"&amp;ADDRESS(Prcsses!$B169,$X$2-1+$P$8))))</f>
        <v>125000</v>
      </c>
      <c r="BW173" s="5">
        <f ca="1">IF(BW$4="",0,SUMPRODUCT(INDIRECT(ADDRESS($B150,$X$2)&amp;":"&amp;ADDRESS($B150,$X$2-1+BW$8)),INDIRECT("rP!"&amp;ADDRESS(Prcsses!$B169,$X$2+$P$8-BW$8)&amp;":"&amp;ADDRESS(Prcsses!$B169,$X$2-1+$P$8))))</f>
        <v>125000</v>
      </c>
      <c r="BX173" s="5">
        <f ca="1">IF(BX$4="",0,SUMPRODUCT(INDIRECT(ADDRESS($B150,$X$2)&amp;":"&amp;ADDRESS($B150,$X$2-1+BX$8)),INDIRECT("rP!"&amp;ADDRESS(Prcsses!$B169,$X$2+$P$8-BX$8)&amp;":"&amp;ADDRESS(Prcsses!$B169,$X$2-1+$P$8))))</f>
        <v>125000</v>
      </c>
      <c r="BY173" s="5">
        <f ca="1">IF(BY$4="",0,SUMPRODUCT(INDIRECT(ADDRESS($B150,$X$2)&amp;":"&amp;ADDRESS($B150,$X$2-1+BY$8)),INDIRECT("rP!"&amp;ADDRESS(Prcsses!$B169,$X$2+$P$8-BY$8)&amp;":"&amp;ADDRESS(Prcsses!$B169,$X$2-1+$P$8))))</f>
        <v>125000</v>
      </c>
      <c r="BZ173" s="5">
        <f ca="1">IF(BZ$4="",0,SUMPRODUCT(INDIRECT(ADDRESS($B150,$X$2)&amp;":"&amp;ADDRESS($B150,$X$2-1+BZ$8)),INDIRECT("rP!"&amp;ADDRESS(Prcsses!$B169,$X$2+$P$8-BZ$8)&amp;":"&amp;ADDRESS(Prcsses!$B169,$X$2-1+$P$8))))</f>
        <v>125000</v>
      </c>
      <c r="CA173" s="5">
        <f ca="1">IF(CA$4="",0,SUMPRODUCT(INDIRECT(ADDRESS($B150,$X$2)&amp;":"&amp;ADDRESS($B150,$X$2-1+CA$8)),INDIRECT("rP!"&amp;ADDRESS(Prcsses!$B169,$X$2+$P$8-CA$8)&amp;":"&amp;ADDRESS(Prcsses!$B169,$X$2-1+$P$8))))</f>
        <v>125000</v>
      </c>
      <c r="CB173" s="5">
        <f ca="1">IF(CB$4="",0,SUMPRODUCT(INDIRECT(ADDRESS($B150,$X$2)&amp;":"&amp;ADDRESS($B150,$X$2-1+CB$8)),INDIRECT("rP!"&amp;ADDRESS(Prcsses!$B169,$X$2+$P$8-CB$8)&amp;":"&amp;ADDRESS(Prcsses!$B169,$X$2-1+$P$8))))</f>
        <v>125000</v>
      </c>
      <c r="CC173" s="5">
        <f ca="1">IF(CC$4="",0,SUMPRODUCT(INDIRECT(ADDRESS($B150,$X$2)&amp;":"&amp;ADDRESS($B150,$X$2-1+CC$8)),INDIRECT("rP!"&amp;ADDRESS(Prcsses!$B169,$X$2+$P$8-CC$8)&amp;":"&amp;ADDRESS(Prcsses!$B169,$X$2-1+$P$8))))</f>
        <v>125000</v>
      </c>
      <c r="CD173" s="5">
        <f ca="1">IF(CD$4="",0,SUMPRODUCT(INDIRECT(ADDRESS($B150,$X$2)&amp;":"&amp;ADDRESS($B150,$X$2-1+CD$8)),INDIRECT("rP!"&amp;ADDRESS(Prcsses!$B169,$X$2+$P$8-CD$8)&amp;":"&amp;ADDRESS(Prcsses!$B169,$X$2-1+$P$8))))</f>
        <v>125000</v>
      </c>
      <c r="CE173" s="5">
        <f ca="1">IF(CE$4="",0,SUMPRODUCT(INDIRECT(ADDRESS($B150,$X$2)&amp;":"&amp;ADDRESS($B150,$X$2-1+CE$8)),INDIRECT("rP!"&amp;ADDRESS(Prcsses!$B169,$X$2+$P$8-CE$8)&amp;":"&amp;ADDRESS(Prcsses!$B169,$X$2-1+$P$8))))</f>
        <v>125000</v>
      </c>
      <c r="CF173" s="5">
        <f ca="1">IF(CF$4="",0,SUMPRODUCT(INDIRECT(ADDRESS($B150,$X$2)&amp;":"&amp;ADDRESS($B150,$X$2-1+CF$8)),INDIRECT("rP!"&amp;ADDRESS(Prcsses!$B169,$X$2+$P$8-CF$8)&amp;":"&amp;ADDRESS(Prcsses!$B169,$X$2-1+$P$8))))</f>
        <v>0</v>
      </c>
    </row>
    <row r="174" spans="2:84" x14ac:dyDescent="0.3">
      <c r="B174" s="13">
        <f>ROW()</f>
        <v>174</v>
      </c>
      <c r="H174" s="1" t="str">
        <f t="shared" si="300"/>
        <v>Амортизация капитальных затрат</v>
      </c>
      <c r="I174" s="1" t="str">
        <f>$I$171</f>
        <v>Капзатраты на производственные мощности</v>
      </c>
      <c r="J174" s="1" t="str">
        <f>Prcsses!I146</f>
        <v>Оборудование</v>
      </c>
      <c r="M174" s="53" t="s">
        <v>18</v>
      </c>
      <c r="U174" s="5">
        <f t="shared" ca="1" si="301"/>
        <v>6000000</v>
      </c>
      <c r="X174" s="5">
        <f ca="1">IF(X$4="",0,SUMPRODUCT(INDIRECT(ADDRESS($B151,$X$2)&amp;":"&amp;ADDRESS($B151,$X$2-1+X$8)),INDIRECT("rP!"&amp;ADDRESS(Prcsses!$B170,$X$2+$P$8-X$8)&amp;":"&amp;ADDRESS(Prcsses!$B170,$X$2-1+$P$8))))</f>
        <v>0</v>
      </c>
      <c r="Y174" s="5">
        <f ca="1">IF(Y$4="",0,SUMPRODUCT(INDIRECT(ADDRESS($B151,$X$2)&amp;":"&amp;ADDRESS($B151,$X$2-1+Y$8)),INDIRECT("rP!"&amp;ADDRESS(Prcsses!$B170,$X$2+$P$8-Y$8)&amp;":"&amp;ADDRESS(Prcsses!$B170,$X$2-1+$P$8))))</f>
        <v>0</v>
      </c>
      <c r="Z174" s="5">
        <f ca="1">IF(Z$4="",0,SUMPRODUCT(INDIRECT(ADDRESS($B151,$X$2)&amp;":"&amp;ADDRESS($B151,$X$2-1+Z$8)),INDIRECT("rP!"&amp;ADDRESS(Prcsses!$B170,$X$2+$P$8-Z$8)&amp;":"&amp;ADDRESS(Prcsses!$B170,$X$2-1+$P$8))))</f>
        <v>0</v>
      </c>
      <c r="AA174" s="5">
        <f ca="1">IF(AA$4="",0,SUMPRODUCT(INDIRECT(ADDRESS($B151,$X$2)&amp;":"&amp;ADDRESS($B151,$X$2-1+AA$8)),INDIRECT("rP!"&amp;ADDRESS(Prcsses!$B170,$X$2+$P$8-AA$8)&amp;":"&amp;ADDRESS(Prcsses!$B170,$X$2-1+$P$8))))</f>
        <v>0</v>
      </c>
      <c r="AB174" s="5">
        <f ca="1">IF(AB$4="",0,SUMPRODUCT(INDIRECT(ADDRESS($B151,$X$2)&amp;":"&amp;ADDRESS($B151,$X$2-1+AB$8)),INDIRECT("rP!"&amp;ADDRESS(Prcsses!$B170,$X$2+$P$8-AB$8)&amp;":"&amp;ADDRESS(Prcsses!$B170,$X$2-1+$P$8))))</f>
        <v>0</v>
      </c>
      <c r="AC174" s="5">
        <f ca="1">IF(AC$4="",0,SUMPRODUCT(INDIRECT(ADDRESS($B151,$X$2)&amp;":"&amp;ADDRESS($B151,$X$2-1+AC$8)),INDIRECT("rP!"&amp;ADDRESS(Prcsses!$B170,$X$2+$P$8-AC$8)&amp;":"&amp;ADDRESS(Prcsses!$B170,$X$2-1+$P$8))))</f>
        <v>0</v>
      </c>
      <c r="AD174" s="5">
        <f ca="1">IF(AD$4="",0,SUMPRODUCT(INDIRECT(ADDRESS($B151,$X$2)&amp;":"&amp;ADDRESS($B151,$X$2-1+AD$8)),INDIRECT("rP!"&amp;ADDRESS(Prcsses!$B170,$X$2+$P$8-AD$8)&amp;":"&amp;ADDRESS(Prcsses!$B170,$X$2-1+$P$8))))</f>
        <v>0</v>
      </c>
      <c r="AE174" s="5">
        <f ca="1">IF(AE$4="",0,SUMPRODUCT(INDIRECT(ADDRESS($B151,$X$2)&amp;":"&amp;ADDRESS($B151,$X$2-1+AE$8)),INDIRECT("rP!"&amp;ADDRESS(Prcsses!$B170,$X$2+$P$8-AE$8)&amp;":"&amp;ADDRESS(Prcsses!$B170,$X$2-1+$P$8))))</f>
        <v>0</v>
      </c>
      <c r="AF174" s="5">
        <f ca="1">IF(AF$4="",0,SUMPRODUCT(INDIRECT(ADDRESS($B151,$X$2)&amp;":"&amp;ADDRESS($B151,$X$2-1+AF$8)),INDIRECT("rP!"&amp;ADDRESS(Prcsses!$B170,$X$2+$P$8-AF$8)&amp;":"&amp;ADDRESS(Prcsses!$B170,$X$2-1+$P$8))))</f>
        <v>0</v>
      </c>
      <c r="AG174" s="5">
        <f ca="1">IF(AG$4="",0,SUMPRODUCT(INDIRECT(ADDRESS($B151,$X$2)&amp;":"&amp;ADDRESS($B151,$X$2-1+AG$8)),INDIRECT("rP!"&amp;ADDRESS(Prcsses!$B170,$X$2+$P$8-AG$8)&amp;":"&amp;ADDRESS(Prcsses!$B170,$X$2-1+$P$8))))</f>
        <v>0</v>
      </c>
      <c r="AH174" s="5">
        <f ca="1">IF(AH$4="",0,SUMPRODUCT(INDIRECT(ADDRESS($B151,$X$2)&amp;":"&amp;ADDRESS($B151,$X$2-1+AH$8)),INDIRECT("rP!"&amp;ADDRESS(Prcsses!$B170,$X$2+$P$8-AH$8)&amp;":"&amp;ADDRESS(Prcsses!$B170,$X$2-1+$P$8))))</f>
        <v>0</v>
      </c>
      <c r="AI174" s="5">
        <f ca="1">IF(AI$4="",0,SUMPRODUCT(INDIRECT(ADDRESS($B151,$X$2)&amp;":"&amp;ADDRESS($B151,$X$2-1+AI$8)),INDIRECT("rP!"&amp;ADDRESS(Prcsses!$B170,$X$2+$P$8-AI$8)&amp;":"&amp;ADDRESS(Prcsses!$B170,$X$2-1+$P$8))))</f>
        <v>0</v>
      </c>
      <c r="AJ174" s="5">
        <f ca="1">IF(AJ$4="",0,SUMPRODUCT(INDIRECT(ADDRESS($B151,$X$2)&amp;":"&amp;ADDRESS($B151,$X$2-1+AJ$8)),INDIRECT("rP!"&amp;ADDRESS(Prcsses!$B170,$X$2+$P$8-AJ$8)&amp;":"&amp;ADDRESS(Prcsses!$B170,$X$2-1+$P$8))))</f>
        <v>125000</v>
      </c>
      <c r="AK174" s="5">
        <f ca="1">IF(AK$4="",0,SUMPRODUCT(INDIRECT(ADDRESS($B151,$X$2)&amp;":"&amp;ADDRESS($B151,$X$2-1+AK$8)),INDIRECT("rP!"&amp;ADDRESS(Prcsses!$B170,$X$2+$P$8-AK$8)&amp;":"&amp;ADDRESS(Prcsses!$B170,$X$2-1+$P$8))))</f>
        <v>125000</v>
      </c>
      <c r="AL174" s="5">
        <f ca="1">IF(AL$4="",0,SUMPRODUCT(INDIRECT(ADDRESS($B151,$X$2)&amp;":"&amp;ADDRESS($B151,$X$2-1+AL$8)),INDIRECT("rP!"&amp;ADDRESS(Prcsses!$B170,$X$2+$P$8-AL$8)&amp;":"&amp;ADDRESS(Prcsses!$B170,$X$2-1+$P$8))))</f>
        <v>125000</v>
      </c>
      <c r="AM174" s="5">
        <f ca="1">IF(AM$4="",0,SUMPRODUCT(INDIRECT(ADDRESS($B151,$X$2)&amp;":"&amp;ADDRESS($B151,$X$2-1+AM$8)),INDIRECT("rP!"&amp;ADDRESS(Prcsses!$B170,$X$2+$P$8-AM$8)&amp;":"&amp;ADDRESS(Prcsses!$B170,$X$2-1+$P$8))))</f>
        <v>125000</v>
      </c>
      <c r="AN174" s="5">
        <f ca="1">IF(AN$4="",0,SUMPRODUCT(INDIRECT(ADDRESS($B151,$X$2)&amp;":"&amp;ADDRESS($B151,$X$2-1+AN$8)),INDIRECT("rP!"&amp;ADDRESS(Prcsses!$B170,$X$2+$P$8-AN$8)&amp;":"&amp;ADDRESS(Prcsses!$B170,$X$2-1+$P$8))))</f>
        <v>125000</v>
      </c>
      <c r="AO174" s="5">
        <f ca="1">IF(AO$4="",0,SUMPRODUCT(INDIRECT(ADDRESS($B151,$X$2)&amp;":"&amp;ADDRESS($B151,$X$2-1+AO$8)),INDIRECT("rP!"&amp;ADDRESS(Prcsses!$B170,$X$2+$P$8-AO$8)&amp;":"&amp;ADDRESS(Prcsses!$B170,$X$2-1+$P$8))))</f>
        <v>125000</v>
      </c>
      <c r="AP174" s="5">
        <f ca="1">IF(AP$4="",0,SUMPRODUCT(INDIRECT(ADDRESS($B151,$X$2)&amp;":"&amp;ADDRESS($B151,$X$2-1+AP$8)),INDIRECT("rP!"&amp;ADDRESS(Prcsses!$B170,$X$2+$P$8-AP$8)&amp;":"&amp;ADDRESS(Prcsses!$B170,$X$2-1+$P$8))))</f>
        <v>125000</v>
      </c>
      <c r="AQ174" s="5">
        <f ca="1">IF(AQ$4="",0,SUMPRODUCT(INDIRECT(ADDRESS($B151,$X$2)&amp;":"&amp;ADDRESS($B151,$X$2-1+AQ$8)),INDIRECT("rP!"&amp;ADDRESS(Prcsses!$B170,$X$2+$P$8-AQ$8)&amp;":"&amp;ADDRESS(Prcsses!$B170,$X$2-1+$P$8))))</f>
        <v>125000</v>
      </c>
      <c r="AR174" s="5">
        <f ca="1">IF(AR$4="",0,SUMPRODUCT(INDIRECT(ADDRESS($B151,$X$2)&amp;":"&amp;ADDRESS($B151,$X$2-1+AR$8)),INDIRECT("rP!"&amp;ADDRESS(Prcsses!$B170,$X$2+$P$8-AR$8)&amp;":"&amp;ADDRESS(Prcsses!$B170,$X$2-1+$P$8))))</f>
        <v>125000</v>
      </c>
      <c r="AS174" s="5">
        <f ca="1">IF(AS$4="",0,SUMPRODUCT(INDIRECT(ADDRESS($B151,$X$2)&amp;":"&amp;ADDRESS($B151,$X$2-1+AS$8)),INDIRECT("rP!"&amp;ADDRESS(Prcsses!$B170,$X$2+$P$8-AS$8)&amp;":"&amp;ADDRESS(Prcsses!$B170,$X$2-1+$P$8))))</f>
        <v>125000</v>
      </c>
      <c r="AT174" s="5">
        <f ca="1">IF(AT$4="",0,SUMPRODUCT(INDIRECT(ADDRESS($B151,$X$2)&amp;":"&amp;ADDRESS($B151,$X$2-1+AT$8)),INDIRECT("rP!"&amp;ADDRESS(Prcsses!$B170,$X$2+$P$8-AT$8)&amp;":"&amp;ADDRESS(Prcsses!$B170,$X$2-1+$P$8))))</f>
        <v>125000</v>
      </c>
      <c r="AU174" s="5">
        <f ca="1">IF(AU$4="",0,SUMPRODUCT(INDIRECT(ADDRESS($B151,$X$2)&amp;":"&amp;ADDRESS($B151,$X$2-1+AU$8)),INDIRECT("rP!"&amp;ADDRESS(Prcsses!$B170,$X$2+$P$8-AU$8)&amp;":"&amp;ADDRESS(Prcsses!$B170,$X$2-1+$P$8))))</f>
        <v>125000</v>
      </c>
      <c r="AV174" s="5">
        <f ca="1">IF(AV$4="",0,SUMPRODUCT(INDIRECT(ADDRESS($B151,$X$2)&amp;":"&amp;ADDRESS($B151,$X$2-1+AV$8)),INDIRECT("rP!"&amp;ADDRESS(Prcsses!$B170,$X$2+$P$8-AV$8)&amp;":"&amp;ADDRESS(Prcsses!$B170,$X$2-1+$P$8))))</f>
        <v>125000</v>
      </c>
      <c r="AW174" s="5">
        <f ca="1">IF(AW$4="",0,SUMPRODUCT(INDIRECT(ADDRESS($B151,$X$2)&amp;":"&amp;ADDRESS($B151,$X$2-1+AW$8)),INDIRECT("rP!"&amp;ADDRESS(Prcsses!$B170,$X$2+$P$8-AW$8)&amp;":"&amp;ADDRESS(Prcsses!$B170,$X$2-1+$P$8))))</f>
        <v>125000</v>
      </c>
      <c r="AX174" s="5">
        <f ca="1">IF(AX$4="",0,SUMPRODUCT(INDIRECT(ADDRESS($B151,$X$2)&amp;":"&amp;ADDRESS($B151,$X$2-1+AX$8)),INDIRECT("rP!"&amp;ADDRESS(Prcsses!$B170,$X$2+$P$8-AX$8)&amp;":"&amp;ADDRESS(Prcsses!$B170,$X$2-1+$P$8))))</f>
        <v>125000</v>
      </c>
      <c r="AY174" s="5">
        <f ca="1">IF(AY$4="",0,SUMPRODUCT(INDIRECT(ADDRESS($B151,$X$2)&amp;":"&amp;ADDRESS($B151,$X$2-1+AY$8)),INDIRECT("rP!"&amp;ADDRESS(Prcsses!$B170,$X$2+$P$8-AY$8)&amp;":"&amp;ADDRESS(Prcsses!$B170,$X$2-1+$P$8))))</f>
        <v>125000</v>
      </c>
      <c r="AZ174" s="5">
        <f ca="1">IF(AZ$4="",0,SUMPRODUCT(INDIRECT(ADDRESS($B151,$X$2)&amp;":"&amp;ADDRESS($B151,$X$2-1+AZ$8)),INDIRECT("rP!"&amp;ADDRESS(Prcsses!$B170,$X$2+$P$8-AZ$8)&amp;":"&amp;ADDRESS(Prcsses!$B170,$X$2-1+$P$8))))</f>
        <v>125000</v>
      </c>
      <c r="BA174" s="5">
        <f ca="1">IF(BA$4="",0,SUMPRODUCT(INDIRECT(ADDRESS($B151,$X$2)&amp;":"&amp;ADDRESS($B151,$X$2-1+BA$8)),INDIRECT("rP!"&amp;ADDRESS(Prcsses!$B170,$X$2+$P$8-BA$8)&amp;":"&amp;ADDRESS(Prcsses!$B170,$X$2-1+$P$8))))</f>
        <v>125000</v>
      </c>
      <c r="BB174" s="5">
        <f ca="1">IF(BB$4="",0,SUMPRODUCT(INDIRECT(ADDRESS($B151,$X$2)&amp;":"&amp;ADDRESS($B151,$X$2-1+BB$8)),INDIRECT("rP!"&amp;ADDRESS(Prcsses!$B170,$X$2+$P$8-BB$8)&amp;":"&amp;ADDRESS(Prcsses!$B170,$X$2-1+$P$8))))</f>
        <v>125000</v>
      </c>
      <c r="BC174" s="5">
        <f ca="1">IF(BC$4="",0,SUMPRODUCT(INDIRECT(ADDRESS($B151,$X$2)&amp;":"&amp;ADDRESS($B151,$X$2-1+BC$8)),INDIRECT("rP!"&amp;ADDRESS(Prcsses!$B170,$X$2+$P$8-BC$8)&amp;":"&amp;ADDRESS(Prcsses!$B170,$X$2-1+$P$8))))</f>
        <v>125000</v>
      </c>
      <c r="BD174" s="5">
        <f ca="1">IF(BD$4="",0,SUMPRODUCT(INDIRECT(ADDRESS($B151,$X$2)&amp;":"&amp;ADDRESS($B151,$X$2-1+BD$8)),INDIRECT("rP!"&amp;ADDRESS(Prcsses!$B170,$X$2+$P$8-BD$8)&amp;":"&amp;ADDRESS(Prcsses!$B170,$X$2-1+$P$8))))</f>
        <v>125000</v>
      </c>
      <c r="BE174" s="5">
        <f ca="1">IF(BE$4="",0,SUMPRODUCT(INDIRECT(ADDRESS($B151,$X$2)&amp;":"&amp;ADDRESS($B151,$X$2-1+BE$8)),INDIRECT("rP!"&amp;ADDRESS(Prcsses!$B170,$X$2+$P$8-BE$8)&amp;":"&amp;ADDRESS(Prcsses!$B170,$X$2-1+$P$8))))</f>
        <v>125000</v>
      </c>
      <c r="BF174" s="5">
        <f ca="1">IF(BF$4="",0,SUMPRODUCT(INDIRECT(ADDRESS($B151,$X$2)&amp;":"&amp;ADDRESS($B151,$X$2-1+BF$8)),INDIRECT("rP!"&amp;ADDRESS(Prcsses!$B170,$X$2+$P$8-BF$8)&amp;":"&amp;ADDRESS(Prcsses!$B170,$X$2-1+$P$8))))</f>
        <v>125000</v>
      </c>
      <c r="BG174" s="5">
        <f ca="1">IF(BG$4="",0,SUMPRODUCT(INDIRECT(ADDRESS($B151,$X$2)&amp;":"&amp;ADDRESS($B151,$X$2-1+BG$8)),INDIRECT("rP!"&amp;ADDRESS(Prcsses!$B170,$X$2+$P$8-BG$8)&amp;":"&amp;ADDRESS(Prcsses!$B170,$X$2-1+$P$8))))</f>
        <v>125000</v>
      </c>
      <c r="BH174" s="5">
        <f ca="1">IF(BH$4="",0,SUMPRODUCT(INDIRECT(ADDRESS($B151,$X$2)&amp;":"&amp;ADDRESS($B151,$X$2-1+BH$8)),INDIRECT("rP!"&amp;ADDRESS(Prcsses!$B170,$X$2+$P$8-BH$8)&amp;":"&amp;ADDRESS(Prcsses!$B170,$X$2-1+$P$8))))</f>
        <v>125000</v>
      </c>
      <c r="BI174" s="5">
        <f ca="1">IF(BI$4="",0,SUMPRODUCT(INDIRECT(ADDRESS($B151,$X$2)&amp;":"&amp;ADDRESS($B151,$X$2-1+BI$8)),INDIRECT("rP!"&amp;ADDRESS(Prcsses!$B170,$X$2+$P$8-BI$8)&amp;":"&amp;ADDRESS(Prcsses!$B170,$X$2-1+$P$8))))</f>
        <v>125000</v>
      </c>
      <c r="BJ174" s="5">
        <f ca="1">IF(BJ$4="",0,SUMPRODUCT(INDIRECT(ADDRESS($B151,$X$2)&amp;":"&amp;ADDRESS($B151,$X$2-1+BJ$8)),INDIRECT("rP!"&amp;ADDRESS(Prcsses!$B170,$X$2+$P$8-BJ$8)&amp;":"&amp;ADDRESS(Prcsses!$B170,$X$2-1+$P$8))))</f>
        <v>125000</v>
      </c>
      <c r="BK174" s="5">
        <f ca="1">IF(BK$4="",0,SUMPRODUCT(INDIRECT(ADDRESS($B151,$X$2)&amp;":"&amp;ADDRESS($B151,$X$2-1+BK$8)),INDIRECT("rP!"&amp;ADDRESS(Prcsses!$B170,$X$2+$P$8-BK$8)&amp;":"&amp;ADDRESS(Prcsses!$B170,$X$2-1+$P$8))))</f>
        <v>125000</v>
      </c>
      <c r="BL174" s="5">
        <f ca="1">IF(BL$4="",0,SUMPRODUCT(INDIRECT(ADDRESS($B151,$X$2)&amp;":"&amp;ADDRESS($B151,$X$2-1+BL$8)),INDIRECT("rP!"&amp;ADDRESS(Prcsses!$B170,$X$2+$P$8-BL$8)&amp;":"&amp;ADDRESS(Prcsses!$B170,$X$2-1+$P$8))))</f>
        <v>125000</v>
      </c>
      <c r="BM174" s="5">
        <f ca="1">IF(BM$4="",0,SUMPRODUCT(INDIRECT(ADDRESS($B151,$X$2)&amp;":"&amp;ADDRESS($B151,$X$2-1+BM$8)),INDIRECT("rP!"&amp;ADDRESS(Prcsses!$B170,$X$2+$P$8-BM$8)&amp;":"&amp;ADDRESS(Prcsses!$B170,$X$2-1+$P$8))))</f>
        <v>125000</v>
      </c>
      <c r="BN174" s="5">
        <f ca="1">IF(BN$4="",0,SUMPRODUCT(INDIRECT(ADDRESS($B151,$X$2)&amp;":"&amp;ADDRESS($B151,$X$2-1+BN$8)),INDIRECT("rP!"&amp;ADDRESS(Prcsses!$B170,$X$2+$P$8-BN$8)&amp;":"&amp;ADDRESS(Prcsses!$B170,$X$2-1+$P$8))))</f>
        <v>125000</v>
      </c>
      <c r="BO174" s="5">
        <f ca="1">IF(BO$4="",0,SUMPRODUCT(INDIRECT(ADDRESS($B151,$X$2)&amp;":"&amp;ADDRESS($B151,$X$2-1+BO$8)),INDIRECT("rP!"&amp;ADDRESS(Prcsses!$B170,$X$2+$P$8-BO$8)&amp;":"&amp;ADDRESS(Prcsses!$B170,$X$2-1+$P$8))))</f>
        <v>125000</v>
      </c>
      <c r="BP174" s="5">
        <f ca="1">IF(BP$4="",0,SUMPRODUCT(INDIRECT(ADDRESS($B151,$X$2)&amp;":"&amp;ADDRESS($B151,$X$2-1+BP$8)),INDIRECT("rP!"&amp;ADDRESS(Prcsses!$B170,$X$2+$P$8-BP$8)&amp;":"&amp;ADDRESS(Prcsses!$B170,$X$2-1+$P$8))))</f>
        <v>125000</v>
      </c>
      <c r="BQ174" s="5">
        <f ca="1">IF(BQ$4="",0,SUMPRODUCT(INDIRECT(ADDRESS($B151,$X$2)&amp;":"&amp;ADDRESS($B151,$X$2-1+BQ$8)),INDIRECT("rP!"&amp;ADDRESS(Prcsses!$B170,$X$2+$P$8-BQ$8)&amp;":"&amp;ADDRESS(Prcsses!$B170,$X$2-1+$P$8))))</f>
        <v>125000</v>
      </c>
      <c r="BR174" s="5">
        <f ca="1">IF(BR$4="",0,SUMPRODUCT(INDIRECT(ADDRESS($B151,$X$2)&amp;":"&amp;ADDRESS($B151,$X$2-1+BR$8)),INDIRECT("rP!"&amp;ADDRESS(Prcsses!$B170,$X$2+$P$8-BR$8)&amp;":"&amp;ADDRESS(Prcsses!$B170,$X$2-1+$P$8))))</f>
        <v>125000</v>
      </c>
      <c r="BS174" s="5">
        <f ca="1">IF(BS$4="",0,SUMPRODUCT(INDIRECT(ADDRESS($B151,$X$2)&amp;":"&amp;ADDRESS($B151,$X$2-1+BS$8)),INDIRECT("rP!"&amp;ADDRESS(Prcsses!$B170,$X$2+$P$8-BS$8)&amp;":"&amp;ADDRESS(Prcsses!$B170,$X$2-1+$P$8))))</f>
        <v>125000</v>
      </c>
      <c r="BT174" s="5">
        <f ca="1">IF(BT$4="",0,SUMPRODUCT(INDIRECT(ADDRESS($B151,$X$2)&amp;":"&amp;ADDRESS($B151,$X$2-1+BT$8)),INDIRECT("rP!"&amp;ADDRESS(Prcsses!$B170,$X$2+$P$8-BT$8)&amp;":"&amp;ADDRESS(Prcsses!$B170,$X$2-1+$P$8))))</f>
        <v>125000</v>
      </c>
      <c r="BU174" s="5">
        <f ca="1">IF(BU$4="",0,SUMPRODUCT(INDIRECT(ADDRESS($B151,$X$2)&amp;":"&amp;ADDRESS($B151,$X$2-1+BU$8)),INDIRECT("rP!"&amp;ADDRESS(Prcsses!$B170,$X$2+$P$8-BU$8)&amp;":"&amp;ADDRESS(Prcsses!$B170,$X$2-1+$P$8))))</f>
        <v>125000</v>
      </c>
      <c r="BV174" s="5">
        <f ca="1">IF(BV$4="",0,SUMPRODUCT(INDIRECT(ADDRESS($B151,$X$2)&amp;":"&amp;ADDRESS($B151,$X$2-1+BV$8)),INDIRECT("rP!"&amp;ADDRESS(Prcsses!$B170,$X$2+$P$8-BV$8)&amp;":"&amp;ADDRESS(Prcsses!$B170,$X$2-1+$P$8))))</f>
        <v>125000</v>
      </c>
      <c r="BW174" s="5">
        <f ca="1">IF(BW$4="",0,SUMPRODUCT(INDIRECT(ADDRESS($B151,$X$2)&amp;":"&amp;ADDRESS($B151,$X$2-1+BW$8)),INDIRECT("rP!"&amp;ADDRESS(Prcsses!$B170,$X$2+$P$8-BW$8)&amp;":"&amp;ADDRESS(Prcsses!$B170,$X$2-1+$P$8))))</f>
        <v>125000</v>
      </c>
      <c r="BX174" s="5">
        <f ca="1">IF(BX$4="",0,SUMPRODUCT(INDIRECT(ADDRESS($B151,$X$2)&amp;":"&amp;ADDRESS($B151,$X$2-1+BX$8)),INDIRECT("rP!"&amp;ADDRESS(Prcsses!$B170,$X$2+$P$8-BX$8)&amp;":"&amp;ADDRESS(Prcsses!$B170,$X$2-1+$P$8))))</f>
        <v>125000</v>
      </c>
      <c r="BY174" s="5">
        <f ca="1">IF(BY$4="",0,SUMPRODUCT(INDIRECT(ADDRESS($B151,$X$2)&amp;":"&amp;ADDRESS($B151,$X$2-1+BY$8)),INDIRECT("rP!"&amp;ADDRESS(Prcsses!$B170,$X$2+$P$8-BY$8)&amp;":"&amp;ADDRESS(Prcsses!$B170,$X$2-1+$P$8))))</f>
        <v>125000</v>
      </c>
      <c r="BZ174" s="5">
        <f ca="1">IF(BZ$4="",0,SUMPRODUCT(INDIRECT(ADDRESS($B151,$X$2)&amp;":"&amp;ADDRESS($B151,$X$2-1+BZ$8)),INDIRECT("rP!"&amp;ADDRESS(Prcsses!$B170,$X$2+$P$8-BZ$8)&amp;":"&amp;ADDRESS(Prcsses!$B170,$X$2-1+$P$8))))</f>
        <v>125000</v>
      </c>
      <c r="CA174" s="5">
        <f ca="1">IF(CA$4="",0,SUMPRODUCT(INDIRECT(ADDRESS($B151,$X$2)&amp;":"&amp;ADDRESS($B151,$X$2-1+CA$8)),INDIRECT("rP!"&amp;ADDRESS(Prcsses!$B170,$X$2+$P$8-CA$8)&amp;":"&amp;ADDRESS(Prcsses!$B170,$X$2-1+$P$8))))</f>
        <v>125000</v>
      </c>
      <c r="CB174" s="5">
        <f ca="1">IF(CB$4="",0,SUMPRODUCT(INDIRECT(ADDRESS($B151,$X$2)&amp;":"&amp;ADDRESS($B151,$X$2-1+CB$8)),INDIRECT("rP!"&amp;ADDRESS(Prcsses!$B170,$X$2+$P$8-CB$8)&amp;":"&amp;ADDRESS(Prcsses!$B170,$X$2-1+$P$8))))</f>
        <v>125000</v>
      </c>
      <c r="CC174" s="5">
        <f ca="1">IF(CC$4="",0,SUMPRODUCT(INDIRECT(ADDRESS($B151,$X$2)&amp;":"&amp;ADDRESS($B151,$X$2-1+CC$8)),INDIRECT("rP!"&amp;ADDRESS(Prcsses!$B170,$X$2+$P$8-CC$8)&amp;":"&amp;ADDRESS(Prcsses!$B170,$X$2-1+$P$8))))</f>
        <v>125000</v>
      </c>
      <c r="CD174" s="5">
        <f ca="1">IF(CD$4="",0,SUMPRODUCT(INDIRECT(ADDRESS($B151,$X$2)&amp;":"&amp;ADDRESS($B151,$X$2-1+CD$8)),INDIRECT("rP!"&amp;ADDRESS(Prcsses!$B170,$X$2+$P$8-CD$8)&amp;":"&amp;ADDRESS(Prcsses!$B170,$X$2-1+$P$8))))</f>
        <v>125000</v>
      </c>
      <c r="CE174" s="5">
        <f ca="1">IF(CE$4="",0,SUMPRODUCT(INDIRECT(ADDRESS($B151,$X$2)&amp;":"&amp;ADDRESS($B151,$X$2-1+CE$8)),INDIRECT("rP!"&amp;ADDRESS(Prcsses!$B170,$X$2+$P$8-CE$8)&amp;":"&amp;ADDRESS(Prcsses!$B170,$X$2-1+$P$8))))</f>
        <v>125000</v>
      </c>
      <c r="CF174" s="5">
        <f ca="1">IF(CF$4="",0,SUMPRODUCT(INDIRECT(ADDRESS($B151,$X$2)&amp;":"&amp;ADDRESS($B151,$X$2-1+CF$8)),INDIRECT("rP!"&amp;ADDRESS(Prcsses!$B170,$X$2+$P$8-CF$8)&amp;":"&amp;ADDRESS(Prcsses!$B170,$X$2-1+$P$8))))</f>
        <v>0</v>
      </c>
    </row>
    <row r="175" spans="2:84" x14ac:dyDescent="0.3">
      <c r="B175" s="13">
        <f>ROW()</f>
        <v>175</v>
      </c>
      <c r="H175" s="1" t="str">
        <f t="shared" si="300"/>
        <v>Амортизация капитальных затрат</v>
      </c>
      <c r="I175" s="1" t="str">
        <f>$I$171</f>
        <v>Капзатраты на производственные мощности</v>
      </c>
      <c r="J175" s="1" t="str">
        <f>Prcsses!I147</f>
        <v>Доставка и установка оборудования</v>
      </c>
      <c r="M175" s="53" t="s">
        <v>18</v>
      </c>
      <c r="U175" s="5">
        <f t="shared" ca="1" si="301"/>
        <v>2000000.0000000014</v>
      </c>
      <c r="X175" s="5">
        <f ca="1">IF(X$4="",0,SUMPRODUCT(INDIRECT(ADDRESS($B152,$X$2)&amp;":"&amp;ADDRESS($B152,$X$2-1+X$8)),INDIRECT("rP!"&amp;ADDRESS(Prcsses!$B171,$X$2+$P$8-X$8)&amp;":"&amp;ADDRESS(Prcsses!$B171,$X$2-1+$P$8))))</f>
        <v>0</v>
      </c>
      <c r="Y175" s="5">
        <f ca="1">IF(Y$4="",0,SUMPRODUCT(INDIRECT(ADDRESS($B152,$X$2)&amp;":"&amp;ADDRESS($B152,$X$2-1+Y$8)),INDIRECT("rP!"&amp;ADDRESS(Prcsses!$B171,$X$2+$P$8-Y$8)&amp;":"&amp;ADDRESS(Prcsses!$B171,$X$2-1+$P$8))))</f>
        <v>0</v>
      </c>
      <c r="Z175" s="5">
        <f ca="1">IF(Z$4="",0,SUMPRODUCT(INDIRECT(ADDRESS($B152,$X$2)&amp;":"&amp;ADDRESS($B152,$X$2-1+Z$8)),INDIRECT("rP!"&amp;ADDRESS(Prcsses!$B171,$X$2+$P$8-Z$8)&amp;":"&amp;ADDRESS(Prcsses!$B171,$X$2-1+$P$8))))</f>
        <v>0</v>
      </c>
      <c r="AA175" s="5">
        <f ca="1">IF(AA$4="",0,SUMPRODUCT(INDIRECT(ADDRESS($B152,$X$2)&amp;":"&amp;ADDRESS($B152,$X$2-1+AA$8)),INDIRECT("rP!"&amp;ADDRESS(Prcsses!$B171,$X$2+$P$8-AA$8)&amp;":"&amp;ADDRESS(Prcsses!$B171,$X$2-1+$P$8))))</f>
        <v>0</v>
      </c>
      <c r="AB175" s="5">
        <f ca="1">IF(AB$4="",0,SUMPRODUCT(INDIRECT(ADDRESS($B152,$X$2)&amp;":"&amp;ADDRESS($B152,$X$2-1+AB$8)),INDIRECT("rP!"&amp;ADDRESS(Prcsses!$B171,$X$2+$P$8-AB$8)&amp;":"&amp;ADDRESS(Prcsses!$B171,$X$2-1+$P$8))))</f>
        <v>0</v>
      </c>
      <c r="AC175" s="5">
        <f ca="1">IF(AC$4="",0,SUMPRODUCT(INDIRECT(ADDRESS($B152,$X$2)&amp;":"&amp;ADDRESS($B152,$X$2-1+AC$8)),INDIRECT("rP!"&amp;ADDRESS(Prcsses!$B171,$X$2+$P$8-AC$8)&amp;":"&amp;ADDRESS(Prcsses!$B171,$X$2-1+$P$8))))</f>
        <v>0</v>
      </c>
      <c r="AD175" s="5">
        <f ca="1">IF(AD$4="",0,SUMPRODUCT(INDIRECT(ADDRESS($B152,$X$2)&amp;":"&amp;ADDRESS($B152,$X$2-1+AD$8)),INDIRECT("rP!"&amp;ADDRESS(Prcsses!$B171,$X$2+$P$8-AD$8)&amp;":"&amp;ADDRESS(Prcsses!$B171,$X$2-1+$P$8))))</f>
        <v>0</v>
      </c>
      <c r="AE175" s="5">
        <f ca="1">IF(AE$4="",0,SUMPRODUCT(INDIRECT(ADDRESS($B152,$X$2)&amp;":"&amp;ADDRESS($B152,$X$2-1+AE$8)),INDIRECT("rP!"&amp;ADDRESS(Prcsses!$B171,$X$2+$P$8-AE$8)&amp;":"&amp;ADDRESS(Prcsses!$B171,$X$2-1+$P$8))))</f>
        <v>0</v>
      </c>
      <c r="AF175" s="5">
        <f ca="1">IF(AF$4="",0,SUMPRODUCT(INDIRECT(ADDRESS($B152,$X$2)&amp;":"&amp;ADDRESS($B152,$X$2-1+AF$8)),INDIRECT("rP!"&amp;ADDRESS(Prcsses!$B171,$X$2+$P$8-AF$8)&amp;":"&amp;ADDRESS(Prcsses!$B171,$X$2-1+$P$8))))</f>
        <v>0</v>
      </c>
      <c r="AG175" s="5">
        <f ca="1">IF(AG$4="",0,SUMPRODUCT(INDIRECT(ADDRESS($B152,$X$2)&amp;":"&amp;ADDRESS($B152,$X$2-1+AG$8)),INDIRECT("rP!"&amp;ADDRESS(Prcsses!$B171,$X$2+$P$8-AG$8)&amp;":"&amp;ADDRESS(Prcsses!$B171,$X$2-1+$P$8))))</f>
        <v>0</v>
      </c>
      <c r="AH175" s="5">
        <f ca="1">IF(AH$4="",0,SUMPRODUCT(INDIRECT(ADDRESS($B152,$X$2)&amp;":"&amp;ADDRESS($B152,$X$2-1+AH$8)),INDIRECT("rP!"&amp;ADDRESS(Prcsses!$B171,$X$2+$P$8-AH$8)&amp;":"&amp;ADDRESS(Prcsses!$B171,$X$2-1+$P$8))))</f>
        <v>0</v>
      </c>
      <c r="AI175" s="5">
        <f ca="1">IF(AI$4="",0,SUMPRODUCT(INDIRECT(ADDRESS($B152,$X$2)&amp;":"&amp;ADDRESS($B152,$X$2-1+AI$8)),INDIRECT("rP!"&amp;ADDRESS(Prcsses!$B171,$X$2+$P$8-AI$8)&amp;":"&amp;ADDRESS(Prcsses!$B171,$X$2-1+$P$8))))</f>
        <v>0</v>
      </c>
      <c r="AJ175" s="5">
        <f ca="1">IF(AJ$4="",0,SUMPRODUCT(INDIRECT(ADDRESS($B152,$X$2)&amp;":"&amp;ADDRESS($B152,$X$2-1+AJ$8)),INDIRECT("rP!"&amp;ADDRESS(Prcsses!$B171,$X$2+$P$8-AJ$8)&amp;":"&amp;ADDRESS(Prcsses!$B171,$X$2-1+$P$8))))</f>
        <v>41666.666666666664</v>
      </c>
      <c r="AK175" s="5">
        <f ca="1">IF(AK$4="",0,SUMPRODUCT(INDIRECT(ADDRESS($B152,$X$2)&amp;":"&amp;ADDRESS($B152,$X$2-1+AK$8)),INDIRECT("rP!"&amp;ADDRESS(Prcsses!$B171,$X$2+$P$8-AK$8)&amp;":"&amp;ADDRESS(Prcsses!$B171,$X$2-1+$P$8))))</f>
        <v>41666.666666666664</v>
      </c>
      <c r="AL175" s="5">
        <f ca="1">IF(AL$4="",0,SUMPRODUCT(INDIRECT(ADDRESS($B152,$X$2)&amp;":"&amp;ADDRESS($B152,$X$2-1+AL$8)),INDIRECT("rP!"&amp;ADDRESS(Prcsses!$B171,$X$2+$P$8-AL$8)&amp;":"&amp;ADDRESS(Prcsses!$B171,$X$2-1+$P$8))))</f>
        <v>41666.666666666664</v>
      </c>
      <c r="AM175" s="5">
        <f ca="1">IF(AM$4="",0,SUMPRODUCT(INDIRECT(ADDRESS($B152,$X$2)&amp;":"&amp;ADDRESS($B152,$X$2-1+AM$8)),INDIRECT("rP!"&amp;ADDRESS(Prcsses!$B171,$X$2+$P$8-AM$8)&amp;":"&amp;ADDRESS(Prcsses!$B171,$X$2-1+$P$8))))</f>
        <v>41666.666666666664</v>
      </c>
      <c r="AN175" s="5">
        <f ca="1">IF(AN$4="",0,SUMPRODUCT(INDIRECT(ADDRESS($B152,$X$2)&amp;":"&amp;ADDRESS($B152,$X$2-1+AN$8)),INDIRECT("rP!"&amp;ADDRESS(Prcsses!$B171,$X$2+$P$8-AN$8)&amp;":"&amp;ADDRESS(Prcsses!$B171,$X$2-1+$P$8))))</f>
        <v>41666.666666666664</v>
      </c>
      <c r="AO175" s="5">
        <f ca="1">IF(AO$4="",0,SUMPRODUCT(INDIRECT(ADDRESS($B152,$X$2)&amp;":"&amp;ADDRESS($B152,$X$2-1+AO$8)),INDIRECT("rP!"&amp;ADDRESS(Prcsses!$B171,$X$2+$P$8-AO$8)&amp;":"&amp;ADDRESS(Prcsses!$B171,$X$2-1+$P$8))))</f>
        <v>41666.666666666664</v>
      </c>
      <c r="AP175" s="5">
        <f ca="1">IF(AP$4="",0,SUMPRODUCT(INDIRECT(ADDRESS($B152,$X$2)&amp;":"&amp;ADDRESS($B152,$X$2-1+AP$8)),INDIRECT("rP!"&amp;ADDRESS(Prcsses!$B171,$X$2+$P$8-AP$8)&amp;":"&amp;ADDRESS(Prcsses!$B171,$X$2-1+$P$8))))</f>
        <v>41666.666666666664</v>
      </c>
      <c r="AQ175" s="5">
        <f ca="1">IF(AQ$4="",0,SUMPRODUCT(INDIRECT(ADDRESS($B152,$X$2)&amp;":"&amp;ADDRESS($B152,$X$2-1+AQ$8)),INDIRECT("rP!"&amp;ADDRESS(Prcsses!$B171,$X$2+$P$8-AQ$8)&amp;":"&amp;ADDRESS(Prcsses!$B171,$X$2-1+$P$8))))</f>
        <v>41666.666666666664</v>
      </c>
      <c r="AR175" s="5">
        <f ca="1">IF(AR$4="",0,SUMPRODUCT(INDIRECT(ADDRESS($B152,$X$2)&amp;":"&amp;ADDRESS($B152,$X$2-1+AR$8)),INDIRECT("rP!"&amp;ADDRESS(Prcsses!$B171,$X$2+$P$8-AR$8)&amp;":"&amp;ADDRESS(Prcsses!$B171,$X$2-1+$P$8))))</f>
        <v>41666.666666666664</v>
      </c>
      <c r="AS175" s="5">
        <f ca="1">IF(AS$4="",0,SUMPRODUCT(INDIRECT(ADDRESS($B152,$X$2)&amp;":"&amp;ADDRESS($B152,$X$2-1+AS$8)),INDIRECT("rP!"&amp;ADDRESS(Prcsses!$B171,$X$2+$P$8-AS$8)&amp;":"&amp;ADDRESS(Prcsses!$B171,$X$2-1+$P$8))))</f>
        <v>41666.666666666664</v>
      </c>
      <c r="AT175" s="5">
        <f ca="1">IF(AT$4="",0,SUMPRODUCT(INDIRECT(ADDRESS($B152,$X$2)&amp;":"&amp;ADDRESS($B152,$X$2-1+AT$8)),INDIRECT("rP!"&amp;ADDRESS(Prcsses!$B171,$X$2+$P$8-AT$8)&amp;":"&amp;ADDRESS(Prcsses!$B171,$X$2-1+$P$8))))</f>
        <v>41666.666666666664</v>
      </c>
      <c r="AU175" s="5">
        <f ca="1">IF(AU$4="",0,SUMPRODUCT(INDIRECT(ADDRESS($B152,$X$2)&amp;":"&amp;ADDRESS($B152,$X$2-1+AU$8)),INDIRECT("rP!"&amp;ADDRESS(Prcsses!$B171,$X$2+$P$8-AU$8)&amp;":"&amp;ADDRESS(Prcsses!$B171,$X$2-1+$P$8))))</f>
        <v>41666.666666666664</v>
      </c>
      <c r="AV175" s="5">
        <f ca="1">IF(AV$4="",0,SUMPRODUCT(INDIRECT(ADDRESS($B152,$X$2)&amp;":"&amp;ADDRESS($B152,$X$2-1+AV$8)),INDIRECT("rP!"&amp;ADDRESS(Prcsses!$B171,$X$2+$P$8-AV$8)&amp;":"&amp;ADDRESS(Prcsses!$B171,$X$2-1+$P$8))))</f>
        <v>41666.666666666664</v>
      </c>
      <c r="AW175" s="5">
        <f ca="1">IF(AW$4="",0,SUMPRODUCT(INDIRECT(ADDRESS($B152,$X$2)&amp;":"&amp;ADDRESS($B152,$X$2-1+AW$8)),INDIRECT("rP!"&amp;ADDRESS(Prcsses!$B171,$X$2+$P$8-AW$8)&amp;":"&amp;ADDRESS(Prcsses!$B171,$X$2-1+$P$8))))</f>
        <v>41666.666666666664</v>
      </c>
      <c r="AX175" s="5">
        <f ca="1">IF(AX$4="",0,SUMPRODUCT(INDIRECT(ADDRESS($B152,$X$2)&amp;":"&amp;ADDRESS($B152,$X$2-1+AX$8)),INDIRECT("rP!"&amp;ADDRESS(Prcsses!$B171,$X$2+$P$8-AX$8)&amp;":"&amp;ADDRESS(Prcsses!$B171,$X$2-1+$P$8))))</f>
        <v>41666.666666666664</v>
      </c>
      <c r="AY175" s="5">
        <f ca="1">IF(AY$4="",0,SUMPRODUCT(INDIRECT(ADDRESS($B152,$X$2)&amp;":"&amp;ADDRESS($B152,$X$2-1+AY$8)),INDIRECT("rP!"&amp;ADDRESS(Prcsses!$B171,$X$2+$P$8-AY$8)&amp;":"&amp;ADDRESS(Prcsses!$B171,$X$2-1+$P$8))))</f>
        <v>41666.666666666664</v>
      </c>
      <c r="AZ175" s="5">
        <f ca="1">IF(AZ$4="",0,SUMPRODUCT(INDIRECT(ADDRESS($B152,$X$2)&amp;":"&amp;ADDRESS($B152,$X$2-1+AZ$8)),INDIRECT("rP!"&amp;ADDRESS(Prcsses!$B171,$X$2+$P$8-AZ$8)&amp;":"&amp;ADDRESS(Prcsses!$B171,$X$2-1+$P$8))))</f>
        <v>41666.666666666664</v>
      </c>
      <c r="BA175" s="5">
        <f ca="1">IF(BA$4="",0,SUMPRODUCT(INDIRECT(ADDRESS($B152,$X$2)&amp;":"&amp;ADDRESS($B152,$X$2-1+BA$8)),INDIRECT("rP!"&amp;ADDRESS(Prcsses!$B171,$X$2+$P$8-BA$8)&amp;":"&amp;ADDRESS(Prcsses!$B171,$X$2-1+$P$8))))</f>
        <v>41666.666666666664</v>
      </c>
      <c r="BB175" s="5">
        <f ca="1">IF(BB$4="",0,SUMPRODUCT(INDIRECT(ADDRESS($B152,$X$2)&amp;":"&amp;ADDRESS($B152,$X$2-1+BB$8)),INDIRECT("rP!"&amp;ADDRESS(Prcsses!$B171,$X$2+$P$8-BB$8)&amp;":"&amp;ADDRESS(Prcsses!$B171,$X$2-1+$P$8))))</f>
        <v>41666.666666666664</v>
      </c>
      <c r="BC175" s="5">
        <f ca="1">IF(BC$4="",0,SUMPRODUCT(INDIRECT(ADDRESS($B152,$X$2)&amp;":"&amp;ADDRESS($B152,$X$2-1+BC$8)),INDIRECT("rP!"&amp;ADDRESS(Prcsses!$B171,$X$2+$P$8-BC$8)&amp;":"&amp;ADDRESS(Prcsses!$B171,$X$2-1+$P$8))))</f>
        <v>41666.666666666664</v>
      </c>
      <c r="BD175" s="5">
        <f ca="1">IF(BD$4="",0,SUMPRODUCT(INDIRECT(ADDRESS($B152,$X$2)&amp;":"&amp;ADDRESS($B152,$X$2-1+BD$8)),INDIRECT("rP!"&amp;ADDRESS(Prcsses!$B171,$X$2+$P$8-BD$8)&amp;":"&amp;ADDRESS(Prcsses!$B171,$X$2-1+$P$8))))</f>
        <v>41666.666666666664</v>
      </c>
      <c r="BE175" s="5">
        <f ca="1">IF(BE$4="",0,SUMPRODUCT(INDIRECT(ADDRESS($B152,$X$2)&amp;":"&amp;ADDRESS($B152,$X$2-1+BE$8)),INDIRECT("rP!"&amp;ADDRESS(Prcsses!$B171,$X$2+$P$8-BE$8)&amp;":"&amp;ADDRESS(Prcsses!$B171,$X$2-1+$P$8))))</f>
        <v>41666.666666666664</v>
      </c>
      <c r="BF175" s="5">
        <f ca="1">IF(BF$4="",0,SUMPRODUCT(INDIRECT(ADDRESS($B152,$X$2)&amp;":"&amp;ADDRESS($B152,$X$2-1+BF$8)),INDIRECT("rP!"&amp;ADDRESS(Prcsses!$B171,$X$2+$P$8-BF$8)&amp;":"&amp;ADDRESS(Prcsses!$B171,$X$2-1+$P$8))))</f>
        <v>41666.666666666664</v>
      </c>
      <c r="BG175" s="5">
        <f ca="1">IF(BG$4="",0,SUMPRODUCT(INDIRECT(ADDRESS($B152,$X$2)&amp;":"&amp;ADDRESS($B152,$X$2-1+BG$8)),INDIRECT("rP!"&amp;ADDRESS(Prcsses!$B171,$X$2+$P$8-BG$8)&amp;":"&amp;ADDRESS(Prcsses!$B171,$X$2-1+$P$8))))</f>
        <v>41666.666666666664</v>
      </c>
      <c r="BH175" s="5">
        <f ca="1">IF(BH$4="",0,SUMPRODUCT(INDIRECT(ADDRESS($B152,$X$2)&amp;":"&amp;ADDRESS($B152,$X$2-1+BH$8)),INDIRECT("rP!"&amp;ADDRESS(Prcsses!$B171,$X$2+$P$8-BH$8)&amp;":"&amp;ADDRESS(Prcsses!$B171,$X$2-1+$P$8))))</f>
        <v>41666.666666666664</v>
      </c>
      <c r="BI175" s="5">
        <f ca="1">IF(BI$4="",0,SUMPRODUCT(INDIRECT(ADDRESS($B152,$X$2)&amp;":"&amp;ADDRESS($B152,$X$2-1+BI$8)),INDIRECT("rP!"&amp;ADDRESS(Prcsses!$B171,$X$2+$P$8-BI$8)&amp;":"&amp;ADDRESS(Prcsses!$B171,$X$2-1+$P$8))))</f>
        <v>41666.666666666664</v>
      </c>
      <c r="BJ175" s="5">
        <f ca="1">IF(BJ$4="",0,SUMPRODUCT(INDIRECT(ADDRESS($B152,$X$2)&amp;":"&amp;ADDRESS($B152,$X$2-1+BJ$8)),INDIRECT("rP!"&amp;ADDRESS(Prcsses!$B171,$X$2+$P$8-BJ$8)&amp;":"&amp;ADDRESS(Prcsses!$B171,$X$2-1+$P$8))))</f>
        <v>41666.666666666664</v>
      </c>
      <c r="BK175" s="5">
        <f ca="1">IF(BK$4="",0,SUMPRODUCT(INDIRECT(ADDRESS($B152,$X$2)&amp;":"&amp;ADDRESS($B152,$X$2-1+BK$8)),INDIRECT("rP!"&amp;ADDRESS(Prcsses!$B171,$X$2+$P$8-BK$8)&amp;":"&amp;ADDRESS(Prcsses!$B171,$X$2-1+$P$8))))</f>
        <v>41666.666666666664</v>
      </c>
      <c r="BL175" s="5">
        <f ca="1">IF(BL$4="",0,SUMPRODUCT(INDIRECT(ADDRESS($B152,$X$2)&amp;":"&amp;ADDRESS($B152,$X$2-1+BL$8)),INDIRECT("rP!"&amp;ADDRESS(Prcsses!$B171,$X$2+$P$8-BL$8)&amp;":"&amp;ADDRESS(Prcsses!$B171,$X$2-1+$P$8))))</f>
        <v>41666.666666666664</v>
      </c>
      <c r="BM175" s="5">
        <f ca="1">IF(BM$4="",0,SUMPRODUCT(INDIRECT(ADDRESS($B152,$X$2)&amp;":"&amp;ADDRESS($B152,$X$2-1+BM$8)),INDIRECT("rP!"&amp;ADDRESS(Prcsses!$B171,$X$2+$P$8-BM$8)&amp;":"&amp;ADDRESS(Prcsses!$B171,$X$2-1+$P$8))))</f>
        <v>41666.666666666664</v>
      </c>
      <c r="BN175" s="5">
        <f ca="1">IF(BN$4="",0,SUMPRODUCT(INDIRECT(ADDRESS($B152,$X$2)&amp;":"&amp;ADDRESS($B152,$X$2-1+BN$8)),INDIRECT("rP!"&amp;ADDRESS(Prcsses!$B171,$X$2+$P$8-BN$8)&amp;":"&amp;ADDRESS(Prcsses!$B171,$X$2-1+$P$8))))</f>
        <v>41666.666666666664</v>
      </c>
      <c r="BO175" s="5">
        <f ca="1">IF(BO$4="",0,SUMPRODUCT(INDIRECT(ADDRESS($B152,$X$2)&amp;":"&amp;ADDRESS($B152,$X$2-1+BO$8)),INDIRECT("rP!"&amp;ADDRESS(Prcsses!$B171,$X$2+$P$8-BO$8)&amp;":"&amp;ADDRESS(Prcsses!$B171,$X$2-1+$P$8))))</f>
        <v>41666.666666666664</v>
      </c>
      <c r="BP175" s="5">
        <f ca="1">IF(BP$4="",0,SUMPRODUCT(INDIRECT(ADDRESS($B152,$X$2)&amp;":"&amp;ADDRESS($B152,$X$2-1+BP$8)),INDIRECT("rP!"&amp;ADDRESS(Prcsses!$B171,$X$2+$P$8-BP$8)&amp;":"&amp;ADDRESS(Prcsses!$B171,$X$2-1+$P$8))))</f>
        <v>41666.666666666664</v>
      </c>
      <c r="BQ175" s="5">
        <f ca="1">IF(BQ$4="",0,SUMPRODUCT(INDIRECT(ADDRESS($B152,$X$2)&amp;":"&amp;ADDRESS($B152,$X$2-1+BQ$8)),INDIRECT("rP!"&amp;ADDRESS(Prcsses!$B171,$X$2+$P$8-BQ$8)&amp;":"&amp;ADDRESS(Prcsses!$B171,$X$2-1+$P$8))))</f>
        <v>41666.666666666664</v>
      </c>
      <c r="BR175" s="5">
        <f ca="1">IF(BR$4="",0,SUMPRODUCT(INDIRECT(ADDRESS($B152,$X$2)&amp;":"&amp;ADDRESS($B152,$X$2-1+BR$8)),INDIRECT("rP!"&amp;ADDRESS(Prcsses!$B171,$X$2+$P$8-BR$8)&amp;":"&amp;ADDRESS(Prcsses!$B171,$X$2-1+$P$8))))</f>
        <v>41666.666666666664</v>
      </c>
      <c r="BS175" s="5">
        <f ca="1">IF(BS$4="",0,SUMPRODUCT(INDIRECT(ADDRESS($B152,$X$2)&amp;":"&amp;ADDRESS($B152,$X$2-1+BS$8)),INDIRECT("rP!"&amp;ADDRESS(Prcsses!$B171,$X$2+$P$8-BS$8)&amp;":"&amp;ADDRESS(Prcsses!$B171,$X$2-1+$P$8))))</f>
        <v>41666.666666666664</v>
      </c>
      <c r="BT175" s="5">
        <f ca="1">IF(BT$4="",0,SUMPRODUCT(INDIRECT(ADDRESS($B152,$X$2)&amp;":"&amp;ADDRESS($B152,$X$2-1+BT$8)),INDIRECT("rP!"&amp;ADDRESS(Prcsses!$B171,$X$2+$P$8-BT$8)&amp;":"&amp;ADDRESS(Prcsses!$B171,$X$2-1+$P$8))))</f>
        <v>41666.666666666664</v>
      </c>
      <c r="BU175" s="5">
        <f ca="1">IF(BU$4="",0,SUMPRODUCT(INDIRECT(ADDRESS($B152,$X$2)&amp;":"&amp;ADDRESS($B152,$X$2-1+BU$8)),INDIRECT("rP!"&amp;ADDRESS(Prcsses!$B171,$X$2+$P$8-BU$8)&amp;":"&amp;ADDRESS(Prcsses!$B171,$X$2-1+$P$8))))</f>
        <v>41666.666666666664</v>
      </c>
      <c r="BV175" s="5">
        <f ca="1">IF(BV$4="",0,SUMPRODUCT(INDIRECT(ADDRESS($B152,$X$2)&amp;":"&amp;ADDRESS($B152,$X$2-1+BV$8)),INDIRECT("rP!"&amp;ADDRESS(Prcsses!$B171,$X$2+$P$8-BV$8)&amp;":"&amp;ADDRESS(Prcsses!$B171,$X$2-1+$P$8))))</f>
        <v>41666.666666666664</v>
      </c>
      <c r="BW175" s="5">
        <f ca="1">IF(BW$4="",0,SUMPRODUCT(INDIRECT(ADDRESS($B152,$X$2)&amp;":"&amp;ADDRESS($B152,$X$2-1+BW$8)),INDIRECT("rP!"&amp;ADDRESS(Prcsses!$B171,$X$2+$P$8-BW$8)&amp;":"&amp;ADDRESS(Prcsses!$B171,$X$2-1+$P$8))))</f>
        <v>41666.666666666664</v>
      </c>
      <c r="BX175" s="5">
        <f ca="1">IF(BX$4="",0,SUMPRODUCT(INDIRECT(ADDRESS($B152,$X$2)&amp;":"&amp;ADDRESS($B152,$X$2-1+BX$8)),INDIRECT("rP!"&amp;ADDRESS(Prcsses!$B171,$X$2+$P$8-BX$8)&amp;":"&amp;ADDRESS(Prcsses!$B171,$X$2-1+$P$8))))</f>
        <v>41666.666666666664</v>
      </c>
      <c r="BY175" s="5">
        <f ca="1">IF(BY$4="",0,SUMPRODUCT(INDIRECT(ADDRESS($B152,$X$2)&amp;":"&amp;ADDRESS($B152,$X$2-1+BY$8)),INDIRECT("rP!"&amp;ADDRESS(Prcsses!$B171,$X$2+$P$8-BY$8)&amp;":"&amp;ADDRESS(Prcsses!$B171,$X$2-1+$P$8))))</f>
        <v>41666.666666666664</v>
      </c>
      <c r="BZ175" s="5">
        <f ca="1">IF(BZ$4="",0,SUMPRODUCT(INDIRECT(ADDRESS($B152,$X$2)&amp;":"&amp;ADDRESS($B152,$X$2-1+BZ$8)),INDIRECT("rP!"&amp;ADDRESS(Prcsses!$B171,$X$2+$P$8-BZ$8)&amp;":"&amp;ADDRESS(Prcsses!$B171,$X$2-1+$P$8))))</f>
        <v>41666.666666666664</v>
      </c>
      <c r="CA175" s="5">
        <f ca="1">IF(CA$4="",0,SUMPRODUCT(INDIRECT(ADDRESS($B152,$X$2)&amp;":"&amp;ADDRESS($B152,$X$2-1+CA$8)),INDIRECT("rP!"&amp;ADDRESS(Prcsses!$B171,$X$2+$P$8-CA$8)&amp;":"&amp;ADDRESS(Prcsses!$B171,$X$2-1+$P$8))))</f>
        <v>41666.666666666664</v>
      </c>
      <c r="CB175" s="5">
        <f ca="1">IF(CB$4="",0,SUMPRODUCT(INDIRECT(ADDRESS($B152,$X$2)&amp;":"&amp;ADDRESS($B152,$X$2-1+CB$8)),INDIRECT("rP!"&amp;ADDRESS(Prcsses!$B171,$X$2+$P$8-CB$8)&amp;":"&amp;ADDRESS(Prcsses!$B171,$X$2-1+$P$8))))</f>
        <v>41666.666666666664</v>
      </c>
      <c r="CC175" s="5">
        <f ca="1">IF(CC$4="",0,SUMPRODUCT(INDIRECT(ADDRESS($B152,$X$2)&amp;":"&amp;ADDRESS($B152,$X$2-1+CC$8)),INDIRECT("rP!"&amp;ADDRESS(Prcsses!$B171,$X$2+$P$8-CC$8)&amp;":"&amp;ADDRESS(Prcsses!$B171,$X$2-1+$P$8))))</f>
        <v>41666.666666666664</v>
      </c>
      <c r="CD175" s="5">
        <f ca="1">IF(CD$4="",0,SUMPRODUCT(INDIRECT(ADDRESS($B152,$X$2)&amp;":"&amp;ADDRESS($B152,$X$2-1+CD$8)),INDIRECT("rP!"&amp;ADDRESS(Prcsses!$B171,$X$2+$P$8-CD$8)&amp;":"&amp;ADDRESS(Prcsses!$B171,$X$2-1+$P$8))))</f>
        <v>41666.666666666664</v>
      </c>
      <c r="CE175" s="5">
        <f ca="1">IF(CE$4="",0,SUMPRODUCT(INDIRECT(ADDRESS($B152,$X$2)&amp;":"&amp;ADDRESS($B152,$X$2-1+CE$8)),INDIRECT("rP!"&amp;ADDRESS(Prcsses!$B171,$X$2+$P$8-CE$8)&amp;":"&amp;ADDRESS(Prcsses!$B171,$X$2-1+$P$8))))</f>
        <v>41666.666666666664</v>
      </c>
      <c r="CF175" s="5">
        <f ca="1">IF(CF$4="",0,SUMPRODUCT(INDIRECT(ADDRESS($B152,$X$2)&amp;":"&amp;ADDRESS($B152,$X$2-1+CF$8)),INDIRECT("rP!"&amp;ADDRESS(Prcsses!$B171,$X$2+$P$8-CF$8)&amp;":"&amp;ADDRESS(Prcsses!$B171,$X$2-1+$P$8))))</f>
        <v>0</v>
      </c>
    </row>
    <row r="176" spans="2:84" x14ac:dyDescent="0.3">
      <c r="B176" s="13">
        <f>ROW()</f>
        <v>176</v>
      </c>
      <c r="H176" s="1" t="str">
        <f t="shared" si="300"/>
        <v>Амортизация капитальных затрат</v>
      </c>
      <c r="I176" s="1" t="str">
        <f>$I$171</f>
        <v>Капзатраты на производственные мощности</v>
      </c>
      <c r="J176" s="1" t="str">
        <f>Prcsses!I148</f>
        <v>Пуско-наладочные работы и ввод в экспл.</v>
      </c>
      <c r="M176" s="53" t="s">
        <v>18</v>
      </c>
      <c r="U176" s="5">
        <f t="shared" ca="1" si="301"/>
        <v>399999.99999999983</v>
      </c>
      <c r="X176" s="5">
        <f ca="1">IF(X$4="",0,SUMPRODUCT(INDIRECT(ADDRESS($B153,$X$2)&amp;":"&amp;ADDRESS($B153,$X$2-1+X$8)),INDIRECT("rP!"&amp;ADDRESS(Prcsses!$B172,$X$2+$P$8-X$8)&amp;":"&amp;ADDRESS(Prcsses!$B172,$X$2-1+$P$8))))</f>
        <v>0</v>
      </c>
      <c r="Y176" s="5">
        <f ca="1">IF(Y$4="",0,SUMPRODUCT(INDIRECT(ADDRESS($B153,$X$2)&amp;":"&amp;ADDRESS($B153,$X$2-1+Y$8)),INDIRECT("rP!"&amp;ADDRESS(Prcsses!$B172,$X$2+$P$8-Y$8)&amp;":"&amp;ADDRESS(Prcsses!$B172,$X$2-1+$P$8))))</f>
        <v>0</v>
      </c>
      <c r="Z176" s="5">
        <f ca="1">IF(Z$4="",0,SUMPRODUCT(INDIRECT(ADDRESS($B153,$X$2)&amp;":"&amp;ADDRESS($B153,$X$2-1+Z$8)),INDIRECT("rP!"&amp;ADDRESS(Prcsses!$B172,$X$2+$P$8-Z$8)&amp;":"&amp;ADDRESS(Prcsses!$B172,$X$2-1+$P$8))))</f>
        <v>0</v>
      </c>
      <c r="AA176" s="5">
        <f ca="1">IF(AA$4="",0,SUMPRODUCT(INDIRECT(ADDRESS($B153,$X$2)&amp;":"&amp;ADDRESS($B153,$X$2-1+AA$8)),INDIRECT("rP!"&amp;ADDRESS(Prcsses!$B172,$X$2+$P$8-AA$8)&amp;":"&amp;ADDRESS(Prcsses!$B172,$X$2-1+$P$8))))</f>
        <v>0</v>
      </c>
      <c r="AB176" s="5">
        <f ca="1">IF(AB$4="",0,SUMPRODUCT(INDIRECT(ADDRESS($B153,$X$2)&amp;":"&amp;ADDRESS($B153,$X$2-1+AB$8)),INDIRECT("rP!"&amp;ADDRESS(Prcsses!$B172,$X$2+$P$8-AB$8)&amp;":"&amp;ADDRESS(Prcsses!$B172,$X$2-1+$P$8))))</f>
        <v>0</v>
      </c>
      <c r="AC176" s="5">
        <f ca="1">IF(AC$4="",0,SUMPRODUCT(INDIRECT(ADDRESS($B153,$X$2)&amp;":"&amp;ADDRESS($B153,$X$2-1+AC$8)),INDIRECT("rP!"&amp;ADDRESS(Prcsses!$B172,$X$2+$P$8-AC$8)&amp;":"&amp;ADDRESS(Prcsses!$B172,$X$2-1+$P$8))))</f>
        <v>0</v>
      </c>
      <c r="AD176" s="5">
        <f ca="1">IF(AD$4="",0,SUMPRODUCT(INDIRECT(ADDRESS($B153,$X$2)&amp;":"&amp;ADDRESS($B153,$X$2-1+AD$8)),INDIRECT("rP!"&amp;ADDRESS(Prcsses!$B172,$X$2+$P$8-AD$8)&amp;":"&amp;ADDRESS(Prcsses!$B172,$X$2-1+$P$8))))</f>
        <v>0</v>
      </c>
      <c r="AE176" s="5">
        <f ca="1">IF(AE$4="",0,SUMPRODUCT(INDIRECT(ADDRESS($B153,$X$2)&amp;":"&amp;ADDRESS($B153,$X$2-1+AE$8)),INDIRECT("rP!"&amp;ADDRESS(Prcsses!$B172,$X$2+$P$8-AE$8)&amp;":"&amp;ADDRESS(Prcsses!$B172,$X$2-1+$P$8))))</f>
        <v>0</v>
      </c>
      <c r="AF176" s="5">
        <f ca="1">IF(AF$4="",0,SUMPRODUCT(INDIRECT(ADDRESS($B153,$X$2)&amp;":"&amp;ADDRESS($B153,$X$2-1+AF$8)),INDIRECT("rP!"&amp;ADDRESS(Prcsses!$B172,$X$2+$P$8-AF$8)&amp;":"&amp;ADDRESS(Prcsses!$B172,$X$2-1+$P$8))))</f>
        <v>0</v>
      </c>
      <c r="AG176" s="5">
        <f ca="1">IF(AG$4="",0,SUMPRODUCT(INDIRECT(ADDRESS($B153,$X$2)&amp;":"&amp;ADDRESS($B153,$X$2-1+AG$8)),INDIRECT("rP!"&amp;ADDRESS(Prcsses!$B172,$X$2+$P$8-AG$8)&amp;":"&amp;ADDRESS(Prcsses!$B172,$X$2-1+$P$8))))</f>
        <v>0</v>
      </c>
      <c r="AH176" s="5">
        <f ca="1">IF(AH$4="",0,SUMPRODUCT(INDIRECT(ADDRESS($B153,$X$2)&amp;":"&amp;ADDRESS($B153,$X$2-1+AH$8)),INDIRECT("rP!"&amp;ADDRESS(Prcsses!$B172,$X$2+$P$8-AH$8)&amp;":"&amp;ADDRESS(Prcsses!$B172,$X$2-1+$P$8))))</f>
        <v>0</v>
      </c>
      <c r="AI176" s="5">
        <f ca="1">IF(AI$4="",0,SUMPRODUCT(INDIRECT(ADDRESS($B153,$X$2)&amp;":"&amp;ADDRESS($B153,$X$2-1+AI$8)),INDIRECT("rP!"&amp;ADDRESS(Prcsses!$B172,$X$2+$P$8-AI$8)&amp;":"&amp;ADDRESS(Prcsses!$B172,$X$2-1+$P$8))))</f>
        <v>0</v>
      </c>
      <c r="AJ176" s="5">
        <f ca="1">IF(AJ$4="",0,SUMPRODUCT(INDIRECT(ADDRESS($B153,$X$2)&amp;":"&amp;ADDRESS($B153,$X$2-1+AJ$8)),INDIRECT("rP!"&amp;ADDRESS(Prcsses!$B172,$X$2+$P$8-AJ$8)&amp;":"&amp;ADDRESS(Prcsses!$B172,$X$2-1+$P$8))))</f>
        <v>8333.3333333333339</v>
      </c>
      <c r="AK176" s="5">
        <f ca="1">IF(AK$4="",0,SUMPRODUCT(INDIRECT(ADDRESS($B153,$X$2)&amp;":"&amp;ADDRESS($B153,$X$2-1+AK$8)),INDIRECT("rP!"&amp;ADDRESS(Prcsses!$B172,$X$2+$P$8-AK$8)&amp;":"&amp;ADDRESS(Prcsses!$B172,$X$2-1+$P$8))))</f>
        <v>8333.3333333333339</v>
      </c>
      <c r="AL176" s="5">
        <f ca="1">IF(AL$4="",0,SUMPRODUCT(INDIRECT(ADDRESS($B153,$X$2)&amp;":"&amp;ADDRESS($B153,$X$2-1+AL$8)),INDIRECT("rP!"&amp;ADDRESS(Prcsses!$B172,$X$2+$P$8-AL$8)&amp;":"&amp;ADDRESS(Prcsses!$B172,$X$2-1+$P$8))))</f>
        <v>8333.3333333333339</v>
      </c>
      <c r="AM176" s="5">
        <f ca="1">IF(AM$4="",0,SUMPRODUCT(INDIRECT(ADDRESS($B153,$X$2)&amp;":"&amp;ADDRESS($B153,$X$2-1+AM$8)),INDIRECT("rP!"&amp;ADDRESS(Prcsses!$B172,$X$2+$P$8-AM$8)&amp;":"&amp;ADDRESS(Prcsses!$B172,$X$2-1+$P$8))))</f>
        <v>8333.3333333333339</v>
      </c>
      <c r="AN176" s="5">
        <f ca="1">IF(AN$4="",0,SUMPRODUCT(INDIRECT(ADDRESS($B153,$X$2)&amp;":"&amp;ADDRESS($B153,$X$2-1+AN$8)),INDIRECT("rP!"&amp;ADDRESS(Prcsses!$B172,$X$2+$P$8-AN$8)&amp;":"&amp;ADDRESS(Prcsses!$B172,$X$2-1+$P$8))))</f>
        <v>8333.3333333333339</v>
      </c>
      <c r="AO176" s="5">
        <f ca="1">IF(AO$4="",0,SUMPRODUCT(INDIRECT(ADDRESS($B153,$X$2)&amp;":"&amp;ADDRESS($B153,$X$2-1+AO$8)),INDIRECT("rP!"&amp;ADDRESS(Prcsses!$B172,$X$2+$P$8-AO$8)&amp;":"&amp;ADDRESS(Prcsses!$B172,$X$2-1+$P$8))))</f>
        <v>8333.3333333333339</v>
      </c>
      <c r="AP176" s="5">
        <f ca="1">IF(AP$4="",0,SUMPRODUCT(INDIRECT(ADDRESS($B153,$X$2)&amp;":"&amp;ADDRESS($B153,$X$2-1+AP$8)),INDIRECT("rP!"&amp;ADDRESS(Prcsses!$B172,$X$2+$P$8-AP$8)&amp;":"&amp;ADDRESS(Prcsses!$B172,$X$2-1+$P$8))))</f>
        <v>8333.3333333333339</v>
      </c>
      <c r="AQ176" s="5">
        <f ca="1">IF(AQ$4="",0,SUMPRODUCT(INDIRECT(ADDRESS($B153,$X$2)&amp;":"&amp;ADDRESS($B153,$X$2-1+AQ$8)),INDIRECT("rP!"&amp;ADDRESS(Prcsses!$B172,$X$2+$P$8-AQ$8)&amp;":"&amp;ADDRESS(Prcsses!$B172,$X$2-1+$P$8))))</f>
        <v>8333.3333333333339</v>
      </c>
      <c r="AR176" s="5">
        <f ca="1">IF(AR$4="",0,SUMPRODUCT(INDIRECT(ADDRESS($B153,$X$2)&amp;":"&amp;ADDRESS($B153,$X$2-1+AR$8)),INDIRECT("rP!"&amp;ADDRESS(Prcsses!$B172,$X$2+$P$8-AR$8)&amp;":"&amp;ADDRESS(Prcsses!$B172,$X$2-1+$P$8))))</f>
        <v>8333.3333333333339</v>
      </c>
      <c r="AS176" s="5">
        <f ca="1">IF(AS$4="",0,SUMPRODUCT(INDIRECT(ADDRESS($B153,$X$2)&amp;":"&amp;ADDRESS($B153,$X$2-1+AS$8)),INDIRECT("rP!"&amp;ADDRESS(Prcsses!$B172,$X$2+$P$8-AS$8)&amp;":"&amp;ADDRESS(Prcsses!$B172,$X$2-1+$P$8))))</f>
        <v>8333.3333333333339</v>
      </c>
      <c r="AT176" s="5">
        <f ca="1">IF(AT$4="",0,SUMPRODUCT(INDIRECT(ADDRESS($B153,$X$2)&amp;":"&amp;ADDRESS($B153,$X$2-1+AT$8)),INDIRECT("rP!"&amp;ADDRESS(Prcsses!$B172,$X$2+$P$8-AT$8)&amp;":"&amp;ADDRESS(Prcsses!$B172,$X$2-1+$P$8))))</f>
        <v>8333.3333333333339</v>
      </c>
      <c r="AU176" s="5">
        <f ca="1">IF(AU$4="",0,SUMPRODUCT(INDIRECT(ADDRESS($B153,$X$2)&amp;":"&amp;ADDRESS($B153,$X$2-1+AU$8)),INDIRECT("rP!"&amp;ADDRESS(Prcsses!$B172,$X$2+$P$8-AU$8)&amp;":"&amp;ADDRESS(Prcsses!$B172,$X$2-1+$P$8))))</f>
        <v>8333.3333333333339</v>
      </c>
      <c r="AV176" s="5">
        <f ca="1">IF(AV$4="",0,SUMPRODUCT(INDIRECT(ADDRESS($B153,$X$2)&amp;":"&amp;ADDRESS($B153,$X$2-1+AV$8)),INDIRECT("rP!"&amp;ADDRESS(Prcsses!$B172,$X$2+$P$8-AV$8)&amp;":"&amp;ADDRESS(Prcsses!$B172,$X$2-1+$P$8))))</f>
        <v>8333.3333333333339</v>
      </c>
      <c r="AW176" s="5">
        <f ca="1">IF(AW$4="",0,SUMPRODUCT(INDIRECT(ADDRESS($B153,$X$2)&amp;":"&amp;ADDRESS($B153,$X$2-1+AW$8)),INDIRECT("rP!"&amp;ADDRESS(Prcsses!$B172,$X$2+$P$8-AW$8)&amp;":"&amp;ADDRESS(Prcsses!$B172,$X$2-1+$P$8))))</f>
        <v>8333.3333333333339</v>
      </c>
      <c r="AX176" s="5">
        <f ca="1">IF(AX$4="",0,SUMPRODUCT(INDIRECT(ADDRESS($B153,$X$2)&amp;":"&amp;ADDRESS($B153,$X$2-1+AX$8)),INDIRECT("rP!"&amp;ADDRESS(Prcsses!$B172,$X$2+$P$8-AX$8)&amp;":"&amp;ADDRESS(Prcsses!$B172,$X$2-1+$P$8))))</f>
        <v>8333.3333333333339</v>
      </c>
      <c r="AY176" s="5">
        <f ca="1">IF(AY$4="",0,SUMPRODUCT(INDIRECT(ADDRESS($B153,$X$2)&amp;":"&amp;ADDRESS($B153,$X$2-1+AY$8)),INDIRECT("rP!"&amp;ADDRESS(Prcsses!$B172,$X$2+$P$8-AY$8)&amp;":"&amp;ADDRESS(Prcsses!$B172,$X$2-1+$P$8))))</f>
        <v>8333.3333333333339</v>
      </c>
      <c r="AZ176" s="5">
        <f ca="1">IF(AZ$4="",0,SUMPRODUCT(INDIRECT(ADDRESS($B153,$X$2)&amp;":"&amp;ADDRESS($B153,$X$2-1+AZ$8)),INDIRECT("rP!"&amp;ADDRESS(Prcsses!$B172,$X$2+$P$8-AZ$8)&amp;":"&amp;ADDRESS(Prcsses!$B172,$X$2-1+$P$8))))</f>
        <v>8333.3333333333339</v>
      </c>
      <c r="BA176" s="5">
        <f ca="1">IF(BA$4="",0,SUMPRODUCT(INDIRECT(ADDRESS($B153,$X$2)&amp;":"&amp;ADDRESS($B153,$X$2-1+BA$8)),INDIRECT("rP!"&amp;ADDRESS(Prcsses!$B172,$X$2+$P$8-BA$8)&amp;":"&amp;ADDRESS(Prcsses!$B172,$X$2-1+$P$8))))</f>
        <v>8333.3333333333339</v>
      </c>
      <c r="BB176" s="5">
        <f ca="1">IF(BB$4="",0,SUMPRODUCT(INDIRECT(ADDRESS($B153,$X$2)&amp;":"&amp;ADDRESS($B153,$X$2-1+BB$8)),INDIRECT("rP!"&amp;ADDRESS(Prcsses!$B172,$X$2+$P$8-BB$8)&amp;":"&amp;ADDRESS(Prcsses!$B172,$X$2-1+$P$8))))</f>
        <v>8333.3333333333339</v>
      </c>
      <c r="BC176" s="5">
        <f ca="1">IF(BC$4="",0,SUMPRODUCT(INDIRECT(ADDRESS($B153,$X$2)&amp;":"&amp;ADDRESS($B153,$X$2-1+BC$8)),INDIRECT("rP!"&amp;ADDRESS(Prcsses!$B172,$X$2+$P$8-BC$8)&amp;":"&amp;ADDRESS(Prcsses!$B172,$X$2-1+$P$8))))</f>
        <v>8333.3333333333339</v>
      </c>
      <c r="BD176" s="5">
        <f ca="1">IF(BD$4="",0,SUMPRODUCT(INDIRECT(ADDRESS($B153,$X$2)&amp;":"&amp;ADDRESS($B153,$X$2-1+BD$8)),INDIRECT("rP!"&amp;ADDRESS(Prcsses!$B172,$X$2+$P$8-BD$8)&amp;":"&amp;ADDRESS(Prcsses!$B172,$X$2-1+$P$8))))</f>
        <v>8333.3333333333339</v>
      </c>
      <c r="BE176" s="5">
        <f ca="1">IF(BE$4="",0,SUMPRODUCT(INDIRECT(ADDRESS($B153,$X$2)&amp;":"&amp;ADDRESS($B153,$X$2-1+BE$8)),INDIRECT("rP!"&amp;ADDRESS(Prcsses!$B172,$X$2+$P$8-BE$8)&amp;":"&amp;ADDRESS(Prcsses!$B172,$X$2-1+$P$8))))</f>
        <v>8333.3333333333339</v>
      </c>
      <c r="BF176" s="5">
        <f ca="1">IF(BF$4="",0,SUMPRODUCT(INDIRECT(ADDRESS($B153,$X$2)&amp;":"&amp;ADDRESS($B153,$X$2-1+BF$8)),INDIRECT("rP!"&amp;ADDRESS(Prcsses!$B172,$X$2+$P$8-BF$8)&amp;":"&amp;ADDRESS(Prcsses!$B172,$X$2-1+$P$8))))</f>
        <v>8333.3333333333339</v>
      </c>
      <c r="BG176" s="5">
        <f ca="1">IF(BG$4="",0,SUMPRODUCT(INDIRECT(ADDRESS($B153,$X$2)&amp;":"&amp;ADDRESS($B153,$X$2-1+BG$8)),INDIRECT("rP!"&amp;ADDRESS(Prcsses!$B172,$X$2+$P$8-BG$8)&amp;":"&amp;ADDRESS(Prcsses!$B172,$X$2-1+$P$8))))</f>
        <v>8333.3333333333339</v>
      </c>
      <c r="BH176" s="5">
        <f ca="1">IF(BH$4="",0,SUMPRODUCT(INDIRECT(ADDRESS($B153,$X$2)&amp;":"&amp;ADDRESS($B153,$X$2-1+BH$8)),INDIRECT("rP!"&amp;ADDRESS(Prcsses!$B172,$X$2+$P$8-BH$8)&amp;":"&amp;ADDRESS(Prcsses!$B172,$X$2-1+$P$8))))</f>
        <v>8333.3333333333339</v>
      </c>
      <c r="BI176" s="5">
        <f ca="1">IF(BI$4="",0,SUMPRODUCT(INDIRECT(ADDRESS($B153,$X$2)&amp;":"&amp;ADDRESS($B153,$X$2-1+BI$8)),INDIRECT("rP!"&amp;ADDRESS(Prcsses!$B172,$X$2+$P$8-BI$8)&amp;":"&amp;ADDRESS(Prcsses!$B172,$X$2-1+$P$8))))</f>
        <v>8333.3333333333339</v>
      </c>
      <c r="BJ176" s="5">
        <f ca="1">IF(BJ$4="",0,SUMPRODUCT(INDIRECT(ADDRESS($B153,$X$2)&amp;":"&amp;ADDRESS($B153,$X$2-1+BJ$8)),INDIRECT("rP!"&amp;ADDRESS(Prcsses!$B172,$X$2+$P$8-BJ$8)&amp;":"&amp;ADDRESS(Prcsses!$B172,$X$2-1+$P$8))))</f>
        <v>8333.3333333333339</v>
      </c>
      <c r="BK176" s="5">
        <f ca="1">IF(BK$4="",0,SUMPRODUCT(INDIRECT(ADDRESS($B153,$X$2)&amp;":"&amp;ADDRESS($B153,$X$2-1+BK$8)),INDIRECT("rP!"&amp;ADDRESS(Prcsses!$B172,$X$2+$P$8-BK$8)&amp;":"&amp;ADDRESS(Prcsses!$B172,$X$2-1+$P$8))))</f>
        <v>8333.3333333333339</v>
      </c>
      <c r="BL176" s="5">
        <f ca="1">IF(BL$4="",0,SUMPRODUCT(INDIRECT(ADDRESS($B153,$X$2)&amp;":"&amp;ADDRESS($B153,$X$2-1+BL$8)),INDIRECT("rP!"&amp;ADDRESS(Prcsses!$B172,$X$2+$P$8-BL$8)&amp;":"&amp;ADDRESS(Prcsses!$B172,$X$2-1+$P$8))))</f>
        <v>8333.3333333333339</v>
      </c>
      <c r="BM176" s="5">
        <f ca="1">IF(BM$4="",0,SUMPRODUCT(INDIRECT(ADDRESS($B153,$X$2)&amp;":"&amp;ADDRESS($B153,$X$2-1+BM$8)),INDIRECT("rP!"&amp;ADDRESS(Prcsses!$B172,$X$2+$P$8-BM$8)&amp;":"&amp;ADDRESS(Prcsses!$B172,$X$2-1+$P$8))))</f>
        <v>8333.3333333333339</v>
      </c>
      <c r="BN176" s="5">
        <f ca="1">IF(BN$4="",0,SUMPRODUCT(INDIRECT(ADDRESS($B153,$X$2)&amp;":"&amp;ADDRESS($B153,$X$2-1+BN$8)),INDIRECT("rP!"&amp;ADDRESS(Prcsses!$B172,$X$2+$P$8-BN$8)&amp;":"&amp;ADDRESS(Prcsses!$B172,$X$2-1+$P$8))))</f>
        <v>8333.3333333333339</v>
      </c>
      <c r="BO176" s="5">
        <f ca="1">IF(BO$4="",0,SUMPRODUCT(INDIRECT(ADDRESS($B153,$X$2)&amp;":"&amp;ADDRESS($B153,$X$2-1+BO$8)),INDIRECT("rP!"&amp;ADDRESS(Prcsses!$B172,$X$2+$P$8-BO$8)&amp;":"&amp;ADDRESS(Prcsses!$B172,$X$2-1+$P$8))))</f>
        <v>8333.3333333333339</v>
      </c>
      <c r="BP176" s="5">
        <f ca="1">IF(BP$4="",0,SUMPRODUCT(INDIRECT(ADDRESS($B153,$X$2)&amp;":"&amp;ADDRESS($B153,$X$2-1+BP$8)),INDIRECT("rP!"&amp;ADDRESS(Prcsses!$B172,$X$2+$P$8-BP$8)&amp;":"&amp;ADDRESS(Prcsses!$B172,$X$2-1+$P$8))))</f>
        <v>8333.3333333333339</v>
      </c>
      <c r="BQ176" s="5">
        <f ca="1">IF(BQ$4="",0,SUMPRODUCT(INDIRECT(ADDRESS($B153,$X$2)&amp;":"&amp;ADDRESS($B153,$X$2-1+BQ$8)),INDIRECT("rP!"&amp;ADDRESS(Prcsses!$B172,$X$2+$P$8-BQ$8)&amp;":"&amp;ADDRESS(Prcsses!$B172,$X$2-1+$P$8))))</f>
        <v>8333.3333333333339</v>
      </c>
      <c r="BR176" s="5">
        <f ca="1">IF(BR$4="",0,SUMPRODUCT(INDIRECT(ADDRESS($B153,$X$2)&amp;":"&amp;ADDRESS($B153,$X$2-1+BR$8)),INDIRECT("rP!"&amp;ADDRESS(Prcsses!$B172,$X$2+$P$8-BR$8)&amp;":"&amp;ADDRESS(Prcsses!$B172,$X$2-1+$P$8))))</f>
        <v>8333.3333333333339</v>
      </c>
      <c r="BS176" s="5">
        <f ca="1">IF(BS$4="",0,SUMPRODUCT(INDIRECT(ADDRESS($B153,$X$2)&amp;":"&amp;ADDRESS($B153,$X$2-1+BS$8)),INDIRECT("rP!"&amp;ADDRESS(Prcsses!$B172,$X$2+$P$8-BS$8)&amp;":"&amp;ADDRESS(Prcsses!$B172,$X$2-1+$P$8))))</f>
        <v>8333.3333333333339</v>
      </c>
      <c r="BT176" s="5">
        <f ca="1">IF(BT$4="",0,SUMPRODUCT(INDIRECT(ADDRESS($B153,$X$2)&amp;":"&amp;ADDRESS($B153,$X$2-1+BT$8)),INDIRECT("rP!"&amp;ADDRESS(Prcsses!$B172,$X$2+$P$8-BT$8)&amp;":"&amp;ADDRESS(Prcsses!$B172,$X$2-1+$P$8))))</f>
        <v>8333.3333333333339</v>
      </c>
      <c r="BU176" s="5">
        <f ca="1">IF(BU$4="",0,SUMPRODUCT(INDIRECT(ADDRESS($B153,$X$2)&amp;":"&amp;ADDRESS($B153,$X$2-1+BU$8)),INDIRECT("rP!"&amp;ADDRESS(Prcsses!$B172,$X$2+$P$8-BU$8)&amp;":"&amp;ADDRESS(Prcsses!$B172,$X$2-1+$P$8))))</f>
        <v>8333.3333333333339</v>
      </c>
      <c r="BV176" s="5">
        <f ca="1">IF(BV$4="",0,SUMPRODUCT(INDIRECT(ADDRESS($B153,$X$2)&amp;":"&amp;ADDRESS($B153,$X$2-1+BV$8)),INDIRECT("rP!"&amp;ADDRESS(Prcsses!$B172,$X$2+$P$8-BV$8)&amp;":"&amp;ADDRESS(Prcsses!$B172,$X$2-1+$P$8))))</f>
        <v>8333.3333333333339</v>
      </c>
      <c r="BW176" s="5">
        <f ca="1">IF(BW$4="",0,SUMPRODUCT(INDIRECT(ADDRESS($B153,$X$2)&amp;":"&amp;ADDRESS($B153,$X$2-1+BW$8)),INDIRECT("rP!"&amp;ADDRESS(Prcsses!$B172,$X$2+$P$8-BW$8)&amp;":"&amp;ADDRESS(Prcsses!$B172,$X$2-1+$P$8))))</f>
        <v>8333.3333333333339</v>
      </c>
      <c r="BX176" s="5">
        <f ca="1">IF(BX$4="",0,SUMPRODUCT(INDIRECT(ADDRESS($B153,$X$2)&amp;":"&amp;ADDRESS($B153,$X$2-1+BX$8)),INDIRECT("rP!"&amp;ADDRESS(Prcsses!$B172,$X$2+$P$8-BX$8)&amp;":"&amp;ADDRESS(Prcsses!$B172,$X$2-1+$P$8))))</f>
        <v>8333.3333333333339</v>
      </c>
      <c r="BY176" s="5">
        <f ca="1">IF(BY$4="",0,SUMPRODUCT(INDIRECT(ADDRESS($B153,$X$2)&amp;":"&amp;ADDRESS($B153,$X$2-1+BY$8)),INDIRECT("rP!"&amp;ADDRESS(Prcsses!$B172,$X$2+$P$8-BY$8)&amp;":"&amp;ADDRESS(Prcsses!$B172,$X$2-1+$P$8))))</f>
        <v>8333.3333333333339</v>
      </c>
      <c r="BZ176" s="5">
        <f ca="1">IF(BZ$4="",0,SUMPRODUCT(INDIRECT(ADDRESS($B153,$X$2)&amp;":"&amp;ADDRESS($B153,$X$2-1+BZ$8)),INDIRECT("rP!"&amp;ADDRESS(Prcsses!$B172,$X$2+$P$8-BZ$8)&amp;":"&amp;ADDRESS(Prcsses!$B172,$X$2-1+$P$8))))</f>
        <v>8333.3333333333339</v>
      </c>
      <c r="CA176" s="5">
        <f ca="1">IF(CA$4="",0,SUMPRODUCT(INDIRECT(ADDRESS($B153,$X$2)&amp;":"&amp;ADDRESS($B153,$X$2-1+CA$8)),INDIRECT("rP!"&amp;ADDRESS(Prcsses!$B172,$X$2+$P$8-CA$8)&amp;":"&amp;ADDRESS(Prcsses!$B172,$X$2-1+$P$8))))</f>
        <v>8333.3333333333339</v>
      </c>
      <c r="CB176" s="5">
        <f ca="1">IF(CB$4="",0,SUMPRODUCT(INDIRECT(ADDRESS($B153,$X$2)&amp;":"&amp;ADDRESS($B153,$X$2-1+CB$8)),INDIRECT("rP!"&amp;ADDRESS(Prcsses!$B172,$X$2+$P$8-CB$8)&amp;":"&amp;ADDRESS(Prcsses!$B172,$X$2-1+$P$8))))</f>
        <v>8333.3333333333339</v>
      </c>
      <c r="CC176" s="5">
        <f ca="1">IF(CC$4="",0,SUMPRODUCT(INDIRECT(ADDRESS($B153,$X$2)&amp;":"&amp;ADDRESS($B153,$X$2-1+CC$8)),INDIRECT("rP!"&amp;ADDRESS(Prcsses!$B172,$X$2+$P$8-CC$8)&amp;":"&amp;ADDRESS(Prcsses!$B172,$X$2-1+$P$8))))</f>
        <v>8333.3333333333339</v>
      </c>
      <c r="CD176" s="5">
        <f ca="1">IF(CD$4="",0,SUMPRODUCT(INDIRECT(ADDRESS($B153,$X$2)&amp;":"&amp;ADDRESS($B153,$X$2-1+CD$8)),INDIRECT("rP!"&amp;ADDRESS(Prcsses!$B172,$X$2+$P$8-CD$8)&amp;":"&amp;ADDRESS(Prcsses!$B172,$X$2-1+$P$8))))</f>
        <v>8333.3333333333339</v>
      </c>
      <c r="CE176" s="5">
        <f ca="1">IF(CE$4="",0,SUMPRODUCT(INDIRECT(ADDRESS($B153,$X$2)&amp;":"&amp;ADDRESS($B153,$X$2-1+CE$8)),INDIRECT("rP!"&amp;ADDRESS(Prcsses!$B172,$X$2+$P$8-CE$8)&amp;":"&amp;ADDRESS(Prcsses!$B172,$X$2-1+$P$8))))</f>
        <v>8333.3333333333339</v>
      </c>
      <c r="CF176" s="5">
        <f ca="1">IF(CF$4="",0,SUMPRODUCT(INDIRECT(ADDRESS($B153,$X$2)&amp;":"&amp;ADDRESS($B153,$X$2-1+CF$8)),INDIRECT("rP!"&amp;ADDRESS(Prcsses!$B172,$X$2+$P$8-CF$8)&amp;":"&amp;ADDRESS(Prcsses!$B172,$X$2-1+$P$8))))</f>
        <v>0</v>
      </c>
    </row>
    <row r="177" spans="2:84" s="26" customFormat="1" ht="12" x14ac:dyDescent="0.25">
      <c r="B177" s="13"/>
      <c r="M177" s="55"/>
      <c r="N177" s="44" t="s">
        <v>21</v>
      </c>
      <c r="O177" s="45"/>
      <c r="P177" s="46"/>
      <c r="Q177" s="89"/>
      <c r="U177" s="41"/>
      <c r="V177" s="42"/>
      <c r="W177" s="43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</row>
    <row r="178" spans="2:84" x14ac:dyDescent="0.3">
      <c r="B178" s="13">
        <f>ROW()</f>
        <v>178</v>
      </c>
      <c r="H178" s="1" t="str">
        <f t="shared" ref="H178:H183" si="312">$H$163</f>
        <v>Амортизация капитальных затрат</v>
      </c>
      <c r="I178" s="1" t="s">
        <v>206</v>
      </c>
      <c r="M178" s="53" t="s">
        <v>18</v>
      </c>
      <c r="P178" s="72" t="str">
        <f>Lists!$AI$13</f>
        <v>PL(-)</v>
      </c>
      <c r="U178" s="5">
        <f t="shared" ref="U178:U183" ca="1" si="313">SUM(INDIRECT(ADDRESS($B178,$X$2)&amp;":"&amp;ADDRESS($B178,$X$2-1+$P$8)))</f>
        <v>0</v>
      </c>
      <c r="X178" s="5">
        <f ca="1">IF(X$4="",0,SUM(X179:X184))</f>
        <v>0</v>
      </c>
      <c r="Y178" s="5">
        <f ca="1">IF(Y$4="",0,SUM(Y179:Y184))</f>
        <v>0</v>
      </c>
      <c r="Z178" s="5">
        <f t="shared" ref="Z178" ca="1" si="314">IF(Z$4="",0,SUM(Z179:Z184))</f>
        <v>0</v>
      </c>
      <c r="AA178" s="5">
        <f t="shared" ref="AA178" ca="1" si="315">IF(AA$4="",0,SUM(AA179:AA184))</f>
        <v>0</v>
      </c>
      <c r="AB178" s="5">
        <f t="shared" ref="AB178" ca="1" si="316">IF(AB$4="",0,SUM(AB179:AB184))</f>
        <v>0</v>
      </c>
      <c r="AC178" s="5">
        <f t="shared" ref="AC178" ca="1" si="317">IF(AC$4="",0,SUM(AC179:AC184))</f>
        <v>0</v>
      </c>
      <c r="AD178" s="5">
        <f t="shared" ref="AD178" ca="1" si="318">IF(AD$4="",0,SUM(AD179:AD184))</f>
        <v>0</v>
      </c>
      <c r="AE178" s="5">
        <f t="shared" ref="AE178" ca="1" si="319">IF(AE$4="",0,SUM(AE179:AE184))</f>
        <v>0</v>
      </c>
      <c r="AF178" s="5">
        <f t="shared" ref="AF178" ca="1" si="320">IF(AF$4="",0,SUM(AF179:AF184))</f>
        <v>0</v>
      </c>
      <c r="AG178" s="5">
        <f t="shared" ref="AG178" ca="1" si="321">IF(AG$4="",0,SUM(AG179:AG184))</f>
        <v>0</v>
      </c>
      <c r="AH178" s="5">
        <f t="shared" ref="AH178" ca="1" si="322">IF(AH$4="",0,SUM(AH179:AH184))</f>
        <v>0</v>
      </c>
      <c r="AI178" s="5">
        <f t="shared" ref="AI178:CF178" ca="1" si="323">IF(AI$4="",0,SUM(AI179:AI184))</f>
        <v>0</v>
      </c>
      <c r="AJ178" s="5">
        <f t="shared" ca="1" si="323"/>
        <v>0</v>
      </c>
      <c r="AK178" s="5">
        <f t="shared" ca="1" si="323"/>
        <v>0</v>
      </c>
      <c r="AL178" s="5">
        <f t="shared" ca="1" si="323"/>
        <v>0</v>
      </c>
      <c r="AM178" s="5">
        <f t="shared" ca="1" si="323"/>
        <v>0</v>
      </c>
      <c r="AN178" s="5">
        <f t="shared" ca="1" si="323"/>
        <v>0</v>
      </c>
      <c r="AO178" s="5">
        <f t="shared" ca="1" si="323"/>
        <v>0</v>
      </c>
      <c r="AP178" s="5">
        <f t="shared" ca="1" si="323"/>
        <v>0</v>
      </c>
      <c r="AQ178" s="5">
        <f t="shared" ca="1" si="323"/>
        <v>0</v>
      </c>
      <c r="AR178" s="5">
        <f t="shared" ca="1" si="323"/>
        <v>0</v>
      </c>
      <c r="AS178" s="5">
        <f t="shared" ca="1" si="323"/>
        <v>0</v>
      </c>
      <c r="AT178" s="5">
        <f t="shared" ca="1" si="323"/>
        <v>0</v>
      </c>
      <c r="AU178" s="5">
        <f t="shared" ca="1" si="323"/>
        <v>0</v>
      </c>
      <c r="AV178" s="5">
        <f t="shared" ca="1" si="323"/>
        <v>0</v>
      </c>
      <c r="AW178" s="5">
        <f t="shared" ca="1" si="323"/>
        <v>0</v>
      </c>
      <c r="AX178" s="5">
        <f t="shared" ca="1" si="323"/>
        <v>0</v>
      </c>
      <c r="AY178" s="5">
        <f t="shared" ca="1" si="323"/>
        <v>0</v>
      </c>
      <c r="AZ178" s="5">
        <f t="shared" ca="1" si="323"/>
        <v>0</v>
      </c>
      <c r="BA178" s="5">
        <f t="shared" ca="1" si="323"/>
        <v>0</v>
      </c>
      <c r="BB178" s="5">
        <f t="shared" ca="1" si="323"/>
        <v>0</v>
      </c>
      <c r="BC178" s="5">
        <f t="shared" ca="1" si="323"/>
        <v>0</v>
      </c>
      <c r="BD178" s="5">
        <f t="shared" ca="1" si="323"/>
        <v>0</v>
      </c>
      <c r="BE178" s="5">
        <f t="shared" ca="1" si="323"/>
        <v>0</v>
      </c>
      <c r="BF178" s="5">
        <f t="shared" ca="1" si="323"/>
        <v>0</v>
      </c>
      <c r="BG178" s="5">
        <f t="shared" ca="1" si="323"/>
        <v>0</v>
      </c>
      <c r="BH178" s="5">
        <f t="shared" ca="1" si="323"/>
        <v>0</v>
      </c>
      <c r="BI178" s="5">
        <f t="shared" ca="1" si="323"/>
        <v>0</v>
      </c>
      <c r="BJ178" s="5">
        <f t="shared" ca="1" si="323"/>
        <v>0</v>
      </c>
      <c r="BK178" s="5">
        <f t="shared" ca="1" si="323"/>
        <v>0</v>
      </c>
      <c r="BL178" s="5">
        <f t="shared" ca="1" si="323"/>
        <v>0</v>
      </c>
      <c r="BM178" s="5">
        <f t="shared" ca="1" si="323"/>
        <v>0</v>
      </c>
      <c r="BN178" s="5">
        <f t="shared" ca="1" si="323"/>
        <v>0</v>
      </c>
      <c r="BO178" s="5">
        <f t="shared" ca="1" si="323"/>
        <v>0</v>
      </c>
      <c r="BP178" s="5">
        <f t="shared" ca="1" si="323"/>
        <v>0</v>
      </c>
      <c r="BQ178" s="5">
        <f t="shared" ca="1" si="323"/>
        <v>0</v>
      </c>
      <c r="BR178" s="5">
        <f t="shared" ca="1" si="323"/>
        <v>0</v>
      </c>
      <c r="BS178" s="5">
        <f t="shared" ca="1" si="323"/>
        <v>0</v>
      </c>
      <c r="BT178" s="5">
        <f t="shared" ca="1" si="323"/>
        <v>0</v>
      </c>
      <c r="BU178" s="5">
        <f t="shared" ca="1" si="323"/>
        <v>0</v>
      </c>
      <c r="BV178" s="5">
        <f t="shared" ca="1" si="323"/>
        <v>0</v>
      </c>
      <c r="BW178" s="5">
        <f t="shared" ca="1" si="323"/>
        <v>0</v>
      </c>
      <c r="BX178" s="5">
        <f t="shared" ca="1" si="323"/>
        <v>0</v>
      </c>
      <c r="BY178" s="5">
        <f t="shared" ca="1" si="323"/>
        <v>0</v>
      </c>
      <c r="BZ178" s="5">
        <f t="shared" ca="1" si="323"/>
        <v>0</v>
      </c>
      <c r="CA178" s="5">
        <f t="shared" ca="1" si="323"/>
        <v>0</v>
      </c>
      <c r="CB178" s="5">
        <f t="shared" ca="1" si="323"/>
        <v>0</v>
      </c>
      <c r="CC178" s="5">
        <f t="shared" ca="1" si="323"/>
        <v>0</v>
      </c>
      <c r="CD178" s="5">
        <f t="shared" ca="1" si="323"/>
        <v>0</v>
      </c>
      <c r="CE178" s="5">
        <f t="shared" ca="1" si="323"/>
        <v>0</v>
      </c>
      <c r="CF178" s="5">
        <f t="shared" ca="1" si="323"/>
        <v>0</v>
      </c>
    </row>
    <row r="179" spans="2:84" x14ac:dyDescent="0.3">
      <c r="B179" s="13">
        <f>ROW()</f>
        <v>179</v>
      </c>
      <c r="H179" s="1" t="str">
        <f t="shared" si="312"/>
        <v>Амортизация капитальных затрат</v>
      </c>
      <c r="I179" s="1" t="str">
        <f>$I$178</f>
        <v>Капзатраты на торговые мощности</v>
      </c>
      <c r="J179" s="1" t="str">
        <f>Prcsses!I176</f>
        <v>Ремонтные работы</v>
      </c>
      <c r="M179" s="53" t="s">
        <v>18</v>
      </c>
      <c r="U179" s="5">
        <f t="shared" ca="1" si="313"/>
        <v>0</v>
      </c>
      <c r="X179" s="5">
        <f ca="1">IF(X$4="",0,SUMPRODUCT(INDIRECT(ADDRESS($B156,$X$2)&amp;":"&amp;ADDRESS($B156,$X$2-1+X$8)),INDIRECT("rP!"&amp;ADDRESS(Prcsses!$B200,$X$2+$P$8-X$8)&amp;":"&amp;ADDRESS(Prcsses!$B200,$X$2-1+$P$8))))</f>
        <v>0</v>
      </c>
      <c r="Y179" s="5">
        <f ca="1">IF(Y$4="",0,SUMPRODUCT(INDIRECT(ADDRESS($B156,$X$2)&amp;":"&amp;ADDRESS($B156,$X$2-1+Y$8)),INDIRECT("rP!"&amp;ADDRESS(Prcsses!$B200,$X$2+$P$8-Y$8)&amp;":"&amp;ADDRESS(Prcsses!$B200,$X$2-1+$P$8))))</f>
        <v>0</v>
      </c>
      <c r="Z179" s="5">
        <f ca="1">IF(Z$4="",0,SUMPRODUCT(INDIRECT(ADDRESS($B156,$X$2)&amp;":"&amp;ADDRESS($B156,$X$2-1+Z$8)),INDIRECT("rP!"&amp;ADDRESS(Prcsses!$B200,$X$2+$P$8-Z$8)&amp;":"&amp;ADDRESS(Prcsses!$B200,$X$2-1+$P$8))))</f>
        <v>0</v>
      </c>
      <c r="AA179" s="5">
        <f ca="1">IF(AA$4="",0,SUMPRODUCT(INDIRECT(ADDRESS($B156,$X$2)&amp;":"&amp;ADDRESS($B156,$X$2-1+AA$8)),INDIRECT("rP!"&amp;ADDRESS(Prcsses!$B200,$X$2+$P$8-AA$8)&amp;":"&amp;ADDRESS(Prcsses!$B200,$X$2-1+$P$8))))</f>
        <v>0</v>
      </c>
      <c r="AB179" s="5">
        <f ca="1">IF(AB$4="",0,SUMPRODUCT(INDIRECT(ADDRESS($B156,$X$2)&amp;":"&amp;ADDRESS($B156,$X$2-1+AB$8)),INDIRECT("rP!"&amp;ADDRESS(Prcsses!$B200,$X$2+$P$8-AB$8)&amp;":"&amp;ADDRESS(Prcsses!$B200,$X$2-1+$P$8))))</f>
        <v>0</v>
      </c>
      <c r="AC179" s="5">
        <f ca="1">IF(AC$4="",0,SUMPRODUCT(INDIRECT(ADDRESS($B156,$X$2)&amp;":"&amp;ADDRESS($B156,$X$2-1+AC$8)),INDIRECT("rP!"&amp;ADDRESS(Prcsses!$B200,$X$2+$P$8-AC$8)&amp;":"&amp;ADDRESS(Prcsses!$B200,$X$2-1+$P$8))))</f>
        <v>0</v>
      </c>
      <c r="AD179" s="5">
        <f ca="1">IF(AD$4="",0,SUMPRODUCT(INDIRECT(ADDRESS($B156,$X$2)&amp;":"&amp;ADDRESS($B156,$X$2-1+AD$8)),INDIRECT("rP!"&amp;ADDRESS(Prcsses!$B200,$X$2+$P$8-AD$8)&amp;":"&amp;ADDRESS(Prcsses!$B200,$X$2-1+$P$8))))</f>
        <v>0</v>
      </c>
      <c r="AE179" s="5">
        <f ca="1">IF(AE$4="",0,SUMPRODUCT(INDIRECT(ADDRESS($B156,$X$2)&amp;":"&amp;ADDRESS($B156,$X$2-1+AE$8)),INDIRECT("rP!"&amp;ADDRESS(Prcsses!$B200,$X$2+$P$8-AE$8)&amp;":"&amp;ADDRESS(Prcsses!$B200,$X$2-1+$P$8))))</f>
        <v>0</v>
      </c>
      <c r="AF179" s="5">
        <f ca="1">IF(AF$4="",0,SUMPRODUCT(INDIRECT(ADDRESS($B156,$X$2)&amp;":"&amp;ADDRESS($B156,$X$2-1+AF$8)),INDIRECT("rP!"&amp;ADDRESS(Prcsses!$B200,$X$2+$P$8-AF$8)&amp;":"&amp;ADDRESS(Prcsses!$B200,$X$2-1+$P$8))))</f>
        <v>0</v>
      </c>
      <c r="AG179" s="5">
        <f ca="1">IF(AG$4="",0,SUMPRODUCT(INDIRECT(ADDRESS($B156,$X$2)&amp;":"&amp;ADDRESS($B156,$X$2-1+AG$8)),INDIRECT("rP!"&amp;ADDRESS(Prcsses!$B200,$X$2+$P$8-AG$8)&amp;":"&amp;ADDRESS(Prcsses!$B200,$X$2-1+$P$8))))</f>
        <v>0</v>
      </c>
      <c r="AH179" s="5">
        <f ca="1">IF(AH$4="",0,SUMPRODUCT(INDIRECT(ADDRESS($B156,$X$2)&amp;":"&amp;ADDRESS($B156,$X$2-1+AH$8)),INDIRECT("rP!"&amp;ADDRESS(Prcsses!$B200,$X$2+$P$8-AH$8)&amp;":"&amp;ADDRESS(Prcsses!$B200,$X$2-1+$P$8))))</f>
        <v>0</v>
      </c>
      <c r="AI179" s="5">
        <f ca="1">IF(AI$4="",0,SUMPRODUCT(INDIRECT(ADDRESS($B156,$X$2)&amp;":"&amp;ADDRESS($B156,$X$2-1+AI$8)),INDIRECT("rP!"&amp;ADDRESS(Prcsses!$B200,$X$2+$P$8-AI$8)&amp;":"&amp;ADDRESS(Prcsses!$B200,$X$2-1+$P$8))))</f>
        <v>0</v>
      </c>
      <c r="AJ179" s="5">
        <f ca="1">IF(AJ$4="",0,SUMPRODUCT(INDIRECT(ADDRESS($B156,$X$2)&amp;":"&amp;ADDRESS($B156,$X$2-1+AJ$8)),INDIRECT("rP!"&amp;ADDRESS(Prcsses!$B200,$X$2+$P$8-AJ$8)&amp;":"&amp;ADDRESS(Prcsses!$B200,$X$2-1+$P$8))))</f>
        <v>0</v>
      </c>
      <c r="AK179" s="5">
        <f ca="1">IF(AK$4="",0,SUMPRODUCT(INDIRECT(ADDRESS($B156,$X$2)&amp;":"&amp;ADDRESS($B156,$X$2-1+AK$8)),INDIRECT("rP!"&amp;ADDRESS(Prcsses!$B200,$X$2+$P$8-AK$8)&amp;":"&amp;ADDRESS(Prcsses!$B200,$X$2-1+$P$8))))</f>
        <v>0</v>
      </c>
      <c r="AL179" s="5">
        <f ca="1">IF(AL$4="",0,SUMPRODUCT(INDIRECT(ADDRESS($B156,$X$2)&amp;":"&amp;ADDRESS($B156,$X$2-1+AL$8)),INDIRECT("rP!"&amp;ADDRESS(Prcsses!$B200,$X$2+$P$8-AL$8)&amp;":"&amp;ADDRESS(Prcsses!$B200,$X$2-1+$P$8))))</f>
        <v>0</v>
      </c>
      <c r="AM179" s="5">
        <f ca="1">IF(AM$4="",0,SUMPRODUCT(INDIRECT(ADDRESS($B156,$X$2)&amp;":"&amp;ADDRESS($B156,$X$2-1+AM$8)),INDIRECT("rP!"&amp;ADDRESS(Prcsses!$B200,$X$2+$P$8-AM$8)&amp;":"&amp;ADDRESS(Prcsses!$B200,$X$2-1+$P$8))))</f>
        <v>0</v>
      </c>
      <c r="AN179" s="5">
        <f ca="1">IF(AN$4="",0,SUMPRODUCT(INDIRECT(ADDRESS($B156,$X$2)&amp;":"&amp;ADDRESS($B156,$X$2-1+AN$8)),INDIRECT("rP!"&amp;ADDRESS(Prcsses!$B200,$X$2+$P$8-AN$8)&amp;":"&amp;ADDRESS(Prcsses!$B200,$X$2-1+$P$8))))</f>
        <v>0</v>
      </c>
      <c r="AO179" s="5">
        <f ca="1">IF(AO$4="",0,SUMPRODUCT(INDIRECT(ADDRESS($B156,$X$2)&amp;":"&amp;ADDRESS($B156,$X$2-1+AO$8)),INDIRECT("rP!"&amp;ADDRESS(Prcsses!$B200,$X$2+$P$8-AO$8)&amp;":"&amp;ADDRESS(Prcsses!$B200,$X$2-1+$P$8))))</f>
        <v>0</v>
      </c>
      <c r="AP179" s="5">
        <f ca="1">IF(AP$4="",0,SUMPRODUCT(INDIRECT(ADDRESS($B156,$X$2)&amp;":"&amp;ADDRESS($B156,$X$2-1+AP$8)),INDIRECT("rP!"&amp;ADDRESS(Prcsses!$B200,$X$2+$P$8-AP$8)&amp;":"&amp;ADDRESS(Prcsses!$B200,$X$2-1+$P$8))))</f>
        <v>0</v>
      </c>
      <c r="AQ179" s="5">
        <f ca="1">IF(AQ$4="",0,SUMPRODUCT(INDIRECT(ADDRESS($B156,$X$2)&amp;":"&amp;ADDRESS($B156,$X$2-1+AQ$8)),INDIRECT("rP!"&amp;ADDRESS(Prcsses!$B200,$X$2+$P$8-AQ$8)&amp;":"&amp;ADDRESS(Prcsses!$B200,$X$2-1+$P$8))))</f>
        <v>0</v>
      </c>
      <c r="AR179" s="5">
        <f ca="1">IF(AR$4="",0,SUMPRODUCT(INDIRECT(ADDRESS($B156,$X$2)&amp;":"&amp;ADDRESS($B156,$X$2-1+AR$8)),INDIRECT("rP!"&amp;ADDRESS(Prcsses!$B200,$X$2+$P$8-AR$8)&amp;":"&amp;ADDRESS(Prcsses!$B200,$X$2-1+$P$8))))</f>
        <v>0</v>
      </c>
      <c r="AS179" s="5">
        <f ca="1">IF(AS$4="",0,SUMPRODUCT(INDIRECT(ADDRESS($B156,$X$2)&amp;":"&amp;ADDRESS($B156,$X$2-1+AS$8)),INDIRECT("rP!"&amp;ADDRESS(Prcsses!$B200,$X$2+$P$8-AS$8)&amp;":"&amp;ADDRESS(Prcsses!$B200,$X$2-1+$P$8))))</f>
        <v>0</v>
      </c>
      <c r="AT179" s="5">
        <f ca="1">IF(AT$4="",0,SUMPRODUCT(INDIRECT(ADDRESS($B156,$X$2)&amp;":"&amp;ADDRESS($B156,$X$2-1+AT$8)),INDIRECT("rP!"&amp;ADDRESS(Prcsses!$B200,$X$2+$P$8-AT$8)&amp;":"&amp;ADDRESS(Prcsses!$B200,$X$2-1+$P$8))))</f>
        <v>0</v>
      </c>
      <c r="AU179" s="5">
        <f ca="1">IF(AU$4="",0,SUMPRODUCT(INDIRECT(ADDRESS($B156,$X$2)&amp;":"&amp;ADDRESS($B156,$X$2-1+AU$8)),INDIRECT("rP!"&amp;ADDRESS(Prcsses!$B200,$X$2+$P$8-AU$8)&amp;":"&amp;ADDRESS(Prcsses!$B200,$X$2-1+$P$8))))</f>
        <v>0</v>
      </c>
      <c r="AV179" s="5">
        <f ca="1">IF(AV$4="",0,SUMPRODUCT(INDIRECT(ADDRESS($B156,$X$2)&amp;":"&amp;ADDRESS($B156,$X$2-1+AV$8)),INDIRECT("rP!"&amp;ADDRESS(Prcsses!$B200,$X$2+$P$8-AV$8)&amp;":"&amp;ADDRESS(Prcsses!$B200,$X$2-1+$P$8))))</f>
        <v>0</v>
      </c>
      <c r="AW179" s="5">
        <f ca="1">IF(AW$4="",0,SUMPRODUCT(INDIRECT(ADDRESS($B156,$X$2)&amp;":"&amp;ADDRESS($B156,$X$2-1+AW$8)),INDIRECT("rP!"&amp;ADDRESS(Prcsses!$B200,$X$2+$P$8-AW$8)&amp;":"&amp;ADDRESS(Prcsses!$B200,$X$2-1+$P$8))))</f>
        <v>0</v>
      </c>
      <c r="AX179" s="5">
        <f ca="1">IF(AX$4="",0,SUMPRODUCT(INDIRECT(ADDRESS($B156,$X$2)&amp;":"&amp;ADDRESS($B156,$X$2-1+AX$8)),INDIRECT("rP!"&amp;ADDRESS(Prcsses!$B200,$X$2+$P$8-AX$8)&amp;":"&amp;ADDRESS(Prcsses!$B200,$X$2-1+$P$8))))</f>
        <v>0</v>
      </c>
      <c r="AY179" s="5">
        <f ca="1">IF(AY$4="",0,SUMPRODUCT(INDIRECT(ADDRESS($B156,$X$2)&amp;":"&amp;ADDRESS($B156,$X$2-1+AY$8)),INDIRECT("rP!"&amp;ADDRESS(Prcsses!$B200,$X$2+$P$8-AY$8)&amp;":"&amp;ADDRESS(Prcsses!$B200,$X$2-1+$P$8))))</f>
        <v>0</v>
      </c>
      <c r="AZ179" s="5">
        <f ca="1">IF(AZ$4="",0,SUMPRODUCT(INDIRECT(ADDRESS($B156,$X$2)&amp;":"&amp;ADDRESS($B156,$X$2-1+AZ$8)),INDIRECT("rP!"&amp;ADDRESS(Prcsses!$B200,$X$2+$P$8-AZ$8)&amp;":"&amp;ADDRESS(Prcsses!$B200,$X$2-1+$P$8))))</f>
        <v>0</v>
      </c>
      <c r="BA179" s="5">
        <f ca="1">IF(BA$4="",0,SUMPRODUCT(INDIRECT(ADDRESS($B156,$X$2)&amp;":"&amp;ADDRESS($B156,$X$2-1+BA$8)),INDIRECT("rP!"&amp;ADDRESS(Prcsses!$B200,$X$2+$P$8-BA$8)&amp;":"&amp;ADDRESS(Prcsses!$B200,$X$2-1+$P$8))))</f>
        <v>0</v>
      </c>
      <c r="BB179" s="5">
        <f ca="1">IF(BB$4="",0,SUMPRODUCT(INDIRECT(ADDRESS($B156,$X$2)&amp;":"&amp;ADDRESS($B156,$X$2-1+BB$8)),INDIRECT("rP!"&amp;ADDRESS(Prcsses!$B200,$X$2+$P$8-BB$8)&amp;":"&amp;ADDRESS(Prcsses!$B200,$X$2-1+$P$8))))</f>
        <v>0</v>
      </c>
      <c r="BC179" s="5">
        <f ca="1">IF(BC$4="",0,SUMPRODUCT(INDIRECT(ADDRESS($B156,$X$2)&amp;":"&amp;ADDRESS($B156,$X$2-1+BC$8)),INDIRECT("rP!"&amp;ADDRESS(Prcsses!$B200,$X$2+$P$8-BC$8)&amp;":"&amp;ADDRESS(Prcsses!$B200,$X$2-1+$P$8))))</f>
        <v>0</v>
      </c>
      <c r="BD179" s="5">
        <f ca="1">IF(BD$4="",0,SUMPRODUCT(INDIRECT(ADDRESS($B156,$X$2)&amp;":"&amp;ADDRESS($B156,$X$2-1+BD$8)),INDIRECT("rP!"&amp;ADDRESS(Prcsses!$B200,$X$2+$P$8-BD$8)&amp;":"&amp;ADDRESS(Prcsses!$B200,$X$2-1+$P$8))))</f>
        <v>0</v>
      </c>
      <c r="BE179" s="5">
        <f ca="1">IF(BE$4="",0,SUMPRODUCT(INDIRECT(ADDRESS($B156,$X$2)&amp;":"&amp;ADDRESS($B156,$X$2-1+BE$8)),INDIRECT("rP!"&amp;ADDRESS(Prcsses!$B200,$X$2+$P$8-BE$8)&amp;":"&amp;ADDRESS(Prcsses!$B200,$X$2-1+$P$8))))</f>
        <v>0</v>
      </c>
      <c r="BF179" s="5">
        <f ca="1">IF(BF$4="",0,SUMPRODUCT(INDIRECT(ADDRESS($B156,$X$2)&amp;":"&amp;ADDRESS($B156,$X$2-1+BF$8)),INDIRECT("rP!"&amp;ADDRESS(Prcsses!$B200,$X$2+$P$8-BF$8)&amp;":"&amp;ADDRESS(Prcsses!$B200,$X$2-1+$P$8))))</f>
        <v>0</v>
      </c>
      <c r="BG179" s="5">
        <f ca="1">IF(BG$4="",0,SUMPRODUCT(INDIRECT(ADDRESS($B156,$X$2)&amp;":"&amp;ADDRESS($B156,$X$2-1+BG$8)),INDIRECT("rP!"&amp;ADDRESS(Prcsses!$B200,$X$2+$P$8-BG$8)&amp;":"&amp;ADDRESS(Prcsses!$B200,$X$2-1+$P$8))))</f>
        <v>0</v>
      </c>
      <c r="BH179" s="5">
        <f ca="1">IF(BH$4="",0,SUMPRODUCT(INDIRECT(ADDRESS($B156,$X$2)&amp;":"&amp;ADDRESS($B156,$X$2-1+BH$8)),INDIRECT("rP!"&amp;ADDRESS(Prcsses!$B200,$X$2+$P$8-BH$8)&amp;":"&amp;ADDRESS(Prcsses!$B200,$X$2-1+$P$8))))</f>
        <v>0</v>
      </c>
      <c r="BI179" s="5">
        <f ca="1">IF(BI$4="",0,SUMPRODUCT(INDIRECT(ADDRESS($B156,$X$2)&amp;":"&amp;ADDRESS($B156,$X$2-1+BI$8)),INDIRECT("rP!"&amp;ADDRESS(Prcsses!$B200,$X$2+$P$8-BI$8)&amp;":"&amp;ADDRESS(Prcsses!$B200,$X$2-1+$P$8))))</f>
        <v>0</v>
      </c>
      <c r="BJ179" s="5">
        <f ca="1">IF(BJ$4="",0,SUMPRODUCT(INDIRECT(ADDRESS($B156,$X$2)&amp;":"&amp;ADDRESS($B156,$X$2-1+BJ$8)),INDIRECT("rP!"&amp;ADDRESS(Prcsses!$B200,$X$2+$P$8-BJ$8)&amp;":"&amp;ADDRESS(Prcsses!$B200,$X$2-1+$P$8))))</f>
        <v>0</v>
      </c>
      <c r="BK179" s="5">
        <f ca="1">IF(BK$4="",0,SUMPRODUCT(INDIRECT(ADDRESS($B156,$X$2)&amp;":"&amp;ADDRESS($B156,$X$2-1+BK$8)),INDIRECT("rP!"&amp;ADDRESS(Prcsses!$B200,$X$2+$P$8-BK$8)&amp;":"&amp;ADDRESS(Prcsses!$B200,$X$2-1+$P$8))))</f>
        <v>0</v>
      </c>
      <c r="BL179" s="5">
        <f ca="1">IF(BL$4="",0,SUMPRODUCT(INDIRECT(ADDRESS($B156,$X$2)&amp;":"&amp;ADDRESS($B156,$X$2-1+BL$8)),INDIRECT("rP!"&amp;ADDRESS(Prcsses!$B200,$X$2+$P$8-BL$8)&amp;":"&amp;ADDRESS(Prcsses!$B200,$X$2-1+$P$8))))</f>
        <v>0</v>
      </c>
      <c r="BM179" s="5">
        <f ca="1">IF(BM$4="",0,SUMPRODUCT(INDIRECT(ADDRESS($B156,$X$2)&amp;":"&amp;ADDRESS($B156,$X$2-1+BM$8)),INDIRECT("rP!"&amp;ADDRESS(Prcsses!$B200,$X$2+$P$8-BM$8)&amp;":"&amp;ADDRESS(Prcsses!$B200,$X$2-1+$P$8))))</f>
        <v>0</v>
      </c>
      <c r="BN179" s="5">
        <f ca="1">IF(BN$4="",0,SUMPRODUCT(INDIRECT(ADDRESS($B156,$X$2)&amp;":"&amp;ADDRESS($B156,$X$2-1+BN$8)),INDIRECT("rP!"&amp;ADDRESS(Prcsses!$B200,$X$2+$P$8-BN$8)&amp;":"&amp;ADDRESS(Prcsses!$B200,$X$2-1+$P$8))))</f>
        <v>0</v>
      </c>
      <c r="BO179" s="5">
        <f ca="1">IF(BO$4="",0,SUMPRODUCT(INDIRECT(ADDRESS($B156,$X$2)&amp;":"&amp;ADDRESS($B156,$X$2-1+BO$8)),INDIRECT("rP!"&amp;ADDRESS(Prcsses!$B200,$X$2+$P$8-BO$8)&amp;":"&amp;ADDRESS(Prcsses!$B200,$X$2-1+$P$8))))</f>
        <v>0</v>
      </c>
      <c r="BP179" s="5">
        <f ca="1">IF(BP$4="",0,SUMPRODUCT(INDIRECT(ADDRESS($B156,$X$2)&amp;":"&amp;ADDRESS($B156,$X$2-1+BP$8)),INDIRECT("rP!"&amp;ADDRESS(Prcsses!$B200,$X$2+$P$8-BP$8)&amp;":"&amp;ADDRESS(Prcsses!$B200,$X$2-1+$P$8))))</f>
        <v>0</v>
      </c>
      <c r="BQ179" s="5">
        <f ca="1">IF(BQ$4="",0,SUMPRODUCT(INDIRECT(ADDRESS($B156,$X$2)&amp;":"&amp;ADDRESS($B156,$X$2-1+BQ$8)),INDIRECT("rP!"&amp;ADDRESS(Prcsses!$B200,$X$2+$P$8-BQ$8)&amp;":"&amp;ADDRESS(Prcsses!$B200,$X$2-1+$P$8))))</f>
        <v>0</v>
      </c>
      <c r="BR179" s="5">
        <f ca="1">IF(BR$4="",0,SUMPRODUCT(INDIRECT(ADDRESS($B156,$X$2)&amp;":"&amp;ADDRESS($B156,$X$2-1+BR$8)),INDIRECT("rP!"&amp;ADDRESS(Prcsses!$B200,$X$2+$P$8-BR$8)&amp;":"&amp;ADDRESS(Prcsses!$B200,$X$2-1+$P$8))))</f>
        <v>0</v>
      </c>
      <c r="BS179" s="5">
        <f ca="1">IF(BS$4="",0,SUMPRODUCT(INDIRECT(ADDRESS($B156,$X$2)&amp;":"&amp;ADDRESS($B156,$X$2-1+BS$8)),INDIRECT("rP!"&amp;ADDRESS(Prcsses!$B200,$X$2+$P$8-BS$8)&amp;":"&amp;ADDRESS(Prcsses!$B200,$X$2-1+$P$8))))</f>
        <v>0</v>
      </c>
      <c r="BT179" s="5">
        <f ca="1">IF(BT$4="",0,SUMPRODUCT(INDIRECT(ADDRESS($B156,$X$2)&amp;":"&amp;ADDRESS($B156,$X$2-1+BT$8)),INDIRECT("rP!"&amp;ADDRESS(Prcsses!$B200,$X$2+$P$8-BT$8)&amp;":"&amp;ADDRESS(Prcsses!$B200,$X$2-1+$P$8))))</f>
        <v>0</v>
      </c>
      <c r="BU179" s="5">
        <f ca="1">IF(BU$4="",0,SUMPRODUCT(INDIRECT(ADDRESS($B156,$X$2)&amp;":"&amp;ADDRESS($B156,$X$2-1+BU$8)),INDIRECT("rP!"&amp;ADDRESS(Prcsses!$B200,$X$2+$P$8-BU$8)&amp;":"&amp;ADDRESS(Prcsses!$B200,$X$2-1+$P$8))))</f>
        <v>0</v>
      </c>
      <c r="BV179" s="5">
        <f ca="1">IF(BV$4="",0,SUMPRODUCT(INDIRECT(ADDRESS($B156,$X$2)&amp;":"&amp;ADDRESS($B156,$X$2-1+BV$8)),INDIRECT("rP!"&amp;ADDRESS(Prcsses!$B200,$X$2+$P$8-BV$8)&amp;":"&amp;ADDRESS(Prcsses!$B200,$X$2-1+$P$8))))</f>
        <v>0</v>
      </c>
      <c r="BW179" s="5">
        <f ca="1">IF(BW$4="",0,SUMPRODUCT(INDIRECT(ADDRESS($B156,$X$2)&amp;":"&amp;ADDRESS($B156,$X$2-1+BW$8)),INDIRECT("rP!"&amp;ADDRESS(Prcsses!$B200,$X$2+$P$8-BW$8)&amp;":"&amp;ADDRESS(Prcsses!$B200,$X$2-1+$P$8))))</f>
        <v>0</v>
      </c>
      <c r="BX179" s="5">
        <f ca="1">IF(BX$4="",0,SUMPRODUCT(INDIRECT(ADDRESS($B156,$X$2)&amp;":"&amp;ADDRESS($B156,$X$2-1+BX$8)),INDIRECT("rP!"&amp;ADDRESS(Prcsses!$B200,$X$2+$P$8-BX$8)&amp;":"&amp;ADDRESS(Prcsses!$B200,$X$2-1+$P$8))))</f>
        <v>0</v>
      </c>
      <c r="BY179" s="5">
        <f ca="1">IF(BY$4="",0,SUMPRODUCT(INDIRECT(ADDRESS($B156,$X$2)&amp;":"&amp;ADDRESS($B156,$X$2-1+BY$8)),INDIRECT("rP!"&amp;ADDRESS(Prcsses!$B200,$X$2+$P$8-BY$8)&amp;":"&amp;ADDRESS(Prcsses!$B200,$X$2-1+$P$8))))</f>
        <v>0</v>
      </c>
      <c r="BZ179" s="5">
        <f ca="1">IF(BZ$4="",0,SUMPRODUCT(INDIRECT(ADDRESS($B156,$X$2)&amp;":"&amp;ADDRESS($B156,$X$2-1+BZ$8)),INDIRECT("rP!"&amp;ADDRESS(Prcsses!$B200,$X$2+$P$8-BZ$8)&amp;":"&amp;ADDRESS(Prcsses!$B200,$X$2-1+$P$8))))</f>
        <v>0</v>
      </c>
      <c r="CA179" s="5">
        <f ca="1">IF(CA$4="",0,SUMPRODUCT(INDIRECT(ADDRESS($B156,$X$2)&amp;":"&amp;ADDRESS($B156,$X$2-1+CA$8)),INDIRECT("rP!"&amp;ADDRESS(Prcsses!$B200,$X$2+$P$8-CA$8)&amp;":"&amp;ADDRESS(Prcsses!$B200,$X$2-1+$P$8))))</f>
        <v>0</v>
      </c>
      <c r="CB179" s="5">
        <f ca="1">IF(CB$4="",0,SUMPRODUCT(INDIRECT(ADDRESS($B156,$X$2)&amp;":"&amp;ADDRESS($B156,$X$2-1+CB$8)),INDIRECT("rP!"&amp;ADDRESS(Prcsses!$B200,$X$2+$P$8-CB$8)&amp;":"&amp;ADDRESS(Prcsses!$B200,$X$2-1+$P$8))))</f>
        <v>0</v>
      </c>
      <c r="CC179" s="5">
        <f ca="1">IF(CC$4="",0,SUMPRODUCT(INDIRECT(ADDRESS($B156,$X$2)&amp;":"&amp;ADDRESS($B156,$X$2-1+CC$8)),INDIRECT("rP!"&amp;ADDRESS(Prcsses!$B200,$X$2+$P$8-CC$8)&amp;":"&amp;ADDRESS(Prcsses!$B200,$X$2-1+$P$8))))</f>
        <v>0</v>
      </c>
      <c r="CD179" s="5">
        <f ca="1">IF(CD$4="",0,SUMPRODUCT(INDIRECT(ADDRESS($B156,$X$2)&amp;":"&amp;ADDRESS($B156,$X$2-1+CD$8)),INDIRECT("rP!"&amp;ADDRESS(Prcsses!$B200,$X$2+$P$8-CD$8)&amp;":"&amp;ADDRESS(Prcsses!$B200,$X$2-1+$P$8))))</f>
        <v>0</v>
      </c>
      <c r="CE179" s="5">
        <f ca="1">IF(CE$4="",0,SUMPRODUCT(INDIRECT(ADDRESS($B156,$X$2)&amp;":"&amp;ADDRESS($B156,$X$2-1+CE$8)),INDIRECT("rP!"&amp;ADDRESS(Prcsses!$B200,$X$2+$P$8-CE$8)&amp;":"&amp;ADDRESS(Prcsses!$B200,$X$2-1+$P$8))))</f>
        <v>0</v>
      </c>
      <c r="CF179" s="5">
        <f ca="1">IF(CF$4="",0,SUMPRODUCT(INDIRECT(ADDRESS($B156,$X$2)&amp;":"&amp;ADDRESS($B156,$X$2-1+CF$8)),INDIRECT("rP!"&amp;ADDRESS(Prcsses!$B200,$X$2+$P$8-CF$8)&amp;":"&amp;ADDRESS(Prcsses!$B200,$X$2-1+$P$8))))</f>
        <v>0</v>
      </c>
    </row>
    <row r="180" spans="2:84" x14ac:dyDescent="0.3">
      <c r="B180" s="13">
        <f>ROW()</f>
        <v>180</v>
      </c>
      <c r="H180" s="1" t="str">
        <f t="shared" si="312"/>
        <v>Амортизация капитальных затрат</v>
      </c>
      <c r="I180" s="1" t="str">
        <f>$I$178</f>
        <v>Капзатраты на торговые мощности</v>
      </c>
      <c r="J180" s="1" t="str">
        <f>Prcsses!I177</f>
        <v>Гарантийный платеж</v>
      </c>
      <c r="M180" s="53" t="s">
        <v>18</v>
      </c>
      <c r="U180" s="5">
        <f t="shared" ca="1" si="313"/>
        <v>0</v>
      </c>
      <c r="X180" s="5">
        <f ca="1">IF(X$4="",0,SUMPRODUCT(INDIRECT(ADDRESS($B157,$X$2)&amp;":"&amp;ADDRESS($B157,$X$2-1+X$8)),INDIRECT("rP!"&amp;ADDRESS(Prcsses!$B201,$X$2+$P$8-X$8)&amp;":"&amp;ADDRESS(Prcsses!$B201,$X$2-1+$P$8))))</f>
        <v>0</v>
      </c>
      <c r="Y180" s="5">
        <f ca="1">IF(Y$4="",0,SUMPRODUCT(INDIRECT(ADDRESS($B157,$X$2)&amp;":"&amp;ADDRESS($B157,$X$2-1+Y$8)),INDIRECT("rP!"&amp;ADDRESS(Prcsses!$B201,$X$2+$P$8-Y$8)&amp;":"&amp;ADDRESS(Prcsses!$B201,$X$2-1+$P$8))))</f>
        <v>0</v>
      </c>
      <c r="Z180" s="5">
        <f ca="1">IF(Z$4="",0,SUMPRODUCT(INDIRECT(ADDRESS($B157,$X$2)&amp;":"&amp;ADDRESS($B157,$X$2-1+Z$8)),INDIRECT("rP!"&amp;ADDRESS(Prcsses!$B201,$X$2+$P$8-Z$8)&amp;":"&amp;ADDRESS(Prcsses!$B201,$X$2-1+$P$8))))</f>
        <v>0</v>
      </c>
      <c r="AA180" s="5">
        <f ca="1">IF(AA$4="",0,SUMPRODUCT(INDIRECT(ADDRESS($B157,$X$2)&amp;":"&amp;ADDRESS($B157,$X$2-1+AA$8)),INDIRECT("rP!"&amp;ADDRESS(Prcsses!$B201,$X$2+$P$8-AA$8)&amp;":"&amp;ADDRESS(Prcsses!$B201,$X$2-1+$P$8))))</f>
        <v>0</v>
      </c>
      <c r="AB180" s="5">
        <f ca="1">IF(AB$4="",0,SUMPRODUCT(INDIRECT(ADDRESS($B157,$X$2)&amp;":"&amp;ADDRESS($B157,$X$2-1+AB$8)),INDIRECT("rP!"&amp;ADDRESS(Prcsses!$B201,$X$2+$P$8-AB$8)&amp;":"&amp;ADDRESS(Prcsses!$B201,$X$2-1+$P$8))))</f>
        <v>0</v>
      </c>
      <c r="AC180" s="5">
        <f ca="1">IF(AC$4="",0,SUMPRODUCT(INDIRECT(ADDRESS($B157,$X$2)&amp;":"&amp;ADDRESS($B157,$X$2-1+AC$8)),INDIRECT("rP!"&amp;ADDRESS(Prcsses!$B201,$X$2+$P$8-AC$8)&amp;":"&amp;ADDRESS(Prcsses!$B201,$X$2-1+$P$8))))</f>
        <v>0</v>
      </c>
      <c r="AD180" s="5">
        <f ca="1">IF(AD$4="",0,SUMPRODUCT(INDIRECT(ADDRESS($B157,$X$2)&amp;":"&amp;ADDRESS($B157,$X$2-1+AD$8)),INDIRECT("rP!"&amp;ADDRESS(Prcsses!$B201,$X$2+$P$8-AD$8)&amp;":"&amp;ADDRESS(Prcsses!$B201,$X$2-1+$P$8))))</f>
        <v>0</v>
      </c>
      <c r="AE180" s="5">
        <f ca="1">IF(AE$4="",0,SUMPRODUCT(INDIRECT(ADDRESS($B157,$X$2)&amp;":"&amp;ADDRESS($B157,$X$2-1+AE$8)),INDIRECT("rP!"&amp;ADDRESS(Prcsses!$B201,$X$2+$P$8-AE$8)&amp;":"&amp;ADDRESS(Prcsses!$B201,$X$2-1+$P$8))))</f>
        <v>0</v>
      </c>
      <c r="AF180" s="5">
        <f ca="1">IF(AF$4="",0,SUMPRODUCT(INDIRECT(ADDRESS($B157,$X$2)&amp;":"&amp;ADDRESS($B157,$X$2-1+AF$8)),INDIRECT("rP!"&amp;ADDRESS(Prcsses!$B201,$X$2+$P$8-AF$8)&amp;":"&amp;ADDRESS(Prcsses!$B201,$X$2-1+$P$8))))</f>
        <v>0</v>
      </c>
      <c r="AG180" s="5">
        <f ca="1">IF(AG$4="",0,SUMPRODUCT(INDIRECT(ADDRESS($B157,$X$2)&amp;":"&amp;ADDRESS($B157,$X$2-1+AG$8)),INDIRECT("rP!"&amp;ADDRESS(Prcsses!$B201,$X$2+$P$8-AG$8)&amp;":"&amp;ADDRESS(Prcsses!$B201,$X$2-1+$P$8))))</f>
        <v>0</v>
      </c>
      <c r="AH180" s="5">
        <f ca="1">IF(AH$4="",0,SUMPRODUCT(INDIRECT(ADDRESS($B157,$X$2)&amp;":"&amp;ADDRESS($B157,$X$2-1+AH$8)),INDIRECT("rP!"&amp;ADDRESS(Prcsses!$B201,$X$2+$P$8-AH$8)&amp;":"&amp;ADDRESS(Prcsses!$B201,$X$2-1+$P$8))))</f>
        <v>0</v>
      </c>
      <c r="AI180" s="5">
        <f ca="1">IF(AI$4="",0,SUMPRODUCT(INDIRECT(ADDRESS($B157,$X$2)&amp;":"&amp;ADDRESS($B157,$X$2-1+AI$8)),INDIRECT("rP!"&amp;ADDRESS(Prcsses!$B201,$X$2+$P$8-AI$8)&amp;":"&amp;ADDRESS(Prcsses!$B201,$X$2-1+$P$8))))</f>
        <v>0</v>
      </c>
      <c r="AJ180" s="5">
        <f ca="1">IF(AJ$4="",0,SUMPRODUCT(INDIRECT(ADDRESS($B157,$X$2)&amp;":"&amp;ADDRESS($B157,$X$2-1+AJ$8)),INDIRECT("rP!"&amp;ADDRESS(Prcsses!$B201,$X$2+$P$8-AJ$8)&amp;":"&amp;ADDRESS(Prcsses!$B201,$X$2-1+$P$8))))</f>
        <v>0</v>
      </c>
      <c r="AK180" s="5">
        <f ca="1">IF(AK$4="",0,SUMPRODUCT(INDIRECT(ADDRESS($B157,$X$2)&amp;":"&amp;ADDRESS($B157,$X$2-1+AK$8)),INDIRECT("rP!"&amp;ADDRESS(Prcsses!$B201,$X$2+$P$8-AK$8)&amp;":"&amp;ADDRESS(Prcsses!$B201,$X$2-1+$P$8))))</f>
        <v>0</v>
      </c>
      <c r="AL180" s="5">
        <f ca="1">IF(AL$4="",0,SUMPRODUCT(INDIRECT(ADDRESS($B157,$X$2)&amp;":"&amp;ADDRESS($B157,$X$2-1+AL$8)),INDIRECT("rP!"&amp;ADDRESS(Prcsses!$B201,$X$2+$P$8-AL$8)&amp;":"&amp;ADDRESS(Prcsses!$B201,$X$2-1+$P$8))))</f>
        <v>0</v>
      </c>
      <c r="AM180" s="5">
        <f ca="1">IF(AM$4="",0,SUMPRODUCT(INDIRECT(ADDRESS($B157,$X$2)&amp;":"&amp;ADDRESS($B157,$X$2-1+AM$8)),INDIRECT("rP!"&amp;ADDRESS(Prcsses!$B201,$X$2+$P$8-AM$8)&amp;":"&amp;ADDRESS(Prcsses!$B201,$X$2-1+$P$8))))</f>
        <v>0</v>
      </c>
      <c r="AN180" s="5">
        <f ca="1">IF(AN$4="",0,SUMPRODUCT(INDIRECT(ADDRESS($B157,$X$2)&amp;":"&amp;ADDRESS($B157,$X$2-1+AN$8)),INDIRECT("rP!"&amp;ADDRESS(Prcsses!$B201,$X$2+$P$8-AN$8)&amp;":"&amp;ADDRESS(Prcsses!$B201,$X$2-1+$P$8))))</f>
        <v>0</v>
      </c>
      <c r="AO180" s="5">
        <f ca="1">IF(AO$4="",0,SUMPRODUCT(INDIRECT(ADDRESS($B157,$X$2)&amp;":"&amp;ADDRESS($B157,$X$2-1+AO$8)),INDIRECT("rP!"&amp;ADDRESS(Prcsses!$B201,$X$2+$P$8-AO$8)&amp;":"&amp;ADDRESS(Prcsses!$B201,$X$2-1+$P$8))))</f>
        <v>0</v>
      </c>
      <c r="AP180" s="5">
        <f ca="1">IF(AP$4="",0,SUMPRODUCT(INDIRECT(ADDRESS($B157,$X$2)&amp;":"&amp;ADDRESS($B157,$X$2-1+AP$8)),INDIRECT("rP!"&amp;ADDRESS(Prcsses!$B201,$X$2+$P$8-AP$8)&amp;":"&amp;ADDRESS(Prcsses!$B201,$X$2-1+$P$8))))</f>
        <v>0</v>
      </c>
      <c r="AQ180" s="5">
        <f ca="1">IF(AQ$4="",0,SUMPRODUCT(INDIRECT(ADDRESS($B157,$X$2)&amp;":"&amp;ADDRESS($B157,$X$2-1+AQ$8)),INDIRECT("rP!"&amp;ADDRESS(Prcsses!$B201,$X$2+$P$8-AQ$8)&amp;":"&amp;ADDRESS(Prcsses!$B201,$X$2-1+$P$8))))</f>
        <v>0</v>
      </c>
      <c r="AR180" s="5">
        <f ca="1">IF(AR$4="",0,SUMPRODUCT(INDIRECT(ADDRESS($B157,$X$2)&amp;":"&amp;ADDRESS($B157,$X$2-1+AR$8)),INDIRECT("rP!"&amp;ADDRESS(Prcsses!$B201,$X$2+$P$8-AR$8)&amp;":"&amp;ADDRESS(Prcsses!$B201,$X$2-1+$P$8))))</f>
        <v>0</v>
      </c>
      <c r="AS180" s="5">
        <f ca="1">IF(AS$4="",0,SUMPRODUCT(INDIRECT(ADDRESS($B157,$X$2)&amp;":"&amp;ADDRESS($B157,$X$2-1+AS$8)),INDIRECT("rP!"&amp;ADDRESS(Prcsses!$B201,$X$2+$P$8-AS$8)&amp;":"&amp;ADDRESS(Prcsses!$B201,$X$2-1+$P$8))))</f>
        <v>0</v>
      </c>
      <c r="AT180" s="5">
        <f ca="1">IF(AT$4="",0,SUMPRODUCT(INDIRECT(ADDRESS($B157,$X$2)&amp;":"&amp;ADDRESS($B157,$X$2-1+AT$8)),INDIRECT("rP!"&amp;ADDRESS(Prcsses!$B201,$X$2+$P$8-AT$8)&amp;":"&amp;ADDRESS(Prcsses!$B201,$X$2-1+$P$8))))</f>
        <v>0</v>
      </c>
      <c r="AU180" s="5">
        <f ca="1">IF(AU$4="",0,SUMPRODUCT(INDIRECT(ADDRESS($B157,$X$2)&amp;":"&amp;ADDRESS($B157,$X$2-1+AU$8)),INDIRECT("rP!"&amp;ADDRESS(Prcsses!$B201,$X$2+$P$8-AU$8)&amp;":"&amp;ADDRESS(Prcsses!$B201,$X$2-1+$P$8))))</f>
        <v>0</v>
      </c>
      <c r="AV180" s="5">
        <f ca="1">IF(AV$4="",0,SUMPRODUCT(INDIRECT(ADDRESS($B157,$X$2)&amp;":"&amp;ADDRESS($B157,$X$2-1+AV$8)),INDIRECT("rP!"&amp;ADDRESS(Prcsses!$B201,$X$2+$P$8-AV$8)&amp;":"&amp;ADDRESS(Prcsses!$B201,$X$2-1+$P$8))))</f>
        <v>0</v>
      </c>
      <c r="AW180" s="5">
        <f ca="1">IF(AW$4="",0,SUMPRODUCT(INDIRECT(ADDRESS($B157,$X$2)&amp;":"&amp;ADDRESS($B157,$X$2-1+AW$8)),INDIRECT("rP!"&amp;ADDRESS(Prcsses!$B201,$X$2+$P$8-AW$8)&amp;":"&amp;ADDRESS(Prcsses!$B201,$X$2-1+$P$8))))</f>
        <v>0</v>
      </c>
      <c r="AX180" s="5">
        <f ca="1">IF(AX$4="",0,SUMPRODUCT(INDIRECT(ADDRESS($B157,$X$2)&amp;":"&amp;ADDRESS($B157,$X$2-1+AX$8)),INDIRECT("rP!"&amp;ADDRESS(Prcsses!$B201,$X$2+$P$8-AX$8)&amp;":"&amp;ADDRESS(Prcsses!$B201,$X$2-1+$P$8))))</f>
        <v>0</v>
      </c>
      <c r="AY180" s="5">
        <f ca="1">IF(AY$4="",0,SUMPRODUCT(INDIRECT(ADDRESS($B157,$X$2)&amp;":"&amp;ADDRESS($B157,$X$2-1+AY$8)),INDIRECT("rP!"&amp;ADDRESS(Prcsses!$B201,$X$2+$P$8-AY$8)&amp;":"&amp;ADDRESS(Prcsses!$B201,$X$2-1+$P$8))))</f>
        <v>0</v>
      </c>
      <c r="AZ180" s="5">
        <f ca="1">IF(AZ$4="",0,SUMPRODUCT(INDIRECT(ADDRESS($B157,$X$2)&amp;":"&amp;ADDRESS($B157,$X$2-1+AZ$8)),INDIRECT("rP!"&amp;ADDRESS(Prcsses!$B201,$X$2+$P$8-AZ$8)&amp;":"&amp;ADDRESS(Prcsses!$B201,$X$2-1+$P$8))))</f>
        <v>0</v>
      </c>
      <c r="BA180" s="5">
        <f ca="1">IF(BA$4="",0,SUMPRODUCT(INDIRECT(ADDRESS($B157,$X$2)&amp;":"&amp;ADDRESS($B157,$X$2-1+BA$8)),INDIRECT("rP!"&amp;ADDRESS(Prcsses!$B201,$X$2+$P$8-BA$8)&amp;":"&amp;ADDRESS(Prcsses!$B201,$X$2-1+$P$8))))</f>
        <v>0</v>
      </c>
      <c r="BB180" s="5">
        <f ca="1">IF(BB$4="",0,SUMPRODUCT(INDIRECT(ADDRESS($B157,$X$2)&amp;":"&amp;ADDRESS($B157,$X$2-1+BB$8)),INDIRECT("rP!"&amp;ADDRESS(Prcsses!$B201,$X$2+$P$8-BB$8)&amp;":"&amp;ADDRESS(Prcsses!$B201,$X$2-1+$P$8))))</f>
        <v>0</v>
      </c>
      <c r="BC180" s="5">
        <f ca="1">IF(BC$4="",0,SUMPRODUCT(INDIRECT(ADDRESS($B157,$X$2)&amp;":"&amp;ADDRESS($B157,$X$2-1+BC$8)),INDIRECT("rP!"&amp;ADDRESS(Prcsses!$B201,$X$2+$P$8-BC$8)&amp;":"&amp;ADDRESS(Prcsses!$B201,$X$2-1+$P$8))))</f>
        <v>0</v>
      </c>
      <c r="BD180" s="5">
        <f ca="1">IF(BD$4="",0,SUMPRODUCT(INDIRECT(ADDRESS($B157,$X$2)&amp;":"&amp;ADDRESS($B157,$X$2-1+BD$8)),INDIRECT("rP!"&amp;ADDRESS(Prcsses!$B201,$X$2+$P$8-BD$8)&amp;":"&amp;ADDRESS(Prcsses!$B201,$X$2-1+$P$8))))</f>
        <v>0</v>
      </c>
      <c r="BE180" s="5">
        <f ca="1">IF(BE$4="",0,SUMPRODUCT(INDIRECT(ADDRESS($B157,$X$2)&amp;":"&amp;ADDRESS($B157,$X$2-1+BE$8)),INDIRECT("rP!"&amp;ADDRESS(Prcsses!$B201,$X$2+$P$8-BE$8)&amp;":"&amp;ADDRESS(Prcsses!$B201,$X$2-1+$P$8))))</f>
        <v>0</v>
      </c>
      <c r="BF180" s="5">
        <f ca="1">IF(BF$4="",0,SUMPRODUCT(INDIRECT(ADDRESS($B157,$X$2)&amp;":"&amp;ADDRESS($B157,$X$2-1+BF$8)),INDIRECT("rP!"&amp;ADDRESS(Prcsses!$B201,$X$2+$P$8-BF$8)&amp;":"&amp;ADDRESS(Prcsses!$B201,$X$2-1+$P$8))))</f>
        <v>0</v>
      </c>
      <c r="BG180" s="5">
        <f ca="1">IF(BG$4="",0,SUMPRODUCT(INDIRECT(ADDRESS($B157,$X$2)&amp;":"&amp;ADDRESS($B157,$X$2-1+BG$8)),INDIRECT("rP!"&amp;ADDRESS(Prcsses!$B201,$X$2+$P$8-BG$8)&amp;":"&amp;ADDRESS(Prcsses!$B201,$X$2-1+$P$8))))</f>
        <v>0</v>
      </c>
      <c r="BH180" s="5">
        <f ca="1">IF(BH$4="",0,SUMPRODUCT(INDIRECT(ADDRESS($B157,$X$2)&amp;":"&amp;ADDRESS($B157,$X$2-1+BH$8)),INDIRECT("rP!"&amp;ADDRESS(Prcsses!$B201,$X$2+$P$8-BH$8)&amp;":"&amp;ADDRESS(Prcsses!$B201,$X$2-1+$P$8))))</f>
        <v>0</v>
      </c>
      <c r="BI180" s="5">
        <f ca="1">IF(BI$4="",0,SUMPRODUCT(INDIRECT(ADDRESS($B157,$X$2)&amp;":"&amp;ADDRESS($B157,$X$2-1+BI$8)),INDIRECT("rP!"&amp;ADDRESS(Prcsses!$B201,$X$2+$P$8-BI$8)&amp;":"&amp;ADDRESS(Prcsses!$B201,$X$2-1+$P$8))))</f>
        <v>0</v>
      </c>
      <c r="BJ180" s="5">
        <f ca="1">IF(BJ$4="",0,SUMPRODUCT(INDIRECT(ADDRESS($B157,$X$2)&amp;":"&amp;ADDRESS($B157,$X$2-1+BJ$8)),INDIRECT("rP!"&amp;ADDRESS(Prcsses!$B201,$X$2+$P$8-BJ$8)&amp;":"&amp;ADDRESS(Prcsses!$B201,$X$2-1+$P$8))))</f>
        <v>0</v>
      </c>
      <c r="BK180" s="5">
        <f ca="1">IF(BK$4="",0,SUMPRODUCT(INDIRECT(ADDRESS($B157,$X$2)&amp;":"&amp;ADDRESS($B157,$X$2-1+BK$8)),INDIRECT("rP!"&amp;ADDRESS(Prcsses!$B201,$X$2+$P$8-BK$8)&amp;":"&amp;ADDRESS(Prcsses!$B201,$X$2-1+$P$8))))</f>
        <v>0</v>
      </c>
      <c r="BL180" s="5">
        <f ca="1">IF(BL$4="",0,SUMPRODUCT(INDIRECT(ADDRESS($B157,$X$2)&amp;":"&amp;ADDRESS($B157,$X$2-1+BL$8)),INDIRECT("rP!"&amp;ADDRESS(Prcsses!$B201,$X$2+$P$8-BL$8)&amp;":"&amp;ADDRESS(Prcsses!$B201,$X$2-1+$P$8))))</f>
        <v>0</v>
      </c>
      <c r="BM180" s="5">
        <f ca="1">IF(BM$4="",0,SUMPRODUCT(INDIRECT(ADDRESS($B157,$X$2)&amp;":"&amp;ADDRESS($B157,$X$2-1+BM$8)),INDIRECT("rP!"&amp;ADDRESS(Prcsses!$B201,$X$2+$P$8-BM$8)&amp;":"&amp;ADDRESS(Prcsses!$B201,$X$2-1+$P$8))))</f>
        <v>0</v>
      </c>
      <c r="BN180" s="5">
        <f ca="1">IF(BN$4="",0,SUMPRODUCT(INDIRECT(ADDRESS($B157,$X$2)&amp;":"&amp;ADDRESS($B157,$X$2-1+BN$8)),INDIRECT("rP!"&amp;ADDRESS(Prcsses!$B201,$X$2+$P$8-BN$8)&amp;":"&amp;ADDRESS(Prcsses!$B201,$X$2-1+$P$8))))</f>
        <v>0</v>
      </c>
      <c r="BO180" s="5">
        <f ca="1">IF(BO$4="",0,SUMPRODUCT(INDIRECT(ADDRESS($B157,$X$2)&amp;":"&amp;ADDRESS($B157,$X$2-1+BO$8)),INDIRECT("rP!"&amp;ADDRESS(Prcsses!$B201,$X$2+$P$8-BO$8)&amp;":"&amp;ADDRESS(Prcsses!$B201,$X$2-1+$P$8))))</f>
        <v>0</v>
      </c>
      <c r="BP180" s="5">
        <f ca="1">IF(BP$4="",0,SUMPRODUCT(INDIRECT(ADDRESS($B157,$X$2)&amp;":"&amp;ADDRESS($B157,$X$2-1+BP$8)),INDIRECT("rP!"&amp;ADDRESS(Prcsses!$B201,$X$2+$P$8-BP$8)&amp;":"&amp;ADDRESS(Prcsses!$B201,$X$2-1+$P$8))))</f>
        <v>0</v>
      </c>
      <c r="BQ180" s="5">
        <f ca="1">IF(BQ$4="",0,SUMPRODUCT(INDIRECT(ADDRESS($B157,$X$2)&amp;":"&amp;ADDRESS($B157,$X$2-1+BQ$8)),INDIRECT("rP!"&amp;ADDRESS(Prcsses!$B201,$X$2+$P$8-BQ$8)&amp;":"&amp;ADDRESS(Prcsses!$B201,$X$2-1+$P$8))))</f>
        <v>0</v>
      </c>
      <c r="BR180" s="5">
        <f ca="1">IF(BR$4="",0,SUMPRODUCT(INDIRECT(ADDRESS($B157,$X$2)&amp;":"&amp;ADDRESS($B157,$X$2-1+BR$8)),INDIRECT("rP!"&amp;ADDRESS(Prcsses!$B201,$X$2+$P$8-BR$8)&amp;":"&amp;ADDRESS(Prcsses!$B201,$X$2-1+$P$8))))</f>
        <v>0</v>
      </c>
      <c r="BS180" s="5">
        <f ca="1">IF(BS$4="",0,SUMPRODUCT(INDIRECT(ADDRESS($B157,$X$2)&amp;":"&amp;ADDRESS($B157,$X$2-1+BS$8)),INDIRECT("rP!"&amp;ADDRESS(Prcsses!$B201,$X$2+$P$8-BS$8)&amp;":"&amp;ADDRESS(Prcsses!$B201,$X$2-1+$P$8))))</f>
        <v>0</v>
      </c>
      <c r="BT180" s="5">
        <f ca="1">IF(BT$4="",0,SUMPRODUCT(INDIRECT(ADDRESS($B157,$X$2)&amp;":"&amp;ADDRESS($B157,$X$2-1+BT$8)),INDIRECT("rP!"&amp;ADDRESS(Prcsses!$B201,$X$2+$P$8-BT$8)&amp;":"&amp;ADDRESS(Prcsses!$B201,$X$2-1+$P$8))))</f>
        <v>0</v>
      </c>
      <c r="BU180" s="5">
        <f ca="1">IF(BU$4="",0,SUMPRODUCT(INDIRECT(ADDRESS($B157,$X$2)&amp;":"&amp;ADDRESS($B157,$X$2-1+BU$8)),INDIRECT("rP!"&amp;ADDRESS(Prcsses!$B201,$X$2+$P$8-BU$8)&amp;":"&amp;ADDRESS(Prcsses!$B201,$X$2-1+$P$8))))</f>
        <v>0</v>
      </c>
      <c r="BV180" s="5">
        <f ca="1">IF(BV$4="",0,SUMPRODUCT(INDIRECT(ADDRESS($B157,$X$2)&amp;":"&amp;ADDRESS($B157,$X$2-1+BV$8)),INDIRECT("rP!"&amp;ADDRESS(Prcsses!$B201,$X$2+$P$8-BV$8)&amp;":"&amp;ADDRESS(Prcsses!$B201,$X$2-1+$P$8))))</f>
        <v>0</v>
      </c>
      <c r="BW180" s="5">
        <f ca="1">IF(BW$4="",0,SUMPRODUCT(INDIRECT(ADDRESS($B157,$X$2)&amp;":"&amp;ADDRESS($B157,$X$2-1+BW$8)),INDIRECT("rP!"&amp;ADDRESS(Prcsses!$B201,$X$2+$P$8-BW$8)&amp;":"&amp;ADDRESS(Prcsses!$B201,$X$2-1+$P$8))))</f>
        <v>0</v>
      </c>
      <c r="BX180" s="5">
        <f ca="1">IF(BX$4="",0,SUMPRODUCT(INDIRECT(ADDRESS($B157,$X$2)&amp;":"&amp;ADDRESS($B157,$X$2-1+BX$8)),INDIRECT("rP!"&amp;ADDRESS(Prcsses!$B201,$X$2+$P$8-BX$8)&amp;":"&amp;ADDRESS(Prcsses!$B201,$X$2-1+$P$8))))</f>
        <v>0</v>
      </c>
      <c r="BY180" s="5">
        <f ca="1">IF(BY$4="",0,SUMPRODUCT(INDIRECT(ADDRESS($B157,$X$2)&amp;":"&amp;ADDRESS($B157,$X$2-1+BY$8)),INDIRECT("rP!"&amp;ADDRESS(Prcsses!$B201,$X$2+$P$8-BY$8)&amp;":"&amp;ADDRESS(Prcsses!$B201,$X$2-1+$P$8))))</f>
        <v>0</v>
      </c>
      <c r="BZ180" s="5">
        <f ca="1">IF(BZ$4="",0,SUMPRODUCT(INDIRECT(ADDRESS($B157,$X$2)&amp;":"&amp;ADDRESS($B157,$X$2-1+BZ$8)),INDIRECT("rP!"&amp;ADDRESS(Prcsses!$B201,$X$2+$P$8-BZ$8)&amp;":"&amp;ADDRESS(Prcsses!$B201,$X$2-1+$P$8))))</f>
        <v>0</v>
      </c>
      <c r="CA180" s="5">
        <f ca="1">IF(CA$4="",0,SUMPRODUCT(INDIRECT(ADDRESS($B157,$X$2)&amp;":"&amp;ADDRESS($B157,$X$2-1+CA$8)),INDIRECT("rP!"&amp;ADDRESS(Prcsses!$B201,$X$2+$P$8-CA$8)&amp;":"&amp;ADDRESS(Prcsses!$B201,$X$2-1+$P$8))))</f>
        <v>0</v>
      </c>
      <c r="CB180" s="5">
        <f ca="1">IF(CB$4="",0,SUMPRODUCT(INDIRECT(ADDRESS($B157,$X$2)&amp;":"&amp;ADDRESS($B157,$X$2-1+CB$8)),INDIRECT("rP!"&amp;ADDRESS(Prcsses!$B201,$X$2+$P$8-CB$8)&amp;":"&amp;ADDRESS(Prcsses!$B201,$X$2-1+$P$8))))</f>
        <v>0</v>
      </c>
      <c r="CC180" s="5">
        <f ca="1">IF(CC$4="",0,SUMPRODUCT(INDIRECT(ADDRESS($B157,$X$2)&amp;":"&amp;ADDRESS($B157,$X$2-1+CC$8)),INDIRECT("rP!"&amp;ADDRESS(Prcsses!$B201,$X$2+$P$8-CC$8)&amp;":"&amp;ADDRESS(Prcsses!$B201,$X$2-1+$P$8))))</f>
        <v>0</v>
      </c>
      <c r="CD180" s="5">
        <f ca="1">IF(CD$4="",0,SUMPRODUCT(INDIRECT(ADDRESS($B157,$X$2)&amp;":"&amp;ADDRESS($B157,$X$2-1+CD$8)),INDIRECT("rP!"&amp;ADDRESS(Prcsses!$B201,$X$2+$P$8-CD$8)&amp;":"&amp;ADDRESS(Prcsses!$B201,$X$2-1+$P$8))))</f>
        <v>0</v>
      </c>
      <c r="CE180" s="5">
        <f ca="1">IF(CE$4="",0,SUMPRODUCT(INDIRECT(ADDRESS($B157,$X$2)&amp;":"&amp;ADDRESS($B157,$X$2-1+CE$8)),INDIRECT("rP!"&amp;ADDRESS(Prcsses!$B201,$X$2+$P$8-CE$8)&amp;":"&amp;ADDRESS(Prcsses!$B201,$X$2-1+$P$8))))</f>
        <v>0</v>
      </c>
      <c r="CF180" s="5">
        <f ca="1">IF(CF$4="",0,SUMPRODUCT(INDIRECT(ADDRESS($B157,$X$2)&amp;":"&amp;ADDRESS($B157,$X$2-1+CF$8)),INDIRECT("rP!"&amp;ADDRESS(Prcsses!$B201,$X$2+$P$8-CF$8)&amp;":"&amp;ADDRESS(Prcsses!$B201,$X$2-1+$P$8))))</f>
        <v>0</v>
      </c>
    </row>
    <row r="181" spans="2:84" x14ac:dyDescent="0.3">
      <c r="B181" s="13">
        <f>ROW()</f>
        <v>181</v>
      </c>
      <c r="H181" s="1" t="str">
        <f t="shared" si="312"/>
        <v>Амортизация капитальных затрат</v>
      </c>
      <c r="I181" s="1" t="str">
        <f>$I$178</f>
        <v>Капзатраты на торговые мощности</v>
      </c>
      <c r="J181" s="1" t="str">
        <f>Prcsses!I178</f>
        <v>Торговое оборудование</v>
      </c>
      <c r="M181" s="53" t="s">
        <v>18</v>
      </c>
      <c r="U181" s="5">
        <f t="shared" ca="1" si="313"/>
        <v>0</v>
      </c>
      <c r="X181" s="5">
        <f ca="1">IF(X$4="",0,SUMPRODUCT(INDIRECT(ADDRESS($B158,$X$2)&amp;":"&amp;ADDRESS($B158,$X$2-1+X$8)),INDIRECT("rP!"&amp;ADDRESS(Prcsses!$B202,$X$2+$P$8-X$8)&amp;":"&amp;ADDRESS(Prcsses!$B202,$X$2-1+$P$8))))</f>
        <v>0</v>
      </c>
      <c r="Y181" s="5">
        <f ca="1">IF(Y$4="",0,SUMPRODUCT(INDIRECT(ADDRESS($B158,$X$2)&amp;":"&amp;ADDRESS($B158,$X$2-1+Y$8)),INDIRECT("rP!"&amp;ADDRESS(Prcsses!$B202,$X$2+$P$8-Y$8)&amp;":"&amp;ADDRESS(Prcsses!$B202,$X$2-1+$P$8))))</f>
        <v>0</v>
      </c>
      <c r="Z181" s="5">
        <f ca="1">IF(Z$4="",0,SUMPRODUCT(INDIRECT(ADDRESS($B158,$X$2)&amp;":"&amp;ADDRESS($B158,$X$2-1+Z$8)),INDIRECT("rP!"&amp;ADDRESS(Prcsses!$B202,$X$2+$P$8-Z$8)&amp;":"&amp;ADDRESS(Prcsses!$B202,$X$2-1+$P$8))))</f>
        <v>0</v>
      </c>
      <c r="AA181" s="5">
        <f ca="1">IF(AA$4="",0,SUMPRODUCT(INDIRECT(ADDRESS($B158,$X$2)&amp;":"&amp;ADDRESS($B158,$X$2-1+AA$8)),INDIRECT("rP!"&amp;ADDRESS(Prcsses!$B202,$X$2+$P$8-AA$8)&amp;":"&amp;ADDRESS(Prcsses!$B202,$X$2-1+$P$8))))</f>
        <v>0</v>
      </c>
      <c r="AB181" s="5">
        <f ca="1">IF(AB$4="",0,SUMPRODUCT(INDIRECT(ADDRESS($B158,$X$2)&amp;":"&amp;ADDRESS($B158,$X$2-1+AB$8)),INDIRECT("rP!"&amp;ADDRESS(Prcsses!$B202,$X$2+$P$8-AB$8)&amp;":"&amp;ADDRESS(Prcsses!$B202,$X$2-1+$P$8))))</f>
        <v>0</v>
      </c>
      <c r="AC181" s="5">
        <f ca="1">IF(AC$4="",0,SUMPRODUCT(INDIRECT(ADDRESS($B158,$X$2)&amp;":"&amp;ADDRESS($B158,$X$2-1+AC$8)),INDIRECT("rP!"&amp;ADDRESS(Prcsses!$B202,$X$2+$P$8-AC$8)&amp;":"&amp;ADDRESS(Prcsses!$B202,$X$2-1+$P$8))))</f>
        <v>0</v>
      </c>
      <c r="AD181" s="5">
        <f ca="1">IF(AD$4="",0,SUMPRODUCT(INDIRECT(ADDRESS($B158,$X$2)&amp;":"&amp;ADDRESS($B158,$X$2-1+AD$8)),INDIRECT("rP!"&amp;ADDRESS(Prcsses!$B202,$X$2+$P$8-AD$8)&amp;":"&amp;ADDRESS(Prcsses!$B202,$X$2-1+$P$8))))</f>
        <v>0</v>
      </c>
      <c r="AE181" s="5">
        <f ca="1">IF(AE$4="",0,SUMPRODUCT(INDIRECT(ADDRESS($B158,$X$2)&amp;":"&amp;ADDRESS($B158,$X$2-1+AE$8)),INDIRECT("rP!"&amp;ADDRESS(Prcsses!$B202,$X$2+$P$8-AE$8)&amp;":"&amp;ADDRESS(Prcsses!$B202,$X$2-1+$P$8))))</f>
        <v>0</v>
      </c>
      <c r="AF181" s="5">
        <f ca="1">IF(AF$4="",0,SUMPRODUCT(INDIRECT(ADDRESS($B158,$X$2)&amp;":"&amp;ADDRESS($B158,$X$2-1+AF$8)),INDIRECT("rP!"&amp;ADDRESS(Prcsses!$B202,$X$2+$P$8-AF$8)&amp;":"&amp;ADDRESS(Prcsses!$B202,$X$2-1+$P$8))))</f>
        <v>0</v>
      </c>
      <c r="AG181" s="5">
        <f ca="1">IF(AG$4="",0,SUMPRODUCT(INDIRECT(ADDRESS($B158,$X$2)&amp;":"&amp;ADDRESS($B158,$X$2-1+AG$8)),INDIRECT("rP!"&amp;ADDRESS(Prcsses!$B202,$X$2+$P$8-AG$8)&amp;":"&amp;ADDRESS(Prcsses!$B202,$X$2-1+$P$8))))</f>
        <v>0</v>
      </c>
      <c r="AH181" s="5">
        <f ca="1">IF(AH$4="",0,SUMPRODUCT(INDIRECT(ADDRESS($B158,$X$2)&amp;":"&amp;ADDRESS($B158,$X$2-1+AH$8)),INDIRECT("rP!"&amp;ADDRESS(Prcsses!$B202,$X$2+$P$8-AH$8)&amp;":"&amp;ADDRESS(Prcsses!$B202,$X$2-1+$P$8))))</f>
        <v>0</v>
      </c>
      <c r="AI181" s="5">
        <f ca="1">IF(AI$4="",0,SUMPRODUCT(INDIRECT(ADDRESS($B158,$X$2)&amp;":"&amp;ADDRESS($B158,$X$2-1+AI$8)),INDIRECT("rP!"&amp;ADDRESS(Prcsses!$B202,$X$2+$P$8-AI$8)&amp;":"&amp;ADDRESS(Prcsses!$B202,$X$2-1+$P$8))))</f>
        <v>0</v>
      </c>
      <c r="AJ181" s="5">
        <f ca="1">IF(AJ$4="",0,SUMPRODUCT(INDIRECT(ADDRESS($B158,$X$2)&amp;":"&amp;ADDRESS($B158,$X$2-1+AJ$8)),INDIRECT("rP!"&amp;ADDRESS(Prcsses!$B202,$X$2+$P$8-AJ$8)&amp;":"&amp;ADDRESS(Prcsses!$B202,$X$2-1+$P$8))))</f>
        <v>0</v>
      </c>
      <c r="AK181" s="5">
        <f ca="1">IF(AK$4="",0,SUMPRODUCT(INDIRECT(ADDRESS($B158,$X$2)&amp;":"&amp;ADDRESS($B158,$X$2-1+AK$8)),INDIRECT("rP!"&amp;ADDRESS(Prcsses!$B202,$X$2+$P$8-AK$8)&amp;":"&amp;ADDRESS(Prcsses!$B202,$X$2-1+$P$8))))</f>
        <v>0</v>
      </c>
      <c r="AL181" s="5">
        <f ca="1">IF(AL$4="",0,SUMPRODUCT(INDIRECT(ADDRESS($B158,$X$2)&amp;":"&amp;ADDRESS($B158,$X$2-1+AL$8)),INDIRECT("rP!"&amp;ADDRESS(Prcsses!$B202,$X$2+$P$8-AL$8)&amp;":"&amp;ADDRESS(Prcsses!$B202,$X$2-1+$P$8))))</f>
        <v>0</v>
      </c>
      <c r="AM181" s="5">
        <f ca="1">IF(AM$4="",0,SUMPRODUCT(INDIRECT(ADDRESS($B158,$X$2)&amp;":"&amp;ADDRESS($B158,$X$2-1+AM$8)),INDIRECT("rP!"&amp;ADDRESS(Prcsses!$B202,$X$2+$P$8-AM$8)&amp;":"&amp;ADDRESS(Prcsses!$B202,$X$2-1+$P$8))))</f>
        <v>0</v>
      </c>
      <c r="AN181" s="5">
        <f ca="1">IF(AN$4="",0,SUMPRODUCT(INDIRECT(ADDRESS($B158,$X$2)&amp;":"&amp;ADDRESS($B158,$X$2-1+AN$8)),INDIRECT("rP!"&amp;ADDRESS(Prcsses!$B202,$X$2+$P$8-AN$8)&amp;":"&amp;ADDRESS(Prcsses!$B202,$X$2-1+$P$8))))</f>
        <v>0</v>
      </c>
      <c r="AO181" s="5">
        <f ca="1">IF(AO$4="",0,SUMPRODUCT(INDIRECT(ADDRESS($B158,$X$2)&amp;":"&amp;ADDRESS($B158,$X$2-1+AO$8)),INDIRECT("rP!"&amp;ADDRESS(Prcsses!$B202,$X$2+$P$8-AO$8)&amp;":"&amp;ADDRESS(Prcsses!$B202,$X$2-1+$P$8))))</f>
        <v>0</v>
      </c>
      <c r="AP181" s="5">
        <f ca="1">IF(AP$4="",0,SUMPRODUCT(INDIRECT(ADDRESS($B158,$X$2)&amp;":"&amp;ADDRESS($B158,$X$2-1+AP$8)),INDIRECT("rP!"&amp;ADDRESS(Prcsses!$B202,$X$2+$P$8-AP$8)&amp;":"&amp;ADDRESS(Prcsses!$B202,$X$2-1+$P$8))))</f>
        <v>0</v>
      </c>
      <c r="AQ181" s="5">
        <f ca="1">IF(AQ$4="",0,SUMPRODUCT(INDIRECT(ADDRESS($B158,$X$2)&amp;":"&amp;ADDRESS($B158,$X$2-1+AQ$8)),INDIRECT("rP!"&amp;ADDRESS(Prcsses!$B202,$X$2+$P$8-AQ$8)&amp;":"&amp;ADDRESS(Prcsses!$B202,$X$2-1+$P$8))))</f>
        <v>0</v>
      </c>
      <c r="AR181" s="5">
        <f ca="1">IF(AR$4="",0,SUMPRODUCT(INDIRECT(ADDRESS($B158,$X$2)&amp;":"&amp;ADDRESS($B158,$X$2-1+AR$8)),INDIRECT("rP!"&amp;ADDRESS(Prcsses!$B202,$X$2+$P$8-AR$8)&amp;":"&amp;ADDRESS(Prcsses!$B202,$X$2-1+$P$8))))</f>
        <v>0</v>
      </c>
      <c r="AS181" s="5">
        <f ca="1">IF(AS$4="",0,SUMPRODUCT(INDIRECT(ADDRESS($B158,$X$2)&amp;":"&amp;ADDRESS($B158,$X$2-1+AS$8)),INDIRECT("rP!"&amp;ADDRESS(Prcsses!$B202,$X$2+$P$8-AS$8)&amp;":"&amp;ADDRESS(Prcsses!$B202,$X$2-1+$P$8))))</f>
        <v>0</v>
      </c>
      <c r="AT181" s="5">
        <f ca="1">IF(AT$4="",0,SUMPRODUCT(INDIRECT(ADDRESS($B158,$X$2)&amp;":"&amp;ADDRESS($B158,$X$2-1+AT$8)),INDIRECT("rP!"&amp;ADDRESS(Prcsses!$B202,$X$2+$P$8-AT$8)&amp;":"&amp;ADDRESS(Prcsses!$B202,$X$2-1+$P$8))))</f>
        <v>0</v>
      </c>
      <c r="AU181" s="5">
        <f ca="1">IF(AU$4="",0,SUMPRODUCT(INDIRECT(ADDRESS($B158,$X$2)&amp;":"&amp;ADDRESS($B158,$X$2-1+AU$8)),INDIRECT("rP!"&amp;ADDRESS(Prcsses!$B202,$X$2+$P$8-AU$8)&amp;":"&amp;ADDRESS(Prcsses!$B202,$X$2-1+$P$8))))</f>
        <v>0</v>
      </c>
      <c r="AV181" s="5">
        <f ca="1">IF(AV$4="",0,SUMPRODUCT(INDIRECT(ADDRESS($B158,$X$2)&amp;":"&amp;ADDRESS($B158,$X$2-1+AV$8)),INDIRECT("rP!"&amp;ADDRESS(Prcsses!$B202,$X$2+$P$8-AV$8)&amp;":"&amp;ADDRESS(Prcsses!$B202,$X$2-1+$P$8))))</f>
        <v>0</v>
      </c>
      <c r="AW181" s="5">
        <f ca="1">IF(AW$4="",0,SUMPRODUCT(INDIRECT(ADDRESS($B158,$X$2)&amp;":"&amp;ADDRESS($B158,$X$2-1+AW$8)),INDIRECT("rP!"&amp;ADDRESS(Prcsses!$B202,$X$2+$P$8-AW$8)&amp;":"&amp;ADDRESS(Prcsses!$B202,$X$2-1+$P$8))))</f>
        <v>0</v>
      </c>
      <c r="AX181" s="5">
        <f ca="1">IF(AX$4="",0,SUMPRODUCT(INDIRECT(ADDRESS($B158,$X$2)&amp;":"&amp;ADDRESS($B158,$X$2-1+AX$8)),INDIRECT("rP!"&amp;ADDRESS(Prcsses!$B202,$X$2+$P$8-AX$8)&amp;":"&amp;ADDRESS(Prcsses!$B202,$X$2-1+$P$8))))</f>
        <v>0</v>
      </c>
      <c r="AY181" s="5">
        <f ca="1">IF(AY$4="",0,SUMPRODUCT(INDIRECT(ADDRESS($B158,$X$2)&amp;":"&amp;ADDRESS($B158,$X$2-1+AY$8)),INDIRECT("rP!"&amp;ADDRESS(Prcsses!$B202,$X$2+$P$8-AY$8)&amp;":"&amp;ADDRESS(Prcsses!$B202,$X$2-1+$P$8))))</f>
        <v>0</v>
      </c>
      <c r="AZ181" s="5">
        <f ca="1">IF(AZ$4="",0,SUMPRODUCT(INDIRECT(ADDRESS($B158,$X$2)&amp;":"&amp;ADDRESS($B158,$X$2-1+AZ$8)),INDIRECT("rP!"&amp;ADDRESS(Prcsses!$B202,$X$2+$P$8-AZ$8)&amp;":"&amp;ADDRESS(Prcsses!$B202,$X$2-1+$P$8))))</f>
        <v>0</v>
      </c>
      <c r="BA181" s="5">
        <f ca="1">IF(BA$4="",0,SUMPRODUCT(INDIRECT(ADDRESS($B158,$X$2)&amp;":"&amp;ADDRESS($B158,$X$2-1+BA$8)),INDIRECT("rP!"&amp;ADDRESS(Prcsses!$B202,$X$2+$P$8-BA$8)&amp;":"&amp;ADDRESS(Prcsses!$B202,$X$2-1+$P$8))))</f>
        <v>0</v>
      </c>
      <c r="BB181" s="5">
        <f ca="1">IF(BB$4="",0,SUMPRODUCT(INDIRECT(ADDRESS($B158,$X$2)&amp;":"&amp;ADDRESS($B158,$X$2-1+BB$8)),INDIRECT("rP!"&amp;ADDRESS(Prcsses!$B202,$X$2+$P$8-BB$8)&amp;":"&amp;ADDRESS(Prcsses!$B202,$X$2-1+$P$8))))</f>
        <v>0</v>
      </c>
      <c r="BC181" s="5">
        <f ca="1">IF(BC$4="",0,SUMPRODUCT(INDIRECT(ADDRESS($B158,$X$2)&amp;":"&amp;ADDRESS($B158,$X$2-1+BC$8)),INDIRECT("rP!"&amp;ADDRESS(Prcsses!$B202,$X$2+$P$8-BC$8)&amp;":"&amp;ADDRESS(Prcsses!$B202,$X$2-1+$P$8))))</f>
        <v>0</v>
      </c>
      <c r="BD181" s="5">
        <f ca="1">IF(BD$4="",0,SUMPRODUCT(INDIRECT(ADDRESS($B158,$X$2)&amp;":"&amp;ADDRESS($B158,$X$2-1+BD$8)),INDIRECT("rP!"&amp;ADDRESS(Prcsses!$B202,$X$2+$P$8-BD$8)&amp;":"&amp;ADDRESS(Prcsses!$B202,$X$2-1+$P$8))))</f>
        <v>0</v>
      </c>
      <c r="BE181" s="5">
        <f ca="1">IF(BE$4="",0,SUMPRODUCT(INDIRECT(ADDRESS($B158,$X$2)&amp;":"&amp;ADDRESS($B158,$X$2-1+BE$8)),INDIRECT("rP!"&amp;ADDRESS(Prcsses!$B202,$X$2+$P$8-BE$8)&amp;":"&amp;ADDRESS(Prcsses!$B202,$X$2-1+$P$8))))</f>
        <v>0</v>
      </c>
      <c r="BF181" s="5">
        <f ca="1">IF(BF$4="",0,SUMPRODUCT(INDIRECT(ADDRESS($B158,$X$2)&amp;":"&amp;ADDRESS($B158,$X$2-1+BF$8)),INDIRECT("rP!"&amp;ADDRESS(Prcsses!$B202,$X$2+$P$8-BF$8)&amp;":"&amp;ADDRESS(Prcsses!$B202,$X$2-1+$P$8))))</f>
        <v>0</v>
      </c>
      <c r="BG181" s="5">
        <f ca="1">IF(BG$4="",0,SUMPRODUCT(INDIRECT(ADDRESS($B158,$X$2)&amp;":"&amp;ADDRESS($B158,$X$2-1+BG$8)),INDIRECT("rP!"&amp;ADDRESS(Prcsses!$B202,$X$2+$P$8-BG$8)&amp;":"&amp;ADDRESS(Prcsses!$B202,$X$2-1+$P$8))))</f>
        <v>0</v>
      </c>
      <c r="BH181" s="5">
        <f ca="1">IF(BH$4="",0,SUMPRODUCT(INDIRECT(ADDRESS($B158,$X$2)&amp;":"&amp;ADDRESS($B158,$X$2-1+BH$8)),INDIRECT("rP!"&amp;ADDRESS(Prcsses!$B202,$X$2+$P$8-BH$8)&amp;":"&amp;ADDRESS(Prcsses!$B202,$X$2-1+$P$8))))</f>
        <v>0</v>
      </c>
      <c r="BI181" s="5">
        <f ca="1">IF(BI$4="",0,SUMPRODUCT(INDIRECT(ADDRESS($B158,$X$2)&amp;":"&amp;ADDRESS($B158,$X$2-1+BI$8)),INDIRECT("rP!"&amp;ADDRESS(Prcsses!$B202,$X$2+$P$8-BI$8)&amp;":"&amp;ADDRESS(Prcsses!$B202,$X$2-1+$P$8))))</f>
        <v>0</v>
      </c>
      <c r="BJ181" s="5">
        <f ca="1">IF(BJ$4="",0,SUMPRODUCT(INDIRECT(ADDRESS($B158,$X$2)&amp;":"&amp;ADDRESS($B158,$X$2-1+BJ$8)),INDIRECT("rP!"&amp;ADDRESS(Prcsses!$B202,$X$2+$P$8-BJ$8)&amp;":"&amp;ADDRESS(Prcsses!$B202,$X$2-1+$P$8))))</f>
        <v>0</v>
      </c>
      <c r="BK181" s="5">
        <f ca="1">IF(BK$4="",0,SUMPRODUCT(INDIRECT(ADDRESS($B158,$X$2)&amp;":"&amp;ADDRESS($B158,$X$2-1+BK$8)),INDIRECT("rP!"&amp;ADDRESS(Prcsses!$B202,$X$2+$P$8-BK$8)&amp;":"&amp;ADDRESS(Prcsses!$B202,$X$2-1+$P$8))))</f>
        <v>0</v>
      </c>
      <c r="BL181" s="5">
        <f ca="1">IF(BL$4="",0,SUMPRODUCT(INDIRECT(ADDRESS($B158,$X$2)&amp;":"&amp;ADDRESS($B158,$X$2-1+BL$8)),INDIRECT("rP!"&amp;ADDRESS(Prcsses!$B202,$X$2+$P$8-BL$8)&amp;":"&amp;ADDRESS(Prcsses!$B202,$X$2-1+$P$8))))</f>
        <v>0</v>
      </c>
      <c r="BM181" s="5">
        <f ca="1">IF(BM$4="",0,SUMPRODUCT(INDIRECT(ADDRESS($B158,$X$2)&amp;":"&amp;ADDRESS($B158,$X$2-1+BM$8)),INDIRECT("rP!"&amp;ADDRESS(Prcsses!$B202,$X$2+$P$8-BM$8)&amp;":"&amp;ADDRESS(Prcsses!$B202,$X$2-1+$P$8))))</f>
        <v>0</v>
      </c>
      <c r="BN181" s="5">
        <f ca="1">IF(BN$4="",0,SUMPRODUCT(INDIRECT(ADDRESS($B158,$X$2)&amp;":"&amp;ADDRESS($B158,$X$2-1+BN$8)),INDIRECT("rP!"&amp;ADDRESS(Prcsses!$B202,$X$2+$P$8-BN$8)&amp;":"&amp;ADDRESS(Prcsses!$B202,$X$2-1+$P$8))))</f>
        <v>0</v>
      </c>
      <c r="BO181" s="5">
        <f ca="1">IF(BO$4="",0,SUMPRODUCT(INDIRECT(ADDRESS($B158,$X$2)&amp;":"&amp;ADDRESS($B158,$X$2-1+BO$8)),INDIRECT("rP!"&amp;ADDRESS(Prcsses!$B202,$X$2+$P$8-BO$8)&amp;":"&amp;ADDRESS(Prcsses!$B202,$X$2-1+$P$8))))</f>
        <v>0</v>
      </c>
      <c r="BP181" s="5">
        <f ca="1">IF(BP$4="",0,SUMPRODUCT(INDIRECT(ADDRESS($B158,$X$2)&amp;":"&amp;ADDRESS($B158,$X$2-1+BP$8)),INDIRECT("rP!"&amp;ADDRESS(Prcsses!$B202,$X$2+$P$8-BP$8)&amp;":"&amp;ADDRESS(Prcsses!$B202,$X$2-1+$P$8))))</f>
        <v>0</v>
      </c>
      <c r="BQ181" s="5">
        <f ca="1">IF(BQ$4="",0,SUMPRODUCT(INDIRECT(ADDRESS($B158,$X$2)&amp;":"&amp;ADDRESS($B158,$X$2-1+BQ$8)),INDIRECT("rP!"&amp;ADDRESS(Prcsses!$B202,$X$2+$P$8-BQ$8)&amp;":"&amp;ADDRESS(Prcsses!$B202,$X$2-1+$P$8))))</f>
        <v>0</v>
      </c>
      <c r="BR181" s="5">
        <f ca="1">IF(BR$4="",0,SUMPRODUCT(INDIRECT(ADDRESS($B158,$X$2)&amp;":"&amp;ADDRESS($B158,$X$2-1+BR$8)),INDIRECT("rP!"&amp;ADDRESS(Prcsses!$B202,$X$2+$P$8-BR$8)&amp;":"&amp;ADDRESS(Prcsses!$B202,$X$2-1+$P$8))))</f>
        <v>0</v>
      </c>
      <c r="BS181" s="5">
        <f ca="1">IF(BS$4="",0,SUMPRODUCT(INDIRECT(ADDRESS($B158,$X$2)&amp;":"&amp;ADDRESS($B158,$X$2-1+BS$8)),INDIRECT("rP!"&amp;ADDRESS(Prcsses!$B202,$X$2+$P$8-BS$8)&amp;":"&amp;ADDRESS(Prcsses!$B202,$X$2-1+$P$8))))</f>
        <v>0</v>
      </c>
      <c r="BT181" s="5">
        <f ca="1">IF(BT$4="",0,SUMPRODUCT(INDIRECT(ADDRESS($B158,$X$2)&amp;":"&amp;ADDRESS($B158,$X$2-1+BT$8)),INDIRECT("rP!"&amp;ADDRESS(Prcsses!$B202,$X$2+$P$8-BT$8)&amp;":"&amp;ADDRESS(Prcsses!$B202,$X$2-1+$P$8))))</f>
        <v>0</v>
      </c>
      <c r="BU181" s="5">
        <f ca="1">IF(BU$4="",0,SUMPRODUCT(INDIRECT(ADDRESS($B158,$X$2)&amp;":"&amp;ADDRESS($B158,$X$2-1+BU$8)),INDIRECT("rP!"&amp;ADDRESS(Prcsses!$B202,$X$2+$P$8-BU$8)&amp;":"&amp;ADDRESS(Prcsses!$B202,$X$2-1+$P$8))))</f>
        <v>0</v>
      </c>
      <c r="BV181" s="5">
        <f ca="1">IF(BV$4="",0,SUMPRODUCT(INDIRECT(ADDRESS($B158,$X$2)&amp;":"&amp;ADDRESS($B158,$X$2-1+BV$8)),INDIRECT("rP!"&amp;ADDRESS(Prcsses!$B202,$X$2+$P$8-BV$8)&amp;":"&amp;ADDRESS(Prcsses!$B202,$X$2-1+$P$8))))</f>
        <v>0</v>
      </c>
      <c r="BW181" s="5">
        <f ca="1">IF(BW$4="",0,SUMPRODUCT(INDIRECT(ADDRESS($B158,$X$2)&amp;":"&amp;ADDRESS($B158,$X$2-1+BW$8)),INDIRECT("rP!"&amp;ADDRESS(Prcsses!$B202,$X$2+$P$8-BW$8)&amp;":"&amp;ADDRESS(Prcsses!$B202,$X$2-1+$P$8))))</f>
        <v>0</v>
      </c>
      <c r="BX181" s="5">
        <f ca="1">IF(BX$4="",0,SUMPRODUCT(INDIRECT(ADDRESS($B158,$X$2)&amp;":"&amp;ADDRESS($B158,$X$2-1+BX$8)),INDIRECT("rP!"&amp;ADDRESS(Prcsses!$B202,$X$2+$P$8-BX$8)&amp;":"&amp;ADDRESS(Prcsses!$B202,$X$2-1+$P$8))))</f>
        <v>0</v>
      </c>
      <c r="BY181" s="5">
        <f ca="1">IF(BY$4="",0,SUMPRODUCT(INDIRECT(ADDRESS($B158,$X$2)&amp;":"&amp;ADDRESS($B158,$X$2-1+BY$8)),INDIRECT("rP!"&amp;ADDRESS(Prcsses!$B202,$X$2+$P$8-BY$8)&amp;":"&amp;ADDRESS(Prcsses!$B202,$X$2-1+$P$8))))</f>
        <v>0</v>
      </c>
      <c r="BZ181" s="5">
        <f ca="1">IF(BZ$4="",0,SUMPRODUCT(INDIRECT(ADDRESS($B158,$X$2)&amp;":"&amp;ADDRESS($B158,$X$2-1+BZ$8)),INDIRECT("rP!"&amp;ADDRESS(Prcsses!$B202,$X$2+$P$8-BZ$8)&amp;":"&amp;ADDRESS(Prcsses!$B202,$X$2-1+$P$8))))</f>
        <v>0</v>
      </c>
      <c r="CA181" s="5">
        <f ca="1">IF(CA$4="",0,SUMPRODUCT(INDIRECT(ADDRESS($B158,$X$2)&amp;":"&amp;ADDRESS($B158,$X$2-1+CA$8)),INDIRECT("rP!"&amp;ADDRESS(Prcsses!$B202,$X$2+$P$8-CA$8)&amp;":"&amp;ADDRESS(Prcsses!$B202,$X$2-1+$P$8))))</f>
        <v>0</v>
      </c>
      <c r="CB181" s="5">
        <f ca="1">IF(CB$4="",0,SUMPRODUCT(INDIRECT(ADDRESS($B158,$X$2)&amp;":"&amp;ADDRESS($B158,$X$2-1+CB$8)),INDIRECT("rP!"&amp;ADDRESS(Prcsses!$B202,$X$2+$P$8-CB$8)&amp;":"&amp;ADDRESS(Prcsses!$B202,$X$2-1+$P$8))))</f>
        <v>0</v>
      </c>
      <c r="CC181" s="5">
        <f ca="1">IF(CC$4="",0,SUMPRODUCT(INDIRECT(ADDRESS($B158,$X$2)&amp;":"&amp;ADDRESS($B158,$X$2-1+CC$8)),INDIRECT("rP!"&amp;ADDRESS(Prcsses!$B202,$X$2+$P$8-CC$8)&amp;":"&amp;ADDRESS(Prcsses!$B202,$X$2-1+$P$8))))</f>
        <v>0</v>
      </c>
      <c r="CD181" s="5">
        <f ca="1">IF(CD$4="",0,SUMPRODUCT(INDIRECT(ADDRESS($B158,$X$2)&amp;":"&amp;ADDRESS($B158,$X$2-1+CD$8)),INDIRECT("rP!"&amp;ADDRESS(Prcsses!$B202,$X$2+$P$8-CD$8)&amp;":"&amp;ADDRESS(Prcsses!$B202,$X$2-1+$P$8))))</f>
        <v>0</v>
      </c>
      <c r="CE181" s="5">
        <f ca="1">IF(CE$4="",0,SUMPRODUCT(INDIRECT(ADDRESS($B158,$X$2)&amp;":"&amp;ADDRESS($B158,$X$2-1+CE$8)),INDIRECT("rP!"&amp;ADDRESS(Prcsses!$B202,$X$2+$P$8-CE$8)&amp;":"&amp;ADDRESS(Prcsses!$B202,$X$2-1+$P$8))))</f>
        <v>0</v>
      </c>
      <c r="CF181" s="5">
        <f ca="1">IF(CF$4="",0,SUMPRODUCT(INDIRECT(ADDRESS($B158,$X$2)&amp;":"&amp;ADDRESS($B158,$X$2-1+CF$8)),INDIRECT("rP!"&amp;ADDRESS(Prcsses!$B202,$X$2+$P$8-CF$8)&amp;":"&amp;ADDRESS(Prcsses!$B202,$X$2-1+$P$8))))</f>
        <v>0</v>
      </c>
    </row>
    <row r="182" spans="2:84" x14ac:dyDescent="0.3">
      <c r="B182" s="13">
        <f>ROW()</f>
        <v>182</v>
      </c>
      <c r="H182" s="1" t="str">
        <f t="shared" si="312"/>
        <v>Амортизация капитальных затрат</v>
      </c>
      <c r="I182" s="1" t="str">
        <f>$I$178</f>
        <v>Капзатраты на торговые мощности</v>
      </c>
      <c r="J182" s="1" t="str">
        <f>Prcsses!I179</f>
        <v>Кассовое оборудование</v>
      </c>
      <c r="M182" s="53" t="s">
        <v>18</v>
      </c>
      <c r="U182" s="5">
        <f t="shared" ca="1" si="313"/>
        <v>0</v>
      </c>
      <c r="X182" s="5">
        <f ca="1">IF(X$4="",0,SUMPRODUCT(INDIRECT(ADDRESS($B159,$X$2)&amp;":"&amp;ADDRESS($B159,$X$2-1+X$8)),INDIRECT("rP!"&amp;ADDRESS(Prcsses!$B203,$X$2+$P$8-X$8)&amp;":"&amp;ADDRESS(Prcsses!$B203,$X$2-1+$P$8))))</f>
        <v>0</v>
      </c>
      <c r="Y182" s="5">
        <f ca="1">IF(Y$4="",0,SUMPRODUCT(INDIRECT(ADDRESS($B159,$X$2)&amp;":"&amp;ADDRESS($B159,$X$2-1+Y$8)),INDIRECT("rP!"&amp;ADDRESS(Prcsses!$B203,$X$2+$P$8-Y$8)&amp;":"&amp;ADDRESS(Prcsses!$B203,$X$2-1+$P$8))))</f>
        <v>0</v>
      </c>
      <c r="Z182" s="5">
        <f ca="1">IF(Z$4="",0,SUMPRODUCT(INDIRECT(ADDRESS($B159,$X$2)&amp;":"&amp;ADDRESS($B159,$X$2-1+Z$8)),INDIRECT("rP!"&amp;ADDRESS(Prcsses!$B203,$X$2+$P$8-Z$8)&amp;":"&amp;ADDRESS(Prcsses!$B203,$X$2-1+$P$8))))</f>
        <v>0</v>
      </c>
      <c r="AA182" s="5">
        <f ca="1">IF(AA$4="",0,SUMPRODUCT(INDIRECT(ADDRESS($B159,$X$2)&amp;":"&amp;ADDRESS($B159,$X$2-1+AA$8)),INDIRECT("rP!"&amp;ADDRESS(Prcsses!$B203,$X$2+$P$8-AA$8)&amp;":"&amp;ADDRESS(Prcsses!$B203,$X$2-1+$P$8))))</f>
        <v>0</v>
      </c>
      <c r="AB182" s="5">
        <f ca="1">IF(AB$4="",0,SUMPRODUCT(INDIRECT(ADDRESS($B159,$X$2)&amp;":"&amp;ADDRESS($B159,$X$2-1+AB$8)),INDIRECT("rP!"&amp;ADDRESS(Prcsses!$B203,$X$2+$P$8-AB$8)&amp;":"&amp;ADDRESS(Prcsses!$B203,$X$2-1+$P$8))))</f>
        <v>0</v>
      </c>
      <c r="AC182" s="5">
        <f ca="1">IF(AC$4="",0,SUMPRODUCT(INDIRECT(ADDRESS($B159,$X$2)&amp;":"&amp;ADDRESS($B159,$X$2-1+AC$8)),INDIRECT("rP!"&amp;ADDRESS(Prcsses!$B203,$X$2+$P$8-AC$8)&amp;":"&amp;ADDRESS(Prcsses!$B203,$X$2-1+$P$8))))</f>
        <v>0</v>
      </c>
      <c r="AD182" s="5">
        <f ca="1">IF(AD$4="",0,SUMPRODUCT(INDIRECT(ADDRESS($B159,$X$2)&amp;":"&amp;ADDRESS($B159,$X$2-1+AD$8)),INDIRECT("rP!"&amp;ADDRESS(Prcsses!$B203,$X$2+$P$8-AD$8)&amp;":"&amp;ADDRESS(Prcsses!$B203,$X$2-1+$P$8))))</f>
        <v>0</v>
      </c>
      <c r="AE182" s="5">
        <f ca="1">IF(AE$4="",0,SUMPRODUCT(INDIRECT(ADDRESS($B159,$X$2)&amp;":"&amp;ADDRESS($B159,$X$2-1+AE$8)),INDIRECT("rP!"&amp;ADDRESS(Prcsses!$B203,$X$2+$P$8-AE$8)&amp;":"&amp;ADDRESS(Prcsses!$B203,$X$2-1+$P$8))))</f>
        <v>0</v>
      </c>
      <c r="AF182" s="5">
        <f ca="1">IF(AF$4="",0,SUMPRODUCT(INDIRECT(ADDRESS($B159,$X$2)&amp;":"&amp;ADDRESS($B159,$X$2-1+AF$8)),INDIRECT("rP!"&amp;ADDRESS(Prcsses!$B203,$X$2+$P$8-AF$8)&amp;":"&amp;ADDRESS(Prcsses!$B203,$X$2-1+$P$8))))</f>
        <v>0</v>
      </c>
      <c r="AG182" s="5">
        <f ca="1">IF(AG$4="",0,SUMPRODUCT(INDIRECT(ADDRESS($B159,$X$2)&amp;":"&amp;ADDRESS($B159,$X$2-1+AG$8)),INDIRECT("rP!"&amp;ADDRESS(Prcsses!$B203,$X$2+$P$8-AG$8)&amp;":"&amp;ADDRESS(Prcsses!$B203,$X$2-1+$P$8))))</f>
        <v>0</v>
      </c>
      <c r="AH182" s="5">
        <f ca="1">IF(AH$4="",0,SUMPRODUCT(INDIRECT(ADDRESS($B159,$X$2)&amp;":"&amp;ADDRESS($B159,$X$2-1+AH$8)),INDIRECT("rP!"&amp;ADDRESS(Prcsses!$B203,$X$2+$P$8-AH$8)&amp;":"&amp;ADDRESS(Prcsses!$B203,$X$2-1+$P$8))))</f>
        <v>0</v>
      </c>
      <c r="AI182" s="5">
        <f ca="1">IF(AI$4="",0,SUMPRODUCT(INDIRECT(ADDRESS($B159,$X$2)&amp;":"&amp;ADDRESS($B159,$X$2-1+AI$8)),INDIRECT("rP!"&amp;ADDRESS(Prcsses!$B203,$X$2+$P$8-AI$8)&amp;":"&amp;ADDRESS(Prcsses!$B203,$X$2-1+$P$8))))</f>
        <v>0</v>
      </c>
      <c r="AJ182" s="5">
        <f ca="1">IF(AJ$4="",0,SUMPRODUCT(INDIRECT(ADDRESS($B159,$X$2)&amp;":"&amp;ADDRESS($B159,$X$2-1+AJ$8)),INDIRECT("rP!"&amp;ADDRESS(Prcsses!$B203,$X$2+$P$8-AJ$8)&amp;":"&amp;ADDRESS(Prcsses!$B203,$X$2-1+$P$8))))</f>
        <v>0</v>
      </c>
      <c r="AK182" s="5">
        <f ca="1">IF(AK$4="",0,SUMPRODUCT(INDIRECT(ADDRESS($B159,$X$2)&amp;":"&amp;ADDRESS($B159,$X$2-1+AK$8)),INDIRECT("rP!"&amp;ADDRESS(Prcsses!$B203,$X$2+$P$8-AK$8)&amp;":"&amp;ADDRESS(Prcsses!$B203,$X$2-1+$P$8))))</f>
        <v>0</v>
      </c>
      <c r="AL182" s="5">
        <f ca="1">IF(AL$4="",0,SUMPRODUCT(INDIRECT(ADDRESS($B159,$X$2)&amp;":"&amp;ADDRESS($B159,$X$2-1+AL$8)),INDIRECT("rP!"&amp;ADDRESS(Prcsses!$B203,$X$2+$P$8-AL$8)&amp;":"&amp;ADDRESS(Prcsses!$B203,$X$2-1+$P$8))))</f>
        <v>0</v>
      </c>
      <c r="AM182" s="5">
        <f ca="1">IF(AM$4="",0,SUMPRODUCT(INDIRECT(ADDRESS($B159,$X$2)&amp;":"&amp;ADDRESS($B159,$X$2-1+AM$8)),INDIRECT("rP!"&amp;ADDRESS(Prcsses!$B203,$X$2+$P$8-AM$8)&amp;":"&amp;ADDRESS(Prcsses!$B203,$X$2-1+$P$8))))</f>
        <v>0</v>
      </c>
      <c r="AN182" s="5">
        <f ca="1">IF(AN$4="",0,SUMPRODUCT(INDIRECT(ADDRESS($B159,$X$2)&amp;":"&amp;ADDRESS($B159,$X$2-1+AN$8)),INDIRECT("rP!"&amp;ADDRESS(Prcsses!$B203,$X$2+$P$8-AN$8)&amp;":"&amp;ADDRESS(Prcsses!$B203,$X$2-1+$P$8))))</f>
        <v>0</v>
      </c>
      <c r="AO182" s="5">
        <f ca="1">IF(AO$4="",0,SUMPRODUCT(INDIRECT(ADDRESS($B159,$X$2)&amp;":"&amp;ADDRESS($B159,$X$2-1+AO$8)),INDIRECT("rP!"&amp;ADDRESS(Prcsses!$B203,$X$2+$P$8-AO$8)&amp;":"&amp;ADDRESS(Prcsses!$B203,$X$2-1+$P$8))))</f>
        <v>0</v>
      </c>
      <c r="AP182" s="5">
        <f ca="1">IF(AP$4="",0,SUMPRODUCT(INDIRECT(ADDRESS($B159,$X$2)&amp;":"&amp;ADDRESS($B159,$X$2-1+AP$8)),INDIRECT("rP!"&amp;ADDRESS(Prcsses!$B203,$X$2+$P$8-AP$8)&amp;":"&amp;ADDRESS(Prcsses!$B203,$X$2-1+$P$8))))</f>
        <v>0</v>
      </c>
      <c r="AQ182" s="5">
        <f ca="1">IF(AQ$4="",0,SUMPRODUCT(INDIRECT(ADDRESS($B159,$X$2)&amp;":"&amp;ADDRESS($B159,$X$2-1+AQ$8)),INDIRECT("rP!"&amp;ADDRESS(Prcsses!$B203,$X$2+$P$8-AQ$8)&amp;":"&amp;ADDRESS(Prcsses!$B203,$X$2-1+$P$8))))</f>
        <v>0</v>
      </c>
      <c r="AR182" s="5">
        <f ca="1">IF(AR$4="",0,SUMPRODUCT(INDIRECT(ADDRESS($B159,$X$2)&amp;":"&amp;ADDRESS($B159,$X$2-1+AR$8)),INDIRECT("rP!"&amp;ADDRESS(Prcsses!$B203,$X$2+$P$8-AR$8)&amp;":"&amp;ADDRESS(Prcsses!$B203,$X$2-1+$P$8))))</f>
        <v>0</v>
      </c>
      <c r="AS182" s="5">
        <f ca="1">IF(AS$4="",0,SUMPRODUCT(INDIRECT(ADDRESS($B159,$X$2)&amp;":"&amp;ADDRESS($B159,$X$2-1+AS$8)),INDIRECT("rP!"&amp;ADDRESS(Prcsses!$B203,$X$2+$P$8-AS$8)&amp;":"&amp;ADDRESS(Prcsses!$B203,$X$2-1+$P$8))))</f>
        <v>0</v>
      </c>
      <c r="AT182" s="5">
        <f ca="1">IF(AT$4="",0,SUMPRODUCT(INDIRECT(ADDRESS($B159,$X$2)&amp;":"&amp;ADDRESS($B159,$X$2-1+AT$8)),INDIRECT("rP!"&amp;ADDRESS(Prcsses!$B203,$X$2+$P$8-AT$8)&amp;":"&amp;ADDRESS(Prcsses!$B203,$X$2-1+$P$8))))</f>
        <v>0</v>
      </c>
      <c r="AU182" s="5">
        <f ca="1">IF(AU$4="",0,SUMPRODUCT(INDIRECT(ADDRESS($B159,$X$2)&amp;":"&amp;ADDRESS($B159,$X$2-1+AU$8)),INDIRECT("rP!"&amp;ADDRESS(Prcsses!$B203,$X$2+$P$8-AU$8)&amp;":"&amp;ADDRESS(Prcsses!$B203,$X$2-1+$P$8))))</f>
        <v>0</v>
      </c>
      <c r="AV182" s="5">
        <f ca="1">IF(AV$4="",0,SUMPRODUCT(INDIRECT(ADDRESS($B159,$X$2)&amp;":"&amp;ADDRESS($B159,$X$2-1+AV$8)),INDIRECT("rP!"&amp;ADDRESS(Prcsses!$B203,$X$2+$P$8-AV$8)&amp;":"&amp;ADDRESS(Prcsses!$B203,$X$2-1+$P$8))))</f>
        <v>0</v>
      </c>
      <c r="AW182" s="5">
        <f ca="1">IF(AW$4="",0,SUMPRODUCT(INDIRECT(ADDRESS($B159,$X$2)&amp;":"&amp;ADDRESS($B159,$X$2-1+AW$8)),INDIRECT("rP!"&amp;ADDRESS(Prcsses!$B203,$X$2+$P$8-AW$8)&amp;":"&amp;ADDRESS(Prcsses!$B203,$X$2-1+$P$8))))</f>
        <v>0</v>
      </c>
      <c r="AX182" s="5">
        <f ca="1">IF(AX$4="",0,SUMPRODUCT(INDIRECT(ADDRESS($B159,$X$2)&amp;":"&amp;ADDRESS($B159,$X$2-1+AX$8)),INDIRECT("rP!"&amp;ADDRESS(Prcsses!$B203,$X$2+$P$8-AX$8)&amp;":"&amp;ADDRESS(Prcsses!$B203,$X$2-1+$P$8))))</f>
        <v>0</v>
      </c>
      <c r="AY182" s="5">
        <f ca="1">IF(AY$4="",0,SUMPRODUCT(INDIRECT(ADDRESS($B159,$X$2)&amp;":"&amp;ADDRESS($B159,$X$2-1+AY$8)),INDIRECT("rP!"&amp;ADDRESS(Prcsses!$B203,$X$2+$P$8-AY$8)&amp;":"&amp;ADDRESS(Prcsses!$B203,$X$2-1+$P$8))))</f>
        <v>0</v>
      </c>
      <c r="AZ182" s="5">
        <f ca="1">IF(AZ$4="",0,SUMPRODUCT(INDIRECT(ADDRESS($B159,$X$2)&amp;":"&amp;ADDRESS($B159,$X$2-1+AZ$8)),INDIRECT("rP!"&amp;ADDRESS(Prcsses!$B203,$X$2+$P$8-AZ$8)&amp;":"&amp;ADDRESS(Prcsses!$B203,$X$2-1+$P$8))))</f>
        <v>0</v>
      </c>
      <c r="BA182" s="5">
        <f ca="1">IF(BA$4="",0,SUMPRODUCT(INDIRECT(ADDRESS($B159,$X$2)&amp;":"&amp;ADDRESS($B159,$X$2-1+BA$8)),INDIRECT("rP!"&amp;ADDRESS(Prcsses!$B203,$X$2+$P$8-BA$8)&amp;":"&amp;ADDRESS(Prcsses!$B203,$X$2-1+$P$8))))</f>
        <v>0</v>
      </c>
      <c r="BB182" s="5">
        <f ca="1">IF(BB$4="",0,SUMPRODUCT(INDIRECT(ADDRESS($B159,$X$2)&amp;":"&amp;ADDRESS($B159,$X$2-1+BB$8)),INDIRECT("rP!"&amp;ADDRESS(Prcsses!$B203,$X$2+$P$8-BB$8)&amp;":"&amp;ADDRESS(Prcsses!$B203,$X$2-1+$P$8))))</f>
        <v>0</v>
      </c>
      <c r="BC182" s="5">
        <f ca="1">IF(BC$4="",0,SUMPRODUCT(INDIRECT(ADDRESS($B159,$X$2)&amp;":"&amp;ADDRESS($B159,$X$2-1+BC$8)),INDIRECT("rP!"&amp;ADDRESS(Prcsses!$B203,$X$2+$P$8-BC$8)&amp;":"&amp;ADDRESS(Prcsses!$B203,$X$2-1+$P$8))))</f>
        <v>0</v>
      </c>
      <c r="BD182" s="5">
        <f ca="1">IF(BD$4="",0,SUMPRODUCT(INDIRECT(ADDRESS($B159,$X$2)&amp;":"&amp;ADDRESS($B159,$X$2-1+BD$8)),INDIRECT("rP!"&amp;ADDRESS(Prcsses!$B203,$X$2+$P$8-BD$8)&amp;":"&amp;ADDRESS(Prcsses!$B203,$X$2-1+$P$8))))</f>
        <v>0</v>
      </c>
      <c r="BE182" s="5">
        <f ca="1">IF(BE$4="",0,SUMPRODUCT(INDIRECT(ADDRESS($B159,$X$2)&amp;":"&amp;ADDRESS($B159,$X$2-1+BE$8)),INDIRECT("rP!"&amp;ADDRESS(Prcsses!$B203,$X$2+$P$8-BE$8)&amp;":"&amp;ADDRESS(Prcsses!$B203,$X$2-1+$P$8))))</f>
        <v>0</v>
      </c>
      <c r="BF182" s="5">
        <f ca="1">IF(BF$4="",0,SUMPRODUCT(INDIRECT(ADDRESS($B159,$X$2)&amp;":"&amp;ADDRESS($B159,$X$2-1+BF$8)),INDIRECT("rP!"&amp;ADDRESS(Prcsses!$B203,$X$2+$P$8-BF$8)&amp;":"&amp;ADDRESS(Prcsses!$B203,$X$2-1+$P$8))))</f>
        <v>0</v>
      </c>
      <c r="BG182" s="5">
        <f ca="1">IF(BG$4="",0,SUMPRODUCT(INDIRECT(ADDRESS($B159,$X$2)&amp;":"&amp;ADDRESS($B159,$X$2-1+BG$8)),INDIRECT("rP!"&amp;ADDRESS(Prcsses!$B203,$X$2+$P$8-BG$8)&amp;":"&amp;ADDRESS(Prcsses!$B203,$X$2-1+$P$8))))</f>
        <v>0</v>
      </c>
      <c r="BH182" s="5">
        <f ca="1">IF(BH$4="",0,SUMPRODUCT(INDIRECT(ADDRESS($B159,$X$2)&amp;":"&amp;ADDRESS($B159,$X$2-1+BH$8)),INDIRECT("rP!"&amp;ADDRESS(Prcsses!$B203,$X$2+$P$8-BH$8)&amp;":"&amp;ADDRESS(Prcsses!$B203,$X$2-1+$P$8))))</f>
        <v>0</v>
      </c>
      <c r="BI182" s="5">
        <f ca="1">IF(BI$4="",0,SUMPRODUCT(INDIRECT(ADDRESS($B159,$X$2)&amp;":"&amp;ADDRESS($B159,$X$2-1+BI$8)),INDIRECT("rP!"&amp;ADDRESS(Prcsses!$B203,$X$2+$P$8-BI$8)&amp;":"&amp;ADDRESS(Prcsses!$B203,$X$2-1+$P$8))))</f>
        <v>0</v>
      </c>
      <c r="BJ182" s="5">
        <f ca="1">IF(BJ$4="",0,SUMPRODUCT(INDIRECT(ADDRESS($B159,$X$2)&amp;":"&amp;ADDRESS($B159,$X$2-1+BJ$8)),INDIRECT("rP!"&amp;ADDRESS(Prcsses!$B203,$X$2+$P$8-BJ$8)&amp;":"&amp;ADDRESS(Prcsses!$B203,$X$2-1+$P$8))))</f>
        <v>0</v>
      </c>
      <c r="BK182" s="5">
        <f ca="1">IF(BK$4="",0,SUMPRODUCT(INDIRECT(ADDRESS($B159,$X$2)&amp;":"&amp;ADDRESS($B159,$X$2-1+BK$8)),INDIRECT("rP!"&amp;ADDRESS(Prcsses!$B203,$X$2+$P$8-BK$8)&amp;":"&amp;ADDRESS(Prcsses!$B203,$X$2-1+$P$8))))</f>
        <v>0</v>
      </c>
      <c r="BL182" s="5">
        <f ca="1">IF(BL$4="",0,SUMPRODUCT(INDIRECT(ADDRESS($B159,$X$2)&amp;":"&amp;ADDRESS($B159,$X$2-1+BL$8)),INDIRECT("rP!"&amp;ADDRESS(Prcsses!$B203,$X$2+$P$8-BL$8)&amp;":"&amp;ADDRESS(Prcsses!$B203,$X$2-1+$P$8))))</f>
        <v>0</v>
      </c>
      <c r="BM182" s="5">
        <f ca="1">IF(BM$4="",0,SUMPRODUCT(INDIRECT(ADDRESS($B159,$X$2)&amp;":"&amp;ADDRESS($B159,$X$2-1+BM$8)),INDIRECT("rP!"&amp;ADDRESS(Prcsses!$B203,$X$2+$P$8-BM$8)&amp;":"&amp;ADDRESS(Prcsses!$B203,$X$2-1+$P$8))))</f>
        <v>0</v>
      </c>
      <c r="BN182" s="5">
        <f ca="1">IF(BN$4="",0,SUMPRODUCT(INDIRECT(ADDRESS($B159,$X$2)&amp;":"&amp;ADDRESS($B159,$X$2-1+BN$8)),INDIRECT("rP!"&amp;ADDRESS(Prcsses!$B203,$X$2+$P$8-BN$8)&amp;":"&amp;ADDRESS(Prcsses!$B203,$X$2-1+$P$8))))</f>
        <v>0</v>
      </c>
      <c r="BO182" s="5">
        <f ca="1">IF(BO$4="",0,SUMPRODUCT(INDIRECT(ADDRESS($B159,$X$2)&amp;":"&amp;ADDRESS($B159,$X$2-1+BO$8)),INDIRECT("rP!"&amp;ADDRESS(Prcsses!$B203,$X$2+$P$8-BO$8)&amp;":"&amp;ADDRESS(Prcsses!$B203,$X$2-1+$P$8))))</f>
        <v>0</v>
      </c>
      <c r="BP182" s="5">
        <f ca="1">IF(BP$4="",0,SUMPRODUCT(INDIRECT(ADDRESS($B159,$X$2)&amp;":"&amp;ADDRESS($B159,$X$2-1+BP$8)),INDIRECT("rP!"&amp;ADDRESS(Prcsses!$B203,$X$2+$P$8-BP$8)&amp;":"&amp;ADDRESS(Prcsses!$B203,$X$2-1+$P$8))))</f>
        <v>0</v>
      </c>
      <c r="BQ182" s="5">
        <f ca="1">IF(BQ$4="",0,SUMPRODUCT(INDIRECT(ADDRESS($B159,$X$2)&amp;":"&amp;ADDRESS($B159,$X$2-1+BQ$8)),INDIRECT("rP!"&amp;ADDRESS(Prcsses!$B203,$X$2+$P$8-BQ$8)&amp;":"&amp;ADDRESS(Prcsses!$B203,$X$2-1+$P$8))))</f>
        <v>0</v>
      </c>
      <c r="BR182" s="5">
        <f ca="1">IF(BR$4="",0,SUMPRODUCT(INDIRECT(ADDRESS($B159,$X$2)&amp;":"&amp;ADDRESS($B159,$X$2-1+BR$8)),INDIRECT("rP!"&amp;ADDRESS(Prcsses!$B203,$X$2+$P$8-BR$8)&amp;":"&amp;ADDRESS(Prcsses!$B203,$X$2-1+$P$8))))</f>
        <v>0</v>
      </c>
      <c r="BS182" s="5">
        <f ca="1">IF(BS$4="",0,SUMPRODUCT(INDIRECT(ADDRESS($B159,$X$2)&amp;":"&amp;ADDRESS($B159,$X$2-1+BS$8)),INDIRECT("rP!"&amp;ADDRESS(Prcsses!$B203,$X$2+$P$8-BS$8)&amp;":"&amp;ADDRESS(Prcsses!$B203,$X$2-1+$P$8))))</f>
        <v>0</v>
      </c>
      <c r="BT182" s="5">
        <f ca="1">IF(BT$4="",0,SUMPRODUCT(INDIRECT(ADDRESS($B159,$X$2)&amp;":"&amp;ADDRESS($B159,$X$2-1+BT$8)),INDIRECT("rP!"&amp;ADDRESS(Prcsses!$B203,$X$2+$P$8-BT$8)&amp;":"&amp;ADDRESS(Prcsses!$B203,$X$2-1+$P$8))))</f>
        <v>0</v>
      </c>
      <c r="BU182" s="5">
        <f ca="1">IF(BU$4="",0,SUMPRODUCT(INDIRECT(ADDRESS($B159,$X$2)&amp;":"&amp;ADDRESS($B159,$X$2-1+BU$8)),INDIRECT("rP!"&amp;ADDRESS(Prcsses!$B203,$X$2+$P$8-BU$8)&amp;":"&amp;ADDRESS(Prcsses!$B203,$X$2-1+$P$8))))</f>
        <v>0</v>
      </c>
      <c r="BV182" s="5">
        <f ca="1">IF(BV$4="",0,SUMPRODUCT(INDIRECT(ADDRESS($B159,$X$2)&amp;":"&amp;ADDRESS($B159,$X$2-1+BV$8)),INDIRECT("rP!"&amp;ADDRESS(Prcsses!$B203,$X$2+$P$8-BV$8)&amp;":"&amp;ADDRESS(Prcsses!$B203,$X$2-1+$P$8))))</f>
        <v>0</v>
      </c>
      <c r="BW182" s="5">
        <f ca="1">IF(BW$4="",0,SUMPRODUCT(INDIRECT(ADDRESS($B159,$X$2)&amp;":"&amp;ADDRESS($B159,$X$2-1+BW$8)),INDIRECT("rP!"&amp;ADDRESS(Prcsses!$B203,$X$2+$P$8-BW$8)&amp;":"&amp;ADDRESS(Prcsses!$B203,$X$2-1+$P$8))))</f>
        <v>0</v>
      </c>
      <c r="BX182" s="5">
        <f ca="1">IF(BX$4="",0,SUMPRODUCT(INDIRECT(ADDRESS($B159,$X$2)&amp;":"&amp;ADDRESS($B159,$X$2-1+BX$8)),INDIRECT("rP!"&amp;ADDRESS(Prcsses!$B203,$X$2+$P$8-BX$8)&amp;":"&amp;ADDRESS(Prcsses!$B203,$X$2-1+$P$8))))</f>
        <v>0</v>
      </c>
      <c r="BY182" s="5">
        <f ca="1">IF(BY$4="",0,SUMPRODUCT(INDIRECT(ADDRESS($B159,$X$2)&amp;":"&amp;ADDRESS($B159,$X$2-1+BY$8)),INDIRECT("rP!"&amp;ADDRESS(Prcsses!$B203,$X$2+$P$8-BY$8)&amp;":"&amp;ADDRESS(Prcsses!$B203,$X$2-1+$P$8))))</f>
        <v>0</v>
      </c>
      <c r="BZ182" s="5">
        <f ca="1">IF(BZ$4="",0,SUMPRODUCT(INDIRECT(ADDRESS($B159,$X$2)&amp;":"&amp;ADDRESS($B159,$X$2-1+BZ$8)),INDIRECT("rP!"&amp;ADDRESS(Prcsses!$B203,$X$2+$P$8-BZ$8)&amp;":"&amp;ADDRESS(Prcsses!$B203,$X$2-1+$P$8))))</f>
        <v>0</v>
      </c>
      <c r="CA182" s="5">
        <f ca="1">IF(CA$4="",0,SUMPRODUCT(INDIRECT(ADDRESS($B159,$X$2)&amp;":"&amp;ADDRESS($B159,$X$2-1+CA$8)),INDIRECT("rP!"&amp;ADDRESS(Prcsses!$B203,$X$2+$P$8-CA$8)&amp;":"&amp;ADDRESS(Prcsses!$B203,$X$2-1+$P$8))))</f>
        <v>0</v>
      </c>
      <c r="CB182" s="5">
        <f ca="1">IF(CB$4="",0,SUMPRODUCT(INDIRECT(ADDRESS($B159,$X$2)&amp;":"&amp;ADDRESS($B159,$X$2-1+CB$8)),INDIRECT("rP!"&amp;ADDRESS(Prcsses!$B203,$X$2+$P$8-CB$8)&amp;":"&amp;ADDRESS(Prcsses!$B203,$X$2-1+$P$8))))</f>
        <v>0</v>
      </c>
      <c r="CC182" s="5">
        <f ca="1">IF(CC$4="",0,SUMPRODUCT(INDIRECT(ADDRESS($B159,$X$2)&amp;":"&amp;ADDRESS($B159,$X$2-1+CC$8)),INDIRECT("rP!"&amp;ADDRESS(Prcsses!$B203,$X$2+$P$8-CC$8)&amp;":"&amp;ADDRESS(Prcsses!$B203,$X$2-1+$P$8))))</f>
        <v>0</v>
      </c>
      <c r="CD182" s="5">
        <f ca="1">IF(CD$4="",0,SUMPRODUCT(INDIRECT(ADDRESS($B159,$X$2)&amp;":"&amp;ADDRESS($B159,$X$2-1+CD$8)),INDIRECT("rP!"&amp;ADDRESS(Prcsses!$B203,$X$2+$P$8-CD$8)&amp;":"&amp;ADDRESS(Prcsses!$B203,$X$2-1+$P$8))))</f>
        <v>0</v>
      </c>
      <c r="CE182" s="5">
        <f ca="1">IF(CE$4="",0,SUMPRODUCT(INDIRECT(ADDRESS($B159,$X$2)&amp;":"&amp;ADDRESS($B159,$X$2-1+CE$8)),INDIRECT("rP!"&amp;ADDRESS(Prcsses!$B203,$X$2+$P$8-CE$8)&amp;":"&amp;ADDRESS(Prcsses!$B203,$X$2-1+$P$8))))</f>
        <v>0</v>
      </c>
      <c r="CF182" s="5">
        <f ca="1">IF(CF$4="",0,SUMPRODUCT(INDIRECT(ADDRESS($B159,$X$2)&amp;":"&amp;ADDRESS($B159,$X$2-1+CF$8)),INDIRECT("rP!"&amp;ADDRESS(Prcsses!$B203,$X$2+$P$8-CF$8)&amp;":"&amp;ADDRESS(Prcsses!$B203,$X$2-1+$P$8))))</f>
        <v>0</v>
      </c>
    </row>
    <row r="183" spans="2:84" x14ac:dyDescent="0.3">
      <c r="B183" s="13">
        <f>ROW()</f>
        <v>183</v>
      </c>
      <c r="H183" s="1" t="str">
        <f t="shared" si="312"/>
        <v>Амортизация капитальных затрат</v>
      </c>
      <c r="I183" s="1" t="str">
        <f>$I$178</f>
        <v>Капзатраты на торговые мощности</v>
      </c>
      <c r="J183" s="1" t="str">
        <f>Prcsses!I180</f>
        <v>Стартовый маркетинг и оформление</v>
      </c>
      <c r="M183" s="53" t="s">
        <v>18</v>
      </c>
      <c r="U183" s="5">
        <f t="shared" ca="1" si="313"/>
        <v>0</v>
      </c>
      <c r="X183" s="5">
        <f ca="1">IF(X$4="",0,SUMPRODUCT(INDIRECT(ADDRESS($B160,$X$2)&amp;":"&amp;ADDRESS($B160,$X$2-1+X$8)),INDIRECT("rP!"&amp;ADDRESS(Prcsses!$B204,$X$2+$P$8-X$8)&amp;":"&amp;ADDRESS(Prcsses!$B204,$X$2-1+$P$8))))</f>
        <v>0</v>
      </c>
      <c r="Y183" s="5">
        <f ca="1">IF(Y$4="",0,SUMPRODUCT(INDIRECT(ADDRESS($B160,$X$2)&amp;":"&amp;ADDRESS($B160,$X$2-1+Y$8)),INDIRECT("rP!"&amp;ADDRESS(Prcsses!$B204,$X$2+$P$8-Y$8)&amp;":"&amp;ADDRESS(Prcsses!$B204,$X$2-1+$P$8))))</f>
        <v>0</v>
      </c>
      <c r="Z183" s="5">
        <f ca="1">IF(Z$4="",0,SUMPRODUCT(INDIRECT(ADDRESS($B160,$X$2)&amp;":"&amp;ADDRESS($B160,$X$2-1+Z$8)),INDIRECT("rP!"&amp;ADDRESS(Prcsses!$B204,$X$2+$P$8-Z$8)&amp;":"&amp;ADDRESS(Prcsses!$B204,$X$2-1+$P$8))))</f>
        <v>0</v>
      </c>
      <c r="AA183" s="5">
        <f ca="1">IF(AA$4="",0,SUMPRODUCT(INDIRECT(ADDRESS($B160,$X$2)&amp;":"&amp;ADDRESS($B160,$X$2-1+AA$8)),INDIRECT("rP!"&amp;ADDRESS(Prcsses!$B204,$X$2+$P$8-AA$8)&amp;":"&amp;ADDRESS(Prcsses!$B204,$X$2-1+$P$8))))</f>
        <v>0</v>
      </c>
      <c r="AB183" s="5">
        <f ca="1">IF(AB$4="",0,SUMPRODUCT(INDIRECT(ADDRESS($B160,$X$2)&amp;":"&amp;ADDRESS($B160,$X$2-1+AB$8)),INDIRECT("rP!"&amp;ADDRESS(Prcsses!$B204,$X$2+$P$8-AB$8)&amp;":"&amp;ADDRESS(Prcsses!$B204,$X$2-1+$P$8))))</f>
        <v>0</v>
      </c>
      <c r="AC183" s="5">
        <f ca="1">IF(AC$4="",0,SUMPRODUCT(INDIRECT(ADDRESS($B160,$X$2)&amp;":"&amp;ADDRESS($B160,$X$2-1+AC$8)),INDIRECT("rP!"&amp;ADDRESS(Prcsses!$B204,$X$2+$P$8-AC$8)&amp;":"&amp;ADDRESS(Prcsses!$B204,$X$2-1+$P$8))))</f>
        <v>0</v>
      </c>
      <c r="AD183" s="5">
        <f ca="1">IF(AD$4="",0,SUMPRODUCT(INDIRECT(ADDRESS($B160,$X$2)&amp;":"&amp;ADDRESS($B160,$X$2-1+AD$8)),INDIRECT("rP!"&amp;ADDRESS(Prcsses!$B204,$X$2+$P$8-AD$8)&amp;":"&amp;ADDRESS(Prcsses!$B204,$X$2-1+$P$8))))</f>
        <v>0</v>
      </c>
      <c r="AE183" s="5">
        <f ca="1">IF(AE$4="",0,SUMPRODUCT(INDIRECT(ADDRESS($B160,$X$2)&amp;":"&amp;ADDRESS($B160,$X$2-1+AE$8)),INDIRECT("rP!"&amp;ADDRESS(Prcsses!$B204,$X$2+$P$8-AE$8)&amp;":"&amp;ADDRESS(Prcsses!$B204,$X$2-1+$P$8))))</f>
        <v>0</v>
      </c>
      <c r="AF183" s="5">
        <f ca="1">IF(AF$4="",0,SUMPRODUCT(INDIRECT(ADDRESS($B160,$X$2)&amp;":"&amp;ADDRESS($B160,$X$2-1+AF$8)),INDIRECT("rP!"&amp;ADDRESS(Prcsses!$B204,$X$2+$P$8-AF$8)&amp;":"&amp;ADDRESS(Prcsses!$B204,$X$2-1+$P$8))))</f>
        <v>0</v>
      </c>
      <c r="AG183" s="5">
        <f ca="1">IF(AG$4="",0,SUMPRODUCT(INDIRECT(ADDRESS($B160,$X$2)&amp;":"&amp;ADDRESS($B160,$X$2-1+AG$8)),INDIRECT("rP!"&amp;ADDRESS(Prcsses!$B204,$X$2+$P$8-AG$8)&amp;":"&amp;ADDRESS(Prcsses!$B204,$X$2-1+$P$8))))</f>
        <v>0</v>
      </c>
      <c r="AH183" s="5">
        <f ca="1">IF(AH$4="",0,SUMPRODUCT(INDIRECT(ADDRESS($B160,$X$2)&amp;":"&amp;ADDRESS($B160,$X$2-1+AH$8)),INDIRECT("rP!"&amp;ADDRESS(Prcsses!$B204,$X$2+$P$8-AH$8)&amp;":"&amp;ADDRESS(Prcsses!$B204,$X$2-1+$P$8))))</f>
        <v>0</v>
      </c>
      <c r="AI183" s="5">
        <f ca="1">IF(AI$4="",0,SUMPRODUCT(INDIRECT(ADDRESS($B160,$X$2)&amp;":"&amp;ADDRESS($B160,$X$2-1+AI$8)),INDIRECT("rP!"&amp;ADDRESS(Prcsses!$B204,$X$2+$P$8-AI$8)&amp;":"&amp;ADDRESS(Prcsses!$B204,$X$2-1+$P$8))))</f>
        <v>0</v>
      </c>
      <c r="AJ183" s="5">
        <f ca="1">IF(AJ$4="",0,SUMPRODUCT(INDIRECT(ADDRESS($B160,$X$2)&amp;":"&amp;ADDRESS($B160,$X$2-1+AJ$8)),INDIRECT("rP!"&amp;ADDRESS(Prcsses!$B204,$X$2+$P$8-AJ$8)&amp;":"&amp;ADDRESS(Prcsses!$B204,$X$2-1+$P$8))))</f>
        <v>0</v>
      </c>
      <c r="AK183" s="5">
        <f ca="1">IF(AK$4="",0,SUMPRODUCT(INDIRECT(ADDRESS($B160,$X$2)&amp;":"&amp;ADDRESS($B160,$X$2-1+AK$8)),INDIRECT("rP!"&amp;ADDRESS(Prcsses!$B204,$X$2+$P$8-AK$8)&amp;":"&amp;ADDRESS(Prcsses!$B204,$X$2-1+$P$8))))</f>
        <v>0</v>
      </c>
      <c r="AL183" s="5">
        <f ca="1">IF(AL$4="",0,SUMPRODUCT(INDIRECT(ADDRESS($B160,$X$2)&amp;":"&amp;ADDRESS($B160,$X$2-1+AL$8)),INDIRECT("rP!"&amp;ADDRESS(Prcsses!$B204,$X$2+$P$8-AL$8)&amp;":"&amp;ADDRESS(Prcsses!$B204,$X$2-1+$P$8))))</f>
        <v>0</v>
      </c>
      <c r="AM183" s="5">
        <f ca="1">IF(AM$4="",0,SUMPRODUCT(INDIRECT(ADDRESS($B160,$X$2)&amp;":"&amp;ADDRESS($B160,$X$2-1+AM$8)),INDIRECT("rP!"&amp;ADDRESS(Prcsses!$B204,$X$2+$P$8-AM$8)&amp;":"&amp;ADDRESS(Prcsses!$B204,$X$2-1+$P$8))))</f>
        <v>0</v>
      </c>
      <c r="AN183" s="5">
        <f ca="1">IF(AN$4="",0,SUMPRODUCT(INDIRECT(ADDRESS($B160,$X$2)&amp;":"&amp;ADDRESS($B160,$X$2-1+AN$8)),INDIRECT("rP!"&amp;ADDRESS(Prcsses!$B204,$X$2+$P$8-AN$8)&amp;":"&amp;ADDRESS(Prcsses!$B204,$X$2-1+$P$8))))</f>
        <v>0</v>
      </c>
      <c r="AO183" s="5">
        <f ca="1">IF(AO$4="",0,SUMPRODUCT(INDIRECT(ADDRESS($B160,$X$2)&amp;":"&amp;ADDRESS($B160,$X$2-1+AO$8)),INDIRECT("rP!"&amp;ADDRESS(Prcsses!$B204,$X$2+$P$8-AO$8)&amp;":"&amp;ADDRESS(Prcsses!$B204,$X$2-1+$P$8))))</f>
        <v>0</v>
      </c>
      <c r="AP183" s="5">
        <f ca="1">IF(AP$4="",0,SUMPRODUCT(INDIRECT(ADDRESS($B160,$X$2)&amp;":"&amp;ADDRESS($B160,$X$2-1+AP$8)),INDIRECT("rP!"&amp;ADDRESS(Prcsses!$B204,$X$2+$P$8-AP$8)&amp;":"&amp;ADDRESS(Prcsses!$B204,$X$2-1+$P$8))))</f>
        <v>0</v>
      </c>
      <c r="AQ183" s="5">
        <f ca="1">IF(AQ$4="",0,SUMPRODUCT(INDIRECT(ADDRESS($B160,$X$2)&amp;":"&amp;ADDRESS($B160,$X$2-1+AQ$8)),INDIRECT("rP!"&amp;ADDRESS(Prcsses!$B204,$X$2+$P$8-AQ$8)&amp;":"&amp;ADDRESS(Prcsses!$B204,$X$2-1+$P$8))))</f>
        <v>0</v>
      </c>
      <c r="AR183" s="5">
        <f ca="1">IF(AR$4="",0,SUMPRODUCT(INDIRECT(ADDRESS($B160,$X$2)&amp;":"&amp;ADDRESS($B160,$X$2-1+AR$8)),INDIRECT("rP!"&amp;ADDRESS(Prcsses!$B204,$X$2+$P$8-AR$8)&amp;":"&amp;ADDRESS(Prcsses!$B204,$X$2-1+$P$8))))</f>
        <v>0</v>
      </c>
      <c r="AS183" s="5">
        <f ca="1">IF(AS$4="",0,SUMPRODUCT(INDIRECT(ADDRESS($B160,$X$2)&amp;":"&amp;ADDRESS($B160,$X$2-1+AS$8)),INDIRECT("rP!"&amp;ADDRESS(Prcsses!$B204,$X$2+$P$8-AS$8)&amp;":"&amp;ADDRESS(Prcsses!$B204,$X$2-1+$P$8))))</f>
        <v>0</v>
      </c>
      <c r="AT183" s="5">
        <f ca="1">IF(AT$4="",0,SUMPRODUCT(INDIRECT(ADDRESS($B160,$X$2)&amp;":"&amp;ADDRESS($B160,$X$2-1+AT$8)),INDIRECT("rP!"&amp;ADDRESS(Prcsses!$B204,$X$2+$P$8-AT$8)&amp;":"&amp;ADDRESS(Prcsses!$B204,$X$2-1+$P$8))))</f>
        <v>0</v>
      </c>
      <c r="AU183" s="5">
        <f ca="1">IF(AU$4="",0,SUMPRODUCT(INDIRECT(ADDRESS($B160,$X$2)&amp;":"&amp;ADDRESS($B160,$X$2-1+AU$8)),INDIRECT("rP!"&amp;ADDRESS(Prcsses!$B204,$X$2+$P$8-AU$8)&amp;":"&amp;ADDRESS(Prcsses!$B204,$X$2-1+$P$8))))</f>
        <v>0</v>
      </c>
      <c r="AV183" s="5">
        <f ca="1">IF(AV$4="",0,SUMPRODUCT(INDIRECT(ADDRESS($B160,$X$2)&amp;":"&amp;ADDRESS($B160,$X$2-1+AV$8)),INDIRECT("rP!"&amp;ADDRESS(Prcsses!$B204,$X$2+$P$8-AV$8)&amp;":"&amp;ADDRESS(Prcsses!$B204,$X$2-1+$P$8))))</f>
        <v>0</v>
      </c>
      <c r="AW183" s="5">
        <f ca="1">IF(AW$4="",0,SUMPRODUCT(INDIRECT(ADDRESS($B160,$X$2)&amp;":"&amp;ADDRESS($B160,$X$2-1+AW$8)),INDIRECT("rP!"&amp;ADDRESS(Prcsses!$B204,$X$2+$P$8-AW$8)&amp;":"&amp;ADDRESS(Prcsses!$B204,$X$2-1+$P$8))))</f>
        <v>0</v>
      </c>
      <c r="AX183" s="5">
        <f ca="1">IF(AX$4="",0,SUMPRODUCT(INDIRECT(ADDRESS($B160,$X$2)&amp;":"&amp;ADDRESS($B160,$X$2-1+AX$8)),INDIRECT("rP!"&amp;ADDRESS(Prcsses!$B204,$X$2+$P$8-AX$8)&amp;":"&amp;ADDRESS(Prcsses!$B204,$X$2-1+$P$8))))</f>
        <v>0</v>
      </c>
      <c r="AY183" s="5">
        <f ca="1">IF(AY$4="",0,SUMPRODUCT(INDIRECT(ADDRESS($B160,$X$2)&amp;":"&amp;ADDRESS($B160,$X$2-1+AY$8)),INDIRECT("rP!"&amp;ADDRESS(Prcsses!$B204,$X$2+$P$8-AY$8)&amp;":"&amp;ADDRESS(Prcsses!$B204,$X$2-1+$P$8))))</f>
        <v>0</v>
      </c>
      <c r="AZ183" s="5">
        <f ca="1">IF(AZ$4="",0,SUMPRODUCT(INDIRECT(ADDRESS($B160,$X$2)&amp;":"&amp;ADDRESS($B160,$X$2-1+AZ$8)),INDIRECT("rP!"&amp;ADDRESS(Prcsses!$B204,$X$2+$P$8-AZ$8)&amp;":"&amp;ADDRESS(Prcsses!$B204,$X$2-1+$P$8))))</f>
        <v>0</v>
      </c>
      <c r="BA183" s="5">
        <f ca="1">IF(BA$4="",0,SUMPRODUCT(INDIRECT(ADDRESS($B160,$X$2)&amp;":"&amp;ADDRESS($B160,$X$2-1+BA$8)),INDIRECT("rP!"&amp;ADDRESS(Prcsses!$B204,$X$2+$P$8-BA$8)&amp;":"&amp;ADDRESS(Prcsses!$B204,$X$2-1+$P$8))))</f>
        <v>0</v>
      </c>
      <c r="BB183" s="5">
        <f ca="1">IF(BB$4="",0,SUMPRODUCT(INDIRECT(ADDRESS($B160,$X$2)&amp;":"&amp;ADDRESS($B160,$X$2-1+BB$8)),INDIRECT("rP!"&amp;ADDRESS(Prcsses!$B204,$X$2+$P$8-BB$8)&amp;":"&amp;ADDRESS(Prcsses!$B204,$X$2-1+$P$8))))</f>
        <v>0</v>
      </c>
      <c r="BC183" s="5">
        <f ca="1">IF(BC$4="",0,SUMPRODUCT(INDIRECT(ADDRESS($B160,$X$2)&amp;":"&amp;ADDRESS($B160,$X$2-1+BC$8)),INDIRECT("rP!"&amp;ADDRESS(Prcsses!$B204,$X$2+$P$8-BC$8)&amp;":"&amp;ADDRESS(Prcsses!$B204,$X$2-1+$P$8))))</f>
        <v>0</v>
      </c>
      <c r="BD183" s="5">
        <f ca="1">IF(BD$4="",0,SUMPRODUCT(INDIRECT(ADDRESS($B160,$X$2)&amp;":"&amp;ADDRESS($B160,$X$2-1+BD$8)),INDIRECT("rP!"&amp;ADDRESS(Prcsses!$B204,$X$2+$P$8-BD$8)&amp;":"&amp;ADDRESS(Prcsses!$B204,$X$2-1+$P$8))))</f>
        <v>0</v>
      </c>
      <c r="BE183" s="5">
        <f ca="1">IF(BE$4="",0,SUMPRODUCT(INDIRECT(ADDRESS($B160,$X$2)&amp;":"&amp;ADDRESS($B160,$X$2-1+BE$8)),INDIRECT("rP!"&amp;ADDRESS(Prcsses!$B204,$X$2+$P$8-BE$8)&amp;":"&amp;ADDRESS(Prcsses!$B204,$X$2-1+$P$8))))</f>
        <v>0</v>
      </c>
      <c r="BF183" s="5">
        <f ca="1">IF(BF$4="",0,SUMPRODUCT(INDIRECT(ADDRESS($B160,$X$2)&amp;":"&amp;ADDRESS($B160,$X$2-1+BF$8)),INDIRECT("rP!"&amp;ADDRESS(Prcsses!$B204,$X$2+$P$8-BF$8)&amp;":"&amp;ADDRESS(Prcsses!$B204,$X$2-1+$P$8))))</f>
        <v>0</v>
      </c>
      <c r="BG183" s="5">
        <f ca="1">IF(BG$4="",0,SUMPRODUCT(INDIRECT(ADDRESS($B160,$X$2)&amp;":"&amp;ADDRESS($B160,$X$2-1+BG$8)),INDIRECT("rP!"&amp;ADDRESS(Prcsses!$B204,$X$2+$P$8-BG$8)&amp;":"&amp;ADDRESS(Prcsses!$B204,$X$2-1+$P$8))))</f>
        <v>0</v>
      </c>
      <c r="BH183" s="5">
        <f ca="1">IF(BH$4="",0,SUMPRODUCT(INDIRECT(ADDRESS($B160,$X$2)&amp;":"&amp;ADDRESS($B160,$X$2-1+BH$8)),INDIRECT("rP!"&amp;ADDRESS(Prcsses!$B204,$X$2+$P$8-BH$8)&amp;":"&amp;ADDRESS(Prcsses!$B204,$X$2-1+$P$8))))</f>
        <v>0</v>
      </c>
      <c r="BI183" s="5">
        <f ca="1">IF(BI$4="",0,SUMPRODUCT(INDIRECT(ADDRESS($B160,$X$2)&amp;":"&amp;ADDRESS($B160,$X$2-1+BI$8)),INDIRECT("rP!"&amp;ADDRESS(Prcsses!$B204,$X$2+$P$8-BI$8)&amp;":"&amp;ADDRESS(Prcsses!$B204,$X$2-1+$P$8))))</f>
        <v>0</v>
      </c>
      <c r="BJ183" s="5">
        <f ca="1">IF(BJ$4="",0,SUMPRODUCT(INDIRECT(ADDRESS($B160,$X$2)&amp;":"&amp;ADDRESS($B160,$X$2-1+BJ$8)),INDIRECT("rP!"&amp;ADDRESS(Prcsses!$B204,$X$2+$P$8-BJ$8)&amp;":"&amp;ADDRESS(Prcsses!$B204,$X$2-1+$P$8))))</f>
        <v>0</v>
      </c>
      <c r="BK183" s="5">
        <f ca="1">IF(BK$4="",0,SUMPRODUCT(INDIRECT(ADDRESS($B160,$X$2)&amp;":"&amp;ADDRESS($B160,$X$2-1+BK$8)),INDIRECT("rP!"&amp;ADDRESS(Prcsses!$B204,$X$2+$P$8-BK$8)&amp;":"&amp;ADDRESS(Prcsses!$B204,$X$2-1+$P$8))))</f>
        <v>0</v>
      </c>
      <c r="BL183" s="5">
        <f ca="1">IF(BL$4="",0,SUMPRODUCT(INDIRECT(ADDRESS($B160,$X$2)&amp;":"&amp;ADDRESS($B160,$X$2-1+BL$8)),INDIRECT("rP!"&amp;ADDRESS(Prcsses!$B204,$X$2+$P$8-BL$8)&amp;":"&amp;ADDRESS(Prcsses!$B204,$X$2-1+$P$8))))</f>
        <v>0</v>
      </c>
      <c r="BM183" s="5">
        <f ca="1">IF(BM$4="",0,SUMPRODUCT(INDIRECT(ADDRESS($B160,$X$2)&amp;":"&amp;ADDRESS($B160,$X$2-1+BM$8)),INDIRECT("rP!"&amp;ADDRESS(Prcsses!$B204,$X$2+$P$8-BM$8)&amp;":"&amp;ADDRESS(Prcsses!$B204,$X$2-1+$P$8))))</f>
        <v>0</v>
      </c>
      <c r="BN183" s="5">
        <f ca="1">IF(BN$4="",0,SUMPRODUCT(INDIRECT(ADDRESS($B160,$X$2)&amp;":"&amp;ADDRESS($B160,$X$2-1+BN$8)),INDIRECT("rP!"&amp;ADDRESS(Prcsses!$B204,$X$2+$P$8-BN$8)&amp;":"&amp;ADDRESS(Prcsses!$B204,$X$2-1+$P$8))))</f>
        <v>0</v>
      </c>
      <c r="BO183" s="5">
        <f ca="1">IF(BO$4="",0,SUMPRODUCT(INDIRECT(ADDRESS($B160,$X$2)&amp;":"&amp;ADDRESS($B160,$X$2-1+BO$8)),INDIRECT("rP!"&amp;ADDRESS(Prcsses!$B204,$X$2+$P$8-BO$8)&amp;":"&amp;ADDRESS(Prcsses!$B204,$X$2-1+$P$8))))</f>
        <v>0</v>
      </c>
      <c r="BP183" s="5">
        <f ca="1">IF(BP$4="",0,SUMPRODUCT(INDIRECT(ADDRESS($B160,$X$2)&amp;":"&amp;ADDRESS($B160,$X$2-1+BP$8)),INDIRECT("rP!"&amp;ADDRESS(Prcsses!$B204,$X$2+$P$8-BP$8)&amp;":"&amp;ADDRESS(Prcsses!$B204,$X$2-1+$P$8))))</f>
        <v>0</v>
      </c>
      <c r="BQ183" s="5">
        <f ca="1">IF(BQ$4="",0,SUMPRODUCT(INDIRECT(ADDRESS($B160,$X$2)&amp;":"&amp;ADDRESS($B160,$X$2-1+BQ$8)),INDIRECT("rP!"&amp;ADDRESS(Prcsses!$B204,$X$2+$P$8-BQ$8)&amp;":"&amp;ADDRESS(Prcsses!$B204,$X$2-1+$P$8))))</f>
        <v>0</v>
      </c>
      <c r="BR183" s="5">
        <f ca="1">IF(BR$4="",0,SUMPRODUCT(INDIRECT(ADDRESS($B160,$X$2)&amp;":"&amp;ADDRESS($B160,$X$2-1+BR$8)),INDIRECT("rP!"&amp;ADDRESS(Prcsses!$B204,$X$2+$P$8-BR$8)&amp;":"&amp;ADDRESS(Prcsses!$B204,$X$2-1+$P$8))))</f>
        <v>0</v>
      </c>
      <c r="BS183" s="5">
        <f ca="1">IF(BS$4="",0,SUMPRODUCT(INDIRECT(ADDRESS($B160,$X$2)&amp;":"&amp;ADDRESS($B160,$X$2-1+BS$8)),INDIRECT("rP!"&amp;ADDRESS(Prcsses!$B204,$X$2+$P$8-BS$8)&amp;":"&amp;ADDRESS(Prcsses!$B204,$X$2-1+$P$8))))</f>
        <v>0</v>
      </c>
      <c r="BT183" s="5">
        <f ca="1">IF(BT$4="",0,SUMPRODUCT(INDIRECT(ADDRESS($B160,$X$2)&amp;":"&amp;ADDRESS($B160,$X$2-1+BT$8)),INDIRECT("rP!"&amp;ADDRESS(Prcsses!$B204,$X$2+$P$8-BT$8)&amp;":"&amp;ADDRESS(Prcsses!$B204,$X$2-1+$P$8))))</f>
        <v>0</v>
      </c>
      <c r="BU183" s="5">
        <f ca="1">IF(BU$4="",0,SUMPRODUCT(INDIRECT(ADDRESS($B160,$X$2)&amp;":"&amp;ADDRESS($B160,$X$2-1+BU$8)),INDIRECT("rP!"&amp;ADDRESS(Prcsses!$B204,$X$2+$P$8-BU$8)&amp;":"&amp;ADDRESS(Prcsses!$B204,$X$2-1+$P$8))))</f>
        <v>0</v>
      </c>
      <c r="BV183" s="5">
        <f ca="1">IF(BV$4="",0,SUMPRODUCT(INDIRECT(ADDRESS($B160,$X$2)&amp;":"&amp;ADDRESS($B160,$X$2-1+BV$8)),INDIRECT("rP!"&amp;ADDRESS(Prcsses!$B204,$X$2+$P$8-BV$8)&amp;":"&amp;ADDRESS(Prcsses!$B204,$X$2-1+$P$8))))</f>
        <v>0</v>
      </c>
      <c r="BW183" s="5">
        <f ca="1">IF(BW$4="",0,SUMPRODUCT(INDIRECT(ADDRESS($B160,$X$2)&amp;":"&amp;ADDRESS($B160,$X$2-1+BW$8)),INDIRECT("rP!"&amp;ADDRESS(Prcsses!$B204,$X$2+$P$8-BW$8)&amp;":"&amp;ADDRESS(Prcsses!$B204,$X$2-1+$P$8))))</f>
        <v>0</v>
      </c>
      <c r="BX183" s="5">
        <f ca="1">IF(BX$4="",0,SUMPRODUCT(INDIRECT(ADDRESS($B160,$X$2)&amp;":"&amp;ADDRESS($B160,$X$2-1+BX$8)),INDIRECT("rP!"&amp;ADDRESS(Prcsses!$B204,$X$2+$P$8-BX$8)&amp;":"&amp;ADDRESS(Prcsses!$B204,$X$2-1+$P$8))))</f>
        <v>0</v>
      </c>
      <c r="BY183" s="5">
        <f ca="1">IF(BY$4="",0,SUMPRODUCT(INDIRECT(ADDRESS($B160,$X$2)&amp;":"&amp;ADDRESS($B160,$X$2-1+BY$8)),INDIRECT("rP!"&amp;ADDRESS(Prcsses!$B204,$X$2+$P$8-BY$8)&amp;":"&amp;ADDRESS(Prcsses!$B204,$X$2-1+$P$8))))</f>
        <v>0</v>
      </c>
      <c r="BZ183" s="5">
        <f ca="1">IF(BZ$4="",0,SUMPRODUCT(INDIRECT(ADDRESS($B160,$X$2)&amp;":"&amp;ADDRESS($B160,$X$2-1+BZ$8)),INDIRECT("rP!"&amp;ADDRESS(Prcsses!$B204,$X$2+$P$8-BZ$8)&amp;":"&amp;ADDRESS(Prcsses!$B204,$X$2-1+$P$8))))</f>
        <v>0</v>
      </c>
      <c r="CA183" s="5">
        <f ca="1">IF(CA$4="",0,SUMPRODUCT(INDIRECT(ADDRESS($B160,$X$2)&amp;":"&amp;ADDRESS($B160,$X$2-1+CA$8)),INDIRECT("rP!"&amp;ADDRESS(Prcsses!$B204,$X$2+$P$8-CA$8)&amp;":"&amp;ADDRESS(Prcsses!$B204,$X$2-1+$P$8))))</f>
        <v>0</v>
      </c>
      <c r="CB183" s="5">
        <f ca="1">IF(CB$4="",0,SUMPRODUCT(INDIRECT(ADDRESS($B160,$X$2)&amp;":"&amp;ADDRESS($B160,$X$2-1+CB$8)),INDIRECT("rP!"&amp;ADDRESS(Prcsses!$B204,$X$2+$P$8-CB$8)&amp;":"&amp;ADDRESS(Prcsses!$B204,$X$2-1+$P$8))))</f>
        <v>0</v>
      </c>
      <c r="CC183" s="5">
        <f ca="1">IF(CC$4="",0,SUMPRODUCT(INDIRECT(ADDRESS($B160,$X$2)&amp;":"&amp;ADDRESS($B160,$X$2-1+CC$8)),INDIRECT("rP!"&amp;ADDRESS(Prcsses!$B204,$X$2+$P$8-CC$8)&amp;":"&amp;ADDRESS(Prcsses!$B204,$X$2-1+$P$8))))</f>
        <v>0</v>
      </c>
      <c r="CD183" s="5">
        <f ca="1">IF(CD$4="",0,SUMPRODUCT(INDIRECT(ADDRESS($B160,$X$2)&amp;":"&amp;ADDRESS($B160,$X$2-1+CD$8)),INDIRECT("rP!"&amp;ADDRESS(Prcsses!$B204,$X$2+$P$8-CD$8)&amp;":"&amp;ADDRESS(Prcsses!$B204,$X$2-1+$P$8))))</f>
        <v>0</v>
      </c>
      <c r="CE183" s="5">
        <f ca="1">IF(CE$4="",0,SUMPRODUCT(INDIRECT(ADDRESS($B160,$X$2)&amp;":"&amp;ADDRESS($B160,$X$2-1+CE$8)),INDIRECT("rP!"&amp;ADDRESS(Prcsses!$B204,$X$2+$P$8-CE$8)&amp;":"&amp;ADDRESS(Prcsses!$B204,$X$2-1+$P$8))))</f>
        <v>0</v>
      </c>
      <c r="CF183" s="5">
        <f ca="1">IF(CF$4="",0,SUMPRODUCT(INDIRECT(ADDRESS($B160,$X$2)&amp;":"&amp;ADDRESS($B160,$X$2-1+CF$8)),INDIRECT("rP!"&amp;ADDRESS(Prcsses!$B204,$X$2+$P$8-CF$8)&amp;":"&amp;ADDRESS(Prcsses!$B204,$X$2-1+$P$8))))</f>
        <v>0</v>
      </c>
    </row>
    <row r="184" spans="2:84" s="26" customFormat="1" ht="12" x14ac:dyDescent="0.25">
      <c r="B184" s="13"/>
      <c r="M184" s="55"/>
      <c r="N184" s="44" t="s">
        <v>21</v>
      </c>
      <c r="O184" s="45"/>
      <c r="P184" s="46"/>
      <c r="Q184" s="89"/>
      <c r="U184" s="41"/>
      <c r="V184" s="42"/>
      <c r="W184" s="43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</row>
    <row r="185" spans="2:84" x14ac:dyDescent="0.3">
      <c r="B185" s="13">
        <f>ROW()</f>
        <v>185</v>
      </c>
    </row>
    <row r="186" spans="2:84" x14ac:dyDescent="0.3">
      <c r="B186" s="13">
        <f>ROW()</f>
        <v>186</v>
      </c>
      <c r="H186" s="1" t="s">
        <v>214</v>
      </c>
      <c r="M186" s="53" t="s">
        <v>18</v>
      </c>
      <c r="P186" s="72"/>
      <c r="U186" s="5">
        <f t="shared" ref="U186:U192" ca="1" si="324">INDIRECT(ADDRESS($B186,$X$2-1+$P$8))</f>
        <v>0</v>
      </c>
      <c r="X186" s="5">
        <f ca="1">IF(X$4="",0,SUMIFS(X187:X207,$I187:$I207,"&lt;&gt;"&amp;"",$J187:$J207,"",$P187:$P207,$P187))</f>
        <v>70000</v>
      </c>
      <c r="Y186" s="5">
        <f t="shared" ref="Y186" ca="1" si="325">IF(Y$4="",0,SUMIFS(Y187:Y207,$I187:$I207,"&lt;&gt;"&amp;"",$J187:$J207,"",$P187:$P207,$P187))</f>
        <v>120000</v>
      </c>
      <c r="Z186" s="5">
        <f t="shared" ref="Z186" ca="1" si="326">IF(Z$4="",0,SUMIFS(Z187:Z207,$I187:$I207,"&lt;&gt;"&amp;"",$J187:$J207,"",$P187:$P207,$P187))</f>
        <v>170000</v>
      </c>
      <c r="AA186" s="5">
        <f t="shared" ref="AA186" ca="1" si="327">IF(AA$4="",0,SUMIFS(AA187:AA207,$I187:$I207,"&lt;&gt;"&amp;"",$J187:$J207,"",$P187:$P207,$P187))</f>
        <v>1170000</v>
      </c>
      <c r="AB186" s="5">
        <f t="shared" ref="AB186" ca="1" si="328">IF(AB$4="",0,SUMIFS(AB187:AB207,$I187:$I207,"&lt;&gt;"&amp;"",$J187:$J207,"",$P187:$P207,$P187))</f>
        <v>3670000</v>
      </c>
      <c r="AC186" s="5">
        <f t="shared" ref="AC186" ca="1" si="329">IF(AC$4="",0,SUMIFS(AC187:AC207,$I187:$I207,"&lt;&gt;"&amp;"",$J187:$J207,"",$P187:$P207,$P187))</f>
        <v>6170000</v>
      </c>
      <c r="AD186" s="5">
        <f t="shared" ref="AD186" ca="1" si="330">IF(AD$4="",0,SUMIFS(AD187:AD207,$I187:$I207,"&lt;&gt;"&amp;"",$J187:$J207,"",$P187:$P207,$P187))</f>
        <v>8670000</v>
      </c>
      <c r="AE186" s="5">
        <f t="shared" ref="AE186" ca="1" si="331">IF(AE$4="",0,SUMIFS(AE187:AE207,$I187:$I207,"&lt;&gt;"&amp;"",$J187:$J207,"",$P187:$P207,$P187))</f>
        <v>16170000</v>
      </c>
      <c r="AF186" s="5">
        <f t="shared" ref="AF186" ca="1" si="332">IF(AF$4="",0,SUMIFS(AF187:AF207,$I187:$I207,"&lt;&gt;"&amp;"",$J187:$J207,"",$P187:$P207,$P187))</f>
        <v>23670000</v>
      </c>
      <c r="AG186" s="5">
        <f t="shared" ref="AG186" ca="1" si="333">IF(AG$4="",0,SUMIFS(AG187:AG207,$I187:$I207,"&lt;&gt;"&amp;"",$J187:$J207,"",$P187:$P207,$P187))</f>
        <v>33690000</v>
      </c>
      <c r="AH186" s="5">
        <f t="shared" ref="AH186" ca="1" si="334">IF(AH$4="",0,SUMIFS(AH187:AH207,$I187:$I207,"&lt;&gt;"&amp;"",$J187:$J207,"",$P187:$P207,$P187))</f>
        <v>36660000</v>
      </c>
      <c r="AI186" s="5">
        <f t="shared" ref="AI186:CF186" ca="1" si="335">IF(AI$4="",0,SUMIFS(AI187:AI207,$I187:$I207,"&lt;&gt;"&amp;"",$J187:$J207,"",$P187:$P207,$P187))</f>
        <v>0</v>
      </c>
      <c r="AJ186" s="5">
        <f t="shared" ca="1" si="335"/>
        <v>0</v>
      </c>
      <c r="AK186" s="5">
        <f t="shared" ca="1" si="335"/>
        <v>0</v>
      </c>
      <c r="AL186" s="5">
        <f t="shared" ca="1" si="335"/>
        <v>0</v>
      </c>
      <c r="AM186" s="5">
        <f t="shared" ca="1" si="335"/>
        <v>0</v>
      </c>
      <c r="AN186" s="5">
        <f t="shared" ca="1" si="335"/>
        <v>0</v>
      </c>
      <c r="AO186" s="5">
        <f t="shared" ca="1" si="335"/>
        <v>0</v>
      </c>
      <c r="AP186" s="5">
        <f t="shared" ca="1" si="335"/>
        <v>0</v>
      </c>
      <c r="AQ186" s="5">
        <f t="shared" ca="1" si="335"/>
        <v>0</v>
      </c>
      <c r="AR186" s="5">
        <f t="shared" ca="1" si="335"/>
        <v>0</v>
      </c>
      <c r="AS186" s="5">
        <f t="shared" ca="1" si="335"/>
        <v>0</v>
      </c>
      <c r="AT186" s="5">
        <f t="shared" ca="1" si="335"/>
        <v>0</v>
      </c>
      <c r="AU186" s="5">
        <f t="shared" ca="1" si="335"/>
        <v>0</v>
      </c>
      <c r="AV186" s="5">
        <f t="shared" ca="1" si="335"/>
        <v>0</v>
      </c>
      <c r="AW186" s="5">
        <f t="shared" ca="1" si="335"/>
        <v>0</v>
      </c>
      <c r="AX186" s="5">
        <f t="shared" ca="1" si="335"/>
        <v>0</v>
      </c>
      <c r="AY186" s="5">
        <f t="shared" ca="1" si="335"/>
        <v>0</v>
      </c>
      <c r="AZ186" s="5">
        <f t="shared" ca="1" si="335"/>
        <v>0</v>
      </c>
      <c r="BA186" s="5">
        <f t="shared" ca="1" si="335"/>
        <v>0</v>
      </c>
      <c r="BB186" s="5">
        <f t="shared" ca="1" si="335"/>
        <v>0</v>
      </c>
      <c r="BC186" s="5">
        <f t="shared" ca="1" si="335"/>
        <v>0</v>
      </c>
      <c r="BD186" s="5">
        <f t="shared" ca="1" si="335"/>
        <v>0</v>
      </c>
      <c r="BE186" s="5">
        <f t="shared" ca="1" si="335"/>
        <v>0</v>
      </c>
      <c r="BF186" s="5">
        <f t="shared" ca="1" si="335"/>
        <v>0</v>
      </c>
      <c r="BG186" s="5">
        <f t="shared" ca="1" si="335"/>
        <v>0</v>
      </c>
      <c r="BH186" s="5">
        <f t="shared" ca="1" si="335"/>
        <v>0</v>
      </c>
      <c r="BI186" s="5">
        <f t="shared" ca="1" si="335"/>
        <v>0</v>
      </c>
      <c r="BJ186" s="5">
        <f t="shared" ca="1" si="335"/>
        <v>0</v>
      </c>
      <c r="BK186" s="5">
        <f t="shared" ca="1" si="335"/>
        <v>0</v>
      </c>
      <c r="BL186" s="5">
        <f t="shared" ca="1" si="335"/>
        <v>0</v>
      </c>
      <c r="BM186" s="5">
        <f t="shared" ca="1" si="335"/>
        <v>0</v>
      </c>
      <c r="BN186" s="5">
        <f t="shared" ca="1" si="335"/>
        <v>0</v>
      </c>
      <c r="BO186" s="5">
        <f t="shared" ca="1" si="335"/>
        <v>0</v>
      </c>
      <c r="BP186" s="5">
        <f t="shared" ca="1" si="335"/>
        <v>0</v>
      </c>
      <c r="BQ186" s="5">
        <f t="shared" ca="1" si="335"/>
        <v>0</v>
      </c>
      <c r="BR186" s="5">
        <f t="shared" ca="1" si="335"/>
        <v>0</v>
      </c>
      <c r="BS186" s="5">
        <f t="shared" ca="1" si="335"/>
        <v>0</v>
      </c>
      <c r="BT186" s="5">
        <f t="shared" ca="1" si="335"/>
        <v>0</v>
      </c>
      <c r="BU186" s="5">
        <f t="shared" ca="1" si="335"/>
        <v>0</v>
      </c>
      <c r="BV186" s="5">
        <f t="shared" ca="1" si="335"/>
        <v>0</v>
      </c>
      <c r="BW186" s="5">
        <f t="shared" ca="1" si="335"/>
        <v>0</v>
      </c>
      <c r="BX186" s="5">
        <f t="shared" ca="1" si="335"/>
        <v>0</v>
      </c>
      <c r="BY186" s="5">
        <f t="shared" ca="1" si="335"/>
        <v>0</v>
      </c>
      <c r="BZ186" s="5">
        <f t="shared" ca="1" si="335"/>
        <v>0</v>
      </c>
      <c r="CA186" s="5">
        <f t="shared" ca="1" si="335"/>
        <v>0</v>
      </c>
      <c r="CB186" s="5">
        <f t="shared" ca="1" si="335"/>
        <v>0</v>
      </c>
      <c r="CC186" s="5">
        <f t="shared" ca="1" si="335"/>
        <v>0</v>
      </c>
      <c r="CD186" s="5">
        <f t="shared" ca="1" si="335"/>
        <v>0</v>
      </c>
      <c r="CE186" s="5">
        <f t="shared" ca="1" si="335"/>
        <v>0</v>
      </c>
      <c r="CF186" s="5">
        <f t="shared" ca="1" si="335"/>
        <v>0</v>
      </c>
    </row>
    <row r="187" spans="2:84" x14ac:dyDescent="0.3">
      <c r="B187" s="13">
        <f>ROW()</f>
        <v>187</v>
      </c>
      <c r="H187" s="1" t="str">
        <f t="shared" ref="H187:H192" si="336">$H$186</f>
        <v>Незавершенные капзатраты</v>
      </c>
      <c r="I187" s="1" t="str">
        <f>Prcsses!$H$111</f>
        <v>Стартовые капитальные затраты</v>
      </c>
      <c r="M187" s="53" t="s">
        <v>18</v>
      </c>
      <c r="P187" s="72" t="str">
        <f>Lists!$AI$8</f>
        <v>BS</v>
      </c>
      <c r="U187" s="5">
        <f t="shared" ca="1" si="324"/>
        <v>0</v>
      </c>
      <c r="X187" s="5">
        <f ca="1">IF(X$4="",0,SUM(X188:X193))</f>
        <v>70000</v>
      </c>
      <c r="Y187" s="5">
        <f t="shared" ref="Y187" ca="1" si="337">IF(Y$4="",0,SUM(Y188:Y193))</f>
        <v>120000</v>
      </c>
      <c r="Z187" s="5">
        <f t="shared" ref="Z187" ca="1" si="338">IF(Z$4="",0,SUM(Z188:Z193))</f>
        <v>170000</v>
      </c>
      <c r="AA187" s="5">
        <f t="shared" ref="AA187" ca="1" si="339">IF(AA$4="",0,SUM(AA188:AA193))</f>
        <v>170000</v>
      </c>
      <c r="AB187" s="5">
        <f t="shared" ref="AB187" ca="1" si="340">IF(AB$4="",0,SUM(AB188:AB193))</f>
        <v>170000</v>
      </c>
      <c r="AC187" s="5">
        <f t="shared" ref="AC187" ca="1" si="341">IF(AC$4="",0,SUM(AC188:AC193))</f>
        <v>170000</v>
      </c>
      <c r="AD187" s="5">
        <f t="shared" ref="AD187" ca="1" si="342">IF(AD$4="",0,SUM(AD188:AD193))</f>
        <v>170000</v>
      </c>
      <c r="AE187" s="5">
        <f t="shared" ref="AE187" ca="1" si="343">IF(AE$4="",0,SUM(AE188:AE193))</f>
        <v>170000</v>
      </c>
      <c r="AF187" s="5">
        <f t="shared" ref="AF187" ca="1" si="344">IF(AF$4="",0,SUM(AF188:AF193))</f>
        <v>170000</v>
      </c>
      <c r="AG187" s="5">
        <f t="shared" ref="AG187" ca="1" si="345">IF(AG$4="",0,SUM(AG188:AG193))</f>
        <v>190000</v>
      </c>
      <c r="AH187" s="5">
        <f t="shared" ref="AH187" ca="1" si="346">IF(AH$4="",0,SUM(AH188:AH193))</f>
        <v>660000</v>
      </c>
      <c r="AI187" s="5">
        <f t="shared" ref="AI187:CF187" ca="1" si="347">IF(AI$4="",0,SUM(AI188:AI193))</f>
        <v>0</v>
      </c>
      <c r="AJ187" s="5">
        <f t="shared" ca="1" si="347"/>
        <v>0</v>
      </c>
      <c r="AK187" s="5">
        <f t="shared" ca="1" si="347"/>
        <v>0</v>
      </c>
      <c r="AL187" s="5">
        <f t="shared" ca="1" si="347"/>
        <v>0</v>
      </c>
      <c r="AM187" s="5">
        <f t="shared" ca="1" si="347"/>
        <v>0</v>
      </c>
      <c r="AN187" s="5">
        <f t="shared" ca="1" si="347"/>
        <v>0</v>
      </c>
      <c r="AO187" s="5">
        <f t="shared" ca="1" si="347"/>
        <v>0</v>
      </c>
      <c r="AP187" s="5">
        <f t="shared" ca="1" si="347"/>
        <v>0</v>
      </c>
      <c r="AQ187" s="5">
        <f t="shared" ca="1" si="347"/>
        <v>0</v>
      </c>
      <c r="AR187" s="5">
        <f t="shared" ca="1" si="347"/>
        <v>0</v>
      </c>
      <c r="AS187" s="5">
        <f t="shared" ca="1" si="347"/>
        <v>0</v>
      </c>
      <c r="AT187" s="5">
        <f t="shared" ca="1" si="347"/>
        <v>0</v>
      </c>
      <c r="AU187" s="5">
        <f t="shared" ca="1" si="347"/>
        <v>0</v>
      </c>
      <c r="AV187" s="5">
        <f t="shared" ca="1" si="347"/>
        <v>0</v>
      </c>
      <c r="AW187" s="5">
        <f t="shared" ca="1" si="347"/>
        <v>0</v>
      </c>
      <c r="AX187" s="5">
        <f t="shared" ca="1" si="347"/>
        <v>0</v>
      </c>
      <c r="AY187" s="5">
        <f t="shared" ca="1" si="347"/>
        <v>0</v>
      </c>
      <c r="AZ187" s="5">
        <f t="shared" ca="1" si="347"/>
        <v>0</v>
      </c>
      <c r="BA187" s="5">
        <f t="shared" ca="1" si="347"/>
        <v>0</v>
      </c>
      <c r="BB187" s="5">
        <f t="shared" ca="1" si="347"/>
        <v>0</v>
      </c>
      <c r="BC187" s="5">
        <f t="shared" ca="1" si="347"/>
        <v>0</v>
      </c>
      <c r="BD187" s="5">
        <f t="shared" ca="1" si="347"/>
        <v>0</v>
      </c>
      <c r="BE187" s="5">
        <f t="shared" ca="1" si="347"/>
        <v>0</v>
      </c>
      <c r="BF187" s="5">
        <f t="shared" ca="1" si="347"/>
        <v>0</v>
      </c>
      <c r="BG187" s="5">
        <f t="shared" ca="1" si="347"/>
        <v>0</v>
      </c>
      <c r="BH187" s="5">
        <f t="shared" ca="1" si="347"/>
        <v>0</v>
      </c>
      <c r="BI187" s="5">
        <f t="shared" ca="1" si="347"/>
        <v>0</v>
      </c>
      <c r="BJ187" s="5">
        <f t="shared" ca="1" si="347"/>
        <v>0</v>
      </c>
      <c r="BK187" s="5">
        <f t="shared" ca="1" si="347"/>
        <v>0</v>
      </c>
      <c r="BL187" s="5">
        <f t="shared" ca="1" si="347"/>
        <v>0</v>
      </c>
      <c r="BM187" s="5">
        <f t="shared" ca="1" si="347"/>
        <v>0</v>
      </c>
      <c r="BN187" s="5">
        <f t="shared" ca="1" si="347"/>
        <v>0</v>
      </c>
      <c r="BO187" s="5">
        <f t="shared" ca="1" si="347"/>
        <v>0</v>
      </c>
      <c r="BP187" s="5">
        <f t="shared" ca="1" si="347"/>
        <v>0</v>
      </c>
      <c r="BQ187" s="5">
        <f t="shared" ca="1" si="347"/>
        <v>0</v>
      </c>
      <c r="BR187" s="5">
        <f t="shared" ca="1" si="347"/>
        <v>0</v>
      </c>
      <c r="BS187" s="5">
        <f t="shared" ca="1" si="347"/>
        <v>0</v>
      </c>
      <c r="BT187" s="5">
        <f t="shared" ca="1" si="347"/>
        <v>0</v>
      </c>
      <c r="BU187" s="5">
        <f t="shared" ca="1" si="347"/>
        <v>0</v>
      </c>
      <c r="BV187" s="5">
        <f t="shared" ca="1" si="347"/>
        <v>0</v>
      </c>
      <c r="BW187" s="5">
        <f t="shared" ca="1" si="347"/>
        <v>0</v>
      </c>
      <c r="BX187" s="5">
        <f t="shared" ca="1" si="347"/>
        <v>0</v>
      </c>
      <c r="BY187" s="5">
        <f t="shared" ca="1" si="347"/>
        <v>0</v>
      </c>
      <c r="BZ187" s="5">
        <f t="shared" ca="1" si="347"/>
        <v>0</v>
      </c>
      <c r="CA187" s="5">
        <f t="shared" ca="1" si="347"/>
        <v>0</v>
      </c>
      <c r="CB187" s="5">
        <f t="shared" ca="1" si="347"/>
        <v>0</v>
      </c>
      <c r="CC187" s="5">
        <f t="shared" ca="1" si="347"/>
        <v>0</v>
      </c>
      <c r="CD187" s="5">
        <f t="shared" ca="1" si="347"/>
        <v>0</v>
      </c>
      <c r="CE187" s="5">
        <f t="shared" ca="1" si="347"/>
        <v>0</v>
      </c>
      <c r="CF187" s="5">
        <f t="shared" ca="1" si="347"/>
        <v>0</v>
      </c>
    </row>
    <row r="188" spans="2:84" x14ac:dyDescent="0.3">
      <c r="B188" s="13">
        <f>ROW()</f>
        <v>188</v>
      </c>
      <c r="H188" s="1" t="str">
        <f t="shared" si="336"/>
        <v>Незавершенные капзатраты</v>
      </c>
      <c r="I188" s="1" t="str">
        <f>$I$187</f>
        <v>Стартовые капитальные затраты</v>
      </c>
      <c r="J188" s="1" t="str">
        <f>Prcsses!I112</f>
        <v>Оформление юрлица</v>
      </c>
      <c r="M188" s="53" t="s">
        <v>18</v>
      </c>
      <c r="U188" s="5">
        <f t="shared" ca="1" si="324"/>
        <v>0</v>
      </c>
      <c r="X188" s="5">
        <f ca="1">IF(X$4="",0,SUM($W96:X96)-SUM($W142:X142))</f>
        <v>20000</v>
      </c>
      <c r="Y188" s="5">
        <f ca="1">IF(Y$4="",0,SUM($W96:Y96)-SUM($W142:Y142))</f>
        <v>20000</v>
      </c>
      <c r="Z188" s="5">
        <f ca="1">IF(Z$4="",0,SUM($W96:Z96)-SUM($W142:Z142))</f>
        <v>20000</v>
      </c>
      <c r="AA188" s="5">
        <f ca="1">IF(AA$4="",0,SUM($W96:AA96)-SUM($W142:AA142))</f>
        <v>20000</v>
      </c>
      <c r="AB188" s="5">
        <f ca="1">IF(AB$4="",0,SUM($W96:AB96)-SUM($W142:AB142))</f>
        <v>20000</v>
      </c>
      <c r="AC188" s="5">
        <f ca="1">IF(AC$4="",0,SUM($W96:AC96)-SUM($W142:AC142))</f>
        <v>20000</v>
      </c>
      <c r="AD188" s="5">
        <f ca="1">IF(AD$4="",0,SUM($W96:AD96)-SUM($W142:AD142))</f>
        <v>20000</v>
      </c>
      <c r="AE188" s="5">
        <f ca="1">IF(AE$4="",0,SUM($W96:AE96)-SUM($W142:AE142))</f>
        <v>20000</v>
      </c>
      <c r="AF188" s="5">
        <f ca="1">IF(AF$4="",0,SUM($W96:AF96)-SUM($W142:AF142))</f>
        <v>20000</v>
      </c>
      <c r="AG188" s="5">
        <f ca="1">IF(AG$4="",0,SUM($W96:AG96)-SUM($W142:AG142))</f>
        <v>20000</v>
      </c>
      <c r="AH188" s="5">
        <f ca="1">IF(AH$4="",0,SUM($W96:AH96)-SUM($W142:AH142))</f>
        <v>20000</v>
      </c>
      <c r="AI188" s="5">
        <f ca="1">IF(AI$4="",0,SUM($W96:AI96)-SUM($W142:AI142))</f>
        <v>0</v>
      </c>
      <c r="AJ188" s="5">
        <f ca="1">IF(AJ$4="",0,SUM($W96:AJ96)-SUM($W142:AJ142))</f>
        <v>0</v>
      </c>
      <c r="AK188" s="5">
        <f ca="1">IF(AK$4="",0,SUM($W96:AK96)-SUM($W142:AK142))</f>
        <v>0</v>
      </c>
      <c r="AL188" s="5">
        <f ca="1">IF(AL$4="",0,SUM($W96:AL96)-SUM($W142:AL142))</f>
        <v>0</v>
      </c>
      <c r="AM188" s="5">
        <f ca="1">IF(AM$4="",0,SUM($W96:AM96)-SUM($W142:AM142))</f>
        <v>0</v>
      </c>
      <c r="AN188" s="5">
        <f ca="1">IF(AN$4="",0,SUM($W96:AN96)-SUM($W142:AN142))</f>
        <v>0</v>
      </c>
      <c r="AO188" s="5">
        <f ca="1">IF(AO$4="",0,SUM($W96:AO96)-SUM($W142:AO142))</f>
        <v>0</v>
      </c>
      <c r="AP188" s="5">
        <f ca="1">IF(AP$4="",0,SUM($W96:AP96)-SUM($W142:AP142))</f>
        <v>0</v>
      </c>
      <c r="AQ188" s="5">
        <f ca="1">IF(AQ$4="",0,SUM($W96:AQ96)-SUM($W142:AQ142))</f>
        <v>0</v>
      </c>
      <c r="AR188" s="5">
        <f ca="1">IF(AR$4="",0,SUM($W96:AR96)-SUM($W142:AR142))</f>
        <v>0</v>
      </c>
      <c r="AS188" s="5">
        <f ca="1">IF(AS$4="",0,SUM($W96:AS96)-SUM($W142:AS142))</f>
        <v>0</v>
      </c>
      <c r="AT188" s="5">
        <f ca="1">IF(AT$4="",0,SUM($W96:AT96)-SUM($W142:AT142))</f>
        <v>0</v>
      </c>
      <c r="AU188" s="5">
        <f ca="1">IF(AU$4="",0,SUM($W96:AU96)-SUM($W142:AU142))</f>
        <v>0</v>
      </c>
      <c r="AV188" s="5">
        <f ca="1">IF(AV$4="",0,SUM($W96:AV96)-SUM($W142:AV142))</f>
        <v>0</v>
      </c>
      <c r="AW188" s="5">
        <f ca="1">IF(AW$4="",0,SUM($W96:AW96)-SUM($W142:AW142))</f>
        <v>0</v>
      </c>
      <c r="AX188" s="5">
        <f ca="1">IF(AX$4="",0,SUM($W96:AX96)-SUM($W142:AX142))</f>
        <v>0</v>
      </c>
      <c r="AY188" s="5">
        <f ca="1">IF(AY$4="",0,SUM($W96:AY96)-SUM($W142:AY142))</f>
        <v>0</v>
      </c>
      <c r="AZ188" s="5">
        <f ca="1">IF(AZ$4="",0,SUM($W96:AZ96)-SUM($W142:AZ142))</f>
        <v>0</v>
      </c>
      <c r="BA188" s="5">
        <f ca="1">IF(BA$4="",0,SUM($W96:BA96)-SUM($W142:BA142))</f>
        <v>0</v>
      </c>
      <c r="BB188" s="5">
        <f ca="1">IF(BB$4="",0,SUM($W96:BB96)-SUM($W142:BB142))</f>
        <v>0</v>
      </c>
      <c r="BC188" s="5">
        <f ca="1">IF(BC$4="",0,SUM($W96:BC96)-SUM($W142:BC142))</f>
        <v>0</v>
      </c>
      <c r="BD188" s="5">
        <f ca="1">IF(BD$4="",0,SUM($W96:BD96)-SUM($W142:BD142))</f>
        <v>0</v>
      </c>
      <c r="BE188" s="5">
        <f ca="1">IF(BE$4="",0,SUM($W96:BE96)-SUM($W142:BE142))</f>
        <v>0</v>
      </c>
      <c r="BF188" s="5">
        <f ca="1">IF(BF$4="",0,SUM($W96:BF96)-SUM($W142:BF142))</f>
        <v>0</v>
      </c>
      <c r="BG188" s="5">
        <f ca="1">IF(BG$4="",0,SUM($W96:BG96)-SUM($W142:BG142))</f>
        <v>0</v>
      </c>
      <c r="BH188" s="5">
        <f ca="1">IF(BH$4="",0,SUM($W96:BH96)-SUM($W142:BH142))</f>
        <v>0</v>
      </c>
      <c r="BI188" s="5">
        <f ca="1">IF(BI$4="",0,SUM($W96:BI96)-SUM($W142:BI142))</f>
        <v>0</v>
      </c>
      <c r="BJ188" s="5">
        <f ca="1">IF(BJ$4="",0,SUM($W96:BJ96)-SUM($W142:BJ142))</f>
        <v>0</v>
      </c>
      <c r="BK188" s="5">
        <f ca="1">IF(BK$4="",0,SUM($W96:BK96)-SUM($W142:BK142))</f>
        <v>0</v>
      </c>
      <c r="BL188" s="5">
        <f ca="1">IF(BL$4="",0,SUM($W96:BL96)-SUM($W142:BL142))</f>
        <v>0</v>
      </c>
      <c r="BM188" s="5">
        <f ca="1">IF(BM$4="",0,SUM($W96:BM96)-SUM($W142:BM142))</f>
        <v>0</v>
      </c>
      <c r="BN188" s="5">
        <f ca="1">IF(BN$4="",0,SUM($W96:BN96)-SUM($W142:BN142))</f>
        <v>0</v>
      </c>
      <c r="BO188" s="5">
        <f ca="1">IF(BO$4="",0,SUM($W96:BO96)-SUM($W142:BO142))</f>
        <v>0</v>
      </c>
      <c r="BP188" s="5">
        <f ca="1">IF(BP$4="",0,SUM($W96:BP96)-SUM($W142:BP142))</f>
        <v>0</v>
      </c>
      <c r="BQ188" s="5">
        <f ca="1">IF(BQ$4="",0,SUM($W96:BQ96)-SUM($W142:BQ142))</f>
        <v>0</v>
      </c>
      <c r="BR188" s="5">
        <f ca="1">IF(BR$4="",0,SUM($W96:BR96)-SUM($W142:BR142))</f>
        <v>0</v>
      </c>
      <c r="BS188" s="5">
        <f ca="1">IF(BS$4="",0,SUM($W96:BS96)-SUM($W142:BS142))</f>
        <v>0</v>
      </c>
      <c r="BT188" s="5">
        <f ca="1">IF(BT$4="",0,SUM($W96:BT96)-SUM($W142:BT142))</f>
        <v>0</v>
      </c>
      <c r="BU188" s="5">
        <f ca="1">IF(BU$4="",0,SUM($W96:BU96)-SUM($W142:BU142))</f>
        <v>0</v>
      </c>
      <c r="BV188" s="5">
        <f ca="1">IF(BV$4="",0,SUM($W96:BV96)-SUM($W142:BV142))</f>
        <v>0</v>
      </c>
      <c r="BW188" s="5">
        <f ca="1">IF(BW$4="",0,SUM($W96:BW96)-SUM($W142:BW142))</f>
        <v>0</v>
      </c>
      <c r="BX188" s="5">
        <f ca="1">IF(BX$4="",0,SUM($W96:BX96)-SUM($W142:BX142))</f>
        <v>0</v>
      </c>
      <c r="BY188" s="5">
        <f ca="1">IF(BY$4="",0,SUM($W96:BY96)-SUM($W142:BY142))</f>
        <v>0</v>
      </c>
      <c r="BZ188" s="5">
        <f ca="1">IF(BZ$4="",0,SUM($W96:BZ96)-SUM($W142:BZ142))</f>
        <v>0</v>
      </c>
      <c r="CA188" s="5">
        <f ca="1">IF(CA$4="",0,SUM($W96:CA96)-SUM($W142:CA142))</f>
        <v>0</v>
      </c>
      <c r="CB188" s="5">
        <f ca="1">IF(CB$4="",0,SUM($W96:CB96)-SUM($W142:CB142))</f>
        <v>0</v>
      </c>
      <c r="CC188" s="5">
        <f ca="1">IF(CC$4="",0,SUM($W96:CC96)-SUM($W142:CC142))</f>
        <v>0</v>
      </c>
      <c r="CD188" s="5">
        <f ca="1">IF(CD$4="",0,SUM($W96:CD96)-SUM($W142:CD142))</f>
        <v>0</v>
      </c>
      <c r="CE188" s="5">
        <f ca="1">IF(CE$4="",0,SUM($W96:CE96)-SUM($W142:CE142))</f>
        <v>0</v>
      </c>
      <c r="CF188" s="5">
        <f ca="1">IF(CF$4="",0,SUM($W96:CF96)-SUM($W142:CF142))</f>
        <v>0</v>
      </c>
    </row>
    <row r="189" spans="2:84" x14ac:dyDescent="0.3">
      <c r="B189" s="13">
        <f>ROW()</f>
        <v>189</v>
      </c>
      <c r="H189" s="1" t="str">
        <f t="shared" si="336"/>
        <v>Незавершенные капзатраты</v>
      </c>
      <c r="I189" s="1" t="str">
        <f>$I$187</f>
        <v>Стартовые капитальные затраты</v>
      </c>
      <c r="J189" s="1" t="str">
        <f>Prcsses!I113</f>
        <v>Подбор площадки под металлобазу</v>
      </c>
      <c r="M189" s="53" t="s">
        <v>18</v>
      </c>
      <c r="U189" s="5">
        <f t="shared" ca="1" si="324"/>
        <v>0</v>
      </c>
      <c r="X189" s="5">
        <f ca="1">IF(X$4="",0,SUM($W97:X97)-SUM($W143:X143))</f>
        <v>50000</v>
      </c>
      <c r="Y189" s="5">
        <f ca="1">IF(Y$4="",0,SUM($W97:Y97)-SUM($W143:Y143))</f>
        <v>100000</v>
      </c>
      <c r="Z189" s="5">
        <f ca="1">IF(Z$4="",0,SUM($W97:Z97)-SUM($W143:Z143))</f>
        <v>150000</v>
      </c>
      <c r="AA189" s="5">
        <f ca="1">IF(AA$4="",0,SUM($W97:AA97)-SUM($W143:AA143))</f>
        <v>150000</v>
      </c>
      <c r="AB189" s="5">
        <f ca="1">IF(AB$4="",0,SUM($W97:AB97)-SUM($W143:AB143))</f>
        <v>150000</v>
      </c>
      <c r="AC189" s="5">
        <f ca="1">IF(AC$4="",0,SUM($W97:AC97)-SUM($W143:AC143))</f>
        <v>150000</v>
      </c>
      <c r="AD189" s="5">
        <f ca="1">IF(AD$4="",0,SUM($W97:AD97)-SUM($W143:AD143))</f>
        <v>150000</v>
      </c>
      <c r="AE189" s="5">
        <f ca="1">IF(AE$4="",0,SUM($W97:AE97)-SUM($W143:AE143))</f>
        <v>150000</v>
      </c>
      <c r="AF189" s="5">
        <f ca="1">IF(AF$4="",0,SUM($W97:AF97)-SUM($W143:AF143))</f>
        <v>150000</v>
      </c>
      <c r="AG189" s="5">
        <f ca="1">IF(AG$4="",0,SUM($W97:AG97)-SUM($W143:AG143))</f>
        <v>150000</v>
      </c>
      <c r="AH189" s="5">
        <f ca="1">IF(AH$4="",0,SUM($W97:AH97)-SUM($W143:AH143))</f>
        <v>150000</v>
      </c>
      <c r="AI189" s="5">
        <f ca="1">IF(AI$4="",0,SUM($W97:AI97)-SUM($W143:AI143))</f>
        <v>0</v>
      </c>
      <c r="AJ189" s="5">
        <f ca="1">IF(AJ$4="",0,SUM($W97:AJ97)-SUM($W143:AJ143))</f>
        <v>0</v>
      </c>
      <c r="AK189" s="5">
        <f ca="1">IF(AK$4="",0,SUM($W97:AK97)-SUM($W143:AK143))</f>
        <v>0</v>
      </c>
      <c r="AL189" s="5">
        <f ca="1">IF(AL$4="",0,SUM($W97:AL97)-SUM($W143:AL143))</f>
        <v>0</v>
      </c>
      <c r="AM189" s="5">
        <f ca="1">IF(AM$4="",0,SUM($W97:AM97)-SUM($W143:AM143))</f>
        <v>0</v>
      </c>
      <c r="AN189" s="5">
        <f ca="1">IF(AN$4="",0,SUM($W97:AN97)-SUM($W143:AN143))</f>
        <v>0</v>
      </c>
      <c r="AO189" s="5">
        <f ca="1">IF(AO$4="",0,SUM($W97:AO97)-SUM($W143:AO143))</f>
        <v>0</v>
      </c>
      <c r="AP189" s="5">
        <f ca="1">IF(AP$4="",0,SUM($W97:AP97)-SUM($W143:AP143))</f>
        <v>0</v>
      </c>
      <c r="AQ189" s="5">
        <f ca="1">IF(AQ$4="",0,SUM($W97:AQ97)-SUM($W143:AQ143))</f>
        <v>0</v>
      </c>
      <c r="AR189" s="5">
        <f ca="1">IF(AR$4="",0,SUM($W97:AR97)-SUM($W143:AR143))</f>
        <v>0</v>
      </c>
      <c r="AS189" s="5">
        <f ca="1">IF(AS$4="",0,SUM($W97:AS97)-SUM($W143:AS143))</f>
        <v>0</v>
      </c>
      <c r="AT189" s="5">
        <f ca="1">IF(AT$4="",0,SUM($W97:AT97)-SUM($W143:AT143))</f>
        <v>0</v>
      </c>
      <c r="AU189" s="5">
        <f ca="1">IF(AU$4="",0,SUM($W97:AU97)-SUM($W143:AU143))</f>
        <v>0</v>
      </c>
      <c r="AV189" s="5">
        <f ca="1">IF(AV$4="",0,SUM($W97:AV97)-SUM($W143:AV143))</f>
        <v>0</v>
      </c>
      <c r="AW189" s="5">
        <f ca="1">IF(AW$4="",0,SUM($W97:AW97)-SUM($W143:AW143))</f>
        <v>0</v>
      </c>
      <c r="AX189" s="5">
        <f ca="1">IF(AX$4="",0,SUM($W97:AX97)-SUM($W143:AX143))</f>
        <v>0</v>
      </c>
      <c r="AY189" s="5">
        <f ca="1">IF(AY$4="",0,SUM($W97:AY97)-SUM($W143:AY143))</f>
        <v>0</v>
      </c>
      <c r="AZ189" s="5">
        <f ca="1">IF(AZ$4="",0,SUM($W97:AZ97)-SUM($W143:AZ143))</f>
        <v>0</v>
      </c>
      <c r="BA189" s="5">
        <f ca="1">IF(BA$4="",0,SUM($W97:BA97)-SUM($W143:BA143))</f>
        <v>0</v>
      </c>
      <c r="BB189" s="5">
        <f ca="1">IF(BB$4="",0,SUM($W97:BB97)-SUM($W143:BB143))</f>
        <v>0</v>
      </c>
      <c r="BC189" s="5">
        <f ca="1">IF(BC$4="",0,SUM($W97:BC97)-SUM($W143:BC143))</f>
        <v>0</v>
      </c>
      <c r="BD189" s="5">
        <f ca="1">IF(BD$4="",0,SUM($W97:BD97)-SUM($W143:BD143))</f>
        <v>0</v>
      </c>
      <c r="BE189" s="5">
        <f ca="1">IF(BE$4="",0,SUM($W97:BE97)-SUM($W143:BE143))</f>
        <v>0</v>
      </c>
      <c r="BF189" s="5">
        <f ca="1">IF(BF$4="",0,SUM($W97:BF97)-SUM($W143:BF143))</f>
        <v>0</v>
      </c>
      <c r="BG189" s="5">
        <f ca="1">IF(BG$4="",0,SUM($W97:BG97)-SUM($W143:BG143))</f>
        <v>0</v>
      </c>
      <c r="BH189" s="5">
        <f ca="1">IF(BH$4="",0,SUM($W97:BH97)-SUM($W143:BH143))</f>
        <v>0</v>
      </c>
      <c r="BI189" s="5">
        <f ca="1">IF(BI$4="",0,SUM($W97:BI97)-SUM($W143:BI143))</f>
        <v>0</v>
      </c>
      <c r="BJ189" s="5">
        <f ca="1">IF(BJ$4="",0,SUM($W97:BJ97)-SUM($W143:BJ143))</f>
        <v>0</v>
      </c>
      <c r="BK189" s="5">
        <f ca="1">IF(BK$4="",0,SUM($W97:BK97)-SUM($W143:BK143))</f>
        <v>0</v>
      </c>
      <c r="BL189" s="5">
        <f ca="1">IF(BL$4="",0,SUM($W97:BL97)-SUM($W143:BL143))</f>
        <v>0</v>
      </c>
      <c r="BM189" s="5">
        <f ca="1">IF(BM$4="",0,SUM($W97:BM97)-SUM($W143:BM143))</f>
        <v>0</v>
      </c>
      <c r="BN189" s="5">
        <f ca="1">IF(BN$4="",0,SUM($W97:BN97)-SUM($W143:BN143))</f>
        <v>0</v>
      </c>
      <c r="BO189" s="5">
        <f ca="1">IF(BO$4="",0,SUM($W97:BO97)-SUM($W143:BO143))</f>
        <v>0</v>
      </c>
      <c r="BP189" s="5">
        <f ca="1">IF(BP$4="",0,SUM($W97:BP97)-SUM($W143:BP143))</f>
        <v>0</v>
      </c>
      <c r="BQ189" s="5">
        <f ca="1">IF(BQ$4="",0,SUM($W97:BQ97)-SUM($W143:BQ143))</f>
        <v>0</v>
      </c>
      <c r="BR189" s="5">
        <f ca="1">IF(BR$4="",0,SUM($W97:BR97)-SUM($W143:BR143))</f>
        <v>0</v>
      </c>
      <c r="BS189" s="5">
        <f ca="1">IF(BS$4="",0,SUM($W97:BS97)-SUM($W143:BS143))</f>
        <v>0</v>
      </c>
      <c r="BT189" s="5">
        <f ca="1">IF(BT$4="",0,SUM($W97:BT97)-SUM($W143:BT143))</f>
        <v>0</v>
      </c>
      <c r="BU189" s="5">
        <f ca="1">IF(BU$4="",0,SUM($W97:BU97)-SUM($W143:BU143))</f>
        <v>0</v>
      </c>
      <c r="BV189" s="5">
        <f ca="1">IF(BV$4="",0,SUM($W97:BV97)-SUM($W143:BV143))</f>
        <v>0</v>
      </c>
      <c r="BW189" s="5">
        <f ca="1">IF(BW$4="",0,SUM($W97:BW97)-SUM($W143:BW143))</f>
        <v>0</v>
      </c>
      <c r="BX189" s="5">
        <f ca="1">IF(BX$4="",0,SUM($W97:BX97)-SUM($W143:BX143))</f>
        <v>0</v>
      </c>
      <c r="BY189" s="5">
        <f ca="1">IF(BY$4="",0,SUM($W97:BY97)-SUM($W143:BY143))</f>
        <v>0</v>
      </c>
      <c r="BZ189" s="5">
        <f ca="1">IF(BZ$4="",0,SUM($W97:BZ97)-SUM($W143:BZ143))</f>
        <v>0</v>
      </c>
      <c r="CA189" s="5">
        <f ca="1">IF(CA$4="",0,SUM($W97:CA97)-SUM($W143:CA143))</f>
        <v>0</v>
      </c>
      <c r="CB189" s="5">
        <f ca="1">IF(CB$4="",0,SUM($W97:CB97)-SUM($W143:CB143))</f>
        <v>0</v>
      </c>
      <c r="CC189" s="5">
        <f ca="1">IF(CC$4="",0,SUM($W97:CC97)-SUM($W143:CC143))</f>
        <v>0</v>
      </c>
      <c r="CD189" s="5">
        <f ca="1">IF(CD$4="",0,SUM($W97:CD97)-SUM($W143:CD143))</f>
        <v>0</v>
      </c>
      <c r="CE189" s="5">
        <f ca="1">IF(CE$4="",0,SUM($W97:CE97)-SUM($W143:CE143))</f>
        <v>0</v>
      </c>
      <c r="CF189" s="5">
        <f ca="1">IF(CF$4="",0,SUM($W97:CF97)-SUM($W143:CF143))</f>
        <v>0</v>
      </c>
    </row>
    <row r="190" spans="2:84" x14ac:dyDescent="0.3">
      <c r="B190" s="13">
        <f>ROW()</f>
        <v>190</v>
      </c>
      <c r="H190" s="1" t="str">
        <f t="shared" si="336"/>
        <v>Незавершенные капзатраты</v>
      </c>
      <c r="I190" s="1" t="str">
        <f>$I$187</f>
        <v>Стартовые капитальные затраты</v>
      </c>
      <c r="J190" s="1" t="str">
        <f>Prcsses!I114</f>
        <v>Подбор и обучение персонала</v>
      </c>
      <c r="M190" s="53" t="s">
        <v>18</v>
      </c>
      <c r="U190" s="5">
        <f t="shared" ca="1" si="324"/>
        <v>0</v>
      </c>
      <c r="X190" s="5">
        <f ca="1">IF(X$4="",0,SUM($W98:X98)-SUM($W144:X144))</f>
        <v>0</v>
      </c>
      <c r="Y190" s="5">
        <f ca="1">IF(Y$4="",0,SUM($W98:Y98)-SUM($W144:Y144))</f>
        <v>0</v>
      </c>
      <c r="Z190" s="5">
        <f ca="1">IF(Z$4="",0,SUM($W98:Z98)-SUM($W144:Z144))</f>
        <v>0</v>
      </c>
      <c r="AA190" s="5">
        <f ca="1">IF(AA$4="",0,SUM($W98:AA98)-SUM($W144:AA144))</f>
        <v>0</v>
      </c>
      <c r="AB190" s="5">
        <f ca="1">IF(AB$4="",0,SUM($W98:AB98)-SUM($W144:AB144))</f>
        <v>0</v>
      </c>
      <c r="AC190" s="5">
        <f ca="1">IF(AC$4="",0,SUM($W98:AC98)-SUM($W144:AC144))</f>
        <v>0</v>
      </c>
      <c r="AD190" s="5">
        <f ca="1">IF(AD$4="",0,SUM($W98:AD98)-SUM($W144:AD144))</f>
        <v>0</v>
      </c>
      <c r="AE190" s="5">
        <f ca="1">IF(AE$4="",0,SUM($W98:AE98)-SUM($W144:AE144))</f>
        <v>0</v>
      </c>
      <c r="AF190" s="5">
        <f ca="1">IF(AF$4="",0,SUM($W98:AF98)-SUM($W144:AF144))</f>
        <v>0</v>
      </c>
      <c r="AG190" s="5">
        <f ca="1">IF(AG$4="",0,SUM($W98:AG98)-SUM($W144:AG144))</f>
        <v>20000</v>
      </c>
      <c r="AH190" s="5">
        <f ca="1">IF(AH$4="",0,SUM($W98:AH98)-SUM($W144:AH144))</f>
        <v>90000</v>
      </c>
      <c r="AI190" s="5">
        <f ca="1">IF(AI$4="",0,SUM($W98:AI98)-SUM($W144:AI144))</f>
        <v>0</v>
      </c>
      <c r="AJ190" s="5">
        <f ca="1">IF(AJ$4="",0,SUM($W98:AJ98)-SUM($W144:AJ144))</f>
        <v>0</v>
      </c>
      <c r="AK190" s="5">
        <f ca="1">IF(AK$4="",0,SUM($W98:AK98)-SUM($W144:AK144))</f>
        <v>0</v>
      </c>
      <c r="AL190" s="5">
        <f ca="1">IF(AL$4="",0,SUM($W98:AL98)-SUM($W144:AL144))</f>
        <v>0</v>
      </c>
      <c r="AM190" s="5">
        <f ca="1">IF(AM$4="",0,SUM($W98:AM98)-SUM($W144:AM144))</f>
        <v>0</v>
      </c>
      <c r="AN190" s="5">
        <f ca="1">IF(AN$4="",0,SUM($W98:AN98)-SUM($W144:AN144))</f>
        <v>0</v>
      </c>
      <c r="AO190" s="5">
        <f ca="1">IF(AO$4="",0,SUM($W98:AO98)-SUM($W144:AO144))</f>
        <v>0</v>
      </c>
      <c r="AP190" s="5">
        <f ca="1">IF(AP$4="",0,SUM($W98:AP98)-SUM($W144:AP144))</f>
        <v>0</v>
      </c>
      <c r="AQ190" s="5">
        <f ca="1">IF(AQ$4="",0,SUM($W98:AQ98)-SUM($W144:AQ144))</f>
        <v>0</v>
      </c>
      <c r="AR190" s="5">
        <f ca="1">IF(AR$4="",0,SUM($W98:AR98)-SUM($W144:AR144))</f>
        <v>0</v>
      </c>
      <c r="AS190" s="5">
        <f ca="1">IF(AS$4="",0,SUM($W98:AS98)-SUM($W144:AS144))</f>
        <v>0</v>
      </c>
      <c r="AT190" s="5">
        <f ca="1">IF(AT$4="",0,SUM($W98:AT98)-SUM($W144:AT144))</f>
        <v>0</v>
      </c>
      <c r="AU190" s="5">
        <f ca="1">IF(AU$4="",0,SUM($W98:AU98)-SUM($W144:AU144))</f>
        <v>0</v>
      </c>
      <c r="AV190" s="5">
        <f ca="1">IF(AV$4="",0,SUM($W98:AV98)-SUM($W144:AV144))</f>
        <v>0</v>
      </c>
      <c r="AW190" s="5">
        <f ca="1">IF(AW$4="",0,SUM($W98:AW98)-SUM($W144:AW144))</f>
        <v>0</v>
      </c>
      <c r="AX190" s="5">
        <f ca="1">IF(AX$4="",0,SUM($W98:AX98)-SUM($W144:AX144))</f>
        <v>0</v>
      </c>
      <c r="AY190" s="5">
        <f ca="1">IF(AY$4="",0,SUM($W98:AY98)-SUM($W144:AY144))</f>
        <v>0</v>
      </c>
      <c r="AZ190" s="5">
        <f ca="1">IF(AZ$4="",0,SUM($W98:AZ98)-SUM($W144:AZ144))</f>
        <v>0</v>
      </c>
      <c r="BA190" s="5">
        <f ca="1">IF(BA$4="",0,SUM($W98:BA98)-SUM($W144:BA144))</f>
        <v>0</v>
      </c>
      <c r="BB190" s="5">
        <f ca="1">IF(BB$4="",0,SUM($W98:BB98)-SUM($W144:BB144))</f>
        <v>0</v>
      </c>
      <c r="BC190" s="5">
        <f ca="1">IF(BC$4="",0,SUM($W98:BC98)-SUM($W144:BC144))</f>
        <v>0</v>
      </c>
      <c r="BD190" s="5">
        <f ca="1">IF(BD$4="",0,SUM($W98:BD98)-SUM($W144:BD144))</f>
        <v>0</v>
      </c>
      <c r="BE190" s="5">
        <f ca="1">IF(BE$4="",0,SUM($W98:BE98)-SUM($W144:BE144))</f>
        <v>0</v>
      </c>
      <c r="BF190" s="5">
        <f ca="1">IF(BF$4="",0,SUM($W98:BF98)-SUM($W144:BF144))</f>
        <v>0</v>
      </c>
      <c r="BG190" s="5">
        <f ca="1">IF(BG$4="",0,SUM($W98:BG98)-SUM($W144:BG144))</f>
        <v>0</v>
      </c>
      <c r="BH190" s="5">
        <f ca="1">IF(BH$4="",0,SUM($W98:BH98)-SUM($W144:BH144))</f>
        <v>0</v>
      </c>
      <c r="BI190" s="5">
        <f ca="1">IF(BI$4="",0,SUM($W98:BI98)-SUM($W144:BI144))</f>
        <v>0</v>
      </c>
      <c r="BJ190" s="5">
        <f ca="1">IF(BJ$4="",0,SUM($W98:BJ98)-SUM($W144:BJ144))</f>
        <v>0</v>
      </c>
      <c r="BK190" s="5">
        <f ca="1">IF(BK$4="",0,SUM($W98:BK98)-SUM($W144:BK144))</f>
        <v>0</v>
      </c>
      <c r="BL190" s="5">
        <f ca="1">IF(BL$4="",0,SUM($W98:BL98)-SUM($W144:BL144))</f>
        <v>0</v>
      </c>
      <c r="BM190" s="5">
        <f ca="1">IF(BM$4="",0,SUM($W98:BM98)-SUM($W144:BM144))</f>
        <v>0</v>
      </c>
      <c r="BN190" s="5">
        <f ca="1">IF(BN$4="",0,SUM($W98:BN98)-SUM($W144:BN144))</f>
        <v>0</v>
      </c>
      <c r="BO190" s="5">
        <f ca="1">IF(BO$4="",0,SUM($W98:BO98)-SUM($W144:BO144))</f>
        <v>0</v>
      </c>
      <c r="BP190" s="5">
        <f ca="1">IF(BP$4="",0,SUM($W98:BP98)-SUM($W144:BP144))</f>
        <v>0</v>
      </c>
      <c r="BQ190" s="5">
        <f ca="1">IF(BQ$4="",0,SUM($W98:BQ98)-SUM($W144:BQ144))</f>
        <v>0</v>
      </c>
      <c r="BR190" s="5">
        <f ca="1">IF(BR$4="",0,SUM($W98:BR98)-SUM($W144:BR144))</f>
        <v>0</v>
      </c>
      <c r="BS190" s="5">
        <f ca="1">IF(BS$4="",0,SUM($W98:BS98)-SUM($W144:BS144))</f>
        <v>0</v>
      </c>
      <c r="BT190" s="5">
        <f ca="1">IF(BT$4="",0,SUM($W98:BT98)-SUM($W144:BT144))</f>
        <v>0</v>
      </c>
      <c r="BU190" s="5">
        <f ca="1">IF(BU$4="",0,SUM($W98:BU98)-SUM($W144:BU144))</f>
        <v>0</v>
      </c>
      <c r="BV190" s="5">
        <f ca="1">IF(BV$4="",0,SUM($W98:BV98)-SUM($W144:BV144))</f>
        <v>0</v>
      </c>
      <c r="BW190" s="5">
        <f ca="1">IF(BW$4="",0,SUM($W98:BW98)-SUM($W144:BW144))</f>
        <v>0</v>
      </c>
      <c r="BX190" s="5">
        <f ca="1">IF(BX$4="",0,SUM($W98:BX98)-SUM($W144:BX144))</f>
        <v>0</v>
      </c>
      <c r="BY190" s="5">
        <f ca="1">IF(BY$4="",0,SUM($W98:BY98)-SUM($W144:BY144))</f>
        <v>0</v>
      </c>
      <c r="BZ190" s="5">
        <f ca="1">IF(BZ$4="",0,SUM($W98:BZ98)-SUM($W144:BZ144))</f>
        <v>0</v>
      </c>
      <c r="CA190" s="5">
        <f ca="1">IF(CA$4="",0,SUM($W98:CA98)-SUM($W144:CA144))</f>
        <v>0</v>
      </c>
      <c r="CB190" s="5">
        <f ca="1">IF(CB$4="",0,SUM($W98:CB98)-SUM($W144:CB144))</f>
        <v>0</v>
      </c>
      <c r="CC190" s="5">
        <f ca="1">IF(CC$4="",0,SUM($W98:CC98)-SUM($W144:CC144))</f>
        <v>0</v>
      </c>
      <c r="CD190" s="5">
        <f ca="1">IF(CD$4="",0,SUM($W98:CD98)-SUM($W144:CD144))</f>
        <v>0</v>
      </c>
      <c r="CE190" s="5">
        <f ca="1">IF(CE$4="",0,SUM($W98:CE98)-SUM($W144:CE144))</f>
        <v>0</v>
      </c>
      <c r="CF190" s="5">
        <f ca="1">IF(CF$4="",0,SUM($W98:CF98)-SUM($W144:CF144))</f>
        <v>0</v>
      </c>
    </row>
    <row r="191" spans="2:84" x14ac:dyDescent="0.3">
      <c r="B191" s="13">
        <f>ROW()</f>
        <v>191</v>
      </c>
      <c r="H191" s="1" t="str">
        <f t="shared" si="336"/>
        <v>Незавершенные капзатраты</v>
      </c>
      <c r="I191" s="1" t="str">
        <f>$I$187</f>
        <v>Стартовые капитальные затраты</v>
      </c>
      <c r="J191" s="1" t="str">
        <f>Prcsses!I115</f>
        <v>Контракты с поставщиками</v>
      </c>
      <c r="M191" s="53" t="s">
        <v>18</v>
      </c>
      <c r="U191" s="5">
        <f t="shared" ca="1" si="324"/>
        <v>0</v>
      </c>
      <c r="X191" s="5">
        <f ca="1">IF(X$4="",0,SUM($W99:X99)-SUM($W145:X145))</f>
        <v>0</v>
      </c>
      <c r="Y191" s="5">
        <f ca="1">IF(Y$4="",0,SUM($W99:Y99)-SUM($W145:Y145))</f>
        <v>0</v>
      </c>
      <c r="Z191" s="5">
        <f ca="1">IF(Z$4="",0,SUM($W99:Z99)-SUM($W145:Z145))</f>
        <v>0</v>
      </c>
      <c r="AA191" s="5">
        <f ca="1">IF(AA$4="",0,SUM($W99:AA99)-SUM($W145:AA145))</f>
        <v>0</v>
      </c>
      <c r="AB191" s="5">
        <f ca="1">IF(AB$4="",0,SUM($W99:AB99)-SUM($W145:AB145))</f>
        <v>0</v>
      </c>
      <c r="AC191" s="5">
        <f ca="1">IF(AC$4="",0,SUM($W99:AC99)-SUM($W145:AC145))</f>
        <v>0</v>
      </c>
      <c r="AD191" s="5">
        <f ca="1">IF(AD$4="",0,SUM($W99:AD99)-SUM($W145:AD145))</f>
        <v>0</v>
      </c>
      <c r="AE191" s="5">
        <f ca="1">IF(AE$4="",0,SUM($W99:AE99)-SUM($W145:AE145))</f>
        <v>0</v>
      </c>
      <c r="AF191" s="5">
        <f ca="1">IF(AF$4="",0,SUM($W99:AF99)-SUM($W145:AF145))</f>
        <v>0</v>
      </c>
      <c r="AG191" s="5">
        <f ca="1">IF(AG$4="",0,SUM($W99:AG99)-SUM($W145:AG145))</f>
        <v>0</v>
      </c>
      <c r="AH191" s="5">
        <f ca="1">IF(AH$4="",0,SUM($W99:AH99)-SUM($W145:AH145))</f>
        <v>300000</v>
      </c>
      <c r="AI191" s="5">
        <f ca="1">IF(AI$4="",0,SUM($W99:AI99)-SUM($W145:AI145))</f>
        <v>0</v>
      </c>
      <c r="AJ191" s="5">
        <f ca="1">IF(AJ$4="",0,SUM($W99:AJ99)-SUM($W145:AJ145))</f>
        <v>0</v>
      </c>
      <c r="AK191" s="5">
        <f ca="1">IF(AK$4="",0,SUM($W99:AK99)-SUM($W145:AK145))</f>
        <v>0</v>
      </c>
      <c r="AL191" s="5">
        <f ca="1">IF(AL$4="",0,SUM($W99:AL99)-SUM($W145:AL145))</f>
        <v>0</v>
      </c>
      <c r="AM191" s="5">
        <f ca="1">IF(AM$4="",0,SUM($W99:AM99)-SUM($W145:AM145))</f>
        <v>0</v>
      </c>
      <c r="AN191" s="5">
        <f ca="1">IF(AN$4="",0,SUM($W99:AN99)-SUM($W145:AN145))</f>
        <v>0</v>
      </c>
      <c r="AO191" s="5">
        <f ca="1">IF(AO$4="",0,SUM($W99:AO99)-SUM($W145:AO145))</f>
        <v>0</v>
      </c>
      <c r="AP191" s="5">
        <f ca="1">IF(AP$4="",0,SUM($W99:AP99)-SUM($W145:AP145))</f>
        <v>0</v>
      </c>
      <c r="AQ191" s="5">
        <f ca="1">IF(AQ$4="",0,SUM($W99:AQ99)-SUM($W145:AQ145))</f>
        <v>0</v>
      </c>
      <c r="AR191" s="5">
        <f ca="1">IF(AR$4="",0,SUM($W99:AR99)-SUM($W145:AR145))</f>
        <v>0</v>
      </c>
      <c r="AS191" s="5">
        <f ca="1">IF(AS$4="",0,SUM($W99:AS99)-SUM($W145:AS145))</f>
        <v>0</v>
      </c>
      <c r="AT191" s="5">
        <f ca="1">IF(AT$4="",0,SUM($W99:AT99)-SUM($W145:AT145))</f>
        <v>0</v>
      </c>
      <c r="AU191" s="5">
        <f ca="1">IF(AU$4="",0,SUM($W99:AU99)-SUM($W145:AU145))</f>
        <v>0</v>
      </c>
      <c r="AV191" s="5">
        <f ca="1">IF(AV$4="",0,SUM($W99:AV99)-SUM($W145:AV145))</f>
        <v>0</v>
      </c>
      <c r="AW191" s="5">
        <f ca="1">IF(AW$4="",0,SUM($W99:AW99)-SUM($W145:AW145))</f>
        <v>0</v>
      </c>
      <c r="AX191" s="5">
        <f ca="1">IF(AX$4="",0,SUM($W99:AX99)-SUM($W145:AX145))</f>
        <v>0</v>
      </c>
      <c r="AY191" s="5">
        <f ca="1">IF(AY$4="",0,SUM($W99:AY99)-SUM($W145:AY145))</f>
        <v>0</v>
      </c>
      <c r="AZ191" s="5">
        <f ca="1">IF(AZ$4="",0,SUM($W99:AZ99)-SUM($W145:AZ145))</f>
        <v>0</v>
      </c>
      <c r="BA191" s="5">
        <f ca="1">IF(BA$4="",0,SUM($W99:BA99)-SUM($W145:BA145))</f>
        <v>0</v>
      </c>
      <c r="BB191" s="5">
        <f ca="1">IF(BB$4="",0,SUM($W99:BB99)-SUM($W145:BB145))</f>
        <v>0</v>
      </c>
      <c r="BC191" s="5">
        <f ca="1">IF(BC$4="",0,SUM($W99:BC99)-SUM($W145:BC145))</f>
        <v>0</v>
      </c>
      <c r="BD191" s="5">
        <f ca="1">IF(BD$4="",0,SUM($W99:BD99)-SUM($W145:BD145))</f>
        <v>0</v>
      </c>
      <c r="BE191" s="5">
        <f ca="1">IF(BE$4="",0,SUM($W99:BE99)-SUM($W145:BE145))</f>
        <v>0</v>
      </c>
      <c r="BF191" s="5">
        <f ca="1">IF(BF$4="",0,SUM($W99:BF99)-SUM($W145:BF145))</f>
        <v>0</v>
      </c>
      <c r="BG191" s="5">
        <f ca="1">IF(BG$4="",0,SUM($W99:BG99)-SUM($W145:BG145))</f>
        <v>0</v>
      </c>
      <c r="BH191" s="5">
        <f ca="1">IF(BH$4="",0,SUM($W99:BH99)-SUM($W145:BH145))</f>
        <v>0</v>
      </c>
      <c r="BI191" s="5">
        <f ca="1">IF(BI$4="",0,SUM($W99:BI99)-SUM($W145:BI145))</f>
        <v>0</v>
      </c>
      <c r="BJ191" s="5">
        <f ca="1">IF(BJ$4="",0,SUM($W99:BJ99)-SUM($W145:BJ145))</f>
        <v>0</v>
      </c>
      <c r="BK191" s="5">
        <f ca="1">IF(BK$4="",0,SUM($W99:BK99)-SUM($W145:BK145))</f>
        <v>0</v>
      </c>
      <c r="BL191" s="5">
        <f ca="1">IF(BL$4="",0,SUM($W99:BL99)-SUM($W145:BL145))</f>
        <v>0</v>
      </c>
      <c r="BM191" s="5">
        <f ca="1">IF(BM$4="",0,SUM($W99:BM99)-SUM($W145:BM145))</f>
        <v>0</v>
      </c>
      <c r="BN191" s="5">
        <f ca="1">IF(BN$4="",0,SUM($W99:BN99)-SUM($W145:BN145))</f>
        <v>0</v>
      </c>
      <c r="BO191" s="5">
        <f ca="1">IF(BO$4="",0,SUM($W99:BO99)-SUM($W145:BO145))</f>
        <v>0</v>
      </c>
      <c r="BP191" s="5">
        <f ca="1">IF(BP$4="",0,SUM($W99:BP99)-SUM($W145:BP145))</f>
        <v>0</v>
      </c>
      <c r="BQ191" s="5">
        <f ca="1">IF(BQ$4="",0,SUM($W99:BQ99)-SUM($W145:BQ145))</f>
        <v>0</v>
      </c>
      <c r="BR191" s="5">
        <f ca="1">IF(BR$4="",0,SUM($W99:BR99)-SUM($W145:BR145))</f>
        <v>0</v>
      </c>
      <c r="BS191" s="5">
        <f ca="1">IF(BS$4="",0,SUM($W99:BS99)-SUM($W145:BS145))</f>
        <v>0</v>
      </c>
      <c r="BT191" s="5">
        <f ca="1">IF(BT$4="",0,SUM($W99:BT99)-SUM($W145:BT145))</f>
        <v>0</v>
      </c>
      <c r="BU191" s="5">
        <f ca="1">IF(BU$4="",0,SUM($W99:BU99)-SUM($W145:BU145))</f>
        <v>0</v>
      </c>
      <c r="BV191" s="5">
        <f ca="1">IF(BV$4="",0,SUM($W99:BV99)-SUM($W145:BV145))</f>
        <v>0</v>
      </c>
      <c r="BW191" s="5">
        <f ca="1">IF(BW$4="",0,SUM($W99:BW99)-SUM($W145:BW145))</f>
        <v>0</v>
      </c>
      <c r="BX191" s="5">
        <f ca="1">IF(BX$4="",0,SUM($W99:BX99)-SUM($W145:BX145))</f>
        <v>0</v>
      </c>
      <c r="BY191" s="5">
        <f ca="1">IF(BY$4="",0,SUM($W99:BY99)-SUM($W145:BY145))</f>
        <v>0</v>
      </c>
      <c r="BZ191" s="5">
        <f ca="1">IF(BZ$4="",0,SUM($W99:BZ99)-SUM($W145:BZ145))</f>
        <v>0</v>
      </c>
      <c r="CA191" s="5">
        <f ca="1">IF(CA$4="",0,SUM($W99:CA99)-SUM($W145:CA145))</f>
        <v>0</v>
      </c>
      <c r="CB191" s="5">
        <f ca="1">IF(CB$4="",0,SUM($W99:CB99)-SUM($W145:CB145))</f>
        <v>0</v>
      </c>
      <c r="CC191" s="5">
        <f ca="1">IF(CC$4="",0,SUM($W99:CC99)-SUM($W145:CC145))</f>
        <v>0</v>
      </c>
      <c r="CD191" s="5">
        <f ca="1">IF(CD$4="",0,SUM($W99:CD99)-SUM($W145:CD145))</f>
        <v>0</v>
      </c>
      <c r="CE191" s="5">
        <f ca="1">IF(CE$4="",0,SUM($W99:CE99)-SUM($W145:CE145))</f>
        <v>0</v>
      </c>
      <c r="CF191" s="5">
        <f ca="1">IF(CF$4="",0,SUM($W99:CF99)-SUM($W145:CF145))</f>
        <v>0</v>
      </c>
    </row>
    <row r="192" spans="2:84" x14ac:dyDescent="0.3">
      <c r="B192" s="13">
        <f>ROW()</f>
        <v>192</v>
      </c>
      <c r="H192" s="1" t="str">
        <f t="shared" si="336"/>
        <v>Незавершенные капзатраты</v>
      </c>
      <c r="I192" s="1" t="str">
        <f>$I$187</f>
        <v>Стартовые капитальные затраты</v>
      </c>
      <c r="J192" s="1" t="str">
        <f>Prcsses!I116</f>
        <v>Программное обеспечение</v>
      </c>
      <c r="M192" s="53" t="s">
        <v>18</v>
      </c>
      <c r="U192" s="5">
        <f t="shared" ca="1" si="324"/>
        <v>0</v>
      </c>
      <c r="X192" s="5">
        <f ca="1">IF(X$4="",0,SUM($W100:X100)-SUM($W146:X146))</f>
        <v>0</v>
      </c>
      <c r="Y192" s="5">
        <f ca="1">IF(Y$4="",0,SUM($W100:Y100)-SUM($W146:Y146))</f>
        <v>0</v>
      </c>
      <c r="Z192" s="5">
        <f ca="1">IF(Z$4="",0,SUM($W100:Z100)-SUM($W146:Z146))</f>
        <v>0</v>
      </c>
      <c r="AA192" s="5">
        <f ca="1">IF(AA$4="",0,SUM($W100:AA100)-SUM($W146:AA146))</f>
        <v>0</v>
      </c>
      <c r="AB192" s="5">
        <f ca="1">IF(AB$4="",0,SUM($W100:AB100)-SUM($W146:AB146))</f>
        <v>0</v>
      </c>
      <c r="AC192" s="5">
        <f ca="1">IF(AC$4="",0,SUM($W100:AC100)-SUM($W146:AC146))</f>
        <v>0</v>
      </c>
      <c r="AD192" s="5">
        <f ca="1">IF(AD$4="",0,SUM($W100:AD100)-SUM($W146:AD146))</f>
        <v>0</v>
      </c>
      <c r="AE192" s="5">
        <f ca="1">IF(AE$4="",0,SUM($W100:AE100)-SUM($W146:AE146))</f>
        <v>0</v>
      </c>
      <c r="AF192" s="5">
        <f ca="1">IF(AF$4="",0,SUM($W100:AF100)-SUM($W146:AF146))</f>
        <v>0</v>
      </c>
      <c r="AG192" s="5">
        <f ca="1">IF(AG$4="",0,SUM($W100:AG100)-SUM($W146:AG146))</f>
        <v>0</v>
      </c>
      <c r="AH192" s="5">
        <f ca="1">IF(AH$4="",0,SUM($W100:AH100)-SUM($W146:AH146))</f>
        <v>100000</v>
      </c>
      <c r="AI192" s="5">
        <f ca="1">IF(AI$4="",0,SUM($W100:AI100)-SUM($W146:AI146))</f>
        <v>0</v>
      </c>
      <c r="AJ192" s="5">
        <f ca="1">IF(AJ$4="",0,SUM($W100:AJ100)-SUM($W146:AJ146))</f>
        <v>0</v>
      </c>
      <c r="AK192" s="5">
        <f ca="1">IF(AK$4="",0,SUM($W100:AK100)-SUM($W146:AK146))</f>
        <v>0</v>
      </c>
      <c r="AL192" s="5">
        <f ca="1">IF(AL$4="",0,SUM($W100:AL100)-SUM($W146:AL146))</f>
        <v>0</v>
      </c>
      <c r="AM192" s="5">
        <f ca="1">IF(AM$4="",0,SUM($W100:AM100)-SUM($W146:AM146))</f>
        <v>0</v>
      </c>
      <c r="AN192" s="5">
        <f ca="1">IF(AN$4="",0,SUM($W100:AN100)-SUM($W146:AN146))</f>
        <v>0</v>
      </c>
      <c r="AO192" s="5">
        <f ca="1">IF(AO$4="",0,SUM($W100:AO100)-SUM($W146:AO146))</f>
        <v>0</v>
      </c>
      <c r="AP192" s="5">
        <f ca="1">IF(AP$4="",0,SUM($W100:AP100)-SUM($W146:AP146))</f>
        <v>0</v>
      </c>
      <c r="AQ192" s="5">
        <f ca="1">IF(AQ$4="",0,SUM($W100:AQ100)-SUM($W146:AQ146))</f>
        <v>0</v>
      </c>
      <c r="AR192" s="5">
        <f ca="1">IF(AR$4="",0,SUM($W100:AR100)-SUM($W146:AR146))</f>
        <v>0</v>
      </c>
      <c r="AS192" s="5">
        <f ca="1">IF(AS$4="",0,SUM($W100:AS100)-SUM($W146:AS146))</f>
        <v>0</v>
      </c>
      <c r="AT192" s="5">
        <f ca="1">IF(AT$4="",0,SUM($W100:AT100)-SUM($W146:AT146))</f>
        <v>0</v>
      </c>
      <c r="AU192" s="5">
        <f ca="1">IF(AU$4="",0,SUM($W100:AU100)-SUM($W146:AU146))</f>
        <v>0</v>
      </c>
      <c r="AV192" s="5">
        <f ca="1">IF(AV$4="",0,SUM($W100:AV100)-SUM($W146:AV146))</f>
        <v>0</v>
      </c>
      <c r="AW192" s="5">
        <f ca="1">IF(AW$4="",0,SUM($W100:AW100)-SUM($W146:AW146))</f>
        <v>0</v>
      </c>
      <c r="AX192" s="5">
        <f ca="1">IF(AX$4="",0,SUM($W100:AX100)-SUM($W146:AX146))</f>
        <v>0</v>
      </c>
      <c r="AY192" s="5">
        <f ca="1">IF(AY$4="",0,SUM($W100:AY100)-SUM($W146:AY146))</f>
        <v>0</v>
      </c>
      <c r="AZ192" s="5">
        <f ca="1">IF(AZ$4="",0,SUM($W100:AZ100)-SUM($W146:AZ146))</f>
        <v>0</v>
      </c>
      <c r="BA192" s="5">
        <f ca="1">IF(BA$4="",0,SUM($W100:BA100)-SUM($W146:BA146))</f>
        <v>0</v>
      </c>
      <c r="BB192" s="5">
        <f ca="1">IF(BB$4="",0,SUM($W100:BB100)-SUM($W146:BB146))</f>
        <v>0</v>
      </c>
      <c r="BC192" s="5">
        <f ca="1">IF(BC$4="",0,SUM($W100:BC100)-SUM($W146:BC146))</f>
        <v>0</v>
      </c>
      <c r="BD192" s="5">
        <f ca="1">IF(BD$4="",0,SUM($W100:BD100)-SUM($W146:BD146))</f>
        <v>0</v>
      </c>
      <c r="BE192" s="5">
        <f ca="1">IF(BE$4="",0,SUM($W100:BE100)-SUM($W146:BE146))</f>
        <v>0</v>
      </c>
      <c r="BF192" s="5">
        <f ca="1">IF(BF$4="",0,SUM($W100:BF100)-SUM($W146:BF146))</f>
        <v>0</v>
      </c>
      <c r="BG192" s="5">
        <f ca="1">IF(BG$4="",0,SUM($W100:BG100)-SUM($W146:BG146))</f>
        <v>0</v>
      </c>
      <c r="BH192" s="5">
        <f ca="1">IF(BH$4="",0,SUM($W100:BH100)-SUM($W146:BH146))</f>
        <v>0</v>
      </c>
      <c r="BI192" s="5">
        <f ca="1">IF(BI$4="",0,SUM($W100:BI100)-SUM($W146:BI146))</f>
        <v>0</v>
      </c>
      <c r="BJ192" s="5">
        <f ca="1">IF(BJ$4="",0,SUM($W100:BJ100)-SUM($W146:BJ146))</f>
        <v>0</v>
      </c>
      <c r="BK192" s="5">
        <f ca="1">IF(BK$4="",0,SUM($W100:BK100)-SUM($W146:BK146))</f>
        <v>0</v>
      </c>
      <c r="BL192" s="5">
        <f ca="1">IF(BL$4="",0,SUM($W100:BL100)-SUM($W146:BL146))</f>
        <v>0</v>
      </c>
      <c r="BM192" s="5">
        <f ca="1">IF(BM$4="",0,SUM($W100:BM100)-SUM($W146:BM146))</f>
        <v>0</v>
      </c>
      <c r="BN192" s="5">
        <f ca="1">IF(BN$4="",0,SUM($W100:BN100)-SUM($W146:BN146))</f>
        <v>0</v>
      </c>
      <c r="BO192" s="5">
        <f ca="1">IF(BO$4="",0,SUM($W100:BO100)-SUM($W146:BO146))</f>
        <v>0</v>
      </c>
      <c r="BP192" s="5">
        <f ca="1">IF(BP$4="",0,SUM($W100:BP100)-SUM($W146:BP146))</f>
        <v>0</v>
      </c>
      <c r="BQ192" s="5">
        <f ca="1">IF(BQ$4="",0,SUM($W100:BQ100)-SUM($W146:BQ146))</f>
        <v>0</v>
      </c>
      <c r="BR192" s="5">
        <f ca="1">IF(BR$4="",0,SUM($W100:BR100)-SUM($W146:BR146))</f>
        <v>0</v>
      </c>
      <c r="BS192" s="5">
        <f ca="1">IF(BS$4="",0,SUM($W100:BS100)-SUM($W146:BS146))</f>
        <v>0</v>
      </c>
      <c r="BT192" s="5">
        <f ca="1">IF(BT$4="",0,SUM($W100:BT100)-SUM($W146:BT146))</f>
        <v>0</v>
      </c>
      <c r="BU192" s="5">
        <f ca="1">IF(BU$4="",0,SUM($W100:BU100)-SUM($W146:BU146))</f>
        <v>0</v>
      </c>
      <c r="BV192" s="5">
        <f ca="1">IF(BV$4="",0,SUM($W100:BV100)-SUM($W146:BV146))</f>
        <v>0</v>
      </c>
      <c r="BW192" s="5">
        <f ca="1">IF(BW$4="",0,SUM($W100:BW100)-SUM($W146:BW146))</f>
        <v>0</v>
      </c>
      <c r="BX192" s="5">
        <f ca="1">IF(BX$4="",0,SUM($W100:BX100)-SUM($W146:BX146))</f>
        <v>0</v>
      </c>
      <c r="BY192" s="5">
        <f ca="1">IF(BY$4="",0,SUM($W100:BY100)-SUM($W146:BY146))</f>
        <v>0</v>
      </c>
      <c r="BZ192" s="5">
        <f ca="1">IF(BZ$4="",0,SUM($W100:BZ100)-SUM($W146:BZ146))</f>
        <v>0</v>
      </c>
      <c r="CA192" s="5">
        <f ca="1">IF(CA$4="",0,SUM($W100:CA100)-SUM($W146:CA146))</f>
        <v>0</v>
      </c>
      <c r="CB192" s="5">
        <f ca="1">IF(CB$4="",0,SUM($W100:CB100)-SUM($W146:CB146))</f>
        <v>0</v>
      </c>
      <c r="CC192" s="5">
        <f ca="1">IF(CC$4="",0,SUM($W100:CC100)-SUM($W146:CC146))</f>
        <v>0</v>
      </c>
      <c r="CD192" s="5">
        <f ca="1">IF(CD$4="",0,SUM($W100:CD100)-SUM($W146:CD146))</f>
        <v>0</v>
      </c>
      <c r="CE192" s="5">
        <f ca="1">IF(CE$4="",0,SUM($W100:CE100)-SUM($W146:CE146))</f>
        <v>0</v>
      </c>
      <c r="CF192" s="5">
        <f ca="1">IF(CF$4="",0,SUM($W100:CF100)-SUM($W146:CF146))</f>
        <v>0</v>
      </c>
    </row>
    <row r="193" spans="2:84" s="26" customFormat="1" ht="12" x14ac:dyDescent="0.25">
      <c r="B193" s="13"/>
      <c r="M193" s="55"/>
      <c r="N193" s="44" t="s">
        <v>21</v>
      </c>
      <c r="O193" s="45"/>
      <c r="P193" s="46"/>
      <c r="Q193" s="89"/>
      <c r="U193" s="41"/>
      <c r="V193" s="42"/>
      <c r="W193" s="43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</row>
    <row r="194" spans="2:84" x14ac:dyDescent="0.3">
      <c r="B194" s="13">
        <f>ROW()</f>
        <v>194</v>
      </c>
      <c r="H194" s="1" t="str">
        <f t="shared" ref="H194:H199" si="348">$H$186</f>
        <v>Незавершенные капзатраты</v>
      </c>
      <c r="I194" s="1" t="s">
        <v>202</v>
      </c>
      <c r="M194" s="53" t="s">
        <v>18</v>
      </c>
      <c r="P194" s="72" t="str">
        <f>Lists!$AI$8</f>
        <v>BS</v>
      </c>
      <c r="U194" s="5">
        <f t="shared" ref="U194:U199" ca="1" si="349">INDIRECT(ADDRESS($B194,$X$2-1+$P$8))</f>
        <v>0</v>
      </c>
      <c r="X194" s="5">
        <f ca="1">IF(X$4="",0,SUM(X195:X200))</f>
        <v>0</v>
      </c>
      <c r="Y194" s="5">
        <f ca="1">IF(Y$4="",0,SUM(Y195:Y200))</f>
        <v>0</v>
      </c>
      <c r="Z194" s="5">
        <f t="shared" ref="Z194" ca="1" si="350">IF(Z$4="",0,SUM(Z195:Z200))</f>
        <v>0</v>
      </c>
      <c r="AA194" s="5">
        <f t="shared" ref="AA194" ca="1" si="351">IF(AA$4="",0,SUM(AA195:AA200))</f>
        <v>1000000</v>
      </c>
      <c r="AB194" s="5">
        <f t="shared" ref="AB194" ca="1" si="352">IF(AB$4="",0,SUM(AB195:AB200))</f>
        <v>3500000</v>
      </c>
      <c r="AC194" s="5">
        <f t="shared" ref="AC194" ca="1" si="353">IF(AC$4="",0,SUM(AC195:AC200))</f>
        <v>6000000</v>
      </c>
      <c r="AD194" s="5">
        <f t="shared" ref="AD194" ca="1" si="354">IF(AD$4="",0,SUM(AD195:AD200))</f>
        <v>8500000</v>
      </c>
      <c r="AE194" s="5">
        <f t="shared" ref="AE194" ca="1" si="355">IF(AE$4="",0,SUM(AE195:AE200))</f>
        <v>16000000</v>
      </c>
      <c r="AF194" s="5">
        <f t="shared" ref="AF194" ca="1" si="356">IF(AF$4="",0,SUM(AF195:AF200))</f>
        <v>23500000</v>
      </c>
      <c r="AG194" s="5">
        <f t="shared" ref="AG194" ca="1" si="357">IF(AG$4="",0,SUM(AG195:AG200))</f>
        <v>33500000</v>
      </c>
      <c r="AH194" s="5">
        <f t="shared" ref="AH194" ca="1" si="358">IF(AH$4="",0,SUM(AH195:AH200))</f>
        <v>36000000</v>
      </c>
      <c r="AI194" s="5">
        <f t="shared" ref="AI194:CF194" ca="1" si="359">IF(AI$4="",0,SUM(AI195:AI200))</f>
        <v>0</v>
      </c>
      <c r="AJ194" s="5">
        <f t="shared" ca="1" si="359"/>
        <v>0</v>
      </c>
      <c r="AK194" s="5">
        <f t="shared" ca="1" si="359"/>
        <v>0</v>
      </c>
      <c r="AL194" s="5">
        <f t="shared" ca="1" si="359"/>
        <v>0</v>
      </c>
      <c r="AM194" s="5">
        <f t="shared" ca="1" si="359"/>
        <v>0</v>
      </c>
      <c r="AN194" s="5">
        <f t="shared" ca="1" si="359"/>
        <v>0</v>
      </c>
      <c r="AO194" s="5">
        <f t="shared" ca="1" si="359"/>
        <v>0</v>
      </c>
      <c r="AP194" s="5">
        <f t="shared" ca="1" si="359"/>
        <v>0</v>
      </c>
      <c r="AQ194" s="5">
        <f t="shared" ca="1" si="359"/>
        <v>0</v>
      </c>
      <c r="AR194" s="5">
        <f t="shared" ca="1" si="359"/>
        <v>0</v>
      </c>
      <c r="AS194" s="5">
        <f t="shared" ca="1" si="359"/>
        <v>0</v>
      </c>
      <c r="AT194" s="5">
        <f t="shared" ca="1" si="359"/>
        <v>0</v>
      </c>
      <c r="AU194" s="5">
        <f t="shared" ca="1" si="359"/>
        <v>0</v>
      </c>
      <c r="AV194" s="5">
        <f t="shared" ca="1" si="359"/>
        <v>0</v>
      </c>
      <c r="AW194" s="5">
        <f t="shared" ca="1" si="359"/>
        <v>0</v>
      </c>
      <c r="AX194" s="5">
        <f t="shared" ca="1" si="359"/>
        <v>0</v>
      </c>
      <c r="AY194" s="5">
        <f t="shared" ca="1" si="359"/>
        <v>0</v>
      </c>
      <c r="AZ194" s="5">
        <f t="shared" ca="1" si="359"/>
        <v>0</v>
      </c>
      <c r="BA194" s="5">
        <f t="shared" ca="1" si="359"/>
        <v>0</v>
      </c>
      <c r="BB194" s="5">
        <f t="shared" ca="1" si="359"/>
        <v>0</v>
      </c>
      <c r="BC194" s="5">
        <f t="shared" ca="1" si="359"/>
        <v>0</v>
      </c>
      <c r="BD194" s="5">
        <f t="shared" ca="1" si="359"/>
        <v>0</v>
      </c>
      <c r="BE194" s="5">
        <f t="shared" ca="1" si="359"/>
        <v>0</v>
      </c>
      <c r="BF194" s="5">
        <f t="shared" ca="1" si="359"/>
        <v>0</v>
      </c>
      <c r="BG194" s="5">
        <f t="shared" ca="1" si="359"/>
        <v>0</v>
      </c>
      <c r="BH194" s="5">
        <f t="shared" ca="1" si="359"/>
        <v>0</v>
      </c>
      <c r="BI194" s="5">
        <f t="shared" ca="1" si="359"/>
        <v>0</v>
      </c>
      <c r="BJ194" s="5">
        <f t="shared" ca="1" si="359"/>
        <v>0</v>
      </c>
      <c r="BK194" s="5">
        <f t="shared" ca="1" si="359"/>
        <v>0</v>
      </c>
      <c r="BL194" s="5">
        <f t="shared" ca="1" si="359"/>
        <v>0</v>
      </c>
      <c r="BM194" s="5">
        <f t="shared" ca="1" si="359"/>
        <v>0</v>
      </c>
      <c r="BN194" s="5">
        <f t="shared" ca="1" si="359"/>
        <v>0</v>
      </c>
      <c r="BO194" s="5">
        <f t="shared" ca="1" si="359"/>
        <v>0</v>
      </c>
      <c r="BP194" s="5">
        <f t="shared" ca="1" si="359"/>
        <v>0</v>
      </c>
      <c r="BQ194" s="5">
        <f t="shared" ca="1" si="359"/>
        <v>0</v>
      </c>
      <c r="BR194" s="5">
        <f t="shared" ca="1" si="359"/>
        <v>0</v>
      </c>
      <c r="BS194" s="5">
        <f t="shared" ca="1" si="359"/>
        <v>0</v>
      </c>
      <c r="BT194" s="5">
        <f t="shared" ca="1" si="359"/>
        <v>0</v>
      </c>
      <c r="BU194" s="5">
        <f t="shared" ca="1" si="359"/>
        <v>0</v>
      </c>
      <c r="BV194" s="5">
        <f t="shared" ca="1" si="359"/>
        <v>0</v>
      </c>
      <c r="BW194" s="5">
        <f t="shared" ca="1" si="359"/>
        <v>0</v>
      </c>
      <c r="BX194" s="5">
        <f t="shared" ca="1" si="359"/>
        <v>0</v>
      </c>
      <c r="BY194" s="5">
        <f t="shared" ca="1" si="359"/>
        <v>0</v>
      </c>
      <c r="BZ194" s="5">
        <f t="shared" ca="1" si="359"/>
        <v>0</v>
      </c>
      <c r="CA194" s="5">
        <f t="shared" ca="1" si="359"/>
        <v>0</v>
      </c>
      <c r="CB194" s="5">
        <f t="shared" ca="1" si="359"/>
        <v>0</v>
      </c>
      <c r="CC194" s="5">
        <f t="shared" ca="1" si="359"/>
        <v>0</v>
      </c>
      <c r="CD194" s="5">
        <f t="shared" ca="1" si="359"/>
        <v>0</v>
      </c>
      <c r="CE194" s="5">
        <f t="shared" ca="1" si="359"/>
        <v>0</v>
      </c>
      <c r="CF194" s="5">
        <f t="shared" ca="1" si="359"/>
        <v>0</v>
      </c>
    </row>
    <row r="195" spans="2:84" x14ac:dyDescent="0.3">
      <c r="B195" s="13">
        <f>ROW()</f>
        <v>195</v>
      </c>
      <c r="H195" s="1" t="str">
        <f t="shared" si="348"/>
        <v>Незавершенные капзатраты</v>
      </c>
      <c r="I195" s="1" t="str">
        <f>$I$194</f>
        <v>Капзатраты на производственные мощности</v>
      </c>
      <c r="J195" s="1" t="str">
        <f>Prcsses!I144</f>
        <v>Разрешения, оформления и проектирование</v>
      </c>
      <c r="M195" s="53" t="s">
        <v>18</v>
      </c>
      <c r="U195" s="5">
        <f t="shared" ca="1" si="349"/>
        <v>0</v>
      </c>
      <c r="X195" s="5">
        <f ca="1">IF(X$4="",0,SUM($W103:X103)-SUM($W149:X149))</f>
        <v>0</v>
      </c>
      <c r="Y195" s="5">
        <f ca="1">IF(Y$4="",0,SUM($W103:Y103)-SUM($W149:Y149))</f>
        <v>0</v>
      </c>
      <c r="Z195" s="5">
        <f ca="1">IF(Z$4="",0,SUM($W103:Z103)-SUM($W149:Z149))</f>
        <v>0</v>
      </c>
      <c r="AA195" s="5">
        <f ca="1">IF(AA$4="",0,SUM($W103:AA103)-SUM($W149:AA149))</f>
        <v>1000000</v>
      </c>
      <c r="AB195" s="5">
        <f ca="1">IF(AB$4="",0,SUM($W103:AB103)-SUM($W149:AB149))</f>
        <v>1000000</v>
      </c>
      <c r="AC195" s="5">
        <f ca="1">IF(AC$4="",0,SUM($W103:AC103)-SUM($W149:AC149))</f>
        <v>1000000</v>
      </c>
      <c r="AD195" s="5">
        <f ca="1">IF(AD$4="",0,SUM($W103:AD103)-SUM($W149:AD149))</f>
        <v>1000000</v>
      </c>
      <c r="AE195" s="5">
        <f ca="1">IF(AE$4="",0,SUM($W103:AE103)-SUM($W149:AE149))</f>
        <v>1000000</v>
      </c>
      <c r="AF195" s="5">
        <f ca="1">IF(AF$4="",0,SUM($W103:AF103)-SUM($W149:AF149))</f>
        <v>1000000</v>
      </c>
      <c r="AG195" s="5">
        <f ca="1">IF(AG$4="",0,SUM($W103:AG103)-SUM($W149:AG149))</f>
        <v>1000000</v>
      </c>
      <c r="AH195" s="5">
        <f ca="1">IF(AH$4="",0,SUM($W103:AH103)-SUM($W149:AH149))</f>
        <v>1000000</v>
      </c>
      <c r="AI195" s="5">
        <f ca="1">IF(AI$4="",0,SUM($W103:AI103)-SUM($W149:AI149))</f>
        <v>0</v>
      </c>
      <c r="AJ195" s="5">
        <f ca="1">IF(AJ$4="",0,SUM($W103:AJ103)-SUM($W149:AJ149))</f>
        <v>0</v>
      </c>
      <c r="AK195" s="5">
        <f ca="1">IF(AK$4="",0,SUM($W103:AK103)-SUM($W149:AK149))</f>
        <v>0</v>
      </c>
      <c r="AL195" s="5">
        <f ca="1">IF(AL$4="",0,SUM($W103:AL103)-SUM($W149:AL149))</f>
        <v>0</v>
      </c>
      <c r="AM195" s="5">
        <f ca="1">IF(AM$4="",0,SUM($W103:AM103)-SUM($W149:AM149))</f>
        <v>0</v>
      </c>
      <c r="AN195" s="5">
        <f ca="1">IF(AN$4="",0,SUM($W103:AN103)-SUM($W149:AN149))</f>
        <v>0</v>
      </c>
      <c r="AO195" s="5">
        <f ca="1">IF(AO$4="",0,SUM($W103:AO103)-SUM($W149:AO149))</f>
        <v>0</v>
      </c>
      <c r="AP195" s="5">
        <f ca="1">IF(AP$4="",0,SUM($W103:AP103)-SUM($W149:AP149))</f>
        <v>0</v>
      </c>
      <c r="AQ195" s="5">
        <f ca="1">IF(AQ$4="",0,SUM($W103:AQ103)-SUM($W149:AQ149))</f>
        <v>0</v>
      </c>
      <c r="AR195" s="5">
        <f ca="1">IF(AR$4="",0,SUM($W103:AR103)-SUM($W149:AR149))</f>
        <v>0</v>
      </c>
      <c r="AS195" s="5">
        <f ca="1">IF(AS$4="",0,SUM($W103:AS103)-SUM($W149:AS149))</f>
        <v>0</v>
      </c>
      <c r="AT195" s="5">
        <f ca="1">IF(AT$4="",0,SUM($W103:AT103)-SUM($W149:AT149))</f>
        <v>0</v>
      </c>
      <c r="AU195" s="5">
        <f ca="1">IF(AU$4="",0,SUM($W103:AU103)-SUM($W149:AU149))</f>
        <v>0</v>
      </c>
      <c r="AV195" s="5">
        <f ca="1">IF(AV$4="",0,SUM($W103:AV103)-SUM($W149:AV149))</f>
        <v>0</v>
      </c>
      <c r="AW195" s="5">
        <f ca="1">IF(AW$4="",0,SUM($W103:AW103)-SUM($W149:AW149))</f>
        <v>0</v>
      </c>
      <c r="AX195" s="5">
        <f ca="1">IF(AX$4="",0,SUM($W103:AX103)-SUM($W149:AX149))</f>
        <v>0</v>
      </c>
      <c r="AY195" s="5">
        <f ca="1">IF(AY$4="",0,SUM($W103:AY103)-SUM($W149:AY149))</f>
        <v>0</v>
      </c>
      <c r="AZ195" s="5">
        <f ca="1">IF(AZ$4="",0,SUM($W103:AZ103)-SUM($W149:AZ149))</f>
        <v>0</v>
      </c>
      <c r="BA195" s="5">
        <f ca="1">IF(BA$4="",0,SUM($W103:BA103)-SUM($W149:BA149))</f>
        <v>0</v>
      </c>
      <c r="BB195" s="5">
        <f ca="1">IF(BB$4="",0,SUM($W103:BB103)-SUM($W149:BB149))</f>
        <v>0</v>
      </c>
      <c r="BC195" s="5">
        <f ca="1">IF(BC$4="",0,SUM($W103:BC103)-SUM($W149:BC149))</f>
        <v>0</v>
      </c>
      <c r="BD195" s="5">
        <f ca="1">IF(BD$4="",0,SUM($W103:BD103)-SUM($W149:BD149))</f>
        <v>0</v>
      </c>
      <c r="BE195" s="5">
        <f ca="1">IF(BE$4="",0,SUM($W103:BE103)-SUM($W149:BE149))</f>
        <v>0</v>
      </c>
      <c r="BF195" s="5">
        <f ca="1">IF(BF$4="",0,SUM($W103:BF103)-SUM($W149:BF149))</f>
        <v>0</v>
      </c>
      <c r="BG195" s="5">
        <f ca="1">IF(BG$4="",0,SUM($W103:BG103)-SUM($W149:BG149))</f>
        <v>0</v>
      </c>
      <c r="BH195" s="5">
        <f ca="1">IF(BH$4="",0,SUM($W103:BH103)-SUM($W149:BH149))</f>
        <v>0</v>
      </c>
      <c r="BI195" s="5">
        <f ca="1">IF(BI$4="",0,SUM($W103:BI103)-SUM($W149:BI149))</f>
        <v>0</v>
      </c>
      <c r="BJ195" s="5">
        <f ca="1">IF(BJ$4="",0,SUM($W103:BJ103)-SUM($W149:BJ149))</f>
        <v>0</v>
      </c>
      <c r="BK195" s="5">
        <f ca="1">IF(BK$4="",0,SUM($W103:BK103)-SUM($W149:BK149))</f>
        <v>0</v>
      </c>
      <c r="BL195" s="5">
        <f ca="1">IF(BL$4="",0,SUM($W103:BL103)-SUM($W149:BL149))</f>
        <v>0</v>
      </c>
      <c r="BM195" s="5">
        <f ca="1">IF(BM$4="",0,SUM($W103:BM103)-SUM($W149:BM149))</f>
        <v>0</v>
      </c>
      <c r="BN195" s="5">
        <f ca="1">IF(BN$4="",0,SUM($W103:BN103)-SUM($W149:BN149))</f>
        <v>0</v>
      </c>
      <c r="BO195" s="5">
        <f ca="1">IF(BO$4="",0,SUM($W103:BO103)-SUM($W149:BO149))</f>
        <v>0</v>
      </c>
      <c r="BP195" s="5">
        <f ca="1">IF(BP$4="",0,SUM($W103:BP103)-SUM($W149:BP149))</f>
        <v>0</v>
      </c>
      <c r="BQ195" s="5">
        <f ca="1">IF(BQ$4="",0,SUM($W103:BQ103)-SUM($W149:BQ149))</f>
        <v>0</v>
      </c>
      <c r="BR195" s="5">
        <f ca="1">IF(BR$4="",0,SUM($W103:BR103)-SUM($W149:BR149))</f>
        <v>0</v>
      </c>
      <c r="BS195" s="5">
        <f ca="1">IF(BS$4="",0,SUM($W103:BS103)-SUM($W149:BS149))</f>
        <v>0</v>
      </c>
      <c r="BT195" s="5">
        <f ca="1">IF(BT$4="",0,SUM($W103:BT103)-SUM($W149:BT149))</f>
        <v>0</v>
      </c>
      <c r="BU195" s="5">
        <f ca="1">IF(BU$4="",0,SUM($W103:BU103)-SUM($W149:BU149))</f>
        <v>0</v>
      </c>
      <c r="BV195" s="5">
        <f ca="1">IF(BV$4="",0,SUM($W103:BV103)-SUM($W149:BV149))</f>
        <v>0</v>
      </c>
      <c r="BW195" s="5">
        <f ca="1">IF(BW$4="",0,SUM($W103:BW103)-SUM($W149:BW149))</f>
        <v>0</v>
      </c>
      <c r="BX195" s="5">
        <f ca="1">IF(BX$4="",0,SUM($W103:BX103)-SUM($W149:BX149))</f>
        <v>0</v>
      </c>
      <c r="BY195" s="5">
        <f ca="1">IF(BY$4="",0,SUM($W103:BY103)-SUM($W149:BY149))</f>
        <v>0</v>
      </c>
      <c r="BZ195" s="5">
        <f ca="1">IF(BZ$4="",0,SUM($W103:BZ103)-SUM($W149:BZ149))</f>
        <v>0</v>
      </c>
      <c r="CA195" s="5">
        <f ca="1">IF(CA$4="",0,SUM($W103:CA103)-SUM($W149:CA149))</f>
        <v>0</v>
      </c>
      <c r="CB195" s="5">
        <f ca="1">IF(CB$4="",0,SUM($W103:CB103)-SUM($W149:CB149))</f>
        <v>0</v>
      </c>
      <c r="CC195" s="5">
        <f ca="1">IF(CC$4="",0,SUM($W103:CC103)-SUM($W149:CC149))</f>
        <v>0</v>
      </c>
      <c r="CD195" s="5">
        <f ca="1">IF(CD$4="",0,SUM($W103:CD103)-SUM($W149:CD149))</f>
        <v>0</v>
      </c>
      <c r="CE195" s="5">
        <f ca="1">IF(CE$4="",0,SUM($W103:CE103)-SUM($W149:CE149))</f>
        <v>0</v>
      </c>
      <c r="CF195" s="5">
        <f ca="1">IF(CF$4="",0,SUM($W103:CF103)-SUM($W149:CF149))</f>
        <v>0</v>
      </c>
    </row>
    <row r="196" spans="2:84" x14ac:dyDescent="0.3">
      <c r="B196" s="13">
        <f>ROW()</f>
        <v>196</v>
      </c>
      <c r="H196" s="1" t="str">
        <f t="shared" si="348"/>
        <v>Незавершенные капзатраты</v>
      </c>
      <c r="I196" s="1" t="str">
        <f>$I$194</f>
        <v>Капзатраты на производственные мощности</v>
      </c>
      <c r="J196" s="1" t="str">
        <f>Prcsses!I145</f>
        <v>Строительно-монтажные работы</v>
      </c>
      <c r="M196" s="53" t="s">
        <v>18</v>
      </c>
      <c r="U196" s="5">
        <f t="shared" ca="1" si="349"/>
        <v>0</v>
      </c>
      <c r="X196" s="5">
        <f ca="1">IF(X$4="",0,SUM($W104:X104)-SUM($W150:X150))</f>
        <v>0</v>
      </c>
      <c r="Y196" s="5">
        <f ca="1">IF(Y$4="",0,SUM($W104:Y104)-SUM($W150:Y150))</f>
        <v>0</v>
      </c>
      <c r="Z196" s="5">
        <f ca="1">IF(Z$4="",0,SUM($W104:Z104)-SUM($W150:Z150))</f>
        <v>0</v>
      </c>
      <c r="AA196" s="5">
        <f ca="1">IF(AA$4="",0,SUM($W104:AA104)-SUM($W150:AA150))</f>
        <v>0</v>
      </c>
      <c r="AB196" s="5">
        <f ca="1">IF(AB$4="",0,SUM($W104:AB104)-SUM($W150:AB150))</f>
        <v>2500000</v>
      </c>
      <c r="AC196" s="5">
        <f ca="1">IF(AC$4="",0,SUM($W104:AC104)-SUM($W150:AC150))</f>
        <v>5000000</v>
      </c>
      <c r="AD196" s="5">
        <f ca="1">IF(AD$4="",0,SUM($W104:AD104)-SUM($W150:AD150))</f>
        <v>7500000</v>
      </c>
      <c r="AE196" s="5">
        <f ca="1">IF(AE$4="",0,SUM($W104:AE104)-SUM($W150:AE150))</f>
        <v>10000000</v>
      </c>
      <c r="AF196" s="5">
        <f ca="1">IF(AF$4="",0,SUM($W104:AF104)-SUM($W150:AF150))</f>
        <v>12500000</v>
      </c>
      <c r="AG196" s="5">
        <f ca="1">IF(AG$4="",0,SUM($W104:AG104)-SUM($W150:AG150))</f>
        <v>15000000</v>
      </c>
      <c r="AH196" s="5">
        <f ca="1">IF(AH$4="",0,SUM($W104:AH104)-SUM($W150:AH150))</f>
        <v>15000000</v>
      </c>
      <c r="AI196" s="5">
        <f ca="1">IF(AI$4="",0,SUM($W104:AI104)-SUM($W150:AI150))</f>
        <v>0</v>
      </c>
      <c r="AJ196" s="5">
        <f ca="1">IF(AJ$4="",0,SUM($W104:AJ104)-SUM($W150:AJ150))</f>
        <v>0</v>
      </c>
      <c r="AK196" s="5">
        <f ca="1">IF(AK$4="",0,SUM($W104:AK104)-SUM($W150:AK150))</f>
        <v>0</v>
      </c>
      <c r="AL196" s="5">
        <f ca="1">IF(AL$4="",0,SUM($W104:AL104)-SUM($W150:AL150))</f>
        <v>0</v>
      </c>
      <c r="AM196" s="5">
        <f ca="1">IF(AM$4="",0,SUM($W104:AM104)-SUM($W150:AM150))</f>
        <v>0</v>
      </c>
      <c r="AN196" s="5">
        <f ca="1">IF(AN$4="",0,SUM($W104:AN104)-SUM($W150:AN150))</f>
        <v>0</v>
      </c>
      <c r="AO196" s="5">
        <f ca="1">IF(AO$4="",0,SUM($W104:AO104)-SUM($W150:AO150))</f>
        <v>0</v>
      </c>
      <c r="AP196" s="5">
        <f ca="1">IF(AP$4="",0,SUM($W104:AP104)-SUM($W150:AP150))</f>
        <v>0</v>
      </c>
      <c r="AQ196" s="5">
        <f ca="1">IF(AQ$4="",0,SUM($W104:AQ104)-SUM($W150:AQ150))</f>
        <v>0</v>
      </c>
      <c r="AR196" s="5">
        <f ca="1">IF(AR$4="",0,SUM($W104:AR104)-SUM($W150:AR150))</f>
        <v>0</v>
      </c>
      <c r="AS196" s="5">
        <f ca="1">IF(AS$4="",0,SUM($W104:AS104)-SUM($W150:AS150))</f>
        <v>0</v>
      </c>
      <c r="AT196" s="5">
        <f ca="1">IF(AT$4="",0,SUM($W104:AT104)-SUM($W150:AT150))</f>
        <v>0</v>
      </c>
      <c r="AU196" s="5">
        <f ca="1">IF(AU$4="",0,SUM($W104:AU104)-SUM($W150:AU150))</f>
        <v>0</v>
      </c>
      <c r="AV196" s="5">
        <f ca="1">IF(AV$4="",0,SUM($W104:AV104)-SUM($W150:AV150))</f>
        <v>0</v>
      </c>
      <c r="AW196" s="5">
        <f ca="1">IF(AW$4="",0,SUM($W104:AW104)-SUM($W150:AW150))</f>
        <v>0</v>
      </c>
      <c r="AX196" s="5">
        <f ca="1">IF(AX$4="",0,SUM($W104:AX104)-SUM($W150:AX150))</f>
        <v>0</v>
      </c>
      <c r="AY196" s="5">
        <f ca="1">IF(AY$4="",0,SUM($W104:AY104)-SUM($W150:AY150))</f>
        <v>0</v>
      </c>
      <c r="AZ196" s="5">
        <f ca="1">IF(AZ$4="",0,SUM($W104:AZ104)-SUM($W150:AZ150))</f>
        <v>0</v>
      </c>
      <c r="BA196" s="5">
        <f ca="1">IF(BA$4="",0,SUM($W104:BA104)-SUM($W150:BA150))</f>
        <v>0</v>
      </c>
      <c r="BB196" s="5">
        <f ca="1">IF(BB$4="",0,SUM($W104:BB104)-SUM($W150:BB150))</f>
        <v>0</v>
      </c>
      <c r="BC196" s="5">
        <f ca="1">IF(BC$4="",0,SUM($W104:BC104)-SUM($W150:BC150))</f>
        <v>0</v>
      </c>
      <c r="BD196" s="5">
        <f ca="1">IF(BD$4="",0,SUM($W104:BD104)-SUM($W150:BD150))</f>
        <v>0</v>
      </c>
      <c r="BE196" s="5">
        <f ca="1">IF(BE$4="",0,SUM($W104:BE104)-SUM($W150:BE150))</f>
        <v>0</v>
      </c>
      <c r="BF196" s="5">
        <f ca="1">IF(BF$4="",0,SUM($W104:BF104)-SUM($W150:BF150))</f>
        <v>0</v>
      </c>
      <c r="BG196" s="5">
        <f ca="1">IF(BG$4="",0,SUM($W104:BG104)-SUM($W150:BG150))</f>
        <v>0</v>
      </c>
      <c r="BH196" s="5">
        <f ca="1">IF(BH$4="",0,SUM($W104:BH104)-SUM($W150:BH150))</f>
        <v>0</v>
      </c>
      <c r="BI196" s="5">
        <f ca="1">IF(BI$4="",0,SUM($W104:BI104)-SUM($W150:BI150))</f>
        <v>0</v>
      </c>
      <c r="BJ196" s="5">
        <f ca="1">IF(BJ$4="",0,SUM($W104:BJ104)-SUM($W150:BJ150))</f>
        <v>0</v>
      </c>
      <c r="BK196" s="5">
        <f ca="1">IF(BK$4="",0,SUM($W104:BK104)-SUM($W150:BK150))</f>
        <v>0</v>
      </c>
      <c r="BL196" s="5">
        <f ca="1">IF(BL$4="",0,SUM($W104:BL104)-SUM($W150:BL150))</f>
        <v>0</v>
      </c>
      <c r="BM196" s="5">
        <f ca="1">IF(BM$4="",0,SUM($W104:BM104)-SUM($W150:BM150))</f>
        <v>0</v>
      </c>
      <c r="BN196" s="5">
        <f ca="1">IF(BN$4="",0,SUM($W104:BN104)-SUM($W150:BN150))</f>
        <v>0</v>
      </c>
      <c r="BO196" s="5">
        <f ca="1">IF(BO$4="",0,SUM($W104:BO104)-SUM($W150:BO150))</f>
        <v>0</v>
      </c>
      <c r="BP196" s="5">
        <f ca="1">IF(BP$4="",0,SUM($W104:BP104)-SUM($W150:BP150))</f>
        <v>0</v>
      </c>
      <c r="BQ196" s="5">
        <f ca="1">IF(BQ$4="",0,SUM($W104:BQ104)-SUM($W150:BQ150))</f>
        <v>0</v>
      </c>
      <c r="BR196" s="5">
        <f ca="1">IF(BR$4="",0,SUM($W104:BR104)-SUM($W150:BR150))</f>
        <v>0</v>
      </c>
      <c r="BS196" s="5">
        <f ca="1">IF(BS$4="",0,SUM($W104:BS104)-SUM($W150:BS150))</f>
        <v>0</v>
      </c>
      <c r="BT196" s="5">
        <f ca="1">IF(BT$4="",0,SUM($W104:BT104)-SUM($W150:BT150))</f>
        <v>0</v>
      </c>
      <c r="BU196" s="5">
        <f ca="1">IF(BU$4="",0,SUM($W104:BU104)-SUM($W150:BU150))</f>
        <v>0</v>
      </c>
      <c r="BV196" s="5">
        <f ca="1">IF(BV$4="",0,SUM($W104:BV104)-SUM($W150:BV150))</f>
        <v>0</v>
      </c>
      <c r="BW196" s="5">
        <f ca="1">IF(BW$4="",0,SUM($W104:BW104)-SUM($W150:BW150))</f>
        <v>0</v>
      </c>
      <c r="BX196" s="5">
        <f ca="1">IF(BX$4="",0,SUM($W104:BX104)-SUM($W150:BX150))</f>
        <v>0</v>
      </c>
      <c r="BY196" s="5">
        <f ca="1">IF(BY$4="",0,SUM($W104:BY104)-SUM($W150:BY150))</f>
        <v>0</v>
      </c>
      <c r="BZ196" s="5">
        <f ca="1">IF(BZ$4="",0,SUM($W104:BZ104)-SUM($W150:BZ150))</f>
        <v>0</v>
      </c>
      <c r="CA196" s="5">
        <f ca="1">IF(CA$4="",0,SUM($W104:CA104)-SUM($W150:CA150))</f>
        <v>0</v>
      </c>
      <c r="CB196" s="5">
        <f ca="1">IF(CB$4="",0,SUM($W104:CB104)-SUM($W150:CB150))</f>
        <v>0</v>
      </c>
      <c r="CC196" s="5">
        <f ca="1">IF(CC$4="",0,SUM($W104:CC104)-SUM($W150:CC150))</f>
        <v>0</v>
      </c>
      <c r="CD196" s="5">
        <f ca="1">IF(CD$4="",0,SUM($W104:CD104)-SUM($W150:CD150))</f>
        <v>0</v>
      </c>
      <c r="CE196" s="5">
        <f ca="1">IF(CE$4="",0,SUM($W104:CE104)-SUM($W150:CE150))</f>
        <v>0</v>
      </c>
      <c r="CF196" s="5">
        <f ca="1">IF(CF$4="",0,SUM($W104:CF104)-SUM($W150:CF150))</f>
        <v>0</v>
      </c>
    </row>
    <row r="197" spans="2:84" x14ac:dyDescent="0.3">
      <c r="B197" s="13">
        <f>ROW()</f>
        <v>197</v>
      </c>
      <c r="H197" s="1" t="str">
        <f t="shared" si="348"/>
        <v>Незавершенные капзатраты</v>
      </c>
      <c r="I197" s="1" t="str">
        <f>$I$194</f>
        <v>Капзатраты на производственные мощности</v>
      </c>
      <c r="J197" s="1" t="str">
        <f>Prcsses!I146</f>
        <v>Оборудование</v>
      </c>
      <c r="M197" s="53" t="s">
        <v>18</v>
      </c>
      <c r="U197" s="5">
        <f t="shared" ca="1" si="349"/>
        <v>0</v>
      </c>
      <c r="X197" s="5">
        <f ca="1">IF(X$4="",0,SUM($W105:X105)-SUM($W151:X151))</f>
        <v>0</v>
      </c>
      <c r="Y197" s="5">
        <f ca="1">IF(Y$4="",0,SUM($W105:Y105)-SUM($W151:Y151))</f>
        <v>0</v>
      </c>
      <c r="Z197" s="5">
        <f ca="1">IF(Z$4="",0,SUM($W105:Z105)-SUM($W151:Z151))</f>
        <v>0</v>
      </c>
      <c r="AA197" s="5">
        <f ca="1">IF(AA$4="",0,SUM($W105:AA105)-SUM($W151:AA151))</f>
        <v>0</v>
      </c>
      <c r="AB197" s="5">
        <f ca="1">IF(AB$4="",0,SUM($W105:AB105)-SUM($W151:AB151))</f>
        <v>0</v>
      </c>
      <c r="AC197" s="5">
        <f ca="1">IF(AC$4="",0,SUM($W105:AC105)-SUM($W151:AC151))</f>
        <v>0</v>
      </c>
      <c r="AD197" s="5">
        <f ca="1">IF(AD$4="",0,SUM($W105:AD105)-SUM($W151:AD151))</f>
        <v>0</v>
      </c>
      <c r="AE197" s="5">
        <f ca="1">IF(AE$4="",0,SUM($W105:AE105)-SUM($W151:AE151))</f>
        <v>5000000</v>
      </c>
      <c r="AF197" s="5">
        <f ca="1">IF(AF$4="",0,SUM($W105:AF105)-SUM($W151:AF151))</f>
        <v>10000000</v>
      </c>
      <c r="AG197" s="5">
        <f ca="1">IF(AG$4="",0,SUM($W105:AG105)-SUM($W151:AG151))</f>
        <v>15000000</v>
      </c>
      <c r="AH197" s="5">
        <f ca="1">IF(AH$4="",0,SUM($W105:AH105)-SUM($W151:AH151))</f>
        <v>15000000</v>
      </c>
      <c r="AI197" s="5">
        <f ca="1">IF(AI$4="",0,SUM($W105:AI105)-SUM($W151:AI151))</f>
        <v>0</v>
      </c>
      <c r="AJ197" s="5">
        <f ca="1">IF(AJ$4="",0,SUM($W105:AJ105)-SUM($W151:AJ151))</f>
        <v>0</v>
      </c>
      <c r="AK197" s="5">
        <f ca="1">IF(AK$4="",0,SUM($W105:AK105)-SUM($W151:AK151))</f>
        <v>0</v>
      </c>
      <c r="AL197" s="5">
        <f ca="1">IF(AL$4="",0,SUM($W105:AL105)-SUM($W151:AL151))</f>
        <v>0</v>
      </c>
      <c r="AM197" s="5">
        <f ca="1">IF(AM$4="",0,SUM($W105:AM105)-SUM($W151:AM151))</f>
        <v>0</v>
      </c>
      <c r="AN197" s="5">
        <f ca="1">IF(AN$4="",0,SUM($W105:AN105)-SUM($W151:AN151))</f>
        <v>0</v>
      </c>
      <c r="AO197" s="5">
        <f ca="1">IF(AO$4="",0,SUM($W105:AO105)-SUM($W151:AO151))</f>
        <v>0</v>
      </c>
      <c r="AP197" s="5">
        <f ca="1">IF(AP$4="",0,SUM($W105:AP105)-SUM($W151:AP151))</f>
        <v>0</v>
      </c>
      <c r="AQ197" s="5">
        <f ca="1">IF(AQ$4="",0,SUM($W105:AQ105)-SUM($W151:AQ151))</f>
        <v>0</v>
      </c>
      <c r="AR197" s="5">
        <f ca="1">IF(AR$4="",0,SUM($W105:AR105)-SUM($W151:AR151))</f>
        <v>0</v>
      </c>
      <c r="AS197" s="5">
        <f ca="1">IF(AS$4="",0,SUM($W105:AS105)-SUM($W151:AS151))</f>
        <v>0</v>
      </c>
      <c r="AT197" s="5">
        <f ca="1">IF(AT$4="",0,SUM($W105:AT105)-SUM($W151:AT151))</f>
        <v>0</v>
      </c>
      <c r="AU197" s="5">
        <f ca="1">IF(AU$4="",0,SUM($W105:AU105)-SUM($W151:AU151))</f>
        <v>0</v>
      </c>
      <c r="AV197" s="5">
        <f ca="1">IF(AV$4="",0,SUM($W105:AV105)-SUM($W151:AV151))</f>
        <v>0</v>
      </c>
      <c r="AW197" s="5">
        <f ca="1">IF(AW$4="",0,SUM($W105:AW105)-SUM($W151:AW151))</f>
        <v>0</v>
      </c>
      <c r="AX197" s="5">
        <f ca="1">IF(AX$4="",0,SUM($W105:AX105)-SUM($W151:AX151))</f>
        <v>0</v>
      </c>
      <c r="AY197" s="5">
        <f ca="1">IF(AY$4="",0,SUM($W105:AY105)-SUM($W151:AY151))</f>
        <v>0</v>
      </c>
      <c r="AZ197" s="5">
        <f ca="1">IF(AZ$4="",0,SUM($W105:AZ105)-SUM($W151:AZ151))</f>
        <v>0</v>
      </c>
      <c r="BA197" s="5">
        <f ca="1">IF(BA$4="",0,SUM($W105:BA105)-SUM($W151:BA151))</f>
        <v>0</v>
      </c>
      <c r="BB197" s="5">
        <f ca="1">IF(BB$4="",0,SUM($W105:BB105)-SUM($W151:BB151))</f>
        <v>0</v>
      </c>
      <c r="BC197" s="5">
        <f ca="1">IF(BC$4="",0,SUM($W105:BC105)-SUM($W151:BC151))</f>
        <v>0</v>
      </c>
      <c r="BD197" s="5">
        <f ca="1">IF(BD$4="",0,SUM($W105:BD105)-SUM($W151:BD151))</f>
        <v>0</v>
      </c>
      <c r="BE197" s="5">
        <f ca="1">IF(BE$4="",0,SUM($W105:BE105)-SUM($W151:BE151))</f>
        <v>0</v>
      </c>
      <c r="BF197" s="5">
        <f ca="1">IF(BF$4="",0,SUM($W105:BF105)-SUM($W151:BF151))</f>
        <v>0</v>
      </c>
      <c r="BG197" s="5">
        <f ca="1">IF(BG$4="",0,SUM($W105:BG105)-SUM($W151:BG151))</f>
        <v>0</v>
      </c>
      <c r="BH197" s="5">
        <f ca="1">IF(BH$4="",0,SUM($W105:BH105)-SUM($W151:BH151))</f>
        <v>0</v>
      </c>
      <c r="BI197" s="5">
        <f ca="1">IF(BI$4="",0,SUM($W105:BI105)-SUM($W151:BI151))</f>
        <v>0</v>
      </c>
      <c r="BJ197" s="5">
        <f ca="1">IF(BJ$4="",0,SUM($W105:BJ105)-SUM($W151:BJ151))</f>
        <v>0</v>
      </c>
      <c r="BK197" s="5">
        <f ca="1">IF(BK$4="",0,SUM($W105:BK105)-SUM($W151:BK151))</f>
        <v>0</v>
      </c>
      <c r="BL197" s="5">
        <f ca="1">IF(BL$4="",0,SUM($W105:BL105)-SUM($W151:BL151))</f>
        <v>0</v>
      </c>
      <c r="BM197" s="5">
        <f ca="1">IF(BM$4="",0,SUM($W105:BM105)-SUM($W151:BM151))</f>
        <v>0</v>
      </c>
      <c r="BN197" s="5">
        <f ca="1">IF(BN$4="",0,SUM($W105:BN105)-SUM($W151:BN151))</f>
        <v>0</v>
      </c>
      <c r="BO197" s="5">
        <f ca="1">IF(BO$4="",0,SUM($W105:BO105)-SUM($W151:BO151))</f>
        <v>0</v>
      </c>
      <c r="BP197" s="5">
        <f ca="1">IF(BP$4="",0,SUM($W105:BP105)-SUM($W151:BP151))</f>
        <v>0</v>
      </c>
      <c r="BQ197" s="5">
        <f ca="1">IF(BQ$4="",0,SUM($W105:BQ105)-SUM($W151:BQ151))</f>
        <v>0</v>
      </c>
      <c r="BR197" s="5">
        <f ca="1">IF(BR$4="",0,SUM($W105:BR105)-SUM($W151:BR151))</f>
        <v>0</v>
      </c>
      <c r="BS197" s="5">
        <f ca="1">IF(BS$4="",0,SUM($W105:BS105)-SUM($W151:BS151))</f>
        <v>0</v>
      </c>
      <c r="BT197" s="5">
        <f ca="1">IF(BT$4="",0,SUM($W105:BT105)-SUM($W151:BT151))</f>
        <v>0</v>
      </c>
      <c r="BU197" s="5">
        <f ca="1">IF(BU$4="",0,SUM($W105:BU105)-SUM($W151:BU151))</f>
        <v>0</v>
      </c>
      <c r="BV197" s="5">
        <f ca="1">IF(BV$4="",0,SUM($W105:BV105)-SUM($W151:BV151))</f>
        <v>0</v>
      </c>
      <c r="BW197" s="5">
        <f ca="1">IF(BW$4="",0,SUM($W105:BW105)-SUM($W151:BW151))</f>
        <v>0</v>
      </c>
      <c r="BX197" s="5">
        <f ca="1">IF(BX$4="",0,SUM($W105:BX105)-SUM($W151:BX151))</f>
        <v>0</v>
      </c>
      <c r="BY197" s="5">
        <f ca="1">IF(BY$4="",0,SUM($W105:BY105)-SUM($W151:BY151))</f>
        <v>0</v>
      </c>
      <c r="BZ197" s="5">
        <f ca="1">IF(BZ$4="",0,SUM($W105:BZ105)-SUM($W151:BZ151))</f>
        <v>0</v>
      </c>
      <c r="CA197" s="5">
        <f ca="1">IF(CA$4="",0,SUM($W105:CA105)-SUM($W151:CA151))</f>
        <v>0</v>
      </c>
      <c r="CB197" s="5">
        <f ca="1">IF(CB$4="",0,SUM($W105:CB105)-SUM($W151:CB151))</f>
        <v>0</v>
      </c>
      <c r="CC197" s="5">
        <f ca="1">IF(CC$4="",0,SUM($W105:CC105)-SUM($W151:CC151))</f>
        <v>0</v>
      </c>
      <c r="CD197" s="5">
        <f ca="1">IF(CD$4="",0,SUM($W105:CD105)-SUM($W151:CD151))</f>
        <v>0</v>
      </c>
      <c r="CE197" s="5">
        <f ca="1">IF(CE$4="",0,SUM($W105:CE105)-SUM($W151:CE151))</f>
        <v>0</v>
      </c>
      <c r="CF197" s="5">
        <f ca="1">IF(CF$4="",0,SUM($W105:CF105)-SUM($W151:CF151))</f>
        <v>0</v>
      </c>
    </row>
    <row r="198" spans="2:84" x14ac:dyDescent="0.3">
      <c r="B198" s="13">
        <f>ROW()</f>
        <v>198</v>
      </c>
      <c r="H198" s="1" t="str">
        <f t="shared" si="348"/>
        <v>Незавершенные капзатраты</v>
      </c>
      <c r="I198" s="1" t="str">
        <f>$I$194</f>
        <v>Капзатраты на производственные мощности</v>
      </c>
      <c r="J198" s="1" t="str">
        <f>Prcsses!I147</f>
        <v>Доставка и установка оборудования</v>
      </c>
      <c r="M198" s="53" t="s">
        <v>18</v>
      </c>
      <c r="U198" s="5">
        <f t="shared" ca="1" si="349"/>
        <v>0</v>
      </c>
      <c r="X198" s="5">
        <f ca="1">IF(X$4="",0,SUM($W106:X106)-SUM($W152:X152))</f>
        <v>0</v>
      </c>
      <c r="Y198" s="5">
        <f ca="1">IF(Y$4="",0,SUM($W106:Y106)-SUM($W152:Y152))</f>
        <v>0</v>
      </c>
      <c r="Z198" s="5">
        <f ca="1">IF(Z$4="",0,SUM($W106:Z106)-SUM($W152:Z152))</f>
        <v>0</v>
      </c>
      <c r="AA198" s="5">
        <f ca="1">IF(AA$4="",0,SUM($W106:AA106)-SUM($W152:AA152))</f>
        <v>0</v>
      </c>
      <c r="AB198" s="5">
        <f ca="1">IF(AB$4="",0,SUM($W106:AB106)-SUM($W152:AB152))</f>
        <v>0</v>
      </c>
      <c r="AC198" s="5">
        <f ca="1">IF(AC$4="",0,SUM($W106:AC106)-SUM($W152:AC152))</f>
        <v>0</v>
      </c>
      <c r="AD198" s="5">
        <f ca="1">IF(AD$4="",0,SUM($W106:AD106)-SUM($W152:AD152))</f>
        <v>0</v>
      </c>
      <c r="AE198" s="5">
        <f ca="1">IF(AE$4="",0,SUM($W106:AE106)-SUM($W152:AE152))</f>
        <v>0</v>
      </c>
      <c r="AF198" s="5">
        <f ca="1">IF(AF$4="",0,SUM($W106:AF106)-SUM($W152:AF152))</f>
        <v>0</v>
      </c>
      <c r="AG198" s="5">
        <f ca="1">IF(AG$4="",0,SUM($W106:AG106)-SUM($W152:AG152))</f>
        <v>2500000</v>
      </c>
      <c r="AH198" s="5">
        <f ca="1">IF(AH$4="",0,SUM($W106:AH106)-SUM($W152:AH152))</f>
        <v>5000000</v>
      </c>
      <c r="AI198" s="5">
        <f ca="1">IF(AI$4="",0,SUM($W106:AI106)-SUM($W152:AI152))</f>
        <v>0</v>
      </c>
      <c r="AJ198" s="5">
        <f ca="1">IF(AJ$4="",0,SUM($W106:AJ106)-SUM($W152:AJ152))</f>
        <v>0</v>
      </c>
      <c r="AK198" s="5">
        <f ca="1">IF(AK$4="",0,SUM($W106:AK106)-SUM($W152:AK152))</f>
        <v>0</v>
      </c>
      <c r="AL198" s="5">
        <f ca="1">IF(AL$4="",0,SUM($W106:AL106)-SUM($W152:AL152))</f>
        <v>0</v>
      </c>
      <c r="AM198" s="5">
        <f ca="1">IF(AM$4="",0,SUM($W106:AM106)-SUM($W152:AM152))</f>
        <v>0</v>
      </c>
      <c r="AN198" s="5">
        <f ca="1">IF(AN$4="",0,SUM($W106:AN106)-SUM($W152:AN152))</f>
        <v>0</v>
      </c>
      <c r="AO198" s="5">
        <f ca="1">IF(AO$4="",0,SUM($W106:AO106)-SUM($W152:AO152))</f>
        <v>0</v>
      </c>
      <c r="AP198" s="5">
        <f ca="1">IF(AP$4="",0,SUM($W106:AP106)-SUM($W152:AP152))</f>
        <v>0</v>
      </c>
      <c r="AQ198" s="5">
        <f ca="1">IF(AQ$4="",0,SUM($W106:AQ106)-SUM($W152:AQ152))</f>
        <v>0</v>
      </c>
      <c r="AR198" s="5">
        <f ca="1">IF(AR$4="",0,SUM($W106:AR106)-SUM($W152:AR152))</f>
        <v>0</v>
      </c>
      <c r="AS198" s="5">
        <f ca="1">IF(AS$4="",0,SUM($W106:AS106)-SUM($W152:AS152))</f>
        <v>0</v>
      </c>
      <c r="AT198" s="5">
        <f ca="1">IF(AT$4="",0,SUM($W106:AT106)-SUM($W152:AT152))</f>
        <v>0</v>
      </c>
      <c r="AU198" s="5">
        <f ca="1">IF(AU$4="",0,SUM($W106:AU106)-SUM($W152:AU152))</f>
        <v>0</v>
      </c>
      <c r="AV198" s="5">
        <f ca="1">IF(AV$4="",0,SUM($W106:AV106)-SUM($W152:AV152))</f>
        <v>0</v>
      </c>
      <c r="AW198" s="5">
        <f ca="1">IF(AW$4="",0,SUM($W106:AW106)-SUM($W152:AW152))</f>
        <v>0</v>
      </c>
      <c r="AX198" s="5">
        <f ca="1">IF(AX$4="",0,SUM($W106:AX106)-SUM($W152:AX152))</f>
        <v>0</v>
      </c>
      <c r="AY198" s="5">
        <f ca="1">IF(AY$4="",0,SUM($W106:AY106)-SUM($W152:AY152))</f>
        <v>0</v>
      </c>
      <c r="AZ198" s="5">
        <f ca="1">IF(AZ$4="",0,SUM($W106:AZ106)-SUM($W152:AZ152))</f>
        <v>0</v>
      </c>
      <c r="BA198" s="5">
        <f ca="1">IF(BA$4="",0,SUM($W106:BA106)-SUM($W152:BA152))</f>
        <v>0</v>
      </c>
      <c r="BB198" s="5">
        <f ca="1">IF(BB$4="",0,SUM($W106:BB106)-SUM($W152:BB152))</f>
        <v>0</v>
      </c>
      <c r="BC198" s="5">
        <f ca="1">IF(BC$4="",0,SUM($W106:BC106)-SUM($W152:BC152))</f>
        <v>0</v>
      </c>
      <c r="BD198" s="5">
        <f ca="1">IF(BD$4="",0,SUM($W106:BD106)-SUM($W152:BD152))</f>
        <v>0</v>
      </c>
      <c r="BE198" s="5">
        <f ca="1">IF(BE$4="",0,SUM($W106:BE106)-SUM($W152:BE152))</f>
        <v>0</v>
      </c>
      <c r="BF198" s="5">
        <f ca="1">IF(BF$4="",0,SUM($W106:BF106)-SUM($W152:BF152))</f>
        <v>0</v>
      </c>
      <c r="BG198" s="5">
        <f ca="1">IF(BG$4="",0,SUM($W106:BG106)-SUM($W152:BG152))</f>
        <v>0</v>
      </c>
      <c r="BH198" s="5">
        <f ca="1">IF(BH$4="",0,SUM($W106:BH106)-SUM($W152:BH152))</f>
        <v>0</v>
      </c>
      <c r="BI198" s="5">
        <f ca="1">IF(BI$4="",0,SUM($W106:BI106)-SUM($W152:BI152))</f>
        <v>0</v>
      </c>
      <c r="BJ198" s="5">
        <f ca="1">IF(BJ$4="",0,SUM($W106:BJ106)-SUM($W152:BJ152))</f>
        <v>0</v>
      </c>
      <c r="BK198" s="5">
        <f ca="1">IF(BK$4="",0,SUM($W106:BK106)-SUM($W152:BK152))</f>
        <v>0</v>
      </c>
      <c r="BL198" s="5">
        <f ca="1">IF(BL$4="",0,SUM($W106:BL106)-SUM($W152:BL152))</f>
        <v>0</v>
      </c>
      <c r="BM198" s="5">
        <f ca="1">IF(BM$4="",0,SUM($W106:BM106)-SUM($W152:BM152))</f>
        <v>0</v>
      </c>
      <c r="BN198" s="5">
        <f ca="1">IF(BN$4="",0,SUM($W106:BN106)-SUM($W152:BN152))</f>
        <v>0</v>
      </c>
      <c r="BO198" s="5">
        <f ca="1">IF(BO$4="",0,SUM($W106:BO106)-SUM($W152:BO152))</f>
        <v>0</v>
      </c>
      <c r="BP198" s="5">
        <f ca="1">IF(BP$4="",0,SUM($W106:BP106)-SUM($W152:BP152))</f>
        <v>0</v>
      </c>
      <c r="BQ198" s="5">
        <f ca="1">IF(BQ$4="",0,SUM($W106:BQ106)-SUM($W152:BQ152))</f>
        <v>0</v>
      </c>
      <c r="BR198" s="5">
        <f ca="1">IF(BR$4="",0,SUM($W106:BR106)-SUM($W152:BR152))</f>
        <v>0</v>
      </c>
      <c r="BS198" s="5">
        <f ca="1">IF(BS$4="",0,SUM($W106:BS106)-SUM($W152:BS152))</f>
        <v>0</v>
      </c>
      <c r="BT198" s="5">
        <f ca="1">IF(BT$4="",0,SUM($W106:BT106)-SUM($W152:BT152))</f>
        <v>0</v>
      </c>
      <c r="BU198" s="5">
        <f ca="1">IF(BU$4="",0,SUM($W106:BU106)-SUM($W152:BU152))</f>
        <v>0</v>
      </c>
      <c r="BV198" s="5">
        <f ca="1">IF(BV$4="",0,SUM($W106:BV106)-SUM($W152:BV152))</f>
        <v>0</v>
      </c>
      <c r="BW198" s="5">
        <f ca="1">IF(BW$4="",0,SUM($W106:BW106)-SUM($W152:BW152))</f>
        <v>0</v>
      </c>
      <c r="BX198" s="5">
        <f ca="1">IF(BX$4="",0,SUM($W106:BX106)-SUM($W152:BX152))</f>
        <v>0</v>
      </c>
      <c r="BY198" s="5">
        <f ca="1">IF(BY$4="",0,SUM($W106:BY106)-SUM($W152:BY152))</f>
        <v>0</v>
      </c>
      <c r="BZ198" s="5">
        <f ca="1">IF(BZ$4="",0,SUM($W106:BZ106)-SUM($W152:BZ152))</f>
        <v>0</v>
      </c>
      <c r="CA198" s="5">
        <f ca="1">IF(CA$4="",0,SUM($W106:CA106)-SUM($W152:CA152))</f>
        <v>0</v>
      </c>
      <c r="CB198" s="5">
        <f ca="1">IF(CB$4="",0,SUM($W106:CB106)-SUM($W152:CB152))</f>
        <v>0</v>
      </c>
      <c r="CC198" s="5">
        <f ca="1">IF(CC$4="",0,SUM($W106:CC106)-SUM($W152:CC152))</f>
        <v>0</v>
      </c>
      <c r="CD198" s="5">
        <f ca="1">IF(CD$4="",0,SUM($W106:CD106)-SUM($W152:CD152))</f>
        <v>0</v>
      </c>
      <c r="CE198" s="5">
        <f ca="1">IF(CE$4="",0,SUM($W106:CE106)-SUM($W152:CE152))</f>
        <v>0</v>
      </c>
      <c r="CF198" s="5">
        <f ca="1">IF(CF$4="",0,SUM($W106:CF106)-SUM($W152:CF152))</f>
        <v>0</v>
      </c>
    </row>
    <row r="199" spans="2:84" x14ac:dyDescent="0.3">
      <c r="B199" s="13">
        <f>ROW()</f>
        <v>199</v>
      </c>
      <c r="H199" s="1" t="str">
        <f t="shared" si="348"/>
        <v>Незавершенные капзатраты</v>
      </c>
      <c r="I199" s="1" t="str">
        <f>$I$194</f>
        <v>Капзатраты на производственные мощности</v>
      </c>
      <c r="J199" s="1" t="str">
        <f>Prcsses!I148</f>
        <v>Пуско-наладочные работы и ввод в экспл.</v>
      </c>
      <c r="M199" s="53" t="s">
        <v>18</v>
      </c>
      <c r="U199" s="5">
        <f t="shared" ca="1" si="349"/>
        <v>0</v>
      </c>
      <c r="X199" s="5">
        <f ca="1">IF(X$4="",0,SUM($W107:X107)-SUM($W153:X153))</f>
        <v>0</v>
      </c>
      <c r="Y199" s="5">
        <f ca="1">IF(Y$4="",0,SUM($W107:Y107)-SUM($W153:Y153))</f>
        <v>0</v>
      </c>
      <c r="Z199" s="5">
        <f ca="1">IF(Z$4="",0,SUM($W107:Z107)-SUM($W153:Z153))</f>
        <v>0</v>
      </c>
      <c r="AA199" s="5">
        <f ca="1">IF(AA$4="",0,SUM($W107:AA107)-SUM($W153:AA153))</f>
        <v>0</v>
      </c>
      <c r="AB199" s="5">
        <f ca="1">IF(AB$4="",0,SUM($W107:AB107)-SUM($W153:AB153))</f>
        <v>0</v>
      </c>
      <c r="AC199" s="5">
        <f ca="1">IF(AC$4="",0,SUM($W107:AC107)-SUM($W153:AC153))</f>
        <v>0</v>
      </c>
      <c r="AD199" s="5">
        <f ca="1">IF(AD$4="",0,SUM($W107:AD107)-SUM($W153:AD153))</f>
        <v>0</v>
      </c>
      <c r="AE199" s="5">
        <f ca="1">IF(AE$4="",0,SUM($W107:AE107)-SUM($W153:AE153))</f>
        <v>0</v>
      </c>
      <c r="AF199" s="5">
        <f ca="1">IF(AF$4="",0,SUM($W107:AF107)-SUM($W153:AF153))</f>
        <v>0</v>
      </c>
      <c r="AG199" s="5">
        <f ca="1">IF(AG$4="",0,SUM($W107:AG107)-SUM($W153:AG153))</f>
        <v>0</v>
      </c>
      <c r="AH199" s="5">
        <f ca="1">IF(AH$4="",0,SUM($W107:AH107)-SUM($W153:AH153))</f>
        <v>0</v>
      </c>
      <c r="AI199" s="5">
        <f ca="1">IF(AI$4="",0,SUM($W107:AI107)-SUM($W153:AI153))</f>
        <v>0</v>
      </c>
      <c r="AJ199" s="5">
        <f ca="1">IF(AJ$4="",0,SUM($W107:AJ107)-SUM($W153:AJ153))</f>
        <v>0</v>
      </c>
      <c r="AK199" s="5">
        <f ca="1">IF(AK$4="",0,SUM($W107:AK107)-SUM($W153:AK153))</f>
        <v>0</v>
      </c>
      <c r="AL199" s="5">
        <f ca="1">IF(AL$4="",0,SUM($W107:AL107)-SUM($W153:AL153))</f>
        <v>0</v>
      </c>
      <c r="AM199" s="5">
        <f ca="1">IF(AM$4="",0,SUM($W107:AM107)-SUM($W153:AM153))</f>
        <v>0</v>
      </c>
      <c r="AN199" s="5">
        <f ca="1">IF(AN$4="",0,SUM($W107:AN107)-SUM($W153:AN153))</f>
        <v>0</v>
      </c>
      <c r="AO199" s="5">
        <f ca="1">IF(AO$4="",0,SUM($W107:AO107)-SUM($W153:AO153))</f>
        <v>0</v>
      </c>
      <c r="AP199" s="5">
        <f ca="1">IF(AP$4="",0,SUM($W107:AP107)-SUM($W153:AP153))</f>
        <v>0</v>
      </c>
      <c r="AQ199" s="5">
        <f ca="1">IF(AQ$4="",0,SUM($W107:AQ107)-SUM($W153:AQ153))</f>
        <v>0</v>
      </c>
      <c r="AR199" s="5">
        <f ca="1">IF(AR$4="",0,SUM($W107:AR107)-SUM($W153:AR153))</f>
        <v>0</v>
      </c>
      <c r="AS199" s="5">
        <f ca="1">IF(AS$4="",0,SUM($W107:AS107)-SUM($W153:AS153))</f>
        <v>0</v>
      </c>
      <c r="AT199" s="5">
        <f ca="1">IF(AT$4="",0,SUM($W107:AT107)-SUM($W153:AT153))</f>
        <v>0</v>
      </c>
      <c r="AU199" s="5">
        <f ca="1">IF(AU$4="",0,SUM($W107:AU107)-SUM($W153:AU153))</f>
        <v>0</v>
      </c>
      <c r="AV199" s="5">
        <f ca="1">IF(AV$4="",0,SUM($W107:AV107)-SUM($W153:AV153))</f>
        <v>0</v>
      </c>
      <c r="AW199" s="5">
        <f ca="1">IF(AW$4="",0,SUM($W107:AW107)-SUM($W153:AW153))</f>
        <v>0</v>
      </c>
      <c r="AX199" s="5">
        <f ca="1">IF(AX$4="",0,SUM($W107:AX107)-SUM($W153:AX153))</f>
        <v>0</v>
      </c>
      <c r="AY199" s="5">
        <f ca="1">IF(AY$4="",0,SUM($W107:AY107)-SUM($W153:AY153))</f>
        <v>0</v>
      </c>
      <c r="AZ199" s="5">
        <f ca="1">IF(AZ$4="",0,SUM($W107:AZ107)-SUM($W153:AZ153))</f>
        <v>0</v>
      </c>
      <c r="BA199" s="5">
        <f ca="1">IF(BA$4="",0,SUM($W107:BA107)-SUM($W153:BA153))</f>
        <v>0</v>
      </c>
      <c r="BB199" s="5">
        <f ca="1">IF(BB$4="",0,SUM($W107:BB107)-SUM($W153:BB153))</f>
        <v>0</v>
      </c>
      <c r="BC199" s="5">
        <f ca="1">IF(BC$4="",0,SUM($W107:BC107)-SUM($W153:BC153))</f>
        <v>0</v>
      </c>
      <c r="BD199" s="5">
        <f ca="1">IF(BD$4="",0,SUM($W107:BD107)-SUM($W153:BD153))</f>
        <v>0</v>
      </c>
      <c r="BE199" s="5">
        <f ca="1">IF(BE$4="",0,SUM($W107:BE107)-SUM($W153:BE153))</f>
        <v>0</v>
      </c>
      <c r="BF199" s="5">
        <f ca="1">IF(BF$4="",0,SUM($W107:BF107)-SUM($W153:BF153))</f>
        <v>0</v>
      </c>
      <c r="BG199" s="5">
        <f ca="1">IF(BG$4="",0,SUM($W107:BG107)-SUM($W153:BG153))</f>
        <v>0</v>
      </c>
      <c r="BH199" s="5">
        <f ca="1">IF(BH$4="",0,SUM($W107:BH107)-SUM($W153:BH153))</f>
        <v>0</v>
      </c>
      <c r="BI199" s="5">
        <f ca="1">IF(BI$4="",0,SUM($W107:BI107)-SUM($W153:BI153))</f>
        <v>0</v>
      </c>
      <c r="BJ199" s="5">
        <f ca="1">IF(BJ$4="",0,SUM($W107:BJ107)-SUM($W153:BJ153))</f>
        <v>0</v>
      </c>
      <c r="BK199" s="5">
        <f ca="1">IF(BK$4="",0,SUM($W107:BK107)-SUM($W153:BK153))</f>
        <v>0</v>
      </c>
      <c r="BL199" s="5">
        <f ca="1">IF(BL$4="",0,SUM($W107:BL107)-SUM($W153:BL153))</f>
        <v>0</v>
      </c>
      <c r="BM199" s="5">
        <f ca="1">IF(BM$4="",0,SUM($W107:BM107)-SUM($W153:BM153))</f>
        <v>0</v>
      </c>
      <c r="BN199" s="5">
        <f ca="1">IF(BN$4="",0,SUM($W107:BN107)-SUM($W153:BN153))</f>
        <v>0</v>
      </c>
      <c r="BO199" s="5">
        <f ca="1">IF(BO$4="",0,SUM($W107:BO107)-SUM($W153:BO153))</f>
        <v>0</v>
      </c>
      <c r="BP199" s="5">
        <f ca="1">IF(BP$4="",0,SUM($W107:BP107)-SUM($W153:BP153))</f>
        <v>0</v>
      </c>
      <c r="BQ199" s="5">
        <f ca="1">IF(BQ$4="",0,SUM($W107:BQ107)-SUM($W153:BQ153))</f>
        <v>0</v>
      </c>
      <c r="BR199" s="5">
        <f ca="1">IF(BR$4="",0,SUM($W107:BR107)-SUM($W153:BR153))</f>
        <v>0</v>
      </c>
      <c r="BS199" s="5">
        <f ca="1">IF(BS$4="",0,SUM($W107:BS107)-SUM($W153:BS153))</f>
        <v>0</v>
      </c>
      <c r="BT199" s="5">
        <f ca="1">IF(BT$4="",0,SUM($W107:BT107)-SUM($W153:BT153))</f>
        <v>0</v>
      </c>
      <c r="BU199" s="5">
        <f ca="1">IF(BU$4="",0,SUM($W107:BU107)-SUM($W153:BU153))</f>
        <v>0</v>
      </c>
      <c r="BV199" s="5">
        <f ca="1">IF(BV$4="",0,SUM($W107:BV107)-SUM($W153:BV153))</f>
        <v>0</v>
      </c>
      <c r="BW199" s="5">
        <f ca="1">IF(BW$4="",0,SUM($W107:BW107)-SUM($W153:BW153))</f>
        <v>0</v>
      </c>
      <c r="BX199" s="5">
        <f ca="1">IF(BX$4="",0,SUM($W107:BX107)-SUM($W153:BX153))</f>
        <v>0</v>
      </c>
      <c r="BY199" s="5">
        <f ca="1">IF(BY$4="",0,SUM($W107:BY107)-SUM($W153:BY153))</f>
        <v>0</v>
      </c>
      <c r="BZ199" s="5">
        <f ca="1">IF(BZ$4="",0,SUM($W107:BZ107)-SUM($W153:BZ153))</f>
        <v>0</v>
      </c>
      <c r="CA199" s="5">
        <f ca="1">IF(CA$4="",0,SUM($W107:CA107)-SUM($W153:CA153))</f>
        <v>0</v>
      </c>
      <c r="CB199" s="5">
        <f ca="1">IF(CB$4="",0,SUM($W107:CB107)-SUM($W153:CB153))</f>
        <v>0</v>
      </c>
      <c r="CC199" s="5">
        <f ca="1">IF(CC$4="",0,SUM($W107:CC107)-SUM($W153:CC153))</f>
        <v>0</v>
      </c>
      <c r="CD199" s="5">
        <f ca="1">IF(CD$4="",0,SUM($W107:CD107)-SUM($W153:CD153))</f>
        <v>0</v>
      </c>
      <c r="CE199" s="5">
        <f ca="1">IF(CE$4="",0,SUM($W107:CE107)-SUM($W153:CE153))</f>
        <v>0</v>
      </c>
      <c r="CF199" s="5">
        <f ca="1">IF(CF$4="",0,SUM($W107:CF107)-SUM($W153:CF153))</f>
        <v>0</v>
      </c>
    </row>
    <row r="200" spans="2:84" s="26" customFormat="1" ht="12" x14ac:dyDescent="0.25">
      <c r="B200" s="13"/>
      <c r="M200" s="55"/>
      <c r="N200" s="44" t="s">
        <v>21</v>
      </c>
      <c r="O200" s="45"/>
      <c r="P200" s="46"/>
      <c r="Q200" s="89"/>
      <c r="U200" s="41"/>
      <c r="V200" s="42"/>
      <c r="W200" s="43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</row>
    <row r="201" spans="2:84" x14ac:dyDescent="0.3">
      <c r="B201" s="13">
        <f>ROW()</f>
        <v>201</v>
      </c>
      <c r="H201" s="1" t="str">
        <f t="shared" ref="H201:H206" si="360">$H$186</f>
        <v>Незавершенные капзатраты</v>
      </c>
      <c r="I201" s="1" t="s">
        <v>206</v>
      </c>
      <c r="M201" s="53" t="s">
        <v>18</v>
      </c>
      <c r="P201" s="72" t="str">
        <f>Lists!$AI$8</f>
        <v>BS</v>
      </c>
      <c r="U201" s="5">
        <f t="shared" ref="U201:U206" ca="1" si="361">INDIRECT(ADDRESS($B201,$X$2-1+$P$8))</f>
        <v>0</v>
      </c>
      <c r="X201" s="5">
        <f ca="1">IF(X$4="",0,SUM(X202:X207))</f>
        <v>0</v>
      </c>
      <c r="Y201" s="5">
        <f ca="1">IF(Y$4="",0,SUM(Y202:Y207))</f>
        <v>0</v>
      </c>
      <c r="Z201" s="5">
        <f t="shared" ref="Z201" ca="1" si="362">IF(Z$4="",0,SUM(Z202:Z207))</f>
        <v>0</v>
      </c>
      <c r="AA201" s="5">
        <f t="shared" ref="AA201" ca="1" si="363">IF(AA$4="",0,SUM(AA202:AA207))</f>
        <v>0</v>
      </c>
      <c r="AB201" s="5">
        <f t="shared" ref="AB201" ca="1" si="364">IF(AB$4="",0,SUM(AB202:AB207))</f>
        <v>0</v>
      </c>
      <c r="AC201" s="5">
        <f t="shared" ref="AC201" ca="1" si="365">IF(AC$4="",0,SUM(AC202:AC207))</f>
        <v>0</v>
      </c>
      <c r="AD201" s="5">
        <f t="shared" ref="AD201" ca="1" si="366">IF(AD$4="",0,SUM(AD202:AD207))</f>
        <v>0</v>
      </c>
      <c r="AE201" s="5">
        <f t="shared" ref="AE201" ca="1" si="367">IF(AE$4="",0,SUM(AE202:AE207))</f>
        <v>0</v>
      </c>
      <c r="AF201" s="5">
        <f t="shared" ref="AF201" ca="1" si="368">IF(AF$4="",0,SUM(AF202:AF207))</f>
        <v>0</v>
      </c>
      <c r="AG201" s="5">
        <f t="shared" ref="AG201" ca="1" si="369">IF(AG$4="",0,SUM(AG202:AG207))</f>
        <v>0</v>
      </c>
      <c r="AH201" s="5">
        <f t="shared" ref="AH201" ca="1" si="370">IF(AH$4="",0,SUM(AH202:AH207))</f>
        <v>0</v>
      </c>
      <c r="AI201" s="5">
        <f t="shared" ref="AI201:CF201" ca="1" si="371">IF(AI$4="",0,SUM(AI202:AI207))</f>
        <v>0</v>
      </c>
      <c r="AJ201" s="5">
        <f t="shared" ca="1" si="371"/>
        <v>0</v>
      </c>
      <c r="AK201" s="5">
        <f t="shared" ca="1" si="371"/>
        <v>0</v>
      </c>
      <c r="AL201" s="5">
        <f t="shared" ca="1" si="371"/>
        <v>0</v>
      </c>
      <c r="AM201" s="5">
        <f t="shared" ca="1" si="371"/>
        <v>0</v>
      </c>
      <c r="AN201" s="5">
        <f t="shared" ca="1" si="371"/>
        <v>0</v>
      </c>
      <c r="AO201" s="5">
        <f t="shared" ca="1" si="371"/>
        <v>0</v>
      </c>
      <c r="AP201" s="5">
        <f t="shared" ca="1" si="371"/>
        <v>0</v>
      </c>
      <c r="AQ201" s="5">
        <f t="shared" ca="1" si="371"/>
        <v>0</v>
      </c>
      <c r="AR201" s="5">
        <f t="shared" ca="1" si="371"/>
        <v>0</v>
      </c>
      <c r="AS201" s="5">
        <f t="shared" ca="1" si="371"/>
        <v>0</v>
      </c>
      <c r="AT201" s="5">
        <f t="shared" ca="1" si="371"/>
        <v>0</v>
      </c>
      <c r="AU201" s="5">
        <f t="shared" ca="1" si="371"/>
        <v>0</v>
      </c>
      <c r="AV201" s="5">
        <f t="shared" ca="1" si="371"/>
        <v>0</v>
      </c>
      <c r="AW201" s="5">
        <f t="shared" ca="1" si="371"/>
        <v>0</v>
      </c>
      <c r="AX201" s="5">
        <f t="shared" ca="1" si="371"/>
        <v>0</v>
      </c>
      <c r="AY201" s="5">
        <f t="shared" ca="1" si="371"/>
        <v>0</v>
      </c>
      <c r="AZ201" s="5">
        <f t="shared" ca="1" si="371"/>
        <v>0</v>
      </c>
      <c r="BA201" s="5">
        <f t="shared" ca="1" si="371"/>
        <v>0</v>
      </c>
      <c r="BB201" s="5">
        <f t="shared" ca="1" si="371"/>
        <v>0</v>
      </c>
      <c r="BC201" s="5">
        <f t="shared" ca="1" si="371"/>
        <v>0</v>
      </c>
      <c r="BD201" s="5">
        <f t="shared" ca="1" si="371"/>
        <v>0</v>
      </c>
      <c r="BE201" s="5">
        <f t="shared" ca="1" si="371"/>
        <v>0</v>
      </c>
      <c r="BF201" s="5">
        <f t="shared" ca="1" si="371"/>
        <v>0</v>
      </c>
      <c r="BG201" s="5">
        <f t="shared" ca="1" si="371"/>
        <v>0</v>
      </c>
      <c r="BH201" s="5">
        <f t="shared" ca="1" si="371"/>
        <v>0</v>
      </c>
      <c r="BI201" s="5">
        <f t="shared" ca="1" si="371"/>
        <v>0</v>
      </c>
      <c r="BJ201" s="5">
        <f t="shared" ca="1" si="371"/>
        <v>0</v>
      </c>
      <c r="BK201" s="5">
        <f t="shared" ca="1" si="371"/>
        <v>0</v>
      </c>
      <c r="BL201" s="5">
        <f t="shared" ca="1" si="371"/>
        <v>0</v>
      </c>
      <c r="BM201" s="5">
        <f t="shared" ca="1" si="371"/>
        <v>0</v>
      </c>
      <c r="BN201" s="5">
        <f t="shared" ca="1" si="371"/>
        <v>0</v>
      </c>
      <c r="BO201" s="5">
        <f t="shared" ca="1" si="371"/>
        <v>0</v>
      </c>
      <c r="BP201" s="5">
        <f t="shared" ca="1" si="371"/>
        <v>0</v>
      </c>
      <c r="BQ201" s="5">
        <f t="shared" ca="1" si="371"/>
        <v>0</v>
      </c>
      <c r="BR201" s="5">
        <f t="shared" ca="1" si="371"/>
        <v>0</v>
      </c>
      <c r="BS201" s="5">
        <f t="shared" ca="1" si="371"/>
        <v>0</v>
      </c>
      <c r="BT201" s="5">
        <f t="shared" ca="1" si="371"/>
        <v>0</v>
      </c>
      <c r="BU201" s="5">
        <f t="shared" ca="1" si="371"/>
        <v>0</v>
      </c>
      <c r="BV201" s="5">
        <f t="shared" ca="1" si="371"/>
        <v>0</v>
      </c>
      <c r="BW201" s="5">
        <f t="shared" ca="1" si="371"/>
        <v>0</v>
      </c>
      <c r="BX201" s="5">
        <f t="shared" ca="1" si="371"/>
        <v>0</v>
      </c>
      <c r="BY201" s="5">
        <f t="shared" ca="1" si="371"/>
        <v>0</v>
      </c>
      <c r="BZ201" s="5">
        <f t="shared" ca="1" si="371"/>
        <v>0</v>
      </c>
      <c r="CA201" s="5">
        <f t="shared" ca="1" si="371"/>
        <v>0</v>
      </c>
      <c r="CB201" s="5">
        <f t="shared" ca="1" si="371"/>
        <v>0</v>
      </c>
      <c r="CC201" s="5">
        <f t="shared" ca="1" si="371"/>
        <v>0</v>
      </c>
      <c r="CD201" s="5">
        <f t="shared" ca="1" si="371"/>
        <v>0</v>
      </c>
      <c r="CE201" s="5">
        <f t="shared" ca="1" si="371"/>
        <v>0</v>
      </c>
      <c r="CF201" s="5">
        <f t="shared" ca="1" si="371"/>
        <v>0</v>
      </c>
    </row>
    <row r="202" spans="2:84" x14ac:dyDescent="0.3">
      <c r="B202" s="13">
        <f>ROW()</f>
        <v>202</v>
      </c>
      <c r="H202" s="1" t="str">
        <f t="shared" si="360"/>
        <v>Незавершенные капзатраты</v>
      </c>
      <c r="I202" s="1" t="str">
        <f>$I$201</f>
        <v>Капзатраты на торговые мощности</v>
      </c>
      <c r="J202" s="1" t="str">
        <f>Prcsses!I176</f>
        <v>Ремонтные работы</v>
      </c>
      <c r="M202" s="53" t="s">
        <v>18</v>
      </c>
      <c r="U202" s="5">
        <f t="shared" ca="1" si="361"/>
        <v>0</v>
      </c>
      <c r="X202" s="5">
        <f ca="1">IF(X$4="",0,SUM($W110:X110)-SUM($W156:X156))</f>
        <v>0</v>
      </c>
      <c r="Y202" s="5">
        <f ca="1">IF(Y$4="",0,SUM($W110:Y110)-SUM($W156:Y156))</f>
        <v>0</v>
      </c>
      <c r="Z202" s="5">
        <f ca="1">IF(Z$4="",0,SUM($W110:Z110)-SUM($W156:Z156))</f>
        <v>0</v>
      </c>
      <c r="AA202" s="5">
        <f ca="1">IF(AA$4="",0,SUM($W110:AA110)-SUM($W156:AA156))</f>
        <v>0</v>
      </c>
      <c r="AB202" s="5">
        <f ca="1">IF(AB$4="",0,SUM($W110:AB110)-SUM($W156:AB156))</f>
        <v>0</v>
      </c>
      <c r="AC202" s="5">
        <f ca="1">IF(AC$4="",0,SUM($W110:AC110)-SUM($W156:AC156))</f>
        <v>0</v>
      </c>
      <c r="AD202" s="5">
        <f ca="1">IF(AD$4="",0,SUM($W110:AD110)-SUM($W156:AD156))</f>
        <v>0</v>
      </c>
      <c r="AE202" s="5">
        <f ca="1">IF(AE$4="",0,SUM($W110:AE110)-SUM($W156:AE156))</f>
        <v>0</v>
      </c>
      <c r="AF202" s="5">
        <f ca="1">IF(AF$4="",0,SUM($W110:AF110)-SUM($W156:AF156))</f>
        <v>0</v>
      </c>
      <c r="AG202" s="5">
        <f ca="1">IF(AG$4="",0,SUM($W110:AG110)-SUM($W156:AG156))</f>
        <v>0</v>
      </c>
      <c r="AH202" s="5">
        <f ca="1">IF(AH$4="",0,SUM($W110:AH110)-SUM($W156:AH156))</f>
        <v>0</v>
      </c>
      <c r="AI202" s="5">
        <f ca="1">IF(AI$4="",0,SUM($W110:AI110)-SUM($W156:AI156))</f>
        <v>0</v>
      </c>
      <c r="AJ202" s="5">
        <f ca="1">IF(AJ$4="",0,SUM($W110:AJ110)-SUM($W156:AJ156))</f>
        <v>0</v>
      </c>
      <c r="AK202" s="5">
        <f ca="1">IF(AK$4="",0,SUM($W110:AK110)-SUM($W156:AK156))</f>
        <v>0</v>
      </c>
      <c r="AL202" s="5">
        <f ca="1">IF(AL$4="",0,SUM($W110:AL110)-SUM($W156:AL156))</f>
        <v>0</v>
      </c>
      <c r="AM202" s="5">
        <f ca="1">IF(AM$4="",0,SUM($W110:AM110)-SUM($W156:AM156))</f>
        <v>0</v>
      </c>
      <c r="AN202" s="5">
        <f ca="1">IF(AN$4="",0,SUM($W110:AN110)-SUM($W156:AN156))</f>
        <v>0</v>
      </c>
      <c r="AO202" s="5">
        <f ca="1">IF(AO$4="",0,SUM($W110:AO110)-SUM($W156:AO156))</f>
        <v>0</v>
      </c>
      <c r="AP202" s="5">
        <f ca="1">IF(AP$4="",0,SUM($W110:AP110)-SUM($W156:AP156))</f>
        <v>0</v>
      </c>
      <c r="AQ202" s="5">
        <f ca="1">IF(AQ$4="",0,SUM($W110:AQ110)-SUM($W156:AQ156))</f>
        <v>0</v>
      </c>
      <c r="AR202" s="5">
        <f ca="1">IF(AR$4="",0,SUM($W110:AR110)-SUM($W156:AR156))</f>
        <v>0</v>
      </c>
      <c r="AS202" s="5">
        <f ca="1">IF(AS$4="",0,SUM($W110:AS110)-SUM($W156:AS156))</f>
        <v>0</v>
      </c>
      <c r="AT202" s="5">
        <f ca="1">IF(AT$4="",0,SUM($W110:AT110)-SUM($W156:AT156))</f>
        <v>0</v>
      </c>
      <c r="AU202" s="5">
        <f ca="1">IF(AU$4="",0,SUM($W110:AU110)-SUM($W156:AU156))</f>
        <v>0</v>
      </c>
      <c r="AV202" s="5">
        <f ca="1">IF(AV$4="",0,SUM($W110:AV110)-SUM($W156:AV156))</f>
        <v>0</v>
      </c>
      <c r="AW202" s="5">
        <f ca="1">IF(AW$4="",0,SUM($W110:AW110)-SUM($W156:AW156))</f>
        <v>0</v>
      </c>
      <c r="AX202" s="5">
        <f ca="1">IF(AX$4="",0,SUM($W110:AX110)-SUM($W156:AX156))</f>
        <v>0</v>
      </c>
      <c r="AY202" s="5">
        <f ca="1">IF(AY$4="",0,SUM($W110:AY110)-SUM($W156:AY156))</f>
        <v>0</v>
      </c>
      <c r="AZ202" s="5">
        <f ca="1">IF(AZ$4="",0,SUM($W110:AZ110)-SUM($W156:AZ156))</f>
        <v>0</v>
      </c>
      <c r="BA202" s="5">
        <f ca="1">IF(BA$4="",0,SUM($W110:BA110)-SUM($W156:BA156))</f>
        <v>0</v>
      </c>
      <c r="BB202" s="5">
        <f ca="1">IF(BB$4="",0,SUM($W110:BB110)-SUM($W156:BB156))</f>
        <v>0</v>
      </c>
      <c r="BC202" s="5">
        <f ca="1">IF(BC$4="",0,SUM($W110:BC110)-SUM($W156:BC156))</f>
        <v>0</v>
      </c>
      <c r="BD202" s="5">
        <f ca="1">IF(BD$4="",0,SUM($W110:BD110)-SUM($W156:BD156))</f>
        <v>0</v>
      </c>
      <c r="BE202" s="5">
        <f ca="1">IF(BE$4="",0,SUM($W110:BE110)-SUM($W156:BE156))</f>
        <v>0</v>
      </c>
      <c r="BF202" s="5">
        <f ca="1">IF(BF$4="",0,SUM($W110:BF110)-SUM($W156:BF156))</f>
        <v>0</v>
      </c>
      <c r="BG202" s="5">
        <f ca="1">IF(BG$4="",0,SUM($W110:BG110)-SUM($W156:BG156))</f>
        <v>0</v>
      </c>
      <c r="BH202" s="5">
        <f ca="1">IF(BH$4="",0,SUM($W110:BH110)-SUM($W156:BH156))</f>
        <v>0</v>
      </c>
      <c r="BI202" s="5">
        <f ca="1">IF(BI$4="",0,SUM($W110:BI110)-SUM($W156:BI156))</f>
        <v>0</v>
      </c>
      <c r="BJ202" s="5">
        <f ca="1">IF(BJ$4="",0,SUM($W110:BJ110)-SUM($W156:BJ156))</f>
        <v>0</v>
      </c>
      <c r="BK202" s="5">
        <f ca="1">IF(BK$4="",0,SUM($W110:BK110)-SUM($W156:BK156))</f>
        <v>0</v>
      </c>
      <c r="BL202" s="5">
        <f ca="1">IF(BL$4="",0,SUM($W110:BL110)-SUM($W156:BL156))</f>
        <v>0</v>
      </c>
      <c r="BM202" s="5">
        <f ca="1">IF(BM$4="",0,SUM($W110:BM110)-SUM($W156:BM156))</f>
        <v>0</v>
      </c>
      <c r="BN202" s="5">
        <f ca="1">IF(BN$4="",0,SUM($W110:BN110)-SUM($W156:BN156))</f>
        <v>0</v>
      </c>
      <c r="BO202" s="5">
        <f ca="1">IF(BO$4="",0,SUM($W110:BO110)-SUM($W156:BO156))</f>
        <v>0</v>
      </c>
      <c r="BP202" s="5">
        <f ca="1">IF(BP$4="",0,SUM($W110:BP110)-SUM($W156:BP156))</f>
        <v>0</v>
      </c>
      <c r="BQ202" s="5">
        <f ca="1">IF(BQ$4="",0,SUM($W110:BQ110)-SUM($W156:BQ156))</f>
        <v>0</v>
      </c>
      <c r="BR202" s="5">
        <f ca="1">IF(BR$4="",0,SUM($W110:BR110)-SUM($W156:BR156))</f>
        <v>0</v>
      </c>
      <c r="BS202" s="5">
        <f ca="1">IF(BS$4="",0,SUM($W110:BS110)-SUM($W156:BS156))</f>
        <v>0</v>
      </c>
      <c r="BT202" s="5">
        <f ca="1">IF(BT$4="",0,SUM($W110:BT110)-SUM($W156:BT156))</f>
        <v>0</v>
      </c>
      <c r="BU202" s="5">
        <f ca="1">IF(BU$4="",0,SUM($W110:BU110)-SUM($W156:BU156))</f>
        <v>0</v>
      </c>
      <c r="BV202" s="5">
        <f ca="1">IF(BV$4="",0,SUM($W110:BV110)-SUM($W156:BV156))</f>
        <v>0</v>
      </c>
      <c r="BW202" s="5">
        <f ca="1">IF(BW$4="",0,SUM($W110:BW110)-SUM($W156:BW156))</f>
        <v>0</v>
      </c>
      <c r="BX202" s="5">
        <f ca="1">IF(BX$4="",0,SUM($W110:BX110)-SUM($W156:BX156))</f>
        <v>0</v>
      </c>
      <c r="BY202" s="5">
        <f ca="1">IF(BY$4="",0,SUM($W110:BY110)-SUM($W156:BY156))</f>
        <v>0</v>
      </c>
      <c r="BZ202" s="5">
        <f ca="1">IF(BZ$4="",0,SUM($W110:BZ110)-SUM($W156:BZ156))</f>
        <v>0</v>
      </c>
      <c r="CA202" s="5">
        <f ca="1">IF(CA$4="",0,SUM($W110:CA110)-SUM($W156:CA156))</f>
        <v>0</v>
      </c>
      <c r="CB202" s="5">
        <f ca="1">IF(CB$4="",0,SUM($W110:CB110)-SUM($W156:CB156))</f>
        <v>0</v>
      </c>
      <c r="CC202" s="5">
        <f ca="1">IF(CC$4="",0,SUM($W110:CC110)-SUM($W156:CC156))</f>
        <v>0</v>
      </c>
      <c r="CD202" s="5">
        <f ca="1">IF(CD$4="",0,SUM($W110:CD110)-SUM($W156:CD156))</f>
        <v>0</v>
      </c>
      <c r="CE202" s="5">
        <f ca="1">IF(CE$4="",0,SUM($W110:CE110)-SUM($W156:CE156))</f>
        <v>0</v>
      </c>
      <c r="CF202" s="5">
        <f ca="1">IF(CF$4="",0,SUM($W110:CF110)-SUM($W156:CF156))</f>
        <v>0</v>
      </c>
    </row>
    <row r="203" spans="2:84" x14ac:dyDescent="0.3">
      <c r="B203" s="13">
        <f>ROW()</f>
        <v>203</v>
      </c>
      <c r="H203" s="1" t="str">
        <f t="shared" si="360"/>
        <v>Незавершенные капзатраты</v>
      </c>
      <c r="I203" s="1" t="str">
        <f>$I$201</f>
        <v>Капзатраты на торговые мощности</v>
      </c>
      <c r="J203" s="1" t="str">
        <f>Prcsses!I177</f>
        <v>Гарантийный платеж</v>
      </c>
      <c r="M203" s="53" t="s">
        <v>18</v>
      </c>
      <c r="U203" s="5">
        <f t="shared" ca="1" si="361"/>
        <v>0</v>
      </c>
      <c r="X203" s="5">
        <f ca="1">IF(X$4="",0,SUM($W111:X111)-SUM($W157:X157))</f>
        <v>0</v>
      </c>
      <c r="Y203" s="5">
        <f ca="1">IF(Y$4="",0,SUM($W111:Y111)-SUM($W157:Y157))</f>
        <v>0</v>
      </c>
      <c r="Z203" s="5">
        <f ca="1">IF(Z$4="",0,SUM($W111:Z111)-SUM($W157:Z157))</f>
        <v>0</v>
      </c>
      <c r="AA203" s="5">
        <f ca="1">IF(AA$4="",0,SUM($W111:AA111)-SUM($W157:AA157))</f>
        <v>0</v>
      </c>
      <c r="AB203" s="5">
        <f ca="1">IF(AB$4="",0,SUM($W111:AB111)-SUM($W157:AB157))</f>
        <v>0</v>
      </c>
      <c r="AC203" s="5">
        <f ca="1">IF(AC$4="",0,SUM($W111:AC111)-SUM($W157:AC157))</f>
        <v>0</v>
      </c>
      <c r="AD203" s="5">
        <f ca="1">IF(AD$4="",0,SUM($W111:AD111)-SUM($W157:AD157))</f>
        <v>0</v>
      </c>
      <c r="AE203" s="5">
        <f ca="1">IF(AE$4="",0,SUM($W111:AE111)-SUM($W157:AE157))</f>
        <v>0</v>
      </c>
      <c r="AF203" s="5">
        <f ca="1">IF(AF$4="",0,SUM($W111:AF111)-SUM($W157:AF157))</f>
        <v>0</v>
      </c>
      <c r="AG203" s="5">
        <f ca="1">IF(AG$4="",0,SUM($W111:AG111)-SUM($W157:AG157))</f>
        <v>0</v>
      </c>
      <c r="AH203" s="5">
        <f ca="1">IF(AH$4="",0,SUM($W111:AH111)-SUM($W157:AH157))</f>
        <v>0</v>
      </c>
      <c r="AI203" s="5">
        <f ca="1">IF(AI$4="",0,SUM($W111:AI111)-SUM($W157:AI157))</f>
        <v>0</v>
      </c>
      <c r="AJ203" s="5">
        <f ca="1">IF(AJ$4="",0,SUM($W111:AJ111)-SUM($W157:AJ157))</f>
        <v>0</v>
      </c>
      <c r="AK203" s="5">
        <f ca="1">IF(AK$4="",0,SUM($W111:AK111)-SUM($W157:AK157))</f>
        <v>0</v>
      </c>
      <c r="AL203" s="5">
        <f ca="1">IF(AL$4="",0,SUM($W111:AL111)-SUM($W157:AL157))</f>
        <v>0</v>
      </c>
      <c r="AM203" s="5">
        <f ca="1">IF(AM$4="",0,SUM($W111:AM111)-SUM($W157:AM157))</f>
        <v>0</v>
      </c>
      <c r="AN203" s="5">
        <f ca="1">IF(AN$4="",0,SUM($W111:AN111)-SUM($W157:AN157))</f>
        <v>0</v>
      </c>
      <c r="AO203" s="5">
        <f ca="1">IF(AO$4="",0,SUM($W111:AO111)-SUM($W157:AO157))</f>
        <v>0</v>
      </c>
      <c r="AP203" s="5">
        <f ca="1">IF(AP$4="",0,SUM($W111:AP111)-SUM($W157:AP157))</f>
        <v>0</v>
      </c>
      <c r="AQ203" s="5">
        <f ca="1">IF(AQ$4="",0,SUM($W111:AQ111)-SUM($W157:AQ157))</f>
        <v>0</v>
      </c>
      <c r="AR203" s="5">
        <f ca="1">IF(AR$4="",0,SUM($W111:AR111)-SUM($W157:AR157))</f>
        <v>0</v>
      </c>
      <c r="AS203" s="5">
        <f ca="1">IF(AS$4="",0,SUM($W111:AS111)-SUM($W157:AS157))</f>
        <v>0</v>
      </c>
      <c r="AT203" s="5">
        <f ca="1">IF(AT$4="",0,SUM($W111:AT111)-SUM($W157:AT157))</f>
        <v>0</v>
      </c>
      <c r="AU203" s="5">
        <f ca="1">IF(AU$4="",0,SUM($W111:AU111)-SUM($W157:AU157))</f>
        <v>0</v>
      </c>
      <c r="AV203" s="5">
        <f ca="1">IF(AV$4="",0,SUM($W111:AV111)-SUM($W157:AV157))</f>
        <v>0</v>
      </c>
      <c r="AW203" s="5">
        <f ca="1">IF(AW$4="",0,SUM($W111:AW111)-SUM($W157:AW157))</f>
        <v>0</v>
      </c>
      <c r="AX203" s="5">
        <f ca="1">IF(AX$4="",0,SUM($W111:AX111)-SUM($W157:AX157))</f>
        <v>0</v>
      </c>
      <c r="AY203" s="5">
        <f ca="1">IF(AY$4="",0,SUM($W111:AY111)-SUM($W157:AY157))</f>
        <v>0</v>
      </c>
      <c r="AZ203" s="5">
        <f ca="1">IF(AZ$4="",0,SUM($W111:AZ111)-SUM($W157:AZ157))</f>
        <v>0</v>
      </c>
      <c r="BA203" s="5">
        <f ca="1">IF(BA$4="",0,SUM($W111:BA111)-SUM($W157:BA157))</f>
        <v>0</v>
      </c>
      <c r="BB203" s="5">
        <f ca="1">IF(BB$4="",0,SUM($W111:BB111)-SUM($W157:BB157))</f>
        <v>0</v>
      </c>
      <c r="BC203" s="5">
        <f ca="1">IF(BC$4="",0,SUM($W111:BC111)-SUM($W157:BC157))</f>
        <v>0</v>
      </c>
      <c r="BD203" s="5">
        <f ca="1">IF(BD$4="",0,SUM($W111:BD111)-SUM($W157:BD157))</f>
        <v>0</v>
      </c>
      <c r="BE203" s="5">
        <f ca="1">IF(BE$4="",0,SUM($W111:BE111)-SUM($W157:BE157))</f>
        <v>0</v>
      </c>
      <c r="BF203" s="5">
        <f ca="1">IF(BF$4="",0,SUM($W111:BF111)-SUM($W157:BF157))</f>
        <v>0</v>
      </c>
      <c r="BG203" s="5">
        <f ca="1">IF(BG$4="",0,SUM($W111:BG111)-SUM($W157:BG157))</f>
        <v>0</v>
      </c>
      <c r="BH203" s="5">
        <f ca="1">IF(BH$4="",0,SUM($W111:BH111)-SUM($W157:BH157))</f>
        <v>0</v>
      </c>
      <c r="BI203" s="5">
        <f ca="1">IF(BI$4="",0,SUM($W111:BI111)-SUM($W157:BI157))</f>
        <v>0</v>
      </c>
      <c r="BJ203" s="5">
        <f ca="1">IF(BJ$4="",0,SUM($W111:BJ111)-SUM($W157:BJ157))</f>
        <v>0</v>
      </c>
      <c r="BK203" s="5">
        <f ca="1">IF(BK$4="",0,SUM($W111:BK111)-SUM($W157:BK157))</f>
        <v>0</v>
      </c>
      <c r="BL203" s="5">
        <f ca="1">IF(BL$4="",0,SUM($W111:BL111)-SUM($W157:BL157))</f>
        <v>0</v>
      </c>
      <c r="BM203" s="5">
        <f ca="1">IF(BM$4="",0,SUM($W111:BM111)-SUM($W157:BM157))</f>
        <v>0</v>
      </c>
      <c r="BN203" s="5">
        <f ca="1">IF(BN$4="",0,SUM($W111:BN111)-SUM($W157:BN157))</f>
        <v>0</v>
      </c>
      <c r="BO203" s="5">
        <f ca="1">IF(BO$4="",0,SUM($W111:BO111)-SUM($W157:BO157))</f>
        <v>0</v>
      </c>
      <c r="BP203" s="5">
        <f ca="1">IF(BP$4="",0,SUM($W111:BP111)-SUM($W157:BP157))</f>
        <v>0</v>
      </c>
      <c r="BQ203" s="5">
        <f ca="1">IF(BQ$4="",0,SUM($W111:BQ111)-SUM($W157:BQ157))</f>
        <v>0</v>
      </c>
      <c r="BR203" s="5">
        <f ca="1">IF(BR$4="",0,SUM($W111:BR111)-SUM($W157:BR157))</f>
        <v>0</v>
      </c>
      <c r="BS203" s="5">
        <f ca="1">IF(BS$4="",0,SUM($W111:BS111)-SUM($W157:BS157))</f>
        <v>0</v>
      </c>
      <c r="BT203" s="5">
        <f ca="1">IF(BT$4="",0,SUM($W111:BT111)-SUM($W157:BT157))</f>
        <v>0</v>
      </c>
      <c r="BU203" s="5">
        <f ca="1">IF(BU$4="",0,SUM($W111:BU111)-SUM($W157:BU157))</f>
        <v>0</v>
      </c>
      <c r="BV203" s="5">
        <f ca="1">IF(BV$4="",0,SUM($W111:BV111)-SUM($W157:BV157))</f>
        <v>0</v>
      </c>
      <c r="BW203" s="5">
        <f ca="1">IF(BW$4="",0,SUM($W111:BW111)-SUM($W157:BW157))</f>
        <v>0</v>
      </c>
      <c r="BX203" s="5">
        <f ca="1">IF(BX$4="",0,SUM($W111:BX111)-SUM($W157:BX157))</f>
        <v>0</v>
      </c>
      <c r="BY203" s="5">
        <f ca="1">IF(BY$4="",0,SUM($W111:BY111)-SUM($W157:BY157))</f>
        <v>0</v>
      </c>
      <c r="BZ203" s="5">
        <f ca="1">IF(BZ$4="",0,SUM($W111:BZ111)-SUM($W157:BZ157))</f>
        <v>0</v>
      </c>
      <c r="CA203" s="5">
        <f ca="1">IF(CA$4="",0,SUM($W111:CA111)-SUM($W157:CA157))</f>
        <v>0</v>
      </c>
      <c r="CB203" s="5">
        <f ca="1">IF(CB$4="",0,SUM($W111:CB111)-SUM($W157:CB157))</f>
        <v>0</v>
      </c>
      <c r="CC203" s="5">
        <f ca="1">IF(CC$4="",0,SUM($W111:CC111)-SUM($W157:CC157))</f>
        <v>0</v>
      </c>
      <c r="CD203" s="5">
        <f ca="1">IF(CD$4="",0,SUM($W111:CD111)-SUM($W157:CD157))</f>
        <v>0</v>
      </c>
      <c r="CE203" s="5">
        <f ca="1">IF(CE$4="",0,SUM($W111:CE111)-SUM($W157:CE157))</f>
        <v>0</v>
      </c>
      <c r="CF203" s="5">
        <f ca="1">IF(CF$4="",0,SUM($W111:CF111)-SUM($W157:CF157))</f>
        <v>0</v>
      </c>
    </row>
    <row r="204" spans="2:84" x14ac:dyDescent="0.3">
      <c r="B204" s="13">
        <f>ROW()</f>
        <v>204</v>
      </c>
      <c r="H204" s="1" t="str">
        <f t="shared" si="360"/>
        <v>Незавершенные капзатраты</v>
      </c>
      <c r="I204" s="1" t="str">
        <f>$I$201</f>
        <v>Капзатраты на торговые мощности</v>
      </c>
      <c r="J204" s="1" t="str">
        <f>Prcsses!I178</f>
        <v>Торговое оборудование</v>
      </c>
      <c r="M204" s="53" t="s">
        <v>18</v>
      </c>
      <c r="U204" s="5">
        <f t="shared" ca="1" si="361"/>
        <v>0</v>
      </c>
      <c r="X204" s="5">
        <f ca="1">IF(X$4="",0,SUM($W112:X112)-SUM($W158:X158))</f>
        <v>0</v>
      </c>
      <c r="Y204" s="5">
        <f ca="1">IF(Y$4="",0,SUM($W112:Y112)-SUM($W158:Y158))</f>
        <v>0</v>
      </c>
      <c r="Z204" s="5">
        <f ca="1">IF(Z$4="",0,SUM($W112:Z112)-SUM($W158:Z158))</f>
        <v>0</v>
      </c>
      <c r="AA204" s="5">
        <f ca="1">IF(AA$4="",0,SUM($W112:AA112)-SUM($W158:AA158))</f>
        <v>0</v>
      </c>
      <c r="AB204" s="5">
        <f ca="1">IF(AB$4="",0,SUM($W112:AB112)-SUM($W158:AB158))</f>
        <v>0</v>
      </c>
      <c r="AC204" s="5">
        <f ca="1">IF(AC$4="",0,SUM($W112:AC112)-SUM($W158:AC158))</f>
        <v>0</v>
      </c>
      <c r="AD204" s="5">
        <f ca="1">IF(AD$4="",0,SUM($W112:AD112)-SUM($W158:AD158))</f>
        <v>0</v>
      </c>
      <c r="AE204" s="5">
        <f ca="1">IF(AE$4="",0,SUM($W112:AE112)-SUM($W158:AE158))</f>
        <v>0</v>
      </c>
      <c r="AF204" s="5">
        <f ca="1">IF(AF$4="",0,SUM($W112:AF112)-SUM($W158:AF158))</f>
        <v>0</v>
      </c>
      <c r="AG204" s="5">
        <f ca="1">IF(AG$4="",0,SUM($W112:AG112)-SUM($W158:AG158))</f>
        <v>0</v>
      </c>
      <c r="AH204" s="5">
        <f ca="1">IF(AH$4="",0,SUM($W112:AH112)-SUM($W158:AH158))</f>
        <v>0</v>
      </c>
      <c r="AI204" s="5">
        <f ca="1">IF(AI$4="",0,SUM($W112:AI112)-SUM($W158:AI158))</f>
        <v>0</v>
      </c>
      <c r="AJ204" s="5">
        <f ca="1">IF(AJ$4="",0,SUM($W112:AJ112)-SUM($W158:AJ158))</f>
        <v>0</v>
      </c>
      <c r="AK204" s="5">
        <f ca="1">IF(AK$4="",0,SUM($W112:AK112)-SUM($W158:AK158))</f>
        <v>0</v>
      </c>
      <c r="AL204" s="5">
        <f ca="1">IF(AL$4="",0,SUM($W112:AL112)-SUM($W158:AL158))</f>
        <v>0</v>
      </c>
      <c r="AM204" s="5">
        <f ca="1">IF(AM$4="",0,SUM($W112:AM112)-SUM($W158:AM158))</f>
        <v>0</v>
      </c>
      <c r="AN204" s="5">
        <f ca="1">IF(AN$4="",0,SUM($W112:AN112)-SUM($W158:AN158))</f>
        <v>0</v>
      </c>
      <c r="AO204" s="5">
        <f ca="1">IF(AO$4="",0,SUM($W112:AO112)-SUM($W158:AO158))</f>
        <v>0</v>
      </c>
      <c r="AP204" s="5">
        <f ca="1">IF(AP$4="",0,SUM($W112:AP112)-SUM($W158:AP158))</f>
        <v>0</v>
      </c>
      <c r="AQ204" s="5">
        <f ca="1">IF(AQ$4="",0,SUM($W112:AQ112)-SUM($W158:AQ158))</f>
        <v>0</v>
      </c>
      <c r="AR204" s="5">
        <f ca="1">IF(AR$4="",0,SUM($W112:AR112)-SUM($W158:AR158))</f>
        <v>0</v>
      </c>
      <c r="AS204" s="5">
        <f ca="1">IF(AS$4="",0,SUM($W112:AS112)-SUM($W158:AS158))</f>
        <v>0</v>
      </c>
      <c r="AT204" s="5">
        <f ca="1">IF(AT$4="",0,SUM($W112:AT112)-SUM($W158:AT158))</f>
        <v>0</v>
      </c>
      <c r="AU204" s="5">
        <f ca="1">IF(AU$4="",0,SUM($W112:AU112)-SUM($W158:AU158))</f>
        <v>0</v>
      </c>
      <c r="AV204" s="5">
        <f ca="1">IF(AV$4="",0,SUM($W112:AV112)-SUM($W158:AV158))</f>
        <v>0</v>
      </c>
      <c r="AW204" s="5">
        <f ca="1">IF(AW$4="",0,SUM($W112:AW112)-SUM($W158:AW158))</f>
        <v>0</v>
      </c>
      <c r="AX204" s="5">
        <f ca="1">IF(AX$4="",0,SUM($W112:AX112)-SUM($W158:AX158))</f>
        <v>0</v>
      </c>
      <c r="AY204" s="5">
        <f ca="1">IF(AY$4="",0,SUM($W112:AY112)-SUM($W158:AY158))</f>
        <v>0</v>
      </c>
      <c r="AZ204" s="5">
        <f ca="1">IF(AZ$4="",0,SUM($W112:AZ112)-SUM($W158:AZ158))</f>
        <v>0</v>
      </c>
      <c r="BA204" s="5">
        <f ca="1">IF(BA$4="",0,SUM($W112:BA112)-SUM($W158:BA158))</f>
        <v>0</v>
      </c>
      <c r="BB204" s="5">
        <f ca="1">IF(BB$4="",0,SUM($W112:BB112)-SUM($W158:BB158))</f>
        <v>0</v>
      </c>
      <c r="BC204" s="5">
        <f ca="1">IF(BC$4="",0,SUM($W112:BC112)-SUM($W158:BC158))</f>
        <v>0</v>
      </c>
      <c r="BD204" s="5">
        <f ca="1">IF(BD$4="",0,SUM($W112:BD112)-SUM($W158:BD158))</f>
        <v>0</v>
      </c>
      <c r="BE204" s="5">
        <f ca="1">IF(BE$4="",0,SUM($W112:BE112)-SUM($W158:BE158))</f>
        <v>0</v>
      </c>
      <c r="BF204" s="5">
        <f ca="1">IF(BF$4="",0,SUM($W112:BF112)-SUM($W158:BF158))</f>
        <v>0</v>
      </c>
      <c r="BG204" s="5">
        <f ca="1">IF(BG$4="",0,SUM($W112:BG112)-SUM($W158:BG158))</f>
        <v>0</v>
      </c>
      <c r="BH204" s="5">
        <f ca="1">IF(BH$4="",0,SUM($W112:BH112)-SUM($W158:BH158))</f>
        <v>0</v>
      </c>
      <c r="BI204" s="5">
        <f ca="1">IF(BI$4="",0,SUM($W112:BI112)-SUM($W158:BI158))</f>
        <v>0</v>
      </c>
      <c r="BJ204" s="5">
        <f ca="1">IF(BJ$4="",0,SUM($W112:BJ112)-SUM($W158:BJ158))</f>
        <v>0</v>
      </c>
      <c r="BK204" s="5">
        <f ca="1">IF(BK$4="",0,SUM($W112:BK112)-SUM($W158:BK158))</f>
        <v>0</v>
      </c>
      <c r="BL204" s="5">
        <f ca="1">IF(BL$4="",0,SUM($W112:BL112)-SUM($W158:BL158))</f>
        <v>0</v>
      </c>
      <c r="BM204" s="5">
        <f ca="1">IF(BM$4="",0,SUM($W112:BM112)-SUM($W158:BM158))</f>
        <v>0</v>
      </c>
      <c r="BN204" s="5">
        <f ca="1">IF(BN$4="",0,SUM($W112:BN112)-SUM($W158:BN158))</f>
        <v>0</v>
      </c>
      <c r="BO204" s="5">
        <f ca="1">IF(BO$4="",0,SUM($W112:BO112)-SUM($W158:BO158))</f>
        <v>0</v>
      </c>
      <c r="BP204" s="5">
        <f ca="1">IF(BP$4="",0,SUM($W112:BP112)-SUM($W158:BP158))</f>
        <v>0</v>
      </c>
      <c r="BQ204" s="5">
        <f ca="1">IF(BQ$4="",0,SUM($W112:BQ112)-SUM($W158:BQ158))</f>
        <v>0</v>
      </c>
      <c r="BR204" s="5">
        <f ca="1">IF(BR$4="",0,SUM($W112:BR112)-SUM($W158:BR158))</f>
        <v>0</v>
      </c>
      <c r="BS204" s="5">
        <f ca="1">IF(BS$4="",0,SUM($W112:BS112)-SUM($W158:BS158))</f>
        <v>0</v>
      </c>
      <c r="BT204" s="5">
        <f ca="1">IF(BT$4="",0,SUM($W112:BT112)-SUM($W158:BT158))</f>
        <v>0</v>
      </c>
      <c r="BU204" s="5">
        <f ca="1">IF(BU$4="",0,SUM($W112:BU112)-SUM($W158:BU158))</f>
        <v>0</v>
      </c>
      <c r="BV204" s="5">
        <f ca="1">IF(BV$4="",0,SUM($W112:BV112)-SUM($W158:BV158))</f>
        <v>0</v>
      </c>
      <c r="BW204" s="5">
        <f ca="1">IF(BW$4="",0,SUM($W112:BW112)-SUM($W158:BW158))</f>
        <v>0</v>
      </c>
      <c r="BX204" s="5">
        <f ca="1">IF(BX$4="",0,SUM($W112:BX112)-SUM($W158:BX158))</f>
        <v>0</v>
      </c>
      <c r="BY204" s="5">
        <f ca="1">IF(BY$4="",0,SUM($W112:BY112)-SUM($W158:BY158))</f>
        <v>0</v>
      </c>
      <c r="BZ204" s="5">
        <f ca="1">IF(BZ$4="",0,SUM($W112:BZ112)-SUM($W158:BZ158))</f>
        <v>0</v>
      </c>
      <c r="CA204" s="5">
        <f ca="1">IF(CA$4="",0,SUM($W112:CA112)-SUM($W158:CA158))</f>
        <v>0</v>
      </c>
      <c r="CB204" s="5">
        <f ca="1">IF(CB$4="",0,SUM($W112:CB112)-SUM($W158:CB158))</f>
        <v>0</v>
      </c>
      <c r="CC204" s="5">
        <f ca="1">IF(CC$4="",0,SUM($W112:CC112)-SUM($W158:CC158))</f>
        <v>0</v>
      </c>
      <c r="CD204" s="5">
        <f ca="1">IF(CD$4="",0,SUM($W112:CD112)-SUM($W158:CD158))</f>
        <v>0</v>
      </c>
      <c r="CE204" s="5">
        <f ca="1">IF(CE$4="",0,SUM($W112:CE112)-SUM($W158:CE158))</f>
        <v>0</v>
      </c>
      <c r="CF204" s="5">
        <f ca="1">IF(CF$4="",0,SUM($W112:CF112)-SUM($W158:CF158))</f>
        <v>0</v>
      </c>
    </row>
    <row r="205" spans="2:84" x14ac:dyDescent="0.3">
      <c r="B205" s="13">
        <f>ROW()</f>
        <v>205</v>
      </c>
      <c r="H205" s="1" t="str">
        <f t="shared" si="360"/>
        <v>Незавершенные капзатраты</v>
      </c>
      <c r="I205" s="1" t="str">
        <f>$I$201</f>
        <v>Капзатраты на торговые мощности</v>
      </c>
      <c r="J205" s="1" t="str">
        <f>Prcsses!I179</f>
        <v>Кассовое оборудование</v>
      </c>
      <c r="M205" s="53" t="s">
        <v>18</v>
      </c>
      <c r="U205" s="5">
        <f t="shared" ca="1" si="361"/>
        <v>0</v>
      </c>
      <c r="X205" s="5">
        <f ca="1">IF(X$4="",0,SUM($W113:X113)-SUM($W159:X159))</f>
        <v>0</v>
      </c>
      <c r="Y205" s="5">
        <f ca="1">IF(Y$4="",0,SUM($W113:Y113)-SUM($W159:Y159))</f>
        <v>0</v>
      </c>
      <c r="Z205" s="5">
        <f ca="1">IF(Z$4="",0,SUM($W113:Z113)-SUM($W159:Z159))</f>
        <v>0</v>
      </c>
      <c r="AA205" s="5">
        <f ca="1">IF(AA$4="",0,SUM($W113:AA113)-SUM($W159:AA159))</f>
        <v>0</v>
      </c>
      <c r="AB205" s="5">
        <f ca="1">IF(AB$4="",0,SUM($W113:AB113)-SUM($W159:AB159))</f>
        <v>0</v>
      </c>
      <c r="AC205" s="5">
        <f ca="1">IF(AC$4="",0,SUM($W113:AC113)-SUM($W159:AC159))</f>
        <v>0</v>
      </c>
      <c r="AD205" s="5">
        <f ca="1">IF(AD$4="",0,SUM($W113:AD113)-SUM($W159:AD159))</f>
        <v>0</v>
      </c>
      <c r="AE205" s="5">
        <f ca="1">IF(AE$4="",0,SUM($W113:AE113)-SUM($W159:AE159))</f>
        <v>0</v>
      </c>
      <c r="AF205" s="5">
        <f ca="1">IF(AF$4="",0,SUM($W113:AF113)-SUM($W159:AF159))</f>
        <v>0</v>
      </c>
      <c r="AG205" s="5">
        <f ca="1">IF(AG$4="",0,SUM($W113:AG113)-SUM($W159:AG159))</f>
        <v>0</v>
      </c>
      <c r="AH205" s="5">
        <f ca="1">IF(AH$4="",0,SUM($W113:AH113)-SUM($W159:AH159))</f>
        <v>0</v>
      </c>
      <c r="AI205" s="5">
        <f ca="1">IF(AI$4="",0,SUM($W113:AI113)-SUM($W159:AI159))</f>
        <v>0</v>
      </c>
      <c r="AJ205" s="5">
        <f ca="1">IF(AJ$4="",0,SUM($W113:AJ113)-SUM($W159:AJ159))</f>
        <v>0</v>
      </c>
      <c r="AK205" s="5">
        <f ca="1">IF(AK$4="",0,SUM($W113:AK113)-SUM($W159:AK159))</f>
        <v>0</v>
      </c>
      <c r="AL205" s="5">
        <f ca="1">IF(AL$4="",0,SUM($W113:AL113)-SUM($W159:AL159))</f>
        <v>0</v>
      </c>
      <c r="AM205" s="5">
        <f ca="1">IF(AM$4="",0,SUM($W113:AM113)-SUM($W159:AM159))</f>
        <v>0</v>
      </c>
      <c r="AN205" s="5">
        <f ca="1">IF(AN$4="",0,SUM($W113:AN113)-SUM($W159:AN159))</f>
        <v>0</v>
      </c>
      <c r="AO205" s="5">
        <f ca="1">IF(AO$4="",0,SUM($W113:AO113)-SUM($W159:AO159))</f>
        <v>0</v>
      </c>
      <c r="AP205" s="5">
        <f ca="1">IF(AP$4="",0,SUM($W113:AP113)-SUM($W159:AP159))</f>
        <v>0</v>
      </c>
      <c r="AQ205" s="5">
        <f ca="1">IF(AQ$4="",0,SUM($W113:AQ113)-SUM($W159:AQ159))</f>
        <v>0</v>
      </c>
      <c r="AR205" s="5">
        <f ca="1">IF(AR$4="",0,SUM($W113:AR113)-SUM($W159:AR159))</f>
        <v>0</v>
      </c>
      <c r="AS205" s="5">
        <f ca="1">IF(AS$4="",0,SUM($W113:AS113)-SUM($W159:AS159))</f>
        <v>0</v>
      </c>
      <c r="AT205" s="5">
        <f ca="1">IF(AT$4="",0,SUM($W113:AT113)-SUM($W159:AT159))</f>
        <v>0</v>
      </c>
      <c r="AU205" s="5">
        <f ca="1">IF(AU$4="",0,SUM($W113:AU113)-SUM($W159:AU159))</f>
        <v>0</v>
      </c>
      <c r="AV205" s="5">
        <f ca="1">IF(AV$4="",0,SUM($W113:AV113)-SUM($W159:AV159))</f>
        <v>0</v>
      </c>
      <c r="AW205" s="5">
        <f ca="1">IF(AW$4="",0,SUM($W113:AW113)-SUM($W159:AW159))</f>
        <v>0</v>
      </c>
      <c r="AX205" s="5">
        <f ca="1">IF(AX$4="",0,SUM($W113:AX113)-SUM($W159:AX159))</f>
        <v>0</v>
      </c>
      <c r="AY205" s="5">
        <f ca="1">IF(AY$4="",0,SUM($W113:AY113)-SUM($W159:AY159))</f>
        <v>0</v>
      </c>
      <c r="AZ205" s="5">
        <f ca="1">IF(AZ$4="",0,SUM($W113:AZ113)-SUM($W159:AZ159))</f>
        <v>0</v>
      </c>
      <c r="BA205" s="5">
        <f ca="1">IF(BA$4="",0,SUM($W113:BA113)-SUM($W159:BA159))</f>
        <v>0</v>
      </c>
      <c r="BB205" s="5">
        <f ca="1">IF(BB$4="",0,SUM($W113:BB113)-SUM($W159:BB159))</f>
        <v>0</v>
      </c>
      <c r="BC205" s="5">
        <f ca="1">IF(BC$4="",0,SUM($W113:BC113)-SUM($W159:BC159))</f>
        <v>0</v>
      </c>
      <c r="BD205" s="5">
        <f ca="1">IF(BD$4="",0,SUM($W113:BD113)-SUM($W159:BD159))</f>
        <v>0</v>
      </c>
      <c r="BE205" s="5">
        <f ca="1">IF(BE$4="",0,SUM($W113:BE113)-SUM($W159:BE159))</f>
        <v>0</v>
      </c>
      <c r="BF205" s="5">
        <f ca="1">IF(BF$4="",0,SUM($W113:BF113)-SUM($W159:BF159))</f>
        <v>0</v>
      </c>
      <c r="BG205" s="5">
        <f ca="1">IF(BG$4="",0,SUM($W113:BG113)-SUM($W159:BG159))</f>
        <v>0</v>
      </c>
      <c r="BH205" s="5">
        <f ca="1">IF(BH$4="",0,SUM($W113:BH113)-SUM($W159:BH159))</f>
        <v>0</v>
      </c>
      <c r="BI205" s="5">
        <f ca="1">IF(BI$4="",0,SUM($W113:BI113)-SUM($W159:BI159))</f>
        <v>0</v>
      </c>
      <c r="BJ205" s="5">
        <f ca="1">IF(BJ$4="",0,SUM($W113:BJ113)-SUM($W159:BJ159))</f>
        <v>0</v>
      </c>
      <c r="BK205" s="5">
        <f ca="1">IF(BK$4="",0,SUM($W113:BK113)-SUM($W159:BK159))</f>
        <v>0</v>
      </c>
      <c r="BL205" s="5">
        <f ca="1">IF(BL$4="",0,SUM($W113:BL113)-SUM($W159:BL159))</f>
        <v>0</v>
      </c>
      <c r="BM205" s="5">
        <f ca="1">IF(BM$4="",0,SUM($W113:BM113)-SUM($W159:BM159))</f>
        <v>0</v>
      </c>
      <c r="BN205" s="5">
        <f ca="1">IF(BN$4="",0,SUM($W113:BN113)-SUM($W159:BN159))</f>
        <v>0</v>
      </c>
      <c r="BO205" s="5">
        <f ca="1">IF(BO$4="",0,SUM($W113:BO113)-SUM($W159:BO159))</f>
        <v>0</v>
      </c>
      <c r="BP205" s="5">
        <f ca="1">IF(BP$4="",0,SUM($W113:BP113)-SUM($W159:BP159))</f>
        <v>0</v>
      </c>
      <c r="BQ205" s="5">
        <f ca="1">IF(BQ$4="",0,SUM($W113:BQ113)-SUM($W159:BQ159))</f>
        <v>0</v>
      </c>
      <c r="BR205" s="5">
        <f ca="1">IF(BR$4="",0,SUM($W113:BR113)-SUM($W159:BR159))</f>
        <v>0</v>
      </c>
      <c r="BS205" s="5">
        <f ca="1">IF(BS$4="",0,SUM($W113:BS113)-SUM($W159:BS159))</f>
        <v>0</v>
      </c>
      <c r="BT205" s="5">
        <f ca="1">IF(BT$4="",0,SUM($W113:BT113)-SUM($W159:BT159))</f>
        <v>0</v>
      </c>
      <c r="BU205" s="5">
        <f ca="1">IF(BU$4="",0,SUM($W113:BU113)-SUM($W159:BU159))</f>
        <v>0</v>
      </c>
      <c r="BV205" s="5">
        <f ca="1">IF(BV$4="",0,SUM($W113:BV113)-SUM($W159:BV159))</f>
        <v>0</v>
      </c>
      <c r="BW205" s="5">
        <f ca="1">IF(BW$4="",0,SUM($W113:BW113)-SUM($W159:BW159))</f>
        <v>0</v>
      </c>
      <c r="BX205" s="5">
        <f ca="1">IF(BX$4="",0,SUM($W113:BX113)-SUM($W159:BX159))</f>
        <v>0</v>
      </c>
      <c r="BY205" s="5">
        <f ca="1">IF(BY$4="",0,SUM($W113:BY113)-SUM($W159:BY159))</f>
        <v>0</v>
      </c>
      <c r="BZ205" s="5">
        <f ca="1">IF(BZ$4="",0,SUM($W113:BZ113)-SUM($W159:BZ159))</f>
        <v>0</v>
      </c>
      <c r="CA205" s="5">
        <f ca="1">IF(CA$4="",0,SUM($W113:CA113)-SUM($W159:CA159))</f>
        <v>0</v>
      </c>
      <c r="CB205" s="5">
        <f ca="1">IF(CB$4="",0,SUM($W113:CB113)-SUM($W159:CB159))</f>
        <v>0</v>
      </c>
      <c r="CC205" s="5">
        <f ca="1">IF(CC$4="",0,SUM($W113:CC113)-SUM($W159:CC159))</f>
        <v>0</v>
      </c>
      <c r="CD205" s="5">
        <f ca="1">IF(CD$4="",0,SUM($W113:CD113)-SUM($W159:CD159))</f>
        <v>0</v>
      </c>
      <c r="CE205" s="5">
        <f ca="1">IF(CE$4="",0,SUM($W113:CE113)-SUM($W159:CE159))</f>
        <v>0</v>
      </c>
      <c r="CF205" s="5">
        <f ca="1">IF(CF$4="",0,SUM($W113:CF113)-SUM($W159:CF159))</f>
        <v>0</v>
      </c>
    </row>
    <row r="206" spans="2:84" x14ac:dyDescent="0.3">
      <c r="B206" s="13">
        <f>ROW()</f>
        <v>206</v>
      </c>
      <c r="H206" s="1" t="str">
        <f t="shared" si="360"/>
        <v>Незавершенные капзатраты</v>
      </c>
      <c r="I206" s="1" t="str">
        <f>$I$201</f>
        <v>Капзатраты на торговые мощности</v>
      </c>
      <c r="J206" s="1" t="str">
        <f>Prcsses!I180</f>
        <v>Стартовый маркетинг и оформление</v>
      </c>
      <c r="M206" s="53" t="s">
        <v>18</v>
      </c>
      <c r="U206" s="5">
        <f t="shared" ca="1" si="361"/>
        <v>0</v>
      </c>
      <c r="X206" s="5">
        <f ca="1">IF(X$4="",0,SUM($W114:X114)-SUM($W160:X160))</f>
        <v>0</v>
      </c>
      <c r="Y206" s="5">
        <f ca="1">IF(Y$4="",0,SUM($W114:Y114)-SUM($W160:Y160))</f>
        <v>0</v>
      </c>
      <c r="Z206" s="5">
        <f ca="1">IF(Z$4="",0,SUM($W114:Z114)-SUM($W160:Z160))</f>
        <v>0</v>
      </c>
      <c r="AA206" s="5">
        <f ca="1">IF(AA$4="",0,SUM($W114:AA114)-SUM($W160:AA160))</f>
        <v>0</v>
      </c>
      <c r="AB206" s="5">
        <f ca="1">IF(AB$4="",0,SUM($W114:AB114)-SUM($W160:AB160))</f>
        <v>0</v>
      </c>
      <c r="AC206" s="5">
        <f ca="1">IF(AC$4="",0,SUM($W114:AC114)-SUM($W160:AC160))</f>
        <v>0</v>
      </c>
      <c r="AD206" s="5">
        <f ca="1">IF(AD$4="",0,SUM($W114:AD114)-SUM($W160:AD160))</f>
        <v>0</v>
      </c>
      <c r="AE206" s="5">
        <f ca="1">IF(AE$4="",0,SUM($W114:AE114)-SUM($W160:AE160))</f>
        <v>0</v>
      </c>
      <c r="AF206" s="5">
        <f ca="1">IF(AF$4="",0,SUM($W114:AF114)-SUM($W160:AF160))</f>
        <v>0</v>
      </c>
      <c r="AG206" s="5">
        <f ca="1">IF(AG$4="",0,SUM($W114:AG114)-SUM($W160:AG160))</f>
        <v>0</v>
      </c>
      <c r="AH206" s="5">
        <f ca="1">IF(AH$4="",0,SUM($W114:AH114)-SUM($W160:AH160))</f>
        <v>0</v>
      </c>
      <c r="AI206" s="5">
        <f ca="1">IF(AI$4="",0,SUM($W114:AI114)-SUM($W160:AI160))</f>
        <v>0</v>
      </c>
      <c r="AJ206" s="5">
        <f ca="1">IF(AJ$4="",0,SUM($W114:AJ114)-SUM($W160:AJ160))</f>
        <v>0</v>
      </c>
      <c r="AK206" s="5">
        <f ca="1">IF(AK$4="",0,SUM($W114:AK114)-SUM($W160:AK160))</f>
        <v>0</v>
      </c>
      <c r="AL206" s="5">
        <f ca="1">IF(AL$4="",0,SUM($W114:AL114)-SUM($W160:AL160))</f>
        <v>0</v>
      </c>
      <c r="AM206" s="5">
        <f ca="1">IF(AM$4="",0,SUM($W114:AM114)-SUM($W160:AM160))</f>
        <v>0</v>
      </c>
      <c r="AN206" s="5">
        <f ca="1">IF(AN$4="",0,SUM($W114:AN114)-SUM($W160:AN160))</f>
        <v>0</v>
      </c>
      <c r="AO206" s="5">
        <f ca="1">IF(AO$4="",0,SUM($W114:AO114)-SUM($W160:AO160))</f>
        <v>0</v>
      </c>
      <c r="AP206" s="5">
        <f ca="1">IF(AP$4="",0,SUM($W114:AP114)-SUM($W160:AP160))</f>
        <v>0</v>
      </c>
      <c r="AQ206" s="5">
        <f ca="1">IF(AQ$4="",0,SUM($W114:AQ114)-SUM($W160:AQ160))</f>
        <v>0</v>
      </c>
      <c r="AR206" s="5">
        <f ca="1">IF(AR$4="",0,SUM($W114:AR114)-SUM($W160:AR160))</f>
        <v>0</v>
      </c>
      <c r="AS206" s="5">
        <f ca="1">IF(AS$4="",0,SUM($W114:AS114)-SUM($W160:AS160))</f>
        <v>0</v>
      </c>
      <c r="AT206" s="5">
        <f ca="1">IF(AT$4="",0,SUM($W114:AT114)-SUM($W160:AT160))</f>
        <v>0</v>
      </c>
      <c r="AU206" s="5">
        <f ca="1">IF(AU$4="",0,SUM($W114:AU114)-SUM($W160:AU160))</f>
        <v>0</v>
      </c>
      <c r="AV206" s="5">
        <f ca="1">IF(AV$4="",0,SUM($W114:AV114)-SUM($W160:AV160))</f>
        <v>0</v>
      </c>
      <c r="AW206" s="5">
        <f ca="1">IF(AW$4="",0,SUM($W114:AW114)-SUM($W160:AW160))</f>
        <v>0</v>
      </c>
      <c r="AX206" s="5">
        <f ca="1">IF(AX$4="",0,SUM($W114:AX114)-SUM($W160:AX160))</f>
        <v>0</v>
      </c>
      <c r="AY206" s="5">
        <f ca="1">IF(AY$4="",0,SUM($W114:AY114)-SUM($W160:AY160))</f>
        <v>0</v>
      </c>
      <c r="AZ206" s="5">
        <f ca="1">IF(AZ$4="",0,SUM($W114:AZ114)-SUM($W160:AZ160))</f>
        <v>0</v>
      </c>
      <c r="BA206" s="5">
        <f ca="1">IF(BA$4="",0,SUM($W114:BA114)-SUM($W160:BA160))</f>
        <v>0</v>
      </c>
      <c r="BB206" s="5">
        <f ca="1">IF(BB$4="",0,SUM($W114:BB114)-SUM($W160:BB160))</f>
        <v>0</v>
      </c>
      <c r="BC206" s="5">
        <f ca="1">IF(BC$4="",0,SUM($W114:BC114)-SUM($W160:BC160))</f>
        <v>0</v>
      </c>
      <c r="BD206" s="5">
        <f ca="1">IF(BD$4="",0,SUM($W114:BD114)-SUM($W160:BD160))</f>
        <v>0</v>
      </c>
      <c r="BE206" s="5">
        <f ca="1">IF(BE$4="",0,SUM($W114:BE114)-SUM($W160:BE160))</f>
        <v>0</v>
      </c>
      <c r="BF206" s="5">
        <f ca="1">IF(BF$4="",0,SUM($W114:BF114)-SUM($W160:BF160))</f>
        <v>0</v>
      </c>
      <c r="BG206" s="5">
        <f ca="1">IF(BG$4="",0,SUM($W114:BG114)-SUM($W160:BG160))</f>
        <v>0</v>
      </c>
      <c r="BH206" s="5">
        <f ca="1">IF(BH$4="",0,SUM($W114:BH114)-SUM($W160:BH160))</f>
        <v>0</v>
      </c>
      <c r="BI206" s="5">
        <f ca="1">IF(BI$4="",0,SUM($W114:BI114)-SUM($W160:BI160))</f>
        <v>0</v>
      </c>
      <c r="BJ206" s="5">
        <f ca="1">IF(BJ$4="",0,SUM($W114:BJ114)-SUM($W160:BJ160))</f>
        <v>0</v>
      </c>
      <c r="BK206" s="5">
        <f ca="1">IF(BK$4="",0,SUM($W114:BK114)-SUM($W160:BK160))</f>
        <v>0</v>
      </c>
      <c r="BL206" s="5">
        <f ca="1">IF(BL$4="",0,SUM($W114:BL114)-SUM($W160:BL160))</f>
        <v>0</v>
      </c>
      <c r="BM206" s="5">
        <f ca="1">IF(BM$4="",0,SUM($W114:BM114)-SUM($W160:BM160))</f>
        <v>0</v>
      </c>
      <c r="BN206" s="5">
        <f ca="1">IF(BN$4="",0,SUM($W114:BN114)-SUM($W160:BN160))</f>
        <v>0</v>
      </c>
      <c r="BO206" s="5">
        <f ca="1">IF(BO$4="",0,SUM($W114:BO114)-SUM($W160:BO160))</f>
        <v>0</v>
      </c>
      <c r="BP206" s="5">
        <f ca="1">IF(BP$4="",0,SUM($W114:BP114)-SUM($W160:BP160))</f>
        <v>0</v>
      </c>
      <c r="BQ206" s="5">
        <f ca="1">IF(BQ$4="",0,SUM($W114:BQ114)-SUM($W160:BQ160))</f>
        <v>0</v>
      </c>
      <c r="BR206" s="5">
        <f ca="1">IF(BR$4="",0,SUM($W114:BR114)-SUM($W160:BR160))</f>
        <v>0</v>
      </c>
      <c r="BS206" s="5">
        <f ca="1">IF(BS$4="",0,SUM($W114:BS114)-SUM($W160:BS160))</f>
        <v>0</v>
      </c>
      <c r="BT206" s="5">
        <f ca="1">IF(BT$4="",0,SUM($W114:BT114)-SUM($W160:BT160))</f>
        <v>0</v>
      </c>
      <c r="BU206" s="5">
        <f ca="1">IF(BU$4="",0,SUM($W114:BU114)-SUM($W160:BU160))</f>
        <v>0</v>
      </c>
      <c r="BV206" s="5">
        <f ca="1">IF(BV$4="",0,SUM($W114:BV114)-SUM($W160:BV160))</f>
        <v>0</v>
      </c>
      <c r="BW206" s="5">
        <f ca="1">IF(BW$4="",0,SUM($W114:BW114)-SUM($W160:BW160))</f>
        <v>0</v>
      </c>
      <c r="BX206" s="5">
        <f ca="1">IF(BX$4="",0,SUM($W114:BX114)-SUM($W160:BX160))</f>
        <v>0</v>
      </c>
      <c r="BY206" s="5">
        <f ca="1">IF(BY$4="",0,SUM($W114:BY114)-SUM($W160:BY160))</f>
        <v>0</v>
      </c>
      <c r="BZ206" s="5">
        <f ca="1">IF(BZ$4="",0,SUM($W114:BZ114)-SUM($W160:BZ160))</f>
        <v>0</v>
      </c>
      <c r="CA206" s="5">
        <f ca="1">IF(CA$4="",0,SUM($W114:CA114)-SUM($W160:CA160))</f>
        <v>0</v>
      </c>
      <c r="CB206" s="5">
        <f ca="1">IF(CB$4="",0,SUM($W114:CB114)-SUM($W160:CB160))</f>
        <v>0</v>
      </c>
      <c r="CC206" s="5">
        <f ca="1">IF(CC$4="",0,SUM($W114:CC114)-SUM($W160:CC160))</f>
        <v>0</v>
      </c>
      <c r="CD206" s="5">
        <f ca="1">IF(CD$4="",0,SUM($W114:CD114)-SUM($W160:CD160))</f>
        <v>0</v>
      </c>
      <c r="CE206" s="5">
        <f ca="1">IF(CE$4="",0,SUM($W114:CE114)-SUM($W160:CE160))</f>
        <v>0</v>
      </c>
      <c r="CF206" s="5">
        <f ca="1">IF(CF$4="",0,SUM($W114:CF114)-SUM($W160:CF160))</f>
        <v>0</v>
      </c>
    </row>
    <row r="207" spans="2:84" s="26" customFormat="1" ht="12" x14ac:dyDescent="0.25">
      <c r="B207" s="13"/>
      <c r="M207" s="55"/>
      <c r="N207" s="44" t="s">
        <v>21</v>
      </c>
      <c r="O207" s="45"/>
      <c r="P207" s="46"/>
      <c r="Q207" s="89"/>
      <c r="U207" s="41"/>
      <c r="V207" s="42"/>
      <c r="W207" s="43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</row>
    <row r="208" spans="2:84" x14ac:dyDescent="0.3">
      <c r="B208" s="13">
        <f>ROW()</f>
        <v>208</v>
      </c>
    </row>
    <row r="209" spans="2:84" x14ac:dyDescent="0.3">
      <c r="B209" s="13">
        <f>ROW()</f>
        <v>209</v>
      </c>
      <c r="H209" s="1" t="s">
        <v>215</v>
      </c>
      <c r="M209" s="53" t="s">
        <v>18</v>
      </c>
      <c r="P209" s="72"/>
      <c r="U209" s="5">
        <f t="shared" ref="U209:U215" ca="1" si="372">INDIRECT(ADDRESS($B209,$X$2-1+$P$8))</f>
        <v>22200000</v>
      </c>
      <c r="X209" s="5">
        <f ca="1">IF(X$4="",0,SUMIFS(X210:X230,$I210:$I230,"&lt;&gt;"&amp;"",$J210:$J230,"",$P210:$P230,$P210))</f>
        <v>0</v>
      </c>
      <c r="Y209" s="5">
        <f t="shared" ref="Y209" ca="1" si="373">IF(Y$4="",0,SUMIFS(Y210:Y230,$I210:$I230,"&lt;&gt;"&amp;"",$J210:$J230,"",$P210:$P230,$P210))</f>
        <v>0</v>
      </c>
      <c r="Z209" s="5">
        <f t="shared" ref="Z209" ca="1" si="374">IF(Z$4="",0,SUMIFS(Z210:Z230,$I210:$I230,"&lt;&gt;"&amp;"",$J210:$J230,"",$P210:$P230,$P210))</f>
        <v>0</v>
      </c>
      <c r="AA209" s="5">
        <f t="shared" ref="AA209" ca="1" si="375">IF(AA$4="",0,SUMIFS(AA210:AA230,$I210:$I230,"&lt;&gt;"&amp;"",$J210:$J230,"",$P210:$P230,$P210))</f>
        <v>0</v>
      </c>
      <c r="AB209" s="5">
        <f t="shared" ref="AB209" ca="1" si="376">IF(AB$4="",0,SUMIFS(AB210:AB230,$I210:$I230,"&lt;&gt;"&amp;"",$J210:$J230,"",$P210:$P230,$P210))</f>
        <v>0</v>
      </c>
      <c r="AC209" s="5">
        <f t="shared" ref="AC209" ca="1" si="377">IF(AC$4="",0,SUMIFS(AC210:AC230,$I210:$I230,"&lt;&gt;"&amp;"",$J210:$J230,"",$P210:$P230,$P210))</f>
        <v>0</v>
      </c>
      <c r="AD209" s="5">
        <f t="shared" ref="AD209" ca="1" si="378">IF(AD$4="",0,SUMIFS(AD210:AD230,$I210:$I230,"&lt;&gt;"&amp;"",$J210:$J230,"",$P210:$P230,$P210))</f>
        <v>0</v>
      </c>
      <c r="AE209" s="5">
        <f t="shared" ref="AE209" ca="1" si="379">IF(AE$4="",0,SUMIFS(AE210:AE230,$I210:$I230,"&lt;&gt;"&amp;"",$J210:$J230,"",$P210:$P230,$P210))</f>
        <v>0</v>
      </c>
      <c r="AF209" s="5">
        <f t="shared" ref="AF209" ca="1" si="380">IF(AF$4="",0,SUMIFS(AF210:AF230,$I210:$I230,"&lt;&gt;"&amp;"",$J210:$J230,"",$P210:$P230,$P210))</f>
        <v>0</v>
      </c>
      <c r="AG209" s="5">
        <f t="shared" ref="AG209" ca="1" si="381">IF(AG$4="",0,SUMIFS(AG210:AG230,$I210:$I230,"&lt;&gt;"&amp;"",$J210:$J230,"",$P210:$P230,$P210))</f>
        <v>0</v>
      </c>
      <c r="AH209" s="5">
        <f t="shared" ref="AH209" ca="1" si="382">IF(AH$4="",0,SUMIFS(AH210:AH230,$I210:$I230,"&lt;&gt;"&amp;"",$J210:$J230,"",$P210:$P230,$P210))</f>
        <v>0</v>
      </c>
      <c r="AI209" s="5">
        <f t="shared" ref="AI209:CF209" ca="1" si="383">IF(AI$4="",0,SUMIFS(AI210:AI230,$I210:$I230,"&lt;&gt;"&amp;"",$J210:$J230,"",$P210:$P230,$P210))</f>
        <v>38150000</v>
      </c>
      <c r="AJ209" s="5">
        <f t="shared" ca="1" si="383"/>
        <v>37745833.333333328</v>
      </c>
      <c r="AK209" s="5">
        <f t="shared" ca="1" si="383"/>
        <v>37341666.666666672</v>
      </c>
      <c r="AL209" s="5">
        <f t="shared" ca="1" si="383"/>
        <v>36937500</v>
      </c>
      <c r="AM209" s="5">
        <f t="shared" ca="1" si="383"/>
        <v>36533333.333333328</v>
      </c>
      <c r="AN209" s="5">
        <f t="shared" ca="1" si="383"/>
        <v>36129166.666666672</v>
      </c>
      <c r="AO209" s="5">
        <f t="shared" ca="1" si="383"/>
        <v>35725000</v>
      </c>
      <c r="AP209" s="5">
        <f t="shared" ca="1" si="383"/>
        <v>35320833.333333328</v>
      </c>
      <c r="AQ209" s="5">
        <f t="shared" ca="1" si="383"/>
        <v>34916666.666666672</v>
      </c>
      <c r="AR209" s="5">
        <f t="shared" ca="1" si="383"/>
        <v>34512500</v>
      </c>
      <c r="AS209" s="5">
        <f t="shared" ca="1" si="383"/>
        <v>34108333.333333328</v>
      </c>
      <c r="AT209" s="5">
        <f t="shared" ca="1" si="383"/>
        <v>33704166.666666672</v>
      </c>
      <c r="AU209" s="5">
        <f t="shared" ca="1" si="383"/>
        <v>33300000</v>
      </c>
      <c r="AV209" s="5">
        <f t="shared" ca="1" si="383"/>
        <v>32991666.666666664</v>
      </c>
      <c r="AW209" s="5">
        <f t="shared" ca="1" si="383"/>
        <v>32683333.333333336</v>
      </c>
      <c r="AX209" s="5">
        <f t="shared" ca="1" si="383"/>
        <v>32375000</v>
      </c>
      <c r="AY209" s="5">
        <f t="shared" ca="1" si="383"/>
        <v>32066666.666666664</v>
      </c>
      <c r="AZ209" s="5">
        <f t="shared" ca="1" si="383"/>
        <v>31758333.333333336</v>
      </c>
      <c r="BA209" s="5">
        <f t="shared" ca="1" si="383"/>
        <v>31450000</v>
      </c>
      <c r="BB209" s="5">
        <f t="shared" ca="1" si="383"/>
        <v>31141666.666666668</v>
      </c>
      <c r="BC209" s="5">
        <f t="shared" ca="1" si="383"/>
        <v>30833333.333333336</v>
      </c>
      <c r="BD209" s="5">
        <f t="shared" ca="1" si="383"/>
        <v>30525000</v>
      </c>
      <c r="BE209" s="5">
        <f t="shared" ca="1" si="383"/>
        <v>30216666.666666664</v>
      </c>
      <c r="BF209" s="5">
        <f t="shared" ca="1" si="383"/>
        <v>29908333.333333336</v>
      </c>
      <c r="BG209" s="5">
        <f t="shared" ca="1" si="383"/>
        <v>29600000</v>
      </c>
      <c r="BH209" s="5">
        <f t="shared" ca="1" si="383"/>
        <v>29291666.666666668</v>
      </c>
      <c r="BI209" s="5">
        <f t="shared" ca="1" si="383"/>
        <v>28983333.333333336</v>
      </c>
      <c r="BJ209" s="5">
        <f t="shared" ca="1" si="383"/>
        <v>28675000</v>
      </c>
      <c r="BK209" s="5">
        <f t="shared" ca="1" si="383"/>
        <v>28366666.666666664</v>
      </c>
      <c r="BL209" s="5">
        <f t="shared" ca="1" si="383"/>
        <v>28058333.333333336</v>
      </c>
      <c r="BM209" s="5">
        <f t="shared" ca="1" si="383"/>
        <v>27750000</v>
      </c>
      <c r="BN209" s="5">
        <f t="shared" ca="1" si="383"/>
        <v>27441666.666666664</v>
      </c>
      <c r="BO209" s="5">
        <f t="shared" ca="1" si="383"/>
        <v>27133333.333333336</v>
      </c>
      <c r="BP209" s="5">
        <f t="shared" ca="1" si="383"/>
        <v>26825000</v>
      </c>
      <c r="BQ209" s="5">
        <f t="shared" ca="1" si="383"/>
        <v>26516666.666666664</v>
      </c>
      <c r="BR209" s="5">
        <f t="shared" ca="1" si="383"/>
        <v>26208333.333333332</v>
      </c>
      <c r="BS209" s="5">
        <f t="shared" ca="1" si="383"/>
        <v>25900000</v>
      </c>
      <c r="BT209" s="5">
        <f t="shared" ca="1" si="383"/>
        <v>25591666.666666664</v>
      </c>
      <c r="BU209" s="5">
        <f t="shared" ca="1" si="383"/>
        <v>25283333.333333332</v>
      </c>
      <c r="BV209" s="5">
        <f t="shared" ca="1" si="383"/>
        <v>24975000</v>
      </c>
      <c r="BW209" s="5">
        <f t="shared" ca="1" si="383"/>
        <v>24666666.666666664</v>
      </c>
      <c r="BX209" s="5">
        <f t="shared" ca="1" si="383"/>
        <v>24358333.333333332</v>
      </c>
      <c r="BY209" s="5">
        <f t="shared" ca="1" si="383"/>
        <v>24050000</v>
      </c>
      <c r="BZ209" s="5">
        <f t="shared" ca="1" si="383"/>
        <v>23741666.666666664</v>
      </c>
      <c r="CA209" s="5">
        <f t="shared" ca="1" si="383"/>
        <v>23433333.333333332</v>
      </c>
      <c r="CB209" s="5">
        <f t="shared" ca="1" si="383"/>
        <v>23125000</v>
      </c>
      <c r="CC209" s="5">
        <f t="shared" ca="1" si="383"/>
        <v>22816666.666666664</v>
      </c>
      <c r="CD209" s="5">
        <f t="shared" ca="1" si="383"/>
        <v>22508333.333333332</v>
      </c>
      <c r="CE209" s="5">
        <f t="shared" ca="1" si="383"/>
        <v>22200000</v>
      </c>
      <c r="CF209" s="5">
        <f t="shared" ca="1" si="383"/>
        <v>0</v>
      </c>
    </row>
    <row r="210" spans="2:84" x14ac:dyDescent="0.3">
      <c r="B210" s="13">
        <f>ROW()</f>
        <v>210</v>
      </c>
      <c r="H210" s="1" t="str">
        <f t="shared" ref="H210:H215" si="384">$H$209</f>
        <v>Внеоборотные активы</v>
      </c>
      <c r="I210" s="1" t="str">
        <f>Prcsses!$H$111</f>
        <v>Стартовые капитальные затраты</v>
      </c>
      <c r="M210" s="53" t="s">
        <v>18</v>
      </c>
      <c r="P210" s="72" t="str">
        <f>Lists!$AI$8</f>
        <v>BS</v>
      </c>
      <c r="U210" s="5">
        <f t="shared" ca="1" si="372"/>
        <v>8.7311491370201111E-11</v>
      </c>
      <c r="X210" s="5">
        <f ca="1">IF(X$4="",0,SUM(X211:X216))</f>
        <v>0</v>
      </c>
      <c r="Y210" s="5">
        <f t="shared" ref="Y210" ca="1" si="385">IF(Y$4="",0,SUM(Y211:Y216))</f>
        <v>0</v>
      </c>
      <c r="Z210" s="5">
        <f t="shared" ref="Z210" ca="1" si="386">IF(Z$4="",0,SUM(Z211:Z216))</f>
        <v>0</v>
      </c>
      <c r="AA210" s="5">
        <f t="shared" ref="AA210" ca="1" si="387">IF(AA$4="",0,SUM(AA211:AA216))</f>
        <v>0</v>
      </c>
      <c r="AB210" s="5">
        <f t="shared" ref="AB210" ca="1" si="388">IF(AB$4="",0,SUM(AB211:AB216))</f>
        <v>0</v>
      </c>
      <c r="AC210" s="5">
        <f t="shared" ref="AC210" ca="1" si="389">IF(AC$4="",0,SUM(AC211:AC216))</f>
        <v>0</v>
      </c>
      <c r="AD210" s="5">
        <f t="shared" ref="AD210" ca="1" si="390">IF(AD$4="",0,SUM(AD211:AD216))</f>
        <v>0</v>
      </c>
      <c r="AE210" s="5">
        <f t="shared" ref="AE210" ca="1" si="391">IF(AE$4="",0,SUM(AE211:AE216))</f>
        <v>0</v>
      </c>
      <c r="AF210" s="5">
        <f t="shared" ref="AF210" ca="1" si="392">IF(AF$4="",0,SUM(AF211:AF216))</f>
        <v>0</v>
      </c>
      <c r="AG210" s="5">
        <f t="shared" ref="AG210" ca="1" si="393">IF(AG$4="",0,SUM(AG211:AG216))</f>
        <v>0</v>
      </c>
      <c r="AH210" s="5">
        <f t="shared" ref="AH210" ca="1" si="394">IF(AH$4="",0,SUM(AH211:AH216))</f>
        <v>0</v>
      </c>
      <c r="AI210" s="5">
        <f t="shared" ref="AI210:CF210" ca="1" si="395">IF(AI$4="",0,SUM(AI211:AI216))</f>
        <v>1150000</v>
      </c>
      <c r="AJ210" s="5">
        <f t="shared" ca="1" si="395"/>
        <v>1054166.6666666667</v>
      </c>
      <c r="AK210" s="5">
        <f t="shared" ca="1" si="395"/>
        <v>958333.33333333326</v>
      </c>
      <c r="AL210" s="5">
        <f t="shared" ca="1" si="395"/>
        <v>862500</v>
      </c>
      <c r="AM210" s="5">
        <f t="shared" ca="1" si="395"/>
        <v>766666.66666666663</v>
      </c>
      <c r="AN210" s="5">
        <f t="shared" ca="1" si="395"/>
        <v>670833.33333333349</v>
      </c>
      <c r="AO210" s="5">
        <f t="shared" ca="1" si="395"/>
        <v>575000</v>
      </c>
      <c r="AP210" s="5">
        <f t="shared" ca="1" si="395"/>
        <v>479166.66666666674</v>
      </c>
      <c r="AQ210" s="5">
        <f t="shared" ca="1" si="395"/>
        <v>383333.33333333337</v>
      </c>
      <c r="AR210" s="5">
        <f t="shared" ca="1" si="395"/>
        <v>287500.00000000006</v>
      </c>
      <c r="AS210" s="5">
        <f t="shared" ca="1" si="395"/>
        <v>191666.66666666674</v>
      </c>
      <c r="AT210" s="5">
        <f t="shared" ca="1" si="395"/>
        <v>95833.333333333416</v>
      </c>
      <c r="AU210" s="5">
        <f t="shared" ca="1" si="395"/>
        <v>8.7311491370201111E-11</v>
      </c>
      <c r="AV210" s="5">
        <f t="shared" ca="1" si="395"/>
        <v>8.7311491370201111E-11</v>
      </c>
      <c r="AW210" s="5">
        <f t="shared" ca="1" si="395"/>
        <v>8.7311491370201111E-11</v>
      </c>
      <c r="AX210" s="5">
        <f t="shared" ca="1" si="395"/>
        <v>8.7311491370201111E-11</v>
      </c>
      <c r="AY210" s="5">
        <f t="shared" ca="1" si="395"/>
        <v>8.7311491370201111E-11</v>
      </c>
      <c r="AZ210" s="5">
        <f t="shared" ca="1" si="395"/>
        <v>8.7311491370201111E-11</v>
      </c>
      <c r="BA210" s="5">
        <f t="shared" ca="1" si="395"/>
        <v>8.7311491370201111E-11</v>
      </c>
      <c r="BB210" s="5">
        <f t="shared" ca="1" si="395"/>
        <v>8.7311491370201111E-11</v>
      </c>
      <c r="BC210" s="5">
        <f t="shared" ca="1" si="395"/>
        <v>8.7311491370201111E-11</v>
      </c>
      <c r="BD210" s="5">
        <f t="shared" ca="1" si="395"/>
        <v>8.7311491370201111E-11</v>
      </c>
      <c r="BE210" s="5">
        <f t="shared" ca="1" si="395"/>
        <v>8.7311491370201111E-11</v>
      </c>
      <c r="BF210" s="5">
        <f t="shared" ca="1" si="395"/>
        <v>8.7311491370201111E-11</v>
      </c>
      <c r="BG210" s="5">
        <f t="shared" ca="1" si="395"/>
        <v>8.7311491370201111E-11</v>
      </c>
      <c r="BH210" s="5">
        <f t="shared" ca="1" si="395"/>
        <v>8.7311491370201111E-11</v>
      </c>
      <c r="BI210" s="5">
        <f t="shared" ca="1" si="395"/>
        <v>8.7311491370201111E-11</v>
      </c>
      <c r="BJ210" s="5">
        <f t="shared" ca="1" si="395"/>
        <v>8.7311491370201111E-11</v>
      </c>
      <c r="BK210" s="5">
        <f t="shared" ca="1" si="395"/>
        <v>8.7311491370201111E-11</v>
      </c>
      <c r="BL210" s="5">
        <f t="shared" ca="1" si="395"/>
        <v>8.7311491370201111E-11</v>
      </c>
      <c r="BM210" s="5">
        <f t="shared" ca="1" si="395"/>
        <v>8.7311491370201111E-11</v>
      </c>
      <c r="BN210" s="5">
        <f t="shared" ca="1" si="395"/>
        <v>8.7311491370201111E-11</v>
      </c>
      <c r="BO210" s="5">
        <f t="shared" ca="1" si="395"/>
        <v>8.7311491370201111E-11</v>
      </c>
      <c r="BP210" s="5">
        <f t="shared" ca="1" si="395"/>
        <v>8.7311491370201111E-11</v>
      </c>
      <c r="BQ210" s="5">
        <f t="shared" ca="1" si="395"/>
        <v>8.7311491370201111E-11</v>
      </c>
      <c r="BR210" s="5">
        <f t="shared" ca="1" si="395"/>
        <v>8.7311491370201111E-11</v>
      </c>
      <c r="BS210" s="5">
        <f t="shared" ca="1" si="395"/>
        <v>8.7311491370201111E-11</v>
      </c>
      <c r="BT210" s="5">
        <f t="shared" ca="1" si="395"/>
        <v>8.7311491370201111E-11</v>
      </c>
      <c r="BU210" s="5">
        <f t="shared" ca="1" si="395"/>
        <v>8.7311491370201111E-11</v>
      </c>
      <c r="BV210" s="5">
        <f t="shared" ca="1" si="395"/>
        <v>8.7311491370201111E-11</v>
      </c>
      <c r="BW210" s="5">
        <f t="shared" ca="1" si="395"/>
        <v>8.7311491370201111E-11</v>
      </c>
      <c r="BX210" s="5">
        <f t="shared" ca="1" si="395"/>
        <v>8.7311491370201111E-11</v>
      </c>
      <c r="BY210" s="5">
        <f t="shared" ca="1" si="395"/>
        <v>8.7311491370201111E-11</v>
      </c>
      <c r="BZ210" s="5">
        <f t="shared" ca="1" si="395"/>
        <v>8.7311491370201111E-11</v>
      </c>
      <c r="CA210" s="5">
        <f t="shared" ca="1" si="395"/>
        <v>8.7311491370201111E-11</v>
      </c>
      <c r="CB210" s="5">
        <f t="shared" ca="1" si="395"/>
        <v>8.7311491370201111E-11</v>
      </c>
      <c r="CC210" s="5">
        <f t="shared" ca="1" si="395"/>
        <v>8.7311491370201111E-11</v>
      </c>
      <c r="CD210" s="5">
        <f t="shared" ca="1" si="395"/>
        <v>8.7311491370201111E-11</v>
      </c>
      <c r="CE210" s="5">
        <f t="shared" ca="1" si="395"/>
        <v>8.7311491370201111E-11</v>
      </c>
      <c r="CF210" s="5">
        <f t="shared" ca="1" si="395"/>
        <v>0</v>
      </c>
    </row>
    <row r="211" spans="2:84" x14ac:dyDescent="0.3">
      <c r="B211" s="13">
        <f>ROW()</f>
        <v>211</v>
      </c>
      <c r="H211" s="1" t="str">
        <f t="shared" si="384"/>
        <v>Внеоборотные активы</v>
      </c>
      <c r="I211" s="1" t="str">
        <f>$I$210</f>
        <v>Стартовые капитальные затраты</v>
      </c>
      <c r="J211" s="1" t="str">
        <f>Prcsses!I112</f>
        <v>Оформление юрлица</v>
      </c>
      <c r="M211" s="53" t="s">
        <v>18</v>
      </c>
      <c r="U211" s="5">
        <f t="shared" ca="1" si="372"/>
        <v>0</v>
      </c>
      <c r="X211" s="5">
        <f ca="1">IF(X$4="",0,SUM($W142:X142)-SUM($W165:X165))</f>
        <v>0</v>
      </c>
      <c r="Y211" s="5">
        <f ca="1">IF(Y$4="",0,SUM($W142:Y142)-SUM($W165:Y165))</f>
        <v>0</v>
      </c>
      <c r="Z211" s="5">
        <f ca="1">IF(Z$4="",0,SUM($W142:Z142)-SUM($W165:Z165))</f>
        <v>0</v>
      </c>
      <c r="AA211" s="5">
        <f ca="1">IF(AA$4="",0,SUM($W142:AA142)-SUM($W165:AA165))</f>
        <v>0</v>
      </c>
      <c r="AB211" s="5">
        <f ca="1">IF(AB$4="",0,SUM($W142:AB142)-SUM($W165:AB165))</f>
        <v>0</v>
      </c>
      <c r="AC211" s="5">
        <f ca="1">IF(AC$4="",0,SUM($W142:AC142)-SUM($W165:AC165))</f>
        <v>0</v>
      </c>
      <c r="AD211" s="5">
        <f ca="1">IF(AD$4="",0,SUM($W142:AD142)-SUM($W165:AD165))</f>
        <v>0</v>
      </c>
      <c r="AE211" s="5">
        <f ca="1">IF(AE$4="",0,SUM($W142:AE142)-SUM($W165:AE165))</f>
        <v>0</v>
      </c>
      <c r="AF211" s="5">
        <f ca="1">IF(AF$4="",0,SUM($W142:AF142)-SUM($W165:AF165))</f>
        <v>0</v>
      </c>
      <c r="AG211" s="5">
        <f ca="1">IF(AG$4="",0,SUM($W142:AG142)-SUM($W165:AG165))</f>
        <v>0</v>
      </c>
      <c r="AH211" s="5">
        <f ca="1">IF(AH$4="",0,SUM($W142:AH142)-SUM($W165:AH165))</f>
        <v>0</v>
      </c>
      <c r="AI211" s="5">
        <f ca="1">IF(AI$4="",0,SUM($W142:AI142)-SUM($W165:AI165))</f>
        <v>20000</v>
      </c>
      <c r="AJ211" s="5">
        <f ca="1">IF(AJ$4="",0,SUM($W142:AJ142)-SUM($W165:AJ165))</f>
        <v>18333.333333333332</v>
      </c>
      <c r="AK211" s="5">
        <f ca="1">IF(AK$4="",0,SUM($W142:AK142)-SUM($W165:AK165))</f>
        <v>16666.666666666668</v>
      </c>
      <c r="AL211" s="5">
        <f ca="1">IF(AL$4="",0,SUM($W142:AL142)-SUM($W165:AL165))</f>
        <v>15000</v>
      </c>
      <c r="AM211" s="5">
        <f ca="1">IF(AM$4="",0,SUM($W142:AM142)-SUM($W165:AM165))</f>
        <v>13333.333333333334</v>
      </c>
      <c r="AN211" s="5">
        <f ca="1">IF(AN$4="",0,SUM($W142:AN142)-SUM($W165:AN165))</f>
        <v>11666.666666666668</v>
      </c>
      <c r="AO211" s="5">
        <f ca="1">IF(AO$4="",0,SUM($W142:AO142)-SUM($W165:AO165))</f>
        <v>10000.000000000002</v>
      </c>
      <c r="AP211" s="5">
        <f ca="1">IF(AP$4="",0,SUM($W142:AP142)-SUM($W165:AP165))</f>
        <v>8333.3333333333358</v>
      </c>
      <c r="AQ211" s="5">
        <f ca="1">IF(AQ$4="",0,SUM($W142:AQ142)-SUM($W165:AQ165))</f>
        <v>6666.6666666666697</v>
      </c>
      <c r="AR211" s="5">
        <f ca="1">IF(AR$4="",0,SUM($W142:AR142)-SUM($W165:AR165))</f>
        <v>5000.0000000000036</v>
      </c>
      <c r="AS211" s="5">
        <f ca="1">IF(AS$4="",0,SUM($W142:AS142)-SUM($W165:AS165))</f>
        <v>3333.3333333333358</v>
      </c>
      <c r="AT211" s="5">
        <f ca="1">IF(AT$4="",0,SUM($W142:AT142)-SUM($W165:AT165))</f>
        <v>1666.6666666666679</v>
      </c>
      <c r="AU211" s="5">
        <f ca="1">IF(AU$4="",0,SUM($W142:AU142)-SUM($W165:AU165))</f>
        <v>0</v>
      </c>
      <c r="AV211" s="5">
        <f ca="1">IF(AV$4="",0,SUM($W142:AV142)-SUM($W165:AV165))</f>
        <v>0</v>
      </c>
      <c r="AW211" s="5">
        <f ca="1">IF(AW$4="",0,SUM($W142:AW142)-SUM($W165:AW165))</f>
        <v>0</v>
      </c>
      <c r="AX211" s="5">
        <f ca="1">IF(AX$4="",0,SUM($W142:AX142)-SUM($W165:AX165))</f>
        <v>0</v>
      </c>
      <c r="AY211" s="5">
        <f ca="1">IF(AY$4="",0,SUM($W142:AY142)-SUM($W165:AY165))</f>
        <v>0</v>
      </c>
      <c r="AZ211" s="5">
        <f ca="1">IF(AZ$4="",0,SUM($W142:AZ142)-SUM($W165:AZ165))</f>
        <v>0</v>
      </c>
      <c r="BA211" s="5">
        <f ca="1">IF(BA$4="",0,SUM($W142:BA142)-SUM($W165:BA165))</f>
        <v>0</v>
      </c>
      <c r="BB211" s="5">
        <f ca="1">IF(BB$4="",0,SUM($W142:BB142)-SUM($W165:BB165))</f>
        <v>0</v>
      </c>
      <c r="BC211" s="5">
        <f ca="1">IF(BC$4="",0,SUM($W142:BC142)-SUM($W165:BC165))</f>
        <v>0</v>
      </c>
      <c r="BD211" s="5">
        <f ca="1">IF(BD$4="",0,SUM($W142:BD142)-SUM($W165:BD165))</f>
        <v>0</v>
      </c>
      <c r="BE211" s="5">
        <f ca="1">IF(BE$4="",0,SUM($W142:BE142)-SUM($W165:BE165))</f>
        <v>0</v>
      </c>
      <c r="BF211" s="5">
        <f ca="1">IF(BF$4="",0,SUM($W142:BF142)-SUM($W165:BF165))</f>
        <v>0</v>
      </c>
      <c r="BG211" s="5">
        <f ca="1">IF(BG$4="",0,SUM($W142:BG142)-SUM($W165:BG165))</f>
        <v>0</v>
      </c>
      <c r="BH211" s="5">
        <f ca="1">IF(BH$4="",0,SUM($W142:BH142)-SUM($W165:BH165))</f>
        <v>0</v>
      </c>
      <c r="BI211" s="5">
        <f ca="1">IF(BI$4="",0,SUM($W142:BI142)-SUM($W165:BI165))</f>
        <v>0</v>
      </c>
      <c r="BJ211" s="5">
        <f ca="1">IF(BJ$4="",0,SUM($W142:BJ142)-SUM($W165:BJ165))</f>
        <v>0</v>
      </c>
      <c r="BK211" s="5">
        <f ca="1">IF(BK$4="",0,SUM($W142:BK142)-SUM($W165:BK165))</f>
        <v>0</v>
      </c>
      <c r="BL211" s="5">
        <f ca="1">IF(BL$4="",0,SUM($W142:BL142)-SUM($W165:BL165))</f>
        <v>0</v>
      </c>
      <c r="BM211" s="5">
        <f ca="1">IF(BM$4="",0,SUM($W142:BM142)-SUM($W165:BM165))</f>
        <v>0</v>
      </c>
      <c r="BN211" s="5">
        <f ca="1">IF(BN$4="",0,SUM($W142:BN142)-SUM($W165:BN165))</f>
        <v>0</v>
      </c>
      <c r="BO211" s="5">
        <f ca="1">IF(BO$4="",0,SUM($W142:BO142)-SUM($W165:BO165))</f>
        <v>0</v>
      </c>
      <c r="BP211" s="5">
        <f ca="1">IF(BP$4="",0,SUM($W142:BP142)-SUM($W165:BP165))</f>
        <v>0</v>
      </c>
      <c r="BQ211" s="5">
        <f ca="1">IF(BQ$4="",0,SUM($W142:BQ142)-SUM($W165:BQ165))</f>
        <v>0</v>
      </c>
      <c r="BR211" s="5">
        <f ca="1">IF(BR$4="",0,SUM($W142:BR142)-SUM($W165:BR165))</f>
        <v>0</v>
      </c>
      <c r="BS211" s="5">
        <f ca="1">IF(BS$4="",0,SUM($W142:BS142)-SUM($W165:BS165))</f>
        <v>0</v>
      </c>
      <c r="BT211" s="5">
        <f ca="1">IF(BT$4="",0,SUM($W142:BT142)-SUM($W165:BT165))</f>
        <v>0</v>
      </c>
      <c r="BU211" s="5">
        <f ca="1">IF(BU$4="",0,SUM($W142:BU142)-SUM($W165:BU165))</f>
        <v>0</v>
      </c>
      <c r="BV211" s="5">
        <f ca="1">IF(BV$4="",0,SUM($W142:BV142)-SUM($W165:BV165))</f>
        <v>0</v>
      </c>
      <c r="BW211" s="5">
        <f ca="1">IF(BW$4="",0,SUM($W142:BW142)-SUM($W165:BW165))</f>
        <v>0</v>
      </c>
      <c r="BX211" s="5">
        <f ca="1">IF(BX$4="",0,SUM($W142:BX142)-SUM($W165:BX165))</f>
        <v>0</v>
      </c>
      <c r="BY211" s="5">
        <f ca="1">IF(BY$4="",0,SUM($W142:BY142)-SUM($W165:BY165))</f>
        <v>0</v>
      </c>
      <c r="BZ211" s="5">
        <f ca="1">IF(BZ$4="",0,SUM($W142:BZ142)-SUM($W165:BZ165))</f>
        <v>0</v>
      </c>
      <c r="CA211" s="5">
        <f ca="1">IF(CA$4="",0,SUM($W142:CA142)-SUM($W165:CA165))</f>
        <v>0</v>
      </c>
      <c r="CB211" s="5">
        <f ca="1">IF(CB$4="",0,SUM($W142:CB142)-SUM($W165:CB165))</f>
        <v>0</v>
      </c>
      <c r="CC211" s="5">
        <f ca="1">IF(CC$4="",0,SUM($W142:CC142)-SUM($W165:CC165))</f>
        <v>0</v>
      </c>
      <c r="CD211" s="5">
        <f ca="1">IF(CD$4="",0,SUM($W142:CD142)-SUM($W165:CD165))</f>
        <v>0</v>
      </c>
      <c r="CE211" s="5">
        <f ca="1">IF(CE$4="",0,SUM($W142:CE142)-SUM($W165:CE165))</f>
        <v>0</v>
      </c>
      <c r="CF211" s="5">
        <f ca="1">IF(CF$4="",0,SUM($W142:CF142)-SUM($W165:CF165))</f>
        <v>0</v>
      </c>
    </row>
    <row r="212" spans="2:84" x14ac:dyDescent="0.3">
      <c r="B212" s="13">
        <f>ROW()</f>
        <v>212</v>
      </c>
      <c r="H212" s="1" t="str">
        <f t="shared" si="384"/>
        <v>Внеоборотные активы</v>
      </c>
      <c r="I212" s="1" t="str">
        <f>$I$210</f>
        <v>Стартовые капитальные затраты</v>
      </c>
      <c r="J212" s="1" t="str">
        <f>Prcsses!I113</f>
        <v>Подбор площадки под металлобазу</v>
      </c>
      <c r="M212" s="53" t="s">
        <v>18</v>
      </c>
      <c r="U212" s="5">
        <f t="shared" ca="1" si="372"/>
        <v>0</v>
      </c>
      <c r="X212" s="5">
        <f ca="1">IF(X$4="",0,SUM($W143:X143)-SUM($W166:X166))</f>
        <v>0</v>
      </c>
      <c r="Y212" s="5">
        <f ca="1">IF(Y$4="",0,SUM($W143:Y143)-SUM($W166:Y166))</f>
        <v>0</v>
      </c>
      <c r="Z212" s="5">
        <f ca="1">IF(Z$4="",0,SUM($W143:Z143)-SUM($W166:Z166))</f>
        <v>0</v>
      </c>
      <c r="AA212" s="5">
        <f ca="1">IF(AA$4="",0,SUM($W143:AA143)-SUM($W166:AA166))</f>
        <v>0</v>
      </c>
      <c r="AB212" s="5">
        <f ca="1">IF(AB$4="",0,SUM($W143:AB143)-SUM($W166:AB166))</f>
        <v>0</v>
      </c>
      <c r="AC212" s="5">
        <f ca="1">IF(AC$4="",0,SUM($W143:AC143)-SUM($W166:AC166))</f>
        <v>0</v>
      </c>
      <c r="AD212" s="5">
        <f ca="1">IF(AD$4="",0,SUM($W143:AD143)-SUM($W166:AD166))</f>
        <v>0</v>
      </c>
      <c r="AE212" s="5">
        <f ca="1">IF(AE$4="",0,SUM($W143:AE143)-SUM($W166:AE166))</f>
        <v>0</v>
      </c>
      <c r="AF212" s="5">
        <f ca="1">IF(AF$4="",0,SUM($W143:AF143)-SUM($W166:AF166))</f>
        <v>0</v>
      </c>
      <c r="AG212" s="5">
        <f ca="1">IF(AG$4="",0,SUM($W143:AG143)-SUM($W166:AG166))</f>
        <v>0</v>
      </c>
      <c r="AH212" s="5">
        <f ca="1">IF(AH$4="",0,SUM($W143:AH143)-SUM($W166:AH166))</f>
        <v>0</v>
      </c>
      <c r="AI212" s="5">
        <f ca="1">IF(AI$4="",0,SUM($W143:AI143)-SUM($W166:AI166))</f>
        <v>150000</v>
      </c>
      <c r="AJ212" s="5">
        <f ca="1">IF(AJ$4="",0,SUM($W143:AJ143)-SUM($W166:AJ166))</f>
        <v>137500</v>
      </c>
      <c r="AK212" s="5">
        <f ca="1">IF(AK$4="",0,SUM($W143:AK143)-SUM($W166:AK166))</f>
        <v>125000</v>
      </c>
      <c r="AL212" s="5">
        <f ca="1">IF(AL$4="",0,SUM($W143:AL143)-SUM($W166:AL166))</f>
        <v>112500</v>
      </c>
      <c r="AM212" s="5">
        <f ca="1">IF(AM$4="",0,SUM($W143:AM143)-SUM($W166:AM166))</f>
        <v>100000</v>
      </c>
      <c r="AN212" s="5">
        <f ca="1">IF(AN$4="",0,SUM($W143:AN143)-SUM($W166:AN166))</f>
        <v>87500</v>
      </c>
      <c r="AO212" s="5">
        <f ca="1">IF(AO$4="",0,SUM($W143:AO143)-SUM($W166:AO166))</f>
        <v>75000</v>
      </c>
      <c r="AP212" s="5">
        <f ca="1">IF(AP$4="",0,SUM($W143:AP143)-SUM($W166:AP166))</f>
        <v>62500</v>
      </c>
      <c r="AQ212" s="5">
        <f ca="1">IF(AQ$4="",0,SUM($W143:AQ143)-SUM($W166:AQ166))</f>
        <v>50000</v>
      </c>
      <c r="AR212" s="5">
        <f ca="1">IF(AR$4="",0,SUM($W143:AR143)-SUM($W166:AR166))</f>
        <v>37500</v>
      </c>
      <c r="AS212" s="5">
        <f ca="1">IF(AS$4="",0,SUM($W143:AS143)-SUM($W166:AS166))</f>
        <v>25000</v>
      </c>
      <c r="AT212" s="5">
        <f ca="1">IF(AT$4="",0,SUM($W143:AT143)-SUM($W166:AT166))</f>
        <v>12500</v>
      </c>
      <c r="AU212" s="5">
        <f ca="1">IF(AU$4="",0,SUM($W143:AU143)-SUM($W166:AU166))</f>
        <v>0</v>
      </c>
      <c r="AV212" s="5">
        <f ca="1">IF(AV$4="",0,SUM($W143:AV143)-SUM($W166:AV166))</f>
        <v>0</v>
      </c>
      <c r="AW212" s="5">
        <f ca="1">IF(AW$4="",0,SUM($W143:AW143)-SUM($W166:AW166))</f>
        <v>0</v>
      </c>
      <c r="AX212" s="5">
        <f ca="1">IF(AX$4="",0,SUM($W143:AX143)-SUM($W166:AX166))</f>
        <v>0</v>
      </c>
      <c r="AY212" s="5">
        <f ca="1">IF(AY$4="",0,SUM($W143:AY143)-SUM($W166:AY166))</f>
        <v>0</v>
      </c>
      <c r="AZ212" s="5">
        <f ca="1">IF(AZ$4="",0,SUM($W143:AZ143)-SUM($W166:AZ166))</f>
        <v>0</v>
      </c>
      <c r="BA212" s="5">
        <f ca="1">IF(BA$4="",0,SUM($W143:BA143)-SUM($W166:BA166))</f>
        <v>0</v>
      </c>
      <c r="BB212" s="5">
        <f ca="1">IF(BB$4="",0,SUM($W143:BB143)-SUM($W166:BB166))</f>
        <v>0</v>
      </c>
      <c r="BC212" s="5">
        <f ca="1">IF(BC$4="",0,SUM($W143:BC143)-SUM($W166:BC166))</f>
        <v>0</v>
      </c>
      <c r="BD212" s="5">
        <f ca="1">IF(BD$4="",0,SUM($W143:BD143)-SUM($W166:BD166))</f>
        <v>0</v>
      </c>
      <c r="BE212" s="5">
        <f ca="1">IF(BE$4="",0,SUM($W143:BE143)-SUM($W166:BE166))</f>
        <v>0</v>
      </c>
      <c r="BF212" s="5">
        <f ca="1">IF(BF$4="",0,SUM($W143:BF143)-SUM($W166:BF166))</f>
        <v>0</v>
      </c>
      <c r="BG212" s="5">
        <f ca="1">IF(BG$4="",0,SUM($W143:BG143)-SUM($W166:BG166))</f>
        <v>0</v>
      </c>
      <c r="BH212" s="5">
        <f ca="1">IF(BH$4="",0,SUM($W143:BH143)-SUM($W166:BH166))</f>
        <v>0</v>
      </c>
      <c r="BI212" s="5">
        <f ca="1">IF(BI$4="",0,SUM($W143:BI143)-SUM($W166:BI166))</f>
        <v>0</v>
      </c>
      <c r="BJ212" s="5">
        <f ca="1">IF(BJ$4="",0,SUM($W143:BJ143)-SUM($W166:BJ166))</f>
        <v>0</v>
      </c>
      <c r="BK212" s="5">
        <f ca="1">IF(BK$4="",0,SUM($W143:BK143)-SUM($W166:BK166))</f>
        <v>0</v>
      </c>
      <c r="BL212" s="5">
        <f ca="1">IF(BL$4="",0,SUM($W143:BL143)-SUM($W166:BL166))</f>
        <v>0</v>
      </c>
      <c r="BM212" s="5">
        <f ca="1">IF(BM$4="",0,SUM($W143:BM143)-SUM($W166:BM166))</f>
        <v>0</v>
      </c>
      <c r="BN212" s="5">
        <f ca="1">IF(BN$4="",0,SUM($W143:BN143)-SUM($W166:BN166))</f>
        <v>0</v>
      </c>
      <c r="BO212" s="5">
        <f ca="1">IF(BO$4="",0,SUM($W143:BO143)-SUM($W166:BO166))</f>
        <v>0</v>
      </c>
      <c r="BP212" s="5">
        <f ca="1">IF(BP$4="",0,SUM($W143:BP143)-SUM($W166:BP166))</f>
        <v>0</v>
      </c>
      <c r="BQ212" s="5">
        <f ca="1">IF(BQ$4="",0,SUM($W143:BQ143)-SUM($W166:BQ166))</f>
        <v>0</v>
      </c>
      <c r="BR212" s="5">
        <f ca="1">IF(BR$4="",0,SUM($W143:BR143)-SUM($W166:BR166))</f>
        <v>0</v>
      </c>
      <c r="BS212" s="5">
        <f ca="1">IF(BS$4="",0,SUM($W143:BS143)-SUM($W166:BS166))</f>
        <v>0</v>
      </c>
      <c r="BT212" s="5">
        <f ca="1">IF(BT$4="",0,SUM($W143:BT143)-SUM($W166:BT166))</f>
        <v>0</v>
      </c>
      <c r="BU212" s="5">
        <f ca="1">IF(BU$4="",0,SUM($W143:BU143)-SUM($W166:BU166))</f>
        <v>0</v>
      </c>
      <c r="BV212" s="5">
        <f ca="1">IF(BV$4="",0,SUM($W143:BV143)-SUM($W166:BV166))</f>
        <v>0</v>
      </c>
      <c r="BW212" s="5">
        <f ca="1">IF(BW$4="",0,SUM($W143:BW143)-SUM($W166:BW166))</f>
        <v>0</v>
      </c>
      <c r="BX212" s="5">
        <f ca="1">IF(BX$4="",0,SUM($W143:BX143)-SUM($W166:BX166))</f>
        <v>0</v>
      </c>
      <c r="BY212" s="5">
        <f ca="1">IF(BY$4="",0,SUM($W143:BY143)-SUM($W166:BY166))</f>
        <v>0</v>
      </c>
      <c r="BZ212" s="5">
        <f ca="1">IF(BZ$4="",0,SUM($W143:BZ143)-SUM($W166:BZ166))</f>
        <v>0</v>
      </c>
      <c r="CA212" s="5">
        <f ca="1">IF(CA$4="",0,SUM($W143:CA143)-SUM($W166:CA166))</f>
        <v>0</v>
      </c>
      <c r="CB212" s="5">
        <f ca="1">IF(CB$4="",0,SUM($W143:CB143)-SUM($W166:CB166))</f>
        <v>0</v>
      </c>
      <c r="CC212" s="5">
        <f ca="1">IF(CC$4="",0,SUM($W143:CC143)-SUM($W166:CC166))</f>
        <v>0</v>
      </c>
      <c r="CD212" s="5">
        <f ca="1">IF(CD$4="",0,SUM($W143:CD143)-SUM($W166:CD166))</f>
        <v>0</v>
      </c>
      <c r="CE212" s="5">
        <f ca="1">IF(CE$4="",0,SUM($W143:CE143)-SUM($W166:CE166))</f>
        <v>0</v>
      </c>
      <c r="CF212" s="5">
        <f ca="1">IF(CF$4="",0,SUM($W143:CF143)-SUM($W166:CF166))</f>
        <v>0</v>
      </c>
    </row>
    <row r="213" spans="2:84" x14ac:dyDescent="0.3">
      <c r="B213" s="13">
        <f>ROW()</f>
        <v>213</v>
      </c>
      <c r="H213" s="1" t="str">
        <f t="shared" si="384"/>
        <v>Внеоборотные активы</v>
      </c>
      <c r="I213" s="1" t="str">
        <f>$I$210</f>
        <v>Стартовые капитальные затраты</v>
      </c>
      <c r="J213" s="1" t="str">
        <f>Prcsses!I114</f>
        <v>Подбор и обучение персонала</v>
      </c>
      <c r="M213" s="53" t="s">
        <v>18</v>
      </c>
      <c r="U213" s="5">
        <f t="shared" ca="1" si="372"/>
        <v>0</v>
      </c>
      <c r="X213" s="5">
        <f ca="1">IF(X$4="",0,SUM($W144:X144)-SUM($W167:X167))</f>
        <v>0</v>
      </c>
      <c r="Y213" s="5">
        <f ca="1">IF(Y$4="",0,SUM($W144:Y144)-SUM($W167:Y167))</f>
        <v>0</v>
      </c>
      <c r="Z213" s="5">
        <f ca="1">IF(Z$4="",0,SUM($W144:Z144)-SUM($W167:Z167))</f>
        <v>0</v>
      </c>
      <c r="AA213" s="5">
        <f ca="1">IF(AA$4="",0,SUM($W144:AA144)-SUM($W167:AA167))</f>
        <v>0</v>
      </c>
      <c r="AB213" s="5">
        <f ca="1">IF(AB$4="",0,SUM($W144:AB144)-SUM($W167:AB167))</f>
        <v>0</v>
      </c>
      <c r="AC213" s="5">
        <f ca="1">IF(AC$4="",0,SUM($W144:AC144)-SUM($W167:AC167))</f>
        <v>0</v>
      </c>
      <c r="AD213" s="5">
        <f ca="1">IF(AD$4="",0,SUM($W144:AD144)-SUM($W167:AD167))</f>
        <v>0</v>
      </c>
      <c r="AE213" s="5">
        <f ca="1">IF(AE$4="",0,SUM($W144:AE144)-SUM($W167:AE167))</f>
        <v>0</v>
      </c>
      <c r="AF213" s="5">
        <f ca="1">IF(AF$4="",0,SUM($W144:AF144)-SUM($W167:AF167))</f>
        <v>0</v>
      </c>
      <c r="AG213" s="5">
        <f ca="1">IF(AG$4="",0,SUM($W144:AG144)-SUM($W167:AG167))</f>
        <v>0</v>
      </c>
      <c r="AH213" s="5">
        <f ca="1">IF(AH$4="",0,SUM($W144:AH144)-SUM($W167:AH167))</f>
        <v>0</v>
      </c>
      <c r="AI213" s="5">
        <f ca="1">IF(AI$4="",0,SUM($W144:AI144)-SUM($W167:AI167))</f>
        <v>180000</v>
      </c>
      <c r="AJ213" s="5">
        <f ca="1">IF(AJ$4="",0,SUM($W144:AJ144)-SUM($W167:AJ167))</f>
        <v>165000</v>
      </c>
      <c r="AK213" s="5">
        <f ca="1">IF(AK$4="",0,SUM($W144:AK144)-SUM($W167:AK167))</f>
        <v>150000</v>
      </c>
      <c r="AL213" s="5">
        <f ca="1">IF(AL$4="",0,SUM($W144:AL144)-SUM($W167:AL167))</f>
        <v>135000</v>
      </c>
      <c r="AM213" s="5">
        <f ca="1">IF(AM$4="",0,SUM($W144:AM144)-SUM($W167:AM167))</f>
        <v>120000</v>
      </c>
      <c r="AN213" s="5">
        <f ca="1">IF(AN$4="",0,SUM($W144:AN144)-SUM($W167:AN167))</f>
        <v>105000</v>
      </c>
      <c r="AO213" s="5">
        <f ca="1">IF(AO$4="",0,SUM($W144:AO144)-SUM($W167:AO167))</f>
        <v>90000</v>
      </c>
      <c r="AP213" s="5">
        <f ca="1">IF(AP$4="",0,SUM($W144:AP144)-SUM($W167:AP167))</f>
        <v>75000</v>
      </c>
      <c r="AQ213" s="5">
        <f ca="1">IF(AQ$4="",0,SUM($W144:AQ144)-SUM($W167:AQ167))</f>
        <v>60000</v>
      </c>
      <c r="AR213" s="5">
        <f ca="1">IF(AR$4="",0,SUM($W144:AR144)-SUM($W167:AR167))</f>
        <v>45000</v>
      </c>
      <c r="AS213" s="5">
        <f ca="1">IF(AS$4="",0,SUM($W144:AS144)-SUM($W167:AS167))</f>
        <v>30000</v>
      </c>
      <c r="AT213" s="5">
        <f ca="1">IF(AT$4="",0,SUM($W144:AT144)-SUM($W167:AT167))</f>
        <v>15000</v>
      </c>
      <c r="AU213" s="5">
        <f ca="1">IF(AU$4="",0,SUM($W144:AU144)-SUM($W167:AU167))</f>
        <v>0</v>
      </c>
      <c r="AV213" s="5">
        <f ca="1">IF(AV$4="",0,SUM($W144:AV144)-SUM($W167:AV167))</f>
        <v>0</v>
      </c>
      <c r="AW213" s="5">
        <f ca="1">IF(AW$4="",0,SUM($W144:AW144)-SUM($W167:AW167))</f>
        <v>0</v>
      </c>
      <c r="AX213" s="5">
        <f ca="1">IF(AX$4="",0,SUM($W144:AX144)-SUM($W167:AX167))</f>
        <v>0</v>
      </c>
      <c r="AY213" s="5">
        <f ca="1">IF(AY$4="",0,SUM($W144:AY144)-SUM($W167:AY167))</f>
        <v>0</v>
      </c>
      <c r="AZ213" s="5">
        <f ca="1">IF(AZ$4="",0,SUM($W144:AZ144)-SUM($W167:AZ167))</f>
        <v>0</v>
      </c>
      <c r="BA213" s="5">
        <f ca="1">IF(BA$4="",0,SUM($W144:BA144)-SUM($W167:BA167))</f>
        <v>0</v>
      </c>
      <c r="BB213" s="5">
        <f ca="1">IF(BB$4="",0,SUM($W144:BB144)-SUM($W167:BB167))</f>
        <v>0</v>
      </c>
      <c r="BC213" s="5">
        <f ca="1">IF(BC$4="",0,SUM($W144:BC144)-SUM($W167:BC167))</f>
        <v>0</v>
      </c>
      <c r="BD213" s="5">
        <f ca="1">IF(BD$4="",0,SUM($W144:BD144)-SUM($W167:BD167))</f>
        <v>0</v>
      </c>
      <c r="BE213" s="5">
        <f ca="1">IF(BE$4="",0,SUM($W144:BE144)-SUM($W167:BE167))</f>
        <v>0</v>
      </c>
      <c r="BF213" s="5">
        <f ca="1">IF(BF$4="",0,SUM($W144:BF144)-SUM($W167:BF167))</f>
        <v>0</v>
      </c>
      <c r="BG213" s="5">
        <f ca="1">IF(BG$4="",0,SUM($W144:BG144)-SUM($W167:BG167))</f>
        <v>0</v>
      </c>
      <c r="BH213" s="5">
        <f ca="1">IF(BH$4="",0,SUM($W144:BH144)-SUM($W167:BH167))</f>
        <v>0</v>
      </c>
      <c r="BI213" s="5">
        <f ca="1">IF(BI$4="",0,SUM($W144:BI144)-SUM($W167:BI167))</f>
        <v>0</v>
      </c>
      <c r="BJ213" s="5">
        <f ca="1">IF(BJ$4="",0,SUM($W144:BJ144)-SUM($W167:BJ167))</f>
        <v>0</v>
      </c>
      <c r="BK213" s="5">
        <f ca="1">IF(BK$4="",0,SUM($W144:BK144)-SUM($W167:BK167))</f>
        <v>0</v>
      </c>
      <c r="BL213" s="5">
        <f ca="1">IF(BL$4="",0,SUM($W144:BL144)-SUM($W167:BL167))</f>
        <v>0</v>
      </c>
      <c r="BM213" s="5">
        <f ca="1">IF(BM$4="",0,SUM($W144:BM144)-SUM($W167:BM167))</f>
        <v>0</v>
      </c>
      <c r="BN213" s="5">
        <f ca="1">IF(BN$4="",0,SUM($W144:BN144)-SUM($W167:BN167))</f>
        <v>0</v>
      </c>
      <c r="BO213" s="5">
        <f ca="1">IF(BO$4="",0,SUM($W144:BO144)-SUM($W167:BO167))</f>
        <v>0</v>
      </c>
      <c r="BP213" s="5">
        <f ca="1">IF(BP$4="",0,SUM($W144:BP144)-SUM($W167:BP167))</f>
        <v>0</v>
      </c>
      <c r="BQ213" s="5">
        <f ca="1">IF(BQ$4="",0,SUM($W144:BQ144)-SUM($W167:BQ167))</f>
        <v>0</v>
      </c>
      <c r="BR213" s="5">
        <f ca="1">IF(BR$4="",0,SUM($W144:BR144)-SUM($W167:BR167))</f>
        <v>0</v>
      </c>
      <c r="BS213" s="5">
        <f ca="1">IF(BS$4="",0,SUM($W144:BS144)-SUM($W167:BS167))</f>
        <v>0</v>
      </c>
      <c r="BT213" s="5">
        <f ca="1">IF(BT$4="",0,SUM($W144:BT144)-SUM($W167:BT167))</f>
        <v>0</v>
      </c>
      <c r="BU213" s="5">
        <f ca="1">IF(BU$4="",0,SUM($W144:BU144)-SUM($W167:BU167))</f>
        <v>0</v>
      </c>
      <c r="BV213" s="5">
        <f ca="1">IF(BV$4="",0,SUM($W144:BV144)-SUM($W167:BV167))</f>
        <v>0</v>
      </c>
      <c r="BW213" s="5">
        <f ca="1">IF(BW$4="",0,SUM($W144:BW144)-SUM($W167:BW167))</f>
        <v>0</v>
      </c>
      <c r="BX213" s="5">
        <f ca="1">IF(BX$4="",0,SUM($W144:BX144)-SUM($W167:BX167))</f>
        <v>0</v>
      </c>
      <c r="BY213" s="5">
        <f ca="1">IF(BY$4="",0,SUM($W144:BY144)-SUM($W167:BY167))</f>
        <v>0</v>
      </c>
      <c r="BZ213" s="5">
        <f ca="1">IF(BZ$4="",0,SUM($W144:BZ144)-SUM($W167:BZ167))</f>
        <v>0</v>
      </c>
      <c r="CA213" s="5">
        <f ca="1">IF(CA$4="",0,SUM($W144:CA144)-SUM($W167:CA167))</f>
        <v>0</v>
      </c>
      <c r="CB213" s="5">
        <f ca="1">IF(CB$4="",0,SUM($W144:CB144)-SUM($W167:CB167))</f>
        <v>0</v>
      </c>
      <c r="CC213" s="5">
        <f ca="1">IF(CC$4="",0,SUM($W144:CC144)-SUM($W167:CC167))</f>
        <v>0</v>
      </c>
      <c r="CD213" s="5">
        <f ca="1">IF(CD$4="",0,SUM($W144:CD144)-SUM($W167:CD167))</f>
        <v>0</v>
      </c>
      <c r="CE213" s="5">
        <f ca="1">IF(CE$4="",0,SUM($W144:CE144)-SUM($W167:CE167))</f>
        <v>0</v>
      </c>
      <c r="CF213" s="5">
        <f ca="1">IF(CF$4="",0,SUM($W144:CF144)-SUM($W167:CF167))</f>
        <v>0</v>
      </c>
    </row>
    <row r="214" spans="2:84" x14ac:dyDescent="0.3">
      <c r="B214" s="13">
        <f>ROW()</f>
        <v>214</v>
      </c>
      <c r="H214" s="1" t="str">
        <f t="shared" si="384"/>
        <v>Внеоборотные активы</v>
      </c>
      <c r="I214" s="1" t="str">
        <f>$I$210</f>
        <v>Стартовые капитальные затраты</v>
      </c>
      <c r="J214" s="1" t="str">
        <f>Prcsses!I115</f>
        <v>Контракты с поставщиками</v>
      </c>
      <c r="M214" s="53" t="s">
        <v>18</v>
      </c>
      <c r="U214" s="5">
        <f t="shared" ca="1" si="372"/>
        <v>0</v>
      </c>
      <c r="X214" s="5">
        <f ca="1">IF(X$4="",0,SUM($W145:X145)-SUM($W168:X168))</f>
        <v>0</v>
      </c>
      <c r="Y214" s="5">
        <f ca="1">IF(Y$4="",0,SUM($W145:Y145)-SUM($W168:Y168))</f>
        <v>0</v>
      </c>
      <c r="Z214" s="5">
        <f ca="1">IF(Z$4="",0,SUM($W145:Z145)-SUM($W168:Z168))</f>
        <v>0</v>
      </c>
      <c r="AA214" s="5">
        <f ca="1">IF(AA$4="",0,SUM($W145:AA145)-SUM($W168:AA168))</f>
        <v>0</v>
      </c>
      <c r="AB214" s="5">
        <f ca="1">IF(AB$4="",0,SUM($W145:AB145)-SUM($W168:AB168))</f>
        <v>0</v>
      </c>
      <c r="AC214" s="5">
        <f ca="1">IF(AC$4="",0,SUM($W145:AC145)-SUM($W168:AC168))</f>
        <v>0</v>
      </c>
      <c r="AD214" s="5">
        <f ca="1">IF(AD$4="",0,SUM($W145:AD145)-SUM($W168:AD168))</f>
        <v>0</v>
      </c>
      <c r="AE214" s="5">
        <f ca="1">IF(AE$4="",0,SUM($W145:AE145)-SUM($W168:AE168))</f>
        <v>0</v>
      </c>
      <c r="AF214" s="5">
        <f ca="1">IF(AF$4="",0,SUM($W145:AF145)-SUM($W168:AF168))</f>
        <v>0</v>
      </c>
      <c r="AG214" s="5">
        <f ca="1">IF(AG$4="",0,SUM($W145:AG145)-SUM($W168:AG168))</f>
        <v>0</v>
      </c>
      <c r="AH214" s="5">
        <f ca="1">IF(AH$4="",0,SUM($W145:AH145)-SUM($W168:AH168))</f>
        <v>0</v>
      </c>
      <c r="AI214" s="5">
        <f ca="1">IF(AI$4="",0,SUM($W145:AI145)-SUM($W168:AI168))</f>
        <v>600000</v>
      </c>
      <c r="AJ214" s="5">
        <f ca="1">IF(AJ$4="",0,SUM($W145:AJ145)-SUM($W168:AJ168))</f>
        <v>550000</v>
      </c>
      <c r="AK214" s="5">
        <f ca="1">IF(AK$4="",0,SUM($W145:AK145)-SUM($W168:AK168))</f>
        <v>500000</v>
      </c>
      <c r="AL214" s="5">
        <f ca="1">IF(AL$4="",0,SUM($W145:AL145)-SUM($W168:AL168))</f>
        <v>450000</v>
      </c>
      <c r="AM214" s="5">
        <f ca="1">IF(AM$4="",0,SUM($W145:AM145)-SUM($W168:AM168))</f>
        <v>400000</v>
      </c>
      <c r="AN214" s="5">
        <f ca="1">IF(AN$4="",0,SUM($W145:AN145)-SUM($W168:AN168))</f>
        <v>350000</v>
      </c>
      <c r="AO214" s="5">
        <f ca="1">IF(AO$4="",0,SUM($W145:AO145)-SUM($W168:AO168))</f>
        <v>300000</v>
      </c>
      <c r="AP214" s="5">
        <f ca="1">IF(AP$4="",0,SUM($W145:AP145)-SUM($W168:AP168))</f>
        <v>250000</v>
      </c>
      <c r="AQ214" s="5">
        <f ca="1">IF(AQ$4="",0,SUM($W145:AQ145)-SUM($W168:AQ168))</f>
        <v>200000</v>
      </c>
      <c r="AR214" s="5">
        <f ca="1">IF(AR$4="",0,SUM($W145:AR145)-SUM($W168:AR168))</f>
        <v>150000</v>
      </c>
      <c r="AS214" s="5">
        <f ca="1">IF(AS$4="",0,SUM($W145:AS145)-SUM($W168:AS168))</f>
        <v>100000</v>
      </c>
      <c r="AT214" s="5">
        <f ca="1">IF(AT$4="",0,SUM($W145:AT145)-SUM($W168:AT168))</f>
        <v>50000</v>
      </c>
      <c r="AU214" s="5">
        <f ca="1">IF(AU$4="",0,SUM($W145:AU145)-SUM($W168:AU168))</f>
        <v>0</v>
      </c>
      <c r="AV214" s="5">
        <f ca="1">IF(AV$4="",0,SUM($W145:AV145)-SUM($W168:AV168))</f>
        <v>0</v>
      </c>
      <c r="AW214" s="5">
        <f ca="1">IF(AW$4="",0,SUM($W145:AW145)-SUM($W168:AW168))</f>
        <v>0</v>
      </c>
      <c r="AX214" s="5">
        <f ca="1">IF(AX$4="",0,SUM($W145:AX145)-SUM($W168:AX168))</f>
        <v>0</v>
      </c>
      <c r="AY214" s="5">
        <f ca="1">IF(AY$4="",0,SUM($W145:AY145)-SUM($W168:AY168))</f>
        <v>0</v>
      </c>
      <c r="AZ214" s="5">
        <f ca="1">IF(AZ$4="",0,SUM($W145:AZ145)-SUM($W168:AZ168))</f>
        <v>0</v>
      </c>
      <c r="BA214" s="5">
        <f ca="1">IF(BA$4="",0,SUM($W145:BA145)-SUM($W168:BA168))</f>
        <v>0</v>
      </c>
      <c r="BB214" s="5">
        <f ca="1">IF(BB$4="",0,SUM($W145:BB145)-SUM($W168:BB168))</f>
        <v>0</v>
      </c>
      <c r="BC214" s="5">
        <f ca="1">IF(BC$4="",0,SUM($W145:BC145)-SUM($W168:BC168))</f>
        <v>0</v>
      </c>
      <c r="BD214" s="5">
        <f ca="1">IF(BD$4="",0,SUM($W145:BD145)-SUM($W168:BD168))</f>
        <v>0</v>
      </c>
      <c r="BE214" s="5">
        <f ca="1">IF(BE$4="",0,SUM($W145:BE145)-SUM($W168:BE168))</f>
        <v>0</v>
      </c>
      <c r="BF214" s="5">
        <f ca="1">IF(BF$4="",0,SUM($W145:BF145)-SUM($W168:BF168))</f>
        <v>0</v>
      </c>
      <c r="BG214" s="5">
        <f ca="1">IF(BG$4="",0,SUM($W145:BG145)-SUM($W168:BG168))</f>
        <v>0</v>
      </c>
      <c r="BH214" s="5">
        <f ca="1">IF(BH$4="",0,SUM($W145:BH145)-SUM($W168:BH168))</f>
        <v>0</v>
      </c>
      <c r="BI214" s="5">
        <f ca="1">IF(BI$4="",0,SUM($W145:BI145)-SUM($W168:BI168))</f>
        <v>0</v>
      </c>
      <c r="BJ214" s="5">
        <f ca="1">IF(BJ$4="",0,SUM($W145:BJ145)-SUM($W168:BJ168))</f>
        <v>0</v>
      </c>
      <c r="BK214" s="5">
        <f ca="1">IF(BK$4="",0,SUM($W145:BK145)-SUM($W168:BK168))</f>
        <v>0</v>
      </c>
      <c r="BL214" s="5">
        <f ca="1">IF(BL$4="",0,SUM($W145:BL145)-SUM($W168:BL168))</f>
        <v>0</v>
      </c>
      <c r="BM214" s="5">
        <f ca="1">IF(BM$4="",0,SUM($W145:BM145)-SUM($W168:BM168))</f>
        <v>0</v>
      </c>
      <c r="BN214" s="5">
        <f ca="1">IF(BN$4="",0,SUM($W145:BN145)-SUM($W168:BN168))</f>
        <v>0</v>
      </c>
      <c r="BO214" s="5">
        <f ca="1">IF(BO$4="",0,SUM($W145:BO145)-SUM($W168:BO168))</f>
        <v>0</v>
      </c>
      <c r="BP214" s="5">
        <f ca="1">IF(BP$4="",0,SUM($W145:BP145)-SUM($W168:BP168))</f>
        <v>0</v>
      </c>
      <c r="BQ214" s="5">
        <f ca="1">IF(BQ$4="",0,SUM($W145:BQ145)-SUM($W168:BQ168))</f>
        <v>0</v>
      </c>
      <c r="BR214" s="5">
        <f ca="1">IF(BR$4="",0,SUM($W145:BR145)-SUM($W168:BR168))</f>
        <v>0</v>
      </c>
      <c r="BS214" s="5">
        <f ca="1">IF(BS$4="",0,SUM($W145:BS145)-SUM($W168:BS168))</f>
        <v>0</v>
      </c>
      <c r="BT214" s="5">
        <f ca="1">IF(BT$4="",0,SUM($W145:BT145)-SUM($W168:BT168))</f>
        <v>0</v>
      </c>
      <c r="BU214" s="5">
        <f ca="1">IF(BU$4="",0,SUM($W145:BU145)-SUM($W168:BU168))</f>
        <v>0</v>
      </c>
      <c r="BV214" s="5">
        <f ca="1">IF(BV$4="",0,SUM($W145:BV145)-SUM($W168:BV168))</f>
        <v>0</v>
      </c>
      <c r="BW214" s="5">
        <f ca="1">IF(BW$4="",0,SUM($W145:BW145)-SUM($W168:BW168))</f>
        <v>0</v>
      </c>
      <c r="BX214" s="5">
        <f ca="1">IF(BX$4="",0,SUM($W145:BX145)-SUM($W168:BX168))</f>
        <v>0</v>
      </c>
      <c r="BY214" s="5">
        <f ca="1">IF(BY$4="",0,SUM($W145:BY145)-SUM($W168:BY168))</f>
        <v>0</v>
      </c>
      <c r="BZ214" s="5">
        <f ca="1">IF(BZ$4="",0,SUM($W145:BZ145)-SUM($W168:BZ168))</f>
        <v>0</v>
      </c>
      <c r="CA214" s="5">
        <f ca="1">IF(CA$4="",0,SUM($W145:CA145)-SUM($W168:CA168))</f>
        <v>0</v>
      </c>
      <c r="CB214" s="5">
        <f ca="1">IF(CB$4="",0,SUM($W145:CB145)-SUM($W168:CB168))</f>
        <v>0</v>
      </c>
      <c r="CC214" s="5">
        <f ca="1">IF(CC$4="",0,SUM($W145:CC145)-SUM($W168:CC168))</f>
        <v>0</v>
      </c>
      <c r="CD214" s="5">
        <f ca="1">IF(CD$4="",0,SUM($W145:CD145)-SUM($W168:CD168))</f>
        <v>0</v>
      </c>
      <c r="CE214" s="5">
        <f ca="1">IF(CE$4="",0,SUM($W145:CE145)-SUM($W168:CE168))</f>
        <v>0</v>
      </c>
      <c r="CF214" s="5">
        <f ca="1">IF(CF$4="",0,SUM($W145:CF145)-SUM($W168:CF168))</f>
        <v>0</v>
      </c>
    </row>
    <row r="215" spans="2:84" x14ac:dyDescent="0.3">
      <c r="B215" s="13">
        <f>ROW()</f>
        <v>215</v>
      </c>
      <c r="H215" s="1" t="str">
        <f t="shared" si="384"/>
        <v>Внеоборотные активы</v>
      </c>
      <c r="I215" s="1" t="str">
        <f>$I$210</f>
        <v>Стартовые капитальные затраты</v>
      </c>
      <c r="J215" s="1" t="str">
        <f>Prcsses!I116</f>
        <v>Программное обеспечение</v>
      </c>
      <c r="M215" s="53" t="s">
        <v>18</v>
      </c>
      <c r="U215" s="5">
        <f t="shared" ca="1" si="372"/>
        <v>8.7311491370201111E-11</v>
      </c>
      <c r="X215" s="5">
        <f ca="1">IF(X$4="",0,SUM($W146:X146)-SUM($W169:X169))</f>
        <v>0</v>
      </c>
      <c r="Y215" s="5">
        <f ca="1">IF(Y$4="",0,SUM($W146:Y146)-SUM($W169:Y169))</f>
        <v>0</v>
      </c>
      <c r="Z215" s="5">
        <f ca="1">IF(Z$4="",0,SUM($W146:Z146)-SUM($W169:Z169))</f>
        <v>0</v>
      </c>
      <c r="AA215" s="5">
        <f ca="1">IF(AA$4="",0,SUM($W146:AA146)-SUM($W169:AA169))</f>
        <v>0</v>
      </c>
      <c r="AB215" s="5">
        <f ca="1">IF(AB$4="",0,SUM($W146:AB146)-SUM($W169:AB169))</f>
        <v>0</v>
      </c>
      <c r="AC215" s="5">
        <f ca="1">IF(AC$4="",0,SUM($W146:AC146)-SUM($W169:AC169))</f>
        <v>0</v>
      </c>
      <c r="AD215" s="5">
        <f ca="1">IF(AD$4="",0,SUM($W146:AD146)-SUM($W169:AD169))</f>
        <v>0</v>
      </c>
      <c r="AE215" s="5">
        <f ca="1">IF(AE$4="",0,SUM($W146:AE146)-SUM($W169:AE169))</f>
        <v>0</v>
      </c>
      <c r="AF215" s="5">
        <f ca="1">IF(AF$4="",0,SUM($W146:AF146)-SUM($W169:AF169))</f>
        <v>0</v>
      </c>
      <c r="AG215" s="5">
        <f ca="1">IF(AG$4="",0,SUM($W146:AG146)-SUM($W169:AG169))</f>
        <v>0</v>
      </c>
      <c r="AH215" s="5">
        <f ca="1">IF(AH$4="",0,SUM($W146:AH146)-SUM($W169:AH169))</f>
        <v>0</v>
      </c>
      <c r="AI215" s="5">
        <f ca="1">IF(AI$4="",0,SUM($W146:AI146)-SUM($W169:AI169))</f>
        <v>200000</v>
      </c>
      <c r="AJ215" s="5">
        <f ca="1">IF(AJ$4="",0,SUM($W146:AJ146)-SUM($W169:AJ169))</f>
        <v>183333.33333333334</v>
      </c>
      <c r="AK215" s="5">
        <f ca="1">IF(AK$4="",0,SUM($W146:AK146)-SUM($W169:AK169))</f>
        <v>166666.66666666669</v>
      </c>
      <c r="AL215" s="5">
        <f ca="1">IF(AL$4="",0,SUM($W146:AL146)-SUM($W169:AL169))</f>
        <v>150000</v>
      </c>
      <c r="AM215" s="5">
        <f ca="1">IF(AM$4="",0,SUM($W146:AM146)-SUM($W169:AM169))</f>
        <v>133333.33333333334</v>
      </c>
      <c r="AN215" s="5">
        <f ca="1">IF(AN$4="",0,SUM($W146:AN146)-SUM($W169:AN169))</f>
        <v>116666.66666666669</v>
      </c>
      <c r="AO215" s="5">
        <f ca="1">IF(AO$4="",0,SUM($W146:AO146)-SUM($W169:AO169))</f>
        <v>100000.00000000003</v>
      </c>
      <c r="AP215" s="5">
        <f ca="1">IF(AP$4="",0,SUM($W146:AP146)-SUM($W169:AP169))</f>
        <v>83333.333333333372</v>
      </c>
      <c r="AQ215" s="5">
        <f ca="1">IF(AQ$4="",0,SUM($W146:AQ146)-SUM($W169:AQ169))</f>
        <v>66666.666666666715</v>
      </c>
      <c r="AR215" s="5">
        <f ca="1">IF(AR$4="",0,SUM($W146:AR146)-SUM($W169:AR169))</f>
        <v>50000.000000000058</v>
      </c>
      <c r="AS215" s="5">
        <f ca="1">IF(AS$4="",0,SUM($W146:AS146)-SUM($W169:AS169))</f>
        <v>33333.333333333401</v>
      </c>
      <c r="AT215" s="5">
        <f ca="1">IF(AT$4="",0,SUM($W146:AT146)-SUM($W169:AT169))</f>
        <v>16666.666666666744</v>
      </c>
      <c r="AU215" s="5">
        <f ca="1">IF(AU$4="",0,SUM($W146:AU146)-SUM($W169:AU169))</f>
        <v>8.7311491370201111E-11</v>
      </c>
      <c r="AV215" s="5">
        <f ca="1">IF(AV$4="",0,SUM($W146:AV146)-SUM($W169:AV169))</f>
        <v>8.7311491370201111E-11</v>
      </c>
      <c r="AW215" s="5">
        <f ca="1">IF(AW$4="",0,SUM($W146:AW146)-SUM($W169:AW169))</f>
        <v>8.7311491370201111E-11</v>
      </c>
      <c r="AX215" s="5">
        <f ca="1">IF(AX$4="",0,SUM($W146:AX146)-SUM($W169:AX169))</f>
        <v>8.7311491370201111E-11</v>
      </c>
      <c r="AY215" s="5">
        <f ca="1">IF(AY$4="",0,SUM($W146:AY146)-SUM($W169:AY169))</f>
        <v>8.7311491370201111E-11</v>
      </c>
      <c r="AZ215" s="5">
        <f ca="1">IF(AZ$4="",0,SUM($W146:AZ146)-SUM($W169:AZ169))</f>
        <v>8.7311491370201111E-11</v>
      </c>
      <c r="BA215" s="5">
        <f ca="1">IF(BA$4="",0,SUM($W146:BA146)-SUM($W169:BA169))</f>
        <v>8.7311491370201111E-11</v>
      </c>
      <c r="BB215" s="5">
        <f ca="1">IF(BB$4="",0,SUM($W146:BB146)-SUM($W169:BB169))</f>
        <v>8.7311491370201111E-11</v>
      </c>
      <c r="BC215" s="5">
        <f ca="1">IF(BC$4="",0,SUM($W146:BC146)-SUM($W169:BC169))</f>
        <v>8.7311491370201111E-11</v>
      </c>
      <c r="BD215" s="5">
        <f ca="1">IF(BD$4="",0,SUM($W146:BD146)-SUM($W169:BD169))</f>
        <v>8.7311491370201111E-11</v>
      </c>
      <c r="BE215" s="5">
        <f ca="1">IF(BE$4="",0,SUM($W146:BE146)-SUM($W169:BE169))</f>
        <v>8.7311491370201111E-11</v>
      </c>
      <c r="BF215" s="5">
        <f ca="1">IF(BF$4="",0,SUM($W146:BF146)-SUM($W169:BF169))</f>
        <v>8.7311491370201111E-11</v>
      </c>
      <c r="BG215" s="5">
        <f ca="1">IF(BG$4="",0,SUM($W146:BG146)-SUM($W169:BG169))</f>
        <v>8.7311491370201111E-11</v>
      </c>
      <c r="BH215" s="5">
        <f ca="1">IF(BH$4="",0,SUM($W146:BH146)-SUM($W169:BH169))</f>
        <v>8.7311491370201111E-11</v>
      </c>
      <c r="BI215" s="5">
        <f ca="1">IF(BI$4="",0,SUM($W146:BI146)-SUM($W169:BI169))</f>
        <v>8.7311491370201111E-11</v>
      </c>
      <c r="BJ215" s="5">
        <f ca="1">IF(BJ$4="",0,SUM($W146:BJ146)-SUM($W169:BJ169))</f>
        <v>8.7311491370201111E-11</v>
      </c>
      <c r="BK215" s="5">
        <f ca="1">IF(BK$4="",0,SUM($W146:BK146)-SUM($W169:BK169))</f>
        <v>8.7311491370201111E-11</v>
      </c>
      <c r="BL215" s="5">
        <f ca="1">IF(BL$4="",0,SUM($W146:BL146)-SUM($W169:BL169))</f>
        <v>8.7311491370201111E-11</v>
      </c>
      <c r="BM215" s="5">
        <f ca="1">IF(BM$4="",0,SUM($W146:BM146)-SUM($W169:BM169))</f>
        <v>8.7311491370201111E-11</v>
      </c>
      <c r="BN215" s="5">
        <f ca="1">IF(BN$4="",0,SUM($W146:BN146)-SUM($W169:BN169))</f>
        <v>8.7311491370201111E-11</v>
      </c>
      <c r="BO215" s="5">
        <f ca="1">IF(BO$4="",0,SUM($W146:BO146)-SUM($W169:BO169))</f>
        <v>8.7311491370201111E-11</v>
      </c>
      <c r="BP215" s="5">
        <f ca="1">IF(BP$4="",0,SUM($W146:BP146)-SUM($W169:BP169))</f>
        <v>8.7311491370201111E-11</v>
      </c>
      <c r="BQ215" s="5">
        <f ca="1">IF(BQ$4="",0,SUM($W146:BQ146)-SUM($W169:BQ169))</f>
        <v>8.7311491370201111E-11</v>
      </c>
      <c r="BR215" s="5">
        <f ca="1">IF(BR$4="",0,SUM($W146:BR146)-SUM($W169:BR169))</f>
        <v>8.7311491370201111E-11</v>
      </c>
      <c r="BS215" s="5">
        <f ca="1">IF(BS$4="",0,SUM($W146:BS146)-SUM($W169:BS169))</f>
        <v>8.7311491370201111E-11</v>
      </c>
      <c r="BT215" s="5">
        <f ca="1">IF(BT$4="",0,SUM($W146:BT146)-SUM($W169:BT169))</f>
        <v>8.7311491370201111E-11</v>
      </c>
      <c r="BU215" s="5">
        <f ca="1">IF(BU$4="",0,SUM($W146:BU146)-SUM($W169:BU169))</f>
        <v>8.7311491370201111E-11</v>
      </c>
      <c r="BV215" s="5">
        <f ca="1">IF(BV$4="",0,SUM($W146:BV146)-SUM($W169:BV169))</f>
        <v>8.7311491370201111E-11</v>
      </c>
      <c r="BW215" s="5">
        <f ca="1">IF(BW$4="",0,SUM($W146:BW146)-SUM($W169:BW169))</f>
        <v>8.7311491370201111E-11</v>
      </c>
      <c r="BX215" s="5">
        <f ca="1">IF(BX$4="",0,SUM($W146:BX146)-SUM($W169:BX169))</f>
        <v>8.7311491370201111E-11</v>
      </c>
      <c r="BY215" s="5">
        <f ca="1">IF(BY$4="",0,SUM($W146:BY146)-SUM($W169:BY169))</f>
        <v>8.7311491370201111E-11</v>
      </c>
      <c r="BZ215" s="5">
        <f ca="1">IF(BZ$4="",0,SUM($W146:BZ146)-SUM($W169:BZ169))</f>
        <v>8.7311491370201111E-11</v>
      </c>
      <c r="CA215" s="5">
        <f ca="1">IF(CA$4="",0,SUM($W146:CA146)-SUM($W169:CA169))</f>
        <v>8.7311491370201111E-11</v>
      </c>
      <c r="CB215" s="5">
        <f ca="1">IF(CB$4="",0,SUM($W146:CB146)-SUM($W169:CB169))</f>
        <v>8.7311491370201111E-11</v>
      </c>
      <c r="CC215" s="5">
        <f ca="1">IF(CC$4="",0,SUM($W146:CC146)-SUM($W169:CC169))</f>
        <v>8.7311491370201111E-11</v>
      </c>
      <c r="CD215" s="5">
        <f ca="1">IF(CD$4="",0,SUM($W146:CD146)-SUM($W169:CD169))</f>
        <v>8.7311491370201111E-11</v>
      </c>
      <c r="CE215" s="5">
        <f ca="1">IF(CE$4="",0,SUM($W146:CE146)-SUM($W169:CE169))</f>
        <v>8.7311491370201111E-11</v>
      </c>
      <c r="CF215" s="5">
        <f ca="1">IF(CF$4="",0,SUM($W146:CF146)-SUM($W169:CF169))</f>
        <v>0</v>
      </c>
    </row>
    <row r="216" spans="2:84" s="26" customFormat="1" ht="12" x14ac:dyDescent="0.25">
      <c r="B216" s="13"/>
      <c r="M216" s="55"/>
      <c r="N216" s="44" t="s">
        <v>21</v>
      </c>
      <c r="O216" s="45"/>
      <c r="P216" s="46"/>
      <c r="Q216" s="89"/>
      <c r="U216" s="41"/>
      <c r="V216" s="42"/>
      <c r="W216" s="43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</row>
    <row r="217" spans="2:84" x14ac:dyDescent="0.3">
      <c r="B217" s="13">
        <f>ROW()</f>
        <v>217</v>
      </c>
      <c r="H217" s="1" t="str">
        <f t="shared" ref="H217:H222" si="396">$H$209</f>
        <v>Внеоборотные активы</v>
      </c>
      <c r="I217" s="1" t="s">
        <v>202</v>
      </c>
      <c r="M217" s="53" t="s">
        <v>18</v>
      </c>
      <c r="P217" s="72" t="str">
        <f>Lists!$AI$8</f>
        <v>BS</v>
      </c>
      <c r="U217" s="5">
        <f t="shared" ref="U217:U222" ca="1" si="397">INDIRECT(ADDRESS($B217,$X$2-1+$P$8))</f>
        <v>22200000</v>
      </c>
      <c r="X217" s="5">
        <f ca="1">IF(X$4="",0,SUM(X218:X223))</f>
        <v>0</v>
      </c>
      <c r="Y217" s="5">
        <f ca="1">IF(Y$4="",0,SUM(Y218:Y223))</f>
        <v>0</v>
      </c>
      <c r="Z217" s="5">
        <f t="shared" ref="Z217" ca="1" si="398">IF(Z$4="",0,SUM(Z218:Z223))</f>
        <v>0</v>
      </c>
      <c r="AA217" s="5">
        <f t="shared" ref="AA217" ca="1" si="399">IF(AA$4="",0,SUM(AA218:AA223))</f>
        <v>0</v>
      </c>
      <c r="AB217" s="5">
        <f t="shared" ref="AB217" ca="1" si="400">IF(AB$4="",0,SUM(AB218:AB223))</f>
        <v>0</v>
      </c>
      <c r="AC217" s="5">
        <f t="shared" ref="AC217" ca="1" si="401">IF(AC$4="",0,SUM(AC218:AC223))</f>
        <v>0</v>
      </c>
      <c r="AD217" s="5">
        <f t="shared" ref="AD217" ca="1" si="402">IF(AD$4="",0,SUM(AD218:AD223))</f>
        <v>0</v>
      </c>
      <c r="AE217" s="5">
        <f t="shared" ref="AE217" ca="1" si="403">IF(AE$4="",0,SUM(AE218:AE223))</f>
        <v>0</v>
      </c>
      <c r="AF217" s="5">
        <f t="shared" ref="AF217" ca="1" si="404">IF(AF$4="",0,SUM(AF218:AF223))</f>
        <v>0</v>
      </c>
      <c r="AG217" s="5">
        <f t="shared" ref="AG217" ca="1" si="405">IF(AG$4="",0,SUM(AG218:AG223))</f>
        <v>0</v>
      </c>
      <c r="AH217" s="5">
        <f t="shared" ref="AH217" ca="1" si="406">IF(AH$4="",0,SUM(AH218:AH223))</f>
        <v>0</v>
      </c>
      <c r="AI217" s="5">
        <f t="shared" ref="AI217:CF217" ca="1" si="407">IF(AI$4="",0,SUM(AI218:AI223))</f>
        <v>37000000</v>
      </c>
      <c r="AJ217" s="5">
        <f t="shared" ca="1" si="407"/>
        <v>36691666.666666664</v>
      </c>
      <c r="AK217" s="5">
        <f t="shared" ca="1" si="407"/>
        <v>36383333.333333336</v>
      </c>
      <c r="AL217" s="5">
        <f t="shared" ca="1" si="407"/>
        <v>36075000</v>
      </c>
      <c r="AM217" s="5">
        <f t="shared" ca="1" si="407"/>
        <v>35766666.666666664</v>
      </c>
      <c r="AN217" s="5">
        <f t="shared" ca="1" si="407"/>
        <v>35458333.333333336</v>
      </c>
      <c r="AO217" s="5">
        <f t="shared" ca="1" si="407"/>
        <v>35150000</v>
      </c>
      <c r="AP217" s="5">
        <f t="shared" ca="1" si="407"/>
        <v>34841666.666666664</v>
      </c>
      <c r="AQ217" s="5">
        <f t="shared" ca="1" si="407"/>
        <v>34533333.333333336</v>
      </c>
      <c r="AR217" s="5">
        <f t="shared" ca="1" si="407"/>
        <v>34225000</v>
      </c>
      <c r="AS217" s="5">
        <f t="shared" ca="1" si="407"/>
        <v>33916666.666666664</v>
      </c>
      <c r="AT217" s="5">
        <f t="shared" ca="1" si="407"/>
        <v>33608333.333333336</v>
      </c>
      <c r="AU217" s="5">
        <f t="shared" ca="1" si="407"/>
        <v>33300000</v>
      </c>
      <c r="AV217" s="5">
        <f t="shared" ca="1" si="407"/>
        <v>32991666.666666664</v>
      </c>
      <c r="AW217" s="5">
        <f t="shared" ca="1" si="407"/>
        <v>32683333.333333336</v>
      </c>
      <c r="AX217" s="5">
        <f t="shared" ca="1" si="407"/>
        <v>32375000</v>
      </c>
      <c r="AY217" s="5">
        <f t="shared" ca="1" si="407"/>
        <v>32066666.666666664</v>
      </c>
      <c r="AZ217" s="5">
        <f t="shared" ca="1" si="407"/>
        <v>31758333.333333336</v>
      </c>
      <c r="BA217" s="5">
        <f t="shared" ca="1" si="407"/>
        <v>31450000</v>
      </c>
      <c r="BB217" s="5">
        <f t="shared" ca="1" si="407"/>
        <v>31141666.666666668</v>
      </c>
      <c r="BC217" s="5">
        <f t="shared" ca="1" si="407"/>
        <v>30833333.333333336</v>
      </c>
      <c r="BD217" s="5">
        <f t="shared" ca="1" si="407"/>
        <v>30525000</v>
      </c>
      <c r="BE217" s="5">
        <f t="shared" ca="1" si="407"/>
        <v>30216666.666666664</v>
      </c>
      <c r="BF217" s="5">
        <f t="shared" ca="1" si="407"/>
        <v>29908333.333333336</v>
      </c>
      <c r="BG217" s="5">
        <f t="shared" ca="1" si="407"/>
        <v>29600000</v>
      </c>
      <c r="BH217" s="5">
        <f t="shared" ca="1" si="407"/>
        <v>29291666.666666668</v>
      </c>
      <c r="BI217" s="5">
        <f t="shared" ca="1" si="407"/>
        <v>28983333.333333336</v>
      </c>
      <c r="BJ217" s="5">
        <f t="shared" ca="1" si="407"/>
        <v>28675000</v>
      </c>
      <c r="BK217" s="5">
        <f t="shared" ca="1" si="407"/>
        <v>28366666.666666664</v>
      </c>
      <c r="BL217" s="5">
        <f t="shared" ca="1" si="407"/>
        <v>28058333.333333336</v>
      </c>
      <c r="BM217" s="5">
        <f t="shared" ca="1" si="407"/>
        <v>27750000</v>
      </c>
      <c r="BN217" s="5">
        <f t="shared" ca="1" si="407"/>
        <v>27441666.666666664</v>
      </c>
      <c r="BO217" s="5">
        <f t="shared" ca="1" si="407"/>
        <v>27133333.333333336</v>
      </c>
      <c r="BP217" s="5">
        <f t="shared" ca="1" si="407"/>
        <v>26825000</v>
      </c>
      <c r="BQ217" s="5">
        <f t="shared" ca="1" si="407"/>
        <v>26516666.666666664</v>
      </c>
      <c r="BR217" s="5">
        <f t="shared" ca="1" si="407"/>
        <v>26208333.333333332</v>
      </c>
      <c r="BS217" s="5">
        <f t="shared" ca="1" si="407"/>
        <v>25900000</v>
      </c>
      <c r="BT217" s="5">
        <f t="shared" ca="1" si="407"/>
        <v>25591666.666666664</v>
      </c>
      <c r="BU217" s="5">
        <f t="shared" ca="1" si="407"/>
        <v>25283333.333333332</v>
      </c>
      <c r="BV217" s="5">
        <f t="shared" ca="1" si="407"/>
        <v>24975000</v>
      </c>
      <c r="BW217" s="5">
        <f t="shared" ca="1" si="407"/>
        <v>24666666.666666664</v>
      </c>
      <c r="BX217" s="5">
        <f t="shared" ca="1" si="407"/>
        <v>24358333.333333332</v>
      </c>
      <c r="BY217" s="5">
        <f t="shared" ca="1" si="407"/>
        <v>24050000</v>
      </c>
      <c r="BZ217" s="5">
        <f t="shared" ca="1" si="407"/>
        <v>23741666.666666664</v>
      </c>
      <c r="CA217" s="5">
        <f t="shared" ca="1" si="407"/>
        <v>23433333.333333332</v>
      </c>
      <c r="CB217" s="5">
        <f t="shared" ca="1" si="407"/>
        <v>23125000</v>
      </c>
      <c r="CC217" s="5">
        <f t="shared" ca="1" si="407"/>
        <v>22816666.666666664</v>
      </c>
      <c r="CD217" s="5">
        <f t="shared" ca="1" si="407"/>
        <v>22508333.333333332</v>
      </c>
      <c r="CE217" s="5">
        <f t="shared" ca="1" si="407"/>
        <v>22200000</v>
      </c>
      <c r="CF217" s="5">
        <f t="shared" ca="1" si="407"/>
        <v>0</v>
      </c>
    </row>
    <row r="218" spans="2:84" x14ac:dyDescent="0.3">
      <c r="B218" s="13">
        <f>ROW()</f>
        <v>218</v>
      </c>
      <c r="H218" s="1" t="str">
        <f t="shared" si="396"/>
        <v>Внеоборотные активы</v>
      </c>
      <c r="I218" s="1" t="str">
        <f>$I$217</f>
        <v>Капзатраты на производственные мощности</v>
      </c>
      <c r="J218" s="1" t="str">
        <f>Prcsses!I144</f>
        <v>Разрешения, оформления и проектирование</v>
      </c>
      <c r="M218" s="53" t="s">
        <v>18</v>
      </c>
      <c r="U218" s="5">
        <f t="shared" ca="1" si="397"/>
        <v>600000.00000000023</v>
      </c>
      <c r="X218" s="5">
        <f ca="1">IF(X$4="",0,SUM($W149:X149)-SUM($W172:X172))</f>
        <v>0</v>
      </c>
      <c r="Y218" s="5">
        <f ca="1">IF(Y$4="",0,SUM($W149:Y149)-SUM($W172:Y172))</f>
        <v>0</v>
      </c>
      <c r="Z218" s="5">
        <f ca="1">IF(Z$4="",0,SUM($W149:Z149)-SUM($W172:Z172))</f>
        <v>0</v>
      </c>
      <c r="AA218" s="5">
        <f ca="1">IF(AA$4="",0,SUM($W149:AA149)-SUM($W172:AA172))</f>
        <v>0</v>
      </c>
      <c r="AB218" s="5">
        <f ca="1">IF(AB$4="",0,SUM($W149:AB149)-SUM($W172:AB172))</f>
        <v>0</v>
      </c>
      <c r="AC218" s="5">
        <f ca="1">IF(AC$4="",0,SUM($W149:AC149)-SUM($W172:AC172))</f>
        <v>0</v>
      </c>
      <c r="AD218" s="5">
        <f ca="1">IF(AD$4="",0,SUM($W149:AD149)-SUM($W172:AD172))</f>
        <v>0</v>
      </c>
      <c r="AE218" s="5">
        <f ca="1">IF(AE$4="",0,SUM($W149:AE149)-SUM($W172:AE172))</f>
        <v>0</v>
      </c>
      <c r="AF218" s="5">
        <f ca="1">IF(AF$4="",0,SUM($W149:AF149)-SUM($W172:AF172))</f>
        <v>0</v>
      </c>
      <c r="AG218" s="5">
        <f ca="1">IF(AG$4="",0,SUM($W149:AG149)-SUM($W172:AG172))</f>
        <v>0</v>
      </c>
      <c r="AH218" s="5">
        <f ca="1">IF(AH$4="",0,SUM($W149:AH149)-SUM($W172:AH172))</f>
        <v>0</v>
      </c>
      <c r="AI218" s="5">
        <f ca="1">IF(AI$4="",0,SUM($W149:AI149)-SUM($W172:AI172))</f>
        <v>1000000</v>
      </c>
      <c r="AJ218" s="5">
        <f ca="1">IF(AJ$4="",0,SUM($W149:AJ149)-SUM($W172:AJ172))</f>
        <v>991666.66666666663</v>
      </c>
      <c r="AK218" s="5">
        <f ca="1">IF(AK$4="",0,SUM($W149:AK149)-SUM($W172:AK172))</f>
        <v>983333.33333333337</v>
      </c>
      <c r="AL218" s="5">
        <f ca="1">IF(AL$4="",0,SUM($W149:AL149)-SUM($W172:AL172))</f>
        <v>975000</v>
      </c>
      <c r="AM218" s="5">
        <f ca="1">IF(AM$4="",0,SUM($W149:AM149)-SUM($W172:AM172))</f>
        <v>966666.66666666663</v>
      </c>
      <c r="AN218" s="5">
        <f ca="1">IF(AN$4="",0,SUM($W149:AN149)-SUM($W172:AN172))</f>
        <v>958333.33333333337</v>
      </c>
      <c r="AO218" s="5">
        <f ca="1">IF(AO$4="",0,SUM($W149:AO149)-SUM($W172:AO172))</f>
        <v>950000</v>
      </c>
      <c r="AP218" s="5">
        <f ca="1">IF(AP$4="",0,SUM($W149:AP149)-SUM($W172:AP172))</f>
        <v>941666.66666666663</v>
      </c>
      <c r="AQ218" s="5">
        <f ca="1">IF(AQ$4="",0,SUM($W149:AQ149)-SUM($W172:AQ172))</f>
        <v>933333.33333333337</v>
      </c>
      <c r="AR218" s="5">
        <f ca="1">IF(AR$4="",0,SUM($W149:AR149)-SUM($W172:AR172))</f>
        <v>925000</v>
      </c>
      <c r="AS218" s="5">
        <f ca="1">IF(AS$4="",0,SUM($W149:AS149)-SUM($W172:AS172))</f>
        <v>916666.66666666663</v>
      </c>
      <c r="AT218" s="5">
        <f ca="1">IF(AT$4="",0,SUM($W149:AT149)-SUM($W172:AT172))</f>
        <v>908333.33333333337</v>
      </c>
      <c r="AU218" s="5">
        <f ca="1">IF(AU$4="",0,SUM($W149:AU149)-SUM($W172:AU172))</f>
        <v>900000</v>
      </c>
      <c r="AV218" s="5">
        <f ca="1">IF(AV$4="",0,SUM($W149:AV149)-SUM($W172:AV172))</f>
        <v>891666.66666666674</v>
      </c>
      <c r="AW218" s="5">
        <f ca="1">IF(AW$4="",0,SUM($W149:AW149)-SUM($W172:AW172))</f>
        <v>883333.33333333337</v>
      </c>
      <c r="AX218" s="5">
        <f ca="1">IF(AX$4="",0,SUM($W149:AX149)-SUM($W172:AX172))</f>
        <v>875000</v>
      </c>
      <c r="AY218" s="5">
        <f ca="1">IF(AY$4="",0,SUM($W149:AY149)-SUM($W172:AY172))</f>
        <v>866666.66666666674</v>
      </c>
      <c r="AZ218" s="5">
        <f ca="1">IF(AZ$4="",0,SUM($W149:AZ149)-SUM($W172:AZ172))</f>
        <v>858333.33333333337</v>
      </c>
      <c r="BA218" s="5">
        <f ca="1">IF(BA$4="",0,SUM($W149:BA149)-SUM($W172:BA172))</f>
        <v>850000</v>
      </c>
      <c r="BB218" s="5">
        <f ca="1">IF(BB$4="",0,SUM($W149:BB149)-SUM($W172:BB172))</f>
        <v>841666.66666666663</v>
      </c>
      <c r="BC218" s="5">
        <f ca="1">IF(BC$4="",0,SUM($W149:BC149)-SUM($W172:BC172))</f>
        <v>833333.33333333326</v>
      </c>
      <c r="BD218" s="5">
        <f ca="1">IF(BD$4="",0,SUM($W149:BD149)-SUM($W172:BD172))</f>
        <v>825000</v>
      </c>
      <c r="BE218" s="5">
        <f ca="1">IF(BE$4="",0,SUM($W149:BE149)-SUM($W172:BE172))</f>
        <v>816666.66666666663</v>
      </c>
      <c r="BF218" s="5">
        <f ca="1">IF(BF$4="",0,SUM($W149:BF149)-SUM($W172:BF172))</f>
        <v>808333.33333333326</v>
      </c>
      <c r="BG218" s="5">
        <f ca="1">IF(BG$4="",0,SUM($W149:BG149)-SUM($W172:BG172))</f>
        <v>800000</v>
      </c>
      <c r="BH218" s="5">
        <f ca="1">IF(BH$4="",0,SUM($W149:BH149)-SUM($W172:BH172))</f>
        <v>791666.66666666663</v>
      </c>
      <c r="BI218" s="5">
        <f ca="1">IF(BI$4="",0,SUM($W149:BI149)-SUM($W172:BI172))</f>
        <v>783333.33333333326</v>
      </c>
      <c r="BJ218" s="5">
        <f ca="1">IF(BJ$4="",0,SUM($W149:BJ149)-SUM($W172:BJ172))</f>
        <v>774999.99999999988</v>
      </c>
      <c r="BK218" s="5">
        <f ca="1">IF(BK$4="",0,SUM($W149:BK149)-SUM($W172:BK172))</f>
        <v>766666.66666666651</v>
      </c>
      <c r="BL218" s="5">
        <f ca="1">IF(BL$4="",0,SUM($W149:BL149)-SUM($W172:BL172))</f>
        <v>758333.33333333326</v>
      </c>
      <c r="BM218" s="5">
        <f ca="1">IF(BM$4="",0,SUM($W149:BM149)-SUM($W172:BM172))</f>
        <v>749999.99999999988</v>
      </c>
      <c r="BN218" s="5">
        <f ca="1">IF(BN$4="",0,SUM($W149:BN149)-SUM($W172:BN172))</f>
        <v>741666.66666666651</v>
      </c>
      <c r="BO218" s="5">
        <f ca="1">IF(BO$4="",0,SUM($W149:BO149)-SUM($W172:BO172))</f>
        <v>733333.33333333326</v>
      </c>
      <c r="BP218" s="5">
        <f ca="1">IF(BP$4="",0,SUM($W149:BP149)-SUM($W172:BP172))</f>
        <v>724999.99999999988</v>
      </c>
      <c r="BQ218" s="5">
        <f ca="1">IF(BQ$4="",0,SUM($W149:BQ149)-SUM($W172:BQ172))</f>
        <v>716666.66666666651</v>
      </c>
      <c r="BR218" s="5">
        <f ca="1">IF(BR$4="",0,SUM($W149:BR149)-SUM($W172:BR172))</f>
        <v>708333.33333333326</v>
      </c>
      <c r="BS218" s="5">
        <f ca="1">IF(BS$4="",0,SUM($W149:BS149)-SUM($W172:BS172))</f>
        <v>700000</v>
      </c>
      <c r="BT218" s="5">
        <f ca="1">IF(BT$4="",0,SUM($W149:BT149)-SUM($W172:BT172))</f>
        <v>691666.66666666663</v>
      </c>
      <c r="BU218" s="5">
        <f ca="1">IF(BU$4="",0,SUM($W149:BU149)-SUM($W172:BU172))</f>
        <v>683333.33333333326</v>
      </c>
      <c r="BV218" s="5">
        <f ca="1">IF(BV$4="",0,SUM($W149:BV149)-SUM($W172:BV172))</f>
        <v>675000</v>
      </c>
      <c r="BW218" s="5">
        <f ca="1">IF(BW$4="",0,SUM($W149:BW149)-SUM($W172:BW172))</f>
        <v>666666.66666666674</v>
      </c>
      <c r="BX218" s="5">
        <f ca="1">IF(BX$4="",0,SUM($W149:BX149)-SUM($W172:BX172))</f>
        <v>658333.33333333337</v>
      </c>
      <c r="BY218" s="5">
        <f ca="1">IF(BY$4="",0,SUM($W149:BY149)-SUM($W172:BY172))</f>
        <v>650000</v>
      </c>
      <c r="BZ218" s="5">
        <f ca="1">IF(BZ$4="",0,SUM($W149:BZ149)-SUM($W172:BZ172))</f>
        <v>641666.66666666674</v>
      </c>
      <c r="CA218" s="5">
        <f ca="1">IF(CA$4="",0,SUM($W149:CA149)-SUM($W172:CA172))</f>
        <v>633333.33333333349</v>
      </c>
      <c r="CB218" s="5">
        <f ca="1">IF(CB$4="",0,SUM($W149:CB149)-SUM($W172:CB172))</f>
        <v>625000.00000000012</v>
      </c>
      <c r="CC218" s="5">
        <f ca="1">IF(CC$4="",0,SUM($W149:CC149)-SUM($W172:CC172))</f>
        <v>616666.66666666674</v>
      </c>
      <c r="CD218" s="5">
        <f ca="1">IF(CD$4="",0,SUM($W149:CD149)-SUM($W172:CD172))</f>
        <v>608333.33333333349</v>
      </c>
      <c r="CE218" s="5">
        <f ca="1">IF(CE$4="",0,SUM($W149:CE149)-SUM($W172:CE172))</f>
        <v>600000.00000000023</v>
      </c>
      <c r="CF218" s="5">
        <f ca="1">IF(CF$4="",0,SUM($W149:CF149)-SUM($W172:CF172))</f>
        <v>0</v>
      </c>
    </row>
    <row r="219" spans="2:84" x14ac:dyDescent="0.3">
      <c r="B219" s="13">
        <f>ROW()</f>
        <v>219</v>
      </c>
      <c r="H219" s="1" t="str">
        <f t="shared" si="396"/>
        <v>Внеоборотные активы</v>
      </c>
      <c r="I219" s="1" t="str">
        <f>$I$217</f>
        <v>Капзатраты на производственные мощности</v>
      </c>
      <c r="J219" s="1" t="str">
        <f>Prcsses!I145</f>
        <v>Строительно-монтажные работы</v>
      </c>
      <c r="M219" s="53" t="s">
        <v>18</v>
      </c>
      <c r="U219" s="5">
        <f t="shared" ca="1" si="397"/>
        <v>9000000</v>
      </c>
      <c r="X219" s="5">
        <f ca="1">IF(X$4="",0,SUM($W150:X150)-SUM($W173:X173))</f>
        <v>0</v>
      </c>
      <c r="Y219" s="5">
        <f ca="1">IF(Y$4="",0,SUM($W150:Y150)-SUM($W173:Y173))</f>
        <v>0</v>
      </c>
      <c r="Z219" s="5">
        <f ca="1">IF(Z$4="",0,SUM($W150:Z150)-SUM($W173:Z173))</f>
        <v>0</v>
      </c>
      <c r="AA219" s="5">
        <f ca="1">IF(AA$4="",0,SUM($W150:AA150)-SUM($W173:AA173))</f>
        <v>0</v>
      </c>
      <c r="AB219" s="5">
        <f ca="1">IF(AB$4="",0,SUM($W150:AB150)-SUM($W173:AB173))</f>
        <v>0</v>
      </c>
      <c r="AC219" s="5">
        <f ca="1">IF(AC$4="",0,SUM($W150:AC150)-SUM($W173:AC173))</f>
        <v>0</v>
      </c>
      <c r="AD219" s="5">
        <f ca="1">IF(AD$4="",0,SUM($W150:AD150)-SUM($W173:AD173))</f>
        <v>0</v>
      </c>
      <c r="AE219" s="5">
        <f ca="1">IF(AE$4="",0,SUM($W150:AE150)-SUM($W173:AE173))</f>
        <v>0</v>
      </c>
      <c r="AF219" s="5">
        <f ca="1">IF(AF$4="",0,SUM($W150:AF150)-SUM($W173:AF173))</f>
        <v>0</v>
      </c>
      <c r="AG219" s="5">
        <f ca="1">IF(AG$4="",0,SUM($W150:AG150)-SUM($W173:AG173))</f>
        <v>0</v>
      </c>
      <c r="AH219" s="5">
        <f ca="1">IF(AH$4="",0,SUM($W150:AH150)-SUM($W173:AH173))</f>
        <v>0</v>
      </c>
      <c r="AI219" s="5">
        <f ca="1">IF(AI$4="",0,SUM($W150:AI150)-SUM($W173:AI173))</f>
        <v>15000000</v>
      </c>
      <c r="AJ219" s="5">
        <f ca="1">IF(AJ$4="",0,SUM($W150:AJ150)-SUM($W173:AJ173))</f>
        <v>14875000</v>
      </c>
      <c r="AK219" s="5">
        <f ca="1">IF(AK$4="",0,SUM($W150:AK150)-SUM($W173:AK173))</f>
        <v>14750000</v>
      </c>
      <c r="AL219" s="5">
        <f ca="1">IF(AL$4="",0,SUM($W150:AL150)-SUM($W173:AL173))</f>
        <v>14625000</v>
      </c>
      <c r="AM219" s="5">
        <f ca="1">IF(AM$4="",0,SUM($W150:AM150)-SUM($W173:AM173))</f>
        <v>14500000</v>
      </c>
      <c r="AN219" s="5">
        <f ca="1">IF(AN$4="",0,SUM($W150:AN150)-SUM($W173:AN173))</f>
        <v>14375000</v>
      </c>
      <c r="AO219" s="5">
        <f ca="1">IF(AO$4="",0,SUM($W150:AO150)-SUM($W173:AO173))</f>
        <v>14250000</v>
      </c>
      <c r="AP219" s="5">
        <f ca="1">IF(AP$4="",0,SUM($W150:AP150)-SUM($W173:AP173))</f>
        <v>14125000</v>
      </c>
      <c r="AQ219" s="5">
        <f ca="1">IF(AQ$4="",0,SUM($W150:AQ150)-SUM($W173:AQ173))</f>
        <v>14000000</v>
      </c>
      <c r="AR219" s="5">
        <f ca="1">IF(AR$4="",0,SUM($W150:AR150)-SUM($W173:AR173))</f>
        <v>13875000</v>
      </c>
      <c r="AS219" s="5">
        <f ca="1">IF(AS$4="",0,SUM($W150:AS150)-SUM($W173:AS173))</f>
        <v>13750000</v>
      </c>
      <c r="AT219" s="5">
        <f ca="1">IF(AT$4="",0,SUM($W150:AT150)-SUM($W173:AT173))</f>
        <v>13625000</v>
      </c>
      <c r="AU219" s="5">
        <f ca="1">IF(AU$4="",0,SUM($W150:AU150)-SUM($W173:AU173))</f>
        <v>13500000</v>
      </c>
      <c r="AV219" s="5">
        <f ca="1">IF(AV$4="",0,SUM($W150:AV150)-SUM($W173:AV173))</f>
        <v>13375000</v>
      </c>
      <c r="AW219" s="5">
        <f ca="1">IF(AW$4="",0,SUM($W150:AW150)-SUM($W173:AW173))</f>
        <v>13250000</v>
      </c>
      <c r="AX219" s="5">
        <f ca="1">IF(AX$4="",0,SUM($W150:AX150)-SUM($W173:AX173))</f>
        <v>13125000</v>
      </c>
      <c r="AY219" s="5">
        <f ca="1">IF(AY$4="",0,SUM($W150:AY150)-SUM($W173:AY173))</f>
        <v>13000000</v>
      </c>
      <c r="AZ219" s="5">
        <f ca="1">IF(AZ$4="",0,SUM($W150:AZ150)-SUM($W173:AZ173))</f>
        <v>12875000</v>
      </c>
      <c r="BA219" s="5">
        <f ca="1">IF(BA$4="",0,SUM($W150:BA150)-SUM($W173:BA173))</f>
        <v>12750000</v>
      </c>
      <c r="BB219" s="5">
        <f ca="1">IF(BB$4="",0,SUM($W150:BB150)-SUM($W173:BB173))</f>
        <v>12625000</v>
      </c>
      <c r="BC219" s="5">
        <f ca="1">IF(BC$4="",0,SUM($W150:BC150)-SUM($W173:BC173))</f>
        <v>12500000</v>
      </c>
      <c r="BD219" s="5">
        <f ca="1">IF(BD$4="",0,SUM($W150:BD150)-SUM($W173:BD173))</f>
        <v>12375000</v>
      </c>
      <c r="BE219" s="5">
        <f ca="1">IF(BE$4="",0,SUM($W150:BE150)-SUM($W173:BE173))</f>
        <v>12250000</v>
      </c>
      <c r="BF219" s="5">
        <f ca="1">IF(BF$4="",0,SUM($W150:BF150)-SUM($W173:BF173))</f>
        <v>12125000</v>
      </c>
      <c r="BG219" s="5">
        <f ca="1">IF(BG$4="",0,SUM($W150:BG150)-SUM($W173:BG173))</f>
        <v>12000000</v>
      </c>
      <c r="BH219" s="5">
        <f ca="1">IF(BH$4="",0,SUM($W150:BH150)-SUM($W173:BH173))</f>
        <v>11875000</v>
      </c>
      <c r="BI219" s="5">
        <f ca="1">IF(BI$4="",0,SUM($W150:BI150)-SUM($W173:BI173))</f>
        <v>11750000</v>
      </c>
      <c r="BJ219" s="5">
        <f ca="1">IF(BJ$4="",0,SUM($W150:BJ150)-SUM($W173:BJ173))</f>
        <v>11625000</v>
      </c>
      <c r="BK219" s="5">
        <f ca="1">IF(BK$4="",0,SUM($W150:BK150)-SUM($W173:BK173))</f>
        <v>11500000</v>
      </c>
      <c r="BL219" s="5">
        <f ca="1">IF(BL$4="",0,SUM($W150:BL150)-SUM($W173:BL173))</f>
        <v>11375000</v>
      </c>
      <c r="BM219" s="5">
        <f ca="1">IF(BM$4="",0,SUM($W150:BM150)-SUM($W173:BM173))</f>
        <v>11250000</v>
      </c>
      <c r="BN219" s="5">
        <f ca="1">IF(BN$4="",0,SUM($W150:BN150)-SUM($W173:BN173))</f>
        <v>11125000</v>
      </c>
      <c r="BO219" s="5">
        <f ca="1">IF(BO$4="",0,SUM($W150:BO150)-SUM($W173:BO173))</f>
        <v>11000000</v>
      </c>
      <c r="BP219" s="5">
        <f ca="1">IF(BP$4="",0,SUM($W150:BP150)-SUM($W173:BP173))</f>
        <v>10875000</v>
      </c>
      <c r="BQ219" s="5">
        <f ca="1">IF(BQ$4="",0,SUM($W150:BQ150)-SUM($W173:BQ173))</f>
        <v>10750000</v>
      </c>
      <c r="BR219" s="5">
        <f ca="1">IF(BR$4="",0,SUM($W150:BR150)-SUM($W173:BR173))</f>
        <v>10625000</v>
      </c>
      <c r="BS219" s="5">
        <f ca="1">IF(BS$4="",0,SUM($W150:BS150)-SUM($W173:BS173))</f>
        <v>10500000</v>
      </c>
      <c r="BT219" s="5">
        <f ca="1">IF(BT$4="",0,SUM($W150:BT150)-SUM($W173:BT173))</f>
        <v>10375000</v>
      </c>
      <c r="BU219" s="5">
        <f ca="1">IF(BU$4="",0,SUM($W150:BU150)-SUM($W173:BU173))</f>
        <v>10250000</v>
      </c>
      <c r="BV219" s="5">
        <f ca="1">IF(BV$4="",0,SUM($W150:BV150)-SUM($W173:BV173))</f>
        <v>10125000</v>
      </c>
      <c r="BW219" s="5">
        <f ca="1">IF(BW$4="",0,SUM($W150:BW150)-SUM($W173:BW173))</f>
        <v>10000000</v>
      </c>
      <c r="BX219" s="5">
        <f ca="1">IF(BX$4="",0,SUM($W150:BX150)-SUM($W173:BX173))</f>
        <v>9875000</v>
      </c>
      <c r="BY219" s="5">
        <f ca="1">IF(BY$4="",0,SUM($W150:BY150)-SUM($W173:BY173))</f>
        <v>9750000</v>
      </c>
      <c r="BZ219" s="5">
        <f ca="1">IF(BZ$4="",0,SUM($W150:BZ150)-SUM($W173:BZ173))</f>
        <v>9625000</v>
      </c>
      <c r="CA219" s="5">
        <f ca="1">IF(CA$4="",0,SUM($W150:CA150)-SUM($W173:CA173))</f>
        <v>9500000</v>
      </c>
      <c r="CB219" s="5">
        <f ca="1">IF(CB$4="",0,SUM($W150:CB150)-SUM($W173:CB173))</f>
        <v>9375000</v>
      </c>
      <c r="CC219" s="5">
        <f ca="1">IF(CC$4="",0,SUM($W150:CC150)-SUM($W173:CC173))</f>
        <v>9250000</v>
      </c>
      <c r="CD219" s="5">
        <f ca="1">IF(CD$4="",0,SUM($W150:CD150)-SUM($W173:CD173))</f>
        <v>9125000</v>
      </c>
      <c r="CE219" s="5">
        <f ca="1">IF(CE$4="",0,SUM($W150:CE150)-SUM($W173:CE173))</f>
        <v>9000000</v>
      </c>
      <c r="CF219" s="5">
        <f ca="1">IF(CF$4="",0,SUM($W150:CF150)-SUM($W173:CF173))</f>
        <v>0</v>
      </c>
    </row>
    <row r="220" spans="2:84" x14ac:dyDescent="0.3">
      <c r="B220" s="13">
        <f>ROW()</f>
        <v>220</v>
      </c>
      <c r="H220" s="1" t="str">
        <f t="shared" si="396"/>
        <v>Внеоборотные активы</v>
      </c>
      <c r="I220" s="1" t="str">
        <f>$I$217</f>
        <v>Капзатраты на производственные мощности</v>
      </c>
      <c r="J220" s="1" t="str">
        <f>Prcsses!I146</f>
        <v>Оборудование</v>
      </c>
      <c r="M220" s="53" t="s">
        <v>18</v>
      </c>
      <c r="U220" s="5">
        <f t="shared" ca="1" si="397"/>
        <v>9000000</v>
      </c>
      <c r="X220" s="5">
        <f ca="1">IF(X$4="",0,SUM($W151:X151)-SUM($W174:X174))</f>
        <v>0</v>
      </c>
      <c r="Y220" s="5">
        <f ca="1">IF(Y$4="",0,SUM($W151:Y151)-SUM($W174:Y174))</f>
        <v>0</v>
      </c>
      <c r="Z220" s="5">
        <f ca="1">IF(Z$4="",0,SUM($W151:Z151)-SUM($W174:Z174))</f>
        <v>0</v>
      </c>
      <c r="AA220" s="5">
        <f ca="1">IF(AA$4="",0,SUM($W151:AA151)-SUM($W174:AA174))</f>
        <v>0</v>
      </c>
      <c r="AB220" s="5">
        <f ca="1">IF(AB$4="",0,SUM($W151:AB151)-SUM($W174:AB174))</f>
        <v>0</v>
      </c>
      <c r="AC220" s="5">
        <f ca="1">IF(AC$4="",0,SUM($W151:AC151)-SUM($W174:AC174))</f>
        <v>0</v>
      </c>
      <c r="AD220" s="5">
        <f ca="1">IF(AD$4="",0,SUM($W151:AD151)-SUM($W174:AD174))</f>
        <v>0</v>
      </c>
      <c r="AE220" s="5">
        <f ca="1">IF(AE$4="",0,SUM($W151:AE151)-SUM($W174:AE174))</f>
        <v>0</v>
      </c>
      <c r="AF220" s="5">
        <f ca="1">IF(AF$4="",0,SUM($W151:AF151)-SUM($W174:AF174))</f>
        <v>0</v>
      </c>
      <c r="AG220" s="5">
        <f ca="1">IF(AG$4="",0,SUM($W151:AG151)-SUM($W174:AG174))</f>
        <v>0</v>
      </c>
      <c r="AH220" s="5">
        <f ca="1">IF(AH$4="",0,SUM($W151:AH151)-SUM($W174:AH174))</f>
        <v>0</v>
      </c>
      <c r="AI220" s="5">
        <f ca="1">IF(AI$4="",0,SUM($W151:AI151)-SUM($W174:AI174))</f>
        <v>15000000</v>
      </c>
      <c r="AJ220" s="5">
        <f ca="1">IF(AJ$4="",0,SUM($W151:AJ151)-SUM($W174:AJ174))</f>
        <v>14875000</v>
      </c>
      <c r="AK220" s="5">
        <f ca="1">IF(AK$4="",0,SUM($W151:AK151)-SUM($W174:AK174))</f>
        <v>14750000</v>
      </c>
      <c r="AL220" s="5">
        <f ca="1">IF(AL$4="",0,SUM($W151:AL151)-SUM($W174:AL174))</f>
        <v>14625000</v>
      </c>
      <c r="AM220" s="5">
        <f ca="1">IF(AM$4="",0,SUM($W151:AM151)-SUM($W174:AM174))</f>
        <v>14500000</v>
      </c>
      <c r="AN220" s="5">
        <f ca="1">IF(AN$4="",0,SUM($W151:AN151)-SUM($W174:AN174))</f>
        <v>14375000</v>
      </c>
      <c r="AO220" s="5">
        <f ca="1">IF(AO$4="",0,SUM($W151:AO151)-SUM($W174:AO174))</f>
        <v>14250000</v>
      </c>
      <c r="AP220" s="5">
        <f ca="1">IF(AP$4="",0,SUM($W151:AP151)-SUM($W174:AP174))</f>
        <v>14125000</v>
      </c>
      <c r="AQ220" s="5">
        <f ca="1">IF(AQ$4="",0,SUM($W151:AQ151)-SUM($W174:AQ174))</f>
        <v>14000000</v>
      </c>
      <c r="AR220" s="5">
        <f ca="1">IF(AR$4="",0,SUM($W151:AR151)-SUM($W174:AR174))</f>
        <v>13875000</v>
      </c>
      <c r="AS220" s="5">
        <f ca="1">IF(AS$4="",0,SUM($W151:AS151)-SUM($W174:AS174))</f>
        <v>13750000</v>
      </c>
      <c r="AT220" s="5">
        <f ca="1">IF(AT$4="",0,SUM($W151:AT151)-SUM($W174:AT174))</f>
        <v>13625000</v>
      </c>
      <c r="AU220" s="5">
        <f ca="1">IF(AU$4="",0,SUM($W151:AU151)-SUM($W174:AU174))</f>
        <v>13500000</v>
      </c>
      <c r="AV220" s="5">
        <f ca="1">IF(AV$4="",0,SUM($W151:AV151)-SUM($W174:AV174))</f>
        <v>13375000</v>
      </c>
      <c r="AW220" s="5">
        <f ca="1">IF(AW$4="",0,SUM($W151:AW151)-SUM($W174:AW174))</f>
        <v>13250000</v>
      </c>
      <c r="AX220" s="5">
        <f ca="1">IF(AX$4="",0,SUM($W151:AX151)-SUM($W174:AX174))</f>
        <v>13125000</v>
      </c>
      <c r="AY220" s="5">
        <f ca="1">IF(AY$4="",0,SUM($W151:AY151)-SUM($W174:AY174))</f>
        <v>13000000</v>
      </c>
      <c r="AZ220" s="5">
        <f ca="1">IF(AZ$4="",0,SUM($W151:AZ151)-SUM($W174:AZ174))</f>
        <v>12875000</v>
      </c>
      <c r="BA220" s="5">
        <f ca="1">IF(BA$4="",0,SUM($W151:BA151)-SUM($W174:BA174))</f>
        <v>12750000</v>
      </c>
      <c r="BB220" s="5">
        <f ca="1">IF(BB$4="",0,SUM($W151:BB151)-SUM($W174:BB174))</f>
        <v>12625000</v>
      </c>
      <c r="BC220" s="5">
        <f ca="1">IF(BC$4="",0,SUM($W151:BC151)-SUM($W174:BC174))</f>
        <v>12500000</v>
      </c>
      <c r="BD220" s="5">
        <f ca="1">IF(BD$4="",0,SUM($W151:BD151)-SUM($W174:BD174))</f>
        <v>12375000</v>
      </c>
      <c r="BE220" s="5">
        <f ca="1">IF(BE$4="",0,SUM($W151:BE151)-SUM($W174:BE174))</f>
        <v>12250000</v>
      </c>
      <c r="BF220" s="5">
        <f ca="1">IF(BF$4="",0,SUM($W151:BF151)-SUM($W174:BF174))</f>
        <v>12125000</v>
      </c>
      <c r="BG220" s="5">
        <f ca="1">IF(BG$4="",0,SUM($W151:BG151)-SUM($W174:BG174))</f>
        <v>12000000</v>
      </c>
      <c r="BH220" s="5">
        <f ca="1">IF(BH$4="",0,SUM($W151:BH151)-SUM($W174:BH174))</f>
        <v>11875000</v>
      </c>
      <c r="BI220" s="5">
        <f ca="1">IF(BI$4="",0,SUM($W151:BI151)-SUM($W174:BI174))</f>
        <v>11750000</v>
      </c>
      <c r="BJ220" s="5">
        <f ca="1">IF(BJ$4="",0,SUM($W151:BJ151)-SUM($W174:BJ174))</f>
        <v>11625000</v>
      </c>
      <c r="BK220" s="5">
        <f ca="1">IF(BK$4="",0,SUM($W151:BK151)-SUM($W174:BK174))</f>
        <v>11500000</v>
      </c>
      <c r="BL220" s="5">
        <f ca="1">IF(BL$4="",0,SUM($W151:BL151)-SUM($W174:BL174))</f>
        <v>11375000</v>
      </c>
      <c r="BM220" s="5">
        <f ca="1">IF(BM$4="",0,SUM($W151:BM151)-SUM($W174:BM174))</f>
        <v>11250000</v>
      </c>
      <c r="BN220" s="5">
        <f ca="1">IF(BN$4="",0,SUM($W151:BN151)-SUM($W174:BN174))</f>
        <v>11125000</v>
      </c>
      <c r="BO220" s="5">
        <f ca="1">IF(BO$4="",0,SUM($W151:BO151)-SUM($W174:BO174))</f>
        <v>11000000</v>
      </c>
      <c r="BP220" s="5">
        <f ca="1">IF(BP$4="",0,SUM($W151:BP151)-SUM($W174:BP174))</f>
        <v>10875000</v>
      </c>
      <c r="BQ220" s="5">
        <f ca="1">IF(BQ$4="",0,SUM($W151:BQ151)-SUM($W174:BQ174))</f>
        <v>10750000</v>
      </c>
      <c r="BR220" s="5">
        <f ca="1">IF(BR$4="",0,SUM($W151:BR151)-SUM($W174:BR174))</f>
        <v>10625000</v>
      </c>
      <c r="BS220" s="5">
        <f ca="1">IF(BS$4="",0,SUM($W151:BS151)-SUM($W174:BS174))</f>
        <v>10500000</v>
      </c>
      <c r="BT220" s="5">
        <f ca="1">IF(BT$4="",0,SUM($W151:BT151)-SUM($W174:BT174))</f>
        <v>10375000</v>
      </c>
      <c r="BU220" s="5">
        <f ca="1">IF(BU$4="",0,SUM($W151:BU151)-SUM($W174:BU174))</f>
        <v>10250000</v>
      </c>
      <c r="BV220" s="5">
        <f ca="1">IF(BV$4="",0,SUM($W151:BV151)-SUM($W174:BV174))</f>
        <v>10125000</v>
      </c>
      <c r="BW220" s="5">
        <f ca="1">IF(BW$4="",0,SUM($W151:BW151)-SUM($W174:BW174))</f>
        <v>10000000</v>
      </c>
      <c r="BX220" s="5">
        <f ca="1">IF(BX$4="",0,SUM($W151:BX151)-SUM($W174:BX174))</f>
        <v>9875000</v>
      </c>
      <c r="BY220" s="5">
        <f ca="1">IF(BY$4="",0,SUM($W151:BY151)-SUM($W174:BY174))</f>
        <v>9750000</v>
      </c>
      <c r="BZ220" s="5">
        <f ca="1">IF(BZ$4="",0,SUM($W151:BZ151)-SUM($W174:BZ174))</f>
        <v>9625000</v>
      </c>
      <c r="CA220" s="5">
        <f ca="1">IF(CA$4="",0,SUM($W151:CA151)-SUM($W174:CA174))</f>
        <v>9500000</v>
      </c>
      <c r="CB220" s="5">
        <f ca="1">IF(CB$4="",0,SUM($W151:CB151)-SUM($W174:CB174))</f>
        <v>9375000</v>
      </c>
      <c r="CC220" s="5">
        <f ca="1">IF(CC$4="",0,SUM($W151:CC151)-SUM($W174:CC174))</f>
        <v>9250000</v>
      </c>
      <c r="CD220" s="5">
        <f ca="1">IF(CD$4="",0,SUM($W151:CD151)-SUM($W174:CD174))</f>
        <v>9125000</v>
      </c>
      <c r="CE220" s="5">
        <f ca="1">IF(CE$4="",0,SUM($W151:CE151)-SUM($W174:CE174))</f>
        <v>9000000</v>
      </c>
      <c r="CF220" s="5">
        <f ca="1">IF(CF$4="",0,SUM($W151:CF151)-SUM($W174:CF174))</f>
        <v>0</v>
      </c>
    </row>
    <row r="221" spans="2:84" x14ac:dyDescent="0.3">
      <c r="B221" s="13">
        <f>ROW()</f>
        <v>221</v>
      </c>
      <c r="H221" s="1" t="str">
        <f t="shared" si="396"/>
        <v>Внеоборотные активы</v>
      </c>
      <c r="I221" s="1" t="str">
        <f>$I$217</f>
        <v>Капзатраты на производственные мощности</v>
      </c>
      <c r="J221" s="1" t="str">
        <f>Prcsses!I147</f>
        <v>Доставка и установка оборудования</v>
      </c>
      <c r="M221" s="53" t="s">
        <v>18</v>
      </c>
      <c r="U221" s="5">
        <f t="shared" ca="1" si="397"/>
        <v>2999999.9999999986</v>
      </c>
      <c r="X221" s="5">
        <f ca="1">IF(X$4="",0,SUM($W152:X152)-SUM($W175:X175))</f>
        <v>0</v>
      </c>
      <c r="Y221" s="5">
        <f ca="1">IF(Y$4="",0,SUM($W152:Y152)-SUM($W175:Y175))</f>
        <v>0</v>
      </c>
      <c r="Z221" s="5">
        <f ca="1">IF(Z$4="",0,SUM($W152:Z152)-SUM($W175:Z175))</f>
        <v>0</v>
      </c>
      <c r="AA221" s="5">
        <f ca="1">IF(AA$4="",0,SUM($W152:AA152)-SUM($W175:AA175))</f>
        <v>0</v>
      </c>
      <c r="AB221" s="5">
        <f ca="1">IF(AB$4="",0,SUM($W152:AB152)-SUM($W175:AB175))</f>
        <v>0</v>
      </c>
      <c r="AC221" s="5">
        <f ca="1">IF(AC$4="",0,SUM($W152:AC152)-SUM($W175:AC175))</f>
        <v>0</v>
      </c>
      <c r="AD221" s="5">
        <f ca="1">IF(AD$4="",0,SUM($W152:AD152)-SUM($W175:AD175))</f>
        <v>0</v>
      </c>
      <c r="AE221" s="5">
        <f ca="1">IF(AE$4="",0,SUM($W152:AE152)-SUM($W175:AE175))</f>
        <v>0</v>
      </c>
      <c r="AF221" s="5">
        <f ca="1">IF(AF$4="",0,SUM($W152:AF152)-SUM($W175:AF175))</f>
        <v>0</v>
      </c>
      <c r="AG221" s="5">
        <f ca="1">IF(AG$4="",0,SUM($W152:AG152)-SUM($W175:AG175))</f>
        <v>0</v>
      </c>
      <c r="AH221" s="5">
        <f ca="1">IF(AH$4="",0,SUM($W152:AH152)-SUM($W175:AH175))</f>
        <v>0</v>
      </c>
      <c r="AI221" s="5">
        <f ca="1">IF(AI$4="",0,SUM($W152:AI152)-SUM($W175:AI175))</f>
        <v>5000000</v>
      </c>
      <c r="AJ221" s="5">
        <f ca="1">IF(AJ$4="",0,SUM($W152:AJ152)-SUM($W175:AJ175))</f>
        <v>4958333.333333333</v>
      </c>
      <c r="AK221" s="5">
        <f ca="1">IF(AK$4="",0,SUM($W152:AK152)-SUM($W175:AK175))</f>
        <v>4916666.666666667</v>
      </c>
      <c r="AL221" s="5">
        <f ca="1">IF(AL$4="",0,SUM($W152:AL152)-SUM($W175:AL175))</f>
        <v>4875000</v>
      </c>
      <c r="AM221" s="5">
        <f ca="1">IF(AM$4="",0,SUM($W152:AM152)-SUM($W175:AM175))</f>
        <v>4833333.333333333</v>
      </c>
      <c r="AN221" s="5">
        <f ca="1">IF(AN$4="",0,SUM($W152:AN152)-SUM($W175:AN175))</f>
        <v>4791666.666666667</v>
      </c>
      <c r="AO221" s="5">
        <f ca="1">IF(AO$4="",0,SUM($W152:AO152)-SUM($W175:AO175))</f>
        <v>4750000</v>
      </c>
      <c r="AP221" s="5">
        <f ca="1">IF(AP$4="",0,SUM($W152:AP152)-SUM($W175:AP175))</f>
        <v>4708333.333333333</v>
      </c>
      <c r="AQ221" s="5">
        <f ca="1">IF(AQ$4="",0,SUM($W152:AQ152)-SUM($W175:AQ175))</f>
        <v>4666666.666666667</v>
      </c>
      <c r="AR221" s="5">
        <f ca="1">IF(AR$4="",0,SUM($W152:AR152)-SUM($W175:AR175))</f>
        <v>4625000</v>
      </c>
      <c r="AS221" s="5">
        <f ca="1">IF(AS$4="",0,SUM($W152:AS152)-SUM($W175:AS175))</f>
        <v>4583333.333333333</v>
      </c>
      <c r="AT221" s="5">
        <f ca="1">IF(AT$4="",0,SUM($W152:AT152)-SUM($W175:AT175))</f>
        <v>4541666.666666667</v>
      </c>
      <c r="AU221" s="5">
        <f ca="1">IF(AU$4="",0,SUM($W152:AU152)-SUM($W175:AU175))</f>
        <v>4500000</v>
      </c>
      <c r="AV221" s="5">
        <f ca="1">IF(AV$4="",0,SUM($W152:AV152)-SUM($W175:AV175))</f>
        <v>4458333.333333333</v>
      </c>
      <c r="AW221" s="5">
        <f ca="1">IF(AW$4="",0,SUM($W152:AW152)-SUM($W175:AW175))</f>
        <v>4416666.666666667</v>
      </c>
      <c r="AX221" s="5">
        <f ca="1">IF(AX$4="",0,SUM($W152:AX152)-SUM($W175:AX175))</f>
        <v>4375000</v>
      </c>
      <c r="AY221" s="5">
        <f ca="1">IF(AY$4="",0,SUM($W152:AY152)-SUM($W175:AY175))</f>
        <v>4333333.333333333</v>
      </c>
      <c r="AZ221" s="5">
        <f ca="1">IF(AZ$4="",0,SUM($W152:AZ152)-SUM($W175:AZ175))</f>
        <v>4291666.666666667</v>
      </c>
      <c r="BA221" s="5">
        <f ca="1">IF(BA$4="",0,SUM($W152:BA152)-SUM($W175:BA175))</f>
        <v>4250000</v>
      </c>
      <c r="BB221" s="5">
        <f ca="1">IF(BB$4="",0,SUM($W152:BB152)-SUM($W175:BB175))</f>
        <v>4208333.333333334</v>
      </c>
      <c r="BC221" s="5">
        <f ca="1">IF(BC$4="",0,SUM($W152:BC152)-SUM($W175:BC175))</f>
        <v>4166666.666666667</v>
      </c>
      <c r="BD221" s="5">
        <f ca="1">IF(BD$4="",0,SUM($W152:BD152)-SUM($W175:BD175))</f>
        <v>4125000</v>
      </c>
      <c r="BE221" s="5">
        <f ca="1">IF(BE$4="",0,SUM($W152:BE152)-SUM($W175:BE175))</f>
        <v>4083333.3333333335</v>
      </c>
      <c r="BF221" s="5">
        <f ca="1">IF(BF$4="",0,SUM($W152:BF152)-SUM($W175:BF175))</f>
        <v>4041666.666666667</v>
      </c>
      <c r="BG221" s="5">
        <f ca="1">IF(BG$4="",0,SUM($W152:BG152)-SUM($W175:BG175))</f>
        <v>4000000.0000000005</v>
      </c>
      <c r="BH221" s="5">
        <f ca="1">IF(BH$4="",0,SUM($W152:BH152)-SUM($W175:BH175))</f>
        <v>3958333.333333334</v>
      </c>
      <c r="BI221" s="5">
        <f ca="1">IF(BI$4="",0,SUM($W152:BI152)-SUM($W175:BI175))</f>
        <v>3916666.666666667</v>
      </c>
      <c r="BJ221" s="5">
        <f ca="1">IF(BJ$4="",0,SUM($W152:BJ152)-SUM($W175:BJ175))</f>
        <v>3875000</v>
      </c>
      <c r="BK221" s="5">
        <f ca="1">IF(BK$4="",0,SUM($W152:BK152)-SUM($W175:BK175))</f>
        <v>3833333.3333333335</v>
      </c>
      <c r="BL221" s="5">
        <f ca="1">IF(BL$4="",0,SUM($W152:BL152)-SUM($W175:BL175))</f>
        <v>3791666.666666667</v>
      </c>
      <c r="BM221" s="5">
        <f ca="1">IF(BM$4="",0,SUM($W152:BM152)-SUM($W175:BM175))</f>
        <v>3750000</v>
      </c>
      <c r="BN221" s="5">
        <f ca="1">IF(BN$4="",0,SUM($W152:BN152)-SUM($W175:BN175))</f>
        <v>3708333.333333333</v>
      </c>
      <c r="BO221" s="5">
        <f ca="1">IF(BO$4="",0,SUM($W152:BO152)-SUM($W175:BO175))</f>
        <v>3666666.6666666665</v>
      </c>
      <c r="BP221" s="5">
        <f ca="1">IF(BP$4="",0,SUM($W152:BP152)-SUM($W175:BP175))</f>
        <v>3625000</v>
      </c>
      <c r="BQ221" s="5">
        <f ca="1">IF(BQ$4="",0,SUM($W152:BQ152)-SUM($W175:BQ175))</f>
        <v>3583333.333333333</v>
      </c>
      <c r="BR221" s="5">
        <f ca="1">IF(BR$4="",0,SUM($W152:BR152)-SUM($W175:BR175))</f>
        <v>3541666.666666666</v>
      </c>
      <c r="BS221" s="5">
        <f ca="1">IF(BS$4="",0,SUM($W152:BS152)-SUM($W175:BS175))</f>
        <v>3499999.9999999995</v>
      </c>
      <c r="BT221" s="5">
        <f ca="1">IF(BT$4="",0,SUM($W152:BT152)-SUM($W175:BT175))</f>
        <v>3458333.333333333</v>
      </c>
      <c r="BU221" s="5">
        <f ca="1">IF(BU$4="",0,SUM($W152:BU152)-SUM($W175:BU175))</f>
        <v>3416666.666666666</v>
      </c>
      <c r="BV221" s="5">
        <f ca="1">IF(BV$4="",0,SUM($W152:BV152)-SUM($W175:BV175))</f>
        <v>3374999.9999999991</v>
      </c>
      <c r="BW221" s="5">
        <f ca="1">IF(BW$4="",0,SUM($W152:BW152)-SUM($W175:BW175))</f>
        <v>3333333.3333333326</v>
      </c>
      <c r="BX221" s="5">
        <f ca="1">IF(BX$4="",0,SUM($W152:BX152)-SUM($W175:BX175))</f>
        <v>3291666.666666666</v>
      </c>
      <c r="BY221" s="5">
        <f ca="1">IF(BY$4="",0,SUM($W152:BY152)-SUM($W175:BY175))</f>
        <v>3249999.9999999991</v>
      </c>
      <c r="BZ221" s="5">
        <f ca="1">IF(BZ$4="",0,SUM($W152:BZ152)-SUM($W175:BZ175))</f>
        <v>3208333.3333333321</v>
      </c>
      <c r="CA221" s="5">
        <f ca="1">IF(CA$4="",0,SUM($W152:CA152)-SUM($W175:CA175))</f>
        <v>3166666.6666666656</v>
      </c>
      <c r="CB221" s="5">
        <f ca="1">IF(CB$4="",0,SUM($W152:CB152)-SUM($W175:CB175))</f>
        <v>3124999.9999999991</v>
      </c>
      <c r="CC221" s="5">
        <f ca="1">IF(CC$4="",0,SUM($W152:CC152)-SUM($W175:CC175))</f>
        <v>3083333.3333333321</v>
      </c>
      <c r="CD221" s="5">
        <f ca="1">IF(CD$4="",0,SUM($W152:CD152)-SUM($W175:CD175))</f>
        <v>3041666.6666666651</v>
      </c>
      <c r="CE221" s="5">
        <f ca="1">IF(CE$4="",0,SUM($W152:CE152)-SUM($W175:CE175))</f>
        <v>2999999.9999999986</v>
      </c>
      <c r="CF221" s="5">
        <f ca="1">IF(CF$4="",0,SUM($W152:CF152)-SUM($W175:CF175))</f>
        <v>0</v>
      </c>
    </row>
    <row r="222" spans="2:84" x14ac:dyDescent="0.3">
      <c r="B222" s="13">
        <f>ROW()</f>
        <v>222</v>
      </c>
      <c r="H222" s="1" t="str">
        <f t="shared" si="396"/>
        <v>Внеоборотные активы</v>
      </c>
      <c r="I222" s="1" t="str">
        <f>$I$217</f>
        <v>Капзатраты на производственные мощности</v>
      </c>
      <c r="J222" s="1" t="str">
        <f>Prcsses!I148</f>
        <v>Пуско-наладочные работы и ввод в экспл.</v>
      </c>
      <c r="M222" s="53" t="s">
        <v>18</v>
      </c>
      <c r="U222" s="5">
        <f t="shared" ca="1" si="397"/>
        <v>600000.00000000023</v>
      </c>
      <c r="X222" s="5">
        <f ca="1">IF(X$4="",0,SUM($W153:X153)-SUM($W176:X176))</f>
        <v>0</v>
      </c>
      <c r="Y222" s="5">
        <f ca="1">IF(Y$4="",0,SUM($W153:Y153)-SUM($W176:Y176))</f>
        <v>0</v>
      </c>
      <c r="Z222" s="5">
        <f ca="1">IF(Z$4="",0,SUM($W153:Z153)-SUM($W176:Z176))</f>
        <v>0</v>
      </c>
      <c r="AA222" s="5">
        <f ca="1">IF(AA$4="",0,SUM($W153:AA153)-SUM($W176:AA176))</f>
        <v>0</v>
      </c>
      <c r="AB222" s="5">
        <f ca="1">IF(AB$4="",0,SUM($W153:AB153)-SUM($W176:AB176))</f>
        <v>0</v>
      </c>
      <c r="AC222" s="5">
        <f ca="1">IF(AC$4="",0,SUM($W153:AC153)-SUM($W176:AC176))</f>
        <v>0</v>
      </c>
      <c r="AD222" s="5">
        <f ca="1">IF(AD$4="",0,SUM($W153:AD153)-SUM($W176:AD176))</f>
        <v>0</v>
      </c>
      <c r="AE222" s="5">
        <f ca="1">IF(AE$4="",0,SUM($W153:AE153)-SUM($W176:AE176))</f>
        <v>0</v>
      </c>
      <c r="AF222" s="5">
        <f ca="1">IF(AF$4="",0,SUM($W153:AF153)-SUM($W176:AF176))</f>
        <v>0</v>
      </c>
      <c r="AG222" s="5">
        <f ca="1">IF(AG$4="",0,SUM($W153:AG153)-SUM($W176:AG176))</f>
        <v>0</v>
      </c>
      <c r="AH222" s="5">
        <f ca="1">IF(AH$4="",0,SUM($W153:AH153)-SUM($W176:AH176))</f>
        <v>0</v>
      </c>
      <c r="AI222" s="5">
        <f ca="1">IF(AI$4="",0,SUM($W153:AI153)-SUM($W176:AI176))</f>
        <v>1000000</v>
      </c>
      <c r="AJ222" s="5">
        <f ca="1">IF(AJ$4="",0,SUM($W153:AJ153)-SUM($W176:AJ176))</f>
        <v>991666.66666666663</v>
      </c>
      <c r="AK222" s="5">
        <f ca="1">IF(AK$4="",0,SUM($W153:AK153)-SUM($W176:AK176))</f>
        <v>983333.33333333337</v>
      </c>
      <c r="AL222" s="5">
        <f ca="1">IF(AL$4="",0,SUM($W153:AL153)-SUM($W176:AL176))</f>
        <v>975000</v>
      </c>
      <c r="AM222" s="5">
        <f ca="1">IF(AM$4="",0,SUM($W153:AM153)-SUM($W176:AM176))</f>
        <v>966666.66666666663</v>
      </c>
      <c r="AN222" s="5">
        <f ca="1">IF(AN$4="",0,SUM($W153:AN153)-SUM($W176:AN176))</f>
        <v>958333.33333333337</v>
      </c>
      <c r="AO222" s="5">
        <f ca="1">IF(AO$4="",0,SUM($W153:AO153)-SUM($W176:AO176))</f>
        <v>950000</v>
      </c>
      <c r="AP222" s="5">
        <f ca="1">IF(AP$4="",0,SUM($W153:AP153)-SUM($W176:AP176))</f>
        <v>941666.66666666663</v>
      </c>
      <c r="AQ222" s="5">
        <f ca="1">IF(AQ$4="",0,SUM($W153:AQ153)-SUM($W176:AQ176))</f>
        <v>933333.33333333337</v>
      </c>
      <c r="AR222" s="5">
        <f ca="1">IF(AR$4="",0,SUM($W153:AR153)-SUM($W176:AR176))</f>
        <v>925000</v>
      </c>
      <c r="AS222" s="5">
        <f ca="1">IF(AS$4="",0,SUM($W153:AS153)-SUM($W176:AS176))</f>
        <v>916666.66666666663</v>
      </c>
      <c r="AT222" s="5">
        <f ca="1">IF(AT$4="",0,SUM($W153:AT153)-SUM($W176:AT176))</f>
        <v>908333.33333333337</v>
      </c>
      <c r="AU222" s="5">
        <f ca="1">IF(AU$4="",0,SUM($W153:AU153)-SUM($W176:AU176))</f>
        <v>900000</v>
      </c>
      <c r="AV222" s="5">
        <f ca="1">IF(AV$4="",0,SUM($W153:AV153)-SUM($W176:AV176))</f>
        <v>891666.66666666674</v>
      </c>
      <c r="AW222" s="5">
        <f ca="1">IF(AW$4="",0,SUM($W153:AW153)-SUM($W176:AW176))</f>
        <v>883333.33333333337</v>
      </c>
      <c r="AX222" s="5">
        <f ca="1">IF(AX$4="",0,SUM($W153:AX153)-SUM($W176:AX176))</f>
        <v>875000</v>
      </c>
      <c r="AY222" s="5">
        <f ca="1">IF(AY$4="",0,SUM($W153:AY153)-SUM($W176:AY176))</f>
        <v>866666.66666666674</v>
      </c>
      <c r="AZ222" s="5">
        <f ca="1">IF(AZ$4="",0,SUM($W153:AZ153)-SUM($W176:AZ176))</f>
        <v>858333.33333333337</v>
      </c>
      <c r="BA222" s="5">
        <f ca="1">IF(BA$4="",0,SUM($W153:BA153)-SUM($W176:BA176))</f>
        <v>850000</v>
      </c>
      <c r="BB222" s="5">
        <f ca="1">IF(BB$4="",0,SUM($W153:BB153)-SUM($W176:BB176))</f>
        <v>841666.66666666663</v>
      </c>
      <c r="BC222" s="5">
        <f ca="1">IF(BC$4="",0,SUM($W153:BC153)-SUM($W176:BC176))</f>
        <v>833333.33333333326</v>
      </c>
      <c r="BD222" s="5">
        <f ca="1">IF(BD$4="",0,SUM($W153:BD153)-SUM($W176:BD176))</f>
        <v>825000</v>
      </c>
      <c r="BE222" s="5">
        <f ca="1">IF(BE$4="",0,SUM($W153:BE153)-SUM($W176:BE176))</f>
        <v>816666.66666666663</v>
      </c>
      <c r="BF222" s="5">
        <f ca="1">IF(BF$4="",0,SUM($W153:BF153)-SUM($W176:BF176))</f>
        <v>808333.33333333326</v>
      </c>
      <c r="BG222" s="5">
        <f ca="1">IF(BG$4="",0,SUM($W153:BG153)-SUM($W176:BG176))</f>
        <v>800000</v>
      </c>
      <c r="BH222" s="5">
        <f ca="1">IF(BH$4="",0,SUM($W153:BH153)-SUM($W176:BH176))</f>
        <v>791666.66666666663</v>
      </c>
      <c r="BI222" s="5">
        <f ca="1">IF(BI$4="",0,SUM($W153:BI153)-SUM($W176:BI176))</f>
        <v>783333.33333333326</v>
      </c>
      <c r="BJ222" s="5">
        <f ca="1">IF(BJ$4="",0,SUM($W153:BJ153)-SUM($W176:BJ176))</f>
        <v>774999.99999999988</v>
      </c>
      <c r="BK222" s="5">
        <f ca="1">IF(BK$4="",0,SUM($W153:BK153)-SUM($W176:BK176))</f>
        <v>766666.66666666651</v>
      </c>
      <c r="BL222" s="5">
        <f ca="1">IF(BL$4="",0,SUM($W153:BL153)-SUM($W176:BL176))</f>
        <v>758333.33333333326</v>
      </c>
      <c r="BM222" s="5">
        <f ca="1">IF(BM$4="",0,SUM($W153:BM153)-SUM($W176:BM176))</f>
        <v>749999.99999999988</v>
      </c>
      <c r="BN222" s="5">
        <f ca="1">IF(BN$4="",0,SUM($W153:BN153)-SUM($W176:BN176))</f>
        <v>741666.66666666651</v>
      </c>
      <c r="BO222" s="5">
        <f ca="1">IF(BO$4="",0,SUM($W153:BO153)-SUM($W176:BO176))</f>
        <v>733333.33333333326</v>
      </c>
      <c r="BP222" s="5">
        <f ca="1">IF(BP$4="",0,SUM($W153:BP153)-SUM($W176:BP176))</f>
        <v>724999.99999999988</v>
      </c>
      <c r="BQ222" s="5">
        <f ca="1">IF(BQ$4="",0,SUM($W153:BQ153)-SUM($W176:BQ176))</f>
        <v>716666.66666666651</v>
      </c>
      <c r="BR222" s="5">
        <f ca="1">IF(BR$4="",0,SUM($W153:BR153)-SUM($W176:BR176))</f>
        <v>708333.33333333326</v>
      </c>
      <c r="BS222" s="5">
        <f ca="1">IF(BS$4="",0,SUM($W153:BS153)-SUM($W176:BS176))</f>
        <v>700000</v>
      </c>
      <c r="BT222" s="5">
        <f ca="1">IF(BT$4="",0,SUM($W153:BT153)-SUM($W176:BT176))</f>
        <v>691666.66666666663</v>
      </c>
      <c r="BU222" s="5">
        <f ca="1">IF(BU$4="",0,SUM($W153:BU153)-SUM($W176:BU176))</f>
        <v>683333.33333333326</v>
      </c>
      <c r="BV222" s="5">
        <f ca="1">IF(BV$4="",0,SUM($W153:BV153)-SUM($W176:BV176))</f>
        <v>675000</v>
      </c>
      <c r="BW222" s="5">
        <f ca="1">IF(BW$4="",0,SUM($W153:BW153)-SUM($W176:BW176))</f>
        <v>666666.66666666674</v>
      </c>
      <c r="BX222" s="5">
        <f ca="1">IF(BX$4="",0,SUM($W153:BX153)-SUM($W176:BX176))</f>
        <v>658333.33333333337</v>
      </c>
      <c r="BY222" s="5">
        <f ca="1">IF(BY$4="",0,SUM($W153:BY153)-SUM($W176:BY176))</f>
        <v>650000</v>
      </c>
      <c r="BZ222" s="5">
        <f ca="1">IF(BZ$4="",0,SUM($W153:BZ153)-SUM($W176:BZ176))</f>
        <v>641666.66666666674</v>
      </c>
      <c r="CA222" s="5">
        <f ca="1">IF(CA$4="",0,SUM($W153:CA153)-SUM($W176:CA176))</f>
        <v>633333.33333333349</v>
      </c>
      <c r="CB222" s="5">
        <f ca="1">IF(CB$4="",0,SUM($W153:CB153)-SUM($W176:CB176))</f>
        <v>625000.00000000012</v>
      </c>
      <c r="CC222" s="5">
        <f ca="1">IF(CC$4="",0,SUM($W153:CC153)-SUM($W176:CC176))</f>
        <v>616666.66666666674</v>
      </c>
      <c r="CD222" s="5">
        <f ca="1">IF(CD$4="",0,SUM($W153:CD153)-SUM($W176:CD176))</f>
        <v>608333.33333333349</v>
      </c>
      <c r="CE222" s="5">
        <f ca="1">IF(CE$4="",0,SUM($W153:CE153)-SUM($W176:CE176))</f>
        <v>600000.00000000023</v>
      </c>
      <c r="CF222" s="5">
        <f ca="1">IF(CF$4="",0,SUM($W153:CF153)-SUM($W176:CF176))</f>
        <v>0</v>
      </c>
    </row>
    <row r="223" spans="2:84" s="26" customFormat="1" ht="12" x14ac:dyDescent="0.25">
      <c r="B223" s="13"/>
      <c r="M223" s="55"/>
      <c r="N223" s="44" t="s">
        <v>21</v>
      </c>
      <c r="O223" s="45"/>
      <c r="P223" s="46"/>
      <c r="Q223" s="89"/>
      <c r="U223" s="41"/>
      <c r="V223" s="42"/>
      <c r="W223" s="43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</row>
    <row r="224" spans="2:84" x14ac:dyDescent="0.3">
      <c r="B224" s="13">
        <f>ROW()</f>
        <v>224</v>
      </c>
      <c r="H224" s="1" t="str">
        <f t="shared" ref="H224:H229" si="408">$H$209</f>
        <v>Внеоборотные активы</v>
      </c>
      <c r="I224" s="1" t="s">
        <v>206</v>
      </c>
      <c r="M224" s="53" t="s">
        <v>18</v>
      </c>
      <c r="P224" s="72" t="str">
        <f>Lists!$AI$8</f>
        <v>BS</v>
      </c>
      <c r="U224" s="5">
        <f t="shared" ref="U224:U229" ca="1" si="409">INDIRECT(ADDRESS($B224,$X$2-1+$P$8))</f>
        <v>0</v>
      </c>
      <c r="X224" s="5">
        <f ca="1">IF(X$4="",0,SUM(X225:X230))</f>
        <v>0</v>
      </c>
      <c r="Y224" s="5">
        <f ca="1">IF(Y$4="",0,SUM(Y225:Y230))</f>
        <v>0</v>
      </c>
      <c r="Z224" s="5">
        <f t="shared" ref="Z224" ca="1" si="410">IF(Z$4="",0,SUM(Z225:Z230))</f>
        <v>0</v>
      </c>
      <c r="AA224" s="5">
        <f t="shared" ref="AA224" ca="1" si="411">IF(AA$4="",0,SUM(AA225:AA230))</f>
        <v>0</v>
      </c>
      <c r="AB224" s="5">
        <f t="shared" ref="AB224" ca="1" si="412">IF(AB$4="",0,SUM(AB225:AB230))</f>
        <v>0</v>
      </c>
      <c r="AC224" s="5">
        <f t="shared" ref="AC224" ca="1" si="413">IF(AC$4="",0,SUM(AC225:AC230))</f>
        <v>0</v>
      </c>
      <c r="AD224" s="5">
        <f t="shared" ref="AD224" ca="1" si="414">IF(AD$4="",0,SUM(AD225:AD230))</f>
        <v>0</v>
      </c>
      <c r="AE224" s="5">
        <f t="shared" ref="AE224" ca="1" si="415">IF(AE$4="",0,SUM(AE225:AE230))</f>
        <v>0</v>
      </c>
      <c r="AF224" s="5">
        <f t="shared" ref="AF224" ca="1" si="416">IF(AF$4="",0,SUM(AF225:AF230))</f>
        <v>0</v>
      </c>
      <c r="AG224" s="5">
        <f t="shared" ref="AG224" ca="1" si="417">IF(AG$4="",0,SUM(AG225:AG230))</f>
        <v>0</v>
      </c>
      <c r="AH224" s="5">
        <f t="shared" ref="AH224" ca="1" si="418">IF(AH$4="",0,SUM(AH225:AH230))</f>
        <v>0</v>
      </c>
      <c r="AI224" s="5">
        <f t="shared" ref="AI224:CF224" ca="1" si="419">IF(AI$4="",0,SUM(AI225:AI230))</f>
        <v>0</v>
      </c>
      <c r="AJ224" s="5">
        <f t="shared" ca="1" si="419"/>
        <v>0</v>
      </c>
      <c r="AK224" s="5">
        <f t="shared" ca="1" si="419"/>
        <v>0</v>
      </c>
      <c r="AL224" s="5">
        <f t="shared" ca="1" si="419"/>
        <v>0</v>
      </c>
      <c r="AM224" s="5">
        <f t="shared" ca="1" si="419"/>
        <v>0</v>
      </c>
      <c r="AN224" s="5">
        <f t="shared" ca="1" si="419"/>
        <v>0</v>
      </c>
      <c r="AO224" s="5">
        <f t="shared" ca="1" si="419"/>
        <v>0</v>
      </c>
      <c r="AP224" s="5">
        <f t="shared" ca="1" si="419"/>
        <v>0</v>
      </c>
      <c r="AQ224" s="5">
        <f t="shared" ca="1" si="419"/>
        <v>0</v>
      </c>
      <c r="AR224" s="5">
        <f t="shared" ca="1" si="419"/>
        <v>0</v>
      </c>
      <c r="AS224" s="5">
        <f t="shared" ca="1" si="419"/>
        <v>0</v>
      </c>
      <c r="AT224" s="5">
        <f t="shared" ca="1" si="419"/>
        <v>0</v>
      </c>
      <c r="AU224" s="5">
        <f t="shared" ca="1" si="419"/>
        <v>0</v>
      </c>
      <c r="AV224" s="5">
        <f t="shared" ca="1" si="419"/>
        <v>0</v>
      </c>
      <c r="AW224" s="5">
        <f t="shared" ca="1" si="419"/>
        <v>0</v>
      </c>
      <c r="AX224" s="5">
        <f t="shared" ca="1" si="419"/>
        <v>0</v>
      </c>
      <c r="AY224" s="5">
        <f t="shared" ca="1" si="419"/>
        <v>0</v>
      </c>
      <c r="AZ224" s="5">
        <f t="shared" ca="1" si="419"/>
        <v>0</v>
      </c>
      <c r="BA224" s="5">
        <f t="shared" ca="1" si="419"/>
        <v>0</v>
      </c>
      <c r="BB224" s="5">
        <f t="shared" ca="1" si="419"/>
        <v>0</v>
      </c>
      <c r="BC224" s="5">
        <f t="shared" ca="1" si="419"/>
        <v>0</v>
      </c>
      <c r="BD224" s="5">
        <f t="shared" ca="1" si="419"/>
        <v>0</v>
      </c>
      <c r="BE224" s="5">
        <f t="shared" ca="1" si="419"/>
        <v>0</v>
      </c>
      <c r="BF224" s="5">
        <f t="shared" ca="1" si="419"/>
        <v>0</v>
      </c>
      <c r="BG224" s="5">
        <f t="shared" ca="1" si="419"/>
        <v>0</v>
      </c>
      <c r="BH224" s="5">
        <f t="shared" ca="1" si="419"/>
        <v>0</v>
      </c>
      <c r="BI224" s="5">
        <f t="shared" ca="1" si="419"/>
        <v>0</v>
      </c>
      <c r="BJ224" s="5">
        <f t="shared" ca="1" si="419"/>
        <v>0</v>
      </c>
      <c r="BK224" s="5">
        <f t="shared" ca="1" si="419"/>
        <v>0</v>
      </c>
      <c r="BL224" s="5">
        <f t="shared" ca="1" si="419"/>
        <v>0</v>
      </c>
      <c r="BM224" s="5">
        <f t="shared" ca="1" si="419"/>
        <v>0</v>
      </c>
      <c r="BN224" s="5">
        <f t="shared" ca="1" si="419"/>
        <v>0</v>
      </c>
      <c r="BO224" s="5">
        <f t="shared" ca="1" si="419"/>
        <v>0</v>
      </c>
      <c r="BP224" s="5">
        <f t="shared" ca="1" si="419"/>
        <v>0</v>
      </c>
      <c r="BQ224" s="5">
        <f t="shared" ca="1" si="419"/>
        <v>0</v>
      </c>
      <c r="BR224" s="5">
        <f t="shared" ca="1" si="419"/>
        <v>0</v>
      </c>
      <c r="BS224" s="5">
        <f t="shared" ca="1" si="419"/>
        <v>0</v>
      </c>
      <c r="BT224" s="5">
        <f t="shared" ca="1" si="419"/>
        <v>0</v>
      </c>
      <c r="BU224" s="5">
        <f t="shared" ca="1" si="419"/>
        <v>0</v>
      </c>
      <c r="BV224" s="5">
        <f t="shared" ca="1" si="419"/>
        <v>0</v>
      </c>
      <c r="BW224" s="5">
        <f t="shared" ca="1" si="419"/>
        <v>0</v>
      </c>
      <c r="BX224" s="5">
        <f t="shared" ca="1" si="419"/>
        <v>0</v>
      </c>
      <c r="BY224" s="5">
        <f t="shared" ca="1" si="419"/>
        <v>0</v>
      </c>
      <c r="BZ224" s="5">
        <f t="shared" ca="1" si="419"/>
        <v>0</v>
      </c>
      <c r="CA224" s="5">
        <f t="shared" ca="1" si="419"/>
        <v>0</v>
      </c>
      <c r="CB224" s="5">
        <f t="shared" ca="1" si="419"/>
        <v>0</v>
      </c>
      <c r="CC224" s="5">
        <f t="shared" ca="1" si="419"/>
        <v>0</v>
      </c>
      <c r="CD224" s="5">
        <f t="shared" ca="1" si="419"/>
        <v>0</v>
      </c>
      <c r="CE224" s="5">
        <f t="shared" ca="1" si="419"/>
        <v>0</v>
      </c>
      <c r="CF224" s="5">
        <f t="shared" ca="1" si="419"/>
        <v>0</v>
      </c>
    </row>
    <row r="225" spans="2:84" x14ac:dyDescent="0.3">
      <c r="B225" s="13">
        <f>ROW()</f>
        <v>225</v>
      </c>
      <c r="H225" s="1" t="str">
        <f t="shared" si="408"/>
        <v>Внеоборотные активы</v>
      </c>
      <c r="I225" s="1" t="str">
        <f>$I$224</f>
        <v>Капзатраты на торговые мощности</v>
      </c>
      <c r="J225" s="1" t="str">
        <f>Prcsses!I176</f>
        <v>Ремонтные работы</v>
      </c>
      <c r="M225" s="53" t="s">
        <v>18</v>
      </c>
      <c r="U225" s="5">
        <f t="shared" ca="1" si="409"/>
        <v>0</v>
      </c>
      <c r="X225" s="5">
        <f ca="1">IF(X$4="",0,SUM($W156:X156)-SUM($W179:X179))</f>
        <v>0</v>
      </c>
      <c r="Y225" s="5">
        <f ca="1">IF(Y$4="",0,SUM($W156:Y156)-SUM($W179:Y179))</f>
        <v>0</v>
      </c>
      <c r="Z225" s="5">
        <f ca="1">IF(Z$4="",0,SUM($W156:Z156)-SUM($W179:Z179))</f>
        <v>0</v>
      </c>
      <c r="AA225" s="5">
        <f ca="1">IF(AA$4="",0,SUM($W156:AA156)-SUM($W179:AA179))</f>
        <v>0</v>
      </c>
      <c r="AB225" s="5">
        <f ca="1">IF(AB$4="",0,SUM($W156:AB156)-SUM($W179:AB179))</f>
        <v>0</v>
      </c>
      <c r="AC225" s="5">
        <f ca="1">IF(AC$4="",0,SUM($W156:AC156)-SUM($W179:AC179))</f>
        <v>0</v>
      </c>
      <c r="AD225" s="5">
        <f ca="1">IF(AD$4="",0,SUM($W156:AD156)-SUM($W179:AD179))</f>
        <v>0</v>
      </c>
      <c r="AE225" s="5">
        <f ca="1">IF(AE$4="",0,SUM($W156:AE156)-SUM($W179:AE179))</f>
        <v>0</v>
      </c>
      <c r="AF225" s="5">
        <f ca="1">IF(AF$4="",0,SUM($W156:AF156)-SUM($W179:AF179))</f>
        <v>0</v>
      </c>
      <c r="AG225" s="5">
        <f ca="1">IF(AG$4="",0,SUM($W156:AG156)-SUM($W179:AG179))</f>
        <v>0</v>
      </c>
      <c r="AH225" s="5">
        <f ca="1">IF(AH$4="",0,SUM($W156:AH156)-SUM($W179:AH179))</f>
        <v>0</v>
      </c>
      <c r="AI225" s="5">
        <f ca="1">IF(AI$4="",0,SUM($W156:AI156)-SUM($W179:AI179))</f>
        <v>0</v>
      </c>
      <c r="AJ225" s="5">
        <f ca="1">IF(AJ$4="",0,SUM($W156:AJ156)-SUM($W179:AJ179))</f>
        <v>0</v>
      </c>
      <c r="AK225" s="5">
        <f ca="1">IF(AK$4="",0,SUM($W156:AK156)-SUM($W179:AK179))</f>
        <v>0</v>
      </c>
      <c r="AL225" s="5">
        <f ca="1">IF(AL$4="",0,SUM($W156:AL156)-SUM($W179:AL179))</f>
        <v>0</v>
      </c>
      <c r="AM225" s="5">
        <f ca="1">IF(AM$4="",0,SUM($W156:AM156)-SUM($W179:AM179))</f>
        <v>0</v>
      </c>
      <c r="AN225" s="5">
        <f ca="1">IF(AN$4="",0,SUM($W156:AN156)-SUM($W179:AN179))</f>
        <v>0</v>
      </c>
      <c r="AO225" s="5">
        <f ca="1">IF(AO$4="",0,SUM($W156:AO156)-SUM($W179:AO179))</f>
        <v>0</v>
      </c>
      <c r="AP225" s="5">
        <f ca="1">IF(AP$4="",0,SUM($W156:AP156)-SUM($W179:AP179))</f>
        <v>0</v>
      </c>
      <c r="AQ225" s="5">
        <f ca="1">IF(AQ$4="",0,SUM($W156:AQ156)-SUM($W179:AQ179))</f>
        <v>0</v>
      </c>
      <c r="AR225" s="5">
        <f ca="1">IF(AR$4="",0,SUM($W156:AR156)-SUM($W179:AR179))</f>
        <v>0</v>
      </c>
      <c r="AS225" s="5">
        <f ca="1">IF(AS$4="",0,SUM($W156:AS156)-SUM($W179:AS179))</f>
        <v>0</v>
      </c>
      <c r="AT225" s="5">
        <f ca="1">IF(AT$4="",0,SUM($W156:AT156)-SUM($W179:AT179))</f>
        <v>0</v>
      </c>
      <c r="AU225" s="5">
        <f ca="1">IF(AU$4="",0,SUM($W156:AU156)-SUM($W179:AU179))</f>
        <v>0</v>
      </c>
      <c r="AV225" s="5">
        <f ca="1">IF(AV$4="",0,SUM($W156:AV156)-SUM($W179:AV179))</f>
        <v>0</v>
      </c>
      <c r="AW225" s="5">
        <f ca="1">IF(AW$4="",0,SUM($W156:AW156)-SUM($W179:AW179))</f>
        <v>0</v>
      </c>
      <c r="AX225" s="5">
        <f ca="1">IF(AX$4="",0,SUM($W156:AX156)-SUM($W179:AX179))</f>
        <v>0</v>
      </c>
      <c r="AY225" s="5">
        <f ca="1">IF(AY$4="",0,SUM($W156:AY156)-SUM($W179:AY179))</f>
        <v>0</v>
      </c>
      <c r="AZ225" s="5">
        <f ca="1">IF(AZ$4="",0,SUM($W156:AZ156)-SUM($W179:AZ179))</f>
        <v>0</v>
      </c>
      <c r="BA225" s="5">
        <f ca="1">IF(BA$4="",0,SUM($W156:BA156)-SUM($W179:BA179))</f>
        <v>0</v>
      </c>
      <c r="BB225" s="5">
        <f ca="1">IF(BB$4="",0,SUM($W156:BB156)-SUM($W179:BB179))</f>
        <v>0</v>
      </c>
      <c r="BC225" s="5">
        <f ca="1">IF(BC$4="",0,SUM($W156:BC156)-SUM($W179:BC179))</f>
        <v>0</v>
      </c>
      <c r="BD225" s="5">
        <f ca="1">IF(BD$4="",0,SUM($W156:BD156)-SUM($W179:BD179))</f>
        <v>0</v>
      </c>
      <c r="BE225" s="5">
        <f ca="1">IF(BE$4="",0,SUM($W156:BE156)-SUM($W179:BE179))</f>
        <v>0</v>
      </c>
      <c r="BF225" s="5">
        <f ca="1">IF(BF$4="",0,SUM($W156:BF156)-SUM($W179:BF179))</f>
        <v>0</v>
      </c>
      <c r="BG225" s="5">
        <f ca="1">IF(BG$4="",0,SUM($W156:BG156)-SUM($W179:BG179))</f>
        <v>0</v>
      </c>
      <c r="BH225" s="5">
        <f ca="1">IF(BH$4="",0,SUM($W156:BH156)-SUM($W179:BH179))</f>
        <v>0</v>
      </c>
      <c r="BI225" s="5">
        <f ca="1">IF(BI$4="",0,SUM($W156:BI156)-SUM($W179:BI179))</f>
        <v>0</v>
      </c>
      <c r="BJ225" s="5">
        <f ca="1">IF(BJ$4="",0,SUM($W156:BJ156)-SUM($W179:BJ179))</f>
        <v>0</v>
      </c>
      <c r="BK225" s="5">
        <f ca="1">IF(BK$4="",0,SUM($W156:BK156)-SUM($W179:BK179))</f>
        <v>0</v>
      </c>
      <c r="BL225" s="5">
        <f ca="1">IF(BL$4="",0,SUM($W156:BL156)-SUM($W179:BL179))</f>
        <v>0</v>
      </c>
      <c r="BM225" s="5">
        <f ca="1">IF(BM$4="",0,SUM($W156:BM156)-SUM($W179:BM179))</f>
        <v>0</v>
      </c>
      <c r="BN225" s="5">
        <f ca="1">IF(BN$4="",0,SUM($W156:BN156)-SUM($W179:BN179))</f>
        <v>0</v>
      </c>
      <c r="BO225" s="5">
        <f ca="1">IF(BO$4="",0,SUM($W156:BO156)-SUM($W179:BO179))</f>
        <v>0</v>
      </c>
      <c r="BP225" s="5">
        <f ca="1">IF(BP$4="",0,SUM($W156:BP156)-SUM($W179:BP179))</f>
        <v>0</v>
      </c>
      <c r="BQ225" s="5">
        <f ca="1">IF(BQ$4="",0,SUM($W156:BQ156)-SUM($W179:BQ179))</f>
        <v>0</v>
      </c>
      <c r="BR225" s="5">
        <f ca="1">IF(BR$4="",0,SUM($W156:BR156)-SUM($W179:BR179))</f>
        <v>0</v>
      </c>
      <c r="BS225" s="5">
        <f ca="1">IF(BS$4="",0,SUM($W156:BS156)-SUM($W179:BS179))</f>
        <v>0</v>
      </c>
      <c r="BT225" s="5">
        <f ca="1">IF(BT$4="",0,SUM($W156:BT156)-SUM($W179:BT179))</f>
        <v>0</v>
      </c>
      <c r="BU225" s="5">
        <f ca="1">IF(BU$4="",0,SUM($W156:BU156)-SUM($W179:BU179))</f>
        <v>0</v>
      </c>
      <c r="BV225" s="5">
        <f ca="1">IF(BV$4="",0,SUM($W156:BV156)-SUM($W179:BV179))</f>
        <v>0</v>
      </c>
      <c r="BW225" s="5">
        <f ca="1">IF(BW$4="",0,SUM($W156:BW156)-SUM($W179:BW179))</f>
        <v>0</v>
      </c>
      <c r="BX225" s="5">
        <f ca="1">IF(BX$4="",0,SUM($W156:BX156)-SUM($W179:BX179))</f>
        <v>0</v>
      </c>
      <c r="BY225" s="5">
        <f ca="1">IF(BY$4="",0,SUM($W156:BY156)-SUM($W179:BY179))</f>
        <v>0</v>
      </c>
      <c r="BZ225" s="5">
        <f ca="1">IF(BZ$4="",0,SUM($W156:BZ156)-SUM($W179:BZ179))</f>
        <v>0</v>
      </c>
      <c r="CA225" s="5">
        <f ca="1">IF(CA$4="",0,SUM($W156:CA156)-SUM($W179:CA179))</f>
        <v>0</v>
      </c>
      <c r="CB225" s="5">
        <f ca="1">IF(CB$4="",0,SUM($W156:CB156)-SUM($W179:CB179))</f>
        <v>0</v>
      </c>
      <c r="CC225" s="5">
        <f ca="1">IF(CC$4="",0,SUM($W156:CC156)-SUM($W179:CC179))</f>
        <v>0</v>
      </c>
      <c r="CD225" s="5">
        <f ca="1">IF(CD$4="",0,SUM($W156:CD156)-SUM($W179:CD179))</f>
        <v>0</v>
      </c>
      <c r="CE225" s="5">
        <f ca="1">IF(CE$4="",0,SUM($W156:CE156)-SUM($W179:CE179))</f>
        <v>0</v>
      </c>
      <c r="CF225" s="5">
        <f ca="1">IF(CF$4="",0,SUM($W156:CF156)-SUM($W179:CF179))</f>
        <v>0</v>
      </c>
    </row>
    <row r="226" spans="2:84" x14ac:dyDescent="0.3">
      <c r="B226" s="13">
        <f>ROW()</f>
        <v>226</v>
      </c>
      <c r="H226" s="1" t="str">
        <f t="shared" si="408"/>
        <v>Внеоборотные активы</v>
      </c>
      <c r="I226" s="1" t="str">
        <f>$I$224</f>
        <v>Капзатраты на торговые мощности</v>
      </c>
      <c r="J226" s="1" t="str">
        <f>Prcsses!I177</f>
        <v>Гарантийный платеж</v>
      </c>
      <c r="M226" s="53" t="s">
        <v>18</v>
      </c>
      <c r="U226" s="5">
        <f t="shared" ca="1" si="409"/>
        <v>0</v>
      </c>
      <c r="X226" s="5">
        <f ca="1">IF(X$4="",0,SUM($W157:X157)-SUM($W180:X180))</f>
        <v>0</v>
      </c>
      <c r="Y226" s="5">
        <f ca="1">IF(Y$4="",0,SUM($W157:Y157)-SUM($W180:Y180))</f>
        <v>0</v>
      </c>
      <c r="Z226" s="5">
        <f ca="1">IF(Z$4="",0,SUM($W157:Z157)-SUM($W180:Z180))</f>
        <v>0</v>
      </c>
      <c r="AA226" s="5">
        <f ca="1">IF(AA$4="",0,SUM($W157:AA157)-SUM($W180:AA180))</f>
        <v>0</v>
      </c>
      <c r="AB226" s="5">
        <f ca="1">IF(AB$4="",0,SUM($W157:AB157)-SUM($W180:AB180))</f>
        <v>0</v>
      </c>
      <c r="AC226" s="5">
        <f ca="1">IF(AC$4="",0,SUM($W157:AC157)-SUM($W180:AC180))</f>
        <v>0</v>
      </c>
      <c r="AD226" s="5">
        <f ca="1">IF(AD$4="",0,SUM($W157:AD157)-SUM($W180:AD180))</f>
        <v>0</v>
      </c>
      <c r="AE226" s="5">
        <f ca="1">IF(AE$4="",0,SUM($W157:AE157)-SUM($W180:AE180))</f>
        <v>0</v>
      </c>
      <c r="AF226" s="5">
        <f ca="1">IF(AF$4="",0,SUM($W157:AF157)-SUM($W180:AF180))</f>
        <v>0</v>
      </c>
      <c r="AG226" s="5">
        <f ca="1">IF(AG$4="",0,SUM($W157:AG157)-SUM($W180:AG180))</f>
        <v>0</v>
      </c>
      <c r="AH226" s="5">
        <f ca="1">IF(AH$4="",0,SUM($W157:AH157)-SUM($W180:AH180))</f>
        <v>0</v>
      </c>
      <c r="AI226" s="5">
        <f ca="1">IF(AI$4="",0,SUM($W157:AI157)-SUM($W180:AI180))</f>
        <v>0</v>
      </c>
      <c r="AJ226" s="5">
        <f ca="1">IF(AJ$4="",0,SUM($W157:AJ157)-SUM($W180:AJ180))</f>
        <v>0</v>
      </c>
      <c r="AK226" s="5">
        <f ca="1">IF(AK$4="",0,SUM($W157:AK157)-SUM($W180:AK180))</f>
        <v>0</v>
      </c>
      <c r="AL226" s="5">
        <f ca="1">IF(AL$4="",0,SUM($W157:AL157)-SUM($W180:AL180))</f>
        <v>0</v>
      </c>
      <c r="AM226" s="5">
        <f ca="1">IF(AM$4="",0,SUM($W157:AM157)-SUM($W180:AM180))</f>
        <v>0</v>
      </c>
      <c r="AN226" s="5">
        <f ca="1">IF(AN$4="",0,SUM($W157:AN157)-SUM($W180:AN180))</f>
        <v>0</v>
      </c>
      <c r="AO226" s="5">
        <f ca="1">IF(AO$4="",0,SUM($W157:AO157)-SUM($W180:AO180))</f>
        <v>0</v>
      </c>
      <c r="AP226" s="5">
        <f ca="1">IF(AP$4="",0,SUM($W157:AP157)-SUM($W180:AP180))</f>
        <v>0</v>
      </c>
      <c r="AQ226" s="5">
        <f ca="1">IF(AQ$4="",0,SUM($W157:AQ157)-SUM($W180:AQ180))</f>
        <v>0</v>
      </c>
      <c r="AR226" s="5">
        <f ca="1">IF(AR$4="",0,SUM($W157:AR157)-SUM($W180:AR180))</f>
        <v>0</v>
      </c>
      <c r="AS226" s="5">
        <f ca="1">IF(AS$4="",0,SUM($W157:AS157)-SUM($W180:AS180))</f>
        <v>0</v>
      </c>
      <c r="AT226" s="5">
        <f ca="1">IF(AT$4="",0,SUM($W157:AT157)-SUM($W180:AT180))</f>
        <v>0</v>
      </c>
      <c r="AU226" s="5">
        <f ca="1">IF(AU$4="",0,SUM($W157:AU157)-SUM($W180:AU180))</f>
        <v>0</v>
      </c>
      <c r="AV226" s="5">
        <f ca="1">IF(AV$4="",0,SUM($W157:AV157)-SUM($W180:AV180))</f>
        <v>0</v>
      </c>
      <c r="AW226" s="5">
        <f ca="1">IF(AW$4="",0,SUM($W157:AW157)-SUM($W180:AW180))</f>
        <v>0</v>
      </c>
      <c r="AX226" s="5">
        <f ca="1">IF(AX$4="",0,SUM($W157:AX157)-SUM($W180:AX180))</f>
        <v>0</v>
      </c>
      <c r="AY226" s="5">
        <f ca="1">IF(AY$4="",0,SUM($W157:AY157)-SUM($W180:AY180))</f>
        <v>0</v>
      </c>
      <c r="AZ226" s="5">
        <f ca="1">IF(AZ$4="",0,SUM($W157:AZ157)-SUM($W180:AZ180))</f>
        <v>0</v>
      </c>
      <c r="BA226" s="5">
        <f ca="1">IF(BA$4="",0,SUM($W157:BA157)-SUM($W180:BA180))</f>
        <v>0</v>
      </c>
      <c r="BB226" s="5">
        <f ca="1">IF(BB$4="",0,SUM($W157:BB157)-SUM($W180:BB180))</f>
        <v>0</v>
      </c>
      <c r="BC226" s="5">
        <f ca="1">IF(BC$4="",0,SUM($W157:BC157)-SUM($W180:BC180))</f>
        <v>0</v>
      </c>
      <c r="BD226" s="5">
        <f ca="1">IF(BD$4="",0,SUM($W157:BD157)-SUM($W180:BD180))</f>
        <v>0</v>
      </c>
      <c r="BE226" s="5">
        <f ca="1">IF(BE$4="",0,SUM($W157:BE157)-SUM($W180:BE180))</f>
        <v>0</v>
      </c>
      <c r="BF226" s="5">
        <f ca="1">IF(BF$4="",0,SUM($W157:BF157)-SUM($W180:BF180))</f>
        <v>0</v>
      </c>
      <c r="BG226" s="5">
        <f ca="1">IF(BG$4="",0,SUM($W157:BG157)-SUM($W180:BG180))</f>
        <v>0</v>
      </c>
      <c r="BH226" s="5">
        <f ca="1">IF(BH$4="",0,SUM($W157:BH157)-SUM($W180:BH180))</f>
        <v>0</v>
      </c>
      <c r="BI226" s="5">
        <f ca="1">IF(BI$4="",0,SUM($W157:BI157)-SUM($W180:BI180))</f>
        <v>0</v>
      </c>
      <c r="BJ226" s="5">
        <f ca="1">IF(BJ$4="",0,SUM($W157:BJ157)-SUM($W180:BJ180))</f>
        <v>0</v>
      </c>
      <c r="BK226" s="5">
        <f ca="1">IF(BK$4="",0,SUM($W157:BK157)-SUM($W180:BK180))</f>
        <v>0</v>
      </c>
      <c r="BL226" s="5">
        <f ca="1">IF(BL$4="",0,SUM($W157:BL157)-SUM($W180:BL180))</f>
        <v>0</v>
      </c>
      <c r="BM226" s="5">
        <f ca="1">IF(BM$4="",0,SUM($W157:BM157)-SUM($W180:BM180))</f>
        <v>0</v>
      </c>
      <c r="BN226" s="5">
        <f ca="1">IF(BN$4="",0,SUM($W157:BN157)-SUM($W180:BN180))</f>
        <v>0</v>
      </c>
      <c r="BO226" s="5">
        <f ca="1">IF(BO$4="",0,SUM($W157:BO157)-SUM($W180:BO180))</f>
        <v>0</v>
      </c>
      <c r="BP226" s="5">
        <f ca="1">IF(BP$4="",0,SUM($W157:BP157)-SUM($W180:BP180))</f>
        <v>0</v>
      </c>
      <c r="BQ226" s="5">
        <f ca="1">IF(BQ$4="",0,SUM($W157:BQ157)-SUM($W180:BQ180))</f>
        <v>0</v>
      </c>
      <c r="BR226" s="5">
        <f ca="1">IF(BR$4="",0,SUM($W157:BR157)-SUM($W180:BR180))</f>
        <v>0</v>
      </c>
      <c r="BS226" s="5">
        <f ca="1">IF(BS$4="",0,SUM($W157:BS157)-SUM($W180:BS180))</f>
        <v>0</v>
      </c>
      <c r="BT226" s="5">
        <f ca="1">IF(BT$4="",0,SUM($W157:BT157)-SUM($W180:BT180))</f>
        <v>0</v>
      </c>
      <c r="BU226" s="5">
        <f ca="1">IF(BU$4="",0,SUM($W157:BU157)-SUM($W180:BU180))</f>
        <v>0</v>
      </c>
      <c r="BV226" s="5">
        <f ca="1">IF(BV$4="",0,SUM($W157:BV157)-SUM($W180:BV180))</f>
        <v>0</v>
      </c>
      <c r="BW226" s="5">
        <f ca="1">IF(BW$4="",0,SUM($W157:BW157)-SUM($W180:BW180))</f>
        <v>0</v>
      </c>
      <c r="BX226" s="5">
        <f ca="1">IF(BX$4="",0,SUM($W157:BX157)-SUM($W180:BX180))</f>
        <v>0</v>
      </c>
      <c r="BY226" s="5">
        <f ca="1">IF(BY$4="",0,SUM($W157:BY157)-SUM($W180:BY180))</f>
        <v>0</v>
      </c>
      <c r="BZ226" s="5">
        <f ca="1">IF(BZ$4="",0,SUM($W157:BZ157)-SUM($W180:BZ180))</f>
        <v>0</v>
      </c>
      <c r="CA226" s="5">
        <f ca="1">IF(CA$4="",0,SUM($W157:CA157)-SUM($W180:CA180))</f>
        <v>0</v>
      </c>
      <c r="CB226" s="5">
        <f ca="1">IF(CB$4="",0,SUM($W157:CB157)-SUM($W180:CB180))</f>
        <v>0</v>
      </c>
      <c r="CC226" s="5">
        <f ca="1">IF(CC$4="",0,SUM($W157:CC157)-SUM($W180:CC180))</f>
        <v>0</v>
      </c>
      <c r="CD226" s="5">
        <f ca="1">IF(CD$4="",0,SUM($W157:CD157)-SUM($W180:CD180))</f>
        <v>0</v>
      </c>
      <c r="CE226" s="5">
        <f ca="1">IF(CE$4="",0,SUM($W157:CE157)-SUM($W180:CE180))</f>
        <v>0</v>
      </c>
      <c r="CF226" s="5">
        <f ca="1">IF(CF$4="",0,SUM($W157:CF157)-SUM($W180:CF180))</f>
        <v>0</v>
      </c>
    </row>
    <row r="227" spans="2:84" x14ac:dyDescent="0.3">
      <c r="B227" s="13">
        <f>ROW()</f>
        <v>227</v>
      </c>
      <c r="H227" s="1" t="str">
        <f t="shared" si="408"/>
        <v>Внеоборотные активы</v>
      </c>
      <c r="I227" s="1" t="str">
        <f>$I$224</f>
        <v>Капзатраты на торговые мощности</v>
      </c>
      <c r="J227" s="1" t="str">
        <f>Prcsses!I178</f>
        <v>Торговое оборудование</v>
      </c>
      <c r="M227" s="53" t="s">
        <v>18</v>
      </c>
      <c r="U227" s="5">
        <f t="shared" ca="1" si="409"/>
        <v>0</v>
      </c>
      <c r="X227" s="5">
        <f ca="1">IF(X$4="",0,SUM($W158:X158)-SUM($W181:X181))</f>
        <v>0</v>
      </c>
      <c r="Y227" s="5">
        <f ca="1">IF(Y$4="",0,SUM($W158:Y158)-SUM($W181:Y181))</f>
        <v>0</v>
      </c>
      <c r="Z227" s="5">
        <f ca="1">IF(Z$4="",0,SUM($W158:Z158)-SUM($W181:Z181))</f>
        <v>0</v>
      </c>
      <c r="AA227" s="5">
        <f ca="1">IF(AA$4="",0,SUM($W158:AA158)-SUM($W181:AA181))</f>
        <v>0</v>
      </c>
      <c r="AB227" s="5">
        <f ca="1">IF(AB$4="",0,SUM($W158:AB158)-SUM($W181:AB181))</f>
        <v>0</v>
      </c>
      <c r="AC227" s="5">
        <f ca="1">IF(AC$4="",0,SUM($W158:AC158)-SUM($W181:AC181))</f>
        <v>0</v>
      </c>
      <c r="AD227" s="5">
        <f ca="1">IF(AD$4="",0,SUM($W158:AD158)-SUM($W181:AD181))</f>
        <v>0</v>
      </c>
      <c r="AE227" s="5">
        <f ca="1">IF(AE$4="",0,SUM($W158:AE158)-SUM($W181:AE181))</f>
        <v>0</v>
      </c>
      <c r="AF227" s="5">
        <f ca="1">IF(AF$4="",0,SUM($W158:AF158)-SUM($W181:AF181))</f>
        <v>0</v>
      </c>
      <c r="AG227" s="5">
        <f ca="1">IF(AG$4="",0,SUM($W158:AG158)-SUM($W181:AG181))</f>
        <v>0</v>
      </c>
      <c r="AH227" s="5">
        <f ca="1">IF(AH$4="",0,SUM($W158:AH158)-SUM($W181:AH181))</f>
        <v>0</v>
      </c>
      <c r="AI227" s="5">
        <f ca="1">IF(AI$4="",0,SUM($W158:AI158)-SUM($W181:AI181))</f>
        <v>0</v>
      </c>
      <c r="AJ227" s="5">
        <f ca="1">IF(AJ$4="",0,SUM($W158:AJ158)-SUM($W181:AJ181))</f>
        <v>0</v>
      </c>
      <c r="AK227" s="5">
        <f ca="1">IF(AK$4="",0,SUM($W158:AK158)-SUM($W181:AK181))</f>
        <v>0</v>
      </c>
      <c r="AL227" s="5">
        <f ca="1">IF(AL$4="",0,SUM($W158:AL158)-SUM($W181:AL181))</f>
        <v>0</v>
      </c>
      <c r="AM227" s="5">
        <f ca="1">IF(AM$4="",0,SUM($W158:AM158)-SUM($W181:AM181))</f>
        <v>0</v>
      </c>
      <c r="AN227" s="5">
        <f ca="1">IF(AN$4="",0,SUM($W158:AN158)-SUM($W181:AN181))</f>
        <v>0</v>
      </c>
      <c r="AO227" s="5">
        <f ca="1">IF(AO$4="",0,SUM($W158:AO158)-SUM($W181:AO181))</f>
        <v>0</v>
      </c>
      <c r="AP227" s="5">
        <f ca="1">IF(AP$4="",0,SUM($W158:AP158)-SUM($W181:AP181))</f>
        <v>0</v>
      </c>
      <c r="AQ227" s="5">
        <f ca="1">IF(AQ$4="",0,SUM($W158:AQ158)-SUM($W181:AQ181))</f>
        <v>0</v>
      </c>
      <c r="AR227" s="5">
        <f ca="1">IF(AR$4="",0,SUM($W158:AR158)-SUM($W181:AR181))</f>
        <v>0</v>
      </c>
      <c r="AS227" s="5">
        <f ca="1">IF(AS$4="",0,SUM($W158:AS158)-SUM($W181:AS181))</f>
        <v>0</v>
      </c>
      <c r="AT227" s="5">
        <f ca="1">IF(AT$4="",0,SUM($W158:AT158)-SUM($W181:AT181))</f>
        <v>0</v>
      </c>
      <c r="AU227" s="5">
        <f ca="1">IF(AU$4="",0,SUM($W158:AU158)-SUM($W181:AU181))</f>
        <v>0</v>
      </c>
      <c r="AV227" s="5">
        <f ca="1">IF(AV$4="",0,SUM($W158:AV158)-SUM($W181:AV181))</f>
        <v>0</v>
      </c>
      <c r="AW227" s="5">
        <f ca="1">IF(AW$4="",0,SUM($W158:AW158)-SUM($W181:AW181))</f>
        <v>0</v>
      </c>
      <c r="AX227" s="5">
        <f ca="1">IF(AX$4="",0,SUM($W158:AX158)-SUM($W181:AX181))</f>
        <v>0</v>
      </c>
      <c r="AY227" s="5">
        <f ca="1">IF(AY$4="",0,SUM($W158:AY158)-SUM($W181:AY181))</f>
        <v>0</v>
      </c>
      <c r="AZ227" s="5">
        <f ca="1">IF(AZ$4="",0,SUM($W158:AZ158)-SUM($W181:AZ181))</f>
        <v>0</v>
      </c>
      <c r="BA227" s="5">
        <f ca="1">IF(BA$4="",0,SUM($W158:BA158)-SUM($W181:BA181))</f>
        <v>0</v>
      </c>
      <c r="BB227" s="5">
        <f ca="1">IF(BB$4="",0,SUM($W158:BB158)-SUM($W181:BB181))</f>
        <v>0</v>
      </c>
      <c r="BC227" s="5">
        <f ca="1">IF(BC$4="",0,SUM($W158:BC158)-SUM($W181:BC181))</f>
        <v>0</v>
      </c>
      <c r="BD227" s="5">
        <f ca="1">IF(BD$4="",0,SUM($W158:BD158)-SUM($W181:BD181))</f>
        <v>0</v>
      </c>
      <c r="BE227" s="5">
        <f ca="1">IF(BE$4="",0,SUM($W158:BE158)-SUM($W181:BE181))</f>
        <v>0</v>
      </c>
      <c r="BF227" s="5">
        <f ca="1">IF(BF$4="",0,SUM($W158:BF158)-SUM($W181:BF181))</f>
        <v>0</v>
      </c>
      <c r="BG227" s="5">
        <f ca="1">IF(BG$4="",0,SUM($W158:BG158)-SUM($W181:BG181))</f>
        <v>0</v>
      </c>
      <c r="BH227" s="5">
        <f ca="1">IF(BH$4="",0,SUM($W158:BH158)-SUM($W181:BH181))</f>
        <v>0</v>
      </c>
      <c r="BI227" s="5">
        <f ca="1">IF(BI$4="",0,SUM($W158:BI158)-SUM($W181:BI181))</f>
        <v>0</v>
      </c>
      <c r="BJ227" s="5">
        <f ca="1">IF(BJ$4="",0,SUM($W158:BJ158)-SUM($W181:BJ181))</f>
        <v>0</v>
      </c>
      <c r="BK227" s="5">
        <f ca="1">IF(BK$4="",0,SUM($W158:BK158)-SUM($W181:BK181))</f>
        <v>0</v>
      </c>
      <c r="BL227" s="5">
        <f ca="1">IF(BL$4="",0,SUM($W158:BL158)-SUM($W181:BL181))</f>
        <v>0</v>
      </c>
      <c r="BM227" s="5">
        <f ca="1">IF(BM$4="",0,SUM($W158:BM158)-SUM($W181:BM181))</f>
        <v>0</v>
      </c>
      <c r="BN227" s="5">
        <f ca="1">IF(BN$4="",0,SUM($W158:BN158)-SUM($W181:BN181))</f>
        <v>0</v>
      </c>
      <c r="BO227" s="5">
        <f ca="1">IF(BO$4="",0,SUM($W158:BO158)-SUM($W181:BO181))</f>
        <v>0</v>
      </c>
      <c r="BP227" s="5">
        <f ca="1">IF(BP$4="",0,SUM($W158:BP158)-SUM($W181:BP181))</f>
        <v>0</v>
      </c>
      <c r="BQ227" s="5">
        <f ca="1">IF(BQ$4="",0,SUM($W158:BQ158)-SUM($W181:BQ181))</f>
        <v>0</v>
      </c>
      <c r="BR227" s="5">
        <f ca="1">IF(BR$4="",0,SUM($W158:BR158)-SUM($W181:BR181))</f>
        <v>0</v>
      </c>
      <c r="BS227" s="5">
        <f ca="1">IF(BS$4="",0,SUM($W158:BS158)-SUM($W181:BS181))</f>
        <v>0</v>
      </c>
      <c r="BT227" s="5">
        <f ca="1">IF(BT$4="",0,SUM($W158:BT158)-SUM($W181:BT181))</f>
        <v>0</v>
      </c>
      <c r="BU227" s="5">
        <f ca="1">IF(BU$4="",0,SUM($W158:BU158)-SUM($W181:BU181))</f>
        <v>0</v>
      </c>
      <c r="BV227" s="5">
        <f ca="1">IF(BV$4="",0,SUM($W158:BV158)-SUM($W181:BV181))</f>
        <v>0</v>
      </c>
      <c r="BW227" s="5">
        <f ca="1">IF(BW$4="",0,SUM($W158:BW158)-SUM($W181:BW181))</f>
        <v>0</v>
      </c>
      <c r="BX227" s="5">
        <f ca="1">IF(BX$4="",0,SUM($W158:BX158)-SUM($W181:BX181))</f>
        <v>0</v>
      </c>
      <c r="BY227" s="5">
        <f ca="1">IF(BY$4="",0,SUM($W158:BY158)-SUM($W181:BY181))</f>
        <v>0</v>
      </c>
      <c r="BZ227" s="5">
        <f ca="1">IF(BZ$4="",0,SUM($W158:BZ158)-SUM($W181:BZ181))</f>
        <v>0</v>
      </c>
      <c r="CA227" s="5">
        <f ca="1">IF(CA$4="",0,SUM($W158:CA158)-SUM($W181:CA181))</f>
        <v>0</v>
      </c>
      <c r="CB227" s="5">
        <f ca="1">IF(CB$4="",0,SUM($W158:CB158)-SUM($W181:CB181))</f>
        <v>0</v>
      </c>
      <c r="CC227" s="5">
        <f ca="1">IF(CC$4="",0,SUM($W158:CC158)-SUM($W181:CC181))</f>
        <v>0</v>
      </c>
      <c r="CD227" s="5">
        <f ca="1">IF(CD$4="",0,SUM($W158:CD158)-SUM($W181:CD181))</f>
        <v>0</v>
      </c>
      <c r="CE227" s="5">
        <f ca="1">IF(CE$4="",0,SUM($W158:CE158)-SUM($W181:CE181))</f>
        <v>0</v>
      </c>
      <c r="CF227" s="5">
        <f ca="1">IF(CF$4="",0,SUM($W158:CF158)-SUM($W181:CF181))</f>
        <v>0</v>
      </c>
    </row>
    <row r="228" spans="2:84" x14ac:dyDescent="0.3">
      <c r="B228" s="13">
        <f>ROW()</f>
        <v>228</v>
      </c>
      <c r="H228" s="1" t="str">
        <f t="shared" si="408"/>
        <v>Внеоборотные активы</v>
      </c>
      <c r="I228" s="1" t="str">
        <f>$I$224</f>
        <v>Капзатраты на торговые мощности</v>
      </c>
      <c r="J228" s="1" t="str">
        <f>Prcsses!I179</f>
        <v>Кассовое оборудование</v>
      </c>
      <c r="M228" s="53" t="s">
        <v>18</v>
      </c>
      <c r="U228" s="5">
        <f t="shared" ca="1" si="409"/>
        <v>0</v>
      </c>
      <c r="X228" s="5">
        <f ca="1">IF(X$4="",0,SUM($W159:X159)-SUM($W182:X182))</f>
        <v>0</v>
      </c>
      <c r="Y228" s="5">
        <f ca="1">IF(Y$4="",0,SUM($W159:Y159)-SUM($W182:Y182))</f>
        <v>0</v>
      </c>
      <c r="Z228" s="5">
        <f ca="1">IF(Z$4="",0,SUM($W159:Z159)-SUM($W182:Z182))</f>
        <v>0</v>
      </c>
      <c r="AA228" s="5">
        <f ca="1">IF(AA$4="",0,SUM($W159:AA159)-SUM($W182:AA182))</f>
        <v>0</v>
      </c>
      <c r="AB228" s="5">
        <f ca="1">IF(AB$4="",0,SUM($W159:AB159)-SUM($W182:AB182))</f>
        <v>0</v>
      </c>
      <c r="AC228" s="5">
        <f ca="1">IF(AC$4="",0,SUM($W159:AC159)-SUM($W182:AC182))</f>
        <v>0</v>
      </c>
      <c r="AD228" s="5">
        <f ca="1">IF(AD$4="",0,SUM($W159:AD159)-SUM($W182:AD182))</f>
        <v>0</v>
      </c>
      <c r="AE228" s="5">
        <f ca="1">IF(AE$4="",0,SUM($W159:AE159)-SUM($W182:AE182))</f>
        <v>0</v>
      </c>
      <c r="AF228" s="5">
        <f ca="1">IF(AF$4="",0,SUM($W159:AF159)-SUM($W182:AF182))</f>
        <v>0</v>
      </c>
      <c r="AG228" s="5">
        <f ca="1">IF(AG$4="",0,SUM($W159:AG159)-SUM($W182:AG182))</f>
        <v>0</v>
      </c>
      <c r="AH228" s="5">
        <f ca="1">IF(AH$4="",0,SUM($W159:AH159)-SUM($W182:AH182))</f>
        <v>0</v>
      </c>
      <c r="AI228" s="5">
        <f ca="1">IF(AI$4="",0,SUM($W159:AI159)-SUM($W182:AI182))</f>
        <v>0</v>
      </c>
      <c r="AJ228" s="5">
        <f ca="1">IF(AJ$4="",0,SUM($W159:AJ159)-SUM($W182:AJ182))</f>
        <v>0</v>
      </c>
      <c r="AK228" s="5">
        <f ca="1">IF(AK$4="",0,SUM($W159:AK159)-SUM($W182:AK182))</f>
        <v>0</v>
      </c>
      <c r="AL228" s="5">
        <f ca="1">IF(AL$4="",0,SUM($W159:AL159)-SUM($W182:AL182))</f>
        <v>0</v>
      </c>
      <c r="AM228" s="5">
        <f ca="1">IF(AM$4="",0,SUM($W159:AM159)-SUM($W182:AM182))</f>
        <v>0</v>
      </c>
      <c r="AN228" s="5">
        <f ca="1">IF(AN$4="",0,SUM($W159:AN159)-SUM($W182:AN182))</f>
        <v>0</v>
      </c>
      <c r="AO228" s="5">
        <f ca="1">IF(AO$4="",0,SUM($W159:AO159)-SUM($W182:AO182))</f>
        <v>0</v>
      </c>
      <c r="AP228" s="5">
        <f ca="1">IF(AP$4="",0,SUM($W159:AP159)-SUM($W182:AP182))</f>
        <v>0</v>
      </c>
      <c r="AQ228" s="5">
        <f ca="1">IF(AQ$4="",0,SUM($W159:AQ159)-SUM($W182:AQ182))</f>
        <v>0</v>
      </c>
      <c r="AR228" s="5">
        <f ca="1">IF(AR$4="",0,SUM($W159:AR159)-SUM($W182:AR182))</f>
        <v>0</v>
      </c>
      <c r="AS228" s="5">
        <f ca="1">IF(AS$4="",0,SUM($W159:AS159)-SUM($W182:AS182))</f>
        <v>0</v>
      </c>
      <c r="AT228" s="5">
        <f ca="1">IF(AT$4="",0,SUM($W159:AT159)-SUM($W182:AT182))</f>
        <v>0</v>
      </c>
      <c r="AU228" s="5">
        <f ca="1">IF(AU$4="",0,SUM($W159:AU159)-SUM($W182:AU182))</f>
        <v>0</v>
      </c>
      <c r="AV228" s="5">
        <f ca="1">IF(AV$4="",0,SUM($W159:AV159)-SUM($W182:AV182))</f>
        <v>0</v>
      </c>
      <c r="AW228" s="5">
        <f ca="1">IF(AW$4="",0,SUM($W159:AW159)-SUM($W182:AW182))</f>
        <v>0</v>
      </c>
      <c r="AX228" s="5">
        <f ca="1">IF(AX$4="",0,SUM($W159:AX159)-SUM($W182:AX182))</f>
        <v>0</v>
      </c>
      <c r="AY228" s="5">
        <f ca="1">IF(AY$4="",0,SUM($W159:AY159)-SUM($W182:AY182))</f>
        <v>0</v>
      </c>
      <c r="AZ228" s="5">
        <f ca="1">IF(AZ$4="",0,SUM($W159:AZ159)-SUM($W182:AZ182))</f>
        <v>0</v>
      </c>
      <c r="BA228" s="5">
        <f ca="1">IF(BA$4="",0,SUM($W159:BA159)-SUM($W182:BA182))</f>
        <v>0</v>
      </c>
      <c r="BB228" s="5">
        <f ca="1">IF(BB$4="",0,SUM($W159:BB159)-SUM($W182:BB182))</f>
        <v>0</v>
      </c>
      <c r="BC228" s="5">
        <f ca="1">IF(BC$4="",0,SUM($W159:BC159)-SUM($W182:BC182))</f>
        <v>0</v>
      </c>
      <c r="BD228" s="5">
        <f ca="1">IF(BD$4="",0,SUM($W159:BD159)-SUM($W182:BD182))</f>
        <v>0</v>
      </c>
      <c r="BE228" s="5">
        <f ca="1">IF(BE$4="",0,SUM($W159:BE159)-SUM($W182:BE182))</f>
        <v>0</v>
      </c>
      <c r="BF228" s="5">
        <f ca="1">IF(BF$4="",0,SUM($W159:BF159)-SUM($W182:BF182))</f>
        <v>0</v>
      </c>
      <c r="BG228" s="5">
        <f ca="1">IF(BG$4="",0,SUM($W159:BG159)-SUM($W182:BG182))</f>
        <v>0</v>
      </c>
      <c r="BH228" s="5">
        <f ca="1">IF(BH$4="",0,SUM($W159:BH159)-SUM($W182:BH182))</f>
        <v>0</v>
      </c>
      <c r="BI228" s="5">
        <f ca="1">IF(BI$4="",0,SUM($W159:BI159)-SUM($W182:BI182))</f>
        <v>0</v>
      </c>
      <c r="BJ228" s="5">
        <f ca="1">IF(BJ$4="",0,SUM($W159:BJ159)-SUM($W182:BJ182))</f>
        <v>0</v>
      </c>
      <c r="BK228" s="5">
        <f ca="1">IF(BK$4="",0,SUM($W159:BK159)-SUM($W182:BK182))</f>
        <v>0</v>
      </c>
      <c r="BL228" s="5">
        <f ca="1">IF(BL$4="",0,SUM($W159:BL159)-SUM($W182:BL182))</f>
        <v>0</v>
      </c>
      <c r="BM228" s="5">
        <f ca="1">IF(BM$4="",0,SUM($W159:BM159)-SUM($W182:BM182))</f>
        <v>0</v>
      </c>
      <c r="BN228" s="5">
        <f ca="1">IF(BN$4="",0,SUM($W159:BN159)-SUM($W182:BN182))</f>
        <v>0</v>
      </c>
      <c r="BO228" s="5">
        <f ca="1">IF(BO$4="",0,SUM($W159:BO159)-SUM($W182:BO182))</f>
        <v>0</v>
      </c>
      <c r="BP228" s="5">
        <f ca="1">IF(BP$4="",0,SUM($W159:BP159)-SUM($W182:BP182))</f>
        <v>0</v>
      </c>
      <c r="BQ228" s="5">
        <f ca="1">IF(BQ$4="",0,SUM($W159:BQ159)-SUM($W182:BQ182))</f>
        <v>0</v>
      </c>
      <c r="BR228" s="5">
        <f ca="1">IF(BR$4="",0,SUM($W159:BR159)-SUM($W182:BR182))</f>
        <v>0</v>
      </c>
      <c r="BS228" s="5">
        <f ca="1">IF(BS$4="",0,SUM($W159:BS159)-SUM($W182:BS182))</f>
        <v>0</v>
      </c>
      <c r="BT228" s="5">
        <f ca="1">IF(BT$4="",0,SUM($W159:BT159)-SUM($W182:BT182))</f>
        <v>0</v>
      </c>
      <c r="BU228" s="5">
        <f ca="1">IF(BU$4="",0,SUM($W159:BU159)-SUM($W182:BU182))</f>
        <v>0</v>
      </c>
      <c r="BV228" s="5">
        <f ca="1">IF(BV$4="",0,SUM($W159:BV159)-SUM($W182:BV182))</f>
        <v>0</v>
      </c>
      <c r="BW228" s="5">
        <f ca="1">IF(BW$4="",0,SUM($W159:BW159)-SUM($W182:BW182))</f>
        <v>0</v>
      </c>
      <c r="BX228" s="5">
        <f ca="1">IF(BX$4="",0,SUM($W159:BX159)-SUM($W182:BX182))</f>
        <v>0</v>
      </c>
      <c r="BY228" s="5">
        <f ca="1">IF(BY$4="",0,SUM($W159:BY159)-SUM($W182:BY182))</f>
        <v>0</v>
      </c>
      <c r="BZ228" s="5">
        <f ca="1">IF(BZ$4="",0,SUM($W159:BZ159)-SUM($W182:BZ182))</f>
        <v>0</v>
      </c>
      <c r="CA228" s="5">
        <f ca="1">IF(CA$4="",0,SUM($W159:CA159)-SUM($W182:CA182))</f>
        <v>0</v>
      </c>
      <c r="CB228" s="5">
        <f ca="1">IF(CB$4="",0,SUM($W159:CB159)-SUM($W182:CB182))</f>
        <v>0</v>
      </c>
      <c r="CC228" s="5">
        <f ca="1">IF(CC$4="",0,SUM($W159:CC159)-SUM($W182:CC182))</f>
        <v>0</v>
      </c>
      <c r="CD228" s="5">
        <f ca="1">IF(CD$4="",0,SUM($W159:CD159)-SUM($W182:CD182))</f>
        <v>0</v>
      </c>
      <c r="CE228" s="5">
        <f ca="1">IF(CE$4="",0,SUM($W159:CE159)-SUM($W182:CE182))</f>
        <v>0</v>
      </c>
      <c r="CF228" s="5">
        <f ca="1">IF(CF$4="",0,SUM($W159:CF159)-SUM($W182:CF182))</f>
        <v>0</v>
      </c>
    </row>
    <row r="229" spans="2:84" x14ac:dyDescent="0.3">
      <c r="B229" s="13">
        <f>ROW()</f>
        <v>229</v>
      </c>
      <c r="H229" s="1" t="str">
        <f t="shared" si="408"/>
        <v>Внеоборотные активы</v>
      </c>
      <c r="I229" s="1" t="str">
        <f>$I$224</f>
        <v>Капзатраты на торговые мощности</v>
      </c>
      <c r="J229" s="1" t="str">
        <f>Prcsses!I180</f>
        <v>Стартовый маркетинг и оформление</v>
      </c>
      <c r="M229" s="53" t="s">
        <v>18</v>
      </c>
      <c r="U229" s="5">
        <f t="shared" ca="1" si="409"/>
        <v>0</v>
      </c>
      <c r="X229" s="5">
        <f ca="1">IF(X$4="",0,SUM($W160:X160)-SUM($W183:X183))</f>
        <v>0</v>
      </c>
      <c r="Y229" s="5">
        <f ca="1">IF(Y$4="",0,SUM($W160:Y160)-SUM($W183:Y183))</f>
        <v>0</v>
      </c>
      <c r="Z229" s="5">
        <f ca="1">IF(Z$4="",0,SUM($W160:Z160)-SUM($W183:Z183))</f>
        <v>0</v>
      </c>
      <c r="AA229" s="5">
        <f ca="1">IF(AA$4="",0,SUM($W160:AA160)-SUM($W183:AA183))</f>
        <v>0</v>
      </c>
      <c r="AB229" s="5">
        <f ca="1">IF(AB$4="",0,SUM($W160:AB160)-SUM($W183:AB183))</f>
        <v>0</v>
      </c>
      <c r="AC229" s="5">
        <f ca="1">IF(AC$4="",0,SUM($W160:AC160)-SUM($W183:AC183))</f>
        <v>0</v>
      </c>
      <c r="AD229" s="5">
        <f ca="1">IF(AD$4="",0,SUM($W160:AD160)-SUM($W183:AD183))</f>
        <v>0</v>
      </c>
      <c r="AE229" s="5">
        <f ca="1">IF(AE$4="",0,SUM($W160:AE160)-SUM($W183:AE183))</f>
        <v>0</v>
      </c>
      <c r="AF229" s="5">
        <f ca="1">IF(AF$4="",0,SUM($W160:AF160)-SUM($W183:AF183))</f>
        <v>0</v>
      </c>
      <c r="AG229" s="5">
        <f ca="1">IF(AG$4="",0,SUM($W160:AG160)-SUM($W183:AG183))</f>
        <v>0</v>
      </c>
      <c r="AH229" s="5">
        <f ca="1">IF(AH$4="",0,SUM($W160:AH160)-SUM($W183:AH183))</f>
        <v>0</v>
      </c>
      <c r="AI229" s="5">
        <f ca="1">IF(AI$4="",0,SUM($W160:AI160)-SUM($W183:AI183))</f>
        <v>0</v>
      </c>
      <c r="AJ229" s="5">
        <f ca="1">IF(AJ$4="",0,SUM($W160:AJ160)-SUM($W183:AJ183))</f>
        <v>0</v>
      </c>
      <c r="AK229" s="5">
        <f ca="1">IF(AK$4="",0,SUM($W160:AK160)-SUM($W183:AK183))</f>
        <v>0</v>
      </c>
      <c r="AL229" s="5">
        <f ca="1">IF(AL$4="",0,SUM($W160:AL160)-SUM($W183:AL183))</f>
        <v>0</v>
      </c>
      <c r="AM229" s="5">
        <f ca="1">IF(AM$4="",0,SUM($W160:AM160)-SUM($W183:AM183))</f>
        <v>0</v>
      </c>
      <c r="AN229" s="5">
        <f ca="1">IF(AN$4="",0,SUM($W160:AN160)-SUM($W183:AN183))</f>
        <v>0</v>
      </c>
      <c r="AO229" s="5">
        <f ca="1">IF(AO$4="",0,SUM($W160:AO160)-SUM($W183:AO183))</f>
        <v>0</v>
      </c>
      <c r="AP229" s="5">
        <f ca="1">IF(AP$4="",0,SUM($W160:AP160)-SUM($W183:AP183))</f>
        <v>0</v>
      </c>
      <c r="AQ229" s="5">
        <f ca="1">IF(AQ$4="",0,SUM($W160:AQ160)-SUM($W183:AQ183))</f>
        <v>0</v>
      </c>
      <c r="AR229" s="5">
        <f ca="1">IF(AR$4="",0,SUM($W160:AR160)-SUM($W183:AR183))</f>
        <v>0</v>
      </c>
      <c r="AS229" s="5">
        <f ca="1">IF(AS$4="",0,SUM($W160:AS160)-SUM($W183:AS183))</f>
        <v>0</v>
      </c>
      <c r="AT229" s="5">
        <f ca="1">IF(AT$4="",0,SUM($W160:AT160)-SUM($W183:AT183))</f>
        <v>0</v>
      </c>
      <c r="AU229" s="5">
        <f ca="1">IF(AU$4="",0,SUM($W160:AU160)-SUM($W183:AU183))</f>
        <v>0</v>
      </c>
      <c r="AV229" s="5">
        <f ca="1">IF(AV$4="",0,SUM($W160:AV160)-SUM($W183:AV183))</f>
        <v>0</v>
      </c>
      <c r="AW229" s="5">
        <f ca="1">IF(AW$4="",0,SUM($W160:AW160)-SUM($W183:AW183))</f>
        <v>0</v>
      </c>
      <c r="AX229" s="5">
        <f ca="1">IF(AX$4="",0,SUM($W160:AX160)-SUM($W183:AX183))</f>
        <v>0</v>
      </c>
      <c r="AY229" s="5">
        <f ca="1">IF(AY$4="",0,SUM($W160:AY160)-SUM($W183:AY183))</f>
        <v>0</v>
      </c>
      <c r="AZ229" s="5">
        <f ca="1">IF(AZ$4="",0,SUM($W160:AZ160)-SUM($W183:AZ183))</f>
        <v>0</v>
      </c>
      <c r="BA229" s="5">
        <f ca="1">IF(BA$4="",0,SUM($W160:BA160)-SUM($W183:BA183))</f>
        <v>0</v>
      </c>
      <c r="BB229" s="5">
        <f ca="1">IF(BB$4="",0,SUM($W160:BB160)-SUM($W183:BB183))</f>
        <v>0</v>
      </c>
      <c r="BC229" s="5">
        <f ca="1">IF(BC$4="",0,SUM($W160:BC160)-SUM($W183:BC183))</f>
        <v>0</v>
      </c>
      <c r="BD229" s="5">
        <f ca="1">IF(BD$4="",0,SUM($W160:BD160)-SUM($W183:BD183))</f>
        <v>0</v>
      </c>
      <c r="BE229" s="5">
        <f ca="1">IF(BE$4="",0,SUM($W160:BE160)-SUM($W183:BE183))</f>
        <v>0</v>
      </c>
      <c r="BF229" s="5">
        <f ca="1">IF(BF$4="",0,SUM($W160:BF160)-SUM($W183:BF183))</f>
        <v>0</v>
      </c>
      <c r="BG229" s="5">
        <f ca="1">IF(BG$4="",0,SUM($W160:BG160)-SUM($W183:BG183))</f>
        <v>0</v>
      </c>
      <c r="BH229" s="5">
        <f ca="1">IF(BH$4="",0,SUM($W160:BH160)-SUM($W183:BH183))</f>
        <v>0</v>
      </c>
      <c r="BI229" s="5">
        <f ca="1">IF(BI$4="",0,SUM($W160:BI160)-SUM($W183:BI183))</f>
        <v>0</v>
      </c>
      <c r="BJ229" s="5">
        <f ca="1">IF(BJ$4="",0,SUM($W160:BJ160)-SUM($W183:BJ183))</f>
        <v>0</v>
      </c>
      <c r="BK229" s="5">
        <f ca="1">IF(BK$4="",0,SUM($W160:BK160)-SUM($W183:BK183))</f>
        <v>0</v>
      </c>
      <c r="BL229" s="5">
        <f ca="1">IF(BL$4="",0,SUM($W160:BL160)-SUM($W183:BL183))</f>
        <v>0</v>
      </c>
      <c r="BM229" s="5">
        <f ca="1">IF(BM$4="",0,SUM($W160:BM160)-SUM($W183:BM183))</f>
        <v>0</v>
      </c>
      <c r="BN229" s="5">
        <f ca="1">IF(BN$4="",0,SUM($W160:BN160)-SUM($W183:BN183))</f>
        <v>0</v>
      </c>
      <c r="BO229" s="5">
        <f ca="1">IF(BO$4="",0,SUM($W160:BO160)-SUM($W183:BO183))</f>
        <v>0</v>
      </c>
      <c r="BP229" s="5">
        <f ca="1">IF(BP$4="",0,SUM($W160:BP160)-SUM($W183:BP183))</f>
        <v>0</v>
      </c>
      <c r="BQ229" s="5">
        <f ca="1">IF(BQ$4="",0,SUM($W160:BQ160)-SUM($W183:BQ183))</f>
        <v>0</v>
      </c>
      <c r="BR229" s="5">
        <f ca="1">IF(BR$4="",0,SUM($W160:BR160)-SUM($W183:BR183))</f>
        <v>0</v>
      </c>
      <c r="BS229" s="5">
        <f ca="1">IF(BS$4="",0,SUM($W160:BS160)-SUM($W183:BS183))</f>
        <v>0</v>
      </c>
      <c r="BT229" s="5">
        <f ca="1">IF(BT$4="",0,SUM($W160:BT160)-SUM($W183:BT183))</f>
        <v>0</v>
      </c>
      <c r="BU229" s="5">
        <f ca="1">IF(BU$4="",0,SUM($W160:BU160)-SUM($W183:BU183))</f>
        <v>0</v>
      </c>
      <c r="BV229" s="5">
        <f ca="1">IF(BV$4="",0,SUM($W160:BV160)-SUM($W183:BV183))</f>
        <v>0</v>
      </c>
      <c r="BW229" s="5">
        <f ca="1">IF(BW$4="",0,SUM($W160:BW160)-SUM($W183:BW183))</f>
        <v>0</v>
      </c>
      <c r="BX229" s="5">
        <f ca="1">IF(BX$4="",0,SUM($W160:BX160)-SUM($W183:BX183))</f>
        <v>0</v>
      </c>
      <c r="BY229" s="5">
        <f ca="1">IF(BY$4="",0,SUM($W160:BY160)-SUM($W183:BY183))</f>
        <v>0</v>
      </c>
      <c r="BZ229" s="5">
        <f ca="1">IF(BZ$4="",0,SUM($W160:BZ160)-SUM($W183:BZ183))</f>
        <v>0</v>
      </c>
      <c r="CA229" s="5">
        <f ca="1">IF(CA$4="",0,SUM($W160:CA160)-SUM($W183:CA183))</f>
        <v>0</v>
      </c>
      <c r="CB229" s="5">
        <f ca="1">IF(CB$4="",0,SUM($W160:CB160)-SUM($W183:CB183))</f>
        <v>0</v>
      </c>
      <c r="CC229" s="5">
        <f ca="1">IF(CC$4="",0,SUM($W160:CC160)-SUM($W183:CC183))</f>
        <v>0</v>
      </c>
      <c r="CD229" s="5">
        <f ca="1">IF(CD$4="",0,SUM($W160:CD160)-SUM($W183:CD183))</f>
        <v>0</v>
      </c>
      <c r="CE229" s="5">
        <f ca="1">IF(CE$4="",0,SUM($W160:CE160)-SUM($W183:CE183))</f>
        <v>0</v>
      </c>
      <c r="CF229" s="5">
        <f ca="1">IF(CF$4="",0,SUM($W160:CF160)-SUM($W183:CF183))</f>
        <v>0</v>
      </c>
    </row>
    <row r="230" spans="2:84" s="26" customFormat="1" ht="12" x14ac:dyDescent="0.25">
      <c r="B230" s="13"/>
      <c r="M230" s="55"/>
      <c r="N230" s="44" t="s">
        <v>21</v>
      </c>
      <c r="O230" s="45"/>
      <c r="P230" s="46"/>
      <c r="Q230" s="89"/>
      <c r="U230" s="41"/>
      <c r="V230" s="42"/>
      <c r="W230" s="43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</row>
    <row r="231" spans="2:84" x14ac:dyDescent="0.3">
      <c r="B231" s="13">
        <f>ROW()</f>
        <v>231</v>
      </c>
    </row>
    <row r="232" spans="2:84" x14ac:dyDescent="0.3">
      <c r="B232" s="13">
        <f>ROW()</f>
        <v>232</v>
      </c>
      <c r="H232" s="1" t="s">
        <v>216</v>
      </c>
      <c r="M232" s="53" t="s">
        <v>18</v>
      </c>
      <c r="P232" s="72"/>
      <c r="U232" s="5">
        <f t="shared" ref="U232:U238" ca="1" si="420">SUM(INDIRECT(ADDRESS($B232,$X$2)&amp;":"&amp;ADDRESS($B232,$X$2-1+$P$8)))</f>
        <v>2659066.6666666665</v>
      </c>
      <c r="X232" s="5">
        <f ca="1">IF(X$4="",0,SUMIFS(X233:X253,$I233:$I253,"&lt;&gt;"&amp;"",$J233:$J253,"",$P233:$P253,$P233))</f>
        <v>0</v>
      </c>
      <c r="Y232" s="5">
        <f t="shared" ref="Y232" ca="1" si="421">IF(Y$4="",0,SUMIFS(Y233:Y253,$I233:$I253,"&lt;&gt;"&amp;"",$J233:$J253,"",$P233:$P253,$P233))</f>
        <v>0</v>
      </c>
      <c r="Z232" s="5">
        <f t="shared" ref="Z232" ca="1" si="422">IF(Z$4="",0,SUMIFS(Z233:Z253,$I233:$I253,"&lt;&gt;"&amp;"",$J233:$J253,"",$P233:$P253,$P233))</f>
        <v>0</v>
      </c>
      <c r="AA232" s="5">
        <f t="shared" ref="AA232" ca="1" si="423">IF(AA$4="",0,SUMIFS(AA233:AA253,$I233:$I253,"&lt;&gt;"&amp;"",$J233:$J253,"",$P233:$P253,$P233))</f>
        <v>0</v>
      </c>
      <c r="AB232" s="5">
        <f t="shared" ref="AB232" ca="1" si="424">IF(AB$4="",0,SUMIFS(AB233:AB253,$I233:$I253,"&lt;&gt;"&amp;"",$J233:$J253,"",$P233:$P253,$P233))</f>
        <v>0</v>
      </c>
      <c r="AC232" s="5">
        <f t="shared" ref="AC232" ca="1" si="425">IF(AC$4="",0,SUMIFS(AC233:AC253,$I233:$I253,"&lt;&gt;"&amp;"",$J233:$J253,"",$P233:$P253,$P233))</f>
        <v>0</v>
      </c>
      <c r="AD232" s="5">
        <f t="shared" ref="AD232" ca="1" si="426">IF(AD$4="",0,SUMIFS(AD233:AD253,$I233:$I253,"&lt;&gt;"&amp;"",$J233:$J253,"",$P233:$P253,$P233))</f>
        <v>0</v>
      </c>
      <c r="AE232" s="5">
        <f t="shared" ref="AE232" ca="1" si="427">IF(AE$4="",0,SUMIFS(AE233:AE253,$I233:$I253,"&lt;&gt;"&amp;"",$J233:$J253,"",$P233:$P253,$P233))</f>
        <v>0</v>
      </c>
      <c r="AF232" s="5">
        <f t="shared" ref="AF232" ca="1" si="428">IF(AF$4="",0,SUMIFS(AF233:AF253,$I233:$I253,"&lt;&gt;"&amp;"",$J233:$J253,"",$P233:$P253,$P233))</f>
        <v>0</v>
      </c>
      <c r="AG232" s="5">
        <f t="shared" ref="AG232" ca="1" si="429">IF(AG$4="",0,SUMIFS(AG233:AG253,$I233:$I253,"&lt;&gt;"&amp;"",$J233:$J253,"",$P233:$P253,$P233))</f>
        <v>0</v>
      </c>
      <c r="AH232" s="5">
        <f t="shared" ref="AH232" ca="1" si="430">IF(AH$4="",0,SUMIFS(AH233:AH253,$I233:$I253,"&lt;&gt;"&amp;"",$J233:$J253,"",$P233:$P253,$P233))</f>
        <v>0</v>
      </c>
      <c r="AI232" s="5">
        <f t="shared" ref="AI232:CF232" ca="1" si="431">IF(AI$4="",0,SUMIFS(AI233:AI253,$I233:$I253,"&lt;&gt;"&amp;"",$J233:$J253,"",$P233:$P253,$P233))</f>
        <v>67833.333333333328</v>
      </c>
      <c r="AJ232" s="5">
        <f t="shared" ca="1" si="431"/>
        <v>67268.055555555547</v>
      </c>
      <c r="AK232" s="5">
        <f t="shared" ca="1" si="431"/>
        <v>66702.777777777766</v>
      </c>
      <c r="AL232" s="5">
        <f t="shared" ca="1" si="431"/>
        <v>66137.5</v>
      </c>
      <c r="AM232" s="5">
        <f t="shared" ca="1" si="431"/>
        <v>65572.222222222204</v>
      </c>
      <c r="AN232" s="5">
        <f t="shared" ca="1" si="431"/>
        <v>65006.944444444431</v>
      </c>
      <c r="AO232" s="5">
        <f t="shared" ca="1" si="431"/>
        <v>64441.666666666664</v>
      </c>
      <c r="AP232" s="5">
        <f t="shared" ca="1" si="431"/>
        <v>63876.388888888883</v>
      </c>
      <c r="AQ232" s="5">
        <f t="shared" ca="1" si="431"/>
        <v>63311.111111111095</v>
      </c>
      <c r="AR232" s="5">
        <f t="shared" ca="1" si="431"/>
        <v>62745.833333333328</v>
      </c>
      <c r="AS232" s="5">
        <f t="shared" ca="1" si="431"/>
        <v>62180.55555555554</v>
      </c>
      <c r="AT232" s="5">
        <f t="shared" ca="1" si="431"/>
        <v>61615.277777777766</v>
      </c>
      <c r="AU232" s="5">
        <f t="shared" ca="1" si="431"/>
        <v>61050</v>
      </c>
      <c r="AV232" s="5">
        <f t="shared" ca="1" si="431"/>
        <v>60484.722222222204</v>
      </c>
      <c r="AW232" s="5">
        <f t="shared" ca="1" si="431"/>
        <v>59919.444444444431</v>
      </c>
      <c r="AX232" s="5">
        <f t="shared" ca="1" si="431"/>
        <v>59354.166666666664</v>
      </c>
      <c r="AY232" s="5">
        <f t="shared" ca="1" si="431"/>
        <v>58788.888888888883</v>
      </c>
      <c r="AZ232" s="5">
        <f t="shared" ca="1" si="431"/>
        <v>58223.611111111095</v>
      </c>
      <c r="BA232" s="5">
        <f t="shared" ca="1" si="431"/>
        <v>57658.333333333328</v>
      </c>
      <c r="BB232" s="5">
        <f t="shared" ca="1" si="431"/>
        <v>57093.055555555547</v>
      </c>
      <c r="BC232" s="5">
        <f t="shared" ca="1" si="431"/>
        <v>56527.777777777781</v>
      </c>
      <c r="BD232" s="5">
        <f t="shared" ca="1" si="431"/>
        <v>55962.5</v>
      </c>
      <c r="BE232" s="5">
        <f t="shared" ca="1" si="431"/>
        <v>55397.222222222219</v>
      </c>
      <c r="BF232" s="5">
        <f t="shared" ca="1" si="431"/>
        <v>54831.944444444438</v>
      </c>
      <c r="BG232" s="5">
        <f t="shared" ca="1" si="431"/>
        <v>54266.666666666672</v>
      </c>
      <c r="BH232" s="5">
        <f t="shared" ca="1" si="431"/>
        <v>53701.388888888883</v>
      </c>
      <c r="BI232" s="5">
        <f t="shared" ca="1" si="431"/>
        <v>53136.111111111102</v>
      </c>
      <c r="BJ232" s="5">
        <f t="shared" ca="1" si="431"/>
        <v>52570.833333333328</v>
      </c>
      <c r="BK232" s="5">
        <f t="shared" ca="1" si="431"/>
        <v>52005.555555555555</v>
      </c>
      <c r="BL232" s="5">
        <f t="shared" ca="1" si="431"/>
        <v>51440.277777777781</v>
      </c>
      <c r="BM232" s="5">
        <f t="shared" ca="1" si="431"/>
        <v>50875</v>
      </c>
      <c r="BN232" s="5">
        <f t="shared" ca="1" si="431"/>
        <v>50309.722222222219</v>
      </c>
      <c r="BO232" s="5">
        <f t="shared" ca="1" si="431"/>
        <v>49744.444444444438</v>
      </c>
      <c r="BP232" s="5">
        <f t="shared" ca="1" si="431"/>
        <v>49179.166666666664</v>
      </c>
      <c r="BQ232" s="5">
        <f t="shared" ca="1" si="431"/>
        <v>48613.888888888883</v>
      </c>
      <c r="BR232" s="5">
        <f t="shared" ca="1" si="431"/>
        <v>48048.611111111102</v>
      </c>
      <c r="BS232" s="5">
        <f t="shared" ca="1" si="431"/>
        <v>47483.333333333328</v>
      </c>
      <c r="BT232" s="5">
        <f t="shared" ca="1" si="431"/>
        <v>46918.055555555547</v>
      </c>
      <c r="BU232" s="5">
        <f t="shared" ca="1" si="431"/>
        <v>46352.777777777781</v>
      </c>
      <c r="BV232" s="5">
        <f t="shared" ca="1" si="431"/>
        <v>45787.5</v>
      </c>
      <c r="BW232" s="5">
        <f t="shared" ca="1" si="431"/>
        <v>45222.222222222219</v>
      </c>
      <c r="BX232" s="5">
        <f t="shared" ca="1" si="431"/>
        <v>44656.944444444438</v>
      </c>
      <c r="BY232" s="5">
        <f t="shared" ca="1" si="431"/>
        <v>44091.666666666664</v>
      </c>
      <c r="BZ232" s="5">
        <f t="shared" ca="1" si="431"/>
        <v>43526.388888888891</v>
      </c>
      <c r="CA232" s="5">
        <f t="shared" ca="1" si="431"/>
        <v>42961.111111111102</v>
      </c>
      <c r="CB232" s="5">
        <f t="shared" ca="1" si="431"/>
        <v>42395.833333333328</v>
      </c>
      <c r="CC232" s="5">
        <f t="shared" ca="1" si="431"/>
        <v>41830.555555555547</v>
      </c>
      <c r="CD232" s="5">
        <f t="shared" ca="1" si="431"/>
        <v>41265.277777777774</v>
      </c>
      <c r="CE232" s="5">
        <f t="shared" ca="1" si="431"/>
        <v>40700</v>
      </c>
      <c r="CF232" s="5">
        <f t="shared" ca="1" si="431"/>
        <v>0</v>
      </c>
    </row>
    <row r="233" spans="2:84" x14ac:dyDescent="0.3">
      <c r="B233" s="13">
        <f>ROW()</f>
        <v>233</v>
      </c>
      <c r="H233" s="1" t="str">
        <f t="shared" ref="H233:H238" si="432">$H$232</f>
        <v>Налоги на внеоборотные активы</v>
      </c>
      <c r="I233" s="1" t="str">
        <f>Prcsses!$H$111</f>
        <v>Стартовые капитальные затраты</v>
      </c>
      <c r="M233" s="53" t="s">
        <v>18</v>
      </c>
      <c r="P233" s="72" t="str">
        <f>Lists!$AI$13</f>
        <v>PL(-)</v>
      </c>
      <c r="U233" s="5">
        <f t="shared" ca="1" si="420"/>
        <v>0</v>
      </c>
      <c r="X233" s="5">
        <f ca="1">IF(X$4="",0,SUM(X234:X239))</f>
        <v>0</v>
      </c>
      <c r="Y233" s="5">
        <f t="shared" ref="Y233" ca="1" si="433">IF(Y$4="",0,SUM(Y234:Y239))</f>
        <v>0</v>
      </c>
      <c r="Z233" s="5">
        <f t="shared" ref="Z233" ca="1" si="434">IF(Z$4="",0,SUM(Z234:Z239))</f>
        <v>0</v>
      </c>
      <c r="AA233" s="5">
        <f t="shared" ref="AA233" ca="1" si="435">IF(AA$4="",0,SUM(AA234:AA239))</f>
        <v>0</v>
      </c>
      <c r="AB233" s="5">
        <f t="shared" ref="AB233" ca="1" si="436">IF(AB$4="",0,SUM(AB234:AB239))</f>
        <v>0</v>
      </c>
      <c r="AC233" s="5">
        <f t="shared" ref="AC233" ca="1" si="437">IF(AC$4="",0,SUM(AC234:AC239))</f>
        <v>0</v>
      </c>
      <c r="AD233" s="5">
        <f t="shared" ref="AD233" ca="1" si="438">IF(AD$4="",0,SUM(AD234:AD239))</f>
        <v>0</v>
      </c>
      <c r="AE233" s="5">
        <f t="shared" ref="AE233" ca="1" si="439">IF(AE$4="",0,SUM(AE234:AE239))</f>
        <v>0</v>
      </c>
      <c r="AF233" s="5">
        <f t="shared" ref="AF233" ca="1" si="440">IF(AF$4="",0,SUM(AF234:AF239))</f>
        <v>0</v>
      </c>
      <c r="AG233" s="5">
        <f t="shared" ref="AG233" ca="1" si="441">IF(AG$4="",0,SUM(AG234:AG239))</f>
        <v>0</v>
      </c>
      <c r="AH233" s="5">
        <f t="shared" ref="AH233" ca="1" si="442">IF(AH$4="",0,SUM(AH234:AH239))</f>
        <v>0</v>
      </c>
      <c r="AI233" s="5">
        <f t="shared" ref="AI233:CF233" ca="1" si="443">IF(AI$4="",0,SUM(AI234:AI239))</f>
        <v>0</v>
      </c>
      <c r="AJ233" s="5">
        <f t="shared" ca="1" si="443"/>
        <v>0</v>
      </c>
      <c r="AK233" s="5">
        <f t="shared" ca="1" si="443"/>
        <v>0</v>
      </c>
      <c r="AL233" s="5">
        <f t="shared" ca="1" si="443"/>
        <v>0</v>
      </c>
      <c r="AM233" s="5">
        <f t="shared" ca="1" si="443"/>
        <v>0</v>
      </c>
      <c r="AN233" s="5">
        <f t="shared" ca="1" si="443"/>
        <v>0</v>
      </c>
      <c r="AO233" s="5">
        <f t="shared" ca="1" si="443"/>
        <v>0</v>
      </c>
      <c r="AP233" s="5">
        <f t="shared" ca="1" si="443"/>
        <v>0</v>
      </c>
      <c r="AQ233" s="5">
        <f t="shared" ca="1" si="443"/>
        <v>0</v>
      </c>
      <c r="AR233" s="5">
        <f t="shared" ca="1" si="443"/>
        <v>0</v>
      </c>
      <c r="AS233" s="5">
        <f t="shared" ca="1" si="443"/>
        <v>0</v>
      </c>
      <c r="AT233" s="5">
        <f t="shared" ca="1" si="443"/>
        <v>0</v>
      </c>
      <c r="AU233" s="5">
        <f t="shared" ca="1" si="443"/>
        <v>0</v>
      </c>
      <c r="AV233" s="5">
        <f t="shared" ca="1" si="443"/>
        <v>0</v>
      </c>
      <c r="AW233" s="5">
        <f t="shared" ca="1" si="443"/>
        <v>0</v>
      </c>
      <c r="AX233" s="5">
        <f t="shared" ca="1" si="443"/>
        <v>0</v>
      </c>
      <c r="AY233" s="5">
        <f t="shared" ca="1" si="443"/>
        <v>0</v>
      </c>
      <c r="AZ233" s="5">
        <f t="shared" ca="1" si="443"/>
        <v>0</v>
      </c>
      <c r="BA233" s="5">
        <f t="shared" ca="1" si="443"/>
        <v>0</v>
      </c>
      <c r="BB233" s="5">
        <f t="shared" ca="1" si="443"/>
        <v>0</v>
      </c>
      <c r="BC233" s="5">
        <f t="shared" ca="1" si="443"/>
        <v>0</v>
      </c>
      <c r="BD233" s="5">
        <f t="shared" ca="1" si="443"/>
        <v>0</v>
      </c>
      <c r="BE233" s="5">
        <f t="shared" ca="1" si="443"/>
        <v>0</v>
      </c>
      <c r="BF233" s="5">
        <f t="shared" ca="1" si="443"/>
        <v>0</v>
      </c>
      <c r="BG233" s="5">
        <f t="shared" ca="1" si="443"/>
        <v>0</v>
      </c>
      <c r="BH233" s="5">
        <f t="shared" ca="1" si="443"/>
        <v>0</v>
      </c>
      <c r="BI233" s="5">
        <f t="shared" ca="1" si="443"/>
        <v>0</v>
      </c>
      <c r="BJ233" s="5">
        <f t="shared" ca="1" si="443"/>
        <v>0</v>
      </c>
      <c r="BK233" s="5">
        <f t="shared" ca="1" si="443"/>
        <v>0</v>
      </c>
      <c r="BL233" s="5">
        <f t="shared" ca="1" si="443"/>
        <v>0</v>
      </c>
      <c r="BM233" s="5">
        <f t="shared" ca="1" si="443"/>
        <v>0</v>
      </c>
      <c r="BN233" s="5">
        <f t="shared" ca="1" si="443"/>
        <v>0</v>
      </c>
      <c r="BO233" s="5">
        <f t="shared" ca="1" si="443"/>
        <v>0</v>
      </c>
      <c r="BP233" s="5">
        <f t="shared" ca="1" si="443"/>
        <v>0</v>
      </c>
      <c r="BQ233" s="5">
        <f t="shared" ca="1" si="443"/>
        <v>0</v>
      </c>
      <c r="BR233" s="5">
        <f t="shared" ca="1" si="443"/>
        <v>0</v>
      </c>
      <c r="BS233" s="5">
        <f t="shared" ca="1" si="443"/>
        <v>0</v>
      </c>
      <c r="BT233" s="5">
        <f t="shared" ca="1" si="443"/>
        <v>0</v>
      </c>
      <c r="BU233" s="5">
        <f t="shared" ca="1" si="443"/>
        <v>0</v>
      </c>
      <c r="BV233" s="5">
        <f t="shared" ca="1" si="443"/>
        <v>0</v>
      </c>
      <c r="BW233" s="5">
        <f t="shared" ca="1" si="443"/>
        <v>0</v>
      </c>
      <c r="BX233" s="5">
        <f t="shared" ca="1" si="443"/>
        <v>0</v>
      </c>
      <c r="BY233" s="5">
        <f t="shared" ca="1" si="443"/>
        <v>0</v>
      </c>
      <c r="BZ233" s="5">
        <f t="shared" ca="1" si="443"/>
        <v>0</v>
      </c>
      <c r="CA233" s="5">
        <f t="shared" ca="1" si="443"/>
        <v>0</v>
      </c>
      <c r="CB233" s="5">
        <f t="shared" ca="1" si="443"/>
        <v>0</v>
      </c>
      <c r="CC233" s="5">
        <f t="shared" ca="1" si="443"/>
        <v>0</v>
      </c>
      <c r="CD233" s="5">
        <f t="shared" ca="1" si="443"/>
        <v>0</v>
      </c>
      <c r="CE233" s="5">
        <f t="shared" ca="1" si="443"/>
        <v>0</v>
      </c>
      <c r="CF233" s="5">
        <f t="shared" ca="1" si="443"/>
        <v>0</v>
      </c>
    </row>
    <row r="234" spans="2:84" x14ac:dyDescent="0.3">
      <c r="B234" s="13">
        <f>ROW()</f>
        <v>234</v>
      </c>
      <c r="H234" s="1" t="str">
        <f t="shared" si="432"/>
        <v>Налоги на внеоборотные активы</v>
      </c>
      <c r="I234" s="1" t="str">
        <f>$I$233</f>
        <v>Стартовые капитальные затраты</v>
      </c>
      <c r="J234" s="1" t="str">
        <f>Prcsses!I112</f>
        <v>Оформление юрлица</v>
      </c>
      <c r="M234" s="53" t="s">
        <v>18</v>
      </c>
      <c r="O234" s="82"/>
      <c r="P234" s="84"/>
      <c r="Q234" s="90" t="s">
        <v>5</v>
      </c>
      <c r="U234" s="5">
        <f t="shared" ca="1" si="420"/>
        <v>0</v>
      </c>
      <c r="X234" s="108">
        <f ca="1">IF(X$4="",0,IF($P234="",0,X211*(1/12)*
IF($P234=Lists!$AX$6,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4" s="5">
        <f ca="1">IF(Y$4="",0,IF($P234="",0,Y211*(1/12)*
IF($P234=Lists!$AX$6,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4" s="5">
        <f ca="1">IF(Z$4="",0,IF($P234="",0,Z211*(1/12)*
IF($P234=Lists!$AX$6,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4" s="5">
        <f ca="1">IF(AA$4="",0,IF($P234="",0,AA211*(1/12)*
IF($P234=Lists!$AX$6,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4" s="5">
        <f ca="1">IF(AB$4="",0,IF($P234="",0,AB211*(1/12)*
IF($P234=Lists!$AX$6,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4" s="5">
        <f ca="1">IF(AC$4="",0,IF($P234="",0,AC211*(1/12)*
IF($P234=Lists!$AX$6,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4" s="5">
        <f ca="1">IF(AD$4="",0,IF($P234="",0,AD211*(1/12)*
IF($P234=Lists!$AX$6,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4" s="5">
        <f ca="1">IF(AE$4="",0,IF($P234="",0,AE211*(1/12)*
IF($P234=Lists!$AX$6,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4" s="5">
        <f ca="1">IF(AF$4="",0,IF($P234="",0,AF211*(1/12)*
IF($P234=Lists!$AX$6,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4" s="5">
        <f ca="1">IF(AG$4="",0,IF($P234="",0,AG211*(1/12)*
IF($P234=Lists!$AX$6,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4" s="5">
        <f ca="1">IF(AH$4="",0,IF($P234="",0,AH211*(1/12)*
IF($P234=Lists!$AX$6,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4" s="5">
        <f ca="1">IF(AI$4="",0,IF($P234="",0,AI211*(1/12)*
IF($P234=Lists!$AX$6,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4" s="5">
        <f ca="1">IF(AJ$4="",0,IF($P234="",0,AJ211*(1/12)*
IF($P234=Lists!$AX$6,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4" s="5">
        <f ca="1">IF(AK$4="",0,IF($P234="",0,AK211*(1/12)*
IF($P234=Lists!$AX$6,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4" s="5">
        <f ca="1">IF(AL$4="",0,IF($P234="",0,AL211*(1/12)*
IF($P234=Lists!$AX$6,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4" s="5">
        <f ca="1">IF(AM$4="",0,IF($P234="",0,AM211*(1/12)*
IF($P234=Lists!$AX$6,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4" s="5">
        <f ca="1">IF(AN$4="",0,IF($P234="",0,AN211*(1/12)*
IF($P234=Lists!$AX$6,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4" s="5">
        <f ca="1">IF(AO$4="",0,IF($P234="",0,AO211*(1/12)*
IF($P234=Lists!$AX$6,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4" s="5">
        <f ca="1">IF(AP$4="",0,IF($P234="",0,AP211*(1/12)*
IF($P234=Lists!$AX$6,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4" s="5">
        <f ca="1">IF(AQ$4="",0,IF($P234="",0,AQ211*(1/12)*
IF($P234=Lists!$AX$6,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4" s="5">
        <f ca="1">IF(AR$4="",0,IF($P234="",0,AR211*(1/12)*
IF($P234=Lists!$AX$6,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4" s="5">
        <f ca="1">IF(AS$4="",0,IF($P234="",0,AS211*(1/12)*
IF($P234=Lists!$AX$6,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4" s="5">
        <f ca="1">IF(AT$4="",0,IF($P234="",0,AT211*(1/12)*
IF($P234=Lists!$AX$6,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4" s="5">
        <f ca="1">IF(AU$4="",0,IF($P234="",0,AU211*(1/12)*
IF($P234=Lists!$AX$6,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4" s="5">
        <f ca="1">IF(AV$4="",0,IF($P234="",0,AV211*(1/12)*
IF($P234=Lists!$AX$6,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4" s="5">
        <f ca="1">IF(AW$4="",0,IF($P234="",0,AW211*(1/12)*
IF($P234=Lists!$AX$6,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4" s="5">
        <f ca="1">IF(AX$4="",0,IF($P234="",0,AX211*(1/12)*
IF($P234=Lists!$AX$6,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4" s="5">
        <f ca="1">IF(AY$4="",0,IF($P234="",0,AY211*(1/12)*
IF($P234=Lists!$AX$6,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4" s="5">
        <f ca="1">IF(AZ$4="",0,IF($P234="",0,AZ211*(1/12)*
IF($P234=Lists!$AX$6,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4" s="5">
        <f ca="1">IF(BA$4="",0,IF($P234="",0,BA211*(1/12)*
IF($P234=Lists!$AX$6,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4" s="5">
        <f ca="1">IF(BB$4="",0,IF($P234="",0,BB211*(1/12)*
IF($P234=Lists!$AX$6,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4" s="5">
        <f ca="1">IF(BC$4="",0,IF($P234="",0,BC211*(1/12)*
IF($P234=Lists!$AX$6,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4" s="5">
        <f ca="1">IF(BD$4="",0,IF($P234="",0,BD211*(1/12)*
IF($P234=Lists!$AX$6,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4" s="5">
        <f ca="1">IF(BE$4="",0,IF($P234="",0,BE211*(1/12)*
IF($P234=Lists!$AX$6,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4" s="5">
        <f ca="1">IF(BF$4="",0,IF($P234="",0,BF211*(1/12)*
IF($P234=Lists!$AX$6,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4" s="5">
        <f ca="1">IF(BG$4="",0,IF($P234="",0,BG211*(1/12)*
IF($P234=Lists!$AX$6,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4" s="5">
        <f ca="1">IF(BH$4="",0,IF($P234="",0,BH211*(1/12)*
IF($P234=Lists!$AX$6,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4" s="5">
        <f ca="1">IF(BI$4="",0,IF($P234="",0,BI211*(1/12)*
IF($P234=Lists!$AX$6,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4" s="5">
        <f ca="1">IF(BJ$4="",0,IF($P234="",0,BJ211*(1/12)*
IF($P234=Lists!$AX$6,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4" s="5">
        <f ca="1">IF(BK$4="",0,IF($P234="",0,BK211*(1/12)*
IF($P234=Lists!$AX$6,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4" s="5">
        <f ca="1">IF(BL$4="",0,IF($P234="",0,BL211*(1/12)*
IF($P234=Lists!$AX$6,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4" s="5">
        <f ca="1">IF(BM$4="",0,IF($P234="",0,BM211*(1/12)*
IF($P234=Lists!$AX$6,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4" s="5">
        <f ca="1">IF(BN$4="",0,IF($P234="",0,BN211*(1/12)*
IF($P234=Lists!$AX$6,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4" s="5">
        <f ca="1">IF(BO$4="",0,IF($P234="",0,BO211*(1/12)*
IF($P234=Lists!$AX$6,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4" s="5">
        <f ca="1">IF(BP$4="",0,IF($P234="",0,BP211*(1/12)*
IF($P234=Lists!$AX$6,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4" s="5">
        <f ca="1">IF(BQ$4="",0,IF($P234="",0,BQ211*(1/12)*
IF($P234=Lists!$AX$6,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4" s="5">
        <f ca="1">IF(BR$4="",0,IF($P234="",0,BR211*(1/12)*
IF($P234=Lists!$AX$6,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4" s="5">
        <f ca="1">IF(BS$4="",0,IF($P234="",0,BS211*(1/12)*
IF($P234=Lists!$AX$6,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4" s="5">
        <f ca="1">IF(BT$4="",0,IF($P234="",0,BT211*(1/12)*
IF($P234=Lists!$AX$6,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4" s="5">
        <f ca="1">IF(BU$4="",0,IF($P234="",0,BU211*(1/12)*
IF($P234=Lists!$AX$6,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4" s="5">
        <f ca="1">IF(BV$4="",0,IF($P234="",0,BV211*(1/12)*
IF($P234=Lists!$AX$6,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4" s="5">
        <f ca="1">IF(BW$4="",0,IF($P234="",0,BW211*(1/12)*
IF($P234=Lists!$AX$6,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4" s="5">
        <f ca="1">IF(BX$4="",0,IF($P234="",0,BX211*(1/12)*
IF($P234=Lists!$AX$6,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4" s="5">
        <f ca="1">IF(BY$4="",0,IF($P234="",0,BY211*(1/12)*
IF($P234=Lists!$AX$6,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4" s="5">
        <f ca="1">IF(BZ$4="",0,IF($P234="",0,BZ211*(1/12)*
IF($P234=Lists!$AX$6,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4" s="5">
        <f ca="1">IF(CA$4="",0,IF($P234="",0,CA211*(1/12)*
IF($P234=Lists!$AX$6,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4" s="5">
        <f ca="1">IF(CB$4="",0,IF($P234="",0,CB211*(1/12)*
IF($P234=Lists!$AX$6,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4" s="5">
        <f ca="1">IF(CC$4="",0,IF($P234="",0,CC211*(1/12)*
IF($P234=Lists!$AX$6,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4" s="5">
        <f ca="1">IF(CD$4="",0,IF($P234="",0,CD211*(1/12)*
IF($P234=Lists!$AX$6,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4" s="5">
        <f ca="1">IF(CE$4="",0,IF($P234="",0,CE211*(1/12)*
IF($P234=Lists!$AX$6,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4" s="5">
        <f ca="1">IF(CF$4="",0,IF($P234="",0,CF211*(1/12)*
IF($P234=Lists!$AX$6,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5" spans="2:84" x14ac:dyDescent="0.3">
      <c r="B235" s="13">
        <f>ROW()</f>
        <v>235</v>
      </c>
      <c r="H235" s="1" t="str">
        <f t="shared" si="432"/>
        <v>Налоги на внеоборотные активы</v>
      </c>
      <c r="I235" s="1" t="str">
        <f>$I$233</f>
        <v>Стартовые капитальные затраты</v>
      </c>
      <c r="J235" s="1" t="str">
        <f>Prcsses!I113</f>
        <v>Подбор площадки под металлобазу</v>
      </c>
      <c r="M235" s="53" t="s">
        <v>18</v>
      </c>
      <c r="O235" s="82"/>
      <c r="P235" s="84"/>
      <c r="Q235" s="90" t="s">
        <v>5</v>
      </c>
      <c r="U235" s="5">
        <f t="shared" ca="1" si="420"/>
        <v>0</v>
      </c>
      <c r="X235" s="5">
        <f ca="1">IF(X$4="",0,IF($P235="",0,X212*(1/12)*
IF($P235=Lists!$AX$6,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5" s="5">
        <f ca="1">IF(Y$4="",0,IF($P235="",0,Y212*(1/12)*
IF($P235=Lists!$AX$6,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5" s="5">
        <f ca="1">IF(Z$4="",0,IF($P235="",0,Z212*(1/12)*
IF($P235=Lists!$AX$6,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5" s="5">
        <f ca="1">IF(AA$4="",0,IF($P235="",0,AA212*(1/12)*
IF($P235=Lists!$AX$6,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5" s="5">
        <f ca="1">IF(AB$4="",0,IF($P235="",0,AB212*(1/12)*
IF($P235=Lists!$AX$6,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5" s="5">
        <f ca="1">IF(AC$4="",0,IF($P235="",0,AC212*(1/12)*
IF($P235=Lists!$AX$6,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5" s="5">
        <f ca="1">IF(AD$4="",0,IF($P235="",0,AD212*(1/12)*
IF($P235=Lists!$AX$6,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5" s="5">
        <f ca="1">IF(AE$4="",0,IF($P235="",0,AE212*(1/12)*
IF($P235=Lists!$AX$6,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5" s="5">
        <f ca="1">IF(AF$4="",0,IF($P235="",0,AF212*(1/12)*
IF($P235=Lists!$AX$6,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5" s="5">
        <f ca="1">IF(AG$4="",0,IF($P235="",0,AG212*(1/12)*
IF($P235=Lists!$AX$6,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5" s="5">
        <f ca="1">IF(AH$4="",0,IF($P235="",0,AH212*(1/12)*
IF($P235=Lists!$AX$6,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5" s="5">
        <f ca="1">IF(AI$4="",0,IF($P235="",0,AI212*(1/12)*
IF($P235=Lists!$AX$6,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5" s="5">
        <f ca="1">IF(AJ$4="",0,IF($P235="",0,AJ212*(1/12)*
IF($P235=Lists!$AX$6,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5" s="5">
        <f ca="1">IF(AK$4="",0,IF($P235="",0,AK212*(1/12)*
IF($P235=Lists!$AX$6,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5" s="5">
        <f ca="1">IF(AL$4="",0,IF($P235="",0,AL212*(1/12)*
IF($P235=Lists!$AX$6,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5" s="5">
        <f ca="1">IF(AM$4="",0,IF($P235="",0,AM212*(1/12)*
IF($P235=Lists!$AX$6,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5" s="5">
        <f ca="1">IF(AN$4="",0,IF($P235="",0,AN212*(1/12)*
IF($P235=Lists!$AX$6,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5" s="5">
        <f ca="1">IF(AO$4="",0,IF($P235="",0,AO212*(1/12)*
IF($P235=Lists!$AX$6,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5" s="5">
        <f ca="1">IF(AP$4="",0,IF($P235="",0,AP212*(1/12)*
IF($P235=Lists!$AX$6,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5" s="5">
        <f ca="1">IF(AQ$4="",0,IF($P235="",0,AQ212*(1/12)*
IF($P235=Lists!$AX$6,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5" s="5">
        <f ca="1">IF(AR$4="",0,IF($P235="",0,AR212*(1/12)*
IF($P235=Lists!$AX$6,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5" s="5">
        <f ca="1">IF(AS$4="",0,IF($P235="",0,AS212*(1/12)*
IF($P235=Lists!$AX$6,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5" s="5">
        <f ca="1">IF(AT$4="",0,IF($P235="",0,AT212*(1/12)*
IF($P235=Lists!$AX$6,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5" s="5">
        <f ca="1">IF(AU$4="",0,IF($P235="",0,AU212*(1/12)*
IF($P235=Lists!$AX$6,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5" s="5">
        <f ca="1">IF(AV$4="",0,IF($P235="",0,AV212*(1/12)*
IF($P235=Lists!$AX$6,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5" s="5">
        <f ca="1">IF(AW$4="",0,IF($P235="",0,AW212*(1/12)*
IF($P235=Lists!$AX$6,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5" s="5">
        <f ca="1">IF(AX$4="",0,IF($P235="",0,AX212*(1/12)*
IF($P235=Lists!$AX$6,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5" s="5">
        <f ca="1">IF(AY$4="",0,IF($P235="",0,AY212*(1/12)*
IF($P235=Lists!$AX$6,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5" s="5">
        <f ca="1">IF(AZ$4="",0,IF($P235="",0,AZ212*(1/12)*
IF($P235=Lists!$AX$6,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5" s="5">
        <f ca="1">IF(BA$4="",0,IF($P235="",0,BA212*(1/12)*
IF($P235=Lists!$AX$6,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5" s="5">
        <f ca="1">IF(BB$4="",0,IF($P235="",0,BB212*(1/12)*
IF($P235=Lists!$AX$6,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5" s="5">
        <f ca="1">IF(BC$4="",0,IF($P235="",0,BC212*(1/12)*
IF($P235=Lists!$AX$6,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5" s="5">
        <f ca="1">IF(BD$4="",0,IF($P235="",0,BD212*(1/12)*
IF($P235=Lists!$AX$6,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5" s="5">
        <f ca="1">IF(BE$4="",0,IF($P235="",0,BE212*(1/12)*
IF($P235=Lists!$AX$6,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5" s="5">
        <f ca="1">IF(BF$4="",0,IF($P235="",0,BF212*(1/12)*
IF($P235=Lists!$AX$6,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5" s="5">
        <f ca="1">IF(BG$4="",0,IF($P235="",0,BG212*(1/12)*
IF($P235=Lists!$AX$6,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5" s="5">
        <f ca="1">IF(BH$4="",0,IF($P235="",0,BH212*(1/12)*
IF($P235=Lists!$AX$6,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5" s="5">
        <f ca="1">IF(BI$4="",0,IF($P235="",0,BI212*(1/12)*
IF($P235=Lists!$AX$6,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5" s="5">
        <f ca="1">IF(BJ$4="",0,IF($P235="",0,BJ212*(1/12)*
IF($P235=Lists!$AX$6,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5" s="5">
        <f ca="1">IF(BK$4="",0,IF($P235="",0,BK212*(1/12)*
IF($P235=Lists!$AX$6,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5" s="5">
        <f ca="1">IF(BL$4="",0,IF($P235="",0,BL212*(1/12)*
IF($P235=Lists!$AX$6,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5" s="5">
        <f ca="1">IF(BM$4="",0,IF($P235="",0,BM212*(1/12)*
IF($P235=Lists!$AX$6,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5" s="5">
        <f ca="1">IF(BN$4="",0,IF($P235="",0,BN212*(1/12)*
IF($P235=Lists!$AX$6,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5" s="5">
        <f ca="1">IF(BO$4="",0,IF($P235="",0,BO212*(1/12)*
IF($P235=Lists!$AX$6,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5" s="5">
        <f ca="1">IF(BP$4="",0,IF($P235="",0,BP212*(1/12)*
IF($P235=Lists!$AX$6,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5" s="5">
        <f ca="1">IF(BQ$4="",0,IF($P235="",0,BQ212*(1/12)*
IF($P235=Lists!$AX$6,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5" s="5">
        <f ca="1">IF(BR$4="",0,IF($P235="",0,BR212*(1/12)*
IF($P235=Lists!$AX$6,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5" s="5">
        <f ca="1">IF(BS$4="",0,IF($P235="",0,BS212*(1/12)*
IF($P235=Lists!$AX$6,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5" s="5">
        <f ca="1">IF(BT$4="",0,IF($P235="",0,BT212*(1/12)*
IF($P235=Lists!$AX$6,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5" s="5">
        <f ca="1">IF(BU$4="",0,IF($P235="",0,BU212*(1/12)*
IF($P235=Lists!$AX$6,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5" s="5">
        <f ca="1">IF(BV$4="",0,IF($P235="",0,BV212*(1/12)*
IF($P235=Lists!$AX$6,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5" s="5">
        <f ca="1">IF(BW$4="",0,IF($P235="",0,BW212*(1/12)*
IF($P235=Lists!$AX$6,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5" s="5">
        <f ca="1">IF(BX$4="",0,IF($P235="",0,BX212*(1/12)*
IF($P235=Lists!$AX$6,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5" s="5">
        <f ca="1">IF(BY$4="",0,IF($P235="",0,BY212*(1/12)*
IF($P235=Lists!$AX$6,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5" s="5">
        <f ca="1">IF(BZ$4="",0,IF($P235="",0,BZ212*(1/12)*
IF($P235=Lists!$AX$6,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5" s="5">
        <f ca="1">IF(CA$4="",0,IF($P235="",0,CA212*(1/12)*
IF($P235=Lists!$AX$6,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5" s="5">
        <f ca="1">IF(CB$4="",0,IF($P235="",0,CB212*(1/12)*
IF($P235=Lists!$AX$6,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5" s="5">
        <f ca="1">IF(CC$4="",0,IF($P235="",0,CC212*(1/12)*
IF($P235=Lists!$AX$6,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5" s="5">
        <f ca="1">IF(CD$4="",0,IF($P235="",0,CD212*(1/12)*
IF($P235=Lists!$AX$6,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5" s="5">
        <f ca="1">IF(CE$4="",0,IF($P235="",0,CE212*(1/12)*
IF($P235=Lists!$AX$6,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5" s="5">
        <f ca="1">IF(CF$4="",0,IF($P235="",0,CF212*(1/12)*
IF($P235=Lists!$AX$6,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6" spans="2:84" x14ac:dyDescent="0.3">
      <c r="B236" s="13">
        <f>ROW()</f>
        <v>236</v>
      </c>
      <c r="H236" s="1" t="str">
        <f t="shared" si="432"/>
        <v>Налоги на внеоборотные активы</v>
      </c>
      <c r="I236" s="1" t="str">
        <f>$I$233</f>
        <v>Стартовые капитальные затраты</v>
      </c>
      <c r="J236" s="1" t="str">
        <f>Prcsses!I114</f>
        <v>Подбор и обучение персонала</v>
      </c>
      <c r="M236" s="53" t="s">
        <v>18</v>
      </c>
      <c r="O236" s="82"/>
      <c r="P236" s="84"/>
      <c r="Q236" s="90" t="s">
        <v>5</v>
      </c>
      <c r="U236" s="5">
        <f t="shared" ca="1" si="420"/>
        <v>0</v>
      </c>
      <c r="X236" s="5">
        <f ca="1">IF(X$4="",0,IF($P236="",0,X213*(1/12)*
IF($P236=Lists!$AX$6,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IF($P236=Lists!$AX$7,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IF($P236=Lists!$AX$8,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6" s="5">
        <f ca="1">IF(Y$4="",0,IF($P236="",0,Y213*(1/12)*
IF($P236=Lists!$AX$6,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IF($P236=Lists!$AX$7,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IF($P236=Lists!$AX$8,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6" s="5">
        <f ca="1">IF(Z$4="",0,IF($P236="",0,Z213*(1/12)*
IF($P236=Lists!$AX$6,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IF($P236=Lists!$AX$7,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IF($P236=Lists!$AX$8,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6" s="5">
        <f ca="1">IF(AA$4="",0,IF($P236="",0,AA213*(1/12)*
IF($P236=Lists!$AX$6,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IF($P236=Lists!$AX$7,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IF($P236=Lists!$AX$8,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6" s="5">
        <f ca="1">IF(AB$4="",0,IF($P236="",0,AB213*(1/12)*
IF($P236=Lists!$AX$6,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IF($P236=Lists!$AX$7,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IF($P236=Lists!$AX$8,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6" s="5">
        <f ca="1">IF(AC$4="",0,IF($P236="",0,AC213*(1/12)*
IF($P236=Lists!$AX$6,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IF($P236=Lists!$AX$7,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IF($P236=Lists!$AX$8,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6" s="5">
        <f ca="1">IF(AD$4="",0,IF($P236="",0,AD213*(1/12)*
IF($P236=Lists!$AX$6,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IF($P236=Lists!$AX$7,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IF($P236=Lists!$AX$8,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6" s="5">
        <f ca="1">IF(AE$4="",0,IF($P236="",0,AE213*(1/12)*
IF($P236=Lists!$AX$6,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IF($P236=Lists!$AX$7,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IF($P236=Lists!$AX$8,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6" s="5">
        <f ca="1">IF(AF$4="",0,IF($P236="",0,AF213*(1/12)*
IF($P236=Lists!$AX$6,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IF($P236=Lists!$AX$7,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IF($P236=Lists!$AX$8,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6" s="5">
        <f ca="1">IF(AG$4="",0,IF($P236="",0,AG213*(1/12)*
IF($P236=Lists!$AX$6,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IF($P236=Lists!$AX$7,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IF($P236=Lists!$AX$8,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6" s="5">
        <f ca="1">IF(AH$4="",0,IF($P236="",0,AH213*(1/12)*
IF($P236=Lists!$AX$6,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IF($P236=Lists!$AX$7,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IF($P236=Lists!$AX$8,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6" s="5">
        <f ca="1">IF(AI$4="",0,IF($P236="",0,AI213*(1/12)*
IF($P236=Lists!$AX$6,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IF($P236=Lists!$AX$7,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IF($P236=Lists!$AX$8,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6" s="5">
        <f ca="1">IF(AJ$4="",0,IF($P236="",0,AJ213*(1/12)*
IF($P236=Lists!$AX$6,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IF($P236=Lists!$AX$7,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IF($P236=Lists!$AX$8,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6" s="5">
        <f ca="1">IF(AK$4="",0,IF($P236="",0,AK213*(1/12)*
IF($P236=Lists!$AX$6,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IF($P236=Lists!$AX$7,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IF($P236=Lists!$AX$8,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6" s="5">
        <f ca="1">IF(AL$4="",0,IF($P236="",0,AL213*(1/12)*
IF($P236=Lists!$AX$6,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IF($P236=Lists!$AX$7,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IF($P236=Lists!$AX$8,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6" s="5">
        <f ca="1">IF(AM$4="",0,IF($P236="",0,AM213*(1/12)*
IF($P236=Lists!$AX$6,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IF($P236=Lists!$AX$7,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IF($P236=Lists!$AX$8,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6" s="5">
        <f ca="1">IF(AN$4="",0,IF($P236="",0,AN213*(1/12)*
IF($P236=Lists!$AX$6,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IF($P236=Lists!$AX$7,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IF($P236=Lists!$AX$8,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6" s="5">
        <f ca="1">IF(AO$4="",0,IF($P236="",0,AO213*(1/12)*
IF($P236=Lists!$AX$6,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IF($P236=Lists!$AX$7,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IF($P236=Lists!$AX$8,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6" s="5">
        <f ca="1">IF(AP$4="",0,IF($P236="",0,AP213*(1/12)*
IF($P236=Lists!$AX$6,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IF($P236=Lists!$AX$7,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IF($P236=Lists!$AX$8,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6" s="5">
        <f ca="1">IF(AQ$4="",0,IF($P236="",0,AQ213*(1/12)*
IF($P236=Lists!$AX$6,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IF($P236=Lists!$AX$7,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IF($P236=Lists!$AX$8,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6" s="5">
        <f ca="1">IF(AR$4="",0,IF($P236="",0,AR213*(1/12)*
IF($P236=Lists!$AX$6,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IF($P236=Lists!$AX$7,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IF($P236=Lists!$AX$8,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6" s="5">
        <f ca="1">IF(AS$4="",0,IF($P236="",0,AS213*(1/12)*
IF($P236=Lists!$AX$6,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IF($P236=Lists!$AX$7,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IF($P236=Lists!$AX$8,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6" s="5">
        <f ca="1">IF(AT$4="",0,IF($P236="",0,AT213*(1/12)*
IF($P236=Lists!$AX$6,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IF($P236=Lists!$AX$7,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IF($P236=Lists!$AX$8,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6" s="5">
        <f ca="1">IF(AU$4="",0,IF($P236="",0,AU213*(1/12)*
IF($P236=Lists!$AX$6,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IF($P236=Lists!$AX$7,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IF($P236=Lists!$AX$8,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6" s="5">
        <f ca="1">IF(AV$4="",0,IF($P236="",0,AV213*(1/12)*
IF($P236=Lists!$AX$6,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IF($P236=Lists!$AX$7,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IF($P236=Lists!$AX$8,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6" s="5">
        <f ca="1">IF(AW$4="",0,IF($P236="",0,AW213*(1/12)*
IF($P236=Lists!$AX$6,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IF($P236=Lists!$AX$7,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IF($P236=Lists!$AX$8,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6" s="5">
        <f ca="1">IF(AX$4="",0,IF($P236="",0,AX213*(1/12)*
IF($P236=Lists!$AX$6,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IF($P236=Lists!$AX$7,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IF($P236=Lists!$AX$8,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6" s="5">
        <f ca="1">IF(AY$4="",0,IF($P236="",0,AY213*(1/12)*
IF($P236=Lists!$AX$6,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IF($P236=Lists!$AX$7,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IF($P236=Lists!$AX$8,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6" s="5">
        <f ca="1">IF(AZ$4="",0,IF($P236="",0,AZ213*(1/12)*
IF($P236=Lists!$AX$6,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IF($P236=Lists!$AX$7,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IF($P236=Lists!$AX$8,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6" s="5">
        <f ca="1">IF(BA$4="",0,IF($P236="",0,BA213*(1/12)*
IF($P236=Lists!$AX$6,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IF($P236=Lists!$AX$7,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IF($P236=Lists!$AX$8,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6" s="5">
        <f ca="1">IF(BB$4="",0,IF($P236="",0,BB213*(1/12)*
IF($P236=Lists!$AX$6,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IF($P236=Lists!$AX$7,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IF($P236=Lists!$AX$8,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6" s="5">
        <f ca="1">IF(BC$4="",0,IF($P236="",0,BC213*(1/12)*
IF($P236=Lists!$AX$6,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IF($P236=Lists!$AX$7,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IF($P236=Lists!$AX$8,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6" s="5">
        <f ca="1">IF(BD$4="",0,IF($P236="",0,BD213*(1/12)*
IF($P236=Lists!$AX$6,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IF($P236=Lists!$AX$7,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IF($P236=Lists!$AX$8,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6" s="5">
        <f ca="1">IF(BE$4="",0,IF($P236="",0,BE213*(1/12)*
IF($P236=Lists!$AX$6,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IF($P236=Lists!$AX$7,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IF($P236=Lists!$AX$8,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6" s="5">
        <f ca="1">IF(BF$4="",0,IF($P236="",0,BF213*(1/12)*
IF($P236=Lists!$AX$6,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IF($P236=Lists!$AX$7,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IF($P236=Lists!$AX$8,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6" s="5">
        <f ca="1">IF(BG$4="",0,IF($P236="",0,BG213*(1/12)*
IF($P236=Lists!$AX$6,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IF($P236=Lists!$AX$7,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IF($P236=Lists!$AX$8,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6" s="5">
        <f ca="1">IF(BH$4="",0,IF($P236="",0,BH213*(1/12)*
IF($P236=Lists!$AX$6,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IF($P236=Lists!$AX$7,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IF($P236=Lists!$AX$8,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6" s="5">
        <f ca="1">IF(BI$4="",0,IF($P236="",0,BI213*(1/12)*
IF($P236=Lists!$AX$6,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IF($P236=Lists!$AX$7,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IF($P236=Lists!$AX$8,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6" s="5">
        <f ca="1">IF(BJ$4="",0,IF($P236="",0,BJ213*(1/12)*
IF($P236=Lists!$AX$6,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IF($P236=Lists!$AX$7,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IF($P236=Lists!$AX$8,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6" s="5">
        <f ca="1">IF(BK$4="",0,IF($P236="",0,BK213*(1/12)*
IF($P236=Lists!$AX$6,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IF($P236=Lists!$AX$7,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IF($P236=Lists!$AX$8,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6" s="5">
        <f ca="1">IF(BL$4="",0,IF($P236="",0,BL213*(1/12)*
IF($P236=Lists!$AX$6,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IF($P236=Lists!$AX$7,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IF($P236=Lists!$AX$8,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6" s="5">
        <f ca="1">IF(BM$4="",0,IF($P236="",0,BM213*(1/12)*
IF($P236=Lists!$AX$6,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IF($P236=Lists!$AX$7,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IF($P236=Lists!$AX$8,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6" s="5">
        <f ca="1">IF(BN$4="",0,IF($P236="",0,BN213*(1/12)*
IF($P236=Lists!$AX$6,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IF($P236=Lists!$AX$7,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IF($P236=Lists!$AX$8,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6" s="5">
        <f ca="1">IF(BO$4="",0,IF($P236="",0,BO213*(1/12)*
IF($P236=Lists!$AX$6,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IF($P236=Lists!$AX$7,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IF($P236=Lists!$AX$8,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6" s="5">
        <f ca="1">IF(BP$4="",0,IF($P236="",0,BP213*(1/12)*
IF($P236=Lists!$AX$6,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IF($P236=Lists!$AX$7,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IF($P236=Lists!$AX$8,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6" s="5">
        <f ca="1">IF(BQ$4="",0,IF($P236="",0,BQ213*(1/12)*
IF($P236=Lists!$AX$6,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IF($P236=Lists!$AX$7,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IF($P236=Lists!$AX$8,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6" s="5">
        <f ca="1">IF(BR$4="",0,IF($P236="",0,BR213*(1/12)*
IF($P236=Lists!$AX$6,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IF($P236=Lists!$AX$7,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IF($P236=Lists!$AX$8,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6" s="5">
        <f ca="1">IF(BS$4="",0,IF($P236="",0,BS213*(1/12)*
IF($P236=Lists!$AX$6,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IF($P236=Lists!$AX$7,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IF($P236=Lists!$AX$8,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6" s="5">
        <f ca="1">IF(BT$4="",0,IF($P236="",0,BT213*(1/12)*
IF($P236=Lists!$AX$6,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IF($P236=Lists!$AX$7,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IF($P236=Lists!$AX$8,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6" s="5">
        <f ca="1">IF(BU$4="",0,IF($P236="",0,BU213*(1/12)*
IF($P236=Lists!$AX$6,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IF($P236=Lists!$AX$7,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IF($P236=Lists!$AX$8,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6" s="5">
        <f ca="1">IF(BV$4="",0,IF($P236="",0,BV213*(1/12)*
IF($P236=Lists!$AX$6,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IF($P236=Lists!$AX$7,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IF($P236=Lists!$AX$8,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6" s="5">
        <f ca="1">IF(BW$4="",0,IF($P236="",0,BW213*(1/12)*
IF($P236=Lists!$AX$6,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IF($P236=Lists!$AX$7,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IF($P236=Lists!$AX$8,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6" s="5">
        <f ca="1">IF(BX$4="",0,IF($P236="",0,BX213*(1/12)*
IF($P236=Lists!$AX$6,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IF($P236=Lists!$AX$7,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IF($P236=Lists!$AX$8,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6" s="5">
        <f ca="1">IF(BY$4="",0,IF($P236="",0,BY213*(1/12)*
IF($P236=Lists!$AX$6,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IF($P236=Lists!$AX$7,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IF($P236=Lists!$AX$8,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6" s="5">
        <f ca="1">IF(BZ$4="",0,IF($P236="",0,BZ213*(1/12)*
IF($P236=Lists!$AX$6,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IF($P236=Lists!$AX$7,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IF($P236=Lists!$AX$8,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6" s="5">
        <f ca="1">IF(CA$4="",0,IF($P236="",0,CA213*(1/12)*
IF($P236=Lists!$AX$6,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IF($P236=Lists!$AX$7,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IF($P236=Lists!$AX$8,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6" s="5">
        <f ca="1">IF(CB$4="",0,IF($P236="",0,CB213*(1/12)*
IF($P236=Lists!$AX$6,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IF($P236=Lists!$AX$7,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IF($P236=Lists!$AX$8,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6" s="5">
        <f ca="1">IF(CC$4="",0,IF($P236="",0,CC213*(1/12)*
IF($P236=Lists!$AX$6,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IF($P236=Lists!$AX$7,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IF($P236=Lists!$AX$8,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6" s="5">
        <f ca="1">IF(CD$4="",0,IF($P236="",0,CD213*(1/12)*
IF($P236=Lists!$AX$6,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IF($P236=Lists!$AX$7,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IF($P236=Lists!$AX$8,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6" s="5">
        <f ca="1">IF(CE$4="",0,IF($P236="",0,CE213*(1/12)*
IF($P236=Lists!$AX$6,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IF($P236=Lists!$AX$7,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IF($P236=Lists!$AX$8,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6" s="5">
        <f ca="1">IF(CF$4="",0,IF($P236="",0,CF213*(1/12)*
IF($P236=Lists!$AX$6,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IF($P236=Lists!$AX$7,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IF($P236=Lists!$AX$8,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7" spans="2:84" x14ac:dyDescent="0.3">
      <c r="B237" s="13">
        <f>ROW()</f>
        <v>237</v>
      </c>
      <c r="H237" s="1" t="str">
        <f t="shared" si="432"/>
        <v>Налоги на внеоборотные активы</v>
      </c>
      <c r="I237" s="1" t="str">
        <f>$I$233</f>
        <v>Стартовые капитальные затраты</v>
      </c>
      <c r="J237" s="1" t="str">
        <f>Prcsses!I115</f>
        <v>Контракты с поставщиками</v>
      </c>
      <c r="M237" s="53" t="s">
        <v>18</v>
      </c>
      <c r="O237" s="82"/>
      <c r="P237" s="84"/>
      <c r="Q237" s="90" t="s">
        <v>5</v>
      </c>
      <c r="U237" s="5">
        <f t="shared" ca="1" si="420"/>
        <v>0</v>
      </c>
      <c r="X237" s="5">
        <f ca="1">IF(X$4="",0,IF($P237="",0,X214*(1/12)*
IF($P237=Lists!$AX$6,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IF($P237=Lists!$AX$7,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IF($P237=Lists!$AX$8,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7" s="5">
        <f ca="1">IF(Y$4="",0,IF($P237="",0,Y214*(1/12)*
IF($P237=Lists!$AX$6,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IF($P237=Lists!$AX$7,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IF($P237=Lists!$AX$8,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7" s="5">
        <f ca="1">IF(Z$4="",0,IF($P237="",0,Z214*(1/12)*
IF($P237=Lists!$AX$6,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IF($P237=Lists!$AX$7,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IF($P237=Lists!$AX$8,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7" s="5">
        <f ca="1">IF(AA$4="",0,IF($P237="",0,AA214*(1/12)*
IF($P237=Lists!$AX$6,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IF($P237=Lists!$AX$7,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IF($P237=Lists!$AX$8,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7" s="5">
        <f ca="1">IF(AB$4="",0,IF($P237="",0,AB214*(1/12)*
IF($P237=Lists!$AX$6,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IF($P237=Lists!$AX$7,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IF($P237=Lists!$AX$8,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7" s="5">
        <f ca="1">IF(AC$4="",0,IF($P237="",0,AC214*(1/12)*
IF($P237=Lists!$AX$6,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IF($P237=Lists!$AX$7,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IF($P237=Lists!$AX$8,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7" s="5">
        <f ca="1">IF(AD$4="",0,IF($P237="",0,AD214*(1/12)*
IF($P237=Lists!$AX$6,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IF($P237=Lists!$AX$7,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IF($P237=Lists!$AX$8,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7" s="5">
        <f ca="1">IF(AE$4="",0,IF($P237="",0,AE214*(1/12)*
IF($P237=Lists!$AX$6,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IF($P237=Lists!$AX$7,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IF($P237=Lists!$AX$8,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7" s="5">
        <f ca="1">IF(AF$4="",0,IF($P237="",0,AF214*(1/12)*
IF($P237=Lists!$AX$6,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IF($P237=Lists!$AX$7,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IF($P237=Lists!$AX$8,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7" s="5">
        <f ca="1">IF(AG$4="",0,IF($P237="",0,AG214*(1/12)*
IF($P237=Lists!$AX$6,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IF($P237=Lists!$AX$7,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IF($P237=Lists!$AX$8,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7" s="5">
        <f ca="1">IF(AH$4="",0,IF($P237="",0,AH214*(1/12)*
IF($P237=Lists!$AX$6,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IF($P237=Lists!$AX$7,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IF($P237=Lists!$AX$8,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7" s="5">
        <f ca="1">IF(AI$4="",0,IF($P237="",0,AI214*(1/12)*
IF($P237=Lists!$AX$6,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IF($P237=Lists!$AX$7,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IF($P237=Lists!$AX$8,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7" s="5">
        <f ca="1">IF(AJ$4="",0,IF($P237="",0,AJ214*(1/12)*
IF($P237=Lists!$AX$6,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IF($P237=Lists!$AX$7,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IF($P237=Lists!$AX$8,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7" s="5">
        <f ca="1">IF(AK$4="",0,IF($P237="",0,AK214*(1/12)*
IF($P237=Lists!$AX$6,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IF($P237=Lists!$AX$7,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IF($P237=Lists!$AX$8,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7" s="5">
        <f ca="1">IF(AL$4="",0,IF($P237="",0,AL214*(1/12)*
IF($P237=Lists!$AX$6,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IF($P237=Lists!$AX$7,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IF($P237=Lists!$AX$8,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7" s="5">
        <f ca="1">IF(AM$4="",0,IF($P237="",0,AM214*(1/12)*
IF($P237=Lists!$AX$6,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IF($P237=Lists!$AX$7,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IF($P237=Lists!$AX$8,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7" s="5">
        <f ca="1">IF(AN$4="",0,IF($P237="",0,AN214*(1/12)*
IF($P237=Lists!$AX$6,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IF($P237=Lists!$AX$7,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IF($P237=Lists!$AX$8,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7" s="5">
        <f ca="1">IF(AO$4="",0,IF($P237="",0,AO214*(1/12)*
IF($P237=Lists!$AX$6,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IF($P237=Lists!$AX$7,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IF($P237=Lists!$AX$8,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7" s="5">
        <f ca="1">IF(AP$4="",0,IF($P237="",0,AP214*(1/12)*
IF($P237=Lists!$AX$6,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IF($P237=Lists!$AX$7,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IF($P237=Lists!$AX$8,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7" s="5">
        <f ca="1">IF(AQ$4="",0,IF($P237="",0,AQ214*(1/12)*
IF($P237=Lists!$AX$6,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IF($P237=Lists!$AX$7,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IF($P237=Lists!$AX$8,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7" s="5">
        <f ca="1">IF(AR$4="",0,IF($P237="",0,AR214*(1/12)*
IF($P237=Lists!$AX$6,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IF($P237=Lists!$AX$7,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IF($P237=Lists!$AX$8,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7" s="5">
        <f ca="1">IF(AS$4="",0,IF($P237="",0,AS214*(1/12)*
IF($P237=Lists!$AX$6,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IF($P237=Lists!$AX$7,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IF($P237=Lists!$AX$8,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7" s="5">
        <f ca="1">IF(AT$4="",0,IF($P237="",0,AT214*(1/12)*
IF($P237=Lists!$AX$6,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IF($P237=Lists!$AX$7,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IF($P237=Lists!$AX$8,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7" s="5">
        <f ca="1">IF(AU$4="",0,IF($P237="",0,AU214*(1/12)*
IF($P237=Lists!$AX$6,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IF($P237=Lists!$AX$7,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IF($P237=Lists!$AX$8,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7" s="5">
        <f ca="1">IF(AV$4="",0,IF($P237="",0,AV214*(1/12)*
IF($P237=Lists!$AX$6,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IF($P237=Lists!$AX$7,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IF($P237=Lists!$AX$8,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7" s="5">
        <f ca="1">IF(AW$4="",0,IF($P237="",0,AW214*(1/12)*
IF($P237=Lists!$AX$6,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IF($P237=Lists!$AX$7,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IF($P237=Lists!$AX$8,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7" s="5">
        <f ca="1">IF(AX$4="",0,IF($P237="",0,AX214*(1/12)*
IF($P237=Lists!$AX$6,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IF($P237=Lists!$AX$7,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IF($P237=Lists!$AX$8,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7" s="5">
        <f ca="1">IF(AY$4="",0,IF($P237="",0,AY214*(1/12)*
IF($P237=Lists!$AX$6,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IF($P237=Lists!$AX$7,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IF($P237=Lists!$AX$8,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7" s="5">
        <f ca="1">IF(AZ$4="",0,IF($P237="",0,AZ214*(1/12)*
IF($P237=Lists!$AX$6,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IF($P237=Lists!$AX$7,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IF($P237=Lists!$AX$8,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7" s="5">
        <f ca="1">IF(BA$4="",0,IF($P237="",0,BA214*(1/12)*
IF($P237=Lists!$AX$6,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IF($P237=Lists!$AX$7,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IF($P237=Lists!$AX$8,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7" s="5">
        <f ca="1">IF(BB$4="",0,IF($P237="",0,BB214*(1/12)*
IF($P237=Lists!$AX$6,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IF($P237=Lists!$AX$7,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IF($P237=Lists!$AX$8,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7" s="5">
        <f ca="1">IF(BC$4="",0,IF($P237="",0,BC214*(1/12)*
IF($P237=Lists!$AX$6,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IF($P237=Lists!$AX$7,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IF($P237=Lists!$AX$8,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7" s="5">
        <f ca="1">IF(BD$4="",0,IF($P237="",0,BD214*(1/12)*
IF($P237=Lists!$AX$6,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IF($P237=Lists!$AX$7,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IF($P237=Lists!$AX$8,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7" s="5">
        <f ca="1">IF(BE$4="",0,IF($P237="",0,BE214*(1/12)*
IF($P237=Lists!$AX$6,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IF($P237=Lists!$AX$7,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IF($P237=Lists!$AX$8,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7" s="5">
        <f ca="1">IF(BF$4="",0,IF($P237="",0,BF214*(1/12)*
IF($P237=Lists!$AX$6,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IF($P237=Lists!$AX$7,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IF($P237=Lists!$AX$8,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7" s="5">
        <f ca="1">IF(BG$4="",0,IF($P237="",0,BG214*(1/12)*
IF($P237=Lists!$AX$6,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IF($P237=Lists!$AX$7,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IF($P237=Lists!$AX$8,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7" s="5">
        <f ca="1">IF(BH$4="",0,IF($P237="",0,BH214*(1/12)*
IF($P237=Lists!$AX$6,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IF($P237=Lists!$AX$7,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IF($P237=Lists!$AX$8,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7" s="5">
        <f ca="1">IF(BI$4="",0,IF($P237="",0,BI214*(1/12)*
IF($P237=Lists!$AX$6,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IF($P237=Lists!$AX$7,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IF($P237=Lists!$AX$8,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7" s="5">
        <f ca="1">IF(BJ$4="",0,IF($P237="",0,BJ214*(1/12)*
IF($P237=Lists!$AX$6,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IF($P237=Lists!$AX$7,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IF($P237=Lists!$AX$8,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7" s="5">
        <f ca="1">IF(BK$4="",0,IF($P237="",0,BK214*(1/12)*
IF($P237=Lists!$AX$6,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IF($P237=Lists!$AX$7,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IF($P237=Lists!$AX$8,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7" s="5">
        <f ca="1">IF(BL$4="",0,IF($P237="",0,BL214*(1/12)*
IF($P237=Lists!$AX$6,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IF($P237=Lists!$AX$7,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IF($P237=Lists!$AX$8,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7" s="5">
        <f ca="1">IF(BM$4="",0,IF($P237="",0,BM214*(1/12)*
IF($P237=Lists!$AX$6,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IF($P237=Lists!$AX$7,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IF($P237=Lists!$AX$8,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7" s="5">
        <f ca="1">IF(BN$4="",0,IF($P237="",0,BN214*(1/12)*
IF($P237=Lists!$AX$6,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IF($P237=Lists!$AX$7,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IF($P237=Lists!$AX$8,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7" s="5">
        <f ca="1">IF(BO$4="",0,IF($P237="",0,BO214*(1/12)*
IF($P237=Lists!$AX$6,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IF($P237=Lists!$AX$7,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IF($P237=Lists!$AX$8,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7" s="5">
        <f ca="1">IF(BP$4="",0,IF($P237="",0,BP214*(1/12)*
IF($P237=Lists!$AX$6,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IF($P237=Lists!$AX$7,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IF($P237=Lists!$AX$8,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7" s="5">
        <f ca="1">IF(BQ$4="",0,IF($P237="",0,BQ214*(1/12)*
IF($P237=Lists!$AX$6,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IF($P237=Lists!$AX$7,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IF($P237=Lists!$AX$8,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7" s="5">
        <f ca="1">IF(BR$4="",0,IF($P237="",0,BR214*(1/12)*
IF($P237=Lists!$AX$6,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IF($P237=Lists!$AX$7,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IF($P237=Lists!$AX$8,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7" s="5">
        <f ca="1">IF(BS$4="",0,IF($P237="",0,BS214*(1/12)*
IF($P237=Lists!$AX$6,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IF($P237=Lists!$AX$7,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IF($P237=Lists!$AX$8,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7" s="5">
        <f ca="1">IF(BT$4="",0,IF($P237="",0,BT214*(1/12)*
IF($P237=Lists!$AX$6,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IF($P237=Lists!$AX$7,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IF($P237=Lists!$AX$8,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7" s="5">
        <f ca="1">IF(BU$4="",0,IF($P237="",0,BU214*(1/12)*
IF($P237=Lists!$AX$6,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IF($P237=Lists!$AX$7,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IF($P237=Lists!$AX$8,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7" s="5">
        <f ca="1">IF(BV$4="",0,IF($P237="",0,BV214*(1/12)*
IF($P237=Lists!$AX$6,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IF($P237=Lists!$AX$7,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IF($P237=Lists!$AX$8,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7" s="5">
        <f ca="1">IF(BW$4="",0,IF($P237="",0,BW214*(1/12)*
IF($P237=Lists!$AX$6,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IF($P237=Lists!$AX$7,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IF($P237=Lists!$AX$8,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7" s="5">
        <f ca="1">IF(BX$4="",0,IF($P237="",0,BX214*(1/12)*
IF($P237=Lists!$AX$6,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IF($P237=Lists!$AX$7,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IF($P237=Lists!$AX$8,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7" s="5">
        <f ca="1">IF(BY$4="",0,IF($P237="",0,BY214*(1/12)*
IF($P237=Lists!$AX$6,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IF($P237=Lists!$AX$7,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IF($P237=Lists!$AX$8,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7" s="5">
        <f ca="1">IF(BZ$4="",0,IF($P237="",0,BZ214*(1/12)*
IF($P237=Lists!$AX$6,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IF($P237=Lists!$AX$7,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IF($P237=Lists!$AX$8,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7" s="5">
        <f ca="1">IF(CA$4="",0,IF($P237="",0,CA214*(1/12)*
IF($P237=Lists!$AX$6,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IF($P237=Lists!$AX$7,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IF($P237=Lists!$AX$8,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7" s="5">
        <f ca="1">IF(CB$4="",0,IF($P237="",0,CB214*(1/12)*
IF($P237=Lists!$AX$6,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IF($P237=Lists!$AX$7,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IF($P237=Lists!$AX$8,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7" s="5">
        <f ca="1">IF(CC$4="",0,IF($P237="",0,CC214*(1/12)*
IF($P237=Lists!$AX$6,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IF($P237=Lists!$AX$7,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IF($P237=Lists!$AX$8,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7" s="5">
        <f ca="1">IF(CD$4="",0,IF($P237="",0,CD214*(1/12)*
IF($P237=Lists!$AX$6,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IF($P237=Lists!$AX$7,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IF($P237=Lists!$AX$8,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7" s="5">
        <f ca="1">IF(CE$4="",0,IF($P237="",0,CE214*(1/12)*
IF($P237=Lists!$AX$6,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IF($P237=Lists!$AX$7,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IF($P237=Lists!$AX$8,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7" s="5">
        <f ca="1">IF(CF$4="",0,IF($P237="",0,CF214*(1/12)*
IF($P237=Lists!$AX$6,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IF($P237=Lists!$AX$7,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IF($P237=Lists!$AX$8,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8" spans="2:84" x14ac:dyDescent="0.3">
      <c r="B238" s="13">
        <f>ROW()</f>
        <v>238</v>
      </c>
      <c r="H238" s="1" t="str">
        <f t="shared" si="432"/>
        <v>Налоги на внеоборотные активы</v>
      </c>
      <c r="I238" s="1" t="str">
        <f>$I$233</f>
        <v>Стартовые капитальные затраты</v>
      </c>
      <c r="J238" s="1" t="str">
        <f>Prcsses!I116</f>
        <v>Программное обеспечение</v>
      </c>
      <c r="M238" s="53" t="s">
        <v>18</v>
      </c>
      <c r="O238" s="82"/>
      <c r="P238" s="84"/>
      <c r="Q238" s="90" t="s">
        <v>5</v>
      </c>
      <c r="U238" s="5">
        <f t="shared" ca="1" si="420"/>
        <v>0</v>
      </c>
      <c r="X238" s="5">
        <f ca="1">IF(X$4="",0,IF($P238="",0,X215*(1/12)*
IF($P238=Lists!$AX$6,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IF($P238=Lists!$AX$7,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IF($P238=Lists!$AX$8,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38" s="5">
        <f ca="1">IF(Y$4="",0,IF($P238="",0,Y215*(1/12)*
IF($P238=Lists!$AX$6,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IF($P238=Lists!$AX$7,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IF($P238=Lists!$AX$8,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38" s="5">
        <f ca="1">IF(Z$4="",0,IF($P238="",0,Z215*(1/12)*
IF($P238=Lists!$AX$6,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IF($P238=Lists!$AX$7,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IF($P238=Lists!$AX$8,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38" s="5">
        <f ca="1">IF(AA$4="",0,IF($P238="",0,AA215*(1/12)*
IF($P238=Lists!$AX$6,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IF($P238=Lists!$AX$7,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IF($P238=Lists!$AX$8,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38" s="5">
        <f ca="1">IF(AB$4="",0,IF($P238="",0,AB215*(1/12)*
IF($P238=Lists!$AX$6,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IF($P238=Lists!$AX$7,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IF($P238=Lists!$AX$8,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38" s="5">
        <f ca="1">IF(AC$4="",0,IF($P238="",0,AC215*(1/12)*
IF($P238=Lists!$AX$6,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IF($P238=Lists!$AX$7,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IF($P238=Lists!$AX$8,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38" s="5">
        <f ca="1">IF(AD$4="",0,IF($P238="",0,AD215*(1/12)*
IF($P238=Lists!$AX$6,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IF($P238=Lists!$AX$7,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IF($P238=Lists!$AX$8,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38" s="5">
        <f ca="1">IF(AE$4="",0,IF($P238="",0,AE215*(1/12)*
IF($P238=Lists!$AX$6,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IF($P238=Lists!$AX$7,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IF($P238=Lists!$AX$8,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38" s="5">
        <f ca="1">IF(AF$4="",0,IF($P238="",0,AF215*(1/12)*
IF($P238=Lists!$AX$6,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IF($P238=Lists!$AX$7,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IF($P238=Lists!$AX$8,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38" s="5">
        <f ca="1">IF(AG$4="",0,IF($P238="",0,AG215*(1/12)*
IF($P238=Lists!$AX$6,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IF($P238=Lists!$AX$7,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IF($P238=Lists!$AX$8,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38" s="5">
        <f ca="1">IF(AH$4="",0,IF($P238="",0,AH215*(1/12)*
IF($P238=Lists!$AX$6,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IF($P238=Lists!$AX$7,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IF($P238=Lists!$AX$8,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38" s="5">
        <f ca="1">IF(AI$4="",0,IF($P238="",0,AI215*(1/12)*
IF($P238=Lists!$AX$6,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IF($P238=Lists!$AX$7,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IF($P238=Lists!$AX$8,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38" s="5">
        <f ca="1">IF(AJ$4="",0,IF($P238="",0,AJ215*(1/12)*
IF($P238=Lists!$AX$6,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IF($P238=Lists!$AX$7,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IF($P238=Lists!$AX$8,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38" s="5">
        <f ca="1">IF(AK$4="",0,IF($P238="",0,AK215*(1/12)*
IF($P238=Lists!$AX$6,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IF($P238=Lists!$AX$7,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IF($P238=Lists!$AX$8,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38" s="5">
        <f ca="1">IF(AL$4="",0,IF($P238="",0,AL215*(1/12)*
IF($P238=Lists!$AX$6,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IF($P238=Lists!$AX$7,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IF($P238=Lists!$AX$8,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38" s="5">
        <f ca="1">IF(AM$4="",0,IF($P238="",0,AM215*(1/12)*
IF($P238=Lists!$AX$6,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IF($P238=Lists!$AX$7,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IF($P238=Lists!$AX$8,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38" s="5">
        <f ca="1">IF(AN$4="",0,IF($P238="",0,AN215*(1/12)*
IF($P238=Lists!$AX$6,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IF($P238=Lists!$AX$7,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IF($P238=Lists!$AX$8,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38" s="5">
        <f ca="1">IF(AO$4="",0,IF($P238="",0,AO215*(1/12)*
IF($P238=Lists!$AX$6,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IF($P238=Lists!$AX$7,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IF($P238=Lists!$AX$8,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38" s="5">
        <f ca="1">IF(AP$4="",0,IF($P238="",0,AP215*(1/12)*
IF($P238=Lists!$AX$6,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IF($P238=Lists!$AX$7,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IF($P238=Lists!$AX$8,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38" s="5">
        <f ca="1">IF(AQ$4="",0,IF($P238="",0,AQ215*(1/12)*
IF($P238=Lists!$AX$6,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IF($P238=Lists!$AX$7,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IF($P238=Lists!$AX$8,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38" s="5">
        <f ca="1">IF(AR$4="",0,IF($P238="",0,AR215*(1/12)*
IF($P238=Lists!$AX$6,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IF($P238=Lists!$AX$7,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IF($P238=Lists!$AX$8,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38" s="5">
        <f ca="1">IF(AS$4="",0,IF($P238="",0,AS215*(1/12)*
IF($P238=Lists!$AX$6,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IF($P238=Lists!$AX$7,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IF($P238=Lists!$AX$8,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38" s="5">
        <f ca="1">IF(AT$4="",0,IF($P238="",0,AT215*(1/12)*
IF($P238=Lists!$AX$6,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IF($P238=Lists!$AX$7,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IF($P238=Lists!$AX$8,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38" s="5">
        <f ca="1">IF(AU$4="",0,IF($P238="",0,AU215*(1/12)*
IF($P238=Lists!$AX$6,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IF($P238=Lists!$AX$7,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IF($P238=Lists!$AX$8,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38" s="5">
        <f ca="1">IF(AV$4="",0,IF($P238="",0,AV215*(1/12)*
IF($P238=Lists!$AX$6,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IF($P238=Lists!$AX$7,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IF($P238=Lists!$AX$8,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38" s="5">
        <f ca="1">IF(AW$4="",0,IF($P238="",0,AW215*(1/12)*
IF($P238=Lists!$AX$6,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IF($P238=Lists!$AX$7,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IF($P238=Lists!$AX$8,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38" s="5">
        <f ca="1">IF(AX$4="",0,IF($P238="",0,AX215*(1/12)*
IF($P238=Lists!$AX$6,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IF($P238=Lists!$AX$7,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IF($P238=Lists!$AX$8,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38" s="5">
        <f ca="1">IF(AY$4="",0,IF($P238="",0,AY215*(1/12)*
IF($P238=Lists!$AX$6,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IF($P238=Lists!$AX$7,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IF($P238=Lists!$AX$8,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38" s="5">
        <f ca="1">IF(AZ$4="",0,IF($P238="",0,AZ215*(1/12)*
IF($P238=Lists!$AX$6,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IF($P238=Lists!$AX$7,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IF($P238=Lists!$AX$8,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38" s="5">
        <f ca="1">IF(BA$4="",0,IF($P238="",0,BA215*(1/12)*
IF($P238=Lists!$AX$6,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IF($P238=Lists!$AX$7,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IF($P238=Lists!$AX$8,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38" s="5">
        <f ca="1">IF(BB$4="",0,IF($P238="",0,BB215*(1/12)*
IF($P238=Lists!$AX$6,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IF($P238=Lists!$AX$7,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IF($P238=Lists!$AX$8,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38" s="5">
        <f ca="1">IF(BC$4="",0,IF($P238="",0,BC215*(1/12)*
IF($P238=Lists!$AX$6,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IF($P238=Lists!$AX$7,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IF($P238=Lists!$AX$8,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38" s="5">
        <f ca="1">IF(BD$4="",0,IF($P238="",0,BD215*(1/12)*
IF($P238=Lists!$AX$6,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IF($P238=Lists!$AX$7,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IF($P238=Lists!$AX$8,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38" s="5">
        <f ca="1">IF(BE$4="",0,IF($P238="",0,BE215*(1/12)*
IF($P238=Lists!$AX$6,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IF($P238=Lists!$AX$7,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IF($P238=Lists!$AX$8,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38" s="5">
        <f ca="1">IF(BF$4="",0,IF($P238="",0,BF215*(1/12)*
IF($P238=Lists!$AX$6,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IF($P238=Lists!$AX$7,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IF($P238=Lists!$AX$8,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38" s="5">
        <f ca="1">IF(BG$4="",0,IF($P238="",0,BG215*(1/12)*
IF($P238=Lists!$AX$6,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IF($P238=Lists!$AX$7,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IF($P238=Lists!$AX$8,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38" s="5">
        <f ca="1">IF(BH$4="",0,IF($P238="",0,BH215*(1/12)*
IF($P238=Lists!$AX$6,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IF($P238=Lists!$AX$7,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IF($P238=Lists!$AX$8,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38" s="5">
        <f ca="1">IF(BI$4="",0,IF($P238="",0,BI215*(1/12)*
IF($P238=Lists!$AX$6,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IF($P238=Lists!$AX$7,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IF($P238=Lists!$AX$8,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38" s="5">
        <f ca="1">IF(BJ$4="",0,IF($P238="",0,BJ215*(1/12)*
IF($P238=Lists!$AX$6,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IF($P238=Lists!$AX$7,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IF($P238=Lists!$AX$8,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38" s="5">
        <f ca="1">IF(BK$4="",0,IF($P238="",0,BK215*(1/12)*
IF($P238=Lists!$AX$6,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IF($P238=Lists!$AX$7,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IF($P238=Lists!$AX$8,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38" s="5">
        <f ca="1">IF(BL$4="",0,IF($P238="",0,BL215*(1/12)*
IF($P238=Lists!$AX$6,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IF($P238=Lists!$AX$7,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IF($P238=Lists!$AX$8,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38" s="5">
        <f ca="1">IF(BM$4="",0,IF($P238="",0,BM215*(1/12)*
IF($P238=Lists!$AX$6,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IF($P238=Lists!$AX$7,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IF($P238=Lists!$AX$8,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38" s="5">
        <f ca="1">IF(BN$4="",0,IF($P238="",0,BN215*(1/12)*
IF($P238=Lists!$AX$6,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IF($P238=Lists!$AX$7,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IF($P238=Lists!$AX$8,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38" s="5">
        <f ca="1">IF(BO$4="",0,IF($P238="",0,BO215*(1/12)*
IF($P238=Lists!$AX$6,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IF($P238=Lists!$AX$7,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IF($P238=Lists!$AX$8,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38" s="5">
        <f ca="1">IF(BP$4="",0,IF($P238="",0,BP215*(1/12)*
IF($P238=Lists!$AX$6,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IF($P238=Lists!$AX$7,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IF($P238=Lists!$AX$8,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38" s="5">
        <f ca="1">IF(BQ$4="",0,IF($P238="",0,BQ215*(1/12)*
IF($P238=Lists!$AX$6,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IF($P238=Lists!$AX$7,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IF($P238=Lists!$AX$8,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38" s="5">
        <f ca="1">IF(BR$4="",0,IF($P238="",0,BR215*(1/12)*
IF($P238=Lists!$AX$6,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IF($P238=Lists!$AX$7,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IF($P238=Lists!$AX$8,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38" s="5">
        <f ca="1">IF(BS$4="",0,IF($P238="",0,BS215*(1/12)*
IF($P238=Lists!$AX$6,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IF($P238=Lists!$AX$7,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IF($P238=Lists!$AX$8,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38" s="5">
        <f ca="1">IF(BT$4="",0,IF($P238="",0,BT215*(1/12)*
IF($P238=Lists!$AX$6,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IF($P238=Lists!$AX$7,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IF($P238=Lists!$AX$8,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38" s="5">
        <f ca="1">IF(BU$4="",0,IF($P238="",0,BU215*(1/12)*
IF($P238=Lists!$AX$6,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IF($P238=Lists!$AX$7,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IF($P238=Lists!$AX$8,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38" s="5">
        <f ca="1">IF(BV$4="",0,IF($P238="",0,BV215*(1/12)*
IF($P238=Lists!$AX$6,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IF($P238=Lists!$AX$7,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IF($P238=Lists!$AX$8,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38" s="5">
        <f ca="1">IF(BW$4="",0,IF($P238="",0,BW215*(1/12)*
IF($P238=Lists!$AX$6,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IF($P238=Lists!$AX$7,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IF($P238=Lists!$AX$8,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38" s="5">
        <f ca="1">IF(BX$4="",0,IF($P238="",0,BX215*(1/12)*
IF($P238=Lists!$AX$6,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IF($P238=Lists!$AX$7,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IF($P238=Lists!$AX$8,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38" s="5">
        <f ca="1">IF(BY$4="",0,IF($P238="",0,BY215*(1/12)*
IF($P238=Lists!$AX$6,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IF($P238=Lists!$AX$7,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IF($P238=Lists!$AX$8,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38" s="5">
        <f ca="1">IF(BZ$4="",0,IF($P238="",0,BZ215*(1/12)*
IF($P238=Lists!$AX$6,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IF($P238=Lists!$AX$7,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IF($P238=Lists!$AX$8,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38" s="5">
        <f ca="1">IF(CA$4="",0,IF($P238="",0,CA215*(1/12)*
IF($P238=Lists!$AX$6,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IF($P238=Lists!$AX$7,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IF($P238=Lists!$AX$8,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38" s="5">
        <f ca="1">IF(CB$4="",0,IF($P238="",0,CB215*(1/12)*
IF($P238=Lists!$AX$6,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IF($P238=Lists!$AX$7,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IF($P238=Lists!$AX$8,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38" s="5">
        <f ca="1">IF(CC$4="",0,IF($P238="",0,CC215*(1/12)*
IF($P238=Lists!$AX$6,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IF($P238=Lists!$AX$7,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IF($P238=Lists!$AX$8,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38" s="5">
        <f ca="1">IF(CD$4="",0,IF($P238="",0,CD215*(1/12)*
IF($P238=Lists!$AX$6,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IF($P238=Lists!$AX$7,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IF($P238=Lists!$AX$8,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38" s="5">
        <f ca="1">IF(CE$4="",0,IF($P238="",0,CE215*(1/12)*
IF($P238=Lists!$AX$6,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IF($P238=Lists!$AX$7,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IF($P238=Lists!$AX$8,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38" s="5">
        <f ca="1">IF(CF$4="",0,IF($P238="",0,CF215*(1/12)*
IF($P238=Lists!$AX$6,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IF($P238=Lists!$AX$7,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IF($P238=Lists!$AX$8,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39" spans="2:84" s="26" customFormat="1" ht="12" x14ac:dyDescent="0.25">
      <c r="B239" s="13"/>
      <c r="M239" s="55"/>
      <c r="N239" s="44" t="s">
        <v>21</v>
      </c>
      <c r="O239" s="45"/>
      <c r="P239" s="46"/>
      <c r="Q239" s="89"/>
      <c r="U239" s="41"/>
      <c r="V239" s="42"/>
      <c r="W239" s="43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</row>
    <row r="240" spans="2:84" x14ac:dyDescent="0.3">
      <c r="B240" s="13">
        <f>ROW()</f>
        <v>240</v>
      </c>
      <c r="H240" s="1" t="str">
        <f t="shared" ref="H240:H245" si="444">$H$232</f>
        <v>Налоги на внеоборотные активы</v>
      </c>
      <c r="I240" s="1" t="s">
        <v>202</v>
      </c>
      <c r="M240" s="53" t="s">
        <v>18</v>
      </c>
      <c r="P240" s="72" t="str">
        <f>Lists!$AI$13</f>
        <v>PL(-)</v>
      </c>
      <c r="U240" s="5">
        <f t="shared" ref="U240:U245" ca="1" si="445">SUM(INDIRECT(ADDRESS($B240,$X$2)&amp;":"&amp;ADDRESS($B240,$X$2-1+$P$8)))</f>
        <v>2659066.6666666665</v>
      </c>
      <c r="X240" s="5">
        <f ca="1">IF(X$4="",0,SUM(X241:X246))</f>
        <v>0</v>
      </c>
      <c r="Y240" s="5">
        <f ca="1">IF(Y$4="",0,SUM(Y241:Y246))</f>
        <v>0</v>
      </c>
      <c r="Z240" s="5">
        <f t="shared" ref="Z240" ca="1" si="446">IF(Z$4="",0,SUM(Z241:Z246))</f>
        <v>0</v>
      </c>
      <c r="AA240" s="5">
        <f t="shared" ref="AA240" ca="1" si="447">IF(AA$4="",0,SUM(AA241:AA246))</f>
        <v>0</v>
      </c>
      <c r="AB240" s="5">
        <f t="shared" ref="AB240" ca="1" si="448">IF(AB$4="",0,SUM(AB241:AB246))</f>
        <v>0</v>
      </c>
      <c r="AC240" s="5">
        <f t="shared" ref="AC240" ca="1" si="449">IF(AC$4="",0,SUM(AC241:AC246))</f>
        <v>0</v>
      </c>
      <c r="AD240" s="5">
        <f t="shared" ref="AD240" ca="1" si="450">IF(AD$4="",0,SUM(AD241:AD246))</f>
        <v>0</v>
      </c>
      <c r="AE240" s="5">
        <f t="shared" ref="AE240" ca="1" si="451">IF(AE$4="",0,SUM(AE241:AE246))</f>
        <v>0</v>
      </c>
      <c r="AF240" s="5">
        <f t="shared" ref="AF240" ca="1" si="452">IF(AF$4="",0,SUM(AF241:AF246))</f>
        <v>0</v>
      </c>
      <c r="AG240" s="5">
        <f t="shared" ref="AG240" ca="1" si="453">IF(AG$4="",0,SUM(AG241:AG246))</f>
        <v>0</v>
      </c>
      <c r="AH240" s="5">
        <f t="shared" ref="AH240" ca="1" si="454">IF(AH$4="",0,SUM(AH241:AH246))</f>
        <v>0</v>
      </c>
      <c r="AI240" s="5">
        <f t="shared" ref="AI240:CF240" ca="1" si="455">IF(AI$4="",0,SUM(AI241:AI246))</f>
        <v>67833.333333333328</v>
      </c>
      <c r="AJ240" s="5">
        <f t="shared" ca="1" si="455"/>
        <v>67268.055555555547</v>
      </c>
      <c r="AK240" s="5">
        <f t="shared" ca="1" si="455"/>
        <v>66702.777777777766</v>
      </c>
      <c r="AL240" s="5">
        <f t="shared" ca="1" si="455"/>
        <v>66137.5</v>
      </c>
      <c r="AM240" s="5">
        <f t="shared" ca="1" si="455"/>
        <v>65572.222222222204</v>
      </c>
      <c r="AN240" s="5">
        <f t="shared" ca="1" si="455"/>
        <v>65006.944444444431</v>
      </c>
      <c r="AO240" s="5">
        <f t="shared" ca="1" si="455"/>
        <v>64441.666666666664</v>
      </c>
      <c r="AP240" s="5">
        <f t="shared" ca="1" si="455"/>
        <v>63876.388888888883</v>
      </c>
      <c r="AQ240" s="5">
        <f t="shared" ca="1" si="455"/>
        <v>63311.111111111095</v>
      </c>
      <c r="AR240" s="5">
        <f t="shared" ca="1" si="455"/>
        <v>62745.833333333328</v>
      </c>
      <c r="AS240" s="5">
        <f t="shared" ca="1" si="455"/>
        <v>62180.55555555554</v>
      </c>
      <c r="AT240" s="5">
        <f t="shared" ca="1" si="455"/>
        <v>61615.277777777766</v>
      </c>
      <c r="AU240" s="5">
        <f t="shared" ca="1" si="455"/>
        <v>61050</v>
      </c>
      <c r="AV240" s="5">
        <f t="shared" ca="1" si="455"/>
        <v>60484.722222222204</v>
      </c>
      <c r="AW240" s="5">
        <f t="shared" ca="1" si="455"/>
        <v>59919.444444444431</v>
      </c>
      <c r="AX240" s="5">
        <f t="shared" ca="1" si="455"/>
        <v>59354.166666666664</v>
      </c>
      <c r="AY240" s="5">
        <f t="shared" ca="1" si="455"/>
        <v>58788.888888888883</v>
      </c>
      <c r="AZ240" s="5">
        <f t="shared" ca="1" si="455"/>
        <v>58223.611111111095</v>
      </c>
      <c r="BA240" s="5">
        <f t="shared" ca="1" si="455"/>
        <v>57658.333333333328</v>
      </c>
      <c r="BB240" s="5">
        <f t="shared" ca="1" si="455"/>
        <v>57093.055555555547</v>
      </c>
      <c r="BC240" s="5">
        <f t="shared" ca="1" si="455"/>
        <v>56527.777777777781</v>
      </c>
      <c r="BD240" s="5">
        <f t="shared" ca="1" si="455"/>
        <v>55962.5</v>
      </c>
      <c r="BE240" s="5">
        <f t="shared" ca="1" si="455"/>
        <v>55397.222222222219</v>
      </c>
      <c r="BF240" s="5">
        <f t="shared" ca="1" si="455"/>
        <v>54831.944444444438</v>
      </c>
      <c r="BG240" s="5">
        <f t="shared" ca="1" si="455"/>
        <v>54266.666666666672</v>
      </c>
      <c r="BH240" s="5">
        <f t="shared" ca="1" si="455"/>
        <v>53701.388888888883</v>
      </c>
      <c r="BI240" s="5">
        <f t="shared" ca="1" si="455"/>
        <v>53136.111111111102</v>
      </c>
      <c r="BJ240" s="5">
        <f t="shared" ca="1" si="455"/>
        <v>52570.833333333328</v>
      </c>
      <c r="BK240" s="5">
        <f t="shared" ca="1" si="455"/>
        <v>52005.555555555555</v>
      </c>
      <c r="BL240" s="5">
        <f t="shared" ca="1" si="455"/>
        <v>51440.277777777781</v>
      </c>
      <c r="BM240" s="5">
        <f t="shared" ca="1" si="455"/>
        <v>50875</v>
      </c>
      <c r="BN240" s="5">
        <f t="shared" ca="1" si="455"/>
        <v>50309.722222222219</v>
      </c>
      <c r="BO240" s="5">
        <f t="shared" ca="1" si="455"/>
        <v>49744.444444444438</v>
      </c>
      <c r="BP240" s="5">
        <f t="shared" ca="1" si="455"/>
        <v>49179.166666666664</v>
      </c>
      <c r="BQ240" s="5">
        <f t="shared" ca="1" si="455"/>
        <v>48613.888888888883</v>
      </c>
      <c r="BR240" s="5">
        <f t="shared" ca="1" si="455"/>
        <v>48048.611111111102</v>
      </c>
      <c r="BS240" s="5">
        <f t="shared" ca="1" si="455"/>
        <v>47483.333333333328</v>
      </c>
      <c r="BT240" s="5">
        <f t="shared" ca="1" si="455"/>
        <v>46918.055555555547</v>
      </c>
      <c r="BU240" s="5">
        <f t="shared" ca="1" si="455"/>
        <v>46352.777777777781</v>
      </c>
      <c r="BV240" s="5">
        <f t="shared" ca="1" si="455"/>
        <v>45787.5</v>
      </c>
      <c r="BW240" s="5">
        <f t="shared" ca="1" si="455"/>
        <v>45222.222222222219</v>
      </c>
      <c r="BX240" s="5">
        <f t="shared" ca="1" si="455"/>
        <v>44656.944444444438</v>
      </c>
      <c r="BY240" s="5">
        <f t="shared" ca="1" si="455"/>
        <v>44091.666666666664</v>
      </c>
      <c r="BZ240" s="5">
        <f t="shared" ca="1" si="455"/>
        <v>43526.388888888891</v>
      </c>
      <c r="CA240" s="5">
        <f t="shared" ca="1" si="455"/>
        <v>42961.111111111102</v>
      </c>
      <c r="CB240" s="5">
        <f t="shared" ca="1" si="455"/>
        <v>42395.833333333328</v>
      </c>
      <c r="CC240" s="5">
        <f t="shared" ca="1" si="455"/>
        <v>41830.555555555547</v>
      </c>
      <c r="CD240" s="5">
        <f t="shared" ca="1" si="455"/>
        <v>41265.277777777774</v>
      </c>
      <c r="CE240" s="5">
        <f t="shared" ca="1" si="455"/>
        <v>40700</v>
      </c>
      <c r="CF240" s="5">
        <f t="shared" ca="1" si="455"/>
        <v>0</v>
      </c>
    </row>
    <row r="241" spans="2:84" x14ac:dyDescent="0.3">
      <c r="B241" s="13">
        <f>ROW()</f>
        <v>241</v>
      </c>
      <c r="H241" s="1" t="str">
        <f t="shared" si="444"/>
        <v>Налоги на внеоборотные активы</v>
      </c>
      <c r="I241" s="1" t="str">
        <f>$I$240</f>
        <v>Капзатраты на производственные мощности</v>
      </c>
      <c r="J241" s="1" t="str">
        <f>Prcsses!I144</f>
        <v>Разрешения, оформления и проектирование</v>
      </c>
      <c r="M241" s="53" t="s">
        <v>18</v>
      </c>
      <c r="O241" s="82"/>
      <c r="P241" s="84" t="s">
        <v>218</v>
      </c>
      <c r="Q241" s="90" t="s">
        <v>5</v>
      </c>
      <c r="U241" s="5">
        <f t="shared" ca="1" si="445"/>
        <v>71866.666666666672</v>
      </c>
      <c r="X241" s="5">
        <f ca="1">IF(X$4="",0,IF($P241="",0,X218*(1/12)*
IF($P241=Lists!$AX$6,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1" s="5">
        <f ca="1">IF(Y$4="",0,IF($P241="",0,Y218*(1/12)*
IF($P241=Lists!$AX$6,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1" s="5">
        <f ca="1">IF(Z$4="",0,IF($P241="",0,Z218*(1/12)*
IF($P241=Lists!$AX$6,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1" s="5">
        <f ca="1">IF(AA$4="",0,IF($P241="",0,AA218*(1/12)*
IF($P241=Lists!$AX$6,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1" s="5">
        <f ca="1">IF(AB$4="",0,IF($P241="",0,AB218*(1/12)*
IF($P241=Lists!$AX$6,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1" s="5">
        <f ca="1">IF(AC$4="",0,IF($P241="",0,AC218*(1/12)*
IF($P241=Lists!$AX$6,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1" s="5">
        <f ca="1">IF(AD$4="",0,IF($P241="",0,AD218*(1/12)*
IF($P241=Lists!$AX$6,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1" s="5">
        <f ca="1">IF(AE$4="",0,IF($P241="",0,AE218*(1/12)*
IF($P241=Lists!$AX$6,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1" s="5">
        <f ca="1">IF(AF$4="",0,IF($P241="",0,AF218*(1/12)*
IF($P241=Lists!$AX$6,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1" s="5">
        <f ca="1">IF(AG$4="",0,IF($P241="",0,AG218*(1/12)*
IF($P241=Lists!$AX$6,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1" s="5">
        <f ca="1">IF(AH$4="",0,IF($P241="",0,AH218*(1/12)*
IF($P241=Lists!$AX$6,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1" s="5">
        <f ca="1">IF(AI$4="",0,IF($P241="",0,AI218*(1/12)*
IF($P241=Lists!$AX$6,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1833.333333333333</v>
      </c>
      <c r="AJ241" s="5">
        <f ca="1">IF(AJ$4="",0,IF($P241="",0,AJ218*(1/12)*
IF($P241=Lists!$AX$6,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1818.0555555555552</v>
      </c>
      <c r="AK241" s="5">
        <f ca="1">IF(AK$4="",0,IF($P241="",0,AK218*(1/12)*
IF($P241=Lists!$AX$6,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1802.7777777777776</v>
      </c>
      <c r="AL241" s="5">
        <f ca="1">IF(AL$4="",0,IF($P241="",0,AL218*(1/12)*
IF($P241=Lists!$AX$6,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1787.5</v>
      </c>
      <c r="AM241" s="5">
        <f ca="1">IF(AM$4="",0,IF($P241="",0,AM218*(1/12)*
IF($P241=Lists!$AX$6,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1772.2222222222219</v>
      </c>
      <c r="AN241" s="5">
        <f ca="1">IF(AN$4="",0,IF($P241="",0,AN218*(1/12)*
IF($P241=Lists!$AX$6,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1756.9444444444443</v>
      </c>
      <c r="AO241" s="5">
        <f ca="1">IF(AO$4="",0,IF($P241="",0,AO218*(1/12)*
IF($P241=Lists!$AX$6,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1741.6666666666663</v>
      </c>
      <c r="AP241" s="5">
        <f ca="1">IF(AP$4="",0,IF($P241="",0,AP218*(1/12)*
IF($P241=Lists!$AX$6,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1726.3888888888887</v>
      </c>
      <c r="AQ241" s="5">
        <f ca="1">IF(AQ$4="",0,IF($P241="",0,AQ218*(1/12)*
IF($P241=Lists!$AX$6,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1711.1111111111111</v>
      </c>
      <c r="AR241" s="5">
        <f ca="1">IF(AR$4="",0,IF($P241="",0,AR218*(1/12)*
IF($P241=Lists!$AX$6,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1695.833333333333</v>
      </c>
      <c r="AS241" s="5">
        <f ca="1">IF(AS$4="",0,IF($P241="",0,AS218*(1/12)*
IF($P241=Lists!$AX$6,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1680.5555555555552</v>
      </c>
      <c r="AT241" s="5">
        <f ca="1">IF(AT$4="",0,IF($P241="",0,AT218*(1/12)*
IF($P241=Lists!$AX$6,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1665.2777777777776</v>
      </c>
      <c r="AU241" s="5">
        <f ca="1">IF(AU$4="",0,IF($P241="",0,AU218*(1/12)*
IF($P241=Lists!$AX$6,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1650</v>
      </c>
      <c r="AV241" s="5">
        <f ca="1">IF(AV$4="",0,IF($P241="",0,AV218*(1/12)*
IF($P241=Lists!$AX$6,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1634.7222222222222</v>
      </c>
      <c r="AW241" s="5">
        <f ca="1">IF(AW$4="",0,IF($P241="",0,AW218*(1/12)*
IF($P241=Lists!$AX$6,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1619.4444444444443</v>
      </c>
      <c r="AX241" s="5">
        <f ca="1">IF(AX$4="",0,IF($P241="",0,AX218*(1/12)*
IF($P241=Lists!$AX$6,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1604.1666666666663</v>
      </c>
      <c r="AY241" s="5">
        <f ca="1">IF(AY$4="",0,IF($P241="",0,AY218*(1/12)*
IF($P241=Lists!$AX$6,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1588.8888888888887</v>
      </c>
      <c r="AZ241" s="5">
        <f ca="1">IF(AZ$4="",0,IF($P241="",0,AZ218*(1/12)*
IF($P241=Lists!$AX$6,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1573.6111111111111</v>
      </c>
      <c r="BA241" s="5">
        <f ca="1">IF(BA$4="",0,IF($P241="",0,BA218*(1/12)*
IF($P241=Lists!$AX$6,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1558.333333333333</v>
      </c>
      <c r="BB241" s="5">
        <f ca="1">IF(BB$4="",0,IF($P241="",0,BB218*(1/12)*
IF($P241=Lists!$AX$6,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1543.0555555555552</v>
      </c>
      <c r="BC241" s="5">
        <f ca="1">IF(BC$4="",0,IF($P241="",0,BC218*(1/12)*
IF($P241=Lists!$AX$6,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1527.7777777777776</v>
      </c>
      <c r="BD241" s="5">
        <f ca="1">IF(BD$4="",0,IF($P241="",0,BD218*(1/12)*
IF($P241=Lists!$AX$6,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1512.5</v>
      </c>
      <c r="BE241" s="5">
        <f ca="1">IF(BE$4="",0,IF($P241="",0,BE218*(1/12)*
IF($P241=Lists!$AX$6,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1497.2222222222219</v>
      </c>
      <c r="BF241" s="5">
        <f ca="1">IF(BF$4="",0,IF($P241="",0,BF218*(1/12)*
IF($P241=Lists!$AX$6,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1481.9444444444441</v>
      </c>
      <c r="BG241" s="5">
        <f ca="1">IF(BG$4="",0,IF($P241="",0,BG218*(1/12)*
IF($P241=Lists!$AX$6,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1466.6666666666663</v>
      </c>
      <c r="BH241" s="5">
        <f ca="1">IF(BH$4="",0,IF($P241="",0,BH218*(1/12)*
IF($P241=Lists!$AX$6,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1451.3888888888887</v>
      </c>
      <c r="BI241" s="5">
        <f ca="1">IF(BI$4="",0,IF($P241="",0,BI218*(1/12)*
IF($P241=Lists!$AX$6,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1436.1111111111109</v>
      </c>
      <c r="BJ241" s="5">
        <f ca="1">IF(BJ$4="",0,IF($P241="",0,BJ218*(1/12)*
IF($P241=Lists!$AX$6,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1420.833333333333</v>
      </c>
      <c r="BK241" s="5">
        <f ca="1">IF(BK$4="",0,IF($P241="",0,BK218*(1/12)*
IF($P241=Lists!$AX$6,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1405.5555555555552</v>
      </c>
      <c r="BL241" s="5">
        <f ca="1">IF(BL$4="",0,IF($P241="",0,BL218*(1/12)*
IF($P241=Lists!$AX$6,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1390.2777777777776</v>
      </c>
      <c r="BM241" s="5">
        <f ca="1">IF(BM$4="",0,IF($P241="",0,BM218*(1/12)*
IF($P241=Lists!$AX$6,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1374.9999999999995</v>
      </c>
      <c r="BN241" s="5">
        <f ca="1">IF(BN$4="",0,IF($P241="",0,BN218*(1/12)*
IF($P241=Lists!$AX$6,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1359.7222222222217</v>
      </c>
      <c r="BO241" s="5">
        <f ca="1">IF(BO$4="",0,IF($P241="",0,BO218*(1/12)*
IF($P241=Lists!$AX$6,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1344.4444444444441</v>
      </c>
      <c r="BP241" s="5">
        <f ca="1">IF(BP$4="",0,IF($P241="",0,BP218*(1/12)*
IF($P241=Lists!$AX$6,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1329.1666666666663</v>
      </c>
      <c r="BQ241" s="5">
        <f ca="1">IF(BQ$4="",0,IF($P241="",0,BQ218*(1/12)*
IF($P241=Lists!$AX$6,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1313.8888888888885</v>
      </c>
      <c r="BR241" s="5">
        <f ca="1">IF(BR$4="",0,IF($P241="",0,BR218*(1/12)*
IF($P241=Lists!$AX$6,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1298.6111111111109</v>
      </c>
      <c r="BS241" s="5">
        <f ca="1">IF(BS$4="",0,IF($P241="",0,BS218*(1/12)*
IF($P241=Lists!$AX$6,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1283.3333333333333</v>
      </c>
      <c r="BT241" s="5">
        <f ca="1">IF(BT$4="",0,IF($P241="",0,BT218*(1/12)*
IF($P241=Lists!$AX$6,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1268.0555555555554</v>
      </c>
      <c r="BU241" s="5">
        <f ca="1">IF(BU$4="",0,IF($P241="",0,BU218*(1/12)*
IF($P241=Lists!$AX$6,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1252.7777777777776</v>
      </c>
      <c r="BV241" s="5">
        <f ca="1">IF(BV$4="",0,IF($P241="",0,BV218*(1/12)*
IF($P241=Lists!$AX$6,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1237.5</v>
      </c>
      <c r="BW241" s="5">
        <f ca="1">IF(BW$4="",0,IF($P241="",0,BW218*(1/12)*
IF($P241=Lists!$AX$6,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1222.2222222222224</v>
      </c>
      <c r="BX241" s="5">
        <f ca="1">IF(BX$4="",0,IF($P241="",0,BX218*(1/12)*
IF($P241=Lists!$AX$6,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1206.9444444444443</v>
      </c>
      <c r="BY241" s="5">
        <f ca="1">IF(BY$4="",0,IF($P241="",0,BY218*(1/12)*
IF($P241=Lists!$AX$6,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1191.6666666666665</v>
      </c>
      <c r="BZ241" s="5">
        <f ca="1">IF(BZ$4="",0,IF($P241="",0,BZ218*(1/12)*
IF($P241=Lists!$AX$6,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1176.3888888888889</v>
      </c>
      <c r="CA241" s="5">
        <f ca="1">IF(CA$4="",0,IF($P241="",0,CA218*(1/12)*
IF($P241=Lists!$AX$6,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1161.1111111111113</v>
      </c>
      <c r="CB241" s="5">
        <f ca="1">IF(CB$4="",0,IF($P241="",0,CB218*(1/12)*
IF($P241=Lists!$AX$6,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1145.8333333333335</v>
      </c>
      <c r="CC241" s="5">
        <f ca="1">IF(CC$4="",0,IF($P241="",0,CC218*(1/12)*
IF($P241=Lists!$AX$6,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1130.5555555555554</v>
      </c>
      <c r="CD241" s="5">
        <f ca="1">IF(CD$4="",0,IF($P241="",0,CD218*(1/12)*
IF($P241=Lists!$AX$6,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1115.2777777777778</v>
      </c>
      <c r="CE241" s="5">
        <f ca="1">IF(CE$4="",0,IF($P241="",0,CE218*(1/12)*
IF($P241=Lists!$AX$6,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1100.0000000000002</v>
      </c>
      <c r="CF241" s="5">
        <f ca="1">IF(CF$4="",0,IF($P241="",0,CF218*(1/12)*
IF($P241=Lists!$AX$6,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2" spans="2:84" x14ac:dyDescent="0.3">
      <c r="B242" s="13">
        <f>ROW()</f>
        <v>242</v>
      </c>
      <c r="H242" s="1" t="str">
        <f t="shared" si="444"/>
        <v>Налоги на внеоборотные активы</v>
      </c>
      <c r="I242" s="1" t="str">
        <f>$I$240</f>
        <v>Капзатраты на производственные мощности</v>
      </c>
      <c r="J242" s="1" t="str">
        <f>Prcsses!I145</f>
        <v>Строительно-монтажные работы</v>
      </c>
      <c r="M242" s="53" t="s">
        <v>18</v>
      </c>
      <c r="O242" s="82"/>
      <c r="P242" s="84" t="s">
        <v>218</v>
      </c>
      <c r="Q242" s="90" t="s">
        <v>5</v>
      </c>
      <c r="U242" s="5">
        <f t="shared" ca="1" si="445"/>
        <v>1078000</v>
      </c>
      <c r="X242" s="5">
        <f ca="1">IF(X$4="",0,IF($P242="",0,X219*(1/12)*
IF($P242=Lists!$AX$6,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2" s="5">
        <f ca="1">IF(Y$4="",0,IF($P242="",0,Y219*(1/12)*
IF($P242=Lists!$AX$6,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2" s="5">
        <f ca="1">IF(Z$4="",0,IF($P242="",0,Z219*(1/12)*
IF($P242=Lists!$AX$6,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2" s="5">
        <f ca="1">IF(AA$4="",0,IF($P242="",0,AA219*(1/12)*
IF($P242=Lists!$AX$6,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2" s="5">
        <f ca="1">IF(AB$4="",0,IF($P242="",0,AB219*(1/12)*
IF($P242=Lists!$AX$6,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2" s="5">
        <f ca="1">IF(AC$4="",0,IF($P242="",0,AC219*(1/12)*
IF($P242=Lists!$AX$6,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2" s="5">
        <f ca="1">IF(AD$4="",0,IF($P242="",0,AD219*(1/12)*
IF($P242=Lists!$AX$6,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2" s="5">
        <f ca="1">IF(AE$4="",0,IF($P242="",0,AE219*(1/12)*
IF($P242=Lists!$AX$6,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2" s="5">
        <f ca="1">IF(AF$4="",0,IF($P242="",0,AF219*(1/12)*
IF($P242=Lists!$AX$6,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2" s="5">
        <f ca="1">IF(AG$4="",0,IF($P242="",0,AG219*(1/12)*
IF($P242=Lists!$AX$6,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2" s="5">
        <f ca="1">IF(AH$4="",0,IF($P242="",0,AH219*(1/12)*
IF($P242=Lists!$AX$6,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2" s="5">
        <f ca="1">IF(AI$4="",0,IF($P242="",0,AI219*(1/12)*
IF($P242=Lists!$AX$6,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27500</v>
      </c>
      <c r="AJ242" s="5">
        <f ca="1">IF(AJ$4="",0,IF($P242="",0,AJ219*(1/12)*
IF($P242=Lists!$AX$6,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27270.833333333328</v>
      </c>
      <c r="AK242" s="5">
        <f ca="1">IF(AK$4="",0,IF($P242="",0,AK219*(1/12)*
IF($P242=Lists!$AX$6,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27041.666666666661</v>
      </c>
      <c r="AL242" s="5">
        <f ca="1">IF(AL$4="",0,IF($P242="",0,AL219*(1/12)*
IF($P242=Lists!$AX$6,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26812.5</v>
      </c>
      <c r="AM242" s="5">
        <f ca="1">IF(AM$4="",0,IF($P242="",0,AM219*(1/12)*
IF($P242=Lists!$AX$6,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26583.333333333328</v>
      </c>
      <c r="AN242" s="5">
        <f ca="1">IF(AN$4="",0,IF($P242="",0,AN219*(1/12)*
IF($P242=Lists!$AX$6,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26354.166666666661</v>
      </c>
      <c r="AO242" s="5">
        <f ca="1">IF(AO$4="",0,IF($P242="",0,AO219*(1/12)*
IF($P242=Lists!$AX$6,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26125</v>
      </c>
      <c r="AP242" s="5">
        <f ca="1">IF(AP$4="",0,IF($P242="",0,AP219*(1/12)*
IF($P242=Lists!$AX$6,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25895.833333333328</v>
      </c>
      <c r="AQ242" s="5">
        <f ca="1">IF(AQ$4="",0,IF($P242="",0,AQ219*(1/12)*
IF($P242=Lists!$AX$6,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25666.666666666661</v>
      </c>
      <c r="AR242" s="5">
        <f ca="1">IF(AR$4="",0,IF($P242="",0,AR219*(1/12)*
IF($P242=Lists!$AX$6,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25437.5</v>
      </c>
      <c r="AS242" s="5">
        <f ca="1">IF(AS$4="",0,IF($P242="",0,AS219*(1/12)*
IF($P242=Lists!$AX$6,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25208.333333333328</v>
      </c>
      <c r="AT242" s="5">
        <f ca="1">IF(AT$4="",0,IF($P242="",0,AT219*(1/12)*
IF($P242=Lists!$AX$6,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24979.166666666661</v>
      </c>
      <c r="AU242" s="5">
        <f ca="1">IF(AU$4="",0,IF($P242="",0,AU219*(1/12)*
IF($P242=Lists!$AX$6,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24750</v>
      </c>
      <c r="AV242" s="5">
        <f ca="1">IF(AV$4="",0,IF($P242="",0,AV219*(1/12)*
IF($P242=Lists!$AX$6,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24520.833333333328</v>
      </c>
      <c r="AW242" s="5">
        <f ca="1">IF(AW$4="",0,IF($P242="",0,AW219*(1/12)*
IF($P242=Lists!$AX$6,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24291.666666666661</v>
      </c>
      <c r="AX242" s="5">
        <f ca="1">IF(AX$4="",0,IF($P242="",0,AX219*(1/12)*
IF($P242=Lists!$AX$6,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24062.5</v>
      </c>
      <c r="AY242" s="5">
        <f ca="1">IF(AY$4="",0,IF($P242="",0,AY219*(1/12)*
IF($P242=Lists!$AX$6,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23833.333333333328</v>
      </c>
      <c r="AZ242" s="5">
        <f ca="1">IF(AZ$4="",0,IF($P242="",0,AZ219*(1/12)*
IF($P242=Lists!$AX$6,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23604.166666666661</v>
      </c>
      <c r="BA242" s="5">
        <f ca="1">IF(BA$4="",0,IF($P242="",0,BA219*(1/12)*
IF($P242=Lists!$AX$6,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23375</v>
      </c>
      <c r="BB242" s="5">
        <f ca="1">IF(BB$4="",0,IF($P242="",0,BB219*(1/12)*
IF($P242=Lists!$AX$6,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23145.833333333328</v>
      </c>
      <c r="BC242" s="5">
        <f ca="1">IF(BC$4="",0,IF($P242="",0,BC219*(1/12)*
IF($P242=Lists!$AX$6,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22916.666666666664</v>
      </c>
      <c r="BD242" s="5">
        <f ca="1">IF(BD$4="",0,IF($P242="",0,BD219*(1/12)*
IF($P242=Lists!$AX$6,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22687.5</v>
      </c>
      <c r="BE242" s="5">
        <f ca="1">IF(BE$4="",0,IF($P242="",0,BE219*(1/12)*
IF($P242=Lists!$AX$6,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22458.333333333332</v>
      </c>
      <c r="BF242" s="5">
        <f ca="1">IF(BF$4="",0,IF($P242="",0,BF219*(1/12)*
IF($P242=Lists!$AX$6,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22229.166666666664</v>
      </c>
      <c r="BG242" s="5">
        <f ca="1">IF(BG$4="",0,IF($P242="",0,BG219*(1/12)*
IF($P242=Lists!$AX$6,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22000</v>
      </c>
      <c r="BH242" s="5">
        <f ca="1">IF(BH$4="",0,IF($P242="",0,BH219*(1/12)*
IF($P242=Lists!$AX$6,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21770.833333333332</v>
      </c>
      <c r="BI242" s="5">
        <f ca="1">IF(BI$4="",0,IF($P242="",0,BI219*(1/12)*
IF($P242=Lists!$AX$6,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21541.666666666664</v>
      </c>
      <c r="BJ242" s="5">
        <f ca="1">IF(BJ$4="",0,IF($P242="",0,BJ219*(1/12)*
IF($P242=Lists!$AX$6,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21312.5</v>
      </c>
      <c r="BK242" s="5">
        <f ca="1">IF(BK$4="",0,IF($P242="",0,BK219*(1/12)*
IF($P242=Lists!$AX$6,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21083.333333333332</v>
      </c>
      <c r="BL242" s="5">
        <f ca="1">IF(BL$4="",0,IF($P242="",0,BL219*(1/12)*
IF($P242=Lists!$AX$6,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20854.166666666664</v>
      </c>
      <c r="BM242" s="5">
        <f ca="1">IF(BM$4="",0,IF($P242="",0,BM219*(1/12)*
IF($P242=Lists!$AX$6,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20625</v>
      </c>
      <c r="BN242" s="5">
        <f ca="1">IF(BN$4="",0,IF($P242="",0,BN219*(1/12)*
IF($P242=Lists!$AX$6,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20395.833333333332</v>
      </c>
      <c r="BO242" s="5">
        <f ca="1">IF(BO$4="",0,IF($P242="",0,BO219*(1/12)*
IF($P242=Lists!$AX$6,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20166.666666666664</v>
      </c>
      <c r="BP242" s="5">
        <f ca="1">IF(BP$4="",0,IF($P242="",0,BP219*(1/12)*
IF($P242=Lists!$AX$6,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19937.5</v>
      </c>
      <c r="BQ242" s="5">
        <f ca="1">IF(BQ$4="",0,IF($P242="",0,BQ219*(1/12)*
IF($P242=Lists!$AX$6,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19708.333333333332</v>
      </c>
      <c r="BR242" s="5">
        <f ca="1">IF(BR$4="",0,IF($P242="",0,BR219*(1/12)*
IF($P242=Lists!$AX$6,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19479.166666666664</v>
      </c>
      <c r="BS242" s="5">
        <f ca="1">IF(BS$4="",0,IF($P242="",0,BS219*(1/12)*
IF($P242=Lists!$AX$6,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19250</v>
      </c>
      <c r="BT242" s="5">
        <f ca="1">IF(BT$4="",0,IF($P242="",0,BT219*(1/12)*
IF($P242=Lists!$AX$6,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19020.833333333332</v>
      </c>
      <c r="BU242" s="5">
        <f ca="1">IF(BU$4="",0,IF($P242="",0,BU219*(1/12)*
IF($P242=Lists!$AX$6,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18791.666666666664</v>
      </c>
      <c r="BV242" s="5">
        <f ca="1">IF(BV$4="",0,IF($P242="",0,BV219*(1/12)*
IF($P242=Lists!$AX$6,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18562.5</v>
      </c>
      <c r="BW242" s="5">
        <f ca="1">IF(BW$4="",0,IF($P242="",0,BW219*(1/12)*
IF($P242=Lists!$AX$6,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18333.333333333332</v>
      </c>
      <c r="BX242" s="5">
        <f ca="1">IF(BX$4="",0,IF($P242="",0,BX219*(1/12)*
IF($P242=Lists!$AX$6,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18104.166666666664</v>
      </c>
      <c r="BY242" s="5">
        <f ca="1">IF(BY$4="",0,IF($P242="",0,BY219*(1/12)*
IF($P242=Lists!$AX$6,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17875</v>
      </c>
      <c r="BZ242" s="5">
        <f ca="1">IF(BZ$4="",0,IF($P242="",0,BZ219*(1/12)*
IF($P242=Lists!$AX$6,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17645.833333333332</v>
      </c>
      <c r="CA242" s="5">
        <f ca="1">IF(CA$4="",0,IF($P242="",0,CA219*(1/12)*
IF($P242=Lists!$AX$6,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17416.666666666664</v>
      </c>
      <c r="CB242" s="5">
        <f ca="1">IF(CB$4="",0,IF($P242="",0,CB219*(1/12)*
IF($P242=Lists!$AX$6,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17187.5</v>
      </c>
      <c r="CC242" s="5">
        <f ca="1">IF(CC$4="",0,IF($P242="",0,CC219*(1/12)*
IF($P242=Lists!$AX$6,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16958.333333333332</v>
      </c>
      <c r="CD242" s="5">
        <f ca="1">IF(CD$4="",0,IF($P242="",0,CD219*(1/12)*
IF($P242=Lists!$AX$6,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16729.166666666664</v>
      </c>
      <c r="CE242" s="5">
        <f ca="1">IF(CE$4="",0,IF($P242="",0,CE219*(1/12)*
IF($P242=Lists!$AX$6,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16500</v>
      </c>
      <c r="CF242" s="5">
        <f ca="1">IF(CF$4="",0,IF($P242="",0,CF219*(1/12)*
IF($P242=Lists!$AX$6,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3" spans="2:84" x14ac:dyDescent="0.3">
      <c r="B243" s="13">
        <f>ROW()</f>
        <v>243</v>
      </c>
      <c r="H243" s="1" t="str">
        <f t="shared" si="444"/>
        <v>Налоги на внеоборотные активы</v>
      </c>
      <c r="I243" s="1" t="str">
        <f>$I$240</f>
        <v>Капзатраты на производственные мощности</v>
      </c>
      <c r="J243" s="1" t="str">
        <f>Prcsses!I146</f>
        <v>Оборудование</v>
      </c>
      <c r="M243" s="53" t="s">
        <v>18</v>
      </c>
      <c r="O243" s="82"/>
      <c r="P243" s="84" t="s">
        <v>218</v>
      </c>
      <c r="Q243" s="90" t="s">
        <v>5</v>
      </c>
      <c r="U243" s="5">
        <f t="shared" ca="1" si="445"/>
        <v>1078000</v>
      </c>
      <c r="X243" s="5">
        <f ca="1">IF(X$4="",0,IF($P243="",0,X220*(1/12)*
IF($P243=Lists!$AX$6,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IF($P243=Lists!$AX$7,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IF($P243=Lists!$AX$8,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3" s="5">
        <f ca="1">IF(Y$4="",0,IF($P243="",0,Y220*(1/12)*
IF($P243=Lists!$AX$6,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IF($P243=Lists!$AX$7,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IF($P243=Lists!$AX$8,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3" s="5">
        <f ca="1">IF(Z$4="",0,IF($P243="",0,Z220*(1/12)*
IF($P243=Lists!$AX$6,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IF($P243=Lists!$AX$7,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IF($P243=Lists!$AX$8,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3" s="5">
        <f ca="1">IF(AA$4="",0,IF($P243="",0,AA220*(1/12)*
IF($P243=Lists!$AX$6,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IF($P243=Lists!$AX$7,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IF($P243=Lists!$AX$8,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3" s="5">
        <f ca="1">IF(AB$4="",0,IF($P243="",0,AB220*(1/12)*
IF($P243=Lists!$AX$6,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IF($P243=Lists!$AX$7,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IF($P243=Lists!$AX$8,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3" s="5">
        <f ca="1">IF(AC$4="",0,IF($P243="",0,AC220*(1/12)*
IF($P243=Lists!$AX$6,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IF($P243=Lists!$AX$7,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IF($P243=Lists!$AX$8,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3" s="5">
        <f ca="1">IF(AD$4="",0,IF($P243="",0,AD220*(1/12)*
IF($P243=Lists!$AX$6,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IF($P243=Lists!$AX$7,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IF($P243=Lists!$AX$8,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3" s="5">
        <f ca="1">IF(AE$4="",0,IF($P243="",0,AE220*(1/12)*
IF($P243=Lists!$AX$6,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IF($P243=Lists!$AX$7,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IF($P243=Lists!$AX$8,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3" s="5">
        <f ca="1">IF(AF$4="",0,IF($P243="",0,AF220*(1/12)*
IF($P243=Lists!$AX$6,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IF($P243=Lists!$AX$7,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IF($P243=Lists!$AX$8,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3" s="5">
        <f ca="1">IF(AG$4="",0,IF($P243="",0,AG220*(1/12)*
IF($P243=Lists!$AX$6,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IF($P243=Lists!$AX$7,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IF($P243=Lists!$AX$8,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3" s="5">
        <f ca="1">IF(AH$4="",0,IF($P243="",0,AH220*(1/12)*
IF($P243=Lists!$AX$6,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IF($P243=Lists!$AX$7,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IF($P243=Lists!$AX$8,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3" s="5">
        <f ca="1">IF(AI$4="",0,IF($P243="",0,AI220*(1/12)*
IF($P243=Lists!$AX$6,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IF($P243=Lists!$AX$7,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IF($P243=Lists!$AX$8,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27500</v>
      </c>
      <c r="AJ243" s="5">
        <f ca="1">IF(AJ$4="",0,IF($P243="",0,AJ220*(1/12)*
IF($P243=Lists!$AX$6,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IF($P243=Lists!$AX$7,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IF($P243=Lists!$AX$8,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27270.833333333328</v>
      </c>
      <c r="AK243" s="5">
        <f ca="1">IF(AK$4="",0,IF($P243="",0,AK220*(1/12)*
IF($P243=Lists!$AX$6,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IF($P243=Lists!$AX$7,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IF($P243=Lists!$AX$8,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27041.666666666661</v>
      </c>
      <c r="AL243" s="5">
        <f ca="1">IF(AL$4="",0,IF($P243="",0,AL220*(1/12)*
IF($P243=Lists!$AX$6,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IF($P243=Lists!$AX$7,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IF($P243=Lists!$AX$8,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26812.5</v>
      </c>
      <c r="AM243" s="5">
        <f ca="1">IF(AM$4="",0,IF($P243="",0,AM220*(1/12)*
IF($P243=Lists!$AX$6,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IF($P243=Lists!$AX$7,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IF($P243=Lists!$AX$8,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26583.333333333328</v>
      </c>
      <c r="AN243" s="5">
        <f ca="1">IF(AN$4="",0,IF($P243="",0,AN220*(1/12)*
IF($P243=Lists!$AX$6,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IF($P243=Lists!$AX$7,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IF($P243=Lists!$AX$8,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26354.166666666661</v>
      </c>
      <c r="AO243" s="5">
        <f ca="1">IF(AO$4="",0,IF($P243="",0,AO220*(1/12)*
IF($P243=Lists!$AX$6,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IF($P243=Lists!$AX$7,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IF($P243=Lists!$AX$8,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26125</v>
      </c>
      <c r="AP243" s="5">
        <f ca="1">IF(AP$4="",0,IF($P243="",0,AP220*(1/12)*
IF($P243=Lists!$AX$6,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IF($P243=Lists!$AX$7,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IF($P243=Lists!$AX$8,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25895.833333333328</v>
      </c>
      <c r="AQ243" s="5">
        <f ca="1">IF(AQ$4="",0,IF($P243="",0,AQ220*(1/12)*
IF($P243=Lists!$AX$6,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IF($P243=Lists!$AX$7,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IF($P243=Lists!$AX$8,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25666.666666666661</v>
      </c>
      <c r="AR243" s="5">
        <f ca="1">IF(AR$4="",0,IF($P243="",0,AR220*(1/12)*
IF($P243=Lists!$AX$6,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IF($P243=Lists!$AX$7,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IF($P243=Lists!$AX$8,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25437.5</v>
      </c>
      <c r="AS243" s="5">
        <f ca="1">IF(AS$4="",0,IF($P243="",0,AS220*(1/12)*
IF($P243=Lists!$AX$6,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IF($P243=Lists!$AX$7,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IF($P243=Lists!$AX$8,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25208.333333333328</v>
      </c>
      <c r="AT243" s="5">
        <f ca="1">IF(AT$4="",0,IF($P243="",0,AT220*(1/12)*
IF($P243=Lists!$AX$6,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IF($P243=Lists!$AX$7,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IF($P243=Lists!$AX$8,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24979.166666666661</v>
      </c>
      <c r="AU243" s="5">
        <f ca="1">IF(AU$4="",0,IF($P243="",0,AU220*(1/12)*
IF($P243=Lists!$AX$6,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IF($P243=Lists!$AX$7,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IF($P243=Lists!$AX$8,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24750</v>
      </c>
      <c r="AV243" s="5">
        <f ca="1">IF(AV$4="",0,IF($P243="",0,AV220*(1/12)*
IF($P243=Lists!$AX$6,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IF($P243=Lists!$AX$7,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IF($P243=Lists!$AX$8,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24520.833333333328</v>
      </c>
      <c r="AW243" s="5">
        <f ca="1">IF(AW$4="",0,IF($P243="",0,AW220*(1/12)*
IF($P243=Lists!$AX$6,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IF($P243=Lists!$AX$7,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IF($P243=Lists!$AX$8,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24291.666666666661</v>
      </c>
      <c r="AX243" s="5">
        <f ca="1">IF(AX$4="",0,IF($P243="",0,AX220*(1/12)*
IF($P243=Lists!$AX$6,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IF($P243=Lists!$AX$7,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IF($P243=Lists!$AX$8,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24062.5</v>
      </c>
      <c r="AY243" s="5">
        <f ca="1">IF(AY$4="",0,IF($P243="",0,AY220*(1/12)*
IF($P243=Lists!$AX$6,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IF($P243=Lists!$AX$7,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IF($P243=Lists!$AX$8,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23833.333333333328</v>
      </c>
      <c r="AZ243" s="5">
        <f ca="1">IF(AZ$4="",0,IF($P243="",0,AZ220*(1/12)*
IF($P243=Lists!$AX$6,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IF($P243=Lists!$AX$7,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IF($P243=Lists!$AX$8,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23604.166666666661</v>
      </c>
      <c r="BA243" s="5">
        <f ca="1">IF(BA$4="",0,IF($P243="",0,BA220*(1/12)*
IF($P243=Lists!$AX$6,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IF($P243=Lists!$AX$7,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IF($P243=Lists!$AX$8,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23375</v>
      </c>
      <c r="BB243" s="5">
        <f ca="1">IF(BB$4="",0,IF($P243="",0,BB220*(1/12)*
IF($P243=Lists!$AX$6,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IF($P243=Lists!$AX$7,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IF($P243=Lists!$AX$8,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23145.833333333328</v>
      </c>
      <c r="BC243" s="5">
        <f ca="1">IF(BC$4="",0,IF($P243="",0,BC220*(1/12)*
IF($P243=Lists!$AX$6,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IF($P243=Lists!$AX$7,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IF($P243=Lists!$AX$8,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22916.666666666664</v>
      </c>
      <c r="BD243" s="5">
        <f ca="1">IF(BD$4="",0,IF($P243="",0,BD220*(1/12)*
IF($P243=Lists!$AX$6,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IF($P243=Lists!$AX$7,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IF($P243=Lists!$AX$8,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22687.5</v>
      </c>
      <c r="BE243" s="5">
        <f ca="1">IF(BE$4="",0,IF($P243="",0,BE220*(1/12)*
IF($P243=Lists!$AX$6,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IF($P243=Lists!$AX$7,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IF($P243=Lists!$AX$8,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22458.333333333332</v>
      </c>
      <c r="BF243" s="5">
        <f ca="1">IF(BF$4="",0,IF($P243="",0,BF220*(1/12)*
IF($P243=Lists!$AX$6,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IF($P243=Lists!$AX$7,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IF($P243=Lists!$AX$8,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22229.166666666664</v>
      </c>
      <c r="BG243" s="5">
        <f ca="1">IF(BG$4="",0,IF($P243="",0,BG220*(1/12)*
IF($P243=Lists!$AX$6,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IF($P243=Lists!$AX$7,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IF($P243=Lists!$AX$8,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22000</v>
      </c>
      <c r="BH243" s="5">
        <f ca="1">IF(BH$4="",0,IF($P243="",0,BH220*(1/12)*
IF($P243=Lists!$AX$6,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IF($P243=Lists!$AX$7,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IF($P243=Lists!$AX$8,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21770.833333333332</v>
      </c>
      <c r="BI243" s="5">
        <f ca="1">IF(BI$4="",0,IF($P243="",0,BI220*(1/12)*
IF($P243=Lists!$AX$6,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IF($P243=Lists!$AX$7,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IF($P243=Lists!$AX$8,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21541.666666666664</v>
      </c>
      <c r="BJ243" s="5">
        <f ca="1">IF(BJ$4="",0,IF($P243="",0,BJ220*(1/12)*
IF($P243=Lists!$AX$6,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IF($P243=Lists!$AX$7,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IF($P243=Lists!$AX$8,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21312.5</v>
      </c>
      <c r="BK243" s="5">
        <f ca="1">IF(BK$4="",0,IF($P243="",0,BK220*(1/12)*
IF($P243=Lists!$AX$6,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IF($P243=Lists!$AX$7,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IF($P243=Lists!$AX$8,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21083.333333333332</v>
      </c>
      <c r="BL243" s="5">
        <f ca="1">IF(BL$4="",0,IF($P243="",0,BL220*(1/12)*
IF($P243=Lists!$AX$6,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IF($P243=Lists!$AX$7,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IF($P243=Lists!$AX$8,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20854.166666666664</v>
      </c>
      <c r="BM243" s="5">
        <f ca="1">IF(BM$4="",0,IF($P243="",0,BM220*(1/12)*
IF($P243=Lists!$AX$6,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IF($P243=Lists!$AX$7,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IF($P243=Lists!$AX$8,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20625</v>
      </c>
      <c r="BN243" s="5">
        <f ca="1">IF(BN$4="",0,IF($P243="",0,BN220*(1/12)*
IF($P243=Lists!$AX$6,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IF($P243=Lists!$AX$7,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IF($P243=Lists!$AX$8,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20395.833333333332</v>
      </c>
      <c r="BO243" s="5">
        <f ca="1">IF(BO$4="",0,IF($P243="",0,BO220*(1/12)*
IF($P243=Lists!$AX$6,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IF($P243=Lists!$AX$7,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IF($P243=Lists!$AX$8,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20166.666666666664</v>
      </c>
      <c r="BP243" s="5">
        <f ca="1">IF(BP$4="",0,IF($P243="",0,BP220*(1/12)*
IF($P243=Lists!$AX$6,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IF($P243=Lists!$AX$7,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IF($P243=Lists!$AX$8,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19937.5</v>
      </c>
      <c r="BQ243" s="5">
        <f ca="1">IF(BQ$4="",0,IF($P243="",0,BQ220*(1/12)*
IF($P243=Lists!$AX$6,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IF($P243=Lists!$AX$7,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IF($P243=Lists!$AX$8,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19708.333333333332</v>
      </c>
      <c r="BR243" s="5">
        <f ca="1">IF(BR$4="",0,IF($P243="",0,BR220*(1/12)*
IF($P243=Lists!$AX$6,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IF($P243=Lists!$AX$7,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IF($P243=Lists!$AX$8,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19479.166666666664</v>
      </c>
      <c r="BS243" s="5">
        <f ca="1">IF(BS$4="",0,IF($P243="",0,BS220*(1/12)*
IF($P243=Lists!$AX$6,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IF($P243=Lists!$AX$7,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IF($P243=Lists!$AX$8,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19250</v>
      </c>
      <c r="BT243" s="5">
        <f ca="1">IF(BT$4="",0,IF($P243="",0,BT220*(1/12)*
IF($P243=Lists!$AX$6,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IF($P243=Lists!$AX$7,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IF($P243=Lists!$AX$8,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19020.833333333332</v>
      </c>
      <c r="BU243" s="5">
        <f ca="1">IF(BU$4="",0,IF($P243="",0,BU220*(1/12)*
IF($P243=Lists!$AX$6,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IF($P243=Lists!$AX$7,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IF($P243=Lists!$AX$8,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18791.666666666664</v>
      </c>
      <c r="BV243" s="5">
        <f ca="1">IF(BV$4="",0,IF($P243="",0,BV220*(1/12)*
IF($P243=Lists!$AX$6,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IF($P243=Lists!$AX$7,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IF($P243=Lists!$AX$8,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18562.5</v>
      </c>
      <c r="BW243" s="5">
        <f ca="1">IF(BW$4="",0,IF($P243="",0,BW220*(1/12)*
IF($P243=Lists!$AX$6,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IF($P243=Lists!$AX$7,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IF($P243=Lists!$AX$8,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18333.333333333332</v>
      </c>
      <c r="BX243" s="5">
        <f ca="1">IF(BX$4="",0,IF($P243="",0,BX220*(1/12)*
IF($P243=Lists!$AX$6,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IF($P243=Lists!$AX$7,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IF($P243=Lists!$AX$8,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18104.166666666664</v>
      </c>
      <c r="BY243" s="5">
        <f ca="1">IF(BY$4="",0,IF($P243="",0,BY220*(1/12)*
IF($P243=Lists!$AX$6,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IF($P243=Lists!$AX$7,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IF($P243=Lists!$AX$8,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17875</v>
      </c>
      <c r="BZ243" s="5">
        <f ca="1">IF(BZ$4="",0,IF($P243="",0,BZ220*(1/12)*
IF($P243=Lists!$AX$6,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IF($P243=Lists!$AX$7,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IF($P243=Lists!$AX$8,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17645.833333333332</v>
      </c>
      <c r="CA243" s="5">
        <f ca="1">IF(CA$4="",0,IF($P243="",0,CA220*(1/12)*
IF($P243=Lists!$AX$6,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IF($P243=Lists!$AX$7,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IF($P243=Lists!$AX$8,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17416.666666666664</v>
      </c>
      <c r="CB243" s="5">
        <f ca="1">IF(CB$4="",0,IF($P243="",0,CB220*(1/12)*
IF($P243=Lists!$AX$6,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IF($P243=Lists!$AX$7,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IF($P243=Lists!$AX$8,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17187.5</v>
      </c>
      <c r="CC243" s="5">
        <f ca="1">IF(CC$4="",0,IF($P243="",0,CC220*(1/12)*
IF($P243=Lists!$AX$6,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IF($P243=Lists!$AX$7,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IF($P243=Lists!$AX$8,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16958.333333333332</v>
      </c>
      <c r="CD243" s="5">
        <f ca="1">IF(CD$4="",0,IF($P243="",0,CD220*(1/12)*
IF($P243=Lists!$AX$6,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IF($P243=Lists!$AX$7,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IF($P243=Lists!$AX$8,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16729.166666666664</v>
      </c>
      <c r="CE243" s="5">
        <f ca="1">IF(CE$4="",0,IF($P243="",0,CE220*(1/12)*
IF($P243=Lists!$AX$6,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IF($P243=Lists!$AX$7,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IF($P243=Lists!$AX$8,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16500</v>
      </c>
      <c r="CF243" s="5">
        <f ca="1">IF(CF$4="",0,IF($P243="",0,CF220*(1/12)*
IF($P243=Lists!$AX$6,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IF($P243=Lists!$AX$7,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IF($P243=Lists!$AX$8,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4" spans="2:84" x14ac:dyDescent="0.3">
      <c r="B244" s="13">
        <f>ROW()</f>
        <v>244</v>
      </c>
      <c r="H244" s="1" t="str">
        <f t="shared" si="444"/>
        <v>Налоги на внеоборотные активы</v>
      </c>
      <c r="I244" s="1" t="str">
        <f>$I$240</f>
        <v>Капзатраты на производственные мощности</v>
      </c>
      <c r="J244" s="1" t="str">
        <f>Prcsses!I147</f>
        <v>Доставка и установка оборудования</v>
      </c>
      <c r="M244" s="53" t="s">
        <v>18</v>
      </c>
      <c r="O244" s="82"/>
      <c r="P244" s="84" t="s">
        <v>218</v>
      </c>
      <c r="Q244" s="90" t="s">
        <v>5</v>
      </c>
      <c r="U244" s="5">
        <f t="shared" ca="1" si="445"/>
        <v>359333.33333333326</v>
      </c>
      <c r="X244" s="5">
        <f ca="1">IF(X$4="",0,IF($P244="",0,X221*(1/12)*
IF($P244=Lists!$AX$6,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IF($P244=Lists!$AX$7,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IF($P244=Lists!$AX$8,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4" s="5">
        <f ca="1">IF(Y$4="",0,IF($P244="",0,Y221*(1/12)*
IF($P244=Lists!$AX$6,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IF($P244=Lists!$AX$7,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IF($P244=Lists!$AX$8,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4" s="5">
        <f ca="1">IF(Z$4="",0,IF($P244="",0,Z221*(1/12)*
IF($P244=Lists!$AX$6,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IF($P244=Lists!$AX$7,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IF($P244=Lists!$AX$8,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4" s="5">
        <f ca="1">IF(AA$4="",0,IF($P244="",0,AA221*(1/12)*
IF($P244=Lists!$AX$6,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IF($P244=Lists!$AX$7,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IF($P244=Lists!$AX$8,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4" s="5">
        <f ca="1">IF(AB$4="",0,IF($P244="",0,AB221*(1/12)*
IF($P244=Lists!$AX$6,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IF($P244=Lists!$AX$7,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IF($P244=Lists!$AX$8,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4" s="5">
        <f ca="1">IF(AC$4="",0,IF($P244="",0,AC221*(1/12)*
IF($P244=Lists!$AX$6,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IF($P244=Lists!$AX$7,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IF($P244=Lists!$AX$8,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4" s="5">
        <f ca="1">IF(AD$4="",0,IF($P244="",0,AD221*(1/12)*
IF($P244=Lists!$AX$6,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IF($P244=Lists!$AX$7,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IF($P244=Lists!$AX$8,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4" s="5">
        <f ca="1">IF(AE$4="",0,IF($P244="",0,AE221*(1/12)*
IF($P244=Lists!$AX$6,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IF($P244=Lists!$AX$7,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IF($P244=Lists!$AX$8,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4" s="5">
        <f ca="1">IF(AF$4="",0,IF($P244="",0,AF221*(1/12)*
IF($P244=Lists!$AX$6,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IF($P244=Lists!$AX$7,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IF($P244=Lists!$AX$8,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4" s="5">
        <f ca="1">IF(AG$4="",0,IF($P244="",0,AG221*(1/12)*
IF($P244=Lists!$AX$6,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IF($P244=Lists!$AX$7,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IF($P244=Lists!$AX$8,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4" s="5">
        <f ca="1">IF(AH$4="",0,IF($P244="",0,AH221*(1/12)*
IF($P244=Lists!$AX$6,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IF($P244=Lists!$AX$7,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IF($P244=Lists!$AX$8,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4" s="5">
        <f ca="1">IF(AI$4="",0,IF($P244="",0,AI221*(1/12)*
IF($P244=Lists!$AX$6,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IF($P244=Lists!$AX$7,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IF($P244=Lists!$AX$8,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9166.6666666666661</v>
      </c>
      <c r="AJ244" s="5">
        <f ca="1">IF(AJ$4="",0,IF($P244="",0,AJ221*(1/12)*
IF($P244=Lists!$AX$6,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IF($P244=Lists!$AX$7,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IF($P244=Lists!$AX$8,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9090.2777777777756</v>
      </c>
      <c r="AK244" s="5">
        <f ca="1">IF(AK$4="",0,IF($P244="",0,AK221*(1/12)*
IF($P244=Lists!$AX$6,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IF($P244=Lists!$AX$7,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IF($P244=Lists!$AX$8,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9013.8888888888887</v>
      </c>
      <c r="AL244" s="5">
        <f ca="1">IF(AL$4="",0,IF($P244="",0,AL221*(1/12)*
IF($P244=Lists!$AX$6,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IF($P244=Lists!$AX$7,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IF($P244=Lists!$AX$8,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8937.5</v>
      </c>
      <c r="AM244" s="5">
        <f ca="1">IF(AM$4="",0,IF($P244="",0,AM221*(1/12)*
IF($P244=Lists!$AX$6,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IF($P244=Lists!$AX$7,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IF($P244=Lists!$AX$8,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8861.1111111111095</v>
      </c>
      <c r="AN244" s="5">
        <f ca="1">IF(AN$4="",0,IF($P244="",0,AN221*(1/12)*
IF($P244=Lists!$AX$6,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IF($P244=Lists!$AX$7,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IF($P244=Lists!$AX$8,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8784.7222222222226</v>
      </c>
      <c r="AO244" s="5">
        <f ca="1">IF(AO$4="",0,IF($P244="",0,AO221*(1/12)*
IF($P244=Lists!$AX$6,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IF($P244=Lists!$AX$7,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IF($P244=Lists!$AX$8,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8708.3333333333321</v>
      </c>
      <c r="AP244" s="5">
        <f ca="1">IF(AP$4="",0,IF($P244="",0,AP221*(1/12)*
IF($P244=Lists!$AX$6,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IF($P244=Lists!$AX$7,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IF($P244=Lists!$AX$8,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8631.9444444444434</v>
      </c>
      <c r="AQ244" s="5">
        <f ca="1">IF(AQ$4="",0,IF($P244="",0,AQ221*(1/12)*
IF($P244=Lists!$AX$6,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IF($P244=Lists!$AX$7,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IF($P244=Lists!$AX$8,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8555.5555555555547</v>
      </c>
      <c r="AR244" s="5">
        <f ca="1">IF(AR$4="",0,IF($P244="",0,AR221*(1/12)*
IF($P244=Lists!$AX$6,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IF($P244=Lists!$AX$7,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IF($P244=Lists!$AX$8,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8479.1666666666661</v>
      </c>
      <c r="AS244" s="5">
        <f ca="1">IF(AS$4="",0,IF($P244="",0,AS221*(1/12)*
IF($P244=Lists!$AX$6,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IF($P244=Lists!$AX$7,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IF($P244=Lists!$AX$8,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8402.7777777777756</v>
      </c>
      <c r="AT244" s="5">
        <f ca="1">IF(AT$4="",0,IF($P244="",0,AT221*(1/12)*
IF($P244=Lists!$AX$6,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IF($P244=Lists!$AX$7,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IF($P244=Lists!$AX$8,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8326.3888888888887</v>
      </c>
      <c r="AU244" s="5">
        <f ca="1">IF(AU$4="",0,IF($P244="",0,AU221*(1/12)*
IF($P244=Lists!$AX$6,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IF($P244=Lists!$AX$7,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IF($P244=Lists!$AX$8,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8250</v>
      </c>
      <c r="AV244" s="5">
        <f ca="1">IF(AV$4="",0,IF($P244="",0,AV221*(1/12)*
IF($P244=Lists!$AX$6,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IF($P244=Lists!$AX$7,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IF($P244=Lists!$AX$8,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8173.6111111111104</v>
      </c>
      <c r="AW244" s="5">
        <f ca="1">IF(AW$4="",0,IF($P244="",0,AW221*(1/12)*
IF($P244=Lists!$AX$6,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IF($P244=Lists!$AX$7,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IF($P244=Lists!$AX$8,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8097.2222222222217</v>
      </c>
      <c r="AX244" s="5">
        <f ca="1">IF(AX$4="",0,IF($P244="",0,AX221*(1/12)*
IF($P244=Lists!$AX$6,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IF($P244=Lists!$AX$7,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IF($P244=Lists!$AX$8,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8020.8333333333321</v>
      </c>
      <c r="AY244" s="5">
        <f ca="1">IF(AY$4="",0,IF($P244="",0,AY221*(1/12)*
IF($P244=Lists!$AX$6,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IF($P244=Lists!$AX$7,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IF($P244=Lists!$AX$8,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7944.4444444444434</v>
      </c>
      <c r="AZ244" s="5">
        <f ca="1">IF(AZ$4="",0,IF($P244="",0,AZ221*(1/12)*
IF($P244=Lists!$AX$6,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IF($P244=Lists!$AX$7,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IF($P244=Lists!$AX$8,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7868.0555555555547</v>
      </c>
      <c r="BA244" s="5">
        <f ca="1">IF(BA$4="",0,IF($P244="",0,BA221*(1/12)*
IF($P244=Lists!$AX$6,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IF($P244=Lists!$AX$7,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IF($P244=Lists!$AX$8,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7791.6666666666652</v>
      </c>
      <c r="BB244" s="5">
        <f ca="1">IF(BB$4="",0,IF($P244="",0,BB221*(1/12)*
IF($P244=Lists!$AX$6,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IF($P244=Lists!$AX$7,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IF($P244=Lists!$AX$8,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7715.2777777777783</v>
      </c>
      <c r="BC244" s="5">
        <f ca="1">IF(BC$4="",0,IF($P244="",0,BC221*(1/12)*
IF($P244=Lists!$AX$6,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IF($P244=Lists!$AX$7,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IF($P244=Lists!$AX$8,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7638.8888888888887</v>
      </c>
      <c r="BD244" s="5">
        <f ca="1">IF(BD$4="",0,IF($P244="",0,BD221*(1/12)*
IF($P244=Lists!$AX$6,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IF($P244=Lists!$AX$7,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IF($P244=Lists!$AX$8,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7562.5</v>
      </c>
      <c r="BE244" s="5">
        <f ca="1">IF(BE$4="",0,IF($P244="",0,BE221*(1/12)*
IF($P244=Lists!$AX$6,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IF($P244=Lists!$AX$7,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IF($P244=Lists!$AX$8,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7486.1111111111104</v>
      </c>
      <c r="BF244" s="5">
        <f ca="1">IF(BF$4="",0,IF($P244="",0,BF221*(1/12)*
IF($P244=Lists!$AX$6,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IF($P244=Lists!$AX$7,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IF($P244=Lists!$AX$8,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7409.7222222222217</v>
      </c>
      <c r="BG244" s="5">
        <f ca="1">IF(BG$4="",0,IF($P244="",0,BG221*(1/12)*
IF($P244=Lists!$AX$6,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IF($P244=Lists!$AX$7,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IF($P244=Lists!$AX$8,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7333.3333333333339</v>
      </c>
      <c r="BH244" s="5">
        <f ca="1">IF(BH$4="",0,IF($P244="",0,BH221*(1/12)*
IF($P244=Lists!$AX$6,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IF($P244=Lists!$AX$7,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IF($P244=Lists!$AX$8,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7256.9444444444443</v>
      </c>
      <c r="BI244" s="5">
        <f ca="1">IF(BI$4="",0,IF($P244="",0,BI221*(1/12)*
IF($P244=Lists!$AX$6,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IF($P244=Lists!$AX$7,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IF($P244=Lists!$AX$8,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7180.5555555555547</v>
      </c>
      <c r="BJ244" s="5">
        <f ca="1">IF(BJ$4="",0,IF($P244="",0,BJ221*(1/12)*
IF($P244=Lists!$AX$6,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IF($P244=Lists!$AX$7,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IF($P244=Lists!$AX$8,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7104.1666666666652</v>
      </c>
      <c r="BK244" s="5">
        <f ca="1">IF(BK$4="",0,IF($P244="",0,BK221*(1/12)*
IF($P244=Lists!$AX$6,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IF($P244=Lists!$AX$7,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IF($P244=Lists!$AX$8,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7027.7777777777774</v>
      </c>
      <c r="BL244" s="5">
        <f ca="1">IF(BL$4="",0,IF($P244="",0,BL221*(1/12)*
IF($P244=Lists!$AX$6,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IF($P244=Lists!$AX$7,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IF($P244=Lists!$AX$8,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6951.3888888888887</v>
      </c>
      <c r="BM244" s="5">
        <f ca="1">IF(BM$4="",0,IF($P244="",0,BM221*(1/12)*
IF($P244=Lists!$AX$6,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IF($P244=Lists!$AX$7,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IF($P244=Lists!$AX$8,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6875</v>
      </c>
      <c r="BN244" s="5">
        <f ca="1">IF(BN$4="",0,IF($P244="",0,BN221*(1/12)*
IF($P244=Lists!$AX$6,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IF($P244=Lists!$AX$7,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IF($P244=Lists!$AX$8,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6798.6111111111104</v>
      </c>
      <c r="BO244" s="5">
        <f ca="1">IF(BO$4="",0,IF($P244="",0,BO221*(1/12)*
IF($P244=Lists!$AX$6,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IF($P244=Lists!$AX$7,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IF($P244=Lists!$AX$8,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6722.2222222222208</v>
      </c>
      <c r="BP244" s="5">
        <f ca="1">IF(BP$4="",0,IF($P244="",0,BP221*(1/12)*
IF($P244=Lists!$AX$6,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IF($P244=Lists!$AX$7,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IF($P244=Lists!$AX$8,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6645.8333333333321</v>
      </c>
      <c r="BQ244" s="5">
        <f ca="1">IF(BQ$4="",0,IF($P244="",0,BQ221*(1/12)*
IF($P244=Lists!$AX$6,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IF($P244=Lists!$AX$7,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IF($P244=Lists!$AX$8,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6569.4444444444434</v>
      </c>
      <c r="BR244" s="5">
        <f ca="1">IF(BR$4="",0,IF($P244="",0,BR221*(1/12)*
IF($P244=Lists!$AX$6,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IF($P244=Lists!$AX$7,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IF($P244=Lists!$AX$8,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6493.0555555555538</v>
      </c>
      <c r="BS244" s="5">
        <f ca="1">IF(BS$4="",0,IF($P244="",0,BS221*(1/12)*
IF($P244=Lists!$AX$6,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IF($P244=Lists!$AX$7,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IF($P244=Lists!$AX$8,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6416.6666666666652</v>
      </c>
      <c r="BT244" s="5">
        <f ca="1">IF(BT$4="",0,IF($P244="",0,BT221*(1/12)*
IF($P244=Lists!$AX$6,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IF($P244=Lists!$AX$7,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IF($P244=Lists!$AX$8,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6340.2777777777756</v>
      </c>
      <c r="BU244" s="5">
        <f ca="1">IF(BU$4="",0,IF($P244="",0,BU221*(1/12)*
IF($P244=Lists!$AX$6,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IF($P244=Lists!$AX$7,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IF($P244=Lists!$AX$8,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6263.8888888888869</v>
      </c>
      <c r="BV244" s="5">
        <f ca="1">IF(BV$4="",0,IF($P244="",0,BV221*(1/12)*
IF($P244=Lists!$AX$6,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IF($P244=Lists!$AX$7,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IF($P244=Lists!$AX$8,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6187.4999999999973</v>
      </c>
      <c r="BW244" s="5">
        <f ca="1">IF(BW$4="",0,IF($P244="",0,BW221*(1/12)*
IF($P244=Lists!$AX$6,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IF($P244=Lists!$AX$7,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IF($P244=Lists!$AX$8,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6111.1111111111086</v>
      </c>
      <c r="BX244" s="5">
        <f ca="1">IF(BX$4="",0,IF($P244="",0,BX221*(1/12)*
IF($P244=Lists!$AX$6,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IF($P244=Lists!$AX$7,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IF($P244=Lists!$AX$8,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6034.7222222222208</v>
      </c>
      <c r="BY244" s="5">
        <f ca="1">IF(BY$4="",0,IF($P244="",0,BY221*(1/12)*
IF($P244=Lists!$AX$6,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IF($P244=Lists!$AX$7,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IF($P244=Lists!$AX$8,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5958.3333333333312</v>
      </c>
      <c r="BZ244" s="5">
        <f ca="1">IF(BZ$4="",0,IF($P244="",0,BZ221*(1/12)*
IF($P244=Lists!$AX$6,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IF($P244=Lists!$AX$7,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IF($P244=Lists!$AX$8,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5881.9444444444416</v>
      </c>
      <c r="CA244" s="5">
        <f ca="1">IF(CA$4="",0,IF($P244="",0,CA221*(1/12)*
IF($P244=Lists!$AX$6,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IF($P244=Lists!$AX$7,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IF($P244=Lists!$AX$8,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5805.555555555552</v>
      </c>
      <c r="CB244" s="5">
        <f ca="1">IF(CB$4="",0,IF($P244="",0,CB221*(1/12)*
IF($P244=Lists!$AX$6,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IF($P244=Lists!$AX$7,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IF($P244=Lists!$AX$8,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5729.1666666666642</v>
      </c>
      <c r="CC244" s="5">
        <f ca="1">IF(CC$4="",0,IF($P244="",0,CC221*(1/12)*
IF($P244=Lists!$AX$6,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IF($P244=Lists!$AX$7,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IF($P244=Lists!$AX$8,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5652.7777777777746</v>
      </c>
      <c r="CD244" s="5">
        <f ca="1">IF(CD$4="",0,IF($P244="",0,CD221*(1/12)*
IF($P244=Lists!$AX$6,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IF($P244=Lists!$AX$7,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IF($P244=Lists!$AX$8,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5576.388888888885</v>
      </c>
      <c r="CE244" s="5">
        <f ca="1">IF(CE$4="",0,IF($P244="",0,CE221*(1/12)*
IF($P244=Lists!$AX$6,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IF($P244=Lists!$AX$7,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IF($P244=Lists!$AX$8,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5499.9999999999973</v>
      </c>
      <c r="CF244" s="5">
        <f ca="1">IF(CF$4="",0,IF($P244="",0,CF221*(1/12)*
IF($P244=Lists!$AX$6,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IF($P244=Lists!$AX$7,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IF($P244=Lists!$AX$8,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5" spans="2:84" x14ac:dyDescent="0.3">
      <c r="B245" s="13">
        <f>ROW()</f>
        <v>245</v>
      </c>
      <c r="H245" s="1" t="str">
        <f t="shared" si="444"/>
        <v>Налоги на внеоборотные активы</v>
      </c>
      <c r="I245" s="1" t="str">
        <f>$I$240</f>
        <v>Капзатраты на производственные мощности</v>
      </c>
      <c r="J245" s="1" t="str">
        <f>Prcsses!I148</f>
        <v>Пуско-наладочные работы и ввод в экспл.</v>
      </c>
      <c r="M245" s="53" t="s">
        <v>18</v>
      </c>
      <c r="O245" s="82"/>
      <c r="P245" s="84" t="s">
        <v>218</v>
      </c>
      <c r="Q245" s="90" t="s">
        <v>5</v>
      </c>
      <c r="U245" s="5">
        <f t="shared" ca="1" si="445"/>
        <v>71866.666666666672</v>
      </c>
      <c r="X245" s="5">
        <f ca="1">IF(X$4="",0,IF($P245="",0,X222*(1/12)*
IF($P245=Lists!$AX$6,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IF($P245=Lists!$AX$7,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IF($P245=Lists!$AX$8,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5" s="5">
        <f ca="1">IF(Y$4="",0,IF($P245="",0,Y222*(1/12)*
IF($P245=Lists!$AX$6,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IF($P245=Lists!$AX$7,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IF($P245=Lists!$AX$8,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5" s="5">
        <f ca="1">IF(Z$4="",0,IF($P245="",0,Z222*(1/12)*
IF($P245=Lists!$AX$6,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IF($P245=Lists!$AX$7,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IF($P245=Lists!$AX$8,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5" s="5">
        <f ca="1">IF(AA$4="",0,IF($P245="",0,AA222*(1/12)*
IF($P245=Lists!$AX$6,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IF($P245=Lists!$AX$7,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IF($P245=Lists!$AX$8,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5" s="5">
        <f ca="1">IF(AB$4="",0,IF($P245="",0,AB222*(1/12)*
IF($P245=Lists!$AX$6,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IF($P245=Lists!$AX$7,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IF($P245=Lists!$AX$8,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5" s="5">
        <f ca="1">IF(AC$4="",0,IF($P245="",0,AC222*(1/12)*
IF($P245=Lists!$AX$6,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IF($P245=Lists!$AX$7,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IF($P245=Lists!$AX$8,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5" s="5">
        <f ca="1">IF(AD$4="",0,IF($P245="",0,AD222*(1/12)*
IF($P245=Lists!$AX$6,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IF($P245=Lists!$AX$7,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IF($P245=Lists!$AX$8,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5" s="5">
        <f ca="1">IF(AE$4="",0,IF($P245="",0,AE222*(1/12)*
IF($P245=Lists!$AX$6,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IF($P245=Lists!$AX$7,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IF($P245=Lists!$AX$8,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5" s="5">
        <f ca="1">IF(AF$4="",0,IF($P245="",0,AF222*(1/12)*
IF($P245=Lists!$AX$6,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IF($P245=Lists!$AX$7,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IF($P245=Lists!$AX$8,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5" s="5">
        <f ca="1">IF(AG$4="",0,IF($P245="",0,AG222*(1/12)*
IF($P245=Lists!$AX$6,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IF($P245=Lists!$AX$7,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IF($P245=Lists!$AX$8,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5" s="5">
        <f ca="1">IF(AH$4="",0,IF($P245="",0,AH222*(1/12)*
IF($P245=Lists!$AX$6,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IF($P245=Lists!$AX$7,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IF($P245=Lists!$AX$8,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5" s="5">
        <f ca="1">IF(AI$4="",0,IF($P245="",0,AI222*(1/12)*
IF($P245=Lists!$AX$6,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IF($P245=Lists!$AX$7,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IF($P245=Lists!$AX$8,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1833.333333333333</v>
      </c>
      <c r="AJ245" s="5">
        <f ca="1">IF(AJ$4="",0,IF($P245="",0,AJ222*(1/12)*
IF($P245=Lists!$AX$6,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IF($P245=Lists!$AX$7,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IF($P245=Lists!$AX$8,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1818.0555555555552</v>
      </c>
      <c r="AK245" s="5">
        <f ca="1">IF(AK$4="",0,IF($P245="",0,AK222*(1/12)*
IF($P245=Lists!$AX$6,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IF($P245=Lists!$AX$7,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IF($P245=Lists!$AX$8,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1802.7777777777776</v>
      </c>
      <c r="AL245" s="5">
        <f ca="1">IF(AL$4="",0,IF($P245="",0,AL222*(1/12)*
IF($P245=Lists!$AX$6,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IF($P245=Lists!$AX$7,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IF($P245=Lists!$AX$8,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1787.5</v>
      </c>
      <c r="AM245" s="5">
        <f ca="1">IF(AM$4="",0,IF($P245="",0,AM222*(1/12)*
IF($P245=Lists!$AX$6,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IF($P245=Lists!$AX$7,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IF($P245=Lists!$AX$8,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1772.2222222222219</v>
      </c>
      <c r="AN245" s="5">
        <f ca="1">IF(AN$4="",0,IF($P245="",0,AN222*(1/12)*
IF($P245=Lists!$AX$6,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IF($P245=Lists!$AX$7,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IF($P245=Lists!$AX$8,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1756.9444444444443</v>
      </c>
      <c r="AO245" s="5">
        <f ca="1">IF(AO$4="",0,IF($P245="",0,AO222*(1/12)*
IF($P245=Lists!$AX$6,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IF($P245=Lists!$AX$7,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IF($P245=Lists!$AX$8,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1741.6666666666663</v>
      </c>
      <c r="AP245" s="5">
        <f ca="1">IF(AP$4="",0,IF($P245="",0,AP222*(1/12)*
IF($P245=Lists!$AX$6,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IF($P245=Lists!$AX$7,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IF($P245=Lists!$AX$8,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1726.3888888888887</v>
      </c>
      <c r="AQ245" s="5">
        <f ca="1">IF(AQ$4="",0,IF($P245="",0,AQ222*(1/12)*
IF($P245=Lists!$AX$6,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IF($P245=Lists!$AX$7,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IF($P245=Lists!$AX$8,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1711.1111111111111</v>
      </c>
      <c r="AR245" s="5">
        <f ca="1">IF(AR$4="",0,IF($P245="",0,AR222*(1/12)*
IF($P245=Lists!$AX$6,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IF($P245=Lists!$AX$7,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IF($P245=Lists!$AX$8,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1695.833333333333</v>
      </c>
      <c r="AS245" s="5">
        <f ca="1">IF(AS$4="",0,IF($P245="",0,AS222*(1/12)*
IF($P245=Lists!$AX$6,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IF($P245=Lists!$AX$7,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IF($P245=Lists!$AX$8,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1680.5555555555552</v>
      </c>
      <c r="AT245" s="5">
        <f ca="1">IF(AT$4="",0,IF($P245="",0,AT222*(1/12)*
IF($P245=Lists!$AX$6,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IF($P245=Lists!$AX$7,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IF($P245=Lists!$AX$8,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1665.2777777777776</v>
      </c>
      <c r="AU245" s="5">
        <f ca="1">IF(AU$4="",0,IF($P245="",0,AU222*(1/12)*
IF($P245=Lists!$AX$6,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IF($P245=Lists!$AX$7,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IF($P245=Lists!$AX$8,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1650</v>
      </c>
      <c r="AV245" s="5">
        <f ca="1">IF(AV$4="",0,IF($P245="",0,AV222*(1/12)*
IF($P245=Lists!$AX$6,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IF($P245=Lists!$AX$7,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IF($P245=Lists!$AX$8,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1634.7222222222222</v>
      </c>
      <c r="AW245" s="5">
        <f ca="1">IF(AW$4="",0,IF($P245="",0,AW222*(1/12)*
IF($P245=Lists!$AX$6,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IF($P245=Lists!$AX$7,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IF($P245=Lists!$AX$8,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1619.4444444444443</v>
      </c>
      <c r="AX245" s="5">
        <f ca="1">IF(AX$4="",0,IF($P245="",0,AX222*(1/12)*
IF($P245=Lists!$AX$6,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IF($P245=Lists!$AX$7,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IF($P245=Lists!$AX$8,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1604.1666666666663</v>
      </c>
      <c r="AY245" s="5">
        <f ca="1">IF(AY$4="",0,IF($P245="",0,AY222*(1/12)*
IF($P245=Lists!$AX$6,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IF($P245=Lists!$AX$7,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IF($P245=Lists!$AX$8,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1588.8888888888887</v>
      </c>
      <c r="AZ245" s="5">
        <f ca="1">IF(AZ$4="",0,IF($P245="",0,AZ222*(1/12)*
IF($P245=Lists!$AX$6,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IF($P245=Lists!$AX$7,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IF($P245=Lists!$AX$8,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1573.6111111111111</v>
      </c>
      <c r="BA245" s="5">
        <f ca="1">IF(BA$4="",0,IF($P245="",0,BA222*(1/12)*
IF($P245=Lists!$AX$6,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IF($P245=Lists!$AX$7,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IF($P245=Lists!$AX$8,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1558.333333333333</v>
      </c>
      <c r="BB245" s="5">
        <f ca="1">IF(BB$4="",0,IF($P245="",0,BB222*(1/12)*
IF($P245=Lists!$AX$6,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IF($P245=Lists!$AX$7,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IF($P245=Lists!$AX$8,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1543.0555555555552</v>
      </c>
      <c r="BC245" s="5">
        <f ca="1">IF(BC$4="",0,IF($P245="",0,BC222*(1/12)*
IF($P245=Lists!$AX$6,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IF($P245=Lists!$AX$7,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IF($P245=Lists!$AX$8,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1527.7777777777776</v>
      </c>
      <c r="BD245" s="5">
        <f ca="1">IF(BD$4="",0,IF($P245="",0,BD222*(1/12)*
IF($P245=Lists!$AX$6,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IF($P245=Lists!$AX$7,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IF($P245=Lists!$AX$8,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1512.5</v>
      </c>
      <c r="BE245" s="5">
        <f ca="1">IF(BE$4="",0,IF($P245="",0,BE222*(1/12)*
IF($P245=Lists!$AX$6,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IF($P245=Lists!$AX$7,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IF($P245=Lists!$AX$8,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1497.2222222222219</v>
      </c>
      <c r="BF245" s="5">
        <f ca="1">IF(BF$4="",0,IF($P245="",0,BF222*(1/12)*
IF($P245=Lists!$AX$6,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IF($P245=Lists!$AX$7,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IF($P245=Lists!$AX$8,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1481.9444444444441</v>
      </c>
      <c r="BG245" s="5">
        <f ca="1">IF(BG$4="",0,IF($P245="",0,BG222*(1/12)*
IF($P245=Lists!$AX$6,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IF($P245=Lists!$AX$7,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IF($P245=Lists!$AX$8,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1466.6666666666663</v>
      </c>
      <c r="BH245" s="5">
        <f ca="1">IF(BH$4="",0,IF($P245="",0,BH222*(1/12)*
IF($P245=Lists!$AX$6,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IF($P245=Lists!$AX$7,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IF($P245=Lists!$AX$8,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1451.3888888888887</v>
      </c>
      <c r="BI245" s="5">
        <f ca="1">IF(BI$4="",0,IF($P245="",0,BI222*(1/12)*
IF($P245=Lists!$AX$6,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IF($P245=Lists!$AX$7,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IF($P245=Lists!$AX$8,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1436.1111111111109</v>
      </c>
      <c r="BJ245" s="5">
        <f ca="1">IF(BJ$4="",0,IF($P245="",0,BJ222*(1/12)*
IF($P245=Lists!$AX$6,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IF($P245=Lists!$AX$7,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IF($P245=Lists!$AX$8,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1420.833333333333</v>
      </c>
      <c r="BK245" s="5">
        <f ca="1">IF(BK$4="",0,IF($P245="",0,BK222*(1/12)*
IF($P245=Lists!$AX$6,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IF($P245=Lists!$AX$7,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IF($P245=Lists!$AX$8,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1405.5555555555552</v>
      </c>
      <c r="BL245" s="5">
        <f ca="1">IF(BL$4="",0,IF($P245="",0,BL222*(1/12)*
IF($P245=Lists!$AX$6,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IF($P245=Lists!$AX$7,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IF($P245=Lists!$AX$8,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1390.2777777777776</v>
      </c>
      <c r="BM245" s="5">
        <f ca="1">IF(BM$4="",0,IF($P245="",0,BM222*(1/12)*
IF($P245=Lists!$AX$6,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IF($P245=Lists!$AX$7,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IF($P245=Lists!$AX$8,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1374.9999999999995</v>
      </c>
      <c r="BN245" s="5">
        <f ca="1">IF(BN$4="",0,IF($P245="",0,BN222*(1/12)*
IF($P245=Lists!$AX$6,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IF($P245=Lists!$AX$7,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IF($P245=Lists!$AX$8,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1359.7222222222217</v>
      </c>
      <c r="BO245" s="5">
        <f ca="1">IF(BO$4="",0,IF($P245="",0,BO222*(1/12)*
IF($P245=Lists!$AX$6,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IF($P245=Lists!$AX$7,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IF($P245=Lists!$AX$8,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1344.4444444444441</v>
      </c>
      <c r="BP245" s="5">
        <f ca="1">IF(BP$4="",0,IF($P245="",0,BP222*(1/12)*
IF($P245=Lists!$AX$6,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IF($P245=Lists!$AX$7,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IF($P245=Lists!$AX$8,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1329.1666666666663</v>
      </c>
      <c r="BQ245" s="5">
        <f ca="1">IF(BQ$4="",0,IF($P245="",0,BQ222*(1/12)*
IF($P245=Lists!$AX$6,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IF($P245=Lists!$AX$7,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IF($P245=Lists!$AX$8,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1313.8888888888885</v>
      </c>
      <c r="BR245" s="5">
        <f ca="1">IF(BR$4="",0,IF($P245="",0,BR222*(1/12)*
IF($P245=Lists!$AX$6,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IF($P245=Lists!$AX$7,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IF($P245=Lists!$AX$8,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1298.6111111111109</v>
      </c>
      <c r="BS245" s="5">
        <f ca="1">IF(BS$4="",0,IF($P245="",0,BS222*(1/12)*
IF($P245=Lists!$AX$6,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IF($P245=Lists!$AX$7,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IF($P245=Lists!$AX$8,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1283.3333333333333</v>
      </c>
      <c r="BT245" s="5">
        <f ca="1">IF(BT$4="",0,IF($P245="",0,BT222*(1/12)*
IF($P245=Lists!$AX$6,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IF($P245=Lists!$AX$7,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IF($P245=Lists!$AX$8,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1268.0555555555554</v>
      </c>
      <c r="BU245" s="5">
        <f ca="1">IF(BU$4="",0,IF($P245="",0,BU222*(1/12)*
IF($P245=Lists!$AX$6,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IF($P245=Lists!$AX$7,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IF($P245=Lists!$AX$8,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1252.7777777777776</v>
      </c>
      <c r="BV245" s="5">
        <f ca="1">IF(BV$4="",0,IF($P245="",0,BV222*(1/12)*
IF($P245=Lists!$AX$6,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IF($P245=Lists!$AX$7,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IF($P245=Lists!$AX$8,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1237.5</v>
      </c>
      <c r="BW245" s="5">
        <f ca="1">IF(BW$4="",0,IF($P245="",0,BW222*(1/12)*
IF($P245=Lists!$AX$6,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IF($P245=Lists!$AX$7,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IF($P245=Lists!$AX$8,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1222.2222222222224</v>
      </c>
      <c r="BX245" s="5">
        <f ca="1">IF(BX$4="",0,IF($P245="",0,BX222*(1/12)*
IF($P245=Lists!$AX$6,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IF($P245=Lists!$AX$7,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IF($P245=Lists!$AX$8,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1206.9444444444443</v>
      </c>
      <c r="BY245" s="5">
        <f ca="1">IF(BY$4="",0,IF($P245="",0,BY222*(1/12)*
IF($P245=Lists!$AX$6,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IF($P245=Lists!$AX$7,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IF($P245=Lists!$AX$8,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1191.6666666666665</v>
      </c>
      <c r="BZ245" s="5">
        <f ca="1">IF(BZ$4="",0,IF($P245="",0,BZ222*(1/12)*
IF($P245=Lists!$AX$6,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IF($P245=Lists!$AX$7,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IF($P245=Lists!$AX$8,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1176.3888888888889</v>
      </c>
      <c r="CA245" s="5">
        <f ca="1">IF(CA$4="",0,IF($P245="",0,CA222*(1/12)*
IF($P245=Lists!$AX$6,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IF($P245=Lists!$AX$7,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IF($P245=Lists!$AX$8,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1161.1111111111113</v>
      </c>
      <c r="CB245" s="5">
        <f ca="1">IF(CB$4="",0,IF($P245="",0,CB222*(1/12)*
IF($P245=Lists!$AX$6,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IF($P245=Lists!$AX$7,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IF($P245=Lists!$AX$8,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1145.8333333333335</v>
      </c>
      <c r="CC245" s="5">
        <f ca="1">IF(CC$4="",0,IF($P245="",0,CC222*(1/12)*
IF($P245=Lists!$AX$6,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IF($P245=Lists!$AX$7,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IF($P245=Lists!$AX$8,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1130.5555555555554</v>
      </c>
      <c r="CD245" s="5">
        <f ca="1">IF(CD$4="",0,IF($P245="",0,CD222*(1/12)*
IF($P245=Lists!$AX$6,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IF($P245=Lists!$AX$7,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IF($P245=Lists!$AX$8,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1115.2777777777778</v>
      </c>
      <c r="CE245" s="5">
        <f ca="1">IF(CE$4="",0,IF($P245="",0,CE222*(1/12)*
IF($P245=Lists!$AX$6,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IF($P245=Lists!$AX$7,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IF($P245=Lists!$AX$8,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1100.0000000000002</v>
      </c>
      <c r="CF245" s="5">
        <f ca="1">IF(CF$4="",0,IF($P245="",0,CF222*(1/12)*
IF($P245=Lists!$AX$6,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IF($P245=Lists!$AX$7,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IF($P245=Lists!$AX$8,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6" spans="2:84" s="26" customFormat="1" ht="12" x14ac:dyDescent="0.25">
      <c r="B246" s="13"/>
      <c r="M246" s="55"/>
      <c r="N246" s="44" t="s">
        <v>21</v>
      </c>
      <c r="O246" s="45"/>
      <c r="P246" s="46"/>
      <c r="Q246" s="89"/>
      <c r="U246" s="41"/>
      <c r="V246" s="42"/>
      <c r="W246" s="43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</row>
    <row r="247" spans="2:84" x14ac:dyDescent="0.3">
      <c r="B247" s="13">
        <f>ROW()</f>
        <v>247</v>
      </c>
      <c r="H247" s="1" t="str">
        <f t="shared" ref="H247:H252" si="456">$H$232</f>
        <v>Налоги на внеоборотные активы</v>
      </c>
      <c r="I247" s="1" t="s">
        <v>206</v>
      </c>
      <c r="M247" s="53" t="s">
        <v>18</v>
      </c>
      <c r="P247" s="72" t="str">
        <f>Lists!$AI$13</f>
        <v>PL(-)</v>
      </c>
      <c r="U247" s="5">
        <f t="shared" ref="U247:U252" ca="1" si="457">SUM(INDIRECT(ADDRESS($B247,$X$2)&amp;":"&amp;ADDRESS($B247,$X$2-1+$P$8)))</f>
        <v>0</v>
      </c>
      <c r="X247" s="5">
        <f ca="1">IF(X$4="",0,SUM(X248:X253))</f>
        <v>0</v>
      </c>
      <c r="Y247" s="5">
        <f ca="1">IF(Y$4="",0,SUM(Y248:Y253))</f>
        <v>0</v>
      </c>
      <c r="Z247" s="5">
        <f t="shared" ref="Z247" ca="1" si="458">IF(Z$4="",0,SUM(Z248:Z253))</f>
        <v>0</v>
      </c>
      <c r="AA247" s="5">
        <f t="shared" ref="AA247" ca="1" si="459">IF(AA$4="",0,SUM(AA248:AA253))</f>
        <v>0</v>
      </c>
      <c r="AB247" s="5">
        <f t="shared" ref="AB247" ca="1" si="460">IF(AB$4="",0,SUM(AB248:AB253))</f>
        <v>0</v>
      </c>
      <c r="AC247" s="5">
        <f t="shared" ref="AC247" ca="1" si="461">IF(AC$4="",0,SUM(AC248:AC253))</f>
        <v>0</v>
      </c>
      <c r="AD247" s="5">
        <f t="shared" ref="AD247" ca="1" si="462">IF(AD$4="",0,SUM(AD248:AD253))</f>
        <v>0</v>
      </c>
      <c r="AE247" s="5">
        <f t="shared" ref="AE247" ca="1" si="463">IF(AE$4="",0,SUM(AE248:AE253))</f>
        <v>0</v>
      </c>
      <c r="AF247" s="5">
        <f t="shared" ref="AF247" ca="1" si="464">IF(AF$4="",0,SUM(AF248:AF253))</f>
        <v>0</v>
      </c>
      <c r="AG247" s="5">
        <f t="shared" ref="AG247" ca="1" si="465">IF(AG$4="",0,SUM(AG248:AG253))</f>
        <v>0</v>
      </c>
      <c r="AH247" s="5">
        <f t="shared" ref="AH247" ca="1" si="466">IF(AH$4="",0,SUM(AH248:AH253))</f>
        <v>0</v>
      </c>
      <c r="AI247" s="5">
        <f t="shared" ref="AI247:CF247" ca="1" si="467">IF(AI$4="",0,SUM(AI248:AI253))</f>
        <v>0</v>
      </c>
      <c r="AJ247" s="5">
        <f t="shared" ca="1" si="467"/>
        <v>0</v>
      </c>
      <c r="AK247" s="5">
        <f t="shared" ca="1" si="467"/>
        <v>0</v>
      </c>
      <c r="AL247" s="5">
        <f t="shared" ca="1" si="467"/>
        <v>0</v>
      </c>
      <c r="AM247" s="5">
        <f t="shared" ca="1" si="467"/>
        <v>0</v>
      </c>
      <c r="AN247" s="5">
        <f t="shared" ca="1" si="467"/>
        <v>0</v>
      </c>
      <c r="AO247" s="5">
        <f t="shared" ca="1" si="467"/>
        <v>0</v>
      </c>
      <c r="AP247" s="5">
        <f t="shared" ca="1" si="467"/>
        <v>0</v>
      </c>
      <c r="AQ247" s="5">
        <f t="shared" ca="1" si="467"/>
        <v>0</v>
      </c>
      <c r="AR247" s="5">
        <f t="shared" ca="1" si="467"/>
        <v>0</v>
      </c>
      <c r="AS247" s="5">
        <f t="shared" ca="1" si="467"/>
        <v>0</v>
      </c>
      <c r="AT247" s="5">
        <f t="shared" ca="1" si="467"/>
        <v>0</v>
      </c>
      <c r="AU247" s="5">
        <f t="shared" ca="1" si="467"/>
        <v>0</v>
      </c>
      <c r="AV247" s="5">
        <f t="shared" ca="1" si="467"/>
        <v>0</v>
      </c>
      <c r="AW247" s="5">
        <f t="shared" ca="1" si="467"/>
        <v>0</v>
      </c>
      <c r="AX247" s="5">
        <f t="shared" ca="1" si="467"/>
        <v>0</v>
      </c>
      <c r="AY247" s="5">
        <f t="shared" ca="1" si="467"/>
        <v>0</v>
      </c>
      <c r="AZ247" s="5">
        <f t="shared" ca="1" si="467"/>
        <v>0</v>
      </c>
      <c r="BA247" s="5">
        <f t="shared" ca="1" si="467"/>
        <v>0</v>
      </c>
      <c r="BB247" s="5">
        <f t="shared" ca="1" si="467"/>
        <v>0</v>
      </c>
      <c r="BC247" s="5">
        <f t="shared" ca="1" si="467"/>
        <v>0</v>
      </c>
      <c r="BD247" s="5">
        <f t="shared" ca="1" si="467"/>
        <v>0</v>
      </c>
      <c r="BE247" s="5">
        <f t="shared" ca="1" si="467"/>
        <v>0</v>
      </c>
      <c r="BF247" s="5">
        <f t="shared" ca="1" si="467"/>
        <v>0</v>
      </c>
      <c r="BG247" s="5">
        <f t="shared" ca="1" si="467"/>
        <v>0</v>
      </c>
      <c r="BH247" s="5">
        <f t="shared" ca="1" si="467"/>
        <v>0</v>
      </c>
      <c r="BI247" s="5">
        <f t="shared" ca="1" si="467"/>
        <v>0</v>
      </c>
      <c r="BJ247" s="5">
        <f t="shared" ca="1" si="467"/>
        <v>0</v>
      </c>
      <c r="BK247" s="5">
        <f t="shared" ca="1" si="467"/>
        <v>0</v>
      </c>
      <c r="BL247" s="5">
        <f t="shared" ca="1" si="467"/>
        <v>0</v>
      </c>
      <c r="BM247" s="5">
        <f t="shared" ca="1" si="467"/>
        <v>0</v>
      </c>
      <c r="BN247" s="5">
        <f t="shared" ca="1" si="467"/>
        <v>0</v>
      </c>
      <c r="BO247" s="5">
        <f t="shared" ca="1" si="467"/>
        <v>0</v>
      </c>
      <c r="BP247" s="5">
        <f t="shared" ca="1" si="467"/>
        <v>0</v>
      </c>
      <c r="BQ247" s="5">
        <f t="shared" ca="1" si="467"/>
        <v>0</v>
      </c>
      <c r="BR247" s="5">
        <f t="shared" ca="1" si="467"/>
        <v>0</v>
      </c>
      <c r="BS247" s="5">
        <f t="shared" ca="1" si="467"/>
        <v>0</v>
      </c>
      <c r="BT247" s="5">
        <f t="shared" ca="1" si="467"/>
        <v>0</v>
      </c>
      <c r="BU247" s="5">
        <f t="shared" ca="1" si="467"/>
        <v>0</v>
      </c>
      <c r="BV247" s="5">
        <f t="shared" ca="1" si="467"/>
        <v>0</v>
      </c>
      <c r="BW247" s="5">
        <f t="shared" ca="1" si="467"/>
        <v>0</v>
      </c>
      <c r="BX247" s="5">
        <f t="shared" ca="1" si="467"/>
        <v>0</v>
      </c>
      <c r="BY247" s="5">
        <f t="shared" ca="1" si="467"/>
        <v>0</v>
      </c>
      <c r="BZ247" s="5">
        <f t="shared" ca="1" si="467"/>
        <v>0</v>
      </c>
      <c r="CA247" s="5">
        <f t="shared" ca="1" si="467"/>
        <v>0</v>
      </c>
      <c r="CB247" s="5">
        <f t="shared" ca="1" si="467"/>
        <v>0</v>
      </c>
      <c r="CC247" s="5">
        <f t="shared" ca="1" si="467"/>
        <v>0</v>
      </c>
      <c r="CD247" s="5">
        <f t="shared" ca="1" si="467"/>
        <v>0</v>
      </c>
      <c r="CE247" s="5">
        <f t="shared" ca="1" si="467"/>
        <v>0</v>
      </c>
      <c r="CF247" s="5">
        <f t="shared" ca="1" si="467"/>
        <v>0</v>
      </c>
    </row>
    <row r="248" spans="2:84" x14ac:dyDescent="0.3">
      <c r="B248" s="13">
        <f>ROW()</f>
        <v>248</v>
      </c>
      <c r="H248" s="1" t="str">
        <f t="shared" si="456"/>
        <v>Налоги на внеоборотные активы</v>
      </c>
      <c r="I248" s="1" t="str">
        <f>$I$247</f>
        <v>Капзатраты на торговые мощности</v>
      </c>
      <c r="J248" s="1" t="str">
        <f>Prcsses!I176</f>
        <v>Ремонтные работы</v>
      </c>
      <c r="M248" s="53" t="s">
        <v>18</v>
      </c>
      <c r="O248" s="82"/>
      <c r="P248" s="84"/>
      <c r="Q248" s="90" t="s">
        <v>5</v>
      </c>
      <c r="U248" s="5">
        <f t="shared" ca="1" si="457"/>
        <v>0</v>
      </c>
      <c r="X248" s="5">
        <f ca="1">IF(X$4="",0,IF($P248="",0,X225*(1/12)*
IF($P248=Lists!$AX$6,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IF($P248=Lists!$AX$7,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IF($P248=Lists!$AX$8,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8" s="5">
        <f ca="1">IF(Y$4="",0,IF($P248="",0,Y225*(1/12)*
IF($P248=Lists!$AX$6,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IF($P248=Lists!$AX$7,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IF($P248=Lists!$AX$8,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8" s="5">
        <f ca="1">IF(Z$4="",0,IF($P248="",0,Z225*(1/12)*
IF($P248=Lists!$AX$6,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IF($P248=Lists!$AX$7,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IF($P248=Lists!$AX$8,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8" s="5">
        <f ca="1">IF(AA$4="",0,IF($P248="",0,AA225*(1/12)*
IF($P248=Lists!$AX$6,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IF($P248=Lists!$AX$7,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IF($P248=Lists!$AX$8,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8" s="5">
        <f ca="1">IF(AB$4="",0,IF($P248="",0,AB225*(1/12)*
IF($P248=Lists!$AX$6,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IF($P248=Lists!$AX$7,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IF($P248=Lists!$AX$8,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8" s="5">
        <f ca="1">IF(AC$4="",0,IF($P248="",0,AC225*(1/12)*
IF($P248=Lists!$AX$6,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IF($P248=Lists!$AX$7,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IF($P248=Lists!$AX$8,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8" s="5">
        <f ca="1">IF(AD$4="",0,IF($P248="",0,AD225*(1/12)*
IF($P248=Lists!$AX$6,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IF($P248=Lists!$AX$7,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IF($P248=Lists!$AX$8,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8" s="5">
        <f ca="1">IF(AE$4="",0,IF($P248="",0,AE225*(1/12)*
IF($P248=Lists!$AX$6,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IF($P248=Lists!$AX$7,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IF($P248=Lists!$AX$8,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8" s="5">
        <f ca="1">IF(AF$4="",0,IF($P248="",0,AF225*(1/12)*
IF($P248=Lists!$AX$6,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IF($P248=Lists!$AX$7,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IF($P248=Lists!$AX$8,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8" s="5">
        <f ca="1">IF(AG$4="",0,IF($P248="",0,AG225*(1/12)*
IF($P248=Lists!$AX$6,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IF($P248=Lists!$AX$7,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IF($P248=Lists!$AX$8,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8" s="5">
        <f ca="1">IF(AH$4="",0,IF($P248="",0,AH225*(1/12)*
IF($P248=Lists!$AX$6,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IF($P248=Lists!$AX$7,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IF($P248=Lists!$AX$8,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8" s="5">
        <f ca="1">IF(AI$4="",0,IF($P248="",0,AI225*(1/12)*
IF($P248=Lists!$AX$6,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IF($P248=Lists!$AX$7,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IF($P248=Lists!$AX$8,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8" s="5">
        <f ca="1">IF(AJ$4="",0,IF($P248="",0,AJ225*(1/12)*
IF($P248=Lists!$AX$6,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IF($P248=Lists!$AX$7,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IF($P248=Lists!$AX$8,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8" s="5">
        <f ca="1">IF(AK$4="",0,IF($P248="",0,AK225*(1/12)*
IF($P248=Lists!$AX$6,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IF($P248=Lists!$AX$7,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IF($P248=Lists!$AX$8,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8" s="5">
        <f ca="1">IF(AL$4="",0,IF($P248="",0,AL225*(1/12)*
IF($P248=Lists!$AX$6,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IF($P248=Lists!$AX$7,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IF($P248=Lists!$AX$8,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8" s="5">
        <f ca="1">IF(AM$4="",0,IF($P248="",0,AM225*(1/12)*
IF($P248=Lists!$AX$6,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IF($P248=Lists!$AX$7,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IF($P248=Lists!$AX$8,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8" s="5">
        <f ca="1">IF(AN$4="",0,IF($P248="",0,AN225*(1/12)*
IF($P248=Lists!$AX$6,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IF($P248=Lists!$AX$7,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IF($P248=Lists!$AX$8,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8" s="5">
        <f ca="1">IF(AO$4="",0,IF($P248="",0,AO225*(1/12)*
IF($P248=Lists!$AX$6,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IF($P248=Lists!$AX$7,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IF($P248=Lists!$AX$8,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8" s="5">
        <f ca="1">IF(AP$4="",0,IF($P248="",0,AP225*(1/12)*
IF($P248=Lists!$AX$6,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IF($P248=Lists!$AX$7,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IF($P248=Lists!$AX$8,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8" s="5">
        <f ca="1">IF(AQ$4="",0,IF($P248="",0,AQ225*(1/12)*
IF($P248=Lists!$AX$6,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IF($P248=Lists!$AX$7,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IF($P248=Lists!$AX$8,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8" s="5">
        <f ca="1">IF(AR$4="",0,IF($P248="",0,AR225*(1/12)*
IF($P248=Lists!$AX$6,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IF($P248=Lists!$AX$7,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IF($P248=Lists!$AX$8,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8" s="5">
        <f ca="1">IF(AS$4="",0,IF($P248="",0,AS225*(1/12)*
IF($P248=Lists!$AX$6,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IF($P248=Lists!$AX$7,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IF($P248=Lists!$AX$8,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8" s="5">
        <f ca="1">IF(AT$4="",0,IF($P248="",0,AT225*(1/12)*
IF($P248=Lists!$AX$6,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IF($P248=Lists!$AX$7,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IF($P248=Lists!$AX$8,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8" s="5">
        <f ca="1">IF(AU$4="",0,IF($P248="",0,AU225*(1/12)*
IF($P248=Lists!$AX$6,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IF($P248=Lists!$AX$7,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IF($P248=Lists!$AX$8,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8" s="5">
        <f ca="1">IF(AV$4="",0,IF($P248="",0,AV225*(1/12)*
IF($P248=Lists!$AX$6,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IF($P248=Lists!$AX$7,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IF($P248=Lists!$AX$8,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8" s="5">
        <f ca="1">IF(AW$4="",0,IF($P248="",0,AW225*(1/12)*
IF($P248=Lists!$AX$6,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IF($P248=Lists!$AX$7,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IF($P248=Lists!$AX$8,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8" s="5">
        <f ca="1">IF(AX$4="",0,IF($P248="",0,AX225*(1/12)*
IF($P248=Lists!$AX$6,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IF($P248=Lists!$AX$7,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IF($P248=Lists!$AX$8,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8" s="5">
        <f ca="1">IF(AY$4="",0,IF($P248="",0,AY225*(1/12)*
IF($P248=Lists!$AX$6,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IF($P248=Lists!$AX$7,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IF($P248=Lists!$AX$8,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8" s="5">
        <f ca="1">IF(AZ$4="",0,IF($P248="",0,AZ225*(1/12)*
IF($P248=Lists!$AX$6,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IF($P248=Lists!$AX$7,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IF($P248=Lists!$AX$8,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8" s="5">
        <f ca="1">IF(BA$4="",0,IF($P248="",0,BA225*(1/12)*
IF($P248=Lists!$AX$6,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IF($P248=Lists!$AX$7,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IF($P248=Lists!$AX$8,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8" s="5">
        <f ca="1">IF(BB$4="",0,IF($P248="",0,BB225*(1/12)*
IF($P248=Lists!$AX$6,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IF($P248=Lists!$AX$7,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IF($P248=Lists!$AX$8,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8" s="5">
        <f ca="1">IF(BC$4="",0,IF($P248="",0,BC225*(1/12)*
IF($P248=Lists!$AX$6,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IF($P248=Lists!$AX$7,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IF($P248=Lists!$AX$8,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8" s="5">
        <f ca="1">IF(BD$4="",0,IF($P248="",0,BD225*(1/12)*
IF($P248=Lists!$AX$6,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IF($P248=Lists!$AX$7,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IF($P248=Lists!$AX$8,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8" s="5">
        <f ca="1">IF(BE$4="",0,IF($P248="",0,BE225*(1/12)*
IF($P248=Lists!$AX$6,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IF($P248=Lists!$AX$7,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IF($P248=Lists!$AX$8,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8" s="5">
        <f ca="1">IF(BF$4="",0,IF($P248="",0,BF225*(1/12)*
IF($P248=Lists!$AX$6,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IF($P248=Lists!$AX$7,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IF($P248=Lists!$AX$8,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8" s="5">
        <f ca="1">IF(BG$4="",0,IF($P248="",0,BG225*(1/12)*
IF($P248=Lists!$AX$6,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IF($P248=Lists!$AX$7,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IF($P248=Lists!$AX$8,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8" s="5">
        <f ca="1">IF(BH$4="",0,IF($P248="",0,BH225*(1/12)*
IF($P248=Lists!$AX$6,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IF($P248=Lists!$AX$7,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IF($P248=Lists!$AX$8,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8" s="5">
        <f ca="1">IF(BI$4="",0,IF($P248="",0,BI225*(1/12)*
IF($P248=Lists!$AX$6,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IF($P248=Lists!$AX$7,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IF($P248=Lists!$AX$8,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8" s="5">
        <f ca="1">IF(BJ$4="",0,IF($P248="",0,BJ225*(1/12)*
IF($P248=Lists!$AX$6,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IF($P248=Lists!$AX$7,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IF($P248=Lists!$AX$8,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8" s="5">
        <f ca="1">IF(BK$4="",0,IF($P248="",0,BK225*(1/12)*
IF($P248=Lists!$AX$6,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IF($P248=Lists!$AX$7,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IF($P248=Lists!$AX$8,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8" s="5">
        <f ca="1">IF(BL$4="",0,IF($P248="",0,BL225*(1/12)*
IF($P248=Lists!$AX$6,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IF($P248=Lists!$AX$7,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IF($P248=Lists!$AX$8,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8" s="5">
        <f ca="1">IF(BM$4="",0,IF($P248="",0,BM225*(1/12)*
IF($P248=Lists!$AX$6,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IF($P248=Lists!$AX$7,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IF($P248=Lists!$AX$8,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8" s="5">
        <f ca="1">IF(BN$4="",0,IF($P248="",0,BN225*(1/12)*
IF($P248=Lists!$AX$6,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IF($P248=Lists!$AX$7,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IF($P248=Lists!$AX$8,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8" s="5">
        <f ca="1">IF(BO$4="",0,IF($P248="",0,BO225*(1/12)*
IF($P248=Lists!$AX$6,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IF($P248=Lists!$AX$7,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IF($P248=Lists!$AX$8,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8" s="5">
        <f ca="1">IF(BP$4="",0,IF($P248="",0,BP225*(1/12)*
IF($P248=Lists!$AX$6,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IF($P248=Lists!$AX$7,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IF($P248=Lists!$AX$8,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8" s="5">
        <f ca="1">IF(BQ$4="",0,IF($P248="",0,BQ225*(1/12)*
IF($P248=Lists!$AX$6,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IF($P248=Lists!$AX$7,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IF($P248=Lists!$AX$8,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8" s="5">
        <f ca="1">IF(BR$4="",0,IF($P248="",0,BR225*(1/12)*
IF($P248=Lists!$AX$6,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IF($P248=Lists!$AX$7,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IF($P248=Lists!$AX$8,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8" s="5">
        <f ca="1">IF(BS$4="",0,IF($P248="",0,BS225*(1/12)*
IF($P248=Lists!$AX$6,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IF($P248=Lists!$AX$7,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IF($P248=Lists!$AX$8,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8" s="5">
        <f ca="1">IF(BT$4="",0,IF($P248="",0,BT225*(1/12)*
IF($P248=Lists!$AX$6,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IF($P248=Lists!$AX$7,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IF($P248=Lists!$AX$8,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8" s="5">
        <f ca="1">IF(BU$4="",0,IF($P248="",0,BU225*(1/12)*
IF($P248=Lists!$AX$6,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IF($P248=Lists!$AX$7,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IF($P248=Lists!$AX$8,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8" s="5">
        <f ca="1">IF(BV$4="",0,IF($P248="",0,BV225*(1/12)*
IF($P248=Lists!$AX$6,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IF($P248=Lists!$AX$7,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IF($P248=Lists!$AX$8,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8" s="5">
        <f ca="1">IF(BW$4="",0,IF($P248="",0,BW225*(1/12)*
IF($P248=Lists!$AX$6,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IF($P248=Lists!$AX$7,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IF($P248=Lists!$AX$8,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8" s="5">
        <f ca="1">IF(BX$4="",0,IF($P248="",0,BX225*(1/12)*
IF($P248=Lists!$AX$6,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IF($P248=Lists!$AX$7,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IF($P248=Lists!$AX$8,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8" s="5">
        <f ca="1">IF(BY$4="",0,IF($P248="",0,BY225*(1/12)*
IF($P248=Lists!$AX$6,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IF($P248=Lists!$AX$7,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IF($P248=Lists!$AX$8,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8" s="5">
        <f ca="1">IF(BZ$4="",0,IF($P248="",0,BZ225*(1/12)*
IF($P248=Lists!$AX$6,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IF($P248=Lists!$AX$7,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IF($P248=Lists!$AX$8,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8" s="5">
        <f ca="1">IF(CA$4="",0,IF($P248="",0,CA225*(1/12)*
IF($P248=Lists!$AX$6,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IF($P248=Lists!$AX$7,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IF($P248=Lists!$AX$8,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8" s="5">
        <f ca="1">IF(CB$4="",0,IF($P248="",0,CB225*(1/12)*
IF($P248=Lists!$AX$6,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IF($P248=Lists!$AX$7,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IF($P248=Lists!$AX$8,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8" s="5">
        <f ca="1">IF(CC$4="",0,IF($P248="",0,CC225*(1/12)*
IF($P248=Lists!$AX$6,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IF($P248=Lists!$AX$7,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IF($P248=Lists!$AX$8,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8" s="5">
        <f ca="1">IF(CD$4="",0,IF($P248="",0,CD225*(1/12)*
IF($P248=Lists!$AX$6,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IF($P248=Lists!$AX$7,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IF($P248=Lists!$AX$8,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8" s="5">
        <f ca="1">IF(CE$4="",0,IF($P248="",0,CE225*(1/12)*
IF($P248=Lists!$AX$6,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IF($P248=Lists!$AX$7,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IF($P248=Lists!$AX$8,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8" s="5">
        <f ca="1">IF(CF$4="",0,IF($P248="",0,CF225*(1/12)*
IF($P248=Lists!$AX$6,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IF($P248=Lists!$AX$7,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IF($P248=Lists!$AX$8,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49" spans="2:84" x14ac:dyDescent="0.3">
      <c r="B249" s="13">
        <f>ROW()</f>
        <v>249</v>
      </c>
      <c r="H249" s="1" t="str">
        <f t="shared" si="456"/>
        <v>Налоги на внеоборотные активы</v>
      </c>
      <c r="I249" s="1" t="str">
        <f>$I$247</f>
        <v>Капзатраты на торговые мощности</v>
      </c>
      <c r="J249" s="1" t="str">
        <f>Prcsses!I177</f>
        <v>Гарантийный платеж</v>
      </c>
      <c r="M249" s="53" t="s">
        <v>18</v>
      </c>
      <c r="O249" s="82"/>
      <c r="P249" s="84"/>
      <c r="Q249" s="90" t="s">
        <v>5</v>
      </c>
      <c r="U249" s="5">
        <f t="shared" ca="1" si="457"/>
        <v>0</v>
      </c>
      <c r="X249" s="5">
        <f ca="1">IF(X$4="",0,IF($P249="",0,X226*(1/12)*
IF($P249=Lists!$AX$6,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IF($P249=Lists!$AX$7,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IF($P249=Lists!$AX$8,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49" s="5">
        <f ca="1">IF(Y$4="",0,IF($P249="",0,Y226*(1/12)*
IF($P249=Lists!$AX$6,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IF($P249=Lists!$AX$7,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IF($P249=Lists!$AX$8,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49" s="5">
        <f ca="1">IF(Z$4="",0,IF($P249="",0,Z226*(1/12)*
IF($P249=Lists!$AX$6,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IF($P249=Lists!$AX$7,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IF($P249=Lists!$AX$8,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49" s="5">
        <f ca="1">IF(AA$4="",0,IF($P249="",0,AA226*(1/12)*
IF($P249=Lists!$AX$6,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IF($P249=Lists!$AX$7,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IF($P249=Lists!$AX$8,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49" s="5">
        <f ca="1">IF(AB$4="",0,IF($P249="",0,AB226*(1/12)*
IF($P249=Lists!$AX$6,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IF($P249=Lists!$AX$7,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IF($P249=Lists!$AX$8,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49" s="5">
        <f ca="1">IF(AC$4="",0,IF($P249="",0,AC226*(1/12)*
IF($P249=Lists!$AX$6,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IF($P249=Lists!$AX$7,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IF($P249=Lists!$AX$8,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49" s="5">
        <f ca="1">IF(AD$4="",0,IF($P249="",0,AD226*(1/12)*
IF($P249=Lists!$AX$6,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IF($P249=Lists!$AX$7,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IF($P249=Lists!$AX$8,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49" s="5">
        <f ca="1">IF(AE$4="",0,IF($P249="",0,AE226*(1/12)*
IF($P249=Lists!$AX$6,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IF($P249=Lists!$AX$7,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IF($P249=Lists!$AX$8,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49" s="5">
        <f ca="1">IF(AF$4="",0,IF($P249="",0,AF226*(1/12)*
IF($P249=Lists!$AX$6,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IF($P249=Lists!$AX$7,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IF($P249=Lists!$AX$8,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49" s="5">
        <f ca="1">IF(AG$4="",0,IF($P249="",0,AG226*(1/12)*
IF($P249=Lists!$AX$6,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IF($P249=Lists!$AX$7,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IF($P249=Lists!$AX$8,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49" s="5">
        <f ca="1">IF(AH$4="",0,IF($P249="",0,AH226*(1/12)*
IF($P249=Lists!$AX$6,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IF($P249=Lists!$AX$7,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IF($P249=Lists!$AX$8,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49" s="5">
        <f ca="1">IF(AI$4="",0,IF($P249="",0,AI226*(1/12)*
IF($P249=Lists!$AX$6,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IF($P249=Lists!$AX$7,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IF($P249=Lists!$AX$8,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49" s="5">
        <f ca="1">IF(AJ$4="",0,IF($P249="",0,AJ226*(1/12)*
IF($P249=Lists!$AX$6,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IF($P249=Lists!$AX$7,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IF($P249=Lists!$AX$8,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49" s="5">
        <f ca="1">IF(AK$4="",0,IF($P249="",0,AK226*(1/12)*
IF($P249=Lists!$AX$6,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IF($P249=Lists!$AX$7,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IF($P249=Lists!$AX$8,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49" s="5">
        <f ca="1">IF(AL$4="",0,IF($P249="",0,AL226*(1/12)*
IF($P249=Lists!$AX$6,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IF($P249=Lists!$AX$7,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IF($P249=Lists!$AX$8,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49" s="5">
        <f ca="1">IF(AM$4="",0,IF($P249="",0,AM226*(1/12)*
IF($P249=Lists!$AX$6,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IF($P249=Lists!$AX$7,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IF($P249=Lists!$AX$8,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49" s="5">
        <f ca="1">IF(AN$4="",0,IF($P249="",0,AN226*(1/12)*
IF($P249=Lists!$AX$6,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IF($P249=Lists!$AX$7,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IF($P249=Lists!$AX$8,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49" s="5">
        <f ca="1">IF(AO$4="",0,IF($P249="",0,AO226*(1/12)*
IF($P249=Lists!$AX$6,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IF($P249=Lists!$AX$7,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IF($P249=Lists!$AX$8,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49" s="5">
        <f ca="1">IF(AP$4="",0,IF($P249="",0,AP226*(1/12)*
IF($P249=Lists!$AX$6,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IF($P249=Lists!$AX$7,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IF($P249=Lists!$AX$8,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49" s="5">
        <f ca="1">IF(AQ$4="",0,IF($P249="",0,AQ226*(1/12)*
IF($P249=Lists!$AX$6,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IF($P249=Lists!$AX$7,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IF($P249=Lists!$AX$8,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49" s="5">
        <f ca="1">IF(AR$4="",0,IF($P249="",0,AR226*(1/12)*
IF($P249=Lists!$AX$6,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IF($P249=Lists!$AX$7,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IF($P249=Lists!$AX$8,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49" s="5">
        <f ca="1">IF(AS$4="",0,IF($P249="",0,AS226*(1/12)*
IF($P249=Lists!$AX$6,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IF($P249=Lists!$AX$7,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IF($P249=Lists!$AX$8,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49" s="5">
        <f ca="1">IF(AT$4="",0,IF($P249="",0,AT226*(1/12)*
IF($P249=Lists!$AX$6,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IF($P249=Lists!$AX$7,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IF($P249=Lists!$AX$8,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49" s="5">
        <f ca="1">IF(AU$4="",0,IF($P249="",0,AU226*(1/12)*
IF($P249=Lists!$AX$6,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IF($P249=Lists!$AX$7,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IF($P249=Lists!$AX$8,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49" s="5">
        <f ca="1">IF(AV$4="",0,IF($P249="",0,AV226*(1/12)*
IF($P249=Lists!$AX$6,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IF($P249=Lists!$AX$7,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IF($P249=Lists!$AX$8,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49" s="5">
        <f ca="1">IF(AW$4="",0,IF($P249="",0,AW226*(1/12)*
IF($P249=Lists!$AX$6,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IF($P249=Lists!$AX$7,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IF($P249=Lists!$AX$8,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49" s="5">
        <f ca="1">IF(AX$4="",0,IF($P249="",0,AX226*(1/12)*
IF($P249=Lists!$AX$6,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IF($P249=Lists!$AX$7,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IF($P249=Lists!$AX$8,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49" s="5">
        <f ca="1">IF(AY$4="",0,IF($P249="",0,AY226*(1/12)*
IF($P249=Lists!$AX$6,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IF($P249=Lists!$AX$7,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IF($P249=Lists!$AX$8,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49" s="5">
        <f ca="1">IF(AZ$4="",0,IF($P249="",0,AZ226*(1/12)*
IF($P249=Lists!$AX$6,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IF($P249=Lists!$AX$7,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IF($P249=Lists!$AX$8,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49" s="5">
        <f ca="1">IF(BA$4="",0,IF($P249="",0,BA226*(1/12)*
IF($P249=Lists!$AX$6,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IF($P249=Lists!$AX$7,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IF($P249=Lists!$AX$8,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49" s="5">
        <f ca="1">IF(BB$4="",0,IF($P249="",0,BB226*(1/12)*
IF($P249=Lists!$AX$6,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IF($P249=Lists!$AX$7,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IF($P249=Lists!$AX$8,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49" s="5">
        <f ca="1">IF(BC$4="",0,IF($P249="",0,BC226*(1/12)*
IF($P249=Lists!$AX$6,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IF($P249=Lists!$AX$7,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IF($P249=Lists!$AX$8,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49" s="5">
        <f ca="1">IF(BD$4="",0,IF($P249="",0,BD226*(1/12)*
IF($P249=Lists!$AX$6,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IF($P249=Lists!$AX$7,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IF($P249=Lists!$AX$8,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49" s="5">
        <f ca="1">IF(BE$4="",0,IF($P249="",0,BE226*(1/12)*
IF($P249=Lists!$AX$6,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IF($P249=Lists!$AX$7,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IF($P249=Lists!$AX$8,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49" s="5">
        <f ca="1">IF(BF$4="",0,IF($P249="",0,BF226*(1/12)*
IF($P249=Lists!$AX$6,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IF($P249=Lists!$AX$7,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IF($P249=Lists!$AX$8,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49" s="5">
        <f ca="1">IF(BG$4="",0,IF($P249="",0,BG226*(1/12)*
IF($P249=Lists!$AX$6,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IF($P249=Lists!$AX$7,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IF($P249=Lists!$AX$8,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49" s="5">
        <f ca="1">IF(BH$4="",0,IF($P249="",0,BH226*(1/12)*
IF($P249=Lists!$AX$6,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IF($P249=Lists!$AX$7,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IF($P249=Lists!$AX$8,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49" s="5">
        <f ca="1">IF(BI$4="",0,IF($P249="",0,BI226*(1/12)*
IF($P249=Lists!$AX$6,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IF($P249=Lists!$AX$7,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IF($P249=Lists!$AX$8,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49" s="5">
        <f ca="1">IF(BJ$4="",0,IF($P249="",0,BJ226*(1/12)*
IF($P249=Lists!$AX$6,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IF($P249=Lists!$AX$7,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IF($P249=Lists!$AX$8,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49" s="5">
        <f ca="1">IF(BK$4="",0,IF($P249="",0,BK226*(1/12)*
IF($P249=Lists!$AX$6,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IF($P249=Lists!$AX$7,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IF($P249=Lists!$AX$8,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49" s="5">
        <f ca="1">IF(BL$4="",0,IF($P249="",0,BL226*(1/12)*
IF($P249=Lists!$AX$6,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IF($P249=Lists!$AX$7,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IF($P249=Lists!$AX$8,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49" s="5">
        <f ca="1">IF(BM$4="",0,IF($P249="",0,BM226*(1/12)*
IF($P249=Lists!$AX$6,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IF($P249=Lists!$AX$7,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IF($P249=Lists!$AX$8,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49" s="5">
        <f ca="1">IF(BN$4="",0,IF($P249="",0,BN226*(1/12)*
IF($P249=Lists!$AX$6,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IF($P249=Lists!$AX$7,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IF($P249=Lists!$AX$8,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49" s="5">
        <f ca="1">IF(BO$4="",0,IF($P249="",0,BO226*(1/12)*
IF($P249=Lists!$AX$6,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IF($P249=Lists!$AX$7,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IF($P249=Lists!$AX$8,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49" s="5">
        <f ca="1">IF(BP$4="",0,IF($P249="",0,BP226*(1/12)*
IF($P249=Lists!$AX$6,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IF($P249=Lists!$AX$7,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IF($P249=Lists!$AX$8,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49" s="5">
        <f ca="1">IF(BQ$4="",0,IF($P249="",0,BQ226*(1/12)*
IF($P249=Lists!$AX$6,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IF($P249=Lists!$AX$7,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IF($P249=Lists!$AX$8,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49" s="5">
        <f ca="1">IF(BR$4="",0,IF($P249="",0,BR226*(1/12)*
IF($P249=Lists!$AX$6,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IF($P249=Lists!$AX$7,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IF($P249=Lists!$AX$8,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49" s="5">
        <f ca="1">IF(BS$4="",0,IF($P249="",0,BS226*(1/12)*
IF($P249=Lists!$AX$6,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IF($P249=Lists!$AX$7,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IF($P249=Lists!$AX$8,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49" s="5">
        <f ca="1">IF(BT$4="",0,IF($P249="",0,BT226*(1/12)*
IF($P249=Lists!$AX$6,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IF($P249=Lists!$AX$7,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IF($P249=Lists!$AX$8,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49" s="5">
        <f ca="1">IF(BU$4="",0,IF($P249="",0,BU226*(1/12)*
IF($P249=Lists!$AX$6,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IF($P249=Lists!$AX$7,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IF($P249=Lists!$AX$8,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49" s="5">
        <f ca="1">IF(BV$4="",0,IF($P249="",0,BV226*(1/12)*
IF($P249=Lists!$AX$6,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IF($P249=Lists!$AX$7,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IF($P249=Lists!$AX$8,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49" s="5">
        <f ca="1">IF(BW$4="",0,IF($P249="",0,BW226*(1/12)*
IF($P249=Lists!$AX$6,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IF($P249=Lists!$AX$7,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IF($P249=Lists!$AX$8,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49" s="5">
        <f ca="1">IF(BX$4="",0,IF($P249="",0,BX226*(1/12)*
IF($P249=Lists!$AX$6,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IF($P249=Lists!$AX$7,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IF($P249=Lists!$AX$8,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49" s="5">
        <f ca="1">IF(BY$4="",0,IF($P249="",0,BY226*(1/12)*
IF($P249=Lists!$AX$6,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IF($P249=Lists!$AX$7,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IF($P249=Lists!$AX$8,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49" s="5">
        <f ca="1">IF(BZ$4="",0,IF($P249="",0,BZ226*(1/12)*
IF($P249=Lists!$AX$6,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IF($P249=Lists!$AX$7,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IF($P249=Lists!$AX$8,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49" s="5">
        <f ca="1">IF(CA$4="",0,IF($P249="",0,CA226*(1/12)*
IF($P249=Lists!$AX$6,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IF($P249=Lists!$AX$7,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IF($P249=Lists!$AX$8,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49" s="5">
        <f ca="1">IF(CB$4="",0,IF($P249="",0,CB226*(1/12)*
IF($P249=Lists!$AX$6,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IF($P249=Lists!$AX$7,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IF($P249=Lists!$AX$8,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49" s="5">
        <f ca="1">IF(CC$4="",0,IF($P249="",0,CC226*(1/12)*
IF($P249=Lists!$AX$6,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IF($P249=Lists!$AX$7,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IF($P249=Lists!$AX$8,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49" s="5">
        <f ca="1">IF(CD$4="",0,IF($P249="",0,CD226*(1/12)*
IF($P249=Lists!$AX$6,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IF($P249=Lists!$AX$7,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IF($P249=Lists!$AX$8,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49" s="5">
        <f ca="1">IF(CE$4="",0,IF($P249="",0,CE226*(1/12)*
IF($P249=Lists!$AX$6,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IF($P249=Lists!$AX$7,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IF($P249=Lists!$AX$8,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49" s="5">
        <f ca="1">IF(CF$4="",0,IF($P249="",0,CF226*(1/12)*
IF($P249=Lists!$AX$6,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IF($P249=Lists!$AX$7,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IF($P249=Lists!$AX$8,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0" spans="2:84" x14ac:dyDescent="0.3">
      <c r="B250" s="13">
        <f>ROW()</f>
        <v>250</v>
      </c>
      <c r="H250" s="1" t="str">
        <f t="shared" si="456"/>
        <v>Налоги на внеоборотные активы</v>
      </c>
      <c r="I250" s="1" t="str">
        <f>$I$247</f>
        <v>Капзатраты на торговые мощности</v>
      </c>
      <c r="J250" s="1" t="str">
        <f>Prcsses!I178</f>
        <v>Торговое оборудование</v>
      </c>
      <c r="M250" s="53" t="s">
        <v>18</v>
      </c>
      <c r="O250" s="82"/>
      <c r="P250" s="84"/>
      <c r="Q250" s="90" t="s">
        <v>5</v>
      </c>
      <c r="U250" s="5">
        <f t="shared" ca="1" si="457"/>
        <v>0</v>
      </c>
      <c r="X250" s="5">
        <f ca="1">IF(X$4="",0,IF($P250="",0,X227*(1/12)*
IF($P250=Lists!$AX$6,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IF($P250=Lists!$AX$7,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IF($P250=Lists!$AX$8,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0" s="5">
        <f ca="1">IF(Y$4="",0,IF($P250="",0,Y227*(1/12)*
IF($P250=Lists!$AX$6,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IF($P250=Lists!$AX$7,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IF($P250=Lists!$AX$8,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0" s="5">
        <f ca="1">IF(Z$4="",0,IF($P250="",0,Z227*(1/12)*
IF($P250=Lists!$AX$6,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IF($P250=Lists!$AX$7,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IF($P250=Lists!$AX$8,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0" s="5">
        <f ca="1">IF(AA$4="",0,IF($P250="",0,AA227*(1/12)*
IF($P250=Lists!$AX$6,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IF($P250=Lists!$AX$7,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IF($P250=Lists!$AX$8,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0" s="5">
        <f ca="1">IF(AB$4="",0,IF($P250="",0,AB227*(1/12)*
IF($P250=Lists!$AX$6,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IF($P250=Lists!$AX$7,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IF($P250=Lists!$AX$8,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0" s="5">
        <f ca="1">IF(AC$4="",0,IF($P250="",0,AC227*(1/12)*
IF($P250=Lists!$AX$6,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IF($P250=Lists!$AX$7,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IF($P250=Lists!$AX$8,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0" s="5">
        <f ca="1">IF(AD$4="",0,IF($P250="",0,AD227*(1/12)*
IF($P250=Lists!$AX$6,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IF($P250=Lists!$AX$7,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IF($P250=Lists!$AX$8,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0" s="5">
        <f ca="1">IF(AE$4="",0,IF($P250="",0,AE227*(1/12)*
IF($P250=Lists!$AX$6,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IF($P250=Lists!$AX$7,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IF($P250=Lists!$AX$8,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0" s="5">
        <f ca="1">IF(AF$4="",0,IF($P250="",0,AF227*(1/12)*
IF($P250=Lists!$AX$6,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IF($P250=Lists!$AX$7,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IF($P250=Lists!$AX$8,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0" s="5">
        <f ca="1">IF(AG$4="",0,IF($P250="",0,AG227*(1/12)*
IF($P250=Lists!$AX$6,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IF($P250=Lists!$AX$7,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IF($P250=Lists!$AX$8,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0" s="5">
        <f ca="1">IF(AH$4="",0,IF($P250="",0,AH227*(1/12)*
IF($P250=Lists!$AX$6,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IF($P250=Lists!$AX$7,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IF($P250=Lists!$AX$8,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0" s="5">
        <f ca="1">IF(AI$4="",0,IF($P250="",0,AI227*(1/12)*
IF($P250=Lists!$AX$6,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IF($P250=Lists!$AX$7,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IF($P250=Lists!$AX$8,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0" s="5">
        <f ca="1">IF(AJ$4="",0,IF($P250="",0,AJ227*(1/12)*
IF($P250=Lists!$AX$6,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IF($P250=Lists!$AX$7,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IF($P250=Lists!$AX$8,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0" s="5">
        <f ca="1">IF(AK$4="",0,IF($P250="",0,AK227*(1/12)*
IF($P250=Lists!$AX$6,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IF($P250=Lists!$AX$7,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IF($P250=Lists!$AX$8,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0" s="5">
        <f ca="1">IF(AL$4="",0,IF($P250="",0,AL227*(1/12)*
IF($P250=Lists!$AX$6,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IF($P250=Lists!$AX$7,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IF($P250=Lists!$AX$8,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0" s="5">
        <f ca="1">IF(AM$4="",0,IF($P250="",0,AM227*(1/12)*
IF($P250=Lists!$AX$6,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IF($P250=Lists!$AX$7,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IF($P250=Lists!$AX$8,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0" s="5">
        <f ca="1">IF(AN$4="",0,IF($P250="",0,AN227*(1/12)*
IF($P250=Lists!$AX$6,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IF($P250=Lists!$AX$7,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IF($P250=Lists!$AX$8,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0" s="5">
        <f ca="1">IF(AO$4="",0,IF($P250="",0,AO227*(1/12)*
IF($P250=Lists!$AX$6,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IF($P250=Lists!$AX$7,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IF($P250=Lists!$AX$8,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0" s="5">
        <f ca="1">IF(AP$4="",0,IF($P250="",0,AP227*(1/12)*
IF($P250=Lists!$AX$6,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IF($P250=Lists!$AX$7,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IF($P250=Lists!$AX$8,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0" s="5">
        <f ca="1">IF(AQ$4="",0,IF($P250="",0,AQ227*(1/12)*
IF($P250=Lists!$AX$6,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IF($P250=Lists!$AX$7,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IF($P250=Lists!$AX$8,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0" s="5">
        <f ca="1">IF(AR$4="",0,IF($P250="",0,AR227*(1/12)*
IF($P250=Lists!$AX$6,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IF($P250=Lists!$AX$7,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IF($P250=Lists!$AX$8,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0" s="5">
        <f ca="1">IF(AS$4="",0,IF($P250="",0,AS227*(1/12)*
IF($P250=Lists!$AX$6,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IF($P250=Lists!$AX$7,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IF($P250=Lists!$AX$8,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0" s="5">
        <f ca="1">IF(AT$4="",0,IF($P250="",0,AT227*(1/12)*
IF($P250=Lists!$AX$6,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IF($P250=Lists!$AX$7,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IF($P250=Lists!$AX$8,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0" s="5">
        <f ca="1">IF(AU$4="",0,IF($P250="",0,AU227*(1/12)*
IF($P250=Lists!$AX$6,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IF($P250=Lists!$AX$7,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IF($P250=Lists!$AX$8,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0" s="5">
        <f ca="1">IF(AV$4="",0,IF($P250="",0,AV227*(1/12)*
IF($P250=Lists!$AX$6,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IF($P250=Lists!$AX$7,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IF($P250=Lists!$AX$8,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0" s="5">
        <f ca="1">IF(AW$4="",0,IF($P250="",0,AW227*(1/12)*
IF($P250=Lists!$AX$6,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IF($P250=Lists!$AX$7,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IF($P250=Lists!$AX$8,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0" s="5">
        <f ca="1">IF(AX$4="",0,IF($P250="",0,AX227*(1/12)*
IF($P250=Lists!$AX$6,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IF($P250=Lists!$AX$7,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IF($P250=Lists!$AX$8,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0" s="5">
        <f ca="1">IF(AY$4="",0,IF($P250="",0,AY227*(1/12)*
IF($P250=Lists!$AX$6,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IF($P250=Lists!$AX$7,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IF($P250=Lists!$AX$8,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0" s="5">
        <f ca="1">IF(AZ$4="",0,IF($P250="",0,AZ227*(1/12)*
IF($P250=Lists!$AX$6,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IF($P250=Lists!$AX$7,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IF($P250=Lists!$AX$8,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0" s="5">
        <f ca="1">IF(BA$4="",0,IF($P250="",0,BA227*(1/12)*
IF($P250=Lists!$AX$6,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IF($P250=Lists!$AX$7,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IF($P250=Lists!$AX$8,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0" s="5">
        <f ca="1">IF(BB$4="",0,IF($P250="",0,BB227*(1/12)*
IF($P250=Lists!$AX$6,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IF($P250=Lists!$AX$7,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IF($P250=Lists!$AX$8,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0" s="5">
        <f ca="1">IF(BC$4="",0,IF($P250="",0,BC227*(1/12)*
IF($P250=Lists!$AX$6,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IF($P250=Lists!$AX$7,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IF($P250=Lists!$AX$8,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0" s="5">
        <f ca="1">IF(BD$4="",0,IF($P250="",0,BD227*(1/12)*
IF($P250=Lists!$AX$6,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IF($P250=Lists!$AX$7,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IF($P250=Lists!$AX$8,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0" s="5">
        <f ca="1">IF(BE$4="",0,IF($P250="",0,BE227*(1/12)*
IF($P250=Lists!$AX$6,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IF($P250=Lists!$AX$7,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IF($P250=Lists!$AX$8,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0" s="5">
        <f ca="1">IF(BF$4="",0,IF($P250="",0,BF227*(1/12)*
IF($P250=Lists!$AX$6,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IF($P250=Lists!$AX$7,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IF($P250=Lists!$AX$8,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0" s="5">
        <f ca="1">IF(BG$4="",0,IF($P250="",0,BG227*(1/12)*
IF($P250=Lists!$AX$6,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IF($P250=Lists!$AX$7,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IF($P250=Lists!$AX$8,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0" s="5">
        <f ca="1">IF(BH$4="",0,IF($P250="",0,BH227*(1/12)*
IF($P250=Lists!$AX$6,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IF($P250=Lists!$AX$7,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IF($P250=Lists!$AX$8,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0" s="5">
        <f ca="1">IF(BI$4="",0,IF($P250="",0,BI227*(1/12)*
IF($P250=Lists!$AX$6,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IF($P250=Lists!$AX$7,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IF($P250=Lists!$AX$8,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0" s="5">
        <f ca="1">IF(BJ$4="",0,IF($P250="",0,BJ227*(1/12)*
IF($P250=Lists!$AX$6,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IF($P250=Lists!$AX$7,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IF($P250=Lists!$AX$8,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0" s="5">
        <f ca="1">IF(BK$4="",0,IF($P250="",0,BK227*(1/12)*
IF($P250=Lists!$AX$6,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IF($P250=Lists!$AX$7,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IF($P250=Lists!$AX$8,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0" s="5">
        <f ca="1">IF(BL$4="",0,IF($P250="",0,BL227*(1/12)*
IF($P250=Lists!$AX$6,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IF($P250=Lists!$AX$7,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IF($P250=Lists!$AX$8,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0" s="5">
        <f ca="1">IF(BM$4="",0,IF($P250="",0,BM227*(1/12)*
IF($P250=Lists!$AX$6,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IF($P250=Lists!$AX$7,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IF($P250=Lists!$AX$8,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0" s="5">
        <f ca="1">IF(BN$4="",0,IF($P250="",0,BN227*(1/12)*
IF($P250=Lists!$AX$6,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IF($P250=Lists!$AX$7,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IF($P250=Lists!$AX$8,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0" s="5">
        <f ca="1">IF(BO$4="",0,IF($P250="",0,BO227*(1/12)*
IF($P250=Lists!$AX$6,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IF($P250=Lists!$AX$7,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IF($P250=Lists!$AX$8,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0" s="5">
        <f ca="1">IF(BP$4="",0,IF($P250="",0,BP227*(1/12)*
IF($P250=Lists!$AX$6,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IF($P250=Lists!$AX$7,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IF($P250=Lists!$AX$8,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0" s="5">
        <f ca="1">IF(BQ$4="",0,IF($P250="",0,BQ227*(1/12)*
IF($P250=Lists!$AX$6,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IF($P250=Lists!$AX$7,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IF($P250=Lists!$AX$8,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0" s="5">
        <f ca="1">IF(BR$4="",0,IF($P250="",0,BR227*(1/12)*
IF($P250=Lists!$AX$6,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IF($P250=Lists!$AX$7,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IF($P250=Lists!$AX$8,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0" s="5">
        <f ca="1">IF(BS$4="",0,IF($P250="",0,BS227*(1/12)*
IF($P250=Lists!$AX$6,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IF($P250=Lists!$AX$7,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IF($P250=Lists!$AX$8,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0" s="5">
        <f ca="1">IF(BT$4="",0,IF($P250="",0,BT227*(1/12)*
IF($P250=Lists!$AX$6,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IF($P250=Lists!$AX$7,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IF($P250=Lists!$AX$8,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0" s="5">
        <f ca="1">IF(BU$4="",0,IF($P250="",0,BU227*(1/12)*
IF($P250=Lists!$AX$6,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IF($P250=Lists!$AX$7,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IF($P250=Lists!$AX$8,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0" s="5">
        <f ca="1">IF(BV$4="",0,IF($P250="",0,BV227*(1/12)*
IF($P250=Lists!$AX$6,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IF($P250=Lists!$AX$7,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IF($P250=Lists!$AX$8,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0" s="5">
        <f ca="1">IF(BW$4="",0,IF($P250="",0,BW227*(1/12)*
IF($P250=Lists!$AX$6,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IF($P250=Lists!$AX$7,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IF($P250=Lists!$AX$8,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0" s="5">
        <f ca="1">IF(BX$4="",0,IF($P250="",0,BX227*(1/12)*
IF($P250=Lists!$AX$6,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IF($P250=Lists!$AX$7,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IF($P250=Lists!$AX$8,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0" s="5">
        <f ca="1">IF(BY$4="",0,IF($P250="",0,BY227*(1/12)*
IF($P250=Lists!$AX$6,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IF($P250=Lists!$AX$7,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IF($P250=Lists!$AX$8,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0" s="5">
        <f ca="1">IF(BZ$4="",0,IF($P250="",0,BZ227*(1/12)*
IF($P250=Lists!$AX$6,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IF($P250=Lists!$AX$7,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IF($P250=Lists!$AX$8,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0" s="5">
        <f ca="1">IF(CA$4="",0,IF($P250="",0,CA227*(1/12)*
IF($P250=Lists!$AX$6,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IF($P250=Lists!$AX$7,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IF($P250=Lists!$AX$8,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0" s="5">
        <f ca="1">IF(CB$4="",0,IF($P250="",0,CB227*(1/12)*
IF($P250=Lists!$AX$6,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IF($P250=Lists!$AX$7,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IF($P250=Lists!$AX$8,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0" s="5">
        <f ca="1">IF(CC$4="",0,IF($P250="",0,CC227*(1/12)*
IF($P250=Lists!$AX$6,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IF($P250=Lists!$AX$7,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IF($P250=Lists!$AX$8,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0" s="5">
        <f ca="1">IF(CD$4="",0,IF($P250="",0,CD227*(1/12)*
IF($P250=Lists!$AX$6,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IF($P250=Lists!$AX$7,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IF($P250=Lists!$AX$8,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0" s="5">
        <f ca="1">IF(CE$4="",0,IF($P250="",0,CE227*(1/12)*
IF($P250=Lists!$AX$6,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IF($P250=Lists!$AX$7,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IF($P250=Lists!$AX$8,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0" s="5">
        <f ca="1">IF(CF$4="",0,IF($P250="",0,CF227*(1/12)*
IF($P250=Lists!$AX$6,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IF($P250=Lists!$AX$7,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IF($P250=Lists!$AX$8,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1" spans="2:84" x14ac:dyDescent="0.3">
      <c r="B251" s="13">
        <f>ROW()</f>
        <v>251</v>
      </c>
      <c r="H251" s="1" t="str">
        <f t="shared" si="456"/>
        <v>Налоги на внеоборотные активы</v>
      </c>
      <c r="I251" s="1" t="str">
        <f>$I$247</f>
        <v>Капзатраты на торговые мощности</v>
      </c>
      <c r="J251" s="1" t="str">
        <f>Prcsses!I179</f>
        <v>Кассовое оборудование</v>
      </c>
      <c r="M251" s="53" t="s">
        <v>18</v>
      </c>
      <c r="O251" s="82"/>
      <c r="P251" s="84"/>
      <c r="Q251" s="90" t="s">
        <v>5</v>
      </c>
      <c r="U251" s="5">
        <f t="shared" ca="1" si="457"/>
        <v>0</v>
      </c>
      <c r="X251" s="5">
        <f ca="1">IF(X$4="",0,IF($P251="",0,X228*(1/12)*
IF($P251=Lists!$AX$6,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IF($P251=Lists!$AX$7,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IF($P251=Lists!$AX$8,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1" s="5">
        <f ca="1">IF(Y$4="",0,IF($P251="",0,Y228*(1/12)*
IF($P251=Lists!$AX$6,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IF($P251=Lists!$AX$7,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IF($P251=Lists!$AX$8,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1" s="5">
        <f ca="1">IF(Z$4="",0,IF($P251="",0,Z228*(1/12)*
IF($P251=Lists!$AX$6,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IF($P251=Lists!$AX$7,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IF($P251=Lists!$AX$8,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1" s="5">
        <f ca="1">IF(AA$4="",0,IF($P251="",0,AA228*(1/12)*
IF($P251=Lists!$AX$6,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IF($P251=Lists!$AX$7,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IF($P251=Lists!$AX$8,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1" s="5">
        <f ca="1">IF(AB$4="",0,IF($P251="",0,AB228*(1/12)*
IF($P251=Lists!$AX$6,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IF($P251=Lists!$AX$7,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IF($P251=Lists!$AX$8,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1" s="5">
        <f ca="1">IF(AC$4="",0,IF($P251="",0,AC228*(1/12)*
IF($P251=Lists!$AX$6,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IF($P251=Lists!$AX$7,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IF($P251=Lists!$AX$8,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1" s="5">
        <f ca="1">IF(AD$4="",0,IF($P251="",0,AD228*(1/12)*
IF($P251=Lists!$AX$6,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IF($P251=Lists!$AX$7,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IF($P251=Lists!$AX$8,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1" s="5">
        <f ca="1">IF(AE$4="",0,IF($P251="",0,AE228*(1/12)*
IF($P251=Lists!$AX$6,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IF($P251=Lists!$AX$7,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IF($P251=Lists!$AX$8,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1" s="5">
        <f ca="1">IF(AF$4="",0,IF($P251="",0,AF228*(1/12)*
IF($P251=Lists!$AX$6,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IF($P251=Lists!$AX$7,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IF($P251=Lists!$AX$8,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1" s="5">
        <f ca="1">IF(AG$4="",0,IF($P251="",0,AG228*(1/12)*
IF($P251=Lists!$AX$6,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IF($P251=Lists!$AX$7,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IF($P251=Lists!$AX$8,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1" s="5">
        <f ca="1">IF(AH$4="",0,IF($P251="",0,AH228*(1/12)*
IF($P251=Lists!$AX$6,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IF($P251=Lists!$AX$7,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IF($P251=Lists!$AX$8,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1" s="5">
        <f ca="1">IF(AI$4="",0,IF($P251="",0,AI228*(1/12)*
IF($P251=Lists!$AX$6,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IF($P251=Lists!$AX$7,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IF($P251=Lists!$AX$8,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1" s="5">
        <f ca="1">IF(AJ$4="",0,IF($P251="",0,AJ228*(1/12)*
IF($P251=Lists!$AX$6,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IF($P251=Lists!$AX$7,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IF($P251=Lists!$AX$8,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1" s="5">
        <f ca="1">IF(AK$4="",0,IF($P251="",0,AK228*(1/12)*
IF($P251=Lists!$AX$6,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IF($P251=Lists!$AX$7,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IF($P251=Lists!$AX$8,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1" s="5">
        <f ca="1">IF(AL$4="",0,IF($P251="",0,AL228*(1/12)*
IF($P251=Lists!$AX$6,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IF($P251=Lists!$AX$7,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IF($P251=Lists!$AX$8,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1" s="5">
        <f ca="1">IF(AM$4="",0,IF($P251="",0,AM228*(1/12)*
IF($P251=Lists!$AX$6,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IF($P251=Lists!$AX$7,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IF($P251=Lists!$AX$8,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1" s="5">
        <f ca="1">IF(AN$4="",0,IF($P251="",0,AN228*(1/12)*
IF($P251=Lists!$AX$6,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IF($P251=Lists!$AX$7,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IF($P251=Lists!$AX$8,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1" s="5">
        <f ca="1">IF(AO$4="",0,IF($P251="",0,AO228*(1/12)*
IF($P251=Lists!$AX$6,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IF($P251=Lists!$AX$7,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IF($P251=Lists!$AX$8,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1" s="5">
        <f ca="1">IF(AP$4="",0,IF($P251="",0,AP228*(1/12)*
IF($P251=Lists!$AX$6,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IF($P251=Lists!$AX$7,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IF($P251=Lists!$AX$8,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1" s="5">
        <f ca="1">IF(AQ$4="",0,IF($P251="",0,AQ228*(1/12)*
IF($P251=Lists!$AX$6,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IF($P251=Lists!$AX$7,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IF($P251=Lists!$AX$8,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1" s="5">
        <f ca="1">IF(AR$4="",0,IF($P251="",0,AR228*(1/12)*
IF($P251=Lists!$AX$6,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IF($P251=Lists!$AX$7,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IF($P251=Lists!$AX$8,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1" s="5">
        <f ca="1">IF(AS$4="",0,IF($P251="",0,AS228*(1/12)*
IF($P251=Lists!$AX$6,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IF($P251=Lists!$AX$7,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IF($P251=Lists!$AX$8,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1" s="5">
        <f ca="1">IF(AT$4="",0,IF($P251="",0,AT228*(1/12)*
IF($P251=Lists!$AX$6,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IF($P251=Lists!$AX$7,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IF($P251=Lists!$AX$8,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1" s="5">
        <f ca="1">IF(AU$4="",0,IF($P251="",0,AU228*(1/12)*
IF($P251=Lists!$AX$6,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IF($P251=Lists!$AX$7,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IF($P251=Lists!$AX$8,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1" s="5">
        <f ca="1">IF(AV$4="",0,IF($P251="",0,AV228*(1/12)*
IF($P251=Lists!$AX$6,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IF($P251=Lists!$AX$7,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IF($P251=Lists!$AX$8,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1" s="5">
        <f ca="1">IF(AW$4="",0,IF($P251="",0,AW228*(1/12)*
IF($P251=Lists!$AX$6,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IF($P251=Lists!$AX$7,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IF($P251=Lists!$AX$8,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1" s="5">
        <f ca="1">IF(AX$4="",0,IF($P251="",0,AX228*(1/12)*
IF($P251=Lists!$AX$6,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IF($P251=Lists!$AX$7,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IF($P251=Lists!$AX$8,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1" s="5">
        <f ca="1">IF(AY$4="",0,IF($P251="",0,AY228*(1/12)*
IF($P251=Lists!$AX$6,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IF($P251=Lists!$AX$7,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IF($P251=Lists!$AX$8,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1" s="5">
        <f ca="1">IF(AZ$4="",0,IF($P251="",0,AZ228*(1/12)*
IF($P251=Lists!$AX$6,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IF($P251=Lists!$AX$7,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IF($P251=Lists!$AX$8,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1" s="5">
        <f ca="1">IF(BA$4="",0,IF($P251="",0,BA228*(1/12)*
IF($P251=Lists!$AX$6,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IF($P251=Lists!$AX$7,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IF($P251=Lists!$AX$8,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1" s="5">
        <f ca="1">IF(BB$4="",0,IF($P251="",0,BB228*(1/12)*
IF($P251=Lists!$AX$6,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IF($P251=Lists!$AX$7,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IF($P251=Lists!$AX$8,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1" s="5">
        <f ca="1">IF(BC$4="",0,IF($P251="",0,BC228*(1/12)*
IF($P251=Lists!$AX$6,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IF($P251=Lists!$AX$7,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IF($P251=Lists!$AX$8,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1" s="5">
        <f ca="1">IF(BD$4="",0,IF($P251="",0,BD228*(1/12)*
IF($P251=Lists!$AX$6,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IF($P251=Lists!$AX$7,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IF($P251=Lists!$AX$8,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1" s="5">
        <f ca="1">IF(BE$4="",0,IF($P251="",0,BE228*(1/12)*
IF($P251=Lists!$AX$6,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IF($P251=Lists!$AX$7,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IF($P251=Lists!$AX$8,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1" s="5">
        <f ca="1">IF(BF$4="",0,IF($P251="",0,BF228*(1/12)*
IF($P251=Lists!$AX$6,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IF($P251=Lists!$AX$7,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IF($P251=Lists!$AX$8,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1" s="5">
        <f ca="1">IF(BG$4="",0,IF($P251="",0,BG228*(1/12)*
IF($P251=Lists!$AX$6,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IF($P251=Lists!$AX$7,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IF($P251=Lists!$AX$8,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1" s="5">
        <f ca="1">IF(BH$4="",0,IF($P251="",0,BH228*(1/12)*
IF($P251=Lists!$AX$6,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IF($P251=Lists!$AX$7,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IF($P251=Lists!$AX$8,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1" s="5">
        <f ca="1">IF(BI$4="",0,IF($P251="",0,BI228*(1/12)*
IF($P251=Lists!$AX$6,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IF($P251=Lists!$AX$7,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IF($P251=Lists!$AX$8,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1" s="5">
        <f ca="1">IF(BJ$4="",0,IF($P251="",0,BJ228*(1/12)*
IF($P251=Lists!$AX$6,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IF($P251=Lists!$AX$7,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IF($P251=Lists!$AX$8,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1" s="5">
        <f ca="1">IF(BK$4="",0,IF($P251="",0,BK228*(1/12)*
IF($P251=Lists!$AX$6,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IF($P251=Lists!$AX$7,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IF($P251=Lists!$AX$8,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1" s="5">
        <f ca="1">IF(BL$4="",0,IF($P251="",0,BL228*(1/12)*
IF($P251=Lists!$AX$6,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IF($P251=Lists!$AX$7,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IF($P251=Lists!$AX$8,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1" s="5">
        <f ca="1">IF(BM$4="",0,IF($P251="",0,BM228*(1/12)*
IF($P251=Lists!$AX$6,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IF($P251=Lists!$AX$7,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IF($P251=Lists!$AX$8,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1" s="5">
        <f ca="1">IF(BN$4="",0,IF($P251="",0,BN228*(1/12)*
IF($P251=Lists!$AX$6,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IF($P251=Lists!$AX$7,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IF($P251=Lists!$AX$8,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1" s="5">
        <f ca="1">IF(BO$4="",0,IF($P251="",0,BO228*(1/12)*
IF($P251=Lists!$AX$6,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IF($P251=Lists!$AX$7,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IF($P251=Lists!$AX$8,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1" s="5">
        <f ca="1">IF(BP$4="",0,IF($P251="",0,BP228*(1/12)*
IF($P251=Lists!$AX$6,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IF($P251=Lists!$AX$7,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IF($P251=Lists!$AX$8,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1" s="5">
        <f ca="1">IF(BQ$4="",0,IF($P251="",0,BQ228*(1/12)*
IF($P251=Lists!$AX$6,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IF($P251=Lists!$AX$7,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IF($P251=Lists!$AX$8,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1" s="5">
        <f ca="1">IF(BR$4="",0,IF($P251="",0,BR228*(1/12)*
IF($P251=Lists!$AX$6,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IF($P251=Lists!$AX$7,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IF($P251=Lists!$AX$8,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1" s="5">
        <f ca="1">IF(BS$4="",0,IF($P251="",0,BS228*(1/12)*
IF($P251=Lists!$AX$6,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IF($P251=Lists!$AX$7,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IF($P251=Lists!$AX$8,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1" s="5">
        <f ca="1">IF(BT$4="",0,IF($P251="",0,BT228*(1/12)*
IF($P251=Lists!$AX$6,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IF($P251=Lists!$AX$7,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IF($P251=Lists!$AX$8,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1" s="5">
        <f ca="1">IF(BU$4="",0,IF($P251="",0,BU228*(1/12)*
IF($P251=Lists!$AX$6,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IF($P251=Lists!$AX$7,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IF($P251=Lists!$AX$8,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1" s="5">
        <f ca="1">IF(BV$4="",0,IF($P251="",0,BV228*(1/12)*
IF($P251=Lists!$AX$6,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IF($P251=Lists!$AX$7,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IF($P251=Lists!$AX$8,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1" s="5">
        <f ca="1">IF(BW$4="",0,IF($P251="",0,BW228*(1/12)*
IF($P251=Lists!$AX$6,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IF($P251=Lists!$AX$7,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IF($P251=Lists!$AX$8,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1" s="5">
        <f ca="1">IF(BX$4="",0,IF($P251="",0,BX228*(1/12)*
IF($P251=Lists!$AX$6,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IF($P251=Lists!$AX$7,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IF($P251=Lists!$AX$8,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1" s="5">
        <f ca="1">IF(BY$4="",0,IF($P251="",0,BY228*(1/12)*
IF($P251=Lists!$AX$6,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IF($P251=Lists!$AX$7,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IF($P251=Lists!$AX$8,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1" s="5">
        <f ca="1">IF(BZ$4="",0,IF($P251="",0,BZ228*(1/12)*
IF($P251=Lists!$AX$6,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IF($P251=Lists!$AX$7,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IF($P251=Lists!$AX$8,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1" s="5">
        <f ca="1">IF(CA$4="",0,IF($P251="",0,CA228*(1/12)*
IF($P251=Lists!$AX$6,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IF($P251=Lists!$AX$7,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IF($P251=Lists!$AX$8,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1" s="5">
        <f ca="1">IF(CB$4="",0,IF($P251="",0,CB228*(1/12)*
IF($P251=Lists!$AX$6,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IF($P251=Lists!$AX$7,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IF($P251=Lists!$AX$8,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1" s="5">
        <f ca="1">IF(CC$4="",0,IF($P251="",0,CC228*(1/12)*
IF($P251=Lists!$AX$6,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IF($P251=Lists!$AX$7,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IF($P251=Lists!$AX$8,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1" s="5">
        <f ca="1">IF(CD$4="",0,IF($P251="",0,CD228*(1/12)*
IF($P251=Lists!$AX$6,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IF($P251=Lists!$AX$7,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IF($P251=Lists!$AX$8,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1" s="5">
        <f ca="1">IF(CE$4="",0,IF($P251="",0,CE228*(1/12)*
IF($P251=Lists!$AX$6,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IF($P251=Lists!$AX$7,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IF($P251=Lists!$AX$8,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1" s="5">
        <f ca="1">IF(CF$4="",0,IF($P251="",0,CF228*(1/12)*
IF($P251=Lists!$AX$6,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IF($P251=Lists!$AX$7,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IF($P251=Lists!$AX$8,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2" spans="2:84" x14ac:dyDescent="0.3">
      <c r="B252" s="13">
        <f>ROW()</f>
        <v>252</v>
      </c>
      <c r="H252" s="1" t="str">
        <f t="shared" si="456"/>
        <v>Налоги на внеоборотные активы</v>
      </c>
      <c r="I252" s="1" t="str">
        <f>$I$247</f>
        <v>Капзатраты на торговые мощности</v>
      </c>
      <c r="J252" s="1" t="str">
        <f>Prcsses!I180</f>
        <v>Стартовый маркетинг и оформление</v>
      </c>
      <c r="M252" s="53" t="s">
        <v>18</v>
      </c>
      <c r="O252" s="82"/>
      <c r="P252" s="84"/>
      <c r="Q252" s="90" t="s">
        <v>5</v>
      </c>
      <c r="U252" s="5">
        <f t="shared" ca="1" si="457"/>
        <v>0</v>
      </c>
      <c r="X252" s="5">
        <f ca="1">IF(X$4="",0,IF($P252="",0,X229*(1/12)*
IF($P252=Lists!$AX$6,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IF($P252=Lists!$AX$7,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IF($P252=Lists!$AX$8,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252" s="5">
        <f ca="1">IF(Y$4="",0,IF($P252="",0,Y229*(1/12)*
IF($P252=Lists!$AX$6,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IF($P252=Lists!$AX$7,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IF($P252=Lists!$AX$8,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252" s="5">
        <f ca="1">IF(Z$4="",0,IF($P252="",0,Z229*(1/12)*
IF($P252=Lists!$AX$6,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IF($P252=Lists!$AX$7,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IF($P252=Lists!$AX$8,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252" s="5">
        <f ca="1">IF(AA$4="",0,IF($P252="",0,AA229*(1/12)*
IF($P252=Lists!$AX$6,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IF($P252=Lists!$AX$7,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IF($P252=Lists!$AX$8,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252" s="5">
        <f ca="1">IF(AB$4="",0,IF($P252="",0,AB229*(1/12)*
IF($P252=Lists!$AX$6,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IF($P252=Lists!$AX$7,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IF($P252=Lists!$AX$8,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252" s="5">
        <f ca="1">IF(AC$4="",0,IF($P252="",0,AC229*(1/12)*
IF($P252=Lists!$AX$6,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IF($P252=Lists!$AX$7,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IF($P252=Lists!$AX$8,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252" s="5">
        <f ca="1">IF(AD$4="",0,IF($P252="",0,AD229*(1/12)*
IF($P252=Lists!$AX$6,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IF($P252=Lists!$AX$7,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IF($P252=Lists!$AX$8,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252" s="5">
        <f ca="1">IF(AE$4="",0,IF($P252="",0,AE229*(1/12)*
IF($P252=Lists!$AX$6,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IF($P252=Lists!$AX$7,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IF($P252=Lists!$AX$8,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252" s="5">
        <f ca="1">IF(AF$4="",0,IF($P252="",0,AF229*(1/12)*
IF($P252=Lists!$AX$6,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IF($P252=Lists!$AX$7,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IF($P252=Lists!$AX$8,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252" s="5">
        <f ca="1">IF(AG$4="",0,IF($P252="",0,AG229*(1/12)*
IF($P252=Lists!$AX$6,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IF($P252=Lists!$AX$7,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IF($P252=Lists!$AX$8,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252" s="5">
        <f ca="1">IF(AH$4="",0,IF($P252="",0,AH229*(1/12)*
IF($P252=Lists!$AX$6,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IF($P252=Lists!$AX$7,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IF($P252=Lists!$AX$8,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252" s="5">
        <f ca="1">IF(AI$4="",0,IF($P252="",0,AI229*(1/12)*
IF($P252=Lists!$AX$6,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IF($P252=Lists!$AX$7,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IF($P252=Lists!$AX$8,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252" s="5">
        <f ca="1">IF(AJ$4="",0,IF($P252="",0,AJ229*(1/12)*
IF($P252=Lists!$AX$6,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IF($P252=Lists!$AX$7,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IF($P252=Lists!$AX$8,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252" s="5">
        <f ca="1">IF(AK$4="",0,IF($P252="",0,AK229*(1/12)*
IF($P252=Lists!$AX$6,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IF($P252=Lists!$AX$7,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IF($P252=Lists!$AX$8,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252" s="5">
        <f ca="1">IF(AL$4="",0,IF($P252="",0,AL229*(1/12)*
IF($P252=Lists!$AX$6,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IF($P252=Lists!$AX$7,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IF($P252=Lists!$AX$8,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252" s="5">
        <f ca="1">IF(AM$4="",0,IF($P252="",0,AM229*(1/12)*
IF($P252=Lists!$AX$6,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IF($P252=Lists!$AX$7,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IF($P252=Lists!$AX$8,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252" s="5">
        <f ca="1">IF(AN$4="",0,IF($P252="",0,AN229*(1/12)*
IF($P252=Lists!$AX$6,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IF($P252=Lists!$AX$7,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IF($P252=Lists!$AX$8,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252" s="5">
        <f ca="1">IF(AO$4="",0,IF($P252="",0,AO229*(1/12)*
IF($P252=Lists!$AX$6,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IF($P252=Lists!$AX$7,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IF($P252=Lists!$AX$8,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252" s="5">
        <f ca="1">IF(AP$4="",0,IF($P252="",0,AP229*(1/12)*
IF($P252=Lists!$AX$6,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IF($P252=Lists!$AX$7,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IF($P252=Lists!$AX$8,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252" s="5">
        <f ca="1">IF(AQ$4="",0,IF($P252="",0,AQ229*(1/12)*
IF($P252=Lists!$AX$6,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IF($P252=Lists!$AX$7,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IF($P252=Lists!$AX$8,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252" s="5">
        <f ca="1">IF(AR$4="",0,IF($P252="",0,AR229*(1/12)*
IF($P252=Lists!$AX$6,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IF($P252=Lists!$AX$7,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IF($P252=Lists!$AX$8,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252" s="5">
        <f ca="1">IF(AS$4="",0,IF($P252="",0,AS229*(1/12)*
IF($P252=Lists!$AX$6,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IF($P252=Lists!$AX$7,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IF($P252=Lists!$AX$8,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252" s="5">
        <f ca="1">IF(AT$4="",0,IF($P252="",0,AT229*(1/12)*
IF($P252=Lists!$AX$6,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IF($P252=Lists!$AX$7,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IF($P252=Lists!$AX$8,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252" s="5">
        <f ca="1">IF(AU$4="",0,IF($P252="",0,AU229*(1/12)*
IF($P252=Lists!$AX$6,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IF($P252=Lists!$AX$7,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IF($P252=Lists!$AX$8,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252" s="5">
        <f ca="1">IF(AV$4="",0,IF($P252="",0,AV229*(1/12)*
IF($P252=Lists!$AX$6,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IF($P252=Lists!$AX$7,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IF($P252=Lists!$AX$8,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252" s="5">
        <f ca="1">IF(AW$4="",0,IF($P252="",0,AW229*(1/12)*
IF($P252=Lists!$AX$6,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IF($P252=Lists!$AX$7,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IF($P252=Lists!$AX$8,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252" s="5">
        <f ca="1">IF(AX$4="",0,IF($P252="",0,AX229*(1/12)*
IF($P252=Lists!$AX$6,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IF($P252=Lists!$AX$7,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IF($P252=Lists!$AX$8,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252" s="5">
        <f ca="1">IF(AY$4="",0,IF($P252="",0,AY229*(1/12)*
IF($P252=Lists!$AX$6,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IF($P252=Lists!$AX$7,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IF($P252=Lists!$AX$8,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252" s="5">
        <f ca="1">IF(AZ$4="",0,IF($P252="",0,AZ229*(1/12)*
IF($P252=Lists!$AX$6,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IF($P252=Lists!$AX$7,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IF($P252=Lists!$AX$8,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252" s="5">
        <f ca="1">IF(BA$4="",0,IF($P252="",0,BA229*(1/12)*
IF($P252=Lists!$AX$6,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IF($P252=Lists!$AX$7,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IF($P252=Lists!$AX$8,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252" s="5">
        <f ca="1">IF(BB$4="",0,IF($P252="",0,BB229*(1/12)*
IF($P252=Lists!$AX$6,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IF($P252=Lists!$AX$7,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IF($P252=Lists!$AX$8,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252" s="5">
        <f ca="1">IF(BC$4="",0,IF($P252="",0,BC229*(1/12)*
IF($P252=Lists!$AX$6,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IF($P252=Lists!$AX$7,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IF($P252=Lists!$AX$8,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252" s="5">
        <f ca="1">IF(BD$4="",0,IF($P252="",0,BD229*(1/12)*
IF($P252=Lists!$AX$6,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IF($P252=Lists!$AX$7,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IF($P252=Lists!$AX$8,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252" s="5">
        <f ca="1">IF(BE$4="",0,IF($P252="",0,BE229*(1/12)*
IF($P252=Lists!$AX$6,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IF($P252=Lists!$AX$7,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IF($P252=Lists!$AX$8,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252" s="5">
        <f ca="1">IF(BF$4="",0,IF($P252="",0,BF229*(1/12)*
IF($P252=Lists!$AX$6,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IF($P252=Lists!$AX$7,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IF($P252=Lists!$AX$8,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252" s="5">
        <f ca="1">IF(BG$4="",0,IF($P252="",0,BG229*(1/12)*
IF($P252=Lists!$AX$6,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IF($P252=Lists!$AX$7,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IF($P252=Lists!$AX$8,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252" s="5">
        <f ca="1">IF(BH$4="",0,IF($P252="",0,BH229*(1/12)*
IF($P252=Lists!$AX$6,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IF($P252=Lists!$AX$7,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IF($P252=Lists!$AX$8,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252" s="5">
        <f ca="1">IF(BI$4="",0,IF($P252="",0,BI229*(1/12)*
IF($P252=Lists!$AX$6,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IF($P252=Lists!$AX$7,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IF($P252=Lists!$AX$8,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252" s="5">
        <f ca="1">IF(BJ$4="",0,IF($P252="",0,BJ229*(1/12)*
IF($P252=Lists!$AX$6,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IF($P252=Lists!$AX$7,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IF($P252=Lists!$AX$8,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252" s="5">
        <f ca="1">IF(BK$4="",0,IF($P252="",0,BK229*(1/12)*
IF($P252=Lists!$AX$6,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IF($P252=Lists!$AX$7,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IF($P252=Lists!$AX$8,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252" s="5">
        <f ca="1">IF(BL$4="",0,IF($P252="",0,BL229*(1/12)*
IF($P252=Lists!$AX$6,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IF($P252=Lists!$AX$7,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IF($P252=Lists!$AX$8,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252" s="5">
        <f ca="1">IF(BM$4="",0,IF($P252="",0,BM229*(1/12)*
IF($P252=Lists!$AX$6,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IF($P252=Lists!$AX$7,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IF($P252=Lists!$AX$8,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252" s="5">
        <f ca="1">IF(BN$4="",0,IF($P252="",0,BN229*(1/12)*
IF($P252=Lists!$AX$6,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IF($P252=Lists!$AX$7,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IF($P252=Lists!$AX$8,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252" s="5">
        <f ca="1">IF(BO$4="",0,IF($P252="",0,BO229*(1/12)*
IF($P252=Lists!$AX$6,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IF($P252=Lists!$AX$7,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IF($P252=Lists!$AX$8,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252" s="5">
        <f ca="1">IF(BP$4="",0,IF($P252="",0,BP229*(1/12)*
IF($P252=Lists!$AX$6,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IF($P252=Lists!$AX$7,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IF($P252=Lists!$AX$8,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252" s="5">
        <f ca="1">IF(BQ$4="",0,IF($P252="",0,BQ229*(1/12)*
IF($P252=Lists!$AX$6,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IF($P252=Lists!$AX$7,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IF($P252=Lists!$AX$8,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252" s="5">
        <f ca="1">IF(BR$4="",0,IF($P252="",0,BR229*(1/12)*
IF($P252=Lists!$AX$6,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IF($P252=Lists!$AX$7,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IF($P252=Lists!$AX$8,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252" s="5">
        <f ca="1">IF(BS$4="",0,IF($P252="",0,BS229*(1/12)*
IF($P252=Lists!$AX$6,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IF($P252=Lists!$AX$7,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IF($P252=Lists!$AX$8,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252" s="5">
        <f ca="1">IF(BT$4="",0,IF($P252="",0,BT229*(1/12)*
IF($P252=Lists!$AX$6,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IF($P252=Lists!$AX$7,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IF($P252=Lists!$AX$8,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252" s="5">
        <f ca="1">IF(BU$4="",0,IF($P252="",0,BU229*(1/12)*
IF($P252=Lists!$AX$6,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IF($P252=Lists!$AX$7,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IF($P252=Lists!$AX$8,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252" s="5">
        <f ca="1">IF(BV$4="",0,IF($P252="",0,BV229*(1/12)*
IF($P252=Lists!$AX$6,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IF($P252=Lists!$AX$7,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IF($P252=Lists!$AX$8,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252" s="5">
        <f ca="1">IF(BW$4="",0,IF($P252="",0,BW229*(1/12)*
IF($P252=Lists!$AX$6,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IF($P252=Lists!$AX$7,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IF($P252=Lists!$AX$8,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252" s="5">
        <f ca="1">IF(BX$4="",0,IF($P252="",0,BX229*(1/12)*
IF($P252=Lists!$AX$6,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IF($P252=Lists!$AX$7,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IF($P252=Lists!$AX$8,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252" s="5">
        <f ca="1">IF(BY$4="",0,IF($P252="",0,BY229*(1/12)*
IF($P252=Lists!$AX$6,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IF($P252=Lists!$AX$7,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IF($P252=Lists!$AX$8,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252" s="5">
        <f ca="1">IF(BZ$4="",0,IF($P252="",0,BZ229*(1/12)*
IF($P252=Lists!$AX$6,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IF($P252=Lists!$AX$7,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IF($P252=Lists!$AX$8,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252" s="5">
        <f ca="1">IF(CA$4="",0,IF($P252="",0,CA229*(1/12)*
IF($P252=Lists!$AX$6,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IF($P252=Lists!$AX$7,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IF($P252=Lists!$AX$8,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252" s="5">
        <f ca="1">IF(CB$4="",0,IF($P252="",0,CB229*(1/12)*
IF($P252=Lists!$AX$6,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IF($P252=Lists!$AX$7,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IF($P252=Lists!$AX$8,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252" s="5">
        <f ca="1">IF(CC$4="",0,IF($P252="",0,CC229*(1/12)*
IF($P252=Lists!$AX$6,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IF($P252=Lists!$AX$7,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IF($P252=Lists!$AX$8,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252" s="5">
        <f ca="1">IF(CD$4="",0,IF($P252="",0,CD229*(1/12)*
IF($P252=Lists!$AX$6,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IF($P252=Lists!$AX$7,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IF($P252=Lists!$AX$8,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252" s="5">
        <f ca="1">IF(CE$4="",0,IF($P252="",0,CE229*(1/12)*
IF($P252=Lists!$AX$6,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IF($P252=Lists!$AX$7,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IF($P252=Lists!$AX$8,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252" s="5">
        <f ca="1">IF(CF$4="",0,IF($P252="",0,CF229*(1/12)*
IF($P252=Lists!$AX$6,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IF($P252=Lists!$AX$7,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IF($P252=Lists!$AX$8,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253" spans="2:84" s="26" customFormat="1" ht="12" x14ac:dyDescent="0.25">
      <c r="B253" s="13"/>
      <c r="M253" s="55"/>
      <c r="N253" s="44" t="s">
        <v>21</v>
      </c>
      <c r="O253" s="45"/>
      <c r="P253" s="46"/>
      <c r="Q253" s="89"/>
      <c r="U253" s="41"/>
      <c r="V253" s="42"/>
      <c r="W253" s="43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</row>
    <row r="254" spans="2:84" x14ac:dyDescent="0.3">
      <c r="B254" s="13">
        <f>ROW()</f>
        <v>254</v>
      </c>
    </row>
    <row r="255" spans="2:84" x14ac:dyDescent="0.3">
      <c r="B255" s="13">
        <f>ROW()</f>
        <v>255</v>
      </c>
      <c r="H255" s="1" t="s">
        <v>216</v>
      </c>
      <c r="M255" s="53" t="s">
        <v>18</v>
      </c>
      <c r="P255" s="72"/>
      <c r="U255" s="5">
        <f t="shared" ref="U255:U261" ca="1" si="468">SUM(INDIRECT(ADDRESS($B255,$X$2)&amp;":"&amp;ADDRESS($B255,$X$2-1+$P$8)))</f>
        <v>2535270.833333333</v>
      </c>
      <c r="X255" s="5">
        <f ca="1">IF(X$4="",0,SUMIFS(X256:X276,$I256:$I276,"&lt;&gt;"&amp;"",$J256:$J276,"",$P256:$P276,$P256))</f>
        <v>0</v>
      </c>
      <c r="Y255" s="5">
        <f t="shared" ref="Y255" ca="1" si="469">IF(Y$4="",0,SUMIFS(Y256:Y276,$I256:$I276,"&lt;&gt;"&amp;"",$J256:$J276,"",$P256:$P276,$P256))</f>
        <v>0</v>
      </c>
      <c r="Z255" s="5">
        <f t="shared" ref="Z255" ca="1" si="470">IF(Z$4="",0,SUMIFS(Z256:Z276,$I256:$I276,"&lt;&gt;"&amp;"",$J256:$J276,"",$P256:$P276,$P256))</f>
        <v>0</v>
      </c>
      <c r="AA255" s="5">
        <f t="shared" ref="AA255" ca="1" si="471">IF(AA$4="",0,SUMIFS(AA256:AA276,$I256:$I276,"&lt;&gt;"&amp;"",$J256:$J276,"",$P256:$P276,$P256))</f>
        <v>0</v>
      </c>
      <c r="AB255" s="5">
        <f t="shared" ref="AB255" ca="1" si="472">IF(AB$4="",0,SUMIFS(AB256:AB276,$I256:$I276,"&lt;&gt;"&amp;"",$J256:$J276,"",$P256:$P276,$P256))</f>
        <v>0</v>
      </c>
      <c r="AC255" s="5">
        <f t="shared" ref="AC255" ca="1" si="473">IF(AC$4="",0,SUMIFS(AC256:AC276,$I256:$I276,"&lt;&gt;"&amp;"",$J256:$J276,"",$P256:$P276,$P256))</f>
        <v>0</v>
      </c>
      <c r="AD255" s="5">
        <f t="shared" ref="AD255" ca="1" si="474">IF(AD$4="",0,SUMIFS(AD256:AD276,$I256:$I276,"&lt;&gt;"&amp;"",$J256:$J276,"",$P256:$P276,$P256))</f>
        <v>0</v>
      </c>
      <c r="AE255" s="5">
        <f t="shared" ref="AE255" ca="1" si="475">IF(AE$4="",0,SUMIFS(AE256:AE276,$I256:$I276,"&lt;&gt;"&amp;"",$J256:$J276,"",$P256:$P276,$P256))</f>
        <v>0</v>
      </c>
      <c r="AF255" s="5">
        <f t="shared" ref="AF255" ca="1" si="476">IF(AF$4="",0,SUMIFS(AF256:AF276,$I256:$I276,"&lt;&gt;"&amp;"",$J256:$J276,"",$P256:$P276,$P256))</f>
        <v>0</v>
      </c>
      <c r="AG255" s="5">
        <f t="shared" ref="AG255" ca="1" si="477">IF(AG$4="",0,SUMIFS(AG256:AG276,$I256:$I276,"&lt;&gt;"&amp;"",$J256:$J276,"",$P256:$P276,$P256))</f>
        <v>0</v>
      </c>
      <c r="AH255" s="5">
        <f t="shared" ref="AH255" ca="1" si="478">IF(AH$4="",0,SUMIFS(AH256:AH276,$I256:$I276,"&lt;&gt;"&amp;"",$J256:$J276,"",$P256:$P276,$P256))</f>
        <v>0</v>
      </c>
      <c r="AI255" s="5">
        <f t="shared" ref="AI255:CF255" ca="1" si="479">IF(AI$4="",0,SUMIFS(AI256:AI276,$I256:$I276,"&lt;&gt;"&amp;"",$J256:$J276,"",$P256:$P276,$P256))</f>
        <v>0</v>
      </c>
      <c r="AJ255" s="5">
        <f t="shared" ca="1" si="479"/>
        <v>67833.333333333328</v>
      </c>
      <c r="AK255" s="5">
        <f t="shared" ca="1" si="479"/>
        <v>0</v>
      </c>
      <c r="AL255" s="5">
        <f t="shared" ca="1" si="479"/>
        <v>0</v>
      </c>
      <c r="AM255" s="5">
        <f t="shared" ca="1" si="479"/>
        <v>0</v>
      </c>
      <c r="AN255" s="5">
        <f t="shared" ca="1" si="479"/>
        <v>0</v>
      </c>
      <c r="AO255" s="5">
        <f t="shared" ca="1" si="479"/>
        <v>200108.33333333331</v>
      </c>
      <c r="AP255" s="5">
        <f t="shared" ca="1" si="479"/>
        <v>195020.83333333331</v>
      </c>
      <c r="AQ255" s="5">
        <f t="shared" ca="1" si="479"/>
        <v>0</v>
      </c>
      <c r="AR255" s="5">
        <f t="shared" ca="1" si="479"/>
        <v>0</v>
      </c>
      <c r="AS255" s="5">
        <f t="shared" ca="1" si="479"/>
        <v>189933.33333333331</v>
      </c>
      <c r="AT255" s="5">
        <f t="shared" ca="1" si="479"/>
        <v>0</v>
      </c>
      <c r="AU255" s="5">
        <f t="shared" ca="1" si="479"/>
        <v>0</v>
      </c>
      <c r="AV255" s="5">
        <f t="shared" ca="1" si="479"/>
        <v>184845.83333333331</v>
      </c>
      <c r="AW255" s="5">
        <f t="shared" ca="1" si="479"/>
        <v>0</v>
      </c>
      <c r="AX255" s="5">
        <f t="shared" ca="1" si="479"/>
        <v>0</v>
      </c>
      <c r="AY255" s="5">
        <f t="shared" ca="1" si="479"/>
        <v>0</v>
      </c>
      <c r="AZ255" s="5">
        <f t="shared" ca="1" si="479"/>
        <v>0</v>
      </c>
      <c r="BA255" s="5">
        <f t="shared" ca="1" si="479"/>
        <v>179758.33333333331</v>
      </c>
      <c r="BB255" s="5">
        <f t="shared" ca="1" si="479"/>
        <v>174670.83333333331</v>
      </c>
      <c r="BC255" s="5">
        <f t="shared" ca="1" si="479"/>
        <v>0</v>
      </c>
      <c r="BD255" s="5">
        <f t="shared" ca="1" si="479"/>
        <v>0</v>
      </c>
      <c r="BE255" s="5">
        <f t="shared" ca="1" si="479"/>
        <v>169583.33333333331</v>
      </c>
      <c r="BF255" s="5">
        <f t="shared" ca="1" si="479"/>
        <v>0</v>
      </c>
      <c r="BG255" s="5">
        <f t="shared" ca="1" si="479"/>
        <v>0</v>
      </c>
      <c r="BH255" s="5">
        <f t="shared" ca="1" si="479"/>
        <v>164495.83333333331</v>
      </c>
      <c r="BI255" s="5">
        <f t="shared" ca="1" si="479"/>
        <v>0</v>
      </c>
      <c r="BJ255" s="5">
        <f t="shared" ca="1" si="479"/>
        <v>0</v>
      </c>
      <c r="BK255" s="5">
        <f t="shared" ca="1" si="479"/>
        <v>0</v>
      </c>
      <c r="BL255" s="5">
        <f t="shared" ca="1" si="479"/>
        <v>0</v>
      </c>
      <c r="BM255" s="5">
        <f t="shared" ca="1" si="479"/>
        <v>159408.33333333331</v>
      </c>
      <c r="BN255" s="5">
        <f t="shared" ca="1" si="479"/>
        <v>154320.83333333334</v>
      </c>
      <c r="BO255" s="5">
        <f t="shared" ca="1" si="479"/>
        <v>0</v>
      </c>
      <c r="BP255" s="5">
        <f t="shared" ca="1" si="479"/>
        <v>0</v>
      </c>
      <c r="BQ255" s="5">
        <f t="shared" ca="1" si="479"/>
        <v>149233.33333333334</v>
      </c>
      <c r="BR255" s="5">
        <f t="shared" ca="1" si="479"/>
        <v>0</v>
      </c>
      <c r="BS255" s="5">
        <f t="shared" ca="1" si="479"/>
        <v>0</v>
      </c>
      <c r="BT255" s="5">
        <f t="shared" ca="1" si="479"/>
        <v>144145.83333333334</v>
      </c>
      <c r="BU255" s="5">
        <f t="shared" ca="1" si="479"/>
        <v>0</v>
      </c>
      <c r="BV255" s="5">
        <f t="shared" ca="1" si="479"/>
        <v>0</v>
      </c>
      <c r="BW255" s="5">
        <f t="shared" ca="1" si="479"/>
        <v>0</v>
      </c>
      <c r="BX255" s="5">
        <f t="shared" ca="1" si="479"/>
        <v>0</v>
      </c>
      <c r="BY255" s="5">
        <f t="shared" ca="1" si="479"/>
        <v>139058.33333333334</v>
      </c>
      <c r="BZ255" s="5">
        <f t="shared" ca="1" si="479"/>
        <v>133970.83333333334</v>
      </c>
      <c r="CA255" s="5">
        <f t="shared" ca="1" si="479"/>
        <v>0</v>
      </c>
      <c r="CB255" s="5">
        <f t="shared" ca="1" si="479"/>
        <v>0</v>
      </c>
      <c r="CC255" s="5">
        <f t="shared" ca="1" si="479"/>
        <v>128883.33333333333</v>
      </c>
      <c r="CD255" s="5">
        <f t="shared" ca="1" si="479"/>
        <v>0</v>
      </c>
      <c r="CE255" s="5">
        <f t="shared" ca="1" si="479"/>
        <v>0</v>
      </c>
      <c r="CF255" s="5">
        <f t="shared" ca="1" si="479"/>
        <v>0</v>
      </c>
    </row>
    <row r="256" spans="2:84" x14ac:dyDescent="0.3">
      <c r="B256" s="13">
        <f>ROW()</f>
        <v>256</v>
      </c>
      <c r="H256" s="1" t="str">
        <f t="shared" ref="H256:H261" si="480">$H$255</f>
        <v>Налоги на внеоборотные активы</v>
      </c>
      <c r="I256" s="1" t="str">
        <f>Prcsses!$H$111</f>
        <v>Стартовые капитальные затраты</v>
      </c>
      <c r="M256" s="53" t="s">
        <v>18</v>
      </c>
      <c r="P256" s="72" t="str">
        <f>Lists!$AI$10</f>
        <v>CF(-)</v>
      </c>
      <c r="U256" s="5">
        <f t="shared" ca="1" si="468"/>
        <v>0</v>
      </c>
      <c r="X256" s="5">
        <f ca="1">IF(X$4="",0,SUM(X257:X262))</f>
        <v>0</v>
      </c>
      <c r="Y256" s="5">
        <f t="shared" ref="Y256" ca="1" si="481">IF(Y$4="",0,SUM(Y257:Y262))</f>
        <v>0</v>
      </c>
      <c r="Z256" s="5">
        <f t="shared" ref="Z256" ca="1" si="482">IF(Z$4="",0,SUM(Z257:Z262))</f>
        <v>0</v>
      </c>
      <c r="AA256" s="5">
        <f t="shared" ref="AA256" ca="1" si="483">IF(AA$4="",0,SUM(AA257:AA262))</f>
        <v>0</v>
      </c>
      <c r="AB256" s="5">
        <f t="shared" ref="AB256" ca="1" si="484">IF(AB$4="",0,SUM(AB257:AB262))</f>
        <v>0</v>
      </c>
      <c r="AC256" s="5">
        <f t="shared" ref="AC256" ca="1" si="485">IF(AC$4="",0,SUM(AC257:AC262))</f>
        <v>0</v>
      </c>
      <c r="AD256" s="5">
        <f t="shared" ref="AD256" ca="1" si="486">IF(AD$4="",0,SUM(AD257:AD262))</f>
        <v>0</v>
      </c>
      <c r="AE256" s="5">
        <f t="shared" ref="AE256" ca="1" si="487">IF(AE$4="",0,SUM(AE257:AE262))</f>
        <v>0</v>
      </c>
      <c r="AF256" s="5">
        <f t="shared" ref="AF256" ca="1" si="488">IF(AF$4="",0,SUM(AF257:AF262))</f>
        <v>0</v>
      </c>
      <c r="AG256" s="5">
        <f t="shared" ref="AG256" ca="1" si="489">IF(AG$4="",0,SUM(AG257:AG262))</f>
        <v>0</v>
      </c>
      <c r="AH256" s="5">
        <f t="shared" ref="AH256" ca="1" si="490">IF(AH$4="",0,SUM(AH257:AH262))</f>
        <v>0</v>
      </c>
      <c r="AI256" s="5">
        <f t="shared" ref="AI256:CF256" ca="1" si="491">IF(AI$4="",0,SUM(AI257:AI262))</f>
        <v>0</v>
      </c>
      <c r="AJ256" s="5">
        <f t="shared" ca="1" si="491"/>
        <v>0</v>
      </c>
      <c r="AK256" s="5">
        <f t="shared" ca="1" si="491"/>
        <v>0</v>
      </c>
      <c r="AL256" s="5">
        <f t="shared" ca="1" si="491"/>
        <v>0</v>
      </c>
      <c r="AM256" s="5">
        <f t="shared" ca="1" si="491"/>
        <v>0</v>
      </c>
      <c r="AN256" s="5">
        <f t="shared" ca="1" si="491"/>
        <v>0</v>
      </c>
      <c r="AO256" s="5">
        <f t="shared" ca="1" si="491"/>
        <v>0</v>
      </c>
      <c r="AP256" s="5">
        <f t="shared" ca="1" si="491"/>
        <v>0</v>
      </c>
      <c r="AQ256" s="5">
        <f t="shared" ca="1" si="491"/>
        <v>0</v>
      </c>
      <c r="AR256" s="5">
        <f t="shared" ca="1" si="491"/>
        <v>0</v>
      </c>
      <c r="AS256" s="5">
        <f t="shared" ca="1" si="491"/>
        <v>0</v>
      </c>
      <c r="AT256" s="5">
        <f t="shared" ca="1" si="491"/>
        <v>0</v>
      </c>
      <c r="AU256" s="5">
        <f t="shared" ca="1" si="491"/>
        <v>0</v>
      </c>
      <c r="AV256" s="5">
        <f t="shared" ca="1" si="491"/>
        <v>0</v>
      </c>
      <c r="AW256" s="5">
        <f t="shared" ca="1" si="491"/>
        <v>0</v>
      </c>
      <c r="AX256" s="5">
        <f t="shared" ca="1" si="491"/>
        <v>0</v>
      </c>
      <c r="AY256" s="5">
        <f t="shared" ca="1" si="491"/>
        <v>0</v>
      </c>
      <c r="AZ256" s="5">
        <f t="shared" ca="1" si="491"/>
        <v>0</v>
      </c>
      <c r="BA256" s="5">
        <f t="shared" ca="1" si="491"/>
        <v>0</v>
      </c>
      <c r="BB256" s="5">
        <f t="shared" ca="1" si="491"/>
        <v>0</v>
      </c>
      <c r="BC256" s="5">
        <f t="shared" ca="1" si="491"/>
        <v>0</v>
      </c>
      <c r="BD256" s="5">
        <f t="shared" ca="1" si="491"/>
        <v>0</v>
      </c>
      <c r="BE256" s="5">
        <f t="shared" ca="1" si="491"/>
        <v>0</v>
      </c>
      <c r="BF256" s="5">
        <f t="shared" ca="1" si="491"/>
        <v>0</v>
      </c>
      <c r="BG256" s="5">
        <f t="shared" ca="1" si="491"/>
        <v>0</v>
      </c>
      <c r="BH256" s="5">
        <f t="shared" ca="1" si="491"/>
        <v>0</v>
      </c>
      <c r="BI256" s="5">
        <f t="shared" ca="1" si="491"/>
        <v>0</v>
      </c>
      <c r="BJ256" s="5">
        <f t="shared" ca="1" si="491"/>
        <v>0</v>
      </c>
      <c r="BK256" s="5">
        <f t="shared" ca="1" si="491"/>
        <v>0</v>
      </c>
      <c r="BL256" s="5">
        <f t="shared" ca="1" si="491"/>
        <v>0</v>
      </c>
      <c r="BM256" s="5">
        <f t="shared" ca="1" si="491"/>
        <v>0</v>
      </c>
      <c r="BN256" s="5">
        <f t="shared" ca="1" si="491"/>
        <v>0</v>
      </c>
      <c r="BO256" s="5">
        <f t="shared" ca="1" si="491"/>
        <v>0</v>
      </c>
      <c r="BP256" s="5">
        <f t="shared" ca="1" si="491"/>
        <v>0</v>
      </c>
      <c r="BQ256" s="5">
        <f t="shared" ca="1" si="491"/>
        <v>0</v>
      </c>
      <c r="BR256" s="5">
        <f t="shared" ca="1" si="491"/>
        <v>0</v>
      </c>
      <c r="BS256" s="5">
        <f t="shared" ca="1" si="491"/>
        <v>0</v>
      </c>
      <c r="BT256" s="5">
        <f t="shared" ca="1" si="491"/>
        <v>0</v>
      </c>
      <c r="BU256" s="5">
        <f t="shared" ca="1" si="491"/>
        <v>0</v>
      </c>
      <c r="BV256" s="5">
        <f t="shared" ca="1" si="491"/>
        <v>0</v>
      </c>
      <c r="BW256" s="5">
        <f t="shared" ca="1" si="491"/>
        <v>0</v>
      </c>
      <c r="BX256" s="5">
        <f t="shared" ca="1" si="491"/>
        <v>0</v>
      </c>
      <c r="BY256" s="5">
        <f t="shared" ca="1" si="491"/>
        <v>0</v>
      </c>
      <c r="BZ256" s="5">
        <f t="shared" ca="1" si="491"/>
        <v>0</v>
      </c>
      <c r="CA256" s="5">
        <f t="shared" ca="1" si="491"/>
        <v>0</v>
      </c>
      <c r="CB256" s="5">
        <f t="shared" ca="1" si="491"/>
        <v>0</v>
      </c>
      <c r="CC256" s="5">
        <f t="shared" ca="1" si="491"/>
        <v>0</v>
      </c>
      <c r="CD256" s="5">
        <f t="shared" ca="1" si="491"/>
        <v>0</v>
      </c>
      <c r="CE256" s="5">
        <f t="shared" ca="1" si="491"/>
        <v>0</v>
      </c>
      <c r="CF256" s="5">
        <f t="shared" ca="1" si="491"/>
        <v>0</v>
      </c>
    </row>
    <row r="257" spans="2:84" x14ac:dyDescent="0.3">
      <c r="B257" s="13">
        <f>ROW()</f>
        <v>257</v>
      </c>
      <c r="H257" s="1" t="str">
        <f t="shared" si="480"/>
        <v>Налоги на внеоборотные активы</v>
      </c>
      <c r="I257" s="1" t="str">
        <f>$I$256</f>
        <v>Стартовые капитальные затраты</v>
      </c>
      <c r="J257" s="1" t="str">
        <f>Prcsses!I112</f>
        <v>Оформление юрлица</v>
      </c>
      <c r="M257" s="53" t="s">
        <v>18</v>
      </c>
      <c r="P257" s="72"/>
      <c r="U257" s="5">
        <f t="shared" ca="1" si="468"/>
        <v>0</v>
      </c>
      <c r="X257" s="108">
        <f ca="1">IF(X$4="",0,IF(OR(MONTH(X$4)=3,MONTH(X$4)=4,MONTH(X$4)=7,MONTH(X$4)=10),
SUMIFS($W234:W234,$W$1:W$1,"&lt;="&amp;(X$1-(MONTH(X$4)-3*INT((MONTH(X$4)-1)/3))),$W$1:W$1,"&gt;="&amp;(X$1-2-(MONTH(X$4)-3*INT((MONTH(X$4)-1)/3)))),
0))</f>
        <v>0</v>
      </c>
      <c r="Y257" s="5">
        <f ca="1">IF(Y$4="",0,IF(OR(MONTH(Y$4)=3,MONTH(Y$4)=4,MONTH(Y$4)=7,MONTH(Y$4)=10),
SUMIFS($W234:X234,$W$1:X$1,"&lt;="&amp;(Y$1-(MONTH(Y$4)-3*INT((MONTH(Y$4)-1)/3))),$W$1:X$1,"&gt;="&amp;(Y$1-2-(MONTH(Y$4)-3*INT((MONTH(Y$4)-1)/3)))),
0))</f>
        <v>0</v>
      </c>
      <c r="Z257" s="5">
        <f ca="1">IF(Z$4="",0,IF(OR(MONTH(Z$4)=3,MONTH(Z$4)=4,MONTH(Z$4)=7,MONTH(Z$4)=10),
SUMIFS($W234:Y234,$W$1:Y$1,"&lt;="&amp;(Z$1-(MONTH(Z$4)-3*INT((MONTH(Z$4)-1)/3))),$W$1:Y$1,"&gt;="&amp;(Z$1-2-(MONTH(Z$4)-3*INT((MONTH(Z$4)-1)/3)))),
0))</f>
        <v>0</v>
      </c>
      <c r="AA257" s="5">
        <f ca="1">IF(AA$4="",0,IF(OR(MONTH(AA$4)=3,MONTH(AA$4)=4,MONTH(AA$4)=7,MONTH(AA$4)=10),
SUMIFS($W234:Z234,$W$1:Z$1,"&lt;="&amp;(AA$1-(MONTH(AA$4)-3*INT((MONTH(AA$4)-1)/3))),$W$1:Z$1,"&gt;="&amp;(AA$1-2-(MONTH(AA$4)-3*INT((MONTH(AA$4)-1)/3)))),
0))</f>
        <v>0</v>
      </c>
      <c r="AB257" s="5">
        <f ca="1">IF(AB$4="",0,IF(OR(MONTH(AB$4)=3,MONTH(AB$4)=4,MONTH(AB$4)=7,MONTH(AB$4)=10),
SUMIFS($W234:AA234,$W$1:AA$1,"&lt;="&amp;(AB$1-(MONTH(AB$4)-3*INT((MONTH(AB$4)-1)/3))),$W$1:AA$1,"&gt;="&amp;(AB$1-2-(MONTH(AB$4)-3*INT((MONTH(AB$4)-1)/3)))),
0))</f>
        <v>0</v>
      </c>
      <c r="AC257" s="5">
        <f ca="1">IF(AC$4="",0,IF(OR(MONTH(AC$4)=3,MONTH(AC$4)=4,MONTH(AC$4)=7,MONTH(AC$4)=10),
SUMIFS($W234:AB234,$W$1:AB$1,"&lt;="&amp;(AC$1-(MONTH(AC$4)-3*INT((MONTH(AC$4)-1)/3))),$W$1:AB$1,"&gt;="&amp;(AC$1-2-(MONTH(AC$4)-3*INT((MONTH(AC$4)-1)/3)))),
0))</f>
        <v>0</v>
      </c>
      <c r="AD257" s="5">
        <f ca="1">IF(AD$4="",0,IF(OR(MONTH(AD$4)=3,MONTH(AD$4)=4,MONTH(AD$4)=7,MONTH(AD$4)=10),
SUMIFS($W234:AC234,$W$1:AC$1,"&lt;="&amp;(AD$1-(MONTH(AD$4)-3*INT((MONTH(AD$4)-1)/3))),$W$1:AC$1,"&gt;="&amp;(AD$1-2-(MONTH(AD$4)-3*INT((MONTH(AD$4)-1)/3)))),
0))</f>
        <v>0</v>
      </c>
      <c r="AE257" s="5">
        <f ca="1">IF(AE$4="",0,IF(OR(MONTH(AE$4)=3,MONTH(AE$4)=4,MONTH(AE$4)=7,MONTH(AE$4)=10),
SUMIFS($W234:AD234,$W$1:AD$1,"&lt;="&amp;(AE$1-(MONTH(AE$4)-3*INT((MONTH(AE$4)-1)/3))),$W$1:AD$1,"&gt;="&amp;(AE$1-2-(MONTH(AE$4)-3*INT((MONTH(AE$4)-1)/3)))),
0))</f>
        <v>0</v>
      </c>
      <c r="AF257" s="5">
        <f ca="1">IF(AF$4="",0,IF(OR(MONTH(AF$4)=3,MONTH(AF$4)=4,MONTH(AF$4)=7,MONTH(AF$4)=10),
SUMIFS($W234:AE234,$W$1:AE$1,"&lt;="&amp;(AF$1-(MONTH(AF$4)-3*INT((MONTH(AF$4)-1)/3))),$W$1:AE$1,"&gt;="&amp;(AF$1-2-(MONTH(AF$4)-3*INT((MONTH(AF$4)-1)/3)))),
0))</f>
        <v>0</v>
      </c>
      <c r="AG257" s="5">
        <f ca="1">IF(AG$4="",0,IF(OR(MONTH(AG$4)=3,MONTH(AG$4)=4,MONTH(AG$4)=7,MONTH(AG$4)=10),
SUMIFS($W234:AF234,$W$1:AF$1,"&lt;="&amp;(AG$1-(MONTH(AG$4)-3*INT((MONTH(AG$4)-1)/3))),$W$1:AF$1,"&gt;="&amp;(AG$1-2-(MONTH(AG$4)-3*INT((MONTH(AG$4)-1)/3)))),
0))</f>
        <v>0</v>
      </c>
      <c r="AH257" s="5">
        <f ca="1">IF(AH$4="",0,IF(OR(MONTH(AH$4)=3,MONTH(AH$4)=4,MONTH(AH$4)=7,MONTH(AH$4)=10),
SUMIFS($W234:AG234,$W$1:AG$1,"&lt;="&amp;(AH$1-(MONTH(AH$4)-3*INT((MONTH(AH$4)-1)/3))),$W$1:AG$1,"&gt;="&amp;(AH$1-2-(MONTH(AH$4)-3*INT((MONTH(AH$4)-1)/3)))),
0))</f>
        <v>0</v>
      </c>
      <c r="AI257" s="5">
        <f ca="1">IF(AI$4="",0,IF(OR(MONTH(AI$4)=3,MONTH(AI$4)=4,MONTH(AI$4)=7,MONTH(AI$4)=10),
SUMIFS($W234:AH234,$W$1:AH$1,"&lt;="&amp;(AI$1-(MONTH(AI$4)-3*INT((MONTH(AI$4)-1)/3))),$W$1:AH$1,"&gt;="&amp;(AI$1-2-(MONTH(AI$4)-3*INT((MONTH(AI$4)-1)/3)))),
0))</f>
        <v>0</v>
      </c>
      <c r="AJ257" s="5">
        <f ca="1">IF(AJ$4="",0,IF(OR(MONTH(AJ$4)=3,MONTH(AJ$4)=4,MONTH(AJ$4)=7,MONTH(AJ$4)=10),
SUMIFS($W234:AI234,$W$1:AI$1,"&lt;="&amp;(AJ$1-(MONTH(AJ$4)-3*INT((MONTH(AJ$4)-1)/3))),$W$1:AI$1,"&gt;="&amp;(AJ$1-2-(MONTH(AJ$4)-3*INT((MONTH(AJ$4)-1)/3)))),
0))</f>
        <v>0</v>
      </c>
      <c r="AK257" s="5">
        <f ca="1">IF(AK$4="",0,IF(OR(MONTH(AK$4)=3,MONTH(AK$4)=4,MONTH(AK$4)=7,MONTH(AK$4)=10),
SUMIFS($W234:AJ234,$W$1:AJ$1,"&lt;="&amp;(AK$1-(MONTH(AK$4)-3*INT((MONTH(AK$4)-1)/3))),$W$1:AJ$1,"&gt;="&amp;(AK$1-2-(MONTH(AK$4)-3*INT((MONTH(AK$4)-1)/3)))),
0))</f>
        <v>0</v>
      </c>
      <c r="AL257" s="5">
        <f ca="1">IF(AL$4="",0,IF(OR(MONTH(AL$4)=3,MONTH(AL$4)=4,MONTH(AL$4)=7,MONTH(AL$4)=10),
SUMIFS($W234:AK234,$W$1:AK$1,"&lt;="&amp;(AL$1-(MONTH(AL$4)-3*INT((MONTH(AL$4)-1)/3))),$W$1:AK$1,"&gt;="&amp;(AL$1-2-(MONTH(AL$4)-3*INT((MONTH(AL$4)-1)/3)))),
0))</f>
        <v>0</v>
      </c>
      <c r="AM257" s="5">
        <f ca="1">IF(AM$4="",0,IF(OR(MONTH(AM$4)=3,MONTH(AM$4)=4,MONTH(AM$4)=7,MONTH(AM$4)=10),
SUMIFS($W234:AL234,$W$1:AL$1,"&lt;="&amp;(AM$1-(MONTH(AM$4)-3*INT((MONTH(AM$4)-1)/3))),$W$1:AL$1,"&gt;="&amp;(AM$1-2-(MONTH(AM$4)-3*INT((MONTH(AM$4)-1)/3)))),
0))</f>
        <v>0</v>
      </c>
      <c r="AN257" s="5">
        <f ca="1">IF(AN$4="",0,IF(OR(MONTH(AN$4)=3,MONTH(AN$4)=4,MONTH(AN$4)=7,MONTH(AN$4)=10),
SUMIFS($W234:AM234,$W$1:AM$1,"&lt;="&amp;(AN$1-(MONTH(AN$4)-3*INT((MONTH(AN$4)-1)/3))),$W$1:AM$1,"&gt;="&amp;(AN$1-2-(MONTH(AN$4)-3*INT((MONTH(AN$4)-1)/3)))),
0))</f>
        <v>0</v>
      </c>
      <c r="AO257" s="5">
        <f ca="1">IF(AO$4="",0,IF(OR(MONTH(AO$4)=3,MONTH(AO$4)=4,MONTH(AO$4)=7,MONTH(AO$4)=10),
SUMIFS($W234:AN234,$W$1:AN$1,"&lt;="&amp;(AO$1-(MONTH(AO$4)-3*INT((MONTH(AO$4)-1)/3))),$W$1:AN$1,"&gt;="&amp;(AO$1-2-(MONTH(AO$4)-3*INT((MONTH(AO$4)-1)/3)))),
0))</f>
        <v>0</v>
      </c>
      <c r="AP257" s="5">
        <f ca="1">IF(AP$4="",0,IF(OR(MONTH(AP$4)=3,MONTH(AP$4)=4,MONTH(AP$4)=7,MONTH(AP$4)=10),
SUMIFS($W234:AO234,$W$1:AO$1,"&lt;="&amp;(AP$1-(MONTH(AP$4)-3*INT((MONTH(AP$4)-1)/3))),$W$1:AO$1,"&gt;="&amp;(AP$1-2-(MONTH(AP$4)-3*INT((MONTH(AP$4)-1)/3)))),
0))</f>
        <v>0</v>
      </c>
      <c r="AQ257" s="5">
        <f ca="1">IF(AQ$4="",0,IF(OR(MONTH(AQ$4)=3,MONTH(AQ$4)=4,MONTH(AQ$4)=7,MONTH(AQ$4)=10),
SUMIFS($W234:AP234,$W$1:AP$1,"&lt;="&amp;(AQ$1-(MONTH(AQ$4)-3*INT((MONTH(AQ$4)-1)/3))),$W$1:AP$1,"&gt;="&amp;(AQ$1-2-(MONTH(AQ$4)-3*INT((MONTH(AQ$4)-1)/3)))),
0))</f>
        <v>0</v>
      </c>
      <c r="AR257" s="5">
        <f ca="1">IF(AR$4="",0,IF(OR(MONTH(AR$4)=3,MONTH(AR$4)=4,MONTH(AR$4)=7,MONTH(AR$4)=10),
SUMIFS($W234:AQ234,$W$1:AQ$1,"&lt;="&amp;(AR$1-(MONTH(AR$4)-3*INT((MONTH(AR$4)-1)/3))),$W$1:AQ$1,"&gt;="&amp;(AR$1-2-(MONTH(AR$4)-3*INT((MONTH(AR$4)-1)/3)))),
0))</f>
        <v>0</v>
      </c>
      <c r="AS257" s="5">
        <f ca="1">IF(AS$4="",0,IF(OR(MONTH(AS$4)=3,MONTH(AS$4)=4,MONTH(AS$4)=7,MONTH(AS$4)=10),
SUMIFS($W234:AR234,$W$1:AR$1,"&lt;="&amp;(AS$1-(MONTH(AS$4)-3*INT((MONTH(AS$4)-1)/3))),$W$1:AR$1,"&gt;="&amp;(AS$1-2-(MONTH(AS$4)-3*INT((MONTH(AS$4)-1)/3)))),
0))</f>
        <v>0</v>
      </c>
      <c r="AT257" s="5">
        <f ca="1">IF(AT$4="",0,IF(OR(MONTH(AT$4)=3,MONTH(AT$4)=4,MONTH(AT$4)=7,MONTH(AT$4)=10),
SUMIFS($W234:AS234,$W$1:AS$1,"&lt;="&amp;(AT$1-(MONTH(AT$4)-3*INT((MONTH(AT$4)-1)/3))),$W$1:AS$1,"&gt;="&amp;(AT$1-2-(MONTH(AT$4)-3*INT((MONTH(AT$4)-1)/3)))),
0))</f>
        <v>0</v>
      </c>
      <c r="AU257" s="5">
        <f ca="1">IF(AU$4="",0,IF(OR(MONTH(AU$4)=3,MONTH(AU$4)=4,MONTH(AU$4)=7,MONTH(AU$4)=10),
SUMIFS($W234:AT234,$W$1:AT$1,"&lt;="&amp;(AU$1-(MONTH(AU$4)-3*INT((MONTH(AU$4)-1)/3))),$W$1:AT$1,"&gt;="&amp;(AU$1-2-(MONTH(AU$4)-3*INT((MONTH(AU$4)-1)/3)))),
0))</f>
        <v>0</v>
      </c>
      <c r="AV257" s="5">
        <f ca="1">IF(AV$4="",0,IF(OR(MONTH(AV$4)=3,MONTH(AV$4)=4,MONTH(AV$4)=7,MONTH(AV$4)=10),
SUMIFS($W234:AU234,$W$1:AU$1,"&lt;="&amp;(AV$1-(MONTH(AV$4)-3*INT((MONTH(AV$4)-1)/3))),$W$1:AU$1,"&gt;="&amp;(AV$1-2-(MONTH(AV$4)-3*INT((MONTH(AV$4)-1)/3)))),
0))</f>
        <v>0</v>
      </c>
      <c r="AW257" s="5">
        <f ca="1">IF(AW$4="",0,IF(OR(MONTH(AW$4)=3,MONTH(AW$4)=4,MONTH(AW$4)=7,MONTH(AW$4)=10),
SUMIFS($W234:AV234,$W$1:AV$1,"&lt;="&amp;(AW$1-(MONTH(AW$4)-3*INT((MONTH(AW$4)-1)/3))),$W$1:AV$1,"&gt;="&amp;(AW$1-2-(MONTH(AW$4)-3*INT((MONTH(AW$4)-1)/3)))),
0))</f>
        <v>0</v>
      </c>
      <c r="AX257" s="5">
        <f ca="1">IF(AX$4="",0,IF(OR(MONTH(AX$4)=3,MONTH(AX$4)=4,MONTH(AX$4)=7,MONTH(AX$4)=10),
SUMIFS($W234:AW234,$W$1:AW$1,"&lt;="&amp;(AX$1-(MONTH(AX$4)-3*INT((MONTH(AX$4)-1)/3))),$W$1:AW$1,"&gt;="&amp;(AX$1-2-(MONTH(AX$4)-3*INT((MONTH(AX$4)-1)/3)))),
0))</f>
        <v>0</v>
      </c>
      <c r="AY257" s="5">
        <f ca="1">IF(AY$4="",0,IF(OR(MONTH(AY$4)=3,MONTH(AY$4)=4,MONTH(AY$4)=7,MONTH(AY$4)=10),
SUMIFS($W234:AX234,$W$1:AX$1,"&lt;="&amp;(AY$1-(MONTH(AY$4)-3*INT((MONTH(AY$4)-1)/3))),$W$1:AX$1,"&gt;="&amp;(AY$1-2-(MONTH(AY$4)-3*INT((MONTH(AY$4)-1)/3)))),
0))</f>
        <v>0</v>
      </c>
      <c r="AZ257" s="5">
        <f ca="1">IF(AZ$4="",0,IF(OR(MONTH(AZ$4)=3,MONTH(AZ$4)=4,MONTH(AZ$4)=7,MONTH(AZ$4)=10),
SUMIFS($W234:AY234,$W$1:AY$1,"&lt;="&amp;(AZ$1-(MONTH(AZ$4)-3*INT((MONTH(AZ$4)-1)/3))),$W$1:AY$1,"&gt;="&amp;(AZ$1-2-(MONTH(AZ$4)-3*INT((MONTH(AZ$4)-1)/3)))),
0))</f>
        <v>0</v>
      </c>
      <c r="BA257" s="5">
        <f ca="1">IF(BA$4="",0,IF(OR(MONTH(BA$4)=3,MONTH(BA$4)=4,MONTH(BA$4)=7,MONTH(BA$4)=10),
SUMIFS($W234:AZ234,$W$1:AZ$1,"&lt;="&amp;(BA$1-(MONTH(BA$4)-3*INT((MONTH(BA$4)-1)/3))),$W$1:AZ$1,"&gt;="&amp;(BA$1-2-(MONTH(BA$4)-3*INT((MONTH(BA$4)-1)/3)))),
0))</f>
        <v>0</v>
      </c>
      <c r="BB257" s="5">
        <f ca="1">IF(BB$4="",0,IF(OR(MONTH(BB$4)=3,MONTH(BB$4)=4,MONTH(BB$4)=7,MONTH(BB$4)=10),
SUMIFS($W234:BA234,$W$1:BA$1,"&lt;="&amp;(BB$1-(MONTH(BB$4)-3*INT((MONTH(BB$4)-1)/3))),$W$1:BA$1,"&gt;="&amp;(BB$1-2-(MONTH(BB$4)-3*INT((MONTH(BB$4)-1)/3)))),
0))</f>
        <v>0</v>
      </c>
      <c r="BC257" s="5">
        <f ca="1">IF(BC$4="",0,IF(OR(MONTH(BC$4)=3,MONTH(BC$4)=4,MONTH(BC$4)=7,MONTH(BC$4)=10),
SUMIFS($W234:BB234,$W$1:BB$1,"&lt;="&amp;(BC$1-(MONTH(BC$4)-3*INT((MONTH(BC$4)-1)/3))),$W$1:BB$1,"&gt;="&amp;(BC$1-2-(MONTH(BC$4)-3*INT((MONTH(BC$4)-1)/3)))),
0))</f>
        <v>0</v>
      </c>
      <c r="BD257" s="5">
        <f ca="1">IF(BD$4="",0,IF(OR(MONTH(BD$4)=3,MONTH(BD$4)=4,MONTH(BD$4)=7,MONTH(BD$4)=10),
SUMIFS($W234:BC234,$W$1:BC$1,"&lt;="&amp;(BD$1-(MONTH(BD$4)-3*INT((MONTH(BD$4)-1)/3))),$W$1:BC$1,"&gt;="&amp;(BD$1-2-(MONTH(BD$4)-3*INT((MONTH(BD$4)-1)/3)))),
0))</f>
        <v>0</v>
      </c>
      <c r="BE257" s="5">
        <f ca="1">IF(BE$4="",0,IF(OR(MONTH(BE$4)=3,MONTH(BE$4)=4,MONTH(BE$4)=7,MONTH(BE$4)=10),
SUMIFS($W234:BD234,$W$1:BD$1,"&lt;="&amp;(BE$1-(MONTH(BE$4)-3*INT((MONTH(BE$4)-1)/3))),$W$1:BD$1,"&gt;="&amp;(BE$1-2-(MONTH(BE$4)-3*INT((MONTH(BE$4)-1)/3)))),
0))</f>
        <v>0</v>
      </c>
      <c r="BF257" s="5">
        <f ca="1">IF(BF$4="",0,IF(OR(MONTH(BF$4)=3,MONTH(BF$4)=4,MONTH(BF$4)=7,MONTH(BF$4)=10),
SUMIFS($W234:BE234,$W$1:BE$1,"&lt;="&amp;(BF$1-(MONTH(BF$4)-3*INT((MONTH(BF$4)-1)/3))),$W$1:BE$1,"&gt;="&amp;(BF$1-2-(MONTH(BF$4)-3*INT((MONTH(BF$4)-1)/3)))),
0))</f>
        <v>0</v>
      </c>
      <c r="BG257" s="5">
        <f ca="1">IF(BG$4="",0,IF(OR(MONTH(BG$4)=3,MONTH(BG$4)=4,MONTH(BG$4)=7,MONTH(BG$4)=10),
SUMIFS($W234:BF234,$W$1:BF$1,"&lt;="&amp;(BG$1-(MONTH(BG$4)-3*INT((MONTH(BG$4)-1)/3))),$W$1:BF$1,"&gt;="&amp;(BG$1-2-(MONTH(BG$4)-3*INT((MONTH(BG$4)-1)/3)))),
0))</f>
        <v>0</v>
      </c>
      <c r="BH257" s="5">
        <f ca="1">IF(BH$4="",0,IF(OR(MONTH(BH$4)=3,MONTH(BH$4)=4,MONTH(BH$4)=7,MONTH(BH$4)=10),
SUMIFS($W234:BG234,$W$1:BG$1,"&lt;="&amp;(BH$1-(MONTH(BH$4)-3*INT((MONTH(BH$4)-1)/3))),$W$1:BG$1,"&gt;="&amp;(BH$1-2-(MONTH(BH$4)-3*INT((MONTH(BH$4)-1)/3)))),
0))</f>
        <v>0</v>
      </c>
      <c r="BI257" s="5">
        <f ca="1">IF(BI$4="",0,IF(OR(MONTH(BI$4)=3,MONTH(BI$4)=4,MONTH(BI$4)=7,MONTH(BI$4)=10),
SUMIFS($W234:BH234,$W$1:BH$1,"&lt;="&amp;(BI$1-(MONTH(BI$4)-3*INT((MONTH(BI$4)-1)/3))),$W$1:BH$1,"&gt;="&amp;(BI$1-2-(MONTH(BI$4)-3*INT((MONTH(BI$4)-1)/3)))),
0))</f>
        <v>0</v>
      </c>
      <c r="BJ257" s="5">
        <f ca="1">IF(BJ$4="",0,IF(OR(MONTH(BJ$4)=3,MONTH(BJ$4)=4,MONTH(BJ$4)=7,MONTH(BJ$4)=10),
SUMIFS($W234:BI234,$W$1:BI$1,"&lt;="&amp;(BJ$1-(MONTH(BJ$4)-3*INT((MONTH(BJ$4)-1)/3))),$W$1:BI$1,"&gt;="&amp;(BJ$1-2-(MONTH(BJ$4)-3*INT((MONTH(BJ$4)-1)/3)))),
0))</f>
        <v>0</v>
      </c>
      <c r="BK257" s="5">
        <f ca="1">IF(BK$4="",0,IF(OR(MONTH(BK$4)=3,MONTH(BK$4)=4,MONTH(BK$4)=7,MONTH(BK$4)=10),
SUMIFS($W234:BJ234,$W$1:BJ$1,"&lt;="&amp;(BK$1-(MONTH(BK$4)-3*INT((MONTH(BK$4)-1)/3))),$W$1:BJ$1,"&gt;="&amp;(BK$1-2-(MONTH(BK$4)-3*INT((MONTH(BK$4)-1)/3)))),
0))</f>
        <v>0</v>
      </c>
      <c r="BL257" s="5">
        <f ca="1">IF(BL$4="",0,IF(OR(MONTH(BL$4)=3,MONTH(BL$4)=4,MONTH(BL$4)=7,MONTH(BL$4)=10),
SUMIFS($W234:BK234,$W$1:BK$1,"&lt;="&amp;(BL$1-(MONTH(BL$4)-3*INT((MONTH(BL$4)-1)/3))),$W$1:BK$1,"&gt;="&amp;(BL$1-2-(MONTH(BL$4)-3*INT((MONTH(BL$4)-1)/3)))),
0))</f>
        <v>0</v>
      </c>
      <c r="BM257" s="5">
        <f ca="1">IF(BM$4="",0,IF(OR(MONTH(BM$4)=3,MONTH(BM$4)=4,MONTH(BM$4)=7,MONTH(BM$4)=10),
SUMIFS($W234:BL234,$W$1:BL$1,"&lt;="&amp;(BM$1-(MONTH(BM$4)-3*INT((MONTH(BM$4)-1)/3))),$W$1:BL$1,"&gt;="&amp;(BM$1-2-(MONTH(BM$4)-3*INT((MONTH(BM$4)-1)/3)))),
0))</f>
        <v>0</v>
      </c>
      <c r="BN257" s="5">
        <f ca="1">IF(BN$4="",0,IF(OR(MONTH(BN$4)=3,MONTH(BN$4)=4,MONTH(BN$4)=7,MONTH(BN$4)=10),
SUMIFS($W234:BM234,$W$1:BM$1,"&lt;="&amp;(BN$1-(MONTH(BN$4)-3*INT((MONTH(BN$4)-1)/3))),$W$1:BM$1,"&gt;="&amp;(BN$1-2-(MONTH(BN$4)-3*INT((MONTH(BN$4)-1)/3)))),
0))</f>
        <v>0</v>
      </c>
      <c r="BO257" s="5">
        <f ca="1">IF(BO$4="",0,IF(OR(MONTH(BO$4)=3,MONTH(BO$4)=4,MONTH(BO$4)=7,MONTH(BO$4)=10),
SUMIFS($W234:BN234,$W$1:BN$1,"&lt;="&amp;(BO$1-(MONTH(BO$4)-3*INT((MONTH(BO$4)-1)/3))),$W$1:BN$1,"&gt;="&amp;(BO$1-2-(MONTH(BO$4)-3*INT((MONTH(BO$4)-1)/3)))),
0))</f>
        <v>0</v>
      </c>
      <c r="BP257" s="5">
        <f ca="1">IF(BP$4="",0,IF(OR(MONTH(BP$4)=3,MONTH(BP$4)=4,MONTH(BP$4)=7,MONTH(BP$4)=10),
SUMIFS($W234:BO234,$W$1:BO$1,"&lt;="&amp;(BP$1-(MONTH(BP$4)-3*INT((MONTH(BP$4)-1)/3))),$W$1:BO$1,"&gt;="&amp;(BP$1-2-(MONTH(BP$4)-3*INT((MONTH(BP$4)-1)/3)))),
0))</f>
        <v>0</v>
      </c>
      <c r="BQ257" s="5">
        <f ca="1">IF(BQ$4="",0,IF(OR(MONTH(BQ$4)=3,MONTH(BQ$4)=4,MONTH(BQ$4)=7,MONTH(BQ$4)=10),
SUMIFS($W234:BP234,$W$1:BP$1,"&lt;="&amp;(BQ$1-(MONTH(BQ$4)-3*INT((MONTH(BQ$4)-1)/3))),$W$1:BP$1,"&gt;="&amp;(BQ$1-2-(MONTH(BQ$4)-3*INT((MONTH(BQ$4)-1)/3)))),
0))</f>
        <v>0</v>
      </c>
      <c r="BR257" s="5">
        <f ca="1">IF(BR$4="",0,IF(OR(MONTH(BR$4)=3,MONTH(BR$4)=4,MONTH(BR$4)=7,MONTH(BR$4)=10),
SUMIFS($W234:BQ234,$W$1:BQ$1,"&lt;="&amp;(BR$1-(MONTH(BR$4)-3*INT((MONTH(BR$4)-1)/3))),$W$1:BQ$1,"&gt;="&amp;(BR$1-2-(MONTH(BR$4)-3*INT((MONTH(BR$4)-1)/3)))),
0))</f>
        <v>0</v>
      </c>
      <c r="BS257" s="5">
        <f ca="1">IF(BS$4="",0,IF(OR(MONTH(BS$4)=3,MONTH(BS$4)=4,MONTH(BS$4)=7,MONTH(BS$4)=10),
SUMIFS($W234:BR234,$W$1:BR$1,"&lt;="&amp;(BS$1-(MONTH(BS$4)-3*INT((MONTH(BS$4)-1)/3))),$W$1:BR$1,"&gt;="&amp;(BS$1-2-(MONTH(BS$4)-3*INT((MONTH(BS$4)-1)/3)))),
0))</f>
        <v>0</v>
      </c>
      <c r="BT257" s="5">
        <f ca="1">IF(BT$4="",0,IF(OR(MONTH(BT$4)=3,MONTH(BT$4)=4,MONTH(BT$4)=7,MONTH(BT$4)=10),
SUMIFS($W234:BS234,$W$1:BS$1,"&lt;="&amp;(BT$1-(MONTH(BT$4)-3*INT((MONTH(BT$4)-1)/3))),$W$1:BS$1,"&gt;="&amp;(BT$1-2-(MONTH(BT$4)-3*INT((MONTH(BT$4)-1)/3)))),
0))</f>
        <v>0</v>
      </c>
      <c r="BU257" s="5">
        <f ca="1">IF(BU$4="",0,IF(OR(MONTH(BU$4)=3,MONTH(BU$4)=4,MONTH(BU$4)=7,MONTH(BU$4)=10),
SUMIFS($W234:BT234,$W$1:BT$1,"&lt;="&amp;(BU$1-(MONTH(BU$4)-3*INT((MONTH(BU$4)-1)/3))),$W$1:BT$1,"&gt;="&amp;(BU$1-2-(MONTH(BU$4)-3*INT((MONTH(BU$4)-1)/3)))),
0))</f>
        <v>0</v>
      </c>
      <c r="BV257" s="5">
        <f ca="1">IF(BV$4="",0,IF(OR(MONTH(BV$4)=3,MONTH(BV$4)=4,MONTH(BV$4)=7,MONTH(BV$4)=10),
SUMIFS($W234:BU234,$W$1:BU$1,"&lt;="&amp;(BV$1-(MONTH(BV$4)-3*INT((MONTH(BV$4)-1)/3))),$W$1:BU$1,"&gt;="&amp;(BV$1-2-(MONTH(BV$4)-3*INT((MONTH(BV$4)-1)/3)))),
0))</f>
        <v>0</v>
      </c>
      <c r="BW257" s="5">
        <f ca="1">IF(BW$4="",0,IF(OR(MONTH(BW$4)=3,MONTH(BW$4)=4,MONTH(BW$4)=7,MONTH(BW$4)=10),
SUMIFS($W234:BV234,$W$1:BV$1,"&lt;="&amp;(BW$1-(MONTH(BW$4)-3*INT((MONTH(BW$4)-1)/3))),$W$1:BV$1,"&gt;="&amp;(BW$1-2-(MONTH(BW$4)-3*INT((MONTH(BW$4)-1)/3)))),
0))</f>
        <v>0</v>
      </c>
      <c r="BX257" s="5">
        <f ca="1">IF(BX$4="",0,IF(OR(MONTH(BX$4)=3,MONTH(BX$4)=4,MONTH(BX$4)=7,MONTH(BX$4)=10),
SUMIFS($W234:BW234,$W$1:BW$1,"&lt;="&amp;(BX$1-(MONTH(BX$4)-3*INT((MONTH(BX$4)-1)/3))),$W$1:BW$1,"&gt;="&amp;(BX$1-2-(MONTH(BX$4)-3*INT((MONTH(BX$4)-1)/3)))),
0))</f>
        <v>0</v>
      </c>
      <c r="BY257" s="5">
        <f ca="1">IF(BY$4="",0,IF(OR(MONTH(BY$4)=3,MONTH(BY$4)=4,MONTH(BY$4)=7,MONTH(BY$4)=10),
SUMIFS($W234:BX234,$W$1:BX$1,"&lt;="&amp;(BY$1-(MONTH(BY$4)-3*INT((MONTH(BY$4)-1)/3))),$W$1:BX$1,"&gt;="&amp;(BY$1-2-(MONTH(BY$4)-3*INT((MONTH(BY$4)-1)/3)))),
0))</f>
        <v>0</v>
      </c>
      <c r="BZ257" s="5">
        <f ca="1">IF(BZ$4="",0,IF(OR(MONTH(BZ$4)=3,MONTH(BZ$4)=4,MONTH(BZ$4)=7,MONTH(BZ$4)=10),
SUMIFS($W234:BY234,$W$1:BY$1,"&lt;="&amp;(BZ$1-(MONTH(BZ$4)-3*INT((MONTH(BZ$4)-1)/3))),$W$1:BY$1,"&gt;="&amp;(BZ$1-2-(MONTH(BZ$4)-3*INT((MONTH(BZ$4)-1)/3)))),
0))</f>
        <v>0</v>
      </c>
      <c r="CA257" s="5">
        <f ca="1">IF(CA$4="",0,IF(OR(MONTH(CA$4)=3,MONTH(CA$4)=4,MONTH(CA$4)=7,MONTH(CA$4)=10),
SUMIFS($W234:BZ234,$W$1:BZ$1,"&lt;="&amp;(CA$1-(MONTH(CA$4)-3*INT((MONTH(CA$4)-1)/3))),$W$1:BZ$1,"&gt;="&amp;(CA$1-2-(MONTH(CA$4)-3*INT((MONTH(CA$4)-1)/3)))),
0))</f>
        <v>0</v>
      </c>
      <c r="CB257" s="5">
        <f ca="1">IF(CB$4="",0,IF(OR(MONTH(CB$4)=3,MONTH(CB$4)=4,MONTH(CB$4)=7,MONTH(CB$4)=10),
SUMIFS($W234:CA234,$W$1:CA$1,"&lt;="&amp;(CB$1-(MONTH(CB$4)-3*INT((MONTH(CB$4)-1)/3))),$W$1:CA$1,"&gt;="&amp;(CB$1-2-(MONTH(CB$4)-3*INT((MONTH(CB$4)-1)/3)))),
0))</f>
        <v>0</v>
      </c>
      <c r="CC257" s="5">
        <f ca="1">IF(CC$4="",0,IF(OR(MONTH(CC$4)=3,MONTH(CC$4)=4,MONTH(CC$4)=7,MONTH(CC$4)=10),
SUMIFS($W234:CB234,$W$1:CB$1,"&lt;="&amp;(CC$1-(MONTH(CC$4)-3*INT((MONTH(CC$4)-1)/3))),$W$1:CB$1,"&gt;="&amp;(CC$1-2-(MONTH(CC$4)-3*INT((MONTH(CC$4)-1)/3)))),
0))</f>
        <v>0</v>
      </c>
      <c r="CD257" s="5">
        <f ca="1">IF(CD$4="",0,IF(OR(MONTH(CD$4)=3,MONTH(CD$4)=4,MONTH(CD$4)=7,MONTH(CD$4)=10),
SUMIFS($W234:CC234,$W$1:CC$1,"&lt;="&amp;(CD$1-(MONTH(CD$4)-3*INT((MONTH(CD$4)-1)/3))),$W$1:CC$1,"&gt;="&amp;(CD$1-2-(MONTH(CD$4)-3*INT((MONTH(CD$4)-1)/3)))),
0))</f>
        <v>0</v>
      </c>
      <c r="CE257" s="5">
        <f ca="1">IF(CE$4="",0,IF(OR(MONTH(CE$4)=3,MONTH(CE$4)=4,MONTH(CE$4)=7,MONTH(CE$4)=10),
SUMIFS($W234:CD234,$W$1:CD$1,"&lt;="&amp;(CE$1-(MONTH(CE$4)-3*INT((MONTH(CE$4)-1)/3))),$W$1:CD$1,"&gt;="&amp;(CE$1-2-(MONTH(CE$4)-3*INT((MONTH(CE$4)-1)/3)))),
0))</f>
        <v>0</v>
      </c>
      <c r="CF257" s="5">
        <f ca="1">IF(CF$4="",0,IF(OR(MONTH(CF$4)=3,MONTH(CF$4)=4,MONTH(CF$4)=7,MONTH(CF$4)=10),
SUMIFS($W234:CE234,$W$1:CE$1,"&lt;="&amp;(CF$1-(MONTH(CF$4)-3*INT((MONTH(CF$4)-1)/3))),$W$1:CE$1,"&gt;="&amp;(CF$1-2-(MONTH(CF$4)-3*INT((MONTH(CF$4)-1)/3)))),
0))</f>
        <v>0</v>
      </c>
    </row>
    <row r="258" spans="2:84" x14ac:dyDescent="0.3">
      <c r="B258" s="13">
        <f>ROW()</f>
        <v>258</v>
      </c>
      <c r="H258" s="1" t="str">
        <f t="shared" si="480"/>
        <v>Налоги на внеоборотные активы</v>
      </c>
      <c r="I258" s="1" t="str">
        <f>$I$256</f>
        <v>Стартовые капитальные затраты</v>
      </c>
      <c r="J258" s="1" t="str">
        <f>Prcsses!I113</f>
        <v>Подбор площадки под металлобазу</v>
      </c>
      <c r="M258" s="53" t="s">
        <v>18</v>
      </c>
      <c r="P258" s="72"/>
      <c r="U258" s="5">
        <f t="shared" ca="1" si="468"/>
        <v>0</v>
      </c>
      <c r="X258" s="5">
        <f ca="1">IF(X$4="",0,IF(OR(MONTH(X$4)=3,MONTH(X$4)=4,MONTH(X$4)=7,MONTH(X$4)=10),
SUMIFS($W235:W235,$W$1:W$1,"&lt;="&amp;(X$1-(MONTH(X$4)-3*INT((MONTH(X$4)-1)/3))),$W$1:W$1,"&gt;="&amp;(X$1-2-(MONTH(X$4)-3*INT((MONTH(X$4)-1)/3)))),
0))</f>
        <v>0</v>
      </c>
      <c r="Y258" s="5">
        <f ca="1">IF(Y$4="",0,IF(OR(MONTH(Y$4)=3,MONTH(Y$4)=4,MONTH(Y$4)=7,MONTH(Y$4)=10),
SUMIFS($W235:X235,$W$1:X$1,"&lt;="&amp;(Y$1-(MONTH(Y$4)-3*INT((MONTH(Y$4)-1)/3))),$W$1:X$1,"&gt;="&amp;(Y$1-2-(MONTH(Y$4)-3*INT((MONTH(Y$4)-1)/3)))),
0))</f>
        <v>0</v>
      </c>
      <c r="Z258" s="5">
        <f ca="1">IF(Z$4="",0,IF(OR(MONTH(Z$4)=3,MONTH(Z$4)=4,MONTH(Z$4)=7,MONTH(Z$4)=10),
SUMIFS($W235:Y235,$W$1:Y$1,"&lt;="&amp;(Z$1-(MONTH(Z$4)-3*INT((MONTH(Z$4)-1)/3))),$W$1:Y$1,"&gt;="&amp;(Z$1-2-(MONTH(Z$4)-3*INT((MONTH(Z$4)-1)/3)))),
0))</f>
        <v>0</v>
      </c>
      <c r="AA258" s="5">
        <f ca="1">IF(AA$4="",0,IF(OR(MONTH(AA$4)=3,MONTH(AA$4)=4,MONTH(AA$4)=7,MONTH(AA$4)=10),
SUMIFS($W235:Z235,$W$1:Z$1,"&lt;="&amp;(AA$1-(MONTH(AA$4)-3*INT((MONTH(AA$4)-1)/3))),$W$1:Z$1,"&gt;="&amp;(AA$1-2-(MONTH(AA$4)-3*INT((MONTH(AA$4)-1)/3)))),
0))</f>
        <v>0</v>
      </c>
      <c r="AB258" s="5">
        <f ca="1">IF(AB$4="",0,IF(OR(MONTH(AB$4)=3,MONTH(AB$4)=4,MONTH(AB$4)=7,MONTH(AB$4)=10),
SUMIFS($W235:AA235,$W$1:AA$1,"&lt;="&amp;(AB$1-(MONTH(AB$4)-3*INT((MONTH(AB$4)-1)/3))),$W$1:AA$1,"&gt;="&amp;(AB$1-2-(MONTH(AB$4)-3*INT((MONTH(AB$4)-1)/3)))),
0))</f>
        <v>0</v>
      </c>
      <c r="AC258" s="5">
        <f ca="1">IF(AC$4="",0,IF(OR(MONTH(AC$4)=3,MONTH(AC$4)=4,MONTH(AC$4)=7,MONTH(AC$4)=10),
SUMIFS($W235:AB235,$W$1:AB$1,"&lt;="&amp;(AC$1-(MONTH(AC$4)-3*INT((MONTH(AC$4)-1)/3))),$W$1:AB$1,"&gt;="&amp;(AC$1-2-(MONTH(AC$4)-3*INT((MONTH(AC$4)-1)/3)))),
0))</f>
        <v>0</v>
      </c>
      <c r="AD258" s="5">
        <f ca="1">IF(AD$4="",0,IF(OR(MONTH(AD$4)=3,MONTH(AD$4)=4,MONTH(AD$4)=7,MONTH(AD$4)=10),
SUMIFS($W235:AC235,$W$1:AC$1,"&lt;="&amp;(AD$1-(MONTH(AD$4)-3*INT((MONTH(AD$4)-1)/3))),$W$1:AC$1,"&gt;="&amp;(AD$1-2-(MONTH(AD$4)-3*INT((MONTH(AD$4)-1)/3)))),
0))</f>
        <v>0</v>
      </c>
      <c r="AE258" s="5">
        <f ca="1">IF(AE$4="",0,IF(OR(MONTH(AE$4)=3,MONTH(AE$4)=4,MONTH(AE$4)=7,MONTH(AE$4)=10),
SUMIFS($W235:AD235,$W$1:AD$1,"&lt;="&amp;(AE$1-(MONTH(AE$4)-3*INT((MONTH(AE$4)-1)/3))),$W$1:AD$1,"&gt;="&amp;(AE$1-2-(MONTH(AE$4)-3*INT((MONTH(AE$4)-1)/3)))),
0))</f>
        <v>0</v>
      </c>
      <c r="AF258" s="5">
        <f ca="1">IF(AF$4="",0,IF(OR(MONTH(AF$4)=3,MONTH(AF$4)=4,MONTH(AF$4)=7,MONTH(AF$4)=10),
SUMIFS($W235:AE235,$W$1:AE$1,"&lt;="&amp;(AF$1-(MONTH(AF$4)-3*INT((MONTH(AF$4)-1)/3))),$W$1:AE$1,"&gt;="&amp;(AF$1-2-(MONTH(AF$4)-3*INT((MONTH(AF$4)-1)/3)))),
0))</f>
        <v>0</v>
      </c>
      <c r="AG258" s="5">
        <f ca="1">IF(AG$4="",0,IF(OR(MONTH(AG$4)=3,MONTH(AG$4)=4,MONTH(AG$4)=7,MONTH(AG$4)=10),
SUMIFS($W235:AF235,$W$1:AF$1,"&lt;="&amp;(AG$1-(MONTH(AG$4)-3*INT((MONTH(AG$4)-1)/3))),$W$1:AF$1,"&gt;="&amp;(AG$1-2-(MONTH(AG$4)-3*INT((MONTH(AG$4)-1)/3)))),
0))</f>
        <v>0</v>
      </c>
      <c r="AH258" s="5">
        <f ca="1">IF(AH$4="",0,IF(OR(MONTH(AH$4)=3,MONTH(AH$4)=4,MONTH(AH$4)=7,MONTH(AH$4)=10),
SUMIFS($W235:AG235,$W$1:AG$1,"&lt;="&amp;(AH$1-(MONTH(AH$4)-3*INT((MONTH(AH$4)-1)/3))),$W$1:AG$1,"&gt;="&amp;(AH$1-2-(MONTH(AH$4)-3*INT((MONTH(AH$4)-1)/3)))),
0))</f>
        <v>0</v>
      </c>
      <c r="AI258" s="5">
        <f ca="1">IF(AI$4="",0,IF(OR(MONTH(AI$4)=3,MONTH(AI$4)=4,MONTH(AI$4)=7,MONTH(AI$4)=10),
SUMIFS($W235:AH235,$W$1:AH$1,"&lt;="&amp;(AI$1-(MONTH(AI$4)-3*INT((MONTH(AI$4)-1)/3))),$W$1:AH$1,"&gt;="&amp;(AI$1-2-(MONTH(AI$4)-3*INT((MONTH(AI$4)-1)/3)))),
0))</f>
        <v>0</v>
      </c>
      <c r="AJ258" s="5">
        <f ca="1">IF(AJ$4="",0,IF(OR(MONTH(AJ$4)=3,MONTH(AJ$4)=4,MONTH(AJ$4)=7,MONTH(AJ$4)=10),
SUMIFS($W235:AI235,$W$1:AI$1,"&lt;="&amp;(AJ$1-(MONTH(AJ$4)-3*INT((MONTH(AJ$4)-1)/3))),$W$1:AI$1,"&gt;="&amp;(AJ$1-2-(MONTH(AJ$4)-3*INT((MONTH(AJ$4)-1)/3)))),
0))</f>
        <v>0</v>
      </c>
      <c r="AK258" s="5">
        <f ca="1">IF(AK$4="",0,IF(OR(MONTH(AK$4)=3,MONTH(AK$4)=4,MONTH(AK$4)=7,MONTH(AK$4)=10),
SUMIFS($W235:AJ235,$W$1:AJ$1,"&lt;="&amp;(AK$1-(MONTH(AK$4)-3*INT((MONTH(AK$4)-1)/3))),$W$1:AJ$1,"&gt;="&amp;(AK$1-2-(MONTH(AK$4)-3*INT((MONTH(AK$4)-1)/3)))),
0))</f>
        <v>0</v>
      </c>
      <c r="AL258" s="5">
        <f ca="1">IF(AL$4="",0,IF(OR(MONTH(AL$4)=3,MONTH(AL$4)=4,MONTH(AL$4)=7,MONTH(AL$4)=10),
SUMIFS($W235:AK235,$W$1:AK$1,"&lt;="&amp;(AL$1-(MONTH(AL$4)-3*INT((MONTH(AL$4)-1)/3))),$W$1:AK$1,"&gt;="&amp;(AL$1-2-(MONTH(AL$4)-3*INT((MONTH(AL$4)-1)/3)))),
0))</f>
        <v>0</v>
      </c>
      <c r="AM258" s="5">
        <f ca="1">IF(AM$4="",0,IF(OR(MONTH(AM$4)=3,MONTH(AM$4)=4,MONTH(AM$4)=7,MONTH(AM$4)=10),
SUMIFS($W235:AL235,$W$1:AL$1,"&lt;="&amp;(AM$1-(MONTH(AM$4)-3*INT((MONTH(AM$4)-1)/3))),$W$1:AL$1,"&gt;="&amp;(AM$1-2-(MONTH(AM$4)-3*INT((MONTH(AM$4)-1)/3)))),
0))</f>
        <v>0</v>
      </c>
      <c r="AN258" s="5">
        <f ca="1">IF(AN$4="",0,IF(OR(MONTH(AN$4)=3,MONTH(AN$4)=4,MONTH(AN$4)=7,MONTH(AN$4)=10),
SUMIFS($W235:AM235,$W$1:AM$1,"&lt;="&amp;(AN$1-(MONTH(AN$4)-3*INT((MONTH(AN$4)-1)/3))),$W$1:AM$1,"&gt;="&amp;(AN$1-2-(MONTH(AN$4)-3*INT((MONTH(AN$4)-1)/3)))),
0))</f>
        <v>0</v>
      </c>
      <c r="AO258" s="5">
        <f ca="1">IF(AO$4="",0,IF(OR(MONTH(AO$4)=3,MONTH(AO$4)=4,MONTH(AO$4)=7,MONTH(AO$4)=10),
SUMIFS($W235:AN235,$W$1:AN$1,"&lt;="&amp;(AO$1-(MONTH(AO$4)-3*INT((MONTH(AO$4)-1)/3))),$W$1:AN$1,"&gt;="&amp;(AO$1-2-(MONTH(AO$4)-3*INT((MONTH(AO$4)-1)/3)))),
0))</f>
        <v>0</v>
      </c>
      <c r="AP258" s="5">
        <f ca="1">IF(AP$4="",0,IF(OR(MONTH(AP$4)=3,MONTH(AP$4)=4,MONTH(AP$4)=7,MONTH(AP$4)=10),
SUMIFS($W235:AO235,$W$1:AO$1,"&lt;="&amp;(AP$1-(MONTH(AP$4)-3*INT((MONTH(AP$4)-1)/3))),$W$1:AO$1,"&gt;="&amp;(AP$1-2-(MONTH(AP$4)-3*INT((MONTH(AP$4)-1)/3)))),
0))</f>
        <v>0</v>
      </c>
      <c r="AQ258" s="5">
        <f ca="1">IF(AQ$4="",0,IF(OR(MONTH(AQ$4)=3,MONTH(AQ$4)=4,MONTH(AQ$4)=7,MONTH(AQ$4)=10),
SUMIFS($W235:AP235,$W$1:AP$1,"&lt;="&amp;(AQ$1-(MONTH(AQ$4)-3*INT((MONTH(AQ$4)-1)/3))),$W$1:AP$1,"&gt;="&amp;(AQ$1-2-(MONTH(AQ$4)-3*INT((MONTH(AQ$4)-1)/3)))),
0))</f>
        <v>0</v>
      </c>
      <c r="AR258" s="5">
        <f ca="1">IF(AR$4="",0,IF(OR(MONTH(AR$4)=3,MONTH(AR$4)=4,MONTH(AR$4)=7,MONTH(AR$4)=10),
SUMIFS($W235:AQ235,$W$1:AQ$1,"&lt;="&amp;(AR$1-(MONTH(AR$4)-3*INT((MONTH(AR$4)-1)/3))),$W$1:AQ$1,"&gt;="&amp;(AR$1-2-(MONTH(AR$4)-3*INT((MONTH(AR$4)-1)/3)))),
0))</f>
        <v>0</v>
      </c>
      <c r="AS258" s="5">
        <f ca="1">IF(AS$4="",0,IF(OR(MONTH(AS$4)=3,MONTH(AS$4)=4,MONTH(AS$4)=7,MONTH(AS$4)=10),
SUMIFS($W235:AR235,$W$1:AR$1,"&lt;="&amp;(AS$1-(MONTH(AS$4)-3*INT((MONTH(AS$4)-1)/3))),$W$1:AR$1,"&gt;="&amp;(AS$1-2-(MONTH(AS$4)-3*INT((MONTH(AS$4)-1)/3)))),
0))</f>
        <v>0</v>
      </c>
      <c r="AT258" s="5">
        <f ca="1">IF(AT$4="",0,IF(OR(MONTH(AT$4)=3,MONTH(AT$4)=4,MONTH(AT$4)=7,MONTH(AT$4)=10),
SUMIFS($W235:AS235,$W$1:AS$1,"&lt;="&amp;(AT$1-(MONTH(AT$4)-3*INT((MONTH(AT$4)-1)/3))),$W$1:AS$1,"&gt;="&amp;(AT$1-2-(MONTH(AT$4)-3*INT((MONTH(AT$4)-1)/3)))),
0))</f>
        <v>0</v>
      </c>
      <c r="AU258" s="5">
        <f ca="1">IF(AU$4="",0,IF(OR(MONTH(AU$4)=3,MONTH(AU$4)=4,MONTH(AU$4)=7,MONTH(AU$4)=10),
SUMIFS($W235:AT235,$W$1:AT$1,"&lt;="&amp;(AU$1-(MONTH(AU$4)-3*INT((MONTH(AU$4)-1)/3))),$W$1:AT$1,"&gt;="&amp;(AU$1-2-(MONTH(AU$4)-3*INT((MONTH(AU$4)-1)/3)))),
0))</f>
        <v>0</v>
      </c>
      <c r="AV258" s="5">
        <f ca="1">IF(AV$4="",0,IF(OR(MONTH(AV$4)=3,MONTH(AV$4)=4,MONTH(AV$4)=7,MONTH(AV$4)=10),
SUMIFS($W235:AU235,$W$1:AU$1,"&lt;="&amp;(AV$1-(MONTH(AV$4)-3*INT((MONTH(AV$4)-1)/3))),$W$1:AU$1,"&gt;="&amp;(AV$1-2-(MONTH(AV$4)-3*INT((MONTH(AV$4)-1)/3)))),
0))</f>
        <v>0</v>
      </c>
      <c r="AW258" s="5">
        <f ca="1">IF(AW$4="",0,IF(OR(MONTH(AW$4)=3,MONTH(AW$4)=4,MONTH(AW$4)=7,MONTH(AW$4)=10),
SUMIFS($W235:AV235,$W$1:AV$1,"&lt;="&amp;(AW$1-(MONTH(AW$4)-3*INT((MONTH(AW$4)-1)/3))),$W$1:AV$1,"&gt;="&amp;(AW$1-2-(MONTH(AW$4)-3*INT((MONTH(AW$4)-1)/3)))),
0))</f>
        <v>0</v>
      </c>
      <c r="AX258" s="5">
        <f ca="1">IF(AX$4="",0,IF(OR(MONTH(AX$4)=3,MONTH(AX$4)=4,MONTH(AX$4)=7,MONTH(AX$4)=10),
SUMIFS($W235:AW235,$W$1:AW$1,"&lt;="&amp;(AX$1-(MONTH(AX$4)-3*INT((MONTH(AX$4)-1)/3))),$W$1:AW$1,"&gt;="&amp;(AX$1-2-(MONTH(AX$4)-3*INT((MONTH(AX$4)-1)/3)))),
0))</f>
        <v>0</v>
      </c>
      <c r="AY258" s="5">
        <f ca="1">IF(AY$4="",0,IF(OR(MONTH(AY$4)=3,MONTH(AY$4)=4,MONTH(AY$4)=7,MONTH(AY$4)=10),
SUMIFS($W235:AX235,$W$1:AX$1,"&lt;="&amp;(AY$1-(MONTH(AY$4)-3*INT((MONTH(AY$4)-1)/3))),$W$1:AX$1,"&gt;="&amp;(AY$1-2-(MONTH(AY$4)-3*INT((MONTH(AY$4)-1)/3)))),
0))</f>
        <v>0</v>
      </c>
      <c r="AZ258" s="5">
        <f ca="1">IF(AZ$4="",0,IF(OR(MONTH(AZ$4)=3,MONTH(AZ$4)=4,MONTH(AZ$4)=7,MONTH(AZ$4)=10),
SUMIFS($W235:AY235,$W$1:AY$1,"&lt;="&amp;(AZ$1-(MONTH(AZ$4)-3*INT((MONTH(AZ$4)-1)/3))),$W$1:AY$1,"&gt;="&amp;(AZ$1-2-(MONTH(AZ$4)-3*INT((MONTH(AZ$4)-1)/3)))),
0))</f>
        <v>0</v>
      </c>
      <c r="BA258" s="5">
        <f ca="1">IF(BA$4="",0,IF(OR(MONTH(BA$4)=3,MONTH(BA$4)=4,MONTH(BA$4)=7,MONTH(BA$4)=10),
SUMIFS($W235:AZ235,$W$1:AZ$1,"&lt;="&amp;(BA$1-(MONTH(BA$4)-3*INT((MONTH(BA$4)-1)/3))),$W$1:AZ$1,"&gt;="&amp;(BA$1-2-(MONTH(BA$4)-3*INT((MONTH(BA$4)-1)/3)))),
0))</f>
        <v>0</v>
      </c>
      <c r="BB258" s="5">
        <f ca="1">IF(BB$4="",0,IF(OR(MONTH(BB$4)=3,MONTH(BB$4)=4,MONTH(BB$4)=7,MONTH(BB$4)=10),
SUMIFS($W235:BA235,$W$1:BA$1,"&lt;="&amp;(BB$1-(MONTH(BB$4)-3*INT((MONTH(BB$4)-1)/3))),$W$1:BA$1,"&gt;="&amp;(BB$1-2-(MONTH(BB$4)-3*INT((MONTH(BB$4)-1)/3)))),
0))</f>
        <v>0</v>
      </c>
      <c r="BC258" s="5">
        <f ca="1">IF(BC$4="",0,IF(OR(MONTH(BC$4)=3,MONTH(BC$4)=4,MONTH(BC$4)=7,MONTH(BC$4)=10),
SUMIFS($W235:BB235,$W$1:BB$1,"&lt;="&amp;(BC$1-(MONTH(BC$4)-3*INT((MONTH(BC$4)-1)/3))),$W$1:BB$1,"&gt;="&amp;(BC$1-2-(MONTH(BC$4)-3*INT((MONTH(BC$4)-1)/3)))),
0))</f>
        <v>0</v>
      </c>
      <c r="BD258" s="5">
        <f ca="1">IF(BD$4="",0,IF(OR(MONTH(BD$4)=3,MONTH(BD$4)=4,MONTH(BD$4)=7,MONTH(BD$4)=10),
SUMIFS($W235:BC235,$W$1:BC$1,"&lt;="&amp;(BD$1-(MONTH(BD$4)-3*INT((MONTH(BD$4)-1)/3))),$W$1:BC$1,"&gt;="&amp;(BD$1-2-(MONTH(BD$4)-3*INT((MONTH(BD$4)-1)/3)))),
0))</f>
        <v>0</v>
      </c>
      <c r="BE258" s="5">
        <f ca="1">IF(BE$4="",0,IF(OR(MONTH(BE$4)=3,MONTH(BE$4)=4,MONTH(BE$4)=7,MONTH(BE$4)=10),
SUMIFS($W235:BD235,$W$1:BD$1,"&lt;="&amp;(BE$1-(MONTH(BE$4)-3*INT((MONTH(BE$4)-1)/3))),$W$1:BD$1,"&gt;="&amp;(BE$1-2-(MONTH(BE$4)-3*INT((MONTH(BE$4)-1)/3)))),
0))</f>
        <v>0</v>
      </c>
      <c r="BF258" s="5">
        <f ca="1">IF(BF$4="",0,IF(OR(MONTH(BF$4)=3,MONTH(BF$4)=4,MONTH(BF$4)=7,MONTH(BF$4)=10),
SUMIFS($W235:BE235,$W$1:BE$1,"&lt;="&amp;(BF$1-(MONTH(BF$4)-3*INT((MONTH(BF$4)-1)/3))),$W$1:BE$1,"&gt;="&amp;(BF$1-2-(MONTH(BF$4)-3*INT((MONTH(BF$4)-1)/3)))),
0))</f>
        <v>0</v>
      </c>
      <c r="BG258" s="5">
        <f ca="1">IF(BG$4="",0,IF(OR(MONTH(BG$4)=3,MONTH(BG$4)=4,MONTH(BG$4)=7,MONTH(BG$4)=10),
SUMIFS($W235:BF235,$W$1:BF$1,"&lt;="&amp;(BG$1-(MONTH(BG$4)-3*INT((MONTH(BG$4)-1)/3))),$W$1:BF$1,"&gt;="&amp;(BG$1-2-(MONTH(BG$4)-3*INT((MONTH(BG$4)-1)/3)))),
0))</f>
        <v>0</v>
      </c>
      <c r="BH258" s="5">
        <f ca="1">IF(BH$4="",0,IF(OR(MONTH(BH$4)=3,MONTH(BH$4)=4,MONTH(BH$4)=7,MONTH(BH$4)=10),
SUMIFS($W235:BG235,$W$1:BG$1,"&lt;="&amp;(BH$1-(MONTH(BH$4)-3*INT((MONTH(BH$4)-1)/3))),$W$1:BG$1,"&gt;="&amp;(BH$1-2-(MONTH(BH$4)-3*INT((MONTH(BH$4)-1)/3)))),
0))</f>
        <v>0</v>
      </c>
      <c r="BI258" s="5">
        <f ca="1">IF(BI$4="",0,IF(OR(MONTH(BI$4)=3,MONTH(BI$4)=4,MONTH(BI$4)=7,MONTH(BI$4)=10),
SUMIFS($W235:BH235,$W$1:BH$1,"&lt;="&amp;(BI$1-(MONTH(BI$4)-3*INT((MONTH(BI$4)-1)/3))),$W$1:BH$1,"&gt;="&amp;(BI$1-2-(MONTH(BI$4)-3*INT((MONTH(BI$4)-1)/3)))),
0))</f>
        <v>0</v>
      </c>
      <c r="BJ258" s="5">
        <f ca="1">IF(BJ$4="",0,IF(OR(MONTH(BJ$4)=3,MONTH(BJ$4)=4,MONTH(BJ$4)=7,MONTH(BJ$4)=10),
SUMIFS($W235:BI235,$W$1:BI$1,"&lt;="&amp;(BJ$1-(MONTH(BJ$4)-3*INT((MONTH(BJ$4)-1)/3))),$W$1:BI$1,"&gt;="&amp;(BJ$1-2-(MONTH(BJ$4)-3*INT((MONTH(BJ$4)-1)/3)))),
0))</f>
        <v>0</v>
      </c>
      <c r="BK258" s="5">
        <f ca="1">IF(BK$4="",0,IF(OR(MONTH(BK$4)=3,MONTH(BK$4)=4,MONTH(BK$4)=7,MONTH(BK$4)=10),
SUMIFS($W235:BJ235,$W$1:BJ$1,"&lt;="&amp;(BK$1-(MONTH(BK$4)-3*INT((MONTH(BK$4)-1)/3))),$W$1:BJ$1,"&gt;="&amp;(BK$1-2-(MONTH(BK$4)-3*INT((MONTH(BK$4)-1)/3)))),
0))</f>
        <v>0</v>
      </c>
      <c r="BL258" s="5">
        <f ca="1">IF(BL$4="",0,IF(OR(MONTH(BL$4)=3,MONTH(BL$4)=4,MONTH(BL$4)=7,MONTH(BL$4)=10),
SUMIFS($W235:BK235,$W$1:BK$1,"&lt;="&amp;(BL$1-(MONTH(BL$4)-3*INT((MONTH(BL$4)-1)/3))),$W$1:BK$1,"&gt;="&amp;(BL$1-2-(MONTH(BL$4)-3*INT((MONTH(BL$4)-1)/3)))),
0))</f>
        <v>0</v>
      </c>
      <c r="BM258" s="5">
        <f ca="1">IF(BM$4="",0,IF(OR(MONTH(BM$4)=3,MONTH(BM$4)=4,MONTH(BM$4)=7,MONTH(BM$4)=10),
SUMIFS($W235:BL235,$W$1:BL$1,"&lt;="&amp;(BM$1-(MONTH(BM$4)-3*INT((MONTH(BM$4)-1)/3))),$W$1:BL$1,"&gt;="&amp;(BM$1-2-(MONTH(BM$4)-3*INT((MONTH(BM$4)-1)/3)))),
0))</f>
        <v>0</v>
      </c>
      <c r="BN258" s="5">
        <f ca="1">IF(BN$4="",0,IF(OR(MONTH(BN$4)=3,MONTH(BN$4)=4,MONTH(BN$4)=7,MONTH(BN$4)=10),
SUMIFS($W235:BM235,$W$1:BM$1,"&lt;="&amp;(BN$1-(MONTH(BN$4)-3*INT((MONTH(BN$4)-1)/3))),$W$1:BM$1,"&gt;="&amp;(BN$1-2-(MONTH(BN$4)-3*INT((MONTH(BN$4)-1)/3)))),
0))</f>
        <v>0</v>
      </c>
      <c r="BO258" s="5">
        <f ca="1">IF(BO$4="",0,IF(OR(MONTH(BO$4)=3,MONTH(BO$4)=4,MONTH(BO$4)=7,MONTH(BO$4)=10),
SUMIFS($W235:BN235,$W$1:BN$1,"&lt;="&amp;(BO$1-(MONTH(BO$4)-3*INT((MONTH(BO$4)-1)/3))),$W$1:BN$1,"&gt;="&amp;(BO$1-2-(MONTH(BO$4)-3*INT((MONTH(BO$4)-1)/3)))),
0))</f>
        <v>0</v>
      </c>
      <c r="BP258" s="5">
        <f ca="1">IF(BP$4="",0,IF(OR(MONTH(BP$4)=3,MONTH(BP$4)=4,MONTH(BP$4)=7,MONTH(BP$4)=10),
SUMIFS($W235:BO235,$W$1:BO$1,"&lt;="&amp;(BP$1-(MONTH(BP$4)-3*INT((MONTH(BP$4)-1)/3))),$W$1:BO$1,"&gt;="&amp;(BP$1-2-(MONTH(BP$4)-3*INT((MONTH(BP$4)-1)/3)))),
0))</f>
        <v>0</v>
      </c>
      <c r="BQ258" s="5">
        <f ca="1">IF(BQ$4="",0,IF(OR(MONTH(BQ$4)=3,MONTH(BQ$4)=4,MONTH(BQ$4)=7,MONTH(BQ$4)=10),
SUMIFS($W235:BP235,$W$1:BP$1,"&lt;="&amp;(BQ$1-(MONTH(BQ$4)-3*INT((MONTH(BQ$4)-1)/3))),$W$1:BP$1,"&gt;="&amp;(BQ$1-2-(MONTH(BQ$4)-3*INT((MONTH(BQ$4)-1)/3)))),
0))</f>
        <v>0</v>
      </c>
      <c r="BR258" s="5">
        <f ca="1">IF(BR$4="",0,IF(OR(MONTH(BR$4)=3,MONTH(BR$4)=4,MONTH(BR$4)=7,MONTH(BR$4)=10),
SUMIFS($W235:BQ235,$W$1:BQ$1,"&lt;="&amp;(BR$1-(MONTH(BR$4)-3*INT((MONTH(BR$4)-1)/3))),$W$1:BQ$1,"&gt;="&amp;(BR$1-2-(MONTH(BR$4)-3*INT((MONTH(BR$4)-1)/3)))),
0))</f>
        <v>0</v>
      </c>
      <c r="BS258" s="5">
        <f ca="1">IF(BS$4="",0,IF(OR(MONTH(BS$4)=3,MONTH(BS$4)=4,MONTH(BS$4)=7,MONTH(BS$4)=10),
SUMIFS($W235:BR235,$W$1:BR$1,"&lt;="&amp;(BS$1-(MONTH(BS$4)-3*INT((MONTH(BS$4)-1)/3))),$W$1:BR$1,"&gt;="&amp;(BS$1-2-(MONTH(BS$4)-3*INT((MONTH(BS$4)-1)/3)))),
0))</f>
        <v>0</v>
      </c>
      <c r="BT258" s="5">
        <f ca="1">IF(BT$4="",0,IF(OR(MONTH(BT$4)=3,MONTH(BT$4)=4,MONTH(BT$4)=7,MONTH(BT$4)=10),
SUMIFS($W235:BS235,$W$1:BS$1,"&lt;="&amp;(BT$1-(MONTH(BT$4)-3*INT((MONTH(BT$4)-1)/3))),$W$1:BS$1,"&gt;="&amp;(BT$1-2-(MONTH(BT$4)-3*INT((MONTH(BT$4)-1)/3)))),
0))</f>
        <v>0</v>
      </c>
      <c r="BU258" s="5">
        <f ca="1">IF(BU$4="",0,IF(OR(MONTH(BU$4)=3,MONTH(BU$4)=4,MONTH(BU$4)=7,MONTH(BU$4)=10),
SUMIFS($W235:BT235,$W$1:BT$1,"&lt;="&amp;(BU$1-(MONTH(BU$4)-3*INT((MONTH(BU$4)-1)/3))),$W$1:BT$1,"&gt;="&amp;(BU$1-2-(MONTH(BU$4)-3*INT((MONTH(BU$4)-1)/3)))),
0))</f>
        <v>0</v>
      </c>
      <c r="BV258" s="5">
        <f ca="1">IF(BV$4="",0,IF(OR(MONTH(BV$4)=3,MONTH(BV$4)=4,MONTH(BV$4)=7,MONTH(BV$4)=10),
SUMIFS($W235:BU235,$W$1:BU$1,"&lt;="&amp;(BV$1-(MONTH(BV$4)-3*INT((MONTH(BV$4)-1)/3))),$W$1:BU$1,"&gt;="&amp;(BV$1-2-(MONTH(BV$4)-3*INT((MONTH(BV$4)-1)/3)))),
0))</f>
        <v>0</v>
      </c>
      <c r="BW258" s="5">
        <f ca="1">IF(BW$4="",0,IF(OR(MONTH(BW$4)=3,MONTH(BW$4)=4,MONTH(BW$4)=7,MONTH(BW$4)=10),
SUMIFS($W235:BV235,$W$1:BV$1,"&lt;="&amp;(BW$1-(MONTH(BW$4)-3*INT((MONTH(BW$4)-1)/3))),$W$1:BV$1,"&gt;="&amp;(BW$1-2-(MONTH(BW$4)-3*INT((MONTH(BW$4)-1)/3)))),
0))</f>
        <v>0</v>
      </c>
      <c r="BX258" s="5">
        <f ca="1">IF(BX$4="",0,IF(OR(MONTH(BX$4)=3,MONTH(BX$4)=4,MONTH(BX$4)=7,MONTH(BX$4)=10),
SUMIFS($W235:BW235,$W$1:BW$1,"&lt;="&amp;(BX$1-(MONTH(BX$4)-3*INT((MONTH(BX$4)-1)/3))),$W$1:BW$1,"&gt;="&amp;(BX$1-2-(MONTH(BX$4)-3*INT((MONTH(BX$4)-1)/3)))),
0))</f>
        <v>0</v>
      </c>
      <c r="BY258" s="5">
        <f ca="1">IF(BY$4="",0,IF(OR(MONTH(BY$4)=3,MONTH(BY$4)=4,MONTH(BY$4)=7,MONTH(BY$4)=10),
SUMIFS($W235:BX235,$W$1:BX$1,"&lt;="&amp;(BY$1-(MONTH(BY$4)-3*INT((MONTH(BY$4)-1)/3))),$W$1:BX$1,"&gt;="&amp;(BY$1-2-(MONTH(BY$4)-3*INT((MONTH(BY$4)-1)/3)))),
0))</f>
        <v>0</v>
      </c>
      <c r="BZ258" s="5">
        <f ca="1">IF(BZ$4="",0,IF(OR(MONTH(BZ$4)=3,MONTH(BZ$4)=4,MONTH(BZ$4)=7,MONTH(BZ$4)=10),
SUMIFS($W235:BY235,$W$1:BY$1,"&lt;="&amp;(BZ$1-(MONTH(BZ$4)-3*INT((MONTH(BZ$4)-1)/3))),$W$1:BY$1,"&gt;="&amp;(BZ$1-2-(MONTH(BZ$4)-3*INT((MONTH(BZ$4)-1)/3)))),
0))</f>
        <v>0</v>
      </c>
      <c r="CA258" s="5">
        <f ca="1">IF(CA$4="",0,IF(OR(MONTH(CA$4)=3,MONTH(CA$4)=4,MONTH(CA$4)=7,MONTH(CA$4)=10),
SUMIFS($W235:BZ235,$W$1:BZ$1,"&lt;="&amp;(CA$1-(MONTH(CA$4)-3*INT((MONTH(CA$4)-1)/3))),$W$1:BZ$1,"&gt;="&amp;(CA$1-2-(MONTH(CA$4)-3*INT((MONTH(CA$4)-1)/3)))),
0))</f>
        <v>0</v>
      </c>
      <c r="CB258" s="5">
        <f ca="1">IF(CB$4="",0,IF(OR(MONTH(CB$4)=3,MONTH(CB$4)=4,MONTH(CB$4)=7,MONTH(CB$4)=10),
SUMIFS($W235:CA235,$W$1:CA$1,"&lt;="&amp;(CB$1-(MONTH(CB$4)-3*INT((MONTH(CB$4)-1)/3))),$W$1:CA$1,"&gt;="&amp;(CB$1-2-(MONTH(CB$4)-3*INT((MONTH(CB$4)-1)/3)))),
0))</f>
        <v>0</v>
      </c>
      <c r="CC258" s="5">
        <f ca="1">IF(CC$4="",0,IF(OR(MONTH(CC$4)=3,MONTH(CC$4)=4,MONTH(CC$4)=7,MONTH(CC$4)=10),
SUMIFS($W235:CB235,$W$1:CB$1,"&lt;="&amp;(CC$1-(MONTH(CC$4)-3*INT((MONTH(CC$4)-1)/3))),$W$1:CB$1,"&gt;="&amp;(CC$1-2-(MONTH(CC$4)-3*INT((MONTH(CC$4)-1)/3)))),
0))</f>
        <v>0</v>
      </c>
      <c r="CD258" s="5">
        <f ca="1">IF(CD$4="",0,IF(OR(MONTH(CD$4)=3,MONTH(CD$4)=4,MONTH(CD$4)=7,MONTH(CD$4)=10),
SUMIFS($W235:CC235,$W$1:CC$1,"&lt;="&amp;(CD$1-(MONTH(CD$4)-3*INT((MONTH(CD$4)-1)/3))),$W$1:CC$1,"&gt;="&amp;(CD$1-2-(MONTH(CD$4)-3*INT((MONTH(CD$4)-1)/3)))),
0))</f>
        <v>0</v>
      </c>
      <c r="CE258" s="5">
        <f ca="1">IF(CE$4="",0,IF(OR(MONTH(CE$4)=3,MONTH(CE$4)=4,MONTH(CE$4)=7,MONTH(CE$4)=10),
SUMIFS($W235:CD235,$W$1:CD$1,"&lt;="&amp;(CE$1-(MONTH(CE$4)-3*INT((MONTH(CE$4)-1)/3))),$W$1:CD$1,"&gt;="&amp;(CE$1-2-(MONTH(CE$4)-3*INT((MONTH(CE$4)-1)/3)))),
0))</f>
        <v>0</v>
      </c>
      <c r="CF258" s="5">
        <f ca="1">IF(CF$4="",0,IF(OR(MONTH(CF$4)=3,MONTH(CF$4)=4,MONTH(CF$4)=7,MONTH(CF$4)=10),
SUMIFS($W235:CE235,$W$1:CE$1,"&lt;="&amp;(CF$1-(MONTH(CF$4)-3*INT((MONTH(CF$4)-1)/3))),$W$1:CE$1,"&gt;="&amp;(CF$1-2-(MONTH(CF$4)-3*INT((MONTH(CF$4)-1)/3)))),
0))</f>
        <v>0</v>
      </c>
    </row>
    <row r="259" spans="2:84" x14ac:dyDescent="0.3">
      <c r="B259" s="13">
        <f>ROW()</f>
        <v>259</v>
      </c>
      <c r="H259" s="1" t="str">
        <f t="shared" si="480"/>
        <v>Налоги на внеоборотные активы</v>
      </c>
      <c r="I259" s="1" t="str">
        <f>$I$256</f>
        <v>Стартовые капитальные затраты</v>
      </c>
      <c r="J259" s="1" t="str">
        <f>Prcsses!I114</f>
        <v>Подбор и обучение персонала</v>
      </c>
      <c r="M259" s="53" t="s">
        <v>18</v>
      </c>
      <c r="P259" s="72"/>
      <c r="U259" s="5">
        <f t="shared" ca="1" si="468"/>
        <v>0</v>
      </c>
      <c r="X259" s="5">
        <f ca="1">IF(X$4="",0,IF(OR(MONTH(X$4)=3,MONTH(X$4)=4,MONTH(X$4)=7,MONTH(X$4)=10),
SUMIFS($W236:W236,$W$1:W$1,"&lt;="&amp;(X$1-(MONTH(X$4)-3*INT((MONTH(X$4)-1)/3))),$W$1:W$1,"&gt;="&amp;(X$1-2-(MONTH(X$4)-3*INT((MONTH(X$4)-1)/3)))),
0))</f>
        <v>0</v>
      </c>
      <c r="Y259" s="5">
        <f ca="1">IF(Y$4="",0,IF(OR(MONTH(Y$4)=3,MONTH(Y$4)=4,MONTH(Y$4)=7,MONTH(Y$4)=10),
SUMIFS($W236:X236,$W$1:X$1,"&lt;="&amp;(Y$1-(MONTH(Y$4)-3*INT((MONTH(Y$4)-1)/3))),$W$1:X$1,"&gt;="&amp;(Y$1-2-(MONTH(Y$4)-3*INT((MONTH(Y$4)-1)/3)))),
0))</f>
        <v>0</v>
      </c>
      <c r="Z259" s="5">
        <f ca="1">IF(Z$4="",0,IF(OR(MONTH(Z$4)=3,MONTH(Z$4)=4,MONTH(Z$4)=7,MONTH(Z$4)=10),
SUMIFS($W236:Y236,$W$1:Y$1,"&lt;="&amp;(Z$1-(MONTH(Z$4)-3*INT((MONTH(Z$4)-1)/3))),$W$1:Y$1,"&gt;="&amp;(Z$1-2-(MONTH(Z$4)-3*INT((MONTH(Z$4)-1)/3)))),
0))</f>
        <v>0</v>
      </c>
      <c r="AA259" s="5">
        <f ca="1">IF(AA$4="",0,IF(OR(MONTH(AA$4)=3,MONTH(AA$4)=4,MONTH(AA$4)=7,MONTH(AA$4)=10),
SUMIFS($W236:Z236,$W$1:Z$1,"&lt;="&amp;(AA$1-(MONTH(AA$4)-3*INT((MONTH(AA$4)-1)/3))),$W$1:Z$1,"&gt;="&amp;(AA$1-2-(MONTH(AA$4)-3*INT((MONTH(AA$4)-1)/3)))),
0))</f>
        <v>0</v>
      </c>
      <c r="AB259" s="5">
        <f ca="1">IF(AB$4="",0,IF(OR(MONTH(AB$4)=3,MONTH(AB$4)=4,MONTH(AB$4)=7,MONTH(AB$4)=10),
SUMIFS($W236:AA236,$W$1:AA$1,"&lt;="&amp;(AB$1-(MONTH(AB$4)-3*INT((MONTH(AB$4)-1)/3))),$W$1:AA$1,"&gt;="&amp;(AB$1-2-(MONTH(AB$4)-3*INT((MONTH(AB$4)-1)/3)))),
0))</f>
        <v>0</v>
      </c>
      <c r="AC259" s="5">
        <f ca="1">IF(AC$4="",0,IF(OR(MONTH(AC$4)=3,MONTH(AC$4)=4,MONTH(AC$4)=7,MONTH(AC$4)=10),
SUMIFS($W236:AB236,$W$1:AB$1,"&lt;="&amp;(AC$1-(MONTH(AC$4)-3*INT((MONTH(AC$4)-1)/3))),$W$1:AB$1,"&gt;="&amp;(AC$1-2-(MONTH(AC$4)-3*INT((MONTH(AC$4)-1)/3)))),
0))</f>
        <v>0</v>
      </c>
      <c r="AD259" s="5">
        <f ca="1">IF(AD$4="",0,IF(OR(MONTH(AD$4)=3,MONTH(AD$4)=4,MONTH(AD$4)=7,MONTH(AD$4)=10),
SUMIFS($W236:AC236,$W$1:AC$1,"&lt;="&amp;(AD$1-(MONTH(AD$4)-3*INT((MONTH(AD$4)-1)/3))),$W$1:AC$1,"&gt;="&amp;(AD$1-2-(MONTH(AD$4)-3*INT((MONTH(AD$4)-1)/3)))),
0))</f>
        <v>0</v>
      </c>
      <c r="AE259" s="5">
        <f ca="1">IF(AE$4="",0,IF(OR(MONTH(AE$4)=3,MONTH(AE$4)=4,MONTH(AE$4)=7,MONTH(AE$4)=10),
SUMIFS($W236:AD236,$W$1:AD$1,"&lt;="&amp;(AE$1-(MONTH(AE$4)-3*INT((MONTH(AE$4)-1)/3))),$W$1:AD$1,"&gt;="&amp;(AE$1-2-(MONTH(AE$4)-3*INT((MONTH(AE$4)-1)/3)))),
0))</f>
        <v>0</v>
      </c>
      <c r="AF259" s="5">
        <f ca="1">IF(AF$4="",0,IF(OR(MONTH(AF$4)=3,MONTH(AF$4)=4,MONTH(AF$4)=7,MONTH(AF$4)=10),
SUMIFS($W236:AE236,$W$1:AE$1,"&lt;="&amp;(AF$1-(MONTH(AF$4)-3*INT((MONTH(AF$4)-1)/3))),$W$1:AE$1,"&gt;="&amp;(AF$1-2-(MONTH(AF$4)-3*INT((MONTH(AF$4)-1)/3)))),
0))</f>
        <v>0</v>
      </c>
      <c r="AG259" s="5">
        <f ca="1">IF(AG$4="",0,IF(OR(MONTH(AG$4)=3,MONTH(AG$4)=4,MONTH(AG$4)=7,MONTH(AG$4)=10),
SUMIFS($W236:AF236,$W$1:AF$1,"&lt;="&amp;(AG$1-(MONTH(AG$4)-3*INT((MONTH(AG$4)-1)/3))),$W$1:AF$1,"&gt;="&amp;(AG$1-2-(MONTH(AG$4)-3*INT((MONTH(AG$4)-1)/3)))),
0))</f>
        <v>0</v>
      </c>
      <c r="AH259" s="5">
        <f ca="1">IF(AH$4="",0,IF(OR(MONTH(AH$4)=3,MONTH(AH$4)=4,MONTH(AH$4)=7,MONTH(AH$4)=10),
SUMIFS($W236:AG236,$W$1:AG$1,"&lt;="&amp;(AH$1-(MONTH(AH$4)-3*INT((MONTH(AH$4)-1)/3))),$W$1:AG$1,"&gt;="&amp;(AH$1-2-(MONTH(AH$4)-3*INT((MONTH(AH$4)-1)/3)))),
0))</f>
        <v>0</v>
      </c>
      <c r="AI259" s="5">
        <f ca="1">IF(AI$4="",0,IF(OR(MONTH(AI$4)=3,MONTH(AI$4)=4,MONTH(AI$4)=7,MONTH(AI$4)=10),
SUMIFS($W236:AH236,$W$1:AH$1,"&lt;="&amp;(AI$1-(MONTH(AI$4)-3*INT((MONTH(AI$4)-1)/3))),$W$1:AH$1,"&gt;="&amp;(AI$1-2-(MONTH(AI$4)-3*INT((MONTH(AI$4)-1)/3)))),
0))</f>
        <v>0</v>
      </c>
      <c r="AJ259" s="5">
        <f ca="1">IF(AJ$4="",0,IF(OR(MONTH(AJ$4)=3,MONTH(AJ$4)=4,MONTH(AJ$4)=7,MONTH(AJ$4)=10),
SUMIFS($W236:AI236,$W$1:AI$1,"&lt;="&amp;(AJ$1-(MONTH(AJ$4)-3*INT((MONTH(AJ$4)-1)/3))),$W$1:AI$1,"&gt;="&amp;(AJ$1-2-(MONTH(AJ$4)-3*INT((MONTH(AJ$4)-1)/3)))),
0))</f>
        <v>0</v>
      </c>
      <c r="AK259" s="5">
        <f ca="1">IF(AK$4="",0,IF(OR(MONTH(AK$4)=3,MONTH(AK$4)=4,MONTH(AK$4)=7,MONTH(AK$4)=10),
SUMIFS($W236:AJ236,$W$1:AJ$1,"&lt;="&amp;(AK$1-(MONTH(AK$4)-3*INT((MONTH(AK$4)-1)/3))),$W$1:AJ$1,"&gt;="&amp;(AK$1-2-(MONTH(AK$4)-3*INT((MONTH(AK$4)-1)/3)))),
0))</f>
        <v>0</v>
      </c>
      <c r="AL259" s="5">
        <f ca="1">IF(AL$4="",0,IF(OR(MONTH(AL$4)=3,MONTH(AL$4)=4,MONTH(AL$4)=7,MONTH(AL$4)=10),
SUMIFS($W236:AK236,$W$1:AK$1,"&lt;="&amp;(AL$1-(MONTH(AL$4)-3*INT((MONTH(AL$4)-1)/3))),$W$1:AK$1,"&gt;="&amp;(AL$1-2-(MONTH(AL$4)-3*INT((MONTH(AL$4)-1)/3)))),
0))</f>
        <v>0</v>
      </c>
      <c r="AM259" s="5">
        <f ca="1">IF(AM$4="",0,IF(OR(MONTH(AM$4)=3,MONTH(AM$4)=4,MONTH(AM$4)=7,MONTH(AM$4)=10),
SUMIFS($W236:AL236,$W$1:AL$1,"&lt;="&amp;(AM$1-(MONTH(AM$4)-3*INT((MONTH(AM$4)-1)/3))),$W$1:AL$1,"&gt;="&amp;(AM$1-2-(MONTH(AM$4)-3*INT((MONTH(AM$4)-1)/3)))),
0))</f>
        <v>0</v>
      </c>
      <c r="AN259" s="5">
        <f ca="1">IF(AN$4="",0,IF(OR(MONTH(AN$4)=3,MONTH(AN$4)=4,MONTH(AN$4)=7,MONTH(AN$4)=10),
SUMIFS($W236:AM236,$W$1:AM$1,"&lt;="&amp;(AN$1-(MONTH(AN$4)-3*INT((MONTH(AN$4)-1)/3))),$W$1:AM$1,"&gt;="&amp;(AN$1-2-(MONTH(AN$4)-3*INT((MONTH(AN$4)-1)/3)))),
0))</f>
        <v>0</v>
      </c>
      <c r="AO259" s="5">
        <f ca="1">IF(AO$4="",0,IF(OR(MONTH(AO$4)=3,MONTH(AO$4)=4,MONTH(AO$4)=7,MONTH(AO$4)=10),
SUMIFS($W236:AN236,$W$1:AN$1,"&lt;="&amp;(AO$1-(MONTH(AO$4)-3*INT((MONTH(AO$4)-1)/3))),$W$1:AN$1,"&gt;="&amp;(AO$1-2-(MONTH(AO$4)-3*INT((MONTH(AO$4)-1)/3)))),
0))</f>
        <v>0</v>
      </c>
      <c r="AP259" s="5">
        <f ca="1">IF(AP$4="",0,IF(OR(MONTH(AP$4)=3,MONTH(AP$4)=4,MONTH(AP$4)=7,MONTH(AP$4)=10),
SUMIFS($W236:AO236,$W$1:AO$1,"&lt;="&amp;(AP$1-(MONTH(AP$4)-3*INT((MONTH(AP$4)-1)/3))),$W$1:AO$1,"&gt;="&amp;(AP$1-2-(MONTH(AP$4)-3*INT((MONTH(AP$4)-1)/3)))),
0))</f>
        <v>0</v>
      </c>
      <c r="AQ259" s="5">
        <f ca="1">IF(AQ$4="",0,IF(OR(MONTH(AQ$4)=3,MONTH(AQ$4)=4,MONTH(AQ$4)=7,MONTH(AQ$4)=10),
SUMIFS($W236:AP236,$W$1:AP$1,"&lt;="&amp;(AQ$1-(MONTH(AQ$4)-3*INT((MONTH(AQ$4)-1)/3))),$W$1:AP$1,"&gt;="&amp;(AQ$1-2-(MONTH(AQ$4)-3*INT((MONTH(AQ$4)-1)/3)))),
0))</f>
        <v>0</v>
      </c>
      <c r="AR259" s="5">
        <f ca="1">IF(AR$4="",0,IF(OR(MONTH(AR$4)=3,MONTH(AR$4)=4,MONTH(AR$4)=7,MONTH(AR$4)=10),
SUMIFS($W236:AQ236,$W$1:AQ$1,"&lt;="&amp;(AR$1-(MONTH(AR$4)-3*INT((MONTH(AR$4)-1)/3))),$W$1:AQ$1,"&gt;="&amp;(AR$1-2-(MONTH(AR$4)-3*INT((MONTH(AR$4)-1)/3)))),
0))</f>
        <v>0</v>
      </c>
      <c r="AS259" s="5">
        <f ca="1">IF(AS$4="",0,IF(OR(MONTH(AS$4)=3,MONTH(AS$4)=4,MONTH(AS$4)=7,MONTH(AS$4)=10),
SUMIFS($W236:AR236,$W$1:AR$1,"&lt;="&amp;(AS$1-(MONTH(AS$4)-3*INT((MONTH(AS$4)-1)/3))),$W$1:AR$1,"&gt;="&amp;(AS$1-2-(MONTH(AS$4)-3*INT((MONTH(AS$4)-1)/3)))),
0))</f>
        <v>0</v>
      </c>
      <c r="AT259" s="5">
        <f ca="1">IF(AT$4="",0,IF(OR(MONTH(AT$4)=3,MONTH(AT$4)=4,MONTH(AT$4)=7,MONTH(AT$4)=10),
SUMIFS($W236:AS236,$W$1:AS$1,"&lt;="&amp;(AT$1-(MONTH(AT$4)-3*INT((MONTH(AT$4)-1)/3))),$W$1:AS$1,"&gt;="&amp;(AT$1-2-(MONTH(AT$4)-3*INT((MONTH(AT$4)-1)/3)))),
0))</f>
        <v>0</v>
      </c>
      <c r="AU259" s="5">
        <f ca="1">IF(AU$4="",0,IF(OR(MONTH(AU$4)=3,MONTH(AU$4)=4,MONTH(AU$4)=7,MONTH(AU$4)=10),
SUMIFS($W236:AT236,$W$1:AT$1,"&lt;="&amp;(AU$1-(MONTH(AU$4)-3*INT((MONTH(AU$4)-1)/3))),$W$1:AT$1,"&gt;="&amp;(AU$1-2-(MONTH(AU$4)-3*INT((MONTH(AU$4)-1)/3)))),
0))</f>
        <v>0</v>
      </c>
      <c r="AV259" s="5">
        <f ca="1">IF(AV$4="",0,IF(OR(MONTH(AV$4)=3,MONTH(AV$4)=4,MONTH(AV$4)=7,MONTH(AV$4)=10),
SUMIFS($W236:AU236,$W$1:AU$1,"&lt;="&amp;(AV$1-(MONTH(AV$4)-3*INT((MONTH(AV$4)-1)/3))),$W$1:AU$1,"&gt;="&amp;(AV$1-2-(MONTH(AV$4)-3*INT((MONTH(AV$4)-1)/3)))),
0))</f>
        <v>0</v>
      </c>
      <c r="AW259" s="5">
        <f ca="1">IF(AW$4="",0,IF(OR(MONTH(AW$4)=3,MONTH(AW$4)=4,MONTH(AW$4)=7,MONTH(AW$4)=10),
SUMIFS($W236:AV236,$W$1:AV$1,"&lt;="&amp;(AW$1-(MONTH(AW$4)-3*INT((MONTH(AW$4)-1)/3))),$W$1:AV$1,"&gt;="&amp;(AW$1-2-(MONTH(AW$4)-3*INT((MONTH(AW$4)-1)/3)))),
0))</f>
        <v>0</v>
      </c>
      <c r="AX259" s="5">
        <f ca="1">IF(AX$4="",0,IF(OR(MONTH(AX$4)=3,MONTH(AX$4)=4,MONTH(AX$4)=7,MONTH(AX$4)=10),
SUMIFS($W236:AW236,$W$1:AW$1,"&lt;="&amp;(AX$1-(MONTH(AX$4)-3*INT((MONTH(AX$4)-1)/3))),$W$1:AW$1,"&gt;="&amp;(AX$1-2-(MONTH(AX$4)-3*INT((MONTH(AX$4)-1)/3)))),
0))</f>
        <v>0</v>
      </c>
      <c r="AY259" s="5">
        <f ca="1">IF(AY$4="",0,IF(OR(MONTH(AY$4)=3,MONTH(AY$4)=4,MONTH(AY$4)=7,MONTH(AY$4)=10),
SUMIFS($W236:AX236,$W$1:AX$1,"&lt;="&amp;(AY$1-(MONTH(AY$4)-3*INT((MONTH(AY$4)-1)/3))),$W$1:AX$1,"&gt;="&amp;(AY$1-2-(MONTH(AY$4)-3*INT((MONTH(AY$4)-1)/3)))),
0))</f>
        <v>0</v>
      </c>
      <c r="AZ259" s="5">
        <f ca="1">IF(AZ$4="",0,IF(OR(MONTH(AZ$4)=3,MONTH(AZ$4)=4,MONTH(AZ$4)=7,MONTH(AZ$4)=10),
SUMIFS($W236:AY236,$W$1:AY$1,"&lt;="&amp;(AZ$1-(MONTH(AZ$4)-3*INT((MONTH(AZ$4)-1)/3))),$W$1:AY$1,"&gt;="&amp;(AZ$1-2-(MONTH(AZ$4)-3*INT((MONTH(AZ$4)-1)/3)))),
0))</f>
        <v>0</v>
      </c>
      <c r="BA259" s="5">
        <f ca="1">IF(BA$4="",0,IF(OR(MONTH(BA$4)=3,MONTH(BA$4)=4,MONTH(BA$4)=7,MONTH(BA$4)=10),
SUMIFS($W236:AZ236,$W$1:AZ$1,"&lt;="&amp;(BA$1-(MONTH(BA$4)-3*INT((MONTH(BA$4)-1)/3))),$W$1:AZ$1,"&gt;="&amp;(BA$1-2-(MONTH(BA$4)-3*INT((MONTH(BA$4)-1)/3)))),
0))</f>
        <v>0</v>
      </c>
      <c r="BB259" s="5">
        <f ca="1">IF(BB$4="",0,IF(OR(MONTH(BB$4)=3,MONTH(BB$4)=4,MONTH(BB$4)=7,MONTH(BB$4)=10),
SUMIFS($W236:BA236,$W$1:BA$1,"&lt;="&amp;(BB$1-(MONTH(BB$4)-3*INT((MONTH(BB$4)-1)/3))),$W$1:BA$1,"&gt;="&amp;(BB$1-2-(MONTH(BB$4)-3*INT((MONTH(BB$4)-1)/3)))),
0))</f>
        <v>0</v>
      </c>
      <c r="BC259" s="5">
        <f ca="1">IF(BC$4="",0,IF(OR(MONTH(BC$4)=3,MONTH(BC$4)=4,MONTH(BC$4)=7,MONTH(BC$4)=10),
SUMIFS($W236:BB236,$W$1:BB$1,"&lt;="&amp;(BC$1-(MONTH(BC$4)-3*INT((MONTH(BC$4)-1)/3))),$W$1:BB$1,"&gt;="&amp;(BC$1-2-(MONTH(BC$4)-3*INT((MONTH(BC$4)-1)/3)))),
0))</f>
        <v>0</v>
      </c>
      <c r="BD259" s="5">
        <f ca="1">IF(BD$4="",0,IF(OR(MONTH(BD$4)=3,MONTH(BD$4)=4,MONTH(BD$4)=7,MONTH(BD$4)=10),
SUMIFS($W236:BC236,$W$1:BC$1,"&lt;="&amp;(BD$1-(MONTH(BD$4)-3*INT((MONTH(BD$4)-1)/3))),$W$1:BC$1,"&gt;="&amp;(BD$1-2-(MONTH(BD$4)-3*INT((MONTH(BD$4)-1)/3)))),
0))</f>
        <v>0</v>
      </c>
      <c r="BE259" s="5">
        <f ca="1">IF(BE$4="",0,IF(OR(MONTH(BE$4)=3,MONTH(BE$4)=4,MONTH(BE$4)=7,MONTH(BE$4)=10),
SUMIFS($W236:BD236,$W$1:BD$1,"&lt;="&amp;(BE$1-(MONTH(BE$4)-3*INT((MONTH(BE$4)-1)/3))),$W$1:BD$1,"&gt;="&amp;(BE$1-2-(MONTH(BE$4)-3*INT((MONTH(BE$4)-1)/3)))),
0))</f>
        <v>0</v>
      </c>
      <c r="BF259" s="5">
        <f ca="1">IF(BF$4="",0,IF(OR(MONTH(BF$4)=3,MONTH(BF$4)=4,MONTH(BF$4)=7,MONTH(BF$4)=10),
SUMIFS($W236:BE236,$W$1:BE$1,"&lt;="&amp;(BF$1-(MONTH(BF$4)-3*INT((MONTH(BF$4)-1)/3))),$W$1:BE$1,"&gt;="&amp;(BF$1-2-(MONTH(BF$4)-3*INT((MONTH(BF$4)-1)/3)))),
0))</f>
        <v>0</v>
      </c>
      <c r="BG259" s="5">
        <f ca="1">IF(BG$4="",0,IF(OR(MONTH(BG$4)=3,MONTH(BG$4)=4,MONTH(BG$4)=7,MONTH(BG$4)=10),
SUMIFS($W236:BF236,$W$1:BF$1,"&lt;="&amp;(BG$1-(MONTH(BG$4)-3*INT((MONTH(BG$4)-1)/3))),$W$1:BF$1,"&gt;="&amp;(BG$1-2-(MONTH(BG$4)-3*INT((MONTH(BG$4)-1)/3)))),
0))</f>
        <v>0</v>
      </c>
      <c r="BH259" s="5">
        <f ca="1">IF(BH$4="",0,IF(OR(MONTH(BH$4)=3,MONTH(BH$4)=4,MONTH(BH$4)=7,MONTH(BH$4)=10),
SUMIFS($W236:BG236,$W$1:BG$1,"&lt;="&amp;(BH$1-(MONTH(BH$4)-3*INT((MONTH(BH$4)-1)/3))),$W$1:BG$1,"&gt;="&amp;(BH$1-2-(MONTH(BH$4)-3*INT((MONTH(BH$4)-1)/3)))),
0))</f>
        <v>0</v>
      </c>
      <c r="BI259" s="5">
        <f ca="1">IF(BI$4="",0,IF(OR(MONTH(BI$4)=3,MONTH(BI$4)=4,MONTH(BI$4)=7,MONTH(BI$4)=10),
SUMIFS($W236:BH236,$W$1:BH$1,"&lt;="&amp;(BI$1-(MONTH(BI$4)-3*INT((MONTH(BI$4)-1)/3))),$W$1:BH$1,"&gt;="&amp;(BI$1-2-(MONTH(BI$4)-3*INT((MONTH(BI$4)-1)/3)))),
0))</f>
        <v>0</v>
      </c>
      <c r="BJ259" s="5">
        <f ca="1">IF(BJ$4="",0,IF(OR(MONTH(BJ$4)=3,MONTH(BJ$4)=4,MONTH(BJ$4)=7,MONTH(BJ$4)=10),
SUMIFS($W236:BI236,$W$1:BI$1,"&lt;="&amp;(BJ$1-(MONTH(BJ$4)-3*INT((MONTH(BJ$4)-1)/3))),$W$1:BI$1,"&gt;="&amp;(BJ$1-2-(MONTH(BJ$4)-3*INT((MONTH(BJ$4)-1)/3)))),
0))</f>
        <v>0</v>
      </c>
      <c r="BK259" s="5">
        <f ca="1">IF(BK$4="",0,IF(OR(MONTH(BK$4)=3,MONTH(BK$4)=4,MONTH(BK$4)=7,MONTH(BK$4)=10),
SUMIFS($W236:BJ236,$W$1:BJ$1,"&lt;="&amp;(BK$1-(MONTH(BK$4)-3*INT((MONTH(BK$4)-1)/3))),$W$1:BJ$1,"&gt;="&amp;(BK$1-2-(MONTH(BK$4)-3*INT((MONTH(BK$4)-1)/3)))),
0))</f>
        <v>0</v>
      </c>
      <c r="BL259" s="5">
        <f ca="1">IF(BL$4="",0,IF(OR(MONTH(BL$4)=3,MONTH(BL$4)=4,MONTH(BL$4)=7,MONTH(BL$4)=10),
SUMIFS($W236:BK236,$W$1:BK$1,"&lt;="&amp;(BL$1-(MONTH(BL$4)-3*INT((MONTH(BL$4)-1)/3))),$W$1:BK$1,"&gt;="&amp;(BL$1-2-(MONTH(BL$4)-3*INT((MONTH(BL$4)-1)/3)))),
0))</f>
        <v>0</v>
      </c>
      <c r="BM259" s="5">
        <f ca="1">IF(BM$4="",0,IF(OR(MONTH(BM$4)=3,MONTH(BM$4)=4,MONTH(BM$4)=7,MONTH(BM$4)=10),
SUMIFS($W236:BL236,$W$1:BL$1,"&lt;="&amp;(BM$1-(MONTH(BM$4)-3*INT((MONTH(BM$4)-1)/3))),$W$1:BL$1,"&gt;="&amp;(BM$1-2-(MONTH(BM$4)-3*INT((MONTH(BM$4)-1)/3)))),
0))</f>
        <v>0</v>
      </c>
      <c r="BN259" s="5">
        <f ca="1">IF(BN$4="",0,IF(OR(MONTH(BN$4)=3,MONTH(BN$4)=4,MONTH(BN$4)=7,MONTH(BN$4)=10),
SUMIFS($W236:BM236,$W$1:BM$1,"&lt;="&amp;(BN$1-(MONTH(BN$4)-3*INT((MONTH(BN$4)-1)/3))),$W$1:BM$1,"&gt;="&amp;(BN$1-2-(MONTH(BN$4)-3*INT((MONTH(BN$4)-1)/3)))),
0))</f>
        <v>0</v>
      </c>
      <c r="BO259" s="5">
        <f ca="1">IF(BO$4="",0,IF(OR(MONTH(BO$4)=3,MONTH(BO$4)=4,MONTH(BO$4)=7,MONTH(BO$4)=10),
SUMIFS($W236:BN236,$W$1:BN$1,"&lt;="&amp;(BO$1-(MONTH(BO$4)-3*INT((MONTH(BO$4)-1)/3))),$W$1:BN$1,"&gt;="&amp;(BO$1-2-(MONTH(BO$4)-3*INT((MONTH(BO$4)-1)/3)))),
0))</f>
        <v>0</v>
      </c>
      <c r="BP259" s="5">
        <f ca="1">IF(BP$4="",0,IF(OR(MONTH(BP$4)=3,MONTH(BP$4)=4,MONTH(BP$4)=7,MONTH(BP$4)=10),
SUMIFS($W236:BO236,$W$1:BO$1,"&lt;="&amp;(BP$1-(MONTH(BP$4)-3*INT((MONTH(BP$4)-1)/3))),$W$1:BO$1,"&gt;="&amp;(BP$1-2-(MONTH(BP$4)-3*INT((MONTH(BP$4)-1)/3)))),
0))</f>
        <v>0</v>
      </c>
      <c r="BQ259" s="5">
        <f ca="1">IF(BQ$4="",0,IF(OR(MONTH(BQ$4)=3,MONTH(BQ$4)=4,MONTH(BQ$4)=7,MONTH(BQ$4)=10),
SUMIFS($W236:BP236,$W$1:BP$1,"&lt;="&amp;(BQ$1-(MONTH(BQ$4)-3*INT((MONTH(BQ$4)-1)/3))),$W$1:BP$1,"&gt;="&amp;(BQ$1-2-(MONTH(BQ$4)-3*INT((MONTH(BQ$4)-1)/3)))),
0))</f>
        <v>0</v>
      </c>
      <c r="BR259" s="5">
        <f ca="1">IF(BR$4="",0,IF(OR(MONTH(BR$4)=3,MONTH(BR$4)=4,MONTH(BR$4)=7,MONTH(BR$4)=10),
SUMIFS($W236:BQ236,$W$1:BQ$1,"&lt;="&amp;(BR$1-(MONTH(BR$4)-3*INT((MONTH(BR$4)-1)/3))),$W$1:BQ$1,"&gt;="&amp;(BR$1-2-(MONTH(BR$4)-3*INT((MONTH(BR$4)-1)/3)))),
0))</f>
        <v>0</v>
      </c>
      <c r="BS259" s="5">
        <f ca="1">IF(BS$4="",0,IF(OR(MONTH(BS$4)=3,MONTH(BS$4)=4,MONTH(BS$4)=7,MONTH(BS$4)=10),
SUMIFS($W236:BR236,$W$1:BR$1,"&lt;="&amp;(BS$1-(MONTH(BS$4)-3*INT((MONTH(BS$4)-1)/3))),$W$1:BR$1,"&gt;="&amp;(BS$1-2-(MONTH(BS$4)-3*INT((MONTH(BS$4)-1)/3)))),
0))</f>
        <v>0</v>
      </c>
      <c r="BT259" s="5">
        <f ca="1">IF(BT$4="",0,IF(OR(MONTH(BT$4)=3,MONTH(BT$4)=4,MONTH(BT$4)=7,MONTH(BT$4)=10),
SUMIFS($W236:BS236,$W$1:BS$1,"&lt;="&amp;(BT$1-(MONTH(BT$4)-3*INT((MONTH(BT$4)-1)/3))),$W$1:BS$1,"&gt;="&amp;(BT$1-2-(MONTH(BT$4)-3*INT((MONTH(BT$4)-1)/3)))),
0))</f>
        <v>0</v>
      </c>
      <c r="BU259" s="5">
        <f ca="1">IF(BU$4="",0,IF(OR(MONTH(BU$4)=3,MONTH(BU$4)=4,MONTH(BU$4)=7,MONTH(BU$4)=10),
SUMIFS($W236:BT236,$W$1:BT$1,"&lt;="&amp;(BU$1-(MONTH(BU$4)-3*INT((MONTH(BU$4)-1)/3))),$W$1:BT$1,"&gt;="&amp;(BU$1-2-(MONTH(BU$4)-3*INT((MONTH(BU$4)-1)/3)))),
0))</f>
        <v>0</v>
      </c>
      <c r="BV259" s="5">
        <f ca="1">IF(BV$4="",0,IF(OR(MONTH(BV$4)=3,MONTH(BV$4)=4,MONTH(BV$4)=7,MONTH(BV$4)=10),
SUMIFS($W236:BU236,$W$1:BU$1,"&lt;="&amp;(BV$1-(MONTH(BV$4)-3*INT((MONTH(BV$4)-1)/3))),$W$1:BU$1,"&gt;="&amp;(BV$1-2-(MONTH(BV$4)-3*INT((MONTH(BV$4)-1)/3)))),
0))</f>
        <v>0</v>
      </c>
      <c r="BW259" s="5">
        <f ca="1">IF(BW$4="",0,IF(OR(MONTH(BW$4)=3,MONTH(BW$4)=4,MONTH(BW$4)=7,MONTH(BW$4)=10),
SUMIFS($W236:BV236,$W$1:BV$1,"&lt;="&amp;(BW$1-(MONTH(BW$4)-3*INT((MONTH(BW$4)-1)/3))),$W$1:BV$1,"&gt;="&amp;(BW$1-2-(MONTH(BW$4)-3*INT((MONTH(BW$4)-1)/3)))),
0))</f>
        <v>0</v>
      </c>
      <c r="BX259" s="5">
        <f ca="1">IF(BX$4="",0,IF(OR(MONTH(BX$4)=3,MONTH(BX$4)=4,MONTH(BX$4)=7,MONTH(BX$4)=10),
SUMIFS($W236:BW236,$W$1:BW$1,"&lt;="&amp;(BX$1-(MONTH(BX$4)-3*INT((MONTH(BX$4)-1)/3))),$W$1:BW$1,"&gt;="&amp;(BX$1-2-(MONTH(BX$4)-3*INT((MONTH(BX$4)-1)/3)))),
0))</f>
        <v>0</v>
      </c>
      <c r="BY259" s="5">
        <f ca="1">IF(BY$4="",0,IF(OR(MONTH(BY$4)=3,MONTH(BY$4)=4,MONTH(BY$4)=7,MONTH(BY$4)=10),
SUMIFS($W236:BX236,$W$1:BX$1,"&lt;="&amp;(BY$1-(MONTH(BY$4)-3*INT((MONTH(BY$4)-1)/3))),$W$1:BX$1,"&gt;="&amp;(BY$1-2-(MONTH(BY$4)-3*INT((MONTH(BY$4)-1)/3)))),
0))</f>
        <v>0</v>
      </c>
      <c r="BZ259" s="5">
        <f ca="1">IF(BZ$4="",0,IF(OR(MONTH(BZ$4)=3,MONTH(BZ$4)=4,MONTH(BZ$4)=7,MONTH(BZ$4)=10),
SUMIFS($W236:BY236,$W$1:BY$1,"&lt;="&amp;(BZ$1-(MONTH(BZ$4)-3*INT((MONTH(BZ$4)-1)/3))),$W$1:BY$1,"&gt;="&amp;(BZ$1-2-(MONTH(BZ$4)-3*INT((MONTH(BZ$4)-1)/3)))),
0))</f>
        <v>0</v>
      </c>
      <c r="CA259" s="5">
        <f ca="1">IF(CA$4="",0,IF(OR(MONTH(CA$4)=3,MONTH(CA$4)=4,MONTH(CA$4)=7,MONTH(CA$4)=10),
SUMIFS($W236:BZ236,$W$1:BZ$1,"&lt;="&amp;(CA$1-(MONTH(CA$4)-3*INT((MONTH(CA$4)-1)/3))),$W$1:BZ$1,"&gt;="&amp;(CA$1-2-(MONTH(CA$4)-3*INT((MONTH(CA$4)-1)/3)))),
0))</f>
        <v>0</v>
      </c>
      <c r="CB259" s="5">
        <f ca="1">IF(CB$4="",0,IF(OR(MONTH(CB$4)=3,MONTH(CB$4)=4,MONTH(CB$4)=7,MONTH(CB$4)=10),
SUMIFS($W236:CA236,$W$1:CA$1,"&lt;="&amp;(CB$1-(MONTH(CB$4)-3*INT((MONTH(CB$4)-1)/3))),$W$1:CA$1,"&gt;="&amp;(CB$1-2-(MONTH(CB$4)-3*INT((MONTH(CB$4)-1)/3)))),
0))</f>
        <v>0</v>
      </c>
      <c r="CC259" s="5">
        <f ca="1">IF(CC$4="",0,IF(OR(MONTH(CC$4)=3,MONTH(CC$4)=4,MONTH(CC$4)=7,MONTH(CC$4)=10),
SUMIFS($W236:CB236,$W$1:CB$1,"&lt;="&amp;(CC$1-(MONTH(CC$4)-3*INT((MONTH(CC$4)-1)/3))),$W$1:CB$1,"&gt;="&amp;(CC$1-2-(MONTH(CC$4)-3*INT((MONTH(CC$4)-1)/3)))),
0))</f>
        <v>0</v>
      </c>
      <c r="CD259" s="5">
        <f ca="1">IF(CD$4="",0,IF(OR(MONTH(CD$4)=3,MONTH(CD$4)=4,MONTH(CD$4)=7,MONTH(CD$4)=10),
SUMIFS($W236:CC236,$W$1:CC$1,"&lt;="&amp;(CD$1-(MONTH(CD$4)-3*INT((MONTH(CD$4)-1)/3))),$W$1:CC$1,"&gt;="&amp;(CD$1-2-(MONTH(CD$4)-3*INT((MONTH(CD$4)-1)/3)))),
0))</f>
        <v>0</v>
      </c>
      <c r="CE259" s="5">
        <f ca="1">IF(CE$4="",0,IF(OR(MONTH(CE$4)=3,MONTH(CE$4)=4,MONTH(CE$4)=7,MONTH(CE$4)=10),
SUMIFS($W236:CD236,$W$1:CD$1,"&lt;="&amp;(CE$1-(MONTH(CE$4)-3*INT((MONTH(CE$4)-1)/3))),$W$1:CD$1,"&gt;="&amp;(CE$1-2-(MONTH(CE$4)-3*INT((MONTH(CE$4)-1)/3)))),
0))</f>
        <v>0</v>
      </c>
      <c r="CF259" s="5">
        <f ca="1">IF(CF$4="",0,IF(OR(MONTH(CF$4)=3,MONTH(CF$4)=4,MONTH(CF$4)=7,MONTH(CF$4)=10),
SUMIFS($W236:CE236,$W$1:CE$1,"&lt;="&amp;(CF$1-(MONTH(CF$4)-3*INT((MONTH(CF$4)-1)/3))),$W$1:CE$1,"&gt;="&amp;(CF$1-2-(MONTH(CF$4)-3*INT((MONTH(CF$4)-1)/3)))),
0))</f>
        <v>0</v>
      </c>
    </row>
    <row r="260" spans="2:84" x14ac:dyDescent="0.3">
      <c r="B260" s="13">
        <f>ROW()</f>
        <v>260</v>
      </c>
      <c r="H260" s="1" t="str">
        <f t="shared" si="480"/>
        <v>Налоги на внеоборотные активы</v>
      </c>
      <c r="I260" s="1" t="str">
        <f>$I$256</f>
        <v>Стартовые капитальные затраты</v>
      </c>
      <c r="J260" s="1" t="str">
        <f>Prcsses!I115</f>
        <v>Контракты с поставщиками</v>
      </c>
      <c r="M260" s="53" t="s">
        <v>18</v>
      </c>
      <c r="P260" s="72"/>
      <c r="U260" s="5">
        <f t="shared" ca="1" si="468"/>
        <v>0</v>
      </c>
      <c r="X260" s="5">
        <f ca="1">IF(X$4="",0,IF(OR(MONTH(X$4)=3,MONTH(X$4)=4,MONTH(X$4)=7,MONTH(X$4)=10),
SUMIFS($W237:W237,$W$1:W$1,"&lt;="&amp;(X$1-(MONTH(X$4)-3*INT((MONTH(X$4)-1)/3))),$W$1:W$1,"&gt;="&amp;(X$1-2-(MONTH(X$4)-3*INT((MONTH(X$4)-1)/3)))),
0))</f>
        <v>0</v>
      </c>
      <c r="Y260" s="5">
        <f ca="1">IF(Y$4="",0,IF(OR(MONTH(Y$4)=3,MONTH(Y$4)=4,MONTH(Y$4)=7,MONTH(Y$4)=10),
SUMIFS($W237:X237,$W$1:X$1,"&lt;="&amp;(Y$1-(MONTH(Y$4)-3*INT((MONTH(Y$4)-1)/3))),$W$1:X$1,"&gt;="&amp;(Y$1-2-(MONTH(Y$4)-3*INT((MONTH(Y$4)-1)/3)))),
0))</f>
        <v>0</v>
      </c>
      <c r="Z260" s="5">
        <f ca="1">IF(Z$4="",0,IF(OR(MONTH(Z$4)=3,MONTH(Z$4)=4,MONTH(Z$4)=7,MONTH(Z$4)=10),
SUMIFS($W237:Y237,$W$1:Y$1,"&lt;="&amp;(Z$1-(MONTH(Z$4)-3*INT((MONTH(Z$4)-1)/3))),$W$1:Y$1,"&gt;="&amp;(Z$1-2-(MONTH(Z$4)-3*INT((MONTH(Z$4)-1)/3)))),
0))</f>
        <v>0</v>
      </c>
      <c r="AA260" s="5">
        <f ca="1">IF(AA$4="",0,IF(OR(MONTH(AA$4)=3,MONTH(AA$4)=4,MONTH(AA$4)=7,MONTH(AA$4)=10),
SUMIFS($W237:Z237,$W$1:Z$1,"&lt;="&amp;(AA$1-(MONTH(AA$4)-3*INT((MONTH(AA$4)-1)/3))),$W$1:Z$1,"&gt;="&amp;(AA$1-2-(MONTH(AA$4)-3*INT((MONTH(AA$4)-1)/3)))),
0))</f>
        <v>0</v>
      </c>
      <c r="AB260" s="5">
        <f ca="1">IF(AB$4="",0,IF(OR(MONTH(AB$4)=3,MONTH(AB$4)=4,MONTH(AB$4)=7,MONTH(AB$4)=10),
SUMIFS($W237:AA237,$W$1:AA$1,"&lt;="&amp;(AB$1-(MONTH(AB$4)-3*INT((MONTH(AB$4)-1)/3))),$W$1:AA$1,"&gt;="&amp;(AB$1-2-(MONTH(AB$4)-3*INT((MONTH(AB$4)-1)/3)))),
0))</f>
        <v>0</v>
      </c>
      <c r="AC260" s="5">
        <f ca="1">IF(AC$4="",0,IF(OR(MONTH(AC$4)=3,MONTH(AC$4)=4,MONTH(AC$4)=7,MONTH(AC$4)=10),
SUMIFS($W237:AB237,$W$1:AB$1,"&lt;="&amp;(AC$1-(MONTH(AC$4)-3*INT((MONTH(AC$4)-1)/3))),$W$1:AB$1,"&gt;="&amp;(AC$1-2-(MONTH(AC$4)-3*INT((MONTH(AC$4)-1)/3)))),
0))</f>
        <v>0</v>
      </c>
      <c r="AD260" s="5">
        <f ca="1">IF(AD$4="",0,IF(OR(MONTH(AD$4)=3,MONTH(AD$4)=4,MONTH(AD$4)=7,MONTH(AD$4)=10),
SUMIFS($W237:AC237,$W$1:AC$1,"&lt;="&amp;(AD$1-(MONTH(AD$4)-3*INT((MONTH(AD$4)-1)/3))),$W$1:AC$1,"&gt;="&amp;(AD$1-2-(MONTH(AD$4)-3*INT((MONTH(AD$4)-1)/3)))),
0))</f>
        <v>0</v>
      </c>
      <c r="AE260" s="5">
        <f ca="1">IF(AE$4="",0,IF(OR(MONTH(AE$4)=3,MONTH(AE$4)=4,MONTH(AE$4)=7,MONTH(AE$4)=10),
SUMIFS($W237:AD237,$W$1:AD$1,"&lt;="&amp;(AE$1-(MONTH(AE$4)-3*INT((MONTH(AE$4)-1)/3))),$W$1:AD$1,"&gt;="&amp;(AE$1-2-(MONTH(AE$4)-3*INT((MONTH(AE$4)-1)/3)))),
0))</f>
        <v>0</v>
      </c>
      <c r="AF260" s="5">
        <f ca="1">IF(AF$4="",0,IF(OR(MONTH(AF$4)=3,MONTH(AF$4)=4,MONTH(AF$4)=7,MONTH(AF$4)=10),
SUMIFS($W237:AE237,$W$1:AE$1,"&lt;="&amp;(AF$1-(MONTH(AF$4)-3*INT((MONTH(AF$4)-1)/3))),$W$1:AE$1,"&gt;="&amp;(AF$1-2-(MONTH(AF$4)-3*INT((MONTH(AF$4)-1)/3)))),
0))</f>
        <v>0</v>
      </c>
      <c r="AG260" s="5">
        <f ca="1">IF(AG$4="",0,IF(OR(MONTH(AG$4)=3,MONTH(AG$4)=4,MONTH(AG$4)=7,MONTH(AG$4)=10),
SUMIFS($W237:AF237,$W$1:AF$1,"&lt;="&amp;(AG$1-(MONTH(AG$4)-3*INT((MONTH(AG$4)-1)/3))),$W$1:AF$1,"&gt;="&amp;(AG$1-2-(MONTH(AG$4)-3*INT((MONTH(AG$4)-1)/3)))),
0))</f>
        <v>0</v>
      </c>
      <c r="AH260" s="5">
        <f ca="1">IF(AH$4="",0,IF(OR(MONTH(AH$4)=3,MONTH(AH$4)=4,MONTH(AH$4)=7,MONTH(AH$4)=10),
SUMIFS($W237:AG237,$W$1:AG$1,"&lt;="&amp;(AH$1-(MONTH(AH$4)-3*INT((MONTH(AH$4)-1)/3))),$W$1:AG$1,"&gt;="&amp;(AH$1-2-(MONTH(AH$4)-3*INT((MONTH(AH$4)-1)/3)))),
0))</f>
        <v>0</v>
      </c>
      <c r="AI260" s="5">
        <f ca="1">IF(AI$4="",0,IF(OR(MONTH(AI$4)=3,MONTH(AI$4)=4,MONTH(AI$4)=7,MONTH(AI$4)=10),
SUMIFS($W237:AH237,$W$1:AH$1,"&lt;="&amp;(AI$1-(MONTH(AI$4)-3*INT((MONTH(AI$4)-1)/3))),$W$1:AH$1,"&gt;="&amp;(AI$1-2-(MONTH(AI$4)-3*INT((MONTH(AI$4)-1)/3)))),
0))</f>
        <v>0</v>
      </c>
      <c r="AJ260" s="5">
        <f ca="1">IF(AJ$4="",0,IF(OR(MONTH(AJ$4)=3,MONTH(AJ$4)=4,MONTH(AJ$4)=7,MONTH(AJ$4)=10),
SUMIFS($W237:AI237,$W$1:AI$1,"&lt;="&amp;(AJ$1-(MONTH(AJ$4)-3*INT((MONTH(AJ$4)-1)/3))),$W$1:AI$1,"&gt;="&amp;(AJ$1-2-(MONTH(AJ$4)-3*INT((MONTH(AJ$4)-1)/3)))),
0))</f>
        <v>0</v>
      </c>
      <c r="AK260" s="5">
        <f ca="1">IF(AK$4="",0,IF(OR(MONTH(AK$4)=3,MONTH(AK$4)=4,MONTH(AK$4)=7,MONTH(AK$4)=10),
SUMIFS($W237:AJ237,$W$1:AJ$1,"&lt;="&amp;(AK$1-(MONTH(AK$4)-3*INT((MONTH(AK$4)-1)/3))),$W$1:AJ$1,"&gt;="&amp;(AK$1-2-(MONTH(AK$4)-3*INT((MONTH(AK$4)-1)/3)))),
0))</f>
        <v>0</v>
      </c>
      <c r="AL260" s="5">
        <f ca="1">IF(AL$4="",0,IF(OR(MONTH(AL$4)=3,MONTH(AL$4)=4,MONTH(AL$4)=7,MONTH(AL$4)=10),
SUMIFS($W237:AK237,$W$1:AK$1,"&lt;="&amp;(AL$1-(MONTH(AL$4)-3*INT((MONTH(AL$4)-1)/3))),$W$1:AK$1,"&gt;="&amp;(AL$1-2-(MONTH(AL$4)-3*INT((MONTH(AL$4)-1)/3)))),
0))</f>
        <v>0</v>
      </c>
      <c r="AM260" s="5">
        <f ca="1">IF(AM$4="",0,IF(OR(MONTH(AM$4)=3,MONTH(AM$4)=4,MONTH(AM$4)=7,MONTH(AM$4)=10),
SUMIFS($W237:AL237,$W$1:AL$1,"&lt;="&amp;(AM$1-(MONTH(AM$4)-3*INT((MONTH(AM$4)-1)/3))),$W$1:AL$1,"&gt;="&amp;(AM$1-2-(MONTH(AM$4)-3*INT((MONTH(AM$4)-1)/3)))),
0))</f>
        <v>0</v>
      </c>
      <c r="AN260" s="5">
        <f ca="1">IF(AN$4="",0,IF(OR(MONTH(AN$4)=3,MONTH(AN$4)=4,MONTH(AN$4)=7,MONTH(AN$4)=10),
SUMIFS($W237:AM237,$W$1:AM$1,"&lt;="&amp;(AN$1-(MONTH(AN$4)-3*INT((MONTH(AN$4)-1)/3))),$W$1:AM$1,"&gt;="&amp;(AN$1-2-(MONTH(AN$4)-3*INT((MONTH(AN$4)-1)/3)))),
0))</f>
        <v>0</v>
      </c>
      <c r="AO260" s="5">
        <f ca="1">IF(AO$4="",0,IF(OR(MONTH(AO$4)=3,MONTH(AO$4)=4,MONTH(AO$4)=7,MONTH(AO$4)=10),
SUMIFS($W237:AN237,$W$1:AN$1,"&lt;="&amp;(AO$1-(MONTH(AO$4)-3*INT((MONTH(AO$4)-1)/3))),$W$1:AN$1,"&gt;="&amp;(AO$1-2-(MONTH(AO$4)-3*INT((MONTH(AO$4)-1)/3)))),
0))</f>
        <v>0</v>
      </c>
      <c r="AP260" s="5">
        <f ca="1">IF(AP$4="",0,IF(OR(MONTH(AP$4)=3,MONTH(AP$4)=4,MONTH(AP$4)=7,MONTH(AP$4)=10),
SUMIFS($W237:AO237,$W$1:AO$1,"&lt;="&amp;(AP$1-(MONTH(AP$4)-3*INT((MONTH(AP$4)-1)/3))),$W$1:AO$1,"&gt;="&amp;(AP$1-2-(MONTH(AP$4)-3*INT((MONTH(AP$4)-1)/3)))),
0))</f>
        <v>0</v>
      </c>
      <c r="AQ260" s="5">
        <f ca="1">IF(AQ$4="",0,IF(OR(MONTH(AQ$4)=3,MONTH(AQ$4)=4,MONTH(AQ$4)=7,MONTH(AQ$4)=10),
SUMIFS($W237:AP237,$W$1:AP$1,"&lt;="&amp;(AQ$1-(MONTH(AQ$4)-3*INT((MONTH(AQ$4)-1)/3))),$W$1:AP$1,"&gt;="&amp;(AQ$1-2-(MONTH(AQ$4)-3*INT((MONTH(AQ$4)-1)/3)))),
0))</f>
        <v>0</v>
      </c>
      <c r="AR260" s="5">
        <f ca="1">IF(AR$4="",0,IF(OR(MONTH(AR$4)=3,MONTH(AR$4)=4,MONTH(AR$4)=7,MONTH(AR$4)=10),
SUMIFS($W237:AQ237,$W$1:AQ$1,"&lt;="&amp;(AR$1-(MONTH(AR$4)-3*INT((MONTH(AR$4)-1)/3))),$W$1:AQ$1,"&gt;="&amp;(AR$1-2-(MONTH(AR$4)-3*INT((MONTH(AR$4)-1)/3)))),
0))</f>
        <v>0</v>
      </c>
      <c r="AS260" s="5">
        <f ca="1">IF(AS$4="",0,IF(OR(MONTH(AS$4)=3,MONTH(AS$4)=4,MONTH(AS$4)=7,MONTH(AS$4)=10),
SUMIFS($W237:AR237,$W$1:AR$1,"&lt;="&amp;(AS$1-(MONTH(AS$4)-3*INT((MONTH(AS$4)-1)/3))),$W$1:AR$1,"&gt;="&amp;(AS$1-2-(MONTH(AS$4)-3*INT((MONTH(AS$4)-1)/3)))),
0))</f>
        <v>0</v>
      </c>
      <c r="AT260" s="5">
        <f ca="1">IF(AT$4="",0,IF(OR(MONTH(AT$4)=3,MONTH(AT$4)=4,MONTH(AT$4)=7,MONTH(AT$4)=10),
SUMIFS($W237:AS237,$W$1:AS$1,"&lt;="&amp;(AT$1-(MONTH(AT$4)-3*INT((MONTH(AT$4)-1)/3))),$W$1:AS$1,"&gt;="&amp;(AT$1-2-(MONTH(AT$4)-3*INT((MONTH(AT$4)-1)/3)))),
0))</f>
        <v>0</v>
      </c>
      <c r="AU260" s="5">
        <f ca="1">IF(AU$4="",0,IF(OR(MONTH(AU$4)=3,MONTH(AU$4)=4,MONTH(AU$4)=7,MONTH(AU$4)=10),
SUMIFS($W237:AT237,$W$1:AT$1,"&lt;="&amp;(AU$1-(MONTH(AU$4)-3*INT((MONTH(AU$4)-1)/3))),$W$1:AT$1,"&gt;="&amp;(AU$1-2-(MONTH(AU$4)-3*INT((MONTH(AU$4)-1)/3)))),
0))</f>
        <v>0</v>
      </c>
      <c r="AV260" s="5">
        <f ca="1">IF(AV$4="",0,IF(OR(MONTH(AV$4)=3,MONTH(AV$4)=4,MONTH(AV$4)=7,MONTH(AV$4)=10),
SUMIFS($W237:AU237,$W$1:AU$1,"&lt;="&amp;(AV$1-(MONTH(AV$4)-3*INT((MONTH(AV$4)-1)/3))),$W$1:AU$1,"&gt;="&amp;(AV$1-2-(MONTH(AV$4)-3*INT((MONTH(AV$4)-1)/3)))),
0))</f>
        <v>0</v>
      </c>
      <c r="AW260" s="5">
        <f ca="1">IF(AW$4="",0,IF(OR(MONTH(AW$4)=3,MONTH(AW$4)=4,MONTH(AW$4)=7,MONTH(AW$4)=10),
SUMIFS($W237:AV237,$W$1:AV$1,"&lt;="&amp;(AW$1-(MONTH(AW$4)-3*INT((MONTH(AW$4)-1)/3))),$W$1:AV$1,"&gt;="&amp;(AW$1-2-(MONTH(AW$4)-3*INT((MONTH(AW$4)-1)/3)))),
0))</f>
        <v>0</v>
      </c>
      <c r="AX260" s="5">
        <f ca="1">IF(AX$4="",0,IF(OR(MONTH(AX$4)=3,MONTH(AX$4)=4,MONTH(AX$4)=7,MONTH(AX$4)=10),
SUMIFS($W237:AW237,$W$1:AW$1,"&lt;="&amp;(AX$1-(MONTH(AX$4)-3*INT((MONTH(AX$4)-1)/3))),$W$1:AW$1,"&gt;="&amp;(AX$1-2-(MONTH(AX$4)-3*INT((MONTH(AX$4)-1)/3)))),
0))</f>
        <v>0</v>
      </c>
      <c r="AY260" s="5">
        <f ca="1">IF(AY$4="",0,IF(OR(MONTH(AY$4)=3,MONTH(AY$4)=4,MONTH(AY$4)=7,MONTH(AY$4)=10),
SUMIFS($W237:AX237,$W$1:AX$1,"&lt;="&amp;(AY$1-(MONTH(AY$4)-3*INT((MONTH(AY$4)-1)/3))),$W$1:AX$1,"&gt;="&amp;(AY$1-2-(MONTH(AY$4)-3*INT((MONTH(AY$4)-1)/3)))),
0))</f>
        <v>0</v>
      </c>
      <c r="AZ260" s="5">
        <f ca="1">IF(AZ$4="",0,IF(OR(MONTH(AZ$4)=3,MONTH(AZ$4)=4,MONTH(AZ$4)=7,MONTH(AZ$4)=10),
SUMIFS($W237:AY237,$W$1:AY$1,"&lt;="&amp;(AZ$1-(MONTH(AZ$4)-3*INT((MONTH(AZ$4)-1)/3))),$W$1:AY$1,"&gt;="&amp;(AZ$1-2-(MONTH(AZ$4)-3*INT((MONTH(AZ$4)-1)/3)))),
0))</f>
        <v>0</v>
      </c>
      <c r="BA260" s="5">
        <f ca="1">IF(BA$4="",0,IF(OR(MONTH(BA$4)=3,MONTH(BA$4)=4,MONTH(BA$4)=7,MONTH(BA$4)=10),
SUMIFS($W237:AZ237,$W$1:AZ$1,"&lt;="&amp;(BA$1-(MONTH(BA$4)-3*INT((MONTH(BA$4)-1)/3))),$W$1:AZ$1,"&gt;="&amp;(BA$1-2-(MONTH(BA$4)-3*INT((MONTH(BA$4)-1)/3)))),
0))</f>
        <v>0</v>
      </c>
      <c r="BB260" s="5">
        <f ca="1">IF(BB$4="",0,IF(OR(MONTH(BB$4)=3,MONTH(BB$4)=4,MONTH(BB$4)=7,MONTH(BB$4)=10),
SUMIFS($W237:BA237,$W$1:BA$1,"&lt;="&amp;(BB$1-(MONTH(BB$4)-3*INT((MONTH(BB$4)-1)/3))),$W$1:BA$1,"&gt;="&amp;(BB$1-2-(MONTH(BB$4)-3*INT((MONTH(BB$4)-1)/3)))),
0))</f>
        <v>0</v>
      </c>
      <c r="BC260" s="5">
        <f ca="1">IF(BC$4="",0,IF(OR(MONTH(BC$4)=3,MONTH(BC$4)=4,MONTH(BC$4)=7,MONTH(BC$4)=10),
SUMIFS($W237:BB237,$W$1:BB$1,"&lt;="&amp;(BC$1-(MONTH(BC$4)-3*INT((MONTH(BC$4)-1)/3))),$W$1:BB$1,"&gt;="&amp;(BC$1-2-(MONTH(BC$4)-3*INT((MONTH(BC$4)-1)/3)))),
0))</f>
        <v>0</v>
      </c>
      <c r="BD260" s="5">
        <f ca="1">IF(BD$4="",0,IF(OR(MONTH(BD$4)=3,MONTH(BD$4)=4,MONTH(BD$4)=7,MONTH(BD$4)=10),
SUMIFS($W237:BC237,$W$1:BC$1,"&lt;="&amp;(BD$1-(MONTH(BD$4)-3*INT((MONTH(BD$4)-1)/3))),$W$1:BC$1,"&gt;="&amp;(BD$1-2-(MONTH(BD$4)-3*INT((MONTH(BD$4)-1)/3)))),
0))</f>
        <v>0</v>
      </c>
      <c r="BE260" s="5">
        <f ca="1">IF(BE$4="",0,IF(OR(MONTH(BE$4)=3,MONTH(BE$4)=4,MONTH(BE$4)=7,MONTH(BE$4)=10),
SUMIFS($W237:BD237,$W$1:BD$1,"&lt;="&amp;(BE$1-(MONTH(BE$4)-3*INT((MONTH(BE$4)-1)/3))),$W$1:BD$1,"&gt;="&amp;(BE$1-2-(MONTH(BE$4)-3*INT((MONTH(BE$4)-1)/3)))),
0))</f>
        <v>0</v>
      </c>
      <c r="BF260" s="5">
        <f ca="1">IF(BF$4="",0,IF(OR(MONTH(BF$4)=3,MONTH(BF$4)=4,MONTH(BF$4)=7,MONTH(BF$4)=10),
SUMIFS($W237:BE237,$W$1:BE$1,"&lt;="&amp;(BF$1-(MONTH(BF$4)-3*INT((MONTH(BF$4)-1)/3))),$W$1:BE$1,"&gt;="&amp;(BF$1-2-(MONTH(BF$4)-3*INT((MONTH(BF$4)-1)/3)))),
0))</f>
        <v>0</v>
      </c>
      <c r="BG260" s="5">
        <f ca="1">IF(BG$4="",0,IF(OR(MONTH(BG$4)=3,MONTH(BG$4)=4,MONTH(BG$4)=7,MONTH(BG$4)=10),
SUMIFS($W237:BF237,$W$1:BF$1,"&lt;="&amp;(BG$1-(MONTH(BG$4)-3*INT((MONTH(BG$4)-1)/3))),$W$1:BF$1,"&gt;="&amp;(BG$1-2-(MONTH(BG$4)-3*INT((MONTH(BG$4)-1)/3)))),
0))</f>
        <v>0</v>
      </c>
      <c r="BH260" s="5">
        <f ca="1">IF(BH$4="",0,IF(OR(MONTH(BH$4)=3,MONTH(BH$4)=4,MONTH(BH$4)=7,MONTH(BH$4)=10),
SUMIFS($W237:BG237,$W$1:BG$1,"&lt;="&amp;(BH$1-(MONTH(BH$4)-3*INT((MONTH(BH$4)-1)/3))),$W$1:BG$1,"&gt;="&amp;(BH$1-2-(MONTH(BH$4)-3*INT((MONTH(BH$4)-1)/3)))),
0))</f>
        <v>0</v>
      </c>
      <c r="BI260" s="5">
        <f ca="1">IF(BI$4="",0,IF(OR(MONTH(BI$4)=3,MONTH(BI$4)=4,MONTH(BI$4)=7,MONTH(BI$4)=10),
SUMIFS($W237:BH237,$W$1:BH$1,"&lt;="&amp;(BI$1-(MONTH(BI$4)-3*INT((MONTH(BI$4)-1)/3))),$W$1:BH$1,"&gt;="&amp;(BI$1-2-(MONTH(BI$4)-3*INT((MONTH(BI$4)-1)/3)))),
0))</f>
        <v>0</v>
      </c>
      <c r="BJ260" s="5">
        <f ca="1">IF(BJ$4="",0,IF(OR(MONTH(BJ$4)=3,MONTH(BJ$4)=4,MONTH(BJ$4)=7,MONTH(BJ$4)=10),
SUMIFS($W237:BI237,$W$1:BI$1,"&lt;="&amp;(BJ$1-(MONTH(BJ$4)-3*INT((MONTH(BJ$4)-1)/3))),$W$1:BI$1,"&gt;="&amp;(BJ$1-2-(MONTH(BJ$4)-3*INT((MONTH(BJ$4)-1)/3)))),
0))</f>
        <v>0</v>
      </c>
      <c r="BK260" s="5">
        <f ca="1">IF(BK$4="",0,IF(OR(MONTH(BK$4)=3,MONTH(BK$4)=4,MONTH(BK$4)=7,MONTH(BK$4)=10),
SUMIFS($W237:BJ237,$W$1:BJ$1,"&lt;="&amp;(BK$1-(MONTH(BK$4)-3*INT((MONTH(BK$4)-1)/3))),$W$1:BJ$1,"&gt;="&amp;(BK$1-2-(MONTH(BK$4)-3*INT((MONTH(BK$4)-1)/3)))),
0))</f>
        <v>0</v>
      </c>
      <c r="BL260" s="5">
        <f ca="1">IF(BL$4="",0,IF(OR(MONTH(BL$4)=3,MONTH(BL$4)=4,MONTH(BL$4)=7,MONTH(BL$4)=10),
SUMIFS($W237:BK237,$W$1:BK$1,"&lt;="&amp;(BL$1-(MONTH(BL$4)-3*INT((MONTH(BL$4)-1)/3))),$W$1:BK$1,"&gt;="&amp;(BL$1-2-(MONTH(BL$4)-3*INT((MONTH(BL$4)-1)/3)))),
0))</f>
        <v>0</v>
      </c>
      <c r="BM260" s="5">
        <f ca="1">IF(BM$4="",0,IF(OR(MONTH(BM$4)=3,MONTH(BM$4)=4,MONTH(BM$4)=7,MONTH(BM$4)=10),
SUMIFS($W237:BL237,$W$1:BL$1,"&lt;="&amp;(BM$1-(MONTH(BM$4)-3*INT((MONTH(BM$4)-1)/3))),$W$1:BL$1,"&gt;="&amp;(BM$1-2-(MONTH(BM$4)-3*INT((MONTH(BM$4)-1)/3)))),
0))</f>
        <v>0</v>
      </c>
      <c r="BN260" s="5">
        <f ca="1">IF(BN$4="",0,IF(OR(MONTH(BN$4)=3,MONTH(BN$4)=4,MONTH(BN$4)=7,MONTH(BN$4)=10),
SUMIFS($W237:BM237,$W$1:BM$1,"&lt;="&amp;(BN$1-(MONTH(BN$4)-3*INT((MONTH(BN$4)-1)/3))),$W$1:BM$1,"&gt;="&amp;(BN$1-2-(MONTH(BN$4)-3*INT((MONTH(BN$4)-1)/3)))),
0))</f>
        <v>0</v>
      </c>
      <c r="BO260" s="5">
        <f ca="1">IF(BO$4="",0,IF(OR(MONTH(BO$4)=3,MONTH(BO$4)=4,MONTH(BO$4)=7,MONTH(BO$4)=10),
SUMIFS($W237:BN237,$W$1:BN$1,"&lt;="&amp;(BO$1-(MONTH(BO$4)-3*INT((MONTH(BO$4)-1)/3))),$W$1:BN$1,"&gt;="&amp;(BO$1-2-(MONTH(BO$4)-3*INT((MONTH(BO$4)-1)/3)))),
0))</f>
        <v>0</v>
      </c>
      <c r="BP260" s="5">
        <f ca="1">IF(BP$4="",0,IF(OR(MONTH(BP$4)=3,MONTH(BP$4)=4,MONTH(BP$4)=7,MONTH(BP$4)=10),
SUMIFS($W237:BO237,$W$1:BO$1,"&lt;="&amp;(BP$1-(MONTH(BP$4)-3*INT((MONTH(BP$4)-1)/3))),$W$1:BO$1,"&gt;="&amp;(BP$1-2-(MONTH(BP$4)-3*INT((MONTH(BP$4)-1)/3)))),
0))</f>
        <v>0</v>
      </c>
      <c r="BQ260" s="5">
        <f ca="1">IF(BQ$4="",0,IF(OR(MONTH(BQ$4)=3,MONTH(BQ$4)=4,MONTH(BQ$4)=7,MONTH(BQ$4)=10),
SUMIFS($W237:BP237,$W$1:BP$1,"&lt;="&amp;(BQ$1-(MONTH(BQ$4)-3*INT((MONTH(BQ$4)-1)/3))),$W$1:BP$1,"&gt;="&amp;(BQ$1-2-(MONTH(BQ$4)-3*INT((MONTH(BQ$4)-1)/3)))),
0))</f>
        <v>0</v>
      </c>
      <c r="BR260" s="5">
        <f ca="1">IF(BR$4="",0,IF(OR(MONTH(BR$4)=3,MONTH(BR$4)=4,MONTH(BR$4)=7,MONTH(BR$4)=10),
SUMIFS($W237:BQ237,$W$1:BQ$1,"&lt;="&amp;(BR$1-(MONTH(BR$4)-3*INT((MONTH(BR$4)-1)/3))),$W$1:BQ$1,"&gt;="&amp;(BR$1-2-(MONTH(BR$4)-3*INT((MONTH(BR$4)-1)/3)))),
0))</f>
        <v>0</v>
      </c>
      <c r="BS260" s="5">
        <f ca="1">IF(BS$4="",0,IF(OR(MONTH(BS$4)=3,MONTH(BS$4)=4,MONTH(BS$4)=7,MONTH(BS$4)=10),
SUMIFS($W237:BR237,$W$1:BR$1,"&lt;="&amp;(BS$1-(MONTH(BS$4)-3*INT((MONTH(BS$4)-1)/3))),$W$1:BR$1,"&gt;="&amp;(BS$1-2-(MONTH(BS$4)-3*INT((MONTH(BS$4)-1)/3)))),
0))</f>
        <v>0</v>
      </c>
      <c r="BT260" s="5">
        <f ca="1">IF(BT$4="",0,IF(OR(MONTH(BT$4)=3,MONTH(BT$4)=4,MONTH(BT$4)=7,MONTH(BT$4)=10),
SUMIFS($W237:BS237,$W$1:BS$1,"&lt;="&amp;(BT$1-(MONTH(BT$4)-3*INT((MONTH(BT$4)-1)/3))),$W$1:BS$1,"&gt;="&amp;(BT$1-2-(MONTH(BT$4)-3*INT((MONTH(BT$4)-1)/3)))),
0))</f>
        <v>0</v>
      </c>
      <c r="BU260" s="5">
        <f ca="1">IF(BU$4="",0,IF(OR(MONTH(BU$4)=3,MONTH(BU$4)=4,MONTH(BU$4)=7,MONTH(BU$4)=10),
SUMIFS($W237:BT237,$W$1:BT$1,"&lt;="&amp;(BU$1-(MONTH(BU$4)-3*INT((MONTH(BU$4)-1)/3))),$W$1:BT$1,"&gt;="&amp;(BU$1-2-(MONTH(BU$4)-3*INT((MONTH(BU$4)-1)/3)))),
0))</f>
        <v>0</v>
      </c>
      <c r="BV260" s="5">
        <f ca="1">IF(BV$4="",0,IF(OR(MONTH(BV$4)=3,MONTH(BV$4)=4,MONTH(BV$4)=7,MONTH(BV$4)=10),
SUMIFS($W237:BU237,$W$1:BU$1,"&lt;="&amp;(BV$1-(MONTH(BV$4)-3*INT((MONTH(BV$4)-1)/3))),$W$1:BU$1,"&gt;="&amp;(BV$1-2-(MONTH(BV$4)-3*INT((MONTH(BV$4)-1)/3)))),
0))</f>
        <v>0</v>
      </c>
      <c r="BW260" s="5">
        <f ca="1">IF(BW$4="",0,IF(OR(MONTH(BW$4)=3,MONTH(BW$4)=4,MONTH(BW$4)=7,MONTH(BW$4)=10),
SUMIFS($W237:BV237,$W$1:BV$1,"&lt;="&amp;(BW$1-(MONTH(BW$4)-3*INT((MONTH(BW$4)-1)/3))),$W$1:BV$1,"&gt;="&amp;(BW$1-2-(MONTH(BW$4)-3*INT((MONTH(BW$4)-1)/3)))),
0))</f>
        <v>0</v>
      </c>
      <c r="BX260" s="5">
        <f ca="1">IF(BX$4="",0,IF(OR(MONTH(BX$4)=3,MONTH(BX$4)=4,MONTH(BX$4)=7,MONTH(BX$4)=10),
SUMIFS($W237:BW237,$W$1:BW$1,"&lt;="&amp;(BX$1-(MONTH(BX$4)-3*INT((MONTH(BX$4)-1)/3))),$W$1:BW$1,"&gt;="&amp;(BX$1-2-(MONTH(BX$4)-3*INT((MONTH(BX$4)-1)/3)))),
0))</f>
        <v>0</v>
      </c>
      <c r="BY260" s="5">
        <f ca="1">IF(BY$4="",0,IF(OR(MONTH(BY$4)=3,MONTH(BY$4)=4,MONTH(BY$4)=7,MONTH(BY$4)=10),
SUMIFS($W237:BX237,$W$1:BX$1,"&lt;="&amp;(BY$1-(MONTH(BY$4)-3*INT((MONTH(BY$4)-1)/3))),$W$1:BX$1,"&gt;="&amp;(BY$1-2-(MONTH(BY$4)-3*INT((MONTH(BY$4)-1)/3)))),
0))</f>
        <v>0</v>
      </c>
      <c r="BZ260" s="5">
        <f ca="1">IF(BZ$4="",0,IF(OR(MONTH(BZ$4)=3,MONTH(BZ$4)=4,MONTH(BZ$4)=7,MONTH(BZ$4)=10),
SUMIFS($W237:BY237,$W$1:BY$1,"&lt;="&amp;(BZ$1-(MONTH(BZ$4)-3*INT((MONTH(BZ$4)-1)/3))),$W$1:BY$1,"&gt;="&amp;(BZ$1-2-(MONTH(BZ$4)-3*INT((MONTH(BZ$4)-1)/3)))),
0))</f>
        <v>0</v>
      </c>
      <c r="CA260" s="5">
        <f ca="1">IF(CA$4="",0,IF(OR(MONTH(CA$4)=3,MONTH(CA$4)=4,MONTH(CA$4)=7,MONTH(CA$4)=10),
SUMIFS($W237:BZ237,$W$1:BZ$1,"&lt;="&amp;(CA$1-(MONTH(CA$4)-3*INT((MONTH(CA$4)-1)/3))),$W$1:BZ$1,"&gt;="&amp;(CA$1-2-(MONTH(CA$4)-3*INT((MONTH(CA$4)-1)/3)))),
0))</f>
        <v>0</v>
      </c>
      <c r="CB260" s="5">
        <f ca="1">IF(CB$4="",0,IF(OR(MONTH(CB$4)=3,MONTH(CB$4)=4,MONTH(CB$4)=7,MONTH(CB$4)=10),
SUMIFS($W237:CA237,$W$1:CA$1,"&lt;="&amp;(CB$1-(MONTH(CB$4)-3*INT((MONTH(CB$4)-1)/3))),$W$1:CA$1,"&gt;="&amp;(CB$1-2-(MONTH(CB$4)-3*INT((MONTH(CB$4)-1)/3)))),
0))</f>
        <v>0</v>
      </c>
      <c r="CC260" s="5">
        <f ca="1">IF(CC$4="",0,IF(OR(MONTH(CC$4)=3,MONTH(CC$4)=4,MONTH(CC$4)=7,MONTH(CC$4)=10),
SUMIFS($W237:CB237,$W$1:CB$1,"&lt;="&amp;(CC$1-(MONTH(CC$4)-3*INT((MONTH(CC$4)-1)/3))),$W$1:CB$1,"&gt;="&amp;(CC$1-2-(MONTH(CC$4)-3*INT((MONTH(CC$4)-1)/3)))),
0))</f>
        <v>0</v>
      </c>
      <c r="CD260" s="5">
        <f ca="1">IF(CD$4="",0,IF(OR(MONTH(CD$4)=3,MONTH(CD$4)=4,MONTH(CD$4)=7,MONTH(CD$4)=10),
SUMIFS($W237:CC237,$W$1:CC$1,"&lt;="&amp;(CD$1-(MONTH(CD$4)-3*INT((MONTH(CD$4)-1)/3))),$W$1:CC$1,"&gt;="&amp;(CD$1-2-(MONTH(CD$4)-3*INT((MONTH(CD$4)-1)/3)))),
0))</f>
        <v>0</v>
      </c>
      <c r="CE260" s="5">
        <f ca="1">IF(CE$4="",0,IF(OR(MONTH(CE$4)=3,MONTH(CE$4)=4,MONTH(CE$4)=7,MONTH(CE$4)=10),
SUMIFS($W237:CD237,$W$1:CD$1,"&lt;="&amp;(CE$1-(MONTH(CE$4)-3*INT((MONTH(CE$4)-1)/3))),$W$1:CD$1,"&gt;="&amp;(CE$1-2-(MONTH(CE$4)-3*INT((MONTH(CE$4)-1)/3)))),
0))</f>
        <v>0</v>
      </c>
      <c r="CF260" s="5">
        <f ca="1">IF(CF$4="",0,IF(OR(MONTH(CF$4)=3,MONTH(CF$4)=4,MONTH(CF$4)=7,MONTH(CF$4)=10),
SUMIFS($W237:CE237,$W$1:CE$1,"&lt;="&amp;(CF$1-(MONTH(CF$4)-3*INT((MONTH(CF$4)-1)/3))),$W$1:CE$1,"&gt;="&amp;(CF$1-2-(MONTH(CF$4)-3*INT((MONTH(CF$4)-1)/3)))),
0))</f>
        <v>0</v>
      </c>
    </row>
    <row r="261" spans="2:84" x14ac:dyDescent="0.3">
      <c r="B261" s="13">
        <f>ROW()</f>
        <v>261</v>
      </c>
      <c r="H261" s="1" t="str">
        <f t="shared" si="480"/>
        <v>Налоги на внеоборотные активы</v>
      </c>
      <c r="I261" s="1" t="str">
        <f>$I$256</f>
        <v>Стартовые капитальные затраты</v>
      </c>
      <c r="J261" s="1" t="str">
        <f>Prcsses!I116</f>
        <v>Программное обеспечение</v>
      </c>
      <c r="M261" s="53" t="s">
        <v>18</v>
      </c>
      <c r="P261" s="72"/>
      <c r="U261" s="5">
        <f t="shared" ca="1" si="468"/>
        <v>0</v>
      </c>
      <c r="X261" s="5">
        <f ca="1">IF(X$4="",0,IF(OR(MONTH(X$4)=3,MONTH(X$4)=4,MONTH(X$4)=7,MONTH(X$4)=10),
SUMIFS($W238:W238,$W$1:W$1,"&lt;="&amp;(X$1-(MONTH(X$4)-3*INT((MONTH(X$4)-1)/3))),$W$1:W$1,"&gt;="&amp;(X$1-2-(MONTH(X$4)-3*INT((MONTH(X$4)-1)/3)))),
0))</f>
        <v>0</v>
      </c>
      <c r="Y261" s="5">
        <f ca="1">IF(Y$4="",0,IF(OR(MONTH(Y$4)=3,MONTH(Y$4)=4,MONTH(Y$4)=7,MONTH(Y$4)=10),
SUMIFS($W238:X238,$W$1:X$1,"&lt;="&amp;(Y$1-(MONTH(Y$4)-3*INT((MONTH(Y$4)-1)/3))),$W$1:X$1,"&gt;="&amp;(Y$1-2-(MONTH(Y$4)-3*INT((MONTH(Y$4)-1)/3)))),
0))</f>
        <v>0</v>
      </c>
      <c r="Z261" s="5">
        <f ca="1">IF(Z$4="",0,IF(OR(MONTH(Z$4)=3,MONTH(Z$4)=4,MONTH(Z$4)=7,MONTH(Z$4)=10),
SUMIFS($W238:Y238,$W$1:Y$1,"&lt;="&amp;(Z$1-(MONTH(Z$4)-3*INT((MONTH(Z$4)-1)/3))),$W$1:Y$1,"&gt;="&amp;(Z$1-2-(MONTH(Z$4)-3*INT((MONTH(Z$4)-1)/3)))),
0))</f>
        <v>0</v>
      </c>
      <c r="AA261" s="5">
        <f ca="1">IF(AA$4="",0,IF(OR(MONTH(AA$4)=3,MONTH(AA$4)=4,MONTH(AA$4)=7,MONTH(AA$4)=10),
SUMIFS($W238:Z238,$W$1:Z$1,"&lt;="&amp;(AA$1-(MONTH(AA$4)-3*INT((MONTH(AA$4)-1)/3))),$W$1:Z$1,"&gt;="&amp;(AA$1-2-(MONTH(AA$4)-3*INT((MONTH(AA$4)-1)/3)))),
0))</f>
        <v>0</v>
      </c>
      <c r="AB261" s="5">
        <f ca="1">IF(AB$4="",0,IF(OR(MONTH(AB$4)=3,MONTH(AB$4)=4,MONTH(AB$4)=7,MONTH(AB$4)=10),
SUMIFS($W238:AA238,$W$1:AA$1,"&lt;="&amp;(AB$1-(MONTH(AB$4)-3*INT((MONTH(AB$4)-1)/3))),$W$1:AA$1,"&gt;="&amp;(AB$1-2-(MONTH(AB$4)-3*INT((MONTH(AB$4)-1)/3)))),
0))</f>
        <v>0</v>
      </c>
      <c r="AC261" s="5">
        <f ca="1">IF(AC$4="",0,IF(OR(MONTH(AC$4)=3,MONTH(AC$4)=4,MONTH(AC$4)=7,MONTH(AC$4)=10),
SUMIFS($W238:AB238,$W$1:AB$1,"&lt;="&amp;(AC$1-(MONTH(AC$4)-3*INT((MONTH(AC$4)-1)/3))),$W$1:AB$1,"&gt;="&amp;(AC$1-2-(MONTH(AC$4)-3*INT((MONTH(AC$4)-1)/3)))),
0))</f>
        <v>0</v>
      </c>
      <c r="AD261" s="5">
        <f ca="1">IF(AD$4="",0,IF(OR(MONTH(AD$4)=3,MONTH(AD$4)=4,MONTH(AD$4)=7,MONTH(AD$4)=10),
SUMIFS($W238:AC238,$W$1:AC$1,"&lt;="&amp;(AD$1-(MONTH(AD$4)-3*INT((MONTH(AD$4)-1)/3))),$W$1:AC$1,"&gt;="&amp;(AD$1-2-(MONTH(AD$4)-3*INT((MONTH(AD$4)-1)/3)))),
0))</f>
        <v>0</v>
      </c>
      <c r="AE261" s="5">
        <f ca="1">IF(AE$4="",0,IF(OR(MONTH(AE$4)=3,MONTH(AE$4)=4,MONTH(AE$4)=7,MONTH(AE$4)=10),
SUMIFS($W238:AD238,$W$1:AD$1,"&lt;="&amp;(AE$1-(MONTH(AE$4)-3*INT((MONTH(AE$4)-1)/3))),$W$1:AD$1,"&gt;="&amp;(AE$1-2-(MONTH(AE$4)-3*INT((MONTH(AE$4)-1)/3)))),
0))</f>
        <v>0</v>
      </c>
      <c r="AF261" s="5">
        <f ca="1">IF(AF$4="",0,IF(OR(MONTH(AF$4)=3,MONTH(AF$4)=4,MONTH(AF$4)=7,MONTH(AF$4)=10),
SUMIFS($W238:AE238,$W$1:AE$1,"&lt;="&amp;(AF$1-(MONTH(AF$4)-3*INT((MONTH(AF$4)-1)/3))),$W$1:AE$1,"&gt;="&amp;(AF$1-2-(MONTH(AF$4)-3*INT((MONTH(AF$4)-1)/3)))),
0))</f>
        <v>0</v>
      </c>
      <c r="AG261" s="5">
        <f ca="1">IF(AG$4="",0,IF(OR(MONTH(AG$4)=3,MONTH(AG$4)=4,MONTH(AG$4)=7,MONTH(AG$4)=10),
SUMIFS($W238:AF238,$W$1:AF$1,"&lt;="&amp;(AG$1-(MONTH(AG$4)-3*INT((MONTH(AG$4)-1)/3))),$W$1:AF$1,"&gt;="&amp;(AG$1-2-(MONTH(AG$4)-3*INT((MONTH(AG$4)-1)/3)))),
0))</f>
        <v>0</v>
      </c>
      <c r="AH261" s="5">
        <f ca="1">IF(AH$4="",0,IF(OR(MONTH(AH$4)=3,MONTH(AH$4)=4,MONTH(AH$4)=7,MONTH(AH$4)=10),
SUMIFS($W238:AG238,$W$1:AG$1,"&lt;="&amp;(AH$1-(MONTH(AH$4)-3*INT((MONTH(AH$4)-1)/3))),$W$1:AG$1,"&gt;="&amp;(AH$1-2-(MONTH(AH$4)-3*INT((MONTH(AH$4)-1)/3)))),
0))</f>
        <v>0</v>
      </c>
      <c r="AI261" s="5">
        <f ca="1">IF(AI$4="",0,IF(OR(MONTH(AI$4)=3,MONTH(AI$4)=4,MONTH(AI$4)=7,MONTH(AI$4)=10),
SUMIFS($W238:AH238,$W$1:AH$1,"&lt;="&amp;(AI$1-(MONTH(AI$4)-3*INT((MONTH(AI$4)-1)/3))),$W$1:AH$1,"&gt;="&amp;(AI$1-2-(MONTH(AI$4)-3*INT((MONTH(AI$4)-1)/3)))),
0))</f>
        <v>0</v>
      </c>
      <c r="AJ261" s="5">
        <f ca="1">IF(AJ$4="",0,IF(OR(MONTH(AJ$4)=3,MONTH(AJ$4)=4,MONTH(AJ$4)=7,MONTH(AJ$4)=10),
SUMIFS($W238:AI238,$W$1:AI$1,"&lt;="&amp;(AJ$1-(MONTH(AJ$4)-3*INT((MONTH(AJ$4)-1)/3))),$W$1:AI$1,"&gt;="&amp;(AJ$1-2-(MONTH(AJ$4)-3*INT((MONTH(AJ$4)-1)/3)))),
0))</f>
        <v>0</v>
      </c>
      <c r="AK261" s="5">
        <f ca="1">IF(AK$4="",0,IF(OR(MONTH(AK$4)=3,MONTH(AK$4)=4,MONTH(AK$4)=7,MONTH(AK$4)=10),
SUMIFS($W238:AJ238,$W$1:AJ$1,"&lt;="&amp;(AK$1-(MONTH(AK$4)-3*INT((MONTH(AK$4)-1)/3))),$W$1:AJ$1,"&gt;="&amp;(AK$1-2-(MONTH(AK$4)-3*INT((MONTH(AK$4)-1)/3)))),
0))</f>
        <v>0</v>
      </c>
      <c r="AL261" s="5">
        <f ca="1">IF(AL$4="",0,IF(OR(MONTH(AL$4)=3,MONTH(AL$4)=4,MONTH(AL$4)=7,MONTH(AL$4)=10),
SUMIFS($W238:AK238,$W$1:AK$1,"&lt;="&amp;(AL$1-(MONTH(AL$4)-3*INT((MONTH(AL$4)-1)/3))),$W$1:AK$1,"&gt;="&amp;(AL$1-2-(MONTH(AL$4)-3*INT((MONTH(AL$4)-1)/3)))),
0))</f>
        <v>0</v>
      </c>
      <c r="AM261" s="5">
        <f ca="1">IF(AM$4="",0,IF(OR(MONTH(AM$4)=3,MONTH(AM$4)=4,MONTH(AM$4)=7,MONTH(AM$4)=10),
SUMIFS($W238:AL238,$W$1:AL$1,"&lt;="&amp;(AM$1-(MONTH(AM$4)-3*INT((MONTH(AM$4)-1)/3))),$W$1:AL$1,"&gt;="&amp;(AM$1-2-(MONTH(AM$4)-3*INT((MONTH(AM$4)-1)/3)))),
0))</f>
        <v>0</v>
      </c>
      <c r="AN261" s="5">
        <f ca="1">IF(AN$4="",0,IF(OR(MONTH(AN$4)=3,MONTH(AN$4)=4,MONTH(AN$4)=7,MONTH(AN$4)=10),
SUMIFS($W238:AM238,$W$1:AM$1,"&lt;="&amp;(AN$1-(MONTH(AN$4)-3*INT((MONTH(AN$4)-1)/3))),$W$1:AM$1,"&gt;="&amp;(AN$1-2-(MONTH(AN$4)-3*INT((MONTH(AN$4)-1)/3)))),
0))</f>
        <v>0</v>
      </c>
      <c r="AO261" s="5">
        <f ca="1">IF(AO$4="",0,IF(OR(MONTH(AO$4)=3,MONTH(AO$4)=4,MONTH(AO$4)=7,MONTH(AO$4)=10),
SUMIFS($W238:AN238,$W$1:AN$1,"&lt;="&amp;(AO$1-(MONTH(AO$4)-3*INT((MONTH(AO$4)-1)/3))),$W$1:AN$1,"&gt;="&amp;(AO$1-2-(MONTH(AO$4)-3*INT((MONTH(AO$4)-1)/3)))),
0))</f>
        <v>0</v>
      </c>
      <c r="AP261" s="5">
        <f ca="1">IF(AP$4="",0,IF(OR(MONTH(AP$4)=3,MONTH(AP$4)=4,MONTH(AP$4)=7,MONTH(AP$4)=10),
SUMIFS($W238:AO238,$W$1:AO$1,"&lt;="&amp;(AP$1-(MONTH(AP$4)-3*INT((MONTH(AP$4)-1)/3))),$W$1:AO$1,"&gt;="&amp;(AP$1-2-(MONTH(AP$4)-3*INT((MONTH(AP$4)-1)/3)))),
0))</f>
        <v>0</v>
      </c>
      <c r="AQ261" s="5">
        <f ca="1">IF(AQ$4="",0,IF(OR(MONTH(AQ$4)=3,MONTH(AQ$4)=4,MONTH(AQ$4)=7,MONTH(AQ$4)=10),
SUMIFS($W238:AP238,$W$1:AP$1,"&lt;="&amp;(AQ$1-(MONTH(AQ$4)-3*INT((MONTH(AQ$4)-1)/3))),$W$1:AP$1,"&gt;="&amp;(AQ$1-2-(MONTH(AQ$4)-3*INT((MONTH(AQ$4)-1)/3)))),
0))</f>
        <v>0</v>
      </c>
      <c r="AR261" s="5">
        <f ca="1">IF(AR$4="",0,IF(OR(MONTH(AR$4)=3,MONTH(AR$4)=4,MONTH(AR$4)=7,MONTH(AR$4)=10),
SUMIFS($W238:AQ238,$W$1:AQ$1,"&lt;="&amp;(AR$1-(MONTH(AR$4)-3*INT((MONTH(AR$4)-1)/3))),$W$1:AQ$1,"&gt;="&amp;(AR$1-2-(MONTH(AR$4)-3*INT((MONTH(AR$4)-1)/3)))),
0))</f>
        <v>0</v>
      </c>
      <c r="AS261" s="5">
        <f ca="1">IF(AS$4="",0,IF(OR(MONTH(AS$4)=3,MONTH(AS$4)=4,MONTH(AS$4)=7,MONTH(AS$4)=10),
SUMIFS($W238:AR238,$W$1:AR$1,"&lt;="&amp;(AS$1-(MONTH(AS$4)-3*INT((MONTH(AS$4)-1)/3))),$W$1:AR$1,"&gt;="&amp;(AS$1-2-(MONTH(AS$4)-3*INT((MONTH(AS$4)-1)/3)))),
0))</f>
        <v>0</v>
      </c>
      <c r="AT261" s="5">
        <f ca="1">IF(AT$4="",0,IF(OR(MONTH(AT$4)=3,MONTH(AT$4)=4,MONTH(AT$4)=7,MONTH(AT$4)=10),
SUMIFS($W238:AS238,$W$1:AS$1,"&lt;="&amp;(AT$1-(MONTH(AT$4)-3*INT((MONTH(AT$4)-1)/3))),$W$1:AS$1,"&gt;="&amp;(AT$1-2-(MONTH(AT$4)-3*INT((MONTH(AT$4)-1)/3)))),
0))</f>
        <v>0</v>
      </c>
      <c r="AU261" s="5">
        <f ca="1">IF(AU$4="",0,IF(OR(MONTH(AU$4)=3,MONTH(AU$4)=4,MONTH(AU$4)=7,MONTH(AU$4)=10),
SUMIFS($W238:AT238,$W$1:AT$1,"&lt;="&amp;(AU$1-(MONTH(AU$4)-3*INT((MONTH(AU$4)-1)/3))),$W$1:AT$1,"&gt;="&amp;(AU$1-2-(MONTH(AU$4)-3*INT((MONTH(AU$4)-1)/3)))),
0))</f>
        <v>0</v>
      </c>
      <c r="AV261" s="5">
        <f ca="1">IF(AV$4="",0,IF(OR(MONTH(AV$4)=3,MONTH(AV$4)=4,MONTH(AV$4)=7,MONTH(AV$4)=10),
SUMIFS($W238:AU238,$W$1:AU$1,"&lt;="&amp;(AV$1-(MONTH(AV$4)-3*INT((MONTH(AV$4)-1)/3))),$W$1:AU$1,"&gt;="&amp;(AV$1-2-(MONTH(AV$4)-3*INT((MONTH(AV$4)-1)/3)))),
0))</f>
        <v>0</v>
      </c>
      <c r="AW261" s="5">
        <f ca="1">IF(AW$4="",0,IF(OR(MONTH(AW$4)=3,MONTH(AW$4)=4,MONTH(AW$4)=7,MONTH(AW$4)=10),
SUMIFS($W238:AV238,$W$1:AV$1,"&lt;="&amp;(AW$1-(MONTH(AW$4)-3*INT((MONTH(AW$4)-1)/3))),$W$1:AV$1,"&gt;="&amp;(AW$1-2-(MONTH(AW$4)-3*INT((MONTH(AW$4)-1)/3)))),
0))</f>
        <v>0</v>
      </c>
      <c r="AX261" s="5">
        <f ca="1">IF(AX$4="",0,IF(OR(MONTH(AX$4)=3,MONTH(AX$4)=4,MONTH(AX$4)=7,MONTH(AX$4)=10),
SUMIFS($W238:AW238,$W$1:AW$1,"&lt;="&amp;(AX$1-(MONTH(AX$4)-3*INT((MONTH(AX$4)-1)/3))),$W$1:AW$1,"&gt;="&amp;(AX$1-2-(MONTH(AX$4)-3*INT((MONTH(AX$4)-1)/3)))),
0))</f>
        <v>0</v>
      </c>
      <c r="AY261" s="5">
        <f ca="1">IF(AY$4="",0,IF(OR(MONTH(AY$4)=3,MONTH(AY$4)=4,MONTH(AY$4)=7,MONTH(AY$4)=10),
SUMIFS($W238:AX238,$W$1:AX$1,"&lt;="&amp;(AY$1-(MONTH(AY$4)-3*INT((MONTH(AY$4)-1)/3))),$W$1:AX$1,"&gt;="&amp;(AY$1-2-(MONTH(AY$4)-3*INT((MONTH(AY$4)-1)/3)))),
0))</f>
        <v>0</v>
      </c>
      <c r="AZ261" s="5">
        <f ca="1">IF(AZ$4="",0,IF(OR(MONTH(AZ$4)=3,MONTH(AZ$4)=4,MONTH(AZ$4)=7,MONTH(AZ$4)=10),
SUMIFS($W238:AY238,$W$1:AY$1,"&lt;="&amp;(AZ$1-(MONTH(AZ$4)-3*INT((MONTH(AZ$4)-1)/3))),$W$1:AY$1,"&gt;="&amp;(AZ$1-2-(MONTH(AZ$4)-3*INT((MONTH(AZ$4)-1)/3)))),
0))</f>
        <v>0</v>
      </c>
      <c r="BA261" s="5">
        <f ca="1">IF(BA$4="",0,IF(OR(MONTH(BA$4)=3,MONTH(BA$4)=4,MONTH(BA$4)=7,MONTH(BA$4)=10),
SUMIFS($W238:AZ238,$W$1:AZ$1,"&lt;="&amp;(BA$1-(MONTH(BA$4)-3*INT((MONTH(BA$4)-1)/3))),$W$1:AZ$1,"&gt;="&amp;(BA$1-2-(MONTH(BA$4)-3*INT((MONTH(BA$4)-1)/3)))),
0))</f>
        <v>0</v>
      </c>
      <c r="BB261" s="5">
        <f ca="1">IF(BB$4="",0,IF(OR(MONTH(BB$4)=3,MONTH(BB$4)=4,MONTH(BB$4)=7,MONTH(BB$4)=10),
SUMIFS($W238:BA238,$W$1:BA$1,"&lt;="&amp;(BB$1-(MONTH(BB$4)-3*INT((MONTH(BB$4)-1)/3))),$W$1:BA$1,"&gt;="&amp;(BB$1-2-(MONTH(BB$4)-3*INT((MONTH(BB$4)-1)/3)))),
0))</f>
        <v>0</v>
      </c>
      <c r="BC261" s="5">
        <f ca="1">IF(BC$4="",0,IF(OR(MONTH(BC$4)=3,MONTH(BC$4)=4,MONTH(BC$4)=7,MONTH(BC$4)=10),
SUMIFS($W238:BB238,$W$1:BB$1,"&lt;="&amp;(BC$1-(MONTH(BC$4)-3*INT((MONTH(BC$4)-1)/3))),$W$1:BB$1,"&gt;="&amp;(BC$1-2-(MONTH(BC$4)-3*INT((MONTH(BC$4)-1)/3)))),
0))</f>
        <v>0</v>
      </c>
      <c r="BD261" s="5">
        <f ca="1">IF(BD$4="",0,IF(OR(MONTH(BD$4)=3,MONTH(BD$4)=4,MONTH(BD$4)=7,MONTH(BD$4)=10),
SUMIFS($W238:BC238,$W$1:BC$1,"&lt;="&amp;(BD$1-(MONTH(BD$4)-3*INT((MONTH(BD$4)-1)/3))),$W$1:BC$1,"&gt;="&amp;(BD$1-2-(MONTH(BD$4)-3*INT((MONTH(BD$4)-1)/3)))),
0))</f>
        <v>0</v>
      </c>
      <c r="BE261" s="5">
        <f ca="1">IF(BE$4="",0,IF(OR(MONTH(BE$4)=3,MONTH(BE$4)=4,MONTH(BE$4)=7,MONTH(BE$4)=10),
SUMIFS($W238:BD238,$W$1:BD$1,"&lt;="&amp;(BE$1-(MONTH(BE$4)-3*INT((MONTH(BE$4)-1)/3))),$W$1:BD$1,"&gt;="&amp;(BE$1-2-(MONTH(BE$4)-3*INT((MONTH(BE$4)-1)/3)))),
0))</f>
        <v>0</v>
      </c>
      <c r="BF261" s="5">
        <f ca="1">IF(BF$4="",0,IF(OR(MONTH(BF$4)=3,MONTH(BF$4)=4,MONTH(BF$4)=7,MONTH(BF$4)=10),
SUMIFS($W238:BE238,$W$1:BE$1,"&lt;="&amp;(BF$1-(MONTH(BF$4)-3*INT((MONTH(BF$4)-1)/3))),$W$1:BE$1,"&gt;="&amp;(BF$1-2-(MONTH(BF$4)-3*INT((MONTH(BF$4)-1)/3)))),
0))</f>
        <v>0</v>
      </c>
      <c r="BG261" s="5">
        <f ca="1">IF(BG$4="",0,IF(OR(MONTH(BG$4)=3,MONTH(BG$4)=4,MONTH(BG$4)=7,MONTH(BG$4)=10),
SUMIFS($W238:BF238,$W$1:BF$1,"&lt;="&amp;(BG$1-(MONTH(BG$4)-3*INT((MONTH(BG$4)-1)/3))),$W$1:BF$1,"&gt;="&amp;(BG$1-2-(MONTH(BG$4)-3*INT((MONTH(BG$4)-1)/3)))),
0))</f>
        <v>0</v>
      </c>
      <c r="BH261" s="5">
        <f ca="1">IF(BH$4="",0,IF(OR(MONTH(BH$4)=3,MONTH(BH$4)=4,MONTH(BH$4)=7,MONTH(BH$4)=10),
SUMIFS($W238:BG238,$W$1:BG$1,"&lt;="&amp;(BH$1-(MONTH(BH$4)-3*INT((MONTH(BH$4)-1)/3))),$W$1:BG$1,"&gt;="&amp;(BH$1-2-(MONTH(BH$4)-3*INT((MONTH(BH$4)-1)/3)))),
0))</f>
        <v>0</v>
      </c>
      <c r="BI261" s="5">
        <f ca="1">IF(BI$4="",0,IF(OR(MONTH(BI$4)=3,MONTH(BI$4)=4,MONTH(BI$4)=7,MONTH(BI$4)=10),
SUMIFS($W238:BH238,$W$1:BH$1,"&lt;="&amp;(BI$1-(MONTH(BI$4)-3*INT((MONTH(BI$4)-1)/3))),$W$1:BH$1,"&gt;="&amp;(BI$1-2-(MONTH(BI$4)-3*INT((MONTH(BI$4)-1)/3)))),
0))</f>
        <v>0</v>
      </c>
      <c r="BJ261" s="5">
        <f ca="1">IF(BJ$4="",0,IF(OR(MONTH(BJ$4)=3,MONTH(BJ$4)=4,MONTH(BJ$4)=7,MONTH(BJ$4)=10),
SUMIFS($W238:BI238,$W$1:BI$1,"&lt;="&amp;(BJ$1-(MONTH(BJ$4)-3*INT((MONTH(BJ$4)-1)/3))),$W$1:BI$1,"&gt;="&amp;(BJ$1-2-(MONTH(BJ$4)-3*INT((MONTH(BJ$4)-1)/3)))),
0))</f>
        <v>0</v>
      </c>
      <c r="BK261" s="5">
        <f ca="1">IF(BK$4="",0,IF(OR(MONTH(BK$4)=3,MONTH(BK$4)=4,MONTH(BK$4)=7,MONTH(BK$4)=10),
SUMIFS($W238:BJ238,$W$1:BJ$1,"&lt;="&amp;(BK$1-(MONTH(BK$4)-3*INT((MONTH(BK$4)-1)/3))),$W$1:BJ$1,"&gt;="&amp;(BK$1-2-(MONTH(BK$4)-3*INT((MONTH(BK$4)-1)/3)))),
0))</f>
        <v>0</v>
      </c>
      <c r="BL261" s="5">
        <f ca="1">IF(BL$4="",0,IF(OR(MONTH(BL$4)=3,MONTH(BL$4)=4,MONTH(BL$4)=7,MONTH(BL$4)=10),
SUMIFS($W238:BK238,$W$1:BK$1,"&lt;="&amp;(BL$1-(MONTH(BL$4)-3*INT((MONTH(BL$4)-1)/3))),$W$1:BK$1,"&gt;="&amp;(BL$1-2-(MONTH(BL$4)-3*INT((MONTH(BL$4)-1)/3)))),
0))</f>
        <v>0</v>
      </c>
      <c r="BM261" s="5">
        <f ca="1">IF(BM$4="",0,IF(OR(MONTH(BM$4)=3,MONTH(BM$4)=4,MONTH(BM$4)=7,MONTH(BM$4)=10),
SUMIFS($W238:BL238,$W$1:BL$1,"&lt;="&amp;(BM$1-(MONTH(BM$4)-3*INT((MONTH(BM$4)-1)/3))),$W$1:BL$1,"&gt;="&amp;(BM$1-2-(MONTH(BM$4)-3*INT((MONTH(BM$4)-1)/3)))),
0))</f>
        <v>0</v>
      </c>
      <c r="BN261" s="5">
        <f ca="1">IF(BN$4="",0,IF(OR(MONTH(BN$4)=3,MONTH(BN$4)=4,MONTH(BN$4)=7,MONTH(BN$4)=10),
SUMIFS($W238:BM238,$W$1:BM$1,"&lt;="&amp;(BN$1-(MONTH(BN$4)-3*INT((MONTH(BN$4)-1)/3))),$W$1:BM$1,"&gt;="&amp;(BN$1-2-(MONTH(BN$4)-3*INT((MONTH(BN$4)-1)/3)))),
0))</f>
        <v>0</v>
      </c>
      <c r="BO261" s="5">
        <f ca="1">IF(BO$4="",0,IF(OR(MONTH(BO$4)=3,MONTH(BO$4)=4,MONTH(BO$4)=7,MONTH(BO$4)=10),
SUMIFS($W238:BN238,$W$1:BN$1,"&lt;="&amp;(BO$1-(MONTH(BO$4)-3*INT((MONTH(BO$4)-1)/3))),$W$1:BN$1,"&gt;="&amp;(BO$1-2-(MONTH(BO$4)-3*INT((MONTH(BO$4)-1)/3)))),
0))</f>
        <v>0</v>
      </c>
      <c r="BP261" s="5">
        <f ca="1">IF(BP$4="",0,IF(OR(MONTH(BP$4)=3,MONTH(BP$4)=4,MONTH(BP$4)=7,MONTH(BP$4)=10),
SUMIFS($W238:BO238,$W$1:BO$1,"&lt;="&amp;(BP$1-(MONTH(BP$4)-3*INT((MONTH(BP$4)-1)/3))),$W$1:BO$1,"&gt;="&amp;(BP$1-2-(MONTH(BP$4)-3*INT((MONTH(BP$4)-1)/3)))),
0))</f>
        <v>0</v>
      </c>
      <c r="BQ261" s="5">
        <f ca="1">IF(BQ$4="",0,IF(OR(MONTH(BQ$4)=3,MONTH(BQ$4)=4,MONTH(BQ$4)=7,MONTH(BQ$4)=10),
SUMIFS($W238:BP238,$W$1:BP$1,"&lt;="&amp;(BQ$1-(MONTH(BQ$4)-3*INT((MONTH(BQ$4)-1)/3))),$W$1:BP$1,"&gt;="&amp;(BQ$1-2-(MONTH(BQ$4)-3*INT((MONTH(BQ$4)-1)/3)))),
0))</f>
        <v>0</v>
      </c>
      <c r="BR261" s="5">
        <f ca="1">IF(BR$4="",0,IF(OR(MONTH(BR$4)=3,MONTH(BR$4)=4,MONTH(BR$4)=7,MONTH(BR$4)=10),
SUMIFS($W238:BQ238,$W$1:BQ$1,"&lt;="&amp;(BR$1-(MONTH(BR$4)-3*INT((MONTH(BR$4)-1)/3))),$W$1:BQ$1,"&gt;="&amp;(BR$1-2-(MONTH(BR$4)-3*INT((MONTH(BR$4)-1)/3)))),
0))</f>
        <v>0</v>
      </c>
      <c r="BS261" s="5">
        <f ca="1">IF(BS$4="",0,IF(OR(MONTH(BS$4)=3,MONTH(BS$4)=4,MONTH(BS$4)=7,MONTH(BS$4)=10),
SUMIFS($W238:BR238,$W$1:BR$1,"&lt;="&amp;(BS$1-(MONTH(BS$4)-3*INT((MONTH(BS$4)-1)/3))),$W$1:BR$1,"&gt;="&amp;(BS$1-2-(MONTH(BS$4)-3*INT((MONTH(BS$4)-1)/3)))),
0))</f>
        <v>0</v>
      </c>
      <c r="BT261" s="5">
        <f ca="1">IF(BT$4="",0,IF(OR(MONTH(BT$4)=3,MONTH(BT$4)=4,MONTH(BT$4)=7,MONTH(BT$4)=10),
SUMIFS($W238:BS238,$W$1:BS$1,"&lt;="&amp;(BT$1-(MONTH(BT$4)-3*INT((MONTH(BT$4)-1)/3))),$W$1:BS$1,"&gt;="&amp;(BT$1-2-(MONTH(BT$4)-3*INT((MONTH(BT$4)-1)/3)))),
0))</f>
        <v>0</v>
      </c>
      <c r="BU261" s="5">
        <f ca="1">IF(BU$4="",0,IF(OR(MONTH(BU$4)=3,MONTH(BU$4)=4,MONTH(BU$4)=7,MONTH(BU$4)=10),
SUMIFS($W238:BT238,$W$1:BT$1,"&lt;="&amp;(BU$1-(MONTH(BU$4)-3*INT((MONTH(BU$4)-1)/3))),$W$1:BT$1,"&gt;="&amp;(BU$1-2-(MONTH(BU$4)-3*INT((MONTH(BU$4)-1)/3)))),
0))</f>
        <v>0</v>
      </c>
      <c r="BV261" s="5">
        <f ca="1">IF(BV$4="",0,IF(OR(MONTH(BV$4)=3,MONTH(BV$4)=4,MONTH(BV$4)=7,MONTH(BV$4)=10),
SUMIFS($W238:BU238,$W$1:BU$1,"&lt;="&amp;(BV$1-(MONTH(BV$4)-3*INT((MONTH(BV$4)-1)/3))),$W$1:BU$1,"&gt;="&amp;(BV$1-2-(MONTH(BV$4)-3*INT((MONTH(BV$4)-1)/3)))),
0))</f>
        <v>0</v>
      </c>
      <c r="BW261" s="5">
        <f ca="1">IF(BW$4="",0,IF(OR(MONTH(BW$4)=3,MONTH(BW$4)=4,MONTH(BW$4)=7,MONTH(BW$4)=10),
SUMIFS($W238:BV238,$W$1:BV$1,"&lt;="&amp;(BW$1-(MONTH(BW$4)-3*INT((MONTH(BW$4)-1)/3))),$W$1:BV$1,"&gt;="&amp;(BW$1-2-(MONTH(BW$4)-3*INT((MONTH(BW$4)-1)/3)))),
0))</f>
        <v>0</v>
      </c>
      <c r="BX261" s="5">
        <f ca="1">IF(BX$4="",0,IF(OR(MONTH(BX$4)=3,MONTH(BX$4)=4,MONTH(BX$4)=7,MONTH(BX$4)=10),
SUMIFS($W238:BW238,$W$1:BW$1,"&lt;="&amp;(BX$1-(MONTH(BX$4)-3*INT((MONTH(BX$4)-1)/3))),$W$1:BW$1,"&gt;="&amp;(BX$1-2-(MONTH(BX$4)-3*INT((MONTH(BX$4)-1)/3)))),
0))</f>
        <v>0</v>
      </c>
      <c r="BY261" s="5">
        <f ca="1">IF(BY$4="",0,IF(OR(MONTH(BY$4)=3,MONTH(BY$4)=4,MONTH(BY$4)=7,MONTH(BY$4)=10),
SUMIFS($W238:BX238,$W$1:BX$1,"&lt;="&amp;(BY$1-(MONTH(BY$4)-3*INT((MONTH(BY$4)-1)/3))),$W$1:BX$1,"&gt;="&amp;(BY$1-2-(MONTH(BY$4)-3*INT((MONTH(BY$4)-1)/3)))),
0))</f>
        <v>0</v>
      </c>
      <c r="BZ261" s="5">
        <f ca="1">IF(BZ$4="",0,IF(OR(MONTH(BZ$4)=3,MONTH(BZ$4)=4,MONTH(BZ$4)=7,MONTH(BZ$4)=10),
SUMIFS($W238:BY238,$W$1:BY$1,"&lt;="&amp;(BZ$1-(MONTH(BZ$4)-3*INT((MONTH(BZ$4)-1)/3))),$W$1:BY$1,"&gt;="&amp;(BZ$1-2-(MONTH(BZ$4)-3*INT((MONTH(BZ$4)-1)/3)))),
0))</f>
        <v>0</v>
      </c>
      <c r="CA261" s="5">
        <f ca="1">IF(CA$4="",0,IF(OR(MONTH(CA$4)=3,MONTH(CA$4)=4,MONTH(CA$4)=7,MONTH(CA$4)=10),
SUMIFS($W238:BZ238,$W$1:BZ$1,"&lt;="&amp;(CA$1-(MONTH(CA$4)-3*INT((MONTH(CA$4)-1)/3))),$W$1:BZ$1,"&gt;="&amp;(CA$1-2-(MONTH(CA$4)-3*INT((MONTH(CA$4)-1)/3)))),
0))</f>
        <v>0</v>
      </c>
      <c r="CB261" s="5">
        <f ca="1">IF(CB$4="",0,IF(OR(MONTH(CB$4)=3,MONTH(CB$4)=4,MONTH(CB$4)=7,MONTH(CB$4)=10),
SUMIFS($W238:CA238,$W$1:CA$1,"&lt;="&amp;(CB$1-(MONTH(CB$4)-3*INT((MONTH(CB$4)-1)/3))),$W$1:CA$1,"&gt;="&amp;(CB$1-2-(MONTH(CB$4)-3*INT((MONTH(CB$4)-1)/3)))),
0))</f>
        <v>0</v>
      </c>
      <c r="CC261" s="5">
        <f ca="1">IF(CC$4="",0,IF(OR(MONTH(CC$4)=3,MONTH(CC$4)=4,MONTH(CC$4)=7,MONTH(CC$4)=10),
SUMIFS($W238:CB238,$W$1:CB$1,"&lt;="&amp;(CC$1-(MONTH(CC$4)-3*INT((MONTH(CC$4)-1)/3))),$W$1:CB$1,"&gt;="&amp;(CC$1-2-(MONTH(CC$4)-3*INT((MONTH(CC$4)-1)/3)))),
0))</f>
        <v>0</v>
      </c>
      <c r="CD261" s="5">
        <f ca="1">IF(CD$4="",0,IF(OR(MONTH(CD$4)=3,MONTH(CD$4)=4,MONTH(CD$4)=7,MONTH(CD$4)=10),
SUMIFS($W238:CC238,$W$1:CC$1,"&lt;="&amp;(CD$1-(MONTH(CD$4)-3*INT((MONTH(CD$4)-1)/3))),$W$1:CC$1,"&gt;="&amp;(CD$1-2-(MONTH(CD$4)-3*INT((MONTH(CD$4)-1)/3)))),
0))</f>
        <v>0</v>
      </c>
      <c r="CE261" s="5">
        <f ca="1">IF(CE$4="",0,IF(OR(MONTH(CE$4)=3,MONTH(CE$4)=4,MONTH(CE$4)=7,MONTH(CE$4)=10),
SUMIFS($W238:CD238,$W$1:CD$1,"&lt;="&amp;(CE$1-(MONTH(CE$4)-3*INT((MONTH(CE$4)-1)/3))),$W$1:CD$1,"&gt;="&amp;(CE$1-2-(MONTH(CE$4)-3*INT((MONTH(CE$4)-1)/3)))),
0))</f>
        <v>0</v>
      </c>
      <c r="CF261" s="5">
        <f ca="1">IF(CF$4="",0,IF(OR(MONTH(CF$4)=3,MONTH(CF$4)=4,MONTH(CF$4)=7,MONTH(CF$4)=10),
SUMIFS($W238:CE238,$W$1:CE$1,"&lt;="&amp;(CF$1-(MONTH(CF$4)-3*INT((MONTH(CF$4)-1)/3))),$W$1:CE$1,"&gt;="&amp;(CF$1-2-(MONTH(CF$4)-3*INT((MONTH(CF$4)-1)/3)))),
0))</f>
        <v>0</v>
      </c>
    </row>
    <row r="262" spans="2:84" s="26" customFormat="1" ht="12" x14ac:dyDescent="0.25">
      <c r="B262" s="13"/>
      <c r="M262" s="55"/>
      <c r="N262" s="44" t="s">
        <v>21</v>
      </c>
      <c r="O262" s="45"/>
      <c r="P262" s="46"/>
      <c r="Q262" s="89"/>
      <c r="U262" s="41"/>
      <c r="V262" s="42"/>
      <c r="W262" s="43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</row>
    <row r="263" spans="2:84" x14ac:dyDescent="0.3">
      <c r="B263" s="13">
        <f>ROW()</f>
        <v>263</v>
      </c>
      <c r="H263" s="1" t="str">
        <f t="shared" ref="H263:H268" si="492">$H$255</f>
        <v>Налоги на внеоборотные активы</v>
      </c>
      <c r="I263" s="1" t="s">
        <v>202</v>
      </c>
      <c r="M263" s="53" t="s">
        <v>18</v>
      </c>
      <c r="P263" s="72" t="str">
        <f>Lists!$AI$10</f>
        <v>CF(-)</v>
      </c>
      <c r="U263" s="5">
        <f t="shared" ref="U263:U268" ca="1" si="493">SUM(INDIRECT(ADDRESS($B263,$X$2)&amp;":"&amp;ADDRESS($B263,$X$2-1+$P$8)))</f>
        <v>2535270.833333333</v>
      </c>
      <c r="X263" s="5">
        <f ca="1">IF(X$4="",0,SUM(X264:X269))</f>
        <v>0</v>
      </c>
      <c r="Y263" s="5">
        <f ca="1">IF(Y$4="",0,SUM(Y264:Y269))</f>
        <v>0</v>
      </c>
      <c r="Z263" s="5">
        <f t="shared" ref="Z263" ca="1" si="494">IF(Z$4="",0,SUM(Z264:Z269))</f>
        <v>0</v>
      </c>
      <c r="AA263" s="5">
        <f t="shared" ref="AA263" ca="1" si="495">IF(AA$4="",0,SUM(AA264:AA269))</f>
        <v>0</v>
      </c>
      <c r="AB263" s="5">
        <f t="shared" ref="AB263" ca="1" si="496">IF(AB$4="",0,SUM(AB264:AB269))</f>
        <v>0</v>
      </c>
      <c r="AC263" s="5">
        <f t="shared" ref="AC263" ca="1" si="497">IF(AC$4="",0,SUM(AC264:AC269))</f>
        <v>0</v>
      </c>
      <c r="AD263" s="5">
        <f t="shared" ref="AD263" ca="1" si="498">IF(AD$4="",0,SUM(AD264:AD269))</f>
        <v>0</v>
      </c>
      <c r="AE263" s="5">
        <f t="shared" ref="AE263" ca="1" si="499">IF(AE$4="",0,SUM(AE264:AE269))</f>
        <v>0</v>
      </c>
      <c r="AF263" s="5">
        <f t="shared" ref="AF263" ca="1" si="500">IF(AF$4="",0,SUM(AF264:AF269))</f>
        <v>0</v>
      </c>
      <c r="AG263" s="5">
        <f t="shared" ref="AG263" ca="1" si="501">IF(AG$4="",0,SUM(AG264:AG269))</f>
        <v>0</v>
      </c>
      <c r="AH263" s="5">
        <f t="shared" ref="AH263" ca="1" si="502">IF(AH$4="",0,SUM(AH264:AH269))</f>
        <v>0</v>
      </c>
      <c r="AI263" s="5">
        <f t="shared" ref="AI263:CF263" ca="1" si="503">IF(AI$4="",0,SUM(AI264:AI269))</f>
        <v>0</v>
      </c>
      <c r="AJ263" s="5">
        <f t="shared" ca="1" si="503"/>
        <v>67833.333333333328</v>
      </c>
      <c r="AK263" s="5">
        <f t="shared" ca="1" si="503"/>
        <v>0</v>
      </c>
      <c r="AL263" s="5">
        <f t="shared" ca="1" si="503"/>
        <v>0</v>
      </c>
      <c r="AM263" s="5">
        <f t="shared" ca="1" si="503"/>
        <v>0</v>
      </c>
      <c r="AN263" s="5">
        <f t="shared" ca="1" si="503"/>
        <v>0</v>
      </c>
      <c r="AO263" s="5">
        <f t="shared" ca="1" si="503"/>
        <v>200108.33333333331</v>
      </c>
      <c r="AP263" s="5">
        <f t="shared" ca="1" si="503"/>
        <v>195020.83333333331</v>
      </c>
      <c r="AQ263" s="5">
        <f t="shared" ca="1" si="503"/>
        <v>0</v>
      </c>
      <c r="AR263" s="5">
        <f t="shared" ca="1" si="503"/>
        <v>0</v>
      </c>
      <c r="AS263" s="5">
        <f t="shared" ca="1" si="503"/>
        <v>189933.33333333331</v>
      </c>
      <c r="AT263" s="5">
        <f t="shared" ca="1" si="503"/>
        <v>0</v>
      </c>
      <c r="AU263" s="5">
        <f t="shared" ca="1" si="503"/>
        <v>0</v>
      </c>
      <c r="AV263" s="5">
        <f t="shared" ca="1" si="503"/>
        <v>184845.83333333331</v>
      </c>
      <c r="AW263" s="5">
        <f t="shared" ca="1" si="503"/>
        <v>0</v>
      </c>
      <c r="AX263" s="5">
        <f t="shared" ca="1" si="503"/>
        <v>0</v>
      </c>
      <c r="AY263" s="5">
        <f t="shared" ca="1" si="503"/>
        <v>0</v>
      </c>
      <c r="AZ263" s="5">
        <f t="shared" ca="1" si="503"/>
        <v>0</v>
      </c>
      <c r="BA263" s="5">
        <f t="shared" ca="1" si="503"/>
        <v>179758.33333333331</v>
      </c>
      <c r="BB263" s="5">
        <f t="shared" ca="1" si="503"/>
        <v>174670.83333333331</v>
      </c>
      <c r="BC263" s="5">
        <f t="shared" ca="1" si="503"/>
        <v>0</v>
      </c>
      <c r="BD263" s="5">
        <f t="shared" ca="1" si="503"/>
        <v>0</v>
      </c>
      <c r="BE263" s="5">
        <f t="shared" ca="1" si="503"/>
        <v>169583.33333333331</v>
      </c>
      <c r="BF263" s="5">
        <f t="shared" ca="1" si="503"/>
        <v>0</v>
      </c>
      <c r="BG263" s="5">
        <f t="shared" ca="1" si="503"/>
        <v>0</v>
      </c>
      <c r="BH263" s="5">
        <f t="shared" ca="1" si="503"/>
        <v>164495.83333333331</v>
      </c>
      <c r="BI263" s="5">
        <f t="shared" ca="1" si="503"/>
        <v>0</v>
      </c>
      <c r="BJ263" s="5">
        <f t="shared" ca="1" si="503"/>
        <v>0</v>
      </c>
      <c r="BK263" s="5">
        <f t="shared" ca="1" si="503"/>
        <v>0</v>
      </c>
      <c r="BL263" s="5">
        <f t="shared" ca="1" si="503"/>
        <v>0</v>
      </c>
      <c r="BM263" s="5">
        <f t="shared" ca="1" si="503"/>
        <v>159408.33333333331</v>
      </c>
      <c r="BN263" s="5">
        <f t="shared" ca="1" si="503"/>
        <v>154320.83333333334</v>
      </c>
      <c r="BO263" s="5">
        <f t="shared" ca="1" si="503"/>
        <v>0</v>
      </c>
      <c r="BP263" s="5">
        <f t="shared" ca="1" si="503"/>
        <v>0</v>
      </c>
      <c r="BQ263" s="5">
        <f t="shared" ca="1" si="503"/>
        <v>149233.33333333334</v>
      </c>
      <c r="BR263" s="5">
        <f t="shared" ca="1" si="503"/>
        <v>0</v>
      </c>
      <c r="BS263" s="5">
        <f t="shared" ca="1" si="503"/>
        <v>0</v>
      </c>
      <c r="BT263" s="5">
        <f t="shared" ca="1" si="503"/>
        <v>144145.83333333334</v>
      </c>
      <c r="BU263" s="5">
        <f t="shared" ca="1" si="503"/>
        <v>0</v>
      </c>
      <c r="BV263" s="5">
        <f t="shared" ca="1" si="503"/>
        <v>0</v>
      </c>
      <c r="BW263" s="5">
        <f t="shared" ca="1" si="503"/>
        <v>0</v>
      </c>
      <c r="BX263" s="5">
        <f t="shared" ca="1" si="503"/>
        <v>0</v>
      </c>
      <c r="BY263" s="5">
        <f t="shared" ca="1" si="503"/>
        <v>139058.33333333334</v>
      </c>
      <c r="BZ263" s="5">
        <f t="shared" ca="1" si="503"/>
        <v>133970.83333333334</v>
      </c>
      <c r="CA263" s="5">
        <f t="shared" ca="1" si="503"/>
        <v>0</v>
      </c>
      <c r="CB263" s="5">
        <f t="shared" ca="1" si="503"/>
        <v>0</v>
      </c>
      <c r="CC263" s="5">
        <f t="shared" ca="1" si="503"/>
        <v>128883.33333333333</v>
      </c>
      <c r="CD263" s="5">
        <f t="shared" ca="1" si="503"/>
        <v>0</v>
      </c>
      <c r="CE263" s="5">
        <f t="shared" ca="1" si="503"/>
        <v>0</v>
      </c>
      <c r="CF263" s="5">
        <f t="shared" ca="1" si="503"/>
        <v>0</v>
      </c>
    </row>
    <row r="264" spans="2:84" x14ac:dyDescent="0.3">
      <c r="B264" s="13">
        <f>ROW()</f>
        <v>264</v>
      </c>
      <c r="H264" s="1" t="str">
        <f t="shared" si="492"/>
        <v>Налоги на внеоборотные активы</v>
      </c>
      <c r="I264" s="1" t="str">
        <f>$I$263</f>
        <v>Капзатраты на производственные мощности</v>
      </c>
      <c r="J264" s="1" t="str">
        <f>Prcsses!I144</f>
        <v>Разрешения, оформления и проектирование</v>
      </c>
      <c r="M264" s="53" t="s">
        <v>18</v>
      </c>
      <c r="P264" s="72"/>
      <c r="U264" s="5">
        <f t="shared" ca="1" si="493"/>
        <v>68520.833333333314</v>
      </c>
      <c r="X264" s="5">
        <f ca="1">IF(X$4="",0,IF(OR(MONTH(X$4)=3,MONTH(X$4)=4,MONTH(X$4)=7,MONTH(X$4)=10),
SUMIFS($W241:W241,$W$1:W$1,"&lt;="&amp;(X$1-(MONTH(X$4)-3*INT((MONTH(X$4)-1)/3))),$W$1:W$1,"&gt;="&amp;(X$1-2-(MONTH(X$4)-3*INT((MONTH(X$4)-1)/3)))),
0))</f>
        <v>0</v>
      </c>
      <c r="Y264" s="5">
        <f ca="1">IF(Y$4="",0,IF(OR(MONTH(Y$4)=3,MONTH(Y$4)=4,MONTH(Y$4)=7,MONTH(Y$4)=10),
SUMIFS($W241:X241,$W$1:X$1,"&lt;="&amp;(Y$1-(MONTH(Y$4)-3*INT((MONTH(Y$4)-1)/3))),$W$1:X$1,"&gt;="&amp;(Y$1-2-(MONTH(Y$4)-3*INT((MONTH(Y$4)-1)/3)))),
0))</f>
        <v>0</v>
      </c>
      <c r="Z264" s="5">
        <f ca="1">IF(Z$4="",0,IF(OR(MONTH(Z$4)=3,MONTH(Z$4)=4,MONTH(Z$4)=7,MONTH(Z$4)=10),
SUMIFS($W241:Y241,$W$1:Y$1,"&lt;="&amp;(Z$1-(MONTH(Z$4)-3*INT((MONTH(Z$4)-1)/3))),$W$1:Y$1,"&gt;="&amp;(Z$1-2-(MONTH(Z$4)-3*INT((MONTH(Z$4)-1)/3)))),
0))</f>
        <v>0</v>
      </c>
      <c r="AA264" s="5">
        <f ca="1">IF(AA$4="",0,IF(OR(MONTH(AA$4)=3,MONTH(AA$4)=4,MONTH(AA$4)=7,MONTH(AA$4)=10),
SUMIFS($W241:Z241,$W$1:Z$1,"&lt;="&amp;(AA$1-(MONTH(AA$4)-3*INT((MONTH(AA$4)-1)/3))),$W$1:Z$1,"&gt;="&amp;(AA$1-2-(MONTH(AA$4)-3*INT((MONTH(AA$4)-1)/3)))),
0))</f>
        <v>0</v>
      </c>
      <c r="AB264" s="5">
        <f ca="1">IF(AB$4="",0,IF(OR(MONTH(AB$4)=3,MONTH(AB$4)=4,MONTH(AB$4)=7,MONTH(AB$4)=10),
SUMIFS($W241:AA241,$W$1:AA$1,"&lt;="&amp;(AB$1-(MONTH(AB$4)-3*INT((MONTH(AB$4)-1)/3))),$W$1:AA$1,"&gt;="&amp;(AB$1-2-(MONTH(AB$4)-3*INT((MONTH(AB$4)-1)/3)))),
0))</f>
        <v>0</v>
      </c>
      <c r="AC264" s="5">
        <f ca="1">IF(AC$4="",0,IF(OR(MONTH(AC$4)=3,MONTH(AC$4)=4,MONTH(AC$4)=7,MONTH(AC$4)=10),
SUMIFS($W241:AB241,$W$1:AB$1,"&lt;="&amp;(AC$1-(MONTH(AC$4)-3*INT((MONTH(AC$4)-1)/3))),$W$1:AB$1,"&gt;="&amp;(AC$1-2-(MONTH(AC$4)-3*INT((MONTH(AC$4)-1)/3)))),
0))</f>
        <v>0</v>
      </c>
      <c r="AD264" s="5">
        <f ca="1">IF(AD$4="",0,IF(OR(MONTH(AD$4)=3,MONTH(AD$4)=4,MONTH(AD$4)=7,MONTH(AD$4)=10),
SUMIFS($W241:AC241,$W$1:AC$1,"&lt;="&amp;(AD$1-(MONTH(AD$4)-3*INT((MONTH(AD$4)-1)/3))),$W$1:AC$1,"&gt;="&amp;(AD$1-2-(MONTH(AD$4)-3*INT((MONTH(AD$4)-1)/3)))),
0))</f>
        <v>0</v>
      </c>
      <c r="AE264" s="5">
        <f ca="1">IF(AE$4="",0,IF(OR(MONTH(AE$4)=3,MONTH(AE$4)=4,MONTH(AE$4)=7,MONTH(AE$4)=10),
SUMIFS($W241:AD241,$W$1:AD$1,"&lt;="&amp;(AE$1-(MONTH(AE$4)-3*INT((MONTH(AE$4)-1)/3))),$W$1:AD$1,"&gt;="&amp;(AE$1-2-(MONTH(AE$4)-3*INT((MONTH(AE$4)-1)/3)))),
0))</f>
        <v>0</v>
      </c>
      <c r="AF264" s="5">
        <f ca="1">IF(AF$4="",0,IF(OR(MONTH(AF$4)=3,MONTH(AF$4)=4,MONTH(AF$4)=7,MONTH(AF$4)=10),
SUMIFS($W241:AE241,$W$1:AE$1,"&lt;="&amp;(AF$1-(MONTH(AF$4)-3*INT((MONTH(AF$4)-1)/3))),$W$1:AE$1,"&gt;="&amp;(AF$1-2-(MONTH(AF$4)-3*INT((MONTH(AF$4)-1)/3)))),
0))</f>
        <v>0</v>
      </c>
      <c r="AG264" s="5">
        <f ca="1">IF(AG$4="",0,IF(OR(MONTH(AG$4)=3,MONTH(AG$4)=4,MONTH(AG$4)=7,MONTH(AG$4)=10),
SUMIFS($W241:AF241,$W$1:AF$1,"&lt;="&amp;(AG$1-(MONTH(AG$4)-3*INT((MONTH(AG$4)-1)/3))),$W$1:AF$1,"&gt;="&amp;(AG$1-2-(MONTH(AG$4)-3*INT((MONTH(AG$4)-1)/3)))),
0))</f>
        <v>0</v>
      </c>
      <c r="AH264" s="5">
        <f ca="1">IF(AH$4="",0,IF(OR(MONTH(AH$4)=3,MONTH(AH$4)=4,MONTH(AH$4)=7,MONTH(AH$4)=10),
SUMIFS($W241:AG241,$W$1:AG$1,"&lt;="&amp;(AH$1-(MONTH(AH$4)-3*INT((MONTH(AH$4)-1)/3))),$W$1:AG$1,"&gt;="&amp;(AH$1-2-(MONTH(AH$4)-3*INT((MONTH(AH$4)-1)/3)))),
0))</f>
        <v>0</v>
      </c>
      <c r="AI264" s="5">
        <f ca="1">IF(AI$4="",0,IF(OR(MONTH(AI$4)=3,MONTH(AI$4)=4,MONTH(AI$4)=7,MONTH(AI$4)=10),
SUMIFS($W241:AH241,$W$1:AH$1,"&lt;="&amp;(AI$1-(MONTH(AI$4)-3*INT((MONTH(AI$4)-1)/3))),$W$1:AH$1,"&gt;="&amp;(AI$1-2-(MONTH(AI$4)-3*INT((MONTH(AI$4)-1)/3)))),
0))</f>
        <v>0</v>
      </c>
      <c r="AJ264" s="5">
        <f ca="1">IF(AJ$4="",0,IF(OR(MONTH(AJ$4)=3,MONTH(AJ$4)=4,MONTH(AJ$4)=7,MONTH(AJ$4)=10),
SUMIFS($W241:AI241,$W$1:AI$1,"&lt;="&amp;(AJ$1-(MONTH(AJ$4)-3*INT((MONTH(AJ$4)-1)/3))),$W$1:AI$1,"&gt;="&amp;(AJ$1-2-(MONTH(AJ$4)-3*INT((MONTH(AJ$4)-1)/3)))),
0))</f>
        <v>1833.333333333333</v>
      </c>
      <c r="AK264" s="5">
        <f ca="1">IF(AK$4="",0,IF(OR(MONTH(AK$4)=3,MONTH(AK$4)=4,MONTH(AK$4)=7,MONTH(AK$4)=10),
SUMIFS($W241:AJ241,$W$1:AJ$1,"&lt;="&amp;(AK$1-(MONTH(AK$4)-3*INT((MONTH(AK$4)-1)/3))),$W$1:AJ$1,"&gt;="&amp;(AK$1-2-(MONTH(AK$4)-3*INT((MONTH(AK$4)-1)/3)))),
0))</f>
        <v>0</v>
      </c>
      <c r="AL264" s="5">
        <f ca="1">IF(AL$4="",0,IF(OR(MONTH(AL$4)=3,MONTH(AL$4)=4,MONTH(AL$4)=7,MONTH(AL$4)=10),
SUMIFS($W241:AK241,$W$1:AK$1,"&lt;="&amp;(AL$1-(MONTH(AL$4)-3*INT((MONTH(AL$4)-1)/3))),$W$1:AK$1,"&gt;="&amp;(AL$1-2-(MONTH(AL$4)-3*INT((MONTH(AL$4)-1)/3)))),
0))</f>
        <v>0</v>
      </c>
      <c r="AM264" s="5">
        <f ca="1">IF(AM$4="",0,IF(OR(MONTH(AM$4)=3,MONTH(AM$4)=4,MONTH(AM$4)=7,MONTH(AM$4)=10),
SUMIFS($W241:AL241,$W$1:AL$1,"&lt;="&amp;(AM$1-(MONTH(AM$4)-3*INT((MONTH(AM$4)-1)/3))),$W$1:AL$1,"&gt;="&amp;(AM$1-2-(MONTH(AM$4)-3*INT((MONTH(AM$4)-1)/3)))),
0))</f>
        <v>0</v>
      </c>
      <c r="AN264" s="5">
        <f ca="1">IF(AN$4="",0,IF(OR(MONTH(AN$4)=3,MONTH(AN$4)=4,MONTH(AN$4)=7,MONTH(AN$4)=10),
SUMIFS($W241:AM241,$W$1:AM$1,"&lt;="&amp;(AN$1-(MONTH(AN$4)-3*INT((MONTH(AN$4)-1)/3))),$W$1:AM$1,"&gt;="&amp;(AN$1-2-(MONTH(AN$4)-3*INT((MONTH(AN$4)-1)/3)))),
0))</f>
        <v>0</v>
      </c>
      <c r="AO264" s="5">
        <f ca="1">IF(AO$4="",0,IF(OR(MONTH(AO$4)=3,MONTH(AO$4)=4,MONTH(AO$4)=7,MONTH(AO$4)=10),
SUMIFS($W241:AN241,$W$1:AN$1,"&lt;="&amp;(AO$1-(MONTH(AO$4)-3*INT((MONTH(AO$4)-1)/3))),$W$1:AN$1,"&gt;="&amp;(AO$1-2-(MONTH(AO$4)-3*INT((MONTH(AO$4)-1)/3)))),
0))</f>
        <v>5408.333333333333</v>
      </c>
      <c r="AP264" s="5">
        <f ca="1">IF(AP$4="",0,IF(OR(MONTH(AP$4)=3,MONTH(AP$4)=4,MONTH(AP$4)=7,MONTH(AP$4)=10),
SUMIFS($W241:AO241,$W$1:AO$1,"&lt;="&amp;(AP$1-(MONTH(AP$4)-3*INT((MONTH(AP$4)-1)/3))),$W$1:AO$1,"&gt;="&amp;(AP$1-2-(MONTH(AP$4)-3*INT((MONTH(AP$4)-1)/3)))),
0))</f>
        <v>5270.8333333333321</v>
      </c>
      <c r="AQ264" s="5">
        <f ca="1">IF(AQ$4="",0,IF(OR(MONTH(AQ$4)=3,MONTH(AQ$4)=4,MONTH(AQ$4)=7,MONTH(AQ$4)=10),
SUMIFS($W241:AP241,$W$1:AP$1,"&lt;="&amp;(AQ$1-(MONTH(AQ$4)-3*INT((MONTH(AQ$4)-1)/3))),$W$1:AP$1,"&gt;="&amp;(AQ$1-2-(MONTH(AQ$4)-3*INT((MONTH(AQ$4)-1)/3)))),
0))</f>
        <v>0</v>
      </c>
      <c r="AR264" s="5">
        <f ca="1">IF(AR$4="",0,IF(OR(MONTH(AR$4)=3,MONTH(AR$4)=4,MONTH(AR$4)=7,MONTH(AR$4)=10),
SUMIFS($W241:AQ241,$W$1:AQ$1,"&lt;="&amp;(AR$1-(MONTH(AR$4)-3*INT((MONTH(AR$4)-1)/3))),$W$1:AQ$1,"&gt;="&amp;(AR$1-2-(MONTH(AR$4)-3*INT((MONTH(AR$4)-1)/3)))),
0))</f>
        <v>0</v>
      </c>
      <c r="AS264" s="5">
        <f ca="1">IF(AS$4="",0,IF(OR(MONTH(AS$4)=3,MONTH(AS$4)=4,MONTH(AS$4)=7,MONTH(AS$4)=10),
SUMIFS($W241:AR241,$W$1:AR$1,"&lt;="&amp;(AS$1-(MONTH(AS$4)-3*INT((MONTH(AS$4)-1)/3))),$W$1:AR$1,"&gt;="&amp;(AS$1-2-(MONTH(AS$4)-3*INT((MONTH(AS$4)-1)/3)))),
0))</f>
        <v>5133.333333333333</v>
      </c>
      <c r="AT264" s="5">
        <f ca="1">IF(AT$4="",0,IF(OR(MONTH(AT$4)=3,MONTH(AT$4)=4,MONTH(AT$4)=7,MONTH(AT$4)=10),
SUMIFS($W241:AS241,$W$1:AS$1,"&lt;="&amp;(AT$1-(MONTH(AT$4)-3*INT((MONTH(AT$4)-1)/3))),$W$1:AS$1,"&gt;="&amp;(AT$1-2-(MONTH(AT$4)-3*INT((MONTH(AT$4)-1)/3)))),
0))</f>
        <v>0</v>
      </c>
      <c r="AU264" s="5">
        <f ca="1">IF(AU$4="",0,IF(OR(MONTH(AU$4)=3,MONTH(AU$4)=4,MONTH(AU$4)=7,MONTH(AU$4)=10),
SUMIFS($W241:AT241,$W$1:AT$1,"&lt;="&amp;(AU$1-(MONTH(AU$4)-3*INT((MONTH(AU$4)-1)/3))),$W$1:AT$1,"&gt;="&amp;(AU$1-2-(MONTH(AU$4)-3*INT((MONTH(AU$4)-1)/3)))),
0))</f>
        <v>0</v>
      </c>
      <c r="AV264" s="5">
        <f ca="1">IF(AV$4="",0,IF(OR(MONTH(AV$4)=3,MONTH(AV$4)=4,MONTH(AV$4)=7,MONTH(AV$4)=10),
SUMIFS($W241:AU241,$W$1:AU$1,"&lt;="&amp;(AV$1-(MONTH(AV$4)-3*INT((MONTH(AV$4)-1)/3))),$W$1:AU$1,"&gt;="&amp;(AV$1-2-(MONTH(AV$4)-3*INT((MONTH(AV$4)-1)/3)))),
0))</f>
        <v>4995.833333333333</v>
      </c>
      <c r="AW264" s="5">
        <f ca="1">IF(AW$4="",0,IF(OR(MONTH(AW$4)=3,MONTH(AW$4)=4,MONTH(AW$4)=7,MONTH(AW$4)=10),
SUMIFS($W241:AV241,$W$1:AV$1,"&lt;="&amp;(AW$1-(MONTH(AW$4)-3*INT((MONTH(AW$4)-1)/3))),$W$1:AV$1,"&gt;="&amp;(AW$1-2-(MONTH(AW$4)-3*INT((MONTH(AW$4)-1)/3)))),
0))</f>
        <v>0</v>
      </c>
      <c r="AX264" s="5">
        <f ca="1">IF(AX$4="",0,IF(OR(MONTH(AX$4)=3,MONTH(AX$4)=4,MONTH(AX$4)=7,MONTH(AX$4)=10),
SUMIFS($W241:AW241,$W$1:AW$1,"&lt;="&amp;(AX$1-(MONTH(AX$4)-3*INT((MONTH(AX$4)-1)/3))),$W$1:AW$1,"&gt;="&amp;(AX$1-2-(MONTH(AX$4)-3*INT((MONTH(AX$4)-1)/3)))),
0))</f>
        <v>0</v>
      </c>
      <c r="AY264" s="5">
        <f ca="1">IF(AY$4="",0,IF(OR(MONTH(AY$4)=3,MONTH(AY$4)=4,MONTH(AY$4)=7,MONTH(AY$4)=10),
SUMIFS($W241:AX241,$W$1:AX$1,"&lt;="&amp;(AY$1-(MONTH(AY$4)-3*INT((MONTH(AY$4)-1)/3))),$W$1:AX$1,"&gt;="&amp;(AY$1-2-(MONTH(AY$4)-3*INT((MONTH(AY$4)-1)/3)))),
0))</f>
        <v>0</v>
      </c>
      <c r="AZ264" s="5">
        <f ca="1">IF(AZ$4="",0,IF(OR(MONTH(AZ$4)=3,MONTH(AZ$4)=4,MONTH(AZ$4)=7,MONTH(AZ$4)=10),
SUMIFS($W241:AY241,$W$1:AY$1,"&lt;="&amp;(AZ$1-(MONTH(AZ$4)-3*INT((MONTH(AZ$4)-1)/3))),$W$1:AY$1,"&gt;="&amp;(AZ$1-2-(MONTH(AZ$4)-3*INT((MONTH(AZ$4)-1)/3)))),
0))</f>
        <v>0</v>
      </c>
      <c r="BA264" s="5">
        <f ca="1">IF(BA$4="",0,IF(OR(MONTH(BA$4)=3,MONTH(BA$4)=4,MONTH(BA$4)=7,MONTH(BA$4)=10),
SUMIFS($W241:AZ241,$W$1:AZ$1,"&lt;="&amp;(BA$1-(MONTH(BA$4)-3*INT((MONTH(BA$4)-1)/3))),$W$1:AZ$1,"&gt;="&amp;(BA$1-2-(MONTH(BA$4)-3*INT((MONTH(BA$4)-1)/3)))),
0))</f>
        <v>4858.333333333333</v>
      </c>
      <c r="BB264" s="5">
        <f ca="1">IF(BB$4="",0,IF(OR(MONTH(BB$4)=3,MONTH(BB$4)=4,MONTH(BB$4)=7,MONTH(BB$4)=10),
SUMIFS($W241:BA241,$W$1:BA$1,"&lt;="&amp;(BB$1-(MONTH(BB$4)-3*INT((MONTH(BB$4)-1)/3))),$W$1:BA$1,"&gt;="&amp;(BB$1-2-(MONTH(BB$4)-3*INT((MONTH(BB$4)-1)/3)))),
0))</f>
        <v>4720.833333333333</v>
      </c>
      <c r="BC264" s="5">
        <f ca="1">IF(BC$4="",0,IF(OR(MONTH(BC$4)=3,MONTH(BC$4)=4,MONTH(BC$4)=7,MONTH(BC$4)=10),
SUMIFS($W241:BB241,$W$1:BB$1,"&lt;="&amp;(BC$1-(MONTH(BC$4)-3*INT((MONTH(BC$4)-1)/3))),$W$1:BB$1,"&gt;="&amp;(BC$1-2-(MONTH(BC$4)-3*INT((MONTH(BC$4)-1)/3)))),
0))</f>
        <v>0</v>
      </c>
      <c r="BD264" s="5">
        <f ca="1">IF(BD$4="",0,IF(OR(MONTH(BD$4)=3,MONTH(BD$4)=4,MONTH(BD$4)=7,MONTH(BD$4)=10),
SUMIFS($W241:BC241,$W$1:BC$1,"&lt;="&amp;(BD$1-(MONTH(BD$4)-3*INT((MONTH(BD$4)-1)/3))),$W$1:BC$1,"&gt;="&amp;(BD$1-2-(MONTH(BD$4)-3*INT((MONTH(BD$4)-1)/3)))),
0))</f>
        <v>0</v>
      </c>
      <c r="BE264" s="5">
        <f ca="1">IF(BE$4="",0,IF(OR(MONTH(BE$4)=3,MONTH(BE$4)=4,MONTH(BE$4)=7,MONTH(BE$4)=10),
SUMIFS($W241:BD241,$W$1:BD$1,"&lt;="&amp;(BE$1-(MONTH(BE$4)-3*INT((MONTH(BE$4)-1)/3))),$W$1:BD$1,"&gt;="&amp;(BE$1-2-(MONTH(BE$4)-3*INT((MONTH(BE$4)-1)/3)))),
0))</f>
        <v>4583.333333333333</v>
      </c>
      <c r="BF264" s="5">
        <f ca="1">IF(BF$4="",0,IF(OR(MONTH(BF$4)=3,MONTH(BF$4)=4,MONTH(BF$4)=7,MONTH(BF$4)=10),
SUMIFS($W241:BE241,$W$1:BE$1,"&lt;="&amp;(BF$1-(MONTH(BF$4)-3*INT((MONTH(BF$4)-1)/3))),$W$1:BE$1,"&gt;="&amp;(BF$1-2-(MONTH(BF$4)-3*INT((MONTH(BF$4)-1)/3)))),
0))</f>
        <v>0</v>
      </c>
      <c r="BG264" s="5">
        <f ca="1">IF(BG$4="",0,IF(OR(MONTH(BG$4)=3,MONTH(BG$4)=4,MONTH(BG$4)=7,MONTH(BG$4)=10),
SUMIFS($W241:BF241,$W$1:BF$1,"&lt;="&amp;(BG$1-(MONTH(BG$4)-3*INT((MONTH(BG$4)-1)/3))),$W$1:BF$1,"&gt;="&amp;(BG$1-2-(MONTH(BG$4)-3*INT((MONTH(BG$4)-1)/3)))),
0))</f>
        <v>0</v>
      </c>
      <c r="BH264" s="5">
        <f ca="1">IF(BH$4="",0,IF(OR(MONTH(BH$4)=3,MONTH(BH$4)=4,MONTH(BH$4)=7,MONTH(BH$4)=10),
SUMIFS($W241:BG241,$W$1:BG$1,"&lt;="&amp;(BH$1-(MONTH(BH$4)-3*INT((MONTH(BH$4)-1)/3))),$W$1:BG$1,"&gt;="&amp;(BH$1-2-(MONTH(BH$4)-3*INT((MONTH(BH$4)-1)/3)))),
0))</f>
        <v>4445.8333333333321</v>
      </c>
      <c r="BI264" s="5">
        <f ca="1">IF(BI$4="",0,IF(OR(MONTH(BI$4)=3,MONTH(BI$4)=4,MONTH(BI$4)=7,MONTH(BI$4)=10),
SUMIFS($W241:BH241,$W$1:BH$1,"&lt;="&amp;(BI$1-(MONTH(BI$4)-3*INT((MONTH(BI$4)-1)/3))),$W$1:BH$1,"&gt;="&amp;(BI$1-2-(MONTH(BI$4)-3*INT((MONTH(BI$4)-1)/3)))),
0))</f>
        <v>0</v>
      </c>
      <c r="BJ264" s="5">
        <f ca="1">IF(BJ$4="",0,IF(OR(MONTH(BJ$4)=3,MONTH(BJ$4)=4,MONTH(BJ$4)=7,MONTH(BJ$4)=10),
SUMIFS($W241:BI241,$W$1:BI$1,"&lt;="&amp;(BJ$1-(MONTH(BJ$4)-3*INT((MONTH(BJ$4)-1)/3))),$W$1:BI$1,"&gt;="&amp;(BJ$1-2-(MONTH(BJ$4)-3*INT((MONTH(BJ$4)-1)/3)))),
0))</f>
        <v>0</v>
      </c>
      <c r="BK264" s="5">
        <f ca="1">IF(BK$4="",0,IF(OR(MONTH(BK$4)=3,MONTH(BK$4)=4,MONTH(BK$4)=7,MONTH(BK$4)=10),
SUMIFS($W241:BJ241,$W$1:BJ$1,"&lt;="&amp;(BK$1-(MONTH(BK$4)-3*INT((MONTH(BK$4)-1)/3))),$W$1:BJ$1,"&gt;="&amp;(BK$1-2-(MONTH(BK$4)-3*INT((MONTH(BK$4)-1)/3)))),
0))</f>
        <v>0</v>
      </c>
      <c r="BL264" s="5">
        <f ca="1">IF(BL$4="",0,IF(OR(MONTH(BL$4)=3,MONTH(BL$4)=4,MONTH(BL$4)=7,MONTH(BL$4)=10),
SUMIFS($W241:BK241,$W$1:BK$1,"&lt;="&amp;(BL$1-(MONTH(BL$4)-3*INT((MONTH(BL$4)-1)/3))),$W$1:BK$1,"&gt;="&amp;(BL$1-2-(MONTH(BL$4)-3*INT((MONTH(BL$4)-1)/3)))),
0))</f>
        <v>0</v>
      </c>
      <c r="BM264" s="5">
        <f ca="1">IF(BM$4="",0,IF(OR(MONTH(BM$4)=3,MONTH(BM$4)=4,MONTH(BM$4)=7,MONTH(BM$4)=10),
SUMIFS($W241:BL241,$W$1:BL$1,"&lt;="&amp;(BM$1-(MONTH(BM$4)-3*INT((MONTH(BM$4)-1)/3))),$W$1:BL$1,"&gt;="&amp;(BM$1-2-(MONTH(BM$4)-3*INT((MONTH(BM$4)-1)/3)))),
0))</f>
        <v>4308.3333333333321</v>
      </c>
      <c r="BN264" s="5">
        <f ca="1">IF(BN$4="",0,IF(OR(MONTH(BN$4)=3,MONTH(BN$4)=4,MONTH(BN$4)=7,MONTH(BN$4)=10),
SUMIFS($W241:BM241,$W$1:BM$1,"&lt;="&amp;(BN$1-(MONTH(BN$4)-3*INT((MONTH(BN$4)-1)/3))),$W$1:BM$1,"&gt;="&amp;(BN$1-2-(MONTH(BN$4)-3*INT((MONTH(BN$4)-1)/3)))),
0))</f>
        <v>4170.8333333333321</v>
      </c>
      <c r="BO264" s="5">
        <f ca="1">IF(BO$4="",0,IF(OR(MONTH(BO$4)=3,MONTH(BO$4)=4,MONTH(BO$4)=7,MONTH(BO$4)=10),
SUMIFS($W241:BN241,$W$1:BN$1,"&lt;="&amp;(BO$1-(MONTH(BO$4)-3*INT((MONTH(BO$4)-1)/3))),$W$1:BN$1,"&gt;="&amp;(BO$1-2-(MONTH(BO$4)-3*INT((MONTH(BO$4)-1)/3)))),
0))</f>
        <v>0</v>
      </c>
      <c r="BP264" s="5">
        <f ca="1">IF(BP$4="",0,IF(OR(MONTH(BP$4)=3,MONTH(BP$4)=4,MONTH(BP$4)=7,MONTH(BP$4)=10),
SUMIFS($W241:BO241,$W$1:BO$1,"&lt;="&amp;(BP$1-(MONTH(BP$4)-3*INT((MONTH(BP$4)-1)/3))),$W$1:BO$1,"&gt;="&amp;(BP$1-2-(MONTH(BP$4)-3*INT((MONTH(BP$4)-1)/3)))),
0))</f>
        <v>0</v>
      </c>
      <c r="BQ264" s="5">
        <f ca="1">IF(BQ$4="",0,IF(OR(MONTH(BQ$4)=3,MONTH(BQ$4)=4,MONTH(BQ$4)=7,MONTH(BQ$4)=10),
SUMIFS($W241:BP241,$W$1:BP$1,"&lt;="&amp;(BQ$1-(MONTH(BQ$4)-3*INT((MONTH(BQ$4)-1)/3))),$W$1:BP$1,"&gt;="&amp;(BQ$1-2-(MONTH(BQ$4)-3*INT((MONTH(BQ$4)-1)/3)))),
0))</f>
        <v>4033.3333333333321</v>
      </c>
      <c r="BR264" s="5">
        <f ca="1">IF(BR$4="",0,IF(OR(MONTH(BR$4)=3,MONTH(BR$4)=4,MONTH(BR$4)=7,MONTH(BR$4)=10),
SUMIFS($W241:BQ241,$W$1:BQ$1,"&lt;="&amp;(BR$1-(MONTH(BR$4)-3*INT((MONTH(BR$4)-1)/3))),$W$1:BQ$1,"&gt;="&amp;(BR$1-2-(MONTH(BR$4)-3*INT((MONTH(BR$4)-1)/3)))),
0))</f>
        <v>0</v>
      </c>
      <c r="BS264" s="5">
        <f ca="1">IF(BS$4="",0,IF(OR(MONTH(BS$4)=3,MONTH(BS$4)=4,MONTH(BS$4)=7,MONTH(BS$4)=10),
SUMIFS($W241:BR241,$W$1:BR$1,"&lt;="&amp;(BS$1-(MONTH(BS$4)-3*INT((MONTH(BS$4)-1)/3))),$W$1:BR$1,"&gt;="&amp;(BS$1-2-(MONTH(BS$4)-3*INT((MONTH(BS$4)-1)/3)))),
0))</f>
        <v>0</v>
      </c>
      <c r="BT264" s="5">
        <f ca="1">IF(BT$4="",0,IF(OR(MONTH(BT$4)=3,MONTH(BT$4)=4,MONTH(BT$4)=7,MONTH(BT$4)=10),
SUMIFS($W241:BS241,$W$1:BS$1,"&lt;="&amp;(BT$1-(MONTH(BT$4)-3*INT((MONTH(BT$4)-1)/3))),$W$1:BS$1,"&gt;="&amp;(BT$1-2-(MONTH(BT$4)-3*INT((MONTH(BT$4)-1)/3)))),
0))</f>
        <v>3895.8333333333321</v>
      </c>
      <c r="BU264" s="5">
        <f ca="1">IF(BU$4="",0,IF(OR(MONTH(BU$4)=3,MONTH(BU$4)=4,MONTH(BU$4)=7,MONTH(BU$4)=10),
SUMIFS($W241:BT241,$W$1:BT$1,"&lt;="&amp;(BU$1-(MONTH(BU$4)-3*INT((MONTH(BU$4)-1)/3))),$W$1:BT$1,"&gt;="&amp;(BU$1-2-(MONTH(BU$4)-3*INT((MONTH(BU$4)-1)/3)))),
0))</f>
        <v>0</v>
      </c>
      <c r="BV264" s="5">
        <f ca="1">IF(BV$4="",0,IF(OR(MONTH(BV$4)=3,MONTH(BV$4)=4,MONTH(BV$4)=7,MONTH(BV$4)=10),
SUMIFS($W241:BU241,$W$1:BU$1,"&lt;="&amp;(BV$1-(MONTH(BV$4)-3*INT((MONTH(BV$4)-1)/3))),$W$1:BU$1,"&gt;="&amp;(BV$1-2-(MONTH(BV$4)-3*INT((MONTH(BV$4)-1)/3)))),
0))</f>
        <v>0</v>
      </c>
      <c r="BW264" s="5">
        <f ca="1">IF(BW$4="",0,IF(OR(MONTH(BW$4)=3,MONTH(BW$4)=4,MONTH(BW$4)=7,MONTH(BW$4)=10),
SUMIFS($W241:BV241,$W$1:BV$1,"&lt;="&amp;(BW$1-(MONTH(BW$4)-3*INT((MONTH(BW$4)-1)/3))),$W$1:BV$1,"&gt;="&amp;(BW$1-2-(MONTH(BW$4)-3*INT((MONTH(BW$4)-1)/3)))),
0))</f>
        <v>0</v>
      </c>
      <c r="BX264" s="5">
        <f ca="1">IF(BX$4="",0,IF(OR(MONTH(BX$4)=3,MONTH(BX$4)=4,MONTH(BX$4)=7,MONTH(BX$4)=10),
SUMIFS($W241:BW241,$W$1:BW$1,"&lt;="&amp;(BX$1-(MONTH(BX$4)-3*INT((MONTH(BX$4)-1)/3))),$W$1:BW$1,"&gt;="&amp;(BX$1-2-(MONTH(BX$4)-3*INT((MONTH(BX$4)-1)/3)))),
0))</f>
        <v>0</v>
      </c>
      <c r="BY264" s="5">
        <f ca="1">IF(BY$4="",0,IF(OR(MONTH(BY$4)=3,MONTH(BY$4)=4,MONTH(BY$4)=7,MONTH(BY$4)=10),
SUMIFS($W241:BX241,$W$1:BX$1,"&lt;="&amp;(BY$1-(MONTH(BY$4)-3*INT((MONTH(BY$4)-1)/3))),$W$1:BX$1,"&gt;="&amp;(BY$1-2-(MONTH(BY$4)-3*INT((MONTH(BY$4)-1)/3)))),
0))</f>
        <v>3758.333333333333</v>
      </c>
      <c r="BZ264" s="5">
        <f ca="1">IF(BZ$4="",0,IF(OR(MONTH(BZ$4)=3,MONTH(BZ$4)=4,MONTH(BZ$4)=7,MONTH(BZ$4)=10),
SUMIFS($W241:BY241,$W$1:BY$1,"&lt;="&amp;(BZ$1-(MONTH(BZ$4)-3*INT((MONTH(BZ$4)-1)/3))),$W$1:BY$1,"&gt;="&amp;(BZ$1-2-(MONTH(BZ$4)-3*INT((MONTH(BZ$4)-1)/3)))),
0))</f>
        <v>3620.8333333333335</v>
      </c>
      <c r="CA264" s="5">
        <f ca="1">IF(CA$4="",0,IF(OR(MONTH(CA$4)=3,MONTH(CA$4)=4,MONTH(CA$4)=7,MONTH(CA$4)=10),
SUMIFS($W241:BZ241,$W$1:BZ$1,"&lt;="&amp;(CA$1-(MONTH(CA$4)-3*INT((MONTH(CA$4)-1)/3))),$W$1:BZ$1,"&gt;="&amp;(CA$1-2-(MONTH(CA$4)-3*INT((MONTH(CA$4)-1)/3)))),
0))</f>
        <v>0</v>
      </c>
      <c r="CB264" s="5">
        <f ca="1">IF(CB$4="",0,IF(OR(MONTH(CB$4)=3,MONTH(CB$4)=4,MONTH(CB$4)=7,MONTH(CB$4)=10),
SUMIFS($W241:CA241,$W$1:CA$1,"&lt;="&amp;(CB$1-(MONTH(CB$4)-3*INT((MONTH(CB$4)-1)/3))),$W$1:CA$1,"&gt;="&amp;(CB$1-2-(MONTH(CB$4)-3*INT((MONTH(CB$4)-1)/3)))),
0))</f>
        <v>0</v>
      </c>
      <c r="CC264" s="5">
        <f ca="1">IF(CC$4="",0,IF(OR(MONTH(CC$4)=3,MONTH(CC$4)=4,MONTH(CC$4)=7,MONTH(CC$4)=10),
SUMIFS($W241:CB241,$W$1:CB$1,"&lt;="&amp;(CC$1-(MONTH(CC$4)-3*INT((MONTH(CC$4)-1)/3))),$W$1:CB$1,"&gt;="&amp;(CC$1-2-(MONTH(CC$4)-3*INT((MONTH(CC$4)-1)/3)))),
0))</f>
        <v>3483.3333333333335</v>
      </c>
      <c r="CD264" s="5">
        <f ca="1">IF(CD$4="",0,IF(OR(MONTH(CD$4)=3,MONTH(CD$4)=4,MONTH(CD$4)=7,MONTH(CD$4)=10),
SUMIFS($W241:CC241,$W$1:CC$1,"&lt;="&amp;(CD$1-(MONTH(CD$4)-3*INT((MONTH(CD$4)-1)/3))),$W$1:CC$1,"&gt;="&amp;(CD$1-2-(MONTH(CD$4)-3*INT((MONTH(CD$4)-1)/3)))),
0))</f>
        <v>0</v>
      </c>
      <c r="CE264" s="5">
        <f ca="1">IF(CE$4="",0,IF(OR(MONTH(CE$4)=3,MONTH(CE$4)=4,MONTH(CE$4)=7,MONTH(CE$4)=10),
SUMIFS($W241:CD241,$W$1:CD$1,"&lt;="&amp;(CE$1-(MONTH(CE$4)-3*INT((MONTH(CE$4)-1)/3))),$W$1:CD$1,"&gt;="&amp;(CE$1-2-(MONTH(CE$4)-3*INT((MONTH(CE$4)-1)/3)))),
0))</f>
        <v>0</v>
      </c>
      <c r="CF264" s="5">
        <f ca="1">IF(CF$4="",0,IF(OR(MONTH(CF$4)=3,MONTH(CF$4)=4,MONTH(CF$4)=7,MONTH(CF$4)=10),
SUMIFS($W241:CE241,$W$1:CE$1,"&lt;="&amp;(CF$1-(MONTH(CF$4)-3*INT((MONTH(CF$4)-1)/3))),$W$1:CE$1,"&gt;="&amp;(CF$1-2-(MONTH(CF$4)-3*INT((MONTH(CF$4)-1)/3)))),
0))</f>
        <v>0</v>
      </c>
    </row>
    <row r="265" spans="2:84" x14ac:dyDescent="0.3">
      <c r="B265" s="13">
        <f>ROW()</f>
        <v>265</v>
      </c>
      <c r="H265" s="1" t="str">
        <f t="shared" si="492"/>
        <v>Налоги на внеоборотные активы</v>
      </c>
      <c r="I265" s="1" t="str">
        <f>$I$263</f>
        <v>Капзатраты на производственные мощности</v>
      </c>
      <c r="J265" s="1" t="str">
        <f>Prcsses!I145</f>
        <v>Строительно-монтажные работы</v>
      </c>
      <c r="M265" s="53" t="s">
        <v>18</v>
      </c>
      <c r="P265" s="72"/>
      <c r="U265" s="5">
        <f t="shared" ca="1" si="493"/>
        <v>1027812.5</v>
      </c>
      <c r="X265" s="5">
        <f ca="1">IF(X$4="",0,IF(OR(MONTH(X$4)=3,MONTH(X$4)=4,MONTH(X$4)=7,MONTH(X$4)=10),
SUMIFS($W242:W242,$W$1:W$1,"&lt;="&amp;(X$1-(MONTH(X$4)-3*INT((MONTH(X$4)-1)/3))),$W$1:W$1,"&gt;="&amp;(X$1-2-(MONTH(X$4)-3*INT((MONTH(X$4)-1)/3)))),
0))</f>
        <v>0</v>
      </c>
      <c r="Y265" s="5">
        <f ca="1">IF(Y$4="",0,IF(OR(MONTH(Y$4)=3,MONTH(Y$4)=4,MONTH(Y$4)=7,MONTH(Y$4)=10),
SUMIFS($W242:X242,$W$1:X$1,"&lt;="&amp;(Y$1-(MONTH(Y$4)-3*INT((MONTH(Y$4)-1)/3))),$W$1:X$1,"&gt;="&amp;(Y$1-2-(MONTH(Y$4)-3*INT((MONTH(Y$4)-1)/3)))),
0))</f>
        <v>0</v>
      </c>
      <c r="Z265" s="5">
        <f ca="1">IF(Z$4="",0,IF(OR(MONTH(Z$4)=3,MONTH(Z$4)=4,MONTH(Z$4)=7,MONTH(Z$4)=10),
SUMIFS($W242:Y242,$W$1:Y$1,"&lt;="&amp;(Z$1-(MONTH(Z$4)-3*INT((MONTH(Z$4)-1)/3))),$W$1:Y$1,"&gt;="&amp;(Z$1-2-(MONTH(Z$4)-3*INT((MONTH(Z$4)-1)/3)))),
0))</f>
        <v>0</v>
      </c>
      <c r="AA265" s="5">
        <f ca="1">IF(AA$4="",0,IF(OR(MONTH(AA$4)=3,MONTH(AA$4)=4,MONTH(AA$4)=7,MONTH(AA$4)=10),
SUMIFS($W242:Z242,$W$1:Z$1,"&lt;="&amp;(AA$1-(MONTH(AA$4)-3*INT((MONTH(AA$4)-1)/3))),$W$1:Z$1,"&gt;="&amp;(AA$1-2-(MONTH(AA$4)-3*INT((MONTH(AA$4)-1)/3)))),
0))</f>
        <v>0</v>
      </c>
      <c r="AB265" s="5">
        <f ca="1">IF(AB$4="",0,IF(OR(MONTH(AB$4)=3,MONTH(AB$4)=4,MONTH(AB$4)=7,MONTH(AB$4)=10),
SUMIFS($W242:AA242,$W$1:AA$1,"&lt;="&amp;(AB$1-(MONTH(AB$4)-3*INT((MONTH(AB$4)-1)/3))),$W$1:AA$1,"&gt;="&amp;(AB$1-2-(MONTH(AB$4)-3*INT((MONTH(AB$4)-1)/3)))),
0))</f>
        <v>0</v>
      </c>
      <c r="AC265" s="5">
        <f ca="1">IF(AC$4="",0,IF(OR(MONTH(AC$4)=3,MONTH(AC$4)=4,MONTH(AC$4)=7,MONTH(AC$4)=10),
SUMIFS($W242:AB242,$W$1:AB$1,"&lt;="&amp;(AC$1-(MONTH(AC$4)-3*INT((MONTH(AC$4)-1)/3))),$W$1:AB$1,"&gt;="&amp;(AC$1-2-(MONTH(AC$4)-3*INT((MONTH(AC$4)-1)/3)))),
0))</f>
        <v>0</v>
      </c>
      <c r="AD265" s="5">
        <f ca="1">IF(AD$4="",0,IF(OR(MONTH(AD$4)=3,MONTH(AD$4)=4,MONTH(AD$4)=7,MONTH(AD$4)=10),
SUMIFS($W242:AC242,$W$1:AC$1,"&lt;="&amp;(AD$1-(MONTH(AD$4)-3*INT((MONTH(AD$4)-1)/3))),$W$1:AC$1,"&gt;="&amp;(AD$1-2-(MONTH(AD$4)-3*INT((MONTH(AD$4)-1)/3)))),
0))</f>
        <v>0</v>
      </c>
      <c r="AE265" s="5">
        <f ca="1">IF(AE$4="",0,IF(OR(MONTH(AE$4)=3,MONTH(AE$4)=4,MONTH(AE$4)=7,MONTH(AE$4)=10),
SUMIFS($W242:AD242,$W$1:AD$1,"&lt;="&amp;(AE$1-(MONTH(AE$4)-3*INT((MONTH(AE$4)-1)/3))),$W$1:AD$1,"&gt;="&amp;(AE$1-2-(MONTH(AE$4)-3*INT((MONTH(AE$4)-1)/3)))),
0))</f>
        <v>0</v>
      </c>
      <c r="AF265" s="5">
        <f ca="1">IF(AF$4="",0,IF(OR(MONTH(AF$4)=3,MONTH(AF$4)=4,MONTH(AF$4)=7,MONTH(AF$4)=10),
SUMIFS($W242:AE242,$W$1:AE$1,"&lt;="&amp;(AF$1-(MONTH(AF$4)-3*INT((MONTH(AF$4)-1)/3))),$W$1:AE$1,"&gt;="&amp;(AF$1-2-(MONTH(AF$4)-3*INT((MONTH(AF$4)-1)/3)))),
0))</f>
        <v>0</v>
      </c>
      <c r="AG265" s="5">
        <f ca="1">IF(AG$4="",0,IF(OR(MONTH(AG$4)=3,MONTH(AG$4)=4,MONTH(AG$4)=7,MONTH(AG$4)=10),
SUMIFS($W242:AF242,$W$1:AF$1,"&lt;="&amp;(AG$1-(MONTH(AG$4)-3*INT((MONTH(AG$4)-1)/3))),$W$1:AF$1,"&gt;="&amp;(AG$1-2-(MONTH(AG$4)-3*INT((MONTH(AG$4)-1)/3)))),
0))</f>
        <v>0</v>
      </c>
      <c r="AH265" s="5">
        <f ca="1">IF(AH$4="",0,IF(OR(MONTH(AH$4)=3,MONTH(AH$4)=4,MONTH(AH$4)=7,MONTH(AH$4)=10),
SUMIFS($W242:AG242,$W$1:AG$1,"&lt;="&amp;(AH$1-(MONTH(AH$4)-3*INT((MONTH(AH$4)-1)/3))),$W$1:AG$1,"&gt;="&amp;(AH$1-2-(MONTH(AH$4)-3*INT((MONTH(AH$4)-1)/3)))),
0))</f>
        <v>0</v>
      </c>
      <c r="AI265" s="5">
        <f ca="1">IF(AI$4="",0,IF(OR(MONTH(AI$4)=3,MONTH(AI$4)=4,MONTH(AI$4)=7,MONTH(AI$4)=10),
SUMIFS($W242:AH242,$W$1:AH$1,"&lt;="&amp;(AI$1-(MONTH(AI$4)-3*INT((MONTH(AI$4)-1)/3))),$W$1:AH$1,"&gt;="&amp;(AI$1-2-(MONTH(AI$4)-3*INT((MONTH(AI$4)-1)/3)))),
0))</f>
        <v>0</v>
      </c>
      <c r="AJ265" s="5">
        <f ca="1">IF(AJ$4="",0,IF(OR(MONTH(AJ$4)=3,MONTH(AJ$4)=4,MONTH(AJ$4)=7,MONTH(AJ$4)=10),
SUMIFS($W242:AI242,$W$1:AI$1,"&lt;="&amp;(AJ$1-(MONTH(AJ$4)-3*INT((MONTH(AJ$4)-1)/3))),$W$1:AI$1,"&gt;="&amp;(AJ$1-2-(MONTH(AJ$4)-3*INT((MONTH(AJ$4)-1)/3)))),
0))</f>
        <v>27500</v>
      </c>
      <c r="AK265" s="5">
        <f ca="1">IF(AK$4="",0,IF(OR(MONTH(AK$4)=3,MONTH(AK$4)=4,MONTH(AK$4)=7,MONTH(AK$4)=10),
SUMIFS($W242:AJ242,$W$1:AJ$1,"&lt;="&amp;(AK$1-(MONTH(AK$4)-3*INT((MONTH(AK$4)-1)/3))),$W$1:AJ$1,"&gt;="&amp;(AK$1-2-(MONTH(AK$4)-3*INT((MONTH(AK$4)-1)/3)))),
0))</f>
        <v>0</v>
      </c>
      <c r="AL265" s="5">
        <f ca="1">IF(AL$4="",0,IF(OR(MONTH(AL$4)=3,MONTH(AL$4)=4,MONTH(AL$4)=7,MONTH(AL$4)=10),
SUMIFS($W242:AK242,$W$1:AK$1,"&lt;="&amp;(AL$1-(MONTH(AL$4)-3*INT((MONTH(AL$4)-1)/3))),$W$1:AK$1,"&gt;="&amp;(AL$1-2-(MONTH(AL$4)-3*INT((MONTH(AL$4)-1)/3)))),
0))</f>
        <v>0</v>
      </c>
      <c r="AM265" s="5">
        <f ca="1">IF(AM$4="",0,IF(OR(MONTH(AM$4)=3,MONTH(AM$4)=4,MONTH(AM$4)=7,MONTH(AM$4)=10),
SUMIFS($W242:AL242,$W$1:AL$1,"&lt;="&amp;(AM$1-(MONTH(AM$4)-3*INT((MONTH(AM$4)-1)/3))),$W$1:AL$1,"&gt;="&amp;(AM$1-2-(MONTH(AM$4)-3*INT((MONTH(AM$4)-1)/3)))),
0))</f>
        <v>0</v>
      </c>
      <c r="AN265" s="5">
        <f ca="1">IF(AN$4="",0,IF(OR(MONTH(AN$4)=3,MONTH(AN$4)=4,MONTH(AN$4)=7,MONTH(AN$4)=10),
SUMIFS($W242:AM242,$W$1:AM$1,"&lt;="&amp;(AN$1-(MONTH(AN$4)-3*INT((MONTH(AN$4)-1)/3))),$W$1:AM$1,"&gt;="&amp;(AN$1-2-(MONTH(AN$4)-3*INT((MONTH(AN$4)-1)/3)))),
0))</f>
        <v>0</v>
      </c>
      <c r="AO265" s="5">
        <f ca="1">IF(AO$4="",0,IF(OR(MONTH(AO$4)=3,MONTH(AO$4)=4,MONTH(AO$4)=7,MONTH(AO$4)=10),
SUMIFS($W242:AN242,$W$1:AN$1,"&lt;="&amp;(AO$1-(MONTH(AO$4)-3*INT((MONTH(AO$4)-1)/3))),$W$1:AN$1,"&gt;="&amp;(AO$1-2-(MONTH(AO$4)-3*INT((MONTH(AO$4)-1)/3)))),
0))</f>
        <v>81124.999999999985</v>
      </c>
      <c r="AP265" s="5">
        <f ca="1">IF(AP$4="",0,IF(OR(MONTH(AP$4)=3,MONTH(AP$4)=4,MONTH(AP$4)=7,MONTH(AP$4)=10),
SUMIFS($W242:AO242,$W$1:AO$1,"&lt;="&amp;(AP$1-(MONTH(AP$4)-3*INT((MONTH(AP$4)-1)/3))),$W$1:AO$1,"&gt;="&amp;(AP$1-2-(MONTH(AP$4)-3*INT((MONTH(AP$4)-1)/3)))),
0))</f>
        <v>79062.499999999985</v>
      </c>
      <c r="AQ265" s="5">
        <f ca="1">IF(AQ$4="",0,IF(OR(MONTH(AQ$4)=3,MONTH(AQ$4)=4,MONTH(AQ$4)=7,MONTH(AQ$4)=10),
SUMIFS($W242:AP242,$W$1:AP$1,"&lt;="&amp;(AQ$1-(MONTH(AQ$4)-3*INT((MONTH(AQ$4)-1)/3))),$W$1:AP$1,"&gt;="&amp;(AQ$1-2-(MONTH(AQ$4)-3*INT((MONTH(AQ$4)-1)/3)))),
0))</f>
        <v>0</v>
      </c>
      <c r="AR265" s="5">
        <f ca="1">IF(AR$4="",0,IF(OR(MONTH(AR$4)=3,MONTH(AR$4)=4,MONTH(AR$4)=7,MONTH(AR$4)=10),
SUMIFS($W242:AQ242,$W$1:AQ$1,"&lt;="&amp;(AR$1-(MONTH(AR$4)-3*INT((MONTH(AR$4)-1)/3))),$W$1:AQ$1,"&gt;="&amp;(AR$1-2-(MONTH(AR$4)-3*INT((MONTH(AR$4)-1)/3)))),
0))</f>
        <v>0</v>
      </c>
      <c r="AS265" s="5">
        <f ca="1">IF(AS$4="",0,IF(OR(MONTH(AS$4)=3,MONTH(AS$4)=4,MONTH(AS$4)=7,MONTH(AS$4)=10),
SUMIFS($W242:AR242,$W$1:AR$1,"&lt;="&amp;(AS$1-(MONTH(AS$4)-3*INT((MONTH(AS$4)-1)/3))),$W$1:AR$1,"&gt;="&amp;(AS$1-2-(MONTH(AS$4)-3*INT((MONTH(AS$4)-1)/3)))),
0))</f>
        <v>76999.999999999985</v>
      </c>
      <c r="AT265" s="5">
        <f ca="1">IF(AT$4="",0,IF(OR(MONTH(AT$4)=3,MONTH(AT$4)=4,MONTH(AT$4)=7,MONTH(AT$4)=10),
SUMIFS($W242:AS242,$W$1:AS$1,"&lt;="&amp;(AT$1-(MONTH(AT$4)-3*INT((MONTH(AT$4)-1)/3))),$W$1:AS$1,"&gt;="&amp;(AT$1-2-(MONTH(AT$4)-3*INT((MONTH(AT$4)-1)/3)))),
0))</f>
        <v>0</v>
      </c>
      <c r="AU265" s="5">
        <f ca="1">IF(AU$4="",0,IF(OR(MONTH(AU$4)=3,MONTH(AU$4)=4,MONTH(AU$4)=7,MONTH(AU$4)=10),
SUMIFS($W242:AT242,$W$1:AT$1,"&lt;="&amp;(AU$1-(MONTH(AU$4)-3*INT((MONTH(AU$4)-1)/3))),$W$1:AT$1,"&gt;="&amp;(AU$1-2-(MONTH(AU$4)-3*INT((MONTH(AU$4)-1)/3)))),
0))</f>
        <v>0</v>
      </c>
      <c r="AV265" s="5">
        <f ca="1">IF(AV$4="",0,IF(OR(MONTH(AV$4)=3,MONTH(AV$4)=4,MONTH(AV$4)=7,MONTH(AV$4)=10),
SUMIFS($W242:AU242,$W$1:AU$1,"&lt;="&amp;(AV$1-(MONTH(AV$4)-3*INT((MONTH(AV$4)-1)/3))),$W$1:AU$1,"&gt;="&amp;(AV$1-2-(MONTH(AV$4)-3*INT((MONTH(AV$4)-1)/3)))),
0))</f>
        <v>74937.499999999985</v>
      </c>
      <c r="AW265" s="5">
        <f ca="1">IF(AW$4="",0,IF(OR(MONTH(AW$4)=3,MONTH(AW$4)=4,MONTH(AW$4)=7,MONTH(AW$4)=10),
SUMIFS($W242:AV242,$W$1:AV$1,"&lt;="&amp;(AW$1-(MONTH(AW$4)-3*INT((MONTH(AW$4)-1)/3))),$W$1:AV$1,"&gt;="&amp;(AW$1-2-(MONTH(AW$4)-3*INT((MONTH(AW$4)-1)/3)))),
0))</f>
        <v>0</v>
      </c>
      <c r="AX265" s="5">
        <f ca="1">IF(AX$4="",0,IF(OR(MONTH(AX$4)=3,MONTH(AX$4)=4,MONTH(AX$4)=7,MONTH(AX$4)=10),
SUMIFS($W242:AW242,$W$1:AW$1,"&lt;="&amp;(AX$1-(MONTH(AX$4)-3*INT((MONTH(AX$4)-1)/3))),$W$1:AW$1,"&gt;="&amp;(AX$1-2-(MONTH(AX$4)-3*INT((MONTH(AX$4)-1)/3)))),
0))</f>
        <v>0</v>
      </c>
      <c r="AY265" s="5">
        <f ca="1">IF(AY$4="",0,IF(OR(MONTH(AY$4)=3,MONTH(AY$4)=4,MONTH(AY$4)=7,MONTH(AY$4)=10),
SUMIFS($W242:AX242,$W$1:AX$1,"&lt;="&amp;(AY$1-(MONTH(AY$4)-3*INT((MONTH(AY$4)-1)/3))),$W$1:AX$1,"&gt;="&amp;(AY$1-2-(MONTH(AY$4)-3*INT((MONTH(AY$4)-1)/3)))),
0))</f>
        <v>0</v>
      </c>
      <c r="AZ265" s="5">
        <f ca="1">IF(AZ$4="",0,IF(OR(MONTH(AZ$4)=3,MONTH(AZ$4)=4,MONTH(AZ$4)=7,MONTH(AZ$4)=10),
SUMIFS($W242:AY242,$W$1:AY$1,"&lt;="&amp;(AZ$1-(MONTH(AZ$4)-3*INT((MONTH(AZ$4)-1)/3))),$W$1:AY$1,"&gt;="&amp;(AZ$1-2-(MONTH(AZ$4)-3*INT((MONTH(AZ$4)-1)/3)))),
0))</f>
        <v>0</v>
      </c>
      <c r="BA265" s="5">
        <f ca="1">IF(BA$4="",0,IF(OR(MONTH(BA$4)=3,MONTH(BA$4)=4,MONTH(BA$4)=7,MONTH(BA$4)=10),
SUMIFS($W242:AZ242,$W$1:AZ$1,"&lt;="&amp;(BA$1-(MONTH(BA$4)-3*INT((MONTH(BA$4)-1)/3))),$W$1:AZ$1,"&gt;="&amp;(BA$1-2-(MONTH(BA$4)-3*INT((MONTH(BA$4)-1)/3)))),
0))</f>
        <v>72874.999999999985</v>
      </c>
      <c r="BB265" s="5">
        <f ca="1">IF(BB$4="",0,IF(OR(MONTH(BB$4)=3,MONTH(BB$4)=4,MONTH(BB$4)=7,MONTH(BB$4)=10),
SUMIFS($W242:BA242,$W$1:BA$1,"&lt;="&amp;(BB$1-(MONTH(BB$4)-3*INT((MONTH(BB$4)-1)/3))),$W$1:BA$1,"&gt;="&amp;(BB$1-2-(MONTH(BB$4)-3*INT((MONTH(BB$4)-1)/3)))),
0))</f>
        <v>70812.499999999985</v>
      </c>
      <c r="BC265" s="5">
        <f ca="1">IF(BC$4="",0,IF(OR(MONTH(BC$4)=3,MONTH(BC$4)=4,MONTH(BC$4)=7,MONTH(BC$4)=10),
SUMIFS($W242:BB242,$W$1:BB$1,"&lt;="&amp;(BC$1-(MONTH(BC$4)-3*INT((MONTH(BC$4)-1)/3))),$W$1:BB$1,"&gt;="&amp;(BC$1-2-(MONTH(BC$4)-3*INT((MONTH(BC$4)-1)/3)))),
0))</f>
        <v>0</v>
      </c>
      <c r="BD265" s="5">
        <f ca="1">IF(BD$4="",0,IF(OR(MONTH(BD$4)=3,MONTH(BD$4)=4,MONTH(BD$4)=7,MONTH(BD$4)=10),
SUMIFS($W242:BC242,$W$1:BC$1,"&lt;="&amp;(BD$1-(MONTH(BD$4)-3*INT((MONTH(BD$4)-1)/3))),$W$1:BC$1,"&gt;="&amp;(BD$1-2-(MONTH(BD$4)-3*INT((MONTH(BD$4)-1)/3)))),
0))</f>
        <v>0</v>
      </c>
      <c r="BE265" s="5">
        <f ca="1">IF(BE$4="",0,IF(OR(MONTH(BE$4)=3,MONTH(BE$4)=4,MONTH(BE$4)=7,MONTH(BE$4)=10),
SUMIFS($W242:BD242,$W$1:BD$1,"&lt;="&amp;(BE$1-(MONTH(BE$4)-3*INT((MONTH(BE$4)-1)/3))),$W$1:BD$1,"&gt;="&amp;(BE$1-2-(MONTH(BE$4)-3*INT((MONTH(BE$4)-1)/3)))),
0))</f>
        <v>68750</v>
      </c>
      <c r="BF265" s="5">
        <f ca="1">IF(BF$4="",0,IF(OR(MONTH(BF$4)=3,MONTH(BF$4)=4,MONTH(BF$4)=7,MONTH(BF$4)=10),
SUMIFS($W242:BE242,$W$1:BE$1,"&lt;="&amp;(BF$1-(MONTH(BF$4)-3*INT((MONTH(BF$4)-1)/3))),$W$1:BE$1,"&gt;="&amp;(BF$1-2-(MONTH(BF$4)-3*INT((MONTH(BF$4)-1)/3)))),
0))</f>
        <v>0</v>
      </c>
      <c r="BG265" s="5">
        <f ca="1">IF(BG$4="",0,IF(OR(MONTH(BG$4)=3,MONTH(BG$4)=4,MONTH(BG$4)=7,MONTH(BG$4)=10),
SUMIFS($W242:BF242,$W$1:BF$1,"&lt;="&amp;(BG$1-(MONTH(BG$4)-3*INT((MONTH(BG$4)-1)/3))),$W$1:BF$1,"&gt;="&amp;(BG$1-2-(MONTH(BG$4)-3*INT((MONTH(BG$4)-1)/3)))),
0))</f>
        <v>0</v>
      </c>
      <c r="BH265" s="5">
        <f ca="1">IF(BH$4="",0,IF(OR(MONTH(BH$4)=3,MONTH(BH$4)=4,MONTH(BH$4)=7,MONTH(BH$4)=10),
SUMIFS($W242:BG242,$W$1:BG$1,"&lt;="&amp;(BH$1-(MONTH(BH$4)-3*INT((MONTH(BH$4)-1)/3))),$W$1:BG$1,"&gt;="&amp;(BH$1-2-(MONTH(BH$4)-3*INT((MONTH(BH$4)-1)/3)))),
0))</f>
        <v>66687.5</v>
      </c>
      <c r="BI265" s="5">
        <f ca="1">IF(BI$4="",0,IF(OR(MONTH(BI$4)=3,MONTH(BI$4)=4,MONTH(BI$4)=7,MONTH(BI$4)=10),
SUMIFS($W242:BH242,$W$1:BH$1,"&lt;="&amp;(BI$1-(MONTH(BI$4)-3*INT((MONTH(BI$4)-1)/3))),$W$1:BH$1,"&gt;="&amp;(BI$1-2-(MONTH(BI$4)-3*INT((MONTH(BI$4)-1)/3)))),
0))</f>
        <v>0</v>
      </c>
      <c r="BJ265" s="5">
        <f ca="1">IF(BJ$4="",0,IF(OR(MONTH(BJ$4)=3,MONTH(BJ$4)=4,MONTH(BJ$4)=7,MONTH(BJ$4)=10),
SUMIFS($W242:BI242,$W$1:BI$1,"&lt;="&amp;(BJ$1-(MONTH(BJ$4)-3*INT((MONTH(BJ$4)-1)/3))),$W$1:BI$1,"&gt;="&amp;(BJ$1-2-(MONTH(BJ$4)-3*INT((MONTH(BJ$4)-1)/3)))),
0))</f>
        <v>0</v>
      </c>
      <c r="BK265" s="5">
        <f ca="1">IF(BK$4="",0,IF(OR(MONTH(BK$4)=3,MONTH(BK$4)=4,MONTH(BK$4)=7,MONTH(BK$4)=10),
SUMIFS($W242:BJ242,$W$1:BJ$1,"&lt;="&amp;(BK$1-(MONTH(BK$4)-3*INT((MONTH(BK$4)-1)/3))),$W$1:BJ$1,"&gt;="&amp;(BK$1-2-(MONTH(BK$4)-3*INT((MONTH(BK$4)-1)/3)))),
0))</f>
        <v>0</v>
      </c>
      <c r="BL265" s="5">
        <f ca="1">IF(BL$4="",0,IF(OR(MONTH(BL$4)=3,MONTH(BL$4)=4,MONTH(BL$4)=7,MONTH(BL$4)=10),
SUMIFS($W242:BK242,$W$1:BK$1,"&lt;="&amp;(BL$1-(MONTH(BL$4)-3*INT((MONTH(BL$4)-1)/3))),$W$1:BK$1,"&gt;="&amp;(BL$1-2-(MONTH(BL$4)-3*INT((MONTH(BL$4)-1)/3)))),
0))</f>
        <v>0</v>
      </c>
      <c r="BM265" s="5">
        <f ca="1">IF(BM$4="",0,IF(OR(MONTH(BM$4)=3,MONTH(BM$4)=4,MONTH(BM$4)=7,MONTH(BM$4)=10),
SUMIFS($W242:BL242,$W$1:BL$1,"&lt;="&amp;(BM$1-(MONTH(BM$4)-3*INT((MONTH(BM$4)-1)/3))),$W$1:BL$1,"&gt;="&amp;(BM$1-2-(MONTH(BM$4)-3*INT((MONTH(BM$4)-1)/3)))),
0))</f>
        <v>64625</v>
      </c>
      <c r="BN265" s="5">
        <f ca="1">IF(BN$4="",0,IF(OR(MONTH(BN$4)=3,MONTH(BN$4)=4,MONTH(BN$4)=7,MONTH(BN$4)=10),
SUMIFS($W242:BM242,$W$1:BM$1,"&lt;="&amp;(BN$1-(MONTH(BN$4)-3*INT((MONTH(BN$4)-1)/3))),$W$1:BM$1,"&gt;="&amp;(BN$1-2-(MONTH(BN$4)-3*INT((MONTH(BN$4)-1)/3)))),
0))</f>
        <v>62562.5</v>
      </c>
      <c r="BO265" s="5">
        <f ca="1">IF(BO$4="",0,IF(OR(MONTH(BO$4)=3,MONTH(BO$4)=4,MONTH(BO$4)=7,MONTH(BO$4)=10),
SUMIFS($W242:BN242,$W$1:BN$1,"&lt;="&amp;(BO$1-(MONTH(BO$4)-3*INT((MONTH(BO$4)-1)/3))),$W$1:BN$1,"&gt;="&amp;(BO$1-2-(MONTH(BO$4)-3*INT((MONTH(BO$4)-1)/3)))),
0))</f>
        <v>0</v>
      </c>
      <c r="BP265" s="5">
        <f ca="1">IF(BP$4="",0,IF(OR(MONTH(BP$4)=3,MONTH(BP$4)=4,MONTH(BP$4)=7,MONTH(BP$4)=10),
SUMIFS($W242:BO242,$W$1:BO$1,"&lt;="&amp;(BP$1-(MONTH(BP$4)-3*INT((MONTH(BP$4)-1)/3))),$W$1:BO$1,"&gt;="&amp;(BP$1-2-(MONTH(BP$4)-3*INT((MONTH(BP$4)-1)/3)))),
0))</f>
        <v>0</v>
      </c>
      <c r="BQ265" s="5">
        <f ca="1">IF(BQ$4="",0,IF(OR(MONTH(BQ$4)=3,MONTH(BQ$4)=4,MONTH(BQ$4)=7,MONTH(BQ$4)=10),
SUMIFS($W242:BP242,$W$1:BP$1,"&lt;="&amp;(BQ$1-(MONTH(BQ$4)-3*INT((MONTH(BQ$4)-1)/3))),$W$1:BP$1,"&gt;="&amp;(BQ$1-2-(MONTH(BQ$4)-3*INT((MONTH(BQ$4)-1)/3)))),
0))</f>
        <v>60500</v>
      </c>
      <c r="BR265" s="5">
        <f ca="1">IF(BR$4="",0,IF(OR(MONTH(BR$4)=3,MONTH(BR$4)=4,MONTH(BR$4)=7,MONTH(BR$4)=10),
SUMIFS($W242:BQ242,$W$1:BQ$1,"&lt;="&amp;(BR$1-(MONTH(BR$4)-3*INT((MONTH(BR$4)-1)/3))),$W$1:BQ$1,"&gt;="&amp;(BR$1-2-(MONTH(BR$4)-3*INT((MONTH(BR$4)-1)/3)))),
0))</f>
        <v>0</v>
      </c>
      <c r="BS265" s="5">
        <f ca="1">IF(BS$4="",0,IF(OR(MONTH(BS$4)=3,MONTH(BS$4)=4,MONTH(BS$4)=7,MONTH(BS$4)=10),
SUMIFS($W242:BR242,$W$1:BR$1,"&lt;="&amp;(BS$1-(MONTH(BS$4)-3*INT((MONTH(BS$4)-1)/3))),$W$1:BR$1,"&gt;="&amp;(BS$1-2-(MONTH(BS$4)-3*INT((MONTH(BS$4)-1)/3)))),
0))</f>
        <v>0</v>
      </c>
      <c r="BT265" s="5">
        <f ca="1">IF(BT$4="",0,IF(OR(MONTH(BT$4)=3,MONTH(BT$4)=4,MONTH(BT$4)=7,MONTH(BT$4)=10),
SUMIFS($W242:BS242,$W$1:BS$1,"&lt;="&amp;(BT$1-(MONTH(BT$4)-3*INT((MONTH(BT$4)-1)/3))),$W$1:BS$1,"&gt;="&amp;(BT$1-2-(MONTH(BT$4)-3*INT((MONTH(BT$4)-1)/3)))),
0))</f>
        <v>58437.5</v>
      </c>
      <c r="BU265" s="5">
        <f ca="1">IF(BU$4="",0,IF(OR(MONTH(BU$4)=3,MONTH(BU$4)=4,MONTH(BU$4)=7,MONTH(BU$4)=10),
SUMIFS($W242:BT242,$W$1:BT$1,"&lt;="&amp;(BU$1-(MONTH(BU$4)-3*INT((MONTH(BU$4)-1)/3))),$W$1:BT$1,"&gt;="&amp;(BU$1-2-(MONTH(BU$4)-3*INT((MONTH(BU$4)-1)/3)))),
0))</f>
        <v>0</v>
      </c>
      <c r="BV265" s="5">
        <f ca="1">IF(BV$4="",0,IF(OR(MONTH(BV$4)=3,MONTH(BV$4)=4,MONTH(BV$4)=7,MONTH(BV$4)=10),
SUMIFS($W242:BU242,$W$1:BU$1,"&lt;="&amp;(BV$1-(MONTH(BV$4)-3*INT((MONTH(BV$4)-1)/3))),$W$1:BU$1,"&gt;="&amp;(BV$1-2-(MONTH(BV$4)-3*INT((MONTH(BV$4)-1)/3)))),
0))</f>
        <v>0</v>
      </c>
      <c r="BW265" s="5">
        <f ca="1">IF(BW$4="",0,IF(OR(MONTH(BW$4)=3,MONTH(BW$4)=4,MONTH(BW$4)=7,MONTH(BW$4)=10),
SUMIFS($W242:BV242,$W$1:BV$1,"&lt;="&amp;(BW$1-(MONTH(BW$4)-3*INT((MONTH(BW$4)-1)/3))),$W$1:BV$1,"&gt;="&amp;(BW$1-2-(MONTH(BW$4)-3*INT((MONTH(BW$4)-1)/3)))),
0))</f>
        <v>0</v>
      </c>
      <c r="BX265" s="5">
        <f ca="1">IF(BX$4="",0,IF(OR(MONTH(BX$4)=3,MONTH(BX$4)=4,MONTH(BX$4)=7,MONTH(BX$4)=10),
SUMIFS($W242:BW242,$W$1:BW$1,"&lt;="&amp;(BX$1-(MONTH(BX$4)-3*INT((MONTH(BX$4)-1)/3))),$W$1:BW$1,"&gt;="&amp;(BX$1-2-(MONTH(BX$4)-3*INT((MONTH(BX$4)-1)/3)))),
0))</f>
        <v>0</v>
      </c>
      <c r="BY265" s="5">
        <f ca="1">IF(BY$4="",0,IF(OR(MONTH(BY$4)=3,MONTH(BY$4)=4,MONTH(BY$4)=7,MONTH(BY$4)=10),
SUMIFS($W242:BX242,$W$1:BX$1,"&lt;="&amp;(BY$1-(MONTH(BY$4)-3*INT((MONTH(BY$4)-1)/3))),$W$1:BX$1,"&gt;="&amp;(BY$1-2-(MONTH(BY$4)-3*INT((MONTH(BY$4)-1)/3)))),
0))</f>
        <v>56375</v>
      </c>
      <c r="BZ265" s="5">
        <f ca="1">IF(BZ$4="",0,IF(OR(MONTH(BZ$4)=3,MONTH(BZ$4)=4,MONTH(BZ$4)=7,MONTH(BZ$4)=10),
SUMIFS($W242:BY242,$W$1:BY$1,"&lt;="&amp;(BZ$1-(MONTH(BZ$4)-3*INT((MONTH(BZ$4)-1)/3))),$W$1:BY$1,"&gt;="&amp;(BZ$1-2-(MONTH(BZ$4)-3*INT((MONTH(BZ$4)-1)/3)))),
0))</f>
        <v>54312.5</v>
      </c>
      <c r="CA265" s="5">
        <f ca="1">IF(CA$4="",0,IF(OR(MONTH(CA$4)=3,MONTH(CA$4)=4,MONTH(CA$4)=7,MONTH(CA$4)=10),
SUMIFS($W242:BZ242,$W$1:BZ$1,"&lt;="&amp;(CA$1-(MONTH(CA$4)-3*INT((MONTH(CA$4)-1)/3))),$W$1:BZ$1,"&gt;="&amp;(CA$1-2-(MONTH(CA$4)-3*INT((MONTH(CA$4)-1)/3)))),
0))</f>
        <v>0</v>
      </c>
      <c r="CB265" s="5">
        <f ca="1">IF(CB$4="",0,IF(OR(MONTH(CB$4)=3,MONTH(CB$4)=4,MONTH(CB$4)=7,MONTH(CB$4)=10),
SUMIFS($W242:CA242,$W$1:CA$1,"&lt;="&amp;(CB$1-(MONTH(CB$4)-3*INT((MONTH(CB$4)-1)/3))),$W$1:CA$1,"&gt;="&amp;(CB$1-2-(MONTH(CB$4)-3*INT((MONTH(CB$4)-1)/3)))),
0))</f>
        <v>0</v>
      </c>
      <c r="CC265" s="5">
        <f ca="1">IF(CC$4="",0,IF(OR(MONTH(CC$4)=3,MONTH(CC$4)=4,MONTH(CC$4)=7,MONTH(CC$4)=10),
SUMIFS($W242:CB242,$W$1:CB$1,"&lt;="&amp;(CC$1-(MONTH(CC$4)-3*INT((MONTH(CC$4)-1)/3))),$W$1:CB$1,"&gt;="&amp;(CC$1-2-(MONTH(CC$4)-3*INT((MONTH(CC$4)-1)/3)))),
0))</f>
        <v>52250</v>
      </c>
      <c r="CD265" s="5">
        <f ca="1">IF(CD$4="",0,IF(OR(MONTH(CD$4)=3,MONTH(CD$4)=4,MONTH(CD$4)=7,MONTH(CD$4)=10),
SUMIFS($W242:CC242,$W$1:CC$1,"&lt;="&amp;(CD$1-(MONTH(CD$4)-3*INT((MONTH(CD$4)-1)/3))),$W$1:CC$1,"&gt;="&amp;(CD$1-2-(MONTH(CD$4)-3*INT((MONTH(CD$4)-1)/3)))),
0))</f>
        <v>0</v>
      </c>
      <c r="CE265" s="5">
        <f ca="1">IF(CE$4="",0,IF(OR(MONTH(CE$4)=3,MONTH(CE$4)=4,MONTH(CE$4)=7,MONTH(CE$4)=10),
SUMIFS($W242:CD242,$W$1:CD$1,"&lt;="&amp;(CE$1-(MONTH(CE$4)-3*INT((MONTH(CE$4)-1)/3))),$W$1:CD$1,"&gt;="&amp;(CE$1-2-(MONTH(CE$4)-3*INT((MONTH(CE$4)-1)/3)))),
0))</f>
        <v>0</v>
      </c>
      <c r="CF265" s="5">
        <f ca="1">IF(CF$4="",0,IF(OR(MONTH(CF$4)=3,MONTH(CF$4)=4,MONTH(CF$4)=7,MONTH(CF$4)=10),
SUMIFS($W242:CE242,$W$1:CE$1,"&lt;="&amp;(CF$1-(MONTH(CF$4)-3*INT((MONTH(CF$4)-1)/3))),$W$1:CE$1,"&gt;="&amp;(CF$1-2-(MONTH(CF$4)-3*INT((MONTH(CF$4)-1)/3)))),
0))</f>
        <v>0</v>
      </c>
    </row>
    <row r="266" spans="2:84" x14ac:dyDescent="0.3">
      <c r="B266" s="13">
        <f>ROW()</f>
        <v>266</v>
      </c>
      <c r="H266" s="1" t="str">
        <f t="shared" si="492"/>
        <v>Налоги на внеоборотные активы</v>
      </c>
      <c r="I266" s="1" t="str">
        <f>$I$263</f>
        <v>Капзатраты на производственные мощности</v>
      </c>
      <c r="J266" s="1" t="str">
        <f>Prcsses!I146</f>
        <v>Оборудование</v>
      </c>
      <c r="M266" s="53" t="s">
        <v>18</v>
      </c>
      <c r="P266" s="72"/>
      <c r="U266" s="5">
        <f t="shared" ca="1" si="493"/>
        <v>1027812.5</v>
      </c>
      <c r="X266" s="5">
        <f ca="1">IF(X$4="",0,IF(OR(MONTH(X$4)=3,MONTH(X$4)=4,MONTH(X$4)=7,MONTH(X$4)=10),
SUMIFS($W243:W243,$W$1:W$1,"&lt;="&amp;(X$1-(MONTH(X$4)-3*INT((MONTH(X$4)-1)/3))),$W$1:W$1,"&gt;="&amp;(X$1-2-(MONTH(X$4)-3*INT((MONTH(X$4)-1)/3)))),
0))</f>
        <v>0</v>
      </c>
      <c r="Y266" s="5">
        <f ca="1">IF(Y$4="",0,IF(OR(MONTH(Y$4)=3,MONTH(Y$4)=4,MONTH(Y$4)=7,MONTH(Y$4)=10),
SUMIFS($W243:X243,$W$1:X$1,"&lt;="&amp;(Y$1-(MONTH(Y$4)-3*INT((MONTH(Y$4)-1)/3))),$W$1:X$1,"&gt;="&amp;(Y$1-2-(MONTH(Y$4)-3*INT((MONTH(Y$4)-1)/3)))),
0))</f>
        <v>0</v>
      </c>
      <c r="Z266" s="5">
        <f ca="1">IF(Z$4="",0,IF(OR(MONTH(Z$4)=3,MONTH(Z$4)=4,MONTH(Z$4)=7,MONTH(Z$4)=10),
SUMIFS($W243:Y243,$W$1:Y$1,"&lt;="&amp;(Z$1-(MONTH(Z$4)-3*INT((MONTH(Z$4)-1)/3))),$W$1:Y$1,"&gt;="&amp;(Z$1-2-(MONTH(Z$4)-3*INT((MONTH(Z$4)-1)/3)))),
0))</f>
        <v>0</v>
      </c>
      <c r="AA266" s="5">
        <f ca="1">IF(AA$4="",0,IF(OR(MONTH(AA$4)=3,MONTH(AA$4)=4,MONTH(AA$4)=7,MONTH(AA$4)=10),
SUMIFS($W243:Z243,$W$1:Z$1,"&lt;="&amp;(AA$1-(MONTH(AA$4)-3*INT((MONTH(AA$4)-1)/3))),$W$1:Z$1,"&gt;="&amp;(AA$1-2-(MONTH(AA$4)-3*INT((MONTH(AA$4)-1)/3)))),
0))</f>
        <v>0</v>
      </c>
      <c r="AB266" s="5">
        <f ca="1">IF(AB$4="",0,IF(OR(MONTH(AB$4)=3,MONTH(AB$4)=4,MONTH(AB$4)=7,MONTH(AB$4)=10),
SUMIFS($W243:AA243,$W$1:AA$1,"&lt;="&amp;(AB$1-(MONTH(AB$4)-3*INT((MONTH(AB$4)-1)/3))),$W$1:AA$1,"&gt;="&amp;(AB$1-2-(MONTH(AB$4)-3*INT((MONTH(AB$4)-1)/3)))),
0))</f>
        <v>0</v>
      </c>
      <c r="AC266" s="5">
        <f ca="1">IF(AC$4="",0,IF(OR(MONTH(AC$4)=3,MONTH(AC$4)=4,MONTH(AC$4)=7,MONTH(AC$4)=10),
SUMIFS($W243:AB243,$W$1:AB$1,"&lt;="&amp;(AC$1-(MONTH(AC$4)-3*INT((MONTH(AC$4)-1)/3))),$W$1:AB$1,"&gt;="&amp;(AC$1-2-(MONTH(AC$4)-3*INT((MONTH(AC$4)-1)/3)))),
0))</f>
        <v>0</v>
      </c>
      <c r="AD266" s="5">
        <f ca="1">IF(AD$4="",0,IF(OR(MONTH(AD$4)=3,MONTH(AD$4)=4,MONTH(AD$4)=7,MONTH(AD$4)=10),
SUMIFS($W243:AC243,$W$1:AC$1,"&lt;="&amp;(AD$1-(MONTH(AD$4)-3*INT((MONTH(AD$4)-1)/3))),$W$1:AC$1,"&gt;="&amp;(AD$1-2-(MONTH(AD$4)-3*INT((MONTH(AD$4)-1)/3)))),
0))</f>
        <v>0</v>
      </c>
      <c r="AE266" s="5">
        <f ca="1">IF(AE$4="",0,IF(OR(MONTH(AE$4)=3,MONTH(AE$4)=4,MONTH(AE$4)=7,MONTH(AE$4)=10),
SUMIFS($W243:AD243,$W$1:AD$1,"&lt;="&amp;(AE$1-(MONTH(AE$4)-3*INT((MONTH(AE$4)-1)/3))),$W$1:AD$1,"&gt;="&amp;(AE$1-2-(MONTH(AE$4)-3*INT((MONTH(AE$4)-1)/3)))),
0))</f>
        <v>0</v>
      </c>
      <c r="AF266" s="5">
        <f ca="1">IF(AF$4="",0,IF(OR(MONTH(AF$4)=3,MONTH(AF$4)=4,MONTH(AF$4)=7,MONTH(AF$4)=10),
SUMIFS($W243:AE243,$W$1:AE$1,"&lt;="&amp;(AF$1-(MONTH(AF$4)-3*INT((MONTH(AF$4)-1)/3))),$W$1:AE$1,"&gt;="&amp;(AF$1-2-(MONTH(AF$4)-3*INT((MONTH(AF$4)-1)/3)))),
0))</f>
        <v>0</v>
      </c>
      <c r="AG266" s="5">
        <f ca="1">IF(AG$4="",0,IF(OR(MONTH(AG$4)=3,MONTH(AG$4)=4,MONTH(AG$4)=7,MONTH(AG$4)=10),
SUMIFS($W243:AF243,$W$1:AF$1,"&lt;="&amp;(AG$1-(MONTH(AG$4)-3*INT((MONTH(AG$4)-1)/3))),$W$1:AF$1,"&gt;="&amp;(AG$1-2-(MONTH(AG$4)-3*INT((MONTH(AG$4)-1)/3)))),
0))</f>
        <v>0</v>
      </c>
      <c r="AH266" s="5">
        <f ca="1">IF(AH$4="",0,IF(OR(MONTH(AH$4)=3,MONTH(AH$4)=4,MONTH(AH$4)=7,MONTH(AH$4)=10),
SUMIFS($W243:AG243,$W$1:AG$1,"&lt;="&amp;(AH$1-(MONTH(AH$4)-3*INT((MONTH(AH$4)-1)/3))),$W$1:AG$1,"&gt;="&amp;(AH$1-2-(MONTH(AH$4)-3*INT((MONTH(AH$4)-1)/3)))),
0))</f>
        <v>0</v>
      </c>
      <c r="AI266" s="5">
        <f ca="1">IF(AI$4="",0,IF(OR(MONTH(AI$4)=3,MONTH(AI$4)=4,MONTH(AI$4)=7,MONTH(AI$4)=10),
SUMIFS($W243:AH243,$W$1:AH$1,"&lt;="&amp;(AI$1-(MONTH(AI$4)-3*INT((MONTH(AI$4)-1)/3))),$W$1:AH$1,"&gt;="&amp;(AI$1-2-(MONTH(AI$4)-3*INT((MONTH(AI$4)-1)/3)))),
0))</f>
        <v>0</v>
      </c>
      <c r="AJ266" s="5">
        <f ca="1">IF(AJ$4="",0,IF(OR(MONTH(AJ$4)=3,MONTH(AJ$4)=4,MONTH(AJ$4)=7,MONTH(AJ$4)=10),
SUMIFS($W243:AI243,$W$1:AI$1,"&lt;="&amp;(AJ$1-(MONTH(AJ$4)-3*INT((MONTH(AJ$4)-1)/3))),$W$1:AI$1,"&gt;="&amp;(AJ$1-2-(MONTH(AJ$4)-3*INT((MONTH(AJ$4)-1)/3)))),
0))</f>
        <v>27500</v>
      </c>
      <c r="AK266" s="5">
        <f ca="1">IF(AK$4="",0,IF(OR(MONTH(AK$4)=3,MONTH(AK$4)=4,MONTH(AK$4)=7,MONTH(AK$4)=10),
SUMIFS($W243:AJ243,$W$1:AJ$1,"&lt;="&amp;(AK$1-(MONTH(AK$4)-3*INT((MONTH(AK$4)-1)/3))),$W$1:AJ$1,"&gt;="&amp;(AK$1-2-(MONTH(AK$4)-3*INT((MONTH(AK$4)-1)/3)))),
0))</f>
        <v>0</v>
      </c>
      <c r="AL266" s="5">
        <f ca="1">IF(AL$4="",0,IF(OR(MONTH(AL$4)=3,MONTH(AL$4)=4,MONTH(AL$4)=7,MONTH(AL$4)=10),
SUMIFS($W243:AK243,$W$1:AK$1,"&lt;="&amp;(AL$1-(MONTH(AL$4)-3*INT((MONTH(AL$4)-1)/3))),$W$1:AK$1,"&gt;="&amp;(AL$1-2-(MONTH(AL$4)-3*INT((MONTH(AL$4)-1)/3)))),
0))</f>
        <v>0</v>
      </c>
      <c r="AM266" s="5">
        <f ca="1">IF(AM$4="",0,IF(OR(MONTH(AM$4)=3,MONTH(AM$4)=4,MONTH(AM$4)=7,MONTH(AM$4)=10),
SUMIFS($W243:AL243,$W$1:AL$1,"&lt;="&amp;(AM$1-(MONTH(AM$4)-3*INT((MONTH(AM$4)-1)/3))),$W$1:AL$1,"&gt;="&amp;(AM$1-2-(MONTH(AM$4)-3*INT((MONTH(AM$4)-1)/3)))),
0))</f>
        <v>0</v>
      </c>
      <c r="AN266" s="5">
        <f ca="1">IF(AN$4="",0,IF(OR(MONTH(AN$4)=3,MONTH(AN$4)=4,MONTH(AN$4)=7,MONTH(AN$4)=10),
SUMIFS($W243:AM243,$W$1:AM$1,"&lt;="&amp;(AN$1-(MONTH(AN$4)-3*INT((MONTH(AN$4)-1)/3))),$W$1:AM$1,"&gt;="&amp;(AN$1-2-(MONTH(AN$4)-3*INT((MONTH(AN$4)-1)/3)))),
0))</f>
        <v>0</v>
      </c>
      <c r="AO266" s="5">
        <f ca="1">IF(AO$4="",0,IF(OR(MONTH(AO$4)=3,MONTH(AO$4)=4,MONTH(AO$4)=7,MONTH(AO$4)=10),
SUMIFS($W243:AN243,$W$1:AN$1,"&lt;="&amp;(AO$1-(MONTH(AO$4)-3*INT((MONTH(AO$4)-1)/3))),$W$1:AN$1,"&gt;="&amp;(AO$1-2-(MONTH(AO$4)-3*INT((MONTH(AO$4)-1)/3)))),
0))</f>
        <v>81124.999999999985</v>
      </c>
      <c r="AP266" s="5">
        <f ca="1">IF(AP$4="",0,IF(OR(MONTH(AP$4)=3,MONTH(AP$4)=4,MONTH(AP$4)=7,MONTH(AP$4)=10),
SUMIFS($W243:AO243,$W$1:AO$1,"&lt;="&amp;(AP$1-(MONTH(AP$4)-3*INT((MONTH(AP$4)-1)/3))),$W$1:AO$1,"&gt;="&amp;(AP$1-2-(MONTH(AP$4)-3*INT((MONTH(AP$4)-1)/3)))),
0))</f>
        <v>79062.499999999985</v>
      </c>
      <c r="AQ266" s="5">
        <f ca="1">IF(AQ$4="",0,IF(OR(MONTH(AQ$4)=3,MONTH(AQ$4)=4,MONTH(AQ$4)=7,MONTH(AQ$4)=10),
SUMIFS($W243:AP243,$W$1:AP$1,"&lt;="&amp;(AQ$1-(MONTH(AQ$4)-3*INT((MONTH(AQ$4)-1)/3))),$W$1:AP$1,"&gt;="&amp;(AQ$1-2-(MONTH(AQ$4)-3*INT((MONTH(AQ$4)-1)/3)))),
0))</f>
        <v>0</v>
      </c>
      <c r="AR266" s="5">
        <f ca="1">IF(AR$4="",0,IF(OR(MONTH(AR$4)=3,MONTH(AR$4)=4,MONTH(AR$4)=7,MONTH(AR$4)=10),
SUMIFS($W243:AQ243,$W$1:AQ$1,"&lt;="&amp;(AR$1-(MONTH(AR$4)-3*INT((MONTH(AR$4)-1)/3))),$W$1:AQ$1,"&gt;="&amp;(AR$1-2-(MONTH(AR$4)-3*INT((MONTH(AR$4)-1)/3)))),
0))</f>
        <v>0</v>
      </c>
      <c r="AS266" s="5">
        <f ca="1">IF(AS$4="",0,IF(OR(MONTH(AS$4)=3,MONTH(AS$4)=4,MONTH(AS$4)=7,MONTH(AS$4)=10),
SUMIFS($W243:AR243,$W$1:AR$1,"&lt;="&amp;(AS$1-(MONTH(AS$4)-3*INT((MONTH(AS$4)-1)/3))),$W$1:AR$1,"&gt;="&amp;(AS$1-2-(MONTH(AS$4)-3*INT((MONTH(AS$4)-1)/3)))),
0))</f>
        <v>76999.999999999985</v>
      </c>
      <c r="AT266" s="5">
        <f ca="1">IF(AT$4="",0,IF(OR(MONTH(AT$4)=3,MONTH(AT$4)=4,MONTH(AT$4)=7,MONTH(AT$4)=10),
SUMIFS($W243:AS243,$W$1:AS$1,"&lt;="&amp;(AT$1-(MONTH(AT$4)-3*INT((MONTH(AT$4)-1)/3))),$W$1:AS$1,"&gt;="&amp;(AT$1-2-(MONTH(AT$4)-3*INT((MONTH(AT$4)-1)/3)))),
0))</f>
        <v>0</v>
      </c>
      <c r="AU266" s="5">
        <f ca="1">IF(AU$4="",0,IF(OR(MONTH(AU$4)=3,MONTH(AU$4)=4,MONTH(AU$4)=7,MONTH(AU$4)=10),
SUMIFS($W243:AT243,$W$1:AT$1,"&lt;="&amp;(AU$1-(MONTH(AU$4)-3*INT((MONTH(AU$4)-1)/3))),$W$1:AT$1,"&gt;="&amp;(AU$1-2-(MONTH(AU$4)-3*INT((MONTH(AU$4)-1)/3)))),
0))</f>
        <v>0</v>
      </c>
      <c r="AV266" s="5">
        <f ca="1">IF(AV$4="",0,IF(OR(MONTH(AV$4)=3,MONTH(AV$4)=4,MONTH(AV$4)=7,MONTH(AV$4)=10),
SUMIFS($W243:AU243,$W$1:AU$1,"&lt;="&amp;(AV$1-(MONTH(AV$4)-3*INT((MONTH(AV$4)-1)/3))),$W$1:AU$1,"&gt;="&amp;(AV$1-2-(MONTH(AV$4)-3*INT((MONTH(AV$4)-1)/3)))),
0))</f>
        <v>74937.499999999985</v>
      </c>
      <c r="AW266" s="5">
        <f ca="1">IF(AW$4="",0,IF(OR(MONTH(AW$4)=3,MONTH(AW$4)=4,MONTH(AW$4)=7,MONTH(AW$4)=10),
SUMIFS($W243:AV243,$W$1:AV$1,"&lt;="&amp;(AW$1-(MONTH(AW$4)-3*INT((MONTH(AW$4)-1)/3))),$W$1:AV$1,"&gt;="&amp;(AW$1-2-(MONTH(AW$4)-3*INT((MONTH(AW$4)-1)/3)))),
0))</f>
        <v>0</v>
      </c>
      <c r="AX266" s="5">
        <f ca="1">IF(AX$4="",0,IF(OR(MONTH(AX$4)=3,MONTH(AX$4)=4,MONTH(AX$4)=7,MONTH(AX$4)=10),
SUMIFS($W243:AW243,$W$1:AW$1,"&lt;="&amp;(AX$1-(MONTH(AX$4)-3*INT((MONTH(AX$4)-1)/3))),$W$1:AW$1,"&gt;="&amp;(AX$1-2-(MONTH(AX$4)-3*INT((MONTH(AX$4)-1)/3)))),
0))</f>
        <v>0</v>
      </c>
      <c r="AY266" s="5">
        <f ca="1">IF(AY$4="",0,IF(OR(MONTH(AY$4)=3,MONTH(AY$4)=4,MONTH(AY$4)=7,MONTH(AY$4)=10),
SUMIFS($W243:AX243,$W$1:AX$1,"&lt;="&amp;(AY$1-(MONTH(AY$4)-3*INT((MONTH(AY$4)-1)/3))),$W$1:AX$1,"&gt;="&amp;(AY$1-2-(MONTH(AY$4)-3*INT((MONTH(AY$4)-1)/3)))),
0))</f>
        <v>0</v>
      </c>
      <c r="AZ266" s="5">
        <f ca="1">IF(AZ$4="",0,IF(OR(MONTH(AZ$4)=3,MONTH(AZ$4)=4,MONTH(AZ$4)=7,MONTH(AZ$4)=10),
SUMIFS($W243:AY243,$W$1:AY$1,"&lt;="&amp;(AZ$1-(MONTH(AZ$4)-3*INT((MONTH(AZ$4)-1)/3))),$W$1:AY$1,"&gt;="&amp;(AZ$1-2-(MONTH(AZ$4)-3*INT((MONTH(AZ$4)-1)/3)))),
0))</f>
        <v>0</v>
      </c>
      <c r="BA266" s="5">
        <f ca="1">IF(BA$4="",0,IF(OR(MONTH(BA$4)=3,MONTH(BA$4)=4,MONTH(BA$4)=7,MONTH(BA$4)=10),
SUMIFS($W243:AZ243,$W$1:AZ$1,"&lt;="&amp;(BA$1-(MONTH(BA$4)-3*INT((MONTH(BA$4)-1)/3))),$W$1:AZ$1,"&gt;="&amp;(BA$1-2-(MONTH(BA$4)-3*INT((MONTH(BA$4)-1)/3)))),
0))</f>
        <v>72874.999999999985</v>
      </c>
      <c r="BB266" s="5">
        <f ca="1">IF(BB$4="",0,IF(OR(MONTH(BB$4)=3,MONTH(BB$4)=4,MONTH(BB$4)=7,MONTH(BB$4)=10),
SUMIFS($W243:BA243,$W$1:BA$1,"&lt;="&amp;(BB$1-(MONTH(BB$4)-3*INT((MONTH(BB$4)-1)/3))),$W$1:BA$1,"&gt;="&amp;(BB$1-2-(MONTH(BB$4)-3*INT((MONTH(BB$4)-1)/3)))),
0))</f>
        <v>70812.499999999985</v>
      </c>
      <c r="BC266" s="5">
        <f ca="1">IF(BC$4="",0,IF(OR(MONTH(BC$4)=3,MONTH(BC$4)=4,MONTH(BC$4)=7,MONTH(BC$4)=10),
SUMIFS($W243:BB243,$W$1:BB$1,"&lt;="&amp;(BC$1-(MONTH(BC$4)-3*INT((MONTH(BC$4)-1)/3))),$W$1:BB$1,"&gt;="&amp;(BC$1-2-(MONTH(BC$4)-3*INT((MONTH(BC$4)-1)/3)))),
0))</f>
        <v>0</v>
      </c>
      <c r="BD266" s="5">
        <f ca="1">IF(BD$4="",0,IF(OR(MONTH(BD$4)=3,MONTH(BD$4)=4,MONTH(BD$4)=7,MONTH(BD$4)=10),
SUMIFS($W243:BC243,$W$1:BC$1,"&lt;="&amp;(BD$1-(MONTH(BD$4)-3*INT((MONTH(BD$4)-1)/3))),$W$1:BC$1,"&gt;="&amp;(BD$1-2-(MONTH(BD$4)-3*INT((MONTH(BD$4)-1)/3)))),
0))</f>
        <v>0</v>
      </c>
      <c r="BE266" s="5">
        <f ca="1">IF(BE$4="",0,IF(OR(MONTH(BE$4)=3,MONTH(BE$4)=4,MONTH(BE$4)=7,MONTH(BE$4)=10),
SUMIFS($W243:BD243,$W$1:BD$1,"&lt;="&amp;(BE$1-(MONTH(BE$4)-3*INT((MONTH(BE$4)-1)/3))),$W$1:BD$1,"&gt;="&amp;(BE$1-2-(MONTH(BE$4)-3*INT((MONTH(BE$4)-1)/3)))),
0))</f>
        <v>68750</v>
      </c>
      <c r="BF266" s="5">
        <f ca="1">IF(BF$4="",0,IF(OR(MONTH(BF$4)=3,MONTH(BF$4)=4,MONTH(BF$4)=7,MONTH(BF$4)=10),
SUMIFS($W243:BE243,$W$1:BE$1,"&lt;="&amp;(BF$1-(MONTH(BF$4)-3*INT((MONTH(BF$4)-1)/3))),$W$1:BE$1,"&gt;="&amp;(BF$1-2-(MONTH(BF$4)-3*INT((MONTH(BF$4)-1)/3)))),
0))</f>
        <v>0</v>
      </c>
      <c r="BG266" s="5">
        <f ca="1">IF(BG$4="",0,IF(OR(MONTH(BG$4)=3,MONTH(BG$4)=4,MONTH(BG$4)=7,MONTH(BG$4)=10),
SUMIFS($W243:BF243,$W$1:BF$1,"&lt;="&amp;(BG$1-(MONTH(BG$4)-3*INT((MONTH(BG$4)-1)/3))),$W$1:BF$1,"&gt;="&amp;(BG$1-2-(MONTH(BG$4)-3*INT((MONTH(BG$4)-1)/3)))),
0))</f>
        <v>0</v>
      </c>
      <c r="BH266" s="5">
        <f ca="1">IF(BH$4="",0,IF(OR(MONTH(BH$4)=3,MONTH(BH$4)=4,MONTH(BH$4)=7,MONTH(BH$4)=10),
SUMIFS($W243:BG243,$W$1:BG$1,"&lt;="&amp;(BH$1-(MONTH(BH$4)-3*INT((MONTH(BH$4)-1)/3))),$W$1:BG$1,"&gt;="&amp;(BH$1-2-(MONTH(BH$4)-3*INT((MONTH(BH$4)-1)/3)))),
0))</f>
        <v>66687.5</v>
      </c>
      <c r="BI266" s="5">
        <f ca="1">IF(BI$4="",0,IF(OR(MONTH(BI$4)=3,MONTH(BI$4)=4,MONTH(BI$4)=7,MONTH(BI$4)=10),
SUMIFS($W243:BH243,$W$1:BH$1,"&lt;="&amp;(BI$1-(MONTH(BI$4)-3*INT((MONTH(BI$4)-1)/3))),$W$1:BH$1,"&gt;="&amp;(BI$1-2-(MONTH(BI$4)-3*INT((MONTH(BI$4)-1)/3)))),
0))</f>
        <v>0</v>
      </c>
      <c r="BJ266" s="5">
        <f ca="1">IF(BJ$4="",0,IF(OR(MONTH(BJ$4)=3,MONTH(BJ$4)=4,MONTH(BJ$4)=7,MONTH(BJ$4)=10),
SUMIFS($W243:BI243,$W$1:BI$1,"&lt;="&amp;(BJ$1-(MONTH(BJ$4)-3*INT((MONTH(BJ$4)-1)/3))),$W$1:BI$1,"&gt;="&amp;(BJ$1-2-(MONTH(BJ$4)-3*INT((MONTH(BJ$4)-1)/3)))),
0))</f>
        <v>0</v>
      </c>
      <c r="BK266" s="5">
        <f ca="1">IF(BK$4="",0,IF(OR(MONTH(BK$4)=3,MONTH(BK$4)=4,MONTH(BK$4)=7,MONTH(BK$4)=10),
SUMIFS($W243:BJ243,$W$1:BJ$1,"&lt;="&amp;(BK$1-(MONTH(BK$4)-3*INT((MONTH(BK$4)-1)/3))),$W$1:BJ$1,"&gt;="&amp;(BK$1-2-(MONTH(BK$4)-3*INT((MONTH(BK$4)-1)/3)))),
0))</f>
        <v>0</v>
      </c>
      <c r="BL266" s="5">
        <f ca="1">IF(BL$4="",0,IF(OR(MONTH(BL$4)=3,MONTH(BL$4)=4,MONTH(BL$4)=7,MONTH(BL$4)=10),
SUMIFS($W243:BK243,$W$1:BK$1,"&lt;="&amp;(BL$1-(MONTH(BL$4)-3*INT((MONTH(BL$4)-1)/3))),$W$1:BK$1,"&gt;="&amp;(BL$1-2-(MONTH(BL$4)-3*INT((MONTH(BL$4)-1)/3)))),
0))</f>
        <v>0</v>
      </c>
      <c r="BM266" s="5">
        <f ca="1">IF(BM$4="",0,IF(OR(MONTH(BM$4)=3,MONTH(BM$4)=4,MONTH(BM$4)=7,MONTH(BM$4)=10),
SUMIFS($W243:BL243,$W$1:BL$1,"&lt;="&amp;(BM$1-(MONTH(BM$4)-3*INT((MONTH(BM$4)-1)/3))),$W$1:BL$1,"&gt;="&amp;(BM$1-2-(MONTH(BM$4)-3*INT((MONTH(BM$4)-1)/3)))),
0))</f>
        <v>64625</v>
      </c>
      <c r="BN266" s="5">
        <f ca="1">IF(BN$4="",0,IF(OR(MONTH(BN$4)=3,MONTH(BN$4)=4,MONTH(BN$4)=7,MONTH(BN$4)=10),
SUMIFS($W243:BM243,$W$1:BM$1,"&lt;="&amp;(BN$1-(MONTH(BN$4)-3*INT((MONTH(BN$4)-1)/3))),$W$1:BM$1,"&gt;="&amp;(BN$1-2-(MONTH(BN$4)-3*INT((MONTH(BN$4)-1)/3)))),
0))</f>
        <v>62562.5</v>
      </c>
      <c r="BO266" s="5">
        <f ca="1">IF(BO$4="",0,IF(OR(MONTH(BO$4)=3,MONTH(BO$4)=4,MONTH(BO$4)=7,MONTH(BO$4)=10),
SUMIFS($W243:BN243,$W$1:BN$1,"&lt;="&amp;(BO$1-(MONTH(BO$4)-3*INT((MONTH(BO$4)-1)/3))),$W$1:BN$1,"&gt;="&amp;(BO$1-2-(MONTH(BO$4)-3*INT((MONTH(BO$4)-1)/3)))),
0))</f>
        <v>0</v>
      </c>
      <c r="BP266" s="5">
        <f ca="1">IF(BP$4="",0,IF(OR(MONTH(BP$4)=3,MONTH(BP$4)=4,MONTH(BP$4)=7,MONTH(BP$4)=10),
SUMIFS($W243:BO243,$W$1:BO$1,"&lt;="&amp;(BP$1-(MONTH(BP$4)-3*INT((MONTH(BP$4)-1)/3))),$W$1:BO$1,"&gt;="&amp;(BP$1-2-(MONTH(BP$4)-3*INT((MONTH(BP$4)-1)/3)))),
0))</f>
        <v>0</v>
      </c>
      <c r="BQ266" s="5">
        <f ca="1">IF(BQ$4="",0,IF(OR(MONTH(BQ$4)=3,MONTH(BQ$4)=4,MONTH(BQ$4)=7,MONTH(BQ$4)=10),
SUMIFS($W243:BP243,$W$1:BP$1,"&lt;="&amp;(BQ$1-(MONTH(BQ$4)-3*INT((MONTH(BQ$4)-1)/3))),$W$1:BP$1,"&gt;="&amp;(BQ$1-2-(MONTH(BQ$4)-3*INT((MONTH(BQ$4)-1)/3)))),
0))</f>
        <v>60500</v>
      </c>
      <c r="BR266" s="5">
        <f ca="1">IF(BR$4="",0,IF(OR(MONTH(BR$4)=3,MONTH(BR$4)=4,MONTH(BR$4)=7,MONTH(BR$4)=10),
SUMIFS($W243:BQ243,$W$1:BQ$1,"&lt;="&amp;(BR$1-(MONTH(BR$4)-3*INT((MONTH(BR$4)-1)/3))),$W$1:BQ$1,"&gt;="&amp;(BR$1-2-(MONTH(BR$4)-3*INT((MONTH(BR$4)-1)/3)))),
0))</f>
        <v>0</v>
      </c>
      <c r="BS266" s="5">
        <f ca="1">IF(BS$4="",0,IF(OR(MONTH(BS$4)=3,MONTH(BS$4)=4,MONTH(BS$4)=7,MONTH(BS$4)=10),
SUMIFS($W243:BR243,$W$1:BR$1,"&lt;="&amp;(BS$1-(MONTH(BS$4)-3*INT((MONTH(BS$4)-1)/3))),$W$1:BR$1,"&gt;="&amp;(BS$1-2-(MONTH(BS$4)-3*INT((MONTH(BS$4)-1)/3)))),
0))</f>
        <v>0</v>
      </c>
      <c r="BT266" s="5">
        <f ca="1">IF(BT$4="",0,IF(OR(MONTH(BT$4)=3,MONTH(BT$4)=4,MONTH(BT$4)=7,MONTH(BT$4)=10),
SUMIFS($W243:BS243,$W$1:BS$1,"&lt;="&amp;(BT$1-(MONTH(BT$4)-3*INT((MONTH(BT$4)-1)/3))),$W$1:BS$1,"&gt;="&amp;(BT$1-2-(MONTH(BT$4)-3*INT((MONTH(BT$4)-1)/3)))),
0))</f>
        <v>58437.5</v>
      </c>
      <c r="BU266" s="5">
        <f ca="1">IF(BU$4="",0,IF(OR(MONTH(BU$4)=3,MONTH(BU$4)=4,MONTH(BU$4)=7,MONTH(BU$4)=10),
SUMIFS($W243:BT243,$W$1:BT$1,"&lt;="&amp;(BU$1-(MONTH(BU$4)-3*INT((MONTH(BU$4)-1)/3))),$W$1:BT$1,"&gt;="&amp;(BU$1-2-(MONTH(BU$4)-3*INT((MONTH(BU$4)-1)/3)))),
0))</f>
        <v>0</v>
      </c>
      <c r="BV266" s="5">
        <f ca="1">IF(BV$4="",0,IF(OR(MONTH(BV$4)=3,MONTH(BV$4)=4,MONTH(BV$4)=7,MONTH(BV$4)=10),
SUMIFS($W243:BU243,$W$1:BU$1,"&lt;="&amp;(BV$1-(MONTH(BV$4)-3*INT((MONTH(BV$4)-1)/3))),$W$1:BU$1,"&gt;="&amp;(BV$1-2-(MONTH(BV$4)-3*INT((MONTH(BV$4)-1)/3)))),
0))</f>
        <v>0</v>
      </c>
      <c r="BW266" s="5">
        <f ca="1">IF(BW$4="",0,IF(OR(MONTH(BW$4)=3,MONTH(BW$4)=4,MONTH(BW$4)=7,MONTH(BW$4)=10),
SUMIFS($W243:BV243,$W$1:BV$1,"&lt;="&amp;(BW$1-(MONTH(BW$4)-3*INT((MONTH(BW$4)-1)/3))),$W$1:BV$1,"&gt;="&amp;(BW$1-2-(MONTH(BW$4)-3*INT((MONTH(BW$4)-1)/3)))),
0))</f>
        <v>0</v>
      </c>
      <c r="BX266" s="5">
        <f ca="1">IF(BX$4="",0,IF(OR(MONTH(BX$4)=3,MONTH(BX$4)=4,MONTH(BX$4)=7,MONTH(BX$4)=10),
SUMIFS($W243:BW243,$W$1:BW$1,"&lt;="&amp;(BX$1-(MONTH(BX$4)-3*INT((MONTH(BX$4)-1)/3))),$W$1:BW$1,"&gt;="&amp;(BX$1-2-(MONTH(BX$4)-3*INT((MONTH(BX$4)-1)/3)))),
0))</f>
        <v>0</v>
      </c>
      <c r="BY266" s="5">
        <f ca="1">IF(BY$4="",0,IF(OR(MONTH(BY$4)=3,MONTH(BY$4)=4,MONTH(BY$4)=7,MONTH(BY$4)=10),
SUMIFS($W243:BX243,$W$1:BX$1,"&lt;="&amp;(BY$1-(MONTH(BY$4)-3*INT((MONTH(BY$4)-1)/3))),$W$1:BX$1,"&gt;="&amp;(BY$1-2-(MONTH(BY$4)-3*INT((MONTH(BY$4)-1)/3)))),
0))</f>
        <v>56375</v>
      </c>
      <c r="BZ266" s="5">
        <f ca="1">IF(BZ$4="",0,IF(OR(MONTH(BZ$4)=3,MONTH(BZ$4)=4,MONTH(BZ$4)=7,MONTH(BZ$4)=10),
SUMIFS($W243:BY243,$W$1:BY$1,"&lt;="&amp;(BZ$1-(MONTH(BZ$4)-3*INT((MONTH(BZ$4)-1)/3))),$W$1:BY$1,"&gt;="&amp;(BZ$1-2-(MONTH(BZ$4)-3*INT((MONTH(BZ$4)-1)/3)))),
0))</f>
        <v>54312.5</v>
      </c>
      <c r="CA266" s="5">
        <f ca="1">IF(CA$4="",0,IF(OR(MONTH(CA$4)=3,MONTH(CA$4)=4,MONTH(CA$4)=7,MONTH(CA$4)=10),
SUMIFS($W243:BZ243,$W$1:BZ$1,"&lt;="&amp;(CA$1-(MONTH(CA$4)-3*INT((MONTH(CA$4)-1)/3))),$W$1:BZ$1,"&gt;="&amp;(CA$1-2-(MONTH(CA$4)-3*INT((MONTH(CA$4)-1)/3)))),
0))</f>
        <v>0</v>
      </c>
      <c r="CB266" s="5">
        <f ca="1">IF(CB$4="",0,IF(OR(MONTH(CB$4)=3,MONTH(CB$4)=4,MONTH(CB$4)=7,MONTH(CB$4)=10),
SUMIFS($W243:CA243,$W$1:CA$1,"&lt;="&amp;(CB$1-(MONTH(CB$4)-3*INT((MONTH(CB$4)-1)/3))),$W$1:CA$1,"&gt;="&amp;(CB$1-2-(MONTH(CB$4)-3*INT((MONTH(CB$4)-1)/3)))),
0))</f>
        <v>0</v>
      </c>
      <c r="CC266" s="5">
        <f ca="1">IF(CC$4="",0,IF(OR(MONTH(CC$4)=3,MONTH(CC$4)=4,MONTH(CC$4)=7,MONTH(CC$4)=10),
SUMIFS($W243:CB243,$W$1:CB$1,"&lt;="&amp;(CC$1-(MONTH(CC$4)-3*INT((MONTH(CC$4)-1)/3))),$W$1:CB$1,"&gt;="&amp;(CC$1-2-(MONTH(CC$4)-3*INT((MONTH(CC$4)-1)/3)))),
0))</f>
        <v>52250</v>
      </c>
      <c r="CD266" s="5">
        <f ca="1">IF(CD$4="",0,IF(OR(MONTH(CD$4)=3,MONTH(CD$4)=4,MONTH(CD$4)=7,MONTH(CD$4)=10),
SUMIFS($W243:CC243,$W$1:CC$1,"&lt;="&amp;(CD$1-(MONTH(CD$4)-3*INT((MONTH(CD$4)-1)/3))),$W$1:CC$1,"&gt;="&amp;(CD$1-2-(MONTH(CD$4)-3*INT((MONTH(CD$4)-1)/3)))),
0))</f>
        <v>0</v>
      </c>
      <c r="CE266" s="5">
        <f ca="1">IF(CE$4="",0,IF(OR(MONTH(CE$4)=3,MONTH(CE$4)=4,MONTH(CE$4)=7,MONTH(CE$4)=10),
SUMIFS($W243:CD243,$W$1:CD$1,"&lt;="&amp;(CE$1-(MONTH(CE$4)-3*INT((MONTH(CE$4)-1)/3))),$W$1:CD$1,"&gt;="&amp;(CE$1-2-(MONTH(CE$4)-3*INT((MONTH(CE$4)-1)/3)))),
0))</f>
        <v>0</v>
      </c>
      <c r="CF266" s="5">
        <f ca="1">IF(CF$4="",0,IF(OR(MONTH(CF$4)=3,MONTH(CF$4)=4,MONTH(CF$4)=7,MONTH(CF$4)=10),
SUMIFS($W243:CE243,$W$1:CE$1,"&lt;="&amp;(CF$1-(MONTH(CF$4)-3*INT((MONTH(CF$4)-1)/3))),$W$1:CE$1,"&gt;="&amp;(CF$1-2-(MONTH(CF$4)-3*INT((MONTH(CF$4)-1)/3)))),
0))</f>
        <v>0</v>
      </c>
    </row>
    <row r="267" spans="2:84" x14ac:dyDescent="0.3">
      <c r="B267" s="13">
        <f>ROW()</f>
        <v>267</v>
      </c>
      <c r="H267" s="1" t="str">
        <f t="shared" si="492"/>
        <v>Налоги на внеоборотные активы</v>
      </c>
      <c r="I267" s="1" t="str">
        <f>$I$263</f>
        <v>Капзатраты на производственные мощности</v>
      </c>
      <c r="J267" s="1" t="str">
        <f>Prcsses!I147</f>
        <v>Доставка и установка оборудования</v>
      </c>
      <c r="M267" s="53" t="s">
        <v>18</v>
      </c>
      <c r="P267" s="72"/>
      <c r="U267" s="5">
        <f t="shared" ca="1" si="493"/>
        <v>342604.16666666663</v>
      </c>
      <c r="X267" s="5">
        <f ca="1">IF(X$4="",0,IF(OR(MONTH(X$4)=3,MONTH(X$4)=4,MONTH(X$4)=7,MONTH(X$4)=10),
SUMIFS($W244:W244,$W$1:W$1,"&lt;="&amp;(X$1-(MONTH(X$4)-3*INT((MONTH(X$4)-1)/3))),$W$1:W$1,"&gt;="&amp;(X$1-2-(MONTH(X$4)-3*INT((MONTH(X$4)-1)/3)))),
0))</f>
        <v>0</v>
      </c>
      <c r="Y267" s="5">
        <f ca="1">IF(Y$4="",0,IF(OR(MONTH(Y$4)=3,MONTH(Y$4)=4,MONTH(Y$4)=7,MONTH(Y$4)=10),
SUMIFS($W244:X244,$W$1:X$1,"&lt;="&amp;(Y$1-(MONTH(Y$4)-3*INT((MONTH(Y$4)-1)/3))),$W$1:X$1,"&gt;="&amp;(Y$1-2-(MONTH(Y$4)-3*INT((MONTH(Y$4)-1)/3)))),
0))</f>
        <v>0</v>
      </c>
      <c r="Z267" s="5">
        <f ca="1">IF(Z$4="",0,IF(OR(MONTH(Z$4)=3,MONTH(Z$4)=4,MONTH(Z$4)=7,MONTH(Z$4)=10),
SUMIFS($W244:Y244,$W$1:Y$1,"&lt;="&amp;(Z$1-(MONTH(Z$4)-3*INT((MONTH(Z$4)-1)/3))),$W$1:Y$1,"&gt;="&amp;(Z$1-2-(MONTH(Z$4)-3*INT((MONTH(Z$4)-1)/3)))),
0))</f>
        <v>0</v>
      </c>
      <c r="AA267" s="5">
        <f ca="1">IF(AA$4="",0,IF(OR(MONTH(AA$4)=3,MONTH(AA$4)=4,MONTH(AA$4)=7,MONTH(AA$4)=10),
SUMIFS($W244:Z244,$W$1:Z$1,"&lt;="&amp;(AA$1-(MONTH(AA$4)-3*INT((MONTH(AA$4)-1)/3))),$W$1:Z$1,"&gt;="&amp;(AA$1-2-(MONTH(AA$4)-3*INT((MONTH(AA$4)-1)/3)))),
0))</f>
        <v>0</v>
      </c>
      <c r="AB267" s="5">
        <f ca="1">IF(AB$4="",0,IF(OR(MONTH(AB$4)=3,MONTH(AB$4)=4,MONTH(AB$4)=7,MONTH(AB$4)=10),
SUMIFS($W244:AA244,$W$1:AA$1,"&lt;="&amp;(AB$1-(MONTH(AB$4)-3*INT((MONTH(AB$4)-1)/3))),$W$1:AA$1,"&gt;="&amp;(AB$1-2-(MONTH(AB$4)-3*INT((MONTH(AB$4)-1)/3)))),
0))</f>
        <v>0</v>
      </c>
      <c r="AC267" s="5">
        <f ca="1">IF(AC$4="",0,IF(OR(MONTH(AC$4)=3,MONTH(AC$4)=4,MONTH(AC$4)=7,MONTH(AC$4)=10),
SUMIFS($W244:AB244,$W$1:AB$1,"&lt;="&amp;(AC$1-(MONTH(AC$4)-3*INT((MONTH(AC$4)-1)/3))),$W$1:AB$1,"&gt;="&amp;(AC$1-2-(MONTH(AC$4)-3*INT((MONTH(AC$4)-1)/3)))),
0))</f>
        <v>0</v>
      </c>
      <c r="AD267" s="5">
        <f ca="1">IF(AD$4="",0,IF(OR(MONTH(AD$4)=3,MONTH(AD$4)=4,MONTH(AD$4)=7,MONTH(AD$4)=10),
SUMIFS($W244:AC244,$W$1:AC$1,"&lt;="&amp;(AD$1-(MONTH(AD$4)-3*INT((MONTH(AD$4)-1)/3))),$W$1:AC$1,"&gt;="&amp;(AD$1-2-(MONTH(AD$4)-3*INT((MONTH(AD$4)-1)/3)))),
0))</f>
        <v>0</v>
      </c>
      <c r="AE267" s="5">
        <f ca="1">IF(AE$4="",0,IF(OR(MONTH(AE$4)=3,MONTH(AE$4)=4,MONTH(AE$4)=7,MONTH(AE$4)=10),
SUMIFS($W244:AD244,$W$1:AD$1,"&lt;="&amp;(AE$1-(MONTH(AE$4)-3*INT((MONTH(AE$4)-1)/3))),$W$1:AD$1,"&gt;="&amp;(AE$1-2-(MONTH(AE$4)-3*INT((MONTH(AE$4)-1)/3)))),
0))</f>
        <v>0</v>
      </c>
      <c r="AF267" s="5">
        <f ca="1">IF(AF$4="",0,IF(OR(MONTH(AF$4)=3,MONTH(AF$4)=4,MONTH(AF$4)=7,MONTH(AF$4)=10),
SUMIFS($W244:AE244,$W$1:AE$1,"&lt;="&amp;(AF$1-(MONTH(AF$4)-3*INT((MONTH(AF$4)-1)/3))),$W$1:AE$1,"&gt;="&amp;(AF$1-2-(MONTH(AF$4)-3*INT((MONTH(AF$4)-1)/3)))),
0))</f>
        <v>0</v>
      </c>
      <c r="AG267" s="5">
        <f ca="1">IF(AG$4="",0,IF(OR(MONTH(AG$4)=3,MONTH(AG$4)=4,MONTH(AG$4)=7,MONTH(AG$4)=10),
SUMIFS($W244:AF244,$W$1:AF$1,"&lt;="&amp;(AG$1-(MONTH(AG$4)-3*INT((MONTH(AG$4)-1)/3))),$W$1:AF$1,"&gt;="&amp;(AG$1-2-(MONTH(AG$4)-3*INT((MONTH(AG$4)-1)/3)))),
0))</f>
        <v>0</v>
      </c>
      <c r="AH267" s="5">
        <f ca="1">IF(AH$4="",0,IF(OR(MONTH(AH$4)=3,MONTH(AH$4)=4,MONTH(AH$4)=7,MONTH(AH$4)=10),
SUMIFS($W244:AG244,$W$1:AG$1,"&lt;="&amp;(AH$1-(MONTH(AH$4)-3*INT((MONTH(AH$4)-1)/3))),$W$1:AG$1,"&gt;="&amp;(AH$1-2-(MONTH(AH$4)-3*INT((MONTH(AH$4)-1)/3)))),
0))</f>
        <v>0</v>
      </c>
      <c r="AI267" s="5">
        <f ca="1">IF(AI$4="",0,IF(OR(MONTH(AI$4)=3,MONTH(AI$4)=4,MONTH(AI$4)=7,MONTH(AI$4)=10),
SUMIFS($W244:AH244,$W$1:AH$1,"&lt;="&amp;(AI$1-(MONTH(AI$4)-3*INT((MONTH(AI$4)-1)/3))),$W$1:AH$1,"&gt;="&amp;(AI$1-2-(MONTH(AI$4)-3*INT((MONTH(AI$4)-1)/3)))),
0))</f>
        <v>0</v>
      </c>
      <c r="AJ267" s="5">
        <f ca="1">IF(AJ$4="",0,IF(OR(MONTH(AJ$4)=3,MONTH(AJ$4)=4,MONTH(AJ$4)=7,MONTH(AJ$4)=10),
SUMIFS($W244:AI244,$W$1:AI$1,"&lt;="&amp;(AJ$1-(MONTH(AJ$4)-3*INT((MONTH(AJ$4)-1)/3))),$W$1:AI$1,"&gt;="&amp;(AJ$1-2-(MONTH(AJ$4)-3*INT((MONTH(AJ$4)-1)/3)))),
0))</f>
        <v>9166.6666666666661</v>
      </c>
      <c r="AK267" s="5">
        <f ca="1">IF(AK$4="",0,IF(OR(MONTH(AK$4)=3,MONTH(AK$4)=4,MONTH(AK$4)=7,MONTH(AK$4)=10),
SUMIFS($W244:AJ244,$W$1:AJ$1,"&lt;="&amp;(AK$1-(MONTH(AK$4)-3*INT((MONTH(AK$4)-1)/3))),$W$1:AJ$1,"&gt;="&amp;(AK$1-2-(MONTH(AK$4)-3*INT((MONTH(AK$4)-1)/3)))),
0))</f>
        <v>0</v>
      </c>
      <c r="AL267" s="5">
        <f ca="1">IF(AL$4="",0,IF(OR(MONTH(AL$4)=3,MONTH(AL$4)=4,MONTH(AL$4)=7,MONTH(AL$4)=10),
SUMIFS($W244:AK244,$W$1:AK$1,"&lt;="&amp;(AL$1-(MONTH(AL$4)-3*INT((MONTH(AL$4)-1)/3))),$W$1:AK$1,"&gt;="&amp;(AL$1-2-(MONTH(AL$4)-3*INT((MONTH(AL$4)-1)/3)))),
0))</f>
        <v>0</v>
      </c>
      <c r="AM267" s="5">
        <f ca="1">IF(AM$4="",0,IF(OR(MONTH(AM$4)=3,MONTH(AM$4)=4,MONTH(AM$4)=7,MONTH(AM$4)=10),
SUMIFS($W244:AL244,$W$1:AL$1,"&lt;="&amp;(AM$1-(MONTH(AM$4)-3*INT((MONTH(AM$4)-1)/3))),$W$1:AL$1,"&gt;="&amp;(AM$1-2-(MONTH(AM$4)-3*INT((MONTH(AM$4)-1)/3)))),
0))</f>
        <v>0</v>
      </c>
      <c r="AN267" s="5">
        <f ca="1">IF(AN$4="",0,IF(OR(MONTH(AN$4)=3,MONTH(AN$4)=4,MONTH(AN$4)=7,MONTH(AN$4)=10),
SUMIFS($W244:AM244,$W$1:AM$1,"&lt;="&amp;(AN$1-(MONTH(AN$4)-3*INT((MONTH(AN$4)-1)/3))),$W$1:AM$1,"&gt;="&amp;(AN$1-2-(MONTH(AN$4)-3*INT((MONTH(AN$4)-1)/3)))),
0))</f>
        <v>0</v>
      </c>
      <c r="AO267" s="5">
        <f ca="1">IF(AO$4="",0,IF(OR(MONTH(AO$4)=3,MONTH(AO$4)=4,MONTH(AO$4)=7,MONTH(AO$4)=10),
SUMIFS($W244:AN244,$W$1:AN$1,"&lt;="&amp;(AO$1-(MONTH(AO$4)-3*INT((MONTH(AO$4)-1)/3))),$W$1:AN$1,"&gt;="&amp;(AO$1-2-(MONTH(AO$4)-3*INT((MONTH(AO$4)-1)/3)))),
0))</f>
        <v>27041.666666666664</v>
      </c>
      <c r="AP267" s="5">
        <f ca="1">IF(AP$4="",0,IF(OR(MONTH(AP$4)=3,MONTH(AP$4)=4,MONTH(AP$4)=7,MONTH(AP$4)=10),
SUMIFS($W244:AO244,$W$1:AO$1,"&lt;="&amp;(AP$1-(MONTH(AP$4)-3*INT((MONTH(AP$4)-1)/3))),$W$1:AO$1,"&gt;="&amp;(AP$1-2-(MONTH(AP$4)-3*INT((MONTH(AP$4)-1)/3)))),
0))</f>
        <v>26354.166666666664</v>
      </c>
      <c r="AQ267" s="5">
        <f ca="1">IF(AQ$4="",0,IF(OR(MONTH(AQ$4)=3,MONTH(AQ$4)=4,MONTH(AQ$4)=7,MONTH(AQ$4)=10),
SUMIFS($W244:AP244,$W$1:AP$1,"&lt;="&amp;(AQ$1-(MONTH(AQ$4)-3*INT((MONTH(AQ$4)-1)/3))),$W$1:AP$1,"&gt;="&amp;(AQ$1-2-(MONTH(AQ$4)-3*INT((MONTH(AQ$4)-1)/3)))),
0))</f>
        <v>0</v>
      </c>
      <c r="AR267" s="5">
        <f ca="1">IF(AR$4="",0,IF(OR(MONTH(AR$4)=3,MONTH(AR$4)=4,MONTH(AR$4)=7,MONTH(AR$4)=10),
SUMIFS($W244:AQ244,$W$1:AQ$1,"&lt;="&amp;(AR$1-(MONTH(AR$4)-3*INT((MONTH(AR$4)-1)/3))),$W$1:AQ$1,"&gt;="&amp;(AR$1-2-(MONTH(AR$4)-3*INT((MONTH(AR$4)-1)/3)))),
0))</f>
        <v>0</v>
      </c>
      <c r="AS267" s="5">
        <f ca="1">IF(AS$4="",0,IF(OR(MONTH(AS$4)=3,MONTH(AS$4)=4,MONTH(AS$4)=7,MONTH(AS$4)=10),
SUMIFS($W244:AR244,$W$1:AR$1,"&lt;="&amp;(AS$1-(MONTH(AS$4)-3*INT((MONTH(AS$4)-1)/3))),$W$1:AR$1,"&gt;="&amp;(AS$1-2-(MONTH(AS$4)-3*INT((MONTH(AS$4)-1)/3)))),
0))</f>
        <v>25666.666666666664</v>
      </c>
      <c r="AT267" s="5">
        <f ca="1">IF(AT$4="",0,IF(OR(MONTH(AT$4)=3,MONTH(AT$4)=4,MONTH(AT$4)=7,MONTH(AT$4)=10),
SUMIFS($W244:AS244,$W$1:AS$1,"&lt;="&amp;(AT$1-(MONTH(AT$4)-3*INT((MONTH(AT$4)-1)/3))),$W$1:AS$1,"&gt;="&amp;(AT$1-2-(MONTH(AT$4)-3*INT((MONTH(AT$4)-1)/3)))),
0))</f>
        <v>0</v>
      </c>
      <c r="AU267" s="5">
        <f ca="1">IF(AU$4="",0,IF(OR(MONTH(AU$4)=3,MONTH(AU$4)=4,MONTH(AU$4)=7,MONTH(AU$4)=10),
SUMIFS($W244:AT244,$W$1:AT$1,"&lt;="&amp;(AU$1-(MONTH(AU$4)-3*INT((MONTH(AU$4)-1)/3))),$W$1:AT$1,"&gt;="&amp;(AU$1-2-(MONTH(AU$4)-3*INT((MONTH(AU$4)-1)/3)))),
0))</f>
        <v>0</v>
      </c>
      <c r="AV267" s="5">
        <f ca="1">IF(AV$4="",0,IF(OR(MONTH(AV$4)=3,MONTH(AV$4)=4,MONTH(AV$4)=7,MONTH(AV$4)=10),
SUMIFS($W244:AU244,$W$1:AU$1,"&lt;="&amp;(AV$1-(MONTH(AV$4)-3*INT((MONTH(AV$4)-1)/3))),$W$1:AU$1,"&gt;="&amp;(AV$1-2-(MONTH(AV$4)-3*INT((MONTH(AV$4)-1)/3)))),
0))</f>
        <v>24979.166666666664</v>
      </c>
      <c r="AW267" s="5">
        <f ca="1">IF(AW$4="",0,IF(OR(MONTH(AW$4)=3,MONTH(AW$4)=4,MONTH(AW$4)=7,MONTH(AW$4)=10),
SUMIFS($W244:AV244,$W$1:AV$1,"&lt;="&amp;(AW$1-(MONTH(AW$4)-3*INT((MONTH(AW$4)-1)/3))),$W$1:AV$1,"&gt;="&amp;(AW$1-2-(MONTH(AW$4)-3*INT((MONTH(AW$4)-1)/3)))),
0))</f>
        <v>0</v>
      </c>
      <c r="AX267" s="5">
        <f ca="1">IF(AX$4="",0,IF(OR(MONTH(AX$4)=3,MONTH(AX$4)=4,MONTH(AX$4)=7,MONTH(AX$4)=10),
SUMIFS($W244:AW244,$W$1:AW$1,"&lt;="&amp;(AX$1-(MONTH(AX$4)-3*INT((MONTH(AX$4)-1)/3))),$W$1:AW$1,"&gt;="&amp;(AX$1-2-(MONTH(AX$4)-3*INT((MONTH(AX$4)-1)/3)))),
0))</f>
        <v>0</v>
      </c>
      <c r="AY267" s="5">
        <f ca="1">IF(AY$4="",0,IF(OR(MONTH(AY$4)=3,MONTH(AY$4)=4,MONTH(AY$4)=7,MONTH(AY$4)=10),
SUMIFS($W244:AX244,$W$1:AX$1,"&lt;="&amp;(AY$1-(MONTH(AY$4)-3*INT((MONTH(AY$4)-1)/3))),$W$1:AX$1,"&gt;="&amp;(AY$1-2-(MONTH(AY$4)-3*INT((MONTH(AY$4)-1)/3)))),
0))</f>
        <v>0</v>
      </c>
      <c r="AZ267" s="5">
        <f ca="1">IF(AZ$4="",0,IF(OR(MONTH(AZ$4)=3,MONTH(AZ$4)=4,MONTH(AZ$4)=7,MONTH(AZ$4)=10),
SUMIFS($W244:AY244,$W$1:AY$1,"&lt;="&amp;(AZ$1-(MONTH(AZ$4)-3*INT((MONTH(AZ$4)-1)/3))),$W$1:AY$1,"&gt;="&amp;(AZ$1-2-(MONTH(AZ$4)-3*INT((MONTH(AZ$4)-1)/3)))),
0))</f>
        <v>0</v>
      </c>
      <c r="BA267" s="5">
        <f ca="1">IF(BA$4="",0,IF(OR(MONTH(BA$4)=3,MONTH(BA$4)=4,MONTH(BA$4)=7,MONTH(BA$4)=10),
SUMIFS($W244:AZ244,$W$1:AZ$1,"&lt;="&amp;(BA$1-(MONTH(BA$4)-3*INT((MONTH(BA$4)-1)/3))),$W$1:AZ$1,"&gt;="&amp;(BA$1-2-(MONTH(BA$4)-3*INT((MONTH(BA$4)-1)/3)))),
0))</f>
        <v>24291.666666666664</v>
      </c>
      <c r="BB267" s="5">
        <f ca="1">IF(BB$4="",0,IF(OR(MONTH(BB$4)=3,MONTH(BB$4)=4,MONTH(BB$4)=7,MONTH(BB$4)=10),
SUMIFS($W244:BA244,$W$1:BA$1,"&lt;="&amp;(BB$1-(MONTH(BB$4)-3*INT((MONTH(BB$4)-1)/3))),$W$1:BA$1,"&gt;="&amp;(BB$1-2-(MONTH(BB$4)-3*INT((MONTH(BB$4)-1)/3)))),
0))</f>
        <v>23604.166666666664</v>
      </c>
      <c r="BC267" s="5">
        <f ca="1">IF(BC$4="",0,IF(OR(MONTH(BC$4)=3,MONTH(BC$4)=4,MONTH(BC$4)=7,MONTH(BC$4)=10),
SUMIFS($W244:BB244,$W$1:BB$1,"&lt;="&amp;(BC$1-(MONTH(BC$4)-3*INT((MONTH(BC$4)-1)/3))),$W$1:BB$1,"&gt;="&amp;(BC$1-2-(MONTH(BC$4)-3*INT((MONTH(BC$4)-1)/3)))),
0))</f>
        <v>0</v>
      </c>
      <c r="BD267" s="5">
        <f ca="1">IF(BD$4="",0,IF(OR(MONTH(BD$4)=3,MONTH(BD$4)=4,MONTH(BD$4)=7,MONTH(BD$4)=10),
SUMIFS($W244:BC244,$W$1:BC$1,"&lt;="&amp;(BD$1-(MONTH(BD$4)-3*INT((MONTH(BD$4)-1)/3))),$W$1:BC$1,"&gt;="&amp;(BD$1-2-(MONTH(BD$4)-3*INT((MONTH(BD$4)-1)/3)))),
0))</f>
        <v>0</v>
      </c>
      <c r="BE267" s="5">
        <f ca="1">IF(BE$4="",0,IF(OR(MONTH(BE$4)=3,MONTH(BE$4)=4,MONTH(BE$4)=7,MONTH(BE$4)=10),
SUMIFS($W244:BD244,$W$1:BD$1,"&lt;="&amp;(BE$1-(MONTH(BE$4)-3*INT((MONTH(BE$4)-1)/3))),$W$1:BD$1,"&gt;="&amp;(BE$1-2-(MONTH(BE$4)-3*INT((MONTH(BE$4)-1)/3)))),
0))</f>
        <v>22916.666666666668</v>
      </c>
      <c r="BF267" s="5">
        <f ca="1">IF(BF$4="",0,IF(OR(MONTH(BF$4)=3,MONTH(BF$4)=4,MONTH(BF$4)=7,MONTH(BF$4)=10),
SUMIFS($W244:BE244,$W$1:BE$1,"&lt;="&amp;(BF$1-(MONTH(BF$4)-3*INT((MONTH(BF$4)-1)/3))),$W$1:BE$1,"&gt;="&amp;(BF$1-2-(MONTH(BF$4)-3*INT((MONTH(BF$4)-1)/3)))),
0))</f>
        <v>0</v>
      </c>
      <c r="BG267" s="5">
        <f ca="1">IF(BG$4="",0,IF(OR(MONTH(BG$4)=3,MONTH(BG$4)=4,MONTH(BG$4)=7,MONTH(BG$4)=10),
SUMIFS($W244:BF244,$W$1:BF$1,"&lt;="&amp;(BG$1-(MONTH(BG$4)-3*INT((MONTH(BG$4)-1)/3))),$W$1:BF$1,"&gt;="&amp;(BG$1-2-(MONTH(BG$4)-3*INT((MONTH(BG$4)-1)/3)))),
0))</f>
        <v>0</v>
      </c>
      <c r="BH267" s="5">
        <f ca="1">IF(BH$4="",0,IF(OR(MONTH(BH$4)=3,MONTH(BH$4)=4,MONTH(BH$4)=7,MONTH(BH$4)=10),
SUMIFS($W244:BG244,$W$1:BG$1,"&lt;="&amp;(BH$1-(MONTH(BH$4)-3*INT((MONTH(BH$4)-1)/3))),$W$1:BG$1,"&gt;="&amp;(BH$1-2-(MONTH(BH$4)-3*INT((MONTH(BH$4)-1)/3)))),
0))</f>
        <v>22229.166666666664</v>
      </c>
      <c r="BI267" s="5">
        <f ca="1">IF(BI$4="",0,IF(OR(MONTH(BI$4)=3,MONTH(BI$4)=4,MONTH(BI$4)=7,MONTH(BI$4)=10),
SUMIFS($W244:BH244,$W$1:BH$1,"&lt;="&amp;(BI$1-(MONTH(BI$4)-3*INT((MONTH(BI$4)-1)/3))),$W$1:BH$1,"&gt;="&amp;(BI$1-2-(MONTH(BI$4)-3*INT((MONTH(BI$4)-1)/3)))),
0))</f>
        <v>0</v>
      </c>
      <c r="BJ267" s="5">
        <f ca="1">IF(BJ$4="",0,IF(OR(MONTH(BJ$4)=3,MONTH(BJ$4)=4,MONTH(BJ$4)=7,MONTH(BJ$4)=10),
SUMIFS($W244:BI244,$W$1:BI$1,"&lt;="&amp;(BJ$1-(MONTH(BJ$4)-3*INT((MONTH(BJ$4)-1)/3))),$W$1:BI$1,"&gt;="&amp;(BJ$1-2-(MONTH(BJ$4)-3*INT((MONTH(BJ$4)-1)/3)))),
0))</f>
        <v>0</v>
      </c>
      <c r="BK267" s="5">
        <f ca="1">IF(BK$4="",0,IF(OR(MONTH(BK$4)=3,MONTH(BK$4)=4,MONTH(BK$4)=7,MONTH(BK$4)=10),
SUMIFS($W244:BJ244,$W$1:BJ$1,"&lt;="&amp;(BK$1-(MONTH(BK$4)-3*INT((MONTH(BK$4)-1)/3))),$W$1:BJ$1,"&gt;="&amp;(BK$1-2-(MONTH(BK$4)-3*INT((MONTH(BK$4)-1)/3)))),
0))</f>
        <v>0</v>
      </c>
      <c r="BL267" s="5">
        <f ca="1">IF(BL$4="",0,IF(OR(MONTH(BL$4)=3,MONTH(BL$4)=4,MONTH(BL$4)=7,MONTH(BL$4)=10),
SUMIFS($W244:BK244,$W$1:BK$1,"&lt;="&amp;(BL$1-(MONTH(BL$4)-3*INT((MONTH(BL$4)-1)/3))),$W$1:BK$1,"&gt;="&amp;(BL$1-2-(MONTH(BL$4)-3*INT((MONTH(BL$4)-1)/3)))),
0))</f>
        <v>0</v>
      </c>
      <c r="BM267" s="5">
        <f ca="1">IF(BM$4="",0,IF(OR(MONTH(BM$4)=3,MONTH(BM$4)=4,MONTH(BM$4)=7,MONTH(BM$4)=10),
SUMIFS($W244:BL244,$W$1:BL$1,"&lt;="&amp;(BM$1-(MONTH(BM$4)-3*INT((MONTH(BM$4)-1)/3))),$W$1:BL$1,"&gt;="&amp;(BM$1-2-(MONTH(BM$4)-3*INT((MONTH(BM$4)-1)/3)))),
0))</f>
        <v>21541.666666666664</v>
      </c>
      <c r="BN267" s="5">
        <f ca="1">IF(BN$4="",0,IF(OR(MONTH(BN$4)=3,MONTH(BN$4)=4,MONTH(BN$4)=7,MONTH(BN$4)=10),
SUMIFS($W244:BM244,$W$1:BM$1,"&lt;="&amp;(BN$1-(MONTH(BN$4)-3*INT((MONTH(BN$4)-1)/3))),$W$1:BM$1,"&gt;="&amp;(BN$1-2-(MONTH(BN$4)-3*INT((MONTH(BN$4)-1)/3)))),
0))</f>
        <v>20854.166666666664</v>
      </c>
      <c r="BO267" s="5">
        <f ca="1">IF(BO$4="",0,IF(OR(MONTH(BO$4)=3,MONTH(BO$4)=4,MONTH(BO$4)=7,MONTH(BO$4)=10),
SUMIFS($W244:BN244,$W$1:BN$1,"&lt;="&amp;(BO$1-(MONTH(BO$4)-3*INT((MONTH(BO$4)-1)/3))),$W$1:BN$1,"&gt;="&amp;(BO$1-2-(MONTH(BO$4)-3*INT((MONTH(BO$4)-1)/3)))),
0))</f>
        <v>0</v>
      </c>
      <c r="BP267" s="5">
        <f ca="1">IF(BP$4="",0,IF(OR(MONTH(BP$4)=3,MONTH(BP$4)=4,MONTH(BP$4)=7,MONTH(BP$4)=10),
SUMIFS($W244:BO244,$W$1:BO$1,"&lt;="&amp;(BP$1-(MONTH(BP$4)-3*INT((MONTH(BP$4)-1)/3))),$W$1:BO$1,"&gt;="&amp;(BP$1-2-(MONTH(BP$4)-3*INT((MONTH(BP$4)-1)/3)))),
0))</f>
        <v>0</v>
      </c>
      <c r="BQ267" s="5">
        <f ca="1">IF(BQ$4="",0,IF(OR(MONTH(BQ$4)=3,MONTH(BQ$4)=4,MONTH(BQ$4)=7,MONTH(BQ$4)=10),
SUMIFS($W244:BP244,$W$1:BP$1,"&lt;="&amp;(BQ$1-(MONTH(BQ$4)-3*INT((MONTH(BQ$4)-1)/3))),$W$1:BP$1,"&gt;="&amp;(BQ$1-2-(MONTH(BQ$4)-3*INT((MONTH(BQ$4)-1)/3)))),
0))</f>
        <v>20166.666666666664</v>
      </c>
      <c r="BR267" s="5">
        <f ca="1">IF(BR$4="",0,IF(OR(MONTH(BR$4)=3,MONTH(BR$4)=4,MONTH(BR$4)=7,MONTH(BR$4)=10),
SUMIFS($W244:BQ244,$W$1:BQ$1,"&lt;="&amp;(BR$1-(MONTH(BR$4)-3*INT((MONTH(BR$4)-1)/3))),$W$1:BQ$1,"&gt;="&amp;(BR$1-2-(MONTH(BR$4)-3*INT((MONTH(BR$4)-1)/3)))),
0))</f>
        <v>0</v>
      </c>
      <c r="BS267" s="5">
        <f ca="1">IF(BS$4="",0,IF(OR(MONTH(BS$4)=3,MONTH(BS$4)=4,MONTH(BS$4)=7,MONTH(BS$4)=10),
SUMIFS($W244:BR244,$W$1:BR$1,"&lt;="&amp;(BS$1-(MONTH(BS$4)-3*INT((MONTH(BS$4)-1)/3))),$W$1:BR$1,"&gt;="&amp;(BS$1-2-(MONTH(BS$4)-3*INT((MONTH(BS$4)-1)/3)))),
0))</f>
        <v>0</v>
      </c>
      <c r="BT267" s="5">
        <f ca="1">IF(BT$4="",0,IF(OR(MONTH(BT$4)=3,MONTH(BT$4)=4,MONTH(BT$4)=7,MONTH(BT$4)=10),
SUMIFS($W244:BS244,$W$1:BS$1,"&lt;="&amp;(BT$1-(MONTH(BT$4)-3*INT((MONTH(BT$4)-1)/3))),$W$1:BS$1,"&gt;="&amp;(BT$1-2-(MONTH(BT$4)-3*INT((MONTH(BT$4)-1)/3)))),
0))</f>
        <v>19479.166666666661</v>
      </c>
      <c r="BU267" s="5">
        <f ca="1">IF(BU$4="",0,IF(OR(MONTH(BU$4)=3,MONTH(BU$4)=4,MONTH(BU$4)=7,MONTH(BU$4)=10),
SUMIFS($W244:BT244,$W$1:BT$1,"&lt;="&amp;(BU$1-(MONTH(BU$4)-3*INT((MONTH(BU$4)-1)/3))),$W$1:BT$1,"&gt;="&amp;(BU$1-2-(MONTH(BU$4)-3*INT((MONTH(BU$4)-1)/3)))),
0))</f>
        <v>0</v>
      </c>
      <c r="BV267" s="5">
        <f ca="1">IF(BV$4="",0,IF(OR(MONTH(BV$4)=3,MONTH(BV$4)=4,MONTH(BV$4)=7,MONTH(BV$4)=10),
SUMIFS($W244:BU244,$W$1:BU$1,"&lt;="&amp;(BV$1-(MONTH(BV$4)-3*INT((MONTH(BV$4)-1)/3))),$W$1:BU$1,"&gt;="&amp;(BV$1-2-(MONTH(BV$4)-3*INT((MONTH(BV$4)-1)/3)))),
0))</f>
        <v>0</v>
      </c>
      <c r="BW267" s="5">
        <f ca="1">IF(BW$4="",0,IF(OR(MONTH(BW$4)=3,MONTH(BW$4)=4,MONTH(BW$4)=7,MONTH(BW$4)=10),
SUMIFS($W244:BV244,$W$1:BV$1,"&lt;="&amp;(BW$1-(MONTH(BW$4)-3*INT((MONTH(BW$4)-1)/3))),$W$1:BV$1,"&gt;="&amp;(BW$1-2-(MONTH(BW$4)-3*INT((MONTH(BW$4)-1)/3)))),
0))</f>
        <v>0</v>
      </c>
      <c r="BX267" s="5">
        <f ca="1">IF(BX$4="",0,IF(OR(MONTH(BX$4)=3,MONTH(BX$4)=4,MONTH(BX$4)=7,MONTH(BX$4)=10),
SUMIFS($W244:BW244,$W$1:BW$1,"&lt;="&amp;(BX$1-(MONTH(BX$4)-3*INT((MONTH(BX$4)-1)/3))),$W$1:BW$1,"&gt;="&amp;(BX$1-2-(MONTH(BX$4)-3*INT((MONTH(BX$4)-1)/3)))),
0))</f>
        <v>0</v>
      </c>
      <c r="BY267" s="5">
        <f ca="1">IF(BY$4="",0,IF(OR(MONTH(BY$4)=3,MONTH(BY$4)=4,MONTH(BY$4)=7,MONTH(BY$4)=10),
SUMIFS($W244:BX244,$W$1:BX$1,"&lt;="&amp;(BY$1-(MONTH(BY$4)-3*INT((MONTH(BY$4)-1)/3))),$W$1:BX$1,"&gt;="&amp;(BY$1-2-(MONTH(BY$4)-3*INT((MONTH(BY$4)-1)/3)))),
0))</f>
        <v>18791.666666666661</v>
      </c>
      <c r="BZ267" s="5">
        <f ca="1">IF(BZ$4="",0,IF(OR(MONTH(BZ$4)=3,MONTH(BZ$4)=4,MONTH(BZ$4)=7,MONTH(BZ$4)=10),
SUMIFS($W244:BY244,$W$1:BY$1,"&lt;="&amp;(BZ$1-(MONTH(BZ$4)-3*INT((MONTH(BZ$4)-1)/3))),$W$1:BY$1,"&gt;="&amp;(BZ$1-2-(MONTH(BZ$4)-3*INT((MONTH(BZ$4)-1)/3)))),
0))</f>
        <v>18104.166666666661</v>
      </c>
      <c r="CA267" s="5">
        <f ca="1">IF(CA$4="",0,IF(OR(MONTH(CA$4)=3,MONTH(CA$4)=4,MONTH(CA$4)=7,MONTH(CA$4)=10),
SUMIFS($W244:BZ244,$W$1:BZ$1,"&lt;="&amp;(CA$1-(MONTH(CA$4)-3*INT((MONTH(CA$4)-1)/3))),$W$1:BZ$1,"&gt;="&amp;(CA$1-2-(MONTH(CA$4)-3*INT((MONTH(CA$4)-1)/3)))),
0))</f>
        <v>0</v>
      </c>
      <c r="CB267" s="5">
        <f ca="1">IF(CB$4="",0,IF(OR(MONTH(CB$4)=3,MONTH(CB$4)=4,MONTH(CB$4)=7,MONTH(CB$4)=10),
SUMIFS($W244:CA244,$W$1:CA$1,"&lt;="&amp;(CB$1-(MONTH(CB$4)-3*INT((MONTH(CB$4)-1)/3))),$W$1:CA$1,"&gt;="&amp;(CB$1-2-(MONTH(CB$4)-3*INT((MONTH(CB$4)-1)/3)))),
0))</f>
        <v>0</v>
      </c>
      <c r="CC267" s="5">
        <f ca="1">IF(CC$4="",0,IF(OR(MONTH(CC$4)=3,MONTH(CC$4)=4,MONTH(CC$4)=7,MONTH(CC$4)=10),
SUMIFS($W244:CB244,$W$1:CB$1,"&lt;="&amp;(CC$1-(MONTH(CC$4)-3*INT((MONTH(CC$4)-1)/3))),$W$1:CB$1,"&gt;="&amp;(CC$1-2-(MONTH(CC$4)-3*INT((MONTH(CC$4)-1)/3)))),
0))</f>
        <v>17416.666666666657</v>
      </c>
      <c r="CD267" s="5">
        <f ca="1">IF(CD$4="",0,IF(OR(MONTH(CD$4)=3,MONTH(CD$4)=4,MONTH(CD$4)=7,MONTH(CD$4)=10),
SUMIFS($W244:CC244,$W$1:CC$1,"&lt;="&amp;(CD$1-(MONTH(CD$4)-3*INT((MONTH(CD$4)-1)/3))),$W$1:CC$1,"&gt;="&amp;(CD$1-2-(MONTH(CD$4)-3*INT((MONTH(CD$4)-1)/3)))),
0))</f>
        <v>0</v>
      </c>
      <c r="CE267" s="5">
        <f ca="1">IF(CE$4="",0,IF(OR(MONTH(CE$4)=3,MONTH(CE$4)=4,MONTH(CE$4)=7,MONTH(CE$4)=10),
SUMIFS($W244:CD244,$W$1:CD$1,"&lt;="&amp;(CE$1-(MONTH(CE$4)-3*INT((MONTH(CE$4)-1)/3))),$W$1:CD$1,"&gt;="&amp;(CE$1-2-(MONTH(CE$4)-3*INT((MONTH(CE$4)-1)/3)))),
0))</f>
        <v>0</v>
      </c>
      <c r="CF267" s="5">
        <f ca="1">IF(CF$4="",0,IF(OR(MONTH(CF$4)=3,MONTH(CF$4)=4,MONTH(CF$4)=7,MONTH(CF$4)=10),
SUMIFS($W244:CE244,$W$1:CE$1,"&lt;="&amp;(CF$1-(MONTH(CF$4)-3*INT((MONTH(CF$4)-1)/3))),$W$1:CE$1,"&gt;="&amp;(CF$1-2-(MONTH(CF$4)-3*INT((MONTH(CF$4)-1)/3)))),
0))</f>
        <v>0</v>
      </c>
    </row>
    <row r="268" spans="2:84" x14ac:dyDescent="0.3">
      <c r="B268" s="13">
        <f>ROW()</f>
        <v>268</v>
      </c>
      <c r="H268" s="1" t="str">
        <f t="shared" si="492"/>
        <v>Налоги на внеоборотные активы</v>
      </c>
      <c r="I268" s="1" t="str">
        <f>$I$263</f>
        <v>Капзатраты на производственные мощности</v>
      </c>
      <c r="J268" s="1" t="str">
        <f>Prcsses!I148</f>
        <v>Пуско-наладочные работы и ввод в экспл.</v>
      </c>
      <c r="M268" s="53" t="s">
        <v>18</v>
      </c>
      <c r="P268" s="72"/>
      <c r="U268" s="5">
        <f t="shared" ca="1" si="493"/>
        <v>68520.833333333314</v>
      </c>
      <c r="X268" s="5">
        <f ca="1">IF(X$4="",0,IF(OR(MONTH(X$4)=3,MONTH(X$4)=4,MONTH(X$4)=7,MONTH(X$4)=10),
SUMIFS($W245:W245,$W$1:W$1,"&lt;="&amp;(X$1-(MONTH(X$4)-3*INT((MONTH(X$4)-1)/3))),$W$1:W$1,"&gt;="&amp;(X$1-2-(MONTH(X$4)-3*INT((MONTH(X$4)-1)/3)))),
0))</f>
        <v>0</v>
      </c>
      <c r="Y268" s="5">
        <f ca="1">IF(Y$4="",0,IF(OR(MONTH(Y$4)=3,MONTH(Y$4)=4,MONTH(Y$4)=7,MONTH(Y$4)=10),
SUMIFS($W245:X245,$W$1:X$1,"&lt;="&amp;(Y$1-(MONTH(Y$4)-3*INT((MONTH(Y$4)-1)/3))),$W$1:X$1,"&gt;="&amp;(Y$1-2-(MONTH(Y$4)-3*INT((MONTH(Y$4)-1)/3)))),
0))</f>
        <v>0</v>
      </c>
      <c r="Z268" s="5">
        <f ca="1">IF(Z$4="",0,IF(OR(MONTH(Z$4)=3,MONTH(Z$4)=4,MONTH(Z$4)=7,MONTH(Z$4)=10),
SUMIFS($W245:Y245,$W$1:Y$1,"&lt;="&amp;(Z$1-(MONTH(Z$4)-3*INT((MONTH(Z$4)-1)/3))),$W$1:Y$1,"&gt;="&amp;(Z$1-2-(MONTH(Z$4)-3*INT((MONTH(Z$4)-1)/3)))),
0))</f>
        <v>0</v>
      </c>
      <c r="AA268" s="5">
        <f ca="1">IF(AA$4="",0,IF(OR(MONTH(AA$4)=3,MONTH(AA$4)=4,MONTH(AA$4)=7,MONTH(AA$4)=10),
SUMIFS($W245:Z245,$W$1:Z$1,"&lt;="&amp;(AA$1-(MONTH(AA$4)-3*INT((MONTH(AA$4)-1)/3))),$W$1:Z$1,"&gt;="&amp;(AA$1-2-(MONTH(AA$4)-3*INT((MONTH(AA$4)-1)/3)))),
0))</f>
        <v>0</v>
      </c>
      <c r="AB268" s="5">
        <f ca="1">IF(AB$4="",0,IF(OR(MONTH(AB$4)=3,MONTH(AB$4)=4,MONTH(AB$4)=7,MONTH(AB$4)=10),
SUMIFS($W245:AA245,$W$1:AA$1,"&lt;="&amp;(AB$1-(MONTH(AB$4)-3*INT((MONTH(AB$4)-1)/3))),$W$1:AA$1,"&gt;="&amp;(AB$1-2-(MONTH(AB$4)-3*INT((MONTH(AB$4)-1)/3)))),
0))</f>
        <v>0</v>
      </c>
      <c r="AC268" s="5">
        <f ca="1">IF(AC$4="",0,IF(OR(MONTH(AC$4)=3,MONTH(AC$4)=4,MONTH(AC$4)=7,MONTH(AC$4)=10),
SUMIFS($W245:AB245,$W$1:AB$1,"&lt;="&amp;(AC$1-(MONTH(AC$4)-3*INT((MONTH(AC$4)-1)/3))),$W$1:AB$1,"&gt;="&amp;(AC$1-2-(MONTH(AC$4)-3*INT((MONTH(AC$4)-1)/3)))),
0))</f>
        <v>0</v>
      </c>
      <c r="AD268" s="5">
        <f ca="1">IF(AD$4="",0,IF(OR(MONTH(AD$4)=3,MONTH(AD$4)=4,MONTH(AD$4)=7,MONTH(AD$4)=10),
SUMIFS($W245:AC245,$W$1:AC$1,"&lt;="&amp;(AD$1-(MONTH(AD$4)-3*INT((MONTH(AD$4)-1)/3))),$W$1:AC$1,"&gt;="&amp;(AD$1-2-(MONTH(AD$4)-3*INT((MONTH(AD$4)-1)/3)))),
0))</f>
        <v>0</v>
      </c>
      <c r="AE268" s="5">
        <f ca="1">IF(AE$4="",0,IF(OR(MONTH(AE$4)=3,MONTH(AE$4)=4,MONTH(AE$4)=7,MONTH(AE$4)=10),
SUMIFS($W245:AD245,$W$1:AD$1,"&lt;="&amp;(AE$1-(MONTH(AE$4)-3*INT((MONTH(AE$4)-1)/3))),$W$1:AD$1,"&gt;="&amp;(AE$1-2-(MONTH(AE$4)-3*INT((MONTH(AE$4)-1)/3)))),
0))</f>
        <v>0</v>
      </c>
      <c r="AF268" s="5">
        <f ca="1">IF(AF$4="",0,IF(OR(MONTH(AF$4)=3,MONTH(AF$4)=4,MONTH(AF$4)=7,MONTH(AF$4)=10),
SUMIFS($W245:AE245,$W$1:AE$1,"&lt;="&amp;(AF$1-(MONTH(AF$4)-3*INT((MONTH(AF$4)-1)/3))),$W$1:AE$1,"&gt;="&amp;(AF$1-2-(MONTH(AF$4)-3*INT((MONTH(AF$4)-1)/3)))),
0))</f>
        <v>0</v>
      </c>
      <c r="AG268" s="5">
        <f ca="1">IF(AG$4="",0,IF(OR(MONTH(AG$4)=3,MONTH(AG$4)=4,MONTH(AG$4)=7,MONTH(AG$4)=10),
SUMIFS($W245:AF245,$W$1:AF$1,"&lt;="&amp;(AG$1-(MONTH(AG$4)-3*INT((MONTH(AG$4)-1)/3))),$W$1:AF$1,"&gt;="&amp;(AG$1-2-(MONTH(AG$4)-3*INT((MONTH(AG$4)-1)/3)))),
0))</f>
        <v>0</v>
      </c>
      <c r="AH268" s="5">
        <f ca="1">IF(AH$4="",0,IF(OR(MONTH(AH$4)=3,MONTH(AH$4)=4,MONTH(AH$4)=7,MONTH(AH$4)=10),
SUMIFS($W245:AG245,$W$1:AG$1,"&lt;="&amp;(AH$1-(MONTH(AH$4)-3*INT((MONTH(AH$4)-1)/3))),$W$1:AG$1,"&gt;="&amp;(AH$1-2-(MONTH(AH$4)-3*INT((MONTH(AH$4)-1)/3)))),
0))</f>
        <v>0</v>
      </c>
      <c r="AI268" s="5">
        <f ca="1">IF(AI$4="",0,IF(OR(MONTH(AI$4)=3,MONTH(AI$4)=4,MONTH(AI$4)=7,MONTH(AI$4)=10),
SUMIFS($W245:AH245,$W$1:AH$1,"&lt;="&amp;(AI$1-(MONTH(AI$4)-3*INT((MONTH(AI$4)-1)/3))),$W$1:AH$1,"&gt;="&amp;(AI$1-2-(MONTH(AI$4)-3*INT((MONTH(AI$4)-1)/3)))),
0))</f>
        <v>0</v>
      </c>
      <c r="AJ268" s="5">
        <f ca="1">IF(AJ$4="",0,IF(OR(MONTH(AJ$4)=3,MONTH(AJ$4)=4,MONTH(AJ$4)=7,MONTH(AJ$4)=10),
SUMIFS($W245:AI245,$W$1:AI$1,"&lt;="&amp;(AJ$1-(MONTH(AJ$4)-3*INT((MONTH(AJ$4)-1)/3))),$W$1:AI$1,"&gt;="&amp;(AJ$1-2-(MONTH(AJ$4)-3*INT((MONTH(AJ$4)-1)/3)))),
0))</f>
        <v>1833.333333333333</v>
      </c>
      <c r="AK268" s="5">
        <f ca="1">IF(AK$4="",0,IF(OR(MONTH(AK$4)=3,MONTH(AK$4)=4,MONTH(AK$4)=7,MONTH(AK$4)=10),
SUMIFS($W245:AJ245,$W$1:AJ$1,"&lt;="&amp;(AK$1-(MONTH(AK$4)-3*INT((MONTH(AK$4)-1)/3))),$W$1:AJ$1,"&gt;="&amp;(AK$1-2-(MONTH(AK$4)-3*INT((MONTH(AK$4)-1)/3)))),
0))</f>
        <v>0</v>
      </c>
      <c r="AL268" s="5">
        <f ca="1">IF(AL$4="",0,IF(OR(MONTH(AL$4)=3,MONTH(AL$4)=4,MONTH(AL$4)=7,MONTH(AL$4)=10),
SUMIFS($W245:AK245,$W$1:AK$1,"&lt;="&amp;(AL$1-(MONTH(AL$4)-3*INT((MONTH(AL$4)-1)/3))),$W$1:AK$1,"&gt;="&amp;(AL$1-2-(MONTH(AL$4)-3*INT((MONTH(AL$4)-1)/3)))),
0))</f>
        <v>0</v>
      </c>
      <c r="AM268" s="5">
        <f ca="1">IF(AM$4="",0,IF(OR(MONTH(AM$4)=3,MONTH(AM$4)=4,MONTH(AM$4)=7,MONTH(AM$4)=10),
SUMIFS($W245:AL245,$W$1:AL$1,"&lt;="&amp;(AM$1-(MONTH(AM$4)-3*INT((MONTH(AM$4)-1)/3))),$W$1:AL$1,"&gt;="&amp;(AM$1-2-(MONTH(AM$4)-3*INT((MONTH(AM$4)-1)/3)))),
0))</f>
        <v>0</v>
      </c>
      <c r="AN268" s="5">
        <f ca="1">IF(AN$4="",0,IF(OR(MONTH(AN$4)=3,MONTH(AN$4)=4,MONTH(AN$4)=7,MONTH(AN$4)=10),
SUMIFS($W245:AM245,$W$1:AM$1,"&lt;="&amp;(AN$1-(MONTH(AN$4)-3*INT((MONTH(AN$4)-1)/3))),$W$1:AM$1,"&gt;="&amp;(AN$1-2-(MONTH(AN$4)-3*INT((MONTH(AN$4)-1)/3)))),
0))</f>
        <v>0</v>
      </c>
      <c r="AO268" s="5">
        <f ca="1">IF(AO$4="",0,IF(OR(MONTH(AO$4)=3,MONTH(AO$4)=4,MONTH(AO$4)=7,MONTH(AO$4)=10),
SUMIFS($W245:AN245,$W$1:AN$1,"&lt;="&amp;(AO$1-(MONTH(AO$4)-3*INT((MONTH(AO$4)-1)/3))),$W$1:AN$1,"&gt;="&amp;(AO$1-2-(MONTH(AO$4)-3*INT((MONTH(AO$4)-1)/3)))),
0))</f>
        <v>5408.333333333333</v>
      </c>
      <c r="AP268" s="5">
        <f ca="1">IF(AP$4="",0,IF(OR(MONTH(AP$4)=3,MONTH(AP$4)=4,MONTH(AP$4)=7,MONTH(AP$4)=10),
SUMIFS($W245:AO245,$W$1:AO$1,"&lt;="&amp;(AP$1-(MONTH(AP$4)-3*INT((MONTH(AP$4)-1)/3))),$W$1:AO$1,"&gt;="&amp;(AP$1-2-(MONTH(AP$4)-3*INT((MONTH(AP$4)-1)/3)))),
0))</f>
        <v>5270.8333333333321</v>
      </c>
      <c r="AQ268" s="5">
        <f ca="1">IF(AQ$4="",0,IF(OR(MONTH(AQ$4)=3,MONTH(AQ$4)=4,MONTH(AQ$4)=7,MONTH(AQ$4)=10),
SUMIFS($W245:AP245,$W$1:AP$1,"&lt;="&amp;(AQ$1-(MONTH(AQ$4)-3*INT((MONTH(AQ$4)-1)/3))),$W$1:AP$1,"&gt;="&amp;(AQ$1-2-(MONTH(AQ$4)-3*INT((MONTH(AQ$4)-1)/3)))),
0))</f>
        <v>0</v>
      </c>
      <c r="AR268" s="5">
        <f ca="1">IF(AR$4="",0,IF(OR(MONTH(AR$4)=3,MONTH(AR$4)=4,MONTH(AR$4)=7,MONTH(AR$4)=10),
SUMIFS($W245:AQ245,$W$1:AQ$1,"&lt;="&amp;(AR$1-(MONTH(AR$4)-3*INT((MONTH(AR$4)-1)/3))),$W$1:AQ$1,"&gt;="&amp;(AR$1-2-(MONTH(AR$4)-3*INT((MONTH(AR$4)-1)/3)))),
0))</f>
        <v>0</v>
      </c>
      <c r="AS268" s="5">
        <f ca="1">IF(AS$4="",0,IF(OR(MONTH(AS$4)=3,MONTH(AS$4)=4,MONTH(AS$4)=7,MONTH(AS$4)=10),
SUMIFS($W245:AR245,$W$1:AR$1,"&lt;="&amp;(AS$1-(MONTH(AS$4)-3*INT((MONTH(AS$4)-1)/3))),$W$1:AR$1,"&gt;="&amp;(AS$1-2-(MONTH(AS$4)-3*INT((MONTH(AS$4)-1)/3)))),
0))</f>
        <v>5133.333333333333</v>
      </c>
      <c r="AT268" s="5">
        <f ca="1">IF(AT$4="",0,IF(OR(MONTH(AT$4)=3,MONTH(AT$4)=4,MONTH(AT$4)=7,MONTH(AT$4)=10),
SUMIFS($W245:AS245,$W$1:AS$1,"&lt;="&amp;(AT$1-(MONTH(AT$4)-3*INT((MONTH(AT$4)-1)/3))),$W$1:AS$1,"&gt;="&amp;(AT$1-2-(MONTH(AT$4)-3*INT((MONTH(AT$4)-1)/3)))),
0))</f>
        <v>0</v>
      </c>
      <c r="AU268" s="5">
        <f ca="1">IF(AU$4="",0,IF(OR(MONTH(AU$4)=3,MONTH(AU$4)=4,MONTH(AU$4)=7,MONTH(AU$4)=10),
SUMIFS($W245:AT245,$W$1:AT$1,"&lt;="&amp;(AU$1-(MONTH(AU$4)-3*INT((MONTH(AU$4)-1)/3))),$W$1:AT$1,"&gt;="&amp;(AU$1-2-(MONTH(AU$4)-3*INT((MONTH(AU$4)-1)/3)))),
0))</f>
        <v>0</v>
      </c>
      <c r="AV268" s="5">
        <f ca="1">IF(AV$4="",0,IF(OR(MONTH(AV$4)=3,MONTH(AV$4)=4,MONTH(AV$4)=7,MONTH(AV$4)=10),
SUMIFS($W245:AU245,$W$1:AU$1,"&lt;="&amp;(AV$1-(MONTH(AV$4)-3*INT((MONTH(AV$4)-1)/3))),$W$1:AU$1,"&gt;="&amp;(AV$1-2-(MONTH(AV$4)-3*INT((MONTH(AV$4)-1)/3)))),
0))</f>
        <v>4995.833333333333</v>
      </c>
      <c r="AW268" s="5">
        <f ca="1">IF(AW$4="",0,IF(OR(MONTH(AW$4)=3,MONTH(AW$4)=4,MONTH(AW$4)=7,MONTH(AW$4)=10),
SUMIFS($W245:AV245,$W$1:AV$1,"&lt;="&amp;(AW$1-(MONTH(AW$4)-3*INT((MONTH(AW$4)-1)/3))),$W$1:AV$1,"&gt;="&amp;(AW$1-2-(MONTH(AW$4)-3*INT((MONTH(AW$4)-1)/3)))),
0))</f>
        <v>0</v>
      </c>
      <c r="AX268" s="5">
        <f ca="1">IF(AX$4="",0,IF(OR(MONTH(AX$4)=3,MONTH(AX$4)=4,MONTH(AX$4)=7,MONTH(AX$4)=10),
SUMIFS($W245:AW245,$W$1:AW$1,"&lt;="&amp;(AX$1-(MONTH(AX$4)-3*INT((MONTH(AX$4)-1)/3))),$W$1:AW$1,"&gt;="&amp;(AX$1-2-(MONTH(AX$4)-3*INT((MONTH(AX$4)-1)/3)))),
0))</f>
        <v>0</v>
      </c>
      <c r="AY268" s="5">
        <f ca="1">IF(AY$4="",0,IF(OR(MONTH(AY$4)=3,MONTH(AY$4)=4,MONTH(AY$4)=7,MONTH(AY$4)=10),
SUMIFS($W245:AX245,$W$1:AX$1,"&lt;="&amp;(AY$1-(MONTH(AY$4)-3*INT((MONTH(AY$4)-1)/3))),$W$1:AX$1,"&gt;="&amp;(AY$1-2-(MONTH(AY$4)-3*INT((MONTH(AY$4)-1)/3)))),
0))</f>
        <v>0</v>
      </c>
      <c r="AZ268" s="5">
        <f ca="1">IF(AZ$4="",0,IF(OR(MONTH(AZ$4)=3,MONTH(AZ$4)=4,MONTH(AZ$4)=7,MONTH(AZ$4)=10),
SUMIFS($W245:AY245,$W$1:AY$1,"&lt;="&amp;(AZ$1-(MONTH(AZ$4)-3*INT((MONTH(AZ$4)-1)/3))),$W$1:AY$1,"&gt;="&amp;(AZ$1-2-(MONTH(AZ$4)-3*INT((MONTH(AZ$4)-1)/3)))),
0))</f>
        <v>0</v>
      </c>
      <c r="BA268" s="5">
        <f ca="1">IF(BA$4="",0,IF(OR(MONTH(BA$4)=3,MONTH(BA$4)=4,MONTH(BA$4)=7,MONTH(BA$4)=10),
SUMIFS($W245:AZ245,$W$1:AZ$1,"&lt;="&amp;(BA$1-(MONTH(BA$4)-3*INT((MONTH(BA$4)-1)/3))),$W$1:AZ$1,"&gt;="&amp;(BA$1-2-(MONTH(BA$4)-3*INT((MONTH(BA$4)-1)/3)))),
0))</f>
        <v>4858.333333333333</v>
      </c>
      <c r="BB268" s="5">
        <f ca="1">IF(BB$4="",0,IF(OR(MONTH(BB$4)=3,MONTH(BB$4)=4,MONTH(BB$4)=7,MONTH(BB$4)=10),
SUMIFS($W245:BA245,$W$1:BA$1,"&lt;="&amp;(BB$1-(MONTH(BB$4)-3*INT((MONTH(BB$4)-1)/3))),$W$1:BA$1,"&gt;="&amp;(BB$1-2-(MONTH(BB$4)-3*INT((MONTH(BB$4)-1)/3)))),
0))</f>
        <v>4720.833333333333</v>
      </c>
      <c r="BC268" s="5">
        <f ca="1">IF(BC$4="",0,IF(OR(MONTH(BC$4)=3,MONTH(BC$4)=4,MONTH(BC$4)=7,MONTH(BC$4)=10),
SUMIFS($W245:BB245,$W$1:BB$1,"&lt;="&amp;(BC$1-(MONTH(BC$4)-3*INT((MONTH(BC$4)-1)/3))),$W$1:BB$1,"&gt;="&amp;(BC$1-2-(MONTH(BC$4)-3*INT((MONTH(BC$4)-1)/3)))),
0))</f>
        <v>0</v>
      </c>
      <c r="BD268" s="5">
        <f ca="1">IF(BD$4="",0,IF(OR(MONTH(BD$4)=3,MONTH(BD$4)=4,MONTH(BD$4)=7,MONTH(BD$4)=10),
SUMIFS($W245:BC245,$W$1:BC$1,"&lt;="&amp;(BD$1-(MONTH(BD$4)-3*INT((MONTH(BD$4)-1)/3))),$W$1:BC$1,"&gt;="&amp;(BD$1-2-(MONTH(BD$4)-3*INT((MONTH(BD$4)-1)/3)))),
0))</f>
        <v>0</v>
      </c>
      <c r="BE268" s="5">
        <f ca="1">IF(BE$4="",0,IF(OR(MONTH(BE$4)=3,MONTH(BE$4)=4,MONTH(BE$4)=7,MONTH(BE$4)=10),
SUMIFS($W245:BD245,$W$1:BD$1,"&lt;="&amp;(BE$1-(MONTH(BE$4)-3*INT((MONTH(BE$4)-1)/3))),$W$1:BD$1,"&gt;="&amp;(BE$1-2-(MONTH(BE$4)-3*INT((MONTH(BE$4)-1)/3)))),
0))</f>
        <v>4583.333333333333</v>
      </c>
      <c r="BF268" s="5">
        <f ca="1">IF(BF$4="",0,IF(OR(MONTH(BF$4)=3,MONTH(BF$4)=4,MONTH(BF$4)=7,MONTH(BF$4)=10),
SUMIFS($W245:BE245,$W$1:BE$1,"&lt;="&amp;(BF$1-(MONTH(BF$4)-3*INT((MONTH(BF$4)-1)/3))),$W$1:BE$1,"&gt;="&amp;(BF$1-2-(MONTH(BF$4)-3*INT((MONTH(BF$4)-1)/3)))),
0))</f>
        <v>0</v>
      </c>
      <c r="BG268" s="5">
        <f ca="1">IF(BG$4="",0,IF(OR(MONTH(BG$4)=3,MONTH(BG$4)=4,MONTH(BG$4)=7,MONTH(BG$4)=10),
SUMIFS($W245:BF245,$W$1:BF$1,"&lt;="&amp;(BG$1-(MONTH(BG$4)-3*INT((MONTH(BG$4)-1)/3))),$W$1:BF$1,"&gt;="&amp;(BG$1-2-(MONTH(BG$4)-3*INT((MONTH(BG$4)-1)/3)))),
0))</f>
        <v>0</v>
      </c>
      <c r="BH268" s="5">
        <f ca="1">IF(BH$4="",0,IF(OR(MONTH(BH$4)=3,MONTH(BH$4)=4,MONTH(BH$4)=7,MONTH(BH$4)=10),
SUMIFS($W245:BG245,$W$1:BG$1,"&lt;="&amp;(BH$1-(MONTH(BH$4)-3*INT((MONTH(BH$4)-1)/3))),$W$1:BG$1,"&gt;="&amp;(BH$1-2-(MONTH(BH$4)-3*INT((MONTH(BH$4)-1)/3)))),
0))</f>
        <v>4445.8333333333321</v>
      </c>
      <c r="BI268" s="5">
        <f ca="1">IF(BI$4="",0,IF(OR(MONTH(BI$4)=3,MONTH(BI$4)=4,MONTH(BI$4)=7,MONTH(BI$4)=10),
SUMIFS($W245:BH245,$W$1:BH$1,"&lt;="&amp;(BI$1-(MONTH(BI$4)-3*INT((MONTH(BI$4)-1)/3))),$W$1:BH$1,"&gt;="&amp;(BI$1-2-(MONTH(BI$4)-3*INT((MONTH(BI$4)-1)/3)))),
0))</f>
        <v>0</v>
      </c>
      <c r="BJ268" s="5">
        <f ca="1">IF(BJ$4="",0,IF(OR(MONTH(BJ$4)=3,MONTH(BJ$4)=4,MONTH(BJ$4)=7,MONTH(BJ$4)=10),
SUMIFS($W245:BI245,$W$1:BI$1,"&lt;="&amp;(BJ$1-(MONTH(BJ$4)-3*INT((MONTH(BJ$4)-1)/3))),$W$1:BI$1,"&gt;="&amp;(BJ$1-2-(MONTH(BJ$4)-3*INT((MONTH(BJ$4)-1)/3)))),
0))</f>
        <v>0</v>
      </c>
      <c r="BK268" s="5">
        <f ca="1">IF(BK$4="",0,IF(OR(MONTH(BK$4)=3,MONTH(BK$4)=4,MONTH(BK$4)=7,MONTH(BK$4)=10),
SUMIFS($W245:BJ245,$W$1:BJ$1,"&lt;="&amp;(BK$1-(MONTH(BK$4)-3*INT((MONTH(BK$4)-1)/3))),$W$1:BJ$1,"&gt;="&amp;(BK$1-2-(MONTH(BK$4)-3*INT((MONTH(BK$4)-1)/3)))),
0))</f>
        <v>0</v>
      </c>
      <c r="BL268" s="5">
        <f ca="1">IF(BL$4="",0,IF(OR(MONTH(BL$4)=3,MONTH(BL$4)=4,MONTH(BL$4)=7,MONTH(BL$4)=10),
SUMIFS($W245:BK245,$W$1:BK$1,"&lt;="&amp;(BL$1-(MONTH(BL$4)-3*INT((MONTH(BL$4)-1)/3))),$W$1:BK$1,"&gt;="&amp;(BL$1-2-(MONTH(BL$4)-3*INT((MONTH(BL$4)-1)/3)))),
0))</f>
        <v>0</v>
      </c>
      <c r="BM268" s="5">
        <f ca="1">IF(BM$4="",0,IF(OR(MONTH(BM$4)=3,MONTH(BM$4)=4,MONTH(BM$4)=7,MONTH(BM$4)=10),
SUMIFS($W245:BL245,$W$1:BL$1,"&lt;="&amp;(BM$1-(MONTH(BM$4)-3*INT((MONTH(BM$4)-1)/3))),$W$1:BL$1,"&gt;="&amp;(BM$1-2-(MONTH(BM$4)-3*INT((MONTH(BM$4)-1)/3)))),
0))</f>
        <v>4308.3333333333321</v>
      </c>
      <c r="BN268" s="5">
        <f ca="1">IF(BN$4="",0,IF(OR(MONTH(BN$4)=3,MONTH(BN$4)=4,MONTH(BN$4)=7,MONTH(BN$4)=10),
SUMIFS($W245:BM245,$W$1:BM$1,"&lt;="&amp;(BN$1-(MONTH(BN$4)-3*INT((MONTH(BN$4)-1)/3))),$W$1:BM$1,"&gt;="&amp;(BN$1-2-(MONTH(BN$4)-3*INT((MONTH(BN$4)-1)/3)))),
0))</f>
        <v>4170.8333333333321</v>
      </c>
      <c r="BO268" s="5">
        <f ca="1">IF(BO$4="",0,IF(OR(MONTH(BO$4)=3,MONTH(BO$4)=4,MONTH(BO$4)=7,MONTH(BO$4)=10),
SUMIFS($W245:BN245,$W$1:BN$1,"&lt;="&amp;(BO$1-(MONTH(BO$4)-3*INT((MONTH(BO$4)-1)/3))),$W$1:BN$1,"&gt;="&amp;(BO$1-2-(MONTH(BO$4)-3*INT((MONTH(BO$4)-1)/3)))),
0))</f>
        <v>0</v>
      </c>
      <c r="BP268" s="5">
        <f ca="1">IF(BP$4="",0,IF(OR(MONTH(BP$4)=3,MONTH(BP$4)=4,MONTH(BP$4)=7,MONTH(BP$4)=10),
SUMIFS($W245:BO245,$W$1:BO$1,"&lt;="&amp;(BP$1-(MONTH(BP$4)-3*INT((MONTH(BP$4)-1)/3))),$W$1:BO$1,"&gt;="&amp;(BP$1-2-(MONTH(BP$4)-3*INT((MONTH(BP$4)-1)/3)))),
0))</f>
        <v>0</v>
      </c>
      <c r="BQ268" s="5">
        <f ca="1">IF(BQ$4="",0,IF(OR(MONTH(BQ$4)=3,MONTH(BQ$4)=4,MONTH(BQ$4)=7,MONTH(BQ$4)=10),
SUMIFS($W245:BP245,$W$1:BP$1,"&lt;="&amp;(BQ$1-(MONTH(BQ$4)-3*INT((MONTH(BQ$4)-1)/3))),$W$1:BP$1,"&gt;="&amp;(BQ$1-2-(MONTH(BQ$4)-3*INT((MONTH(BQ$4)-1)/3)))),
0))</f>
        <v>4033.3333333333321</v>
      </c>
      <c r="BR268" s="5">
        <f ca="1">IF(BR$4="",0,IF(OR(MONTH(BR$4)=3,MONTH(BR$4)=4,MONTH(BR$4)=7,MONTH(BR$4)=10),
SUMIFS($W245:BQ245,$W$1:BQ$1,"&lt;="&amp;(BR$1-(MONTH(BR$4)-3*INT((MONTH(BR$4)-1)/3))),$W$1:BQ$1,"&gt;="&amp;(BR$1-2-(MONTH(BR$4)-3*INT((MONTH(BR$4)-1)/3)))),
0))</f>
        <v>0</v>
      </c>
      <c r="BS268" s="5">
        <f ca="1">IF(BS$4="",0,IF(OR(MONTH(BS$4)=3,MONTH(BS$4)=4,MONTH(BS$4)=7,MONTH(BS$4)=10),
SUMIFS($W245:BR245,$W$1:BR$1,"&lt;="&amp;(BS$1-(MONTH(BS$4)-3*INT((MONTH(BS$4)-1)/3))),$W$1:BR$1,"&gt;="&amp;(BS$1-2-(MONTH(BS$4)-3*INT((MONTH(BS$4)-1)/3)))),
0))</f>
        <v>0</v>
      </c>
      <c r="BT268" s="5">
        <f ca="1">IF(BT$4="",0,IF(OR(MONTH(BT$4)=3,MONTH(BT$4)=4,MONTH(BT$4)=7,MONTH(BT$4)=10),
SUMIFS($W245:BS245,$W$1:BS$1,"&lt;="&amp;(BT$1-(MONTH(BT$4)-3*INT((MONTH(BT$4)-1)/3))),$W$1:BS$1,"&gt;="&amp;(BT$1-2-(MONTH(BT$4)-3*INT((MONTH(BT$4)-1)/3)))),
0))</f>
        <v>3895.8333333333321</v>
      </c>
      <c r="BU268" s="5">
        <f ca="1">IF(BU$4="",0,IF(OR(MONTH(BU$4)=3,MONTH(BU$4)=4,MONTH(BU$4)=7,MONTH(BU$4)=10),
SUMIFS($W245:BT245,$W$1:BT$1,"&lt;="&amp;(BU$1-(MONTH(BU$4)-3*INT((MONTH(BU$4)-1)/3))),$W$1:BT$1,"&gt;="&amp;(BU$1-2-(MONTH(BU$4)-3*INT((MONTH(BU$4)-1)/3)))),
0))</f>
        <v>0</v>
      </c>
      <c r="BV268" s="5">
        <f ca="1">IF(BV$4="",0,IF(OR(MONTH(BV$4)=3,MONTH(BV$4)=4,MONTH(BV$4)=7,MONTH(BV$4)=10),
SUMIFS($W245:BU245,$W$1:BU$1,"&lt;="&amp;(BV$1-(MONTH(BV$4)-3*INT((MONTH(BV$4)-1)/3))),$W$1:BU$1,"&gt;="&amp;(BV$1-2-(MONTH(BV$4)-3*INT((MONTH(BV$4)-1)/3)))),
0))</f>
        <v>0</v>
      </c>
      <c r="BW268" s="5">
        <f ca="1">IF(BW$4="",0,IF(OR(MONTH(BW$4)=3,MONTH(BW$4)=4,MONTH(BW$4)=7,MONTH(BW$4)=10),
SUMIFS($W245:BV245,$W$1:BV$1,"&lt;="&amp;(BW$1-(MONTH(BW$4)-3*INT((MONTH(BW$4)-1)/3))),$W$1:BV$1,"&gt;="&amp;(BW$1-2-(MONTH(BW$4)-3*INT((MONTH(BW$4)-1)/3)))),
0))</f>
        <v>0</v>
      </c>
      <c r="BX268" s="5">
        <f ca="1">IF(BX$4="",0,IF(OR(MONTH(BX$4)=3,MONTH(BX$4)=4,MONTH(BX$4)=7,MONTH(BX$4)=10),
SUMIFS($W245:BW245,$W$1:BW$1,"&lt;="&amp;(BX$1-(MONTH(BX$4)-3*INT((MONTH(BX$4)-1)/3))),$W$1:BW$1,"&gt;="&amp;(BX$1-2-(MONTH(BX$4)-3*INT((MONTH(BX$4)-1)/3)))),
0))</f>
        <v>0</v>
      </c>
      <c r="BY268" s="5">
        <f ca="1">IF(BY$4="",0,IF(OR(MONTH(BY$4)=3,MONTH(BY$4)=4,MONTH(BY$4)=7,MONTH(BY$4)=10),
SUMIFS($W245:BX245,$W$1:BX$1,"&lt;="&amp;(BY$1-(MONTH(BY$4)-3*INT((MONTH(BY$4)-1)/3))),$W$1:BX$1,"&gt;="&amp;(BY$1-2-(MONTH(BY$4)-3*INT((MONTH(BY$4)-1)/3)))),
0))</f>
        <v>3758.333333333333</v>
      </c>
      <c r="BZ268" s="5">
        <f ca="1">IF(BZ$4="",0,IF(OR(MONTH(BZ$4)=3,MONTH(BZ$4)=4,MONTH(BZ$4)=7,MONTH(BZ$4)=10),
SUMIFS($W245:BY245,$W$1:BY$1,"&lt;="&amp;(BZ$1-(MONTH(BZ$4)-3*INT((MONTH(BZ$4)-1)/3))),$W$1:BY$1,"&gt;="&amp;(BZ$1-2-(MONTH(BZ$4)-3*INT((MONTH(BZ$4)-1)/3)))),
0))</f>
        <v>3620.8333333333335</v>
      </c>
      <c r="CA268" s="5">
        <f ca="1">IF(CA$4="",0,IF(OR(MONTH(CA$4)=3,MONTH(CA$4)=4,MONTH(CA$4)=7,MONTH(CA$4)=10),
SUMIFS($W245:BZ245,$W$1:BZ$1,"&lt;="&amp;(CA$1-(MONTH(CA$4)-3*INT((MONTH(CA$4)-1)/3))),$W$1:BZ$1,"&gt;="&amp;(CA$1-2-(MONTH(CA$4)-3*INT((MONTH(CA$4)-1)/3)))),
0))</f>
        <v>0</v>
      </c>
      <c r="CB268" s="5">
        <f ca="1">IF(CB$4="",0,IF(OR(MONTH(CB$4)=3,MONTH(CB$4)=4,MONTH(CB$4)=7,MONTH(CB$4)=10),
SUMIFS($W245:CA245,$W$1:CA$1,"&lt;="&amp;(CB$1-(MONTH(CB$4)-3*INT((MONTH(CB$4)-1)/3))),$W$1:CA$1,"&gt;="&amp;(CB$1-2-(MONTH(CB$4)-3*INT((MONTH(CB$4)-1)/3)))),
0))</f>
        <v>0</v>
      </c>
      <c r="CC268" s="5">
        <f ca="1">IF(CC$4="",0,IF(OR(MONTH(CC$4)=3,MONTH(CC$4)=4,MONTH(CC$4)=7,MONTH(CC$4)=10),
SUMIFS($W245:CB245,$W$1:CB$1,"&lt;="&amp;(CC$1-(MONTH(CC$4)-3*INT((MONTH(CC$4)-1)/3))),$W$1:CB$1,"&gt;="&amp;(CC$1-2-(MONTH(CC$4)-3*INT((MONTH(CC$4)-1)/3)))),
0))</f>
        <v>3483.3333333333335</v>
      </c>
      <c r="CD268" s="5">
        <f ca="1">IF(CD$4="",0,IF(OR(MONTH(CD$4)=3,MONTH(CD$4)=4,MONTH(CD$4)=7,MONTH(CD$4)=10),
SUMIFS($W245:CC245,$W$1:CC$1,"&lt;="&amp;(CD$1-(MONTH(CD$4)-3*INT((MONTH(CD$4)-1)/3))),$W$1:CC$1,"&gt;="&amp;(CD$1-2-(MONTH(CD$4)-3*INT((MONTH(CD$4)-1)/3)))),
0))</f>
        <v>0</v>
      </c>
      <c r="CE268" s="5">
        <f ca="1">IF(CE$4="",0,IF(OR(MONTH(CE$4)=3,MONTH(CE$4)=4,MONTH(CE$4)=7,MONTH(CE$4)=10),
SUMIFS($W245:CD245,$W$1:CD$1,"&lt;="&amp;(CE$1-(MONTH(CE$4)-3*INT((MONTH(CE$4)-1)/3))),$W$1:CD$1,"&gt;="&amp;(CE$1-2-(MONTH(CE$4)-3*INT((MONTH(CE$4)-1)/3)))),
0))</f>
        <v>0</v>
      </c>
      <c r="CF268" s="5">
        <f ca="1">IF(CF$4="",0,IF(OR(MONTH(CF$4)=3,MONTH(CF$4)=4,MONTH(CF$4)=7,MONTH(CF$4)=10),
SUMIFS($W245:CE245,$W$1:CE$1,"&lt;="&amp;(CF$1-(MONTH(CF$4)-3*INT((MONTH(CF$4)-1)/3))),$W$1:CE$1,"&gt;="&amp;(CF$1-2-(MONTH(CF$4)-3*INT((MONTH(CF$4)-1)/3)))),
0))</f>
        <v>0</v>
      </c>
    </row>
    <row r="269" spans="2:84" s="26" customFormat="1" ht="12" x14ac:dyDescent="0.25">
      <c r="B269" s="13"/>
      <c r="M269" s="55"/>
      <c r="N269" s="44" t="s">
        <v>21</v>
      </c>
      <c r="O269" s="45"/>
      <c r="P269" s="46"/>
      <c r="Q269" s="89"/>
      <c r="U269" s="41"/>
      <c r="V269" s="42"/>
      <c r="W269" s="43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</row>
    <row r="270" spans="2:84" x14ac:dyDescent="0.3">
      <c r="B270" s="13">
        <f>ROW()</f>
        <v>270</v>
      </c>
      <c r="H270" s="1" t="str">
        <f t="shared" ref="H270:H275" si="504">$H$255</f>
        <v>Налоги на внеоборотные активы</v>
      </c>
      <c r="I270" s="1" t="s">
        <v>206</v>
      </c>
      <c r="M270" s="53" t="s">
        <v>18</v>
      </c>
      <c r="P270" s="72" t="str">
        <f>Lists!$AI$10</f>
        <v>CF(-)</v>
      </c>
      <c r="U270" s="5">
        <f t="shared" ref="U270:U275" ca="1" si="505">SUM(INDIRECT(ADDRESS($B270,$X$2)&amp;":"&amp;ADDRESS($B270,$X$2-1+$P$8)))</f>
        <v>0</v>
      </c>
      <c r="X270" s="5">
        <f ca="1">IF(X$4="",0,SUM(X271:X276))</f>
        <v>0</v>
      </c>
      <c r="Y270" s="5">
        <f ca="1">IF(Y$4="",0,SUM(Y271:Y276))</f>
        <v>0</v>
      </c>
      <c r="Z270" s="5">
        <f t="shared" ref="Z270" ca="1" si="506">IF(Z$4="",0,SUM(Z271:Z276))</f>
        <v>0</v>
      </c>
      <c r="AA270" s="5">
        <f t="shared" ref="AA270" ca="1" si="507">IF(AA$4="",0,SUM(AA271:AA276))</f>
        <v>0</v>
      </c>
      <c r="AB270" s="5">
        <f t="shared" ref="AB270" ca="1" si="508">IF(AB$4="",0,SUM(AB271:AB276))</f>
        <v>0</v>
      </c>
      <c r="AC270" s="5">
        <f t="shared" ref="AC270" ca="1" si="509">IF(AC$4="",0,SUM(AC271:AC276))</f>
        <v>0</v>
      </c>
      <c r="AD270" s="5">
        <f t="shared" ref="AD270" ca="1" si="510">IF(AD$4="",0,SUM(AD271:AD276))</f>
        <v>0</v>
      </c>
      <c r="AE270" s="5">
        <f t="shared" ref="AE270" ca="1" si="511">IF(AE$4="",0,SUM(AE271:AE276))</f>
        <v>0</v>
      </c>
      <c r="AF270" s="5">
        <f t="shared" ref="AF270" ca="1" si="512">IF(AF$4="",0,SUM(AF271:AF276))</f>
        <v>0</v>
      </c>
      <c r="AG270" s="5">
        <f t="shared" ref="AG270" ca="1" si="513">IF(AG$4="",0,SUM(AG271:AG276))</f>
        <v>0</v>
      </c>
      <c r="AH270" s="5">
        <f t="shared" ref="AH270" ca="1" si="514">IF(AH$4="",0,SUM(AH271:AH276))</f>
        <v>0</v>
      </c>
      <c r="AI270" s="5">
        <f t="shared" ref="AI270:CF270" ca="1" si="515">IF(AI$4="",0,SUM(AI271:AI276))</f>
        <v>0</v>
      </c>
      <c r="AJ270" s="5">
        <f t="shared" ca="1" si="515"/>
        <v>0</v>
      </c>
      <c r="AK270" s="5">
        <f t="shared" ca="1" si="515"/>
        <v>0</v>
      </c>
      <c r="AL270" s="5">
        <f t="shared" ca="1" si="515"/>
        <v>0</v>
      </c>
      <c r="AM270" s="5">
        <f t="shared" ca="1" si="515"/>
        <v>0</v>
      </c>
      <c r="AN270" s="5">
        <f t="shared" ca="1" si="515"/>
        <v>0</v>
      </c>
      <c r="AO270" s="5">
        <f t="shared" ca="1" si="515"/>
        <v>0</v>
      </c>
      <c r="AP270" s="5">
        <f t="shared" ca="1" si="515"/>
        <v>0</v>
      </c>
      <c r="AQ270" s="5">
        <f t="shared" ca="1" si="515"/>
        <v>0</v>
      </c>
      <c r="AR270" s="5">
        <f t="shared" ca="1" si="515"/>
        <v>0</v>
      </c>
      <c r="AS270" s="5">
        <f t="shared" ca="1" si="515"/>
        <v>0</v>
      </c>
      <c r="AT270" s="5">
        <f t="shared" ca="1" si="515"/>
        <v>0</v>
      </c>
      <c r="AU270" s="5">
        <f t="shared" ca="1" si="515"/>
        <v>0</v>
      </c>
      <c r="AV270" s="5">
        <f t="shared" ca="1" si="515"/>
        <v>0</v>
      </c>
      <c r="AW270" s="5">
        <f t="shared" ca="1" si="515"/>
        <v>0</v>
      </c>
      <c r="AX270" s="5">
        <f t="shared" ca="1" si="515"/>
        <v>0</v>
      </c>
      <c r="AY270" s="5">
        <f t="shared" ca="1" si="515"/>
        <v>0</v>
      </c>
      <c r="AZ270" s="5">
        <f t="shared" ca="1" si="515"/>
        <v>0</v>
      </c>
      <c r="BA270" s="5">
        <f t="shared" ca="1" si="515"/>
        <v>0</v>
      </c>
      <c r="BB270" s="5">
        <f t="shared" ca="1" si="515"/>
        <v>0</v>
      </c>
      <c r="BC270" s="5">
        <f t="shared" ca="1" si="515"/>
        <v>0</v>
      </c>
      <c r="BD270" s="5">
        <f t="shared" ca="1" si="515"/>
        <v>0</v>
      </c>
      <c r="BE270" s="5">
        <f t="shared" ca="1" si="515"/>
        <v>0</v>
      </c>
      <c r="BF270" s="5">
        <f t="shared" ca="1" si="515"/>
        <v>0</v>
      </c>
      <c r="BG270" s="5">
        <f t="shared" ca="1" si="515"/>
        <v>0</v>
      </c>
      <c r="BH270" s="5">
        <f t="shared" ca="1" si="515"/>
        <v>0</v>
      </c>
      <c r="BI270" s="5">
        <f t="shared" ca="1" si="515"/>
        <v>0</v>
      </c>
      <c r="BJ270" s="5">
        <f t="shared" ca="1" si="515"/>
        <v>0</v>
      </c>
      <c r="BK270" s="5">
        <f t="shared" ca="1" si="515"/>
        <v>0</v>
      </c>
      <c r="BL270" s="5">
        <f t="shared" ca="1" si="515"/>
        <v>0</v>
      </c>
      <c r="BM270" s="5">
        <f t="shared" ca="1" si="515"/>
        <v>0</v>
      </c>
      <c r="BN270" s="5">
        <f t="shared" ca="1" si="515"/>
        <v>0</v>
      </c>
      <c r="BO270" s="5">
        <f t="shared" ca="1" si="515"/>
        <v>0</v>
      </c>
      <c r="BP270" s="5">
        <f t="shared" ca="1" si="515"/>
        <v>0</v>
      </c>
      <c r="BQ270" s="5">
        <f t="shared" ca="1" si="515"/>
        <v>0</v>
      </c>
      <c r="BR270" s="5">
        <f t="shared" ca="1" si="515"/>
        <v>0</v>
      </c>
      <c r="BS270" s="5">
        <f t="shared" ca="1" si="515"/>
        <v>0</v>
      </c>
      <c r="BT270" s="5">
        <f t="shared" ca="1" si="515"/>
        <v>0</v>
      </c>
      <c r="BU270" s="5">
        <f t="shared" ca="1" si="515"/>
        <v>0</v>
      </c>
      <c r="BV270" s="5">
        <f t="shared" ca="1" si="515"/>
        <v>0</v>
      </c>
      <c r="BW270" s="5">
        <f t="shared" ca="1" si="515"/>
        <v>0</v>
      </c>
      <c r="BX270" s="5">
        <f t="shared" ca="1" si="515"/>
        <v>0</v>
      </c>
      <c r="BY270" s="5">
        <f t="shared" ca="1" si="515"/>
        <v>0</v>
      </c>
      <c r="BZ270" s="5">
        <f t="shared" ca="1" si="515"/>
        <v>0</v>
      </c>
      <c r="CA270" s="5">
        <f t="shared" ca="1" si="515"/>
        <v>0</v>
      </c>
      <c r="CB270" s="5">
        <f t="shared" ca="1" si="515"/>
        <v>0</v>
      </c>
      <c r="CC270" s="5">
        <f t="shared" ca="1" si="515"/>
        <v>0</v>
      </c>
      <c r="CD270" s="5">
        <f t="shared" ca="1" si="515"/>
        <v>0</v>
      </c>
      <c r="CE270" s="5">
        <f t="shared" ca="1" si="515"/>
        <v>0</v>
      </c>
      <c r="CF270" s="5">
        <f t="shared" ca="1" si="515"/>
        <v>0</v>
      </c>
    </row>
    <row r="271" spans="2:84" x14ac:dyDescent="0.3">
      <c r="B271" s="13">
        <f>ROW()</f>
        <v>271</v>
      </c>
      <c r="H271" s="1" t="str">
        <f t="shared" si="504"/>
        <v>Налоги на внеоборотные активы</v>
      </c>
      <c r="I271" s="1" t="str">
        <f>$I$270</f>
        <v>Капзатраты на торговые мощности</v>
      </c>
      <c r="J271" s="1" t="str">
        <f>Prcsses!I176</f>
        <v>Ремонтные работы</v>
      </c>
      <c r="M271" s="53" t="s">
        <v>18</v>
      </c>
      <c r="P271" s="72"/>
      <c r="U271" s="5">
        <f t="shared" ca="1" si="505"/>
        <v>0</v>
      </c>
      <c r="X271" s="5">
        <f ca="1">IF(X$4="",0,IF(OR(MONTH(X$4)=3,MONTH(X$4)=4,MONTH(X$4)=7,MONTH(X$4)=10),
SUMIFS($W248:W248,$W$1:W$1,"&lt;="&amp;(X$1-(MONTH(X$4)-3*INT((MONTH(X$4)-1)/3))),$W$1:W$1,"&gt;="&amp;(X$1-2-(MONTH(X$4)-3*INT((MONTH(X$4)-1)/3)))),
0))</f>
        <v>0</v>
      </c>
      <c r="Y271" s="5">
        <f ca="1">IF(Y$4="",0,IF(OR(MONTH(Y$4)=3,MONTH(Y$4)=4,MONTH(Y$4)=7,MONTH(Y$4)=10),
SUMIFS($W248:X248,$W$1:X$1,"&lt;="&amp;(Y$1-(MONTH(Y$4)-3*INT((MONTH(Y$4)-1)/3))),$W$1:X$1,"&gt;="&amp;(Y$1-2-(MONTH(Y$4)-3*INT((MONTH(Y$4)-1)/3)))),
0))</f>
        <v>0</v>
      </c>
      <c r="Z271" s="5">
        <f ca="1">IF(Z$4="",0,IF(OR(MONTH(Z$4)=3,MONTH(Z$4)=4,MONTH(Z$4)=7,MONTH(Z$4)=10),
SUMIFS($W248:Y248,$W$1:Y$1,"&lt;="&amp;(Z$1-(MONTH(Z$4)-3*INT((MONTH(Z$4)-1)/3))),$W$1:Y$1,"&gt;="&amp;(Z$1-2-(MONTH(Z$4)-3*INT((MONTH(Z$4)-1)/3)))),
0))</f>
        <v>0</v>
      </c>
      <c r="AA271" s="5">
        <f ca="1">IF(AA$4="",0,IF(OR(MONTH(AA$4)=3,MONTH(AA$4)=4,MONTH(AA$4)=7,MONTH(AA$4)=10),
SUMIFS($W248:Z248,$W$1:Z$1,"&lt;="&amp;(AA$1-(MONTH(AA$4)-3*INT((MONTH(AA$4)-1)/3))),$W$1:Z$1,"&gt;="&amp;(AA$1-2-(MONTH(AA$4)-3*INT((MONTH(AA$4)-1)/3)))),
0))</f>
        <v>0</v>
      </c>
      <c r="AB271" s="5">
        <f ca="1">IF(AB$4="",0,IF(OR(MONTH(AB$4)=3,MONTH(AB$4)=4,MONTH(AB$4)=7,MONTH(AB$4)=10),
SUMIFS($W248:AA248,$W$1:AA$1,"&lt;="&amp;(AB$1-(MONTH(AB$4)-3*INT((MONTH(AB$4)-1)/3))),$W$1:AA$1,"&gt;="&amp;(AB$1-2-(MONTH(AB$4)-3*INT((MONTH(AB$4)-1)/3)))),
0))</f>
        <v>0</v>
      </c>
      <c r="AC271" s="5">
        <f ca="1">IF(AC$4="",0,IF(OR(MONTH(AC$4)=3,MONTH(AC$4)=4,MONTH(AC$4)=7,MONTH(AC$4)=10),
SUMIFS($W248:AB248,$W$1:AB$1,"&lt;="&amp;(AC$1-(MONTH(AC$4)-3*INT((MONTH(AC$4)-1)/3))),$W$1:AB$1,"&gt;="&amp;(AC$1-2-(MONTH(AC$4)-3*INT((MONTH(AC$4)-1)/3)))),
0))</f>
        <v>0</v>
      </c>
      <c r="AD271" s="5">
        <f ca="1">IF(AD$4="",0,IF(OR(MONTH(AD$4)=3,MONTH(AD$4)=4,MONTH(AD$4)=7,MONTH(AD$4)=10),
SUMIFS($W248:AC248,$W$1:AC$1,"&lt;="&amp;(AD$1-(MONTH(AD$4)-3*INT((MONTH(AD$4)-1)/3))),$W$1:AC$1,"&gt;="&amp;(AD$1-2-(MONTH(AD$4)-3*INT((MONTH(AD$4)-1)/3)))),
0))</f>
        <v>0</v>
      </c>
      <c r="AE271" s="5">
        <f ca="1">IF(AE$4="",0,IF(OR(MONTH(AE$4)=3,MONTH(AE$4)=4,MONTH(AE$4)=7,MONTH(AE$4)=10),
SUMIFS($W248:AD248,$W$1:AD$1,"&lt;="&amp;(AE$1-(MONTH(AE$4)-3*INT((MONTH(AE$4)-1)/3))),$W$1:AD$1,"&gt;="&amp;(AE$1-2-(MONTH(AE$4)-3*INT((MONTH(AE$4)-1)/3)))),
0))</f>
        <v>0</v>
      </c>
      <c r="AF271" s="5">
        <f ca="1">IF(AF$4="",0,IF(OR(MONTH(AF$4)=3,MONTH(AF$4)=4,MONTH(AF$4)=7,MONTH(AF$4)=10),
SUMIFS($W248:AE248,$W$1:AE$1,"&lt;="&amp;(AF$1-(MONTH(AF$4)-3*INT((MONTH(AF$4)-1)/3))),$W$1:AE$1,"&gt;="&amp;(AF$1-2-(MONTH(AF$4)-3*INT((MONTH(AF$4)-1)/3)))),
0))</f>
        <v>0</v>
      </c>
      <c r="AG271" s="5">
        <f ca="1">IF(AG$4="",0,IF(OR(MONTH(AG$4)=3,MONTH(AG$4)=4,MONTH(AG$4)=7,MONTH(AG$4)=10),
SUMIFS($W248:AF248,$W$1:AF$1,"&lt;="&amp;(AG$1-(MONTH(AG$4)-3*INT((MONTH(AG$4)-1)/3))),$W$1:AF$1,"&gt;="&amp;(AG$1-2-(MONTH(AG$4)-3*INT((MONTH(AG$4)-1)/3)))),
0))</f>
        <v>0</v>
      </c>
      <c r="AH271" s="5">
        <f ca="1">IF(AH$4="",0,IF(OR(MONTH(AH$4)=3,MONTH(AH$4)=4,MONTH(AH$4)=7,MONTH(AH$4)=10),
SUMIFS($W248:AG248,$W$1:AG$1,"&lt;="&amp;(AH$1-(MONTH(AH$4)-3*INT((MONTH(AH$4)-1)/3))),$W$1:AG$1,"&gt;="&amp;(AH$1-2-(MONTH(AH$4)-3*INT((MONTH(AH$4)-1)/3)))),
0))</f>
        <v>0</v>
      </c>
      <c r="AI271" s="5">
        <f ca="1">IF(AI$4="",0,IF(OR(MONTH(AI$4)=3,MONTH(AI$4)=4,MONTH(AI$4)=7,MONTH(AI$4)=10),
SUMIFS($W248:AH248,$W$1:AH$1,"&lt;="&amp;(AI$1-(MONTH(AI$4)-3*INT((MONTH(AI$4)-1)/3))),$W$1:AH$1,"&gt;="&amp;(AI$1-2-(MONTH(AI$4)-3*INT((MONTH(AI$4)-1)/3)))),
0))</f>
        <v>0</v>
      </c>
      <c r="AJ271" s="5">
        <f ca="1">IF(AJ$4="",0,IF(OR(MONTH(AJ$4)=3,MONTH(AJ$4)=4,MONTH(AJ$4)=7,MONTH(AJ$4)=10),
SUMIFS($W248:AI248,$W$1:AI$1,"&lt;="&amp;(AJ$1-(MONTH(AJ$4)-3*INT((MONTH(AJ$4)-1)/3))),$W$1:AI$1,"&gt;="&amp;(AJ$1-2-(MONTH(AJ$4)-3*INT((MONTH(AJ$4)-1)/3)))),
0))</f>
        <v>0</v>
      </c>
      <c r="AK271" s="5">
        <f ca="1">IF(AK$4="",0,IF(OR(MONTH(AK$4)=3,MONTH(AK$4)=4,MONTH(AK$4)=7,MONTH(AK$4)=10),
SUMIFS($W248:AJ248,$W$1:AJ$1,"&lt;="&amp;(AK$1-(MONTH(AK$4)-3*INT((MONTH(AK$4)-1)/3))),$W$1:AJ$1,"&gt;="&amp;(AK$1-2-(MONTH(AK$4)-3*INT((MONTH(AK$4)-1)/3)))),
0))</f>
        <v>0</v>
      </c>
      <c r="AL271" s="5">
        <f ca="1">IF(AL$4="",0,IF(OR(MONTH(AL$4)=3,MONTH(AL$4)=4,MONTH(AL$4)=7,MONTH(AL$4)=10),
SUMIFS($W248:AK248,$W$1:AK$1,"&lt;="&amp;(AL$1-(MONTH(AL$4)-3*INT((MONTH(AL$4)-1)/3))),$W$1:AK$1,"&gt;="&amp;(AL$1-2-(MONTH(AL$4)-3*INT((MONTH(AL$4)-1)/3)))),
0))</f>
        <v>0</v>
      </c>
      <c r="AM271" s="5">
        <f ca="1">IF(AM$4="",0,IF(OR(MONTH(AM$4)=3,MONTH(AM$4)=4,MONTH(AM$4)=7,MONTH(AM$4)=10),
SUMIFS($W248:AL248,$W$1:AL$1,"&lt;="&amp;(AM$1-(MONTH(AM$4)-3*INT((MONTH(AM$4)-1)/3))),$W$1:AL$1,"&gt;="&amp;(AM$1-2-(MONTH(AM$4)-3*INT((MONTH(AM$4)-1)/3)))),
0))</f>
        <v>0</v>
      </c>
      <c r="AN271" s="5">
        <f ca="1">IF(AN$4="",0,IF(OR(MONTH(AN$4)=3,MONTH(AN$4)=4,MONTH(AN$4)=7,MONTH(AN$4)=10),
SUMIFS($W248:AM248,$W$1:AM$1,"&lt;="&amp;(AN$1-(MONTH(AN$4)-3*INT((MONTH(AN$4)-1)/3))),$W$1:AM$1,"&gt;="&amp;(AN$1-2-(MONTH(AN$4)-3*INT((MONTH(AN$4)-1)/3)))),
0))</f>
        <v>0</v>
      </c>
      <c r="AO271" s="5">
        <f ca="1">IF(AO$4="",0,IF(OR(MONTH(AO$4)=3,MONTH(AO$4)=4,MONTH(AO$4)=7,MONTH(AO$4)=10),
SUMIFS($W248:AN248,$W$1:AN$1,"&lt;="&amp;(AO$1-(MONTH(AO$4)-3*INT((MONTH(AO$4)-1)/3))),$W$1:AN$1,"&gt;="&amp;(AO$1-2-(MONTH(AO$4)-3*INT((MONTH(AO$4)-1)/3)))),
0))</f>
        <v>0</v>
      </c>
      <c r="AP271" s="5">
        <f ca="1">IF(AP$4="",0,IF(OR(MONTH(AP$4)=3,MONTH(AP$4)=4,MONTH(AP$4)=7,MONTH(AP$4)=10),
SUMIFS($W248:AO248,$W$1:AO$1,"&lt;="&amp;(AP$1-(MONTH(AP$4)-3*INT((MONTH(AP$4)-1)/3))),$W$1:AO$1,"&gt;="&amp;(AP$1-2-(MONTH(AP$4)-3*INT((MONTH(AP$4)-1)/3)))),
0))</f>
        <v>0</v>
      </c>
      <c r="AQ271" s="5">
        <f ca="1">IF(AQ$4="",0,IF(OR(MONTH(AQ$4)=3,MONTH(AQ$4)=4,MONTH(AQ$4)=7,MONTH(AQ$4)=10),
SUMIFS($W248:AP248,$W$1:AP$1,"&lt;="&amp;(AQ$1-(MONTH(AQ$4)-3*INT((MONTH(AQ$4)-1)/3))),$W$1:AP$1,"&gt;="&amp;(AQ$1-2-(MONTH(AQ$4)-3*INT((MONTH(AQ$4)-1)/3)))),
0))</f>
        <v>0</v>
      </c>
      <c r="AR271" s="5">
        <f ca="1">IF(AR$4="",0,IF(OR(MONTH(AR$4)=3,MONTH(AR$4)=4,MONTH(AR$4)=7,MONTH(AR$4)=10),
SUMIFS($W248:AQ248,$W$1:AQ$1,"&lt;="&amp;(AR$1-(MONTH(AR$4)-3*INT((MONTH(AR$4)-1)/3))),$W$1:AQ$1,"&gt;="&amp;(AR$1-2-(MONTH(AR$4)-3*INT((MONTH(AR$4)-1)/3)))),
0))</f>
        <v>0</v>
      </c>
      <c r="AS271" s="5">
        <f ca="1">IF(AS$4="",0,IF(OR(MONTH(AS$4)=3,MONTH(AS$4)=4,MONTH(AS$4)=7,MONTH(AS$4)=10),
SUMIFS($W248:AR248,$W$1:AR$1,"&lt;="&amp;(AS$1-(MONTH(AS$4)-3*INT((MONTH(AS$4)-1)/3))),$W$1:AR$1,"&gt;="&amp;(AS$1-2-(MONTH(AS$4)-3*INT((MONTH(AS$4)-1)/3)))),
0))</f>
        <v>0</v>
      </c>
      <c r="AT271" s="5">
        <f ca="1">IF(AT$4="",0,IF(OR(MONTH(AT$4)=3,MONTH(AT$4)=4,MONTH(AT$4)=7,MONTH(AT$4)=10),
SUMIFS($W248:AS248,$W$1:AS$1,"&lt;="&amp;(AT$1-(MONTH(AT$4)-3*INT((MONTH(AT$4)-1)/3))),$W$1:AS$1,"&gt;="&amp;(AT$1-2-(MONTH(AT$4)-3*INT((MONTH(AT$4)-1)/3)))),
0))</f>
        <v>0</v>
      </c>
      <c r="AU271" s="5">
        <f ca="1">IF(AU$4="",0,IF(OR(MONTH(AU$4)=3,MONTH(AU$4)=4,MONTH(AU$4)=7,MONTH(AU$4)=10),
SUMIFS($W248:AT248,$W$1:AT$1,"&lt;="&amp;(AU$1-(MONTH(AU$4)-3*INT((MONTH(AU$4)-1)/3))),$W$1:AT$1,"&gt;="&amp;(AU$1-2-(MONTH(AU$4)-3*INT((MONTH(AU$4)-1)/3)))),
0))</f>
        <v>0</v>
      </c>
      <c r="AV271" s="5">
        <f ca="1">IF(AV$4="",0,IF(OR(MONTH(AV$4)=3,MONTH(AV$4)=4,MONTH(AV$4)=7,MONTH(AV$4)=10),
SUMIFS($W248:AU248,$W$1:AU$1,"&lt;="&amp;(AV$1-(MONTH(AV$4)-3*INT((MONTH(AV$4)-1)/3))),$W$1:AU$1,"&gt;="&amp;(AV$1-2-(MONTH(AV$4)-3*INT((MONTH(AV$4)-1)/3)))),
0))</f>
        <v>0</v>
      </c>
      <c r="AW271" s="5">
        <f ca="1">IF(AW$4="",0,IF(OR(MONTH(AW$4)=3,MONTH(AW$4)=4,MONTH(AW$4)=7,MONTH(AW$4)=10),
SUMIFS($W248:AV248,$W$1:AV$1,"&lt;="&amp;(AW$1-(MONTH(AW$4)-3*INT((MONTH(AW$4)-1)/3))),$W$1:AV$1,"&gt;="&amp;(AW$1-2-(MONTH(AW$4)-3*INT((MONTH(AW$4)-1)/3)))),
0))</f>
        <v>0</v>
      </c>
      <c r="AX271" s="5">
        <f ca="1">IF(AX$4="",0,IF(OR(MONTH(AX$4)=3,MONTH(AX$4)=4,MONTH(AX$4)=7,MONTH(AX$4)=10),
SUMIFS($W248:AW248,$W$1:AW$1,"&lt;="&amp;(AX$1-(MONTH(AX$4)-3*INT((MONTH(AX$4)-1)/3))),$W$1:AW$1,"&gt;="&amp;(AX$1-2-(MONTH(AX$4)-3*INT((MONTH(AX$4)-1)/3)))),
0))</f>
        <v>0</v>
      </c>
      <c r="AY271" s="5">
        <f ca="1">IF(AY$4="",0,IF(OR(MONTH(AY$4)=3,MONTH(AY$4)=4,MONTH(AY$4)=7,MONTH(AY$4)=10),
SUMIFS($W248:AX248,$W$1:AX$1,"&lt;="&amp;(AY$1-(MONTH(AY$4)-3*INT((MONTH(AY$4)-1)/3))),$W$1:AX$1,"&gt;="&amp;(AY$1-2-(MONTH(AY$4)-3*INT((MONTH(AY$4)-1)/3)))),
0))</f>
        <v>0</v>
      </c>
      <c r="AZ271" s="5">
        <f ca="1">IF(AZ$4="",0,IF(OR(MONTH(AZ$4)=3,MONTH(AZ$4)=4,MONTH(AZ$4)=7,MONTH(AZ$4)=10),
SUMIFS($W248:AY248,$W$1:AY$1,"&lt;="&amp;(AZ$1-(MONTH(AZ$4)-3*INT((MONTH(AZ$4)-1)/3))),$W$1:AY$1,"&gt;="&amp;(AZ$1-2-(MONTH(AZ$4)-3*INT((MONTH(AZ$4)-1)/3)))),
0))</f>
        <v>0</v>
      </c>
      <c r="BA271" s="5">
        <f ca="1">IF(BA$4="",0,IF(OR(MONTH(BA$4)=3,MONTH(BA$4)=4,MONTH(BA$4)=7,MONTH(BA$4)=10),
SUMIFS($W248:AZ248,$W$1:AZ$1,"&lt;="&amp;(BA$1-(MONTH(BA$4)-3*INT((MONTH(BA$4)-1)/3))),$W$1:AZ$1,"&gt;="&amp;(BA$1-2-(MONTH(BA$4)-3*INT((MONTH(BA$4)-1)/3)))),
0))</f>
        <v>0</v>
      </c>
      <c r="BB271" s="5">
        <f ca="1">IF(BB$4="",0,IF(OR(MONTH(BB$4)=3,MONTH(BB$4)=4,MONTH(BB$4)=7,MONTH(BB$4)=10),
SUMIFS($W248:BA248,$W$1:BA$1,"&lt;="&amp;(BB$1-(MONTH(BB$4)-3*INT((MONTH(BB$4)-1)/3))),$W$1:BA$1,"&gt;="&amp;(BB$1-2-(MONTH(BB$4)-3*INT((MONTH(BB$4)-1)/3)))),
0))</f>
        <v>0</v>
      </c>
      <c r="BC271" s="5">
        <f ca="1">IF(BC$4="",0,IF(OR(MONTH(BC$4)=3,MONTH(BC$4)=4,MONTH(BC$4)=7,MONTH(BC$4)=10),
SUMIFS($W248:BB248,$W$1:BB$1,"&lt;="&amp;(BC$1-(MONTH(BC$4)-3*INT((MONTH(BC$4)-1)/3))),$W$1:BB$1,"&gt;="&amp;(BC$1-2-(MONTH(BC$4)-3*INT((MONTH(BC$4)-1)/3)))),
0))</f>
        <v>0</v>
      </c>
      <c r="BD271" s="5">
        <f ca="1">IF(BD$4="",0,IF(OR(MONTH(BD$4)=3,MONTH(BD$4)=4,MONTH(BD$4)=7,MONTH(BD$4)=10),
SUMIFS($W248:BC248,$W$1:BC$1,"&lt;="&amp;(BD$1-(MONTH(BD$4)-3*INT((MONTH(BD$4)-1)/3))),$W$1:BC$1,"&gt;="&amp;(BD$1-2-(MONTH(BD$4)-3*INT((MONTH(BD$4)-1)/3)))),
0))</f>
        <v>0</v>
      </c>
      <c r="BE271" s="5">
        <f ca="1">IF(BE$4="",0,IF(OR(MONTH(BE$4)=3,MONTH(BE$4)=4,MONTH(BE$4)=7,MONTH(BE$4)=10),
SUMIFS($W248:BD248,$W$1:BD$1,"&lt;="&amp;(BE$1-(MONTH(BE$4)-3*INT((MONTH(BE$4)-1)/3))),$W$1:BD$1,"&gt;="&amp;(BE$1-2-(MONTH(BE$4)-3*INT((MONTH(BE$4)-1)/3)))),
0))</f>
        <v>0</v>
      </c>
      <c r="BF271" s="5">
        <f ca="1">IF(BF$4="",0,IF(OR(MONTH(BF$4)=3,MONTH(BF$4)=4,MONTH(BF$4)=7,MONTH(BF$4)=10),
SUMIFS($W248:BE248,$W$1:BE$1,"&lt;="&amp;(BF$1-(MONTH(BF$4)-3*INT((MONTH(BF$4)-1)/3))),$W$1:BE$1,"&gt;="&amp;(BF$1-2-(MONTH(BF$4)-3*INT((MONTH(BF$4)-1)/3)))),
0))</f>
        <v>0</v>
      </c>
      <c r="BG271" s="5">
        <f ca="1">IF(BG$4="",0,IF(OR(MONTH(BG$4)=3,MONTH(BG$4)=4,MONTH(BG$4)=7,MONTH(BG$4)=10),
SUMIFS($W248:BF248,$W$1:BF$1,"&lt;="&amp;(BG$1-(MONTH(BG$4)-3*INT((MONTH(BG$4)-1)/3))),$W$1:BF$1,"&gt;="&amp;(BG$1-2-(MONTH(BG$4)-3*INT((MONTH(BG$4)-1)/3)))),
0))</f>
        <v>0</v>
      </c>
      <c r="BH271" s="5">
        <f ca="1">IF(BH$4="",0,IF(OR(MONTH(BH$4)=3,MONTH(BH$4)=4,MONTH(BH$4)=7,MONTH(BH$4)=10),
SUMIFS($W248:BG248,$W$1:BG$1,"&lt;="&amp;(BH$1-(MONTH(BH$4)-3*INT((MONTH(BH$4)-1)/3))),$W$1:BG$1,"&gt;="&amp;(BH$1-2-(MONTH(BH$4)-3*INT((MONTH(BH$4)-1)/3)))),
0))</f>
        <v>0</v>
      </c>
      <c r="BI271" s="5">
        <f ca="1">IF(BI$4="",0,IF(OR(MONTH(BI$4)=3,MONTH(BI$4)=4,MONTH(BI$4)=7,MONTH(BI$4)=10),
SUMIFS($W248:BH248,$W$1:BH$1,"&lt;="&amp;(BI$1-(MONTH(BI$4)-3*INT((MONTH(BI$4)-1)/3))),$W$1:BH$1,"&gt;="&amp;(BI$1-2-(MONTH(BI$4)-3*INT((MONTH(BI$4)-1)/3)))),
0))</f>
        <v>0</v>
      </c>
      <c r="BJ271" s="5">
        <f ca="1">IF(BJ$4="",0,IF(OR(MONTH(BJ$4)=3,MONTH(BJ$4)=4,MONTH(BJ$4)=7,MONTH(BJ$4)=10),
SUMIFS($W248:BI248,$W$1:BI$1,"&lt;="&amp;(BJ$1-(MONTH(BJ$4)-3*INT((MONTH(BJ$4)-1)/3))),$W$1:BI$1,"&gt;="&amp;(BJ$1-2-(MONTH(BJ$4)-3*INT((MONTH(BJ$4)-1)/3)))),
0))</f>
        <v>0</v>
      </c>
      <c r="BK271" s="5">
        <f ca="1">IF(BK$4="",0,IF(OR(MONTH(BK$4)=3,MONTH(BK$4)=4,MONTH(BK$4)=7,MONTH(BK$4)=10),
SUMIFS($W248:BJ248,$W$1:BJ$1,"&lt;="&amp;(BK$1-(MONTH(BK$4)-3*INT((MONTH(BK$4)-1)/3))),$W$1:BJ$1,"&gt;="&amp;(BK$1-2-(MONTH(BK$4)-3*INT((MONTH(BK$4)-1)/3)))),
0))</f>
        <v>0</v>
      </c>
      <c r="BL271" s="5">
        <f ca="1">IF(BL$4="",0,IF(OR(MONTH(BL$4)=3,MONTH(BL$4)=4,MONTH(BL$4)=7,MONTH(BL$4)=10),
SUMIFS($W248:BK248,$W$1:BK$1,"&lt;="&amp;(BL$1-(MONTH(BL$4)-3*INT((MONTH(BL$4)-1)/3))),$W$1:BK$1,"&gt;="&amp;(BL$1-2-(MONTH(BL$4)-3*INT((MONTH(BL$4)-1)/3)))),
0))</f>
        <v>0</v>
      </c>
      <c r="BM271" s="5">
        <f ca="1">IF(BM$4="",0,IF(OR(MONTH(BM$4)=3,MONTH(BM$4)=4,MONTH(BM$4)=7,MONTH(BM$4)=10),
SUMIFS($W248:BL248,$W$1:BL$1,"&lt;="&amp;(BM$1-(MONTH(BM$4)-3*INT((MONTH(BM$4)-1)/3))),$W$1:BL$1,"&gt;="&amp;(BM$1-2-(MONTH(BM$4)-3*INT((MONTH(BM$4)-1)/3)))),
0))</f>
        <v>0</v>
      </c>
      <c r="BN271" s="5">
        <f ca="1">IF(BN$4="",0,IF(OR(MONTH(BN$4)=3,MONTH(BN$4)=4,MONTH(BN$4)=7,MONTH(BN$4)=10),
SUMIFS($W248:BM248,$W$1:BM$1,"&lt;="&amp;(BN$1-(MONTH(BN$4)-3*INT((MONTH(BN$4)-1)/3))),$W$1:BM$1,"&gt;="&amp;(BN$1-2-(MONTH(BN$4)-3*INT((MONTH(BN$4)-1)/3)))),
0))</f>
        <v>0</v>
      </c>
      <c r="BO271" s="5">
        <f ca="1">IF(BO$4="",0,IF(OR(MONTH(BO$4)=3,MONTH(BO$4)=4,MONTH(BO$4)=7,MONTH(BO$4)=10),
SUMIFS($W248:BN248,$W$1:BN$1,"&lt;="&amp;(BO$1-(MONTH(BO$4)-3*INT((MONTH(BO$4)-1)/3))),$W$1:BN$1,"&gt;="&amp;(BO$1-2-(MONTH(BO$4)-3*INT((MONTH(BO$4)-1)/3)))),
0))</f>
        <v>0</v>
      </c>
      <c r="BP271" s="5">
        <f ca="1">IF(BP$4="",0,IF(OR(MONTH(BP$4)=3,MONTH(BP$4)=4,MONTH(BP$4)=7,MONTH(BP$4)=10),
SUMIFS($W248:BO248,$W$1:BO$1,"&lt;="&amp;(BP$1-(MONTH(BP$4)-3*INT((MONTH(BP$4)-1)/3))),$W$1:BO$1,"&gt;="&amp;(BP$1-2-(MONTH(BP$4)-3*INT((MONTH(BP$4)-1)/3)))),
0))</f>
        <v>0</v>
      </c>
      <c r="BQ271" s="5">
        <f ca="1">IF(BQ$4="",0,IF(OR(MONTH(BQ$4)=3,MONTH(BQ$4)=4,MONTH(BQ$4)=7,MONTH(BQ$4)=10),
SUMIFS($W248:BP248,$W$1:BP$1,"&lt;="&amp;(BQ$1-(MONTH(BQ$4)-3*INT((MONTH(BQ$4)-1)/3))),$W$1:BP$1,"&gt;="&amp;(BQ$1-2-(MONTH(BQ$4)-3*INT((MONTH(BQ$4)-1)/3)))),
0))</f>
        <v>0</v>
      </c>
      <c r="BR271" s="5">
        <f ca="1">IF(BR$4="",0,IF(OR(MONTH(BR$4)=3,MONTH(BR$4)=4,MONTH(BR$4)=7,MONTH(BR$4)=10),
SUMIFS($W248:BQ248,$W$1:BQ$1,"&lt;="&amp;(BR$1-(MONTH(BR$4)-3*INT((MONTH(BR$4)-1)/3))),$W$1:BQ$1,"&gt;="&amp;(BR$1-2-(MONTH(BR$4)-3*INT((MONTH(BR$4)-1)/3)))),
0))</f>
        <v>0</v>
      </c>
      <c r="BS271" s="5">
        <f ca="1">IF(BS$4="",0,IF(OR(MONTH(BS$4)=3,MONTH(BS$4)=4,MONTH(BS$4)=7,MONTH(BS$4)=10),
SUMIFS($W248:BR248,$W$1:BR$1,"&lt;="&amp;(BS$1-(MONTH(BS$4)-3*INT((MONTH(BS$4)-1)/3))),$W$1:BR$1,"&gt;="&amp;(BS$1-2-(MONTH(BS$4)-3*INT((MONTH(BS$4)-1)/3)))),
0))</f>
        <v>0</v>
      </c>
      <c r="BT271" s="5">
        <f ca="1">IF(BT$4="",0,IF(OR(MONTH(BT$4)=3,MONTH(BT$4)=4,MONTH(BT$4)=7,MONTH(BT$4)=10),
SUMIFS($W248:BS248,$W$1:BS$1,"&lt;="&amp;(BT$1-(MONTH(BT$4)-3*INT((MONTH(BT$4)-1)/3))),$W$1:BS$1,"&gt;="&amp;(BT$1-2-(MONTH(BT$4)-3*INT((MONTH(BT$4)-1)/3)))),
0))</f>
        <v>0</v>
      </c>
      <c r="BU271" s="5">
        <f ca="1">IF(BU$4="",0,IF(OR(MONTH(BU$4)=3,MONTH(BU$4)=4,MONTH(BU$4)=7,MONTH(BU$4)=10),
SUMIFS($W248:BT248,$W$1:BT$1,"&lt;="&amp;(BU$1-(MONTH(BU$4)-3*INT((MONTH(BU$4)-1)/3))),$W$1:BT$1,"&gt;="&amp;(BU$1-2-(MONTH(BU$4)-3*INT((MONTH(BU$4)-1)/3)))),
0))</f>
        <v>0</v>
      </c>
      <c r="BV271" s="5">
        <f ca="1">IF(BV$4="",0,IF(OR(MONTH(BV$4)=3,MONTH(BV$4)=4,MONTH(BV$4)=7,MONTH(BV$4)=10),
SUMIFS($W248:BU248,$W$1:BU$1,"&lt;="&amp;(BV$1-(MONTH(BV$4)-3*INT((MONTH(BV$4)-1)/3))),$W$1:BU$1,"&gt;="&amp;(BV$1-2-(MONTH(BV$4)-3*INT((MONTH(BV$4)-1)/3)))),
0))</f>
        <v>0</v>
      </c>
      <c r="BW271" s="5">
        <f ca="1">IF(BW$4="",0,IF(OR(MONTH(BW$4)=3,MONTH(BW$4)=4,MONTH(BW$4)=7,MONTH(BW$4)=10),
SUMIFS($W248:BV248,$W$1:BV$1,"&lt;="&amp;(BW$1-(MONTH(BW$4)-3*INT((MONTH(BW$4)-1)/3))),$W$1:BV$1,"&gt;="&amp;(BW$1-2-(MONTH(BW$4)-3*INT((MONTH(BW$4)-1)/3)))),
0))</f>
        <v>0</v>
      </c>
      <c r="BX271" s="5">
        <f ca="1">IF(BX$4="",0,IF(OR(MONTH(BX$4)=3,MONTH(BX$4)=4,MONTH(BX$4)=7,MONTH(BX$4)=10),
SUMIFS($W248:BW248,$W$1:BW$1,"&lt;="&amp;(BX$1-(MONTH(BX$4)-3*INT((MONTH(BX$4)-1)/3))),$W$1:BW$1,"&gt;="&amp;(BX$1-2-(MONTH(BX$4)-3*INT((MONTH(BX$4)-1)/3)))),
0))</f>
        <v>0</v>
      </c>
      <c r="BY271" s="5">
        <f ca="1">IF(BY$4="",0,IF(OR(MONTH(BY$4)=3,MONTH(BY$4)=4,MONTH(BY$4)=7,MONTH(BY$4)=10),
SUMIFS($W248:BX248,$W$1:BX$1,"&lt;="&amp;(BY$1-(MONTH(BY$4)-3*INT((MONTH(BY$4)-1)/3))),$W$1:BX$1,"&gt;="&amp;(BY$1-2-(MONTH(BY$4)-3*INT((MONTH(BY$4)-1)/3)))),
0))</f>
        <v>0</v>
      </c>
      <c r="BZ271" s="5">
        <f ca="1">IF(BZ$4="",0,IF(OR(MONTH(BZ$4)=3,MONTH(BZ$4)=4,MONTH(BZ$4)=7,MONTH(BZ$4)=10),
SUMIFS($W248:BY248,$W$1:BY$1,"&lt;="&amp;(BZ$1-(MONTH(BZ$4)-3*INT((MONTH(BZ$4)-1)/3))),$W$1:BY$1,"&gt;="&amp;(BZ$1-2-(MONTH(BZ$4)-3*INT((MONTH(BZ$4)-1)/3)))),
0))</f>
        <v>0</v>
      </c>
      <c r="CA271" s="5">
        <f ca="1">IF(CA$4="",0,IF(OR(MONTH(CA$4)=3,MONTH(CA$4)=4,MONTH(CA$4)=7,MONTH(CA$4)=10),
SUMIFS($W248:BZ248,$W$1:BZ$1,"&lt;="&amp;(CA$1-(MONTH(CA$4)-3*INT((MONTH(CA$4)-1)/3))),$W$1:BZ$1,"&gt;="&amp;(CA$1-2-(MONTH(CA$4)-3*INT((MONTH(CA$4)-1)/3)))),
0))</f>
        <v>0</v>
      </c>
      <c r="CB271" s="5">
        <f ca="1">IF(CB$4="",0,IF(OR(MONTH(CB$4)=3,MONTH(CB$4)=4,MONTH(CB$4)=7,MONTH(CB$4)=10),
SUMIFS($W248:CA248,$W$1:CA$1,"&lt;="&amp;(CB$1-(MONTH(CB$4)-3*INT((MONTH(CB$4)-1)/3))),$W$1:CA$1,"&gt;="&amp;(CB$1-2-(MONTH(CB$4)-3*INT((MONTH(CB$4)-1)/3)))),
0))</f>
        <v>0</v>
      </c>
      <c r="CC271" s="5">
        <f ca="1">IF(CC$4="",0,IF(OR(MONTH(CC$4)=3,MONTH(CC$4)=4,MONTH(CC$4)=7,MONTH(CC$4)=10),
SUMIFS($W248:CB248,$W$1:CB$1,"&lt;="&amp;(CC$1-(MONTH(CC$4)-3*INT((MONTH(CC$4)-1)/3))),$W$1:CB$1,"&gt;="&amp;(CC$1-2-(MONTH(CC$4)-3*INT((MONTH(CC$4)-1)/3)))),
0))</f>
        <v>0</v>
      </c>
      <c r="CD271" s="5">
        <f ca="1">IF(CD$4="",0,IF(OR(MONTH(CD$4)=3,MONTH(CD$4)=4,MONTH(CD$4)=7,MONTH(CD$4)=10),
SUMIFS($W248:CC248,$W$1:CC$1,"&lt;="&amp;(CD$1-(MONTH(CD$4)-3*INT((MONTH(CD$4)-1)/3))),$W$1:CC$1,"&gt;="&amp;(CD$1-2-(MONTH(CD$4)-3*INT((MONTH(CD$4)-1)/3)))),
0))</f>
        <v>0</v>
      </c>
      <c r="CE271" s="5">
        <f ca="1">IF(CE$4="",0,IF(OR(MONTH(CE$4)=3,MONTH(CE$4)=4,MONTH(CE$4)=7,MONTH(CE$4)=10),
SUMIFS($W248:CD248,$W$1:CD$1,"&lt;="&amp;(CE$1-(MONTH(CE$4)-3*INT((MONTH(CE$4)-1)/3))),$W$1:CD$1,"&gt;="&amp;(CE$1-2-(MONTH(CE$4)-3*INT((MONTH(CE$4)-1)/3)))),
0))</f>
        <v>0</v>
      </c>
      <c r="CF271" s="5">
        <f ca="1">IF(CF$4="",0,IF(OR(MONTH(CF$4)=3,MONTH(CF$4)=4,MONTH(CF$4)=7,MONTH(CF$4)=10),
SUMIFS($W248:CE248,$W$1:CE$1,"&lt;="&amp;(CF$1-(MONTH(CF$4)-3*INT((MONTH(CF$4)-1)/3))),$W$1:CE$1,"&gt;="&amp;(CF$1-2-(MONTH(CF$4)-3*INT((MONTH(CF$4)-1)/3)))),
0))</f>
        <v>0</v>
      </c>
    </row>
    <row r="272" spans="2:84" x14ac:dyDescent="0.3">
      <c r="B272" s="13">
        <f>ROW()</f>
        <v>272</v>
      </c>
      <c r="H272" s="1" t="str">
        <f t="shared" si="504"/>
        <v>Налоги на внеоборотные активы</v>
      </c>
      <c r="I272" s="1" t="str">
        <f>$I$270</f>
        <v>Капзатраты на торговые мощности</v>
      </c>
      <c r="J272" s="1" t="str">
        <f>Prcsses!I177</f>
        <v>Гарантийный платеж</v>
      </c>
      <c r="M272" s="53" t="s">
        <v>18</v>
      </c>
      <c r="P272" s="72"/>
      <c r="U272" s="5">
        <f t="shared" ca="1" si="505"/>
        <v>0</v>
      </c>
      <c r="X272" s="5">
        <f ca="1">IF(X$4="",0,IF(OR(MONTH(X$4)=3,MONTH(X$4)=4,MONTH(X$4)=7,MONTH(X$4)=10),
SUMIFS($W249:W249,$W$1:W$1,"&lt;="&amp;(X$1-(MONTH(X$4)-3*INT((MONTH(X$4)-1)/3))),$W$1:W$1,"&gt;="&amp;(X$1-2-(MONTH(X$4)-3*INT((MONTH(X$4)-1)/3)))),
0))</f>
        <v>0</v>
      </c>
      <c r="Y272" s="5">
        <f ca="1">IF(Y$4="",0,IF(OR(MONTH(Y$4)=3,MONTH(Y$4)=4,MONTH(Y$4)=7,MONTH(Y$4)=10),
SUMIFS($W249:X249,$W$1:X$1,"&lt;="&amp;(Y$1-(MONTH(Y$4)-3*INT((MONTH(Y$4)-1)/3))),$W$1:X$1,"&gt;="&amp;(Y$1-2-(MONTH(Y$4)-3*INT((MONTH(Y$4)-1)/3)))),
0))</f>
        <v>0</v>
      </c>
      <c r="Z272" s="5">
        <f ca="1">IF(Z$4="",0,IF(OR(MONTH(Z$4)=3,MONTH(Z$4)=4,MONTH(Z$4)=7,MONTH(Z$4)=10),
SUMIFS($W249:Y249,$W$1:Y$1,"&lt;="&amp;(Z$1-(MONTH(Z$4)-3*INT((MONTH(Z$4)-1)/3))),$W$1:Y$1,"&gt;="&amp;(Z$1-2-(MONTH(Z$4)-3*INT((MONTH(Z$4)-1)/3)))),
0))</f>
        <v>0</v>
      </c>
      <c r="AA272" s="5">
        <f ca="1">IF(AA$4="",0,IF(OR(MONTH(AA$4)=3,MONTH(AA$4)=4,MONTH(AA$4)=7,MONTH(AA$4)=10),
SUMIFS($W249:Z249,$W$1:Z$1,"&lt;="&amp;(AA$1-(MONTH(AA$4)-3*INT((MONTH(AA$4)-1)/3))),$W$1:Z$1,"&gt;="&amp;(AA$1-2-(MONTH(AA$4)-3*INT((MONTH(AA$4)-1)/3)))),
0))</f>
        <v>0</v>
      </c>
      <c r="AB272" s="5">
        <f ca="1">IF(AB$4="",0,IF(OR(MONTH(AB$4)=3,MONTH(AB$4)=4,MONTH(AB$4)=7,MONTH(AB$4)=10),
SUMIFS($W249:AA249,$W$1:AA$1,"&lt;="&amp;(AB$1-(MONTH(AB$4)-3*INT((MONTH(AB$4)-1)/3))),$W$1:AA$1,"&gt;="&amp;(AB$1-2-(MONTH(AB$4)-3*INT((MONTH(AB$4)-1)/3)))),
0))</f>
        <v>0</v>
      </c>
      <c r="AC272" s="5">
        <f ca="1">IF(AC$4="",0,IF(OR(MONTH(AC$4)=3,MONTH(AC$4)=4,MONTH(AC$4)=7,MONTH(AC$4)=10),
SUMIFS($W249:AB249,$W$1:AB$1,"&lt;="&amp;(AC$1-(MONTH(AC$4)-3*INT((MONTH(AC$4)-1)/3))),$W$1:AB$1,"&gt;="&amp;(AC$1-2-(MONTH(AC$4)-3*INT((MONTH(AC$4)-1)/3)))),
0))</f>
        <v>0</v>
      </c>
      <c r="AD272" s="5">
        <f ca="1">IF(AD$4="",0,IF(OR(MONTH(AD$4)=3,MONTH(AD$4)=4,MONTH(AD$4)=7,MONTH(AD$4)=10),
SUMIFS($W249:AC249,$W$1:AC$1,"&lt;="&amp;(AD$1-(MONTH(AD$4)-3*INT((MONTH(AD$4)-1)/3))),$W$1:AC$1,"&gt;="&amp;(AD$1-2-(MONTH(AD$4)-3*INT((MONTH(AD$4)-1)/3)))),
0))</f>
        <v>0</v>
      </c>
      <c r="AE272" s="5">
        <f ca="1">IF(AE$4="",0,IF(OR(MONTH(AE$4)=3,MONTH(AE$4)=4,MONTH(AE$4)=7,MONTH(AE$4)=10),
SUMIFS($W249:AD249,$W$1:AD$1,"&lt;="&amp;(AE$1-(MONTH(AE$4)-3*INT((MONTH(AE$4)-1)/3))),$W$1:AD$1,"&gt;="&amp;(AE$1-2-(MONTH(AE$4)-3*INT((MONTH(AE$4)-1)/3)))),
0))</f>
        <v>0</v>
      </c>
      <c r="AF272" s="5">
        <f ca="1">IF(AF$4="",0,IF(OR(MONTH(AF$4)=3,MONTH(AF$4)=4,MONTH(AF$4)=7,MONTH(AF$4)=10),
SUMIFS($W249:AE249,$W$1:AE$1,"&lt;="&amp;(AF$1-(MONTH(AF$4)-3*INT((MONTH(AF$4)-1)/3))),$W$1:AE$1,"&gt;="&amp;(AF$1-2-(MONTH(AF$4)-3*INT((MONTH(AF$4)-1)/3)))),
0))</f>
        <v>0</v>
      </c>
      <c r="AG272" s="5">
        <f ca="1">IF(AG$4="",0,IF(OR(MONTH(AG$4)=3,MONTH(AG$4)=4,MONTH(AG$4)=7,MONTH(AG$4)=10),
SUMIFS($W249:AF249,$W$1:AF$1,"&lt;="&amp;(AG$1-(MONTH(AG$4)-3*INT((MONTH(AG$4)-1)/3))),$W$1:AF$1,"&gt;="&amp;(AG$1-2-(MONTH(AG$4)-3*INT((MONTH(AG$4)-1)/3)))),
0))</f>
        <v>0</v>
      </c>
      <c r="AH272" s="5">
        <f ca="1">IF(AH$4="",0,IF(OR(MONTH(AH$4)=3,MONTH(AH$4)=4,MONTH(AH$4)=7,MONTH(AH$4)=10),
SUMIFS($W249:AG249,$W$1:AG$1,"&lt;="&amp;(AH$1-(MONTH(AH$4)-3*INT((MONTH(AH$4)-1)/3))),$W$1:AG$1,"&gt;="&amp;(AH$1-2-(MONTH(AH$4)-3*INT((MONTH(AH$4)-1)/3)))),
0))</f>
        <v>0</v>
      </c>
      <c r="AI272" s="5">
        <f ca="1">IF(AI$4="",0,IF(OR(MONTH(AI$4)=3,MONTH(AI$4)=4,MONTH(AI$4)=7,MONTH(AI$4)=10),
SUMIFS($W249:AH249,$W$1:AH$1,"&lt;="&amp;(AI$1-(MONTH(AI$4)-3*INT((MONTH(AI$4)-1)/3))),$W$1:AH$1,"&gt;="&amp;(AI$1-2-(MONTH(AI$4)-3*INT((MONTH(AI$4)-1)/3)))),
0))</f>
        <v>0</v>
      </c>
      <c r="AJ272" s="5">
        <f ca="1">IF(AJ$4="",0,IF(OR(MONTH(AJ$4)=3,MONTH(AJ$4)=4,MONTH(AJ$4)=7,MONTH(AJ$4)=10),
SUMIFS($W249:AI249,$W$1:AI$1,"&lt;="&amp;(AJ$1-(MONTH(AJ$4)-3*INT((MONTH(AJ$4)-1)/3))),$W$1:AI$1,"&gt;="&amp;(AJ$1-2-(MONTH(AJ$4)-3*INT((MONTH(AJ$4)-1)/3)))),
0))</f>
        <v>0</v>
      </c>
      <c r="AK272" s="5">
        <f ca="1">IF(AK$4="",0,IF(OR(MONTH(AK$4)=3,MONTH(AK$4)=4,MONTH(AK$4)=7,MONTH(AK$4)=10),
SUMIFS($W249:AJ249,$W$1:AJ$1,"&lt;="&amp;(AK$1-(MONTH(AK$4)-3*INT((MONTH(AK$4)-1)/3))),$W$1:AJ$1,"&gt;="&amp;(AK$1-2-(MONTH(AK$4)-3*INT((MONTH(AK$4)-1)/3)))),
0))</f>
        <v>0</v>
      </c>
      <c r="AL272" s="5">
        <f ca="1">IF(AL$4="",0,IF(OR(MONTH(AL$4)=3,MONTH(AL$4)=4,MONTH(AL$4)=7,MONTH(AL$4)=10),
SUMIFS($W249:AK249,$W$1:AK$1,"&lt;="&amp;(AL$1-(MONTH(AL$4)-3*INT((MONTH(AL$4)-1)/3))),$W$1:AK$1,"&gt;="&amp;(AL$1-2-(MONTH(AL$4)-3*INT((MONTH(AL$4)-1)/3)))),
0))</f>
        <v>0</v>
      </c>
      <c r="AM272" s="5">
        <f ca="1">IF(AM$4="",0,IF(OR(MONTH(AM$4)=3,MONTH(AM$4)=4,MONTH(AM$4)=7,MONTH(AM$4)=10),
SUMIFS($W249:AL249,$W$1:AL$1,"&lt;="&amp;(AM$1-(MONTH(AM$4)-3*INT((MONTH(AM$4)-1)/3))),$W$1:AL$1,"&gt;="&amp;(AM$1-2-(MONTH(AM$4)-3*INT((MONTH(AM$4)-1)/3)))),
0))</f>
        <v>0</v>
      </c>
      <c r="AN272" s="5">
        <f ca="1">IF(AN$4="",0,IF(OR(MONTH(AN$4)=3,MONTH(AN$4)=4,MONTH(AN$4)=7,MONTH(AN$4)=10),
SUMIFS($W249:AM249,$W$1:AM$1,"&lt;="&amp;(AN$1-(MONTH(AN$4)-3*INT((MONTH(AN$4)-1)/3))),$W$1:AM$1,"&gt;="&amp;(AN$1-2-(MONTH(AN$4)-3*INT((MONTH(AN$4)-1)/3)))),
0))</f>
        <v>0</v>
      </c>
      <c r="AO272" s="5">
        <f ca="1">IF(AO$4="",0,IF(OR(MONTH(AO$4)=3,MONTH(AO$4)=4,MONTH(AO$4)=7,MONTH(AO$4)=10),
SUMIFS($W249:AN249,$W$1:AN$1,"&lt;="&amp;(AO$1-(MONTH(AO$4)-3*INT((MONTH(AO$4)-1)/3))),$W$1:AN$1,"&gt;="&amp;(AO$1-2-(MONTH(AO$4)-3*INT((MONTH(AO$4)-1)/3)))),
0))</f>
        <v>0</v>
      </c>
      <c r="AP272" s="5">
        <f ca="1">IF(AP$4="",0,IF(OR(MONTH(AP$4)=3,MONTH(AP$4)=4,MONTH(AP$4)=7,MONTH(AP$4)=10),
SUMIFS($W249:AO249,$W$1:AO$1,"&lt;="&amp;(AP$1-(MONTH(AP$4)-3*INT((MONTH(AP$4)-1)/3))),$W$1:AO$1,"&gt;="&amp;(AP$1-2-(MONTH(AP$4)-3*INT((MONTH(AP$4)-1)/3)))),
0))</f>
        <v>0</v>
      </c>
      <c r="AQ272" s="5">
        <f ca="1">IF(AQ$4="",0,IF(OR(MONTH(AQ$4)=3,MONTH(AQ$4)=4,MONTH(AQ$4)=7,MONTH(AQ$4)=10),
SUMIFS($W249:AP249,$W$1:AP$1,"&lt;="&amp;(AQ$1-(MONTH(AQ$4)-3*INT((MONTH(AQ$4)-1)/3))),$W$1:AP$1,"&gt;="&amp;(AQ$1-2-(MONTH(AQ$4)-3*INT((MONTH(AQ$4)-1)/3)))),
0))</f>
        <v>0</v>
      </c>
      <c r="AR272" s="5">
        <f ca="1">IF(AR$4="",0,IF(OR(MONTH(AR$4)=3,MONTH(AR$4)=4,MONTH(AR$4)=7,MONTH(AR$4)=10),
SUMIFS($W249:AQ249,$W$1:AQ$1,"&lt;="&amp;(AR$1-(MONTH(AR$4)-3*INT((MONTH(AR$4)-1)/3))),$W$1:AQ$1,"&gt;="&amp;(AR$1-2-(MONTH(AR$4)-3*INT((MONTH(AR$4)-1)/3)))),
0))</f>
        <v>0</v>
      </c>
      <c r="AS272" s="5">
        <f ca="1">IF(AS$4="",0,IF(OR(MONTH(AS$4)=3,MONTH(AS$4)=4,MONTH(AS$4)=7,MONTH(AS$4)=10),
SUMIFS($W249:AR249,$W$1:AR$1,"&lt;="&amp;(AS$1-(MONTH(AS$4)-3*INT((MONTH(AS$4)-1)/3))),$W$1:AR$1,"&gt;="&amp;(AS$1-2-(MONTH(AS$4)-3*INT((MONTH(AS$4)-1)/3)))),
0))</f>
        <v>0</v>
      </c>
      <c r="AT272" s="5">
        <f ca="1">IF(AT$4="",0,IF(OR(MONTH(AT$4)=3,MONTH(AT$4)=4,MONTH(AT$4)=7,MONTH(AT$4)=10),
SUMIFS($W249:AS249,$W$1:AS$1,"&lt;="&amp;(AT$1-(MONTH(AT$4)-3*INT((MONTH(AT$4)-1)/3))),$W$1:AS$1,"&gt;="&amp;(AT$1-2-(MONTH(AT$4)-3*INT((MONTH(AT$4)-1)/3)))),
0))</f>
        <v>0</v>
      </c>
      <c r="AU272" s="5">
        <f ca="1">IF(AU$4="",0,IF(OR(MONTH(AU$4)=3,MONTH(AU$4)=4,MONTH(AU$4)=7,MONTH(AU$4)=10),
SUMIFS($W249:AT249,$W$1:AT$1,"&lt;="&amp;(AU$1-(MONTH(AU$4)-3*INT((MONTH(AU$4)-1)/3))),$W$1:AT$1,"&gt;="&amp;(AU$1-2-(MONTH(AU$4)-3*INT((MONTH(AU$4)-1)/3)))),
0))</f>
        <v>0</v>
      </c>
      <c r="AV272" s="5">
        <f ca="1">IF(AV$4="",0,IF(OR(MONTH(AV$4)=3,MONTH(AV$4)=4,MONTH(AV$4)=7,MONTH(AV$4)=10),
SUMIFS($W249:AU249,$W$1:AU$1,"&lt;="&amp;(AV$1-(MONTH(AV$4)-3*INT((MONTH(AV$4)-1)/3))),$W$1:AU$1,"&gt;="&amp;(AV$1-2-(MONTH(AV$4)-3*INT((MONTH(AV$4)-1)/3)))),
0))</f>
        <v>0</v>
      </c>
      <c r="AW272" s="5">
        <f ca="1">IF(AW$4="",0,IF(OR(MONTH(AW$4)=3,MONTH(AW$4)=4,MONTH(AW$4)=7,MONTH(AW$4)=10),
SUMIFS($W249:AV249,$W$1:AV$1,"&lt;="&amp;(AW$1-(MONTH(AW$4)-3*INT((MONTH(AW$4)-1)/3))),$W$1:AV$1,"&gt;="&amp;(AW$1-2-(MONTH(AW$4)-3*INT((MONTH(AW$4)-1)/3)))),
0))</f>
        <v>0</v>
      </c>
      <c r="AX272" s="5">
        <f ca="1">IF(AX$4="",0,IF(OR(MONTH(AX$4)=3,MONTH(AX$4)=4,MONTH(AX$4)=7,MONTH(AX$4)=10),
SUMIFS($W249:AW249,$W$1:AW$1,"&lt;="&amp;(AX$1-(MONTH(AX$4)-3*INT((MONTH(AX$4)-1)/3))),$W$1:AW$1,"&gt;="&amp;(AX$1-2-(MONTH(AX$4)-3*INT((MONTH(AX$4)-1)/3)))),
0))</f>
        <v>0</v>
      </c>
      <c r="AY272" s="5">
        <f ca="1">IF(AY$4="",0,IF(OR(MONTH(AY$4)=3,MONTH(AY$4)=4,MONTH(AY$4)=7,MONTH(AY$4)=10),
SUMIFS($W249:AX249,$W$1:AX$1,"&lt;="&amp;(AY$1-(MONTH(AY$4)-3*INT((MONTH(AY$4)-1)/3))),$W$1:AX$1,"&gt;="&amp;(AY$1-2-(MONTH(AY$4)-3*INT((MONTH(AY$4)-1)/3)))),
0))</f>
        <v>0</v>
      </c>
      <c r="AZ272" s="5">
        <f ca="1">IF(AZ$4="",0,IF(OR(MONTH(AZ$4)=3,MONTH(AZ$4)=4,MONTH(AZ$4)=7,MONTH(AZ$4)=10),
SUMIFS($W249:AY249,$W$1:AY$1,"&lt;="&amp;(AZ$1-(MONTH(AZ$4)-3*INT((MONTH(AZ$4)-1)/3))),$W$1:AY$1,"&gt;="&amp;(AZ$1-2-(MONTH(AZ$4)-3*INT((MONTH(AZ$4)-1)/3)))),
0))</f>
        <v>0</v>
      </c>
      <c r="BA272" s="5">
        <f ca="1">IF(BA$4="",0,IF(OR(MONTH(BA$4)=3,MONTH(BA$4)=4,MONTH(BA$4)=7,MONTH(BA$4)=10),
SUMIFS($W249:AZ249,$W$1:AZ$1,"&lt;="&amp;(BA$1-(MONTH(BA$4)-3*INT((MONTH(BA$4)-1)/3))),$W$1:AZ$1,"&gt;="&amp;(BA$1-2-(MONTH(BA$4)-3*INT((MONTH(BA$4)-1)/3)))),
0))</f>
        <v>0</v>
      </c>
      <c r="BB272" s="5">
        <f ca="1">IF(BB$4="",0,IF(OR(MONTH(BB$4)=3,MONTH(BB$4)=4,MONTH(BB$4)=7,MONTH(BB$4)=10),
SUMIFS($W249:BA249,$W$1:BA$1,"&lt;="&amp;(BB$1-(MONTH(BB$4)-3*INT((MONTH(BB$4)-1)/3))),$W$1:BA$1,"&gt;="&amp;(BB$1-2-(MONTH(BB$4)-3*INT((MONTH(BB$4)-1)/3)))),
0))</f>
        <v>0</v>
      </c>
      <c r="BC272" s="5">
        <f ca="1">IF(BC$4="",0,IF(OR(MONTH(BC$4)=3,MONTH(BC$4)=4,MONTH(BC$4)=7,MONTH(BC$4)=10),
SUMIFS($W249:BB249,$W$1:BB$1,"&lt;="&amp;(BC$1-(MONTH(BC$4)-3*INT((MONTH(BC$4)-1)/3))),$W$1:BB$1,"&gt;="&amp;(BC$1-2-(MONTH(BC$4)-3*INT((MONTH(BC$4)-1)/3)))),
0))</f>
        <v>0</v>
      </c>
      <c r="BD272" s="5">
        <f ca="1">IF(BD$4="",0,IF(OR(MONTH(BD$4)=3,MONTH(BD$4)=4,MONTH(BD$4)=7,MONTH(BD$4)=10),
SUMIFS($W249:BC249,$W$1:BC$1,"&lt;="&amp;(BD$1-(MONTH(BD$4)-3*INT((MONTH(BD$4)-1)/3))),$W$1:BC$1,"&gt;="&amp;(BD$1-2-(MONTH(BD$4)-3*INT((MONTH(BD$4)-1)/3)))),
0))</f>
        <v>0</v>
      </c>
      <c r="BE272" s="5">
        <f ca="1">IF(BE$4="",0,IF(OR(MONTH(BE$4)=3,MONTH(BE$4)=4,MONTH(BE$4)=7,MONTH(BE$4)=10),
SUMIFS($W249:BD249,$W$1:BD$1,"&lt;="&amp;(BE$1-(MONTH(BE$4)-3*INT((MONTH(BE$4)-1)/3))),$W$1:BD$1,"&gt;="&amp;(BE$1-2-(MONTH(BE$4)-3*INT((MONTH(BE$4)-1)/3)))),
0))</f>
        <v>0</v>
      </c>
      <c r="BF272" s="5">
        <f ca="1">IF(BF$4="",0,IF(OR(MONTH(BF$4)=3,MONTH(BF$4)=4,MONTH(BF$4)=7,MONTH(BF$4)=10),
SUMIFS($W249:BE249,$W$1:BE$1,"&lt;="&amp;(BF$1-(MONTH(BF$4)-3*INT((MONTH(BF$4)-1)/3))),$W$1:BE$1,"&gt;="&amp;(BF$1-2-(MONTH(BF$4)-3*INT((MONTH(BF$4)-1)/3)))),
0))</f>
        <v>0</v>
      </c>
      <c r="BG272" s="5">
        <f ca="1">IF(BG$4="",0,IF(OR(MONTH(BG$4)=3,MONTH(BG$4)=4,MONTH(BG$4)=7,MONTH(BG$4)=10),
SUMIFS($W249:BF249,$W$1:BF$1,"&lt;="&amp;(BG$1-(MONTH(BG$4)-3*INT((MONTH(BG$4)-1)/3))),$W$1:BF$1,"&gt;="&amp;(BG$1-2-(MONTH(BG$4)-3*INT((MONTH(BG$4)-1)/3)))),
0))</f>
        <v>0</v>
      </c>
      <c r="BH272" s="5">
        <f ca="1">IF(BH$4="",0,IF(OR(MONTH(BH$4)=3,MONTH(BH$4)=4,MONTH(BH$4)=7,MONTH(BH$4)=10),
SUMIFS($W249:BG249,$W$1:BG$1,"&lt;="&amp;(BH$1-(MONTH(BH$4)-3*INT((MONTH(BH$4)-1)/3))),$W$1:BG$1,"&gt;="&amp;(BH$1-2-(MONTH(BH$4)-3*INT((MONTH(BH$4)-1)/3)))),
0))</f>
        <v>0</v>
      </c>
      <c r="BI272" s="5">
        <f ca="1">IF(BI$4="",0,IF(OR(MONTH(BI$4)=3,MONTH(BI$4)=4,MONTH(BI$4)=7,MONTH(BI$4)=10),
SUMIFS($W249:BH249,$W$1:BH$1,"&lt;="&amp;(BI$1-(MONTH(BI$4)-3*INT((MONTH(BI$4)-1)/3))),$W$1:BH$1,"&gt;="&amp;(BI$1-2-(MONTH(BI$4)-3*INT((MONTH(BI$4)-1)/3)))),
0))</f>
        <v>0</v>
      </c>
      <c r="BJ272" s="5">
        <f ca="1">IF(BJ$4="",0,IF(OR(MONTH(BJ$4)=3,MONTH(BJ$4)=4,MONTH(BJ$4)=7,MONTH(BJ$4)=10),
SUMIFS($W249:BI249,$W$1:BI$1,"&lt;="&amp;(BJ$1-(MONTH(BJ$4)-3*INT((MONTH(BJ$4)-1)/3))),$W$1:BI$1,"&gt;="&amp;(BJ$1-2-(MONTH(BJ$4)-3*INT((MONTH(BJ$4)-1)/3)))),
0))</f>
        <v>0</v>
      </c>
      <c r="BK272" s="5">
        <f ca="1">IF(BK$4="",0,IF(OR(MONTH(BK$4)=3,MONTH(BK$4)=4,MONTH(BK$4)=7,MONTH(BK$4)=10),
SUMIFS($W249:BJ249,$W$1:BJ$1,"&lt;="&amp;(BK$1-(MONTH(BK$4)-3*INT((MONTH(BK$4)-1)/3))),$W$1:BJ$1,"&gt;="&amp;(BK$1-2-(MONTH(BK$4)-3*INT((MONTH(BK$4)-1)/3)))),
0))</f>
        <v>0</v>
      </c>
      <c r="BL272" s="5">
        <f ca="1">IF(BL$4="",0,IF(OR(MONTH(BL$4)=3,MONTH(BL$4)=4,MONTH(BL$4)=7,MONTH(BL$4)=10),
SUMIFS($W249:BK249,$W$1:BK$1,"&lt;="&amp;(BL$1-(MONTH(BL$4)-3*INT((MONTH(BL$4)-1)/3))),$W$1:BK$1,"&gt;="&amp;(BL$1-2-(MONTH(BL$4)-3*INT((MONTH(BL$4)-1)/3)))),
0))</f>
        <v>0</v>
      </c>
      <c r="BM272" s="5">
        <f ca="1">IF(BM$4="",0,IF(OR(MONTH(BM$4)=3,MONTH(BM$4)=4,MONTH(BM$4)=7,MONTH(BM$4)=10),
SUMIFS($W249:BL249,$W$1:BL$1,"&lt;="&amp;(BM$1-(MONTH(BM$4)-3*INT((MONTH(BM$4)-1)/3))),$W$1:BL$1,"&gt;="&amp;(BM$1-2-(MONTH(BM$4)-3*INT((MONTH(BM$4)-1)/3)))),
0))</f>
        <v>0</v>
      </c>
      <c r="BN272" s="5">
        <f ca="1">IF(BN$4="",0,IF(OR(MONTH(BN$4)=3,MONTH(BN$4)=4,MONTH(BN$4)=7,MONTH(BN$4)=10),
SUMIFS($W249:BM249,$W$1:BM$1,"&lt;="&amp;(BN$1-(MONTH(BN$4)-3*INT((MONTH(BN$4)-1)/3))),$W$1:BM$1,"&gt;="&amp;(BN$1-2-(MONTH(BN$4)-3*INT((MONTH(BN$4)-1)/3)))),
0))</f>
        <v>0</v>
      </c>
      <c r="BO272" s="5">
        <f ca="1">IF(BO$4="",0,IF(OR(MONTH(BO$4)=3,MONTH(BO$4)=4,MONTH(BO$4)=7,MONTH(BO$4)=10),
SUMIFS($W249:BN249,$W$1:BN$1,"&lt;="&amp;(BO$1-(MONTH(BO$4)-3*INT((MONTH(BO$4)-1)/3))),$W$1:BN$1,"&gt;="&amp;(BO$1-2-(MONTH(BO$4)-3*INT((MONTH(BO$4)-1)/3)))),
0))</f>
        <v>0</v>
      </c>
      <c r="BP272" s="5">
        <f ca="1">IF(BP$4="",0,IF(OR(MONTH(BP$4)=3,MONTH(BP$4)=4,MONTH(BP$4)=7,MONTH(BP$4)=10),
SUMIFS($W249:BO249,$W$1:BO$1,"&lt;="&amp;(BP$1-(MONTH(BP$4)-3*INT((MONTH(BP$4)-1)/3))),$W$1:BO$1,"&gt;="&amp;(BP$1-2-(MONTH(BP$4)-3*INT((MONTH(BP$4)-1)/3)))),
0))</f>
        <v>0</v>
      </c>
      <c r="BQ272" s="5">
        <f ca="1">IF(BQ$4="",0,IF(OR(MONTH(BQ$4)=3,MONTH(BQ$4)=4,MONTH(BQ$4)=7,MONTH(BQ$4)=10),
SUMIFS($W249:BP249,$W$1:BP$1,"&lt;="&amp;(BQ$1-(MONTH(BQ$4)-3*INT((MONTH(BQ$4)-1)/3))),$W$1:BP$1,"&gt;="&amp;(BQ$1-2-(MONTH(BQ$4)-3*INT((MONTH(BQ$4)-1)/3)))),
0))</f>
        <v>0</v>
      </c>
      <c r="BR272" s="5">
        <f ca="1">IF(BR$4="",0,IF(OR(MONTH(BR$4)=3,MONTH(BR$4)=4,MONTH(BR$4)=7,MONTH(BR$4)=10),
SUMIFS($W249:BQ249,$W$1:BQ$1,"&lt;="&amp;(BR$1-(MONTH(BR$4)-3*INT((MONTH(BR$4)-1)/3))),$W$1:BQ$1,"&gt;="&amp;(BR$1-2-(MONTH(BR$4)-3*INT((MONTH(BR$4)-1)/3)))),
0))</f>
        <v>0</v>
      </c>
      <c r="BS272" s="5">
        <f ca="1">IF(BS$4="",0,IF(OR(MONTH(BS$4)=3,MONTH(BS$4)=4,MONTH(BS$4)=7,MONTH(BS$4)=10),
SUMIFS($W249:BR249,$W$1:BR$1,"&lt;="&amp;(BS$1-(MONTH(BS$4)-3*INT((MONTH(BS$4)-1)/3))),$W$1:BR$1,"&gt;="&amp;(BS$1-2-(MONTH(BS$4)-3*INT((MONTH(BS$4)-1)/3)))),
0))</f>
        <v>0</v>
      </c>
      <c r="BT272" s="5">
        <f ca="1">IF(BT$4="",0,IF(OR(MONTH(BT$4)=3,MONTH(BT$4)=4,MONTH(BT$4)=7,MONTH(BT$4)=10),
SUMIFS($W249:BS249,$W$1:BS$1,"&lt;="&amp;(BT$1-(MONTH(BT$4)-3*INT((MONTH(BT$4)-1)/3))),$W$1:BS$1,"&gt;="&amp;(BT$1-2-(MONTH(BT$4)-3*INT((MONTH(BT$4)-1)/3)))),
0))</f>
        <v>0</v>
      </c>
      <c r="BU272" s="5">
        <f ca="1">IF(BU$4="",0,IF(OR(MONTH(BU$4)=3,MONTH(BU$4)=4,MONTH(BU$4)=7,MONTH(BU$4)=10),
SUMIFS($W249:BT249,$W$1:BT$1,"&lt;="&amp;(BU$1-(MONTH(BU$4)-3*INT((MONTH(BU$4)-1)/3))),$W$1:BT$1,"&gt;="&amp;(BU$1-2-(MONTH(BU$4)-3*INT((MONTH(BU$4)-1)/3)))),
0))</f>
        <v>0</v>
      </c>
      <c r="BV272" s="5">
        <f ca="1">IF(BV$4="",0,IF(OR(MONTH(BV$4)=3,MONTH(BV$4)=4,MONTH(BV$4)=7,MONTH(BV$4)=10),
SUMIFS($W249:BU249,$W$1:BU$1,"&lt;="&amp;(BV$1-(MONTH(BV$4)-3*INT((MONTH(BV$4)-1)/3))),$W$1:BU$1,"&gt;="&amp;(BV$1-2-(MONTH(BV$4)-3*INT((MONTH(BV$4)-1)/3)))),
0))</f>
        <v>0</v>
      </c>
      <c r="BW272" s="5">
        <f ca="1">IF(BW$4="",0,IF(OR(MONTH(BW$4)=3,MONTH(BW$4)=4,MONTH(BW$4)=7,MONTH(BW$4)=10),
SUMIFS($W249:BV249,$W$1:BV$1,"&lt;="&amp;(BW$1-(MONTH(BW$4)-3*INT((MONTH(BW$4)-1)/3))),$W$1:BV$1,"&gt;="&amp;(BW$1-2-(MONTH(BW$4)-3*INT((MONTH(BW$4)-1)/3)))),
0))</f>
        <v>0</v>
      </c>
      <c r="BX272" s="5">
        <f ca="1">IF(BX$4="",0,IF(OR(MONTH(BX$4)=3,MONTH(BX$4)=4,MONTH(BX$4)=7,MONTH(BX$4)=10),
SUMIFS($W249:BW249,$W$1:BW$1,"&lt;="&amp;(BX$1-(MONTH(BX$4)-3*INT((MONTH(BX$4)-1)/3))),$W$1:BW$1,"&gt;="&amp;(BX$1-2-(MONTH(BX$4)-3*INT((MONTH(BX$4)-1)/3)))),
0))</f>
        <v>0</v>
      </c>
      <c r="BY272" s="5">
        <f ca="1">IF(BY$4="",0,IF(OR(MONTH(BY$4)=3,MONTH(BY$4)=4,MONTH(BY$4)=7,MONTH(BY$4)=10),
SUMIFS($W249:BX249,$W$1:BX$1,"&lt;="&amp;(BY$1-(MONTH(BY$4)-3*INT((MONTH(BY$4)-1)/3))),$W$1:BX$1,"&gt;="&amp;(BY$1-2-(MONTH(BY$4)-3*INT((MONTH(BY$4)-1)/3)))),
0))</f>
        <v>0</v>
      </c>
      <c r="BZ272" s="5">
        <f ca="1">IF(BZ$4="",0,IF(OR(MONTH(BZ$4)=3,MONTH(BZ$4)=4,MONTH(BZ$4)=7,MONTH(BZ$4)=10),
SUMIFS($W249:BY249,$W$1:BY$1,"&lt;="&amp;(BZ$1-(MONTH(BZ$4)-3*INT((MONTH(BZ$4)-1)/3))),$W$1:BY$1,"&gt;="&amp;(BZ$1-2-(MONTH(BZ$4)-3*INT((MONTH(BZ$4)-1)/3)))),
0))</f>
        <v>0</v>
      </c>
      <c r="CA272" s="5">
        <f ca="1">IF(CA$4="",0,IF(OR(MONTH(CA$4)=3,MONTH(CA$4)=4,MONTH(CA$4)=7,MONTH(CA$4)=10),
SUMIFS($W249:BZ249,$W$1:BZ$1,"&lt;="&amp;(CA$1-(MONTH(CA$4)-3*INT((MONTH(CA$4)-1)/3))),$W$1:BZ$1,"&gt;="&amp;(CA$1-2-(MONTH(CA$4)-3*INT((MONTH(CA$4)-1)/3)))),
0))</f>
        <v>0</v>
      </c>
      <c r="CB272" s="5">
        <f ca="1">IF(CB$4="",0,IF(OR(MONTH(CB$4)=3,MONTH(CB$4)=4,MONTH(CB$4)=7,MONTH(CB$4)=10),
SUMIFS($W249:CA249,$W$1:CA$1,"&lt;="&amp;(CB$1-(MONTH(CB$4)-3*INT((MONTH(CB$4)-1)/3))),$W$1:CA$1,"&gt;="&amp;(CB$1-2-(MONTH(CB$4)-3*INT((MONTH(CB$4)-1)/3)))),
0))</f>
        <v>0</v>
      </c>
      <c r="CC272" s="5">
        <f ca="1">IF(CC$4="",0,IF(OR(MONTH(CC$4)=3,MONTH(CC$4)=4,MONTH(CC$4)=7,MONTH(CC$4)=10),
SUMIFS($W249:CB249,$W$1:CB$1,"&lt;="&amp;(CC$1-(MONTH(CC$4)-3*INT((MONTH(CC$4)-1)/3))),$W$1:CB$1,"&gt;="&amp;(CC$1-2-(MONTH(CC$4)-3*INT((MONTH(CC$4)-1)/3)))),
0))</f>
        <v>0</v>
      </c>
      <c r="CD272" s="5">
        <f ca="1">IF(CD$4="",0,IF(OR(MONTH(CD$4)=3,MONTH(CD$4)=4,MONTH(CD$4)=7,MONTH(CD$4)=10),
SUMIFS($W249:CC249,$W$1:CC$1,"&lt;="&amp;(CD$1-(MONTH(CD$4)-3*INT((MONTH(CD$4)-1)/3))),$W$1:CC$1,"&gt;="&amp;(CD$1-2-(MONTH(CD$4)-3*INT((MONTH(CD$4)-1)/3)))),
0))</f>
        <v>0</v>
      </c>
      <c r="CE272" s="5">
        <f ca="1">IF(CE$4="",0,IF(OR(MONTH(CE$4)=3,MONTH(CE$4)=4,MONTH(CE$4)=7,MONTH(CE$4)=10),
SUMIFS($W249:CD249,$W$1:CD$1,"&lt;="&amp;(CE$1-(MONTH(CE$4)-3*INT((MONTH(CE$4)-1)/3))),$W$1:CD$1,"&gt;="&amp;(CE$1-2-(MONTH(CE$4)-3*INT((MONTH(CE$4)-1)/3)))),
0))</f>
        <v>0</v>
      </c>
      <c r="CF272" s="5">
        <f ca="1">IF(CF$4="",0,IF(OR(MONTH(CF$4)=3,MONTH(CF$4)=4,MONTH(CF$4)=7,MONTH(CF$4)=10),
SUMIFS($W249:CE249,$W$1:CE$1,"&lt;="&amp;(CF$1-(MONTH(CF$4)-3*INT((MONTH(CF$4)-1)/3))),$W$1:CE$1,"&gt;="&amp;(CF$1-2-(MONTH(CF$4)-3*INT((MONTH(CF$4)-1)/3)))),
0))</f>
        <v>0</v>
      </c>
    </row>
    <row r="273" spans="2:84" x14ac:dyDescent="0.3">
      <c r="B273" s="13">
        <f>ROW()</f>
        <v>273</v>
      </c>
      <c r="H273" s="1" t="str">
        <f t="shared" si="504"/>
        <v>Налоги на внеоборотные активы</v>
      </c>
      <c r="I273" s="1" t="str">
        <f>$I$270</f>
        <v>Капзатраты на торговые мощности</v>
      </c>
      <c r="J273" s="1" t="str">
        <f>Prcsses!I178</f>
        <v>Торговое оборудование</v>
      </c>
      <c r="M273" s="53" t="s">
        <v>18</v>
      </c>
      <c r="P273" s="72"/>
      <c r="U273" s="5">
        <f t="shared" ca="1" si="505"/>
        <v>0</v>
      </c>
      <c r="X273" s="5">
        <f ca="1">IF(X$4="",0,IF(OR(MONTH(X$4)=3,MONTH(X$4)=4,MONTH(X$4)=7,MONTH(X$4)=10),
SUMIFS($W250:W250,$W$1:W$1,"&lt;="&amp;(X$1-(MONTH(X$4)-3*INT((MONTH(X$4)-1)/3))),$W$1:W$1,"&gt;="&amp;(X$1-2-(MONTH(X$4)-3*INT((MONTH(X$4)-1)/3)))),
0))</f>
        <v>0</v>
      </c>
      <c r="Y273" s="5">
        <f ca="1">IF(Y$4="",0,IF(OR(MONTH(Y$4)=3,MONTH(Y$4)=4,MONTH(Y$4)=7,MONTH(Y$4)=10),
SUMIFS($W250:X250,$W$1:X$1,"&lt;="&amp;(Y$1-(MONTH(Y$4)-3*INT((MONTH(Y$4)-1)/3))),$W$1:X$1,"&gt;="&amp;(Y$1-2-(MONTH(Y$4)-3*INT((MONTH(Y$4)-1)/3)))),
0))</f>
        <v>0</v>
      </c>
      <c r="Z273" s="5">
        <f ca="1">IF(Z$4="",0,IF(OR(MONTH(Z$4)=3,MONTH(Z$4)=4,MONTH(Z$4)=7,MONTH(Z$4)=10),
SUMIFS($W250:Y250,$W$1:Y$1,"&lt;="&amp;(Z$1-(MONTH(Z$4)-3*INT((MONTH(Z$4)-1)/3))),$W$1:Y$1,"&gt;="&amp;(Z$1-2-(MONTH(Z$4)-3*INT((MONTH(Z$4)-1)/3)))),
0))</f>
        <v>0</v>
      </c>
      <c r="AA273" s="5">
        <f ca="1">IF(AA$4="",0,IF(OR(MONTH(AA$4)=3,MONTH(AA$4)=4,MONTH(AA$4)=7,MONTH(AA$4)=10),
SUMIFS($W250:Z250,$W$1:Z$1,"&lt;="&amp;(AA$1-(MONTH(AA$4)-3*INT((MONTH(AA$4)-1)/3))),$W$1:Z$1,"&gt;="&amp;(AA$1-2-(MONTH(AA$4)-3*INT((MONTH(AA$4)-1)/3)))),
0))</f>
        <v>0</v>
      </c>
      <c r="AB273" s="5">
        <f ca="1">IF(AB$4="",0,IF(OR(MONTH(AB$4)=3,MONTH(AB$4)=4,MONTH(AB$4)=7,MONTH(AB$4)=10),
SUMIFS($W250:AA250,$W$1:AA$1,"&lt;="&amp;(AB$1-(MONTH(AB$4)-3*INT((MONTH(AB$4)-1)/3))),$W$1:AA$1,"&gt;="&amp;(AB$1-2-(MONTH(AB$4)-3*INT((MONTH(AB$4)-1)/3)))),
0))</f>
        <v>0</v>
      </c>
      <c r="AC273" s="5">
        <f ca="1">IF(AC$4="",0,IF(OR(MONTH(AC$4)=3,MONTH(AC$4)=4,MONTH(AC$4)=7,MONTH(AC$4)=10),
SUMIFS($W250:AB250,$W$1:AB$1,"&lt;="&amp;(AC$1-(MONTH(AC$4)-3*INT((MONTH(AC$4)-1)/3))),$W$1:AB$1,"&gt;="&amp;(AC$1-2-(MONTH(AC$4)-3*INT((MONTH(AC$4)-1)/3)))),
0))</f>
        <v>0</v>
      </c>
      <c r="AD273" s="5">
        <f ca="1">IF(AD$4="",0,IF(OR(MONTH(AD$4)=3,MONTH(AD$4)=4,MONTH(AD$4)=7,MONTH(AD$4)=10),
SUMIFS($W250:AC250,$W$1:AC$1,"&lt;="&amp;(AD$1-(MONTH(AD$4)-3*INT((MONTH(AD$4)-1)/3))),$W$1:AC$1,"&gt;="&amp;(AD$1-2-(MONTH(AD$4)-3*INT((MONTH(AD$4)-1)/3)))),
0))</f>
        <v>0</v>
      </c>
      <c r="AE273" s="5">
        <f ca="1">IF(AE$4="",0,IF(OR(MONTH(AE$4)=3,MONTH(AE$4)=4,MONTH(AE$4)=7,MONTH(AE$4)=10),
SUMIFS($W250:AD250,$W$1:AD$1,"&lt;="&amp;(AE$1-(MONTH(AE$4)-3*INT((MONTH(AE$4)-1)/3))),$W$1:AD$1,"&gt;="&amp;(AE$1-2-(MONTH(AE$4)-3*INT((MONTH(AE$4)-1)/3)))),
0))</f>
        <v>0</v>
      </c>
      <c r="AF273" s="5">
        <f ca="1">IF(AF$4="",0,IF(OR(MONTH(AF$4)=3,MONTH(AF$4)=4,MONTH(AF$4)=7,MONTH(AF$4)=10),
SUMIFS($W250:AE250,$W$1:AE$1,"&lt;="&amp;(AF$1-(MONTH(AF$4)-3*INT((MONTH(AF$4)-1)/3))),$W$1:AE$1,"&gt;="&amp;(AF$1-2-(MONTH(AF$4)-3*INT((MONTH(AF$4)-1)/3)))),
0))</f>
        <v>0</v>
      </c>
      <c r="AG273" s="5">
        <f ca="1">IF(AG$4="",0,IF(OR(MONTH(AG$4)=3,MONTH(AG$4)=4,MONTH(AG$4)=7,MONTH(AG$4)=10),
SUMIFS($W250:AF250,$W$1:AF$1,"&lt;="&amp;(AG$1-(MONTH(AG$4)-3*INT((MONTH(AG$4)-1)/3))),$W$1:AF$1,"&gt;="&amp;(AG$1-2-(MONTH(AG$4)-3*INT((MONTH(AG$4)-1)/3)))),
0))</f>
        <v>0</v>
      </c>
      <c r="AH273" s="5">
        <f ca="1">IF(AH$4="",0,IF(OR(MONTH(AH$4)=3,MONTH(AH$4)=4,MONTH(AH$4)=7,MONTH(AH$4)=10),
SUMIFS($W250:AG250,$W$1:AG$1,"&lt;="&amp;(AH$1-(MONTH(AH$4)-3*INT((MONTH(AH$4)-1)/3))),$W$1:AG$1,"&gt;="&amp;(AH$1-2-(MONTH(AH$4)-3*INT((MONTH(AH$4)-1)/3)))),
0))</f>
        <v>0</v>
      </c>
      <c r="AI273" s="5">
        <f ca="1">IF(AI$4="",0,IF(OR(MONTH(AI$4)=3,MONTH(AI$4)=4,MONTH(AI$4)=7,MONTH(AI$4)=10),
SUMIFS($W250:AH250,$W$1:AH$1,"&lt;="&amp;(AI$1-(MONTH(AI$4)-3*INT((MONTH(AI$4)-1)/3))),$W$1:AH$1,"&gt;="&amp;(AI$1-2-(MONTH(AI$4)-3*INT((MONTH(AI$4)-1)/3)))),
0))</f>
        <v>0</v>
      </c>
      <c r="AJ273" s="5">
        <f ca="1">IF(AJ$4="",0,IF(OR(MONTH(AJ$4)=3,MONTH(AJ$4)=4,MONTH(AJ$4)=7,MONTH(AJ$4)=10),
SUMIFS($W250:AI250,$W$1:AI$1,"&lt;="&amp;(AJ$1-(MONTH(AJ$4)-3*INT((MONTH(AJ$4)-1)/3))),$W$1:AI$1,"&gt;="&amp;(AJ$1-2-(MONTH(AJ$4)-3*INT((MONTH(AJ$4)-1)/3)))),
0))</f>
        <v>0</v>
      </c>
      <c r="AK273" s="5">
        <f ca="1">IF(AK$4="",0,IF(OR(MONTH(AK$4)=3,MONTH(AK$4)=4,MONTH(AK$4)=7,MONTH(AK$4)=10),
SUMIFS($W250:AJ250,$W$1:AJ$1,"&lt;="&amp;(AK$1-(MONTH(AK$4)-3*INT((MONTH(AK$4)-1)/3))),$W$1:AJ$1,"&gt;="&amp;(AK$1-2-(MONTH(AK$4)-3*INT((MONTH(AK$4)-1)/3)))),
0))</f>
        <v>0</v>
      </c>
      <c r="AL273" s="5">
        <f ca="1">IF(AL$4="",0,IF(OR(MONTH(AL$4)=3,MONTH(AL$4)=4,MONTH(AL$4)=7,MONTH(AL$4)=10),
SUMIFS($W250:AK250,$W$1:AK$1,"&lt;="&amp;(AL$1-(MONTH(AL$4)-3*INT((MONTH(AL$4)-1)/3))),$W$1:AK$1,"&gt;="&amp;(AL$1-2-(MONTH(AL$4)-3*INT((MONTH(AL$4)-1)/3)))),
0))</f>
        <v>0</v>
      </c>
      <c r="AM273" s="5">
        <f ca="1">IF(AM$4="",0,IF(OR(MONTH(AM$4)=3,MONTH(AM$4)=4,MONTH(AM$4)=7,MONTH(AM$4)=10),
SUMIFS($W250:AL250,$W$1:AL$1,"&lt;="&amp;(AM$1-(MONTH(AM$4)-3*INT((MONTH(AM$4)-1)/3))),$W$1:AL$1,"&gt;="&amp;(AM$1-2-(MONTH(AM$4)-3*INT((MONTH(AM$4)-1)/3)))),
0))</f>
        <v>0</v>
      </c>
      <c r="AN273" s="5">
        <f ca="1">IF(AN$4="",0,IF(OR(MONTH(AN$4)=3,MONTH(AN$4)=4,MONTH(AN$4)=7,MONTH(AN$4)=10),
SUMIFS($W250:AM250,$W$1:AM$1,"&lt;="&amp;(AN$1-(MONTH(AN$4)-3*INT((MONTH(AN$4)-1)/3))),$W$1:AM$1,"&gt;="&amp;(AN$1-2-(MONTH(AN$4)-3*INT((MONTH(AN$4)-1)/3)))),
0))</f>
        <v>0</v>
      </c>
      <c r="AO273" s="5">
        <f ca="1">IF(AO$4="",0,IF(OR(MONTH(AO$4)=3,MONTH(AO$4)=4,MONTH(AO$4)=7,MONTH(AO$4)=10),
SUMIFS($W250:AN250,$W$1:AN$1,"&lt;="&amp;(AO$1-(MONTH(AO$4)-3*INT((MONTH(AO$4)-1)/3))),$W$1:AN$1,"&gt;="&amp;(AO$1-2-(MONTH(AO$4)-3*INT((MONTH(AO$4)-1)/3)))),
0))</f>
        <v>0</v>
      </c>
      <c r="AP273" s="5">
        <f ca="1">IF(AP$4="",0,IF(OR(MONTH(AP$4)=3,MONTH(AP$4)=4,MONTH(AP$4)=7,MONTH(AP$4)=10),
SUMIFS($W250:AO250,$W$1:AO$1,"&lt;="&amp;(AP$1-(MONTH(AP$4)-3*INT((MONTH(AP$4)-1)/3))),$W$1:AO$1,"&gt;="&amp;(AP$1-2-(MONTH(AP$4)-3*INT((MONTH(AP$4)-1)/3)))),
0))</f>
        <v>0</v>
      </c>
      <c r="AQ273" s="5">
        <f ca="1">IF(AQ$4="",0,IF(OR(MONTH(AQ$4)=3,MONTH(AQ$4)=4,MONTH(AQ$4)=7,MONTH(AQ$4)=10),
SUMIFS($W250:AP250,$W$1:AP$1,"&lt;="&amp;(AQ$1-(MONTH(AQ$4)-3*INT((MONTH(AQ$4)-1)/3))),$W$1:AP$1,"&gt;="&amp;(AQ$1-2-(MONTH(AQ$4)-3*INT((MONTH(AQ$4)-1)/3)))),
0))</f>
        <v>0</v>
      </c>
      <c r="AR273" s="5">
        <f ca="1">IF(AR$4="",0,IF(OR(MONTH(AR$4)=3,MONTH(AR$4)=4,MONTH(AR$4)=7,MONTH(AR$4)=10),
SUMIFS($W250:AQ250,$W$1:AQ$1,"&lt;="&amp;(AR$1-(MONTH(AR$4)-3*INT((MONTH(AR$4)-1)/3))),$W$1:AQ$1,"&gt;="&amp;(AR$1-2-(MONTH(AR$4)-3*INT((MONTH(AR$4)-1)/3)))),
0))</f>
        <v>0</v>
      </c>
      <c r="AS273" s="5">
        <f ca="1">IF(AS$4="",0,IF(OR(MONTH(AS$4)=3,MONTH(AS$4)=4,MONTH(AS$4)=7,MONTH(AS$4)=10),
SUMIFS($W250:AR250,$W$1:AR$1,"&lt;="&amp;(AS$1-(MONTH(AS$4)-3*INT((MONTH(AS$4)-1)/3))),$W$1:AR$1,"&gt;="&amp;(AS$1-2-(MONTH(AS$4)-3*INT((MONTH(AS$4)-1)/3)))),
0))</f>
        <v>0</v>
      </c>
      <c r="AT273" s="5">
        <f ca="1">IF(AT$4="",0,IF(OR(MONTH(AT$4)=3,MONTH(AT$4)=4,MONTH(AT$4)=7,MONTH(AT$4)=10),
SUMIFS($W250:AS250,$W$1:AS$1,"&lt;="&amp;(AT$1-(MONTH(AT$4)-3*INT((MONTH(AT$4)-1)/3))),$W$1:AS$1,"&gt;="&amp;(AT$1-2-(MONTH(AT$4)-3*INT((MONTH(AT$4)-1)/3)))),
0))</f>
        <v>0</v>
      </c>
      <c r="AU273" s="5">
        <f ca="1">IF(AU$4="",0,IF(OR(MONTH(AU$4)=3,MONTH(AU$4)=4,MONTH(AU$4)=7,MONTH(AU$4)=10),
SUMIFS($W250:AT250,$W$1:AT$1,"&lt;="&amp;(AU$1-(MONTH(AU$4)-3*INT((MONTH(AU$4)-1)/3))),$W$1:AT$1,"&gt;="&amp;(AU$1-2-(MONTH(AU$4)-3*INT((MONTH(AU$4)-1)/3)))),
0))</f>
        <v>0</v>
      </c>
      <c r="AV273" s="5">
        <f ca="1">IF(AV$4="",0,IF(OR(MONTH(AV$4)=3,MONTH(AV$4)=4,MONTH(AV$4)=7,MONTH(AV$4)=10),
SUMIFS($W250:AU250,$W$1:AU$1,"&lt;="&amp;(AV$1-(MONTH(AV$4)-3*INT((MONTH(AV$4)-1)/3))),$W$1:AU$1,"&gt;="&amp;(AV$1-2-(MONTH(AV$4)-3*INT((MONTH(AV$4)-1)/3)))),
0))</f>
        <v>0</v>
      </c>
      <c r="AW273" s="5">
        <f ca="1">IF(AW$4="",0,IF(OR(MONTH(AW$4)=3,MONTH(AW$4)=4,MONTH(AW$4)=7,MONTH(AW$4)=10),
SUMIFS($W250:AV250,$W$1:AV$1,"&lt;="&amp;(AW$1-(MONTH(AW$4)-3*INT((MONTH(AW$4)-1)/3))),$W$1:AV$1,"&gt;="&amp;(AW$1-2-(MONTH(AW$4)-3*INT((MONTH(AW$4)-1)/3)))),
0))</f>
        <v>0</v>
      </c>
      <c r="AX273" s="5">
        <f ca="1">IF(AX$4="",0,IF(OR(MONTH(AX$4)=3,MONTH(AX$4)=4,MONTH(AX$4)=7,MONTH(AX$4)=10),
SUMIFS($W250:AW250,$W$1:AW$1,"&lt;="&amp;(AX$1-(MONTH(AX$4)-3*INT((MONTH(AX$4)-1)/3))),$W$1:AW$1,"&gt;="&amp;(AX$1-2-(MONTH(AX$4)-3*INT((MONTH(AX$4)-1)/3)))),
0))</f>
        <v>0</v>
      </c>
      <c r="AY273" s="5">
        <f ca="1">IF(AY$4="",0,IF(OR(MONTH(AY$4)=3,MONTH(AY$4)=4,MONTH(AY$4)=7,MONTH(AY$4)=10),
SUMIFS($W250:AX250,$W$1:AX$1,"&lt;="&amp;(AY$1-(MONTH(AY$4)-3*INT((MONTH(AY$4)-1)/3))),$W$1:AX$1,"&gt;="&amp;(AY$1-2-(MONTH(AY$4)-3*INT((MONTH(AY$4)-1)/3)))),
0))</f>
        <v>0</v>
      </c>
      <c r="AZ273" s="5">
        <f ca="1">IF(AZ$4="",0,IF(OR(MONTH(AZ$4)=3,MONTH(AZ$4)=4,MONTH(AZ$4)=7,MONTH(AZ$4)=10),
SUMIFS($W250:AY250,$W$1:AY$1,"&lt;="&amp;(AZ$1-(MONTH(AZ$4)-3*INT((MONTH(AZ$4)-1)/3))),$W$1:AY$1,"&gt;="&amp;(AZ$1-2-(MONTH(AZ$4)-3*INT((MONTH(AZ$4)-1)/3)))),
0))</f>
        <v>0</v>
      </c>
      <c r="BA273" s="5">
        <f ca="1">IF(BA$4="",0,IF(OR(MONTH(BA$4)=3,MONTH(BA$4)=4,MONTH(BA$4)=7,MONTH(BA$4)=10),
SUMIFS($W250:AZ250,$W$1:AZ$1,"&lt;="&amp;(BA$1-(MONTH(BA$4)-3*INT((MONTH(BA$4)-1)/3))),$W$1:AZ$1,"&gt;="&amp;(BA$1-2-(MONTH(BA$4)-3*INT((MONTH(BA$4)-1)/3)))),
0))</f>
        <v>0</v>
      </c>
      <c r="BB273" s="5">
        <f ca="1">IF(BB$4="",0,IF(OR(MONTH(BB$4)=3,MONTH(BB$4)=4,MONTH(BB$4)=7,MONTH(BB$4)=10),
SUMIFS($W250:BA250,$W$1:BA$1,"&lt;="&amp;(BB$1-(MONTH(BB$4)-3*INT((MONTH(BB$4)-1)/3))),$W$1:BA$1,"&gt;="&amp;(BB$1-2-(MONTH(BB$4)-3*INT((MONTH(BB$4)-1)/3)))),
0))</f>
        <v>0</v>
      </c>
      <c r="BC273" s="5">
        <f ca="1">IF(BC$4="",0,IF(OR(MONTH(BC$4)=3,MONTH(BC$4)=4,MONTH(BC$4)=7,MONTH(BC$4)=10),
SUMIFS($W250:BB250,$W$1:BB$1,"&lt;="&amp;(BC$1-(MONTH(BC$4)-3*INT((MONTH(BC$4)-1)/3))),$W$1:BB$1,"&gt;="&amp;(BC$1-2-(MONTH(BC$4)-3*INT((MONTH(BC$4)-1)/3)))),
0))</f>
        <v>0</v>
      </c>
      <c r="BD273" s="5">
        <f ca="1">IF(BD$4="",0,IF(OR(MONTH(BD$4)=3,MONTH(BD$4)=4,MONTH(BD$4)=7,MONTH(BD$4)=10),
SUMIFS($W250:BC250,$W$1:BC$1,"&lt;="&amp;(BD$1-(MONTH(BD$4)-3*INT((MONTH(BD$4)-1)/3))),$W$1:BC$1,"&gt;="&amp;(BD$1-2-(MONTH(BD$4)-3*INT((MONTH(BD$4)-1)/3)))),
0))</f>
        <v>0</v>
      </c>
      <c r="BE273" s="5">
        <f ca="1">IF(BE$4="",0,IF(OR(MONTH(BE$4)=3,MONTH(BE$4)=4,MONTH(BE$4)=7,MONTH(BE$4)=10),
SUMIFS($W250:BD250,$W$1:BD$1,"&lt;="&amp;(BE$1-(MONTH(BE$4)-3*INT((MONTH(BE$4)-1)/3))),$W$1:BD$1,"&gt;="&amp;(BE$1-2-(MONTH(BE$4)-3*INT((MONTH(BE$4)-1)/3)))),
0))</f>
        <v>0</v>
      </c>
      <c r="BF273" s="5">
        <f ca="1">IF(BF$4="",0,IF(OR(MONTH(BF$4)=3,MONTH(BF$4)=4,MONTH(BF$4)=7,MONTH(BF$4)=10),
SUMIFS($W250:BE250,$W$1:BE$1,"&lt;="&amp;(BF$1-(MONTH(BF$4)-3*INT((MONTH(BF$4)-1)/3))),$W$1:BE$1,"&gt;="&amp;(BF$1-2-(MONTH(BF$4)-3*INT((MONTH(BF$4)-1)/3)))),
0))</f>
        <v>0</v>
      </c>
      <c r="BG273" s="5">
        <f ca="1">IF(BG$4="",0,IF(OR(MONTH(BG$4)=3,MONTH(BG$4)=4,MONTH(BG$4)=7,MONTH(BG$4)=10),
SUMIFS($W250:BF250,$W$1:BF$1,"&lt;="&amp;(BG$1-(MONTH(BG$4)-3*INT((MONTH(BG$4)-1)/3))),$W$1:BF$1,"&gt;="&amp;(BG$1-2-(MONTH(BG$4)-3*INT((MONTH(BG$4)-1)/3)))),
0))</f>
        <v>0</v>
      </c>
      <c r="BH273" s="5">
        <f ca="1">IF(BH$4="",0,IF(OR(MONTH(BH$4)=3,MONTH(BH$4)=4,MONTH(BH$4)=7,MONTH(BH$4)=10),
SUMIFS($W250:BG250,$W$1:BG$1,"&lt;="&amp;(BH$1-(MONTH(BH$4)-3*INT((MONTH(BH$4)-1)/3))),$W$1:BG$1,"&gt;="&amp;(BH$1-2-(MONTH(BH$4)-3*INT((MONTH(BH$4)-1)/3)))),
0))</f>
        <v>0</v>
      </c>
      <c r="BI273" s="5">
        <f ca="1">IF(BI$4="",0,IF(OR(MONTH(BI$4)=3,MONTH(BI$4)=4,MONTH(BI$4)=7,MONTH(BI$4)=10),
SUMIFS($W250:BH250,$W$1:BH$1,"&lt;="&amp;(BI$1-(MONTH(BI$4)-3*INT((MONTH(BI$4)-1)/3))),$W$1:BH$1,"&gt;="&amp;(BI$1-2-(MONTH(BI$4)-3*INT((MONTH(BI$4)-1)/3)))),
0))</f>
        <v>0</v>
      </c>
      <c r="BJ273" s="5">
        <f ca="1">IF(BJ$4="",0,IF(OR(MONTH(BJ$4)=3,MONTH(BJ$4)=4,MONTH(BJ$4)=7,MONTH(BJ$4)=10),
SUMIFS($W250:BI250,$W$1:BI$1,"&lt;="&amp;(BJ$1-(MONTH(BJ$4)-3*INT((MONTH(BJ$4)-1)/3))),$W$1:BI$1,"&gt;="&amp;(BJ$1-2-(MONTH(BJ$4)-3*INT((MONTH(BJ$4)-1)/3)))),
0))</f>
        <v>0</v>
      </c>
      <c r="BK273" s="5">
        <f ca="1">IF(BK$4="",0,IF(OR(MONTH(BK$4)=3,MONTH(BK$4)=4,MONTH(BK$4)=7,MONTH(BK$4)=10),
SUMIFS($W250:BJ250,$W$1:BJ$1,"&lt;="&amp;(BK$1-(MONTH(BK$4)-3*INT((MONTH(BK$4)-1)/3))),$W$1:BJ$1,"&gt;="&amp;(BK$1-2-(MONTH(BK$4)-3*INT((MONTH(BK$4)-1)/3)))),
0))</f>
        <v>0</v>
      </c>
      <c r="BL273" s="5">
        <f ca="1">IF(BL$4="",0,IF(OR(MONTH(BL$4)=3,MONTH(BL$4)=4,MONTH(BL$4)=7,MONTH(BL$4)=10),
SUMIFS($W250:BK250,$W$1:BK$1,"&lt;="&amp;(BL$1-(MONTH(BL$4)-3*INT((MONTH(BL$4)-1)/3))),$W$1:BK$1,"&gt;="&amp;(BL$1-2-(MONTH(BL$4)-3*INT((MONTH(BL$4)-1)/3)))),
0))</f>
        <v>0</v>
      </c>
      <c r="BM273" s="5">
        <f ca="1">IF(BM$4="",0,IF(OR(MONTH(BM$4)=3,MONTH(BM$4)=4,MONTH(BM$4)=7,MONTH(BM$4)=10),
SUMIFS($W250:BL250,$W$1:BL$1,"&lt;="&amp;(BM$1-(MONTH(BM$4)-3*INT((MONTH(BM$4)-1)/3))),$W$1:BL$1,"&gt;="&amp;(BM$1-2-(MONTH(BM$4)-3*INT((MONTH(BM$4)-1)/3)))),
0))</f>
        <v>0</v>
      </c>
      <c r="BN273" s="5">
        <f ca="1">IF(BN$4="",0,IF(OR(MONTH(BN$4)=3,MONTH(BN$4)=4,MONTH(BN$4)=7,MONTH(BN$4)=10),
SUMIFS($W250:BM250,$W$1:BM$1,"&lt;="&amp;(BN$1-(MONTH(BN$4)-3*INT((MONTH(BN$4)-1)/3))),$W$1:BM$1,"&gt;="&amp;(BN$1-2-(MONTH(BN$4)-3*INT((MONTH(BN$4)-1)/3)))),
0))</f>
        <v>0</v>
      </c>
      <c r="BO273" s="5">
        <f ca="1">IF(BO$4="",0,IF(OR(MONTH(BO$4)=3,MONTH(BO$4)=4,MONTH(BO$4)=7,MONTH(BO$4)=10),
SUMIFS($W250:BN250,$W$1:BN$1,"&lt;="&amp;(BO$1-(MONTH(BO$4)-3*INT((MONTH(BO$4)-1)/3))),$W$1:BN$1,"&gt;="&amp;(BO$1-2-(MONTH(BO$4)-3*INT((MONTH(BO$4)-1)/3)))),
0))</f>
        <v>0</v>
      </c>
      <c r="BP273" s="5">
        <f ca="1">IF(BP$4="",0,IF(OR(MONTH(BP$4)=3,MONTH(BP$4)=4,MONTH(BP$4)=7,MONTH(BP$4)=10),
SUMIFS($W250:BO250,$W$1:BO$1,"&lt;="&amp;(BP$1-(MONTH(BP$4)-3*INT((MONTH(BP$4)-1)/3))),$W$1:BO$1,"&gt;="&amp;(BP$1-2-(MONTH(BP$4)-3*INT((MONTH(BP$4)-1)/3)))),
0))</f>
        <v>0</v>
      </c>
      <c r="BQ273" s="5">
        <f ca="1">IF(BQ$4="",0,IF(OR(MONTH(BQ$4)=3,MONTH(BQ$4)=4,MONTH(BQ$4)=7,MONTH(BQ$4)=10),
SUMIFS($W250:BP250,$W$1:BP$1,"&lt;="&amp;(BQ$1-(MONTH(BQ$4)-3*INT((MONTH(BQ$4)-1)/3))),$W$1:BP$1,"&gt;="&amp;(BQ$1-2-(MONTH(BQ$4)-3*INT((MONTH(BQ$4)-1)/3)))),
0))</f>
        <v>0</v>
      </c>
      <c r="BR273" s="5">
        <f ca="1">IF(BR$4="",0,IF(OR(MONTH(BR$4)=3,MONTH(BR$4)=4,MONTH(BR$4)=7,MONTH(BR$4)=10),
SUMIFS($W250:BQ250,$W$1:BQ$1,"&lt;="&amp;(BR$1-(MONTH(BR$4)-3*INT((MONTH(BR$4)-1)/3))),$W$1:BQ$1,"&gt;="&amp;(BR$1-2-(MONTH(BR$4)-3*INT((MONTH(BR$4)-1)/3)))),
0))</f>
        <v>0</v>
      </c>
      <c r="BS273" s="5">
        <f ca="1">IF(BS$4="",0,IF(OR(MONTH(BS$4)=3,MONTH(BS$4)=4,MONTH(BS$4)=7,MONTH(BS$4)=10),
SUMIFS($W250:BR250,$W$1:BR$1,"&lt;="&amp;(BS$1-(MONTH(BS$4)-3*INT((MONTH(BS$4)-1)/3))),$W$1:BR$1,"&gt;="&amp;(BS$1-2-(MONTH(BS$4)-3*INT((MONTH(BS$4)-1)/3)))),
0))</f>
        <v>0</v>
      </c>
      <c r="BT273" s="5">
        <f ca="1">IF(BT$4="",0,IF(OR(MONTH(BT$4)=3,MONTH(BT$4)=4,MONTH(BT$4)=7,MONTH(BT$4)=10),
SUMIFS($W250:BS250,$W$1:BS$1,"&lt;="&amp;(BT$1-(MONTH(BT$4)-3*INT((MONTH(BT$4)-1)/3))),$W$1:BS$1,"&gt;="&amp;(BT$1-2-(MONTH(BT$4)-3*INT((MONTH(BT$4)-1)/3)))),
0))</f>
        <v>0</v>
      </c>
      <c r="BU273" s="5">
        <f ca="1">IF(BU$4="",0,IF(OR(MONTH(BU$4)=3,MONTH(BU$4)=4,MONTH(BU$4)=7,MONTH(BU$4)=10),
SUMIFS($W250:BT250,$W$1:BT$1,"&lt;="&amp;(BU$1-(MONTH(BU$4)-3*INT((MONTH(BU$4)-1)/3))),$W$1:BT$1,"&gt;="&amp;(BU$1-2-(MONTH(BU$4)-3*INT((MONTH(BU$4)-1)/3)))),
0))</f>
        <v>0</v>
      </c>
      <c r="BV273" s="5">
        <f ca="1">IF(BV$4="",0,IF(OR(MONTH(BV$4)=3,MONTH(BV$4)=4,MONTH(BV$4)=7,MONTH(BV$4)=10),
SUMIFS($W250:BU250,$W$1:BU$1,"&lt;="&amp;(BV$1-(MONTH(BV$4)-3*INT((MONTH(BV$4)-1)/3))),$W$1:BU$1,"&gt;="&amp;(BV$1-2-(MONTH(BV$4)-3*INT((MONTH(BV$4)-1)/3)))),
0))</f>
        <v>0</v>
      </c>
      <c r="BW273" s="5">
        <f ca="1">IF(BW$4="",0,IF(OR(MONTH(BW$4)=3,MONTH(BW$4)=4,MONTH(BW$4)=7,MONTH(BW$4)=10),
SUMIFS($W250:BV250,$W$1:BV$1,"&lt;="&amp;(BW$1-(MONTH(BW$4)-3*INT((MONTH(BW$4)-1)/3))),$W$1:BV$1,"&gt;="&amp;(BW$1-2-(MONTH(BW$4)-3*INT((MONTH(BW$4)-1)/3)))),
0))</f>
        <v>0</v>
      </c>
      <c r="BX273" s="5">
        <f ca="1">IF(BX$4="",0,IF(OR(MONTH(BX$4)=3,MONTH(BX$4)=4,MONTH(BX$4)=7,MONTH(BX$4)=10),
SUMIFS($W250:BW250,$W$1:BW$1,"&lt;="&amp;(BX$1-(MONTH(BX$4)-3*INT((MONTH(BX$4)-1)/3))),$W$1:BW$1,"&gt;="&amp;(BX$1-2-(MONTH(BX$4)-3*INT((MONTH(BX$4)-1)/3)))),
0))</f>
        <v>0</v>
      </c>
      <c r="BY273" s="5">
        <f ca="1">IF(BY$4="",0,IF(OR(MONTH(BY$4)=3,MONTH(BY$4)=4,MONTH(BY$4)=7,MONTH(BY$4)=10),
SUMIFS($W250:BX250,$W$1:BX$1,"&lt;="&amp;(BY$1-(MONTH(BY$4)-3*INT((MONTH(BY$4)-1)/3))),$W$1:BX$1,"&gt;="&amp;(BY$1-2-(MONTH(BY$4)-3*INT((MONTH(BY$4)-1)/3)))),
0))</f>
        <v>0</v>
      </c>
      <c r="BZ273" s="5">
        <f ca="1">IF(BZ$4="",0,IF(OR(MONTH(BZ$4)=3,MONTH(BZ$4)=4,MONTH(BZ$4)=7,MONTH(BZ$4)=10),
SUMIFS($W250:BY250,$W$1:BY$1,"&lt;="&amp;(BZ$1-(MONTH(BZ$4)-3*INT((MONTH(BZ$4)-1)/3))),$W$1:BY$1,"&gt;="&amp;(BZ$1-2-(MONTH(BZ$4)-3*INT((MONTH(BZ$4)-1)/3)))),
0))</f>
        <v>0</v>
      </c>
      <c r="CA273" s="5">
        <f ca="1">IF(CA$4="",0,IF(OR(MONTH(CA$4)=3,MONTH(CA$4)=4,MONTH(CA$4)=7,MONTH(CA$4)=10),
SUMIFS($W250:BZ250,$W$1:BZ$1,"&lt;="&amp;(CA$1-(MONTH(CA$4)-3*INT((MONTH(CA$4)-1)/3))),$W$1:BZ$1,"&gt;="&amp;(CA$1-2-(MONTH(CA$4)-3*INT((MONTH(CA$4)-1)/3)))),
0))</f>
        <v>0</v>
      </c>
      <c r="CB273" s="5">
        <f ca="1">IF(CB$4="",0,IF(OR(MONTH(CB$4)=3,MONTH(CB$4)=4,MONTH(CB$4)=7,MONTH(CB$4)=10),
SUMIFS($W250:CA250,$W$1:CA$1,"&lt;="&amp;(CB$1-(MONTH(CB$4)-3*INT((MONTH(CB$4)-1)/3))),$W$1:CA$1,"&gt;="&amp;(CB$1-2-(MONTH(CB$4)-3*INT((MONTH(CB$4)-1)/3)))),
0))</f>
        <v>0</v>
      </c>
      <c r="CC273" s="5">
        <f ca="1">IF(CC$4="",0,IF(OR(MONTH(CC$4)=3,MONTH(CC$4)=4,MONTH(CC$4)=7,MONTH(CC$4)=10),
SUMIFS($W250:CB250,$W$1:CB$1,"&lt;="&amp;(CC$1-(MONTH(CC$4)-3*INT((MONTH(CC$4)-1)/3))),$W$1:CB$1,"&gt;="&amp;(CC$1-2-(MONTH(CC$4)-3*INT((MONTH(CC$4)-1)/3)))),
0))</f>
        <v>0</v>
      </c>
      <c r="CD273" s="5">
        <f ca="1">IF(CD$4="",0,IF(OR(MONTH(CD$4)=3,MONTH(CD$4)=4,MONTH(CD$4)=7,MONTH(CD$4)=10),
SUMIFS($W250:CC250,$W$1:CC$1,"&lt;="&amp;(CD$1-(MONTH(CD$4)-3*INT((MONTH(CD$4)-1)/3))),$W$1:CC$1,"&gt;="&amp;(CD$1-2-(MONTH(CD$4)-3*INT((MONTH(CD$4)-1)/3)))),
0))</f>
        <v>0</v>
      </c>
      <c r="CE273" s="5">
        <f ca="1">IF(CE$4="",0,IF(OR(MONTH(CE$4)=3,MONTH(CE$4)=4,MONTH(CE$4)=7,MONTH(CE$4)=10),
SUMIFS($W250:CD250,$W$1:CD$1,"&lt;="&amp;(CE$1-(MONTH(CE$4)-3*INT((MONTH(CE$4)-1)/3))),$W$1:CD$1,"&gt;="&amp;(CE$1-2-(MONTH(CE$4)-3*INT((MONTH(CE$4)-1)/3)))),
0))</f>
        <v>0</v>
      </c>
      <c r="CF273" s="5">
        <f ca="1">IF(CF$4="",0,IF(OR(MONTH(CF$4)=3,MONTH(CF$4)=4,MONTH(CF$4)=7,MONTH(CF$4)=10),
SUMIFS($W250:CE250,$W$1:CE$1,"&lt;="&amp;(CF$1-(MONTH(CF$4)-3*INT((MONTH(CF$4)-1)/3))),$W$1:CE$1,"&gt;="&amp;(CF$1-2-(MONTH(CF$4)-3*INT((MONTH(CF$4)-1)/3)))),
0))</f>
        <v>0</v>
      </c>
    </row>
    <row r="274" spans="2:84" x14ac:dyDescent="0.3">
      <c r="B274" s="13">
        <f>ROW()</f>
        <v>274</v>
      </c>
      <c r="H274" s="1" t="str">
        <f t="shared" si="504"/>
        <v>Налоги на внеоборотные активы</v>
      </c>
      <c r="I274" s="1" t="str">
        <f>$I$270</f>
        <v>Капзатраты на торговые мощности</v>
      </c>
      <c r="J274" s="1" t="str">
        <f>Prcsses!I179</f>
        <v>Кассовое оборудование</v>
      </c>
      <c r="M274" s="53" t="s">
        <v>18</v>
      </c>
      <c r="P274" s="72"/>
      <c r="U274" s="5">
        <f t="shared" ca="1" si="505"/>
        <v>0</v>
      </c>
      <c r="X274" s="5">
        <f ca="1">IF(X$4="",0,IF(OR(MONTH(X$4)=3,MONTH(X$4)=4,MONTH(X$4)=7,MONTH(X$4)=10),
SUMIFS($W251:W251,$W$1:W$1,"&lt;="&amp;(X$1-(MONTH(X$4)-3*INT((MONTH(X$4)-1)/3))),$W$1:W$1,"&gt;="&amp;(X$1-2-(MONTH(X$4)-3*INT((MONTH(X$4)-1)/3)))),
0))</f>
        <v>0</v>
      </c>
      <c r="Y274" s="5">
        <f ca="1">IF(Y$4="",0,IF(OR(MONTH(Y$4)=3,MONTH(Y$4)=4,MONTH(Y$4)=7,MONTH(Y$4)=10),
SUMIFS($W251:X251,$W$1:X$1,"&lt;="&amp;(Y$1-(MONTH(Y$4)-3*INT((MONTH(Y$4)-1)/3))),$W$1:X$1,"&gt;="&amp;(Y$1-2-(MONTH(Y$4)-3*INT((MONTH(Y$4)-1)/3)))),
0))</f>
        <v>0</v>
      </c>
      <c r="Z274" s="5">
        <f ca="1">IF(Z$4="",0,IF(OR(MONTH(Z$4)=3,MONTH(Z$4)=4,MONTH(Z$4)=7,MONTH(Z$4)=10),
SUMIFS($W251:Y251,$W$1:Y$1,"&lt;="&amp;(Z$1-(MONTH(Z$4)-3*INT((MONTH(Z$4)-1)/3))),$W$1:Y$1,"&gt;="&amp;(Z$1-2-(MONTH(Z$4)-3*INT((MONTH(Z$4)-1)/3)))),
0))</f>
        <v>0</v>
      </c>
      <c r="AA274" s="5">
        <f ca="1">IF(AA$4="",0,IF(OR(MONTH(AA$4)=3,MONTH(AA$4)=4,MONTH(AA$4)=7,MONTH(AA$4)=10),
SUMIFS($W251:Z251,$W$1:Z$1,"&lt;="&amp;(AA$1-(MONTH(AA$4)-3*INT((MONTH(AA$4)-1)/3))),$W$1:Z$1,"&gt;="&amp;(AA$1-2-(MONTH(AA$4)-3*INT((MONTH(AA$4)-1)/3)))),
0))</f>
        <v>0</v>
      </c>
      <c r="AB274" s="5">
        <f ca="1">IF(AB$4="",0,IF(OR(MONTH(AB$4)=3,MONTH(AB$4)=4,MONTH(AB$4)=7,MONTH(AB$4)=10),
SUMIFS($W251:AA251,$W$1:AA$1,"&lt;="&amp;(AB$1-(MONTH(AB$4)-3*INT((MONTH(AB$4)-1)/3))),$W$1:AA$1,"&gt;="&amp;(AB$1-2-(MONTH(AB$4)-3*INT((MONTH(AB$4)-1)/3)))),
0))</f>
        <v>0</v>
      </c>
      <c r="AC274" s="5">
        <f ca="1">IF(AC$4="",0,IF(OR(MONTH(AC$4)=3,MONTH(AC$4)=4,MONTH(AC$4)=7,MONTH(AC$4)=10),
SUMIFS($W251:AB251,$W$1:AB$1,"&lt;="&amp;(AC$1-(MONTH(AC$4)-3*INT((MONTH(AC$4)-1)/3))),$W$1:AB$1,"&gt;="&amp;(AC$1-2-(MONTH(AC$4)-3*INT((MONTH(AC$4)-1)/3)))),
0))</f>
        <v>0</v>
      </c>
      <c r="AD274" s="5">
        <f ca="1">IF(AD$4="",0,IF(OR(MONTH(AD$4)=3,MONTH(AD$4)=4,MONTH(AD$4)=7,MONTH(AD$4)=10),
SUMIFS($W251:AC251,$W$1:AC$1,"&lt;="&amp;(AD$1-(MONTH(AD$4)-3*INT((MONTH(AD$4)-1)/3))),$W$1:AC$1,"&gt;="&amp;(AD$1-2-(MONTH(AD$4)-3*INT((MONTH(AD$4)-1)/3)))),
0))</f>
        <v>0</v>
      </c>
      <c r="AE274" s="5">
        <f ca="1">IF(AE$4="",0,IF(OR(MONTH(AE$4)=3,MONTH(AE$4)=4,MONTH(AE$4)=7,MONTH(AE$4)=10),
SUMIFS($W251:AD251,$W$1:AD$1,"&lt;="&amp;(AE$1-(MONTH(AE$4)-3*INT((MONTH(AE$4)-1)/3))),$W$1:AD$1,"&gt;="&amp;(AE$1-2-(MONTH(AE$4)-3*INT((MONTH(AE$4)-1)/3)))),
0))</f>
        <v>0</v>
      </c>
      <c r="AF274" s="5">
        <f ca="1">IF(AF$4="",0,IF(OR(MONTH(AF$4)=3,MONTH(AF$4)=4,MONTH(AF$4)=7,MONTH(AF$4)=10),
SUMIFS($W251:AE251,$W$1:AE$1,"&lt;="&amp;(AF$1-(MONTH(AF$4)-3*INT((MONTH(AF$4)-1)/3))),$W$1:AE$1,"&gt;="&amp;(AF$1-2-(MONTH(AF$4)-3*INT((MONTH(AF$4)-1)/3)))),
0))</f>
        <v>0</v>
      </c>
      <c r="AG274" s="5">
        <f ca="1">IF(AG$4="",0,IF(OR(MONTH(AG$4)=3,MONTH(AG$4)=4,MONTH(AG$4)=7,MONTH(AG$4)=10),
SUMIFS($W251:AF251,$W$1:AF$1,"&lt;="&amp;(AG$1-(MONTH(AG$4)-3*INT((MONTH(AG$4)-1)/3))),$W$1:AF$1,"&gt;="&amp;(AG$1-2-(MONTH(AG$4)-3*INT((MONTH(AG$4)-1)/3)))),
0))</f>
        <v>0</v>
      </c>
      <c r="AH274" s="5">
        <f ca="1">IF(AH$4="",0,IF(OR(MONTH(AH$4)=3,MONTH(AH$4)=4,MONTH(AH$4)=7,MONTH(AH$4)=10),
SUMIFS($W251:AG251,$W$1:AG$1,"&lt;="&amp;(AH$1-(MONTH(AH$4)-3*INT((MONTH(AH$4)-1)/3))),$W$1:AG$1,"&gt;="&amp;(AH$1-2-(MONTH(AH$4)-3*INT((MONTH(AH$4)-1)/3)))),
0))</f>
        <v>0</v>
      </c>
      <c r="AI274" s="5">
        <f ca="1">IF(AI$4="",0,IF(OR(MONTH(AI$4)=3,MONTH(AI$4)=4,MONTH(AI$4)=7,MONTH(AI$4)=10),
SUMIFS($W251:AH251,$W$1:AH$1,"&lt;="&amp;(AI$1-(MONTH(AI$4)-3*INT((MONTH(AI$4)-1)/3))),$W$1:AH$1,"&gt;="&amp;(AI$1-2-(MONTH(AI$4)-3*INT((MONTH(AI$4)-1)/3)))),
0))</f>
        <v>0</v>
      </c>
      <c r="AJ274" s="5">
        <f ca="1">IF(AJ$4="",0,IF(OR(MONTH(AJ$4)=3,MONTH(AJ$4)=4,MONTH(AJ$4)=7,MONTH(AJ$4)=10),
SUMIFS($W251:AI251,$W$1:AI$1,"&lt;="&amp;(AJ$1-(MONTH(AJ$4)-3*INT((MONTH(AJ$4)-1)/3))),$W$1:AI$1,"&gt;="&amp;(AJ$1-2-(MONTH(AJ$4)-3*INT((MONTH(AJ$4)-1)/3)))),
0))</f>
        <v>0</v>
      </c>
      <c r="AK274" s="5">
        <f ca="1">IF(AK$4="",0,IF(OR(MONTH(AK$4)=3,MONTH(AK$4)=4,MONTH(AK$4)=7,MONTH(AK$4)=10),
SUMIFS($W251:AJ251,$W$1:AJ$1,"&lt;="&amp;(AK$1-(MONTH(AK$4)-3*INT((MONTH(AK$4)-1)/3))),$W$1:AJ$1,"&gt;="&amp;(AK$1-2-(MONTH(AK$4)-3*INT((MONTH(AK$4)-1)/3)))),
0))</f>
        <v>0</v>
      </c>
      <c r="AL274" s="5">
        <f ca="1">IF(AL$4="",0,IF(OR(MONTH(AL$4)=3,MONTH(AL$4)=4,MONTH(AL$4)=7,MONTH(AL$4)=10),
SUMIFS($W251:AK251,$W$1:AK$1,"&lt;="&amp;(AL$1-(MONTH(AL$4)-3*INT((MONTH(AL$4)-1)/3))),$W$1:AK$1,"&gt;="&amp;(AL$1-2-(MONTH(AL$4)-3*INT((MONTH(AL$4)-1)/3)))),
0))</f>
        <v>0</v>
      </c>
      <c r="AM274" s="5">
        <f ca="1">IF(AM$4="",0,IF(OR(MONTH(AM$4)=3,MONTH(AM$4)=4,MONTH(AM$4)=7,MONTH(AM$4)=10),
SUMIFS($W251:AL251,$W$1:AL$1,"&lt;="&amp;(AM$1-(MONTH(AM$4)-3*INT((MONTH(AM$4)-1)/3))),$W$1:AL$1,"&gt;="&amp;(AM$1-2-(MONTH(AM$4)-3*INT((MONTH(AM$4)-1)/3)))),
0))</f>
        <v>0</v>
      </c>
      <c r="AN274" s="5">
        <f ca="1">IF(AN$4="",0,IF(OR(MONTH(AN$4)=3,MONTH(AN$4)=4,MONTH(AN$4)=7,MONTH(AN$4)=10),
SUMIFS($W251:AM251,$W$1:AM$1,"&lt;="&amp;(AN$1-(MONTH(AN$4)-3*INT((MONTH(AN$4)-1)/3))),$W$1:AM$1,"&gt;="&amp;(AN$1-2-(MONTH(AN$4)-3*INT((MONTH(AN$4)-1)/3)))),
0))</f>
        <v>0</v>
      </c>
      <c r="AO274" s="5">
        <f ca="1">IF(AO$4="",0,IF(OR(MONTH(AO$4)=3,MONTH(AO$4)=4,MONTH(AO$4)=7,MONTH(AO$4)=10),
SUMIFS($W251:AN251,$W$1:AN$1,"&lt;="&amp;(AO$1-(MONTH(AO$4)-3*INT((MONTH(AO$4)-1)/3))),$W$1:AN$1,"&gt;="&amp;(AO$1-2-(MONTH(AO$4)-3*INT((MONTH(AO$4)-1)/3)))),
0))</f>
        <v>0</v>
      </c>
      <c r="AP274" s="5">
        <f ca="1">IF(AP$4="",0,IF(OR(MONTH(AP$4)=3,MONTH(AP$4)=4,MONTH(AP$4)=7,MONTH(AP$4)=10),
SUMIFS($W251:AO251,$W$1:AO$1,"&lt;="&amp;(AP$1-(MONTH(AP$4)-3*INT((MONTH(AP$4)-1)/3))),$W$1:AO$1,"&gt;="&amp;(AP$1-2-(MONTH(AP$4)-3*INT((MONTH(AP$4)-1)/3)))),
0))</f>
        <v>0</v>
      </c>
      <c r="AQ274" s="5">
        <f ca="1">IF(AQ$4="",0,IF(OR(MONTH(AQ$4)=3,MONTH(AQ$4)=4,MONTH(AQ$4)=7,MONTH(AQ$4)=10),
SUMIFS($W251:AP251,$W$1:AP$1,"&lt;="&amp;(AQ$1-(MONTH(AQ$4)-3*INT((MONTH(AQ$4)-1)/3))),$W$1:AP$1,"&gt;="&amp;(AQ$1-2-(MONTH(AQ$4)-3*INT((MONTH(AQ$4)-1)/3)))),
0))</f>
        <v>0</v>
      </c>
      <c r="AR274" s="5">
        <f ca="1">IF(AR$4="",0,IF(OR(MONTH(AR$4)=3,MONTH(AR$4)=4,MONTH(AR$4)=7,MONTH(AR$4)=10),
SUMIFS($W251:AQ251,$W$1:AQ$1,"&lt;="&amp;(AR$1-(MONTH(AR$4)-3*INT((MONTH(AR$4)-1)/3))),$W$1:AQ$1,"&gt;="&amp;(AR$1-2-(MONTH(AR$4)-3*INT((MONTH(AR$4)-1)/3)))),
0))</f>
        <v>0</v>
      </c>
      <c r="AS274" s="5">
        <f ca="1">IF(AS$4="",0,IF(OR(MONTH(AS$4)=3,MONTH(AS$4)=4,MONTH(AS$4)=7,MONTH(AS$4)=10),
SUMIFS($W251:AR251,$W$1:AR$1,"&lt;="&amp;(AS$1-(MONTH(AS$4)-3*INT((MONTH(AS$4)-1)/3))),$W$1:AR$1,"&gt;="&amp;(AS$1-2-(MONTH(AS$4)-3*INT((MONTH(AS$4)-1)/3)))),
0))</f>
        <v>0</v>
      </c>
      <c r="AT274" s="5">
        <f ca="1">IF(AT$4="",0,IF(OR(MONTH(AT$4)=3,MONTH(AT$4)=4,MONTH(AT$4)=7,MONTH(AT$4)=10),
SUMIFS($W251:AS251,$W$1:AS$1,"&lt;="&amp;(AT$1-(MONTH(AT$4)-3*INT((MONTH(AT$4)-1)/3))),$W$1:AS$1,"&gt;="&amp;(AT$1-2-(MONTH(AT$4)-3*INT((MONTH(AT$4)-1)/3)))),
0))</f>
        <v>0</v>
      </c>
      <c r="AU274" s="5">
        <f ca="1">IF(AU$4="",0,IF(OR(MONTH(AU$4)=3,MONTH(AU$4)=4,MONTH(AU$4)=7,MONTH(AU$4)=10),
SUMIFS($W251:AT251,$W$1:AT$1,"&lt;="&amp;(AU$1-(MONTH(AU$4)-3*INT((MONTH(AU$4)-1)/3))),$W$1:AT$1,"&gt;="&amp;(AU$1-2-(MONTH(AU$4)-3*INT((MONTH(AU$4)-1)/3)))),
0))</f>
        <v>0</v>
      </c>
      <c r="AV274" s="5">
        <f ca="1">IF(AV$4="",0,IF(OR(MONTH(AV$4)=3,MONTH(AV$4)=4,MONTH(AV$4)=7,MONTH(AV$4)=10),
SUMIFS($W251:AU251,$W$1:AU$1,"&lt;="&amp;(AV$1-(MONTH(AV$4)-3*INT((MONTH(AV$4)-1)/3))),$W$1:AU$1,"&gt;="&amp;(AV$1-2-(MONTH(AV$4)-3*INT((MONTH(AV$4)-1)/3)))),
0))</f>
        <v>0</v>
      </c>
      <c r="AW274" s="5">
        <f ca="1">IF(AW$4="",0,IF(OR(MONTH(AW$4)=3,MONTH(AW$4)=4,MONTH(AW$4)=7,MONTH(AW$4)=10),
SUMIFS($W251:AV251,$W$1:AV$1,"&lt;="&amp;(AW$1-(MONTH(AW$4)-3*INT((MONTH(AW$4)-1)/3))),$W$1:AV$1,"&gt;="&amp;(AW$1-2-(MONTH(AW$4)-3*INT((MONTH(AW$4)-1)/3)))),
0))</f>
        <v>0</v>
      </c>
      <c r="AX274" s="5">
        <f ca="1">IF(AX$4="",0,IF(OR(MONTH(AX$4)=3,MONTH(AX$4)=4,MONTH(AX$4)=7,MONTH(AX$4)=10),
SUMIFS($W251:AW251,$W$1:AW$1,"&lt;="&amp;(AX$1-(MONTH(AX$4)-3*INT((MONTH(AX$4)-1)/3))),$W$1:AW$1,"&gt;="&amp;(AX$1-2-(MONTH(AX$4)-3*INT((MONTH(AX$4)-1)/3)))),
0))</f>
        <v>0</v>
      </c>
      <c r="AY274" s="5">
        <f ca="1">IF(AY$4="",0,IF(OR(MONTH(AY$4)=3,MONTH(AY$4)=4,MONTH(AY$4)=7,MONTH(AY$4)=10),
SUMIFS($W251:AX251,$W$1:AX$1,"&lt;="&amp;(AY$1-(MONTH(AY$4)-3*INT((MONTH(AY$4)-1)/3))),$W$1:AX$1,"&gt;="&amp;(AY$1-2-(MONTH(AY$4)-3*INT((MONTH(AY$4)-1)/3)))),
0))</f>
        <v>0</v>
      </c>
      <c r="AZ274" s="5">
        <f ca="1">IF(AZ$4="",0,IF(OR(MONTH(AZ$4)=3,MONTH(AZ$4)=4,MONTH(AZ$4)=7,MONTH(AZ$4)=10),
SUMIFS($W251:AY251,$W$1:AY$1,"&lt;="&amp;(AZ$1-(MONTH(AZ$4)-3*INT((MONTH(AZ$4)-1)/3))),$W$1:AY$1,"&gt;="&amp;(AZ$1-2-(MONTH(AZ$4)-3*INT((MONTH(AZ$4)-1)/3)))),
0))</f>
        <v>0</v>
      </c>
      <c r="BA274" s="5">
        <f ca="1">IF(BA$4="",0,IF(OR(MONTH(BA$4)=3,MONTH(BA$4)=4,MONTH(BA$4)=7,MONTH(BA$4)=10),
SUMIFS($W251:AZ251,$W$1:AZ$1,"&lt;="&amp;(BA$1-(MONTH(BA$4)-3*INT((MONTH(BA$4)-1)/3))),$W$1:AZ$1,"&gt;="&amp;(BA$1-2-(MONTH(BA$4)-3*INT((MONTH(BA$4)-1)/3)))),
0))</f>
        <v>0</v>
      </c>
      <c r="BB274" s="5">
        <f ca="1">IF(BB$4="",0,IF(OR(MONTH(BB$4)=3,MONTH(BB$4)=4,MONTH(BB$4)=7,MONTH(BB$4)=10),
SUMIFS($W251:BA251,$W$1:BA$1,"&lt;="&amp;(BB$1-(MONTH(BB$4)-3*INT((MONTH(BB$4)-1)/3))),$W$1:BA$1,"&gt;="&amp;(BB$1-2-(MONTH(BB$4)-3*INT((MONTH(BB$4)-1)/3)))),
0))</f>
        <v>0</v>
      </c>
      <c r="BC274" s="5">
        <f ca="1">IF(BC$4="",0,IF(OR(MONTH(BC$4)=3,MONTH(BC$4)=4,MONTH(BC$4)=7,MONTH(BC$4)=10),
SUMIFS($W251:BB251,$W$1:BB$1,"&lt;="&amp;(BC$1-(MONTH(BC$4)-3*INT((MONTH(BC$4)-1)/3))),$W$1:BB$1,"&gt;="&amp;(BC$1-2-(MONTH(BC$4)-3*INT((MONTH(BC$4)-1)/3)))),
0))</f>
        <v>0</v>
      </c>
      <c r="BD274" s="5">
        <f ca="1">IF(BD$4="",0,IF(OR(MONTH(BD$4)=3,MONTH(BD$4)=4,MONTH(BD$4)=7,MONTH(BD$4)=10),
SUMIFS($W251:BC251,$W$1:BC$1,"&lt;="&amp;(BD$1-(MONTH(BD$4)-3*INT((MONTH(BD$4)-1)/3))),$W$1:BC$1,"&gt;="&amp;(BD$1-2-(MONTH(BD$4)-3*INT((MONTH(BD$4)-1)/3)))),
0))</f>
        <v>0</v>
      </c>
      <c r="BE274" s="5">
        <f ca="1">IF(BE$4="",0,IF(OR(MONTH(BE$4)=3,MONTH(BE$4)=4,MONTH(BE$4)=7,MONTH(BE$4)=10),
SUMIFS($W251:BD251,$W$1:BD$1,"&lt;="&amp;(BE$1-(MONTH(BE$4)-3*INT((MONTH(BE$4)-1)/3))),$W$1:BD$1,"&gt;="&amp;(BE$1-2-(MONTH(BE$4)-3*INT((MONTH(BE$4)-1)/3)))),
0))</f>
        <v>0</v>
      </c>
      <c r="BF274" s="5">
        <f ca="1">IF(BF$4="",0,IF(OR(MONTH(BF$4)=3,MONTH(BF$4)=4,MONTH(BF$4)=7,MONTH(BF$4)=10),
SUMIFS($W251:BE251,$W$1:BE$1,"&lt;="&amp;(BF$1-(MONTH(BF$4)-3*INT((MONTH(BF$4)-1)/3))),$W$1:BE$1,"&gt;="&amp;(BF$1-2-(MONTH(BF$4)-3*INT((MONTH(BF$4)-1)/3)))),
0))</f>
        <v>0</v>
      </c>
      <c r="BG274" s="5">
        <f ca="1">IF(BG$4="",0,IF(OR(MONTH(BG$4)=3,MONTH(BG$4)=4,MONTH(BG$4)=7,MONTH(BG$4)=10),
SUMIFS($W251:BF251,$W$1:BF$1,"&lt;="&amp;(BG$1-(MONTH(BG$4)-3*INT((MONTH(BG$4)-1)/3))),$W$1:BF$1,"&gt;="&amp;(BG$1-2-(MONTH(BG$4)-3*INT((MONTH(BG$4)-1)/3)))),
0))</f>
        <v>0</v>
      </c>
      <c r="BH274" s="5">
        <f ca="1">IF(BH$4="",0,IF(OR(MONTH(BH$4)=3,MONTH(BH$4)=4,MONTH(BH$4)=7,MONTH(BH$4)=10),
SUMIFS($W251:BG251,$W$1:BG$1,"&lt;="&amp;(BH$1-(MONTH(BH$4)-3*INT((MONTH(BH$4)-1)/3))),$W$1:BG$1,"&gt;="&amp;(BH$1-2-(MONTH(BH$4)-3*INT((MONTH(BH$4)-1)/3)))),
0))</f>
        <v>0</v>
      </c>
      <c r="BI274" s="5">
        <f ca="1">IF(BI$4="",0,IF(OR(MONTH(BI$4)=3,MONTH(BI$4)=4,MONTH(BI$4)=7,MONTH(BI$4)=10),
SUMIFS($W251:BH251,$W$1:BH$1,"&lt;="&amp;(BI$1-(MONTH(BI$4)-3*INT((MONTH(BI$4)-1)/3))),$W$1:BH$1,"&gt;="&amp;(BI$1-2-(MONTH(BI$4)-3*INT((MONTH(BI$4)-1)/3)))),
0))</f>
        <v>0</v>
      </c>
      <c r="BJ274" s="5">
        <f ca="1">IF(BJ$4="",0,IF(OR(MONTH(BJ$4)=3,MONTH(BJ$4)=4,MONTH(BJ$4)=7,MONTH(BJ$4)=10),
SUMIFS($W251:BI251,$W$1:BI$1,"&lt;="&amp;(BJ$1-(MONTH(BJ$4)-3*INT((MONTH(BJ$4)-1)/3))),$W$1:BI$1,"&gt;="&amp;(BJ$1-2-(MONTH(BJ$4)-3*INT((MONTH(BJ$4)-1)/3)))),
0))</f>
        <v>0</v>
      </c>
      <c r="BK274" s="5">
        <f ca="1">IF(BK$4="",0,IF(OR(MONTH(BK$4)=3,MONTH(BK$4)=4,MONTH(BK$4)=7,MONTH(BK$4)=10),
SUMIFS($W251:BJ251,$W$1:BJ$1,"&lt;="&amp;(BK$1-(MONTH(BK$4)-3*INT((MONTH(BK$4)-1)/3))),$W$1:BJ$1,"&gt;="&amp;(BK$1-2-(MONTH(BK$4)-3*INT((MONTH(BK$4)-1)/3)))),
0))</f>
        <v>0</v>
      </c>
      <c r="BL274" s="5">
        <f ca="1">IF(BL$4="",0,IF(OR(MONTH(BL$4)=3,MONTH(BL$4)=4,MONTH(BL$4)=7,MONTH(BL$4)=10),
SUMIFS($W251:BK251,$W$1:BK$1,"&lt;="&amp;(BL$1-(MONTH(BL$4)-3*INT((MONTH(BL$4)-1)/3))),$W$1:BK$1,"&gt;="&amp;(BL$1-2-(MONTH(BL$4)-3*INT((MONTH(BL$4)-1)/3)))),
0))</f>
        <v>0</v>
      </c>
      <c r="BM274" s="5">
        <f ca="1">IF(BM$4="",0,IF(OR(MONTH(BM$4)=3,MONTH(BM$4)=4,MONTH(BM$4)=7,MONTH(BM$4)=10),
SUMIFS($W251:BL251,$W$1:BL$1,"&lt;="&amp;(BM$1-(MONTH(BM$4)-3*INT((MONTH(BM$4)-1)/3))),$W$1:BL$1,"&gt;="&amp;(BM$1-2-(MONTH(BM$4)-3*INT((MONTH(BM$4)-1)/3)))),
0))</f>
        <v>0</v>
      </c>
      <c r="BN274" s="5">
        <f ca="1">IF(BN$4="",0,IF(OR(MONTH(BN$4)=3,MONTH(BN$4)=4,MONTH(BN$4)=7,MONTH(BN$4)=10),
SUMIFS($W251:BM251,$W$1:BM$1,"&lt;="&amp;(BN$1-(MONTH(BN$4)-3*INT((MONTH(BN$4)-1)/3))),$W$1:BM$1,"&gt;="&amp;(BN$1-2-(MONTH(BN$4)-3*INT((MONTH(BN$4)-1)/3)))),
0))</f>
        <v>0</v>
      </c>
      <c r="BO274" s="5">
        <f ca="1">IF(BO$4="",0,IF(OR(MONTH(BO$4)=3,MONTH(BO$4)=4,MONTH(BO$4)=7,MONTH(BO$4)=10),
SUMIFS($W251:BN251,$W$1:BN$1,"&lt;="&amp;(BO$1-(MONTH(BO$4)-3*INT((MONTH(BO$4)-1)/3))),$W$1:BN$1,"&gt;="&amp;(BO$1-2-(MONTH(BO$4)-3*INT((MONTH(BO$4)-1)/3)))),
0))</f>
        <v>0</v>
      </c>
      <c r="BP274" s="5">
        <f ca="1">IF(BP$4="",0,IF(OR(MONTH(BP$4)=3,MONTH(BP$4)=4,MONTH(BP$4)=7,MONTH(BP$4)=10),
SUMIFS($W251:BO251,$W$1:BO$1,"&lt;="&amp;(BP$1-(MONTH(BP$4)-3*INT((MONTH(BP$4)-1)/3))),$W$1:BO$1,"&gt;="&amp;(BP$1-2-(MONTH(BP$4)-3*INT((MONTH(BP$4)-1)/3)))),
0))</f>
        <v>0</v>
      </c>
      <c r="BQ274" s="5">
        <f ca="1">IF(BQ$4="",0,IF(OR(MONTH(BQ$4)=3,MONTH(BQ$4)=4,MONTH(BQ$4)=7,MONTH(BQ$4)=10),
SUMIFS($W251:BP251,$W$1:BP$1,"&lt;="&amp;(BQ$1-(MONTH(BQ$4)-3*INT((MONTH(BQ$4)-1)/3))),$W$1:BP$1,"&gt;="&amp;(BQ$1-2-(MONTH(BQ$4)-3*INT((MONTH(BQ$4)-1)/3)))),
0))</f>
        <v>0</v>
      </c>
      <c r="BR274" s="5">
        <f ca="1">IF(BR$4="",0,IF(OR(MONTH(BR$4)=3,MONTH(BR$4)=4,MONTH(BR$4)=7,MONTH(BR$4)=10),
SUMIFS($W251:BQ251,$W$1:BQ$1,"&lt;="&amp;(BR$1-(MONTH(BR$4)-3*INT((MONTH(BR$4)-1)/3))),$W$1:BQ$1,"&gt;="&amp;(BR$1-2-(MONTH(BR$4)-3*INT((MONTH(BR$4)-1)/3)))),
0))</f>
        <v>0</v>
      </c>
      <c r="BS274" s="5">
        <f ca="1">IF(BS$4="",0,IF(OR(MONTH(BS$4)=3,MONTH(BS$4)=4,MONTH(BS$4)=7,MONTH(BS$4)=10),
SUMIFS($W251:BR251,$W$1:BR$1,"&lt;="&amp;(BS$1-(MONTH(BS$4)-3*INT((MONTH(BS$4)-1)/3))),$W$1:BR$1,"&gt;="&amp;(BS$1-2-(MONTH(BS$4)-3*INT((MONTH(BS$4)-1)/3)))),
0))</f>
        <v>0</v>
      </c>
      <c r="BT274" s="5">
        <f ca="1">IF(BT$4="",0,IF(OR(MONTH(BT$4)=3,MONTH(BT$4)=4,MONTH(BT$4)=7,MONTH(BT$4)=10),
SUMIFS($W251:BS251,$W$1:BS$1,"&lt;="&amp;(BT$1-(MONTH(BT$4)-3*INT((MONTH(BT$4)-1)/3))),$W$1:BS$1,"&gt;="&amp;(BT$1-2-(MONTH(BT$4)-3*INT((MONTH(BT$4)-1)/3)))),
0))</f>
        <v>0</v>
      </c>
      <c r="BU274" s="5">
        <f ca="1">IF(BU$4="",0,IF(OR(MONTH(BU$4)=3,MONTH(BU$4)=4,MONTH(BU$4)=7,MONTH(BU$4)=10),
SUMIFS($W251:BT251,$W$1:BT$1,"&lt;="&amp;(BU$1-(MONTH(BU$4)-3*INT((MONTH(BU$4)-1)/3))),$W$1:BT$1,"&gt;="&amp;(BU$1-2-(MONTH(BU$4)-3*INT((MONTH(BU$4)-1)/3)))),
0))</f>
        <v>0</v>
      </c>
      <c r="BV274" s="5">
        <f ca="1">IF(BV$4="",0,IF(OR(MONTH(BV$4)=3,MONTH(BV$4)=4,MONTH(BV$4)=7,MONTH(BV$4)=10),
SUMIFS($W251:BU251,$W$1:BU$1,"&lt;="&amp;(BV$1-(MONTH(BV$4)-3*INT((MONTH(BV$4)-1)/3))),$W$1:BU$1,"&gt;="&amp;(BV$1-2-(MONTH(BV$4)-3*INT((MONTH(BV$4)-1)/3)))),
0))</f>
        <v>0</v>
      </c>
      <c r="BW274" s="5">
        <f ca="1">IF(BW$4="",0,IF(OR(MONTH(BW$4)=3,MONTH(BW$4)=4,MONTH(BW$4)=7,MONTH(BW$4)=10),
SUMIFS($W251:BV251,$W$1:BV$1,"&lt;="&amp;(BW$1-(MONTH(BW$4)-3*INT((MONTH(BW$4)-1)/3))),$W$1:BV$1,"&gt;="&amp;(BW$1-2-(MONTH(BW$4)-3*INT((MONTH(BW$4)-1)/3)))),
0))</f>
        <v>0</v>
      </c>
      <c r="BX274" s="5">
        <f ca="1">IF(BX$4="",0,IF(OR(MONTH(BX$4)=3,MONTH(BX$4)=4,MONTH(BX$4)=7,MONTH(BX$4)=10),
SUMIFS($W251:BW251,$W$1:BW$1,"&lt;="&amp;(BX$1-(MONTH(BX$4)-3*INT((MONTH(BX$4)-1)/3))),$W$1:BW$1,"&gt;="&amp;(BX$1-2-(MONTH(BX$4)-3*INT((MONTH(BX$4)-1)/3)))),
0))</f>
        <v>0</v>
      </c>
      <c r="BY274" s="5">
        <f ca="1">IF(BY$4="",0,IF(OR(MONTH(BY$4)=3,MONTH(BY$4)=4,MONTH(BY$4)=7,MONTH(BY$4)=10),
SUMIFS($W251:BX251,$W$1:BX$1,"&lt;="&amp;(BY$1-(MONTH(BY$4)-3*INT((MONTH(BY$4)-1)/3))),$W$1:BX$1,"&gt;="&amp;(BY$1-2-(MONTH(BY$4)-3*INT((MONTH(BY$4)-1)/3)))),
0))</f>
        <v>0</v>
      </c>
      <c r="BZ274" s="5">
        <f ca="1">IF(BZ$4="",0,IF(OR(MONTH(BZ$4)=3,MONTH(BZ$4)=4,MONTH(BZ$4)=7,MONTH(BZ$4)=10),
SUMIFS($W251:BY251,$W$1:BY$1,"&lt;="&amp;(BZ$1-(MONTH(BZ$4)-3*INT((MONTH(BZ$4)-1)/3))),$W$1:BY$1,"&gt;="&amp;(BZ$1-2-(MONTH(BZ$4)-3*INT((MONTH(BZ$4)-1)/3)))),
0))</f>
        <v>0</v>
      </c>
      <c r="CA274" s="5">
        <f ca="1">IF(CA$4="",0,IF(OR(MONTH(CA$4)=3,MONTH(CA$4)=4,MONTH(CA$4)=7,MONTH(CA$4)=10),
SUMIFS($W251:BZ251,$W$1:BZ$1,"&lt;="&amp;(CA$1-(MONTH(CA$4)-3*INT((MONTH(CA$4)-1)/3))),$W$1:BZ$1,"&gt;="&amp;(CA$1-2-(MONTH(CA$4)-3*INT((MONTH(CA$4)-1)/3)))),
0))</f>
        <v>0</v>
      </c>
      <c r="CB274" s="5">
        <f ca="1">IF(CB$4="",0,IF(OR(MONTH(CB$4)=3,MONTH(CB$4)=4,MONTH(CB$4)=7,MONTH(CB$4)=10),
SUMIFS($W251:CA251,$W$1:CA$1,"&lt;="&amp;(CB$1-(MONTH(CB$4)-3*INT((MONTH(CB$4)-1)/3))),$W$1:CA$1,"&gt;="&amp;(CB$1-2-(MONTH(CB$4)-3*INT((MONTH(CB$4)-1)/3)))),
0))</f>
        <v>0</v>
      </c>
      <c r="CC274" s="5">
        <f ca="1">IF(CC$4="",0,IF(OR(MONTH(CC$4)=3,MONTH(CC$4)=4,MONTH(CC$4)=7,MONTH(CC$4)=10),
SUMIFS($W251:CB251,$W$1:CB$1,"&lt;="&amp;(CC$1-(MONTH(CC$4)-3*INT((MONTH(CC$4)-1)/3))),$W$1:CB$1,"&gt;="&amp;(CC$1-2-(MONTH(CC$4)-3*INT((MONTH(CC$4)-1)/3)))),
0))</f>
        <v>0</v>
      </c>
      <c r="CD274" s="5">
        <f ca="1">IF(CD$4="",0,IF(OR(MONTH(CD$4)=3,MONTH(CD$4)=4,MONTH(CD$4)=7,MONTH(CD$4)=10),
SUMIFS($W251:CC251,$W$1:CC$1,"&lt;="&amp;(CD$1-(MONTH(CD$4)-3*INT((MONTH(CD$4)-1)/3))),$W$1:CC$1,"&gt;="&amp;(CD$1-2-(MONTH(CD$4)-3*INT((MONTH(CD$4)-1)/3)))),
0))</f>
        <v>0</v>
      </c>
      <c r="CE274" s="5">
        <f ca="1">IF(CE$4="",0,IF(OR(MONTH(CE$4)=3,MONTH(CE$4)=4,MONTH(CE$4)=7,MONTH(CE$4)=10),
SUMIFS($W251:CD251,$W$1:CD$1,"&lt;="&amp;(CE$1-(MONTH(CE$4)-3*INT((MONTH(CE$4)-1)/3))),$W$1:CD$1,"&gt;="&amp;(CE$1-2-(MONTH(CE$4)-3*INT((MONTH(CE$4)-1)/3)))),
0))</f>
        <v>0</v>
      </c>
      <c r="CF274" s="5">
        <f ca="1">IF(CF$4="",0,IF(OR(MONTH(CF$4)=3,MONTH(CF$4)=4,MONTH(CF$4)=7,MONTH(CF$4)=10),
SUMIFS($W251:CE251,$W$1:CE$1,"&lt;="&amp;(CF$1-(MONTH(CF$4)-3*INT((MONTH(CF$4)-1)/3))),$W$1:CE$1,"&gt;="&amp;(CF$1-2-(MONTH(CF$4)-3*INT((MONTH(CF$4)-1)/3)))),
0))</f>
        <v>0</v>
      </c>
    </row>
    <row r="275" spans="2:84" x14ac:dyDescent="0.3">
      <c r="B275" s="13">
        <f>ROW()</f>
        <v>275</v>
      </c>
      <c r="H275" s="1" t="str">
        <f t="shared" si="504"/>
        <v>Налоги на внеоборотные активы</v>
      </c>
      <c r="I275" s="1" t="str">
        <f>$I$270</f>
        <v>Капзатраты на торговые мощности</v>
      </c>
      <c r="J275" s="1" t="str">
        <f>Prcsses!I180</f>
        <v>Стартовый маркетинг и оформление</v>
      </c>
      <c r="M275" s="53" t="s">
        <v>18</v>
      </c>
      <c r="P275" s="72"/>
      <c r="U275" s="5">
        <f t="shared" ca="1" si="505"/>
        <v>0</v>
      </c>
      <c r="X275" s="5">
        <f ca="1">IF(X$4="",0,IF(OR(MONTH(X$4)=3,MONTH(X$4)=4,MONTH(X$4)=7,MONTH(X$4)=10),
SUMIFS($W252:W252,$W$1:W$1,"&lt;="&amp;(X$1-(MONTH(X$4)-3*INT((MONTH(X$4)-1)/3))),$W$1:W$1,"&gt;="&amp;(X$1-2-(MONTH(X$4)-3*INT((MONTH(X$4)-1)/3)))),
0))</f>
        <v>0</v>
      </c>
      <c r="Y275" s="5">
        <f ca="1">IF(Y$4="",0,IF(OR(MONTH(Y$4)=3,MONTH(Y$4)=4,MONTH(Y$4)=7,MONTH(Y$4)=10),
SUMIFS($W252:X252,$W$1:X$1,"&lt;="&amp;(Y$1-(MONTH(Y$4)-3*INT((MONTH(Y$4)-1)/3))),$W$1:X$1,"&gt;="&amp;(Y$1-2-(MONTH(Y$4)-3*INT((MONTH(Y$4)-1)/3)))),
0))</f>
        <v>0</v>
      </c>
      <c r="Z275" s="5">
        <f ca="1">IF(Z$4="",0,IF(OR(MONTH(Z$4)=3,MONTH(Z$4)=4,MONTH(Z$4)=7,MONTH(Z$4)=10),
SUMIFS($W252:Y252,$W$1:Y$1,"&lt;="&amp;(Z$1-(MONTH(Z$4)-3*INT((MONTH(Z$4)-1)/3))),$W$1:Y$1,"&gt;="&amp;(Z$1-2-(MONTH(Z$4)-3*INT((MONTH(Z$4)-1)/3)))),
0))</f>
        <v>0</v>
      </c>
      <c r="AA275" s="5">
        <f ca="1">IF(AA$4="",0,IF(OR(MONTH(AA$4)=3,MONTH(AA$4)=4,MONTH(AA$4)=7,MONTH(AA$4)=10),
SUMIFS($W252:Z252,$W$1:Z$1,"&lt;="&amp;(AA$1-(MONTH(AA$4)-3*INT((MONTH(AA$4)-1)/3))),$W$1:Z$1,"&gt;="&amp;(AA$1-2-(MONTH(AA$4)-3*INT((MONTH(AA$4)-1)/3)))),
0))</f>
        <v>0</v>
      </c>
      <c r="AB275" s="5">
        <f ca="1">IF(AB$4="",0,IF(OR(MONTH(AB$4)=3,MONTH(AB$4)=4,MONTH(AB$4)=7,MONTH(AB$4)=10),
SUMIFS($W252:AA252,$W$1:AA$1,"&lt;="&amp;(AB$1-(MONTH(AB$4)-3*INT((MONTH(AB$4)-1)/3))),$W$1:AA$1,"&gt;="&amp;(AB$1-2-(MONTH(AB$4)-3*INT((MONTH(AB$4)-1)/3)))),
0))</f>
        <v>0</v>
      </c>
      <c r="AC275" s="5">
        <f ca="1">IF(AC$4="",0,IF(OR(MONTH(AC$4)=3,MONTH(AC$4)=4,MONTH(AC$4)=7,MONTH(AC$4)=10),
SUMIFS($W252:AB252,$W$1:AB$1,"&lt;="&amp;(AC$1-(MONTH(AC$4)-3*INT((MONTH(AC$4)-1)/3))),$W$1:AB$1,"&gt;="&amp;(AC$1-2-(MONTH(AC$4)-3*INT((MONTH(AC$4)-1)/3)))),
0))</f>
        <v>0</v>
      </c>
      <c r="AD275" s="5">
        <f ca="1">IF(AD$4="",0,IF(OR(MONTH(AD$4)=3,MONTH(AD$4)=4,MONTH(AD$4)=7,MONTH(AD$4)=10),
SUMIFS($W252:AC252,$W$1:AC$1,"&lt;="&amp;(AD$1-(MONTH(AD$4)-3*INT((MONTH(AD$4)-1)/3))),$W$1:AC$1,"&gt;="&amp;(AD$1-2-(MONTH(AD$4)-3*INT((MONTH(AD$4)-1)/3)))),
0))</f>
        <v>0</v>
      </c>
      <c r="AE275" s="5">
        <f ca="1">IF(AE$4="",0,IF(OR(MONTH(AE$4)=3,MONTH(AE$4)=4,MONTH(AE$4)=7,MONTH(AE$4)=10),
SUMIFS($W252:AD252,$W$1:AD$1,"&lt;="&amp;(AE$1-(MONTH(AE$4)-3*INT((MONTH(AE$4)-1)/3))),$W$1:AD$1,"&gt;="&amp;(AE$1-2-(MONTH(AE$4)-3*INT((MONTH(AE$4)-1)/3)))),
0))</f>
        <v>0</v>
      </c>
      <c r="AF275" s="5">
        <f ca="1">IF(AF$4="",0,IF(OR(MONTH(AF$4)=3,MONTH(AF$4)=4,MONTH(AF$4)=7,MONTH(AF$4)=10),
SUMIFS($W252:AE252,$W$1:AE$1,"&lt;="&amp;(AF$1-(MONTH(AF$4)-3*INT((MONTH(AF$4)-1)/3))),$W$1:AE$1,"&gt;="&amp;(AF$1-2-(MONTH(AF$4)-3*INT((MONTH(AF$4)-1)/3)))),
0))</f>
        <v>0</v>
      </c>
      <c r="AG275" s="5">
        <f ca="1">IF(AG$4="",0,IF(OR(MONTH(AG$4)=3,MONTH(AG$4)=4,MONTH(AG$4)=7,MONTH(AG$4)=10),
SUMIFS($W252:AF252,$W$1:AF$1,"&lt;="&amp;(AG$1-(MONTH(AG$4)-3*INT((MONTH(AG$4)-1)/3))),$W$1:AF$1,"&gt;="&amp;(AG$1-2-(MONTH(AG$4)-3*INT((MONTH(AG$4)-1)/3)))),
0))</f>
        <v>0</v>
      </c>
      <c r="AH275" s="5">
        <f ca="1">IF(AH$4="",0,IF(OR(MONTH(AH$4)=3,MONTH(AH$4)=4,MONTH(AH$4)=7,MONTH(AH$4)=10),
SUMIFS($W252:AG252,$W$1:AG$1,"&lt;="&amp;(AH$1-(MONTH(AH$4)-3*INT((MONTH(AH$4)-1)/3))),$W$1:AG$1,"&gt;="&amp;(AH$1-2-(MONTH(AH$4)-3*INT((MONTH(AH$4)-1)/3)))),
0))</f>
        <v>0</v>
      </c>
      <c r="AI275" s="5">
        <f ca="1">IF(AI$4="",0,IF(OR(MONTH(AI$4)=3,MONTH(AI$4)=4,MONTH(AI$4)=7,MONTH(AI$4)=10),
SUMIFS($W252:AH252,$W$1:AH$1,"&lt;="&amp;(AI$1-(MONTH(AI$4)-3*INT((MONTH(AI$4)-1)/3))),$W$1:AH$1,"&gt;="&amp;(AI$1-2-(MONTH(AI$4)-3*INT((MONTH(AI$4)-1)/3)))),
0))</f>
        <v>0</v>
      </c>
      <c r="AJ275" s="5">
        <f ca="1">IF(AJ$4="",0,IF(OR(MONTH(AJ$4)=3,MONTH(AJ$4)=4,MONTH(AJ$4)=7,MONTH(AJ$4)=10),
SUMIFS($W252:AI252,$W$1:AI$1,"&lt;="&amp;(AJ$1-(MONTH(AJ$4)-3*INT((MONTH(AJ$4)-1)/3))),$W$1:AI$1,"&gt;="&amp;(AJ$1-2-(MONTH(AJ$4)-3*INT((MONTH(AJ$4)-1)/3)))),
0))</f>
        <v>0</v>
      </c>
      <c r="AK275" s="5">
        <f ca="1">IF(AK$4="",0,IF(OR(MONTH(AK$4)=3,MONTH(AK$4)=4,MONTH(AK$4)=7,MONTH(AK$4)=10),
SUMIFS($W252:AJ252,$W$1:AJ$1,"&lt;="&amp;(AK$1-(MONTH(AK$4)-3*INT((MONTH(AK$4)-1)/3))),$W$1:AJ$1,"&gt;="&amp;(AK$1-2-(MONTH(AK$4)-3*INT((MONTH(AK$4)-1)/3)))),
0))</f>
        <v>0</v>
      </c>
      <c r="AL275" s="5">
        <f ca="1">IF(AL$4="",0,IF(OR(MONTH(AL$4)=3,MONTH(AL$4)=4,MONTH(AL$4)=7,MONTH(AL$4)=10),
SUMIFS($W252:AK252,$W$1:AK$1,"&lt;="&amp;(AL$1-(MONTH(AL$4)-3*INT((MONTH(AL$4)-1)/3))),$W$1:AK$1,"&gt;="&amp;(AL$1-2-(MONTH(AL$4)-3*INT((MONTH(AL$4)-1)/3)))),
0))</f>
        <v>0</v>
      </c>
      <c r="AM275" s="5">
        <f ca="1">IF(AM$4="",0,IF(OR(MONTH(AM$4)=3,MONTH(AM$4)=4,MONTH(AM$4)=7,MONTH(AM$4)=10),
SUMIFS($W252:AL252,$W$1:AL$1,"&lt;="&amp;(AM$1-(MONTH(AM$4)-3*INT((MONTH(AM$4)-1)/3))),$W$1:AL$1,"&gt;="&amp;(AM$1-2-(MONTH(AM$4)-3*INT((MONTH(AM$4)-1)/3)))),
0))</f>
        <v>0</v>
      </c>
      <c r="AN275" s="5">
        <f ca="1">IF(AN$4="",0,IF(OR(MONTH(AN$4)=3,MONTH(AN$4)=4,MONTH(AN$4)=7,MONTH(AN$4)=10),
SUMIFS($W252:AM252,$W$1:AM$1,"&lt;="&amp;(AN$1-(MONTH(AN$4)-3*INT((MONTH(AN$4)-1)/3))),$W$1:AM$1,"&gt;="&amp;(AN$1-2-(MONTH(AN$4)-3*INT((MONTH(AN$4)-1)/3)))),
0))</f>
        <v>0</v>
      </c>
      <c r="AO275" s="5">
        <f ca="1">IF(AO$4="",0,IF(OR(MONTH(AO$4)=3,MONTH(AO$4)=4,MONTH(AO$4)=7,MONTH(AO$4)=10),
SUMIFS($W252:AN252,$W$1:AN$1,"&lt;="&amp;(AO$1-(MONTH(AO$4)-3*INT((MONTH(AO$4)-1)/3))),$W$1:AN$1,"&gt;="&amp;(AO$1-2-(MONTH(AO$4)-3*INT((MONTH(AO$4)-1)/3)))),
0))</f>
        <v>0</v>
      </c>
      <c r="AP275" s="5">
        <f ca="1">IF(AP$4="",0,IF(OR(MONTH(AP$4)=3,MONTH(AP$4)=4,MONTH(AP$4)=7,MONTH(AP$4)=10),
SUMIFS($W252:AO252,$W$1:AO$1,"&lt;="&amp;(AP$1-(MONTH(AP$4)-3*INT((MONTH(AP$4)-1)/3))),$W$1:AO$1,"&gt;="&amp;(AP$1-2-(MONTH(AP$4)-3*INT((MONTH(AP$4)-1)/3)))),
0))</f>
        <v>0</v>
      </c>
      <c r="AQ275" s="5">
        <f ca="1">IF(AQ$4="",0,IF(OR(MONTH(AQ$4)=3,MONTH(AQ$4)=4,MONTH(AQ$4)=7,MONTH(AQ$4)=10),
SUMIFS($W252:AP252,$W$1:AP$1,"&lt;="&amp;(AQ$1-(MONTH(AQ$4)-3*INT((MONTH(AQ$4)-1)/3))),$W$1:AP$1,"&gt;="&amp;(AQ$1-2-(MONTH(AQ$4)-3*INT((MONTH(AQ$4)-1)/3)))),
0))</f>
        <v>0</v>
      </c>
      <c r="AR275" s="5">
        <f ca="1">IF(AR$4="",0,IF(OR(MONTH(AR$4)=3,MONTH(AR$4)=4,MONTH(AR$4)=7,MONTH(AR$4)=10),
SUMIFS($W252:AQ252,$W$1:AQ$1,"&lt;="&amp;(AR$1-(MONTH(AR$4)-3*INT((MONTH(AR$4)-1)/3))),$W$1:AQ$1,"&gt;="&amp;(AR$1-2-(MONTH(AR$4)-3*INT((MONTH(AR$4)-1)/3)))),
0))</f>
        <v>0</v>
      </c>
      <c r="AS275" s="5">
        <f ca="1">IF(AS$4="",0,IF(OR(MONTH(AS$4)=3,MONTH(AS$4)=4,MONTH(AS$4)=7,MONTH(AS$4)=10),
SUMIFS($W252:AR252,$W$1:AR$1,"&lt;="&amp;(AS$1-(MONTH(AS$4)-3*INT((MONTH(AS$4)-1)/3))),$W$1:AR$1,"&gt;="&amp;(AS$1-2-(MONTH(AS$4)-3*INT((MONTH(AS$4)-1)/3)))),
0))</f>
        <v>0</v>
      </c>
      <c r="AT275" s="5">
        <f ca="1">IF(AT$4="",0,IF(OR(MONTH(AT$4)=3,MONTH(AT$4)=4,MONTH(AT$4)=7,MONTH(AT$4)=10),
SUMIFS($W252:AS252,$W$1:AS$1,"&lt;="&amp;(AT$1-(MONTH(AT$4)-3*INT((MONTH(AT$4)-1)/3))),$W$1:AS$1,"&gt;="&amp;(AT$1-2-(MONTH(AT$4)-3*INT((MONTH(AT$4)-1)/3)))),
0))</f>
        <v>0</v>
      </c>
      <c r="AU275" s="5">
        <f ca="1">IF(AU$4="",0,IF(OR(MONTH(AU$4)=3,MONTH(AU$4)=4,MONTH(AU$4)=7,MONTH(AU$4)=10),
SUMIFS($W252:AT252,$W$1:AT$1,"&lt;="&amp;(AU$1-(MONTH(AU$4)-3*INT((MONTH(AU$4)-1)/3))),$W$1:AT$1,"&gt;="&amp;(AU$1-2-(MONTH(AU$4)-3*INT((MONTH(AU$4)-1)/3)))),
0))</f>
        <v>0</v>
      </c>
      <c r="AV275" s="5">
        <f ca="1">IF(AV$4="",0,IF(OR(MONTH(AV$4)=3,MONTH(AV$4)=4,MONTH(AV$4)=7,MONTH(AV$4)=10),
SUMIFS($W252:AU252,$W$1:AU$1,"&lt;="&amp;(AV$1-(MONTH(AV$4)-3*INT((MONTH(AV$4)-1)/3))),$W$1:AU$1,"&gt;="&amp;(AV$1-2-(MONTH(AV$4)-3*INT((MONTH(AV$4)-1)/3)))),
0))</f>
        <v>0</v>
      </c>
      <c r="AW275" s="5">
        <f ca="1">IF(AW$4="",0,IF(OR(MONTH(AW$4)=3,MONTH(AW$4)=4,MONTH(AW$4)=7,MONTH(AW$4)=10),
SUMIFS($W252:AV252,$W$1:AV$1,"&lt;="&amp;(AW$1-(MONTH(AW$4)-3*INT((MONTH(AW$4)-1)/3))),$W$1:AV$1,"&gt;="&amp;(AW$1-2-(MONTH(AW$4)-3*INT((MONTH(AW$4)-1)/3)))),
0))</f>
        <v>0</v>
      </c>
      <c r="AX275" s="5">
        <f ca="1">IF(AX$4="",0,IF(OR(MONTH(AX$4)=3,MONTH(AX$4)=4,MONTH(AX$4)=7,MONTH(AX$4)=10),
SUMIFS($W252:AW252,$W$1:AW$1,"&lt;="&amp;(AX$1-(MONTH(AX$4)-3*INT((MONTH(AX$4)-1)/3))),$W$1:AW$1,"&gt;="&amp;(AX$1-2-(MONTH(AX$4)-3*INT((MONTH(AX$4)-1)/3)))),
0))</f>
        <v>0</v>
      </c>
      <c r="AY275" s="5">
        <f ca="1">IF(AY$4="",0,IF(OR(MONTH(AY$4)=3,MONTH(AY$4)=4,MONTH(AY$4)=7,MONTH(AY$4)=10),
SUMIFS($W252:AX252,$W$1:AX$1,"&lt;="&amp;(AY$1-(MONTH(AY$4)-3*INT((MONTH(AY$4)-1)/3))),$W$1:AX$1,"&gt;="&amp;(AY$1-2-(MONTH(AY$4)-3*INT((MONTH(AY$4)-1)/3)))),
0))</f>
        <v>0</v>
      </c>
      <c r="AZ275" s="5">
        <f ca="1">IF(AZ$4="",0,IF(OR(MONTH(AZ$4)=3,MONTH(AZ$4)=4,MONTH(AZ$4)=7,MONTH(AZ$4)=10),
SUMIFS($W252:AY252,$W$1:AY$1,"&lt;="&amp;(AZ$1-(MONTH(AZ$4)-3*INT((MONTH(AZ$4)-1)/3))),$W$1:AY$1,"&gt;="&amp;(AZ$1-2-(MONTH(AZ$4)-3*INT((MONTH(AZ$4)-1)/3)))),
0))</f>
        <v>0</v>
      </c>
      <c r="BA275" s="5">
        <f ca="1">IF(BA$4="",0,IF(OR(MONTH(BA$4)=3,MONTH(BA$4)=4,MONTH(BA$4)=7,MONTH(BA$4)=10),
SUMIFS($W252:AZ252,$W$1:AZ$1,"&lt;="&amp;(BA$1-(MONTH(BA$4)-3*INT((MONTH(BA$4)-1)/3))),$W$1:AZ$1,"&gt;="&amp;(BA$1-2-(MONTH(BA$4)-3*INT((MONTH(BA$4)-1)/3)))),
0))</f>
        <v>0</v>
      </c>
      <c r="BB275" s="5">
        <f ca="1">IF(BB$4="",0,IF(OR(MONTH(BB$4)=3,MONTH(BB$4)=4,MONTH(BB$4)=7,MONTH(BB$4)=10),
SUMIFS($W252:BA252,$W$1:BA$1,"&lt;="&amp;(BB$1-(MONTH(BB$4)-3*INT((MONTH(BB$4)-1)/3))),$W$1:BA$1,"&gt;="&amp;(BB$1-2-(MONTH(BB$4)-3*INT((MONTH(BB$4)-1)/3)))),
0))</f>
        <v>0</v>
      </c>
      <c r="BC275" s="5">
        <f ca="1">IF(BC$4="",0,IF(OR(MONTH(BC$4)=3,MONTH(BC$4)=4,MONTH(BC$4)=7,MONTH(BC$4)=10),
SUMIFS($W252:BB252,$W$1:BB$1,"&lt;="&amp;(BC$1-(MONTH(BC$4)-3*INT((MONTH(BC$4)-1)/3))),$W$1:BB$1,"&gt;="&amp;(BC$1-2-(MONTH(BC$4)-3*INT((MONTH(BC$4)-1)/3)))),
0))</f>
        <v>0</v>
      </c>
      <c r="BD275" s="5">
        <f ca="1">IF(BD$4="",0,IF(OR(MONTH(BD$4)=3,MONTH(BD$4)=4,MONTH(BD$4)=7,MONTH(BD$4)=10),
SUMIFS($W252:BC252,$W$1:BC$1,"&lt;="&amp;(BD$1-(MONTH(BD$4)-3*INT((MONTH(BD$4)-1)/3))),$W$1:BC$1,"&gt;="&amp;(BD$1-2-(MONTH(BD$4)-3*INT((MONTH(BD$4)-1)/3)))),
0))</f>
        <v>0</v>
      </c>
      <c r="BE275" s="5">
        <f ca="1">IF(BE$4="",0,IF(OR(MONTH(BE$4)=3,MONTH(BE$4)=4,MONTH(BE$4)=7,MONTH(BE$4)=10),
SUMIFS($W252:BD252,$W$1:BD$1,"&lt;="&amp;(BE$1-(MONTH(BE$4)-3*INT((MONTH(BE$4)-1)/3))),$W$1:BD$1,"&gt;="&amp;(BE$1-2-(MONTH(BE$4)-3*INT((MONTH(BE$4)-1)/3)))),
0))</f>
        <v>0</v>
      </c>
      <c r="BF275" s="5">
        <f ca="1">IF(BF$4="",0,IF(OR(MONTH(BF$4)=3,MONTH(BF$4)=4,MONTH(BF$4)=7,MONTH(BF$4)=10),
SUMIFS($W252:BE252,$W$1:BE$1,"&lt;="&amp;(BF$1-(MONTH(BF$4)-3*INT((MONTH(BF$4)-1)/3))),$W$1:BE$1,"&gt;="&amp;(BF$1-2-(MONTH(BF$4)-3*INT((MONTH(BF$4)-1)/3)))),
0))</f>
        <v>0</v>
      </c>
      <c r="BG275" s="5">
        <f ca="1">IF(BG$4="",0,IF(OR(MONTH(BG$4)=3,MONTH(BG$4)=4,MONTH(BG$4)=7,MONTH(BG$4)=10),
SUMIFS($W252:BF252,$W$1:BF$1,"&lt;="&amp;(BG$1-(MONTH(BG$4)-3*INT((MONTH(BG$4)-1)/3))),$W$1:BF$1,"&gt;="&amp;(BG$1-2-(MONTH(BG$4)-3*INT((MONTH(BG$4)-1)/3)))),
0))</f>
        <v>0</v>
      </c>
      <c r="BH275" s="5">
        <f ca="1">IF(BH$4="",0,IF(OR(MONTH(BH$4)=3,MONTH(BH$4)=4,MONTH(BH$4)=7,MONTH(BH$4)=10),
SUMIFS($W252:BG252,$W$1:BG$1,"&lt;="&amp;(BH$1-(MONTH(BH$4)-3*INT((MONTH(BH$4)-1)/3))),$W$1:BG$1,"&gt;="&amp;(BH$1-2-(MONTH(BH$4)-3*INT((MONTH(BH$4)-1)/3)))),
0))</f>
        <v>0</v>
      </c>
      <c r="BI275" s="5">
        <f ca="1">IF(BI$4="",0,IF(OR(MONTH(BI$4)=3,MONTH(BI$4)=4,MONTH(BI$4)=7,MONTH(BI$4)=10),
SUMIFS($W252:BH252,$W$1:BH$1,"&lt;="&amp;(BI$1-(MONTH(BI$4)-3*INT((MONTH(BI$4)-1)/3))),$W$1:BH$1,"&gt;="&amp;(BI$1-2-(MONTH(BI$4)-3*INT((MONTH(BI$4)-1)/3)))),
0))</f>
        <v>0</v>
      </c>
      <c r="BJ275" s="5">
        <f ca="1">IF(BJ$4="",0,IF(OR(MONTH(BJ$4)=3,MONTH(BJ$4)=4,MONTH(BJ$4)=7,MONTH(BJ$4)=10),
SUMIFS($W252:BI252,$W$1:BI$1,"&lt;="&amp;(BJ$1-(MONTH(BJ$4)-3*INT((MONTH(BJ$4)-1)/3))),$W$1:BI$1,"&gt;="&amp;(BJ$1-2-(MONTH(BJ$4)-3*INT((MONTH(BJ$4)-1)/3)))),
0))</f>
        <v>0</v>
      </c>
      <c r="BK275" s="5">
        <f ca="1">IF(BK$4="",0,IF(OR(MONTH(BK$4)=3,MONTH(BK$4)=4,MONTH(BK$4)=7,MONTH(BK$4)=10),
SUMIFS($W252:BJ252,$W$1:BJ$1,"&lt;="&amp;(BK$1-(MONTH(BK$4)-3*INT((MONTH(BK$4)-1)/3))),$W$1:BJ$1,"&gt;="&amp;(BK$1-2-(MONTH(BK$4)-3*INT((MONTH(BK$4)-1)/3)))),
0))</f>
        <v>0</v>
      </c>
      <c r="BL275" s="5">
        <f ca="1">IF(BL$4="",0,IF(OR(MONTH(BL$4)=3,MONTH(BL$4)=4,MONTH(BL$4)=7,MONTH(BL$4)=10),
SUMIFS($W252:BK252,$W$1:BK$1,"&lt;="&amp;(BL$1-(MONTH(BL$4)-3*INT((MONTH(BL$4)-1)/3))),$W$1:BK$1,"&gt;="&amp;(BL$1-2-(MONTH(BL$4)-3*INT((MONTH(BL$4)-1)/3)))),
0))</f>
        <v>0</v>
      </c>
      <c r="BM275" s="5">
        <f ca="1">IF(BM$4="",0,IF(OR(MONTH(BM$4)=3,MONTH(BM$4)=4,MONTH(BM$4)=7,MONTH(BM$4)=10),
SUMIFS($W252:BL252,$W$1:BL$1,"&lt;="&amp;(BM$1-(MONTH(BM$4)-3*INT((MONTH(BM$4)-1)/3))),$W$1:BL$1,"&gt;="&amp;(BM$1-2-(MONTH(BM$4)-3*INT((MONTH(BM$4)-1)/3)))),
0))</f>
        <v>0</v>
      </c>
      <c r="BN275" s="5">
        <f ca="1">IF(BN$4="",0,IF(OR(MONTH(BN$4)=3,MONTH(BN$4)=4,MONTH(BN$4)=7,MONTH(BN$4)=10),
SUMIFS($W252:BM252,$W$1:BM$1,"&lt;="&amp;(BN$1-(MONTH(BN$4)-3*INT((MONTH(BN$4)-1)/3))),$W$1:BM$1,"&gt;="&amp;(BN$1-2-(MONTH(BN$4)-3*INT((MONTH(BN$4)-1)/3)))),
0))</f>
        <v>0</v>
      </c>
      <c r="BO275" s="5">
        <f ca="1">IF(BO$4="",0,IF(OR(MONTH(BO$4)=3,MONTH(BO$4)=4,MONTH(BO$4)=7,MONTH(BO$4)=10),
SUMIFS($W252:BN252,$W$1:BN$1,"&lt;="&amp;(BO$1-(MONTH(BO$4)-3*INT((MONTH(BO$4)-1)/3))),$W$1:BN$1,"&gt;="&amp;(BO$1-2-(MONTH(BO$4)-3*INT((MONTH(BO$4)-1)/3)))),
0))</f>
        <v>0</v>
      </c>
      <c r="BP275" s="5">
        <f ca="1">IF(BP$4="",0,IF(OR(MONTH(BP$4)=3,MONTH(BP$4)=4,MONTH(BP$4)=7,MONTH(BP$4)=10),
SUMIFS($W252:BO252,$W$1:BO$1,"&lt;="&amp;(BP$1-(MONTH(BP$4)-3*INT((MONTH(BP$4)-1)/3))),$W$1:BO$1,"&gt;="&amp;(BP$1-2-(MONTH(BP$4)-3*INT((MONTH(BP$4)-1)/3)))),
0))</f>
        <v>0</v>
      </c>
      <c r="BQ275" s="5">
        <f ca="1">IF(BQ$4="",0,IF(OR(MONTH(BQ$4)=3,MONTH(BQ$4)=4,MONTH(BQ$4)=7,MONTH(BQ$4)=10),
SUMIFS($W252:BP252,$W$1:BP$1,"&lt;="&amp;(BQ$1-(MONTH(BQ$4)-3*INT((MONTH(BQ$4)-1)/3))),$W$1:BP$1,"&gt;="&amp;(BQ$1-2-(MONTH(BQ$4)-3*INT((MONTH(BQ$4)-1)/3)))),
0))</f>
        <v>0</v>
      </c>
      <c r="BR275" s="5">
        <f ca="1">IF(BR$4="",0,IF(OR(MONTH(BR$4)=3,MONTH(BR$4)=4,MONTH(BR$4)=7,MONTH(BR$4)=10),
SUMIFS($W252:BQ252,$W$1:BQ$1,"&lt;="&amp;(BR$1-(MONTH(BR$4)-3*INT((MONTH(BR$4)-1)/3))),$W$1:BQ$1,"&gt;="&amp;(BR$1-2-(MONTH(BR$4)-3*INT((MONTH(BR$4)-1)/3)))),
0))</f>
        <v>0</v>
      </c>
      <c r="BS275" s="5">
        <f ca="1">IF(BS$4="",0,IF(OR(MONTH(BS$4)=3,MONTH(BS$4)=4,MONTH(BS$4)=7,MONTH(BS$4)=10),
SUMIFS($W252:BR252,$W$1:BR$1,"&lt;="&amp;(BS$1-(MONTH(BS$4)-3*INT((MONTH(BS$4)-1)/3))),$W$1:BR$1,"&gt;="&amp;(BS$1-2-(MONTH(BS$4)-3*INT((MONTH(BS$4)-1)/3)))),
0))</f>
        <v>0</v>
      </c>
      <c r="BT275" s="5">
        <f ca="1">IF(BT$4="",0,IF(OR(MONTH(BT$4)=3,MONTH(BT$4)=4,MONTH(BT$4)=7,MONTH(BT$4)=10),
SUMIFS($W252:BS252,$W$1:BS$1,"&lt;="&amp;(BT$1-(MONTH(BT$4)-3*INT((MONTH(BT$4)-1)/3))),$W$1:BS$1,"&gt;="&amp;(BT$1-2-(MONTH(BT$4)-3*INT((MONTH(BT$4)-1)/3)))),
0))</f>
        <v>0</v>
      </c>
      <c r="BU275" s="5">
        <f ca="1">IF(BU$4="",0,IF(OR(MONTH(BU$4)=3,MONTH(BU$4)=4,MONTH(BU$4)=7,MONTH(BU$4)=10),
SUMIFS($W252:BT252,$W$1:BT$1,"&lt;="&amp;(BU$1-(MONTH(BU$4)-3*INT((MONTH(BU$4)-1)/3))),$W$1:BT$1,"&gt;="&amp;(BU$1-2-(MONTH(BU$4)-3*INT((MONTH(BU$4)-1)/3)))),
0))</f>
        <v>0</v>
      </c>
      <c r="BV275" s="5">
        <f ca="1">IF(BV$4="",0,IF(OR(MONTH(BV$4)=3,MONTH(BV$4)=4,MONTH(BV$4)=7,MONTH(BV$4)=10),
SUMIFS($W252:BU252,$W$1:BU$1,"&lt;="&amp;(BV$1-(MONTH(BV$4)-3*INT((MONTH(BV$4)-1)/3))),$W$1:BU$1,"&gt;="&amp;(BV$1-2-(MONTH(BV$4)-3*INT((MONTH(BV$4)-1)/3)))),
0))</f>
        <v>0</v>
      </c>
      <c r="BW275" s="5">
        <f ca="1">IF(BW$4="",0,IF(OR(MONTH(BW$4)=3,MONTH(BW$4)=4,MONTH(BW$4)=7,MONTH(BW$4)=10),
SUMIFS($W252:BV252,$W$1:BV$1,"&lt;="&amp;(BW$1-(MONTH(BW$4)-3*INT((MONTH(BW$4)-1)/3))),$W$1:BV$1,"&gt;="&amp;(BW$1-2-(MONTH(BW$4)-3*INT((MONTH(BW$4)-1)/3)))),
0))</f>
        <v>0</v>
      </c>
      <c r="BX275" s="5">
        <f ca="1">IF(BX$4="",0,IF(OR(MONTH(BX$4)=3,MONTH(BX$4)=4,MONTH(BX$4)=7,MONTH(BX$4)=10),
SUMIFS($W252:BW252,$W$1:BW$1,"&lt;="&amp;(BX$1-(MONTH(BX$4)-3*INT((MONTH(BX$4)-1)/3))),$W$1:BW$1,"&gt;="&amp;(BX$1-2-(MONTH(BX$4)-3*INT((MONTH(BX$4)-1)/3)))),
0))</f>
        <v>0</v>
      </c>
      <c r="BY275" s="5">
        <f ca="1">IF(BY$4="",0,IF(OR(MONTH(BY$4)=3,MONTH(BY$4)=4,MONTH(BY$4)=7,MONTH(BY$4)=10),
SUMIFS($W252:BX252,$W$1:BX$1,"&lt;="&amp;(BY$1-(MONTH(BY$4)-3*INT((MONTH(BY$4)-1)/3))),$W$1:BX$1,"&gt;="&amp;(BY$1-2-(MONTH(BY$4)-3*INT((MONTH(BY$4)-1)/3)))),
0))</f>
        <v>0</v>
      </c>
      <c r="BZ275" s="5">
        <f ca="1">IF(BZ$4="",0,IF(OR(MONTH(BZ$4)=3,MONTH(BZ$4)=4,MONTH(BZ$4)=7,MONTH(BZ$4)=10),
SUMIFS($W252:BY252,$W$1:BY$1,"&lt;="&amp;(BZ$1-(MONTH(BZ$4)-3*INT((MONTH(BZ$4)-1)/3))),$W$1:BY$1,"&gt;="&amp;(BZ$1-2-(MONTH(BZ$4)-3*INT((MONTH(BZ$4)-1)/3)))),
0))</f>
        <v>0</v>
      </c>
      <c r="CA275" s="5">
        <f ca="1">IF(CA$4="",0,IF(OR(MONTH(CA$4)=3,MONTH(CA$4)=4,MONTH(CA$4)=7,MONTH(CA$4)=10),
SUMIFS($W252:BZ252,$W$1:BZ$1,"&lt;="&amp;(CA$1-(MONTH(CA$4)-3*INT((MONTH(CA$4)-1)/3))),$W$1:BZ$1,"&gt;="&amp;(CA$1-2-(MONTH(CA$4)-3*INT((MONTH(CA$4)-1)/3)))),
0))</f>
        <v>0</v>
      </c>
      <c r="CB275" s="5">
        <f ca="1">IF(CB$4="",0,IF(OR(MONTH(CB$4)=3,MONTH(CB$4)=4,MONTH(CB$4)=7,MONTH(CB$4)=10),
SUMIFS($W252:CA252,$W$1:CA$1,"&lt;="&amp;(CB$1-(MONTH(CB$4)-3*INT((MONTH(CB$4)-1)/3))),$W$1:CA$1,"&gt;="&amp;(CB$1-2-(MONTH(CB$4)-3*INT((MONTH(CB$4)-1)/3)))),
0))</f>
        <v>0</v>
      </c>
      <c r="CC275" s="5">
        <f ca="1">IF(CC$4="",0,IF(OR(MONTH(CC$4)=3,MONTH(CC$4)=4,MONTH(CC$4)=7,MONTH(CC$4)=10),
SUMIFS($W252:CB252,$W$1:CB$1,"&lt;="&amp;(CC$1-(MONTH(CC$4)-3*INT((MONTH(CC$4)-1)/3))),$W$1:CB$1,"&gt;="&amp;(CC$1-2-(MONTH(CC$4)-3*INT((MONTH(CC$4)-1)/3)))),
0))</f>
        <v>0</v>
      </c>
      <c r="CD275" s="5">
        <f ca="1">IF(CD$4="",0,IF(OR(MONTH(CD$4)=3,MONTH(CD$4)=4,MONTH(CD$4)=7,MONTH(CD$4)=10),
SUMIFS($W252:CC252,$W$1:CC$1,"&lt;="&amp;(CD$1-(MONTH(CD$4)-3*INT((MONTH(CD$4)-1)/3))),$W$1:CC$1,"&gt;="&amp;(CD$1-2-(MONTH(CD$4)-3*INT((MONTH(CD$4)-1)/3)))),
0))</f>
        <v>0</v>
      </c>
      <c r="CE275" s="5">
        <f ca="1">IF(CE$4="",0,IF(OR(MONTH(CE$4)=3,MONTH(CE$4)=4,MONTH(CE$4)=7,MONTH(CE$4)=10),
SUMIFS($W252:CD252,$W$1:CD$1,"&lt;="&amp;(CE$1-(MONTH(CE$4)-3*INT((MONTH(CE$4)-1)/3))),$W$1:CD$1,"&gt;="&amp;(CE$1-2-(MONTH(CE$4)-3*INT((MONTH(CE$4)-1)/3)))),
0))</f>
        <v>0</v>
      </c>
      <c r="CF275" s="5">
        <f ca="1">IF(CF$4="",0,IF(OR(MONTH(CF$4)=3,MONTH(CF$4)=4,MONTH(CF$4)=7,MONTH(CF$4)=10),
SUMIFS($W252:CE252,$W$1:CE$1,"&lt;="&amp;(CF$1-(MONTH(CF$4)-3*INT((MONTH(CF$4)-1)/3))),$W$1:CE$1,"&gt;="&amp;(CF$1-2-(MONTH(CF$4)-3*INT((MONTH(CF$4)-1)/3)))),
0))</f>
        <v>0</v>
      </c>
    </row>
    <row r="276" spans="2:84" s="26" customFormat="1" ht="12" x14ac:dyDescent="0.25">
      <c r="B276" s="13"/>
      <c r="M276" s="55"/>
      <c r="N276" s="44" t="s">
        <v>21</v>
      </c>
      <c r="O276" s="45"/>
      <c r="P276" s="46"/>
      <c r="Q276" s="89"/>
      <c r="U276" s="41"/>
      <c r="V276" s="42"/>
      <c r="W276" s="43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</row>
    <row r="277" spans="2:84" x14ac:dyDescent="0.3">
      <c r="B277" s="13">
        <f>ROW()</f>
        <v>277</v>
      </c>
    </row>
    <row r="278" spans="2:84" x14ac:dyDescent="0.3">
      <c r="B278" s="13">
        <f>ROW()</f>
        <v>278</v>
      </c>
      <c r="H278" s="1" t="s">
        <v>220</v>
      </c>
      <c r="M278" s="53" t="s">
        <v>18</v>
      </c>
      <c r="P278" s="72" t="str">
        <f>Lists!$AI$16</f>
        <v>ндс(-)</v>
      </c>
      <c r="U278" s="5">
        <f ca="1">SUM(INDIRECT(ADDRESS($B278,$X$2)&amp;":"&amp;ADDRESS($B278,$X$2-1+$P$8)))</f>
        <v>0</v>
      </c>
      <c r="X278" s="5">
        <f t="shared" ref="X278:CF278" ca="1" si="516">IF(X$4="",0,SUMIFS(X$279:X$299,$H$279:$H$299,$H$278,$J$279:$J$299,""))</f>
        <v>0</v>
      </c>
      <c r="Y278" s="5">
        <f t="shared" ca="1" si="516"/>
        <v>0</v>
      </c>
      <c r="Z278" s="5">
        <f t="shared" ca="1" si="516"/>
        <v>0</v>
      </c>
      <c r="AA278" s="5">
        <f t="shared" ca="1" si="516"/>
        <v>0</v>
      </c>
      <c r="AB278" s="5">
        <f t="shared" ca="1" si="516"/>
        <v>0</v>
      </c>
      <c r="AC278" s="5">
        <f t="shared" ca="1" si="516"/>
        <v>0</v>
      </c>
      <c r="AD278" s="5">
        <f t="shared" ca="1" si="516"/>
        <v>0</v>
      </c>
      <c r="AE278" s="5">
        <f t="shared" ca="1" si="516"/>
        <v>0</v>
      </c>
      <c r="AF278" s="5">
        <f t="shared" ca="1" si="516"/>
        <v>0</v>
      </c>
      <c r="AG278" s="5">
        <f t="shared" ca="1" si="516"/>
        <v>0</v>
      </c>
      <c r="AH278" s="5">
        <f t="shared" ca="1" si="516"/>
        <v>0</v>
      </c>
      <c r="AI278" s="5">
        <f t="shared" ca="1" si="516"/>
        <v>0</v>
      </c>
      <c r="AJ278" s="5">
        <f t="shared" ca="1" si="516"/>
        <v>0</v>
      </c>
      <c r="AK278" s="5">
        <f t="shared" ca="1" si="516"/>
        <v>0</v>
      </c>
      <c r="AL278" s="5">
        <f t="shared" ca="1" si="516"/>
        <v>0</v>
      </c>
      <c r="AM278" s="5">
        <f t="shared" ca="1" si="516"/>
        <v>0</v>
      </c>
      <c r="AN278" s="5">
        <f t="shared" ca="1" si="516"/>
        <v>0</v>
      </c>
      <c r="AO278" s="5">
        <f t="shared" ca="1" si="516"/>
        <v>0</v>
      </c>
      <c r="AP278" s="5">
        <f t="shared" ca="1" si="516"/>
        <v>0</v>
      </c>
      <c r="AQ278" s="5">
        <f t="shared" ca="1" si="516"/>
        <v>0</v>
      </c>
      <c r="AR278" s="5">
        <f t="shared" ca="1" si="516"/>
        <v>0</v>
      </c>
      <c r="AS278" s="5">
        <f t="shared" ca="1" si="516"/>
        <v>0</v>
      </c>
      <c r="AT278" s="5">
        <f t="shared" ca="1" si="516"/>
        <v>0</v>
      </c>
      <c r="AU278" s="5">
        <f t="shared" ca="1" si="516"/>
        <v>0</v>
      </c>
      <c r="AV278" s="5">
        <f t="shared" ca="1" si="516"/>
        <v>0</v>
      </c>
      <c r="AW278" s="5">
        <f t="shared" ca="1" si="516"/>
        <v>0</v>
      </c>
      <c r="AX278" s="5">
        <f t="shared" ca="1" si="516"/>
        <v>0</v>
      </c>
      <c r="AY278" s="5">
        <f t="shared" ca="1" si="516"/>
        <v>0</v>
      </c>
      <c r="AZ278" s="5">
        <f t="shared" ca="1" si="516"/>
        <v>0</v>
      </c>
      <c r="BA278" s="5">
        <f t="shared" ca="1" si="516"/>
        <v>0</v>
      </c>
      <c r="BB278" s="5">
        <f t="shared" ca="1" si="516"/>
        <v>0</v>
      </c>
      <c r="BC278" s="5">
        <f t="shared" ca="1" si="516"/>
        <v>0</v>
      </c>
      <c r="BD278" s="5">
        <f t="shared" ca="1" si="516"/>
        <v>0</v>
      </c>
      <c r="BE278" s="5">
        <f t="shared" ca="1" si="516"/>
        <v>0</v>
      </c>
      <c r="BF278" s="5">
        <f t="shared" ca="1" si="516"/>
        <v>0</v>
      </c>
      <c r="BG278" s="5">
        <f t="shared" ca="1" si="516"/>
        <v>0</v>
      </c>
      <c r="BH278" s="5">
        <f t="shared" ca="1" si="516"/>
        <v>0</v>
      </c>
      <c r="BI278" s="5">
        <f t="shared" ca="1" si="516"/>
        <v>0</v>
      </c>
      <c r="BJ278" s="5">
        <f t="shared" ca="1" si="516"/>
        <v>0</v>
      </c>
      <c r="BK278" s="5">
        <f t="shared" ca="1" si="516"/>
        <v>0</v>
      </c>
      <c r="BL278" s="5">
        <f t="shared" ca="1" si="516"/>
        <v>0</v>
      </c>
      <c r="BM278" s="5">
        <f t="shared" ca="1" si="516"/>
        <v>0</v>
      </c>
      <c r="BN278" s="5">
        <f t="shared" ca="1" si="516"/>
        <v>0</v>
      </c>
      <c r="BO278" s="5">
        <f t="shared" ca="1" si="516"/>
        <v>0</v>
      </c>
      <c r="BP278" s="5">
        <f t="shared" ca="1" si="516"/>
        <v>0</v>
      </c>
      <c r="BQ278" s="5">
        <f t="shared" ca="1" si="516"/>
        <v>0</v>
      </c>
      <c r="BR278" s="5">
        <f t="shared" ca="1" si="516"/>
        <v>0</v>
      </c>
      <c r="BS278" s="5">
        <f t="shared" ca="1" si="516"/>
        <v>0</v>
      </c>
      <c r="BT278" s="5">
        <f t="shared" ca="1" si="516"/>
        <v>0</v>
      </c>
      <c r="BU278" s="5">
        <f t="shared" ca="1" si="516"/>
        <v>0</v>
      </c>
      <c r="BV278" s="5">
        <f t="shared" ca="1" si="516"/>
        <v>0</v>
      </c>
      <c r="BW278" s="5">
        <f t="shared" ca="1" si="516"/>
        <v>0</v>
      </c>
      <c r="BX278" s="5">
        <f t="shared" ca="1" si="516"/>
        <v>0</v>
      </c>
      <c r="BY278" s="5">
        <f t="shared" ca="1" si="516"/>
        <v>0</v>
      </c>
      <c r="BZ278" s="5">
        <f t="shared" ca="1" si="516"/>
        <v>0</v>
      </c>
      <c r="CA278" s="5">
        <f t="shared" ca="1" si="516"/>
        <v>0</v>
      </c>
      <c r="CB278" s="5">
        <f t="shared" ca="1" si="516"/>
        <v>0</v>
      </c>
      <c r="CC278" s="5">
        <f t="shared" ca="1" si="516"/>
        <v>0</v>
      </c>
      <c r="CD278" s="5">
        <f t="shared" ca="1" si="516"/>
        <v>0</v>
      </c>
      <c r="CE278" s="5">
        <f t="shared" ca="1" si="516"/>
        <v>0</v>
      </c>
      <c r="CF278" s="5">
        <f t="shared" ca="1" si="516"/>
        <v>0</v>
      </c>
    </row>
    <row r="279" spans="2:84" x14ac:dyDescent="0.3">
      <c r="B279" s="13">
        <f>ROW()</f>
        <v>279</v>
      </c>
      <c r="H279" s="1" t="str">
        <f t="shared" ref="H279:H284" si="517">$H$278</f>
        <v>НДС к возмещению</v>
      </c>
      <c r="I279" s="1" t="str">
        <f>Prcsses!$H$111</f>
        <v>Стартовые капитальные затраты</v>
      </c>
      <c r="M279" s="53" t="s">
        <v>18</v>
      </c>
      <c r="U279" s="5">
        <f t="shared" ref="U279:U298" ca="1" si="518">SUM(INDIRECT(ADDRESS($B279,$X$2)&amp;":"&amp;ADDRESS($B279,$X$2-1+$P$8)))</f>
        <v>0</v>
      </c>
      <c r="X279" s="5">
        <f t="shared" ref="X279:AI279" ca="1" si="519">IF(X$4="",0,SUM(X280:X285))</f>
        <v>0</v>
      </c>
      <c r="Y279" s="5">
        <f t="shared" ca="1" si="519"/>
        <v>0</v>
      </c>
      <c r="Z279" s="5">
        <f t="shared" ca="1" si="519"/>
        <v>0</v>
      </c>
      <c r="AA279" s="5">
        <f t="shared" ca="1" si="519"/>
        <v>0</v>
      </c>
      <c r="AB279" s="5">
        <f t="shared" ca="1" si="519"/>
        <v>0</v>
      </c>
      <c r="AC279" s="5">
        <f t="shared" ca="1" si="519"/>
        <v>0</v>
      </c>
      <c r="AD279" s="5">
        <f t="shared" ca="1" si="519"/>
        <v>0</v>
      </c>
      <c r="AE279" s="5">
        <f t="shared" ca="1" si="519"/>
        <v>0</v>
      </c>
      <c r="AF279" s="5">
        <f t="shared" ca="1" si="519"/>
        <v>0</v>
      </c>
      <c r="AG279" s="5">
        <f t="shared" ca="1" si="519"/>
        <v>0</v>
      </c>
      <c r="AH279" s="5">
        <f t="shared" ca="1" si="519"/>
        <v>0</v>
      </c>
      <c r="AI279" s="5">
        <f t="shared" ca="1" si="519"/>
        <v>0</v>
      </c>
      <c r="AJ279" s="5">
        <f t="shared" ref="AJ279:CF279" ca="1" si="520">IF(AJ$4="",0,SUM(AJ280:AJ285))</f>
        <v>0</v>
      </c>
      <c r="AK279" s="5">
        <f t="shared" ca="1" si="520"/>
        <v>0</v>
      </c>
      <c r="AL279" s="5">
        <f t="shared" ca="1" si="520"/>
        <v>0</v>
      </c>
      <c r="AM279" s="5">
        <f t="shared" ca="1" si="520"/>
        <v>0</v>
      </c>
      <c r="AN279" s="5">
        <f t="shared" ca="1" si="520"/>
        <v>0</v>
      </c>
      <c r="AO279" s="5">
        <f t="shared" ca="1" si="520"/>
        <v>0</v>
      </c>
      <c r="AP279" s="5">
        <f t="shared" ca="1" si="520"/>
        <v>0</v>
      </c>
      <c r="AQ279" s="5">
        <f t="shared" ca="1" si="520"/>
        <v>0</v>
      </c>
      <c r="AR279" s="5">
        <f t="shared" ca="1" si="520"/>
        <v>0</v>
      </c>
      <c r="AS279" s="5">
        <f t="shared" ca="1" si="520"/>
        <v>0</v>
      </c>
      <c r="AT279" s="5">
        <f t="shared" ca="1" si="520"/>
        <v>0</v>
      </c>
      <c r="AU279" s="5">
        <f t="shared" ca="1" si="520"/>
        <v>0</v>
      </c>
      <c r="AV279" s="5">
        <f t="shared" ca="1" si="520"/>
        <v>0</v>
      </c>
      <c r="AW279" s="5">
        <f t="shared" ca="1" si="520"/>
        <v>0</v>
      </c>
      <c r="AX279" s="5">
        <f t="shared" ca="1" si="520"/>
        <v>0</v>
      </c>
      <c r="AY279" s="5">
        <f t="shared" ca="1" si="520"/>
        <v>0</v>
      </c>
      <c r="AZ279" s="5">
        <f t="shared" ca="1" si="520"/>
        <v>0</v>
      </c>
      <c r="BA279" s="5">
        <f t="shared" ca="1" si="520"/>
        <v>0</v>
      </c>
      <c r="BB279" s="5">
        <f t="shared" ca="1" si="520"/>
        <v>0</v>
      </c>
      <c r="BC279" s="5">
        <f t="shared" ca="1" si="520"/>
        <v>0</v>
      </c>
      <c r="BD279" s="5">
        <f t="shared" ca="1" si="520"/>
        <v>0</v>
      </c>
      <c r="BE279" s="5">
        <f t="shared" ca="1" si="520"/>
        <v>0</v>
      </c>
      <c r="BF279" s="5">
        <f t="shared" ca="1" si="520"/>
        <v>0</v>
      </c>
      <c r="BG279" s="5">
        <f t="shared" ca="1" si="520"/>
        <v>0</v>
      </c>
      <c r="BH279" s="5">
        <f t="shared" ca="1" si="520"/>
        <v>0</v>
      </c>
      <c r="BI279" s="5">
        <f t="shared" ca="1" si="520"/>
        <v>0</v>
      </c>
      <c r="BJ279" s="5">
        <f t="shared" ca="1" si="520"/>
        <v>0</v>
      </c>
      <c r="BK279" s="5">
        <f t="shared" ca="1" si="520"/>
        <v>0</v>
      </c>
      <c r="BL279" s="5">
        <f t="shared" ca="1" si="520"/>
        <v>0</v>
      </c>
      <c r="BM279" s="5">
        <f t="shared" ca="1" si="520"/>
        <v>0</v>
      </c>
      <c r="BN279" s="5">
        <f t="shared" ca="1" si="520"/>
        <v>0</v>
      </c>
      <c r="BO279" s="5">
        <f t="shared" ca="1" si="520"/>
        <v>0</v>
      </c>
      <c r="BP279" s="5">
        <f t="shared" ca="1" si="520"/>
        <v>0</v>
      </c>
      <c r="BQ279" s="5">
        <f t="shared" ca="1" si="520"/>
        <v>0</v>
      </c>
      <c r="BR279" s="5">
        <f t="shared" ca="1" si="520"/>
        <v>0</v>
      </c>
      <c r="BS279" s="5">
        <f t="shared" ca="1" si="520"/>
        <v>0</v>
      </c>
      <c r="BT279" s="5">
        <f t="shared" ca="1" si="520"/>
        <v>0</v>
      </c>
      <c r="BU279" s="5">
        <f t="shared" ca="1" si="520"/>
        <v>0</v>
      </c>
      <c r="BV279" s="5">
        <f t="shared" ca="1" si="520"/>
        <v>0</v>
      </c>
      <c r="BW279" s="5">
        <f t="shared" ca="1" si="520"/>
        <v>0</v>
      </c>
      <c r="BX279" s="5">
        <f t="shared" ca="1" si="520"/>
        <v>0</v>
      </c>
      <c r="BY279" s="5">
        <f t="shared" ca="1" si="520"/>
        <v>0</v>
      </c>
      <c r="BZ279" s="5">
        <f t="shared" ca="1" si="520"/>
        <v>0</v>
      </c>
      <c r="CA279" s="5">
        <f t="shared" ca="1" si="520"/>
        <v>0</v>
      </c>
      <c r="CB279" s="5">
        <f t="shared" ca="1" si="520"/>
        <v>0</v>
      </c>
      <c r="CC279" s="5">
        <f t="shared" ca="1" si="520"/>
        <v>0</v>
      </c>
      <c r="CD279" s="5">
        <f t="shared" ca="1" si="520"/>
        <v>0</v>
      </c>
      <c r="CE279" s="5">
        <f t="shared" ca="1" si="520"/>
        <v>0</v>
      </c>
      <c r="CF279" s="5">
        <f t="shared" ca="1" si="520"/>
        <v>0</v>
      </c>
    </row>
    <row r="280" spans="2:84" x14ac:dyDescent="0.3">
      <c r="B280" s="13">
        <f>ROW()</f>
        <v>280</v>
      </c>
      <c r="H280" s="1" t="str">
        <f t="shared" si="517"/>
        <v>НДС к возмещению</v>
      </c>
      <c r="I280" s="1" t="str">
        <f>$I$279</f>
        <v>Стартовые капитальные затраты</v>
      </c>
      <c r="J280" s="1" t="str">
        <f>Prcsses!I112</f>
        <v>Оформление юрлица</v>
      </c>
      <c r="M280" s="53" t="s">
        <v>18</v>
      </c>
      <c r="U280" s="5">
        <f t="shared" ca="1" si="518"/>
        <v>0</v>
      </c>
      <c r="X280" s="5">
        <f ca="1">IF(X$4="",0,X96*
IF(SUMIFS(Taxes!$N$14:$N$17,Taxes!$J$14:$J$17,YEAR(X$4))=4,IF(X$1&lt;=Taxes!$P$81*12,Taxes!$P$82,IF(X$1&lt;=Taxes!$P$83*12,Taxes!$P$84,IF(Taxes!$P122&lt;&gt;"",Taxes!$P122,Taxes!$P$77))),
IF(SUMIFS(Taxes!$N$14:$N$17,Taxes!$J$14:$J$17,YEAR(X$4))&gt;1,SUMIFS(Taxes!$P$77:$P$79,Taxes!$N$77:$N$79,SUMIFS(Taxes!$N$14:$N$17,Taxes!$J$14:$J$17,YEAR(X$4))),
IF(Taxes!$N$12&gt;1,SUMIFS(Taxes!$P$77:$P$79,Taxes!$N$77:$N$79,Taxes!$N$12),IF(Taxes!$P122&lt;&gt;"",Taxes!$P122,SUMIFS(Taxes!$P$77:$P$79,Taxes!$N$77:$N$79,Taxes!$N$12)))
))
)</f>
        <v>0</v>
      </c>
      <c r="Y280" s="5">
        <f ca="1">IF(Y$4="",0,Y96*
IF(SUMIFS(Taxes!$N$14:$N$17,Taxes!$J$14:$J$17,YEAR(Y$4))=4,IF(Y$1&lt;=Taxes!$P$81*12,Taxes!$P$82,IF(Y$1&lt;=Taxes!$P$83*12,Taxes!$P$84,IF(Taxes!$P122&lt;&gt;"",Taxes!$P122,Taxes!$P$77))),
IF(SUMIFS(Taxes!$N$14:$N$17,Taxes!$J$14:$J$17,YEAR(Y$4))&gt;1,SUMIFS(Taxes!$P$77:$P$79,Taxes!$N$77:$N$79,SUMIFS(Taxes!$N$14:$N$17,Taxes!$J$14:$J$17,YEAR(Y$4))),
IF(Taxes!$N$12&gt;1,SUMIFS(Taxes!$P$77:$P$79,Taxes!$N$77:$N$79,Taxes!$N$12),IF(Taxes!$P122&lt;&gt;"",Taxes!$P122,SUMIFS(Taxes!$P$77:$P$79,Taxes!$N$77:$N$79,Taxes!$N$12)))
))
)</f>
        <v>0</v>
      </c>
      <c r="Z280" s="5">
        <f ca="1">IF(Z$4="",0,Z96*
IF(SUMIFS(Taxes!$N$14:$N$17,Taxes!$J$14:$J$17,YEAR(Z$4))=4,IF(Z$1&lt;=Taxes!$P$81*12,Taxes!$P$82,IF(Z$1&lt;=Taxes!$P$83*12,Taxes!$P$84,IF(Taxes!$P122&lt;&gt;"",Taxes!$P122,Taxes!$P$77))),
IF(SUMIFS(Taxes!$N$14:$N$17,Taxes!$J$14:$J$17,YEAR(Z$4))&gt;1,SUMIFS(Taxes!$P$77:$P$79,Taxes!$N$77:$N$79,SUMIFS(Taxes!$N$14:$N$17,Taxes!$J$14:$J$17,YEAR(Z$4))),
IF(Taxes!$N$12&gt;1,SUMIFS(Taxes!$P$77:$P$79,Taxes!$N$77:$N$79,Taxes!$N$12),IF(Taxes!$P122&lt;&gt;"",Taxes!$P122,SUMIFS(Taxes!$P$77:$P$79,Taxes!$N$77:$N$79,Taxes!$N$12)))
))
)</f>
        <v>0</v>
      </c>
      <c r="AA280" s="5">
        <f ca="1">IF(AA$4="",0,AA96*
IF(SUMIFS(Taxes!$N$14:$N$17,Taxes!$J$14:$J$17,YEAR(AA$4))=4,IF(AA$1&lt;=Taxes!$P$81*12,Taxes!$P$82,IF(AA$1&lt;=Taxes!$P$83*12,Taxes!$P$84,IF(Taxes!$P122&lt;&gt;"",Taxes!$P122,Taxes!$P$77))),
IF(SUMIFS(Taxes!$N$14:$N$17,Taxes!$J$14:$J$17,YEAR(AA$4))&gt;1,SUMIFS(Taxes!$P$77:$P$79,Taxes!$N$77:$N$79,SUMIFS(Taxes!$N$14:$N$17,Taxes!$J$14:$J$17,YEAR(AA$4))),
IF(Taxes!$N$12&gt;1,SUMIFS(Taxes!$P$77:$P$79,Taxes!$N$77:$N$79,Taxes!$N$12),IF(Taxes!$P122&lt;&gt;"",Taxes!$P122,SUMIFS(Taxes!$P$77:$P$79,Taxes!$N$77:$N$79,Taxes!$N$12)))
))
)</f>
        <v>0</v>
      </c>
      <c r="AB280" s="5">
        <f ca="1">IF(AB$4="",0,AB96*
IF(SUMIFS(Taxes!$N$14:$N$17,Taxes!$J$14:$J$17,YEAR(AB$4))=4,IF(AB$1&lt;=Taxes!$P$81*12,Taxes!$P$82,IF(AB$1&lt;=Taxes!$P$83*12,Taxes!$P$84,IF(Taxes!$P122&lt;&gt;"",Taxes!$P122,Taxes!$P$77))),
IF(SUMIFS(Taxes!$N$14:$N$17,Taxes!$J$14:$J$17,YEAR(AB$4))&gt;1,SUMIFS(Taxes!$P$77:$P$79,Taxes!$N$77:$N$79,SUMIFS(Taxes!$N$14:$N$17,Taxes!$J$14:$J$17,YEAR(AB$4))),
IF(Taxes!$N$12&gt;1,SUMIFS(Taxes!$P$77:$P$79,Taxes!$N$77:$N$79,Taxes!$N$12),IF(Taxes!$P122&lt;&gt;"",Taxes!$P122,SUMIFS(Taxes!$P$77:$P$79,Taxes!$N$77:$N$79,Taxes!$N$12)))
))
)</f>
        <v>0</v>
      </c>
      <c r="AC280" s="5">
        <f ca="1">IF(AC$4="",0,AC96*
IF(SUMIFS(Taxes!$N$14:$N$17,Taxes!$J$14:$J$17,YEAR(AC$4))=4,IF(AC$1&lt;=Taxes!$P$81*12,Taxes!$P$82,IF(AC$1&lt;=Taxes!$P$83*12,Taxes!$P$84,IF(Taxes!$P122&lt;&gt;"",Taxes!$P122,Taxes!$P$77))),
IF(SUMIFS(Taxes!$N$14:$N$17,Taxes!$J$14:$J$17,YEAR(AC$4))&gt;1,SUMIFS(Taxes!$P$77:$P$79,Taxes!$N$77:$N$79,SUMIFS(Taxes!$N$14:$N$17,Taxes!$J$14:$J$17,YEAR(AC$4))),
IF(Taxes!$N$12&gt;1,SUMIFS(Taxes!$P$77:$P$79,Taxes!$N$77:$N$79,Taxes!$N$12),IF(Taxes!$P122&lt;&gt;"",Taxes!$P122,SUMIFS(Taxes!$P$77:$P$79,Taxes!$N$77:$N$79,Taxes!$N$12)))
))
)</f>
        <v>0</v>
      </c>
      <c r="AD280" s="5">
        <f ca="1">IF(AD$4="",0,AD96*
IF(SUMIFS(Taxes!$N$14:$N$17,Taxes!$J$14:$J$17,YEAR(AD$4))=4,IF(AD$1&lt;=Taxes!$P$81*12,Taxes!$P$82,IF(AD$1&lt;=Taxes!$P$83*12,Taxes!$P$84,IF(Taxes!$P122&lt;&gt;"",Taxes!$P122,Taxes!$P$77))),
IF(SUMIFS(Taxes!$N$14:$N$17,Taxes!$J$14:$J$17,YEAR(AD$4))&gt;1,SUMIFS(Taxes!$P$77:$P$79,Taxes!$N$77:$N$79,SUMIFS(Taxes!$N$14:$N$17,Taxes!$J$14:$J$17,YEAR(AD$4))),
IF(Taxes!$N$12&gt;1,SUMIFS(Taxes!$P$77:$P$79,Taxes!$N$77:$N$79,Taxes!$N$12),IF(Taxes!$P122&lt;&gt;"",Taxes!$P122,SUMIFS(Taxes!$P$77:$P$79,Taxes!$N$77:$N$79,Taxes!$N$12)))
))
)</f>
        <v>0</v>
      </c>
      <c r="AE280" s="5">
        <f ca="1">IF(AE$4="",0,AE96*
IF(SUMIFS(Taxes!$N$14:$N$17,Taxes!$J$14:$J$17,YEAR(AE$4))=4,IF(AE$1&lt;=Taxes!$P$81*12,Taxes!$P$82,IF(AE$1&lt;=Taxes!$P$83*12,Taxes!$P$84,IF(Taxes!$P122&lt;&gt;"",Taxes!$P122,Taxes!$P$77))),
IF(SUMIFS(Taxes!$N$14:$N$17,Taxes!$J$14:$J$17,YEAR(AE$4))&gt;1,SUMIFS(Taxes!$P$77:$P$79,Taxes!$N$77:$N$79,SUMIFS(Taxes!$N$14:$N$17,Taxes!$J$14:$J$17,YEAR(AE$4))),
IF(Taxes!$N$12&gt;1,SUMIFS(Taxes!$P$77:$P$79,Taxes!$N$77:$N$79,Taxes!$N$12),IF(Taxes!$P122&lt;&gt;"",Taxes!$P122,SUMIFS(Taxes!$P$77:$P$79,Taxes!$N$77:$N$79,Taxes!$N$12)))
))
)</f>
        <v>0</v>
      </c>
      <c r="AF280" s="5">
        <f ca="1">IF(AF$4="",0,AF96*
IF(SUMIFS(Taxes!$N$14:$N$17,Taxes!$J$14:$J$17,YEAR(AF$4))=4,IF(AF$1&lt;=Taxes!$P$81*12,Taxes!$P$82,IF(AF$1&lt;=Taxes!$P$83*12,Taxes!$P$84,IF(Taxes!$P122&lt;&gt;"",Taxes!$P122,Taxes!$P$77))),
IF(SUMIFS(Taxes!$N$14:$N$17,Taxes!$J$14:$J$17,YEAR(AF$4))&gt;1,SUMIFS(Taxes!$P$77:$P$79,Taxes!$N$77:$N$79,SUMIFS(Taxes!$N$14:$N$17,Taxes!$J$14:$J$17,YEAR(AF$4))),
IF(Taxes!$N$12&gt;1,SUMIFS(Taxes!$P$77:$P$79,Taxes!$N$77:$N$79,Taxes!$N$12),IF(Taxes!$P122&lt;&gt;"",Taxes!$P122,SUMIFS(Taxes!$P$77:$P$79,Taxes!$N$77:$N$79,Taxes!$N$12)))
))
)</f>
        <v>0</v>
      </c>
      <c r="AG280" s="5">
        <f ca="1">IF(AG$4="",0,AG96*
IF(SUMIFS(Taxes!$N$14:$N$17,Taxes!$J$14:$J$17,YEAR(AG$4))=4,IF(AG$1&lt;=Taxes!$P$81*12,Taxes!$P$82,IF(AG$1&lt;=Taxes!$P$83*12,Taxes!$P$84,IF(Taxes!$P122&lt;&gt;"",Taxes!$P122,Taxes!$P$77))),
IF(SUMIFS(Taxes!$N$14:$N$17,Taxes!$J$14:$J$17,YEAR(AG$4))&gt;1,SUMIFS(Taxes!$P$77:$P$79,Taxes!$N$77:$N$79,SUMIFS(Taxes!$N$14:$N$17,Taxes!$J$14:$J$17,YEAR(AG$4))),
IF(Taxes!$N$12&gt;1,SUMIFS(Taxes!$P$77:$P$79,Taxes!$N$77:$N$79,Taxes!$N$12),IF(Taxes!$P122&lt;&gt;"",Taxes!$P122,SUMIFS(Taxes!$P$77:$P$79,Taxes!$N$77:$N$79,Taxes!$N$12)))
))
)</f>
        <v>0</v>
      </c>
      <c r="AH280" s="5">
        <f ca="1">IF(AH$4="",0,AH96*
IF(SUMIFS(Taxes!$N$14:$N$17,Taxes!$J$14:$J$17,YEAR(AH$4))=4,IF(AH$1&lt;=Taxes!$P$81*12,Taxes!$P$82,IF(AH$1&lt;=Taxes!$P$83*12,Taxes!$P$84,IF(Taxes!$P122&lt;&gt;"",Taxes!$P122,Taxes!$P$77))),
IF(SUMIFS(Taxes!$N$14:$N$17,Taxes!$J$14:$J$17,YEAR(AH$4))&gt;1,SUMIFS(Taxes!$P$77:$P$79,Taxes!$N$77:$N$79,SUMIFS(Taxes!$N$14:$N$17,Taxes!$J$14:$J$17,YEAR(AH$4))),
IF(Taxes!$N$12&gt;1,SUMIFS(Taxes!$P$77:$P$79,Taxes!$N$77:$N$79,Taxes!$N$12),IF(Taxes!$P122&lt;&gt;"",Taxes!$P122,SUMIFS(Taxes!$P$77:$P$79,Taxes!$N$77:$N$79,Taxes!$N$12)))
))
)</f>
        <v>0</v>
      </c>
      <c r="AI280" s="5">
        <f ca="1">IF(AI$4="",0,AI96*
IF(SUMIFS(Taxes!$N$14:$N$17,Taxes!$J$14:$J$17,YEAR(AI$4))=4,IF(AI$1&lt;=Taxes!$P$81*12,Taxes!$P$82,IF(AI$1&lt;=Taxes!$P$83*12,Taxes!$P$84,IF(Taxes!$P122&lt;&gt;"",Taxes!$P122,Taxes!$P$77))),
IF(SUMIFS(Taxes!$N$14:$N$17,Taxes!$J$14:$J$17,YEAR(AI$4))&gt;1,SUMIFS(Taxes!$P$77:$P$79,Taxes!$N$77:$N$79,SUMIFS(Taxes!$N$14:$N$17,Taxes!$J$14:$J$17,YEAR(AI$4))),
IF(Taxes!$N$12&gt;1,SUMIFS(Taxes!$P$77:$P$79,Taxes!$N$77:$N$79,Taxes!$N$12),IF(Taxes!$P122&lt;&gt;"",Taxes!$P122,SUMIFS(Taxes!$P$77:$P$79,Taxes!$N$77:$N$79,Taxes!$N$12)))
))
)</f>
        <v>0</v>
      </c>
      <c r="AJ280" s="5">
        <f ca="1">IF(AJ$4="",0,AJ96*
IF(SUMIFS(Taxes!$N$14:$N$17,Taxes!$J$14:$J$17,YEAR(AJ$4))=4,IF(AJ$1&lt;=Taxes!$P$81*12,Taxes!$P$82,IF(AJ$1&lt;=Taxes!$P$83*12,Taxes!$P$84,IF(Taxes!$P122&lt;&gt;"",Taxes!$P122,Taxes!$P$77))),
IF(SUMIFS(Taxes!$N$14:$N$17,Taxes!$J$14:$J$17,YEAR(AJ$4))&gt;1,SUMIFS(Taxes!$P$77:$P$79,Taxes!$N$77:$N$79,SUMIFS(Taxes!$N$14:$N$17,Taxes!$J$14:$J$17,YEAR(AJ$4))),
IF(Taxes!$N$12&gt;1,SUMIFS(Taxes!$P$77:$P$79,Taxes!$N$77:$N$79,Taxes!$N$12),IF(Taxes!$P122&lt;&gt;"",Taxes!$P122,SUMIFS(Taxes!$P$77:$P$79,Taxes!$N$77:$N$79,Taxes!$N$12)))
))
)</f>
        <v>0</v>
      </c>
      <c r="AK280" s="5">
        <f ca="1">IF(AK$4="",0,AK96*
IF(SUMIFS(Taxes!$N$14:$N$17,Taxes!$J$14:$J$17,YEAR(AK$4))=4,IF(AK$1&lt;=Taxes!$P$81*12,Taxes!$P$82,IF(AK$1&lt;=Taxes!$P$83*12,Taxes!$P$84,IF(Taxes!$P122&lt;&gt;"",Taxes!$P122,Taxes!$P$77))),
IF(SUMIFS(Taxes!$N$14:$N$17,Taxes!$J$14:$J$17,YEAR(AK$4))&gt;1,SUMIFS(Taxes!$P$77:$P$79,Taxes!$N$77:$N$79,SUMIFS(Taxes!$N$14:$N$17,Taxes!$J$14:$J$17,YEAR(AK$4))),
IF(Taxes!$N$12&gt;1,SUMIFS(Taxes!$P$77:$P$79,Taxes!$N$77:$N$79,Taxes!$N$12),IF(Taxes!$P122&lt;&gt;"",Taxes!$P122,SUMIFS(Taxes!$P$77:$P$79,Taxes!$N$77:$N$79,Taxes!$N$12)))
))
)</f>
        <v>0</v>
      </c>
      <c r="AL280" s="5">
        <f ca="1">IF(AL$4="",0,AL96*
IF(SUMIFS(Taxes!$N$14:$N$17,Taxes!$J$14:$J$17,YEAR(AL$4))=4,IF(AL$1&lt;=Taxes!$P$81*12,Taxes!$P$82,IF(AL$1&lt;=Taxes!$P$83*12,Taxes!$P$84,IF(Taxes!$P122&lt;&gt;"",Taxes!$P122,Taxes!$P$77))),
IF(SUMIFS(Taxes!$N$14:$N$17,Taxes!$J$14:$J$17,YEAR(AL$4))&gt;1,SUMIFS(Taxes!$P$77:$P$79,Taxes!$N$77:$N$79,SUMIFS(Taxes!$N$14:$N$17,Taxes!$J$14:$J$17,YEAR(AL$4))),
IF(Taxes!$N$12&gt;1,SUMIFS(Taxes!$P$77:$P$79,Taxes!$N$77:$N$79,Taxes!$N$12),IF(Taxes!$P122&lt;&gt;"",Taxes!$P122,SUMIFS(Taxes!$P$77:$P$79,Taxes!$N$77:$N$79,Taxes!$N$12)))
))
)</f>
        <v>0</v>
      </c>
      <c r="AM280" s="5">
        <f ca="1">IF(AM$4="",0,AM96*
IF(SUMIFS(Taxes!$N$14:$N$17,Taxes!$J$14:$J$17,YEAR(AM$4))=4,IF(AM$1&lt;=Taxes!$P$81*12,Taxes!$P$82,IF(AM$1&lt;=Taxes!$P$83*12,Taxes!$P$84,IF(Taxes!$P122&lt;&gt;"",Taxes!$P122,Taxes!$P$77))),
IF(SUMIFS(Taxes!$N$14:$N$17,Taxes!$J$14:$J$17,YEAR(AM$4))&gt;1,SUMIFS(Taxes!$P$77:$P$79,Taxes!$N$77:$N$79,SUMIFS(Taxes!$N$14:$N$17,Taxes!$J$14:$J$17,YEAR(AM$4))),
IF(Taxes!$N$12&gt;1,SUMIFS(Taxes!$P$77:$P$79,Taxes!$N$77:$N$79,Taxes!$N$12),IF(Taxes!$P122&lt;&gt;"",Taxes!$P122,SUMIFS(Taxes!$P$77:$P$79,Taxes!$N$77:$N$79,Taxes!$N$12)))
))
)</f>
        <v>0</v>
      </c>
      <c r="AN280" s="5">
        <f ca="1">IF(AN$4="",0,AN96*
IF(SUMIFS(Taxes!$N$14:$N$17,Taxes!$J$14:$J$17,YEAR(AN$4))=4,IF(AN$1&lt;=Taxes!$P$81*12,Taxes!$P$82,IF(AN$1&lt;=Taxes!$P$83*12,Taxes!$P$84,IF(Taxes!$P122&lt;&gt;"",Taxes!$P122,Taxes!$P$77))),
IF(SUMIFS(Taxes!$N$14:$N$17,Taxes!$J$14:$J$17,YEAR(AN$4))&gt;1,SUMIFS(Taxes!$P$77:$P$79,Taxes!$N$77:$N$79,SUMIFS(Taxes!$N$14:$N$17,Taxes!$J$14:$J$17,YEAR(AN$4))),
IF(Taxes!$N$12&gt;1,SUMIFS(Taxes!$P$77:$P$79,Taxes!$N$77:$N$79,Taxes!$N$12),IF(Taxes!$P122&lt;&gt;"",Taxes!$P122,SUMIFS(Taxes!$P$77:$P$79,Taxes!$N$77:$N$79,Taxes!$N$12)))
))
)</f>
        <v>0</v>
      </c>
      <c r="AO280" s="5">
        <f ca="1">IF(AO$4="",0,AO96*
IF(SUMIFS(Taxes!$N$14:$N$17,Taxes!$J$14:$J$17,YEAR(AO$4))=4,IF(AO$1&lt;=Taxes!$P$81*12,Taxes!$P$82,IF(AO$1&lt;=Taxes!$P$83*12,Taxes!$P$84,IF(Taxes!$P122&lt;&gt;"",Taxes!$P122,Taxes!$P$77))),
IF(SUMIFS(Taxes!$N$14:$N$17,Taxes!$J$14:$J$17,YEAR(AO$4))&gt;1,SUMIFS(Taxes!$P$77:$P$79,Taxes!$N$77:$N$79,SUMIFS(Taxes!$N$14:$N$17,Taxes!$J$14:$J$17,YEAR(AO$4))),
IF(Taxes!$N$12&gt;1,SUMIFS(Taxes!$P$77:$P$79,Taxes!$N$77:$N$79,Taxes!$N$12),IF(Taxes!$P122&lt;&gt;"",Taxes!$P122,SUMIFS(Taxes!$P$77:$P$79,Taxes!$N$77:$N$79,Taxes!$N$12)))
))
)</f>
        <v>0</v>
      </c>
      <c r="AP280" s="5">
        <f ca="1">IF(AP$4="",0,AP96*
IF(SUMIFS(Taxes!$N$14:$N$17,Taxes!$J$14:$J$17,YEAR(AP$4))=4,IF(AP$1&lt;=Taxes!$P$81*12,Taxes!$P$82,IF(AP$1&lt;=Taxes!$P$83*12,Taxes!$P$84,IF(Taxes!$P122&lt;&gt;"",Taxes!$P122,Taxes!$P$77))),
IF(SUMIFS(Taxes!$N$14:$N$17,Taxes!$J$14:$J$17,YEAR(AP$4))&gt;1,SUMIFS(Taxes!$P$77:$P$79,Taxes!$N$77:$N$79,SUMIFS(Taxes!$N$14:$N$17,Taxes!$J$14:$J$17,YEAR(AP$4))),
IF(Taxes!$N$12&gt;1,SUMIFS(Taxes!$P$77:$P$79,Taxes!$N$77:$N$79,Taxes!$N$12),IF(Taxes!$P122&lt;&gt;"",Taxes!$P122,SUMIFS(Taxes!$P$77:$P$79,Taxes!$N$77:$N$79,Taxes!$N$12)))
))
)</f>
        <v>0</v>
      </c>
      <c r="AQ280" s="5">
        <f ca="1">IF(AQ$4="",0,AQ96*
IF(SUMIFS(Taxes!$N$14:$N$17,Taxes!$J$14:$J$17,YEAR(AQ$4))=4,IF(AQ$1&lt;=Taxes!$P$81*12,Taxes!$P$82,IF(AQ$1&lt;=Taxes!$P$83*12,Taxes!$P$84,IF(Taxes!$P122&lt;&gt;"",Taxes!$P122,Taxes!$P$77))),
IF(SUMIFS(Taxes!$N$14:$N$17,Taxes!$J$14:$J$17,YEAR(AQ$4))&gt;1,SUMIFS(Taxes!$P$77:$P$79,Taxes!$N$77:$N$79,SUMIFS(Taxes!$N$14:$N$17,Taxes!$J$14:$J$17,YEAR(AQ$4))),
IF(Taxes!$N$12&gt;1,SUMIFS(Taxes!$P$77:$P$79,Taxes!$N$77:$N$79,Taxes!$N$12),IF(Taxes!$P122&lt;&gt;"",Taxes!$P122,SUMIFS(Taxes!$P$77:$P$79,Taxes!$N$77:$N$79,Taxes!$N$12)))
))
)</f>
        <v>0</v>
      </c>
      <c r="AR280" s="5">
        <f ca="1">IF(AR$4="",0,AR96*
IF(SUMIFS(Taxes!$N$14:$N$17,Taxes!$J$14:$J$17,YEAR(AR$4))=4,IF(AR$1&lt;=Taxes!$P$81*12,Taxes!$P$82,IF(AR$1&lt;=Taxes!$P$83*12,Taxes!$P$84,IF(Taxes!$P122&lt;&gt;"",Taxes!$P122,Taxes!$P$77))),
IF(SUMIFS(Taxes!$N$14:$N$17,Taxes!$J$14:$J$17,YEAR(AR$4))&gt;1,SUMIFS(Taxes!$P$77:$P$79,Taxes!$N$77:$N$79,SUMIFS(Taxes!$N$14:$N$17,Taxes!$J$14:$J$17,YEAR(AR$4))),
IF(Taxes!$N$12&gt;1,SUMIFS(Taxes!$P$77:$P$79,Taxes!$N$77:$N$79,Taxes!$N$12),IF(Taxes!$P122&lt;&gt;"",Taxes!$P122,SUMIFS(Taxes!$P$77:$P$79,Taxes!$N$77:$N$79,Taxes!$N$12)))
))
)</f>
        <v>0</v>
      </c>
      <c r="AS280" s="5">
        <f ca="1">IF(AS$4="",0,AS96*
IF(SUMIFS(Taxes!$N$14:$N$17,Taxes!$J$14:$J$17,YEAR(AS$4))=4,IF(AS$1&lt;=Taxes!$P$81*12,Taxes!$P$82,IF(AS$1&lt;=Taxes!$P$83*12,Taxes!$P$84,IF(Taxes!$P122&lt;&gt;"",Taxes!$P122,Taxes!$P$77))),
IF(SUMIFS(Taxes!$N$14:$N$17,Taxes!$J$14:$J$17,YEAR(AS$4))&gt;1,SUMIFS(Taxes!$P$77:$P$79,Taxes!$N$77:$N$79,SUMIFS(Taxes!$N$14:$N$17,Taxes!$J$14:$J$17,YEAR(AS$4))),
IF(Taxes!$N$12&gt;1,SUMIFS(Taxes!$P$77:$P$79,Taxes!$N$77:$N$79,Taxes!$N$12),IF(Taxes!$P122&lt;&gt;"",Taxes!$P122,SUMIFS(Taxes!$P$77:$P$79,Taxes!$N$77:$N$79,Taxes!$N$12)))
))
)</f>
        <v>0</v>
      </c>
      <c r="AT280" s="5">
        <f ca="1">IF(AT$4="",0,AT96*
IF(SUMIFS(Taxes!$N$14:$N$17,Taxes!$J$14:$J$17,YEAR(AT$4))=4,IF(AT$1&lt;=Taxes!$P$81*12,Taxes!$P$82,IF(AT$1&lt;=Taxes!$P$83*12,Taxes!$P$84,IF(Taxes!$P122&lt;&gt;"",Taxes!$P122,Taxes!$P$77))),
IF(SUMIFS(Taxes!$N$14:$N$17,Taxes!$J$14:$J$17,YEAR(AT$4))&gt;1,SUMIFS(Taxes!$P$77:$P$79,Taxes!$N$77:$N$79,SUMIFS(Taxes!$N$14:$N$17,Taxes!$J$14:$J$17,YEAR(AT$4))),
IF(Taxes!$N$12&gt;1,SUMIFS(Taxes!$P$77:$P$79,Taxes!$N$77:$N$79,Taxes!$N$12),IF(Taxes!$P122&lt;&gt;"",Taxes!$P122,SUMIFS(Taxes!$P$77:$P$79,Taxes!$N$77:$N$79,Taxes!$N$12)))
))
)</f>
        <v>0</v>
      </c>
      <c r="AU280" s="5">
        <f ca="1">IF(AU$4="",0,AU96*
IF(SUMIFS(Taxes!$N$14:$N$17,Taxes!$J$14:$J$17,YEAR(AU$4))=4,IF(AU$1&lt;=Taxes!$P$81*12,Taxes!$P$82,IF(AU$1&lt;=Taxes!$P$83*12,Taxes!$P$84,IF(Taxes!$P122&lt;&gt;"",Taxes!$P122,Taxes!$P$77))),
IF(SUMIFS(Taxes!$N$14:$N$17,Taxes!$J$14:$J$17,YEAR(AU$4))&gt;1,SUMIFS(Taxes!$P$77:$P$79,Taxes!$N$77:$N$79,SUMIFS(Taxes!$N$14:$N$17,Taxes!$J$14:$J$17,YEAR(AU$4))),
IF(Taxes!$N$12&gt;1,SUMIFS(Taxes!$P$77:$P$79,Taxes!$N$77:$N$79,Taxes!$N$12),IF(Taxes!$P122&lt;&gt;"",Taxes!$P122,SUMIFS(Taxes!$P$77:$P$79,Taxes!$N$77:$N$79,Taxes!$N$12)))
))
)</f>
        <v>0</v>
      </c>
      <c r="AV280" s="5">
        <f ca="1">IF(AV$4="",0,AV96*
IF(SUMIFS(Taxes!$N$14:$N$17,Taxes!$J$14:$J$17,YEAR(AV$4))=4,IF(AV$1&lt;=Taxes!$P$81*12,Taxes!$P$82,IF(AV$1&lt;=Taxes!$P$83*12,Taxes!$P$84,IF(Taxes!$P122&lt;&gt;"",Taxes!$P122,Taxes!$P$77))),
IF(SUMIFS(Taxes!$N$14:$N$17,Taxes!$J$14:$J$17,YEAR(AV$4))&gt;1,SUMIFS(Taxes!$P$77:$P$79,Taxes!$N$77:$N$79,SUMIFS(Taxes!$N$14:$N$17,Taxes!$J$14:$J$17,YEAR(AV$4))),
IF(Taxes!$N$12&gt;1,SUMIFS(Taxes!$P$77:$P$79,Taxes!$N$77:$N$79,Taxes!$N$12),IF(Taxes!$P122&lt;&gt;"",Taxes!$P122,SUMIFS(Taxes!$P$77:$P$79,Taxes!$N$77:$N$79,Taxes!$N$12)))
))
)</f>
        <v>0</v>
      </c>
      <c r="AW280" s="5">
        <f ca="1">IF(AW$4="",0,AW96*
IF(SUMIFS(Taxes!$N$14:$N$17,Taxes!$J$14:$J$17,YEAR(AW$4))=4,IF(AW$1&lt;=Taxes!$P$81*12,Taxes!$P$82,IF(AW$1&lt;=Taxes!$P$83*12,Taxes!$P$84,IF(Taxes!$P122&lt;&gt;"",Taxes!$P122,Taxes!$P$77))),
IF(SUMIFS(Taxes!$N$14:$N$17,Taxes!$J$14:$J$17,YEAR(AW$4))&gt;1,SUMIFS(Taxes!$P$77:$P$79,Taxes!$N$77:$N$79,SUMIFS(Taxes!$N$14:$N$17,Taxes!$J$14:$J$17,YEAR(AW$4))),
IF(Taxes!$N$12&gt;1,SUMIFS(Taxes!$P$77:$P$79,Taxes!$N$77:$N$79,Taxes!$N$12),IF(Taxes!$P122&lt;&gt;"",Taxes!$P122,SUMIFS(Taxes!$P$77:$P$79,Taxes!$N$77:$N$79,Taxes!$N$12)))
))
)</f>
        <v>0</v>
      </c>
      <c r="AX280" s="5">
        <f ca="1">IF(AX$4="",0,AX96*
IF(SUMIFS(Taxes!$N$14:$N$17,Taxes!$J$14:$J$17,YEAR(AX$4))=4,IF(AX$1&lt;=Taxes!$P$81*12,Taxes!$P$82,IF(AX$1&lt;=Taxes!$P$83*12,Taxes!$P$84,IF(Taxes!$P122&lt;&gt;"",Taxes!$P122,Taxes!$P$77))),
IF(SUMIFS(Taxes!$N$14:$N$17,Taxes!$J$14:$J$17,YEAR(AX$4))&gt;1,SUMIFS(Taxes!$P$77:$P$79,Taxes!$N$77:$N$79,SUMIFS(Taxes!$N$14:$N$17,Taxes!$J$14:$J$17,YEAR(AX$4))),
IF(Taxes!$N$12&gt;1,SUMIFS(Taxes!$P$77:$P$79,Taxes!$N$77:$N$79,Taxes!$N$12),IF(Taxes!$P122&lt;&gt;"",Taxes!$P122,SUMIFS(Taxes!$P$77:$P$79,Taxes!$N$77:$N$79,Taxes!$N$12)))
))
)</f>
        <v>0</v>
      </c>
      <c r="AY280" s="5">
        <f ca="1">IF(AY$4="",0,AY96*
IF(SUMIFS(Taxes!$N$14:$N$17,Taxes!$J$14:$J$17,YEAR(AY$4))=4,IF(AY$1&lt;=Taxes!$P$81*12,Taxes!$P$82,IF(AY$1&lt;=Taxes!$P$83*12,Taxes!$P$84,IF(Taxes!$P122&lt;&gt;"",Taxes!$P122,Taxes!$P$77))),
IF(SUMIFS(Taxes!$N$14:$N$17,Taxes!$J$14:$J$17,YEAR(AY$4))&gt;1,SUMIFS(Taxes!$P$77:$P$79,Taxes!$N$77:$N$79,SUMIFS(Taxes!$N$14:$N$17,Taxes!$J$14:$J$17,YEAR(AY$4))),
IF(Taxes!$N$12&gt;1,SUMIFS(Taxes!$P$77:$P$79,Taxes!$N$77:$N$79,Taxes!$N$12),IF(Taxes!$P122&lt;&gt;"",Taxes!$P122,SUMIFS(Taxes!$P$77:$P$79,Taxes!$N$77:$N$79,Taxes!$N$12)))
))
)</f>
        <v>0</v>
      </c>
      <c r="AZ280" s="5">
        <f ca="1">IF(AZ$4="",0,AZ96*
IF(SUMIFS(Taxes!$N$14:$N$17,Taxes!$J$14:$J$17,YEAR(AZ$4))=4,IF(AZ$1&lt;=Taxes!$P$81*12,Taxes!$P$82,IF(AZ$1&lt;=Taxes!$P$83*12,Taxes!$P$84,IF(Taxes!$P122&lt;&gt;"",Taxes!$P122,Taxes!$P$77))),
IF(SUMIFS(Taxes!$N$14:$N$17,Taxes!$J$14:$J$17,YEAR(AZ$4))&gt;1,SUMIFS(Taxes!$P$77:$P$79,Taxes!$N$77:$N$79,SUMIFS(Taxes!$N$14:$N$17,Taxes!$J$14:$J$17,YEAR(AZ$4))),
IF(Taxes!$N$12&gt;1,SUMIFS(Taxes!$P$77:$P$79,Taxes!$N$77:$N$79,Taxes!$N$12),IF(Taxes!$P122&lt;&gt;"",Taxes!$P122,SUMIFS(Taxes!$P$77:$P$79,Taxes!$N$77:$N$79,Taxes!$N$12)))
))
)</f>
        <v>0</v>
      </c>
      <c r="BA280" s="5">
        <f ca="1">IF(BA$4="",0,BA96*
IF(SUMIFS(Taxes!$N$14:$N$17,Taxes!$J$14:$J$17,YEAR(BA$4))=4,IF(BA$1&lt;=Taxes!$P$81*12,Taxes!$P$82,IF(BA$1&lt;=Taxes!$P$83*12,Taxes!$P$84,IF(Taxes!$P122&lt;&gt;"",Taxes!$P122,Taxes!$P$77))),
IF(SUMIFS(Taxes!$N$14:$N$17,Taxes!$J$14:$J$17,YEAR(BA$4))&gt;1,SUMIFS(Taxes!$P$77:$P$79,Taxes!$N$77:$N$79,SUMIFS(Taxes!$N$14:$N$17,Taxes!$J$14:$J$17,YEAR(BA$4))),
IF(Taxes!$N$12&gt;1,SUMIFS(Taxes!$P$77:$P$79,Taxes!$N$77:$N$79,Taxes!$N$12),IF(Taxes!$P122&lt;&gt;"",Taxes!$P122,SUMIFS(Taxes!$P$77:$P$79,Taxes!$N$77:$N$79,Taxes!$N$12)))
))
)</f>
        <v>0</v>
      </c>
      <c r="BB280" s="5">
        <f ca="1">IF(BB$4="",0,BB96*
IF(SUMIFS(Taxes!$N$14:$N$17,Taxes!$J$14:$J$17,YEAR(BB$4))=4,IF(BB$1&lt;=Taxes!$P$81*12,Taxes!$P$82,IF(BB$1&lt;=Taxes!$P$83*12,Taxes!$P$84,IF(Taxes!$P122&lt;&gt;"",Taxes!$P122,Taxes!$P$77))),
IF(SUMIFS(Taxes!$N$14:$N$17,Taxes!$J$14:$J$17,YEAR(BB$4))&gt;1,SUMIFS(Taxes!$P$77:$P$79,Taxes!$N$77:$N$79,SUMIFS(Taxes!$N$14:$N$17,Taxes!$J$14:$J$17,YEAR(BB$4))),
IF(Taxes!$N$12&gt;1,SUMIFS(Taxes!$P$77:$P$79,Taxes!$N$77:$N$79,Taxes!$N$12),IF(Taxes!$P122&lt;&gt;"",Taxes!$P122,SUMIFS(Taxes!$P$77:$P$79,Taxes!$N$77:$N$79,Taxes!$N$12)))
))
)</f>
        <v>0</v>
      </c>
      <c r="BC280" s="5">
        <f ca="1">IF(BC$4="",0,BC96*
IF(SUMIFS(Taxes!$N$14:$N$17,Taxes!$J$14:$J$17,YEAR(BC$4))=4,IF(BC$1&lt;=Taxes!$P$81*12,Taxes!$P$82,IF(BC$1&lt;=Taxes!$P$83*12,Taxes!$P$84,IF(Taxes!$P122&lt;&gt;"",Taxes!$P122,Taxes!$P$77))),
IF(SUMIFS(Taxes!$N$14:$N$17,Taxes!$J$14:$J$17,YEAR(BC$4))&gt;1,SUMIFS(Taxes!$P$77:$P$79,Taxes!$N$77:$N$79,SUMIFS(Taxes!$N$14:$N$17,Taxes!$J$14:$J$17,YEAR(BC$4))),
IF(Taxes!$N$12&gt;1,SUMIFS(Taxes!$P$77:$P$79,Taxes!$N$77:$N$79,Taxes!$N$12),IF(Taxes!$P122&lt;&gt;"",Taxes!$P122,SUMIFS(Taxes!$P$77:$P$79,Taxes!$N$77:$N$79,Taxes!$N$12)))
))
)</f>
        <v>0</v>
      </c>
      <c r="BD280" s="5">
        <f ca="1">IF(BD$4="",0,BD96*
IF(SUMIFS(Taxes!$N$14:$N$17,Taxes!$J$14:$J$17,YEAR(BD$4))=4,IF(BD$1&lt;=Taxes!$P$81*12,Taxes!$P$82,IF(BD$1&lt;=Taxes!$P$83*12,Taxes!$P$84,IF(Taxes!$P122&lt;&gt;"",Taxes!$P122,Taxes!$P$77))),
IF(SUMIFS(Taxes!$N$14:$N$17,Taxes!$J$14:$J$17,YEAR(BD$4))&gt;1,SUMIFS(Taxes!$P$77:$P$79,Taxes!$N$77:$N$79,SUMIFS(Taxes!$N$14:$N$17,Taxes!$J$14:$J$17,YEAR(BD$4))),
IF(Taxes!$N$12&gt;1,SUMIFS(Taxes!$P$77:$P$79,Taxes!$N$77:$N$79,Taxes!$N$12),IF(Taxes!$P122&lt;&gt;"",Taxes!$P122,SUMIFS(Taxes!$P$77:$P$79,Taxes!$N$77:$N$79,Taxes!$N$12)))
))
)</f>
        <v>0</v>
      </c>
      <c r="BE280" s="5">
        <f ca="1">IF(BE$4="",0,BE96*
IF(SUMIFS(Taxes!$N$14:$N$17,Taxes!$J$14:$J$17,YEAR(BE$4))=4,IF(BE$1&lt;=Taxes!$P$81*12,Taxes!$P$82,IF(BE$1&lt;=Taxes!$P$83*12,Taxes!$P$84,IF(Taxes!$P122&lt;&gt;"",Taxes!$P122,Taxes!$P$77))),
IF(SUMIFS(Taxes!$N$14:$N$17,Taxes!$J$14:$J$17,YEAR(BE$4))&gt;1,SUMIFS(Taxes!$P$77:$P$79,Taxes!$N$77:$N$79,SUMIFS(Taxes!$N$14:$N$17,Taxes!$J$14:$J$17,YEAR(BE$4))),
IF(Taxes!$N$12&gt;1,SUMIFS(Taxes!$P$77:$P$79,Taxes!$N$77:$N$79,Taxes!$N$12),IF(Taxes!$P122&lt;&gt;"",Taxes!$P122,SUMIFS(Taxes!$P$77:$P$79,Taxes!$N$77:$N$79,Taxes!$N$12)))
))
)</f>
        <v>0</v>
      </c>
      <c r="BF280" s="5">
        <f ca="1">IF(BF$4="",0,BF96*
IF(SUMIFS(Taxes!$N$14:$N$17,Taxes!$J$14:$J$17,YEAR(BF$4))=4,IF(BF$1&lt;=Taxes!$P$81*12,Taxes!$P$82,IF(BF$1&lt;=Taxes!$P$83*12,Taxes!$P$84,IF(Taxes!$P122&lt;&gt;"",Taxes!$P122,Taxes!$P$77))),
IF(SUMIFS(Taxes!$N$14:$N$17,Taxes!$J$14:$J$17,YEAR(BF$4))&gt;1,SUMIFS(Taxes!$P$77:$P$79,Taxes!$N$77:$N$79,SUMIFS(Taxes!$N$14:$N$17,Taxes!$J$14:$J$17,YEAR(BF$4))),
IF(Taxes!$N$12&gt;1,SUMIFS(Taxes!$P$77:$P$79,Taxes!$N$77:$N$79,Taxes!$N$12),IF(Taxes!$P122&lt;&gt;"",Taxes!$P122,SUMIFS(Taxes!$P$77:$P$79,Taxes!$N$77:$N$79,Taxes!$N$12)))
))
)</f>
        <v>0</v>
      </c>
      <c r="BG280" s="5">
        <f ca="1">IF(BG$4="",0,BG96*
IF(SUMIFS(Taxes!$N$14:$N$17,Taxes!$J$14:$J$17,YEAR(BG$4))=4,IF(BG$1&lt;=Taxes!$P$81*12,Taxes!$P$82,IF(BG$1&lt;=Taxes!$P$83*12,Taxes!$P$84,IF(Taxes!$P122&lt;&gt;"",Taxes!$P122,Taxes!$P$77))),
IF(SUMIFS(Taxes!$N$14:$N$17,Taxes!$J$14:$J$17,YEAR(BG$4))&gt;1,SUMIFS(Taxes!$P$77:$P$79,Taxes!$N$77:$N$79,SUMIFS(Taxes!$N$14:$N$17,Taxes!$J$14:$J$17,YEAR(BG$4))),
IF(Taxes!$N$12&gt;1,SUMIFS(Taxes!$P$77:$P$79,Taxes!$N$77:$N$79,Taxes!$N$12),IF(Taxes!$P122&lt;&gt;"",Taxes!$P122,SUMIFS(Taxes!$P$77:$P$79,Taxes!$N$77:$N$79,Taxes!$N$12)))
))
)</f>
        <v>0</v>
      </c>
      <c r="BH280" s="5">
        <f ca="1">IF(BH$4="",0,BH96*
IF(SUMIFS(Taxes!$N$14:$N$17,Taxes!$J$14:$J$17,YEAR(BH$4))=4,IF(BH$1&lt;=Taxes!$P$81*12,Taxes!$P$82,IF(BH$1&lt;=Taxes!$P$83*12,Taxes!$P$84,IF(Taxes!$P122&lt;&gt;"",Taxes!$P122,Taxes!$P$77))),
IF(SUMIFS(Taxes!$N$14:$N$17,Taxes!$J$14:$J$17,YEAR(BH$4))&gt;1,SUMIFS(Taxes!$P$77:$P$79,Taxes!$N$77:$N$79,SUMIFS(Taxes!$N$14:$N$17,Taxes!$J$14:$J$17,YEAR(BH$4))),
IF(Taxes!$N$12&gt;1,SUMIFS(Taxes!$P$77:$P$79,Taxes!$N$77:$N$79,Taxes!$N$12),IF(Taxes!$P122&lt;&gt;"",Taxes!$P122,SUMIFS(Taxes!$P$77:$P$79,Taxes!$N$77:$N$79,Taxes!$N$12)))
))
)</f>
        <v>0</v>
      </c>
      <c r="BI280" s="5">
        <f ca="1">IF(BI$4="",0,BI96*
IF(SUMIFS(Taxes!$N$14:$N$17,Taxes!$J$14:$J$17,YEAR(BI$4))=4,IF(BI$1&lt;=Taxes!$P$81*12,Taxes!$P$82,IF(BI$1&lt;=Taxes!$P$83*12,Taxes!$P$84,IF(Taxes!$P122&lt;&gt;"",Taxes!$P122,Taxes!$P$77))),
IF(SUMIFS(Taxes!$N$14:$N$17,Taxes!$J$14:$J$17,YEAR(BI$4))&gt;1,SUMIFS(Taxes!$P$77:$P$79,Taxes!$N$77:$N$79,SUMIFS(Taxes!$N$14:$N$17,Taxes!$J$14:$J$17,YEAR(BI$4))),
IF(Taxes!$N$12&gt;1,SUMIFS(Taxes!$P$77:$P$79,Taxes!$N$77:$N$79,Taxes!$N$12),IF(Taxes!$P122&lt;&gt;"",Taxes!$P122,SUMIFS(Taxes!$P$77:$P$79,Taxes!$N$77:$N$79,Taxes!$N$12)))
))
)</f>
        <v>0</v>
      </c>
      <c r="BJ280" s="5">
        <f ca="1">IF(BJ$4="",0,BJ96*
IF(SUMIFS(Taxes!$N$14:$N$17,Taxes!$J$14:$J$17,YEAR(BJ$4))=4,IF(BJ$1&lt;=Taxes!$P$81*12,Taxes!$P$82,IF(BJ$1&lt;=Taxes!$P$83*12,Taxes!$P$84,IF(Taxes!$P122&lt;&gt;"",Taxes!$P122,Taxes!$P$77))),
IF(SUMIFS(Taxes!$N$14:$N$17,Taxes!$J$14:$J$17,YEAR(BJ$4))&gt;1,SUMIFS(Taxes!$P$77:$P$79,Taxes!$N$77:$N$79,SUMIFS(Taxes!$N$14:$N$17,Taxes!$J$14:$J$17,YEAR(BJ$4))),
IF(Taxes!$N$12&gt;1,SUMIFS(Taxes!$P$77:$P$79,Taxes!$N$77:$N$79,Taxes!$N$12),IF(Taxes!$P122&lt;&gt;"",Taxes!$P122,SUMIFS(Taxes!$P$77:$P$79,Taxes!$N$77:$N$79,Taxes!$N$12)))
))
)</f>
        <v>0</v>
      </c>
      <c r="BK280" s="5">
        <f ca="1">IF(BK$4="",0,BK96*
IF(SUMIFS(Taxes!$N$14:$N$17,Taxes!$J$14:$J$17,YEAR(BK$4))=4,IF(BK$1&lt;=Taxes!$P$81*12,Taxes!$P$82,IF(BK$1&lt;=Taxes!$P$83*12,Taxes!$P$84,IF(Taxes!$P122&lt;&gt;"",Taxes!$P122,Taxes!$P$77))),
IF(SUMIFS(Taxes!$N$14:$N$17,Taxes!$J$14:$J$17,YEAR(BK$4))&gt;1,SUMIFS(Taxes!$P$77:$P$79,Taxes!$N$77:$N$79,SUMIFS(Taxes!$N$14:$N$17,Taxes!$J$14:$J$17,YEAR(BK$4))),
IF(Taxes!$N$12&gt;1,SUMIFS(Taxes!$P$77:$P$79,Taxes!$N$77:$N$79,Taxes!$N$12),IF(Taxes!$P122&lt;&gt;"",Taxes!$P122,SUMIFS(Taxes!$P$77:$P$79,Taxes!$N$77:$N$79,Taxes!$N$12)))
))
)</f>
        <v>0</v>
      </c>
      <c r="BL280" s="5">
        <f ca="1">IF(BL$4="",0,BL96*
IF(SUMIFS(Taxes!$N$14:$N$17,Taxes!$J$14:$J$17,YEAR(BL$4))=4,IF(BL$1&lt;=Taxes!$P$81*12,Taxes!$P$82,IF(BL$1&lt;=Taxes!$P$83*12,Taxes!$P$84,IF(Taxes!$P122&lt;&gt;"",Taxes!$P122,Taxes!$P$77))),
IF(SUMIFS(Taxes!$N$14:$N$17,Taxes!$J$14:$J$17,YEAR(BL$4))&gt;1,SUMIFS(Taxes!$P$77:$P$79,Taxes!$N$77:$N$79,SUMIFS(Taxes!$N$14:$N$17,Taxes!$J$14:$J$17,YEAR(BL$4))),
IF(Taxes!$N$12&gt;1,SUMIFS(Taxes!$P$77:$P$79,Taxes!$N$77:$N$79,Taxes!$N$12),IF(Taxes!$P122&lt;&gt;"",Taxes!$P122,SUMIFS(Taxes!$P$77:$P$79,Taxes!$N$77:$N$79,Taxes!$N$12)))
))
)</f>
        <v>0</v>
      </c>
      <c r="BM280" s="5">
        <f ca="1">IF(BM$4="",0,BM96*
IF(SUMIFS(Taxes!$N$14:$N$17,Taxes!$J$14:$J$17,YEAR(BM$4))=4,IF(BM$1&lt;=Taxes!$P$81*12,Taxes!$P$82,IF(BM$1&lt;=Taxes!$P$83*12,Taxes!$P$84,IF(Taxes!$P122&lt;&gt;"",Taxes!$P122,Taxes!$P$77))),
IF(SUMIFS(Taxes!$N$14:$N$17,Taxes!$J$14:$J$17,YEAR(BM$4))&gt;1,SUMIFS(Taxes!$P$77:$P$79,Taxes!$N$77:$N$79,SUMIFS(Taxes!$N$14:$N$17,Taxes!$J$14:$J$17,YEAR(BM$4))),
IF(Taxes!$N$12&gt;1,SUMIFS(Taxes!$P$77:$P$79,Taxes!$N$77:$N$79,Taxes!$N$12),IF(Taxes!$P122&lt;&gt;"",Taxes!$P122,SUMIFS(Taxes!$P$77:$P$79,Taxes!$N$77:$N$79,Taxes!$N$12)))
))
)</f>
        <v>0</v>
      </c>
      <c r="BN280" s="5">
        <f ca="1">IF(BN$4="",0,BN96*
IF(SUMIFS(Taxes!$N$14:$N$17,Taxes!$J$14:$J$17,YEAR(BN$4))=4,IF(BN$1&lt;=Taxes!$P$81*12,Taxes!$P$82,IF(BN$1&lt;=Taxes!$P$83*12,Taxes!$P$84,IF(Taxes!$P122&lt;&gt;"",Taxes!$P122,Taxes!$P$77))),
IF(SUMIFS(Taxes!$N$14:$N$17,Taxes!$J$14:$J$17,YEAR(BN$4))&gt;1,SUMIFS(Taxes!$P$77:$P$79,Taxes!$N$77:$N$79,SUMIFS(Taxes!$N$14:$N$17,Taxes!$J$14:$J$17,YEAR(BN$4))),
IF(Taxes!$N$12&gt;1,SUMIFS(Taxes!$P$77:$P$79,Taxes!$N$77:$N$79,Taxes!$N$12),IF(Taxes!$P122&lt;&gt;"",Taxes!$P122,SUMIFS(Taxes!$P$77:$P$79,Taxes!$N$77:$N$79,Taxes!$N$12)))
))
)</f>
        <v>0</v>
      </c>
      <c r="BO280" s="5">
        <f ca="1">IF(BO$4="",0,BO96*
IF(SUMIFS(Taxes!$N$14:$N$17,Taxes!$J$14:$J$17,YEAR(BO$4))=4,IF(BO$1&lt;=Taxes!$P$81*12,Taxes!$P$82,IF(BO$1&lt;=Taxes!$P$83*12,Taxes!$P$84,IF(Taxes!$P122&lt;&gt;"",Taxes!$P122,Taxes!$P$77))),
IF(SUMIFS(Taxes!$N$14:$N$17,Taxes!$J$14:$J$17,YEAR(BO$4))&gt;1,SUMIFS(Taxes!$P$77:$P$79,Taxes!$N$77:$N$79,SUMIFS(Taxes!$N$14:$N$17,Taxes!$J$14:$J$17,YEAR(BO$4))),
IF(Taxes!$N$12&gt;1,SUMIFS(Taxes!$P$77:$P$79,Taxes!$N$77:$N$79,Taxes!$N$12),IF(Taxes!$P122&lt;&gt;"",Taxes!$P122,SUMIFS(Taxes!$P$77:$P$79,Taxes!$N$77:$N$79,Taxes!$N$12)))
))
)</f>
        <v>0</v>
      </c>
      <c r="BP280" s="5">
        <f ca="1">IF(BP$4="",0,BP96*
IF(SUMIFS(Taxes!$N$14:$N$17,Taxes!$J$14:$J$17,YEAR(BP$4))=4,IF(BP$1&lt;=Taxes!$P$81*12,Taxes!$P$82,IF(BP$1&lt;=Taxes!$P$83*12,Taxes!$P$84,IF(Taxes!$P122&lt;&gt;"",Taxes!$P122,Taxes!$P$77))),
IF(SUMIFS(Taxes!$N$14:$N$17,Taxes!$J$14:$J$17,YEAR(BP$4))&gt;1,SUMIFS(Taxes!$P$77:$P$79,Taxes!$N$77:$N$79,SUMIFS(Taxes!$N$14:$N$17,Taxes!$J$14:$J$17,YEAR(BP$4))),
IF(Taxes!$N$12&gt;1,SUMIFS(Taxes!$P$77:$P$79,Taxes!$N$77:$N$79,Taxes!$N$12),IF(Taxes!$P122&lt;&gt;"",Taxes!$P122,SUMIFS(Taxes!$P$77:$P$79,Taxes!$N$77:$N$79,Taxes!$N$12)))
))
)</f>
        <v>0</v>
      </c>
      <c r="BQ280" s="5">
        <f ca="1">IF(BQ$4="",0,BQ96*
IF(SUMIFS(Taxes!$N$14:$N$17,Taxes!$J$14:$J$17,YEAR(BQ$4))=4,IF(BQ$1&lt;=Taxes!$P$81*12,Taxes!$P$82,IF(BQ$1&lt;=Taxes!$P$83*12,Taxes!$P$84,IF(Taxes!$P122&lt;&gt;"",Taxes!$P122,Taxes!$P$77))),
IF(SUMIFS(Taxes!$N$14:$N$17,Taxes!$J$14:$J$17,YEAR(BQ$4))&gt;1,SUMIFS(Taxes!$P$77:$P$79,Taxes!$N$77:$N$79,SUMIFS(Taxes!$N$14:$N$17,Taxes!$J$14:$J$17,YEAR(BQ$4))),
IF(Taxes!$N$12&gt;1,SUMIFS(Taxes!$P$77:$P$79,Taxes!$N$77:$N$79,Taxes!$N$12),IF(Taxes!$P122&lt;&gt;"",Taxes!$P122,SUMIFS(Taxes!$P$77:$P$79,Taxes!$N$77:$N$79,Taxes!$N$12)))
))
)</f>
        <v>0</v>
      </c>
      <c r="BR280" s="5">
        <f ca="1">IF(BR$4="",0,BR96*
IF(SUMIFS(Taxes!$N$14:$N$17,Taxes!$J$14:$J$17,YEAR(BR$4))=4,IF(BR$1&lt;=Taxes!$P$81*12,Taxes!$P$82,IF(BR$1&lt;=Taxes!$P$83*12,Taxes!$P$84,IF(Taxes!$P122&lt;&gt;"",Taxes!$P122,Taxes!$P$77))),
IF(SUMIFS(Taxes!$N$14:$N$17,Taxes!$J$14:$J$17,YEAR(BR$4))&gt;1,SUMIFS(Taxes!$P$77:$P$79,Taxes!$N$77:$N$79,SUMIFS(Taxes!$N$14:$N$17,Taxes!$J$14:$J$17,YEAR(BR$4))),
IF(Taxes!$N$12&gt;1,SUMIFS(Taxes!$P$77:$P$79,Taxes!$N$77:$N$79,Taxes!$N$12),IF(Taxes!$P122&lt;&gt;"",Taxes!$P122,SUMIFS(Taxes!$P$77:$P$79,Taxes!$N$77:$N$79,Taxes!$N$12)))
))
)</f>
        <v>0</v>
      </c>
      <c r="BS280" s="5">
        <f ca="1">IF(BS$4="",0,BS96*
IF(SUMIFS(Taxes!$N$14:$N$17,Taxes!$J$14:$J$17,YEAR(BS$4))=4,IF(BS$1&lt;=Taxes!$P$81*12,Taxes!$P$82,IF(BS$1&lt;=Taxes!$P$83*12,Taxes!$P$84,IF(Taxes!$P122&lt;&gt;"",Taxes!$P122,Taxes!$P$77))),
IF(SUMIFS(Taxes!$N$14:$N$17,Taxes!$J$14:$J$17,YEAR(BS$4))&gt;1,SUMIFS(Taxes!$P$77:$P$79,Taxes!$N$77:$N$79,SUMIFS(Taxes!$N$14:$N$17,Taxes!$J$14:$J$17,YEAR(BS$4))),
IF(Taxes!$N$12&gt;1,SUMIFS(Taxes!$P$77:$P$79,Taxes!$N$77:$N$79,Taxes!$N$12),IF(Taxes!$P122&lt;&gt;"",Taxes!$P122,SUMIFS(Taxes!$P$77:$P$79,Taxes!$N$77:$N$79,Taxes!$N$12)))
))
)</f>
        <v>0</v>
      </c>
      <c r="BT280" s="5">
        <f ca="1">IF(BT$4="",0,BT96*
IF(SUMIFS(Taxes!$N$14:$N$17,Taxes!$J$14:$J$17,YEAR(BT$4))=4,IF(BT$1&lt;=Taxes!$P$81*12,Taxes!$P$82,IF(BT$1&lt;=Taxes!$P$83*12,Taxes!$P$84,IF(Taxes!$P122&lt;&gt;"",Taxes!$P122,Taxes!$P$77))),
IF(SUMIFS(Taxes!$N$14:$N$17,Taxes!$J$14:$J$17,YEAR(BT$4))&gt;1,SUMIFS(Taxes!$P$77:$P$79,Taxes!$N$77:$N$79,SUMIFS(Taxes!$N$14:$N$17,Taxes!$J$14:$J$17,YEAR(BT$4))),
IF(Taxes!$N$12&gt;1,SUMIFS(Taxes!$P$77:$P$79,Taxes!$N$77:$N$79,Taxes!$N$12),IF(Taxes!$P122&lt;&gt;"",Taxes!$P122,SUMIFS(Taxes!$P$77:$P$79,Taxes!$N$77:$N$79,Taxes!$N$12)))
))
)</f>
        <v>0</v>
      </c>
      <c r="BU280" s="5">
        <f ca="1">IF(BU$4="",0,BU96*
IF(SUMIFS(Taxes!$N$14:$N$17,Taxes!$J$14:$J$17,YEAR(BU$4))=4,IF(BU$1&lt;=Taxes!$P$81*12,Taxes!$P$82,IF(BU$1&lt;=Taxes!$P$83*12,Taxes!$P$84,IF(Taxes!$P122&lt;&gt;"",Taxes!$P122,Taxes!$P$77))),
IF(SUMIFS(Taxes!$N$14:$N$17,Taxes!$J$14:$J$17,YEAR(BU$4))&gt;1,SUMIFS(Taxes!$P$77:$P$79,Taxes!$N$77:$N$79,SUMIFS(Taxes!$N$14:$N$17,Taxes!$J$14:$J$17,YEAR(BU$4))),
IF(Taxes!$N$12&gt;1,SUMIFS(Taxes!$P$77:$P$79,Taxes!$N$77:$N$79,Taxes!$N$12),IF(Taxes!$P122&lt;&gt;"",Taxes!$P122,SUMIFS(Taxes!$P$77:$P$79,Taxes!$N$77:$N$79,Taxes!$N$12)))
))
)</f>
        <v>0</v>
      </c>
      <c r="BV280" s="5">
        <f ca="1">IF(BV$4="",0,BV96*
IF(SUMIFS(Taxes!$N$14:$N$17,Taxes!$J$14:$J$17,YEAR(BV$4))=4,IF(BV$1&lt;=Taxes!$P$81*12,Taxes!$P$82,IF(BV$1&lt;=Taxes!$P$83*12,Taxes!$P$84,IF(Taxes!$P122&lt;&gt;"",Taxes!$P122,Taxes!$P$77))),
IF(SUMIFS(Taxes!$N$14:$N$17,Taxes!$J$14:$J$17,YEAR(BV$4))&gt;1,SUMIFS(Taxes!$P$77:$P$79,Taxes!$N$77:$N$79,SUMIFS(Taxes!$N$14:$N$17,Taxes!$J$14:$J$17,YEAR(BV$4))),
IF(Taxes!$N$12&gt;1,SUMIFS(Taxes!$P$77:$P$79,Taxes!$N$77:$N$79,Taxes!$N$12),IF(Taxes!$P122&lt;&gt;"",Taxes!$P122,SUMIFS(Taxes!$P$77:$P$79,Taxes!$N$77:$N$79,Taxes!$N$12)))
))
)</f>
        <v>0</v>
      </c>
      <c r="BW280" s="5">
        <f ca="1">IF(BW$4="",0,BW96*
IF(SUMIFS(Taxes!$N$14:$N$17,Taxes!$J$14:$J$17,YEAR(BW$4))=4,IF(BW$1&lt;=Taxes!$P$81*12,Taxes!$P$82,IF(BW$1&lt;=Taxes!$P$83*12,Taxes!$P$84,IF(Taxes!$P122&lt;&gt;"",Taxes!$P122,Taxes!$P$77))),
IF(SUMIFS(Taxes!$N$14:$N$17,Taxes!$J$14:$J$17,YEAR(BW$4))&gt;1,SUMIFS(Taxes!$P$77:$P$79,Taxes!$N$77:$N$79,SUMIFS(Taxes!$N$14:$N$17,Taxes!$J$14:$J$17,YEAR(BW$4))),
IF(Taxes!$N$12&gt;1,SUMIFS(Taxes!$P$77:$P$79,Taxes!$N$77:$N$79,Taxes!$N$12),IF(Taxes!$P122&lt;&gt;"",Taxes!$P122,SUMIFS(Taxes!$P$77:$P$79,Taxes!$N$77:$N$79,Taxes!$N$12)))
))
)</f>
        <v>0</v>
      </c>
      <c r="BX280" s="5">
        <f ca="1">IF(BX$4="",0,BX96*
IF(SUMIFS(Taxes!$N$14:$N$17,Taxes!$J$14:$J$17,YEAR(BX$4))=4,IF(BX$1&lt;=Taxes!$P$81*12,Taxes!$P$82,IF(BX$1&lt;=Taxes!$P$83*12,Taxes!$P$84,IF(Taxes!$P122&lt;&gt;"",Taxes!$P122,Taxes!$P$77))),
IF(SUMIFS(Taxes!$N$14:$N$17,Taxes!$J$14:$J$17,YEAR(BX$4))&gt;1,SUMIFS(Taxes!$P$77:$P$79,Taxes!$N$77:$N$79,SUMIFS(Taxes!$N$14:$N$17,Taxes!$J$14:$J$17,YEAR(BX$4))),
IF(Taxes!$N$12&gt;1,SUMIFS(Taxes!$P$77:$P$79,Taxes!$N$77:$N$79,Taxes!$N$12),IF(Taxes!$P122&lt;&gt;"",Taxes!$P122,SUMIFS(Taxes!$P$77:$P$79,Taxes!$N$77:$N$79,Taxes!$N$12)))
))
)</f>
        <v>0</v>
      </c>
      <c r="BY280" s="5">
        <f ca="1">IF(BY$4="",0,BY96*
IF(SUMIFS(Taxes!$N$14:$N$17,Taxes!$J$14:$J$17,YEAR(BY$4))=4,IF(BY$1&lt;=Taxes!$P$81*12,Taxes!$P$82,IF(BY$1&lt;=Taxes!$P$83*12,Taxes!$P$84,IF(Taxes!$P122&lt;&gt;"",Taxes!$P122,Taxes!$P$77))),
IF(SUMIFS(Taxes!$N$14:$N$17,Taxes!$J$14:$J$17,YEAR(BY$4))&gt;1,SUMIFS(Taxes!$P$77:$P$79,Taxes!$N$77:$N$79,SUMIFS(Taxes!$N$14:$N$17,Taxes!$J$14:$J$17,YEAR(BY$4))),
IF(Taxes!$N$12&gt;1,SUMIFS(Taxes!$P$77:$P$79,Taxes!$N$77:$N$79,Taxes!$N$12),IF(Taxes!$P122&lt;&gt;"",Taxes!$P122,SUMIFS(Taxes!$P$77:$P$79,Taxes!$N$77:$N$79,Taxes!$N$12)))
))
)</f>
        <v>0</v>
      </c>
      <c r="BZ280" s="5">
        <f ca="1">IF(BZ$4="",0,BZ96*
IF(SUMIFS(Taxes!$N$14:$N$17,Taxes!$J$14:$J$17,YEAR(BZ$4))=4,IF(BZ$1&lt;=Taxes!$P$81*12,Taxes!$P$82,IF(BZ$1&lt;=Taxes!$P$83*12,Taxes!$P$84,IF(Taxes!$P122&lt;&gt;"",Taxes!$P122,Taxes!$P$77))),
IF(SUMIFS(Taxes!$N$14:$N$17,Taxes!$J$14:$J$17,YEAR(BZ$4))&gt;1,SUMIFS(Taxes!$P$77:$P$79,Taxes!$N$77:$N$79,SUMIFS(Taxes!$N$14:$N$17,Taxes!$J$14:$J$17,YEAR(BZ$4))),
IF(Taxes!$N$12&gt;1,SUMIFS(Taxes!$P$77:$P$79,Taxes!$N$77:$N$79,Taxes!$N$12),IF(Taxes!$P122&lt;&gt;"",Taxes!$P122,SUMIFS(Taxes!$P$77:$P$79,Taxes!$N$77:$N$79,Taxes!$N$12)))
))
)</f>
        <v>0</v>
      </c>
      <c r="CA280" s="5">
        <f ca="1">IF(CA$4="",0,CA96*
IF(SUMIFS(Taxes!$N$14:$N$17,Taxes!$J$14:$J$17,YEAR(CA$4))=4,IF(CA$1&lt;=Taxes!$P$81*12,Taxes!$P$82,IF(CA$1&lt;=Taxes!$P$83*12,Taxes!$P$84,IF(Taxes!$P122&lt;&gt;"",Taxes!$P122,Taxes!$P$77))),
IF(SUMIFS(Taxes!$N$14:$N$17,Taxes!$J$14:$J$17,YEAR(CA$4))&gt;1,SUMIFS(Taxes!$P$77:$P$79,Taxes!$N$77:$N$79,SUMIFS(Taxes!$N$14:$N$17,Taxes!$J$14:$J$17,YEAR(CA$4))),
IF(Taxes!$N$12&gt;1,SUMIFS(Taxes!$P$77:$P$79,Taxes!$N$77:$N$79,Taxes!$N$12),IF(Taxes!$P122&lt;&gt;"",Taxes!$P122,SUMIFS(Taxes!$P$77:$P$79,Taxes!$N$77:$N$79,Taxes!$N$12)))
))
)</f>
        <v>0</v>
      </c>
      <c r="CB280" s="5">
        <f ca="1">IF(CB$4="",0,CB96*
IF(SUMIFS(Taxes!$N$14:$N$17,Taxes!$J$14:$J$17,YEAR(CB$4))=4,IF(CB$1&lt;=Taxes!$P$81*12,Taxes!$P$82,IF(CB$1&lt;=Taxes!$P$83*12,Taxes!$P$84,IF(Taxes!$P122&lt;&gt;"",Taxes!$P122,Taxes!$P$77))),
IF(SUMIFS(Taxes!$N$14:$N$17,Taxes!$J$14:$J$17,YEAR(CB$4))&gt;1,SUMIFS(Taxes!$P$77:$P$79,Taxes!$N$77:$N$79,SUMIFS(Taxes!$N$14:$N$17,Taxes!$J$14:$J$17,YEAR(CB$4))),
IF(Taxes!$N$12&gt;1,SUMIFS(Taxes!$P$77:$P$79,Taxes!$N$77:$N$79,Taxes!$N$12),IF(Taxes!$P122&lt;&gt;"",Taxes!$P122,SUMIFS(Taxes!$P$77:$P$79,Taxes!$N$77:$N$79,Taxes!$N$12)))
))
)</f>
        <v>0</v>
      </c>
      <c r="CC280" s="5">
        <f ca="1">IF(CC$4="",0,CC96*
IF(SUMIFS(Taxes!$N$14:$N$17,Taxes!$J$14:$J$17,YEAR(CC$4))=4,IF(CC$1&lt;=Taxes!$P$81*12,Taxes!$P$82,IF(CC$1&lt;=Taxes!$P$83*12,Taxes!$P$84,IF(Taxes!$P122&lt;&gt;"",Taxes!$P122,Taxes!$P$77))),
IF(SUMIFS(Taxes!$N$14:$N$17,Taxes!$J$14:$J$17,YEAR(CC$4))&gt;1,SUMIFS(Taxes!$P$77:$P$79,Taxes!$N$77:$N$79,SUMIFS(Taxes!$N$14:$N$17,Taxes!$J$14:$J$17,YEAR(CC$4))),
IF(Taxes!$N$12&gt;1,SUMIFS(Taxes!$P$77:$P$79,Taxes!$N$77:$N$79,Taxes!$N$12),IF(Taxes!$P122&lt;&gt;"",Taxes!$P122,SUMIFS(Taxes!$P$77:$P$79,Taxes!$N$77:$N$79,Taxes!$N$12)))
))
)</f>
        <v>0</v>
      </c>
      <c r="CD280" s="5">
        <f ca="1">IF(CD$4="",0,CD96*
IF(SUMIFS(Taxes!$N$14:$N$17,Taxes!$J$14:$J$17,YEAR(CD$4))=4,IF(CD$1&lt;=Taxes!$P$81*12,Taxes!$P$82,IF(CD$1&lt;=Taxes!$P$83*12,Taxes!$P$84,IF(Taxes!$P122&lt;&gt;"",Taxes!$P122,Taxes!$P$77))),
IF(SUMIFS(Taxes!$N$14:$N$17,Taxes!$J$14:$J$17,YEAR(CD$4))&gt;1,SUMIFS(Taxes!$P$77:$P$79,Taxes!$N$77:$N$79,SUMIFS(Taxes!$N$14:$N$17,Taxes!$J$14:$J$17,YEAR(CD$4))),
IF(Taxes!$N$12&gt;1,SUMIFS(Taxes!$P$77:$P$79,Taxes!$N$77:$N$79,Taxes!$N$12),IF(Taxes!$P122&lt;&gt;"",Taxes!$P122,SUMIFS(Taxes!$P$77:$P$79,Taxes!$N$77:$N$79,Taxes!$N$12)))
))
)</f>
        <v>0</v>
      </c>
      <c r="CE280" s="5">
        <f ca="1">IF(CE$4="",0,CE96*
IF(SUMIFS(Taxes!$N$14:$N$17,Taxes!$J$14:$J$17,YEAR(CE$4))=4,IF(CE$1&lt;=Taxes!$P$81*12,Taxes!$P$82,IF(CE$1&lt;=Taxes!$P$83*12,Taxes!$P$84,IF(Taxes!$P122&lt;&gt;"",Taxes!$P122,Taxes!$P$77))),
IF(SUMIFS(Taxes!$N$14:$N$17,Taxes!$J$14:$J$17,YEAR(CE$4))&gt;1,SUMIFS(Taxes!$P$77:$P$79,Taxes!$N$77:$N$79,SUMIFS(Taxes!$N$14:$N$17,Taxes!$J$14:$J$17,YEAR(CE$4))),
IF(Taxes!$N$12&gt;1,SUMIFS(Taxes!$P$77:$P$79,Taxes!$N$77:$N$79,Taxes!$N$12),IF(Taxes!$P122&lt;&gt;"",Taxes!$P122,SUMIFS(Taxes!$P$77:$P$79,Taxes!$N$77:$N$79,Taxes!$N$12)))
))
)</f>
        <v>0</v>
      </c>
      <c r="CF280" s="5">
        <f ca="1">IF(CF$4="",0,CF96*
IF(SUMIFS(Taxes!$N$14:$N$17,Taxes!$J$14:$J$17,YEAR(CF$4))=4,IF(CF$1&lt;=Taxes!$P$81*12,Taxes!$P$82,IF(CF$1&lt;=Taxes!$P$83*12,Taxes!$P$84,IF(Taxes!$P122&lt;&gt;"",Taxes!$P122,Taxes!$P$77))),
IF(SUMIFS(Taxes!$N$14:$N$17,Taxes!$J$14:$J$17,YEAR(CF$4))&gt;1,SUMIFS(Taxes!$P$77:$P$79,Taxes!$N$77:$N$79,SUMIFS(Taxes!$N$14:$N$17,Taxes!$J$14:$J$17,YEAR(CF$4))),
IF(Taxes!$N$12&gt;1,SUMIFS(Taxes!$P$77:$P$79,Taxes!$N$77:$N$79,Taxes!$N$12),IF(Taxes!$P122&lt;&gt;"",Taxes!$P122,SUMIFS(Taxes!$P$77:$P$79,Taxes!$N$77:$N$79,Taxes!$N$12)))
))
)</f>
        <v>0</v>
      </c>
    </row>
    <row r="281" spans="2:84" x14ac:dyDescent="0.3">
      <c r="B281" s="13">
        <f>ROW()</f>
        <v>281</v>
      </c>
      <c r="H281" s="1" t="str">
        <f t="shared" si="517"/>
        <v>НДС к возмещению</v>
      </c>
      <c r="I281" s="1" t="str">
        <f t="shared" ref="I281:I284" si="521">$I$279</f>
        <v>Стартовые капитальные затраты</v>
      </c>
      <c r="J281" s="1" t="str">
        <f>Prcsses!I113</f>
        <v>Подбор площадки под металлобазу</v>
      </c>
      <c r="M281" s="53" t="s">
        <v>18</v>
      </c>
      <c r="U281" s="5">
        <f t="shared" ca="1" si="518"/>
        <v>0</v>
      </c>
      <c r="X281" s="5">
        <f ca="1">IF(X$4="",0,X97*
IF(SUMIFS(Taxes!$N$14:$N$17,Taxes!$J$14:$J$17,YEAR(X$4))=4,IF(X$1&lt;=Taxes!$P$81*12,Taxes!$P$82,IF(X$1&lt;=Taxes!$P$83*12,Taxes!$P$84,IF(Taxes!$P123&lt;&gt;"",Taxes!$P123,Taxes!$P$77))),
IF(SUMIFS(Taxes!$N$14:$N$17,Taxes!$J$14:$J$17,YEAR(X$4))&gt;1,SUMIFS(Taxes!$P$77:$P$79,Taxes!$N$77:$N$79,SUMIFS(Taxes!$N$14:$N$17,Taxes!$J$14:$J$17,YEAR(X$4))),
IF(Taxes!$N$12&gt;1,SUMIFS(Taxes!$P$77:$P$79,Taxes!$N$77:$N$79,Taxes!$N$12),IF(Taxes!$P123&lt;&gt;"",Taxes!$P123,SUMIFS(Taxes!$P$77:$P$79,Taxes!$N$77:$N$79,Taxes!$N$12)))
))
)</f>
        <v>0</v>
      </c>
      <c r="Y281" s="5">
        <f ca="1">IF(Y$4="",0,Y97*
IF(SUMIFS(Taxes!$N$14:$N$17,Taxes!$J$14:$J$17,YEAR(Y$4))=4,IF(Y$1&lt;=Taxes!$P$81*12,Taxes!$P$82,IF(Y$1&lt;=Taxes!$P$83*12,Taxes!$P$84,IF(Taxes!$P123&lt;&gt;"",Taxes!$P123,Taxes!$P$77))),
IF(SUMIFS(Taxes!$N$14:$N$17,Taxes!$J$14:$J$17,YEAR(Y$4))&gt;1,SUMIFS(Taxes!$P$77:$P$79,Taxes!$N$77:$N$79,SUMIFS(Taxes!$N$14:$N$17,Taxes!$J$14:$J$17,YEAR(Y$4))),
IF(Taxes!$N$12&gt;1,SUMIFS(Taxes!$P$77:$P$79,Taxes!$N$77:$N$79,Taxes!$N$12),IF(Taxes!$P123&lt;&gt;"",Taxes!$P123,SUMIFS(Taxes!$P$77:$P$79,Taxes!$N$77:$N$79,Taxes!$N$12)))
))
)</f>
        <v>0</v>
      </c>
      <c r="Z281" s="5">
        <f ca="1">IF(Z$4="",0,Z97*
IF(SUMIFS(Taxes!$N$14:$N$17,Taxes!$J$14:$J$17,YEAR(Z$4))=4,IF(Z$1&lt;=Taxes!$P$81*12,Taxes!$P$82,IF(Z$1&lt;=Taxes!$P$83*12,Taxes!$P$84,IF(Taxes!$P123&lt;&gt;"",Taxes!$P123,Taxes!$P$77))),
IF(SUMIFS(Taxes!$N$14:$N$17,Taxes!$J$14:$J$17,YEAR(Z$4))&gt;1,SUMIFS(Taxes!$P$77:$P$79,Taxes!$N$77:$N$79,SUMIFS(Taxes!$N$14:$N$17,Taxes!$J$14:$J$17,YEAR(Z$4))),
IF(Taxes!$N$12&gt;1,SUMIFS(Taxes!$P$77:$P$79,Taxes!$N$77:$N$79,Taxes!$N$12),IF(Taxes!$P123&lt;&gt;"",Taxes!$P123,SUMIFS(Taxes!$P$77:$P$79,Taxes!$N$77:$N$79,Taxes!$N$12)))
))
)</f>
        <v>0</v>
      </c>
      <c r="AA281" s="5">
        <f ca="1">IF(AA$4="",0,AA97*
IF(SUMIFS(Taxes!$N$14:$N$17,Taxes!$J$14:$J$17,YEAR(AA$4))=4,IF(AA$1&lt;=Taxes!$P$81*12,Taxes!$P$82,IF(AA$1&lt;=Taxes!$P$83*12,Taxes!$P$84,IF(Taxes!$P123&lt;&gt;"",Taxes!$P123,Taxes!$P$77))),
IF(SUMIFS(Taxes!$N$14:$N$17,Taxes!$J$14:$J$17,YEAR(AA$4))&gt;1,SUMIFS(Taxes!$P$77:$P$79,Taxes!$N$77:$N$79,SUMIFS(Taxes!$N$14:$N$17,Taxes!$J$14:$J$17,YEAR(AA$4))),
IF(Taxes!$N$12&gt;1,SUMIFS(Taxes!$P$77:$P$79,Taxes!$N$77:$N$79,Taxes!$N$12),IF(Taxes!$P123&lt;&gt;"",Taxes!$P123,SUMIFS(Taxes!$P$77:$P$79,Taxes!$N$77:$N$79,Taxes!$N$12)))
))
)</f>
        <v>0</v>
      </c>
      <c r="AB281" s="5">
        <f ca="1">IF(AB$4="",0,AB97*
IF(SUMIFS(Taxes!$N$14:$N$17,Taxes!$J$14:$J$17,YEAR(AB$4))=4,IF(AB$1&lt;=Taxes!$P$81*12,Taxes!$P$82,IF(AB$1&lt;=Taxes!$P$83*12,Taxes!$P$84,IF(Taxes!$P123&lt;&gt;"",Taxes!$P123,Taxes!$P$77))),
IF(SUMIFS(Taxes!$N$14:$N$17,Taxes!$J$14:$J$17,YEAR(AB$4))&gt;1,SUMIFS(Taxes!$P$77:$P$79,Taxes!$N$77:$N$79,SUMIFS(Taxes!$N$14:$N$17,Taxes!$J$14:$J$17,YEAR(AB$4))),
IF(Taxes!$N$12&gt;1,SUMIFS(Taxes!$P$77:$P$79,Taxes!$N$77:$N$79,Taxes!$N$12),IF(Taxes!$P123&lt;&gt;"",Taxes!$P123,SUMIFS(Taxes!$P$77:$P$79,Taxes!$N$77:$N$79,Taxes!$N$12)))
))
)</f>
        <v>0</v>
      </c>
      <c r="AC281" s="5">
        <f ca="1">IF(AC$4="",0,AC97*
IF(SUMIFS(Taxes!$N$14:$N$17,Taxes!$J$14:$J$17,YEAR(AC$4))=4,IF(AC$1&lt;=Taxes!$P$81*12,Taxes!$P$82,IF(AC$1&lt;=Taxes!$P$83*12,Taxes!$P$84,IF(Taxes!$P123&lt;&gt;"",Taxes!$P123,Taxes!$P$77))),
IF(SUMIFS(Taxes!$N$14:$N$17,Taxes!$J$14:$J$17,YEAR(AC$4))&gt;1,SUMIFS(Taxes!$P$77:$P$79,Taxes!$N$77:$N$79,SUMIFS(Taxes!$N$14:$N$17,Taxes!$J$14:$J$17,YEAR(AC$4))),
IF(Taxes!$N$12&gt;1,SUMIFS(Taxes!$P$77:$P$79,Taxes!$N$77:$N$79,Taxes!$N$12),IF(Taxes!$P123&lt;&gt;"",Taxes!$P123,SUMIFS(Taxes!$P$77:$P$79,Taxes!$N$77:$N$79,Taxes!$N$12)))
))
)</f>
        <v>0</v>
      </c>
      <c r="AD281" s="5">
        <f ca="1">IF(AD$4="",0,AD97*
IF(SUMIFS(Taxes!$N$14:$N$17,Taxes!$J$14:$J$17,YEAR(AD$4))=4,IF(AD$1&lt;=Taxes!$P$81*12,Taxes!$P$82,IF(AD$1&lt;=Taxes!$P$83*12,Taxes!$P$84,IF(Taxes!$P123&lt;&gt;"",Taxes!$P123,Taxes!$P$77))),
IF(SUMIFS(Taxes!$N$14:$N$17,Taxes!$J$14:$J$17,YEAR(AD$4))&gt;1,SUMIFS(Taxes!$P$77:$P$79,Taxes!$N$77:$N$79,SUMIFS(Taxes!$N$14:$N$17,Taxes!$J$14:$J$17,YEAR(AD$4))),
IF(Taxes!$N$12&gt;1,SUMIFS(Taxes!$P$77:$P$79,Taxes!$N$77:$N$79,Taxes!$N$12),IF(Taxes!$P123&lt;&gt;"",Taxes!$P123,SUMIFS(Taxes!$P$77:$P$79,Taxes!$N$77:$N$79,Taxes!$N$12)))
))
)</f>
        <v>0</v>
      </c>
      <c r="AE281" s="5">
        <f ca="1">IF(AE$4="",0,AE97*
IF(SUMIFS(Taxes!$N$14:$N$17,Taxes!$J$14:$J$17,YEAR(AE$4))=4,IF(AE$1&lt;=Taxes!$P$81*12,Taxes!$P$82,IF(AE$1&lt;=Taxes!$P$83*12,Taxes!$P$84,IF(Taxes!$P123&lt;&gt;"",Taxes!$P123,Taxes!$P$77))),
IF(SUMIFS(Taxes!$N$14:$N$17,Taxes!$J$14:$J$17,YEAR(AE$4))&gt;1,SUMIFS(Taxes!$P$77:$P$79,Taxes!$N$77:$N$79,SUMIFS(Taxes!$N$14:$N$17,Taxes!$J$14:$J$17,YEAR(AE$4))),
IF(Taxes!$N$12&gt;1,SUMIFS(Taxes!$P$77:$P$79,Taxes!$N$77:$N$79,Taxes!$N$12),IF(Taxes!$P123&lt;&gt;"",Taxes!$P123,SUMIFS(Taxes!$P$77:$P$79,Taxes!$N$77:$N$79,Taxes!$N$12)))
))
)</f>
        <v>0</v>
      </c>
      <c r="AF281" s="5">
        <f ca="1">IF(AF$4="",0,AF97*
IF(SUMIFS(Taxes!$N$14:$N$17,Taxes!$J$14:$J$17,YEAR(AF$4))=4,IF(AF$1&lt;=Taxes!$P$81*12,Taxes!$P$82,IF(AF$1&lt;=Taxes!$P$83*12,Taxes!$P$84,IF(Taxes!$P123&lt;&gt;"",Taxes!$P123,Taxes!$P$77))),
IF(SUMIFS(Taxes!$N$14:$N$17,Taxes!$J$14:$J$17,YEAR(AF$4))&gt;1,SUMIFS(Taxes!$P$77:$P$79,Taxes!$N$77:$N$79,SUMIFS(Taxes!$N$14:$N$17,Taxes!$J$14:$J$17,YEAR(AF$4))),
IF(Taxes!$N$12&gt;1,SUMIFS(Taxes!$P$77:$P$79,Taxes!$N$77:$N$79,Taxes!$N$12),IF(Taxes!$P123&lt;&gt;"",Taxes!$P123,SUMIFS(Taxes!$P$77:$P$79,Taxes!$N$77:$N$79,Taxes!$N$12)))
))
)</f>
        <v>0</v>
      </c>
      <c r="AG281" s="5">
        <f ca="1">IF(AG$4="",0,AG97*
IF(SUMIFS(Taxes!$N$14:$N$17,Taxes!$J$14:$J$17,YEAR(AG$4))=4,IF(AG$1&lt;=Taxes!$P$81*12,Taxes!$P$82,IF(AG$1&lt;=Taxes!$P$83*12,Taxes!$P$84,IF(Taxes!$P123&lt;&gt;"",Taxes!$P123,Taxes!$P$77))),
IF(SUMIFS(Taxes!$N$14:$N$17,Taxes!$J$14:$J$17,YEAR(AG$4))&gt;1,SUMIFS(Taxes!$P$77:$P$79,Taxes!$N$77:$N$79,SUMIFS(Taxes!$N$14:$N$17,Taxes!$J$14:$J$17,YEAR(AG$4))),
IF(Taxes!$N$12&gt;1,SUMIFS(Taxes!$P$77:$P$79,Taxes!$N$77:$N$79,Taxes!$N$12),IF(Taxes!$P123&lt;&gt;"",Taxes!$P123,SUMIFS(Taxes!$P$77:$P$79,Taxes!$N$77:$N$79,Taxes!$N$12)))
))
)</f>
        <v>0</v>
      </c>
      <c r="AH281" s="5">
        <f ca="1">IF(AH$4="",0,AH97*
IF(SUMIFS(Taxes!$N$14:$N$17,Taxes!$J$14:$J$17,YEAR(AH$4))=4,IF(AH$1&lt;=Taxes!$P$81*12,Taxes!$P$82,IF(AH$1&lt;=Taxes!$P$83*12,Taxes!$P$84,IF(Taxes!$P123&lt;&gt;"",Taxes!$P123,Taxes!$P$77))),
IF(SUMIFS(Taxes!$N$14:$N$17,Taxes!$J$14:$J$17,YEAR(AH$4))&gt;1,SUMIFS(Taxes!$P$77:$P$79,Taxes!$N$77:$N$79,SUMIFS(Taxes!$N$14:$N$17,Taxes!$J$14:$J$17,YEAR(AH$4))),
IF(Taxes!$N$12&gt;1,SUMIFS(Taxes!$P$77:$P$79,Taxes!$N$77:$N$79,Taxes!$N$12),IF(Taxes!$P123&lt;&gt;"",Taxes!$P123,SUMIFS(Taxes!$P$77:$P$79,Taxes!$N$77:$N$79,Taxes!$N$12)))
))
)</f>
        <v>0</v>
      </c>
      <c r="AI281" s="5">
        <f ca="1">IF(AI$4="",0,AI97*
IF(SUMIFS(Taxes!$N$14:$N$17,Taxes!$J$14:$J$17,YEAR(AI$4))=4,IF(AI$1&lt;=Taxes!$P$81*12,Taxes!$P$82,IF(AI$1&lt;=Taxes!$P$83*12,Taxes!$P$84,IF(Taxes!$P123&lt;&gt;"",Taxes!$P123,Taxes!$P$77))),
IF(SUMIFS(Taxes!$N$14:$N$17,Taxes!$J$14:$J$17,YEAR(AI$4))&gt;1,SUMIFS(Taxes!$P$77:$P$79,Taxes!$N$77:$N$79,SUMIFS(Taxes!$N$14:$N$17,Taxes!$J$14:$J$17,YEAR(AI$4))),
IF(Taxes!$N$12&gt;1,SUMIFS(Taxes!$P$77:$P$79,Taxes!$N$77:$N$79,Taxes!$N$12),IF(Taxes!$P123&lt;&gt;"",Taxes!$P123,SUMIFS(Taxes!$P$77:$P$79,Taxes!$N$77:$N$79,Taxes!$N$12)))
))
)</f>
        <v>0</v>
      </c>
      <c r="AJ281" s="5">
        <f ca="1">IF(AJ$4="",0,AJ97*
IF(SUMIFS(Taxes!$N$14:$N$17,Taxes!$J$14:$J$17,YEAR(AJ$4))=4,IF(AJ$1&lt;=Taxes!$P$81*12,Taxes!$P$82,IF(AJ$1&lt;=Taxes!$P$83*12,Taxes!$P$84,IF(Taxes!$P123&lt;&gt;"",Taxes!$P123,Taxes!$P$77))),
IF(SUMIFS(Taxes!$N$14:$N$17,Taxes!$J$14:$J$17,YEAR(AJ$4))&gt;1,SUMIFS(Taxes!$P$77:$P$79,Taxes!$N$77:$N$79,SUMIFS(Taxes!$N$14:$N$17,Taxes!$J$14:$J$17,YEAR(AJ$4))),
IF(Taxes!$N$12&gt;1,SUMIFS(Taxes!$P$77:$P$79,Taxes!$N$77:$N$79,Taxes!$N$12),IF(Taxes!$P123&lt;&gt;"",Taxes!$P123,SUMIFS(Taxes!$P$77:$P$79,Taxes!$N$77:$N$79,Taxes!$N$12)))
))
)</f>
        <v>0</v>
      </c>
      <c r="AK281" s="5">
        <f ca="1">IF(AK$4="",0,AK97*
IF(SUMIFS(Taxes!$N$14:$N$17,Taxes!$J$14:$J$17,YEAR(AK$4))=4,IF(AK$1&lt;=Taxes!$P$81*12,Taxes!$P$82,IF(AK$1&lt;=Taxes!$P$83*12,Taxes!$P$84,IF(Taxes!$P123&lt;&gt;"",Taxes!$P123,Taxes!$P$77))),
IF(SUMIFS(Taxes!$N$14:$N$17,Taxes!$J$14:$J$17,YEAR(AK$4))&gt;1,SUMIFS(Taxes!$P$77:$P$79,Taxes!$N$77:$N$79,SUMIFS(Taxes!$N$14:$N$17,Taxes!$J$14:$J$17,YEAR(AK$4))),
IF(Taxes!$N$12&gt;1,SUMIFS(Taxes!$P$77:$P$79,Taxes!$N$77:$N$79,Taxes!$N$12),IF(Taxes!$P123&lt;&gt;"",Taxes!$P123,SUMIFS(Taxes!$P$77:$P$79,Taxes!$N$77:$N$79,Taxes!$N$12)))
))
)</f>
        <v>0</v>
      </c>
      <c r="AL281" s="5">
        <f ca="1">IF(AL$4="",0,AL97*
IF(SUMIFS(Taxes!$N$14:$N$17,Taxes!$J$14:$J$17,YEAR(AL$4))=4,IF(AL$1&lt;=Taxes!$P$81*12,Taxes!$P$82,IF(AL$1&lt;=Taxes!$P$83*12,Taxes!$P$84,IF(Taxes!$P123&lt;&gt;"",Taxes!$P123,Taxes!$P$77))),
IF(SUMIFS(Taxes!$N$14:$N$17,Taxes!$J$14:$J$17,YEAR(AL$4))&gt;1,SUMIFS(Taxes!$P$77:$P$79,Taxes!$N$77:$N$79,SUMIFS(Taxes!$N$14:$N$17,Taxes!$J$14:$J$17,YEAR(AL$4))),
IF(Taxes!$N$12&gt;1,SUMIFS(Taxes!$P$77:$P$79,Taxes!$N$77:$N$79,Taxes!$N$12),IF(Taxes!$P123&lt;&gt;"",Taxes!$P123,SUMIFS(Taxes!$P$77:$P$79,Taxes!$N$77:$N$79,Taxes!$N$12)))
))
)</f>
        <v>0</v>
      </c>
      <c r="AM281" s="5">
        <f ca="1">IF(AM$4="",0,AM97*
IF(SUMIFS(Taxes!$N$14:$N$17,Taxes!$J$14:$J$17,YEAR(AM$4))=4,IF(AM$1&lt;=Taxes!$P$81*12,Taxes!$P$82,IF(AM$1&lt;=Taxes!$P$83*12,Taxes!$P$84,IF(Taxes!$P123&lt;&gt;"",Taxes!$P123,Taxes!$P$77))),
IF(SUMIFS(Taxes!$N$14:$N$17,Taxes!$J$14:$J$17,YEAR(AM$4))&gt;1,SUMIFS(Taxes!$P$77:$P$79,Taxes!$N$77:$N$79,SUMIFS(Taxes!$N$14:$N$17,Taxes!$J$14:$J$17,YEAR(AM$4))),
IF(Taxes!$N$12&gt;1,SUMIFS(Taxes!$P$77:$P$79,Taxes!$N$77:$N$79,Taxes!$N$12),IF(Taxes!$P123&lt;&gt;"",Taxes!$P123,SUMIFS(Taxes!$P$77:$P$79,Taxes!$N$77:$N$79,Taxes!$N$12)))
))
)</f>
        <v>0</v>
      </c>
      <c r="AN281" s="5">
        <f ca="1">IF(AN$4="",0,AN97*
IF(SUMIFS(Taxes!$N$14:$N$17,Taxes!$J$14:$J$17,YEAR(AN$4))=4,IF(AN$1&lt;=Taxes!$P$81*12,Taxes!$P$82,IF(AN$1&lt;=Taxes!$P$83*12,Taxes!$P$84,IF(Taxes!$P123&lt;&gt;"",Taxes!$P123,Taxes!$P$77))),
IF(SUMIFS(Taxes!$N$14:$N$17,Taxes!$J$14:$J$17,YEAR(AN$4))&gt;1,SUMIFS(Taxes!$P$77:$P$79,Taxes!$N$77:$N$79,SUMIFS(Taxes!$N$14:$N$17,Taxes!$J$14:$J$17,YEAR(AN$4))),
IF(Taxes!$N$12&gt;1,SUMIFS(Taxes!$P$77:$P$79,Taxes!$N$77:$N$79,Taxes!$N$12),IF(Taxes!$P123&lt;&gt;"",Taxes!$P123,SUMIFS(Taxes!$P$77:$P$79,Taxes!$N$77:$N$79,Taxes!$N$12)))
))
)</f>
        <v>0</v>
      </c>
      <c r="AO281" s="5">
        <f ca="1">IF(AO$4="",0,AO97*
IF(SUMIFS(Taxes!$N$14:$N$17,Taxes!$J$14:$J$17,YEAR(AO$4))=4,IF(AO$1&lt;=Taxes!$P$81*12,Taxes!$P$82,IF(AO$1&lt;=Taxes!$P$83*12,Taxes!$P$84,IF(Taxes!$P123&lt;&gt;"",Taxes!$P123,Taxes!$P$77))),
IF(SUMIFS(Taxes!$N$14:$N$17,Taxes!$J$14:$J$17,YEAR(AO$4))&gt;1,SUMIFS(Taxes!$P$77:$P$79,Taxes!$N$77:$N$79,SUMIFS(Taxes!$N$14:$N$17,Taxes!$J$14:$J$17,YEAR(AO$4))),
IF(Taxes!$N$12&gt;1,SUMIFS(Taxes!$P$77:$P$79,Taxes!$N$77:$N$79,Taxes!$N$12),IF(Taxes!$P123&lt;&gt;"",Taxes!$P123,SUMIFS(Taxes!$P$77:$P$79,Taxes!$N$77:$N$79,Taxes!$N$12)))
))
)</f>
        <v>0</v>
      </c>
      <c r="AP281" s="5">
        <f ca="1">IF(AP$4="",0,AP97*
IF(SUMIFS(Taxes!$N$14:$N$17,Taxes!$J$14:$J$17,YEAR(AP$4))=4,IF(AP$1&lt;=Taxes!$P$81*12,Taxes!$P$82,IF(AP$1&lt;=Taxes!$P$83*12,Taxes!$P$84,IF(Taxes!$P123&lt;&gt;"",Taxes!$P123,Taxes!$P$77))),
IF(SUMIFS(Taxes!$N$14:$N$17,Taxes!$J$14:$J$17,YEAR(AP$4))&gt;1,SUMIFS(Taxes!$P$77:$P$79,Taxes!$N$77:$N$79,SUMIFS(Taxes!$N$14:$N$17,Taxes!$J$14:$J$17,YEAR(AP$4))),
IF(Taxes!$N$12&gt;1,SUMIFS(Taxes!$P$77:$P$79,Taxes!$N$77:$N$79,Taxes!$N$12),IF(Taxes!$P123&lt;&gt;"",Taxes!$P123,SUMIFS(Taxes!$P$77:$P$79,Taxes!$N$77:$N$79,Taxes!$N$12)))
))
)</f>
        <v>0</v>
      </c>
      <c r="AQ281" s="5">
        <f ca="1">IF(AQ$4="",0,AQ97*
IF(SUMIFS(Taxes!$N$14:$N$17,Taxes!$J$14:$J$17,YEAR(AQ$4))=4,IF(AQ$1&lt;=Taxes!$P$81*12,Taxes!$P$82,IF(AQ$1&lt;=Taxes!$P$83*12,Taxes!$P$84,IF(Taxes!$P123&lt;&gt;"",Taxes!$P123,Taxes!$P$77))),
IF(SUMIFS(Taxes!$N$14:$N$17,Taxes!$J$14:$J$17,YEAR(AQ$4))&gt;1,SUMIFS(Taxes!$P$77:$P$79,Taxes!$N$77:$N$79,SUMIFS(Taxes!$N$14:$N$17,Taxes!$J$14:$J$17,YEAR(AQ$4))),
IF(Taxes!$N$12&gt;1,SUMIFS(Taxes!$P$77:$P$79,Taxes!$N$77:$N$79,Taxes!$N$12),IF(Taxes!$P123&lt;&gt;"",Taxes!$P123,SUMIFS(Taxes!$P$77:$P$79,Taxes!$N$77:$N$79,Taxes!$N$12)))
))
)</f>
        <v>0</v>
      </c>
      <c r="AR281" s="5">
        <f ca="1">IF(AR$4="",0,AR97*
IF(SUMIFS(Taxes!$N$14:$N$17,Taxes!$J$14:$J$17,YEAR(AR$4))=4,IF(AR$1&lt;=Taxes!$P$81*12,Taxes!$P$82,IF(AR$1&lt;=Taxes!$P$83*12,Taxes!$P$84,IF(Taxes!$P123&lt;&gt;"",Taxes!$P123,Taxes!$P$77))),
IF(SUMIFS(Taxes!$N$14:$N$17,Taxes!$J$14:$J$17,YEAR(AR$4))&gt;1,SUMIFS(Taxes!$P$77:$P$79,Taxes!$N$77:$N$79,SUMIFS(Taxes!$N$14:$N$17,Taxes!$J$14:$J$17,YEAR(AR$4))),
IF(Taxes!$N$12&gt;1,SUMIFS(Taxes!$P$77:$P$79,Taxes!$N$77:$N$79,Taxes!$N$12),IF(Taxes!$P123&lt;&gt;"",Taxes!$P123,SUMIFS(Taxes!$P$77:$P$79,Taxes!$N$77:$N$79,Taxes!$N$12)))
))
)</f>
        <v>0</v>
      </c>
      <c r="AS281" s="5">
        <f ca="1">IF(AS$4="",0,AS97*
IF(SUMIFS(Taxes!$N$14:$N$17,Taxes!$J$14:$J$17,YEAR(AS$4))=4,IF(AS$1&lt;=Taxes!$P$81*12,Taxes!$P$82,IF(AS$1&lt;=Taxes!$P$83*12,Taxes!$P$84,IF(Taxes!$P123&lt;&gt;"",Taxes!$P123,Taxes!$P$77))),
IF(SUMIFS(Taxes!$N$14:$N$17,Taxes!$J$14:$J$17,YEAR(AS$4))&gt;1,SUMIFS(Taxes!$P$77:$P$79,Taxes!$N$77:$N$79,SUMIFS(Taxes!$N$14:$N$17,Taxes!$J$14:$J$17,YEAR(AS$4))),
IF(Taxes!$N$12&gt;1,SUMIFS(Taxes!$P$77:$P$79,Taxes!$N$77:$N$79,Taxes!$N$12),IF(Taxes!$P123&lt;&gt;"",Taxes!$P123,SUMIFS(Taxes!$P$77:$P$79,Taxes!$N$77:$N$79,Taxes!$N$12)))
))
)</f>
        <v>0</v>
      </c>
      <c r="AT281" s="5">
        <f ca="1">IF(AT$4="",0,AT97*
IF(SUMIFS(Taxes!$N$14:$N$17,Taxes!$J$14:$J$17,YEAR(AT$4))=4,IF(AT$1&lt;=Taxes!$P$81*12,Taxes!$P$82,IF(AT$1&lt;=Taxes!$P$83*12,Taxes!$P$84,IF(Taxes!$P123&lt;&gt;"",Taxes!$P123,Taxes!$P$77))),
IF(SUMIFS(Taxes!$N$14:$N$17,Taxes!$J$14:$J$17,YEAR(AT$4))&gt;1,SUMIFS(Taxes!$P$77:$P$79,Taxes!$N$77:$N$79,SUMIFS(Taxes!$N$14:$N$17,Taxes!$J$14:$J$17,YEAR(AT$4))),
IF(Taxes!$N$12&gt;1,SUMIFS(Taxes!$P$77:$P$79,Taxes!$N$77:$N$79,Taxes!$N$12),IF(Taxes!$P123&lt;&gt;"",Taxes!$P123,SUMIFS(Taxes!$P$77:$P$79,Taxes!$N$77:$N$79,Taxes!$N$12)))
))
)</f>
        <v>0</v>
      </c>
      <c r="AU281" s="5">
        <f ca="1">IF(AU$4="",0,AU97*
IF(SUMIFS(Taxes!$N$14:$N$17,Taxes!$J$14:$J$17,YEAR(AU$4))=4,IF(AU$1&lt;=Taxes!$P$81*12,Taxes!$P$82,IF(AU$1&lt;=Taxes!$P$83*12,Taxes!$P$84,IF(Taxes!$P123&lt;&gt;"",Taxes!$P123,Taxes!$P$77))),
IF(SUMIFS(Taxes!$N$14:$N$17,Taxes!$J$14:$J$17,YEAR(AU$4))&gt;1,SUMIFS(Taxes!$P$77:$P$79,Taxes!$N$77:$N$79,SUMIFS(Taxes!$N$14:$N$17,Taxes!$J$14:$J$17,YEAR(AU$4))),
IF(Taxes!$N$12&gt;1,SUMIFS(Taxes!$P$77:$P$79,Taxes!$N$77:$N$79,Taxes!$N$12),IF(Taxes!$P123&lt;&gt;"",Taxes!$P123,SUMIFS(Taxes!$P$77:$P$79,Taxes!$N$77:$N$79,Taxes!$N$12)))
))
)</f>
        <v>0</v>
      </c>
      <c r="AV281" s="5">
        <f ca="1">IF(AV$4="",0,AV97*
IF(SUMIFS(Taxes!$N$14:$N$17,Taxes!$J$14:$J$17,YEAR(AV$4))=4,IF(AV$1&lt;=Taxes!$P$81*12,Taxes!$P$82,IF(AV$1&lt;=Taxes!$P$83*12,Taxes!$P$84,IF(Taxes!$P123&lt;&gt;"",Taxes!$P123,Taxes!$P$77))),
IF(SUMIFS(Taxes!$N$14:$N$17,Taxes!$J$14:$J$17,YEAR(AV$4))&gt;1,SUMIFS(Taxes!$P$77:$P$79,Taxes!$N$77:$N$79,SUMIFS(Taxes!$N$14:$N$17,Taxes!$J$14:$J$17,YEAR(AV$4))),
IF(Taxes!$N$12&gt;1,SUMIFS(Taxes!$P$77:$P$79,Taxes!$N$77:$N$79,Taxes!$N$12),IF(Taxes!$P123&lt;&gt;"",Taxes!$P123,SUMIFS(Taxes!$P$77:$P$79,Taxes!$N$77:$N$79,Taxes!$N$12)))
))
)</f>
        <v>0</v>
      </c>
      <c r="AW281" s="5">
        <f ca="1">IF(AW$4="",0,AW97*
IF(SUMIFS(Taxes!$N$14:$N$17,Taxes!$J$14:$J$17,YEAR(AW$4))=4,IF(AW$1&lt;=Taxes!$P$81*12,Taxes!$P$82,IF(AW$1&lt;=Taxes!$P$83*12,Taxes!$P$84,IF(Taxes!$P123&lt;&gt;"",Taxes!$P123,Taxes!$P$77))),
IF(SUMIFS(Taxes!$N$14:$N$17,Taxes!$J$14:$J$17,YEAR(AW$4))&gt;1,SUMIFS(Taxes!$P$77:$P$79,Taxes!$N$77:$N$79,SUMIFS(Taxes!$N$14:$N$17,Taxes!$J$14:$J$17,YEAR(AW$4))),
IF(Taxes!$N$12&gt;1,SUMIFS(Taxes!$P$77:$P$79,Taxes!$N$77:$N$79,Taxes!$N$12),IF(Taxes!$P123&lt;&gt;"",Taxes!$P123,SUMIFS(Taxes!$P$77:$P$79,Taxes!$N$77:$N$79,Taxes!$N$12)))
))
)</f>
        <v>0</v>
      </c>
      <c r="AX281" s="5">
        <f ca="1">IF(AX$4="",0,AX97*
IF(SUMIFS(Taxes!$N$14:$N$17,Taxes!$J$14:$J$17,YEAR(AX$4))=4,IF(AX$1&lt;=Taxes!$P$81*12,Taxes!$P$82,IF(AX$1&lt;=Taxes!$P$83*12,Taxes!$P$84,IF(Taxes!$P123&lt;&gt;"",Taxes!$P123,Taxes!$P$77))),
IF(SUMIFS(Taxes!$N$14:$N$17,Taxes!$J$14:$J$17,YEAR(AX$4))&gt;1,SUMIFS(Taxes!$P$77:$P$79,Taxes!$N$77:$N$79,SUMIFS(Taxes!$N$14:$N$17,Taxes!$J$14:$J$17,YEAR(AX$4))),
IF(Taxes!$N$12&gt;1,SUMIFS(Taxes!$P$77:$P$79,Taxes!$N$77:$N$79,Taxes!$N$12),IF(Taxes!$P123&lt;&gt;"",Taxes!$P123,SUMIFS(Taxes!$P$77:$P$79,Taxes!$N$77:$N$79,Taxes!$N$12)))
))
)</f>
        <v>0</v>
      </c>
      <c r="AY281" s="5">
        <f ca="1">IF(AY$4="",0,AY97*
IF(SUMIFS(Taxes!$N$14:$N$17,Taxes!$J$14:$J$17,YEAR(AY$4))=4,IF(AY$1&lt;=Taxes!$P$81*12,Taxes!$P$82,IF(AY$1&lt;=Taxes!$P$83*12,Taxes!$P$84,IF(Taxes!$P123&lt;&gt;"",Taxes!$P123,Taxes!$P$77))),
IF(SUMIFS(Taxes!$N$14:$N$17,Taxes!$J$14:$J$17,YEAR(AY$4))&gt;1,SUMIFS(Taxes!$P$77:$P$79,Taxes!$N$77:$N$79,SUMIFS(Taxes!$N$14:$N$17,Taxes!$J$14:$J$17,YEAR(AY$4))),
IF(Taxes!$N$12&gt;1,SUMIFS(Taxes!$P$77:$P$79,Taxes!$N$77:$N$79,Taxes!$N$12),IF(Taxes!$P123&lt;&gt;"",Taxes!$P123,SUMIFS(Taxes!$P$77:$P$79,Taxes!$N$77:$N$79,Taxes!$N$12)))
))
)</f>
        <v>0</v>
      </c>
      <c r="AZ281" s="5">
        <f ca="1">IF(AZ$4="",0,AZ97*
IF(SUMIFS(Taxes!$N$14:$N$17,Taxes!$J$14:$J$17,YEAR(AZ$4))=4,IF(AZ$1&lt;=Taxes!$P$81*12,Taxes!$P$82,IF(AZ$1&lt;=Taxes!$P$83*12,Taxes!$P$84,IF(Taxes!$P123&lt;&gt;"",Taxes!$P123,Taxes!$P$77))),
IF(SUMIFS(Taxes!$N$14:$N$17,Taxes!$J$14:$J$17,YEAR(AZ$4))&gt;1,SUMIFS(Taxes!$P$77:$P$79,Taxes!$N$77:$N$79,SUMIFS(Taxes!$N$14:$N$17,Taxes!$J$14:$J$17,YEAR(AZ$4))),
IF(Taxes!$N$12&gt;1,SUMIFS(Taxes!$P$77:$P$79,Taxes!$N$77:$N$79,Taxes!$N$12),IF(Taxes!$P123&lt;&gt;"",Taxes!$P123,SUMIFS(Taxes!$P$77:$P$79,Taxes!$N$77:$N$79,Taxes!$N$12)))
))
)</f>
        <v>0</v>
      </c>
      <c r="BA281" s="5">
        <f ca="1">IF(BA$4="",0,BA97*
IF(SUMIFS(Taxes!$N$14:$N$17,Taxes!$J$14:$J$17,YEAR(BA$4))=4,IF(BA$1&lt;=Taxes!$P$81*12,Taxes!$P$82,IF(BA$1&lt;=Taxes!$P$83*12,Taxes!$P$84,IF(Taxes!$P123&lt;&gt;"",Taxes!$P123,Taxes!$P$77))),
IF(SUMIFS(Taxes!$N$14:$N$17,Taxes!$J$14:$J$17,YEAR(BA$4))&gt;1,SUMIFS(Taxes!$P$77:$P$79,Taxes!$N$77:$N$79,SUMIFS(Taxes!$N$14:$N$17,Taxes!$J$14:$J$17,YEAR(BA$4))),
IF(Taxes!$N$12&gt;1,SUMIFS(Taxes!$P$77:$P$79,Taxes!$N$77:$N$79,Taxes!$N$12),IF(Taxes!$P123&lt;&gt;"",Taxes!$P123,SUMIFS(Taxes!$P$77:$P$79,Taxes!$N$77:$N$79,Taxes!$N$12)))
))
)</f>
        <v>0</v>
      </c>
      <c r="BB281" s="5">
        <f ca="1">IF(BB$4="",0,BB97*
IF(SUMIFS(Taxes!$N$14:$N$17,Taxes!$J$14:$J$17,YEAR(BB$4))=4,IF(BB$1&lt;=Taxes!$P$81*12,Taxes!$P$82,IF(BB$1&lt;=Taxes!$P$83*12,Taxes!$P$84,IF(Taxes!$P123&lt;&gt;"",Taxes!$P123,Taxes!$P$77))),
IF(SUMIFS(Taxes!$N$14:$N$17,Taxes!$J$14:$J$17,YEAR(BB$4))&gt;1,SUMIFS(Taxes!$P$77:$P$79,Taxes!$N$77:$N$79,SUMIFS(Taxes!$N$14:$N$17,Taxes!$J$14:$J$17,YEAR(BB$4))),
IF(Taxes!$N$12&gt;1,SUMIFS(Taxes!$P$77:$P$79,Taxes!$N$77:$N$79,Taxes!$N$12),IF(Taxes!$P123&lt;&gt;"",Taxes!$P123,SUMIFS(Taxes!$P$77:$P$79,Taxes!$N$77:$N$79,Taxes!$N$12)))
))
)</f>
        <v>0</v>
      </c>
      <c r="BC281" s="5">
        <f ca="1">IF(BC$4="",0,BC97*
IF(SUMIFS(Taxes!$N$14:$N$17,Taxes!$J$14:$J$17,YEAR(BC$4))=4,IF(BC$1&lt;=Taxes!$P$81*12,Taxes!$P$82,IF(BC$1&lt;=Taxes!$P$83*12,Taxes!$P$84,IF(Taxes!$P123&lt;&gt;"",Taxes!$P123,Taxes!$P$77))),
IF(SUMIFS(Taxes!$N$14:$N$17,Taxes!$J$14:$J$17,YEAR(BC$4))&gt;1,SUMIFS(Taxes!$P$77:$P$79,Taxes!$N$77:$N$79,SUMIFS(Taxes!$N$14:$N$17,Taxes!$J$14:$J$17,YEAR(BC$4))),
IF(Taxes!$N$12&gt;1,SUMIFS(Taxes!$P$77:$P$79,Taxes!$N$77:$N$79,Taxes!$N$12),IF(Taxes!$P123&lt;&gt;"",Taxes!$P123,SUMIFS(Taxes!$P$77:$P$79,Taxes!$N$77:$N$79,Taxes!$N$12)))
))
)</f>
        <v>0</v>
      </c>
      <c r="BD281" s="5">
        <f ca="1">IF(BD$4="",0,BD97*
IF(SUMIFS(Taxes!$N$14:$N$17,Taxes!$J$14:$J$17,YEAR(BD$4))=4,IF(BD$1&lt;=Taxes!$P$81*12,Taxes!$P$82,IF(BD$1&lt;=Taxes!$P$83*12,Taxes!$P$84,IF(Taxes!$P123&lt;&gt;"",Taxes!$P123,Taxes!$P$77))),
IF(SUMIFS(Taxes!$N$14:$N$17,Taxes!$J$14:$J$17,YEAR(BD$4))&gt;1,SUMIFS(Taxes!$P$77:$P$79,Taxes!$N$77:$N$79,SUMIFS(Taxes!$N$14:$N$17,Taxes!$J$14:$J$17,YEAR(BD$4))),
IF(Taxes!$N$12&gt;1,SUMIFS(Taxes!$P$77:$P$79,Taxes!$N$77:$N$79,Taxes!$N$12),IF(Taxes!$P123&lt;&gt;"",Taxes!$P123,SUMIFS(Taxes!$P$77:$P$79,Taxes!$N$77:$N$79,Taxes!$N$12)))
))
)</f>
        <v>0</v>
      </c>
      <c r="BE281" s="5">
        <f ca="1">IF(BE$4="",0,BE97*
IF(SUMIFS(Taxes!$N$14:$N$17,Taxes!$J$14:$J$17,YEAR(BE$4))=4,IF(BE$1&lt;=Taxes!$P$81*12,Taxes!$P$82,IF(BE$1&lt;=Taxes!$P$83*12,Taxes!$P$84,IF(Taxes!$P123&lt;&gt;"",Taxes!$P123,Taxes!$P$77))),
IF(SUMIFS(Taxes!$N$14:$N$17,Taxes!$J$14:$J$17,YEAR(BE$4))&gt;1,SUMIFS(Taxes!$P$77:$P$79,Taxes!$N$77:$N$79,SUMIFS(Taxes!$N$14:$N$17,Taxes!$J$14:$J$17,YEAR(BE$4))),
IF(Taxes!$N$12&gt;1,SUMIFS(Taxes!$P$77:$P$79,Taxes!$N$77:$N$79,Taxes!$N$12),IF(Taxes!$P123&lt;&gt;"",Taxes!$P123,SUMIFS(Taxes!$P$77:$P$79,Taxes!$N$77:$N$79,Taxes!$N$12)))
))
)</f>
        <v>0</v>
      </c>
      <c r="BF281" s="5">
        <f ca="1">IF(BF$4="",0,BF97*
IF(SUMIFS(Taxes!$N$14:$N$17,Taxes!$J$14:$J$17,YEAR(BF$4))=4,IF(BF$1&lt;=Taxes!$P$81*12,Taxes!$P$82,IF(BF$1&lt;=Taxes!$P$83*12,Taxes!$P$84,IF(Taxes!$P123&lt;&gt;"",Taxes!$P123,Taxes!$P$77))),
IF(SUMIFS(Taxes!$N$14:$N$17,Taxes!$J$14:$J$17,YEAR(BF$4))&gt;1,SUMIFS(Taxes!$P$77:$P$79,Taxes!$N$77:$N$79,SUMIFS(Taxes!$N$14:$N$17,Taxes!$J$14:$J$17,YEAR(BF$4))),
IF(Taxes!$N$12&gt;1,SUMIFS(Taxes!$P$77:$P$79,Taxes!$N$77:$N$79,Taxes!$N$12),IF(Taxes!$P123&lt;&gt;"",Taxes!$P123,SUMIFS(Taxes!$P$77:$P$79,Taxes!$N$77:$N$79,Taxes!$N$12)))
))
)</f>
        <v>0</v>
      </c>
      <c r="BG281" s="5">
        <f ca="1">IF(BG$4="",0,BG97*
IF(SUMIFS(Taxes!$N$14:$N$17,Taxes!$J$14:$J$17,YEAR(BG$4))=4,IF(BG$1&lt;=Taxes!$P$81*12,Taxes!$P$82,IF(BG$1&lt;=Taxes!$P$83*12,Taxes!$P$84,IF(Taxes!$P123&lt;&gt;"",Taxes!$P123,Taxes!$P$77))),
IF(SUMIFS(Taxes!$N$14:$N$17,Taxes!$J$14:$J$17,YEAR(BG$4))&gt;1,SUMIFS(Taxes!$P$77:$P$79,Taxes!$N$77:$N$79,SUMIFS(Taxes!$N$14:$N$17,Taxes!$J$14:$J$17,YEAR(BG$4))),
IF(Taxes!$N$12&gt;1,SUMIFS(Taxes!$P$77:$P$79,Taxes!$N$77:$N$79,Taxes!$N$12),IF(Taxes!$P123&lt;&gt;"",Taxes!$P123,SUMIFS(Taxes!$P$77:$P$79,Taxes!$N$77:$N$79,Taxes!$N$12)))
))
)</f>
        <v>0</v>
      </c>
      <c r="BH281" s="5">
        <f ca="1">IF(BH$4="",0,BH97*
IF(SUMIFS(Taxes!$N$14:$N$17,Taxes!$J$14:$J$17,YEAR(BH$4))=4,IF(BH$1&lt;=Taxes!$P$81*12,Taxes!$P$82,IF(BH$1&lt;=Taxes!$P$83*12,Taxes!$P$84,IF(Taxes!$P123&lt;&gt;"",Taxes!$P123,Taxes!$P$77))),
IF(SUMIFS(Taxes!$N$14:$N$17,Taxes!$J$14:$J$17,YEAR(BH$4))&gt;1,SUMIFS(Taxes!$P$77:$P$79,Taxes!$N$77:$N$79,SUMIFS(Taxes!$N$14:$N$17,Taxes!$J$14:$J$17,YEAR(BH$4))),
IF(Taxes!$N$12&gt;1,SUMIFS(Taxes!$P$77:$P$79,Taxes!$N$77:$N$79,Taxes!$N$12),IF(Taxes!$P123&lt;&gt;"",Taxes!$P123,SUMIFS(Taxes!$P$77:$P$79,Taxes!$N$77:$N$79,Taxes!$N$12)))
))
)</f>
        <v>0</v>
      </c>
      <c r="BI281" s="5">
        <f ca="1">IF(BI$4="",0,BI97*
IF(SUMIFS(Taxes!$N$14:$N$17,Taxes!$J$14:$J$17,YEAR(BI$4))=4,IF(BI$1&lt;=Taxes!$P$81*12,Taxes!$P$82,IF(BI$1&lt;=Taxes!$P$83*12,Taxes!$P$84,IF(Taxes!$P123&lt;&gt;"",Taxes!$P123,Taxes!$P$77))),
IF(SUMIFS(Taxes!$N$14:$N$17,Taxes!$J$14:$J$17,YEAR(BI$4))&gt;1,SUMIFS(Taxes!$P$77:$P$79,Taxes!$N$77:$N$79,SUMIFS(Taxes!$N$14:$N$17,Taxes!$J$14:$J$17,YEAR(BI$4))),
IF(Taxes!$N$12&gt;1,SUMIFS(Taxes!$P$77:$P$79,Taxes!$N$77:$N$79,Taxes!$N$12),IF(Taxes!$P123&lt;&gt;"",Taxes!$P123,SUMIFS(Taxes!$P$77:$P$79,Taxes!$N$77:$N$79,Taxes!$N$12)))
))
)</f>
        <v>0</v>
      </c>
      <c r="BJ281" s="5">
        <f ca="1">IF(BJ$4="",0,BJ97*
IF(SUMIFS(Taxes!$N$14:$N$17,Taxes!$J$14:$J$17,YEAR(BJ$4))=4,IF(BJ$1&lt;=Taxes!$P$81*12,Taxes!$P$82,IF(BJ$1&lt;=Taxes!$P$83*12,Taxes!$P$84,IF(Taxes!$P123&lt;&gt;"",Taxes!$P123,Taxes!$P$77))),
IF(SUMIFS(Taxes!$N$14:$N$17,Taxes!$J$14:$J$17,YEAR(BJ$4))&gt;1,SUMIFS(Taxes!$P$77:$P$79,Taxes!$N$77:$N$79,SUMIFS(Taxes!$N$14:$N$17,Taxes!$J$14:$J$17,YEAR(BJ$4))),
IF(Taxes!$N$12&gt;1,SUMIFS(Taxes!$P$77:$P$79,Taxes!$N$77:$N$79,Taxes!$N$12),IF(Taxes!$P123&lt;&gt;"",Taxes!$P123,SUMIFS(Taxes!$P$77:$P$79,Taxes!$N$77:$N$79,Taxes!$N$12)))
))
)</f>
        <v>0</v>
      </c>
      <c r="BK281" s="5">
        <f ca="1">IF(BK$4="",0,BK97*
IF(SUMIFS(Taxes!$N$14:$N$17,Taxes!$J$14:$J$17,YEAR(BK$4))=4,IF(BK$1&lt;=Taxes!$P$81*12,Taxes!$P$82,IF(BK$1&lt;=Taxes!$P$83*12,Taxes!$P$84,IF(Taxes!$P123&lt;&gt;"",Taxes!$P123,Taxes!$P$77))),
IF(SUMIFS(Taxes!$N$14:$N$17,Taxes!$J$14:$J$17,YEAR(BK$4))&gt;1,SUMIFS(Taxes!$P$77:$P$79,Taxes!$N$77:$N$79,SUMIFS(Taxes!$N$14:$N$17,Taxes!$J$14:$J$17,YEAR(BK$4))),
IF(Taxes!$N$12&gt;1,SUMIFS(Taxes!$P$77:$P$79,Taxes!$N$77:$N$79,Taxes!$N$12),IF(Taxes!$P123&lt;&gt;"",Taxes!$P123,SUMIFS(Taxes!$P$77:$P$79,Taxes!$N$77:$N$79,Taxes!$N$12)))
))
)</f>
        <v>0</v>
      </c>
      <c r="BL281" s="5">
        <f ca="1">IF(BL$4="",0,BL97*
IF(SUMIFS(Taxes!$N$14:$N$17,Taxes!$J$14:$J$17,YEAR(BL$4))=4,IF(BL$1&lt;=Taxes!$P$81*12,Taxes!$P$82,IF(BL$1&lt;=Taxes!$P$83*12,Taxes!$P$84,IF(Taxes!$P123&lt;&gt;"",Taxes!$P123,Taxes!$P$77))),
IF(SUMIFS(Taxes!$N$14:$N$17,Taxes!$J$14:$J$17,YEAR(BL$4))&gt;1,SUMIFS(Taxes!$P$77:$P$79,Taxes!$N$77:$N$79,SUMIFS(Taxes!$N$14:$N$17,Taxes!$J$14:$J$17,YEAR(BL$4))),
IF(Taxes!$N$12&gt;1,SUMIFS(Taxes!$P$77:$P$79,Taxes!$N$77:$N$79,Taxes!$N$12),IF(Taxes!$P123&lt;&gt;"",Taxes!$P123,SUMIFS(Taxes!$P$77:$P$79,Taxes!$N$77:$N$79,Taxes!$N$12)))
))
)</f>
        <v>0</v>
      </c>
      <c r="BM281" s="5">
        <f ca="1">IF(BM$4="",0,BM97*
IF(SUMIFS(Taxes!$N$14:$N$17,Taxes!$J$14:$J$17,YEAR(BM$4))=4,IF(BM$1&lt;=Taxes!$P$81*12,Taxes!$P$82,IF(BM$1&lt;=Taxes!$P$83*12,Taxes!$P$84,IF(Taxes!$P123&lt;&gt;"",Taxes!$P123,Taxes!$P$77))),
IF(SUMIFS(Taxes!$N$14:$N$17,Taxes!$J$14:$J$17,YEAR(BM$4))&gt;1,SUMIFS(Taxes!$P$77:$P$79,Taxes!$N$77:$N$79,SUMIFS(Taxes!$N$14:$N$17,Taxes!$J$14:$J$17,YEAR(BM$4))),
IF(Taxes!$N$12&gt;1,SUMIFS(Taxes!$P$77:$P$79,Taxes!$N$77:$N$79,Taxes!$N$12),IF(Taxes!$P123&lt;&gt;"",Taxes!$P123,SUMIFS(Taxes!$P$77:$P$79,Taxes!$N$77:$N$79,Taxes!$N$12)))
))
)</f>
        <v>0</v>
      </c>
      <c r="BN281" s="5">
        <f ca="1">IF(BN$4="",0,BN97*
IF(SUMIFS(Taxes!$N$14:$N$17,Taxes!$J$14:$J$17,YEAR(BN$4))=4,IF(BN$1&lt;=Taxes!$P$81*12,Taxes!$P$82,IF(BN$1&lt;=Taxes!$P$83*12,Taxes!$P$84,IF(Taxes!$P123&lt;&gt;"",Taxes!$P123,Taxes!$P$77))),
IF(SUMIFS(Taxes!$N$14:$N$17,Taxes!$J$14:$J$17,YEAR(BN$4))&gt;1,SUMIFS(Taxes!$P$77:$P$79,Taxes!$N$77:$N$79,SUMIFS(Taxes!$N$14:$N$17,Taxes!$J$14:$J$17,YEAR(BN$4))),
IF(Taxes!$N$12&gt;1,SUMIFS(Taxes!$P$77:$P$79,Taxes!$N$77:$N$79,Taxes!$N$12),IF(Taxes!$P123&lt;&gt;"",Taxes!$P123,SUMIFS(Taxes!$P$77:$P$79,Taxes!$N$77:$N$79,Taxes!$N$12)))
))
)</f>
        <v>0</v>
      </c>
      <c r="BO281" s="5">
        <f ca="1">IF(BO$4="",0,BO97*
IF(SUMIFS(Taxes!$N$14:$N$17,Taxes!$J$14:$J$17,YEAR(BO$4))=4,IF(BO$1&lt;=Taxes!$P$81*12,Taxes!$P$82,IF(BO$1&lt;=Taxes!$P$83*12,Taxes!$P$84,IF(Taxes!$P123&lt;&gt;"",Taxes!$P123,Taxes!$P$77))),
IF(SUMIFS(Taxes!$N$14:$N$17,Taxes!$J$14:$J$17,YEAR(BO$4))&gt;1,SUMIFS(Taxes!$P$77:$P$79,Taxes!$N$77:$N$79,SUMIFS(Taxes!$N$14:$N$17,Taxes!$J$14:$J$17,YEAR(BO$4))),
IF(Taxes!$N$12&gt;1,SUMIFS(Taxes!$P$77:$P$79,Taxes!$N$77:$N$79,Taxes!$N$12),IF(Taxes!$P123&lt;&gt;"",Taxes!$P123,SUMIFS(Taxes!$P$77:$P$79,Taxes!$N$77:$N$79,Taxes!$N$12)))
))
)</f>
        <v>0</v>
      </c>
      <c r="BP281" s="5">
        <f ca="1">IF(BP$4="",0,BP97*
IF(SUMIFS(Taxes!$N$14:$N$17,Taxes!$J$14:$J$17,YEAR(BP$4))=4,IF(BP$1&lt;=Taxes!$P$81*12,Taxes!$P$82,IF(BP$1&lt;=Taxes!$P$83*12,Taxes!$P$84,IF(Taxes!$P123&lt;&gt;"",Taxes!$P123,Taxes!$P$77))),
IF(SUMIFS(Taxes!$N$14:$N$17,Taxes!$J$14:$J$17,YEAR(BP$4))&gt;1,SUMIFS(Taxes!$P$77:$P$79,Taxes!$N$77:$N$79,SUMIFS(Taxes!$N$14:$N$17,Taxes!$J$14:$J$17,YEAR(BP$4))),
IF(Taxes!$N$12&gt;1,SUMIFS(Taxes!$P$77:$P$79,Taxes!$N$77:$N$79,Taxes!$N$12),IF(Taxes!$P123&lt;&gt;"",Taxes!$P123,SUMIFS(Taxes!$P$77:$P$79,Taxes!$N$77:$N$79,Taxes!$N$12)))
))
)</f>
        <v>0</v>
      </c>
      <c r="BQ281" s="5">
        <f ca="1">IF(BQ$4="",0,BQ97*
IF(SUMIFS(Taxes!$N$14:$N$17,Taxes!$J$14:$J$17,YEAR(BQ$4))=4,IF(BQ$1&lt;=Taxes!$P$81*12,Taxes!$P$82,IF(BQ$1&lt;=Taxes!$P$83*12,Taxes!$P$84,IF(Taxes!$P123&lt;&gt;"",Taxes!$P123,Taxes!$P$77))),
IF(SUMIFS(Taxes!$N$14:$N$17,Taxes!$J$14:$J$17,YEAR(BQ$4))&gt;1,SUMIFS(Taxes!$P$77:$P$79,Taxes!$N$77:$N$79,SUMIFS(Taxes!$N$14:$N$17,Taxes!$J$14:$J$17,YEAR(BQ$4))),
IF(Taxes!$N$12&gt;1,SUMIFS(Taxes!$P$77:$P$79,Taxes!$N$77:$N$79,Taxes!$N$12),IF(Taxes!$P123&lt;&gt;"",Taxes!$P123,SUMIFS(Taxes!$P$77:$P$79,Taxes!$N$77:$N$79,Taxes!$N$12)))
))
)</f>
        <v>0</v>
      </c>
      <c r="BR281" s="5">
        <f ca="1">IF(BR$4="",0,BR97*
IF(SUMIFS(Taxes!$N$14:$N$17,Taxes!$J$14:$J$17,YEAR(BR$4))=4,IF(BR$1&lt;=Taxes!$P$81*12,Taxes!$P$82,IF(BR$1&lt;=Taxes!$P$83*12,Taxes!$P$84,IF(Taxes!$P123&lt;&gt;"",Taxes!$P123,Taxes!$P$77))),
IF(SUMIFS(Taxes!$N$14:$N$17,Taxes!$J$14:$J$17,YEAR(BR$4))&gt;1,SUMIFS(Taxes!$P$77:$P$79,Taxes!$N$77:$N$79,SUMIFS(Taxes!$N$14:$N$17,Taxes!$J$14:$J$17,YEAR(BR$4))),
IF(Taxes!$N$12&gt;1,SUMIFS(Taxes!$P$77:$P$79,Taxes!$N$77:$N$79,Taxes!$N$12),IF(Taxes!$P123&lt;&gt;"",Taxes!$P123,SUMIFS(Taxes!$P$77:$P$79,Taxes!$N$77:$N$79,Taxes!$N$12)))
))
)</f>
        <v>0</v>
      </c>
      <c r="BS281" s="5">
        <f ca="1">IF(BS$4="",0,BS97*
IF(SUMIFS(Taxes!$N$14:$N$17,Taxes!$J$14:$J$17,YEAR(BS$4))=4,IF(BS$1&lt;=Taxes!$P$81*12,Taxes!$P$82,IF(BS$1&lt;=Taxes!$P$83*12,Taxes!$P$84,IF(Taxes!$P123&lt;&gt;"",Taxes!$P123,Taxes!$P$77))),
IF(SUMIFS(Taxes!$N$14:$N$17,Taxes!$J$14:$J$17,YEAR(BS$4))&gt;1,SUMIFS(Taxes!$P$77:$P$79,Taxes!$N$77:$N$79,SUMIFS(Taxes!$N$14:$N$17,Taxes!$J$14:$J$17,YEAR(BS$4))),
IF(Taxes!$N$12&gt;1,SUMIFS(Taxes!$P$77:$P$79,Taxes!$N$77:$N$79,Taxes!$N$12),IF(Taxes!$P123&lt;&gt;"",Taxes!$P123,SUMIFS(Taxes!$P$77:$P$79,Taxes!$N$77:$N$79,Taxes!$N$12)))
))
)</f>
        <v>0</v>
      </c>
      <c r="BT281" s="5">
        <f ca="1">IF(BT$4="",0,BT97*
IF(SUMIFS(Taxes!$N$14:$N$17,Taxes!$J$14:$J$17,YEAR(BT$4))=4,IF(BT$1&lt;=Taxes!$P$81*12,Taxes!$P$82,IF(BT$1&lt;=Taxes!$P$83*12,Taxes!$P$84,IF(Taxes!$P123&lt;&gt;"",Taxes!$P123,Taxes!$P$77))),
IF(SUMIFS(Taxes!$N$14:$N$17,Taxes!$J$14:$J$17,YEAR(BT$4))&gt;1,SUMIFS(Taxes!$P$77:$P$79,Taxes!$N$77:$N$79,SUMIFS(Taxes!$N$14:$N$17,Taxes!$J$14:$J$17,YEAR(BT$4))),
IF(Taxes!$N$12&gt;1,SUMIFS(Taxes!$P$77:$P$79,Taxes!$N$77:$N$79,Taxes!$N$12),IF(Taxes!$P123&lt;&gt;"",Taxes!$P123,SUMIFS(Taxes!$P$77:$P$79,Taxes!$N$77:$N$79,Taxes!$N$12)))
))
)</f>
        <v>0</v>
      </c>
      <c r="BU281" s="5">
        <f ca="1">IF(BU$4="",0,BU97*
IF(SUMIFS(Taxes!$N$14:$N$17,Taxes!$J$14:$J$17,YEAR(BU$4))=4,IF(BU$1&lt;=Taxes!$P$81*12,Taxes!$P$82,IF(BU$1&lt;=Taxes!$P$83*12,Taxes!$P$84,IF(Taxes!$P123&lt;&gt;"",Taxes!$P123,Taxes!$P$77))),
IF(SUMIFS(Taxes!$N$14:$N$17,Taxes!$J$14:$J$17,YEAR(BU$4))&gt;1,SUMIFS(Taxes!$P$77:$P$79,Taxes!$N$77:$N$79,SUMIFS(Taxes!$N$14:$N$17,Taxes!$J$14:$J$17,YEAR(BU$4))),
IF(Taxes!$N$12&gt;1,SUMIFS(Taxes!$P$77:$P$79,Taxes!$N$77:$N$79,Taxes!$N$12),IF(Taxes!$P123&lt;&gt;"",Taxes!$P123,SUMIFS(Taxes!$P$77:$P$79,Taxes!$N$77:$N$79,Taxes!$N$12)))
))
)</f>
        <v>0</v>
      </c>
      <c r="BV281" s="5">
        <f ca="1">IF(BV$4="",0,BV97*
IF(SUMIFS(Taxes!$N$14:$N$17,Taxes!$J$14:$J$17,YEAR(BV$4))=4,IF(BV$1&lt;=Taxes!$P$81*12,Taxes!$P$82,IF(BV$1&lt;=Taxes!$P$83*12,Taxes!$P$84,IF(Taxes!$P123&lt;&gt;"",Taxes!$P123,Taxes!$P$77))),
IF(SUMIFS(Taxes!$N$14:$N$17,Taxes!$J$14:$J$17,YEAR(BV$4))&gt;1,SUMIFS(Taxes!$P$77:$P$79,Taxes!$N$77:$N$79,SUMIFS(Taxes!$N$14:$N$17,Taxes!$J$14:$J$17,YEAR(BV$4))),
IF(Taxes!$N$12&gt;1,SUMIFS(Taxes!$P$77:$P$79,Taxes!$N$77:$N$79,Taxes!$N$12),IF(Taxes!$P123&lt;&gt;"",Taxes!$P123,SUMIFS(Taxes!$P$77:$P$79,Taxes!$N$77:$N$79,Taxes!$N$12)))
))
)</f>
        <v>0</v>
      </c>
      <c r="BW281" s="5">
        <f ca="1">IF(BW$4="",0,BW97*
IF(SUMIFS(Taxes!$N$14:$N$17,Taxes!$J$14:$J$17,YEAR(BW$4))=4,IF(BW$1&lt;=Taxes!$P$81*12,Taxes!$P$82,IF(BW$1&lt;=Taxes!$P$83*12,Taxes!$P$84,IF(Taxes!$P123&lt;&gt;"",Taxes!$P123,Taxes!$P$77))),
IF(SUMIFS(Taxes!$N$14:$N$17,Taxes!$J$14:$J$17,YEAR(BW$4))&gt;1,SUMIFS(Taxes!$P$77:$P$79,Taxes!$N$77:$N$79,SUMIFS(Taxes!$N$14:$N$17,Taxes!$J$14:$J$17,YEAR(BW$4))),
IF(Taxes!$N$12&gt;1,SUMIFS(Taxes!$P$77:$P$79,Taxes!$N$77:$N$79,Taxes!$N$12),IF(Taxes!$P123&lt;&gt;"",Taxes!$P123,SUMIFS(Taxes!$P$77:$P$79,Taxes!$N$77:$N$79,Taxes!$N$12)))
))
)</f>
        <v>0</v>
      </c>
      <c r="BX281" s="5">
        <f ca="1">IF(BX$4="",0,BX97*
IF(SUMIFS(Taxes!$N$14:$N$17,Taxes!$J$14:$J$17,YEAR(BX$4))=4,IF(BX$1&lt;=Taxes!$P$81*12,Taxes!$P$82,IF(BX$1&lt;=Taxes!$P$83*12,Taxes!$P$84,IF(Taxes!$P123&lt;&gt;"",Taxes!$P123,Taxes!$P$77))),
IF(SUMIFS(Taxes!$N$14:$N$17,Taxes!$J$14:$J$17,YEAR(BX$4))&gt;1,SUMIFS(Taxes!$P$77:$P$79,Taxes!$N$77:$N$79,SUMIFS(Taxes!$N$14:$N$17,Taxes!$J$14:$J$17,YEAR(BX$4))),
IF(Taxes!$N$12&gt;1,SUMIFS(Taxes!$P$77:$P$79,Taxes!$N$77:$N$79,Taxes!$N$12),IF(Taxes!$P123&lt;&gt;"",Taxes!$P123,SUMIFS(Taxes!$P$77:$P$79,Taxes!$N$77:$N$79,Taxes!$N$12)))
))
)</f>
        <v>0</v>
      </c>
      <c r="BY281" s="5">
        <f ca="1">IF(BY$4="",0,BY97*
IF(SUMIFS(Taxes!$N$14:$N$17,Taxes!$J$14:$J$17,YEAR(BY$4))=4,IF(BY$1&lt;=Taxes!$P$81*12,Taxes!$P$82,IF(BY$1&lt;=Taxes!$P$83*12,Taxes!$P$84,IF(Taxes!$P123&lt;&gt;"",Taxes!$P123,Taxes!$P$77))),
IF(SUMIFS(Taxes!$N$14:$N$17,Taxes!$J$14:$J$17,YEAR(BY$4))&gt;1,SUMIFS(Taxes!$P$77:$P$79,Taxes!$N$77:$N$79,SUMIFS(Taxes!$N$14:$N$17,Taxes!$J$14:$J$17,YEAR(BY$4))),
IF(Taxes!$N$12&gt;1,SUMIFS(Taxes!$P$77:$P$79,Taxes!$N$77:$N$79,Taxes!$N$12),IF(Taxes!$P123&lt;&gt;"",Taxes!$P123,SUMIFS(Taxes!$P$77:$P$79,Taxes!$N$77:$N$79,Taxes!$N$12)))
))
)</f>
        <v>0</v>
      </c>
      <c r="BZ281" s="5">
        <f ca="1">IF(BZ$4="",0,BZ97*
IF(SUMIFS(Taxes!$N$14:$N$17,Taxes!$J$14:$J$17,YEAR(BZ$4))=4,IF(BZ$1&lt;=Taxes!$P$81*12,Taxes!$P$82,IF(BZ$1&lt;=Taxes!$P$83*12,Taxes!$P$84,IF(Taxes!$P123&lt;&gt;"",Taxes!$P123,Taxes!$P$77))),
IF(SUMIFS(Taxes!$N$14:$N$17,Taxes!$J$14:$J$17,YEAR(BZ$4))&gt;1,SUMIFS(Taxes!$P$77:$P$79,Taxes!$N$77:$N$79,SUMIFS(Taxes!$N$14:$N$17,Taxes!$J$14:$J$17,YEAR(BZ$4))),
IF(Taxes!$N$12&gt;1,SUMIFS(Taxes!$P$77:$P$79,Taxes!$N$77:$N$79,Taxes!$N$12),IF(Taxes!$P123&lt;&gt;"",Taxes!$P123,SUMIFS(Taxes!$P$77:$P$79,Taxes!$N$77:$N$79,Taxes!$N$12)))
))
)</f>
        <v>0</v>
      </c>
      <c r="CA281" s="5">
        <f ca="1">IF(CA$4="",0,CA97*
IF(SUMIFS(Taxes!$N$14:$N$17,Taxes!$J$14:$J$17,YEAR(CA$4))=4,IF(CA$1&lt;=Taxes!$P$81*12,Taxes!$P$82,IF(CA$1&lt;=Taxes!$P$83*12,Taxes!$P$84,IF(Taxes!$P123&lt;&gt;"",Taxes!$P123,Taxes!$P$77))),
IF(SUMIFS(Taxes!$N$14:$N$17,Taxes!$J$14:$J$17,YEAR(CA$4))&gt;1,SUMIFS(Taxes!$P$77:$P$79,Taxes!$N$77:$N$79,SUMIFS(Taxes!$N$14:$N$17,Taxes!$J$14:$J$17,YEAR(CA$4))),
IF(Taxes!$N$12&gt;1,SUMIFS(Taxes!$P$77:$P$79,Taxes!$N$77:$N$79,Taxes!$N$12),IF(Taxes!$P123&lt;&gt;"",Taxes!$P123,SUMIFS(Taxes!$P$77:$P$79,Taxes!$N$77:$N$79,Taxes!$N$12)))
))
)</f>
        <v>0</v>
      </c>
      <c r="CB281" s="5">
        <f ca="1">IF(CB$4="",0,CB97*
IF(SUMIFS(Taxes!$N$14:$N$17,Taxes!$J$14:$J$17,YEAR(CB$4))=4,IF(CB$1&lt;=Taxes!$P$81*12,Taxes!$P$82,IF(CB$1&lt;=Taxes!$P$83*12,Taxes!$P$84,IF(Taxes!$P123&lt;&gt;"",Taxes!$P123,Taxes!$P$77))),
IF(SUMIFS(Taxes!$N$14:$N$17,Taxes!$J$14:$J$17,YEAR(CB$4))&gt;1,SUMIFS(Taxes!$P$77:$P$79,Taxes!$N$77:$N$79,SUMIFS(Taxes!$N$14:$N$17,Taxes!$J$14:$J$17,YEAR(CB$4))),
IF(Taxes!$N$12&gt;1,SUMIFS(Taxes!$P$77:$P$79,Taxes!$N$77:$N$79,Taxes!$N$12),IF(Taxes!$P123&lt;&gt;"",Taxes!$P123,SUMIFS(Taxes!$P$77:$P$79,Taxes!$N$77:$N$79,Taxes!$N$12)))
))
)</f>
        <v>0</v>
      </c>
      <c r="CC281" s="5">
        <f ca="1">IF(CC$4="",0,CC97*
IF(SUMIFS(Taxes!$N$14:$N$17,Taxes!$J$14:$J$17,YEAR(CC$4))=4,IF(CC$1&lt;=Taxes!$P$81*12,Taxes!$P$82,IF(CC$1&lt;=Taxes!$P$83*12,Taxes!$P$84,IF(Taxes!$P123&lt;&gt;"",Taxes!$P123,Taxes!$P$77))),
IF(SUMIFS(Taxes!$N$14:$N$17,Taxes!$J$14:$J$17,YEAR(CC$4))&gt;1,SUMIFS(Taxes!$P$77:$P$79,Taxes!$N$77:$N$79,SUMIFS(Taxes!$N$14:$N$17,Taxes!$J$14:$J$17,YEAR(CC$4))),
IF(Taxes!$N$12&gt;1,SUMIFS(Taxes!$P$77:$P$79,Taxes!$N$77:$N$79,Taxes!$N$12),IF(Taxes!$P123&lt;&gt;"",Taxes!$P123,SUMIFS(Taxes!$P$77:$P$79,Taxes!$N$77:$N$79,Taxes!$N$12)))
))
)</f>
        <v>0</v>
      </c>
      <c r="CD281" s="5">
        <f ca="1">IF(CD$4="",0,CD97*
IF(SUMIFS(Taxes!$N$14:$N$17,Taxes!$J$14:$J$17,YEAR(CD$4))=4,IF(CD$1&lt;=Taxes!$P$81*12,Taxes!$P$82,IF(CD$1&lt;=Taxes!$P$83*12,Taxes!$P$84,IF(Taxes!$P123&lt;&gt;"",Taxes!$P123,Taxes!$P$77))),
IF(SUMIFS(Taxes!$N$14:$N$17,Taxes!$J$14:$J$17,YEAR(CD$4))&gt;1,SUMIFS(Taxes!$P$77:$P$79,Taxes!$N$77:$N$79,SUMIFS(Taxes!$N$14:$N$17,Taxes!$J$14:$J$17,YEAR(CD$4))),
IF(Taxes!$N$12&gt;1,SUMIFS(Taxes!$P$77:$P$79,Taxes!$N$77:$N$79,Taxes!$N$12),IF(Taxes!$P123&lt;&gt;"",Taxes!$P123,SUMIFS(Taxes!$P$77:$P$79,Taxes!$N$77:$N$79,Taxes!$N$12)))
))
)</f>
        <v>0</v>
      </c>
      <c r="CE281" s="5">
        <f ca="1">IF(CE$4="",0,CE97*
IF(SUMIFS(Taxes!$N$14:$N$17,Taxes!$J$14:$J$17,YEAR(CE$4))=4,IF(CE$1&lt;=Taxes!$P$81*12,Taxes!$P$82,IF(CE$1&lt;=Taxes!$P$83*12,Taxes!$P$84,IF(Taxes!$P123&lt;&gt;"",Taxes!$P123,Taxes!$P$77))),
IF(SUMIFS(Taxes!$N$14:$N$17,Taxes!$J$14:$J$17,YEAR(CE$4))&gt;1,SUMIFS(Taxes!$P$77:$P$79,Taxes!$N$77:$N$79,SUMIFS(Taxes!$N$14:$N$17,Taxes!$J$14:$J$17,YEAR(CE$4))),
IF(Taxes!$N$12&gt;1,SUMIFS(Taxes!$P$77:$P$79,Taxes!$N$77:$N$79,Taxes!$N$12),IF(Taxes!$P123&lt;&gt;"",Taxes!$P123,SUMIFS(Taxes!$P$77:$P$79,Taxes!$N$77:$N$79,Taxes!$N$12)))
))
)</f>
        <v>0</v>
      </c>
      <c r="CF281" s="5">
        <f ca="1">IF(CF$4="",0,CF97*
IF(SUMIFS(Taxes!$N$14:$N$17,Taxes!$J$14:$J$17,YEAR(CF$4))=4,IF(CF$1&lt;=Taxes!$P$81*12,Taxes!$P$82,IF(CF$1&lt;=Taxes!$P$83*12,Taxes!$P$84,IF(Taxes!$P123&lt;&gt;"",Taxes!$P123,Taxes!$P$77))),
IF(SUMIFS(Taxes!$N$14:$N$17,Taxes!$J$14:$J$17,YEAR(CF$4))&gt;1,SUMIFS(Taxes!$P$77:$P$79,Taxes!$N$77:$N$79,SUMIFS(Taxes!$N$14:$N$17,Taxes!$J$14:$J$17,YEAR(CF$4))),
IF(Taxes!$N$12&gt;1,SUMIFS(Taxes!$P$77:$P$79,Taxes!$N$77:$N$79,Taxes!$N$12),IF(Taxes!$P123&lt;&gt;"",Taxes!$P123,SUMIFS(Taxes!$P$77:$P$79,Taxes!$N$77:$N$79,Taxes!$N$12)))
))
)</f>
        <v>0</v>
      </c>
    </row>
    <row r="282" spans="2:84" x14ac:dyDescent="0.3">
      <c r="B282" s="13">
        <f>ROW()</f>
        <v>282</v>
      </c>
      <c r="H282" s="1" t="str">
        <f t="shared" si="517"/>
        <v>НДС к возмещению</v>
      </c>
      <c r="I282" s="1" t="str">
        <f t="shared" si="521"/>
        <v>Стартовые капитальные затраты</v>
      </c>
      <c r="J282" s="1" t="str">
        <f>Prcsses!I114</f>
        <v>Подбор и обучение персонала</v>
      </c>
      <c r="M282" s="53" t="s">
        <v>18</v>
      </c>
      <c r="U282" s="5">
        <f t="shared" ca="1" si="518"/>
        <v>0</v>
      </c>
      <c r="X282" s="5">
        <f ca="1">IF(X$4="",0,X98*
IF(SUMIFS(Taxes!$N$14:$N$17,Taxes!$J$14:$J$17,YEAR(X$4))=4,IF(X$1&lt;=Taxes!$P$81*12,Taxes!$P$82,IF(X$1&lt;=Taxes!$P$83*12,Taxes!$P$84,IF(Taxes!$P124&lt;&gt;"",Taxes!$P124,Taxes!$P$77))),
IF(SUMIFS(Taxes!$N$14:$N$17,Taxes!$J$14:$J$17,YEAR(X$4))&gt;1,SUMIFS(Taxes!$P$77:$P$79,Taxes!$N$77:$N$79,SUMIFS(Taxes!$N$14:$N$17,Taxes!$J$14:$J$17,YEAR(X$4))),
IF(Taxes!$N$12&gt;1,SUMIFS(Taxes!$P$77:$P$79,Taxes!$N$77:$N$79,Taxes!$N$12),IF(Taxes!$P124&lt;&gt;"",Taxes!$P124,SUMIFS(Taxes!$P$77:$P$79,Taxes!$N$77:$N$79,Taxes!$N$12)))
))
)</f>
        <v>0</v>
      </c>
      <c r="Y282" s="5">
        <f ca="1">IF(Y$4="",0,Y98*
IF(SUMIFS(Taxes!$N$14:$N$17,Taxes!$J$14:$J$17,YEAR(Y$4))=4,IF(Y$1&lt;=Taxes!$P$81*12,Taxes!$P$82,IF(Y$1&lt;=Taxes!$P$83*12,Taxes!$P$84,IF(Taxes!$P124&lt;&gt;"",Taxes!$P124,Taxes!$P$77))),
IF(SUMIFS(Taxes!$N$14:$N$17,Taxes!$J$14:$J$17,YEAR(Y$4))&gt;1,SUMIFS(Taxes!$P$77:$P$79,Taxes!$N$77:$N$79,SUMIFS(Taxes!$N$14:$N$17,Taxes!$J$14:$J$17,YEAR(Y$4))),
IF(Taxes!$N$12&gt;1,SUMIFS(Taxes!$P$77:$P$79,Taxes!$N$77:$N$79,Taxes!$N$12),IF(Taxes!$P124&lt;&gt;"",Taxes!$P124,SUMIFS(Taxes!$P$77:$P$79,Taxes!$N$77:$N$79,Taxes!$N$12)))
))
)</f>
        <v>0</v>
      </c>
      <c r="Z282" s="5">
        <f ca="1">IF(Z$4="",0,Z98*
IF(SUMIFS(Taxes!$N$14:$N$17,Taxes!$J$14:$J$17,YEAR(Z$4))=4,IF(Z$1&lt;=Taxes!$P$81*12,Taxes!$P$82,IF(Z$1&lt;=Taxes!$P$83*12,Taxes!$P$84,IF(Taxes!$P124&lt;&gt;"",Taxes!$P124,Taxes!$P$77))),
IF(SUMIFS(Taxes!$N$14:$N$17,Taxes!$J$14:$J$17,YEAR(Z$4))&gt;1,SUMIFS(Taxes!$P$77:$P$79,Taxes!$N$77:$N$79,SUMIFS(Taxes!$N$14:$N$17,Taxes!$J$14:$J$17,YEAR(Z$4))),
IF(Taxes!$N$12&gt;1,SUMIFS(Taxes!$P$77:$P$79,Taxes!$N$77:$N$79,Taxes!$N$12),IF(Taxes!$P124&lt;&gt;"",Taxes!$P124,SUMIFS(Taxes!$P$77:$P$79,Taxes!$N$77:$N$79,Taxes!$N$12)))
))
)</f>
        <v>0</v>
      </c>
      <c r="AA282" s="5">
        <f ca="1">IF(AA$4="",0,AA98*
IF(SUMIFS(Taxes!$N$14:$N$17,Taxes!$J$14:$J$17,YEAR(AA$4))=4,IF(AA$1&lt;=Taxes!$P$81*12,Taxes!$P$82,IF(AA$1&lt;=Taxes!$P$83*12,Taxes!$P$84,IF(Taxes!$P124&lt;&gt;"",Taxes!$P124,Taxes!$P$77))),
IF(SUMIFS(Taxes!$N$14:$N$17,Taxes!$J$14:$J$17,YEAR(AA$4))&gt;1,SUMIFS(Taxes!$P$77:$P$79,Taxes!$N$77:$N$79,SUMIFS(Taxes!$N$14:$N$17,Taxes!$J$14:$J$17,YEAR(AA$4))),
IF(Taxes!$N$12&gt;1,SUMIFS(Taxes!$P$77:$P$79,Taxes!$N$77:$N$79,Taxes!$N$12),IF(Taxes!$P124&lt;&gt;"",Taxes!$P124,SUMIFS(Taxes!$P$77:$P$79,Taxes!$N$77:$N$79,Taxes!$N$12)))
))
)</f>
        <v>0</v>
      </c>
      <c r="AB282" s="5">
        <f ca="1">IF(AB$4="",0,AB98*
IF(SUMIFS(Taxes!$N$14:$N$17,Taxes!$J$14:$J$17,YEAR(AB$4))=4,IF(AB$1&lt;=Taxes!$P$81*12,Taxes!$P$82,IF(AB$1&lt;=Taxes!$P$83*12,Taxes!$P$84,IF(Taxes!$P124&lt;&gt;"",Taxes!$P124,Taxes!$P$77))),
IF(SUMIFS(Taxes!$N$14:$N$17,Taxes!$J$14:$J$17,YEAR(AB$4))&gt;1,SUMIFS(Taxes!$P$77:$P$79,Taxes!$N$77:$N$79,SUMIFS(Taxes!$N$14:$N$17,Taxes!$J$14:$J$17,YEAR(AB$4))),
IF(Taxes!$N$12&gt;1,SUMIFS(Taxes!$P$77:$P$79,Taxes!$N$77:$N$79,Taxes!$N$12),IF(Taxes!$P124&lt;&gt;"",Taxes!$P124,SUMIFS(Taxes!$P$77:$P$79,Taxes!$N$77:$N$79,Taxes!$N$12)))
))
)</f>
        <v>0</v>
      </c>
      <c r="AC282" s="5">
        <f ca="1">IF(AC$4="",0,AC98*
IF(SUMIFS(Taxes!$N$14:$N$17,Taxes!$J$14:$J$17,YEAR(AC$4))=4,IF(AC$1&lt;=Taxes!$P$81*12,Taxes!$P$82,IF(AC$1&lt;=Taxes!$P$83*12,Taxes!$P$84,IF(Taxes!$P124&lt;&gt;"",Taxes!$P124,Taxes!$P$77))),
IF(SUMIFS(Taxes!$N$14:$N$17,Taxes!$J$14:$J$17,YEAR(AC$4))&gt;1,SUMIFS(Taxes!$P$77:$P$79,Taxes!$N$77:$N$79,SUMIFS(Taxes!$N$14:$N$17,Taxes!$J$14:$J$17,YEAR(AC$4))),
IF(Taxes!$N$12&gt;1,SUMIFS(Taxes!$P$77:$P$79,Taxes!$N$77:$N$79,Taxes!$N$12),IF(Taxes!$P124&lt;&gt;"",Taxes!$P124,SUMIFS(Taxes!$P$77:$P$79,Taxes!$N$77:$N$79,Taxes!$N$12)))
))
)</f>
        <v>0</v>
      </c>
      <c r="AD282" s="5">
        <f ca="1">IF(AD$4="",0,AD98*
IF(SUMIFS(Taxes!$N$14:$N$17,Taxes!$J$14:$J$17,YEAR(AD$4))=4,IF(AD$1&lt;=Taxes!$P$81*12,Taxes!$P$82,IF(AD$1&lt;=Taxes!$P$83*12,Taxes!$P$84,IF(Taxes!$P124&lt;&gt;"",Taxes!$P124,Taxes!$P$77))),
IF(SUMIFS(Taxes!$N$14:$N$17,Taxes!$J$14:$J$17,YEAR(AD$4))&gt;1,SUMIFS(Taxes!$P$77:$P$79,Taxes!$N$77:$N$79,SUMIFS(Taxes!$N$14:$N$17,Taxes!$J$14:$J$17,YEAR(AD$4))),
IF(Taxes!$N$12&gt;1,SUMIFS(Taxes!$P$77:$P$79,Taxes!$N$77:$N$79,Taxes!$N$12),IF(Taxes!$P124&lt;&gt;"",Taxes!$P124,SUMIFS(Taxes!$P$77:$P$79,Taxes!$N$77:$N$79,Taxes!$N$12)))
))
)</f>
        <v>0</v>
      </c>
      <c r="AE282" s="5">
        <f ca="1">IF(AE$4="",0,AE98*
IF(SUMIFS(Taxes!$N$14:$N$17,Taxes!$J$14:$J$17,YEAR(AE$4))=4,IF(AE$1&lt;=Taxes!$P$81*12,Taxes!$P$82,IF(AE$1&lt;=Taxes!$P$83*12,Taxes!$P$84,IF(Taxes!$P124&lt;&gt;"",Taxes!$P124,Taxes!$P$77))),
IF(SUMIFS(Taxes!$N$14:$N$17,Taxes!$J$14:$J$17,YEAR(AE$4))&gt;1,SUMIFS(Taxes!$P$77:$P$79,Taxes!$N$77:$N$79,SUMIFS(Taxes!$N$14:$N$17,Taxes!$J$14:$J$17,YEAR(AE$4))),
IF(Taxes!$N$12&gt;1,SUMIFS(Taxes!$P$77:$P$79,Taxes!$N$77:$N$79,Taxes!$N$12),IF(Taxes!$P124&lt;&gt;"",Taxes!$P124,SUMIFS(Taxes!$P$77:$P$79,Taxes!$N$77:$N$79,Taxes!$N$12)))
))
)</f>
        <v>0</v>
      </c>
      <c r="AF282" s="5">
        <f ca="1">IF(AF$4="",0,AF98*
IF(SUMIFS(Taxes!$N$14:$N$17,Taxes!$J$14:$J$17,YEAR(AF$4))=4,IF(AF$1&lt;=Taxes!$P$81*12,Taxes!$P$82,IF(AF$1&lt;=Taxes!$P$83*12,Taxes!$P$84,IF(Taxes!$P124&lt;&gt;"",Taxes!$P124,Taxes!$P$77))),
IF(SUMIFS(Taxes!$N$14:$N$17,Taxes!$J$14:$J$17,YEAR(AF$4))&gt;1,SUMIFS(Taxes!$P$77:$P$79,Taxes!$N$77:$N$79,SUMIFS(Taxes!$N$14:$N$17,Taxes!$J$14:$J$17,YEAR(AF$4))),
IF(Taxes!$N$12&gt;1,SUMIFS(Taxes!$P$77:$P$79,Taxes!$N$77:$N$79,Taxes!$N$12),IF(Taxes!$P124&lt;&gt;"",Taxes!$P124,SUMIFS(Taxes!$P$77:$P$79,Taxes!$N$77:$N$79,Taxes!$N$12)))
))
)</f>
        <v>0</v>
      </c>
      <c r="AG282" s="5">
        <f ca="1">IF(AG$4="",0,AG98*
IF(SUMIFS(Taxes!$N$14:$N$17,Taxes!$J$14:$J$17,YEAR(AG$4))=4,IF(AG$1&lt;=Taxes!$P$81*12,Taxes!$P$82,IF(AG$1&lt;=Taxes!$P$83*12,Taxes!$P$84,IF(Taxes!$P124&lt;&gt;"",Taxes!$P124,Taxes!$P$77))),
IF(SUMIFS(Taxes!$N$14:$N$17,Taxes!$J$14:$J$17,YEAR(AG$4))&gt;1,SUMIFS(Taxes!$P$77:$P$79,Taxes!$N$77:$N$79,SUMIFS(Taxes!$N$14:$N$17,Taxes!$J$14:$J$17,YEAR(AG$4))),
IF(Taxes!$N$12&gt;1,SUMIFS(Taxes!$P$77:$P$79,Taxes!$N$77:$N$79,Taxes!$N$12),IF(Taxes!$P124&lt;&gt;"",Taxes!$P124,SUMIFS(Taxes!$P$77:$P$79,Taxes!$N$77:$N$79,Taxes!$N$12)))
))
)</f>
        <v>0</v>
      </c>
      <c r="AH282" s="5">
        <f ca="1">IF(AH$4="",0,AH98*
IF(SUMIFS(Taxes!$N$14:$N$17,Taxes!$J$14:$J$17,YEAR(AH$4))=4,IF(AH$1&lt;=Taxes!$P$81*12,Taxes!$P$82,IF(AH$1&lt;=Taxes!$P$83*12,Taxes!$P$84,IF(Taxes!$P124&lt;&gt;"",Taxes!$P124,Taxes!$P$77))),
IF(SUMIFS(Taxes!$N$14:$N$17,Taxes!$J$14:$J$17,YEAR(AH$4))&gt;1,SUMIFS(Taxes!$P$77:$P$79,Taxes!$N$77:$N$79,SUMIFS(Taxes!$N$14:$N$17,Taxes!$J$14:$J$17,YEAR(AH$4))),
IF(Taxes!$N$12&gt;1,SUMIFS(Taxes!$P$77:$P$79,Taxes!$N$77:$N$79,Taxes!$N$12),IF(Taxes!$P124&lt;&gt;"",Taxes!$P124,SUMIFS(Taxes!$P$77:$P$79,Taxes!$N$77:$N$79,Taxes!$N$12)))
))
)</f>
        <v>0</v>
      </c>
      <c r="AI282" s="5">
        <f ca="1">IF(AI$4="",0,AI98*
IF(SUMIFS(Taxes!$N$14:$N$17,Taxes!$J$14:$J$17,YEAR(AI$4))=4,IF(AI$1&lt;=Taxes!$P$81*12,Taxes!$P$82,IF(AI$1&lt;=Taxes!$P$83*12,Taxes!$P$84,IF(Taxes!$P124&lt;&gt;"",Taxes!$P124,Taxes!$P$77))),
IF(SUMIFS(Taxes!$N$14:$N$17,Taxes!$J$14:$J$17,YEAR(AI$4))&gt;1,SUMIFS(Taxes!$P$77:$P$79,Taxes!$N$77:$N$79,SUMIFS(Taxes!$N$14:$N$17,Taxes!$J$14:$J$17,YEAR(AI$4))),
IF(Taxes!$N$12&gt;1,SUMIFS(Taxes!$P$77:$P$79,Taxes!$N$77:$N$79,Taxes!$N$12),IF(Taxes!$P124&lt;&gt;"",Taxes!$P124,SUMIFS(Taxes!$P$77:$P$79,Taxes!$N$77:$N$79,Taxes!$N$12)))
))
)</f>
        <v>0</v>
      </c>
      <c r="AJ282" s="5">
        <f ca="1">IF(AJ$4="",0,AJ98*
IF(SUMIFS(Taxes!$N$14:$N$17,Taxes!$J$14:$J$17,YEAR(AJ$4))=4,IF(AJ$1&lt;=Taxes!$P$81*12,Taxes!$P$82,IF(AJ$1&lt;=Taxes!$P$83*12,Taxes!$P$84,IF(Taxes!$P124&lt;&gt;"",Taxes!$P124,Taxes!$P$77))),
IF(SUMIFS(Taxes!$N$14:$N$17,Taxes!$J$14:$J$17,YEAR(AJ$4))&gt;1,SUMIFS(Taxes!$P$77:$P$79,Taxes!$N$77:$N$79,SUMIFS(Taxes!$N$14:$N$17,Taxes!$J$14:$J$17,YEAR(AJ$4))),
IF(Taxes!$N$12&gt;1,SUMIFS(Taxes!$P$77:$P$79,Taxes!$N$77:$N$79,Taxes!$N$12),IF(Taxes!$P124&lt;&gt;"",Taxes!$P124,SUMIFS(Taxes!$P$77:$P$79,Taxes!$N$77:$N$79,Taxes!$N$12)))
))
)</f>
        <v>0</v>
      </c>
      <c r="AK282" s="5">
        <f ca="1">IF(AK$4="",0,AK98*
IF(SUMIFS(Taxes!$N$14:$N$17,Taxes!$J$14:$J$17,YEAR(AK$4))=4,IF(AK$1&lt;=Taxes!$P$81*12,Taxes!$P$82,IF(AK$1&lt;=Taxes!$P$83*12,Taxes!$P$84,IF(Taxes!$P124&lt;&gt;"",Taxes!$P124,Taxes!$P$77))),
IF(SUMIFS(Taxes!$N$14:$N$17,Taxes!$J$14:$J$17,YEAR(AK$4))&gt;1,SUMIFS(Taxes!$P$77:$P$79,Taxes!$N$77:$N$79,SUMIFS(Taxes!$N$14:$N$17,Taxes!$J$14:$J$17,YEAR(AK$4))),
IF(Taxes!$N$12&gt;1,SUMIFS(Taxes!$P$77:$P$79,Taxes!$N$77:$N$79,Taxes!$N$12),IF(Taxes!$P124&lt;&gt;"",Taxes!$P124,SUMIFS(Taxes!$P$77:$P$79,Taxes!$N$77:$N$79,Taxes!$N$12)))
))
)</f>
        <v>0</v>
      </c>
      <c r="AL282" s="5">
        <f ca="1">IF(AL$4="",0,AL98*
IF(SUMIFS(Taxes!$N$14:$N$17,Taxes!$J$14:$J$17,YEAR(AL$4))=4,IF(AL$1&lt;=Taxes!$P$81*12,Taxes!$P$82,IF(AL$1&lt;=Taxes!$P$83*12,Taxes!$P$84,IF(Taxes!$P124&lt;&gt;"",Taxes!$P124,Taxes!$P$77))),
IF(SUMIFS(Taxes!$N$14:$N$17,Taxes!$J$14:$J$17,YEAR(AL$4))&gt;1,SUMIFS(Taxes!$P$77:$P$79,Taxes!$N$77:$N$79,SUMIFS(Taxes!$N$14:$N$17,Taxes!$J$14:$J$17,YEAR(AL$4))),
IF(Taxes!$N$12&gt;1,SUMIFS(Taxes!$P$77:$P$79,Taxes!$N$77:$N$79,Taxes!$N$12),IF(Taxes!$P124&lt;&gt;"",Taxes!$P124,SUMIFS(Taxes!$P$77:$P$79,Taxes!$N$77:$N$79,Taxes!$N$12)))
))
)</f>
        <v>0</v>
      </c>
      <c r="AM282" s="5">
        <f ca="1">IF(AM$4="",0,AM98*
IF(SUMIFS(Taxes!$N$14:$N$17,Taxes!$J$14:$J$17,YEAR(AM$4))=4,IF(AM$1&lt;=Taxes!$P$81*12,Taxes!$P$82,IF(AM$1&lt;=Taxes!$P$83*12,Taxes!$P$84,IF(Taxes!$P124&lt;&gt;"",Taxes!$P124,Taxes!$P$77))),
IF(SUMIFS(Taxes!$N$14:$N$17,Taxes!$J$14:$J$17,YEAR(AM$4))&gt;1,SUMIFS(Taxes!$P$77:$P$79,Taxes!$N$77:$N$79,SUMIFS(Taxes!$N$14:$N$17,Taxes!$J$14:$J$17,YEAR(AM$4))),
IF(Taxes!$N$12&gt;1,SUMIFS(Taxes!$P$77:$P$79,Taxes!$N$77:$N$79,Taxes!$N$12),IF(Taxes!$P124&lt;&gt;"",Taxes!$P124,SUMIFS(Taxes!$P$77:$P$79,Taxes!$N$77:$N$79,Taxes!$N$12)))
))
)</f>
        <v>0</v>
      </c>
      <c r="AN282" s="5">
        <f ca="1">IF(AN$4="",0,AN98*
IF(SUMIFS(Taxes!$N$14:$N$17,Taxes!$J$14:$J$17,YEAR(AN$4))=4,IF(AN$1&lt;=Taxes!$P$81*12,Taxes!$P$82,IF(AN$1&lt;=Taxes!$P$83*12,Taxes!$P$84,IF(Taxes!$P124&lt;&gt;"",Taxes!$P124,Taxes!$P$77))),
IF(SUMIFS(Taxes!$N$14:$N$17,Taxes!$J$14:$J$17,YEAR(AN$4))&gt;1,SUMIFS(Taxes!$P$77:$P$79,Taxes!$N$77:$N$79,SUMIFS(Taxes!$N$14:$N$17,Taxes!$J$14:$J$17,YEAR(AN$4))),
IF(Taxes!$N$12&gt;1,SUMIFS(Taxes!$P$77:$P$79,Taxes!$N$77:$N$79,Taxes!$N$12),IF(Taxes!$P124&lt;&gt;"",Taxes!$P124,SUMIFS(Taxes!$P$77:$P$79,Taxes!$N$77:$N$79,Taxes!$N$12)))
))
)</f>
        <v>0</v>
      </c>
      <c r="AO282" s="5">
        <f ca="1">IF(AO$4="",0,AO98*
IF(SUMIFS(Taxes!$N$14:$N$17,Taxes!$J$14:$J$17,YEAR(AO$4))=4,IF(AO$1&lt;=Taxes!$P$81*12,Taxes!$P$82,IF(AO$1&lt;=Taxes!$P$83*12,Taxes!$P$84,IF(Taxes!$P124&lt;&gt;"",Taxes!$P124,Taxes!$P$77))),
IF(SUMIFS(Taxes!$N$14:$N$17,Taxes!$J$14:$J$17,YEAR(AO$4))&gt;1,SUMIFS(Taxes!$P$77:$P$79,Taxes!$N$77:$N$79,SUMIFS(Taxes!$N$14:$N$17,Taxes!$J$14:$J$17,YEAR(AO$4))),
IF(Taxes!$N$12&gt;1,SUMIFS(Taxes!$P$77:$P$79,Taxes!$N$77:$N$79,Taxes!$N$12),IF(Taxes!$P124&lt;&gt;"",Taxes!$P124,SUMIFS(Taxes!$P$77:$P$79,Taxes!$N$77:$N$79,Taxes!$N$12)))
))
)</f>
        <v>0</v>
      </c>
      <c r="AP282" s="5">
        <f ca="1">IF(AP$4="",0,AP98*
IF(SUMIFS(Taxes!$N$14:$N$17,Taxes!$J$14:$J$17,YEAR(AP$4))=4,IF(AP$1&lt;=Taxes!$P$81*12,Taxes!$P$82,IF(AP$1&lt;=Taxes!$P$83*12,Taxes!$P$84,IF(Taxes!$P124&lt;&gt;"",Taxes!$P124,Taxes!$P$77))),
IF(SUMIFS(Taxes!$N$14:$N$17,Taxes!$J$14:$J$17,YEAR(AP$4))&gt;1,SUMIFS(Taxes!$P$77:$P$79,Taxes!$N$77:$N$79,SUMIFS(Taxes!$N$14:$N$17,Taxes!$J$14:$J$17,YEAR(AP$4))),
IF(Taxes!$N$12&gt;1,SUMIFS(Taxes!$P$77:$P$79,Taxes!$N$77:$N$79,Taxes!$N$12),IF(Taxes!$P124&lt;&gt;"",Taxes!$P124,SUMIFS(Taxes!$P$77:$P$79,Taxes!$N$77:$N$79,Taxes!$N$12)))
))
)</f>
        <v>0</v>
      </c>
      <c r="AQ282" s="5">
        <f ca="1">IF(AQ$4="",0,AQ98*
IF(SUMIFS(Taxes!$N$14:$N$17,Taxes!$J$14:$J$17,YEAR(AQ$4))=4,IF(AQ$1&lt;=Taxes!$P$81*12,Taxes!$P$82,IF(AQ$1&lt;=Taxes!$P$83*12,Taxes!$P$84,IF(Taxes!$P124&lt;&gt;"",Taxes!$P124,Taxes!$P$77))),
IF(SUMIFS(Taxes!$N$14:$N$17,Taxes!$J$14:$J$17,YEAR(AQ$4))&gt;1,SUMIFS(Taxes!$P$77:$P$79,Taxes!$N$77:$N$79,SUMIFS(Taxes!$N$14:$N$17,Taxes!$J$14:$J$17,YEAR(AQ$4))),
IF(Taxes!$N$12&gt;1,SUMIFS(Taxes!$P$77:$P$79,Taxes!$N$77:$N$79,Taxes!$N$12),IF(Taxes!$P124&lt;&gt;"",Taxes!$P124,SUMIFS(Taxes!$P$77:$P$79,Taxes!$N$77:$N$79,Taxes!$N$12)))
))
)</f>
        <v>0</v>
      </c>
      <c r="AR282" s="5">
        <f ca="1">IF(AR$4="",0,AR98*
IF(SUMIFS(Taxes!$N$14:$N$17,Taxes!$J$14:$J$17,YEAR(AR$4))=4,IF(AR$1&lt;=Taxes!$P$81*12,Taxes!$P$82,IF(AR$1&lt;=Taxes!$P$83*12,Taxes!$P$84,IF(Taxes!$P124&lt;&gt;"",Taxes!$P124,Taxes!$P$77))),
IF(SUMIFS(Taxes!$N$14:$N$17,Taxes!$J$14:$J$17,YEAR(AR$4))&gt;1,SUMIFS(Taxes!$P$77:$P$79,Taxes!$N$77:$N$79,SUMIFS(Taxes!$N$14:$N$17,Taxes!$J$14:$J$17,YEAR(AR$4))),
IF(Taxes!$N$12&gt;1,SUMIFS(Taxes!$P$77:$P$79,Taxes!$N$77:$N$79,Taxes!$N$12),IF(Taxes!$P124&lt;&gt;"",Taxes!$P124,SUMIFS(Taxes!$P$77:$P$79,Taxes!$N$77:$N$79,Taxes!$N$12)))
))
)</f>
        <v>0</v>
      </c>
      <c r="AS282" s="5">
        <f ca="1">IF(AS$4="",0,AS98*
IF(SUMIFS(Taxes!$N$14:$N$17,Taxes!$J$14:$J$17,YEAR(AS$4))=4,IF(AS$1&lt;=Taxes!$P$81*12,Taxes!$P$82,IF(AS$1&lt;=Taxes!$P$83*12,Taxes!$P$84,IF(Taxes!$P124&lt;&gt;"",Taxes!$P124,Taxes!$P$77))),
IF(SUMIFS(Taxes!$N$14:$N$17,Taxes!$J$14:$J$17,YEAR(AS$4))&gt;1,SUMIFS(Taxes!$P$77:$P$79,Taxes!$N$77:$N$79,SUMIFS(Taxes!$N$14:$N$17,Taxes!$J$14:$J$17,YEAR(AS$4))),
IF(Taxes!$N$12&gt;1,SUMIFS(Taxes!$P$77:$P$79,Taxes!$N$77:$N$79,Taxes!$N$12),IF(Taxes!$P124&lt;&gt;"",Taxes!$P124,SUMIFS(Taxes!$P$77:$P$79,Taxes!$N$77:$N$79,Taxes!$N$12)))
))
)</f>
        <v>0</v>
      </c>
      <c r="AT282" s="5">
        <f ca="1">IF(AT$4="",0,AT98*
IF(SUMIFS(Taxes!$N$14:$N$17,Taxes!$J$14:$J$17,YEAR(AT$4))=4,IF(AT$1&lt;=Taxes!$P$81*12,Taxes!$P$82,IF(AT$1&lt;=Taxes!$P$83*12,Taxes!$P$84,IF(Taxes!$P124&lt;&gt;"",Taxes!$P124,Taxes!$P$77))),
IF(SUMIFS(Taxes!$N$14:$N$17,Taxes!$J$14:$J$17,YEAR(AT$4))&gt;1,SUMIFS(Taxes!$P$77:$P$79,Taxes!$N$77:$N$79,SUMIFS(Taxes!$N$14:$N$17,Taxes!$J$14:$J$17,YEAR(AT$4))),
IF(Taxes!$N$12&gt;1,SUMIFS(Taxes!$P$77:$P$79,Taxes!$N$77:$N$79,Taxes!$N$12),IF(Taxes!$P124&lt;&gt;"",Taxes!$P124,SUMIFS(Taxes!$P$77:$P$79,Taxes!$N$77:$N$79,Taxes!$N$12)))
))
)</f>
        <v>0</v>
      </c>
      <c r="AU282" s="5">
        <f ca="1">IF(AU$4="",0,AU98*
IF(SUMIFS(Taxes!$N$14:$N$17,Taxes!$J$14:$J$17,YEAR(AU$4))=4,IF(AU$1&lt;=Taxes!$P$81*12,Taxes!$P$82,IF(AU$1&lt;=Taxes!$P$83*12,Taxes!$P$84,IF(Taxes!$P124&lt;&gt;"",Taxes!$P124,Taxes!$P$77))),
IF(SUMIFS(Taxes!$N$14:$N$17,Taxes!$J$14:$J$17,YEAR(AU$4))&gt;1,SUMIFS(Taxes!$P$77:$P$79,Taxes!$N$77:$N$79,SUMIFS(Taxes!$N$14:$N$17,Taxes!$J$14:$J$17,YEAR(AU$4))),
IF(Taxes!$N$12&gt;1,SUMIFS(Taxes!$P$77:$P$79,Taxes!$N$77:$N$79,Taxes!$N$12),IF(Taxes!$P124&lt;&gt;"",Taxes!$P124,SUMIFS(Taxes!$P$77:$P$79,Taxes!$N$77:$N$79,Taxes!$N$12)))
))
)</f>
        <v>0</v>
      </c>
      <c r="AV282" s="5">
        <f ca="1">IF(AV$4="",0,AV98*
IF(SUMIFS(Taxes!$N$14:$N$17,Taxes!$J$14:$J$17,YEAR(AV$4))=4,IF(AV$1&lt;=Taxes!$P$81*12,Taxes!$P$82,IF(AV$1&lt;=Taxes!$P$83*12,Taxes!$P$84,IF(Taxes!$P124&lt;&gt;"",Taxes!$P124,Taxes!$P$77))),
IF(SUMIFS(Taxes!$N$14:$N$17,Taxes!$J$14:$J$17,YEAR(AV$4))&gt;1,SUMIFS(Taxes!$P$77:$P$79,Taxes!$N$77:$N$79,SUMIFS(Taxes!$N$14:$N$17,Taxes!$J$14:$J$17,YEAR(AV$4))),
IF(Taxes!$N$12&gt;1,SUMIFS(Taxes!$P$77:$P$79,Taxes!$N$77:$N$79,Taxes!$N$12),IF(Taxes!$P124&lt;&gt;"",Taxes!$P124,SUMIFS(Taxes!$P$77:$P$79,Taxes!$N$77:$N$79,Taxes!$N$12)))
))
)</f>
        <v>0</v>
      </c>
      <c r="AW282" s="5">
        <f ca="1">IF(AW$4="",0,AW98*
IF(SUMIFS(Taxes!$N$14:$N$17,Taxes!$J$14:$J$17,YEAR(AW$4))=4,IF(AW$1&lt;=Taxes!$P$81*12,Taxes!$P$82,IF(AW$1&lt;=Taxes!$P$83*12,Taxes!$P$84,IF(Taxes!$P124&lt;&gt;"",Taxes!$P124,Taxes!$P$77))),
IF(SUMIFS(Taxes!$N$14:$N$17,Taxes!$J$14:$J$17,YEAR(AW$4))&gt;1,SUMIFS(Taxes!$P$77:$P$79,Taxes!$N$77:$N$79,SUMIFS(Taxes!$N$14:$N$17,Taxes!$J$14:$J$17,YEAR(AW$4))),
IF(Taxes!$N$12&gt;1,SUMIFS(Taxes!$P$77:$P$79,Taxes!$N$77:$N$79,Taxes!$N$12),IF(Taxes!$P124&lt;&gt;"",Taxes!$P124,SUMIFS(Taxes!$P$77:$P$79,Taxes!$N$77:$N$79,Taxes!$N$12)))
))
)</f>
        <v>0</v>
      </c>
      <c r="AX282" s="5">
        <f ca="1">IF(AX$4="",0,AX98*
IF(SUMIFS(Taxes!$N$14:$N$17,Taxes!$J$14:$J$17,YEAR(AX$4))=4,IF(AX$1&lt;=Taxes!$P$81*12,Taxes!$P$82,IF(AX$1&lt;=Taxes!$P$83*12,Taxes!$P$84,IF(Taxes!$P124&lt;&gt;"",Taxes!$P124,Taxes!$P$77))),
IF(SUMIFS(Taxes!$N$14:$N$17,Taxes!$J$14:$J$17,YEAR(AX$4))&gt;1,SUMIFS(Taxes!$P$77:$P$79,Taxes!$N$77:$N$79,SUMIFS(Taxes!$N$14:$N$17,Taxes!$J$14:$J$17,YEAR(AX$4))),
IF(Taxes!$N$12&gt;1,SUMIFS(Taxes!$P$77:$P$79,Taxes!$N$77:$N$79,Taxes!$N$12),IF(Taxes!$P124&lt;&gt;"",Taxes!$P124,SUMIFS(Taxes!$P$77:$P$79,Taxes!$N$77:$N$79,Taxes!$N$12)))
))
)</f>
        <v>0</v>
      </c>
      <c r="AY282" s="5">
        <f ca="1">IF(AY$4="",0,AY98*
IF(SUMIFS(Taxes!$N$14:$N$17,Taxes!$J$14:$J$17,YEAR(AY$4))=4,IF(AY$1&lt;=Taxes!$P$81*12,Taxes!$P$82,IF(AY$1&lt;=Taxes!$P$83*12,Taxes!$P$84,IF(Taxes!$P124&lt;&gt;"",Taxes!$P124,Taxes!$P$77))),
IF(SUMIFS(Taxes!$N$14:$N$17,Taxes!$J$14:$J$17,YEAR(AY$4))&gt;1,SUMIFS(Taxes!$P$77:$P$79,Taxes!$N$77:$N$79,SUMIFS(Taxes!$N$14:$N$17,Taxes!$J$14:$J$17,YEAR(AY$4))),
IF(Taxes!$N$12&gt;1,SUMIFS(Taxes!$P$77:$P$79,Taxes!$N$77:$N$79,Taxes!$N$12),IF(Taxes!$P124&lt;&gt;"",Taxes!$P124,SUMIFS(Taxes!$P$77:$P$79,Taxes!$N$77:$N$79,Taxes!$N$12)))
))
)</f>
        <v>0</v>
      </c>
      <c r="AZ282" s="5">
        <f ca="1">IF(AZ$4="",0,AZ98*
IF(SUMIFS(Taxes!$N$14:$N$17,Taxes!$J$14:$J$17,YEAR(AZ$4))=4,IF(AZ$1&lt;=Taxes!$P$81*12,Taxes!$P$82,IF(AZ$1&lt;=Taxes!$P$83*12,Taxes!$P$84,IF(Taxes!$P124&lt;&gt;"",Taxes!$P124,Taxes!$P$77))),
IF(SUMIFS(Taxes!$N$14:$N$17,Taxes!$J$14:$J$17,YEAR(AZ$4))&gt;1,SUMIFS(Taxes!$P$77:$P$79,Taxes!$N$77:$N$79,SUMIFS(Taxes!$N$14:$N$17,Taxes!$J$14:$J$17,YEAR(AZ$4))),
IF(Taxes!$N$12&gt;1,SUMIFS(Taxes!$P$77:$P$79,Taxes!$N$77:$N$79,Taxes!$N$12),IF(Taxes!$P124&lt;&gt;"",Taxes!$P124,SUMIFS(Taxes!$P$77:$P$79,Taxes!$N$77:$N$79,Taxes!$N$12)))
))
)</f>
        <v>0</v>
      </c>
      <c r="BA282" s="5">
        <f ca="1">IF(BA$4="",0,BA98*
IF(SUMIFS(Taxes!$N$14:$N$17,Taxes!$J$14:$J$17,YEAR(BA$4))=4,IF(BA$1&lt;=Taxes!$P$81*12,Taxes!$P$82,IF(BA$1&lt;=Taxes!$P$83*12,Taxes!$P$84,IF(Taxes!$P124&lt;&gt;"",Taxes!$P124,Taxes!$P$77))),
IF(SUMIFS(Taxes!$N$14:$N$17,Taxes!$J$14:$J$17,YEAR(BA$4))&gt;1,SUMIFS(Taxes!$P$77:$P$79,Taxes!$N$77:$N$79,SUMIFS(Taxes!$N$14:$N$17,Taxes!$J$14:$J$17,YEAR(BA$4))),
IF(Taxes!$N$12&gt;1,SUMIFS(Taxes!$P$77:$P$79,Taxes!$N$77:$N$79,Taxes!$N$12),IF(Taxes!$P124&lt;&gt;"",Taxes!$P124,SUMIFS(Taxes!$P$77:$P$79,Taxes!$N$77:$N$79,Taxes!$N$12)))
))
)</f>
        <v>0</v>
      </c>
      <c r="BB282" s="5">
        <f ca="1">IF(BB$4="",0,BB98*
IF(SUMIFS(Taxes!$N$14:$N$17,Taxes!$J$14:$J$17,YEAR(BB$4))=4,IF(BB$1&lt;=Taxes!$P$81*12,Taxes!$P$82,IF(BB$1&lt;=Taxes!$P$83*12,Taxes!$P$84,IF(Taxes!$P124&lt;&gt;"",Taxes!$P124,Taxes!$P$77))),
IF(SUMIFS(Taxes!$N$14:$N$17,Taxes!$J$14:$J$17,YEAR(BB$4))&gt;1,SUMIFS(Taxes!$P$77:$P$79,Taxes!$N$77:$N$79,SUMIFS(Taxes!$N$14:$N$17,Taxes!$J$14:$J$17,YEAR(BB$4))),
IF(Taxes!$N$12&gt;1,SUMIFS(Taxes!$P$77:$P$79,Taxes!$N$77:$N$79,Taxes!$N$12),IF(Taxes!$P124&lt;&gt;"",Taxes!$P124,SUMIFS(Taxes!$P$77:$P$79,Taxes!$N$77:$N$79,Taxes!$N$12)))
))
)</f>
        <v>0</v>
      </c>
      <c r="BC282" s="5">
        <f ca="1">IF(BC$4="",0,BC98*
IF(SUMIFS(Taxes!$N$14:$N$17,Taxes!$J$14:$J$17,YEAR(BC$4))=4,IF(BC$1&lt;=Taxes!$P$81*12,Taxes!$P$82,IF(BC$1&lt;=Taxes!$P$83*12,Taxes!$P$84,IF(Taxes!$P124&lt;&gt;"",Taxes!$P124,Taxes!$P$77))),
IF(SUMIFS(Taxes!$N$14:$N$17,Taxes!$J$14:$J$17,YEAR(BC$4))&gt;1,SUMIFS(Taxes!$P$77:$P$79,Taxes!$N$77:$N$79,SUMIFS(Taxes!$N$14:$N$17,Taxes!$J$14:$J$17,YEAR(BC$4))),
IF(Taxes!$N$12&gt;1,SUMIFS(Taxes!$P$77:$P$79,Taxes!$N$77:$N$79,Taxes!$N$12),IF(Taxes!$P124&lt;&gt;"",Taxes!$P124,SUMIFS(Taxes!$P$77:$P$79,Taxes!$N$77:$N$79,Taxes!$N$12)))
))
)</f>
        <v>0</v>
      </c>
      <c r="BD282" s="5">
        <f ca="1">IF(BD$4="",0,BD98*
IF(SUMIFS(Taxes!$N$14:$N$17,Taxes!$J$14:$J$17,YEAR(BD$4))=4,IF(BD$1&lt;=Taxes!$P$81*12,Taxes!$P$82,IF(BD$1&lt;=Taxes!$P$83*12,Taxes!$P$84,IF(Taxes!$P124&lt;&gt;"",Taxes!$P124,Taxes!$P$77))),
IF(SUMIFS(Taxes!$N$14:$N$17,Taxes!$J$14:$J$17,YEAR(BD$4))&gt;1,SUMIFS(Taxes!$P$77:$P$79,Taxes!$N$77:$N$79,SUMIFS(Taxes!$N$14:$N$17,Taxes!$J$14:$J$17,YEAR(BD$4))),
IF(Taxes!$N$12&gt;1,SUMIFS(Taxes!$P$77:$P$79,Taxes!$N$77:$N$79,Taxes!$N$12),IF(Taxes!$P124&lt;&gt;"",Taxes!$P124,SUMIFS(Taxes!$P$77:$P$79,Taxes!$N$77:$N$79,Taxes!$N$12)))
))
)</f>
        <v>0</v>
      </c>
      <c r="BE282" s="5">
        <f ca="1">IF(BE$4="",0,BE98*
IF(SUMIFS(Taxes!$N$14:$N$17,Taxes!$J$14:$J$17,YEAR(BE$4))=4,IF(BE$1&lt;=Taxes!$P$81*12,Taxes!$P$82,IF(BE$1&lt;=Taxes!$P$83*12,Taxes!$P$84,IF(Taxes!$P124&lt;&gt;"",Taxes!$P124,Taxes!$P$77))),
IF(SUMIFS(Taxes!$N$14:$N$17,Taxes!$J$14:$J$17,YEAR(BE$4))&gt;1,SUMIFS(Taxes!$P$77:$P$79,Taxes!$N$77:$N$79,SUMIFS(Taxes!$N$14:$N$17,Taxes!$J$14:$J$17,YEAR(BE$4))),
IF(Taxes!$N$12&gt;1,SUMIFS(Taxes!$P$77:$P$79,Taxes!$N$77:$N$79,Taxes!$N$12),IF(Taxes!$P124&lt;&gt;"",Taxes!$P124,SUMIFS(Taxes!$P$77:$P$79,Taxes!$N$77:$N$79,Taxes!$N$12)))
))
)</f>
        <v>0</v>
      </c>
      <c r="BF282" s="5">
        <f ca="1">IF(BF$4="",0,BF98*
IF(SUMIFS(Taxes!$N$14:$N$17,Taxes!$J$14:$J$17,YEAR(BF$4))=4,IF(BF$1&lt;=Taxes!$P$81*12,Taxes!$P$82,IF(BF$1&lt;=Taxes!$P$83*12,Taxes!$P$84,IF(Taxes!$P124&lt;&gt;"",Taxes!$P124,Taxes!$P$77))),
IF(SUMIFS(Taxes!$N$14:$N$17,Taxes!$J$14:$J$17,YEAR(BF$4))&gt;1,SUMIFS(Taxes!$P$77:$P$79,Taxes!$N$77:$N$79,SUMIFS(Taxes!$N$14:$N$17,Taxes!$J$14:$J$17,YEAR(BF$4))),
IF(Taxes!$N$12&gt;1,SUMIFS(Taxes!$P$77:$P$79,Taxes!$N$77:$N$79,Taxes!$N$12),IF(Taxes!$P124&lt;&gt;"",Taxes!$P124,SUMIFS(Taxes!$P$77:$P$79,Taxes!$N$77:$N$79,Taxes!$N$12)))
))
)</f>
        <v>0</v>
      </c>
      <c r="BG282" s="5">
        <f ca="1">IF(BG$4="",0,BG98*
IF(SUMIFS(Taxes!$N$14:$N$17,Taxes!$J$14:$J$17,YEAR(BG$4))=4,IF(BG$1&lt;=Taxes!$P$81*12,Taxes!$P$82,IF(BG$1&lt;=Taxes!$P$83*12,Taxes!$P$84,IF(Taxes!$P124&lt;&gt;"",Taxes!$P124,Taxes!$P$77))),
IF(SUMIFS(Taxes!$N$14:$N$17,Taxes!$J$14:$J$17,YEAR(BG$4))&gt;1,SUMIFS(Taxes!$P$77:$P$79,Taxes!$N$77:$N$79,SUMIFS(Taxes!$N$14:$N$17,Taxes!$J$14:$J$17,YEAR(BG$4))),
IF(Taxes!$N$12&gt;1,SUMIFS(Taxes!$P$77:$P$79,Taxes!$N$77:$N$79,Taxes!$N$12),IF(Taxes!$P124&lt;&gt;"",Taxes!$P124,SUMIFS(Taxes!$P$77:$P$79,Taxes!$N$77:$N$79,Taxes!$N$12)))
))
)</f>
        <v>0</v>
      </c>
      <c r="BH282" s="5">
        <f ca="1">IF(BH$4="",0,BH98*
IF(SUMIFS(Taxes!$N$14:$N$17,Taxes!$J$14:$J$17,YEAR(BH$4))=4,IF(BH$1&lt;=Taxes!$P$81*12,Taxes!$P$82,IF(BH$1&lt;=Taxes!$P$83*12,Taxes!$P$84,IF(Taxes!$P124&lt;&gt;"",Taxes!$P124,Taxes!$P$77))),
IF(SUMIFS(Taxes!$N$14:$N$17,Taxes!$J$14:$J$17,YEAR(BH$4))&gt;1,SUMIFS(Taxes!$P$77:$P$79,Taxes!$N$77:$N$79,SUMIFS(Taxes!$N$14:$N$17,Taxes!$J$14:$J$17,YEAR(BH$4))),
IF(Taxes!$N$12&gt;1,SUMIFS(Taxes!$P$77:$P$79,Taxes!$N$77:$N$79,Taxes!$N$12),IF(Taxes!$P124&lt;&gt;"",Taxes!$P124,SUMIFS(Taxes!$P$77:$P$79,Taxes!$N$77:$N$79,Taxes!$N$12)))
))
)</f>
        <v>0</v>
      </c>
      <c r="BI282" s="5">
        <f ca="1">IF(BI$4="",0,BI98*
IF(SUMIFS(Taxes!$N$14:$N$17,Taxes!$J$14:$J$17,YEAR(BI$4))=4,IF(BI$1&lt;=Taxes!$P$81*12,Taxes!$P$82,IF(BI$1&lt;=Taxes!$P$83*12,Taxes!$P$84,IF(Taxes!$P124&lt;&gt;"",Taxes!$P124,Taxes!$P$77))),
IF(SUMIFS(Taxes!$N$14:$N$17,Taxes!$J$14:$J$17,YEAR(BI$4))&gt;1,SUMIFS(Taxes!$P$77:$P$79,Taxes!$N$77:$N$79,SUMIFS(Taxes!$N$14:$N$17,Taxes!$J$14:$J$17,YEAR(BI$4))),
IF(Taxes!$N$12&gt;1,SUMIFS(Taxes!$P$77:$P$79,Taxes!$N$77:$N$79,Taxes!$N$12),IF(Taxes!$P124&lt;&gt;"",Taxes!$P124,SUMIFS(Taxes!$P$77:$P$79,Taxes!$N$77:$N$79,Taxes!$N$12)))
))
)</f>
        <v>0</v>
      </c>
      <c r="BJ282" s="5">
        <f ca="1">IF(BJ$4="",0,BJ98*
IF(SUMIFS(Taxes!$N$14:$N$17,Taxes!$J$14:$J$17,YEAR(BJ$4))=4,IF(BJ$1&lt;=Taxes!$P$81*12,Taxes!$P$82,IF(BJ$1&lt;=Taxes!$P$83*12,Taxes!$P$84,IF(Taxes!$P124&lt;&gt;"",Taxes!$P124,Taxes!$P$77))),
IF(SUMIFS(Taxes!$N$14:$N$17,Taxes!$J$14:$J$17,YEAR(BJ$4))&gt;1,SUMIFS(Taxes!$P$77:$P$79,Taxes!$N$77:$N$79,SUMIFS(Taxes!$N$14:$N$17,Taxes!$J$14:$J$17,YEAR(BJ$4))),
IF(Taxes!$N$12&gt;1,SUMIFS(Taxes!$P$77:$P$79,Taxes!$N$77:$N$79,Taxes!$N$12),IF(Taxes!$P124&lt;&gt;"",Taxes!$P124,SUMIFS(Taxes!$P$77:$P$79,Taxes!$N$77:$N$79,Taxes!$N$12)))
))
)</f>
        <v>0</v>
      </c>
      <c r="BK282" s="5">
        <f ca="1">IF(BK$4="",0,BK98*
IF(SUMIFS(Taxes!$N$14:$N$17,Taxes!$J$14:$J$17,YEAR(BK$4))=4,IF(BK$1&lt;=Taxes!$P$81*12,Taxes!$P$82,IF(BK$1&lt;=Taxes!$P$83*12,Taxes!$P$84,IF(Taxes!$P124&lt;&gt;"",Taxes!$P124,Taxes!$P$77))),
IF(SUMIFS(Taxes!$N$14:$N$17,Taxes!$J$14:$J$17,YEAR(BK$4))&gt;1,SUMIFS(Taxes!$P$77:$P$79,Taxes!$N$77:$N$79,SUMIFS(Taxes!$N$14:$N$17,Taxes!$J$14:$J$17,YEAR(BK$4))),
IF(Taxes!$N$12&gt;1,SUMIFS(Taxes!$P$77:$P$79,Taxes!$N$77:$N$79,Taxes!$N$12),IF(Taxes!$P124&lt;&gt;"",Taxes!$P124,SUMIFS(Taxes!$P$77:$P$79,Taxes!$N$77:$N$79,Taxes!$N$12)))
))
)</f>
        <v>0</v>
      </c>
      <c r="BL282" s="5">
        <f ca="1">IF(BL$4="",0,BL98*
IF(SUMIFS(Taxes!$N$14:$N$17,Taxes!$J$14:$J$17,YEAR(BL$4))=4,IF(BL$1&lt;=Taxes!$P$81*12,Taxes!$P$82,IF(BL$1&lt;=Taxes!$P$83*12,Taxes!$P$84,IF(Taxes!$P124&lt;&gt;"",Taxes!$P124,Taxes!$P$77))),
IF(SUMIFS(Taxes!$N$14:$N$17,Taxes!$J$14:$J$17,YEAR(BL$4))&gt;1,SUMIFS(Taxes!$P$77:$P$79,Taxes!$N$77:$N$79,SUMIFS(Taxes!$N$14:$N$17,Taxes!$J$14:$J$17,YEAR(BL$4))),
IF(Taxes!$N$12&gt;1,SUMIFS(Taxes!$P$77:$P$79,Taxes!$N$77:$N$79,Taxes!$N$12),IF(Taxes!$P124&lt;&gt;"",Taxes!$P124,SUMIFS(Taxes!$P$77:$P$79,Taxes!$N$77:$N$79,Taxes!$N$12)))
))
)</f>
        <v>0</v>
      </c>
      <c r="BM282" s="5">
        <f ca="1">IF(BM$4="",0,BM98*
IF(SUMIFS(Taxes!$N$14:$N$17,Taxes!$J$14:$J$17,YEAR(BM$4))=4,IF(BM$1&lt;=Taxes!$P$81*12,Taxes!$P$82,IF(BM$1&lt;=Taxes!$P$83*12,Taxes!$P$84,IF(Taxes!$P124&lt;&gt;"",Taxes!$P124,Taxes!$P$77))),
IF(SUMIFS(Taxes!$N$14:$N$17,Taxes!$J$14:$J$17,YEAR(BM$4))&gt;1,SUMIFS(Taxes!$P$77:$P$79,Taxes!$N$77:$N$79,SUMIFS(Taxes!$N$14:$N$17,Taxes!$J$14:$J$17,YEAR(BM$4))),
IF(Taxes!$N$12&gt;1,SUMIFS(Taxes!$P$77:$P$79,Taxes!$N$77:$N$79,Taxes!$N$12),IF(Taxes!$P124&lt;&gt;"",Taxes!$P124,SUMIFS(Taxes!$P$77:$P$79,Taxes!$N$77:$N$79,Taxes!$N$12)))
))
)</f>
        <v>0</v>
      </c>
      <c r="BN282" s="5">
        <f ca="1">IF(BN$4="",0,BN98*
IF(SUMIFS(Taxes!$N$14:$N$17,Taxes!$J$14:$J$17,YEAR(BN$4))=4,IF(BN$1&lt;=Taxes!$P$81*12,Taxes!$P$82,IF(BN$1&lt;=Taxes!$P$83*12,Taxes!$P$84,IF(Taxes!$P124&lt;&gt;"",Taxes!$P124,Taxes!$P$77))),
IF(SUMIFS(Taxes!$N$14:$N$17,Taxes!$J$14:$J$17,YEAR(BN$4))&gt;1,SUMIFS(Taxes!$P$77:$P$79,Taxes!$N$77:$N$79,SUMIFS(Taxes!$N$14:$N$17,Taxes!$J$14:$J$17,YEAR(BN$4))),
IF(Taxes!$N$12&gt;1,SUMIFS(Taxes!$P$77:$P$79,Taxes!$N$77:$N$79,Taxes!$N$12),IF(Taxes!$P124&lt;&gt;"",Taxes!$P124,SUMIFS(Taxes!$P$77:$P$79,Taxes!$N$77:$N$79,Taxes!$N$12)))
))
)</f>
        <v>0</v>
      </c>
      <c r="BO282" s="5">
        <f ca="1">IF(BO$4="",0,BO98*
IF(SUMIFS(Taxes!$N$14:$N$17,Taxes!$J$14:$J$17,YEAR(BO$4))=4,IF(BO$1&lt;=Taxes!$P$81*12,Taxes!$P$82,IF(BO$1&lt;=Taxes!$P$83*12,Taxes!$P$84,IF(Taxes!$P124&lt;&gt;"",Taxes!$P124,Taxes!$P$77))),
IF(SUMIFS(Taxes!$N$14:$N$17,Taxes!$J$14:$J$17,YEAR(BO$4))&gt;1,SUMIFS(Taxes!$P$77:$P$79,Taxes!$N$77:$N$79,SUMIFS(Taxes!$N$14:$N$17,Taxes!$J$14:$J$17,YEAR(BO$4))),
IF(Taxes!$N$12&gt;1,SUMIFS(Taxes!$P$77:$P$79,Taxes!$N$77:$N$79,Taxes!$N$12),IF(Taxes!$P124&lt;&gt;"",Taxes!$P124,SUMIFS(Taxes!$P$77:$P$79,Taxes!$N$77:$N$79,Taxes!$N$12)))
))
)</f>
        <v>0</v>
      </c>
      <c r="BP282" s="5">
        <f ca="1">IF(BP$4="",0,BP98*
IF(SUMIFS(Taxes!$N$14:$N$17,Taxes!$J$14:$J$17,YEAR(BP$4))=4,IF(BP$1&lt;=Taxes!$P$81*12,Taxes!$P$82,IF(BP$1&lt;=Taxes!$P$83*12,Taxes!$P$84,IF(Taxes!$P124&lt;&gt;"",Taxes!$P124,Taxes!$P$77))),
IF(SUMIFS(Taxes!$N$14:$N$17,Taxes!$J$14:$J$17,YEAR(BP$4))&gt;1,SUMIFS(Taxes!$P$77:$P$79,Taxes!$N$77:$N$79,SUMIFS(Taxes!$N$14:$N$17,Taxes!$J$14:$J$17,YEAR(BP$4))),
IF(Taxes!$N$12&gt;1,SUMIFS(Taxes!$P$77:$P$79,Taxes!$N$77:$N$79,Taxes!$N$12),IF(Taxes!$P124&lt;&gt;"",Taxes!$P124,SUMIFS(Taxes!$P$77:$P$79,Taxes!$N$77:$N$79,Taxes!$N$12)))
))
)</f>
        <v>0</v>
      </c>
      <c r="BQ282" s="5">
        <f ca="1">IF(BQ$4="",0,BQ98*
IF(SUMIFS(Taxes!$N$14:$N$17,Taxes!$J$14:$J$17,YEAR(BQ$4))=4,IF(BQ$1&lt;=Taxes!$P$81*12,Taxes!$P$82,IF(BQ$1&lt;=Taxes!$P$83*12,Taxes!$P$84,IF(Taxes!$P124&lt;&gt;"",Taxes!$P124,Taxes!$P$77))),
IF(SUMIFS(Taxes!$N$14:$N$17,Taxes!$J$14:$J$17,YEAR(BQ$4))&gt;1,SUMIFS(Taxes!$P$77:$P$79,Taxes!$N$77:$N$79,SUMIFS(Taxes!$N$14:$N$17,Taxes!$J$14:$J$17,YEAR(BQ$4))),
IF(Taxes!$N$12&gt;1,SUMIFS(Taxes!$P$77:$P$79,Taxes!$N$77:$N$79,Taxes!$N$12),IF(Taxes!$P124&lt;&gt;"",Taxes!$P124,SUMIFS(Taxes!$P$77:$P$79,Taxes!$N$77:$N$79,Taxes!$N$12)))
))
)</f>
        <v>0</v>
      </c>
      <c r="BR282" s="5">
        <f ca="1">IF(BR$4="",0,BR98*
IF(SUMIFS(Taxes!$N$14:$N$17,Taxes!$J$14:$J$17,YEAR(BR$4))=4,IF(BR$1&lt;=Taxes!$P$81*12,Taxes!$P$82,IF(BR$1&lt;=Taxes!$P$83*12,Taxes!$P$84,IF(Taxes!$P124&lt;&gt;"",Taxes!$P124,Taxes!$P$77))),
IF(SUMIFS(Taxes!$N$14:$N$17,Taxes!$J$14:$J$17,YEAR(BR$4))&gt;1,SUMIFS(Taxes!$P$77:$P$79,Taxes!$N$77:$N$79,SUMIFS(Taxes!$N$14:$N$17,Taxes!$J$14:$J$17,YEAR(BR$4))),
IF(Taxes!$N$12&gt;1,SUMIFS(Taxes!$P$77:$P$79,Taxes!$N$77:$N$79,Taxes!$N$12),IF(Taxes!$P124&lt;&gt;"",Taxes!$P124,SUMIFS(Taxes!$P$77:$P$79,Taxes!$N$77:$N$79,Taxes!$N$12)))
))
)</f>
        <v>0</v>
      </c>
      <c r="BS282" s="5">
        <f ca="1">IF(BS$4="",0,BS98*
IF(SUMIFS(Taxes!$N$14:$N$17,Taxes!$J$14:$J$17,YEAR(BS$4))=4,IF(BS$1&lt;=Taxes!$P$81*12,Taxes!$P$82,IF(BS$1&lt;=Taxes!$P$83*12,Taxes!$P$84,IF(Taxes!$P124&lt;&gt;"",Taxes!$P124,Taxes!$P$77))),
IF(SUMIFS(Taxes!$N$14:$N$17,Taxes!$J$14:$J$17,YEAR(BS$4))&gt;1,SUMIFS(Taxes!$P$77:$P$79,Taxes!$N$77:$N$79,SUMIFS(Taxes!$N$14:$N$17,Taxes!$J$14:$J$17,YEAR(BS$4))),
IF(Taxes!$N$12&gt;1,SUMIFS(Taxes!$P$77:$P$79,Taxes!$N$77:$N$79,Taxes!$N$12),IF(Taxes!$P124&lt;&gt;"",Taxes!$P124,SUMIFS(Taxes!$P$77:$P$79,Taxes!$N$77:$N$79,Taxes!$N$12)))
))
)</f>
        <v>0</v>
      </c>
      <c r="BT282" s="5">
        <f ca="1">IF(BT$4="",0,BT98*
IF(SUMIFS(Taxes!$N$14:$N$17,Taxes!$J$14:$J$17,YEAR(BT$4))=4,IF(BT$1&lt;=Taxes!$P$81*12,Taxes!$P$82,IF(BT$1&lt;=Taxes!$P$83*12,Taxes!$P$84,IF(Taxes!$P124&lt;&gt;"",Taxes!$P124,Taxes!$P$77))),
IF(SUMIFS(Taxes!$N$14:$N$17,Taxes!$J$14:$J$17,YEAR(BT$4))&gt;1,SUMIFS(Taxes!$P$77:$P$79,Taxes!$N$77:$N$79,SUMIFS(Taxes!$N$14:$N$17,Taxes!$J$14:$J$17,YEAR(BT$4))),
IF(Taxes!$N$12&gt;1,SUMIFS(Taxes!$P$77:$P$79,Taxes!$N$77:$N$79,Taxes!$N$12),IF(Taxes!$P124&lt;&gt;"",Taxes!$P124,SUMIFS(Taxes!$P$77:$P$79,Taxes!$N$77:$N$79,Taxes!$N$12)))
))
)</f>
        <v>0</v>
      </c>
      <c r="BU282" s="5">
        <f ca="1">IF(BU$4="",0,BU98*
IF(SUMIFS(Taxes!$N$14:$N$17,Taxes!$J$14:$J$17,YEAR(BU$4))=4,IF(BU$1&lt;=Taxes!$P$81*12,Taxes!$P$82,IF(BU$1&lt;=Taxes!$P$83*12,Taxes!$P$84,IF(Taxes!$P124&lt;&gt;"",Taxes!$P124,Taxes!$P$77))),
IF(SUMIFS(Taxes!$N$14:$N$17,Taxes!$J$14:$J$17,YEAR(BU$4))&gt;1,SUMIFS(Taxes!$P$77:$P$79,Taxes!$N$77:$N$79,SUMIFS(Taxes!$N$14:$N$17,Taxes!$J$14:$J$17,YEAR(BU$4))),
IF(Taxes!$N$12&gt;1,SUMIFS(Taxes!$P$77:$P$79,Taxes!$N$77:$N$79,Taxes!$N$12),IF(Taxes!$P124&lt;&gt;"",Taxes!$P124,SUMIFS(Taxes!$P$77:$P$79,Taxes!$N$77:$N$79,Taxes!$N$12)))
))
)</f>
        <v>0</v>
      </c>
      <c r="BV282" s="5">
        <f ca="1">IF(BV$4="",0,BV98*
IF(SUMIFS(Taxes!$N$14:$N$17,Taxes!$J$14:$J$17,YEAR(BV$4))=4,IF(BV$1&lt;=Taxes!$P$81*12,Taxes!$P$82,IF(BV$1&lt;=Taxes!$P$83*12,Taxes!$P$84,IF(Taxes!$P124&lt;&gt;"",Taxes!$P124,Taxes!$P$77))),
IF(SUMIFS(Taxes!$N$14:$N$17,Taxes!$J$14:$J$17,YEAR(BV$4))&gt;1,SUMIFS(Taxes!$P$77:$P$79,Taxes!$N$77:$N$79,SUMIFS(Taxes!$N$14:$N$17,Taxes!$J$14:$J$17,YEAR(BV$4))),
IF(Taxes!$N$12&gt;1,SUMIFS(Taxes!$P$77:$P$79,Taxes!$N$77:$N$79,Taxes!$N$12),IF(Taxes!$P124&lt;&gt;"",Taxes!$P124,SUMIFS(Taxes!$P$77:$P$79,Taxes!$N$77:$N$79,Taxes!$N$12)))
))
)</f>
        <v>0</v>
      </c>
      <c r="BW282" s="5">
        <f ca="1">IF(BW$4="",0,BW98*
IF(SUMIFS(Taxes!$N$14:$N$17,Taxes!$J$14:$J$17,YEAR(BW$4))=4,IF(BW$1&lt;=Taxes!$P$81*12,Taxes!$P$82,IF(BW$1&lt;=Taxes!$P$83*12,Taxes!$P$84,IF(Taxes!$P124&lt;&gt;"",Taxes!$P124,Taxes!$P$77))),
IF(SUMIFS(Taxes!$N$14:$N$17,Taxes!$J$14:$J$17,YEAR(BW$4))&gt;1,SUMIFS(Taxes!$P$77:$P$79,Taxes!$N$77:$N$79,SUMIFS(Taxes!$N$14:$N$17,Taxes!$J$14:$J$17,YEAR(BW$4))),
IF(Taxes!$N$12&gt;1,SUMIFS(Taxes!$P$77:$P$79,Taxes!$N$77:$N$79,Taxes!$N$12),IF(Taxes!$P124&lt;&gt;"",Taxes!$P124,SUMIFS(Taxes!$P$77:$P$79,Taxes!$N$77:$N$79,Taxes!$N$12)))
))
)</f>
        <v>0</v>
      </c>
      <c r="BX282" s="5">
        <f ca="1">IF(BX$4="",0,BX98*
IF(SUMIFS(Taxes!$N$14:$N$17,Taxes!$J$14:$J$17,YEAR(BX$4))=4,IF(BX$1&lt;=Taxes!$P$81*12,Taxes!$P$82,IF(BX$1&lt;=Taxes!$P$83*12,Taxes!$P$84,IF(Taxes!$P124&lt;&gt;"",Taxes!$P124,Taxes!$P$77))),
IF(SUMIFS(Taxes!$N$14:$N$17,Taxes!$J$14:$J$17,YEAR(BX$4))&gt;1,SUMIFS(Taxes!$P$77:$P$79,Taxes!$N$77:$N$79,SUMIFS(Taxes!$N$14:$N$17,Taxes!$J$14:$J$17,YEAR(BX$4))),
IF(Taxes!$N$12&gt;1,SUMIFS(Taxes!$P$77:$P$79,Taxes!$N$77:$N$79,Taxes!$N$12),IF(Taxes!$P124&lt;&gt;"",Taxes!$P124,SUMIFS(Taxes!$P$77:$P$79,Taxes!$N$77:$N$79,Taxes!$N$12)))
))
)</f>
        <v>0</v>
      </c>
      <c r="BY282" s="5">
        <f ca="1">IF(BY$4="",0,BY98*
IF(SUMIFS(Taxes!$N$14:$N$17,Taxes!$J$14:$J$17,YEAR(BY$4))=4,IF(BY$1&lt;=Taxes!$P$81*12,Taxes!$P$82,IF(BY$1&lt;=Taxes!$P$83*12,Taxes!$P$84,IF(Taxes!$P124&lt;&gt;"",Taxes!$P124,Taxes!$P$77))),
IF(SUMIFS(Taxes!$N$14:$N$17,Taxes!$J$14:$J$17,YEAR(BY$4))&gt;1,SUMIFS(Taxes!$P$77:$P$79,Taxes!$N$77:$N$79,SUMIFS(Taxes!$N$14:$N$17,Taxes!$J$14:$J$17,YEAR(BY$4))),
IF(Taxes!$N$12&gt;1,SUMIFS(Taxes!$P$77:$P$79,Taxes!$N$77:$N$79,Taxes!$N$12),IF(Taxes!$P124&lt;&gt;"",Taxes!$P124,SUMIFS(Taxes!$P$77:$P$79,Taxes!$N$77:$N$79,Taxes!$N$12)))
))
)</f>
        <v>0</v>
      </c>
      <c r="BZ282" s="5">
        <f ca="1">IF(BZ$4="",0,BZ98*
IF(SUMIFS(Taxes!$N$14:$N$17,Taxes!$J$14:$J$17,YEAR(BZ$4))=4,IF(BZ$1&lt;=Taxes!$P$81*12,Taxes!$P$82,IF(BZ$1&lt;=Taxes!$P$83*12,Taxes!$P$84,IF(Taxes!$P124&lt;&gt;"",Taxes!$P124,Taxes!$P$77))),
IF(SUMIFS(Taxes!$N$14:$N$17,Taxes!$J$14:$J$17,YEAR(BZ$4))&gt;1,SUMIFS(Taxes!$P$77:$P$79,Taxes!$N$77:$N$79,SUMIFS(Taxes!$N$14:$N$17,Taxes!$J$14:$J$17,YEAR(BZ$4))),
IF(Taxes!$N$12&gt;1,SUMIFS(Taxes!$P$77:$P$79,Taxes!$N$77:$N$79,Taxes!$N$12),IF(Taxes!$P124&lt;&gt;"",Taxes!$P124,SUMIFS(Taxes!$P$77:$P$79,Taxes!$N$77:$N$79,Taxes!$N$12)))
))
)</f>
        <v>0</v>
      </c>
      <c r="CA282" s="5">
        <f ca="1">IF(CA$4="",0,CA98*
IF(SUMIFS(Taxes!$N$14:$N$17,Taxes!$J$14:$J$17,YEAR(CA$4))=4,IF(CA$1&lt;=Taxes!$P$81*12,Taxes!$P$82,IF(CA$1&lt;=Taxes!$P$83*12,Taxes!$P$84,IF(Taxes!$P124&lt;&gt;"",Taxes!$P124,Taxes!$P$77))),
IF(SUMIFS(Taxes!$N$14:$N$17,Taxes!$J$14:$J$17,YEAR(CA$4))&gt;1,SUMIFS(Taxes!$P$77:$P$79,Taxes!$N$77:$N$79,SUMIFS(Taxes!$N$14:$N$17,Taxes!$J$14:$J$17,YEAR(CA$4))),
IF(Taxes!$N$12&gt;1,SUMIFS(Taxes!$P$77:$P$79,Taxes!$N$77:$N$79,Taxes!$N$12),IF(Taxes!$P124&lt;&gt;"",Taxes!$P124,SUMIFS(Taxes!$P$77:$P$79,Taxes!$N$77:$N$79,Taxes!$N$12)))
))
)</f>
        <v>0</v>
      </c>
      <c r="CB282" s="5">
        <f ca="1">IF(CB$4="",0,CB98*
IF(SUMIFS(Taxes!$N$14:$N$17,Taxes!$J$14:$J$17,YEAR(CB$4))=4,IF(CB$1&lt;=Taxes!$P$81*12,Taxes!$P$82,IF(CB$1&lt;=Taxes!$P$83*12,Taxes!$P$84,IF(Taxes!$P124&lt;&gt;"",Taxes!$P124,Taxes!$P$77))),
IF(SUMIFS(Taxes!$N$14:$N$17,Taxes!$J$14:$J$17,YEAR(CB$4))&gt;1,SUMIFS(Taxes!$P$77:$P$79,Taxes!$N$77:$N$79,SUMIFS(Taxes!$N$14:$N$17,Taxes!$J$14:$J$17,YEAR(CB$4))),
IF(Taxes!$N$12&gt;1,SUMIFS(Taxes!$P$77:$P$79,Taxes!$N$77:$N$79,Taxes!$N$12),IF(Taxes!$P124&lt;&gt;"",Taxes!$P124,SUMIFS(Taxes!$P$77:$P$79,Taxes!$N$77:$N$79,Taxes!$N$12)))
))
)</f>
        <v>0</v>
      </c>
      <c r="CC282" s="5">
        <f ca="1">IF(CC$4="",0,CC98*
IF(SUMIFS(Taxes!$N$14:$N$17,Taxes!$J$14:$J$17,YEAR(CC$4))=4,IF(CC$1&lt;=Taxes!$P$81*12,Taxes!$P$82,IF(CC$1&lt;=Taxes!$P$83*12,Taxes!$P$84,IF(Taxes!$P124&lt;&gt;"",Taxes!$P124,Taxes!$P$77))),
IF(SUMIFS(Taxes!$N$14:$N$17,Taxes!$J$14:$J$17,YEAR(CC$4))&gt;1,SUMIFS(Taxes!$P$77:$P$79,Taxes!$N$77:$N$79,SUMIFS(Taxes!$N$14:$N$17,Taxes!$J$14:$J$17,YEAR(CC$4))),
IF(Taxes!$N$12&gt;1,SUMIFS(Taxes!$P$77:$P$79,Taxes!$N$77:$N$79,Taxes!$N$12),IF(Taxes!$P124&lt;&gt;"",Taxes!$P124,SUMIFS(Taxes!$P$77:$P$79,Taxes!$N$77:$N$79,Taxes!$N$12)))
))
)</f>
        <v>0</v>
      </c>
      <c r="CD282" s="5">
        <f ca="1">IF(CD$4="",0,CD98*
IF(SUMIFS(Taxes!$N$14:$N$17,Taxes!$J$14:$J$17,YEAR(CD$4))=4,IF(CD$1&lt;=Taxes!$P$81*12,Taxes!$P$82,IF(CD$1&lt;=Taxes!$P$83*12,Taxes!$P$84,IF(Taxes!$P124&lt;&gt;"",Taxes!$P124,Taxes!$P$77))),
IF(SUMIFS(Taxes!$N$14:$N$17,Taxes!$J$14:$J$17,YEAR(CD$4))&gt;1,SUMIFS(Taxes!$P$77:$P$79,Taxes!$N$77:$N$79,SUMIFS(Taxes!$N$14:$N$17,Taxes!$J$14:$J$17,YEAR(CD$4))),
IF(Taxes!$N$12&gt;1,SUMIFS(Taxes!$P$77:$P$79,Taxes!$N$77:$N$79,Taxes!$N$12),IF(Taxes!$P124&lt;&gt;"",Taxes!$P124,SUMIFS(Taxes!$P$77:$P$79,Taxes!$N$77:$N$79,Taxes!$N$12)))
))
)</f>
        <v>0</v>
      </c>
      <c r="CE282" s="5">
        <f ca="1">IF(CE$4="",0,CE98*
IF(SUMIFS(Taxes!$N$14:$N$17,Taxes!$J$14:$J$17,YEAR(CE$4))=4,IF(CE$1&lt;=Taxes!$P$81*12,Taxes!$P$82,IF(CE$1&lt;=Taxes!$P$83*12,Taxes!$P$84,IF(Taxes!$P124&lt;&gt;"",Taxes!$P124,Taxes!$P$77))),
IF(SUMIFS(Taxes!$N$14:$N$17,Taxes!$J$14:$J$17,YEAR(CE$4))&gt;1,SUMIFS(Taxes!$P$77:$P$79,Taxes!$N$77:$N$79,SUMIFS(Taxes!$N$14:$N$17,Taxes!$J$14:$J$17,YEAR(CE$4))),
IF(Taxes!$N$12&gt;1,SUMIFS(Taxes!$P$77:$P$79,Taxes!$N$77:$N$79,Taxes!$N$12),IF(Taxes!$P124&lt;&gt;"",Taxes!$P124,SUMIFS(Taxes!$P$77:$P$79,Taxes!$N$77:$N$79,Taxes!$N$12)))
))
)</f>
        <v>0</v>
      </c>
      <c r="CF282" s="5">
        <f ca="1">IF(CF$4="",0,CF98*
IF(SUMIFS(Taxes!$N$14:$N$17,Taxes!$J$14:$J$17,YEAR(CF$4))=4,IF(CF$1&lt;=Taxes!$P$81*12,Taxes!$P$82,IF(CF$1&lt;=Taxes!$P$83*12,Taxes!$P$84,IF(Taxes!$P124&lt;&gt;"",Taxes!$P124,Taxes!$P$77))),
IF(SUMIFS(Taxes!$N$14:$N$17,Taxes!$J$14:$J$17,YEAR(CF$4))&gt;1,SUMIFS(Taxes!$P$77:$P$79,Taxes!$N$77:$N$79,SUMIFS(Taxes!$N$14:$N$17,Taxes!$J$14:$J$17,YEAR(CF$4))),
IF(Taxes!$N$12&gt;1,SUMIFS(Taxes!$P$77:$P$79,Taxes!$N$77:$N$79,Taxes!$N$12),IF(Taxes!$P124&lt;&gt;"",Taxes!$P124,SUMIFS(Taxes!$P$77:$P$79,Taxes!$N$77:$N$79,Taxes!$N$12)))
))
)</f>
        <v>0</v>
      </c>
    </row>
    <row r="283" spans="2:84" x14ac:dyDescent="0.3">
      <c r="B283" s="13">
        <f>ROW()</f>
        <v>283</v>
      </c>
      <c r="H283" s="1" t="str">
        <f t="shared" si="517"/>
        <v>НДС к возмещению</v>
      </c>
      <c r="I283" s="1" t="str">
        <f t="shared" si="521"/>
        <v>Стартовые капитальные затраты</v>
      </c>
      <c r="J283" s="1" t="str">
        <f>Prcsses!I115</f>
        <v>Контракты с поставщиками</v>
      </c>
      <c r="M283" s="53" t="s">
        <v>18</v>
      </c>
      <c r="U283" s="5">
        <f t="shared" ca="1" si="518"/>
        <v>0</v>
      </c>
      <c r="X283" s="5">
        <f ca="1">IF(X$4="",0,X99*
IF(SUMIFS(Taxes!$N$14:$N$17,Taxes!$J$14:$J$17,YEAR(X$4))=4,IF(X$1&lt;=Taxes!$P$81*12,Taxes!$P$82,IF(X$1&lt;=Taxes!$P$83*12,Taxes!$P$84,IF(Taxes!$P125&lt;&gt;"",Taxes!$P125,Taxes!$P$77))),
IF(SUMIFS(Taxes!$N$14:$N$17,Taxes!$J$14:$J$17,YEAR(X$4))&gt;1,SUMIFS(Taxes!$P$77:$P$79,Taxes!$N$77:$N$79,SUMIFS(Taxes!$N$14:$N$17,Taxes!$J$14:$J$17,YEAR(X$4))),
IF(Taxes!$N$12&gt;1,SUMIFS(Taxes!$P$77:$P$79,Taxes!$N$77:$N$79,Taxes!$N$12),IF(Taxes!$P125&lt;&gt;"",Taxes!$P125,SUMIFS(Taxes!$P$77:$P$79,Taxes!$N$77:$N$79,Taxes!$N$12)))
))
)</f>
        <v>0</v>
      </c>
      <c r="Y283" s="5">
        <f ca="1">IF(Y$4="",0,Y99*
IF(SUMIFS(Taxes!$N$14:$N$17,Taxes!$J$14:$J$17,YEAR(Y$4))=4,IF(Y$1&lt;=Taxes!$P$81*12,Taxes!$P$82,IF(Y$1&lt;=Taxes!$P$83*12,Taxes!$P$84,IF(Taxes!$P125&lt;&gt;"",Taxes!$P125,Taxes!$P$77))),
IF(SUMIFS(Taxes!$N$14:$N$17,Taxes!$J$14:$J$17,YEAR(Y$4))&gt;1,SUMIFS(Taxes!$P$77:$P$79,Taxes!$N$77:$N$79,SUMIFS(Taxes!$N$14:$N$17,Taxes!$J$14:$J$17,YEAR(Y$4))),
IF(Taxes!$N$12&gt;1,SUMIFS(Taxes!$P$77:$P$79,Taxes!$N$77:$N$79,Taxes!$N$12),IF(Taxes!$P125&lt;&gt;"",Taxes!$P125,SUMIFS(Taxes!$P$77:$P$79,Taxes!$N$77:$N$79,Taxes!$N$12)))
))
)</f>
        <v>0</v>
      </c>
      <c r="Z283" s="5">
        <f ca="1">IF(Z$4="",0,Z99*
IF(SUMIFS(Taxes!$N$14:$N$17,Taxes!$J$14:$J$17,YEAR(Z$4))=4,IF(Z$1&lt;=Taxes!$P$81*12,Taxes!$P$82,IF(Z$1&lt;=Taxes!$P$83*12,Taxes!$P$84,IF(Taxes!$P125&lt;&gt;"",Taxes!$P125,Taxes!$P$77))),
IF(SUMIFS(Taxes!$N$14:$N$17,Taxes!$J$14:$J$17,YEAR(Z$4))&gt;1,SUMIFS(Taxes!$P$77:$P$79,Taxes!$N$77:$N$79,SUMIFS(Taxes!$N$14:$N$17,Taxes!$J$14:$J$17,YEAR(Z$4))),
IF(Taxes!$N$12&gt;1,SUMIFS(Taxes!$P$77:$P$79,Taxes!$N$77:$N$79,Taxes!$N$12),IF(Taxes!$P125&lt;&gt;"",Taxes!$P125,SUMIFS(Taxes!$P$77:$P$79,Taxes!$N$77:$N$79,Taxes!$N$12)))
))
)</f>
        <v>0</v>
      </c>
      <c r="AA283" s="5">
        <f ca="1">IF(AA$4="",0,AA99*
IF(SUMIFS(Taxes!$N$14:$N$17,Taxes!$J$14:$J$17,YEAR(AA$4))=4,IF(AA$1&lt;=Taxes!$P$81*12,Taxes!$P$82,IF(AA$1&lt;=Taxes!$P$83*12,Taxes!$P$84,IF(Taxes!$P125&lt;&gt;"",Taxes!$P125,Taxes!$P$77))),
IF(SUMIFS(Taxes!$N$14:$N$17,Taxes!$J$14:$J$17,YEAR(AA$4))&gt;1,SUMIFS(Taxes!$P$77:$P$79,Taxes!$N$77:$N$79,SUMIFS(Taxes!$N$14:$N$17,Taxes!$J$14:$J$17,YEAR(AA$4))),
IF(Taxes!$N$12&gt;1,SUMIFS(Taxes!$P$77:$P$79,Taxes!$N$77:$N$79,Taxes!$N$12),IF(Taxes!$P125&lt;&gt;"",Taxes!$P125,SUMIFS(Taxes!$P$77:$P$79,Taxes!$N$77:$N$79,Taxes!$N$12)))
))
)</f>
        <v>0</v>
      </c>
      <c r="AB283" s="5">
        <f ca="1">IF(AB$4="",0,AB99*
IF(SUMIFS(Taxes!$N$14:$N$17,Taxes!$J$14:$J$17,YEAR(AB$4))=4,IF(AB$1&lt;=Taxes!$P$81*12,Taxes!$P$82,IF(AB$1&lt;=Taxes!$P$83*12,Taxes!$P$84,IF(Taxes!$P125&lt;&gt;"",Taxes!$P125,Taxes!$P$77))),
IF(SUMIFS(Taxes!$N$14:$N$17,Taxes!$J$14:$J$17,YEAR(AB$4))&gt;1,SUMIFS(Taxes!$P$77:$P$79,Taxes!$N$77:$N$79,SUMIFS(Taxes!$N$14:$N$17,Taxes!$J$14:$J$17,YEAR(AB$4))),
IF(Taxes!$N$12&gt;1,SUMIFS(Taxes!$P$77:$P$79,Taxes!$N$77:$N$79,Taxes!$N$12),IF(Taxes!$P125&lt;&gt;"",Taxes!$P125,SUMIFS(Taxes!$P$77:$P$79,Taxes!$N$77:$N$79,Taxes!$N$12)))
))
)</f>
        <v>0</v>
      </c>
      <c r="AC283" s="5">
        <f ca="1">IF(AC$4="",0,AC99*
IF(SUMIFS(Taxes!$N$14:$N$17,Taxes!$J$14:$J$17,YEAR(AC$4))=4,IF(AC$1&lt;=Taxes!$P$81*12,Taxes!$P$82,IF(AC$1&lt;=Taxes!$P$83*12,Taxes!$P$84,IF(Taxes!$P125&lt;&gt;"",Taxes!$P125,Taxes!$P$77))),
IF(SUMIFS(Taxes!$N$14:$N$17,Taxes!$J$14:$J$17,YEAR(AC$4))&gt;1,SUMIFS(Taxes!$P$77:$P$79,Taxes!$N$77:$N$79,SUMIFS(Taxes!$N$14:$N$17,Taxes!$J$14:$J$17,YEAR(AC$4))),
IF(Taxes!$N$12&gt;1,SUMIFS(Taxes!$P$77:$P$79,Taxes!$N$77:$N$79,Taxes!$N$12),IF(Taxes!$P125&lt;&gt;"",Taxes!$P125,SUMIFS(Taxes!$P$77:$P$79,Taxes!$N$77:$N$79,Taxes!$N$12)))
))
)</f>
        <v>0</v>
      </c>
      <c r="AD283" s="5">
        <f ca="1">IF(AD$4="",0,AD99*
IF(SUMIFS(Taxes!$N$14:$N$17,Taxes!$J$14:$J$17,YEAR(AD$4))=4,IF(AD$1&lt;=Taxes!$P$81*12,Taxes!$P$82,IF(AD$1&lt;=Taxes!$P$83*12,Taxes!$P$84,IF(Taxes!$P125&lt;&gt;"",Taxes!$P125,Taxes!$P$77))),
IF(SUMIFS(Taxes!$N$14:$N$17,Taxes!$J$14:$J$17,YEAR(AD$4))&gt;1,SUMIFS(Taxes!$P$77:$P$79,Taxes!$N$77:$N$79,SUMIFS(Taxes!$N$14:$N$17,Taxes!$J$14:$J$17,YEAR(AD$4))),
IF(Taxes!$N$12&gt;1,SUMIFS(Taxes!$P$77:$P$79,Taxes!$N$77:$N$79,Taxes!$N$12),IF(Taxes!$P125&lt;&gt;"",Taxes!$P125,SUMIFS(Taxes!$P$77:$P$79,Taxes!$N$77:$N$79,Taxes!$N$12)))
))
)</f>
        <v>0</v>
      </c>
      <c r="AE283" s="5">
        <f ca="1">IF(AE$4="",0,AE99*
IF(SUMIFS(Taxes!$N$14:$N$17,Taxes!$J$14:$J$17,YEAR(AE$4))=4,IF(AE$1&lt;=Taxes!$P$81*12,Taxes!$P$82,IF(AE$1&lt;=Taxes!$P$83*12,Taxes!$P$84,IF(Taxes!$P125&lt;&gt;"",Taxes!$P125,Taxes!$P$77))),
IF(SUMIFS(Taxes!$N$14:$N$17,Taxes!$J$14:$J$17,YEAR(AE$4))&gt;1,SUMIFS(Taxes!$P$77:$P$79,Taxes!$N$77:$N$79,SUMIFS(Taxes!$N$14:$N$17,Taxes!$J$14:$J$17,YEAR(AE$4))),
IF(Taxes!$N$12&gt;1,SUMIFS(Taxes!$P$77:$P$79,Taxes!$N$77:$N$79,Taxes!$N$12),IF(Taxes!$P125&lt;&gt;"",Taxes!$P125,SUMIFS(Taxes!$P$77:$P$79,Taxes!$N$77:$N$79,Taxes!$N$12)))
))
)</f>
        <v>0</v>
      </c>
      <c r="AF283" s="5">
        <f ca="1">IF(AF$4="",0,AF99*
IF(SUMIFS(Taxes!$N$14:$N$17,Taxes!$J$14:$J$17,YEAR(AF$4))=4,IF(AF$1&lt;=Taxes!$P$81*12,Taxes!$P$82,IF(AF$1&lt;=Taxes!$P$83*12,Taxes!$P$84,IF(Taxes!$P125&lt;&gt;"",Taxes!$P125,Taxes!$P$77))),
IF(SUMIFS(Taxes!$N$14:$N$17,Taxes!$J$14:$J$17,YEAR(AF$4))&gt;1,SUMIFS(Taxes!$P$77:$P$79,Taxes!$N$77:$N$79,SUMIFS(Taxes!$N$14:$N$17,Taxes!$J$14:$J$17,YEAR(AF$4))),
IF(Taxes!$N$12&gt;1,SUMIFS(Taxes!$P$77:$P$79,Taxes!$N$77:$N$79,Taxes!$N$12),IF(Taxes!$P125&lt;&gt;"",Taxes!$P125,SUMIFS(Taxes!$P$77:$P$79,Taxes!$N$77:$N$79,Taxes!$N$12)))
))
)</f>
        <v>0</v>
      </c>
      <c r="AG283" s="5">
        <f ca="1">IF(AG$4="",0,AG99*
IF(SUMIFS(Taxes!$N$14:$N$17,Taxes!$J$14:$J$17,YEAR(AG$4))=4,IF(AG$1&lt;=Taxes!$P$81*12,Taxes!$P$82,IF(AG$1&lt;=Taxes!$P$83*12,Taxes!$P$84,IF(Taxes!$P125&lt;&gt;"",Taxes!$P125,Taxes!$P$77))),
IF(SUMIFS(Taxes!$N$14:$N$17,Taxes!$J$14:$J$17,YEAR(AG$4))&gt;1,SUMIFS(Taxes!$P$77:$P$79,Taxes!$N$77:$N$79,SUMIFS(Taxes!$N$14:$N$17,Taxes!$J$14:$J$17,YEAR(AG$4))),
IF(Taxes!$N$12&gt;1,SUMIFS(Taxes!$P$77:$P$79,Taxes!$N$77:$N$79,Taxes!$N$12),IF(Taxes!$P125&lt;&gt;"",Taxes!$P125,SUMIFS(Taxes!$P$77:$P$79,Taxes!$N$77:$N$79,Taxes!$N$12)))
))
)</f>
        <v>0</v>
      </c>
      <c r="AH283" s="5">
        <f ca="1">IF(AH$4="",0,AH99*
IF(SUMIFS(Taxes!$N$14:$N$17,Taxes!$J$14:$J$17,YEAR(AH$4))=4,IF(AH$1&lt;=Taxes!$P$81*12,Taxes!$P$82,IF(AH$1&lt;=Taxes!$P$83*12,Taxes!$P$84,IF(Taxes!$P125&lt;&gt;"",Taxes!$P125,Taxes!$P$77))),
IF(SUMIFS(Taxes!$N$14:$N$17,Taxes!$J$14:$J$17,YEAR(AH$4))&gt;1,SUMIFS(Taxes!$P$77:$P$79,Taxes!$N$77:$N$79,SUMIFS(Taxes!$N$14:$N$17,Taxes!$J$14:$J$17,YEAR(AH$4))),
IF(Taxes!$N$12&gt;1,SUMIFS(Taxes!$P$77:$P$79,Taxes!$N$77:$N$79,Taxes!$N$12),IF(Taxes!$P125&lt;&gt;"",Taxes!$P125,SUMIFS(Taxes!$P$77:$P$79,Taxes!$N$77:$N$79,Taxes!$N$12)))
))
)</f>
        <v>0</v>
      </c>
      <c r="AI283" s="5">
        <f ca="1">IF(AI$4="",0,AI99*
IF(SUMIFS(Taxes!$N$14:$N$17,Taxes!$J$14:$J$17,YEAR(AI$4))=4,IF(AI$1&lt;=Taxes!$P$81*12,Taxes!$P$82,IF(AI$1&lt;=Taxes!$P$83*12,Taxes!$P$84,IF(Taxes!$P125&lt;&gt;"",Taxes!$P125,Taxes!$P$77))),
IF(SUMIFS(Taxes!$N$14:$N$17,Taxes!$J$14:$J$17,YEAR(AI$4))&gt;1,SUMIFS(Taxes!$P$77:$P$79,Taxes!$N$77:$N$79,SUMIFS(Taxes!$N$14:$N$17,Taxes!$J$14:$J$17,YEAR(AI$4))),
IF(Taxes!$N$12&gt;1,SUMIFS(Taxes!$P$77:$P$79,Taxes!$N$77:$N$79,Taxes!$N$12),IF(Taxes!$P125&lt;&gt;"",Taxes!$P125,SUMIFS(Taxes!$P$77:$P$79,Taxes!$N$77:$N$79,Taxes!$N$12)))
))
)</f>
        <v>0</v>
      </c>
      <c r="AJ283" s="5">
        <f ca="1">IF(AJ$4="",0,AJ99*
IF(SUMIFS(Taxes!$N$14:$N$17,Taxes!$J$14:$J$17,YEAR(AJ$4))=4,IF(AJ$1&lt;=Taxes!$P$81*12,Taxes!$P$82,IF(AJ$1&lt;=Taxes!$P$83*12,Taxes!$P$84,IF(Taxes!$P125&lt;&gt;"",Taxes!$P125,Taxes!$P$77))),
IF(SUMIFS(Taxes!$N$14:$N$17,Taxes!$J$14:$J$17,YEAR(AJ$4))&gt;1,SUMIFS(Taxes!$P$77:$P$79,Taxes!$N$77:$N$79,SUMIFS(Taxes!$N$14:$N$17,Taxes!$J$14:$J$17,YEAR(AJ$4))),
IF(Taxes!$N$12&gt;1,SUMIFS(Taxes!$P$77:$P$79,Taxes!$N$77:$N$79,Taxes!$N$12),IF(Taxes!$P125&lt;&gt;"",Taxes!$P125,SUMIFS(Taxes!$P$77:$P$79,Taxes!$N$77:$N$79,Taxes!$N$12)))
))
)</f>
        <v>0</v>
      </c>
      <c r="AK283" s="5">
        <f ca="1">IF(AK$4="",0,AK99*
IF(SUMIFS(Taxes!$N$14:$N$17,Taxes!$J$14:$J$17,YEAR(AK$4))=4,IF(AK$1&lt;=Taxes!$P$81*12,Taxes!$P$82,IF(AK$1&lt;=Taxes!$P$83*12,Taxes!$P$84,IF(Taxes!$P125&lt;&gt;"",Taxes!$P125,Taxes!$P$77))),
IF(SUMIFS(Taxes!$N$14:$N$17,Taxes!$J$14:$J$17,YEAR(AK$4))&gt;1,SUMIFS(Taxes!$P$77:$P$79,Taxes!$N$77:$N$79,SUMIFS(Taxes!$N$14:$N$17,Taxes!$J$14:$J$17,YEAR(AK$4))),
IF(Taxes!$N$12&gt;1,SUMIFS(Taxes!$P$77:$P$79,Taxes!$N$77:$N$79,Taxes!$N$12),IF(Taxes!$P125&lt;&gt;"",Taxes!$P125,SUMIFS(Taxes!$P$77:$P$79,Taxes!$N$77:$N$79,Taxes!$N$12)))
))
)</f>
        <v>0</v>
      </c>
      <c r="AL283" s="5">
        <f ca="1">IF(AL$4="",0,AL99*
IF(SUMIFS(Taxes!$N$14:$N$17,Taxes!$J$14:$J$17,YEAR(AL$4))=4,IF(AL$1&lt;=Taxes!$P$81*12,Taxes!$P$82,IF(AL$1&lt;=Taxes!$P$83*12,Taxes!$P$84,IF(Taxes!$P125&lt;&gt;"",Taxes!$P125,Taxes!$P$77))),
IF(SUMIFS(Taxes!$N$14:$N$17,Taxes!$J$14:$J$17,YEAR(AL$4))&gt;1,SUMIFS(Taxes!$P$77:$P$79,Taxes!$N$77:$N$79,SUMIFS(Taxes!$N$14:$N$17,Taxes!$J$14:$J$17,YEAR(AL$4))),
IF(Taxes!$N$12&gt;1,SUMIFS(Taxes!$P$77:$P$79,Taxes!$N$77:$N$79,Taxes!$N$12),IF(Taxes!$P125&lt;&gt;"",Taxes!$P125,SUMIFS(Taxes!$P$77:$P$79,Taxes!$N$77:$N$79,Taxes!$N$12)))
))
)</f>
        <v>0</v>
      </c>
      <c r="AM283" s="5">
        <f ca="1">IF(AM$4="",0,AM99*
IF(SUMIFS(Taxes!$N$14:$N$17,Taxes!$J$14:$J$17,YEAR(AM$4))=4,IF(AM$1&lt;=Taxes!$P$81*12,Taxes!$P$82,IF(AM$1&lt;=Taxes!$P$83*12,Taxes!$P$84,IF(Taxes!$P125&lt;&gt;"",Taxes!$P125,Taxes!$P$77))),
IF(SUMIFS(Taxes!$N$14:$N$17,Taxes!$J$14:$J$17,YEAR(AM$4))&gt;1,SUMIFS(Taxes!$P$77:$P$79,Taxes!$N$77:$N$79,SUMIFS(Taxes!$N$14:$N$17,Taxes!$J$14:$J$17,YEAR(AM$4))),
IF(Taxes!$N$12&gt;1,SUMIFS(Taxes!$P$77:$P$79,Taxes!$N$77:$N$79,Taxes!$N$12),IF(Taxes!$P125&lt;&gt;"",Taxes!$P125,SUMIFS(Taxes!$P$77:$P$79,Taxes!$N$77:$N$79,Taxes!$N$12)))
))
)</f>
        <v>0</v>
      </c>
      <c r="AN283" s="5">
        <f ca="1">IF(AN$4="",0,AN99*
IF(SUMIFS(Taxes!$N$14:$N$17,Taxes!$J$14:$J$17,YEAR(AN$4))=4,IF(AN$1&lt;=Taxes!$P$81*12,Taxes!$P$82,IF(AN$1&lt;=Taxes!$P$83*12,Taxes!$P$84,IF(Taxes!$P125&lt;&gt;"",Taxes!$P125,Taxes!$P$77))),
IF(SUMIFS(Taxes!$N$14:$N$17,Taxes!$J$14:$J$17,YEAR(AN$4))&gt;1,SUMIFS(Taxes!$P$77:$P$79,Taxes!$N$77:$N$79,SUMIFS(Taxes!$N$14:$N$17,Taxes!$J$14:$J$17,YEAR(AN$4))),
IF(Taxes!$N$12&gt;1,SUMIFS(Taxes!$P$77:$P$79,Taxes!$N$77:$N$79,Taxes!$N$12),IF(Taxes!$P125&lt;&gt;"",Taxes!$P125,SUMIFS(Taxes!$P$77:$P$79,Taxes!$N$77:$N$79,Taxes!$N$12)))
))
)</f>
        <v>0</v>
      </c>
      <c r="AO283" s="5">
        <f ca="1">IF(AO$4="",0,AO99*
IF(SUMIFS(Taxes!$N$14:$N$17,Taxes!$J$14:$J$17,YEAR(AO$4))=4,IF(AO$1&lt;=Taxes!$P$81*12,Taxes!$P$82,IF(AO$1&lt;=Taxes!$P$83*12,Taxes!$P$84,IF(Taxes!$P125&lt;&gt;"",Taxes!$P125,Taxes!$P$77))),
IF(SUMIFS(Taxes!$N$14:$N$17,Taxes!$J$14:$J$17,YEAR(AO$4))&gt;1,SUMIFS(Taxes!$P$77:$P$79,Taxes!$N$77:$N$79,SUMIFS(Taxes!$N$14:$N$17,Taxes!$J$14:$J$17,YEAR(AO$4))),
IF(Taxes!$N$12&gt;1,SUMIFS(Taxes!$P$77:$P$79,Taxes!$N$77:$N$79,Taxes!$N$12),IF(Taxes!$P125&lt;&gt;"",Taxes!$P125,SUMIFS(Taxes!$P$77:$P$79,Taxes!$N$77:$N$79,Taxes!$N$12)))
))
)</f>
        <v>0</v>
      </c>
      <c r="AP283" s="5">
        <f ca="1">IF(AP$4="",0,AP99*
IF(SUMIFS(Taxes!$N$14:$N$17,Taxes!$J$14:$J$17,YEAR(AP$4))=4,IF(AP$1&lt;=Taxes!$P$81*12,Taxes!$P$82,IF(AP$1&lt;=Taxes!$P$83*12,Taxes!$P$84,IF(Taxes!$P125&lt;&gt;"",Taxes!$P125,Taxes!$P$77))),
IF(SUMIFS(Taxes!$N$14:$N$17,Taxes!$J$14:$J$17,YEAR(AP$4))&gt;1,SUMIFS(Taxes!$P$77:$P$79,Taxes!$N$77:$N$79,SUMIFS(Taxes!$N$14:$N$17,Taxes!$J$14:$J$17,YEAR(AP$4))),
IF(Taxes!$N$12&gt;1,SUMIFS(Taxes!$P$77:$P$79,Taxes!$N$77:$N$79,Taxes!$N$12),IF(Taxes!$P125&lt;&gt;"",Taxes!$P125,SUMIFS(Taxes!$P$77:$P$79,Taxes!$N$77:$N$79,Taxes!$N$12)))
))
)</f>
        <v>0</v>
      </c>
      <c r="AQ283" s="5">
        <f ca="1">IF(AQ$4="",0,AQ99*
IF(SUMIFS(Taxes!$N$14:$N$17,Taxes!$J$14:$J$17,YEAR(AQ$4))=4,IF(AQ$1&lt;=Taxes!$P$81*12,Taxes!$P$82,IF(AQ$1&lt;=Taxes!$P$83*12,Taxes!$P$84,IF(Taxes!$P125&lt;&gt;"",Taxes!$P125,Taxes!$P$77))),
IF(SUMIFS(Taxes!$N$14:$N$17,Taxes!$J$14:$J$17,YEAR(AQ$4))&gt;1,SUMIFS(Taxes!$P$77:$P$79,Taxes!$N$77:$N$79,SUMIFS(Taxes!$N$14:$N$17,Taxes!$J$14:$J$17,YEAR(AQ$4))),
IF(Taxes!$N$12&gt;1,SUMIFS(Taxes!$P$77:$P$79,Taxes!$N$77:$N$79,Taxes!$N$12),IF(Taxes!$P125&lt;&gt;"",Taxes!$P125,SUMIFS(Taxes!$P$77:$P$79,Taxes!$N$77:$N$79,Taxes!$N$12)))
))
)</f>
        <v>0</v>
      </c>
      <c r="AR283" s="5">
        <f ca="1">IF(AR$4="",0,AR99*
IF(SUMIFS(Taxes!$N$14:$N$17,Taxes!$J$14:$J$17,YEAR(AR$4))=4,IF(AR$1&lt;=Taxes!$P$81*12,Taxes!$P$82,IF(AR$1&lt;=Taxes!$P$83*12,Taxes!$P$84,IF(Taxes!$P125&lt;&gt;"",Taxes!$P125,Taxes!$P$77))),
IF(SUMIFS(Taxes!$N$14:$N$17,Taxes!$J$14:$J$17,YEAR(AR$4))&gt;1,SUMIFS(Taxes!$P$77:$P$79,Taxes!$N$77:$N$79,SUMIFS(Taxes!$N$14:$N$17,Taxes!$J$14:$J$17,YEAR(AR$4))),
IF(Taxes!$N$12&gt;1,SUMIFS(Taxes!$P$77:$P$79,Taxes!$N$77:$N$79,Taxes!$N$12),IF(Taxes!$P125&lt;&gt;"",Taxes!$P125,SUMIFS(Taxes!$P$77:$P$79,Taxes!$N$77:$N$79,Taxes!$N$12)))
))
)</f>
        <v>0</v>
      </c>
      <c r="AS283" s="5">
        <f ca="1">IF(AS$4="",0,AS99*
IF(SUMIFS(Taxes!$N$14:$N$17,Taxes!$J$14:$J$17,YEAR(AS$4))=4,IF(AS$1&lt;=Taxes!$P$81*12,Taxes!$P$82,IF(AS$1&lt;=Taxes!$P$83*12,Taxes!$P$84,IF(Taxes!$P125&lt;&gt;"",Taxes!$P125,Taxes!$P$77))),
IF(SUMIFS(Taxes!$N$14:$N$17,Taxes!$J$14:$J$17,YEAR(AS$4))&gt;1,SUMIFS(Taxes!$P$77:$P$79,Taxes!$N$77:$N$79,SUMIFS(Taxes!$N$14:$N$17,Taxes!$J$14:$J$17,YEAR(AS$4))),
IF(Taxes!$N$12&gt;1,SUMIFS(Taxes!$P$77:$P$79,Taxes!$N$77:$N$79,Taxes!$N$12),IF(Taxes!$P125&lt;&gt;"",Taxes!$P125,SUMIFS(Taxes!$P$77:$P$79,Taxes!$N$77:$N$79,Taxes!$N$12)))
))
)</f>
        <v>0</v>
      </c>
      <c r="AT283" s="5">
        <f ca="1">IF(AT$4="",0,AT99*
IF(SUMIFS(Taxes!$N$14:$N$17,Taxes!$J$14:$J$17,YEAR(AT$4))=4,IF(AT$1&lt;=Taxes!$P$81*12,Taxes!$P$82,IF(AT$1&lt;=Taxes!$P$83*12,Taxes!$P$84,IF(Taxes!$P125&lt;&gt;"",Taxes!$P125,Taxes!$P$77))),
IF(SUMIFS(Taxes!$N$14:$N$17,Taxes!$J$14:$J$17,YEAR(AT$4))&gt;1,SUMIFS(Taxes!$P$77:$P$79,Taxes!$N$77:$N$79,SUMIFS(Taxes!$N$14:$N$17,Taxes!$J$14:$J$17,YEAR(AT$4))),
IF(Taxes!$N$12&gt;1,SUMIFS(Taxes!$P$77:$P$79,Taxes!$N$77:$N$79,Taxes!$N$12),IF(Taxes!$P125&lt;&gt;"",Taxes!$P125,SUMIFS(Taxes!$P$77:$P$79,Taxes!$N$77:$N$79,Taxes!$N$12)))
))
)</f>
        <v>0</v>
      </c>
      <c r="AU283" s="5">
        <f ca="1">IF(AU$4="",0,AU99*
IF(SUMIFS(Taxes!$N$14:$N$17,Taxes!$J$14:$J$17,YEAR(AU$4))=4,IF(AU$1&lt;=Taxes!$P$81*12,Taxes!$P$82,IF(AU$1&lt;=Taxes!$P$83*12,Taxes!$P$84,IF(Taxes!$P125&lt;&gt;"",Taxes!$P125,Taxes!$P$77))),
IF(SUMIFS(Taxes!$N$14:$N$17,Taxes!$J$14:$J$17,YEAR(AU$4))&gt;1,SUMIFS(Taxes!$P$77:$P$79,Taxes!$N$77:$N$79,SUMIFS(Taxes!$N$14:$N$17,Taxes!$J$14:$J$17,YEAR(AU$4))),
IF(Taxes!$N$12&gt;1,SUMIFS(Taxes!$P$77:$P$79,Taxes!$N$77:$N$79,Taxes!$N$12),IF(Taxes!$P125&lt;&gt;"",Taxes!$P125,SUMIFS(Taxes!$P$77:$P$79,Taxes!$N$77:$N$79,Taxes!$N$12)))
))
)</f>
        <v>0</v>
      </c>
      <c r="AV283" s="5">
        <f ca="1">IF(AV$4="",0,AV99*
IF(SUMIFS(Taxes!$N$14:$N$17,Taxes!$J$14:$J$17,YEAR(AV$4))=4,IF(AV$1&lt;=Taxes!$P$81*12,Taxes!$P$82,IF(AV$1&lt;=Taxes!$P$83*12,Taxes!$P$84,IF(Taxes!$P125&lt;&gt;"",Taxes!$P125,Taxes!$P$77))),
IF(SUMIFS(Taxes!$N$14:$N$17,Taxes!$J$14:$J$17,YEAR(AV$4))&gt;1,SUMIFS(Taxes!$P$77:$P$79,Taxes!$N$77:$N$79,SUMIFS(Taxes!$N$14:$N$17,Taxes!$J$14:$J$17,YEAR(AV$4))),
IF(Taxes!$N$12&gt;1,SUMIFS(Taxes!$P$77:$P$79,Taxes!$N$77:$N$79,Taxes!$N$12),IF(Taxes!$P125&lt;&gt;"",Taxes!$P125,SUMIFS(Taxes!$P$77:$P$79,Taxes!$N$77:$N$79,Taxes!$N$12)))
))
)</f>
        <v>0</v>
      </c>
      <c r="AW283" s="5">
        <f ca="1">IF(AW$4="",0,AW99*
IF(SUMIFS(Taxes!$N$14:$N$17,Taxes!$J$14:$J$17,YEAR(AW$4))=4,IF(AW$1&lt;=Taxes!$P$81*12,Taxes!$P$82,IF(AW$1&lt;=Taxes!$P$83*12,Taxes!$P$84,IF(Taxes!$P125&lt;&gt;"",Taxes!$P125,Taxes!$P$77))),
IF(SUMIFS(Taxes!$N$14:$N$17,Taxes!$J$14:$J$17,YEAR(AW$4))&gt;1,SUMIFS(Taxes!$P$77:$P$79,Taxes!$N$77:$N$79,SUMIFS(Taxes!$N$14:$N$17,Taxes!$J$14:$J$17,YEAR(AW$4))),
IF(Taxes!$N$12&gt;1,SUMIFS(Taxes!$P$77:$P$79,Taxes!$N$77:$N$79,Taxes!$N$12),IF(Taxes!$P125&lt;&gt;"",Taxes!$P125,SUMIFS(Taxes!$P$77:$P$79,Taxes!$N$77:$N$79,Taxes!$N$12)))
))
)</f>
        <v>0</v>
      </c>
      <c r="AX283" s="5">
        <f ca="1">IF(AX$4="",0,AX99*
IF(SUMIFS(Taxes!$N$14:$N$17,Taxes!$J$14:$J$17,YEAR(AX$4))=4,IF(AX$1&lt;=Taxes!$P$81*12,Taxes!$P$82,IF(AX$1&lt;=Taxes!$P$83*12,Taxes!$P$84,IF(Taxes!$P125&lt;&gt;"",Taxes!$P125,Taxes!$P$77))),
IF(SUMIFS(Taxes!$N$14:$N$17,Taxes!$J$14:$J$17,YEAR(AX$4))&gt;1,SUMIFS(Taxes!$P$77:$P$79,Taxes!$N$77:$N$79,SUMIFS(Taxes!$N$14:$N$17,Taxes!$J$14:$J$17,YEAR(AX$4))),
IF(Taxes!$N$12&gt;1,SUMIFS(Taxes!$P$77:$P$79,Taxes!$N$77:$N$79,Taxes!$N$12),IF(Taxes!$P125&lt;&gt;"",Taxes!$P125,SUMIFS(Taxes!$P$77:$P$79,Taxes!$N$77:$N$79,Taxes!$N$12)))
))
)</f>
        <v>0</v>
      </c>
      <c r="AY283" s="5">
        <f ca="1">IF(AY$4="",0,AY99*
IF(SUMIFS(Taxes!$N$14:$N$17,Taxes!$J$14:$J$17,YEAR(AY$4))=4,IF(AY$1&lt;=Taxes!$P$81*12,Taxes!$P$82,IF(AY$1&lt;=Taxes!$P$83*12,Taxes!$P$84,IF(Taxes!$P125&lt;&gt;"",Taxes!$P125,Taxes!$P$77))),
IF(SUMIFS(Taxes!$N$14:$N$17,Taxes!$J$14:$J$17,YEAR(AY$4))&gt;1,SUMIFS(Taxes!$P$77:$P$79,Taxes!$N$77:$N$79,SUMIFS(Taxes!$N$14:$N$17,Taxes!$J$14:$J$17,YEAR(AY$4))),
IF(Taxes!$N$12&gt;1,SUMIFS(Taxes!$P$77:$P$79,Taxes!$N$77:$N$79,Taxes!$N$12),IF(Taxes!$P125&lt;&gt;"",Taxes!$P125,SUMIFS(Taxes!$P$77:$P$79,Taxes!$N$77:$N$79,Taxes!$N$12)))
))
)</f>
        <v>0</v>
      </c>
      <c r="AZ283" s="5">
        <f ca="1">IF(AZ$4="",0,AZ99*
IF(SUMIFS(Taxes!$N$14:$N$17,Taxes!$J$14:$J$17,YEAR(AZ$4))=4,IF(AZ$1&lt;=Taxes!$P$81*12,Taxes!$P$82,IF(AZ$1&lt;=Taxes!$P$83*12,Taxes!$P$84,IF(Taxes!$P125&lt;&gt;"",Taxes!$P125,Taxes!$P$77))),
IF(SUMIFS(Taxes!$N$14:$N$17,Taxes!$J$14:$J$17,YEAR(AZ$4))&gt;1,SUMIFS(Taxes!$P$77:$P$79,Taxes!$N$77:$N$79,SUMIFS(Taxes!$N$14:$N$17,Taxes!$J$14:$J$17,YEAR(AZ$4))),
IF(Taxes!$N$12&gt;1,SUMIFS(Taxes!$P$77:$P$79,Taxes!$N$77:$N$79,Taxes!$N$12),IF(Taxes!$P125&lt;&gt;"",Taxes!$P125,SUMIFS(Taxes!$P$77:$P$79,Taxes!$N$77:$N$79,Taxes!$N$12)))
))
)</f>
        <v>0</v>
      </c>
      <c r="BA283" s="5">
        <f ca="1">IF(BA$4="",0,BA99*
IF(SUMIFS(Taxes!$N$14:$N$17,Taxes!$J$14:$J$17,YEAR(BA$4))=4,IF(BA$1&lt;=Taxes!$P$81*12,Taxes!$P$82,IF(BA$1&lt;=Taxes!$P$83*12,Taxes!$P$84,IF(Taxes!$P125&lt;&gt;"",Taxes!$P125,Taxes!$P$77))),
IF(SUMIFS(Taxes!$N$14:$N$17,Taxes!$J$14:$J$17,YEAR(BA$4))&gt;1,SUMIFS(Taxes!$P$77:$P$79,Taxes!$N$77:$N$79,SUMIFS(Taxes!$N$14:$N$17,Taxes!$J$14:$J$17,YEAR(BA$4))),
IF(Taxes!$N$12&gt;1,SUMIFS(Taxes!$P$77:$P$79,Taxes!$N$77:$N$79,Taxes!$N$12),IF(Taxes!$P125&lt;&gt;"",Taxes!$P125,SUMIFS(Taxes!$P$77:$P$79,Taxes!$N$77:$N$79,Taxes!$N$12)))
))
)</f>
        <v>0</v>
      </c>
      <c r="BB283" s="5">
        <f ca="1">IF(BB$4="",0,BB99*
IF(SUMIFS(Taxes!$N$14:$N$17,Taxes!$J$14:$J$17,YEAR(BB$4))=4,IF(BB$1&lt;=Taxes!$P$81*12,Taxes!$P$82,IF(BB$1&lt;=Taxes!$P$83*12,Taxes!$P$84,IF(Taxes!$P125&lt;&gt;"",Taxes!$P125,Taxes!$P$77))),
IF(SUMIFS(Taxes!$N$14:$N$17,Taxes!$J$14:$J$17,YEAR(BB$4))&gt;1,SUMIFS(Taxes!$P$77:$P$79,Taxes!$N$77:$N$79,SUMIFS(Taxes!$N$14:$N$17,Taxes!$J$14:$J$17,YEAR(BB$4))),
IF(Taxes!$N$12&gt;1,SUMIFS(Taxes!$P$77:$P$79,Taxes!$N$77:$N$79,Taxes!$N$12),IF(Taxes!$P125&lt;&gt;"",Taxes!$P125,SUMIFS(Taxes!$P$77:$P$79,Taxes!$N$77:$N$79,Taxes!$N$12)))
))
)</f>
        <v>0</v>
      </c>
      <c r="BC283" s="5">
        <f ca="1">IF(BC$4="",0,BC99*
IF(SUMIFS(Taxes!$N$14:$N$17,Taxes!$J$14:$J$17,YEAR(BC$4))=4,IF(BC$1&lt;=Taxes!$P$81*12,Taxes!$P$82,IF(BC$1&lt;=Taxes!$P$83*12,Taxes!$P$84,IF(Taxes!$P125&lt;&gt;"",Taxes!$P125,Taxes!$P$77))),
IF(SUMIFS(Taxes!$N$14:$N$17,Taxes!$J$14:$J$17,YEAR(BC$4))&gt;1,SUMIFS(Taxes!$P$77:$P$79,Taxes!$N$77:$N$79,SUMIFS(Taxes!$N$14:$N$17,Taxes!$J$14:$J$17,YEAR(BC$4))),
IF(Taxes!$N$12&gt;1,SUMIFS(Taxes!$P$77:$P$79,Taxes!$N$77:$N$79,Taxes!$N$12),IF(Taxes!$P125&lt;&gt;"",Taxes!$P125,SUMIFS(Taxes!$P$77:$P$79,Taxes!$N$77:$N$79,Taxes!$N$12)))
))
)</f>
        <v>0</v>
      </c>
      <c r="BD283" s="5">
        <f ca="1">IF(BD$4="",0,BD99*
IF(SUMIFS(Taxes!$N$14:$N$17,Taxes!$J$14:$J$17,YEAR(BD$4))=4,IF(BD$1&lt;=Taxes!$P$81*12,Taxes!$P$82,IF(BD$1&lt;=Taxes!$P$83*12,Taxes!$P$84,IF(Taxes!$P125&lt;&gt;"",Taxes!$P125,Taxes!$P$77))),
IF(SUMIFS(Taxes!$N$14:$N$17,Taxes!$J$14:$J$17,YEAR(BD$4))&gt;1,SUMIFS(Taxes!$P$77:$P$79,Taxes!$N$77:$N$79,SUMIFS(Taxes!$N$14:$N$17,Taxes!$J$14:$J$17,YEAR(BD$4))),
IF(Taxes!$N$12&gt;1,SUMIFS(Taxes!$P$77:$P$79,Taxes!$N$77:$N$79,Taxes!$N$12),IF(Taxes!$P125&lt;&gt;"",Taxes!$P125,SUMIFS(Taxes!$P$77:$P$79,Taxes!$N$77:$N$79,Taxes!$N$12)))
))
)</f>
        <v>0</v>
      </c>
      <c r="BE283" s="5">
        <f ca="1">IF(BE$4="",0,BE99*
IF(SUMIFS(Taxes!$N$14:$N$17,Taxes!$J$14:$J$17,YEAR(BE$4))=4,IF(BE$1&lt;=Taxes!$P$81*12,Taxes!$P$82,IF(BE$1&lt;=Taxes!$P$83*12,Taxes!$P$84,IF(Taxes!$P125&lt;&gt;"",Taxes!$P125,Taxes!$P$77))),
IF(SUMIFS(Taxes!$N$14:$N$17,Taxes!$J$14:$J$17,YEAR(BE$4))&gt;1,SUMIFS(Taxes!$P$77:$P$79,Taxes!$N$77:$N$79,SUMIFS(Taxes!$N$14:$N$17,Taxes!$J$14:$J$17,YEAR(BE$4))),
IF(Taxes!$N$12&gt;1,SUMIFS(Taxes!$P$77:$P$79,Taxes!$N$77:$N$79,Taxes!$N$12),IF(Taxes!$P125&lt;&gt;"",Taxes!$P125,SUMIFS(Taxes!$P$77:$P$79,Taxes!$N$77:$N$79,Taxes!$N$12)))
))
)</f>
        <v>0</v>
      </c>
      <c r="BF283" s="5">
        <f ca="1">IF(BF$4="",0,BF99*
IF(SUMIFS(Taxes!$N$14:$N$17,Taxes!$J$14:$J$17,YEAR(BF$4))=4,IF(BF$1&lt;=Taxes!$P$81*12,Taxes!$P$82,IF(BF$1&lt;=Taxes!$P$83*12,Taxes!$P$84,IF(Taxes!$P125&lt;&gt;"",Taxes!$P125,Taxes!$P$77))),
IF(SUMIFS(Taxes!$N$14:$N$17,Taxes!$J$14:$J$17,YEAR(BF$4))&gt;1,SUMIFS(Taxes!$P$77:$P$79,Taxes!$N$77:$N$79,SUMIFS(Taxes!$N$14:$N$17,Taxes!$J$14:$J$17,YEAR(BF$4))),
IF(Taxes!$N$12&gt;1,SUMIFS(Taxes!$P$77:$P$79,Taxes!$N$77:$N$79,Taxes!$N$12),IF(Taxes!$P125&lt;&gt;"",Taxes!$P125,SUMIFS(Taxes!$P$77:$P$79,Taxes!$N$77:$N$79,Taxes!$N$12)))
))
)</f>
        <v>0</v>
      </c>
      <c r="BG283" s="5">
        <f ca="1">IF(BG$4="",0,BG99*
IF(SUMIFS(Taxes!$N$14:$N$17,Taxes!$J$14:$J$17,YEAR(BG$4))=4,IF(BG$1&lt;=Taxes!$P$81*12,Taxes!$P$82,IF(BG$1&lt;=Taxes!$P$83*12,Taxes!$P$84,IF(Taxes!$P125&lt;&gt;"",Taxes!$P125,Taxes!$P$77))),
IF(SUMIFS(Taxes!$N$14:$N$17,Taxes!$J$14:$J$17,YEAR(BG$4))&gt;1,SUMIFS(Taxes!$P$77:$P$79,Taxes!$N$77:$N$79,SUMIFS(Taxes!$N$14:$N$17,Taxes!$J$14:$J$17,YEAR(BG$4))),
IF(Taxes!$N$12&gt;1,SUMIFS(Taxes!$P$77:$P$79,Taxes!$N$77:$N$79,Taxes!$N$12),IF(Taxes!$P125&lt;&gt;"",Taxes!$P125,SUMIFS(Taxes!$P$77:$P$79,Taxes!$N$77:$N$79,Taxes!$N$12)))
))
)</f>
        <v>0</v>
      </c>
      <c r="BH283" s="5">
        <f ca="1">IF(BH$4="",0,BH99*
IF(SUMIFS(Taxes!$N$14:$N$17,Taxes!$J$14:$J$17,YEAR(BH$4))=4,IF(BH$1&lt;=Taxes!$P$81*12,Taxes!$P$82,IF(BH$1&lt;=Taxes!$P$83*12,Taxes!$P$84,IF(Taxes!$P125&lt;&gt;"",Taxes!$P125,Taxes!$P$77))),
IF(SUMIFS(Taxes!$N$14:$N$17,Taxes!$J$14:$J$17,YEAR(BH$4))&gt;1,SUMIFS(Taxes!$P$77:$P$79,Taxes!$N$77:$N$79,SUMIFS(Taxes!$N$14:$N$17,Taxes!$J$14:$J$17,YEAR(BH$4))),
IF(Taxes!$N$12&gt;1,SUMIFS(Taxes!$P$77:$P$79,Taxes!$N$77:$N$79,Taxes!$N$12),IF(Taxes!$P125&lt;&gt;"",Taxes!$P125,SUMIFS(Taxes!$P$77:$P$79,Taxes!$N$77:$N$79,Taxes!$N$12)))
))
)</f>
        <v>0</v>
      </c>
      <c r="BI283" s="5">
        <f ca="1">IF(BI$4="",0,BI99*
IF(SUMIFS(Taxes!$N$14:$N$17,Taxes!$J$14:$J$17,YEAR(BI$4))=4,IF(BI$1&lt;=Taxes!$P$81*12,Taxes!$P$82,IF(BI$1&lt;=Taxes!$P$83*12,Taxes!$P$84,IF(Taxes!$P125&lt;&gt;"",Taxes!$P125,Taxes!$P$77))),
IF(SUMIFS(Taxes!$N$14:$N$17,Taxes!$J$14:$J$17,YEAR(BI$4))&gt;1,SUMIFS(Taxes!$P$77:$P$79,Taxes!$N$77:$N$79,SUMIFS(Taxes!$N$14:$N$17,Taxes!$J$14:$J$17,YEAR(BI$4))),
IF(Taxes!$N$12&gt;1,SUMIFS(Taxes!$P$77:$P$79,Taxes!$N$77:$N$79,Taxes!$N$12),IF(Taxes!$P125&lt;&gt;"",Taxes!$P125,SUMIFS(Taxes!$P$77:$P$79,Taxes!$N$77:$N$79,Taxes!$N$12)))
))
)</f>
        <v>0</v>
      </c>
      <c r="BJ283" s="5">
        <f ca="1">IF(BJ$4="",0,BJ99*
IF(SUMIFS(Taxes!$N$14:$N$17,Taxes!$J$14:$J$17,YEAR(BJ$4))=4,IF(BJ$1&lt;=Taxes!$P$81*12,Taxes!$P$82,IF(BJ$1&lt;=Taxes!$P$83*12,Taxes!$P$84,IF(Taxes!$P125&lt;&gt;"",Taxes!$P125,Taxes!$P$77))),
IF(SUMIFS(Taxes!$N$14:$N$17,Taxes!$J$14:$J$17,YEAR(BJ$4))&gt;1,SUMIFS(Taxes!$P$77:$P$79,Taxes!$N$77:$N$79,SUMIFS(Taxes!$N$14:$N$17,Taxes!$J$14:$J$17,YEAR(BJ$4))),
IF(Taxes!$N$12&gt;1,SUMIFS(Taxes!$P$77:$P$79,Taxes!$N$77:$N$79,Taxes!$N$12),IF(Taxes!$P125&lt;&gt;"",Taxes!$P125,SUMIFS(Taxes!$P$77:$P$79,Taxes!$N$77:$N$79,Taxes!$N$12)))
))
)</f>
        <v>0</v>
      </c>
      <c r="BK283" s="5">
        <f ca="1">IF(BK$4="",0,BK99*
IF(SUMIFS(Taxes!$N$14:$N$17,Taxes!$J$14:$J$17,YEAR(BK$4))=4,IF(BK$1&lt;=Taxes!$P$81*12,Taxes!$P$82,IF(BK$1&lt;=Taxes!$P$83*12,Taxes!$P$84,IF(Taxes!$P125&lt;&gt;"",Taxes!$P125,Taxes!$P$77))),
IF(SUMIFS(Taxes!$N$14:$N$17,Taxes!$J$14:$J$17,YEAR(BK$4))&gt;1,SUMIFS(Taxes!$P$77:$P$79,Taxes!$N$77:$N$79,SUMIFS(Taxes!$N$14:$N$17,Taxes!$J$14:$J$17,YEAR(BK$4))),
IF(Taxes!$N$12&gt;1,SUMIFS(Taxes!$P$77:$P$79,Taxes!$N$77:$N$79,Taxes!$N$12),IF(Taxes!$P125&lt;&gt;"",Taxes!$P125,SUMIFS(Taxes!$P$77:$P$79,Taxes!$N$77:$N$79,Taxes!$N$12)))
))
)</f>
        <v>0</v>
      </c>
      <c r="BL283" s="5">
        <f ca="1">IF(BL$4="",0,BL99*
IF(SUMIFS(Taxes!$N$14:$N$17,Taxes!$J$14:$J$17,YEAR(BL$4))=4,IF(BL$1&lt;=Taxes!$P$81*12,Taxes!$P$82,IF(BL$1&lt;=Taxes!$P$83*12,Taxes!$P$84,IF(Taxes!$P125&lt;&gt;"",Taxes!$P125,Taxes!$P$77))),
IF(SUMIFS(Taxes!$N$14:$N$17,Taxes!$J$14:$J$17,YEAR(BL$4))&gt;1,SUMIFS(Taxes!$P$77:$P$79,Taxes!$N$77:$N$79,SUMIFS(Taxes!$N$14:$N$17,Taxes!$J$14:$J$17,YEAR(BL$4))),
IF(Taxes!$N$12&gt;1,SUMIFS(Taxes!$P$77:$P$79,Taxes!$N$77:$N$79,Taxes!$N$12),IF(Taxes!$P125&lt;&gt;"",Taxes!$P125,SUMIFS(Taxes!$P$77:$P$79,Taxes!$N$77:$N$79,Taxes!$N$12)))
))
)</f>
        <v>0</v>
      </c>
      <c r="BM283" s="5">
        <f ca="1">IF(BM$4="",0,BM99*
IF(SUMIFS(Taxes!$N$14:$N$17,Taxes!$J$14:$J$17,YEAR(BM$4))=4,IF(BM$1&lt;=Taxes!$P$81*12,Taxes!$P$82,IF(BM$1&lt;=Taxes!$P$83*12,Taxes!$P$84,IF(Taxes!$P125&lt;&gt;"",Taxes!$P125,Taxes!$P$77))),
IF(SUMIFS(Taxes!$N$14:$N$17,Taxes!$J$14:$J$17,YEAR(BM$4))&gt;1,SUMIFS(Taxes!$P$77:$P$79,Taxes!$N$77:$N$79,SUMIFS(Taxes!$N$14:$N$17,Taxes!$J$14:$J$17,YEAR(BM$4))),
IF(Taxes!$N$12&gt;1,SUMIFS(Taxes!$P$77:$P$79,Taxes!$N$77:$N$79,Taxes!$N$12),IF(Taxes!$P125&lt;&gt;"",Taxes!$P125,SUMIFS(Taxes!$P$77:$P$79,Taxes!$N$77:$N$79,Taxes!$N$12)))
))
)</f>
        <v>0</v>
      </c>
      <c r="BN283" s="5">
        <f ca="1">IF(BN$4="",0,BN99*
IF(SUMIFS(Taxes!$N$14:$N$17,Taxes!$J$14:$J$17,YEAR(BN$4))=4,IF(BN$1&lt;=Taxes!$P$81*12,Taxes!$P$82,IF(BN$1&lt;=Taxes!$P$83*12,Taxes!$P$84,IF(Taxes!$P125&lt;&gt;"",Taxes!$P125,Taxes!$P$77))),
IF(SUMIFS(Taxes!$N$14:$N$17,Taxes!$J$14:$J$17,YEAR(BN$4))&gt;1,SUMIFS(Taxes!$P$77:$P$79,Taxes!$N$77:$N$79,SUMIFS(Taxes!$N$14:$N$17,Taxes!$J$14:$J$17,YEAR(BN$4))),
IF(Taxes!$N$12&gt;1,SUMIFS(Taxes!$P$77:$P$79,Taxes!$N$77:$N$79,Taxes!$N$12),IF(Taxes!$P125&lt;&gt;"",Taxes!$P125,SUMIFS(Taxes!$P$77:$P$79,Taxes!$N$77:$N$79,Taxes!$N$12)))
))
)</f>
        <v>0</v>
      </c>
      <c r="BO283" s="5">
        <f ca="1">IF(BO$4="",0,BO99*
IF(SUMIFS(Taxes!$N$14:$N$17,Taxes!$J$14:$J$17,YEAR(BO$4))=4,IF(BO$1&lt;=Taxes!$P$81*12,Taxes!$P$82,IF(BO$1&lt;=Taxes!$P$83*12,Taxes!$P$84,IF(Taxes!$P125&lt;&gt;"",Taxes!$P125,Taxes!$P$77))),
IF(SUMIFS(Taxes!$N$14:$N$17,Taxes!$J$14:$J$17,YEAR(BO$4))&gt;1,SUMIFS(Taxes!$P$77:$P$79,Taxes!$N$77:$N$79,SUMIFS(Taxes!$N$14:$N$17,Taxes!$J$14:$J$17,YEAR(BO$4))),
IF(Taxes!$N$12&gt;1,SUMIFS(Taxes!$P$77:$P$79,Taxes!$N$77:$N$79,Taxes!$N$12),IF(Taxes!$P125&lt;&gt;"",Taxes!$P125,SUMIFS(Taxes!$P$77:$P$79,Taxes!$N$77:$N$79,Taxes!$N$12)))
))
)</f>
        <v>0</v>
      </c>
      <c r="BP283" s="5">
        <f ca="1">IF(BP$4="",0,BP99*
IF(SUMIFS(Taxes!$N$14:$N$17,Taxes!$J$14:$J$17,YEAR(BP$4))=4,IF(BP$1&lt;=Taxes!$P$81*12,Taxes!$P$82,IF(BP$1&lt;=Taxes!$P$83*12,Taxes!$P$84,IF(Taxes!$P125&lt;&gt;"",Taxes!$P125,Taxes!$P$77))),
IF(SUMIFS(Taxes!$N$14:$N$17,Taxes!$J$14:$J$17,YEAR(BP$4))&gt;1,SUMIFS(Taxes!$P$77:$P$79,Taxes!$N$77:$N$79,SUMIFS(Taxes!$N$14:$N$17,Taxes!$J$14:$J$17,YEAR(BP$4))),
IF(Taxes!$N$12&gt;1,SUMIFS(Taxes!$P$77:$P$79,Taxes!$N$77:$N$79,Taxes!$N$12),IF(Taxes!$P125&lt;&gt;"",Taxes!$P125,SUMIFS(Taxes!$P$77:$P$79,Taxes!$N$77:$N$79,Taxes!$N$12)))
))
)</f>
        <v>0</v>
      </c>
      <c r="BQ283" s="5">
        <f ca="1">IF(BQ$4="",0,BQ99*
IF(SUMIFS(Taxes!$N$14:$N$17,Taxes!$J$14:$J$17,YEAR(BQ$4))=4,IF(BQ$1&lt;=Taxes!$P$81*12,Taxes!$P$82,IF(BQ$1&lt;=Taxes!$P$83*12,Taxes!$P$84,IF(Taxes!$P125&lt;&gt;"",Taxes!$P125,Taxes!$P$77))),
IF(SUMIFS(Taxes!$N$14:$N$17,Taxes!$J$14:$J$17,YEAR(BQ$4))&gt;1,SUMIFS(Taxes!$P$77:$P$79,Taxes!$N$77:$N$79,SUMIFS(Taxes!$N$14:$N$17,Taxes!$J$14:$J$17,YEAR(BQ$4))),
IF(Taxes!$N$12&gt;1,SUMIFS(Taxes!$P$77:$P$79,Taxes!$N$77:$N$79,Taxes!$N$12),IF(Taxes!$P125&lt;&gt;"",Taxes!$P125,SUMIFS(Taxes!$P$77:$P$79,Taxes!$N$77:$N$79,Taxes!$N$12)))
))
)</f>
        <v>0</v>
      </c>
      <c r="BR283" s="5">
        <f ca="1">IF(BR$4="",0,BR99*
IF(SUMIFS(Taxes!$N$14:$N$17,Taxes!$J$14:$J$17,YEAR(BR$4))=4,IF(BR$1&lt;=Taxes!$P$81*12,Taxes!$P$82,IF(BR$1&lt;=Taxes!$P$83*12,Taxes!$P$84,IF(Taxes!$P125&lt;&gt;"",Taxes!$P125,Taxes!$P$77))),
IF(SUMIFS(Taxes!$N$14:$N$17,Taxes!$J$14:$J$17,YEAR(BR$4))&gt;1,SUMIFS(Taxes!$P$77:$P$79,Taxes!$N$77:$N$79,SUMIFS(Taxes!$N$14:$N$17,Taxes!$J$14:$J$17,YEAR(BR$4))),
IF(Taxes!$N$12&gt;1,SUMIFS(Taxes!$P$77:$P$79,Taxes!$N$77:$N$79,Taxes!$N$12),IF(Taxes!$P125&lt;&gt;"",Taxes!$P125,SUMIFS(Taxes!$P$77:$P$79,Taxes!$N$77:$N$79,Taxes!$N$12)))
))
)</f>
        <v>0</v>
      </c>
      <c r="BS283" s="5">
        <f ca="1">IF(BS$4="",0,BS99*
IF(SUMIFS(Taxes!$N$14:$N$17,Taxes!$J$14:$J$17,YEAR(BS$4))=4,IF(BS$1&lt;=Taxes!$P$81*12,Taxes!$P$82,IF(BS$1&lt;=Taxes!$P$83*12,Taxes!$P$84,IF(Taxes!$P125&lt;&gt;"",Taxes!$P125,Taxes!$P$77))),
IF(SUMIFS(Taxes!$N$14:$N$17,Taxes!$J$14:$J$17,YEAR(BS$4))&gt;1,SUMIFS(Taxes!$P$77:$P$79,Taxes!$N$77:$N$79,SUMIFS(Taxes!$N$14:$N$17,Taxes!$J$14:$J$17,YEAR(BS$4))),
IF(Taxes!$N$12&gt;1,SUMIFS(Taxes!$P$77:$P$79,Taxes!$N$77:$N$79,Taxes!$N$12),IF(Taxes!$P125&lt;&gt;"",Taxes!$P125,SUMIFS(Taxes!$P$77:$P$79,Taxes!$N$77:$N$79,Taxes!$N$12)))
))
)</f>
        <v>0</v>
      </c>
      <c r="BT283" s="5">
        <f ca="1">IF(BT$4="",0,BT99*
IF(SUMIFS(Taxes!$N$14:$N$17,Taxes!$J$14:$J$17,YEAR(BT$4))=4,IF(BT$1&lt;=Taxes!$P$81*12,Taxes!$P$82,IF(BT$1&lt;=Taxes!$P$83*12,Taxes!$P$84,IF(Taxes!$P125&lt;&gt;"",Taxes!$P125,Taxes!$P$77))),
IF(SUMIFS(Taxes!$N$14:$N$17,Taxes!$J$14:$J$17,YEAR(BT$4))&gt;1,SUMIFS(Taxes!$P$77:$P$79,Taxes!$N$77:$N$79,SUMIFS(Taxes!$N$14:$N$17,Taxes!$J$14:$J$17,YEAR(BT$4))),
IF(Taxes!$N$12&gt;1,SUMIFS(Taxes!$P$77:$P$79,Taxes!$N$77:$N$79,Taxes!$N$12),IF(Taxes!$P125&lt;&gt;"",Taxes!$P125,SUMIFS(Taxes!$P$77:$P$79,Taxes!$N$77:$N$79,Taxes!$N$12)))
))
)</f>
        <v>0</v>
      </c>
      <c r="BU283" s="5">
        <f ca="1">IF(BU$4="",0,BU99*
IF(SUMIFS(Taxes!$N$14:$N$17,Taxes!$J$14:$J$17,YEAR(BU$4))=4,IF(BU$1&lt;=Taxes!$P$81*12,Taxes!$P$82,IF(BU$1&lt;=Taxes!$P$83*12,Taxes!$P$84,IF(Taxes!$P125&lt;&gt;"",Taxes!$P125,Taxes!$P$77))),
IF(SUMIFS(Taxes!$N$14:$N$17,Taxes!$J$14:$J$17,YEAR(BU$4))&gt;1,SUMIFS(Taxes!$P$77:$P$79,Taxes!$N$77:$N$79,SUMIFS(Taxes!$N$14:$N$17,Taxes!$J$14:$J$17,YEAR(BU$4))),
IF(Taxes!$N$12&gt;1,SUMIFS(Taxes!$P$77:$P$79,Taxes!$N$77:$N$79,Taxes!$N$12),IF(Taxes!$P125&lt;&gt;"",Taxes!$P125,SUMIFS(Taxes!$P$77:$P$79,Taxes!$N$77:$N$79,Taxes!$N$12)))
))
)</f>
        <v>0</v>
      </c>
      <c r="BV283" s="5">
        <f ca="1">IF(BV$4="",0,BV99*
IF(SUMIFS(Taxes!$N$14:$N$17,Taxes!$J$14:$J$17,YEAR(BV$4))=4,IF(BV$1&lt;=Taxes!$P$81*12,Taxes!$P$82,IF(BV$1&lt;=Taxes!$P$83*12,Taxes!$P$84,IF(Taxes!$P125&lt;&gt;"",Taxes!$P125,Taxes!$P$77))),
IF(SUMIFS(Taxes!$N$14:$N$17,Taxes!$J$14:$J$17,YEAR(BV$4))&gt;1,SUMIFS(Taxes!$P$77:$P$79,Taxes!$N$77:$N$79,SUMIFS(Taxes!$N$14:$N$17,Taxes!$J$14:$J$17,YEAR(BV$4))),
IF(Taxes!$N$12&gt;1,SUMIFS(Taxes!$P$77:$P$79,Taxes!$N$77:$N$79,Taxes!$N$12),IF(Taxes!$P125&lt;&gt;"",Taxes!$P125,SUMIFS(Taxes!$P$77:$P$79,Taxes!$N$77:$N$79,Taxes!$N$12)))
))
)</f>
        <v>0</v>
      </c>
      <c r="BW283" s="5">
        <f ca="1">IF(BW$4="",0,BW99*
IF(SUMIFS(Taxes!$N$14:$N$17,Taxes!$J$14:$J$17,YEAR(BW$4))=4,IF(BW$1&lt;=Taxes!$P$81*12,Taxes!$P$82,IF(BW$1&lt;=Taxes!$P$83*12,Taxes!$P$84,IF(Taxes!$P125&lt;&gt;"",Taxes!$P125,Taxes!$P$77))),
IF(SUMIFS(Taxes!$N$14:$N$17,Taxes!$J$14:$J$17,YEAR(BW$4))&gt;1,SUMIFS(Taxes!$P$77:$P$79,Taxes!$N$77:$N$79,SUMIFS(Taxes!$N$14:$N$17,Taxes!$J$14:$J$17,YEAR(BW$4))),
IF(Taxes!$N$12&gt;1,SUMIFS(Taxes!$P$77:$P$79,Taxes!$N$77:$N$79,Taxes!$N$12),IF(Taxes!$P125&lt;&gt;"",Taxes!$P125,SUMIFS(Taxes!$P$77:$P$79,Taxes!$N$77:$N$79,Taxes!$N$12)))
))
)</f>
        <v>0</v>
      </c>
      <c r="BX283" s="5">
        <f ca="1">IF(BX$4="",0,BX99*
IF(SUMIFS(Taxes!$N$14:$N$17,Taxes!$J$14:$J$17,YEAR(BX$4))=4,IF(BX$1&lt;=Taxes!$P$81*12,Taxes!$P$82,IF(BX$1&lt;=Taxes!$P$83*12,Taxes!$P$84,IF(Taxes!$P125&lt;&gt;"",Taxes!$P125,Taxes!$P$77))),
IF(SUMIFS(Taxes!$N$14:$N$17,Taxes!$J$14:$J$17,YEAR(BX$4))&gt;1,SUMIFS(Taxes!$P$77:$P$79,Taxes!$N$77:$N$79,SUMIFS(Taxes!$N$14:$N$17,Taxes!$J$14:$J$17,YEAR(BX$4))),
IF(Taxes!$N$12&gt;1,SUMIFS(Taxes!$P$77:$P$79,Taxes!$N$77:$N$79,Taxes!$N$12),IF(Taxes!$P125&lt;&gt;"",Taxes!$P125,SUMIFS(Taxes!$P$77:$P$79,Taxes!$N$77:$N$79,Taxes!$N$12)))
))
)</f>
        <v>0</v>
      </c>
      <c r="BY283" s="5">
        <f ca="1">IF(BY$4="",0,BY99*
IF(SUMIFS(Taxes!$N$14:$N$17,Taxes!$J$14:$J$17,YEAR(BY$4))=4,IF(BY$1&lt;=Taxes!$P$81*12,Taxes!$P$82,IF(BY$1&lt;=Taxes!$P$83*12,Taxes!$P$84,IF(Taxes!$P125&lt;&gt;"",Taxes!$P125,Taxes!$P$77))),
IF(SUMIFS(Taxes!$N$14:$N$17,Taxes!$J$14:$J$17,YEAR(BY$4))&gt;1,SUMIFS(Taxes!$P$77:$P$79,Taxes!$N$77:$N$79,SUMIFS(Taxes!$N$14:$N$17,Taxes!$J$14:$J$17,YEAR(BY$4))),
IF(Taxes!$N$12&gt;1,SUMIFS(Taxes!$P$77:$P$79,Taxes!$N$77:$N$79,Taxes!$N$12),IF(Taxes!$P125&lt;&gt;"",Taxes!$P125,SUMIFS(Taxes!$P$77:$P$79,Taxes!$N$77:$N$79,Taxes!$N$12)))
))
)</f>
        <v>0</v>
      </c>
      <c r="BZ283" s="5">
        <f ca="1">IF(BZ$4="",0,BZ99*
IF(SUMIFS(Taxes!$N$14:$N$17,Taxes!$J$14:$J$17,YEAR(BZ$4))=4,IF(BZ$1&lt;=Taxes!$P$81*12,Taxes!$P$82,IF(BZ$1&lt;=Taxes!$P$83*12,Taxes!$P$84,IF(Taxes!$P125&lt;&gt;"",Taxes!$P125,Taxes!$P$77))),
IF(SUMIFS(Taxes!$N$14:$N$17,Taxes!$J$14:$J$17,YEAR(BZ$4))&gt;1,SUMIFS(Taxes!$P$77:$P$79,Taxes!$N$77:$N$79,SUMIFS(Taxes!$N$14:$N$17,Taxes!$J$14:$J$17,YEAR(BZ$4))),
IF(Taxes!$N$12&gt;1,SUMIFS(Taxes!$P$77:$P$79,Taxes!$N$77:$N$79,Taxes!$N$12),IF(Taxes!$P125&lt;&gt;"",Taxes!$P125,SUMIFS(Taxes!$P$77:$P$79,Taxes!$N$77:$N$79,Taxes!$N$12)))
))
)</f>
        <v>0</v>
      </c>
      <c r="CA283" s="5">
        <f ca="1">IF(CA$4="",0,CA99*
IF(SUMIFS(Taxes!$N$14:$N$17,Taxes!$J$14:$J$17,YEAR(CA$4))=4,IF(CA$1&lt;=Taxes!$P$81*12,Taxes!$P$82,IF(CA$1&lt;=Taxes!$P$83*12,Taxes!$P$84,IF(Taxes!$P125&lt;&gt;"",Taxes!$P125,Taxes!$P$77))),
IF(SUMIFS(Taxes!$N$14:$N$17,Taxes!$J$14:$J$17,YEAR(CA$4))&gt;1,SUMIFS(Taxes!$P$77:$P$79,Taxes!$N$77:$N$79,SUMIFS(Taxes!$N$14:$N$17,Taxes!$J$14:$J$17,YEAR(CA$4))),
IF(Taxes!$N$12&gt;1,SUMIFS(Taxes!$P$77:$P$79,Taxes!$N$77:$N$79,Taxes!$N$12),IF(Taxes!$P125&lt;&gt;"",Taxes!$P125,SUMIFS(Taxes!$P$77:$P$79,Taxes!$N$77:$N$79,Taxes!$N$12)))
))
)</f>
        <v>0</v>
      </c>
      <c r="CB283" s="5">
        <f ca="1">IF(CB$4="",0,CB99*
IF(SUMIFS(Taxes!$N$14:$N$17,Taxes!$J$14:$J$17,YEAR(CB$4))=4,IF(CB$1&lt;=Taxes!$P$81*12,Taxes!$P$82,IF(CB$1&lt;=Taxes!$P$83*12,Taxes!$P$84,IF(Taxes!$P125&lt;&gt;"",Taxes!$P125,Taxes!$P$77))),
IF(SUMIFS(Taxes!$N$14:$N$17,Taxes!$J$14:$J$17,YEAR(CB$4))&gt;1,SUMIFS(Taxes!$P$77:$P$79,Taxes!$N$77:$N$79,SUMIFS(Taxes!$N$14:$N$17,Taxes!$J$14:$J$17,YEAR(CB$4))),
IF(Taxes!$N$12&gt;1,SUMIFS(Taxes!$P$77:$P$79,Taxes!$N$77:$N$79,Taxes!$N$12),IF(Taxes!$P125&lt;&gt;"",Taxes!$P125,SUMIFS(Taxes!$P$77:$P$79,Taxes!$N$77:$N$79,Taxes!$N$12)))
))
)</f>
        <v>0</v>
      </c>
      <c r="CC283" s="5">
        <f ca="1">IF(CC$4="",0,CC99*
IF(SUMIFS(Taxes!$N$14:$N$17,Taxes!$J$14:$J$17,YEAR(CC$4))=4,IF(CC$1&lt;=Taxes!$P$81*12,Taxes!$P$82,IF(CC$1&lt;=Taxes!$P$83*12,Taxes!$P$84,IF(Taxes!$P125&lt;&gt;"",Taxes!$P125,Taxes!$P$77))),
IF(SUMIFS(Taxes!$N$14:$N$17,Taxes!$J$14:$J$17,YEAR(CC$4))&gt;1,SUMIFS(Taxes!$P$77:$P$79,Taxes!$N$77:$N$79,SUMIFS(Taxes!$N$14:$N$17,Taxes!$J$14:$J$17,YEAR(CC$4))),
IF(Taxes!$N$12&gt;1,SUMIFS(Taxes!$P$77:$P$79,Taxes!$N$77:$N$79,Taxes!$N$12),IF(Taxes!$P125&lt;&gt;"",Taxes!$P125,SUMIFS(Taxes!$P$77:$P$79,Taxes!$N$77:$N$79,Taxes!$N$12)))
))
)</f>
        <v>0</v>
      </c>
      <c r="CD283" s="5">
        <f ca="1">IF(CD$4="",0,CD99*
IF(SUMIFS(Taxes!$N$14:$N$17,Taxes!$J$14:$J$17,YEAR(CD$4))=4,IF(CD$1&lt;=Taxes!$P$81*12,Taxes!$P$82,IF(CD$1&lt;=Taxes!$P$83*12,Taxes!$P$84,IF(Taxes!$P125&lt;&gt;"",Taxes!$P125,Taxes!$P$77))),
IF(SUMIFS(Taxes!$N$14:$N$17,Taxes!$J$14:$J$17,YEAR(CD$4))&gt;1,SUMIFS(Taxes!$P$77:$P$79,Taxes!$N$77:$N$79,SUMIFS(Taxes!$N$14:$N$17,Taxes!$J$14:$J$17,YEAR(CD$4))),
IF(Taxes!$N$12&gt;1,SUMIFS(Taxes!$P$77:$P$79,Taxes!$N$77:$N$79,Taxes!$N$12),IF(Taxes!$P125&lt;&gt;"",Taxes!$P125,SUMIFS(Taxes!$P$77:$P$79,Taxes!$N$77:$N$79,Taxes!$N$12)))
))
)</f>
        <v>0</v>
      </c>
      <c r="CE283" s="5">
        <f ca="1">IF(CE$4="",0,CE99*
IF(SUMIFS(Taxes!$N$14:$N$17,Taxes!$J$14:$J$17,YEAR(CE$4))=4,IF(CE$1&lt;=Taxes!$P$81*12,Taxes!$P$82,IF(CE$1&lt;=Taxes!$P$83*12,Taxes!$P$84,IF(Taxes!$P125&lt;&gt;"",Taxes!$P125,Taxes!$P$77))),
IF(SUMIFS(Taxes!$N$14:$N$17,Taxes!$J$14:$J$17,YEAR(CE$4))&gt;1,SUMIFS(Taxes!$P$77:$P$79,Taxes!$N$77:$N$79,SUMIFS(Taxes!$N$14:$N$17,Taxes!$J$14:$J$17,YEAR(CE$4))),
IF(Taxes!$N$12&gt;1,SUMIFS(Taxes!$P$77:$P$79,Taxes!$N$77:$N$79,Taxes!$N$12),IF(Taxes!$P125&lt;&gt;"",Taxes!$P125,SUMIFS(Taxes!$P$77:$P$79,Taxes!$N$77:$N$79,Taxes!$N$12)))
))
)</f>
        <v>0</v>
      </c>
      <c r="CF283" s="5">
        <f ca="1">IF(CF$4="",0,CF99*
IF(SUMIFS(Taxes!$N$14:$N$17,Taxes!$J$14:$J$17,YEAR(CF$4))=4,IF(CF$1&lt;=Taxes!$P$81*12,Taxes!$P$82,IF(CF$1&lt;=Taxes!$P$83*12,Taxes!$P$84,IF(Taxes!$P125&lt;&gt;"",Taxes!$P125,Taxes!$P$77))),
IF(SUMIFS(Taxes!$N$14:$N$17,Taxes!$J$14:$J$17,YEAR(CF$4))&gt;1,SUMIFS(Taxes!$P$77:$P$79,Taxes!$N$77:$N$79,SUMIFS(Taxes!$N$14:$N$17,Taxes!$J$14:$J$17,YEAR(CF$4))),
IF(Taxes!$N$12&gt;1,SUMIFS(Taxes!$P$77:$P$79,Taxes!$N$77:$N$79,Taxes!$N$12),IF(Taxes!$P125&lt;&gt;"",Taxes!$P125,SUMIFS(Taxes!$P$77:$P$79,Taxes!$N$77:$N$79,Taxes!$N$12)))
))
)</f>
        <v>0</v>
      </c>
    </row>
    <row r="284" spans="2:84" x14ac:dyDescent="0.3">
      <c r="B284" s="13">
        <f>ROW()</f>
        <v>284</v>
      </c>
      <c r="H284" s="1" t="str">
        <f t="shared" si="517"/>
        <v>НДС к возмещению</v>
      </c>
      <c r="I284" s="1" t="str">
        <f t="shared" si="521"/>
        <v>Стартовые капитальные затраты</v>
      </c>
      <c r="J284" s="1" t="str">
        <f>Prcsses!I116</f>
        <v>Программное обеспечение</v>
      </c>
      <c r="M284" s="53" t="s">
        <v>18</v>
      </c>
      <c r="U284" s="5">
        <f t="shared" ca="1" si="518"/>
        <v>0</v>
      </c>
      <c r="X284" s="5">
        <f ca="1">IF(X$4="",0,X100*
IF(SUMIFS(Taxes!$N$14:$N$17,Taxes!$J$14:$J$17,YEAR(X$4))=4,IF(X$1&lt;=Taxes!$P$81*12,Taxes!$P$82,IF(X$1&lt;=Taxes!$P$83*12,Taxes!$P$84,IF(Taxes!$P126&lt;&gt;"",Taxes!$P126,Taxes!$P$77))),
IF(SUMIFS(Taxes!$N$14:$N$17,Taxes!$J$14:$J$17,YEAR(X$4))&gt;1,SUMIFS(Taxes!$P$77:$P$79,Taxes!$N$77:$N$79,SUMIFS(Taxes!$N$14:$N$17,Taxes!$J$14:$J$17,YEAR(X$4))),
IF(Taxes!$N$12&gt;1,SUMIFS(Taxes!$P$77:$P$79,Taxes!$N$77:$N$79,Taxes!$N$12),IF(Taxes!$P126&lt;&gt;"",Taxes!$P126,SUMIFS(Taxes!$P$77:$P$79,Taxes!$N$77:$N$79,Taxes!$N$12)))
))
)</f>
        <v>0</v>
      </c>
      <c r="Y284" s="5">
        <f ca="1">IF(Y$4="",0,Y100*
IF(SUMIFS(Taxes!$N$14:$N$17,Taxes!$J$14:$J$17,YEAR(Y$4))=4,IF(Y$1&lt;=Taxes!$P$81*12,Taxes!$P$82,IF(Y$1&lt;=Taxes!$P$83*12,Taxes!$P$84,IF(Taxes!$P126&lt;&gt;"",Taxes!$P126,Taxes!$P$77))),
IF(SUMIFS(Taxes!$N$14:$N$17,Taxes!$J$14:$J$17,YEAR(Y$4))&gt;1,SUMIFS(Taxes!$P$77:$P$79,Taxes!$N$77:$N$79,SUMIFS(Taxes!$N$14:$N$17,Taxes!$J$14:$J$17,YEAR(Y$4))),
IF(Taxes!$N$12&gt;1,SUMIFS(Taxes!$P$77:$P$79,Taxes!$N$77:$N$79,Taxes!$N$12),IF(Taxes!$P126&lt;&gt;"",Taxes!$P126,SUMIFS(Taxes!$P$77:$P$79,Taxes!$N$77:$N$79,Taxes!$N$12)))
))
)</f>
        <v>0</v>
      </c>
      <c r="Z284" s="5">
        <f ca="1">IF(Z$4="",0,Z100*
IF(SUMIFS(Taxes!$N$14:$N$17,Taxes!$J$14:$J$17,YEAR(Z$4))=4,IF(Z$1&lt;=Taxes!$P$81*12,Taxes!$P$82,IF(Z$1&lt;=Taxes!$P$83*12,Taxes!$P$84,IF(Taxes!$P126&lt;&gt;"",Taxes!$P126,Taxes!$P$77))),
IF(SUMIFS(Taxes!$N$14:$N$17,Taxes!$J$14:$J$17,YEAR(Z$4))&gt;1,SUMIFS(Taxes!$P$77:$P$79,Taxes!$N$77:$N$79,SUMIFS(Taxes!$N$14:$N$17,Taxes!$J$14:$J$17,YEAR(Z$4))),
IF(Taxes!$N$12&gt;1,SUMIFS(Taxes!$P$77:$P$79,Taxes!$N$77:$N$79,Taxes!$N$12),IF(Taxes!$P126&lt;&gt;"",Taxes!$P126,SUMIFS(Taxes!$P$77:$P$79,Taxes!$N$77:$N$79,Taxes!$N$12)))
))
)</f>
        <v>0</v>
      </c>
      <c r="AA284" s="5">
        <f ca="1">IF(AA$4="",0,AA100*
IF(SUMIFS(Taxes!$N$14:$N$17,Taxes!$J$14:$J$17,YEAR(AA$4))=4,IF(AA$1&lt;=Taxes!$P$81*12,Taxes!$P$82,IF(AA$1&lt;=Taxes!$P$83*12,Taxes!$P$84,IF(Taxes!$P126&lt;&gt;"",Taxes!$P126,Taxes!$P$77))),
IF(SUMIFS(Taxes!$N$14:$N$17,Taxes!$J$14:$J$17,YEAR(AA$4))&gt;1,SUMIFS(Taxes!$P$77:$P$79,Taxes!$N$77:$N$79,SUMIFS(Taxes!$N$14:$N$17,Taxes!$J$14:$J$17,YEAR(AA$4))),
IF(Taxes!$N$12&gt;1,SUMIFS(Taxes!$P$77:$P$79,Taxes!$N$77:$N$79,Taxes!$N$12),IF(Taxes!$P126&lt;&gt;"",Taxes!$P126,SUMIFS(Taxes!$P$77:$P$79,Taxes!$N$77:$N$79,Taxes!$N$12)))
))
)</f>
        <v>0</v>
      </c>
      <c r="AB284" s="5">
        <f ca="1">IF(AB$4="",0,AB100*
IF(SUMIFS(Taxes!$N$14:$N$17,Taxes!$J$14:$J$17,YEAR(AB$4))=4,IF(AB$1&lt;=Taxes!$P$81*12,Taxes!$P$82,IF(AB$1&lt;=Taxes!$P$83*12,Taxes!$P$84,IF(Taxes!$P126&lt;&gt;"",Taxes!$P126,Taxes!$P$77))),
IF(SUMIFS(Taxes!$N$14:$N$17,Taxes!$J$14:$J$17,YEAR(AB$4))&gt;1,SUMIFS(Taxes!$P$77:$P$79,Taxes!$N$77:$N$79,SUMIFS(Taxes!$N$14:$N$17,Taxes!$J$14:$J$17,YEAR(AB$4))),
IF(Taxes!$N$12&gt;1,SUMIFS(Taxes!$P$77:$P$79,Taxes!$N$77:$N$79,Taxes!$N$12),IF(Taxes!$P126&lt;&gt;"",Taxes!$P126,SUMIFS(Taxes!$P$77:$P$79,Taxes!$N$77:$N$79,Taxes!$N$12)))
))
)</f>
        <v>0</v>
      </c>
      <c r="AC284" s="5">
        <f ca="1">IF(AC$4="",0,AC100*
IF(SUMIFS(Taxes!$N$14:$N$17,Taxes!$J$14:$J$17,YEAR(AC$4))=4,IF(AC$1&lt;=Taxes!$P$81*12,Taxes!$P$82,IF(AC$1&lt;=Taxes!$P$83*12,Taxes!$P$84,IF(Taxes!$P126&lt;&gt;"",Taxes!$P126,Taxes!$P$77))),
IF(SUMIFS(Taxes!$N$14:$N$17,Taxes!$J$14:$J$17,YEAR(AC$4))&gt;1,SUMIFS(Taxes!$P$77:$P$79,Taxes!$N$77:$N$79,SUMIFS(Taxes!$N$14:$N$17,Taxes!$J$14:$J$17,YEAR(AC$4))),
IF(Taxes!$N$12&gt;1,SUMIFS(Taxes!$P$77:$P$79,Taxes!$N$77:$N$79,Taxes!$N$12),IF(Taxes!$P126&lt;&gt;"",Taxes!$P126,SUMIFS(Taxes!$P$77:$P$79,Taxes!$N$77:$N$79,Taxes!$N$12)))
))
)</f>
        <v>0</v>
      </c>
      <c r="AD284" s="5">
        <f ca="1">IF(AD$4="",0,AD100*
IF(SUMIFS(Taxes!$N$14:$N$17,Taxes!$J$14:$J$17,YEAR(AD$4))=4,IF(AD$1&lt;=Taxes!$P$81*12,Taxes!$P$82,IF(AD$1&lt;=Taxes!$P$83*12,Taxes!$P$84,IF(Taxes!$P126&lt;&gt;"",Taxes!$P126,Taxes!$P$77))),
IF(SUMIFS(Taxes!$N$14:$N$17,Taxes!$J$14:$J$17,YEAR(AD$4))&gt;1,SUMIFS(Taxes!$P$77:$P$79,Taxes!$N$77:$N$79,SUMIFS(Taxes!$N$14:$N$17,Taxes!$J$14:$J$17,YEAR(AD$4))),
IF(Taxes!$N$12&gt;1,SUMIFS(Taxes!$P$77:$P$79,Taxes!$N$77:$N$79,Taxes!$N$12),IF(Taxes!$P126&lt;&gt;"",Taxes!$P126,SUMIFS(Taxes!$P$77:$P$79,Taxes!$N$77:$N$79,Taxes!$N$12)))
))
)</f>
        <v>0</v>
      </c>
      <c r="AE284" s="5">
        <f ca="1">IF(AE$4="",0,AE100*
IF(SUMIFS(Taxes!$N$14:$N$17,Taxes!$J$14:$J$17,YEAR(AE$4))=4,IF(AE$1&lt;=Taxes!$P$81*12,Taxes!$P$82,IF(AE$1&lt;=Taxes!$P$83*12,Taxes!$P$84,IF(Taxes!$P126&lt;&gt;"",Taxes!$P126,Taxes!$P$77))),
IF(SUMIFS(Taxes!$N$14:$N$17,Taxes!$J$14:$J$17,YEAR(AE$4))&gt;1,SUMIFS(Taxes!$P$77:$P$79,Taxes!$N$77:$N$79,SUMIFS(Taxes!$N$14:$N$17,Taxes!$J$14:$J$17,YEAR(AE$4))),
IF(Taxes!$N$12&gt;1,SUMIFS(Taxes!$P$77:$P$79,Taxes!$N$77:$N$79,Taxes!$N$12),IF(Taxes!$P126&lt;&gt;"",Taxes!$P126,SUMIFS(Taxes!$P$77:$P$79,Taxes!$N$77:$N$79,Taxes!$N$12)))
))
)</f>
        <v>0</v>
      </c>
      <c r="AF284" s="5">
        <f ca="1">IF(AF$4="",0,AF100*
IF(SUMIFS(Taxes!$N$14:$N$17,Taxes!$J$14:$J$17,YEAR(AF$4))=4,IF(AF$1&lt;=Taxes!$P$81*12,Taxes!$P$82,IF(AF$1&lt;=Taxes!$P$83*12,Taxes!$P$84,IF(Taxes!$P126&lt;&gt;"",Taxes!$P126,Taxes!$P$77))),
IF(SUMIFS(Taxes!$N$14:$N$17,Taxes!$J$14:$J$17,YEAR(AF$4))&gt;1,SUMIFS(Taxes!$P$77:$P$79,Taxes!$N$77:$N$79,SUMIFS(Taxes!$N$14:$N$17,Taxes!$J$14:$J$17,YEAR(AF$4))),
IF(Taxes!$N$12&gt;1,SUMIFS(Taxes!$P$77:$P$79,Taxes!$N$77:$N$79,Taxes!$N$12),IF(Taxes!$P126&lt;&gt;"",Taxes!$P126,SUMIFS(Taxes!$P$77:$P$79,Taxes!$N$77:$N$79,Taxes!$N$12)))
))
)</f>
        <v>0</v>
      </c>
      <c r="AG284" s="5">
        <f ca="1">IF(AG$4="",0,AG100*
IF(SUMIFS(Taxes!$N$14:$N$17,Taxes!$J$14:$J$17,YEAR(AG$4))=4,IF(AG$1&lt;=Taxes!$P$81*12,Taxes!$P$82,IF(AG$1&lt;=Taxes!$P$83*12,Taxes!$P$84,IF(Taxes!$P126&lt;&gt;"",Taxes!$P126,Taxes!$P$77))),
IF(SUMIFS(Taxes!$N$14:$N$17,Taxes!$J$14:$J$17,YEAR(AG$4))&gt;1,SUMIFS(Taxes!$P$77:$P$79,Taxes!$N$77:$N$79,SUMIFS(Taxes!$N$14:$N$17,Taxes!$J$14:$J$17,YEAR(AG$4))),
IF(Taxes!$N$12&gt;1,SUMIFS(Taxes!$P$77:$P$79,Taxes!$N$77:$N$79,Taxes!$N$12),IF(Taxes!$P126&lt;&gt;"",Taxes!$P126,SUMIFS(Taxes!$P$77:$P$79,Taxes!$N$77:$N$79,Taxes!$N$12)))
))
)</f>
        <v>0</v>
      </c>
      <c r="AH284" s="5">
        <f ca="1">IF(AH$4="",0,AH100*
IF(SUMIFS(Taxes!$N$14:$N$17,Taxes!$J$14:$J$17,YEAR(AH$4))=4,IF(AH$1&lt;=Taxes!$P$81*12,Taxes!$P$82,IF(AH$1&lt;=Taxes!$P$83*12,Taxes!$P$84,IF(Taxes!$P126&lt;&gt;"",Taxes!$P126,Taxes!$P$77))),
IF(SUMIFS(Taxes!$N$14:$N$17,Taxes!$J$14:$J$17,YEAR(AH$4))&gt;1,SUMIFS(Taxes!$P$77:$P$79,Taxes!$N$77:$N$79,SUMIFS(Taxes!$N$14:$N$17,Taxes!$J$14:$J$17,YEAR(AH$4))),
IF(Taxes!$N$12&gt;1,SUMIFS(Taxes!$P$77:$P$79,Taxes!$N$77:$N$79,Taxes!$N$12),IF(Taxes!$P126&lt;&gt;"",Taxes!$P126,SUMIFS(Taxes!$P$77:$P$79,Taxes!$N$77:$N$79,Taxes!$N$12)))
))
)</f>
        <v>0</v>
      </c>
      <c r="AI284" s="5">
        <f ca="1">IF(AI$4="",0,AI100*
IF(SUMIFS(Taxes!$N$14:$N$17,Taxes!$J$14:$J$17,YEAR(AI$4))=4,IF(AI$1&lt;=Taxes!$P$81*12,Taxes!$P$82,IF(AI$1&lt;=Taxes!$P$83*12,Taxes!$P$84,IF(Taxes!$P126&lt;&gt;"",Taxes!$P126,Taxes!$P$77))),
IF(SUMIFS(Taxes!$N$14:$N$17,Taxes!$J$14:$J$17,YEAR(AI$4))&gt;1,SUMIFS(Taxes!$P$77:$P$79,Taxes!$N$77:$N$79,SUMIFS(Taxes!$N$14:$N$17,Taxes!$J$14:$J$17,YEAR(AI$4))),
IF(Taxes!$N$12&gt;1,SUMIFS(Taxes!$P$77:$P$79,Taxes!$N$77:$N$79,Taxes!$N$12),IF(Taxes!$P126&lt;&gt;"",Taxes!$P126,SUMIFS(Taxes!$P$77:$P$79,Taxes!$N$77:$N$79,Taxes!$N$12)))
))
)</f>
        <v>0</v>
      </c>
      <c r="AJ284" s="5">
        <f ca="1">IF(AJ$4="",0,AJ100*
IF(SUMIFS(Taxes!$N$14:$N$17,Taxes!$J$14:$J$17,YEAR(AJ$4))=4,IF(AJ$1&lt;=Taxes!$P$81*12,Taxes!$P$82,IF(AJ$1&lt;=Taxes!$P$83*12,Taxes!$P$84,IF(Taxes!$P126&lt;&gt;"",Taxes!$P126,Taxes!$P$77))),
IF(SUMIFS(Taxes!$N$14:$N$17,Taxes!$J$14:$J$17,YEAR(AJ$4))&gt;1,SUMIFS(Taxes!$P$77:$P$79,Taxes!$N$77:$N$79,SUMIFS(Taxes!$N$14:$N$17,Taxes!$J$14:$J$17,YEAR(AJ$4))),
IF(Taxes!$N$12&gt;1,SUMIFS(Taxes!$P$77:$P$79,Taxes!$N$77:$N$79,Taxes!$N$12),IF(Taxes!$P126&lt;&gt;"",Taxes!$P126,SUMIFS(Taxes!$P$77:$P$79,Taxes!$N$77:$N$79,Taxes!$N$12)))
))
)</f>
        <v>0</v>
      </c>
      <c r="AK284" s="5">
        <f ca="1">IF(AK$4="",0,AK100*
IF(SUMIFS(Taxes!$N$14:$N$17,Taxes!$J$14:$J$17,YEAR(AK$4))=4,IF(AK$1&lt;=Taxes!$P$81*12,Taxes!$P$82,IF(AK$1&lt;=Taxes!$P$83*12,Taxes!$P$84,IF(Taxes!$P126&lt;&gt;"",Taxes!$P126,Taxes!$P$77))),
IF(SUMIFS(Taxes!$N$14:$N$17,Taxes!$J$14:$J$17,YEAR(AK$4))&gt;1,SUMIFS(Taxes!$P$77:$P$79,Taxes!$N$77:$N$79,SUMIFS(Taxes!$N$14:$N$17,Taxes!$J$14:$J$17,YEAR(AK$4))),
IF(Taxes!$N$12&gt;1,SUMIFS(Taxes!$P$77:$P$79,Taxes!$N$77:$N$79,Taxes!$N$12),IF(Taxes!$P126&lt;&gt;"",Taxes!$P126,SUMIFS(Taxes!$P$77:$P$79,Taxes!$N$77:$N$79,Taxes!$N$12)))
))
)</f>
        <v>0</v>
      </c>
      <c r="AL284" s="5">
        <f ca="1">IF(AL$4="",0,AL100*
IF(SUMIFS(Taxes!$N$14:$N$17,Taxes!$J$14:$J$17,YEAR(AL$4))=4,IF(AL$1&lt;=Taxes!$P$81*12,Taxes!$P$82,IF(AL$1&lt;=Taxes!$P$83*12,Taxes!$P$84,IF(Taxes!$P126&lt;&gt;"",Taxes!$P126,Taxes!$P$77))),
IF(SUMIFS(Taxes!$N$14:$N$17,Taxes!$J$14:$J$17,YEAR(AL$4))&gt;1,SUMIFS(Taxes!$P$77:$P$79,Taxes!$N$77:$N$79,SUMIFS(Taxes!$N$14:$N$17,Taxes!$J$14:$J$17,YEAR(AL$4))),
IF(Taxes!$N$12&gt;1,SUMIFS(Taxes!$P$77:$P$79,Taxes!$N$77:$N$79,Taxes!$N$12),IF(Taxes!$P126&lt;&gt;"",Taxes!$P126,SUMIFS(Taxes!$P$77:$P$79,Taxes!$N$77:$N$79,Taxes!$N$12)))
))
)</f>
        <v>0</v>
      </c>
      <c r="AM284" s="5">
        <f ca="1">IF(AM$4="",0,AM100*
IF(SUMIFS(Taxes!$N$14:$N$17,Taxes!$J$14:$J$17,YEAR(AM$4))=4,IF(AM$1&lt;=Taxes!$P$81*12,Taxes!$P$82,IF(AM$1&lt;=Taxes!$P$83*12,Taxes!$P$84,IF(Taxes!$P126&lt;&gt;"",Taxes!$P126,Taxes!$P$77))),
IF(SUMIFS(Taxes!$N$14:$N$17,Taxes!$J$14:$J$17,YEAR(AM$4))&gt;1,SUMIFS(Taxes!$P$77:$P$79,Taxes!$N$77:$N$79,SUMIFS(Taxes!$N$14:$N$17,Taxes!$J$14:$J$17,YEAR(AM$4))),
IF(Taxes!$N$12&gt;1,SUMIFS(Taxes!$P$77:$P$79,Taxes!$N$77:$N$79,Taxes!$N$12),IF(Taxes!$P126&lt;&gt;"",Taxes!$P126,SUMIFS(Taxes!$P$77:$P$79,Taxes!$N$77:$N$79,Taxes!$N$12)))
))
)</f>
        <v>0</v>
      </c>
      <c r="AN284" s="5">
        <f ca="1">IF(AN$4="",0,AN100*
IF(SUMIFS(Taxes!$N$14:$N$17,Taxes!$J$14:$J$17,YEAR(AN$4))=4,IF(AN$1&lt;=Taxes!$P$81*12,Taxes!$P$82,IF(AN$1&lt;=Taxes!$P$83*12,Taxes!$P$84,IF(Taxes!$P126&lt;&gt;"",Taxes!$P126,Taxes!$P$77))),
IF(SUMIFS(Taxes!$N$14:$N$17,Taxes!$J$14:$J$17,YEAR(AN$4))&gt;1,SUMIFS(Taxes!$P$77:$P$79,Taxes!$N$77:$N$79,SUMIFS(Taxes!$N$14:$N$17,Taxes!$J$14:$J$17,YEAR(AN$4))),
IF(Taxes!$N$12&gt;1,SUMIFS(Taxes!$P$77:$P$79,Taxes!$N$77:$N$79,Taxes!$N$12),IF(Taxes!$P126&lt;&gt;"",Taxes!$P126,SUMIFS(Taxes!$P$77:$P$79,Taxes!$N$77:$N$79,Taxes!$N$12)))
))
)</f>
        <v>0</v>
      </c>
      <c r="AO284" s="5">
        <f ca="1">IF(AO$4="",0,AO100*
IF(SUMIFS(Taxes!$N$14:$N$17,Taxes!$J$14:$J$17,YEAR(AO$4))=4,IF(AO$1&lt;=Taxes!$P$81*12,Taxes!$P$82,IF(AO$1&lt;=Taxes!$P$83*12,Taxes!$P$84,IF(Taxes!$P126&lt;&gt;"",Taxes!$P126,Taxes!$P$77))),
IF(SUMIFS(Taxes!$N$14:$N$17,Taxes!$J$14:$J$17,YEAR(AO$4))&gt;1,SUMIFS(Taxes!$P$77:$P$79,Taxes!$N$77:$N$79,SUMIFS(Taxes!$N$14:$N$17,Taxes!$J$14:$J$17,YEAR(AO$4))),
IF(Taxes!$N$12&gt;1,SUMIFS(Taxes!$P$77:$P$79,Taxes!$N$77:$N$79,Taxes!$N$12),IF(Taxes!$P126&lt;&gt;"",Taxes!$P126,SUMIFS(Taxes!$P$77:$P$79,Taxes!$N$77:$N$79,Taxes!$N$12)))
))
)</f>
        <v>0</v>
      </c>
      <c r="AP284" s="5">
        <f ca="1">IF(AP$4="",0,AP100*
IF(SUMIFS(Taxes!$N$14:$N$17,Taxes!$J$14:$J$17,YEAR(AP$4))=4,IF(AP$1&lt;=Taxes!$P$81*12,Taxes!$P$82,IF(AP$1&lt;=Taxes!$P$83*12,Taxes!$P$84,IF(Taxes!$P126&lt;&gt;"",Taxes!$P126,Taxes!$P$77))),
IF(SUMIFS(Taxes!$N$14:$N$17,Taxes!$J$14:$J$17,YEAR(AP$4))&gt;1,SUMIFS(Taxes!$P$77:$P$79,Taxes!$N$77:$N$79,SUMIFS(Taxes!$N$14:$N$17,Taxes!$J$14:$J$17,YEAR(AP$4))),
IF(Taxes!$N$12&gt;1,SUMIFS(Taxes!$P$77:$P$79,Taxes!$N$77:$N$79,Taxes!$N$12),IF(Taxes!$P126&lt;&gt;"",Taxes!$P126,SUMIFS(Taxes!$P$77:$P$79,Taxes!$N$77:$N$79,Taxes!$N$12)))
))
)</f>
        <v>0</v>
      </c>
      <c r="AQ284" s="5">
        <f ca="1">IF(AQ$4="",0,AQ100*
IF(SUMIFS(Taxes!$N$14:$N$17,Taxes!$J$14:$J$17,YEAR(AQ$4))=4,IF(AQ$1&lt;=Taxes!$P$81*12,Taxes!$P$82,IF(AQ$1&lt;=Taxes!$P$83*12,Taxes!$P$84,IF(Taxes!$P126&lt;&gt;"",Taxes!$P126,Taxes!$P$77))),
IF(SUMIFS(Taxes!$N$14:$N$17,Taxes!$J$14:$J$17,YEAR(AQ$4))&gt;1,SUMIFS(Taxes!$P$77:$P$79,Taxes!$N$77:$N$79,SUMIFS(Taxes!$N$14:$N$17,Taxes!$J$14:$J$17,YEAR(AQ$4))),
IF(Taxes!$N$12&gt;1,SUMIFS(Taxes!$P$77:$P$79,Taxes!$N$77:$N$79,Taxes!$N$12),IF(Taxes!$P126&lt;&gt;"",Taxes!$P126,SUMIFS(Taxes!$P$77:$P$79,Taxes!$N$77:$N$79,Taxes!$N$12)))
))
)</f>
        <v>0</v>
      </c>
      <c r="AR284" s="5">
        <f ca="1">IF(AR$4="",0,AR100*
IF(SUMIFS(Taxes!$N$14:$N$17,Taxes!$J$14:$J$17,YEAR(AR$4))=4,IF(AR$1&lt;=Taxes!$P$81*12,Taxes!$P$82,IF(AR$1&lt;=Taxes!$P$83*12,Taxes!$P$84,IF(Taxes!$P126&lt;&gt;"",Taxes!$P126,Taxes!$P$77))),
IF(SUMIFS(Taxes!$N$14:$N$17,Taxes!$J$14:$J$17,YEAR(AR$4))&gt;1,SUMIFS(Taxes!$P$77:$P$79,Taxes!$N$77:$N$79,SUMIFS(Taxes!$N$14:$N$17,Taxes!$J$14:$J$17,YEAR(AR$4))),
IF(Taxes!$N$12&gt;1,SUMIFS(Taxes!$P$77:$P$79,Taxes!$N$77:$N$79,Taxes!$N$12),IF(Taxes!$P126&lt;&gt;"",Taxes!$P126,SUMIFS(Taxes!$P$77:$P$79,Taxes!$N$77:$N$79,Taxes!$N$12)))
))
)</f>
        <v>0</v>
      </c>
      <c r="AS284" s="5">
        <f ca="1">IF(AS$4="",0,AS100*
IF(SUMIFS(Taxes!$N$14:$N$17,Taxes!$J$14:$J$17,YEAR(AS$4))=4,IF(AS$1&lt;=Taxes!$P$81*12,Taxes!$P$82,IF(AS$1&lt;=Taxes!$P$83*12,Taxes!$P$84,IF(Taxes!$P126&lt;&gt;"",Taxes!$P126,Taxes!$P$77))),
IF(SUMIFS(Taxes!$N$14:$N$17,Taxes!$J$14:$J$17,YEAR(AS$4))&gt;1,SUMIFS(Taxes!$P$77:$P$79,Taxes!$N$77:$N$79,SUMIFS(Taxes!$N$14:$N$17,Taxes!$J$14:$J$17,YEAR(AS$4))),
IF(Taxes!$N$12&gt;1,SUMIFS(Taxes!$P$77:$P$79,Taxes!$N$77:$N$79,Taxes!$N$12),IF(Taxes!$P126&lt;&gt;"",Taxes!$P126,SUMIFS(Taxes!$P$77:$P$79,Taxes!$N$77:$N$79,Taxes!$N$12)))
))
)</f>
        <v>0</v>
      </c>
      <c r="AT284" s="5">
        <f ca="1">IF(AT$4="",0,AT100*
IF(SUMIFS(Taxes!$N$14:$N$17,Taxes!$J$14:$J$17,YEAR(AT$4))=4,IF(AT$1&lt;=Taxes!$P$81*12,Taxes!$P$82,IF(AT$1&lt;=Taxes!$P$83*12,Taxes!$P$84,IF(Taxes!$P126&lt;&gt;"",Taxes!$P126,Taxes!$P$77))),
IF(SUMIFS(Taxes!$N$14:$N$17,Taxes!$J$14:$J$17,YEAR(AT$4))&gt;1,SUMIFS(Taxes!$P$77:$P$79,Taxes!$N$77:$N$79,SUMIFS(Taxes!$N$14:$N$17,Taxes!$J$14:$J$17,YEAR(AT$4))),
IF(Taxes!$N$12&gt;1,SUMIFS(Taxes!$P$77:$P$79,Taxes!$N$77:$N$79,Taxes!$N$12),IF(Taxes!$P126&lt;&gt;"",Taxes!$P126,SUMIFS(Taxes!$P$77:$P$79,Taxes!$N$77:$N$79,Taxes!$N$12)))
))
)</f>
        <v>0</v>
      </c>
      <c r="AU284" s="5">
        <f ca="1">IF(AU$4="",0,AU100*
IF(SUMIFS(Taxes!$N$14:$N$17,Taxes!$J$14:$J$17,YEAR(AU$4))=4,IF(AU$1&lt;=Taxes!$P$81*12,Taxes!$P$82,IF(AU$1&lt;=Taxes!$P$83*12,Taxes!$P$84,IF(Taxes!$P126&lt;&gt;"",Taxes!$P126,Taxes!$P$77))),
IF(SUMIFS(Taxes!$N$14:$N$17,Taxes!$J$14:$J$17,YEAR(AU$4))&gt;1,SUMIFS(Taxes!$P$77:$P$79,Taxes!$N$77:$N$79,SUMIFS(Taxes!$N$14:$N$17,Taxes!$J$14:$J$17,YEAR(AU$4))),
IF(Taxes!$N$12&gt;1,SUMIFS(Taxes!$P$77:$P$79,Taxes!$N$77:$N$79,Taxes!$N$12),IF(Taxes!$P126&lt;&gt;"",Taxes!$P126,SUMIFS(Taxes!$P$77:$P$79,Taxes!$N$77:$N$79,Taxes!$N$12)))
))
)</f>
        <v>0</v>
      </c>
      <c r="AV284" s="5">
        <f ca="1">IF(AV$4="",0,AV100*
IF(SUMIFS(Taxes!$N$14:$N$17,Taxes!$J$14:$J$17,YEAR(AV$4))=4,IF(AV$1&lt;=Taxes!$P$81*12,Taxes!$P$82,IF(AV$1&lt;=Taxes!$P$83*12,Taxes!$P$84,IF(Taxes!$P126&lt;&gt;"",Taxes!$P126,Taxes!$P$77))),
IF(SUMIFS(Taxes!$N$14:$N$17,Taxes!$J$14:$J$17,YEAR(AV$4))&gt;1,SUMIFS(Taxes!$P$77:$P$79,Taxes!$N$77:$N$79,SUMIFS(Taxes!$N$14:$N$17,Taxes!$J$14:$J$17,YEAR(AV$4))),
IF(Taxes!$N$12&gt;1,SUMIFS(Taxes!$P$77:$P$79,Taxes!$N$77:$N$79,Taxes!$N$12),IF(Taxes!$P126&lt;&gt;"",Taxes!$P126,SUMIFS(Taxes!$P$77:$P$79,Taxes!$N$77:$N$79,Taxes!$N$12)))
))
)</f>
        <v>0</v>
      </c>
      <c r="AW284" s="5">
        <f ca="1">IF(AW$4="",0,AW100*
IF(SUMIFS(Taxes!$N$14:$N$17,Taxes!$J$14:$J$17,YEAR(AW$4))=4,IF(AW$1&lt;=Taxes!$P$81*12,Taxes!$P$82,IF(AW$1&lt;=Taxes!$P$83*12,Taxes!$P$84,IF(Taxes!$P126&lt;&gt;"",Taxes!$P126,Taxes!$P$77))),
IF(SUMIFS(Taxes!$N$14:$N$17,Taxes!$J$14:$J$17,YEAR(AW$4))&gt;1,SUMIFS(Taxes!$P$77:$P$79,Taxes!$N$77:$N$79,SUMIFS(Taxes!$N$14:$N$17,Taxes!$J$14:$J$17,YEAR(AW$4))),
IF(Taxes!$N$12&gt;1,SUMIFS(Taxes!$P$77:$P$79,Taxes!$N$77:$N$79,Taxes!$N$12),IF(Taxes!$P126&lt;&gt;"",Taxes!$P126,SUMIFS(Taxes!$P$77:$P$79,Taxes!$N$77:$N$79,Taxes!$N$12)))
))
)</f>
        <v>0</v>
      </c>
      <c r="AX284" s="5">
        <f ca="1">IF(AX$4="",0,AX100*
IF(SUMIFS(Taxes!$N$14:$N$17,Taxes!$J$14:$J$17,YEAR(AX$4))=4,IF(AX$1&lt;=Taxes!$P$81*12,Taxes!$P$82,IF(AX$1&lt;=Taxes!$P$83*12,Taxes!$P$84,IF(Taxes!$P126&lt;&gt;"",Taxes!$P126,Taxes!$P$77))),
IF(SUMIFS(Taxes!$N$14:$N$17,Taxes!$J$14:$J$17,YEAR(AX$4))&gt;1,SUMIFS(Taxes!$P$77:$P$79,Taxes!$N$77:$N$79,SUMIFS(Taxes!$N$14:$N$17,Taxes!$J$14:$J$17,YEAR(AX$4))),
IF(Taxes!$N$12&gt;1,SUMIFS(Taxes!$P$77:$P$79,Taxes!$N$77:$N$79,Taxes!$N$12),IF(Taxes!$P126&lt;&gt;"",Taxes!$P126,SUMIFS(Taxes!$P$77:$P$79,Taxes!$N$77:$N$79,Taxes!$N$12)))
))
)</f>
        <v>0</v>
      </c>
      <c r="AY284" s="5">
        <f ca="1">IF(AY$4="",0,AY100*
IF(SUMIFS(Taxes!$N$14:$N$17,Taxes!$J$14:$J$17,YEAR(AY$4))=4,IF(AY$1&lt;=Taxes!$P$81*12,Taxes!$P$82,IF(AY$1&lt;=Taxes!$P$83*12,Taxes!$P$84,IF(Taxes!$P126&lt;&gt;"",Taxes!$P126,Taxes!$P$77))),
IF(SUMIFS(Taxes!$N$14:$N$17,Taxes!$J$14:$J$17,YEAR(AY$4))&gt;1,SUMIFS(Taxes!$P$77:$P$79,Taxes!$N$77:$N$79,SUMIFS(Taxes!$N$14:$N$17,Taxes!$J$14:$J$17,YEAR(AY$4))),
IF(Taxes!$N$12&gt;1,SUMIFS(Taxes!$P$77:$P$79,Taxes!$N$77:$N$79,Taxes!$N$12),IF(Taxes!$P126&lt;&gt;"",Taxes!$P126,SUMIFS(Taxes!$P$77:$P$79,Taxes!$N$77:$N$79,Taxes!$N$12)))
))
)</f>
        <v>0</v>
      </c>
      <c r="AZ284" s="5">
        <f ca="1">IF(AZ$4="",0,AZ100*
IF(SUMIFS(Taxes!$N$14:$N$17,Taxes!$J$14:$J$17,YEAR(AZ$4))=4,IF(AZ$1&lt;=Taxes!$P$81*12,Taxes!$P$82,IF(AZ$1&lt;=Taxes!$P$83*12,Taxes!$P$84,IF(Taxes!$P126&lt;&gt;"",Taxes!$P126,Taxes!$P$77))),
IF(SUMIFS(Taxes!$N$14:$N$17,Taxes!$J$14:$J$17,YEAR(AZ$4))&gt;1,SUMIFS(Taxes!$P$77:$P$79,Taxes!$N$77:$N$79,SUMIFS(Taxes!$N$14:$N$17,Taxes!$J$14:$J$17,YEAR(AZ$4))),
IF(Taxes!$N$12&gt;1,SUMIFS(Taxes!$P$77:$P$79,Taxes!$N$77:$N$79,Taxes!$N$12),IF(Taxes!$P126&lt;&gt;"",Taxes!$P126,SUMIFS(Taxes!$P$77:$P$79,Taxes!$N$77:$N$79,Taxes!$N$12)))
))
)</f>
        <v>0</v>
      </c>
      <c r="BA284" s="5">
        <f ca="1">IF(BA$4="",0,BA100*
IF(SUMIFS(Taxes!$N$14:$N$17,Taxes!$J$14:$J$17,YEAR(BA$4))=4,IF(BA$1&lt;=Taxes!$P$81*12,Taxes!$P$82,IF(BA$1&lt;=Taxes!$P$83*12,Taxes!$P$84,IF(Taxes!$P126&lt;&gt;"",Taxes!$P126,Taxes!$P$77))),
IF(SUMIFS(Taxes!$N$14:$N$17,Taxes!$J$14:$J$17,YEAR(BA$4))&gt;1,SUMIFS(Taxes!$P$77:$P$79,Taxes!$N$77:$N$79,SUMIFS(Taxes!$N$14:$N$17,Taxes!$J$14:$J$17,YEAR(BA$4))),
IF(Taxes!$N$12&gt;1,SUMIFS(Taxes!$P$77:$P$79,Taxes!$N$77:$N$79,Taxes!$N$12),IF(Taxes!$P126&lt;&gt;"",Taxes!$P126,SUMIFS(Taxes!$P$77:$P$79,Taxes!$N$77:$N$79,Taxes!$N$12)))
))
)</f>
        <v>0</v>
      </c>
      <c r="BB284" s="5">
        <f ca="1">IF(BB$4="",0,BB100*
IF(SUMIFS(Taxes!$N$14:$N$17,Taxes!$J$14:$J$17,YEAR(BB$4))=4,IF(BB$1&lt;=Taxes!$P$81*12,Taxes!$P$82,IF(BB$1&lt;=Taxes!$P$83*12,Taxes!$P$84,IF(Taxes!$P126&lt;&gt;"",Taxes!$P126,Taxes!$P$77))),
IF(SUMIFS(Taxes!$N$14:$N$17,Taxes!$J$14:$J$17,YEAR(BB$4))&gt;1,SUMIFS(Taxes!$P$77:$P$79,Taxes!$N$77:$N$79,SUMIFS(Taxes!$N$14:$N$17,Taxes!$J$14:$J$17,YEAR(BB$4))),
IF(Taxes!$N$12&gt;1,SUMIFS(Taxes!$P$77:$P$79,Taxes!$N$77:$N$79,Taxes!$N$12),IF(Taxes!$P126&lt;&gt;"",Taxes!$P126,SUMIFS(Taxes!$P$77:$P$79,Taxes!$N$77:$N$79,Taxes!$N$12)))
))
)</f>
        <v>0</v>
      </c>
      <c r="BC284" s="5">
        <f ca="1">IF(BC$4="",0,BC100*
IF(SUMIFS(Taxes!$N$14:$N$17,Taxes!$J$14:$J$17,YEAR(BC$4))=4,IF(BC$1&lt;=Taxes!$P$81*12,Taxes!$P$82,IF(BC$1&lt;=Taxes!$P$83*12,Taxes!$P$84,IF(Taxes!$P126&lt;&gt;"",Taxes!$P126,Taxes!$P$77))),
IF(SUMIFS(Taxes!$N$14:$N$17,Taxes!$J$14:$J$17,YEAR(BC$4))&gt;1,SUMIFS(Taxes!$P$77:$P$79,Taxes!$N$77:$N$79,SUMIFS(Taxes!$N$14:$N$17,Taxes!$J$14:$J$17,YEAR(BC$4))),
IF(Taxes!$N$12&gt;1,SUMIFS(Taxes!$P$77:$P$79,Taxes!$N$77:$N$79,Taxes!$N$12),IF(Taxes!$P126&lt;&gt;"",Taxes!$P126,SUMIFS(Taxes!$P$77:$P$79,Taxes!$N$77:$N$79,Taxes!$N$12)))
))
)</f>
        <v>0</v>
      </c>
      <c r="BD284" s="5">
        <f ca="1">IF(BD$4="",0,BD100*
IF(SUMIFS(Taxes!$N$14:$N$17,Taxes!$J$14:$J$17,YEAR(BD$4))=4,IF(BD$1&lt;=Taxes!$P$81*12,Taxes!$P$82,IF(BD$1&lt;=Taxes!$P$83*12,Taxes!$P$84,IF(Taxes!$P126&lt;&gt;"",Taxes!$P126,Taxes!$P$77))),
IF(SUMIFS(Taxes!$N$14:$N$17,Taxes!$J$14:$J$17,YEAR(BD$4))&gt;1,SUMIFS(Taxes!$P$77:$P$79,Taxes!$N$77:$N$79,SUMIFS(Taxes!$N$14:$N$17,Taxes!$J$14:$J$17,YEAR(BD$4))),
IF(Taxes!$N$12&gt;1,SUMIFS(Taxes!$P$77:$P$79,Taxes!$N$77:$N$79,Taxes!$N$12),IF(Taxes!$P126&lt;&gt;"",Taxes!$P126,SUMIFS(Taxes!$P$77:$P$79,Taxes!$N$77:$N$79,Taxes!$N$12)))
))
)</f>
        <v>0</v>
      </c>
      <c r="BE284" s="5">
        <f ca="1">IF(BE$4="",0,BE100*
IF(SUMIFS(Taxes!$N$14:$N$17,Taxes!$J$14:$J$17,YEAR(BE$4))=4,IF(BE$1&lt;=Taxes!$P$81*12,Taxes!$P$82,IF(BE$1&lt;=Taxes!$P$83*12,Taxes!$P$84,IF(Taxes!$P126&lt;&gt;"",Taxes!$P126,Taxes!$P$77))),
IF(SUMIFS(Taxes!$N$14:$N$17,Taxes!$J$14:$J$17,YEAR(BE$4))&gt;1,SUMIFS(Taxes!$P$77:$P$79,Taxes!$N$77:$N$79,SUMIFS(Taxes!$N$14:$N$17,Taxes!$J$14:$J$17,YEAR(BE$4))),
IF(Taxes!$N$12&gt;1,SUMIFS(Taxes!$P$77:$P$79,Taxes!$N$77:$N$79,Taxes!$N$12),IF(Taxes!$P126&lt;&gt;"",Taxes!$P126,SUMIFS(Taxes!$P$77:$P$79,Taxes!$N$77:$N$79,Taxes!$N$12)))
))
)</f>
        <v>0</v>
      </c>
      <c r="BF284" s="5">
        <f ca="1">IF(BF$4="",0,BF100*
IF(SUMIFS(Taxes!$N$14:$N$17,Taxes!$J$14:$J$17,YEAR(BF$4))=4,IF(BF$1&lt;=Taxes!$P$81*12,Taxes!$P$82,IF(BF$1&lt;=Taxes!$P$83*12,Taxes!$P$84,IF(Taxes!$P126&lt;&gt;"",Taxes!$P126,Taxes!$P$77))),
IF(SUMIFS(Taxes!$N$14:$N$17,Taxes!$J$14:$J$17,YEAR(BF$4))&gt;1,SUMIFS(Taxes!$P$77:$P$79,Taxes!$N$77:$N$79,SUMIFS(Taxes!$N$14:$N$17,Taxes!$J$14:$J$17,YEAR(BF$4))),
IF(Taxes!$N$12&gt;1,SUMIFS(Taxes!$P$77:$P$79,Taxes!$N$77:$N$79,Taxes!$N$12),IF(Taxes!$P126&lt;&gt;"",Taxes!$P126,SUMIFS(Taxes!$P$77:$P$79,Taxes!$N$77:$N$79,Taxes!$N$12)))
))
)</f>
        <v>0</v>
      </c>
      <c r="BG284" s="5">
        <f ca="1">IF(BG$4="",0,BG100*
IF(SUMIFS(Taxes!$N$14:$N$17,Taxes!$J$14:$J$17,YEAR(BG$4))=4,IF(BG$1&lt;=Taxes!$P$81*12,Taxes!$P$82,IF(BG$1&lt;=Taxes!$P$83*12,Taxes!$P$84,IF(Taxes!$P126&lt;&gt;"",Taxes!$P126,Taxes!$P$77))),
IF(SUMIFS(Taxes!$N$14:$N$17,Taxes!$J$14:$J$17,YEAR(BG$4))&gt;1,SUMIFS(Taxes!$P$77:$P$79,Taxes!$N$77:$N$79,SUMIFS(Taxes!$N$14:$N$17,Taxes!$J$14:$J$17,YEAR(BG$4))),
IF(Taxes!$N$12&gt;1,SUMIFS(Taxes!$P$77:$P$79,Taxes!$N$77:$N$79,Taxes!$N$12),IF(Taxes!$P126&lt;&gt;"",Taxes!$P126,SUMIFS(Taxes!$P$77:$P$79,Taxes!$N$77:$N$79,Taxes!$N$12)))
))
)</f>
        <v>0</v>
      </c>
      <c r="BH284" s="5">
        <f ca="1">IF(BH$4="",0,BH100*
IF(SUMIFS(Taxes!$N$14:$N$17,Taxes!$J$14:$J$17,YEAR(BH$4))=4,IF(BH$1&lt;=Taxes!$P$81*12,Taxes!$P$82,IF(BH$1&lt;=Taxes!$P$83*12,Taxes!$P$84,IF(Taxes!$P126&lt;&gt;"",Taxes!$P126,Taxes!$P$77))),
IF(SUMIFS(Taxes!$N$14:$N$17,Taxes!$J$14:$J$17,YEAR(BH$4))&gt;1,SUMIFS(Taxes!$P$77:$P$79,Taxes!$N$77:$N$79,SUMIFS(Taxes!$N$14:$N$17,Taxes!$J$14:$J$17,YEAR(BH$4))),
IF(Taxes!$N$12&gt;1,SUMIFS(Taxes!$P$77:$P$79,Taxes!$N$77:$N$79,Taxes!$N$12),IF(Taxes!$P126&lt;&gt;"",Taxes!$P126,SUMIFS(Taxes!$P$77:$P$79,Taxes!$N$77:$N$79,Taxes!$N$12)))
))
)</f>
        <v>0</v>
      </c>
      <c r="BI284" s="5">
        <f ca="1">IF(BI$4="",0,BI100*
IF(SUMIFS(Taxes!$N$14:$N$17,Taxes!$J$14:$J$17,YEAR(BI$4))=4,IF(BI$1&lt;=Taxes!$P$81*12,Taxes!$P$82,IF(BI$1&lt;=Taxes!$P$83*12,Taxes!$P$84,IF(Taxes!$P126&lt;&gt;"",Taxes!$P126,Taxes!$P$77))),
IF(SUMIFS(Taxes!$N$14:$N$17,Taxes!$J$14:$J$17,YEAR(BI$4))&gt;1,SUMIFS(Taxes!$P$77:$P$79,Taxes!$N$77:$N$79,SUMIFS(Taxes!$N$14:$N$17,Taxes!$J$14:$J$17,YEAR(BI$4))),
IF(Taxes!$N$12&gt;1,SUMIFS(Taxes!$P$77:$P$79,Taxes!$N$77:$N$79,Taxes!$N$12),IF(Taxes!$P126&lt;&gt;"",Taxes!$P126,SUMIFS(Taxes!$P$77:$P$79,Taxes!$N$77:$N$79,Taxes!$N$12)))
))
)</f>
        <v>0</v>
      </c>
      <c r="BJ284" s="5">
        <f ca="1">IF(BJ$4="",0,BJ100*
IF(SUMIFS(Taxes!$N$14:$N$17,Taxes!$J$14:$J$17,YEAR(BJ$4))=4,IF(BJ$1&lt;=Taxes!$P$81*12,Taxes!$P$82,IF(BJ$1&lt;=Taxes!$P$83*12,Taxes!$P$84,IF(Taxes!$P126&lt;&gt;"",Taxes!$P126,Taxes!$P$77))),
IF(SUMIFS(Taxes!$N$14:$N$17,Taxes!$J$14:$J$17,YEAR(BJ$4))&gt;1,SUMIFS(Taxes!$P$77:$P$79,Taxes!$N$77:$N$79,SUMIFS(Taxes!$N$14:$N$17,Taxes!$J$14:$J$17,YEAR(BJ$4))),
IF(Taxes!$N$12&gt;1,SUMIFS(Taxes!$P$77:$P$79,Taxes!$N$77:$N$79,Taxes!$N$12),IF(Taxes!$P126&lt;&gt;"",Taxes!$P126,SUMIFS(Taxes!$P$77:$P$79,Taxes!$N$77:$N$79,Taxes!$N$12)))
))
)</f>
        <v>0</v>
      </c>
      <c r="BK284" s="5">
        <f ca="1">IF(BK$4="",0,BK100*
IF(SUMIFS(Taxes!$N$14:$N$17,Taxes!$J$14:$J$17,YEAR(BK$4))=4,IF(BK$1&lt;=Taxes!$P$81*12,Taxes!$P$82,IF(BK$1&lt;=Taxes!$P$83*12,Taxes!$P$84,IF(Taxes!$P126&lt;&gt;"",Taxes!$P126,Taxes!$P$77))),
IF(SUMIFS(Taxes!$N$14:$N$17,Taxes!$J$14:$J$17,YEAR(BK$4))&gt;1,SUMIFS(Taxes!$P$77:$P$79,Taxes!$N$77:$N$79,SUMIFS(Taxes!$N$14:$N$17,Taxes!$J$14:$J$17,YEAR(BK$4))),
IF(Taxes!$N$12&gt;1,SUMIFS(Taxes!$P$77:$P$79,Taxes!$N$77:$N$79,Taxes!$N$12),IF(Taxes!$P126&lt;&gt;"",Taxes!$P126,SUMIFS(Taxes!$P$77:$P$79,Taxes!$N$77:$N$79,Taxes!$N$12)))
))
)</f>
        <v>0</v>
      </c>
      <c r="BL284" s="5">
        <f ca="1">IF(BL$4="",0,BL100*
IF(SUMIFS(Taxes!$N$14:$N$17,Taxes!$J$14:$J$17,YEAR(BL$4))=4,IF(BL$1&lt;=Taxes!$P$81*12,Taxes!$P$82,IF(BL$1&lt;=Taxes!$P$83*12,Taxes!$P$84,IF(Taxes!$P126&lt;&gt;"",Taxes!$P126,Taxes!$P$77))),
IF(SUMIFS(Taxes!$N$14:$N$17,Taxes!$J$14:$J$17,YEAR(BL$4))&gt;1,SUMIFS(Taxes!$P$77:$P$79,Taxes!$N$77:$N$79,SUMIFS(Taxes!$N$14:$N$17,Taxes!$J$14:$J$17,YEAR(BL$4))),
IF(Taxes!$N$12&gt;1,SUMIFS(Taxes!$P$77:$P$79,Taxes!$N$77:$N$79,Taxes!$N$12),IF(Taxes!$P126&lt;&gt;"",Taxes!$P126,SUMIFS(Taxes!$P$77:$P$79,Taxes!$N$77:$N$79,Taxes!$N$12)))
))
)</f>
        <v>0</v>
      </c>
      <c r="BM284" s="5">
        <f ca="1">IF(BM$4="",0,BM100*
IF(SUMIFS(Taxes!$N$14:$N$17,Taxes!$J$14:$J$17,YEAR(BM$4))=4,IF(BM$1&lt;=Taxes!$P$81*12,Taxes!$P$82,IF(BM$1&lt;=Taxes!$P$83*12,Taxes!$P$84,IF(Taxes!$P126&lt;&gt;"",Taxes!$P126,Taxes!$P$77))),
IF(SUMIFS(Taxes!$N$14:$N$17,Taxes!$J$14:$J$17,YEAR(BM$4))&gt;1,SUMIFS(Taxes!$P$77:$P$79,Taxes!$N$77:$N$79,SUMIFS(Taxes!$N$14:$N$17,Taxes!$J$14:$J$17,YEAR(BM$4))),
IF(Taxes!$N$12&gt;1,SUMIFS(Taxes!$P$77:$P$79,Taxes!$N$77:$N$79,Taxes!$N$12),IF(Taxes!$P126&lt;&gt;"",Taxes!$P126,SUMIFS(Taxes!$P$77:$P$79,Taxes!$N$77:$N$79,Taxes!$N$12)))
))
)</f>
        <v>0</v>
      </c>
      <c r="BN284" s="5">
        <f ca="1">IF(BN$4="",0,BN100*
IF(SUMIFS(Taxes!$N$14:$N$17,Taxes!$J$14:$J$17,YEAR(BN$4))=4,IF(BN$1&lt;=Taxes!$P$81*12,Taxes!$P$82,IF(BN$1&lt;=Taxes!$P$83*12,Taxes!$P$84,IF(Taxes!$P126&lt;&gt;"",Taxes!$P126,Taxes!$P$77))),
IF(SUMIFS(Taxes!$N$14:$N$17,Taxes!$J$14:$J$17,YEAR(BN$4))&gt;1,SUMIFS(Taxes!$P$77:$P$79,Taxes!$N$77:$N$79,SUMIFS(Taxes!$N$14:$N$17,Taxes!$J$14:$J$17,YEAR(BN$4))),
IF(Taxes!$N$12&gt;1,SUMIFS(Taxes!$P$77:$P$79,Taxes!$N$77:$N$79,Taxes!$N$12),IF(Taxes!$P126&lt;&gt;"",Taxes!$P126,SUMIFS(Taxes!$P$77:$P$79,Taxes!$N$77:$N$79,Taxes!$N$12)))
))
)</f>
        <v>0</v>
      </c>
      <c r="BO284" s="5">
        <f ca="1">IF(BO$4="",0,BO100*
IF(SUMIFS(Taxes!$N$14:$N$17,Taxes!$J$14:$J$17,YEAR(BO$4))=4,IF(BO$1&lt;=Taxes!$P$81*12,Taxes!$P$82,IF(BO$1&lt;=Taxes!$P$83*12,Taxes!$P$84,IF(Taxes!$P126&lt;&gt;"",Taxes!$P126,Taxes!$P$77))),
IF(SUMIFS(Taxes!$N$14:$N$17,Taxes!$J$14:$J$17,YEAR(BO$4))&gt;1,SUMIFS(Taxes!$P$77:$P$79,Taxes!$N$77:$N$79,SUMIFS(Taxes!$N$14:$N$17,Taxes!$J$14:$J$17,YEAR(BO$4))),
IF(Taxes!$N$12&gt;1,SUMIFS(Taxes!$P$77:$P$79,Taxes!$N$77:$N$79,Taxes!$N$12),IF(Taxes!$P126&lt;&gt;"",Taxes!$P126,SUMIFS(Taxes!$P$77:$P$79,Taxes!$N$77:$N$79,Taxes!$N$12)))
))
)</f>
        <v>0</v>
      </c>
      <c r="BP284" s="5">
        <f ca="1">IF(BP$4="",0,BP100*
IF(SUMIFS(Taxes!$N$14:$N$17,Taxes!$J$14:$J$17,YEAR(BP$4))=4,IF(BP$1&lt;=Taxes!$P$81*12,Taxes!$P$82,IF(BP$1&lt;=Taxes!$P$83*12,Taxes!$P$84,IF(Taxes!$P126&lt;&gt;"",Taxes!$P126,Taxes!$P$77))),
IF(SUMIFS(Taxes!$N$14:$N$17,Taxes!$J$14:$J$17,YEAR(BP$4))&gt;1,SUMIFS(Taxes!$P$77:$P$79,Taxes!$N$77:$N$79,SUMIFS(Taxes!$N$14:$N$17,Taxes!$J$14:$J$17,YEAR(BP$4))),
IF(Taxes!$N$12&gt;1,SUMIFS(Taxes!$P$77:$P$79,Taxes!$N$77:$N$79,Taxes!$N$12),IF(Taxes!$P126&lt;&gt;"",Taxes!$P126,SUMIFS(Taxes!$P$77:$P$79,Taxes!$N$77:$N$79,Taxes!$N$12)))
))
)</f>
        <v>0</v>
      </c>
      <c r="BQ284" s="5">
        <f ca="1">IF(BQ$4="",0,BQ100*
IF(SUMIFS(Taxes!$N$14:$N$17,Taxes!$J$14:$J$17,YEAR(BQ$4))=4,IF(BQ$1&lt;=Taxes!$P$81*12,Taxes!$P$82,IF(BQ$1&lt;=Taxes!$P$83*12,Taxes!$P$84,IF(Taxes!$P126&lt;&gt;"",Taxes!$P126,Taxes!$P$77))),
IF(SUMIFS(Taxes!$N$14:$N$17,Taxes!$J$14:$J$17,YEAR(BQ$4))&gt;1,SUMIFS(Taxes!$P$77:$P$79,Taxes!$N$77:$N$79,SUMIFS(Taxes!$N$14:$N$17,Taxes!$J$14:$J$17,YEAR(BQ$4))),
IF(Taxes!$N$12&gt;1,SUMIFS(Taxes!$P$77:$P$79,Taxes!$N$77:$N$79,Taxes!$N$12),IF(Taxes!$P126&lt;&gt;"",Taxes!$P126,SUMIFS(Taxes!$P$77:$P$79,Taxes!$N$77:$N$79,Taxes!$N$12)))
))
)</f>
        <v>0</v>
      </c>
      <c r="BR284" s="5">
        <f ca="1">IF(BR$4="",0,BR100*
IF(SUMIFS(Taxes!$N$14:$N$17,Taxes!$J$14:$J$17,YEAR(BR$4))=4,IF(BR$1&lt;=Taxes!$P$81*12,Taxes!$P$82,IF(BR$1&lt;=Taxes!$P$83*12,Taxes!$P$84,IF(Taxes!$P126&lt;&gt;"",Taxes!$P126,Taxes!$P$77))),
IF(SUMIFS(Taxes!$N$14:$N$17,Taxes!$J$14:$J$17,YEAR(BR$4))&gt;1,SUMIFS(Taxes!$P$77:$P$79,Taxes!$N$77:$N$79,SUMIFS(Taxes!$N$14:$N$17,Taxes!$J$14:$J$17,YEAR(BR$4))),
IF(Taxes!$N$12&gt;1,SUMIFS(Taxes!$P$77:$P$79,Taxes!$N$77:$N$79,Taxes!$N$12),IF(Taxes!$P126&lt;&gt;"",Taxes!$P126,SUMIFS(Taxes!$P$77:$P$79,Taxes!$N$77:$N$79,Taxes!$N$12)))
))
)</f>
        <v>0</v>
      </c>
      <c r="BS284" s="5">
        <f ca="1">IF(BS$4="",0,BS100*
IF(SUMIFS(Taxes!$N$14:$N$17,Taxes!$J$14:$J$17,YEAR(BS$4))=4,IF(BS$1&lt;=Taxes!$P$81*12,Taxes!$P$82,IF(BS$1&lt;=Taxes!$P$83*12,Taxes!$P$84,IF(Taxes!$P126&lt;&gt;"",Taxes!$P126,Taxes!$P$77))),
IF(SUMIFS(Taxes!$N$14:$N$17,Taxes!$J$14:$J$17,YEAR(BS$4))&gt;1,SUMIFS(Taxes!$P$77:$P$79,Taxes!$N$77:$N$79,SUMIFS(Taxes!$N$14:$N$17,Taxes!$J$14:$J$17,YEAR(BS$4))),
IF(Taxes!$N$12&gt;1,SUMIFS(Taxes!$P$77:$P$79,Taxes!$N$77:$N$79,Taxes!$N$12),IF(Taxes!$P126&lt;&gt;"",Taxes!$P126,SUMIFS(Taxes!$P$77:$P$79,Taxes!$N$77:$N$79,Taxes!$N$12)))
))
)</f>
        <v>0</v>
      </c>
      <c r="BT284" s="5">
        <f ca="1">IF(BT$4="",0,BT100*
IF(SUMIFS(Taxes!$N$14:$N$17,Taxes!$J$14:$J$17,YEAR(BT$4))=4,IF(BT$1&lt;=Taxes!$P$81*12,Taxes!$P$82,IF(BT$1&lt;=Taxes!$P$83*12,Taxes!$P$84,IF(Taxes!$P126&lt;&gt;"",Taxes!$P126,Taxes!$P$77))),
IF(SUMIFS(Taxes!$N$14:$N$17,Taxes!$J$14:$J$17,YEAR(BT$4))&gt;1,SUMIFS(Taxes!$P$77:$P$79,Taxes!$N$77:$N$79,SUMIFS(Taxes!$N$14:$N$17,Taxes!$J$14:$J$17,YEAR(BT$4))),
IF(Taxes!$N$12&gt;1,SUMIFS(Taxes!$P$77:$P$79,Taxes!$N$77:$N$79,Taxes!$N$12),IF(Taxes!$P126&lt;&gt;"",Taxes!$P126,SUMIFS(Taxes!$P$77:$P$79,Taxes!$N$77:$N$79,Taxes!$N$12)))
))
)</f>
        <v>0</v>
      </c>
      <c r="BU284" s="5">
        <f ca="1">IF(BU$4="",0,BU100*
IF(SUMIFS(Taxes!$N$14:$N$17,Taxes!$J$14:$J$17,YEAR(BU$4))=4,IF(BU$1&lt;=Taxes!$P$81*12,Taxes!$P$82,IF(BU$1&lt;=Taxes!$P$83*12,Taxes!$P$84,IF(Taxes!$P126&lt;&gt;"",Taxes!$P126,Taxes!$P$77))),
IF(SUMIFS(Taxes!$N$14:$N$17,Taxes!$J$14:$J$17,YEAR(BU$4))&gt;1,SUMIFS(Taxes!$P$77:$P$79,Taxes!$N$77:$N$79,SUMIFS(Taxes!$N$14:$N$17,Taxes!$J$14:$J$17,YEAR(BU$4))),
IF(Taxes!$N$12&gt;1,SUMIFS(Taxes!$P$77:$P$79,Taxes!$N$77:$N$79,Taxes!$N$12),IF(Taxes!$P126&lt;&gt;"",Taxes!$P126,SUMIFS(Taxes!$P$77:$P$79,Taxes!$N$77:$N$79,Taxes!$N$12)))
))
)</f>
        <v>0</v>
      </c>
      <c r="BV284" s="5">
        <f ca="1">IF(BV$4="",0,BV100*
IF(SUMIFS(Taxes!$N$14:$N$17,Taxes!$J$14:$J$17,YEAR(BV$4))=4,IF(BV$1&lt;=Taxes!$P$81*12,Taxes!$P$82,IF(BV$1&lt;=Taxes!$P$83*12,Taxes!$P$84,IF(Taxes!$P126&lt;&gt;"",Taxes!$P126,Taxes!$P$77))),
IF(SUMIFS(Taxes!$N$14:$N$17,Taxes!$J$14:$J$17,YEAR(BV$4))&gt;1,SUMIFS(Taxes!$P$77:$P$79,Taxes!$N$77:$N$79,SUMIFS(Taxes!$N$14:$N$17,Taxes!$J$14:$J$17,YEAR(BV$4))),
IF(Taxes!$N$12&gt;1,SUMIFS(Taxes!$P$77:$P$79,Taxes!$N$77:$N$79,Taxes!$N$12),IF(Taxes!$P126&lt;&gt;"",Taxes!$P126,SUMIFS(Taxes!$P$77:$P$79,Taxes!$N$77:$N$79,Taxes!$N$12)))
))
)</f>
        <v>0</v>
      </c>
      <c r="BW284" s="5">
        <f ca="1">IF(BW$4="",0,BW100*
IF(SUMIFS(Taxes!$N$14:$N$17,Taxes!$J$14:$J$17,YEAR(BW$4))=4,IF(BW$1&lt;=Taxes!$P$81*12,Taxes!$P$82,IF(BW$1&lt;=Taxes!$P$83*12,Taxes!$P$84,IF(Taxes!$P126&lt;&gt;"",Taxes!$P126,Taxes!$P$77))),
IF(SUMIFS(Taxes!$N$14:$N$17,Taxes!$J$14:$J$17,YEAR(BW$4))&gt;1,SUMIFS(Taxes!$P$77:$P$79,Taxes!$N$77:$N$79,SUMIFS(Taxes!$N$14:$N$17,Taxes!$J$14:$J$17,YEAR(BW$4))),
IF(Taxes!$N$12&gt;1,SUMIFS(Taxes!$P$77:$P$79,Taxes!$N$77:$N$79,Taxes!$N$12),IF(Taxes!$P126&lt;&gt;"",Taxes!$P126,SUMIFS(Taxes!$P$77:$P$79,Taxes!$N$77:$N$79,Taxes!$N$12)))
))
)</f>
        <v>0</v>
      </c>
      <c r="BX284" s="5">
        <f ca="1">IF(BX$4="",0,BX100*
IF(SUMIFS(Taxes!$N$14:$N$17,Taxes!$J$14:$J$17,YEAR(BX$4))=4,IF(BX$1&lt;=Taxes!$P$81*12,Taxes!$P$82,IF(BX$1&lt;=Taxes!$P$83*12,Taxes!$P$84,IF(Taxes!$P126&lt;&gt;"",Taxes!$P126,Taxes!$P$77))),
IF(SUMIFS(Taxes!$N$14:$N$17,Taxes!$J$14:$J$17,YEAR(BX$4))&gt;1,SUMIFS(Taxes!$P$77:$P$79,Taxes!$N$77:$N$79,SUMIFS(Taxes!$N$14:$N$17,Taxes!$J$14:$J$17,YEAR(BX$4))),
IF(Taxes!$N$12&gt;1,SUMIFS(Taxes!$P$77:$P$79,Taxes!$N$77:$N$79,Taxes!$N$12),IF(Taxes!$P126&lt;&gt;"",Taxes!$P126,SUMIFS(Taxes!$P$77:$P$79,Taxes!$N$77:$N$79,Taxes!$N$12)))
))
)</f>
        <v>0</v>
      </c>
      <c r="BY284" s="5">
        <f ca="1">IF(BY$4="",0,BY100*
IF(SUMIFS(Taxes!$N$14:$N$17,Taxes!$J$14:$J$17,YEAR(BY$4))=4,IF(BY$1&lt;=Taxes!$P$81*12,Taxes!$P$82,IF(BY$1&lt;=Taxes!$P$83*12,Taxes!$P$84,IF(Taxes!$P126&lt;&gt;"",Taxes!$P126,Taxes!$P$77))),
IF(SUMIFS(Taxes!$N$14:$N$17,Taxes!$J$14:$J$17,YEAR(BY$4))&gt;1,SUMIFS(Taxes!$P$77:$P$79,Taxes!$N$77:$N$79,SUMIFS(Taxes!$N$14:$N$17,Taxes!$J$14:$J$17,YEAR(BY$4))),
IF(Taxes!$N$12&gt;1,SUMIFS(Taxes!$P$77:$P$79,Taxes!$N$77:$N$79,Taxes!$N$12),IF(Taxes!$P126&lt;&gt;"",Taxes!$P126,SUMIFS(Taxes!$P$77:$P$79,Taxes!$N$77:$N$79,Taxes!$N$12)))
))
)</f>
        <v>0</v>
      </c>
      <c r="BZ284" s="5">
        <f ca="1">IF(BZ$4="",0,BZ100*
IF(SUMIFS(Taxes!$N$14:$N$17,Taxes!$J$14:$J$17,YEAR(BZ$4))=4,IF(BZ$1&lt;=Taxes!$P$81*12,Taxes!$P$82,IF(BZ$1&lt;=Taxes!$P$83*12,Taxes!$P$84,IF(Taxes!$P126&lt;&gt;"",Taxes!$P126,Taxes!$P$77))),
IF(SUMIFS(Taxes!$N$14:$N$17,Taxes!$J$14:$J$17,YEAR(BZ$4))&gt;1,SUMIFS(Taxes!$P$77:$P$79,Taxes!$N$77:$N$79,SUMIFS(Taxes!$N$14:$N$17,Taxes!$J$14:$J$17,YEAR(BZ$4))),
IF(Taxes!$N$12&gt;1,SUMIFS(Taxes!$P$77:$P$79,Taxes!$N$77:$N$79,Taxes!$N$12),IF(Taxes!$P126&lt;&gt;"",Taxes!$P126,SUMIFS(Taxes!$P$77:$P$79,Taxes!$N$77:$N$79,Taxes!$N$12)))
))
)</f>
        <v>0</v>
      </c>
      <c r="CA284" s="5">
        <f ca="1">IF(CA$4="",0,CA100*
IF(SUMIFS(Taxes!$N$14:$N$17,Taxes!$J$14:$J$17,YEAR(CA$4))=4,IF(CA$1&lt;=Taxes!$P$81*12,Taxes!$P$82,IF(CA$1&lt;=Taxes!$P$83*12,Taxes!$P$84,IF(Taxes!$P126&lt;&gt;"",Taxes!$P126,Taxes!$P$77))),
IF(SUMIFS(Taxes!$N$14:$N$17,Taxes!$J$14:$J$17,YEAR(CA$4))&gt;1,SUMIFS(Taxes!$P$77:$P$79,Taxes!$N$77:$N$79,SUMIFS(Taxes!$N$14:$N$17,Taxes!$J$14:$J$17,YEAR(CA$4))),
IF(Taxes!$N$12&gt;1,SUMIFS(Taxes!$P$77:$P$79,Taxes!$N$77:$N$79,Taxes!$N$12),IF(Taxes!$P126&lt;&gt;"",Taxes!$P126,SUMIFS(Taxes!$P$77:$P$79,Taxes!$N$77:$N$79,Taxes!$N$12)))
))
)</f>
        <v>0</v>
      </c>
      <c r="CB284" s="5">
        <f ca="1">IF(CB$4="",0,CB100*
IF(SUMIFS(Taxes!$N$14:$N$17,Taxes!$J$14:$J$17,YEAR(CB$4))=4,IF(CB$1&lt;=Taxes!$P$81*12,Taxes!$P$82,IF(CB$1&lt;=Taxes!$P$83*12,Taxes!$P$84,IF(Taxes!$P126&lt;&gt;"",Taxes!$P126,Taxes!$P$77))),
IF(SUMIFS(Taxes!$N$14:$N$17,Taxes!$J$14:$J$17,YEAR(CB$4))&gt;1,SUMIFS(Taxes!$P$77:$P$79,Taxes!$N$77:$N$79,SUMIFS(Taxes!$N$14:$N$17,Taxes!$J$14:$J$17,YEAR(CB$4))),
IF(Taxes!$N$12&gt;1,SUMIFS(Taxes!$P$77:$P$79,Taxes!$N$77:$N$79,Taxes!$N$12),IF(Taxes!$P126&lt;&gt;"",Taxes!$P126,SUMIFS(Taxes!$P$77:$P$79,Taxes!$N$77:$N$79,Taxes!$N$12)))
))
)</f>
        <v>0</v>
      </c>
      <c r="CC284" s="5">
        <f ca="1">IF(CC$4="",0,CC100*
IF(SUMIFS(Taxes!$N$14:$N$17,Taxes!$J$14:$J$17,YEAR(CC$4))=4,IF(CC$1&lt;=Taxes!$P$81*12,Taxes!$P$82,IF(CC$1&lt;=Taxes!$P$83*12,Taxes!$P$84,IF(Taxes!$P126&lt;&gt;"",Taxes!$P126,Taxes!$P$77))),
IF(SUMIFS(Taxes!$N$14:$N$17,Taxes!$J$14:$J$17,YEAR(CC$4))&gt;1,SUMIFS(Taxes!$P$77:$P$79,Taxes!$N$77:$N$79,SUMIFS(Taxes!$N$14:$N$17,Taxes!$J$14:$J$17,YEAR(CC$4))),
IF(Taxes!$N$12&gt;1,SUMIFS(Taxes!$P$77:$P$79,Taxes!$N$77:$N$79,Taxes!$N$12),IF(Taxes!$P126&lt;&gt;"",Taxes!$P126,SUMIFS(Taxes!$P$77:$P$79,Taxes!$N$77:$N$79,Taxes!$N$12)))
))
)</f>
        <v>0</v>
      </c>
      <c r="CD284" s="5">
        <f ca="1">IF(CD$4="",0,CD100*
IF(SUMIFS(Taxes!$N$14:$N$17,Taxes!$J$14:$J$17,YEAR(CD$4))=4,IF(CD$1&lt;=Taxes!$P$81*12,Taxes!$P$82,IF(CD$1&lt;=Taxes!$P$83*12,Taxes!$P$84,IF(Taxes!$P126&lt;&gt;"",Taxes!$P126,Taxes!$P$77))),
IF(SUMIFS(Taxes!$N$14:$N$17,Taxes!$J$14:$J$17,YEAR(CD$4))&gt;1,SUMIFS(Taxes!$P$77:$P$79,Taxes!$N$77:$N$79,SUMIFS(Taxes!$N$14:$N$17,Taxes!$J$14:$J$17,YEAR(CD$4))),
IF(Taxes!$N$12&gt;1,SUMIFS(Taxes!$P$77:$P$79,Taxes!$N$77:$N$79,Taxes!$N$12),IF(Taxes!$P126&lt;&gt;"",Taxes!$P126,SUMIFS(Taxes!$P$77:$P$79,Taxes!$N$77:$N$79,Taxes!$N$12)))
))
)</f>
        <v>0</v>
      </c>
      <c r="CE284" s="5">
        <f ca="1">IF(CE$4="",0,CE100*
IF(SUMIFS(Taxes!$N$14:$N$17,Taxes!$J$14:$J$17,YEAR(CE$4))=4,IF(CE$1&lt;=Taxes!$P$81*12,Taxes!$P$82,IF(CE$1&lt;=Taxes!$P$83*12,Taxes!$P$84,IF(Taxes!$P126&lt;&gt;"",Taxes!$P126,Taxes!$P$77))),
IF(SUMIFS(Taxes!$N$14:$N$17,Taxes!$J$14:$J$17,YEAR(CE$4))&gt;1,SUMIFS(Taxes!$P$77:$P$79,Taxes!$N$77:$N$79,SUMIFS(Taxes!$N$14:$N$17,Taxes!$J$14:$J$17,YEAR(CE$4))),
IF(Taxes!$N$12&gt;1,SUMIFS(Taxes!$P$77:$P$79,Taxes!$N$77:$N$79,Taxes!$N$12),IF(Taxes!$P126&lt;&gt;"",Taxes!$P126,SUMIFS(Taxes!$P$77:$P$79,Taxes!$N$77:$N$79,Taxes!$N$12)))
))
)</f>
        <v>0</v>
      </c>
      <c r="CF284" s="5">
        <f ca="1">IF(CF$4="",0,CF100*
IF(SUMIFS(Taxes!$N$14:$N$17,Taxes!$J$14:$J$17,YEAR(CF$4))=4,IF(CF$1&lt;=Taxes!$P$81*12,Taxes!$P$82,IF(CF$1&lt;=Taxes!$P$83*12,Taxes!$P$84,IF(Taxes!$P126&lt;&gt;"",Taxes!$P126,Taxes!$P$77))),
IF(SUMIFS(Taxes!$N$14:$N$17,Taxes!$J$14:$J$17,YEAR(CF$4))&gt;1,SUMIFS(Taxes!$P$77:$P$79,Taxes!$N$77:$N$79,SUMIFS(Taxes!$N$14:$N$17,Taxes!$J$14:$J$17,YEAR(CF$4))),
IF(Taxes!$N$12&gt;1,SUMIFS(Taxes!$P$77:$P$79,Taxes!$N$77:$N$79,Taxes!$N$12),IF(Taxes!$P126&lt;&gt;"",Taxes!$P126,SUMIFS(Taxes!$P$77:$P$79,Taxes!$N$77:$N$79,Taxes!$N$12)))
))
)</f>
        <v>0</v>
      </c>
    </row>
    <row r="285" spans="2:84" s="26" customFormat="1" ht="12" x14ac:dyDescent="0.25">
      <c r="B285" s="13"/>
      <c r="M285" s="55"/>
      <c r="N285" s="44" t="s">
        <v>21</v>
      </c>
      <c r="O285" s="45"/>
      <c r="P285" s="46"/>
      <c r="Q285" s="89"/>
      <c r="U285" s="41"/>
      <c r="V285" s="42"/>
      <c r="W285" s="43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</row>
    <row r="286" spans="2:84" x14ac:dyDescent="0.3">
      <c r="B286" s="13">
        <f>ROW()</f>
        <v>286</v>
      </c>
      <c r="H286" s="1" t="str">
        <f t="shared" ref="H286:H291" si="522">$H$278</f>
        <v>НДС к возмещению</v>
      </c>
      <c r="I286" s="1" t="s">
        <v>202</v>
      </c>
      <c r="M286" s="53" t="s">
        <v>18</v>
      </c>
      <c r="U286" s="5">
        <f t="shared" ca="1" si="518"/>
        <v>0</v>
      </c>
      <c r="X286" s="5">
        <f t="shared" ref="X286:AI286" ca="1" si="523">IF(X$4="",0,SUM(X287:X292))</f>
        <v>0</v>
      </c>
      <c r="Y286" s="5">
        <f t="shared" ca="1" si="523"/>
        <v>0</v>
      </c>
      <c r="Z286" s="5">
        <f t="shared" ca="1" si="523"/>
        <v>0</v>
      </c>
      <c r="AA286" s="5">
        <f t="shared" ca="1" si="523"/>
        <v>0</v>
      </c>
      <c r="AB286" s="5">
        <f t="shared" ca="1" si="523"/>
        <v>0</v>
      </c>
      <c r="AC286" s="5">
        <f t="shared" ca="1" si="523"/>
        <v>0</v>
      </c>
      <c r="AD286" s="5">
        <f t="shared" ca="1" si="523"/>
        <v>0</v>
      </c>
      <c r="AE286" s="5">
        <f t="shared" ca="1" si="523"/>
        <v>0</v>
      </c>
      <c r="AF286" s="5">
        <f t="shared" ca="1" si="523"/>
        <v>0</v>
      </c>
      <c r="AG286" s="5">
        <f t="shared" ca="1" si="523"/>
        <v>0</v>
      </c>
      <c r="AH286" s="5">
        <f t="shared" ca="1" si="523"/>
        <v>0</v>
      </c>
      <c r="AI286" s="5">
        <f t="shared" ca="1" si="523"/>
        <v>0</v>
      </c>
      <c r="AJ286" s="5">
        <f t="shared" ref="AJ286:CF286" ca="1" si="524">IF(AJ$4="",0,SUM(AJ287:AJ292))</f>
        <v>0</v>
      </c>
      <c r="AK286" s="5">
        <f t="shared" ca="1" si="524"/>
        <v>0</v>
      </c>
      <c r="AL286" s="5">
        <f t="shared" ca="1" si="524"/>
        <v>0</v>
      </c>
      <c r="AM286" s="5">
        <f t="shared" ca="1" si="524"/>
        <v>0</v>
      </c>
      <c r="AN286" s="5">
        <f t="shared" ca="1" si="524"/>
        <v>0</v>
      </c>
      <c r="AO286" s="5">
        <f t="shared" ca="1" si="524"/>
        <v>0</v>
      </c>
      <c r="AP286" s="5">
        <f t="shared" ca="1" si="524"/>
        <v>0</v>
      </c>
      <c r="AQ286" s="5">
        <f t="shared" ca="1" si="524"/>
        <v>0</v>
      </c>
      <c r="AR286" s="5">
        <f t="shared" ca="1" si="524"/>
        <v>0</v>
      </c>
      <c r="AS286" s="5">
        <f t="shared" ca="1" si="524"/>
        <v>0</v>
      </c>
      <c r="AT286" s="5">
        <f t="shared" ca="1" si="524"/>
        <v>0</v>
      </c>
      <c r="AU286" s="5">
        <f t="shared" ca="1" si="524"/>
        <v>0</v>
      </c>
      <c r="AV286" s="5">
        <f t="shared" ca="1" si="524"/>
        <v>0</v>
      </c>
      <c r="AW286" s="5">
        <f t="shared" ca="1" si="524"/>
        <v>0</v>
      </c>
      <c r="AX286" s="5">
        <f t="shared" ca="1" si="524"/>
        <v>0</v>
      </c>
      <c r="AY286" s="5">
        <f t="shared" ca="1" si="524"/>
        <v>0</v>
      </c>
      <c r="AZ286" s="5">
        <f t="shared" ca="1" si="524"/>
        <v>0</v>
      </c>
      <c r="BA286" s="5">
        <f t="shared" ca="1" si="524"/>
        <v>0</v>
      </c>
      <c r="BB286" s="5">
        <f t="shared" ca="1" si="524"/>
        <v>0</v>
      </c>
      <c r="BC286" s="5">
        <f t="shared" ca="1" si="524"/>
        <v>0</v>
      </c>
      <c r="BD286" s="5">
        <f t="shared" ca="1" si="524"/>
        <v>0</v>
      </c>
      <c r="BE286" s="5">
        <f t="shared" ca="1" si="524"/>
        <v>0</v>
      </c>
      <c r="BF286" s="5">
        <f t="shared" ca="1" si="524"/>
        <v>0</v>
      </c>
      <c r="BG286" s="5">
        <f t="shared" ca="1" si="524"/>
        <v>0</v>
      </c>
      <c r="BH286" s="5">
        <f t="shared" ca="1" si="524"/>
        <v>0</v>
      </c>
      <c r="BI286" s="5">
        <f t="shared" ca="1" si="524"/>
        <v>0</v>
      </c>
      <c r="BJ286" s="5">
        <f t="shared" ca="1" si="524"/>
        <v>0</v>
      </c>
      <c r="BK286" s="5">
        <f t="shared" ca="1" si="524"/>
        <v>0</v>
      </c>
      <c r="BL286" s="5">
        <f t="shared" ca="1" si="524"/>
        <v>0</v>
      </c>
      <c r="BM286" s="5">
        <f t="shared" ca="1" si="524"/>
        <v>0</v>
      </c>
      <c r="BN286" s="5">
        <f t="shared" ca="1" si="524"/>
        <v>0</v>
      </c>
      <c r="BO286" s="5">
        <f t="shared" ca="1" si="524"/>
        <v>0</v>
      </c>
      <c r="BP286" s="5">
        <f t="shared" ca="1" si="524"/>
        <v>0</v>
      </c>
      <c r="BQ286" s="5">
        <f t="shared" ca="1" si="524"/>
        <v>0</v>
      </c>
      <c r="BR286" s="5">
        <f t="shared" ca="1" si="524"/>
        <v>0</v>
      </c>
      <c r="BS286" s="5">
        <f t="shared" ca="1" si="524"/>
        <v>0</v>
      </c>
      <c r="BT286" s="5">
        <f t="shared" ca="1" si="524"/>
        <v>0</v>
      </c>
      <c r="BU286" s="5">
        <f t="shared" ca="1" si="524"/>
        <v>0</v>
      </c>
      <c r="BV286" s="5">
        <f t="shared" ca="1" si="524"/>
        <v>0</v>
      </c>
      <c r="BW286" s="5">
        <f t="shared" ca="1" si="524"/>
        <v>0</v>
      </c>
      <c r="BX286" s="5">
        <f t="shared" ca="1" si="524"/>
        <v>0</v>
      </c>
      <c r="BY286" s="5">
        <f t="shared" ca="1" si="524"/>
        <v>0</v>
      </c>
      <c r="BZ286" s="5">
        <f t="shared" ca="1" si="524"/>
        <v>0</v>
      </c>
      <c r="CA286" s="5">
        <f t="shared" ca="1" si="524"/>
        <v>0</v>
      </c>
      <c r="CB286" s="5">
        <f t="shared" ca="1" si="524"/>
        <v>0</v>
      </c>
      <c r="CC286" s="5">
        <f t="shared" ca="1" si="524"/>
        <v>0</v>
      </c>
      <c r="CD286" s="5">
        <f t="shared" ca="1" si="524"/>
        <v>0</v>
      </c>
      <c r="CE286" s="5">
        <f t="shared" ca="1" si="524"/>
        <v>0</v>
      </c>
      <c r="CF286" s="5">
        <f t="shared" ca="1" si="524"/>
        <v>0</v>
      </c>
    </row>
    <row r="287" spans="2:84" x14ac:dyDescent="0.3">
      <c r="B287" s="13">
        <f>ROW()</f>
        <v>287</v>
      </c>
      <c r="H287" s="1" t="str">
        <f t="shared" si="522"/>
        <v>НДС к возмещению</v>
      </c>
      <c r="I287" s="1" t="str">
        <f>$I$286</f>
        <v>Капзатраты на производственные мощности</v>
      </c>
      <c r="J287" s="1" t="str">
        <f>Prcsses!I144</f>
        <v>Разрешения, оформления и проектирование</v>
      </c>
      <c r="M287" s="53" t="s">
        <v>18</v>
      </c>
      <c r="U287" s="5">
        <f t="shared" ca="1" si="518"/>
        <v>0</v>
      </c>
      <c r="X287" s="5">
        <f ca="1">IF(X$4="",0,X103*
IF(SUMIFS(Taxes!$N$14:$N$17,Taxes!$J$14:$J$17,YEAR(X$4))=4,IF(X$1&lt;=Taxes!$P$81*12,Taxes!$P$82,IF(X$1&lt;=Taxes!$P$83*12,Taxes!$P$84,IF(Taxes!$P129&lt;&gt;"",Taxes!$P129,Taxes!$P$77))),
IF(SUMIFS(Taxes!$N$14:$N$17,Taxes!$J$14:$J$17,YEAR(X$4))&gt;1,SUMIFS(Taxes!$P$77:$P$79,Taxes!$N$77:$N$79,SUMIFS(Taxes!$N$14:$N$17,Taxes!$J$14:$J$17,YEAR(X$4))),
IF(Taxes!$N$12&gt;1,SUMIFS(Taxes!$P$77:$P$79,Taxes!$N$77:$N$79,Taxes!$N$12),IF(Taxes!$P129&lt;&gt;"",Taxes!$P129,SUMIFS(Taxes!$P$77:$P$79,Taxes!$N$77:$N$79,Taxes!$N$12)))
))
)</f>
        <v>0</v>
      </c>
      <c r="Y287" s="5">
        <f ca="1">IF(Y$4="",0,Y103*
IF(SUMIFS(Taxes!$N$14:$N$17,Taxes!$J$14:$J$17,YEAR(Y$4))=4,IF(Y$1&lt;=Taxes!$P$81*12,Taxes!$P$82,IF(Y$1&lt;=Taxes!$P$83*12,Taxes!$P$84,IF(Taxes!$P129&lt;&gt;"",Taxes!$P129,Taxes!$P$77))),
IF(SUMIFS(Taxes!$N$14:$N$17,Taxes!$J$14:$J$17,YEAR(Y$4))&gt;1,SUMIFS(Taxes!$P$77:$P$79,Taxes!$N$77:$N$79,SUMIFS(Taxes!$N$14:$N$17,Taxes!$J$14:$J$17,YEAR(Y$4))),
IF(Taxes!$N$12&gt;1,SUMIFS(Taxes!$P$77:$P$79,Taxes!$N$77:$N$79,Taxes!$N$12),IF(Taxes!$P129&lt;&gt;"",Taxes!$P129,SUMIFS(Taxes!$P$77:$P$79,Taxes!$N$77:$N$79,Taxes!$N$12)))
))
)</f>
        <v>0</v>
      </c>
      <c r="Z287" s="5">
        <f ca="1">IF(Z$4="",0,Z103*
IF(SUMIFS(Taxes!$N$14:$N$17,Taxes!$J$14:$J$17,YEAR(Z$4))=4,IF(Z$1&lt;=Taxes!$P$81*12,Taxes!$P$82,IF(Z$1&lt;=Taxes!$P$83*12,Taxes!$P$84,IF(Taxes!$P129&lt;&gt;"",Taxes!$P129,Taxes!$P$77))),
IF(SUMIFS(Taxes!$N$14:$N$17,Taxes!$J$14:$J$17,YEAR(Z$4))&gt;1,SUMIFS(Taxes!$P$77:$P$79,Taxes!$N$77:$N$79,SUMIFS(Taxes!$N$14:$N$17,Taxes!$J$14:$J$17,YEAR(Z$4))),
IF(Taxes!$N$12&gt;1,SUMIFS(Taxes!$P$77:$P$79,Taxes!$N$77:$N$79,Taxes!$N$12),IF(Taxes!$P129&lt;&gt;"",Taxes!$P129,SUMIFS(Taxes!$P$77:$P$79,Taxes!$N$77:$N$79,Taxes!$N$12)))
))
)</f>
        <v>0</v>
      </c>
      <c r="AA287" s="5">
        <f ca="1">IF(AA$4="",0,AA103*
IF(SUMIFS(Taxes!$N$14:$N$17,Taxes!$J$14:$J$17,YEAR(AA$4))=4,IF(AA$1&lt;=Taxes!$P$81*12,Taxes!$P$82,IF(AA$1&lt;=Taxes!$P$83*12,Taxes!$P$84,IF(Taxes!$P129&lt;&gt;"",Taxes!$P129,Taxes!$P$77))),
IF(SUMIFS(Taxes!$N$14:$N$17,Taxes!$J$14:$J$17,YEAR(AA$4))&gt;1,SUMIFS(Taxes!$P$77:$P$79,Taxes!$N$77:$N$79,SUMIFS(Taxes!$N$14:$N$17,Taxes!$J$14:$J$17,YEAR(AA$4))),
IF(Taxes!$N$12&gt;1,SUMIFS(Taxes!$P$77:$P$79,Taxes!$N$77:$N$79,Taxes!$N$12),IF(Taxes!$P129&lt;&gt;"",Taxes!$P129,SUMIFS(Taxes!$P$77:$P$79,Taxes!$N$77:$N$79,Taxes!$N$12)))
))
)</f>
        <v>0</v>
      </c>
      <c r="AB287" s="5">
        <f ca="1">IF(AB$4="",0,AB103*
IF(SUMIFS(Taxes!$N$14:$N$17,Taxes!$J$14:$J$17,YEAR(AB$4))=4,IF(AB$1&lt;=Taxes!$P$81*12,Taxes!$P$82,IF(AB$1&lt;=Taxes!$P$83*12,Taxes!$P$84,IF(Taxes!$P129&lt;&gt;"",Taxes!$P129,Taxes!$P$77))),
IF(SUMIFS(Taxes!$N$14:$N$17,Taxes!$J$14:$J$17,YEAR(AB$4))&gt;1,SUMIFS(Taxes!$P$77:$P$79,Taxes!$N$77:$N$79,SUMIFS(Taxes!$N$14:$N$17,Taxes!$J$14:$J$17,YEAR(AB$4))),
IF(Taxes!$N$12&gt;1,SUMIFS(Taxes!$P$77:$P$79,Taxes!$N$77:$N$79,Taxes!$N$12),IF(Taxes!$P129&lt;&gt;"",Taxes!$P129,SUMIFS(Taxes!$P$77:$P$79,Taxes!$N$77:$N$79,Taxes!$N$12)))
))
)</f>
        <v>0</v>
      </c>
      <c r="AC287" s="5">
        <f ca="1">IF(AC$4="",0,AC103*
IF(SUMIFS(Taxes!$N$14:$N$17,Taxes!$J$14:$J$17,YEAR(AC$4))=4,IF(AC$1&lt;=Taxes!$P$81*12,Taxes!$P$82,IF(AC$1&lt;=Taxes!$P$83*12,Taxes!$P$84,IF(Taxes!$P129&lt;&gt;"",Taxes!$P129,Taxes!$P$77))),
IF(SUMIFS(Taxes!$N$14:$N$17,Taxes!$J$14:$J$17,YEAR(AC$4))&gt;1,SUMIFS(Taxes!$P$77:$P$79,Taxes!$N$77:$N$79,SUMIFS(Taxes!$N$14:$N$17,Taxes!$J$14:$J$17,YEAR(AC$4))),
IF(Taxes!$N$12&gt;1,SUMIFS(Taxes!$P$77:$P$79,Taxes!$N$77:$N$79,Taxes!$N$12),IF(Taxes!$P129&lt;&gt;"",Taxes!$P129,SUMIFS(Taxes!$P$77:$P$79,Taxes!$N$77:$N$79,Taxes!$N$12)))
))
)</f>
        <v>0</v>
      </c>
      <c r="AD287" s="5">
        <f ca="1">IF(AD$4="",0,AD103*
IF(SUMIFS(Taxes!$N$14:$N$17,Taxes!$J$14:$J$17,YEAR(AD$4))=4,IF(AD$1&lt;=Taxes!$P$81*12,Taxes!$P$82,IF(AD$1&lt;=Taxes!$P$83*12,Taxes!$P$84,IF(Taxes!$P129&lt;&gt;"",Taxes!$P129,Taxes!$P$77))),
IF(SUMIFS(Taxes!$N$14:$N$17,Taxes!$J$14:$J$17,YEAR(AD$4))&gt;1,SUMIFS(Taxes!$P$77:$P$79,Taxes!$N$77:$N$79,SUMIFS(Taxes!$N$14:$N$17,Taxes!$J$14:$J$17,YEAR(AD$4))),
IF(Taxes!$N$12&gt;1,SUMIFS(Taxes!$P$77:$P$79,Taxes!$N$77:$N$79,Taxes!$N$12),IF(Taxes!$P129&lt;&gt;"",Taxes!$P129,SUMIFS(Taxes!$P$77:$P$79,Taxes!$N$77:$N$79,Taxes!$N$12)))
))
)</f>
        <v>0</v>
      </c>
      <c r="AE287" s="5">
        <f ca="1">IF(AE$4="",0,AE103*
IF(SUMIFS(Taxes!$N$14:$N$17,Taxes!$J$14:$J$17,YEAR(AE$4))=4,IF(AE$1&lt;=Taxes!$P$81*12,Taxes!$P$82,IF(AE$1&lt;=Taxes!$P$83*12,Taxes!$P$84,IF(Taxes!$P129&lt;&gt;"",Taxes!$P129,Taxes!$P$77))),
IF(SUMIFS(Taxes!$N$14:$N$17,Taxes!$J$14:$J$17,YEAR(AE$4))&gt;1,SUMIFS(Taxes!$P$77:$P$79,Taxes!$N$77:$N$79,SUMIFS(Taxes!$N$14:$N$17,Taxes!$J$14:$J$17,YEAR(AE$4))),
IF(Taxes!$N$12&gt;1,SUMIFS(Taxes!$P$77:$P$79,Taxes!$N$77:$N$79,Taxes!$N$12),IF(Taxes!$P129&lt;&gt;"",Taxes!$P129,SUMIFS(Taxes!$P$77:$P$79,Taxes!$N$77:$N$79,Taxes!$N$12)))
))
)</f>
        <v>0</v>
      </c>
      <c r="AF287" s="5">
        <f ca="1">IF(AF$4="",0,AF103*
IF(SUMIFS(Taxes!$N$14:$N$17,Taxes!$J$14:$J$17,YEAR(AF$4))=4,IF(AF$1&lt;=Taxes!$P$81*12,Taxes!$P$82,IF(AF$1&lt;=Taxes!$P$83*12,Taxes!$P$84,IF(Taxes!$P129&lt;&gt;"",Taxes!$P129,Taxes!$P$77))),
IF(SUMIFS(Taxes!$N$14:$N$17,Taxes!$J$14:$J$17,YEAR(AF$4))&gt;1,SUMIFS(Taxes!$P$77:$P$79,Taxes!$N$77:$N$79,SUMIFS(Taxes!$N$14:$N$17,Taxes!$J$14:$J$17,YEAR(AF$4))),
IF(Taxes!$N$12&gt;1,SUMIFS(Taxes!$P$77:$P$79,Taxes!$N$77:$N$79,Taxes!$N$12),IF(Taxes!$P129&lt;&gt;"",Taxes!$P129,SUMIFS(Taxes!$P$77:$P$79,Taxes!$N$77:$N$79,Taxes!$N$12)))
))
)</f>
        <v>0</v>
      </c>
      <c r="AG287" s="5">
        <f ca="1">IF(AG$4="",0,AG103*
IF(SUMIFS(Taxes!$N$14:$N$17,Taxes!$J$14:$J$17,YEAR(AG$4))=4,IF(AG$1&lt;=Taxes!$P$81*12,Taxes!$P$82,IF(AG$1&lt;=Taxes!$P$83*12,Taxes!$P$84,IF(Taxes!$P129&lt;&gt;"",Taxes!$P129,Taxes!$P$77))),
IF(SUMIFS(Taxes!$N$14:$N$17,Taxes!$J$14:$J$17,YEAR(AG$4))&gt;1,SUMIFS(Taxes!$P$77:$P$79,Taxes!$N$77:$N$79,SUMIFS(Taxes!$N$14:$N$17,Taxes!$J$14:$J$17,YEAR(AG$4))),
IF(Taxes!$N$12&gt;1,SUMIFS(Taxes!$P$77:$P$79,Taxes!$N$77:$N$79,Taxes!$N$12),IF(Taxes!$P129&lt;&gt;"",Taxes!$P129,SUMIFS(Taxes!$P$77:$P$79,Taxes!$N$77:$N$79,Taxes!$N$12)))
))
)</f>
        <v>0</v>
      </c>
      <c r="AH287" s="5">
        <f ca="1">IF(AH$4="",0,AH103*
IF(SUMIFS(Taxes!$N$14:$N$17,Taxes!$J$14:$J$17,YEAR(AH$4))=4,IF(AH$1&lt;=Taxes!$P$81*12,Taxes!$P$82,IF(AH$1&lt;=Taxes!$P$83*12,Taxes!$P$84,IF(Taxes!$P129&lt;&gt;"",Taxes!$P129,Taxes!$P$77))),
IF(SUMIFS(Taxes!$N$14:$N$17,Taxes!$J$14:$J$17,YEAR(AH$4))&gt;1,SUMIFS(Taxes!$P$77:$P$79,Taxes!$N$77:$N$79,SUMIFS(Taxes!$N$14:$N$17,Taxes!$J$14:$J$17,YEAR(AH$4))),
IF(Taxes!$N$12&gt;1,SUMIFS(Taxes!$P$77:$P$79,Taxes!$N$77:$N$79,Taxes!$N$12),IF(Taxes!$P129&lt;&gt;"",Taxes!$P129,SUMIFS(Taxes!$P$77:$P$79,Taxes!$N$77:$N$79,Taxes!$N$12)))
))
)</f>
        <v>0</v>
      </c>
      <c r="AI287" s="5">
        <f ca="1">IF(AI$4="",0,AI103*
IF(SUMIFS(Taxes!$N$14:$N$17,Taxes!$J$14:$J$17,YEAR(AI$4))=4,IF(AI$1&lt;=Taxes!$P$81*12,Taxes!$P$82,IF(AI$1&lt;=Taxes!$P$83*12,Taxes!$P$84,IF(Taxes!$P129&lt;&gt;"",Taxes!$P129,Taxes!$P$77))),
IF(SUMIFS(Taxes!$N$14:$N$17,Taxes!$J$14:$J$17,YEAR(AI$4))&gt;1,SUMIFS(Taxes!$P$77:$P$79,Taxes!$N$77:$N$79,SUMIFS(Taxes!$N$14:$N$17,Taxes!$J$14:$J$17,YEAR(AI$4))),
IF(Taxes!$N$12&gt;1,SUMIFS(Taxes!$P$77:$P$79,Taxes!$N$77:$N$79,Taxes!$N$12),IF(Taxes!$P129&lt;&gt;"",Taxes!$P129,SUMIFS(Taxes!$P$77:$P$79,Taxes!$N$77:$N$79,Taxes!$N$12)))
))
)</f>
        <v>0</v>
      </c>
      <c r="AJ287" s="5">
        <f ca="1">IF(AJ$4="",0,AJ103*
IF(SUMIFS(Taxes!$N$14:$N$17,Taxes!$J$14:$J$17,YEAR(AJ$4))=4,IF(AJ$1&lt;=Taxes!$P$81*12,Taxes!$P$82,IF(AJ$1&lt;=Taxes!$P$83*12,Taxes!$P$84,IF(Taxes!$P129&lt;&gt;"",Taxes!$P129,Taxes!$P$77))),
IF(SUMIFS(Taxes!$N$14:$N$17,Taxes!$J$14:$J$17,YEAR(AJ$4))&gt;1,SUMIFS(Taxes!$P$77:$P$79,Taxes!$N$77:$N$79,SUMIFS(Taxes!$N$14:$N$17,Taxes!$J$14:$J$17,YEAR(AJ$4))),
IF(Taxes!$N$12&gt;1,SUMIFS(Taxes!$P$77:$P$79,Taxes!$N$77:$N$79,Taxes!$N$12),IF(Taxes!$P129&lt;&gt;"",Taxes!$P129,SUMIFS(Taxes!$P$77:$P$79,Taxes!$N$77:$N$79,Taxes!$N$12)))
))
)</f>
        <v>0</v>
      </c>
      <c r="AK287" s="5">
        <f ca="1">IF(AK$4="",0,AK103*
IF(SUMIFS(Taxes!$N$14:$N$17,Taxes!$J$14:$J$17,YEAR(AK$4))=4,IF(AK$1&lt;=Taxes!$P$81*12,Taxes!$P$82,IF(AK$1&lt;=Taxes!$P$83*12,Taxes!$P$84,IF(Taxes!$P129&lt;&gt;"",Taxes!$P129,Taxes!$P$77))),
IF(SUMIFS(Taxes!$N$14:$N$17,Taxes!$J$14:$J$17,YEAR(AK$4))&gt;1,SUMIFS(Taxes!$P$77:$P$79,Taxes!$N$77:$N$79,SUMIFS(Taxes!$N$14:$N$17,Taxes!$J$14:$J$17,YEAR(AK$4))),
IF(Taxes!$N$12&gt;1,SUMIFS(Taxes!$P$77:$P$79,Taxes!$N$77:$N$79,Taxes!$N$12),IF(Taxes!$P129&lt;&gt;"",Taxes!$P129,SUMIFS(Taxes!$P$77:$P$79,Taxes!$N$77:$N$79,Taxes!$N$12)))
))
)</f>
        <v>0</v>
      </c>
      <c r="AL287" s="5">
        <f ca="1">IF(AL$4="",0,AL103*
IF(SUMIFS(Taxes!$N$14:$N$17,Taxes!$J$14:$J$17,YEAR(AL$4))=4,IF(AL$1&lt;=Taxes!$P$81*12,Taxes!$P$82,IF(AL$1&lt;=Taxes!$P$83*12,Taxes!$P$84,IF(Taxes!$P129&lt;&gt;"",Taxes!$P129,Taxes!$P$77))),
IF(SUMIFS(Taxes!$N$14:$N$17,Taxes!$J$14:$J$17,YEAR(AL$4))&gt;1,SUMIFS(Taxes!$P$77:$P$79,Taxes!$N$77:$N$79,SUMIFS(Taxes!$N$14:$N$17,Taxes!$J$14:$J$17,YEAR(AL$4))),
IF(Taxes!$N$12&gt;1,SUMIFS(Taxes!$P$77:$P$79,Taxes!$N$77:$N$79,Taxes!$N$12),IF(Taxes!$P129&lt;&gt;"",Taxes!$P129,SUMIFS(Taxes!$P$77:$P$79,Taxes!$N$77:$N$79,Taxes!$N$12)))
))
)</f>
        <v>0</v>
      </c>
      <c r="AM287" s="5">
        <f ca="1">IF(AM$4="",0,AM103*
IF(SUMIFS(Taxes!$N$14:$N$17,Taxes!$J$14:$J$17,YEAR(AM$4))=4,IF(AM$1&lt;=Taxes!$P$81*12,Taxes!$P$82,IF(AM$1&lt;=Taxes!$P$83*12,Taxes!$P$84,IF(Taxes!$P129&lt;&gt;"",Taxes!$P129,Taxes!$P$77))),
IF(SUMIFS(Taxes!$N$14:$N$17,Taxes!$J$14:$J$17,YEAR(AM$4))&gt;1,SUMIFS(Taxes!$P$77:$P$79,Taxes!$N$77:$N$79,SUMIFS(Taxes!$N$14:$N$17,Taxes!$J$14:$J$17,YEAR(AM$4))),
IF(Taxes!$N$12&gt;1,SUMIFS(Taxes!$P$77:$P$79,Taxes!$N$77:$N$79,Taxes!$N$12),IF(Taxes!$P129&lt;&gt;"",Taxes!$P129,SUMIFS(Taxes!$P$77:$P$79,Taxes!$N$77:$N$79,Taxes!$N$12)))
))
)</f>
        <v>0</v>
      </c>
      <c r="AN287" s="5">
        <f ca="1">IF(AN$4="",0,AN103*
IF(SUMIFS(Taxes!$N$14:$N$17,Taxes!$J$14:$J$17,YEAR(AN$4))=4,IF(AN$1&lt;=Taxes!$P$81*12,Taxes!$P$82,IF(AN$1&lt;=Taxes!$P$83*12,Taxes!$P$84,IF(Taxes!$P129&lt;&gt;"",Taxes!$P129,Taxes!$P$77))),
IF(SUMIFS(Taxes!$N$14:$N$17,Taxes!$J$14:$J$17,YEAR(AN$4))&gt;1,SUMIFS(Taxes!$P$77:$P$79,Taxes!$N$77:$N$79,SUMIFS(Taxes!$N$14:$N$17,Taxes!$J$14:$J$17,YEAR(AN$4))),
IF(Taxes!$N$12&gt;1,SUMIFS(Taxes!$P$77:$P$79,Taxes!$N$77:$N$79,Taxes!$N$12),IF(Taxes!$P129&lt;&gt;"",Taxes!$P129,SUMIFS(Taxes!$P$77:$P$79,Taxes!$N$77:$N$79,Taxes!$N$12)))
))
)</f>
        <v>0</v>
      </c>
      <c r="AO287" s="5">
        <f ca="1">IF(AO$4="",0,AO103*
IF(SUMIFS(Taxes!$N$14:$N$17,Taxes!$J$14:$J$17,YEAR(AO$4))=4,IF(AO$1&lt;=Taxes!$P$81*12,Taxes!$P$82,IF(AO$1&lt;=Taxes!$P$83*12,Taxes!$P$84,IF(Taxes!$P129&lt;&gt;"",Taxes!$P129,Taxes!$P$77))),
IF(SUMIFS(Taxes!$N$14:$N$17,Taxes!$J$14:$J$17,YEAR(AO$4))&gt;1,SUMIFS(Taxes!$P$77:$P$79,Taxes!$N$77:$N$79,SUMIFS(Taxes!$N$14:$N$17,Taxes!$J$14:$J$17,YEAR(AO$4))),
IF(Taxes!$N$12&gt;1,SUMIFS(Taxes!$P$77:$P$79,Taxes!$N$77:$N$79,Taxes!$N$12),IF(Taxes!$P129&lt;&gt;"",Taxes!$P129,SUMIFS(Taxes!$P$77:$P$79,Taxes!$N$77:$N$79,Taxes!$N$12)))
))
)</f>
        <v>0</v>
      </c>
      <c r="AP287" s="5">
        <f ca="1">IF(AP$4="",0,AP103*
IF(SUMIFS(Taxes!$N$14:$N$17,Taxes!$J$14:$J$17,YEAR(AP$4))=4,IF(AP$1&lt;=Taxes!$P$81*12,Taxes!$P$82,IF(AP$1&lt;=Taxes!$P$83*12,Taxes!$P$84,IF(Taxes!$P129&lt;&gt;"",Taxes!$P129,Taxes!$P$77))),
IF(SUMIFS(Taxes!$N$14:$N$17,Taxes!$J$14:$J$17,YEAR(AP$4))&gt;1,SUMIFS(Taxes!$P$77:$P$79,Taxes!$N$77:$N$79,SUMIFS(Taxes!$N$14:$N$17,Taxes!$J$14:$J$17,YEAR(AP$4))),
IF(Taxes!$N$12&gt;1,SUMIFS(Taxes!$P$77:$P$79,Taxes!$N$77:$N$79,Taxes!$N$12),IF(Taxes!$P129&lt;&gt;"",Taxes!$P129,SUMIFS(Taxes!$P$77:$P$79,Taxes!$N$77:$N$79,Taxes!$N$12)))
))
)</f>
        <v>0</v>
      </c>
      <c r="AQ287" s="5">
        <f ca="1">IF(AQ$4="",0,AQ103*
IF(SUMIFS(Taxes!$N$14:$N$17,Taxes!$J$14:$J$17,YEAR(AQ$4))=4,IF(AQ$1&lt;=Taxes!$P$81*12,Taxes!$P$82,IF(AQ$1&lt;=Taxes!$P$83*12,Taxes!$P$84,IF(Taxes!$P129&lt;&gt;"",Taxes!$P129,Taxes!$P$77))),
IF(SUMIFS(Taxes!$N$14:$N$17,Taxes!$J$14:$J$17,YEAR(AQ$4))&gt;1,SUMIFS(Taxes!$P$77:$P$79,Taxes!$N$77:$N$79,SUMIFS(Taxes!$N$14:$N$17,Taxes!$J$14:$J$17,YEAR(AQ$4))),
IF(Taxes!$N$12&gt;1,SUMIFS(Taxes!$P$77:$P$79,Taxes!$N$77:$N$79,Taxes!$N$12),IF(Taxes!$P129&lt;&gt;"",Taxes!$P129,SUMIFS(Taxes!$P$77:$P$79,Taxes!$N$77:$N$79,Taxes!$N$12)))
))
)</f>
        <v>0</v>
      </c>
      <c r="AR287" s="5">
        <f ca="1">IF(AR$4="",0,AR103*
IF(SUMIFS(Taxes!$N$14:$N$17,Taxes!$J$14:$J$17,YEAR(AR$4))=4,IF(AR$1&lt;=Taxes!$P$81*12,Taxes!$P$82,IF(AR$1&lt;=Taxes!$P$83*12,Taxes!$P$84,IF(Taxes!$P129&lt;&gt;"",Taxes!$P129,Taxes!$P$77))),
IF(SUMIFS(Taxes!$N$14:$N$17,Taxes!$J$14:$J$17,YEAR(AR$4))&gt;1,SUMIFS(Taxes!$P$77:$P$79,Taxes!$N$77:$N$79,SUMIFS(Taxes!$N$14:$N$17,Taxes!$J$14:$J$17,YEAR(AR$4))),
IF(Taxes!$N$12&gt;1,SUMIFS(Taxes!$P$77:$P$79,Taxes!$N$77:$N$79,Taxes!$N$12),IF(Taxes!$P129&lt;&gt;"",Taxes!$P129,SUMIFS(Taxes!$P$77:$P$79,Taxes!$N$77:$N$79,Taxes!$N$12)))
))
)</f>
        <v>0</v>
      </c>
      <c r="AS287" s="5">
        <f ca="1">IF(AS$4="",0,AS103*
IF(SUMIFS(Taxes!$N$14:$N$17,Taxes!$J$14:$J$17,YEAR(AS$4))=4,IF(AS$1&lt;=Taxes!$P$81*12,Taxes!$P$82,IF(AS$1&lt;=Taxes!$P$83*12,Taxes!$P$84,IF(Taxes!$P129&lt;&gt;"",Taxes!$P129,Taxes!$P$77))),
IF(SUMIFS(Taxes!$N$14:$N$17,Taxes!$J$14:$J$17,YEAR(AS$4))&gt;1,SUMIFS(Taxes!$P$77:$P$79,Taxes!$N$77:$N$79,SUMIFS(Taxes!$N$14:$N$17,Taxes!$J$14:$J$17,YEAR(AS$4))),
IF(Taxes!$N$12&gt;1,SUMIFS(Taxes!$P$77:$P$79,Taxes!$N$77:$N$79,Taxes!$N$12),IF(Taxes!$P129&lt;&gt;"",Taxes!$P129,SUMIFS(Taxes!$P$77:$P$79,Taxes!$N$77:$N$79,Taxes!$N$12)))
))
)</f>
        <v>0</v>
      </c>
      <c r="AT287" s="5">
        <f ca="1">IF(AT$4="",0,AT103*
IF(SUMIFS(Taxes!$N$14:$N$17,Taxes!$J$14:$J$17,YEAR(AT$4))=4,IF(AT$1&lt;=Taxes!$P$81*12,Taxes!$P$82,IF(AT$1&lt;=Taxes!$P$83*12,Taxes!$P$84,IF(Taxes!$P129&lt;&gt;"",Taxes!$P129,Taxes!$P$77))),
IF(SUMIFS(Taxes!$N$14:$N$17,Taxes!$J$14:$J$17,YEAR(AT$4))&gt;1,SUMIFS(Taxes!$P$77:$P$79,Taxes!$N$77:$N$79,SUMIFS(Taxes!$N$14:$N$17,Taxes!$J$14:$J$17,YEAR(AT$4))),
IF(Taxes!$N$12&gt;1,SUMIFS(Taxes!$P$77:$P$79,Taxes!$N$77:$N$79,Taxes!$N$12),IF(Taxes!$P129&lt;&gt;"",Taxes!$P129,SUMIFS(Taxes!$P$77:$P$79,Taxes!$N$77:$N$79,Taxes!$N$12)))
))
)</f>
        <v>0</v>
      </c>
      <c r="AU287" s="5">
        <f ca="1">IF(AU$4="",0,AU103*
IF(SUMIFS(Taxes!$N$14:$N$17,Taxes!$J$14:$J$17,YEAR(AU$4))=4,IF(AU$1&lt;=Taxes!$P$81*12,Taxes!$P$82,IF(AU$1&lt;=Taxes!$P$83*12,Taxes!$P$84,IF(Taxes!$P129&lt;&gt;"",Taxes!$P129,Taxes!$P$77))),
IF(SUMIFS(Taxes!$N$14:$N$17,Taxes!$J$14:$J$17,YEAR(AU$4))&gt;1,SUMIFS(Taxes!$P$77:$P$79,Taxes!$N$77:$N$79,SUMIFS(Taxes!$N$14:$N$17,Taxes!$J$14:$J$17,YEAR(AU$4))),
IF(Taxes!$N$12&gt;1,SUMIFS(Taxes!$P$77:$P$79,Taxes!$N$77:$N$79,Taxes!$N$12),IF(Taxes!$P129&lt;&gt;"",Taxes!$P129,SUMIFS(Taxes!$P$77:$P$79,Taxes!$N$77:$N$79,Taxes!$N$12)))
))
)</f>
        <v>0</v>
      </c>
      <c r="AV287" s="5">
        <f ca="1">IF(AV$4="",0,AV103*
IF(SUMIFS(Taxes!$N$14:$N$17,Taxes!$J$14:$J$17,YEAR(AV$4))=4,IF(AV$1&lt;=Taxes!$P$81*12,Taxes!$P$82,IF(AV$1&lt;=Taxes!$P$83*12,Taxes!$P$84,IF(Taxes!$P129&lt;&gt;"",Taxes!$P129,Taxes!$P$77))),
IF(SUMIFS(Taxes!$N$14:$N$17,Taxes!$J$14:$J$17,YEAR(AV$4))&gt;1,SUMIFS(Taxes!$P$77:$P$79,Taxes!$N$77:$N$79,SUMIFS(Taxes!$N$14:$N$17,Taxes!$J$14:$J$17,YEAR(AV$4))),
IF(Taxes!$N$12&gt;1,SUMIFS(Taxes!$P$77:$P$79,Taxes!$N$77:$N$79,Taxes!$N$12),IF(Taxes!$P129&lt;&gt;"",Taxes!$P129,SUMIFS(Taxes!$P$77:$P$79,Taxes!$N$77:$N$79,Taxes!$N$12)))
))
)</f>
        <v>0</v>
      </c>
      <c r="AW287" s="5">
        <f ca="1">IF(AW$4="",0,AW103*
IF(SUMIFS(Taxes!$N$14:$N$17,Taxes!$J$14:$J$17,YEAR(AW$4))=4,IF(AW$1&lt;=Taxes!$P$81*12,Taxes!$P$82,IF(AW$1&lt;=Taxes!$P$83*12,Taxes!$P$84,IF(Taxes!$P129&lt;&gt;"",Taxes!$P129,Taxes!$P$77))),
IF(SUMIFS(Taxes!$N$14:$N$17,Taxes!$J$14:$J$17,YEAR(AW$4))&gt;1,SUMIFS(Taxes!$P$77:$P$79,Taxes!$N$77:$N$79,SUMIFS(Taxes!$N$14:$N$17,Taxes!$J$14:$J$17,YEAR(AW$4))),
IF(Taxes!$N$12&gt;1,SUMIFS(Taxes!$P$77:$P$79,Taxes!$N$77:$N$79,Taxes!$N$12),IF(Taxes!$P129&lt;&gt;"",Taxes!$P129,SUMIFS(Taxes!$P$77:$P$79,Taxes!$N$77:$N$79,Taxes!$N$12)))
))
)</f>
        <v>0</v>
      </c>
      <c r="AX287" s="5">
        <f ca="1">IF(AX$4="",0,AX103*
IF(SUMIFS(Taxes!$N$14:$N$17,Taxes!$J$14:$J$17,YEAR(AX$4))=4,IF(AX$1&lt;=Taxes!$P$81*12,Taxes!$P$82,IF(AX$1&lt;=Taxes!$P$83*12,Taxes!$P$84,IF(Taxes!$P129&lt;&gt;"",Taxes!$P129,Taxes!$P$77))),
IF(SUMIFS(Taxes!$N$14:$N$17,Taxes!$J$14:$J$17,YEAR(AX$4))&gt;1,SUMIFS(Taxes!$P$77:$P$79,Taxes!$N$77:$N$79,SUMIFS(Taxes!$N$14:$N$17,Taxes!$J$14:$J$17,YEAR(AX$4))),
IF(Taxes!$N$12&gt;1,SUMIFS(Taxes!$P$77:$P$79,Taxes!$N$77:$N$79,Taxes!$N$12),IF(Taxes!$P129&lt;&gt;"",Taxes!$P129,SUMIFS(Taxes!$P$77:$P$79,Taxes!$N$77:$N$79,Taxes!$N$12)))
))
)</f>
        <v>0</v>
      </c>
      <c r="AY287" s="5">
        <f ca="1">IF(AY$4="",0,AY103*
IF(SUMIFS(Taxes!$N$14:$N$17,Taxes!$J$14:$J$17,YEAR(AY$4))=4,IF(AY$1&lt;=Taxes!$P$81*12,Taxes!$P$82,IF(AY$1&lt;=Taxes!$P$83*12,Taxes!$P$84,IF(Taxes!$P129&lt;&gt;"",Taxes!$P129,Taxes!$P$77))),
IF(SUMIFS(Taxes!$N$14:$N$17,Taxes!$J$14:$J$17,YEAR(AY$4))&gt;1,SUMIFS(Taxes!$P$77:$P$79,Taxes!$N$77:$N$79,SUMIFS(Taxes!$N$14:$N$17,Taxes!$J$14:$J$17,YEAR(AY$4))),
IF(Taxes!$N$12&gt;1,SUMIFS(Taxes!$P$77:$P$79,Taxes!$N$77:$N$79,Taxes!$N$12),IF(Taxes!$P129&lt;&gt;"",Taxes!$P129,SUMIFS(Taxes!$P$77:$P$79,Taxes!$N$77:$N$79,Taxes!$N$12)))
))
)</f>
        <v>0</v>
      </c>
      <c r="AZ287" s="5">
        <f ca="1">IF(AZ$4="",0,AZ103*
IF(SUMIFS(Taxes!$N$14:$N$17,Taxes!$J$14:$J$17,YEAR(AZ$4))=4,IF(AZ$1&lt;=Taxes!$P$81*12,Taxes!$P$82,IF(AZ$1&lt;=Taxes!$P$83*12,Taxes!$P$84,IF(Taxes!$P129&lt;&gt;"",Taxes!$P129,Taxes!$P$77))),
IF(SUMIFS(Taxes!$N$14:$N$17,Taxes!$J$14:$J$17,YEAR(AZ$4))&gt;1,SUMIFS(Taxes!$P$77:$P$79,Taxes!$N$77:$N$79,SUMIFS(Taxes!$N$14:$N$17,Taxes!$J$14:$J$17,YEAR(AZ$4))),
IF(Taxes!$N$12&gt;1,SUMIFS(Taxes!$P$77:$P$79,Taxes!$N$77:$N$79,Taxes!$N$12),IF(Taxes!$P129&lt;&gt;"",Taxes!$P129,SUMIFS(Taxes!$P$77:$P$79,Taxes!$N$77:$N$79,Taxes!$N$12)))
))
)</f>
        <v>0</v>
      </c>
      <c r="BA287" s="5">
        <f ca="1">IF(BA$4="",0,BA103*
IF(SUMIFS(Taxes!$N$14:$N$17,Taxes!$J$14:$J$17,YEAR(BA$4))=4,IF(BA$1&lt;=Taxes!$P$81*12,Taxes!$P$82,IF(BA$1&lt;=Taxes!$P$83*12,Taxes!$P$84,IF(Taxes!$P129&lt;&gt;"",Taxes!$P129,Taxes!$P$77))),
IF(SUMIFS(Taxes!$N$14:$N$17,Taxes!$J$14:$J$17,YEAR(BA$4))&gt;1,SUMIFS(Taxes!$P$77:$P$79,Taxes!$N$77:$N$79,SUMIFS(Taxes!$N$14:$N$17,Taxes!$J$14:$J$17,YEAR(BA$4))),
IF(Taxes!$N$12&gt;1,SUMIFS(Taxes!$P$77:$P$79,Taxes!$N$77:$N$79,Taxes!$N$12),IF(Taxes!$P129&lt;&gt;"",Taxes!$P129,SUMIFS(Taxes!$P$77:$P$79,Taxes!$N$77:$N$79,Taxes!$N$12)))
))
)</f>
        <v>0</v>
      </c>
      <c r="BB287" s="5">
        <f ca="1">IF(BB$4="",0,BB103*
IF(SUMIFS(Taxes!$N$14:$N$17,Taxes!$J$14:$J$17,YEAR(BB$4))=4,IF(BB$1&lt;=Taxes!$P$81*12,Taxes!$P$82,IF(BB$1&lt;=Taxes!$P$83*12,Taxes!$P$84,IF(Taxes!$P129&lt;&gt;"",Taxes!$P129,Taxes!$P$77))),
IF(SUMIFS(Taxes!$N$14:$N$17,Taxes!$J$14:$J$17,YEAR(BB$4))&gt;1,SUMIFS(Taxes!$P$77:$P$79,Taxes!$N$77:$N$79,SUMIFS(Taxes!$N$14:$N$17,Taxes!$J$14:$J$17,YEAR(BB$4))),
IF(Taxes!$N$12&gt;1,SUMIFS(Taxes!$P$77:$P$79,Taxes!$N$77:$N$79,Taxes!$N$12),IF(Taxes!$P129&lt;&gt;"",Taxes!$P129,SUMIFS(Taxes!$P$77:$P$79,Taxes!$N$77:$N$79,Taxes!$N$12)))
))
)</f>
        <v>0</v>
      </c>
      <c r="BC287" s="5">
        <f ca="1">IF(BC$4="",0,BC103*
IF(SUMIFS(Taxes!$N$14:$N$17,Taxes!$J$14:$J$17,YEAR(BC$4))=4,IF(BC$1&lt;=Taxes!$P$81*12,Taxes!$P$82,IF(BC$1&lt;=Taxes!$P$83*12,Taxes!$P$84,IF(Taxes!$P129&lt;&gt;"",Taxes!$P129,Taxes!$P$77))),
IF(SUMIFS(Taxes!$N$14:$N$17,Taxes!$J$14:$J$17,YEAR(BC$4))&gt;1,SUMIFS(Taxes!$P$77:$P$79,Taxes!$N$77:$N$79,SUMIFS(Taxes!$N$14:$N$17,Taxes!$J$14:$J$17,YEAR(BC$4))),
IF(Taxes!$N$12&gt;1,SUMIFS(Taxes!$P$77:$P$79,Taxes!$N$77:$N$79,Taxes!$N$12),IF(Taxes!$P129&lt;&gt;"",Taxes!$P129,SUMIFS(Taxes!$P$77:$P$79,Taxes!$N$77:$N$79,Taxes!$N$12)))
))
)</f>
        <v>0</v>
      </c>
      <c r="BD287" s="5">
        <f ca="1">IF(BD$4="",0,BD103*
IF(SUMIFS(Taxes!$N$14:$N$17,Taxes!$J$14:$J$17,YEAR(BD$4))=4,IF(BD$1&lt;=Taxes!$P$81*12,Taxes!$P$82,IF(BD$1&lt;=Taxes!$P$83*12,Taxes!$P$84,IF(Taxes!$P129&lt;&gt;"",Taxes!$P129,Taxes!$P$77))),
IF(SUMIFS(Taxes!$N$14:$N$17,Taxes!$J$14:$J$17,YEAR(BD$4))&gt;1,SUMIFS(Taxes!$P$77:$P$79,Taxes!$N$77:$N$79,SUMIFS(Taxes!$N$14:$N$17,Taxes!$J$14:$J$17,YEAR(BD$4))),
IF(Taxes!$N$12&gt;1,SUMIFS(Taxes!$P$77:$P$79,Taxes!$N$77:$N$79,Taxes!$N$12),IF(Taxes!$P129&lt;&gt;"",Taxes!$P129,SUMIFS(Taxes!$P$77:$P$79,Taxes!$N$77:$N$79,Taxes!$N$12)))
))
)</f>
        <v>0</v>
      </c>
      <c r="BE287" s="5">
        <f ca="1">IF(BE$4="",0,BE103*
IF(SUMIFS(Taxes!$N$14:$N$17,Taxes!$J$14:$J$17,YEAR(BE$4))=4,IF(BE$1&lt;=Taxes!$P$81*12,Taxes!$P$82,IF(BE$1&lt;=Taxes!$P$83*12,Taxes!$P$84,IF(Taxes!$P129&lt;&gt;"",Taxes!$P129,Taxes!$P$77))),
IF(SUMIFS(Taxes!$N$14:$N$17,Taxes!$J$14:$J$17,YEAR(BE$4))&gt;1,SUMIFS(Taxes!$P$77:$P$79,Taxes!$N$77:$N$79,SUMIFS(Taxes!$N$14:$N$17,Taxes!$J$14:$J$17,YEAR(BE$4))),
IF(Taxes!$N$12&gt;1,SUMIFS(Taxes!$P$77:$P$79,Taxes!$N$77:$N$79,Taxes!$N$12),IF(Taxes!$P129&lt;&gt;"",Taxes!$P129,SUMIFS(Taxes!$P$77:$P$79,Taxes!$N$77:$N$79,Taxes!$N$12)))
))
)</f>
        <v>0</v>
      </c>
      <c r="BF287" s="5">
        <f ca="1">IF(BF$4="",0,BF103*
IF(SUMIFS(Taxes!$N$14:$N$17,Taxes!$J$14:$J$17,YEAR(BF$4))=4,IF(BF$1&lt;=Taxes!$P$81*12,Taxes!$P$82,IF(BF$1&lt;=Taxes!$P$83*12,Taxes!$P$84,IF(Taxes!$P129&lt;&gt;"",Taxes!$P129,Taxes!$P$77))),
IF(SUMIFS(Taxes!$N$14:$N$17,Taxes!$J$14:$J$17,YEAR(BF$4))&gt;1,SUMIFS(Taxes!$P$77:$P$79,Taxes!$N$77:$N$79,SUMIFS(Taxes!$N$14:$N$17,Taxes!$J$14:$J$17,YEAR(BF$4))),
IF(Taxes!$N$12&gt;1,SUMIFS(Taxes!$P$77:$P$79,Taxes!$N$77:$N$79,Taxes!$N$12),IF(Taxes!$P129&lt;&gt;"",Taxes!$P129,SUMIFS(Taxes!$P$77:$P$79,Taxes!$N$77:$N$79,Taxes!$N$12)))
))
)</f>
        <v>0</v>
      </c>
      <c r="BG287" s="5">
        <f ca="1">IF(BG$4="",0,BG103*
IF(SUMIFS(Taxes!$N$14:$N$17,Taxes!$J$14:$J$17,YEAR(BG$4))=4,IF(BG$1&lt;=Taxes!$P$81*12,Taxes!$P$82,IF(BG$1&lt;=Taxes!$P$83*12,Taxes!$P$84,IF(Taxes!$P129&lt;&gt;"",Taxes!$P129,Taxes!$P$77))),
IF(SUMIFS(Taxes!$N$14:$N$17,Taxes!$J$14:$J$17,YEAR(BG$4))&gt;1,SUMIFS(Taxes!$P$77:$P$79,Taxes!$N$77:$N$79,SUMIFS(Taxes!$N$14:$N$17,Taxes!$J$14:$J$17,YEAR(BG$4))),
IF(Taxes!$N$12&gt;1,SUMIFS(Taxes!$P$77:$P$79,Taxes!$N$77:$N$79,Taxes!$N$12),IF(Taxes!$P129&lt;&gt;"",Taxes!$P129,SUMIFS(Taxes!$P$77:$P$79,Taxes!$N$77:$N$79,Taxes!$N$12)))
))
)</f>
        <v>0</v>
      </c>
      <c r="BH287" s="5">
        <f ca="1">IF(BH$4="",0,BH103*
IF(SUMIFS(Taxes!$N$14:$N$17,Taxes!$J$14:$J$17,YEAR(BH$4))=4,IF(BH$1&lt;=Taxes!$P$81*12,Taxes!$P$82,IF(BH$1&lt;=Taxes!$P$83*12,Taxes!$P$84,IF(Taxes!$P129&lt;&gt;"",Taxes!$P129,Taxes!$P$77))),
IF(SUMIFS(Taxes!$N$14:$N$17,Taxes!$J$14:$J$17,YEAR(BH$4))&gt;1,SUMIFS(Taxes!$P$77:$P$79,Taxes!$N$77:$N$79,SUMIFS(Taxes!$N$14:$N$17,Taxes!$J$14:$J$17,YEAR(BH$4))),
IF(Taxes!$N$12&gt;1,SUMIFS(Taxes!$P$77:$P$79,Taxes!$N$77:$N$79,Taxes!$N$12),IF(Taxes!$P129&lt;&gt;"",Taxes!$P129,SUMIFS(Taxes!$P$77:$P$79,Taxes!$N$77:$N$79,Taxes!$N$12)))
))
)</f>
        <v>0</v>
      </c>
      <c r="BI287" s="5">
        <f ca="1">IF(BI$4="",0,BI103*
IF(SUMIFS(Taxes!$N$14:$N$17,Taxes!$J$14:$J$17,YEAR(BI$4))=4,IF(BI$1&lt;=Taxes!$P$81*12,Taxes!$P$82,IF(BI$1&lt;=Taxes!$P$83*12,Taxes!$P$84,IF(Taxes!$P129&lt;&gt;"",Taxes!$P129,Taxes!$P$77))),
IF(SUMIFS(Taxes!$N$14:$N$17,Taxes!$J$14:$J$17,YEAR(BI$4))&gt;1,SUMIFS(Taxes!$P$77:$P$79,Taxes!$N$77:$N$79,SUMIFS(Taxes!$N$14:$N$17,Taxes!$J$14:$J$17,YEAR(BI$4))),
IF(Taxes!$N$12&gt;1,SUMIFS(Taxes!$P$77:$P$79,Taxes!$N$77:$N$79,Taxes!$N$12),IF(Taxes!$P129&lt;&gt;"",Taxes!$P129,SUMIFS(Taxes!$P$77:$P$79,Taxes!$N$77:$N$79,Taxes!$N$12)))
))
)</f>
        <v>0</v>
      </c>
      <c r="BJ287" s="5">
        <f ca="1">IF(BJ$4="",0,BJ103*
IF(SUMIFS(Taxes!$N$14:$N$17,Taxes!$J$14:$J$17,YEAR(BJ$4))=4,IF(BJ$1&lt;=Taxes!$P$81*12,Taxes!$P$82,IF(BJ$1&lt;=Taxes!$P$83*12,Taxes!$P$84,IF(Taxes!$P129&lt;&gt;"",Taxes!$P129,Taxes!$P$77))),
IF(SUMIFS(Taxes!$N$14:$N$17,Taxes!$J$14:$J$17,YEAR(BJ$4))&gt;1,SUMIFS(Taxes!$P$77:$P$79,Taxes!$N$77:$N$79,SUMIFS(Taxes!$N$14:$N$17,Taxes!$J$14:$J$17,YEAR(BJ$4))),
IF(Taxes!$N$12&gt;1,SUMIFS(Taxes!$P$77:$P$79,Taxes!$N$77:$N$79,Taxes!$N$12),IF(Taxes!$P129&lt;&gt;"",Taxes!$P129,SUMIFS(Taxes!$P$77:$P$79,Taxes!$N$77:$N$79,Taxes!$N$12)))
))
)</f>
        <v>0</v>
      </c>
      <c r="BK287" s="5">
        <f ca="1">IF(BK$4="",0,BK103*
IF(SUMIFS(Taxes!$N$14:$N$17,Taxes!$J$14:$J$17,YEAR(BK$4))=4,IF(BK$1&lt;=Taxes!$P$81*12,Taxes!$P$82,IF(BK$1&lt;=Taxes!$P$83*12,Taxes!$P$84,IF(Taxes!$P129&lt;&gt;"",Taxes!$P129,Taxes!$P$77))),
IF(SUMIFS(Taxes!$N$14:$N$17,Taxes!$J$14:$J$17,YEAR(BK$4))&gt;1,SUMIFS(Taxes!$P$77:$P$79,Taxes!$N$77:$N$79,SUMIFS(Taxes!$N$14:$N$17,Taxes!$J$14:$J$17,YEAR(BK$4))),
IF(Taxes!$N$12&gt;1,SUMIFS(Taxes!$P$77:$P$79,Taxes!$N$77:$N$79,Taxes!$N$12),IF(Taxes!$P129&lt;&gt;"",Taxes!$P129,SUMIFS(Taxes!$P$77:$P$79,Taxes!$N$77:$N$79,Taxes!$N$12)))
))
)</f>
        <v>0</v>
      </c>
      <c r="BL287" s="5">
        <f ca="1">IF(BL$4="",0,BL103*
IF(SUMIFS(Taxes!$N$14:$N$17,Taxes!$J$14:$J$17,YEAR(BL$4))=4,IF(BL$1&lt;=Taxes!$P$81*12,Taxes!$P$82,IF(BL$1&lt;=Taxes!$P$83*12,Taxes!$P$84,IF(Taxes!$P129&lt;&gt;"",Taxes!$P129,Taxes!$P$77))),
IF(SUMIFS(Taxes!$N$14:$N$17,Taxes!$J$14:$J$17,YEAR(BL$4))&gt;1,SUMIFS(Taxes!$P$77:$P$79,Taxes!$N$77:$N$79,SUMIFS(Taxes!$N$14:$N$17,Taxes!$J$14:$J$17,YEAR(BL$4))),
IF(Taxes!$N$12&gt;1,SUMIFS(Taxes!$P$77:$P$79,Taxes!$N$77:$N$79,Taxes!$N$12),IF(Taxes!$P129&lt;&gt;"",Taxes!$P129,SUMIFS(Taxes!$P$77:$P$79,Taxes!$N$77:$N$79,Taxes!$N$12)))
))
)</f>
        <v>0</v>
      </c>
      <c r="BM287" s="5">
        <f ca="1">IF(BM$4="",0,BM103*
IF(SUMIFS(Taxes!$N$14:$N$17,Taxes!$J$14:$J$17,YEAR(BM$4))=4,IF(BM$1&lt;=Taxes!$P$81*12,Taxes!$P$82,IF(BM$1&lt;=Taxes!$P$83*12,Taxes!$P$84,IF(Taxes!$P129&lt;&gt;"",Taxes!$P129,Taxes!$P$77))),
IF(SUMIFS(Taxes!$N$14:$N$17,Taxes!$J$14:$J$17,YEAR(BM$4))&gt;1,SUMIFS(Taxes!$P$77:$P$79,Taxes!$N$77:$N$79,SUMIFS(Taxes!$N$14:$N$17,Taxes!$J$14:$J$17,YEAR(BM$4))),
IF(Taxes!$N$12&gt;1,SUMIFS(Taxes!$P$77:$P$79,Taxes!$N$77:$N$79,Taxes!$N$12),IF(Taxes!$P129&lt;&gt;"",Taxes!$P129,SUMIFS(Taxes!$P$77:$P$79,Taxes!$N$77:$N$79,Taxes!$N$12)))
))
)</f>
        <v>0</v>
      </c>
      <c r="BN287" s="5">
        <f ca="1">IF(BN$4="",0,BN103*
IF(SUMIFS(Taxes!$N$14:$N$17,Taxes!$J$14:$J$17,YEAR(BN$4))=4,IF(BN$1&lt;=Taxes!$P$81*12,Taxes!$P$82,IF(BN$1&lt;=Taxes!$P$83*12,Taxes!$P$84,IF(Taxes!$P129&lt;&gt;"",Taxes!$P129,Taxes!$P$77))),
IF(SUMIFS(Taxes!$N$14:$N$17,Taxes!$J$14:$J$17,YEAR(BN$4))&gt;1,SUMIFS(Taxes!$P$77:$P$79,Taxes!$N$77:$N$79,SUMIFS(Taxes!$N$14:$N$17,Taxes!$J$14:$J$17,YEAR(BN$4))),
IF(Taxes!$N$12&gt;1,SUMIFS(Taxes!$P$77:$P$79,Taxes!$N$77:$N$79,Taxes!$N$12),IF(Taxes!$P129&lt;&gt;"",Taxes!$P129,SUMIFS(Taxes!$P$77:$P$79,Taxes!$N$77:$N$79,Taxes!$N$12)))
))
)</f>
        <v>0</v>
      </c>
      <c r="BO287" s="5">
        <f ca="1">IF(BO$4="",0,BO103*
IF(SUMIFS(Taxes!$N$14:$N$17,Taxes!$J$14:$J$17,YEAR(BO$4))=4,IF(BO$1&lt;=Taxes!$P$81*12,Taxes!$P$82,IF(BO$1&lt;=Taxes!$P$83*12,Taxes!$P$84,IF(Taxes!$P129&lt;&gt;"",Taxes!$P129,Taxes!$P$77))),
IF(SUMIFS(Taxes!$N$14:$N$17,Taxes!$J$14:$J$17,YEAR(BO$4))&gt;1,SUMIFS(Taxes!$P$77:$P$79,Taxes!$N$77:$N$79,SUMIFS(Taxes!$N$14:$N$17,Taxes!$J$14:$J$17,YEAR(BO$4))),
IF(Taxes!$N$12&gt;1,SUMIFS(Taxes!$P$77:$P$79,Taxes!$N$77:$N$79,Taxes!$N$12),IF(Taxes!$P129&lt;&gt;"",Taxes!$P129,SUMIFS(Taxes!$P$77:$P$79,Taxes!$N$77:$N$79,Taxes!$N$12)))
))
)</f>
        <v>0</v>
      </c>
      <c r="BP287" s="5">
        <f ca="1">IF(BP$4="",0,BP103*
IF(SUMIFS(Taxes!$N$14:$N$17,Taxes!$J$14:$J$17,YEAR(BP$4))=4,IF(BP$1&lt;=Taxes!$P$81*12,Taxes!$P$82,IF(BP$1&lt;=Taxes!$P$83*12,Taxes!$P$84,IF(Taxes!$P129&lt;&gt;"",Taxes!$P129,Taxes!$P$77))),
IF(SUMIFS(Taxes!$N$14:$N$17,Taxes!$J$14:$J$17,YEAR(BP$4))&gt;1,SUMIFS(Taxes!$P$77:$P$79,Taxes!$N$77:$N$79,SUMIFS(Taxes!$N$14:$N$17,Taxes!$J$14:$J$17,YEAR(BP$4))),
IF(Taxes!$N$12&gt;1,SUMIFS(Taxes!$P$77:$P$79,Taxes!$N$77:$N$79,Taxes!$N$12),IF(Taxes!$P129&lt;&gt;"",Taxes!$P129,SUMIFS(Taxes!$P$77:$P$79,Taxes!$N$77:$N$79,Taxes!$N$12)))
))
)</f>
        <v>0</v>
      </c>
      <c r="BQ287" s="5">
        <f ca="1">IF(BQ$4="",0,BQ103*
IF(SUMIFS(Taxes!$N$14:$N$17,Taxes!$J$14:$J$17,YEAR(BQ$4))=4,IF(BQ$1&lt;=Taxes!$P$81*12,Taxes!$P$82,IF(BQ$1&lt;=Taxes!$P$83*12,Taxes!$P$84,IF(Taxes!$P129&lt;&gt;"",Taxes!$P129,Taxes!$P$77))),
IF(SUMIFS(Taxes!$N$14:$N$17,Taxes!$J$14:$J$17,YEAR(BQ$4))&gt;1,SUMIFS(Taxes!$P$77:$P$79,Taxes!$N$77:$N$79,SUMIFS(Taxes!$N$14:$N$17,Taxes!$J$14:$J$17,YEAR(BQ$4))),
IF(Taxes!$N$12&gt;1,SUMIFS(Taxes!$P$77:$P$79,Taxes!$N$77:$N$79,Taxes!$N$12),IF(Taxes!$P129&lt;&gt;"",Taxes!$P129,SUMIFS(Taxes!$P$77:$P$79,Taxes!$N$77:$N$79,Taxes!$N$12)))
))
)</f>
        <v>0</v>
      </c>
      <c r="BR287" s="5">
        <f ca="1">IF(BR$4="",0,BR103*
IF(SUMIFS(Taxes!$N$14:$N$17,Taxes!$J$14:$J$17,YEAR(BR$4))=4,IF(BR$1&lt;=Taxes!$P$81*12,Taxes!$P$82,IF(BR$1&lt;=Taxes!$P$83*12,Taxes!$P$84,IF(Taxes!$P129&lt;&gt;"",Taxes!$P129,Taxes!$P$77))),
IF(SUMIFS(Taxes!$N$14:$N$17,Taxes!$J$14:$J$17,YEAR(BR$4))&gt;1,SUMIFS(Taxes!$P$77:$P$79,Taxes!$N$77:$N$79,SUMIFS(Taxes!$N$14:$N$17,Taxes!$J$14:$J$17,YEAR(BR$4))),
IF(Taxes!$N$12&gt;1,SUMIFS(Taxes!$P$77:$P$79,Taxes!$N$77:$N$79,Taxes!$N$12),IF(Taxes!$P129&lt;&gt;"",Taxes!$P129,SUMIFS(Taxes!$P$77:$P$79,Taxes!$N$77:$N$79,Taxes!$N$12)))
))
)</f>
        <v>0</v>
      </c>
      <c r="BS287" s="5">
        <f ca="1">IF(BS$4="",0,BS103*
IF(SUMIFS(Taxes!$N$14:$N$17,Taxes!$J$14:$J$17,YEAR(BS$4))=4,IF(BS$1&lt;=Taxes!$P$81*12,Taxes!$P$82,IF(BS$1&lt;=Taxes!$P$83*12,Taxes!$P$84,IF(Taxes!$P129&lt;&gt;"",Taxes!$P129,Taxes!$P$77))),
IF(SUMIFS(Taxes!$N$14:$N$17,Taxes!$J$14:$J$17,YEAR(BS$4))&gt;1,SUMIFS(Taxes!$P$77:$P$79,Taxes!$N$77:$N$79,SUMIFS(Taxes!$N$14:$N$17,Taxes!$J$14:$J$17,YEAR(BS$4))),
IF(Taxes!$N$12&gt;1,SUMIFS(Taxes!$P$77:$P$79,Taxes!$N$77:$N$79,Taxes!$N$12),IF(Taxes!$P129&lt;&gt;"",Taxes!$P129,SUMIFS(Taxes!$P$77:$P$79,Taxes!$N$77:$N$79,Taxes!$N$12)))
))
)</f>
        <v>0</v>
      </c>
      <c r="BT287" s="5">
        <f ca="1">IF(BT$4="",0,BT103*
IF(SUMIFS(Taxes!$N$14:$N$17,Taxes!$J$14:$J$17,YEAR(BT$4))=4,IF(BT$1&lt;=Taxes!$P$81*12,Taxes!$P$82,IF(BT$1&lt;=Taxes!$P$83*12,Taxes!$P$84,IF(Taxes!$P129&lt;&gt;"",Taxes!$P129,Taxes!$P$77))),
IF(SUMIFS(Taxes!$N$14:$N$17,Taxes!$J$14:$J$17,YEAR(BT$4))&gt;1,SUMIFS(Taxes!$P$77:$P$79,Taxes!$N$77:$N$79,SUMIFS(Taxes!$N$14:$N$17,Taxes!$J$14:$J$17,YEAR(BT$4))),
IF(Taxes!$N$12&gt;1,SUMIFS(Taxes!$P$77:$P$79,Taxes!$N$77:$N$79,Taxes!$N$12),IF(Taxes!$P129&lt;&gt;"",Taxes!$P129,SUMIFS(Taxes!$P$77:$P$79,Taxes!$N$77:$N$79,Taxes!$N$12)))
))
)</f>
        <v>0</v>
      </c>
      <c r="BU287" s="5">
        <f ca="1">IF(BU$4="",0,BU103*
IF(SUMIFS(Taxes!$N$14:$N$17,Taxes!$J$14:$J$17,YEAR(BU$4))=4,IF(BU$1&lt;=Taxes!$P$81*12,Taxes!$P$82,IF(BU$1&lt;=Taxes!$P$83*12,Taxes!$P$84,IF(Taxes!$P129&lt;&gt;"",Taxes!$P129,Taxes!$P$77))),
IF(SUMIFS(Taxes!$N$14:$N$17,Taxes!$J$14:$J$17,YEAR(BU$4))&gt;1,SUMIFS(Taxes!$P$77:$P$79,Taxes!$N$77:$N$79,SUMIFS(Taxes!$N$14:$N$17,Taxes!$J$14:$J$17,YEAR(BU$4))),
IF(Taxes!$N$12&gt;1,SUMIFS(Taxes!$P$77:$P$79,Taxes!$N$77:$N$79,Taxes!$N$12),IF(Taxes!$P129&lt;&gt;"",Taxes!$P129,SUMIFS(Taxes!$P$77:$P$79,Taxes!$N$77:$N$79,Taxes!$N$12)))
))
)</f>
        <v>0</v>
      </c>
      <c r="BV287" s="5">
        <f ca="1">IF(BV$4="",0,BV103*
IF(SUMIFS(Taxes!$N$14:$N$17,Taxes!$J$14:$J$17,YEAR(BV$4))=4,IF(BV$1&lt;=Taxes!$P$81*12,Taxes!$P$82,IF(BV$1&lt;=Taxes!$P$83*12,Taxes!$P$84,IF(Taxes!$P129&lt;&gt;"",Taxes!$P129,Taxes!$P$77))),
IF(SUMIFS(Taxes!$N$14:$N$17,Taxes!$J$14:$J$17,YEAR(BV$4))&gt;1,SUMIFS(Taxes!$P$77:$P$79,Taxes!$N$77:$N$79,SUMIFS(Taxes!$N$14:$N$17,Taxes!$J$14:$J$17,YEAR(BV$4))),
IF(Taxes!$N$12&gt;1,SUMIFS(Taxes!$P$77:$P$79,Taxes!$N$77:$N$79,Taxes!$N$12),IF(Taxes!$P129&lt;&gt;"",Taxes!$P129,SUMIFS(Taxes!$P$77:$P$79,Taxes!$N$77:$N$79,Taxes!$N$12)))
))
)</f>
        <v>0</v>
      </c>
      <c r="BW287" s="5">
        <f ca="1">IF(BW$4="",0,BW103*
IF(SUMIFS(Taxes!$N$14:$N$17,Taxes!$J$14:$J$17,YEAR(BW$4))=4,IF(BW$1&lt;=Taxes!$P$81*12,Taxes!$P$82,IF(BW$1&lt;=Taxes!$P$83*12,Taxes!$P$84,IF(Taxes!$P129&lt;&gt;"",Taxes!$P129,Taxes!$P$77))),
IF(SUMIFS(Taxes!$N$14:$N$17,Taxes!$J$14:$J$17,YEAR(BW$4))&gt;1,SUMIFS(Taxes!$P$77:$P$79,Taxes!$N$77:$N$79,SUMIFS(Taxes!$N$14:$N$17,Taxes!$J$14:$J$17,YEAR(BW$4))),
IF(Taxes!$N$12&gt;1,SUMIFS(Taxes!$P$77:$P$79,Taxes!$N$77:$N$79,Taxes!$N$12),IF(Taxes!$P129&lt;&gt;"",Taxes!$P129,SUMIFS(Taxes!$P$77:$P$79,Taxes!$N$77:$N$79,Taxes!$N$12)))
))
)</f>
        <v>0</v>
      </c>
      <c r="BX287" s="5">
        <f ca="1">IF(BX$4="",0,BX103*
IF(SUMIFS(Taxes!$N$14:$N$17,Taxes!$J$14:$J$17,YEAR(BX$4))=4,IF(BX$1&lt;=Taxes!$P$81*12,Taxes!$P$82,IF(BX$1&lt;=Taxes!$P$83*12,Taxes!$P$84,IF(Taxes!$P129&lt;&gt;"",Taxes!$P129,Taxes!$P$77))),
IF(SUMIFS(Taxes!$N$14:$N$17,Taxes!$J$14:$J$17,YEAR(BX$4))&gt;1,SUMIFS(Taxes!$P$77:$P$79,Taxes!$N$77:$N$79,SUMIFS(Taxes!$N$14:$N$17,Taxes!$J$14:$J$17,YEAR(BX$4))),
IF(Taxes!$N$12&gt;1,SUMIFS(Taxes!$P$77:$P$79,Taxes!$N$77:$N$79,Taxes!$N$12),IF(Taxes!$P129&lt;&gt;"",Taxes!$P129,SUMIFS(Taxes!$P$77:$P$79,Taxes!$N$77:$N$79,Taxes!$N$12)))
))
)</f>
        <v>0</v>
      </c>
      <c r="BY287" s="5">
        <f ca="1">IF(BY$4="",0,BY103*
IF(SUMIFS(Taxes!$N$14:$N$17,Taxes!$J$14:$J$17,YEAR(BY$4))=4,IF(BY$1&lt;=Taxes!$P$81*12,Taxes!$P$82,IF(BY$1&lt;=Taxes!$P$83*12,Taxes!$P$84,IF(Taxes!$P129&lt;&gt;"",Taxes!$P129,Taxes!$P$77))),
IF(SUMIFS(Taxes!$N$14:$N$17,Taxes!$J$14:$J$17,YEAR(BY$4))&gt;1,SUMIFS(Taxes!$P$77:$P$79,Taxes!$N$77:$N$79,SUMIFS(Taxes!$N$14:$N$17,Taxes!$J$14:$J$17,YEAR(BY$4))),
IF(Taxes!$N$12&gt;1,SUMIFS(Taxes!$P$77:$P$79,Taxes!$N$77:$N$79,Taxes!$N$12),IF(Taxes!$P129&lt;&gt;"",Taxes!$P129,SUMIFS(Taxes!$P$77:$P$79,Taxes!$N$77:$N$79,Taxes!$N$12)))
))
)</f>
        <v>0</v>
      </c>
      <c r="BZ287" s="5">
        <f ca="1">IF(BZ$4="",0,BZ103*
IF(SUMIFS(Taxes!$N$14:$N$17,Taxes!$J$14:$J$17,YEAR(BZ$4))=4,IF(BZ$1&lt;=Taxes!$P$81*12,Taxes!$P$82,IF(BZ$1&lt;=Taxes!$P$83*12,Taxes!$P$84,IF(Taxes!$P129&lt;&gt;"",Taxes!$P129,Taxes!$P$77))),
IF(SUMIFS(Taxes!$N$14:$N$17,Taxes!$J$14:$J$17,YEAR(BZ$4))&gt;1,SUMIFS(Taxes!$P$77:$P$79,Taxes!$N$77:$N$79,SUMIFS(Taxes!$N$14:$N$17,Taxes!$J$14:$J$17,YEAR(BZ$4))),
IF(Taxes!$N$12&gt;1,SUMIFS(Taxes!$P$77:$P$79,Taxes!$N$77:$N$79,Taxes!$N$12),IF(Taxes!$P129&lt;&gt;"",Taxes!$P129,SUMIFS(Taxes!$P$77:$P$79,Taxes!$N$77:$N$79,Taxes!$N$12)))
))
)</f>
        <v>0</v>
      </c>
      <c r="CA287" s="5">
        <f ca="1">IF(CA$4="",0,CA103*
IF(SUMIFS(Taxes!$N$14:$N$17,Taxes!$J$14:$J$17,YEAR(CA$4))=4,IF(CA$1&lt;=Taxes!$P$81*12,Taxes!$P$82,IF(CA$1&lt;=Taxes!$P$83*12,Taxes!$P$84,IF(Taxes!$P129&lt;&gt;"",Taxes!$P129,Taxes!$P$77))),
IF(SUMIFS(Taxes!$N$14:$N$17,Taxes!$J$14:$J$17,YEAR(CA$4))&gt;1,SUMIFS(Taxes!$P$77:$P$79,Taxes!$N$77:$N$79,SUMIFS(Taxes!$N$14:$N$17,Taxes!$J$14:$J$17,YEAR(CA$4))),
IF(Taxes!$N$12&gt;1,SUMIFS(Taxes!$P$77:$P$79,Taxes!$N$77:$N$79,Taxes!$N$12),IF(Taxes!$P129&lt;&gt;"",Taxes!$P129,SUMIFS(Taxes!$P$77:$P$79,Taxes!$N$77:$N$79,Taxes!$N$12)))
))
)</f>
        <v>0</v>
      </c>
      <c r="CB287" s="5">
        <f ca="1">IF(CB$4="",0,CB103*
IF(SUMIFS(Taxes!$N$14:$N$17,Taxes!$J$14:$J$17,YEAR(CB$4))=4,IF(CB$1&lt;=Taxes!$P$81*12,Taxes!$P$82,IF(CB$1&lt;=Taxes!$P$83*12,Taxes!$P$84,IF(Taxes!$P129&lt;&gt;"",Taxes!$P129,Taxes!$P$77))),
IF(SUMIFS(Taxes!$N$14:$N$17,Taxes!$J$14:$J$17,YEAR(CB$4))&gt;1,SUMIFS(Taxes!$P$77:$P$79,Taxes!$N$77:$N$79,SUMIFS(Taxes!$N$14:$N$17,Taxes!$J$14:$J$17,YEAR(CB$4))),
IF(Taxes!$N$12&gt;1,SUMIFS(Taxes!$P$77:$P$79,Taxes!$N$77:$N$79,Taxes!$N$12),IF(Taxes!$P129&lt;&gt;"",Taxes!$P129,SUMIFS(Taxes!$P$77:$P$79,Taxes!$N$77:$N$79,Taxes!$N$12)))
))
)</f>
        <v>0</v>
      </c>
      <c r="CC287" s="5">
        <f ca="1">IF(CC$4="",0,CC103*
IF(SUMIFS(Taxes!$N$14:$N$17,Taxes!$J$14:$J$17,YEAR(CC$4))=4,IF(CC$1&lt;=Taxes!$P$81*12,Taxes!$P$82,IF(CC$1&lt;=Taxes!$P$83*12,Taxes!$P$84,IF(Taxes!$P129&lt;&gt;"",Taxes!$P129,Taxes!$P$77))),
IF(SUMIFS(Taxes!$N$14:$N$17,Taxes!$J$14:$J$17,YEAR(CC$4))&gt;1,SUMIFS(Taxes!$P$77:$P$79,Taxes!$N$77:$N$79,SUMIFS(Taxes!$N$14:$N$17,Taxes!$J$14:$J$17,YEAR(CC$4))),
IF(Taxes!$N$12&gt;1,SUMIFS(Taxes!$P$77:$P$79,Taxes!$N$77:$N$79,Taxes!$N$12),IF(Taxes!$P129&lt;&gt;"",Taxes!$P129,SUMIFS(Taxes!$P$77:$P$79,Taxes!$N$77:$N$79,Taxes!$N$12)))
))
)</f>
        <v>0</v>
      </c>
      <c r="CD287" s="5">
        <f ca="1">IF(CD$4="",0,CD103*
IF(SUMIFS(Taxes!$N$14:$N$17,Taxes!$J$14:$J$17,YEAR(CD$4))=4,IF(CD$1&lt;=Taxes!$P$81*12,Taxes!$P$82,IF(CD$1&lt;=Taxes!$P$83*12,Taxes!$P$84,IF(Taxes!$P129&lt;&gt;"",Taxes!$P129,Taxes!$P$77))),
IF(SUMIFS(Taxes!$N$14:$N$17,Taxes!$J$14:$J$17,YEAR(CD$4))&gt;1,SUMIFS(Taxes!$P$77:$P$79,Taxes!$N$77:$N$79,SUMIFS(Taxes!$N$14:$N$17,Taxes!$J$14:$J$17,YEAR(CD$4))),
IF(Taxes!$N$12&gt;1,SUMIFS(Taxes!$P$77:$P$79,Taxes!$N$77:$N$79,Taxes!$N$12),IF(Taxes!$P129&lt;&gt;"",Taxes!$P129,SUMIFS(Taxes!$P$77:$P$79,Taxes!$N$77:$N$79,Taxes!$N$12)))
))
)</f>
        <v>0</v>
      </c>
      <c r="CE287" s="5">
        <f ca="1">IF(CE$4="",0,CE103*
IF(SUMIFS(Taxes!$N$14:$N$17,Taxes!$J$14:$J$17,YEAR(CE$4))=4,IF(CE$1&lt;=Taxes!$P$81*12,Taxes!$P$82,IF(CE$1&lt;=Taxes!$P$83*12,Taxes!$P$84,IF(Taxes!$P129&lt;&gt;"",Taxes!$P129,Taxes!$P$77))),
IF(SUMIFS(Taxes!$N$14:$N$17,Taxes!$J$14:$J$17,YEAR(CE$4))&gt;1,SUMIFS(Taxes!$P$77:$P$79,Taxes!$N$77:$N$79,SUMIFS(Taxes!$N$14:$N$17,Taxes!$J$14:$J$17,YEAR(CE$4))),
IF(Taxes!$N$12&gt;1,SUMIFS(Taxes!$P$77:$P$79,Taxes!$N$77:$N$79,Taxes!$N$12),IF(Taxes!$P129&lt;&gt;"",Taxes!$P129,SUMIFS(Taxes!$P$77:$P$79,Taxes!$N$77:$N$79,Taxes!$N$12)))
))
)</f>
        <v>0</v>
      </c>
      <c r="CF287" s="5">
        <f ca="1">IF(CF$4="",0,CF103*
IF(SUMIFS(Taxes!$N$14:$N$17,Taxes!$J$14:$J$17,YEAR(CF$4))=4,IF(CF$1&lt;=Taxes!$P$81*12,Taxes!$P$82,IF(CF$1&lt;=Taxes!$P$83*12,Taxes!$P$84,IF(Taxes!$P129&lt;&gt;"",Taxes!$P129,Taxes!$P$77))),
IF(SUMIFS(Taxes!$N$14:$N$17,Taxes!$J$14:$J$17,YEAR(CF$4))&gt;1,SUMIFS(Taxes!$P$77:$P$79,Taxes!$N$77:$N$79,SUMIFS(Taxes!$N$14:$N$17,Taxes!$J$14:$J$17,YEAR(CF$4))),
IF(Taxes!$N$12&gt;1,SUMIFS(Taxes!$P$77:$P$79,Taxes!$N$77:$N$79,Taxes!$N$12),IF(Taxes!$P129&lt;&gt;"",Taxes!$P129,SUMIFS(Taxes!$P$77:$P$79,Taxes!$N$77:$N$79,Taxes!$N$12)))
))
)</f>
        <v>0</v>
      </c>
    </row>
    <row r="288" spans="2:84" x14ac:dyDescent="0.3">
      <c r="B288" s="13">
        <f>ROW()</f>
        <v>288</v>
      </c>
      <c r="H288" s="1" t="str">
        <f t="shared" si="522"/>
        <v>НДС к возмещению</v>
      </c>
      <c r="I288" s="1" t="str">
        <f>$I$286</f>
        <v>Капзатраты на производственные мощности</v>
      </c>
      <c r="J288" s="1" t="str">
        <f>Prcsses!I145</f>
        <v>Строительно-монтажные работы</v>
      </c>
      <c r="M288" s="53" t="s">
        <v>18</v>
      </c>
      <c r="U288" s="5">
        <f t="shared" ca="1" si="518"/>
        <v>0</v>
      </c>
      <c r="X288" s="5">
        <f ca="1">IF(X$4="",0,X104*
IF(SUMIFS(Taxes!$N$14:$N$17,Taxes!$J$14:$J$17,YEAR(X$4))=4,IF(X$1&lt;=Taxes!$P$81*12,Taxes!$P$82,IF(X$1&lt;=Taxes!$P$83*12,Taxes!$P$84,IF(Taxes!$P130&lt;&gt;"",Taxes!$P130,Taxes!$P$77))),
IF(SUMIFS(Taxes!$N$14:$N$17,Taxes!$J$14:$J$17,YEAR(X$4))&gt;1,SUMIFS(Taxes!$P$77:$P$79,Taxes!$N$77:$N$79,SUMIFS(Taxes!$N$14:$N$17,Taxes!$J$14:$J$17,YEAR(X$4))),
IF(Taxes!$N$12&gt;1,SUMIFS(Taxes!$P$77:$P$79,Taxes!$N$77:$N$79,Taxes!$N$12),IF(Taxes!$P130&lt;&gt;"",Taxes!$P130,SUMIFS(Taxes!$P$77:$P$79,Taxes!$N$77:$N$79,Taxes!$N$12)))
))
)</f>
        <v>0</v>
      </c>
      <c r="Y288" s="5">
        <f ca="1">IF(Y$4="",0,Y104*
IF(SUMIFS(Taxes!$N$14:$N$17,Taxes!$J$14:$J$17,YEAR(Y$4))=4,IF(Y$1&lt;=Taxes!$P$81*12,Taxes!$P$82,IF(Y$1&lt;=Taxes!$P$83*12,Taxes!$P$84,IF(Taxes!$P130&lt;&gt;"",Taxes!$P130,Taxes!$P$77))),
IF(SUMIFS(Taxes!$N$14:$N$17,Taxes!$J$14:$J$17,YEAR(Y$4))&gt;1,SUMIFS(Taxes!$P$77:$P$79,Taxes!$N$77:$N$79,SUMIFS(Taxes!$N$14:$N$17,Taxes!$J$14:$J$17,YEAR(Y$4))),
IF(Taxes!$N$12&gt;1,SUMIFS(Taxes!$P$77:$P$79,Taxes!$N$77:$N$79,Taxes!$N$12),IF(Taxes!$P130&lt;&gt;"",Taxes!$P130,SUMIFS(Taxes!$P$77:$P$79,Taxes!$N$77:$N$79,Taxes!$N$12)))
))
)</f>
        <v>0</v>
      </c>
      <c r="Z288" s="5">
        <f ca="1">IF(Z$4="",0,Z104*
IF(SUMIFS(Taxes!$N$14:$N$17,Taxes!$J$14:$J$17,YEAR(Z$4))=4,IF(Z$1&lt;=Taxes!$P$81*12,Taxes!$P$82,IF(Z$1&lt;=Taxes!$P$83*12,Taxes!$P$84,IF(Taxes!$P130&lt;&gt;"",Taxes!$P130,Taxes!$P$77))),
IF(SUMIFS(Taxes!$N$14:$N$17,Taxes!$J$14:$J$17,YEAR(Z$4))&gt;1,SUMIFS(Taxes!$P$77:$P$79,Taxes!$N$77:$N$79,SUMIFS(Taxes!$N$14:$N$17,Taxes!$J$14:$J$17,YEAR(Z$4))),
IF(Taxes!$N$12&gt;1,SUMIFS(Taxes!$P$77:$P$79,Taxes!$N$77:$N$79,Taxes!$N$12),IF(Taxes!$P130&lt;&gt;"",Taxes!$P130,SUMIFS(Taxes!$P$77:$P$79,Taxes!$N$77:$N$79,Taxes!$N$12)))
))
)</f>
        <v>0</v>
      </c>
      <c r="AA288" s="5">
        <f ca="1">IF(AA$4="",0,AA104*
IF(SUMIFS(Taxes!$N$14:$N$17,Taxes!$J$14:$J$17,YEAR(AA$4))=4,IF(AA$1&lt;=Taxes!$P$81*12,Taxes!$P$82,IF(AA$1&lt;=Taxes!$P$83*12,Taxes!$P$84,IF(Taxes!$P130&lt;&gt;"",Taxes!$P130,Taxes!$P$77))),
IF(SUMIFS(Taxes!$N$14:$N$17,Taxes!$J$14:$J$17,YEAR(AA$4))&gt;1,SUMIFS(Taxes!$P$77:$P$79,Taxes!$N$77:$N$79,SUMIFS(Taxes!$N$14:$N$17,Taxes!$J$14:$J$17,YEAR(AA$4))),
IF(Taxes!$N$12&gt;1,SUMIFS(Taxes!$P$77:$P$79,Taxes!$N$77:$N$79,Taxes!$N$12),IF(Taxes!$P130&lt;&gt;"",Taxes!$P130,SUMIFS(Taxes!$P$77:$P$79,Taxes!$N$77:$N$79,Taxes!$N$12)))
))
)</f>
        <v>0</v>
      </c>
      <c r="AB288" s="5">
        <f ca="1">IF(AB$4="",0,AB104*
IF(SUMIFS(Taxes!$N$14:$N$17,Taxes!$J$14:$J$17,YEAR(AB$4))=4,IF(AB$1&lt;=Taxes!$P$81*12,Taxes!$P$82,IF(AB$1&lt;=Taxes!$P$83*12,Taxes!$P$84,IF(Taxes!$P130&lt;&gt;"",Taxes!$P130,Taxes!$P$77))),
IF(SUMIFS(Taxes!$N$14:$N$17,Taxes!$J$14:$J$17,YEAR(AB$4))&gt;1,SUMIFS(Taxes!$P$77:$P$79,Taxes!$N$77:$N$79,SUMIFS(Taxes!$N$14:$N$17,Taxes!$J$14:$J$17,YEAR(AB$4))),
IF(Taxes!$N$12&gt;1,SUMIFS(Taxes!$P$77:$P$79,Taxes!$N$77:$N$79,Taxes!$N$12),IF(Taxes!$P130&lt;&gt;"",Taxes!$P130,SUMIFS(Taxes!$P$77:$P$79,Taxes!$N$77:$N$79,Taxes!$N$12)))
))
)</f>
        <v>0</v>
      </c>
      <c r="AC288" s="5">
        <f ca="1">IF(AC$4="",0,AC104*
IF(SUMIFS(Taxes!$N$14:$N$17,Taxes!$J$14:$J$17,YEAR(AC$4))=4,IF(AC$1&lt;=Taxes!$P$81*12,Taxes!$P$82,IF(AC$1&lt;=Taxes!$P$83*12,Taxes!$P$84,IF(Taxes!$P130&lt;&gt;"",Taxes!$P130,Taxes!$P$77))),
IF(SUMIFS(Taxes!$N$14:$N$17,Taxes!$J$14:$J$17,YEAR(AC$4))&gt;1,SUMIFS(Taxes!$P$77:$P$79,Taxes!$N$77:$N$79,SUMIFS(Taxes!$N$14:$N$17,Taxes!$J$14:$J$17,YEAR(AC$4))),
IF(Taxes!$N$12&gt;1,SUMIFS(Taxes!$P$77:$P$79,Taxes!$N$77:$N$79,Taxes!$N$12),IF(Taxes!$P130&lt;&gt;"",Taxes!$P130,SUMIFS(Taxes!$P$77:$P$79,Taxes!$N$77:$N$79,Taxes!$N$12)))
))
)</f>
        <v>0</v>
      </c>
      <c r="AD288" s="5">
        <f ca="1">IF(AD$4="",0,AD104*
IF(SUMIFS(Taxes!$N$14:$N$17,Taxes!$J$14:$J$17,YEAR(AD$4))=4,IF(AD$1&lt;=Taxes!$P$81*12,Taxes!$P$82,IF(AD$1&lt;=Taxes!$P$83*12,Taxes!$P$84,IF(Taxes!$P130&lt;&gt;"",Taxes!$P130,Taxes!$P$77))),
IF(SUMIFS(Taxes!$N$14:$N$17,Taxes!$J$14:$J$17,YEAR(AD$4))&gt;1,SUMIFS(Taxes!$P$77:$P$79,Taxes!$N$77:$N$79,SUMIFS(Taxes!$N$14:$N$17,Taxes!$J$14:$J$17,YEAR(AD$4))),
IF(Taxes!$N$12&gt;1,SUMIFS(Taxes!$P$77:$P$79,Taxes!$N$77:$N$79,Taxes!$N$12),IF(Taxes!$P130&lt;&gt;"",Taxes!$P130,SUMIFS(Taxes!$P$77:$P$79,Taxes!$N$77:$N$79,Taxes!$N$12)))
))
)</f>
        <v>0</v>
      </c>
      <c r="AE288" s="5">
        <f ca="1">IF(AE$4="",0,AE104*
IF(SUMIFS(Taxes!$N$14:$N$17,Taxes!$J$14:$J$17,YEAR(AE$4))=4,IF(AE$1&lt;=Taxes!$P$81*12,Taxes!$P$82,IF(AE$1&lt;=Taxes!$P$83*12,Taxes!$P$84,IF(Taxes!$P130&lt;&gt;"",Taxes!$P130,Taxes!$P$77))),
IF(SUMIFS(Taxes!$N$14:$N$17,Taxes!$J$14:$J$17,YEAR(AE$4))&gt;1,SUMIFS(Taxes!$P$77:$P$79,Taxes!$N$77:$N$79,SUMIFS(Taxes!$N$14:$N$17,Taxes!$J$14:$J$17,YEAR(AE$4))),
IF(Taxes!$N$12&gt;1,SUMIFS(Taxes!$P$77:$P$79,Taxes!$N$77:$N$79,Taxes!$N$12),IF(Taxes!$P130&lt;&gt;"",Taxes!$P130,SUMIFS(Taxes!$P$77:$P$79,Taxes!$N$77:$N$79,Taxes!$N$12)))
))
)</f>
        <v>0</v>
      </c>
      <c r="AF288" s="5">
        <f ca="1">IF(AF$4="",0,AF104*
IF(SUMIFS(Taxes!$N$14:$N$17,Taxes!$J$14:$J$17,YEAR(AF$4))=4,IF(AF$1&lt;=Taxes!$P$81*12,Taxes!$P$82,IF(AF$1&lt;=Taxes!$P$83*12,Taxes!$P$84,IF(Taxes!$P130&lt;&gt;"",Taxes!$P130,Taxes!$P$77))),
IF(SUMIFS(Taxes!$N$14:$N$17,Taxes!$J$14:$J$17,YEAR(AF$4))&gt;1,SUMIFS(Taxes!$P$77:$P$79,Taxes!$N$77:$N$79,SUMIFS(Taxes!$N$14:$N$17,Taxes!$J$14:$J$17,YEAR(AF$4))),
IF(Taxes!$N$12&gt;1,SUMIFS(Taxes!$P$77:$P$79,Taxes!$N$77:$N$79,Taxes!$N$12),IF(Taxes!$P130&lt;&gt;"",Taxes!$P130,SUMIFS(Taxes!$P$77:$P$79,Taxes!$N$77:$N$79,Taxes!$N$12)))
))
)</f>
        <v>0</v>
      </c>
      <c r="AG288" s="5">
        <f ca="1">IF(AG$4="",0,AG104*
IF(SUMIFS(Taxes!$N$14:$N$17,Taxes!$J$14:$J$17,YEAR(AG$4))=4,IF(AG$1&lt;=Taxes!$P$81*12,Taxes!$P$82,IF(AG$1&lt;=Taxes!$P$83*12,Taxes!$P$84,IF(Taxes!$P130&lt;&gt;"",Taxes!$P130,Taxes!$P$77))),
IF(SUMIFS(Taxes!$N$14:$N$17,Taxes!$J$14:$J$17,YEAR(AG$4))&gt;1,SUMIFS(Taxes!$P$77:$P$79,Taxes!$N$77:$N$79,SUMIFS(Taxes!$N$14:$N$17,Taxes!$J$14:$J$17,YEAR(AG$4))),
IF(Taxes!$N$12&gt;1,SUMIFS(Taxes!$P$77:$P$79,Taxes!$N$77:$N$79,Taxes!$N$12),IF(Taxes!$P130&lt;&gt;"",Taxes!$P130,SUMIFS(Taxes!$P$77:$P$79,Taxes!$N$77:$N$79,Taxes!$N$12)))
))
)</f>
        <v>0</v>
      </c>
      <c r="AH288" s="5">
        <f ca="1">IF(AH$4="",0,AH104*
IF(SUMIFS(Taxes!$N$14:$N$17,Taxes!$J$14:$J$17,YEAR(AH$4))=4,IF(AH$1&lt;=Taxes!$P$81*12,Taxes!$P$82,IF(AH$1&lt;=Taxes!$P$83*12,Taxes!$P$84,IF(Taxes!$P130&lt;&gt;"",Taxes!$P130,Taxes!$P$77))),
IF(SUMIFS(Taxes!$N$14:$N$17,Taxes!$J$14:$J$17,YEAR(AH$4))&gt;1,SUMIFS(Taxes!$P$77:$P$79,Taxes!$N$77:$N$79,SUMIFS(Taxes!$N$14:$N$17,Taxes!$J$14:$J$17,YEAR(AH$4))),
IF(Taxes!$N$12&gt;1,SUMIFS(Taxes!$P$77:$P$79,Taxes!$N$77:$N$79,Taxes!$N$12),IF(Taxes!$P130&lt;&gt;"",Taxes!$P130,SUMIFS(Taxes!$P$77:$P$79,Taxes!$N$77:$N$79,Taxes!$N$12)))
))
)</f>
        <v>0</v>
      </c>
      <c r="AI288" s="5">
        <f ca="1">IF(AI$4="",0,AI104*
IF(SUMIFS(Taxes!$N$14:$N$17,Taxes!$J$14:$J$17,YEAR(AI$4))=4,IF(AI$1&lt;=Taxes!$P$81*12,Taxes!$P$82,IF(AI$1&lt;=Taxes!$P$83*12,Taxes!$P$84,IF(Taxes!$P130&lt;&gt;"",Taxes!$P130,Taxes!$P$77))),
IF(SUMIFS(Taxes!$N$14:$N$17,Taxes!$J$14:$J$17,YEAR(AI$4))&gt;1,SUMIFS(Taxes!$P$77:$P$79,Taxes!$N$77:$N$79,SUMIFS(Taxes!$N$14:$N$17,Taxes!$J$14:$J$17,YEAR(AI$4))),
IF(Taxes!$N$12&gt;1,SUMIFS(Taxes!$P$77:$P$79,Taxes!$N$77:$N$79,Taxes!$N$12),IF(Taxes!$P130&lt;&gt;"",Taxes!$P130,SUMIFS(Taxes!$P$77:$P$79,Taxes!$N$77:$N$79,Taxes!$N$12)))
))
)</f>
        <v>0</v>
      </c>
      <c r="AJ288" s="5">
        <f ca="1">IF(AJ$4="",0,AJ104*
IF(SUMIFS(Taxes!$N$14:$N$17,Taxes!$J$14:$J$17,YEAR(AJ$4))=4,IF(AJ$1&lt;=Taxes!$P$81*12,Taxes!$P$82,IF(AJ$1&lt;=Taxes!$P$83*12,Taxes!$P$84,IF(Taxes!$P130&lt;&gt;"",Taxes!$P130,Taxes!$P$77))),
IF(SUMIFS(Taxes!$N$14:$N$17,Taxes!$J$14:$J$17,YEAR(AJ$4))&gt;1,SUMIFS(Taxes!$P$77:$P$79,Taxes!$N$77:$N$79,SUMIFS(Taxes!$N$14:$N$17,Taxes!$J$14:$J$17,YEAR(AJ$4))),
IF(Taxes!$N$12&gt;1,SUMIFS(Taxes!$P$77:$P$79,Taxes!$N$77:$N$79,Taxes!$N$12),IF(Taxes!$P130&lt;&gt;"",Taxes!$P130,SUMIFS(Taxes!$P$77:$P$79,Taxes!$N$77:$N$79,Taxes!$N$12)))
))
)</f>
        <v>0</v>
      </c>
      <c r="AK288" s="5">
        <f ca="1">IF(AK$4="",0,AK104*
IF(SUMIFS(Taxes!$N$14:$N$17,Taxes!$J$14:$J$17,YEAR(AK$4))=4,IF(AK$1&lt;=Taxes!$P$81*12,Taxes!$P$82,IF(AK$1&lt;=Taxes!$P$83*12,Taxes!$P$84,IF(Taxes!$P130&lt;&gt;"",Taxes!$P130,Taxes!$P$77))),
IF(SUMIFS(Taxes!$N$14:$N$17,Taxes!$J$14:$J$17,YEAR(AK$4))&gt;1,SUMIFS(Taxes!$P$77:$P$79,Taxes!$N$77:$N$79,SUMIFS(Taxes!$N$14:$N$17,Taxes!$J$14:$J$17,YEAR(AK$4))),
IF(Taxes!$N$12&gt;1,SUMIFS(Taxes!$P$77:$P$79,Taxes!$N$77:$N$79,Taxes!$N$12),IF(Taxes!$P130&lt;&gt;"",Taxes!$P130,SUMIFS(Taxes!$P$77:$P$79,Taxes!$N$77:$N$79,Taxes!$N$12)))
))
)</f>
        <v>0</v>
      </c>
      <c r="AL288" s="5">
        <f ca="1">IF(AL$4="",0,AL104*
IF(SUMIFS(Taxes!$N$14:$N$17,Taxes!$J$14:$J$17,YEAR(AL$4))=4,IF(AL$1&lt;=Taxes!$P$81*12,Taxes!$P$82,IF(AL$1&lt;=Taxes!$P$83*12,Taxes!$P$84,IF(Taxes!$P130&lt;&gt;"",Taxes!$P130,Taxes!$P$77))),
IF(SUMIFS(Taxes!$N$14:$N$17,Taxes!$J$14:$J$17,YEAR(AL$4))&gt;1,SUMIFS(Taxes!$P$77:$P$79,Taxes!$N$77:$N$79,SUMIFS(Taxes!$N$14:$N$17,Taxes!$J$14:$J$17,YEAR(AL$4))),
IF(Taxes!$N$12&gt;1,SUMIFS(Taxes!$P$77:$P$79,Taxes!$N$77:$N$79,Taxes!$N$12),IF(Taxes!$P130&lt;&gt;"",Taxes!$P130,SUMIFS(Taxes!$P$77:$P$79,Taxes!$N$77:$N$79,Taxes!$N$12)))
))
)</f>
        <v>0</v>
      </c>
      <c r="AM288" s="5">
        <f ca="1">IF(AM$4="",0,AM104*
IF(SUMIFS(Taxes!$N$14:$N$17,Taxes!$J$14:$J$17,YEAR(AM$4))=4,IF(AM$1&lt;=Taxes!$P$81*12,Taxes!$P$82,IF(AM$1&lt;=Taxes!$P$83*12,Taxes!$P$84,IF(Taxes!$P130&lt;&gt;"",Taxes!$P130,Taxes!$P$77))),
IF(SUMIFS(Taxes!$N$14:$N$17,Taxes!$J$14:$J$17,YEAR(AM$4))&gt;1,SUMIFS(Taxes!$P$77:$P$79,Taxes!$N$77:$N$79,SUMIFS(Taxes!$N$14:$N$17,Taxes!$J$14:$J$17,YEAR(AM$4))),
IF(Taxes!$N$12&gt;1,SUMIFS(Taxes!$P$77:$P$79,Taxes!$N$77:$N$79,Taxes!$N$12),IF(Taxes!$P130&lt;&gt;"",Taxes!$P130,SUMIFS(Taxes!$P$77:$P$79,Taxes!$N$77:$N$79,Taxes!$N$12)))
))
)</f>
        <v>0</v>
      </c>
      <c r="AN288" s="5">
        <f ca="1">IF(AN$4="",0,AN104*
IF(SUMIFS(Taxes!$N$14:$N$17,Taxes!$J$14:$J$17,YEAR(AN$4))=4,IF(AN$1&lt;=Taxes!$P$81*12,Taxes!$P$82,IF(AN$1&lt;=Taxes!$P$83*12,Taxes!$P$84,IF(Taxes!$P130&lt;&gt;"",Taxes!$P130,Taxes!$P$77))),
IF(SUMIFS(Taxes!$N$14:$N$17,Taxes!$J$14:$J$17,YEAR(AN$4))&gt;1,SUMIFS(Taxes!$P$77:$P$79,Taxes!$N$77:$N$79,SUMIFS(Taxes!$N$14:$N$17,Taxes!$J$14:$J$17,YEAR(AN$4))),
IF(Taxes!$N$12&gt;1,SUMIFS(Taxes!$P$77:$P$79,Taxes!$N$77:$N$79,Taxes!$N$12),IF(Taxes!$P130&lt;&gt;"",Taxes!$P130,SUMIFS(Taxes!$P$77:$P$79,Taxes!$N$77:$N$79,Taxes!$N$12)))
))
)</f>
        <v>0</v>
      </c>
      <c r="AO288" s="5">
        <f ca="1">IF(AO$4="",0,AO104*
IF(SUMIFS(Taxes!$N$14:$N$17,Taxes!$J$14:$J$17,YEAR(AO$4))=4,IF(AO$1&lt;=Taxes!$P$81*12,Taxes!$P$82,IF(AO$1&lt;=Taxes!$P$83*12,Taxes!$P$84,IF(Taxes!$P130&lt;&gt;"",Taxes!$P130,Taxes!$P$77))),
IF(SUMIFS(Taxes!$N$14:$N$17,Taxes!$J$14:$J$17,YEAR(AO$4))&gt;1,SUMIFS(Taxes!$P$77:$P$79,Taxes!$N$77:$N$79,SUMIFS(Taxes!$N$14:$N$17,Taxes!$J$14:$J$17,YEAR(AO$4))),
IF(Taxes!$N$12&gt;1,SUMIFS(Taxes!$P$77:$P$79,Taxes!$N$77:$N$79,Taxes!$N$12),IF(Taxes!$P130&lt;&gt;"",Taxes!$P130,SUMIFS(Taxes!$P$77:$P$79,Taxes!$N$77:$N$79,Taxes!$N$12)))
))
)</f>
        <v>0</v>
      </c>
      <c r="AP288" s="5">
        <f ca="1">IF(AP$4="",0,AP104*
IF(SUMIFS(Taxes!$N$14:$N$17,Taxes!$J$14:$J$17,YEAR(AP$4))=4,IF(AP$1&lt;=Taxes!$P$81*12,Taxes!$P$82,IF(AP$1&lt;=Taxes!$P$83*12,Taxes!$P$84,IF(Taxes!$P130&lt;&gt;"",Taxes!$P130,Taxes!$P$77))),
IF(SUMIFS(Taxes!$N$14:$N$17,Taxes!$J$14:$J$17,YEAR(AP$4))&gt;1,SUMIFS(Taxes!$P$77:$P$79,Taxes!$N$77:$N$79,SUMIFS(Taxes!$N$14:$N$17,Taxes!$J$14:$J$17,YEAR(AP$4))),
IF(Taxes!$N$12&gt;1,SUMIFS(Taxes!$P$77:$P$79,Taxes!$N$77:$N$79,Taxes!$N$12),IF(Taxes!$P130&lt;&gt;"",Taxes!$P130,SUMIFS(Taxes!$P$77:$P$79,Taxes!$N$77:$N$79,Taxes!$N$12)))
))
)</f>
        <v>0</v>
      </c>
      <c r="AQ288" s="5">
        <f ca="1">IF(AQ$4="",0,AQ104*
IF(SUMIFS(Taxes!$N$14:$N$17,Taxes!$J$14:$J$17,YEAR(AQ$4))=4,IF(AQ$1&lt;=Taxes!$P$81*12,Taxes!$P$82,IF(AQ$1&lt;=Taxes!$P$83*12,Taxes!$P$84,IF(Taxes!$P130&lt;&gt;"",Taxes!$P130,Taxes!$P$77))),
IF(SUMIFS(Taxes!$N$14:$N$17,Taxes!$J$14:$J$17,YEAR(AQ$4))&gt;1,SUMIFS(Taxes!$P$77:$P$79,Taxes!$N$77:$N$79,SUMIFS(Taxes!$N$14:$N$17,Taxes!$J$14:$J$17,YEAR(AQ$4))),
IF(Taxes!$N$12&gt;1,SUMIFS(Taxes!$P$77:$P$79,Taxes!$N$77:$N$79,Taxes!$N$12),IF(Taxes!$P130&lt;&gt;"",Taxes!$P130,SUMIFS(Taxes!$P$77:$P$79,Taxes!$N$77:$N$79,Taxes!$N$12)))
))
)</f>
        <v>0</v>
      </c>
      <c r="AR288" s="5">
        <f ca="1">IF(AR$4="",0,AR104*
IF(SUMIFS(Taxes!$N$14:$N$17,Taxes!$J$14:$J$17,YEAR(AR$4))=4,IF(AR$1&lt;=Taxes!$P$81*12,Taxes!$P$82,IF(AR$1&lt;=Taxes!$P$83*12,Taxes!$P$84,IF(Taxes!$P130&lt;&gt;"",Taxes!$P130,Taxes!$P$77))),
IF(SUMIFS(Taxes!$N$14:$N$17,Taxes!$J$14:$J$17,YEAR(AR$4))&gt;1,SUMIFS(Taxes!$P$77:$P$79,Taxes!$N$77:$N$79,SUMIFS(Taxes!$N$14:$N$17,Taxes!$J$14:$J$17,YEAR(AR$4))),
IF(Taxes!$N$12&gt;1,SUMIFS(Taxes!$P$77:$P$79,Taxes!$N$77:$N$79,Taxes!$N$12),IF(Taxes!$P130&lt;&gt;"",Taxes!$P130,SUMIFS(Taxes!$P$77:$P$79,Taxes!$N$77:$N$79,Taxes!$N$12)))
))
)</f>
        <v>0</v>
      </c>
      <c r="AS288" s="5">
        <f ca="1">IF(AS$4="",0,AS104*
IF(SUMIFS(Taxes!$N$14:$N$17,Taxes!$J$14:$J$17,YEAR(AS$4))=4,IF(AS$1&lt;=Taxes!$P$81*12,Taxes!$P$82,IF(AS$1&lt;=Taxes!$P$83*12,Taxes!$P$84,IF(Taxes!$P130&lt;&gt;"",Taxes!$P130,Taxes!$P$77))),
IF(SUMIFS(Taxes!$N$14:$N$17,Taxes!$J$14:$J$17,YEAR(AS$4))&gt;1,SUMIFS(Taxes!$P$77:$P$79,Taxes!$N$77:$N$79,SUMIFS(Taxes!$N$14:$N$17,Taxes!$J$14:$J$17,YEAR(AS$4))),
IF(Taxes!$N$12&gt;1,SUMIFS(Taxes!$P$77:$P$79,Taxes!$N$77:$N$79,Taxes!$N$12),IF(Taxes!$P130&lt;&gt;"",Taxes!$P130,SUMIFS(Taxes!$P$77:$P$79,Taxes!$N$77:$N$79,Taxes!$N$12)))
))
)</f>
        <v>0</v>
      </c>
      <c r="AT288" s="5">
        <f ca="1">IF(AT$4="",0,AT104*
IF(SUMIFS(Taxes!$N$14:$N$17,Taxes!$J$14:$J$17,YEAR(AT$4))=4,IF(AT$1&lt;=Taxes!$P$81*12,Taxes!$P$82,IF(AT$1&lt;=Taxes!$P$83*12,Taxes!$P$84,IF(Taxes!$P130&lt;&gt;"",Taxes!$P130,Taxes!$P$77))),
IF(SUMIFS(Taxes!$N$14:$N$17,Taxes!$J$14:$J$17,YEAR(AT$4))&gt;1,SUMIFS(Taxes!$P$77:$P$79,Taxes!$N$77:$N$79,SUMIFS(Taxes!$N$14:$N$17,Taxes!$J$14:$J$17,YEAR(AT$4))),
IF(Taxes!$N$12&gt;1,SUMIFS(Taxes!$P$77:$P$79,Taxes!$N$77:$N$79,Taxes!$N$12),IF(Taxes!$P130&lt;&gt;"",Taxes!$P130,SUMIFS(Taxes!$P$77:$P$79,Taxes!$N$77:$N$79,Taxes!$N$12)))
))
)</f>
        <v>0</v>
      </c>
      <c r="AU288" s="5">
        <f ca="1">IF(AU$4="",0,AU104*
IF(SUMIFS(Taxes!$N$14:$N$17,Taxes!$J$14:$J$17,YEAR(AU$4))=4,IF(AU$1&lt;=Taxes!$P$81*12,Taxes!$P$82,IF(AU$1&lt;=Taxes!$P$83*12,Taxes!$P$84,IF(Taxes!$P130&lt;&gt;"",Taxes!$P130,Taxes!$P$77))),
IF(SUMIFS(Taxes!$N$14:$N$17,Taxes!$J$14:$J$17,YEAR(AU$4))&gt;1,SUMIFS(Taxes!$P$77:$P$79,Taxes!$N$77:$N$79,SUMIFS(Taxes!$N$14:$N$17,Taxes!$J$14:$J$17,YEAR(AU$4))),
IF(Taxes!$N$12&gt;1,SUMIFS(Taxes!$P$77:$P$79,Taxes!$N$77:$N$79,Taxes!$N$12),IF(Taxes!$P130&lt;&gt;"",Taxes!$P130,SUMIFS(Taxes!$P$77:$P$79,Taxes!$N$77:$N$79,Taxes!$N$12)))
))
)</f>
        <v>0</v>
      </c>
      <c r="AV288" s="5">
        <f ca="1">IF(AV$4="",0,AV104*
IF(SUMIFS(Taxes!$N$14:$N$17,Taxes!$J$14:$J$17,YEAR(AV$4))=4,IF(AV$1&lt;=Taxes!$P$81*12,Taxes!$P$82,IF(AV$1&lt;=Taxes!$P$83*12,Taxes!$P$84,IF(Taxes!$P130&lt;&gt;"",Taxes!$P130,Taxes!$P$77))),
IF(SUMIFS(Taxes!$N$14:$N$17,Taxes!$J$14:$J$17,YEAR(AV$4))&gt;1,SUMIFS(Taxes!$P$77:$P$79,Taxes!$N$77:$N$79,SUMIFS(Taxes!$N$14:$N$17,Taxes!$J$14:$J$17,YEAR(AV$4))),
IF(Taxes!$N$12&gt;1,SUMIFS(Taxes!$P$77:$P$79,Taxes!$N$77:$N$79,Taxes!$N$12),IF(Taxes!$P130&lt;&gt;"",Taxes!$P130,SUMIFS(Taxes!$P$77:$P$79,Taxes!$N$77:$N$79,Taxes!$N$12)))
))
)</f>
        <v>0</v>
      </c>
      <c r="AW288" s="5">
        <f ca="1">IF(AW$4="",0,AW104*
IF(SUMIFS(Taxes!$N$14:$N$17,Taxes!$J$14:$J$17,YEAR(AW$4))=4,IF(AW$1&lt;=Taxes!$P$81*12,Taxes!$P$82,IF(AW$1&lt;=Taxes!$P$83*12,Taxes!$P$84,IF(Taxes!$P130&lt;&gt;"",Taxes!$P130,Taxes!$P$77))),
IF(SUMIFS(Taxes!$N$14:$N$17,Taxes!$J$14:$J$17,YEAR(AW$4))&gt;1,SUMIFS(Taxes!$P$77:$P$79,Taxes!$N$77:$N$79,SUMIFS(Taxes!$N$14:$N$17,Taxes!$J$14:$J$17,YEAR(AW$4))),
IF(Taxes!$N$12&gt;1,SUMIFS(Taxes!$P$77:$P$79,Taxes!$N$77:$N$79,Taxes!$N$12),IF(Taxes!$P130&lt;&gt;"",Taxes!$P130,SUMIFS(Taxes!$P$77:$P$79,Taxes!$N$77:$N$79,Taxes!$N$12)))
))
)</f>
        <v>0</v>
      </c>
      <c r="AX288" s="5">
        <f ca="1">IF(AX$4="",0,AX104*
IF(SUMIFS(Taxes!$N$14:$N$17,Taxes!$J$14:$J$17,YEAR(AX$4))=4,IF(AX$1&lt;=Taxes!$P$81*12,Taxes!$P$82,IF(AX$1&lt;=Taxes!$P$83*12,Taxes!$P$84,IF(Taxes!$P130&lt;&gt;"",Taxes!$P130,Taxes!$P$77))),
IF(SUMIFS(Taxes!$N$14:$N$17,Taxes!$J$14:$J$17,YEAR(AX$4))&gt;1,SUMIFS(Taxes!$P$77:$P$79,Taxes!$N$77:$N$79,SUMIFS(Taxes!$N$14:$N$17,Taxes!$J$14:$J$17,YEAR(AX$4))),
IF(Taxes!$N$12&gt;1,SUMIFS(Taxes!$P$77:$P$79,Taxes!$N$77:$N$79,Taxes!$N$12),IF(Taxes!$P130&lt;&gt;"",Taxes!$P130,SUMIFS(Taxes!$P$77:$P$79,Taxes!$N$77:$N$79,Taxes!$N$12)))
))
)</f>
        <v>0</v>
      </c>
      <c r="AY288" s="5">
        <f ca="1">IF(AY$4="",0,AY104*
IF(SUMIFS(Taxes!$N$14:$N$17,Taxes!$J$14:$J$17,YEAR(AY$4))=4,IF(AY$1&lt;=Taxes!$P$81*12,Taxes!$P$82,IF(AY$1&lt;=Taxes!$P$83*12,Taxes!$P$84,IF(Taxes!$P130&lt;&gt;"",Taxes!$P130,Taxes!$P$77))),
IF(SUMIFS(Taxes!$N$14:$N$17,Taxes!$J$14:$J$17,YEAR(AY$4))&gt;1,SUMIFS(Taxes!$P$77:$P$79,Taxes!$N$77:$N$79,SUMIFS(Taxes!$N$14:$N$17,Taxes!$J$14:$J$17,YEAR(AY$4))),
IF(Taxes!$N$12&gt;1,SUMIFS(Taxes!$P$77:$P$79,Taxes!$N$77:$N$79,Taxes!$N$12),IF(Taxes!$P130&lt;&gt;"",Taxes!$P130,SUMIFS(Taxes!$P$77:$P$79,Taxes!$N$77:$N$79,Taxes!$N$12)))
))
)</f>
        <v>0</v>
      </c>
      <c r="AZ288" s="5">
        <f ca="1">IF(AZ$4="",0,AZ104*
IF(SUMIFS(Taxes!$N$14:$N$17,Taxes!$J$14:$J$17,YEAR(AZ$4))=4,IF(AZ$1&lt;=Taxes!$P$81*12,Taxes!$P$82,IF(AZ$1&lt;=Taxes!$P$83*12,Taxes!$P$84,IF(Taxes!$P130&lt;&gt;"",Taxes!$P130,Taxes!$P$77))),
IF(SUMIFS(Taxes!$N$14:$N$17,Taxes!$J$14:$J$17,YEAR(AZ$4))&gt;1,SUMIFS(Taxes!$P$77:$P$79,Taxes!$N$77:$N$79,SUMIFS(Taxes!$N$14:$N$17,Taxes!$J$14:$J$17,YEAR(AZ$4))),
IF(Taxes!$N$12&gt;1,SUMIFS(Taxes!$P$77:$P$79,Taxes!$N$77:$N$79,Taxes!$N$12),IF(Taxes!$P130&lt;&gt;"",Taxes!$P130,SUMIFS(Taxes!$P$77:$P$79,Taxes!$N$77:$N$79,Taxes!$N$12)))
))
)</f>
        <v>0</v>
      </c>
      <c r="BA288" s="5">
        <f ca="1">IF(BA$4="",0,BA104*
IF(SUMIFS(Taxes!$N$14:$N$17,Taxes!$J$14:$J$17,YEAR(BA$4))=4,IF(BA$1&lt;=Taxes!$P$81*12,Taxes!$P$82,IF(BA$1&lt;=Taxes!$P$83*12,Taxes!$P$84,IF(Taxes!$P130&lt;&gt;"",Taxes!$P130,Taxes!$P$77))),
IF(SUMIFS(Taxes!$N$14:$N$17,Taxes!$J$14:$J$17,YEAR(BA$4))&gt;1,SUMIFS(Taxes!$P$77:$P$79,Taxes!$N$77:$N$79,SUMIFS(Taxes!$N$14:$N$17,Taxes!$J$14:$J$17,YEAR(BA$4))),
IF(Taxes!$N$12&gt;1,SUMIFS(Taxes!$P$77:$P$79,Taxes!$N$77:$N$79,Taxes!$N$12),IF(Taxes!$P130&lt;&gt;"",Taxes!$P130,SUMIFS(Taxes!$P$77:$P$79,Taxes!$N$77:$N$79,Taxes!$N$12)))
))
)</f>
        <v>0</v>
      </c>
      <c r="BB288" s="5">
        <f ca="1">IF(BB$4="",0,BB104*
IF(SUMIFS(Taxes!$N$14:$N$17,Taxes!$J$14:$J$17,YEAR(BB$4))=4,IF(BB$1&lt;=Taxes!$P$81*12,Taxes!$P$82,IF(BB$1&lt;=Taxes!$P$83*12,Taxes!$P$84,IF(Taxes!$P130&lt;&gt;"",Taxes!$P130,Taxes!$P$77))),
IF(SUMIFS(Taxes!$N$14:$N$17,Taxes!$J$14:$J$17,YEAR(BB$4))&gt;1,SUMIFS(Taxes!$P$77:$P$79,Taxes!$N$77:$N$79,SUMIFS(Taxes!$N$14:$N$17,Taxes!$J$14:$J$17,YEAR(BB$4))),
IF(Taxes!$N$12&gt;1,SUMIFS(Taxes!$P$77:$P$79,Taxes!$N$77:$N$79,Taxes!$N$12),IF(Taxes!$P130&lt;&gt;"",Taxes!$P130,SUMIFS(Taxes!$P$77:$P$79,Taxes!$N$77:$N$79,Taxes!$N$12)))
))
)</f>
        <v>0</v>
      </c>
      <c r="BC288" s="5">
        <f ca="1">IF(BC$4="",0,BC104*
IF(SUMIFS(Taxes!$N$14:$N$17,Taxes!$J$14:$J$17,YEAR(BC$4))=4,IF(BC$1&lt;=Taxes!$P$81*12,Taxes!$P$82,IF(BC$1&lt;=Taxes!$P$83*12,Taxes!$P$84,IF(Taxes!$P130&lt;&gt;"",Taxes!$P130,Taxes!$P$77))),
IF(SUMIFS(Taxes!$N$14:$N$17,Taxes!$J$14:$J$17,YEAR(BC$4))&gt;1,SUMIFS(Taxes!$P$77:$P$79,Taxes!$N$77:$N$79,SUMIFS(Taxes!$N$14:$N$17,Taxes!$J$14:$J$17,YEAR(BC$4))),
IF(Taxes!$N$12&gt;1,SUMIFS(Taxes!$P$77:$P$79,Taxes!$N$77:$N$79,Taxes!$N$12),IF(Taxes!$P130&lt;&gt;"",Taxes!$P130,SUMIFS(Taxes!$P$77:$P$79,Taxes!$N$77:$N$79,Taxes!$N$12)))
))
)</f>
        <v>0</v>
      </c>
      <c r="BD288" s="5">
        <f ca="1">IF(BD$4="",0,BD104*
IF(SUMIFS(Taxes!$N$14:$N$17,Taxes!$J$14:$J$17,YEAR(BD$4))=4,IF(BD$1&lt;=Taxes!$P$81*12,Taxes!$P$82,IF(BD$1&lt;=Taxes!$P$83*12,Taxes!$P$84,IF(Taxes!$P130&lt;&gt;"",Taxes!$P130,Taxes!$P$77))),
IF(SUMIFS(Taxes!$N$14:$N$17,Taxes!$J$14:$J$17,YEAR(BD$4))&gt;1,SUMIFS(Taxes!$P$77:$P$79,Taxes!$N$77:$N$79,SUMIFS(Taxes!$N$14:$N$17,Taxes!$J$14:$J$17,YEAR(BD$4))),
IF(Taxes!$N$12&gt;1,SUMIFS(Taxes!$P$77:$P$79,Taxes!$N$77:$N$79,Taxes!$N$12),IF(Taxes!$P130&lt;&gt;"",Taxes!$P130,SUMIFS(Taxes!$P$77:$P$79,Taxes!$N$77:$N$79,Taxes!$N$12)))
))
)</f>
        <v>0</v>
      </c>
      <c r="BE288" s="5">
        <f ca="1">IF(BE$4="",0,BE104*
IF(SUMIFS(Taxes!$N$14:$N$17,Taxes!$J$14:$J$17,YEAR(BE$4))=4,IF(BE$1&lt;=Taxes!$P$81*12,Taxes!$P$82,IF(BE$1&lt;=Taxes!$P$83*12,Taxes!$P$84,IF(Taxes!$P130&lt;&gt;"",Taxes!$P130,Taxes!$P$77))),
IF(SUMIFS(Taxes!$N$14:$N$17,Taxes!$J$14:$J$17,YEAR(BE$4))&gt;1,SUMIFS(Taxes!$P$77:$P$79,Taxes!$N$77:$N$79,SUMIFS(Taxes!$N$14:$N$17,Taxes!$J$14:$J$17,YEAR(BE$4))),
IF(Taxes!$N$12&gt;1,SUMIFS(Taxes!$P$77:$P$79,Taxes!$N$77:$N$79,Taxes!$N$12),IF(Taxes!$P130&lt;&gt;"",Taxes!$P130,SUMIFS(Taxes!$P$77:$P$79,Taxes!$N$77:$N$79,Taxes!$N$12)))
))
)</f>
        <v>0</v>
      </c>
      <c r="BF288" s="5">
        <f ca="1">IF(BF$4="",0,BF104*
IF(SUMIFS(Taxes!$N$14:$N$17,Taxes!$J$14:$J$17,YEAR(BF$4))=4,IF(BF$1&lt;=Taxes!$P$81*12,Taxes!$P$82,IF(BF$1&lt;=Taxes!$P$83*12,Taxes!$P$84,IF(Taxes!$P130&lt;&gt;"",Taxes!$P130,Taxes!$P$77))),
IF(SUMIFS(Taxes!$N$14:$N$17,Taxes!$J$14:$J$17,YEAR(BF$4))&gt;1,SUMIFS(Taxes!$P$77:$P$79,Taxes!$N$77:$N$79,SUMIFS(Taxes!$N$14:$N$17,Taxes!$J$14:$J$17,YEAR(BF$4))),
IF(Taxes!$N$12&gt;1,SUMIFS(Taxes!$P$77:$P$79,Taxes!$N$77:$N$79,Taxes!$N$12),IF(Taxes!$P130&lt;&gt;"",Taxes!$P130,SUMIFS(Taxes!$P$77:$P$79,Taxes!$N$77:$N$79,Taxes!$N$12)))
))
)</f>
        <v>0</v>
      </c>
      <c r="BG288" s="5">
        <f ca="1">IF(BG$4="",0,BG104*
IF(SUMIFS(Taxes!$N$14:$N$17,Taxes!$J$14:$J$17,YEAR(BG$4))=4,IF(BG$1&lt;=Taxes!$P$81*12,Taxes!$P$82,IF(BG$1&lt;=Taxes!$P$83*12,Taxes!$P$84,IF(Taxes!$P130&lt;&gt;"",Taxes!$P130,Taxes!$P$77))),
IF(SUMIFS(Taxes!$N$14:$N$17,Taxes!$J$14:$J$17,YEAR(BG$4))&gt;1,SUMIFS(Taxes!$P$77:$P$79,Taxes!$N$77:$N$79,SUMIFS(Taxes!$N$14:$N$17,Taxes!$J$14:$J$17,YEAR(BG$4))),
IF(Taxes!$N$12&gt;1,SUMIFS(Taxes!$P$77:$P$79,Taxes!$N$77:$N$79,Taxes!$N$12),IF(Taxes!$P130&lt;&gt;"",Taxes!$P130,SUMIFS(Taxes!$P$77:$P$79,Taxes!$N$77:$N$79,Taxes!$N$12)))
))
)</f>
        <v>0</v>
      </c>
      <c r="BH288" s="5">
        <f ca="1">IF(BH$4="",0,BH104*
IF(SUMIFS(Taxes!$N$14:$N$17,Taxes!$J$14:$J$17,YEAR(BH$4))=4,IF(BH$1&lt;=Taxes!$P$81*12,Taxes!$P$82,IF(BH$1&lt;=Taxes!$P$83*12,Taxes!$P$84,IF(Taxes!$P130&lt;&gt;"",Taxes!$P130,Taxes!$P$77))),
IF(SUMIFS(Taxes!$N$14:$N$17,Taxes!$J$14:$J$17,YEAR(BH$4))&gt;1,SUMIFS(Taxes!$P$77:$P$79,Taxes!$N$77:$N$79,SUMIFS(Taxes!$N$14:$N$17,Taxes!$J$14:$J$17,YEAR(BH$4))),
IF(Taxes!$N$12&gt;1,SUMIFS(Taxes!$P$77:$P$79,Taxes!$N$77:$N$79,Taxes!$N$12),IF(Taxes!$P130&lt;&gt;"",Taxes!$P130,SUMIFS(Taxes!$P$77:$P$79,Taxes!$N$77:$N$79,Taxes!$N$12)))
))
)</f>
        <v>0</v>
      </c>
      <c r="BI288" s="5">
        <f ca="1">IF(BI$4="",0,BI104*
IF(SUMIFS(Taxes!$N$14:$N$17,Taxes!$J$14:$J$17,YEAR(BI$4))=4,IF(BI$1&lt;=Taxes!$P$81*12,Taxes!$P$82,IF(BI$1&lt;=Taxes!$P$83*12,Taxes!$P$84,IF(Taxes!$P130&lt;&gt;"",Taxes!$P130,Taxes!$P$77))),
IF(SUMIFS(Taxes!$N$14:$N$17,Taxes!$J$14:$J$17,YEAR(BI$4))&gt;1,SUMIFS(Taxes!$P$77:$P$79,Taxes!$N$77:$N$79,SUMIFS(Taxes!$N$14:$N$17,Taxes!$J$14:$J$17,YEAR(BI$4))),
IF(Taxes!$N$12&gt;1,SUMIFS(Taxes!$P$77:$P$79,Taxes!$N$77:$N$79,Taxes!$N$12),IF(Taxes!$P130&lt;&gt;"",Taxes!$P130,SUMIFS(Taxes!$P$77:$P$79,Taxes!$N$77:$N$79,Taxes!$N$12)))
))
)</f>
        <v>0</v>
      </c>
      <c r="BJ288" s="5">
        <f ca="1">IF(BJ$4="",0,BJ104*
IF(SUMIFS(Taxes!$N$14:$N$17,Taxes!$J$14:$J$17,YEAR(BJ$4))=4,IF(BJ$1&lt;=Taxes!$P$81*12,Taxes!$P$82,IF(BJ$1&lt;=Taxes!$P$83*12,Taxes!$P$84,IF(Taxes!$P130&lt;&gt;"",Taxes!$P130,Taxes!$P$77))),
IF(SUMIFS(Taxes!$N$14:$N$17,Taxes!$J$14:$J$17,YEAR(BJ$4))&gt;1,SUMIFS(Taxes!$P$77:$P$79,Taxes!$N$77:$N$79,SUMIFS(Taxes!$N$14:$N$17,Taxes!$J$14:$J$17,YEAR(BJ$4))),
IF(Taxes!$N$12&gt;1,SUMIFS(Taxes!$P$77:$P$79,Taxes!$N$77:$N$79,Taxes!$N$12),IF(Taxes!$P130&lt;&gt;"",Taxes!$P130,SUMIFS(Taxes!$P$77:$P$79,Taxes!$N$77:$N$79,Taxes!$N$12)))
))
)</f>
        <v>0</v>
      </c>
      <c r="BK288" s="5">
        <f ca="1">IF(BK$4="",0,BK104*
IF(SUMIFS(Taxes!$N$14:$N$17,Taxes!$J$14:$J$17,YEAR(BK$4))=4,IF(BK$1&lt;=Taxes!$P$81*12,Taxes!$P$82,IF(BK$1&lt;=Taxes!$P$83*12,Taxes!$P$84,IF(Taxes!$P130&lt;&gt;"",Taxes!$P130,Taxes!$P$77))),
IF(SUMIFS(Taxes!$N$14:$N$17,Taxes!$J$14:$J$17,YEAR(BK$4))&gt;1,SUMIFS(Taxes!$P$77:$P$79,Taxes!$N$77:$N$79,SUMIFS(Taxes!$N$14:$N$17,Taxes!$J$14:$J$17,YEAR(BK$4))),
IF(Taxes!$N$12&gt;1,SUMIFS(Taxes!$P$77:$P$79,Taxes!$N$77:$N$79,Taxes!$N$12),IF(Taxes!$P130&lt;&gt;"",Taxes!$P130,SUMIFS(Taxes!$P$77:$P$79,Taxes!$N$77:$N$79,Taxes!$N$12)))
))
)</f>
        <v>0</v>
      </c>
      <c r="BL288" s="5">
        <f ca="1">IF(BL$4="",0,BL104*
IF(SUMIFS(Taxes!$N$14:$N$17,Taxes!$J$14:$J$17,YEAR(BL$4))=4,IF(BL$1&lt;=Taxes!$P$81*12,Taxes!$P$82,IF(BL$1&lt;=Taxes!$P$83*12,Taxes!$P$84,IF(Taxes!$P130&lt;&gt;"",Taxes!$P130,Taxes!$P$77))),
IF(SUMIFS(Taxes!$N$14:$N$17,Taxes!$J$14:$J$17,YEAR(BL$4))&gt;1,SUMIFS(Taxes!$P$77:$P$79,Taxes!$N$77:$N$79,SUMIFS(Taxes!$N$14:$N$17,Taxes!$J$14:$J$17,YEAR(BL$4))),
IF(Taxes!$N$12&gt;1,SUMIFS(Taxes!$P$77:$P$79,Taxes!$N$77:$N$79,Taxes!$N$12),IF(Taxes!$P130&lt;&gt;"",Taxes!$P130,SUMIFS(Taxes!$P$77:$P$79,Taxes!$N$77:$N$79,Taxes!$N$12)))
))
)</f>
        <v>0</v>
      </c>
      <c r="BM288" s="5">
        <f ca="1">IF(BM$4="",0,BM104*
IF(SUMIFS(Taxes!$N$14:$N$17,Taxes!$J$14:$J$17,YEAR(BM$4))=4,IF(BM$1&lt;=Taxes!$P$81*12,Taxes!$P$82,IF(BM$1&lt;=Taxes!$P$83*12,Taxes!$P$84,IF(Taxes!$P130&lt;&gt;"",Taxes!$P130,Taxes!$P$77))),
IF(SUMIFS(Taxes!$N$14:$N$17,Taxes!$J$14:$J$17,YEAR(BM$4))&gt;1,SUMIFS(Taxes!$P$77:$P$79,Taxes!$N$77:$N$79,SUMIFS(Taxes!$N$14:$N$17,Taxes!$J$14:$J$17,YEAR(BM$4))),
IF(Taxes!$N$12&gt;1,SUMIFS(Taxes!$P$77:$P$79,Taxes!$N$77:$N$79,Taxes!$N$12),IF(Taxes!$P130&lt;&gt;"",Taxes!$P130,SUMIFS(Taxes!$P$77:$P$79,Taxes!$N$77:$N$79,Taxes!$N$12)))
))
)</f>
        <v>0</v>
      </c>
      <c r="BN288" s="5">
        <f ca="1">IF(BN$4="",0,BN104*
IF(SUMIFS(Taxes!$N$14:$N$17,Taxes!$J$14:$J$17,YEAR(BN$4))=4,IF(BN$1&lt;=Taxes!$P$81*12,Taxes!$P$82,IF(BN$1&lt;=Taxes!$P$83*12,Taxes!$P$84,IF(Taxes!$P130&lt;&gt;"",Taxes!$P130,Taxes!$P$77))),
IF(SUMIFS(Taxes!$N$14:$N$17,Taxes!$J$14:$J$17,YEAR(BN$4))&gt;1,SUMIFS(Taxes!$P$77:$P$79,Taxes!$N$77:$N$79,SUMIFS(Taxes!$N$14:$N$17,Taxes!$J$14:$J$17,YEAR(BN$4))),
IF(Taxes!$N$12&gt;1,SUMIFS(Taxes!$P$77:$P$79,Taxes!$N$77:$N$79,Taxes!$N$12),IF(Taxes!$P130&lt;&gt;"",Taxes!$P130,SUMIFS(Taxes!$P$77:$P$79,Taxes!$N$77:$N$79,Taxes!$N$12)))
))
)</f>
        <v>0</v>
      </c>
      <c r="BO288" s="5">
        <f ca="1">IF(BO$4="",0,BO104*
IF(SUMIFS(Taxes!$N$14:$N$17,Taxes!$J$14:$J$17,YEAR(BO$4))=4,IF(BO$1&lt;=Taxes!$P$81*12,Taxes!$P$82,IF(BO$1&lt;=Taxes!$P$83*12,Taxes!$P$84,IF(Taxes!$P130&lt;&gt;"",Taxes!$P130,Taxes!$P$77))),
IF(SUMIFS(Taxes!$N$14:$N$17,Taxes!$J$14:$J$17,YEAR(BO$4))&gt;1,SUMIFS(Taxes!$P$77:$P$79,Taxes!$N$77:$N$79,SUMIFS(Taxes!$N$14:$N$17,Taxes!$J$14:$J$17,YEAR(BO$4))),
IF(Taxes!$N$12&gt;1,SUMIFS(Taxes!$P$77:$P$79,Taxes!$N$77:$N$79,Taxes!$N$12),IF(Taxes!$P130&lt;&gt;"",Taxes!$P130,SUMIFS(Taxes!$P$77:$P$79,Taxes!$N$77:$N$79,Taxes!$N$12)))
))
)</f>
        <v>0</v>
      </c>
      <c r="BP288" s="5">
        <f ca="1">IF(BP$4="",0,BP104*
IF(SUMIFS(Taxes!$N$14:$N$17,Taxes!$J$14:$J$17,YEAR(BP$4))=4,IF(BP$1&lt;=Taxes!$P$81*12,Taxes!$P$82,IF(BP$1&lt;=Taxes!$P$83*12,Taxes!$P$84,IF(Taxes!$P130&lt;&gt;"",Taxes!$P130,Taxes!$P$77))),
IF(SUMIFS(Taxes!$N$14:$N$17,Taxes!$J$14:$J$17,YEAR(BP$4))&gt;1,SUMIFS(Taxes!$P$77:$P$79,Taxes!$N$77:$N$79,SUMIFS(Taxes!$N$14:$N$17,Taxes!$J$14:$J$17,YEAR(BP$4))),
IF(Taxes!$N$12&gt;1,SUMIFS(Taxes!$P$77:$P$79,Taxes!$N$77:$N$79,Taxes!$N$12),IF(Taxes!$P130&lt;&gt;"",Taxes!$P130,SUMIFS(Taxes!$P$77:$P$79,Taxes!$N$77:$N$79,Taxes!$N$12)))
))
)</f>
        <v>0</v>
      </c>
      <c r="BQ288" s="5">
        <f ca="1">IF(BQ$4="",0,BQ104*
IF(SUMIFS(Taxes!$N$14:$N$17,Taxes!$J$14:$J$17,YEAR(BQ$4))=4,IF(BQ$1&lt;=Taxes!$P$81*12,Taxes!$P$82,IF(BQ$1&lt;=Taxes!$P$83*12,Taxes!$P$84,IF(Taxes!$P130&lt;&gt;"",Taxes!$P130,Taxes!$P$77))),
IF(SUMIFS(Taxes!$N$14:$N$17,Taxes!$J$14:$J$17,YEAR(BQ$4))&gt;1,SUMIFS(Taxes!$P$77:$P$79,Taxes!$N$77:$N$79,SUMIFS(Taxes!$N$14:$N$17,Taxes!$J$14:$J$17,YEAR(BQ$4))),
IF(Taxes!$N$12&gt;1,SUMIFS(Taxes!$P$77:$P$79,Taxes!$N$77:$N$79,Taxes!$N$12),IF(Taxes!$P130&lt;&gt;"",Taxes!$P130,SUMIFS(Taxes!$P$77:$P$79,Taxes!$N$77:$N$79,Taxes!$N$12)))
))
)</f>
        <v>0</v>
      </c>
      <c r="BR288" s="5">
        <f ca="1">IF(BR$4="",0,BR104*
IF(SUMIFS(Taxes!$N$14:$N$17,Taxes!$J$14:$J$17,YEAR(BR$4))=4,IF(BR$1&lt;=Taxes!$P$81*12,Taxes!$P$82,IF(BR$1&lt;=Taxes!$P$83*12,Taxes!$P$84,IF(Taxes!$P130&lt;&gt;"",Taxes!$P130,Taxes!$P$77))),
IF(SUMIFS(Taxes!$N$14:$N$17,Taxes!$J$14:$J$17,YEAR(BR$4))&gt;1,SUMIFS(Taxes!$P$77:$P$79,Taxes!$N$77:$N$79,SUMIFS(Taxes!$N$14:$N$17,Taxes!$J$14:$J$17,YEAR(BR$4))),
IF(Taxes!$N$12&gt;1,SUMIFS(Taxes!$P$77:$P$79,Taxes!$N$77:$N$79,Taxes!$N$12),IF(Taxes!$P130&lt;&gt;"",Taxes!$P130,SUMIFS(Taxes!$P$77:$P$79,Taxes!$N$77:$N$79,Taxes!$N$12)))
))
)</f>
        <v>0</v>
      </c>
      <c r="BS288" s="5">
        <f ca="1">IF(BS$4="",0,BS104*
IF(SUMIFS(Taxes!$N$14:$N$17,Taxes!$J$14:$J$17,YEAR(BS$4))=4,IF(BS$1&lt;=Taxes!$P$81*12,Taxes!$P$82,IF(BS$1&lt;=Taxes!$P$83*12,Taxes!$P$84,IF(Taxes!$P130&lt;&gt;"",Taxes!$P130,Taxes!$P$77))),
IF(SUMIFS(Taxes!$N$14:$N$17,Taxes!$J$14:$J$17,YEAR(BS$4))&gt;1,SUMIFS(Taxes!$P$77:$P$79,Taxes!$N$77:$N$79,SUMIFS(Taxes!$N$14:$N$17,Taxes!$J$14:$J$17,YEAR(BS$4))),
IF(Taxes!$N$12&gt;1,SUMIFS(Taxes!$P$77:$P$79,Taxes!$N$77:$N$79,Taxes!$N$12),IF(Taxes!$P130&lt;&gt;"",Taxes!$P130,SUMIFS(Taxes!$P$77:$P$79,Taxes!$N$77:$N$79,Taxes!$N$12)))
))
)</f>
        <v>0</v>
      </c>
      <c r="BT288" s="5">
        <f ca="1">IF(BT$4="",0,BT104*
IF(SUMIFS(Taxes!$N$14:$N$17,Taxes!$J$14:$J$17,YEAR(BT$4))=4,IF(BT$1&lt;=Taxes!$P$81*12,Taxes!$P$82,IF(BT$1&lt;=Taxes!$P$83*12,Taxes!$P$84,IF(Taxes!$P130&lt;&gt;"",Taxes!$P130,Taxes!$P$77))),
IF(SUMIFS(Taxes!$N$14:$N$17,Taxes!$J$14:$J$17,YEAR(BT$4))&gt;1,SUMIFS(Taxes!$P$77:$P$79,Taxes!$N$77:$N$79,SUMIFS(Taxes!$N$14:$N$17,Taxes!$J$14:$J$17,YEAR(BT$4))),
IF(Taxes!$N$12&gt;1,SUMIFS(Taxes!$P$77:$P$79,Taxes!$N$77:$N$79,Taxes!$N$12),IF(Taxes!$P130&lt;&gt;"",Taxes!$P130,SUMIFS(Taxes!$P$77:$P$79,Taxes!$N$77:$N$79,Taxes!$N$12)))
))
)</f>
        <v>0</v>
      </c>
      <c r="BU288" s="5">
        <f ca="1">IF(BU$4="",0,BU104*
IF(SUMIFS(Taxes!$N$14:$N$17,Taxes!$J$14:$J$17,YEAR(BU$4))=4,IF(BU$1&lt;=Taxes!$P$81*12,Taxes!$P$82,IF(BU$1&lt;=Taxes!$P$83*12,Taxes!$P$84,IF(Taxes!$P130&lt;&gt;"",Taxes!$P130,Taxes!$P$77))),
IF(SUMIFS(Taxes!$N$14:$N$17,Taxes!$J$14:$J$17,YEAR(BU$4))&gt;1,SUMIFS(Taxes!$P$77:$P$79,Taxes!$N$77:$N$79,SUMIFS(Taxes!$N$14:$N$17,Taxes!$J$14:$J$17,YEAR(BU$4))),
IF(Taxes!$N$12&gt;1,SUMIFS(Taxes!$P$77:$P$79,Taxes!$N$77:$N$79,Taxes!$N$12),IF(Taxes!$P130&lt;&gt;"",Taxes!$P130,SUMIFS(Taxes!$P$77:$P$79,Taxes!$N$77:$N$79,Taxes!$N$12)))
))
)</f>
        <v>0</v>
      </c>
      <c r="BV288" s="5">
        <f ca="1">IF(BV$4="",0,BV104*
IF(SUMIFS(Taxes!$N$14:$N$17,Taxes!$J$14:$J$17,YEAR(BV$4))=4,IF(BV$1&lt;=Taxes!$P$81*12,Taxes!$P$82,IF(BV$1&lt;=Taxes!$P$83*12,Taxes!$P$84,IF(Taxes!$P130&lt;&gt;"",Taxes!$P130,Taxes!$P$77))),
IF(SUMIFS(Taxes!$N$14:$N$17,Taxes!$J$14:$J$17,YEAR(BV$4))&gt;1,SUMIFS(Taxes!$P$77:$P$79,Taxes!$N$77:$N$79,SUMIFS(Taxes!$N$14:$N$17,Taxes!$J$14:$J$17,YEAR(BV$4))),
IF(Taxes!$N$12&gt;1,SUMIFS(Taxes!$P$77:$P$79,Taxes!$N$77:$N$79,Taxes!$N$12),IF(Taxes!$P130&lt;&gt;"",Taxes!$P130,SUMIFS(Taxes!$P$77:$P$79,Taxes!$N$77:$N$79,Taxes!$N$12)))
))
)</f>
        <v>0</v>
      </c>
      <c r="BW288" s="5">
        <f ca="1">IF(BW$4="",0,BW104*
IF(SUMIFS(Taxes!$N$14:$N$17,Taxes!$J$14:$J$17,YEAR(BW$4))=4,IF(BW$1&lt;=Taxes!$P$81*12,Taxes!$P$82,IF(BW$1&lt;=Taxes!$P$83*12,Taxes!$P$84,IF(Taxes!$P130&lt;&gt;"",Taxes!$P130,Taxes!$P$77))),
IF(SUMIFS(Taxes!$N$14:$N$17,Taxes!$J$14:$J$17,YEAR(BW$4))&gt;1,SUMIFS(Taxes!$P$77:$P$79,Taxes!$N$77:$N$79,SUMIFS(Taxes!$N$14:$N$17,Taxes!$J$14:$J$17,YEAR(BW$4))),
IF(Taxes!$N$12&gt;1,SUMIFS(Taxes!$P$77:$P$79,Taxes!$N$77:$N$79,Taxes!$N$12),IF(Taxes!$P130&lt;&gt;"",Taxes!$P130,SUMIFS(Taxes!$P$77:$P$79,Taxes!$N$77:$N$79,Taxes!$N$12)))
))
)</f>
        <v>0</v>
      </c>
      <c r="BX288" s="5">
        <f ca="1">IF(BX$4="",0,BX104*
IF(SUMIFS(Taxes!$N$14:$N$17,Taxes!$J$14:$J$17,YEAR(BX$4))=4,IF(BX$1&lt;=Taxes!$P$81*12,Taxes!$P$82,IF(BX$1&lt;=Taxes!$P$83*12,Taxes!$P$84,IF(Taxes!$P130&lt;&gt;"",Taxes!$P130,Taxes!$P$77))),
IF(SUMIFS(Taxes!$N$14:$N$17,Taxes!$J$14:$J$17,YEAR(BX$4))&gt;1,SUMIFS(Taxes!$P$77:$P$79,Taxes!$N$77:$N$79,SUMIFS(Taxes!$N$14:$N$17,Taxes!$J$14:$J$17,YEAR(BX$4))),
IF(Taxes!$N$12&gt;1,SUMIFS(Taxes!$P$77:$P$79,Taxes!$N$77:$N$79,Taxes!$N$12),IF(Taxes!$P130&lt;&gt;"",Taxes!$P130,SUMIFS(Taxes!$P$77:$P$79,Taxes!$N$77:$N$79,Taxes!$N$12)))
))
)</f>
        <v>0</v>
      </c>
      <c r="BY288" s="5">
        <f ca="1">IF(BY$4="",0,BY104*
IF(SUMIFS(Taxes!$N$14:$N$17,Taxes!$J$14:$J$17,YEAR(BY$4))=4,IF(BY$1&lt;=Taxes!$P$81*12,Taxes!$P$82,IF(BY$1&lt;=Taxes!$P$83*12,Taxes!$P$84,IF(Taxes!$P130&lt;&gt;"",Taxes!$P130,Taxes!$P$77))),
IF(SUMIFS(Taxes!$N$14:$N$17,Taxes!$J$14:$J$17,YEAR(BY$4))&gt;1,SUMIFS(Taxes!$P$77:$P$79,Taxes!$N$77:$N$79,SUMIFS(Taxes!$N$14:$N$17,Taxes!$J$14:$J$17,YEAR(BY$4))),
IF(Taxes!$N$12&gt;1,SUMIFS(Taxes!$P$77:$P$79,Taxes!$N$77:$N$79,Taxes!$N$12),IF(Taxes!$P130&lt;&gt;"",Taxes!$P130,SUMIFS(Taxes!$P$77:$P$79,Taxes!$N$77:$N$79,Taxes!$N$12)))
))
)</f>
        <v>0</v>
      </c>
      <c r="BZ288" s="5">
        <f ca="1">IF(BZ$4="",0,BZ104*
IF(SUMIFS(Taxes!$N$14:$N$17,Taxes!$J$14:$J$17,YEAR(BZ$4))=4,IF(BZ$1&lt;=Taxes!$P$81*12,Taxes!$P$82,IF(BZ$1&lt;=Taxes!$P$83*12,Taxes!$P$84,IF(Taxes!$P130&lt;&gt;"",Taxes!$P130,Taxes!$P$77))),
IF(SUMIFS(Taxes!$N$14:$N$17,Taxes!$J$14:$J$17,YEAR(BZ$4))&gt;1,SUMIFS(Taxes!$P$77:$P$79,Taxes!$N$77:$N$79,SUMIFS(Taxes!$N$14:$N$17,Taxes!$J$14:$J$17,YEAR(BZ$4))),
IF(Taxes!$N$12&gt;1,SUMIFS(Taxes!$P$77:$P$79,Taxes!$N$77:$N$79,Taxes!$N$12),IF(Taxes!$P130&lt;&gt;"",Taxes!$P130,SUMIFS(Taxes!$P$77:$P$79,Taxes!$N$77:$N$79,Taxes!$N$12)))
))
)</f>
        <v>0</v>
      </c>
      <c r="CA288" s="5">
        <f ca="1">IF(CA$4="",0,CA104*
IF(SUMIFS(Taxes!$N$14:$N$17,Taxes!$J$14:$J$17,YEAR(CA$4))=4,IF(CA$1&lt;=Taxes!$P$81*12,Taxes!$P$82,IF(CA$1&lt;=Taxes!$P$83*12,Taxes!$P$84,IF(Taxes!$P130&lt;&gt;"",Taxes!$P130,Taxes!$P$77))),
IF(SUMIFS(Taxes!$N$14:$N$17,Taxes!$J$14:$J$17,YEAR(CA$4))&gt;1,SUMIFS(Taxes!$P$77:$P$79,Taxes!$N$77:$N$79,SUMIFS(Taxes!$N$14:$N$17,Taxes!$J$14:$J$17,YEAR(CA$4))),
IF(Taxes!$N$12&gt;1,SUMIFS(Taxes!$P$77:$P$79,Taxes!$N$77:$N$79,Taxes!$N$12),IF(Taxes!$P130&lt;&gt;"",Taxes!$P130,SUMIFS(Taxes!$P$77:$P$79,Taxes!$N$77:$N$79,Taxes!$N$12)))
))
)</f>
        <v>0</v>
      </c>
      <c r="CB288" s="5">
        <f ca="1">IF(CB$4="",0,CB104*
IF(SUMIFS(Taxes!$N$14:$N$17,Taxes!$J$14:$J$17,YEAR(CB$4))=4,IF(CB$1&lt;=Taxes!$P$81*12,Taxes!$P$82,IF(CB$1&lt;=Taxes!$P$83*12,Taxes!$P$84,IF(Taxes!$P130&lt;&gt;"",Taxes!$P130,Taxes!$P$77))),
IF(SUMIFS(Taxes!$N$14:$N$17,Taxes!$J$14:$J$17,YEAR(CB$4))&gt;1,SUMIFS(Taxes!$P$77:$P$79,Taxes!$N$77:$N$79,SUMIFS(Taxes!$N$14:$N$17,Taxes!$J$14:$J$17,YEAR(CB$4))),
IF(Taxes!$N$12&gt;1,SUMIFS(Taxes!$P$77:$P$79,Taxes!$N$77:$N$79,Taxes!$N$12),IF(Taxes!$P130&lt;&gt;"",Taxes!$P130,SUMIFS(Taxes!$P$77:$P$79,Taxes!$N$77:$N$79,Taxes!$N$12)))
))
)</f>
        <v>0</v>
      </c>
      <c r="CC288" s="5">
        <f ca="1">IF(CC$4="",0,CC104*
IF(SUMIFS(Taxes!$N$14:$N$17,Taxes!$J$14:$J$17,YEAR(CC$4))=4,IF(CC$1&lt;=Taxes!$P$81*12,Taxes!$P$82,IF(CC$1&lt;=Taxes!$P$83*12,Taxes!$P$84,IF(Taxes!$P130&lt;&gt;"",Taxes!$P130,Taxes!$P$77))),
IF(SUMIFS(Taxes!$N$14:$N$17,Taxes!$J$14:$J$17,YEAR(CC$4))&gt;1,SUMIFS(Taxes!$P$77:$P$79,Taxes!$N$77:$N$79,SUMIFS(Taxes!$N$14:$N$17,Taxes!$J$14:$J$17,YEAR(CC$4))),
IF(Taxes!$N$12&gt;1,SUMIFS(Taxes!$P$77:$P$79,Taxes!$N$77:$N$79,Taxes!$N$12),IF(Taxes!$P130&lt;&gt;"",Taxes!$P130,SUMIFS(Taxes!$P$77:$P$79,Taxes!$N$77:$N$79,Taxes!$N$12)))
))
)</f>
        <v>0</v>
      </c>
      <c r="CD288" s="5">
        <f ca="1">IF(CD$4="",0,CD104*
IF(SUMIFS(Taxes!$N$14:$N$17,Taxes!$J$14:$J$17,YEAR(CD$4))=4,IF(CD$1&lt;=Taxes!$P$81*12,Taxes!$P$82,IF(CD$1&lt;=Taxes!$P$83*12,Taxes!$P$84,IF(Taxes!$P130&lt;&gt;"",Taxes!$P130,Taxes!$P$77))),
IF(SUMIFS(Taxes!$N$14:$N$17,Taxes!$J$14:$J$17,YEAR(CD$4))&gt;1,SUMIFS(Taxes!$P$77:$P$79,Taxes!$N$77:$N$79,SUMIFS(Taxes!$N$14:$N$17,Taxes!$J$14:$J$17,YEAR(CD$4))),
IF(Taxes!$N$12&gt;1,SUMIFS(Taxes!$P$77:$P$79,Taxes!$N$77:$N$79,Taxes!$N$12),IF(Taxes!$P130&lt;&gt;"",Taxes!$P130,SUMIFS(Taxes!$P$77:$P$79,Taxes!$N$77:$N$79,Taxes!$N$12)))
))
)</f>
        <v>0</v>
      </c>
      <c r="CE288" s="5">
        <f ca="1">IF(CE$4="",0,CE104*
IF(SUMIFS(Taxes!$N$14:$N$17,Taxes!$J$14:$J$17,YEAR(CE$4))=4,IF(CE$1&lt;=Taxes!$P$81*12,Taxes!$P$82,IF(CE$1&lt;=Taxes!$P$83*12,Taxes!$P$84,IF(Taxes!$P130&lt;&gt;"",Taxes!$P130,Taxes!$P$77))),
IF(SUMIFS(Taxes!$N$14:$N$17,Taxes!$J$14:$J$17,YEAR(CE$4))&gt;1,SUMIFS(Taxes!$P$77:$P$79,Taxes!$N$77:$N$79,SUMIFS(Taxes!$N$14:$N$17,Taxes!$J$14:$J$17,YEAR(CE$4))),
IF(Taxes!$N$12&gt;1,SUMIFS(Taxes!$P$77:$P$79,Taxes!$N$77:$N$79,Taxes!$N$12),IF(Taxes!$P130&lt;&gt;"",Taxes!$P130,SUMIFS(Taxes!$P$77:$P$79,Taxes!$N$77:$N$79,Taxes!$N$12)))
))
)</f>
        <v>0</v>
      </c>
      <c r="CF288" s="5">
        <f ca="1">IF(CF$4="",0,CF104*
IF(SUMIFS(Taxes!$N$14:$N$17,Taxes!$J$14:$J$17,YEAR(CF$4))=4,IF(CF$1&lt;=Taxes!$P$81*12,Taxes!$P$82,IF(CF$1&lt;=Taxes!$P$83*12,Taxes!$P$84,IF(Taxes!$P130&lt;&gt;"",Taxes!$P130,Taxes!$P$77))),
IF(SUMIFS(Taxes!$N$14:$N$17,Taxes!$J$14:$J$17,YEAR(CF$4))&gt;1,SUMIFS(Taxes!$P$77:$P$79,Taxes!$N$77:$N$79,SUMIFS(Taxes!$N$14:$N$17,Taxes!$J$14:$J$17,YEAR(CF$4))),
IF(Taxes!$N$12&gt;1,SUMIFS(Taxes!$P$77:$P$79,Taxes!$N$77:$N$79,Taxes!$N$12),IF(Taxes!$P130&lt;&gt;"",Taxes!$P130,SUMIFS(Taxes!$P$77:$P$79,Taxes!$N$77:$N$79,Taxes!$N$12)))
))
)</f>
        <v>0</v>
      </c>
    </row>
    <row r="289" spans="2:84" x14ac:dyDescent="0.3">
      <c r="B289" s="13">
        <f>ROW()</f>
        <v>289</v>
      </c>
      <c r="H289" s="1" t="str">
        <f t="shared" si="522"/>
        <v>НДС к возмещению</v>
      </c>
      <c r="I289" s="1" t="str">
        <f>$I$286</f>
        <v>Капзатраты на производственные мощности</v>
      </c>
      <c r="J289" s="1" t="str">
        <f>Prcsses!I146</f>
        <v>Оборудование</v>
      </c>
      <c r="M289" s="53" t="s">
        <v>18</v>
      </c>
      <c r="U289" s="5">
        <f t="shared" ca="1" si="518"/>
        <v>0</v>
      </c>
      <c r="X289" s="5">
        <f ca="1">IF(X$4="",0,X105*
IF(SUMIFS(Taxes!$N$14:$N$17,Taxes!$J$14:$J$17,YEAR(X$4))=4,IF(X$1&lt;=Taxes!$P$81*12,Taxes!$P$82,IF(X$1&lt;=Taxes!$P$83*12,Taxes!$P$84,IF(Taxes!$P131&lt;&gt;"",Taxes!$P131,Taxes!$P$77))),
IF(SUMIFS(Taxes!$N$14:$N$17,Taxes!$J$14:$J$17,YEAR(X$4))&gt;1,SUMIFS(Taxes!$P$77:$P$79,Taxes!$N$77:$N$79,SUMIFS(Taxes!$N$14:$N$17,Taxes!$J$14:$J$17,YEAR(X$4))),
IF(Taxes!$N$12&gt;1,SUMIFS(Taxes!$P$77:$P$79,Taxes!$N$77:$N$79,Taxes!$N$12),IF(Taxes!$P131&lt;&gt;"",Taxes!$P131,SUMIFS(Taxes!$P$77:$P$79,Taxes!$N$77:$N$79,Taxes!$N$12)))
))
)</f>
        <v>0</v>
      </c>
      <c r="Y289" s="5">
        <f ca="1">IF(Y$4="",0,Y105*
IF(SUMIFS(Taxes!$N$14:$N$17,Taxes!$J$14:$J$17,YEAR(Y$4))=4,IF(Y$1&lt;=Taxes!$P$81*12,Taxes!$P$82,IF(Y$1&lt;=Taxes!$P$83*12,Taxes!$P$84,IF(Taxes!$P131&lt;&gt;"",Taxes!$P131,Taxes!$P$77))),
IF(SUMIFS(Taxes!$N$14:$N$17,Taxes!$J$14:$J$17,YEAR(Y$4))&gt;1,SUMIFS(Taxes!$P$77:$P$79,Taxes!$N$77:$N$79,SUMIFS(Taxes!$N$14:$N$17,Taxes!$J$14:$J$17,YEAR(Y$4))),
IF(Taxes!$N$12&gt;1,SUMIFS(Taxes!$P$77:$P$79,Taxes!$N$77:$N$79,Taxes!$N$12),IF(Taxes!$P131&lt;&gt;"",Taxes!$P131,SUMIFS(Taxes!$P$77:$P$79,Taxes!$N$77:$N$79,Taxes!$N$12)))
))
)</f>
        <v>0</v>
      </c>
      <c r="Z289" s="5">
        <f ca="1">IF(Z$4="",0,Z105*
IF(SUMIFS(Taxes!$N$14:$N$17,Taxes!$J$14:$J$17,YEAR(Z$4))=4,IF(Z$1&lt;=Taxes!$P$81*12,Taxes!$P$82,IF(Z$1&lt;=Taxes!$P$83*12,Taxes!$P$84,IF(Taxes!$P131&lt;&gt;"",Taxes!$P131,Taxes!$P$77))),
IF(SUMIFS(Taxes!$N$14:$N$17,Taxes!$J$14:$J$17,YEAR(Z$4))&gt;1,SUMIFS(Taxes!$P$77:$P$79,Taxes!$N$77:$N$79,SUMIFS(Taxes!$N$14:$N$17,Taxes!$J$14:$J$17,YEAR(Z$4))),
IF(Taxes!$N$12&gt;1,SUMIFS(Taxes!$P$77:$P$79,Taxes!$N$77:$N$79,Taxes!$N$12),IF(Taxes!$P131&lt;&gt;"",Taxes!$P131,SUMIFS(Taxes!$P$77:$P$79,Taxes!$N$77:$N$79,Taxes!$N$12)))
))
)</f>
        <v>0</v>
      </c>
      <c r="AA289" s="5">
        <f ca="1">IF(AA$4="",0,AA105*
IF(SUMIFS(Taxes!$N$14:$N$17,Taxes!$J$14:$J$17,YEAR(AA$4))=4,IF(AA$1&lt;=Taxes!$P$81*12,Taxes!$P$82,IF(AA$1&lt;=Taxes!$P$83*12,Taxes!$P$84,IF(Taxes!$P131&lt;&gt;"",Taxes!$P131,Taxes!$P$77))),
IF(SUMIFS(Taxes!$N$14:$N$17,Taxes!$J$14:$J$17,YEAR(AA$4))&gt;1,SUMIFS(Taxes!$P$77:$P$79,Taxes!$N$77:$N$79,SUMIFS(Taxes!$N$14:$N$17,Taxes!$J$14:$J$17,YEAR(AA$4))),
IF(Taxes!$N$12&gt;1,SUMIFS(Taxes!$P$77:$P$79,Taxes!$N$77:$N$79,Taxes!$N$12),IF(Taxes!$P131&lt;&gt;"",Taxes!$P131,SUMIFS(Taxes!$P$77:$P$79,Taxes!$N$77:$N$79,Taxes!$N$12)))
))
)</f>
        <v>0</v>
      </c>
      <c r="AB289" s="5">
        <f ca="1">IF(AB$4="",0,AB105*
IF(SUMIFS(Taxes!$N$14:$N$17,Taxes!$J$14:$J$17,YEAR(AB$4))=4,IF(AB$1&lt;=Taxes!$P$81*12,Taxes!$P$82,IF(AB$1&lt;=Taxes!$P$83*12,Taxes!$P$84,IF(Taxes!$P131&lt;&gt;"",Taxes!$P131,Taxes!$P$77))),
IF(SUMIFS(Taxes!$N$14:$N$17,Taxes!$J$14:$J$17,YEAR(AB$4))&gt;1,SUMIFS(Taxes!$P$77:$P$79,Taxes!$N$77:$N$79,SUMIFS(Taxes!$N$14:$N$17,Taxes!$J$14:$J$17,YEAR(AB$4))),
IF(Taxes!$N$12&gt;1,SUMIFS(Taxes!$P$77:$P$79,Taxes!$N$77:$N$79,Taxes!$N$12),IF(Taxes!$P131&lt;&gt;"",Taxes!$P131,SUMIFS(Taxes!$P$77:$P$79,Taxes!$N$77:$N$79,Taxes!$N$12)))
))
)</f>
        <v>0</v>
      </c>
      <c r="AC289" s="5">
        <f ca="1">IF(AC$4="",0,AC105*
IF(SUMIFS(Taxes!$N$14:$N$17,Taxes!$J$14:$J$17,YEAR(AC$4))=4,IF(AC$1&lt;=Taxes!$P$81*12,Taxes!$P$82,IF(AC$1&lt;=Taxes!$P$83*12,Taxes!$P$84,IF(Taxes!$P131&lt;&gt;"",Taxes!$P131,Taxes!$P$77))),
IF(SUMIFS(Taxes!$N$14:$N$17,Taxes!$J$14:$J$17,YEAR(AC$4))&gt;1,SUMIFS(Taxes!$P$77:$P$79,Taxes!$N$77:$N$79,SUMIFS(Taxes!$N$14:$N$17,Taxes!$J$14:$J$17,YEAR(AC$4))),
IF(Taxes!$N$12&gt;1,SUMIFS(Taxes!$P$77:$P$79,Taxes!$N$77:$N$79,Taxes!$N$12),IF(Taxes!$P131&lt;&gt;"",Taxes!$P131,SUMIFS(Taxes!$P$77:$P$79,Taxes!$N$77:$N$79,Taxes!$N$12)))
))
)</f>
        <v>0</v>
      </c>
      <c r="AD289" s="5">
        <f ca="1">IF(AD$4="",0,AD105*
IF(SUMIFS(Taxes!$N$14:$N$17,Taxes!$J$14:$J$17,YEAR(AD$4))=4,IF(AD$1&lt;=Taxes!$P$81*12,Taxes!$P$82,IF(AD$1&lt;=Taxes!$P$83*12,Taxes!$P$84,IF(Taxes!$P131&lt;&gt;"",Taxes!$P131,Taxes!$P$77))),
IF(SUMIFS(Taxes!$N$14:$N$17,Taxes!$J$14:$J$17,YEAR(AD$4))&gt;1,SUMIFS(Taxes!$P$77:$P$79,Taxes!$N$77:$N$79,SUMIFS(Taxes!$N$14:$N$17,Taxes!$J$14:$J$17,YEAR(AD$4))),
IF(Taxes!$N$12&gt;1,SUMIFS(Taxes!$P$77:$P$79,Taxes!$N$77:$N$79,Taxes!$N$12),IF(Taxes!$P131&lt;&gt;"",Taxes!$P131,SUMIFS(Taxes!$P$77:$P$79,Taxes!$N$77:$N$79,Taxes!$N$12)))
))
)</f>
        <v>0</v>
      </c>
      <c r="AE289" s="5">
        <f ca="1">IF(AE$4="",0,AE105*
IF(SUMIFS(Taxes!$N$14:$N$17,Taxes!$J$14:$J$17,YEAR(AE$4))=4,IF(AE$1&lt;=Taxes!$P$81*12,Taxes!$P$82,IF(AE$1&lt;=Taxes!$P$83*12,Taxes!$P$84,IF(Taxes!$P131&lt;&gt;"",Taxes!$P131,Taxes!$P$77))),
IF(SUMIFS(Taxes!$N$14:$N$17,Taxes!$J$14:$J$17,YEAR(AE$4))&gt;1,SUMIFS(Taxes!$P$77:$P$79,Taxes!$N$77:$N$79,SUMIFS(Taxes!$N$14:$N$17,Taxes!$J$14:$J$17,YEAR(AE$4))),
IF(Taxes!$N$12&gt;1,SUMIFS(Taxes!$P$77:$P$79,Taxes!$N$77:$N$79,Taxes!$N$12),IF(Taxes!$P131&lt;&gt;"",Taxes!$P131,SUMIFS(Taxes!$P$77:$P$79,Taxes!$N$77:$N$79,Taxes!$N$12)))
))
)</f>
        <v>0</v>
      </c>
      <c r="AF289" s="5">
        <f ca="1">IF(AF$4="",0,AF105*
IF(SUMIFS(Taxes!$N$14:$N$17,Taxes!$J$14:$J$17,YEAR(AF$4))=4,IF(AF$1&lt;=Taxes!$P$81*12,Taxes!$P$82,IF(AF$1&lt;=Taxes!$P$83*12,Taxes!$P$84,IF(Taxes!$P131&lt;&gt;"",Taxes!$P131,Taxes!$P$77))),
IF(SUMIFS(Taxes!$N$14:$N$17,Taxes!$J$14:$J$17,YEAR(AF$4))&gt;1,SUMIFS(Taxes!$P$77:$P$79,Taxes!$N$77:$N$79,SUMIFS(Taxes!$N$14:$N$17,Taxes!$J$14:$J$17,YEAR(AF$4))),
IF(Taxes!$N$12&gt;1,SUMIFS(Taxes!$P$77:$P$79,Taxes!$N$77:$N$79,Taxes!$N$12),IF(Taxes!$P131&lt;&gt;"",Taxes!$P131,SUMIFS(Taxes!$P$77:$P$79,Taxes!$N$77:$N$79,Taxes!$N$12)))
))
)</f>
        <v>0</v>
      </c>
      <c r="AG289" s="5">
        <f ca="1">IF(AG$4="",0,AG105*
IF(SUMIFS(Taxes!$N$14:$N$17,Taxes!$J$14:$J$17,YEAR(AG$4))=4,IF(AG$1&lt;=Taxes!$P$81*12,Taxes!$P$82,IF(AG$1&lt;=Taxes!$P$83*12,Taxes!$P$84,IF(Taxes!$P131&lt;&gt;"",Taxes!$P131,Taxes!$P$77))),
IF(SUMIFS(Taxes!$N$14:$N$17,Taxes!$J$14:$J$17,YEAR(AG$4))&gt;1,SUMIFS(Taxes!$P$77:$P$79,Taxes!$N$77:$N$79,SUMIFS(Taxes!$N$14:$N$17,Taxes!$J$14:$J$17,YEAR(AG$4))),
IF(Taxes!$N$12&gt;1,SUMIFS(Taxes!$P$77:$P$79,Taxes!$N$77:$N$79,Taxes!$N$12),IF(Taxes!$P131&lt;&gt;"",Taxes!$P131,SUMIFS(Taxes!$P$77:$P$79,Taxes!$N$77:$N$79,Taxes!$N$12)))
))
)</f>
        <v>0</v>
      </c>
      <c r="AH289" s="5">
        <f ca="1">IF(AH$4="",0,AH105*
IF(SUMIFS(Taxes!$N$14:$N$17,Taxes!$J$14:$J$17,YEAR(AH$4))=4,IF(AH$1&lt;=Taxes!$P$81*12,Taxes!$P$82,IF(AH$1&lt;=Taxes!$P$83*12,Taxes!$P$84,IF(Taxes!$P131&lt;&gt;"",Taxes!$P131,Taxes!$P$77))),
IF(SUMIFS(Taxes!$N$14:$N$17,Taxes!$J$14:$J$17,YEAR(AH$4))&gt;1,SUMIFS(Taxes!$P$77:$P$79,Taxes!$N$77:$N$79,SUMIFS(Taxes!$N$14:$N$17,Taxes!$J$14:$J$17,YEAR(AH$4))),
IF(Taxes!$N$12&gt;1,SUMIFS(Taxes!$P$77:$P$79,Taxes!$N$77:$N$79,Taxes!$N$12),IF(Taxes!$P131&lt;&gt;"",Taxes!$P131,SUMIFS(Taxes!$P$77:$P$79,Taxes!$N$77:$N$79,Taxes!$N$12)))
))
)</f>
        <v>0</v>
      </c>
      <c r="AI289" s="5">
        <f ca="1">IF(AI$4="",0,AI105*
IF(SUMIFS(Taxes!$N$14:$N$17,Taxes!$J$14:$J$17,YEAR(AI$4))=4,IF(AI$1&lt;=Taxes!$P$81*12,Taxes!$P$82,IF(AI$1&lt;=Taxes!$P$83*12,Taxes!$P$84,IF(Taxes!$P131&lt;&gt;"",Taxes!$P131,Taxes!$P$77))),
IF(SUMIFS(Taxes!$N$14:$N$17,Taxes!$J$14:$J$17,YEAR(AI$4))&gt;1,SUMIFS(Taxes!$P$77:$P$79,Taxes!$N$77:$N$79,SUMIFS(Taxes!$N$14:$N$17,Taxes!$J$14:$J$17,YEAR(AI$4))),
IF(Taxes!$N$12&gt;1,SUMIFS(Taxes!$P$77:$P$79,Taxes!$N$77:$N$79,Taxes!$N$12),IF(Taxes!$P131&lt;&gt;"",Taxes!$P131,SUMIFS(Taxes!$P$77:$P$79,Taxes!$N$77:$N$79,Taxes!$N$12)))
))
)</f>
        <v>0</v>
      </c>
      <c r="AJ289" s="5">
        <f ca="1">IF(AJ$4="",0,AJ105*
IF(SUMIFS(Taxes!$N$14:$N$17,Taxes!$J$14:$J$17,YEAR(AJ$4))=4,IF(AJ$1&lt;=Taxes!$P$81*12,Taxes!$P$82,IF(AJ$1&lt;=Taxes!$P$83*12,Taxes!$P$84,IF(Taxes!$P131&lt;&gt;"",Taxes!$P131,Taxes!$P$77))),
IF(SUMIFS(Taxes!$N$14:$N$17,Taxes!$J$14:$J$17,YEAR(AJ$4))&gt;1,SUMIFS(Taxes!$P$77:$P$79,Taxes!$N$77:$N$79,SUMIFS(Taxes!$N$14:$N$17,Taxes!$J$14:$J$17,YEAR(AJ$4))),
IF(Taxes!$N$12&gt;1,SUMIFS(Taxes!$P$77:$P$79,Taxes!$N$77:$N$79,Taxes!$N$12),IF(Taxes!$P131&lt;&gt;"",Taxes!$P131,SUMIFS(Taxes!$P$77:$P$79,Taxes!$N$77:$N$79,Taxes!$N$12)))
))
)</f>
        <v>0</v>
      </c>
      <c r="AK289" s="5">
        <f ca="1">IF(AK$4="",0,AK105*
IF(SUMIFS(Taxes!$N$14:$N$17,Taxes!$J$14:$J$17,YEAR(AK$4))=4,IF(AK$1&lt;=Taxes!$P$81*12,Taxes!$P$82,IF(AK$1&lt;=Taxes!$P$83*12,Taxes!$P$84,IF(Taxes!$P131&lt;&gt;"",Taxes!$P131,Taxes!$P$77))),
IF(SUMIFS(Taxes!$N$14:$N$17,Taxes!$J$14:$J$17,YEAR(AK$4))&gt;1,SUMIFS(Taxes!$P$77:$P$79,Taxes!$N$77:$N$79,SUMIFS(Taxes!$N$14:$N$17,Taxes!$J$14:$J$17,YEAR(AK$4))),
IF(Taxes!$N$12&gt;1,SUMIFS(Taxes!$P$77:$P$79,Taxes!$N$77:$N$79,Taxes!$N$12),IF(Taxes!$P131&lt;&gt;"",Taxes!$P131,SUMIFS(Taxes!$P$77:$P$79,Taxes!$N$77:$N$79,Taxes!$N$12)))
))
)</f>
        <v>0</v>
      </c>
      <c r="AL289" s="5">
        <f ca="1">IF(AL$4="",0,AL105*
IF(SUMIFS(Taxes!$N$14:$N$17,Taxes!$J$14:$J$17,YEAR(AL$4))=4,IF(AL$1&lt;=Taxes!$P$81*12,Taxes!$P$82,IF(AL$1&lt;=Taxes!$P$83*12,Taxes!$P$84,IF(Taxes!$P131&lt;&gt;"",Taxes!$P131,Taxes!$P$77))),
IF(SUMIFS(Taxes!$N$14:$N$17,Taxes!$J$14:$J$17,YEAR(AL$4))&gt;1,SUMIFS(Taxes!$P$77:$P$79,Taxes!$N$77:$N$79,SUMIFS(Taxes!$N$14:$N$17,Taxes!$J$14:$J$17,YEAR(AL$4))),
IF(Taxes!$N$12&gt;1,SUMIFS(Taxes!$P$77:$P$79,Taxes!$N$77:$N$79,Taxes!$N$12),IF(Taxes!$P131&lt;&gt;"",Taxes!$P131,SUMIFS(Taxes!$P$77:$P$79,Taxes!$N$77:$N$79,Taxes!$N$12)))
))
)</f>
        <v>0</v>
      </c>
      <c r="AM289" s="5">
        <f ca="1">IF(AM$4="",0,AM105*
IF(SUMIFS(Taxes!$N$14:$N$17,Taxes!$J$14:$J$17,YEAR(AM$4))=4,IF(AM$1&lt;=Taxes!$P$81*12,Taxes!$P$82,IF(AM$1&lt;=Taxes!$P$83*12,Taxes!$P$84,IF(Taxes!$P131&lt;&gt;"",Taxes!$P131,Taxes!$P$77))),
IF(SUMIFS(Taxes!$N$14:$N$17,Taxes!$J$14:$J$17,YEAR(AM$4))&gt;1,SUMIFS(Taxes!$P$77:$P$79,Taxes!$N$77:$N$79,SUMIFS(Taxes!$N$14:$N$17,Taxes!$J$14:$J$17,YEAR(AM$4))),
IF(Taxes!$N$12&gt;1,SUMIFS(Taxes!$P$77:$P$79,Taxes!$N$77:$N$79,Taxes!$N$12),IF(Taxes!$P131&lt;&gt;"",Taxes!$P131,SUMIFS(Taxes!$P$77:$P$79,Taxes!$N$77:$N$79,Taxes!$N$12)))
))
)</f>
        <v>0</v>
      </c>
      <c r="AN289" s="5">
        <f ca="1">IF(AN$4="",0,AN105*
IF(SUMIFS(Taxes!$N$14:$N$17,Taxes!$J$14:$J$17,YEAR(AN$4))=4,IF(AN$1&lt;=Taxes!$P$81*12,Taxes!$P$82,IF(AN$1&lt;=Taxes!$P$83*12,Taxes!$P$84,IF(Taxes!$P131&lt;&gt;"",Taxes!$P131,Taxes!$P$77))),
IF(SUMIFS(Taxes!$N$14:$N$17,Taxes!$J$14:$J$17,YEAR(AN$4))&gt;1,SUMIFS(Taxes!$P$77:$P$79,Taxes!$N$77:$N$79,SUMIFS(Taxes!$N$14:$N$17,Taxes!$J$14:$J$17,YEAR(AN$4))),
IF(Taxes!$N$12&gt;1,SUMIFS(Taxes!$P$77:$P$79,Taxes!$N$77:$N$79,Taxes!$N$12),IF(Taxes!$P131&lt;&gt;"",Taxes!$P131,SUMIFS(Taxes!$P$77:$P$79,Taxes!$N$77:$N$79,Taxes!$N$12)))
))
)</f>
        <v>0</v>
      </c>
      <c r="AO289" s="5">
        <f ca="1">IF(AO$4="",0,AO105*
IF(SUMIFS(Taxes!$N$14:$N$17,Taxes!$J$14:$J$17,YEAR(AO$4))=4,IF(AO$1&lt;=Taxes!$P$81*12,Taxes!$P$82,IF(AO$1&lt;=Taxes!$P$83*12,Taxes!$P$84,IF(Taxes!$P131&lt;&gt;"",Taxes!$P131,Taxes!$P$77))),
IF(SUMIFS(Taxes!$N$14:$N$17,Taxes!$J$14:$J$17,YEAR(AO$4))&gt;1,SUMIFS(Taxes!$P$77:$P$79,Taxes!$N$77:$N$79,SUMIFS(Taxes!$N$14:$N$17,Taxes!$J$14:$J$17,YEAR(AO$4))),
IF(Taxes!$N$12&gt;1,SUMIFS(Taxes!$P$77:$P$79,Taxes!$N$77:$N$79,Taxes!$N$12),IF(Taxes!$P131&lt;&gt;"",Taxes!$P131,SUMIFS(Taxes!$P$77:$P$79,Taxes!$N$77:$N$79,Taxes!$N$12)))
))
)</f>
        <v>0</v>
      </c>
      <c r="AP289" s="5">
        <f ca="1">IF(AP$4="",0,AP105*
IF(SUMIFS(Taxes!$N$14:$N$17,Taxes!$J$14:$J$17,YEAR(AP$4))=4,IF(AP$1&lt;=Taxes!$P$81*12,Taxes!$P$82,IF(AP$1&lt;=Taxes!$P$83*12,Taxes!$P$84,IF(Taxes!$P131&lt;&gt;"",Taxes!$P131,Taxes!$P$77))),
IF(SUMIFS(Taxes!$N$14:$N$17,Taxes!$J$14:$J$17,YEAR(AP$4))&gt;1,SUMIFS(Taxes!$P$77:$P$79,Taxes!$N$77:$N$79,SUMIFS(Taxes!$N$14:$N$17,Taxes!$J$14:$J$17,YEAR(AP$4))),
IF(Taxes!$N$12&gt;1,SUMIFS(Taxes!$P$77:$P$79,Taxes!$N$77:$N$79,Taxes!$N$12),IF(Taxes!$P131&lt;&gt;"",Taxes!$P131,SUMIFS(Taxes!$P$77:$P$79,Taxes!$N$77:$N$79,Taxes!$N$12)))
))
)</f>
        <v>0</v>
      </c>
      <c r="AQ289" s="5">
        <f ca="1">IF(AQ$4="",0,AQ105*
IF(SUMIFS(Taxes!$N$14:$N$17,Taxes!$J$14:$J$17,YEAR(AQ$4))=4,IF(AQ$1&lt;=Taxes!$P$81*12,Taxes!$P$82,IF(AQ$1&lt;=Taxes!$P$83*12,Taxes!$P$84,IF(Taxes!$P131&lt;&gt;"",Taxes!$P131,Taxes!$P$77))),
IF(SUMIFS(Taxes!$N$14:$N$17,Taxes!$J$14:$J$17,YEAR(AQ$4))&gt;1,SUMIFS(Taxes!$P$77:$P$79,Taxes!$N$77:$N$79,SUMIFS(Taxes!$N$14:$N$17,Taxes!$J$14:$J$17,YEAR(AQ$4))),
IF(Taxes!$N$12&gt;1,SUMIFS(Taxes!$P$77:$P$79,Taxes!$N$77:$N$79,Taxes!$N$12),IF(Taxes!$P131&lt;&gt;"",Taxes!$P131,SUMIFS(Taxes!$P$77:$P$79,Taxes!$N$77:$N$79,Taxes!$N$12)))
))
)</f>
        <v>0</v>
      </c>
      <c r="AR289" s="5">
        <f ca="1">IF(AR$4="",0,AR105*
IF(SUMIFS(Taxes!$N$14:$N$17,Taxes!$J$14:$J$17,YEAR(AR$4))=4,IF(AR$1&lt;=Taxes!$P$81*12,Taxes!$P$82,IF(AR$1&lt;=Taxes!$P$83*12,Taxes!$P$84,IF(Taxes!$P131&lt;&gt;"",Taxes!$P131,Taxes!$P$77))),
IF(SUMIFS(Taxes!$N$14:$N$17,Taxes!$J$14:$J$17,YEAR(AR$4))&gt;1,SUMIFS(Taxes!$P$77:$P$79,Taxes!$N$77:$N$79,SUMIFS(Taxes!$N$14:$N$17,Taxes!$J$14:$J$17,YEAR(AR$4))),
IF(Taxes!$N$12&gt;1,SUMIFS(Taxes!$P$77:$P$79,Taxes!$N$77:$N$79,Taxes!$N$12),IF(Taxes!$P131&lt;&gt;"",Taxes!$P131,SUMIFS(Taxes!$P$77:$P$79,Taxes!$N$77:$N$79,Taxes!$N$12)))
))
)</f>
        <v>0</v>
      </c>
      <c r="AS289" s="5">
        <f ca="1">IF(AS$4="",0,AS105*
IF(SUMIFS(Taxes!$N$14:$N$17,Taxes!$J$14:$J$17,YEAR(AS$4))=4,IF(AS$1&lt;=Taxes!$P$81*12,Taxes!$P$82,IF(AS$1&lt;=Taxes!$P$83*12,Taxes!$P$84,IF(Taxes!$P131&lt;&gt;"",Taxes!$P131,Taxes!$P$77))),
IF(SUMIFS(Taxes!$N$14:$N$17,Taxes!$J$14:$J$17,YEAR(AS$4))&gt;1,SUMIFS(Taxes!$P$77:$P$79,Taxes!$N$77:$N$79,SUMIFS(Taxes!$N$14:$N$17,Taxes!$J$14:$J$17,YEAR(AS$4))),
IF(Taxes!$N$12&gt;1,SUMIFS(Taxes!$P$77:$P$79,Taxes!$N$77:$N$79,Taxes!$N$12),IF(Taxes!$P131&lt;&gt;"",Taxes!$P131,SUMIFS(Taxes!$P$77:$P$79,Taxes!$N$77:$N$79,Taxes!$N$12)))
))
)</f>
        <v>0</v>
      </c>
      <c r="AT289" s="5">
        <f ca="1">IF(AT$4="",0,AT105*
IF(SUMIFS(Taxes!$N$14:$N$17,Taxes!$J$14:$J$17,YEAR(AT$4))=4,IF(AT$1&lt;=Taxes!$P$81*12,Taxes!$P$82,IF(AT$1&lt;=Taxes!$P$83*12,Taxes!$P$84,IF(Taxes!$P131&lt;&gt;"",Taxes!$P131,Taxes!$P$77))),
IF(SUMIFS(Taxes!$N$14:$N$17,Taxes!$J$14:$J$17,YEAR(AT$4))&gt;1,SUMIFS(Taxes!$P$77:$P$79,Taxes!$N$77:$N$79,SUMIFS(Taxes!$N$14:$N$17,Taxes!$J$14:$J$17,YEAR(AT$4))),
IF(Taxes!$N$12&gt;1,SUMIFS(Taxes!$P$77:$P$79,Taxes!$N$77:$N$79,Taxes!$N$12),IF(Taxes!$P131&lt;&gt;"",Taxes!$P131,SUMIFS(Taxes!$P$77:$P$79,Taxes!$N$77:$N$79,Taxes!$N$12)))
))
)</f>
        <v>0</v>
      </c>
      <c r="AU289" s="5">
        <f ca="1">IF(AU$4="",0,AU105*
IF(SUMIFS(Taxes!$N$14:$N$17,Taxes!$J$14:$J$17,YEAR(AU$4))=4,IF(AU$1&lt;=Taxes!$P$81*12,Taxes!$P$82,IF(AU$1&lt;=Taxes!$P$83*12,Taxes!$P$84,IF(Taxes!$P131&lt;&gt;"",Taxes!$P131,Taxes!$P$77))),
IF(SUMIFS(Taxes!$N$14:$N$17,Taxes!$J$14:$J$17,YEAR(AU$4))&gt;1,SUMIFS(Taxes!$P$77:$P$79,Taxes!$N$77:$N$79,SUMIFS(Taxes!$N$14:$N$17,Taxes!$J$14:$J$17,YEAR(AU$4))),
IF(Taxes!$N$12&gt;1,SUMIFS(Taxes!$P$77:$P$79,Taxes!$N$77:$N$79,Taxes!$N$12),IF(Taxes!$P131&lt;&gt;"",Taxes!$P131,SUMIFS(Taxes!$P$77:$P$79,Taxes!$N$77:$N$79,Taxes!$N$12)))
))
)</f>
        <v>0</v>
      </c>
      <c r="AV289" s="5">
        <f ca="1">IF(AV$4="",0,AV105*
IF(SUMIFS(Taxes!$N$14:$N$17,Taxes!$J$14:$J$17,YEAR(AV$4))=4,IF(AV$1&lt;=Taxes!$P$81*12,Taxes!$P$82,IF(AV$1&lt;=Taxes!$P$83*12,Taxes!$P$84,IF(Taxes!$P131&lt;&gt;"",Taxes!$P131,Taxes!$P$77))),
IF(SUMIFS(Taxes!$N$14:$N$17,Taxes!$J$14:$J$17,YEAR(AV$4))&gt;1,SUMIFS(Taxes!$P$77:$P$79,Taxes!$N$77:$N$79,SUMIFS(Taxes!$N$14:$N$17,Taxes!$J$14:$J$17,YEAR(AV$4))),
IF(Taxes!$N$12&gt;1,SUMIFS(Taxes!$P$77:$P$79,Taxes!$N$77:$N$79,Taxes!$N$12),IF(Taxes!$P131&lt;&gt;"",Taxes!$P131,SUMIFS(Taxes!$P$77:$P$79,Taxes!$N$77:$N$79,Taxes!$N$12)))
))
)</f>
        <v>0</v>
      </c>
      <c r="AW289" s="5">
        <f ca="1">IF(AW$4="",0,AW105*
IF(SUMIFS(Taxes!$N$14:$N$17,Taxes!$J$14:$J$17,YEAR(AW$4))=4,IF(AW$1&lt;=Taxes!$P$81*12,Taxes!$P$82,IF(AW$1&lt;=Taxes!$P$83*12,Taxes!$P$84,IF(Taxes!$P131&lt;&gt;"",Taxes!$P131,Taxes!$P$77))),
IF(SUMIFS(Taxes!$N$14:$N$17,Taxes!$J$14:$J$17,YEAR(AW$4))&gt;1,SUMIFS(Taxes!$P$77:$P$79,Taxes!$N$77:$N$79,SUMIFS(Taxes!$N$14:$N$17,Taxes!$J$14:$J$17,YEAR(AW$4))),
IF(Taxes!$N$12&gt;1,SUMIFS(Taxes!$P$77:$P$79,Taxes!$N$77:$N$79,Taxes!$N$12),IF(Taxes!$P131&lt;&gt;"",Taxes!$P131,SUMIFS(Taxes!$P$77:$P$79,Taxes!$N$77:$N$79,Taxes!$N$12)))
))
)</f>
        <v>0</v>
      </c>
      <c r="AX289" s="5">
        <f ca="1">IF(AX$4="",0,AX105*
IF(SUMIFS(Taxes!$N$14:$N$17,Taxes!$J$14:$J$17,YEAR(AX$4))=4,IF(AX$1&lt;=Taxes!$P$81*12,Taxes!$P$82,IF(AX$1&lt;=Taxes!$P$83*12,Taxes!$P$84,IF(Taxes!$P131&lt;&gt;"",Taxes!$P131,Taxes!$P$77))),
IF(SUMIFS(Taxes!$N$14:$N$17,Taxes!$J$14:$J$17,YEAR(AX$4))&gt;1,SUMIFS(Taxes!$P$77:$P$79,Taxes!$N$77:$N$79,SUMIFS(Taxes!$N$14:$N$17,Taxes!$J$14:$J$17,YEAR(AX$4))),
IF(Taxes!$N$12&gt;1,SUMIFS(Taxes!$P$77:$P$79,Taxes!$N$77:$N$79,Taxes!$N$12),IF(Taxes!$P131&lt;&gt;"",Taxes!$P131,SUMIFS(Taxes!$P$77:$P$79,Taxes!$N$77:$N$79,Taxes!$N$12)))
))
)</f>
        <v>0</v>
      </c>
      <c r="AY289" s="5">
        <f ca="1">IF(AY$4="",0,AY105*
IF(SUMIFS(Taxes!$N$14:$N$17,Taxes!$J$14:$J$17,YEAR(AY$4))=4,IF(AY$1&lt;=Taxes!$P$81*12,Taxes!$P$82,IF(AY$1&lt;=Taxes!$P$83*12,Taxes!$P$84,IF(Taxes!$P131&lt;&gt;"",Taxes!$P131,Taxes!$P$77))),
IF(SUMIFS(Taxes!$N$14:$N$17,Taxes!$J$14:$J$17,YEAR(AY$4))&gt;1,SUMIFS(Taxes!$P$77:$P$79,Taxes!$N$77:$N$79,SUMIFS(Taxes!$N$14:$N$17,Taxes!$J$14:$J$17,YEAR(AY$4))),
IF(Taxes!$N$12&gt;1,SUMIFS(Taxes!$P$77:$P$79,Taxes!$N$77:$N$79,Taxes!$N$12),IF(Taxes!$P131&lt;&gt;"",Taxes!$P131,SUMIFS(Taxes!$P$77:$P$79,Taxes!$N$77:$N$79,Taxes!$N$12)))
))
)</f>
        <v>0</v>
      </c>
      <c r="AZ289" s="5">
        <f ca="1">IF(AZ$4="",0,AZ105*
IF(SUMIFS(Taxes!$N$14:$N$17,Taxes!$J$14:$J$17,YEAR(AZ$4))=4,IF(AZ$1&lt;=Taxes!$P$81*12,Taxes!$P$82,IF(AZ$1&lt;=Taxes!$P$83*12,Taxes!$P$84,IF(Taxes!$P131&lt;&gt;"",Taxes!$P131,Taxes!$P$77))),
IF(SUMIFS(Taxes!$N$14:$N$17,Taxes!$J$14:$J$17,YEAR(AZ$4))&gt;1,SUMIFS(Taxes!$P$77:$P$79,Taxes!$N$77:$N$79,SUMIFS(Taxes!$N$14:$N$17,Taxes!$J$14:$J$17,YEAR(AZ$4))),
IF(Taxes!$N$12&gt;1,SUMIFS(Taxes!$P$77:$P$79,Taxes!$N$77:$N$79,Taxes!$N$12),IF(Taxes!$P131&lt;&gt;"",Taxes!$P131,SUMIFS(Taxes!$P$77:$P$79,Taxes!$N$77:$N$79,Taxes!$N$12)))
))
)</f>
        <v>0</v>
      </c>
      <c r="BA289" s="5">
        <f ca="1">IF(BA$4="",0,BA105*
IF(SUMIFS(Taxes!$N$14:$N$17,Taxes!$J$14:$J$17,YEAR(BA$4))=4,IF(BA$1&lt;=Taxes!$P$81*12,Taxes!$P$82,IF(BA$1&lt;=Taxes!$P$83*12,Taxes!$P$84,IF(Taxes!$P131&lt;&gt;"",Taxes!$P131,Taxes!$P$77))),
IF(SUMIFS(Taxes!$N$14:$N$17,Taxes!$J$14:$J$17,YEAR(BA$4))&gt;1,SUMIFS(Taxes!$P$77:$P$79,Taxes!$N$77:$N$79,SUMIFS(Taxes!$N$14:$N$17,Taxes!$J$14:$J$17,YEAR(BA$4))),
IF(Taxes!$N$12&gt;1,SUMIFS(Taxes!$P$77:$P$79,Taxes!$N$77:$N$79,Taxes!$N$12),IF(Taxes!$P131&lt;&gt;"",Taxes!$P131,SUMIFS(Taxes!$P$77:$P$79,Taxes!$N$77:$N$79,Taxes!$N$12)))
))
)</f>
        <v>0</v>
      </c>
      <c r="BB289" s="5">
        <f ca="1">IF(BB$4="",0,BB105*
IF(SUMIFS(Taxes!$N$14:$N$17,Taxes!$J$14:$J$17,YEAR(BB$4))=4,IF(BB$1&lt;=Taxes!$P$81*12,Taxes!$P$82,IF(BB$1&lt;=Taxes!$P$83*12,Taxes!$P$84,IF(Taxes!$P131&lt;&gt;"",Taxes!$P131,Taxes!$P$77))),
IF(SUMIFS(Taxes!$N$14:$N$17,Taxes!$J$14:$J$17,YEAR(BB$4))&gt;1,SUMIFS(Taxes!$P$77:$P$79,Taxes!$N$77:$N$79,SUMIFS(Taxes!$N$14:$N$17,Taxes!$J$14:$J$17,YEAR(BB$4))),
IF(Taxes!$N$12&gt;1,SUMIFS(Taxes!$P$77:$P$79,Taxes!$N$77:$N$79,Taxes!$N$12),IF(Taxes!$P131&lt;&gt;"",Taxes!$P131,SUMIFS(Taxes!$P$77:$P$79,Taxes!$N$77:$N$79,Taxes!$N$12)))
))
)</f>
        <v>0</v>
      </c>
      <c r="BC289" s="5">
        <f ca="1">IF(BC$4="",0,BC105*
IF(SUMIFS(Taxes!$N$14:$N$17,Taxes!$J$14:$J$17,YEAR(BC$4))=4,IF(BC$1&lt;=Taxes!$P$81*12,Taxes!$P$82,IF(BC$1&lt;=Taxes!$P$83*12,Taxes!$P$84,IF(Taxes!$P131&lt;&gt;"",Taxes!$P131,Taxes!$P$77))),
IF(SUMIFS(Taxes!$N$14:$N$17,Taxes!$J$14:$J$17,YEAR(BC$4))&gt;1,SUMIFS(Taxes!$P$77:$P$79,Taxes!$N$77:$N$79,SUMIFS(Taxes!$N$14:$N$17,Taxes!$J$14:$J$17,YEAR(BC$4))),
IF(Taxes!$N$12&gt;1,SUMIFS(Taxes!$P$77:$P$79,Taxes!$N$77:$N$79,Taxes!$N$12),IF(Taxes!$P131&lt;&gt;"",Taxes!$P131,SUMIFS(Taxes!$P$77:$P$79,Taxes!$N$77:$N$79,Taxes!$N$12)))
))
)</f>
        <v>0</v>
      </c>
      <c r="BD289" s="5">
        <f ca="1">IF(BD$4="",0,BD105*
IF(SUMIFS(Taxes!$N$14:$N$17,Taxes!$J$14:$J$17,YEAR(BD$4))=4,IF(BD$1&lt;=Taxes!$P$81*12,Taxes!$P$82,IF(BD$1&lt;=Taxes!$P$83*12,Taxes!$P$84,IF(Taxes!$P131&lt;&gt;"",Taxes!$P131,Taxes!$P$77))),
IF(SUMIFS(Taxes!$N$14:$N$17,Taxes!$J$14:$J$17,YEAR(BD$4))&gt;1,SUMIFS(Taxes!$P$77:$P$79,Taxes!$N$77:$N$79,SUMIFS(Taxes!$N$14:$N$17,Taxes!$J$14:$J$17,YEAR(BD$4))),
IF(Taxes!$N$12&gt;1,SUMIFS(Taxes!$P$77:$P$79,Taxes!$N$77:$N$79,Taxes!$N$12),IF(Taxes!$P131&lt;&gt;"",Taxes!$P131,SUMIFS(Taxes!$P$77:$P$79,Taxes!$N$77:$N$79,Taxes!$N$12)))
))
)</f>
        <v>0</v>
      </c>
      <c r="BE289" s="5">
        <f ca="1">IF(BE$4="",0,BE105*
IF(SUMIFS(Taxes!$N$14:$N$17,Taxes!$J$14:$J$17,YEAR(BE$4))=4,IF(BE$1&lt;=Taxes!$P$81*12,Taxes!$P$82,IF(BE$1&lt;=Taxes!$P$83*12,Taxes!$P$84,IF(Taxes!$P131&lt;&gt;"",Taxes!$P131,Taxes!$P$77))),
IF(SUMIFS(Taxes!$N$14:$N$17,Taxes!$J$14:$J$17,YEAR(BE$4))&gt;1,SUMIFS(Taxes!$P$77:$P$79,Taxes!$N$77:$N$79,SUMIFS(Taxes!$N$14:$N$17,Taxes!$J$14:$J$17,YEAR(BE$4))),
IF(Taxes!$N$12&gt;1,SUMIFS(Taxes!$P$77:$P$79,Taxes!$N$77:$N$79,Taxes!$N$12),IF(Taxes!$P131&lt;&gt;"",Taxes!$P131,SUMIFS(Taxes!$P$77:$P$79,Taxes!$N$77:$N$79,Taxes!$N$12)))
))
)</f>
        <v>0</v>
      </c>
      <c r="BF289" s="5">
        <f ca="1">IF(BF$4="",0,BF105*
IF(SUMIFS(Taxes!$N$14:$N$17,Taxes!$J$14:$J$17,YEAR(BF$4))=4,IF(BF$1&lt;=Taxes!$P$81*12,Taxes!$P$82,IF(BF$1&lt;=Taxes!$P$83*12,Taxes!$P$84,IF(Taxes!$P131&lt;&gt;"",Taxes!$P131,Taxes!$P$77))),
IF(SUMIFS(Taxes!$N$14:$N$17,Taxes!$J$14:$J$17,YEAR(BF$4))&gt;1,SUMIFS(Taxes!$P$77:$P$79,Taxes!$N$77:$N$79,SUMIFS(Taxes!$N$14:$N$17,Taxes!$J$14:$J$17,YEAR(BF$4))),
IF(Taxes!$N$12&gt;1,SUMIFS(Taxes!$P$77:$P$79,Taxes!$N$77:$N$79,Taxes!$N$12),IF(Taxes!$P131&lt;&gt;"",Taxes!$P131,SUMIFS(Taxes!$P$77:$P$79,Taxes!$N$77:$N$79,Taxes!$N$12)))
))
)</f>
        <v>0</v>
      </c>
      <c r="BG289" s="5">
        <f ca="1">IF(BG$4="",0,BG105*
IF(SUMIFS(Taxes!$N$14:$N$17,Taxes!$J$14:$J$17,YEAR(BG$4))=4,IF(BG$1&lt;=Taxes!$P$81*12,Taxes!$P$82,IF(BG$1&lt;=Taxes!$P$83*12,Taxes!$P$84,IF(Taxes!$P131&lt;&gt;"",Taxes!$P131,Taxes!$P$77))),
IF(SUMIFS(Taxes!$N$14:$N$17,Taxes!$J$14:$J$17,YEAR(BG$4))&gt;1,SUMIFS(Taxes!$P$77:$P$79,Taxes!$N$77:$N$79,SUMIFS(Taxes!$N$14:$N$17,Taxes!$J$14:$J$17,YEAR(BG$4))),
IF(Taxes!$N$12&gt;1,SUMIFS(Taxes!$P$77:$P$79,Taxes!$N$77:$N$79,Taxes!$N$12),IF(Taxes!$P131&lt;&gt;"",Taxes!$P131,SUMIFS(Taxes!$P$77:$P$79,Taxes!$N$77:$N$79,Taxes!$N$12)))
))
)</f>
        <v>0</v>
      </c>
      <c r="BH289" s="5">
        <f ca="1">IF(BH$4="",0,BH105*
IF(SUMIFS(Taxes!$N$14:$N$17,Taxes!$J$14:$J$17,YEAR(BH$4))=4,IF(BH$1&lt;=Taxes!$P$81*12,Taxes!$P$82,IF(BH$1&lt;=Taxes!$P$83*12,Taxes!$P$84,IF(Taxes!$P131&lt;&gt;"",Taxes!$P131,Taxes!$P$77))),
IF(SUMIFS(Taxes!$N$14:$N$17,Taxes!$J$14:$J$17,YEAR(BH$4))&gt;1,SUMIFS(Taxes!$P$77:$P$79,Taxes!$N$77:$N$79,SUMIFS(Taxes!$N$14:$N$17,Taxes!$J$14:$J$17,YEAR(BH$4))),
IF(Taxes!$N$12&gt;1,SUMIFS(Taxes!$P$77:$P$79,Taxes!$N$77:$N$79,Taxes!$N$12),IF(Taxes!$P131&lt;&gt;"",Taxes!$P131,SUMIFS(Taxes!$P$77:$P$79,Taxes!$N$77:$N$79,Taxes!$N$12)))
))
)</f>
        <v>0</v>
      </c>
      <c r="BI289" s="5">
        <f ca="1">IF(BI$4="",0,BI105*
IF(SUMIFS(Taxes!$N$14:$N$17,Taxes!$J$14:$J$17,YEAR(BI$4))=4,IF(BI$1&lt;=Taxes!$P$81*12,Taxes!$P$82,IF(BI$1&lt;=Taxes!$P$83*12,Taxes!$P$84,IF(Taxes!$P131&lt;&gt;"",Taxes!$P131,Taxes!$P$77))),
IF(SUMIFS(Taxes!$N$14:$N$17,Taxes!$J$14:$J$17,YEAR(BI$4))&gt;1,SUMIFS(Taxes!$P$77:$P$79,Taxes!$N$77:$N$79,SUMIFS(Taxes!$N$14:$N$17,Taxes!$J$14:$J$17,YEAR(BI$4))),
IF(Taxes!$N$12&gt;1,SUMIFS(Taxes!$P$77:$P$79,Taxes!$N$77:$N$79,Taxes!$N$12),IF(Taxes!$P131&lt;&gt;"",Taxes!$P131,SUMIFS(Taxes!$P$77:$P$79,Taxes!$N$77:$N$79,Taxes!$N$12)))
))
)</f>
        <v>0</v>
      </c>
      <c r="BJ289" s="5">
        <f ca="1">IF(BJ$4="",0,BJ105*
IF(SUMIFS(Taxes!$N$14:$N$17,Taxes!$J$14:$J$17,YEAR(BJ$4))=4,IF(BJ$1&lt;=Taxes!$P$81*12,Taxes!$P$82,IF(BJ$1&lt;=Taxes!$P$83*12,Taxes!$P$84,IF(Taxes!$P131&lt;&gt;"",Taxes!$P131,Taxes!$P$77))),
IF(SUMIFS(Taxes!$N$14:$N$17,Taxes!$J$14:$J$17,YEAR(BJ$4))&gt;1,SUMIFS(Taxes!$P$77:$P$79,Taxes!$N$77:$N$79,SUMIFS(Taxes!$N$14:$N$17,Taxes!$J$14:$J$17,YEAR(BJ$4))),
IF(Taxes!$N$12&gt;1,SUMIFS(Taxes!$P$77:$P$79,Taxes!$N$77:$N$79,Taxes!$N$12),IF(Taxes!$P131&lt;&gt;"",Taxes!$P131,SUMIFS(Taxes!$P$77:$P$79,Taxes!$N$77:$N$79,Taxes!$N$12)))
))
)</f>
        <v>0</v>
      </c>
      <c r="BK289" s="5">
        <f ca="1">IF(BK$4="",0,BK105*
IF(SUMIFS(Taxes!$N$14:$N$17,Taxes!$J$14:$J$17,YEAR(BK$4))=4,IF(BK$1&lt;=Taxes!$P$81*12,Taxes!$P$82,IF(BK$1&lt;=Taxes!$P$83*12,Taxes!$P$84,IF(Taxes!$P131&lt;&gt;"",Taxes!$P131,Taxes!$P$77))),
IF(SUMIFS(Taxes!$N$14:$N$17,Taxes!$J$14:$J$17,YEAR(BK$4))&gt;1,SUMIFS(Taxes!$P$77:$P$79,Taxes!$N$77:$N$79,SUMIFS(Taxes!$N$14:$N$17,Taxes!$J$14:$J$17,YEAR(BK$4))),
IF(Taxes!$N$12&gt;1,SUMIFS(Taxes!$P$77:$P$79,Taxes!$N$77:$N$79,Taxes!$N$12),IF(Taxes!$P131&lt;&gt;"",Taxes!$P131,SUMIFS(Taxes!$P$77:$P$79,Taxes!$N$77:$N$79,Taxes!$N$12)))
))
)</f>
        <v>0</v>
      </c>
      <c r="BL289" s="5">
        <f ca="1">IF(BL$4="",0,BL105*
IF(SUMIFS(Taxes!$N$14:$N$17,Taxes!$J$14:$J$17,YEAR(BL$4))=4,IF(BL$1&lt;=Taxes!$P$81*12,Taxes!$P$82,IF(BL$1&lt;=Taxes!$P$83*12,Taxes!$P$84,IF(Taxes!$P131&lt;&gt;"",Taxes!$P131,Taxes!$P$77))),
IF(SUMIFS(Taxes!$N$14:$N$17,Taxes!$J$14:$J$17,YEAR(BL$4))&gt;1,SUMIFS(Taxes!$P$77:$P$79,Taxes!$N$77:$N$79,SUMIFS(Taxes!$N$14:$N$17,Taxes!$J$14:$J$17,YEAR(BL$4))),
IF(Taxes!$N$12&gt;1,SUMIFS(Taxes!$P$77:$P$79,Taxes!$N$77:$N$79,Taxes!$N$12),IF(Taxes!$P131&lt;&gt;"",Taxes!$P131,SUMIFS(Taxes!$P$77:$P$79,Taxes!$N$77:$N$79,Taxes!$N$12)))
))
)</f>
        <v>0</v>
      </c>
      <c r="BM289" s="5">
        <f ca="1">IF(BM$4="",0,BM105*
IF(SUMIFS(Taxes!$N$14:$N$17,Taxes!$J$14:$J$17,YEAR(BM$4))=4,IF(BM$1&lt;=Taxes!$P$81*12,Taxes!$P$82,IF(BM$1&lt;=Taxes!$P$83*12,Taxes!$P$84,IF(Taxes!$P131&lt;&gt;"",Taxes!$P131,Taxes!$P$77))),
IF(SUMIFS(Taxes!$N$14:$N$17,Taxes!$J$14:$J$17,YEAR(BM$4))&gt;1,SUMIFS(Taxes!$P$77:$P$79,Taxes!$N$77:$N$79,SUMIFS(Taxes!$N$14:$N$17,Taxes!$J$14:$J$17,YEAR(BM$4))),
IF(Taxes!$N$12&gt;1,SUMIFS(Taxes!$P$77:$P$79,Taxes!$N$77:$N$79,Taxes!$N$12),IF(Taxes!$P131&lt;&gt;"",Taxes!$P131,SUMIFS(Taxes!$P$77:$P$79,Taxes!$N$77:$N$79,Taxes!$N$12)))
))
)</f>
        <v>0</v>
      </c>
      <c r="BN289" s="5">
        <f ca="1">IF(BN$4="",0,BN105*
IF(SUMIFS(Taxes!$N$14:$N$17,Taxes!$J$14:$J$17,YEAR(BN$4))=4,IF(BN$1&lt;=Taxes!$P$81*12,Taxes!$P$82,IF(BN$1&lt;=Taxes!$P$83*12,Taxes!$P$84,IF(Taxes!$P131&lt;&gt;"",Taxes!$P131,Taxes!$P$77))),
IF(SUMIFS(Taxes!$N$14:$N$17,Taxes!$J$14:$J$17,YEAR(BN$4))&gt;1,SUMIFS(Taxes!$P$77:$P$79,Taxes!$N$77:$N$79,SUMIFS(Taxes!$N$14:$N$17,Taxes!$J$14:$J$17,YEAR(BN$4))),
IF(Taxes!$N$12&gt;1,SUMIFS(Taxes!$P$77:$P$79,Taxes!$N$77:$N$79,Taxes!$N$12),IF(Taxes!$P131&lt;&gt;"",Taxes!$P131,SUMIFS(Taxes!$P$77:$P$79,Taxes!$N$77:$N$79,Taxes!$N$12)))
))
)</f>
        <v>0</v>
      </c>
      <c r="BO289" s="5">
        <f ca="1">IF(BO$4="",0,BO105*
IF(SUMIFS(Taxes!$N$14:$N$17,Taxes!$J$14:$J$17,YEAR(BO$4))=4,IF(BO$1&lt;=Taxes!$P$81*12,Taxes!$P$82,IF(BO$1&lt;=Taxes!$P$83*12,Taxes!$P$84,IF(Taxes!$P131&lt;&gt;"",Taxes!$P131,Taxes!$P$77))),
IF(SUMIFS(Taxes!$N$14:$N$17,Taxes!$J$14:$J$17,YEAR(BO$4))&gt;1,SUMIFS(Taxes!$P$77:$P$79,Taxes!$N$77:$N$79,SUMIFS(Taxes!$N$14:$N$17,Taxes!$J$14:$J$17,YEAR(BO$4))),
IF(Taxes!$N$12&gt;1,SUMIFS(Taxes!$P$77:$P$79,Taxes!$N$77:$N$79,Taxes!$N$12),IF(Taxes!$P131&lt;&gt;"",Taxes!$P131,SUMIFS(Taxes!$P$77:$P$79,Taxes!$N$77:$N$79,Taxes!$N$12)))
))
)</f>
        <v>0</v>
      </c>
      <c r="BP289" s="5">
        <f ca="1">IF(BP$4="",0,BP105*
IF(SUMIFS(Taxes!$N$14:$N$17,Taxes!$J$14:$J$17,YEAR(BP$4))=4,IF(BP$1&lt;=Taxes!$P$81*12,Taxes!$P$82,IF(BP$1&lt;=Taxes!$P$83*12,Taxes!$P$84,IF(Taxes!$P131&lt;&gt;"",Taxes!$P131,Taxes!$P$77))),
IF(SUMIFS(Taxes!$N$14:$N$17,Taxes!$J$14:$J$17,YEAR(BP$4))&gt;1,SUMIFS(Taxes!$P$77:$P$79,Taxes!$N$77:$N$79,SUMIFS(Taxes!$N$14:$N$17,Taxes!$J$14:$J$17,YEAR(BP$4))),
IF(Taxes!$N$12&gt;1,SUMIFS(Taxes!$P$77:$P$79,Taxes!$N$77:$N$79,Taxes!$N$12),IF(Taxes!$P131&lt;&gt;"",Taxes!$P131,SUMIFS(Taxes!$P$77:$P$79,Taxes!$N$77:$N$79,Taxes!$N$12)))
))
)</f>
        <v>0</v>
      </c>
      <c r="BQ289" s="5">
        <f ca="1">IF(BQ$4="",0,BQ105*
IF(SUMIFS(Taxes!$N$14:$N$17,Taxes!$J$14:$J$17,YEAR(BQ$4))=4,IF(BQ$1&lt;=Taxes!$P$81*12,Taxes!$P$82,IF(BQ$1&lt;=Taxes!$P$83*12,Taxes!$P$84,IF(Taxes!$P131&lt;&gt;"",Taxes!$P131,Taxes!$P$77))),
IF(SUMIFS(Taxes!$N$14:$N$17,Taxes!$J$14:$J$17,YEAR(BQ$4))&gt;1,SUMIFS(Taxes!$P$77:$P$79,Taxes!$N$77:$N$79,SUMIFS(Taxes!$N$14:$N$17,Taxes!$J$14:$J$17,YEAR(BQ$4))),
IF(Taxes!$N$12&gt;1,SUMIFS(Taxes!$P$77:$P$79,Taxes!$N$77:$N$79,Taxes!$N$12),IF(Taxes!$P131&lt;&gt;"",Taxes!$P131,SUMIFS(Taxes!$P$77:$P$79,Taxes!$N$77:$N$79,Taxes!$N$12)))
))
)</f>
        <v>0</v>
      </c>
      <c r="BR289" s="5">
        <f ca="1">IF(BR$4="",0,BR105*
IF(SUMIFS(Taxes!$N$14:$N$17,Taxes!$J$14:$J$17,YEAR(BR$4))=4,IF(BR$1&lt;=Taxes!$P$81*12,Taxes!$P$82,IF(BR$1&lt;=Taxes!$P$83*12,Taxes!$P$84,IF(Taxes!$P131&lt;&gt;"",Taxes!$P131,Taxes!$P$77))),
IF(SUMIFS(Taxes!$N$14:$N$17,Taxes!$J$14:$J$17,YEAR(BR$4))&gt;1,SUMIFS(Taxes!$P$77:$P$79,Taxes!$N$77:$N$79,SUMIFS(Taxes!$N$14:$N$17,Taxes!$J$14:$J$17,YEAR(BR$4))),
IF(Taxes!$N$12&gt;1,SUMIFS(Taxes!$P$77:$P$79,Taxes!$N$77:$N$79,Taxes!$N$12),IF(Taxes!$P131&lt;&gt;"",Taxes!$P131,SUMIFS(Taxes!$P$77:$P$79,Taxes!$N$77:$N$79,Taxes!$N$12)))
))
)</f>
        <v>0</v>
      </c>
      <c r="BS289" s="5">
        <f ca="1">IF(BS$4="",0,BS105*
IF(SUMIFS(Taxes!$N$14:$N$17,Taxes!$J$14:$J$17,YEAR(BS$4))=4,IF(BS$1&lt;=Taxes!$P$81*12,Taxes!$P$82,IF(BS$1&lt;=Taxes!$P$83*12,Taxes!$P$84,IF(Taxes!$P131&lt;&gt;"",Taxes!$P131,Taxes!$P$77))),
IF(SUMIFS(Taxes!$N$14:$N$17,Taxes!$J$14:$J$17,YEAR(BS$4))&gt;1,SUMIFS(Taxes!$P$77:$P$79,Taxes!$N$77:$N$79,SUMIFS(Taxes!$N$14:$N$17,Taxes!$J$14:$J$17,YEAR(BS$4))),
IF(Taxes!$N$12&gt;1,SUMIFS(Taxes!$P$77:$P$79,Taxes!$N$77:$N$79,Taxes!$N$12),IF(Taxes!$P131&lt;&gt;"",Taxes!$P131,SUMIFS(Taxes!$P$77:$P$79,Taxes!$N$77:$N$79,Taxes!$N$12)))
))
)</f>
        <v>0</v>
      </c>
      <c r="BT289" s="5">
        <f ca="1">IF(BT$4="",0,BT105*
IF(SUMIFS(Taxes!$N$14:$N$17,Taxes!$J$14:$J$17,YEAR(BT$4))=4,IF(BT$1&lt;=Taxes!$P$81*12,Taxes!$P$82,IF(BT$1&lt;=Taxes!$P$83*12,Taxes!$P$84,IF(Taxes!$P131&lt;&gt;"",Taxes!$P131,Taxes!$P$77))),
IF(SUMIFS(Taxes!$N$14:$N$17,Taxes!$J$14:$J$17,YEAR(BT$4))&gt;1,SUMIFS(Taxes!$P$77:$P$79,Taxes!$N$77:$N$79,SUMIFS(Taxes!$N$14:$N$17,Taxes!$J$14:$J$17,YEAR(BT$4))),
IF(Taxes!$N$12&gt;1,SUMIFS(Taxes!$P$77:$P$79,Taxes!$N$77:$N$79,Taxes!$N$12),IF(Taxes!$P131&lt;&gt;"",Taxes!$P131,SUMIFS(Taxes!$P$77:$P$79,Taxes!$N$77:$N$79,Taxes!$N$12)))
))
)</f>
        <v>0</v>
      </c>
      <c r="BU289" s="5">
        <f ca="1">IF(BU$4="",0,BU105*
IF(SUMIFS(Taxes!$N$14:$N$17,Taxes!$J$14:$J$17,YEAR(BU$4))=4,IF(BU$1&lt;=Taxes!$P$81*12,Taxes!$P$82,IF(BU$1&lt;=Taxes!$P$83*12,Taxes!$P$84,IF(Taxes!$P131&lt;&gt;"",Taxes!$P131,Taxes!$P$77))),
IF(SUMIFS(Taxes!$N$14:$N$17,Taxes!$J$14:$J$17,YEAR(BU$4))&gt;1,SUMIFS(Taxes!$P$77:$P$79,Taxes!$N$77:$N$79,SUMIFS(Taxes!$N$14:$N$17,Taxes!$J$14:$J$17,YEAR(BU$4))),
IF(Taxes!$N$12&gt;1,SUMIFS(Taxes!$P$77:$P$79,Taxes!$N$77:$N$79,Taxes!$N$12),IF(Taxes!$P131&lt;&gt;"",Taxes!$P131,SUMIFS(Taxes!$P$77:$P$79,Taxes!$N$77:$N$79,Taxes!$N$12)))
))
)</f>
        <v>0</v>
      </c>
      <c r="BV289" s="5">
        <f ca="1">IF(BV$4="",0,BV105*
IF(SUMIFS(Taxes!$N$14:$N$17,Taxes!$J$14:$J$17,YEAR(BV$4))=4,IF(BV$1&lt;=Taxes!$P$81*12,Taxes!$P$82,IF(BV$1&lt;=Taxes!$P$83*12,Taxes!$P$84,IF(Taxes!$P131&lt;&gt;"",Taxes!$P131,Taxes!$P$77))),
IF(SUMIFS(Taxes!$N$14:$N$17,Taxes!$J$14:$J$17,YEAR(BV$4))&gt;1,SUMIFS(Taxes!$P$77:$P$79,Taxes!$N$77:$N$79,SUMIFS(Taxes!$N$14:$N$17,Taxes!$J$14:$J$17,YEAR(BV$4))),
IF(Taxes!$N$12&gt;1,SUMIFS(Taxes!$P$77:$P$79,Taxes!$N$77:$N$79,Taxes!$N$12),IF(Taxes!$P131&lt;&gt;"",Taxes!$P131,SUMIFS(Taxes!$P$77:$P$79,Taxes!$N$77:$N$79,Taxes!$N$12)))
))
)</f>
        <v>0</v>
      </c>
      <c r="BW289" s="5">
        <f ca="1">IF(BW$4="",0,BW105*
IF(SUMIFS(Taxes!$N$14:$N$17,Taxes!$J$14:$J$17,YEAR(BW$4))=4,IF(BW$1&lt;=Taxes!$P$81*12,Taxes!$P$82,IF(BW$1&lt;=Taxes!$P$83*12,Taxes!$P$84,IF(Taxes!$P131&lt;&gt;"",Taxes!$P131,Taxes!$P$77))),
IF(SUMIFS(Taxes!$N$14:$N$17,Taxes!$J$14:$J$17,YEAR(BW$4))&gt;1,SUMIFS(Taxes!$P$77:$P$79,Taxes!$N$77:$N$79,SUMIFS(Taxes!$N$14:$N$17,Taxes!$J$14:$J$17,YEAR(BW$4))),
IF(Taxes!$N$12&gt;1,SUMIFS(Taxes!$P$77:$P$79,Taxes!$N$77:$N$79,Taxes!$N$12),IF(Taxes!$P131&lt;&gt;"",Taxes!$P131,SUMIFS(Taxes!$P$77:$P$79,Taxes!$N$77:$N$79,Taxes!$N$12)))
))
)</f>
        <v>0</v>
      </c>
      <c r="BX289" s="5">
        <f ca="1">IF(BX$4="",0,BX105*
IF(SUMIFS(Taxes!$N$14:$N$17,Taxes!$J$14:$J$17,YEAR(BX$4))=4,IF(BX$1&lt;=Taxes!$P$81*12,Taxes!$P$82,IF(BX$1&lt;=Taxes!$P$83*12,Taxes!$P$84,IF(Taxes!$P131&lt;&gt;"",Taxes!$P131,Taxes!$P$77))),
IF(SUMIFS(Taxes!$N$14:$N$17,Taxes!$J$14:$J$17,YEAR(BX$4))&gt;1,SUMIFS(Taxes!$P$77:$P$79,Taxes!$N$77:$N$79,SUMIFS(Taxes!$N$14:$N$17,Taxes!$J$14:$J$17,YEAR(BX$4))),
IF(Taxes!$N$12&gt;1,SUMIFS(Taxes!$P$77:$P$79,Taxes!$N$77:$N$79,Taxes!$N$12),IF(Taxes!$P131&lt;&gt;"",Taxes!$P131,SUMIFS(Taxes!$P$77:$P$79,Taxes!$N$77:$N$79,Taxes!$N$12)))
))
)</f>
        <v>0</v>
      </c>
      <c r="BY289" s="5">
        <f ca="1">IF(BY$4="",0,BY105*
IF(SUMIFS(Taxes!$N$14:$N$17,Taxes!$J$14:$J$17,YEAR(BY$4))=4,IF(BY$1&lt;=Taxes!$P$81*12,Taxes!$P$82,IF(BY$1&lt;=Taxes!$P$83*12,Taxes!$P$84,IF(Taxes!$P131&lt;&gt;"",Taxes!$P131,Taxes!$P$77))),
IF(SUMIFS(Taxes!$N$14:$N$17,Taxes!$J$14:$J$17,YEAR(BY$4))&gt;1,SUMIFS(Taxes!$P$77:$P$79,Taxes!$N$77:$N$79,SUMIFS(Taxes!$N$14:$N$17,Taxes!$J$14:$J$17,YEAR(BY$4))),
IF(Taxes!$N$12&gt;1,SUMIFS(Taxes!$P$77:$P$79,Taxes!$N$77:$N$79,Taxes!$N$12),IF(Taxes!$P131&lt;&gt;"",Taxes!$P131,SUMIFS(Taxes!$P$77:$P$79,Taxes!$N$77:$N$79,Taxes!$N$12)))
))
)</f>
        <v>0</v>
      </c>
      <c r="BZ289" s="5">
        <f ca="1">IF(BZ$4="",0,BZ105*
IF(SUMIFS(Taxes!$N$14:$N$17,Taxes!$J$14:$J$17,YEAR(BZ$4))=4,IF(BZ$1&lt;=Taxes!$P$81*12,Taxes!$P$82,IF(BZ$1&lt;=Taxes!$P$83*12,Taxes!$P$84,IF(Taxes!$P131&lt;&gt;"",Taxes!$P131,Taxes!$P$77))),
IF(SUMIFS(Taxes!$N$14:$N$17,Taxes!$J$14:$J$17,YEAR(BZ$4))&gt;1,SUMIFS(Taxes!$P$77:$P$79,Taxes!$N$77:$N$79,SUMIFS(Taxes!$N$14:$N$17,Taxes!$J$14:$J$17,YEAR(BZ$4))),
IF(Taxes!$N$12&gt;1,SUMIFS(Taxes!$P$77:$P$79,Taxes!$N$77:$N$79,Taxes!$N$12),IF(Taxes!$P131&lt;&gt;"",Taxes!$P131,SUMIFS(Taxes!$P$77:$P$79,Taxes!$N$77:$N$79,Taxes!$N$12)))
))
)</f>
        <v>0</v>
      </c>
      <c r="CA289" s="5">
        <f ca="1">IF(CA$4="",0,CA105*
IF(SUMIFS(Taxes!$N$14:$N$17,Taxes!$J$14:$J$17,YEAR(CA$4))=4,IF(CA$1&lt;=Taxes!$P$81*12,Taxes!$P$82,IF(CA$1&lt;=Taxes!$P$83*12,Taxes!$P$84,IF(Taxes!$P131&lt;&gt;"",Taxes!$P131,Taxes!$P$77))),
IF(SUMIFS(Taxes!$N$14:$N$17,Taxes!$J$14:$J$17,YEAR(CA$4))&gt;1,SUMIFS(Taxes!$P$77:$P$79,Taxes!$N$77:$N$79,SUMIFS(Taxes!$N$14:$N$17,Taxes!$J$14:$J$17,YEAR(CA$4))),
IF(Taxes!$N$12&gt;1,SUMIFS(Taxes!$P$77:$P$79,Taxes!$N$77:$N$79,Taxes!$N$12),IF(Taxes!$P131&lt;&gt;"",Taxes!$P131,SUMIFS(Taxes!$P$77:$P$79,Taxes!$N$77:$N$79,Taxes!$N$12)))
))
)</f>
        <v>0</v>
      </c>
      <c r="CB289" s="5">
        <f ca="1">IF(CB$4="",0,CB105*
IF(SUMIFS(Taxes!$N$14:$N$17,Taxes!$J$14:$J$17,YEAR(CB$4))=4,IF(CB$1&lt;=Taxes!$P$81*12,Taxes!$P$82,IF(CB$1&lt;=Taxes!$P$83*12,Taxes!$P$84,IF(Taxes!$P131&lt;&gt;"",Taxes!$P131,Taxes!$P$77))),
IF(SUMIFS(Taxes!$N$14:$N$17,Taxes!$J$14:$J$17,YEAR(CB$4))&gt;1,SUMIFS(Taxes!$P$77:$P$79,Taxes!$N$77:$N$79,SUMIFS(Taxes!$N$14:$N$17,Taxes!$J$14:$J$17,YEAR(CB$4))),
IF(Taxes!$N$12&gt;1,SUMIFS(Taxes!$P$77:$P$79,Taxes!$N$77:$N$79,Taxes!$N$12),IF(Taxes!$P131&lt;&gt;"",Taxes!$P131,SUMIFS(Taxes!$P$77:$P$79,Taxes!$N$77:$N$79,Taxes!$N$12)))
))
)</f>
        <v>0</v>
      </c>
      <c r="CC289" s="5">
        <f ca="1">IF(CC$4="",0,CC105*
IF(SUMIFS(Taxes!$N$14:$N$17,Taxes!$J$14:$J$17,YEAR(CC$4))=4,IF(CC$1&lt;=Taxes!$P$81*12,Taxes!$P$82,IF(CC$1&lt;=Taxes!$P$83*12,Taxes!$P$84,IF(Taxes!$P131&lt;&gt;"",Taxes!$P131,Taxes!$P$77))),
IF(SUMIFS(Taxes!$N$14:$N$17,Taxes!$J$14:$J$17,YEAR(CC$4))&gt;1,SUMIFS(Taxes!$P$77:$P$79,Taxes!$N$77:$N$79,SUMIFS(Taxes!$N$14:$N$17,Taxes!$J$14:$J$17,YEAR(CC$4))),
IF(Taxes!$N$12&gt;1,SUMIFS(Taxes!$P$77:$P$79,Taxes!$N$77:$N$79,Taxes!$N$12),IF(Taxes!$P131&lt;&gt;"",Taxes!$P131,SUMIFS(Taxes!$P$77:$P$79,Taxes!$N$77:$N$79,Taxes!$N$12)))
))
)</f>
        <v>0</v>
      </c>
      <c r="CD289" s="5">
        <f ca="1">IF(CD$4="",0,CD105*
IF(SUMIFS(Taxes!$N$14:$N$17,Taxes!$J$14:$J$17,YEAR(CD$4))=4,IF(CD$1&lt;=Taxes!$P$81*12,Taxes!$P$82,IF(CD$1&lt;=Taxes!$P$83*12,Taxes!$P$84,IF(Taxes!$P131&lt;&gt;"",Taxes!$P131,Taxes!$P$77))),
IF(SUMIFS(Taxes!$N$14:$N$17,Taxes!$J$14:$J$17,YEAR(CD$4))&gt;1,SUMIFS(Taxes!$P$77:$P$79,Taxes!$N$77:$N$79,SUMIFS(Taxes!$N$14:$N$17,Taxes!$J$14:$J$17,YEAR(CD$4))),
IF(Taxes!$N$12&gt;1,SUMIFS(Taxes!$P$77:$P$79,Taxes!$N$77:$N$79,Taxes!$N$12),IF(Taxes!$P131&lt;&gt;"",Taxes!$P131,SUMIFS(Taxes!$P$77:$P$79,Taxes!$N$77:$N$79,Taxes!$N$12)))
))
)</f>
        <v>0</v>
      </c>
      <c r="CE289" s="5">
        <f ca="1">IF(CE$4="",0,CE105*
IF(SUMIFS(Taxes!$N$14:$N$17,Taxes!$J$14:$J$17,YEAR(CE$4))=4,IF(CE$1&lt;=Taxes!$P$81*12,Taxes!$P$82,IF(CE$1&lt;=Taxes!$P$83*12,Taxes!$P$84,IF(Taxes!$P131&lt;&gt;"",Taxes!$P131,Taxes!$P$77))),
IF(SUMIFS(Taxes!$N$14:$N$17,Taxes!$J$14:$J$17,YEAR(CE$4))&gt;1,SUMIFS(Taxes!$P$77:$P$79,Taxes!$N$77:$N$79,SUMIFS(Taxes!$N$14:$N$17,Taxes!$J$14:$J$17,YEAR(CE$4))),
IF(Taxes!$N$12&gt;1,SUMIFS(Taxes!$P$77:$P$79,Taxes!$N$77:$N$79,Taxes!$N$12),IF(Taxes!$P131&lt;&gt;"",Taxes!$P131,SUMIFS(Taxes!$P$77:$P$79,Taxes!$N$77:$N$79,Taxes!$N$12)))
))
)</f>
        <v>0</v>
      </c>
      <c r="CF289" s="5">
        <f ca="1">IF(CF$4="",0,CF105*
IF(SUMIFS(Taxes!$N$14:$N$17,Taxes!$J$14:$J$17,YEAR(CF$4))=4,IF(CF$1&lt;=Taxes!$P$81*12,Taxes!$P$82,IF(CF$1&lt;=Taxes!$P$83*12,Taxes!$P$84,IF(Taxes!$P131&lt;&gt;"",Taxes!$P131,Taxes!$P$77))),
IF(SUMIFS(Taxes!$N$14:$N$17,Taxes!$J$14:$J$17,YEAR(CF$4))&gt;1,SUMIFS(Taxes!$P$77:$P$79,Taxes!$N$77:$N$79,SUMIFS(Taxes!$N$14:$N$17,Taxes!$J$14:$J$17,YEAR(CF$4))),
IF(Taxes!$N$12&gt;1,SUMIFS(Taxes!$P$77:$P$79,Taxes!$N$77:$N$79,Taxes!$N$12),IF(Taxes!$P131&lt;&gt;"",Taxes!$P131,SUMIFS(Taxes!$P$77:$P$79,Taxes!$N$77:$N$79,Taxes!$N$12)))
))
)</f>
        <v>0</v>
      </c>
    </row>
    <row r="290" spans="2:84" x14ac:dyDescent="0.3">
      <c r="B290" s="13">
        <f>ROW()</f>
        <v>290</v>
      </c>
      <c r="H290" s="1" t="str">
        <f t="shared" si="522"/>
        <v>НДС к возмещению</v>
      </c>
      <c r="I290" s="1" t="str">
        <f>$I$286</f>
        <v>Капзатраты на производственные мощности</v>
      </c>
      <c r="J290" s="1" t="str">
        <f>Prcsses!I147</f>
        <v>Доставка и установка оборудования</v>
      </c>
      <c r="M290" s="53" t="s">
        <v>18</v>
      </c>
      <c r="U290" s="5">
        <f t="shared" ca="1" si="518"/>
        <v>0</v>
      </c>
      <c r="X290" s="5">
        <f ca="1">IF(X$4="",0,X106*
IF(SUMIFS(Taxes!$N$14:$N$17,Taxes!$J$14:$J$17,YEAR(X$4))=4,IF(X$1&lt;=Taxes!$P$81*12,Taxes!$P$82,IF(X$1&lt;=Taxes!$P$83*12,Taxes!$P$84,IF(Taxes!$P132&lt;&gt;"",Taxes!$P132,Taxes!$P$77))),
IF(SUMIFS(Taxes!$N$14:$N$17,Taxes!$J$14:$J$17,YEAR(X$4))&gt;1,SUMIFS(Taxes!$P$77:$P$79,Taxes!$N$77:$N$79,SUMIFS(Taxes!$N$14:$N$17,Taxes!$J$14:$J$17,YEAR(X$4))),
IF(Taxes!$N$12&gt;1,SUMIFS(Taxes!$P$77:$P$79,Taxes!$N$77:$N$79,Taxes!$N$12),IF(Taxes!$P132&lt;&gt;"",Taxes!$P132,SUMIFS(Taxes!$P$77:$P$79,Taxes!$N$77:$N$79,Taxes!$N$12)))
))
)</f>
        <v>0</v>
      </c>
      <c r="Y290" s="5">
        <f ca="1">IF(Y$4="",0,Y106*
IF(SUMIFS(Taxes!$N$14:$N$17,Taxes!$J$14:$J$17,YEAR(Y$4))=4,IF(Y$1&lt;=Taxes!$P$81*12,Taxes!$P$82,IF(Y$1&lt;=Taxes!$P$83*12,Taxes!$P$84,IF(Taxes!$P132&lt;&gt;"",Taxes!$P132,Taxes!$P$77))),
IF(SUMIFS(Taxes!$N$14:$N$17,Taxes!$J$14:$J$17,YEAR(Y$4))&gt;1,SUMIFS(Taxes!$P$77:$P$79,Taxes!$N$77:$N$79,SUMIFS(Taxes!$N$14:$N$17,Taxes!$J$14:$J$17,YEAR(Y$4))),
IF(Taxes!$N$12&gt;1,SUMIFS(Taxes!$P$77:$P$79,Taxes!$N$77:$N$79,Taxes!$N$12),IF(Taxes!$P132&lt;&gt;"",Taxes!$P132,SUMIFS(Taxes!$P$77:$P$79,Taxes!$N$77:$N$79,Taxes!$N$12)))
))
)</f>
        <v>0</v>
      </c>
      <c r="Z290" s="5">
        <f ca="1">IF(Z$4="",0,Z106*
IF(SUMIFS(Taxes!$N$14:$N$17,Taxes!$J$14:$J$17,YEAR(Z$4))=4,IF(Z$1&lt;=Taxes!$P$81*12,Taxes!$P$82,IF(Z$1&lt;=Taxes!$P$83*12,Taxes!$P$84,IF(Taxes!$P132&lt;&gt;"",Taxes!$P132,Taxes!$P$77))),
IF(SUMIFS(Taxes!$N$14:$N$17,Taxes!$J$14:$J$17,YEAR(Z$4))&gt;1,SUMIFS(Taxes!$P$77:$P$79,Taxes!$N$77:$N$79,SUMIFS(Taxes!$N$14:$N$17,Taxes!$J$14:$J$17,YEAR(Z$4))),
IF(Taxes!$N$12&gt;1,SUMIFS(Taxes!$P$77:$P$79,Taxes!$N$77:$N$79,Taxes!$N$12),IF(Taxes!$P132&lt;&gt;"",Taxes!$P132,SUMIFS(Taxes!$P$77:$P$79,Taxes!$N$77:$N$79,Taxes!$N$12)))
))
)</f>
        <v>0</v>
      </c>
      <c r="AA290" s="5">
        <f ca="1">IF(AA$4="",0,AA106*
IF(SUMIFS(Taxes!$N$14:$N$17,Taxes!$J$14:$J$17,YEAR(AA$4))=4,IF(AA$1&lt;=Taxes!$P$81*12,Taxes!$P$82,IF(AA$1&lt;=Taxes!$P$83*12,Taxes!$P$84,IF(Taxes!$P132&lt;&gt;"",Taxes!$P132,Taxes!$P$77))),
IF(SUMIFS(Taxes!$N$14:$N$17,Taxes!$J$14:$J$17,YEAR(AA$4))&gt;1,SUMIFS(Taxes!$P$77:$P$79,Taxes!$N$77:$N$79,SUMIFS(Taxes!$N$14:$N$17,Taxes!$J$14:$J$17,YEAR(AA$4))),
IF(Taxes!$N$12&gt;1,SUMIFS(Taxes!$P$77:$P$79,Taxes!$N$77:$N$79,Taxes!$N$12),IF(Taxes!$P132&lt;&gt;"",Taxes!$P132,SUMIFS(Taxes!$P$77:$P$79,Taxes!$N$77:$N$79,Taxes!$N$12)))
))
)</f>
        <v>0</v>
      </c>
      <c r="AB290" s="5">
        <f ca="1">IF(AB$4="",0,AB106*
IF(SUMIFS(Taxes!$N$14:$N$17,Taxes!$J$14:$J$17,YEAR(AB$4))=4,IF(AB$1&lt;=Taxes!$P$81*12,Taxes!$P$82,IF(AB$1&lt;=Taxes!$P$83*12,Taxes!$P$84,IF(Taxes!$P132&lt;&gt;"",Taxes!$P132,Taxes!$P$77))),
IF(SUMIFS(Taxes!$N$14:$N$17,Taxes!$J$14:$J$17,YEAR(AB$4))&gt;1,SUMIFS(Taxes!$P$77:$P$79,Taxes!$N$77:$N$79,SUMIFS(Taxes!$N$14:$N$17,Taxes!$J$14:$J$17,YEAR(AB$4))),
IF(Taxes!$N$12&gt;1,SUMIFS(Taxes!$P$77:$P$79,Taxes!$N$77:$N$79,Taxes!$N$12),IF(Taxes!$P132&lt;&gt;"",Taxes!$P132,SUMIFS(Taxes!$P$77:$P$79,Taxes!$N$77:$N$79,Taxes!$N$12)))
))
)</f>
        <v>0</v>
      </c>
      <c r="AC290" s="5">
        <f ca="1">IF(AC$4="",0,AC106*
IF(SUMIFS(Taxes!$N$14:$N$17,Taxes!$J$14:$J$17,YEAR(AC$4))=4,IF(AC$1&lt;=Taxes!$P$81*12,Taxes!$P$82,IF(AC$1&lt;=Taxes!$P$83*12,Taxes!$P$84,IF(Taxes!$P132&lt;&gt;"",Taxes!$P132,Taxes!$P$77))),
IF(SUMIFS(Taxes!$N$14:$N$17,Taxes!$J$14:$J$17,YEAR(AC$4))&gt;1,SUMIFS(Taxes!$P$77:$P$79,Taxes!$N$77:$N$79,SUMIFS(Taxes!$N$14:$N$17,Taxes!$J$14:$J$17,YEAR(AC$4))),
IF(Taxes!$N$12&gt;1,SUMIFS(Taxes!$P$77:$P$79,Taxes!$N$77:$N$79,Taxes!$N$12),IF(Taxes!$P132&lt;&gt;"",Taxes!$P132,SUMIFS(Taxes!$P$77:$P$79,Taxes!$N$77:$N$79,Taxes!$N$12)))
))
)</f>
        <v>0</v>
      </c>
      <c r="AD290" s="5">
        <f ca="1">IF(AD$4="",0,AD106*
IF(SUMIFS(Taxes!$N$14:$N$17,Taxes!$J$14:$J$17,YEAR(AD$4))=4,IF(AD$1&lt;=Taxes!$P$81*12,Taxes!$P$82,IF(AD$1&lt;=Taxes!$P$83*12,Taxes!$P$84,IF(Taxes!$P132&lt;&gt;"",Taxes!$P132,Taxes!$P$77))),
IF(SUMIFS(Taxes!$N$14:$N$17,Taxes!$J$14:$J$17,YEAR(AD$4))&gt;1,SUMIFS(Taxes!$P$77:$P$79,Taxes!$N$77:$N$79,SUMIFS(Taxes!$N$14:$N$17,Taxes!$J$14:$J$17,YEAR(AD$4))),
IF(Taxes!$N$12&gt;1,SUMIFS(Taxes!$P$77:$P$79,Taxes!$N$77:$N$79,Taxes!$N$12),IF(Taxes!$P132&lt;&gt;"",Taxes!$P132,SUMIFS(Taxes!$P$77:$P$79,Taxes!$N$77:$N$79,Taxes!$N$12)))
))
)</f>
        <v>0</v>
      </c>
      <c r="AE290" s="5">
        <f ca="1">IF(AE$4="",0,AE106*
IF(SUMIFS(Taxes!$N$14:$N$17,Taxes!$J$14:$J$17,YEAR(AE$4))=4,IF(AE$1&lt;=Taxes!$P$81*12,Taxes!$P$82,IF(AE$1&lt;=Taxes!$P$83*12,Taxes!$P$84,IF(Taxes!$P132&lt;&gt;"",Taxes!$P132,Taxes!$P$77))),
IF(SUMIFS(Taxes!$N$14:$N$17,Taxes!$J$14:$J$17,YEAR(AE$4))&gt;1,SUMIFS(Taxes!$P$77:$P$79,Taxes!$N$77:$N$79,SUMIFS(Taxes!$N$14:$N$17,Taxes!$J$14:$J$17,YEAR(AE$4))),
IF(Taxes!$N$12&gt;1,SUMIFS(Taxes!$P$77:$P$79,Taxes!$N$77:$N$79,Taxes!$N$12),IF(Taxes!$P132&lt;&gt;"",Taxes!$P132,SUMIFS(Taxes!$P$77:$P$79,Taxes!$N$77:$N$79,Taxes!$N$12)))
))
)</f>
        <v>0</v>
      </c>
      <c r="AF290" s="5">
        <f ca="1">IF(AF$4="",0,AF106*
IF(SUMIFS(Taxes!$N$14:$N$17,Taxes!$J$14:$J$17,YEAR(AF$4))=4,IF(AF$1&lt;=Taxes!$P$81*12,Taxes!$P$82,IF(AF$1&lt;=Taxes!$P$83*12,Taxes!$P$84,IF(Taxes!$P132&lt;&gt;"",Taxes!$P132,Taxes!$P$77))),
IF(SUMIFS(Taxes!$N$14:$N$17,Taxes!$J$14:$J$17,YEAR(AF$4))&gt;1,SUMIFS(Taxes!$P$77:$P$79,Taxes!$N$77:$N$79,SUMIFS(Taxes!$N$14:$N$17,Taxes!$J$14:$J$17,YEAR(AF$4))),
IF(Taxes!$N$12&gt;1,SUMIFS(Taxes!$P$77:$P$79,Taxes!$N$77:$N$79,Taxes!$N$12),IF(Taxes!$P132&lt;&gt;"",Taxes!$P132,SUMIFS(Taxes!$P$77:$P$79,Taxes!$N$77:$N$79,Taxes!$N$12)))
))
)</f>
        <v>0</v>
      </c>
      <c r="AG290" s="5">
        <f ca="1">IF(AG$4="",0,AG106*
IF(SUMIFS(Taxes!$N$14:$N$17,Taxes!$J$14:$J$17,YEAR(AG$4))=4,IF(AG$1&lt;=Taxes!$P$81*12,Taxes!$P$82,IF(AG$1&lt;=Taxes!$P$83*12,Taxes!$P$84,IF(Taxes!$P132&lt;&gt;"",Taxes!$P132,Taxes!$P$77))),
IF(SUMIFS(Taxes!$N$14:$N$17,Taxes!$J$14:$J$17,YEAR(AG$4))&gt;1,SUMIFS(Taxes!$P$77:$P$79,Taxes!$N$77:$N$79,SUMIFS(Taxes!$N$14:$N$17,Taxes!$J$14:$J$17,YEAR(AG$4))),
IF(Taxes!$N$12&gt;1,SUMIFS(Taxes!$P$77:$P$79,Taxes!$N$77:$N$79,Taxes!$N$12),IF(Taxes!$P132&lt;&gt;"",Taxes!$P132,SUMIFS(Taxes!$P$77:$P$79,Taxes!$N$77:$N$79,Taxes!$N$12)))
))
)</f>
        <v>0</v>
      </c>
      <c r="AH290" s="5">
        <f ca="1">IF(AH$4="",0,AH106*
IF(SUMIFS(Taxes!$N$14:$N$17,Taxes!$J$14:$J$17,YEAR(AH$4))=4,IF(AH$1&lt;=Taxes!$P$81*12,Taxes!$P$82,IF(AH$1&lt;=Taxes!$P$83*12,Taxes!$P$84,IF(Taxes!$P132&lt;&gt;"",Taxes!$P132,Taxes!$P$77))),
IF(SUMIFS(Taxes!$N$14:$N$17,Taxes!$J$14:$J$17,YEAR(AH$4))&gt;1,SUMIFS(Taxes!$P$77:$P$79,Taxes!$N$77:$N$79,SUMIFS(Taxes!$N$14:$N$17,Taxes!$J$14:$J$17,YEAR(AH$4))),
IF(Taxes!$N$12&gt;1,SUMIFS(Taxes!$P$77:$P$79,Taxes!$N$77:$N$79,Taxes!$N$12),IF(Taxes!$P132&lt;&gt;"",Taxes!$P132,SUMIFS(Taxes!$P$77:$P$79,Taxes!$N$77:$N$79,Taxes!$N$12)))
))
)</f>
        <v>0</v>
      </c>
      <c r="AI290" s="5">
        <f ca="1">IF(AI$4="",0,AI106*
IF(SUMIFS(Taxes!$N$14:$N$17,Taxes!$J$14:$J$17,YEAR(AI$4))=4,IF(AI$1&lt;=Taxes!$P$81*12,Taxes!$P$82,IF(AI$1&lt;=Taxes!$P$83*12,Taxes!$P$84,IF(Taxes!$P132&lt;&gt;"",Taxes!$P132,Taxes!$P$77))),
IF(SUMIFS(Taxes!$N$14:$N$17,Taxes!$J$14:$J$17,YEAR(AI$4))&gt;1,SUMIFS(Taxes!$P$77:$P$79,Taxes!$N$77:$N$79,SUMIFS(Taxes!$N$14:$N$17,Taxes!$J$14:$J$17,YEAR(AI$4))),
IF(Taxes!$N$12&gt;1,SUMIFS(Taxes!$P$77:$P$79,Taxes!$N$77:$N$79,Taxes!$N$12),IF(Taxes!$P132&lt;&gt;"",Taxes!$P132,SUMIFS(Taxes!$P$77:$P$79,Taxes!$N$77:$N$79,Taxes!$N$12)))
))
)</f>
        <v>0</v>
      </c>
      <c r="AJ290" s="5">
        <f ca="1">IF(AJ$4="",0,AJ106*
IF(SUMIFS(Taxes!$N$14:$N$17,Taxes!$J$14:$J$17,YEAR(AJ$4))=4,IF(AJ$1&lt;=Taxes!$P$81*12,Taxes!$P$82,IF(AJ$1&lt;=Taxes!$P$83*12,Taxes!$P$84,IF(Taxes!$P132&lt;&gt;"",Taxes!$P132,Taxes!$P$77))),
IF(SUMIFS(Taxes!$N$14:$N$17,Taxes!$J$14:$J$17,YEAR(AJ$4))&gt;1,SUMIFS(Taxes!$P$77:$P$79,Taxes!$N$77:$N$79,SUMIFS(Taxes!$N$14:$N$17,Taxes!$J$14:$J$17,YEAR(AJ$4))),
IF(Taxes!$N$12&gt;1,SUMIFS(Taxes!$P$77:$P$79,Taxes!$N$77:$N$79,Taxes!$N$12),IF(Taxes!$P132&lt;&gt;"",Taxes!$P132,SUMIFS(Taxes!$P$77:$P$79,Taxes!$N$77:$N$79,Taxes!$N$12)))
))
)</f>
        <v>0</v>
      </c>
      <c r="AK290" s="5">
        <f ca="1">IF(AK$4="",0,AK106*
IF(SUMIFS(Taxes!$N$14:$N$17,Taxes!$J$14:$J$17,YEAR(AK$4))=4,IF(AK$1&lt;=Taxes!$P$81*12,Taxes!$P$82,IF(AK$1&lt;=Taxes!$P$83*12,Taxes!$P$84,IF(Taxes!$P132&lt;&gt;"",Taxes!$P132,Taxes!$P$77))),
IF(SUMIFS(Taxes!$N$14:$N$17,Taxes!$J$14:$J$17,YEAR(AK$4))&gt;1,SUMIFS(Taxes!$P$77:$P$79,Taxes!$N$77:$N$79,SUMIFS(Taxes!$N$14:$N$17,Taxes!$J$14:$J$17,YEAR(AK$4))),
IF(Taxes!$N$12&gt;1,SUMIFS(Taxes!$P$77:$P$79,Taxes!$N$77:$N$79,Taxes!$N$12),IF(Taxes!$P132&lt;&gt;"",Taxes!$P132,SUMIFS(Taxes!$P$77:$P$79,Taxes!$N$77:$N$79,Taxes!$N$12)))
))
)</f>
        <v>0</v>
      </c>
      <c r="AL290" s="5">
        <f ca="1">IF(AL$4="",0,AL106*
IF(SUMIFS(Taxes!$N$14:$N$17,Taxes!$J$14:$J$17,YEAR(AL$4))=4,IF(AL$1&lt;=Taxes!$P$81*12,Taxes!$P$82,IF(AL$1&lt;=Taxes!$P$83*12,Taxes!$P$84,IF(Taxes!$P132&lt;&gt;"",Taxes!$P132,Taxes!$P$77))),
IF(SUMIFS(Taxes!$N$14:$N$17,Taxes!$J$14:$J$17,YEAR(AL$4))&gt;1,SUMIFS(Taxes!$P$77:$P$79,Taxes!$N$77:$N$79,SUMIFS(Taxes!$N$14:$N$17,Taxes!$J$14:$J$17,YEAR(AL$4))),
IF(Taxes!$N$12&gt;1,SUMIFS(Taxes!$P$77:$P$79,Taxes!$N$77:$N$79,Taxes!$N$12),IF(Taxes!$P132&lt;&gt;"",Taxes!$P132,SUMIFS(Taxes!$P$77:$P$79,Taxes!$N$77:$N$79,Taxes!$N$12)))
))
)</f>
        <v>0</v>
      </c>
      <c r="AM290" s="5">
        <f ca="1">IF(AM$4="",0,AM106*
IF(SUMIFS(Taxes!$N$14:$N$17,Taxes!$J$14:$J$17,YEAR(AM$4))=4,IF(AM$1&lt;=Taxes!$P$81*12,Taxes!$P$82,IF(AM$1&lt;=Taxes!$P$83*12,Taxes!$P$84,IF(Taxes!$P132&lt;&gt;"",Taxes!$P132,Taxes!$P$77))),
IF(SUMIFS(Taxes!$N$14:$N$17,Taxes!$J$14:$J$17,YEAR(AM$4))&gt;1,SUMIFS(Taxes!$P$77:$P$79,Taxes!$N$77:$N$79,SUMIFS(Taxes!$N$14:$N$17,Taxes!$J$14:$J$17,YEAR(AM$4))),
IF(Taxes!$N$12&gt;1,SUMIFS(Taxes!$P$77:$P$79,Taxes!$N$77:$N$79,Taxes!$N$12),IF(Taxes!$P132&lt;&gt;"",Taxes!$P132,SUMIFS(Taxes!$P$77:$P$79,Taxes!$N$77:$N$79,Taxes!$N$12)))
))
)</f>
        <v>0</v>
      </c>
      <c r="AN290" s="5">
        <f ca="1">IF(AN$4="",0,AN106*
IF(SUMIFS(Taxes!$N$14:$N$17,Taxes!$J$14:$J$17,YEAR(AN$4))=4,IF(AN$1&lt;=Taxes!$P$81*12,Taxes!$P$82,IF(AN$1&lt;=Taxes!$P$83*12,Taxes!$P$84,IF(Taxes!$P132&lt;&gt;"",Taxes!$P132,Taxes!$P$77))),
IF(SUMIFS(Taxes!$N$14:$N$17,Taxes!$J$14:$J$17,YEAR(AN$4))&gt;1,SUMIFS(Taxes!$P$77:$P$79,Taxes!$N$77:$N$79,SUMIFS(Taxes!$N$14:$N$17,Taxes!$J$14:$J$17,YEAR(AN$4))),
IF(Taxes!$N$12&gt;1,SUMIFS(Taxes!$P$77:$P$79,Taxes!$N$77:$N$79,Taxes!$N$12),IF(Taxes!$P132&lt;&gt;"",Taxes!$P132,SUMIFS(Taxes!$P$77:$P$79,Taxes!$N$77:$N$79,Taxes!$N$12)))
))
)</f>
        <v>0</v>
      </c>
      <c r="AO290" s="5">
        <f ca="1">IF(AO$4="",0,AO106*
IF(SUMIFS(Taxes!$N$14:$N$17,Taxes!$J$14:$J$17,YEAR(AO$4))=4,IF(AO$1&lt;=Taxes!$P$81*12,Taxes!$P$82,IF(AO$1&lt;=Taxes!$P$83*12,Taxes!$P$84,IF(Taxes!$P132&lt;&gt;"",Taxes!$P132,Taxes!$P$77))),
IF(SUMIFS(Taxes!$N$14:$N$17,Taxes!$J$14:$J$17,YEAR(AO$4))&gt;1,SUMIFS(Taxes!$P$77:$P$79,Taxes!$N$77:$N$79,SUMIFS(Taxes!$N$14:$N$17,Taxes!$J$14:$J$17,YEAR(AO$4))),
IF(Taxes!$N$12&gt;1,SUMIFS(Taxes!$P$77:$P$79,Taxes!$N$77:$N$79,Taxes!$N$12),IF(Taxes!$P132&lt;&gt;"",Taxes!$P132,SUMIFS(Taxes!$P$77:$P$79,Taxes!$N$77:$N$79,Taxes!$N$12)))
))
)</f>
        <v>0</v>
      </c>
      <c r="AP290" s="5">
        <f ca="1">IF(AP$4="",0,AP106*
IF(SUMIFS(Taxes!$N$14:$N$17,Taxes!$J$14:$J$17,YEAR(AP$4))=4,IF(AP$1&lt;=Taxes!$P$81*12,Taxes!$P$82,IF(AP$1&lt;=Taxes!$P$83*12,Taxes!$P$84,IF(Taxes!$P132&lt;&gt;"",Taxes!$P132,Taxes!$P$77))),
IF(SUMIFS(Taxes!$N$14:$N$17,Taxes!$J$14:$J$17,YEAR(AP$4))&gt;1,SUMIFS(Taxes!$P$77:$P$79,Taxes!$N$77:$N$79,SUMIFS(Taxes!$N$14:$N$17,Taxes!$J$14:$J$17,YEAR(AP$4))),
IF(Taxes!$N$12&gt;1,SUMIFS(Taxes!$P$77:$P$79,Taxes!$N$77:$N$79,Taxes!$N$12),IF(Taxes!$P132&lt;&gt;"",Taxes!$P132,SUMIFS(Taxes!$P$77:$P$79,Taxes!$N$77:$N$79,Taxes!$N$12)))
))
)</f>
        <v>0</v>
      </c>
      <c r="AQ290" s="5">
        <f ca="1">IF(AQ$4="",0,AQ106*
IF(SUMIFS(Taxes!$N$14:$N$17,Taxes!$J$14:$J$17,YEAR(AQ$4))=4,IF(AQ$1&lt;=Taxes!$P$81*12,Taxes!$P$82,IF(AQ$1&lt;=Taxes!$P$83*12,Taxes!$P$84,IF(Taxes!$P132&lt;&gt;"",Taxes!$P132,Taxes!$P$77))),
IF(SUMIFS(Taxes!$N$14:$N$17,Taxes!$J$14:$J$17,YEAR(AQ$4))&gt;1,SUMIFS(Taxes!$P$77:$P$79,Taxes!$N$77:$N$79,SUMIFS(Taxes!$N$14:$N$17,Taxes!$J$14:$J$17,YEAR(AQ$4))),
IF(Taxes!$N$12&gt;1,SUMIFS(Taxes!$P$77:$P$79,Taxes!$N$77:$N$79,Taxes!$N$12),IF(Taxes!$P132&lt;&gt;"",Taxes!$P132,SUMIFS(Taxes!$P$77:$P$79,Taxes!$N$77:$N$79,Taxes!$N$12)))
))
)</f>
        <v>0</v>
      </c>
      <c r="AR290" s="5">
        <f ca="1">IF(AR$4="",0,AR106*
IF(SUMIFS(Taxes!$N$14:$N$17,Taxes!$J$14:$J$17,YEAR(AR$4))=4,IF(AR$1&lt;=Taxes!$P$81*12,Taxes!$P$82,IF(AR$1&lt;=Taxes!$P$83*12,Taxes!$P$84,IF(Taxes!$P132&lt;&gt;"",Taxes!$P132,Taxes!$P$77))),
IF(SUMIFS(Taxes!$N$14:$N$17,Taxes!$J$14:$J$17,YEAR(AR$4))&gt;1,SUMIFS(Taxes!$P$77:$P$79,Taxes!$N$77:$N$79,SUMIFS(Taxes!$N$14:$N$17,Taxes!$J$14:$J$17,YEAR(AR$4))),
IF(Taxes!$N$12&gt;1,SUMIFS(Taxes!$P$77:$P$79,Taxes!$N$77:$N$79,Taxes!$N$12),IF(Taxes!$P132&lt;&gt;"",Taxes!$P132,SUMIFS(Taxes!$P$77:$P$79,Taxes!$N$77:$N$79,Taxes!$N$12)))
))
)</f>
        <v>0</v>
      </c>
      <c r="AS290" s="5">
        <f ca="1">IF(AS$4="",0,AS106*
IF(SUMIFS(Taxes!$N$14:$N$17,Taxes!$J$14:$J$17,YEAR(AS$4))=4,IF(AS$1&lt;=Taxes!$P$81*12,Taxes!$P$82,IF(AS$1&lt;=Taxes!$P$83*12,Taxes!$P$84,IF(Taxes!$P132&lt;&gt;"",Taxes!$P132,Taxes!$P$77))),
IF(SUMIFS(Taxes!$N$14:$N$17,Taxes!$J$14:$J$17,YEAR(AS$4))&gt;1,SUMIFS(Taxes!$P$77:$P$79,Taxes!$N$77:$N$79,SUMIFS(Taxes!$N$14:$N$17,Taxes!$J$14:$J$17,YEAR(AS$4))),
IF(Taxes!$N$12&gt;1,SUMIFS(Taxes!$P$77:$P$79,Taxes!$N$77:$N$79,Taxes!$N$12),IF(Taxes!$P132&lt;&gt;"",Taxes!$P132,SUMIFS(Taxes!$P$77:$P$79,Taxes!$N$77:$N$79,Taxes!$N$12)))
))
)</f>
        <v>0</v>
      </c>
      <c r="AT290" s="5">
        <f ca="1">IF(AT$4="",0,AT106*
IF(SUMIFS(Taxes!$N$14:$N$17,Taxes!$J$14:$J$17,YEAR(AT$4))=4,IF(AT$1&lt;=Taxes!$P$81*12,Taxes!$P$82,IF(AT$1&lt;=Taxes!$P$83*12,Taxes!$P$84,IF(Taxes!$P132&lt;&gt;"",Taxes!$P132,Taxes!$P$77))),
IF(SUMIFS(Taxes!$N$14:$N$17,Taxes!$J$14:$J$17,YEAR(AT$4))&gt;1,SUMIFS(Taxes!$P$77:$P$79,Taxes!$N$77:$N$79,SUMIFS(Taxes!$N$14:$N$17,Taxes!$J$14:$J$17,YEAR(AT$4))),
IF(Taxes!$N$12&gt;1,SUMIFS(Taxes!$P$77:$P$79,Taxes!$N$77:$N$79,Taxes!$N$12),IF(Taxes!$P132&lt;&gt;"",Taxes!$P132,SUMIFS(Taxes!$P$77:$P$79,Taxes!$N$77:$N$79,Taxes!$N$12)))
))
)</f>
        <v>0</v>
      </c>
      <c r="AU290" s="5">
        <f ca="1">IF(AU$4="",0,AU106*
IF(SUMIFS(Taxes!$N$14:$N$17,Taxes!$J$14:$J$17,YEAR(AU$4))=4,IF(AU$1&lt;=Taxes!$P$81*12,Taxes!$P$82,IF(AU$1&lt;=Taxes!$P$83*12,Taxes!$P$84,IF(Taxes!$P132&lt;&gt;"",Taxes!$P132,Taxes!$P$77))),
IF(SUMIFS(Taxes!$N$14:$N$17,Taxes!$J$14:$J$17,YEAR(AU$4))&gt;1,SUMIFS(Taxes!$P$77:$P$79,Taxes!$N$77:$N$79,SUMIFS(Taxes!$N$14:$N$17,Taxes!$J$14:$J$17,YEAR(AU$4))),
IF(Taxes!$N$12&gt;1,SUMIFS(Taxes!$P$77:$P$79,Taxes!$N$77:$N$79,Taxes!$N$12),IF(Taxes!$P132&lt;&gt;"",Taxes!$P132,SUMIFS(Taxes!$P$77:$P$79,Taxes!$N$77:$N$79,Taxes!$N$12)))
))
)</f>
        <v>0</v>
      </c>
      <c r="AV290" s="5">
        <f ca="1">IF(AV$4="",0,AV106*
IF(SUMIFS(Taxes!$N$14:$N$17,Taxes!$J$14:$J$17,YEAR(AV$4))=4,IF(AV$1&lt;=Taxes!$P$81*12,Taxes!$P$82,IF(AV$1&lt;=Taxes!$P$83*12,Taxes!$P$84,IF(Taxes!$P132&lt;&gt;"",Taxes!$P132,Taxes!$P$77))),
IF(SUMIFS(Taxes!$N$14:$N$17,Taxes!$J$14:$J$17,YEAR(AV$4))&gt;1,SUMIFS(Taxes!$P$77:$P$79,Taxes!$N$77:$N$79,SUMIFS(Taxes!$N$14:$N$17,Taxes!$J$14:$J$17,YEAR(AV$4))),
IF(Taxes!$N$12&gt;1,SUMIFS(Taxes!$P$77:$P$79,Taxes!$N$77:$N$79,Taxes!$N$12),IF(Taxes!$P132&lt;&gt;"",Taxes!$P132,SUMIFS(Taxes!$P$77:$P$79,Taxes!$N$77:$N$79,Taxes!$N$12)))
))
)</f>
        <v>0</v>
      </c>
      <c r="AW290" s="5">
        <f ca="1">IF(AW$4="",0,AW106*
IF(SUMIFS(Taxes!$N$14:$N$17,Taxes!$J$14:$J$17,YEAR(AW$4))=4,IF(AW$1&lt;=Taxes!$P$81*12,Taxes!$P$82,IF(AW$1&lt;=Taxes!$P$83*12,Taxes!$P$84,IF(Taxes!$P132&lt;&gt;"",Taxes!$P132,Taxes!$P$77))),
IF(SUMIFS(Taxes!$N$14:$N$17,Taxes!$J$14:$J$17,YEAR(AW$4))&gt;1,SUMIFS(Taxes!$P$77:$P$79,Taxes!$N$77:$N$79,SUMIFS(Taxes!$N$14:$N$17,Taxes!$J$14:$J$17,YEAR(AW$4))),
IF(Taxes!$N$12&gt;1,SUMIFS(Taxes!$P$77:$P$79,Taxes!$N$77:$N$79,Taxes!$N$12),IF(Taxes!$P132&lt;&gt;"",Taxes!$P132,SUMIFS(Taxes!$P$77:$P$79,Taxes!$N$77:$N$79,Taxes!$N$12)))
))
)</f>
        <v>0</v>
      </c>
      <c r="AX290" s="5">
        <f ca="1">IF(AX$4="",0,AX106*
IF(SUMIFS(Taxes!$N$14:$N$17,Taxes!$J$14:$J$17,YEAR(AX$4))=4,IF(AX$1&lt;=Taxes!$P$81*12,Taxes!$P$82,IF(AX$1&lt;=Taxes!$P$83*12,Taxes!$P$84,IF(Taxes!$P132&lt;&gt;"",Taxes!$P132,Taxes!$P$77))),
IF(SUMIFS(Taxes!$N$14:$N$17,Taxes!$J$14:$J$17,YEAR(AX$4))&gt;1,SUMIFS(Taxes!$P$77:$P$79,Taxes!$N$77:$N$79,SUMIFS(Taxes!$N$14:$N$17,Taxes!$J$14:$J$17,YEAR(AX$4))),
IF(Taxes!$N$12&gt;1,SUMIFS(Taxes!$P$77:$P$79,Taxes!$N$77:$N$79,Taxes!$N$12),IF(Taxes!$P132&lt;&gt;"",Taxes!$P132,SUMIFS(Taxes!$P$77:$P$79,Taxes!$N$77:$N$79,Taxes!$N$12)))
))
)</f>
        <v>0</v>
      </c>
      <c r="AY290" s="5">
        <f ca="1">IF(AY$4="",0,AY106*
IF(SUMIFS(Taxes!$N$14:$N$17,Taxes!$J$14:$J$17,YEAR(AY$4))=4,IF(AY$1&lt;=Taxes!$P$81*12,Taxes!$P$82,IF(AY$1&lt;=Taxes!$P$83*12,Taxes!$P$84,IF(Taxes!$P132&lt;&gt;"",Taxes!$P132,Taxes!$P$77))),
IF(SUMIFS(Taxes!$N$14:$N$17,Taxes!$J$14:$J$17,YEAR(AY$4))&gt;1,SUMIFS(Taxes!$P$77:$P$79,Taxes!$N$77:$N$79,SUMIFS(Taxes!$N$14:$N$17,Taxes!$J$14:$J$17,YEAR(AY$4))),
IF(Taxes!$N$12&gt;1,SUMIFS(Taxes!$P$77:$P$79,Taxes!$N$77:$N$79,Taxes!$N$12),IF(Taxes!$P132&lt;&gt;"",Taxes!$P132,SUMIFS(Taxes!$P$77:$P$79,Taxes!$N$77:$N$79,Taxes!$N$12)))
))
)</f>
        <v>0</v>
      </c>
      <c r="AZ290" s="5">
        <f ca="1">IF(AZ$4="",0,AZ106*
IF(SUMIFS(Taxes!$N$14:$N$17,Taxes!$J$14:$J$17,YEAR(AZ$4))=4,IF(AZ$1&lt;=Taxes!$P$81*12,Taxes!$P$82,IF(AZ$1&lt;=Taxes!$P$83*12,Taxes!$P$84,IF(Taxes!$P132&lt;&gt;"",Taxes!$P132,Taxes!$P$77))),
IF(SUMIFS(Taxes!$N$14:$N$17,Taxes!$J$14:$J$17,YEAR(AZ$4))&gt;1,SUMIFS(Taxes!$P$77:$P$79,Taxes!$N$77:$N$79,SUMIFS(Taxes!$N$14:$N$17,Taxes!$J$14:$J$17,YEAR(AZ$4))),
IF(Taxes!$N$12&gt;1,SUMIFS(Taxes!$P$77:$P$79,Taxes!$N$77:$N$79,Taxes!$N$12),IF(Taxes!$P132&lt;&gt;"",Taxes!$P132,SUMIFS(Taxes!$P$77:$P$79,Taxes!$N$77:$N$79,Taxes!$N$12)))
))
)</f>
        <v>0</v>
      </c>
      <c r="BA290" s="5">
        <f ca="1">IF(BA$4="",0,BA106*
IF(SUMIFS(Taxes!$N$14:$N$17,Taxes!$J$14:$J$17,YEAR(BA$4))=4,IF(BA$1&lt;=Taxes!$P$81*12,Taxes!$P$82,IF(BA$1&lt;=Taxes!$P$83*12,Taxes!$P$84,IF(Taxes!$P132&lt;&gt;"",Taxes!$P132,Taxes!$P$77))),
IF(SUMIFS(Taxes!$N$14:$N$17,Taxes!$J$14:$J$17,YEAR(BA$4))&gt;1,SUMIFS(Taxes!$P$77:$P$79,Taxes!$N$77:$N$79,SUMIFS(Taxes!$N$14:$N$17,Taxes!$J$14:$J$17,YEAR(BA$4))),
IF(Taxes!$N$12&gt;1,SUMIFS(Taxes!$P$77:$P$79,Taxes!$N$77:$N$79,Taxes!$N$12),IF(Taxes!$P132&lt;&gt;"",Taxes!$P132,SUMIFS(Taxes!$P$77:$P$79,Taxes!$N$77:$N$79,Taxes!$N$12)))
))
)</f>
        <v>0</v>
      </c>
      <c r="BB290" s="5">
        <f ca="1">IF(BB$4="",0,BB106*
IF(SUMIFS(Taxes!$N$14:$N$17,Taxes!$J$14:$J$17,YEAR(BB$4))=4,IF(BB$1&lt;=Taxes!$P$81*12,Taxes!$P$82,IF(BB$1&lt;=Taxes!$P$83*12,Taxes!$P$84,IF(Taxes!$P132&lt;&gt;"",Taxes!$P132,Taxes!$P$77))),
IF(SUMIFS(Taxes!$N$14:$N$17,Taxes!$J$14:$J$17,YEAR(BB$4))&gt;1,SUMIFS(Taxes!$P$77:$P$79,Taxes!$N$77:$N$79,SUMIFS(Taxes!$N$14:$N$17,Taxes!$J$14:$J$17,YEAR(BB$4))),
IF(Taxes!$N$12&gt;1,SUMIFS(Taxes!$P$77:$P$79,Taxes!$N$77:$N$79,Taxes!$N$12),IF(Taxes!$P132&lt;&gt;"",Taxes!$P132,SUMIFS(Taxes!$P$77:$P$79,Taxes!$N$77:$N$79,Taxes!$N$12)))
))
)</f>
        <v>0</v>
      </c>
      <c r="BC290" s="5">
        <f ca="1">IF(BC$4="",0,BC106*
IF(SUMIFS(Taxes!$N$14:$N$17,Taxes!$J$14:$J$17,YEAR(BC$4))=4,IF(BC$1&lt;=Taxes!$P$81*12,Taxes!$P$82,IF(BC$1&lt;=Taxes!$P$83*12,Taxes!$P$84,IF(Taxes!$P132&lt;&gt;"",Taxes!$P132,Taxes!$P$77))),
IF(SUMIFS(Taxes!$N$14:$N$17,Taxes!$J$14:$J$17,YEAR(BC$4))&gt;1,SUMIFS(Taxes!$P$77:$P$79,Taxes!$N$77:$N$79,SUMIFS(Taxes!$N$14:$N$17,Taxes!$J$14:$J$17,YEAR(BC$4))),
IF(Taxes!$N$12&gt;1,SUMIFS(Taxes!$P$77:$P$79,Taxes!$N$77:$N$79,Taxes!$N$12),IF(Taxes!$P132&lt;&gt;"",Taxes!$P132,SUMIFS(Taxes!$P$77:$P$79,Taxes!$N$77:$N$79,Taxes!$N$12)))
))
)</f>
        <v>0</v>
      </c>
      <c r="BD290" s="5">
        <f ca="1">IF(BD$4="",0,BD106*
IF(SUMIFS(Taxes!$N$14:$N$17,Taxes!$J$14:$J$17,YEAR(BD$4))=4,IF(BD$1&lt;=Taxes!$P$81*12,Taxes!$P$82,IF(BD$1&lt;=Taxes!$P$83*12,Taxes!$P$84,IF(Taxes!$P132&lt;&gt;"",Taxes!$P132,Taxes!$P$77))),
IF(SUMIFS(Taxes!$N$14:$N$17,Taxes!$J$14:$J$17,YEAR(BD$4))&gt;1,SUMIFS(Taxes!$P$77:$P$79,Taxes!$N$77:$N$79,SUMIFS(Taxes!$N$14:$N$17,Taxes!$J$14:$J$17,YEAR(BD$4))),
IF(Taxes!$N$12&gt;1,SUMIFS(Taxes!$P$77:$P$79,Taxes!$N$77:$N$79,Taxes!$N$12),IF(Taxes!$P132&lt;&gt;"",Taxes!$P132,SUMIFS(Taxes!$P$77:$P$79,Taxes!$N$77:$N$79,Taxes!$N$12)))
))
)</f>
        <v>0</v>
      </c>
      <c r="BE290" s="5">
        <f ca="1">IF(BE$4="",0,BE106*
IF(SUMIFS(Taxes!$N$14:$N$17,Taxes!$J$14:$J$17,YEAR(BE$4))=4,IF(BE$1&lt;=Taxes!$P$81*12,Taxes!$P$82,IF(BE$1&lt;=Taxes!$P$83*12,Taxes!$P$84,IF(Taxes!$P132&lt;&gt;"",Taxes!$P132,Taxes!$P$77))),
IF(SUMIFS(Taxes!$N$14:$N$17,Taxes!$J$14:$J$17,YEAR(BE$4))&gt;1,SUMIFS(Taxes!$P$77:$P$79,Taxes!$N$77:$N$79,SUMIFS(Taxes!$N$14:$N$17,Taxes!$J$14:$J$17,YEAR(BE$4))),
IF(Taxes!$N$12&gt;1,SUMIFS(Taxes!$P$77:$P$79,Taxes!$N$77:$N$79,Taxes!$N$12),IF(Taxes!$P132&lt;&gt;"",Taxes!$P132,SUMIFS(Taxes!$P$77:$P$79,Taxes!$N$77:$N$79,Taxes!$N$12)))
))
)</f>
        <v>0</v>
      </c>
      <c r="BF290" s="5">
        <f ca="1">IF(BF$4="",0,BF106*
IF(SUMIFS(Taxes!$N$14:$N$17,Taxes!$J$14:$J$17,YEAR(BF$4))=4,IF(BF$1&lt;=Taxes!$P$81*12,Taxes!$P$82,IF(BF$1&lt;=Taxes!$P$83*12,Taxes!$P$84,IF(Taxes!$P132&lt;&gt;"",Taxes!$P132,Taxes!$P$77))),
IF(SUMIFS(Taxes!$N$14:$N$17,Taxes!$J$14:$J$17,YEAR(BF$4))&gt;1,SUMIFS(Taxes!$P$77:$P$79,Taxes!$N$77:$N$79,SUMIFS(Taxes!$N$14:$N$17,Taxes!$J$14:$J$17,YEAR(BF$4))),
IF(Taxes!$N$12&gt;1,SUMIFS(Taxes!$P$77:$P$79,Taxes!$N$77:$N$79,Taxes!$N$12),IF(Taxes!$P132&lt;&gt;"",Taxes!$P132,SUMIFS(Taxes!$P$77:$P$79,Taxes!$N$77:$N$79,Taxes!$N$12)))
))
)</f>
        <v>0</v>
      </c>
      <c r="BG290" s="5">
        <f ca="1">IF(BG$4="",0,BG106*
IF(SUMIFS(Taxes!$N$14:$N$17,Taxes!$J$14:$J$17,YEAR(BG$4))=4,IF(BG$1&lt;=Taxes!$P$81*12,Taxes!$P$82,IF(BG$1&lt;=Taxes!$P$83*12,Taxes!$P$84,IF(Taxes!$P132&lt;&gt;"",Taxes!$P132,Taxes!$P$77))),
IF(SUMIFS(Taxes!$N$14:$N$17,Taxes!$J$14:$J$17,YEAR(BG$4))&gt;1,SUMIFS(Taxes!$P$77:$P$79,Taxes!$N$77:$N$79,SUMIFS(Taxes!$N$14:$N$17,Taxes!$J$14:$J$17,YEAR(BG$4))),
IF(Taxes!$N$12&gt;1,SUMIFS(Taxes!$P$77:$P$79,Taxes!$N$77:$N$79,Taxes!$N$12),IF(Taxes!$P132&lt;&gt;"",Taxes!$P132,SUMIFS(Taxes!$P$77:$P$79,Taxes!$N$77:$N$79,Taxes!$N$12)))
))
)</f>
        <v>0</v>
      </c>
      <c r="BH290" s="5">
        <f ca="1">IF(BH$4="",0,BH106*
IF(SUMIFS(Taxes!$N$14:$N$17,Taxes!$J$14:$J$17,YEAR(BH$4))=4,IF(BH$1&lt;=Taxes!$P$81*12,Taxes!$P$82,IF(BH$1&lt;=Taxes!$P$83*12,Taxes!$P$84,IF(Taxes!$P132&lt;&gt;"",Taxes!$P132,Taxes!$P$77))),
IF(SUMIFS(Taxes!$N$14:$N$17,Taxes!$J$14:$J$17,YEAR(BH$4))&gt;1,SUMIFS(Taxes!$P$77:$P$79,Taxes!$N$77:$N$79,SUMIFS(Taxes!$N$14:$N$17,Taxes!$J$14:$J$17,YEAR(BH$4))),
IF(Taxes!$N$12&gt;1,SUMIFS(Taxes!$P$77:$P$79,Taxes!$N$77:$N$79,Taxes!$N$12),IF(Taxes!$P132&lt;&gt;"",Taxes!$P132,SUMIFS(Taxes!$P$77:$P$79,Taxes!$N$77:$N$79,Taxes!$N$12)))
))
)</f>
        <v>0</v>
      </c>
      <c r="BI290" s="5">
        <f ca="1">IF(BI$4="",0,BI106*
IF(SUMIFS(Taxes!$N$14:$N$17,Taxes!$J$14:$J$17,YEAR(BI$4))=4,IF(BI$1&lt;=Taxes!$P$81*12,Taxes!$P$82,IF(BI$1&lt;=Taxes!$P$83*12,Taxes!$P$84,IF(Taxes!$P132&lt;&gt;"",Taxes!$P132,Taxes!$P$77))),
IF(SUMIFS(Taxes!$N$14:$N$17,Taxes!$J$14:$J$17,YEAR(BI$4))&gt;1,SUMIFS(Taxes!$P$77:$P$79,Taxes!$N$77:$N$79,SUMIFS(Taxes!$N$14:$N$17,Taxes!$J$14:$J$17,YEAR(BI$4))),
IF(Taxes!$N$12&gt;1,SUMIFS(Taxes!$P$77:$P$79,Taxes!$N$77:$N$79,Taxes!$N$12),IF(Taxes!$P132&lt;&gt;"",Taxes!$P132,SUMIFS(Taxes!$P$77:$P$79,Taxes!$N$77:$N$79,Taxes!$N$12)))
))
)</f>
        <v>0</v>
      </c>
      <c r="BJ290" s="5">
        <f ca="1">IF(BJ$4="",0,BJ106*
IF(SUMIFS(Taxes!$N$14:$N$17,Taxes!$J$14:$J$17,YEAR(BJ$4))=4,IF(BJ$1&lt;=Taxes!$P$81*12,Taxes!$P$82,IF(BJ$1&lt;=Taxes!$P$83*12,Taxes!$P$84,IF(Taxes!$P132&lt;&gt;"",Taxes!$P132,Taxes!$P$77))),
IF(SUMIFS(Taxes!$N$14:$N$17,Taxes!$J$14:$J$17,YEAR(BJ$4))&gt;1,SUMIFS(Taxes!$P$77:$P$79,Taxes!$N$77:$N$79,SUMIFS(Taxes!$N$14:$N$17,Taxes!$J$14:$J$17,YEAR(BJ$4))),
IF(Taxes!$N$12&gt;1,SUMIFS(Taxes!$P$77:$P$79,Taxes!$N$77:$N$79,Taxes!$N$12),IF(Taxes!$P132&lt;&gt;"",Taxes!$P132,SUMIFS(Taxes!$P$77:$P$79,Taxes!$N$77:$N$79,Taxes!$N$12)))
))
)</f>
        <v>0</v>
      </c>
      <c r="BK290" s="5">
        <f ca="1">IF(BK$4="",0,BK106*
IF(SUMIFS(Taxes!$N$14:$N$17,Taxes!$J$14:$J$17,YEAR(BK$4))=4,IF(BK$1&lt;=Taxes!$P$81*12,Taxes!$P$82,IF(BK$1&lt;=Taxes!$P$83*12,Taxes!$P$84,IF(Taxes!$P132&lt;&gt;"",Taxes!$P132,Taxes!$P$77))),
IF(SUMIFS(Taxes!$N$14:$N$17,Taxes!$J$14:$J$17,YEAR(BK$4))&gt;1,SUMIFS(Taxes!$P$77:$P$79,Taxes!$N$77:$N$79,SUMIFS(Taxes!$N$14:$N$17,Taxes!$J$14:$J$17,YEAR(BK$4))),
IF(Taxes!$N$12&gt;1,SUMIFS(Taxes!$P$77:$P$79,Taxes!$N$77:$N$79,Taxes!$N$12),IF(Taxes!$P132&lt;&gt;"",Taxes!$P132,SUMIFS(Taxes!$P$77:$P$79,Taxes!$N$77:$N$79,Taxes!$N$12)))
))
)</f>
        <v>0</v>
      </c>
      <c r="BL290" s="5">
        <f ca="1">IF(BL$4="",0,BL106*
IF(SUMIFS(Taxes!$N$14:$N$17,Taxes!$J$14:$J$17,YEAR(BL$4))=4,IF(BL$1&lt;=Taxes!$P$81*12,Taxes!$P$82,IF(BL$1&lt;=Taxes!$P$83*12,Taxes!$P$84,IF(Taxes!$P132&lt;&gt;"",Taxes!$P132,Taxes!$P$77))),
IF(SUMIFS(Taxes!$N$14:$N$17,Taxes!$J$14:$J$17,YEAR(BL$4))&gt;1,SUMIFS(Taxes!$P$77:$P$79,Taxes!$N$77:$N$79,SUMIFS(Taxes!$N$14:$N$17,Taxes!$J$14:$J$17,YEAR(BL$4))),
IF(Taxes!$N$12&gt;1,SUMIFS(Taxes!$P$77:$P$79,Taxes!$N$77:$N$79,Taxes!$N$12),IF(Taxes!$P132&lt;&gt;"",Taxes!$P132,SUMIFS(Taxes!$P$77:$P$79,Taxes!$N$77:$N$79,Taxes!$N$12)))
))
)</f>
        <v>0</v>
      </c>
      <c r="BM290" s="5">
        <f ca="1">IF(BM$4="",0,BM106*
IF(SUMIFS(Taxes!$N$14:$N$17,Taxes!$J$14:$J$17,YEAR(BM$4))=4,IF(BM$1&lt;=Taxes!$P$81*12,Taxes!$P$82,IF(BM$1&lt;=Taxes!$P$83*12,Taxes!$P$84,IF(Taxes!$P132&lt;&gt;"",Taxes!$P132,Taxes!$P$77))),
IF(SUMIFS(Taxes!$N$14:$N$17,Taxes!$J$14:$J$17,YEAR(BM$4))&gt;1,SUMIFS(Taxes!$P$77:$P$79,Taxes!$N$77:$N$79,SUMIFS(Taxes!$N$14:$N$17,Taxes!$J$14:$J$17,YEAR(BM$4))),
IF(Taxes!$N$12&gt;1,SUMIFS(Taxes!$P$77:$P$79,Taxes!$N$77:$N$79,Taxes!$N$12),IF(Taxes!$P132&lt;&gt;"",Taxes!$P132,SUMIFS(Taxes!$P$77:$P$79,Taxes!$N$77:$N$79,Taxes!$N$12)))
))
)</f>
        <v>0</v>
      </c>
      <c r="BN290" s="5">
        <f ca="1">IF(BN$4="",0,BN106*
IF(SUMIFS(Taxes!$N$14:$N$17,Taxes!$J$14:$J$17,YEAR(BN$4))=4,IF(BN$1&lt;=Taxes!$P$81*12,Taxes!$P$82,IF(BN$1&lt;=Taxes!$P$83*12,Taxes!$P$84,IF(Taxes!$P132&lt;&gt;"",Taxes!$P132,Taxes!$P$77))),
IF(SUMIFS(Taxes!$N$14:$N$17,Taxes!$J$14:$J$17,YEAR(BN$4))&gt;1,SUMIFS(Taxes!$P$77:$P$79,Taxes!$N$77:$N$79,SUMIFS(Taxes!$N$14:$N$17,Taxes!$J$14:$J$17,YEAR(BN$4))),
IF(Taxes!$N$12&gt;1,SUMIFS(Taxes!$P$77:$P$79,Taxes!$N$77:$N$79,Taxes!$N$12),IF(Taxes!$P132&lt;&gt;"",Taxes!$P132,SUMIFS(Taxes!$P$77:$P$79,Taxes!$N$77:$N$79,Taxes!$N$12)))
))
)</f>
        <v>0</v>
      </c>
      <c r="BO290" s="5">
        <f ca="1">IF(BO$4="",0,BO106*
IF(SUMIFS(Taxes!$N$14:$N$17,Taxes!$J$14:$J$17,YEAR(BO$4))=4,IF(BO$1&lt;=Taxes!$P$81*12,Taxes!$P$82,IF(BO$1&lt;=Taxes!$P$83*12,Taxes!$P$84,IF(Taxes!$P132&lt;&gt;"",Taxes!$P132,Taxes!$P$77))),
IF(SUMIFS(Taxes!$N$14:$N$17,Taxes!$J$14:$J$17,YEAR(BO$4))&gt;1,SUMIFS(Taxes!$P$77:$P$79,Taxes!$N$77:$N$79,SUMIFS(Taxes!$N$14:$N$17,Taxes!$J$14:$J$17,YEAR(BO$4))),
IF(Taxes!$N$12&gt;1,SUMIFS(Taxes!$P$77:$P$79,Taxes!$N$77:$N$79,Taxes!$N$12),IF(Taxes!$P132&lt;&gt;"",Taxes!$P132,SUMIFS(Taxes!$P$77:$P$79,Taxes!$N$77:$N$79,Taxes!$N$12)))
))
)</f>
        <v>0</v>
      </c>
      <c r="BP290" s="5">
        <f ca="1">IF(BP$4="",0,BP106*
IF(SUMIFS(Taxes!$N$14:$N$17,Taxes!$J$14:$J$17,YEAR(BP$4))=4,IF(BP$1&lt;=Taxes!$P$81*12,Taxes!$P$82,IF(BP$1&lt;=Taxes!$P$83*12,Taxes!$P$84,IF(Taxes!$P132&lt;&gt;"",Taxes!$P132,Taxes!$P$77))),
IF(SUMIFS(Taxes!$N$14:$N$17,Taxes!$J$14:$J$17,YEAR(BP$4))&gt;1,SUMIFS(Taxes!$P$77:$P$79,Taxes!$N$77:$N$79,SUMIFS(Taxes!$N$14:$N$17,Taxes!$J$14:$J$17,YEAR(BP$4))),
IF(Taxes!$N$12&gt;1,SUMIFS(Taxes!$P$77:$P$79,Taxes!$N$77:$N$79,Taxes!$N$12),IF(Taxes!$P132&lt;&gt;"",Taxes!$P132,SUMIFS(Taxes!$P$77:$P$79,Taxes!$N$77:$N$79,Taxes!$N$12)))
))
)</f>
        <v>0</v>
      </c>
      <c r="BQ290" s="5">
        <f ca="1">IF(BQ$4="",0,BQ106*
IF(SUMIFS(Taxes!$N$14:$N$17,Taxes!$J$14:$J$17,YEAR(BQ$4))=4,IF(BQ$1&lt;=Taxes!$P$81*12,Taxes!$P$82,IF(BQ$1&lt;=Taxes!$P$83*12,Taxes!$P$84,IF(Taxes!$P132&lt;&gt;"",Taxes!$P132,Taxes!$P$77))),
IF(SUMIFS(Taxes!$N$14:$N$17,Taxes!$J$14:$J$17,YEAR(BQ$4))&gt;1,SUMIFS(Taxes!$P$77:$P$79,Taxes!$N$77:$N$79,SUMIFS(Taxes!$N$14:$N$17,Taxes!$J$14:$J$17,YEAR(BQ$4))),
IF(Taxes!$N$12&gt;1,SUMIFS(Taxes!$P$77:$P$79,Taxes!$N$77:$N$79,Taxes!$N$12),IF(Taxes!$P132&lt;&gt;"",Taxes!$P132,SUMIFS(Taxes!$P$77:$P$79,Taxes!$N$77:$N$79,Taxes!$N$12)))
))
)</f>
        <v>0</v>
      </c>
      <c r="BR290" s="5">
        <f ca="1">IF(BR$4="",0,BR106*
IF(SUMIFS(Taxes!$N$14:$N$17,Taxes!$J$14:$J$17,YEAR(BR$4))=4,IF(BR$1&lt;=Taxes!$P$81*12,Taxes!$P$82,IF(BR$1&lt;=Taxes!$P$83*12,Taxes!$P$84,IF(Taxes!$P132&lt;&gt;"",Taxes!$P132,Taxes!$P$77))),
IF(SUMIFS(Taxes!$N$14:$N$17,Taxes!$J$14:$J$17,YEAR(BR$4))&gt;1,SUMIFS(Taxes!$P$77:$P$79,Taxes!$N$77:$N$79,SUMIFS(Taxes!$N$14:$N$17,Taxes!$J$14:$J$17,YEAR(BR$4))),
IF(Taxes!$N$12&gt;1,SUMIFS(Taxes!$P$77:$P$79,Taxes!$N$77:$N$79,Taxes!$N$12),IF(Taxes!$P132&lt;&gt;"",Taxes!$P132,SUMIFS(Taxes!$P$77:$P$79,Taxes!$N$77:$N$79,Taxes!$N$12)))
))
)</f>
        <v>0</v>
      </c>
      <c r="BS290" s="5">
        <f ca="1">IF(BS$4="",0,BS106*
IF(SUMIFS(Taxes!$N$14:$N$17,Taxes!$J$14:$J$17,YEAR(BS$4))=4,IF(BS$1&lt;=Taxes!$P$81*12,Taxes!$P$82,IF(BS$1&lt;=Taxes!$P$83*12,Taxes!$P$84,IF(Taxes!$P132&lt;&gt;"",Taxes!$P132,Taxes!$P$77))),
IF(SUMIFS(Taxes!$N$14:$N$17,Taxes!$J$14:$J$17,YEAR(BS$4))&gt;1,SUMIFS(Taxes!$P$77:$P$79,Taxes!$N$77:$N$79,SUMIFS(Taxes!$N$14:$N$17,Taxes!$J$14:$J$17,YEAR(BS$4))),
IF(Taxes!$N$12&gt;1,SUMIFS(Taxes!$P$77:$P$79,Taxes!$N$77:$N$79,Taxes!$N$12),IF(Taxes!$P132&lt;&gt;"",Taxes!$P132,SUMIFS(Taxes!$P$77:$P$79,Taxes!$N$77:$N$79,Taxes!$N$12)))
))
)</f>
        <v>0</v>
      </c>
      <c r="BT290" s="5">
        <f ca="1">IF(BT$4="",0,BT106*
IF(SUMIFS(Taxes!$N$14:$N$17,Taxes!$J$14:$J$17,YEAR(BT$4))=4,IF(BT$1&lt;=Taxes!$P$81*12,Taxes!$P$82,IF(BT$1&lt;=Taxes!$P$83*12,Taxes!$P$84,IF(Taxes!$P132&lt;&gt;"",Taxes!$P132,Taxes!$P$77))),
IF(SUMIFS(Taxes!$N$14:$N$17,Taxes!$J$14:$J$17,YEAR(BT$4))&gt;1,SUMIFS(Taxes!$P$77:$P$79,Taxes!$N$77:$N$79,SUMIFS(Taxes!$N$14:$N$17,Taxes!$J$14:$J$17,YEAR(BT$4))),
IF(Taxes!$N$12&gt;1,SUMIFS(Taxes!$P$77:$P$79,Taxes!$N$77:$N$79,Taxes!$N$12),IF(Taxes!$P132&lt;&gt;"",Taxes!$P132,SUMIFS(Taxes!$P$77:$P$79,Taxes!$N$77:$N$79,Taxes!$N$12)))
))
)</f>
        <v>0</v>
      </c>
      <c r="BU290" s="5">
        <f ca="1">IF(BU$4="",0,BU106*
IF(SUMIFS(Taxes!$N$14:$N$17,Taxes!$J$14:$J$17,YEAR(BU$4))=4,IF(BU$1&lt;=Taxes!$P$81*12,Taxes!$P$82,IF(BU$1&lt;=Taxes!$P$83*12,Taxes!$P$84,IF(Taxes!$P132&lt;&gt;"",Taxes!$P132,Taxes!$P$77))),
IF(SUMIFS(Taxes!$N$14:$N$17,Taxes!$J$14:$J$17,YEAR(BU$4))&gt;1,SUMIFS(Taxes!$P$77:$P$79,Taxes!$N$77:$N$79,SUMIFS(Taxes!$N$14:$N$17,Taxes!$J$14:$J$17,YEAR(BU$4))),
IF(Taxes!$N$12&gt;1,SUMIFS(Taxes!$P$77:$P$79,Taxes!$N$77:$N$79,Taxes!$N$12),IF(Taxes!$P132&lt;&gt;"",Taxes!$P132,SUMIFS(Taxes!$P$77:$P$79,Taxes!$N$77:$N$79,Taxes!$N$12)))
))
)</f>
        <v>0</v>
      </c>
      <c r="BV290" s="5">
        <f ca="1">IF(BV$4="",0,BV106*
IF(SUMIFS(Taxes!$N$14:$N$17,Taxes!$J$14:$J$17,YEAR(BV$4))=4,IF(BV$1&lt;=Taxes!$P$81*12,Taxes!$P$82,IF(BV$1&lt;=Taxes!$P$83*12,Taxes!$P$84,IF(Taxes!$P132&lt;&gt;"",Taxes!$P132,Taxes!$P$77))),
IF(SUMIFS(Taxes!$N$14:$N$17,Taxes!$J$14:$J$17,YEAR(BV$4))&gt;1,SUMIFS(Taxes!$P$77:$P$79,Taxes!$N$77:$N$79,SUMIFS(Taxes!$N$14:$N$17,Taxes!$J$14:$J$17,YEAR(BV$4))),
IF(Taxes!$N$12&gt;1,SUMIFS(Taxes!$P$77:$P$79,Taxes!$N$77:$N$79,Taxes!$N$12),IF(Taxes!$P132&lt;&gt;"",Taxes!$P132,SUMIFS(Taxes!$P$77:$P$79,Taxes!$N$77:$N$79,Taxes!$N$12)))
))
)</f>
        <v>0</v>
      </c>
      <c r="BW290" s="5">
        <f ca="1">IF(BW$4="",0,BW106*
IF(SUMIFS(Taxes!$N$14:$N$17,Taxes!$J$14:$J$17,YEAR(BW$4))=4,IF(BW$1&lt;=Taxes!$P$81*12,Taxes!$P$82,IF(BW$1&lt;=Taxes!$P$83*12,Taxes!$P$84,IF(Taxes!$P132&lt;&gt;"",Taxes!$P132,Taxes!$P$77))),
IF(SUMIFS(Taxes!$N$14:$N$17,Taxes!$J$14:$J$17,YEAR(BW$4))&gt;1,SUMIFS(Taxes!$P$77:$P$79,Taxes!$N$77:$N$79,SUMIFS(Taxes!$N$14:$N$17,Taxes!$J$14:$J$17,YEAR(BW$4))),
IF(Taxes!$N$12&gt;1,SUMIFS(Taxes!$P$77:$P$79,Taxes!$N$77:$N$79,Taxes!$N$12),IF(Taxes!$P132&lt;&gt;"",Taxes!$P132,SUMIFS(Taxes!$P$77:$P$79,Taxes!$N$77:$N$79,Taxes!$N$12)))
))
)</f>
        <v>0</v>
      </c>
      <c r="BX290" s="5">
        <f ca="1">IF(BX$4="",0,BX106*
IF(SUMIFS(Taxes!$N$14:$N$17,Taxes!$J$14:$J$17,YEAR(BX$4))=4,IF(BX$1&lt;=Taxes!$P$81*12,Taxes!$P$82,IF(BX$1&lt;=Taxes!$P$83*12,Taxes!$P$84,IF(Taxes!$P132&lt;&gt;"",Taxes!$P132,Taxes!$P$77))),
IF(SUMIFS(Taxes!$N$14:$N$17,Taxes!$J$14:$J$17,YEAR(BX$4))&gt;1,SUMIFS(Taxes!$P$77:$P$79,Taxes!$N$77:$N$79,SUMIFS(Taxes!$N$14:$N$17,Taxes!$J$14:$J$17,YEAR(BX$4))),
IF(Taxes!$N$12&gt;1,SUMIFS(Taxes!$P$77:$P$79,Taxes!$N$77:$N$79,Taxes!$N$12),IF(Taxes!$P132&lt;&gt;"",Taxes!$P132,SUMIFS(Taxes!$P$77:$P$79,Taxes!$N$77:$N$79,Taxes!$N$12)))
))
)</f>
        <v>0</v>
      </c>
      <c r="BY290" s="5">
        <f ca="1">IF(BY$4="",0,BY106*
IF(SUMIFS(Taxes!$N$14:$N$17,Taxes!$J$14:$J$17,YEAR(BY$4))=4,IF(BY$1&lt;=Taxes!$P$81*12,Taxes!$P$82,IF(BY$1&lt;=Taxes!$P$83*12,Taxes!$P$84,IF(Taxes!$P132&lt;&gt;"",Taxes!$P132,Taxes!$P$77))),
IF(SUMIFS(Taxes!$N$14:$N$17,Taxes!$J$14:$J$17,YEAR(BY$4))&gt;1,SUMIFS(Taxes!$P$77:$P$79,Taxes!$N$77:$N$79,SUMIFS(Taxes!$N$14:$N$17,Taxes!$J$14:$J$17,YEAR(BY$4))),
IF(Taxes!$N$12&gt;1,SUMIFS(Taxes!$P$77:$P$79,Taxes!$N$77:$N$79,Taxes!$N$12),IF(Taxes!$P132&lt;&gt;"",Taxes!$P132,SUMIFS(Taxes!$P$77:$P$79,Taxes!$N$77:$N$79,Taxes!$N$12)))
))
)</f>
        <v>0</v>
      </c>
      <c r="BZ290" s="5">
        <f ca="1">IF(BZ$4="",0,BZ106*
IF(SUMIFS(Taxes!$N$14:$N$17,Taxes!$J$14:$J$17,YEAR(BZ$4))=4,IF(BZ$1&lt;=Taxes!$P$81*12,Taxes!$P$82,IF(BZ$1&lt;=Taxes!$P$83*12,Taxes!$P$84,IF(Taxes!$P132&lt;&gt;"",Taxes!$P132,Taxes!$P$77))),
IF(SUMIFS(Taxes!$N$14:$N$17,Taxes!$J$14:$J$17,YEAR(BZ$4))&gt;1,SUMIFS(Taxes!$P$77:$P$79,Taxes!$N$77:$N$79,SUMIFS(Taxes!$N$14:$N$17,Taxes!$J$14:$J$17,YEAR(BZ$4))),
IF(Taxes!$N$12&gt;1,SUMIFS(Taxes!$P$77:$P$79,Taxes!$N$77:$N$79,Taxes!$N$12),IF(Taxes!$P132&lt;&gt;"",Taxes!$P132,SUMIFS(Taxes!$P$77:$P$79,Taxes!$N$77:$N$79,Taxes!$N$12)))
))
)</f>
        <v>0</v>
      </c>
      <c r="CA290" s="5">
        <f ca="1">IF(CA$4="",0,CA106*
IF(SUMIFS(Taxes!$N$14:$N$17,Taxes!$J$14:$J$17,YEAR(CA$4))=4,IF(CA$1&lt;=Taxes!$P$81*12,Taxes!$P$82,IF(CA$1&lt;=Taxes!$P$83*12,Taxes!$P$84,IF(Taxes!$P132&lt;&gt;"",Taxes!$P132,Taxes!$P$77))),
IF(SUMIFS(Taxes!$N$14:$N$17,Taxes!$J$14:$J$17,YEAR(CA$4))&gt;1,SUMIFS(Taxes!$P$77:$P$79,Taxes!$N$77:$N$79,SUMIFS(Taxes!$N$14:$N$17,Taxes!$J$14:$J$17,YEAR(CA$4))),
IF(Taxes!$N$12&gt;1,SUMIFS(Taxes!$P$77:$P$79,Taxes!$N$77:$N$79,Taxes!$N$12),IF(Taxes!$P132&lt;&gt;"",Taxes!$P132,SUMIFS(Taxes!$P$77:$P$79,Taxes!$N$77:$N$79,Taxes!$N$12)))
))
)</f>
        <v>0</v>
      </c>
      <c r="CB290" s="5">
        <f ca="1">IF(CB$4="",0,CB106*
IF(SUMIFS(Taxes!$N$14:$N$17,Taxes!$J$14:$J$17,YEAR(CB$4))=4,IF(CB$1&lt;=Taxes!$P$81*12,Taxes!$P$82,IF(CB$1&lt;=Taxes!$P$83*12,Taxes!$P$84,IF(Taxes!$P132&lt;&gt;"",Taxes!$P132,Taxes!$P$77))),
IF(SUMIFS(Taxes!$N$14:$N$17,Taxes!$J$14:$J$17,YEAR(CB$4))&gt;1,SUMIFS(Taxes!$P$77:$P$79,Taxes!$N$77:$N$79,SUMIFS(Taxes!$N$14:$N$17,Taxes!$J$14:$J$17,YEAR(CB$4))),
IF(Taxes!$N$12&gt;1,SUMIFS(Taxes!$P$77:$P$79,Taxes!$N$77:$N$79,Taxes!$N$12),IF(Taxes!$P132&lt;&gt;"",Taxes!$P132,SUMIFS(Taxes!$P$77:$P$79,Taxes!$N$77:$N$79,Taxes!$N$12)))
))
)</f>
        <v>0</v>
      </c>
      <c r="CC290" s="5">
        <f ca="1">IF(CC$4="",0,CC106*
IF(SUMIFS(Taxes!$N$14:$N$17,Taxes!$J$14:$J$17,YEAR(CC$4))=4,IF(CC$1&lt;=Taxes!$P$81*12,Taxes!$P$82,IF(CC$1&lt;=Taxes!$P$83*12,Taxes!$P$84,IF(Taxes!$P132&lt;&gt;"",Taxes!$P132,Taxes!$P$77))),
IF(SUMIFS(Taxes!$N$14:$N$17,Taxes!$J$14:$J$17,YEAR(CC$4))&gt;1,SUMIFS(Taxes!$P$77:$P$79,Taxes!$N$77:$N$79,SUMIFS(Taxes!$N$14:$N$17,Taxes!$J$14:$J$17,YEAR(CC$4))),
IF(Taxes!$N$12&gt;1,SUMIFS(Taxes!$P$77:$P$79,Taxes!$N$77:$N$79,Taxes!$N$12),IF(Taxes!$P132&lt;&gt;"",Taxes!$P132,SUMIFS(Taxes!$P$77:$P$79,Taxes!$N$77:$N$79,Taxes!$N$12)))
))
)</f>
        <v>0</v>
      </c>
      <c r="CD290" s="5">
        <f ca="1">IF(CD$4="",0,CD106*
IF(SUMIFS(Taxes!$N$14:$N$17,Taxes!$J$14:$J$17,YEAR(CD$4))=4,IF(CD$1&lt;=Taxes!$P$81*12,Taxes!$P$82,IF(CD$1&lt;=Taxes!$P$83*12,Taxes!$P$84,IF(Taxes!$P132&lt;&gt;"",Taxes!$P132,Taxes!$P$77))),
IF(SUMIFS(Taxes!$N$14:$N$17,Taxes!$J$14:$J$17,YEAR(CD$4))&gt;1,SUMIFS(Taxes!$P$77:$P$79,Taxes!$N$77:$N$79,SUMIFS(Taxes!$N$14:$N$17,Taxes!$J$14:$J$17,YEAR(CD$4))),
IF(Taxes!$N$12&gt;1,SUMIFS(Taxes!$P$77:$P$79,Taxes!$N$77:$N$79,Taxes!$N$12),IF(Taxes!$P132&lt;&gt;"",Taxes!$P132,SUMIFS(Taxes!$P$77:$P$79,Taxes!$N$77:$N$79,Taxes!$N$12)))
))
)</f>
        <v>0</v>
      </c>
      <c r="CE290" s="5">
        <f ca="1">IF(CE$4="",0,CE106*
IF(SUMIFS(Taxes!$N$14:$N$17,Taxes!$J$14:$J$17,YEAR(CE$4))=4,IF(CE$1&lt;=Taxes!$P$81*12,Taxes!$P$82,IF(CE$1&lt;=Taxes!$P$83*12,Taxes!$P$84,IF(Taxes!$P132&lt;&gt;"",Taxes!$P132,Taxes!$P$77))),
IF(SUMIFS(Taxes!$N$14:$N$17,Taxes!$J$14:$J$17,YEAR(CE$4))&gt;1,SUMIFS(Taxes!$P$77:$P$79,Taxes!$N$77:$N$79,SUMIFS(Taxes!$N$14:$N$17,Taxes!$J$14:$J$17,YEAR(CE$4))),
IF(Taxes!$N$12&gt;1,SUMIFS(Taxes!$P$77:$P$79,Taxes!$N$77:$N$79,Taxes!$N$12),IF(Taxes!$P132&lt;&gt;"",Taxes!$P132,SUMIFS(Taxes!$P$77:$P$79,Taxes!$N$77:$N$79,Taxes!$N$12)))
))
)</f>
        <v>0</v>
      </c>
      <c r="CF290" s="5">
        <f ca="1">IF(CF$4="",0,CF106*
IF(SUMIFS(Taxes!$N$14:$N$17,Taxes!$J$14:$J$17,YEAR(CF$4))=4,IF(CF$1&lt;=Taxes!$P$81*12,Taxes!$P$82,IF(CF$1&lt;=Taxes!$P$83*12,Taxes!$P$84,IF(Taxes!$P132&lt;&gt;"",Taxes!$P132,Taxes!$P$77))),
IF(SUMIFS(Taxes!$N$14:$N$17,Taxes!$J$14:$J$17,YEAR(CF$4))&gt;1,SUMIFS(Taxes!$P$77:$P$79,Taxes!$N$77:$N$79,SUMIFS(Taxes!$N$14:$N$17,Taxes!$J$14:$J$17,YEAR(CF$4))),
IF(Taxes!$N$12&gt;1,SUMIFS(Taxes!$P$77:$P$79,Taxes!$N$77:$N$79,Taxes!$N$12),IF(Taxes!$P132&lt;&gt;"",Taxes!$P132,SUMIFS(Taxes!$P$77:$P$79,Taxes!$N$77:$N$79,Taxes!$N$12)))
))
)</f>
        <v>0</v>
      </c>
    </row>
    <row r="291" spans="2:84" x14ac:dyDescent="0.3">
      <c r="B291" s="13">
        <f>ROW()</f>
        <v>291</v>
      </c>
      <c r="H291" s="1" t="str">
        <f t="shared" si="522"/>
        <v>НДС к возмещению</v>
      </c>
      <c r="I291" s="1" t="str">
        <f>$I$286</f>
        <v>Капзатраты на производственные мощности</v>
      </c>
      <c r="J291" s="1" t="str">
        <f>Prcsses!I148</f>
        <v>Пуско-наладочные работы и ввод в экспл.</v>
      </c>
      <c r="M291" s="53" t="s">
        <v>18</v>
      </c>
      <c r="U291" s="5">
        <f t="shared" ca="1" si="518"/>
        <v>0</v>
      </c>
      <c r="X291" s="5">
        <f ca="1">IF(X$4="",0,X107*
IF(SUMIFS(Taxes!$N$14:$N$17,Taxes!$J$14:$J$17,YEAR(X$4))=4,IF(X$1&lt;=Taxes!$P$81*12,Taxes!$P$82,IF(X$1&lt;=Taxes!$P$83*12,Taxes!$P$84,IF(Taxes!$P133&lt;&gt;"",Taxes!$P133,Taxes!$P$77))),
IF(SUMIFS(Taxes!$N$14:$N$17,Taxes!$J$14:$J$17,YEAR(X$4))&gt;1,SUMIFS(Taxes!$P$77:$P$79,Taxes!$N$77:$N$79,SUMIFS(Taxes!$N$14:$N$17,Taxes!$J$14:$J$17,YEAR(X$4))),
IF(Taxes!$N$12&gt;1,SUMIFS(Taxes!$P$77:$P$79,Taxes!$N$77:$N$79,Taxes!$N$12),IF(Taxes!$P133&lt;&gt;"",Taxes!$P133,SUMIFS(Taxes!$P$77:$P$79,Taxes!$N$77:$N$79,Taxes!$N$12)))
))
)</f>
        <v>0</v>
      </c>
      <c r="Y291" s="5">
        <f ca="1">IF(Y$4="",0,Y107*
IF(SUMIFS(Taxes!$N$14:$N$17,Taxes!$J$14:$J$17,YEAR(Y$4))=4,IF(Y$1&lt;=Taxes!$P$81*12,Taxes!$P$82,IF(Y$1&lt;=Taxes!$P$83*12,Taxes!$P$84,IF(Taxes!$P133&lt;&gt;"",Taxes!$P133,Taxes!$P$77))),
IF(SUMIFS(Taxes!$N$14:$N$17,Taxes!$J$14:$J$17,YEAR(Y$4))&gt;1,SUMIFS(Taxes!$P$77:$P$79,Taxes!$N$77:$N$79,SUMIFS(Taxes!$N$14:$N$17,Taxes!$J$14:$J$17,YEAR(Y$4))),
IF(Taxes!$N$12&gt;1,SUMIFS(Taxes!$P$77:$P$79,Taxes!$N$77:$N$79,Taxes!$N$12),IF(Taxes!$P133&lt;&gt;"",Taxes!$P133,SUMIFS(Taxes!$P$77:$P$79,Taxes!$N$77:$N$79,Taxes!$N$12)))
))
)</f>
        <v>0</v>
      </c>
      <c r="Z291" s="5">
        <f ca="1">IF(Z$4="",0,Z107*
IF(SUMIFS(Taxes!$N$14:$N$17,Taxes!$J$14:$J$17,YEAR(Z$4))=4,IF(Z$1&lt;=Taxes!$P$81*12,Taxes!$P$82,IF(Z$1&lt;=Taxes!$P$83*12,Taxes!$P$84,IF(Taxes!$P133&lt;&gt;"",Taxes!$P133,Taxes!$P$77))),
IF(SUMIFS(Taxes!$N$14:$N$17,Taxes!$J$14:$J$17,YEAR(Z$4))&gt;1,SUMIFS(Taxes!$P$77:$P$79,Taxes!$N$77:$N$79,SUMIFS(Taxes!$N$14:$N$17,Taxes!$J$14:$J$17,YEAR(Z$4))),
IF(Taxes!$N$12&gt;1,SUMIFS(Taxes!$P$77:$P$79,Taxes!$N$77:$N$79,Taxes!$N$12),IF(Taxes!$P133&lt;&gt;"",Taxes!$P133,SUMIFS(Taxes!$P$77:$P$79,Taxes!$N$77:$N$79,Taxes!$N$12)))
))
)</f>
        <v>0</v>
      </c>
      <c r="AA291" s="5">
        <f ca="1">IF(AA$4="",0,AA107*
IF(SUMIFS(Taxes!$N$14:$N$17,Taxes!$J$14:$J$17,YEAR(AA$4))=4,IF(AA$1&lt;=Taxes!$P$81*12,Taxes!$P$82,IF(AA$1&lt;=Taxes!$P$83*12,Taxes!$P$84,IF(Taxes!$P133&lt;&gt;"",Taxes!$P133,Taxes!$P$77))),
IF(SUMIFS(Taxes!$N$14:$N$17,Taxes!$J$14:$J$17,YEAR(AA$4))&gt;1,SUMIFS(Taxes!$P$77:$P$79,Taxes!$N$77:$N$79,SUMIFS(Taxes!$N$14:$N$17,Taxes!$J$14:$J$17,YEAR(AA$4))),
IF(Taxes!$N$12&gt;1,SUMIFS(Taxes!$P$77:$P$79,Taxes!$N$77:$N$79,Taxes!$N$12),IF(Taxes!$P133&lt;&gt;"",Taxes!$P133,SUMIFS(Taxes!$P$77:$P$79,Taxes!$N$77:$N$79,Taxes!$N$12)))
))
)</f>
        <v>0</v>
      </c>
      <c r="AB291" s="5">
        <f ca="1">IF(AB$4="",0,AB107*
IF(SUMIFS(Taxes!$N$14:$N$17,Taxes!$J$14:$J$17,YEAR(AB$4))=4,IF(AB$1&lt;=Taxes!$P$81*12,Taxes!$P$82,IF(AB$1&lt;=Taxes!$P$83*12,Taxes!$P$84,IF(Taxes!$P133&lt;&gt;"",Taxes!$P133,Taxes!$P$77))),
IF(SUMIFS(Taxes!$N$14:$N$17,Taxes!$J$14:$J$17,YEAR(AB$4))&gt;1,SUMIFS(Taxes!$P$77:$P$79,Taxes!$N$77:$N$79,SUMIFS(Taxes!$N$14:$N$17,Taxes!$J$14:$J$17,YEAR(AB$4))),
IF(Taxes!$N$12&gt;1,SUMIFS(Taxes!$P$77:$P$79,Taxes!$N$77:$N$79,Taxes!$N$12),IF(Taxes!$P133&lt;&gt;"",Taxes!$P133,SUMIFS(Taxes!$P$77:$P$79,Taxes!$N$77:$N$79,Taxes!$N$12)))
))
)</f>
        <v>0</v>
      </c>
      <c r="AC291" s="5">
        <f ca="1">IF(AC$4="",0,AC107*
IF(SUMIFS(Taxes!$N$14:$N$17,Taxes!$J$14:$J$17,YEAR(AC$4))=4,IF(AC$1&lt;=Taxes!$P$81*12,Taxes!$P$82,IF(AC$1&lt;=Taxes!$P$83*12,Taxes!$P$84,IF(Taxes!$P133&lt;&gt;"",Taxes!$P133,Taxes!$P$77))),
IF(SUMIFS(Taxes!$N$14:$N$17,Taxes!$J$14:$J$17,YEAR(AC$4))&gt;1,SUMIFS(Taxes!$P$77:$P$79,Taxes!$N$77:$N$79,SUMIFS(Taxes!$N$14:$N$17,Taxes!$J$14:$J$17,YEAR(AC$4))),
IF(Taxes!$N$12&gt;1,SUMIFS(Taxes!$P$77:$P$79,Taxes!$N$77:$N$79,Taxes!$N$12),IF(Taxes!$P133&lt;&gt;"",Taxes!$P133,SUMIFS(Taxes!$P$77:$P$79,Taxes!$N$77:$N$79,Taxes!$N$12)))
))
)</f>
        <v>0</v>
      </c>
      <c r="AD291" s="5">
        <f ca="1">IF(AD$4="",0,AD107*
IF(SUMIFS(Taxes!$N$14:$N$17,Taxes!$J$14:$J$17,YEAR(AD$4))=4,IF(AD$1&lt;=Taxes!$P$81*12,Taxes!$P$82,IF(AD$1&lt;=Taxes!$P$83*12,Taxes!$P$84,IF(Taxes!$P133&lt;&gt;"",Taxes!$P133,Taxes!$P$77))),
IF(SUMIFS(Taxes!$N$14:$N$17,Taxes!$J$14:$J$17,YEAR(AD$4))&gt;1,SUMIFS(Taxes!$P$77:$P$79,Taxes!$N$77:$N$79,SUMIFS(Taxes!$N$14:$N$17,Taxes!$J$14:$J$17,YEAR(AD$4))),
IF(Taxes!$N$12&gt;1,SUMIFS(Taxes!$P$77:$P$79,Taxes!$N$77:$N$79,Taxes!$N$12),IF(Taxes!$P133&lt;&gt;"",Taxes!$P133,SUMIFS(Taxes!$P$77:$P$79,Taxes!$N$77:$N$79,Taxes!$N$12)))
))
)</f>
        <v>0</v>
      </c>
      <c r="AE291" s="5">
        <f ca="1">IF(AE$4="",0,AE107*
IF(SUMIFS(Taxes!$N$14:$N$17,Taxes!$J$14:$J$17,YEAR(AE$4))=4,IF(AE$1&lt;=Taxes!$P$81*12,Taxes!$P$82,IF(AE$1&lt;=Taxes!$P$83*12,Taxes!$P$84,IF(Taxes!$P133&lt;&gt;"",Taxes!$P133,Taxes!$P$77))),
IF(SUMIFS(Taxes!$N$14:$N$17,Taxes!$J$14:$J$17,YEAR(AE$4))&gt;1,SUMIFS(Taxes!$P$77:$P$79,Taxes!$N$77:$N$79,SUMIFS(Taxes!$N$14:$N$17,Taxes!$J$14:$J$17,YEAR(AE$4))),
IF(Taxes!$N$12&gt;1,SUMIFS(Taxes!$P$77:$P$79,Taxes!$N$77:$N$79,Taxes!$N$12),IF(Taxes!$P133&lt;&gt;"",Taxes!$P133,SUMIFS(Taxes!$P$77:$P$79,Taxes!$N$77:$N$79,Taxes!$N$12)))
))
)</f>
        <v>0</v>
      </c>
      <c r="AF291" s="5">
        <f ca="1">IF(AF$4="",0,AF107*
IF(SUMIFS(Taxes!$N$14:$N$17,Taxes!$J$14:$J$17,YEAR(AF$4))=4,IF(AF$1&lt;=Taxes!$P$81*12,Taxes!$P$82,IF(AF$1&lt;=Taxes!$P$83*12,Taxes!$P$84,IF(Taxes!$P133&lt;&gt;"",Taxes!$P133,Taxes!$P$77))),
IF(SUMIFS(Taxes!$N$14:$N$17,Taxes!$J$14:$J$17,YEAR(AF$4))&gt;1,SUMIFS(Taxes!$P$77:$P$79,Taxes!$N$77:$N$79,SUMIFS(Taxes!$N$14:$N$17,Taxes!$J$14:$J$17,YEAR(AF$4))),
IF(Taxes!$N$12&gt;1,SUMIFS(Taxes!$P$77:$P$79,Taxes!$N$77:$N$79,Taxes!$N$12),IF(Taxes!$P133&lt;&gt;"",Taxes!$P133,SUMIFS(Taxes!$P$77:$P$79,Taxes!$N$77:$N$79,Taxes!$N$12)))
))
)</f>
        <v>0</v>
      </c>
      <c r="AG291" s="5">
        <f ca="1">IF(AG$4="",0,AG107*
IF(SUMIFS(Taxes!$N$14:$N$17,Taxes!$J$14:$J$17,YEAR(AG$4))=4,IF(AG$1&lt;=Taxes!$P$81*12,Taxes!$P$82,IF(AG$1&lt;=Taxes!$P$83*12,Taxes!$P$84,IF(Taxes!$P133&lt;&gt;"",Taxes!$P133,Taxes!$P$77))),
IF(SUMIFS(Taxes!$N$14:$N$17,Taxes!$J$14:$J$17,YEAR(AG$4))&gt;1,SUMIFS(Taxes!$P$77:$P$79,Taxes!$N$77:$N$79,SUMIFS(Taxes!$N$14:$N$17,Taxes!$J$14:$J$17,YEAR(AG$4))),
IF(Taxes!$N$12&gt;1,SUMIFS(Taxes!$P$77:$P$79,Taxes!$N$77:$N$79,Taxes!$N$12),IF(Taxes!$P133&lt;&gt;"",Taxes!$P133,SUMIFS(Taxes!$P$77:$P$79,Taxes!$N$77:$N$79,Taxes!$N$12)))
))
)</f>
        <v>0</v>
      </c>
      <c r="AH291" s="5">
        <f ca="1">IF(AH$4="",0,AH107*
IF(SUMIFS(Taxes!$N$14:$N$17,Taxes!$J$14:$J$17,YEAR(AH$4))=4,IF(AH$1&lt;=Taxes!$P$81*12,Taxes!$P$82,IF(AH$1&lt;=Taxes!$P$83*12,Taxes!$P$84,IF(Taxes!$P133&lt;&gt;"",Taxes!$P133,Taxes!$P$77))),
IF(SUMIFS(Taxes!$N$14:$N$17,Taxes!$J$14:$J$17,YEAR(AH$4))&gt;1,SUMIFS(Taxes!$P$77:$P$79,Taxes!$N$77:$N$79,SUMIFS(Taxes!$N$14:$N$17,Taxes!$J$14:$J$17,YEAR(AH$4))),
IF(Taxes!$N$12&gt;1,SUMIFS(Taxes!$P$77:$P$79,Taxes!$N$77:$N$79,Taxes!$N$12),IF(Taxes!$P133&lt;&gt;"",Taxes!$P133,SUMIFS(Taxes!$P$77:$P$79,Taxes!$N$77:$N$79,Taxes!$N$12)))
))
)</f>
        <v>0</v>
      </c>
      <c r="AI291" s="5">
        <f ca="1">IF(AI$4="",0,AI107*
IF(SUMIFS(Taxes!$N$14:$N$17,Taxes!$J$14:$J$17,YEAR(AI$4))=4,IF(AI$1&lt;=Taxes!$P$81*12,Taxes!$P$82,IF(AI$1&lt;=Taxes!$P$83*12,Taxes!$P$84,IF(Taxes!$P133&lt;&gt;"",Taxes!$P133,Taxes!$P$77))),
IF(SUMIFS(Taxes!$N$14:$N$17,Taxes!$J$14:$J$17,YEAR(AI$4))&gt;1,SUMIFS(Taxes!$P$77:$P$79,Taxes!$N$77:$N$79,SUMIFS(Taxes!$N$14:$N$17,Taxes!$J$14:$J$17,YEAR(AI$4))),
IF(Taxes!$N$12&gt;1,SUMIFS(Taxes!$P$77:$P$79,Taxes!$N$77:$N$79,Taxes!$N$12),IF(Taxes!$P133&lt;&gt;"",Taxes!$P133,SUMIFS(Taxes!$P$77:$P$79,Taxes!$N$77:$N$79,Taxes!$N$12)))
))
)</f>
        <v>0</v>
      </c>
      <c r="AJ291" s="5">
        <f ca="1">IF(AJ$4="",0,AJ107*
IF(SUMIFS(Taxes!$N$14:$N$17,Taxes!$J$14:$J$17,YEAR(AJ$4))=4,IF(AJ$1&lt;=Taxes!$P$81*12,Taxes!$P$82,IF(AJ$1&lt;=Taxes!$P$83*12,Taxes!$P$84,IF(Taxes!$P133&lt;&gt;"",Taxes!$P133,Taxes!$P$77))),
IF(SUMIFS(Taxes!$N$14:$N$17,Taxes!$J$14:$J$17,YEAR(AJ$4))&gt;1,SUMIFS(Taxes!$P$77:$P$79,Taxes!$N$77:$N$79,SUMIFS(Taxes!$N$14:$N$17,Taxes!$J$14:$J$17,YEAR(AJ$4))),
IF(Taxes!$N$12&gt;1,SUMIFS(Taxes!$P$77:$P$79,Taxes!$N$77:$N$79,Taxes!$N$12),IF(Taxes!$P133&lt;&gt;"",Taxes!$P133,SUMIFS(Taxes!$P$77:$P$79,Taxes!$N$77:$N$79,Taxes!$N$12)))
))
)</f>
        <v>0</v>
      </c>
      <c r="AK291" s="5">
        <f ca="1">IF(AK$4="",0,AK107*
IF(SUMIFS(Taxes!$N$14:$N$17,Taxes!$J$14:$J$17,YEAR(AK$4))=4,IF(AK$1&lt;=Taxes!$P$81*12,Taxes!$P$82,IF(AK$1&lt;=Taxes!$P$83*12,Taxes!$P$84,IF(Taxes!$P133&lt;&gt;"",Taxes!$P133,Taxes!$P$77))),
IF(SUMIFS(Taxes!$N$14:$N$17,Taxes!$J$14:$J$17,YEAR(AK$4))&gt;1,SUMIFS(Taxes!$P$77:$P$79,Taxes!$N$77:$N$79,SUMIFS(Taxes!$N$14:$N$17,Taxes!$J$14:$J$17,YEAR(AK$4))),
IF(Taxes!$N$12&gt;1,SUMIFS(Taxes!$P$77:$P$79,Taxes!$N$77:$N$79,Taxes!$N$12),IF(Taxes!$P133&lt;&gt;"",Taxes!$P133,SUMIFS(Taxes!$P$77:$P$79,Taxes!$N$77:$N$79,Taxes!$N$12)))
))
)</f>
        <v>0</v>
      </c>
      <c r="AL291" s="5">
        <f ca="1">IF(AL$4="",0,AL107*
IF(SUMIFS(Taxes!$N$14:$N$17,Taxes!$J$14:$J$17,YEAR(AL$4))=4,IF(AL$1&lt;=Taxes!$P$81*12,Taxes!$P$82,IF(AL$1&lt;=Taxes!$P$83*12,Taxes!$P$84,IF(Taxes!$P133&lt;&gt;"",Taxes!$P133,Taxes!$P$77))),
IF(SUMIFS(Taxes!$N$14:$N$17,Taxes!$J$14:$J$17,YEAR(AL$4))&gt;1,SUMIFS(Taxes!$P$77:$P$79,Taxes!$N$77:$N$79,SUMIFS(Taxes!$N$14:$N$17,Taxes!$J$14:$J$17,YEAR(AL$4))),
IF(Taxes!$N$12&gt;1,SUMIFS(Taxes!$P$77:$P$79,Taxes!$N$77:$N$79,Taxes!$N$12),IF(Taxes!$P133&lt;&gt;"",Taxes!$P133,SUMIFS(Taxes!$P$77:$P$79,Taxes!$N$77:$N$79,Taxes!$N$12)))
))
)</f>
        <v>0</v>
      </c>
      <c r="AM291" s="5">
        <f ca="1">IF(AM$4="",0,AM107*
IF(SUMIFS(Taxes!$N$14:$N$17,Taxes!$J$14:$J$17,YEAR(AM$4))=4,IF(AM$1&lt;=Taxes!$P$81*12,Taxes!$P$82,IF(AM$1&lt;=Taxes!$P$83*12,Taxes!$P$84,IF(Taxes!$P133&lt;&gt;"",Taxes!$P133,Taxes!$P$77))),
IF(SUMIFS(Taxes!$N$14:$N$17,Taxes!$J$14:$J$17,YEAR(AM$4))&gt;1,SUMIFS(Taxes!$P$77:$P$79,Taxes!$N$77:$N$79,SUMIFS(Taxes!$N$14:$N$17,Taxes!$J$14:$J$17,YEAR(AM$4))),
IF(Taxes!$N$12&gt;1,SUMIFS(Taxes!$P$77:$P$79,Taxes!$N$77:$N$79,Taxes!$N$12),IF(Taxes!$P133&lt;&gt;"",Taxes!$P133,SUMIFS(Taxes!$P$77:$P$79,Taxes!$N$77:$N$79,Taxes!$N$12)))
))
)</f>
        <v>0</v>
      </c>
      <c r="AN291" s="5">
        <f ca="1">IF(AN$4="",0,AN107*
IF(SUMIFS(Taxes!$N$14:$N$17,Taxes!$J$14:$J$17,YEAR(AN$4))=4,IF(AN$1&lt;=Taxes!$P$81*12,Taxes!$P$82,IF(AN$1&lt;=Taxes!$P$83*12,Taxes!$P$84,IF(Taxes!$P133&lt;&gt;"",Taxes!$P133,Taxes!$P$77))),
IF(SUMIFS(Taxes!$N$14:$N$17,Taxes!$J$14:$J$17,YEAR(AN$4))&gt;1,SUMIFS(Taxes!$P$77:$P$79,Taxes!$N$77:$N$79,SUMIFS(Taxes!$N$14:$N$17,Taxes!$J$14:$J$17,YEAR(AN$4))),
IF(Taxes!$N$12&gt;1,SUMIFS(Taxes!$P$77:$P$79,Taxes!$N$77:$N$79,Taxes!$N$12),IF(Taxes!$P133&lt;&gt;"",Taxes!$P133,SUMIFS(Taxes!$P$77:$P$79,Taxes!$N$77:$N$79,Taxes!$N$12)))
))
)</f>
        <v>0</v>
      </c>
      <c r="AO291" s="5">
        <f ca="1">IF(AO$4="",0,AO107*
IF(SUMIFS(Taxes!$N$14:$N$17,Taxes!$J$14:$J$17,YEAR(AO$4))=4,IF(AO$1&lt;=Taxes!$P$81*12,Taxes!$P$82,IF(AO$1&lt;=Taxes!$P$83*12,Taxes!$P$84,IF(Taxes!$P133&lt;&gt;"",Taxes!$P133,Taxes!$P$77))),
IF(SUMIFS(Taxes!$N$14:$N$17,Taxes!$J$14:$J$17,YEAR(AO$4))&gt;1,SUMIFS(Taxes!$P$77:$P$79,Taxes!$N$77:$N$79,SUMIFS(Taxes!$N$14:$N$17,Taxes!$J$14:$J$17,YEAR(AO$4))),
IF(Taxes!$N$12&gt;1,SUMIFS(Taxes!$P$77:$P$79,Taxes!$N$77:$N$79,Taxes!$N$12),IF(Taxes!$P133&lt;&gt;"",Taxes!$P133,SUMIFS(Taxes!$P$77:$P$79,Taxes!$N$77:$N$79,Taxes!$N$12)))
))
)</f>
        <v>0</v>
      </c>
      <c r="AP291" s="5">
        <f ca="1">IF(AP$4="",0,AP107*
IF(SUMIFS(Taxes!$N$14:$N$17,Taxes!$J$14:$J$17,YEAR(AP$4))=4,IF(AP$1&lt;=Taxes!$P$81*12,Taxes!$P$82,IF(AP$1&lt;=Taxes!$P$83*12,Taxes!$P$84,IF(Taxes!$P133&lt;&gt;"",Taxes!$P133,Taxes!$P$77))),
IF(SUMIFS(Taxes!$N$14:$N$17,Taxes!$J$14:$J$17,YEAR(AP$4))&gt;1,SUMIFS(Taxes!$P$77:$P$79,Taxes!$N$77:$N$79,SUMIFS(Taxes!$N$14:$N$17,Taxes!$J$14:$J$17,YEAR(AP$4))),
IF(Taxes!$N$12&gt;1,SUMIFS(Taxes!$P$77:$P$79,Taxes!$N$77:$N$79,Taxes!$N$12),IF(Taxes!$P133&lt;&gt;"",Taxes!$P133,SUMIFS(Taxes!$P$77:$P$79,Taxes!$N$77:$N$79,Taxes!$N$12)))
))
)</f>
        <v>0</v>
      </c>
      <c r="AQ291" s="5">
        <f ca="1">IF(AQ$4="",0,AQ107*
IF(SUMIFS(Taxes!$N$14:$N$17,Taxes!$J$14:$J$17,YEAR(AQ$4))=4,IF(AQ$1&lt;=Taxes!$P$81*12,Taxes!$P$82,IF(AQ$1&lt;=Taxes!$P$83*12,Taxes!$P$84,IF(Taxes!$P133&lt;&gt;"",Taxes!$P133,Taxes!$P$77))),
IF(SUMIFS(Taxes!$N$14:$N$17,Taxes!$J$14:$J$17,YEAR(AQ$4))&gt;1,SUMIFS(Taxes!$P$77:$P$79,Taxes!$N$77:$N$79,SUMIFS(Taxes!$N$14:$N$17,Taxes!$J$14:$J$17,YEAR(AQ$4))),
IF(Taxes!$N$12&gt;1,SUMIFS(Taxes!$P$77:$P$79,Taxes!$N$77:$N$79,Taxes!$N$12),IF(Taxes!$P133&lt;&gt;"",Taxes!$P133,SUMIFS(Taxes!$P$77:$P$79,Taxes!$N$77:$N$79,Taxes!$N$12)))
))
)</f>
        <v>0</v>
      </c>
      <c r="AR291" s="5">
        <f ca="1">IF(AR$4="",0,AR107*
IF(SUMIFS(Taxes!$N$14:$N$17,Taxes!$J$14:$J$17,YEAR(AR$4))=4,IF(AR$1&lt;=Taxes!$P$81*12,Taxes!$P$82,IF(AR$1&lt;=Taxes!$P$83*12,Taxes!$P$84,IF(Taxes!$P133&lt;&gt;"",Taxes!$P133,Taxes!$P$77))),
IF(SUMIFS(Taxes!$N$14:$N$17,Taxes!$J$14:$J$17,YEAR(AR$4))&gt;1,SUMIFS(Taxes!$P$77:$P$79,Taxes!$N$77:$N$79,SUMIFS(Taxes!$N$14:$N$17,Taxes!$J$14:$J$17,YEAR(AR$4))),
IF(Taxes!$N$12&gt;1,SUMIFS(Taxes!$P$77:$P$79,Taxes!$N$77:$N$79,Taxes!$N$12),IF(Taxes!$P133&lt;&gt;"",Taxes!$P133,SUMIFS(Taxes!$P$77:$P$79,Taxes!$N$77:$N$79,Taxes!$N$12)))
))
)</f>
        <v>0</v>
      </c>
      <c r="AS291" s="5">
        <f ca="1">IF(AS$4="",0,AS107*
IF(SUMIFS(Taxes!$N$14:$N$17,Taxes!$J$14:$J$17,YEAR(AS$4))=4,IF(AS$1&lt;=Taxes!$P$81*12,Taxes!$P$82,IF(AS$1&lt;=Taxes!$P$83*12,Taxes!$P$84,IF(Taxes!$P133&lt;&gt;"",Taxes!$P133,Taxes!$P$77))),
IF(SUMIFS(Taxes!$N$14:$N$17,Taxes!$J$14:$J$17,YEAR(AS$4))&gt;1,SUMIFS(Taxes!$P$77:$P$79,Taxes!$N$77:$N$79,SUMIFS(Taxes!$N$14:$N$17,Taxes!$J$14:$J$17,YEAR(AS$4))),
IF(Taxes!$N$12&gt;1,SUMIFS(Taxes!$P$77:$P$79,Taxes!$N$77:$N$79,Taxes!$N$12),IF(Taxes!$P133&lt;&gt;"",Taxes!$P133,SUMIFS(Taxes!$P$77:$P$79,Taxes!$N$77:$N$79,Taxes!$N$12)))
))
)</f>
        <v>0</v>
      </c>
      <c r="AT291" s="5">
        <f ca="1">IF(AT$4="",0,AT107*
IF(SUMIFS(Taxes!$N$14:$N$17,Taxes!$J$14:$J$17,YEAR(AT$4))=4,IF(AT$1&lt;=Taxes!$P$81*12,Taxes!$P$82,IF(AT$1&lt;=Taxes!$P$83*12,Taxes!$P$84,IF(Taxes!$P133&lt;&gt;"",Taxes!$P133,Taxes!$P$77))),
IF(SUMIFS(Taxes!$N$14:$N$17,Taxes!$J$14:$J$17,YEAR(AT$4))&gt;1,SUMIFS(Taxes!$P$77:$P$79,Taxes!$N$77:$N$79,SUMIFS(Taxes!$N$14:$N$17,Taxes!$J$14:$J$17,YEAR(AT$4))),
IF(Taxes!$N$12&gt;1,SUMIFS(Taxes!$P$77:$P$79,Taxes!$N$77:$N$79,Taxes!$N$12),IF(Taxes!$P133&lt;&gt;"",Taxes!$P133,SUMIFS(Taxes!$P$77:$P$79,Taxes!$N$77:$N$79,Taxes!$N$12)))
))
)</f>
        <v>0</v>
      </c>
      <c r="AU291" s="5">
        <f ca="1">IF(AU$4="",0,AU107*
IF(SUMIFS(Taxes!$N$14:$N$17,Taxes!$J$14:$J$17,YEAR(AU$4))=4,IF(AU$1&lt;=Taxes!$P$81*12,Taxes!$P$82,IF(AU$1&lt;=Taxes!$P$83*12,Taxes!$P$84,IF(Taxes!$P133&lt;&gt;"",Taxes!$P133,Taxes!$P$77))),
IF(SUMIFS(Taxes!$N$14:$N$17,Taxes!$J$14:$J$17,YEAR(AU$4))&gt;1,SUMIFS(Taxes!$P$77:$P$79,Taxes!$N$77:$N$79,SUMIFS(Taxes!$N$14:$N$17,Taxes!$J$14:$J$17,YEAR(AU$4))),
IF(Taxes!$N$12&gt;1,SUMIFS(Taxes!$P$77:$P$79,Taxes!$N$77:$N$79,Taxes!$N$12),IF(Taxes!$P133&lt;&gt;"",Taxes!$P133,SUMIFS(Taxes!$P$77:$P$79,Taxes!$N$77:$N$79,Taxes!$N$12)))
))
)</f>
        <v>0</v>
      </c>
      <c r="AV291" s="5">
        <f ca="1">IF(AV$4="",0,AV107*
IF(SUMIFS(Taxes!$N$14:$N$17,Taxes!$J$14:$J$17,YEAR(AV$4))=4,IF(AV$1&lt;=Taxes!$P$81*12,Taxes!$P$82,IF(AV$1&lt;=Taxes!$P$83*12,Taxes!$P$84,IF(Taxes!$P133&lt;&gt;"",Taxes!$P133,Taxes!$P$77))),
IF(SUMIFS(Taxes!$N$14:$N$17,Taxes!$J$14:$J$17,YEAR(AV$4))&gt;1,SUMIFS(Taxes!$P$77:$P$79,Taxes!$N$77:$N$79,SUMIFS(Taxes!$N$14:$N$17,Taxes!$J$14:$J$17,YEAR(AV$4))),
IF(Taxes!$N$12&gt;1,SUMIFS(Taxes!$P$77:$P$79,Taxes!$N$77:$N$79,Taxes!$N$12),IF(Taxes!$P133&lt;&gt;"",Taxes!$P133,SUMIFS(Taxes!$P$77:$P$79,Taxes!$N$77:$N$79,Taxes!$N$12)))
))
)</f>
        <v>0</v>
      </c>
      <c r="AW291" s="5">
        <f ca="1">IF(AW$4="",0,AW107*
IF(SUMIFS(Taxes!$N$14:$N$17,Taxes!$J$14:$J$17,YEAR(AW$4))=4,IF(AW$1&lt;=Taxes!$P$81*12,Taxes!$P$82,IF(AW$1&lt;=Taxes!$P$83*12,Taxes!$P$84,IF(Taxes!$P133&lt;&gt;"",Taxes!$P133,Taxes!$P$77))),
IF(SUMIFS(Taxes!$N$14:$N$17,Taxes!$J$14:$J$17,YEAR(AW$4))&gt;1,SUMIFS(Taxes!$P$77:$P$79,Taxes!$N$77:$N$79,SUMIFS(Taxes!$N$14:$N$17,Taxes!$J$14:$J$17,YEAR(AW$4))),
IF(Taxes!$N$12&gt;1,SUMIFS(Taxes!$P$77:$P$79,Taxes!$N$77:$N$79,Taxes!$N$12),IF(Taxes!$P133&lt;&gt;"",Taxes!$P133,SUMIFS(Taxes!$P$77:$P$79,Taxes!$N$77:$N$79,Taxes!$N$12)))
))
)</f>
        <v>0</v>
      </c>
      <c r="AX291" s="5">
        <f ca="1">IF(AX$4="",0,AX107*
IF(SUMIFS(Taxes!$N$14:$N$17,Taxes!$J$14:$J$17,YEAR(AX$4))=4,IF(AX$1&lt;=Taxes!$P$81*12,Taxes!$P$82,IF(AX$1&lt;=Taxes!$P$83*12,Taxes!$P$84,IF(Taxes!$P133&lt;&gt;"",Taxes!$P133,Taxes!$P$77))),
IF(SUMIFS(Taxes!$N$14:$N$17,Taxes!$J$14:$J$17,YEAR(AX$4))&gt;1,SUMIFS(Taxes!$P$77:$P$79,Taxes!$N$77:$N$79,SUMIFS(Taxes!$N$14:$N$17,Taxes!$J$14:$J$17,YEAR(AX$4))),
IF(Taxes!$N$12&gt;1,SUMIFS(Taxes!$P$77:$P$79,Taxes!$N$77:$N$79,Taxes!$N$12),IF(Taxes!$P133&lt;&gt;"",Taxes!$P133,SUMIFS(Taxes!$P$77:$P$79,Taxes!$N$77:$N$79,Taxes!$N$12)))
))
)</f>
        <v>0</v>
      </c>
      <c r="AY291" s="5">
        <f ca="1">IF(AY$4="",0,AY107*
IF(SUMIFS(Taxes!$N$14:$N$17,Taxes!$J$14:$J$17,YEAR(AY$4))=4,IF(AY$1&lt;=Taxes!$P$81*12,Taxes!$P$82,IF(AY$1&lt;=Taxes!$P$83*12,Taxes!$P$84,IF(Taxes!$P133&lt;&gt;"",Taxes!$P133,Taxes!$P$77))),
IF(SUMIFS(Taxes!$N$14:$N$17,Taxes!$J$14:$J$17,YEAR(AY$4))&gt;1,SUMIFS(Taxes!$P$77:$P$79,Taxes!$N$77:$N$79,SUMIFS(Taxes!$N$14:$N$17,Taxes!$J$14:$J$17,YEAR(AY$4))),
IF(Taxes!$N$12&gt;1,SUMIFS(Taxes!$P$77:$P$79,Taxes!$N$77:$N$79,Taxes!$N$12),IF(Taxes!$P133&lt;&gt;"",Taxes!$P133,SUMIFS(Taxes!$P$77:$P$79,Taxes!$N$77:$N$79,Taxes!$N$12)))
))
)</f>
        <v>0</v>
      </c>
      <c r="AZ291" s="5">
        <f ca="1">IF(AZ$4="",0,AZ107*
IF(SUMIFS(Taxes!$N$14:$N$17,Taxes!$J$14:$J$17,YEAR(AZ$4))=4,IF(AZ$1&lt;=Taxes!$P$81*12,Taxes!$P$82,IF(AZ$1&lt;=Taxes!$P$83*12,Taxes!$P$84,IF(Taxes!$P133&lt;&gt;"",Taxes!$P133,Taxes!$P$77))),
IF(SUMIFS(Taxes!$N$14:$N$17,Taxes!$J$14:$J$17,YEAR(AZ$4))&gt;1,SUMIFS(Taxes!$P$77:$P$79,Taxes!$N$77:$N$79,SUMIFS(Taxes!$N$14:$N$17,Taxes!$J$14:$J$17,YEAR(AZ$4))),
IF(Taxes!$N$12&gt;1,SUMIFS(Taxes!$P$77:$P$79,Taxes!$N$77:$N$79,Taxes!$N$12),IF(Taxes!$P133&lt;&gt;"",Taxes!$P133,SUMIFS(Taxes!$P$77:$P$79,Taxes!$N$77:$N$79,Taxes!$N$12)))
))
)</f>
        <v>0</v>
      </c>
      <c r="BA291" s="5">
        <f ca="1">IF(BA$4="",0,BA107*
IF(SUMIFS(Taxes!$N$14:$N$17,Taxes!$J$14:$J$17,YEAR(BA$4))=4,IF(BA$1&lt;=Taxes!$P$81*12,Taxes!$P$82,IF(BA$1&lt;=Taxes!$P$83*12,Taxes!$P$84,IF(Taxes!$P133&lt;&gt;"",Taxes!$P133,Taxes!$P$77))),
IF(SUMIFS(Taxes!$N$14:$N$17,Taxes!$J$14:$J$17,YEAR(BA$4))&gt;1,SUMIFS(Taxes!$P$77:$P$79,Taxes!$N$77:$N$79,SUMIFS(Taxes!$N$14:$N$17,Taxes!$J$14:$J$17,YEAR(BA$4))),
IF(Taxes!$N$12&gt;1,SUMIFS(Taxes!$P$77:$P$79,Taxes!$N$77:$N$79,Taxes!$N$12),IF(Taxes!$P133&lt;&gt;"",Taxes!$P133,SUMIFS(Taxes!$P$77:$P$79,Taxes!$N$77:$N$79,Taxes!$N$12)))
))
)</f>
        <v>0</v>
      </c>
      <c r="BB291" s="5">
        <f ca="1">IF(BB$4="",0,BB107*
IF(SUMIFS(Taxes!$N$14:$N$17,Taxes!$J$14:$J$17,YEAR(BB$4))=4,IF(BB$1&lt;=Taxes!$P$81*12,Taxes!$P$82,IF(BB$1&lt;=Taxes!$P$83*12,Taxes!$P$84,IF(Taxes!$P133&lt;&gt;"",Taxes!$P133,Taxes!$P$77))),
IF(SUMIFS(Taxes!$N$14:$N$17,Taxes!$J$14:$J$17,YEAR(BB$4))&gt;1,SUMIFS(Taxes!$P$77:$P$79,Taxes!$N$77:$N$79,SUMIFS(Taxes!$N$14:$N$17,Taxes!$J$14:$J$17,YEAR(BB$4))),
IF(Taxes!$N$12&gt;1,SUMIFS(Taxes!$P$77:$P$79,Taxes!$N$77:$N$79,Taxes!$N$12),IF(Taxes!$P133&lt;&gt;"",Taxes!$P133,SUMIFS(Taxes!$P$77:$P$79,Taxes!$N$77:$N$79,Taxes!$N$12)))
))
)</f>
        <v>0</v>
      </c>
      <c r="BC291" s="5">
        <f ca="1">IF(BC$4="",0,BC107*
IF(SUMIFS(Taxes!$N$14:$N$17,Taxes!$J$14:$J$17,YEAR(BC$4))=4,IF(BC$1&lt;=Taxes!$P$81*12,Taxes!$P$82,IF(BC$1&lt;=Taxes!$P$83*12,Taxes!$P$84,IF(Taxes!$P133&lt;&gt;"",Taxes!$P133,Taxes!$P$77))),
IF(SUMIFS(Taxes!$N$14:$N$17,Taxes!$J$14:$J$17,YEAR(BC$4))&gt;1,SUMIFS(Taxes!$P$77:$P$79,Taxes!$N$77:$N$79,SUMIFS(Taxes!$N$14:$N$17,Taxes!$J$14:$J$17,YEAR(BC$4))),
IF(Taxes!$N$12&gt;1,SUMIFS(Taxes!$P$77:$P$79,Taxes!$N$77:$N$79,Taxes!$N$12),IF(Taxes!$P133&lt;&gt;"",Taxes!$P133,SUMIFS(Taxes!$P$77:$P$79,Taxes!$N$77:$N$79,Taxes!$N$12)))
))
)</f>
        <v>0</v>
      </c>
      <c r="BD291" s="5">
        <f ca="1">IF(BD$4="",0,BD107*
IF(SUMIFS(Taxes!$N$14:$N$17,Taxes!$J$14:$J$17,YEAR(BD$4))=4,IF(BD$1&lt;=Taxes!$P$81*12,Taxes!$P$82,IF(BD$1&lt;=Taxes!$P$83*12,Taxes!$P$84,IF(Taxes!$P133&lt;&gt;"",Taxes!$P133,Taxes!$P$77))),
IF(SUMIFS(Taxes!$N$14:$N$17,Taxes!$J$14:$J$17,YEAR(BD$4))&gt;1,SUMIFS(Taxes!$P$77:$P$79,Taxes!$N$77:$N$79,SUMIFS(Taxes!$N$14:$N$17,Taxes!$J$14:$J$17,YEAR(BD$4))),
IF(Taxes!$N$12&gt;1,SUMIFS(Taxes!$P$77:$P$79,Taxes!$N$77:$N$79,Taxes!$N$12),IF(Taxes!$P133&lt;&gt;"",Taxes!$P133,SUMIFS(Taxes!$P$77:$P$79,Taxes!$N$77:$N$79,Taxes!$N$12)))
))
)</f>
        <v>0</v>
      </c>
      <c r="BE291" s="5">
        <f ca="1">IF(BE$4="",0,BE107*
IF(SUMIFS(Taxes!$N$14:$N$17,Taxes!$J$14:$J$17,YEAR(BE$4))=4,IF(BE$1&lt;=Taxes!$P$81*12,Taxes!$P$82,IF(BE$1&lt;=Taxes!$P$83*12,Taxes!$P$84,IF(Taxes!$P133&lt;&gt;"",Taxes!$P133,Taxes!$P$77))),
IF(SUMIFS(Taxes!$N$14:$N$17,Taxes!$J$14:$J$17,YEAR(BE$4))&gt;1,SUMIFS(Taxes!$P$77:$P$79,Taxes!$N$77:$N$79,SUMIFS(Taxes!$N$14:$N$17,Taxes!$J$14:$J$17,YEAR(BE$4))),
IF(Taxes!$N$12&gt;1,SUMIFS(Taxes!$P$77:$P$79,Taxes!$N$77:$N$79,Taxes!$N$12),IF(Taxes!$P133&lt;&gt;"",Taxes!$P133,SUMIFS(Taxes!$P$77:$P$79,Taxes!$N$77:$N$79,Taxes!$N$12)))
))
)</f>
        <v>0</v>
      </c>
      <c r="BF291" s="5">
        <f ca="1">IF(BF$4="",0,BF107*
IF(SUMIFS(Taxes!$N$14:$N$17,Taxes!$J$14:$J$17,YEAR(BF$4))=4,IF(BF$1&lt;=Taxes!$P$81*12,Taxes!$P$82,IF(BF$1&lt;=Taxes!$P$83*12,Taxes!$P$84,IF(Taxes!$P133&lt;&gt;"",Taxes!$P133,Taxes!$P$77))),
IF(SUMIFS(Taxes!$N$14:$N$17,Taxes!$J$14:$J$17,YEAR(BF$4))&gt;1,SUMIFS(Taxes!$P$77:$P$79,Taxes!$N$77:$N$79,SUMIFS(Taxes!$N$14:$N$17,Taxes!$J$14:$J$17,YEAR(BF$4))),
IF(Taxes!$N$12&gt;1,SUMIFS(Taxes!$P$77:$P$79,Taxes!$N$77:$N$79,Taxes!$N$12),IF(Taxes!$P133&lt;&gt;"",Taxes!$P133,SUMIFS(Taxes!$P$77:$P$79,Taxes!$N$77:$N$79,Taxes!$N$12)))
))
)</f>
        <v>0</v>
      </c>
      <c r="BG291" s="5">
        <f ca="1">IF(BG$4="",0,BG107*
IF(SUMIFS(Taxes!$N$14:$N$17,Taxes!$J$14:$J$17,YEAR(BG$4))=4,IF(BG$1&lt;=Taxes!$P$81*12,Taxes!$P$82,IF(BG$1&lt;=Taxes!$P$83*12,Taxes!$P$84,IF(Taxes!$P133&lt;&gt;"",Taxes!$P133,Taxes!$P$77))),
IF(SUMIFS(Taxes!$N$14:$N$17,Taxes!$J$14:$J$17,YEAR(BG$4))&gt;1,SUMIFS(Taxes!$P$77:$P$79,Taxes!$N$77:$N$79,SUMIFS(Taxes!$N$14:$N$17,Taxes!$J$14:$J$17,YEAR(BG$4))),
IF(Taxes!$N$12&gt;1,SUMIFS(Taxes!$P$77:$P$79,Taxes!$N$77:$N$79,Taxes!$N$12),IF(Taxes!$P133&lt;&gt;"",Taxes!$P133,SUMIFS(Taxes!$P$77:$P$79,Taxes!$N$77:$N$79,Taxes!$N$12)))
))
)</f>
        <v>0</v>
      </c>
      <c r="BH291" s="5">
        <f ca="1">IF(BH$4="",0,BH107*
IF(SUMIFS(Taxes!$N$14:$N$17,Taxes!$J$14:$J$17,YEAR(BH$4))=4,IF(BH$1&lt;=Taxes!$P$81*12,Taxes!$P$82,IF(BH$1&lt;=Taxes!$P$83*12,Taxes!$P$84,IF(Taxes!$P133&lt;&gt;"",Taxes!$P133,Taxes!$P$77))),
IF(SUMIFS(Taxes!$N$14:$N$17,Taxes!$J$14:$J$17,YEAR(BH$4))&gt;1,SUMIFS(Taxes!$P$77:$P$79,Taxes!$N$77:$N$79,SUMIFS(Taxes!$N$14:$N$17,Taxes!$J$14:$J$17,YEAR(BH$4))),
IF(Taxes!$N$12&gt;1,SUMIFS(Taxes!$P$77:$P$79,Taxes!$N$77:$N$79,Taxes!$N$12),IF(Taxes!$P133&lt;&gt;"",Taxes!$P133,SUMIFS(Taxes!$P$77:$P$79,Taxes!$N$77:$N$79,Taxes!$N$12)))
))
)</f>
        <v>0</v>
      </c>
      <c r="BI291" s="5">
        <f ca="1">IF(BI$4="",0,BI107*
IF(SUMIFS(Taxes!$N$14:$N$17,Taxes!$J$14:$J$17,YEAR(BI$4))=4,IF(BI$1&lt;=Taxes!$P$81*12,Taxes!$P$82,IF(BI$1&lt;=Taxes!$P$83*12,Taxes!$P$84,IF(Taxes!$P133&lt;&gt;"",Taxes!$P133,Taxes!$P$77))),
IF(SUMIFS(Taxes!$N$14:$N$17,Taxes!$J$14:$J$17,YEAR(BI$4))&gt;1,SUMIFS(Taxes!$P$77:$P$79,Taxes!$N$77:$N$79,SUMIFS(Taxes!$N$14:$N$17,Taxes!$J$14:$J$17,YEAR(BI$4))),
IF(Taxes!$N$12&gt;1,SUMIFS(Taxes!$P$77:$P$79,Taxes!$N$77:$N$79,Taxes!$N$12),IF(Taxes!$P133&lt;&gt;"",Taxes!$P133,SUMIFS(Taxes!$P$77:$P$79,Taxes!$N$77:$N$79,Taxes!$N$12)))
))
)</f>
        <v>0</v>
      </c>
      <c r="BJ291" s="5">
        <f ca="1">IF(BJ$4="",0,BJ107*
IF(SUMIFS(Taxes!$N$14:$N$17,Taxes!$J$14:$J$17,YEAR(BJ$4))=4,IF(BJ$1&lt;=Taxes!$P$81*12,Taxes!$P$82,IF(BJ$1&lt;=Taxes!$P$83*12,Taxes!$P$84,IF(Taxes!$P133&lt;&gt;"",Taxes!$P133,Taxes!$P$77))),
IF(SUMIFS(Taxes!$N$14:$N$17,Taxes!$J$14:$J$17,YEAR(BJ$4))&gt;1,SUMIFS(Taxes!$P$77:$P$79,Taxes!$N$77:$N$79,SUMIFS(Taxes!$N$14:$N$17,Taxes!$J$14:$J$17,YEAR(BJ$4))),
IF(Taxes!$N$12&gt;1,SUMIFS(Taxes!$P$77:$P$79,Taxes!$N$77:$N$79,Taxes!$N$12),IF(Taxes!$P133&lt;&gt;"",Taxes!$P133,SUMIFS(Taxes!$P$77:$P$79,Taxes!$N$77:$N$79,Taxes!$N$12)))
))
)</f>
        <v>0</v>
      </c>
      <c r="BK291" s="5">
        <f ca="1">IF(BK$4="",0,BK107*
IF(SUMIFS(Taxes!$N$14:$N$17,Taxes!$J$14:$J$17,YEAR(BK$4))=4,IF(BK$1&lt;=Taxes!$P$81*12,Taxes!$P$82,IF(BK$1&lt;=Taxes!$P$83*12,Taxes!$P$84,IF(Taxes!$P133&lt;&gt;"",Taxes!$P133,Taxes!$P$77))),
IF(SUMIFS(Taxes!$N$14:$N$17,Taxes!$J$14:$J$17,YEAR(BK$4))&gt;1,SUMIFS(Taxes!$P$77:$P$79,Taxes!$N$77:$N$79,SUMIFS(Taxes!$N$14:$N$17,Taxes!$J$14:$J$17,YEAR(BK$4))),
IF(Taxes!$N$12&gt;1,SUMIFS(Taxes!$P$77:$P$79,Taxes!$N$77:$N$79,Taxes!$N$12),IF(Taxes!$P133&lt;&gt;"",Taxes!$P133,SUMIFS(Taxes!$P$77:$P$79,Taxes!$N$77:$N$79,Taxes!$N$12)))
))
)</f>
        <v>0</v>
      </c>
      <c r="BL291" s="5">
        <f ca="1">IF(BL$4="",0,BL107*
IF(SUMIFS(Taxes!$N$14:$N$17,Taxes!$J$14:$J$17,YEAR(BL$4))=4,IF(BL$1&lt;=Taxes!$P$81*12,Taxes!$P$82,IF(BL$1&lt;=Taxes!$P$83*12,Taxes!$P$84,IF(Taxes!$P133&lt;&gt;"",Taxes!$P133,Taxes!$P$77))),
IF(SUMIFS(Taxes!$N$14:$N$17,Taxes!$J$14:$J$17,YEAR(BL$4))&gt;1,SUMIFS(Taxes!$P$77:$P$79,Taxes!$N$77:$N$79,SUMIFS(Taxes!$N$14:$N$17,Taxes!$J$14:$J$17,YEAR(BL$4))),
IF(Taxes!$N$12&gt;1,SUMIFS(Taxes!$P$77:$P$79,Taxes!$N$77:$N$79,Taxes!$N$12),IF(Taxes!$P133&lt;&gt;"",Taxes!$P133,SUMIFS(Taxes!$P$77:$P$79,Taxes!$N$77:$N$79,Taxes!$N$12)))
))
)</f>
        <v>0</v>
      </c>
      <c r="BM291" s="5">
        <f ca="1">IF(BM$4="",0,BM107*
IF(SUMIFS(Taxes!$N$14:$N$17,Taxes!$J$14:$J$17,YEAR(BM$4))=4,IF(BM$1&lt;=Taxes!$P$81*12,Taxes!$P$82,IF(BM$1&lt;=Taxes!$P$83*12,Taxes!$P$84,IF(Taxes!$P133&lt;&gt;"",Taxes!$P133,Taxes!$P$77))),
IF(SUMIFS(Taxes!$N$14:$N$17,Taxes!$J$14:$J$17,YEAR(BM$4))&gt;1,SUMIFS(Taxes!$P$77:$P$79,Taxes!$N$77:$N$79,SUMIFS(Taxes!$N$14:$N$17,Taxes!$J$14:$J$17,YEAR(BM$4))),
IF(Taxes!$N$12&gt;1,SUMIFS(Taxes!$P$77:$P$79,Taxes!$N$77:$N$79,Taxes!$N$12),IF(Taxes!$P133&lt;&gt;"",Taxes!$P133,SUMIFS(Taxes!$P$77:$P$79,Taxes!$N$77:$N$79,Taxes!$N$12)))
))
)</f>
        <v>0</v>
      </c>
      <c r="BN291" s="5">
        <f ca="1">IF(BN$4="",0,BN107*
IF(SUMIFS(Taxes!$N$14:$N$17,Taxes!$J$14:$J$17,YEAR(BN$4))=4,IF(BN$1&lt;=Taxes!$P$81*12,Taxes!$P$82,IF(BN$1&lt;=Taxes!$P$83*12,Taxes!$P$84,IF(Taxes!$P133&lt;&gt;"",Taxes!$P133,Taxes!$P$77))),
IF(SUMIFS(Taxes!$N$14:$N$17,Taxes!$J$14:$J$17,YEAR(BN$4))&gt;1,SUMIFS(Taxes!$P$77:$P$79,Taxes!$N$77:$N$79,SUMIFS(Taxes!$N$14:$N$17,Taxes!$J$14:$J$17,YEAR(BN$4))),
IF(Taxes!$N$12&gt;1,SUMIFS(Taxes!$P$77:$P$79,Taxes!$N$77:$N$79,Taxes!$N$12),IF(Taxes!$P133&lt;&gt;"",Taxes!$P133,SUMIFS(Taxes!$P$77:$P$79,Taxes!$N$77:$N$79,Taxes!$N$12)))
))
)</f>
        <v>0</v>
      </c>
      <c r="BO291" s="5">
        <f ca="1">IF(BO$4="",0,BO107*
IF(SUMIFS(Taxes!$N$14:$N$17,Taxes!$J$14:$J$17,YEAR(BO$4))=4,IF(BO$1&lt;=Taxes!$P$81*12,Taxes!$P$82,IF(BO$1&lt;=Taxes!$P$83*12,Taxes!$P$84,IF(Taxes!$P133&lt;&gt;"",Taxes!$P133,Taxes!$P$77))),
IF(SUMIFS(Taxes!$N$14:$N$17,Taxes!$J$14:$J$17,YEAR(BO$4))&gt;1,SUMIFS(Taxes!$P$77:$P$79,Taxes!$N$77:$N$79,SUMIFS(Taxes!$N$14:$N$17,Taxes!$J$14:$J$17,YEAR(BO$4))),
IF(Taxes!$N$12&gt;1,SUMIFS(Taxes!$P$77:$P$79,Taxes!$N$77:$N$79,Taxes!$N$12),IF(Taxes!$P133&lt;&gt;"",Taxes!$P133,SUMIFS(Taxes!$P$77:$P$79,Taxes!$N$77:$N$79,Taxes!$N$12)))
))
)</f>
        <v>0</v>
      </c>
      <c r="BP291" s="5">
        <f ca="1">IF(BP$4="",0,BP107*
IF(SUMIFS(Taxes!$N$14:$N$17,Taxes!$J$14:$J$17,YEAR(BP$4))=4,IF(BP$1&lt;=Taxes!$P$81*12,Taxes!$P$82,IF(BP$1&lt;=Taxes!$P$83*12,Taxes!$P$84,IF(Taxes!$P133&lt;&gt;"",Taxes!$P133,Taxes!$P$77))),
IF(SUMIFS(Taxes!$N$14:$N$17,Taxes!$J$14:$J$17,YEAR(BP$4))&gt;1,SUMIFS(Taxes!$P$77:$P$79,Taxes!$N$77:$N$79,SUMIFS(Taxes!$N$14:$N$17,Taxes!$J$14:$J$17,YEAR(BP$4))),
IF(Taxes!$N$12&gt;1,SUMIFS(Taxes!$P$77:$P$79,Taxes!$N$77:$N$79,Taxes!$N$12),IF(Taxes!$P133&lt;&gt;"",Taxes!$P133,SUMIFS(Taxes!$P$77:$P$79,Taxes!$N$77:$N$79,Taxes!$N$12)))
))
)</f>
        <v>0</v>
      </c>
      <c r="BQ291" s="5">
        <f ca="1">IF(BQ$4="",0,BQ107*
IF(SUMIFS(Taxes!$N$14:$N$17,Taxes!$J$14:$J$17,YEAR(BQ$4))=4,IF(BQ$1&lt;=Taxes!$P$81*12,Taxes!$P$82,IF(BQ$1&lt;=Taxes!$P$83*12,Taxes!$P$84,IF(Taxes!$P133&lt;&gt;"",Taxes!$P133,Taxes!$P$77))),
IF(SUMIFS(Taxes!$N$14:$N$17,Taxes!$J$14:$J$17,YEAR(BQ$4))&gt;1,SUMIFS(Taxes!$P$77:$P$79,Taxes!$N$77:$N$79,SUMIFS(Taxes!$N$14:$N$17,Taxes!$J$14:$J$17,YEAR(BQ$4))),
IF(Taxes!$N$12&gt;1,SUMIFS(Taxes!$P$77:$P$79,Taxes!$N$77:$N$79,Taxes!$N$12),IF(Taxes!$P133&lt;&gt;"",Taxes!$P133,SUMIFS(Taxes!$P$77:$P$79,Taxes!$N$77:$N$79,Taxes!$N$12)))
))
)</f>
        <v>0</v>
      </c>
      <c r="BR291" s="5">
        <f ca="1">IF(BR$4="",0,BR107*
IF(SUMIFS(Taxes!$N$14:$N$17,Taxes!$J$14:$J$17,YEAR(BR$4))=4,IF(BR$1&lt;=Taxes!$P$81*12,Taxes!$P$82,IF(BR$1&lt;=Taxes!$P$83*12,Taxes!$P$84,IF(Taxes!$P133&lt;&gt;"",Taxes!$P133,Taxes!$P$77))),
IF(SUMIFS(Taxes!$N$14:$N$17,Taxes!$J$14:$J$17,YEAR(BR$4))&gt;1,SUMIFS(Taxes!$P$77:$P$79,Taxes!$N$77:$N$79,SUMIFS(Taxes!$N$14:$N$17,Taxes!$J$14:$J$17,YEAR(BR$4))),
IF(Taxes!$N$12&gt;1,SUMIFS(Taxes!$P$77:$P$79,Taxes!$N$77:$N$79,Taxes!$N$12),IF(Taxes!$P133&lt;&gt;"",Taxes!$P133,SUMIFS(Taxes!$P$77:$P$79,Taxes!$N$77:$N$79,Taxes!$N$12)))
))
)</f>
        <v>0</v>
      </c>
      <c r="BS291" s="5">
        <f ca="1">IF(BS$4="",0,BS107*
IF(SUMIFS(Taxes!$N$14:$N$17,Taxes!$J$14:$J$17,YEAR(BS$4))=4,IF(BS$1&lt;=Taxes!$P$81*12,Taxes!$P$82,IF(BS$1&lt;=Taxes!$P$83*12,Taxes!$P$84,IF(Taxes!$P133&lt;&gt;"",Taxes!$P133,Taxes!$P$77))),
IF(SUMIFS(Taxes!$N$14:$N$17,Taxes!$J$14:$J$17,YEAR(BS$4))&gt;1,SUMIFS(Taxes!$P$77:$P$79,Taxes!$N$77:$N$79,SUMIFS(Taxes!$N$14:$N$17,Taxes!$J$14:$J$17,YEAR(BS$4))),
IF(Taxes!$N$12&gt;1,SUMIFS(Taxes!$P$77:$P$79,Taxes!$N$77:$N$79,Taxes!$N$12),IF(Taxes!$P133&lt;&gt;"",Taxes!$P133,SUMIFS(Taxes!$P$77:$P$79,Taxes!$N$77:$N$79,Taxes!$N$12)))
))
)</f>
        <v>0</v>
      </c>
      <c r="BT291" s="5">
        <f ca="1">IF(BT$4="",0,BT107*
IF(SUMIFS(Taxes!$N$14:$N$17,Taxes!$J$14:$J$17,YEAR(BT$4))=4,IF(BT$1&lt;=Taxes!$P$81*12,Taxes!$P$82,IF(BT$1&lt;=Taxes!$P$83*12,Taxes!$P$84,IF(Taxes!$P133&lt;&gt;"",Taxes!$P133,Taxes!$P$77))),
IF(SUMIFS(Taxes!$N$14:$N$17,Taxes!$J$14:$J$17,YEAR(BT$4))&gt;1,SUMIFS(Taxes!$P$77:$P$79,Taxes!$N$77:$N$79,SUMIFS(Taxes!$N$14:$N$17,Taxes!$J$14:$J$17,YEAR(BT$4))),
IF(Taxes!$N$12&gt;1,SUMIFS(Taxes!$P$77:$P$79,Taxes!$N$77:$N$79,Taxes!$N$12),IF(Taxes!$P133&lt;&gt;"",Taxes!$P133,SUMIFS(Taxes!$P$77:$P$79,Taxes!$N$77:$N$79,Taxes!$N$12)))
))
)</f>
        <v>0</v>
      </c>
      <c r="BU291" s="5">
        <f ca="1">IF(BU$4="",0,BU107*
IF(SUMIFS(Taxes!$N$14:$N$17,Taxes!$J$14:$J$17,YEAR(BU$4))=4,IF(BU$1&lt;=Taxes!$P$81*12,Taxes!$P$82,IF(BU$1&lt;=Taxes!$P$83*12,Taxes!$P$84,IF(Taxes!$P133&lt;&gt;"",Taxes!$P133,Taxes!$P$77))),
IF(SUMIFS(Taxes!$N$14:$N$17,Taxes!$J$14:$J$17,YEAR(BU$4))&gt;1,SUMIFS(Taxes!$P$77:$P$79,Taxes!$N$77:$N$79,SUMIFS(Taxes!$N$14:$N$17,Taxes!$J$14:$J$17,YEAR(BU$4))),
IF(Taxes!$N$12&gt;1,SUMIFS(Taxes!$P$77:$P$79,Taxes!$N$77:$N$79,Taxes!$N$12),IF(Taxes!$P133&lt;&gt;"",Taxes!$P133,SUMIFS(Taxes!$P$77:$P$79,Taxes!$N$77:$N$79,Taxes!$N$12)))
))
)</f>
        <v>0</v>
      </c>
      <c r="BV291" s="5">
        <f ca="1">IF(BV$4="",0,BV107*
IF(SUMIFS(Taxes!$N$14:$N$17,Taxes!$J$14:$J$17,YEAR(BV$4))=4,IF(BV$1&lt;=Taxes!$P$81*12,Taxes!$P$82,IF(BV$1&lt;=Taxes!$P$83*12,Taxes!$P$84,IF(Taxes!$P133&lt;&gt;"",Taxes!$P133,Taxes!$P$77))),
IF(SUMIFS(Taxes!$N$14:$N$17,Taxes!$J$14:$J$17,YEAR(BV$4))&gt;1,SUMIFS(Taxes!$P$77:$P$79,Taxes!$N$77:$N$79,SUMIFS(Taxes!$N$14:$N$17,Taxes!$J$14:$J$17,YEAR(BV$4))),
IF(Taxes!$N$12&gt;1,SUMIFS(Taxes!$P$77:$P$79,Taxes!$N$77:$N$79,Taxes!$N$12),IF(Taxes!$P133&lt;&gt;"",Taxes!$P133,SUMIFS(Taxes!$P$77:$P$79,Taxes!$N$77:$N$79,Taxes!$N$12)))
))
)</f>
        <v>0</v>
      </c>
      <c r="BW291" s="5">
        <f ca="1">IF(BW$4="",0,BW107*
IF(SUMIFS(Taxes!$N$14:$N$17,Taxes!$J$14:$J$17,YEAR(BW$4))=4,IF(BW$1&lt;=Taxes!$P$81*12,Taxes!$P$82,IF(BW$1&lt;=Taxes!$P$83*12,Taxes!$P$84,IF(Taxes!$P133&lt;&gt;"",Taxes!$P133,Taxes!$P$77))),
IF(SUMIFS(Taxes!$N$14:$N$17,Taxes!$J$14:$J$17,YEAR(BW$4))&gt;1,SUMIFS(Taxes!$P$77:$P$79,Taxes!$N$77:$N$79,SUMIFS(Taxes!$N$14:$N$17,Taxes!$J$14:$J$17,YEAR(BW$4))),
IF(Taxes!$N$12&gt;1,SUMIFS(Taxes!$P$77:$P$79,Taxes!$N$77:$N$79,Taxes!$N$12),IF(Taxes!$P133&lt;&gt;"",Taxes!$P133,SUMIFS(Taxes!$P$77:$P$79,Taxes!$N$77:$N$79,Taxes!$N$12)))
))
)</f>
        <v>0</v>
      </c>
      <c r="BX291" s="5">
        <f ca="1">IF(BX$4="",0,BX107*
IF(SUMIFS(Taxes!$N$14:$N$17,Taxes!$J$14:$J$17,YEAR(BX$4))=4,IF(BX$1&lt;=Taxes!$P$81*12,Taxes!$P$82,IF(BX$1&lt;=Taxes!$P$83*12,Taxes!$P$84,IF(Taxes!$P133&lt;&gt;"",Taxes!$P133,Taxes!$P$77))),
IF(SUMIFS(Taxes!$N$14:$N$17,Taxes!$J$14:$J$17,YEAR(BX$4))&gt;1,SUMIFS(Taxes!$P$77:$P$79,Taxes!$N$77:$N$79,SUMIFS(Taxes!$N$14:$N$17,Taxes!$J$14:$J$17,YEAR(BX$4))),
IF(Taxes!$N$12&gt;1,SUMIFS(Taxes!$P$77:$P$79,Taxes!$N$77:$N$79,Taxes!$N$12),IF(Taxes!$P133&lt;&gt;"",Taxes!$P133,SUMIFS(Taxes!$P$77:$P$79,Taxes!$N$77:$N$79,Taxes!$N$12)))
))
)</f>
        <v>0</v>
      </c>
      <c r="BY291" s="5">
        <f ca="1">IF(BY$4="",0,BY107*
IF(SUMIFS(Taxes!$N$14:$N$17,Taxes!$J$14:$J$17,YEAR(BY$4))=4,IF(BY$1&lt;=Taxes!$P$81*12,Taxes!$P$82,IF(BY$1&lt;=Taxes!$P$83*12,Taxes!$P$84,IF(Taxes!$P133&lt;&gt;"",Taxes!$P133,Taxes!$P$77))),
IF(SUMIFS(Taxes!$N$14:$N$17,Taxes!$J$14:$J$17,YEAR(BY$4))&gt;1,SUMIFS(Taxes!$P$77:$P$79,Taxes!$N$77:$N$79,SUMIFS(Taxes!$N$14:$N$17,Taxes!$J$14:$J$17,YEAR(BY$4))),
IF(Taxes!$N$12&gt;1,SUMIFS(Taxes!$P$77:$P$79,Taxes!$N$77:$N$79,Taxes!$N$12),IF(Taxes!$P133&lt;&gt;"",Taxes!$P133,SUMIFS(Taxes!$P$77:$P$79,Taxes!$N$77:$N$79,Taxes!$N$12)))
))
)</f>
        <v>0</v>
      </c>
      <c r="BZ291" s="5">
        <f ca="1">IF(BZ$4="",0,BZ107*
IF(SUMIFS(Taxes!$N$14:$N$17,Taxes!$J$14:$J$17,YEAR(BZ$4))=4,IF(BZ$1&lt;=Taxes!$P$81*12,Taxes!$P$82,IF(BZ$1&lt;=Taxes!$P$83*12,Taxes!$P$84,IF(Taxes!$P133&lt;&gt;"",Taxes!$P133,Taxes!$P$77))),
IF(SUMIFS(Taxes!$N$14:$N$17,Taxes!$J$14:$J$17,YEAR(BZ$4))&gt;1,SUMIFS(Taxes!$P$77:$P$79,Taxes!$N$77:$N$79,SUMIFS(Taxes!$N$14:$N$17,Taxes!$J$14:$J$17,YEAR(BZ$4))),
IF(Taxes!$N$12&gt;1,SUMIFS(Taxes!$P$77:$P$79,Taxes!$N$77:$N$79,Taxes!$N$12),IF(Taxes!$P133&lt;&gt;"",Taxes!$P133,SUMIFS(Taxes!$P$77:$P$79,Taxes!$N$77:$N$79,Taxes!$N$12)))
))
)</f>
        <v>0</v>
      </c>
      <c r="CA291" s="5">
        <f ca="1">IF(CA$4="",0,CA107*
IF(SUMIFS(Taxes!$N$14:$N$17,Taxes!$J$14:$J$17,YEAR(CA$4))=4,IF(CA$1&lt;=Taxes!$P$81*12,Taxes!$P$82,IF(CA$1&lt;=Taxes!$P$83*12,Taxes!$P$84,IF(Taxes!$P133&lt;&gt;"",Taxes!$P133,Taxes!$P$77))),
IF(SUMIFS(Taxes!$N$14:$N$17,Taxes!$J$14:$J$17,YEAR(CA$4))&gt;1,SUMIFS(Taxes!$P$77:$P$79,Taxes!$N$77:$N$79,SUMIFS(Taxes!$N$14:$N$17,Taxes!$J$14:$J$17,YEAR(CA$4))),
IF(Taxes!$N$12&gt;1,SUMIFS(Taxes!$P$77:$P$79,Taxes!$N$77:$N$79,Taxes!$N$12),IF(Taxes!$P133&lt;&gt;"",Taxes!$P133,SUMIFS(Taxes!$P$77:$P$79,Taxes!$N$77:$N$79,Taxes!$N$12)))
))
)</f>
        <v>0</v>
      </c>
      <c r="CB291" s="5">
        <f ca="1">IF(CB$4="",0,CB107*
IF(SUMIFS(Taxes!$N$14:$N$17,Taxes!$J$14:$J$17,YEAR(CB$4))=4,IF(CB$1&lt;=Taxes!$P$81*12,Taxes!$P$82,IF(CB$1&lt;=Taxes!$P$83*12,Taxes!$P$84,IF(Taxes!$P133&lt;&gt;"",Taxes!$P133,Taxes!$P$77))),
IF(SUMIFS(Taxes!$N$14:$N$17,Taxes!$J$14:$J$17,YEAR(CB$4))&gt;1,SUMIFS(Taxes!$P$77:$P$79,Taxes!$N$77:$N$79,SUMIFS(Taxes!$N$14:$N$17,Taxes!$J$14:$J$17,YEAR(CB$4))),
IF(Taxes!$N$12&gt;1,SUMIFS(Taxes!$P$77:$P$79,Taxes!$N$77:$N$79,Taxes!$N$12),IF(Taxes!$P133&lt;&gt;"",Taxes!$P133,SUMIFS(Taxes!$P$77:$P$79,Taxes!$N$77:$N$79,Taxes!$N$12)))
))
)</f>
        <v>0</v>
      </c>
      <c r="CC291" s="5">
        <f ca="1">IF(CC$4="",0,CC107*
IF(SUMIFS(Taxes!$N$14:$N$17,Taxes!$J$14:$J$17,YEAR(CC$4))=4,IF(CC$1&lt;=Taxes!$P$81*12,Taxes!$P$82,IF(CC$1&lt;=Taxes!$P$83*12,Taxes!$P$84,IF(Taxes!$P133&lt;&gt;"",Taxes!$P133,Taxes!$P$77))),
IF(SUMIFS(Taxes!$N$14:$N$17,Taxes!$J$14:$J$17,YEAR(CC$4))&gt;1,SUMIFS(Taxes!$P$77:$P$79,Taxes!$N$77:$N$79,SUMIFS(Taxes!$N$14:$N$17,Taxes!$J$14:$J$17,YEAR(CC$4))),
IF(Taxes!$N$12&gt;1,SUMIFS(Taxes!$P$77:$P$79,Taxes!$N$77:$N$79,Taxes!$N$12),IF(Taxes!$P133&lt;&gt;"",Taxes!$P133,SUMIFS(Taxes!$P$77:$P$79,Taxes!$N$77:$N$79,Taxes!$N$12)))
))
)</f>
        <v>0</v>
      </c>
      <c r="CD291" s="5">
        <f ca="1">IF(CD$4="",0,CD107*
IF(SUMIFS(Taxes!$N$14:$N$17,Taxes!$J$14:$J$17,YEAR(CD$4))=4,IF(CD$1&lt;=Taxes!$P$81*12,Taxes!$P$82,IF(CD$1&lt;=Taxes!$P$83*12,Taxes!$P$84,IF(Taxes!$P133&lt;&gt;"",Taxes!$P133,Taxes!$P$77))),
IF(SUMIFS(Taxes!$N$14:$N$17,Taxes!$J$14:$J$17,YEAR(CD$4))&gt;1,SUMIFS(Taxes!$P$77:$P$79,Taxes!$N$77:$N$79,SUMIFS(Taxes!$N$14:$N$17,Taxes!$J$14:$J$17,YEAR(CD$4))),
IF(Taxes!$N$12&gt;1,SUMIFS(Taxes!$P$77:$P$79,Taxes!$N$77:$N$79,Taxes!$N$12),IF(Taxes!$P133&lt;&gt;"",Taxes!$P133,SUMIFS(Taxes!$P$77:$P$79,Taxes!$N$77:$N$79,Taxes!$N$12)))
))
)</f>
        <v>0</v>
      </c>
      <c r="CE291" s="5">
        <f ca="1">IF(CE$4="",0,CE107*
IF(SUMIFS(Taxes!$N$14:$N$17,Taxes!$J$14:$J$17,YEAR(CE$4))=4,IF(CE$1&lt;=Taxes!$P$81*12,Taxes!$P$82,IF(CE$1&lt;=Taxes!$P$83*12,Taxes!$P$84,IF(Taxes!$P133&lt;&gt;"",Taxes!$P133,Taxes!$P$77))),
IF(SUMIFS(Taxes!$N$14:$N$17,Taxes!$J$14:$J$17,YEAR(CE$4))&gt;1,SUMIFS(Taxes!$P$77:$P$79,Taxes!$N$77:$N$79,SUMIFS(Taxes!$N$14:$N$17,Taxes!$J$14:$J$17,YEAR(CE$4))),
IF(Taxes!$N$12&gt;1,SUMIFS(Taxes!$P$77:$P$79,Taxes!$N$77:$N$79,Taxes!$N$12),IF(Taxes!$P133&lt;&gt;"",Taxes!$P133,SUMIFS(Taxes!$P$77:$P$79,Taxes!$N$77:$N$79,Taxes!$N$12)))
))
)</f>
        <v>0</v>
      </c>
      <c r="CF291" s="5">
        <f ca="1">IF(CF$4="",0,CF107*
IF(SUMIFS(Taxes!$N$14:$N$17,Taxes!$J$14:$J$17,YEAR(CF$4))=4,IF(CF$1&lt;=Taxes!$P$81*12,Taxes!$P$82,IF(CF$1&lt;=Taxes!$P$83*12,Taxes!$P$84,IF(Taxes!$P133&lt;&gt;"",Taxes!$P133,Taxes!$P$77))),
IF(SUMIFS(Taxes!$N$14:$N$17,Taxes!$J$14:$J$17,YEAR(CF$4))&gt;1,SUMIFS(Taxes!$P$77:$P$79,Taxes!$N$77:$N$79,SUMIFS(Taxes!$N$14:$N$17,Taxes!$J$14:$J$17,YEAR(CF$4))),
IF(Taxes!$N$12&gt;1,SUMIFS(Taxes!$P$77:$P$79,Taxes!$N$77:$N$79,Taxes!$N$12),IF(Taxes!$P133&lt;&gt;"",Taxes!$P133,SUMIFS(Taxes!$P$77:$P$79,Taxes!$N$77:$N$79,Taxes!$N$12)))
))
)</f>
        <v>0</v>
      </c>
    </row>
    <row r="292" spans="2:84" s="26" customFormat="1" ht="12" x14ac:dyDescent="0.25">
      <c r="B292" s="13"/>
      <c r="M292" s="55"/>
      <c r="N292" s="44" t="s">
        <v>21</v>
      </c>
      <c r="O292" s="45"/>
      <c r="P292" s="46"/>
      <c r="Q292" s="89"/>
      <c r="U292" s="41"/>
      <c r="V292" s="42"/>
      <c r="W292" s="43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</row>
    <row r="293" spans="2:84" x14ac:dyDescent="0.3">
      <c r="B293" s="13">
        <f>ROW()</f>
        <v>293</v>
      </c>
      <c r="H293" s="1" t="str">
        <f>$H$278</f>
        <v>НДС к возмещению</v>
      </c>
      <c r="I293" s="1" t="s">
        <v>206</v>
      </c>
      <c r="M293" s="53" t="s">
        <v>18</v>
      </c>
      <c r="U293" s="5">
        <f t="shared" ca="1" si="518"/>
        <v>0</v>
      </c>
      <c r="X293" s="5">
        <f t="shared" ref="X293:AI293" ca="1" si="525">IF(X$4="",0,SUM(X294:X299))</f>
        <v>0</v>
      </c>
      <c r="Y293" s="5">
        <f t="shared" ca="1" si="525"/>
        <v>0</v>
      </c>
      <c r="Z293" s="5">
        <f t="shared" ca="1" si="525"/>
        <v>0</v>
      </c>
      <c r="AA293" s="5">
        <f t="shared" ca="1" si="525"/>
        <v>0</v>
      </c>
      <c r="AB293" s="5">
        <f t="shared" ca="1" si="525"/>
        <v>0</v>
      </c>
      <c r="AC293" s="5">
        <f t="shared" ca="1" si="525"/>
        <v>0</v>
      </c>
      <c r="AD293" s="5">
        <f t="shared" ca="1" si="525"/>
        <v>0</v>
      </c>
      <c r="AE293" s="5">
        <f t="shared" ca="1" si="525"/>
        <v>0</v>
      </c>
      <c r="AF293" s="5">
        <f t="shared" ca="1" si="525"/>
        <v>0</v>
      </c>
      <c r="AG293" s="5">
        <f t="shared" ca="1" si="525"/>
        <v>0</v>
      </c>
      <c r="AH293" s="5">
        <f t="shared" ca="1" si="525"/>
        <v>0</v>
      </c>
      <c r="AI293" s="5">
        <f t="shared" ca="1" si="525"/>
        <v>0</v>
      </c>
      <c r="AJ293" s="5">
        <f t="shared" ref="AJ293:CF293" ca="1" si="526">IF(AJ$4="",0,SUM(AJ294:AJ299))</f>
        <v>0</v>
      </c>
      <c r="AK293" s="5">
        <f t="shared" ca="1" si="526"/>
        <v>0</v>
      </c>
      <c r="AL293" s="5">
        <f t="shared" ca="1" si="526"/>
        <v>0</v>
      </c>
      <c r="AM293" s="5">
        <f t="shared" ca="1" si="526"/>
        <v>0</v>
      </c>
      <c r="AN293" s="5">
        <f t="shared" ca="1" si="526"/>
        <v>0</v>
      </c>
      <c r="AO293" s="5">
        <f t="shared" ca="1" si="526"/>
        <v>0</v>
      </c>
      <c r="AP293" s="5">
        <f t="shared" ca="1" si="526"/>
        <v>0</v>
      </c>
      <c r="AQ293" s="5">
        <f t="shared" ca="1" si="526"/>
        <v>0</v>
      </c>
      <c r="AR293" s="5">
        <f t="shared" ca="1" si="526"/>
        <v>0</v>
      </c>
      <c r="AS293" s="5">
        <f t="shared" ca="1" si="526"/>
        <v>0</v>
      </c>
      <c r="AT293" s="5">
        <f t="shared" ca="1" si="526"/>
        <v>0</v>
      </c>
      <c r="AU293" s="5">
        <f t="shared" ca="1" si="526"/>
        <v>0</v>
      </c>
      <c r="AV293" s="5">
        <f t="shared" ca="1" si="526"/>
        <v>0</v>
      </c>
      <c r="AW293" s="5">
        <f t="shared" ca="1" si="526"/>
        <v>0</v>
      </c>
      <c r="AX293" s="5">
        <f t="shared" ca="1" si="526"/>
        <v>0</v>
      </c>
      <c r="AY293" s="5">
        <f t="shared" ca="1" si="526"/>
        <v>0</v>
      </c>
      <c r="AZ293" s="5">
        <f t="shared" ca="1" si="526"/>
        <v>0</v>
      </c>
      <c r="BA293" s="5">
        <f t="shared" ca="1" si="526"/>
        <v>0</v>
      </c>
      <c r="BB293" s="5">
        <f t="shared" ca="1" si="526"/>
        <v>0</v>
      </c>
      <c r="BC293" s="5">
        <f t="shared" ca="1" si="526"/>
        <v>0</v>
      </c>
      <c r="BD293" s="5">
        <f t="shared" ca="1" si="526"/>
        <v>0</v>
      </c>
      <c r="BE293" s="5">
        <f t="shared" ca="1" si="526"/>
        <v>0</v>
      </c>
      <c r="BF293" s="5">
        <f t="shared" ca="1" si="526"/>
        <v>0</v>
      </c>
      <c r="BG293" s="5">
        <f t="shared" ca="1" si="526"/>
        <v>0</v>
      </c>
      <c r="BH293" s="5">
        <f t="shared" ca="1" si="526"/>
        <v>0</v>
      </c>
      <c r="BI293" s="5">
        <f t="shared" ca="1" si="526"/>
        <v>0</v>
      </c>
      <c r="BJ293" s="5">
        <f t="shared" ca="1" si="526"/>
        <v>0</v>
      </c>
      <c r="BK293" s="5">
        <f t="shared" ca="1" si="526"/>
        <v>0</v>
      </c>
      <c r="BL293" s="5">
        <f t="shared" ca="1" si="526"/>
        <v>0</v>
      </c>
      <c r="BM293" s="5">
        <f t="shared" ca="1" si="526"/>
        <v>0</v>
      </c>
      <c r="BN293" s="5">
        <f t="shared" ca="1" si="526"/>
        <v>0</v>
      </c>
      <c r="BO293" s="5">
        <f t="shared" ca="1" si="526"/>
        <v>0</v>
      </c>
      <c r="BP293" s="5">
        <f t="shared" ca="1" si="526"/>
        <v>0</v>
      </c>
      <c r="BQ293" s="5">
        <f t="shared" ca="1" si="526"/>
        <v>0</v>
      </c>
      <c r="BR293" s="5">
        <f t="shared" ca="1" si="526"/>
        <v>0</v>
      </c>
      <c r="BS293" s="5">
        <f t="shared" ca="1" si="526"/>
        <v>0</v>
      </c>
      <c r="BT293" s="5">
        <f t="shared" ca="1" si="526"/>
        <v>0</v>
      </c>
      <c r="BU293" s="5">
        <f t="shared" ca="1" si="526"/>
        <v>0</v>
      </c>
      <c r="BV293" s="5">
        <f t="shared" ca="1" si="526"/>
        <v>0</v>
      </c>
      <c r="BW293" s="5">
        <f t="shared" ca="1" si="526"/>
        <v>0</v>
      </c>
      <c r="BX293" s="5">
        <f t="shared" ca="1" si="526"/>
        <v>0</v>
      </c>
      <c r="BY293" s="5">
        <f t="shared" ca="1" si="526"/>
        <v>0</v>
      </c>
      <c r="BZ293" s="5">
        <f t="shared" ca="1" si="526"/>
        <v>0</v>
      </c>
      <c r="CA293" s="5">
        <f t="shared" ca="1" si="526"/>
        <v>0</v>
      </c>
      <c r="CB293" s="5">
        <f t="shared" ca="1" si="526"/>
        <v>0</v>
      </c>
      <c r="CC293" s="5">
        <f t="shared" ca="1" si="526"/>
        <v>0</v>
      </c>
      <c r="CD293" s="5">
        <f t="shared" ca="1" si="526"/>
        <v>0</v>
      </c>
      <c r="CE293" s="5">
        <f t="shared" ca="1" si="526"/>
        <v>0</v>
      </c>
      <c r="CF293" s="5">
        <f t="shared" ca="1" si="526"/>
        <v>0</v>
      </c>
    </row>
    <row r="294" spans="2:84" x14ac:dyDescent="0.3">
      <c r="B294" s="13">
        <f>ROW()</f>
        <v>294</v>
      </c>
      <c r="H294" s="1" t="str">
        <f t="shared" ref="H294:H298" si="527">$H$278</f>
        <v>НДС к возмещению</v>
      </c>
      <c r="I294" s="1" t="str">
        <f>$I$286</f>
        <v>Капзатраты на производственные мощности</v>
      </c>
      <c r="J294" s="1" t="str">
        <f>Prcsses!I176</f>
        <v>Ремонтные работы</v>
      </c>
      <c r="M294" s="53" t="s">
        <v>18</v>
      </c>
      <c r="U294" s="5">
        <f t="shared" ca="1" si="518"/>
        <v>0</v>
      </c>
      <c r="X294" s="5">
        <f ca="1">IF(X$4="",0,X110*
IF(SUMIFS(Taxes!$N$14:$N$17,Taxes!$J$14:$J$17,YEAR(X$4))=4,IF(X$1&lt;=Taxes!$P$81*12,Taxes!$P$82,IF(X$1&lt;=Taxes!$P$83*12,Taxes!$P$84,IF(Taxes!$P136&lt;&gt;"",Taxes!$P136,Taxes!$P$77))),
IF(SUMIFS(Taxes!$N$14:$N$17,Taxes!$J$14:$J$17,YEAR(X$4))&gt;1,SUMIFS(Taxes!$P$77:$P$79,Taxes!$N$77:$N$79,SUMIFS(Taxes!$N$14:$N$17,Taxes!$J$14:$J$17,YEAR(X$4))),
IF(Taxes!$N$12&gt;1,SUMIFS(Taxes!$P$77:$P$79,Taxes!$N$77:$N$79,Taxes!$N$12),IF(Taxes!$P136&lt;&gt;"",Taxes!$P136,SUMIFS(Taxes!$P$77:$P$79,Taxes!$N$77:$N$79,Taxes!$N$12)))
))
)</f>
        <v>0</v>
      </c>
      <c r="Y294" s="5">
        <f ca="1">IF(Y$4="",0,Y110*
IF(SUMIFS(Taxes!$N$14:$N$17,Taxes!$J$14:$J$17,YEAR(Y$4))=4,IF(Y$1&lt;=Taxes!$P$81*12,Taxes!$P$82,IF(Y$1&lt;=Taxes!$P$83*12,Taxes!$P$84,IF(Taxes!$P136&lt;&gt;"",Taxes!$P136,Taxes!$P$77))),
IF(SUMIFS(Taxes!$N$14:$N$17,Taxes!$J$14:$J$17,YEAR(Y$4))&gt;1,SUMIFS(Taxes!$P$77:$P$79,Taxes!$N$77:$N$79,SUMIFS(Taxes!$N$14:$N$17,Taxes!$J$14:$J$17,YEAR(Y$4))),
IF(Taxes!$N$12&gt;1,SUMIFS(Taxes!$P$77:$P$79,Taxes!$N$77:$N$79,Taxes!$N$12),IF(Taxes!$P136&lt;&gt;"",Taxes!$P136,SUMIFS(Taxes!$P$77:$P$79,Taxes!$N$77:$N$79,Taxes!$N$12)))
))
)</f>
        <v>0</v>
      </c>
      <c r="Z294" s="5">
        <f ca="1">IF(Z$4="",0,Z110*
IF(SUMIFS(Taxes!$N$14:$N$17,Taxes!$J$14:$J$17,YEAR(Z$4))=4,IF(Z$1&lt;=Taxes!$P$81*12,Taxes!$P$82,IF(Z$1&lt;=Taxes!$P$83*12,Taxes!$P$84,IF(Taxes!$P136&lt;&gt;"",Taxes!$P136,Taxes!$P$77))),
IF(SUMIFS(Taxes!$N$14:$N$17,Taxes!$J$14:$J$17,YEAR(Z$4))&gt;1,SUMIFS(Taxes!$P$77:$P$79,Taxes!$N$77:$N$79,SUMIFS(Taxes!$N$14:$N$17,Taxes!$J$14:$J$17,YEAR(Z$4))),
IF(Taxes!$N$12&gt;1,SUMIFS(Taxes!$P$77:$P$79,Taxes!$N$77:$N$79,Taxes!$N$12),IF(Taxes!$P136&lt;&gt;"",Taxes!$P136,SUMIFS(Taxes!$P$77:$P$79,Taxes!$N$77:$N$79,Taxes!$N$12)))
))
)</f>
        <v>0</v>
      </c>
      <c r="AA294" s="5">
        <f ca="1">IF(AA$4="",0,AA110*
IF(SUMIFS(Taxes!$N$14:$N$17,Taxes!$J$14:$J$17,YEAR(AA$4))=4,IF(AA$1&lt;=Taxes!$P$81*12,Taxes!$P$82,IF(AA$1&lt;=Taxes!$P$83*12,Taxes!$P$84,IF(Taxes!$P136&lt;&gt;"",Taxes!$P136,Taxes!$P$77))),
IF(SUMIFS(Taxes!$N$14:$N$17,Taxes!$J$14:$J$17,YEAR(AA$4))&gt;1,SUMIFS(Taxes!$P$77:$P$79,Taxes!$N$77:$N$79,SUMIFS(Taxes!$N$14:$N$17,Taxes!$J$14:$J$17,YEAR(AA$4))),
IF(Taxes!$N$12&gt;1,SUMIFS(Taxes!$P$77:$P$79,Taxes!$N$77:$N$79,Taxes!$N$12),IF(Taxes!$P136&lt;&gt;"",Taxes!$P136,SUMIFS(Taxes!$P$77:$P$79,Taxes!$N$77:$N$79,Taxes!$N$12)))
))
)</f>
        <v>0</v>
      </c>
      <c r="AB294" s="5">
        <f ca="1">IF(AB$4="",0,AB110*
IF(SUMIFS(Taxes!$N$14:$N$17,Taxes!$J$14:$J$17,YEAR(AB$4))=4,IF(AB$1&lt;=Taxes!$P$81*12,Taxes!$P$82,IF(AB$1&lt;=Taxes!$P$83*12,Taxes!$P$84,IF(Taxes!$P136&lt;&gt;"",Taxes!$P136,Taxes!$P$77))),
IF(SUMIFS(Taxes!$N$14:$N$17,Taxes!$J$14:$J$17,YEAR(AB$4))&gt;1,SUMIFS(Taxes!$P$77:$P$79,Taxes!$N$77:$N$79,SUMIFS(Taxes!$N$14:$N$17,Taxes!$J$14:$J$17,YEAR(AB$4))),
IF(Taxes!$N$12&gt;1,SUMIFS(Taxes!$P$77:$P$79,Taxes!$N$77:$N$79,Taxes!$N$12),IF(Taxes!$P136&lt;&gt;"",Taxes!$P136,SUMIFS(Taxes!$P$77:$P$79,Taxes!$N$77:$N$79,Taxes!$N$12)))
))
)</f>
        <v>0</v>
      </c>
      <c r="AC294" s="5">
        <f ca="1">IF(AC$4="",0,AC110*
IF(SUMIFS(Taxes!$N$14:$N$17,Taxes!$J$14:$J$17,YEAR(AC$4))=4,IF(AC$1&lt;=Taxes!$P$81*12,Taxes!$P$82,IF(AC$1&lt;=Taxes!$P$83*12,Taxes!$P$84,IF(Taxes!$P136&lt;&gt;"",Taxes!$P136,Taxes!$P$77))),
IF(SUMIFS(Taxes!$N$14:$N$17,Taxes!$J$14:$J$17,YEAR(AC$4))&gt;1,SUMIFS(Taxes!$P$77:$P$79,Taxes!$N$77:$N$79,SUMIFS(Taxes!$N$14:$N$17,Taxes!$J$14:$J$17,YEAR(AC$4))),
IF(Taxes!$N$12&gt;1,SUMIFS(Taxes!$P$77:$P$79,Taxes!$N$77:$N$79,Taxes!$N$12),IF(Taxes!$P136&lt;&gt;"",Taxes!$P136,SUMIFS(Taxes!$P$77:$P$79,Taxes!$N$77:$N$79,Taxes!$N$12)))
))
)</f>
        <v>0</v>
      </c>
      <c r="AD294" s="5">
        <f ca="1">IF(AD$4="",0,AD110*
IF(SUMIFS(Taxes!$N$14:$N$17,Taxes!$J$14:$J$17,YEAR(AD$4))=4,IF(AD$1&lt;=Taxes!$P$81*12,Taxes!$P$82,IF(AD$1&lt;=Taxes!$P$83*12,Taxes!$P$84,IF(Taxes!$P136&lt;&gt;"",Taxes!$P136,Taxes!$P$77))),
IF(SUMIFS(Taxes!$N$14:$N$17,Taxes!$J$14:$J$17,YEAR(AD$4))&gt;1,SUMIFS(Taxes!$P$77:$P$79,Taxes!$N$77:$N$79,SUMIFS(Taxes!$N$14:$N$17,Taxes!$J$14:$J$17,YEAR(AD$4))),
IF(Taxes!$N$12&gt;1,SUMIFS(Taxes!$P$77:$P$79,Taxes!$N$77:$N$79,Taxes!$N$12),IF(Taxes!$P136&lt;&gt;"",Taxes!$P136,SUMIFS(Taxes!$P$77:$P$79,Taxes!$N$77:$N$79,Taxes!$N$12)))
))
)</f>
        <v>0</v>
      </c>
      <c r="AE294" s="5">
        <f ca="1">IF(AE$4="",0,AE110*
IF(SUMIFS(Taxes!$N$14:$N$17,Taxes!$J$14:$J$17,YEAR(AE$4))=4,IF(AE$1&lt;=Taxes!$P$81*12,Taxes!$P$82,IF(AE$1&lt;=Taxes!$P$83*12,Taxes!$P$84,IF(Taxes!$P136&lt;&gt;"",Taxes!$P136,Taxes!$P$77))),
IF(SUMIFS(Taxes!$N$14:$N$17,Taxes!$J$14:$J$17,YEAR(AE$4))&gt;1,SUMIFS(Taxes!$P$77:$P$79,Taxes!$N$77:$N$79,SUMIFS(Taxes!$N$14:$N$17,Taxes!$J$14:$J$17,YEAR(AE$4))),
IF(Taxes!$N$12&gt;1,SUMIFS(Taxes!$P$77:$P$79,Taxes!$N$77:$N$79,Taxes!$N$12),IF(Taxes!$P136&lt;&gt;"",Taxes!$P136,SUMIFS(Taxes!$P$77:$P$79,Taxes!$N$77:$N$79,Taxes!$N$12)))
))
)</f>
        <v>0</v>
      </c>
      <c r="AF294" s="5">
        <f ca="1">IF(AF$4="",0,AF110*
IF(SUMIFS(Taxes!$N$14:$N$17,Taxes!$J$14:$J$17,YEAR(AF$4))=4,IF(AF$1&lt;=Taxes!$P$81*12,Taxes!$P$82,IF(AF$1&lt;=Taxes!$P$83*12,Taxes!$P$84,IF(Taxes!$P136&lt;&gt;"",Taxes!$P136,Taxes!$P$77))),
IF(SUMIFS(Taxes!$N$14:$N$17,Taxes!$J$14:$J$17,YEAR(AF$4))&gt;1,SUMIFS(Taxes!$P$77:$P$79,Taxes!$N$77:$N$79,SUMIFS(Taxes!$N$14:$N$17,Taxes!$J$14:$J$17,YEAR(AF$4))),
IF(Taxes!$N$12&gt;1,SUMIFS(Taxes!$P$77:$P$79,Taxes!$N$77:$N$79,Taxes!$N$12),IF(Taxes!$P136&lt;&gt;"",Taxes!$P136,SUMIFS(Taxes!$P$77:$P$79,Taxes!$N$77:$N$79,Taxes!$N$12)))
))
)</f>
        <v>0</v>
      </c>
      <c r="AG294" s="5">
        <f ca="1">IF(AG$4="",0,AG110*
IF(SUMIFS(Taxes!$N$14:$N$17,Taxes!$J$14:$J$17,YEAR(AG$4))=4,IF(AG$1&lt;=Taxes!$P$81*12,Taxes!$P$82,IF(AG$1&lt;=Taxes!$P$83*12,Taxes!$P$84,IF(Taxes!$P136&lt;&gt;"",Taxes!$P136,Taxes!$P$77))),
IF(SUMIFS(Taxes!$N$14:$N$17,Taxes!$J$14:$J$17,YEAR(AG$4))&gt;1,SUMIFS(Taxes!$P$77:$P$79,Taxes!$N$77:$N$79,SUMIFS(Taxes!$N$14:$N$17,Taxes!$J$14:$J$17,YEAR(AG$4))),
IF(Taxes!$N$12&gt;1,SUMIFS(Taxes!$P$77:$P$79,Taxes!$N$77:$N$79,Taxes!$N$12),IF(Taxes!$P136&lt;&gt;"",Taxes!$P136,SUMIFS(Taxes!$P$77:$P$79,Taxes!$N$77:$N$79,Taxes!$N$12)))
))
)</f>
        <v>0</v>
      </c>
      <c r="AH294" s="5">
        <f ca="1">IF(AH$4="",0,AH110*
IF(SUMIFS(Taxes!$N$14:$N$17,Taxes!$J$14:$J$17,YEAR(AH$4))=4,IF(AH$1&lt;=Taxes!$P$81*12,Taxes!$P$82,IF(AH$1&lt;=Taxes!$P$83*12,Taxes!$P$84,IF(Taxes!$P136&lt;&gt;"",Taxes!$P136,Taxes!$P$77))),
IF(SUMIFS(Taxes!$N$14:$N$17,Taxes!$J$14:$J$17,YEAR(AH$4))&gt;1,SUMIFS(Taxes!$P$77:$P$79,Taxes!$N$77:$N$79,SUMIFS(Taxes!$N$14:$N$17,Taxes!$J$14:$J$17,YEAR(AH$4))),
IF(Taxes!$N$12&gt;1,SUMIFS(Taxes!$P$77:$P$79,Taxes!$N$77:$N$79,Taxes!$N$12),IF(Taxes!$P136&lt;&gt;"",Taxes!$P136,SUMIFS(Taxes!$P$77:$P$79,Taxes!$N$77:$N$79,Taxes!$N$12)))
))
)</f>
        <v>0</v>
      </c>
      <c r="AI294" s="5">
        <f ca="1">IF(AI$4="",0,AI110*
IF(SUMIFS(Taxes!$N$14:$N$17,Taxes!$J$14:$J$17,YEAR(AI$4))=4,IF(AI$1&lt;=Taxes!$P$81*12,Taxes!$P$82,IF(AI$1&lt;=Taxes!$P$83*12,Taxes!$P$84,IF(Taxes!$P136&lt;&gt;"",Taxes!$P136,Taxes!$P$77))),
IF(SUMIFS(Taxes!$N$14:$N$17,Taxes!$J$14:$J$17,YEAR(AI$4))&gt;1,SUMIFS(Taxes!$P$77:$P$79,Taxes!$N$77:$N$79,SUMIFS(Taxes!$N$14:$N$17,Taxes!$J$14:$J$17,YEAR(AI$4))),
IF(Taxes!$N$12&gt;1,SUMIFS(Taxes!$P$77:$P$79,Taxes!$N$77:$N$79,Taxes!$N$12),IF(Taxes!$P136&lt;&gt;"",Taxes!$P136,SUMIFS(Taxes!$P$77:$P$79,Taxes!$N$77:$N$79,Taxes!$N$12)))
))
)</f>
        <v>0</v>
      </c>
      <c r="AJ294" s="5">
        <f ca="1">IF(AJ$4="",0,AJ110*
IF(SUMIFS(Taxes!$N$14:$N$17,Taxes!$J$14:$J$17,YEAR(AJ$4))=4,IF(AJ$1&lt;=Taxes!$P$81*12,Taxes!$P$82,IF(AJ$1&lt;=Taxes!$P$83*12,Taxes!$P$84,IF(Taxes!$P136&lt;&gt;"",Taxes!$P136,Taxes!$P$77))),
IF(SUMIFS(Taxes!$N$14:$N$17,Taxes!$J$14:$J$17,YEAR(AJ$4))&gt;1,SUMIFS(Taxes!$P$77:$P$79,Taxes!$N$77:$N$79,SUMIFS(Taxes!$N$14:$N$17,Taxes!$J$14:$J$17,YEAR(AJ$4))),
IF(Taxes!$N$12&gt;1,SUMIFS(Taxes!$P$77:$P$79,Taxes!$N$77:$N$79,Taxes!$N$12),IF(Taxes!$P136&lt;&gt;"",Taxes!$P136,SUMIFS(Taxes!$P$77:$P$79,Taxes!$N$77:$N$79,Taxes!$N$12)))
))
)</f>
        <v>0</v>
      </c>
      <c r="AK294" s="5">
        <f ca="1">IF(AK$4="",0,AK110*
IF(SUMIFS(Taxes!$N$14:$N$17,Taxes!$J$14:$J$17,YEAR(AK$4))=4,IF(AK$1&lt;=Taxes!$P$81*12,Taxes!$P$82,IF(AK$1&lt;=Taxes!$P$83*12,Taxes!$P$84,IF(Taxes!$P136&lt;&gt;"",Taxes!$P136,Taxes!$P$77))),
IF(SUMIFS(Taxes!$N$14:$N$17,Taxes!$J$14:$J$17,YEAR(AK$4))&gt;1,SUMIFS(Taxes!$P$77:$P$79,Taxes!$N$77:$N$79,SUMIFS(Taxes!$N$14:$N$17,Taxes!$J$14:$J$17,YEAR(AK$4))),
IF(Taxes!$N$12&gt;1,SUMIFS(Taxes!$P$77:$P$79,Taxes!$N$77:$N$79,Taxes!$N$12),IF(Taxes!$P136&lt;&gt;"",Taxes!$P136,SUMIFS(Taxes!$P$77:$P$79,Taxes!$N$77:$N$79,Taxes!$N$12)))
))
)</f>
        <v>0</v>
      </c>
      <c r="AL294" s="5">
        <f ca="1">IF(AL$4="",0,AL110*
IF(SUMIFS(Taxes!$N$14:$N$17,Taxes!$J$14:$J$17,YEAR(AL$4))=4,IF(AL$1&lt;=Taxes!$P$81*12,Taxes!$P$82,IF(AL$1&lt;=Taxes!$P$83*12,Taxes!$P$84,IF(Taxes!$P136&lt;&gt;"",Taxes!$P136,Taxes!$P$77))),
IF(SUMIFS(Taxes!$N$14:$N$17,Taxes!$J$14:$J$17,YEAR(AL$4))&gt;1,SUMIFS(Taxes!$P$77:$P$79,Taxes!$N$77:$N$79,SUMIFS(Taxes!$N$14:$N$17,Taxes!$J$14:$J$17,YEAR(AL$4))),
IF(Taxes!$N$12&gt;1,SUMIFS(Taxes!$P$77:$P$79,Taxes!$N$77:$N$79,Taxes!$N$12),IF(Taxes!$P136&lt;&gt;"",Taxes!$P136,SUMIFS(Taxes!$P$77:$P$79,Taxes!$N$77:$N$79,Taxes!$N$12)))
))
)</f>
        <v>0</v>
      </c>
      <c r="AM294" s="5">
        <f ca="1">IF(AM$4="",0,AM110*
IF(SUMIFS(Taxes!$N$14:$N$17,Taxes!$J$14:$J$17,YEAR(AM$4))=4,IF(AM$1&lt;=Taxes!$P$81*12,Taxes!$P$82,IF(AM$1&lt;=Taxes!$P$83*12,Taxes!$P$84,IF(Taxes!$P136&lt;&gt;"",Taxes!$P136,Taxes!$P$77))),
IF(SUMIFS(Taxes!$N$14:$N$17,Taxes!$J$14:$J$17,YEAR(AM$4))&gt;1,SUMIFS(Taxes!$P$77:$P$79,Taxes!$N$77:$N$79,SUMIFS(Taxes!$N$14:$N$17,Taxes!$J$14:$J$17,YEAR(AM$4))),
IF(Taxes!$N$12&gt;1,SUMIFS(Taxes!$P$77:$P$79,Taxes!$N$77:$N$79,Taxes!$N$12),IF(Taxes!$P136&lt;&gt;"",Taxes!$P136,SUMIFS(Taxes!$P$77:$P$79,Taxes!$N$77:$N$79,Taxes!$N$12)))
))
)</f>
        <v>0</v>
      </c>
      <c r="AN294" s="5">
        <f ca="1">IF(AN$4="",0,AN110*
IF(SUMIFS(Taxes!$N$14:$N$17,Taxes!$J$14:$J$17,YEAR(AN$4))=4,IF(AN$1&lt;=Taxes!$P$81*12,Taxes!$P$82,IF(AN$1&lt;=Taxes!$P$83*12,Taxes!$P$84,IF(Taxes!$P136&lt;&gt;"",Taxes!$P136,Taxes!$P$77))),
IF(SUMIFS(Taxes!$N$14:$N$17,Taxes!$J$14:$J$17,YEAR(AN$4))&gt;1,SUMIFS(Taxes!$P$77:$P$79,Taxes!$N$77:$N$79,SUMIFS(Taxes!$N$14:$N$17,Taxes!$J$14:$J$17,YEAR(AN$4))),
IF(Taxes!$N$12&gt;1,SUMIFS(Taxes!$P$77:$P$79,Taxes!$N$77:$N$79,Taxes!$N$12),IF(Taxes!$P136&lt;&gt;"",Taxes!$P136,SUMIFS(Taxes!$P$77:$P$79,Taxes!$N$77:$N$79,Taxes!$N$12)))
))
)</f>
        <v>0</v>
      </c>
      <c r="AO294" s="5">
        <f ca="1">IF(AO$4="",0,AO110*
IF(SUMIFS(Taxes!$N$14:$N$17,Taxes!$J$14:$J$17,YEAR(AO$4))=4,IF(AO$1&lt;=Taxes!$P$81*12,Taxes!$P$82,IF(AO$1&lt;=Taxes!$P$83*12,Taxes!$P$84,IF(Taxes!$P136&lt;&gt;"",Taxes!$P136,Taxes!$P$77))),
IF(SUMIFS(Taxes!$N$14:$N$17,Taxes!$J$14:$J$17,YEAR(AO$4))&gt;1,SUMIFS(Taxes!$P$77:$P$79,Taxes!$N$77:$N$79,SUMIFS(Taxes!$N$14:$N$17,Taxes!$J$14:$J$17,YEAR(AO$4))),
IF(Taxes!$N$12&gt;1,SUMIFS(Taxes!$P$77:$P$79,Taxes!$N$77:$N$79,Taxes!$N$12),IF(Taxes!$P136&lt;&gt;"",Taxes!$P136,SUMIFS(Taxes!$P$77:$P$79,Taxes!$N$77:$N$79,Taxes!$N$12)))
))
)</f>
        <v>0</v>
      </c>
      <c r="AP294" s="5">
        <f ca="1">IF(AP$4="",0,AP110*
IF(SUMIFS(Taxes!$N$14:$N$17,Taxes!$J$14:$J$17,YEAR(AP$4))=4,IF(AP$1&lt;=Taxes!$P$81*12,Taxes!$P$82,IF(AP$1&lt;=Taxes!$P$83*12,Taxes!$P$84,IF(Taxes!$P136&lt;&gt;"",Taxes!$P136,Taxes!$P$77))),
IF(SUMIFS(Taxes!$N$14:$N$17,Taxes!$J$14:$J$17,YEAR(AP$4))&gt;1,SUMIFS(Taxes!$P$77:$P$79,Taxes!$N$77:$N$79,SUMIFS(Taxes!$N$14:$N$17,Taxes!$J$14:$J$17,YEAR(AP$4))),
IF(Taxes!$N$12&gt;1,SUMIFS(Taxes!$P$77:$P$79,Taxes!$N$77:$N$79,Taxes!$N$12),IF(Taxes!$P136&lt;&gt;"",Taxes!$P136,SUMIFS(Taxes!$P$77:$P$79,Taxes!$N$77:$N$79,Taxes!$N$12)))
))
)</f>
        <v>0</v>
      </c>
      <c r="AQ294" s="5">
        <f ca="1">IF(AQ$4="",0,AQ110*
IF(SUMIFS(Taxes!$N$14:$N$17,Taxes!$J$14:$J$17,YEAR(AQ$4))=4,IF(AQ$1&lt;=Taxes!$P$81*12,Taxes!$P$82,IF(AQ$1&lt;=Taxes!$P$83*12,Taxes!$P$84,IF(Taxes!$P136&lt;&gt;"",Taxes!$P136,Taxes!$P$77))),
IF(SUMIFS(Taxes!$N$14:$N$17,Taxes!$J$14:$J$17,YEAR(AQ$4))&gt;1,SUMIFS(Taxes!$P$77:$P$79,Taxes!$N$77:$N$79,SUMIFS(Taxes!$N$14:$N$17,Taxes!$J$14:$J$17,YEAR(AQ$4))),
IF(Taxes!$N$12&gt;1,SUMIFS(Taxes!$P$77:$P$79,Taxes!$N$77:$N$79,Taxes!$N$12),IF(Taxes!$P136&lt;&gt;"",Taxes!$P136,SUMIFS(Taxes!$P$77:$P$79,Taxes!$N$77:$N$79,Taxes!$N$12)))
))
)</f>
        <v>0</v>
      </c>
      <c r="AR294" s="5">
        <f ca="1">IF(AR$4="",0,AR110*
IF(SUMIFS(Taxes!$N$14:$N$17,Taxes!$J$14:$J$17,YEAR(AR$4))=4,IF(AR$1&lt;=Taxes!$P$81*12,Taxes!$P$82,IF(AR$1&lt;=Taxes!$P$83*12,Taxes!$P$84,IF(Taxes!$P136&lt;&gt;"",Taxes!$P136,Taxes!$P$77))),
IF(SUMIFS(Taxes!$N$14:$N$17,Taxes!$J$14:$J$17,YEAR(AR$4))&gt;1,SUMIFS(Taxes!$P$77:$P$79,Taxes!$N$77:$N$79,SUMIFS(Taxes!$N$14:$N$17,Taxes!$J$14:$J$17,YEAR(AR$4))),
IF(Taxes!$N$12&gt;1,SUMIFS(Taxes!$P$77:$P$79,Taxes!$N$77:$N$79,Taxes!$N$12),IF(Taxes!$P136&lt;&gt;"",Taxes!$P136,SUMIFS(Taxes!$P$77:$P$79,Taxes!$N$77:$N$79,Taxes!$N$12)))
))
)</f>
        <v>0</v>
      </c>
      <c r="AS294" s="5">
        <f ca="1">IF(AS$4="",0,AS110*
IF(SUMIFS(Taxes!$N$14:$N$17,Taxes!$J$14:$J$17,YEAR(AS$4))=4,IF(AS$1&lt;=Taxes!$P$81*12,Taxes!$P$82,IF(AS$1&lt;=Taxes!$P$83*12,Taxes!$P$84,IF(Taxes!$P136&lt;&gt;"",Taxes!$P136,Taxes!$P$77))),
IF(SUMIFS(Taxes!$N$14:$N$17,Taxes!$J$14:$J$17,YEAR(AS$4))&gt;1,SUMIFS(Taxes!$P$77:$P$79,Taxes!$N$77:$N$79,SUMIFS(Taxes!$N$14:$N$17,Taxes!$J$14:$J$17,YEAR(AS$4))),
IF(Taxes!$N$12&gt;1,SUMIFS(Taxes!$P$77:$P$79,Taxes!$N$77:$N$79,Taxes!$N$12),IF(Taxes!$P136&lt;&gt;"",Taxes!$P136,SUMIFS(Taxes!$P$77:$P$79,Taxes!$N$77:$N$79,Taxes!$N$12)))
))
)</f>
        <v>0</v>
      </c>
      <c r="AT294" s="5">
        <f ca="1">IF(AT$4="",0,AT110*
IF(SUMIFS(Taxes!$N$14:$N$17,Taxes!$J$14:$J$17,YEAR(AT$4))=4,IF(AT$1&lt;=Taxes!$P$81*12,Taxes!$P$82,IF(AT$1&lt;=Taxes!$P$83*12,Taxes!$P$84,IF(Taxes!$P136&lt;&gt;"",Taxes!$P136,Taxes!$P$77))),
IF(SUMIFS(Taxes!$N$14:$N$17,Taxes!$J$14:$J$17,YEAR(AT$4))&gt;1,SUMIFS(Taxes!$P$77:$P$79,Taxes!$N$77:$N$79,SUMIFS(Taxes!$N$14:$N$17,Taxes!$J$14:$J$17,YEAR(AT$4))),
IF(Taxes!$N$12&gt;1,SUMIFS(Taxes!$P$77:$P$79,Taxes!$N$77:$N$79,Taxes!$N$12),IF(Taxes!$P136&lt;&gt;"",Taxes!$P136,SUMIFS(Taxes!$P$77:$P$79,Taxes!$N$77:$N$79,Taxes!$N$12)))
))
)</f>
        <v>0</v>
      </c>
      <c r="AU294" s="5">
        <f ca="1">IF(AU$4="",0,AU110*
IF(SUMIFS(Taxes!$N$14:$N$17,Taxes!$J$14:$J$17,YEAR(AU$4))=4,IF(AU$1&lt;=Taxes!$P$81*12,Taxes!$P$82,IF(AU$1&lt;=Taxes!$P$83*12,Taxes!$P$84,IF(Taxes!$P136&lt;&gt;"",Taxes!$P136,Taxes!$P$77))),
IF(SUMIFS(Taxes!$N$14:$N$17,Taxes!$J$14:$J$17,YEAR(AU$4))&gt;1,SUMIFS(Taxes!$P$77:$P$79,Taxes!$N$77:$N$79,SUMIFS(Taxes!$N$14:$N$17,Taxes!$J$14:$J$17,YEAR(AU$4))),
IF(Taxes!$N$12&gt;1,SUMIFS(Taxes!$P$77:$P$79,Taxes!$N$77:$N$79,Taxes!$N$12),IF(Taxes!$P136&lt;&gt;"",Taxes!$P136,SUMIFS(Taxes!$P$77:$P$79,Taxes!$N$77:$N$79,Taxes!$N$12)))
))
)</f>
        <v>0</v>
      </c>
      <c r="AV294" s="5">
        <f ca="1">IF(AV$4="",0,AV110*
IF(SUMIFS(Taxes!$N$14:$N$17,Taxes!$J$14:$J$17,YEAR(AV$4))=4,IF(AV$1&lt;=Taxes!$P$81*12,Taxes!$P$82,IF(AV$1&lt;=Taxes!$P$83*12,Taxes!$P$84,IF(Taxes!$P136&lt;&gt;"",Taxes!$P136,Taxes!$P$77))),
IF(SUMIFS(Taxes!$N$14:$N$17,Taxes!$J$14:$J$17,YEAR(AV$4))&gt;1,SUMIFS(Taxes!$P$77:$P$79,Taxes!$N$77:$N$79,SUMIFS(Taxes!$N$14:$N$17,Taxes!$J$14:$J$17,YEAR(AV$4))),
IF(Taxes!$N$12&gt;1,SUMIFS(Taxes!$P$77:$P$79,Taxes!$N$77:$N$79,Taxes!$N$12),IF(Taxes!$P136&lt;&gt;"",Taxes!$P136,SUMIFS(Taxes!$P$77:$P$79,Taxes!$N$77:$N$79,Taxes!$N$12)))
))
)</f>
        <v>0</v>
      </c>
      <c r="AW294" s="5">
        <f ca="1">IF(AW$4="",0,AW110*
IF(SUMIFS(Taxes!$N$14:$N$17,Taxes!$J$14:$J$17,YEAR(AW$4))=4,IF(AW$1&lt;=Taxes!$P$81*12,Taxes!$P$82,IF(AW$1&lt;=Taxes!$P$83*12,Taxes!$P$84,IF(Taxes!$P136&lt;&gt;"",Taxes!$P136,Taxes!$P$77))),
IF(SUMIFS(Taxes!$N$14:$N$17,Taxes!$J$14:$J$17,YEAR(AW$4))&gt;1,SUMIFS(Taxes!$P$77:$P$79,Taxes!$N$77:$N$79,SUMIFS(Taxes!$N$14:$N$17,Taxes!$J$14:$J$17,YEAR(AW$4))),
IF(Taxes!$N$12&gt;1,SUMIFS(Taxes!$P$77:$P$79,Taxes!$N$77:$N$79,Taxes!$N$12),IF(Taxes!$P136&lt;&gt;"",Taxes!$P136,SUMIFS(Taxes!$P$77:$P$79,Taxes!$N$77:$N$79,Taxes!$N$12)))
))
)</f>
        <v>0</v>
      </c>
      <c r="AX294" s="5">
        <f ca="1">IF(AX$4="",0,AX110*
IF(SUMIFS(Taxes!$N$14:$N$17,Taxes!$J$14:$J$17,YEAR(AX$4))=4,IF(AX$1&lt;=Taxes!$P$81*12,Taxes!$P$82,IF(AX$1&lt;=Taxes!$P$83*12,Taxes!$P$84,IF(Taxes!$P136&lt;&gt;"",Taxes!$P136,Taxes!$P$77))),
IF(SUMIFS(Taxes!$N$14:$N$17,Taxes!$J$14:$J$17,YEAR(AX$4))&gt;1,SUMIFS(Taxes!$P$77:$P$79,Taxes!$N$77:$N$79,SUMIFS(Taxes!$N$14:$N$17,Taxes!$J$14:$J$17,YEAR(AX$4))),
IF(Taxes!$N$12&gt;1,SUMIFS(Taxes!$P$77:$P$79,Taxes!$N$77:$N$79,Taxes!$N$12),IF(Taxes!$P136&lt;&gt;"",Taxes!$P136,SUMIFS(Taxes!$P$77:$P$79,Taxes!$N$77:$N$79,Taxes!$N$12)))
))
)</f>
        <v>0</v>
      </c>
      <c r="AY294" s="5">
        <f ca="1">IF(AY$4="",0,AY110*
IF(SUMIFS(Taxes!$N$14:$N$17,Taxes!$J$14:$J$17,YEAR(AY$4))=4,IF(AY$1&lt;=Taxes!$P$81*12,Taxes!$P$82,IF(AY$1&lt;=Taxes!$P$83*12,Taxes!$P$84,IF(Taxes!$P136&lt;&gt;"",Taxes!$P136,Taxes!$P$77))),
IF(SUMIFS(Taxes!$N$14:$N$17,Taxes!$J$14:$J$17,YEAR(AY$4))&gt;1,SUMIFS(Taxes!$P$77:$P$79,Taxes!$N$77:$N$79,SUMIFS(Taxes!$N$14:$N$17,Taxes!$J$14:$J$17,YEAR(AY$4))),
IF(Taxes!$N$12&gt;1,SUMIFS(Taxes!$P$77:$P$79,Taxes!$N$77:$N$79,Taxes!$N$12),IF(Taxes!$P136&lt;&gt;"",Taxes!$P136,SUMIFS(Taxes!$P$77:$P$79,Taxes!$N$77:$N$79,Taxes!$N$12)))
))
)</f>
        <v>0</v>
      </c>
      <c r="AZ294" s="5">
        <f ca="1">IF(AZ$4="",0,AZ110*
IF(SUMIFS(Taxes!$N$14:$N$17,Taxes!$J$14:$J$17,YEAR(AZ$4))=4,IF(AZ$1&lt;=Taxes!$P$81*12,Taxes!$P$82,IF(AZ$1&lt;=Taxes!$P$83*12,Taxes!$P$84,IF(Taxes!$P136&lt;&gt;"",Taxes!$P136,Taxes!$P$77))),
IF(SUMIFS(Taxes!$N$14:$N$17,Taxes!$J$14:$J$17,YEAR(AZ$4))&gt;1,SUMIFS(Taxes!$P$77:$P$79,Taxes!$N$77:$N$79,SUMIFS(Taxes!$N$14:$N$17,Taxes!$J$14:$J$17,YEAR(AZ$4))),
IF(Taxes!$N$12&gt;1,SUMIFS(Taxes!$P$77:$P$79,Taxes!$N$77:$N$79,Taxes!$N$12),IF(Taxes!$P136&lt;&gt;"",Taxes!$P136,SUMIFS(Taxes!$P$77:$P$79,Taxes!$N$77:$N$79,Taxes!$N$12)))
))
)</f>
        <v>0</v>
      </c>
      <c r="BA294" s="5">
        <f ca="1">IF(BA$4="",0,BA110*
IF(SUMIFS(Taxes!$N$14:$N$17,Taxes!$J$14:$J$17,YEAR(BA$4))=4,IF(BA$1&lt;=Taxes!$P$81*12,Taxes!$P$82,IF(BA$1&lt;=Taxes!$P$83*12,Taxes!$P$84,IF(Taxes!$P136&lt;&gt;"",Taxes!$P136,Taxes!$P$77))),
IF(SUMIFS(Taxes!$N$14:$N$17,Taxes!$J$14:$J$17,YEAR(BA$4))&gt;1,SUMIFS(Taxes!$P$77:$P$79,Taxes!$N$77:$N$79,SUMIFS(Taxes!$N$14:$N$17,Taxes!$J$14:$J$17,YEAR(BA$4))),
IF(Taxes!$N$12&gt;1,SUMIFS(Taxes!$P$77:$P$79,Taxes!$N$77:$N$79,Taxes!$N$12),IF(Taxes!$P136&lt;&gt;"",Taxes!$P136,SUMIFS(Taxes!$P$77:$P$79,Taxes!$N$77:$N$79,Taxes!$N$12)))
))
)</f>
        <v>0</v>
      </c>
      <c r="BB294" s="5">
        <f ca="1">IF(BB$4="",0,BB110*
IF(SUMIFS(Taxes!$N$14:$N$17,Taxes!$J$14:$J$17,YEAR(BB$4))=4,IF(BB$1&lt;=Taxes!$P$81*12,Taxes!$P$82,IF(BB$1&lt;=Taxes!$P$83*12,Taxes!$P$84,IF(Taxes!$P136&lt;&gt;"",Taxes!$P136,Taxes!$P$77))),
IF(SUMIFS(Taxes!$N$14:$N$17,Taxes!$J$14:$J$17,YEAR(BB$4))&gt;1,SUMIFS(Taxes!$P$77:$P$79,Taxes!$N$77:$N$79,SUMIFS(Taxes!$N$14:$N$17,Taxes!$J$14:$J$17,YEAR(BB$4))),
IF(Taxes!$N$12&gt;1,SUMIFS(Taxes!$P$77:$P$79,Taxes!$N$77:$N$79,Taxes!$N$12),IF(Taxes!$P136&lt;&gt;"",Taxes!$P136,SUMIFS(Taxes!$P$77:$P$79,Taxes!$N$77:$N$79,Taxes!$N$12)))
))
)</f>
        <v>0</v>
      </c>
      <c r="BC294" s="5">
        <f ca="1">IF(BC$4="",0,BC110*
IF(SUMIFS(Taxes!$N$14:$N$17,Taxes!$J$14:$J$17,YEAR(BC$4))=4,IF(BC$1&lt;=Taxes!$P$81*12,Taxes!$P$82,IF(BC$1&lt;=Taxes!$P$83*12,Taxes!$P$84,IF(Taxes!$P136&lt;&gt;"",Taxes!$P136,Taxes!$P$77))),
IF(SUMIFS(Taxes!$N$14:$N$17,Taxes!$J$14:$J$17,YEAR(BC$4))&gt;1,SUMIFS(Taxes!$P$77:$P$79,Taxes!$N$77:$N$79,SUMIFS(Taxes!$N$14:$N$17,Taxes!$J$14:$J$17,YEAR(BC$4))),
IF(Taxes!$N$12&gt;1,SUMIFS(Taxes!$P$77:$P$79,Taxes!$N$77:$N$79,Taxes!$N$12),IF(Taxes!$P136&lt;&gt;"",Taxes!$P136,SUMIFS(Taxes!$P$77:$P$79,Taxes!$N$77:$N$79,Taxes!$N$12)))
))
)</f>
        <v>0</v>
      </c>
      <c r="BD294" s="5">
        <f ca="1">IF(BD$4="",0,BD110*
IF(SUMIFS(Taxes!$N$14:$N$17,Taxes!$J$14:$J$17,YEAR(BD$4))=4,IF(BD$1&lt;=Taxes!$P$81*12,Taxes!$P$82,IF(BD$1&lt;=Taxes!$P$83*12,Taxes!$P$84,IF(Taxes!$P136&lt;&gt;"",Taxes!$P136,Taxes!$P$77))),
IF(SUMIFS(Taxes!$N$14:$N$17,Taxes!$J$14:$J$17,YEAR(BD$4))&gt;1,SUMIFS(Taxes!$P$77:$P$79,Taxes!$N$77:$N$79,SUMIFS(Taxes!$N$14:$N$17,Taxes!$J$14:$J$17,YEAR(BD$4))),
IF(Taxes!$N$12&gt;1,SUMIFS(Taxes!$P$77:$P$79,Taxes!$N$77:$N$79,Taxes!$N$12),IF(Taxes!$P136&lt;&gt;"",Taxes!$P136,SUMIFS(Taxes!$P$77:$P$79,Taxes!$N$77:$N$79,Taxes!$N$12)))
))
)</f>
        <v>0</v>
      </c>
      <c r="BE294" s="5">
        <f ca="1">IF(BE$4="",0,BE110*
IF(SUMIFS(Taxes!$N$14:$N$17,Taxes!$J$14:$J$17,YEAR(BE$4))=4,IF(BE$1&lt;=Taxes!$P$81*12,Taxes!$P$82,IF(BE$1&lt;=Taxes!$P$83*12,Taxes!$P$84,IF(Taxes!$P136&lt;&gt;"",Taxes!$P136,Taxes!$P$77))),
IF(SUMIFS(Taxes!$N$14:$N$17,Taxes!$J$14:$J$17,YEAR(BE$4))&gt;1,SUMIFS(Taxes!$P$77:$P$79,Taxes!$N$77:$N$79,SUMIFS(Taxes!$N$14:$N$17,Taxes!$J$14:$J$17,YEAR(BE$4))),
IF(Taxes!$N$12&gt;1,SUMIFS(Taxes!$P$77:$P$79,Taxes!$N$77:$N$79,Taxes!$N$12),IF(Taxes!$P136&lt;&gt;"",Taxes!$P136,SUMIFS(Taxes!$P$77:$P$79,Taxes!$N$77:$N$79,Taxes!$N$12)))
))
)</f>
        <v>0</v>
      </c>
      <c r="BF294" s="5">
        <f ca="1">IF(BF$4="",0,BF110*
IF(SUMIFS(Taxes!$N$14:$N$17,Taxes!$J$14:$J$17,YEAR(BF$4))=4,IF(BF$1&lt;=Taxes!$P$81*12,Taxes!$P$82,IF(BF$1&lt;=Taxes!$P$83*12,Taxes!$P$84,IF(Taxes!$P136&lt;&gt;"",Taxes!$P136,Taxes!$P$77))),
IF(SUMIFS(Taxes!$N$14:$N$17,Taxes!$J$14:$J$17,YEAR(BF$4))&gt;1,SUMIFS(Taxes!$P$77:$P$79,Taxes!$N$77:$N$79,SUMIFS(Taxes!$N$14:$N$17,Taxes!$J$14:$J$17,YEAR(BF$4))),
IF(Taxes!$N$12&gt;1,SUMIFS(Taxes!$P$77:$P$79,Taxes!$N$77:$N$79,Taxes!$N$12),IF(Taxes!$P136&lt;&gt;"",Taxes!$P136,SUMIFS(Taxes!$P$77:$P$79,Taxes!$N$77:$N$79,Taxes!$N$12)))
))
)</f>
        <v>0</v>
      </c>
      <c r="BG294" s="5">
        <f ca="1">IF(BG$4="",0,BG110*
IF(SUMIFS(Taxes!$N$14:$N$17,Taxes!$J$14:$J$17,YEAR(BG$4))=4,IF(BG$1&lt;=Taxes!$P$81*12,Taxes!$P$82,IF(BG$1&lt;=Taxes!$P$83*12,Taxes!$P$84,IF(Taxes!$P136&lt;&gt;"",Taxes!$P136,Taxes!$P$77))),
IF(SUMIFS(Taxes!$N$14:$N$17,Taxes!$J$14:$J$17,YEAR(BG$4))&gt;1,SUMIFS(Taxes!$P$77:$P$79,Taxes!$N$77:$N$79,SUMIFS(Taxes!$N$14:$N$17,Taxes!$J$14:$J$17,YEAR(BG$4))),
IF(Taxes!$N$12&gt;1,SUMIFS(Taxes!$P$77:$P$79,Taxes!$N$77:$N$79,Taxes!$N$12),IF(Taxes!$P136&lt;&gt;"",Taxes!$P136,SUMIFS(Taxes!$P$77:$P$79,Taxes!$N$77:$N$79,Taxes!$N$12)))
))
)</f>
        <v>0</v>
      </c>
      <c r="BH294" s="5">
        <f ca="1">IF(BH$4="",0,BH110*
IF(SUMIFS(Taxes!$N$14:$N$17,Taxes!$J$14:$J$17,YEAR(BH$4))=4,IF(BH$1&lt;=Taxes!$P$81*12,Taxes!$P$82,IF(BH$1&lt;=Taxes!$P$83*12,Taxes!$P$84,IF(Taxes!$P136&lt;&gt;"",Taxes!$P136,Taxes!$P$77))),
IF(SUMIFS(Taxes!$N$14:$N$17,Taxes!$J$14:$J$17,YEAR(BH$4))&gt;1,SUMIFS(Taxes!$P$77:$P$79,Taxes!$N$77:$N$79,SUMIFS(Taxes!$N$14:$N$17,Taxes!$J$14:$J$17,YEAR(BH$4))),
IF(Taxes!$N$12&gt;1,SUMIFS(Taxes!$P$77:$P$79,Taxes!$N$77:$N$79,Taxes!$N$12),IF(Taxes!$P136&lt;&gt;"",Taxes!$P136,SUMIFS(Taxes!$P$77:$P$79,Taxes!$N$77:$N$79,Taxes!$N$12)))
))
)</f>
        <v>0</v>
      </c>
      <c r="BI294" s="5">
        <f ca="1">IF(BI$4="",0,BI110*
IF(SUMIFS(Taxes!$N$14:$N$17,Taxes!$J$14:$J$17,YEAR(BI$4))=4,IF(BI$1&lt;=Taxes!$P$81*12,Taxes!$P$82,IF(BI$1&lt;=Taxes!$P$83*12,Taxes!$P$84,IF(Taxes!$P136&lt;&gt;"",Taxes!$P136,Taxes!$P$77))),
IF(SUMIFS(Taxes!$N$14:$N$17,Taxes!$J$14:$J$17,YEAR(BI$4))&gt;1,SUMIFS(Taxes!$P$77:$P$79,Taxes!$N$77:$N$79,SUMIFS(Taxes!$N$14:$N$17,Taxes!$J$14:$J$17,YEAR(BI$4))),
IF(Taxes!$N$12&gt;1,SUMIFS(Taxes!$P$77:$P$79,Taxes!$N$77:$N$79,Taxes!$N$12),IF(Taxes!$P136&lt;&gt;"",Taxes!$P136,SUMIFS(Taxes!$P$77:$P$79,Taxes!$N$77:$N$79,Taxes!$N$12)))
))
)</f>
        <v>0</v>
      </c>
      <c r="BJ294" s="5">
        <f ca="1">IF(BJ$4="",0,BJ110*
IF(SUMIFS(Taxes!$N$14:$N$17,Taxes!$J$14:$J$17,YEAR(BJ$4))=4,IF(BJ$1&lt;=Taxes!$P$81*12,Taxes!$P$82,IF(BJ$1&lt;=Taxes!$P$83*12,Taxes!$P$84,IF(Taxes!$P136&lt;&gt;"",Taxes!$P136,Taxes!$P$77))),
IF(SUMIFS(Taxes!$N$14:$N$17,Taxes!$J$14:$J$17,YEAR(BJ$4))&gt;1,SUMIFS(Taxes!$P$77:$P$79,Taxes!$N$77:$N$79,SUMIFS(Taxes!$N$14:$N$17,Taxes!$J$14:$J$17,YEAR(BJ$4))),
IF(Taxes!$N$12&gt;1,SUMIFS(Taxes!$P$77:$P$79,Taxes!$N$77:$N$79,Taxes!$N$12),IF(Taxes!$P136&lt;&gt;"",Taxes!$P136,SUMIFS(Taxes!$P$77:$P$79,Taxes!$N$77:$N$79,Taxes!$N$12)))
))
)</f>
        <v>0</v>
      </c>
      <c r="BK294" s="5">
        <f ca="1">IF(BK$4="",0,BK110*
IF(SUMIFS(Taxes!$N$14:$N$17,Taxes!$J$14:$J$17,YEAR(BK$4))=4,IF(BK$1&lt;=Taxes!$P$81*12,Taxes!$P$82,IF(BK$1&lt;=Taxes!$P$83*12,Taxes!$P$84,IF(Taxes!$P136&lt;&gt;"",Taxes!$P136,Taxes!$P$77))),
IF(SUMIFS(Taxes!$N$14:$N$17,Taxes!$J$14:$J$17,YEAR(BK$4))&gt;1,SUMIFS(Taxes!$P$77:$P$79,Taxes!$N$77:$N$79,SUMIFS(Taxes!$N$14:$N$17,Taxes!$J$14:$J$17,YEAR(BK$4))),
IF(Taxes!$N$12&gt;1,SUMIFS(Taxes!$P$77:$P$79,Taxes!$N$77:$N$79,Taxes!$N$12),IF(Taxes!$P136&lt;&gt;"",Taxes!$P136,SUMIFS(Taxes!$P$77:$P$79,Taxes!$N$77:$N$79,Taxes!$N$12)))
))
)</f>
        <v>0</v>
      </c>
      <c r="BL294" s="5">
        <f ca="1">IF(BL$4="",0,BL110*
IF(SUMIFS(Taxes!$N$14:$N$17,Taxes!$J$14:$J$17,YEAR(BL$4))=4,IF(BL$1&lt;=Taxes!$P$81*12,Taxes!$P$82,IF(BL$1&lt;=Taxes!$P$83*12,Taxes!$P$84,IF(Taxes!$P136&lt;&gt;"",Taxes!$P136,Taxes!$P$77))),
IF(SUMIFS(Taxes!$N$14:$N$17,Taxes!$J$14:$J$17,YEAR(BL$4))&gt;1,SUMIFS(Taxes!$P$77:$P$79,Taxes!$N$77:$N$79,SUMIFS(Taxes!$N$14:$N$17,Taxes!$J$14:$J$17,YEAR(BL$4))),
IF(Taxes!$N$12&gt;1,SUMIFS(Taxes!$P$77:$P$79,Taxes!$N$77:$N$79,Taxes!$N$12),IF(Taxes!$P136&lt;&gt;"",Taxes!$P136,SUMIFS(Taxes!$P$77:$P$79,Taxes!$N$77:$N$79,Taxes!$N$12)))
))
)</f>
        <v>0</v>
      </c>
      <c r="BM294" s="5">
        <f ca="1">IF(BM$4="",0,BM110*
IF(SUMIFS(Taxes!$N$14:$N$17,Taxes!$J$14:$J$17,YEAR(BM$4))=4,IF(BM$1&lt;=Taxes!$P$81*12,Taxes!$P$82,IF(BM$1&lt;=Taxes!$P$83*12,Taxes!$P$84,IF(Taxes!$P136&lt;&gt;"",Taxes!$P136,Taxes!$P$77))),
IF(SUMIFS(Taxes!$N$14:$N$17,Taxes!$J$14:$J$17,YEAR(BM$4))&gt;1,SUMIFS(Taxes!$P$77:$P$79,Taxes!$N$77:$N$79,SUMIFS(Taxes!$N$14:$N$17,Taxes!$J$14:$J$17,YEAR(BM$4))),
IF(Taxes!$N$12&gt;1,SUMIFS(Taxes!$P$77:$P$79,Taxes!$N$77:$N$79,Taxes!$N$12),IF(Taxes!$P136&lt;&gt;"",Taxes!$P136,SUMIFS(Taxes!$P$77:$P$79,Taxes!$N$77:$N$79,Taxes!$N$12)))
))
)</f>
        <v>0</v>
      </c>
      <c r="BN294" s="5">
        <f ca="1">IF(BN$4="",0,BN110*
IF(SUMIFS(Taxes!$N$14:$N$17,Taxes!$J$14:$J$17,YEAR(BN$4))=4,IF(BN$1&lt;=Taxes!$P$81*12,Taxes!$P$82,IF(BN$1&lt;=Taxes!$P$83*12,Taxes!$P$84,IF(Taxes!$P136&lt;&gt;"",Taxes!$P136,Taxes!$P$77))),
IF(SUMIFS(Taxes!$N$14:$N$17,Taxes!$J$14:$J$17,YEAR(BN$4))&gt;1,SUMIFS(Taxes!$P$77:$P$79,Taxes!$N$77:$N$79,SUMIFS(Taxes!$N$14:$N$17,Taxes!$J$14:$J$17,YEAR(BN$4))),
IF(Taxes!$N$12&gt;1,SUMIFS(Taxes!$P$77:$P$79,Taxes!$N$77:$N$79,Taxes!$N$12),IF(Taxes!$P136&lt;&gt;"",Taxes!$P136,SUMIFS(Taxes!$P$77:$P$79,Taxes!$N$77:$N$79,Taxes!$N$12)))
))
)</f>
        <v>0</v>
      </c>
      <c r="BO294" s="5">
        <f ca="1">IF(BO$4="",0,BO110*
IF(SUMIFS(Taxes!$N$14:$N$17,Taxes!$J$14:$J$17,YEAR(BO$4))=4,IF(BO$1&lt;=Taxes!$P$81*12,Taxes!$P$82,IF(BO$1&lt;=Taxes!$P$83*12,Taxes!$P$84,IF(Taxes!$P136&lt;&gt;"",Taxes!$P136,Taxes!$P$77))),
IF(SUMIFS(Taxes!$N$14:$N$17,Taxes!$J$14:$J$17,YEAR(BO$4))&gt;1,SUMIFS(Taxes!$P$77:$P$79,Taxes!$N$77:$N$79,SUMIFS(Taxes!$N$14:$N$17,Taxes!$J$14:$J$17,YEAR(BO$4))),
IF(Taxes!$N$12&gt;1,SUMIFS(Taxes!$P$77:$P$79,Taxes!$N$77:$N$79,Taxes!$N$12),IF(Taxes!$P136&lt;&gt;"",Taxes!$P136,SUMIFS(Taxes!$P$77:$P$79,Taxes!$N$77:$N$79,Taxes!$N$12)))
))
)</f>
        <v>0</v>
      </c>
      <c r="BP294" s="5">
        <f ca="1">IF(BP$4="",0,BP110*
IF(SUMIFS(Taxes!$N$14:$N$17,Taxes!$J$14:$J$17,YEAR(BP$4))=4,IF(BP$1&lt;=Taxes!$P$81*12,Taxes!$P$82,IF(BP$1&lt;=Taxes!$P$83*12,Taxes!$P$84,IF(Taxes!$P136&lt;&gt;"",Taxes!$P136,Taxes!$P$77))),
IF(SUMIFS(Taxes!$N$14:$N$17,Taxes!$J$14:$J$17,YEAR(BP$4))&gt;1,SUMIFS(Taxes!$P$77:$P$79,Taxes!$N$77:$N$79,SUMIFS(Taxes!$N$14:$N$17,Taxes!$J$14:$J$17,YEAR(BP$4))),
IF(Taxes!$N$12&gt;1,SUMIFS(Taxes!$P$77:$P$79,Taxes!$N$77:$N$79,Taxes!$N$12),IF(Taxes!$P136&lt;&gt;"",Taxes!$P136,SUMIFS(Taxes!$P$77:$P$79,Taxes!$N$77:$N$79,Taxes!$N$12)))
))
)</f>
        <v>0</v>
      </c>
      <c r="BQ294" s="5">
        <f ca="1">IF(BQ$4="",0,BQ110*
IF(SUMIFS(Taxes!$N$14:$N$17,Taxes!$J$14:$J$17,YEAR(BQ$4))=4,IF(BQ$1&lt;=Taxes!$P$81*12,Taxes!$P$82,IF(BQ$1&lt;=Taxes!$P$83*12,Taxes!$P$84,IF(Taxes!$P136&lt;&gt;"",Taxes!$P136,Taxes!$P$77))),
IF(SUMIFS(Taxes!$N$14:$N$17,Taxes!$J$14:$J$17,YEAR(BQ$4))&gt;1,SUMIFS(Taxes!$P$77:$P$79,Taxes!$N$77:$N$79,SUMIFS(Taxes!$N$14:$N$17,Taxes!$J$14:$J$17,YEAR(BQ$4))),
IF(Taxes!$N$12&gt;1,SUMIFS(Taxes!$P$77:$P$79,Taxes!$N$77:$N$79,Taxes!$N$12),IF(Taxes!$P136&lt;&gt;"",Taxes!$P136,SUMIFS(Taxes!$P$77:$P$79,Taxes!$N$77:$N$79,Taxes!$N$12)))
))
)</f>
        <v>0</v>
      </c>
      <c r="BR294" s="5">
        <f ca="1">IF(BR$4="",0,BR110*
IF(SUMIFS(Taxes!$N$14:$N$17,Taxes!$J$14:$J$17,YEAR(BR$4))=4,IF(BR$1&lt;=Taxes!$P$81*12,Taxes!$P$82,IF(BR$1&lt;=Taxes!$P$83*12,Taxes!$P$84,IF(Taxes!$P136&lt;&gt;"",Taxes!$P136,Taxes!$P$77))),
IF(SUMIFS(Taxes!$N$14:$N$17,Taxes!$J$14:$J$17,YEAR(BR$4))&gt;1,SUMIFS(Taxes!$P$77:$P$79,Taxes!$N$77:$N$79,SUMIFS(Taxes!$N$14:$N$17,Taxes!$J$14:$J$17,YEAR(BR$4))),
IF(Taxes!$N$12&gt;1,SUMIFS(Taxes!$P$77:$P$79,Taxes!$N$77:$N$79,Taxes!$N$12),IF(Taxes!$P136&lt;&gt;"",Taxes!$P136,SUMIFS(Taxes!$P$77:$P$79,Taxes!$N$77:$N$79,Taxes!$N$12)))
))
)</f>
        <v>0</v>
      </c>
      <c r="BS294" s="5">
        <f ca="1">IF(BS$4="",0,BS110*
IF(SUMIFS(Taxes!$N$14:$N$17,Taxes!$J$14:$J$17,YEAR(BS$4))=4,IF(BS$1&lt;=Taxes!$P$81*12,Taxes!$P$82,IF(BS$1&lt;=Taxes!$P$83*12,Taxes!$P$84,IF(Taxes!$P136&lt;&gt;"",Taxes!$P136,Taxes!$P$77))),
IF(SUMIFS(Taxes!$N$14:$N$17,Taxes!$J$14:$J$17,YEAR(BS$4))&gt;1,SUMIFS(Taxes!$P$77:$P$79,Taxes!$N$77:$N$79,SUMIFS(Taxes!$N$14:$N$17,Taxes!$J$14:$J$17,YEAR(BS$4))),
IF(Taxes!$N$12&gt;1,SUMIFS(Taxes!$P$77:$P$79,Taxes!$N$77:$N$79,Taxes!$N$12),IF(Taxes!$P136&lt;&gt;"",Taxes!$P136,SUMIFS(Taxes!$P$77:$P$79,Taxes!$N$77:$N$79,Taxes!$N$12)))
))
)</f>
        <v>0</v>
      </c>
      <c r="BT294" s="5">
        <f ca="1">IF(BT$4="",0,BT110*
IF(SUMIFS(Taxes!$N$14:$N$17,Taxes!$J$14:$J$17,YEAR(BT$4))=4,IF(BT$1&lt;=Taxes!$P$81*12,Taxes!$P$82,IF(BT$1&lt;=Taxes!$P$83*12,Taxes!$P$84,IF(Taxes!$P136&lt;&gt;"",Taxes!$P136,Taxes!$P$77))),
IF(SUMIFS(Taxes!$N$14:$N$17,Taxes!$J$14:$J$17,YEAR(BT$4))&gt;1,SUMIFS(Taxes!$P$77:$P$79,Taxes!$N$77:$N$79,SUMIFS(Taxes!$N$14:$N$17,Taxes!$J$14:$J$17,YEAR(BT$4))),
IF(Taxes!$N$12&gt;1,SUMIFS(Taxes!$P$77:$P$79,Taxes!$N$77:$N$79,Taxes!$N$12),IF(Taxes!$P136&lt;&gt;"",Taxes!$P136,SUMIFS(Taxes!$P$77:$P$79,Taxes!$N$77:$N$79,Taxes!$N$12)))
))
)</f>
        <v>0</v>
      </c>
      <c r="BU294" s="5">
        <f ca="1">IF(BU$4="",0,BU110*
IF(SUMIFS(Taxes!$N$14:$N$17,Taxes!$J$14:$J$17,YEAR(BU$4))=4,IF(BU$1&lt;=Taxes!$P$81*12,Taxes!$P$82,IF(BU$1&lt;=Taxes!$P$83*12,Taxes!$P$84,IF(Taxes!$P136&lt;&gt;"",Taxes!$P136,Taxes!$P$77))),
IF(SUMIFS(Taxes!$N$14:$N$17,Taxes!$J$14:$J$17,YEAR(BU$4))&gt;1,SUMIFS(Taxes!$P$77:$P$79,Taxes!$N$77:$N$79,SUMIFS(Taxes!$N$14:$N$17,Taxes!$J$14:$J$17,YEAR(BU$4))),
IF(Taxes!$N$12&gt;1,SUMIFS(Taxes!$P$77:$P$79,Taxes!$N$77:$N$79,Taxes!$N$12),IF(Taxes!$P136&lt;&gt;"",Taxes!$P136,SUMIFS(Taxes!$P$77:$P$79,Taxes!$N$77:$N$79,Taxes!$N$12)))
))
)</f>
        <v>0</v>
      </c>
      <c r="BV294" s="5">
        <f ca="1">IF(BV$4="",0,BV110*
IF(SUMIFS(Taxes!$N$14:$N$17,Taxes!$J$14:$J$17,YEAR(BV$4))=4,IF(BV$1&lt;=Taxes!$P$81*12,Taxes!$P$82,IF(BV$1&lt;=Taxes!$P$83*12,Taxes!$P$84,IF(Taxes!$P136&lt;&gt;"",Taxes!$P136,Taxes!$P$77))),
IF(SUMIFS(Taxes!$N$14:$N$17,Taxes!$J$14:$J$17,YEAR(BV$4))&gt;1,SUMIFS(Taxes!$P$77:$P$79,Taxes!$N$77:$N$79,SUMIFS(Taxes!$N$14:$N$17,Taxes!$J$14:$J$17,YEAR(BV$4))),
IF(Taxes!$N$12&gt;1,SUMIFS(Taxes!$P$77:$P$79,Taxes!$N$77:$N$79,Taxes!$N$12),IF(Taxes!$P136&lt;&gt;"",Taxes!$P136,SUMIFS(Taxes!$P$77:$P$79,Taxes!$N$77:$N$79,Taxes!$N$12)))
))
)</f>
        <v>0</v>
      </c>
      <c r="BW294" s="5">
        <f ca="1">IF(BW$4="",0,BW110*
IF(SUMIFS(Taxes!$N$14:$N$17,Taxes!$J$14:$J$17,YEAR(BW$4))=4,IF(BW$1&lt;=Taxes!$P$81*12,Taxes!$P$82,IF(BW$1&lt;=Taxes!$P$83*12,Taxes!$P$84,IF(Taxes!$P136&lt;&gt;"",Taxes!$P136,Taxes!$P$77))),
IF(SUMIFS(Taxes!$N$14:$N$17,Taxes!$J$14:$J$17,YEAR(BW$4))&gt;1,SUMIFS(Taxes!$P$77:$P$79,Taxes!$N$77:$N$79,SUMIFS(Taxes!$N$14:$N$17,Taxes!$J$14:$J$17,YEAR(BW$4))),
IF(Taxes!$N$12&gt;1,SUMIFS(Taxes!$P$77:$P$79,Taxes!$N$77:$N$79,Taxes!$N$12),IF(Taxes!$P136&lt;&gt;"",Taxes!$P136,SUMIFS(Taxes!$P$77:$P$79,Taxes!$N$77:$N$79,Taxes!$N$12)))
))
)</f>
        <v>0</v>
      </c>
      <c r="BX294" s="5">
        <f ca="1">IF(BX$4="",0,BX110*
IF(SUMIFS(Taxes!$N$14:$N$17,Taxes!$J$14:$J$17,YEAR(BX$4))=4,IF(BX$1&lt;=Taxes!$P$81*12,Taxes!$P$82,IF(BX$1&lt;=Taxes!$P$83*12,Taxes!$P$84,IF(Taxes!$P136&lt;&gt;"",Taxes!$P136,Taxes!$P$77))),
IF(SUMIFS(Taxes!$N$14:$N$17,Taxes!$J$14:$J$17,YEAR(BX$4))&gt;1,SUMIFS(Taxes!$P$77:$P$79,Taxes!$N$77:$N$79,SUMIFS(Taxes!$N$14:$N$17,Taxes!$J$14:$J$17,YEAR(BX$4))),
IF(Taxes!$N$12&gt;1,SUMIFS(Taxes!$P$77:$P$79,Taxes!$N$77:$N$79,Taxes!$N$12),IF(Taxes!$P136&lt;&gt;"",Taxes!$P136,SUMIFS(Taxes!$P$77:$P$79,Taxes!$N$77:$N$79,Taxes!$N$12)))
))
)</f>
        <v>0</v>
      </c>
      <c r="BY294" s="5">
        <f ca="1">IF(BY$4="",0,BY110*
IF(SUMIFS(Taxes!$N$14:$N$17,Taxes!$J$14:$J$17,YEAR(BY$4))=4,IF(BY$1&lt;=Taxes!$P$81*12,Taxes!$P$82,IF(BY$1&lt;=Taxes!$P$83*12,Taxes!$P$84,IF(Taxes!$P136&lt;&gt;"",Taxes!$P136,Taxes!$P$77))),
IF(SUMIFS(Taxes!$N$14:$N$17,Taxes!$J$14:$J$17,YEAR(BY$4))&gt;1,SUMIFS(Taxes!$P$77:$P$79,Taxes!$N$77:$N$79,SUMIFS(Taxes!$N$14:$N$17,Taxes!$J$14:$J$17,YEAR(BY$4))),
IF(Taxes!$N$12&gt;1,SUMIFS(Taxes!$P$77:$P$79,Taxes!$N$77:$N$79,Taxes!$N$12),IF(Taxes!$P136&lt;&gt;"",Taxes!$P136,SUMIFS(Taxes!$P$77:$P$79,Taxes!$N$77:$N$79,Taxes!$N$12)))
))
)</f>
        <v>0</v>
      </c>
      <c r="BZ294" s="5">
        <f ca="1">IF(BZ$4="",0,BZ110*
IF(SUMIFS(Taxes!$N$14:$N$17,Taxes!$J$14:$J$17,YEAR(BZ$4))=4,IF(BZ$1&lt;=Taxes!$P$81*12,Taxes!$P$82,IF(BZ$1&lt;=Taxes!$P$83*12,Taxes!$P$84,IF(Taxes!$P136&lt;&gt;"",Taxes!$P136,Taxes!$P$77))),
IF(SUMIFS(Taxes!$N$14:$N$17,Taxes!$J$14:$J$17,YEAR(BZ$4))&gt;1,SUMIFS(Taxes!$P$77:$P$79,Taxes!$N$77:$N$79,SUMIFS(Taxes!$N$14:$N$17,Taxes!$J$14:$J$17,YEAR(BZ$4))),
IF(Taxes!$N$12&gt;1,SUMIFS(Taxes!$P$77:$P$79,Taxes!$N$77:$N$79,Taxes!$N$12),IF(Taxes!$P136&lt;&gt;"",Taxes!$P136,SUMIFS(Taxes!$P$77:$P$79,Taxes!$N$77:$N$79,Taxes!$N$12)))
))
)</f>
        <v>0</v>
      </c>
      <c r="CA294" s="5">
        <f ca="1">IF(CA$4="",0,CA110*
IF(SUMIFS(Taxes!$N$14:$N$17,Taxes!$J$14:$J$17,YEAR(CA$4))=4,IF(CA$1&lt;=Taxes!$P$81*12,Taxes!$P$82,IF(CA$1&lt;=Taxes!$P$83*12,Taxes!$P$84,IF(Taxes!$P136&lt;&gt;"",Taxes!$P136,Taxes!$P$77))),
IF(SUMIFS(Taxes!$N$14:$N$17,Taxes!$J$14:$J$17,YEAR(CA$4))&gt;1,SUMIFS(Taxes!$P$77:$P$79,Taxes!$N$77:$N$79,SUMIFS(Taxes!$N$14:$N$17,Taxes!$J$14:$J$17,YEAR(CA$4))),
IF(Taxes!$N$12&gt;1,SUMIFS(Taxes!$P$77:$P$79,Taxes!$N$77:$N$79,Taxes!$N$12),IF(Taxes!$P136&lt;&gt;"",Taxes!$P136,SUMIFS(Taxes!$P$77:$P$79,Taxes!$N$77:$N$79,Taxes!$N$12)))
))
)</f>
        <v>0</v>
      </c>
      <c r="CB294" s="5">
        <f ca="1">IF(CB$4="",0,CB110*
IF(SUMIFS(Taxes!$N$14:$N$17,Taxes!$J$14:$J$17,YEAR(CB$4))=4,IF(CB$1&lt;=Taxes!$P$81*12,Taxes!$P$82,IF(CB$1&lt;=Taxes!$P$83*12,Taxes!$P$84,IF(Taxes!$P136&lt;&gt;"",Taxes!$P136,Taxes!$P$77))),
IF(SUMIFS(Taxes!$N$14:$N$17,Taxes!$J$14:$J$17,YEAR(CB$4))&gt;1,SUMIFS(Taxes!$P$77:$P$79,Taxes!$N$77:$N$79,SUMIFS(Taxes!$N$14:$N$17,Taxes!$J$14:$J$17,YEAR(CB$4))),
IF(Taxes!$N$12&gt;1,SUMIFS(Taxes!$P$77:$P$79,Taxes!$N$77:$N$79,Taxes!$N$12),IF(Taxes!$P136&lt;&gt;"",Taxes!$P136,SUMIFS(Taxes!$P$77:$P$79,Taxes!$N$77:$N$79,Taxes!$N$12)))
))
)</f>
        <v>0</v>
      </c>
      <c r="CC294" s="5">
        <f ca="1">IF(CC$4="",0,CC110*
IF(SUMIFS(Taxes!$N$14:$N$17,Taxes!$J$14:$J$17,YEAR(CC$4))=4,IF(CC$1&lt;=Taxes!$P$81*12,Taxes!$P$82,IF(CC$1&lt;=Taxes!$P$83*12,Taxes!$P$84,IF(Taxes!$P136&lt;&gt;"",Taxes!$P136,Taxes!$P$77))),
IF(SUMIFS(Taxes!$N$14:$N$17,Taxes!$J$14:$J$17,YEAR(CC$4))&gt;1,SUMIFS(Taxes!$P$77:$P$79,Taxes!$N$77:$N$79,SUMIFS(Taxes!$N$14:$N$17,Taxes!$J$14:$J$17,YEAR(CC$4))),
IF(Taxes!$N$12&gt;1,SUMIFS(Taxes!$P$77:$P$79,Taxes!$N$77:$N$79,Taxes!$N$12),IF(Taxes!$P136&lt;&gt;"",Taxes!$P136,SUMIFS(Taxes!$P$77:$P$79,Taxes!$N$77:$N$79,Taxes!$N$12)))
))
)</f>
        <v>0</v>
      </c>
      <c r="CD294" s="5">
        <f ca="1">IF(CD$4="",0,CD110*
IF(SUMIFS(Taxes!$N$14:$N$17,Taxes!$J$14:$J$17,YEAR(CD$4))=4,IF(CD$1&lt;=Taxes!$P$81*12,Taxes!$P$82,IF(CD$1&lt;=Taxes!$P$83*12,Taxes!$P$84,IF(Taxes!$P136&lt;&gt;"",Taxes!$P136,Taxes!$P$77))),
IF(SUMIFS(Taxes!$N$14:$N$17,Taxes!$J$14:$J$17,YEAR(CD$4))&gt;1,SUMIFS(Taxes!$P$77:$P$79,Taxes!$N$77:$N$79,SUMIFS(Taxes!$N$14:$N$17,Taxes!$J$14:$J$17,YEAR(CD$4))),
IF(Taxes!$N$12&gt;1,SUMIFS(Taxes!$P$77:$P$79,Taxes!$N$77:$N$79,Taxes!$N$12),IF(Taxes!$P136&lt;&gt;"",Taxes!$P136,SUMIFS(Taxes!$P$77:$P$79,Taxes!$N$77:$N$79,Taxes!$N$12)))
))
)</f>
        <v>0</v>
      </c>
      <c r="CE294" s="5">
        <f ca="1">IF(CE$4="",0,CE110*
IF(SUMIFS(Taxes!$N$14:$N$17,Taxes!$J$14:$J$17,YEAR(CE$4))=4,IF(CE$1&lt;=Taxes!$P$81*12,Taxes!$P$82,IF(CE$1&lt;=Taxes!$P$83*12,Taxes!$P$84,IF(Taxes!$P136&lt;&gt;"",Taxes!$P136,Taxes!$P$77))),
IF(SUMIFS(Taxes!$N$14:$N$17,Taxes!$J$14:$J$17,YEAR(CE$4))&gt;1,SUMIFS(Taxes!$P$77:$P$79,Taxes!$N$77:$N$79,SUMIFS(Taxes!$N$14:$N$17,Taxes!$J$14:$J$17,YEAR(CE$4))),
IF(Taxes!$N$12&gt;1,SUMIFS(Taxes!$P$77:$P$79,Taxes!$N$77:$N$79,Taxes!$N$12),IF(Taxes!$P136&lt;&gt;"",Taxes!$P136,SUMIFS(Taxes!$P$77:$P$79,Taxes!$N$77:$N$79,Taxes!$N$12)))
))
)</f>
        <v>0</v>
      </c>
      <c r="CF294" s="5">
        <f ca="1">IF(CF$4="",0,CF110*
IF(SUMIFS(Taxes!$N$14:$N$17,Taxes!$J$14:$J$17,YEAR(CF$4))=4,IF(CF$1&lt;=Taxes!$P$81*12,Taxes!$P$82,IF(CF$1&lt;=Taxes!$P$83*12,Taxes!$P$84,IF(Taxes!$P136&lt;&gt;"",Taxes!$P136,Taxes!$P$77))),
IF(SUMIFS(Taxes!$N$14:$N$17,Taxes!$J$14:$J$17,YEAR(CF$4))&gt;1,SUMIFS(Taxes!$P$77:$P$79,Taxes!$N$77:$N$79,SUMIFS(Taxes!$N$14:$N$17,Taxes!$J$14:$J$17,YEAR(CF$4))),
IF(Taxes!$N$12&gt;1,SUMIFS(Taxes!$P$77:$P$79,Taxes!$N$77:$N$79,Taxes!$N$12),IF(Taxes!$P136&lt;&gt;"",Taxes!$P136,SUMIFS(Taxes!$P$77:$P$79,Taxes!$N$77:$N$79,Taxes!$N$12)))
))
)</f>
        <v>0</v>
      </c>
    </row>
    <row r="295" spans="2:84" x14ac:dyDescent="0.3">
      <c r="B295" s="13">
        <f>ROW()</f>
        <v>295</v>
      </c>
      <c r="H295" s="1" t="str">
        <f t="shared" si="527"/>
        <v>НДС к возмещению</v>
      </c>
      <c r="I295" s="1" t="str">
        <f>$I$286</f>
        <v>Капзатраты на производственные мощности</v>
      </c>
      <c r="J295" s="1" t="str">
        <f>Prcsses!I177</f>
        <v>Гарантийный платеж</v>
      </c>
      <c r="M295" s="53" t="s">
        <v>18</v>
      </c>
      <c r="U295" s="5">
        <f t="shared" ca="1" si="518"/>
        <v>0</v>
      </c>
      <c r="X295" s="5">
        <f ca="1">IF(X$4="",0,X111*
IF(SUMIFS(Taxes!$N$14:$N$17,Taxes!$J$14:$J$17,YEAR(X$4))=4,IF(X$1&lt;=Taxes!$P$81*12,Taxes!$P$82,IF(X$1&lt;=Taxes!$P$83*12,Taxes!$P$84,IF(Taxes!$P137&lt;&gt;"",Taxes!$P137,Taxes!$P$77))),
IF(SUMIFS(Taxes!$N$14:$N$17,Taxes!$J$14:$J$17,YEAR(X$4))&gt;1,SUMIFS(Taxes!$P$77:$P$79,Taxes!$N$77:$N$79,SUMIFS(Taxes!$N$14:$N$17,Taxes!$J$14:$J$17,YEAR(X$4))),
IF(Taxes!$N$12&gt;1,SUMIFS(Taxes!$P$77:$P$79,Taxes!$N$77:$N$79,Taxes!$N$12),IF(Taxes!$P137&lt;&gt;"",Taxes!$P137,SUMIFS(Taxes!$P$77:$P$79,Taxes!$N$77:$N$79,Taxes!$N$12)))
))
)</f>
        <v>0</v>
      </c>
      <c r="Y295" s="5">
        <f ca="1">IF(Y$4="",0,Y111*
IF(SUMIFS(Taxes!$N$14:$N$17,Taxes!$J$14:$J$17,YEAR(Y$4))=4,IF(Y$1&lt;=Taxes!$P$81*12,Taxes!$P$82,IF(Y$1&lt;=Taxes!$P$83*12,Taxes!$P$84,IF(Taxes!$P137&lt;&gt;"",Taxes!$P137,Taxes!$P$77))),
IF(SUMIFS(Taxes!$N$14:$N$17,Taxes!$J$14:$J$17,YEAR(Y$4))&gt;1,SUMIFS(Taxes!$P$77:$P$79,Taxes!$N$77:$N$79,SUMIFS(Taxes!$N$14:$N$17,Taxes!$J$14:$J$17,YEAR(Y$4))),
IF(Taxes!$N$12&gt;1,SUMIFS(Taxes!$P$77:$P$79,Taxes!$N$77:$N$79,Taxes!$N$12),IF(Taxes!$P137&lt;&gt;"",Taxes!$P137,SUMIFS(Taxes!$P$77:$P$79,Taxes!$N$77:$N$79,Taxes!$N$12)))
))
)</f>
        <v>0</v>
      </c>
      <c r="Z295" s="5">
        <f ca="1">IF(Z$4="",0,Z111*
IF(SUMIFS(Taxes!$N$14:$N$17,Taxes!$J$14:$J$17,YEAR(Z$4))=4,IF(Z$1&lt;=Taxes!$P$81*12,Taxes!$P$82,IF(Z$1&lt;=Taxes!$P$83*12,Taxes!$P$84,IF(Taxes!$P137&lt;&gt;"",Taxes!$P137,Taxes!$P$77))),
IF(SUMIFS(Taxes!$N$14:$N$17,Taxes!$J$14:$J$17,YEAR(Z$4))&gt;1,SUMIFS(Taxes!$P$77:$P$79,Taxes!$N$77:$N$79,SUMIFS(Taxes!$N$14:$N$17,Taxes!$J$14:$J$17,YEAR(Z$4))),
IF(Taxes!$N$12&gt;1,SUMIFS(Taxes!$P$77:$P$79,Taxes!$N$77:$N$79,Taxes!$N$12),IF(Taxes!$P137&lt;&gt;"",Taxes!$P137,SUMIFS(Taxes!$P$77:$P$79,Taxes!$N$77:$N$79,Taxes!$N$12)))
))
)</f>
        <v>0</v>
      </c>
      <c r="AA295" s="5">
        <f ca="1">IF(AA$4="",0,AA111*
IF(SUMIFS(Taxes!$N$14:$N$17,Taxes!$J$14:$J$17,YEAR(AA$4))=4,IF(AA$1&lt;=Taxes!$P$81*12,Taxes!$P$82,IF(AA$1&lt;=Taxes!$P$83*12,Taxes!$P$84,IF(Taxes!$P137&lt;&gt;"",Taxes!$P137,Taxes!$P$77))),
IF(SUMIFS(Taxes!$N$14:$N$17,Taxes!$J$14:$J$17,YEAR(AA$4))&gt;1,SUMIFS(Taxes!$P$77:$P$79,Taxes!$N$77:$N$79,SUMIFS(Taxes!$N$14:$N$17,Taxes!$J$14:$J$17,YEAR(AA$4))),
IF(Taxes!$N$12&gt;1,SUMIFS(Taxes!$P$77:$P$79,Taxes!$N$77:$N$79,Taxes!$N$12),IF(Taxes!$P137&lt;&gt;"",Taxes!$P137,SUMIFS(Taxes!$P$77:$P$79,Taxes!$N$77:$N$79,Taxes!$N$12)))
))
)</f>
        <v>0</v>
      </c>
      <c r="AB295" s="5">
        <f ca="1">IF(AB$4="",0,AB111*
IF(SUMIFS(Taxes!$N$14:$N$17,Taxes!$J$14:$J$17,YEAR(AB$4))=4,IF(AB$1&lt;=Taxes!$P$81*12,Taxes!$P$82,IF(AB$1&lt;=Taxes!$P$83*12,Taxes!$P$84,IF(Taxes!$P137&lt;&gt;"",Taxes!$P137,Taxes!$P$77))),
IF(SUMIFS(Taxes!$N$14:$N$17,Taxes!$J$14:$J$17,YEAR(AB$4))&gt;1,SUMIFS(Taxes!$P$77:$P$79,Taxes!$N$77:$N$79,SUMIFS(Taxes!$N$14:$N$17,Taxes!$J$14:$J$17,YEAR(AB$4))),
IF(Taxes!$N$12&gt;1,SUMIFS(Taxes!$P$77:$P$79,Taxes!$N$77:$N$79,Taxes!$N$12),IF(Taxes!$P137&lt;&gt;"",Taxes!$P137,SUMIFS(Taxes!$P$77:$P$79,Taxes!$N$77:$N$79,Taxes!$N$12)))
))
)</f>
        <v>0</v>
      </c>
      <c r="AC295" s="5">
        <f ca="1">IF(AC$4="",0,AC111*
IF(SUMIFS(Taxes!$N$14:$N$17,Taxes!$J$14:$J$17,YEAR(AC$4))=4,IF(AC$1&lt;=Taxes!$P$81*12,Taxes!$P$82,IF(AC$1&lt;=Taxes!$P$83*12,Taxes!$P$84,IF(Taxes!$P137&lt;&gt;"",Taxes!$P137,Taxes!$P$77))),
IF(SUMIFS(Taxes!$N$14:$N$17,Taxes!$J$14:$J$17,YEAR(AC$4))&gt;1,SUMIFS(Taxes!$P$77:$P$79,Taxes!$N$77:$N$79,SUMIFS(Taxes!$N$14:$N$17,Taxes!$J$14:$J$17,YEAR(AC$4))),
IF(Taxes!$N$12&gt;1,SUMIFS(Taxes!$P$77:$P$79,Taxes!$N$77:$N$79,Taxes!$N$12),IF(Taxes!$P137&lt;&gt;"",Taxes!$P137,SUMIFS(Taxes!$P$77:$P$79,Taxes!$N$77:$N$79,Taxes!$N$12)))
))
)</f>
        <v>0</v>
      </c>
      <c r="AD295" s="5">
        <f ca="1">IF(AD$4="",0,AD111*
IF(SUMIFS(Taxes!$N$14:$N$17,Taxes!$J$14:$J$17,YEAR(AD$4))=4,IF(AD$1&lt;=Taxes!$P$81*12,Taxes!$P$82,IF(AD$1&lt;=Taxes!$P$83*12,Taxes!$P$84,IF(Taxes!$P137&lt;&gt;"",Taxes!$P137,Taxes!$P$77))),
IF(SUMIFS(Taxes!$N$14:$N$17,Taxes!$J$14:$J$17,YEAR(AD$4))&gt;1,SUMIFS(Taxes!$P$77:$P$79,Taxes!$N$77:$N$79,SUMIFS(Taxes!$N$14:$N$17,Taxes!$J$14:$J$17,YEAR(AD$4))),
IF(Taxes!$N$12&gt;1,SUMIFS(Taxes!$P$77:$P$79,Taxes!$N$77:$N$79,Taxes!$N$12),IF(Taxes!$P137&lt;&gt;"",Taxes!$P137,SUMIFS(Taxes!$P$77:$P$79,Taxes!$N$77:$N$79,Taxes!$N$12)))
))
)</f>
        <v>0</v>
      </c>
      <c r="AE295" s="5">
        <f ca="1">IF(AE$4="",0,AE111*
IF(SUMIFS(Taxes!$N$14:$N$17,Taxes!$J$14:$J$17,YEAR(AE$4))=4,IF(AE$1&lt;=Taxes!$P$81*12,Taxes!$P$82,IF(AE$1&lt;=Taxes!$P$83*12,Taxes!$P$84,IF(Taxes!$P137&lt;&gt;"",Taxes!$P137,Taxes!$P$77))),
IF(SUMIFS(Taxes!$N$14:$N$17,Taxes!$J$14:$J$17,YEAR(AE$4))&gt;1,SUMIFS(Taxes!$P$77:$P$79,Taxes!$N$77:$N$79,SUMIFS(Taxes!$N$14:$N$17,Taxes!$J$14:$J$17,YEAR(AE$4))),
IF(Taxes!$N$12&gt;1,SUMIFS(Taxes!$P$77:$P$79,Taxes!$N$77:$N$79,Taxes!$N$12),IF(Taxes!$P137&lt;&gt;"",Taxes!$P137,SUMIFS(Taxes!$P$77:$P$79,Taxes!$N$77:$N$79,Taxes!$N$12)))
))
)</f>
        <v>0</v>
      </c>
      <c r="AF295" s="5">
        <f ca="1">IF(AF$4="",0,AF111*
IF(SUMIFS(Taxes!$N$14:$N$17,Taxes!$J$14:$J$17,YEAR(AF$4))=4,IF(AF$1&lt;=Taxes!$P$81*12,Taxes!$P$82,IF(AF$1&lt;=Taxes!$P$83*12,Taxes!$P$84,IF(Taxes!$P137&lt;&gt;"",Taxes!$P137,Taxes!$P$77))),
IF(SUMIFS(Taxes!$N$14:$N$17,Taxes!$J$14:$J$17,YEAR(AF$4))&gt;1,SUMIFS(Taxes!$P$77:$P$79,Taxes!$N$77:$N$79,SUMIFS(Taxes!$N$14:$N$17,Taxes!$J$14:$J$17,YEAR(AF$4))),
IF(Taxes!$N$12&gt;1,SUMIFS(Taxes!$P$77:$P$79,Taxes!$N$77:$N$79,Taxes!$N$12),IF(Taxes!$P137&lt;&gt;"",Taxes!$P137,SUMIFS(Taxes!$P$77:$P$79,Taxes!$N$77:$N$79,Taxes!$N$12)))
))
)</f>
        <v>0</v>
      </c>
      <c r="AG295" s="5">
        <f ca="1">IF(AG$4="",0,AG111*
IF(SUMIFS(Taxes!$N$14:$N$17,Taxes!$J$14:$J$17,YEAR(AG$4))=4,IF(AG$1&lt;=Taxes!$P$81*12,Taxes!$P$82,IF(AG$1&lt;=Taxes!$P$83*12,Taxes!$P$84,IF(Taxes!$P137&lt;&gt;"",Taxes!$P137,Taxes!$P$77))),
IF(SUMIFS(Taxes!$N$14:$N$17,Taxes!$J$14:$J$17,YEAR(AG$4))&gt;1,SUMIFS(Taxes!$P$77:$P$79,Taxes!$N$77:$N$79,SUMIFS(Taxes!$N$14:$N$17,Taxes!$J$14:$J$17,YEAR(AG$4))),
IF(Taxes!$N$12&gt;1,SUMIFS(Taxes!$P$77:$P$79,Taxes!$N$77:$N$79,Taxes!$N$12),IF(Taxes!$P137&lt;&gt;"",Taxes!$P137,SUMIFS(Taxes!$P$77:$P$79,Taxes!$N$77:$N$79,Taxes!$N$12)))
))
)</f>
        <v>0</v>
      </c>
      <c r="AH295" s="5">
        <f ca="1">IF(AH$4="",0,AH111*
IF(SUMIFS(Taxes!$N$14:$N$17,Taxes!$J$14:$J$17,YEAR(AH$4))=4,IF(AH$1&lt;=Taxes!$P$81*12,Taxes!$P$82,IF(AH$1&lt;=Taxes!$P$83*12,Taxes!$P$84,IF(Taxes!$P137&lt;&gt;"",Taxes!$P137,Taxes!$P$77))),
IF(SUMIFS(Taxes!$N$14:$N$17,Taxes!$J$14:$J$17,YEAR(AH$4))&gt;1,SUMIFS(Taxes!$P$77:$P$79,Taxes!$N$77:$N$79,SUMIFS(Taxes!$N$14:$N$17,Taxes!$J$14:$J$17,YEAR(AH$4))),
IF(Taxes!$N$12&gt;1,SUMIFS(Taxes!$P$77:$P$79,Taxes!$N$77:$N$79,Taxes!$N$12),IF(Taxes!$P137&lt;&gt;"",Taxes!$P137,SUMIFS(Taxes!$P$77:$P$79,Taxes!$N$77:$N$79,Taxes!$N$12)))
))
)</f>
        <v>0</v>
      </c>
      <c r="AI295" s="5">
        <f ca="1">IF(AI$4="",0,AI111*
IF(SUMIFS(Taxes!$N$14:$N$17,Taxes!$J$14:$J$17,YEAR(AI$4))=4,IF(AI$1&lt;=Taxes!$P$81*12,Taxes!$P$82,IF(AI$1&lt;=Taxes!$P$83*12,Taxes!$P$84,IF(Taxes!$P137&lt;&gt;"",Taxes!$P137,Taxes!$P$77))),
IF(SUMIFS(Taxes!$N$14:$N$17,Taxes!$J$14:$J$17,YEAR(AI$4))&gt;1,SUMIFS(Taxes!$P$77:$P$79,Taxes!$N$77:$N$79,SUMIFS(Taxes!$N$14:$N$17,Taxes!$J$14:$J$17,YEAR(AI$4))),
IF(Taxes!$N$12&gt;1,SUMIFS(Taxes!$P$77:$P$79,Taxes!$N$77:$N$79,Taxes!$N$12),IF(Taxes!$P137&lt;&gt;"",Taxes!$P137,SUMIFS(Taxes!$P$77:$P$79,Taxes!$N$77:$N$79,Taxes!$N$12)))
))
)</f>
        <v>0</v>
      </c>
      <c r="AJ295" s="5">
        <f ca="1">IF(AJ$4="",0,AJ111*
IF(SUMIFS(Taxes!$N$14:$N$17,Taxes!$J$14:$J$17,YEAR(AJ$4))=4,IF(AJ$1&lt;=Taxes!$P$81*12,Taxes!$P$82,IF(AJ$1&lt;=Taxes!$P$83*12,Taxes!$P$84,IF(Taxes!$P137&lt;&gt;"",Taxes!$P137,Taxes!$P$77))),
IF(SUMIFS(Taxes!$N$14:$N$17,Taxes!$J$14:$J$17,YEAR(AJ$4))&gt;1,SUMIFS(Taxes!$P$77:$P$79,Taxes!$N$77:$N$79,SUMIFS(Taxes!$N$14:$N$17,Taxes!$J$14:$J$17,YEAR(AJ$4))),
IF(Taxes!$N$12&gt;1,SUMIFS(Taxes!$P$77:$P$79,Taxes!$N$77:$N$79,Taxes!$N$12),IF(Taxes!$P137&lt;&gt;"",Taxes!$P137,SUMIFS(Taxes!$P$77:$P$79,Taxes!$N$77:$N$79,Taxes!$N$12)))
))
)</f>
        <v>0</v>
      </c>
      <c r="AK295" s="5">
        <f ca="1">IF(AK$4="",0,AK111*
IF(SUMIFS(Taxes!$N$14:$N$17,Taxes!$J$14:$J$17,YEAR(AK$4))=4,IF(AK$1&lt;=Taxes!$P$81*12,Taxes!$P$82,IF(AK$1&lt;=Taxes!$P$83*12,Taxes!$P$84,IF(Taxes!$P137&lt;&gt;"",Taxes!$P137,Taxes!$P$77))),
IF(SUMIFS(Taxes!$N$14:$N$17,Taxes!$J$14:$J$17,YEAR(AK$4))&gt;1,SUMIFS(Taxes!$P$77:$P$79,Taxes!$N$77:$N$79,SUMIFS(Taxes!$N$14:$N$17,Taxes!$J$14:$J$17,YEAR(AK$4))),
IF(Taxes!$N$12&gt;1,SUMIFS(Taxes!$P$77:$P$79,Taxes!$N$77:$N$79,Taxes!$N$12),IF(Taxes!$P137&lt;&gt;"",Taxes!$P137,SUMIFS(Taxes!$P$77:$P$79,Taxes!$N$77:$N$79,Taxes!$N$12)))
))
)</f>
        <v>0</v>
      </c>
      <c r="AL295" s="5">
        <f ca="1">IF(AL$4="",0,AL111*
IF(SUMIFS(Taxes!$N$14:$N$17,Taxes!$J$14:$J$17,YEAR(AL$4))=4,IF(AL$1&lt;=Taxes!$P$81*12,Taxes!$P$82,IF(AL$1&lt;=Taxes!$P$83*12,Taxes!$P$84,IF(Taxes!$P137&lt;&gt;"",Taxes!$P137,Taxes!$P$77))),
IF(SUMIFS(Taxes!$N$14:$N$17,Taxes!$J$14:$J$17,YEAR(AL$4))&gt;1,SUMIFS(Taxes!$P$77:$P$79,Taxes!$N$77:$N$79,SUMIFS(Taxes!$N$14:$N$17,Taxes!$J$14:$J$17,YEAR(AL$4))),
IF(Taxes!$N$12&gt;1,SUMIFS(Taxes!$P$77:$P$79,Taxes!$N$77:$N$79,Taxes!$N$12),IF(Taxes!$P137&lt;&gt;"",Taxes!$P137,SUMIFS(Taxes!$P$77:$P$79,Taxes!$N$77:$N$79,Taxes!$N$12)))
))
)</f>
        <v>0</v>
      </c>
      <c r="AM295" s="5">
        <f ca="1">IF(AM$4="",0,AM111*
IF(SUMIFS(Taxes!$N$14:$N$17,Taxes!$J$14:$J$17,YEAR(AM$4))=4,IF(AM$1&lt;=Taxes!$P$81*12,Taxes!$P$82,IF(AM$1&lt;=Taxes!$P$83*12,Taxes!$P$84,IF(Taxes!$P137&lt;&gt;"",Taxes!$P137,Taxes!$P$77))),
IF(SUMIFS(Taxes!$N$14:$N$17,Taxes!$J$14:$J$17,YEAR(AM$4))&gt;1,SUMIFS(Taxes!$P$77:$P$79,Taxes!$N$77:$N$79,SUMIFS(Taxes!$N$14:$N$17,Taxes!$J$14:$J$17,YEAR(AM$4))),
IF(Taxes!$N$12&gt;1,SUMIFS(Taxes!$P$77:$P$79,Taxes!$N$77:$N$79,Taxes!$N$12),IF(Taxes!$P137&lt;&gt;"",Taxes!$P137,SUMIFS(Taxes!$P$77:$P$79,Taxes!$N$77:$N$79,Taxes!$N$12)))
))
)</f>
        <v>0</v>
      </c>
      <c r="AN295" s="5">
        <f ca="1">IF(AN$4="",0,AN111*
IF(SUMIFS(Taxes!$N$14:$N$17,Taxes!$J$14:$J$17,YEAR(AN$4))=4,IF(AN$1&lt;=Taxes!$P$81*12,Taxes!$P$82,IF(AN$1&lt;=Taxes!$P$83*12,Taxes!$P$84,IF(Taxes!$P137&lt;&gt;"",Taxes!$P137,Taxes!$P$77))),
IF(SUMIFS(Taxes!$N$14:$N$17,Taxes!$J$14:$J$17,YEAR(AN$4))&gt;1,SUMIFS(Taxes!$P$77:$P$79,Taxes!$N$77:$N$79,SUMIFS(Taxes!$N$14:$N$17,Taxes!$J$14:$J$17,YEAR(AN$4))),
IF(Taxes!$N$12&gt;1,SUMIFS(Taxes!$P$77:$P$79,Taxes!$N$77:$N$79,Taxes!$N$12),IF(Taxes!$P137&lt;&gt;"",Taxes!$P137,SUMIFS(Taxes!$P$77:$P$79,Taxes!$N$77:$N$79,Taxes!$N$12)))
))
)</f>
        <v>0</v>
      </c>
      <c r="AO295" s="5">
        <f ca="1">IF(AO$4="",0,AO111*
IF(SUMIFS(Taxes!$N$14:$N$17,Taxes!$J$14:$J$17,YEAR(AO$4))=4,IF(AO$1&lt;=Taxes!$P$81*12,Taxes!$P$82,IF(AO$1&lt;=Taxes!$P$83*12,Taxes!$P$84,IF(Taxes!$P137&lt;&gt;"",Taxes!$P137,Taxes!$P$77))),
IF(SUMIFS(Taxes!$N$14:$N$17,Taxes!$J$14:$J$17,YEAR(AO$4))&gt;1,SUMIFS(Taxes!$P$77:$P$79,Taxes!$N$77:$N$79,SUMIFS(Taxes!$N$14:$N$17,Taxes!$J$14:$J$17,YEAR(AO$4))),
IF(Taxes!$N$12&gt;1,SUMIFS(Taxes!$P$77:$P$79,Taxes!$N$77:$N$79,Taxes!$N$12),IF(Taxes!$P137&lt;&gt;"",Taxes!$P137,SUMIFS(Taxes!$P$77:$P$79,Taxes!$N$77:$N$79,Taxes!$N$12)))
))
)</f>
        <v>0</v>
      </c>
      <c r="AP295" s="5">
        <f ca="1">IF(AP$4="",0,AP111*
IF(SUMIFS(Taxes!$N$14:$N$17,Taxes!$J$14:$J$17,YEAR(AP$4))=4,IF(AP$1&lt;=Taxes!$P$81*12,Taxes!$P$82,IF(AP$1&lt;=Taxes!$P$83*12,Taxes!$P$84,IF(Taxes!$P137&lt;&gt;"",Taxes!$P137,Taxes!$P$77))),
IF(SUMIFS(Taxes!$N$14:$N$17,Taxes!$J$14:$J$17,YEAR(AP$4))&gt;1,SUMIFS(Taxes!$P$77:$P$79,Taxes!$N$77:$N$79,SUMIFS(Taxes!$N$14:$N$17,Taxes!$J$14:$J$17,YEAR(AP$4))),
IF(Taxes!$N$12&gt;1,SUMIFS(Taxes!$P$77:$P$79,Taxes!$N$77:$N$79,Taxes!$N$12),IF(Taxes!$P137&lt;&gt;"",Taxes!$P137,SUMIFS(Taxes!$P$77:$P$79,Taxes!$N$77:$N$79,Taxes!$N$12)))
))
)</f>
        <v>0</v>
      </c>
      <c r="AQ295" s="5">
        <f ca="1">IF(AQ$4="",0,AQ111*
IF(SUMIFS(Taxes!$N$14:$N$17,Taxes!$J$14:$J$17,YEAR(AQ$4))=4,IF(AQ$1&lt;=Taxes!$P$81*12,Taxes!$P$82,IF(AQ$1&lt;=Taxes!$P$83*12,Taxes!$P$84,IF(Taxes!$P137&lt;&gt;"",Taxes!$P137,Taxes!$P$77))),
IF(SUMIFS(Taxes!$N$14:$N$17,Taxes!$J$14:$J$17,YEAR(AQ$4))&gt;1,SUMIFS(Taxes!$P$77:$P$79,Taxes!$N$77:$N$79,SUMIFS(Taxes!$N$14:$N$17,Taxes!$J$14:$J$17,YEAR(AQ$4))),
IF(Taxes!$N$12&gt;1,SUMIFS(Taxes!$P$77:$P$79,Taxes!$N$77:$N$79,Taxes!$N$12),IF(Taxes!$P137&lt;&gt;"",Taxes!$P137,SUMIFS(Taxes!$P$77:$P$79,Taxes!$N$77:$N$79,Taxes!$N$12)))
))
)</f>
        <v>0</v>
      </c>
      <c r="AR295" s="5">
        <f ca="1">IF(AR$4="",0,AR111*
IF(SUMIFS(Taxes!$N$14:$N$17,Taxes!$J$14:$J$17,YEAR(AR$4))=4,IF(AR$1&lt;=Taxes!$P$81*12,Taxes!$P$82,IF(AR$1&lt;=Taxes!$P$83*12,Taxes!$P$84,IF(Taxes!$P137&lt;&gt;"",Taxes!$P137,Taxes!$P$77))),
IF(SUMIFS(Taxes!$N$14:$N$17,Taxes!$J$14:$J$17,YEAR(AR$4))&gt;1,SUMIFS(Taxes!$P$77:$P$79,Taxes!$N$77:$N$79,SUMIFS(Taxes!$N$14:$N$17,Taxes!$J$14:$J$17,YEAR(AR$4))),
IF(Taxes!$N$12&gt;1,SUMIFS(Taxes!$P$77:$P$79,Taxes!$N$77:$N$79,Taxes!$N$12),IF(Taxes!$P137&lt;&gt;"",Taxes!$P137,SUMIFS(Taxes!$P$77:$P$79,Taxes!$N$77:$N$79,Taxes!$N$12)))
))
)</f>
        <v>0</v>
      </c>
      <c r="AS295" s="5">
        <f ca="1">IF(AS$4="",0,AS111*
IF(SUMIFS(Taxes!$N$14:$N$17,Taxes!$J$14:$J$17,YEAR(AS$4))=4,IF(AS$1&lt;=Taxes!$P$81*12,Taxes!$P$82,IF(AS$1&lt;=Taxes!$P$83*12,Taxes!$P$84,IF(Taxes!$P137&lt;&gt;"",Taxes!$P137,Taxes!$P$77))),
IF(SUMIFS(Taxes!$N$14:$N$17,Taxes!$J$14:$J$17,YEAR(AS$4))&gt;1,SUMIFS(Taxes!$P$77:$P$79,Taxes!$N$77:$N$79,SUMIFS(Taxes!$N$14:$N$17,Taxes!$J$14:$J$17,YEAR(AS$4))),
IF(Taxes!$N$12&gt;1,SUMIFS(Taxes!$P$77:$P$79,Taxes!$N$77:$N$79,Taxes!$N$12),IF(Taxes!$P137&lt;&gt;"",Taxes!$P137,SUMIFS(Taxes!$P$77:$P$79,Taxes!$N$77:$N$79,Taxes!$N$12)))
))
)</f>
        <v>0</v>
      </c>
      <c r="AT295" s="5">
        <f ca="1">IF(AT$4="",0,AT111*
IF(SUMIFS(Taxes!$N$14:$N$17,Taxes!$J$14:$J$17,YEAR(AT$4))=4,IF(AT$1&lt;=Taxes!$P$81*12,Taxes!$P$82,IF(AT$1&lt;=Taxes!$P$83*12,Taxes!$P$84,IF(Taxes!$P137&lt;&gt;"",Taxes!$P137,Taxes!$P$77))),
IF(SUMIFS(Taxes!$N$14:$N$17,Taxes!$J$14:$J$17,YEAR(AT$4))&gt;1,SUMIFS(Taxes!$P$77:$P$79,Taxes!$N$77:$N$79,SUMIFS(Taxes!$N$14:$N$17,Taxes!$J$14:$J$17,YEAR(AT$4))),
IF(Taxes!$N$12&gt;1,SUMIFS(Taxes!$P$77:$P$79,Taxes!$N$77:$N$79,Taxes!$N$12),IF(Taxes!$P137&lt;&gt;"",Taxes!$P137,SUMIFS(Taxes!$P$77:$P$79,Taxes!$N$77:$N$79,Taxes!$N$12)))
))
)</f>
        <v>0</v>
      </c>
      <c r="AU295" s="5">
        <f ca="1">IF(AU$4="",0,AU111*
IF(SUMIFS(Taxes!$N$14:$N$17,Taxes!$J$14:$J$17,YEAR(AU$4))=4,IF(AU$1&lt;=Taxes!$P$81*12,Taxes!$P$82,IF(AU$1&lt;=Taxes!$P$83*12,Taxes!$P$84,IF(Taxes!$P137&lt;&gt;"",Taxes!$P137,Taxes!$P$77))),
IF(SUMIFS(Taxes!$N$14:$N$17,Taxes!$J$14:$J$17,YEAR(AU$4))&gt;1,SUMIFS(Taxes!$P$77:$P$79,Taxes!$N$77:$N$79,SUMIFS(Taxes!$N$14:$N$17,Taxes!$J$14:$J$17,YEAR(AU$4))),
IF(Taxes!$N$12&gt;1,SUMIFS(Taxes!$P$77:$P$79,Taxes!$N$77:$N$79,Taxes!$N$12),IF(Taxes!$P137&lt;&gt;"",Taxes!$P137,SUMIFS(Taxes!$P$77:$P$79,Taxes!$N$77:$N$79,Taxes!$N$12)))
))
)</f>
        <v>0</v>
      </c>
      <c r="AV295" s="5">
        <f ca="1">IF(AV$4="",0,AV111*
IF(SUMIFS(Taxes!$N$14:$N$17,Taxes!$J$14:$J$17,YEAR(AV$4))=4,IF(AV$1&lt;=Taxes!$P$81*12,Taxes!$P$82,IF(AV$1&lt;=Taxes!$P$83*12,Taxes!$P$84,IF(Taxes!$P137&lt;&gt;"",Taxes!$P137,Taxes!$P$77))),
IF(SUMIFS(Taxes!$N$14:$N$17,Taxes!$J$14:$J$17,YEAR(AV$4))&gt;1,SUMIFS(Taxes!$P$77:$P$79,Taxes!$N$77:$N$79,SUMIFS(Taxes!$N$14:$N$17,Taxes!$J$14:$J$17,YEAR(AV$4))),
IF(Taxes!$N$12&gt;1,SUMIFS(Taxes!$P$77:$P$79,Taxes!$N$77:$N$79,Taxes!$N$12),IF(Taxes!$P137&lt;&gt;"",Taxes!$P137,SUMIFS(Taxes!$P$77:$P$79,Taxes!$N$77:$N$79,Taxes!$N$12)))
))
)</f>
        <v>0</v>
      </c>
      <c r="AW295" s="5">
        <f ca="1">IF(AW$4="",0,AW111*
IF(SUMIFS(Taxes!$N$14:$N$17,Taxes!$J$14:$J$17,YEAR(AW$4))=4,IF(AW$1&lt;=Taxes!$P$81*12,Taxes!$P$82,IF(AW$1&lt;=Taxes!$P$83*12,Taxes!$P$84,IF(Taxes!$P137&lt;&gt;"",Taxes!$P137,Taxes!$P$77))),
IF(SUMIFS(Taxes!$N$14:$N$17,Taxes!$J$14:$J$17,YEAR(AW$4))&gt;1,SUMIFS(Taxes!$P$77:$P$79,Taxes!$N$77:$N$79,SUMIFS(Taxes!$N$14:$N$17,Taxes!$J$14:$J$17,YEAR(AW$4))),
IF(Taxes!$N$12&gt;1,SUMIFS(Taxes!$P$77:$P$79,Taxes!$N$77:$N$79,Taxes!$N$12),IF(Taxes!$P137&lt;&gt;"",Taxes!$P137,SUMIFS(Taxes!$P$77:$P$79,Taxes!$N$77:$N$79,Taxes!$N$12)))
))
)</f>
        <v>0</v>
      </c>
      <c r="AX295" s="5">
        <f ca="1">IF(AX$4="",0,AX111*
IF(SUMIFS(Taxes!$N$14:$N$17,Taxes!$J$14:$J$17,YEAR(AX$4))=4,IF(AX$1&lt;=Taxes!$P$81*12,Taxes!$P$82,IF(AX$1&lt;=Taxes!$P$83*12,Taxes!$P$84,IF(Taxes!$P137&lt;&gt;"",Taxes!$P137,Taxes!$P$77))),
IF(SUMIFS(Taxes!$N$14:$N$17,Taxes!$J$14:$J$17,YEAR(AX$4))&gt;1,SUMIFS(Taxes!$P$77:$P$79,Taxes!$N$77:$N$79,SUMIFS(Taxes!$N$14:$N$17,Taxes!$J$14:$J$17,YEAR(AX$4))),
IF(Taxes!$N$12&gt;1,SUMIFS(Taxes!$P$77:$P$79,Taxes!$N$77:$N$79,Taxes!$N$12),IF(Taxes!$P137&lt;&gt;"",Taxes!$P137,SUMIFS(Taxes!$P$77:$P$79,Taxes!$N$77:$N$79,Taxes!$N$12)))
))
)</f>
        <v>0</v>
      </c>
      <c r="AY295" s="5">
        <f ca="1">IF(AY$4="",0,AY111*
IF(SUMIFS(Taxes!$N$14:$N$17,Taxes!$J$14:$J$17,YEAR(AY$4))=4,IF(AY$1&lt;=Taxes!$P$81*12,Taxes!$P$82,IF(AY$1&lt;=Taxes!$P$83*12,Taxes!$P$84,IF(Taxes!$P137&lt;&gt;"",Taxes!$P137,Taxes!$P$77))),
IF(SUMIFS(Taxes!$N$14:$N$17,Taxes!$J$14:$J$17,YEAR(AY$4))&gt;1,SUMIFS(Taxes!$P$77:$P$79,Taxes!$N$77:$N$79,SUMIFS(Taxes!$N$14:$N$17,Taxes!$J$14:$J$17,YEAR(AY$4))),
IF(Taxes!$N$12&gt;1,SUMIFS(Taxes!$P$77:$P$79,Taxes!$N$77:$N$79,Taxes!$N$12),IF(Taxes!$P137&lt;&gt;"",Taxes!$P137,SUMIFS(Taxes!$P$77:$P$79,Taxes!$N$77:$N$79,Taxes!$N$12)))
))
)</f>
        <v>0</v>
      </c>
      <c r="AZ295" s="5">
        <f ca="1">IF(AZ$4="",0,AZ111*
IF(SUMIFS(Taxes!$N$14:$N$17,Taxes!$J$14:$J$17,YEAR(AZ$4))=4,IF(AZ$1&lt;=Taxes!$P$81*12,Taxes!$P$82,IF(AZ$1&lt;=Taxes!$P$83*12,Taxes!$P$84,IF(Taxes!$P137&lt;&gt;"",Taxes!$P137,Taxes!$P$77))),
IF(SUMIFS(Taxes!$N$14:$N$17,Taxes!$J$14:$J$17,YEAR(AZ$4))&gt;1,SUMIFS(Taxes!$P$77:$P$79,Taxes!$N$77:$N$79,SUMIFS(Taxes!$N$14:$N$17,Taxes!$J$14:$J$17,YEAR(AZ$4))),
IF(Taxes!$N$12&gt;1,SUMIFS(Taxes!$P$77:$P$79,Taxes!$N$77:$N$79,Taxes!$N$12),IF(Taxes!$P137&lt;&gt;"",Taxes!$P137,SUMIFS(Taxes!$P$77:$P$79,Taxes!$N$77:$N$79,Taxes!$N$12)))
))
)</f>
        <v>0</v>
      </c>
      <c r="BA295" s="5">
        <f ca="1">IF(BA$4="",0,BA111*
IF(SUMIFS(Taxes!$N$14:$N$17,Taxes!$J$14:$J$17,YEAR(BA$4))=4,IF(BA$1&lt;=Taxes!$P$81*12,Taxes!$P$82,IF(BA$1&lt;=Taxes!$P$83*12,Taxes!$P$84,IF(Taxes!$P137&lt;&gt;"",Taxes!$P137,Taxes!$P$77))),
IF(SUMIFS(Taxes!$N$14:$N$17,Taxes!$J$14:$J$17,YEAR(BA$4))&gt;1,SUMIFS(Taxes!$P$77:$P$79,Taxes!$N$77:$N$79,SUMIFS(Taxes!$N$14:$N$17,Taxes!$J$14:$J$17,YEAR(BA$4))),
IF(Taxes!$N$12&gt;1,SUMIFS(Taxes!$P$77:$P$79,Taxes!$N$77:$N$79,Taxes!$N$12),IF(Taxes!$P137&lt;&gt;"",Taxes!$P137,SUMIFS(Taxes!$P$77:$P$79,Taxes!$N$77:$N$79,Taxes!$N$12)))
))
)</f>
        <v>0</v>
      </c>
      <c r="BB295" s="5">
        <f ca="1">IF(BB$4="",0,BB111*
IF(SUMIFS(Taxes!$N$14:$N$17,Taxes!$J$14:$J$17,YEAR(BB$4))=4,IF(BB$1&lt;=Taxes!$P$81*12,Taxes!$P$82,IF(BB$1&lt;=Taxes!$P$83*12,Taxes!$P$84,IF(Taxes!$P137&lt;&gt;"",Taxes!$P137,Taxes!$P$77))),
IF(SUMIFS(Taxes!$N$14:$N$17,Taxes!$J$14:$J$17,YEAR(BB$4))&gt;1,SUMIFS(Taxes!$P$77:$P$79,Taxes!$N$77:$N$79,SUMIFS(Taxes!$N$14:$N$17,Taxes!$J$14:$J$17,YEAR(BB$4))),
IF(Taxes!$N$12&gt;1,SUMIFS(Taxes!$P$77:$P$79,Taxes!$N$77:$N$79,Taxes!$N$12),IF(Taxes!$P137&lt;&gt;"",Taxes!$P137,SUMIFS(Taxes!$P$77:$P$79,Taxes!$N$77:$N$79,Taxes!$N$12)))
))
)</f>
        <v>0</v>
      </c>
      <c r="BC295" s="5">
        <f ca="1">IF(BC$4="",0,BC111*
IF(SUMIFS(Taxes!$N$14:$N$17,Taxes!$J$14:$J$17,YEAR(BC$4))=4,IF(BC$1&lt;=Taxes!$P$81*12,Taxes!$P$82,IF(BC$1&lt;=Taxes!$P$83*12,Taxes!$P$84,IF(Taxes!$P137&lt;&gt;"",Taxes!$P137,Taxes!$P$77))),
IF(SUMIFS(Taxes!$N$14:$N$17,Taxes!$J$14:$J$17,YEAR(BC$4))&gt;1,SUMIFS(Taxes!$P$77:$P$79,Taxes!$N$77:$N$79,SUMIFS(Taxes!$N$14:$N$17,Taxes!$J$14:$J$17,YEAR(BC$4))),
IF(Taxes!$N$12&gt;1,SUMIFS(Taxes!$P$77:$P$79,Taxes!$N$77:$N$79,Taxes!$N$12),IF(Taxes!$P137&lt;&gt;"",Taxes!$P137,SUMIFS(Taxes!$P$77:$P$79,Taxes!$N$77:$N$79,Taxes!$N$12)))
))
)</f>
        <v>0</v>
      </c>
      <c r="BD295" s="5">
        <f ca="1">IF(BD$4="",0,BD111*
IF(SUMIFS(Taxes!$N$14:$N$17,Taxes!$J$14:$J$17,YEAR(BD$4))=4,IF(BD$1&lt;=Taxes!$P$81*12,Taxes!$P$82,IF(BD$1&lt;=Taxes!$P$83*12,Taxes!$P$84,IF(Taxes!$P137&lt;&gt;"",Taxes!$P137,Taxes!$P$77))),
IF(SUMIFS(Taxes!$N$14:$N$17,Taxes!$J$14:$J$17,YEAR(BD$4))&gt;1,SUMIFS(Taxes!$P$77:$P$79,Taxes!$N$77:$N$79,SUMIFS(Taxes!$N$14:$N$17,Taxes!$J$14:$J$17,YEAR(BD$4))),
IF(Taxes!$N$12&gt;1,SUMIFS(Taxes!$P$77:$P$79,Taxes!$N$77:$N$79,Taxes!$N$12),IF(Taxes!$P137&lt;&gt;"",Taxes!$P137,SUMIFS(Taxes!$P$77:$P$79,Taxes!$N$77:$N$79,Taxes!$N$12)))
))
)</f>
        <v>0</v>
      </c>
      <c r="BE295" s="5">
        <f ca="1">IF(BE$4="",0,BE111*
IF(SUMIFS(Taxes!$N$14:$N$17,Taxes!$J$14:$J$17,YEAR(BE$4))=4,IF(BE$1&lt;=Taxes!$P$81*12,Taxes!$P$82,IF(BE$1&lt;=Taxes!$P$83*12,Taxes!$P$84,IF(Taxes!$P137&lt;&gt;"",Taxes!$P137,Taxes!$P$77))),
IF(SUMIFS(Taxes!$N$14:$N$17,Taxes!$J$14:$J$17,YEAR(BE$4))&gt;1,SUMIFS(Taxes!$P$77:$P$79,Taxes!$N$77:$N$79,SUMIFS(Taxes!$N$14:$N$17,Taxes!$J$14:$J$17,YEAR(BE$4))),
IF(Taxes!$N$12&gt;1,SUMIFS(Taxes!$P$77:$P$79,Taxes!$N$77:$N$79,Taxes!$N$12),IF(Taxes!$P137&lt;&gt;"",Taxes!$P137,SUMIFS(Taxes!$P$77:$P$79,Taxes!$N$77:$N$79,Taxes!$N$12)))
))
)</f>
        <v>0</v>
      </c>
      <c r="BF295" s="5">
        <f ca="1">IF(BF$4="",0,BF111*
IF(SUMIFS(Taxes!$N$14:$N$17,Taxes!$J$14:$J$17,YEAR(BF$4))=4,IF(BF$1&lt;=Taxes!$P$81*12,Taxes!$P$82,IF(BF$1&lt;=Taxes!$P$83*12,Taxes!$P$84,IF(Taxes!$P137&lt;&gt;"",Taxes!$P137,Taxes!$P$77))),
IF(SUMIFS(Taxes!$N$14:$N$17,Taxes!$J$14:$J$17,YEAR(BF$4))&gt;1,SUMIFS(Taxes!$P$77:$P$79,Taxes!$N$77:$N$79,SUMIFS(Taxes!$N$14:$N$17,Taxes!$J$14:$J$17,YEAR(BF$4))),
IF(Taxes!$N$12&gt;1,SUMIFS(Taxes!$P$77:$P$79,Taxes!$N$77:$N$79,Taxes!$N$12),IF(Taxes!$P137&lt;&gt;"",Taxes!$P137,SUMIFS(Taxes!$P$77:$P$79,Taxes!$N$77:$N$79,Taxes!$N$12)))
))
)</f>
        <v>0</v>
      </c>
      <c r="BG295" s="5">
        <f ca="1">IF(BG$4="",0,BG111*
IF(SUMIFS(Taxes!$N$14:$N$17,Taxes!$J$14:$J$17,YEAR(BG$4))=4,IF(BG$1&lt;=Taxes!$P$81*12,Taxes!$P$82,IF(BG$1&lt;=Taxes!$P$83*12,Taxes!$P$84,IF(Taxes!$P137&lt;&gt;"",Taxes!$P137,Taxes!$P$77))),
IF(SUMIFS(Taxes!$N$14:$N$17,Taxes!$J$14:$J$17,YEAR(BG$4))&gt;1,SUMIFS(Taxes!$P$77:$P$79,Taxes!$N$77:$N$79,SUMIFS(Taxes!$N$14:$N$17,Taxes!$J$14:$J$17,YEAR(BG$4))),
IF(Taxes!$N$12&gt;1,SUMIFS(Taxes!$P$77:$P$79,Taxes!$N$77:$N$79,Taxes!$N$12),IF(Taxes!$P137&lt;&gt;"",Taxes!$P137,SUMIFS(Taxes!$P$77:$P$79,Taxes!$N$77:$N$79,Taxes!$N$12)))
))
)</f>
        <v>0</v>
      </c>
      <c r="BH295" s="5">
        <f ca="1">IF(BH$4="",0,BH111*
IF(SUMIFS(Taxes!$N$14:$N$17,Taxes!$J$14:$J$17,YEAR(BH$4))=4,IF(BH$1&lt;=Taxes!$P$81*12,Taxes!$P$82,IF(BH$1&lt;=Taxes!$P$83*12,Taxes!$P$84,IF(Taxes!$P137&lt;&gt;"",Taxes!$P137,Taxes!$P$77))),
IF(SUMIFS(Taxes!$N$14:$N$17,Taxes!$J$14:$J$17,YEAR(BH$4))&gt;1,SUMIFS(Taxes!$P$77:$P$79,Taxes!$N$77:$N$79,SUMIFS(Taxes!$N$14:$N$17,Taxes!$J$14:$J$17,YEAR(BH$4))),
IF(Taxes!$N$12&gt;1,SUMIFS(Taxes!$P$77:$P$79,Taxes!$N$77:$N$79,Taxes!$N$12),IF(Taxes!$P137&lt;&gt;"",Taxes!$P137,SUMIFS(Taxes!$P$77:$P$79,Taxes!$N$77:$N$79,Taxes!$N$12)))
))
)</f>
        <v>0</v>
      </c>
      <c r="BI295" s="5">
        <f ca="1">IF(BI$4="",0,BI111*
IF(SUMIFS(Taxes!$N$14:$N$17,Taxes!$J$14:$J$17,YEAR(BI$4))=4,IF(BI$1&lt;=Taxes!$P$81*12,Taxes!$P$82,IF(BI$1&lt;=Taxes!$P$83*12,Taxes!$P$84,IF(Taxes!$P137&lt;&gt;"",Taxes!$P137,Taxes!$P$77))),
IF(SUMIFS(Taxes!$N$14:$N$17,Taxes!$J$14:$J$17,YEAR(BI$4))&gt;1,SUMIFS(Taxes!$P$77:$P$79,Taxes!$N$77:$N$79,SUMIFS(Taxes!$N$14:$N$17,Taxes!$J$14:$J$17,YEAR(BI$4))),
IF(Taxes!$N$12&gt;1,SUMIFS(Taxes!$P$77:$P$79,Taxes!$N$77:$N$79,Taxes!$N$12),IF(Taxes!$P137&lt;&gt;"",Taxes!$P137,SUMIFS(Taxes!$P$77:$P$79,Taxes!$N$77:$N$79,Taxes!$N$12)))
))
)</f>
        <v>0</v>
      </c>
      <c r="BJ295" s="5">
        <f ca="1">IF(BJ$4="",0,BJ111*
IF(SUMIFS(Taxes!$N$14:$N$17,Taxes!$J$14:$J$17,YEAR(BJ$4))=4,IF(BJ$1&lt;=Taxes!$P$81*12,Taxes!$P$82,IF(BJ$1&lt;=Taxes!$P$83*12,Taxes!$P$84,IF(Taxes!$P137&lt;&gt;"",Taxes!$P137,Taxes!$P$77))),
IF(SUMIFS(Taxes!$N$14:$N$17,Taxes!$J$14:$J$17,YEAR(BJ$4))&gt;1,SUMIFS(Taxes!$P$77:$P$79,Taxes!$N$77:$N$79,SUMIFS(Taxes!$N$14:$N$17,Taxes!$J$14:$J$17,YEAR(BJ$4))),
IF(Taxes!$N$12&gt;1,SUMIFS(Taxes!$P$77:$P$79,Taxes!$N$77:$N$79,Taxes!$N$12),IF(Taxes!$P137&lt;&gt;"",Taxes!$P137,SUMIFS(Taxes!$P$77:$P$79,Taxes!$N$77:$N$79,Taxes!$N$12)))
))
)</f>
        <v>0</v>
      </c>
      <c r="BK295" s="5">
        <f ca="1">IF(BK$4="",0,BK111*
IF(SUMIFS(Taxes!$N$14:$N$17,Taxes!$J$14:$J$17,YEAR(BK$4))=4,IF(BK$1&lt;=Taxes!$P$81*12,Taxes!$P$82,IF(BK$1&lt;=Taxes!$P$83*12,Taxes!$P$84,IF(Taxes!$P137&lt;&gt;"",Taxes!$P137,Taxes!$P$77))),
IF(SUMIFS(Taxes!$N$14:$N$17,Taxes!$J$14:$J$17,YEAR(BK$4))&gt;1,SUMIFS(Taxes!$P$77:$P$79,Taxes!$N$77:$N$79,SUMIFS(Taxes!$N$14:$N$17,Taxes!$J$14:$J$17,YEAR(BK$4))),
IF(Taxes!$N$12&gt;1,SUMIFS(Taxes!$P$77:$P$79,Taxes!$N$77:$N$79,Taxes!$N$12),IF(Taxes!$P137&lt;&gt;"",Taxes!$P137,SUMIFS(Taxes!$P$77:$P$79,Taxes!$N$77:$N$79,Taxes!$N$12)))
))
)</f>
        <v>0</v>
      </c>
      <c r="BL295" s="5">
        <f ca="1">IF(BL$4="",0,BL111*
IF(SUMIFS(Taxes!$N$14:$N$17,Taxes!$J$14:$J$17,YEAR(BL$4))=4,IF(BL$1&lt;=Taxes!$P$81*12,Taxes!$P$82,IF(BL$1&lt;=Taxes!$P$83*12,Taxes!$P$84,IF(Taxes!$P137&lt;&gt;"",Taxes!$P137,Taxes!$P$77))),
IF(SUMIFS(Taxes!$N$14:$N$17,Taxes!$J$14:$J$17,YEAR(BL$4))&gt;1,SUMIFS(Taxes!$P$77:$P$79,Taxes!$N$77:$N$79,SUMIFS(Taxes!$N$14:$N$17,Taxes!$J$14:$J$17,YEAR(BL$4))),
IF(Taxes!$N$12&gt;1,SUMIFS(Taxes!$P$77:$P$79,Taxes!$N$77:$N$79,Taxes!$N$12),IF(Taxes!$P137&lt;&gt;"",Taxes!$P137,SUMIFS(Taxes!$P$77:$P$79,Taxes!$N$77:$N$79,Taxes!$N$12)))
))
)</f>
        <v>0</v>
      </c>
      <c r="BM295" s="5">
        <f ca="1">IF(BM$4="",0,BM111*
IF(SUMIFS(Taxes!$N$14:$N$17,Taxes!$J$14:$J$17,YEAR(BM$4))=4,IF(BM$1&lt;=Taxes!$P$81*12,Taxes!$P$82,IF(BM$1&lt;=Taxes!$P$83*12,Taxes!$P$84,IF(Taxes!$P137&lt;&gt;"",Taxes!$P137,Taxes!$P$77))),
IF(SUMIFS(Taxes!$N$14:$N$17,Taxes!$J$14:$J$17,YEAR(BM$4))&gt;1,SUMIFS(Taxes!$P$77:$P$79,Taxes!$N$77:$N$79,SUMIFS(Taxes!$N$14:$N$17,Taxes!$J$14:$J$17,YEAR(BM$4))),
IF(Taxes!$N$12&gt;1,SUMIFS(Taxes!$P$77:$P$79,Taxes!$N$77:$N$79,Taxes!$N$12),IF(Taxes!$P137&lt;&gt;"",Taxes!$P137,SUMIFS(Taxes!$P$77:$P$79,Taxes!$N$77:$N$79,Taxes!$N$12)))
))
)</f>
        <v>0</v>
      </c>
      <c r="BN295" s="5">
        <f ca="1">IF(BN$4="",0,BN111*
IF(SUMIFS(Taxes!$N$14:$N$17,Taxes!$J$14:$J$17,YEAR(BN$4))=4,IF(BN$1&lt;=Taxes!$P$81*12,Taxes!$P$82,IF(BN$1&lt;=Taxes!$P$83*12,Taxes!$P$84,IF(Taxes!$P137&lt;&gt;"",Taxes!$P137,Taxes!$P$77))),
IF(SUMIFS(Taxes!$N$14:$N$17,Taxes!$J$14:$J$17,YEAR(BN$4))&gt;1,SUMIFS(Taxes!$P$77:$P$79,Taxes!$N$77:$N$79,SUMIFS(Taxes!$N$14:$N$17,Taxes!$J$14:$J$17,YEAR(BN$4))),
IF(Taxes!$N$12&gt;1,SUMIFS(Taxes!$P$77:$P$79,Taxes!$N$77:$N$79,Taxes!$N$12),IF(Taxes!$P137&lt;&gt;"",Taxes!$P137,SUMIFS(Taxes!$P$77:$P$79,Taxes!$N$77:$N$79,Taxes!$N$12)))
))
)</f>
        <v>0</v>
      </c>
      <c r="BO295" s="5">
        <f ca="1">IF(BO$4="",0,BO111*
IF(SUMIFS(Taxes!$N$14:$N$17,Taxes!$J$14:$J$17,YEAR(BO$4))=4,IF(BO$1&lt;=Taxes!$P$81*12,Taxes!$P$82,IF(BO$1&lt;=Taxes!$P$83*12,Taxes!$P$84,IF(Taxes!$P137&lt;&gt;"",Taxes!$P137,Taxes!$P$77))),
IF(SUMIFS(Taxes!$N$14:$N$17,Taxes!$J$14:$J$17,YEAR(BO$4))&gt;1,SUMIFS(Taxes!$P$77:$P$79,Taxes!$N$77:$N$79,SUMIFS(Taxes!$N$14:$N$17,Taxes!$J$14:$J$17,YEAR(BO$4))),
IF(Taxes!$N$12&gt;1,SUMIFS(Taxes!$P$77:$P$79,Taxes!$N$77:$N$79,Taxes!$N$12),IF(Taxes!$P137&lt;&gt;"",Taxes!$P137,SUMIFS(Taxes!$P$77:$P$79,Taxes!$N$77:$N$79,Taxes!$N$12)))
))
)</f>
        <v>0</v>
      </c>
      <c r="BP295" s="5">
        <f ca="1">IF(BP$4="",0,BP111*
IF(SUMIFS(Taxes!$N$14:$N$17,Taxes!$J$14:$J$17,YEAR(BP$4))=4,IF(BP$1&lt;=Taxes!$P$81*12,Taxes!$P$82,IF(BP$1&lt;=Taxes!$P$83*12,Taxes!$P$84,IF(Taxes!$P137&lt;&gt;"",Taxes!$P137,Taxes!$P$77))),
IF(SUMIFS(Taxes!$N$14:$N$17,Taxes!$J$14:$J$17,YEAR(BP$4))&gt;1,SUMIFS(Taxes!$P$77:$P$79,Taxes!$N$77:$N$79,SUMIFS(Taxes!$N$14:$N$17,Taxes!$J$14:$J$17,YEAR(BP$4))),
IF(Taxes!$N$12&gt;1,SUMIFS(Taxes!$P$77:$P$79,Taxes!$N$77:$N$79,Taxes!$N$12),IF(Taxes!$P137&lt;&gt;"",Taxes!$P137,SUMIFS(Taxes!$P$77:$P$79,Taxes!$N$77:$N$79,Taxes!$N$12)))
))
)</f>
        <v>0</v>
      </c>
      <c r="BQ295" s="5">
        <f ca="1">IF(BQ$4="",0,BQ111*
IF(SUMIFS(Taxes!$N$14:$N$17,Taxes!$J$14:$J$17,YEAR(BQ$4))=4,IF(BQ$1&lt;=Taxes!$P$81*12,Taxes!$P$82,IF(BQ$1&lt;=Taxes!$P$83*12,Taxes!$P$84,IF(Taxes!$P137&lt;&gt;"",Taxes!$P137,Taxes!$P$77))),
IF(SUMIFS(Taxes!$N$14:$N$17,Taxes!$J$14:$J$17,YEAR(BQ$4))&gt;1,SUMIFS(Taxes!$P$77:$P$79,Taxes!$N$77:$N$79,SUMIFS(Taxes!$N$14:$N$17,Taxes!$J$14:$J$17,YEAR(BQ$4))),
IF(Taxes!$N$12&gt;1,SUMIFS(Taxes!$P$77:$P$79,Taxes!$N$77:$N$79,Taxes!$N$12),IF(Taxes!$P137&lt;&gt;"",Taxes!$P137,SUMIFS(Taxes!$P$77:$P$79,Taxes!$N$77:$N$79,Taxes!$N$12)))
))
)</f>
        <v>0</v>
      </c>
      <c r="BR295" s="5">
        <f ca="1">IF(BR$4="",0,BR111*
IF(SUMIFS(Taxes!$N$14:$N$17,Taxes!$J$14:$J$17,YEAR(BR$4))=4,IF(BR$1&lt;=Taxes!$P$81*12,Taxes!$P$82,IF(BR$1&lt;=Taxes!$P$83*12,Taxes!$P$84,IF(Taxes!$P137&lt;&gt;"",Taxes!$P137,Taxes!$P$77))),
IF(SUMIFS(Taxes!$N$14:$N$17,Taxes!$J$14:$J$17,YEAR(BR$4))&gt;1,SUMIFS(Taxes!$P$77:$P$79,Taxes!$N$77:$N$79,SUMIFS(Taxes!$N$14:$N$17,Taxes!$J$14:$J$17,YEAR(BR$4))),
IF(Taxes!$N$12&gt;1,SUMIFS(Taxes!$P$77:$P$79,Taxes!$N$77:$N$79,Taxes!$N$12),IF(Taxes!$P137&lt;&gt;"",Taxes!$P137,SUMIFS(Taxes!$P$77:$P$79,Taxes!$N$77:$N$79,Taxes!$N$12)))
))
)</f>
        <v>0</v>
      </c>
      <c r="BS295" s="5">
        <f ca="1">IF(BS$4="",0,BS111*
IF(SUMIFS(Taxes!$N$14:$N$17,Taxes!$J$14:$J$17,YEAR(BS$4))=4,IF(BS$1&lt;=Taxes!$P$81*12,Taxes!$P$82,IF(BS$1&lt;=Taxes!$P$83*12,Taxes!$P$84,IF(Taxes!$P137&lt;&gt;"",Taxes!$P137,Taxes!$P$77))),
IF(SUMIFS(Taxes!$N$14:$N$17,Taxes!$J$14:$J$17,YEAR(BS$4))&gt;1,SUMIFS(Taxes!$P$77:$P$79,Taxes!$N$77:$N$79,SUMIFS(Taxes!$N$14:$N$17,Taxes!$J$14:$J$17,YEAR(BS$4))),
IF(Taxes!$N$12&gt;1,SUMIFS(Taxes!$P$77:$P$79,Taxes!$N$77:$N$79,Taxes!$N$12),IF(Taxes!$P137&lt;&gt;"",Taxes!$P137,SUMIFS(Taxes!$P$77:$P$79,Taxes!$N$77:$N$79,Taxes!$N$12)))
))
)</f>
        <v>0</v>
      </c>
      <c r="BT295" s="5">
        <f ca="1">IF(BT$4="",0,BT111*
IF(SUMIFS(Taxes!$N$14:$N$17,Taxes!$J$14:$J$17,YEAR(BT$4))=4,IF(BT$1&lt;=Taxes!$P$81*12,Taxes!$P$82,IF(BT$1&lt;=Taxes!$P$83*12,Taxes!$P$84,IF(Taxes!$P137&lt;&gt;"",Taxes!$P137,Taxes!$P$77))),
IF(SUMIFS(Taxes!$N$14:$N$17,Taxes!$J$14:$J$17,YEAR(BT$4))&gt;1,SUMIFS(Taxes!$P$77:$P$79,Taxes!$N$77:$N$79,SUMIFS(Taxes!$N$14:$N$17,Taxes!$J$14:$J$17,YEAR(BT$4))),
IF(Taxes!$N$12&gt;1,SUMIFS(Taxes!$P$77:$P$79,Taxes!$N$77:$N$79,Taxes!$N$12),IF(Taxes!$P137&lt;&gt;"",Taxes!$P137,SUMIFS(Taxes!$P$77:$P$79,Taxes!$N$77:$N$79,Taxes!$N$12)))
))
)</f>
        <v>0</v>
      </c>
      <c r="BU295" s="5">
        <f ca="1">IF(BU$4="",0,BU111*
IF(SUMIFS(Taxes!$N$14:$N$17,Taxes!$J$14:$J$17,YEAR(BU$4))=4,IF(BU$1&lt;=Taxes!$P$81*12,Taxes!$P$82,IF(BU$1&lt;=Taxes!$P$83*12,Taxes!$P$84,IF(Taxes!$P137&lt;&gt;"",Taxes!$P137,Taxes!$P$77))),
IF(SUMIFS(Taxes!$N$14:$N$17,Taxes!$J$14:$J$17,YEAR(BU$4))&gt;1,SUMIFS(Taxes!$P$77:$P$79,Taxes!$N$77:$N$79,SUMIFS(Taxes!$N$14:$N$17,Taxes!$J$14:$J$17,YEAR(BU$4))),
IF(Taxes!$N$12&gt;1,SUMIFS(Taxes!$P$77:$P$79,Taxes!$N$77:$N$79,Taxes!$N$12),IF(Taxes!$P137&lt;&gt;"",Taxes!$P137,SUMIFS(Taxes!$P$77:$P$79,Taxes!$N$77:$N$79,Taxes!$N$12)))
))
)</f>
        <v>0</v>
      </c>
      <c r="BV295" s="5">
        <f ca="1">IF(BV$4="",0,BV111*
IF(SUMIFS(Taxes!$N$14:$N$17,Taxes!$J$14:$J$17,YEAR(BV$4))=4,IF(BV$1&lt;=Taxes!$P$81*12,Taxes!$P$82,IF(BV$1&lt;=Taxes!$P$83*12,Taxes!$P$84,IF(Taxes!$P137&lt;&gt;"",Taxes!$P137,Taxes!$P$77))),
IF(SUMIFS(Taxes!$N$14:$N$17,Taxes!$J$14:$J$17,YEAR(BV$4))&gt;1,SUMIFS(Taxes!$P$77:$P$79,Taxes!$N$77:$N$79,SUMIFS(Taxes!$N$14:$N$17,Taxes!$J$14:$J$17,YEAR(BV$4))),
IF(Taxes!$N$12&gt;1,SUMIFS(Taxes!$P$77:$P$79,Taxes!$N$77:$N$79,Taxes!$N$12),IF(Taxes!$P137&lt;&gt;"",Taxes!$P137,SUMIFS(Taxes!$P$77:$P$79,Taxes!$N$77:$N$79,Taxes!$N$12)))
))
)</f>
        <v>0</v>
      </c>
      <c r="BW295" s="5">
        <f ca="1">IF(BW$4="",0,BW111*
IF(SUMIFS(Taxes!$N$14:$N$17,Taxes!$J$14:$J$17,YEAR(BW$4))=4,IF(BW$1&lt;=Taxes!$P$81*12,Taxes!$P$82,IF(BW$1&lt;=Taxes!$P$83*12,Taxes!$P$84,IF(Taxes!$P137&lt;&gt;"",Taxes!$P137,Taxes!$P$77))),
IF(SUMIFS(Taxes!$N$14:$N$17,Taxes!$J$14:$J$17,YEAR(BW$4))&gt;1,SUMIFS(Taxes!$P$77:$P$79,Taxes!$N$77:$N$79,SUMIFS(Taxes!$N$14:$N$17,Taxes!$J$14:$J$17,YEAR(BW$4))),
IF(Taxes!$N$12&gt;1,SUMIFS(Taxes!$P$77:$P$79,Taxes!$N$77:$N$79,Taxes!$N$12),IF(Taxes!$P137&lt;&gt;"",Taxes!$P137,SUMIFS(Taxes!$P$77:$P$79,Taxes!$N$77:$N$79,Taxes!$N$12)))
))
)</f>
        <v>0</v>
      </c>
      <c r="BX295" s="5">
        <f ca="1">IF(BX$4="",0,BX111*
IF(SUMIFS(Taxes!$N$14:$N$17,Taxes!$J$14:$J$17,YEAR(BX$4))=4,IF(BX$1&lt;=Taxes!$P$81*12,Taxes!$P$82,IF(BX$1&lt;=Taxes!$P$83*12,Taxes!$P$84,IF(Taxes!$P137&lt;&gt;"",Taxes!$P137,Taxes!$P$77))),
IF(SUMIFS(Taxes!$N$14:$N$17,Taxes!$J$14:$J$17,YEAR(BX$4))&gt;1,SUMIFS(Taxes!$P$77:$P$79,Taxes!$N$77:$N$79,SUMIFS(Taxes!$N$14:$N$17,Taxes!$J$14:$J$17,YEAR(BX$4))),
IF(Taxes!$N$12&gt;1,SUMIFS(Taxes!$P$77:$P$79,Taxes!$N$77:$N$79,Taxes!$N$12),IF(Taxes!$P137&lt;&gt;"",Taxes!$P137,SUMIFS(Taxes!$P$77:$P$79,Taxes!$N$77:$N$79,Taxes!$N$12)))
))
)</f>
        <v>0</v>
      </c>
      <c r="BY295" s="5">
        <f ca="1">IF(BY$4="",0,BY111*
IF(SUMIFS(Taxes!$N$14:$N$17,Taxes!$J$14:$J$17,YEAR(BY$4))=4,IF(BY$1&lt;=Taxes!$P$81*12,Taxes!$P$82,IF(BY$1&lt;=Taxes!$P$83*12,Taxes!$P$84,IF(Taxes!$P137&lt;&gt;"",Taxes!$P137,Taxes!$P$77))),
IF(SUMIFS(Taxes!$N$14:$N$17,Taxes!$J$14:$J$17,YEAR(BY$4))&gt;1,SUMIFS(Taxes!$P$77:$P$79,Taxes!$N$77:$N$79,SUMIFS(Taxes!$N$14:$N$17,Taxes!$J$14:$J$17,YEAR(BY$4))),
IF(Taxes!$N$12&gt;1,SUMIFS(Taxes!$P$77:$P$79,Taxes!$N$77:$N$79,Taxes!$N$12),IF(Taxes!$P137&lt;&gt;"",Taxes!$P137,SUMIFS(Taxes!$P$77:$P$79,Taxes!$N$77:$N$79,Taxes!$N$12)))
))
)</f>
        <v>0</v>
      </c>
      <c r="BZ295" s="5">
        <f ca="1">IF(BZ$4="",0,BZ111*
IF(SUMIFS(Taxes!$N$14:$N$17,Taxes!$J$14:$J$17,YEAR(BZ$4))=4,IF(BZ$1&lt;=Taxes!$P$81*12,Taxes!$P$82,IF(BZ$1&lt;=Taxes!$P$83*12,Taxes!$P$84,IF(Taxes!$P137&lt;&gt;"",Taxes!$P137,Taxes!$P$77))),
IF(SUMIFS(Taxes!$N$14:$N$17,Taxes!$J$14:$J$17,YEAR(BZ$4))&gt;1,SUMIFS(Taxes!$P$77:$P$79,Taxes!$N$77:$N$79,SUMIFS(Taxes!$N$14:$N$17,Taxes!$J$14:$J$17,YEAR(BZ$4))),
IF(Taxes!$N$12&gt;1,SUMIFS(Taxes!$P$77:$P$79,Taxes!$N$77:$N$79,Taxes!$N$12),IF(Taxes!$P137&lt;&gt;"",Taxes!$P137,SUMIFS(Taxes!$P$77:$P$79,Taxes!$N$77:$N$79,Taxes!$N$12)))
))
)</f>
        <v>0</v>
      </c>
      <c r="CA295" s="5">
        <f ca="1">IF(CA$4="",0,CA111*
IF(SUMIFS(Taxes!$N$14:$N$17,Taxes!$J$14:$J$17,YEAR(CA$4))=4,IF(CA$1&lt;=Taxes!$P$81*12,Taxes!$P$82,IF(CA$1&lt;=Taxes!$P$83*12,Taxes!$P$84,IF(Taxes!$P137&lt;&gt;"",Taxes!$P137,Taxes!$P$77))),
IF(SUMIFS(Taxes!$N$14:$N$17,Taxes!$J$14:$J$17,YEAR(CA$4))&gt;1,SUMIFS(Taxes!$P$77:$P$79,Taxes!$N$77:$N$79,SUMIFS(Taxes!$N$14:$N$17,Taxes!$J$14:$J$17,YEAR(CA$4))),
IF(Taxes!$N$12&gt;1,SUMIFS(Taxes!$P$77:$P$79,Taxes!$N$77:$N$79,Taxes!$N$12),IF(Taxes!$P137&lt;&gt;"",Taxes!$P137,SUMIFS(Taxes!$P$77:$P$79,Taxes!$N$77:$N$79,Taxes!$N$12)))
))
)</f>
        <v>0</v>
      </c>
      <c r="CB295" s="5">
        <f ca="1">IF(CB$4="",0,CB111*
IF(SUMIFS(Taxes!$N$14:$N$17,Taxes!$J$14:$J$17,YEAR(CB$4))=4,IF(CB$1&lt;=Taxes!$P$81*12,Taxes!$P$82,IF(CB$1&lt;=Taxes!$P$83*12,Taxes!$P$84,IF(Taxes!$P137&lt;&gt;"",Taxes!$P137,Taxes!$P$77))),
IF(SUMIFS(Taxes!$N$14:$N$17,Taxes!$J$14:$J$17,YEAR(CB$4))&gt;1,SUMIFS(Taxes!$P$77:$P$79,Taxes!$N$77:$N$79,SUMIFS(Taxes!$N$14:$N$17,Taxes!$J$14:$J$17,YEAR(CB$4))),
IF(Taxes!$N$12&gt;1,SUMIFS(Taxes!$P$77:$P$79,Taxes!$N$77:$N$79,Taxes!$N$12),IF(Taxes!$P137&lt;&gt;"",Taxes!$P137,SUMIFS(Taxes!$P$77:$P$79,Taxes!$N$77:$N$79,Taxes!$N$12)))
))
)</f>
        <v>0</v>
      </c>
      <c r="CC295" s="5">
        <f ca="1">IF(CC$4="",0,CC111*
IF(SUMIFS(Taxes!$N$14:$N$17,Taxes!$J$14:$J$17,YEAR(CC$4))=4,IF(CC$1&lt;=Taxes!$P$81*12,Taxes!$P$82,IF(CC$1&lt;=Taxes!$P$83*12,Taxes!$P$84,IF(Taxes!$P137&lt;&gt;"",Taxes!$P137,Taxes!$P$77))),
IF(SUMIFS(Taxes!$N$14:$N$17,Taxes!$J$14:$J$17,YEAR(CC$4))&gt;1,SUMIFS(Taxes!$P$77:$P$79,Taxes!$N$77:$N$79,SUMIFS(Taxes!$N$14:$N$17,Taxes!$J$14:$J$17,YEAR(CC$4))),
IF(Taxes!$N$12&gt;1,SUMIFS(Taxes!$P$77:$P$79,Taxes!$N$77:$N$79,Taxes!$N$12),IF(Taxes!$P137&lt;&gt;"",Taxes!$P137,SUMIFS(Taxes!$P$77:$P$79,Taxes!$N$77:$N$79,Taxes!$N$12)))
))
)</f>
        <v>0</v>
      </c>
      <c r="CD295" s="5">
        <f ca="1">IF(CD$4="",0,CD111*
IF(SUMIFS(Taxes!$N$14:$N$17,Taxes!$J$14:$J$17,YEAR(CD$4))=4,IF(CD$1&lt;=Taxes!$P$81*12,Taxes!$P$82,IF(CD$1&lt;=Taxes!$P$83*12,Taxes!$P$84,IF(Taxes!$P137&lt;&gt;"",Taxes!$P137,Taxes!$P$77))),
IF(SUMIFS(Taxes!$N$14:$N$17,Taxes!$J$14:$J$17,YEAR(CD$4))&gt;1,SUMIFS(Taxes!$P$77:$P$79,Taxes!$N$77:$N$79,SUMIFS(Taxes!$N$14:$N$17,Taxes!$J$14:$J$17,YEAR(CD$4))),
IF(Taxes!$N$12&gt;1,SUMIFS(Taxes!$P$77:$P$79,Taxes!$N$77:$N$79,Taxes!$N$12),IF(Taxes!$P137&lt;&gt;"",Taxes!$P137,SUMIFS(Taxes!$P$77:$P$79,Taxes!$N$77:$N$79,Taxes!$N$12)))
))
)</f>
        <v>0</v>
      </c>
      <c r="CE295" s="5">
        <f ca="1">IF(CE$4="",0,CE111*
IF(SUMIFS(Taxes!$N$14:$N$17,Taxes!$J$14:$J$17,YEAR(CE$4))=4,IF(CE$1&lt;=Taxes!$P$81*12,Taxes!$P$82,IF(CE$1&lt;=Taxes!$P$83*12,Taxes!$P$84,IF(Taxes!$P137&lt;&gt;"",Taxes!$P137,Taxes!$P$77))),
IF(SUMIFS(Taxes!$N$14:$N$17,Taxes!$J$14:$J$17,YEAR(CE$4))&gt;1,SUMIFS(Taxes!$P$77:$P$79,Taxes!$N$77:$N$79,SUMIFS(Taxes!$N$14:$N$17,Taxes!$J$14:$J$17,YEAR(CE$4))),
IF(Taxes!$N$12&gt;1,SUMIFS(Taxes!$P$77:$P$79,Taxes!$N$77:$N$79,Taxes!$N$12),IF(Taxes!$P137&lt;&gt;"",Taxes!$P137,SUMIFS(Taxes!$P$77:$P$79,Taxes!$N$77:$N$79,Taxes!$N$12)))
))
)</f>
        <v>0</v>
      </c>
      <c r="CF295" s="5">
        <f ca="1">IF(CF$4="",0,CF111*
IF(SUMIFS(Taxes!$N$14:$N$17,Taxes!$J$14:$J$17,YEAR(CF$4))=4,IF(CF$1&lt;=Taxes!$P$81*12,Taxes!$P$82,IF(CF$1&lt;=Taxes!$P$83*12,Taxes!$P$84,IF(Taxes!$P137&lt;&gt;"",Taxes!$P137,Taxes!$P$77))),
IF(SUMIFS(Taxes!$N$14:$N$17,Taxes!$J$14:$J$17,YEAR(CF$4))&gt;1,SUMIFS(Taxes!$P$77:$P$79,Taxes!$N$77:$N$79,SUMIFS(Taxes!$N$14:$N$17,Taxes!$J$14:$J$17,YEAR(CF$4))),
IF(Taxes!$N$12&gt;1,SUMIFS(Taxes!$P$77:$P$79,Taxes!$N$77:$N$79,Taxes!$N$12),IF(Taxes!$P137&lt;&gt;"",Taxes!$P137,SUMIFS(Taxes!$P$77:$P$79,Taxes!$N$77:$N$79,Taxes!$N$12)))
))
)</f>
        <v>0</v>
      </c>
    </row>
    <row r="296" spans="2:84" x14ac:dyDescent="0.3">
      <c r="B296" s="13">
        <f>ROW()</f>
        <v>296</v>
      </c>
      <c r="H296" s="1" t="str">
        <f t="shared" si="527"/>
        <v>НДС к возмещению</v>
      </c>
      <c r="I296" s="1" t="str">
        <f>$I$286</f>
        <v>Капзатраты на производственные мощности</v>
      </c>
      <c r="J296" s="1" t="str">
        <f>Prcsses!I178</f>
        <v>Торговое оборудование</v>
      </c>
      <c r="M296" s="53" t="s">
        <v>18</v>
      </c>
      <c r="U296" s="5">
        <f t="shared" ca="1" si="518"/>
        <v>0</v>
      </c>
      <c r="X296" s="5">
        <f ca="1">IF(X$4="",0,X112*
IF(SUMIFS(Taxes!$N$14:$N$17,Taxes!$J$14:$J$17,YEAR(X$4))=4,IF(X$1&lt;=Taxes!$P$81*12,Taxes!$P$82,IF(X$1&lt;=Taxes!$P$83*12,Taxes!$P$84,IF(Taxes!$P138&lt;&gt;"",Taxes!$P138,Taxes!$P$77))),
IF(SUMIFS(Taxes!$N$14:$N$17,Taxes!$J$14:$J$17,YEAR(X$4))&gt;1,SUMIFS(Taxes!$P$77:$P$79,Taxes!$N$77:$N$79,SUMIFS(Taxes!$N$14:$N$17,Taxes!$J$14:$J$17,YEAR(X$4))),
IF(Taxes!$N$12&gt;1,SUMIFS(Taxes!$P$77:$P$79,Taxes!$N$77:$N$79,Taxes!$N$12),IF(Taxes!$P138&lt;&gt;"",Taxes!$P138,SUMIFS(Taxes!$P$77:$P$79,Taxes!$N$77:$N$79,Taxes!$N$12)))
))
)</f>
        <v>0</v>
      </c>
      <c r="Y296" s="5">
        <f ca="1">IF(Y$4="",0,Y112*
IF(SUMIFS(Taxes!$N$14:$N$17,Taxes!$J$14:$J$17,YEAR(Y$4))=4,IF(Y$1&lt;=Taxes!$P$81*12,Taxes!$P$82,IF(Y$1&lt;=Taxes!$P$83*12,Taxes!$P$84,IF(Taxes!$P138&lt;&gt;"",Taxes!$P138,Taxes!$P$77))),
IF(SUMIFS(Taxes!$N$14:$N$17,Taxes!$J$14:$J$17,YEAR(Y$4))&gt;1,SUMIFS(Taxes!$P$77:$P$79,Taxes!$N$77:$N$79,SUMIFS(Taxes!$N$14:$N$17,Taxes!$J$14:$J$17,YEAR(Y$4))),
IF(Taxes!$N$12&gt;1,SUMIFS(Taxes!$P$77:$P$79,Taxes!$N$77:$N$79,Taxes!$N$12),IF(Taxes!$P138&lt;&gt;"",Taxes!$P138,SUMIFS(Taxes!$P$77:$P$79,Taxes!$N$77:$N$79,Taxes!$N$12)))
))
)</f>
        <v>0</v>
      </c>
      <c r="Z296" s="5">
        <f ca="1">IF(Z$4="",0,Z112*
IF(SUMIFS(Taxes!$N$14:$N$17,Taxes!$J$14:$J$17,YEAR(Z$4))=4,IF(Z$1&lt;=Taxes!$P$81*12,Taxes!$P$82,IF(Z$1&lt;=Taxes!$P$83*12,Taxes!$P$84,IF(Taxes!$P138&lt;&gt;"",Taxes!$P138,Taxes!$P$77))),
IF(SUMIFS(Taxes!$N$14:$N$17,Taxes!$J$14:$J$17,YEAR(Z$4))&gt;1,SUMIFS(Taxes!$P$77:$P$79,Taxes!$N$77:$N$79,SUMIFS(Taxes!$N$14:$N$17,Taxes!$J$14:$J$17,YEAR(Z$4))),
IF(Taxes!$N$12&gt;1,SUMIFS(Taxes!$P$77:$P$79,Taxes!$N$77:$N$79,Taxes!$N$12),IF(Taxes!$P138&lt;&gt;"",Taxes!$P138,SUMIFS(Taxes!$P$77:$P$79,Taxes!$N$77:$N$79,Taxes!$N$12)))
))
)</f>
        <v>0</v>
      </c>
      <c r="AA296" s="5">
        <f ca="1">IF(AA$4="",0,AA112*
IF(SUMIFS(Taxes!$N$14:$N$17,Taxes!$J$14:$J$17,YEAR(AA$4))=4,IF(AA$1&lt;=Taxes!$P$81*12,Taxes!$P$82,IF(AA$1&lt;=Taxes!$P$83*12,Taxes!$P$84,IF(Taxes!$P138&lt;&gt;"",Taxes!$P138,Taxes!$P$77))),
IF(SUMIFS(Taxes!$N$14:$N$17,Taxes!$J$14:$J$17,YEAR(AA$4))&gt;1,SUMIFS(Taxes!$P$77:$P$79,Taxes!$N$77:$N$79,SUMIFS(Taxes!$N$14:$N$17,Taxes!$J$14:$J$17,YEAR(AA$4))),
IF(Taxes!$N$12&gt;1,SUMIFS(Taxes!$P$77:$P$79,Taxes!$N$77:$N$79,Taxes!$N$12),IF(Taxes!$P138&lt;&gt;"",Taxes!$P138,SUMIFS(Taxes!$P$77:$P$79,Taxes!$N$77:$N$79,Taxes!$N$12)))
))
)</f>
        <v>0</v>
      </c>
      <c r="AB296" s="5">
        <f ca="1">IF(AB$4="",0,AB112*
IF(SUMIFS(Taxes!$N$14:$N$17,Taxes!$J$14:$J$17,YEAR(AB$4))=4,IF(AB$1&lt;=Taxes!$P$81*12,Taxes!$P$82,IF(AB$1&lt;=Taxes!$P$83*12,Taxes!$P$84,IF(Taxes!$P138&lt;&gt;"",Taxes!$P138,Taxes!$P$77))),
IF(SUMIFS(Taxes!$N$14:$N$17,Taxes!$J$14:$J$17,YEAR(AB$4))&gt;1,SUMIFS(Taxes!$P$77:$P$79,Taxes!$N$77:$N$79,SUMIFS(Taxes!$N$14:$N$17,Taxes!$J$14:$J$17,YEAR(AB$4))),
IF(Taxes!$N$12&gt;1,SUMIFS(Taxes!$P$77:$P$79,Taxes!$N$77:$N$79,Taxes!$N$12),IF(Taxes!$P138&lt;&gt;"",Taxes!$P138,SUMIFS(Taxes!$P$77:$P$79,Taxes!$N$77:$N$79,Taxes!$N$12)))
))
)</f>
        <v>0</v>
      </c>
      <c r="AC296" s="5">
        <f ca="1">IF(AC$4="",0,AC112*
IF(SUMIFS(Taxes!$N$14:$N$17,Taxes!$J$14:$J$17,YEAR(AC$4))=4,IF(AC$1&lt;=Taxes!$P$81*12,Taxes!$P$82,IF(AC$1&lt;=Taxes!$P$83*12,Taxes!$P$84,IF(Taxes!$P138&lt;&gt;"",Taxes!$P138,Taxes!$P$77))),
IF(SUMIFS(Taxes!$N$14:$N$17,Taxes!$J$14:$J$17,YEAR(AC$4))&gt;1,SUMIFS(Taxes!$P$77:$P$79,Taxes!$N$77:$N$79,SUMIFS(Taxes!$N$14:$N$17,Taxes!$J$14:$J$17,YEAR(AC$4))),
IF(Taxes!$N$12&gt;1,SUMIFS(Taxes!$P$77:$P$79,Taxes!$N$77:$N$79,Taxes!$N$12),IF(Taxes!$P138&lt;&gt;"",Taxes!$P138,SUMIFS(Taxes!$P$77:$P$79,Taxes!$N$77:$N$79,Taxes!$N$12)))
))
)</f>
        <v>0</v>
      </c>
      <c r="AD296" s="5">
        <f ca="1">IF(AD$4="",0,AD112*
IF(SUMIFS(Taxes!$N$14:$N$17,Taxes!$J$14:$J$17,YEAR(AD$4))=4,IF(AD$1&lt;=Taxes!$P$81*12,Taxes!$P$82,IF(AD$1&lt;=Taxes!$P$83*12,Taxes!$P$84,IF(Taxes!$P138&lt;&gt;"",Taxes!$P138,Taxes!$P$77))),
IF(SUMIFS(Taxes!$N$14:$N$17,Taxes!$J$14:$J$17,YEAR(AD$4))&gt;1,SUMIFS(Taxes!$P$77:$P$79,Taxes!$N$77:$N$79,SUMIFS(Taxes!$N$14:$N$17,Taxes!$J$14:$J$17,YEAR(AD$4))),
IF(Taxes!$N$12&gt;1,SUMIFS(Taxes!$P$77:$P$79,Taxes!$N$77:$N$79,Taxes!$N$12),IF(Taxes!$P138&lt;&gt;"",Taxes!$P138,SUMIFS(Taxes!$P$77:$P$79,Taxes!$N$77:$N$79,Taxes!$N$12)))
))
)</f>
        <v>0</v>
      </c>
      <c r="AE296" s="5">
        <f ca="1">IF(AE$4="",0,AE112*
IF(SUMIFS(Taxes!$N$14:$N$17,Taxes!$J$14:$J$17,YEAR(AE$4))=4,IF(AE$1&lt;=Taxes!$P$81*12,Taxes!$P$82,IF(AE$1&lt;=Taxes!$P$83*12,Taxes!$P$84,IF(Taxes!$P138&lt;&gt;"",Taxes!$P138,Taxes!$P$77))),
IF(SUMIFS(Taxes!$N$14:$N$17,Taxes!$J$14:$J$17,YEAR(AE$4))&gt;1,SUMIFS(Taxes!$P$77:$P$79,Taxes!$N$77:$N$79,SUMIFS(Taxes!$N$14:$N$17,Taxes!$J$14:$J$17,YEAR(AE$4))),
IF(Taxes!$N$12&gt;1,SUMIFS(Taxes!$P$77:$P$79,Taxes!$N$77:$N$79,Taxes!$N$12),IF(Taxes!$P138&lt;&gt;"",Taxes!$P138,SUMIFS(Taxes!$P$77:$P$79,Taxes!$N$77:$N$79,Taxes!$N$12)))
))
)</f>
        <v>0</v>
      </c>
      <c r="AF296" s="5">
        <f ca="1">IF(AF$4="",0,AF112*
IF(SUMIFS(Taxes!$N$14:$N$17,Taxes!$J$14:$J$17,YEAR(AF$4))=4,IF(AF$1&lt;=Taxes!$P$81*12,Taxes!$P$82,IF(AF$1&lt;=Taxes!$P$83*12,Taxes!$P$84,IF(Taxes!$P138&lt;&gt;"",Taxes!$P138,Taxes!$P$77))),
IF(SUMIFS(Taxes!$N$14:$N$17,Taxes!$J$14:$J$17,YEAR(AF$4))&gt;1,SUMIFS(Taxes!$P$77:$P$79,Taxes!$N$77:$N$79,SUMIFS(Taxes!$N$14:$N$17,Taxes!$J$14:$J$17,YEAR(AF$4))),
IF(Taxes!$N$12&gt;1,SUMIFS(Taxes!$P$77:$P$79,Taxes!$N$77:$N$79,Taxes!$N$12),IF(Taxes!$P138&lt;&gt;"",Taxes!$P138,SUMIFS(Taxes!$P$77:$P$79,Taxes!$N$77:$N$79,Taxes!$N$12)))
))
)</f>
        <v>0</v>
      </c>
      <c r="AG296" s="5">
        <f ca="1">IF(AG$4="",0,AG112*
IF(SUMIFS(Taxes!$N$14:$N$17,Taxes!$J$14:$J$17,YEAR(AG$4))=4,IF(AG$1&lt;=Taxes!$P$81*12,Taxes!$P$82,IF(AG$1&lt;=Taxes!$P$83*12,Taxes!$P$84,IF(Taxes!$P138&lt;&gt;"",Taxes!$P138,Taxes!$P$77))),
IF(SUMIFS(Taxes!$N$14:$N$17,Taxes!$J$14:$J$17,YEAR(AG$4))&gt;1,SUMIFS(Taxes!$P$77:$P$79,Taxes!$N$77:$N$79,SUMIFS(Taxes!$N$14:$N$17,Taxes!$J$14:$J$17,YEAR(AG$4))),
IF(Taxes!$N$12&gt;1,SUMIFS(Taxes!$P$77:$P$79,Taxes!$N$77:$N$79,Taxes!$N$12),IF(Taxes!$P138&lt;&gt;"",Taxes!$P138,SUMIFS(Taxes!$P$77:$P$79,Taxes!$N$77:$N$79,Taxes!$N$12)))
))
)</f>
        <v>0</v>
      </c>
      <c r="AH296" s="5">
        <f ca="1">IF(AH$4="",0,AH112*
IF(SUMIFS(Taxes!$N$14:$N$17,Taxes!$J$14:$J$17,YEAR(AH$4))=4,IF(AH$1&lt;=Taxes!$P$81*12,Taxes!$P$82,IF(AH$1&lt;=Taxes!$P$83*12,Taxes!$P$84,IF(Taxes!$P138&lt;&gt;"",Taxes!$P138,Taxes!$P$77))),
IF(SUMIFS(Taxes!$N$14:$N$17,Taxes!$J$14:$J$17,YEAR(AH$4))&gt;1,SUMIFS(Taxes!$P$77:$P$79,Taxes!$N$77:$N$79,SUMIFS(Taxes!$N$14:$N$17,Taxes!$J$14:$J$17,YEAR(AH$4))),
IF(Taxes!$N$12&gt;1,SUMIFS(Taxes!$P$77:$P$79,Taxes!$N$77:$N$79,Taxes!$N$12),IF(Taxes!$P138&lt;&gt;"",Taxes!$P138,SUMIFS(Taxes!$P$77:$P$79,Taxes!$N$77:$N$79,Taxes!$N$12)))
))
)</f>
        <v>0</v>
      </c>
      <c r="AI296" s="5">
        <f ca="1">IF(AI$4="",0,AI112*
IF(SUMIFS(Taxes!$N$14:$N$17,Taxes!$J$14:$J$17,YEAR(AI$4))=4,IF(AI$1&lt;=Taxes!$P$81*12,Taxes!$P$82,IF(AI$1&lt;=Taxes!$P$83*12,Taxes!$P$84,IF(Taxes!$P138&lt;&gt;"",Taxes!$P138,Taxes!$P$77))),
IF(SUMIFS(Taxes!$N$14:$N$17,Taxes!$J$14:$J$17,YEAR(AI$4))&gt;1,SUMIFS(Taxes!$P$77:$P$79,Taxes!$N$77:$N$79,SUMIFS(Taxes!$N$14:$N$17,Taxes!$J$14:$J$17,YEAR(AI$4))),
IF(Taxes!$N$12&gt;1,SUMIFS(Taxes!$P$77:$P$79,Taxes!$N$77:$N$79,Taxes!$N$12),IF(Taxes!$P138&lt;&gt;"",Taxes!$P138,SUMIFS(Taxes!$P$77:$P$79,Taxes!$N$77:$N$79,Taxes!$N$12)))
))
)</f>
        <v>0</v>
      </c>
      <c r="AJ296" s="5">
        <f ca="1">IF(AJ$4="",0,AJ112*
IF(SUMIFS(Taxes!$N$14:$N$17,Taxes!$J$14:$J$17,YEAR(AJ$4))=4,IF(AJ$1&lt;=Taxes!$P$81*12,Taxes!$P$82,IF(AJ$1&lt;=Taxes!$P$83*12,Taxes!$P$84,IF(Taxes!$P138&lt;&gt;"",Taxes!$P138,Taxes!$P$77))),
IF(SUMIFS(Taxes!$N$14:$N$17,Taxes!$J$14:$J$17,YEAR(AJ$4))&gt;1,SUMIFS(Taxes!$P$77:$P$79,Taxes!$N$77:$N$79,SUMIFS(Taxes!$N$14:$N$17,Taxes!$J$14:$J$17,YEAR(AJ$4))),
IF(Taxes!$N$12&gt;1,SUMIFS(Taxes!$P$77:$P$79,Taxes!$N$77:$N$79,Taxes!$N$12),IF(Taxes!$P138&lt;&gt;"",Taxes!$P138,SUMIFS(Taxes!$P$77:$P$79,Taxes!$N$77:$N$79,Taxes!$N$12)))
))
)</f>
        <v>0</v>
      </c>
      <c r="AK296" s="5">
        <f ca="1">IF(AK$4="",0,AK112*
IF(SUMIFS(Taxes!$N$14:$N$17,Taxes!$J$14:$J$17,YEAR(AK$4))=4,IF(AK$1&lt;=Taxes!$P$81*12,Taxes!$P$82,IF(AK$1&lt;=Taxes!$P$83*12,Taxes!$P$84,IF(Taxes!$P138&lt;&gt;"",Taxes!$P138,Taxes!$P$77))),
IF(SUMIFS(Taxes!$N$14:$N$17,Taxes!$J$14:$J$17,YEAR(AK$4))&gt;1,SUMIFS(Taxes!$P$77:$P$79,Taxes!$N$77:$N$79,SUMIFS(Taxes!$N$14:$N$17,Taxes!$J$14:$J$17,YEAR(AK$4))),
IF(Taxes!$N$12&gt;1,SUMIFS(Taxes!$P$77:$P$79,Taxes!$N$77:$N$79,Taxes!$N$12),IF(Taxes!$P138&lt;&gt;"",Taxes!$P138,SUMIFS(Taxes!$P$77:$P$79,Taxes!$N$77:$N$79,Taxes!$N$12)))
))
)</f>
        <v>0</v>
      </c>
      <c r="AL296" s="5">
        <f ca="1">IF(AL$4="",0,AL112*
IF(SUMIFS(Taxes!$N$14:$N$17,Taxes!$J$14:$J$17,YEAR(AL$4))=4,IF(AL$1&lt;=Taxes!$P$81*12,Taxes!$P$82,IF(AL$1&lt;=Taxes!$P$83*12,Taxes!$P$84,IF(Taxes!$P138&lt;&gt;"",Taxes!$P138,Taxes!$P$77))),
IF(SUMIFS(Taxes!$N$14:$N$17,Taxes!$J$14:$J$17,YEAR(AL$4))&gt;1,SUMIFS(Taxes!$P$77:$P$79,Taxes!$N$77:$N$79,SUMIFS(Taxes!$N$14:$N$17,Taxes!$J$14:$J$17,YEAR(AL$4))),
IF(Taxes!$N$12&gt;1,SUMIFS(Taxes!$P$77:$P$79,Taxes!$N$77:$N$79,Taxes!$N$12),IF(Taxes!$P138&lt;&gt;"",Taxes!$P138,SUMIFS(Taxes!$P$77:$P$79,Taxes!$N$77:$N$79,Taxes!$N$12)))
))
)</f>
        <v>0</v>
      </c>
      <c r="AM296" s="5">
        <f ca="1">IF(AM$4="",0,AM112*
IF(SUMIFS(Taxes!$N$14:$N$17,Taxes!$J$14:$J$17,YEAR(AM$4))=4,IF(AM$1&lt;=Taxes!$P$81*12,Taxes!$P$82,IF(AM$1&lt;=Taxes!$P$83*12,Taxes!$P$84,IF(Taxes!$P138&lt;&gt;"",Taxes!$P138,Taxes!$P$77))),
IF(SUMIFS(Taxes!$N$14:$N$17,Taxes!$J$14:$J$17,YEAR(AM$4))&gt;1,SUMIFS(Taxes!$P$77:$P$79,Taxes!$N$77:$N$79,SUMIFS(Taxes!$N$14:$N$17,Taxes!$J$14:$J$17,YEAR(AM$4))),
IF(Taxes!$N$12&gt;1,SUMIFS(Taxes!$P$77:$P$79,Taxes!$N$77:$N$79,Taxes!$N$12),IF(Taxes!$P138&lt;&gt;"",Taxes!$P138,SUMIFS(Taxes!$P$77:$P$79,Taxes!$N$77:$N$79,Taxes!$N$12)))
))
)</f>
        <v>0</v>
      </c>
      <c r="AN296" s="5">
        <f ca="1">IF(AN$4="",0,AN112*
IF(SUMIFS(Taxes!$N$14:$N$17,Taxes!$J$14:$J$17,YEAR(AN$4))=4,IF(AN$1&lt;=Taxes!$P$81*12,Taxes!$P$82,IF(AN$1&lt;=Taxes!$P$83*12,Taxes!$P$84,IF(Taxes!$P138&lt;&gt;"",Taxes!$P138,Taxes!$P$77))),
IF(SUMIFS(Taxes!$N$14:$N$17,Taxes!$J$14:$J$17,YEAR(AN$4))&gt;1,SUMIFS(Taxes!$P$77:$P$79,Taxes!$N$77:$N$79,SUMIFS(Taxes!$N$14:$N$17,Taxes!$J$14:$J$17,YEAR(AN$4))),
IF(Taxes!$N$12&gt;1,SUMIFS(Taxes!$P$77:$P$79,Taxes!$N$77:$N$79,Taxes!$N$12),IF(Taxes!$P138&lt;&gt;"",Taxes!$P138,SUMIFS(Taxes!$P$77:$P$79,Taxes!$N$77:$N$79,Taxes!$N$12)))
))
)</f>
        <v>0</v>
      </c>
      <c r="AO296" s="5">
        <f ca="1">IF(AO$4="",0,AO112*
IF(SUMIFS(Taxes!$N$14:$N$17,Taxes!$J$14:$J$17,YEAR(AO$4))=4,IF(AO$1&lt;=Taxes!$P$81*12,Taxes!$P$82,IF(AO$1&lt;=Taxes!$P$83*12,Taxes!$P$84,IF(Taxes!$P138&lt;&gt;"",Taxes!$P138,Taxes!$P$77))),
IF(SUMIFS(Taxes!$N$14:$N$17,Taxes!$J$14:$J$17,YEAR(AO$4))&gt;1,SUMIFS(Taxes!$P$77:$P$79,Taxes!$N$77:$N$79,SUMIFS(Taxes!$N$14:$N$17,Taxes!$J$14:$J$17,YEAR(AO$4))),
IF(Taxes!$N$12&gt;1,SUMIFS(Taxes!$P$77:$P$79,Taxes!$N$77:$N$79,Taxes!$N$12),IF(Taxes!$P138&lt;&gt;"",Taxes!$P138,SUMIFS(Taxes!$P$77:$P$79,Taxes!$N$77:$N$79,Taxes!$N$12)))
))
)</f>
        <v>0</v>
      </c>
      <c r="AP296" s="5">
        <f ca="1">IF(AP$4="",0,AP112*
IF(SUMIFS(Taxes!$N$14:$N$17,Taxes!$J$14:$J$17,YEAR(AP$4))=4,IF(AP$1&lt;=Taxes!$P$81*12,Taxes!$P$82,IF(AP$1&lt;=Taxes!$P$83*12,Taxes!$P$84,IF(Taxes!$P138&lt;&gt;"",Taxes!$P138,Taxes!$P$77))),
IF(SUMIFS(Taxes!$N$14:$N$17,Taxes!$J$14:$J$17,YEAR(AP$4))&gt;1,SUMIFS(Taxes!$P$77:$P$79,Taxes!$N$77:$N$79,SUMIFS(Taxes!$N$14:$N$17,Taxes!$J$14:$J$17,YEAR(AP$4))),
IF(Taxes!$N$12&gt;1,SUMIFS(Taxes!$P$77:$P$79,Taxes!$N$77:$N$79,Taxes!$N$12),IF(Taxes!$P138&lt;&gt;"",Taxes!$P138,SUMIFS(Taxes!$P$77:$P$79,Taxes!$N$77:$N$79,Taxes!$N$12)))
))
)</f>
        <v>0</v>
      </c>
      <c r="AQ296" s="5">
        <f ca="1">IF(AQ$4="",0,AQ112*
IF(SUMIFS(Taxes!$N$14:$N$17,Taxes!$J$14:$J$17,YEAR(AQ$4))=4,IF(AQ$1&lt;=Taxes!$P$81*12,Taxes!$P$82,IF(AQ$1&lt;=Taxes!$P$83*12,Taxes!$P$84,IF(Taxes!$P138&lt;&gt;"",Taxes!$P138,Taxes!$P$77))),
IF(SUMIFS(Taxes!$N$14:$N$17,Taxes!$J$14:$J$17,YEAR(AQ$4))&gt;1,SUMIFS(Taxes!$P$77:$P$79,Taxes!$N$77:$N$79,SUMIFS(Taxes!$N$14:$N$17,Taxes!$J$14:$J$17,YEAR(AQ$4))),
IF(Taxes!$N$12&gt;1,SUMIFS(Taxes!$P$77:$P$79,Taxes!$N$77:$N$79,Taxes!$N$12),IF(Taxes!$P138&lt;&gt;"",Taxes!$P138,SUMIFS(Taxes!$P$77:$P$79,Taxes!$N$77:$N$79,Taxes!$N$12)))
))
)</f>
        <v>0</v>
      </c>
      <c r="AR296" s="5">
        <f ca="1">IF(AR$4="",0,AR112*
IF(SUMIFS(Taxes!$N$14:$N$17,Taxes!$J$14:$J$17,YEAR(AR$4))=4,IF(AR$1&lt;=Taxes!$P$81*12,Taxes!$P$82,IF(AR$1&lt;=Taxes!$P$83*12,Taxes!$P$84,IF(Taxes!$P138&lt;&gt;"",Taxes!$P138,Taxes!$P$77))),
IF(SUMIFS(Taxes!$N$14:$N$17,Taxes!$J$14:$J$17,YEAR(AR$4))&gt;1,SUMIFS(Taxes!$P$77:$P$79,Taxes!$N$77:$N$79,SUMIFS(Taxes!$N$14:$N$17,Taxes!$J$14:$J$17,YEAR(AR$4))),
IF(Taxes!$N$12&gt;1,SUMIFS(Taxes!$P$77:$P$79,Taxes!$N$77:$N$79,Taxes!$N$12),IF(Taxes!$P138&lt;&gt;"",Taxes!$P138,SUMIFS(Taxes!$P$77:$P$79,Taxes!$N$77:$N$79,Taxes!$N$12)))
))
)</f>
        <v>0</v>
      </c>
      <c r="AS296" s="5">
        <f ca="1">IF(AS$4="",0,AS112*
IF(SUMIFS(Taxes!$N$14:$N$17,Taxes!$J$14:$J$17,YEAR(AS$4))=4,IF(AS$1&lt;=Taxes!$P$81*12,Taxes!$P$82,IF(AS$1&lt;=Taxes!$P$83*12,Taxes!$P$84,IF(Taxes!$P138&lt;&gt;"",Taxes!$P138,Taxes!$P$77))),
IF(SUMIFS(Taxes!$N$14:$N$17,Taxes!$J$14:$J$17,YEAR(AS$4))&gt;1,SUMIFS(Taxes!$P$77:$P$79,Taxes!$N$77:$N$79,SUMIFS(Taxes!$N$14:$N$17,Taxes!$J$14:$J$17,YEAR(AS$4))),
IF(Taxes!$N$12&gt;1,SUMIFS(Taxes!$P$77:$P$79,Taxes!$N$77:$N$79,Taxes!$N$12),IF(Taxes!$P138&lt;&gt;"",Taxes!$P138,SUMIFS(Taxes!$P$77:$P$79,Taxes!$N$77:$N$79,Taxes!$N$12)))
))
)</f>
        <v>0</v>
      </c>
      <c r="AT296" s="5">
        <f ca="1">IF(AT$4="",0,AT112*
IF(SUMIFS(Taxes!$N$14:$N$17,Taxes!$J$14:$J$17,YEAR(AT$4))=4,IF(AT$1&lt;=Taxes!$P$81*12,Taxes!$P$82,IF(AT$1&lt;=Taxes!$P$83*12,Taxes!$P$84,IF(Taxes!$P138&lt;&gt;"",Taxes!$P138,Taxes!$P$77))),
IF(SUMIFS(Taxes!$N$14:$N$17,Taxes!$J$14:$J$17,YEAR(AT$4))&gt;1,SUMIFS(Taxes!$P$77:$P$79,Taxes!$N$77:$N$79,SUMIFS(Taxes!$N$14:$N$17,Taxes!$J$14:$J$17,YEAR(AT$4))),
IF(Taxes!$N$12&gt;1,SUMIFS(Taxes!$P$77:$P$79,Taxes!$N$77:$N$79,Taxes!$N$12),IF(Taxes!$P138&lt;&gt;"",Taxes!$P138,SUMIFS(Taxes!$P$77:$P$79,Taxes!$N$77:$N$79,Taxes!$N$12)))
))
)</f>
        <v>0</v>
      </c>
      <c r="AU296" s="5">
        <f ca="1">IF(AU$4="",0,AU112*
IF(SUMIFS(Taxes!$N$14:$N$17,Taxes!$J$14:$J$17,YEAR(AU$4))=4,IF(AU$1&lt;=Taxes!$P$81*12,Taxes!$P$82,IF(AU$1&lt;=Taxes!$P$83*12,Taxes!$P$84,IF(Taxes!$P138&lt;&gt;"",Taxes!$P138,Taxes!$P$77))),
IF(SUMIFS(Taxes!$N$14:$N$17,Taxes!$J$14:$J$17,YEAR(AU$4))&gt;1,SUMIFS(Taxes!$P$77:$P$79,Taxes!$N$77:$N$79,SUMIFS(Taxes!$N$14:$N$17,Taxes!$J$14:$J$17,YEAR(AU$4))),
IF(Taxes!$N$12&gt;1,SUMIFS(Taxes!$P$77:$P$79,Taxes!$N$77:$N$79,Taxes!$N$12),IF(Taxes!$P138&lt;&gt;"",Taxes!$P138,SUMIFS(Taxes!$P$77:$P$79,Taxes!$N$77:$N$79,Taxes!$N$12)))
))
)</f>
        <v>0</v>
      </c>
      <c r="AV296" s="5">
        <f ca="1">IF(AV$4="",0,AV112*
IF(SUMIFS(Taxes!$N$14:$N$17,Taxes!$J$14:$J$17,YEAR(AV$4))=4,IF(AV$1&lt;=Taxes!$P$81*12,Taxes!$P$82,IF(AV$1&lt;=Taxes!$P$83*12,Taxes!$P$84,IF(Taxes!$P138&lt;&gt;"",Taxes!$P138,Taxes!$P$77))),
IF(SUMIFS(Taxes!$N$14:$N$17,Taxes!$J$14:$J$17,YEAR(AV$4))&gt;1,SUMIFS(Taxes!$P$77:$P$79,Taxes!$N$77:$N$79,SUMIFS(Taxes!$N$14:$N$17,Taxes!$J$14:$J$17,YEAR(AV$4))),
IF(Taxes!$N$12&gt;1,SUMIFS(Taxes!$P$77:$P$79,Taxes!$N$77:$N$79,Taxes!$N$12),IF(Taxes!$P138&lt;&gt;"",Taxes!$P138,SUMIFS(Taxes!$P$77:$P$79,Taxes!$N$77:$N$79,Taxes!$N$12)))
))
)</f>
        <v>0</v>
      </c>
      <c r="AW296" s="5">
        <f ca="1">IF(AW$4="",0,AW112*
IF(SUMIFS(Taxes!$N$14:$N$17,Taxes!$J$14:$J$17,YEAR(AW$4))=4,IF(AW$1&lt;=Taxes!$P$81*12,Taxes!$P$82,IF(AW$1&lt;=Taxes!$P$83*12,Taxes!$P$84,IF(Taxes!$P138&lt;&gt;"",Taxes!$P138,Taxes!$P$77))),
IF(SUMIFS(Taxes!$N$14:$N$17,Taxes!$J$14:$J$17,YEAR(AW$4))&gt;1,SUMIFS(Taxes!$P$77:$P$79,Taxes!$N$77:$N$79,SUMIFS(Taxes!$N$14:$N$17,Taxes!$J$14:$J$17,YEAR(AW$4))),
IF(Taxes!$N$12&gt;1,SUMIFS(Taxes!$P$77:$P$79,Taxes!$N$77:$N$79,Taxes!$N$12),IF(Taxes!$P138&lt;&gt;"",Taxes!$P138,SUMIFS(Taxes!$P$77:$P$79,Taxes!$N$77:$N$79,Taxes!$N$12)))
))
)</f>
        <v>0</v>
      </c>
      <c r="AX296" s="5">
        <f ca="1">IF(AX$4="",0,AX112*
IF(SUMIFS(Taxes!$N$14:$N$17,Taxes!$J$14:$J$17,YEAR(AX$4))=4,IF(AX$1&lt;=Taxes!$P$81*12,Taxes!$P$82,IF(AX$1&lt;=Taxes!$P$83*12,Taxes!$P$84,IF(Taxes!$P138&lt;&gt;"",Taxes!$P138,Taxes!$P$77))),
IF(SUMIFS(Taxes!$N$14:$N$17,Taxes!$J$14:$J$17,YEAR(AX$4))&gt;1,SUMIFS(Taxes!$P$77:$P$79,Taxes!$N$77:$N$79,SUMIFS(Taxes!$N$14:$N$17,Taxes!$J$14:$J$17,YEAR(AX$4))),
IF(Taxes!$N$12&gt;1,SUMIFS(Taxes!$P$77:$P$79,Taxes!$N$77:$N$79,Taxes!$N$12),IF(Taxes!$P138&lt;&gt;"",Taxes!$P138,SUMIFS(Taxes!$P$77:$P$79,Taxes!$N$77:$N$79,Taxes!$N$12)))
))
)</f>
        <v>0</v>
      </c>
      <c r="AY296" s="5">
        <f ca="1">IF(AY$4="",0,AY112*
IF(SUMIFS(Taxes!$N$14:$N$17,Taxes!$J$14:$J$17,YEAR(AY$4))=4,IF(AY$1&lt;=Taxes!$P$81*12,Taxes!$P$82,IF(AY$1&lt;=Taxes!$P$83*12,Taxes!$P$84,IF(Taxes!$P138&lt;&gt;"",Taxes!$P138,Taxes!$P$77))),
IF(SUMIFS(Taxes!$N$14:$N$17,Taxes!$J$14:$J$17,YEAR(AY$4))&gt;1,SUMIFS(Taxes!$P$77:$P$79,Taxes!$N$77:$N$79,SUMIFS(Taxes!$N$14:$N$17,Taxes!$J$14:$J$17,YEAR(AY$4))),
IF(Taxes!$N$12&gt;1,SUMIFS(Taxes!$P$77:$P$79,Taxes!$N$77:$N$79,Taxes!$N$12),IF(Taxes!$P138&lt;&gt;"",Taxes!$P138,SUMIFS(Taxes!$P$77:$P$79,Taxes!$N$77:$N$79,Taxes!$N$12)))
))
)</f>
        <v>0</v>
      </c>
      <c r="AZ296" s="5">
        <f ca="1">IF(AZ$4="",0,AZ112*
IF(SUMIFS(Taxes!$N$14:$N$17,Taxes!$J$14:$J$17,YEAR(AZ$4))=4,IF(AZ$1&lt;=Taxes!$P$81*12,Taxes!$P$82,IF(AZ$1&lt;=Taxes!$P$83*12,Taxes!$P$84,IF(Taxes!$P138&lt;&gt;"",Taxes!$P138,Taxes!$P$77))),
IF(SUMIFS(Taxes!$N$14:$N$17,Taxes!$J$14:$J$17,YEAR(AZ$4))&gt;1,SUMIFS(Taxes!$P$77:$P$79,Taxes!$N$77:$N$79,SUMIFS(Taxes!$N$14:$N$17,Taxes!$J$14:$J$17,YEAR(AZ$4))),
IF(Taxes!$N$12&gt;1,SUMIFS(Taxes!$P$77:$P$79,Taxes!$N$77:$N$79,Taxes!$N$12),IF(Taxes!$P138&lt;&gt;"",Taxes!$P138,SUMIFS(Taxes!$P$77:$P$79,Taxes!$N$77:$N$79,Taxes!$N$12)))
))
)</f>
        <v>0</v>
      </c>
      <c r="BA296" s="5">
        <f ca="1">IF(BA$4="",0,BA112*
IF(SUMIFS(Taxes!$N$14:$N$17,Taxes!$J$14:$J$17,YEAR(BA$4))=4,IF(BA$1&lt;=Taxes!$P$81*12,Taxes!$P$82,IF(BA$1&lt;=Taxes!$P$83*12,Taxes!$P$84,IF(Taxes!$P138&lt;&gt;"",Taxes!$P138,Taxes!$P$77))),
IF(SUMIFS(Taxes!$N$14:$N$17,Taxes!$J$14:$J$17,YEAR(BA$4))&gt;1,SUMIFS(Taxes!$P$77:$P$79,Taxes!$N$77:$N$79,SUMIFS(Taxes!$N$14:$N$17,Taxes!$J$14:$J$17,YEAR(BA$4))),
IF(Taxes!$N$12&gt;1,SUMIFS(Taxes!$P$77:$P$79,Taxes!$N$77:$N$79,Taxes!$N$12),IF(Taxes!$P138&lt;&gt;"",Taxes!$P138,SUMIFS(Taxes!$P$77:$P$79,Taxes!$N$77:$N$79,Taxes!$N$12)))
))
)</f>
        <v>0</v>
      </c>
      <c r="BB296" s="5">
        <f ca="1">IF(BB$4="",0,BB112*
IF(SUMIFS(Taxes!$N$14:$N$17,Taxes!$J$14:$J$17,YEAR(BB$4))=4,IF(BB$1&lt;=Taxes!$P$81*12,Taxes!$P$82,IF(BB$1&lt;=Taxes!$P$83*12,Taxes!$P$84,IF(Taxes!$P138&lt;&gt;"",Taxes!$P138,Taxes!$P$77))),
IF(SUMIFS(Taxes!$N$14:$N$17,Taxes!$J$14:$J$17,YEAR(BB$4))&gt;1,SUMIFS(Taxes!$P$77:$P$79,Taxes!$N$77:$N$79,SUMIFS(Taxes!$N$14:$N$17,Taxes!$J$14:$J$17,YEAR(BB$4))),
IF(Taxes!$N$12&gt;1,SUMIFS(Taxes!$P$77:$P$79,Taxes!$N$77:$N$79,Taxes!$N$12),IF(Taxes!$P138&lt;&gt;"",Taxes!$P138,SUMIFS(Taxes!$P$77:$P$79,Taxes!$N$77:$N$79,Taxes!$N$12)))
))
)</f>
        <v>0</v>
      </c>
      <c r="BC296" s="5">
        <f ca="1">IF(BC$4="",0,BC112*
IF(SUMIFS(Taxes!$N$14:$N$17,Taxes!$J$14:$J$17,YEAR(BC$4))=4,IF(BC$1&lt;=Taxes!$P$81*12,Taxes!$P$82,IF(BC$1&lt;=Taxes!$P$83*12,Taxes!$P$84,IF(Taxes!$P138&lt;&gt;"",Taxes!$P138,Taxes!$P$77))),
IF(SUMIFS(Taxes!$N$14:$N$17,Taxes!$J$14:$J$17,YEAR(BC$4))&gt;1,SUMIFS(Taxes!$P$77:$P$79,Taxes!$N$77:$N$79,SUMIFS(Taxes!$N$14:$N$17,Taxes!$J$14:$J$17,YEAR(BC$4))),
IF(Taxes!$N$12&gt;1,SUMIFS(Taxes!$P$77:$P$79,Taxes!$N$77:$N$79,Taxes!$N$12),IF(Taxes!$P138&lt;&gt;"",Taxes!$P138,SUMIFS(Taxes!$P$77:$P$79,Taxes!$N$77:$N$79,Taxes!$N$12)))
))
)</f>
        <v>0</v>
      </c>
      <c r="BD296" s="5">
        <f ca="1">IF(BD$4="",0,BD112*
IF(SUMIFS(Taxes!$N$14:$N$17,Taxes!$J$14:$J$17,YEAR(BD$4))=4,IF(BD$1&lt;=Taxes!$P$81*12,Taxes!$P$82,IF(BD$1&lt;=Taxes!$P$83*12,Taxes!$P$84,IF(Taxes!$P138&lt;&gt;"",Taxes!$P138,Taxes!$P$77))),
IF(SUMIFS(Taxes!$N$14:$N$17,Taxes!$J$14:$J$17,YEAR(BD$4))&gt;1,SUMIFS(Taxes!$P$77:$P$79,Taxes!$N$77:$N$79,SUMIFS(Taxes!$N$14:$N$17,Taxes!$J$14:$J$17,YEAR(BD$4))),
IF(Taxes!$N$12&gt;1,SUMIFS(Taxes!$P$77:$P$79,Taxes!$N$77:$N$79,Taxes!$N$12),IF(Taxes!$P138&lt;&gt;"",Taxes!$P138,SUMIFS(Taxes!$P$77:$P$79,Taxes!$N$77:$N$79,Taxes!$N$12)))
))
)</f>
        <v>0</v>
      </c>
      <c r="BE296" s="5">
        <f ca="1">IF(BE$4="",0,BE112*
IF(SUMIFS(Taxes!$N$14:$N$17,Taxes!$J$14:$J$17,YEAR(BE$4))=4,IF(BE$1&lt;=Taxes!$P$81*12,Taxes!$P$82,IF(BE$1&lt;=Taxes!$P$83*12,Taxes!$P$84,IF(Taxes!$P138&lt;&gt;"",Taxes!$P138,Taxes!$P$77))),
IF(SUMIFS(Taxes!$N$14:$N$17,Taxes!$J$14:$J$17,YEAR(BE$4))&gt;1,SUMIFS(Taxes!$P$77:$P$79,Taxes!$N$77:$N$79,SUMIFS(Taxes!$N$14:$N$17,Taxes!$J$14:$J$17,YEAR(BE$4))),
IF(Taxes!$N$12&gt;1,SUMIFS(Taxes!$P$77:$P$79,Taxes!$N$77:$N$79,Taxes!$N$12),IF(Taxes!$P138&lt;&gt;"",Taxes!$P138,SUMIFS(Taxes!$P$77:$P$79,Taxes!$N$77:$N$79,Taxes!$N$12)))
))
)</f>
        <v>0</v>
      </c>
      <c r="BF296" s="5">
        <f ca="1">IF(BF$4="",0,BF112*
IF(SUMIFS(Taxes!$N$14:$N$17,Taxes!$J$14:$J$17,YEAR(BF$4))=4,IF(BF$1&lt;=Taxes!$P$81*12,Taxes!$P$82,IF(BF$1&lt;=Taxes!$P$83*12,Taxes!$P$84,IF(Taxes!$P138&lt;&gt;"",Taxes!$P138,Taxes!$P$77))),
IF(SUMIFS(Taxes!$N$14:$N$17,Taxes!$J$14:$J$17,YEAR(BF$4))&gt;1,SUMIFS(Taxes!$P$77:$P$79,Taxes!$N$77:$N$79,SUMIFS(Taxes!$N$14:$N$17,Taxes!$J$14:$J$17,YEAR(BF$4))),
IF(Taxes!$N$12&gt;1,SUMIFS(Taxes!$P$77:$P$79,Taxes!$N$77:$N$79,Taxes!$N$12),IF(Taxes!$P138&lt;&gt;"",Taxes!$P138,SUMIFS(Taxes!$P$77:$P$79,Taxes!$N$77:$N$79,Taxes!$N$12)))
))
)</f>
        <v>0</v>
      </c>
      <c r="BG296" s="5">
        <f ca="1">IF(BG$4="",0,BG112*
IF(SUMIFS(Taxes!$N$14:$N$17,Taxes!$J$14:$J$17,YEAR(BG$4))=4,IF(BG$1&lt;=Taxes!$P$81*12,Taxes!$P$82,IF(BG$1&lt;=Taxes!$P$83*12,Taxes!$P$84,IF(Taxes!$P138&lt;&gt;"",Taxes!$P138,Taxes!$P$77))),
IF(SUMIFS(Taxes!$N$14:$N$17,Taxes!$J$14:$J$17,YEAR(BG$4))&gt;1,SUMIFS(Taxes!$P$77:$P$79,Taxes!$N$77:$N$79,SUMIFS(Taxes!$N$14:$N$17,Taxes!$J$14:$J$17,YEAR(BG$4))),
IF(Taxes!$N$12&gt;1,SUMIFS(Taxes!$P$77:$P$79,Taxes!$N$77:$N$79,Taxes!$N$12),IF(Taxes!$P138&lt;&gt;"",Taxes!$P138,SUMIFS(Taxes!$P$77:$P$79,Taxes!$N$77:$N$79,Taxes!$N$12)))
))
)</f>
        <v>0</v>
      </c>
      <c r="BH296" s="5">
        <f ca="1">IF(BH$4="",0,BH112*
IF(SUMIFS(Taxes!$N$14:$N$17,Taxes!$J$14:$J$17,YEAR(BH$4))=4,IF(BH$1&lt;=Taxes!$P$81*12,Taxes!$P$82,IF(BH$1&lt;=Taxes!$P$83*12,Taxes!$P$84,IF(Taxes!$P138&lt;&gt;"",Taxes!$P138,Taxes!$P$77))),
IF(SUMIFS(Taxes!$N$14:$N$17,Taxes!$J$14:$J$17,YEAR(BH$4))&gt;1,SUMIFS(Taxes!$P$77:$P$79,Taxes!$N$77:$N$79,SUMIFS(Taxes!$N$14:$N$17,Taxes!$J$14:$J$17,YEAR(BH$4))),
IF(Taxes!$N$12&gt;1,SUMIFS(Taxes!$P$77:$P$79,Taxes!$N$77:$N$79,Taxes!$N$12),IF(Taxes!$P138&lt;&gt;"",Taxes!$P138,SUMIFS(Taxes!$P$77:$P$79,Taxes!$N$77:$N$79,Taxes!$N$12)))
))
)</f>
        <v>0</v>
      </c>
      <c r="BI296" s="5">
        <f ca="1">IF(BI$4="",0,BI112*
IF(SUMIFS(Taxes!$N$14:$N$17,Taxes!$J$14:$J$17,YEAR(BI$4))=4,IF(BI$1&lt;=Taxes!$P$81*12,Taxes!$P$82,IF(BI$1&lt;=Taxes!$P$83*12,Taxes!$P$84,IF(Taxes!$P138&lt;&gt;"",Taxes!$P138,Taxes!$P$77))),
IF(SUMIFS(Taxes!$N$14:$N$17,Taxes!$J$14:$J$17,YEAR(BI$4))&gt;1,SUMIFS(Taxes!$P$77:$P$79,Taxes!$N$77:$N$79,SUMIFS(Taxes!$N$14:$N$17,Taxes!$J$14:$J$17,YEAR(BI$4))),
IF(Taxes!$N$12&gt;1,SUMIFS(Taxes!$P$77:$P$79,Taxes!$N$77:$N$79,Taxes!$N$12),IF(Taxes!$P138&lt;&gt;"",Taxes!$P138,SUMIFS(Taxes!$P$77:$P$79,Taxes!$N$77:$N$79,Taxes!$N$12)))
))
)</f>
        <v>0</v>
      </c>
      <c r="BJ296" s="5">
        <f ca="1">IF(BJ$4="",0,BJ112*
IF(SUMIFS(Taxes!$N$14:$N$17,Taxes!$J$14:$J$17,YEAR(BJ$4))=4,IF(BJ$1&lt;=Taxes!$P$81*12,Taxes!$P$82,IF(BJ$1&lt;=Taxes!$P$83*12,Taxes!$P$84,IF(Taxes!$P138&lt;&gt;"",Taxes!$P138,Taxes!$P$77))),
IF(SUMIFS(Taxes!$N$14:$N$17,Taxes!$J$14:$J$17,YEAR(BJ$4))&gt;1,SUMIFS(Taxes!$P$77:$P$79,Taxes!$N$77:$N$79,SUMIFS(Taxes!$N$14:$N$17,Taxes!$J$14:$J$17,YEAR(BJ$4))),
IF(Taxes!$N$12&gt;1,SUMIFS(Taxes!$P$77:$P$79,Taxes!$N$77:$N$79,Taxes!$N$12),IF(Taxes!$P138&lt;&gt;"",Taxes!$P138,SUMIFS(Taxes!$P$77:$P$79,Taxes!$N$77:$N$79,Taxes!$N$12)))
))
)</f>
        <v>0</v>
      </c>
      <c r="BK296" s="5">
        <f ca="1">IF(BK$4="",0,BK112*
IF(SUMIFS(Taxes!$N$14:$N$17,Taxes!$J$14:$J$17,YEAR(BK$4))=4,IF(BK$1&lt;=Taxes!$P$81*12,Taxes!$P$82,IF(BK$1&lt;=Taxes!$P$83*12,Taxes!$P$84,IF(Taxes!$P138&lt;&gt;"",Taxes!$P138,Taxes!$P$77))),
IF(SUMIFS(Taxes!$N$14:$N$17,Taxes!$J$14:$J$17,YEAR(BK$4))&gt;1,SUMIFS(Taxes!$P$77:$P$79,Taxes!$N$77:$N$79,SUMIFS(Taxes!$N$14:$N$17,Taxes!$J$14:$J$17,YEAR(BK$4))),
IF(Taxes!$N$12&gt;1,SUMIFS(Taxes!$P$77:$P$79,Taxes!$N$77:$N$79,Taxes!$N$12),IF(Taxes!$P138&lt;&gt;"",Taxes!$P138,SUMIFS(Taxes!$P$77:$P$79,Taxes!$N$77:$N$79,Taxes!$N$12)))
))
)</f>
        <v>0</v>
      </c>
      <c r="BL296" s="5">
        <f ca="1">IF(BL$4="",0,BL112*
IF(SUMIFS(Taxes!$N$14:$N$17,Taxes!$J$14:$J$17,YEAR(BL$4))=4,IF(BL$1&lt;=Taxes!$P$81*12,Taxes!$P$82,IF(BL$1&lt;=Taxes!$P$83*12,Taxes!$P$84,IF(Taxes!$P138&lt;&gt;"",Taxes!$P138,Taxes!$P$77))),
IF(SUMIFS(Taxes!$N$14:$N$17,Taxes!$J$14:$J$17,YEAR(BL$4))&gt;1,SUMIFS(Taxes!$P$77:$P$79,Taxes!$N$77:$N$79,SUMIFS(Taxes!$N$14:$N$17,Taxes!$J$14:$J$17,YEAR(BL$4))),
IF(Taxes!$N$12&gt;1,SUMIFS(Taxes!$P$77:$P$79,Taxes!$N$77:$N$79,Taxes!$N$12),IF(Taxes!$P138&lt;&gt;"",Taxes!$P138,SUMIFS(Taxes!$P$77:$P$79,Taxes!$N$77:$N$79,Taxes!$N$12)))
))
)</f>
        <v>0</v>
      </c>
      <c r="BM296" s="5">
        <f ca="1">IF(BM$4="",0,BM112*
IF(SUMIFS(Taxes!$N$14:$N$17,Taxes!$J$14:$J$17,YEAR(BM$4))=4,IF(BM$1&lt;=Taxes!$P$81*12,Taxes!$P$82,IF(BM$1&lt;=Taxes!$P$83*12,Taxes!$P$84,IF(Taxes!$P138&lt;&gt;"",Taxes!$P138,Taxes!$P$77))),
IF(SUMIFS(Taxes!$N$14:$N$17,Taxes!$J$14:$J$17,YEAR(BM$4))&gt;1,SUMIFS(Taxes!$P$77:$P$79,Taxes!$N$77:$N$79,SUMIFS(Taxes!$N$14:$N$17,Taxes!$J$14:$J$17,YEAR(BM$4))),
IF(Taxes!$N$12&gt;1,SUMIFS(Taxes!$P$77:$P$79,Taxes!$N$77:$N$79,Taxes!$N$12),IF(Taxes!$P138&lt;&gt;"",Taxes!$P138,SUMIFS(Taxes!$P$77:$P$79,Taxes!$N$77:$N$79,Taxes!$N$12)))
))
)</f>
        <v>0</v>
      </c>
      <c r="BN296" s="5">
        <f ca="1">IF(BN$4="",0,BN112*
IF(SUMIFS(Taxes!$N$14:$N$17,Taxes!$J$14:$J$17,YEAR(BN$4))=4,IF(BN$1&lt;=Taxes!$P$81*12,Taxes!$P$82,IF(BN$1&lt;=Taxes!$P$83*12,Taxes!$P$84,IF(Taxes!$P138&lt;&gt;"",Taxes!$P138,Taxes!$P$77))),
IF(SUMIFS(Taxes!$N$14:$N$17,Taxes!$J$14:$J$17,YEAR(BN$4))&gt;1,SUMIFS(Taxes!$P$77:$P$79,Taxes!$N$77:$N$79,SUMIFS(Taxes!$N$14:$N$17,Taxes!$J$14:$J$17,YEAR(BN$4))),
IF(Taxes!$N$12&gt;1,SUMIFS(Taxes!$P$77:$P$79,Taxes!$N$77:$N$79,Taxes!$N$12),IF(Taxes!$P138&lt;&gt;"",Taxes!$P138,SUMIFS(Taxes!$P$77:$P$79,Taxes!$N$77:$N$79,Taxes!$N$12)))
))
)</f>
        <v>0</v>
      </c>
      <c r="BO296" s="5">
        <f ca="1">IF(BO$4="",0,BO112*
IF(SUMIFS(Taxes!$N$14:$N$17,Taxes!$J$14:$J$17,YEAR(BO$4))=4,IF(BO$1&lt;=Taxes!$P$81*12,Taxes!$P$82,IF(BO$1&lt;=Taxes!$P$83*12,Taxes!$P$84,IF(Taxes!$P138&lt;&gt;"",Taxes!$P138,Taxes!$P$77))),
IF(SUMIFS(Taxes!$N$14:$N$17,Taxes!$J$14:$J$17,YEAR(BO$4))&gt;1,SUMIFS(Taxes!$P$77:$P$79,Taxes!$N$77:$N$79,SUMIFS(Taxes!$N$14:$N$17,Taxes!$J$14:$J$17,YEAR(BO$4))),
IF(Taxes!$N$12&gt;1,SUMIFS(Taxes!$P$77:$P$79,Taxes!$N$77:$N$79,Taxes!$N$12),IF(Taxes!$P138&lt;&gt;"",Taxes!$P138,SUMIFS(Taxes!$P$77:$P$79,Taxes!$N$77:$N$79,Taxes!$N$12)))
))
)</f>
        <v>0</v>
      </c>
      <c r="BP296" s="5">
        <f ca="1">IF(BP$4="",0,BP112*
IF(SUMIFS(Taxes!$N$14:$N$17,Taxes!$J$14:$J$17,YEAR(BP$4))=4,IF(BP$1&lt;=Taxes!$P$81*12,Taxes!$P$82,IF(BP$1&lt;=Taxes!$P$83*12,Taxes!$P$84,IF(Taxes!$P138&lt;&gt;"",Taxes!$P138,Taxes!$P$77))),
IF(SUMIFS(Taxes!$N$14:$N$17,Taxes!$J$14:$J$17,YEAR(BP$4))&gt;1,SUMIFS(Taxes!$P$77:$P$79,Taxes!$N$77:$N$79,SUMIFS(Taxes!$N$14:$N$17,Taxes!$J$14:$J$17,YEAR(BP$4))),
IF(Taxes!$N$12&gt;1,SUMIFS(Taxes!$P$77:$P$79,Taxes!$N$77:$N$79,Taxes!$N$12),IF(Taxes!$P138&lt;&gt;"",Taxes!$P138,SUMIFS(Taxes!$P$77:$P$79,Taxes!$N$77:$N$79,Taxes!$N$12)))
))
)</f>
        <v>0</v>
      </c>
      <c r="BQ296" s="5">
        <f ca="1">IF(BQ$4="",0,BQ112*
IF(SUMIFS(Taxes!$N$14:$N$17,Taxes!$J$14:$J$17,YEAR(BQ$4))=4,IF(BQ$1&lt;=Taxes!$P$81*12,Taxes!$P$82,IF(BQ$1&lt;=Taxes!$P$83*12,Taxes!$P$84,IF(Taxes!$P138&lt;&gt;"",Taxes!$P138,Taxes!$P$77))),
IF(SUMIFS(Taxes!$N$14:$N$17,Taxes!$J$14:$J$17,YEAR(BQ$4))&gt;1,SUMIFS(Taxes!$P$77:$P$79,Taxes!$N$77:$N$79,SUMIFS(Taxes!$N$14:$N$17,Taxes!$J$14:$J$17,YEAR(BQ$4))),
IF(Taxes!$N$12&gt;1,SUMIFS(Taxes!$P$77:$P$79,Taxes!$N$77:$N$79,Taxes!$N$12),IF(Taxes!$P138&lt;&gt;"",Taxes!$P138,SUMIFS(Taxes!$P$77:$P$79,Taxes!$N$77:$N$79,Taxes!$N$12)))
))
)</f>
        <v>0</v>
      </c>
      <c r="BR296" s="5">
        <f ca="1">IF(BR$4="",0,BR112*
IF(SUMIFS(Taxes!$N$14:$N$17,Taxes!$J$14:$J$17,YEAR(BR$4))=4,IF(BR$1&lt;=Taxes!$P$81*12,Taxes!$P$82,IF(BR$1&lt;=Taxes!$P$83*12,Taxes!$P$84,IF(Taxes!$P138&lt;&gt;"",Taxes!$P138,Taxes!$P$77))),
IF(SUMIFS(Taxes!$N$14:$N$17,Taxes!$J$14:$J$17,YEAR(BR$4))&gt;1,SUMIFS(Taxes!$P$77:$P$79,Taxes!$N$77:$N$79,SUMIFS(Taxes!$N$14:$N$17,Taxes!$J$14:$J$17,YEAR(BR$4))),
IF(Taxes!$N$12&gt;1,SUMIFS(Taxes!$P$77:$P$79,Taxes!$N$77:$N$79,Taxes!$N$12),IF(Taxes!$P138&lt;&gt;"",Taxes!$P138,SUMIFS(Taxes!$P$77:$P$79,Taxes!$N$77:$N$79,Taxes!$N$12)))
))
)</f>
        <v>0</v>
      </c>
      <c r="BS296" s="5">
        <f ca="1">IF(BS$4="",0,BS112*
IF(SUMIFS(Taxes!$N$14:$N$17,Taxes!$J$14:$J$17,YEAR(BS$4))=4,IF(BS$1&lt;=Taxes!$P$81*12,Taxes!$P$82,IF(BS$1&lt;=Taxes!$P$83*12,Taxes!$P$84,IF(Taxes!$P138&lt;&gt;"",Taxes!$P138,Taxes!$P$77))),
IF(SUMIFS(Taxes!$N$14:$N$17,Taxes!$J$14:$J$17,YEAR(BS$4))&gt;1,SUMIFS(Taxes!$P$77:$P$79,Taxes!$N$77:$N$79,SUMIFS(Taxes!$N$14:$N$17,Taxes!$J$14:$J$17,YEAR(BS$4))),
IF(Taxes!$N$12&gt;1,SUMIFS(Taxes!$P$77:$P$79,Taxes!$N$77:$N$79,Taxes!$N$12),IF(Taxes!$P138&lt;&gt;"",Taxes!$P138,SUMIFS(Taxes!$P$77:$P$79,Taxes!$N$77:$N$79,Taxes!$N$12)))
))
)</f>
        <v>0</v>
      </c>
      <c r="BT296" s="5">
        <f ca="1">IF(BT$4="",0,BT112*
IF(SUMIFS(Taxes!$N$14:$N$17,Taxes!$J$14:$J$17,YEAR(BT$4))=4,IF(BT$1&lt;=Taxes!$P$81*12,Taxes!$P$82,IF(BT$1&lt;=Taxes!$P$83*12,Taxes!$P$84,IF(Taxes!$P138&lt;&gt;"",Taxes!$P138,Taxes!$P$77))),
IF(SUMIFS(Taxes!$N$14:$N$17,Taxes!$J$14:$J$17,YEAR(BT$4))&gt;1,SUMIFS(Taxes!$P$77:$P$79,Taxes!$N$77:$N$79,SUMIFS(Taxes!$N$14:$N$17,Taxes!$J$14:$J$17,YEAR(BT$4))),
IF(Taxes!$N$12&gt;1,SUMIFS(Taxes!$P$77:$P$79,Taxes!$N$77:$N$79,Taxes!$N$12),IF(Taxes!$P138&lt;&gt;"",Taxes!$P138,SUMIFS(Taxes!$P$77:$P$79,Taxes!$N$77:$N$79,Taxes!$N$12)))
))
)</f>
        <v>0</v>
      </c>
      <c r="BU296" s="5">
        <f ca="1">IF(BU$4="",0,BU112*
IF(SUMIFS(Taxes!$N$14:$N$17,Taxes!$J$14:$J$17,YEAR(BU$4))=4,IF(BU$1&lt;=Taxes!$P$81*12,Taxes!$P$82,IF(BU$1&lt;=Taxes!$P$83*12,Taxes!$P$84,IF(Taxes!$P138&lt;&gt;"",Taxes!$P138,Taxes!$P$77))),
IF(SUMIFS(Taxes!$N$14:$N$17,Taxes!$J$14:$J$17,YEAR(BU$4))&gt;1,SUMIFS(Taxes!$P$77:$P$79,Taxes!$N$77:$N$79,SUMIFS(Taxes!$N$14:$N$17,Taxes!$J$14:$J$17,YEAR(BU$4))),
IF(Taxes!$N$12&gt;1,SUMIFS(Taxes!$P$77:$P$79,Taxes!$N$77:$N$79,Taxes!$N$12),IF(Taxes!$P138&lt;&gt;"",Taxes!$P138,SUMIFS(Taxes!$P$77:$P$79,Taxes!$N$77:$N$79,Taxes!$N$12)))
))
)</f>
        <v>0</v>
      </c>
      <c r="BV296" s="5">
        <f ca="1">IF(BV$4="",0,BV112*
IF(SUMIFS(Taxes!$N$14:$N$17,Taxes!$J$14:$J$17,YEAR(BV$4))=4,IF(BV$1&lt;=Taxes!$P$81*12,Taxes!$P$82,IF(BV$1&lt;=Taxes!$P$83*12,Taxes!$P$84,IF(Taxes!$P138&lt;&gt;"",Taxes!$P138,Taxes!$P$77))),
IF(SUMIFS(Taxes!$N$14:$N$17,Taxes!$J$14:$J$17,YEAR(BV$4))&gt;1,SUMIFS(Taxes!$P$77:$P$79,Taxes!$N$77:$N$79,SUMIFS(Taxes!$N$14:$N$17,Taxes!$J$14:$J$17,YEAR(BV$4))),
IF(Taxes!$N$12&gt;1,SUMIFS(Taxes!$P$77:$P$79,Taxes!$N$77:$N$79,Taxes!$N$12),IF(Taxes!$P138&lt;&gt;"",Taxes!$P138,SUMIFS(Taxes!$P$77:$P$79,Taxes!$N$77:$N$79,Taxes!$N$12)))
))
)</f>
        <v>0</v>
      </c>
      <c r="BW296" s="5">
        <f ca="1">IF(BW$4="",0,BW112*
IF(SUMIFS(Taxes!$N$14:$N$17,Taxes!$J$14:$J$17,YEAR(BW$4))=4,IF(BW$1&lt;=Taxes!$P$81*12,Taxes!$P$82,IF(BW$1&lt;=Taxes!$P$83*12,Taxes!$P$84,IF(Taxes!$P138&lt;&gt;"",Taxes!$P138,Taxes!$P$77))),
IF(SUMIFS(Taxes!$N$14:$N$17,Taxes!$J$14:$J$17,YEAR(BW$4))&gt;1,SUMIFS(Taxes!$P$77:$P$79,Taxes!$N$77:$N$79,SUMIFS(Taxes!$N$14:$N$17,Taxes!$J$14:$J$17,YEAR(BW$4))),
IF(Taxes!$N$12&gt;1,SUMIFS(Taxes!$P$77:$P$79,Taxes!$N$77:$N$79,Taxes!$N$12),IF(Taxes!$P138&lt;&gt;"",Taxes!$P138,SUMIFS(Taxes!$P$77:$P$79,Taxes!$N$77:$N$79,Taxes!$N$12)))
))
)</f>
        <v>0</v>
      </c>
      <c r="BX296" s="5">
        <f ca="1">IF(BX$4="",0,BX112*
IF(SUMIFS(Taxes!$N$14:$N$17,Taxes!$J$14:$J$17,YEAR(BX$4))=4,IF(BX$1&lt;=Taxes!$P$81*12,Taxes!$P$82,IF(BX$1&lt;=Taxes!$P$83*12,Taxes!$P$84,IF(Taxes!$P138&lt;&gt;"",Taxes!$P138,Taxes!$P$77))),
IF(SUMIFS(Taxes!$N$14:$N$17,Taxes!$J$14:$J$17,YEAR(BX$4))&gt;1,SUMIFS(Taxes!$P$77:$P$79,Taxes!$N$77:$N$79,SUMIFS(Taxes!$N$14:$N$17,Taxes!$J$14:$J$17,YEAR(BX$4))),
IF(Taxes!$N$12&gt;1,SUMIFS(Taxes!$P$77:$P$79,Taxes!$N$77:$N$79,Taxes!$N$12),IF(Taxes!$P138&lt;&gt;"",Taxes!$P138,SUMIFS(Taxes!$P$77:$P$79,Taxes!$N$77:$N$79,Taxes!$N$12)))
))
)</f>
        <v>0</v>
      </c>
      <c r="BY296" s="5">
        <f ca="1">IF(BY$4="",0,BY112*
IF(SUMIFS(Taxes!$N$14:$N$17,Taxes!$J$14:$J$17,YEAR(BY$4))=4,IF(BY$1&lt;=Taxes!$P$81*12,Taxes!$P$82,IF(BY$1&lt;=Taxes!$P$83*12,Taxes!$P$84,IF(Taxes!$P138&lt;&gt;"",Taxes!$P138,Taxes!$P$77))),
IF(SUMIFS(Taxes!$N$14:$N$17,Taxes!$J$14:$J$17,YEAR(BY$4))&gt;1,SUMIFS(Taxes!$P$77:$P$79,Taxes!$N$77:$N$79,SUMIFS(Taxes!$N$14:$N$17,Taxes!$J$14:$J$17,YEAR(BY$4))),
IF(Taxes!$N$12&gt;1,SUMIFS(Taxes!$P$77:$P$79,Taxes!$N$77:$N$79,Taxes!$N$12),IF(Taxes!$P138&lt;&gt;"",Taxes!$P138,SUMIFS(Taxes!$P$77:$P$79,Taxes!$N$77:$N$79,Taxes!$N$12)))
))
)</f>
        <v>0</v>
      </c>
      <c r="BZ296" s="5">
        <f ca="1">IF(BZ$4="",0,BZ112*
IF(SUMIFS(Taxes!$N$14:$N$17,Taxes!$J$14:$J$17,YEAR(BZ$4))=4,IF(BZ$1&lt;=Taxes!$P$81*12,Taxes!$P$82,IF(BZ$1&lt;=Taxes!$P$83*12,Taxes!$P$84,IF(Taxes!$P138&lt;&gt;"",Taxes!$P138,Taxes!$P$77))),
IF(SUMIFS(Taxes!$N$14:$N$17,Taxes!$J$14:$J$17,YEAR(BZ$4))&gt;1,SUMIFS(Taxes!$P$77:$P$79,Taxes!$N$77:$N$79,SUMIFS(Taxes!$N$14:$N$17,Taxes!$J$14:$J$17,YEAR(BZ$4))),
IF(Taxes!$N$12&gt;1,SUMIFS(Taxes!$P$77:$P$79,Taxes!$N$77:$N$79,Taxes!$N$12),IF(Taxes!$P138&lt;&gt;"",Taxes!$P138,SUMIFS(Taxes!$P$77:$P$79,Taxes!$N$77:$N$79,Taxes!$N$12)))
))
)</f>
        <v>0</v>
      </c>
      <c r="CA296" s="5">
        <f ca="1">IF(CA$4="",0,CA112*
IF(SUMIFS(Taxes!$N$14:$N$17,Taxes!$J$14:$J$17,YEAR(CA$4))=4,IF(CA$1&lt;=Taxes!$P$81*12,Taxes!$P$82,IF(CA$1&lt;=Taxes!$P$83*12,Taxes!$P$84,IF(Taxes!$P138&lt;&gt;"",Taxes!$P138,Taxes!$P$77))),
IF(SUMIFS(Taxes!$N$14:$N$17,Taxes!$J$14:$J$17,YEAR(CA$4))&gt;1,SUMIFS(Taxes!$P$77:$P$79,Taxes!$N$77:$N$79,SUMIFS(Taxes!$N$14:$N$17,Taxes!$J$14:$J$17,YEAR(CA$4))),
IF(Taxes!$N$12&gt;1,SUMIFS(Taxes!$P$77:$P$79,Taxes!$N$77:$N$79,Taxes!$N$12),IF(Taxes!$P138&lt;&gt;"",Taxes!$P138,SUMIFS(Taxes!$P$77:$P$79,Taxes!$N$77:$N$79,Taxes!$N$12)))
))
)</f>
        <v>0</v>
      </c>
      <c r="CB296" s="5">
        <f ca="1">IF(CB$4="",0,CB112*
IF(SUMIFS(Taxes!$N$14:$N$17,Taxes!$J$14:$J$17,YEAR(CB$4))=4,IF(CB$1&lt;=Taxes!$P$81*12,Taxes!$P$82,IF(CB$1&lt;=Taxes!$P$83*12,Taxes!$P$84,IF(Taxes!$P138&lt;&gt;"",Taxes!$P138,Taxes!$P$77))),
IF(SUMIFS(Taxes!$N$14:$N$17,Taxes!$J$14:$J$17,YEAR(CB$4))&gt;1,SUMIFS(Taxes!$P$77:$P$79,Taxes!$N$77:$N$79,SUMIFS(Taxes!$N$14:$N$17,Taxes!$J$14:$J$17,YEAR(CB$4))),
IF(Taxes!$N$12&gt;1,SUMIFS(Taxes!$P$77:$P$79,Taxes!$N$77:$N$79,Taxes!$N$12),IF(Taxes!$P138&lt;&gt;"",Taxes!$P138,SUMIFS(Taxes!$P$77:$P$79,Taxes!$N$77:$N$79,Taxes!$N$12)))
))
)</f>
        <v>0</v>
      </c>
      <c r="CC296" s="5">
        <f ca="1">IF(CC$4="",0,CC112*
IF(SUMIFS(Taxes!$N$14:$N$17,Taxes!$J$14:$J$17,YEAR(CC$4))=4,IF(CC$1&lt;=Taxes!$P$81*12,Taxes!$P$82,IF(CC$1&lt;=Taxes!$P$83*12,Taxes!$P$84,IF(Taxes!$P138&lt;&gt;"",Taxes!$P138,Taxes!$P$77))),
IF(SUMIFS(Taxes!$N$14:$N$17,Taxes!$J$14:$J$17,YEAR(CC$4))&gt;1,SUMIFS(Taxes!$P$77:$P$79,Taxes!$N$77:$N$79,SUMIFS(Taxes!$N$14:$N$17,Taxes!$J$14:$J$17,YEAR(CC$4))),
IF(Taxes!$N$12&gt;1,SUMIFS(Taxes!$P$77:$P$79,Taxes!$N$77:$N$79,Taxes!$N$12),IF(Taxes!$P138&lt;&gt;"",Taxes!$P138,SUMIFS(Taxes!$P$77:$P$79,Taxes!$N$77:$N$79,Taxes!$N$12)))
))
)</f>
        <v>0</v>
      </c>
      <c r="CD296" s="5">
        <f ca="1">IF(CD$4="",0,CD112*
IF(SUMIFS(Taxes!$N$14:$N$17,Taxes!$J$14:$J$17,YEAR(CD$4))=4,IF(CD$1&lt;=Taxes!$P$81*12,Taxes!$P$82,IF(CD$1&lt;=Taxes!$P$83*12,Taxes!$P$84,IF(Taxes!$P138&lt;&gt;"",Taxes!$P138,Taxes!$P$77))),
IF(SUMIFS(Taxes!$N$14:$N$17,Taxes!$J$14:$J$17,YEAR(CD$4))&gt;1,SUMIFS(Taxes!$P$77:$P$79,Taxes!$N$77:$N$79,SUMIFS(Taxes!$N$14:$N$17,Taxes!$J$14:$J$17,YEAR(CD$4))),
IF(Taxes!$N$12&gt;1,SUMIFS(Taxes!$P$77:$P$79,Taxes!$N$77:$N$79,Taxes!$N$12),IF(Taxes!$P138&lt;&gt;"",Taxes!$P138,SUMIFS(Taxes!$P$77:$P$79,Taxes!$N$77:$N$79,Taxes!$N$12)))
))
)</f>
        <v>0</v>
      </c>
      <c r="CE296" s="5">
        <f ca="1">IF(CE$4="",0,CE112*
IF(SUMIFS(Taxes!$N$14:$N$17,Taxes!$J$14:$J$17,YEAR(CE$4))=4,IF(CE$1&lt;=Taxes!$P$81*12,Taxes!$P$82,IF(CE$1&lt;=Taxes!$P$83*12,Taxes!$P$84,IF(Taxes!$P138&lt;&gt;"",Taxes!$P138,Taxes!$P$77))),
IF(SUMIFS(Taxes!$N$14:$N$17,Taxes!$J$14:$J$17,YEAR(CE$4))&gt;1,SUMIFS(Taxes!$P$77:$P$79,Taxes!$N$77:$N$79,SUMIFS(Taxes!$N$14:$N$17,Taxes!$J$14:$J$17,YEAR(CE$4))),
IF(Taxes!$N$12&gt;1,SUMIFS(Taxes!$P$77:$P$79,Taxes!$N$77:$N$79,Taxes!$N$12),IF(Taxes!$P138&lt;&gt;"",Taxes!$P138,SUMIFS(Taxes!$P$77:$P$79,Taxes!$N$77:$N$79,Taxes!$N$12)))
))
)</f>
        <v>0</v>
      </c>
      <c r="CF296" s="5">
        <f ca="1">IF(CF$4="",0,CF112*
IF(SUMIFS(Taxes!$N$14:$N$17,Taxes!$J$14:$J$17,YEAR(CF$4))=4,IF(CF$1&lt;=Taxes!$P$81*12,Taxes!$P$82,IF(CF$1&lt;=Taxes!$P$83*12,Taxes!$P$84,IF(Taxes!$P138&lt;&gt;"",Taxes!$P138,Taxes!$P$77))),
IF(SUMIFS(Taxes!$N$14:$N$17,Taxes!$J$14:$J$17,YEAR(CF$4))&gt;1,SUMIFS(Taxes!$P$77:$P$79,Taxes!$N$77:$N$79,SUMIFS(Taxes!$N$14:$N$17,Taxes!$J$14:$J$17,YEAR(CF$4))),
IF(Taxes!$N$12&gt;1,SUMIFS(Taxes!$P$77:$P$79,Taxes!$N$77:$N$79,Taxes!$N$12),IF(Taxes!$P138&lt;&gt;"",Taxes!$P138,SUMIFS(Taxes!$P$77:$P$79,Taxes!$N$77:$N$79,Taxes!$N$12)))
))
)</f>
        <v>0</v>
      </c>
    </row>
    <row r="297" spans="2:84" x14ac:dyDescent="0.3">
      <c r="B297" s="13">
        <f>ROW()</f>
        <v>297</v>
      </c>
      <c r="H297" s="1" t="str">
        <f t="shared" si="527"/>
        <v>НДС к возмещению</v>
      </c>
      <c r="I297" s="1" t="str">
        <f>$I$286</f>
        <v>Капзатраты на производственные мощности</v>
      </c>
      <c r="J297" s="1" t="str">
        <f>Prcsses!I179</f>
        <v>Кассовое оборудование</v>
      </c>
      <c r="M297" s="53" t="s">
        <v>18</v>
      </c>
      <c r="U297" s="5">
        <f t="shared" ca="1" si="518"/>
        <v>0</v>
      </c>
      <c r="X297" s="5">
        <f ca="1">IF(X$4="",0,X113*
IF(SUMIFS(Taxes!$N$14:$N$17,Taxes!$J$14:$J$17,YEAR(X$4))=4,IF(X$1&lt;=Taxes!$P$81*12,Taxes!$P$82,IF(X$1&lt;=Taxes!$P$83*12,Taxes!$P$84,IF(Taxes!$P139&lt;&gt;"",Taxes!$P139,Taxes!$P$77))),
IF(SUMIFS(Taxes!$N$14:$N$17,Taxes!$J$14:$J$17,YEAR(X$4))&gt;1,SUMIFS(Taxes!$P$77:$P$79,Taxes!$N$77:$N$79,SUMIFS(Taxes!$N$14:$N$17,Taxes!$J$14:$J$17,YEAR(X$4))),
IF(Taxes!$N$12&gt;1,SUMIFS(Taxes!$P$77:$P$79,Taxes!$N$77:$N$79,Taxes!$N$12),IF(Taxes!$P139&lt;&gt;"",Taxes!$P139,SUMIFS(Taxes!$P$77:$P$79,Taxes!$N$77:$N$79,Taxes!$N$12)))
))
)</f>
        <v>0</v>
      </c>
      <c r="Y297" s="5">
        <f ca="1">IF(Y$4="",0,Y113*
IF(SUMIFS(Taxes!$N$14:$N$17,Taxes!$J$14:$J$17,YEAR(Y$4))=4,IF(Y$1&lt;=Taxes!$P$81*12,Taxes!$P$82,IF(Y$1&lt;=Taxes!$P$83*12,Taxes!$P$84,IF(Taxes!$P139&lt;&gt;"",Taxes!$P139,Taxes!$P$77))),
IF(SUMIFS(Taxes!$N$14:$N$17,Taxes!$J$14:$J$17,YEAR(Y$4))&gt;1,SUMIFS(Taxes!$P$77:$P$79,Taxes!$N$77:$N$79,SUMIFS(Taxes!$N$14:$N$17,Taxes!$J$14:$J$17,YEAR(Y$4))),
IF(Taxes!$N$12&gt;1,SUMIFS(Taxes!$P$77:$P$79,Taxes!$N$77:$N$79,Taxes!$N$12),IF(Taxes!$P139&lt;&gt;"",Taxes!$P139,SUMIFS(Taxes!$P$77:$P$79,Taxes!$N$77:$N$79,Taxes!$N$12)))
))
)</f>
        <v>0</v>
      </c>
      <c r="Z297" s="5">
        <f ca="1">IF(Z$4="",0,Z113*
IF(SUMIFS(Taxes!$N$14:$N$17,Taxes!$J$14:$J$17,YEAR(Z$4))=4,IF(Z$1&lt;=Taxes!$P$81*12,Taxes!$P$82,IF(Z$1&lt;=Taxes!$P$83*12,Taxes!$P$84,IF(Taxes!$P139&lt;&gt;"",Taxes!$P139,Taxes!$P$77))),
IF(SUMIFS(Taxes!$N$14:$N$17,Taxes!$J$14:$J$17,YEAR(Z$4))&gt;1,SUMIFS(Taxes!$P$77:$P$79,Taxes!$N$77:$N$79,SUMIFS(Taxes!$N$14:$N$17,Taxes!$J$14:$J$17,YEAR(Z$4))),
IF(Taxes!$N$12&gt;1,SUMIFS(Taxes!$P$77:$P$79,Taxes!$N$77:$N$79,Taxes!$N$12),IF(Taxes!$P139&lt;&gt;"",Taxes!$P139,SUMIFS(Taxes!$P$77:$P$79,Taxes!$N$77:$N$79,Taxes!$N$12)))
))
)</f>
        <v>0</v>
      </c>
      <c r="AA297" s="5">
        <f ca="1">IF(AA$4="",0,AA113*
IF(SUMIFS(Taxes!$N$14:$N$17,Taxes!$J$14:$J$17,YEAR(AA$4))=4,IF(AA$1&lt;=Taxes!$P$81*12,Taxes!$P$82,IF(AA$1&lt;=Taxes!$P$83*12,Taxes!$P$84,IF(Taxes!$P139&lt;&gt;"",Taxes!$P139,Taxes!$P$77))),
IF(SUMIFS(Taxes!$N$14:$N$17,Taxes!$J$14:$J$17,YEAR(AA$4))&gt;1,SUMIFS(Taxes!$P$77:$P$79,Taxes!$N$77:$N$79,SUMIFS(Taxes!$N$14:$N$17,Taxes!$J$14:$J$17,YEAR(AA$4))),
IF(Taxes!$N$12&gt;1,SUMIFS(Taxes!$P$77:$P$79,Taxes!$N$77:$N$79,Taxes!$N$12),IF(Taxes!$P139&lt;&gt;"",Taxes!$P139,SUMIFS(Taxes!$P$77:$P$79,Taxes!$N$77:$N$79,Taxes!$N$12)))
))
)</f>
        <v>0</v>
      </c>
      <c r="AB297" s="5">
        <f ca="1">IF(AB$4="",0,AB113*
IF(SUMIFS(Taxes!$N$14:$N$17,Taxes!$J$14:$J$17,YEAR(AB$4))=4,IF(AB$1&lt;=Taxes!$P$81*12,Taxes!$P$82,IF(AB$1&lt;=Taxes!$P$83*12,Taxes!$P$84,IF(Taxes!$P139&lt;&gt;"",Taxes!$P139,Taxes!$P$77))),
IF(SUMIFS(Taxes!$N$14:$N$17,Taxes!$J$14:$J$17,YEAR(AB$4))&gt;1,SUMIFS(Taxes!$P$77:$P$79,Taxes!$N$77:$N$79,SUMIFS(Taxes!$N$14:$N$17,Taxes!$J$14:$J$17,YEAR(AB$4))),
IF(Taxes!$N$12&gt;1,SUMIFS(Taxes!$P$77:$P$79,Taxes!$N$77:$N$79,Taxes!$N$12),IF(Taxes!$P139&lt;&gt;"",Taxes!$P139,SUMIFS(Taxes!$P$77:$P$79,Taxes!$N$77:$N$79,Taxes!$N$12)))
))
)</f>
        <v>0</v>
      </c>
      <c r="AC297" s="5">
        <f ca="1">IF(AC$4="",0,AC113*
IF(SUMIFS(Taxes!$N$14:$N$17,Taxes!$J$14:$J$17,YEAR(AC$4))=4,IF(AC$1&lt;=Taxes!$P$81*12,Taxes!$P$82,IF(AC$1&lt;=Taxes!$P$83*12,Taxes!$P$84,IF(Taxes!$P139&lt;&gt;"",Taxes!$P139,Taxes!$P$77))),
IF(SUMIFS(Taxes!$N$14:$N$17,Taxes!$J$14:$J$17,YEAR(AC$4))&gt;1,SUMIFS(Taxes!$P$77:$P$79,Taxes!$N$77:$N$79,SUMIFS(Taxes!$N$14:$N$17,Taxes!$J$14:$J$17,YEAR(AC$4))),
IF(Taxes!$N$12&gt;1,SUMIFS(Taxes!$P$77:$P$79,Taxes!$N$77:$N$79,Taxes!$N$12),IF(Taxes!$P139&lt;&gt;"",Taxes!$P139,SUMIFS(Taxes!$P$77:$P$79,Taxes!$N$77:$N$79,Taxes!$N$12)))
))
)</f>
        <v>0</v>
      </c>
      <c r="AD297" s="5">
        <f ca="1">IF(AD$4="",0,AD113*
IF(SUMIFS(Taxes!$N$14:$N$17,Taxes!$J$14:$J$17,YEAR(AD$4))=4,IF(AD$1&lt;=Taxes!$P$81*12,Taxes!$P$82,IF(AD$1&lt;=Taxes!$P$83*12,Taxes!$P$84,IF(Taxes!$P139&lt;&gt;"",Taxes!$P139,Taxes!$P$77))),
IF(SUMIFS(Taxes!$N$14:$N$17,Taxes!$J$14:$J$17,YEAR(AD$4))&gt;1,SUMIFS(Taxes!$P$77:$P$79,Taxes!$N$77:$N$79,SUMIFS(Taxes!$N$14:$N$17,Taxes!$J$14:$J$17,YEAR(AD$4))),
IF(Taxes!$N$12&gt;1,SUMIFS(Taxes!$P$77:$P$79,Taxes!$N$77:$N$79,Taxes!$N$12),IF(Taxes!$P139&lt;&gt;"",Taxes!$P139,SUMIFS(Taxes!$P$77:$P$79,Taxes!$N$77:$N$79,Taxes!$N$12)))
))
)</f>
        <v>0</v>
      </c>
      <c r="AE297" s="5">
        <f ca="1">IF(AE$4="",0,AE113*
IF(SUMIFS(Taxes!$N$14:$N$17,Taxes!$J$14:$J$17,YEAR(AE$4))=4,IF(AE$1&lt;=Taxes!$P$81*12,Taxes!$P$82,IF(AE$1&lt;=Taxes!$P$83*12,Taxes!$P$84,IF(Taxes!$P139&lt;&gt;"",Taxes!$P139,Taxes!$P$77))),
IF(SUMIFS(Taxes!$N$14:$N$17,Taxes!$J$14:$J$17,YEAR(AE$4))&gt;1,SUMIFS(Taxes!$P$77:$P$79,Taxes!$N$77:$N$79,SUMIFS(Taxes!$N$14:$N$17,Taxes!$J$14:$J$17,YEAR(AE$4))),
IF(Taxes!$N$12&gt;1,SUMIFS(Taxes!$P$77:$P$79,Taxes!$N$77:$N$79,Taxes!$N$12),IF(Taxes!$P139&lt;&gt;"",Taxes!$P139,SUMIFS(Taxes!$P$77:$P$79,Taxes!$N$77:$N$79,Taxes!$N$12)))
))
)</f>
        <v>0</v>
      </c>
      <c r="AF297" s="5">
        <f ca="1">IF(AF$4="",0,AF113*
IF(SUMIFS(Taxes!$N$14:$N$17,Taxes!$J$14:$J$17,YEAR(AF$4))=4,IF(AF$1&lt;=Taxes!$P$81*12,Taxes!$P$82,IF(AF$1&lt;=Taxes!$P$83*12,Taxes!$P$84,IF(Taxes!$P139&lt;&gt;"",Taxes!$P139,Taxes!$P$77))),
IF(SUMIFS(Taxes!$N$14:$N$17,Taxes!$J$14:$J$17,YEAR(AF$4))&gt;1,SUMIFS(Taxes!$P$77:$P$79,Taxes!$N$77:$N$79,SUMIFS(Taxes!$N$14:$N$17,Taxes!$J$14:$J$17,YEAR(AF$4))),
IF(Taxes!$N$12&gt;1,SUMIFS(Taxes!$P$77:$P$79,Taxes!$N$77:$N$79,Taxes!$N$12),IF(Taxes!$P139&lt;&gt;"",Taxes!$P139,SUMIFS(Taxes!$P$77:$P$79,Taxes!$N$77:$N$79,Taxes!$N$12)))
))
)</f>
        <v>0</v>
      </c>
      <c r="AG297" s="5">
        <f ca="1">IF(AG$4="",0,AG113*
IF(SUMIFS(Taxes!$N$14:$N$17,Taxes!$J$14:$J$17,YEAR(AG$4))=4,IF(AG$1&lt;=Taxes!$P$81*12,Taxes!$P$82,IF(AG$1&lt;=Taxes!$P$83*12,Taxes!$P$84,IF(Taxes!$P139&lt;&gt;"",Taxes!$P139,Taxes!$P$77))),
IF(SUMIFS(Taxes!$N$14:$N$17,Taxes!$J$14:$J$17,YEAR(AG$4))&gt;1,SUMIFS(Taxes!$P$77:$P$79,Taxes!$N$77:$N$79,SUMIFS(Taxes!$N$14:$N$17,Taxes!$J$14:$J$17,YEAR(AG$4))),
IF(Taxes!$N$12&gt;1,SUMIFS(Taxes!$P$77:$P$79,Taxes!$N$77:$N$79,Taxes!$N$12),IF(Taxes!$P139&lt;&gt;"",Taxes!$P139,SUMIFS(Taxes!$P$77:$P$79,Taxes!$N$77:$N$79,Taxes!$N$12)))
))
)</f>
        <v>0</v>
      </c>
      <c r="AH297" s="5">
        <f ca="1">IF(AH$4="",0,AH113*
IF(SUMIFS(Taxes!$N$14:$N$17,Taxes!$J$14:$J$17,YEAR(AH$4))=4,IF(AH$1&lt;=Taxes!$P$81*12,Taxes!$P$82,IF(AH$1&lt;=Taxes!$P$83*12,Taxes!$P$84,IF(Taxes!$P139&lt;&gt;"",Taxes!$P139,Taxes!$P$77))),
IF(SUMIFS(Taxes!$N$14:$N$17,Taxes!$J$14:$J$17,YEAR(AH$4))&gt;1,SUMIFS(Taxes!$P$77:$P$79,Taxes!$N$77:$N$79,SUMIFS(Taxes!$N$14:$N$17,Taxes!$J$14:$J$17,YEAR(AH$4))),
IF(Taxes!$N$12&gt;1,SUMIFS(Taxes!$P$77:$P$79,Taxes!$N$77:$N$79,Taxes!$N$12),IF(Taxes!$P139&lt;&gt;"",Taxes!$P139,SUMIFS(Taxes!$P$77:$P$79,Taxes!$N$77:$N$79,Taxes!$N$12)))
))
)</f>
        <v>0</v>
      </c>
      <c r="AI297" s="5">
        <f ca="1">IF(AI$4="",0,AI113*
IF(SUMIFS(Taxes!$N$14:$N$17,Taxes!$J$14:$J$17,YEAR(AI$4))=4,IF(AI$1&lt;=Taxes!$P$81*12,Taxes!$P$82,IF(AI$1&lt;=Taxes!$P$83*12,Taxes!$P$84,IF(Taxes!$P139&lt;&gt;"",Taxes!$P139,Taxes!$P$77))),
IF(SUMIFS(Taxes!$N$14:$N$17,Taxes!$J$14:$J$17,YEAR(AI$4))&gt;1,SUMIFS(Taxes!$P$77:$P$79,Taxes!$N$77:$N$79,SUMIFS(Taxes!$N$14:$N$17,Taxes!$J$14:$J$17,YEAR(AI$4))),
IF(Taxes!$N$12&gt;1,SUMIFS(Taxes!$P$77:$P$79,Taxes!$N$77:$N$79,Taxes!$N$12),IF(Taxes!$P139&lt;&gt;"",Taxes!$P139,SUMIFS(Taxes!$P$77:$P$79,Taxes!$N$77:$N$79,Taxes!$N$12)))
))
)</f>
        <v>0</v>
      </c>
      <c r="AJ297" s="5">
        <f ca="1">IF(AJ$4="",0,AJ113*
IF(SUMIFS(Taxes!$N$14:$N$17,Taxes!$J$14:$J$17,YEAR(AJ$4))=4,IF(AJ$1&lt;=Taxes!$P$81*12,Taxes!$P$82,IF(AJ$1&lt;=Taxes!$P$83*12,Taxes!$P$84,IF(Taxes!$P139&lt;&gt;"",Taxes!$P139,Taxes!$P$77))),
IF(SUMIFS(Taxes!$N$14:$N$17,Taxes!$J$14:$J$17,YEAR(AJ$4))&gt;1,SUMIFS(Taxes!$P$77:$P$79,Taxes!$N$77:$N$79,SUMIFS(Taxes!$N$14:$N$17,Taxes!$J$14:$J$17,YEAR(AJ$4))),
IF(Taxes!$N$12&gt;1,SUMIFS(Taxes!$P$77:$P$79,Taxes!$N$77:$N$79,Taxes!$N$12),IF(Taxes!$P139&lt;&gt;"",Taxes!$P139,SUMIFS(Taxes!$P$77:$P$79,Taxes!$N$77:$N$79,Taxes!$N$12)))
))
)</f>
        <v>0</v>
      </c>
      <c r="AK297" s="5">
        <f ca="1">IF(AK$4="",0,AK113*
IF(SUMIFS(Taxes!$N$14:$N$17,Taxes!$J$14:$J$17,YEAR(AK$4))=4,IF(AK$1&lt;=Taxes!$P$81*12,Taxes!$P$82,IF(AK$1&lt;=Taxes!$P$83*12,Taxes!$P$84,IF(Taxes!$P139&lt;&gt;"",Taxes!$P139,Taxes!$P$77))),
IF(SUMIFS(Taxes!$N$14:$N$17,Taxes!$J$14:$J$17,YEAR(AK$4))&gt;1,SUMIFS(Taxes!$P$77:$P$79,Taxes!$N$77:$N$79,SUMIFS(Taxes!$N$14:$N$17,Taxes!$J$14:$J$17,YEAR(AK$4))),
IF(Taxes!$N$12&gt;1,SUMIFS(Taxes!$P$77:$P$79,Taxes!$N$77:$N$79,Taxes!$N$12),IF(Taxes!$P139&lt;&gt;"",Taxes!$P139,SUMIFS(Taxes!$P$77:$P$79,Taxes!$N$77:$N$79,Taxes!$N$12)))
))
)</f>
        <v>0</v>
      </c>
      <c r="AL297" s="5">
        <f ca="1">IF(AL$4="",0,AL113*
IF(SUMIFS(Taxes!$N$14:$N$17,Taxes!$J$14:$J$17,YEAR(AL$4))=4,IF(AL$1&lt;=Taxes!$P$81*12,Taxes!$P$82,IF(AL$1&lt;=Taxes!$P$83*12,Taxes!$P$84,IF(Taxes!$P139&lt;&gt;"",Taxes!$P139,Taxes!$P$77))),
IF(SUMIFS(Taxes!$N$14:$N$17,Taxes!$J$14:$J$17,YEAR(AL$4))&gt;1,SUMIFS(Taxes!$P$77:$P$79,Taxes!$N$77:$N$79,SUMIFS(Taxes!$N$14:$N$17,Taxes!$J$14:$J$17,YEAR(AL$4))),
IF(Taxes!$N$12&gt;1,SUMIFS(Taxes!$P$77:$P$79,Taxes!$N$77:$N$79,Taxes!$N$12),IF(Taxes!$P139&lt;&gt;"",Taxes!$P139,SUMIFS(Taxes!$P$77:$P$79,Taxes!$N$77:$N$79,Taxes!$N$12)))
))
)</f>
        <v>0</v>
      </c>
      <c r="AM297" s="5">
        <f ca="1">IF(AM$4="",0,AM113*
IF(SUMIFS(Taxes!$N$14:$N$17,Taxes!$J$14:$J$17,YEAR(AM$4))=4,IF(AM$1&lt;=Taxes!$P$81*12,Taxes!$P$82,IF(AM$1&lt;=Taxes!$P$83*12,Taxes!$P$84,IF(Taxes!$P139&lt;&gt;"",Taxes!$P139,Taxes!$P$77))),
IF(SUMIFS(Taxes!$N$14:$N$17,Taxes!$J$14:$J$17,YEAR(AM$4))&gt;1,SUMIFS(Taxes!$P$77:$P$79,Taxes!$N$77:$N$79,SUMIFS(Taxes!$N$14:$N$17,Taxes!$J$14:$J$17,YEAR(AM$4))),
IF(Taxes!$N$12&gt;1,SUMIFS(Taxes!$P$77:$P$79,Taxes!$N$77:$N$79,Taxes!$N$12),IF(Taxes!$P139&lt;&gt;"",Taxes!$P139,SUMIFS(Taxes!$P$77:$P$79,Taxes!$N$77:$N$79,Taxes!$N$12)))
))
)</f>
        <v>0</v>
      </c>
      <c r="AN297" s="5">
        <f ca="1">IF(AN$4="",0,AN113*
IF(SUMIFS(Taxes!$N$14:$N$17,Taxes!$J$14:$J$17,YEAR(AN$4))=4,IF(AN$1&lt;=Taxes!$P$81*12,Taxes!$P$82,IF(AN$1&lt;=Taxes!$P$83*12,Taxes!$P$84,IF(Taxes!$P139&lt;&gt;"",Taxes!$P139,Taxes!$P$77))),
IF(SUMIFS(Taxes!$N$14:$N$17,Taxes!$J$14:$J$17,YEAR(AN$4))&gt;1,SUMIFS(Taxes!$P$77:$P$79,Taxes!$N$77:$N$79,SUMIFS(Taxes!$N$14:$N$17,Taxes!$J$14:$J$17,YEAR(AN$4))),
IF(Taxes!$N$12&gt;1,SUMIFS(Taxes!$P$77:$P$79,Taxes!$N$77:$N$79,Taxes!$N$12),IF(Taxes!$P139&lt;&gt;"",Taxes!$P139,SUMIFS(Taxes!$P$77:$P$79,Taxes!$N$77:$N$79,Taxes!$N$12)))
))
)</f>
        <v>0</v>
      </c>
      <c r="AO297" s="5">
        <f ca="1">IF(AO$4="",0,AO113*
IF(SUMIFS(Taxes!$N$14:$N$17,Taxes!$J$14:$J$17,YEAR(AO$4))=4,IF(AO$1&lt;=Taxes!$P$81*12,Taxes!$P$82,IF(AO$1&lt;=Taxes!$P$83*12,Taxes!$P$84,IF(Taxes!$P139&lt;&gt;"",Taxes!$P139,Taxes!$P$77))),
IF(SUMIFS(Taxes!$N$14:$N$17,Taxes!$J$14:$J$17,YEAR(AO$4))&gt;1,SUMIFS(Taxes!$P$77:$P$79,Taxes!$N$77:$N$79,SUMIFS(Taxes!$N$14:$N$17,Taxes!$J$14:$J$17,YEAR(AO$4))),
IF(Taxes!$N$12&gt;1,SUMIFS(Taxes!$P$77:$P$79,Taxes!$N$77:$N$79,Taxes!$N$12),IF(Taxes!$P139&lt;&gt;"",Taxes!$P139,SUMIFS(Taxes!$P$77:$P$79,Taxes!$N$77:$N$79,Taxes!$N$12)))
))
)</f>
        <v>0</v>
      </c>
      <c r="AP297" s="5">
        <f ca="1">IF(AP$4="",0,AP113*
IF(SUMIFS(Taxes!$N$14:$N$17,Taxes!$J$14:$J$17,YEAR(AP$4))=4,IF(AP$1&lt;=Taxes!$P$81*12,Taxes!$P$82,IF(AP$1&lt;=Taxes!$P$83*12,Taxes!$P$84,IF(Taxes!$P139&lt;&gt;"",Taxes!$P139,Taxes!$P$77))),
IF(SUMIFS(Taxes!$N$14:$N$17,Taxes!$J$14:$J$17,YEAR(AP$4))&gt;1,SUMIFS(Taxes!$P$77:$P$79,Taxes!$N$77:$N$79,SUMIFS(Taxes!$N$14:$N$17,Taxes!$J$14:$J$17,YEAR(AP$4))),
IF(Taxes!$N$12&gt;1,SUMIFS(Taxes!$P$77:$P$79,Taxes!$N$77:$N$79,Taxes!$N$12),IF(Taxes!$P139&lt;&gt;"",Taxes!$P139,SUMIFS(Taxes!$P$77:$P$79,Taxes!$N$77:$N$79,Taxes!$N$12)))
))
)</f>
        <v>0</v>
      </c>
      <c r="AQ297" s="5">
        <f ca="1">IF(AQ$4="",0,AQ113*
IF(SUMIFS(Taxes!$N$14:$N$17,Taxes!$J$14:$J$17,YEAR(AQ$4))=4,IF(AQ$1&lt;=Taxes!$P$81*12,Taxes!$P$82,IF(AQ$1&lt;=Taxes!$P$83*12,Taxes!$P$84,IF(Taxes!$P139&lt;&gt;"",Taxes!$P139,Taxes!$P$77))),
IF(SUMIFS(Taxes!$N$14:$N$17,Taxes!$J$14:$J$17,YEAR(AQ$4))&gt;1,SUMIFS(Taxes!$P$77:$P$79,Taxes!$N$77:$N$79,SUMIFS(Taxes!$N$14:$N$17,Taxes!$J$14:$J$17,YEAR(AQ$4))),
IF(Taxes!$N$12&gt;1,SUMIFS(Taxes!$P$77:$P$79,Taxes!$N$77:$N$79,Taxes!$N$12),IF(Taxes!$P139&lt;&gt;"",Taxes!$P139,SUMIFS(Taxes!$P$77:$P$79,Taxes!$N$77:$N$79,Taxes!$N$12)))
))
)</f>
        <v>0</v>
      </c>
      <c r="AR297" s="5">
        <f ca="1">IF(AR$4="",0,AR113*
IF(SUMIFS(Taxes!$N$14:$N$17,Taxes!$J$14:$J$17,YEAR(AR$4))=4,IF(AR$1&lt;=Taxes!$P$81*12,Taxes!$P$82,IF(AR$1&lt;=Taxes!$P$83*12,Taxes!$P$84,IF(Taxes!$P139&lt;&gt;"",Taxes!$P139,Taxes!$P$77))),
IF(SUMIFS(Taxes!$N$14:$N$17,Taxes!$J$14:$J$17,YEAR(AR$4))&gt;1,SUMIFS(Taxes!$P$77:$P$79,Taxes!$N$77:$N$79,SUMIFS(Taxes!$N$14:$N$17,Taxes!$J$14:$J$17,YEAR(AR$4))),
IF(Taxes!$N$12&gt;1,SUMIFS(Taxes!$P$77:$P$79,Taxes!$N$77:$N$79,Taxes!$N$12),IF(Taxes!$P139&lt;&gt;"",Taxes!$P139,SUMIFS(Taxes!$P$77:$P$79,Taxes!$N$77:$N$79,Taxes!$N$12)))
))
)</f>
        <v>0</v>
      </c>
      <c r="AS297" s="5">
        <f ca="1">IF(AS$4="",0,AS113*
IF(SUMIFS(Taxes!$N$14:$N$17,Taxes!$J$14:$J$17,YEAR(AS$4))=4,IF(AS$1&lt;=Taxes!$P$81*12,Taxes!$P$82,IF(AS$1&lt;=Taxes!$P$83*12,Taxes!$P$84,IF(Taxes!$P139&lt;&gt;"",Taxes!$P139,Taxes!$P$77))),
IF(SUMIFS(Taxes!$N$14:$N$17,Taxes!$J$14:$J$17,YEAR(AS$4))&gt;1,SUMIFS(Taxes!$P$77:$P$79,Taxes!$N$77:$N$79,SUMIFS(Taxes!$N$14:$N$17,Taxes!$J$14:$J$17,YEAR(AS$4))),
IF(Taxes!$N$12&gt;1,SUMIFS(Taxes!$P$77:$P$79,Taxes!$N$77:$N$79,Taxes!$N$12),IF(Taxes!$P139&lt;&gt;"",Taxes!$P139,SUMIFS(Taxes!$P$77:$P$79,Taxes!$N$77:$N$79,Taxes!$N$12)))
))
)</f>
        <v>0</v>
      </c>
      <c r="AT297" s="5">
        <f ca="1">IF(AT$4="",0,AT113*
IF(SUMIFS(Taxes!$N$14:$N$17,Taxes!$J$14:$J$17,YEAR(AT$4))=4,IF(AT$1&lt;=Taxes!$P$81*12,Taxes!$P$82,IF(AT$1&lt;=Taxes!$P$83*12,Taxes!$P$84,IF(Taxes!$P139&lt;&gt;"",Taxes!$P139,Taxes!$P$77))),
IF(SUMIFS(Taxes!$N$14:$N$17,Taxes!$J$14:$J$17,YEAR(AT$4))&gt;1,SUMIFS(Taxes!$P$77:$P$79,Taxes!$N$77:$N$79,SUMIFS(Taxes!$N$14:$N$17,Taxes!$J$14:$J$17,YEAR(AT$4))),
IF(Taxes!$N$12&gt;1,SUMIFS(Taxes!$P$77:$P$79,Taxes!$N$77:$N$79,Taxes!$N$12),IF(Taxes!$P139&lt;&gt;"",Taxes!$P139,SUMIFS(Taxes!$P$77:$P$79,Taxes!$N$77:$N$79,Taxes!$N$12)))
))
)</f>
        <v>0</v>
      </c>
      <c r="AU297" s="5">
        <f ca="1">IF(AU$4="",0,AU113*
IF(SUMIFS(Taxes!$N$14:$N$17,Taxes!$J$14:$J$17,YEAR(AU$4))=4,IF(AU$1&lt;=Taxes!$P$81*12,Taxes!$P$82,IF(AU$1&lt;=Taxes!$P$83*12,Taxes!$P$84,IF(Taxes!$P139&lt;&gt;"",Taxes!$P139,Taxes!$P$77))),
IF(SUMIFS(Taxes!$N$14:$N$17,Taxes!$J$14:$J$17,YEAR(AU$4))&gt;1,SUMIFS(Taxes!$P$77:$P$79,Taxes!$N$77:$N$79,SUMIFS(Taxes!$N$14:$N$17,Taxes!$J$14:$J$17,YEAR(AU$4))),
IF(Taxes!$N$12&gt;1,SUMIFS(Taxes!$P$77:$P$79,Taxes!$N$77:$N$79,Taxes!$N$12),IF(Taxes!$P139&lt;&gt;"",Taxes!$P139,SUMIFS(Taxes!$P$77:$P$79,Taxes!$N$77:$N$79,Taxes!$N$12)))
))
)</f>
        <v>0</v>
      </c>
      <c r="AV297" s="5">
        <f ca="1">IF(AV$4="",0,AV113*
IF(SUMIFS(Taxes!$N$14:$N$17,Taxes!$J$14:$J$17,YEAR(AV$4))=4,IF(AV$1&lt;=Taxes!$P$81*12,Taxes!$P$82,IF(AV$1&lt;=Taxes!$P$83*12,Taxes!$P$84,IF(Taxes!$P139&lt;&gt;"",Taxes!$P139,Taxes!$P$77))),
IF(SUMIFS(Taxes!$N$14:$N$17,Taxes!$J$14:$J$17,YEAR(AV$4))&gt;1,SUMIFS(Taxes!$P$77:$P$79,Taxes!$N$77:$N$79,SUMIFS(Taxes!$N$14:$N$17,Taxes!$J$14:$J$17,YEAR(AV$4))),
IF(Taxes!$N$12&gt;1,SUMIFS(Taxes!$P$77:$P$79,Taxes!$N$77:$N$79,Taxes!$N$12),IF(Taxes!$P139&lt;&gt;"",Taxes!$P139,SUMIFS(Taxes!$P$77:$P$79,Taxes!$N$77:$N$79,Taxes!$N$12)))
))
)</f>
        <v>0</v>
      </c>
      <c r="AW297" s="5">
        <f ca="1">IF(AW$4="",0,AW113*
IF(SUMIFS(Taxes!$N$14:$N$17,Taxes!$J$14:$J$17,YEAR(AW$4))=4,IF(AW$1&lt;=Taxes!$P$81*12,Taxes!$P$82,IF(AW$1&lt;=Taxes!$P$83*12,Taxes!$P$84,IF(Taxes!$P139&lt;&gt;"",Taxes!$P139,Taxes!$P$77))),
IF(SUMIFS(Taxes!$N$14:$N$17,Taxes!$J$14:$J$17,YEAR(AW$4))&gt;1,SUMIFS(Taxes!$P$77:$P$79,Taxes!$N$77:$N$79,SUMIFS(Taxes!$N$14:$N$17,Taxes!$J$14:$J$17,YEAR(AW$4))),
IF(Taxes!$N$12&gt;1,SUMIFS(Taxes!$P$77:$P$79,Taxes!$N$77:$N$79,Taxes!$N$12),IF(Taxes!$P139&lt;&gt;"",Taxes!$P139,SUMIFS(Taxes!$P$77:$P$79,Taxes!$N$77:$N$79,Taxes!$N$12)))
))
)</f>
        <v>0</v>
      </c>
      <c r="AX297" s="5">
        <f ca="1">IF(AX$4="",0,AX113*
IF(SUMIFS(Taxes!$N$14:$N$17,Taxes!$J$14:$J$17,YEAR(AX$4))=4,IF(AX$1&lt;=Taxes!$P$81*12,Taxes!$P$82,IF(AX$1&lt;=Taxes!$P$83*12,Taxes!$P$84,IF(Taxes!$P139&lt;&gt;"",Taxes!$P139,Taxes!$P$77))),
IF(SUMIFS(Taxes!$N$14:$N$17,Taxes!$J$14:$J$17,YEAR(AX$4))&gt;1,SUMIFS(Taxes!$P$77:$P$79,Taxes!$N$77:$N$79,SUMIFS(Taxes!$N$14:$N$17,Taxes!$J$14:$J$17,YEAR(AX$4))),
IF(Taxes!$N$12&gt;1,SUMIFS(Taxes!$P$77:$P$79,Taxes!$N$77:$N$79,Taxes!$N$12),IF(Taxes!$P139&lt;&gt;"",Taxes!$P139,SUMIFS(Taxes!$P$77:$P$79,Taxes!$N$77:$N$79,Taxes!$N$12)))
))
)</f>
        <v>0</v>
      </c>
      <c r="AY297" s="5">
        <f ca="1">IF(AY$4="",0,AY113*
IF(SUMIFS(Taxes!$N$14:$N$17,Taxes!$J$14:$J$17,YEAR(AY$4))=4,IF(AY$1&lt;=Taxes!$P$81*12,Taxes!$P$82,IF(AY$1&lt;=Taxes!$P$83*12,Taxes!$P$84,IF(Taxes!$P139&lt;&gt;"",Taxes!$P139,Taxes!$P$77))),
IF(SUMIFS(Taxes!$N$14:$N$17,Taxes!$J$14:$J$17,YEAR(AY$4))&gt;1,SUMIFS(Taxes!$P$77:$P$79,Taxes!$N$77:$N$79,SUMIFS(Taxes!$N$14:$N$17,Taxes!$J$14:$J$17,YEAR(AY$4))),
IF(Taxes!$N$12&gt;1,SUMIFS(Taxes!$P$77:$P$79,Taxes!$N$77:$N$79,Taxes!$N$12),IF(Taxes!$P139&lt;&gt;"",Taxes!$P139,SUMIFS(Taxes!$P$77:$P$79,Taxes!$N$77:$N$79,Taxes!$N$12)))
))
)</f>
        <v>0</v>
      </c>
      <c r="AZ297" s="5">
        <f ca="1">IF(AZ$4="",0,AZ113*
IF(SUMIFS(Taxes!$N$14:$N$17,Taxes!$J$14:$J$17,YEAR(AZ$4))=4,IF(AZ$1&lt;=Taxes!$P$81*12,Taxes!$P$82,IF(AZ$1&lt;=Taxes!$P$83*12,Taxes!$P$84,IF(Taxes!$P139&lt;&gt;"",Taxes!$P139,Taxes!$P$77))),
IF(SUMIFS(Taxes!$N$14:$N$17,Taxes!$J$14:$J$17,YEAR(AZ$4))&gt;1,SUMIFS(Taxes!$P$77:$P$79,Taxes!$N$77:$N$79,SUMIFS(Taxes!$N$14:$N$17,Taxes!$J$14:$J$17,YEAR(AZ$4))),
IF(Taxes!$N$12&gt;1,SUMIFS(Taxes!$P$77:$P$79,Taxes!$N$77:$N$79,Taxes!$N$12),IF(Taxes!$P139&lt;&gt;"",Taxes!$P139,SUMIFS(Taxes!$P$77:$P$79,Taxes!$N$77:$N$79,Taxes!$N$12)))
))
)</f>
        <v>0</v>
      </c>
      <c r="BA297" s="5">
        <f ca="1">IF(BA$4="",0,BA113*
IF(SUMIFS(Taxes!$N$14:$N$17,Taxes!$J$14:$J$17,YEAR(BA$4))=4,IF(BA$1&lt;=Taxes!$P$81*12,Taxes!$P$82,IF(BA$1&lt;=Taxes!$P$83*12,Taxes!$P$84,IF(Taxes!$P139&lt;&gt;"",Taxes!$P139,Taxes!$P$77))),
IF(SUMIFS(Taxes!$N$14:$N$17,Taxes!$J$14:$J$17,YEAR(BA$4))&gt;1,SUMIFS(Taxes!$P$77:$P$79,Taxes!$N$77:$N$79,SUMIFS(Taxes!$N$14:$N$17,Taxes!$J$14:$J$17,YEAR(BA$4))),
IF(Taxes!$N$12&gt;1,SUMIFS(Taxes!$P$77:$P$79,Taxes!$N$77:$N$79,Taxes!$N$12),IF(Taxes!$P139&lt;&gt;"",Taxes!$P139,SUMIFS(Taxes!$P$77:$P$79,Taxes!$N$77:$N$79,Taxes!$N$12)))
))
)</f>
        <v>0</v>
      </c>
      <c r="BB297" s="5">
        <f ca="1">IF(BB$4="",0,BB113*
IF(SUMIFS(Taxes!$N$14:$N$17,Taxes!$J$14:$J$17,YEAR(BB$4))=4,IF(BB$1&lt;=Taxes!$P$81*12,Taxes!$P$82,IF(BB$1&lt;=Taxes!$P$83*12,Taxes!$P$84,IF(Taxes!$P139&lt;&gt;"",Taxes!$P139,Taxes!$P$77))),
IF(SUMIFS(Taxes!$N$14:$N$17,Taxes!$J$14:$J$17,YEAR(BB$4))&gt;1,SUMIFS(Taxes!$P$77:$P$79,Taxes!$N$77:$N$79,SUMIFS(Taxes!$N$14:$N$17,Taxes!$J$14:$J$17,YEAR(BB$4))),
IF(Taxes!$N$12&gt;1,SUMIFS(Taxes!$P$77:$P$79,Taxes!$N$77:$N$79,Taxes!$N$12),IF(Taxes!$P139&lt;&gt;"",Taxes!$P139,SUMIFS(Taxes!$P$77:$P$79,Taxes!$N$77:$N$79,Taxes!$N$12)))
))
)</f>
        <v>0</v>
      </c>
      <c r="BC297" s="5">
        <f ca="1">IF(BC$4="",0,BC113*
IF(SUMIFS(Taxes!$N$14:$N$17,Taxes!$J$14:$J$17,YEAR(BC$4))=4,IF(BC$1&lt;=Taxes!$P$81*12,Taxes!$P$82,IF(BC$1&lt;=Taxes!$P$83*12,Taxes!$P$84,IF(Taxes!$P139&lt;&gt;"",Taxes!$P139,Taxes!$P$77))),
IF(SUMIFS(Taxes!$N$14:$N$17,Taxes!$J$14:$J$17,YEAR(BC$4))&gt;1,SUMIFS(Taxes!$P$77:$P$79,Taxes!$N$77:$N$79,SUMIFS(Taxes!$N$14:$N$17,Taxes!$J$14:$J$17,YEAR(BC$4))),
IF(Taxes!$N$12&gt;1,SUMIFS(Taxes!$P$77:$P$79,Taxes!$N$77:$N$79,Taxes!$N$12),IF(Taxes!$P139&lt;&gt;"",Taxes!$P139,SUMIFS(Taxes!$P$77:$P$79,Taxes!$N$77:$N$79,Taxes!$N$12)))
))
)</f>
        <v>0</v>
      </c>
      <c r="BD297" s="5">
        <f ca="1">IF(BD$4="",0,BD113*
IF(SUMIFS(Taxes!$N$14:$N$17,Taxes!$J$14:$J$17,YEAR(BD$4))=4,IF(BD$1&lt;=Taxes!$P$81*12,Taxes!$P$82,IF(BD$1&lt;=Taxes!$P$83*12,Taxes!$P$84,IF(Taxes!$P139&lt;&gt;"",Taxes!$P139,Taxes!$P$77))),
IF(SUMIFS(Taxes!$N$14:$N$17,Taxes!$J$14:$J$17,YEAR(BD$4))&gt;1,SUMIFS(Taxes!$P$77:$P$79,Taxes!$N$77:$N$79,SUMIFS(Taxes!$N$14:$N$17,Taxes!$J$14:$J$17,YEAR(BD$4))),
IF(Taxes!$N$12&gt;1,SUMIFS(Taxes!$P$77:$P$79,Taxes!$N$77:$N$79,Taxes!$N$12),IF(Taxes!$P139&lt;&gt;"",Taxes!$P139,SUMIFS(Taxes!$P$77:$P$79,Taxes!$N$77:$N$79,Taxes!$N$12)))
))
)</f>
        <v>0</v>
      </c>
      <c r="BE297" s="5">
        <f ca="1">IF(BE$4="",0,BE113*
IF(SUMIFS(Taxes!$N$14:$N$17,Taxes!$J$14:$J$17,YEAR(BE$4))=4,IF(BE$1&lt;=Taxes!$P$81*12,Taxes!$P$82,IF(BE$1&lt;=Taxes!$P$83*12,Taxes!$P$84,IF(Taxes!$P139&lt;&gt;"",Taxes!$P139,Taxes!$P$77))),
IF(SUMIFS(Taxes!$N$14:$N$17,Taxes!$J$14:$J$17,YEAR(BE$4))&gt;1,SUMIFS(Taxes!$P$77:$P$79,Taxes!$N$77:$N$79,SUMIFS(Taxes!$N$14:$N$17,Taxes!$J$14:$J$17,YEAR(BE$4))),
IF(Taxes!$N$12&gt;1,SUMIFS(Taxes!$P$77:$P$79,Taxes!$N$77:$N$79,Taxes!$N$12),IF(Taxes!$P139&lt;&gt;"",Taxes!$P139,SUMIFS(Taxes!$P$77:$P$79,Taxes!$N$77:$N$79,Taxes!$N$12)))
))
)</f>
        <v>0</v>
      </c>
      <c r="BF297" s="5">
        <f ca="1">IF(BF$4="",0,BF113*
IF(SUMIFS(Taxes!$N$14:$N$17,Taxes!$J$14:$J$17,YEAR(BF$4))=4,IF(BF$1&lt;=Taxes!$P$81*12,Taxes!$P$82,IF(BF$1&lt;=Taxes!$P$83*12,Taxes!$P$84,IF(Taxes!$P139&lt;&gt;"",Taxes!$P139,Taxes!$P$77))),
IF(SUMIFS(Taxes!$N$14:$N$17,Taxes!$J$14:$J$17,YEAR(BF$4))&gt;1,SUMIFS(Taxes!$P$77:$P$79,Taxes!$N$77:$N$79,SUMIFS(Taxes!$N$14:$N$17,Taxes!$J$14:$J$17,YEAR(BF$4))),
IF(Taxes!$N$12&gt;1,SUMIFS(Taxes!$P$77:$P$79,Taxes!$N$77:$N$79,Taxes!$N$12),IF(Taxes!$P139&lt;&gt;"",Taxes!$P139,SUMIFS(Taxes!$P$77:$P$79,Taxes!$N$77:$N$79,Taxes!$N$12)))
))
)</f>
        <v>0</v>
      </c>
      <c r="BG297" s="5">
        <f ca="1">IF(BG$4="",0,BG113*
IF(SUMIFS(Taxes!$N$14:$N$17,Taxes!$J$14:$J$17,YEAR(BG$4))=4,IF(BG$1&lt;=Taxes!$P$81*12,Taxes!$P$82,IF(BG$1&lt;=Taxes!$P$83*12,Taxes!$P$84,IF(Taxes!$P139&lt;&gt;"",Taxes!$P139,Taxes!$P$77))),
IF(SUMIFS(Taxes!$N$14:$N$17,Taxes!$J$14:$J$17,YEAR(BG$4))&gt;1,SUMIFS(Taxes!$P$77:$P$79,Taxes!$N$77:$N$79,SUMIFS(Taxes!$N$14:$N$17,Taxes!$J$14:$J$17,YEAR(BG$4))),
IF(Taxes!$N$12&gt;1,SUMIFS(Taxes!$P$77:$P$79,Taxes!$N$77:$N$79,Taxes!$N$12),IF(Taxes!$P139&lt;&gt;"",Taxes!$P139,SUMIFS(Taxes!$P$77:$P$79,Taxes!$N$77:$N$79,Taxes!$N$12)))
))
)</f>
        <v>0</v>
      </c>
      <c r="BH297" s="5">
        <f ca="1">IF(BH$4="",0,BH113*
IF(SUMIFS(Taxes!$N$14:$N$17,Taxes!$J$14:$J$17,YEAR(BH$4))=4,IF(BH$1&lt;=Taxes!$P$81*12,Taxes!$P$82,IF(BH$1&lt;=Taxes!$P$83*12,Taxes!$P$84,IF(Taxes!$P139&lt;&gt;"",Taxes!$P139,Taxes!$P$77))),
IF(SUMIFS(Taxes!$N$14:$N$17,Taxes!$J$14:$J$17,YEAR(BH$4))&gt;1,SUMIFS(Taxes!$P$77:$P$79,Taxes!$N$77:$N$79,SUMIFS(Taxes!$N$14:$N$17,Taxes!$J$14:$J$17,YEAR(BH$4))),
IF(Taxes!$N$12&gt;1,SUMIFS(Taxes!$P$77:$P$79,Taxes!$N$77:$N$79,Taxes!$N$12),IF(Taxes!$P139&lt;&gt;"",Taxes!$P139,SUMIFS(Taxes!$P$77:$P$79,Taxes!$N$77:$N$79,Taxes!$N$12)))
))
)</f>
        <v>0</v>
      </c>
      <c r="BI297" s="5">
        <f ca="1">IF(BI$4="",0,BI113*
IF(SUMIFS(Taxes!$N$14:$N$17,Taxes!$J$14:$J$17,YEAR(BI$4))=4,IF(BI$1&lt;=Taxes!$P$81*12,Taxes!$P$82,IF(BI$1&lt;=Taxes!$P$83*12,Taxes!$P$84,IF(Taxes!$P139&lt;&gt;"",Taxes!$P139,Taxes!$P$77))),
IF(SUMIFS(Taxes!$N$14:$N$17,Taxes!$J$14:$J$17,YEAR(BI$4))&gt;1,SUMIFS(Taxes!$P$77:$P$79,Taxes!$N$77:$N$79,SUMIFS(Taxes!$N$14:$N$17,Taxes!$J$14:$J$17,YEAR(BI$4))),
IF(Taxes!$N$12&gt;1,SUMIFS(Taxes!$P$77:$P$79,Taxes!$N$77:$N$79,Taxes!$N$12),IF(Taxes!$P139&lt;&gt;"",Taxes!$P139,SUMIFS(Taxes!$P$77:$P$79,Taxes!$N$77:$N$79,Taxes!$N$12)))
))
)</f>
        <v>0</v>
      </c>
      <c r="BJ297" s="5">
        <f ca="1">IF(BJ$4="",0,BJ113*
IF(SUMIFS(Taxes!$N$14:$N$17,Taxes!$J$14:$J$17,YEAR(BJ$4))=4,IF(BJ$1&lt;=Taxes!$P$81*12,Taxes!$P$82,IF(BJ$1&lt;=Taxes!$P$83*12,Taxes!$P$84,IF(Taxes!$P139&lt;&gt;"",Taxes!$P139,Taxes!$P$77))),
IF(SUMIFS(Taxes!$N$14:$N$17,Taxes!$J$14:$J$17,YEAR(BJ$4))&gt;1,SUMIFS(Taxes!$P$77:$P$79,Taxes!$N$77:$N$79,SUMIFS(Taxes!$N$14:$N$17,Taxes!$J$14:$J$17,YEAR(BJ$4))),
IF(Taxes!$N$12&gt;1,SUMIFS(Taxes!$P$77:$P$79,Taxes!$N$77:$N$79,Taxes!$N$12),IF(Taxes!$P139&lt;&gt;"",Taxes!$P139,SUMIFS(Taxes!$P$77:$P$79,Taxes!$N$77:$N$79,Taxes!$N$12)))
))
)</f>
        <v>0</v>
      </c>
      <c r="BK297" s="5">
        <f ca="1">IF(BK$4="",0,BK113*
IF(SUMIFS(Taxes!$N$14:$N$17,Taxes!$J$14:$J$17,YEAR(BK$4))=4,IF(BK$1&lt;=Taxes!$P$81*12,Taxes!$P$82,IF(BK$1&lt;=Taxes!$P$83*12,Taxes!$P$84,IF(Taxes!$P139&lt;&gt;"",Taxes!$P139,Taxes!$P$77))),
IF(SUMIFS(Taxes!$N$14:$N$17,Taxes!$J$14:$J$17,YEAR(BK$4))&gt;1,SUMIFS(Taxes!$P$77:$P$79,Taxes!$N$77:$N$79,SUMIFS(Taxes!$N$14:$N$17,Taxes!$J$14:$J$17,YEAR(BK$4))),
IF(Taxes!$N$12&gt;1,SUMIFS(Taxes!$P$77:$P$79,Taxes!$N$77:$N$79,Taxes!$N$12),IF(Taxes!$P139&lt;&gt;"",Taxes!$P139,SUMIFS(Taxes!$P$77:$P$79,Taxes!$N$77:$N$79,Taxes!$N$12)))
))
)</f>
        <v>0</v>
      </c>
      <c r="BL297" s="5">
        <f ca="1">IF(BL$4="",0,BL113*
IF(SUMIFS(Taxes!$N$14:$N$17,Taxes!$J$14:$J$17,YEAR(BL$4))=4,IF(BL$1&lt;=Taxes!$P$81*12,Taxes!$P$82,IF(BL$1&lt;=Taxes!$P$83*12,Taxes!$P$84,IF(Taxes!$P139&lt;&gt;"",Taxes!$P139,Taxes!$P$77))),
IF(SUMIFS(Taxes!$N$14:$N$17,Taxes!$J$14:$J$17,YEAR(BL$4))&gt;1,SUMIFS(Taxes!$P$77:$P$79,Taxes!$N$77:$N$79,SUMIFS(Taxes!$N$14:$N$17,Taxes!$J$14:$J$17,YEAR(BL$4))),
IF(Taxes!$N$12&gt;1,SUMIFS(Taxes!$P$77:$P$79,Taxes!$N$77:$N$79,Taxes!$N$12),IF(Taxes!$P139&lt;&gt;"",Taxes!$P139,SUMIFS(Taxes!$P$77:$P$79,Taxes!$N$77:$N$79,Taxes!$N$12)))
))
)</f>
        <v>0</v>
      </c>
      <c r="BM297" s="5">
        <f ca="1">IF(BM$4="",0,BM113*
IF(SUMIFS(Taxes!$N$14:$N$17,Taxes!$J$14:$J$17,YEAR(BM$4))=4,IF(BM$1&lt;=Taxes!$P$81*12,Taxes!$P$82,IF(BM$1&lt;=Taxes!$P$83*12,Taxes!$P$84,IF(Taxes!$P139&lt;&gt;"",Taxes!$P139,Taxes!$P$77))),
IF(SUMIFS(Taxes!$N$14:$N$17,Taxes!$J$14:$J$17,YEAR(BM$4))&gt;1,SUMIFS(Taxes!$P$77:$P$79,Taxes!$N$77:$N$79,SUMIFS(Taxes!$N$14:$N$17,Taxes!$J$14:$J$17,YEAR(BM$4))),
IF(Taxes!$N$12&gt;1,SUMIFS(Taxes!$P$77:$P$79,Taxes!$N$77:$N$79,Taxes!$N$12),IF(Taxes!$P139&lt;&gt;"",Taxes!$P139,SUMIFS(Taxes!$P$77:$P$79,Taxes!$N$77:$N$79,Taxes!$N$12)))
))
)</f>
        <v>0</v>
      </c>
      <c r="BN297" s="5">
        <f ca="1">IF(BN$4="",0,BN113*
IF(SUMIFS(Taxes!$N$14:$N$17,Taxes!$J$14:$J$17,YEAR(BN$4))=4,IF(BN$1&lt;=Taxes!$P$81*12,Taxes!$P$82,IF(BN$1&lt;=Taxes!$P$83*12,Taxes!$P$84,IF(Taxes!$P139&lt;&gt;"",Taxes!$P139,Taxes!$P$77))),
IF(SUMIFS(Taxes!$N$14:$N$17,Taxes!$J$14:$J$17,YEAR(BN$4))&gt;1,SUMIFS(Taxes!$P$77:$P$79,Taxes!$N$77:$N$79,SUMIFS(Taxes!$N$14:$N$17,Taxes!$J$14:$J$17,YEAR(BN$4))),
IF(Taxes!$N$12&gt;1,SUMIFS(Taxes!$P$77:$P$79,Taxes!$N$77:$N$79,Taxes!$N$12),IF(Taxes!$P139&lt;&gt;"",Taxes!$P139,SUMIFS(Taxes!$P$77:$P$79,Taxes!$N$77:$N$79,Taxes!$N$12)))
))
)</f>
        <v>0</v>
      </c>
      <c r="BO297" s="5">
        <f ca="1">IF(BO$4="",0,BO113*
IF(SUMIFS(Taxes!$N$14:$N$17,Taxes!$J$14:$J$17,YEAR(BO$4))=4,IF(BO$1&lt;=Taxes!$P$81*12,Taxes!$P$82,IF(BO$1&lt;=Taxes!$P$83*12,Taxes!$P$84,IF(Taxes!$P139&lt;&gt;"",Taxes!$P139,Taxes!$P$77))),
IF(SUMIFS(Taxes!$N$14:$N$17,Taxes!$J$14:$J$17,YEAR(BO$4))&gt;1,SUMIFS(Taxes!$P$77:$P$79,Taxes!$N$77:$N$79,SUMIFS(Taxes!$N$14:$N$17,Taxes!$J$14:$J$17,YEAR(BO$4))),
IF(Taxes!$N$12&gt;1,SUMIFS(Taxes!$P$77:$P$79,Taxes!$N$77:$N$79,Taxes!$N$12),IF(Taxes!$P139&lt;&gt;"",Taxes!$P139,SUMIFS(Taxes!$P$77:$P$79,Taxes!$N$77:$N$79,Taxes!$N$12)))
))
)</f>
        <v>0</v>
      </c>
      <c r="BP297" s="5">
        <f ca="1">IF(BP$4="",0,BP113*
IF(SUMIFS(Taxes!$N$14:$N$17,Taxes!$J$14:$J$17,YEAR(BP$4))=4,IF(BP$1&lt;=Taxes!$P$81*12,Taxes!$P$82,IF(BP$1&lt;=Taxes!$P$83*12,Taxes!$P$84,IF(Taxes!$P139&lt;&gt;"",Taxes!$P139,Taxes!$P$77))),
IF(SUMIFS(Taxes!$N$14:$N$17,Taxes!$J$14:$J$17,YEAR(BP$4))&gt;1,SUMIFS(Taxes!$P$77:$P$79,Taxes!$N$77:$N$79,SUMIFS(Taxes!$N$14:$N$17,Taxes!$J$14:$J$17,YEAR(BP$4))),
IF(Taxes!$N$12&gt;1,SUMIFS(Taxes!$P$77:$P$79,Taxes!$N$77:$N$79,Taxes!$N$12),IF(Taxes!$P139&lt;&gt;"",Taxes!$P139,SUMIFS(Taxes!$P$77:$P$79,Taxes!$N$77:$N$79,Taxes!$N$12)))
))
)</f>
        <v>0</v>
      </c>
      <c r="BQ297" s="5">
        <f ca="1">IF(BQ$4="",0,BQ113*
IF(SUMIFS(Taxes!$N$14:$N$17,Taxes!$J$14:$J$17,YEAR(BQ$4))=4,IF(BQ$1&lt;=Taxes!$P$81*12,Taxes!$P$82,IF(BQ$1&lt;=Taxes!$P$83*12,Taxes!$P$84,IF(Taxes!$P139&lt;&gt;"",Taxes!$P139,Taxes!$P$77))),
IF(SUMIFS(Taxes!$N$14:$N$17,Taxes!$J$14:$J$17,YEAR(BQ$4))&gt;1,SUMIFS(Taxes!$P$77:$P$79,Taxes!$N$77:$N$79,SUMIFS(Taxes!$N$14:$N$17,Taxes!$J$14:$J$17,YEAR(BQ$4))),
IF(Taxes!$N$12&gt;1,SUMIFS(Taxes!$P$77:$P$79,Taxes!$N$77:$N$79,Taxes!$N$12),IF(Taxes!$P139&lt;&gt;"",Taxes!$P139,SUMIFS(Taxes!$P$77:$P$79,Taxes!$N$77:$N$79,Taxes!$N$12)))
))
)</f>
        <v>0</v>
      </c>
      <c r="BR297" s="5">
        <f ca="1">IF(BR$4="",0,BR113*
IF(SUMIFS(Taxes!$N$14:$N$17,Taxes!$J$14:$J$17,YEAR(BR$4))=4,IF(BR$1&lt;=Taxes!$P$81*12,Taxes!$P$82,IF(BR$1&lt;=Taxes!$P$83*12,Taxes!$P$84,IF(Taxes!$P139&lt;&gt;"",Taxes!$P139,Taxes!$P$77))),
IF(SUMIFS(Taxes!$N$14:$N$17,Taxes!$J$14:$J$17,YEAR(BR$4))&gt;1,SUMIFS(Taxes!$P$77:$P$79,Taxes!$N$77:$N$79,SUMIFS(Taxes!$N$14:$N$17,Taxes!$J$14:$J$17,YEAR(BR$4))),
IF(Taxes!$N$12&gt;1,SUMIFS(Taxes!$P$77:$P$79,Taxes!$N$77:$N$79,Taxes!$N$12),IF(Taxes!$P139&lt;&gt;"",Taxes!$P139,SUMIFS(Taxes!$P$77:$P$79,Taxes!$N$77:$N$79,Taxes!$N$12)))
))
)</f>
        <v>0</v>
      </c>
      <c r="BS297" s="5">
        <f ca="1">IF(BS$4="",0,BS113*
IF(SUMIFS(Taxes!$N$14:$N$17,Taxes!$J$14:$J$17,YEAR(BS$4))=4,IF(BS$1&lt;=Taxes!$P$81*12,Taxes!$P$82,IF(BS$1&lt;=Taxes!$P$83*12,Taxes!$P$84,IF(Taxes!$P139&lt;&gt;"",Taxes!$P139,Taxes!$P$77))),
IF(SUMIFS(Taxes!$N$14:$N$17,Taxes!$J$14:$J$17,YEAR(BS$4))&gt;1,SUMIFS(Taxes!$P$77:$P$79,Taxes!$N$77:$N$79,SUMIFS(Taxes!$N$14:$N$17,Taxes!$J$14:$J$17,YEAR(BS$4))),
IF(Taxes!$N$12&gt;1,SUMIFS(Taxes!$P$77:$P$79,Taxes!$N$77:$N$79,Taxes!$N$12),IF(Taxes!$P139&lt;&gt;"",Taxes!$P139,SUMIFS(Taxes!$P$77:$P$79,Taxes!$N$77:$N$79,Taxes!$N$12)))
))
)</f>
        <v>0</v>
      </c>
      <c r="BT297" s="5">
        <f ca="1">IF(BT$4="",0,BT113*
IF(SUMIFS(Taxes!$N$14:$N$17,Taxes!$J$14:$J$17,YEAR(BT$4))=4,IF(BT$1&lt;=Taxes!$P$81*12,Taxes!$P$82,IF(BT$1&lt;=Taxes!$P$83*12,Taxes!$P$84,IF(Taxes!$P139&lt;&gt;"",Taxes!$P139,Taxes!$P$77))),
IF(SUMIFS(Taxes!$N$14:$N$17,Taxes!$J$14:$J$17,YEAR(BT$4))&gt;1,SUMIFS(Taxes!$P$77:$P$79,Taxes!$N$77:$N$79,SUMIFS(Taxes!$N$14:$N$17,Taxes!$J$14:$J$17,YEAR(BT$4))),
IF(Taxes!$N$12&gt;1,SUMIFS(Taxes!$P$77:$P$79,Taxes!$N$77:$N$79,Taxes!$N$12),IF(Taxes!$P139&lt;&gt;"",Taxes!$P139,SUMIFS(Taxes!$P$77:$P$79,Taxes!$N$77:$N$79,Taxes!$N$12)))
))
)</f>
        <v>0</v>
      </c>
      <c r="BU297" s="5">
        <f ca="1">IF(BU$4="",0,BU113*
IF(SUMIFS(Taxes!$N$14:$N$17,Taxes!$J$14:$J$17,YEAR(BU$4))=4,IF(BU$1&lt;=Taxes!$P$81*12,Taxes!$P$82,IF(BU$1&lt;=Taxes!$P$83*12,Taxes!$P$84,IF(Taxes!$P139&lt;&gt;"",Taxes!$P139,Taxes!$P$77))),
IF(SUMIFS(Taxes!$N$14:$N$17,Taxes!$J$14:$J$17,YEAR(BU$4))&gt;1,SUMIFS(Taxes!$P$77:$P$79,Taxes!$N$77:$N$79,SUMIFS(Taxes!$N$14:$N$17,Taxes!$J$14:$J$17,YEAR(BU$4))),
IF(Taxes!$N$12&gt;1,SUMIFS(Taxes!$P$77:$P$79,Taxes!$N$77:$N$79,Taxes!$N$12),IF(Taxes!$P139&lt;&gt;"",Taxes!$P139,SUMIFS(Taxes!$P$77:$P$79,Taxes!$N$77:$N$79,Taxes!$N$12)))
))
)</f>
        <v>0</v>
      </c>
      <c r="BV297" s="5">
        <f ca="1">IF(BV$4="",0,BV113*
IF(SUMIFS(Taxes!$N$14:$N$17,Taxes!$J$14:$J$17,YEAR(BV$4))=4,IF(BV$1&lt;=Taxes!$P$81*12,Taxes!$P$82,IF(BV$1&lt;=Taxes!$P$83*12,Taxes!$P$84,IF(Taxes!$P139&lt;&gt;"",Taxes!$P139,Taxes!$P$77))),
IF(SUMIFS(Taxes!$N$14:$N$17,Taxes!$J$14:$J$17,YEAR(BV$4))&gt;1,SUMIFS(Taxes!$P$77:$P$79,Taxes!$N$77:$N$79,SUMIFS(Taxes!$N$14:$N$17,Taxes!$J$14:$J$17,YEAR(BV$4))),
IF(Taxes!$N$12&gt;1,SUMIFS(Taxes!$P$77:$P$79,Taxes!$N$77:$N$79,Taxes!$N$12),IF(Taxes!$P139&lt;&gt;"",Taxes!$P139,SUMIFS(Taxes!$P$77:$P$79,Taxes!$N$77:$N$79,Taxes!$N$12)))
))
)</f>
        <v>0</v>
      </c>
      <c r="BW297" s="5">
        <f ca="1">IF(BW$4="",0,BW113*
IF(SUMIFS(Taxes!$N$14:$N$17,Taxes!$J$14:$J$17,YEAR(BW$4))=4,IF(BW$1&lt;=Taxes!$P$81*12,Taxes!$P$82,IF(BW$1&lt;=Taxes!$P$83*12,Taxes!$P$84,IF(Taxes!$P139&lt;&gt;"",Taxes!$P139,Taxes!$P$77))),
IF(SUMIFS(Taxes!$N$14:$N$17,Taxes!$J$14:$J$17,YEAR(BW$4))&gt;1,SUMIFS(Taxes!$P$77:$P$79,Taxes!$N$77:$N$79,SUMIFS(Taxes!$N$14:$N$17,Taxes!$J$14:$J$17,YEAR(BW$4))),
IF(Taxes!$N$12&gt;1,SUMIFS(Taxes!$P$77:$P$79,Taxes!$N$77:$N$79,Taxes!$N$12),IF(Taxes!$P139&lt;&gt;"",Taxes!$P139,SUMIFS(Taxes!$P$77:$P$79,Taxes!$N$77:$N$79,Taxes!$N$12)))
))
)</f>
        <v>0</v>
      </c>
      <c r="BX297" s="5">
        <f ca="1">IF(BX$4="",0,BX113*
IF(SUMIFS(Taxes!$N$14:$N$17,Taxes!$J$14:$J$17,YEAR(BX$4))=4,IF(BX$1&lt;=Taxes!$P$81*12,Taxes!$P$82,IF(BX$1&lt;=Taxes!$P$83*12,Taxes!$P$84,IF(Taxes!$P139&lt;&gt;"",Taxes!$P139,Taxes!$P$77))),
IF(SUMIFS(Taxes!$N$14:$N$17,Taxes!$J$14:$J$17,YEAR(BX$4))&gt;1,SUMIFS(Taxes!$P$77:$P$79,Taxes!$N$77:$N$79,SUMIFS(Taxes!$N$14:$N$17,Taxes!$J$14:$J$17,YEAR(BX$4))),
IF(Taxes!$N$12&gt;1,SUMIFS(Taxes!$P$77:$P$79,Taxes!$N$77:$N$79,Taxes!$N$12),IF(Taxes!$P139&lt;&gt;"",Taxes!$P139,SUMIFS(Taxes!$P$77:$P$79,Taxes!$N$77:$N$79,Taxes!$N$12)))
))
)</f>
        <v>0</v>
      </c>
      <c r="BY297" s="5">
        <f ca="1">IF(BY$4="",0,BY113*
IF(SUMIFS(Taxes!$N$14:$N$17,Taxes!$J$14:$J$17,YEAR(BY$4))=4,IF(BY$1&lt;=Taxes!$P$81*12,Taxes!$P$82,IF(BY$1&lt;=Taxes!$P$83*12,Taxes!$P$84,IF(Taxes!$P139&lt;&gt;"",Taxes!$P139,Taxes!$P$77))),
IF(SUMIFS(Taxes!$N$14:$N$17,Taxes!$J$14:$J$17,YEAR(BY$4))&gt;1,SUMIFS(Taxes!$P$77:$P$79,Taxes!$N$77:$N$79,SUMIFS(Taxes!$N$14:$N$17,Taxes!$J$14:$J$17,YEAR(BY$4))),
IF(Taxes!$N$12&gt;1,SUMIFS(Taxes!$P$77:$P$79,Taxes!$N$77:$N$79,Taxes!$N$12),IF(Taxes!$P139&lt;&gt;"",Taxes!$P139,SUMIFS(Taxes!$P$77:$P$79,Taxes!$N$77:$N$79,Taxes!$N$12)))
))
)</f>
        <v>0</v>
      </c>
      <c r="BZ297" s="5">
        <f ca="1">IF(BZ$4="",0,BZ113*
IF(SUMIFS(Taxes!$N$14:$N$17,Taxes!$J$14:$J$17,YEAR(BZ$4))=4,IF(BZ$1&lt;=Taxes!$P$81*12,Taxes!$P$82,IF(BZ$1&lt;=Taxes!$P$83*12,Taxes!$P$84,IF(Taxes!$P139&lt;&gt;"",Taxes!$P139,Taxes!$P$77))),
IF(SUMIFS(Taxes!$N$14:$N$17,Taxes!$J$14:$J$17,YEAR(BZ$4))&gt;1,SUMIFS(Taxes!$P$77:$P$79,Taxes!$N$77:$N$79,SUMIFS(Taxes!$N$14:$N$17,Taxes!$J$14:$J$17,YEAR(BZ$4))),
IF(Taxes!$N$12&gt;1,SUMIFS(Taxes!$P$77:$P$79,Taxes!$N$77:$N$79,Taxes!$N$12),IF(Taxes!$P139&lt;&gt;"",Taxes!$P139,SUMIFS(Taxes!$P$77:$P$79,Taxes!$N$77:$N$79,Taxes!$N$12)))
))
)</f>
        <v>0</v>
      </c>
      <c r="CA297" s="5">
        <f ca="1">IF(CA$4="",0,CA113*
IF(SUMIFS(Taxes!$N$14:$N$17,Taxes!$J$14:$J$17,YEAR(CA$4))=4,IF(CA$1&lt;=Taxes!$P$81*12,Taxes!$P$82,IF(CA$1&lt;=Taxes!$P$83*12,Taxes!$P$84,IF(Taxes!$P139&lt;&gt;"",Taxes!$P139,Taxes!$P$77))),
IF(SUMIFS(Taxes!$N$14:$N$17,Taxes!$J$14:$J$17,YEAR(CA$4))&gt;1,SUMIFS(Taxes!$P$77:$P$79,Taxes!$N$77:$N$79,SUMIFS(Taxes!$N$14:$N$17,Taxes!$J$14:$J$17,YEAR(CA$4))),
IF(Taxes!$N$12&gt;1,SUMIFS(Taxes!$P$77:$P$79,Taxes!$N$77:$N$79,Taxes!$N$12),IF(Taxes!$P139&lt;&gt;"",Taxes!$P139,SUMIFS(Taxes!$P$77:$P$79,Taxes!$N$77:$N$79,Taxes!$N$12)))
))
)</f>
        <v>0</v>
      </c>
      <c r="CB297" s="5">
        <f ca="1">IF(CB$4="",0,CB113*
IF(SUMIFS(Taxes!$N$14:$N$17,Taxes!$J$14:$J$17,YEAR(CB$4))=4,IF(CB$1&lt;=Taxes!$P$81*12,Taxes!$P$82,IF(CB$1&lt;=Taxes!$P$83*12,Taxes!$P$84,IF(Taxes!$P139&lt;&gt;"",Taxes!$P139,Taxes!$P$77))),
IF(SUMIFS(Taxes!$N$14:$N$17,Taxes!$J$14:$J$17,YEAR(CB$4))&gt;1,SUMIFS(Taxes!$P$77:$P$79,Taxes!$N$77:$N$79,SUMIFS(Taxes!$N$14:$N$17,Taxes!$J$14:$J$17,YEAR(CB$4))),
IF(Taxes!$N$12&gt;1,SUMIFS(Taxes!$P$77:$P$79,Taxes!$N$77:$N$79,Taxes!$N$12),IF(Taxes!$P139&lt;&gt;"",Taxes!$P139,SUMIFS(Taxes!$P$77:$P$79,Taxes!$N$77:$N$79,Taxes!$N$12)))
))
)</f>
        <v>0</v>
      </c>
      <c r="CC297" s="5">
        <f ca="1">IF(CC$4="",0,CC113*
IF(SUMIFS(Taxes!$N$14:$N$17,Taxes!$J$14:$J$17,YEAR(CC$4))=4,IF(CC$1&lt;=Taxes!$P$81*12,Taxes!$P$82,IF(CC$1&lt;=Taxes!$P$83*12,Taxes!$P$84,IF(Taxes!$P139&lt;&gt;"",Taxes!$P139,Taxes!$P$77))),
IF(SUMIFS(Taxes!$N$14:$N$17,Taxes!$J$14:$J$17,YEAR(CC$4))&gt;1,SUMIFS(Taxes!$P$77:$P$79,Taxes!$N$77:$N$79,SUMIFS(Taxes!$N$14:$N$17,Taxes!$J$14:$J$17,YEAR(CC$4))),
IF(Taxes!$N$12&gt;1,SUMIFS(Taxes!$P$77:$P$79,Taxes!$N$77:$N$79,Taxes!$N$12),IF(Taxes!$P139&lt;&gt;"",Taxes!$P139,SUMIFS(Taxes!$P$77:$P$79,Taxes!$N$77:$N$79,Taxes!$N$12)))
))
)</f>
        <v>0</v>
      </c>
      <c r="CD297" s="5">
        <f ca="1">IF(CD$4="",0,CD113*
IF(SUMIFS(Taxes!$N$14:$N$17,Taxes!$J$14:$J$17,YEAR(CD$4))=4,IF(CD$1&lt;=Taxes!$P$81*12,Taxes!$P$82,IF(CD$1&lt;=Taxes!$P$83*12,Taxes!$P$84,IF(Taxes!$P139&lt;&gt;"",Taxes!$P139,Taxes!$P$77))),
IF(SUMIFS(Taxes!$N$14:$N$17,Taxes!$J$14:$J$17,YEAR(CD$4))&gt;1,SUMIFS(Taxes!$P$77:$P$79,Taxes!$N$77:$N$79,SUMIFS(Taxes!$N$14:$N$17,Taxes!$J$14:$J$17,YEAR(CD$4))),
IF(Taxes!$N$12&gt;1,SUMIFS(Taxes!$P$77:$P$79,Taxes!$N$77:$N$79,Taxes!$N$12),IF(Taxes!$P139&lt;&gt;"",Taxes!$P139,SUMIFS(Taxes!$P$77:$P$79,Taxes!$N$77:$N$79,Taxes!$N$12)))
))
)</f>
        <v>0</v>
      </c>
      <c r="CE297" s="5">
        <f ca="1">IF(CE$4="",0,CE113*
IF(SUMIFS(Taxes!$N$14:$N$17,Taxes!$J$14:$J$17,YEAR(CE$4))=4,IF(CE$1&lt;=Taxes!$P$81*12,Taxes!$P$82,IF(CE$1&lt;=Taxes!$P$83*12,Taxes!$P$84,IF(Taxes!$P139&lt;&gt;"",Taxes!$P139,Taxes!$P$77))),
IF(SUMIFS(Taxes!$N$14:$N$17,Taxes!$J$14:$J$17,YEAR(CE$4))&gt;1,SUMIFS(Taxes!$P$77:$P$79,Taxes!$N$77:$N$79,SUMIFS(Taxes!$N$14:$N$17,Taxes!$J$14:$J$17,YEAR(CE$4))),
IF(Taxes!$N$12&gt;1,SUMIFS(Taxes!$P$77:$P$79,Taxes!$N$77:$N$79,Taxes!$N$12),IF(Taxes!$P139&lt;&gt;"",Taxes!$P139,SUMIFS(Taxes!$P$77:$P$79,Taxes!$N$77:$N$79,Taxes!$N$12)))
))
)</f>
        <v>0</v>
      </c>
      <c r="CF297" s="5">
        <f ca="1">IF(CF$4="",0,CF113*
IF(SUMIFS(Taxes!$N$14:$N$17,Taxes!$J$14:$J$17,YEAR(CF$4))=4,IF(CF$1&lt;=Taxes!$P$81*12,Taxes!$P$82,IF(CF$1&lt;=Taxes!$P$83*12,Taxes!$P$84,IF(Taxes!$P139&lt;&gt;"",Taxes!$P139,Taxes!$P$77))),
IF(SUMIFS(Taxes!$N$14:$N$17,Taxes!$J$14:$J$17,YEAR(CF$4))&gt;1,SUMIFS(Taxes!$P$77:$P$79,Taxes!$N$77:$N$79,SUMIFS(Taxes!$N$14:$N$17,Taxes!$J$14:$J$17,YEAR(CF$4))),
IF(Taxes!$N$12&gt;1,SUMIFS(Taxes!$P$77:$P$79,Taxes!$N$77:$N$79,Taxes!$N$12),IF(Taxes!$P139&lt;&gt;"",Taxes!$P139,SUMIFS(Taxes!$P$77:$P$79,Taxes!$N$77:$N$79,Taxes!$N$12)))
))
)</f>
        <v>0</v>
      </c>
    </row>
    <row r="298" spans="2:84" x14ac:dyDescent="0.3">
      <c r="B298" s="13">
        <f>ROW()</f>
        <v>298</v>
      </c>
      <c r="H298" s="1" t="str">
        <f t="shared" si="527"/>
        <v>НДС к возмещению</v>
      </c>
      <c r="I298" s="1" t="str">
        <f>$I$286</f>
        <v>Капзатраты на производственные мощности</v>
      </c>
      <c r="J298" s="1" t="str">
        <f>Prcsses!I180</f>
        <v>Стартовый маркетинг и оформление</v>
      </c>
      <c r="M298" s="53" t="s">
        <v>18</v>
      </c>
      <c r="U298" s="5">
        <f t="shared" ca="1" si="518"/>
        <v>0</v>
      </c>
      <c r="X298" s="5">
        <f ca="1">IF(X$4="",0,X114*
IF(SUMIFS(Taxes!$N$14:$N$17,Taxes!$J$14:$J$17,YEAR(X$4))=4,IF(X$1&lt;=Taxes!$P$81*12,Taxes!$P$82,IF(X$1&lt;=Taxes!$P$83*12,Taxes!$P$84,IF(Taxes!$P140&lt;&gt;"",Taxes!$P140,Taxes!$P$77))),
IF(SUMIFS(Taxes!$N$14:$N$17,Taxes!$J$14:$J$17,YEAR(X$4))&gt;1,SUMIFS(Taxes!$P$77:$P$79,Taxes!$N$77:$N$79,SUMIFS(Taxes!$N$14:$N$17,Taxes!$J$14:$J$17,YEAR(X$4))),
IF(Taxes!$N$12&gt;1,SUMIFS(Taxes!$P$77:$P$79,Taxes!$N$77:$N$79,Taxes!$N$12),IF(Taxes!$P140&lt;&gt;"",Taxes!$P140,SUMIFS(Taxes!$P$77:$P$79,Taxes!$N$77:$N$79,Taxes!$N$12)))
))
)</f>
        <v>0</v>
      </c>
      <c r="Y298" s="5">
        <f ca="1">IF(Y$4="",0,Y114*
IF(SUMIFS(Taxes!$N$14:$N$17,Taxes!$J$14:$J$17,YEAR(Y$4))=4,IF(Y$1&lt;=Taxes!$P$81*12,Taxes!$P$82,IF(Y$1&lt;=Taxes!$P$83*12,Taxes!$P$84,IF(Taxes!$P140&lt;&gt;"",Taxes!$P140,Taxes!$P$77))),
IF(SUMIFS(Taxes!$N$14:$N$17,Taxes!$J$14:$J$17,YEAR(Y$4))&gt;1,SUMIFS(Taxes!$P$77:$P$79,Taxes!$N$77:$N$79,SUMIFS(Taxes!$N$14:$N$17,Taxes!$J$14:$J$17,YEAR(Y$4))),
IF(Taxes!$N$12&gt;1,SUMIFS(Taxes!$P$77:$P$79,Taxes!$N$77:$N$79,Taxes!$N$12),IF(Taxes!$P140&lt;&gt;"",Taxes!$P140,SUMIFS(Taxes!$P$77:$P$79,Taxes!$N$77:$N$79,Taxes!$N$12)))
))
)</f>
        <v>0</v>
      </c>
      <c r="Z298" s="5">
        <f ca="1">IF(Z$4="",0,Z114*
IF(SUMIFS(Taxes!$N$14:$N$17,Taxes!$J$14:$J$17,YEAR(Z$4))=4,IF(Z$1&lt;=Taxes!$P$81*12,Taxes!$P$82,IF(Z$1&lt;=Taxes!$P$83*12,Taxes!$P$84,IF(Taxes!$P140&lt;&gt;"",Taxes!$P140,Taxes!$P$77))),
IF(SUMIFS(Taxes!$N$14:$N$17,Taxes!$J$14:$J$17,YEAR(Z$4))&gt;1,SUMIFS(Taxes!$P$77:$P$79,Taxes!$N$77:$N$79,SUMIFS(Taxes!$N$14:$N$17,Taxes!$J$14:$J$17,YEAR(Z$4))),
IF(Taxes!$N$12&gt;1,SUMIFS(Taxes!$P$77:$P$79,Taxes!$N$77:$N$79,Taxes!$N$12),IF(Taxes!$P140&lt;&gt;"",Taxes!$P140,SUMIFS(Taxes!$P$77:$P$79,Taxes!$N$77:$N$79,Taxes!$N$12)))
))
)</f>
        <v>0</v>
      </c>
      <c r="AA298" s="5">
        <f ca="1">IF(AA$4="",0,AA114*
IF(SUMIFS(Taxes!$N$14:$N$17,Taxes!$J$14:$J$17,YEAR(AA$4))=4,IF(AA$1&lt;=Taxes!$P$81*12,Taxes!$P$82,IF(AA$1&lt;=Taxes!$P$83*12,Taxes!$P$84,IF(Taxes!$P140&lt;&gt;"",Taxes!$P140,Taxes!$P$77))),
IF(SUMIFS(Taxes!$N$14:$N$17,Taxes!$J$14:$J$17,YEAR(AA$4))&gt;1,SUMIFS(Taxes!$P$77:$P$79,Taxes!$N$77:$N$79,SUMIFS(Taxes!$N$14:$N$17,Taxes!$J$14:$J$17,YEAR(AA$4))),
IF(Taxes!$N$12&gt;1,SUMIFS(Taxes!$P$77:$P$79,Taxes!$N$77:$N$79,Taxes!$N$12),IF(Taxes!$P140&lt;&gt;"",Taxes!$P140,SUMIFS(Taxes!$P$77:$P$79,Taxes!$N$77:$N$79,Taxes!$N$12)))
))
)</f>
        <v>0</v>
      </c>
      <c r="AB298" s="5">
        <f ca="1">IF(AB$4="",0,AB114*
IF(SUMIFS(Taxes!$N$14:$N$17,Taxes!$J$14:$J$17,YEAR(AB$4))=4,IF(AB$1&lt;=Taxes!$P$81*12,Taxes!$P$82,IF(AB$1&lt;=Taxes!$P$83*12,Taxes!$P$84,IF(Taxes!$P140&lt;&gt;"",Taxes!$P140,Taxes!$P$77))),
IF(SUMIFS(Taxes!$N$14:$N$17,Taxes!$J$14:$J$17,YEAR(AB$4))&gt;1,SUMIFS(Taxes!$P$77:$P$79,Taxes!$N$77:$N$79,SUMIFS(Taxes!$N$14:$N$17,Taxes!$J$14:$J$17,YEAR(AB$4))),
IF(Taxes!$N$12&gt;1,SUMIFS(Taxes!$P$77:$P$79,Taxes!$N$77:$N$79,Taxes!$N$12),IF(Taxes!$P140&lt;&gt;"",Taxes!$P140,SUMIFS(Taxes!$P$77:$P$79,Taxes!$N$77:$N$79,Taxes!$N$12)))
))
)</f>
        <v>0</v>
      </c>
      <c r="AC298" s="5">
        <f ca="1">IF(AC$4="",0,AC114*
IF(SUMIFS(Taxes!$N$14:$N$17,Taxes!$J$14:$J$17,YEAR(AC$4))=4,IF(AC$1&lt;=Taxes!$P$81*12,Taxes!$P$82,IF(AC$1&lt;=Taxes!$P$83*12,Taxes!$P$84,IF(Taxes!$P140&lt;&gt;"",Taxes!$P140,Taxes!$P$77))),
IF(SUMIFS(Taxes!$N$14:$N$17,Taxes!$J$14:$J$17,YEAR(AC$4))&gt;1,SUMIFS(Taxes!$P$77:$P$79,Taxes!$N$77:$N$79,SUMIFS(Taxes!$N$14:$N$17,Taxes!$J$14:$J$17,YEAR(AC$4))),
IF(Taxes!$N$12&gt;1,SUMIFS(Taxes!$P$77:$P$79,Taxes!$N$77:$N$79,Taxes!$N$12),IF(Taxes!$P140&lt;&gt;"",Taxes!$P140,SUMIFS(Taxes!$P$77:$P$79,Taxes!$N$77:$N$79,Taxes!$N$12)))
))
)</f>
        <v>0</v>
      </c>
      <c r="AD298" s="5">
        <f ca="1">IF(AD$4="",0,AD114*
IF(SUMIFS(Taxes!$N$14:$N$17,Taxes!$J$14:$J$17,YEAR(AD$4))=4,IF(AD$1&lt;=Taxes!$P$81*12,Taxes!$P$82,IF(AD$1&lt;=Taxes!$P$83*12,Taxes!$P$84,IF(Taxes!$P140&lt;&gt;"",Taxes!$P140,Taxes!$P$77))),
IF(SUMIFS(Taxes!$N$14:$N$17,Taxes!$J$14:$J$17,YEAR(AD$4))&gt;1,SUMIFS(Taxes!$P$77:$P$79,Taxes!$N$77:$N$79,SUMIFS(Taxes!$N$14:$N$17,Taxes!$J$14:$J$17,YEAR(AD$4))),
IF(Taxes!$N$12&gt;1,SUMIFS(Taxes!$P$77:$P$79,Taxes!$N$77:$N$79,Taxes!$N$12),IF(Taxes!$P140&lt;&gt;"",Taxes!$P140,SUMIFS(Taxes!$P$77:$P$79,Taxes!$N$77:$N$79,Taxes!$N$12)))
))
)</f>
        <v>0</v>
      </c>
      <c r="AE298" s="5">
        <f ca="1">IF(AE$4="",0,AE114*
IF(SUMIFS(Taxes!$N$14:$N$17,Taxes!$J$14:$J$17,YEAR(AE$4))=4,IF(AE$1&lt;=Taxes!$P$81*12,Taxes!$P$82,IF(AE$1&lt;=Taxes!$P$83*12,Taxes!$P$84,IF(Taxes!$P140&lt;&gt;"",Taxes!$P140,Taxes!$P$77))),
IF(SUMIFS(Taxes!$N$14:$N$17,Taxes!$J$14:$J$17,YEAR(AE$4))&gt;1,SUMIFS(Taxes!$P$77:$P$79,Taxes!$N$77:$N$79,SUMIFS(Taxes!$N$14:$N$17,Taxes!$J$14:$J$17,YEAR(AE$4))),
IF(Taxes!$N$12&gt;1,SUMIFS(Taxes!$P$77:$P$79,Taxes!$N$77:$N$79,Taxes!$N$12),IF(Taxes!$P140&lt;&gt;"",Taxes!$P140,SUMIFS(Taxes!$P$77:$P$79,Taxes!$N$77:$N$79,Taxes!$N$12)))
))
)</f>
        <v>0</v>
      </c>
      <c r="AF298" s="5">
        <f ca="1">IF(AF$4="",0,AF114*
IF(SUMIFS(Taxes!$N$14:$N$17,Taxes!$J$14:$J$17,YEAR(AF$4))=4,IF(AF$1&lt;=Taxes!$P$81*12,Taxes!$P$82,IF(AF$1&lt;=Taxes!$P$83*12,Taxes!$P$84,IF(Taxes!$P140&lt;&gt;"",Taxes!$P140,Taxes!$P$77))),
IF(SUMIFS(Taxes!$N$14:$N$17,Taxes!$J$14:$J$17,YEAR(AF$4))&gt;1,SUMIFS(Taxes!$P$77:$P$79,Taxes!$N$77:$N$79,SUMIFS(Taxes!$N$14:$N$17,Taxes!$J$14:$J$17,YEAR(AF$4))),
IF(Taxes!$N$12&gt;1,SUMIFS(Taxes!$P$77:$P$79,Taxes!$N$77:$N$79,Taxes!$N$12),IF(Taxes!$P140&lt;&gt;"",Taxes!$P140,SUMIFS(Taxes!$P$77:$P$79,Taxes!$N$77:$N$79,Taxes!$N$12)))
))
)</f>
        <v>0</v>
      </c>
      <c r="AG298" s="5">
        <f ca="1">IF(AG$4="",0,AG114*
IF(SUMIFS(Taxes!$N$14:$N$17,Taxes!$J$14:$J$17,YEAR(AG$4))=4,IF(AG$1&lt;=Taxes!$P$81*12,Taxes!$P$82,IF(AG$1&lt;=Taxes!$P$83*12,Taxes!$P$84,IF(Taxes!$P140&lt;&gt;"",Taxes!$P140,Taxes!$P$77))),
IF(SUMIFS(Taxes!$N$14:$N$17,Taxes!$J$14:$J$17,YEAR(AG$4))&gt;1,SUMIFS(Taxes!$P$77:$P$79,Taxes!$N$77:$N$79,SUMIFS(Taxes!$N$14:$N$17,Taxes!$J$14:$J$17,YEAR(AG$4))),
IF(Taxes!$N$12&gt;1,SUMIFS(Taxes!$P$77:$P$79,Taxes!$N$77:$N$79,Taxes!$N$12),IF(Taxes!$P140&lt;&gt;"",Taxes!$P140,SUMIFS(Taxes!$P$77:$P$79,Taxes!$N$77:$N$79,Taxes!$N$12)))
))
)</f>
        <v>0</v>
      </c>
      <c r="AH298" s="5">
        <f ca="1">IF(AH$4="",0,AH114*
IF(SUMIFS(Taxes!$N$14:$N$17,Taxes!$J$14:$J$17,YEAR(AH$4))=4,IF(AH$1&lt;=Taxes!$P$81*12,Taxes!$P$82,IF(AH$1&lt;=Taxes!$P$83*12,Taxes!$P$84,IF(Taxes!$P140&lt;&gt;"",Taxes!$P140,Taxes!$P$77))),
IF(SUMIFS(Taxes!$N$14:$N$17,Taxes!$J$14:$J$17,YEAR(AH$4))&gt;1,SUMIFS(Taxes!$P$77:$P$79,Taxes!$N$77:$N$79,SUMIFS(Taxes!$N$14:$N$17,Taxes!$J$14:$J$17,YEAR(AH$4))),
IF(Taxes!$N$12&gt;1,SUMIFS(Taxes!$P$77:$P$79,Taxes!$N$77:$N$79,Taxes!$N$12),IF(Taxes!$P140&lt;&gt;"",Taxes!$P140,SUMIFS(Taxes!$P$77:$P$79,Taxes!$N$77:$N$79,Taxes!$N$12)))
))
)</f>
        <v>0</v>
      </c>
      <c r="AI298" s="5">
        <f ca="1">IF(AI$4="",0,AI114*
IF(SUMIFS(Taxes!$N$14:$N$17,Taxes!$J$14:$J$17,YEAR(AI$4))=4,IF(AI$1&lt;=Taxes!$P$81*12,Taxes!$P$82,IF(AI$1&lt;=Taxes!$P$83*12,Taxes!$P$84,IF(Taxes!$P140&lt;&gt;"",Taxes!$P140,Taxes!$P$77))),
IF(SUMIFS(Taxes!$N$14:$N$17,Taxes!$J$14:$J$17,YEAR(AI$4))&gt;1,SUMIFS(Taxes!$P$77:$P$79,Taxes!$N$77:$N$79,SUMIFS(Taxes!$N$14:$N$17,Taxes!$J$14:$J$17,YEAR(AI$4))),
IF(Taxes!$N$12&gt;1,SUMIFS(Taxes!$P$77:$P$79,Taxes!$N$77:$N$79,Taxes!$N$12),IF(Taxes!$P140&lt;&gt;"",Taxes!$P140,SUMIFS(Taxes!$P$77:$P$79,Taxes!$N$77:$N$79,Taxes!$N$12)))
))
)</f>
        <v>0</v>
      </c>
      <c r="AJ298" s="5">
        <f ca="1">IF(AJ$4="",0,AJ114*
IF(SUMIFS(Taxes!$N$14:$N$17,Taxes!$J$14:$J$17,YEAR(AJ$4))=4,IF(AJ$1&lt;=Taxes!$P$81*12,Taxes!$P$82,IF(AJ$1&lt;=Taxes!$P$83*12,Taxes!$P$84,IF(Taxes!$P140&lt;&gt;"",Taxes!$P140,Taxes!$P$77))),
IF(SUMIFS(Taxes!$N$14:$N$17,Taxes!$J$14:$J$17,YEAR(AJ$4))&gt;1,SUMIFS(Taxes!$P$77:$P$79,Taxes!$N$77:$N$79,SUMIFS(Taxes!$N$14:$N$17,Taxes!$J$14:$J$17,YEAR(AJ$4))),
IF(Taxes!$N$12&gt;1,SUMIFS(Taxes!$P$77:$P$79,Taxes!$N$77:$N$79,Taxes!$N$12),IF(Taxes!$P140&lt;&gt;"",Taxes!$P140,SUMIFS(Taxes!$P$77:$P$79,Taxes!$N$77:$N$79,Taxes!$N$12)))
))
)</f>
        <v>0</v>
      </c>
      <c r="AK298" s="5">
        <f ca="1">IF(AK$4="",0,AK114*
IF(SUMIFS(Taxes!$N$14:$N$17,Taxes!$J$14:$J$17,YEAR(AK$4))=4,IF(AK$1&lt;=Taxes!$P$81*12,Taxes!$P$82,IF(AK$1&lt;=Taxes!$P$83*12,Taxes!$P$84,IF(Taxes!$P140&lt;&gt;"",Taxes!$P140,Taxes!$P$77))),
IF(SUMIFS(Taxes!$N$14:$N$17,Taxes!$J$14:$J$17,YEAR(AK$4))&gt;1,SUMIFS(Taxes!$P$77:$P$79,Taxes!$N$77:$N$79,SUMIFS(Taxes!$N$14:$N$17,Taxes!$J$14:$J$17,YEAR(AK$4))),
IF(Taxes!$N$12&gt;1,SUMIFS(Taxes!$P$77:$P$79,Taxes!$N$77:$N$79,Taxes!$N$12),IF(Taxes!$P140&lt;&gt;"",Taxes!$P140,SUMIFS(Taxes!$P$77:$P$79,Taxes!$N$77:$N$79,Taxes!$N$12)))
))
)</f>
        <v>0</v>
      </c>
      <c r="AL298" s="5">
        <f ca="1">IF(AL$4="",0,AL114*
IF(SUMIFS(Taxes!$N$14:$N$17,Taxes!$J$14:$J$17,YEAR(AL$4))=4,IF(AL$1&lt;=Taxes!$P$81*12,Taxes!$P$82,IF(AL$1&lt;=Taxes!$P$83*12,Taxes!$P$84,IF(Taxes!$P140&lt;&gt;"",Taxes!$P140,Taxes!$P$77))),
IF(SUMIFS(Taxes!$N$14:$N$17,Taxes!$J$14:$J$17,YEAR(AL$4))&gt;1,SUMIFS(Taxes!$P$77:$P$79,Taxes!$N$77:$N$79,SUMIFS(Taxes!$N$14:$N$17,Taxes!$J$14:$J$17,YEAR(AL$4))),
IF(Taxes!$N$12&gt;1,SUMIFS(Taxes!$P$77:$P$79,Taxes!$N$77:$N$79,Taxes!$N$12),IF(Taxes!$P140&lt;&gt;"",Taxes!$P140,SUMIFS(Taxes!$P$77:$P$79,Taxes!$N$77:$N$79,Taxes!$N$12)))
))
)</f>
        <v>0</v>
      </c>
      <c r="AM298" s="5">
        <f ca="1">IF(AM$4="",0,AM114*
IF(SUMIFS(Taxes!$N$14:$N$17,Taxes!$J$14:$J$17,YEAR(AM$4))=4,IF(AM$1&lt;=Taxes!$P$81*12,Taxes!$P$82,IF(AM$1&lt;=Taxes!$P$83*12,Taxes!$P$84,IF(Taxes!$P140&lt;&gt;"",Taxes!$P140,Taxes!$P$77))),
IF(SUMIFS(Taxes!$N$14:$N$17,Taxes!$J$14:$J$17,YEAR(AM$4))&gt;1,SUMIFS(Taxes!$P$77:$P$79,Taxes!$N$77:$N$79,SUMIFS(Taxes!$N$14:$N$17,Taxes!$J$14:$J$17,YEAR(AM$4))),
IF(Taxes!$N$12&gt;1,SUMIFS(Taxes!$P$77:$P$79,Taxes!$N$77:$N$79,Taxes!$N$12),IF(Taxes!$P140&lt;&gt;"",Taxes!$P140,SUMIFS(Taxes!$P$77:$P$79,Taxes!$N$77:$N$79,Taxes!$N$12)))
))
)</f>
        <v>0</v>
      </c>
      <c r="AN298" s="5">
        <f ca="1">IF(AN$4="",0,AN114*
IF(SUMIFS(Taxes!$N$14:$N$17,Taxes!$J$14:$J$17,YEAR(AN$4))=4,IF(AN$1&lt;=Taxes!$P$81*12,Taxes!$P$82,IF(AN$1&lt;=Taxes!$P$83*12,Taxes!$P$84,IF(Taxes!$P140&lt;&gt;"",Taxes!$P140,Taxes!$P$77))),
IF(SUMIFS(Taxes!$N$14:$N$17,Taxes!$J$14:$J$17,YEAR(AN$4))&gt;1,SUMIFS(Taxes!$P$77:$P$79,Taxes!$N$77:$N$79,SUMIFS(Taxes!$N$14:$N$17,Taxes!$J$14:$J$17,YEAR(AN$4))),
IF(Taxes!$N$12&gt;1,SUMIFS(Taxes!$P$77:$P$79,Taxes!$N$77:$N$79,Taxes!$N$12),IF(Taxes!$P140&lt;&gt;"",Taxes!$P140,SUMIFS(Taxes!$P$77:$P$79,Taxes!$N$77:$N$79,Taxes!$N$12)))
))
)</f>
        <v>0</v>
      </c>
      <c r="AO298" s="5">
        <f ca="1">IF(AO$4="",0,AO114*
IF(SUMIFS(Taxes!$N$14:$N$17,Taxes!$J$14:$J$17,YEAR(AO$4))=4,IF(AO$1&lt;=Taxes!$P$81*12,Taxes!$P$82,IF(AO$1&lt;=Taxes!$P$83*12,Taxes!$P$84,IF(Taxes!$P140&lt;&gt;"",Taxes!$P140,Taxes!$P$77))),
IF(SUMIFS(Taxes!$N$14:$N$17,Taxes!$J$14:$J$17,YEAR(AO$4))&gt;1,SUMIFS(Taxes!$P$77:$P$79,Taxes!$N$77:$N$79,SUMIFS(Taxes!$N$14:$N$17,Taxes!$J$14:$J$17,YEAR(AO$4))),
IF(Taxes!$N$12&gt;1,SUMIFS(Taxes!$P$77:$P$79,Taxes!$N$77:$N$79,Taxes!$N$12),IF(Taxes!$P140&lt;&gt;"",Taxes!$P140,SUMIFS(Taxes!$P$77:$P$79,Taxes!$N$77:$N$79,Taxes!$N$12)))
))
)</f>
        <v>0</v>
      </c>
      <c r="AP298" s="5">
        <f ca="1">IF(AP$4="",0,AP114*
IF(SUMIFS(Taxes!$N$14:$N$17,Taxes!$J$14:$J$17,YEAR(AP$4))=4,IF(AP$1&lt;=Taxes!$P$81*12,Taxes!$P$82,IF(AP$1&lt;=Taxes!$P$83*12,Taxes!$P$84,IF(Taxes!$P140&lt;&gt;"",Taxes!$P140,Taxes!$P$77))),
IF(SUMIFS(Taxes!$N$14:$N$17,Taxes!$J$14:$J$17,YEAR(AP$4))&gt;1,SUMIFS(Taxes!$P$77:$P$79,Taxes!$N$77:$N$79,SUMIFS(Taxes!$N$14:$N$17,Taxes!$J$14:$J$17,YEAR(AP$4))),
IF(Taxes!$N$12&gt;1,SUMIFS(Taxes!$P$77:$P$79,Taxes!$N$77:$N$79,Taxes!$N$12),IF(Taxes!$P140&lt;&gt;"",Taxes!$P140,SUMIFS(Taxes!$P$77:$P$79,Taxes!$N$77:$N$79,Taxes!$N$12)))
))
)</f>
        <v>0</v>
      </c>
      <c r="AQ298" s="5">
        <f ca="1">IF(AQ$4="",0,AQ114*
IF(SUMIFS(Taxes!$N$14:$N$17,Taxes!$J$14:$J$17,YEAR(AQ$4))=4,IF(AQ$1&lt;=Taxes!$P$81*12,Taxes!$P$82,IF(AQ$1&lt;=Taxes!$P$83*12,Taxes!$P$84,IF(Taxes!$P140&lt;&gt;"",Taxes!$P140,Taxes!$P$77))),
IF(SUMIFS(Taxes!$N$14:$N$17,Taxes!$J$14:$J$17,YEAR(AQ$4))&gt;1,SUMIFS(Taxes!$P$77:$P$79,Taxes!$N$77:$N$79,SUMIFS(Taxes!$N$14:$N$17,Taxes!$J$14:$J$17,YEAR(AQ$4))),
IF(Taxes!$N$12&gt;1,SUMIFS(Taxes!$P$77:$P$79,Taxes!$N$77:$N$79,Taxes!$N$12),IF(Taxes!$P140&lt;&gt;"",Taxes!$P140,SUMIFS(Taxes!$P$77:$P$79,Taxes!$N$77:$N$79,Taxes!$N$12)))
))
)</f>
        <v>0</v>
      </c>
      <c r="AR298" s="5">
        <f ca="1">IF(AR$4="",0,AR114*
IF(SUMIFS(Taxes!$N$14:$N$17,Taxes!$J$14:$J$17,YEAR(AR$4))=4,IF(AR$1&lt;=Taxes!$P$81*12,Taxes!$P$82,IF(AR$1&lt;=Taxes!$P$83*12,Taxes!$P$84,IF(Taxes!$P140&lt;&gt;"",Taxes!$P140,Taxes!$P$77))),
IF(SUMIFS(Taxes!$N$14:$N$17,Taxes!$J$14:$J$17,YEAR(AR$4))&gt;1,SUMIFS(Taxes!$P$77:$P$79,Taxes!$N$77:$N$79,SUMIFS(Taxes!$N$14:$N$17,Taxes!$J$14:$J$17,YEAR(AR$4))),
IF(Taxes!$N$12&gt;1,SUMIFS(Taxes!$P$77:$P$79,Taxes!$N$77:$N$79,Taxes!$N$12),IF(Taxes!$P140&lt;&gt;"",Taxes!$P140,SUMIFS(Taxes!$P$77:$P$79,Taxes!$N$77:$N$79,Taxes!$N$12)))
))
)</f>
        <v>0</v>
      </c>
      <c r="AS298" s="5">
        <f ca="1">IF(AS$4="",0,AS114*
IF(SUMIFS(Taxes!$N$14:$N$17,Taxes!$J$14:$J$17,YEAR(AS$4))=4,IF(AS$1&lt;=Taxes!$P$81*12,Taxes!$P$82,IF(AS$1&lt;=Taxes!$P$83*12,Taxes!$P$84,IF(Taxes!$P140&lt;&gt;"",Taxes!$P140,Taxes!$P$77))),
IF(SUMIFS(Taxes!$N$14:$N$17,Taxes!$J$14:$J$17,YEAR(AS$4))&gt;1,SUMIFS(Taxes!$P$77:$P$79,Taxes!$N$77:$N$79,SUMIFS(Taxes!$N$14:$N$17,Taxes!$J$14:$J$17,YEAR(AS$4))),
IF(Taxes!$N$12&gt;1,SUMIFS(Taxes!$P$77:$P$79,Taxes!$N$77:$N$79,Taxes!$N$12),IF(Taxes!$P140&lt;&gt;"",Taxes!$P140,SUMIFS(Taxes!$P$77:$P$79,Taxes!$N$77:$N$79,Taxes!$N$12)))
))
)</f>
        <v>0</v>
      </c>
      <c r="AT298" s="5">
        <f ca="1">IF(AT$4="",0,AT114*
IF(SUMIFS(Taxes!$N$14:$N$17,Taxes!$J$14:$J$17,YEAR(AT$4))=4,IF(AT$1&lt;=Taxes!$P$81*12,Taxes!$P$82,IF(AT$1&lt;=Taxes!$P$83*12,Taxes!$P$84,IF(Taxes!$P140&lt;&gt;"",Taxes!$P140,Taxes!$P$77))),
IF(SUMIFS(Taxes!$N$14:$N$17,Taxes!$J$14:$J$17,YEAR(AT$4))&gt;1,SUMIFS(Taxes!$P$77:$P$79,Taxes!$N$77:$N$79,SUMIFS(Taxes!$N$14:$N$17,Taxes!$J$14:$J$17,YEAR(AT$4))),
IF(Taxes!$N$12&gt;1,SUMIFS(Taxes!$P$77:$P$79,Taxes!$N$77:$N$79,Taxes!$N$12),IF(Taxes!$P140&lt;&gt;"",Taxes!$P140,SUMIFS(Taxes!$P$77:$P$79,Taxes!$N$77:$N$79,Taxes!$N$12)))
))
)</f>
        <v>0</v>
      </c>
      <c r="AU298" s="5">
        <f ca="1">IF(AU$4="",0,AU114*
IF(SUMIFS(Taxes!$N$14:$N$17,Taxes!$J$14:$J$17,YEAR(AU$4))=4,IF(AU$1&lt;=Taxes!$P$81*12,Taxes!$P$82,IF(AU$1&lt;=Taxes!$P$83*12,Taxes!$P$84,IF(Taxes!$P140&lt;&gt;"",Taxes!$P140,Taxes!$P$77))),
IF(SUMIFS(Taxes!$N$14:$N$17,Taxes!$J$14:$J$17,YEAR(AU$4))&gt;1,SUMIFS(Taxes!$P$77:$P$79,Taxes!$N$77:$N$79,SUMIFS(Taxes!$N$14:$N$17,Taxes!$J$14:$J$17,YEAR(AU$4))),
IF(Taxes!$N$12&gt;1,SUMIFS(Taxes!$P$77:$P$79,Taxes!$N$77:$N$79,Taxes!$N$12),IF(Taxes!$P140&lt;&gt;"",Taxes!$P140,SUMIFS(Taxes!$P$77:$P$79,Taxes!$N$77:$N$79,Taxes!$N$12)))
))
)</f>
        <v>0</v>
      </c>
      <c r="AV298" s="5">
        <f ca="1">IF(AV$4="",0,AV114*
IF(SUMIFS(Taxes!$N$14:$N$17,Taxes!$J$14:$J$17,YEAR(AV$4))=4,IF(AV$1&lt;=Taxes!$P$81*12,Taxes!$P$82,IF(AV$1&lt;=Taxes!$P$83*12,Taxes!$P$84,IF(Taxes!$P140&lt;&gt;"",Taxes!$P140,Taxes!$P$77))),
IF(SUMIFS(Taxes!$N$14:$N$17,Taxes!$J$14:$J$17,YEAR(AV$4))&gt;1,SUMIFS(Taxes!$P$77:$P$79,Taxes!$N$77:$N$79,SUMIFS(Taxes!$N$14:$N$17,Taxes!$J$14:$J$17,YEAR(AV$4))),
IF(Taxes!$N$12&gt;1,SUMIFS(Taxes!$P$77:$P$79,Taxes!$N$77:$N$79,Taxes!$N$12),IF(Taxes!$P140&lt;&gt;"",Taxes!$P140,SUMIFS(Taxes!$P$77:$P$79,Taxes!$N$77:$N$79,Taxes!$N$12)))
))
)</f>
        <v>0</v>
      </c>
      <c r="AW298" s="5">
        <f ca="1">IF(AW$4="",0,AW114*
IF(SUMIFS(Taxes!$N$14:$N$17,Taxes!$J$14:$J$17,YEAR(AW$4))=4,IF(AW$1&lt;=Taxes!$P$81*12,Taxes!$P$82,IF(AW$1&lt;=Taxes!$P$83*12,Taxes!$P$84,IF(Taxes!$P140&lt;&gt;"",Taxes!$P140,Taxes!$P$77))),
IF(SUMIFS(Taxes!$N$14:$N$17,Taxes!$J$14:$J$17,YEAR(AW$4))&gt;1,SUMIFS(Taxes!$P$77:$P$79,Taxes!$N$77:$N$79,SUMIFS(Taxes!$N$14:$N$17,Taxes!$J$14:$J$17,YEAR(AW$4))),
IF(Taxes!$N$12&gt;1,SUMIFS(Taxes!$P$77:$P$79,Taxes!$N$77:$N$79,Taxes!$N$12),IF(Taxes!$P140&lt;&gt;"",Taxes!$P140,SUMIFS(Taxes!$P$77:$P$79,Taxes!$N$77:$N$79,Taxes!$N$12)))
))
)</f>
        <v>0</v>
      </c>
      <c r="AX298" s="5">
        <f ca="1">IF(AX$4="",0,AX114*
IF(SUMIFS(Taxes!$N$14:$N$17,Taxes!$J$14:$J$17,YEAR(AX$4))=4,IF(AX$1&lt;=Taxes!$P$81*12,Taxes!$P$82,IF(AX$1&lt;=Taxes!$P$83*12,Taxes!$P$84,IF(Taxes!$P140&lt;&gt;"",Taxes!$P140,Taxes!$P$77))),
IF(SUMIFS(Taxes!$N$14:$N$17,Taxes!$J$14:$J$17,YEAR(AX$4))&gt;1,SUMIFS(Taxes!$P$77:$P$79,Taxes!$N$77:$N$79,SUMIFS(Taxes!$N$14:$N$17,Taxes!$J$14:$J$17,YEAR(AX$4))),
IF(Taxes!$N$12&gt;1,SUMIFS(Taxes!$P$77:$P$79,Taxes!$N$77:$N$79,Taxes!$N$12),IF(Taxes!$P140&lt;&gt;"",Taxes!$P140,SUMIFS(Taxes!$P$77:$P$79,Taxes!$N$77:$N$79,Taxes!$N$12)))
))
)</f>
        <v>0</v>
      </c>
      <c r="AY298" s="5">
        <f ca="1">IF(AY$4="",0,AY114*
IF(SUMIFS(Taxes!$N$14:$N$17,Taxes!$J$14:$J$17,YEAR(AY$4))=4,IF(AY$1&lt;=Taxes!$P$81*12,Taxes!$P$82,IF(AY$1&lt;=Taxes!$P$83*12,Taxes!$P$84,IF(Taxes!$P140&lt;&gt;"",Taxes!$P140,Taxes!$P$77))),
IF(SUMIFS(Taxes!$N$14:$N$17,Taxes!$J$14:$J$17,YEAR(AY$4))&gt;1,SUMIFS(Taxes!$P$77:$P$79,Taxes!$N$77:$N$79,SUMIFS(Taxes!$N$14:$N$17,Taxes!$J$14:$J$17,YEAR(AY$4))),
IF(Taxes!$N$12&gt;1,SUMIFS(Taxes!$P$77:$P$79,Taxes!$N$77:$N$79,Taxes!$N$12),IF(Taxes!$P140&lt;&gt;"",Taxes!$P140,SUMIFS(Taxes!$P$77:$P$79,Taxes!$N$77:$N$79,Taxes!$N$12)))
))
)</f>
        <v>0</v>
      </c>
      <c r="AZ298" s="5">
        <f ca="1">IF(AZ$4="",0,AZ114*
IF(SUMIFS(Taxes!$N$14:$N$17,Taxes!$J$14:$J$17,YEAR(AZ$4))=4,IF(AZ$1&lt;=Taxes!$P$81*12,Taxes!$P$82,IF(AZ$1&lt;=Taxes!$P$83*12,Taxes!$P$84,IF(Taxes!$P140&lt;&gt;"",Taxes!$P140,Taxes!$P$77))),
IF(SUMIFS(Taxes!$N$14:$N$17,Taxes!$J$14:$J$17,YEAR(AZ$4))&gt;1,SUMIFS(Taxes!$P$77:$P$79,Taxes!$N$77:$N$79,SUMIFS(Taxes!$N$14:$N$17,Taxes!$J$14:$J$17,YEAR(AZ$4))),
IF(Taxes!$N$12&gt;1,SUMIFS(Taxes!$P$77:$P$79,Taxes!$N$77:$N$79,Taxes!$N$12),IF(Taxes!$P140&lt;&gt;"",Taxes!$P140,SUMIFS(Taxes!$P$77:$P$79,Taxes!$N$77:$N$79,Taxes!$N$12)))
))
)</f>
        <v>0</v>
      </c>
      <c r="BA298" s="5">
        <f ca="1">IF(BA$4="",0,BA114*
IF(SUMIFS(Taxes!$N$14:$N$17,Taxes!$J$14:$J$17,YEAR(BA$4))=4,IF(BA$1&lt;=Taxes!$P$81*12,Taxes!$P$82,IF(BA$1&lt;=Taxes!$P$83*12,Taxes!$P$84,IF(Taxes!$P140&lt;&gt;"",Taxes!$P140,Taxes!$P$77))),
IF(SUMIFS(Taxes!$N$14:$N$17,Taxes!$J$14:$J$17,YEAR(BA$4))&gt;1,SUMIFS(Taxes!$P$77:$P$79,Taxes!$N$77:$N$79,SUMIFS(Taxes!$N$14:$N$17,Taxes!$J$14:$J$17,YEAR(BA$4))),
IF(Taxes!$N$12&gt;1,SUMIFS(Taxes!$P$77:$P$79,Taxes!$N$77:$N$79,Taxes!$N$12),IF(Taxes!$P140&lt;&gt;"",Taxes!$P140,SUMIFS(Taxes!$P$77:$P$79,Taxes!$N$77:$N$79,Taxes!$N$12)))
))
)</f>
        <v>0</v>
      </c>
      <c r="BB298" s="5">
        <f ca="1">IF(BB$4="",0,BB114*
IF(SUMIFS(Taxes!$N$14:$N$17,Taxes!$J$14:$J$17,YEAR(BB$4))=4,IF(BB$1&lt;=Taxes!$P$81*12,Taxes!$P$82,IF(BB$1&lt;=Taxes!$P$83*12,Taxes!$P$84,IF(Taxes!$P140&lt;&gt;"",Taxes!$P140,Taxes!$P$77))),
IF(SUMIFS(Taxes!$N$14:$N$17,Taxes!$J$14:$J$17,YEAR(BB$4))&gt;1,SUMIFS(Taxes!$P$77:$P$79,Taxes!$N$77:$N$79,SUMIFS(Taxes!$N$14:$N$17,Taxes!$J$14:$J$17,YEAR(BB$4))),
IF(Taxes!$N$12&gt;1,SUMIFS(Taxes!$P$77:$P$79,Taxes!$N$77:$N$79,Taxes!$N$12),IF(Taxes!$P140&lt;&gt;"",Taxes!$P140,SUMIFS(Taxes!$P$77:$P$79,Taxes!$N$77:$N$79,Taxes!$N$12)))
))
)</f>
        <v>0</v>
      </c>
      <c r="BC298" s="5">
        <f ca="1">IF(BC$4="",0,BC114*
IF(SUMIFS(Taxes!$N$14:$N$17,Taxes!$J$14:$J$17,YEAR(BC$4))=4,IF(BC$1&lt;=Taxes!$P$81*12,Taxes!$P$82,IF(BC$1&lt;=Taxes!$P$83*12,Taxes!$P$84,IF(Taxes!$P140&lt;&gt;"",Taxes!$P140,Taxes!$P$77))),
IF(SUMIFS(Taxes!$N$14:$N$17,Taxes!$J$14:$J$17,YEAR(BC$4))&gt;1,SUMIFS(Taxes!$P$77:$P$79,Taxes!$N$77:$N$79,SUMIFS(Taxes!$N$14:$N$17,Taxes!$J$14:$J$17,YEAR(BC$4))),
IF(Taxes!$N$12&gt;1,SUMIFS(Taxes!$P$77:$P$79,Taxes!$N$77:$N$79,Taxes!$N$12),IF(Taxes!$P140&lt;&gt;"",Taxes!$P140,SUMIFS(Taxes!$P$77:$P$79,Taxes!$N$77:$N$79,Taxes!$N$12)))
))
)</f>
        <v>0</v>
      </c>
      <c r="BD298" s="5">
        <f ca="1">IF(BD$4="",0,BD114*
IF(SUMIFS(Taxes!$N$14:$N$17,Taxes!$J$14:$J$17,YEAR(BD$4))=4,IF(BD$1&lt;=Taxes!$P$81*12,Taxes!$P$82,IF(BD$1&lt;=Taxes!$P$83*12,Taxes!$P$84,IF(Taxes!$P140&lt;&gt;"",Taxes!$P140,Taxes!$P$77))),
IF(SUMIFS(Taxes!$N$14:$N$17,Taxes!$J$14:$J$17,YEAR(BD$4))&gt;1,SUMIFS(Taxes!$P$77:$P$79,Taxes!$N$77:$N$79,SUMIFS(Taxes!$N$14:$N$17,Taxes!$J$14:$J$17,YEAR(BD$4))),
IF(Taxes!$N$12&gt;1,SUMIFS(Taxes!$P$77:$P$79,Taxes!$N$77:$N$79,Taxes!$N$12),IF(Taxes!$P140&lt;&gt;"",Taxes!$P140,SUMIFS(Taxes!$P$77:$P$79,Taxes!$N$77:$N$79,Taxes!$N$12)))
))
)</f>
        <v>0</v>
      </c>
      <c r="BE298" s="5">
        <f ca="1">IF(BE$4="",0,BE114*
IF(SUMIFS(Taxes!$N$14:$N$17,Taxes!$J$14:$J$17,YEAR(BE$4))=4,IF(BE$1&lt;=Taxes!$P$81*12,Taxes!$P$82,IF(BE$1&lt;=Taxes!$P$83*12,Taxes!$P$84,IF(Taxes!$P140&lt;&gt;"",Taxes!$P140,Taxes!$P$77))),
IF(SUMIFS(Taxes!$N$14:$N$17,Taxes!$J$14:$J$17,YEAR(BE$4))&gt;1,SUMIFS(Taxes!$P$77:$P$79,Taxes!$N$77:$N$79,SUMIFS(Taxes!$N$14:$N$17,Taxes!$J$14:$J$17,YEAR(BE$4))),
IF(Taxes!$N$12&gt;1,SUMIFS(Taxes!$P$77:$P$79,Taxes!$N$77:$N$79,Taxes!$N$12),IF(Taxes!$P140&lt;&gt;"",Taxes!$P140,SUMIFS(Taxes!$P$77:$P$79,Taxes!$N$77:$N$79,Taxes!$N$12)))
))
)</f>
        <v>0</v>
      </c>
      <c r="BF298" s="5">
        <f ca="1">IF(BF$4="",0,BF114*
IF(SUMIFS(Taxes!$N$14:$N$17,Taxes!$J$14:$J$17,YEAR(BF$4))=4,IF(BF$1&lt;=Taxes!$P$81*12,Taxes!$P$82,IF(BF$1&lt;=Taxes!$P$83*12,Taxes!$P$84,IF(Taxes!$P140&lt;&gt;"",Taxes!$P140,Taxes!$P$77))),
IF(SUMIFS(Taxes!$N$14:$N$17,Taxes!$J$14:$J$17,YEAR(BF$4))&gt;1,SUMIFS(Taxes!$P$77:$P$79,Taxes!$N$77:$N$79,SUMIFS(Taxes!$N$14:$N$17,Taxes!$J$14:$J$17,YEAR(BF$4))),
IF(Taxes!$N$12&gt;1,SUMIFS(Taxes!$P$77:$P$79,Taxes!$N$77:$N$79,Taxes!$N$12),IF(Taxes!$P140&lt;&gt;"",Taxes!$P140,SUMIFS(Taxes!$P$77:$P$79,Taxes!$N$77:$N$79,Taxes!$N$12)))
))
)</f>
        <v>0</v>
      </c>
      <c r="BG298" s="5">
        <f ca="1">IF(BG$4="",0,BG114*
IF(SUMIFS(Taxes!$N$14:$N$17,Taxes!$J$14:$J$17,YEAR(BG$4))=4,IF(BG$1&lt;=Taxes!$P$81*12,Taxes!$P$82,IF(BG$1&lt;=Taxes!$P$83*12,Taxes!$P$84,IF(Taxes!$P140&lt;&gt;"",Taxes!$P140,Taxes!$P$77))),
IF(SUMIFS(Taxes!$N$14:$N$17,Taxes!$J$14:$J$17,YEAR(BG$4))&gt;1,SUMIFS(Taxes!$P$77:$P$79,Taxes!$N$77:$N$79,SUMIFS(Taxes!$N$14:$N$17,Taxes!$J$14:$J$17,YEAR(BG$4))),
IF(Taxes!$N$12&gt;1,SUMIFS(Taxes!$P$77:$P$79,Taxes!$N$77:$N$79,Taxes!$N$12),IF(Taxes!$P140&lt;&gt;"",Taxes!$P140,SUMIFS(Taxes!$P$77:$P$79,Taxes!$N$77:$N$79,Taxes!$N$12)))
))
)</f>
        <v>0</v>
      </c>
      <c r="BH298" s="5">
        <f ca="1">IF(BH$4="",0,BH114*
IF(SUMIFS(Taxes!$N$14:$N$17,Taxes!$J$14:$J$17,YEAR(BH$4))=4,IF(BH$1&lt;=Taxes!$P$81*12,Taxes!$P$82,IF(BH$1&lt;=Taxes!$P$83*12,Taxes!$P$84,IF(Taxes!$P140&lt;&gt;"",Taxes!$P140,Taxes!$P$77))),
IF(SUMIFS(Taxes!$N$14:$N$17,Taxes!$J$14:$J$17,YEAR(BH$4))&gt;1,SUMIFS(Taxes!$P$77:$P$79,Taxes!$N$77:$N$79,SUMIFS(Taxes!$N$14:$N$17,Taxes!$J$14:$J$17,YEAR(BH$4))),
IF(Taxes!$N$12&gt;1,SUMIFS(Taxes!$P$77:$P$79,Taxes!$N$77:$N$79,Taxes!$N$12),IF(Taxes!$P140&lt;&gt;"",Taxes!$P140,SUMIFS(Taxes!$P$77:$P$79,Taxes!$N$77:$N$79,Taxes!$N$12)))
))
)</f>
        <v>0</v>
      </c>
      <c r="BI298" s="5">
        <f ca="1">IF(BI$4="",0,BI114*
IF(SUMIFS(Taxes!$N$14:$N$17,Taxes!$J$14:$J$17,YEAR(BI$4))=4,IF(BI$1&lt;=Taxes!$P$81*12,Taxes!$P$82,IF(BI$1&lt;=Taxes!$P$83*12,Taxes!$P$84,IF(Taxes!$P140&lt;&gt;"",Taxes!$P140,Taxes!$P$77))),
IF(SUMIFS(Taxes!$N$14:$N$17,Taxes!$J$14:$J$17,YEAR(BI$4))&gt;1,SUMIFS(Taxes!$P$77:$P$79,Taxes!$N$77:$N$79,SUMIFS(Taxes!$N$14:$N$17,Taxes!$J$14:$J$17,YEAR(BI$4))),
IF(Taxes!$N$12&gt;1,SUMIFS(Taxes!$P$77:$P$79,Taxes!$N$77:$N$79,Taxes!$N$12),IF(Taxes!$P140&lt;&gt;"",Taxes!$P140,SUMIFS(Taxes!$P$77:$P$79,Taxes!$N$77:$N$79,Taxes!$N$12)))
))
)</f>
        <v>0</v>
      </c>
      <c r="BJ298" s="5">
        <f ca="1">IF(BJ$4="",0,BJ114*
IF(SUMIFS(Taxes!$N$14:$N$17,Taxes!$J$14:$J$17,YEAR(BJ$4))=4,IF(BJ$1&lt;=Taxes!$P$81*12,Taxes!$P$82,IF(BJ$1&lt;=Taxes!$P$83*12,Taxes!$P$84,IF(Taxes!$P140&lt;&gt;"",Taxes!$P140,Taxes!$P$77))),
IF(SUMIFS(Taxes!$N$14:$N$17,Taxes!$J$14:$J$17,YEAR(BJ$4))&gt;1,SUMIFS(Taxes!$P$77:$P$79,Taxes!$N$77:$N$79,SUMIFS(Taxes!$N$14:$N$17,Taxes!$J$14:$J$17,YEAR(BJ$4))),
IF(Taxes!$N$12&gt;1,SUMIFS(Taxes!$P$77:$P$79,Taxes!$N$77:$N$79,Taxes!$N$12),IF(Taxes!$P140&lt;&gt;"",Taxes!$P140,SUMIFS(Taxes!$P$77:$P$79,Taxes!$N$77:$N$79,Taxes!$N$12)))
))
)</f>
        <v>0</v>
      </c>
      <c r="BK298" s="5">
        <f ca="1">IF(BK$4="",0,BK114*
IF(SUMIFS(Taxes!$N$14:$N$17,Taxes!$J$14:$J$17,YEAR(BK$4))=4,IF(BK$1&lt;=Taxes!$P$81*12,Taxes!$P$82,IF(BK$1&lt;=Taxes!$P$83*12,Taxes!$P$84,IF(Taxes!$P140&lt;&gt;"",Taxes!$P140,Taxes!$P$77))),
IF(SUMIFS(Taxes!$N$14:$N$17,Taxes!$J$14:$J$17,YEAR(BK$4))&gt;1,SUMIFS(Taxes!$P$77:$P$79,Taxes!$N$77:$N$79,SUMIFS(Taxes!$N$14:$N$17,Taxes!$J$14:$J$17,YEAR(BK$4))),
IF(Taxes!$N$12&gt;1,SUMIFS(Taxes!$P$77:$P$79,Taxes!$N$77:$N$79,Taxes!$N$12),IF(Taxes!$P140&lt;&gt;"",Taxes!$P140,SUMIFS(Taxes!$P$77:$P$79,Taxes!$N$77:$N$79,Taxes!$N$12)))
))
)</f>
        <v>0</v>
      </c>
      <c r="BL298" s="5">
        <f ca="1">IF(BL$4="",0,BL114*
IF(SUMIFS(Taxes!$N$14:$N$17,Taxes!$J$14:$J$17,YEAR(BL$4))=4,IF(BL$1&lt;=Taxes!$P$81*12,Taxes!$P$82,IF(BL$1&lt;=Taxes!$P$83*12,Taxes!$P$84,IF(Taxes!$P140&lt;&gt;"",Taxes!$P140,Taxes!$P$77))),
IF(SUMIFS(Taxes!$N$14:$N$17,Taxes!$J$14:$J$17,YEAR(BL$4))&gt;1,SUMIFS(Taxes!$P$77:$P$79,Taxes!$N$77:$N$79,SUMIFS(Taxes!$N$14:$N$17,Taxes!$J$14:$J$17,YEAR(BL$4))),
IF(Taxes!$N$12&gt;1,SUMIFS(Taxes!$P$77:$P$79,Taxes!$N$77:$N$79,Taxes!$N$12),IF(Taxes!$P140&lt;&gt;"",Taxes!$P140,SUMIFS(Taxes!$P$77:$P$79,Taxes!$N$77:$N$79,Taxes!$N$12)))
))
)</f>
        <v>0</v>
      </c>
      <c r="BM298" s="5">
        <f ca="1">IF(BM$4="",0,BM114*
IF(SUMIFS(Taxes!$N$14:$N$17,Taxes!$J$14:$J$17,YEAR(BM$4))=4,IF(BM$1&lt;=Taxes!$P$81*12,Taxes!$P$82,IF(BM$1&lt;=Taxes!$P$83*12,Taxes!$P$84,IF(Taxes!$P140&lt;&gt;"",Taxes!$P140,Taxes!$P$77))),
IF(SUMIFS(Taxes!$N$14:$N$17,Taxes!$J$14:$J$17,YEAR(BM$4))&gt;1,SUMIFS(Taxes!$P$77:$P$79,Taxes!$N$77:$N$79,SUMIFS(Taxes!$N$14:$N$17,Taxes!$J$14:$J$17,YEAR(BM$4))),
IF(Taxes!$N$12&gt;1,SUMIFS(Taxes!$P$77:$P$79,Taxes!$N$77:$N$79,Taxes!$N$12),IF(Taxes!$P140&lt;&gt;"",Taxes!$P140,SUMIFS(Taxes!$P$77:$P$79,Taxes!$N$77:$N$79,Taxes!$N$12)))
))
)</f>
        <v>0</v>
      </c>
      <c r="BN298" s="5">
        <f ca="1">IF(BN$4="",0,BN114*
IF(SUMIFS(Taxes!$N$14:$N$17,Taxes!$J$14:$J$17,YEAR(BN$4))=4,IF(BN$1&lt;=Taxes!$P$81*12,Taxes!$P$82,IF(BN$1&lt;=Taxes!$P$83*12,Taxes!$P$84,IF(Taxes!$P140&lt;&gt;"",Taxes!$P140,Taxes!$P$77))),
IF(SUMIFS(Taxes!$N$14:$N$17,Taxes!$J$14:$J$17,YEAR(BN$4))&gt;1,SUMIFS(Taxes!$P$77:$P$79,Taxes!$N$77:$N$79,SUMIFS(Taxes!$N$14:$N$17,Taxes!$J$14:$J$17,YEAR(BN$4))),
IF(Taxes!$N$12&gt;1,SUMIFS(Taxes!$P$77:$P$79,Taxes!$N$77:$N$79,Taxes!$N$12),IF(Taxes!$P140&lt;&gt;"",Taxes!$P140,SUMIFS(Taxes!$P$77:$P$79,Taxes!$N$77:$N$79,Taxes!$N$12)))
))
)</f>
        <v>0</v>
      </c>
      <c r="BO298" s="5">
        <f ca="1">IF(BO$4="",0,BO114*
IF(SUMIFS(Taxes!$N$14:$N$17,Taxes!$J$14:$J$17,YEAR(BO$4))=4,IF(BO$1&lt;=Taxes!$P$81*12,Taxes!$P$82,IF(BO$1&lt;=Taxes!$P$83*12,Taxes!$P$84,IF(Taxes!$P140&lt;&gt;"",Taxes!$P140,Taxes!$P$77))),
IF(SUMIFS(Taxes!$N$14:$N$17,Taxes!$J$14:$J$17,YEAR(BO$4))&gt;1,SUMIFS(Taxes!$P$77:$P$79,Taxes!$N$77:$N$79,SUMIFS(Taxes!$N$14:$N$17,Taxes!$J$14:$J$17,YEAR(BO$4))),
IF(Taxes!$N$12&gt;1,SUMIFS(Taxes!$P$77:$P$79,Taxes!$N$77:$N$79,Taxes!$N$12),IF(Taxes!$P140&lt;&gt;"",Taxes!$P140,SUMIFS(Taxes!$P$77:$P$79,Taxes!$N$77:$N$79,Taxes!$N$12)))
))
)</f>
        <v>0</v>
      </c>
      <c r="BP298" s="5">
        <f ca="1">IF(BP$4="",0,BP114*
IF(SUMIFS(Taxes!$N$14:$N$17,Taxes!$J$14:$J$17,YEAR(BP$4))=4,IF(BP$1&lt;=Taxes!$P$81*12,Taxes!$P$82,IF(BP$1&lt;=Taxes!$P$83*12,Taxes!$P$84,IF(Taxes!$P140&lt;&gt;"",Taxes!$P140,Taxes!$P$77))),
IF(SUMIFS(Taxes!$N$14:$N$17,Taxes!$J$14:$J$17,YEAR(BP$4))&gt;1,SUMIFS(Taxes!$P$77:$P$79,Taxes!$N$77:$N$79,SUMIFS(Taxes!$N$14:$N$17,Taxes!$J$14:$J$17,YEAR(BP$4))),
IF(Taxes!$N$12&gt;1,SUMIFS(Taxes!$P$77:$P$79,Taxes!$N$77:$N$79,Taxes!$N$12),IF(Taxes!$P140&lt;&gt;"",Taxes!$P140,SUMIFS(Taxes!$P$77:$P$79,Taxes!$N$77:$N$79,Taxes!$N$12)))
))
)</f>
        <v>0</v>
      </c>
      <c r="BQ298" s="5">
        <f ca="1">IF(BQ$4="",0,BQ114*
IF(SUMIFS(Taxes!$N$14:$N$17,Taxes!$J$14:$J$17,YEAR(BQ$4))=4,IF(BQ$1&lt;=Taxes!$P$81*12,Taxes!$P$82,IF(BQ$1&lt;=Taxes!$P$83*12,Taxes!$P$84,IF(Taxes!$P140&lt;&gt;"",Taxes!$P140,Taxes!$P$77))),
IF(SUMIFS(Taxes!$N$14:$N$17,Taxes!$J$14:$J$17,YEAR(BQ$4))&gt;1,SUMIFS(Taxes!$P$77:$P$79,Taxes!$N$77:$N$79,SUMIFS(Taxes!$N$14:$N$17,Taxes!$J$14:$J$17,YEAR(BQ$4))),
IF(Taxes!$N$12&gt;1,SUMIFS(Taxes!$P$77:$P$79,Taxes!$N$77:$N$79,Taxes!$N$12),IF(Taxes!$P140&lt;&gt;"",Taxes!$P140,SUMIFS(Taxes!$P$77:$P$79,Taxes!$N$77:$N$79,Taxes!$N$12)))
))
)</f>
        <v>0</v>
      </c>
      <c r="BR298" s="5">
        <f ca="1">IF(BR$4="",0,BR114*
IF(SUMIFS(Taxes!$N$14:$N$17,Taxes!$J$14:$J$17,YEAR(BR$4))=4,IF(BR$1&lt;=Taxes!$P$81*12,Taxes!$P$82,IF(BR$1&lt;=Taxes!$P$83*12,Taxes!$P$84,IF(Taxes!$P140&lt;&gt;"",Taxes!$P140,Taxes!$P$77))),
IF(SUMIFS(Taxes!$N$14:$N$17,Taxes!$J$14:$J$17,YEAR(BR$4))&gt;1,SUMIFS(Taxes!$P$77:$P$79,Taxes!$N$77:$N$79,SUMIFS(Taxes!$N$14:$N$17,Taxes!$J$14:$J$17,YEAR(BR$4))),
IF(Taxes!$N$12&gt;1,SUMIFS(Taxes!$P$77:$P$79,Taxes!$N$77:$N$79,Taxes!$N$12),IF(Taxes!$P140&lt;&gt;"",Taxes!$P140,SUMIFS(Taxes!$P$77:$P$79,Taxes!$N$77:$N$79,Taxes!$N$12)))
))
)</f>
        <v>0</v>
      </c>
      <c r="BS298" s="5">
        <f ca="1">IF(BS$4="",0,BS114*
IF(SUMIFS(Taxes!$N$14:$N$17,Taxes!$J$14:$J$17,YEAR(BS$4))=4,IF(BS$1&lt;=Taxes!$P$81*12,Taxes!$P$82,IF(BS$1&lt;=Taxes!$P$83*12,Taxes!$P$84,IF(Taxes!$P140&lt;&gt;"",Taxes!$P140,Taxes!$P$77))),
IF(SUMIFS(Taxes!$N$14:$N$17,Taxes!$J$14:$J$17,YEAR(BS$4))&gt;1,SUMIFS(Taxes!$P$77:$P$79,Taxes!$N$77:$N$79,SUMIFS(Taxes!$N$14:$N$17,Taxes!$J$14:$J$17,YEAR(BS$4))),
IF(Taxes!$N$12&gt;1,SUMIFS(Taxes!$P$77:$P$79,Taxes!$N$77:$N$79,Taxes!$N$12),IF(Taxes!$P140&lt;&gt;"",Taxes!$P140,SUMIFS(Taxes!$P$77:$P$79,Taxes!$N$77:$N$79,Taxes!$N$12)))
))
)</f>
        <v>0</v>
      </c>
      <c r="BT298" s="5">
        <f ca="1">IF(BT$4="",0,BT114*
IF(SUMIFS(Taxes!$N$14:$N$17,Taxes!$J$14:$J$17,YEAR(BT$4))=4,IF(BT$1&lt;=Taxes!$P$81*12,Taxes!$P$82,IF(BT$1&lt;=Taxes!$P$83*12,Taxes!$P$84,IF(Taxes!$P140&lt;&gt;"",Taxes!$P140,Taxes!$P$77))),
IF(SUMIFS(Taxes!$N$14:$N$17,Taxes!$J$14:$J$17,YEAR(BT$4))&gt;1,SUMIFS(Taxes!$P$77:$P$79,Taxes!$N$77:$N$79,SUMIFS(Taxes!$N$14:$N$17,Taxes!$J$14:$J$17,YEAR(BT$4))),
IF(Taxes!$N$12&gt;1,SUMIFS(Taxes!$P$77:$P$79,Taxes!$N$77:$N$79,Taxes!$N$12),IF(Taxes!$P140&lt;&gt;"",Taxes!$P140,SUMIFS(Taxes!$P$77:$P$79,Taxes!$N$77:$N$79,Taxes!$N$12)))
))
)</f>
        <v>0</v>
      </c>
      <c r="BU298" s="5">
        <f ca="1">IF(BU$4="",0,BU114*
IF(SUMIFS(Taxes!$N$14:$N$17,Taxes!$J$14:$J$17,YEAR(BU$4))=4,IF(BU$1&lt;=Taxes!$P$81*12,Taxes!$P$82,IF(BU$1&lt;=Taxes!$P$83*12,Taxes!$P$84,IF(Taxes!$P140&lt;&gt;"",Taxes!$P140,Taxes!$P$77))),
IF(SUMIFS(Taxes!$N$14:$N$17,Taxes!$J$14:$J$17,YEAR(BU$4))&gt;1,SUMIFS(Taxes!$P$77:$P$79,Taxes!$N$77:$N$79,SUMIFS(Taxes!$N$14:$N$17,Taxes!$J$14:$J$17,YEAR(BU$4))),
IF(Taxes!$N$12&gt;1,SUMIFS(Taxes!$P$77:$P$79,Taxes!$N$77:$N$79,Taxes!$N$12),IF(Taxes!$P140&lt;&gt;"",Taxes!$P140,SUMIFS(Taxes!$P$77:$P$79,Taxes!$N$77:$N$79,Taxes!$N$12)))
))
)</f>
        <v>0</v>
      </c>
      <c r="BV298" s="5">
        <f ca="1">IF(BV$4="",0,BV114*
IF(SUMIFS(Taxes!$N$14:$N$17,Taxes!$J$14:$J$17,YEAR(BV$4))=4,IF(BV$1&lt;=Taxes!$P$81*12,Taxes!$P$82,IF(BV$1&lt;=Taxes!$P$83*12,Taxes!$P$84,IF(Taxes!$P140&lt;&gt;"",Taxes!$P140,Taxes!$P$77))),
IF(SUMIFS(Taxes!$N$14:$N$17,Taxes!$J$14:$J$17,YEAR(BV$4))&gt;1,SUMIFS(Taxes!$P$77:$P$79,Taxes!$N$77:$N$79,SUMIFS(Taxes!$N$14:$N$17,Taxes!$J$14:$J$17,YEAR(BV$4))),
IF(Taxes!$N$12&gt;1,SUMIFS(Taxes!$P$77:$P$79,Taxes!$N$77:$N$79,Taxes!$N$12),IF(Taxes!$P140&lt;&gt;"",Taxes!$P140,SUMIFS(Taxes!$P$77:$P$79,Taxes!$N$77:$N$79,Taxes!$N$12)))
))
)</f>
        <v>0</v>
      </c>
      <c r="BW298" s="5">
        <f ca="1">IF(BW$4="",0,BW114*
IF(SUMIFS(Taxes!$N$14:$N$17,Taxes!$J$14:$J$17,YEAR(BW$4))=4,IF(BW$1&lt;=Taxes!$P$81*12,Taxes!$P$82,IF(BW$1&lt;=Taxes!$P$83*12,Taxes!$P$84,IF(Taxes!$P140&lt;&gt;"",Taxes!$P140,Taxes!$P$77))),
IF(SUMIFS(Taxes!$N$14:$N$17,Taxes!$J$14:$J$17,YEAR(BW$4))&gt;1,SUMIFS(Taxes!$P$77:$P$79,Taxes!$N$77:$N$79,SUMIFS(Taxes!$N$14:$N$17,Taxes!$J$14:$J$17,YEAR(BW$4))),
IF(Taxes!$N$12&gt;1,SUMIFS(Taxes!$P$77:$P$79,Taxes!$N$77:$N$79,Taxes!$N$12),IF(Taxes!$P140&lt;&gt;"",Taxes!$P140,SUMIFS(Taxes!$P$77:$P$79,Taxes!$N$77:$N$79,Taxes!$N$12)))
))
)</f>
        <v>0</v>
      </c>
      <c r="BX298" s="5">
        <f ca="1">IF(BX$4="",0,BX114*
IF(SUMIFS(Taxes!$N$14:$N$17,Taxes!$J$14:$J$17,YEAR(BX$4))=4,IF(BX$1&lt;=Taxes!$P$81*12,Taxes!$P$82,IF(BX$1&lt;=Taxes!$P$83*12,Taxes!$P$84,IF(Taxes!$P140&lt;&gt;"",Taxes!$P140,Taxes!$P$77))),
IF(SUMIFS(Taxes!$N$14:$N$17,Taxes!$J$14:$J$17,YEAR(BX$4))&gt;1,SUMIFS(Taxes!$P$77:$P$79,Taxes!$N$77:$N$79,SUMIFS(Taxes!$N$14:$N$17,Taxes!$J$14:$J$17,YEAR(BX$4))),
IF(Taxes!$N$12&gt;1,SUMIFS(Taxes!$P$77:$P$79,Taxes!$N$77:$N$79,Taxes!$N$12),IF(Taxes!$P140&lt;&gt;"",Taxes!$P140,SUMIFS(Taxes!$P$77:$P$79,Taxes!$N$77:$N$79,Taxes!$N$12)))
))
)</f>
        <v>0</v>
      </c>
      <c r="BY298" s="5">
        <f ca="1">IF(BY$4="",0,BY114*
IF(SUMIFS(Taxes!$N$14:$N$17,Taxes!$J$14:$J$17,YEAR(BY$4))=4,IF(BY$1&lt;=Taxes!$P$81*12,Taxes!$P$82,IF(BY$1&lt;=Taxes!$P$83*12,Taxes!$P$84,IF(Taxes!$P140&lt;&gt;"",Taxes!$P140,Taxes!$P$77))),
IF(SUMIFS(Taxes!$N$14:$N$17,Taxes!$J$14:$J$17,YEAR(BY$4))&gt;1,SUMIFS(Taxes!$P$77:$P$79,Taxes!$N$77:$N$79,SUMIFS(Taxes!$N$14:$N$17,Taxes!$J$14:$J$17,YEAR(BY$4))),
IF(Taxes!$N$12&gt;1,SUMIFS(Taxes!$P$77:$P$79,Taxes!$N$77:$N$79,Taxes!$N$12),IF(Taxes!$P140&lt;&gt;"",Taxes!$P140,SUMIFS(Taxes!$P$77:$P$79,Taxes!$N$77:$N$79,Taxes!$N$12)))
))
)</f>
        <v>0</v>
      </c>
      <c r="BZ298" s="5">
        <f ca="1">IF(BZ$4="",0,BZ114*
IF(SUMIFS(Taxes!$N$14:$N$17,Taxes!$J$14:$J$17,YEAR(BZ$4))=4,IF(BZ$1&lt;=Taxes!$P$81*12,Taxes!$P$82,IF(BZ$1&lt;=Taxes!$P$83*12,Taxes!$P$84,IF(Taxes!$P140&lt;&gt;"",Taxes!$P140,Taxes!$P$77))),
IF(SUMIFS(Taxes!$N$14:$N$17,Taxes!$J$14:$J$17,YEAR(BZ$4))&gt;1,SUMIFS(Taxes!$P$77:$P$79,Taxes!$N$77:$N$79,SUMIFS(Taxes!$N$14:$N$17,Taxes!$J$14:$J$17,YEAR(BZ$4))),
IF(Taxes!$N$12&gt;1,SUMIFS(Taxes!$P$77:$P$79,Taxes!$N$77:$N$79,Taxes!$N$12),IF(Taxes!$P140&lt;&gt;"",Taxes!$P140,SUMIFS(Taxes!$P$77:$P$79,Taxes!$N$77:$N$79,Taxes!$N$12)))
))
)</f>
        <v>0</v>
      </c>
      <c r="CA298" s="5">
        <f ca="1">IF(CA$4="",0,CA114*
IF(SUMIFS(Taxes!$N$14:$N$17,Taxes!$J$14:$J$17,YEAR(CA$4))=4,IF(CA$1&lt;=Taxes!$P$81*12,Taxes!$P$82,IF(CA$1&lt;=Taxes!$P$83*12,Taxes!$P$84,IF(Taxes!$P140&lt;&gt;"",Taxes!$P140,Taxes!$P$77))),
IF(SUMIFS(Taxes!$N$14:$N$17,Taxes!$J$14:$J$17,YEAR(CA$4))&gt;1,SUMIFS(Taxes!$P$77:$P$79,Taxes!$N$77:$N$79,SUMIFS(Taxes!$N$14:$N$17,Taxes!$J$14:$J$17,YEAR(CA$4))),
IF(Taxes!$N$12&gt;1,SUMIFS(Taxes!$P$77:$P$79,Taxes!$N$77:$N$79,Taxes!$N$12),IF(Taxes!$P140&lt;&gt;"",Taxes!$P140,SUMIFS(Taxes!$P$77:$P$79,Taxes!$N$77:$N$79,Taxes!$N$12)))
))
)</f>
        <v>0</v>
      </c>
      <c r="CB298" s="5">
        <f ca="1">IF(CB$4="",0,CB114*
IF(SUMIFS(Taxes!$N$14:$N$17,Taxes!$J$14:$J$17,YEAR(CB$4))=4,IF(CB$1&lt;=Taxes!$P$81*12,Taxes!$P$82,IF(CB$1&lt;=Taxes!$P$83*12,Taxes!$P$84,IF(Taxes!$P140&lt;&gt;"",Taxes!$P140,Taxes!$P$77))),
IF(SUMIFS(Taxes!$N$14:$N$17,Taxes!$J$14:$J$17,YEAR(CB$4))&gt;1,SUMIFS(Taxes!$P$77:$P$79,Taxes!$N$77:$N$79,SUMIFS(Taxes!$N$14:$N$17,Taxes!$J$14:$J$17,YEAR(CB$4))),
IF(Taxes!$N$12&gt;1,SUMIFS(Taxes!$P$77:$P$79,Taxes!$N$77:$N$79,Taxes!$N$12),IF(Taxes!$P140&lt;&gt;"",Taxes!$P140,SUMIFS(Taxes!$P$77:$P$79,Taxes!$N$77:$N$79,Taxes!$N$12)))
))
)</f>
        <v>0</v>
      </c>
      <c r="CC298" s="5">
        <f ca="1">IF(CC$4="",0,CC114*
IF(SUMIFS(Taxes!$N$14:$N$17,Taxes!$J$14:$J$17,YEAR(CC$4))=4,IF(CC$1&lt;=Taxes!$P$81*12,Taxes!$P$82,IF(CC$1&lt;=Taxes!$P$83*12,Taxes!$P$84,IF(Taxes!$P140&lt;&gt;"",Taxes!$P140,Taxes!$P$77))),
IF(SUMIFS(Taxes!$N$14:$N$17,Taxes!$J$14:$J$17,YEAR(CC$4))&gt;1,SUMIFS(Taxes!$P$77:$P$79,Taxes!$N$77:$N$79,SUMIFS(Taxes!$N$14:$N$17,Taxes!$J$14:$J$17,YEAR(CC$4))),
IF(Taxes!$N$12&gt;1,SUMIFS(Taxes!$P$77:$P$79,Taxes!$N$77:$N$79,Taxes!$N$12),IF(Taxes!$P140&lt;&gt;"",Taxes!$P140,SUMIFS(Taxes!$P$77:$P$79,Taxes!$N$77:$N$79,Taxes!$N$12)))
))
)</f>
        <v>0</v>
      </c>
      <c r="CD298" s="5">
        <f ca="1">IF(CD$4="",0,CD114*
IF(SUMIFS(Taxes!$N$14:$N$17,Taxes!$J$14:$J$17,YEAR(CD$4))=4,IF(CD$1&lt;=Taxes!$P$81*12,Taxes!$P$82,IF(CD$1&lt;=Taxes!$P$83*12,Taxes!$P$84,IF(Taxes!$P140&lt;&gt;"",Taxes!$P140,Taxes!$P$77))),
IF(SUMIFS(Taxes!$N$14:$N$17,Taxes!$J$14:$J$17,YEAR(CD$4))&gt;1,SUMIFS(Taxes!$P$77:$P$79,Taxes!$N$77:$N$79,SUMIFS(Taxes!$N$14:$N$17,Taxes!$J$14:$J$17,YEAR(CD$4))),
IF(Taxes!$N$12&gt;1,SUMIFS(Taxes!$P$77:$P$79,Taxes!$N$77:$N$79,Taxes!$N$12),IF(Taxes!$P140&lt;&gt;"",Taxes!$P140,SUMIFS(Taxes!$P$77:$P$79,Taxes!$N$77:$N$79,Taxes!$N$12)))
))
)</f>
        <v>0</v>
      </c>
      <c r="CE298" s="5">
        <f ca="1">IF(CE$4="",0,CE114*
IF(SUMIFS(Taxes!$N$14:$N$17,Taxes!$J$14:$J$17,YEAR(CE$4))=4,IF(CE$1&lt;=Taxes!$P$81*12,Taxes!$P$82,IF(CE$1&lt;=Taxes!$P$83*12,Taxes!$P$84,IF(Taxes!$P140&lt;&gt;"",Taxes!$P140,Taxes!$P$77))),
IF(SUMIFS(Taxes!$N$14:$N$17,Taxes!$J$14:$J$17,YEAR(CE$4))&gt;1,SUMIFS(Taxes!$P$77:$P$79,Taxes!$N$77:$N$79,SUMIFS(Taxes!$N$14:$N$17,Taxes!$J$14:$J$17,YEAR(CE$4))),
IF(Taxes!$N$12&gt;1,SUMIFS(Taxes!$P$77:$P$79,Taxes!$N$77:$N$79,Taxes!$N$12),IF(Taxes!$P140&lt;&gt;"",Taxes!$P140,SUMIFS(Taxes!$P$77:$P$79,Taxes!$N$77:$N$79,Taxes!$N$12)))
))
)</f>
        <v>0</v>
      </c>
      <c r="CF298" s="5">
        <f ca="1">IF(CF$4="",0,CF114*
IF(SUMIFS(Taxes!$N$14:$N$17,Taxes!$J$14:$J$17,YEAR(CF$4))=4,IF(CF$1&lt;=Taxes!$P$81*12,Taxes!$P$82,IF(CF$1&lt;=Taxes!$P$83*12,Taxes!$P$84,IF(Taxes!$P140&lt;&gt;"",Taxes!$P140,Taxes!$P$77))),
IF(SUMIFS(Taxes!$N$14:$N$17,Taxes!$J$14:$J$17,YEAR(CF$4))&gt;1,SUMIFS(Taxes!$P$77:$P$79,Taxes!$N$77:$N$79,SUMIFS(Taxes!$N$14:$N$17,Taxes!$J$14:$J$17,YEAR(CF$4))),
IF(Taxes!$N$12&gt;1,SUMIFS(Taxes!$P$77:$P$79,Taxes!$N$77:$N$79,Taxes!$N$12),IF(Taxes!$P140&lt;&gt;"",Taxes!$P140,SUMIFS(Taxes!$P$77:$P$79,Taxes!$N$77:$N$79,Taxes!$N$12)))
))
)</f>
        <v>0</v>
      </c>
    </row>
    <row r="299" spans="2:84" s="26" customFormat="1" ht="12" x14ac:dyDescent="0.25">
      <c r="B299" s="13"/>
      <c r="M299" s="55"/>
      <c r="N299" s="44" t="s">
        <v>21</v>
      </c>
      <c r="O299" s="45"/>
      <c r="P299" s="46"/>
      <c r="Q299" s="89"/>
      <c r="U299" s="41"/>
      <c r="V299" s="42"/>
      <c r="W299" s="43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</row>
    <row r="300" spans="2:84" x14ac:dyDescent="0.3">
      <c r="B300" s="13">
        <f>ROW()</f>
        <v>300</v>
      </c>
    </row>
    <row r="301" spans="2:84" x14ac:dyDescent="0.3">
      <c r="B301" s="13">
        <f>ROW()</f>
        <v>301</v>
      </c>
      <c r="H301" s="1" t="s">
        <v>221</v>
      </c>
      <c r="M301" s="53" t="s">
        <v>18</v>
      </c>
      <c r="P301" s="72" t="str">
        <f>Lists!$AI$14</f>
        <v>PL</v>
      </c>
      <c r="U301" s="5">
        <f ca="1">SUM(INDIRECT(ADDRESS($B301,$X$2)&amp;":"&amp;ADDRESS($B301,$X$2-1+$P$8)))</f>
        <v>274803144.48774725</v>
      </c>
      <c r="X301" s="5">
        <f ca="1">SUMIFS(Model!X:X,Model!$P:$P,$P301)+SUMIFS(X$10:X300,$P$10:$P300,Lists!$AI$12)-SUMIFS(X$10:X300,$P$10:$P300,Lists!$AI$13)</f>
        <v>-702000</v>
      </c>
      <c r="Y301" s="5">
        <f ca="1">SUMIFS(Model!Y:Y,Model!$P:$P,$P301)+SUMIFS(Y$10:Y300,$P$10:$P300,Lists!$AI$12)-SUMIFS(Y$10:Y300,$P$10:$P300,Lists!$AI$13)</f>
        <v>-923000</v>
      </c>
      <c r="Z301" s="5">
        <f ca="1">SUMIFS(Model!Z:Z,Model!$P:$P,$P301)+SUMIFS(Z$10:Z300,$P$10:$P300,Lists!$AI$12)-SUMIFS(Z$10:Z300,$P$10:$P300,Lists!$AI$13)</f>
        <v>-1118000</v>
      </c>
      <c r="AA301" s="5">
        <f ca="1">SUMIFS(Model!AA:AA,Model!$P:$P,$P301)+SUMIFS(AA$10:AA300,$P$10:$P300,Lists!$AI$12)-SUMIFS(AA$10:AA300,$P$10:$P300,Lists!$AI$13)</f>
        <v>-1118000</v>
      </c>
      <c r="AB301" s="5">
        <f ca="1">SUMIFS(Model!AB:AB,Model!$P:$P,$P301)+SUMIFS(AB$10:AB300,$P$10:$P300,Lists!$AI$12)-SUMIFS(AB$10:AB300,$P$10:$P300,Lists!$AI$13)</f>
        <v>-1118000</v>
      </c>
      <c r="AC301" s="5">
        <f ca="1">SUMIFS(Model!AC:AC,Model!$P:$P,$P301)+SUMIFS(AC$10:AC300,$P$10:$P300,Lists!$AI$12)-SUMIFS(AC$10:AC300,$P$10:$P300,Lists!$AI$13)</f>
        <v>-1118000</v>
      </c>
      <c r="AD301" s="5">
        <f ca="1">SUMIFS(Model!AD:AD,Model!$P:$P,$P301)+SUMIFS(AD$10:AD300,$P$10:$P300,Lists!$AI$12)-SUMIFS(AD$10:AD300,$P$10:$P300,Lists!$AI$13)</f>
        <v>-1137500</v>
      </c>
      <c r="AE301" s="5">
        <f ca="1">SUMIFS(Model!AE:AE,Model!$P:$P,$P301)+SUMIFS(AE$10:AE300,$P$10:$P300,Lists!$AI$12)-SUMIFS(AE$10:AE300,$P$10:$P300,Lists!$AI$13)</f>
        <v>-1137500</v>
      </c>
      <c r="AF301" s="5">
        <f ca="1">SUMIFS(Model!AF:AF,Model!$P:$P,$P301)+SUMIFS(AF$10:AF300,$P$10:$P300,Lists!$AI$12)-SUMIFS(AF$10:AF300,$P$10:$P300,Lists!$AI$13)</f>
        <v>-1137500</v>
      </c>
      <c r="AG301" s="5">
        <f ca="1">SUMIFS(Model!AG:AG,Model!$P:$P,$P301)+SUMIFS(AG$10:AG300,$P$10:$P300,Lists!$AI$12)-SUMIFS(AG$10:AG300,$P$10:$P300,Lists!$AI$13)</f>
        <v>-1137500</v>
      </c>
      <c r="AH301" s="5">
        <f ca="1">SUMIFS(Model!AH:AH,Model!$P:$P,$P301)+SUMIFS(AH$10:AH300,$P$10:$P300,Lists!$AI$12)-SUMIFS(AH$10:AH300,$P$10:$P300,Lists!$AI$13)</f>
        <v>-1137500</v>
      </c>
      <c r="AI301" s="5">
        <f ca="1">SUMIFS(Model!AI:AI,Model!$P:$P,$P301)+SUMIFS(AI$10:AI300,$P$10:$P300,Lists!$AI$12)-SUMIFS(AI$10:AI300,$P$10:$P300,Lists!$AI$13)</f>
        <v>-1205333.3333333333</v>
      </c>
      <c r="AJ301" s="5">
        <f ca="1">SUMIFS(Model!AJ:AJ,Model!$P:$P,$P301)+SUMIFS(AJ$10:AJ300,$P$10:$P300,Lists!$AI$12)-SUMIFS(AJ$10:AJ300,$P$10:$P300,Lists!$AI$13)</f>
        <v>-2046738.6500622223</v>
      </c>
      <c r="AK301" s="5">
        <f ca="1">SUMIFS(Model!AK:AK,Model!$P:$P,$P301)+SUMIFS(AK$10:AK300,$P$10:$P300,Lists!$AI$12)-SUMIFS(AK$10:AK300,$P$10:$P300,Lists!$AI$13)</f>
        <v>-1561419.2526644445</v>
      </c>
      <c r="AL301" s="5">
        <f ca="1">SUMIFS(Model!AL:AL,Model!$P:$P,$P301)+SUMIFS(AL$10:AL300,$P$10:$P300,Lists!$AI$12)-SUMIFS(AL$10:AL300,$P$10:$P300,Lists!$AI$13)</f>
        <v>-712166.75248666725</v>
      </c>
      <c r="AM301" s="5">
        <f ca="1">SUMIFS(Model!AM:AM,Model!$P:$P,$P301)+SUMIFS(AM$10:AM300,$P$10:$P300,Lists!$AI$12)-SUMIFS(AM$10:AM300,$P$10:$P300,Lists!$AI$13)</f>
        <v>-465915.97723888868</v>
      </c>
      <c r="AN301" s="5">
        <f ca="1">SUMIFS(Model!AN:AN,Model!$P:$P,$P301)+SUMIFS(AN$10:AN300,$P$10:$P300,Lists!$AI$12)-SUMIFS(AN$10:AN300,$P$10:$P300,Lists!$AI$13)</f>
        <v>22088.317372224235</v>
      </c>
      <c r="AO301" s="5">
        <f ca="1">SUMIFS(Model!AO:AO,Model!$P:$P,$P301)+SUMIFS(AO$10:AO300,$P$10:$P300,Lists!$AI$12)-SUMIFS(AO$10:AO300,$P$10:$P300,Lists!$AI$13)</f>
        <v>510092.61198333342</v>
      </c>
      <c r="AP301" s="5">
        <f ca="1">SUMIFS(Model!AP:AP,Model!$P:$P,$P301)+SUMIFS(AP$10:AP300,$P$10:$P300,Lists!$AI$12)-SUMIFS(AP$10:AP300,$P$10:$P300,Lists!$AI$13)</f>
        <v>834446.21549284505</v>
      </c>
      <c r="AQ301" s="5">
        <f ca="1">SUMIFS(Model!AQ:AQ,Model!$P:$P,$P301)+SUMIFS(AQ$10:AQ300,$P$10:$P300,Lists!$AI$12)-SUMIFS(AQ$10:AQ300,$P$10:$P300,Lists!$AI$13)</f>
        <v>1382527.5288438539</v>
      </c>
      <c r="AR301" s="5">
        <f ca="1">SUMIFS(Model!AR:AR,Model!$P:$P,$P301)+SUMIFS(AR$10:AR300,$P$10:$P300,Lists!$AI$12)-SUMIFS(AR$10:AR300,$P$10:$P300,Lists!$AI$13)</f>
        <v>1936544.318571968</v>
      </c>
      <c r="AS301" s="5">
        <f ca="1">SUMIFS(Model!AS:AS,Model!$P:$P,$P301)+SUMIFS(AS$10:AS300,$P$10:$P300,Lists!$AI$12)-SUMIFS(AS$10:AS300,$P$10:$P300,Lists!$AI$13)</f>
        <v>2230882.6439550798</v>
      </c>
      <c r="AT301" s="5">
        <f ca="1">SUMIFS(Model!AT:AT,Model!$P:$P,$P301)+SUMIFS(AT$10:AT300,$P$10:$P300,Lists!$AI$12)-SUMIFS(AT$10:AT300,$P$10:$P300,Lists!$AI$13)</f>
        <v>2730696.0699631865</v>
      </c>
      <c r="AU301" s="5">
        <f ca="1">SUMIFS(Model!AU:AU,Model!$P:$P,$P301)+SUMIFS(AU$10:AU300,$P$10:$P300,Lists!$AI$12)-SUMIFS(AU$10:AU300,$P$10:$P300,Lists!$AI$13)</f>
        <v>3230509.4959713011</v>
      </c>
      <c r="AV301" s="5">
        <f ca="1">SUMIFS(Model!AV:AV,Model!$P:$P,$P301)+SUMIFS(AV$10:AV300,$P$10:$P300,Lists!$AI$12)-SUMIFS(AV$10:AV300,$P$10:$P300,Lists!$AI$13)</f>
        <v>3708809.1541381259</v>
      </c>
      <c r="AW301" s="5">
        <f ca="1">SUMIFS(Model!AW:AW,Model!$P:$P,$P301)+SUMIFS(AW$10:AW300,$P$10:$P300,Lists!$AI$12)-SUMIFS(AW$10:AW300,$P$10:$P300,Lists!$AI$13)</f>
        <v>4211710.4163272958</v>
      </c>
      <c r="AX301" s="5">
        <f ca="1">SUMIFS(Model!AX:AX,Model!$P:$P,$P301)+SUMIFS(AX$10:AX300,$P$10:$P300,Lists!$AI$12)-SUMIFS(AX$10:AX300,$P$10:$P300,Lists!$AI$13)</f>
        <v>4829120.1911153905</v>
      </c>
      <c r="AY301" s="5">
        <f ca="1">SUMIFS(Model!AY:AY,Model!$P:$P,$P301)+SUMIFS(AY$10:AY300,$P$10:$P300,Lists!$AI$12)-SUMIFS(AY$10:AY300,$P$10:$P300,Lists!$AI$13)</f>
        <v>5340310.1051959414</v>
      </c>
      <c r="AZ301" s="5">
        <f ca="1">SUMIFS(Model!AZ:AZ,Model!$P:$P,$P301)+SUMIFS(AZ$10:AZ300,$P$10:$P300,Lists!$AI$12)-SUMIFS(AZ$10:AZ300,$P$10:$P300,Lists!$AI$13)</f>
        <v>5741863.0327389911</v>
      </c>
      <c r="BA301" s="5">
        <f ca="1">SUMIFS(Model!BA:BA,Model!$P:$P,$P301)+SUMIFS(BA$10:BA300,$P$10:$P300,Lists!$AI$12)-SUMIFS(BA$10:BA300,$P$10:$P300,Lists!$AI$13)</f>
        <v>6253749.5602820264</v>
      </c>
      <c r="BB301" s="5">
        <f ca="1">SUMIFS(Model!BB:BB,Model!$P:$P,$P301)+SUMIFS(BB$10:BB300,$P$10:$P300,Lists!$AI$12)-SUMIFS(BB$10:BB300,$P$10:$P300,Lists!$AI$13)</f>
        <v>6643264.6288179522</v>
      </c>
      <c r="BC301" s="5">
        <f ca="1">SUMIFS(Model!BC:BC,Model!$P:$P,$P301)+SUMIFS(BC$10:BC300,$P$10:$P300,Lists!$AI$12)-SUMIFS(BC$10:BC300,$P$10:$P300,Lists!$AI$13)</f>
        <v>7333644.8178186128</v>
      </c>
      <c r="BD301" s="5">
        <f ca="1">SUMIFS(Model!BD:BD,Model!$P:$P,$P301)+SUMIFS(BD$10:BD300,$P$10:$P300,Lists!$AI$12)-SUMIFS(BD$10:BD300,$P$10:$P300,Lists!$AI$13)</f>
        <v>7849566.8716468392</v>
      </c>
      <c r="BE301" s="5">
        <f ca="1">SUMIFS(Model!BE:BE,Model!$P:$P,$P301)+SUMIFS(BE$10:BE300,$P$10:$P300,Lists!$AI$12)-SUMIFS(BE$10:BE300,$P$10:$P300,Lists!$AI$13)</f>
        <v>7976270.5048195533</v>
      </c>
      <c r="BF301" s="5">
        <f ca="1">SUMIFS(Model!BF:BF,Model!$P:$P,$P301)+SUMIFS(BF$10:BF300,$P$10:$P300,Lists!$AI$12)-SUMIFS(BF$10:BF300,$P$10:$P300,Lists!$AI$13)</f>
        <v>7991792.5643458944</v>
      </c>
      <c r="BG301" s="5">
        <f ca="1">SUMIFS(Model!BG:BG,Model!$P:$P,$P301)+SUMIFS(BG$10:BG300,$P$10:$P300,Lists!$AI$12)-SUMIFS(BG$10:BG300,$P$10:$P300,Lists!$AI$13)</f>
        <v>8007797.6547365114</v>
      </c>
      <c r="BH301" s="5">
        <f ca="1">SUMIFS(Model!BH:BH,Model!$P:$P,$P301)+SUMIFS(BH$10:BH300,$P$10:$P300,Lists!$AI$12)-SUMIFS(BH$10:BH300,$P$10:$P300,Lists!$AI$13)</f>
        <v>7854100.7011171598</v>
      </c>
      <c r="BI301" s="5">
        <f ca="1">SUMIFS(Model!BI:BI,Model!$P:$P,$P301)+SUMIFS(BI$10:BI300,$P$10:$P300,Lists!$AI$12)-SUMIFS(BI$10:BI300,$P$10:$P300,Lists!$AI$13)</f>
        <v>8053647.489638906</v>
      </c>
      <c r="BJ301" s="5">
        <f ca="1">SUMIFS(Model!BJ:BJ,Model!$P:$P,$P301)+SUMIFS(BJ$10:BJ300,$P$10:$P300,Lists!$AI$12)-SUMIFS(BJ$10:BJ300,$P$10:$P300,Lists!$AI$13)</f>
        <v>8244582.8389966162</v>
      </c>
      <c r="BK301" s="5">
        <f ca="1">SUMIFS(Model!BK:BK,Model!$P:$P,$P301)+SUMIFS(BK$10:BK300,$P$10:$P300,Lists!$AI$12)-SUMIFS(BK$10:BK300,$P$10:$P300,Lists!$AI$13)</f>
        <v>8259519.2648861697</v>
      </c>
      <c r="BL301" s="5">
        <f ca="1">SUMIFS(Model!BL:BL,Model!$P:$P,$P301)+SUMIFS(BL$10:BL300,$P$10:$P300,Lists!$AI$12)-SUMIFS(BL$10:BL300,$P$10:$P300,Lists!$AI$13)</f>
        <v>8275687.4194796765</v>
      </c>
      <c r="BM301" s="5">
        <f ca="1">SUMIFS(Model!BM:BM,Model!$P:$P,$P301)+SUMIFS(BM$10:BM300,$P$10:$P300,Lists!$AI$12)-SUMIFS(BM$10:BM300,$P$10:$P300,Lists!$AI$13)</f>
        <v>8291855.5740731759</v>
      </c>
      <c r="BN301" s="5">
        <f ca="1">SUMIFS(Model!BN:BN,Model!$P:$P,$P301)+SUMIFS(BN$10:BN300,$P$10:$P300,Lists!$AI$12)-SUMIFS(BN$10:BN300,$P$10:$P300,Lists!$AI$13)</f>
        <v>8172279.7102491967</v>
      </c>
      <c r="BO301" s="5">
        <f ca="1">SUMIFS(Model!BO:BO,Model!$P:$P,$P301)+SUMIFS(BO$10:BO300,$P$10:$P300,Lists!$AI$12)-SUMIFS(BO$10:BO300,$P$10:$P300,Lists!$AI$13)</f>
        <v>8378605.3229974266</v>
      </c>
      <c r="BP301" s="5">
        <f ca="1">SUMIFS(Model!BP:BP,Model!$P:$P,$P301)+SUMIFS(BP$10:BP300,$P$10:$P300,Lists!$AI$12)-SUMIFS(BP$10:BP300,$P$10:$P300,Lists!$AI$13)</f>
        <v>8460144.3108650222</v>
      </c>
      <c r="BQ301" s="5">
        <f ca="1">SUMIFS(Model!BQ:BQ,Model!$P:$P,$P301)+SUMIFS(BQ$10:BQ300,$P$10:$P300,Lists!$AI$12)-SUMIFS(BQ$10:BQ300,$P$10:$P300,Lists!$AI$13)</f>
        <v>8475112.5586868841</v>
      </c>
      <c r="BR301" s="5">
        <f ca="1">SUMIFS(Model!BR:BR,Model!$P:$P,$P301)+SUMIFS(BR$10:BR300,$P$10:$P300,Lists!$AI$12)-SUMIFS(BR$10:BR300,$P$10:$P300,Lists!$AI$13)</f>
        <v>8491439.0409960635</v>
      </c>
      <c r="BS301" s="5">
        <f ca="1">SUMIFS(Model!BS:BS,Model!$P:$P,$P301)+SUMIFS(BS$10:BS300,$P$10:$P300,Lists!$AI$12)-SUMIFS(BS$10:BS300,$P$10:$P300,Lists!$AI$13)</f>
        <v>8507765.5233052354</v>
      </c>
      <c r="BT301" s="5">
        <f ca="1">SUMIFS(Model!BT:BT,Model!$P:$P,$P301)+SUMIFS(BT$10:BT300,$P$10:$P300,Lists!$AI$12)-SUMIFS(BT$10:BT300,$P$10:$P300,Lists!$AI$13)</f>
        <v>8339769.58348295</v>
      </c>
      <c r="BU301" s="5">
        <f ca="1">SUMIFS(Model!BU:BU,Model!$P:$P,$P301)+SUMIFS(BU$10:BU300,$P$10:$P300,Lists!$AI$12)-SUMIFS(BU$10:BU300,$P$10:$P300,Lists!$AI$13)</f>
        <v>8553079.0413468406</v>
      </c>
      <c r="BV301" s="5">
        <f ca="1">SUMIFS(Model!BV:BV,Model!$P:$P,$P301)+SUMIFS(BV$10:BV300,$P$10:$P300,Lists!$AI$12)-SUMIFS(BV$10:BV300,$P$10:$P300,Lists!$AI$13)</f>
        <v>8620814.9287466351</v>
      </c>
      <c r="BW301" s="5">
        <f ca="1">SUMIFS(Model!BW:BW,Model!$P:$P,$P301)+SUMIFS(BW$10:BW300,$P$10:$P300,Lists!$AI$12)-SUMIFS(BW$10:BW300,$P$10:$P300,Lists!$AI$13)</f>
        <v>8635803.3657917567</v>
      </c>
      <c r="BX301" s="5">
        <f ca="1">SUMIFS(Model!BX:BX,Model!$P:$P,$P301)+SUMIFS(BX$10:BX300,$P$10:$P300,Lists!$AI$12)-SUMIFS(BX$10:BX300,$P$10:$P300,Lists!$AI$13)</f>
        <v>8652283.0248987135</v>
      </c>
      <c r="BY301" s="5">
        <f ca="1">SUMIFS(Model!BY:BY,Model!$P:$P,$P301)+SUMIFS(BY$10:BY300,$P$10:$P300,Lists!$AI$12)-SUMIFS(BY$10:BY300,$P$10:$P300,Lists!$AI$13)</f>
        <v>8668762.6840056628</v>
      </c>
      <c r="BZ301" s="5">
        <f ca="1">SUMIFS(Model!BZ:BZ,Model!$P:$P,$P301)+SUMIFS(BZ$10:BZ300,$P$10:$P300,Lists!$AI$12)-SUMIFS(BZ$10:BZ300,$P$10:$P300,Lists!$AI$13)</f>
        <v>8536053.1851366255</v>
      </c>
      <c r="CA301" s="5">
        <f ca="1">SUMIFS(Model!CA:CA,Model!$P:$P,$P301)+SUMIFS(CA$10:CA300,$P$10:$P300,Lists!$AI$12)-SUMIFS(CA$10:CA300,$P$10:$P300,Lists!$AI$13)</f>
        <v>8756557.172514189</v>
      </c>
      <c r="CB301" s="5">
        <f ca="1">SUMIFS(Model!CB:CB,Model!$P:$P,$P301)+SUMIFS(CB$10:CB300,$P$10:$P300,Lists!$AI$12)-SUMIFS(CB$10:CB300,$P$10:$P300,Lists!$AI$13)</f>
        <v>8960489.2877026852</v>
      </c>
      <c r="CC301" s="5">
        <f ca="1">SUMIFS(Model!CC:CC,Model!$P:$P,$P301)+SUMIFS(CC$10:CC300,$P$10:$P300,Lists!$AI$12)-SUMIFS(CC$10:CC300,$P$10:$P300,Lists!$AI$13)</f>
        <v>8858432.6559044868</v>
      </c>
      <c r="CD301" s="5">
        <f ca="1">SUMIFS(Model!CD:CD,Model!$P:$P,$P301)+SUMIFS(CD$10:CD300,$P$10:$P300,Lists!$AI$12)-SUMIFS(CD$10:CD300,$P$10:$P300,Lists!$AI$13)</f>
        <v>8875059.9068260863</v>
      </c>
      <c r="CE301" s="5">
        <f ca="1">SUMIFS(Model!CE:CE,Model!$P:$P,$P301)+SUMIFS(CE$10:CE300,$P$10:$P300,Lists!$AI$12)-SUMIFS(CE$10:CE300,$P$10:$P300,Lists!$AI$13)</f>
        <v>8891687.1577476654</v>
      </c>
      <c r="CF301" s="5">
        <f ca="1">SUMIFS(Model!CF:CF,Model!$P:$P,$P301)+SUMIFS(CF$10:CF300,$P$10:$P300,Lists!$AI$12)-SUMIFS(CF$10:CF300,$P$10:$P300,Lists!$AI$13)</f>
        <v>0</v>
      </c>
    </row>
    <row r="303" spans="2:84" x14ac:dyDescent="0.3">
      <c r="B303" s="13">
        <f>ROW()</f>
        <v>303</v>
      </c>
      <c r="H303" s="1" t="s">
        <v>239</v>
      </c>
      <c r="M303" s="53" t="s">
        <v>18</v>
      </c>
      <c r="P303" s="72" t="str">
        <f>Lists!$AI$9</f>
        <v>CF(+)</v>
      </c>
      <c r="U303" s="5">
        <f ca="1">SUM(INDIRECT(ADDRESS($B303,$X$2)&amp;":"&amp;ADDRESS($B303,$X$2-1+$P$8)))</f>
        <v>0</v>
      </c>
      <c r="X303" s="5">
        <f ca="1">IF(X$4="",0,IF(OR(MONTH(X$4)=3,MONTH(X$4)=6,MONTH(X$4)=9,MONTH(X$4)=12),
SUMIFS($W278:W278,$W$1:W$1,"&lt;="&amp;(X$1-(MONTH(X$4)-3*INT((MONTH(X$4)-1)/3))),$W$1:W$1,"&gt;="&amp;(X$1-2-(MONTH(X$4)-3*INT((MONTH(X$4)-1)/3)))),
0))</f>
        <v>0</v>
      </c>
      <c r="Y303" s="5">
        <f ca="1">IF(Y$4="",0,IF(OR(MONTH(Y$4)=3,MONTH(Y$4)=6,MONTH(Y$4)=9,MONTH(Y$4)=12),
SUMIFS($W278:X278,$W$1:X$1,"&lt;="&amp;(Y$1-(MONTH(Y$4)-3*INT((MONTH(Y$4)-1)/3))),$W$1:X$1,"&gt;="&amp;(Y$1-2-(MONTH(Y$4)-3*INT((MONTH(Y$4)-1)/3)))),
0))</f>
        <v>0</v>
      </c>
      <c r="Z303" s="5">
        <f ca="1">IF(Z$4="",0,IF(OR(MONTH(Z$4)=3,MONTH(Z$4)=6,MONTH(Z$4)=9,MONTH(Z$4)=12),
SUMIFS($W278:Y278,$W$1:Y$1,"&lt;="&amp;(Z$1-(MONTH(Z$4)-3*INT((MONTH(Z$4)-1)/3))),$W$1:Y$1,"&gt;="&amp;(Z$1-2-(MONTH(Z$4)-3*INT((MONTH(Z$4)-1)/3)))),
0))</f>
        <v>0</v>
      </c>
      <c r="AA303" s="5">
        <f ca="1">IF(AA$4="",0,IF(OR(MONTH(AA$4)=3,MONTH(AA$4)=6,MONTH(AA$4)=9,MONTH(AA$4)=12),
SUMIFS($W278:Z278,$W$1:Z$1,"&lt;="&amp;(AA$1-(MONTH(AA$4)-3*INT((MONTH(AA$4)-1)/3))),$W$1:Z$1,"&gt;="&amp;(AA$1-2-(MONTH(AA$4)-3*INT((MONTH(AA$4)-1)/3)))),
0))</f>
        <v>0</v>
      </c>
      <c r="AB303" s="5">
        <f ca="1">IF(AB$4="",0,IF(OR(MONTH(AB$4)=3,MONTH(AB$4)=6,MONTH(AB$4)=9,MONTH(AB$4)=12),
SUMIFS($W278:AA278,$W$1:AA$1,"&lt;="&amp;(AB$1-(MONTH(AB$4)-3*INT((MONTH(AB$4)-1)/3))),$W$1:AA$1,"&gt;="&amp;(AB$1-2-(MONTH(AB$4)-3*INT((MONTH(AB$4)-1)/3)))),
0))</f>
        <v>0</v>
      </c>
      <c r="AC303" s="5">
        <f ca="1">IF(AC$4="",0,IF(OR(MONTH(AC$4)=3,MONTH(AC$4)=6,MONTH(AC$4)=9,MONTH(AC$4)=12),
SUMIFS($W278:AB278,$W$1:AB$1,"&lt;="&amp;(AC$1-(MONTH(AC$4)-3*INT((MONTH(AC$4)-1)/3))),$W$1:AB$1,"&gt;="&amp;(AC$1-2-(MONTH(AC$4)-3*INT((MONTH(AC$4)-1)/3)))),
0))</f>
        <v>0</v>
      </c>
      <c r="AD303" s="5">
        <f ca="1">IF(AD$4="",0,IF(OR(MONTH(AD$4)=3,MONTH(AD$4)=6,MONTH(AD$4)=9,MONTH(AD$4)=12),
SUMIFS($W278:AC278,$W$1:AC$1,"&lt;="&amp;(AD$1-(MONTH(AD$4)-3*INT((MONTH(AD$4)-1)/3))),$W$1:AC$1,"&gt;="&amp;(AD$1-2-(MONTH(AD$4)-3*INT((MONTH(AD$4)-1)/3)))),
0))</f>
        <v>0</v>
      </c>
      <c r="AE303" s="5">
        <f ca="1">IF(AE$4="",0,IF(OR(MONTH(AE$4)=3,MONTH(AE$4)=6,MONTH(AE$4)=9,MONTH(AE$4)=12),
SUMIFS($W278:AD278,$W$1:AD$1,"&lt;="&amp;(AE$1-(MONTH(AE$4)-3*INT((MONTH(AE$4)-1)/3))),$W$1:AD$1,"&gt;="&amp;(AE$1-2-(MONTH(AE$4)-3*INT((MONTH(AE$4)-1)/3)))),
0))</f>
        <v>0</v>
      </c>
      <c r="AF303" s="5">
        <f ca="1">IF(AF$4="",0,IF(OR(MONTH(AF$4)=3,MONTH(AF$4)=6,MONTH(AF$4)=9,MONTH(AF$4)=12),
SUMIFS($W278:AE278,$W$1:AE$1,"&lt;="&amp;(AF$1-(MONTH(AF$4)-3*INT((MONTH(AF$4)-1)/3))),$W$1:AE$1,"&gt;="&amp;(AF$1-2-(MONTH(AF$4)-3*INT((MONTH(AF$4)-1)/3)))),
0))</f>
        <v>0</v>
      </c>
      <c r="AG303" s="5">
        <f ca="1">IF(AG$4="",0,IF(OR(MONTH(AG$4)=3,MONTH(AG$4)=6,MONTH(AG$4)=9,MONTH(AG$4)=12),
SUMIFS($W278:AF278,$W$1:AF$1,"&lt;="&amp;(AG$1-(MONTH(AG$4)-3*INT((MONTH(AG$4)-1)/3))),$W$1:AF$1,"&gt;="&amp;(AG$1-2-(MONTH(AG$4)-3*INT((MONTH(AG$4)-1)/3)))),
0))</f>
        <v>0</v>
      </c>
      <c r="AH303" s="5">
        <f ca="1">IF(AH$4="",0,IF(OR(MONTH(AH$4)=3,MONTH(AH$4)=6,MONTH(AH$4)=9,MONTH(AH$4)=12),
SUMIFS($W278:AG278,$W$1:AG$1,"&lt;="&amp;(AH$1-(MONTH(AH$4)-3*INT((MONTH(AH$4)-1)/3))),$W$1:AG$1,"&gt;="&amp;(AH$1-2-(MONTH(AH$4)-3*INT((MONTH(AH$4)-1)/3)))),
0))</f>
        <v>0</v>
      </c>
      <c r="AI303" s="5">
        <f ca="1">IF(AI$4="",0,IF(OR(MONTH(AI$4)=3,MONTH(AI$4)=6,MONTH(AI$4)=9,MONTH(AI$4)=12),
SUMIFS($W278:AH278,$W$1:AH$1,"&lt;="&amp;(AI$1-(MONTH(AI$4)-3*INT((MONTH(AI$4)-1)/3))),$W$1:AH$1,"&gt;="&amp;(AI$1-2-(MONTH(AI$4)-3*INT((MONTH(AI$4)-1)/3)))),
0))</f>
        <v>0</v>
      </c>
      <c r="AJ303" s="5">
        <f ca="1">IF(AJ$4="",0,IF(OR(MONTH(AJ$4)=3,MONTH(AJ$4)=6,MONTH(AJ$4)=9,MONTH(AJ$4)=12),
SUMIFS($W278:AI278,$W$1:AI$1,"&lt;="&amp;(AJ$1-(MONTH(AJ$4)-3*INT((MONTH(AJ$4)-1)/3))),$W$1:AI$1,"&gt;="&amp;(AJ$1-2-(MONTH(AJ$4)-3*INT((MONTH(AJ$4)-1)/3)))),
0))</f>
        <v>0</v>
      </c>
      <c r="AK303" s="5">
        <f ca="1">IF(AK$4="",0,IF(OR(MONTH(AK$4)=3,MONTH(AK$4)=6,MONTH(AK$4)=9,MONTH(AK$4)=12),
SUMIFS($W278:AJ278,$W$1:AJ$1,"&lt;="&amp;(AK$1-(MONTH(AK$4)-3*INT((MONTH(AK$4)-1)/3))),$W$1:AJ$1,"&gt;="&amp;(AK$1-2-(MONTH(AK$4)-3*INT((MONTH(AK$4)-1)/3)))),
0))</f>
        <v>0</v>
      </c>
      <c r="AL303" s="5">
        <f ca="1">IF(AL$4="",0,IF(OR(MONTH(AL$4)=3,MONTH(AL$4)=6,MONTH(AL$4)=9,MONTH(AL$4)=12),
SUMIFS($W278:AK278,$W$1:AK$1,"&lt;="&amp;(AL$1-(MONTH(AL$4)-3*INT((MONTH(AL$4)-1)/3))),$W$1:AK$1,"&gt;="&amp;(AL$1-2-(MONTH(AL$4)-3*INT((MONTH(AL$4)-1)/3)))),
0))</f>
        <v>0</v>
      </c>
      <c r="AM303" s="5">
        <f ca="1">IF(AM$4="",0,IF(OR(MONTH(AM$4)=3,MONTH(AM$4)=6,MONTH(AM$4)=9,MONTH(AM$4)=12),
SUMIFS($W278:AL278,$W$1:AL$1,"&lt;="&amp;(AM$1-(MONTH(AM$4)-3*INT((MONTH(AM$4)-1)/3))),$W$1:AL$1,"&gt;="&amp;(AM$1-2-(MONTH(AM$4)-3*INT((MONTH(AM$4)-1)/3)))),
0))</f>
        <v>0</v>
      </c>
      <c r="AN303" s="5">
        <f ca="1">IF(AN$4="",0,IF(OR(MONTH(AN$4)=3,MONTH(AN$4)=6,MONTH(AN$4)=9,MONTH(AN$4)=12),
SUMIFS($W278:AM278,$W$1:AM$1,"&lt;="&amp;(AN$1-(MONTH(AN$4)-3*INT((MONTH(AN$4)-1)/3))),$W$1:AM$1,"&gt;="&amp;(AN$1-2-(MONTH(AN$4)-3*INT((MONTH(AN$4)-1)/3)))),
0))</f>
        <v>0</v>
      </c>
      <c r="AO303" s="5">
        <f ca="1">IF(AO$4="",0,IF(OR(MONTH(AO$4)=3,MONTH(AO$4)=6,MONTH(AO$4)=9,MONTH(AO$4)=12),
SUMIFS($W278:AN278,$W$1:AN$1,"&lt;="&amp;(AO$1-(MONTH(AO$4)-3*INT((MONTH(AO$4)-1)/3))),$W$1:AN$1,"&gt;="&amp;(AO$1-2-(MONTH(AO$4)-3*INT((MONTH(AO$4)-1)/3)))),
0))</f>
        <v>0</v>
      </c>
      <c r="AP303" s="5">
        <f ca="1">IF(AP$4="",0,IF(OR(MONTH(AP$4)=3,MONTH(AP$4)=6,MONTH(AP$4)=9,MONTH(AP$4)=12),
SUMIFS($W278:AO278,$W$1:AO$1,"&lt;="&amp;(AP$1-(MONTH(AP$4)-3*INT((MONTH(AP$4)-1)/3))),$W$1:AO$1,"&gt;="&amp;(AP$1-2-(MONTH(AP$4)-3*INT((MONTH(AP$4)-1)/3)))),
0))</f>
        <v>0</v>
      </c>
      <c r="AQ303" s="5">
        <f ca="1">IF(AQ$4="",0,IF(OR(MONTH(AQ$4)=3,MONTH(AQ$4)=6,MONTH(AQ$4)=9,MONTH(AQ$4)=12),
SUMIFS($W278:AP278,$W$1:AP$1,"&lt;="&amp;(AQ$1-(MONTH(AQ$4)-3*INT((MONTH(AQ$4)-1)/3))),$W$1:AP$1,"&gt;="&amp;(AQ$1-2-(MONTH(AQ$4)-3*INT((MONTH(AQ$4)-1)/3)))),
0))</f>
        <v>0</v>
      </c>
      <c r="AR303" s="5">
        <f ca="1">IF(AR$4="",0,IF(OR(MONTH(AR$4)=3,MONTH(AR$4)=6,MONTH(AR$4)=9,MONTH(AR$4)=12),
SUMIFS($W278:AQ278,$W$1:AQ$1,"&lt;="&amp;(AR$1-(MONTH(AR$4)-3*INT((MONTH(AR$4)-1)/3))),$W$1:AQ$1,"&gt;="&amp;(AR$1-2-(MONTH(AR$4)-3*INT((MONTH(AR$4)-1)/3)))),
0))</f>
        <v>0</v>
      </c>
      <c r="AS303" s="5">
        <f ca="1">IF(AS$4="",0,IF(OR(MONTH(AS$4)=3,MONTH(AS$4)=6,MONTH(AS$4)=9,MONTH(AS$4)=12),
SUMIFS($W278:AR278,$W$1:AR$1,"&lt;="&amp;(AS$1-(MONTH(AS$4)-3*INT((MONTH(AS$4)-1)/3))),$W$1:AR$1,"&gt;="&amp;(AS$1-2-(MONTH(AS$4)-3*INT((MONTH(AS$4)-1)/3)))),
0))</f>
        <v>0</v>
      </c>
      <c r="AT303" s="5">
        <f ca="1">IF(AT$4="",0,IF(OR(MONTH(AT$4)=3,MONTH(AT$4)=6,MONTH(AT$4)=9,MONTH(AT$4)=12),
SUMIFS($W278:AS278,$W$1:AS$1,"&lt;="&amp;(AT$1-(MONTH(AT$4)-3*INT((MONTH(AT$4)-1)/3))),$W$1:AS$1,"&gt;="&amp;(AT$1-2-(MONTH(AT$4)-3*INT((MONTH(AT$4)-1)/3)))),
0))</f>
        <v>0</v>
      </c>
      <c r="AU303" s="5">
        <f ca="1">IF(AU$4="",0,IF(OR(MONTH(AU$4)=3,MONTH(AU$4)=6,MONTH(AU$4)=9,MONTH(AU$4)=12),
SUMIFS($W278:AT278,$W$1:AT$1,"&lt;="&amp;(AU$1-(MONTH(AU$4)-3*INT((MONTH(AU$4)-1)/3))),$W$1:AT$1,"&gt;="&amp;(AU$1-2-(MONTH(AU$4)-3*INT((MONTH(AU$4)-1)/3)))),
0))</f>
        <v>0</v>
      </c>
      <c r="AV303" s="5">
        <f ca="1">IF(AV$4="",0,IF(OR(MONTH(AV$4)=3,MONTH(AV$4)=6,MONTH(AV$4)=9,MONTH(AV$4)=12),
SUMIFS($W278:AU278,$W$1:AU$1,"&lt;="&amp;(AV$1-(MONTH(AV$4)-3*INT((MONTH(AV$4)-1)/3))),$W$1:AU$1,"&gt;="&amp;(AV$1-2-(MONTH(AV$4)-3*INT((MONTH(AV$4)-1)/3)))),
0))</f>
        <v>0</v>
      </c>
      <c r="AW303" s="5">
        <f ca="1">IF(AW$4="",0,IF(OR(MONTH(AW$4)=3,MONTH(AW$4)=6,MONTH(AW$4)=9,MONTH(AW$4)=12),
SUMIFS($W278:AV278,$W$1:AV$1,"&lt;="&amp;(AW$1-(MONTH(AW$4)-3*INT((MONTH(AW$4)-1)/3))),$W$1:AV$1,"&gt;="&amp;(AW$1-2-(MONTH(AW$4)-3*INT((MONTH(AW$4)-1)/3)))),
0))</f>
        <v>0</v>
      </c>
      <c r="AX303" s="5">
        <f ca="1">IF(AX$4="",0,IF(OR(MONTH(AX$4)=3,MONTH(AX$4)=6,MONTH(AX$4)=9,MONTH(AX$4)=12),
SUMIFS($W278:AW278,$W$1:AW$1,"&lt;="&amp;(AX$1-(MONTH(AX$4)-3*INT((MONTH(AX$4)-1)/3))),$W$1:AW$1,"&gt;="&amp;(AX$1-2-(MONTH(AX$4)-3*INT((MONTH(AX$4)-1)/3)))),
0))</f>
        <v>0</v>
      </c>
      <c r="AY303" s="5">
        <f ca="1">IF(AY$4="",0,IF(OR(MONTH(AY$4)=3,MONTH(AY$4)=6,MONTH(AY$4)=9,MONTH(AY$4)=12),
SUMIFS($W278:AX278,$W$1:AX$1,"&lt;="&amp;(AY$1-(MONTH(AY$4)-3*INT((MONTH(AY$4)-1)/3))),$W$1:AX$1,"&gt;="&amp;(AY$1-2-(MONTH(AY$4)-3*INT((MONTH(AY$4)-1)/3)))),
0))</f>
        <v>0</v>
      </c>
      <c r="AZ303" s="5">
        <f ca="1">IF(AZ$4="",0,IF(OR(MONTH(AZ$4)=3,MONTH(AZ$4)=6,MONTH(AZ$4)=9,MONTH(AZ$4)=12),
SUMIFS($W278:AY278,$W$1:AY$1,"&lt;="&amp;(AZ$1-(MONTH(AZ$4)-3*INT((MONTH(AZ$4)-1)/3))),$W$1:AY$1,"&gt;="&amp;(AZ$1-2-(MONTH(AZ$4)-3*INT((MONTH(AZ$4)-1)/3)))),
0))</f>
        <v>0</v>
      </c>
      <c r="BA303" s="5">
        <f ca="1">IF(BA$4="",0,IF(OR(MONTH(BA$4)=3,MONTH(BA$4)=6,MONTH(BA$4)=9,MONTH(BA$4)=12),
SUMIFS($W278:AZ278,$W$1:AZ$1,"&lt;="&amp;(BA$1-(MONTH(BA$4)-3*INT((MONTH(BA$4)-1)/3))),$W$1:AZ$1,"&gt;="&amp;(BA$1-2-(MONTH(BA$4)-3*INT((MONTH(BA$4)-1)/3)))),
0))</f>
        <v>0</v>
      </c>
      <c r="BB303" s="5">
        <f ca="1">IF(BB$4="",0,IF(OR(MONTH(BB$4)=3,MONTH(BB$4)=6,MONTH(BB$4)=9,MONTH(BB$4)=12),
SUMIFS($W278:BA278,$W$1:BA$1,"&lt;="&amp;(BB$1-(MONTH(BB$4)-3*INT((MONTH(BB$4)-1)/3))),$W$1:BA$1,"&gt;="&amp;(BB$1-2-(MONTH(BB$4)-3*INT((MONTH(BB$4)-1)/3)))),
0))</f>
        <v>0</v>
      </c>
      <c r="BC303" s="5">
        <f ca="1">IF(BC$4="",0,IF(OR(MONTH(BC$4)=3,MONTH(BC$4)=6,MONTH(BC$4)=9,MONTH(BC$4)=12),
SUMIFS($W278:BB278,$W$1:BB$1,"&lt;="&amp;(BC$1-(MONTH(BC$4)-3*INT((MONTH(BC$4)-1)/3))),$W$1:BB$1,"&gt;="&amp;(BC$1-2-(MONTH(BC$4)-3*INT((MONTH(BC$4)-1)/3)))),
0))</f>
        <v>0</v>
      </c>
      <c r="BD303" s="5">
        <f ca="1">IF(BD$4="",0,IF(OR(MONTH(BD$4)=3,MONTH(BD$4)=6,MONTH(BD$4)=9,MONTH(BD$4)=12),
SUMIFS($W278:BC278,$W$1:BC$1,"&lt;="&amp;(BD$1-(MONTH(BD$4)-3*INT((MONTH(BD$4)-1)/3))),$W$1:BC$1,"&gt;="&amp;(BD$1-2-(MONTH(BD$4)-3*INT((MONTH(BD$4)-1)/3)))),
0))</f>
        <v>0</v>
      </c>
      <c r="BE303" s="5">
        <f ca="1">IF(BE$4="",0,IF(OR(MONTH(BE$4)=3,MONTH(BE$4)=6,MONTH(BE$4)=9,MONTH(BE$4)=12),
SUMIFS($W278:BD278,$W$1:BD$1,"&lt;="&amp;(BE$1-(MONTH(BE$4)-3*INT((MONTH(BE$4)-1)/3))),$W$1:BD$1,"&gt;="&amp;(BE$1-2-(MONTH(BE$4)-3*INT((MONTH(BE$4)-1)/3)))),
0))</f>
        <v>0</v>
      </c>
      <c r="BF303" s="5">
        <f ca="1">IF(BF$4="",0,IF(OR(MONTH(BF$4)=3,MONTH(BF$4)=6,MONTH(BF$4)=9,MONTH(BF$4)=12),
SUMIFS($W278:BE278,$W$1:BE$1,"&lt;="&amp;(BF$1-(MONTH(BF$4)-3*INT((MONTH(BF$4)-1)/3))),$W$1:BE$1,"&gt;="&amp;(BF$1-2-(MONTH(BF$4)-3*INT((MONTH(BF$4)-1)/3)))),
0))</f>
        <v>0</v>
      </c>
      <c r="BG303" s="5">
        <f ca="1">IF(BG$4="",0,IF(OR(MONTH(BG$4)=3,MONTH(BG$4)=6,MONTH(BG$4)=9,MONTH(BG$4)=12),
SUMIFS($W278:BF278,$W$1:BF$1,"&lt;="&amp;(BG$1-(MONTH(BG$4)-3*INT((MONTH(BG$4)-1)/3))),$W$1:BF$1,"&gt;="&amp;(BG$1-2-(MONTH(BG$4)-3*INT((MONTH(BG$4)-1)/3)))),
0))</f>
        <v>0</v>
      </c>
      <c r="BH303" s="5">
        <f ca="1">IF(BH$4="",0,IF(OR(MONTH(BH$4)=3,MONTH(BH$4)=6,MONTH(BH$4)=9,MONTH(BH$4)=12),
SUMIFS($W278:BG278,$W$1:BG$1,"&lt;="&amp;(BH$1-(MONTH(BH$4)-3*INT((MONTH(BH$4)-1)/3))),$W$1:BG$1,"&gt;="&amp;(BH$1-2-(MONTH(BH$4)-3*INT((MONTH(BH$4)-1)/3)))),
0))</f>
        <v>0</v>
      </c>
      <c r="BI303" s="5">
        <f ca="1">IF(BI$4="",0,IF(OR(MONTH(BI$4)=3,MONTH(BI$4)=6,MONTH(BI$4)=9,MONTH(BI$4)=12),
SUMIFS($W278:BH278,$W$1:BH$1,"&lt;="&amp;(BI$1-(MONTH(BI$4)-3*INT((MONTH(BI$4)-1)/3))),$W$1:BH$1,"&gt;="&amp;(BI$1-2-(MONTH(BI$4)-3*INT((MONTH(BI$4)-1)/3)))),
0))</f>
        <v>0</v>
      </c>
      <c r="BJ303" s="5">
        <f ca="1">IF(BJ$4="",0,IF(OR(MONTH(BJ$4)=3,MONTH(BJ$4)=6,MONTH(BJ$4)=9,MONTH(BJ$4)=12),
SUMIFS($W278:BI278,$W$1:BI$1,"&lt;="&amp;(BJ$1-(MONTH(BJ$4)-3*INT((MONTH(BJ$4)-1)/3))),$W$1:BI$1,"&gt;="&amp;(BJ$1-2-(MONTH(BJ$4)-3*INT((MONTH(BJ$4)-1)/3)))),
0))</f>
        <v>0</v>
      </c>
      <c r="BK303" s="5">
        <f ca="1">IF(BK$4="",0,IF(OR(MONTH(BK$4)=3,MONTH(BK$4)=6,MONTH(BK$4)=9,MONTH(BK$4)=12),
SUMIFS($W278:BJ278,$W$1:BJ$1,"&lt;="&amp;(BK$1-(MONTH(BK$4)-3*INT((MONTH(BK$4)-1)/3))),$W$1:BJ$1,"&gt;="&amp;(BK$1-2-(MONTH(BK$4)-3*INT((MONTH(BK$4)-1)/3)))),
0))</f>
        <v>0</v>
      </c>
      <c r="BL303" s="5">
        <f ca="1">IF(BL$4="",0,IF(OR(MONTH(BL$4)=3,MONTH(BL$4)=6,MONTH(BL$4)=9,MONTH(BL$4)=12),
SUMIFS($W278:BK278,$W$1:BK$1,"&lt;="&amp;(BL$1-(MONTH(BL$4)-3*INT((MONTH(BL$4)-1)/3))),$W$1:BK$1,"&gt;="&amp;(BL$1-2-(MONTH(BL$4)-3*INT((MONTH(BL$4)-1)/3)))),
0))</f>
        <v>0</v>
      </c>
      <c r="BM303" s="5">
        <f ca="1">IF(BM$4="",0,IF(OR(MONTH(BM$4)=3,MONTH(BM$4)=6,MONTH(BM$4)=9,MONTH(BM$4)=12),
SUMIFS($W278:BL278,$W$1:BL$1,"&lt;="&amp;(BM$1-(MONTH(BM$4)-3*INT((MONTH(BM$4)-1)/3))),$W$1:BL$1,"&gt;="&amp;(BM$1-2-(MONTH(BM$4)-3*INT((MONTH(BM$4)-1)/3)))),
0))</f>
        <v>0</v>
      </c>
      <c r="BN303" s="5">
        <f ca="1">IF(BN$4="",0,IF(OR(MONTH(BN$4)=3,MONTH(BN$4)=6,MONTH(BN$4)=9,MONTH(BN$4)=12),
SUMIFS($W278:BM278,$W$1:BM$1,"&lt;="&amp;(BN$1-(MONTH(BN$4)-3*INT((MONTH(BN$4)-1)/3))),$W$1:BM$1,"&gt;="&amp;(BN$1-2-(MONTH(BN$4)-3*INT((MONTH(BN$4)-1)/3)))),
0))</f>
        <v>0</v>
      </c>
      <c r="BO303" s="5">
        <f ca="1">IF(BO$4="",0,IF(OR(MONTH(BO$4)=3,MONTH(BO$4)=6,MONTH(BO$4)=9,MONTH(BO$4)=12),
SUMIFS($W278:BN278,$W$1:BN$1,"&lt;="&amp;(BO$1-(MONTH(BO$4)-3*INT((MONTH(BO$4)-1)/3))),$W$1:BN$1,"&gt;="&amp;(BO$1-2-(MONTH(BO$4)-3*INT((MONTH(BO$4)-1)/3)))),
0))</f>
        <v>0</v>
      </c>
      <c r="BP303" s="5">
        <f ca="1">IF(BP$4="",0,IF(OR(MONTH(BP$4)=3,MONTH(BP$4)=6,MONTH(BP$4)=9,MONTH(BP$4)=12),
SUMIFS($W278:BO278,$W$1:BO$1,"&lt;="&amp;(BP$1-(MONTH(BP$4)-3*INT((MONTH(BP$4)-1)/3))),$W$1:BO$1,"&gt;="&amp;(BP$1-2-(MONTH(BP$4)-3*INT((MONTH(BP$4)-1)/3)))),
0))</f>
        <v>0</v>
      </c>
      <c r="BQ303" s="5">
        <f ca="1">IF(BQ$4="",0,IF(OR(MONTH(BQ$4)=3,MONTH(BQ$4)=6,MONTH(BQ$4)=9,MONTH(BQ$4)=12),
SUMIFS($W278:BP278,$W$1:BP$1,"&lt;="&amp;(BQ$1-(MONTH(BQ$4)-3*INT((MONTH(BQ$4)-1)/3))),$W$1:BP$1,"&gt;="&amp;(BQ$1-2-(MONTH(BQ$4)-3*INT((MONTH(BQ$4)-1)/3)))),
0))</f>
        <v>0</v>
      </c>
      <c r="BR303" s="5">
        <f ca="1">IF(BR$4="",0,IF(OR(MONTH(BR$4)=3,MONTH(BR$4)=6,MONTH(BR$4)=9,MONTH(BR$4)=12),
SUMIFS($W278:BQ278,$W$1:BQ$1,"&lt;="&amp;(BR$1-(MONTH(BR$4)-3*INT((MONTH(BR$4)-1)/3))),$W$1:BQ$1,"&gt;="&amp;(BR$1-2-(MONTH(BR$4)-3*INT((MONTH(BR$4)-1)/3)))),
0))</f>
        <v>0</v>
      </c>
      <c r="BS303" s="5">
        <f ca="1">IF(BS$4="",0,IF(OR(MONTH(BS$4)=3,MONTH(BS$4)=6,MONTH(BS$4)=9,MONTH(BS$4)=12),
SUMIFS($W278:BR278,$W$1:BR$1,"&lt;="&amp;(BS$1-(MONTH(BS$4)-3*INT((MONTH(BS$4)-1)/3))),$W$1:BR$1,"&gt;="&amp;(BS$1-2-(MONTH(BS$4)-3*INT((MONTH(BS$4)-1)/3)))),
0))</f>
        <v>0</v>
      </c>
      <c r="BT303" s="5">
        <f ca="1">IF(BT$4="",0,IF(OR(MONTH(BT$4)=3,MONTH(BT$4)=6,MONTH(BT$4)=9,MONTH(BT$4)=12),
SUMIFS($W278:BS278,$W$1:BS$1,"&lt;="&amp;(BT$1-(MONTH(BT$4)-3*INT((MONTH(BT$4)-1)/3))),$W$1:BS$1,"&gt;="&amp;(BT$1-2-(MONTH(BT$4)-3*INT((MONTH(BT$4)-1)/3)))),
0))</f>
        <v>0</v>
      </c>
      <c r="BU303" s="5">
        <f ca="1">IF(BU$4="",0,IF(OR(MONTH(BU$4)=3,MONTH(BU$4)=6,MONTH(BU$4)=9,MONTH(BU$4)=12),
SUMIFS($W278:BT278,$W$1:BT$1,"&lt;="&amp;(BU$1-(MONTH(BU$4)-3*INT((MONTH(BU$4)-1)/3))),$W$1:BT$1,"&gt;="&amp;(BU$1-2-(MONTH(BU$4)-3*INT((MONTH(BU$4)-1)/3)))),
0))</f>
        <v>0</v>
      </c>
      <c r="BV303" s="5">
        <f ca="1">IF(BV$4="",0,IF(OR(MONTH(BV$4)=3,MONTH(BV$4)=6,MONTH(BV$4)=9,MONTH(BV$4)=12),
SUMIFS($W278:BU278,$W$1:BU$1,"&lt;="&amp;(BV$1-(MONTH(BV$4)-3*INT((MONTH(BV$4)-1)/3))),$W$1:BU$1,"&gt;="&amp;(BV$1-2-(MONTH(BV$4)-3*INT((MONTH(BV$4)-1)/3)))),
0))</f>
        <v>0</v>
      </c>
      <c r="BW303" s="5">
        <f ca="1">IF(BW$4="",0,IF(OR(MONTH(BW$4)=3,MONTH(BW$4)=6,MONTH(BW$4)=9,MONTH(BW$4)=12),
SUMIFS($W278:BV278,$W$1:BV$1,"&lt;="&amp;(BW$1-(MONTH(BW$4)-3*INT((MONTH(BW$4)-1)/3))),$W$1:BV$1,"&gt;="&amp;(BW$1-2-(MONTH(BW$4)-3*INT((MONTH(BW$4)-1)/3)))),
0))</f>
        <v>0</v>
      </c>
      <c r="BX303" s="5">
        <f ca="1">IF(BX$4="",0,IF(OR(MONTH(BX$4)=3,MONTH(BX$4)=6,MONTH(BX$4)=9,MONTH(BX$4)=12),
SUMIFS($W278:BW278,$W$1:BW$1,"&lt;="&amp;(BX$1-(MONTH(BX$4)-3*INT((MONTH(BX$4)-1)/3))),$W$1:BW$1,"&gt;="&amp;(BX$1-2-(MONTH(BX$4)-3*INT((MONTH(BX$4)-1)/3)))),
0))</f>
        <v>0</v>
      </c>
      <c r="BY303" s="5">
        <f ca="1">IF(BY$4="",0,IF(OR(MONTH(BY$4)=3,MONTH(BY$4)=6,MONTH(BY$4)=9,MONTH(BY$4)=12),
SUMIFS($W278:BX278,$W$1:BX$1,"&lt;="&amp;(BY$1-(MONTH(BY$4)-3*INT((MONTH(BY$4)-1)/3))),$W$1:BX$1,"&gt;="&amp;(BY$1-2-(MONTH(BY$4)-3*INT((MONTH(BY$4)-1)/3)))),
0))</f>
        <v>0</v>
      </c>
      <c r="BZ303" s="5">
        <f ca="1">IF(BZ$4="",0,IF(OR(MONTH(BZ$4)=3,MONTH(BZ$4)=6,MONTH(BZ$4)=9,MONTH(BZ$4)=12),
SUMIFS($W278:BY278,$W$1:BY$1,"&lt;="&amp;(BZ$1-(MONTH(BZ$4)-3*INT((MONTH(BZ$4)-1)/3))),$W$1:BY$1,"&gt;="&amp;(BZ$1-2-(MONTH(BZ$4)-3*INT((MONTH(BZ$4)-1)/3)))),
0))</f>
        <v>0</v>
      </c>
      <c r="CA303" s="5">
        <f ca="1">IF(CA$4="",0,IF(OR(MONTH(CA$4)=3,MONTH(CA$4)=6,MONTH(CA$4)=9,MONTH(CA$4)=12),
SUMIFS($W278:BZ278,$W$1:BZ$1,"&lt;="&amp;(CA$1-(MONTH(CA$4)-3*INT((MONTH(CA$4)-1)/3))),$W$1:BZ$1,"&gt;="&amp;(CA$1-2-(MONTH(CA$4)-3*INT((MONTH(CA$4)-1)/3)))),
0))</f>
        <v>0</v>
      </c>
      <c r="CB303" s="5">
        <f ca="1">IF(CB$4="",0,IF(OR(MONTH(CB$4)=3,MONTH(CB$4)=6,MONTH(CB$4)=9,MONTH(CB$4)=12),
SUMIFS($W278:CA278,$W$1:CA$1,"&lt;="&amp;(CB$1-(MONTH(CB$4)-3*INT((MONTH(CB$4)-1)/3))),$W$1:CA$1,"&gt;="&amp;(CB$1-2-(MONTH(CB$4)-3*INT((MONTH(CB$4)-1)/3)))),
0))</f>
        <v>0</v>
      </c>
      <c r="CC303" s="5">
        <f ca="1">IF(CC$4="",0,IF(OR(MONTH(CC$4)=3,MONTH(CC$4)=6,MONTH(CC$4)=9,MONTH(CC$4)=12),
SUMIFS($W278:CB278,$W$1:CB$1,"&lt;="&amp;(CC$1-(MONTH(CC$4)-3*INT((MONTH(CC$4)-1)/3))),$W$1:CB$1,"&gt;="&amp;(CC$1-2-(MONTH(CC$4)-3*INT((MONTH(CC$4)-1)/3)))),
0))</f>
        <v>0</v>
      </c>
      <c r="CD303" s="5">
        <f ca="1">IF(CD$4="",0,IF(OR(MONTH(CD$4)=3,MONTH(CD$4)=6,MONTH(CD$4)=9,MONTH(CD$4)=12),
SUMIFS($W278:CC278,$W$1:CC$1,"&lt;="&amp;(CD$1-(MONTH(CD$4)-3*INT((MONTH(CD$4)-1)/3))),$W$1:CC$1,"&gt;="&amp;(CD$1-2-(MONTH(CD$4)-3*INT((MONTH(CD$4)-1)/3)))),
0))</f>
        <v>0</v>
      </c>
      <c r="CE303" s="5">
        <f ca="1">IF(CE$4="",0,IF(OR(MONTH(CE$4)=3,MONTH(CE$4)=6,MONTH(CE$4)=9,MONTH(CE$4)=12),
SUMIFS($W278:CD278,$W$1:CD$1,"&lt;="&amp;(CE$1-(MONTH(CE$4)-3*INT((MONTH(CE$4)-1)/3))),$W$1:CD$1,"&gt;="&amp;(CE$1-2-(MONTH(CE$4)-3*INT((MONTH(CE$4)-1)/3)))),
0))</f>
        <v>0</v>
      </c>
      <c r="CF303" s="5">
        <f ca="1">IF(CF$4="",0,IF(OR(MONTH(CF$4)=3,MONTH(CF$4)=6,MONTH(CF$4)=9,MONTH(CF$4)=12),
SUMIFS($W278:CE278,$W$1:CE$1,"&lt;="&amp;(CF$1-(MONTH(CF$4)-3*INT((MONTH(CF$4)-1)/3))),$W$1:CE$1,"&gt;="&amp;(CF$1-2-(MONTH(CF$4)-3*INT((MONTH(CF$4)-1)/3)))),
0))</f>
        <v>0</v>
      </c>
    </row>
    <row r="305" spans="2:84" x14ac:dyDescent="0.3">
      <c r="B305" s="13">
        <f>ROW()</f>
        <v>305</v>
      </c>
      <c r="H305" s="1" t="s">
        <v>240</v>
      </c>
      <c r="M305" s="53" t="s">
        <v>18</v>
      </c>
      <c r="P305" s="72" t="str">
        <f>Lists!$AI$11</f>
        <v>CF</v>
      </c>
      <c r="U305" s="5">
        <f ca="1">SUM(INDIRECT(ADDRESS($B305,$X$2)&amp;":"&amp;ADDRESS($B305,$X$2-1+$P$8)))</f>
        <v>252436037.98475602</v>
      </c>
      <c r="X305" s="5">
        <f ca="1">SUMIFS(Model!X:X,Model!$P:$P,$P305)+SUMIFS(X$10:X304,$P$10:$P304,Lists!$AI$9)-SUMIFS(X$10:X304,$P$10:$P304,Lists!$AI$10)</f>
        <v>-594000</v>
      </c>
      <c r="Y305" s="5">
        <f ca="1">SUMIFS(Model!Y:Y,Model!$P:$P,$P305)+SUMIFS(Y$10:Y304,$P$10:$P304,Lists!$AI$9)-SUMIFS(Y$10:Y304,$P$10:$P304,Lists!$AI$10)</f>
        <v>-814000</v>
      </c>
      <c r="Z305" s="5">
        <f ca="1">SUMIFS(Model!Z:Z,Model!$P:$P,$P305)+SUMIFS(Z$10:Z304,$P$10:$P304,Lists!$AI$9)-SUMIFS(Z$10:Z304,$P$10:$P304,Lists!$AI$10)</f>
        <v>-1025000</v>
      </c>
      <c r="AA305" s="5">
        <f ca="1">SUMIFS(Model!AA:AA,Model!$P:$P,$P305)+SUMIFS(AA$10:AA304,$P$10:$P304,Lists!$AI$9)-SUMIFS(AA$10:AA304,$P$10:$P304,Lists!$AI$10)</f>
        <v>-2164000</v>
      </c>
      <c r="AB305" s="5">
        <f ca="1">SUMIFS(Model!AB:AB,Model!$P:$P,$P305)+SUMIFS(AB$10:AB304,$P$10:$P304,Lists!$AI$9)-SUMIFS(AB$10:AB304,$P$10:$P304,Lists!$AI$10)</f>
        <v>-3595000</v>
      </c>
      <c r="AC305" s="5">
        <f ca="1">SUMIFS(Model!AC:AC,Model!$P:$P,$P305)+SUMIFS(AC$10:AC304,$P$10:$P304,Lists!$AI$9)-SUMIFS(AC$10:AC304,$P$10:$P304,Lists!$AI$10)</f>
        <v>-3595000</v>
      </c>
      <c r="AD305" s="5">
        <f ca="1">SUMIFS(Model!AD:AD,Model!$P:$P,$P305)+SUMIFS(AD$10:AD304,$P$10:$P304,Lists!$AI$9)-SUMIFS(AD$10:AD304,$P$10:$P304,Lists!$AI$10)</f>
        <v>-3671500</v>
      </c>
      <c r="AE305" s="5">
        <f ca="1">SUMIFS(Model!AE:AE,Model!$P:$P,$P305)+SUMIFS(AE$10:AE304,$P$10:$P304,Lists!$AI$9)-SUMIFS(AE$10:AE304,$P$10:$P304,Lists!$AI$10)</f>
        <v>-8614500</v>
      </c>
      <c r="AF305" s="5">
        <f ca="1">SUMIFS(Model!AF:AF,Model!$P:$P,$P305)+SUMIFS(AF$10:AF304,$P$10:$P304,Lists!$AI$9)-SUMIFS(AF$10:AF304,$P$10:$P304,Lists!$AI$10)</f>
        <v>-8614500</v>
      </c>
      <c r="AG305" s="5">
        <f ca="1">SUMIFS(Model!AG:AG,Model!$P:$P,$P305)+SUMIFS(AG$10:AG304,$P$10:$P304,Lists!$AI$9)-SUMIFS(AG$10:AG304,$P$10:$P304,Lists!$AI$10)</f>
        <v>-11203500</v>
      </c>
      <c r="AH305" s="5">
        <f ca="1">SUMIFS(Model!AH:AH,Model!$P:$P,$P305)+SUMIFS(AH$10:AH304,$P$10:$P304,Lists!$AI$9)-SUMIFS(AH$10:AH304,$P$10:$P304,Lists!$AI$10)</f>
        <v>-4084500</v>
      </c>
      <c r="AI305" s="5">
        <f ca="1">SUMIFS(Model!AI:AI,Model!$P:$P,$P305)+SUMIFS(AI$10:AI304,$P$10:$P304,Lists!$AI$9)-SUMIFS(AI$10:AI304,$P$10:$P304,Lists!$AI$10)</f>
        <v>-2604500</v>
      </c>
      <c r="AJ305" s="5">
        <f ca="1">SUMIFS(Model!AJ:AJ,Model!$P:$P,$P305)+SUMIFS(AJ$10:AJ304,$P$10:$P304,Lists!$AI$9)-SUMIFS(AJ$10:AJ304,$P$10:$P304,Lists!$AI$10)</f>
        <v>-1943840.4159733329</v>
      </c>
      <c r="AK305" s="5">
        <f ca="1">SUMIFS(Model!AK:AK,Model!$P:$P,$P305)+SUMIFS(AK$10:AK304,$P$10:$P304,Lists!$AI$9)-SUMIFS(AK$10:AK304,$P$10:$P304,Lists!$AI$10)</f>
        <v>-2031577.4254000005</v>
      </c>
      <c r="AL305" s="5">
        <f ca="1">SUMIFS(Model!AL:AL,Model!$P:$P,$P305)+SUMIFS(AL$10:AL304,$P$10:$P304,Lists!$AI$9)-SUMIFS(AL$10:AL304,$P$10:$P304,Lists!$AI$10)</f>
        <v>-1064908.7412900003</v>
      </c>
      <c r="AM305" s="5">
        <f ca="1">SUMIFS(Model!AM:AM,Model!$P:$P,$P305)+SUMIFS(AM$10:AM304,$P$10:$P304,Lists!$AI$9)-SUMIFS(AM$10:AM304,$P$10:$P304,Lists!$AI$10)</f>
        <v>-485553.93546999805</v>
      </c>
      <c r="AN305" s="5">
        <f ca="1">SUMIFS(Model!AN:AN,Model!$P:$P,$P305)+SUMIFS(AN$10:AN304,$P$10:$P304,Lists!$AI$9)-SUMIFS(AN$10:AN304,$P$10:$P304,Lists!$AI$10)</f>
        <v>104189.74572999775</v>
      </c>
      <c r="AO305" s="5">
        <f ca="1">SUMIFS(Model!AO:AO,Model!$P:$P,$P305)+SUMIFS(AO$10:AO304,$P$10:$P304,Lists!$AI$9)-SUMIFS(AO$10:AO304,$P$10:$P304,Lists!$AI$10)</f>
        <v>504570.76859666657</v>
      </c>
      <c r="AP305" s="5">
        <f ca="1">SUMIFS(Model!AP:AP,Model!$P:$P,$P305)+SUMIFS(AP$10:AP304,$P$10:$P304,Lists!$AI$9)-SUMIFS(AP$10:AP304,$P$10:$P304,Lists!$AI$10)</f>
        <v>952387.90164418775</v>
      </c>
      <c r="AQ305" s="5">
        <f ca="1">SUMIFS(Model!AQ:AQ,Model!$P:$P,$P305)+SUMIFS(AQ$10:AQ304,$P$10:$P304,Lists!$AI$9)-SUMIFS(AQ$10:AQ304,$P$10:$P304,Lists!$AI$10)</f>
        <v>1742096.8798515275</v>
      </c>
      <c r="AR305" s="5">
        <f ca="1">SUMIFS(Model!AR:AR,Model!$P:$P,$P305)+SUMIFS(AR$10:AR304,$P$10:$P304,Lists!$AI$9)-SUMIFS(AR$10:AR304,$P$10:$P304,Lists!$AI$10)</f>
        <v>2460766.4371752627</v>
      </c>
      <c r="AS305" s="5">
        <f ca="1">SUMIFS(Model!AS:AS,Model!$P:$P,$P305)+SUMIFS(AS$10:AS304,$P$10:$P304,Lists!$AI$9)-SUMIFS(AS$10:AS304,$P$10:$P304,Lists!$AI$10)</f>
        <v>2466900.0305935987</v>
      </c>
      <c r="AT305" s="5">
        <f ca="1">SUMIFS(Model!AT:AT,Model!$P:$P,$P305)+SUMIFS(AT$10:AT304,$P$10:$P304,Lists!$AI$9)-SUMIFS(AT$10:AT304,$P$10:$P304,Lists!$AI$10)</f>
        <v>3201397.8752733283</v>
      </c>
      <c r="AU305" s="5">
        <f ca="1">SUMIFS(Model!AU:AU,Model!$P:$P,$P305)+SUMIFS(AU$10:AU304,$P$10:$P304,Lists!$AI$9)-SUMIFS(AU$10:AU304,$P$10:$P304,Lists!$AI$10)</f>
        <v>3816433.0938697308</v>
      </c>
      <c r="AV305" s="5">
        <f ca="1">SUMIFS(Model!AV:AV,Model!$P:$P,$P305)+SUMIFS(AV$10:AV304,$P$10:$P304,Lists!$AI$9)-SUMIFS(AV$10:AV304,$P$10:$P304,Lists!$AI$10)</f>
        <v>3390193.6812813454</v>
      </c>
      <c r="AW305" s="5">
        <f ca="1">SUMIFS(Model!AW:AW,Model!$P:$P,$P305)+SUMIFS(AW$10:AW304,$P$10:$P304,Lists!$AI$9)-SUMIFS(AW$10:AW304,$P$10:$P304,Lists!$AI$10)</f>
        <v>4252518.597318504</v>
      </c>
      <c r="AX305" s="5">
        <f ca="1">SUMIFS(Model!AX:AX,Model!$P:$P,$P305)+SUMIFS(AX$10:AX304,$P$10:$P304,Lists!$AI$9)-SUMIFS(AX$10:AX304,$P$10:$P304,Lists!$AI$10)</f>
        <v>5001066.5068470985</v>
      </c>
      <c r="AY305" s="5">
        <f ca="1">SUMIFS(Model!AY:AY,Model!$P:$P,$P305)+SUMIFS(AY$10:AY304,$P$10:$P304,Lists!$AI$9)-SUMIFS(AY$10:AY304,$P$10:$P304,Lists!$AI$10)</f>
        <v>4931865.7362554297</v>
      </c>
      <c r="AZ305" s="5">
        <f ca="1">SUMIFS(Model!AZ:AZ,Model!$P:$P,$P305)+SUMIFS(AZ$10:AZ304,$P$10:$P304,Lists!$AI$9)-SUMIFS(AZ$10:AZ304,$P$10:$P304,Lists!$AI$10)</f>
        <v>5611965.9210506454</v>
      </c>
      <c r="BA305" s="5">
        <f ca="1">SUMIFS(Model!BA:BA,Model!$P:$P,$P305)+SUMIFS(BA$10:BA304,$P$10:$P304,Lists!$AI$9)-SUMIFS(BA$10:BA304,$P$10:$P304,Lists!$AI$10)</f>
        <v>5977242.8405900253</v>
      </c>
      <c r="BB305" s="5">
        <f ca="1">SUMIFS(Model!BB:BB,Model!$P:$P,$P305)+SUMIFS(BB$10:BB304,$P$10:$P304,Lists!$AI$9)-SUMIFS(BB$10:BB304,$P$10:$P304,Lists!$AI$10)</f>
        <v>6000508.4526183857</v>
      </c>
      <c r="BC305" s="5">
        <f ca="1">SUMIFS(Model!BC:BC,Model!$P:$P,$P305)+SUMIFS(BC$10:BC304,$P$10:$P304,Lists!$AI$9)-SUMIFS(BC$10:BC304,$P$10:$P304,Lists!$AI$10)</f>
        <v>7223958.515105024</v>
      </c>
      <c r="BD305" s="5">
        <f ca="1">SUMIFS(Model!BD:BD,Model!$P:$P,$P305)+SUMIFS(BD$10:BD304,$P$10:$P304,Lists!$AI$9)-SUMIFS(BD$10:BD304,$P$10:$P304,Lists!$AI$10)</f>
        <v>8434877.1841821522</v>
      </c>
      <c r="BE305" s="5">
        <f ca="1">SUMIFS(Model!BE:BE,Model!$P:$P,$P305)+SUMIFS(BE$10:BE304,$P$10:$P304,Lists!$AI$9)-SUMIFS(BE$10:BE304,$P$10:$P304,Lists!$AI$10)</f>
        <v>8350556.2232924653</v>
      </c>
      <c r="BF305" s="5">
        <f ca="1">SUMIFS(Model!BF:BF,Model!$P:$P,$P305)+SUMIFS(BF$10:BF304,$P$10:$P304,Lists!$AI$9)-SUMIFS(BF$10:BF304,$P$10:$P304,Lists!$AI$10)</f>
        <v>8657271.5976134241</v>
      </c>
      <c r="BG305" s="5">
        <f ca="1">SUMIFS(Model!BG:BG,Model!$P:$P,$P305)+SUMIFS(BG$10:BG304,$P$10:$P304,Lists!$AI$9)-SUMIFS(BG$10:BG304,$P$10:$P304,Lists!$AI$10)</f>
        <v>8679257.892403543</v>
      </c>
      <c r="BH305" s="5">
        <f ca="1">SUMIFS(Model!BH:BH,Model!$P:$P,$P305)+SUMIFS(BH$10:BH304,$P$10:$P304,Lists!$AI$9)-SUMIFS(BH$10:BH304,$P$10:$P304,Lists!$AI$10)</f>
        <v>8046824.5463350741</v>
      </c>
      <c r="BI305" s="5">
        <f ca="1">SUMIFS(Model!BI:BI,Model!$P:$P,$P305)+SUMIFS(BI$10:BI304,$P$10:$P304,Lists!$AI$9)-SUMIFS(BI$10:BI304,$P$10:$P304,Lists!$AI$10)</f>
        <v>8335893.4932210147</v>
      </c>
      <c r="BJ305" s="5">
        <f ca="1">SUMIFS(Model!BJ:BJ,Model!$P:$P,$P305)+SUMIFS(BJ$10:BJ304,$P$10:$P304,Lists!$AI$9)-SUMIFS(BJ$10:BJ304,$P$10:$P304,Lists!$AI$10)</f>
        <v>8698148.613731049</v>
      </c>
      <c r="BK305" s="5">
        <f ca="1">SUMIFS(Model!BK:BK,Model!$P:$P,$P305)+SUMIFS(BK$10:BK304,$P$10:$P304,Lists!$AI$9)-SUMIFS(BK$10:BK304,$P$10:$P304,Lists!$AI$10)</f>
        <v>8669046.2842964754</v>
      </c>
      <c r="BL305" s="5">
        <f ca="1">SUMIFS(Model!BL:BL,Model!$P:$P,$P305)+SUMIFS(BL$10:BL304,$P$10:$P304,Lists!$AI$9)-SUMIFS(BL$10:BL304,$P$10:$P304,Lists!$AI$10)</f>
        <v>8770747.5183008313</v>
      </c>
      <c r="BM305" s="5">
        <f ca="1">SUMIFS(Model!BM:BM,Model!$P:$P,$P305)+SUMIFS(BM$10:BM304,$P$10:$P304,Lists!$AI$9)-SUMIFS(BM$10:BM304,$P$10:$P304,Lists!$AI$10)</f>
        <v>8633903.3311942238</v>
      </c>
      <c r="BN305" s="5">
        <f ca="1">SUMIFS(Model!BN:BN,Model!$P:$P,$P305)+SUMIFS(BN$10:BN304,$P$10:$P304,Lists!$AI$9)-SUMIFS(BN$10:BN304,$P$10:$P304,Lists!$AI$10)</f>
        <v>8565879.224044146</v>
      </c>
      <c r="BO305" s="5">
        <f ca="1">SUMIFS(Model!BO:BO,Model!$P:$P,$P305)+SUMIFS(BO$10:BO304,$P$10:$P304,Lists!$AI$9)-SUMIFS(BO$10:BO304,$P$10:$P304,Lists!$AI$10)</f>
        <v>8851852.0415517539</v>
      </c>
      <c r="BP305" s="5">
        <f ca="1">SUMIFS(Model!BP:BP,Model!$P:$P,$P305)+SUMIFS(BP$10:BP304,$P$10:$P304,Lists!$AI$9)-SUMIFS(BP$10:BP304,$P$10:$P304,Lists!$AI$10)</f>
        <v>9195471.2180447876</v>
      </c>
      <c r="BQ305" s="5">
        <f ca="1">SUMIFS(Model!BQ:BQ,Model!$P:$P,$P305)+SUMIFS(BQ$10:BQ304,$P$10:$P304,Lists!$AI$9)-SUMIFS(BQ$10:BQ304,$P$10:$P304,Lists!$AI$10)</f>
        <v>9113769.0179960299</v>
      </c>
      <c r="BR305" s="5">
        <f ca="1">SUMIFS(Model!BR:BR,Model!$P:$P,$P305)+SUMIFS(BR$10:BR304,$P$10:$P304,Lists!$AI$9)-SUMIFS(BR$10:BR304,$P$10:$P304,Lists!$AI$10)</f>
        <v>9364912.3997879177</v>
      </c>
      <c r="BS305" s="5">
        <f ca="1">SUMIFS(Model!BS:BS,Model!$P:$P,$P305)+SUMIFS(BS$10:BS304,$P$10:$P304,Lists!$AI$9)-SUMIFS(BS$10:BS304,$P$10:$P304,Lists!$AI$10)</f>
        <v>9387761.2639388517</v>
      </c>
      <c r="BT305" s="5">
        <f ca="1">SUMIFS(Model!BT:BT,Model!$P:$P,$P305)+SUMIFS(BT$10:BT304,$P$10:$P304,Lists!$AI$9)-SUMIFS(BT$10:BT304,$P$10:$P304,Lists!$AI$10)</f>
        <v>8972825.2304756511</v>
      </c>
      <c r="BU305" s="5">
        <f ca="1">SUMIFS(Model!BU:BU,Model!$P:$P,$P305)+SUMIFS(BU$10:BU304,$P$10:$P304,Lists!$AI$9)-SUMIFS(BU$10:BU304,$P$10:$P304,Lists!$AI$10)</f>
        <v>9220220.9418826625</v>
      </c>
      <c r="BV305" s="5">
        <f ca="1">SUMIFS(Model!BV:BV,Model!$P:$P,$P305)+SUMIFS(BV$10:BV304,$P$10:$P304,Lists!$AI$9)-SUMIFS(BV$10:BV304,$P$10:$P304,Lists!$AI$10)</f>
        <v>9542990.9077747613</v>
      </c>
      <c r="BW305" s="5">
        <f ca="1">SUMIFS(Model!BW:BW,Model!$P:$P,$P305)+SUMIFS(BW$10:BW304,$P$10:$P304,Lists!$AI$9)-SUMIFS(BW$10:BW304,$P$10:$P304,Lists!$AI$10)</f>
        <v>9257802.818118684</v>
      </c>
      <c r="BX305" s="5">
        <f ca="1">SUMIFS(Model!BX:BX,Model!$P:$P,$P305)+SUMIFS(BX$10:BX304,$P$10:$P304,Lists!$AI$9)-SUMIFS(BX$10:BX304,$P$10:$P304,Lists!$AI$10)</f>
        <v>9363907.8489221036</v>
      </c>
      <c r="BY305" s="5">
        <f ca="1">SUMIFS(Model!BY:BY,Model!$P:$P,$P305)+SUMIFS(BY$10:BY304,$P$10:$P304,Lists!$AI$9)-SUMIFS(BY$10:BY304,$P$10:$P304,Lists!$AI$10)</f>
        <v>9247979.3483792786</v>
      </c>
      <c r="BZ305" s="5">
        <f ca="1">SUMIFS(Model!BZ:BZ,Model!$P:$P,$P305)+SUMIFS(BZ$10:BZ304,$P$10:$P304,Lists!$AI$9)-SUMIFS(BZ$10:BZ304,$P$10:$P304,Lists!$AI$10)</f>
        <v>8837257.5495342109</v>
      </c>
      <c r="CA305" s="5">
        <f ca="1">SUMIFS(Model!CA:CA,Model!$P:$P,$P305)+SUMIFS(CA$10:CA304,$P$10:$P304,Lists!$AI$9)-SUMIFS(CA$10:CA304,$P$10:$P304,Lists!$AI$10)</f>
        <v>9081391.9105192274</v>
      </c>
      <c r="CB305" s="5">
        <f ca="1">SUMIFS(Model!CB:CB,Model!$P:$P,$P305)+SUMIFS(CB$10:CB304,$P$10:$P304,Lists!$AI$9)-SUMIFS(CB$10:CB304,$P$10:$P304,Lists!$AI$10)</f>
        <v>9466866.6219829097</v>
      </c>
      <c r="CC305" s="5">
        <f ca="1">SUMIFS(Model!CC:CC,Model!$P:$P,$P305)+SUMIFS(CC$10:CC304,$P$10:$P304,Lists!$AI$9)-SUMIFS(CC$10:CC304,$P$10:$P304,Lists!$AI$10)</f>
        <v>9280917.5812349189</v>
      </c>
      <c r="CD305" s="5">
        <f ca="1">SUMIFS(Model!CD:CD,Model!$P:$P,$P305)+SUMIFS(CD$10:CD304,$P$10:$P304,Lists!$AI$9)-SUMIFS(CD$10:CD304,$P$10:$P304,Lists!$AI$10)</f>
        <v>9426058.157153599</v>
      </c>
      <c r="CE305" s="5">
        <f ca="1">SUMIFS(Model!CE:CE,Model!$P:$P,$P305)+SUMIFS(CE$10:CE304,$P$10:$P304,Lists!$AI$9)-SUMIFS(CE$10:CE304,$P$10:$P304,Lists!$AI$10)</f>
        <v>9449464.7531768009</v>
      </c>
      <c r="CF305" s="5">
        <f ca="1">SUMIFS(Model!CF:CF,Model!$P:$P,$P305)+SUMIFS(CF$10:CF304,$P$10:$P304,Lists!$AI$9)-SUMIFS(CF$10:CF304,$P$10:$P304,Lists!$AI$10)</f>
        <v>0</v>
      </c>
    </row>
    <row r="307" spans="2:84" x14ac:dyDescent="0.3">
      <c r="B307" s="13">
        <f>ROW()</f>
        <v>307</v>
      </c>
      <c r="H307" s="1" t="s">
        <v>223</v>
      </c>
      <c r="P307" s="72" t="str">
        <f>Lists!$AD$10</f>
        <v>контроль</v>
      </c>
      <c r="U307" s="5">
        <f ca="1">IF(ABS(SUM(INDIRECT(ADDRESS($B307,$X$2)&amp;":"&amp;ADDRESS($B307,$X$2-1+$P$8))))&lt;0.001,0,SUM(INDIRECT(ADDRESS($B307,$X$2)&amp;":"&amp;ADDRESS($B307,$X$2-1+$P$8))))</f>
        <v>0</v>
      </c>
      <c r="X307" s="5">
        <f ca="1">IF(X$4="",0,IF(ABS(X308-X319)&lt;0.001,0,X308-X319))</f>
        <v>0</v>
      </c>
      <c r="Y307" s="5">
        <f t="shared" ref="Y307:AI307" ca="1" si="528">IF(Y$4="",0,IF(ABS(Y308-Y319)&lt;0.001,0,Y308-Y319))</f>
        <v>0</v>
      </c>
      <c r="Z307" s="5">
        <f t="shared" ca="1" si="528"/>
        <v>0</v>
      </c>
      <c r="AA307" s="5">
        <f t="shared" ca="1" si="528"/>
        <v>0</v>
      </c>
      <c r="AB307" s="5">
        <f t="shared" ca="1" si="528"/>
        <v>0</v>
      </c>
      <c r="AC307" s="5">
        <f t="shared" ca="1" si="528"/>
        <v>0</v>
      </c>
      <c r="AD307" s="5">
        <f t="shared" ca="1" si="528"/>
        <v>0</v>
      </c>
      <c r="AE307" s="5">
        <f t="shared" ca="1" si="528"/>
        <v>0</v>
      </c>
      <c r="AF307" s="5">
        <f t="shared" ca="1" si="528"/>
        <v>0</v>
      </c>
      <c r="AG307" s="5">
        <f t="shared" ca="1" si="528"/>
        <v>0</v>
      </c>
      <c r="AH307" s="5">
        <f t="shared" ca="1" si="528"/>
        <v>0</v>
      </c>
      <c r="AI307" s="5">
        <f t="shared" ca="1" si="528"/>
        <v>0</v>
      </c>
      <c r="AJ307" s="5">
        <f t="shared" ref="AJ307:CF307" ca="1" si="529">IF(AJ$4="",0,IF(ABS(AJ308-AJ319)&lt;0.001,0,AJ308-AJ319))</f>
        <v>0</v>
      </c>
      <c r="AK307" s="5">
        <f t="shared" ca="1" si="529"/>
        <v>0</v>
      </c>
      <c r="AL307" s="5">
        <f t="shared" ca="1" si="529"/>
        <v>0</v>
      </c>
      <c r="AM307" s="5">
        <f t="shared" ca="1" si="529"/>
        <v>0</v>
      </c>
      <c r="AN307" s="5">
        <f t="shared" ca="1" si="529"/>
        <v>0</v>
      </c>
      <c r="AO307" s="5">
        <f t="shared" ca="1" si="529"/>
        <v>0</v>
      </c>
      <c r="AP307" s="5">
        <f t="shared" ca="1" si="529"/>
        <v>0</v>
      </c>
      <c r="AQ307" s="5">
        <f t="shared" ca="1" si="529"/>
        <v>0</v>
      </c>
      <c r="AR307" s="5">
        <f t="shared" ca="1" si="529"/>
        <v>0</v>
      </c>
      <c r="AS307" s="5">
        <f t="shared" ca="1" si="529"/>
        <v>0</v>
      </c>
      <c r="AT307" s="5">
        <f t="shared" ca="1" si="529"/>
        <v>0</v>
      </c>
      <c r="AU307" s="5">
        <f t="shared" ca="1" si="529"/>
        <v>0</v>
      </c>
      <c r="AV307" s="5">
        <f t="shared" ca="1" si="529"/>
        <v>0</v>
      </c>
      <c r="AW307" s="5">
        <f t="shared" ca="1" si="529"/>
        <v>0</v>
      </c>
      <c r="AX307" s="5">
        <f t="shared" ca="1" si="529"/>
        <v>0</v>
      </c>
      <c r="AY307" s="5">
        <f t="shared" ca="1" si="529"/>
        <v>0</v>
      </c>
      <c r="AZ307" s="5">
        <f t="shared" ca="1" si="529"/>
        <v>0</v>
      </c>
      <c r="BA307" s="5">
        <f t="shared" ca="1" si="529"/>
        <v>0</v>
      </c>
      <c r="BB307" s="5">
        <f t="shared" ca="1" si="529"/>
        <v>0</v>
      </c>
      <c r="BC307" s="5">
        <f t="shared" ca="1" si="529"/>
        <v>0</v>
      </c>
      <c r="BD307" s="5">
        <f t="shared" ca="1" si="529"/>
        <v>0</v>
      </c>
      <c r="BE307" s="5">
        <f t="shared" ca="1" si="529"/>
        <v>0</v>
      </c>
      <c r="BF307" s="5">
        <f t="shared" ca="1" si="529"/>
        <v>0</v>
      </c>
      <c r="BG307" s="5">
        <f t="shared" ca="1" si="529"/>
        <v>0</v>
      </c>
      <c r="BH307" s="5">
        <f t="shared" ca="1" si="529"/>
        <v>0</v>
      </c>
      <c r="BI307" s="5">
        <f t="shared" ca="1" si="529"/>
        <v>0</v>
      </c>
      <c r="BJ307" s="5">
        <f t="shared" ca="1" si="529"/>
        <v>0</v>
      </c>
      <c r="BK307" s="5">
        <f t="shared" ca="1" si="529"/>
        <v>0</v>
      </c>
      <c r="BL307" s="5">
        <f t="shared" ca="1" si="529"/>
        <v>0</v>
      </c>
      <c r="BM307" s="5">
        <f t="shared" ca="1" si="529"/>
        <v>0</v>
      </c>
      <c r="BN307" s="5">
        <f t="shared" ca="1" si="529"/>
        <v>0</v>
      </c>
      <c r="BO307" s="5">
        <f t="shared" ca="1" si="529"/>
        <v>0</v>
      </c>
      <c r="BP307" s="5">
        <f t="shared" ca="1" si="529"/>
        <v>0</v>
      </c>
      <c r="BQ307" s="5">
        <f t="shared" ca="1" si="529"/>
        <v>0</v>
      </c>
      <c r="BR307" s="5">
        <f t="shared" ca="1" si="529"/>
        <v>0</v>
      </c>
      <c r="BS307" s="5">
        <f t="shared" ca="1" si="529"/>
        <v>0</v>
      </c>
      <c r="BT307" s="5">
        <f t="shared" ca="1" si="529"/>
        <v>0</v>
      </c>
      <c r="BU307" s="5">
        <f t="shared" ca="1" si="529"/>
        <v>0</v>
      </c>
      <c r="BV307" s="5">
        <f t="shared" ca="1" si="529"/>
        <v>0</v>
      </c>
      <c r="BW307" s="5">
        <f t="shared" ca="1" si="529"/>
        <v>0</v>
      </c>
      <c r="BX307" s="5">
        <f t="shared" ca="1" si="529"/>
        <v>0</v>
      </c>
      <c r="BY307" s="5">
        <f t="shared" ca="1" si="529"/>
        <v>0</v>
      </c>
      <c r="BZ307" s="5">
        <f t="shared" ca="1" si="529"/>
        <v>0</v>
      </c>
      <c r="CA307" s="5">
        <f t="shared" ca="1" si="529"/>
        <v>0</v>
      </c>
      <c r="CB307" s="5">
        <f t="shared" ca="1" si="529"/>
        <v>0</v>
      </c>
      <c r="CC307" s="5">
        <f t="shared" ca="1" si="529"/>
        <v>0</v>
      </c>
      <c r="CD307" s="5">
        <f t="shared" ca="1" si="529"/>
        <v>0</v>
      </c>
      <c r="CE307" s="5">
        <f t="shared" ca="1" si="529"/>
        <v>0</v>
      </c>
      <c r="CF307" s="5">
        <f t="shared" ca="1" si="529"/>
        <v>0</v>
      </c>
    </row>
    <row r="308" spans="2:84" x14ac:dyDescent="0.3">
      <c r="B308" s="13">
        <f>ROW()</f>
        <v>308</v>
      </c>
      <c r="H308" s="1" t="str">
        <f t="shared" ref="H308:H314" si="530">$H$307</f>
        <v>Баланс по основной деятельности</v>
      </c>
      <c r="I308" s="1" t="s">
        <v>145</v>
      </c>
      <c r="M308" s="53" t="s">
        <v>18</v>
      </c>
      <c r="P308" s="72"/>
      <c r="U308" s="5">
        <f ca="1">INDIRECT(ADDRESS($B308,$X$2-1+$P$8))</f>
        <v>317644534.39686996</v>
      </c>
      <c r="X308" s="5">
        <f ca="1">IF(X$4="",0,SUM(X309:X318))</f>
        <v>-478000</v>
      </c>
      <c r="Y308" s="5">
        <f ca="1">IF(Y$4="",0,SUM(Y309:Y318))</f>
        <v>-1265000</v>
      </c>
      <c r="Z308" s="5">
        <f ca="1">IF(Z$4="",0,SUM(Z309:Z318))</f>
        <v>-2263000</v>
      </c>
      <c r="AA308" s="5">
        <f t="shared" ref="AA308:AI308" ca="1" si="531">IF(AA$4="",0,SUM(AA309:AA318))</f>
        <v>-3381000</v>
      </c>
      <c r="AB308" s="5">
        <f t="shared" ca="1" si="531"/>
        <v>-4499000</v>
      </c>
      <c r="AC308" s="5">
        <f t="shared" ca="1" si="531"/>
        <v>-5617000</v>
      </c>
      <c r="AD308" s="5">
        <f t="shared" ca="1" si="531"/>
        <v>-6742500</v>
      </c>
      <c r="AE308" s="5">
        <f t="shared" ca="1" si="531"/>
        <v>-7880000</v>
      </c>
      <c r="AF308" s="5">
        <f t="shared" ca="1" si="531"/>
        <v>-9017500</v>
      </c>
      <c r="AG308" s="5">
        <f t="shared" ca="1" si="531"/>
        <v>-10155000</v>
      </c>
      <c r="AH308" s="5">
        <f t="shared" ca="1" si="531"/>
        <v>-11292500</v>
      </c>
      <c r="AI308" s="5">
        <f t="shared" ca="1" si="531"/>
        <v>-12430000</v>
      </c>
      <c r="AJ308" s="5">
        <f t="shared" ref="AJ308:CF308" ca="1" si="532">IF(AJ$4="",0,SUM(AJ309:AJ318))</f>
        <v>-12465234.866640007</v>
      </c>
      <c r="AK308" s="5">
        <f t="shared" ca="1" si="532"/>
        <v>-12302103.690706667</v>
      </c>
      <c r="AL308" s="5">
        <f t="shared" ca="1" si="532"/>
        <v>-11680747.310663342</v>
      </c>
      <c r="AM308" s="5">
        <f t="shared" ca="1" si="532"/>
        <v>-10647313.233530015</v>
      </c>
      <c r="AN308" s="5">
        <f t="shared" ca="1" si="532"/>
        <v>-9203270.4145633411</v>
      </c>
      <c r="AO308" s="5">
        <f t="shared" ca="1" si="532"/>
        <v>-7465531.5120966807</v>
      </c>
      <c r="AP308" s="5">
        <f t="shared" ca="1" si="532"/>
        <v>-4935686.4171491694</v>
      </c>
      <c r="AQ308" s="5">
        <f t="shared" ca="1" si="532"/>
        <v>-1735249.629804302</v>
      </c>
      <c r="AR308" s="5">
        <f t="shared" ca="1" si="532"/>
        <v>2098710.3788642883</v>
      </c>
      <c r="AS308" s="5">
        <f t="shared" ca="1" si="532"/>
        <v>6011253.9809512012</v>
      </c>
      <c r="AT308" s="5">
        <f t="shared" ca="1" si="532"/>
        <v>10585845.427717872</v>
      </c>
      <c r="AU308" s="5">
        <f t="shared" ca="1" si="532"/>
        <v>15775472.093080942</v>
      </c>
      <c r="AV308" s="5">
        <f t="shared" ca="1" si="532"/>
        <v>21024123.35995375</v>
      </c>
      <c r="AW308" s="5">
        <f t="shared" ca="1" si="532"/>
        <v>26945505.166030124</v>
      </c>
      <c r="AX308" s="5">
        <f t="shared" ca="1" si="532"/>
        <v>33450421.282467097</v>
      </c>
      <c r="AY308" s="5">
        <f t="shared" ca="1" si="532"/>
        <v>39962209.128312401</v>
      </c>
      <c r="AZ308" s="5">
        <f t="shared" ca="1" si="532"/>
        <v>47078024.658952899</v>
      </c>
      <c r="BA308" s="5">
        <f t="shared" ca="1" si="532"/>
        <v>54559117.109132759</v>
      </c>
      <c r="BB308" s="5">
        <f t="shared" ca="1" si="532"/>
        <v>62601181.895694934</v>
      </c>
      <c r="BC308" s="5">
        <f t="shared" ca="1" si="532"/>
        <v>70836215.01657632</v>
      </c>
      <c r="BD308" s="5">
        <f t="shared" ca="1" si="532"/>
        <v>79193551.79403691</v>
      </c>
      <c r="BE308" s="5">
        <f t="shared" ca="1" si="532"/>
        <v>87316745.178273052</v>
      </c>
      <c r="BF308" s="5">
        <f t="shared" ca="1" si="532"/>
        <v>95670581.436830193</v>
      </c>
      <c r="BG308" s="5">
        <f t="shared" ca="1" si="532"/>
        <v>104046403.99017742</v>
      </c>
      <c r="BH308" s="5">
        <f t="shared" ca="1" si="532"/>
        <v>112350674.68868038</v>
      </c>
      <c r="BI308" s="5">
        <f t="shared" ca="1" si="532"/>
        <v>120653543.99653228</v>
      </c>
      <c r="BJ308" s="5">
        <f t="shared" ca="1" si="532"/>
        <v>129047594.50609255</v>
      </c>
      <c r="BK308" s="5">
        <f t="shared" ca="1" si="532"/>
        <v>137566516.13919294</v>
      </c>
      <c r="BL308" s="5">
        <f t="shared" ca="1" si="532"/>
        <v>146174883.45379847</v>
      </c>
      <c r="BM308" s="5">
        <f t="shared" ca="1" si="532"/>
        <v>154641236.39033121</v>
      </c>
      <c r="BN308" s="5">
        <f t="shared" ca="1" si="532"/>
        <v>163611470.77703354</v>
      </c>
      <c r="BO308" s="5">
        <f t="shared" ca="1" si="532"/>
        <v>172479537.03679103</v>
      </c>
      <c r="BP308" s="5">
        <f t="shared" ca="1" si="532"/>
        <v>181318413.92489526</v>
      </c>
      <c r="BQ308" s="5">
        <f t="shared" ca="1" si="532"/>
        <v>189992025.41052586</v>
      </c>
      <c r="BR308" s="5">
        <f t="shared" ca="1" si="532"/>
        <v>198831661.30412698</v>
      </c>
      <c r="BS308" s="5">
        <f t="shared" ca="1" si="532"/>
        <v>207878885.67885289</v>
      </c>
      <c r="BT308" s="5">
        <f t="shared" ca="1" si="532"/>
        <v>217140080.43580976</v>
      </c>
      <c r="BU308" s="5">
        <f t="shared" ca="1" si="532"/>
        <v>226338144.07830113</v>
      </c>
      <c r="BV308" s="5">
        <f t="shared" ca="1" si="532"/>
        <v>235576952.38156328</v>
      </c>
      <c r="BW308" s="5">
        <f t="shared" ca="1" si="532"/>
        <v>244614442.52641934</v>
      </c>
      <c r="BX308" s="5">
        <f t="shared" ca="1" si="532"/>
        <v>253674167.77082884</v>
      </c>
      <c r="BY308" s="5">
        <f t="shared" ca="1" si="532"/>
        <v>262617964.51469553</v>
      </c>
      <c r="BZ308" s="5">
        <f t="shared" ca="1" si="532"/>
        <v>271758260.26686561</v>
      </c>
      <c r="CA308" s="5">
        <f t="shared" ca="1" si="532"/>
        <v>280823777.53154749</v>
      </c>
      <c r="CB308" s="5">
        <f t="shared" ca="1" si="532"/>
        <v>289987103.69646913</v>
      </c>
      <c r="CC308" s="5">
        <f t="shared" ca="1" si="532"/>
        <v>299112536.97008443</v>
      </c>
      <c r="CD308" s="5">
        <f t="shared" ca="1" si="532"/>
        <v>308369526.11701745</v>
      </c>
      <c r="CE308" s="5">
        <f t="shared" ca="1" si="532"/>
        <v>317644534.39686996</v>
      </c>
      <c r="CF308" s="5">
        <f t="shared" ca="1" si="532"/>
        <v>0</v>
      </c>
    </row>
    <row r="309" spans="2:84" x14ac:dyDescent="0.3">
      <c r="B309" s="13">
        <f>ROW()</f>
        <v>309</v>
      </c>
      <c r="H309" s="1" t="str">
        <f t="shared" si="530"/>
        <v>Баланс по основной деятельности</v>
      </c>
      <c r="I309" s="1" t="str">
        <f t="shared" ref="I309:I314" si="533">$I$308</f>
        <v>АКТИВЫ</v>
      </c>
      <c r="J309" s="1" t="str">
        <f>$H$186</f>
        <v>Незавершенные капзатраты</v>
      </c>
      <c r="M309" s="53" t="s">
        <v>18</v>
      </c>
      <c r="U309" s="5">
        <f t="shared" ref="U309:U330" ca="1" si="534">INDIRECT(ADDRESS($B309,$X$2-1+$P$8))</f>
        <v>0</v>
      </c>
      <c r="X309" s="5">
        <f ca="1">X186</f>
        <v>70000</v>
      </c>
      <c r="Y309" s="5">
        <f t="shared" ref="Y309:AI309" ca="1" si="535">Y186</f>
        <v>120000</v>
      </c>
      <c r="Z309" s="5">
        <f t="shared" ca="1" si="535"/>
        <v>170000</v>
      </c>
      <c r="AA309" s="5">
        <f t="shared" ca="1" si="535"/>
        <v>1170000</v>
      </c>
      <c r="AB309" s="5">
        <f t="shared" ca="1" si="535"/>
        <v>3670000</v>
      </c>
      <c r="AC309" s="5">
        <f t="shared" ca="1" si="535"/>
        <v>6170000</v>
      </c>
      <c r="AD309" s="5">
        <f t="shared" ca="1" si="535"/>
        <v>8670000</v>
      </c>
      <c r="AE309" s="5">
        <f t="shared" ca="1" si="535"/>
        <v>16170000</v>
      </c>
      <c r="AF309" s="5">
        <f t="shared" ca="1" si="535"/>
        <v>23670000</v>
      </c>
      <c r="AG309" s="5">
        <f t="shared" ca="1" si="535"/>
        <v>33690000</v>
      </c>
      <c r="AH309" s="5">
        <f t="shared" ca="1" si="535"/>
        <v>36660000</v>
      </c>
      <c r="AI309" s="5">
        <f t="shared" ca="1" si="535"/>
        <v>0</v>
      </c>
      <c r="AJ309" s="5">
        <f t="shared" ref="AJ309:CF309" ca="1" si="536">AJ186</f>
        <v>0</v>
      </c>
      <c r="AK309" s="5">
        <f t="shared" ca="1" si="536"/>
        <v>0</v>
      </c>
      <c r="AL309" s="5">
        <f t="shared" ca="1" si="536"/>
        <v>0</v>
      </c>
      <c r="AM309" s="5">
        <f t="shared" ca="1" si="536"/>
        <v>0</v>
      </c>
      <c r="AN309" s="5">
        <f t="shared" ca="1" si="536"/>
        <v>0</v>
      </c>
      <c r="AO309" s="5">
        <f t="shared" ca="1" si="536"/>
        <v>0</v>
      </c>
      <c r="AP309" s="5">
        <f t="shared" ca="1" si="536"/>
        <v>0</v>
      </c>
      <c r="AQ309" s="5">
        <f t="shared" ca="1" si="536"/>
        <v>0</v>
      </c>
      <c r="AR309" s="5">
        <f t="shared" ca="1" si="536"/>
        <v>0</v>
      </c>
      <c r="AS309" s="5">
        <f t="shared" ca="1" si="536"/>
        <v>0</v>
      </c>
      <c r="AT309" s="5">
        <f t="shared" ca="1" si="536"/>
        <v>0</v>
      </c>
      <c r="AU309" s="5">
        <f t="shared" ca="1" si="536"/>
        <v>0</v>
      </c>
      <c r="AV309" s="5">
        <f t="shared" ca="1" si="536"/>
        <v>0</v>
      </c>
      <c r="AW309" s="5">
        <f t="shared" ca="1" si="536"/>
        <v>0</v>
      </c>
      <c r="AX309" s="5">
        <f t="shared" ca="1" si="536"/>
        <v>0</v>
      </c>
      <c r="AY309" s="5">
        <f t="shared" ca="1" si="536"/>
        <v>0</v>
      </c>
      <c r="AZ309" s="5">
        <f t="shared" ca="1" si="536"/>
        <v>0</v>
      </c>
      <c r="BA309" s="5">
        <f t="shared" ca="1" si="536"/>
        <v>0</v>
      </c>
      <c r="BB309" s="5">
        <f t="shared" ca="1" si="536"/>
        <v>0</v>
      </c>
      <c r="BC309" s="5">
        <f t="shared" ca="1" si="536"/>
        <v>0</v>
      </c>
      <c r="BD309" s="5">
        <f t="shared" ca="1" si="536"/>
        <v>0</v>
      </c>
      <c r="BE309" s="5">
        <f t="shared" ca="1" si="536"/>
        <v>0</v>
      </c>
      <c r="BF309" s="5">
        <f t="shared" ca="1" si="536"/>
        <v>0</v>
      </c>
      <c r="BG309" s="5">
        <f t="shared" ca="1" si="536"/>
        <v>0</v>
      </c>
      <c r="BH309" s="5">
        <f t="shared" ca="1" si="536"/>
        <v>0</v>
      </c>
      <c r="BI309" s="5">
        <f t="shared" ca="1" si="536"/>
        <v>0</v>
      </c>
      <c r="BJ309" s="5">
        <f t="shared" ca="1" si="536"/>
        <v>0</v>
      </c>
      <c r="BK309" s="5">
        <f t="shared" ca="1" si="536"/>
        <v>0</v>
      </c>
      <c r="BL309" s="5">
        <f t="shared" ca="1" si="536"/>
        <v>0</v>
      </c>
      <c r="BM309" s="5">
        <f t="shared" ca="1" si="536"/>
        <v>0</v>
      </c>
      <c r="BN309" s="5">
        <f t="shared" ca="1" si="536"/>
        <v>0</v>
      </c>
      <c r="BO309" s="5">
        <f t="shared" ca="1" si="536"/>
        <v>0</v>
      </c>
      <c r="BP309" s="5">
        <f t="shared" ca="1" si="536"/>
        <v>0</v>
      </c>
      <c r="BQ309" s="5">
        <f t="shared" ca="1" si="536"/>
        <v>0</v>
      </c>
      <c r="BR309" s="5">
        <f t="shared" ca="1" si="536"/>
        <v>0</v>
      </c>
      <c r="BS309" s="5">
        <f t="shared" ca="1" si="536"/>
        <v>0</v>
      </c>
      <c r="BT309" s="5">
        <f t="shared" ca="1" si="536"/>
        <v>0</v>
      </c>
      <c r="BU309" s="5">
        <f t="shared" ca="1" si="536"/>
        <v>0</v>
      </c>
      <c r="BV309" s="5">
        <f t="shared" ca="1" si="536"/>
        <v>0</v>
      </c>
      <c r="BW309" s="5">
        <f t="shared" ca="1" si="536"/>
        <v>0</v>
      </c>
      <c r="BX309" s="5">
        <f t="shared" ca="1" si="536"/>
        <v>0</v>
      </c>
      <c r="BY309" s="5">
        <f t="shared" ca="1" si="536"/>
        <v>0</v>
      </c>
      <c r="BZ309" s="5">
        <f t="shared" ca="1" si="536"/>
        <v>0</v>
      </c>
      <c r="CA309" s="5">
        <f t="shared" ca="1" si="536"/>
        <v>0</v>
      </c>
      <c r="CB309" s="5">
        <f t="shared" ca="1" si="536"/>
        <v>0</v>
      </c>
      <c r="CC309" s="5">
        <f t="shared" ca="1" si="536"/>
        <v>0</v>
      </c>
      <c r="CD309" s="5">
        <f t="shared" ca="1" si="536"/>
        <v>0</v>
      </c>
      <c r="CE309" s="5">
        <f t="shared" ca="1" si="536"/>
        <v>0</v>
      </c>
      <c r="CF309" s="5">
        <f t="shared" ca="1" si="536"/>
        <v>0</v>
      </c>
    </row>
    <row r="310" spans="2:84" x14ac:dyDescent="0.3">
      <c r="B310" s="13">
        <f>ROW()</f>
        <v>310</v>
      </c>
      <c r="H310" s="1" t="str">
        <f t="shared" si="530"/>
        <v>Баланс по основной деятельности</v>
      </c>
      <c r="I310" s="1" t="str">
        <f t="shared" si="533"/>
        <v>АКТИВЫ</v>
      </c>
      <c r="J310" s="1" t="str">
        <f>$H$209</f>
        <v>Внеоборотные активы</v>
      </c>
      <c r="M310" s="53" t="s">
        <v>18</v>
      </c>
      <c r="U310" s="5">
        <f t="shared" ca="1" si="534"/>
        <v>22200000</v>
      </c>
      <c r="X310" s="5">
        <f ca="1">X209</f>
        <v>0</v>
      </c>
      <c r="Y310" s="5">
        <f t="shared" ref="Y310:AI310" ca="1" si="537">Y209</f>
        <v>0</v>
      </c>
      <c r="Z310" s="5">
        <f t="shared" ca="1" si="537"/>
        <v>0</v>
      </c>
      <c r="AA310" s="5">
        <f t="shared" ca="1" si="537"/>
        <v>0</v>
      </c>
      <c r="AB310" s="5">
        <f t="shared" ca="1" si="537"/>
        <v>0</v>
      </c>
      <c r="AC310" s="5">
        <f t="shared" ca="1" si="537"/>
        <v>0</v>
      </c>
      <c r="AD310" s="5">
        <f t="shared" ca="1" si="537"/>
        <v>0</v>
      </c>
      <c r="AE310" s="5">
        <f t="shared" ca="1" si="537"/>
        <v>0</v>
      </c>
      <c r="AF310" s="5">
        <f t="shared" ca="1" si="537"/>
        <v>0</v>
      </c>
      <c r="AG310" s="5">
        <f t="shared" ca="1" si="537"/>
        <v>0</v>
      </c>
      <c r="AH310" s="5">
        <f t="shared" ca="1" si="537"/>
        <v>0</v>
      </c>
      <c r="AI310" s="5">
        <f t="shared" ca="1" si="537"/>
        <v>38150000</v>
      </c>
      <c r="AJ310" s="5">
        <f t="shared" ref="AJ310:CF310" ca="1" si="538">AJ209</f>
        <v>37745833.333333328</v>
      </c>
      <c r="AK310" s="5">
        <f t="shared" ca="1" si="538"/>
        <v>37341666.666666672</v>
      </c>
      <c r="AL310" s="5">
        <f t="shared" ca="1" si="538"/>
        <v>36937500</v>
      </c>
      <c r="AM310" s="5">
        <f t="shared" ca="1" si="538"/>
        <v>36533333.333333328</v>
      </c>
      <c r="AN310" s="5">
        <f t="shared" ca="1" si="538"/>
        <v>36129166.666666672</v>
      </c>
      <c r="AO310" s="5">
        <f t="shared" ca="1" si="538"/>
        <v>35725000</v>
      </c>
      <c r="AP310" s="5">
        <f t="shared" ca="1" si="538"/>
        <v>35320833.333333328</v>
      </c>
      <c r="AQ310" s="5">
        <f t="shared" ca="1" si="538"/>
        <v>34916666.666666672</v>
      </c>
      <c r="AR310" s="5">
        <f t="shared" ca="1" si="538"/>
        <v>34512500</v>
      </c>
      <c r="AS310" s="5">
        <f t="shared" ca="1" si="538"/>
        <v>34108333.333333328</v>
      </c>
      <c r="AT310" s="5">
        <f t="shared" ca="1" si="538"/>
        <v>33704166.666666672</v>
      </c>
      <c r="AU310" s="5">
        <f t="shared" ca="1" si="538"/>
        <v>33300000</v>
      </c>
      <c r="AV310" s="5">
        <f t="shared" ca="1" si="538"/>
        <v>32991666.666666664</v>
      </c>
      <c r="AW310" s="5">
        <f t="shared" ca="1" si="538"/>
        <v>32683333.333333336</v>
      </c>
      <c r="AX310" s="5">
        <f t="shared" ca="1" si="538"/>
        <v>32375000</v>
      </c>
      <c r="AY310" s="5">
        <f t="shared" ca="1" si="538"/>
        <v>32066666.666666664</v>
      </c>
      <c r="AZ310" s="5">
        <f t="shared" ca="1" si="538"/>
        <v>31758333.333333336</v>
      </c>
      <c r="BA310" s="5">
        <f t="shared" ca="1" si="538"/>
        <v>31450000</v>
      </c>
      <c r="BB310" s="5">
        <f t="shared" ca="1" si="538"/>
        <v>31141666.666666668</v>
      </c>
      <c r="BC310" s="5">
        <f t="shared" ca="1" si="538"/>
        <v>30833333.333333336</v>
      </c>
      <c r="BD310" s="5">
        <f t="shared" ca="1" si="538"/>
        <v>30525000</v>
      </c>
      <c r="BE310" s="5">
        <f t="shared" ca="1" si="538"/>
        <v>30216666.666666664</v>
      </c>
      <c r="BF310" s="5">
        <f t="shared" ca="1" si="538"/>
        <v>29908333.333333336</v>
      </c>
      <c r="BG310" s="5">
        <f t="shared" ca="1" si="538"/>
        <v>29600000</v>
      </c>
      <c r="BH310" s="5">
        <f t="shared" ca="1" si="538"/>
        <v>29291666.666666668</v>
      </c>
      <c r="BI310" s="5">
        <f t="shared" ca="1" si="538"/>
        <v>28983333.333333336</v>
      </c>
      <c r="BJ310" s="5">
        <f t="shared" ca="1" si="538"/>
        <v>28675000</v>
      </c>
      <c r="BK310" s="5">
        <f t="shared" ca="1" si="538"/>
        <v>28366666.666666664</v>
      </c>
      <c r="BL310" s="5">
        <f t="shared" ca="1" si="538"/>
        <v>28058333.333333336</v>
      </c>
      <c r="BM310" s="5">
        <f t="shared" ca="1" si="538"/>
        <v>27750000</v>
      </c>
      <c r="BN310" s="5">
        <f t="shared" ca="1" si="538"/>
        <v>27441666.666666664</v>
      </c>
      <c r="BO310" s="5">
        <f t="shared" ca="1" si="538"/>
        <v>27133333.333333336</v>
      </c>
      <c r="BP310" s="5">
        <f t="shared" ca="1" si="538"/>
        <v>26825000</v>
      </c>
      <c r="BQ310" s="5">
        <f t="shared" ca="1" si="538"/>
        <v>26516666.666666664</v>
      </c>
      <c r="BR310" s="5">
        <f t="shared" ca="1" si="538"/>
        <v>26208333.333333332</v>
      </c>
      <c r="BS310" s="5">
        <f t="shared" ca="1" si="538"/>
        <v>25900000</v>
      </c>
      <c r="BT310" s="5">
        <f t="shared" ca="1" si="538"/>
        <v>25591666.666666664</v>
      </c>
      <c r="BU310" s="5">
        <f t="shared" ca="1" si="538"/>
        <v>25283333.333333332</v>
      </c>
      <c r="BV310" s="5">
        <f t="shared" ca="1" si="538"/>
        <v>24975000</v>
      </c>
      <c r="BW310" s="5">
        <f t="shared" ca="1" si="538"/>
        <v>24666666.666666664</v>
      </c>
      <c r="BX310" s="5">
        <f t="shared" ca="1" si="538"/>
        <v>24358333.333333332</v>
      </c>
      <c r="BY310" s="5">
        <f t="shared" ca="1" si="538"/>
        <v>24050000</v>
      </c>
      <c r="BZ310" s="5">
        <f t="shared" ca="1" si="538"/>
        <v>23741666.666666664</v>
      </c>
      <c r="CA310" s="5">
        <f t="shared" ca="1" si="538"/>
        <v>23433333.333333332</v>
      </c>
      <c r="CB310" s="5">
        <f t="shared" ca="1" si="538"/>
        <v>23125000</v>
      </c>
      <c r="CC310" s="5">
        <f t="shared" ca="1" si="538"/>
        <v>22816666.666666664</v>
      </c>
      <c r="CD310" s="5">
        <f t="shared" ca="1" si="538"/>
        <v>22508333.333333332</v>
      </c>
      <c r="CE310" s="5">
        <f t="shared" ca="1" si="538"/>
        <v>22200000</v>
      </c>
      <c r="CF310" s="5">
        <f t="shared" ca="1" si="538"/>
        <v>0</v>
      </c>
    </row>
    <row r="311" spans="2:84" x14ac:dyDescent="0.3">
      <c r="B311" s="13">
        <f>ROW()</f>
        <v>311</v>
      </c>
      <c r="H311" s="1" t="str">
        <f t="shared" si="530"/>
        <v>Баланс по основной деятельности</v>
      </c>
      <c r="I311" s="1" t="str">
        <f t="shared" si="533"/>
        <v>АКТИВЫ</v>
      </c>
      <c r="J311" s="1" t="s">
        <v>224</v>
      </c>
      <c r="M311" s="53" t="s">
        <v>18</v>
      </c>
      <c r="U311" s="5">
        <f t="shared" ca="1" si="534"/>
        <v>0</v>
      </c>
      <c r="X311" s="5">
        <f ca="1">IF(X$4="",0,IF((SUM($W71:X71)-SUM($W24:X24))&gt;0,SUM($W71:X71)-SUM($W24:X24),0))</f>
        <v>0</v>
      </c>
      <c r="Y311" s="5">
        <f ca="1">IF(Y$4="",0,IF((SUM($W71:Y71)-SUM($W24:Y24))&gt;0,SUM($W71:Y71)-SUM($W24:Y24),0))</f>
        <v>0</v>
      </c>
      <c r="Z311" s="5">
        <f ca="1">IF(Z$4="",0,IF((SUM($W71:Z71)-SUM($W24:Z24))&gt;0,SUM($W71:Z71)-SUM($W24:Z24),0))</f>
        <v>0</v>
      </c>
      <c r="AA311" s="5">
        <f ca="1">IF(AA$4="",0,IF((SUM($W71:AA71)-SUM($W24:AA24))&gt;0,SUM($W71:AA71)-SUM($W24:AA24),0))</f>
        <v>0</v>
      </c>
      <c r="AB311" s="5">
        <f ca="1">IF(AB$4="",0,IF((SUM($W71:AB71)-SUM($W24:AB24))&gt;0,SUM($W71:AB71)-SUM($W24:AB24),0))</f>
        <v>0</v>
      </c>
      <c r="AC311" s="5">
        <f ca="1">IF(AC$4="",0,IF((SUM($W71:AC71)-SUM($W24:AC24))&gt;0,SUM($W71:AC71)-SUM($W24:AC24),0))</f>
        <v>0</v>
      </c>
      <c r="AD311" s="5">
        <f ca="1">IF(AD$4="",0,IF((SUM($W71:AD71)-SUM($W24:AD24))&gt;0,SUM($W71:AD71)-SUM($W24:AD24),0))</f>
        <v>0</v>
      </c>
      <c r="AE311" s="5">
        <f ca="1">IF(AE$4="",0,IF((SUM($W71:AE71)-SUM($W24:AE24))&gt;0,SUM($W71:AE71)-SUM($W24:AE24),0))</f>
        <v>0</v>
      </c>
      <c r="AF311" s="5">
        <f ca="1">IF(AF$4="",0,IF((SUM($W71:AF71)-SUM($W24:AF24))&gt;0,SUM($W71:AF71)-SUM($W24:AF24),0))</f>
        <v>0</v>
      </c>
      <c r="AG311" s="5">
        <f ca="1">IF(AG$4="",0,IF((SUM($W71:AG71)-SUM($W24:AG24))&gt;0,SUM($W71:AG71)-SUM($W24:AG24),0))</f>
        <v>0</v>
      </c>
      <c r="AH311" s="5">
        <f ca="1">IF(AH$4="",0,IF((SUM($W71:AH71)-SUM($W24:AH24))&gt;0,SUM($W71:AH71)-SUM($W24:AH24),0))</f>
        <v>0</v>
      </c>
      <c r="AI311" s="5">
        <f ca="1">IF(AI$4="",0,IF((SUM($W71:AI71)-SUM($W24:AI24))&gt;0,SUM($W71:AI71)-SUM($W24:AI24),0))</f>
        <v>0</v>
      </c>
      <c r="AJ311" s="5">
        <f ca="1">IF(AJ$4="",0,IF((SUM($W71:AJ71)-SUM($W24:AJ24))&gt;0,SUM($W71:AJ71)-SUM($W24:AJ24),0))</f>
        <v>0</v>
      </c>
      <c r="AK311" s="5">
        <f ca="1">IF(AK$4="",0,IF((SUM($W71:AK71)-SUM($W24:AK24))&gt;0,SUM($W71:AK71)-SUM($W24:AK24),0))</f>
        <v>0</v>
      </c>
      <c r="AL311" s="5">
        <f ca="1">IF(AL$4="",0,IF((SUM($W71:AL71)-SUM($W24:AL24))&gt;0,SUM($W71:AL71)-SUM($W24:AL24),0))</f>
        <v>0</v>
      </c>
      <c r="AM311" s="5">
        <f ca="1">IF(AM$4="",0,IF((SUM($W71:AM71)-SUM($W24:AM24))&gt;0,SUM($W71:AM71)-SUM($W24:AM24),0))</f>
        <v>0</v>
      </c>
      <c r="AN311" s="5">
        <f ca="1">IF(AN$4="",0,IF((SUM($W71:AN71)-SUM($W24:AN24))&gt;0,SUM($W71:AN71)-SUM($W24:AN24),0))</f>
        <v>0</v>
      </c>
      <c r="AO311" s="5">
        <f ca="1">IF(AO$4="",0,IF((SUM($W71:AO71)-SUM($W24:AO24))&gt;0,SUM($W71:AO71)-SUM($W24:AO24),0))</f>
        <v>0</v>
      </c>
      <c r="AP311" s="5">
        <f ca="1">IF(AP$4="",0,IF((SUM($W71:AP71)-SUM($W24:AP24))&gt;0,SUM($W71:AP71)-SUM($W24:AP24),0))</f>
        <v>0</v>
      </c>
      <c r="AQ311" s="5">
        <f ca="1">IF(AQ$4="",0,IF((SUM($W71:AQ71)-SUM($W24:AQ24))&gt;0,SUM($W71:AQ71)-SUM($W24:AQ24),0))</f>
        <v>0</v>
      </c>
      <c r="AR311" s="5">
        <f ca="1">IF(AR$4="",0,IF((SUM($W71:AR71)-SUM($W24:AR24))&gt;0,SUM($W71:AR71)-SUM($W24:AR24),0))</f>
        <v>0</v>
      </c>
      <c r="AS311" s="5">
        <f ca="1">IF(AS$4="",0,IF((SUM($W71:AS71)-SUM($W24:AS24))&gt;0,SUM($W71:AS71)-SUM($W24:AS24),0))</f>
        <v>0</v>
      </c>
      <c r="AT311" s="5">
        <f ca="1">IF(AT$4="",0,IF((SUM($W71:AT71)-SUM($W24:AT24))&gt;0,SUM($W71:AT71)-SUM($W24:AT24),0))</f>
        <v>0</v>
      </c>
      <c r="AU311" s="5">
        <f ca="1">IF(AU$4="",0,IF((SUM($W71:AU71)-SUM($W24:AU24))&gt;0,SUM($W71:AU71)-SUM($W24:AU24),0))</f>
        <v>0</v>
      </c>
      <c r="AV311" s="5">
        <f ca="1">IF(AV$4="",0,IF((SUM($W71:AV71)-SUM($W24:AV24))&gt;0,SUM($W71:AV71)-SUM($W24:AV24),0))</f>
        <v>0</v>
      </c>
      <c r="AW311" s="5">
        <f ca="1">IF(AW$4="",0,IF((SUM($W71:AW71)-SUM($W24:AW24))&gt;0,SUM($W71:AW71)-SUM($W24:AW24),0))</f>
        <v>0</v>
      </c>
      <c r="AX311" s="5">
        <f ca="1">IF(AX$4="",0,IF((SUM($W71:AX71)-SUM($W24:AX24))&gt;0,SUM($W71:AX71)-SUM($W24:AX24),0))</f>
        <v>0</v>
      </c>
      <c r="AY311" s="5">
        <f ca="1">IF(AY$4="",0,IF((SUM($W71:AY71)-SUM($W24:AY24))&gt;0,SUM($W71:AY71)-SUM($W24:AY24),0))</f>
        <v>0</v>
      </c>
      <c r="AZ311" s="5">
        <f ca="1">IF(AZ$4="",0,IF((SUM($W71:AZ71)-SUM($W24:AZ24))&gt;0,SUM($W71:AZ71)-SUM($W24:AZ24),0))</f>
        <v>0</v>
      </c>
      <c r="BA311" s="5">
        <f ca="1">IF(BA$4="",0,IF((SUM($W71:BA71)-SUM($W24:BA24))&gt;0,SUM($W71:BA71)-SUM($W24:BA24),0))</f>
        <v>0</v>
      </c>
      <c r="BB311" s="5">
        <f ca="1">IF(BB$4="",0,IF((SUM($W71:BB71)-SUM($W24:BB24))&gt;0,SUM($W71:BB71)-SUM($W24:BB24),0))</f>
        <v>0</v>
      </c>
      <c r="BC311" s="5">
        <f ca="1">IF(BC$4="",0,IF((SUM($W71:BC71)-SUM($W24:BC24))&gt;0,SUM($W71:BC71)-SUM($W24:BC24),0))</f>
        <v>0</v>
      </c>
      <c r="BD311" s="5">
        <f ca="1">IF(BD$4="",0,IF((SUM($W71:BD71)-SUM($W24:BD24))&gt;0,SUM($W71:BD71)-SUM($W24:BD24),0))</f>
        <v>0</v>
      </c>
      <c r="BE311" s="5">
        <f ca="1">IF(BE$4="",0,IF((SUM($W71:BE71)-SUM($W24:BE24))&gt;0,SUM($W71:BE71)-SUM($W24:BE24),0))</f>
        <v>0</v>
      </c>
      <c r="BF311" s="5">
        <f ca="1">IF(BF$4="",0,IF((SUM($W71:BF71)-SUM($W24:BF24))&gt;0,SUM($W71:BF71)-SUM($W24:BF24),0))</f>
        <v>0</v>
      </c>
      <c r="BG311" s="5">
        <f ca="1">IF(BG$4="",0,IF((SUM($W71:BG71)-SUM($W24:BG24))&gt;0,SUM($W71:BG71)-SUM($W24:BG24),0))</f>
        <v>0</v>
      </c>
      <c r="BH311" s="5">
        <f ca="1">IF(BH$4="",0,IF((SUM($W71:BH71)-SUM($W24:BH24))&gt;0,SUM($W71:BH71)-SUM($W24:BH24),0))</f>
        <v>0</v>
      </c>
      <c r="BI311" s="5">
        <f ca="1">IF(BI$4="",0,IF((SUM($W71:BI71)-SUM($W24:BI24))&gt;0,SUM($W71:BI71)-SUM($W24:BI24),0))</f>
        <v>0</v>
      </c>
      <c r="BJ311" s="5">
        <f ca="1">IF(BJ$4="",0,IF((SUM($W71:BJ71)-SUM($W24:BJ24))&gt;0,SUM($W71:BJ71)-SUM($W24:BJ24),0))</f>
        <v>0</v>
      </c>
      <c r="BK311" s="5">
        <f ca="1">IF(BK$4="",0,IF((SUM($W71:BK71)-SUM($W24:BK24))&gt;0,SUM($W71:BK71)-SUM($W24:BK24),0))</f>
        <v>0</v>
      </c>
      <c r="BL311" s="5">
        <f ca="1">IF(BL$4="",0,IF((SUM($W71:BL71)-SUM($W24:BL24))&gt;0,SUM($W71:BL71)-SUM($W24:BL24),0))</f>
        <v>0</v>
      </c>
      <c r="BM311" s="5">
        <f ca="1">IF(BM$4="",0,IF((SUM($W71:BM71)-SUM($W24:BM24))&gt;0,SUM($W71:BM71)-SUM($W24:BM24),0))</f>
        <v>0</v>
      </c>
      <c r="BN311" s="5">
        <f ca="1">IF(BN$4="",0,IF((SUM($W71:BN71)-SUM($W24:BN24))&gt;0,SUM($W71:BN71)-SUM($W24:BN24),0))</f>
        <v>0</v>
      </c>
      <c r="BO311" s="5">
        <f ca="1">IF(BO$4="",0,IF((SUM($W71:BO71)-SUM($W24:BO24))&gt;0,SUM($W71:BO71)-SUM($W24:BO24),0))</f>
        <v>0</v>
      </c>
      <c r="BP311" s="5">
        <f ca="1">IF(BP$4="",0,IF((SUM($W71:BP71)-SUM($W24:BP24))&gt;0,SUM($W71:BP71)-SUM($W24:BP24),0))</f>
        <v>0</v>
      </c>
      <c r="BQ311" s="5">
        <f ca="1">IF(BQ$4="",0,IF((SUM($W71:BQ71)-SUM($W24:BQ24))&gt;0,SUM($W71:BQ71)-SUM($W24:BQ24),0))</f>
        <v>0</v>
      </c>
      <c r="BR311" s="5">
        <f ca="1">IF(BR$4="",0,IF((SUM($W71:BR71)-SUM($W24:BR24))&gt;0,SUM($W71:BR71)-SUM($W24:BR24),0))</f>
        <v>0</v>
      </c>
      <c r="BS311" s="5">
        <f ca="1">IF(BS$4="",0,IF((SUM($W71:BS71)-SUM($W24:BS24))&gt;0,SUM($W71:BS71)-SUM($W24:BS24),0))</f>
        <v>0</v>
      </c>
      <c r="BT311" s="5">
        <f ca="1">IF(BT$4="",0,IF((SUM($W71:BT71)-SUM($W24:BT24))&gt;0,SUM($W71:BT71)-SUM($W24:BT24),0))</f>
        <v>0</v>
      </c>
      <c r="BU311" s="5">
        <f ca="1">IF(BU$4="",0,IF((SUM($W71:BU71)-SUM($W24:BU24))&gt;0,SUM($W71:BU71)-SUM($W24:BU24),0))</f>
        <v>0</v>
      </c>
      <c r="BV311" s="5">
        <f ca="1">IF(BV$4="",0,IF((SUM($W71:BV71)-SUM($W24:BV24))&gt;0,SUM($W71:BV71)-SUM($W24:BV24),0))</f>
        <v>0</v>
      </c>
      <c r="BW311" s="5">
        <f ca="1">IF(BW$4="",0,IF((SUM($W71:BW71)-SUM($W24:BW24))&gt;0,SUM($W71:BW71)-SUM($W24:BW24),0))</f>
        <v>0</v>
      </c>
      <c r="BX311" s="5">
        <f ca="1">IF(BX$4="",0,IF((SUM($W71:BX71)-SUM($W24:BX24))&gt;0,SUM($W71:BX71)-SUM($W24:BX24),0))</f>
        <v>0</v>
      </c>
      <c r="BY311" s="5">
        <f ca="1">IF(BY$4="",0,IF((SUM($W71:BY71)-SUM($W24:BY24))&gt;0,SUM($W71:BY71)-SUM($W24:BY24),0))</f>
        <v>0</v>
      </c>
      <c r="BZ311" s="5">
        <f ca="1">IF(BZ$4="",0,IF((SUM($W71:BZ71)-SUM($W24:BZ24))&gt;0,SUM($W71:BZ71)-SUM($W24:BZ24),0))</f>
        <v>0</v>
      </c>
      <c r="CA311" s="5">
        <f ca="1">IF(CA$4="",0,IF((SUM($W71:CA71)-SUM($W24:CA24))&gt;0,SUM($W71:CA71)-SUM($W24:CA24),0))</f>
        <v>0</v>
      </c>
      <c r="CB311" s="5">
        <f ca="1">IF(CB$4="",0,IF((SUM($W71:CB71)-SUM($W24:CB24))&gt;0,SUM($W71:CB71)-SUM($W24:CB24),0))</f>
        <v>0</v>
      </c>
      <c r="CC311" s="5">
        <f ca="1">IF(CC$4="",0,IF((SUM($W71:CC71)-SUM($W24:CC24))&gt;0,SUM($W71:CC71)-SUM($W24:CC24),0))</f>
        <v>0</v>
      </c>
      <c r="CD311" s="5">
        <f ca="1">IF(CD$4="",0,IF((SUM($W71:CD71)-SUM($W24:CD24))&gt;0,SUM($W71:CD71)-SUM($W24:CD24),0))</f>
        <v>0</v>
      </c>
      <c r="CE311" s="5">
        <f ca="1">IF(CE$4="",0,IF((SUM($W71:CE71)-SUM($W24:CE24))&gt;0,SUM($W71:CE71)-SUM($W24:CE24),0))</f>
        <v>0</v>
      </c>
      <c r="CF311" s="5">
        <f ca="1">IF(CF$4="",0,IF((SUM($W71:CF71)-SUM($W24:CF24))&gt;0,SUM($W71:CF71)-SUM($W24:CF24),0))</f>
        <v>0</v>
      </c>
    </row>
    <row r="312" spans="2:84" x14ac:dyDescent="0.3">
      <c r="B312" s="13">
        <f>ROW()</f>
        <v>312</v>
      </c>
      <c r="H312" s="1" t="str">
        <f t="shared" si="530"/>
        <v>Баланс по основной деятельности</v>
      </c>
      <c r="I312" s="1" t="str">
        <f t="shared" si="533"/>
        <v>АКТИВЫ</v>
      </c>
      <c r="J312" s="1" t="s">
        <v>175</v>
      </c>
      <c r="M312" s="53" t="s">
        <v>18</v>
      </c>
      <c r="U312" s="5">
        <f t="shared" ca="1" si="534"/>
        <v>252436037.98475602</v>
      </c>
      <c r="X312" s="5">
        <f ca="1">IF(X$4="",0,SUM($W$305:X$305))</f>
        <v>-594000</v>
      </c>
      <c r="Y312" s="5">
        <f ca="1">IF(Y$4="",0,SUM($W$305:Y$305))</f>
        <v>-1408000</v>
      </c>
      <c r="Z312" s="5">
        <f ca="1">IF(Z$4="",0,SUM($W$305:Z$305))</f>
        <v>-2433000</v>
      </c>
      <c r="AA312" s="5">
        <f ca="1">IF(AA$4="",0,SUM($W$305:AA$305))</f>
        <v>-4597000</v>
      </c>
      <c r="AB312" s="5">
        <f ca="1">IF(AB$4="",0,SUM($W$305:AB$305))</f>
        <v>-8192000</v>
      </c>
      <c r="AC312" s="5">
        <f ca="1">IF(AC$4="",0,SUM($W$305:AC$305))</f>
        <v>-11787000</v>
      </c>
      <c r="AD312" s="5">
        <f ca="1">IF(AD$4="",0,SUM($W$305:AD$305))</f>
        <v>-15458500</v>
      </c>
      <c r="AE312" s="5">
        <f ca="1">IF(AE$4="",0,SUM($W$305:AE$305))</f>
        <v>-24073000</v>
      </c>
      <c r="AF312" s="5">
        <f ca="1">IF(AF$4="",0,SUM($W$305:AF$305))</f>
        <v>-32687500</v>
      </c>
      <c r="AG312" s="5">
        <f ca="1">IF(AG$4="",0,SUM($W$305:AG$305))</f>
        <v>-43891000</v>
      </c>
      <c r="AH312" s="5">
        <f ca="1">IF(AH$4="",0,SUM($W$305:AH$305))</f>
        <v>-47975500</v>
      </c>
      <c r="AI312" s="5">
        <f ca="1">IF(AI$4="",0,SUM($W$305:AI$305))</f>
        <v>-50580000</v>
      </c>
      <c r="AJ312" s="5">
        <f ca="1">IF(AJ$4="",0,SUM($W$305:AJ$305))</f>
        <v>-52523840.415973336</v>
      </c>
      <c r="AK312" s="5">
        <f ca="1">IF(AK$4="",0,SUM($W$305:AK$305))</f>
        <v>-54555417.841373339</v>
      </c>
      <c r="AL312" s="5">
        <f ca="1">IF(AL$4="",0,SUM($W$305:AL$305))</f>
        <v>-55620326.582663342</v>
      </c>
      <c r="AM312" s="5">
        <f ca="1">IF(AM$4="",0,SUM($W$305:AM$305))</f>
        <v>-56105880.518133342</v>
      </c>
      <c r="AN312" s="5">
        <f ca="1">IF(AN$4="",0,SUM($W$305:AN$305))</f>
        <v>-56001690.772403345</v>
      </c>
      <c r="AO312" s="5">
        <f ca="1">IF(AO$4="",0,SUM($W$305:AO$305))</f>
        <v>-55497120.00380668</v>
      </c>
      <c r="AP312" s="5">
        <f ca="1">IF(AP$4="",0,SUM($W$305:AP$305))</f>
        <v>-54544732.102162495</v>
      </c>
      <c r="AQ312" s="5">
        <f ca="1">IF(AQ$4="",0,SUM($W$305:AQ$305))</f>
        <v>-52802635.222310968</v>
      </c>
      <c r="AR312" s="5">
        <f ca="1">IF(AR$4="",0,SUM($W$305:AR$305))</f>
        <v>-50341868.785135701</v>
      </c>
      <c r="AS312" s="5">
        <f ca="1">IF(AS$4="",0,SUM($W$305:AS$305))</f>
        <v>-47874968.754542105</v>
      </c>
      <c r="AT312" s="5">
        <f ca="1">IF(AT$4="",0,SUM($W$305:AT$305))</f>
        <v>-44673570.87926878</v>
      </c>
      <c r="AU312" s="5">
        <f ca="1">IF(AU$4="",0,SUM($W$305:AU$305))</f>
        <v>-40857137.78539905</v>
      </c>
      <c r="AV312" s="5">
        <f ca="1">IF(AV$4="",0,SUM($W$305:AV$305))</f>
        <v>-37466944.104117706</v>
      </c>
      <c r="AW312" s="5">
        <f ca="1">IF(AW$4="",0,SUM($W$305:AW$305))</f>
        <v>-33214425.506799202</v>
      </c>
      <c r="AX312" s="5">
        <f ca="1">IF(AX$4="",0,SUM($W$305:AX$305))</f>
        <v>-28213358.999952104</v>
      </c>
      <c r="AY312" s="5">
        <f ca="1">IF(AY$4="",0,SUM($W$305:AY$305))</f>
        <v>-23281493.263696674</v>
      </c>
      <c r="AZ312" s="5">
        <f ca="1">IF(AZ$4="",0,SUM($W$305:AZ$305))</f>
        <v>-17669527.342646029</v>
      </c>
      <c r="BA312" s="5">
        <f ca="1">IF(BA$4="",0,SUM($W$305:BA$305))</f>
        <v>-11692284.502056003</v>
      </c>
      <c r="BB312" s="5">
        <f ca="1">IF(BB$4="",0,SUM($W$305:BB$305))</f>
        <v>-5691776.049437617</v>
      </c>
      <c r="BC312" s="5">
        <f ca="1">IF(BC$4="",0,SUM($W$305:BC$305))</f>
        <v>1532182.465667407</v>
      </c>
      <c r="BD312" s="5">
        <f ca="1">IF(BD$4="",0,SUM($W$305:BD$305))</f>
        <v>9967059.6498495601</v>
      </c>
      <c r="BE312" s="5">
        <f ca="1">IF(BE$4="",0,SUM($W$305:BE$305))</f>
        <v>18317615.873142026</v>
      </c>
      <c r="BF312" s="5">
        <f ca="1">IF(BF$4="",0,SUM($W$305:BF$305))</f>
        <v>26974887.47075545</v>
      </c>
      <c r="BG312" s="5">
        <f ca="1">IF(BG$4="",0,SUM($W$305:BG$305))</f>
        <v>35654145.363158993</v>
      </c>
      <c r="BH312" s="5">
        <f ca="1">IF(BH$4="",0,SUM($W$305:BH$305))</f>
        <v>43700969.909494065</v>
      </c>
      <c r="BI312" s="5">
        <f ca="1">IF(BI$4="",0,SUM($W$305:BI$305))</f>
        <v>52036863.402715079</v>
      </c>
      <c r="BJ312" s="5">
        <f ca="1">IF(BJ$4="",0,SUM($W$305:BJ$305))</f>
        <v>60735012.016446128</v>
      </c>
      <c r="BK312" s="5">
        <f ca="1">IF(BK$4="",0,SUM($W$305:BK$305))</f>
        <v>69404058.300742596</v>
      </c>
      <c r="BL312" s="5">
        <f ca="1">IF(BL$4="",0,SUM($W$305:BL$305))</f>
        <v>78174805.819043428</v>
      </c>
      <c r="BM312" s="5">
        <f ca="1">IF(BM$4="",0,SUM($W$305:BM$305))</f>
        <v>86808709.15023765</v>
      </c>
      <c r="BN312" s="5">
        <f ca="1">IF(BN$4="",0,SUM($W$305:BN$305))</f>
        <v>95374588.374281794</v>
      </c>
      <c r="BO312" s="5">
        <f ca="1">IF(BO$4="",0,SUM($W$305:BO$305))</f>
        <v>104226440.41583355</v>
      </c>
      <c r="BP312" s="5">
        <f ca="1">IF(BP$4="",0,SUM($W$305:BP$305))</f>
        <v>113421911.63387834</v>
      </c>
      <c r="BQ312" s="5">
        <f ca="1">IF(BQ$4="",0,SUM($W$305:BQ$305))</f>
        <v>122535680.65187436</v>
      </c>
      <c r="BR312" s="5">
        <f ca="1">IF(BR$4="",0,SUM($W$305:BR$305))</f>
        <v>131900593.05166228</v>
      </c>
      <c r="BS312" s="5">
        <f ca="1">IF(BS$4="",0,SUM($W$305:BS$305))</f>
        <v>141288354.31560114</v>
      </c>
      <c r="BT312" s="5">
        <f ca="1">IF(BT$4="",0,SUM($W$305:BT$305))</f>
        <v>150261179.5460768</v>
      </c>
      <c r="BU312" s="5">
        <f ca="1">IF(BU$4="",0,SUM($W$305:BU$305))</f>
        <v>159481400.48795947</v>
      </c>
      <c r="BV312" s="5">
        <f ca="1">IF(BV$4="",0,SUM($W$305:BV$305))</f>
        <v>169024391.39573425</v>
      </c>
      <c r="BW312" s="5">
        <f ca="1">IF(BW$4="",0,SUM($W$305:BW$305))</f>
        <v>178282194.21385294</v>
      </c>
      <c r="BX312" s="5">
        <f ca="1">IF(BX$4="",0,SUM($W$305:BX$305))</f>
        <v>187646102.06277505</v>
      </c>
      <c r="BY312" s="5">
        <f ca="1">IF(BY$4="",0,SUM($W$305:BY$305))</f>
        <v>196894081.41115433</v>
      </c>
      <c r="BZ312" s="5">
        <f ca="1">IF(BZ$4="",0,SUM($W$305:BZ$305))</f>
        <v>205731338.96068853</v>
      </c>
      <c r="CA312" s="5">
        <f ca="1">IF(CA$4="",0,SUM($W$305:CA$305))</f>
        <v>214812730.87120777</v>
      </c>
      <c r="CB312" s="5">
        <f ca="1">IF(CB$4="",0,SUM($W$305:CB$305))</f>
        <v>224279597.49319068</v>
      </c>
      <c r="CC312" s="5">
        <f ca="1">IF(CC$4="",0,SUM($W$305:CC$305))</f>
        <v>233560515.07442561</v>
      </c>
      <c r="CD312" s="5">
        <f ca="1">IF(CD$4="",0,SUM($W$305:CD$305))</f>
        <v>242986573.23157921</v>
      </c>
      <c r="CE312" s="5">
        <f ca="1">IF(CE$4="",0,SUM($W$305:CE$305))</f>
        <v>252436037.98475602</v>
      </c>
      <c r="CF312" s="5">
        <f ca="1">IF(CF$4="",0,SUM($W$305:CF$305))</f>
        <v>0</v>
      </c>
    </row>
    <row r="313" spans="2:84" x14ac:dyDescent="0.3">
      <c r="B313" s="13">
        <f>ROW()</f>
        <v>313</v>
      </c>
      <c r="H313" s="1" t="str">
        <f t="shared" si="530"/>
        <v>Баланс по основной деятельности</v>
      </c>
      <c r="I313" s="1" t="str">
        <f t="shared" si="533"/>
        <v>АКТИВЫ</v>
      </c>
      <c r="J313" s="1" t="str">
        <f>Model!J417</f>
        <v>Запасы и незавершенное производство</v>
      </c>
      <c r="M313" s="53" t="s">
        <v>18</v>
      </c>
      <c r="U313" s="5">
        <f t="shared" ca="1" si="534"/>
        <v>42680754.763344914</v>
      </c>
      <c r="X313" s="5">
        <f ca="1">Model!X417</f>
        <v>0</v>
      </c>
      <c r="Y313" s="5">
        <f ca="1">Model!Y417</f>
        <v>0</v>
      </c>
      <c r="Z313" s="5">
        <f ca="1">Model!Z417</f>
        <v>0</v>
      </c>
      <c r="AA313" s="5">
        <f ca="1">Model!AA417</f>
        <v>0</v>
      </c>
      <c r="AB313" s="5">
        <f ca="1">Model!AB417</f>
        <v>0</v>
      </c>
      <c r="AC313" s="5">
        <f ca="1">Model!AC417</f>
        <v>0</v>
      </c>
      <c r="AD313" s="5">
        <f ca="1">Model!AD417</f>
        <v>0</v>
      </c>
      <c r="AE313" s="5">
        <f ca="1">Model!AE417</f>
        <v>0</v>
      </c>
      <c r="AF313" s="5">
        <f ca="1">Model!AF417</f>
        <v>0</v>
      </c>
      <c r="AG313" s="5">
        <f ca="1">Model!AG417</f>
        <v>0</v>
      </c>
      <c r="AH313" s="5">
        <f ca="1">Model!AH417</f>
        <v>0</v>
      </c>
      <c r="AI313" s="5">
        <f ca="1">Model!AI417</f>
        <v>0</v>
      </c>
      <c r="AJ313" s="5">
        <f ca="1">Model!AJ417</f>
        <v>2264472.216</v>
      </c>
      <c r="AK313" s="5">
        <f ca="1">Model!AK417</f>
        <v>4887497.4840000002</v>
      </c>
      <c r="AL313" s="5">
        <f ca="1">Model!AL417</f>
        <v>7002079.2719999989</v>
      </c>
      <c r="AM313" s="5">
        <f ca="1">Model!AM417</f>
        <v>8768265.7799999993</v>
      </c>
      <c r="AN313" s="5">
        <f ca="1">Model!AN417</f>
        <v>10534452.287999999</v>
      </c>
      <c r="AO313" s="5">
        <f ca="1">Model!AO417</f>
        <v>12300638.796</v>
      </c>
      <c r="AP313" s="5">
        <f ca="1">Model!AP417</f>
        <v>14239912.351679998</v>
      </c>
      <c r="AQ313" s="5">
        <f ca="1">Model!AQ417</f>
        <v>16126568.925839994</v>
      </c>
      <c r="AR313" s="5">
        <f ca="1">Model!AR417</f>
        <v>17928079.16399999</v>
      </c>
      <c r="AS313" s="5">
        <f ca="1">Model!AS417</f>
        <v>19729589.402159978</v>
      </c>
      <c r="AT313" s="5">
        <f ca="1">Model!AT417</f>
        <v>21531099.640319981</v>
      </c>
      <c r="AU313" s="5">
        <f ca="1">Model!AU417</f>
        <v>23332609.878479991</v>
      </c>
      <c r="AV313" s="5">
        <f ca="1">Model!AV417</f>
        <v>25448685.797404792</v>
      </c>
      <c r="AW313" s="5">
        <f ca="1">Model!AW417</f>
        <v>27451239.83949599</v>
      </c>
      <c r="AX313" s="5">
        <f ca="1">Model!AX417</f>
        <v>29288780.282419201</v>
      </c>
      <c r="AY313" s="5">
        <f ca="1">Model!AY417</f>
        <v>31126320.725342412</v>
      </c>
      <c r="AZ313" s="5">
        <f ca="1">Model!AZ417</f>
        <v>32963861.168265592</v>
      </c>
      <c r="BA313" s="5">
        <f ca="1">Model!BA417</f>
        <v>34801401.611188762</v>
      </c>
      <c r="BB313" s="5">
        <f ca="1">Model!BB417</f>
        <v>37100576.278465882</v>
      </c>
      <c r="BC313" s="5">
        <f ca="1">Model!BC417</f>
        <v>38445341.717575572</v>
      </c>
      <c r="BD313" s="5">
        <f ca="1">Model!BD417</f>
        <v>38701492.144187346</v>
      </c>
      <c r="BE313" s="5">
        <f ca="1">Model!BE417</f>
        <v>38731747.638464369</v>
      </c>
      <c r="BF313" s="5">
        <f ca="1">Model!BF417</f>
        <v>38762003.132741399</v>
      </c>
      <c r="BG313" s="5">
        <f ca="1">Model!BG417</f>
        <v>38792258.627018422</v>
      </c>
      <c r="BH313" s="5">
        <f ca="1">Model!BH417</f>
        <v>39304787.362519652</v>
      </c>
      <c r="BI313" s="5">
        <f ca="1">Model!BI417</f>
        <v>39606721.885483861</v>
      </c>
      <c r="BJ313" s="5">
        <f ca="1">Model!BJ417</f>
        <v>39637582.489646427</v>
      </c>
      <c r="BK313" s="5">
        <f ca="1">Model!BK417</f>
        <v>39668443.093808994</v>
      </c>
      <c r="BL313" s="5">
        <f ca="1">Model!BL417</f>
        <v>39699303.697971553</v>
      </c>
      <c r="BM313" s="5">
        <f ca="1">Model!BM417</f>
        <v>39730164.302134119</v>
      </c>
      <c r="BN313" s="5">
        <f ca="1">Model!BN417</f>
        <v>40256646.884844951</v>
      </c>
      <c r="BO313" s="5">
        <f ca="1">Model!BO417</f>
        <v>40564620.098268487</v>
      </c>
      <c r="BP313" s="5">
        <f ca="1">Model!BP417</f>
        <v>40596097.914514303</v>
      </c>
      <c r="BQ313" s="5">
        <f ca="1">Model!BQ417</f>
        <v>40627575.730760127</v>
      </c>
      <c r="BR313" s="5">
        <f ca="1">Model!BR417</f>
        <v>40659053.547005944</v>
      </c>
      <c r="BS313" s="5">
        <f ca="1">Model!BS417</f>
        <v>40690531.363251753</v>
      </c>
      <c r="BT313" s="5">
        <f ca="1">Model!BT417</f>
        <v>41231320.935566299</v>
      </c>
      <c r="BU313" s="5">
        <f ca="1">Model!BU417</f>
        <v>41545453.613258295</v>
      </c>
      <c r="BV313" s="5">
        <f ca="1">Model!BV417</f>
        <v>41577560.985829026</v>
      </c>
      <c r="BW313" s="5">
        <f ca="1">Model!BW417</f>
        <v>41609668.358399749</v>
      </c>
      <c r="BX313" s="5">
        <f ca="1">Model!BX417</f>
        <v>41641775.73097048</v>
      </c>
      <c r="BY313" s="5">
        <f ca="1">Model!BY417</f>
        <v>41673883.10354121</v>
      </c>
      <c r="BZ313" s="5">
        <f ca="1">Model!BZ417</f>
        <v>42229341.352010466</v>
      </c>
      <c r="CA313" s="5">
        <f ca="1">Model!CA417</f>
        <v>42549756.683256328</v>
      </c>
      <c r="CB313" s="5">
        <f ca="1">Model!CB417</f>
        <v>42582506.203278475</v>
      </c>
      <c r="CC313" s="5">
        <f ca="1">Model!CC417</f>
        <v>42615255.723300628</v>
      </c>
      <c r="CD313" s="5">
        <f ca="1">Model!CD417</f>
        <v>42648005.24332276</v>
      </c>
      <c r="CE313" s="5">
        <f ca="1">Model!CE417</f>
        <v>42680754.763344914</v>
      </c>
      <c r="CF313" s="5">
        <f ca="1">Model!CF417</f>
        <v>0</v>
      </c>
    </row>
    <row r="314" spans="2:84" x14ac:dyDescent="0.3">
      <c r="B314" s="13">
        <f>ROW()</f>
        <v>314</v>
      </c>
      <c r="H314" s="1" t="str">
        <f t="shared" si="530"/>
        <v>Баланс по основной деятельности</v>
      </c>
      <c r="I314" s="1" t="str">
        <f t="shared" si="533"/>
        <v>АКТИВЫ</v>
      </c>
      <c r="J314" s="1" t="s">
        <v>178</v>
      </c>
      <c r="M314" s="53" t="s">
        <v>18</v>
      </c>
      <c r="U314" s="5">
        <f t="shared" ca="1" si="534"/>
        <v>0</v>
      </c>
      <c r="X314" s="5">
        <f ca="1">Model!X418</f>
        <v>0</v>
      </c>
      <c r="Y314" s="5">
        <f ca="1">Model!Y418</f>
        <v>0</v>
      </c>
      <c r="Z314" s="5">
        <f ca="1">Model!Z418</f>
        <v>0</v>
      </c>
      <c r="AA314" s="5">
        <f ca="1">Model!AA418</f>
        <v>0</v>
      </c>
      <c r="AB314" s="5">
        <f ca="1">Model!AB418</f>
        <v>0</v>
      </c>
      <c r="AC314" s="5">
        <f ca="1">Model!AC418</f>
        <v>0</v>
      </c>
      <c r="AD314" s="5">
        <f ca="1">Model!AD418</f>
        <v>0</v>
      </c>
      <c r="AE314" s="5">
        <f ca="1">Model!AE418</f>
        <v>0</v>
      </c>
      <c r="AF314" s="5">
        <f ca="1">Model!AF418</f>
        <v>0</v>
      </c>
      <c r="AG314" s="5">
        <f ca="1">Model!AG418</f>
        <v>0</v>
      </c>
      <c r="AH314" s="5">
        <f ca="1">Model!AH418</f>
        <v>0</v>
      </c>
      <c r="AI314" s="5">
        <f ca="1">Model!AI418</f>
        <v>0</v>
      </c>
      <c r="AJ314" s="5">
        <f ca="1">Model!AJ418</f>
        <v>0</v>
      </c>
      <c r="AK314" s="5">
        <f ca="1">Model!AK418</f>
        <v>0</v>
      </c>
      <c r="AL314" s="5">
        <f ca="1">Model!AL418</f>
        <v>0</v>
      </c>
      <c r="AM314" s="5">
        <f ca="1">Model!AM418</f>
        <v>0</v>
      </c>
      <c r="AN314" s="5">
        <f ca="1">Model!AN418</f>
        <v>0</v>
      </c>
      <c r="AO314" s="5">
        <f ca="1">Model!AO418</f>
        <v>0</v>
      </c>
      <c r="AP314" s="5">
        <f ca="1">Model!AP418</f>
        <v>0</v>
      </c>
      <c r="AQ314" s="5">
        <f ca="1">Model!AQ418</f>
        <v>0</v>
      </c>
      <c r="AR314" s="5">
        <f ca="1">Model!AR418</f>
        <v>0</v>
      </c>
      <c r="AS314" s="5">
        <f ca="1">Model!AS418</f>
        <v>0</v>
      </c>
      <c r="AT314" s="5">
        <f ca="1">Model!AT418</f>
        <v>0</v>
      </c>
      <c r="AU314" s="5">
        <f ca="1">Model!AU418</f>
        <v>0</v>
      </c>
      <c r="AV314" s="5">
        <f ca="1">Model!AV418</f>
        <v>0</v>
      </c>
      <c r="AW314" s="5">
        <f ca="1">Model!AW418</f>
        <v>0</v>
      </c>
      <c r="AX314" s="5">
        <f ca="1">Model!AX418</f>
        <v>0</v>
      </c>
      <c r="AY314" s="5">
        <f ca="1">Model!AY418</f>
        <v>0</v>
      </c>
      <c r="AZ314" s="5">
        <f ca="1">Model!AZ418</f>
        <v>0</v>
      </c>
      <c r="BA314" s="5">
        <f ca="1">Model!BA418</f>
        <v>0</v>
      </c>
      <c r="BB314" s="5">
        <f ca="1">Model!BB418</f>
        <v>0</v>
      </c>
      <c r="BC314" s="5">
        <f ca="1">Model!BC418</f>
        <v>0</v>
      </c>
      <c r="BD314" s="5">
        <f ca="1">Model!BD418</f>
        <v>0</v>
      </c>
      <c r="BE314" s="5">
        <f ca="1">Model!BE418</f>
        <v>0</v>
      </c>
      <c r="BF314" s="5">
        <f ca="1">Model!BF418</f>
        <v>0</v>
      </c>
      <c r="BG314" s="5">
        <f ca="1">Model!BG418</f>
        <v>0</v>
      </c>
      <c r="BH314" s="5">
        <f ca="1">Model!BH418</f>
        <v>0</v>
      </c>
      <c r="BI314" s="5">
        <f ca="1">Model!BI418</f>
        <v>0</v>
      </c>
      <c r="BJ314" s="5">
        <f ca="1">Model!BJ418</f>
        <v>0</v>
      </c>
      <c r="BK314" s="5">
        <f ca="1">Model!BK418</f>
        <v>0</v>
      </c>
      <c r="BL314" s="5">
        <f ca="1">Model!BL418</f>
        <v>0</v>
      </c>
      <c r="BM314" s="5">
        <f ca="1">Model!BM418</f>
        <v>0</v>
      </c>
      <c r="BN314" s="5">
        <f ca="1">Model!BN418</f>
        <v>0</v>
      </c>
      <c r="BO314" s="5">
        <f ca="1">Model!BO418</f>
        <v>0</v>
      </c>
      <c r="BP314" s="5">
        <f ca="1">Model!BP418</f>
        <v>0</v>
      </c>
      <c r="BQ314" s="5">
        <f ca="1">Model!BQ418</f>
        <v>0</v>
      </c>
      <c r="BR314" s="5">
        <f ca="1">Model!BR418</f>
        <v>0</v>
      </c>
      <c r="BS314" s="5">
        <f ca="1">Model!BS418</f>
        <v>0</v>
      </c>
      <c r="BT314" s="5">
        <f ca="1">Model!BT418</f>
        <v>0</v>
      </c>
      <c r="BU314" s="5">
        <f ca="1">Model!BU418</f>
        <v>0</v>
      </c>
      <c r="BV314" s="5">
        <f ca="1">Model!BV418</f>
        <v>0</v>
      </c>
      <c r="BW314" s="5">
        <f ca="1">Model!BW418</f>
        <v>0</v>
      </c>
      <c r="BX314" s="5">
        <f ca="1">Model!BX418</f>
        <v>0</v>
      </c>
      <c r="BY314" s="5">
        <f ca="1">Model!BY418</f>
        <v>0</v>
      </c>
      <c r="BZ314" s="5">
        <f ca="1">Model!BZ418</f>
        <v>0</v>
      </c>
      <c r="CA314" s="5">
        <f ca="1">Model!CA418</f>
        <v>0</v>
      </c>
      <c r="CB314" s="5">
        <f ca="1">Model!CB418</f>
        <v>0</v>
      </c>
      <c r="CC314" s="5">
        <f ca="1">Model!CC418</f>
        <v>0</v>
      </c>
      <c r="CD314" s="5">
        <f ca="1">Model!CD418</f>
        <v>0</v>
      </c>
      <c r="CE314" s="5">
        <f ca="1">Model!CE418</f>
        <v>0</v>
      </c>
      <c r="CF314" s="5">
        <f ca="1">Model!CF418</f>
        <v>0</v>
      </c>
    </row>
    <row r="315" spans="2:84" x14ac:dyDescent="0.3">
      <c r="B315" s="13">
        <f>ROW()</f>
        <v>315</v>
      </c>
      <c r="H315" s="1" t="str">
        <f t="shared" ref="H315:H316" si="539">$H$307</f>
        <v>Баланс по основной деятельности</v>
      </c>
      <c r="I315" s="1" t="str">
        <f t="shared" ref="I315:I316" si="540">$I$308</f>
        <v>АКТИВЫ</v>
      </c>
      <c r="J315" s="1" t="s">
        <v>180</v>
      </c>
      <c r="M315" s="53" t="s">
        <v>18</v>
      </c>
      <c r="U315" s="5">
        <f t="shared" ca="1" si="534"/>
        <v>0</v>
      </c>
      <c r="X315" s="5">
        <f ca="1">Model!X419</f>
        <v>0</v>
      </c>
      <c r="Y315" s="5">
        <f ca="1">Model!Y419</f>
        <v>0</v>
      </c>
      <c r="Z315" s="5">
        <f ca="1">Model!Z419</f>
        <v>0</v>
      </c>
      <c r="AA315" s="5">
        <f ca="1">Model!AA419</f>
        <v>0</v>
      </c>
      <c r="AB315" s="5">
        <f ca="1">Model!AB419</f>
        <v>0</v>
      </c>
      <c r="AC315" s="5">
        <f ca="1">Model!AC419</f>
        <v>0</v>
      </c>
      <c r="AD315" s="5">
        <f ca="1">Model!AD419</f>
        <v>0</v>
      </c>
      <c r="AE315" s="5">
        <f ca="1">Model!AE419</f>
        <v>0</v>
      </c>
      <c r="AF315" s="5">
        <f ca="1">Model!AF419</f>
        <v>0</v>
      </c>
      <c r="AG315" s="5">
        <f ca="1">Model!AG419</f>
        <v>0</v>
      </c>
      <c r="AH315" s="5">
        <f ca="1">Model!AH419</f>
        <v>0</v>
      </c>
      <c r="AI315" s="5">
        <f ca="1">Model!AI419</f>
        <v>0</v>
      </c>
      <c r="AJ315" s="5">
        <f ca="1">Model!AJ419</f>
        <v>0</v>
      </c>
      <c r="AK315" s="5">
        <f ca="1">Model!AK419</f>
        <v>0</v>
      </c>
      <c r="AL315" s="5">
        <f ca="1">Model!AL419</f>
        <v>0</v>
      </c>
      <c r="AM315" s="5">
        <f ca="1">Model!AM419</f>
        <v>0</v>
      </c>
      <c r="AN315" s="5">
        <f ca="1">Model!AN419</f>
        <v>0</v>
      </c>
      <c r="AO315" s="5">
        <f ca="1">Model!AO419</f>
        <v>0</v>
      </c>
      <c r="AP315" s="5">
        <f ca="1">Model!AP419</f>
        <v>0</v>
      </c>
      <c r="AQ315" s="5">
        <f ca="1">Model!AQ419</f>
        <v>0</v>
      </c>
      <c r="AR315" s="5">
        <f ca="1">Model!AR419</f>
        <v>0</v>
      </c>
      <c r="AS315" s="5">
        <f ca="1">Model!AS419</f>
        <v>0</v>
      </c>
      <c r="AT315" s="5">
        <f ca="1">Model!AT419</f>
        <v>0</v>
      </c>
      <c r="AU315" s="5">
        <f ca="1">Model!AU419</f>
        <v>0</v>
      </c>
      <c r="AV315" s="5">
        <f ca="1">Model!AV419</f>
        <v>0</v>
      </c>
      <c r="AW315" s="5">
        <f ca="1">Model!AW419</f>
        <v>0</v>
      </c>
      <c r="AX315" s="5">
        <f ca="1">Model!AX419</f>
        <v>0</v>
      </c>
      <c r="AY315" s="5">
        <f ca="1">Model!AY419</f>
        <v>0</v>
      </c>
      <c r="AZ315" s="5">
        <f ca="1">Model!AZ419</f>
        <v>0</v>
      </c>
      <c r="BA315" s="5">
        <f ca="1">Model!BA419</f>
        <v>0</v>
      </c>
      <c r="BB315" s="5">
        <f ca="1">Model!BB419</f>
        <v>0</v>
      </c>
      <c r="BC315" s="5">
        <f ca="1">Model!BC419</f>
        <v>0</v>
      </c>
      <c r="BD315" s="5">
        <f ca="1">Model!BD419</f>
        <v>0</v>
      </c>
      <c r="BE315" s="5">
        <f ca="1">Model!BE419</f>
        <v>0</v>
      </c>
      <c r="BF315" s="5">
        <f ca="1">Model!BF419</f>
        <v>0</v>
      </c>
      <c r="BG315" s="5">
        <f ca="1">Model!BG419</f>
        <v>0</v>
      </c>
      <c r="BH315" s="5">
        <f ca="1">Model!BH419</f>
        <v>0</v>
      </c>
      <c r="BI315" s="5">
        <f ca="1">Model!BI419</f>
        <v>0</v>
      </c>
      <c r="BJ315" s="5">
        <f ca="1">Model!BJ419</f>
        <v>0</v>
      </c>
      <c r="BK315" s="5">
        <f ca="1">Model!BK419</f>
        <v>0</v>
      </c>
      <c r="BL315" s="5">
        <f ca="1">Model!BL419</f>
        <v>0</v>
      </c>
      <c r="BM315" s="5">
        <f ca="1">Model!BM419</f>
        <v>0</v>
      </c>
      <c r="BN315" s="5">
        <f ca="1">Model!BN419</f>
        <v>0</v>
      </c>
      <c r="BO315" s="5">
        <f ca="1">Model!BO419</f>
        <v>0</v>
      </c>
      <c r="BP315" s="5">
        <f ca="1">Model!BP419</f>
        <v>0</v>
      </c>
      <c r="BQ315" s="5">
        <f ca="1">Model!BQ419</f>
        <v>0</v>
      </c>
      <c r="BR315" s="5">
        <f ca="1">Model!BR419</f>
        <v>0</v>
      </c>
      <c r="BS315" s="5">
        <f ca="1">Model!BS419</f>
        <v>0</v>
      </c>
      <c r="BT315" s="5">
        <f ca="1">Model!BT419</f>
        <v>0</v>
      </c>
      <c r="BU315" s="5">
        <f ca="1">Model!BU419</f>
        <v>0</v>
      </c>
      <c r="BV315" s="5">
        <f ca="1">Model!BV419</f>
        <v>0</v>
      </c>
      <c r="BW315" s="5">
        <f ca="1">Model!BW419</f>
        <v>0</v>
      </c>
      <c r="BX315" s="5">
        <f ca="1">Model!BX419</f>
        <v>0</v>
      </c>
      <c r="BY315" s="5">
        <f ca="1">Model!BY419</f>
        <v>0</v>
      </c>
      <c r="BZ315" s="5">
        <f ca="1">Model!BZ419</f>
        <v>0</v>
      </c>
      <c r="CA315" s="5">
        <f ca="1">Model!CA419</f>
        <v>0</v>
      </c>
      <c r="CB315" s="5">
        <f ca="1">Model!CB419</f>
        <v>0</v>
      </c>
      <c r="CC315" s="5">
        <f ca="1">Model!CC419</f>
        <v>0</v>
      </c>
      <c r="CD315" s="5">
        <f ca="1">Model!CD419</f>
        <v>0</v>
      </c>
      <c r="CE315" s="5">
        <f ca="1">Model!CE419</f>
        <v>0</v>
      </c>
      <c r="CF315" s="5">
        <f ca="1">Model!CF419</f>
        <v>0</v>
      </c>
    </row>
    <row r="316" spans="2:84" x14ac:dyDescent="0.3">
      <c r="B316" s="13">
        <f>ROW()</f>
        <v>316</v>
      </c>
      <c r="H316" s="1" t="str">
        <f t="shared" si="539"/>
        <v>Баланс по основной деятельности</v>
      </c>
      <c r="I316" s="1" t="str">
        <f t="shared" si="540"/>
        <v>АКТИВЫ</v>
      </c>
      <c r="J316" s="1" t="s">
        <v>179</v>
      </c>
      <c r="M316" s="53" t="s">
        <v>18</v>
      </c>
      <c r="U316" s="5">
        <f t="shared" ca="1" si="534"/>
        <v>0</v>
      </c>
      <c r="X316" s="5">
        <f ca="1">Model!X420</f>
        <v>46000</v>
      </c>
      <c r="Y316" s="5">
        <f ca="1">Model!Y420</f>
        <v>23000</v>
      </c>
      <c r="Z316" s="5">
        <f ca="1">Model!Z420</f>
        <v>0</v>
      </c>
      <c r="AA316" s="5">
        <f ca="1">Model!AA420</f>
        <v>46000</v>
      </c>
      <c r="AB316" s="5">
        <f ca="1">Model!AB420</f>
        <v>23000</v>
      </c>
      <c r="AC316" s="5">
        <f ca="1">Model!AC420</f>
        <v>0</v>
      </c>
      <c r="AD316" s="5">
        <f ca="1">Model!AD420</f>
        <v>46000</v>
      </c>
      <c r="AE316" s="5">
        <f ca="1">Model!AE420</f>
        <v>23000</v>
      </c>
      <c r="AF316" s="5">
        <f ca="1">Model!AF420</f>
        <v>0</v>
      </c>
      <c r="AG316" s="5">
        <f ca="1">Model!AG420</f>
        <v>46000</v>
      </c>
      <c r="AH316" s="5">
        <f ca="1">Model!AH420</f>
        <v>23000</v>
      </c>
      <c r="AI316" s="5">
        <f ca="1">Model!AI420</f>
        <v>0</v>
      </c>
      <c r="AJ316" s="5">
        <f ca="1">Model!AJ420</f>
        <v>48300</v>
      </c>
      <c r="AK316" s="5">
        <f ca="1">Model!AK420</f>
        <v>24150</v>
      </c>
      <c r="AL316" s="5">
        <f ca="1">Model!AL420</f>
        <v>0</v>
      </c>
      <c r="AM316" s="5">
        <f ca="1">Model!AM420</f>
        <v>48300</v>
      </c>
      <c r="AN316" s="5">
        <f ca="1">Model!AN420</f>
        <v>24150</v>
      </c>
      <c r="AO316" s="5">
        <f ca="1">Model!AO420</f>
        <v>0</v>
      </c>
      <c r="AP316" s="5">
        <f ca="1">Model!AP420</f>
        <v>48300</v>
      </c>
      <c r="AQ316" s="5">
        <f ca="1">Model!AQ420</f>
        <v>24150</v>
      </c>
      <c r="AR316" s="5">
        <f ca="1">Model!AR420</f>
        <v>0</v>
      </c>
      <c r="AS316" s="5">
        <f ca="1">Model!AS420</f>
        <v>48300</v>
      </c>
      <c r="AT316" s="5">
        <f ca="1">Model!AT420</f>
        <v>24150</v>
      </c>
      <c r="AU316" s="5">
        <f ca="1">Model!AU420</f>
        <v>0</v>
      </c>
      <c r="AV316" s="5">
        <f ca="1">Model!AV420</f>
        <v>50715</v>
      </c>
      <c r="AW316" s="5">
        <f ca="1">Model!AW420</f>
        <v>25357.5</v>
      </c>
      <c r="AX316" s="5">
        <f ca="1">Model!AX420</f>
        <v>0</v>
      </c>
      <c r="AY316" s="5">
        <f ca="1">Model!AY420</f>
        <v>50715</v>
      </c>
      <c r="AZ316" s="5">
        <f ca="1">Model!AZ420</f>
        <v>25357.5</v>
      </c>
      <c r="BA316" s="5">
        <f ca="1">Model!BA420</f>
        <v>0</v>
      </c>
      <c r="BB316" s="5">
        <f ca="1">Model!BB420</f>
        <v>50715</v>
      </c>
      <c r="BC316" s="5">
        <f ca="1">Model!BC420</f>
        <v>25357.5</v>
      </c>
      <c r="BD316" s="5">
        <f ca="1">Model!BD420</f>
        <v>0</v>
      </c>
      <c r="BE316" s="5">
        <f ca="1">Model!BE420</f>
        <v>50715</v>
      </c>
      <c r="BF316" s="5">
        <f ca="1">Model!BF420</f>
        <v>25357.5</v>
      </c>
      <c r="BG316" s="5">
        <f ca="1">Model!BG420</f>
        <v>0</v>
      </c>
      <c r="BH316" s="5">
        <f ca="1">Model!BH420</f>
        <v>53250.75</v>
      </c>
      <c r="BI316" s="5">
        <f ca="1">Model!BI420</f>
        <v>26625.375</v>
      </c>
      <c r="BJ316" s="5">
        <f ca="1">Model!BJ420</f>
        <v>0</v>
      </c>
      <c r="BK316" s="5">
        <f ca="1">Model!BK420</f>
        <v>53250.75</v>
      </c>
      <c r="BL316" s="5">
        <f ca="1">Model!BL420</f>
        <v>26625.375</v>
      </c>
      <c r="BM316" s="5">
        <f ca="1">Model!BM420</f>
        <v>0</v>
      </c>
      <c r="BN316" s="5">
        <f ca="1">Model!BN420</f>
        <v>53250.75</v>
      </c>
      <c r="BO316" s="5">
        <f ca="1">Model!BO420</f>
        <v>26625.375</v>
      </c>
      <c r="BP316" s="5">
        <f ca="1">Model!BP420</f>
        <v>0</v>
      </c>
      <c r="BQ316" s="5">
        <f ca="1">Model!BQ420</f>
        <v>53250.75</v>
      </c>
      <c r="BR316" s="5">
        <f ca="1">Model!BR420</f>
        <v>26625.375</v>
      </c>
      <c r="BS316" s="5">
        <f ca="1">Model!BS420</f>
        <v>0</v>
      </c>
      <c r="BT316" s="5">
        <f ca="1">Model!BT420</f>
        <v>55913.287499997765</v>
      </c>
      <c r="BU316" s="5">
        <f ca="1">Model!BU420</f>
        <v>27956.64374999702</v>
      </c>
      <c r="BV316" s="5">
        <f ca="1">Model!BV420</f>
        <v>0</v>
      </c>
      <c r="BW316" s="5">
        <f ca="1">Model!BW420</f>
        <v>55913.28749999404</v>
      </c>
      <c r="BX316" s="5">
        <f ca="1">Model!BX420</f>
        <v>27956.643749993294</v>
      </c>
      <c r="BY316" s="5">
        <f ca="1">Model!BY420</f>
        <v>0</v>
      </c>
      <c r="BZ316" s="5">
        <f ca="1">Model!BZ420</f>
        <v>55913.287499990314</v>
      </c>
      <c r="CA316" s="5">
        <f ca="1">Model!CA420</f>
        <v>27956.643749989569</v>
      </c>
      <c r="CB316" s="5">
        <f ca="1">Model!CB420</f>
        <v>0</v>
      </c>
      <c r="CC316" s="5">
        <f ca="1">Model!CC420</f>
        <v>55913.287499986589</v>
      </c>
      <c r="CD316" s="5">
        <f ca="1">Model!CD420</f>
        <v>27956.643749985844</v>
      </c>
      <c r="CE316" s="5">
        <f ca="1">Model!CE420</f>
        <v>0</v>
      </c>
      <c r="CF316" s="5">
        <f ca="1">Model!CF420</f>
        <v>0</v>
      </c>
    </row>
    <row r="317" spans="2:84" x14ac:dyDescent="0.3">
      <c r="B317" s="13">
        <f>ROW()</f>
        <v>317</v>
      </c>
      <c r="H317" s="1" t="str">
        <f t="shared" ref="H317:H330" si="541">$H$307</f>
        <v>Баланс по основной деятельности</v>
      </c>
      <c r="I317" s="1" t="str">
        <f>$I$308</f>
        <v>АКТИВЫ</v>
      </c>
      <c r="J317" s="1" t="s">
        <v>148</v>
      </c>
      <c r="M317" s="53" t="s">
        <v>18</v>
      </c>
      <c r="U317" s="5">
        <f t="shared" ca="1" si="534"/>
        <v>0</v>
      </c>
      <c r="X317" s="5">
        <f ca="1">Model!X421</f>
        <v>0</v>
      </c>
      <c r="Y317" s="5">
        <f ca="1">Model!Y421</f>
        <v>0</v>
      </c>
      <c r="Z317" s="5">
        <f ca="1">Model!Z421</f>
        <v>0</v>
      </c>
      <c r="AA317" s="5">
        <f ca="1">Model!AA421</f>
        <v>0</v>
      </c>
      <c r="AB317" s="5">
        <f ca="1">Model!AB421</f>
        <v>0</v>
      </c>
      <c r="AC317" s="5">
        <f ca="1">Model!AC421</f>
        <v>0</v>
      </c>
      <c r="AD317" s="5">
        <f ca="1">Model!AD421</f>
        <v>0</v>
      </c>
      <c r="AE317" s="5">
        <f ca="1">Model!AE421</f>
        <v>0</v>
      </c>
      <c r="AF317" s="5">
        <f ca="1">Model!AF421</f>
        <v>0</v>
      </c>
      <c r="AG317" s="5">
        <f ca="1">Model!AG421</f>
        <v>0</v>
      </c>
      <c r="AH317" s="5">
        <f ca="1">Model!AH421</f>
        <v>0</v>
      </c>
      <c r="AI317" s="5">
        <f ca="1">Model!AI421</f>
        <v>0</v>
      </c>
      <c r="AJ317" s="5">
        <f ca="1">Model!AJ421</f>
        <v>0</v>
      </c>
      <c r="AK317" s="5">
        <f ca="1">Model!AK421</f>
        <v>0</v>
      </c>
      <c r="AL317" s="5">
        <f ca="1">Model!AL421</f>
        <v>0</v>
      </c>
      <c r="AM317" s="5">
        <f ca="1">Model!AM421</f>
        <v>0</v>
      </c>
      <c r="AN317" s="5">
        <f ca="1">Model!AN421</f>
        <v>0</v>
      </c>
      <c r="AO317" s="5">
        <f ca="1">Model!AO421</f>
        <v>0</v>
      </c>
      <c r="AP317" s="5">
        <f ca="1">Model!AP421</f>
        <v>0</v>
      </c>
      <c r="AQ317" s="5">
        <f ca="1">Model!AQ421</f>
        <v>0</v>
      </c>
      <c r="AR317" s="5">
        <f ca="1">Model!AR421</f>
        <v>0</v>
      </c>
      <c r="AS317" s="5">
        <f ca="1">Model!AS421</f>
        <v>0</v>
      </c>
      <c r="AT317" s="5">
        <f ca="1">Model!AT421</f>
        <v>0</v>
      </c>
      <c r="AU317" s="5">
        <f ca="1">Model!AU421</f>
        <v>0</v>
      </c>
      <c r="AV317" s="5">
        <f ca="1">Model!AV421</f>
        <v>0</v>
      </c>
      <c r="AW317" s="5">
        <f ca="1">Model!AW421</f>
        <v>0</v>
      </c>
      <c r="AX317" s="5">
        <f ca="1">Model!AX421</f>
        <v>0</v>
      </c>
      <c r="AY317" s="5">
        <f ca="1">Model!AY421</f>
        <v>0</v>
      </c>
      <c r="AZ317" s="5">
        <f ca="1">Model!AZ421</f>
        <v>0</v>
      </c>
      <c r="BA317" s="5">
        <f ca="1">Model!BA421</f>
        <v>0</v>
      </c>
      <c r="BB317" s="5">
        <f ca="1">Model!BB421</f>
        <v>0</v>
      </c>
      <c r="BC317" s="5">
        <f ca="1">Model!BC421</f>
        <v>0</v>
      </c>
      <c r="BD317" s="5">
        <f ca="1">Model!BD421</f>
        <v>0</v>
      </c>
      <c r="BE317" s="5">
        <f ca="1">Model!BE421</f>
        <v>0</v>
      </c>
      <c r="BF317" s="5">
        <f ca="1">Model!BF421</f>
        <v>0</v>
      </c>
      <c r="BG317" s="5">
        <f ca="1">Model!BG421</f>
        <v>0</v>
      </c>
      <c r="BH317" s="5">
        <f ca="1">Model!BH421</f>
        <v>0</v>
      </c>
      <c r="BI317" s="5">
        <f ca="1">Model!BI421</f>
        <v>0</v>
      </c>
      <c r="BJ317" s="5">
        <f ca="1">Model!BJ421</f>
        <v>0</v>
      </c>
      <c r="BK317" s="5">
        <f ca="1">Model!BK421</f>
        <v>0</v>
      </c>
      <c r="BL317" s="5">
        <f ca="1">Model!BL421</f>
        <v>0</v>
      </c>
      <c r="BM317" s="5">
        <f ca="1">Model!BM421</f>
        <v>0</v>
      </c>
      <c r="BN317" s="5">
        <f ca="1">Model!BN421</f>
        <v>0</v>
      </c>
      <c r="BO317" s="5">
        <f ca="1">Model!BO421</f>
        <v>0</v>
      </c>
      <c r="BP317" s="5">
        <f ca="1">Model!BP421</f>
        <v>0</v>
      </c>
      <c r="BQ317" s="5">
        <f ca="1">Model!BQ421</f>
        <v>0</v>
      </c>
      <c r="BR317" s="5">
        <f ca="1">Model!BR421</f>
        <v>0</v>
      </c>
      <c r="BS317" s="5">
        <f ca="1">Model!BS421</f>
        <v>0</v>
      </c>
      <c r="BT317" s="5">
        <f ca="1">Model!BT421</f>
        <v>0</v>
      </c>
      <c r="BU317" s="5">
        <f ca="1">Model!BU421</f>
        <v>0</v>
      </c>
      <c r="BV317" s="5">
        <f ca="1">Model!BV421</f>
        <v>0</v>
      </c>
      <c r="BW317" s="5">
        <f ca="1">Model!BW421</f>
        <v>0</v>
      </c>
      <c r="BX317" s="5">
        <f ca="1">Model!BX421</f>
        <v>0</v>
      </c>
      <c r="BY317" s="5">
        <f ca="1">Model!BY421</f>
        <v>0</v>
      </c>
      <c r="BZ317" s="5">
        <f ca="1">Model!BZ421</f>
        <v>0</v>
      </c>
      <c r="CA317" s="5">
        <f ca="1">Model!CA421</f>
        <v>0</v>
      </c>
      <c r="CB317" s="5">
        <f ca="1">Model!CB421</f>
        <v>0</v>
      </c>
      <c r="CC317" s="5">
        <f ca="1">Model!CC421</f>
        <v>0</v>
      </c>
      <c r="CD317" s="5">
        <f ca="1">Model!CD421</f>
        <v>0</v>
      </c>
      <c r="CE317" s="5">
        <f ca="1">Model!CE421</f>
        <v>0</v>
      </c>
      <c r="CF317" s="5">
        <f ca="1">Model!CF421</f>
        <v>0</v>
      </c>
    </row>
    <row r="318" spans="2:84" x14ac:dyDescent="0.3">
      <c r="B318" s="13">
        <f>ROW()</f>
        <v>318</v>
      </c>
      <c r="H318" s="1" t="str">
        <f t="shared" si="541"/>
        <v>Баланс по основной деятельности</v>
      </c>
      <c r="I318" s="1" t="str">
        <f>$I$308</f>
        <v>АКТИВЫ</v>
      </c>
      <c r="J318" s="1" t="s">
        <v>146</v>
      </c>
      <c r="M318" s="53" t="s">
        <v>18</v>
      </c>
      <c r="U318" s="5">
        <f t="shared" ca="1" si="534"/>
        <v>327741.64876906574</v>
      </c>
      <c r="X318" s="5">
        <f ca="1">IF(X$4="",0,IF((SUM(Model!$W$325:X$325)-SUM(Model!$W$410:X$410)-(SUM($W278:X278)-SUM($W303:X303)))&lt;=0,-(SUM(Model!$W$325:X$325)-SUM(Model!$W$410:X$410)-(SUM($W278:X278)-SUM($W303:X303))),0))</f>
        <v>0</v>
      </c>
      <c r="Y318" s="5">
        <f ca="1">IF(Y$4="",0,IF((SUM(Model!$W$325:Y$325)-SUM(Model!$W$410:Y$410)-(SUM($W278:Y278)-SUM($W303:Y303)))&lt;=0,-(SUM(Model!$W$325:Y$325)-SUM(Model!$W$410:Y$410)-(SUM($W278:Y278)-SUM($W303:Y303))),0))</f>
        <v>0</v>
      </c>
      <c r="Z318" s="5">
        <f ca="1">IF(Z$4="",0,IF((SUM(Model!$W$325:Z$325)-SUM(Model!$W$410:Z$410)-(SUM($W278:Z278)-SUM($W303:Z303)))&lt;=0,-(SUM(Model!$W$325:Z$325)-SUM(Model!$W$410:Z$410)-(SUM($W278:Z278)-SUM($W303:Z303))),0))</f>
        <v>0</v>
      </c>
      <c r="AA318" s="5">
        <f ca="1">IF(AA$4="",0,IF((SUM(Model!$W$325:AA$325)-SUM(Model!$W$410:AA$410)-(SUM($W278:AA278)-SUM($W303:AA303)))&lt;=0,-(SUM(Model!$W$325:AA$325)-SUM(Model!$W$410:AA$410)-(SUM($W278:AA278)-SUM($W303:AA303))),0))</f>
        <v>0</v>
      </c>
      <c r="AB318" s="5">
        <f ca="1">IF(AB$4="",0,IF((SUM(Model!$W$325:AB$325)-SUM(Model!$W$410:AB$410)-(SUM($W278:AB278)-SUM($W303:AB303)))&lt;=0,-(SUM(Model!$W$325:AB$325)-SUM(Model!$W$410:AB$410)-(SUM($W278:AB278)-SUM($W303:AB303))),0))</f>
        <v>0</v>
      </c>
      <c r="AC318" s="5">
        <f ca="1">IF(AC$4="",0,IF((SUM(Model!$W$325:AC$325)-SUM(Model!$W$410:AC$410)-(SUM($W278:AC278)-SUM($W303:AC303)))&lt;=0,-(SUM(Model!$W$325:AC$325)-SUM(Model!$W$410:AC$410)-(SUM($W278:AC278)-SUM($W303:AC303))),0))</f>
        <v>0</v>
      </c>
      <c r="AD318" s="5">
        <f ca="1">IF(AD$4="",0,IF((SUM(Model!$W$325:AD$325)-SUM(Model!$W$410:AD$410)-(SUM($W278:AD278)-SUM($W303:AD303)))&lt;=0,-(SUM(Model!$W$325:AD$325)-SUM(Model!$W$410:AD$410)-(SUM($W278:AD278)-SUM($W303:AD303))),0))</f>
        <v>0</v>
      </c>
      <c r="AE318" s="5">
        <f ca="1">IF(AE$4="",0,IF((SUM(Model!$W$325:AE$325)-SUM(Model!$W$410:AE$410)-(SUM($W278:AE278)-SUM($W303:AE303)))&lt;=0,-(SUM(Model!$W$325:AE$325)-SUM(Model!$W$410:AE$410)-(SUM($W278:AE278)-SUM($W303:AE303))),0))</f>
        <v>0</v>
      </c>
      <c r="AF318" s="5">
        <f ca="1">IF(AF$4="",0,IF((SUM(Model!$W$325:AF$325)-SUM(Model!$W$410:AF$410)-(SUM($W278:AF278)-SUM($W303:AF303)))&lt;=0,-(SUM(Model!$W$325:AF$325)-SUM(Model!$W$410:AF$410)-(SUM($W278:AF278)-SUM($W303:AF303))),0))</f>
        <v>0</v>
      </c>
      <c r="AG318" s="5">
        <f ca="1">IF(AG$4="",0,IF((SUM(Model!$W$325:AG$325)-SUM(Model!$W$410:AG$410)-(SUM($W278:AG278)-SUM($W303:AG303)))&lt;=0,-(SUM(Model!$W$325:AG$325)-SUM(Model!$W$410:AG$410)-(SUM($W278:AG278)-SUM($W303:AG303))),0))</f>
        <v>0</v>
      </c>
      <c r="AH318" s="5">
        <f ca="1">IF(AH$4="",0,IF((SUM(Model!$W$325:AH$325)-SUM(Model!$W$410:AH$410)-(SUM($W278:AH278)-SUM($W303:AH303)))&lt;=0,-(SUM(Model!$W$325:AH$325)-SUM(Model!$W$410:AH$410)-(SUM($W278:AH278)-SUM($W303:AH303))),0))</f>
        <v>0</v>
      </c>
      <c r="AI318" s="5">
        <f ca="1">IF(AI$4="",0,IF((SUM(Model!$W$325:AI$325)-SUM(Model!$W$410:AI$410)-(SUM($W278:AI278)-SUM($W303:AI303)))&lt;=0,-(SUM(Model!$W$325:AI$325)-SUM(Model!$W$410:AI$410)-(SUM($W278:AI278)-SUM($W303:AI303))),0))</f>
        <v>0</v>
      </c>
      <c r="AJ318" s="5">
        <f ca="1">IF(AJ$4="",0,IF((SUM(Model!$W$325:AJ$325)-SUM(Model!$W$410:AJ$410)-(SUM($W278:AJ278)-SUM($W303:AJ303)))&lt;=0,-(SUM(Model!$W$325:AJ$325)-SUM(Model!$W$410:AJ$410)-(SUM($W278:AJ278)-SUM($W303:AJ303))),0))</f>
        <v>0</v>
      </c>
      <c r="AK318" s="5">
        <f ca="1">IF(AK$4="",0,IF((SUM(Model!$W$325:AK$325)-SUM(Model!$W$410:AK$410)-(SUM($W278:AK278)-SUM($W303:AK303)))&lt;=0,-(SUM(Model!$W$325:AK$325)-SUM(Model!$W$410:AK$410)-(SUM($W278:AK278)-SUM($W303:AK303))),0))</f>
        <v>0</v>
      </c>
      <c r="AL318" s="5">
        <f ca="1">IF(AL$4="",0,IF((SUM(Model!$W$325:AL$325)-SUM(Model!$W$410:AL$410)-(SUM($W278:AL278)-SUM($W303:AL303)))&lt;=0,-(SUM(Model!$W$325:AL$325)-SUM(Model!$W$410:AL$410)-(SUM($W278:AL278)-SUM($W303:AL303))),0))</f>
        <v>0</v>
      </c>
      <c r="AM318" s="5">
        <f ca="1">IF(AM$4="",0,IF((SUM(Model!$W$325:AM$325)-SUM(Model!$W$410:AM$410)-(SUM($W278:AM278)-SUM($W303:AM303)))&lt;=0,-(SUM(Model!$W$325:AM$325)-SUM(Model!$W$410:AM$410)-(SUM($W278:AM278)-SUM($W303:AM303))),0))</f>
        <v>108668.17126999982</v>
      </c>
      <c r="AN318" s="5">
        <f ca="1">IF(AN$4="",0,IF((SUM(Model!$W$325:AN$325)-SUM(Model!$W$410:AN$410)-(SUM($W278:AN278)-SUM($W303:AN303)))&lt;=0,-(SUM(Model!$W$325:AN$325)-SUM(Model!$W$410:AN$410)-(SUM($W278:AN278)-SUM($W303:AN303))),0))</f>
        <v>110651.40317333257</v>
      </c>
      <c r="AO318" s="5">
        <f ca="1">IF(AO$4="",0,IF((SUM(Model!$W$325:AO$325)-SUM(Model!$W$410:AO$410)-(SUM($W278:AO278)-SUM($W303:AO303)))&lt;=0,-(SUM(Model!$W$325:AO$325)-SUM(Model!$W$410:AO$410)-(SUM($W278:AO278)-SUM($W303:AO303))),0))</f>
        <v>5949.6957099991851</v>
      </c>
      <c r="AP318" s="5">
        <f ca="1">IF(AP$4="",0,IF((SUM(Model!$W$325:AP$325)-SUM(Model!$W$410:AP$410)-(SUM($W278:AP278)-SUM($W303:AP303)))&lt;=0,-(SUM(Model!$W$325:AP$325)-SUM(Model!$W$410:AP$410)-(SUM($W278:AP278)-SUM($W303:AP303))),0))</f>
        <v>0</v>
      </c>
      <c r="AQ318" s="5">
        <f ca="1">IF(AQ$4="",0,IF((SUM(Model!$W$325:AQ$325)-SUM(Model!$W$410:AQ$410)-(SUM($W278:AQ278)-SUM($W303:AQ303)))&lt;=0,-(SUM(Model!$W$325:AQ$325)-SUM(Model!$W$410:AQ$410)-(SUM($W278:AQ278)-SUM($W303:AQ303))),0))</f>
        <v>0</v>
      </c>
      <c r="AR318" s="5">
        <f ca="1">IF(AR$4="",0,IF((SUM(Model!$W$325:AR$325)-SUM(Model!$W$410:AR$410)-(SUM($W278:AR278)-SUM($W303:AR303)))&lt;=0,-(SUM(Model!$W$325:AR$325)-SUM(Model!$W$410:AR$410)-(SUM($W278:AR278)-SUM($W303:AR303))),0))</f>
        <v>0</v>
      </c>
      <c r="AS318" s="5">
        <f ca="1">IF(AS$4="",0,IF((SUM(Model!$W$325:AS$325)-SUM(Model!$W$410:AS$410)-(SUM($W278:AS278)-SUM($W303:AS303)))&lt;=0,-(SUM(Model!$W$325:AS$325)-SUM(Model!$W$410:AS$410)-(SUM($W278:AS278)-SUM($W303:AS303))),0))</f>
        <v>0</v>
      </c>
      <c r="AT318" s="5">
        <f ca="1">IF(AT$4="",0,IF((SUM(Model!$W$325:AT$325)-SUM(Model!$W$410:AT$410)-(SUM($W278:AT278)-SUM($W303:AT303)))&lt;=0,-(SUM(Model!$W$325:AT$325)-SUM(Model!$W$410:AT$410)-(SUM($W278:AT278)-SUM($W303:AT303))),0))</f>
        <v>0</v>
      </c>
      <c r="AU318" s="5">
        <f ca="1">IF(AU$4="",0,IF((SUM(Model!$W$325:AU$325)-SUM(Model!$W$410:AU$410)-(SUM($W278:AU278)-SUM($W303:AU303)))&lt;=0,-(SUM(Model!$W$325:AU$325)-SUM(Model!$W$410:AU$410)-(SUM($W278:AU278)-SUM($W303:AU303))),0))</f>
        <v>0</v>
      </c>
      <c r="AV318" s="5">
        <f ca="1">IF(AV$4="",0,IF((SUM(Model!$W$325:AV$325)-SUM(Model!$W$410:AV$410)-(SUM($W278:AV278)-SUM($W303:AV303)))&lt;=0,-(SUM(Model!$W$325:AV$325)-SUM(Model!$W$410:AV$410)-(SUM($W278:AV278)-SUM($W303:AV303))),0))</f>
        <v>0</v>
      </c>
      <c r="AW318" s="5">
        <f ca="1">IF(AW$4="",0,IF((SUM(Model!$W$325:AW$325)-SUM(Model!$W$410:AW$410)-(SUM($W278:AW278)-SUM($W303:AW303)))&lt;=0,-(SUM(Model!$W$325:AW$325)-SUM(Model!$W$410:AW$410)-(SUM($W278:AW278)-SUM($W303:AW303))),0))</f>
        <v>0</v>
      </c>
      <c r="AX318" s="5">
        <f ca="1">IF(AX$4="",0,IF((SUM(Model!$W$325:AX$325)-SUM(Model!$W$410:AX$410)-(SUM($W278:AX278)-SUM($W303:AX303)))&lt;=0,-(SUM(Model!$W$325:AX$325)-SUM(Model!$W$410:AX$410)-(SUM($W278:AX278)-SUM($W303:AX303))),0))</f>
        <v>0</v>
      </c>
      <c r="AY318" s="5">
        <f ca="1">IF(AY$4="",0,IF((SUM(Model!$W$325:AY$325)-SUM(Model!$W$410:AY$410)-(SUM($W278:AY278)-SUM($W303:AY303)))&lt;=0,-(SUM(Model!$W$325:AY$325)-SUM(Model!$W$410:AY$410)-(SUM($W278:AY278)-SUM($W303:AY303))),0))</f>
        <v>0</v>
      </c>
      <c r="AZ318" s="5">
        <f ca="1">IF(AZ$4="",0,IF((SUM(Model!$W$325:AZ$325)-SUM(Model!$W$410:AZ$410)-(SUM($W278:AZ278)-SUM($W303:AZ303)))&lt;=0,-(SUM(Model!$W$325:AZ$325)-SUM(Model!$W$410:AZ$410)-(SUM($W278:AZ278)-SUM($W303:AZ303))),0))</f>
        <v>0</v>
      </c>
      <c r="BA318" s="5">
        <f ca="1">IF(BA$4="",0,IF((SUM(Model!$W$325:BA$325)-SUM(Model!$W$410:BA$410)-(SUM($W278:BA278)-SUM($W303:BA303)))&lt;=0,-(SUM(Model!$W$325:BA$325)-SUM(Model!$W$410:BA$410)-(SUM($W278:BA278)-SUM($W303:BA303))),0))</f>
        <v>0</v>
      </c>
      <c r="BB318" s="5">
        <f ca="1">IF(BB$4="",0,IF((SUM(Model!$W$325:BB$325)-SUM(Model!$W$410:BB$410)-(SUM($W278:BB278)-SUM($W303:BB303)))&lt;=0,-(SUM(Model!$W$325:BB$325)-SUM(Model!$W$410:BB$410)-(SUM($W278:BB278)-SUM($W303:BB303))),0))</f>
        <v>0</v>
      </c>
      <c r="BC318" s="5">
        <f ca="1">IF(BC$4="",0,IF((SUM(Model!$W$325:BC$325)-SUM(Model!$W$410:BC$410)-(SUM($W278:BC278)-SUM($W303:BC303)))&lt;=0,-(SUM(Model!$W$325:BC$325)-SUM(Model!$W$410:BC$410)-(SUM($W278:BC278)-SUM($W303:BC303))),0))</f>
        <v>0</v>
      </c>
      <c r="BD318" s="5">
        <f ca="1">IF(BD$4="",0,IF((SUM(Model!$W$325:BD$325)-SUM(Model!$W$410:BD$410)-(SUM($W278:BD278)-SUM($W303:BD303)))&lt;=0,-(SUM(Model!$W$325:BD$325)-SUM(Model!$W$410:BD$410)-(SUM($W278:BD278)-SUM($W303:BD303))),0))</f>
        <v>0</v>
      </c>
      <c r="BE318" s="5">
        <f ca="1">IF(BE$4="",0,IF((SUM(Model!$W$325:BE$325)-SUM(Model!$W$410:BE$410)-(SUM($W278:BE278)-SUM($W303:BE303)))&lt;=0,-(SUM(Model!$W$325:BE$325)-SUM(Model!$W$410:BE$410)-(SUM($W278:BE278)-SUM($W303:BE303))),0))</f>
        <v>0</v>
      </c>
      <c r="BF318" s="5">
        <f ca="1">IF(BF$4="",0,IF((SUM(Model!$W$325:BF$325)-SUM(Model!$W$410:BF$410)-(SUM($W278:BF278)-SUM($W303:BF303)))&lt;=0,-(SUM(Model!$W$325:BF$325)-SUM(Model!$W$410:BF$410)-(SUM($W278:BF278)-SUM($W303:BF303))),0))</f>
        <v>0</v>
      </c>
      <c r="BG318" s="5">
        <f ca="1">IF(BG$4="",0,IF((SUM(Model!$W$325:BG$325)-SUM(Model!$W$410:BG$410)-(SUM($W278:BG278)-SUM($W303:BG303)))&lt;=0,-(SUM(Model!$W$325:BG$325)-SUM(Model!$W$410:BG$410)-(SUM($W278:BG278)-SUM($W303:BG303))),0))</f>
        <v>0</v>
      </c>
      <c r="BH318" s="5">
        <f ca="1">IF(BH$4="",0,IF((SUM(Model!$W$325:BH$325)-SUM(Model!$W$410:BH$410)-(SUM($W278:BH278)-SUM($W303:BH303)))&lt;=0,-(SUM(Model!$W$325:BH$325)-SUM(Model!$W$410:BH$410)-(SUM($W278:BH278)-SUM($W303:BH303))),0))</f>
        <v>0</v>
      </c>
      <c r="BI318" s="5">
        <f ca="1">IF(BI$4="",0,IF((SUM(Model!$W$325:BI$325)-SUM(Model!$W$410:BI$410)-(SUM($W278:BI278)-SUM($W303:BI303)))&lt;=0,-(SUM(Model!$W$325:BI$325)-SUM(Model!$W$410:BI$410)-(SUM($W278:BI278)-SUM($W303:BI303))),0))</f>
        <v>0</v>
      </c>
      <c r="BJ318" s="5">
        <f ca="1">IF(BJ$4="",0,IF((SUM(Model!$W$325:BJ$325)-SUM(Model!$W$410:BJ$410)-(SUM($W278:BJ278)-SUM($W303:BJ303)))&lt;=0,-(SUM(Model!$W$325:BJ$325)-SUM(Model!$W$410:BJ$410)-(SUM($W278:BJ278)-SUM($W303:BJ303))),0))</f>
        <v>0</v>
      </c>
      <c r="BK318" s="5">
        <f ca="1">IF(BK$4="",0,IF((SUM(Model!$W$325:BK$325)-SUM(Model!$W$410:BK$410)-(SUM($W278:BK278)-SUM($W303:BK303)))&lt;=0,-(SUM(Model!$W$325:BK$325)-SUM(Model!$W$410:BK$410)-(SUM($W278:BK278)-SUM($W303:BK303))),0))</f>
        <v>74097.327974680811</v>
      </c>
      <c r="BL318" s="5">
        <f ca="1">IF(BL$4="",0,IF((SUM(Model!$W$325:BL$325)-SUM(Model!$W$410:BL$410)-(SUM($W278:BL278)-SUM($W303:BL303)))&lt;=0,-(SUM(Model!$W$325:BL$325)-SUM(Model!$W$410:BL$410)-(SUM($W278:BL278)-SUM($W303:BL303))),0))</f>
        <v>215815.22845016047</v>
      </c>
      <c r="BM318" s="5">
        <f ca="1">IF(BM$4="",0,IF((SUM(Model!$W$325:BM$325)-SUM(Model!$W$410:BM$410)-(SUM($W278:BM278)-SUM($W303:BM303)))&lt;=0,-(SUM(Model!$W$325:BM$325)-SUM(Model!$W$410:BM$410)-(SUM($W278:BM278)-SUM($W303:BM303))),0))</f>
        <v>352362.9379594326</v>
      </c>
      <c r="BN318" s="5">
        <f ca="1">IF(BN$4="",0,IF((SUM(Model!$W$325:BN$325)-SUM(Model!$W$410:BN$410)-(SUM($W278:BN278)-SUM($W303:BN303)))&lt;=0,-(SUM(Model!$W$325:BN$325)-SUM(Model!$W$410:BN$410)-(SUM($W278:BN278)-SUM($W303:BN303))),0))</f>
        <v>485318.10124013573</v>
      </c>
      <c r="BO318" s="5">
        <f ca="1">IF(BO$4="",0,IF((SUM(Model!$W$325:BO$325)-SUM(Model!$W$410:BO$410)-(SUM($W278:BO278)-SUM($W303:BO303)))&lt;=0,-(SUM(Model!$W$325:BO$325)-SUM(Model!$W$410:BO$410)-(SUM($W278:BO278)-SUM($W303:BO303))),0))</f>
        <v>528517.81435567886</v>
      </c>
      <c r="BP318" s="5">
        <f ca="1">IF(BP$4="",0,IF((SUM(Model!$W$325:BP$325)-SUM(Model!$W$410:BP$410)-(SUM($W278:BP278)-SUM($W303:BP303)))&lt;=0,-(SUM(Model!$W$325:BP$325)-SUM(Model!$W$410:BP$410)-(SUM($W278:BP278)-SUM($W303:BP303))),0))</f>
        <v>475404.37650260329</v>
      </c>
      <c r="BQ318" s="5">
        <f ca="1">IF(BQ$4="",0,IF((SUM(Model!$W$325:BQ$325)-SUM(Model!$W$410:BQ$410)-(SUM($W278:BQ278)-SUM($W303:BQ303)))&lt;=0,-(SUM(Model!$W$325:BQ$325)-SUM(Model!$W$410:BQ$410)-(SUM($W278:BQ278)-SUM($W303:BQ303))),0))</f>
        <v>258851.61122471839</v>
      </c>
      <c r="BR318" s="5">
        <f ca="1">IF(BR$4="",0,IF((SUM(Model!$W$325:BR$325)-SUM(Model!$W$410:BR$410)-(SUM($W278:BR278)-SUM($W303:BR303)))&lt;=0,-(SUM(Model!$W$325:BR$325)-SUM(Model!$W$410:BR$410)-(SUM($W278:BR278)-SUM($W303:BR303))),0))</f>
        <v>37055.997125431895</v>
      </c>
      <c r="BS318" s="5">
        <f ca="1">IF(BS$4="",0,IF((SUM(Model!$W$325:BS$325)-SUM(Model!$W$410:BS$410)-(SUM($W278:BS278)-SUM($W303:BS303)))&lt;=0,-(SUM(Model!$W$325:BS$325)-SUM(Model!$W$410:BS$410)-(SUM($W278:BS278)-SUM($W303:BS303))),0))</f>
        <v>0</v>
      </c>
      <c r="BT318" s="5">
        <f ca="1">IF(BT$4="",0,IF((SUM(Model!$W$325:BT$325)-SUM(Model!$W$410:BT$410)-(SUM($W278:BT278)-SUM($W303:BT303)))&lt;=0,-(SUM(Model!$W$325:BT$325)-SUM(Model!$W$410:BT$410)-(SUM($W278:BT278)-SUM($W303:BT303))),0))</f>
        <v>0</v>
      </c>
      <c r="BU318" s="5">
        <f ca="1">IF(BU$4="",0,IF((SUM(Model!$W$325:BU$325)-SUM(Model!$W$410:BU$410)-(SUM($W278:BU278)-SUM($W303:BU303)))&lt;=0,-(SUM(Model!$W$325:BU$325)-SUM(Model!$W$410:BU$410)-(SUM($W278:BU278)-SUM($W303:BU303))),0))</f>
        <v>0</v>
      </c>
      <c r="BV318" s="5">
        <f ca="1">IF(BV$4="",0,IF((SUM(Model!$W$325:BV$325)-SUM(Model!$W$410:BV$410)-(SUM($W278:BV278)-SUM($W303:BV303)))&lt;=0,-(SUM(Model!$W$325:BV$325)-SUM(Model!$W$410:BV$410)-(SUM($W278:BV278)-SUM($W303:BV303))),0))</f>
        <v>0</v>
      </c>
      <c r="BW318" s="5">
        <f ca="1">IF(BW$4="",0,IF((SUM(Model!$W$325:BW$325)-SUM(Model!$W$410:BW$410)-(SUM($W278:BW278)-SUM($W303:BW303)))&lt;=0,-(SUM(Model!$W$325:BW$325)-SUM(Model!$W$410:BW$410)-(SUM($W278:BW278)-SUM($W303:BW303))),0))</f>
        <v>0</v>
      </c>
      <c r="BX318" s="5">
        <f ca="1">IF(BX$4="",0,IF((SUM(Model!$W$325:BX$325)-SUM(Model!$W$410:BX$410)-(SUM($W278:BX278)-SUM($W303:BX303)))&lt;=0,-(SUM(Model!$W$325:BX$325)-SUM(Model!$W$410:BX$410)-(SUM($W278:BX278)-SUM($W303:BX303))),0))</f>
        <v>0</v>
      </c>
      <c r="BY318" s="5">
        <f ca="1">IF(BY$4="",0,IF((SUM(Model!$W$325:BY$325)-SUM(Model!$W$410:BY$410)-(SUM($W278:BY278)-SUM($W303:BY303)))&lt;=0,-(SUM(Model!$W$325:BY$325)-SUM(Model!$W$410:BY$410)-(SUM($W278:BY278)-SUM($W303:BY303))),0))</f>
        <v>0</v>
      </c>
      <c r="BZ318" s="5">
        <f ca="1">IF(BZ$4="",0,IF((SUM(Model!$W$325:BZ$325)-SUM(Model!$W$410:BZ$410)-(SUM($W278:BZ278)-SUM($W303:BZ303)))&lt;=0,-(SUM(Model!$W$325:BZ$325)-SUM(Model!$W$410:BZ$410)-(SUM($W278:BZ278)-SUM($W303:BZ303))),0))</f>
        <v>0</v>
      </c>
      <c r="CA318" s="5">
        <f ca="1">IF(CA$4="",0,IF((SUM(Model!$W$325:CA$325)-SUM(Model!$W$410:CA$410)-(SUM($W278:CA278)-SUM($W303:CA303)))&lt;=0,-(SUM(Model!$W$325:CA$325)-SUM(Model!$W$410:CA$410)-(SUM($W278:CA278)-SUM($W303:CA303))),0))</f>
        <v>0</v>
      </c>
      <c r="CB318" s="5">
        <f ca="1">IF(CB$4="",0,IF((SUM(Model!$W$325:CB$325)-SUM(Model!$W$410:CB$410)-(SUM($W278:CB278)-SUM($W303:CB303)))&lt;=0,-(SUM(Model!$W$325:CB$325)-SUM(Model!$W$410:CB$410)-(SUM($W278:CB278)-SUM($W303:CB303))),0))</f>
        <v>0</v>
      </c>
      <c r="CC318" s="5">
        <f ca="1">IF(CC$4="",0,IF((SUM(Model!$W$325:CC$325)-SUM(Model!$W$410:CC$410)-(SUM($W278:CC278)-SUM($W303:CC303)))&lt;=0,-(SUM(Model!$W$325:CC$325)-SUM(Model!$W$410:CC$410)-(SUM($W278:CC278)-SUM($W303:CC303))),0))</f>
        <v>64186.218191578984</v>
      </c>
      <c r="CD318" s="5">
        <f ca="1">IF(CD$4="",0,IF((SUM(Model!$W$325:CD$325)-SUM(Model!$W$410:CD$410)-(SUM($W278:CD278)-SUM($W303:CD303)))&lt;=0,-(SUM(Model!$W$325:CD$325)-SUM(Model!$W$410:CD$410)-(SUM($W278:CD278)-SUM($W303:CD303))),0))</f>
        <v>198657.66503214836</v>
      </c>
      <c r="CE318" s="5">
        <f ca="1">IF(CE$4="",0,IF((SUM(Model!$W$325:CE$325)-SUM(Model!$W$410:CE$410)-(SUM($W278:CE278)-SUM($W303:CE303)))&lt;=0,-(SUM(Model!$W$325:CE$325)-SUM(Model!$W$410:CE$410)-(SUM($W278:CE278)-SUM($W303:CE303))),0))</f>
        <v>327741.64876906574</v>
      </c>
      <c r="CF318" s="5">
        <f ca="1">IF(CF$4="",0,IF((SUM(Model!$W$325:CF$325)-SUM(Model!$W$410:CF$410)-(SUM($W278:CF278)-SUM($W303:CF303)))&lt;=0,-(SUM(Model!$W$325:CF$325)-SUM(Model!$W$410:CF$410)-(SUM($W278:CF278)-SUM($W303:CF303))),0))</f>
        <v>0</v>
      </c>
    </row>
    <row r="319" spans="2:84" x14ac:dyDescent="0.3">
      <c r="B319" s="13">
        <f>ROW()</f>
        <v>319</v>
      </c>
      <c r="H319" s="1" t="str">
        <f t="shared" si="541"/>
        <v>Баланс по основной деятельности</v>
      </c>
      <c r="I319" s="1" t="s">
        <v>147</v>
      </c>
      <c r="M319" s="53" t="s">
        <v>18</v>
      </c>
      <c r="P319" s="72"/>
      <c r="U319" s="5">
        <f ca="1">INDIRECT(ADDRESS($B319,$X$2-1+$P$8))</f>
        <v>317644534.3968696</v>
      </c>
      <c r="X319" s="5">
        <f ca="1">IF(X$4="",0,SUM(X320:X331))</f>
        <v>-478000</v>
      </c>
      <c r="Y319" s="5">
        <f t="shared" ref="Y319:AI319" ca="1" si="542">IF(Y$4="",0,SUM(Y320:Y331))</f>
        <v>-1265000</v>
      </c>
      <c r="Z319" s="5">
        <f t="shared" ca="1" si="542"/>
        <v>-2263000</v>
      </c>
      <c r="AA319" s="5">
        <f t="shared" ca="1" si="542"/>
        <v>-3381000</v>
      </c>
      <c r="AB319" s="5">
        <f t="shared" ca="1" si="542"/>
        <v>-4499000</v>
      </c>
      <c r="AC319" s="5">
        <f t="shared" ca="1" si="542"/>
        <v>-5617000</v>
      </c>
      <c r="AD319" s="5">
        <f t="shared" ca="1" si="542"/>
        <v>-6742500</v>
      </c>
      <c r="AE319" s="5">
        <f t="shared" ca="1" si="542"/>
        <v>-7880000</v>
      </c>
      <c r="AF319" s="5">
        <f t="shared" ca="1" si="542"/>
        <v>-9017500</v>
      </c>
      <c r="AG319" s="5">
        <f t="shared" ca="1" si="542"/>
        <v>-10155000</v>
      </c>
      <c r="AH319" s="5">
        <f t="shared" ca="1" si="542"/>
        <v>-11292500</v>
      </c>
      <c r="AI319" s="5">
        <f t="shared" ca="1" si="542"/>
        <v>-12430000</v>
      </c>
      <c r="AJ319" s="5">
        <f t="shared" ref="AJ319:CF319" ca="1" si="543">IF(AJ$4="",0,SUM(AJ320:AJ331))</f>
        <v>-12465234.866639998</v>
      </c>
      <c r="AK319" s="5">
        <f t="shared" ca="1" si="543"/>
        <v>-12302103.690706667</v>
      </c>
      <c r="AL319" s="5">
        <f t="shared" ca="1" si="543"/>
        <v>-11680747.310663337</v>
      </c>
      <c r="AM319" s="5">
        <f t="shared" ca="1" si="543"/>
        <v>-10647313.233530005</v>
      </c>
      <c r="AN319" s="5">
        <f t="shared" ca="1" si="543"/>
        <v>-9203270.4145633392</v>
      </c>
      <c r="AO319" s="5">
        <f t="shared" ca="1" si="543"/>
        <v>-7465531.5120966677</v>
      </c>
      <c r="AP319" s="5">
        <f t="shared" ca="1" si="543"/>
        <v>-4935686.4171491396</v>
      </c>
      <c r="AQ319" s="5">
        <f t="shared" ca="1" si="543"/>
        <v>-1735249.6298042997</v>
      </c>
      <c r="AR319" s="5">
        <f t="shared" ca="1" si="543"/>
        <v>2098710.3788642841</v>
      </c>
      <c r="AS319" s="5">
        <f t="shared" ca="1" si="543"/>
        <v>6011253.980951203</v>
      </c>
      <c r="AT319" s="5">
        <f t="shared" ca="1" si="543"/>
        <v>10585845.427717881</v>
      </c>
      <c r="AU319" s="5">
        <f t="shared" ca="1" si="543"/>
        <v>15775472.093080945</v>
      </c>
      <c r="AV319" s="5">
        <f t="shared" ca="1" si="543"/>
        <v>21024123.359953731</v>
      </c>
      <c r="AW319" s="5">
        <f t="shared" ca="1" si="543"/>
        <v>26945505.166030079</v>
      </c>
      <c r="AX319" s="5">
        <f t="shared" ca="1" si="543"/>
        <v>33450421.282467023</v>
      </c>
      <c r="AY319" s="5">
        <f t="shared" ca="1" si="543"/>
        <v>39962209.128312327</v>
      </c>
      <c r="AZ319" s="5">
        <f t="shared" ca="1" si="543"/>
        <v>47078024.658952817</v>
      </c>
      <c r="BA319" s="5">
        <f t="shared" ca="1" si="543"/>
        <v>54559117.109132744</v>
      </c>
      <c r="BB319" s="5">
        <f t="shared" ca="1" si="543"/>
        <v>62601181.895694882</v>
      </c>
      <c r="BC319" s="5">
        <f t="shared" ca="1" si="543"/>
        <v>70836215.016576275</v>
      </c>
      <c r="BD319" s="5">
        <f t="shared" ca="1" si="543"/>
        <v>79193551.794036865</v>
      </c>
      <c r="BE319" s="5">
        <f t="shared" ca="1" si="543"/>
        <v>87316745.178272977</v>
      </c>
      <c r="BF319" s="5">
        <f t="shared" ca="1" si="543"/>
        <v>95670581.436830088</v>
      </c>
      <c r="BG319" s="5">
        <f t="shared" ca="1" si="543"/>
        <v>104046403.99017729</v>
      </c>
      <c r="BH319" s="5">
        <f t="shared" ca="1" si="543"/>
        <v>112350674.68868022</v>
      </c>
      <c r="BI319" s="5">
        <f t="shared" ca="1" si="543"/>
        <v>120653543.9965322</v>
      </c>
      <c r="BJ319" s="5">
        <f t="shared" ca="1" si="543"/>
        <v>129047594.50609255</v>
      </c>
      <c r="BK319" s="5">
        <f t="shared" ca="1" si="543"/>
        <v>137566516.13919291</v>
      </c>
      <c r="BL319" s="5">
        <f t="shared" ca="1" si="543"/>
        <v>146174883.45379838</v>
      </c>
      <c r="BM319" s="5">
        <f t="shared" ca="1" si="543"/>
        <v>154641236.39033094</v>
      </c>
      <c r="BN319" s="5">
        <f t="shared" ca="1" si="543"/>
        <v>163611470.7770333</v>
      </c>
      <c r="BO319" s="5">
        <f t="shared" ca="1" si="543"/>
        <v>172479537.03679064</v>
      </c>
      <c r="BP319" s="5">
        <f t="shared" ca="1" si="543"/>
        <v>181318413.92489484</v>
      </c>
      <c r="BQ319" s="5">
        <f t="shared" ca="1" si="543"/>
        <v>189992025.41052547</v>
      </c>
      <c r="BR319" s="5">
        <f t="shared" ca="1" si="543"/>
        <v>198831661.30412659</v>
      </c>
      <c r="BS319" s="5">
        <f t="shared" ca="1" si="543"/>
        <v>207878885.67885253</v>
      </c>
      <c r="BT319" s="5">
        <f t="shared" ca="1" si="543"/>
        <v>217140080.43580925</v>
      </c>
      <c r="BU319" s="5">
        <f t="shared" ca="1" si="543"/>
        <v>226338144.07830071</v>
      </c>
      <c r="BV319" s="5">
        <f t="shared" ca="1" si="543"/>
        <v>235576952.3815628</v>
      </c>
      <c r="BW319" s="5">
        <f t="shared" ca="1" si="543"/>
        <v>244614442.52641881</v>
      </c>
      <c r="BX319" s="5">
        <f t="shared" ca="1" si="543"/>
        <v>253674167.77082822</v>
      </c>
      <c r="BY319" s="5">
        <f t="shared" ca="1" si="543"/>
        <v>262617964.51469481</v>
      </c>
      <c r="BZ319" s="5">
        <f t="shared" ca="1" si="543"/>
        <v>271758260.26686507</v>
      </c>
      <c r="CA319" s="5">
        <f t="shared" ca="1" si="543"/>
        <v>280823777.53154683</v>
      </c>
      <c r="CB319" s="5">
        <f t="shared" ca="1" si="543"/>
        <v>289987103.69646859</v>
      </c>
      <c r="CC319" s="5">
        <f t="shared" ca="1" si="543"/>
        <v>299112536.97008383</v>
      </c>
      <c r="CD319" s="5">
        <f t="shared" ca="1" si="543"/>
        <v>308369526.11701709</v>
      </c>
      <c r="CE319" s="5">
        <f t="shared" ca="1" si="543"/>
        <v>317644534.3968696</v>
      </c>
      <c r="CF319" s="5">
        <f t="shared" ca="1" si="543"/>
        <v>0</v>
      </c>
    </row>
    <row r="320" spans="2:84" x14ac:dyDescent="0.3">
      <c r="B320" s="13">
        <f>ROW()</f>
        <v>320</v>
      </c>
      <c r="H320" s="1" t="str">
        <f t="shared" si="541"/>
        <v>Баланс по основной деятельности</v>
      </c>
      <c r="I320" s="1" t="str">
        <f t="shared" ref="I320:I330" si="544">$I$319</f>
        <v>ПАССИВЫ</v>
      </c>
      <c r="J320" s="1" t="str">
        <f>Model!J424</f>
        <v>Собственный капитал</v>
      </c>
      <c r="M320" s="53" t="s">
        <v>18</v>
      </c>
      <c r="U320" s="5">
        <f t="shared" ca="1" si="534"/>
        <v>274803144.48774725</v>
      </c>
      <c r="X320" s="5">
        <f ca="1">IF(X$4="",0,SUM($W$301:X$301))</f>
        <v>-702000</v>
      </c>
      <c r="Y320" s="5">
        <f ca="1">IF(Y$4="",0,SUM($W$301:Y$301))</f>
        <v>-1625000</v>
      </c>
      <c r="Z320" s="5">
        <f ca="1">IF(Z$4="",0,SUM($W$301:Z$301))</f>
        <v>-2743000</v>
      </c>
      <c r="AA320" s="5">
        <f ca="1">IF(AA$4="",0,SUM($W$301:AA$301))</f>
        <v>-3861000</v>
      </c>
      <c r="AB320" s="5">
        <f ca="1">IF(AB$4="",0,SUM($W$301:AB$301))</f>
        <v>-4979000</v>
      </c>
      <c r="AC320" s="5">
        <f ca="1">IF(AC$4="",0,SUM($W$301:AC$301))</f>
        <v>-6097000</v>
      </c>
      <c r="AD320" s="5">
        <f ca="1">IF(AD$4="",0,SUM($W$301:AD$301))</f>
        <v>-7234500</v>
      </c>
      <c r="AE320" s="5">
        <f ca="1">IF(AE$4="",0,SUM($W$301:AE$301))</f>
        <v>-8372000</v>
      </c>
      <c r="AF320" s="5">
        <f ca="1">IF(AF$4="",0,SUM($W$301:AF$301))</f>
        <v>-9509500</v>
      </c>
      <c r="AG320" s="5">
        <f ca="1">IF(AG$4="",0,SUM($W$301:AG$301))</f>
        <v>-10647000</v>
      </c>
      <c r="AH320" s="5">
        <f ca="1">IF(AH$4="",0,SUM($W$301:AH$301))</f>
        <v>-11784500</v>
      </c>
      <c r="AI320" s="5">
        <f ca="1">IF(AI$4="",0,SUM($W$301:AI$301))</f>
        <v>-12989833.333333334</v>
      </c>
      <c r="AJ320" s="5">
        <f ca="1">IF(AJ$4="",0,SUM($W$301:AJ$301))</f>
        <v>-15036571.983395556</v>
      </c>
      <c r="AK320" s="5">
        <f ca="1">IF(AK$4="",0,SUM($W$301:AK$301))</f>
        <v>-16597991.236060001</v>
      </c>
      <c r="AL320" s="5">
        <f ca="1">IF(AL$4="",0,SUM($W$301:AL$301))</f>
        <v>-17310157.988546669</v>
      </c>
      <c r="AM320" s="5">
        <f ca="1">IF(AM$4="",0,SUM($W$301:AM$301))</f>
        <v>-17776073.965785559</v>
      </c>
      <c r="AN320" s="5">
        <f ca="1">IF(AN$4="",0,SUM($W$301:AN$301))</f>
        <v>-17753985.648413334</v>
      </c>
      <c r="AO320" s="5">
        <f ca="1">IF(AO$4="",0,SUM($W$301:AO$301))</f>
        <v>-17243893.036430001</v>
      </c>
      <c r="AP320" s="5">
        <f ca="1">IF(AP$4="",0,SUM($W$301:AP$301))</f>
        <v>-16409446.820937157</v>
      </c>
      <c r="AQ320" s="5">
        <f ca="1">IF(AQ$4="",0,SUM($W$301:AQ$301))</f>
        <v>-15026919.292093303</v>
      </c>
      <c r="AR320" s="5">
        <f ca="1">IF(AR$4="",0,SUM($W$301:AR$301))</f>
        <v>-13090374.973521335</v>
      </c>
      <c r="AS320" s="5">
        <f ca="1">IF(AS$4="",0,SUM($W$301:AS$301))</f>
        <v>-10859492.329566255</v>
      </c>
      <c r="AT320" s="5">
        <f ca="1">IF(AT$4="",0,SUM($W$301:AT$301))</f>
        <v>-8128796.2596030682</v>
      </c>
      <c r="AU320" s="5">
        <f ca="1">IF(AU$4="",0,SUM($W$301:AU$301))</f>
        <v>-4898286.7636317667</v>
      </c>
      <c r="AV320" s="5">
        <f ca="1">IF(AV$4="",0,SUM($W$301:AV$301))</f>
        <v>-1189477.6094936407</v>
      </c>
      <c r="AW320" s="5">
        <f ca="1">IF(AW$4="",0,SUM($W$301:AW$301))</f>
        <v>3022232.8068336551</v>
      </c>
      <c r="AX320" s="5">
        <f ca="1">IF(AX$4="",0,SUM($W$301:AX$301))</f>
        <v>7851352.9979490452</v>
      </c>
      <c r="AY320" s="5">
        <f ca="1">IF(AY$4="",0,SUM($W$301:AY$301))</f>
        <v>13191663.103144987</v>
      </c>
      <c r="AZ320" s="5">
        <f ca="1">IF(AZ$4="",0,SUM($W$301:AZ$301))</f>
        <v>18933526.135883979</v>
      </c>
      <c r="BA320" s="5">
        <f ca="1">IF(BA$4="",0,SUM($W$301:BA$301))</f>
        <v>25187275.696166005</v>
      </c>
      <c r="BB320" s="5">
        <f ca="1">IF(BB$4="",0,SUM($W$301:BB$301))</f>
        <v>31830540.324983958</v>
      </c>
      <c r="BC320" s="5">
        <f ca="1">IF(BC$4="",0,SUM($W$301:BC$301))</f>
        <v>39164185.142802574</v>
      </c>
      <c r="BD320" s="5">
        <f ca="1">IF(BD$4="",0,SUM($W$301:BD$301))</f>
        <v>47013752.01444941</v>
      </c>
      <c r="BE320" s="5">
        <f ca="1">IF(BE$4="",0,SUM($W$301:BE$301))</f>
        <v>54990022.51926896</v>
      </c>
      <c r="BF320" s="5">
        <f ca="1">IF(BF$4="",0,SUM($W$301:BF$301))</f>
        <v>62981815.083614856</v>
      </c>
      <c r="BG320" s="5">
        <f ca="1">IF(BG$4="",0,SUM($W$301:BG$301))</f>
        <v>70989612.738351375</v>
      </c>
      <c r="BH320" s="5">
        <f ca="1">IF(BH$4="",0,SUM($W$301:BH$301))</f>
        <v>78843713.439468533</v>
      </c>
      <c r="BI320" s="5">
        <f ca="1">IF(BI$4="",0,SUM($W$301:BI$301))</f>
        <v>86897360.929107442</v>
      </c>
      <c r="BJ320" s="5">
        <f ca="1">IF(BJ$4="",0,SUM($W$301:BJ$301))</f>
        <v>95141943.768104061</v>
      </c>
      <c r="BK320" s="5">
        <f ca="1">IF(BK$4="",0,SUM($W$301:BK$301))</f>
        <v>103401463.03299023</v>
      </c>
      <c r="BL320" s="5">
        <f ca="1">IF(BL$4="",0,SUM($W$301:BL$301))</f>
        <v>111677150.45246992</v>
      </c>
      <c r="BM320" s="5">
        <f ca="1">IF(BM$4="",0,SUM($W$301:BM$301))</f>
        <v>119969006.0265431</v>
      </c>
      <c r="BN320" s="5">
        <f ca="1">IF(BN$4="",0,SUM($W$301:BN$301))</f>
        <v>128141285.7367923</v>
      </c>
      <c r="BO320" s="5">
        <f ca="1">IF(BO$4="",0,SUM($W$301:BO$301))</f>
        <v>136519891.05978972</v>
      </c>
      <c r="BP320" s="5">
        <f ca="1">IF(BP$4="",0,SUM($W$301:BP$301))</f>
        <v>144980035.37065473</v>
      </c>
      <c r="BQ320" s="5">
        <f ca="1">IF(BQ$4="",0,SUM($W$301:BQ$301))</f>
        <v>153455147.92934161</v>
      </c>
      <c r="BR320" s="5">
        <f ca="1">IF(BR$4="",0,SUM($W$301:BR$301))</f>
        <v>161946586.97033769</v>
      </c>
      <c r="BS320" s="5">
        <f ca="1">IF(BS$4="",0,SUM($W$301:BS$301))</f>
        <v>170454352.49364293</v>
      </c>
      <c r="BT320" s="5">
        <f ca="1">IF(BT$4="",0,SUM($W$301:BT$301))</f>
        <v>178794122.07712588</v>
      </c>
      <c r="BU320" s="5">
        <f ca="1">IF(BU$4="",0,SUM($W$301:BU$301))</f>
        <v>187347201.11847273</v>
      </c>
      <c r="BV320" s="5">
        <f ca="1">IF(BV$4="",0,SUM($W$301:BV$301))</f>
        <v>195968016.04721937</v>
      </c>
      <c r="BW320" s="5">
        <f ca="1">IF(BW$4="",0,SUM($W$301:BW$301))</f>
        <v>204603819.41301113</v>
      </c>
      <c r="BX320" s="5">
        <f ca="1">IF(BX$4="",0,SUM($W$301:BX$301))</f>
        <v>213256102.43790984</v>
      </c>
      <c r="BY320" s="5">
        <f ca="1">IF(BY$4="",0,SUM($W$301:BY$301))</f>
        <v>221924865.12191552</v>
      </c>
      <c r="BZ320" s="5">
        <f ca="1">IF(BZ$4="",0,SUM($W$301:BZ$301))</f>
        <v>230460918.30705214</v>
      </c>
      <c r="CA320" s="5">
        <f ca="1">IF(CA$4="",0,SUM($W$301:CA$301))</f>
        <v>239217475.47956634</v>
      </c>
      <c r="CB320" s="5">
        <f ca="1">IF(CB$4="",0,SUM($W$301:CB$301))</f>
        <v>248177964.76726902</v>
      </c>
      <c r="CC320" s="5">
        <f ca="1">IF(CC$4="",0,SUM($W$301:CC$301))</f>
        <v>257036397.42317349</v>
      </c>
      <c r="CD320" s="5">
        <f ca="1">IF(CD$4="",0,SUM($W$301:CD$301))</f>
        <v>265911457.32999957</v>
      </c>
      <c r="CE320" s="5">
        <f ca="1">IF(CE$4="",0,SUM($W$301:CE$301))</f>
        <v>274803144.48774725</v>
      </c>
      <c r="CF320" s="5">
        <f ca="1">IF(CF$4="",0,SUM($W$301:CF$301))</f>
        <v>0</v>
      </c>
    </row>
    <row r="321" spans="2:84" x14ac:dyDescent="0.3">
      <c r="B321" s="13">
        <f>ROW()</f>
        <v>321</v>
      </c>
      <c r="H321" s="1" t="str">
        <f t="shared" si="541"/>
        <v>Баланс по основной деятельности</v>
      </c>
      <c r="I321" s="1" t="str">
        <f t="shared" si="544"/>
        <v>ПАССИВЫ</v>
      </c>
      <c r="J321" s="1" t="s">
        <v>177</v>
      </c>
      <c r="M321" s="53" t="s">
        <v>18</v>
      </c>
      <c r="U321" s="5">
        <f t="shared" ca="1" si="534"/>
        <v>13374665.197925568</v>
      </c>
      <c r="X321" s="5">
        <f ca="1">Model!X425</f>
        <v>0</v>
      </c>
      <c r="Y321" s="5">
        <f ca="1">Model!Y425</f>
        <v>0</v>
      </c>
      <c r="Z321" s="5">
        <f ca="1">Model!Z425</f>
        <v>0</v>
      </c>
      <c r="AA321" s="5">
        <f ca="1">Model!AA425</f>
        <v>0</v>
      </c>
      <c r="AB321" s="5">
        <f ca="1">Model!AB425</f>
        <v>0</v>
      </c>
      <c r="AC321" s="5">
        <f ca="1">Model!AC425</f>
        <v>0</v>
      </c>
      <c r="AD321" s="5">
        <f ca="1">Model!AD425</f>
        <v>0</v>
      </c>
      <c r="AE321" s="5">
        <f ca="1">Model!AE425</f>
        <v>0</v>
      </c>
      <c r="AF321" s="5">
        <f ca="1">Model!AF425</f>
        <v>0</v>
      </c>
      <c r="AG321" s="5">
        <f ca="1">Model!AG425</f>
        <v>0</v>
      </c>
      <c r="AH321" s="5">
        <f ca="1">Model!AH425</f>
        <v>0</v>
      </c>
      <c r="AI321" s="5">
        <f ca="1">Model!AI425</f>
        <v>0</v>
      </c>
      <c r="AJ321" s="5">
        <f ca="1">Model!AJ425</f>
        <v>765658.99619999994</v>
      </c>
      <c r="AK321" s="5">
        <f ca="1">Model!AK425</f>
        <v>1607883.8920200001</v>
      </c>
      <c r="AL321" s="5">
        <f ca="1">Model!AL425</f>
        <v>2105562.2395499982</v>
      </c>
      <c r="AM321" s="5">
        <f ca="1">Model!AM425</f>
        <v>2679806.4866999984</v>
      </c>
      <c r="AN321" s="5">
        <f ca="1">Model!AN425</f>
        <v>3254050.7338499948</v>
      </c>
      <c r="AO321" s="5">
        <f ca="1">Model!AO425</f>
        <v>3828294.9809999987</v>
      </c>
      <c r="AP321" s="5">
        <f ca="1">Model!AP425</f>
        <v>4480023.9185654446</v>
      </c>
      <c r="AQ321" s="5">
        <f ca="1">Model!AQ425</f>
        <v>5103117.2096730024</v>
      </c>
      <c r="AR321" s="5">
        <f ca="1">Model!AR425</f>
        <v>5673150.3323438913</v>
      </c>
      <c r="AS321" s="5">
        <f ca="1">Model!AS425</f>
        <v>6260027.9529311806</v>
      </c>
      <c r="AT321" s="5">
        <f ca="1">Model!AT425</f>
        <v>6846905.5735184848</v>
      </c>
      <c r="AU321" s="5">
        <f ca="1">Model!AU425</f>
        <v>7433783.1941057742</v>
      </c>
      <c r="AV321" s="5">
        <f ca="1">Model!AV425</f>
        <v>8161824.4450316727</v>
      </c>
      <c r="AW321" s="5">
        <f ca="1">Model!AW425</f>
        <v>8829612.926910609</v>
      </c>
      <c r="AX321" s="5">
        <f ca="1">Model!AX425</f>
        <v>9396693.2090967298</v>
      </c>
      <c r="AY321" s="5">
        <f ca="1">Model!AY425</f>
        <v>9996482.1373369694</v>
      </c>
      <c r="AZ321" s="5">
        <f ca="1">Model!AZ425</f>
        <v>10596271.065577149</v>
      </c>
      <c r="BA321" s="5">
        <f ca="1">Model!BA425</f>
        <v>11196059.993817389</v>
      </c>
      <c r="BB321" s="5">
        <f ca="1">Model!BB425</f>
        <v>12003455.863085806</v>
      </c>
      <c r="BC321" s="5">
        <f ca="1">Model!BC425</f>
        <v>12390679.595157683</v>
      </c>
      <c r="BD321" s="5">
        <f ca="1">Model!BD425</f>
        <v>12300551.31220746</v>
      </c>
      <c r="BE321" s="5">
        <f ca="1">Model!BE425</f>
        <v>12259685.693230033</v>
      </c>
      <c r="BF321" s="5">
        <f ca="1">Model!BF425</f>
        <v>12259685.693230033</v>
      </c>
      <c r="BG321" s="5">
        <f ca="1">Model!BG425</f>
        <v>12259685.693230033</v>
      </c>
      <c r="BH321" s="5">
        <f ca="1">Model!BH425</f>
        <v>12475456.161430836</v>
      </c>
      <c r="BI321" s="5">
        <f ca="1">Model!BI425</f>
        <v>12583341.395531297</v>
      </c>
      <c r="BJ321" s="5">
        <f ca="1">Model!BJ425</f>
        <v>12529398.778481126</v>
      </c>
      <c r="BK321" s="5">
        <f ca="1">Model!BK425</f>
        <v>12529398.778481126</v>
      </c>
      <c r="BL321" s="5">
        <f ca="1">Model!BL425</f>
        <v>12529398.778481126</v>
      </c>
      <c r="BM321" s="5">
        <f ca="1">Model!BM425</f>
        <v>12529398.778481007</v>
      </c>
      <c r="BN321" s="5">
        <f ca="1">Model!BN425</f>
        <v>12749916.196982384</v>
      </c>
      <c r="BO321" s="5">
        <f ca="1">Model!BO425</f>
        <v>12860174.906232834</v>
      </c>
      <c r="BP321" s="5">
        <f ca="1">Model!BP425</f>
        <v>12805045.551607609</v>
      </c>
      <c r="BQ321" s="5">
        <f ca="1">Model!BQ425</f>
        <v>12805045.551607609</v>
      </c>
      <c r="BR321" s="5">
        <f ca="1">Model!BR425</f>
        <v>12805045.551607609</v>
      </c>
      <c r="BS321" s="5">
        <f ca="1">Model!BS425</f>
        <v>12805045.551607609</v>
      </c>
      <c r="BT321" s="5">
        <f ca="1">Model!BT425</f>
        <v>13030414.35331583</v>
      </c>
      <c r="BU321" s="5">
        <f ca="1">Model!BU425</f>
        <v>13143098.754169941</v>
      </c>
      <c r="BV321" s="5">
        <f ca="1">Model!BV425</f>
        <v>13086756.553742886</v>
      </c>
      <c r="BW321" s="5">
        <f ca="1">Model!BW425</f>
        <v>13086756.553742886</v>
      </c>
      <c r="BX321" s="5">
        <f ca="1">Model!BX425</f>
        <v>13086756.553742886</v>
      </c>
      <c r="BY321" s="5">
        <f ca="1">Model!BY425</f>
        <v>13086756.553742886</v>
      </c>
      <c r="BZ321" s="5">
        <f ca="1">Model!BZ425</f>
        <v>13317083.469088793</v>
      </c>
      <c r="CA321" s="5">
        <f ca="1">Model!CA425</f>
        <v>13432246.926761866</v>
      </c>
      <c r="CB321" s="5">
        <f ca="1">Model!CB425</f>
        <v>13374665.197925329</v>
      </c>
      <c r="CC321" s="5">
        <f ca="1">Model!CC425</f>
        <v>13374665.197925329</v>
      </c>
      <c r="CD321" s="5">
        <f ca="1">Model!CD425</f>
        <v>13374665.197925568</v>
      </c>
      <c r="CE321" s="5">
        <f ca="1">Model!CE425</f>
        <v>13374665.197925568</v>
      </c>
      <c r="CF321" s="5">
        <f ca="1">Model!CF425</f>
        <v>0</v>
      </c>
    </row>
    <row r="322" spans="2:84" x14ac:dyDescent="0.3">
      <c r="B322" s="13">
        <f>ROW()</f>
        <v>322</v>
      </c>
      <c r="H322" s="1" t="str">
        <f t="shared" si="541"/>
        <v>Баланс по основной деятельности</v>
      </c>
      <c r="I322" s="1" t="str">
        <f t="shared" si="544"/>
        <v>ПАССИВЫ</v>
      </c>
      <c r="J322" s="1" t="s">
        <v>225</v>
      </c>
      <c r="M322" s="53" t="s">
        <v>18</v>
      </c>
      <c r="U322" s="5">
        <f t="shared" ca="1" si="534"/>
        <v>0</v>
      </c>
      <c r="X322" s="5">
        <f ca="1">IF(X$4="",0,IF((SUM($W71:X71)-SUM($W24:X24))&lt;=0,-(SUM($W71:X71)-SUM($W24:X24)),0))</f>
        <v>0</v>
      </c>
      <c r="Y322" s="5">
        <f ca="1">IF(Y$4="",0,IF((SUM($W71:Y71)-SUM($W24:Y24))&lt;=0,-(SUM($W71:Y71)-SUM($W24:Y24)),0))</f>
        <v>0</v>
      </c>
      <c r="Z322" s="5">
        <f ca="1">IF(Z$4="",0,IF((SUM($W71:Z71)-SUM($W24:Z24))&lt;=0,-(SUM($W71:Z71)-SUM($W24:Z24)),0))</f>
        <v>0</v>
      </c>
      <c r="AA322" s="5">
        <f ca="1">IF(AA$4="",0,IF((SUM($W71:AA71)-SUM($W24:AA24))&lt;=0,-(SUM($W71:AA71)-SUM($W24:AA24)),0))</f>
        <v>0</v>
      </c>
      <c r="AB322" s="5">
        <f ca="1">IF(AB$4="",0,IF((SUM($W71:AB71)-SUM($W24:AB24))&lt;=0,-(SUM($W71:AB71)-SUM($W24:AB24)),0))</f>
        <v>0</v>
      </c>
      <c r="AC322" s="5">
        <f ca="1">IF(AC$4="",0,IF((SUM($W71:AC71)-SUM($W24:AC24))&lt;=0,-(SUM($W71:AC71)-SUM($W24:AC24)),0))</f>
        <v>0</v>
      </c>
      <c r="AD322" s="5">
        <f ca="1">IF(AD$4="",0,IF((SUM($W71:AD71)-SUM($W24:AD24))&lt;=0,-(SUM($W71:AD71)-SUM($W24:AD24)),0))</f>
        <v>0</v>
      </c>
      <c r="AE322" s="5">
        <f ca="1">IF(AE$4="",0,IF((SUM($W71:AE71)-SUM($W24:AE24))&lt;=0,-(SUM($W71:AE71)-SUM($W24:AE24)),0))</f>
        <v>0</v>
      </c>
      <c r="AF322" s="5">
        <f ca="1">IF(AF$4="",0,IF((SUM($W71:AF71)-SUM($W24:AF24))&lt;=0,-(SUM($W71:AF71)-SUM($W24:AF24)),0))</f>
        <v>0</v>
      </c>
      <c r="AG322" s="5">
        <f ca="1">IF(AG$4="",0,IF((SUM($W71:AG71)-SUM($W24:AG24))&lt;=0,-(SUM($W71:AG71)-SUM($W24:AG24)),0))</f>
        <v>0</v>
      </c>
      <c r="AH322" s="5">
        <f ca="1">IF(AH$4="",0,IF((SUM($W71:AH71)-SUM($W24:AH24))&lt;=0,-(SUM($W71:AH71)-SUM($W24:AH24)),0))</f>
        <v>0</v>
      </c>
      <c r="AI322" s="5">
        <f ca="1">IF(AI$4="",0,IF((SUM($W71:AI71)-SUM($W24:AI24))&lt;=0,-(SUM($W71:AI71)-SUM($W24:AI24)),0))</f>
        <v>0</v>
      </c>
      <c r="AJ322" s="5">
        <f ca="1">IF(AJ$4="",0,IF((SUM($W71:AJ71)-SUM($W24:AJ24))&lt;=0,-(SUM($W71:AJ71)-SUM($W24:AJ24)),0))</f>
        <v>0</v>
      </c>
      <c r="AK322" s="5">
        <f ca="1">IF(AK$4="",0,IF((SUM($W71:AK71)-SUM($W24:AK24))&lt;=0,-(SUM($W71:AK71)-SUM($W24:AK24)),0))</f>
        <v>0</v>
      </c>
      <c r="AL322" s="5">
        <f ca="1">IF(AL$4="",0,IF((SUM($W71:AL71)-SUM($W24:AL24))&lt;=0,-(SUM($W71:AL71)-SUM($W24:AL24)),0))</f>
        <v>0</v>
      </c>
      <c r="AM322" s="5">
        <f ca="1">IF(AM$4="",0,IF((SUM($W71:AM71)-SUM($W24:AM24))&lt;=0,-(SUM($W71:AM71)-SUM($W24:AM24)),0))</f>
        <v>0</v>
      </c>
      <c r="AN322" s="5">
        <f ca="1">IF(AN$4="",0,IF((SUM($W71:AN71)-SUM($W24:AN24))&lt;=0,-(SUM($W71:AN71)-SUM($W24:AN24)),0))</f>
        <v>0</v>
      </c>
      <c r="AO322" s="5">
        <f ca="1">IF(AO$4="",0,IF((SUM($W71:AO71)-SUM($W24:AO24))&lt;=0,-(SUM($W71:AO71)-SUM($W24:AO24)),0))</f>
        <v>0</v>
      </c>
      <c r="AP322" s="5">
        <f ca="1">IF(AP$4="",0,IF((SUM($W71:AP71)-SUM($W24:AP24))&lt;=0,-(SUM($W71:AP71)-SUM($W24:AP24)),0))</f>
        <v>0</v>
      </c>
      <c r="AQ322" s="5">
        <f ca="1">IF(AQ$4="",0,IF((SUM($W71:AQ71)-SUM($W24:AQ24))&lt;=0,-(SUM($W71:AQ71)-SUM($W24:AQ24)),0))</f>
        <v>0</v>
      </c>
      <c r="AR322" s="5">
        <f ca="1">IF(AR$4="",0,IF((SUM($W71:AR71)-SUM($W24:AR24))&lt;=0,-(SUM($W71:AR71)-SUM($W24:AR24)),0))</f>
        <v>0</v>
      </c>
      <c r="AS322" s="5">
        <f ca="1">IF(AS$4="",0,IF((SUM($W71:AS71)-SUM($W24:AS24))&lt;=0,-(SUM($W71:AS71)-SUM($W24:AS24)),0))</f>
        <v>0</v>
      </c>
      <c r="AT322" s="5">
        <f ca="1">IF(AT$4="",0,IF((SUM($W71:AT71)-SUM($W24:AT24))&lt;=0,-(SUM($W71:AT71)-SUM($W24:AT24)),0))</f>
        <v>0</v>
      </c>
      <c r="AU322" s="5">
        <f ca="1">IF(AU$4="",0,IF((SUM($W71:AU71)-SUM($W24:AU24))&lt;=0,-(SUM($W71:AU71)-SUM($W24:AU24)),0))</f>
        <v>0</v>
      </c>
      <c r="AV322" s="5">
        <f ca="1">IF(AV$4="",0,IF((SUM($W71:AV71)-SUM($W24:AV24))&lt;=0,-(SUM($W71:AV71)-SUM($W24:AV24)),0))</f>
        <v>0</v>
      </c>
      <c r="AW322" s="5">
        <f ca="1">IF(AW$4="",0,IF((SUM($W71:AW71)-SUM($W24:AW24))&lt;=0,-(SUM($W71:AW71)-SUM($W24:AW24)),0))</f>
        <v>0</v>
      </c>
      <c r="AX322" s="5">
        <f ca="1">IF(AX$4="",0,IF((SUM($W71:AX71)-SUM($W24:AX24))&lt;=0,-(SUM($W71:AX71)-SUM($W24:AX24)),0))</f>
        <v>0</v>
      </c>
      <c r="AY322" s="5">
        <f ca="1">IF(AY$4="",0,IF((SUM($W71:AY71)-SUM($W24:AY24))&lt;=0,-(SUM($W71:AY71)-SUM($W24:AY24)),0))</f>
        <v>0</v>
      </c>
      <c r="AZ322" s="5">
        <f ca="1">IF(AZ$4="",0,IF((SUM($W71:AZ71)-SUM($W24:AZ24))&lt;=0,-(SUM($W71:AZ71)-SUM($W24:AZ24)),0))</f>
        <v>0</v>
      </c>
      <c r="BA322" s="5">
        <f ca="1">IF(BA$4="",0,IF((SUM($W71:BA71)-SUM($W24:BA24))&lt;=0,-(SUM($W71:BA71)-SUM($W24:BA24)),0))</f>
        <v>0</v>
      </c>
      <c r="BB322" s="5">
        <f ca="1">IF(BB$4="",0,IF((SUM($W71:BB71)-SUM($W24:BB24))&lt;=0,-(SUM($W71:BB71)-SUM($W24:BB24)),0))</f>
        <v>0</v>
      </c>
      <c r="BC322" s="5">
        <f ca="1">IF(BC$4="",0,IF((SUM($W71:BC71)-SUM($W24:BC24))&lt;=0,-(SUM($W71:BC71)-SUM($W24:BC24)),0))</f>
        <v>0</v>
      </c>
      <c r="BD322" s="5">
        <f ca="1">IF(BD$4="",0,IF((SUM($W71:BD71)-SUM($W24:BD24))&lt;=0,-(SUM($W71:BD71)-SUM($W24:BD24)),0))</f>
        <v>0</v>
      </c>
      <c r="BE322" s="5">
        <f ca="1">IF(BE$4="",0,IF((SUM($W71:BE71)-SUM($W24:BE24))&lt;=0,-(SUM($W71:BE71)-SUM($W24:BE24)),0))</f>
        <v>0</v>
      </c>
      <c r="BF322" s="5">
        <f ca="1">IF(BF$4="",0,IF((SUM($W71:BF71)-SUM($W24:BF24))&lt;=0,-(SUM($W71:BF71)-SUM($W24:BF24)),0))</f>
        <v>0</v>
      </c>
      <c r="BG322" s="5">
        <f ca="1">IF(BG$4="",0,IF((SUM($W71:BG71)-SUM($W24:BG24))&lt;=0,-(SUM($W71:BG71)-SUM($W24:BG24)),0))</f>
        <v>0</v>
      </c>
      <c r="BH322" s="5">
        <f ca="1">IF(BH$4="",0,IF((SUM($W71:BH71)-SUM($W24:BH24))&lt;=0,-(SUM($W71:BH71)-SUM($W24:BH24)),0))</f>
        <v>0</v>
      </c>
      <c r="BI322" s="5">
        <f ca="1">IF(BI$4="",0,IF((SUM($W71:BI71)-SUM($W24:BI24))&lt;=0,-(SUM($W71:BI71)-SUM($W24:BI24)),0))</f>
        <v>0</v>
      </c>
      <c r="BJ322" s="5">
        <f ca="1">IF(BJ$4="",0,IF((SUM($W71:BJ71)-SUM($W24:BJ24))&lt;=0,-(SUM($W71:BJ71)-SUM($W24:BJ24)),0))</f>
        <v>0</v>
      </c>
      <c r="BK322" s="5">
        <f ca="1">IF(BK$4="",0,IF((SUM($W71:BK71)-SUM($W24:BK24))&lt;=0,-(SUM($W71:BK71)-SUM($W24:BK24)),0))</f>
        <v>0</v>
      </c>
      <c r="BL322" s="5">
        <f ca="1">IF(BL$4="",0,IF((SUM($W71:BL71)-SUM($W24:BL24))&lt;=0,-(SUM($W71:BL71)-SUM($W24:BL24)),0))</f>
        <v>0</v>
      </c>
      <c r="BM322" s="5">
        <f ca="1">IF(BM$4="",0,IF((SUM($W71:BM71)-SUM($W24:BM24))&lt;=0,-(SUM($W71:BM71)-SUM($W24:BM24)),0))</f>
        <v>0</v>
      </c>
      <c r="BN322" s="5">
        <f ca="1">IF(BN$4="",0,IF((SUM($W71:BN71)-SUM($W24:BN24))&lt;=0,-(SUM($W71:BN71)-SUM($W24:BN24)),0))</f>
        <v>0</v>
      </c>
      <c r="BO322" s="5">
        <f ca="1">IF(BO$4="",0,IF((SUM($W71:BO71)-SUM($W24:BO24))&lt;=0,-(SUM($W71:BO71)-SUM($W24:BO24)),0))</f>
        <v>0</v>
      </c>
      <c r="BP322" s="5">
        <f ca="1">IF(BP$4="",0,IF((SUM($W71:BP71)-SUM($W24:BP24))&lt;=0,-(SUM($W71:BP71)-SUM($W24:BP24)),0))</f>
        <v>0</v>
      </c>
      <c r="BQ322" s="5">
        <f ca="1">IF(BQ$4="",0,IF((SUM($W71:BQ71)-SUM($W24:BQ24))&lt;=0,-(SUM($W71:BQ71)-SUM($W24:BQ24)),0))</f>
        <v>0</v>
      </c>
      <c r="BR322" s="5">
        <f ca="1">IF(BR$4="",0,IF((SUM($W71:BR71)-SUM($W24:BR24))&lt;=0,-(SUM($W71:BR71)-SUM($W24:BR24)),0))</f>
        <v>0</v>
      </c>
      <c r="BS322" s="5">
        <f ca="1">IF(BS$4="",0,IF((SUM($W71:BS71)-SUM($W24:BS24))&lt;=0,-(SUM($W71:BS71)-SUM($W24:BS24)),0))</f>
        <v>0</v>
      </c>
      <c r="BT322" s="5">
        <f ca="1">IF(BT$4="",0,IF((SUM($W71:BT71)-SUM($W24:BT24))&lt;=0,-(SUM($W71:BT71)-SUM($W24:BT24)),0))</f>
        <v>0</v>
      </c>
      <c r="BU322" s="5">
        <f ca="1">IF(BU$4="",0,IF((SUM($W71:BU71)-SUM($W24:BU24))&lt;=0,-(SUM($W71:BU71)-SUM($W24:BU24)),0))</f>
        <v>0</v>
      </c>
      <c r="BV322" s="5">
        <f ca="1">IF(BV$4="",0,IF((SUM($W71:BV71)-SUM($W24:BV24))&lt;=0,-(SUM($W71:BV71)-SUM($W24:BV24)),0))</f>
        <v>0</v>
      </c>
      <c r="BW322" s="5">
        <f ca="1">IF(BW$4="",0,IF((SUM($W71:BW71)-SUM($W24:BW24))&lt;=0,-(SUM($W71:BW71)-SUM($W24:BW24)),0))</f>
        <v>0</v>
      </c>
      <c r="BX322" s="5">
        <f ca="1">IF(BX$4="",0,IF((SUM($W71:BX71)-SUM($W24:BX24))&lt;=0,-(SUM($W71:BX71)-SUM($W24:BX24)),0))</f>
        <v>0</v>
      </c>
      <c r="BY322" s="5">
        <f ca="1">IF(BY$4="",0,IF((SUM($W71:BY71)-SUM($W24:BY24))&lt;=0,-(SUM($W71:BY71)-SUM($W24:BY24)),0))</f>
        <v>0</v>
      </c>
      <c r="BZ322" s="5">
        <f ca="1">IF(BZ$4="",0,IF((SUM($W71:BZ71)-SUM($W24:BZ24))&lt;=0,-(SUM($W71:BZ71)-SUM($W24:BZ24)),0))</f>
        <v>0</v>
      </c>
      <c r="CA322" s="5">
        <f ca="1">IF(CA$4="",0,IF((SUM($W71:CA71)-SUM($W24:CA24))&lt;=0,-(SUM($W71:CA71)-SUM($W24:CA24)),0))</f>
        <v>0</v>
      </c>
      <c r="CB322" s="5">
        <f ca="1">IF(CB$4="",0,IF((SUM($W71:CB71)-SUM($W24:CB24))&lt;=0,-(SUM($W71:CB71)-SUM($W24:CB24)),0))</f>
        <v>0</v>
      </c>
      <c r="CC322" s="5">
        <f ca="1">IF(CC$4="",0,IF((SUM($W71:CC71)-SUM($W24:CC24))&lt;=0,-(SUM($W71:CC71)-SUM($W24:CC24)),0))</f>
        <v>0</v>
      </c>
      <c r="CD322" s="5">
        <f ca="1">IF(CD$4="",0,IF((SUM($W71:CD71)-SUM($W24:CD24))&lt;=0,-(SUM($W71:CD71)-SUM($W24:CD24)),0))</f>
        <v>0</v>
      </c>
      <c r="CE322" s="5">
        <f ca="1">IF(CE$4="",0,IF((SUM($W71:CE71)-SUM($W24:CE24))&lt;=0,-(SUM($W71:CE71)-SUM($W24:CE24)),0))</f>
        <v>0</v>
      </c>
      <c r="CF322" s="5">
        <f ca="1">IF(CF$4="",0,IF((SUM($W71:CF71)-SUM($W24:CF24))&lt;=0,-(SUM($W71:CF71)-SUM($W24:CF24)),0))</f>
        <v>0</v>
      </c>
    </row>
    <row r="323" spans="2:84" x14ac:dyDescent="0.3">
      <c r="B323" s="13">
        <f>ROW()</f>
        <v>323</v>
      </c>
      <c r="H323" s="1" t="str">
        <f t="shared" si="541"/>
        <v>Баланс по основной деятельности</v>
      </c>
      <c r="I323" s="1" t="str">
        <f t="shared" si="544"/>
        <v>ПАССИВЫ</v>
      </c>
      <c r="J323" s="1" t="s">
        <v>149</v>
      </c>
      <c r="M323" s="53" t="s">
        <v>18</v>
      </c>
      <c r="U323" s="5">
        <f t="shared" ca="1" si="534"/>
        <v>14056021.49122262</v>
      </c>
      <c r="X323" s="5">
        <f ca="1">Model!X426</f>
        <v>0</v>
      </c>
      <c r="Y323" s="5">
        <f ca="1">Model!Y426</f>
        <v>0</v>
      </c>
      <c r="Z323" s="5">
        <f ca="1">Model!Z426</f>
        <v>0</v>
      </c>
      <c r="AA323" s="5">
        <f ca="1">Model!AA426</f>
        <v>0</v>
      </c>
      <c r="AB323" s="5">
        <f ca="1">Model!AB426</f>
        <v>0</v>
      </c>
      <c r="AC323" s="5">
        <f ca="1">Model!AC426</f>
        <v>0</v>
      </c>
      <c r="AD323" s="5">
        <f ca="1">Model!AD426</f>
        <v>0</v>
      </c>
      <c r="AE323" s="5">
        <f ca="1">Model!AE426</f>
        <v>0</v>
      </c>
      <c r="AF323" s="5">
        <f ca="1">Model!AF426</f>
        <v>0</v>
      </c>
      <c r="AG323" s="5">
        <f ca="1">Model!AG426</f>
        <v>0</v>
      </c>
      <c r="AH323" s="5">
        <f ca="1">Model!AH426</f>
        <v>0</v>
      </c>
      <c r="AI323" s="5">
        <f ca="1">Model!AI426</f>
        <v>0</v>
      </c>
      <c r="AJ323" s="5">
        <f ca="1">Model!AJ426</f>
        <v>767399.0400000005</v>
      </c>
      <c r="AK323" s="5">
        <f ca="1">Model!AK426</f>
        <v>1354132.620000001</v>
      </c>
      <c r="AL323" s="5">
        <f ca="1">Model!AL426</f>
        <v>1885933.08</v>
      </c>
      <c r="AM323" s="5">
        <f ca="1">Model!AM426</f>
        <v>2417733.5399999991</v>
      </c>
      <c r="AN323" s="5">
        <f ca="1">Model!AN426</f>
        <v>2949534</v>
      </c>
      <c r="AO323" s="5">
        <f ca="1">Model!AO426</f>
        <v>3481334.4600000009</v>
      </c>
      <c r="AP323" s="5">
        <f ca="1">Model!AP426</f>
        <v>4082410.9944000021</v>
      </c>
      <c r="AQ323" s="5">
        <f ca="1">Model!AQ426</f>
        <v>4635834.0875999928</v>
      </c>
      <c r="AR323" s="5">
        <f ca="1">Model!AR426</f>
        <v>5178270.5567999929</v>
      </c>
      <c r="AS323" s="5">
        <f ca="1">Model!AS426</f>
        <v>5720707.0259999931</v>
      </c>
      <c r="AT323" s="5">
        <f ca="1">Model!AT426</f>
        <v>6263143.4952000082</v>
      </c>
      <c r="AU323" s="5">
        <f ca="1">Model!AU426</f>
        <v>6805579.9644000232</v>
      </c>
      <c r="AV323" s="5">
        <f ca="1">Model!AV426</f>
        <v>7473684.6849600077</v>
      </c>
      <c r="AW323" s="5">
        <f ca="1">Model!AW426</f>
        <v>8048261.9608559906</v>
      </c>
      <c r="AX323" s="5">
        <f ca="1">Model!AX426</f>
        <v>8601547.1594400108</v>
      </c>
      <c r="AY323" s="5">
        <f ca="1">Model!AY426</f>
        <v>9154832.3580240011</v>
      </c>
      <c r="AZ323" s="5">
        <f ca="1">Model!AZ426</f>
        <v>9708117.5566080213</v>
      </c>
      <c r="BA323" s="5">
        <f ca="1">Model!BA426</f>
        <v>10261402.755192041</v>
      </c>
      <c r="BB323" s="5">
        <f ca="1">Model!BB426</f>
        <v>10998976.358744681</v>
      </c>
      <c r="BC323" s="5">
        <f ca="1">Model!BC426</f>
        <v>11316441.804518938</v>
      </c>
      <c r="BD323" s="5">
        <f ca="1">Model!BD426</f>
        <v>11404161.024333179</v>
      </c>
      <c r="BE323" s="5">
        <f ca="1">Model!BE426</f>
        <v>11462732.510942936</v>
      </c>
      <c r="BF323" s="5">
        <f ca="1">Model!BF426</f>
        <v>11521303.997552693</v>
      </c>
      <c r="BG323" s="5">
        <f ca="1">Model!BG426</f>
        <v>11579875.48416245</v>
      </c>
      <c r="BH323" s="5">
        <f ca="1">Model!BH426</f>
        <v>11836238.630342245</v>
      </c>
      <c r="BI323" s="5">
        <f ca="1">Model!BI426</f>
        <v>11930958.826529622</v>
      </c>
      <c r="BJ323" s="5">
        <f ca="1">Model!BJ426</f>
        <v>11990701.742871642</v>
      </c>
      <c r="BK323" s="5">
        <f ca="1">Model!BK426</f>
        <v>12050444.659213543</v>
      </c>
      <c r="BL323" s="5">
        <f ca="1">Model!BL426</f>
        <v>12110187.575555444</v>
      </c>
      <c r="BM323" s="5">
        <f ca="1">Model!BM426</f>
        <v>12169930.491897345</v>
      </c>
      <c r="BN323" s="5">
        <f ca="1">Model!BN426</f>
        <v>12438590.050961733</v>
      </c>
      <c r="BO323" s="5">
        <f ca="1">Model!BO426</f>
        <v>12535204.65107286</v>
      </c>
      <c r="BP323" s="5">
        <f ca="1">Model!BP426</f>
        <v>12596142.425741553</v>
      </c>
      <c r="BQ323" s="5">
        <f ca="1">Model!BQ426</f>
        <v>12657080.200410366</v>
      </c>
      <c r="BR323" s="5">
        <f ca="1">Model!BR426</f>
        <v>12718017.975079179</v>
      </c>
      <c r="BS323" s="5">
        <f ca="1">Model!BS426</f>
        <v>12778955.749747992</v>
      </c>
      <c r="BT323" s="5">
        <f ca="1">Model!BT426</f>
        <v>13060301.032953978</v>
      </c>
      <c r="BU323" s="5">
        <f ca="1">Model!BU426</f>
        <v>13158847.925067425</v>
      </c>
      <c r="BV323" s="5">
        <f ca="1">Model!BV426</f>
        <v>13221004.455229521</v>
      </c>
      <c r="BW323" s="5">
        <f ca="1">Model!BW426</f>
        <v>13283160.985391617</v>
      </c>
      <c r="BX323" s="5">
        <f ca="1">Model!BX426</f>
        <v>13345317.515553713</v>
      </c>
      <c r="BY323" s="5">
        <f ca="1">Model!BY426</f>
        <v>13407474.045715809</v>
      </c>
      <c r="BZ323" s="5">
        <f ca="1">Model!BZ426</f>
        <v>13701905.018205404</v>
      </c>
      <c r="CA323" s="5">
        <f ca="1">Model!CA426</f>
        <v>13802422.848160982</v>
      </c>
      <c r="CB323" s="5">
        <f ca="1">Model!CB426</f>
        <v>13865822.508926392</v>
      </c>
      <c r="CC323" s="5">
        <f ca="1">Model!CC426</f>
        <v>13929222.169691801</v>
      </c>
      <c r="CD323" s="5">
        <f ca="1">Model!CD426</f>
        <v>13992621.830457211</v>
      </c>
      <c r="CE323" s="5">
        <f ca="1">Model!CE426</f>
        <v>14056021.49122262</v>
      </c>
      <c r="CF323" s="5">
        <f ca="1">Model!CF426</f>
        <v>0</v>
      </c>
    </row>
    <row r="324" spans="2:84" x14ac:dyDescent="0.3">
      <c r="B324" s="13">
        <f>ROW()</f>
        <v>324</v>
      </c>
      <c r="H324" s="1" t="str">
        <f t="shared" si="541"/>
        <v>Баланс по основной деятельности</v>
      </c>
      <c r="I324" s="1" t="str">
        <f t="shared" si="544"/>
        <v>ПАССИВЫ</v>
      </c>
      <c r="J324" s="1" t="s">
        <v>150</v>
      </c>
      <c r="M324" s="53" t="s">
        <v>18</v>
      </c>
      <c r="U324" s="5">
        <f t="shared" ca="1" si="534"/>
        <v>567256.44023999572</v>
      </c>
      <c r="X324" s="5">
        <f ca="1">Model!X427</f>
        <v>0</v>
      </c>
      <c r="Y324" s="5">
        <f ca="1">Model!Y427</f>
        <v>0</v>
      </c>
      <c r="Z324" s="5">
        <f ca="1">Model!Z427</f>
        <v>0</v>
      </c>
      <c r="AA324" s="5">
        <f ca="1">Model!AA427</f>
        <v>0</v>
      </c>
      <c r="AB324" s="5">
        <f ca="1">Model!AB427</f>
        <v>0</v>
      </c>
      <c r="AC324" s="5">
        <f ca="1">Model!AC427</f>
        <v>0</v>
      </c>
      <c r="AD324" s="5">
        <f ca="1">Model!AD427</f>
        <v>0</v>
      </c>
      <c r="AE324" s="5">
        <f ca="1">Model!AE427</f>
        <v>0</v>
      </c>
      <c r="AF324" s="5">
        <f ca="1">Model!AF427</f>
        <v>0</v>
      </c>
      <c r="AG324" s="5">
        <f ca="1">Model!AG427</f>
        <v>0</v>
      </c>
      <c r="AH324" s="5">
        <f ca="1">Model!AH427</f>
        <v>0</v>
      </c>
      <c r="AI324" s="5">
        <f ca="1">Model!AI427</f>
        <v>0</v>
      </c>
      <c r="AJ324" s="5">
        <f ca="1">Model!AJ427</f>
        <v>57680</v>
      </c>
      <c r="AK324" s="5">
        <f ca="1">Model!AK427</f>
        <v>57680</v>
      </c>
      <c r="AL324" s="5">
        <f ca="1">Model!AL427</f>
        <v>57680</v>
      </c>
      <c r="AM324" s="5">
        <f ca="1">Model!AM427</f>
        <v>115360</v>
      </c>
      <c r="AN324" s="5">
        <f ca="1">Model!AN427</f>
        <v>115360</v>
      </c>
      <c r="AO324" s="5">
        <f ca="1">Model!AO427</f>
        <v>115360</v>
      </c>
      <c r="AP324" s="5">
        <f ca="1">Model!AP427</f>
        <v>173040</v>
      </c>
      <c r="AQ324" s="5">
        <f ca="1">Model!AQ427</f>
        <v>173040</v>
      </c>
      <c r="AR324" s="5">
        <f ca="1">Model!AR427</f>
        <v>173040</v>
      </c>
      <c r="AS324" s="5">
        <f ca="1">Model!AS427</f>
        <v>230720</v>
      </c>
      <c r="AT324" s="5">
        <f ca="1">Model!AT427</f>
        <v>230720</v>
      </c>
      <c r="AU324" s="5">
        <f ca="1">Model!AU427</f>
        <v>230720</v>
      </c>
      <c r="AV324" s="5">
        <f ca="1">Model!AV427</f>
        <v>237641.60000000009</v>
      </c>
      <c r="AW324" s="5">
        <f ca="1">Model!AW427</f>
        <v>297052</v>
      </c>
      <c r="AX324" s="5">
        <f ca="1">Model!AX427</f>
        <v>297052</v>
      </c>
      <c r="AY324" s="5">
        <f ca="1">Model!AY427</f>
        <v>297052</v>
      </c>
      <c r="AZ324" s="5">
        <f ca="1">Model!AZ427</f>
        <v>356462.40000000037</v>
      </c>
      <c r="BA324" s="5">
        <f ca="1">Model!BA427</f>
        <v>356462.40000000037</v>
      </c>
      <c r="BB324" s="5">
        <f ca="1">Model!BB427</f>
        <v>356462.40000000037</v>
      </c>
      <c r="BC324" s="5">
        <f ca="1">Model!BC427</f>
        <v>356462.40000000037</v>
      </c>
      <c r="BD324" s="5">
        <f ca="1">Model!BD427</f>
        <v>415872.80000000075</v>
      </c>
      <c r="BE324" s="5">
        <f ca="1">Model!BE427</f>
        <v>415872.80000000075</v>
      </c>
      <c r="BF324" s="5">
        <f ca="1">Model!BF427</f>
        <v>415872.80000000075</v>
      </c>
      <c r="BG324" s="5">
        <f ca="1">Model!BG427</f>
        <v>415872.80000000075</v>
      </c>
      <c r="BH324" s="5">
        <f ca="1">Model!BH427</f>
        <v>428348.98399999924</v>
      </c>
      <c r="BI324" s="5">
        <f ca="1">Model!BI427</f>
        <v>428348.98399999924</v>
      </c>
      <c r="BJ324" s="5">
        <f ca="1">Model!BJ427</f>
        <v>428348.98399999924</v>
      </c>
      <c r="BK324" s="5">
        <f ca="1">Model!BK427</f>
        <v>428348.98399999924</v>
      </c>
      <c r="BL324" s="5">
        <f ca="1">Model!BL427</f>
        <v>428348.98399999924</v>
      </c>
      <c r="BM324" s="5">
        <f ca="1">Model!BM427</f>
        <v>428348.98399999924</v>
      </c>
      <c r="BN324" s="5">
        <f ca="1">Model!BN427</f>
        <v>428348.98399999924</v>
      </c>
      <c r="BO324" s="5">
        <f ca="1">Model!BO427</f>
        <v>428348.98399999924</v>
      </c>
      <c r="BP324" s="5">
        <f ca="1">Model!BP427</f>
        <v>489541.6959999986</v>
      </c>
      <c r="BQ324" s="5">
        <f ca="1">Model!BQ427</f>
        <v>489541.6959999986</v>
      </c>
      <c r="BR324" s="5">
        <f ca="1">Model!BR427</f>
        <v>489541.6959999986</v>
      </c>
      <c r="BS324" s="5">
        <f ca="1">Model!BS427</f>
        <v>489541.6959999986</v>
      </c>
      <c r="BT324" s="5">
        <f ca="1">Model!BT427</f>
        <v>504227.94687999785</v>
      </c>
      <c r="BU324" s="5">
        <f ca="1">Model!BU427</f>
        <v>504227.94687999785</v>
      </c>
      <c r="BV324" s="5">
        <f ca="1">Model!BV427</f>
        <v>504227.94687999785</v>
      </c>
      <c r="BW324" s="5">
        <f ca="1">Model!BW427</f>
        <v>504227.94687999785</v>
      </c>
      <c r="BX324" s="5">
        <f ca="1">Model!BX427</f>
        <v>504227.94687999785</v>
      </c>
      <c r="BY324" s="5">
        <f ca="1">Model!BY427</f>
        <v>504227.94687999785</v>
      </c>
      <c r="BZ324" s="5">
        <f ca="1">Model!BZ427</f>
        <v>504227.94687999785</v>
      </c>
      <c r="CA324" s="5">
        <f ca="1">Model!CA427</f>
        <v>504227.94687999785</v>
      </c>
      <c r="CB324" s="5">
        <f ca="1">Model!CB427</f>
        <v>504227.94687999785</v>
      </c>
      <c r="CC324" s="5">
        <f ca="1">Model!CC427</f>
        <v>567256.44023999572</v>
      </c>
      <c r="CD324" s="5">
        <f ca="1">Model!CD427</f>
        <v>567256.44023999572</v>
      </c>
      <c r="CE324" s="5">
        <f ca="1">Model!CE427</f>
        <v>567256.44023999572</v>
      </c>
      <c r="CF324" s="5">
        <f ca="1">Model!CF427</f>
        <v>0</v>
      </c>
    </row>
    <row r="325" spans="2:84" x14ac:dyDescent="0.3">
      <c r="B325" s="13">
        <f>ROW()</f>
        <v>325</v>
      </c>
      <c r="H325" s="1" t="str">
        <f t="shared" si="541"/>
        <v>Баланс по основной деятельности</v>
      </c>
      <c r="I325" s="1" t="str">
        <f t="shared" si="544"/>
        <v>ПАССИВЫ</v>
      </c>
      <c r="J325" s="1" t="s">
        <v>151</v>
      </c>
      <c r="M325" s="53" t="s">
        <v>18</v>
      </c>
      <c r="U325" s="5">
        <f t="shared" ca="1" si="534"/>
        <v>13657286.935155123</v>
      </c>
      <c r="X325" s="5">
        <f ca="1">Model!X428</f>
        <v>0</v>
      </c>
      <c r="Y325" s="5">
        <f ca="1">Model!Y428</f>
        <v>0</v>
      </c>
      <c r="Z325" s="5">
        <f ca="1">Model!Z428</f>
        <v>0</v>
      </c>
      <c r="AA325" s="5">
        <f ca="1">Model!AA428</f>
        <v>0</v>
      </c>
      <c r="AB325" s="5">
        <f ca="1">Model!AB428</f>
        <v>0</v>
      </c>
      <c r="AC325" s="5">
        <f ca="1">Model!AC428</f>
        <v>0</v>
      </c>
      <c r="AD325" s="5">
        <f ca="1">Model!AD428</f>
        <v>0</v>
      </c>
      <c r="AE325" s="5">
        <f ca="1">Model!AE428</f>
        <v>0</v>
      </c>
      <c r="AF325" s="5">
        <f ca="1">Model!AF428</f>
        <v>0</v>
      </c>
      <c r="AG325" s="5">
        <f ca="1">Model!AG428</f>
        <v>0</v>
      </c>
      <c r="AH325" s="5">
        <f ca="1">Model!AH428</f>
        <v>0</v>
      </c>
      <c r="AI325" s="5">
        <f ca="1">Model!AI428</f>
        <v>0</v>
      </c>
      <c r="AJ325" s="5">
        <f ca="1">Model!AJ428</f>
        <v>384311.02499999991</v>
      </c>
      <c r="AK325" s="5">
        <f ca="1">Model!AK428</f>
        <v>613200.19999999995</v>
      </c>
      <c r="AL325" s="5">
        <f ca="1">Model!AL428</f>
        <v>851107.02499999991</v>
      </c>
      <c r="AM325" s="5">
        <f ca="1">Model!AM428</f>
        <v>1096440.1499999999</v>
      </c>
      <c r="AN325" s="5">
        <f ca="1">Model!AN428</f>
        <v>1347343</v>
      </c>
      <c r="AO325" s="5">
        <f ca="1">Model!AO428</f>
        <v>1604611.2500000009</v>
      </c>
      <c r="AP325" s="5">
        <f ca="1">Model!AP428</f>
        <v>1919303.3647500006</v>
      </c>
      <c r="AQ325" s="5">
        <f ca="1">Model!AQ428</f>
        <v>2197123.9000000004</v>
      </c>
      <c r="AR325" s="5">
        <f ca="1">Model!AR428</f>
        <v>2481962.2887500003</v>
      </c>
      <c r="AS325" s="5">
        <f ca="1">Model!AS428</f>
        <v>2773388.8664999995</v>
      </c>
      <c r="AT325" s="5">
        <f ca="1">Model!AT428</f>
        <v>3071156.9739999995</v>
      </c>
      <c r="AU325" s="5">
        <f ca="1">Model!AU428</f>
        <v>3375481.4434999973</v>
      </c>
      <c r="AV325" s="5">
        <f ca="1">Model!AV428</f>
        <v>3779667.5017124973</v>
      </c>
      <c r="AW325" s="5">
        <f ca="1">Model!AW428</f>
        <v>4106144.2793199979</v>
      </c>
      <c r="AX325" s="5">
        <f ca="1">Model!AX428</f>
        <v>4440242.8277524933</v>
      </c>
      <c r="AY325" s="5">
        <f ca="1">Model!AY428</f>
        <v>4781127.2108549923</v>
      </c>
      <c r="AZ325" s="5">
        <f ca="1">Model!AZ428</f>
        <v>5128346.6787399948</v>
      </c>
      <c r="BA325" s="5">
        <f ca="1">Model!BA428</f>
        <v>5482319.1994849965</v>
      </c>
      <c r="BB325" s="5">
        <f ca="1">Model!BB428</f>
        <v>5981085.6148644686</v>
      </c>
      <c r="BC325" s="5">
        <f ca="1">Model!BC428</f>
        <v>6238903.1041991413</v>
      </c>
      <c r="BD325" s="5">
        <f ca="1">Model!BD428</f>
        <v>6442085.5821243972</v>
      </c>
      <c r="BE325" s="5">
        <f ca="1">Model!BE428</f>
        <v>6646750.9179068133</v>
      </c>
      <c r="BF325" s="5">
        <f ca="1">Model!BF428</f>
        <v>6851652.610539332</v>
      </c>
      <c r="BG325" s="5">
        <f ca="1">Model!BG428</f>
        <v>7058003.3957647383</v>
      </c>
      <c r="BH325" s="5">
        <f ca="1">Model!BH428</f>
        <v>7420873.5701317489</v>
      </c>
      <c r="BI325" s="5">
        <f ca="1">Model!BI428</f>
        <v>7636240.6094700247</v>
      </c>
      <c r="BJ325" s="5">
        <f ca="1">Model!BJ428</f>
        <v>7854885.4962533712</v>
      </c>
      <c r="BK325" s="5">
        <f ca="1">Model!BK428</f>
        <v>8075330.1560370773</v>
      </c>
      <c r="BL325" s="5">
        <f ca="1">Model!BL428</f>
        <v>8296826.8570432067</v>
      </c>
      <c r="BM325" s="5">
        <f ca="1">Model!BM428</f>
        <v>8520114.6364941299</v>
      </c>
      <c r="BN325" s="5">
        <f ca="1">Model!BN428</f>
        <v>8915739.9839030802</v>
      </c>
      <c r="BO325" s="5">
        <f ca="1">Model!BO428</f>
        <v>9148583.1668569744</v>
      </c>
      <c r="BP325" s="5">
        <f ca="1">Model!BP428</f>
        <v>9384909.9973860085</v>
      </c>
      <c r="BQ325" s="5">
        <f ca="1">Model!BQ428</f>
        <v>9623090.5941053927</v>
      </c>
      <c r="BR325" s="5">
        <f ca="1">Model!BR428</f>
        <v>9862301.0609305203</v>
      </c>
      <c r="BS325" s="5">
        <f ca="1">Model!BS428</f>
        <v>10103356.338553816</v>
      </c>
      <c r="BT325" s="5">
        <f ca="1">Model!BT428</f>
        <v>10533375.586230308</v>
      </c>
      <c r="BU325" s="5">
        <f ca="1">Model!BU428</f>
        <v>10784549.651081353</v>
      </c>
      <c r="BV325" s="5">
        <f ca="1">Model!BV428</f>
        <v>11039422.561582685</v>
      </c>
      <c r="BW325" s="5">
        <f ca="1">Model!BW428</f>
        <v>11296204.851260096</v>
      </c>
      <c r="BX325" s="5">
        <f ca="1">Model!BX428</f>
        <v>11553992.562822461</v>
      </c>
      <c r="BY325" s="5">
        <f ca="1">Model!BY428</f>
        <v>11813680.429506898</v>
      </c>
      <c r="BZ325" s="5">
        <f ca="1">Model!BZ428</f>
        <v>12279801.148654282</v>
      </c>
      <c r="CA325" s="5">
        <f ca="1">Model!CA428</f>
        <v>12550196.389451683</v>
      </c>
      <c r="CB325" s="5">
        <f ca="1">Model!CB428</f>
        <v>12824515.450576156</v>
      </c>
      <c r="CC325" s="5">
        <f ca="1">Model!CC428</f>
        <v>13100801.17225197</v>
      </c>
      <c r="CD325" s="5">
        <f ca="1">Model!CD428</f>
        <v>13378065.47381568</v>
      </c>
      <c r="CE325" s="5">
        <f ca="1">Model!CE428</f>
        <v>13657286.935155123</v>
      </c>
      <c r="CF325" s="5">
        <f ca="1">Model!CF428</f>
        <v>0</v>
      </c>
    </row>
    <row r="326" spans="2:84" x14ac:dyDescent="0.3">
      <c r="B326" s="13">
        <f>ROW()</f>
        <v>326</v>
      </c>
      <c r="H326" s="1" t="str">
        <f t="shared" si="541"/>
        <v>Баланс по основной деятельности</v>
      </c>
      <c r="I326" s="1" t="str">
        <f t="shared" si="544"/>
        <v>ПАССИВЫ</v>
      </c>
      <c r="J326" s="1" t="s">
        <v>152</v>
      </c>
      <c r="M326" s="53" t="s">
        <v>18</v>
      </c>
      <c r="U326" s="5">
        <f t="shared" ca="1" si="534"/>
        <v>512033.81767854095</v>
      </c>
      <c r="X326" s="5">
        <f ca="1">Model!X429</f>
        <v>140000</v>
      </c>
      <c r="Y326" s="5">
        <f ca="1">Model!Y429</f>
        <v>225000</v>
      </c>
      <c r="Z326" s="5">
        <f ca="1">Model!Z429</f>
        <v>300000</v>
      </c>
      <c r="AA326" s="5">
        <f ca="1">Model!AA429</f>
        <v>300000</v>
      </c>
      <c r="AB326" s="5">
        <f ca="1">Model!AB429</f>
        <v>300000</v>
      </c>
      <c r="AC326" s="5">
        <f ca="1">Model!AC429</f>
        <v>300000</v>
      </c>
      <c r="AD326" s="5">
        <f ca="1">Model!AD429</f>
        <v>307500</v>
      </c>
      <c r="AE326" s="5">
        <f ca="1">Model!AE429</f>
        <v>307500</v>
      </c>
      <c r="AF326" s="5">
        <f ca="1">Model!AF429</f>
        <v>307500</v>
      </c>
      <c r="AG326" s="5">
        <f ca="1">Model!AG429</f>
        <v>307500</v>
      </c>
      <c r="AH326" s="5">
        <f ca="1">Model!AH429</f>
        <v>307500</v>
      </c>
      <c r="AI326" s="5">
        <f ca="1">Model!AI429</f>
        <v>307500</v>
      </c>
      <c r="AJ326" s="5">
        <f ca="1">Model!AJ429</f>
        <v>315187.5</v>
      </c>
      <c r="AK326" s="5">
        <f ca="1">Model!AK429</f>
        <v>315187.5</v>
      </c>
      <c r="AL326" s="5">
        <f ca="1">Model!AL429</f>
        <v>315187.5</v>
      </c>
      <c r="AM326" s="5">
        <f ca="1">Model!AM429</f>
        <v>315187.5</v>
      </c>
      <c r="AN326" s="5">
        <f ca="1">Model!AN429</f>
        <v>315187.5</v>
      </c>
      <c r="AO326" s="5">
        <f ca="1">Model!AO429</f>
        <v>315187.5</v>
      </c>
      <c r="AP326" s="5">
        <f ca="1">Model!AP429</f>
        <v>323067.1875</v>
      </c>
      <c r="AQ326" s="5">
        <f ca="1">Model!AQ429</f>
        <v>323067.1875</v>
      </c>
      <c r="AR326" s="5">
        <f ca="1">Model!AR429</f>
        <v>323067.1875</v>
      </c>
      <c r="AS326" s="5">
        <f ca="1">Model!AS429</f>
        <v>360758.359375</v>
      </c>
      <c r="AT326" s="5">
        <f ca="1">Model!AT429</f>
        <v>360758.359375</v>
      </c>
      <c r="AU326" s="5">
        <f ca="1">Model!AU429</f>
        <v>360758.359375</v>
      </c>
      <c r="AV326" s="5">
        <f ca="1">Model!AV429</f>
        <v>369777.318359375</v>
      </c>
      <c r="AW326" s="5">
        <f ca="1">Model!AW429</f>
        <v>369777.318359375</v>
      </c>
      <c r="AX326" s="5">
        <f ca="1">Model!AX429</f>
        <v>369777.318359375</v>
      </c>
      <c r="AY326" s="5">
        <f ca="1">Model!AY429</f>
        <v>369777.318359375</v>
      </c>
      <c r="AZ326" s="5">
        <f ca="1">Model!AZ429</f>
        <v>369777.318359375</v>
      </c>
      <c r="BA326" s="5">
        <f ca="1">Model!BA429</f>
        <v>369777.318359375</v>
      </c>
      <c r="BB326" s="5">
        <f ca="1">Model!BB429</f>
        <v>379021.75131836161</v>
      </c>
      <c r="BC326" s="5">
        <f ca="1">Model!BC429</f>
        <v>418621.03876953572</v>
      </c>
      <c r="BD326" s="5">
        <f ca="1">Model!BD429</f>
        <v>418621.03876953572</v>
      </c>
      <c r="BE326" s="5">
        <f ca="1">Model!BE429</f>
        <v>418621.03876953572</v>
      </c>
      <c r="BF326" s="5">
        <f ca="1">Model!BF429</f>
        <v>418621.03876953572</v>
      </c>
      <c r="BG326" s="5">
        <f ca="1">Model!BG429</f>
        <v>418621.03876953572</v>
      </c>
      <c r="BH326" s="5">
        <f ca="1">Model!BH429</f>
        <v>429086.56473877281</v>
      </c>
      <c r="BI326" s="5">
        <f ca="1">Model!BI429</f>
        <v>429086.56473877281</v>
      </c>
      <c r="BJ326" s="5">
        <f ca="1">Model!BJ429</f>
        <v>429086.56473877281</v>
      </c>
      <c r="BK326" s="5">
        <f ca="1">Model!BK429</f>
        <v>429086.56473877281</v>
      </c>
      <c r="BL326" s="5">
        <f ca="1">Model!BL429</f>
        <v>429086.56473877281</v>
      </c>
      <c r="BM326" s="5">
        <f ca="1">Model!BM429</f>
        <v>429086.56473877281</v>
      </c>
      <c r="BN326" s="5">
        <f ca="1">Model!BN429</f>
        <v>439813.72885724157</v>
      </c>
      <c r="BO326" s="5">
        <f ca="1">Model!BO429</f>
        <v>439813.72885724157</v>
      </c>
      <c r="BP326" s="5">
        <f ca="1">Model!BP429</f>
        <v>439813.72885724157</v>
      </c>
      <c r="BQ326" s="5">
        <f ca="1">Model!BQ429</f>
        <v>439813.72885724157</v>
      </c>
      <c r="BR326" s="5">
        <f ca="1">Model!BR429</f>
        <v>439813.7288572453</v>
      </c>
      <c r="BS326" s="5">
        <f ca="1">Model!BS429</f>
        <v>439813.72885724157</v>
      </c>
      <c r="BT326" s="5">
        <f ca="1">Model!BT429</f>
        <v>450809.07207867503</v>
      </c>
      <c r="BU326" s="5">
        <f ca="1">Model!BU429</f>
        <v>450809.07207867503</v>
      </c>
      <c r="BV326" s="5">
        <f ca="1">Model!BV429</f>
        <v>499545.18797907233</v>
      </c>
      <c r="BW326" s="5">
        <f ca="1">Model!BW429</f>
        <v>499545.18797907233</v>
      </c>
      <c r="BX326" s="5">
        <f ca="1">Model!BX429</f>
        <v>499545.18797907233</v>
      </c>
      <c r="BY326" s="5">
        <f ca="1">Model!BY429</f>
        <v>499545.18797907233</v>
      </c>
      <c r="BZ326" s="5">
        <f ca="1">Model!BZ429</f>
        <v>512033.8176785484</v>
      </c>
      <c r="CA326" s="5">
        <f ca="1">Model!CA429</f>
        <v>512033.81767854095</v>
      </c>
      <c r="CB326" s="5">
        <f ca="1">Model!CB429</f>
        <v>512033.81767854095</v>
      </c>
      <c r="CC326" s="5">
        <f ca="1">Model!CC429</f>
        <v>512033.81767854095</v>
      </c>
      <c r="CD326" s="5">
        <f ca="1">Model!CD429</f>
        <v>512033.81767854095</v>
      </c>
      <c r="CE326" s="5">
        <f ca="1">Model!CE429</f>
        <v>512033.81767854095</v>
      </c>
      <c r="CF326" s="5">
        <f ca="1">Model!CF429</f>
        <v>0</v>
      </c>
    </row>
    <row r="327" spans="2:84" x14ac:dyDescent="0.3">
      <c r="B327" s="13">
        <f>ROW()</f>
        <v>327</v>
      </c>
      <c r="H327" s="1" t="str">
        <f t="shared" si="541"/>
        <v>Баланс по основной деятельности</v>
      </c>
      <c r="I327" s="1" t="str">
        <f t="shared" si="544"/>
        <v>ПАССИВЫ</v>
      </c>
      <c r="J327" s="1" t="s">
        <v>153</v>
      </c>
      <c r="M327" s="53" t="s">
        <v>18</v>
      </c>
      <c r="U327" s="5">
        <f t="shared" ca="1" si="534"/>
        <v>1.4901161193847656E-8</v>
      </c>
      <c r="X327" s="5">
        <f ca="1">Model!X430</f>
        <v>0</v>
      </c>
      <c r="Y327" s="5">
        <f ca="1">Model!Y430</f>
        <v>0</v>
      </c>
      <c r="Z327" s="5">
        <f ca="1">Model!Z430</f>
        <v>0</v>
      </c>
      <c r="AA327" s="5">
        <f ca="1">Model!AA430</f>
        <v>0</v>
      </c>
      <c r="AB327" s="5">
        <f ca="1">Model!AB430</f>
        <v>0</v>
      </c>
      <c r="AC327" s="5">
        <f ca="1">Model!AC430</f>
        <v>0</v>
      </c>
      <c r="AD327" s="5">
        <f ca="1">Model!AD430</f>
        <v>0</v>
      </c>
      <c r="AE327" s="5">
        <f ca="1">Model!AE430</f>
        <v>0</v>
      </c>
      <c r="AF327" s="5">
        <f ca="1">Model!AF430</f>
        <v>0</v>
      </c>
      <c r="AG327" s="5">
        <f ca="1">Model!AG430</f>
        <v>0</v>
      </c>
      <c r="AH327" s="5">
        <f ca="1">Model!AH430</f>
        <v>0</v>
      </c>
      <c r="AI327" s="5">
        <f ca="1">Model!AI430</f>
        <v>0</v>
      </c>
      <c r="AJ327" s="5">
        <f ca="1">Model!AJ430</f>
        <v>0</v>
      </c>
      <c r="AK327" s="5">
        <f ca="1">Model!AK430</f>
        <v>0</v>
      </c>
      <c r="AL327" s="5">
        <f ca="1">Model!AL430</f>
        <v>0</v>
      </c>
      <c r="AM327" s="5">
        <f ca="1">Model!AM430</f>
        <v>0</v>
      </c>
      <c r="AN327" s="5">
        <f ca="1">Model!AN430</f>
        <v>0</v>
      </c>
      <c r="AO327" s="5">
        <f ca="1">Model!AO430</f>
        <v>0</v>
      </c>
      <c r="AP327" s="5">
        <f ca="1">Model!AP430</f>
        <v>0</v>
      </c>
      <c r="AQ327" s="5">
        <f ca="1">Model!AQ430</f>
        <v>0</v>
      </c>
      <c r="AR327" s="5">
        <f ca="1">Model!AR430</f>
        <v>0</v>
      </c>
      <c r="AS327" s="5">
        <f ca="1">Model!AS430</f>
        <v>0</v>
      </c>
      <c r="AT327" s="5">
        <f ca="1">Model!AT430</f>
        <v>0</v>
      </c>
      <c r="AU327" s="5">
        <f ca="1">Model!AU430</f>
        <v>0</v>
      </c>
      <c r="AV327" s="5">
        <f ca="1">Model!AV430</f>
        <v>0</v>
      </c>
      <c r="AW327" s="5">
        <f ca="1">Model!AW430</f>
        <v>0</v>
      </c>
      <c r="AX327" s="5">
        <f ca="1">Model!AX430</f>
        <v>0</v>
      </c>
      <c r="AY327" s="5">
        <f ca="1">Model!AY430</f>
        <v>0</v>
      </c>
      <c r="AZ327" s="5">
        <f ca="1">Model!AZ430</f>
        <v>0</v>
      </c>
      <c r="BA327" s="5">
        <f ca="1">Model!BA430</f>
        <v>0</v>
      </c>
      <c r="BB327" s="5">
        <f ca="1">Model!BB430</f>
        <v>0</v>
      </c>
      <c r="BC327" s="5">
        <f ca="1">Model!BC430</f>
        <v>0</v>
      </c>
      <c r="BD327" s="5">
        <f ca="1">Model!BD430</f>
        <v>0</v>
      </c>
      <c r="BE327" s="5">
        <f ca="1">Model!BE430</f>
        <v>0</v>
      </c>
      <c r="BF327" s="5">
        <f ca="1">Model!BF430</f>
        <v>0</v>
      </c>
      <c r="BG327" s="5">
        <f ca="1">Model!BG430</f>
        <v>0</v>
      </c>
      <c r="BH327" s="5">
        <f ca="1">Model!BH430</f>
        <v>0</v>
      </c>
      <c r="BI327" s="5">
        <f ca="1">Model!BI430</f>
        <v>0</v>
      </c>
      <c r="BJ327" s="5">
        <f ca="1">Model!BJ430</f>
        <v>0</v>
      </c>
      <c r="BK327" s="5">
        <f ca="1">Model!BK430</f>
        <v>0</v>
      </c>
      <c r="BL327" s="5">
        <f ca="1">Model!BL430</f>
        <v>0</v>
      </c>
      <c r="BM327" s="5">
        <f ca="1">Model!BM430</f>
        <v>0</v>
      </c>
      <c r="BN327" s="5">
        <f ca="1">Model!BN430</f>
        <v>0</v>
      </c>
      <c r="BO327" s="5">
        <f ca="1">Model!BO430</f>
        <v>0</v>
      </c>
      <c r="BP327" s="5">
        <f ca="1">Model!BP430</f>
        <v>0</v>
      </c>
      <c r="BQ327" s="5">
        <f ca="1">Model!BQ430</f>
        <v>0</v>
      </c>
      <c r="BR327" s="5">
        <f ca="1">Model!BR430</f>
        <v>0</v>
      </c>
      <c r="BS327" s="5">
        <f ca="1">Model!BS430</f>
        <v>0</v>
      </c>
      <c r="BT327" s="5">
        <f ca="1">Model!BT430</f>
        <v>0</v>
      </c>
      <c r="BU327" s="5">
        <f ca="1">Model!BU430</f>
        <v>0</v>
      </c>
      <c r="BV327" s="5">
        <f ca="1">Model!BV430</f>
        <v>3.7252902984619141E-9</v>
      </c>
      <c r="BW327" s="5">
        <f ca="1">Model!BW430</f>
        <v>0</v>
      </c>
      <c r="BX327" s="5">
        <f ca="1">Model!BX430</f>
        <v>0</v>
      </c>
      <c r="BY327" s="5">
        <f ca="1">Model!BY430</f>
        <v>7.4505805969238281E-9</v>
      </c>
      <c r="BZ327" s="5">
        <f ca="1">Model!BZ430</f>
        <v>0</v>
      </c>
      <c r="CA327" s="5">
        <f ca="1">Model!CA430</f>
        <v>0</v>
      </c>
      <c r="CB327" s="5">
        <f ca="1">Model!CB430</f>
        <v>1.1175870895385742E-8</v>
      </c>
      <c r="CC327" s="5">
        <f ca="1">Model!CC430</f>
        <v>0</v>
      </c>
      <c r="CD327" s="5">
        <f ca="1">Model!CD430</f>
        <v>0</v>
      </c>
      <c r="CE327" s="5">
        <f ca="1">Model!CE430</f>
        <v>1.4901161193847656E-8</v>
      </c>
      <c r="CF327" s="5">
        <f ca="1">Model!CF430</f>
        <v>0</v>
      </c>
    </row>
    <row r="328" spans="2:84" x14ac:dyDescent="0.3">
      <c r="B328" s="13">
        <f>ROW()</f>
        <v>328</v>
      </c>
      <c r="H328" s="1" t="str">
        <f t="shared" si="541"/>
        <v>Баланс по основной деятельности</v>
      </c>
      <c r="I328" s="1" t="str">
        <f t="shared" si="544"/>
        <v>ПАССИВЫ</v>
      </c>
      <c r="J328" s="1" t="s">
        <v>154</v>
      </c>
      <c r="M328" s="53" t="s">
        <v>18</v>
      </c>
      <c r="U328" s="5">
        <f t="shared" ca="1" si="534"/>
        <v>550330.19356713071</v>
      </c>
      <c r="X328" s="5">
        <f ca="1">Model!X431</f>
        <v>84000</v>
      </c>
      <c r="Y328" s="5">
        <f ca="1">Model!Y431</f>
        <v>135000</v>
      </c>
      <c r="Z328" s="5">
        <f ca="1">Model!Z431</f>
        <v>180000</v>
      </c>
      <c r="AA328" s="5">
        <f ca="1">Model!AA431</f>
        <v>180000</v>
      </c>
      <c r="AB328" s="5">
        <f ca="1">Model!AB431</f>
        <v>180000</v>
      </c>
      <c r="AC328" s="5">
        <f ca="1">Model!AC431</f>
        <v>180000</v>
      </c>
      <c r="AD328" s="5">
        <f ca="1">Model!AD431</f>
        <v>184500</v>
      </c>
      <c r="AE328" s="5">
        <f ca="1">Model!AE431</f>
        <v>184500</v>
      </c>
      <c r="AF328" s="5">
        <f ca="1">Model!AF431</f>
        <v>184500</v>
      </c>
      <c r="AG328" s="5">
        <f ca="1">Model!AG431</f>
        <v>184500</v>
      </c>
      <c r="AH328" s="5">
        <f ca="1">Model!AH431</f>
        <v>184500</v>
      </c>
      <c r="AI328" s="5">
        <f ca="1">Model!AI431</f>
        <v>184500</v>
      </c>
      <c r="AJ328" s="5">
        <f ca="1">Model!AJ431</f>
        <v>213832.5</v>
      </c>
      <c r="AK328" s="5">
        <f ca="1">Model!AK431</f>
        <v>213832.5</v>
      </c>
      <c r="AL328" s="5">
        <f ca="1">Model!AL431</f>
        <v>213832.5</v>
      </c>
      <c r="AM328" s="5">
        <f ca="1">Model!AM431</f>
        <v>238552.5</v>
      </c>
      <c r="AN328" s="5">
        <f ca="1">Model!AN431</f>
        <v>238552.5</v>
      </c>
      <c r="AO328" s="5">
        <f ca="1">Model!AO431</f>
        <v>238552.5</v>
      </c>
      <c r="AP328" s="5">
        <f ca="1">Model!AP431</f>
        <v>268000.3125</v>
      </c>
      <c r="AQ328" s="5">
        <f ca="1">Model!AQ431</f>
        <v>268000.3125</v>
      </c>
      <c r="AR328" s="5">
        <f ca="1">Model!AR431</f>
        <v>268000.3125</v>
      </c>
      <c r="AS328" s="5">
        <f ca="1">Model!AS431</f>
        <v>315335.015625</v>
      </c>
      <c r="AT328" s="5">
        <f ca="1">Model!AT431</f>
        <v>315335.015625</v>
      </c>
      <c r="AU328" s="5">
        <f ca="1">Model!AU431</f>
        <v>315335.015625</v>
      </c>
      <c r="AV328" s="5">
        <f ca="1">Model!AV431</f>
        <v>323712.791015625</v>
      </c>
      <c r="AW328" s="5">
        <f ca="1">Model!AW431</f>
        <v>349174.39101562463</v>
      </c>
      <c r="AX328" s="5">
        <f ca="1">Model!AX431</f>
        <v>349174.39101562463</v>
      </c>
      <c r="AY328" s="5">
        <f ca="1">Model!AY431</f>
        <v>349174.39101562463</v>
      </c>
      <c r="AZ328" s="5">
        <f ca="1">Model!AZ431</f>
        <v>374635.99101562425</v>
      </c>
      <c r="BA328" s="5">
        <f ca="1">Model!BA431</f>
        <v>374635.99101562332</v>
      </c>
      <c r="BB328" s="5">
        <f ca="1">Model!BB431</f>
        <v>380182.65079101454</v>
      </c>
      <c r="BC328" s="5">
        <f ca="1">Model!BC431</f>
        <v>403942.22326171771</v>
      </c>
      <c r="BD328" s="5">
        <f ca="1">Model!BD431</f>
        <v>429403.82326171827</v>
      </c>
      <c r="BE328" s="5">
        <f ca="1">Model!BE431</f>
        <v>429403.8232617192</v>
      </c>
      <c r="BF328" s="5">
        <f ca="1">Model!BF431</f>
        <v>429403.8232617192</v>
      </c>
      <c r="BG328" s="5">
        <f ca="1">Model!BG431</f>
        <v>429403.8232617192</v>
      </c>
      <c r="BH328" s="5">
        <f ca="1">Model!BH431</f>
        <v>441030.07484326139</v>
      </c>
      <c r="BI328" s="5">
        <f ca="1">Model!BI431</f>
        <v>441030.07484326139</v>
      </c>
      <c r="BJ328" s="5">
        <f ca="1">Model!BJ431</f>
        <v>441030.07484326139</v>
      </c>
      <c r="BK328" s="5">
        <f ca="1">Model!BK431</f>
        <v>441030.07484326139</v>
      </c>
      <c r="BL328" s="5">
        <f ca="1">Model!BL431</f>
        <v>441030.07484326139</v>
      </c>
      <c r="BM328" s="5">
        <f ca="1">Model!BM431</f>
        <v>441030.07484326139</v>
      </c>
      <c r="BN328" s="5">
        <f ca="1">Model!BN431</f>
        <v>447466.37331434339</v>
      </c>
      <c r="BO328" s="5">
        <f ca="1">Model!BO431</f>
        <v>447466.37331434339</v>
      </c>
      <c r="BP328" s="5">
        <f ca="1">Model!BP431</f>
        <v>473691.82131434418</v>
      </c>
      <c r="BQ328" s="5">
        <f ca="1">Model!BQ431</f>
        <v>473691.82131434605</v>
      </c>
      <c r="BR328" s="5">
        <f ca="1">Model!BR431</f>
        <v>473691.82131434605</v>
      </c>
      <c r="BS328" s="5">
        <f ca="1">Model!BS431</f>
        <v>473691.82131434605</v>
      </c>
      <c r="BT328" s="5">
        <f ca="1">Model!BT431</f>
        <v>486583.13476720452</v>
      </c>
      <c r="BU328" s="5">
        <f ca="1">Model!BU431</f>
        <v>486583.13476720452</v>
      </c>
      <c r="BV328" s="5">
        <f ca="1">Model!BV431</f>
        <v>515824.80430744588</v>
      </c>
      <c r="BW328" s="5">
        <f ca="1">Model!BW431</f>
        <v>515824.80430744402</v>
      </c>
      <c r="BX328" s="5">
        <f ca="1">Model!BX431</f>
        <v>515824.80430744588</v>
      </c>
      <c r="BY328" s="5">
        <f ca="1">Model!BY431</f>
        <v>515824.80430744588</v>
      </c>
      <c r="BZ328" s="5">
        <f ca="1">Model!BZ431</f>
        <v>523317.98212713376</v>
      </c>
      <c r="CA328" s="5">
        <f ca="1">Model!CA431</f>
        <v>523317.98212713376</v>
      </c>
      <c r="CB328" s="5">
        <f ca="1">Model!CB431</f>
        <v>523317.98212713376</v>
      </c>
      <c r="CC328" s="5">
        <f ca="1">Model!CC431</f>
        <v>550330.19356713444</v>
      </c>
      <c r="CD328" s="5">
        <f ca="1">Model!CD431</f>
        <v>550330.19356713444</v>
      </c>
      <c r="CE328" s="5">
        <f ca="1">Model!CE431</f>
        <v>550330.19356713071</v>
      </c>
      <c r="CF328" s="5">
        <f ca="1">Model!CF431</f>
        <v>0</v>
      </c>
    </row>
    <row r="329" spans="2:84" x14ac:dyDescent="0.3">
      <c r="B329" s="13">
        <f>ROW()</f>
        <v>329</v>
      </c>
      <c r="H329" s="1" t="str">
        <f t="shared" si="541"/>
        <v>Баланс по основной деятельности</v>
      </c>
      <c r="I329" s="1" t="str">
        <f t="shared" si="544"/>
        <v>ПАССИВЫ</v>
      </c>
      <c r="J329" s="1" t="s">
        <v>226</v>
      </c>
      <c r="M329" s="53" t="s">
        <v>18</v>
      </c>
      <c r="U329" s="5">
        <f t="shared" ca="1" si="534"/>
        <v>123795.83333333349</v>
      </c>
      <c r="X329" s="5">
        <f ca="1">IF(X$4="",0,SUM($W232:X232)-SUM($W255:X255))</f>
        <v>0</v>
      </c>
      <c r="Y329" s="5">
        <f ca="1">IF(Y$4="",0,SUM($W232:Y232)-SUM($W255:Y255))</f>
        <v>0</v>
      </c>
      <c r="Z329" s="5">
        <f ca="1">IF(Z$4="",0,SUM($W232:Z232)-SUM($W255:Z255))</f>
        <v>0</v>
      </c>
      <c r="AA329" s="5">
        <f ca="1">IF(AA$4="",0,SUM($W232:AA232)-SUM($W255:AA255))</f>
        <v>0</v>
      </c>
      <c r="AB329" s="5">
        <f ca="1">IF(AB$4="",0,SUM($W232:AB232)-SUM($W255:AB255))</f>
        <v>0</v>
      </c>
      <c r="AC329" s="5">
        <f ca="1">IF(AC$4="",0,SUM($W232:AC232)-SUM($W255:AC255))</f>
        <v>0</v>
      </c>
      <c r="AD329" s="5">
        <f ca="1">IF(AD$4="",0,SUM($W232:AD232)-SUM($W255:AD255))</f>
        <v>0</v>
      </c>
      <c r="AE329" s="5">
        <f ca="1">IF(AE$4="",0,SUM($W232:AE232)-SUM($W255:AE255))</f>
        <v>0</v>
      </c>
      <c r="AF329" s="5">
        <f ca="1">IF(AF$4="",0,SUM($W232:AF232)-SUM($W255:AF255))</f>
        <v>0</v>
      </c>
      <c r="AG329" s="5">
        <f ca="1">IF(AG$4="",0,SUM($W232:AG232)-SUM($W255:AG255))</f>
        <v>0</v>
      </c>
      <c r="AH329" s="5">
        <f ca="1">IF(AH$4="",0,SUM($W232:AH232)-SUM($W255:AH255))</f>
        <v>0</v>
      </c>
      <c r="AI329" s="5">
        <f ca="1">IF(AI$4="",0,SUM($W232:AI232)-SUM($W255:AI255))</f>
        <v>67833.333333333328</v>
      </c>
      <c r="AJ329" s="5">
        <f ca="1">IF(AJ$4="",0,SUM($W232:AJ232)-SUM($W255:AJ255))</f>
        <v>67268.055555555547</v>
      </c>
      <c r="AK329" s="5">
        <f ca="1">IF(AK$4="",0,SUM($W232:AK232)-SUM($W255:AK255))</f>
        <v>133970.83333333331</v>
      </c>
      <c r="AL329" s="5">
        <f ca="1">IF(AL$4="",0,SUM($W232:AL232)-SUM($W255:AL255))</f>
        <v>200108.33333333331</v>
      </c>
      <c r="AM329" s="5">
        <f ca="1">IF(AM$4="",0,SUM($W232:AM232)-SUM($W255:AM255))</f>
        <v>265680.5555555555</v>
      </c>
      <c r="AN329" s="5">
        <f ca="1">IF(AN$4="",0,SUM($W232:AN232)-SUM($W255:AN255))</f>
        <v>330687.49999999994</v>
      </c>
      <c r="AO329" s="5">
        <f ca="1">IF(AO$4="",0,SUM($W232:AO232)-SUM($W255:AO255))</f>
        <v>195020.83333333331</v>
      </c>
      <c r="AP329" s="5">
        <f ca="1">IF(AP$4="",0,SUM($W232:AP232)-SUM($W255:AP255))</f>
        <v>63876.388888888934</v>
      </c>
      <c r="AQ329" s="5">
        <f ca="1">IF(AQ$4="",0,SUM($W232:AQ232)-SUM($W255:AQ255))</f>
        <v>127187.50000000006</v>
      </c>
      <c r="AR329" s="5">
        <f ca="1">IF(AR$4="",0,SUM($W232:AR232)-SUM($W255:AR255))</f>
        <v>189933.33333333343</v>
      </c>
      <c r="AS329" s="5">
        <f ca="1">IF(AS$4="",0,SUM($W232:AS232)-SUM($W255:AS255))</f>
        <v>62180.55555555562</v>
      </c>
      <c r="AT329" s="5">
        <f ca="1">IF(AT$4="",0,SUM($W232:AT232)-SUM($W255:AT255))</f>
        <v>123795.83333333337</v>
      </c>
      <c r="AU329" s="5">
        <f ca="1">IF(AU$4="",0,SUM($W232:AU232)-SUM($W255:AU255))</f>
        <v>184845.83333333337</v>
      </c>
      <c r="AV329" s="5">
        <f ca="1">IF(AV$4="",0,SUM($W232:AV232)-SUM($W255:AV255))</f>
        <v>60484.722222222365</v>
      </c>
      <c r="AW329" s="5">
        <f ca="1">IF(AW$4="",0,SUM($W232:AW232)-SUM($W255:AW255))</f>
        <v>120404.16666666674</v>
      </c>
      <c r="AX329" s="5">
        <f ca="1">IF(AX$4="",0,SUM($W232:AX232)-SUM($W255:AX255))</f>
        <v>179758.33333333337</v>
      </c>
      <c r="AY329" s="5">
        <f ca="1">IF(AY$4="",0,SUM($W232:AY232)-SUM($W255:AY255))</f>
        <v>238547.22222222225</v>
      </c>
      <c r="AZ329" s="5">
        <f ca="1">IF(AZ$4="",0,SUM($W232:AZ232)-SUM($W255:AZ255))</f>
        <v>296770.83333333326</v>
      </c>
      <c r="BA329" s="5">
        <f ca="1">IF(BA$4="",0,SUM($W232:BA232)-SUM($W255:BA255))</f>
        <v>174670.83333333326</v>
      </c>
      <c r="BB329" s="5">
        <f ca="1">IF(BB$4="",0,SUM($W232:BB232)-SUM($W255:BB255))</f>
        <v>57093.055555555504</v>
      </c>
      <c r="BC329" s="5">
        <f ca="1">IF(BC$4="",0,SUM($W232:BC232)-SUM($W255:BC255))</f>
        <v>113620.83333333326</v>
      </c>
      <c r="BD329" s="5">
        <f ca="1">IF(BD$4="",0,SUM($W232:BD232)-SUM($W255:BD255))</f>
        <v>169583.33333333326</v>
      </c>
      <c r="BE329" s="5">
        <f ca="1">IF(BE$4="",0,SUM($W232:BE232)-SUM($W255:BE255))</f>
        <v>55397.222222222248</v>
      </c>
      <c r="BF329" s="5">
        <f ca="1">IF(BF$4="",0,SUM($W232:BF232)-SUM($W255:BF255))</f>
        <v>110229.16666666674</v>
      </c>
      <c r="BG329" s="5">
        <f ca="1">IF(BG$4="",0,SUM($W232:BG232)-SUM($W255:BG255))</f>
        <v>164495.83333333349</v>
      </c>
      <c r="BH329" s="5">
        <f ca="1">IF(BH$4="",0,SUM($W232:BH232)-SUM($W255:BH255))</f>
        <v>53701.388888889225</v>
      </c>
      <c r="BI329" s="5">
        <f ca="1">IF(BI$4="",0,SUM($W232:BI232)-SUM($W255:BI255))</f>
        <v>106837.50000000023</v>
      </c>
      <c r="BJ329" s="5">
        <f ca="1">IF(BJ$4="",0,SUM($W232:BJ232)-SUM($W255:BJ255))</f>
        <v>159408.33333333349</v>
      </c>
      <c r="BK329" s="5">
        <f ca="1">IF(BK$4="",0,SUM($W232:BK232)-SUM($W255:BK255))</f>
        <v>211413.88888888899</v>
      </c>
      <c r="BL329" s="5">
        <f ca="1">IF(BL$4="",0,SUM($W232:BL232)-SUM($W255:BL255))</f>
        <v>262854.16666666674</v>
      </c>
      <c r="BM329" s="5">
        <f ca="1">IF(BM$4="",0,SUM($W232:BM232)-SUM($W255:BM255))</f>
        <v>154320.83333333349</v>
      </c>
      <c r="BN329" s="5">
        <f ca="1">IF(BN$4="",0,SUM($W232:BN232)-SUM($W255:BN255))</f>
        <v>50309.722222222481</v>
      </c>
      <c r="BO329" s="5">
        <f ca="1">IF(BO$4="",0,SUM($W232:BO232)-SUM($W255:BO255))</f>
        <v>100054.16666666698</v>
      </c>
      <c r="BP329" s="5">
        <f ca="1">IF(BP$4="",0,SUM($W232:BP232)-SUM($W255:BP255))</f>
        <v>149233.33333333372</v>
      </c>
      <c r="BQ329" s="5">
        <f ca="1">IF(BQ$4="",0,SUM($W232:BQ232)-SUM($W255:BQ255))</f>
        <v>48613.888888889458</v>
      </c>
      <c r="BR329" s="5">
        <f ca="1">IF(BR$4="",0,SUM($W232:BR232)-SUM($W255:BR255))</f>
        <v>96662.500000000466</v>
      </c>
      <c r="BS329" s="5">
        <f ca="1">IF(BS$4="",0,SUM($W232:BS232)-SUM($W255:BS255))</f>
        <v>144145.83333333372</v>
      </c>
      <c r="BT329" s="5">
        <f ca="1">IF(BT$4="",0,SUM($W232:BT232)-SUM($W255:BT255))</f>
        <v>46918.055555555969</v>
      </c>
      <c r="BU329" s="5">
        <f ca="1">IF(BU$4="",0,SUM($W232:BU232)-SUM($W255:BU255))</f>
        <v>93270.833333333954</v>
      </c>
      <c r="BV329" s="5">
        <f ca="1">IF(BV$4="",0,SUM($W232:BV232)-SUM($W255:BV255))</f>
        <v>139058.33333333395</v>
      </c>
      <c r="BW329" s="5">
        <f ca="1">IF(BW$4="",0,SUM($W232:BW232)-SUM($W255:BW255))</f>
        <v>184280.55555555597</v>
      </c>
      <c r="BX329" s="5">
        <f ca="1">IF(BX$4="",0,SUM($W232:BX232)-SUM($W255:BX255))</f>
        <v>228937.50000000047</v>
      </c>
      <c r="BY329" s="5">
        <f ca="1">IF(BY$4="",0,SUM($W232:BY232)-SUM($W255:BY255))</f>
        <v>133970.83333333349</v>
      </c>
      <c r="BZ329" s="5">
        <f ca="1">IF(BZ$4="",0,SUM($W232:BZ232)-SUM($W255:BZ255))</f>
        <v>43526.388888888992</v>
      </c>
      <c r="CA329" s="5">
        <f ca="1">IF(CA$4="",0,SUM($W232:CA232)-SUM($W255:CA255))</f>
        <v>86487.5</v>
      </c>
      <c r="CB329" s="5">
        <f ca="1">IF(CB$4="",0,SUM($W232:CB232)-SUM($W255:CB255))</f>
        <v>128883.33333333349</v>
      </c>
      <c r="CC329" s="5">
        <f ca="1">IF(CC$4="",0,SUM($W232:CC232)-SUM($W255:CC255))</f>
        <v>41830.555555555504</v>
      </c>
      <c r="CD329" s="5">
        <f ca="1">IF(CD$4="",0,SUM($W232:CD232)-SUM($W255:CD255))</f>
        <v>83095.833333333489</v>
      </c>
      <c r="CE329" s="5">
        <f ca="1">IF(CE$4="",0,SUM($W232:CE232)-SUM($W255:CE255))</f>
        <v>123795.83333333349</v>
      </c>
      <c r="CF329" s="5">
        <f ca="1">IF(CF$4="",0,SUM($W232:CF232)-SUM($W255:CF255))</f>
        <v>0</v>
      </c>
    </row>
    <row r="330" spans="2:84" x14ac:dyDescent="0.3">
      <c r="B330" s="13">
        <f>ROW()</f>
        <v>330</v>
      </c>
      <c r="H330" s="1" t="str">
        <f t="shared" si="541"/>
        <v>Баланс по основной деятельности</v>
      </c>
      <c r="I330" s="1" t="str">
        <f t="shared" si="544"/>
        <v>ПАССИВЫ</v>
      </c>
      <c r="J330" s="1" t="s">
        <v>146</v>
      </c>
      <c r="M330" s="53" t="s">
        <v>18</v>
      </c>
      <c r="U330" s="5">
        <f t="shared" ca="1" si="534"/>
        <v>0</v>
      </c>
      <c r="X330" s="5">
        <f ca="1">IF(X$4="",0,IF((SUM(Model!$W$325:X$325)-SUM(Model!$W$410:X$410)-(SUM($W278:X278)-SUM($W303:X303)))&gt;0,(SUM(Model!$W$325:X$325)-SUM(Model!$W$410:X$410)-(SUM($W278:X278)-SUM($W303:X303))),0))</f>
        <v>0</v>
      </c>
      <c r="Y330" s="5">
        <f ca="1">IF(Y$4="",0,IF((SUM(Model!$W$325:Y$325)-SUM(Model!$W$410:Y$410)-(SUM($W278:Y278)-SUM($W303:Y303)))&gt;0,(SUM(Model!$W$325:Y$325)-SUM(Model!$W$410:Y$410)-(SUM($W278:Y278)-SUM($W303:Y303))),0))</f>
        <v>0</v>
      </c>
      <c r="Z330" s="5">
        <f ca="1">IF(Z$4="",0,IF((SUM(Model!$W$325:Z$325)-SUM(Model!$W$410:Z$410)-(SUM($W278:Z278)-SUM($W303:Z303)))&gt;0,(SUM(Model!$W$325:Z$325)-SUM(Model!$W$410:Z$410)-(SUM($W278:Z278)-SUM($W303:Z303))),0))</f>
        <v>0</v>
      </c>
      <c r="AA330" s="5">
        <f ca="1">IF(AA$4="",0,IF((SUM(Model!$W$325:AA$325)-SUM(Model!$W$410:AA$410)-(SUM($W278:AA278)-SUM($W303:AA303)))&gt;0,(SUM(Model!$W$325:AA$325)-SUM(Model!$W$410:AA$410)-(SUM($W278:AA278)-SUM($W303:AA303))),0))</f>
        <v>0</v>
      </c>
      <c r="AB330" s="5">
        <f ca="1">IF(AB$4="",0,IF((SUM(Model!$W$325:AB$325)-SUM(Model!$W$410:AB$410)-(SUM($W278:AB278)-SUM($W303:AB303)))&gt;0,(SUM(Model!$W$325:AB$325)-SUM(Model!$W$410:AB$410)-(SUM($W278:AB278)-SUM($W303:AB303))),0))</f>
        <v>0</v>
      </c>
      <c r="AC330" s="5">
        <f ca="1">IF(AC$4="",0,IF((SUM(Model!$W$325:AC$325)-SUM(Model!$W$410:AC$410)-(SUM($W278:AC278)-SUM($W303:AC303)))&gt;0,(SUM(Model!$W$325:AC$325)-SUM(Model!$W$410:AC$410)-(SUM($W278:AC278)-SUM($W303:AC303))),0))</f>
        <v>0</v>
      </c>
      <c r="AD330" s="5">
        <f ca="1">IF(AD$4="",0,IF((SUM(Model!$W$325:AD$325)-SUM(Model!$W$410:AD$410)-(SUM($W278:AD278)-SUM($W303:AD303)))&gt;0,(SUM(Model!$W$325:AD$325)-SUM(Model!$W$410:AD$410)-(SUM($W278:AD278)-SUM($W303:AD303))),0))</f>
        <v>0</v>
      </c>
      <c r="AE330" s="5">
        <f ca="1">IF(AE$4="",0,IF((SUM(Model!$W$325:AE$325)-SUM(Model!$W$410:AE$410)-(SUM($W278:AE278)-SUM($W303:AE303)))&gt;0,(SUM(Model!$W$325:AE$325)-SUM(Model!$W$410:AE$410)-(SUM($W278:AE278)-SUM($W303:AE303))),0))</f>
        <v>0</v>
      </c>
      <c r="AF330" s="5">
        <f ca="1">IF(AF$4="",0,IF((SUM(Model!$W$325:AF$325)-SUM(Model!$W$410:AF$410)-(SUM($W278:AF278)-SUM($W303:AF303)))&gt;0,(SUM(Model!$W$325:AF$325)-SUM(Model!$W$410:AF$410)-(SUM($W278:AF278)-SUM($W303:AF303))),0))</f>
        <v>0</v>
      </c>
      <c r="AG330" s="5">
        <f ca="1">IF(AG$4="",0,IF((SUM(Model!$W$325:AG$325)-SUM(Model!$W$410:AG$410)-(SUM($W278:AG278)-SUM($W303:AG303)))&gt;0,(SUM(Model!$W$325:AG$325)-SUM(Model!$W$410:AG$410)-(SUM($W278:AG278)-SUM($W303:AG303))),0))</f>
        <v>0</v>
      </c>
      <c r="AH330" s="5">
        <f ca="1">IF(AH$4="",0,IF((SUM(Model!$W$325:AH$325)-SUM(Model!$W$410:AH$410)-(SUM($W278:AH278)-SUM($W303:AH303)))&gt;0,(SUM(Model!$W$325:AH$325)-SUM(Model!$W$410:AH$410)-(SUM($W278:AH278)-SUM($W303:AH303))),0))</f>
        <v>0</v>
      </c>
      <c r="AI330" s="5">
        <f ca="1">IF(AI$4="",0,IF((SUM(Model!$W$325:AI$325)-SUM(Model!$W$410:AI$410)-(SUM($W278:AI278)-SUM($W303:AI303)))&gt;0,(SUM(Model!$W$325:AI$325)-SUM(Model!$W$410:AI$410)-(SUM($W278:AI278)-SUM($W303:AI303))),0))</f>
        <v>0</v>
      </c>
      <c r="AJ330" s="5">
        <f ca="1">IF(AJ$4="",0,IF((SUM(Model!$W$325:AJ$325)-SUM(Model!$W$410:AJ$410)-(SUM($W278:AJ278)-SUM($W303:AJ303)))&gt;0,(SUM(Model!$W$325:AJ$325)-SUM(Model!$W$410:AJ$410)-(SUM($W278:AJ278)-SUM($W303:AJ303))),0))</f>
        <v>0</v>
      </c>
      <c r="AK330" s="5">
        <f ca="1">IF(AK$4="",0,IF((SUM(Model!$W$325:AK$325)-SUM(Model!$W$410:AK$410)-(SUM($W278:AK278)-SUM($W303:AK303)))&gt;0,(SUM(Model!$W$325:AK$325)-SUM(Model!$W$410:AK$410)-(SUM($W278:AK278)-SUM($W303:AK303))),0))</f>
        <v>0</v>
      </c>
      <c r="AL330" s="5">
        <f ca="1">IF(AL$4="",0,IF((SUM(Model!$W$325:AL$325)-SUM(Model!$W$410:AL$410)-(SUM($W278:AL278)-SUM($W303:AL303)))&gt;0,(SUM(Model!$W$325:AL$325)-SUM(Model!$W$410:AL$410)-(SUM($W278:AL278)-SUM($W303:AL303))),0))</f>
        <v>0</v>
      </c>
      <c r="AM330" s="5">
        <f ca="1">IF(AM$4="",0,IF((SUM(Model!$W$325:AM$325)-SUM(Model!$W$410:AM$410)-(SUM($W278:AM278)-SUM($W303:AM303)))&gt;0,(SUM(Model!$W$325:AM$325)-SUM(Model!$W$410:AM$410)-(SUM($W278:AM278)-SUM($W303:AM303))),0))</f>
        <v>0</v>
      </c>
      <c r="AN330" s="5">
        <f ca="1">IF(AN$4="",0,IF((SUM(Model!$W$325:AN$325)-SUM(Model!$W$410:AN$410)-(SUM($W278:AN278)-SUM($W303:AN303)))&gt;0,(SUM(Model!$W$325:AN$325)-SUM(Model!$W$410:AN$410)-(SUM($W278:AN278)-SUM($W303:AN303))),0))</f>
        <v>0</v>
      </c>
      <c r="AO330" s="5">
        <f ca="1">IF(AO$4="",0,IF((SUM(Model!$W$325:AO$325)-SUM(Model!$W$410:AO$410)-(SUM($W278:AO278)-SUM($W303:AO303)))&gt;0,(SUM(Model!$W$325:AO$325)-SUM(Model!$W$410:AO$410)-(SUM($W278:AO278)-SUM($W303:AO303))),0))</f>
        <v>0</v>
      </c>
      <c r="AP330" s="5">
        <f ca="1">IF(AP$4="",0,IF((SUM(Model!$W$325:AP$325)-SUM(Model!$W$410:AP$410)-(SUM($W278:AP278)-SUM($W303:AP303)))&gt;0,(SUM(Model!$W$325:AP$325)-SUM(Model!$W$410:AP$410)-(SUM($W278:AP278)-SUM($W303:AP303))),0))</f>
        <v>164038.23718368076</v>
      </c>
      <c r="AQ330" s="5">
        <f ca="1">IF(AQ$4="",0,IF((SUM(Model!$W$325:AQ$325)-SUM(Model!$W$410:AQ$410)-(SUM($W278:AQ278)-SUM($W303:AQ303)))&gt;0,(SUM(Model!$W$325:AQ$325)-SUM(Model!$W$410:AQ$410)-(SUM($W278:AQ278)-SUM($W303:AQ303))),0))</f>
        <v>464299.46501600789</v>
      </c>
      <c r="AR330" s="5">
        <f ca="1">IF(AR$4="",0,IF((SUM(Model!$W$325:AR$325)-SUM(Model!$W$410:AR$410)-(SUM($W278:AR278)-SUM($W303:AR303)))&gt;0,(SUM(Model!$W$325:AR$325)-SUM(Model!$W$410:AR$410)-(SUM($W278:AR278)-SUM($W303:AR303))),0))</f>
        <v>901661.34115840122</v>
      </c>
      <c r="AS330" s="5">
        <f ca="1">IF(AS$4="",0,IF((SUM(Model!$W$325:AS$325)-SUM(Model!$W$410:AS$410)-(SUM($W278:AS278)-SUM($W303:AS303)))&gt;0,(SUM(Model!$W$325:AS$325)-SUM(Model!$W$410:AS$410)-(SUM($W278:AS278)-SUM($W303:AS303))),0))</f>
        <v>1147628.5345307288</v>
      </c>
      <c r="AT330" s="5">
        <f ca="1">IF(AT$4="",0,IF((SUM(Model!$W$325:AT$325)-SUM(Model!$W$410:AT$410)-(SUM($W278:AT278)-SUM($W303:AT303)))&gt;0,(SUM(Model!$W$325:AT$325)-SUM(Model!$W$410:AT$410)-(SUM($W278:AT278)-SUM($W303:AT303))),0))</f>
        <v>1502826.4362691226</v>
      </c>
      <c r="AU330" s="5">
        <f ca="1">IF(AU$4="",0,IF((SUM(Model!$W$325:AU$325)-SUM(Model!$W$410:AU$410)-(SUM($W278:AU278)-SUM($W303:AU303)))&gt;0,(SUM(Model!$W$325:AU$325)-SUM(Model!$W$410:AU$410)-(SUM($W278:AU278)-SUM($W303:AU303))),0))</f>
        <v>1967255.0463735824</v>
      </c>
      <c r="AV330" s="5">
        <f ca="1">IF(AV$4="",0,IF((SUM(Model!$W$325:AV$325)-SUM(Model!$W$410:AV$410)-(SUM($W278:AV278)-SUM($W303:AV303)))&gt;0,(SUM(Model!$W$325:AV$325)-SUM(Model!$W$410:AV$410)-(SUM($W278:AV278)-SUM($W303:AV303))),0))</f>
        <v>1806807.9061459722</v>
      </c>
      <c r="AW330" s="5">
        <f ca="1">IF(AW$4="",0,IF((SUM(Model!$W$325:AW$325)-SUM(Model!$W$410:AW$410)-(SUM($W278:AW278)-SUM($W303:AW303)))&gt;0,(SUM(Model!$W$325:AW$325)-SUM(Model!$W$410:AW$410)-(SUM($W278:AW278)-SUM($W303:AW303))),0))</f>
        <v>1802845.3160681631</v>
      </c>
      <c r="AX330" s="5">
        <f ca="1">IF(AX$4="",0,IF((SUM(Model!$W$325:AX$325)-SUM(Model!$W$410:AX$410)-(SUM($W278:AX278)-SUM($W303:AX303)))&gt;0,(SUM(Model!$W$325:AX$325)-SUM(Model!$W$410:AX$410)-(SUM($W278:AX278)-SUM($W303:AX303))),0))</f>
        <v>1964823.0455204137</v>
      </c>
      <c r="AY330" s="5">
        <f ca="1">IF(AY$4="",0,IF((SUM(Model!$W$325:AY$325)-SUM(Model!$W$410:AY$410)-(SUM($W278:AY278)-SUM($W303:AY303)))&gt;0,(SUM(Model!$W$325:AY$325)-SUM(Model!$W$410:AY$410)-(SUM($W278:AY278)-SUM($W303:AY303))),0))</f>
        <v>1583553.3873541476</v>
      </c>
      <c r="AZ330" s="5">
        <f ca="1">IF(AZ$4="",0,IF((SUM(Model!$W$325:AZ$325)-SUM(Model!$W$410:AZ$410)-(SUM($W278:AZ278)-SUM($W303:AZ303)))&gt;0,(SUM(Model!$W$325:AZ$325)-SUM(Model!$W$410:AZ$410)-(SUM($W278:AZ278)-SUM($W303:AZ303))),0))</f>
        <v>1314116.679435337</v>
      </c>
      <c r="BA330" s="5">
        <f ca="1">IF(BA$4="",0,IF((SUM(Model!$W$325:BA$325)-SUM(Model!$W$410:BA$410)-(SUM($W278:BA278)-SUM($W303:BA303)))&gt;0,(SUM(Model!$W$325:BA$325)-SUM(Model!$W$410:BA$410)-(SUM($W278:BA278)-SUM($W303:BA303))),0))</f>
        <v>1156512.9217639789</v>
      </c>
      <c r="BB330" s="5">
        <f ca="1">IF(BB$4="",0,IF((SUM(Model!$W$325:BB$325)-SUM(Model!$W$410:BB$410)-(SUM($W278:BB278)-SUM($W303:BB303)))&gt;0,(SUM(Model!$W$325:BB$325)-SUM(Model!$W$410:BB$410)-(SUM($W278:BB278)-SUM($W303:BB303))),0))</f>
        <v>614363.87635104731</v>
      </c>
      <c r="BC330" s="5">
        <f ca="1">IF(BC$4="",0,IF((SUM(Model!$W$325:BC$325)-SUM(Model!$W$410:BC$410)-(SUM($W278:BC278)-SUM($W303:BC303)))&gt;0,(SUM(Model!$W$325:BC$325)-SUM(Model!$W$410:BC$410)-(SUM($W278:BC278)-SUM($W303:BC303))),0))</f>
        <v>433358.87453335151</v>
      </c>
      <c r="BD330" s="5">
        <f ca="1">IF(BD$4="",0,IF((SUM(Model!$W$325:BD$325)-SUM(Model!$W$410:BD$410)-(SUM($W278:BD278)-SUM($W303:BD303)))&gt;0,(SUM(Model!$W$325:BD$325)-SUM(Model!$W$410:BD$410)-(SUM($W278:BD278)-SUM($W303:BD303))),0))</f>
        <v>599520.86555781215</v>
      </c>
      <c r="BE330" s="5">
        <f ca="1">IF(BE$4="",0,IF((SUM(Model!$W$325:BE$325)-SUM(Model!$W$410:BE$410)-(SUM($W278:BE278)-SUM($W303:BE303)))&gt;0,(SUM(Model!$W$325:BE$325)-SUM(Model!$W$410:BE$410)-(SUM($W278:BE278)-SUM($W303:BE303))),0))</f>
        <v>638258.65267075598</v>
      </c>
      <c r="BF330" s="5">
        <f ca="1">IF(BF$4="",0,IF((SUM(Model!$W$325:BF$325)-SUM(Model!$W$410:BF$410)-(SUM($W278:BF278)-SUM($W303:BF303)))&gt;0,(SUM(Model!$W$325:BF$325)-SUM(Model!$W$410:BF$410)-(SUM($W278:BF278)-SUM($W303:BF303))),0))</f>
        <v>681997.2231952399</v>
      </c>
      <c r="BG330" s="5">
        <f ca="1">IF(BG$4="",0,IF((SUM(Model!$W$325:BG$325)-SUM(Model!$W$410:BG$410)-(SUM($W278:BG278)-SUM($W303:BG303)))&gt;0,(SUM(Model!$W$325:BG$325)-SUM(Model!$W$410:BG$410)-(SUM($W278:BG278)-SUM($W303:BG303))),0))</f>
        <v>730833.18330411613</v>
      </c>
      <c r="BH330" s="5">
        <f ca="1">IF(BH$4="",0,IF((SUM(Model!$W$325:BH$325)-SUM(Model!$W$410:BH$410)-(SUM($W278:BH278)-SUM($W303:BH303)))&gt;0,(SUM(Model!$W$325:BH$325)-SUM(Model!$W$410:BH$410)-(SUM($W278:BH278)-SUM($W303:BH303))),0))</f>
        <v>422225.87483591959</v>
      </c>
      <c r="BI330" s="5">
        <f ca="1">IF(BI$4="",0,IF((SUM(Model!$W$325:BI$325)-SUM(Model!$W$410:BI$410)-(SUM($W278:BI278)-SUM($W303:BI303)))&gt;0,(SUM(Model!$W$325:BI$325)-SUM(Model!$W$410:BI$410)-(SUM($W278:BI278)-SUM($W303:BI303))),0))</f>
        <v>200339.112311773</v>
      </c>
      <c r="BJ330" s="5">
        <f ca="1">IF(BJ$4="",0,IF((SUM(Model!$W$325:BJ$325)-SUM(Model!$W$410:BJ$410)-(SUM($W278:BJ278)-SUM($W303:BJ303)))&gt;0,(SUM(Model!$W$325:BJ$325)-SUM(Model!$W$410:BJ$410)-(SUM($W278:BJ278)-SUM($W303:BJ303))),0))</f>
        <v>72790.763467006385</v>
      </c>
      <c r="BK330" s="5">
        <f ca="1">IF(BK$4="",0,IF((SUM(Model!$W$325:BK$325)-SUM(Model!$W$410:BK$410)-(SUM($W278:BK278)-SUM($W303:BK303)))&gt;0,(SUM(Model!$W$325:BK$325)-SUM(Model!$W$410:BK$410)-(SUM($W278:BK278)-SUM($W303:BK303))),0))</f>
        <v>0</v>
      </c>
      <c r="BL330" s="5">
        <f ca="1">IF(BL$4="",0,IF((SUM(Model!$W$325:BL$325)-SUM(Model!$W$410:BL$410)-(SUM($W278:BL278)-SUM($W303:BL303)))&gt;0,(SUM(Model!$W$325:BL$325)-SUM(Model!$W$410:BL$410)-(SUM($W278:BL278)-SUM($W303:BL303))),0))</f>
        <v>0</v>
      </c>
      <c r="BM330" s="5">
        <f ca="1">IF(BM$4="",0,IF((SUM(Model!$W$325:BM$325)-SUM(Model!$W$410:BM$410)-(SUM($W278:BM278)-SUM($W303:BM303)))&gt;0,(SUM(Model!$W$325:BM$325)-SUM(Model!$W$410:BM$410)-(SUM($W278:BM278)-SUM($W303:BM303))),0))</f>
        <v>0</v>
      </c>
      <c r="BN330" s="5">
        <f ca="1">IF(BN$4="",0,IF((SUM(Model!$W$325:BN$325)-SUM(Model!$W$410:BN$410)-(SUM($W278:BN278)-SUM($W303:BN303)))&gt;0,(SUM(Model!$W$325:BN$325)-SUM(Model!$W$410:BN$410)-(SUM($W278:BN278)-SUM($W303:BN303))),0))</f>
        <v>0</v>
      </c>
      <c r="BO330" s="5">
        <f ca="1">IF(BO$4="",0,IF((SUM(Model!$W$325:BO$325)-SUM(Model!$W$410:BO$410)-(SUM($W278:BO278)-SUM($W303:BO303)))&gt;0,(SUM(Model!$W$325:BO$325)-SUM(Model!$W$410:BO$410)-(SUM($W278:BO278)-SUM($W303:BO303))),0))</f>
        <v>0</v>
      </c>
      <c r="BP330" s="5">
        <f ca="1">IF(BP$4="",0,IF((SUM(Model!$W$325:BP$325)-SUM(Model!$W$410:BP$410)-(SUM($W278:BP278)-SUM($W303:BP303)))&gt;0,(SUM(Model!$W$325:BP$325)-SUM(Model!$W$410:BP$410)-(SUM($W278:BP278)-SUM($W303:BP303))),0))</f>
        <v>0</v>
      </c>
      <c r="BQ330" s="5">
        <f ca="1">IF(BQ$4="",0,IF((SUM(Model!$W$325:BQ$325)-SUM(Model!$W$410:BQ$410)-(SUM($W278:BQ278)-SUM($W303:BQ303)))&gt;0,(SUM(Model!$W$325:BQ$325)-SUM(Model!$W$410:BQ$410)-(SUM($W278:BQ278)-SUM($W303:BQ303))),0))</f>
        <v>0</v>
      </c>
      <c r="BR330" s="5">
        <f ca="1">IF(BR$4="",0,IF((SUM(Model!$W$325:BR$325)-SUM(Model!$W$410:BR$410)-(SUM($W278:BR278)-SUM($W303:BR303)))&gt;0,(SUM(Model!$W$325:BR$325)-SUM(Model!$W$410:BR$410)-(SUM($W278:BR278)-SUM($W303:BR303))),0))</f>
        <v>0</v>
      </c>
      <c r="BS330" s="5">
        <f ca="1">IF(BS$4="",0,IF((SUM(Model!$W$325:BS$325)-SUM(Model!$W$410:BS$410)-(SUM($W278:BS278)-SUM($W303:BS303)))&gt;0,(SUM(Model!$W$325:BS$325)-SUM(Model!$W$410:BS$410)-(SUM($W278:BS278)-SUM($W303:BS303))),0))</f>
        <v>189982.46579524875</v>
      </c>
      <c r="BT330" s="5">
        <f ca="1">IF(BT$4="",0,IF((SUM(Model!$W$325:BT$325)-SUM(Model!$W$410:BT$410)-(SUM($W278:BT278)-SUM($W303:BT303)))&gt;0,(SUM(Model!$W$325:BT$325)-SUM(Model!$W$410:BT$410)-(SUM($W278:BT278)-SUM($W303:BT303))),0))</f>
        <v>233329.17690183222</v>
      </c>
      <c r="BU330" s="5">
        <f ca="1">IF(BU$4="",0,IF((SUM(Model!$W$325:BU$325)-SUM(Model!$W$410:BU$410)-(SUM($W278:BU278)-SUM($W303:BU303)))&gt;0,(SUM(Model!$W$325:BU$325)-SUM(Model!$W$410:BU$410)-(SUM($W278:BU278)-SUM($W303:BU303))),0))</f>
        <v>369555.64245001972</v>
      </c>
      <c r="BV330" s="5">
        <f ca="1">IF(BV$4="",0,IF((SUM(Model!$W$325:BV$325)-SUM(Model!$W$410:BV$410)-(SUM($W278:BV278)-SUM($W303:BV303)))&gt;0,(SUM(Model!$W$325:BV$325)-SUM(Model!$W$410:BV$410)-(SUM($W278:BV278)-SUM($W303:BV303))),0))</f>
        <v>603096.49128849059</v>
      </c>
      <c r="BW330" s="5">
        <f ca="1">IF(BW$4="",0,IF((SUM(Model!$W$325:BW$325)-SUM(Model!$W$410:BW$410)-(SUM($W278:BW278)-SUM($W303:BW303)))&gt;0,(SUM(Model!$W$325:BW$325)-SUM(Model!$W$410:BW$410)-(SUM($W278:BW278)-SUM($W303:BW303))),0))</f>
        <v>640622.22829102725</v>
      </c>
      <c r="BX330" s="5">
        <f ca="1">IF(BX$4="",0,IF((SUM(Model!$W$325:BX$325)-SUM(Model!$W$410:BX$410)-(SUM($W278:BX278)-SUM($W303:BX303)))&gt;0,(SUM(Model!$W$325:BX$325)-SUM(Model!$W$410:BX$410)-(SUM($W278:BX278)-SUM($W303:BX303))),0))</f>
        <v>683463.26163282245</v>
      </c>
      <c r="BY330" s="5">
        <f ca="1">IF(BY$4="",0,IF((SUM(Model!$W$325:BY$325)-SUM(Model!$W$410:BY$410)-(SUM($W278:BY278)-SUM($W303:BY303)))&gt;0,(SUM(Model!$W$325:BY$325)-SUM(Model!$W$410:BY$410)-(SUM($W278:BY278)-SUM($W303:BY303))),0))</f>
        <v>731619.59131387621</v>
      </c>
      <c r="BZ330" s="5">
        <f ca="1">IF(BZ$4="",0,IF((SUM(Model!$W$325:BZ$325)-SUM(Model!$W$410:BZ$410)-(SUM($W278:BZ278)-SUM($W303:BZ303)))&gt;0,(SUM(Model!$W$325:BZ$325)-SUM(Model!$W$410:BZ$410)-(SUM($W278:BZ278)-SUM($W303:BZ303))),0))</f>
        <v>415446.18828986585</v>
      </c>
      <c r="CA330" s="5">
        <f ca="1">IF(CA$4="",0,IF((SUM(Model!$W$325:CA$325)-SUM(Model!$W$410:CA$410)-(SUM($W278:CA278)-SUM($W303:CA303)))&gt;0,(SUM(Model!$W$325:CA$325)-SUM(Model!$W$410:CA$410)-(SUM($W278:CA278)-SUM($W303:CA303))),0))</f>
        <v>195368.64092037082</v>
      </c>
      <c r="CB330" s="5">
        <f ca="1">IF(CB$4="",0,IF((SUM(Model!$W$325:CB$325)-SUM(Model!$W$410:CB$410)-(SUM($W278:CB278)-SUM($W303:CB303)))&gt;0,(SUM(Model!$W$325:CB$325)-SUM(Model!$W$410:CB$410)-(SUM($W278:CB278)-SUM($W303:CB303))),0))</f>
        <v>75672.691752642393</v>
      </c>
      <c r="CC330" s="5">
        <f ca="1">IF(CC$4="",0,IF((SUM(Model!$W$325:CC$325)-SUM(Model!$W$410:CC$410)-(SUM($W278:CC278)-SUM($W303:CC303)))&gt;0,(SUM(Model!$W$325:CC$325)-SUM(Model!$W$410:CC$410)-(SUM($W278:CC278)-SUM($W303:CC303))),0))</f>
        <v>0</v>
      </c>
      <c r="CD330" s="5">
        <f ca="1">IF(CD$4="",0,IF((SUM(Model!$W$325:CD$325)-SUM(Model!$W$410:CD$410)-(SUM($W278:CD278)-SUM($W303:CD303)))&gt;0,(SUM(Model!$W$325:CD$325)-SUM(Model!$W$410:CD$410)-(SUM($W278:CD278)-SUM($W303:CD303))),0))</f>
        <v>0</v>
      </c>
      <c r="CE330" s="5">
        <f ca="1">IF(CE$4="",0,IF((SUM(Model!$W$325:CE$325)-SUM(Model!$W$410:CE$410)-(SUM($W278:CE278)-SUM($W303:CE303)))&gt;0,(SUM(Model!$W$325:CE$325)-SUM(Model!$W$410:CE$410)-(SUM($W278:CE278)-SUM($W303:CE303))),0))</f>
        <v>0</v>
      </c>
      <c r="CF330" s="5">
        <f ca="1">IF(CF$4="",0,IF((SUM(Model!$W$325:CF$325)-SUM(Model!$W$410:CF$410)-(SUM($W278:CF278)-SUM($W303:CF303)))&gt;0,(SUM(Model!$W$325:CF$325)-SUM(Model!$W$410:CF$410)-(SUM($W278:CF278)-SUM($W303:CF303))),0))</f>
        <v>0</v>
      </c>
    </row>
  </sheetData>
  <conditionalFormatting sqref="X4:Z4">
    <cfRule type="containsBlanks" dxfId="5115" priority="4319">
      <formula>LEN(TRIM(X4))=0</formula>
    </cfRule>
  </conditionalFormatting>
  <conditionalFormatting sqref="X1:Z1">
    <cfRule type="containsBlanks" dxfId="5114" priority="4318">
      <formula>LEN(TRIM(X1))=0</formula>
    </cfRule>
  </conditionalFormatting>
  <conditionalFormatting sqref="H6:J9 H17:J17 H14:J14 H10:I10">
    <cfRule type="expression" dxfId="5113" priority="4315">
      <formula>AND($H6&lt;&gt;"",$I6&lt;&gt;"",$J6&lt;&gt;"")</formula>
    </cfRule>
    <cfRule type="expression" dxfId="5112" priority="4316">
      <formula>AND($H6&lt;&gt;"",$I6&lt;&gt;"",$J6="")</formula>
    </cfRule>
    <cfRule type="expression" dxfId="5111" priority="4317">
      <formula>AND($H6&lt;&gt;"",$I6="",$J6="")</formula>
    </cfRule>
  </conditionalFormatting>
  <conditionalFormatting sqref="X6:Z6 U6">
    <cfRule type="expression" dxfId="5110" priority="4312">
      <formula>AND($H6&lt;&gt;"",$I6&lt;&gt;"",$J6&lt;&gt;"")</formula>
    </cfRule>
    <cfRule type="expression" dxfId="5109" priority="4313">
      <formula>AND($H6&lt;&gt;"",$I6&lt;&gt;"",$J6="")</formula>
    </cfRule>
    <cfRule type="expression" dxfId="5108" priority="4314">
      <formula>AND($H6&lt;&gt;"",$I6="",$J6="")</formula>
    </cfRule>
  </conditionalFormatting>
  <conditionalFormatting sqref="H6:H10 H17 H14">
    <cfRule type="expression" dxfId="5107" priority="4311">
      <formula>AND($H6&lt;&gt;"",$I6&lt;&gt;"")</formula>
    </cfRule>
  </conditionalFormatting>
  <conditionalFormatting sqref="I6:I10 I17 I14">
    <cfRule type="expression" dxfId="5106" priority="4310">
      <formula>AND($I6&lt;&gt;"",$J6&lt;&gt;"")</formula>
    </cfRule>
  </conditionalFormatting>
  <conditionalFormatting sqref="H18:J18 H24:J26">
    <cfRule type="expression" dxfId="5105" priority="4307">
      <formula>AND($H18&lt;&gt;"",$I18&lt;&gt;"",$J18&lt;&gt;"")</formula>
    </cfRule>
    <cfRule type="expression" dxfId="5104" priority="4308">
      <formula>AND($H18&lt;&gt;"",$I18&lt;&gt;"",$J18="")</formula>
    </cfRule>
    <cfRule type="expression" dxfId="5103" priority="4309">
      <formula>AND($H18&lt;&gt;"",$I18="",$J18="")</formula>
    </cfRule>
  </conditionalFormatting>
  <conditionalFormatting sqref="X7:Z10 U7:U10 X18:Z18 X26:Z26 X25:AG25 U18 U24:U26 X24:Z24 U14 X14:Z14">
    <cfRule type="expression" dxfId="5102" priority="4304">
      <formula>AND($H7&lt;&gt;"",$I7&lt;&gt;"",$J7&lt;&gt;"")</formula>
    </cfRule>
    <cfRule type="expression" dxfId="5101" priority="4305">
      <formula>AND($H7&lt;&gt;"",$I7&lt;&gt;"",$J7="")</formula>
    </cfRule>
    <cfRule type="expression" dxfId="5100" priority="4306">
      <formula>AND($H7&lt;&gt;"",$I7="",$J7="")</formula>
    </cfRule>
  </conditionalFormatting>
  <conditionalFormatting sqref="H18 H24:H26">
    <cfRule type="expression" dxfId="5099" priority="4303">
      <formula>AND($H18&lt;&gt;"",$I18&lt;&gt;"")</formula>
    </cfRule>
  </conditionalFormatting>
  <conditionalFormatting sqref="I18 I24:I26">
    <cfRule type="expression" dxfId="5098" priority="4302">
      <formula>AND($I18&lt;&gt;"",$J18&lt;&gt;"")</formula>
    </cfRule>
  </conditionalFormatting>
  <conditionalFormatting sqref="A6:A10 A18 A24:A26 A14">
    <cfRule type="containsBlanks" dxfId="5097" priority="4301">
      <formula>LEN(TRIM(A6))=0</formula>
    </cfRule>
  </conditionalFormatting>
  <conditionalFormatting sqref="AA4:AB4">
    <cfRule type="containsBlanks" dxfId="5096" priority="4300">
      <formula>LEN(TRIM(AA4))=0</formula>
    </cfRule>
  </conditionalFormatting>
  <conditionalFormatting sqref="AA1:AB1">
    <cfRule type="containsBlanks" dxfId="5095" priority="4299">
      <formula>LEN(TRIM(AA1))=0</formula>
    </cfRule>
  </conditionalFormatting>
  <conditionalFormatting sqref="AA6:AB6">
    <cfRule type="expression" dxfId="5094" priority="4296">
      <formula>AND($H6&lt;&gt;"",$I6&lt;&gt;"",$J6&lt;&gt;"")</formula>
    </cfRule>
    <cfRule type="expression" dxfId="5093" priority="4297">
      <formula>AND($H6&lt;&gt;"",$I6&lt;&gt;"",$J6="")</formula>
    </cfRule>
    <cfRule type="expression" dxfId="5092" priority="4298">
      <formula>AND($H6&lt;&gt;"",$I6="",$J6="")</formula>
    </cfRule>
  </conditionalFormatting>
  <conditionalFormatting sqref="AA7:AB10 AA18:AB18 AA26:AB26 AA24:AB24 AA14:AB14">
    <cfRule type="expression" dxfId="5091" priority="4293">
      <formula>AND($H7&lt;&gt;"",$I7&lt;&gt;"",$J7&lt;&gt;"")</formula>
    </cfRule>
    <cfRule type="expression" dxfId="5090" priority="4294">
      <formula>AND($H7&lt;&gt;"",$I7&lt;&gt;"",$J7="")</formula>
    </cfRule>
    <cfRule type="expression" dxfId="5089" priority="4295">
      <formula>AND($H7&lt;&gt;"",$I7="",$J7="")</formula>
    </cfRule>
  </conditionalFormatting>
  <conditionalFormatting sqref="AC4:AD4">
    <cfRule type="containsBlanks" dxfId="5088" priority="4292">
      <formula>LEN(TRIM(AC4))=0</formula>
    </cfRule>
  </conditionalFormatting>
  <conditionalFormatting sqref="AC1:AD1">
    <cfRule type="containsBlanks" dxfId="5087" priority="4291">
      <formula>LEN(TRIM(AC1))=0</formula>
    </cfRule>
  </conditionalFormatting>
  <conditionalFormatting sqref="AC6:AD6">
    <cfRule type="expression" dxfId="5086" priority="4288">
      <formula>AND($H6&lt;&gt;"",$I6&lt;&gt;"",$J6&lt;&gt;"")</formula>
    </cfRule>
    <cfRule type="expression" dxfId="5085" priority="4289">
      <formula>AND($H6&lt;&gt;"",$I6&lt;&gt;"",$J6="")</formula>
    </cfRule>
    <cfRule type="expression" dxfId="5084" priority="4290">
      <formula>AND($H6&lt;&gt;"",$I6="",$J6="")</formula>
    </cfRule>
  </conditionalFormatting>
  <conditionalFormatting sqref="AC7:AD10 AC18:AD18 AC26:AD26 AC24:AD24 AC14:AD14">
    <cfRule type="expression" dxfId="5083" priority="4285">
      <formula>AND($H7&lt;&gt;"",$I7&lt;&gt;"",$J7&lt;&gt;"")</formula>
    </cfRule>
    <cfRule type="expression" dxfId="5082" priority="4286">
      <formula>AND($H7&lt;&gt;"",$I7&lt;&gt;"",$J7="")</formula>
    </cfRule>
    <cfRule type="expression" dxfId="5081" priority="4287">
      <formula>AND($H7&lt;&gt;"",$I7="",$J7="")</formula>
    </cfRule>
  </conditionalFormatting>
  <conditionalFormatting sqref="AE4:AH4">
    <cfRule type="containsBlanks" dxfId="5080" priority="4284">
      <formula>LEN(TRIM(AE4))=0</formula>
    </cfRule>
  </conditionalFormatting>
  <conditionalFormatting sqref="AE1:AH1">
    <cfRule type="containsBlanks" dxfId="5079" priority="4283">
      <formula>LEN(TRIM(AE1))=0</formula>
    </cfRule>
  </conditionalFormatting>
  <conditionalFormatting sqref="AE6:AH6">
    <cfRule type="expression" dxfId="5078" priority="4280">
      <formula>AND($H6&lt;&gt;"",$I6&lt;&gt;"",$J6&lt;&gt;"")</formula>
    </cfRule>
    <cfRule type="expression" dxfId="5077" priority="4281">
      <formula>AND($H6&lt;&gt;"",$I6&lt;&gt;"",$J6="")</formula>
    </cfRule>
    <cfRule type="expression" dxfId="5076" priority="4282">
      <formula>AND($H6&lt;&gt;"",$I6="",$J6="")</formula>
    </cfRule>
  </conditionalFormatting>
  <conditionalFormatting sqref="AE7:AH10 AE18:AH18 AE26:AH26 AH25 AE24:AH24 AE14:AH14">
    <cfRule type="expression" dxfId="5075" priority="4277">
      <formula>AND($H7&lt;&gt;"",$I7&lt;&gt;"",$J7&lt;&gt;"")</formula>
    </cfRule>
    <cfRule type="expression" dxfId="5074" priority="4278">
      <formula>AND($H7&lt;&gt;"",$I7&lt;&gt;"",$J7="")</formula>
    </cfRule>
    <cfRule type="expression" dxfId="5073" priority="4279">
      <formula>AND($H7&lt;&gt;"",$I7="",$J7="")</formula>
    </cfRule>
  </conditionalFormatting>
  <conditionalFormatting sqref="AI4">
    <cfRule type="containsBlanks" dxfId="5072" priority="4276">
      <formula>LEN(TRIM(AI4))=0</formula>
    </cfRule>
  </conditionalFormatting>
  <conditionalFormatting sqref="AI1">
    <cfRule type="containsBlanks" dxfId="5071" priority="4275">
      <formula>LEN(TRIM(AI1))=0</formula>
    </cfRule>
  </conditionalFormatting>
  <conditionalFormatting sqref="AI6">
    <cfRule type="expression" dxfId="5070" priority="4272">
      <formula>AND($H6&lt;&gt;"",$I6&lt;&gt;"",$J6&lt;&gt;"")</formula>
    </cfRule>
    <cfRule type="expression" dxfId="5069" priority="4273">
      <formula>AND($H6&lt;&gt;"",$I6&lt;&gt;"",$J6="")</formula>
    </cfRule>
    <cfRule type="expression" dxfId="5068" priority="4274">
      <formula>AND($H6&lt;&gt;"",$I6="",$J6="")</formula>
    </cfRule>
  </conditionalFormatting>
  <conditionalFormatting sqref="AI7:AI10 AI18 AI24:AI26 AI14">
    <cfRule type="expression" dxfId="5067" priority="4269">
      <formula>AND($H7&lt;&gt;"",$I7&lt;&gt;"",$J7&lt;&gt;"")</formula>
    </cfRule>
    <cfRule type="expression" dxfId="5066" priority="4270">
      <formula>AND($H7&lt;&gt;"",$I7&lt;&gt;"",$J7="")</formula>
    </cfRule>
    <cfRule type="expression" dxfId="5065" priority="4271">
      <formula>AND($H7&lt;&gt;"",$I7="",$J7="")</formula>
    </cfRule>
  </conditionalFormatting>
  <conditionalFormatting sqref="H15:J15">
    <cfRule type="expression" dxfId="5064" priority="4260">
      <formula>AND($H15&lt;&gt;"",$I15&lt;&gt;"",$J15&lt;&gt;"")</formula>
    </cfRule>
    <cfRule type="expression" dxfId="5063" priority="4261">
      <formula>AND($H15&lt;&gt;"",$I15&lt;&gt;"",$J15="")</formula>
    </cfRule>
    <cfRule type="expression" dxfId="5062" priority="4262">
      <formula>AND($H15&lt;&gt;"",$I15="",$J15="")</formula>
    </cfRule>
  </conditionalFormatting>
  <conditionalFormatting sqref="X15:Z15 U15">
    <cfRule type="expression" dxfId="5061" priority="4257">
      <formula>AND($H15&lt;&gt;"",$I15&lt;&gt;"",$J15&lt;&gt;"")</formula>
    </cfRule>
    <cfRule type="expression" dxfId="5060" priority="4258">
      <formula>AND($H15&lt;&gt;"",$I15&lt;&gt;"",$J15="")</formula>
    </cfRule>
    <cfRule type="expression" dxfId="5059" priority="4259">
      <formula>AND($H15&lt;&gt;"",$I15="",$J15="")</formula>
    </cfRule>
  </conditionalFormatting>
  <conditionalFormatting sqref="H15">
    <cfRule type="expression" dxfId="5058" priority="4256">
      <formula>AND($H15&lt;&gt;"",$I15&lt;&gt;"")</formula>
    </cfRule>
  </conditionalFormatting>
  <conditionalFormatting sqref="I15">
    <cfRule type="expression" dxfId="5057" priority="4255">
      <formula>AND($I15&lt;&gt;"",$J15&lt;&gt;"")</formula>
    </cfRule>
  </conditionalFormatting>
  <conditionalFormatting sqref="A15">
    <cfRule type="containsBlanks" dxfId="5056" priority="4254">
      <formula>LEN(TRIM(A15))=0</formula>
    </cfRule>
  </conditionalFormatting>
  <conditionalFormatting sqref="AA15:AB15">
    <cfRule type="expression" dxfId="5055" priority="4251">
      <formula>AND($H15&lt;&gt;"",$I15&lt;&gt;"",$J15&lt;&gt;"")</formula>
    </cfRule>
    <cfRule type="expression" dxfId="5054" priority="4252">
      <formula>AND($H15&lt;&gt;"",$I15&lt;&gt;"",$J15="")</formula>
    </cfRule>
    <cfRule type="expression" dxfId="5053" priority="4253">
      <formula>AND($H15&lt;&gt;"",$I15="",$J15="")</formula>
    </cfRule>
  </conditionalFormatting>
  <conditionalFormatting sqref="AC15:AD15">
    <cfRule type="expression" dxfId="5052" priority="4248">
      <formula>AND($H15&lt;&gt;"",$I15&lt;&gt;"",$J15&lt;&gt;"")</formula>
    </cfRule>
    <cfRule type="expression" dxfId="5051" priority="4249">
      <formula>AND($H15&lt;&gt;"",$I15&lt;&gt;"",$J15="")</formula>
    </cfRule>
    <cfRule type="expression" dxfId="5050" priority="4250">
      <formula>AND($H15&lt;&gt;"",$I15="",$J15="")</formula>
    </cfRule>
  </conditionalFormatting>
  <conditionalFormatting sqref="AE15:AH15">
    <cfRule type="expression" dxfId="5049" priority="4245">
      <formula>AND($H15&lt;&gt;"",$I15&lt;&gt;"",$J15&lt;&gt;"")</formula>
    </cfRule>
    <cfRule type="expression" dxfId="5048" priority="4246">
      <formula>AND($H15&lt;&gt;"",$I15&lt;&gt;"",$J15="")</formula>
    </cfRule>
    <cfRule type="expression" dxfId="5047" priority="4247">
      <formula>AND($H15&lt;&gt;"",$I15="",$J15="")</formula>
    </cfRule>
  </conditionalFormatting>
  <conditionalFormatting sqref="AI15">
    <cfRule type="expression" dxfId="5046" priority="4242">
      <formula>AND($H15&lt;&gt;"",$I15&lt;&gt;"",$J15&lt;&gt;"")</formula>
    </cfRule>
    <cfRule type="expression" dxfId="5045" priority="4243">
      <formula>AND($H15&lt;&gt;"",$I15&lt;&gt;"",$J15="")</formula>
    </cfRule>
    <cfRule type="expression" dxfId="5044" priority="4244">
      <formula>AND($H15&lt;&gt;"",$I15="",$J15="")</formula>
    </cfRule>
  </conditionalFormatting>
  <conditionalFormatting sqref="H16:J16">
    <cfRule type="expression" dxfId="5043" priority="4239">
      <formula>AND($H16&lt;&gt;"",$I16&lt;&gt;"",$J16&lt;&gt;"")</formula>
    </cfRule>
    <cfRule type="expression" dxfId="5042" priority="4240">
      <formula>AND($H16&lt;&gt;"",$I16&lt;&gt;"",$J16="")</formula>
    </cfRule>
    <cfRule type="expression" dxfId="5041" priority="4241">
      <formula>AND($H16&lt;&gt;"",$I16="",$J16="")</formula>
    </cfRule>
  </conditionalFormatting>
  <conditionalFormatting sqref="H16">
    <cfRule type="expression" dxfId="5040" priority="4238">
      <formula>AND($H16&lt;&gt;"",$I16&lt;&gt;"")</formula>
    </cfRule>
  </conditionalFormatting>
  <conditionalFormatting sqref="I16">
    <cfRule type="expression" dxfId="5039" priority="4237">
      <formula>AND($I16&lt;&gt;"",$J16&lt;&gt;"")</formula>
    </cfRule>
  </conditionalFormatting>
  <conditionalFormatting sqref="A16">
    <cfRule type="containsBlanks" dxfId="5038" priority="4236">
      <formula>LEN(TRIM(A16))=0</formula>
    </cfRule>
  </conditionalFormatting>
  <conditionalFormatting sqref="A17">
    <cfRule type="containsBlanks" dxfId="5037" priority="4230">
      <formula>LEN(TRIM(A17))=0</formula>
    </cfRule>
  </conditionalFormatting>
  <conditionalFormatting sqref="H27:J30">
    <cfRule type="expression" dxfId="5036" priority="4227">
      <formula>AND($H27&lt;&gt;"",$I27&lt;&gt;"",$J27&lt;&gt;"")</formula>
    </cfRule>
    <cfRule type="expression" dxfId="5035" priority="4228">
      <formula>AND($H27&lt;&gt;"",$I27&lt;&gt;"",$J27="")</formula>
    </cfRule>
    <cfRule type="expression" dxfId="5034" priority="4229">
      <formula>AND($H27&lt;&gt;"",$I27="",$J27="")</formula>
    </cfRule>
  </conditionalFormatting>
  <conditionalFormatting sqref="X27:Z30 U27:U30">
    <cfRule type="expression" dxfId="5033" priority="4224">
      <formula>AND($H27&lt;&gt;"",$I27&lt;&gt;"",$J27&lt;&gt;"")</formula>
    </cfRule>
    <cfRule type="expression" dxfId="5032" priority="4225">
      <formula>AND($H27&lt;&gt;"",$I27&lt;&gt;"",$J27="")</formula>
    </cfRule>
    <cfRule type="expression" dxfId="5031" priority="4226">
      <formula>AND($H27&lt;&gt;"",$I27="",$J27="")</formula>
    </cfRule>
  </conditionalFormatting>
  <conditionalFormatting sqref="H27:H30">
    <cfRule type="expression" dxfId="5030" priority="4223">
      <formula>AND($H27&lt;&gt;"",$I27&lt;&gt;"")</formula>
    </cfRule>
  </conditionalFormatting>
  <conditionalFormatting sqref="I27:I30">
    <cfRule type="expression" dxfId="5029" priority="4222">
      <formula>AND($I27&lt;&gt;"",$J27&lt;&gt;"")</formula>
    </cfRule>
  </conditionalFormatting>
  <conditionalFormatting sqref="A27:A30">
    <cfRule type="containsBlanks" dxfId="5028" priority="4221">
      <formula>LEN(TRIM(A27))=0</formula>
    </cfRule>
  </conditionalFormatting>
  <conditionalFormatting sqref="AA27:AB30">
    <cfRule type="expression" dxfId="5027" priority="4218">
      <formula>AND($H27&lt;&gt;"",$I27&lt;&gt;"",$J27&lt;&gt;"")</formula>
    </cfRule>
    <cfRule type="expression" dxfId="5026" priority="4219">
      <formula>AND($H27&lt;&gt;"",$I27&lt;&gt;"",$J27="")</formula>
    </cfRule>
    <cfRule type="expression" dxfId="5025" priority="4220">
      <formula>AND($H27&lt;&gt;"",$I27="",$J27="")</formula>
    </cfRule>
  </conditionalFormatting>
  <conditionalFormatting sqref="AC27:AD30">
    <cfRule type="expression" dxfId="5024" priority="4215">
      <formula>AND($H27&lt;&gt;"",$I27&lt;&gt;"",$J27&lt;&gt;"")</formula>
    </cfRule>
    <cfRule type="expression" dxfId="5023" priority="4216">
      <formula>AND($H27&lt;&gt;"",$I27&lt;&gt;"",$J27="")</formula>
    </cfRule>
    <cfRule type="expression" dxfId="5022" priority="4217">
      <formula>AND($H27&lt;&gt;"",$I27="",$J27="")</formula>
    </cfRule>
  </conditionalFormatting>
  <conditionalFormatting sqref="AE27:AH30">
    <cfRule type="expression" dxfId="5021" priority="4212">
      <formula>AND($H27&lt;&gt;"",$I27&lt;&gt;"",$J27&lt;&gt;"")</formula>
    </cfRule>
    <cfRule type="expression" dxfId="5020" priority="4213">
      <formula>AND($H27&lt;&gt;"",$I27&lt;&gt;"",$J27="")</formula>
    </cfRule>
    <cfRule type="expression" dxfId="5019" priority="4214">
      <formula>AND($H27&lt;&gt;"",$I27="",$J27="")</formula>
    </cfRule>
  </conditionalFormatting>
  <conditionalFormatting sqref="AI27:AI30">
    <cfRule type="expression" dxfId="5018" priority="4209">
      <formula>AND($H27&lt;&gt;"",$I27&lt;&gt;"",$J27&lt;&gt;"")</formula>
    </cfRule>
    <cfRule type="expression" dxfId="5017" priority="4210">
      <formula>AND($H27&lt;&gt;"",$I27&lt;&gt;"",$J27="")</formula>
    </cfRule>
    <cfRule type="expression" dxfId="5016" priority="4211">
      <formula>AND($H27&lt;&gt;"",$I27="",$J27="")</formula>
    </cfRule>
  </conditionalFormatting>
  <conditionalFormatting sqref="H70:J70">
    <cfRule type="expression" dxfId="5015" priority="4164">
      <formula>AND($H70&lt;&gt;"",$I70&lt;&gt;"",$J70&lt;&gt;"")</formula>
    </cfRule>
    <cfRule type="expression" dxfId="5014" priority="4165">
      <formula>AND($H70&lt;&gt;"",$I70&lt;&gt;"",$J70="")</formula>
    </cfRule>
    <cfRule type="expression" dxfId="5013" priority="4166">
      <formula>AND($H70&lt;&gt;"",$I70="",$J70="")</formula>
    </cfRule>
  </conditionalFormatting>
  <conditionalFormatting sqref="U70 X70:Z70">
    <cfRule type="expression" dxfId="5012" priority="4161">
      <formula>AND($H70&lt;&gt;"",$I70&lt;&gt;"",$J70&lt;&gt;"")</formula>
    </cfRule>
    <cfRule type="expression" dxfId="5011" priority="4162">
      <formula>AND($H70&lt;&gt;"",$I70&lt;&gt;"",$J70="")</formula>
    </cfRule>
    <cfRule type="expression" dxfId="5010" priority="4163">
      <formula>AND($H70&lt;&gt;"",$I70="",$J70="")</formula>
    </cfRule>
  </conditionalFormatting>
  <conditionalFormatting sqref="H70">
    <cfRule type="expression" dxfId="5009" priority="4160">
      <formula>AND($H70&lt;&gt;"",$I70&lt;&gt;"")</formula>
    </cfRule>
  </conditionalFormatting>
  <conditionalFormatting sqref="I70">
    <cfRule type="expression" dxfId="5008" priority="4159">
      <formula>AND($I70&lt;&gt;"",$J70&lt;&gt;"")</formula>
    </cfRule>
  </conditionalFormatting>
  <conditionalFormatting sqref="A70">
    <cfRule type="containsBlanks" dxfId="5007" priority="4158">
      <formula>LEN(TRIM(A70))=0</formula>
    </cfRule>
  </conditionalFormatting>
  <conditionalFormatting sqref="AA70:AB70">
    <cfRule type="expression" dxfId="5006" priority="4155">
      <formula>AND($H70&lt;&gt;"",$I70&lt;&gt;"",$J70&lt;&gt;"")</formula>
    </cfRule>
    <cfRule type="expression" dxfId="5005" priority="4156">
      <formula>AND($H70&lt;&gt;"",$I70&lt;&gt;"",$J70="")</formula>
    </cfRule>
    <cfRule type="expression" dxfId="5004" priority="4157">
      <formula>AND($H70&lt;&gt;"",$I70="",$J70="")</formula>
    </cfRule>
  </conditionalFormatting>
  <conditionalFormatting sqref="AC70:AD70">
    <cfRule type="expression" dxfId="5003" priority="4152">
      <formula>AND($H70&lt;&gt;"",$I70&lt;&gt;"",$J70&lt;&gt;"")</formula>
    </cfRule>
    <cfRule type="expression" dxfId="5002" priority="4153">
      <formula>AND($H70&lt;&gt;"",$I70&lt;&gt;"",$J70="")</formula>
    </cfRule>
    <cfRule type="expression" dxfId="5001" priority="4154">
      <formula>AND($H70&lt;&gt;"",$I70="",$J70="")</formula>
    </cfRule>
  </conditionalFormatting>
  <conditionalFormatting sqref="AE70:AH70">
    <cfRule type="expression" dxfId="5000" priority="4149">
      <formula>AND($H70&lt;&gt;"",$I70&lt;&gt;"",$J70&lt;&gt;"")</formula>
    </cfRule>
    <cfRule type="expression" dxfId="4999" priority="4150">
      <formula>AND($H70&lt;&gt;"",$I70&lt;&gt;"",$J70="")</formula>
    </cfRule>
    <cfRule type="expression" dxfId="4998" priority="4151">
      <formula>AND($H70&lt;&gt;"",$I70="",$J70="")</formula>
    </cfRule>
  </conditionalFormatting>
  <conditionalFormatting sqref="AI70">
    <cfRule type="expression" dxfId="4997" priority="4146">
      <formula>AND($H70&lt;&gt;"",$I70&lt;&gt;"",$J70&lt;&gt;"")</formula>
    </cfRule>
    <cfRule type="expression" dxfId="4996" priority="4147">
      <formula>AND($H70&lt;&gt;"",$I70&lt;&gt;"",$J70="")</formula>
    </cfRule>
    <cfRule type="expression" dxfId="4995" priority="4148">
      <formula>AND($H70&lt;&gt;"",$I70="",$J70="")</formula>
    </cfRule>
  </conditionalFormatting>
  <conditionalFormatting sqref="A300">
    <cfRule type="containsBlanks" dxfId="4994" priority="3831">
      <formula>LEN(TRIM(A300))=0</formula>
    </cfRule>
  </conditionalFormatting>
  <conditionalFormatting sqref="AA300:AB300">
    <cfRule type="expression" dxfId="4993" priority="3828">
      <formula>AND($H300&lt;&gt;"",$I300&lt;&gt;"",$J300&lt;&gt;"")</formula>
    </cfRule>
    <cfRule type="expression" dxfId="4992" priority="3829">
      <formula>AND($H300&lt;&gt;"",$I300&lt;&gt;"",$J300="")</formula>
    </cfRule>
    <cfRule type="expression" dxfId="4991" priority="3830">
      <formula>AND($H300&lt;&gt;"",$I300="",$J300="")</formula>
    </cfRule>
  </conditionalFormatting>
  <conditionalFormatting sqref="AC300:AD300">
    <cfRule type="expression" dxfId="4990" priority="3825">
      <formula>AND($H300&lt;&gt;"",$I300&lt;&gt;"",$J300&lt;&gt;"")</formula>
    </cfRule>
    <cfRule type="expression" dxfId="4989" priority="3826">
      <formula>AND($H300&lt;&gt;"",$I300&lt;&gt;"",$J300="")</formula>
    </cfRule>
    <cfRule type="expression" dxfId="4988" priority="3827">
      <formula>AND($H300&lt;&gt;"",$I300="",$J300="")</formula>
    </cfRule>
  </conditionalFormatting>
  <conditionalFormatting sqref="AI300">
    <cfRule type="expression" dxfId="4987" priority="3819">
      <formula>AND($H300&lt;&gt;"",$I300&lt;&gt;"",$J300&lt;&gt;"")</formula>
    </cfRule>
    <cfRule type="expression" dxfId="4986" priority="3820">
      <formula>AND($H300&lt;&gt;"",$I300&lt;&gt;"",$J300="")</formula>
    </cfRule>
    <cfRule type="expression" dxfId="4985" priority="3821">
      <formula>AND($H300&lt;&gt;"",$I300="",$J300="")</formula>
    </cfRule>
  </conditionalFormatting>
  <conditionalFormatting sqref="H300:J300">
    <cfRule type="expression" dxfId="4984" priority="3837">
      <formula>AND($H300&lt;&gt;"",$I300&lt;&gt;"",$J300&lt;&gt;"")</formula>
    </cfRule>
    <cfRule type="expression" dxfId="4983" priority="3838">
      <formula>AND($H300&lt;&gt;"",$I300&lt;&gt;"",$J300="")</formula>
    </cfRule>
    <cfRule type="expression" dxfId="4982" priority="3839">
      <formula>AND($H300&lt;&gt;"",$I300="",$J300="")</formula>
    </cfRule>
  </conditionalFormatting>
  <conditionalFormatting sqref="U300 X300:Z300">
    <cfRule type="expression" dxfId="4981" priority="3834">
      <formula>AND($H300&lt;&gt;"",$I300&lt;&gt;"",$J300&lt;&gt;"")</formula>
    </cfRule>
    <cfRule type="expression" dxfId="4980" priority="3835">
      <formula>AND($H300&lt;&gt;"",$I300&lt;&gt;"",$J300="")</formula>
    </cfRule>
    <cfRule type="expression" dxfId="4979" priority="3836">
      <formula>AND($H300&lt;&gt;"",$I300="",$J300="")</formula>
    </cfRule>
  </conditionalFormatting>
  <conditionalFormatting sqref="AE300:AH300">
    <cfRule type="expression" dxfId="4978" priority="3822">
      <formula>AND($H300&lt;&gt;"",$I300&lt;&gt;"",$J300&lt;&gt;"")</formula>
    </cfRule>
    <cfRule type="expression" dxfId="4977" priority="3823">
      <formula>AND($H300&lt;&gt;"",$I300&lt;&gt;"",$J300="")</formula>
    </cfRule>
    <cfRule type="expression" dxfId="4976" priority="3824">
      <formula>AND($H300&lt;&gt;"",$I300="",$J300="")</formula>
    </cfRule>
  </conditionalFormatting>
  <conditionalFormatting sqref="H300">
    <cfRule type="expression" dxfId="4975" priority="3833">
      <formula>AND($H300&lt;&gt;"",$I300&lt;&gt;"")</formula>
    </cfRule>
  </conditionalFormatting>
  <conditionalFormatting sqref="I300">
    <cfRule type="expression" dxfId="4974" priority="3832">
      <formula>AND($I300&lt;&gt;"",$J300&lt;&gt;"")</formula>
    </cfRule>
  </conditionalFormatting>
  <conditionalFormatting sqref="AA278:AB278 AA280:AB280">
    <cfRule type="expression" dxfId="4973" priority="3572">
      <formula>AND($H278&lt;&gt;"",$I278&lt;&gt;"",$J278&lt;&gt;"")</formula>
    </cfRule>
    <cfRule type="expression" dxfId="4972" priority="3573">
      <formula>AND($H278&lt;&gt;"",$I278&lt;&gt;"",$J278="")</formula>
    </cfRule>
    <cfRule type="expression" dxfId="4971" priority="3574">
      <formula>AND($H278&lt;&gt;"",$I278="",$J278="")</formula>
    </cfRule>
  </conditionalFormatting>
  <conditionalFormatting sqref="AE278:AH278 AE280:AH280 AH279">
    <cfRule type="expression" dxfId="4970" priority="3566">
      <formula>AND($H278&lt;&gt;"",$I278&lt;&gt;"",$J278&lt;&gt;"")</formula>
    </cfRule>
    <cfRule type="expression" dxfId="4969" priority="3567">
      <formula>AND($H278&lt;&gt;"",$I278&lt;&gt;"",$J278="")</formula>
    </cfRule>
    <cfRule type="expression" dxfId="4968" priority="3568">
      <formula>AND($H278&lt;&gt;"",$I278="",$J278="")</formula>
    </cfRule>
  </conditionalFormatting>
  <conditionalFormatting sqref="AI278:AI280">
    <cfRule type="expression" dxfId="4967" priority="3563">
      <formula>AND($H278&lt;&gt;"",$I278&lt;&gt;"",$J278&lt;&gt;"")</formula>
    </cfRule>
    <cfRule type="expression" dxfId="4966" priority="3564">
      <formula>AND($H278&lt;&gt;"",$I278&lt;&gt;"",$J278="")</formula>
    </cfRule>
    <cfRule type="expression" dxfId="4965" priority="3565">
      <formula>AND($H278&lt;&gt;"",$I278="",$J278="")</formula>
    </cfRule>
  </conditionalFormatting>
  <conditionalFormatting sqref="H278:J280">
    <cfRule type="expression" dxfId="4964" priority="3581">
      <formula>AND($H278&lt;&gt;"",$I278&lt;&gt;"",$J278&lt;&gt;"")</formula>
    </cfRule>
    <cfRule type="expression" dxfId="4963" priority="3582">
      <formula>AND($H278&lt;&gt;"",$I278&lt;&gt;"",$J278="")</formula>
    </cfRule>
    <cfRule type="expression" dxfId="4962" priority="3583">
      <formula>AND($H278&lt;&gt;"",$I278="",$J278="")</formula>
    </cfRule>
  </conditionalFormatting>
  <conditionalFormatting sqref="X278:Z278 X280:Z280 X279:AG279 U278:U280">
    <cfRule type="expression" dxfId="4961" priority="3578">
      <formula>AND($H278&lt;&gt;"",$I278&lt;&gt;"",$J278&lt;&gt;"")</formula>
    </cfRule>
    <cfRule type="expression" dxfId="4960" priority="3579">
      <formula>AND($H278&lt;&gt;"",$I278&lt;&gt;"",$J278="")</formula>
    </cfRule>
    <cfRule type="expression" dxfId="4959" priority="3580">
      <formula>AND($H278&lt;&gt;"",$I278="",$J278="")</formula>
    </cfRule>
  </conditionalFormatting>
  <conditionalFormatting sqref="A278:A280">
    <cfRule type="containsBlanks" dxfId="4958" priority="3575">
      <formula>LEN(TRIM(A278))=0</formula>
    </cfRule>
  </conditionalFormatting>
  <conditionalFormatting sqref="AC278:AD278 AC280:AD280">
    <cfRule type="expression" dxfId="4957" priority="3569">
      <formula>AND($H278&lt;&gt;"",$I278&lt;&gt;"",$J278&lt;&gt;"")</formula>
    </cfRule>
    <cfRule type="expression" dxfId="4956" priority="3570">
      <formula>AND($H278&lt;&gt;"",$I278&lt;&gt;"",$J278="")</formula>
    </cfRule>
    <cfRule type="expression" dxfId="4955" priority="3571">
      <formula>AND($H278&lt;&gt;"",$I278="",$J278="")</formula>
    </cfRule>
  </conditionalFormatting>
  <conditionalFormatting sqref="H281:J284">
    <cfRule type="expression" dxfId="4954" priority="3560">
      <formula>AND($H281&lt;&gt;"",$I281&lt;&gt;"",$J281&lt;&gt;"")</formula>
    </cfRule>
    <cfRule type="expression" dxfId="4953" priority="3561">
      <formula>AND($H281&lt;&gt;"",$I281&lt;&gt;"",$J281="")</formula>
    </cfRule>
    <cfRule type="expression" dxfId="4952" priority="3562">
      <formula>AND($H281&lt;&gt;"",$I281="",$J281="")</formula>
    </cfRule>
  </conditionalFormatting>
  <conditionalFormatting sqref="X281:Z284 U281:U284">
    <cfRule type="expression" dxfId="4951" priority="3557">
      <formula>AND($H281&lt;&gt;"",$I281&lt;&gt;"",$J281&lt;&gt;"")</formula>
    </cfRule>
    <cfRule type="expression" dxfId="4950" priority="3558">
      <formula>AND($H281&lt;&gt;"",$I281&lt;&gt;"",$J281="")</formula>
    </cfRule>
    <cfRule type="expression" dxfId="4949" priority="3559">
      <formula>AND($H281&lt;&gt;"",$I281="",$J281="")</formula>
    </cfRule>
  </conditionalFormatting>
  <conditionalFormatting sqref="H278:H280">
    <cfRule type="expression" dxfId="4948" priority="3577">
      <formula>AND($H278&lt;&gt;"",$I278&lt;&gt;"")</formula>
    </cfRule>
  </conditionalFormatting>
  <conditionalFormatting sqref="I278:I280">
    <cfRule type="expression" dxfId="4947" priority="3576">
      <formula>AND($I278&lt;&gt;"",$J278&lt;&gt;"")</formula>
    </cfRule>
  </conditionalFormatting>
  <conditionalFormatting sqref="AC281:AD284">
    <cfRule type="expression" dxfId="4946" priority="3548">
      <formula>AND($H281&lt;&gt;"",$I281&lt;&gt;"",$J281&lt;&gt;"")</formula>
    </cfRule>
    <cfRule type="expression" dxfId="4945" priority="3549">
      <formula>AND($H281&lt;&gt;"",$I281&lt;&gt;"",$J281="")</formula>
    </cfRule>
    <cfRule type="expression" dxfId="4944" priority="3550">
      <formula>AND($H281&lt;&gt;"",$I281="",$J281="")</formula>
    </cfRule>
  </conditionalFormatting>
  <conditionalFormatting sqref="AE281:AH284">
    <cfRule type="expression" dxfId="4943" priority="3545">
      <formula>AND($H281&lt;&gt;"",$I281&lt;&gt;"",$J281&lt;&gt;"")</formula>
    </cfRule>
    <cfRule type="expression" dxfId="4942" priority="3546">
      <formula>AND($H281&lt;&gt;"",$I281&lt;&gt;"",$J281="")</formula>
    </cfRule>
    <cfRule type="expression" dxfId="4941" priority="3547">
      <formula>AND($H281&lt;&gt;"",$I281="",$J281="")</formula>
    </cfRule>
  </conditionalFormatting>
  <conditionalFormatting sqref="AI281:AI284">
    <cfRule type="expression" dxfId="4940" priority="3542">
      <formula>AND($H281&lt;&gt;"",$I281&lt;&gt;"",$J281&lt;&gt;"")</formula>
    </cfRule>
    <cfRule type="expression" dxfId="4939" priority="3543">
      <formula>AND($H281&lt;&gt;"",$I281&lt;&gt;"",$J281="")</formula>
    </cfRule>
    <cfRule type="expression" dxfId="4938" priority="3544">
      <formula>AND($H281&lt;&gt;"",$I281="",$J281="")</formula>
    </cfRule>
  </conditionalFormatting>
  <conditionalFormatting sqref="H281:H284">
    <cfRule type="expression" dxfId="4937" priority="3556">
      <formula>AND($H281&lt;&gt;"",$I281&lt;&gt;"")</formula>
    </cfRule>
  </conditionalFormatting>
  <conditionalFormatting sqref="I281:I284">
    <cfRule type="expression" dxfId="4936" priority="3555">
      <formula>AND($I281&lt;&gt;"",$J281&lt;&gt;"")</formula>
    </cfRule>
  </conditionalFormatting>
  <conditionalFormatting sqref="A281:A284">
    <cfRule type="containsBlanks" dxfId="4935" priority="3554">
      <formula>LEN(TRIM(A281))=0</formula>
    </cfRule>
  </conditionalFormatting>
  <conditionalFormatting sqref="AA281:AB284">
    <cfRule type="expression" dxfId="4934" priority="3551">
      <formula>AND($H281&lt;&gt;"",$I281&lt;&gt;"",$J281&lt;&gt;"")</formula>
    </cfRule>
    <cfRule type="expression" dxfId="4933" priority="3552">
      <formula>AND($H281&lt;&gt;"",$I281&lt;&gt;"",$J281="")</formula>
    </cfRule>
    <cfRule type="expression" dxfId="4932" priority="3553">
      <formula>AND($H281&lt;&gt;"",$I281="",$J281="")</formula>
    </cfRule>
  </conditionalFormatting>
  <conditionalFormatting sqref="H288:J291">
    <cfRule type="expression" dxfId="4931" priority="3455">
      <formula>AND($H288&lt;&gt;"",$I288&lt;&gt;"",$J288&lt;&gt;"")</formula>
    </cfRule>
    <cfRule type="expression" dxfId="4930" priority="3456">
      <formula>AND($H288&lt;&gt;"",$I288&lt;&gt;"",$J288="")</formula>
    </cfRule>
    <cfRule type="expression" dxfId="4929" priority="3457">
      <formula>AND($H288&lt;&gt;"",$I288="",$J288="")</formula>
    </cfRule>
  </conditionalFormatting>
  <conditionalFormatting sqref="X288:Z291 U288:U291">
    <cfRule type="expression" dxfId="4928" priority="3452">
      <formula>AND($H288&lt;&gt;"",$I288&lt;&gt;"",$J288&lt;&gt;"")</formula>
    </cfRule>
    <cfRule type="expression" dxfId="4927" priority="3453">
      <formula>AND($H288&lt;&gt;"",$I288&lt;&gt;"",$J288="")</formula>
    </cfRule>
    <cfRule type="expression" dxfId="4926" priority="3454">
      <formula>AND($H288&lt;&gt;"",$I288="",$J288="")</formula>
    </cfRule>
  </conditionalFormatting>
  <conditionalFormatting sqref="H288:H291">
    <cfRule type="expression" dxfId="4925" priority="3451">
      <formula>AND($H288&lt;&gt;"",$I288&lt;&gt;"")</formula>
    </cfRule>
  </conditionalFormatting>
  <conditionalFormatting sqref="I288:I291">
    <cfRule type="expression" dxfId="4924" priority="3450">
      <formula>AND($I288&lt;&gt;"",$J288&lt;&gt;"")</formula>
    </cfRule>
  </conditionalFormatting>
  <conditionalFormatting sqref="A288:A291">
    <cfRule type="containsBlanks" dxfId="4923" priority="3449">
      <formula>LEN(TRIM(A288))=0</formula>
    </cfRule>
  </conditionalFormatting>
  <conditionalFormatting sqref="AA288:AB291">
    <cfRule type="expression" dxfId="4922" priority="3446">
      <formula>AND($H288&lt;&gt;"",$I288&lt;&gt;"",$J288&lt;&gt;"")</formula>
    </cfRule>
    <cfRule type="expression" dxfId="4921" priority="3447">
      <formula>AND($H288&lt;&gt;"",$I288&lt;&gt;"",$J288="")</formula>
    </cfRule>
    <cfRule type="expression" dxfId="4920" priority="3448">
      <formula>AND($H288&lt;&gt;"",$I288="",$J288="")</formula>
    </cfRule>
  </conditionalFormatting>
  <conditionalFormatting sqref="AC288:AD291">
    <cfRule type="expression" dxfId="4919" priority="3443">
      <formula>AND($H288&lt;&gt;"",$I288&lt;&gt;"",$J288&lt;&gt;"")</formula>
    </cfRule>
    <cfRule type="expression" dxfId="4918" priority="3444">
      <formula>AND($H288&lt;&gt;"",$I288&lt;&gt;"",$J288="")</formula>
    </cfRule>
    <cfRule type="expression" dxfId="4917" priority="3445">
      <formula>AND($H288&lt;&gt;"",$I288="",$J288="")</formula>
    </cfRule>
  </conditionalFormatting>
  <conditionalFormatting sqref="AE288:AH291">
    <cfRule type="expression" dxfId="4916" priority="3440">
      <formula>AND($H288&lt;&gt;"",$I288&lt;&gt;"",$J288&lt;&gt;"")</formula>
    </cfRule>
    <cfRule type="expression" dxfId="4915" priority="3441">
      <formula>AND($H288&lt;&gt;"",$I288&lt;&gt;"",$J288="")</formula>
    </cfRule>
    <cfRule type="expression" dxfId="4914" priority="3442">
      <formula>AND($H288&lt;&gt;"",$I288="",$J288="")</formula>
    </cfRule>
  </conditionalFormatting>
  <conditionalFormatting sqref="AI288:AI291">
    <cfRule type="expression" dxfId="4913" priority="3437">
      <formula>AND($H288&lt;&gt;"",$I288&lt;&gt;"",$J288&lt;&gt;"")</formula>
    </cfRule>
    <cfRule type="expression" dxfId="4912" priority="3438">
      <formula>AND($H288&lt;&gt;"",$I288&lt;&gt;"",$J288="")</formula>
    </cfRule>
    <cfRule type="expression" dxfId="4911" priority="3439">
      <formula>AND($H288&lt;&gt;"",$I288="",$J288="")</formula>
    </cfRule>
  </conditionalFormatting>
  <conditionalFormatting sqref="H286:J287">
    <cfRule type="expression" dxfId="4910" priority="3476">
      <formula>AND($H286&lt;&gt;"",$I286&lt;&gt;"",$J286&lt;&gt;"")</formula>
    </cfRule>
    <cfRule type="expression" dxfId="4909" priority="3477">
      <formula>AND($H286&lt;&gt;"",$I286&lt;&gt;"",$J286="")</formula>
    </cfRule>
    <cfRule type="expression" dxfId="4908" priority="3478">
      <formula>AND($H286&lt;&gt;"",$I286="",$J286="")</formula>
    </cfRule>
  </conditionalFormatting>
  <conditionalFormatting sqref="AA287:AB287">
    <cfRule type="expression" dxfId="4907" priority="3467">
      <formula>AND($H287&lt;&gt;"",$I287&lt;&gt;"",$J287&lt;&gt;"")</formula>
    </cfRule>
    <cfRule type="expression" dxfId="4906" priority="3468">
      <formula>AND($H287&lt;&gt;"",$I287&lt;&gt;"",$J287="")</formula>
    </cfRule>
    <cfRule type="expression" dxfId="4905" priority="3469">
      <formula>AND($H287&lt;&gt;"",$I287="",$J287="")</formula>
    </cfRule>
  </conditionalFormatting>
  <conditionalFormatting sqref="AC287:AD287">
    <cfRule type="expression" dxfId="4904" priority="3464">
      <formula>AND($H287&lt;&gt;"",$I287&lt;&gt;"",$J287&lt;&gt;"")</formula>
    </cfRule>
    <cfRule type="expression" dxfId="4903" priority="3465">
      <formula>AND($H287&lt;&gt;"",$I287&lt;&gt;"",$J287="")</formula>
    </cfRule>
    <cfRule type="expression" dxfId="4902" priority="3466">
      <formula>AND($H287&lt;&gt;"",$I287="",$J287="")</formula>
    </cfRule>
  </conditionalFormatting>
  <conditionalFormatting sqref="AI286:AI287">
    <cfRule type="expression" dxfId="4901" priority="3458">
      <formula>AND($H286&lt;&gt;"",$I286&lt;&gt;"",$J286&lt;&gt;"")</formula>
    </cfRule>
    <cfRule type="expression" dxfId="4900" priority="3459">
      <formula>AND($H286&lt;&gt;"",$I286&lt;&gt;"",$J286="")</formula>
    </cfRule>
    <cfRule type="expression" dxfId="4899" priority="3460">
      <formula>AND($H286&lt;&gt;"",$I286="",$J286="")</formula>
    </cfRule>
  </conditionalFormatting>
  <conditionalFormatting sqref="AH293">
    <cfRule type="expression" dxfId="4898" priority="3419">
      <formula>AND($H293&lt;&gt;"",$I293&lt;&gt;"",$J293&lt;&gt;"")</formula>
    </cfRule>
    <cfRule type="expression" dxfId="4897" priority="3420">
      <formula>AND($H293&lt;&gt;"",$I293&lt;&gt;"",$J293="")</formula>
    </cfRule>
    <cfRule type="expression" dxfId="4896" priority="3421">
      <formula>AND($H293&lt;&gt;"",$I293="",$J293="")</formula>
    </cfRule>
  </conditionalFormatting>
  <conditionalFormatting sqref="AI293">
    <cfRule type="expression" dxfId="4895" priority="3416">
      <formula>AND($H293&lt;&gt;"",$I293&lt;&gt;"",$J293&lt;&gt;"")</formula>
    </cfRule>
    <cfRule type="expression" dxfId="4894" priority="3417">
      <formula>AND($H293&lt;&gt;"",$I293&lt;&gt;"",$J293="")</formula>
    </cfRule>
    <cfRule type="expression" dxfId="4893" priority="3418">
      <formula>AND($H293&lt;&gt;"",$I293="",$J293="")</formula>
    </cfRule>
  </conditionalFormatting>
  <conditionalFormatting sqref="H293:J293">
    <cfRule type="expression" dxfId="4892" priority="3434">
      <formula>AND($H293&lt;&gt;"",$I293&lt;&gt;"",$J293&lt;&gt;"")</formula>
    </cfRule>
    <cfRule type="expression" dxfId="4891" priority="3435">
      <formula>AND($H293&lt;&gt;"",$I293&lt;&gt;"",$J293="")</formula>
    </cfRule>
    <cfRule type="expression" dxfId="4890" priority="3436">
      <formula>AND($H293&lt;&gt;"",$I293="",$J293="")</formula>
    </cfRule>
  </conditionalFormatting>
  <conditionalFormatting sqref="X287:Z287 X286:AG286 U286:U287">
    <cfRule type="expression" dxfId="4889" priority="3473">
      <formula>AND($H286&lt;&gt;"",$I286&lt;&gt;"",$J286&lt;&gt;"")</formula>
    </cfRule>
    <cfRule type="expression" dxfId="4888" priority="3474">
      <formula>AND($H286&lt;&gt;"",$I286&lt;&gt;"",$J286="")</formula>
    </cfRule>
    <cfRule type="expression" dxfId="4887" priority="3475">
      <formula>AND($H286&lt;&gt;"",$I286="",$J286="")</formula>
    </cfRule>
  </conditionalFormatting>
  <conditionalFormatting sqref="H286:H287">
    <cfRule type="expression" dxfId="4886" priority="3472">
      <formula>AND($H286&lt;&gt;"",$I286&lt;&gt;"")</formula>
    </cfRule>
  </conditionalFormatting>
  <conditionalFormatting sqref="I286:I287">
    <cfRule type="expression" dxfId="4885" priority="3471">
      <formula>AND($I286&lt;&gt;"",$J286&lt;&gt;"")</formula>
    </cfRule>
  </conditionalFormatting>
  <conditionalFormatting sqref="A286:A287">
    <cfRule type="containsBlanks" dxfId="4884" priority="3470">
      <formula>LEN(TRIM(A286))=0</formula>
    </cfRule>
  </conditionalFormatting>
  <conditionalFormatting sqref="X293:AG293 U293">
    <cfRule type="expression" dxfId="4883" priority="3431">
      <formula>AND($H293&lt;&gt;"",$I293&lt;&gt;"",$J293&lt;&gt;"")</formula>
    </cfRule>
    <cfRule type="expression" dxfId="4882" priority="3432">
      <formula>AND($H293&lt;&gt;"",$I293&lt;&gt;"",$J293="")</formula>
    </cfRule>
    <cfRule type="expression" dxfId="4881" priority="3433">
      <formula>AND($H293&lt;&gt;"",$I293="",$J293="")</formula>
    </cfRule>
  </conditionalFormatting>
  <conditionalFormatting sqref="AE287:AH287 AH286">
    <cfRule type="expression" dxfId="4880" priority="3461">
      <formula>AND($H286&lt;&gt;"",$I286&lt;&gt;"",$J286&lt;&gt;"")</formula>
    </cfRule>
    <cfRule type="expression" dxfId="4879" priority="3462">
      <formula>AND($H286&lt;&gt;"",$I286&lt;&gt;"",$J286="")</formula>
    </cfRule>
    <cfRule type="expression" dxfId="4878" priority="3463">
      <formula>AND($H286&lt;&gt;"",$I286="",$J286="")</formula>
    </cfRule>
  </conditionalFormatting>
  <conditionalFormatting sqref="H301:J301">
    <cfRule type="expression" dxfId="4877" priority="3371">
      <formula>AND($H301&lt;&gt;"",$I301&lt;&gt;"",$J301&lt;&gt;"")</formula>
    </cfRule>
    <cfRule type="expression" dxfId="4876" priority="3372">
      <formula>AND($H301&lt;&gt;"",$I301&lt;&gt;"",$J301="")</formula>
    </cfRule>
    <cfRule type="expression" dxfId="4875" priority="3373">
      <formula>AND($H301&lt;&gt;"",$I301="",$J301="")</formula>
    </cfRule>
  </conditionalFormatting>
  <conditionalFormatting sqref="H293">
    <cfRule type="expression" dxfId="4874" priority="3430">
      <formula>AND($H293&lt;&gt;"",$I293&lt;&gt;"")</formula>
    </cfRule>
  </conditionalFormatting>
  <conditionalFormatting sqref="I293">
    <cfRule type="expression" dxfId="4873" priority="3429">
      <formula>AND($I293&lt;&gt;"",$J293&lt;&gt;"")</formula>
    </cfRule>
  </conditionalFormatting>
  <conditionalFormatting sqref="A293">
    <cfRule type="containsBlanks" dxfId="4872" priority="3428">
      <formula>LEN(TRIM(A293))=0</formula>
    </cfRule>
  </conditionalFormatting>
  <conditionalFormatting sqref="AI301">
    <cfRule type="expression" dxfId="4871" priority="3353">
      <formula>AND($H301&lt;&gt;"",$I301&lt;&gt;"",$J301&lt;&gt;"")</formula>
    </cfRule>
    <cfRule type="expression" dxfId="4870" priority="3354">
      <formula>AND($H301&lt;&gt;"",$I301&lt;&gt;"",$J301="")</formula>
    </cfRule>
    <cfRule type="expression" dxfId="4869" priority="3355">
      <formula>AND($H301&lt;&gt;"",$I301="",$J301="")</formula>
    </cfRule>
  </conditionalFormatting>
  <conditionalFormatting sqref="X301:Z301 U301">
    <cfRule type="expression" dxfId="4868" priority="3368">
      <formula>AND($H301&lt;&gt;"",$I301&lt;&gt;"",$J301&lt;&gt;"")</formula>
    </cfRule>
    <cfRule type="expression" dxfId="4867" priority="3369">
      <formula>AND($H301&lt;&gt;"",$I301&lt;&gt;"",$J301="")</formula>
    </cfRule>
    <cfRule type="expression" dxfId="4866" priority="3370">
      <formula>AND($H301&lt;&gt;"",$I301="",$J301="")</formula>
    </cfRule>
  </conditionalFormatting>
  <conditionalFormatting sqref="AC301:AD301">
    <cfRule type="expression" dxfId="4865" priority="3359">
      <formula>AND($H301&lt;&gt;"",$I301&lt;&gt;"",$J301&lt;&gt;"")</formula>
    </cfRule>
    <cfRule type="expression" dxfId="4864" priority="3360">
      <formula>AND($H301&lt;&gt;"",$I301&lt;&gt;"",$J301="")</formula>
    </cfRule>
    <cfRule type="expression" dxfId="4863" priority="3361">
      <formula>AND($H301&lt;&gt;"",$I301="",$J301="")</formula>
    </cfRule>
  </conditionalFormatting>
  <conditionalFormatting sqref="AE301:AH301">
    <cfRule type="expression" dxfId="4862" priority="3356">
      <formula>AND($H301&lt;&gt;"",$I301&lt;&gt;"",$J301&lt;&gt;"")</formula>
    </cfRule>
    <cfRule type="expression" dxfId="4861" priority="3357">
      <formula>AND($H301&lt;&gt;"",$I301&lt;&gt;"",$J301="")</formula>
    </cfRule>
    <cfRule type="expression" dxfId="4860" priority="3358">
      <formula>AND($H301&lt;&gt;"",$I301="",$J301="")</formula>
    </cfRule>
  </conditionalFormatting>
  <conditionalFormatting sqref="H301">
    <cfRule type="expression" dxfId="4859" priority="3367">
      <formula>AND($H301&lt;&gt;"",$I301&lt;&gt;"")</formula>
    </cfRule>
  </conditionalFormatting>
  <conditionalFormatting sqref="I301">
    <cfRule type="expression" dxfId="4858" priority="3366">
      <formula>AND($I301&lt;&gt;"",$J301&lt;&gt;"")</formula>
    </cfRule>
  </conditionalFormatting>
  <conditionalFormatting sqref="A301">
    <cfRule type="containsBlanks" dxfId="4857" priority="3365">
      <formula>LEN(TRIM(A301))=0</formula>
    </cfRule>
  </conditionalFormatting>
  <conditionalFormatting sqref="AA301:AB301">
    <cfRule type="expression" dxfId="4856" priority="3362">
      <formula>AND($H301&lt;&gt;"",$I301&lt;&gt;"",$J301&lt;&gt;"")</formula>
    </cfRule>
    <cfRule type="expression" dxfId="4855" priority="3363">
      <formula>AND($H301&lt;&gt;"",$I301&lt;&gt;"",$J301="")</formula>
    </cfRule>
    <cfRule type="expression" dxfId="4854" priority="3364">
      <formula>AND($H301&lt;&gt;"",$I301="",$J301="")</formula>
    </cfRule>
  </conditionalFormatting>
  <conditionalFormatting sqref="H32:J32 H39:J39">
    <cfRule type="expression" dxfId="4853" priority="3119">
      <formula>AND($H32&lt;&gt;"",$I32&lt;&gt;"",$J32&lt;&gt;"")</formula>
    </cfRule>
    <cfRule type="expression" dxfId="4852" priority="3120">
      <formula>AND($H32&lt;&gt;"",$I32&lt;&gt;"",$J32="")</formula>
    </cfRule>
    <cfRule type="expression" dxfId="4851" priority="3121">
      <formula>AND($H32&lt;&gt;"",$I32="",$J32="")</formula>
    </cfRule>
  </conditionalFormatting>
  <conditionalFormatting sqref="H33:J33">
    <cfRule type="expression" dxfId="4850" priority="3112">
      <formula>AND($H33&lt;&gt;"",$I33&lt;&gt;"",$J33&lt;&gt;"")</formula>
    </cfRule>
    <cfRule type="expression" dxfId="4849" priority="3113">
      <formula>AND($H33&lt;&gt;"",$I33&lt;&gt;"",$J33="")</formula>
    </cfRule>
    <cfRule type="expression" dxfId="4848" priority="3114">
      <formula>AND($H33&lt;&gt;"",$I33="",$J33="")</formula>
    </cfRule>
  </conditionalFormatting>
  <conditionalFormatting sqref="H33">
    <cfRule type="expression" dxfId="4847" priority="3111">
      <formula>AND($H33&lt;&gt;"",$I33&lt;&gt;"")</formula>
    </cfRule>
  </conditionalFormatting>
  <conditionalFormatting sqref="I33">
    <cfRule type="expression" dxfId="4846" priority="3110">
      <formula>AND($I33&lt;&gt;"",$J33&lt;&gt;"")</formula>
    </cfRule>
  </conditionalFormatting>
  <conditionalFormatting sqref="A33">
    <cfRule type="containsBlanks" dxfId="4845" priority="3109">
      <formula>LEN(TRIM(A33))=0</formula>
    </cfRule>
  </conditionalFormatting>
  <conditionalFormatting sqref="H34:J34">
    <cfRule type="expression" dxfId="4844" priority="3106">
      <formula>AND($H34&lt;&gt;"",$I34&lt;&gt;"",$J34&lt;&gt;"")</formula>
    </cfRule>
    <cfRule type="expression" dxfId="4843" priority="3107">
      <formula>AND($H34&lt;&gt;"",$I34&lt;&gt;"",$J34="")</formula>
    </cfRule>
    <cfRule type="expression" dxfId="4842" priority="3108">
      <formula>AND($H34&lt;&gt;"",$I34="",$J34="")</formula>
    </cfRule>
  </conditionalFormatting>
  <conditionalFormatting sqref="H36:J36">
    <cfRule type="expression" dxfId="4841" priority="3094">
      <formula>AND($H36&lt;&gt;"",$I36&lt;&gt;"",$J36&lt;&gt;"")</formula>
    </cfRule>
    <cfRule type="expression" dxfId="4840" priority="3095">
      <formula>AND($H36&lt;&gt;"",$I36&lt;&gt;"",$J36="")</formula>
    </cfRule>
    <cfRule type="expression" dxfId="4839" priority="3096">
      <formula>AND($H36&lt;&gt;"",$I36="",$J36="")</formula>
    </cfRule>
  </conditionalFormatting>
  <conditionalFormatting sqref="X301:AI301 U301">
    <cfRule type="cellIs" dxfId="4838" priority="3129" operator="greaterThan">
      <formula>0</formula>
    </cfRule>
    <cfRule type="cellIs" dxfId="4837" priority="3130" operator="lessThan">
      <formula>0</formula>
    </cfRule>
  </conditionalFormatting>
  <conditionalFormatting sqref="H32 H39">
    <cfRule type="expression" dxfId="4836" priority="3118">
      <formula>AND($H32&lt;&gt;"",$I32&lt;&gt;"")</formula>
    </cfRule>
  </conditionalFormatting>
  <conditionalFormatting sqref="I32 I39">
    <cfRule type="expression" dxfId="4835" priority="3117">
      <formula>AND($I32&lt;&gt;"",$J32&lt;&gt;"")</formula>
    </cfRule>
  </conditionalFormatting>
  <conditionalFormatting sqref="A32">
    <cfRule type="containsBlanks" dxfId="4834" priority="3116">
      <formula>LEN(TRIM(A32))=0</formula>
    </cfRule>
  </conditionalFormatting>
  <conditionalFormatting sqref="A39">
    <cfRule type="containsBlanks" dxfId="4833" priority="3115">
      <formula>LEN(TRIM(A39))=0</formula>
    </cfRule>
  </conditionalFormatting>
  <conditionalFormatting sqref="H35:J35">
    <cfRule type="expression" dxfId="4832" priority="3100">
      <formula>AND($H35&lt;&gt;"",$I35&lt;&gt;"",$J35&lt;&gt;"")</formula>
    </cfRule>
    <cfRule type="expression" dxfId="4831" priority="3101">
      <formula>AND($H35&lt;&gt;"",$I35&lt;&gt;"",$J35="")</formula>
    </cfRule>
    <cfRule type="expression" dxfId="4830" priority="3102">
      <formula>AND($H35&lt;&gt;"",$I35="",$J35="")</formula>
    </cfRule>
  </conditionalFormatting>
  <conditionalFormatting sqref="H36">
    <cfRule type="expression" dxfId="4829" priority="3093">
      <formula>AND($H36&lt;&gt;"",$I36&lt;&gt;"")</formula>
    </cfRule>
  </conditionalFormatting>
  <conditionalFormatting sqref="I36">
    <cfRule type="expression" dxfId="4828" priority="3092">
      <formula>AND($I36&lt;&gt;"",$J36&lt;&gt;"")</formula>
    </cfRule>
  </conditionalFormatting>
  <conditionalFormatting sqref="A36">
    <cfRule type="containsBlanks" dxfId="4827" priority="3091">
      <formula>LEN(TRIM(A36))=0</formula>
    </cfRule>
  </conditionalFormatting>
  <conditionalFormatting sqref="H37:J37">
    <cfRule type="expression" dxfId="4826" priority="3088">
      <formula>AND($H37&lt;&gt;"",$I37&lt;&gt;"",$J37&lt;&gt;"")</formula>
    </cfRule>
    <cfRule type="expression" dxfId="4825" priority="3089">
      <formula>AND($H37&lt;&gt;"",$I37&lt;&gt;"",$J37="")</formula>
    </cfRule>
    <cfRule type="expression" dxfId="4824" priority="3090">
      <formula>AND($H37&lt;&gt;"",$I37="",$J37="")</formula>
    </cfRule>
  </conditionalFormatting>
  <conditionalFormatting sqref="H34">
    <cfRule type="expression" dxfId="4823" priority="3105">
      <formula>AND($H34&lt;&gt;"",$I34&lt;&gt;"")</formula>
    </cfRule>
  </conditionalFormatting>
  <conditionalFormatting sqref="I34">
    <cfRule type="expression" dxfId="4822" priority="3104">
      <formula>AND($I34&lt;&gt;"",$J34&lt;&gt;"")</formula>
    </cfRule>
  </conditionalFormatting>
  <conditionalFormatting sqref="A34">
    <cfRule type="containsBlanks" dxfId="4821" priority="3103">
      <formula>LEN(TRIM(A34))=0</formula>
    </cfRule>
  </conditionalFormatting>
  <conditionalFormatting sqref="H35">
    <cfRule type="expression" dxfId="4820" priority="3099">
      <formula>AND($H35&lt;&gt;"",$I35&lt;&gt;"")</formula>
    </cfRule>
  </conditionalFormatting>
  <conditionalFormatting sqref="I35">
    <cfRule type="expression" dxfId="4819" priority="3098">
      <formula>AND($I35&lt;&gt;"",$J35&lt;&gt;"")</formula>
    </cfRule>
  </conditionalFormatting>
  <conditionalFormatting sqref="A35">
    <cfRule type="containsBlanks" dxfId="4818" priority="3097">
      <formula>LEN(TRIM(A35))=0</formula>
    </cfRule>
  </conditionalFormatting>
  <conditionalFormatting sqref="H37">
    <cfRule type="expression" dxfId="4817" priority="3087">
      <formula>AND($H37&lt;&gt;"",$I37&lt;&gt;"")</formula>
    </cfRule>
  </conditionalFormatting>
  <conditionalFormatting sqref="I37">
    <cfRule type="expression" dxfId="4816" priority="3086">
      <formula>AND($I37&lt;&gt;"",$J37&lt;&gt;"")</formula>
    </cfRule>
  </conditionalFormatting>
  <conditionalFormatting sqref="A37">
    <cfRule type="containsBlanks" dxfId="4815" priority="3085">
      <formula>LEN(TRIM(A37))=0</formula>
    </cfRule>
  </conditionalFormatting>
  <conditionalFormatting sqref="H305:J305">
    <cfRule type="expression" dxfId="4814" priority="2530">
      <formula>AND($H305&lt;&gt;"",$I305&lt;&gt;"",$J305&lt;&gt;"")</formula>
    </cfRule>
    <cfRule type="expression" dxfId="4813" priority="2531">
      <formula>AND($H305&lt;&gt;"",$I305&lt;&gt;"",$J305="")</formula>
    </cfRule>
    <cfRule type="expression" dxfId="4812" priority="2532">
      <formula>AND($H305&lt;&gt;"",$I305="",$J305="")</formula>
    </cfRule>
  </conditionalFormatting>
  <conditionalFormatting sqref="A305">
    <cfRule type="containsBlanks" dxfId="4811" priority="2524">
      <formula>LEN(TRIM(A305))=0</formula>
    </cfRule>
  </conditionalFormatting>
  <conditionalFormatting sqref="H303:J303">
    <cfRule type="expression" dxfId="4810" priority="2551">
      <formula>AND($H303&lt;&gt;"",$I303&lt;&gt;"",$J303&lt;&gt;"")</formula>
    </cfRule>
    <cfRule type="expression" dxfId="4809" priority="2552">
      <formula>AND($H303&lt;&gt;"",$I303&lt;&gt;"",$J303="")</formula>
    </cfRule>
    <cfRule type="expression" dxfId="4808" priority="2553">
      <formula>AND($H303&lt;&gt;"",$I303="",$J303="")</formula>
    </cfRule>
  </conditionalFormatting>
  <conditionalFormatting sqref="X303:Z303 U303">
    <cfRule type="expression" dxfId="4807" priority="2548">
      <formula>AND($H303&lt;&gt;"",$I303&lt;&gt;"",$J303&lt;&gt;"")</formula>
    </cfRule>
    <cfRule type="expression" dxfId="4806" priority="2549">
      <formula>AND($H303&lt;&gt;"",$I303&lt;&gt;"",$J303="")</formula>
    </cfRule>
    <cfRule type="expression" dxfId="4805" priority="2550">
      <formula>AND($H303&lt;&gt;"",$I303="",$J303="")</formula>
    </cfRule>
  </conditionalFormatting>
  <conditionalFormatting sqref="H303">
    <cfRule type="expression" dxfId="4804" priority="2547">
      <formula>AND($H303&lt;&gt;"",$I303&lt;&gt;"")</formula>
    </cfRule>
  </conditionalFormatting>
  <conditionalFormatting sqref="I303">
    <cfRule type="expression" dxfId="4803" priority="2546">
      <formula>AND($I303&lt;&gt;"",$J303&lt;&gt;"")</formula>
    </cfRule>
  </conditionalFormatting>
  <conditionalFormatting sqref="A303">
    <cfRule type="containsBlanks" dxfId="4802" priority="2545">
      <formula>LEN(TRIM(A303))=0</formula>
    </cfRule>
  </conditionalFormatting>
  <conditionalFormatting sqref="AA303:AB303">
    <cfRule type="expression" dxfId="4801" priority="2542">
      <formula>AND($H303&lt;&gt;"",$I303&lt;&gt;"",$J303&lt;&gt;"")</formula>
    </cfRule>
    <cfRule type="expression" dxfId="4800" priority="2543">
      <formula>AND($H303&lt;&gt;"",$I303&lt;&gt;"",$J303="")</formula>
    </cfRule>
    <cfRule type="expression" dxfId="4799" priority="2544">
      <formula>AND($H303&lt;&gt;"",$I303="",$J303="")</formula>
    </cfRule>
  </conditionalFormatting>
  <conditionalFormatting sqref="AC303:AD303">
    <cfRule type="expression" dxfId="4798" priority="2539">
      <formula>AND($H303&lt;&gt;"",$I303&lt;&gt;"",$J303&lt;&gt;"")</formula>
    </cfRule>
    <cfRule type="expression" dxfId="4797" priority="2540">
      <formula>AND($H303&lt;&gt;"",$I303&lt;&gt;"",$J303="")</formula>
    </cfRule>
    <cfRule type="expression" dxfId="4796" priority="2541">
      <formula>AND($H303&lt;&gt;"",$I303="",$J303="")</formula>
    </cfRule>
  </conditionalFormatting>
  <conditionalFormatting sqref="AE303:AH303">
    <cfRule type="expression" dxfId="4795" priority="2536">
      <formula>AND($H303&lt;&gt;"",$I303&lt;&gt;"",$J303&lt;&gt;"")</formula>
    </cfRule>
    <cfRule type="expression" dxfId="4794" priority="2537">
      <formula>AND($H303&lt;&gt;"",$I303&lt;&gt;"",$J303="")</formula>
    </cfRule>
    <cfRule type="expression" dxfId="4793" priority="2538">
      <formula>AND($H303&lt;&gt;"",$I303="",$J303="")</formula>
    </cfRule>
  </conditionalFormatting>
  <conditionalFormatting sqref="AI303">
    <cfRule type="expression" dxfId="4792" priority="2533">
      <formula>AND($H303&lt;&gt;"",$I303&lt;&gt;"",$J303&lt;&gt;"")</formula>
    </cfRule>
    <cfRule type="expression" dxfId="4791" priority="2534">
      <formula>AND($H303&lt;&gt;"",$I303&lt;&gt;"",$J303="")</formula>
    </cfRule>
    <cfRule type="expression" dxfId="4790" priority="2535">
      <formula>AND($H303&lt;&gt;"",$I303="",$J303="")</formula>
    </cfRule>
  </conditionalFormatting>
  <conditionalFormatting sqref="X305:Z305 U305">
    <cfRule type="expression" dxfId="4789" priority="2527">
      <formula>AND($H305&lt;&gt;"",$I305&lt;&gt;"",$J305&lt;&gt;"")</formula>
    </cfRule>
    <cfRule type="expression" dxfId="4788" priority="2528">
      <formula>AND($H305&lt;&gt;"",$I305&lt;&gt;"",$J305="")</formula>
    </cfRule>
    <cfRule type="expression" dxfId="4787" priority="2529">
      <formula>AND($H305&lt;&gt;"",$I305="",$J305="")</formula>
    </cfRule>
  </conditionalFormatting>
  <conditionalFormatting sqref="H305">
    <cfRule type="expression" dxfId="4786" priority="2526">
      <formula>AND($H305&lt;&gt;"",$I305&lt;&gt;"")</formula>
    </cfRule>
  </conditionalFormatting>
  <conditionalFormatting sqref="I305">
    <cfRule type="expression" dxfId="4785" priority="2525">
      <formula>AND($I305&lt;&gt;"",$J305&lt;&gt;"")</formula>
    </cfRule>
  </conditionalFormatting>
  <conditionalFormatting sqref="AA305:AB305">
    <cfRule type="expression" dxfId="4784" priority="2521">
      <formula>AND($H305&lt;&gt;"",$I305&lt;&gt;"",$J305&lt;&gt;"")</formula>
    </cfRule>
    <cfRule type="expression" dxfId="4783" priority="2522">
      <formula>AND($H305&lt;&gt;"",$I305&lt;&gt;"",$J305="")</formula>
    </cfRule>
    <cfRule type="expression" dxfId="4782" priority="2523">
      <formula>AND($H305&lt;&gt;"",$I305="",$J305="")</formula>
    </cfRule>
  </conditionalFormatting>
  <conditionalFormatting sqref="AC305:AD305">
    <cfRule type="expression" dxfId="4781" priority="2518">
      <formula>AND($H305&lt;&gt;"",$I305&lt;&gt;"",$J305&lt;&gt;"")</formula>
    </cfRule>
    <cfRule type="expression" dxfId="4780" priority="2519">
      <formula>AND($H305&lt;&gt;"",$I305&lt;&gt;"",$J305="")</formula>
    </cfRule>
    <cfRule type="expression" dxfId="4779" priority="2520">
      <formula>AND($H305&lt;&gt;"",$I305="",$J305="")</formula>
    </cfRule>
  </conditionalFormatting>
  <conditionalFormatting sqref="AE305:AH305">
    <cfRule type="expression" dxfId="4778" priority="2515">
      <formula>AND($H305&lt;&gt;"",$I305&lt;&gt;"",$J305&lt;&gt;"")</formula>
    </cfRule>
    <cfRule type="expression" dxfId="4777" priority="2516">
      <formula>AND($H305&lt;&gt;"",$I305&lt;&gt;"",$J305="")</formula>
    </cfRule>
    <cfRule type="expression" dxfId="4776" priority="2517">
      <formula>AND($H305&lt;&gt;"",$I305="",$J305="")</formula>
    </cfRule>
  </conditionalFormatting>
  <conditionalFormatting sqref="AI305">
    <cfRule type="expression" dxfId="4775" priority="2512">
      <formula>AND($H305&lt;&gt;"",$I305&lt;&gt;"",$J305&lt;&gt;"")</formula>
    </cfRule>
    <cfRule type="expression" dxfId="4774" priority="2513">
      <formula>AND($H305&lt;&gt;"",$I305&lt;&gt;"",$J305="")</formula>
    </cfRule>
    <cfRule type="expression" dxfId="4773" priority="2514">
      <formula>AND($H305&lt;&gt;"",$I305="",$J305="")</formula>
    </cfRule>
  </conditionalFormatting>
  <conditionalFormatting sqref="X305:AI305 U305">
    <cfRule type="cellIs" dxfId="4772" priority="2510" operator="greaterThan">
      <formula>0</formula>
    </cfRule>
    <cfRule type="cellIs" dxfId="4771" priority="2511" operator="lessThan">
      <formula>0</formula>
    </cfRule>
  </conditionalFormatting>
  <conditionalFormatting sqref="X308:Z308 U308">
    <cfRule type="expression" dxfId="4770" priority="2477">
      <formula>AND($H308&lt;&gt;"",$I308&lt;&gt;"",$J308&lt;&gt;"")</formula>
    </cfRule>
    <cfRule type="expression" dxfId="4769" priority="2478">
      <formula>AND($H308&lt;&gt;"",$I308&lt;&gt;"",$J308="")</formula>
    </cfRule>
    <cfRule type="expression" dxfId="4768" priority="2479">
      <formula>AND($H308&lt;&gt;"",$I308="",$J308="")</formula>
    </cfRule>
  </conditionalFormatting>
  <conditionalFormatting sqref="H313:J313 H318:J318">
    <cfRule type="expression" dxfId="4767" priority="2459">
      <formula>AND($H313&lt;&gt;"",$I313&lt;&gt;"",$J313&lt;&gt;"")</formula>
    </cfRule>
    <cfRule type="expression" dxfId="4766" priority="2460">
      <formula>AND($H313&lt;&gt;"",$I313&lt;&gt;"",$J313="")</formula>
    </cfRule>
    <cfRule type="expression" dxfId="4765" priority="2461">
      <formula>AND($H313&lt;&gt;"",$I313="",$J313="")</formula>
    </cfRule>
  </conditionalFormatting>
  <conditionalFormatting sqref="AC308:AD308">
    <cfRule type="expression" dxfId="4764" priority="2468">
      <formula>AND($H308&lt;&gt;"",$I308&lt;&gt;"",$J308&lt;&gt;"")</formula>
    </cfRule>
    <cfRule type="expression" dxfId="4763" priority="2469">
      <formula>AND($H308&lt;&gt;"",$I308&lt;&gt;"",$J308="")</formula>
    </cfRule>
    <cfRule type="expression" dxfId="4762" priority="2470">
      <formula>AND($H308&lt;&gt;"",$I308="",$J308="")</formula>
    </cfRule>
  </conditionalFormatting>
  <conditionalFormatting sqref="AE308:AH308">
    <cfRule type="expression" dxfId="4761" priority="2465">
      <formula>AND($H308&lt;&gt;"",$I308&lt;&gt;"",$J308&lt;&gt;"")</formula>
    </cfRule>
    <cfRule type="expression" dxfId="4760" priority="2466">
      <formula>AND($H308&lt;&gt;"",$I308&lt;&gt;"",$J308="")</formula>
    </cfRule>
    <cfRule type="expression" dxfId="4759" priority="2467">
      <formula>AND($H308&lt;&gt;"",$I308="",$J308="")</formula>
    </cfRule>
  </conditionalFormatting>
  <conditionalFormatting sqref="AI308">
    <cfRule type="expression" dxfId="4758" priority="2462">
      <formula>AND($H308&lt;&gt;"",$I308&lt;&gt;"",$J308&lt;&gt;"")</formula>
    </cfRule>
    <cfRule type="expression" dxfId="4757" priority="2463">
      <formula>AND($H308&lt;&gt;"",$I308&lt;&gt;"",$J308="")</formula>
    </cfRule>
    <cfRule type="expression" dxfId="4756" priority="2464">
      <formula>AND($H308&lt;&gt;"",$I308="",$J308="")</formula>
    </cfRule>
  </conditionalFormatting>
  <conditionalFormatting sqref="H319:J319">
    <cfRule type="expression" dxfId="4755" priority="2438">
      <formula>AND($H319&lt;&gt;"",$I319&lt;&gt;"",$J319&lt;&gt;"")</formula>
    </cfRule>
    <cfRule type="expression" dxfId="4754" priority="2439">
      <formula>AND($H319&lt;&gt;"",$I319&lt;&gt;"",$J319="")</formula>
    </cfRule>
    <cfRule type="expression" dxfId="4753" priority="2440">
      <formula>AND($H319&lt;&gt;"",$I319="",$J319="")</formula>
    </cfRule>
  </conditionalFormatting>
  <conditionalFormatting sqref="H308">
    <cfRule type="expression" dxfId="4752" priority="2476">
      <formula>AND($H308&lt;&gt;"",$I308&lt;&gt;"")</formula>
    </cfRule>
  </conditionalFormatting>
  <conditionalFormatting sqref="I308">
    <cfRule type="expression" dxfId="4751" priority="2475">
      <formula>AND($I308&lt;&gt;"",$J308&lt;&gt;"")</formula>
    </cfRule>
  </conditionalFormatting>
  <conditionalFormatting sqref="A308">
    <cfRule type="containsBlanks" dxfId="4750" priority="2474">
      <formula>LEN(TRIM(A308))=0</formula>
    </cfRule>
  </conditionalFormatting>
  <conditionalFormatting sqref="AC318:AD318">
    <cfRule type="expression" dxfId="4749" priority="2447">
      <formula>AND($H318&lt;&gt;"",$I318&lt;&gt;"",$J318&lt;&gt;"")</formula>
    </cfRule>
    <cfRule type="expression" dxfId="4748" priority="2448">
      <formula>AND($H318&lt;&gt;"",$I318&lt;&gt;"",$J318="")</formula>
    </cfRule>
    <cfRule type="expression" dxfId="4747" priority="2449">
      <formula>AND($H318&lt;&gt;"",$I318="",$J318="")</formula>
    </cfRule>
  </conditionalFormatting>
  <conditionalFormatting sqref="AI320 AI330">
    <cfRule type="expression" dxfId="4746" priority="2399">
      <formula>AND($H320&lt;&gt;"",$I320&lt;&gt;"",$J320&lt;&gt;"")</formula>
    </cfRule>
    <cfRule type="expression" dxfId="4745" priority="2400">
      <formula>AND($H320&lt;&gt;"",$I320&lt;&gt;"",$J320="")</formula>
    </cfRule>
    <cfRule type="expression" dxfId="4744" priority="2401">
      <formula>AND($H320&lt;&gt;"",$I320="",$J320="")</formula>
    </cfRule>
  </conditionalFormatting>
  <conditionalFormatting sqref="H308:J308">
    <cfRule type="expression" dxfId="4743" priority="2480">
      <formula>AND($H308&lt;&gt;"",$I308&lt;&gt;"",$J308&lt;&gt;"")</formula>
    </cfRule>
    <cfRule type="expression" dxfId="4742" priority="2481">
      <formula>AND($H308&lt;&gt;"",$I308&lt;&gt;"",$J308="")</formula>
    </cfRule>
    <cfRule type="expression" dxfId="4741" priority="2482">
      <formula>AND($H308&lt;&gt;"",$I308="",$J308="")</formula>
    </cfRule>
  </conditionalFormatting>
  <conditionalFormatting sqref="AI313 AI318">
    <cfRule type="expression" dxfId="4740" priority="2441">
      <formula>AND($H313&lt;&gt;"",$I313&lt;&gt;"",$J313&lt;&gt;"")</formula>
    </cfRule>
    <cfRule type="expression" dxfId="4739" priority="2442">
      <formula>AND($H313&lt;&gt;"",$I313&lt;&gt;"",$J313="")</formula>
    </cfRule>
    <cfRule type="expression" dxfId="4738" priority="2443">
      <formula>AND($H313&lt;&gt;"",$I313="",$J313="")</formula>
    </cfRule>
  </conditionalFormatting>
  <conditionalFormatting sqref="AA308:AB308">
    <cfRule type="expression" dxfId="4737" priority="2471">
      <formula>AND($H308&lt;&gt;"",$I308&lt;&gt;"",$J308&lt;&gt;"")</formula>
    </cfRule>
    <cfRule type="expression" dxfId="4736" priority="2472">
      <formula>AND($H308&lt;&gt;"",$I308&lt;&gt;"",$J308="")</formula>
    </cfRule>
    <cfRule type="expression" dxfId="4735" priority="2473">
      <formula>AND($H308&lt;&gt;"",$I308="",$J308="")</formula>
    </cfRule>
  </conditionalFormatting>
  <conditionalFormatting sqref="AA318:AB318">
    <cfRule type="expression" dxfId="4734" priority="2450">
      <formula>AND($H318&lt;&gt;"",$I318&lt;&gt;"",$J318&lt;&gt;"")</formula>
    </cfRule>
    <cfRule type="expression" dxfId="4733" priority="2451">
      <formula>AND($H318&lt;&gt;"",$I318&lt;&gt;"",$J318="")</formula>
    </cfRule>
    <cfRule type="expression" dxfId="4732" priority="2452">
      <formula>AND($H318&lt;&gt;"",$I318="",$J318="")</formula>
    </cfRule>
  </conditionalFormatting>
  <conditionalFormatting sqref="H320:J320 H330:J330">
    <cfRule type="expression" dxfId="4731" priority="2417">
      <formula>AND($H320&lt;&gt;"",$I320&lt;&gt;"",$J320&lt;&gt;"")</formula>
    </cfRule>
    <cfRule type="expression" dxfId="4730" priority="2418">
      <formula>AND($H320&lt;&gt;"",$I320&lt;&gt;"",$J320="")</formula>
    </cfRule>
    <cfRule type="expression" dxfId="4729" priority="2419">
      <formula>AND($H320&lt;&gt;"",$I320="",$J320="")</formula>
    </cfRule>
  </conditionalFormatting>
  <conditionalFormatting sqref="AC330:AD330">
    <cfRule type="expression" dxfId="4728" priority="2405">
      <formula>AND($H330&lt;&gt;"",$I330&lt;&gt;"",$J330&lt;&gt;"")</formula>
    </cfRule>
    <cfRule type="expression" dxfId="4727" priority="2406">
      <formula>AND($H330&lt;&gt;"",$I330&lt;&gt;"",$J330="")</formula>
    </cfRule>
    <cfRule type="expression" dxfId="4726" priority="2407">
      <formula>AND($H330&lt;&gt;"",$I330="",$J330="")</formula>
    </cfRule>
  </conditionalFormatting>
  <conditionalFormatting sqref="AE330:AH330 AH320">
    <cfRule type="expression" dxfId="4725" priority="2402">
      <formula>AND($H320&lt;&gt;"",$I320&lt;&gt;"",$J320&lt;&gt;"")</formula>
    </cfRule>
    <cfRule type="expression" dxfId="4724" priority="2403">
      <formula>AND($H320&lt;&gt;"",$I320&lt;&gt;"",$J320="")</formula>
    </cfRule>
    <cfRule type="expression" dxfId="4723" priority="2404">
      <formula>AND($H320&lt;&gt;"",$I320="",$J320="")</formula>
    </cfRule>
  </conditionalFormatting>
  <conditionalFormatting sqref="X330:Z330 X320:AG320 U320 U330">
    <cfRule type="expression" dxfId="4722" priority="2414">
      <formula>AND($H320&lt;&gt;"",$I320&lt;&gt;"",$J320&lt;&gt;"")</formula>
    </cfRule>
    <cfRule type="expression" dxfId="4721" priority="2415">
      <formula>AND($H320&lt;&gt;"",$I320&lt;&gt;"",$J320="")</formula>
    </cfRule>
    <cfRule type="expression" dxfId="4720" priority="2416">
      <formula>AND($H320&lt;&gt;"",$I320="",$J320="")</formula>
    </cfRule>
  </conditionalFormatting>
  <conditionalFormatting sqref="H320 H330">
    <cfRule type="expression" dxfId="4719" priority="2413">
      <formula>AND($H320&lt;&gt;"",$I320&lt;&gt;"")</formula>
    </cfRule>
  </conditionalFormatting>
  <conditionalFormatting sqref="I320 I330">
    <cfRule type="expression" dxfId="4718" priority="2412">
      <formula>AND($I320&lt;&gt;"",$J320&lt;&gt;"")</formula>
    </cfRule>
  </conditionalFormatting>
  <conditionalFormatting sqref="A320 A330">
    <cfRule type="containsBlanks" dxfId="4717" priority="2411">
      <formula>LEN(TRIM(A320))=0</formula>
    </cfRule>
  </conditionalFormatting>
  <conditionalFormatting sqref="AH317">
    <cfRule type="expression" dxfId="4716" priority="2387">
      <formula>AND($H317&lt;&gt;"",$I317&lt;&gt;"",$J317&lt;&gt;"")</formula>
    </cfRule>
    <cfRule type="expression" dxfId="4715" priority="2388">
      <formula>AND($H317&lt;&gt;"",$I317&lt;&gt;"",$J317="")</formula>
    </cfRule>
    <cfRule type="expression" dxfId="4714" priority="2389">
      <formula>AND($H317&lt;&gt;"",$I317="",$J317="")</formula>
    </cfRule>
  </conditionalFormatting>
  <conditionalFormatting sqref="AA330:AB330">
    <cfRule type="expression" dxfId="4713" priority="2408">
      <formula>AND($H330&lt;&gt;"",$I330&lt;&gt;"",$J330&lt;&gt;"")</formula>
    </cfRule>
    <cfRule type="expression" dxfId="4712" priority="2409">
      <formula>AND($H330&lt;&gt;"",$I330&lt;&gt;"",$J330="")</formula>
    </cfRule>
    <cfRule type="expression" dxfId="4711" priority="2410">
      <formula>AND($H330&lt;&gt;"",$I330="",$J330="")</formula>
    </cfRule>
  </conditionalFormatting>
  <conditionalFormatting sqref="H307:J307">
    <cfRule type="expression" dxfId="4710" priority="2486">
      <formula>AND($H307&lt;&gt;"",$I307&lt;&gt;"",$J307&lt;&gt;"")</formula>
    </cfRule>
    <cfRule type="expression" dxfId="4709" priority="2487">
      <formula>AND($H307&lt;&gt;"",$I307&lt;&gt;"",$J307="")</formula>
    </cfRule>
    <cfRule type="expression" dxfId="4708" priority="2488">
      <formula>AND($H307&lt;&gt;"",$I307="",$J307="")</formula>
    </cfRule>
  </conditionalFormatting>
  <conditionalFormatting sqref="H307">
    <cfRule type="expression" dxfId="4707" priority="2485">
      <formula>AND($H307&lt;&gt;"",$I307&lt;&gt;"")</formula>
    </cfRule>
  </conditionalFormatting>
  <conditionalFormatting sqref="I307">
    <cfRule type="expression" dxfId="4706" priority="2484">
      <formula>AND($I307&lt;&gt;"",$J307&lt;&gt;"")</formula>
    </cfRule>
  </conditionalFormatting>
  <conditionalFormatting sqref="A307">
    <cfRule type="containsBlanks" dxfId="4705" priority="2483">
      <formula>LEN(TRIM(A307))=0</formula>
    </cfRule>
  </conditionalFormatting>
  <conditionalFormatting sqref="AE318:AH318 AH313">
    <cfRule type="expression" dxfId="4704" priority="2444">
      <formula>AND($H313&lt;&gt;"",$I313&lt;&gt;"",$J313&lt;&gt;"")</formula>
    </cfRule>
    <cfRule type="expression" dxfId="4703" priority="2445">
      <formula>AND($H313&lt;&gt;"",$I313&lt;&gt;"",$J313="")</formula>
    </cfRule>
    <cfRule type="expression" dxfId="4702" priority="2446">
      <formula>AND($H313&lt;&gt;"",$I313="",$J313="")</formula>
    </cfRule>
  </conditionalFormatting>
  <conditionalFormatting sqref="H324">
    <cfRule type="expression" dxfId="4701" priority="2356">
      <formula>AND($H324&lt;&gt;"",$I324&lt;&gt;"")</formula>
    </cfRule>
  </conditionalFormatting>
  <conditionalFormatting sqref="I324">
    <cfRule type="expression" dxfId="4700" priority="2355">
      <formula>AND($I324&lt;&gt;"",$J324&lt;&gt;"")</formula>
    </cfRule>
  </conditionalFormatting>
  <conditionalFormatting sqref="A324">
    <cfRule type="containsBlanks" dxfId="4699" priority="2354">
      <formula>LEN(TRIM(A324))=0</formula>
    </cfRule>
  </conditionalFormatting>
  <conditionalFormatting sqref="X318:Z318 X313:AG313 U313 U318">
    <cfRule type="expression" dxfId="4698" priority="2456">
      <formula>AND($H313&lt;&gt;"",$I313&lt;&gt;"",$J313&lt;&gt;"")</formula>
    </cfRule>
    <cfRule type="expression" dxfId="4697" priority="2457">
      <formula>AND($H313&lt;&gt;"",$I313&lt;&gt;"",$J313="")</formula>
    </cfRule>
    <cfRule type="expression" dxfId="4696" priority="2458">
      <formula>AND($H313&lt;&gt;"",$I313="",$J313="")</formula>
    </cfRule>
  </conditionalFormatting>
  <conditionalFormatting sqref="AC324:AD324">
    <cfRule type="expression" dxfId="4695" priority="2348">
      <formula>AND($H324&lt;&gt;"",$I324&lt;&gt;"",$J324&lt;&gt;"")</formula>
    </cfRule>
    <cfRule type="expression" dxfId="4694" priority="2349">
      <formula>AND($H324&lt;&gt;"",$I324&lt;&gt;"",$J324="")</formula>
    </cfRule>
    <cfRule type="expression" dxfId="4693" priority="2350">
      <formula>AND($H324&lt;&gt;"",$I324="",$J324="")</formula>
    </cfRule>
  </conditionalFormatting>
  <conditionalFormatting sqref="AA319:AB319">
    <cfRule type="expression" dxfId="4692" priority="2429">
      <formula>AND($H319&lt;&gt;"",$I319&lt;&gt;"",$J319&lt;&gt;"")</formula>
    </cfRule>
    <cfRule type="expression" dxfId="4691" priority="2430">
      <formula>AND($H319&lt;&gt;"",$I319&lt;&gt;"",$J319="")</formula>
    </cfRule>
    <cfRule type="expression" dxfId="4690" priority="2431">
      <formula>AND($H319&lt;&gt;"",$I319="",$J319="")</formula>
    </cfRule>
  </conditionalFormatting>
  <conditionalFormatting sqref="AC319:AD319">
    <cfRule type="expression" dxfId="4689" priority="2426">
      <formula>AND($H319&lt;&gt;"",$I319&lt;&gt;"",$J319&lt;&gt;"")</formula>
    </cfRule>
    <cfRule type="expression" dxfId="4688" priority="2427">
      <formula>AND($H319&lt;&gt;"",$I319&lt;&gt;"",$J319="")</formula>
    </cfRule>
    <cfRule type="expression" dxfId="4687" priority="2428">
      <formula>AND($H319&lt;&gt;"",$I319="",$J319="")</formula>
    </cfRule>
  </conditionalFormatting>
  <conditionalFormatting sqref="AE319:AH319">
    <cfRule type="expression" dxfId="4686" priority="2423">
      <formula>AND($H319&lt;&gt;"",$I319&lt;&gt;"",$J319&lt;&gt;"")</formula>
    </cfRule>
    <cfRule type="expression" dxfId="4685" priority="2424">
      <formula>AND($H319&lt;&gt;"",$I319&lt;&gt;"",$J319="")</formula>
    </cfRule>
    <cfRule type="expression" dxfId="4684" priority="2425">
      <formula>AND($H319&lt;&gt;"",$I319="",$J319="")</formula>
    </cfRule>
  </conditionalFormatting>
  <conditionalFormatting sqref="X319:Z319 U319">
    <cfRule type="expression" dxfId="4683" priority="2435">
      <formula>AND($H319&lt;&gt;"",$I319&lt;&gt;"",$J319&lt;&gt;"")</formula>
    </cfRule>
    <cfRule type="expression" dxfId="4682" priority="2436">
      <formula>AND($H319&lt;&gt;"",$I319&lt;&gt;"",$J319="")</formula>
    </cfRule>
    <cfRule type="expression" dxfId="4681" priority="2437">
      <formula>AND($H319&lt;&gt;"",$I319="",$J319="")</formula>
    </cfRule>
  </conditionalFormatting>
  <conditionalFormatting sqref="H313 H318">
    <cfRule type="expression" dxfId="4680" priority="2455">
      <formula>AND($H313&lt;&gt;"",$I313&lt;&gt;"")</formula>
    </cfRule>
  </conditionalFormatting>
  <conditionalFormatting sqref="I313 I318">
    <cfRule type="expression" dxfId="4679" priority="2454">
      <formula>AND($I313&lt;&gt;"",$J313&lt;&gt;"")</formula>
    </cfRule>
  </conditionalFormatting>
  <conditionalFormatting sqref="A313 A318">
    <cfRule type="containsBlanks" dxfId="4678" priority="2453">
      <formula>LEN(TRIM(A313))=0</formula>
    </cfRule>
  </conditionalFormatting>
  <conditionalFormatting sqref="AI319">
    <cfRule type="expression" dxfId="4677" priority="2420">
      <formula>AND($H319&lt;&gt;"",$I319&lt;&gt;"",$J319&lt;&gt;"")</formula>
    </cfRule>
    <cfRule type="expression" dxfId="4676" priority="2421">
      <formula>AND($H319&lt;&gt;"",$I319&lt;&gt;"",$J319="")</formula>
    </cfRule>
    <cfRule type="expression" dxfId="4675" priority="2422">
      <formula>AND($H319&lt;&gt;"",$I319="",$J319="")</formula>
    </cfRule>
  </conditionalFormatting>
  <conditionalFormatting sqref="X317:AG317 U317">
    <cfRule type="expression" dxfId="4674" priority="2393">
      <formula>AND($H317&lt;&gt;"",$I317&lt;&gt;"",$J317&lt;&gt;"")</formula>
    </cfRule>
    <cfRule type="expression" dxfId="4673" priority="2394">
      <formula>AND($H317&lt;&gt;"",$I317&lt;&gt;"",$J317="")</formula>
    </cfRule>
    <cfRule type="expression" dxfId="4672" priority="2395">
      <formula>AND($H317&lt;&gt;"",$I317="",$J317="")</formula>
    </cfRule>
  </conditionalFormatting>
  <conditionalFormatting sqref="H319">
    <cfRule type="expression" dxfId="4671" priority="2434">
      <formula>AND($H319&lt;&gt;"",$I319&lt;&gt;"")</formula>
    </cfRule>
  </conditionalFormatting>
  <conditionalFormatting sqref="I319">
    <cfRule type="expression" dxfId="4670" priority="2433">
      <formula>AND($I319&lt;&gt;"",$J319&lt;&gt;"")</formula>
    </cfRule>
  </conditionalFormatting>
  <conditionalFormatting sqref="A319">
    <cfRule type="containsBlanks" dxfId="4669" priority="2432">
      <formula>LEN(TRIM(A319))=0</formula>
    </cfRule>
  </conditionalFormatting>
  <conditionalFormatting sqref="AE324:AH324">
    <cfRule type="expression" dxfId="4668" priority="2345">
      <formula>AND($H324&lt;&gt;"",$I324&lt;&gt;"",$J324&lt;&gt;"")</formula>
    </cfRule>
    <cfRule type="expression" dxfId="4667" priority="2346">
      <formula>AND($H324&lt;&gt;"",$I324&lt;&gt;"",$J324="")</formula>
    </cfRule>
    <cfRule type="expression" dxfId="4666" priority="2347">
      <formula>AND($H324&lt;&gt;"",$I324="",$J324="")</formula>
    </cfRule>
  </conditionalFormatting>
  <conditionalFormatting sqref="AI317">
    <cfRule type="expression" dxfId="4665" priority="2384">
      <formula>AND($H317&lt;&gt;"",$I317&lt;&gt;"",$J317&lt;&gt;"")</formula>
    </cfRule>
    <cfRule type="expression" dxfId="4664" priority="2385">
      <formula>AND($H317&lt;&gt;"",$I317&lt;&gt;"",$J317="")</formula>
    </cfRule>
    <cfRule type="expression" dxfId="4663" priority="2386">
      <formula>AND($H317&lt;&gt;"",$I317="",$J317="")</formula>
    </cfRule>
  </conditionalFormatting>
  <conditionalFormatting sqref="H324:J324">
    <cfRule type="expression" dxfId="4662" priority="2360">
      <formula>AND($H324&lt;&gt;"",$I324&lt;&gt;"",$J324&lt;&gt;"")</formula>
    </cfRule>
    <cfRule type="expression" dxfId="4661" priority="2361">
      <formula>AND($H324&lt;&gt;"",$I324&lt;&gt;"",$J324="")</formula>
    </cfRule>
    <cfRule type="expression" dxfId="4660" priority="2362">
      <formula>AND($H324&lt;&gt;"",$I324="",$J324="")</formula>
    </cfRule>
  </conditionalFormatting>
  <conditionalFormatting sqref="X324:Z324 U324">
    <cfRule type="expression" dxfId="4659" priority="2357">
      <formula>AND($H324&lt;&gt;"",$I324&lt;&gt;"",$J324&lt;&gt;"")</formula>
    </cfRule>
    <cfRule type="expression" dxfId="4658" priority="2358">
      <formula>AND($H324&lt;&gt;"",$I324&lt;&gt;"",$J324="")</formula>
    </cfRule>
    <cfRule type="expression" dxfId="4657" priority="2359">
      <formula>AND($H324&lt;&gt;"",$I324="",$J324="")</formula>
    </cfRule>
  </conditionalFormatting>
  <conditionalFormatting sqref="H323:J323">
    <cfRule type="expression" dxfId="4656" priority="2381">
      <formula>AND($H323&lt;&gt;"",$I323&lt;&gt;"",$J323&lt;&gt;"")</formula>
    </cfRule>
    <cfRule type="expression" dxfId="4655" priority="2382">
      <formula>AND($H323&lt;&gt;"",$I323&lt;&gt;"",$J323="")</formula>
    </cfRule>
    <cfRule type="expression" dxfId="4654" priority="2383">
      <formula>AND($H323&lt;&gt;"",$I323="",$J323="")</formula>
    </cfRule>
  </conditionalFormatting>
  <conditionalFormatting sqref="X323:Z323 U323">
    <cfRule type="expression" dxfId="4653" priority="2378">
      <formula>AND($H323&lt;&gt;"",$I323&lt;&gt;"",$J323&lt;&gt;"")</formula>
    </cfRule>
    <cfRule type="expression" dxfId="4652" priority="2379">
      <formula>AND($H323&lt;&gt;"",$I323&lt;&gt;"",$J323="")</formula>
    </cfRule>
    <cfRule type="expression" dxfId="4651" priority="2380">
      <formula>AND($H323&lt;&gt;"",$I323="",$J323="")</formula>
    </cfRule>
  </conditionalFormatting>
  <conditionalFormatting sqref="H323">
    <cfRule type="expression" dxfId="4650" priority="2377">
      <formula>AND($H323&lt;&gt;"",$I323&lt;&gt;"")</formula>
    </cfRule>
  </conditionalFormatting>
  <conditionalFormatting sqref="I323">
    <cfRule type="expression" dxfId="4649" priority="2376">
      <formula>AND($I323&lt;&gt;"",$J323&lt;&gt;"")</formula>
    </cfRule>
  </conditionalFormatting>
  <conditionalFormatting sqref="A323">
    <cfRule type="containsBlanks" dxfId="4648" priority="2375">
      <formula>LEN(TRIM(A323))=0</formula>
    </cfRule>
  </conditionalFormatting>
  <conditionalFormatting sqref="AA324:AB324">
    <cfRule type="expression" dxfId="4647" priority="2351">
      <formula>AND($H324&lt;&gt;"",$I324&lt;&gt;"",$J324&lt;&gt;"")</formula>
    </cfRule>
    <cfRule type="expression" dxfId="4646" priority="2352">
      <formula>AND($H324&lt;&gt;"",$I324&lt;&gt;"",$J324="")</formula>
    </cfRule>
    <cfRule type="expression" dxfId="4645" priority="2353">
      <formula>AND($H324&lt;&gt;"",$I324="",$J324="")</formula>
    </cfRule>
  </conditionalFormatting>
  <conditionalFormatting sqref="AC323:AD323">
    <cfRule type="expression" dxfId="4644" priority="2369">
      <formula>AND($H323&lt;&gt;"",$I323&lt;&gt;"",$J323&lt;&gt;"")</formula>
    </cfRule>
    <cfRule type="expression" dxfId="4643" priority="2370">
      <formula>AND($H323&lt;&gt;"",$I323&lt;&gt;"",$J323="")</formula>
    </cfRule>
    <cfRule type="expression" dxfId="4642" priority="2371">
      <formula>AND($H323&lt;&gt;"",$I323="",$J323="")</formula>
    </cfRule>
  </conditionalFormatting>
  <conditionalFormatting sqref="AE323:AH323">
    <cfRule type="expression" dxfId="4641" priority="2366">
      <formula>AND($H323&lt;&gt;"",$I323&lt;&gt;"",$J323&lt;&gt;"")</formula>
    </cfRule>
    <cfRule type="expression" dxfId="4640" priority="2367">
      <formula>AND($H323&lt;&gt;"",$I323&lt;&gt;"",$J323="")</formula>
    </cfRule>
    <cfRule type="expression" dxfId="4639" priority="2368">
      <formula>AND($H323&lt;&gt;"",$I323="",$J323="")</formula>
    </cfRule>
  </conditionalFormatting>
  <conditionalFormatting sqref="AI324">
    <cfRule type="expression" dxfId="4638" priority="2342">
      <formula>AND($H324&lt;&gt;"",$I324&lt;&gt;"",$J324&lt;&gt;"")</formula>
    </cfRule>
    <cfRule type="expression" dxfId="4637" priority="2343">
      <formula>AND($H324&lt;&gt;"",$I324&lt;&gt;"",$J324="")</formula>
    </cfRule>
    <cfRule type="expression" dxfId="4636" priority="2344">
      <formula>AND($H324&lt;&gt;"",$I324="",$J324="")</formula>
    </cfRule>
  </conditionalFormatting>
  <conditionalFormatting sqref="H317:J317">
    <cfRule type="expression" dxfId="4635" priority="2396">
      <formula>AND($H317&lt;&gt;"",$I317&lt;&gt;"",$J317&lt;&gt;"")</formula>
    </cfRule>
    <cfRule type="expression" dxfId="4634" priority="2397">
      <formula>AND($H317&lt;&gt;"",$I317&lt;&gt;"",$J317="")</formula>
    </cfRule>
    <cfRule type="expression" dxfId="4633" priority="2398">
      <formula>AND($H317&lt;&gt;"",$I317="",$J317="")</formula>
    </cfRule>
  </conditionalFormatting>
  <conditionalFormatting sqref="AA323:AB323">
    <cfRule type="expression" dxfId="4632" priority="2372">
      <formula>AND($H323&lt;&gt;"",$I323&lt;&gt;"",$J323&lt;&gt;"")</formula>
    </cfRule>
    <cfRule type="expression" dxfId="4631" priority="2373">
      <formula>AND($H323&lt;&gt;"",$I323&lt;&gt;"",$J323="")</formula>
    </cfRule>
    <cfRule type="expression" dxfId="4630" priority="2374">
      <formula>AND($H323&lt;&gt;"",$I323="",$J323="")</formula>
    </cfRule>
  </conditionalFormatting>
  <conditionalFormatting sqref="H317">
    <cfRule type="expression" dxfId="4629" priority="2392">
      <formula>AND($H317&lt;&gt;"",$I317&lt;&gt;"")</formula>
    </cfRule>
  </conditionalFormatting>
  <conditionalFormatting sqref="I317">
    <cfRule type="expression" dxfId="4628" priority="2391">
      <formula>AND($I317&lt;&gt;"",$J317&lt;&gt;"")</formula>
    </cfRule>
  </conditionalFormatting>
  <conditionalFormatting sqref="A317">
    <cfRule type="containsBlanks" dxfId="4627" priority="2390">
      <formula>LEN(TRIM(A317))=0</formula>
    </cfRule>
  </conditionalFormatting>
  <conditionalFormatting sqref="AI323">
    <cfRule type="expression" dxfId="4626" priority="2363">
      <formula>AND($H323&lt;&gt;"",$I323&lt;&gt;"",$J323&lt;&gt;"")</formula>
    </cfRule>
    <cfRule type="expression" dxfId="4625" priority="2364">
      <formula>AND($H323&lt;&gt;"",$I323&lt;&gt;"",$J323="")</formula>
    </cfRule>
    <cfRule type="expression" dxfId="4624" priority="2365">
      <formula>AND($H323&lt;&gt;"",$I323="",$J323="")</formula>
    </cfRule>
  </conditionalFormatting>
  <conditionalFormatting sqref="AE325:AH325">
    <cfRule type="expression" dxfId="4623" priority="2324">
      <formula>AND($H325&lt;&gt;"",$I325&lt;&gt;"",$J325&lt;&gt;"")</formula>
    </cfRule>
    <cfRule type="expression" dxfId="4622" priority="2325">
      <formula>AND($H325&lt;&gt;"",$I325&lt;&gt;"",$J325="")</formula>
    </cfRule>
    <cfRule type="expression" dxfId="4621" priority="2326">
      <formula>AND($H325&lt;&gt;"",$I325="",$J325="")</formula>
    </cfRule>
  </conditionalFormatting>
  <conditionalFormatting sqref="H325:J325">
    <cfRule type="expression" dxfId="4620" priority="2339">
      <formula>AND($H325&lt;&gt;"",$I325&lt;&gt;"",$J325&lt;&gt;"")</formula>
    </cfRule>
    <cfRule type="expression" dxfId="4619" priority="2340">
      <formula>AND($H325&lt;&gt;"",$I325&lt;&gt;"",$J325="")</formula>
    </cfRule>
    <cfRule type="expression" dxfId="4618" priority="2341">
      <formula>AND($H325&lt;&gt;"",$I325="",$J325="")</formula>
    </cfRule>
  </conditionalFormatting>
  <conditionalFormatting sqref="X325:Z325 U325">
    <cfRule type="expression" dxfId="4617" priority="2336">
      <formula>AND($H325&lt;&gt;"",$I325&lt;&gt;"",$J325&lt;&gt;"")</formula>
    </cfRule>
    <cfRule type="expression" dxfId="4616" priority="2337">
      <formula>AND($H325&lt;&gt;"",$I325&lt;&gt;"",$J325="")</formula>
    </cfRule>
    <cfRule type="expression" dxfId="4615" priority="2338">
      <formula>AND($H325&lt;&gt;"",$I325="",$J325="")</formula>
    </cfRule>
  </conditionalFormatting>
  <conditionalFormatting sqref="H325">
    <cfRule type="expression" dxfId="4614" priority="2335">
      <formula>AND($H325&lt;&gt;"",$I325&lt;&gt;"")</formula>
    </cfRule>
  </conditionalFormatting>
  <conditionalFormatting sqref="I325">
    <cfRule type="expression" dxfId="4613" priority="2334">
      <formula>AND($I325&lt;&gt;"",$J325&lt;&gt;"")</formula>
    </cfRule>
  </conditionalFormatting>
  <conditionalFormatting sqref="A325">
    <cfRule type="containsBlanks" dxfId="4612" priority="2333">
      <formula>LEN(TRIM(A325))=0</formula>
    </cfRule>
  </conditionalFormatting>
  <conditionalFormatting sqref="AC325:AD325">
    <cfRule type="expression" dxfId="4611" priority="2327">
      <formula>AND($H325&lt;&gt;"",$I325&lt;&gt;"",$J325&lt;&gt;"")</formula>
    </cfRule>
    <cfRule type="expression" dxfId="4610" priority="2328">
      <formula>AND($H325&lt;&gt;"",$I325&lt;&gt;"",$J325="")</formula>
    </cfRule>
    <cfRule type="expression" dxfId="4609" priority="2329">
      <formula>AND($H325&lt;&gt;"",$I325="",$J325="")</formula>
    </cfRule>
  </conditionalFormatting>
  <conditionalFormatting sqref="AE327:AH327">
    <cfRule type="expression" dxfId="4608" priority="2282">
      <formula>AND($H327&lt;&gt;"",$I327&lt;&gt;"",$J327&lt;&gt;"")</formula>
    </cfRule>
    <cfRule type="expression" dxfId="4607" priority="2283">
      <formula>AND($H327&lt;&gt;"",$I327&lt;&gt;"",$J327="")</formula>
    </cfRule>
    <cfRule type="expression" dxfId="4606" priority="2284">
      <formula>AND($H327&lt;&gt;"",$I327="",$J327="")</formula>
    </cfRule>
  </conditionalFormatting>
  <conditionalFormatting sqref="AA325:AB325">
    <cfRule type="expression" dxfId="4605" priority="2330">
      <formula>AND($H325&lt;&gt;"",$I325&lt;&gt;"",$J325&lt;&gt;"")</formula>
    </cfRule>
    <cfRule type="expression" dxfId="4604" priority="2331">
      <formula>AND($H325&lt;&gt;"",$I325&lt;&gt;"",$J325="")</formula>
    </cfRule>
    <cfRule type="expression" dxfId="4603" priority="2332">
      <formula>AND($H325&lt;&gt;"",$I325="",$J325="")</formula>
    </cfRule>
  </conditionalFormatting>
  <conditionalFormatting sqref="AI325">
    <cfRule type="expression" dxfId="4602" priority="2321">
      <formula>AND($H325&lt;&gt;"",$I325&lt;&gt;"",$J325&lt;&gt;"")</formula>
    </cfRule>
    <cfRule type="expression" dxfId="4601" priority="2322">
      <formula>AND($H325&lt;&gt;"",$I325&lt;&gt;"",$J325="")</formula>
    </cfRule>
    <cfRule type="expression" dxfId="4600" priority="2323">
      <formula>AND($H325&lt;&gt;"",$I325="",$J325="")</formula>
    </cfRule>
  </conditionalFormatting>
  <conditionalFormatting sqref="AI327">
    <cfRule type="expression" dxfId="4599" priority="2279">
      <formula>AND($H327&lt;&gt;"",$I327&lt;&gt;"",$J327&lt;&gt;"")</formula>
    </cfRule>
    <cfRule type="expression" dxfId="4598" priority="2280">
      <formula>AND($H327&lt;&gt;"",$I327&lt;&gt;"",$J327="")</formula>
    </cfRule>
    <cfRule type="expression" dxfId="4597" priority="2281">
      <formula>AND($H327&lt;&gt;"",$I327="",$J327="")</formula>
    </cfRule>
  </conditionalFormatting>
  <conditionalFormatting sqref="H327:J327">
    <cfRule type="expression" dxfId="4596" priority="2297">
      <formula>AND($H327&lt;&gt;"",$I327&lt;&gt;"",$J327&lt;&gt;"")</formula>
    </cfRule>
    <cfRule type="expression" dxfId="4595" priority="2298">
      <formula>AND($H327&lt;&gt;"",$I327&lt;&gt;"",$J327="")</formula>
    </cfRule>
    <cfRule type="expression" dxfId="4594" priority="2299">
      <formula>AND($H327&lt;&gt;"",$I327="",$J327="")</formula>
    </cfRule>
  </conditionalFormatting>
  <conditionalFormatting sqref="AC327:AD327">
    <cfRule type="expression" dxfId="4593" priority="2285">
      <formula>AND($H327&lt;&gt;"",$I327&lt;&gt;"",$J327&lt;&gt;"")</formula>
    </cfRule>
    <cfRule type="expression" dxfId="4592" priority="2286">
      <formula>AND($H327&lt;&gt;"",$I327&lt;&gt;"",$J327="")</formula>
    </cfRule>
    <cfRule type="expression" dxfId="4591" priority="2287">
      <formula>AND($H327&lt;&gt;"",$I327="",$J327="")</formula>
    </cfRule>
  </conditionalFormatting>
  <conditionalFormatting sqref="X327:Z327 U327">
    <cfRule type="expression" dxfId="4590" priority="2294">
      <formula>AND($H327&lt;&gt;"",$I327&lt;&gt;"",$J327&lt;&gt;"")</formula>
    </cfRule>
    <cfRule type="expression" dxfId="4589" priority="2295">
      <formula>AND($H327&lt;&gt;"",$I327&lt;&gt;"",$J327="")</formula>
    </cfRule>
    <cfRule type="expression" dxfId="4588" priority="2296">
      <formula>AND($H327&lt;&gt;"",$I327="",$J327="")</formula>
    </cfRule>
  </conditionalFormatting>
  <conditionalFormatting sqref="H327">
    <cfRule type="expression" dxfId="4587" priority="2293">
      <formula>AND($H327&lt;&gt;"",$I327&lt;&gt;"")</formula>
    </cfRule>
  </conditionalFormatting>
  <conditionalFormatting sqref="I327">
    <cfRule type="expression" dxfId="4586" priority="2292">
      <formula>AND($I327&lt;&gt;"",$J327&lt;&gt;"")</formula>
    </cfRule>
  </conditionalFormatting>
  <conditionalFormatting sqref="A327">
    <cfRule type="containsBlanks" dxfId="4585" priority="2291">
      <formula>LEN(TRIM(A327))=0</formula>
    </cfRule>
  </conditionalFormatting>
  <conditionalFormatting sqref="AA327:AB327">
    <cfRule type="expression" dxfId="4584" priority="2288">
      <formula>AND($H327&lt;&gt;"",$I327&lt;&gt;"",$J327&lt;&gt;"")</formula>
    </cfRule>
    <cfRule type="expression" dxfId="4583" priority="2289">
      <formula>AND($H327&lt;&gt;"",$I327&lt;&gt;"",$J327="")</formula>
    </cfRule>
    <cfRule type="expression" dxfId="4582" priority="2290">
      <formula>AND($H327&lt;&gt;"",$I327="",$J327="")</formula>
    </cfRule>
  </conditionalFormatting>
  <conditionalFormatting sqref="AE326:AH326">
    <cfRule type="expression" dxfId="4581" priority="2303">
      <formula>AND($H326&lt;&gt;"",$I326&lt;&gt;"",$J326&lt;&gt;"")</formula>
    </cfRule>
    <cfRule type="expression" dxfId="4580" priority="2304">
      <formula>AND($H326&lt;&gt;"",$I326&lt;&gt;"",$J326="")</formula>
    </cfRule>
    <cfRule type="expression" dxfId="4579" priority="2305">
      <formula>AND($H326&lt;&gt;"",$I326="",$J326="")</formula>
    </cfRule>
  </conditionalFormatting>
  <conditionalFormatting sqref="AI326">
    <cfRule type="expression" dxfId="4578" priority="2300">
      <formula>AND($H326&lt;&gt;"",$I326&lt;&gt;"",$J326&lt;&gt;"")</formula>
    </cfRule>
    <cfRule type="expression" dxfId="4577" priority="2301">
      <formula>AND($H326&lt;&gt;"",$I326&lt;&gt;"",$J326="")</formula>
    </cfRule>
    <cfRule type="expression" dxfId="4576" priority="2302">
      <formula>AND($H326&lt;&gt;"",$I326="",$J326="")</formula>
    </cfRule>
  </conditionalFormatting>
  <conditionalFormatting sqref="H326:J326">
    <cfRule type="expression" dxfId="4575" priority="2318">
      <formula>AND($H326&lt;&gt;"",$I326&lt;&gt;"",$J326&lt;&gt;"")</formula>
    </cfRule>
    <cfRule type="expression" dxfId="4574" priority="2319">
      <formula>AND($H326&lt;&gt;"",$I326&lt;&gt;"",$J326="")</formula>
    </cfRule>
    <cfRule type="expression" dxfId="4573" priority="2320">
      <formula>AND($H326&lt;&gt;"",$I326="",$J326="")</formula>
    </cfRule>
  </conditionalFormatting>
  <conditionalFormatting sqref="AC326:AD326">
    <cfRule type="expression" dxfId="4572" priority="2306">
      <formula>AND($H326&lt;&gt;"",$I326&lt;&gt;"",$J326&lt;&gt;"")</formula>
    </cfRule>
    <cfRule type="expression" dxfId="4571" priority="2307">
      <formula>AND($H326&lt;&gt;"",$I326&lt;&gt;"",$J326="")</formula>
    </cfRule>
    <cfRule type="expression" dxfId="4570" priority="2308">
      <formula>AND($H326&lt;&gt;"",$I326="",$J326="")</formula>
    </cfRule>
  </conditionalFormatting>
  <conditionalFormatting sqref="X326:Z326 U326">
    <cfRule type="expression" dxfId="4569" priority="2315">
      <formula>AND($H326&lt;&gt;"",$I326&lt;&gt;"",$J326&lt;&gt;"")</formula>
    </cfRule>
    <cfRule type="expression" dxfId="4568" priority="2316">
      <formula>AND($H326&lt;&gt;"",$I326&lt;&gt;"",$J326="")</formula>
    </cfRule>
    <cfRule type="expression" dxfId="4567" priority="2317">
      <formula>AND($H326&lt;&gt;"",$I326="",$J326="")</formula>
    </cfRule>
  </conditionalFormatting>
  <conditionalFormatting sqref="H326">
    <cfRule type="expression" dxfId="4566" priority="2314">
      <formula>AND($H326&lt;&gt;"",$I326&lt;&gt;"")</formula>
    </cfRule>
  </conditionalFormatting>
  <conditionalFormatting sqref="I326">
    <cfRule type="expression" dxfId="4565" priority="2313">
      <formula>AND($I326&lt;&gt;"",$J326&lt;&gt;"")</formula>
    </cfRule>
  </conditionalFormatting>
  <conditionalFormatting sqref="A326">
    <cfRule type="containsBlanks" dxfId="4564" priority="2312">
      <formula>LEN(TRIM(A326))=0</formula>
    </cfRule>
  </conditionalFormatting>
  <conditionalFormatting sqref="AA326:AB326">
    <cfRule type="expression" dxfId="4563" priority="2309">
      <formula>AND($H326&lt;&gt;"",$I326&lt;&gt;"",$J326&lt;&gt;"")</formula>
    </cfRule>
    <cfRule type="expression" dxfId="4562" priority="2310">
      <formula>AND($H326&lt;&gt;"",$I326&lt;&gt;"",$J326="")</formula>
    </cfRule>
    <cfRule type="expression" dxfId="4561" priority="2311">
      <formula>AND($H326&lt;&gt;"",$I326="",$J326="")</formula>
    </cfRule>
  </conditionalFormatting>
  <conditionalFormatting sqref="AE328:AH328">
    <cfRule type="expression" dxfId="4560" priority="2261">
      <formula>AND($H328&lt;&gt;"",$I328&lt;&gt;"",$J328&lt;&gt;"")</formula>
    </cfRule>
    <cfRule type="expression" dxfId="4559" priority="2262">
      <formula>AND($H328&lt;&gt;"",$I328&lt;&gt;"",$J328="")</formula>
    </cfRule>
    <cfRule type="expression" dxfId="4558" priority="2263">
      <formula>AND($H328&lt;&gt;"",$I328="",$J328="")</formula>
    </cfRule>
  </conditionalFormatting>
  <conditionalFormatting sqref="AI328">
    <cfRule type="expression" dxfId="4557" priority="2258">
      <formula>AND($H328&lt;&gt;"",$I328&lt;&gt;"",$J328&lt;&gt;"")</formula>
    </cfRule>
    <cfRule type="expression" dxfId="4556" priority="2259">
      <formula>AND($H328&lt;&gt;"",$I328&lt;&gt;"",$J328="")</formula>
    </cfRule>
    <cfRule type="expression" dxfId="4555" priority="2260">
      <formula>AND($H328&lt;&gt;"",$I328="",$J328="")</formula>
    </cfRule>
  </conditionalFormatting>
  <conditionalFormatting sqref="H328:J328">
    <cfRule type="expression" dxfId="4554" priority="2276">
      <formula>AND($H328&lt;&gt;"",$I328&lt;&gt;"",$J328&lt;&gt;"")</formula>
    </cfRule>
    <cfRule type="expression" dxfId="4553" priority="2277">
      <formula>AND($H328&lt;&gt;"",$I328&lt;&gt;"",$J328="")</formula>
    </cfRule>
    <cfRule type="expression" dxfId="4552" priority="2278">
      <formula>AND($H328&lt;&gt;"",$I328="",$J328="")</formula>
    </cfRule>
  </conditionalFormatting>
  <conditionalFormatting sqref="AC328:AD328">
    <cfRule type="expression" dxfId="4551" priority="2264">
      <formula>AND($H328&lt;&gt;"",$I328&lt;&gt;"",$J328&lt;&gt;"")</formula>
    </cfRule>
    <cfRule type="expression" dxfId="4550" priority="2265">
      <formula>AND($H328&lt;&gt;"",$I328&lt;&gt;"",$J328="")</formula>
    </cfRule>
    <cfRule type="expression" dxfId="4549" priority="2266">
      <formula>AND($H328&lt;&gt;"",$I328="",$J328="")</formula>
    </cfRule>
  </conditionalFormatting>
  <conditionalFormatting sqref="X328:Z328 U328">
    <cfRule type="expression" dxfId="4548" priority="2273">
      <formula>AND($H328&lt;&gt;"",$I328&lt;&gt;"",$J328&lt;&gt;"")</formula>
    </cfRule>
    <cfRule type="expression" dxfId="4547" priority="2274">
      <formula>AND($H328&lt;&gt;"",$I328&lt;&gt;"",$J328="")</formula>
    </cfRule>
    <cfRule type="expression" dxfId="4546" priority="2275">
      <formula>AND($H328&lt;&gt;"",$I328="",$J328="")</formula>
    </cfRule>
  </conditionalFormatting>
  <conditionalFormatting sqref="H328">
    <cfRule type="expression" dxfId="4545" priority="2272">
      <formula>AND($H328&lt;&gt;"",$I328&lt;&gt;"")</formula>
    </cfRule>
  </conditionalFormatting>
  <conditionalFormatting sqref="I328">
    <cfRule type="expression" dxfId="4544" priority="2271">
      <formula>AND($I328&lt;&gt;"",$J328&lt;&gt;"")</formula>
    </cfRule>
  </conditionalFormatting>
  <conditionalFormatting sqref="A328">
    <cfRule type="containsBlanks" dxfId="4543" priority="2270">
      <formula>LEN(TRIM(A328))=0</formula>
    </cfRule>
  </conditionalFormatting>
  <conditionalFormatting sqref="AA328:AB328">
    <cfRule type="expression" dxfId="4542" priority="2267">
      <formula>AND($H328&lt;&gt;"",$I328&lt;&gt;"",$J328&lt;&gt;"")</formula>
    </cfRule>
    <cfRule type="expression" dxfId="4541" priority="2268">
      <formula>AND($H328&lt;&gt;"",$I328&lt;&gt;"",$J328="")</formula>
    </cfRule>
    <cfRule type="expression" dxfId="4540" priority="2269">
      <formula>AND($H328&lt;&gt;"",$I328="",$J328="")</formula>
    </cfRule>
  </conditionalFormatting>
  <conditionalFormatting sqref="AI307">
    <cfRule type="expression" dxfId="4539" priority="2243">
      <formula>AND($H307&lt;&gt;"",$I307&lt;&gt;"",$J307&lt;&gt;"")</formula>
    </cfRule>
    <cfRule type="expression" dxfId="4538" priority="2244">
      <formula>AND($H307&lt;&gt;"",$I307&lt;&gt;"",$J307="")</formula>
    </cfRule>
    <cfRule type="expression" dxfId="4537" priority="2245">
      <formula>AND($H307&lt;&gt;"",$I307="",$J307="")</formula>
    </cfRule>
  </conditionalFormatting>
  <conditionalFormatting sqref="X307:Z307 U307">
    <cfRule type="expression" dxfId="4536" priority="2255">
      <formula>AND($H307&lt;&gt;"",$I307&lt;&gt;"",$J307&lt;&gt;"")</formula>
    </cfRule>
    <cfRule type="expression" dxfId="4535" priority="2256">
      <formula>AND($H307&lt;&gt;"",$I307&lt;&gt;"",$J307="")</formula>
    </cfRule>
    <cfRule type="expression" dxfId="4534" priority="2257">
      <formula>AND($H307&lt;&gt;"",$I307="",$J307="")</formula>
    </cfRule>
  </conditionalFormatting>
  <conditionalFormatting sqref="AA307:AB307">
    <cfRule type="expression" dxfId="4533" priority="2252">
      <formula>AND($H307&lt;&gt;"",$I307&lt;&gt;"",$J307&lt;&gt;"")</formula>
    </cfRule>
    <cfRule type="expression" dxfId="4532" priority="2253">
      <formula>AND($H307&lt;&gt;"",$I307&lt;&gt;"",$J307="")</formula>
    </cfRule>
    <cfRule type="expression" dxfId="4531" priority="2254">
      <formula>AND($H307&lt;&gt;"",$I307="",$J307="")</formula>
    </cfRule>
  </conditionalFormatting>
  <conditionalFormatting sqref="AC307:AD307">
    <cfRule type="expression" dxfId="4530" priority="2249">
      <formula>AND($H307&lt;&gt;"",$I307&lt;&gt;"",$J307&lt;&gt;"")</formula>
    </cfRule>
    <cfRule type="expression" dxfId="4529" priority="2250">
      <formula>AND($H307&lt;&gt;"",$I307&lt;&gt;"",$J307="")</formula>
    </cfRule>
    <cfRule type="expression" dxfId="4528" priority="2251">
      <formula>AND($H307&lt;&gt;"",$I307="",$J307="")</formula>
    </cfRule>
  </conditionalFormatting>
  <conditionalFormatting sqref="AE307:AH307">
    <cfRule type="expression" dxfId="4527" priority="2246">
      <formula>AND($H307&lt;&gt;"",$I307&lt;&gt;"",$J307&lt;&gt;"")</formula>
    </cfRule>
    <cfRule type="expression" dxfId="4526" priority="2247">
      <formula>AND($H307&lt;&gt;"",$I307&lt;&gt;"",$J307="")</formula>
    </cfRule>
    <cfRule type="expression" dxfId="4525" priority="2248">
      <formula>AND($H307&lt;&gt;"",$I307="",$J307="")</formula>
    </cfRule>
  </conditionalFormatting>
  <conditionalFormatting sqref="U307:AI307">
    <cfRule type="cellIs" dxfId="4524" priority="2242" operator="notEqual">
      <formula>0</formula>
    </cfRule>
  </conditionalFormatting>
  <conditionalFormatting sqref="AH312">
    <cfRule type="expression" dxfId="4523" priority="2230">
      <formula>AND($H312&lt;&gt;"",$I312&lt;&gt;"",$J312&lt;&gt;"")</formula>
    </cfRule>
    <cfRule type="expression" dxfId="4522" priority="2231">
      <formula>AND($H312&lt;&gt;"",$I312&lt;&gt;"",$J312="")</formula>
    </cfRule>
    <cfRule type="expression" dxfId="4521" priority="2232">
      <formula>AND($H312&lt;&gt;"",$I312="",$J312="")</formula>
    </cfRule>
  </conditionalFormatting>
  <conditionalFormatting sqref="AI312">
    <cfRule type="expression" dxfId="4520" priority="2227">
      <formula>AND($H312&lt;&gt;"",$I312&lt;&gt;"",$J312&lt;&gt;"")</formula>
    </cfRule>
    <cfRule type="expression" dxfId="4519" priority="2228">
      <formula>AND($H312&lt;&gt;"",$I312&lt;&gt;"",$J312="")</formula>
    </cfRule>
    <cfRule type="expression" dxfId="4518" priority="2229">
      <formula>AND($H312&lt;&gt;"",$I312="",$J312="")</formula>
    </cfRule>
  </conditionalFormatting>
  <conditionalFormatting sqref="X312:AG312 U312">
    <cfRule type="expression" dxfId="4517" priority="2236">
      <formula>AND($H312&lt;&gt;"",$I312&lt;&gt;"",$J312&lt;&gt;"")</formula>
    </cfRule>
    <cfRule type="expression" dxfId="4516" priority="2237">
      <formula>AND($H312&lt;&gt;"",$I312&lt;&gt;"",$J312="")</formula>
    </cfRule>
    <cfRule type="expression" dxfId="4515" priority="2238">
      <formula>AND($H312&lt;&gt;"",$I312="",$J312="")</formula>
    </cfRule>
  </conditionalFormatting>
  <conditionalFormatting sqref="H312:J312">
    <cfRule type="expression" dxfId="4514" priority="2239">
      <formula>AND($H312&lt;&gt;"",$I312&lt;&gt;"",$J312&lt;&gt;"")</formula>
    </cfRule>
    <cfRule type="expression" dxfId="4513" priority="2240">
      <formula>AND($H312&lt;&gt;"",$I312&lt;&gt;"",$J312="")</formula>
    </cfRule>
    <cfRule type="expression" dxfId="4512" priority="2241">
      <formula>AND($H312&lt;&gt;"",$I312="",$J312="")</formula>
    </cfRule>
  </conditionalFormatting>
  <conditionalFormatting sqref="H312">
    <cfRule type="expression" dxfId="4511" priority="2235">
      <formula>AND($H312&lt;&gt;"",$I312&lt;&gt;"")</formula>
    </cfRule>
  </conditionalFormatting>
  <conditionalFormatting sqref="I312">
    <cfRule type="expression" dxfId="4510" priority="2234">
      <formula>AND($I312&lt;&gt;"",$J312&lt;&gt;"")</formula>
    </cfRule>
  </conditionalFormatting>
  <conditionalFormatting sqref="A312">
    <cfRule type="containsBlanks" dxfId="4509" priority="2233">
      <formula>LEN(TRIM(A312))=0</formula>
    </cfRule>
  </conditionalFormatting>
  <conditionalFormatting sqref="H321:J321">
    <cfRule type="expression" dxfId="4508" priority="2224">
      <formula>AND($H321&lt;&gt;"",$I321&lt;&gt;"",$J321&lt;&gt;"")</formula>
    </cfRule>
    <cfRule type="expression" dxfId="4507" priority="2225">
      <formula>AND($H321&lt;&gt;"",$I321&lt;&gt;"",$J321="")</formula>
    </cfRule>
    <cfRule type="expression" dxfId="4506" priority="2226">
      <formula>AND($H321&lt;&gt;"",$I321="",$J321="")</formula>
    </cfRule>
  </conditionalFormatting>
  <conditionalFormatting sqref="X321:Z321 U321">
    <cfRule type="expression" dxfId="4505" priority="2221">
      <formula>AND($H321&lt;&gt;"",$I321&lt;&gt;"",$J321&lt;&gt;"")</formula>
    </cfRule>
    <cfRule type="expression" dxfId="4504" priority="2222">
      <formula>AND($H321&lt;&gt;"",$I321&lt;&gt;"",$J321="")</formula>
    </cfRule>
    <cfRule type="expression" dxfId="4503" priority="2223">
      <formula>AND($H321&lt;&gt;"",$I321="",$J321="")</formula>
    </cfRule>
  </conditionalFormatting>
  <conditionalFormatting sqref="H321">
    <cfRule type="expression" dxfId="4502" priority="2220">
      <formula>AND($H321&lt;&gt;"",$I321&lt;&gt;"")</formula>
    </cfRule>
  </conditionalFormatting>
  <conditionalFormatting sqref="I321">
    <cfRule type="expression" dxfId="4501" priority="2219">
      <formula>AND($I321&lt;&gt;"",$J321&lt;&gt;"")</formula>
    </cfRule>
  </conditionalFormatting>
  <conditionalFormatting sqref="A321">
    <cfRule type="containsBlanks" dxfId="4500" priority="2218">
      <formula>LEN(TRIM(A321))=0</formula>
    </cfRule>
  </conditionalFormatting>
  <conditionalFormatting sqref="AC321:AD321">
    <cfRule type="expression" dxfId="4499" priority="2212">
      <formula>AND($H321&lt;&gt;"",$I321&lt;&gt;"",$J321&lt;&gt;"")</formula>
    </cfRule>
    <cfRule type="expression" dxfId="4498" priority="2213">
      <formula>AND($H321&lt;&gt;"",$I321&lt;&gt;"",$J321="")</formula>
    </cfRule>
    <cfRule type="expression" dxfId="4497" priority="2214">
      <formula>AND($H321&lt;&gt;"",$I321="",$J321="")</formula>
    </cfRule>
  </conditionalFormatting>
  <conditionalFormatting sqref="AE321:AH321">
    <cfRule type="expression" dxfId="4496" priority="2209">
      <formula>AND($H321&lt;&gt;"",$I321&lt;&gt;"",$J321&lt;&gt;"")</formula>
    </cfRule>
    <cfRule type="expression" dxfId="4495" priority="2210">
      <formula>AND($H321&lt;&gt;"",$I321&lt;&gt;"",$J321="")</formula>
    </cfRule>
    <cfRule type="expression" dxfId="4494" priority="2211">
      <formula>AND($H321&lt;&gt;"",$I321="",$J321="")</formula>
    </cfRule>
  </conditionalFormatting>
  <conditionalFormatting sqref="AA321:AB321">
    <cfRule type="expression" dxfId="4493" priority="2215">
      <formula>AND($H321&lt;&gt;"",$I321&lt;&gt;"",$J321&lt;&gt;"")</formula>
    </cfRule>
    <cfRule type="expression" dxfId="4492" priority="2216">
      <formula>AND($H321&lt;&gt;"",$I321&lt;&gt;"",$J321="")</formula>
    </cfRule>
    <cfRule type="expression" dxfId="4491" priority="2217">
      <formula>AND($H321&lt;&gt;"",$I321="",$J321="")</formula>
    </cfRule>
  </conditionalFormatting>
  <conditionalFormatting sqref="AI321">
    <cfRule type="expression" dxfId="4490" priority="2206">
      <formula>AND($H321&lt;&gt;"",$I321&lt;&gt;"",$J321&lt;&gt;"")</formula>
    </cfRule>
    <cfRule type="expression" dxfId="4489" priority="2207">
      <formula>AND($H321&lt;&gt;"",$I321&lt;&gt;"",$J321="")</formula>
    </cfRule>
    <cfRule type="expression" dxfId="4488" priority="2208">
      <formula>AND($H321&lt;&gt;"",$I321="",$J321="")</formula>
    </cfRule>
  </conditionalFormatting>
  <conditionalFormatting sqref="AH314">
    <cfRule type="expression" dxfId="4487" priority="2194">
      <formula>AND($H314&lt;&gt;"",$I314&lt;&gt;"",$J314&lt;&gt;"")</formula>
    </cfRule>
    <cfRule type="expression" dxfId="4486" priority="2195">
      <formula>AND($H314&lt;&gt;"",$I314&lt;&gt;"",$J314="")</formula>
    </cfRule>
    <cfRule type="expression" dxfId="4485" priority="2196">
      <formula>AND($H314&lt;&gt;"",$I314="",$J314="")</formula>
    </cfRule>
  </conditionalFormatting>
  <conditionalFormatting sqref="X314:AG314 U314">
    <cfRule type="expression" dxfId="4484" priority="2200">
      <formula>AND($H314&lt;&gt;"",$I314&lt;&gt;"",$J314&lt;&gt;"")</formula>
    </cfRule>
    <cfRule type="expression" dxfId="4483" priority="2201">
      <formula>AND($H314&lt;&gt;"",$I314&lt;&gt;"",$J314="")</formula>
    </cfRule>
    <cfRule type="expression" dxfId="4482" priority="2202">
      <formula>AND($H314&lt;&gt;"",$I314="",$J314="")</formula>
    </cfRule>
  </conditionalFormatting>
  <conditionalFormatting sqref="AI314">
    <cfRule type="expression" dxfId="4481" priority="2191">
      <formula>AND($H314&lt;&gt;"",$I314&lt;&gt;"",$J314&lt;&gt;"")</formula>
    </cfRule>
    <cfRule type="expression" dxfId="4480" priority="2192">
      <formula>AND($H314&lt;&gt;"",$I314&lt;&gt;"",$J314="")</formula>
    </cfRule>
    <cfRule type="expression" dxfId="4479" priority="2193">
      <formula>AND($H314&lt;&gt;"",$I314="",$J314="")</formula>
    </cfRule>
  </conditionalFormatting>
  <conditionalFormatting sqref="H314:J314">
    <cfRule type="expression" dxfId="4478" priority="2203">
      <formula>AND($H314&lt;&gt;"",$I314&lt;&gt;"",$J314&lt;&gt;"")</formula>
    </cfRule>
    <cfRule type="expression" dxfId="4477" priority="2204">
      <formula>AND($H314&lt;&gt;"",$I314&lt;&gt;"",$J314="")</formula>
    </cfRule>
    <cfRule type="expression" dxfId="4476" priority="2205">
      <formula>AND($H314&lt;&gt;"",$I314="",$J314="")</formula>
    </cfRule>
  </conditionalFormatting>
  <conditionalFormatting sqref="H314">
    <cfRule type="expression" dxfId="4475" priority="2199">
      <formula>AND($H314&lt;&gt;"",$I314&lt;&gt;"")</formula>
    </cfRule>
  </conditionalFormatting>
  <conditionalFormatting sqref="I314">
    <cfRule type="expression" dxfId="4474" priority="2198">
      <formula>AND($I314&lt;&gt;"",$J314&lt;&gt;"")</formula>
    </cfRule>
  </conditionalFormatting>
  <conditionalFormatting sqref="A314">
    <cfRule type="containsBlanks" dxfId="4473" priority="2197">
      <formula>LEN(TRIM(A314))=0</formula>
    </cfRule>
  </conditionalFormatting>
  <conditionalFormatting sqref="AH315:AH316">
    <cfRule type="expression" dxfId="4472" priority="2179">
      <formula>AND($H315&lt;&gt;"",$I315&lt;&gt;"",$J315&lt;&gt;"")</formula>
    </cfRule>
    <cfRule type="expression" dxfId="4471" priority="2180">
      <formula>AND($H315&lt;&gt;"",$I315&lt;&gt;"",$J315="")</formula>
    </cfRule>
    <cfRule type="expression" dxfId="4470" priority="2181">
      <formula>AND($H315&lt;&gt;"",$I315="",$J315="")</formula>
    </cfRule>
  </conditionalFormatting>
  <conditionalFormatting sqref="X315:AG316 U315:U316">
    <cfRule type="expression" dxfId="4469" priority="2185">
      <formula>AND($H315&lt;&gt;"",$I315&lt;&gt;"",$J315&lt;&gt;"")</formula>
    </cfRule>
    <cfRule type="expression" dxfId="4468" priority="2186">
      <formula>AND($H315&lt;&gt;"",$I315&lt;&gt;"",$J315="")</formula>
    </cfRule>
    <cfRule type="expression" dxfId="4467" priority="2187">
      <formula>AND($H315&lt;&gt;"",$I315="",$J315="")</formula>
    </cfRule>
  </conditionalFormatting>
  <conditionalFormatting sqref="AI315:AI316">
    <cfRule type="expression" dxfId="4466" priority="2176">
      <formula>AND($H315&lt;&gt;"",$I315&lt;&gt;"",$J315&lt;&gt;"")</formula>
    </cfRule>
    <cfRule type="expression" dxfId="4465" priority="2177">
      <formula>AND($H315&lt;&gt;"",$I315&lt;&gt;"",$J315="")</formula>
    </cfRule>
    <cfRule type="expression" dxfId="4464" priority="2178">
      <formula>AND($H315&lt;&gt;"",$I315="",$J315="")</formula>
    </cfRule>
  </conditionalFormatting>
  <conditionalFormatting sqref="H315:J316">
    <cfRule type="expression" dxfId="4463" priority="2188">
      <formula>AND($H315&lt;&gt;"",$I315&lt;&gt;"",$J315&lt;&gt;"")</formula>
    </cfRule>
    <cfRule type="expression" dxfId="4462" priority="2189">
      <formula>AND($H315&lt;&gt;"",$I315&lt;&gt;"",$J315="")</formula>
    </cfRule>
    <cfRule type="expression" dxfId="4461" priority="2190">
      <formula>AND($H315&lt;&gt;"",$I315="",$J315="")</formula>
    </cfRule>
  </conditionalFormatting>
  <conditionalFormatting sqref="H315:H316">
    <cfRule type="expression" dxfId="4460" priority="2184">
      <formula>AND($H315&lt;&gt;"",$I315&lt;&gt;"")</formula>
    </cfRule>
  </conditionalFormatting>
  <conditionalFormatting sqref="I315:I316">
    <cfRule type="expression" dxfId="4459" priority="2183">
      <formula>AND($I315&lt;&gt;"",$J315&lt;&gt;"")</formula>
    </cfRule>
  </conditionalFormatting>
  <conditionalFormatting sqref="A315:A316">
    <cfRule type="containsBlanks" dxfId="4458" priority="2182">
      <formula>LEN(TRIM(A315))=0</formula>
    </cfRule>
  </conditionalFormatting>
  <conditionalFormatting sqref="H19:J19 H22:J22">
    <cfRule type="expression" dxfId="4457" priority="2173">
      <formula>AND($H19&lt;&gt;"",$I19&lt;&gt;"",$J19&lt;&gt;"")</formula>
    </cfRule>
    <cfRule type="expression" dxfId="4456" priority="2174">
      <formula>AND($H19&lt;&gt;"",$I19&lt;&gt;"",$J19="")</formula>
    </cfRule>
    <cfRule type="expression" dxfId="4455" priority="2175">
      <formula>AND($H19&lt;&gt;"",$I19="",$J19="")</formula>
    </cfRule>
  </conditionalFormatting>
  <conditionalFormatting sqref="H19 H22">
    <cfRule type="expression" dxfId="4454" priority="2172">
      <formula>AND($H19&lt;&gt;"",$I19&lt;&gt;"")</formula>
    </cfRule>
  </conditionalFormatting>
  <conditionalFormatting sqref="I19 I22">
    <cfRule type="expression" dxfId="4453" priority="2171">
      <formula>AND($I19&lt;&gt;"",$J19&lt;&gt;"")</formula>
    </cfRule>
  </conditionalFormatting>
  <conditionalFormatting sqref="H23:J23">
    <cfRule type="expression" dxfId="4452" priority="2168">
      <formula>AND($H23&lt;&gt;"",$I23&lt;&gt;"",$J23&lt;&gt;"")</formula>
    </cfRule>
    <cfRule type="expression" dxfId="4451" priority="2169">
      <formula>AND($H23&lt;&gt;"",$I23&lt;&gt;"",$J23="")</formula>
    </cfRule>
    <cfRule type="expression" dxfId="4450" priority="2170">
      <formula>AND($H23&lt;&gt;"",$I23="",$J23="")</formula>
    </cfRule>
  </conditionalFormatting>
  <conditionalFormatting sqref="X19:Z19 U19 X23:Z23 U23">
    <cfRule type="expression" dxfId="4449" priority="2165">
      <formula>AND($H19&lt;&gt;"",$I19&lt;&gt;"",$J19&lt;&gt;"")</formula>
    </cfRule>
    <cfRule type="expression" dxfId="4448" priority="2166">
      <formula>AND($H19&lt;&gt;"",$I19&lt;&gt;"",$J19="")</formula>
    </cfRule>
    <cfRule type="expression" dxfId="4447" priority="2167">
      <formula>AND($H19&lt;&gt;"",$I19="",$J19="")</formula>
    </cfRule>
  </conditionalFormatting>
  <conditionalFormatting sqref="H23">
    <cfRule type="expression" dxfId="4446" priority="2164">
      <formula>AND($H23&lt;&gt;"",$I23&lt;&gt;"")</formula>
    </cfRule>
  </conditionalFormatting>
  <conditionalFormatting sqref="I23">
    <cfRule type="expression" dxfId="4445" priority="2163">
      <formula>AND($I23&lt;&gt;"",$J23&lt;&gt;"")</formula>
    </cfRule>
  </conditionalFormatting>
  <conditionalFormatting sqref="A19 A23">
    <cfRule type="containsBlanks" dxfId="4444" priority="2162">
      <formula>LEN(TRIM(A19))=0</formula>
    </cfRule>
  </conditionalFormatting>
  <conditionalFormatting sqref="AA19:AB19 AA23:AB23">
    <cfRule type="expression" dxfId="4443" priority="2159">
      <formula>AND($H19&lt;&gt;"",$I19&lt;&gt;"",$J19&lt;&gt;"")</formula>
    </cfRule>
    <cfRule type="expression" dxfId="4442" priority="2160">
      <formula>AND($H19&lt;&gt;"",$I19&lt;&gt;"",$J19="")</formula>
    </cfRule>
    <cfRule type="expression" dxfId="4441" priority="2161">
      <formula>AND($H19&lt;&gt;"",$I19="",$J19="")</formula>
    </cfRule>
  </conditionalFormatting>
  <conditionalFormatting sqref="AC19:AD19 AC23:AD23">
    <cfRule type="expression" dxfId="4440" priority="2156">
      <formula>AND($H19&lt;&gt;"",$I19&lt;&gt;"",$J19&lt;&gt;"")</formula>
    </cfRule>
    <cfRule type="expression" dxfId="4439" priority="2157">
      <formula>AND($H19&lt;&gt;"",$I19&lt;&gt;"",$J19="")</formula>
    </cfRule>
    <cfRule type="expression" dxfId="4438" priority="2158">
      <formula>AND($H19&lt;&gt;"",$I19="",$J19="")</formula>
    </cfRule>
  </conditionalFormatting>
  <conditionalFormatting sqref="AE19:AH19 AE23:AH23">
    <cfRule type="expression" dxfId="4437" priority="2153">
      <formula>AND($H19&lt;&gt;"",$I19&lt;&gt;"",$J19&lt;&gt;"")</formula>
    </cfRule>
    <cfRule type="expression" dxfId="4436" priority="2154">
      <formula>AND($H19&lt;&gt;"",$I19&lt;&gt;"",$J19="")</formula>
    </cfRule>
    <cfRule type="expression" dxfId="4435" priority="2155">
      <formula>AND($H19&lt;&gt;"",$I19="",$J19="")</formula>
    </cfRule>
  </conditionalFormatting>
  <conditionalFormatting sqref="AI19 AI23">
    <cfRule type="expression" dxfId="4434" priority="2150">
      <formula>AND($H19&lt;&gt;"",$I19&lt;&gt;"",$J19&lt;&gt;"")</formula>
    </cfRule>
    <cfRule type="expression" dxfId="4433" priority="2151">
      <formula>AND($H19&lt;&gt;"",$I19&lt;&gt;"",$J19="")</formula>
    </cfRule>
    <cfRule type="expression" dxfId="4432" priority="2152">
      <formula>AND($H19&lt;&gt;"",$I19="",$J19="")</formula>
    </cfRule>
  </conditionalFormatting>
  <conditionalFormatting sqref="H20:J20">
    <cfRule type="expression" dxfId="4431" priority="2147">
      <formula>AND($H20&lt;&gt;"",$I20&lt;&gt;"",$J20&lt;&gt;"")</formula>
    </cfRule>
    <cfRule type="expression" dxfId="4430" priority="2148">
      <formula>AND($H20&lt;&gt;"",$I20&lt;&gt;"",$J20="")</formula>
    </cfRule>
    <cfRule type="expression" dxfId="4429" priority="2149">
      <formula>AND($H20&lt;&gt;"",$I20="",$J20="")</formula>
    </cfRule>
  </conditionalFormatting>
  <conditionalFormatting sqref="X20:Z20 U20">
    <cfRule type="expression" dxfId="4428" priority="2144">
      <formula>AND($H20&lt;&gt;"",$I20&lt;&gt;"",$J20&lt;&gt;"")</formula>
    </cfRule>
    <cfRule type="expression" dxfId="4427" priority="2145">
      <formula>AND($H20&lt;&gt;"",$I20&lt;&gt;"",$J20="")</formula>
    </cfRule>
    <cfRule type="expression" dxfId="4426" priority="2146">
      <formula>AND($H20&lt;&gt;"",$I20="",$J20="")</formula>
    </cfRule>
  </conditionalFormatting>
  <conditionalFormatting sqref="H20">
    <cfRule type="expression" dxfId="4425" priority="2143">
      <formula>AND($H20&lt;&gt;"",$I20&lt;&gt;"")</formula>
    </cfRule>
  </conditionalFormatting>
  <conditionalFormatting sqref="I20">
    <cfRule type="expression" dxfId="4424" priority="2142">
      <formula>AND($I20&lt;&gt;"",$J20&lt;&gt;"")</formula>
    </cfRule>
  </conditionalFormatting>
  <conditionalFormatting sqref="A20">
    <cfRule type="containsBlanks" dxfId="4423" priority="2141">
      <formula>LEN(TRIM(A20))=0</formula>
    </cfRule>
  </conditionalFormatting>
  <conditionalFormatting sqref="AA20:AB20">
    <cfRule type="expression" dxfId="4422" priority="2138">
      <formula>AND($H20&lt;&gt;"",$I20&lt;&gt;"",$J20&lt;&gt;"")</formula>
    </cfRule>
    <cfRule type="expression" dxfId="4421" priority="2139">
      <formula>AND($H20&lt;&gt;"",$I20&lt;&gt;"",$J20="")</formula>
    </cfRule>
    <cfRule type="expression" dxfId="4420" priority="2140">
      <formula>AND($H20&lt;&gt;"",$I20="",$J20="")</formula>
    </cfRule>
  </conditionalFormatting>
  <conditionalFormatting sqref="AC20:AD20">
    <cfRule type="expression" dxfId="4419" priority="2135">
      <formula>AND($H20&lt;&gt;"",$I20&lt;&gt;"",$J20&lt;&gt;"")</formula>
    </cfRule>
    <cfRule type="expression" dxfId="4418" priority="2136">
      <formula>AND($H20&lt;&gt;"",$I20&lt;&gt;"",$J20="")</formula>
    </cfRule>
    <cfRule type="expression" dxfId="4417" priority="2137">
      <formula>AND($H20&lt;&gt;"",$I20="",$J20="")</formula>
    </cfRule>
  </conditionalFormatting>
  <conditionalFormatting sqref="AE20:AH20">
    <cfRule type="expression" dxfId="4416" priority="2132">
      <formula>AND($H20&lt;&gt;"",$I20&lt;&gt;"",$J20&lt;&gt;"")</formula>
    </cfRule>
    <cfRule type="expression" dxfId="4415" priority="2133">
      <formula>AND($H20&lt;&gt;"",$I20&lt;&gt;"",$J20="")</formula>
    </cfRule>
    <cfRule type="expression" dxfId="4414" priority="2134">
      <formula>AND($H20&lt;&gt;"",$I20="",$J20="")</formula>
    </cfRule>
  </conditionalFormatting>
  <conditionalFormatting sqref="AI20">
    <cfRule type="expression" dxfId="4413" priority="2129">
      <formula>AND($H20&lt;&gt;"",$I20&lt;&gt;"",$J20&lt;&gt;"")</formula>
    </cfRule>
    <cfRule type="expression" dxfId="4412" priority="2130">
      <formula>AND($H20&lt;&gt;"",$I20&lt;&gt;"",$J20="")</formula>
    </cfRule>
    <cfRule type="expression" dxfId="4411" priority="2131">
      <formula>AND($H20&lt;&gt;"",$I20="",$J20="")</formula>
    </cfRule>
  </conditionalFormatting>
  <conditionalFormatting sqref="H21:J21">
    <cfRule type="expression" dxfId="4410" priority="2126">
      <formula>AND($H21&lt;&gt;"",$I21&lt;&gt;"",$J21&lt;&gt;"")</formula>
    </cfRule>
    <cfRule type="expression" dxfId="4409" priority="2127">
      <formula>AND($H21&lt;&gt;"",$I21&lt;&gt;"",$J21="")</formula>
    </cfRule>
    <cfRule type="expression" dxfId="4408" priority="2128">
      <formula>AND($H21&lt;&gt;"",$I21="",$J21="")</formula>
    </cfRule>
  </conditionalFormatting>
  <conditionalFormatting sqref="H21">
    <cfRule type="expression" dxfId="4407" priority="2125">
      <formula>AND($H21&lt;&gt;"",$I21&lt;&gt;"")</formula>
    </cfRule>
  </conditionalFormatting>
  <conditionalFormatting sqref="I21">
    <cfRule type="expression" dxfId="4406" priority="2124">
      <formula>AND($I21&lt;&gt;"",$J21&lt;&gt;"")</formula>
    </cfRule>
  </conditionalFormatting>
  <conditionalFormatting sqref="A21">
    <cfRule type="containsBlanks" dxfId="4405" priority="2123">
      <formula>LEN(TRIM(A21))=0</formula>
    </cfRule>
  </conditionalFormatting>
  <conditionalFormatting sqref="A22">
    <cfRule type="containsBlanks" dxfId="4404" priority="2122">
      <formula>LEN(TRIM(A22))=0</formula>
    </cfRule>
  </conditionalFormatting>
  <conditionalFormatting sqref="H12:J12">
    <cfRule type="expression" dxfId="4403" priority="2119">
      <formula>AND($H12&lt;&gt;"",$I12&lt;&gt;"",$J12&lt;&gt;"")</formula>
    </cfRule>
    <cfRule type="expression" dxfId="4402" priority="2120">
      <formula>AND($H12&lt;&gt;"",$I12&lt;&gt;"",$J12="")</formula>
    </cfRule>
    <cfRule type="expression" dxfId="4401" priority="2121">
      <formula>AND($H12&lt;&gt;"",$I12="",$J12="")</formula>
    </cfRule>
  </conditionalFormatting>
  <conditionalFormatting sqref="X12:Z12 U12">
    <cfRule type="expression" dxfId="4400" priority="2116">
      <formula>AND($H12&lt;&gt;"",$I12&lt;&gt;"",$J12&lt;&gt;"")</formula>
    </cfRule>
    <cfRule type="expression" dxfId="4399" priority="2117">
      <formula>AND($H12&lt;&gt;"",$I12&lt;&gt;"",$J12="")</formula>
    </cfRule>
    <cfRule type="expression" dxfId="4398" priority="2118">
      <formula>AND($H12&lt;&gt;"",$I12="",$J12="")</formula>
    </cfRule>
  </conditionalFormatting>
  <conditionalFormatting sqref="H12">
    <cfRule type="expression" dxfId="4397" priority="2115">
      <formula>AND($H12&lt;&gt;"",$I12&lt;&gt;"")</formula>
    </cfRule>
  </conditionalFormatting>
  <conditionalFormatting sqref="I12">
    <cfRule type="expression" dxfId="4396" priority="2114">
      <formula>AND($I12&lt;&gt;"",$J12&lt;&gt;"")</formula>
    </cfRule>
  </conditionalFormatting>
  <conditionalFormatting sqref="A12">
    <cfRule type="containsBlanks" dxfId="4395" priority="2113">
      <formula>LEN(TRIM(A12))=0</formula>
    </cfRule>
  </conditionalFormatting>
  <conditionalFormatting sqref="AA12:AB12">
    <cfRule type="expression" dxfId="4394" priority="2110">
      <formula>AND($H12&lt;&gt;"",$I12&lt;&gt;"",$J12&lt;&gt;"")</formula>
    </cfRule>
    <cfRule type="expression" dxfId="4393" priority="2111">
      <formula>AND($H12&lt;&gt;"",$I12&lt;&gt;"",$J12="")</formula>
    </cfRule>
    <cfRule type="expression" dxfId="4392" priority="2112">
      <formula>AND($H12&lt;&gt;"",$I12="",$J12="")</formula>
    </cfRule>
  </conditionalFormatting>
  <conditionalFormatting sqref="AC12:AD12">
    <cfRule type="expression" dxfId="4391" priority="2107">
      <formula>AND($H12&lt;&gt;"",$I12&lt;&gt;"",$J12&lt;&gt;"")</formula>
    </cfRule>
    <cfRule type="expression" dxfId="4390" priority="2108">
      <formula>AND($H12&lt;&gt;"",$I12&lt;&gt;"",$J12="")</formula>
    </cfRule>
    <cfRule type="expression" dxfId="4389" priority="2109">
      <formula>AND($H12&lt;&gt;"",$I12="",$J12="")</formula>
    </cfRule>
  </conditionalFormatting>
  <conditionalFormatting sqref="AE12:AH12">
    <cfRule type="expression" dxfId="4388" priority="2104">
      <formula>AND($H12&lt;&gt;"",$I12&lt;&gt;"",$J12&lt;&gt;"")</formula>
    </cfRule>
    <cfRule type="expression" dxfId="4387" priority="2105">
      <formula>AND($H12&lt;&gt;"",$I12&lt;&gt;"",$J12="")</formula>
    </cfRule>
    <cfRule type="expression" dxfId="4386" priority="2106">
      <formula>AND($H12&lt;&gt;"",$I12="",$J12="")</formula>
    </cfRule>
  </conditionalFormatting>
  <conditionalFormatting sqref="AI12">
    <cfRule type="expression" dxfId="4385" priority="2101">
      <formula>AND($H12&lt;&gt;"",$I12&lt;&gt;"",$J12&lt;&gt;"")</formula>
    </cfRule>
    <cfRule type="expression" dxfId="4384" priority="2102">
      <formula>AND($H12&lt;&gt;"",$I12&lt;&gt;"",$J12="")</formula>
    </cfRule>
    <cfRule type="expression" dxfId="4383" priority="2103">
      <formula>AND($H12&lt;&gt;"",$I12="",$J12="")</formula>
    </cfRule>
  </conditionalFormatting>
  <conditionalFormatting sqref="H13:J13">
    <cfRule type="expression" dxfId="4382" priority="2098">
      <formula>AND($H13&lt;&gt;"",$I13&lt;&gt;"",$J13&lt;&gt;"")</formula>
    </cfRule>
    <cfRule type="expression" dxfId="4381" priority="2099">
      <formula>AND($H13&lt;&gt;"",$I13&lt;&gt;"",$J13="")</formula>
    </cfRule>
    <cfRule type="expression" dxfId="4380" priority="2100">
      <formula>AND($H13&lt;&gt;"",$I13="",$J13="")</formula>
    </cfRule>
  </conditionalFormatting>
  <conditionalFormatting sqref="X13:Z13 U13">
    <cfRule type="expression" dxfId="4379" priority="2095">
      <formula>AND($H13&lt;&gt;"",$I13&lt;&gt;"",$J13&lt;&gt;"")</formula>
    </cfRule>
    <cfRule type="expression" dxfId="4378" priority="2096">
      <formula>AND($H13&lt;&gt;"",$I13&lt;&gt;"",$J13="")</formula>
    </cfRule>
    <cfRule type="expression" dxfId="4377" priority="2097">
      <formula>AND($H13&lt;&gt;"",$I13="",$J13="")</formula>
    </cfRule>
  </conditionalFormatting>
  <conditionalFormatting sqref="H13">
    <cfRule type="expression" dxfId="4376" priority="2094">
      <formula>AND($H13&lt;&gt;"",$I13&lt;&gt;"")</formula>
    </cfRule>
  </conditionalFormatting>
  <conditionalFormatting sqref="I13">
    <cfRule type="expression" dxfId="4375" priority="2093">
      <formula>AND($I13&lt;&gt;"",$J13&lt;&gt;"")</formula>
    </cfRule>
  </conditionalFormatting>
  <conditionalFormatting sqref="A13">
    <cfRule type="containsBlanks" dxfId="4374" priority="2092">
      <formula>LEN(TRIM(A13))=0</formula>
    </cfRule>
  </conditionalFormatting>
  <conditionalFormatting sqref="AA13:AB13">
    <cfRule type="expression" dxfId="4373" priority="2089">
      <formula>AND($H13&lt;&gt;"",$I13&lt;&gt;"",$J13&lt;&gt;"")</formula>
    </cfRule>
    <cfRule type="expression" dxfId="4372" priority="2090">
      <formula>AND($H13&lt;&gt;"",$I13&lt;&gt;"",$J13="")</formula>
    </cfRule>
    <cfRule type="expression" dxfId="4371" priority="2091">
      <formula>AND($H13&lt;&gt;"",$I13="",$J13="")</formula>
    </cfRule>
  </conditionalFormatting>
  <conditionalFormatting sqref="AC13:AD13">
    <cfRule type="expression" dxfId="4370" priority="2086">
      <formula>AND($H13&lt;&gt;"",$I13&lt;&gt;"",$J13&lt;&gt;"")</formula>
    </cfRule>
    <cfRule type="expression" dxfId="4369" priority="2087">
      <formula>AND($H13&lt;&gt;"",$I13&lt;&gt;"",$J13="")</formula>
    </cfRule>
    <cfRule type="expression" dxfId="4368" priority="2088">
      <formula>AND($H13&lt;&gt;"",$I13="",$J13="")</formula>
    </cfRule>
  </conditionalFormatting>
  <conditionalFormatting sqref="AE13:AH13">
    <cfRule type="expression" dxfId="4367" priority="2083">
      <formula>AND($H13&lt;&gt;"",$I13&lt;&gt;"",$J13&lt;&gt;"")</formula>
    </cfRule>
    <cfRule type="expression" dxfId="4366" priority="2084">
      <formula>AND($H13&lt;&gt;"",$I13&lt;&gt;"",$J13="")</formula>
    </cfRule>
    <cfRule type="expression" dxfId="4365" priority="2085">
      <formula>AND($H13&lt;&gt;"",$I13="",$J13="")</formula>
    </cfRule>
  </conditionalFormatting>
  <conditionalFormatting sqref="AI13">
    <cfRule type="expression" dxfId="4364" priority="2080">
      <formula>AND($H13&lt;&gt;"",$I13&lt;&gt;"",$J13&lt;&gt;"")</formula>
    </cfRule>
    <cfRule type="expression" dxfId="4363" priority="2081">
      <formula>AND($H13&lt;&gt;"",$I13&lt;&gt;"",$J13="")</formula>
    </cfRule>
    <cfRule type="expression" dxfId="4362" priority="2082">
      <formula>AND($H13&lt;&gt;"",$I13="",$J13="")</formula>
    </cfRule>
  </conditionalFormatting>
  <conditionalFormatting sqref="H11:J11">
    <cfRule type="expression" dxfId="4361" priority="2077">
      <formula>AND($H11&lt;&gt;"",$I11&lt;&gt;"",$J11&lt;&gt;"")</formula>
    </cfRule>
    <cfRule type="expression" dxfId="4360" priority="2078">
      <formula>AND($H11&lt;&gt;"",$I11&lt;&gt;"",$J11="")</formula>
    </cfRule>
    <cfRule type="expression" dxfId="4359" priority="2079">
      <formula>AND($H11&lt;&gt;"",$I11="",$J11="")</formula>
    </cfRule>
  </conditionalFormatting>
  <conditionalFormatting sqref="H11">
    <cfRule type="expression" dxfId="4358" priority="2076">
      <formula>AND($H11&lt;&gt;"",$I11&lt;&gt;"")</formula>
    </cfRule>
  </conditionalFormatting>
  <conditionalFormatting sqref="I11">
    <cfRule type="expression" dxfId="4357" priority="2075">
      <formula>AND($I11&lt;&gt;"",$J11&lt;&gt;"")</formula>
    </cfRule>
  </conditionalFormatting>
  <conditionalFormatting sqref="U11 X11:Z11">
    <cfRule type="expression" dxfId="4356" priority="2072">
      <formula>AND($H11&lt;&gt;"",$I11&lt;&gt;"",$J11&lt;&gt;"")</formula>
    </cfRule>
    <cfRule type="expression" dxfId="4355" priority="2073">
      <formula>AND($H11&lt;&gt;"",$I11&lt;&gt;"",$J11="")</formula>
    </cfRule>
    <cfRule type="expression" dxfId="4354" priority="2074">
      <formula>AND($H11&lt;&gt;"",$I11="",$J11="")</formula>
    </cfRule>
  </conditionalFormatting>
  <conditionalFormatting sqref="A11">
    <cfRule type="containsBlanks" dxfId="4353" priority="2071">
      <formula>LEN(TRIM(A11))=0</formula>
    </cfRule>
  </conditionalFormatting>
  <conditionalFormatting sqref="AA11:AB11">
    <cfRule type="expression" dxfId="4352" priority="2068">
      <formula>AND($H11&lt;&gt;"",$I11&lt;&gt;"",$J11&lt;&gt;"")</formula>
    </cfRule>
    <cfRule type="expression" dxfId="4351" priority="2069">
      <formula>AND($H11&lt;&gt;"",$I11&lt;&gt;"",$J11="")</formula>
    </cfRule>
    <cfRule type="expression" dxfId="4350" priority="2070">
      <formula>AND($H11&lt;&gt;"",$I11="",$J11="")</formula>
    </cfRule>
  </conditionalFormatting>
  <conditionalFormatting sqref="AC11:AD11">
    <cfRule type="expression" dxfId="4349" priority="2065">
      <formula>AND($H11&lt;&gt;"",$I11&lt;&gt;"",$J11&lt;&gt;"")</formula>
    </cfRule>
    <cfRule type="expression" dxfId="4348" priority="2066">
      <formula>AND($H11&lt;&gt;"",$I11&lt;&gt;"",$J11="")</formula>
    </cfRule>
    <cfRule type="expression" dxfId="4347" priority="2067">
      <formula>AND($H11&lt;&gt;"",$I11="",$J11="")</formula>
    </cfRule>
  </conditionalFormatting>
  <conditionalFormatting sqref="AE11:AH11">
    <cfRule type="expression" dxfId="4346" priority="2062">
      <formula>AND($H11&lt;&gt;"",$I11&lt;&gt;"",$J11&lt;&gt;"")</formula>
    </cfRule>
    <cfRule type="expression" dxfId="4345" priority="2063">
      <formula>AND($H11&lt;&gt;"",$I11&lt;&gt;"",$J11="")</formula>
    </cfRule>
    <cfRule type="expression" dxfId="4344" priority="2064">
      <formula>AND($H11&lt;&gt;"",$I11="",$J11="")</formula>
    </cfRule>
  </conditionalFormatting>
  <conditionalFormatting sqref="AI11">
    <cfRule type="expression" dxfId="4343" priority="2059">
      <formula>AND($H11&lt;&gt;"",$I11&lt;&gt;"",$J11&lt;&gt;"")</formula>
    </cfRule>
    <cfRule type="expression" dxfId="4342" priority="2060">
      <formula>AND($H11&lt;&gt;"",$I11&lt;&gt;"",$J11="")</formula>
    </cfRule>
    <cfRule type="expression" dxfId="4341" priority="2061">
      <formula>AND($H11&lt;&gt;"",$I11="",$J11="")</formula>
    </cfRule>
  </conditionalFormatting>
  <conditionalFormatting sqref="H40:J41">
    <cfRule type="expression" dxfId="4340" priority="2056">
      <formula>AND($H40&lt;&gt;"",$I40&lt;&gt;"",$J40&lt;&gt;"")</formula>
    </cfRule>
    <cfRule type="expression" dxfId="4339" priority="2057">
      <formula>AND($H40&lt;&gt;"",$I40&lt;&gt;"",$J40="")</formula>
    </cfRule>
    <cfRule type="expression" dxfId="4338" priority="2058">
      <formula>AND($H40&lt;&gt;"",$I40="",$J40="")</formula>
    </cfRule>
  </conditionalFormatting>
  <conditionalFormatting sqref="X41:Z41 X40:AG40 U40:U41">
    <cfRule type="expression" dxfId="4337" priority="2053">
      <formula>AND($H40&lt;&gt;"",$I40&lt;&gt;"",$J40&lt;&gt;"")</formula>
    </cfRule>
    <cfRule type="expression" dxfId="4336" priority="2054">
      <formula>AND($H40&lt;&gt;"",$I40&lt;&gt;"",$J40="")</formula>
    </cfRule>
    <cfRule type="expression" dxfId="4335" priority="2055">
      <formula>AND($H40&lt;&gt;"",$I40="",$J40="")</formula>
    </cfRule>
  </conditionalFormatting>
  <conditionalFormatting sqref="H40:H41">
    <cfRule type="expression" dxfId="4334" priority="2052">
      <formula>AND($H40&lt;&gt;"",$I40&lt;&gt;"")</formula>
    </cfRule>
  </conditionalFormatting>
  <conditionalFormatting sqref="I40:I41">
    <cfRule type="expression" dxfId="4333" priority="2051">
      <formula>AND($I40&lt;&gt;"",$J40&lt;&gt;"")</formula>
    </cfRule>
  </conditionalFormatting>
  <conditionalFormatting sqref="A40:A41">
    <cfRule type="containsBlanks" dxfId="4332" priority="2050">
      <formula>LEN(TRIM(A40))=0</formula>
    </cfRule>
  </conditionalFormatting>
  <conditionalFormatting sqref="AA41:AB41">
    <cfRule type="expression" dxfId="4331" priority="2047">
      <formula>AND($H41&lt;&gt;"",$I41&lt;&gt;"",$J41&lt;&gt;"")</formula>
    </cfRule>
    <cfRule type="expression" dxfId="4330" priority="2048">
      <formula>AND($H41&lt;&gt;"",$I41&lt;&gt;"",$J41="")</formula>
    </cfRule>
    <cfRule type="expression" dxfId="4329" priority="2049">
      <formula>AND($H41&lt;&gt;"",$I41="",$J41="")</formula>
    </cfRule>
  </conditionalFormatting>
  <conditionalFormatting sqref="AC41:AD41">
    <cfRule type="expression" dxfId="4328" priority="2044">
      <formula>AND($H41&lt;&gt;"",$I41&lt;&gt;"",$J41&lt;&gt;"")</formula>
    </cfRule>
    <cfRule type="expression" dxfId="4327" priority="2045">
      <formula>AND($H41&lt;&gt;"",$I41&lt;&gt;"",$J41="")</formula>
    </cfRule>
    <cfRule type="expression" dxfId="4326" priority="2046">
      <formula>AND($H41&lt;&gt;"",$I41="",$J41="")</formula>
    </cfRule>
  </conditionalFormatting>
  <conditionalFormatting sqref="AE41:AH41 AH40">
    <cfRule type="expression" dxfId="4325" priority="2041">
      <formula>AND($H40&lt;&gt;"",$I40&lt;&gt;"",$J40&lt;&gt;"")</formula>
    </cfRule>
    <cfRule type="expression" dxfId="4324" priority="2042">
      <formula>AND($H40&lt;&gt;"",$I40&lt;&gt;"",$J40="")</formula>
    </cfRule>
    <cfRule type="expression" dxfId="4323" priority="2043">
      <formula>AND($H40&lt;&gt;"",$I40="",$J40="")</formula>
    </cfRule>
  </conditionalFormatting>
  <conditionalFormatting sqref="AI40:AI41">
    <cfRule type="expression" dxfId="4322" priority="2038">
      <formula>AND($H40&lt;&gt;"",$I40&lt;&gt;"",$J40&lt;&gt;"")</formula>
    </cfRule>
    <cfRule type="expression" dxfId="4321" priority="2039">
      <formula>AND($H40&lt;&gt;"",$I40&lt;&gt;"",$J40="")</formula>
    </cfRule>
    <cfRule type="expression" dxfId="4320" priority="2040">
      <formula>AND($H40&lt;&gt;"",$I40="",$J40="")</formula>
    </cfRule>
  </conditionalFormatting>
  <conditionalFormatting sqref="H42:J45">
    <cfRule type="expression" dxfId="4319" priority="2035">
      <formula>AND($H42&lt;&gt;"",$I42&lt;&gt;"",$J42&lt;&gt;"")</formula>
    </cfRule>
    <cfRule type="expression" dxfId="4318" priority="2036">
      <formula>AND($H42&lt;&gt;"",$I42&lt;&gt;"",$J42="")</formula>
    </cfRule>
    <cfRule type="expression" dxfId="4317" priority="2037">
      <formula>AND($H42&lt;&gt;"",$I42="",$J42="")</formula>
    </cfRule>
  </conditionalFormatting>
  <conditionalFormatting sqref="X42:Z45 U42:U45">
    <cfRule type="expression" dxfId="4316" priority="2032">
      <formula>AND($H42&lt;&gt;"",$I42&lt;&gt;"",$J42&lt;&gt;"")</formula>
    </cfRule>
    <cfRule type="expression" dxfId="4315" priority="2033">
      <formula>AND($H42&lt;&gt;"",$I42&lt;&gt;"",$J42="")</formula>
    </cfRule>
    <cfRule type="expression" dxfId="4314" priority="2034">
      <formula>AND($H42&lt;&gt;"",$I42="",$J42="")</formula>
    </cfRule>
  </conditionalFormatting>
  <conditionalFormatting sqref="H42:H45">
    <cfRule type="expression" dxfId="4313" priority="2031">
      <formula>AND($H42&lt;&gt;"",$I42&lt;&gt;"")</formula>
    </cfRule>
  </conditionalFormatting>
  <conditionalFormatting sqref="I42:I45">
    <cfRule type="expression" dxfId="4312" priority="2030">
      <formula>AND($I42&lt;&gt;"",$J42&lt;&gt;"")</formula>
    </cfRule>
  </conditionalFormatting>
  <conditionalFormatting sqref="A42:A45">
    <cfRule type="containsBlanks" dxfId="4311" priority="2029">
      <formula>LEN(TRIM(A42))=0</formula>
    </cfRule>
  </conditionalFormatting>
  <conditionalFormatting sqref="AA42:AB45">
    <cfRule type="expression" dxfId="4310" priority="2026">
      <formula>AND($H42&lt;&gt;"",$I42&lt;&gt;"",$J42&lt;&gt;"")</formula>
    </cfRule>
    <cfRule type="expression" dxfId="4309" priority="2027">
      <formula>AND($H42&lt;&gt;"",$I42&lt;&gt;"",$J42="")</formula>
    </cfRule>
    <cfRule type="expression" dxfId="4308" priority="2028">
      <formula>AND($H42&lt;&gt;"",$I42="",$J42="")</formula>
    </cfRule>
  </conditionalFormatting>
  <conditionalFormatting sqref="AC42:AD45">
    <cfRule type="expression" dxfId="4307" priority="2023">
      <formula>AND($H42&lt;&gt;"",$I42&lt;&gt;"",$J42&lt;&gt;"")</formula>
    </cfRule>
    <cfRule type="expression" dxfId="4306" priority="2024">
      <formula>AND($H42&lt;&gt;"",$I42&lt;&gt;"",$J42="")</formula>
    </cfRule>
    <cfRule type="expression" dxfId="4305" priority="2025">
      <formula>AND($H42&lt;&gt;"",$I42="",$J42="")</formula>
    </cfRule>
  </conditionalFormatting>
  <conditionalFormatting sqref="AE42:AH45">
    <cfRule type="expression" dxfId="4304" priority="2020">
      <formula>AND($H42&lt;&gt;"",$I42&lt;&gt;"",$J42&lt;&gt;"")</formula>
    </cfRule>
    <cfRule type="expression" dxfId="4303" priority="2021">
      <formula>AND($H42&lt;&gt;"",$I42&lt;&gt;"",$J42="")</formula>
    </cfRule>
    <cfRule type="expression" dxfId="4302" priority="2022">
      <formula>AND($H42&lt;&gt;"",$I42="",$J42="")</formula>
    </cfRule>
  </conditionalFormatting>
  <conditionalFormatting sqref="AI42:AI45">
    <cfRule type="expression" dxfId="4301" priority="2017">
      <formula>AND($H42&lt;&gt;"",$I42&lt;&gt;"",$J42&lt;&gt;"")</formula>
    </cfRule>
    <cfRule type="expression" dxfId="4300" priority="2018">
      <formula>AND($H42&lt;&gt;"",$I42&lt;&gt;"",$J42="")</formula>
    </cfRule>
    <cfRule type="expression" dxfId="4299" priority="2019">
      <formula>AND($H42&lt;&gt;"",$I42="",$J42="")</formula>
    </cfRule>
  </conditionalFormatting>
  <conditionalFormatting sqref="H48:J48">
    <cfRule type="expression" dxfId="4298" priority="2007">
      <formula>AND($H48&lt;&gt;"",$I48&lt;&gt;"",$J48&lt;&gt;"")</formula>
    </cfRule>
    <cfRule type="expression" dxfId="4297" priority="2008">
      <formula>AND($H48&lt;&gt;"",$I48&lt;&gt;"",$J48="")</formula>
    </cfRule>
    <cfRule type="expression" dxfId="4296" priority="2009">
      <formula>AND($H48&lt;&gt;"",$I48="",$J48="")</formula>
    </cfRule>
  </conditionalFormatting>
  <conditionalFormatting sqref="H48">
    <cfRule type="expression" dxfId="4295" priority="2006">
      <formula>AND($H48&lt;&gt;"",$I48&lt;&gt;"")</formula>
    </cfRule>
  </conditionalFormatting>
  <conditionalFormatting sqref="I48">
    <cfRule type="expression" dxfId="4294" priority="2005">
      <formula>AND($I48&lt;&gt;"",$J48&lt;&gt;"")</formula>
    </cfRule>
  </conditionalFormatting>
  <conditionalFormatting sqref="A48">
    <cfRule type="containsBlanks" dxfId="4293" priority="2004">
      <formula>LEN(TRIM(A48))=0</formula>
    </cfRule>
  </conditionalFormatting>
  <conditionalFormatting sqref="H49:J49">
    <cfRule type="expression" dxfId="4292" priority="2001">
      <formula>AND($H49&lt;&gt;"",$I49&lt;&gt;"",$J49&lt;&gt;"")</formula>
    </cfRule>
    <cfRule type="expression" dxfId="4291" priority="2002">
      <formula>AND($H49&lt;&gt;"",$I49&lt;&gt;"",$J49="")</formula>
    </cfRule>
    <cfRule type="expression" dxfId="4290" priority="2003">
      <formula>AND($H49&lt;&gt;"",$I49="",$J49="")</formula>
    </cfRule>
  </conditionalFormatting>
  <conditionalFormatting sqref="H51:J51">
    <cfRule type="expression" dxfId="4289" priority="1989">
      <formula>AND($H51&lt;&gt;"",$I51&lt;&gt;"",$J51&lt;&gt;"")</formula>
    </cfRule>
    <cfRule type="expression" dxfId="4288" priority="1990">
      <formula>AND($H51&lt;&gt;"",$I51&lt;&gt;"",$J51="")</formula>
    </cfRule>
    <cfRule type="expression" dxfId="4287" priority="1991">
      <formula>AND($H51&lt;&gt;"",$I51="",$J51="")</formula>
    </cfRule>
  </conditionalFormatting>
  <conditionalFormatting sqref="H47:J47 H54:J54">
    <cfRule type="expression" dxfId="4286" priority="2014">
      <formula>AND($H47&lt;&gt;"",$I47&lt;&gt;"",$J47&lt;&gt;"")</formula>
    </cfRule>
    <cfRule type="expression" dxfId="4285" priority="2015">
      <formula>AND($H47&lt;&gt;"",$I47&lt;&gt;"",$J47="")</formula>
    </cfRule>
    <cfRule type="expression" dxfId="4284" priority="2016">
      <formula>AND($H47&lt;&gt;"",$I47="",$J47="")</formula>
    </cfRule>
  </conditionalFormatting>
  <conditionalFormatting sqref="H47 H54">
    <cfRule type="expression" dxfId="4283" priority="2013">
      <formula>AND($H47&lt;&gt;"",$I47&lt;&gt;"")</formula>
    </cfRule>
  </conditionalFormatting>
  <conditionalFormatting sqref="I47 I54">
    <cfRule type="expression" dxfId="4282" priority="2012">
      <formula>AND($I47&lt;&gt;"",$J47&lt;&gt;"")</formula>
    </cfRule>
  </conditionalFormatting>
  <conditionalFormatting sqref="A47">
    <cfRule type="containsBlanks" dxfId="4281" priority="2011">
      <formula>LEN(TRIM(A47))=0</formula>
    </cfRule>
  </conditionalFormatting>
  <conditionalFormatting sqref="A54">
    <cfRule type="containsBlanks" dxfId="4280" priority="2010">
      <formula>LEN(TRIM(A54))=0</formula>
    </cfRule>
  </conditionalFormatting>
  <conditionalFormatting sqref="H50:J50">
    <cfRule type="expression" dxfId="4279" priority="1995">
      <formula>AND($H50&lt;&gt;"",$I50&lt;&gt;"",$J50&lt;&gt;"")</formula>
    </cfRule>
    <cfRule type="expression" dxfId="4278" priority="1996">
      <formula>AND($H50&lt;&gt;"",$I50&lt;&gt;"",$J50="")</formula>
    </cfRule>
    <cfRule type="expression" dxfId="4277" priority="1997">
      <formula>AND($H50&lt;&gt;"",$I50="",$J50="")</formula>
    </cfRule>
  </conditionalFormatting>
  <conditionalFormatting sqref="H51">
    <cfRule type="expression" dxfId="4276" priority="1988">
      <formula>AND($H51&lt;&gt;"",$I51&lt;&gt;"")</formula>
    </cfRule>
  </conditionalFormatting>
  <conditionalFormatting sqref="I51">
    <cfRule type="expression" dxfId="4275" priority="1987">
      <formula>AND($I51&lt;&gt;"",$J51&lt;&gt;"")</formula>
    </cfRule>
  </conditionalFormatting>
  <conditionalFormatting sqref="A51">
    <cfRule type="containsBlanks" dxfId="4274" priority="1986">
      <formula>LEN(TRIM(A51))=0</formula>
    </cfRule>
  </conditionalFormatting>
  <conditionalFormatting sqref="H52:J52">
    <cfRule type="expression" dxfId="4273" priority="1983">
      <formula>AND($H52&lt;&gt;"",$I52&lt;&gt;"",$J52&lt;&gt;"")</formula>
    </cfRule>
    <cfRule type="expression" dxfId="4272" priority="1984">
      <formula>AND($H52&lt;&gt;"",$I52&lt;&gt;"",$J52="")</formula>
    </cfRule>
    <cfRule type="expression" dxfId="4271" priority="1985">
      <formula>AND($H52&lt;&gt;"",$I52="",$J52="")</formula>
    </cfRule>
  </conditionalFormatting>
  <conditionalFormatting sqref="H49">
    <cfRule type="expression" dxfId="4270" priority="2000">
      <formula>AND($H49&lt;&gt;"",$I49&lt;&gt;"")</formula>
    </cfRule>
  </conditionalFormatting>
  <conditionalFormatting sqref="I49">
    <cfRule type="expression" dxfId="4269" priority="1999">
      <formula>AND($I49&lt;&gt;"",$J49&lt;&gt;"")</formula>
    </cfRule>
  </conditionalFormatting>
  <conditionalFormatting sqref="A49">
    <cfRule type="containsBlanks" dxfId="4268" priority="1998">
      <formula>LEN(TRIM(A49))=0</formula>
    </cfRule>
  </conditionalFormatting>
  <conditionalFormatting sqref="H50">
    <cfRule type="expression" dxfId="4267" priority="1994">
      <formula>AND($H50&lt;&gt;"",$I50&lt;&gt;"")</formula>
    </cfRule>
  </conditionalFormatting>
  <conditionalFormatting sqref="I50">
    <cfRule type="expression" dxfId="4266" priority="1993">
      <formula>AND($I50&lt;&gt;"",$J50&lt;&gt;"")</formula>
    </cfRule>
  </conditionalFormatting>
  <conditionalFormatting sqref="A50">
    <cfRule type="containsBlanks" dxfId="4265" priority="1992">
      <formula>LEN(TRIM(A50))=0</formula>
    </cfRule>
  </conditionalFormatting>
  <conditionalFormatting sqref="H52">
    <cfRule type="expression" dxfId="4264" priority="1982">
      <formula>AND($H52&lt;&gt;"",$I52&lt;&gt;"")</formula>
    </cfRule>
  </conditionalFormatting>
  <conditionalFormatting sqref="I52">
    <cfRule type="expression" dxfId="4263" priority="1981">
      <formula>AND($I52&lt;&gt;"",$J52&lt;&gt;"")</formula>
    </cfRule>
  </conditionalFormatting>
  <conditionalFormatting sqref="A52">
    <cfRule type="containsBlanks" dxfId="4262" priority="1980">
      <formula>LEN(TRIM(A52))=0</formula>
    </cfRule>
  </conditionalFormatting>
  <conditionalFormatting sqref="H55:J56">
    <cfRule type="expression" dxfId="4261" priority="1977">
      <formula>AND($H55&lt;&gt;"",$I55&lt;&gt;"",$J55&lt;&gt;"")</formula>
    </cfRule>
    <cfRule type="expression" dxfId="4260" priority="1978">
      <formula>AND($H55&lt;&gt;"",$I55&lt;&gt;"",$J55="")</formula>
    </cfRule>
    <cfRule type="expression" dxfId="4259" priority="1979">
      <formula>AND($H55&lt;&gt;"",$I55="",$J55="")</formula>
    </cfRule>
  </conditionalFormatting>
  <conditionalFormatting sqref="X56:Z56 X55:AG55 U55:U56">
    <cfRule type="expression" dxfId="4258" priority="1974">
      <formula>AND($H55&lt;&gt;"",$I55&lt;&gt;"",$J55&lt;&gt;"")</formula>
    </cfRule>
    <cfRule type="expression" dxfId="4257" priority="1975">
      <formula>AND($H55&lt;&gt;"",$I55&lt;&gt;"",$J55="")</formula>
    </cfRule>
    <cfRule type="expression" dxfId="4256" priority="1976">
      <formula>AND($H55&lt;&gt;"",$I55="",$J55="")</formula>
    </cfRule>
  </conditionalFormatting>
  <conditionalFormatting sqref="H55:H56">
    <cfRule type="expression" dxfId="4255" priority="1973">
      <formula>AND($H55&lt;&gt;"",$I55&lt;&gt;"")</formula>
    </cfRule>
  </conditionalFormatting>
  <conditionalFormatting sqref="I55:I56">
    <cfRule type="expression" dxfId="4254" priority="1972">
      <formula>AND($I55&lt;&gt;"",$J55&lt;&gt;"")</formula>
    </cfRule>
  </conditionalFormatting>
  <conditionalFormatting sqref="A55:A56">
    <cfRule type="containsBlanks" dxfId="4253" priority="1971">
      <formula>LEN(TRIM(A55))=0</formula>
    </cfRule>
  </conditionalFormatting>
  <conditionalFormatting sqref="AA56:AB56">
    <cfRule type="expression" dxfId="4252" priority="1968">
      <formula>AND($H56&lt;&gt;"",$I56&lt;&gt;"",$J56&lt;&gt;"")</formula>
    </cfRule>
    <cfRule type="expression" dxfId="4251" priority="1969">
      <formula>AND($H56&lt;&gt;"",$I56&lt;&gt;"",$J56="")</formula>
    </cfRule>
    <cfRule type="expression" dxfId="4250" priority="1970">
      <formula>AND($H56&lt;&gt;"",$I56="",$J56="")</formula>
    </cfRule>
  </conditionalFormatting>
  <conditionalFormatting sqref="AC56:AD56">
    <cfRule type="expression" dxfId="4249" priority="1965">
      <formula>AND($H56&lt;&gt;"",$I56&lt;&gt;"",$J56&lt;&gt;"")</formula>
    </cfRule>
    <cfRule type="expression" dxfId="4248" priority="1966">
      <formula>AND($H56&lt;&gt;"",$I56&lt;&gt;"",$J56="")</formula>
    </cfRule>
    <cfRule type="expression" dxfId="4247" priority="1967">
      <formula>AND($H56&lt;&gt;"",$I56="",$J56="")</formula>
    </cfRule>
  </conditionalFormatting>
  <conditionalFormatting sqref="AE56:AH56 AH55">
    <cfRule type="expression" dxfId="4246" priority="1962">
      <formula>AND($H55&lt;&gt;"",$I55&lt;&gt;"",$J55&lt;&gt;"")</formula>
    </cfRule>
    <cfRule type="expression" dxfId="4245" priority="1963">
      <formula>AND($H55&lt;&gt;"",$I55&lt;&gt;"",$J55="")</formula>
    </cfRule>
    <cfRule type="expression" dxfId="4244" priority="1964">
      <formula>AND($H55&lt;&gt;"",$I55="",$J55="")</formula>
    </cfRule>
  </conditionalFormatting>
  <conditionalFormatting sqref="AI55:AI56">
    <cfRule type="expression" dxfId="4243" priority="1959">
      <formula>AND($H55&lt;&gt;"",$I55&lt;&gt;"",$J55&lt;&gt;"")</formula>
    </cfRule>
    <cfRule type="expression" dxfId="4242" priority="1960">
      <formula>AND($H55&lt;&gt;"",$I55&lt;&gt;"",$J55="")</formula>
    </cfRule>
    <cfRule type="expression" dxfId="4241" priority="1961">
      <formula>AND($H55&lt;&gt;"",$I55="",$J55="")</formula>
    </cfRule>
  </conditionalFormatting>
  <conditionalFormatting sqref="H57:J60">
    <cfRule type="expression" dxfId="4240" priority="1956">
      <formula>AND($H57&lt;&gt;"",$I57&lt;&gt;"",$J57&lt;&gt;"")</formula>
    </cfRule>
    <cfRule type="expression" dxfId="4239" priority="1957">
      <formula>AND($H57&lt;&gt;"",$I57&lt;&gt;"",$J57="")</formula>
    </cfRule>
    <cfRule type="expression" dxfId="4238" priority="1958">
      <formula>AND($H57&lt;&gt;"",$I57="",$J57="")</formula>
    </cfRule>
  </conditionalFormatting>
  <conditionalFormatting sqref="X57:Z60 U57:U60">
    <cfRule type="expression" dxfId="4237" priority="1953">
      <formula>AND($H57&lt;&gt;"",$I57&lt;&gt;"",$J57&lt;&gt;"")</formula>
    </cfRule>
    <cfRule type="expression" dxfId="4236" priority="1954">
      <formula>AND($H57&lt;&gt;"",$I57&lt;&gt;"",$J57="")</formula>
    </cfRule>
    <cfRule type="expression" dxfId="4235" priority="1955">
      <formula>AND($H57&lt;&gt;"",$I57="",$J57="")</formula>
    </cfRule>
  </conditionalFormatting>
  <conditionalFormatting sqref="H57:H60">
    <cfRule type="expression" dxfId="4234" priority="1952">
      <formula>AND($H57&lt;&gt;"",$I57&lt;&gt;"")</formula>
    </cfRule>
  </conditionalFormatting>
  <conditionalFormatting sqref="I57:I60">
    <cfRule type="expression" dxfId="4233" priority="1951">
      <formula>AND($I57&lt;&gt;"",$J57&lt;&gt;"")</formula>
    </cfRule>
  </conditionalFormatting>
  <conditionalFormatting sqref="A57:A60">
    <cfRule type="containsBlanks" dxfId="4232" priority="1950">
      <formula>LEN(TRIM(A57))=0</formula>
    </cfRule>
  </conditionalFormatting>
  <conditionalFormatting sqref="AA57:AB60">
    <cfRule type="expression" dxfId="4231" priority="1947">
      <formula>AND($H57&lt;&gt;"",$I57&lt;&gt;"",$J57&lt;&gt;"")</formula>
    </cfRule>
    <cfRule type="expression" dxfId="4230" priority="1948">
      <formula>AND($H57&lt;&gt;"",$I57&lt;&gt;"",$J57="")</formula>
    </cfRule>
    <cfRule type="expression" dxfId="4229" priority="1949">
      <formula>AND($H57&lt;&gt;"",$I57="",$J57="")</formula>
    </cfRule>
  </conditionalFormatting>
  <conditionalFormatting sqref="AC57:AD60">
    <cfRule type="expression" dxfId="4228" priority="1944">
      <formula>AND($H57&lt;&gt;"",$I57&lt;&gt;"",$J57&lt;&gt;"")</formula>
    </cfRule>
    <cfRule type="expression" dxfId="4227" priority="1945">
      <formula>AND($H57&lt;&gt;"",$I57&lt;&gt;"",$J57="")</formula>
    </cfRule>
    <cfRule type="expression" dxfId="4226" priority="1946">
      <formula>AND($H57&lt;&gt;"",$I57="",$J57="")</formula>
    </cfRule>
  </conditionalFormatting>
  <conditionalFormatting sqref="AE57:AH60">
    <cfRule type="expression" dxfId="4225" priority="1941">
      <formula>AND($H57&lt;&gt;"",$I57&lt;&gt;"",$J57&lt;&gt;"")</formula>
    </cfRule>
    <cfRule type="expression" dxfId="4224" priority="1942">
      <formula>AND($H57&lt;&gt;"",$I57&lt;&gt;"",$J57="")</formula>
    </cfRule>
    <cfRule type="expression" dxfId="4223" priority="1943">
      <formula>AND($H57&lt;&gt;"",$I57="",$J57="")</formula>
    </cfRule>
  </conditionalFormatting>
  <conditionalFormatting sqref="AI57:AI60">
    <cfRule type="expression" dxfId="4222" priority="1938">
      <formula>AND($H57&lt;&gt;"",$I57&lt;&gt;"",$J57&lt;&gt;"")</formula>
    </cfRule>
    <cfRule type="expression" dxfId="4221" priority="1939">
      <formula>AND($H57&lt;&gt;"",$I57&lt;&gt;"",$J57="")</formula>
    </cfRule>
    <cfRule type="expression" dxfId="4220" priority="1940">
      <formula>AND($H57&lt;&gt;"",$I57="",$J57="")</formula>
    </cfRule>
  </conditionalFormatting>
  <conditionalFormatting sqref="H63:J63">
    <cfRule type="expression" dxfId="4219" priority="1928">
      <formula>AND($H63&lt;&gt;"",$I63&lt;&gt;"",$J63&lt;&gt;"")</formula>
    </cfRule>
    <cfRule type="expression" dxfId="4218" priority="1929">
      <formula>AND($H63&lt;&gt;"",$I63&lt;&gt;"",$J63="")</formula>
    </cfRule>
    <cfRule type="expression" dxfId="4217" priority="1930">
      <formula>AND($H63&lt;&gt;"",$I63="",$J63="")</formula>
    </cfRule>
  </conditionalFormatting>
  <conditionalFormatting sqref="H63">
    <cfRule type="expression" dxfId="4216" priority="1927">
      <formula>AND($H63&lt;&gt;"",$I63&lt;&gt;"")</formula>
    </cfRule>
  </conditionalFormatting>
  <conditionalFormatting sqref="I63">
    <cfRule type="expression" dxfId="4215" priority="1926">
      <formula>AND($I63&lt;&gt;"",$J63&lt;&gt;"")</formula>
    </cfRule>
  </conditionalFormatting>
  <conditionalFormatting sqref="A63">
    <cfRule type="containsBlanks" dxfId="4214" priority="1925">
      <formula>LEN(TRIM(A63))=0</formula>
    </cfRule>
  </conditionalFormatting>
  <conditionalFormatting sqref="H64:J64">
    <cfRule type="expression" dxfId="4213" priority="1922">
      <formula>AND($H64&lt;&gt;"",$I64&lt;&gt;"",$J64&lt;&gt;"")</formula>
    </cfRule>
    <cfRule type="expression" dxfId="4212" priority="1923">
      <formula>AND($H64&lt;&gt;"",$I64&lt;&gt;"",$J64="")</formula>
    </cfRule>
    <cfRule type="expression" dxfId="4211" priority="1924">
      <formula>AND($H64&lt;&gt;"",$I64="",$J64="")</formula>
    </cfRule>
  </conditionalFormatting>
  <conditionalFormatting sqref="H66:J66">
    <cfRule type="expression" dxfId="4210" priority="1910">
      <formula>AND($H66&lt;&gt;"",$I66&lt;&gt;"",$J66&lt;&gt;"")</formula>
    </cfRule>
    <cfRule type="expression" dxfId="4209" priority="1911">
      <formula>AND($H66&lt;&gt;"",$I66&lt;&gt;"",$J66="")</formula>
    </cfRule>
    <cfRule type="expression" dxfId="4208" priority="1912">
      <formula>AND($H66&lt;&gt;"",$I66="",$J66="")</formula>
    </cfRule>
  </conditionalFormatting>
  <conditionalFormatting sqref="H62:J62 H69:J69">
    <cfRule type="expression" dxfId="4207" priority="1935">
      <formula>AND($H62&lt;&gt;"",$I62&lt;&gt;"",$J62&lt;&gt;"")</formula>
    </cfRule>
    <cfRule type="expression" dxfId="4206" priority="1936">
      <formula>AND($H62&lt;&gt;"",$I62&lt;&gt;"",$J62="")</formula>
    </cfRule>
    <cfRule type="expression" dxfId="4205" priority="1937">
      <formula>AND($H62&lt;&gt;"",$I62="",$J62="")</formula>
    </cfRule>
  </conditionalFormatting>
  <conditionalFormatting sqref="H62 H69">
    <cfRule type="expression" dxfId="4204" priority="1934">
      <formula>AND($H62&lt;&gt;"",$I62&lt;&gt;"")</formula>
    </cfRule>
  </conditionalFormatting>
  <conditionalFormatting sqref="I62 I69">
    <cfRule type="expression" dxfId="4203" priority="1933">
      <formula>AND($I62&lt;&gt;"",$J62&lt;&gt;"")</formula>
    </cfRule>
  </conditionalFormatting>
  <conditionalFormatting sqref="A62">
    <cfRule type="containsBlanks" dxfId="4202" priority="1932">
      <formula>LEN(TRIM(A62))=0</formula>
    </cfRule>
  </conditionalFormatting>
  <conditionalFormatting sqref="A69">
    <cfRule type="containsBlanks" dxfId="4201" priority="1931">
      <formula>LEN(TRIM(A69))=0</formula>
    </cfRule>
  </conditionalFormatting>
  <conditionalFormatting sqref="H65:J65">
    <cfRule type="expression" dxfId="4200" priority="1916">
      <formula>AND($H65&lt;&gt;"",$I65&lt;&gt;"",$J65&lt;&gt;"")</formula>
    </cfRule>
    <cfRule type="expression" dxfId="4199" priority="1917">
      <formula>AND($H65&lt;&gt;"",$I65&lt;&gt;"",$J65="")</formula>
    </cfRule>
    <cfRule type="expression" dxfId="4198" priority="1918">
      <formula>AND($H65&lt;&gt;"",$I65="",$J65="")</formula>
    </cfRule>
  </conditionalFormatting>
  <conditionalFormatting sqref="H66">
    <cfRule type="expression" dxfId="4197" priority="1909">
      <formula>AND($H66&lt;&gt;"",$I66&lt;&gt;"")</formula>
    </cfRule>
  </conditionalFormatting>
  <conditionalFormatting sqref="I66">
    <cfRule type="expression" dxfId="4196" priority="1908">
      <formula>AND($I66&lt;&gt;"",$J66&lt;&gt;"")</formula>
    </cfRule>
  </conditionalFormatting>
  <conditionalFormatting sqref="A66">
    <cfRule type="containsBlanks" dxfId="4195" priority="1907">
      <formula>LEN(TRIM(A66))=0</formula>
    </cfRule>
  </conditionalFormatting>
  <conditionalFormatting sqref="H67:J67">
    <cfRule type="expression" dxfId="4194" priority="1904">
      <formula>AND($H67&lt;&gt;"",$I67&lt;&gt;"",$J67&lt;&gt;"")</formula>
    </cfRule>
    <cfRule type="expression" dxfId="4193" priority="1905">
      <formula>AND($H67&lt;&gt;"",$I67&lt;&gt;"",$J67="")</formula>
    </cfRule>
    <cfRule type="expression" dxfId="4192" priority="1906">
      <formula>AND($H67&lt;&gt;"",$I67="",$J67="")</formula>
    </cfRule>
  </conditionalFormatting>
  <conditionalFormatting sqref="H64">
    <cfRule type="expression" dxfId="4191" priority="1921">
      <formula>AND($H64&lt;&gt;"",$I64&lt;&gt;"")</formula>
    </cfRule>
  </conditionalFormatting>
  <conditionalFormatting sqref="I64">
    <cfRule type="expression" dxfId="4190" priority="1920">
      <formula>AND($I64&lt;&gt;"",$J64&lt;&gt;"")</formula>
    </cfRule>
  </conditionalFormatting>
  <conditionalFormatting sqref="A64">
    <cfRule type="containsBlanks" dxfId="4189" priority="1919">
      <formula>LEN(TRIM(A64))=0</formula>
    </cfRule>
  </conditionalFormatting>
  <conditionalFormatting sqref="H65">
    <cfRule type="expression" dxfId="4188" priority="1915">
      <formula>AND($H65&lt;&gt;"",$I65&lt;&gt;"")</formula>
    </cfRule>
  </conditionalFormatting>
  <conditionalFormatting sqref="I65">
    <cfRule type="expression" dxfId="4187" priority="1914">
      <formula>AND($I65&lt;&gt;"",$J65&lt;&gt;"")</formula>
    </cfRule>
  </conditionalFormatting>
  <conditionalFormatting sqref="A65">
    <cfRule type="containsBlanks" dxfId="4186" priority="1913">
      <formula>LEN(TRIM(A65))=0</formula>
    </cfRule>
  </conditionalFormatting>
  <conditionalFormatting sqref="H67">
    <cfRule type="expression" dxfId="4185" priority="1903">
      <formula>AND($H67&lt;&gt;"",$I67&lt;&gt;"")</formula>
    </cfRule>
  </conditionalFormatting>
  <conditionalFormatting sqref="I67">
    <cfRule type="expression" dxfId="4184" priority="1902">
      <formula>AND($I67&lt;&gt;"",$J67&lt;&gt;"")</formula>
    </cfRule>
  </conditionalFormatting>
  <conditionalFormatting sqref="A67">
    <cfRule type="containsBlanks" dxfId="4183" priority="1901">
      <formula>LEN(TRIM(A67))=0</formula>
    </cfRule>
  </conditionalFormatting>
  <conditionalFormatting sqref="H71:J73">
    <cfRule type="expression" dxfId="4182" priority="1898">
      <formula>AND($H71&lt;&gt;"",$I71&lt;&gt;"",$J71&lt;&gt;"")</formula>
    </cfRule>
    <cfRule type="expression" dxfId="4181" priority="1899">
      <formula>AND($H71&lt;&gt;"",$I71&lt;&gt;"",$J71="")</formula>
    </cfRule>
    <cfRule type="expression" dxfId="4180" priority="1900">
      <formula>AND($H71&lt;&gt;"",$I71="",$J71="")</formula>
    </cfRule>
  </conditionalFormatting>
  <conditionalFormatting sqref="X73:Z73 X72:AG72 U71:U73 X71:Z71">
    <cfRule type="expression" dxfId="4179" priority="1895">
      <formula>AND($H71&lt;&gt;"",$I71&lt;&gt;"",$J71&lt;&gt;"")</formula>
    </cfRule>
    <cfRule type="expression" dxfId="4178" priority="1896">
      <formula>AND($H71&lt;&gt;"",$I71&lt;&gt;"",$J71="")</formula>
    </cfRule>
    <cfRule type="expression" dxfId="4177" priority="1897">
      <formula>AND($H71&lt;&gt;"",$I71="",$J71="")</formula>
    </cfRule>
  </conditionalFormatting>
  <conditionalFormatting sqref="H71:H73">
    <cfRule type="expression" dxfId="4176" priority="1894">
      <formula>AND($H71&lt;&gt;"",$I71&lt;&gt;"")</formula>
    </cfRule>
  </conditionalFormatting>
  <conditionalFormatting sqref="I71:I73">
    <cfRule type="expression" dxfId="4175" priority="1893">
      <formula>AND($I71&lt;&gt;"",$J71&lt;&gt;"")</formula>
    </cfRule>
  </conditionalFormatting>
  <conditionalFormatting sqref="A71:A73">
    <cfRule type="containsBlanks" dxfId="4174" priority="1892">
      <formula>LEN(TRIM(A71))=0</formula>
    </cfRule>
  </conditionalFormatting>
  <conditionalFormatting sqref="AA73:AB73 AA71:AB71">
    <cfRule type="expression" dxfId="4173" priority="1889">
      <formula>AND($H71&lt;&gt;"",$I71&lt;&gt;"",$J71&lt;&gt;"")</formula>
    </cfRule>
    <cfRule type="expression" dxfId="4172" priority="1890">
      <formula>AND($H71&lt;&gt;"",$I71&lt;&gt;"",$J71="")</formula>
    </cfRule>
    <cfRule type="expression" dxfId="4171" priority="1891">
      <formula>AND($H71&lt;&gt;"",$I71="",$J71="")</formula>
    </cfRule>
  </conditionalFormatting>
  <conditionalFormatting sqref="AC73:AD73 AC71:AD71">
    <cfRule type="expression" dxfId="4170" priority="1886">
      <formula>AND($H71&lt;&gt;"",$I71&lt;&gt;"",$J71&lt;&gt;"")</formula>
    </cfRule>
    <cfRule type="expression" dxfId="4169" priority="1887">
      <formula>AND($H71&lt;&gt;"",$I71&lt;&gt;"",$J71="")</formula>
    </cfRule>
    <cfRule type="expression" dxfId="4168" priority="1888">
      <formula>AND($H71&lt;&gt;"",$I71="",$J71="")</formula>
    </cfRule>
  </conditionalFormatting>
  <conditionalFormatting sqref="AE73:AH73 AH72 AE71:AH71">
    <cfRule type="expression" dxfId="4167" priority="1883">
      <formula>AND($H71&lt;&gt;"",$I71&lt;&gt;"",$J71&lt;&gt;"")</formula>
    </cfRule>
    <cfRule type="expression" dxfId="4166" priority="1884">
      <formula>AND($H71&lt;&gt;"",$I71&lt;&gt;"",$J71="")</formula>
    </cfRule>
    <cfRule type="expression" dxfId="4165" priority="1885">
      <formula>AND($H71&lt;&gt;"",$I71="",$J71="")</formula>
    </cfRule>
  </conditionalFormatting>
  <conditionalFormatting sqref="AI71:AI73">
    <cfRule type="expression" dxfId="4164" priority="1880">
      <formula>AND($H71&lt;&gt;"",$I71&lt;&gt;"",$J71&lt;&gt;"")</formula>
    </cfRule>
    <cfRule type="expression" dxfId="4163" priority="1881">
      <formula>AND($H71&lt;&gt;"",$I71&lt;&gt;"",$J71="")</formula>
    </cfRule>
    <cfRule type="expression" dxfId="4162" priority="1882">
      <formula>AND($H71&lt;&gt;"",$I71="",$J71="")</formula>
    </cfRule>
  </conditionalFormatting>
  <conditionalFormatting sqref="H74:J77">
    <cfRule type="expression" dxfId="4161" priority="1877">
      <formula>AND($H74&lt;&gt;"",$I74&lt;&gt;"",$J74&lt;&gt;"")</formula>
    </cfRule>
    <cfRule type="expression" dxfId="4160" priority="1878">
      <formula>AND($H74&lt;&gt;"",$I74&lt;&gt;"",$J74="")</formula>
    </cfRule>
    <cfRule type="expression" dxfId="4159" priority="1879">
      <formula>AND($H74&lt;&gt;"",$I74="",$J74="")</formula>
    </cfRule>
  </conditionalFormatting>
  <conditionalFormatting sqref="X74:Z77 U74:U77">
    <cfRule type="expression" dxfId="4158" priority="1874">
      <formula>AND($H74&lt;&gt;"",$I74&lt;&gt;"",$J74&lt;&gt;"")</formula>
    </cfRule>
    <cfRule type="expression" dxfId="4157" priority="1875">
      <formula>AND($H74&lt;&gt;"",$I74&lt;&gt;"",$J74="")</formula>
    </cfRule>
    <cfRule type="expression" dxfId="4156" priority="1876">
      <formula>AND($H74&lt;&gt;"",$I74="",$J74="")</formula>
    </cfRule>
  </conditionalFormatting>
  <conditionalFormatting sqref="H74:H77">
    <cfRule type="expression" dxfId="4155" priority="1873">
      <formula>AND($H74&lt;&gt;"",$I74&lt;&gt;"")</formula>
    </cfRule>
  </conditionalFormatting>
  <conditionalFormatting sqref="I74:I77">
    <cfRule type="expression" dxfId="4154" priority="1872">
      <formula>AND($I74&lt;&gt;"",$J74&lt;&gt;"")</formula>
    </cfRule>
  </conditionalFormatting>
  <conditionalFormatting sqref="A74:A77">
    <cfRule type="containsBlanks" dxfId="4153" priority="1871">
      <formula>LEN(TRIM(A74))=0</formula>
    </cfRule>
  </conditionalFormatting>
  <conditionalFormatting sqref="AA74:AB77">
    <cfRule type="expression" dxfId="4152" priority="1868">
      <formula>AND($H74&lt;&gt;"",$I74&lt;&gt;"",$J74&lt;&gt;"")</formula>
    </cfRule>
    <cfRule type="expression" dxfId="4151" priority="1869">
      <formula>AND($H74&lt;&gt;"",$I74&lt;&gt;"",$J74="")</formula>
    </cfRule>
    <cfRule type="expression" dxfId="4150" priority="1870">
      <formula>AND($H74&lt;&gt;"",$I74="",$J74="")</formula>
    </cfRule>
  </conditionalFormatting>
  <conditionalFormatting sqref="AC74:AD77">
    <cfRule type="expression" dxfId="4149" priority="1865">
      <formula>AND($H74&lt;&gt;"",$I74&lt;&gt;"",$J74&lt;&gt;"")</formula>
    </cfRule>
    <cfRule type="expression" dxfId="4148" priority="1866">
      <formula>AND($H74&lt;&gt;"",$I74&lt;&gt;"",$J74="")</formula>
    </cfRule>
    <cfRule type="expression" dxfId="4147" priority="1867">
      <formula>AND($H74&lt;&gt;"",$I74="",$J74="")</formula>
    </cfRule>
  </conditionalFormatting>
  <conditionalFormatting sqref="AE74:AH77">
    <cfRule type="expression" dxfId="4146" priority="1862">
      <formula>AND($H74&lt;&gt;"",$I74&lt;&gt;"",$J74&lt;&gt;"")</formula>
    </cfRule>
    <cfRule type="expression" dxfId="4145" priority="1863">
      <formula>AND($H74&lt;&gt;"",$I74&lt;&gt;"",$J74="")</formula>
    </cfRule>
    <cfRule type="expression" dxfId="4144" priority="1864">
      <formula>AND($H74&lt;&gt;"",$I74="",$J74="")</formula>
    </cfRule>
  </conditionalFormatting>
  <conditionalFormatting sqref="AI74:AI77">
    <cfRule type="expression" dxfId="4143" priority="1859">
      <formula>AND($H74&lt;&gt;"",$I74&lt;&gt;"",$J74&lt;&gt;"")</formula>
    </cfRule>
    <cfRule type="expression" dxfId="4142" priority="1860">
      <formula>AND($H74&lt;&gt;"",$I74&lt;&gt;"",$J74="")</formula>
    </cfRule>
    <cfRule type="expression" dxfId="4141" priority="1861">
      <formula>AND($H74&lt;&gt;"",$I74="",$J74="")</formula>
    </cfRule>
  </conditionalFormatting>
  <conditionalFormatting sqref="H93:J93">
    <cfRule type="expression" dxfId="4140" priority="1856">
      <formula>AND($H93&lt;&gt;"",$I93&lt;&gt;"",$J93&lt;&gt;"")</formula>
    </cfRule>
    <cfRule type="expression" dxfId="4139" priority="1857">
      <formula>AND($H93&lt;&gt;"",$I93&lt;&gt;"",$J93="")</formula>
    </cfRule>
    <cfRule type="expression" dxfId="4138" priority="1858">
      <formula>AND($H93&lt;&gt;"",$I93="",$J93="")</formula>
    </cfRule>
  </conditionalFormatting>
  <conditionalFormatting sqref="U93 X93:Z93">
    <cfRule type="expression" dxfId="4137" priority="1853">
      <formula>AND($H93&lt;&gt;"",$I93&lt;&gt;"",$J93&lt;&gt;"")</formula>
    </cfRule>
    <cfRule type="expression" dxfId="4136" priority="1854">
      <formula>AND($H93&lt;&gt;"",$I93&lt;&gt;"",$J93="")</formula>
    </cfRule>
    <cfRule type="expression" dxfId="4135" priority="1855">
      <formula>AND($H93&lt;&gt;"",$I93="",$J93="")</formula>
    </cfRule>
  </conditionalFormatting>
  <conditionalFormatting sqref="H93">
    <cfRule type="expression" dxfId="4134" priority="1852">
      <formula>AND($H93&lt;&gt;"",$I93&lt;&gt;"")</formula>
    </cfRule>
  </conditionalFormatting>
  <conditionalFormatting sqref="I93">
    <cfRule type="expression" dxfId="4133" priority="1851">
      <formula>AND($I93&lt;&gt;"",$J93&lt;&gt;"")</formula>
    </cfRule>
  </conditionalFormatting>
  <conditionalFormatting sqref="A93">
    <cfRule type="containsBlanks" dxfId="4132" priority="1850">
      <formula>LEN(TRIM(A93))=0</formula>
    </cfRule>
  </conditionalFormatting>
  <conditionalFormatting sqref="AA93:AB93">
    <cfRule type="expression" dxfId="4131" priority="1847">
      <formula>AND($H93&lt;&gt;"",$I93&lt;&gt;"",$J93&lt;&gt;"")</formula>
    </cfRule>
    <cfRule type="expression" dxfId="4130" priority="1848">
      <formula>AND($H93&lt;&gt;"",$I93&lt;&gt;"",$J93="")</formula>
    </cfRule>
    <cfRule type="expression" dxfId="4129" priority="1849">
      <formula>AND($H93&lt;&gt;"",$I93="",$J93="")</formula>
    </cfRule>
  </conditionalFormatting>
  <conditionalFormatting sqref="AC93:AD93">
    <cfRule type="expression" dxfId="4128" priority="1844">
      <formula>AND($H93&lt;&gt;"",$I93&lt;&gt;"",$J93&lt;&gt;"")</formula>
    </cfRule>
    <cfRule type="expression" dxfId="4127" priority="1845">
      <formula>AND($H93&lt;&gt;"",$I93&lt;&gt;"",$J93="")</formula>
    </cfRule>
    <cfRule type="expression" dxfId="4126" priority="1846">
      <formula>AND($H93&lt;&gt;"",$I93="",$J93="")</formula>
    </cfRule>
  </conditionalFormatting>
  <conditionalFormatting sqref="AE93:AH93">
    <cfRule type="expression" dxfId="4125" priority="1841">
      <formula>AND($H93&lt;&gt;"",$I93&lt;&gt;"",$J93&lt;&gt;"")</formula>
    </cfRule>
    <cfRule type="expression" dxfId="4124" priority="1842">
      <formula>AND($H93&lt;&gt;"",$I93&lt;&gt;"",$J93="")</formula>
    </cfRule>
    <cfRule type="expression" dxfId="4123" priority="1843">
      <formula>AND($H93&lt;&gt;"",$I93="",$J93="")</formula>
    </cfRule>
  </conditionalFormatting>
  <conditionalFormatting sqref="AI93">
    <cfRule type="expression" dxfId="4122" priority="1838">
      <formula>AND($H93&lt;&gt;"",$I93&lt;&gt;"",$J93&lt;&gt;"")</formula>
    </cfRule>
    <cfRule type="expression" dxfId="4121" priority="1839">
      <formula>AND($H93&lt;&gt;"",$I93&lt;&gt;"",$J93="")</formula>
    </cfRule>
    <cfRule type="expression" dxfId="4120" priority="1840">
      <formula>AND($H93&lt;&gt;"",$I93="",$J93="")</formula>
    </cfRule>
  </conditionalFormatting>
  <conditionalFormatting sqref="H79:J80">
    <cfRule type="expression" dxfId="4119" priority="1798">
      <formula>AND($H79&lt;&gt;"",$I79&lt;&gt;"",$J79&lt;&gt;"")</formula>
    </cfRule>
    <cfRule type="expression" dxfId="4118" priority="1799">
      <formula>AND($H79&lt;&gt;"",$I79&lt;&gt;"",$J79="")</formula>
    </cfRule>
    <cfRule type="expression" dxfId="4117" priority="1800">
      <formula>AND($H79&lt;&gt;"",$I79="",$J79="")</formula>
    </cfRule>
  </conditionalFormatting>
  <conditionalFormatting sqref="X80:Z80 X79:AG79 U79:U80">
    <cfRule type="expression" dxfId="4116" priority="1795">
      <formula>AND($H79&lt;&gt;"",$I79&lt;&gt;"",$J79&lt;&gt;"")</formula>
    </cfRule>
    <cfRule type="expression" dxfId="4115" priority="1796">
      <formula>AND($H79&lt;&gt;"",$I79&lt;&gt;"",$J79="")</formula>
    </cfRule>
    <cfRule type="expression" dxfId="4114" priority="1797">
      <formula>AND($H79&lt;&gt;"",$I79="",$J79="")</formula>
    </cfRule>
  </conditionalFormatting>
  <conditionalFormatting sqref="H79:H80">
    <cfRule type="expression" dxfId="4113" priority="1794">
      <formula>AND($H79&lt;&gt;"",$I79&lt;&gt;"")</formula>
    </cfRule>
  </conditionalFormatting>
  <conditionalFormatting sqref="I79:I80">
    <cfRule type="expression" dxfId="4112" priority="1793">
      <formula>AND($I79&lt;&gt;"",$J79&lt;&gt;"")</formula>
    </cfRule>
  </conditionalFormatting>
  <conditionalFormatting sqref="A79:A80">
    <cfRule type="containsBlanks" dxfId="4111" priority="1792">
      <formula>LEN(TRIM(A79))=0</formula>
    </cfRule>
  </conditionalFormatting>
  <conditionalFormatting sqref="AA80:AB80">
    <cfRule type="expression" dxfId="4110" priority="1789">
      <formula>AND($H80&lt;&gt;"",$I80&lt;&gt;"",$J80&lt;&gt;"")</formula>
    </cfRule>
    <cfRule type="expression" dxfId="4109" priority="1790">
      <formula>AND($H80&lt;&gt;"",$I80&lt;&gt;"",$J80="")</formula>
    </cfRule>
    <cfRule type="expression" dxfId="4108" priority="1791">
      <formula>AND($H80&lt;&gt;"",$I80="",$J80="")</formula>
    </cfRule>
  </conditionalFormatting>
  <conditionalFormatting sqref="AC80:AD80">
    <cfRule type="expression" dxfId="4107" priority="1786">
      <formula>AND($H80&lt;&gt;"",$I80&lt;&gt;"",$J80&lt;&gt;"")</formula>
    </cfRule>
    <cfRule type="expression" dxfId="4106" priority="1787">
      <formula>AND($H80&lt;&gt;"",$I80&lt;&gt;"",$J80="")</formula>
    </cfRule>
    <cfRule type="expression" dxfId="4105" priority="1788">
      <formula>AND($H80&lt;&gt;"",$I80="",$J80="")</formula>
    </cfRule>
  </conditionalFormatting>
  <conditionalFormatting sqref="AE80:AH80 AH79">
    <cfRule type="expression" dxfId="4104" priority="1783">
      <formula>AND($H79&lt;&gt;"",$I79&lt;&gt;"",$J79&lt;&gt;"")</formula>
    </cfRule>
    <cfRule type="expression" dxfId="4103" priority="1784">
      <formula>AND($H79&lt;&gt;"",$I79&lt;&gt;"",$J79="")</formula>
    </cfRule>
    <cfRule type="expression" dxfId="4102" priority="1785">
      <formula>AND($H79&lt;&gt;"",$I79="",$J79="")</formula>
    </cfRule>
  </conditionalFormatting>
  <conditionalFormatting sqref="AI79:AI80">
    <cfRule type="expression" dxfId="4101" priority="1780">
      <formula>AND($H79&lt;&gt;"",$I79&lt;&gt;"",$J79&lt;&gt;"")</formula>
    </cfRule>
    <cfRule type="expression" dxfId="4100" priority="1781">
      <formula>AND($H79&lt;&gt;"",$I79&lt;&gt;"",$J79="")</formula>
    </cfRule>
    <cfRule type="expression" dxfId="4099" priority="1782">
      <formula>AND($H79&lt;&gt;"",$I79="",$J79="")</formula>
    </cfRule>
  </conditionalFormatting>
  <conditionalFormatting sqref="H81:J84">
    <cfRule type="expression" dxfId="4098" priority="1777">
      <formula>AND($H81&lt;&gt;"",$I81&lt;&gt;"",$J81&lt;&gt;"")</formula>
    </cfRule>
    <cfRule type="expression" dxfId="4097" priority="1778">
      <formula>AND($H81&lt;&gt;"",$I81&lt;&gt;"",$J81="")</formula>
    </cfRule>
    <cfRule type="expression" dxfId="4096" priority="1779">
      <formula>AND($H81&lt;&gt;"",$I81="",$J81="")</formula>
    </cfRule>
  </conditionalFormatting>
  <conditionalFormatting sqref="X81:Z84 U81:U84">
    <cfRule type="expression" dxfId="4095" priority="1774">
      <formula>AND($H81&lt;&gt;"",$I81&lt;&gt;"",$J81&lt;&gt;"")</formula>
    </cfRule>
    <cfRule type="expression" dxfId="4094" priority="1775">
      <formula>AND($H81&lt;&gt;"",$I81&lt;&gt;"",$J81="")</formula>
    </cfRule>
    <cfRule type="expression" dxfId="4093" priority="1776">
      <formula>AND($H81&lt;&gt;"",$I81="",$J81="")</formula>
    </cfRule>
  </conditionalFormatting>
  <conditionalFormatting sqref="H81:H84">
    <cfRule type="expression" dxfId="4092" priority="1773">
      <formula>AND($H81&lt;&gt;"",$I81&lt;&gt;"")</formula>
    </cfRule>
  </conditionalFormatting>
  <conditionalFormatting sqref="I81:I84">
    <cfRule type="expression" dxfId="4091" priority="1772">
      <formula>AND($I81&lt;&gt;"",$J81&lt;&gt;"")</formula>
    </cfRule>
  </conditionalFormatting>
  <conditionalFormatting sqref="A81:A84">
    <cfRule type="containsBlanks" dxfId="4090" priority="1771">
      <formula>LEN(TRIM(A81))=0</formula>
    </cfRule>
  </conditionalFormatting>
  <conditionalFormatting sqref="AA81:AB84">
    <cfRule type="expression" dxfId="4089" priority="1768">
      <formula>AND($H81&lt;&gt;"",$I81&lt;&gt;"",$J81&lt;&gt;"")</formula>
    </cfRule>
    <cfRule type="expression" dxfId="4088" priority="1769">
      <formula>AND($H81&lt;&gt;"",$I81&lt;&gt;"",$J81="")</formula>
    </cfRule>
    <cfRule type="expression" dxfId="4087" priority="1770">
      <formula>AND($H81&lt;&gt;"",$I81="",$J81="")</formula>
    </cfRule>
  </conditionalFormatting>
  <conditionalFormatting sqref="AC81:AD84">
    <cfRule type="expression" dxfId="4086" priority="1765">
      <formula>AND($H81&lt;&gt;"",$I81&lt;&gt;"",$J81&lt;&gt;"")</formula>
    </cfRule>
    <cfRule type="expression" dxfId="4085" priority="1766">
      <formula>AND($H81&lt;&gt;"",$I81&lt;&gt;"",$J81="")</formula>
    </cfRule>
    <cfRule type="expression" dxfId="4084" priority="1767">
      <formula>AND($H81&lt;&gt;"",$I81="",$J81="")</formula>
    </cfRule>
  </conditionalFormatting>
  <conditionalFormatting sqref="AE81:AH84">
    <cfRule type="expression" dxfId="4083" priority="1762">
      <formula>AND($H81&lt;&gt;"",$I81&lt;&gt;"",$J81&lt;&gt;"")</formula>
    </cfRule>
    <cfRule type="expression" dxfId="4082" priority="1763">
      <formula>AND($H81&lt;&gt;"",$I81&lt;&gt;"",$J81="")</formula>
    </cfRule>
    <cfRule type="expression" dxfId="4081" priority="1764">
      <formula>AND($H81&lt;&gt;"",$I81="",$J81="")</formula>
    </cfRule>
  </conditionalFormatting>
  <conditionalFormatting sqref="AI81:AI84">
    <cfRule type="expression" dxfId="4080" priority="1759">
      <formula>AND($H81&lt;&gt;"",$I81&lt;&gt;"",$J81&lt;&gt;"")</formula>
    </cfRule>
    <cfRule type="expression" dxfId="4079" priority="1760">
      <formula>AND($H81&lt;&gt;"",$I81&lt;&gt;"",$J81="")</formula>
    </cfRule>
    <cfRule type="expression" dxfId="4078" priority="1761">
      <formula>AND($H81&lt;&gt;"",$I81="",$J81="")</formula>
    </cfRule>
  </conditionalFormatting>
  <conditionalFormatting sqref="H86:J87">
    <cfRule type="expression" dxfId="4077" priority="1719">
      <formula>AND($H86&lt;&gt;"",$I86&lt;&gt;"",$J86&lt;&gt;"")</formula>
    </cfRule>
    <cfRule type="expression" dxfId="4076" priority="1720">
      <formula>AND($H86&lt;&gt;"",$I86&lt;&gt;"",$J86="")</formula>
    </cfRule>
    <cfRule type="expression" dxfId="4075" priority="1721">
      <formula>AND($H86&lt;&gt;"",$I86="",$J86="")</formula>
    </cfRule>
  </conditionalFormatting>
  <conditionalFormatting sqref="X87:Z87 X86:AG86 U86:U87">
    <cfRule type="expression" dxfId="4074" priority="1716">
      <formula>AND($H86&lt;&gt;"",$I86&lt;&gt;"",$J86&lt;&gt;"")</formula>
    </cfRule>
    <cfRule type="expression" dxfId="4073" priority="1717">
      <formula>AND($H86&lt;&gt;"",$I86&lt;&gt;"",$J86="")</formula>
    </cfRule>
    <cfRule type="expression" dxfId="4072" priority="1718">
      <formula>AND($H86&lt;&gt;"",$I86="",$J86="")</formula>
    </cfRule>
  </conditionalFormatting>
  <conditionalFormatting sqref="H86:H87">
    <cfRule type="expression" dxfId="4071" priority="1715">
      <formula>AND($H86&lt;&gt;"",$I86&lt;&gt;"")</formula>
    </cfRule>
  </conditionalFormatting>
  <conditionalFormatting sqref="I86:I87">
    <cfRule type="expression" dxfId="4070" priority="1714">
      <formula>AND($I86&lt;&gt;"",$J86&lt;&gt;"")</formula>
    </cfRule>
  </conditionalFormatting>
  <conditionalFormatting sqref="A86:A87">
    <cfRule type="containsBlanks" dxfId="4069" priority="1713">
      <formula>LEN(TRIM(A86))=0</formula>
    </cfRule>
  </conditionalFormatting>
  <conditionalFormatting sqref="AA87:AB87">
    <cfRule type="expression" dxfId="4068" priority="1710">
      <formula>AND($H87&lt;&gt;"",$I87&lt;&gt;"",$J87&lt;&gt;"")</formula>
    </cfRule>
    <cfRule type="expression" dxfId="4067" priority="1711">
      <formula>AND($H87&lt;&gt;"",$I87&lt;&gt;"",$J87="")</formula>
    </cfRule>
    <cfRule type="expression" dxfId="4066" priority="1712">
      <formula>AND($H87&lt;&gt;"",$I87="",$J87="")</formula>
    </cfRule>
  </conditionalFormatting>
  <conditionalFormatting sqref="AC87:AD87">
    <cfRule type="expression" dxfId="4065" priority="1707">
      <formula>AND($H87&lt;&gt;"",$I87&lt;&gt;"",$J87&lt;&gt;"")</formula>
    </cfRule>
    <cfRule type="expression" dxfId="4064" priority="1708">
      <formula>AND($H87&lt;&gt;"",$I87&lt;&gt;"",$J87="")</formula>
    </cfRule>
    <cfRule type="expression" dxfId="4063" priority="1709">
      <formula>AND($H87&lt;&gt;"",$I87="",$J87="")</formula>
    </cfRule>
  </conditionalFormatting>
  <conditionalFormatting sqref="AE87:AH87 AH86">
    <cfRule type="expression" dxfId="4062" priority="1704">
      <formula>AND($H86&lt;&gt;"",$I86&lt;&gt;"",$J86&lt;&gt;"")</formula>
    </cfRule>
    <cfRule type="expression" dxfId="4061" priority="1705">
      <formula>AND($H86&lt;&gt;"",$I86&lt;&gt;"",$J86="")</formula>
    </cfRule>
    <cfRule type="expression" dxfId="4060" priority="1706">
      <formula>AND($H86&lt;&gt;"",$I86="",$J86="")</formula>
    </cfRule>
  </conditionalFormatting>
  <conditionalFormatting sqref="AI86:AI87">
    <cfRule type="expression" dxfId="4059" priority="1701">
      <formula>AND($H86&lt;&gt;"",$I86&lt;&gt;"",$J86&lt;&gt;"")</formula>
    </cfRule>
    <cfRule type="expression" dxfId="4058" priority="1702">
      <formula>AND($H86&lt;&gt;"",$I86&lt;&gt;"",$J86="")</formula>
    </cfRule>
    <cfRule type="expression" dxfId="4057" priority="1703">
      <formula>AND($H86&lt;&gt;"",$I86="",$J86="")</formula>
    </cfRule>
  </conditionalFormatting>
  <conditionalFormatting sqref="H88:J91">
    <cfRule type="expression" dxfId="4056" priority="1698">
      <formula>AND($H88&lt;&gt;"",$I88&lt;&gt;"",$J88&lt;&gt;"")</formula>
    </cfRule>
    <cfRule type="expression" dxfId="4055" priority="1699">
      <formula>AND($H88&lt;&gt;"",$I88&lt;&gt;"",$J88="")</formula>
    </cfRule>
    <cfRule type="expression" dxfId="4054" priority="1700">
      <formula>AND($H88&lt;&gt;"",$I88="",$J88="")</formula>
    </cfRule>
  </conditionalFormatting>
  <conditionalFormatting sqref="X88:Z91 U88:U91">
    <cfRule type="expression" dxfId="4053" priority="1695">
      <formula>AND($H88&lt;&gt;"",$I88&lt;&gt;"",$J88&lt;&gt;"")</formula>
    </cfRule>
    <cfRule type="expression" dxfId="4052" priority="1696">
      <formula>AND($H88&lt;&gt;"",$I88&lt;&gt;"",$J88="")</formula>
    </cfRule>
    <cfRule type="expression" dxfId="4051" priority="1697">
      <formula>AND($H88&lt;&gt;"",$I88="",$J88="")</formula>
    </cfRule>
  </conditionalFormatting>
  <conditionalFormatting sqref="H88:H91">
    <cfRule type="expression" dxfId="4050" priority="1694">
      <formula>AND($H88&lt;&gt;"",$I88&lt;&gt;"")</formula>
    </cfRule>
  </conditionalFormatting>
  <conditionalFormatting sqref="I88:I91">
    <cfRule type="expression" dxfId="4049" priority="1693">
      <formula>AND($I88&lt;&gt;"",$J88&lt;&gt;"")</formula>
    </cfRule>
  </conditionalFormatting>
  <conditionalFormatting sqref="A88:A91">
    <cfRule type="containsBlanks" dxfId="4048" priority="1692">
      <formula>LEN(TRIM(A88))=0</formula>
    </cfRule>
  </conditionalFormatting>
  <conditionalFormatting sqref="AA88:AB91">
    <cfRule type="expression" dxfId="4047" priority="1689">
      <formula>AND($H88&lt;&gt;"",$I88&lt;&gt;"",$J88&lt;&gt;"")</formula>
    </cfRule>
    <cfRule type="expression" dxfId="4046" priority="1690">
      <formula>AND($H88&lt;&gt;"",$I88&lt;&gt;"",$J88="")</formula>
    </cfRule>
    <cfRule type="expression" dxfId="4045" priority="1691">
      <formula>AND($H88&lt;&gt;"",$I88="",$J88="")</formula>
    </cfRule>
  </conditionalFormatting>
  <conditionalFormatting sqref="AC88:AD91">
    <cfRule type="expression" dxfId="4044" priority="1686">
      <formula>AND($H88&lt;&gt;"",$I88&lt;&gt;"",$J88&lt;&gt;"")</formula>
    </cfRule>
    <cfRule type="expression" dxfId="4043" priority="1687">
      <formula>AND($H88&lt;&gt;"",$I88&lt;&gt;"",$J88="")</formula>
    </cfRule>
    <cfRule type="expression" dxfId="4042" priority="1688">
      <formula>AND($H88&lt;&gt;"",$I88="",$J88="")</formula>
    </cfRule>
  </conditionalFormatting>
  <conditionalFormatting sqref="AE88:AH91">
    <cfRule type="expression" dxfId="4041" priority="1683">
      <formula>AND($H88&lt;&gt;"",$I88&lt;&gt;"",$J88&lt;&gt;"")</formula>
    </cfRule>
    <cfRule type="expression" dxfId="4040" priority="1684">
      <formula>AND($H88&lt;&gt;"",$I88&lt;&gt;"",$J88="")</formula>
    </cfRule>
    <cfRule type="expression" dxfId="4039" priority="1685">
      <formula>AND($H88&lt;&gt;"",$I88="",$J88="")</formula>
    </cfRule>
  </conditionalFormatting>
  <conditionalFormatting sqref="AI88:AI91">
    <cfRule type="expression" dxfId="4038" priority="1680">
      <formula>AND($H88&lt;&gt;"",$I88&lt;&gt;"",$J88&lt;&gt;"")</formula>
    </cfRule>
    <cfRule type="expression" dxfId="4037" priority="1681">
      <formula>AND($H88&lt;&gt;"",$I88&lt;&gt;"",$J88="")</formula>
    </cfRule>
    <cfRule type="expression" dxfId="4036" priority="1682">
      <formula>AND($H88&lt;&gt;"",$I88="",$J88="")</formula>
    </cfRule>
  </conditionalFormatting>
  <conditionalFormatting sqref="H94:J96">
    <cfRule type="expression" dxfId="4035" priority="1640">
      <formula>AND($H94&lt;&gt;"",$I94&lt;&gt;"",$J94&lt;&gt;"")</formula>
    </cfRule>
    <cfRule type="expression" dxfId="4034" priority="1641">
      <formula>AND($H94&lt;&gt;"",$I94&lt;&gt;"",$J94="")</formula>
    </cfRule>
    <cfRule type="expression" dxfId="4033" priority="1642">
      <formula>AND($H94&lt;&gt;"",$I94="",$J94="")</formula>
    </cfRule>
  </conditionalFormatting>
  <conditionalFormatting sqref="X96:Z96 X95:AG95 U94:U96 X94:Z94">
    <cfRule type="expression" dxfId="4032" priority="1637">
      <formula>AND($H94&lt;&gt;"",$I94&lt;&gt;"",$J94&lt;&gt;"")</formula>
    </cfRule>
    <cfRule type="expression" dxfId="4031" priority="1638">
      <formula>AND($H94&lt;&gt;"",$I94&lt;&gt;"",$J94="")</formula>
    </cfRule>
    <cfRule type="expression" dxfId="4030" priority="1639">
      <formula>AND($H94&lt;&gt;"",$I94="",$J94="")</formula>
    </cfRule>
  </conditionalFormatting>
  <conditionalFormatting sqref="H94:H96">
    <cfRule type="expression" dxfId="4029" priority="1636">
      <formula>AND($H94&lt;&gt;"",$I94&lt;&gt;"")</formula>
    </cfRule>
  </conditionalFormatting>
  <conditionalFormatting sqref="I94:I96">
    <cfRule type="expression" dxfId="4028" priority="1635">
      <formula>AND($I94&lt;&gt;"",$J94&lt;&gt;"")</formula>
    </cfRule>
  </conditionalFormatting>
  <conditionalFormatting sqref="A94:A96">
    <cfRule type="containsBlanks" dxfId="4027" priority="1634">
      <formula>LEN(TRIM(A94))=0</formula>
    </cfRule>
  </conditionalFormatting>
  <conditionalFormatting sqref="AA96:AB96 AA94:AB94">
    <cfRule type="expression" dxfId="4026" priority="1631">
      <formula>AND($H94&lt;&gt;"",$I94&lt;&gt;"",$J94&lt;&gt;"")</formula>
    </cfRule>
    <cfRule type="expression" dxfId="4025" priority="1632">
      <formula>AND($H94&lt;&gt;"",$I94&lt;&gt;"",$J94="")</formula>
    </cfRule>
    <cfRule type="expression" dxfId="4024" priority="1633">
      <formula>AND($H94&lt;&gt;"",$I94="",$J94="")</formula>
    </cfRule>
  </conditionalFormatting>
  <conditionalFormatting sqref="AC96:AD96 AC94:AD94">
    <cfRule type="expression" dxfId="4023" priority="1628">
      <formula>AND($H94&lt;&gt;"",$I94&lt;&gt;"",$J94&lt;&gt;"")</formula>
    </cfRule>
    <cfRule type="expression" dxfId="4022" priority="1629">
      <formula>AND($H94&lt;&gt;"",$I94&lt;&gt;"",$J94="")</formula>
    </cfRule>
    <cfRule type="expression" dxfId="4021" priority="1630">
      <formula>AND($H94&lt;&gt;"",$I94="",$J94="")</formula>
    </cfRule>
  </conditionalFormatting>
  <conditionalFormatting sqref="AE96:AH96 AH95 AE94:AH94">
    <cfRule type="expression" dxfId="4020" priority="1625">
      <formula>AND($H94&lt;&gt;"",$I94&lt;&gt;"",$J94&lt;&gt;"")</formula>
    </cfRule>
    <cfRule type="expression" dxfId="4019" priority="1626">
      <formula>AND($H94&lt;&gt;"",$I94&lt;&gt;"",$J94="")</formula>
    </cfRule>
    <cfRule type="expression" dxfId="4018" priority="1627">
      <formula>AND($H94&lt;&gt;"",$I94="",$J94="")</formula>
    </cfRule>
  </conditionalFormatting>
  <conditionalFormatting sqref="AI94:AI96">
    <cfRule type="expression" dxfId="4017" priority="1622">
      <formula>AND($H94&lt;&gt;"",$I94&lt;&gt;"",$J94&lt;&gt;"")</formula>
    </cfRule>
    <cfRule type="expression" dxfId="4016" priority="1623">
      <formula>AND($H94&lt;&gt;"",$I94&lt;&gt;"",$J94="")</formula>
    </cfRule>
    <cfRule type="expression" dxfId="4015" priority="1624">
      <formula>AND($H94&lt;&gt;"",$I94="",$J94="")</formula>
    </cfRule>
  </conditionalFormatting>
  <conditionalFormatting sqref="H97:J100">
    <cfRule type="expression" dxfId="4014" priority="1619">
      <formula>AND($H97&lt;&gt;"",$I97&lt;&gt;"",$J97&lt;&gt;"")</formula>
    </cfRule>
    <cfRule type="expression" dxfId="4013" priority="1620">
      <formula>AND($H97&lt;&gt;"",$I97&lt;&gt;"",$J97="")</formula>
    </cfRule>
    <cfRule type="expression" dxfId="4012" priority="1621">
      <formula>AND($H97&lt;&gt;"",$I97="",$J97="")</formula>
    </cfRule>
  </conditionalFormatting>
  <conditionalFormatting sqref="X97:Z100 U97:U100">
    <cfRule type="expression" dxfId="4011" priority="1616">
      <formula>AND($H97&lt;&gt;"",$I97&lt;&gt;"",$J97&lt;&gt;"")</formula>
    </cfRule>
    <cfRule type="expression" dxfId="4010" priority="1617">
      <formula>AND($H97&lt;&gt;"",$I97&lt;&gt;"",$J97="")</formula>
    </cfRule>
    <cfRule type="expression" dxfId="4009" priority="1618">
      <formula>AND($H97&lt;&gt;"",$I97="",$J97="")</formula>
    </cfRule>
  </conditionalFormatting>
  <conditionalFormatting sqref="H97:H100">
    <cfRule type="expression" dxfId="4008" priority="1615">
      <formula>AND($H97&lt;&gt;"",$I97&lt;&gt;"")</formula>
    </cfRule>
  </conditionalFormatting>
  <conditionalFormatting sqref="I97:I100">
    <cfRule type="expression" dxfId="4007" priority="1614">
      <formula>AND($I97&lt;&gt;"",$J97&lt;&gt;"")</formula>
    </cfRule>
  </conditionalFormatting>
  <conditionalFormatting sqref="A97:A100">
    <cfRule type="containsBlanks" dxfId="4006" priority="1613">
      <formula>LEN(TRIM(A97))=0</formula>
    </cfRule>
  </conditionalFormatting>
  <conditionalFormatting sqref="AA97:AB100">
    <cfRule type="expression" dxfId="4005" priority="1610">
      <formula>AND($H97&lt;&gt;"",$I97&lt;&gt;"",$J97&lt;&gt;"")</formula>
    </cfRule>
    <cfRule type="expression" dxfId="4004" priority="1611">
      <formula>AND($H97&lt;&gt;"",$I97&lt;&gt;"",$J97="")</formula>
    </cfRule>
    <cfRule type="expression" dxfId="4003" priority="1612">
      <formula>AND($H97&lt;&gt;"",$I97="",$J97="")</formula>
    </cfRule>
  </conditionalFormatting>
  <conditionalFormatting sqref="AC97:AD100">
    <cfRule type="expression" dxfId="4002" priority="1607">
      <formula>AND($H97&lt;&gt;"",$I97&lt;&gt;"",$J97&lt;&gt;"")</formula>
    </cfRule>
    <cfRule type="expression" dxfId="4001" priority="1608">
      <formula>AND($H97&lt;&gt;"",$I97&lt;&gt;"",$J97="")</formula>
    </cfRule>
    <cfRule type="expression" dxfId="4000" priority="1609">
      <formula>AND($H97&lt;&gt;"",$I97="",$J97="")</formula>
    </cfRule>
  </conditionalFormatting>
  <conditionalFormatting sqref="AE97:AH100">
    <cfRule type="expression" dxfId="3999" priority="1604">
      <formula>AND($H97&lt;&gt;"",$I97&lt;&gt;"",$J97&lt;&gt;"")</formula>
    </cfRule>
    <cfRule type="expression" dxfId="3998" priority="1605">
      <formula>AND($H97&lt;&gt;"",$I97&lt;&gt;"",$J97="")</formula>
    </cfRule>
    <cfRule type="expression" dxfId="3997" priority="1606">
      <formula>AND($H97&lt;&gt;"",$I97="",$J97="")</formula>
    </cfRule>
  </conditionalFormatting>
  <conditionalFormatting sqref="AI97:AI100">
    <cfRule type="expression" dxfId="3996" priority="1601">
      <formula>AND($H97&lt;&gt;"",$I97&lt;&gt;"",$J97&lt;&gt;"")</formula>
    </cfRule>
    <cfRule type="expression" dxfId="3995" priority="1602">
      <formula>AND($H97&lt;&gt;"",$I97&lt;&gt;"",$J97="")</formula>
    </cfRule>
    <cfRule type="expression" dxfId="3994" priority="1603">
      <formula>AND($H97&lt;&gt;"",$I97="",$J97="")</formula>
    </cfRule>
  </conditionalFormatting>
  <conditionalFormatting sqref="H116:J116">
    <cfRule type="expression" dxfId="3993" priority="1598">
      <formula>AND($H116&lt;&gt;"",$I116&lt;&gt;"",$J116&lt;&gt;"")</formula>
    </cfRule>
    <cfRule type="expression" dxfId="3992" priority="1599">
      <formula>AND($H116&lt;&gt;"",$I116&lt;&gt;"",$J116="")</formula>
    </cfRule>
    <cfRule type="expression" dxfId="3991" priority="1600">
      <formula>AND($H116&lt;&gt;"",$I116="",$J116="")</formula>
    </cfRule>
  </conditionalFormatting>
  <conditionalFormatting sqref="U116 X116:Z116">
    <cfRule type="expression" dxfId="3990" priority="1595">
      <formula>AND($H116&lt;&gt;"",$I116&lt;&gt;"",$J116&lt;&gt;"")</formula>
    </cfRule>
    <cfRule type="expression" dxfId="3989" priority="1596">
      <formula>AND($H116&lt;&gt;"",$I116&lt;&gt;"",$J116="")</formula>
    </cfRule>
    <cfRule type="expression" dxfId="3988" priority="1597">
      <formula>AND($H116&lt;&gt;"",$I116="",$J116="")</formula>
    </cfRule>
  </conditionalFormatting>
  <conditionalFormatting sqref="H116">
    <cfRule type="expression" dxfId="3987" priority="1594">
      <formula>AND($H116&lt;&gt;"",$I116&lt;&gt;"")</formula>
    </cfRule>
  </conditionalFormatting>
  <conditionalFormatting sqref="I116">
    <cfRule type="expression" dxfId="3986" priority="1593">
      <formula>AND($I116&lt;&gt;"",$J116&lt;&gt;"")</formula>
    </cfRule>
  </conditionalFormatting>
  <conditionalFormatting sqref="A116">
    <cfRule type="containsBlanks" dxfId="3985" priority="1592">
      <formula>LEN(TRIM(A116))=0</formula>
    </cfRule>
  </conditionalFormatting>
  <conditionalFormatting sqref="AA116:AB116">
    <cfRule type="expression" dxfId="3984" priority="1589">
      <formula>AND($H116&lt;&gt;"",$I116&lt;&gt;"",$J116&lt;&gt;"")</formula>
    </cfRule>
    <cfRule type="expression" dxfId="3983" priority="1590">
      <formula>AND($H116&lt;&gt;"",$I116&lt;&gt;"",$J116="")</formula>
    </cfRule>
    <cfRule type="expression" dxfId="3982" priority="1591">
      <formula>AND($H116&lt;&gt;"",$I116="",$J116="")</formula>
    </cfRule>
  </conditionalFormatting>
  <conditionalFormatting sqref="AC116:AD116">
    <cfRule type="expression" dxfId="3981" priority="1586">
      <formula>AND($H116&lt;&gt;"",$I116&lt;&gt;"",$J116&lt;&gt;"")</formula>
    </cfRule>
    <cfRule type="expression" dxfId="3980" priority="1587">
      <formula>AND($H116&lt;&gt;"",$I116&lt;&gt;"",$J116="")</formula>
    </cfRule>
    <cfRule type="expression" dxfId="3979" priority="1588">
      <formula>AND($H116&lt;&gt;"",$I116="",$J116="")</formula>
    </cfRule>
  </conditionalFormatting>
  <conditionalFormatting sqref="AE116:AH116">
    <cfRule type="expression" dxfId="3978" priority="1583">
      <formula>AND($H116&lt;&gt;"",$I116&lt;&gt;"",$J116&lt;&gt;"")</formula>
    </cfRule>
    <cfRule type="expression" dxfId="3977" priority="1584">
      <formula>AND($H116&lt;&gt;"",$I116&lt;&gt;"",$J116="")</formula>
    </cfRule>
    <cfRule type="expression" dxfId="3976" priority="1585">
      <formula>AND($H116&lt;&gt;"",$I116="",$J116="")</formula>
    </cfRule>
  </conditionalFormatting>
  <conditionalFormatting sqref="AI116">
    <cfRule type="expression" dxfId="3975" priority="1580">
      <formula>AND($H116&lt;&gt;"",$I116&lt;&gt;"",$J116&lt;&gt;"")</formula>
    </cfRule>
    <cfRule type="expression" dxfId="3974" priority="1581">
      <formula>AND($H116&lt;&gt;"",$I116&lt;&gt;"",$J116="")</formula>
    </cfRule>
    <cfRule type="expression" dxfId="3973" priority="1582">
      <formula>AND($H116&lt;&gt;"",$I116="",$J116="")</formula>
    </cfRule>
  </conditionalFormatting>
  <conditionalFormatting sqref="H102:J103">
    <cfRule type="expression" dxfId="3972" priority="1577">
      <formula>AND($H102&lt;&gt;"",$I102&lt;&gt;"",$J102&lt;&gt;"")</formula>
    </cfRule>
    <cfRule type="expression" dxfId="3971" priority="1578">
      <formula>AND($H102&lt;&gt;"",$I102&lt;&gt;"",$J102="")</formula>
    </cfRule>
    <cfRule type="expression" dxfId="3970" priority="1579">
      <formula>AND($H102&lt;&gt;"",$I102="",$J102="")</formula>
    </cfRule>
  </conditionalFormatting>
  <conditionalFormatting sqref="X103:Z103 X102:AG102 U102:U103">
    <cfRule type="expression" dxfId="3969" priority="1574">
      <formula>AND($H102&lt;&gt;"",$I102&lt;&gt;"",$J102&lt;&gt;"")</formula>
    </cfRule>
    <cfRule type="expression" dxfId="3968" priority="1575">
      <formula>AND($H102&lt;&gt;"",$I102&lt;&gt;"",$J102="")</formula>
    </cfRule>
    <cfRule type="expression" dxfId="3967" priority="1576">
      <formula>AND($H102&lt;&gt;"",$I102="",$J102="")</formula>
    </cfRule>
  </conditionalFormatting>
  <conditionalFormatting sqref="H102:H103">
    <cfRule type="expression" dxfId="3966" priority="1573">
      <formula>AND($H102&lt;&gt;"",$I102&lt;&gt;"")</formula>
    </cfRule>
  </conditionalFormatting>
  <conditionalFormatting sqref="I102:I103">
    <cfRule type="expression" dxfId="3965" priority="1572">
      <formula>AND($I102&lt;&gt;"",$J102&lt;&gt;"")</formula>
    </cfRule>
  </conditionalFormatting>
  <conditionalFormatting sqref="A102:A103">
    <cfRule type="containsBlanks" dxfId="3964" priority="1571">
      <formula>LEN(TRIM(A102))=0</formula>
    </cfRule>
  </conditionalFormatting>
  <conditionalFormatting sqref="AA103:AB103">
    <cfRule type="expression" dxfId="3963" priority="1568">
      <formula>AND($H103&lt;&gt;"",$I103&lt;&gt;"",$J103&lt;&gt;"")</formula>
    </cfRule>
    <cfRule type="expression" dxfId="3962" priority="1569">
      <formula>AND($H103&lt;&gt;"",$I103&lt;&gt;"",$J103="")</formula>
    </cfRule>
    <cfRule type="expression" dxfId="3961" priority="1570">
      <formula>AND($H103&lt;&gt;"",$I103="",$J103="")</formula>
    </cfRule>
  </conditionalFormatting>
  <conditionalFormatting sqref="AC103:AD103">
    <cfRule type="expression" dxfId="3960" priority="1565">
      <formula>AND($H103&lt;&gt;"",$I103&lt;&gt;"",$J103&lt;&gt;"")</formula>
    </cfRule>
    <cfRule type="expression" dxfId="3959" priority="1566">
      <formula>AND($H103&lt;&gt;"",$I103&lt;&gt;"",$J103="")</formula>
    </cfRule>
    <cfRule type="expression" dxfId="3958" priority="1567">
      <formula>AND($H103&lt;&gt;"",$I103="",$J103="")</formula>
    </cfRule>
  </conditionalFormatting>
  <conditionalFormatting sqref="AE103:AH103 AH102">
    <cfRule type="expression" dxfId="3957" priority="1562">
      <formula>AND($H102&lt;&gt;"",$I102&lt;&gt;"",$J102&lt;&gt;"")</formula>
    </cfRule>
    <cfRule type="expression" dxfId="3956" priority="1563">
      <formula>AND($H102&lt;&gt;"",$I102&lt;&gt;"",$J102="")</formula>
    </cfRule>
    <cfRule type="expression" dxfId="3955" priority="1564">
      <formula>AND($H102&lt;&gt;"",$I102="",$J102="")</formula>
    </cfRule>
  </conditionalFormatting>
  <conditionalFormatting sqref="AI102:AI103">
    <cfRule type="expression" dxfId="3954" priority="1559">
      <formula>AND($H102&lt;&gt;"",$I102&lt;&gt;"",$J102&lt;&gt;"")</formula>
    </cfRule>
    <cfRule type="expression" dxfId="3953" priority="1560">
      <formula>AND($H102&lt;&gt;"",$I102&lt;&gt;"",$J102="")</formula>
    </cfRule>
    <cfRule type="expression" dxfId="3952" priority="1561">
      <formula>AND($H102&lt;&gt;"",$I102="",$J102="")</formula>
    </cfRule>
  </conditionalFormatting>
  <conditionalFormatting sqref="H104:J107">
    <cfRule type="expression" dxfId="3951" priority="1556">
      <formula>AND($H104&lt;&gt;"",$I104&lt;&gt;"",$J104&lt;&gt;"")</formula>
    </cfRule>
    <cfRule type="expression" dxfId="3950" priority="1557">
      <formula>AND($H104&lt;&gt;"",$I104&lt;&gt;"",$J104="")</formula>
    </cfRule>
    <cfRule type="expression" dxfId="3949" priority="1558">
      <formula>AND($H104&lt;&gt;"",$I104="",$J104="")</formula>
    </cfRule>
  </conditionalFormatting>
  <conditionalFormatting sqref="X104:Z107 U104:U107">
    <cfRule type="expression" dxfId="3948" priority="1553">
      <formula>AND($H104&lt;&gt;"",$I104&lt;&gt;"",$J104&lt;&gt;"")</formula>
    </cfRule>
    <cfRule type="expression" dxfId="3947" priority="1554">
      <formula>AND($H104&lt;&gt;"",$I104&lt;&gt;"",$J104="")</formula>
    </cfRule>
    <cfRule type="expression" dxfId="3946" priority="1555">
      <formula>AND($H104&lt;&gt;"",$I104="",$J104="")</formula>
    </cfRule>
  </conditionalFormatting>
  <conditionalFormatting sqref="H104:H107">
    <cfRule type="expression" dxfId="3945" priority="1552">
      <formula>AND($H104&lt;&gt;"",$I104&lt;&gt;"")</formula>
    </cfRule>
  </conditionalFormatting>
  <conditionalFormatting sqref="I104:I107">
    <cfRule type="expression" dxfId="3944" priority="1551">
      <formula>AND($I104&lt;&gt;"",$J104&lt;&gt;"")</formula>
    </cfRule>
  </conditionalFormatting>
  <conditionalFormatting sqref="A104:A107">
    <cfRule type="containsBlanks" dxfId="3943" priority="1550">
      <formula>LEN(TRIM(A104))=0</formula>
    </cfRule>
  </conditionalFormatting>
  <conditionalFormatting sqref="AA104:AB107">
    <cfRule type="expression" dxfId="3942" priority="1547">
      <formula>AND($H104&lt;&gt;"",$I104&lt;&gt;"",$J104&lt;&gt;"")</formula>
    </cfRule>
    <cfRule type="expression" dxfId="3941" priority="1548">
      <formula>AND($H104&lt;&gt;"",$I104&lt;&gt;"",$J104="")</formula>
    </cfRule>
    <cfRule type="expression" dxfId="3940" priority="1549">
      <formula>AND($H104&lt;&gt;"",$I104="",$J104="")</formula>
    </cfRule>
  </conditionalFormatting>
  <conditionalFormatting sqref="AC104:AD107">
    <cfRule type="expression" dxfId="3939" priority="1544">
      <formula>AND($H104&lt;&gt;"",$I104&lt;&gt;"",$J104&lt;&gt;"")</formula>
    </cfRule>
    <cfRule type="expression" dxfId="3938" priority="1545">
      <formula>AND($H104&lt;&gt;"",$I104&lt;&gt;"",$J104="")</formula>
    </cfRule>
    <cfRule type="expression" dxfId="3937" priority="1546">
      <formula>AND($H104&lt;&gt;"",$I104="",$J104="")</formula>
    </cfRule>
  </conditionalFormatting>
  <conditionalFormatting sqref="AE104:AH107">
    <cfRule type="expression" dxfId="3936" priority="1541">
      <formula>AND($H104&lt;&gt;"",$I104&lt;&gt;"",$J104&lt;&gt;"")</formula>
    </cfRule>
    <cfRule type="expression" dxfId="3935" priority="1542">
      <formula>AND($H104&lt;&gt;"",$I104&lt;&gt;"",$J104="")</formula>
    </cfRule>
    <cfRule type="expression" dxfId="3934" priority="1543">
      <formula>AND($H104&lt;&gt;"",$I104="",$J104="")</formula>
    </cfRule>
  </conditionalFormatting>
  <conditionalFormatting sqref="AI104:AI107">
    <cfRule type="expression" dxfId="3933" priority="1538">
      <formula>AND($H104&lt;&gt;"",$I104&lt;&gt;"",$J104&lt;&gt;"")</formula>
    </cfRule>
    <cfRule type="expression" dxfId="3932" priority="1539">
      <formula>AND($H104&lt;&gt;"",$I104&lt;&gt;"",$J104="")</formula>
    </cfRule>
    <cfRule type="expression" dxfId="3931" priority="1540">
      <formula>AND($H104&lt;&gt;"",$I104="",$J104="")</formula>
    </cfRule>
  </conditionalFormatting>
  <conditionalFormatting sqref="H109:J110">
    <cfRule type="expression" dxfId="3930" priority="1535">
      <formula>AND($H109&lt;&gt;"",$I109&lt;&gt;"",$J109&lt;&gt;"")</formula>
    </cfRule>
    <cfRule type="expression" dxfId="3929" priority="1536">
      <formula>AND($H109&lt;&gt;"",$I109&lt;&gt;"",$J109="")</formula>
    </cfRule>
    <cfRule type="expression" dxfId="3928" priority="1537">
      <formula>AND($H109&lt;&gt;"",$I109="",$J109="")</formula>
    </cfRule>
  </conditionalFormatting>
  <conditionalFormatting sqref="X110:Z110 X109:AG109 U109:U110">
    <cfRule type="expression" dxfId="3927" priority="1532">
      <formula>AND($H109&lt;&gt;"",$I109&lt;&gt;"",$J109&lt;&gt;"")</formula>
    </cfRule>
    <cfRule type="expression" dxfId="3926" priority="1533">
      <formula>AND($H109&lt;&gt;"",$I109&lt;&gt;"",$J109="")</formula>
    </cfRule>
    <cfRule type="expression" dxfId="3925" priority="1534">
      <formula>AND($H109&lt;&gt;"",$I109="",$J109="")</formula>
    </cfRule>
  </conditionalFormatting>
  <conditionalFormatting sqref="H109:H110">
    <cfRule type="expression" dxfId="3924" priority="1531">
      <formula>AND($H109&lt;&gt;"",$I109&lt;&gt;"")</formula>
    </cfRule>
  </conditionalFormatting>
  <conditionalFormatting sqref="I109:I110">
    <cfRule type="expression" dxfId="3923" priority="1530">
      <formula>AND($I109&lt;&gt;"",$J109&lt;&gt;"")</formula>
    </cfRule>
  </conditionalFormatting>
  <conditionalFormatting sqref="A109:A110">
    <cfRule type="containsBlanks" dxfId="3922" priority="1529">
      <formula>LEN(TRIM(A109))=0</formula>
    </cfRule>
  </conditionalFormatting>
  <conditionalFormatting sqref="AA110:AB110">
    <cfRule type="expression" dxfId="3921" priority="1526">
      <formula>AND($H110&lt;&gt;"",$I110&lt;&gt;"",$J110&lt;&gt;"")</formula>
    </cfRule>
    <cfRule type="expression" dxfId="3920" priority="1527">
      <formula>AND($H110&lt;&gt;"",$I110&lt;&gt;"",$J110="")</formula>
    </cfRule>
    <cfRule type="expression" dxfId="3919" priority="1528">
      <formula>AND($H110&lt;&gt;"",$I110="",$J110="")</formula>
    </cfRule>
  </conditionalFormatting>
  <conditionalFormatting sqref="AC110:AD110">
    <cfRule type="expression" dxfId="3918" priority="1523">
      <formula>AND($H110&lt;&gt;"",$I110&lt;&gt;"",$J110&lt;&gt;"")</formula>
    </cfRule>
    <cfRule type="expression" dxfId="3917" priority="1524">
      <formula>AND($H110&lt;&gt;"",$I110&lt;&gt;"",$J110="")</formula>
    </cfRule>
    <cfRule type="expression" dxfId="3916" priority="1525">
      <formula>AND($H110&lt;&gt;"",$I110="",$J110="")</formula>
    </cfRule>
  </conditionalFormatting>
  <conditionalFormatting sqref="AE110:AH110 AH109">
    <cfRule type="expression" dxfId="3915" priority="1520">
      <formula>AND($H109&lt;&gt;"",$I109&lt;&gt;"",$J109&lt;&gt;"")</formula>
    </cfRule>
    <cfRule type="expression" dxfId="3914" priority="1521">
      <formula>AND($H109&lt;&gt;"",$I109&lt;&gt;"",$J109="")</formula>
    </cfRule>
    <cfRule type="expression" dxfId="3913" priority="1522">
      <formula>AND($H109&lt;&gt;"",$I109="",$J109="")</formula>
    </cfRule>
  </conditionalFormatting>
  <conditionalFormatting sqref="AI109:AI110">
    <cfRule type="expression" dxfId="3912" priority="1517">
      <formula>AND($H109&lt;&gt;"",$I109&lt;&gt;"",$J109&lt;&gt;"")</formula>
    </cfRule>
    <cfRule type="expression" dxfId="3911" priority="1518">
      <formula>AND($H109&lt;&gt;"",$I109&lt;&gt;"",$J109="")</formula>
    </cfRule>
    <cfRule type="expression" dxfId="3910" priority="1519">
      <formula>AND($H109&lt;&gt;"",$I109="",$J109="")</formula>
    </cfRule>
  </conditionalFormatting>
  <conditionalFormatting sqref="H111:J114">
    <cfRule type="expression" dxfId="3909" priority="1514">
      <formula>AND($H111&lt;&gt;"",$I111&lt;&gt;"",$J111&lt;&gt;"")</formula>
    </cfRule>
    <cfRule type="expression" dxfId="3908" priority="1515">
      <formula>AND($H111&lt;&gt;"",$I111&lt;&gt;"",$J111="")</formula>
    </cfRule>
    <cfRule type="expression" dxfId="3907" priority="1516">
      <formula>AND($H111&lt;&gt;"",$I111="",$J111="")</formula>
    </cfRule>
  </conditionalFormatting>
  <conditionalFormatting sqref="X111:Z114 U111:U114">
    <cfRule type="expression" dxfId="3906" priority="1511">
      <formula>AND($H111&lt;&gt;"",$I111&lt;&gt;"",$J111&lt;&gt;"")</formula>
    </cfRule>
    <cfRule type="expression" dxfId="3905" priority="1512">
      <formula>AND($H111&lt;&gt;"",$I111&lt;&gt;"",$J111="")</formula>
    </cfRule>
    <cfRule type="expression" dxfId="3904" priority="1513">
      <formula>AND($H111&lt;&gt;"",$I111="",$J111="")</formula>
    </cfRule>
  </conditionalFormatting>
  <conditionalFormatting sqref="H111:H114">
    <cfRule type="expression" dxfId="3903" priority="1510">
      <formula>AND($H111&lt;&gt;"",$I111&lt;&gt;"")</formula>
    </cfRule>
  </conditionalFormatting>
  <conditionalFormatting sqref="I111:I114">
    <cfRule type="expression" dxfId="3902" priority="1509">
      <formula>AND($I111&lt;&gt;"",$J111&lt;&gt;"")</formula>
    </cfRule>
  </conditionalFormatting>
  <conditionalFormatting sqref="A111:A114">
    <cfRule type="containsBlanks" dxfId="3901" priority="1508">
      <formula>LEN(TRIM(A111))=0</formula>
    </cfRule>
  </conditionalFormatting>
  <conditionalFormatting sqref="AA111:AB114">
    <cfRule type="expression" dxfId="3900" priority="1505">
      <formula>AND($H111&lt;&gt;"",$I111&lt;&gt;"",$J111&lt;&gt;"")</formula>
    </cfRule>
    <cfRule type="expression" dxfId="3899" priority="1506">
      <formula>AND($H111&lt;&gt;"",$I111&lt;&gt;"",$J111="")</formula>
    </cfRule>
    <cfRule type="expression" dxfId="3898" priority="1507">
      <formula>AND($H111&lt;&gt;"",$I111="",$J111="")</formula>
    </cfRule>
  </conditionalFormatting>
  <conditionalFormatting sqref="AC111:AD114">
    <cfRule type="expression" dxfId="3897" priority="1502">
      <formula>AND($H111&lt;&gt;"",$I111&lt;&gt;"",$J111&lt;&gt;"")</formula>
    </cfRule>
    <cfRule type="expression" dxfId="3896" priority="1503">
      <formula>AND($H111&lt;&gt;"",$I111&lt;&gt;"",$J111="")</formula>
    </cfRule>
    <cfRule type="expression" dxfId="3895" priority="1504">
      <formula>AND($H111&lt;&gt;"",$I111="",$J111="")</formula>
    </cfRule>
  </conditionalFormatting>
  <conditionalFormatting sqref="AE111:AH114">
    <cfRule type="expression" dxfId="3894" priority="1499">
      <formula>AND($H111&lt;&gt;"",$I111&lt;&gt;"",$J111&lt;&gt;"")</formula>
    </cfRule>
    <cfRule type="expression" dxfId="3893" priority="1500">
      <formula>AND($H111&lt;&gt;"",$I111&lt;&gt;"",$J111="")</formula>
    </cfRule>
    <cfRule type="expression" dxfId="3892" priority="1501">
      <formula>AND($H111&lt;&gt;"",$I111="",$J111="")</formula>
    </cfRule>
  </conditionalFormatting>
  <conditionalFormatting sqref="AI111:AI114">
    <cfRule type="expression" dxfId="3891" priority="1496">
      <formula>AND($H111&lt;&gt;"",$I111&lt;&gt;"",$J111&lt;&gt;"")</formula>
    </cfRule>
    <cfRule type="expression" dxfId="3890" priority="1497">
      <formula>AND($H111&lt;&gt;"",$I111&lt;&gt;"",$J111="")</formula>
    </cfRule>
    <cfRule type="expression" dxfId="3889" priority="1498">
      <formula>AND($H111&lt;&gt;"",$I111="",$J111="")</formula>
    </cfRule>
  </conditionalFormatting>
  <conditionalFormatting sqref="H117:J119">
    <cfRule type="expression" dxfId="3888" priority="1493">
      <formula>AND($H117&lt;&gt;"",$I117&lt;&gt;"",$J117&lt;&gt;"")</formula>
    </cfRule>
    <cfRule type="expression" dxfId="3887" priority="1494">
      <formula>AND($H117&lt;&gt;"",$I117&lt;&gt;"",$J117="")</formula>
    </cfRule>
    <cfRule type="expression" dxfId="3886" priority="1495">
      <formula>AND($H117&lt;&gt;"",$I117="",$J117="")</formula>
    </cfRule>
  </conditionalFormatting>
  <conditionalFormatting sqref="X119:Z119 X118:AG118 U117:U119 X117:Z117">
    <cfRule type="expression" dxfId="3885" priority="1490">
      <formula>AND($H117&lt;&gt;"",$I117&lt;&gt;"",$J117&lt;&gt;"")</formula>
    </cfRule>
    <cfRule type="expression" dxfId="3884" priority="1491">
      <formula>AND($H117&lt;&gt;"",$I117&lt;&gt;"",$J117="")</formula>
    </cfRule>
    <cfRule type="expression" dxfId="3883" priority="1492">
      <formula>AND($H117&lt;&gt;"",$I117="",$J117="")</formula>
    </cfRule>
  </conditionalFormatting>
  <conditionalFormatting sqref="H117:H119">
    <cfRule type="expression" dxfId="3882" priority="1489">
      <formula>AND($H117&lt;&gt;"",$I117&lt;&gt;"")</formula>
    </cfRule>
  </conditionalFormatting>
  <conditionalFormatting sqref="I117:I119">
    <cfRule type="expression" dxfId="3881" priority="1488">
      <formula>AND($I117&lt;&gt;"",$J117&lt;&gt;"")</formula>
    </cfRule>
  </conditionalFormatting>
  <conditionalFormatting sqref="A117:A119">
    <cfRule type="containsBlanks" dxfId="3880" priority="1487">
      <formula>LEN(TRIM(A117))=0</formula>
    </cfRule>
  </conditionalFormatting>
  <conditionalFormatting sqref="AA119:AB119 AA117:AB117">
    <cfRule type="expression" dxfId="3879" priority="1484">
      <formula>AND($H117&lt;&gt;"",$I117&lt;&gt;"",$J117&lt;&gt;"")</formula>
    </cfRule>
    <cfRule type="expression" dxfId="3878" priority="1485">
      <formula>AND($H117&lt;&gt;"",$I117&lt;&gt;"",$J117="")</formula>
    </cfRule>
    <cfRule type="expression" dxfId="3877" priority="1486">
      <formula>AND($H117&lt;&gt;"",$I117="",$J117="")</formula>
    </cfRule>
  </conditionalFormatting>
  <conditionalFormatting sqref="AC119:AD119 AC117:AD117">
    <cfRule type="expression" dxfId="3876" priority="1481">
      <formula>AND($H117&lt;&gt;"",$I117&lt;&gt;"",$J117&lt;&gt;"")</formula>
    </cfRule>
    <cfRule type="expression" dxfId="3875" priority="1482">
      <formula>AND($H117&lt;&gt;"",$I117&lt;&gt;"",$J117="")</formula>
    </cfRule>
    <cfRule type="expression" dxfId="3874" priority="1483">
      <formula>AND($H117&lt;&gt;"",$I117="",$J117="")</formula>
    </cfRule>
  </conditionalFormatting>
  <conditionalFormatting sqref="AE119:AH119 AH118 AE117:AH117">
    <cfRule type="expression" dxfId="3873" priority="1478">
      <formula>AND($H117&lt;&gt;"",$I117&lt;&gt;"",$J117&lt;&gt;"")</formula>
    </cfRule>
    <cfRule type="expression" dxfId="3872" priority="1479">
      <formula>AND($H117&lt;&gt;"",$I117&lt;&gt;"",$J117="")</formula>
    </cfRule>
    <cfRule type="expression" dxfId="3871" priority="1480">
      <formula>AND($H117&lt;&gt;"",$I117="",$J117="")</formula>
    </cfRule>
  </conditionalFormatting>
  <conditionalFormatting sqref="AI117:AI119">
    <cfRule type="expression" dxfId="3870" priority="1475">
      <formula>AND($H117&lt;&gt;"",$I117&lt;&gt;"",$J117&lt;&gt;"")</formula>
    </cfRule>
    <cfRule type="expression" dxfId="3869" priority="1476">
      <formula>AND($H117&lt;&gt;"",$I117&lt;&gt;"",$J117="")</formula>
    </cfRule>
    <cfRule type="expression" dxfId="3868" priority="1477">
      <formula>AND($H117&lt;&gt;"",$I117="",$J117="")</formula>
    </cfRule>
  </conditionalFormatting>
  <conditionalFormatting sqref="H120:J123">
    <cfRule type="expression" dxfId="3867" priority="1472">
      <formula>AND($H120&lt;&gt;"",$I120&lt;&gt;"",$J120&lt;&gt;"")</formula>
    </cfRule>
    <cfRule type="expression" dxfId="3866" priority="1473">
      <formula>AND($H120&lt;&gt;"",$I120&lt;&gt;"",$J120="")</formula>
    </cfRule>
    <cfRule type="expression" dxfId="3865" priority="1474">
      <formula>AND($H120&lt;&gt;"",$I120="",$J120="")</formula>
    </cfRule>
  </conditionalFormatting>
  <conditionalFormatting sqref="X120:Z123 U120:U123">
    <cfRule type="expression" dxfId="3864" priority="1469">
      <formula>AND($H120&lt;&gt;"",$I120&lt;&gt;"",$J120&lt;&gt;"")</formula>
    </cfRule>
    <cfRule type="expression" dxfId="3863" priority="1470">
      <formula>AND($H120&lt;&gt;"",$I120&lt;&gt;"",$J120="")</formula>
    </cfRule>
    <cfRule type="expression" dxfId="3862" priority="1471">
      <formula>AND($H120&lt;&gt;"",$I120="",$J120="")</formula>
    </cfRule>
  </conditionalFormatting>
  <conditionalFormatting sqref="H120:H123">
    <cfRule type="expression" dxfId="3861" priority="1468">
      <formula>AND($H120&lt;&gt;"",$I120&lt;&gt;"")</formula>
    </cfRule>
  </conditionalFormatting>
  <conditionalFormatting sqref="I120:I123">
    <cfRule type="expression" dxfId="3860" priority="1467">
      <formula>AND($I120&lt;&gt;"",$J120&lt;&gt;"")</formula>
    </cfRule>
  </conditionalFormatting>
  <conditionalFormatting sqref="A120:A123">
    <cfRule type="containsBlanks" dxfId="3859" priority="1466">
      <formula>LEN(TRIM(A120))=0</formula>
    </cfRule>
  </conditionalFormatting>
  <conditionalFormatting sqref="AA120:AB123">
    <cfRule type="expression" dxfId="3858" priority="1463">
      <formula>AND($H120&lt;&gt;"",$I120&lt;&gt;"",$J120&lt;&gt;"")</formula>
    </cfRule>
    <cfRule type="expression" dxfId="3857" priority="1464">
      <formula>AND($H120&lt;&gt;"",$I120&lt;&gt;"",$J120="")</formula>
    </cfRule>
    <cfRule type="expression" dxfId="3856" priority="1465">
      <formula>AND($H120&lt;&gt;"",$I120="",$J120="")</formula>
    </cfRule>
  </conditionalFormatting>
  <conditionalFormatting sqref="AC120:AD123">
    <cfRule type="expression" dxfId="3855" priority="1460">
      <formula>AND($H120&lt;&gt;"",$I120&lt;&gt;"",$J120&lt;&gt;"")</formula>
    </cfRule>
    <cfRule type="expression" dxfId="3854" priority="1461">
      <formula>AND($H120&lt;&gt;"",$I120&lt;&gt;"",$J120="")</formula>
    </cfRule>
    <cfRule type="expression" dxfId="3853" priority="1462">
      <formula>AND($H120&lt;&gt;"",$I120="",$J120="")</formula>
    </cfRule>
  </conditionalFormatting>
  <conditionalFormatting sqref="AE120:AH123">
    <cfRule type="expression" dxfId="3852" priority="1457">
      <formula>AND($H120&lt;&gt;"",$I120&lt;&gt;"",$J120&lt;&gt;"")</formula>
    </cfRule>
    <cfRule type="expression" dxfId="3851" priority="1458">
      <formula>AND($H120&lt;&gt;"",$I120&lt;&gt;"",$J120="")</formula>
    </cfRule>
    <cfRule type="expression" dxfId="3850" priority="1459">
      <formula>AND($H120&lt;&gt;"",$I120="",$J120="")</formula>
    </cfRule>
  </conditionalFormatting>
  <conditionalFormatting sqref="AI120:AI123">
    <cfRule type="expression" dxfId="3849" priority="1454">
      <formula>AND($H120&lt;&gt;"",$I120&lt;&gt;"",$J120&lt;&gt;"")</formula>
    </cfRule>
    <cfRule type="expression" dxfId="3848" priority="1455">
      <formula>AND($H120&lt;&gt;"",$I120&lt;&gt;"",$J120="")</formula>
    </cfRule>
    <cfRule type="expression" dxfId="3847" priority="1456">
      <formula>AND($H120&lt;&gt;"",$I120="",$J120="")</formula>
    </cfRule>
  </conditionalFormatting>
  <conditionalFormatting sqref="H139:J139">
    <cfRule type="expression" dxfId="3846" priority="1451">
      <formula>AND($H139&lt;&gt;"",$I139&lt;&gt;"",$J139&lt;&gt;"")</formula>
    </cfRule>
    <cfRule type="expression" dxfId="3845" priority="1452">
      <formula>AND($H139&lt;&gt;"",$I139&lt;&gt;"",$J139="")</formula>
    </cfRule>
    <cfRule type="expression" dxfId="3844" priority="1453">
      <formula>AND($H139&lt;&gt;"",$I139="",$J139="")</formula>
    </cfRule>
  </conditionalFormatting>
  <conditionalFormatting sqref="U139 X139:Z139">
    <cfRule type="expression" dxfId="3843" priority="1448">
      <formula>AND($H139&lt;&gt;"",$I139&lt;&gt;"",$J139&lt;&gt;"")</formula>
    </cfRule>
    <cfRule type="expression" dxfId="3842" priority="1449">
      <formula>AND($H139&lt;&gt;"",$I139&lt;&gt;"",$J139="")</formula>
    </cfRule>
    <cfRule type="expression" dxfId="3841" priority="1450">
      <formula>AND($H139&lt;&gt;"",$I139="",$J139="")</formula>
    </cfRule>
  </conditionalFormatting>
  <conditionalFormatting sqref="H139">
    <cfRule type="expression" dxfId="3840" priority="1447">
      <formula>AND($H139&lt;&gt;"",$I139&lt;&gt;"")</formula>
    </cfRule>
  </conditionalFormatting>
  <conditionalFormatting sqref="I139">
    <cfRule type="expression" dxfId="3839" priority="1446">
      <formula>AND($I139&lt;&gt;"",$J139&lt;&gt;"")</formula>
    </cfRule>
  </conditionalFormatting>
  <conditionalFormatting sqref="A139">
    <cfRule type="containsBlanks" dxfId="3838" priority="1445">
      <formula>LEN(TRIM(A139))=0</formula>
    </cfRule>
  </conditionalFormatting>
  <conditionalFormatting sqref="AA139:AB139">
    <cfRule type="expression" dxfId="3837" priority="1442">
      <formula>AND($H139&lt;&gt;"",$I139&lt;&gt;"",$J139&lt;&gt;"")</formula>
    </cfRule>
    <cfRule type="expression" dxfId="3836" priority="1443">
      <formula>AND($H139&lt;&gt;"",$I139&lt;&gt;"",$J139="")</formula>
    </cfRule>
    <cfRule type="expression" dxfId="3835" priority="1444">
      <formula>AND($H139&lt;&gt;"",$I139="",$J139="")</formula>
    </cfRule>
  </conditionalFormatting>
  <conditionalFormatting sqref="AC139:AD139">
    <cfRule type="expression" dxfId="3834" priority="1439">
      <formula>AND($H139&lt;&gt;"",$I139&lt;&gt;"",$J139&lt;&gt;"")</formula>
    </cfRule>
    <cfRule type="expression" dxfId="3833" priority="1440">
      <formula>AND($H139&lt;&gt;"",$I139&lt;&gt;"",$J139="")</formula>
    </cfRule>
    <cfRule type="expression" dxfId="3832" priority="1441">
      <formula>AND($H139&lt;&gt;"",$I139="",$J139="")</formula>
    </cfRule>
  </conditionalFormatting>
  <conditionalFormatting sqref="AE139:AH139">
    <cfRule type="expression" dxfId="3831" priority="1436">
      <formula>AND($H139&lt;&gt;"",$I139&lt;&gt;"",$J139&lt;&gt;"")</formula>
    </cfRule>
    <cfRule type="expression" dxfId="3830" priority="1437">
      <formula>AND($H139&lt;&gt;"",$I139&lt;&gt;"",$J139="")</formula>
    </cfRule>
    <cfRule type="expression" dxfId="3829" priority="1438">
      <formula>AND($H139&lt;&gt;"",$I139="",$J139="")</formula>
    </cfRule>
  </conditionalFormatting>
  <conditionalFormatting sqref="AI139">
    <cfRule type="expression" dxfId="3828" priority="1433">
      <formula>AND($H139&lt;&gt;"",$I139&lt;&gt;"",$J139&lt;&gt;"")</formula>
    </cfRule>
    <cfRule type="expression" dxfId="3827" priority="1434">
      <formula>AND($H139&lt;&gt;"",$I139&lt;&gt;"",$J139="")</formula>
    </cfRule>
    <cfRule type="expression" dxfId="3826" priority="1435">
      <formula>AND($H139&lt;&gt;"",$I139="",$J139="")</formula>
    </cfRule>
  </conditionalFormatting>
  <conditionalFormatting sqref="H125:J126">
    <cfRule type="expression" dxfId="3825" priority="1430">
      <formula>AND($H125&lt;&gt;"",$I125&lt;&gt;"",$J125&lt;&gt;"")</formula>
    </cfRule>
    <cfRule type="expression" dxfId="3824" priority="1431">
      <formula>AND($H125&lt;&gt;"",$I125&lt;&gt;"",$J125="")</formula>
    </cfRule>
    <cfRule type="expression" dxfId="3823" priority="1432">
      <formula>AND($H125&lt;&gt;"",$I125="",$J125="")</formula>
    </cfRule>
  </conditionalFormatting>
  <conditionalFormatting sqref="X126:Z126 X125:AG125 U125:U126">
    <cfRule type="expression" dxfId="3822" priority="1427">
      <formula>AND($H125&lt;&gt;"",$I125&lt;&gt;"",$J125&lt;&gt;"")</formula>
    </cfRule>
    <cfRule type="expression" dxfId="3821" priority="1428">
      <formula>AND($H125&lt;&gt;"",$I125&lt;&gt;"",$J125="")</formula>
    </cfRule>
    <cfRule type="expression" dxfId="3820" priority="1429">
      <formula>AND($H125&lt;&gt;"",$I125="",$J125="")</formula>
    </cfRule>
  </conditionalFormatting>
  <conditionalFormatting sqref="H125:H126">
    <cfRule type="expression" dxfId="3819" priority="1426">
      <formula>AND($H125&lt;&gt;"",$I125&lt;&gt;"")</formula>
    </cfRule>
  </conditionalFormatting>
  <conditionalFormatting sqref="I125:I126">
    <cfRule type="expression" dxfId="3818" priority="1425">
      <formula>AND($I125&lt;&gt;"",$J125&lt;&gt;"")</formula>
    </cfRule>
  </conditionalFormatting>
  <conditionalFormatting sqref="A125:A126">
    <cfRule type="containsBlanks" dxfId="3817" priority="1424">
      <formula>LEN(TRIM(A125))=0</formula>
    </cfRule>
  </conditionalFormatting>
  <conditionalFormatting sqref="AA126:AB126">
    <cfRule type="expression" dxfId="3816" priority="1421">
      <formula>AND($H126&lt;&gt;"",$I126&lt;&gt;"",$J126&lt;&gt;"")</formula>
    </cfRule>
    <cfRule type="expression" dxfId="3815" priority="1422">
      <formula>AND($H126&lt;&gt;"",$I126&lt;&gt;"",$J126="")</formula>
    </cfRule>
    <cfRule type="expression" dxfId="3814" priority="1423">
      <formula>AND($H126&lt;&gt;"",$I126="",$J126="")</formula>
    </cfRule>
  </conditionalFormatting>
  <conditionalFormatting sqref="AC126:AD126">
    <cfRule type="expression" dxfId="3813" priority="1418">
      <formula>AND($H126&lt;&gt;"",$I126&lt;&gt;"",$J126&lt;&gt;"")</formula>
    </cfRule>
    <cfRule type="expression" dxfId="3812" priority="1419">
      <formula>AND($H126&lt;&gt;"",$I126&lt;&gt;"",$J126="")</formula>
    </cfRule>
    <cfRule type="expression" dxfId="3811" priority="1420">
      <formula>AND($H126&lt;&gt;"",$I126="",$J126="")</formula>
    </cfRule>
  </conditionalFormatting>
  <conditionalFormatting sqref="AE126:AH126 AH125">
    <cfRule type="expression" dxfId="3810" priority="1415">
      <formula>AND($H125&lt;&gt;"",$I125&lt;&gt;"",$J125&lt;&gt;"")</formula>
    </cfRule>
    <cfRule type="expression" dxfId="3809" priority="1416">
      <formula>AND($H125&lt;&gt;"",$I125&lt;&gt;"",$J125="")</formula>
    </cfRule>
    <cfRule type="expression" dxfId="3808" priority="1417">
      <formula>AND($H125&lt;&gt;"",$I125="",$J125="")</formula>
    </cfRule>
  </conditionalFormatting>
  <conditionalFormatting sqref="AI125:AI126">
    <cfRule type="expression" dxfId="3807" priority="1412">
      <formula>AND($H125&lt;&gt;"",$I125&lt;&gt;"",$J125&lt;&gt;"")</formula>
    </cfRule>
    <cfRule type="expression" dxfId="3806" priority="1413">
      <formula>AND($H125&lt;&gt;"",$I125&lt;&gt;"",$J125="")</formula>
    </cfRule>
    <cfRule type="expression" dxfId="3805" priority="1414">
      <formula>AND($H125&lt;&gt;"",$I125="",$J125="")</formula>
    </cfRule>
  </conditionalFormatting>
  <conditionalFormatting sqref="H127:J130">
    <cfRule type="expression" dxfId="3804" priority="1409">
      <formula>AND($H127&lt;&gt;"",$I127&lt;&gt;"",$J127&lt;&gt;"")</formula>
    </cfRule>
    <cfRule type="expression" dxfId="3803" priority="1410">
      <formula>AND($H127&lt;&gt;"",$I127&lt;&gt;"",$J127="")</formula>
    </cfRule>
    <cfRule type="expression" dxfId="3802" priority="1411">
      <formula>AND($H127&lt;&gt;"",$I127="",$J127="")</formula>
    </cfRule>
  </conditionalFormatting>
  <conditionalFormatting sqref="X127:Z130 U127:U130">
    <cfRule type="expression" dxfId="3801" priority="1406">
      <formula>AND($H127&lt;&gt;"",$I127&lt;&gt;"",$J127&lt;&gt;"")</formula>
    </cfRule>
    <cfRule type="expression" dxfId="3800" priority="1407">
      <formula>AND($H127&lt;&gt;"",$I127&lt;&gt;"",$J127="")</formula>
    </cfRule>
    <cfRule type="expression" dxfId="3799" priority="1408">
      <formula>AND($H127&lt;&gt;"",$I127="",$J127="")</formula>
    </cfRule>
  </conditionalFormatting>
  <conditionalFormatting sqref="H127:H130">
    <cfRule type="expression" dxfId="3798" priority="1405">
      <formula>AND($H127&lt;&gt;"",$I127&lt;&gt;"")</formula>
    </cfRule>
  </conditionalFormatting>
  <conditionalFormatting sqref="I127:I130">
    <cfRule type="expression" dxfId="3797" priority="1404">
      <formula>AND($I127&lt;&gt;"",$J127&lt;&gt;"")</formula>
    </cfRule>
  </conditionalFormatting>
  <conditionalFormatting sqref="A127:A130">
    <cfRule type="containsBlanks" dxfId="3796" priority="1403">
      <formula>LEN(TRIM(A127))=0</formula>
    </cfRule>
  </conditionalFormatting>
  <conditionalFormatting sqref="AA127:AB130">
    <cfRule type="expression" dxfId="3795" priority="1400">
      <formula>AND($H127&lt;&gt;"",$I127&lt;&gt;"",$J127&lt;&gt;"")</formula>
    </cfRule>
    <cfRule type="expression" dxfId="3794" priority="1401">
      <formula>AND($H127&lt;&gt;"",$I127&lt;&gt;"",$J127="")</formula>
    </cfRule>
    <cfRule type="expression" dxfId="3793" priority="1402">
      <formula>AND($H127&lt;&gt;"",$I127="",$J127="")</formula>
    </cfRule>
  </conditionalFormatting>
  <conditionalFormatting sqref="AC127:AD130">
    <cfRule type="expression" dxfId="3792" priority="1397">
      <formula>AND($H127&lt;&gt;"",$I127&lt;&gt;"",$J127&lt;&gt;"")</formula>
    </cfRule>
    <cfRule type="expression" dxfId="3791" priority="1398">
      <formula>AND($H127&lt;&gt;"",$I127&lt;&gt;"",$J127="")</formula>
    </cfRule>
    <cfRule type="expression" dxfId="3790" priority="1399">
      <formula>AND($H127&lt;&gt;"",$I127="",$J127="")</formula>
    </cfRule>
  </conditionalFormatting>
  <conditionalFormatting sqref="AE127:AH130">
    <cfRule type="expression" dxfId="3789" priority="1394">
      <formula>AND($H127&lt;&gt;"",$I127&lt;&gt;"",$J127&lt;&gt;"")</formula>
    </cfRule>
    <cfRule type="expression" dxfId="3788" priority="1395">
      <formula>AND($H127&lt;&gt;"",$I127&lt;&gt;"",$J127="")</formula>
    </cfRule>
    <cfRule type="expression" dxfId="3787" priority="1396">
      <formula>AND($H127&lt;&gt;"",$I127="",$J127="")</formula>
    </cfRule>
  </conditionalFormatting>
  <conditionalFormatting sqref="AI127:AI130">
    <cfRule type="expression" dxfId="3786" priority="1391">
      <formula>AND($H127&lt;&gt;"",$I127&lt;&gt;"",$J127&lt;&gt;"")</formula>
    </cfRule>
    <cfRule type="expression" dxfId="3785" priority="1392">
      <formula>AND($H127&lt;&gt;"",$I127&lt;&gt;"",$J127="")</formula>
    </cfRule>
    <cfRule type="expression" dxfId="3784" priority="1393">
      <formula>AND($H127&lt;&gt;"",$I127="",$J127="")</formula>
    </cfRule>
  </conditionalFormatting>
  <conditionalFormatting sqref="H132:J133">
    <cfRule type="expression" dxfId="3783" priority="1388">
      <formula>AND($H132&lt;&gt;"",$I132&lt;&gt;"",$J132&lt;&gt;"")</formula>
    </cfRule>
    <cfRule type="expression" dxfId="3782" priority="1389">
      <formula>AND($H132&lt;&gt;"",$I132&lt;&gt;"",$J132="")</formula>
    </cfRule>
    <cfRule type="expression" dxfId="3781" priority="1390">
      <formula>AND($H132&lt;&gt;"",$I132="",$J132="")</formula>
    </cfRule>
  </conditionalFormatting>
  <conditionalFormatting sqref="X133:Z133 X132:AG132 U132:U133">
    <cfRule type="expression" dxfId="3780" priority="1385">
      <formula>AND($H132&lt;&gt;"",$I132&lt;&gt;"",$J132&lt;&gt;"")</formula>
    </cfRule>
    <cfRule type="expression" dxfId="3779" priority="1386">
      <formula>AND($H132&lt;&gt;"",$I132&lt;&gt;"",$J132="")</formula>
    </cfRule>
    <cfRule type="expression" dxfId="3778" priority="1387">
      <formula>AND($H132&lt;&gt;"",$I132="",$J132="")</formula>
    </cfRule>
  </conditionalFormatting>
  <conditionalFormatting sqref="H132:H133">
    <cfRule type="expression" dxfId="3777" priority="1384">
      <formula>AND($H132&lt;&gt;"",$I132&lt;&gt;"")</formula>
    </cfRule>
  </conditionalFormatting>
  <conditionalFormatting sqref="I132:I133">
    <cfRule type="expression" dxfId="3776" priority="1383">
      <formula>AND($I132&lt;&gt;"",$J132&lt;&gt;"")</formula>
    </cfRule>
  </conditionalFormatting>
  <conditionalFormatting sqref="A132:A133">
    <cfRule type="containsBlanks" dxfId="3775" priority="1382">
      <formula>LEN(TRIM(A132))=0</formula>
    </cfRule>
  </conditionalFormatting>
  <conditionalFormatting sqref="AA133:AB133">
    <cfRule type="expression" dxfId="3774" priority="1379">
      <formula>AND($H133&lt;&gt;"",$I133&lt;&gt;"",$J133&lt;&gt;"")</formula>
    </cfRule>
    <cfRule type="expression" dxfId="3773" priority="1380">
      <formula>AND($H133&lt;&gt;"",$I133&lt;&gt;"",$J133="")</formula>
    </cfRule>
    <cfRule type="expression" dxfId="3772" priority="1381">
      <formula>AND($H133&lt;&gt;"",$I133="",$J133="")</formula>
    </cfRule>
  </conditionalFormatting>
  <conditionalFormatting sqref="AC133:AD133">
    <cfRule type="expression" dxfId="3771" priority="1376">
      <formula>AND($H133&lt;&gt;"",$I133&lt;&gt;"",$J133&lt;&gt;"")</formula>
    </cfRule>
    <cfRule type="expression" dxfId="3770" priority="1377">
      <formula>AND($H133&lt;&gt;"",$I133&lt;&gt;"",$J133="")</formula>
    </cfRule>
    <cfRule type="expression" dxfId="3769" priority="1378">
      <formula>AND($H133&lt;&gt;"",$I133="",$J133="")</formula>
    </cfRule>
  </conditionalFormatting>
  <conditionalFormatting sqref="AE133:AH133 AH132">
    <cfRule type="expression" dxfId="3768" priority="1373">
      <formula>AND($H132&lt;&gt;"",$I132&lt;&gt;"",$J132&lt;&gt;"")</formula>
    </cfRule>
    <cfRule type="expression" dxfId="3767" priority="1374">
      <formula>AND($H132&lt;&gt;"",$I132&lt;&gt;"",$J132="")</formula>
    </cfRule>
    <cfRule type="expression" dxfId="3766" priority="1375">
      <formula>AND($H132&lt;&gt;"",$I132="",$J132="")</formula>
    </cfRule>
  </conditionalFormatting>
  <conditionalFormatting sqref="AI132:AI133">
    <cfRule type="expression" dxfId="3765" priority="1370">
      <formula>AND($H132&lt;&gt;"",$I132&lt;&gt;"",$J132&lt;&gt;"")</formula>
    </cfRule>
    <cfRule type="expression" dxfId="3764" priority="1371">
      <formula>AND($H132&lt;&gt;"",$I132&lt;&gt;"",$J132="")</formula>
    </cfRule>
    <cfRule type="expression" dxfId="3763" priority="1372">
      <formula>AND($H132&lt;&gt;"",$I132="",$J132="")</formula>
    </cfRule>
  </conditionalFormatting>
  <conditionalFormatting sqref="H134:J137">
    <cfRule type="expression" dxfId="3762" priority="1367">
      <formula>AND($H134&lt;&gt;"",$I134&lt;&gt;"",$J134&lt;&gt;"")</formula>
    </cfRule>
    <cfRule type="expression" dxfId="3761" priority="1368">
      <formula>AND($H134&lt;&gt;"",$I134&lt;&gt;"",$J134="")</formula>
    </cfRule>
    <cfRule type="expression" dxfId="3760" priority="1369">
      <formula>AND($H134&lt;&gt;"",$I134="",$J134="")</formula>
    </cfRule>
  </conditionalFormatting>
  <conditionalFormatting sqref="X134:Z137 U134:U137">
    <cfRule type="expression" dxfId="3759" priority="1364">
      <formula>AND($H134&lt;&gt;"",$I134&lt;&gt;"",$J134&lt;&gt;"")</formula>
    </cfRule>
    <cfRule type="expression" dxfId="3758" priority="1365">
      <formula>AND($H134&lt;&gt;"",$I134&lt;&gt;"",$J134="")</formula>
    </cfRule>
    <cfRule type="expression" dxfId="3757" priority="1366">
      <formula>AND($H134&lt;&gt;"",$I134="",$J134="")</formula>
    </cfRule>
  </conditionalFormatting>
  <conditionalFormatting sqref="H134:H137">
    <cfRule type="expression" dxfId="3756" priority="1363">
      <formula>AND($H134&lt;&gt;"",$I134&lt;&gt;"")</formula>
    </cfRule>
  </conditionalFormatting>
  <conditionalFormatting sqref="I134:I137">
    <cfRule type="expression" dxfId="3755" priority="1362">
      <formula>AND($I134&lt;&gt;"",$J134&lt;&gt;"")</formula>
    </cfRule>
  </conditionalFormatting>
  <conditionalFormatting sqref="A134:A137">
    <cfRule type="containsBlanks" dxfId="3754" priority="1361">
      <formula>LEN(TRIM(A134))=0</formula>
    </cfRule>
  </conditionalFormatting>
  <conditionalFormatting sqref="AA134:AB137">
    <cfRule type="expression" dxfId="3753" priority="1358">
      <formula>AND($H134&lt;&gt;"",$I134&lt;&gt;"",$J134&lt;&gt;"")</formula>
    </cfRule>
    <cfRule type="expression" dxfId="3752" priority="1359">
      <formula>AND($H134&lt;&gt;"",$I134&lt;&gt;"",$J134="")</formula>
    </cfRule>
    <cfRule type="expression" dxfId="3751" priority="1360">
      <formula>AND($H134&lt;&gt;"",$I134="",$J134="")</formula>
    </cfRule>
  </conditionalFormatting>
  <conditionalFormatting sqref="AC134:AD137">
    <cfRule type="expression" dxfId="3750" priority="1355">
      <formula>AND($H134&lt;&gt;"",$I134&lt;&gt;"",$J134&lt;&gt;"")</formula>
    </cfRule>
    <cfRule type="expression" dxfId="3749" priority="1356">
      <formula>AND($H134&lt;&gt;"",$I134&lt;&gt;"",$J134="")</formula>
    </cfRule>
    <cfRule type="expression" dxfId="3748" priority="1357">
      <formula>AND($H134&lt;&gt;"",$I134="",$J134="")</formula>
    </cfRule>
  </conditionalFormatting>
  <conditionalFormatting sqref="AE134:AH137">
    <cfRule type="expression" dxfId="3747" priority="1352">
      <formula>AND($H134&lt;&gt;"",$I134&lt;&gt;"",$J134&lt;&gt;"")</formula>
    </cfRule>
    <cfRule type="expression" dxfId="3746" priority="1353">
      <formula>AND($H134&lt;&gt;"",$I134&lt;&gt;"",$J134="")</formula>
    </cfRule>
    <cfRule type="expression" dxfId="3745" priority="1354">
      <formula>AND($H134&lt;&gt;"",$I134="",$J134="")</formula>
    </cfRule>
  </conditionalFormatting>
  <conditionalFormatting sqref="AI134:AI137">
    <cfRule type="expression" dxfId="3744" priority="1349">
      <formula>AND($H134&lt;&gt;"",$I134&lt;&gt;"",$J134&lt;&gt;"")</formula>
    </cfRule>
    <cfRule type="expression" dxfId="3743" priority="1350">
      <formula>AND($H134&lt;&gt;"",$I134&lt;&gt;"",$J134="")</formula>
    </cfRule>
    <cfRule type="expression" dxfId="3742" priority="1351">
      <formula>AND($H134&lt;&gt;"",$I134="",$J134="")</formula>
    </cfRule>
  </conditionalFormatting>
  <conditionalFormatting sqref="H140:J142">
    <cfRule type="expression" dxfId="3741" priority="1346">
      <formula>AND($H140&lt;&gt;"",$I140&lt;&gt;"",$J140&lt;&gt;"")</formula>
    </cfRule>
    <cfRule type="expression" dxfId="3740" priority="1347">
      <formula>AND($H140&lt;&gt;"",$I140&lt;&gt;"",$J140="")</formula>
    </cfRule>
    <cfRule type="expression" dxfId="3739" priority="1348">
      <formula>AND($H140&lt;&gt;"",$I140="",$J140="")</formula>
    </cfRule>
  </conditionalFormatting>
  <conditionalFormatting sqref="X142:Z142 X141:AG141 U140:U142 X140:Z140">
    <cfRule type="expression" dxfId="3738" priority="1343">
      <formula>AND($H140&lt;&gt;"",$I140&lt;&gt;"",$J140&lt;&gt;"")</formula>
    </cfRule>
    <cfRule type="expression" dxfId="3737" priority="1344">
      <formula>AND($H140&lt;&gt;"",$I140&lt;&gt;"",$J140="")</formula>
    </cfRule>
    <cfRule type="expression" dxfId="3736" priority="1345">
      <formula>AND($H140&lt;&gt;"",$I140="",$J140="")</formula>
    </cfRule>
  </conditionalFormatting>
  <conditionalFormatting sqref="H140:H142">
    <cfRule type="expression" dxfId="3735" priority="1342">
      <formula>AND($H140&lt;&gt;"",$I140&lt;&gt;"")</formula>
    </cfRule>
  </conditionalFormatting>
  <conditionalFormatting sqref="I140:I142">
    <cfRule type="expression" dxfId="3734" priority="1341">
      <formula>AND($I140&lt;&gt;"",$J140&lt;&gt;"")</formula>
    </cfRule>
  </conditionalFormatting>
  <conditionalFormatting sqref="A140:A142">
    <cfRule type="containsBlanks" dxfId="3733" priority="1340">
      <formula>LEN(TRIM(A140))=0</formula>
    </cfRule>
  </conditionalFormatting>
  <conditionalFormatting sqref="AA142:AB142 AA140:AB140">
    <cfRule type="expression" dxfId="3732" priority="1337">
      <formula>AND($H140&lt;&gt;"",$I140&lt;&gt;"",$J140&lt;&gt;"")</formula>
    </cfRule>
    <cfRule type="expression" dxfId="3731" priority="1338">
      <formula>AND($H140&lt;&gt;"",$I140&lt;&gt;"",$J140="")</formula>
    </cfRule>
    <cfRule type="expression" dxfId="3730" priority="1339">
      <formula>AND($H140&lt;&gt;"",$I140="",$J140="")</formula>
    </cfRule>
  </conditionalFormatting>
  <conditionalFormatting sqref="AC142:AD142 AC140:AD140">
    <cfRule type="expression" dxfId="3729" priority="1334">
      <formula>AND($H140&lt;&gt;"",$I140&lt;&gt;"",$J140&lt;&gt;"")</formula>
    </cfRule>
    <cfRule type="expression" dxfId="3728" priority="1335">
      <formula>AND($H140&lt;&gt;"",$I140&lt;&gt;"",$J140="")</formula>
    </cfRule>
    <cfRule type="expression" dxfId="3727" priority="1336">
      <formula>AND($H140&lt;&gt;"",$I140="",$J140="")</formula>
    </cfRule>
  </conditionalFormatting>
  <conditionalFormatting sqref="AE142:AH142 AH141 AE140:AH140">
    <cfRule type="expression" dxfId="3726" priority="1331">
      <formula>AND($H140&lt;&gt;"",$I140&lt;&gt;"",$J140&lt;&gt;"")</formula>
    </cfRule>
    <cfRule type="expression" dxfId="3725" priority="1332">
      <formula>AND($H140&lt;&gt;"",$I140&lt;&gt;"",$J140="")</formula>
    </cfRule>
    <cfRule type="expression" dxfId="3724" priority="1333">
      <formula>AND($H140&lt;&gt;"",$I140="",$J140="")</formula>
    </cfRule>
  </conditionalFormatting>
  <conditionalFormatting sqref="AI140:AI142">
    <cfRule type="expression" dxfId="3723" priority="1328">
      <formula>AND($H140&lt;&gt;"",$I140&lt;&gt;"",$J140&lt;&gt;"")</formula>
    </cfRule>
    <cfRule type="expression" dxfId="3722" priority="1329">
      <formula>AND($H140&lt;&gt;"",$I140&lt;&gt;"",$J140="")</formula>
    </cfRule>
    <cfRule type="expression" dxfId="3721" priority="1330">
      <formula>AND($H140&lt;&gt;"",$I140="",$J140="")</formula>
    </cfRule>
  </conditionalFormatting>
  <conditionalFormatting sqref="H143:J146">
    <cfRule type="expression" dxfId="3720" priority="1325">
      <formula>AND($H143&lt;&gt;"",$I143&lt;&gt;"",$J143&lt;&gt;"")</formula>
    </cfRule>
    <cfRule type="expression" dxfId="3719" priority="1326">
      <formula>AND($H143&lt;&gt;"",$I143&lt;&gt;"",$J143="")</formula>
    </cfRule>
    <cfRule type="expression" dxfId="3718" priority="1327">
      <formula>AND($H143&lt;&gt;"",$I143="",$J143="")</formula>
    </cfRule>
  </conditionalFormatting>
  <conditionalFormatting sqref="X143:Z146 U143:U146">
    <cfRule type="expression" dxfId="3717" priority="1322">
      <formula>AND($H143&lt;&gt;"",$I143&lt;&gt;"",$J143&lt;&gt;"")</formula>
    </cfRule>
    <cfRule type="expression" dxfId="3716" priority="1323">
      <formula>AND($H143&lt;&gt;"",$I143&lt;&gt;"",$J143="")</formula>
    </cfRule>
    <cfRule type="expression" dxfId="3715" priority="1324">
      <formula>AND($H143&lt;&gt;"",$I143="",$J143="")</formula>
    </cfRule>
  </conditionalFormatting>
  <conditionalFormatting sqref="H143:H146">
    <cfRule type="expression" dxfId="3714" priority="1321">
      <formula>AND($H143&lt;&gt;"",$I143&lt;&gt;"")</formula>
    </cfRule>
  </conditionalFormatting>
  <conditionalFormatting sqref="I143:I146">
    <cfRule type="expression" dxfId="3713" priority="1320">
      <formula>AND($I143&lt;&gt;"",$J143&lt;&gt;"")</formula>
    </cfRule>
  </conditionalFormatting>
  <conditionalFormatting sqref="A143:A146">
    <cfRule type="containsBlanks" dxfId="3712" priority="1319">
      <formula>LEN(TRIM(A143))=0</formula>
    </cfRule>
  </conditionalFormatting>
  <conditionalFormatting sqref="AA143:AB146">
    <cfRule type="expression" dxfId="3711" priority="1316">
      <formula>AND($H143&lt;&gt;"",$I143&lt;&gt;"",$J143&lt;&gt;"")</formula>
    </cfRule>
    <cfRule type="expression" dxfId="3710" priority="1317">
      <formula>AND($H143&lt;&gt;"",$I143&lt;&gt;"",$J143="")</formula>
    </cfRule>
    <cfRule type="expression" dxfId="3709" priority="1318">
      <formula>AND($H143&lt;&gt;"",$I143="",$J143="")</formula>
    </cfRule>
  </conditionalFormatting>
  <conditionalFormatting sqref="AC143:AD146">
    <cfRule type="expression" dxfId="3708" priority="1313">
      <formula>AND($H143&lt;&gt;"",$I143&lt;&gt;"",$J143&lt;&gt;"")</formula>
    </cfRule>
    <cfRule type="expression" dxfId="3707" priority="1314">
      <formula>AND($H143&lt;&gt;"",$I143&lt;&gt;"",$J143="")</formula>
    </cfRule>
    <cfRule type="expression" dxfId="3706" priority="1315">
      <formula>AND($H143&lt;&gt;"",$I143="",$J143="")</formula>
    </cfRule>
  </conditionalFormatting>
  <conditionalFormatting sqref="AE143:AH146">
    <cfRule type="expression" dxfId="3705" priority="1310">
      <formula>AND($H143&lt;&gt;"",$I143&lt;&gt;"",$J143&lt;&gt;"")</formula>
    </cfRule>
    <cfRule type="expression" dxfId="3704" priority="1311">
      <formula>AND($H143&lt;&gt;"",$I143&lt;&gt;"",$J143="")</formula>
    </cfRule>
    <cfRule type="expression" dxfId="3703" priority="1312">
      <formula>AND($H143&lt;&gt;"",$I143="",$J143="")</formula>
    </cfRule>
  </conditionalFormatting>
  <conditionalFormatting sqref="AI143:AI146">
    <cfRule type="expression" dxfId="3702" priority="1307">
      <formula>AND($H143&lt;&gt;"",$I143&lt;&gt;"",$J143&lt;&gt;"")</formula>
    </cfRule>
    <cfRule type="expression" dxfId="3701" priority="1308">
      <formula>AND($H143&lt;&gt;"",$I143&lt;&gt;"",$J143="")</formula>
    </cfRule>
    <cfRule type="expression" dxfId="3700" priority="1309">
      <formula>AND($H143&lt;&gt;"",$I143="",$J143="")</formula>
    </cfRule>
  </conditionalFormatting>
  <conditionalFormatting sqref="H162:J162">
    <cfRule type="expression" dxfId="3699" priority="1304">
      <formula>AND($H162&lt;&gt;"",$I162&lt;&gt;"",$J162&lt;&gt;"")</formula>
    </cfRule>
    <cfRule type="expression" dxfId="3698" priority="1305">
      <formula>AND($H162&lt;&gt;"",$I162&lt;&gt;"",$J162="")</formula>
    </cfRule>
    <cfRule type="expression" dxfId="3697" priority="1306">
      <formula>AND($H162&lt;&gt;"",$I162="",$J162="")</formula>
    </cfRule>
  </conditionalFormatting>
  <conditionalFormatting sqref="U162 X162:Z162">
    <cfRule type="expression" dxfId="3696" priority="1301">
      <formula>AND($H162&lt;&gt;"",$I162&lt;&gt;"",$J162&lt;&gt;"")</formula>
    </cfRule>
    <cfRule type="expression" dxfId="3695" priority="1302">
      <formula>AND($H162&lt;&gt;"",$I162&lt;&gt;"",$J162="")</formula>
    </cfRule>
    <cfRule type="expression" dxfId="3694" priority="1303">
      <formula>AND($H162&lt;&gt;"",$I162="",$J162="")</formula>
    </cfRule>
  </conditionalFormatting>
  <conditionalFormatting sqref="H162">
    <cfRule type="expression" dxfId="3693" priority="1300">
      <formula>AND($H162&lt;&gt;"",$I162&lt;&gt;"")</formula>
    </cfRule>
  </conditionalFormatting>
  <conditionalFormatting sqref="I162">
    <cfRule type="expression" dxfId="3692" priority="1299">
      <formula>AND($I162&lt;&gt;"",$J162&lt;&gt;"")</formula>
    </cfRule>
  </conditionalFormatting>
  <conditionalFormatting sqref="A162">
    <cfRule type="containsBlanks" dxfId="3691" priority="1298">
      <formula>LEN(TRIM(A162))=0</formula>
    </cfRule>
  </conditionalFormatting>
  <conditionalFormatting sqref="AA162:AB162">
    <cfRule type="expression" dxfId="3690" priority="1295">
      <formula>AND($H162&lt;&gt;"",$I162&lt;&gt;"",$J162&lt;&gt;"")</formula>
    </cfRule>
    <cfRule type="expression" dxfId="3689" priority="1296">
      <formula>AND($H162&lt;&gt;"",$I162&lt;&gt;"",$J162="")</formula>
    </cfRule>
    <cfRule type="expression" dxfId="3688" priority="1297">
      <formula>AND($H162&lt;&gt;"",$I162="",$J162="")</formula>
    </cfRule>
  </conditionalFormatting>
  <conditionalFormatting sqref="AC162:AD162">
    <cfRule type="expression" dxfId="3687" priority="1292">
      <formula>AND($H162&lt;&gt;"",$I162&lt;&gt;"",$J162&lt;&gt;"")</formula>
    </cfRule>
    <cfRule type="expression" dxfId="3686" priority="1293">
      <formula>AND($H162&lt;&gt;"",$I162&lt;&gt;"",$J162="")</formula>
    </cfRule>
    <cfRule type="expression" dxfId="3685" priority="1294">
      <formula>AND($H162&lt;&gt;"",$I162="",$J162="")</formula>
    </cfRule>
  </conditionalFormatting>
  <conditionalFormatting sqref="AE162:AH162">
    <cfRule type="expression" dxfId="3684" priority="1289">
      <formula>AND($H162&lt;&gt;"",$I162&lt;&gt;"",$J162&lt;&gt;"")</formula>
    </cfRule>
    <cfRule type="expression" dxfId="3683" priority="1290">
      <formula>AND($H162&lt;&gt;"",$I162&lt;&gt;"",$J162="")</formula>
    </cfRule>
    <cfRule type="expression" dxfId="3682" priority="1291">
      <formula>AND($H162&lt;&gt;"",$I162="",$J162="")</formula>
    </cfRule>
  </conditionalFormatting>
  <conditionalFormatting sqref="AI162">
    <cfRule type="expression" dxfId="3681" priority="1286">
      <formula>AND($H162&lt;&gt;"",$I162&lt;&gt;"",$J162&lt;&gt;"")</formula>
    </cfRule>
    <cfRule type="expression" dxfId="3680" priority="1287">
      <formula>AND($H162&lt;&gt;"",$I162&lt;&gt;"",$J162="")</formula>
    </cfRule>
    <cfRule type="expression" dxfId="3679" priority="1288">
      <formula>AND($H162&lt;&gt;"",$I162="",$J162="")</formula>
    </cfRule>
  </conditionalFormatting>
  <conditionalFormatting sqref="H148:J149">
    <cfRule type="expression" dxfId="3678" priority="1283">
      <formula>AND($H148&lt;&gt;"",$I148&lt;&gt;"",$J148&lt;&gt;"")</formula>
    </cfRule>
    <cfRule type="expression" dxfId="3677" priority="1284">
      <formula>AND($H148&lt;&gt;"",$I148&lt;&gt;"",$J148="")</formula>
    </cfRule>
    <cfRule type="expression" dxfId="3676" priority="1285">
      <formula>AND($H148&lt;&gt;"",$I148="",$J148="")</formula>
    </cfRule>
  </conditionalFormatting>
  <conditionalFormatting sqref="X149:Z149 X148:AG148 U148:U149">
    <cfRule type="expression" dxfId="3675" priority="1280">
      <formula>AND($H148&lt;&gt;"",$I148&lt;&gt;"",$J148&lt;&gt;"")</formula>
    </cfRule>
    <cfRule type="expression" dxfId="3674" priority="1281">
      <formula>AND($H148&lt;&gt;"",$I148&lt;&gt;"",$J148="")</formula>
    </cfRule>
    <cfRule type="expression" dxfId="3673" priority="1282">
      <formula>AND($H148&lt;&gt;"",$I148="",$J148="")</formula>
    </cfRule>
  </conditionalFormatting>
  <conditionalFormatting sqref="H148:H149">
    <cfRule type="expression" dxfId="3672" priority="1279">
      <formula>AND($H148&lt;&gt;"",$I148&lt;&gt;"")</formula>
    </cfRule>
  </conditionalFormatting>
  <conditionalFormatting sqref="I148:I149">
    <cfRule type="expression" dxfId="3671" priority="1278">
      <formula>AND($I148&lt;&gt;"",$J148&lt;&gt;"")</formula>
    </cfRule>
  </conditionalFormatting>
  <conditionalFormatting sqref="A148:A149">
    <cfRule type="containsBlanks" dxfId="3670" priority="1277">
      <formula>LEN(TRIM(A148))=0</formula>
    </cfRule>
  </conditionalFormatting>
  <conditionalFormatting sqref="AA149:AB149">
    <cfRule type="expression" dxfId="3669" priority="1274">
      <formula>AND($H149&lt;&gt;"",$I149&lt;&gt;"",$J149&lt;&gt;"")</formula>
    </cfRule>
    <cfRule type="expression" dxfId="3668" priority="1275">
      <formula>AND($H149&lt;&gt;"",$I149&lt;&gt;"",$J149="")</formula>
    </cfRule>
    <cfRule type="expression" dxfId="3667" priority="1276">
      <formula>AND($H149&lt;&gt;"",$I149="",$J149="")</formula>
    </cfRule>
  </conditionalFormatting>
  <conditionalFormatting sqref="AC149:AD149">
    <cfRule type="expression" dxfId="3666" priority="1271">
      <formula>AND($H149&lt;&gt;"",$I149&lt;&gt;"",$J149&lt;&gt;"")</formula>
    </cfRule>
    <cfRule type="expression" dxfId="3665" priority="1272">
      <formula>AND($H149&lt;&gt;"",$I149&lt;&gt;"",$J149="")</formula>
    </cfRule>
    <cfRule type="expression" dxfId="3664" priority="1273">
      <formula>AND($H149&lt;&gt;"",$I149="",$J149="")</formula>
    </cfRule>
  </conditionalFormatting>
  <conditionalFormatting sqref="AE149:AH149 AH148">
    <cfRule type="expression" dxfId="3663" priority="1268">
      <formula>AND($H148&lt;&gt;"",$I148&lt;&gt;"",$J148&lt;&gt;"")</formula>
    </cfRule>
    <cfRule type="expression" dxfId="3662" priority="1269">
      <formula>AND($H148&lt;&gt;"",$I148&lt;&gt;"",$J148="")</formula>
    </cfRule>
    <cfRule type="expression" dxfId="3661" priority="1270">
      <formula>AND($H148&lt;&gt;"",$I148="",$J148="")</formula>
    </cfRule>
  </conditionalFormatting>
  <conditionalFormatting sqref="AI148:AI149">
    <cfRule type="expression" dxfId="3660" priority="1265">
      <formula>AND($H148&lt;&gt;"",$I148&lt;&gt;"",$J148&lt;&gt;"")</formula>
    </cfRule>
    <cfRule type="expression" dxfId="3659" priority="1266">
      <formula>AND($H148&lt;&gt;"",$I148&lt;&gt;"",$J148="")</formula>
    </cfRule>
    <cfRule type="expression" dxfId="3658" priority="1267">
      <formula>AND($H148&lt;&gt;"",$I148="",$J148="")</formula>
    </cfRule>
  </conditionalFormatting>
  <conditionalFormatting sqref="H150:J153">
    <cfRule type="expression" dxfId="3657" priority="1262">
      <formula>AND($H150&lt;&gt;"",$I150&lt;&gt;"",$J150&lt;&gt;"")</formula>
    </cfRule>
    <cfRule type="expression" dxfId="3656" priority="1263">
      <formula>AND($H150&lt;&gt;"",$I150&lt;&gt;"",$J150="")</formula>
    </cfRule>
    <cfRule type="expression" dxfId="3655" priority="1264">
      <formula>AND($H150&lt;&gt;"",$I150="",$J150="")</formula>
    </cfRule>
  </conditionalFormatting>
  <conditionalFormatting sqref="X150:Z153 U150:U153">
    <cfRule type="expression" dxfId="3654" priority="1259">
      <formula>AND($H150&lt;&gt;"",$I150&lt;&gt;"",$J150&lt;&gt;"")</formula>
    </cfRule>
    <cfRule type="expression" dxfId="3653" priority="1260">
      <formula>AND($H150&lt;&gt;"",$I150&lt;&gt;"",$J150="")</formula>
    </cfRule>
    <cfRule type="expression" dxfId="3652" priority="1261">
      <formula>AND($H150&lt;&gt;"",$I150="",$J150="")</formula>
    </cfRule>
  </conditionalFormatting>
  <conditionalFormatting sqref="H150:H153">
    <cfRule type="expression" dxfId="3651" priority="1258">
      <formula>AND($H150&lt;&gt;"",$I150&lt;&gt;"")</formula>
    </cfRule>
  </conditionalFormatting>
  <conditionalFormatting sqref="I150:I153">
    <cfRule type="expression" dxfId="3650" priority="1257">
      <formula>AND($I150&lt;&gt;"",$J150&lt;&gt;"")</formula>
    </cfRule>
  </conditionalFormatting>
  <conditionalFormatting sqref="A150:A153">
    <cfRule type="containsBlanks" dxfId="3649" priority="1256">
      <formula>LEN(TRIM(A150))=0</formula>
    </cfRule>
  </conditionalFormatting>
  <conditionalFormatting sqref="AA150:AB153">
    <cfRule type="expression" dxfId="3648" priority="1253">
      <formula>AND($H150&lt;&gt;"",$I150&lt;&gt;"",$J150&lt;&gt;"")</formula>
    </cfRule>
    <cfRule type="expression" dxfId="3647" priority="1254">
      <formula>AND($H150&lt;&gt;"",$I150&lt;&gt;"",$J150="")</formula>
    </cfRule>
    <cfRule type="expression" dxfId="3646" priority="1255">
      <formula>AND($H150&lt;&gt;"",$I150="",$J150="")</formula>
    </cfRule>
  </conditionalFormatting>
  <conditionalFormatting sqref="AC150:AD153">
    <cfRule type="expression" dxfId="3645" priority="1250">
      <formula>AND($H150&lt;&gt;"",$I150&lt;&gt;"",$J150&lt;&gt;"")</formula>
    </cfRule>
    <cfRule type="expression" dxfId="3644" priority="1251">
      <formula>AND($H150&lt;&gt;"",$I150&lt;&gt;"",$J150="")</formula>
    </cfRule>
    <cfRule type="expression" dxfId="3643" priority="1252">
      <formula>AND($H150&lt;&gt;"",$I150="",$J150="")</formula>
    </cfRule>
  </conditionalFormatting>
  <conditionalFormatting sqref="AE150:AH153">
    <cfRule type="expression" dxfId="3642" priority="1247">
      <formula>AND($H150&lt;&gt;"",$I150&lt;&gt;"",$J150&lt;&gt;"")</formula>
    </cfRule>
    <cfRule type="expression" dxfId="3641" priority="1248">
      <formula>AND($H150&lt;&gt;"",$I150&lt;&gt;"",$J150="")</formula>
    </cfRule>
    <cfRule type="expression" dxfId="3640" priority="1249">
      <formula>AND($H150&lt;&gt;"",$I150="",$J150="")</formula>
    </cfRule>
  </conditionalFormatting>
  <conditionalFormatting sqref="AI150:AI153">
    <cfRule type="expression" dxfId="3639" priority="1244">
      <formula>AND($H150&lt;&gt;"",$I150&lt;&gt;"",$J150&lt;&gt;"")</formula>
    </cfRule>
    <cfRule type="expression" dxfId="3638" priority="1245">
      <formula>AND($H150&lt;&gt;"",$I150&lt;&gt;"",$J150="")</formula>
    </cfRule>
    <cfRule type="expression" dxfId="3637" priority="1246">
      <formula>AND($H150&lt;&gt;"",$I150="",$J150="")</formula>
    </cfRule>
  </conditionalFormatting>
  <conditionalFormatting sqref="H155:J156">
    <cfRule type="expression" dxfId="3636" priority="1241">
      <formula>AND($H155&lt;&gt;"",$I155&lt;&gt;"",$J155&lt;&gt;"")</formula>
    </cfRule>
    <cfRule type="expression" dxfId="3635" priority="1242">
      <formula>AND($H155&lt;&gt;"",$I155&lt;&gt;"",$J155="")</formula>
    </cfRule>
    <cfRule type="expression" dxfId="3634" priority="1243">
      <formula>AND($H155&lt;&gt;"",$I155="",$J155="")</formula>
    </cfRule>
  </conditionalFormatting>
  <conditionalFormatting sqref="X156:Z156 X155:AG155 U155:U156">
    <cfRule type="expression" dxfId="3633" priority="1238">
      <formula>AND($H155&lt;&gt;"",$I155&lt;&gt;"",$J155&lt;&gt;"")</formula>
    </cfRule>
    <cfRule type="expression" dxfId="3632" priority="1239">
      <formula>AND($H155&lt;&gt;"",$I155&lt;&gt;"",$J155="")</formula>
    </cfRule>
    <cfRule type="expression" dxfId="3631" priority="1240">
      <formula>AND($H155&lt;&gt;"",$I155="",$J155="")</formula>
    </cfRule>
  </conditionalFormatting>
  <conditionalFormatting sqref="H155:H156">
    <cfRule type="expression" dxfId="3630" priority="1237">
      <formula>AND($H155&lt;&gt;"",$I155&lt;&gt;"")</formula>
    </cfRule>
  </conditionalFormatting>
  <conditionalFormatting sqref="I155:I156">
    <cfRule type="expression" dxfId="3629" priority="1236">
      <formula>AND($I155&lt;&gt;"",$J155&lt;&gt;"")</formula>
    </cfRule>
  </conditionalFormatting>
  <conditionalFormatting sqref="A155:A156">
    <cfRule type="containsBlanks" dxfId="3628" priority="1235">
      <formula>LEN(TRIM(A155))=0</formula>
    </cfRule>
  </conditionalFormatting>
  <conditionalFormatting sqref="AA156:AB156">
    <cfRule type="expression" dxfId="3627" priority="1232">
      <formula>AND($H156&lt;&gt;"",$I156&lt;&gt;"",$J156&lt;&gt;"")</formula>
    </cfRule>
    <cfRule type="expression" dxfId="3626" priority="1233">
      <formula>AND($H156&lt;&gt;"",$I156&lt;&gt;"",$J156="")</formula>
    </cfRule>
    <cfRule type="expression" dxfId="3625" priority="1234">
      <formula>AND($H156&lt;&gt;"",$I156="",$J156="")</formula>
    </cfRule>
  </conditionalFormatting>
  <conditionalFormatting sqref="AC156:AD156">
    <cfRule type="expression" dxfId="3624" priority="1229">
      <formula>AND($H156&lt;&gt;"",$I156&lt;&gt;"",$J156&lt;&gt;"")</formula>
    </cfRule>
    <cfRule type="expression" dxfId="3623" priority="1230">
      <formula>AND($H156&lt;&gt;"",$I156&lt;&gt;"",$J156="")</formula>
    </cfRule>
    <cfRule type="expression" dxfId="3622" priority="1231">
      <formula>AND($H156&lt;&gt;"",$I156="",$J156="")</formula>
    </cfRule>
  </conditionalFormatting>
  <conditionalFormatting sqref="AE156:AH156 AH155">
    <cfRule type="expression" dxfId="3621" priority="1226">
      <formula>AND($H155&lt;&gt;"",$I155&lt;&gt;"",$J155&lt;&gt;"")</formula>
    </cfRule>
    <cfRule type="expression" dxfId="3620" priority="1227">
      <formula>AND($H155&lt;&gt;"",$I155&lt;&gt;"",$J155="")</formula>
    </cfRule>
    <cfRule type="expression" dxfId="3619" priority="1228">
      <formula>AND($H155&lt;&gt;"",$I155="",$J155="")</formula>
    </cfRule>
  </conditionalFormatting>
  <conditionalFormatting sqref="AI155:AI156">
    <cfRule type="expression" dxfId="3618" priority="1223">
      <formula>AND($H155&lt;&gt;"",$I155&lt;&gt;"",$J155&lt;&gt;"")</formula>
    </cfRule>
    <cfRule type="expression" dxfId="3617" priority="1224">
      <formula>AND($H155&lt;&gt;"",$I155&lt;&gt;"",$J155="")</formula>
    </cfRule>
    <cfRule type="expression" dxfId="3616" priority="1225">
      <formula>AND($H155&lt;&gt;"",$I155="",$J155="")</formula>
    </cfRule>
  </conditionalFormatting>
  <conditionalFormatting sqref="H157:J160">
    <cfRule type="expression" dxfId="3615" priority="1220">
      <formula>AND($H157&lt;&gt;"",$I157&lt;&gt;"",$J157&lt;&gt;"")</formula>
    </cfRule>
    <cfRule type="expression" dxfId="3614" priority="1221">
      <formula>AND($H157&lt;&gt;"",$I157&lt;&gt;"",$J157="")</formula>
    </cfRule>
    <cfRule type="expression" dxfId="3613" priority="1222">
      <formula>AND($H157&lt;&gt;"",$I157="",$J157="")</formula>
    </cfRule>
  </conditionalFormatting>
  <conditionalFormatting sqref="X157:Z160 U157:U160">
    <cfRule type="expression" dxfId="3612" priority="1217">
      <formula>AND($H157&lt;&gt;"",$I157&lt;&gt;"",$J157&lt;&gt;"")</formula>
    </cfRule>
    <cfRule type="expression" dxfId="3611" priority="1218">
      <formula>AND($H157&lt;&gt;"",$I157&lt;&gt;"",$J157="")</formula>
    </cfRule>
    <cfRule type="expression" dxfId="3610" priority="1219">
      <formula>AND($H157&lt;&gt;"",$I157="",$J157="")</formula>
    </cfRule>
  </conditionalFormatting>
  <conditionalFormatting sqref="H157:H160">
    <cfRule type="expression" dxfId="3609" priority="1216">
      <formula>AND($H157&lt;&gt;"",$I157&lt;&gt;"")</formula>
    </cfRule>
  </conditionalFormatting>
  <conditionalFormatting sqref="I157:I160">
    <cfRule type="expression" dxfId="3608" priority="1215">
      <formula>AND($I157&lt;&gt;"",$J157&lt;&gt;"")</formula>
    </cfRule>
  </conditionalFormatting>
  <conditionalFormatting sqref="A157:A160">
    <cfRule type="containsBlanks" dxfId="3607" priority="1214">
      <formula>LEN(TRIM(A157))=0</formula>
    </cfRule>
  </conditionalFormatting>
  <conditionalFormatting sqref="AA157:AB160">
    <cfRule type="expression" dxfId="3606" priority="1211">
      <formula>AND($H157&lt;&gt;"",$I157&lt;&gt;"",$J157&lt;&gt;"")</formula>
    </cfRule>
    <cfRule type="expression" dxfId="3605" priority="1212">
      <formula>AND($H157&lt;&gt;"",$I157&lt;&gt;"",$J157="")</formula>
    </cfRule>
    <cfRule type="expression" dxfId="3604" priority="1213">
      <formula>AND($H157&lt;&gt;"",$I157="",$J157="")</formula>
    </cfRule>
  </conditionalFormatting>
  <conditionalFormatting sqref="AC157:AD160">
    <cfRule type="expression" dxfId="3603" priority="1208">
      <formula>AND($H157&lt;&gt;"",$I157&lt;&gt;"",$J157&lt;&gt;"")</formula>
    </cfRule>
    <cfRule type="expression" dxfId="3602" priority="1209">
      <formula>AND($H157&lt;&gt;"",$I157&lt;&gt;"",$J157="")</formula>
    </cfRule>
    <cfRule type="expression" dxfId="3601" priority="1210">
      <formula>AND($H157&lt;&gt;"",$I157="",$J157="")</formula>
    </cfRule>
  </conditionalFormatting>
  <conditionalFormatting sqref="AE157:AH160">
    <cfRule type="expression" dxfId="3600" priority="1205">
      <formula>AND($H157&lt;&gt;"",$I157&lt;&gt;"",$J157&lt;&gt;"")</formula>
    </cfRule>
    <cfRule type="expression" dxfId="3599" priority="1206">
      <formula>AND($H157&lt;&gt;"",$I157&lt;&gt;"",$J157="")</formula>
    </cfRule>
    <cfRule type="expression" dxfId="3598" priority="1207">
      <formula>AND($H157&lt;&gt;"",$I157="",$J157="")</formula>
    </cfRule>
  </conditionalFormatting>
  <conditionalFormatting sqref="AI157:AI160">
    <cfRule type="expression" dxfId="3597" priority="1202">
      <formula>AND($H157&lt;&gt;"",$I157&lt;&gt;"",$J157&lt;&gt;"")</formula>
    </cfRule>
    <cfRule type="expression" dxfId="3596" priority="1203">
      <formula>AND($H157&lt;&gt;"",$I157&lt;&gt;"",$J157="")</formula>
    </cfRule>
    <cfRule type="expression" dxfId="3595" priority="1204">
      <formula>AND($H157&lt;&gt;"",$I157="",$J157="")</formula>
    </cfRule>
  </conditionalFormatting>
  <conditionalFormatting sqref="H163:J165">
    <cfRule type="expression" dxfId="3594" priority="1199">
      <formula>AND($H163&lt;&gt;"",$I163&lt;&gt;"",$J163&lt;&gt;"")</formula>
    </cfRule>
    <cfRule type="expression" dxfId="3593" priority="1200">
      <formula>AND($H163&lt;&gt;"",$I163&lt;&gt;"",$J163="")</formula>
    </cfRule>
    <cfRule type="expression" dxfId="3592" priority="1201">
      <formula>AND($H163&lt;&gt;"",$I163="",$J163="")</formula>
    </cfRule>
  </conditionalFormatting>
  <conditionalFormatting sqref="X165:Z165 X164:AG164 U163:U165 X163:Z163">
    <cfRule type="expression" dxfId="3591" priority="1196">
      <formula>AND($H163&lt;&gt;"",$I163&lt;&gt;"",$J163&lt;&gt;"")</formula>
    </cfRule>
    <cfRule type="expression" dxfId="3590" priority="1197">
      <formula>AND($H163&lt;&gt;"",$I163&lt;&gt;"",$J163="")</formula>
    </cfRule>
    <cfRule type="expression" dxfId="3589" priority="1198">
      <formula>AND($H163&lt;&gt;"",$I163="",$J163="")</formula>
    </cfRule>
  </conditionalFormatting>
  <conditionalFormatting sqref="H163:H165">
    <cfRule type="expression" dxfId="3588" priority="1195">
      <formula>AND($H163&lt;&gt;"",$I163&lt;&gt;"")</formula>
    </cfRule>
  </conditionalFormatting>
  <conditionalFormatting sqref="I163:I165">
    <cfRule type="expression" dxfId="3587" priority="1194">
      <formula>AND($I163&lt;&gt;"",$J163&lt;&gt;"")</formula>
    </cfRule>
  </conditionalFormatting>
  <conditionalFormatting sqref="A163:A165">
    <cfRule type="containsBlanks" dxfId="3586" priority="1193">
      <formula>LEN(TRIM(A163))=0</formula>
    </cfRule>
  </conditionalFormatting>
  <conditionalFormatting sqref="AA165:AB165 AA163:AB163">
    <cfRule type="expression" dxfId="3585" priority="1190">
      <formula>AND($H163&lt;&gt;"",$I163&lt;&gt;"",$J163&lt;&gt;"")</formula>
    </cfRule>
    <cfRule type="expression" dxfId="3584" priority="1191">
      <formula>AND($H163&lt;&gt;"",$I163&lt;&gt;"",$J163="")</formula>
    </cfRule>
    <cfRule type="expression" dxfId="3583" priority="1192">
      <formula>AND($H163&lt;&gt;"",$I163="",$J163="")</formula>
    </cfRule>
  </conditionalFormatting>
  <conditionalFormatting sqref="AC165:AD165 AC163:AD163">
    <cfRule type="expression" dxfId="3582" priority="1187">
      <formula>AND($H163&lt;&gt;"",$I163&lt;&gt;"",$J163&lt;&gt;"")</formula>
    </cfRule>
    <cfRule type="expression" dxfId="3581" priority="1188">
      <formula>AND($H163&lt;&gt;"",$I163&lt;&gt;"",$J163="")</formula>
    </cfRule>
    <cfRule type="expression" dxfId="3580" priority="1189">
      <formula>AND($H163&lt;&gt;"",$I163="",$J163="")</formula>
    </cfRule>
  </conditionalFormatting>
  <conditionalFormatting sqref="AE165:AH165 AH164 AE163:AH163">
    <cfRule type="expression" dxfId="3579" priority="1184">
      <formula>AND($H163&lt;&gt;"",$I163&lt;&gt;"",$J163&lt;&gt;"")</formula>
    </cfRule>
    <cfRule type="expression" dxfId="3578" priority="1185">
      <formula>AND($H163&lt;&gt;"",$I163&lt;&gt;"",$J163="")</formula>
    </cfRule>
    <cfRule type="expression" dxfId="3577" priority="1186">
      <formula>AND($H163&lt;&gt;"",$I163="",$J163="")</formula>
    </cfRule>
  </conditionalFormatting>
  <conditionalFormatting sqref="AI163:AI165">
    <cfRule type="expression" dxfId="3576" priority="1181">
      <formula>AND($H163&lt;&gt;"",$I163&lt;&gt;"",$J163&lt;&gt;"")</formula>
    </cfRule>
    <cfRule type="expression" dxfId="3575" priority="1182">
      <formula>AND($H163&lt;&gt;"",$I163&lt;&gt;"",$J163="")</formula>
    </cfRule>
    <cfRule type="expression" dxfId="3574" priority="1183">
      <formula>AND($H163&lt;&gt;"",$I163="",$J163="")</formula>
    </cfRule>
  </conditionalFormatting>
  <conditionalFormatting sqref="H166:J169">
    <cfRule type="expression" dxfId="3573" priority="1178">
      <formula>AND($H166&lt;&gt;"",$I166&lt;&gt;"",$J166&lt;&gt;"")</formula>
    </cfRule>
    <cfRule type="expression" dxfId="3572" priority="1179">
      <formula>AND($H166&lt;&gt;"",$I166&lt;&gt;"",$J166="")</formula>
    </cfRule>
    <cfRule type="expression" dxfId="3571" priority="1180">
      <formula>AND($H166&lt;&gt;"",$I166="",$J166="")</formula>
    </cfRule>
  </conditionalFormatting>
  <conditionalFormatting sqref="X166:Z169 U166:U169">
    <cfRule type="expression" dxfId="3570" priority="1175">
      <formula>AND($H166&lt;&gt;"",$I166&lt;&gt;"",$J166&lt;&gt;"")</formula>
    </cfRule>
    <cfRule type="expression" dxfId="3569" priority="1176">
      <formula>AND($H166&lt;&gt;"",$I166&lt;&gt;"",$J166="")</formula>
    </cfRule>
    <cfRule type="expression" dxfId="3568" priority="1177">
      <formula>AND($H166&lt;&gt;"",$I166="",$J166="")</formula>
    </cfRule>
  </conditionalFormatting>
  <conditionalFormatting sqref="H166:H169">
    <cfRule type="expression" dxfId="3567" priority="1174">
      <formula>AND($H166&lt;&gt;"",$I166&lt;&gt;"")</formula>
    </cfRule>
  </conditionalFormatting>
  <conditionalFormatting sqref="I166:I169">
    <cfRule type="expression" dxfId="3566" priority="1173">
      <formula>AND($I166&lt;&gt;"",$J166&lt;&gt;"")</formula>
    </cfRule>
  </conditionalFormatting>
  <conditionalFormatting sqref="A166:A169">
    <cfRule type="containsBlanks" dxfId="3565" priority="1172">
      <formula>LEN(TRIM(A166))=0</formula>
    </cfRule>
  </conditionalFormatting>
  <conditionalFormatting sqref="AA166:AB169">
    <cfRule type="expression" dxfId="3564" priority="1169">
      <formula>AND($H166&lt;&gt;"",$I166&lt;&gt;"",$J166&lt;&gt;"")</formula>
    </cfRule>
    <cfRule type="expression" dxfId="3563" priority="1170">
      <formula>AND($H166&lt;&gt;"",$I166&lt;&gt;"",$J166="")</formula>
    </cfRule>
    <cfRule type="expression" dxfId="3562" priority="1171">
      <formula>AND($H166&lt;&gt;"",$I166="",$J166="")</formula>
    </cfRule>
  </conditionalFormatting>
  <conditionalFormatting sqref="AC166:AD169">
    <cfRule type="expression" dxfId="3561" priority="1166">
      <formula>AND($H166&lt;&gt;"",$I166&lt;&gt;"",$J166&lt;&gt;"")</formula>
    </cfRule>
    <cfRule type="expression" dxfId="3560" priority="1167">
      <formula>AND($H166&lt;&gt;"",$I166&lt;&gt;"",$J166="")</formula>
    </cfRule>
    <cfRule type="expression" dxfId="3559" priority="1168">
      <formula>AND($H166&lt;&gt;"",$I166="",$J166="")</formula>
    </cfRule>
  </conditionalFormatting>
  <conditionalFormatting sqref="AE166:AH169">
    <cfRule type="expression" dxfId="3558" priority="1163">
      <formula>AND($H166&lt;&gt;"",$I166&lt;&gt;"",$J166&lt;&gt;"")</formula>
    </cfRule>
    <cfRule type="expression" dxfId="3557" priority="1164">
      <formula>AND($H166&lt;&gt;"",$I166&lt;&gt;"",$J166="")</formula>
    </cfRule>
    <cfRule type="expression" dxfId="3556" priority="1165">
      <formula>AND($H166&lt;&gt;"",$I166="",$J166="")</formula>
    </cfRule>
  </conditionalFormatting>
  <conditionalFormatting sqref="AI166:AI169">
    <cfRule type="expression" dxfId="3555" priority="1160">
      <formula>AND($H166&lt;&gt;"",$I166&lt;&gt;"",$J166&lt;&gt;"")</formula>
    </cfRule>
    <cfRule type="expression" dxfId="3554" priority="1161">
      <formula>AND($H166&lt;&gt;"",$I166&lt;&gt;"",$J166="")</formula>
    </cfRule>
    <cfRule type="expression" dxfId="3553" priority="1162">
      <formula>AND($H166&lt;&gt;"",$I166="",$J166="")</formula>
    </cfRule>
  </conditionalFormatting>
  <conditionalFormatting sqref="H185:J185">
    <cfRule type="expression" dxfId="3552" priority="1157">
      <formula>AND($H185&lt;&gt;"",$I185&lt;&gt;"",$J185&lt;&gt;"")</formula>
    </cfRule>
    <cfRule type="expression" dxfId="3551" priority="1158">
      <formula>AND($H185&lt;&gt;"",$I185&lt;&gt;"",$J185="")</formula>
    </cfRule>
    <cfRule type="expression" dxfId="3550" priority="1159">
      <formula>AND($H185&lt;&gt;"",$I185="",$J185="")</formula>
    </cfRule>
  </conditionalFormatting>
  <conditionalFormatting sqref="U185 X185:Z185">
    <cfRule type="expression" dxfId="3549" priority="1154">
      <formula>AND($H185&lt;&gt;"",$I185&lt;&gt;"",$J185&lt;&gt;"")</formula>
    </cfRule>
    <cfRule type="expression" dxfId="3548" priority="1155">
      <formula>AND($H185&lt;&gt;"",$I185&lt;&gt;"",$J185="")</formula>
    </cfRule>
    <cfRule type="expression" dxfId="3547" priority="1156">
      <formula>AND($H185&lt;&gt;"",$I185="",$J185="")</formula>
    </cfRule>
  </conditionalFormatting>
  <conditionalFormatting sqref="H185">
    <cfRule type="expression" dxfId="3546" priority="1153">
      <formula>AND($H185&lt;&gt;"",$I185&lt;&gt;"")</formula>
    </cfRule>
  </conditionalFormatting>
  <conditionalFormatting sqref="I185">
    <cfRule type="expression" dxfId="3545" priority="1152">
      <formula>AND($I185&lt;&gt;"",$J185&lt;&gt;"")</formula>
    </cfRule>
  </conditionalFormatting>
  <conditionalFormatting sqref="A185">
    <cfRule type="containsBlanks" dxfId="3544" priority="1151">
      <formula>LEN(TRIM(A185))=0</formula>
    </cfRule>
  </conditionalFormatting>
  <conditionalFormatting sqref="AA185:AB185">
    <cfRule type="expression" dxfId="3543" priority="1148">
      <formula>AND($H185&lt;&gt;"",$I185&lt;&gt;"",$J185&lt;&gt;"")</formula>
    </cfRule>
    <cfRule type="expression" dxfId="3542" priority="1149">
      <formula>AND($H185&lt;&gt;"",$I185&lt;&gt;"",$J185="")</formula>
    </cfRule>
    <cfRule type="expression" dxfId="3541" priority="1150">
      <formula>AND($H185&lt;&gt;"",$I185="",$J185="")</formula>
    </cfRule>
  </conditionalFormatting>
  <conditionalFormatting sqref="AC185:AD185">
    <cfRule type="expression" dxfId="3540" priority="1145">
      <formula>AND($H185&lt;&gt;"",$I185&lt;&gt;"",$J185&lt;&gt;"")</formula>
    </cfRule>
    <cfRule type="expression" dxfId="3539" priority="1146">
      <formula>AND($H185&lt;&gt;"",$I185&lt;&gt;"",$J185="")</formula>
    </cfRule>
    <cfRule type="expression" dxfId="3538" priority="1147">
      <formula>AND($H185&lt;&gt;"",$I185="",$J185="")</formula>
    </cfRule>
  </conditionalFormatting>
  <conditionalFormatting sqref="AE185:AH185">
    <cfRule type="expression" dxfId="3537" priority="1142">
      <formula>AND($H185&lt;&gt;"",$I185&lt;&gt;"",$J185&lt;&gt;"")</formula>
    </cfRule>
    <cfRule type="expression" dxfId="3536" priority="1143">
      <formula>AND($H185&lt;&gt;"",$I185&lt;&gt;"",$J185="")</formula>
    </cfRule>
    <cfRule type="expression" dxfId="3535" priority="1144">
      <formula>AND($H185&lt;&gt;"",$I185="",$J185="")</formula>
    </cfRule>
  </conditionalFormatting>
  <conditionalFormatting sqref="AI185">
    <cfRule type="expression" dxfId="3534" priority="1139">
      <formula>AND($H185&lt;&gt;"",$I185&lt;&gt;"",$J185&lt;&gt;"")</formula>
    </cfRule>
    <cfRule type="expression" dxfId="3533" priority="1140">
      <formula>AND($H185&lt;&gt;"",$I185&lt;&gt;"",$J185="")</formula>
    </cfRule>
    <cfRule type="expression" dxfId="3532" priority="1141">
      <formula>AND($H185&lt;&gt;"",$I185="",$J185="")</formula>
    </cfRule>
  </conditionalFormatting>
  <conditionalFormatting sqref="H171:J172">
    <cfRule type="expression" dxfId="3531" priority="1136">
      <formula>AND($H171&lt;&gt;"",$I171&lt;&gt;"",$J171&lt;&gt;"")</formula>
    </cfRule>
    <cfRule type="expression" dxfId="3530" priority="1137">
      <formula>AND($H171&lt;&gt;"",$I171&lt;&gt;"",$J171="")</formula>
    </cfRule>
    <cfRule type="expression" dxfId="3529" priority="1138">
      <formula>AND($H171&lt;&gt;"",$I171="",$J171="")</formula>
    </cfRule>
  </conditionalFormatting>
  <conditionalFormatting sqref="X172:Z172 X171:AG171 U171:U172">
    <cfRule type="expression" dxfId="3528" priority="1133">
      <formula>AND($H171&lt;&gt;"",$I171&lt;&gt;"",$J171&lt;&gt;"")</formula>
    </cfRule>
    <cfRule type="expression" dxfId="3527" priority="1134">
      <formula>AND($H171&lt;&gt;"",$I171&lt;&gt;"",$J171="")</formula>
    </cfRule>
    <cfRule type="expression" dxfId="3526" priority="1135">
      <formula>AND($H171&lt;&gt;"",$I171="",$J171="")</formula>
    </cfRule>
  </conditionalFormatting>
  <conditionalFormatting sqref="H171:H172">
    <cfRule type="expression" dxfId="3525" priority="1132">
      <formula>AND($H171&lt;&gt;"",$I171&lt;&gt;"")</formula>
    </cfRule>
  </conditionalFormatting>
  <conditionalFormatting sqref="I171:I172">
    <cfRule type="expression" dxfId="3524" priority="1131">
      <formula>AND($I171&lt;&gt;"",$J171&lt;&gt;"")</formula>
    </cfRule>
  </conditionalFormatting>
  <conditionalFormatting sqref="A171:A172">
    <cfRule type="containsBlanks" dxfId="3523" priority="1130">
      <formula>LEN(TRIM(A171))=0</formula>
    </cfRule>
  </conditionalFormatting>
  <conditionalFormatting sqref="AA172:AB172">
    <cfRule type="expression" dxfId="3522" priority="1127">
      <formula>AND($H172&lt;&gt;"",$I172&lt;&gt;"",$J172&lt;&gt;"")</formula>
    </cfRule>
    <cfRule type="expression" dxfId="3521" priority="1128">
      <formula>AND($H172&lt;&gt;"",$I172&lt;&gt;"",$J172="")</formula>
    </cfRule>
    <cfRule type="expression" dxfId="3520" priority="1129">
      <formula>AND($H172&lt;&gt;"",$I172="",$J172="")</formula>
    </cfRule>
  </conditionalFormatting>
  <conditionalFormatting sqref="AC172:AD172">
    <cfRule type="expression" dxfId="3519" priority="1124">
      <formula>AND($H172&lt;&gt;"",$I172&lt;&gt;"",$J172&lt;&gt;"")</formula>
    </cfRule>
    <cfRule type="expression" dxfId="3518" priority="1125">
      <formula>AND($H172&lt;&gt;"",$I172&lt;&gt;"",$J172="")</formula>
    </cfRule>
    <cfRule type="expression" dxfId="3517" priority="1126">
      <formula>AND($H172&lt;&gt;"",$I172="",$J172="")</formula>
    </cfRule>
  </conditionalFormatting>
  <conditionalFormatting sqref="AE172:AH172 AH171">
    <cfRule type="expression" dxfId="3516" priority="1121">
      <formula>AND($H171&lt;&gt;"",$I171&lt;&gt;"",$J171&lt;&gt;"")</formula>
    </cfRule>
    <cfRule type="expression" dxfId="3515" priority="1122">
      <formula>AND($H171&lt;&gt;"",$I171&lt;&gt;"",$J171="")</formula>
    </cfRule>
    <cfRule type="expression" dxfId="3514" priority="1123">
      <formula>AND($H171&lt;&gt;"",$I171="",$J171="")</formula>
    </cfRule>
  </conditionalFormatting>
  <conditionalFormatting sqref="AI171:AI172">
    <cfRule type="expression" dxfId="3513" priority="1118">
      <formula>AND($H171&lt;&gt;"",$I171&lt;&gt;"",$J171&lt;&gt;"")</formula>
    </cfRule>
    <cfRule type="expression" dxfId="3512" priority="1119">
      <formula>AND($H171&lt;&gt;"",$I171&lt;&gt;"",$J171="")</formula>
    </cfRule>
    <cfRule type="expression" dxfId="3511" priority="1120">
      <formula>AND($H171&lt;&gt;"",$I171="",$J171="")</formula>
    </cfRule>
  </conditionalFormatting>
  <conditionalFormatting sqref="H173:J176">
    <cfRule type="expression" dxfId="3510" priority="1115">
      <formula>AND($H173&lt;&gt;"",$I173&lt;&gt;"",$J173&lt;&gt;"")</formula>
    </cfRule>
    <cfRule type="expression" dxfId="3509" priority="1116">
      <formula>AND($H173&lt;&gt;"",$I173&lt;&gt;"",$J173="")</formula>
    </cfRule>
    <cfRule type="expression" dxfId="3508" priority="1117">
      <formula>AND($H173&lt;&gt;"",$I173="",$J173="")</formula>
    </cfRule>
  </conditionalFormatting>
  <conditionalFormatting sqref="X173:Z176 U173:U176">
    <cfRule type="expression" dxfId="3507" priority="1112">
      <formula>AND($H173&lt;&gt;"",$I173&lt;&gt;"",$J173&lt;&gt;"")</formula>
    </cfRule>
    <cfRule type="expression" dxfId="3506" priority="1113">
      <formula>AND($H173&lt;&gt;"",$I173&lt;&gt;"",$J173="")</formula>
    </cfRule>
    <cfRule type="expression" dxfId="3505" priority="1114">
      <formula>AND($H173&lt;&gt;"",$I173="",$J173="")</formula>
    </cfRule>
  </conditionalFormatting>
  <conditionalFormatting sqref="H173:H176">
    <cfRule type="expression" dxfId="3504" priority="1111">
      <formula>AND($H173&lt;&gt;"",$I173&lt;&gt;"")</formula>
    </cfRule>
  </conditionalFormatting>
  <conditionalFormatting sqref="I173:I176">
    <cfRule type="expression" dxfId="3503" priority="1110">
      <formula>AND($I173&lt;&gt;"",$J173&lt;&gt;"")</formula>
    </cfRule>
  </conditionalFormatting>
  <conditionalFormatting sqref="A173:A176">
    <cfRule type="containsBlanks" dxfId="3502" priority="1109">
      <formula>LEN(TRIM(A173))=0</formula>
    </cfRule>
  </conditionalFormatting>
  <conditionalFormatting sqref="AA173:AB176">
    <cfRule type="expression" dxfId="3501" priority="1106">
      <formula>AND($H173&lt;&gt;"",$I173&lt;&gt;"",$J173&lt;&gt;"")</formula>
    </cfRule>
    <cfRule type="expression" dxfId="3500" priority="1107">
      <formula>AND($H173&lt;&gt;"",$I173&lt;&gt;"",$J173="")</formula>
    </cfRule>
    <cfRule type="expression" dxfId="3499" priority="1108">
      <formula>AND($H173&lt;&gt;"",$I173="",$J173="")</formula>
    </cfRule>
  </conditionalFormatting>
  <conditionalFormatting sqref="AC173:AD176">
    <cfRule type="expression" dxfId="3498" priority="1103">
      <formula>AND($H173&lt;&gt;"",$I173&lt;&gt;"",$J173&lt;&gt;"")</formula>
    </cfRule>
    <cfRule type="expression" dxfId="3497" priority="1104">
      <formula>AND($H173&lt;&gt;"",$I173&lt;&gt;"",$J173="")</formula>
    </cfRule>
    <cfRule type="expression" dxfId="3496" priority="1105">
      <formula>AND($H173&lt;&gt;"",$I173="",$J173="")</formula>
    </cfRule>
  </conditionalFormatting>
  <conditionalFormatting sqref="AE173:AH176">
    <cfRule type="expression" dxfId="3495" priority="1100">
      <formula>AND($H173&lt;&gt;"",$I173&lt;&gt;"",$J173&lt;&gt;"")</formula>
    </cfRule>
    <cfRule type="expression" dxfId="3494" priority="1101">
      <formula>AND($H173&lt;&gt;"",$I173&lt;&gt;"",$J173="")</formula>
    </cfRule>
    <cfRule type="expression" dxfId="3493" priority="1102">
      <formula>AND($H173&lt;&gt;"",$I173="",$J173="")</formula>
    </cfRule>
  </conditionalFormatting>
  <conditionalFormatting sqref="AI173:AI176">
    <cfRule type="expression" dxfId="3492" priority="1097">
      <formula>AND($H173&lt;&gt;"",$I173&lt;&gt;"",$J173&lt;&gt;"")</formula>
    </cfRule>
    <cfRule type="expression" dxfId="3491" priority="1098">
      <formula>AND($H173&lt;&gt;"",$I173&lt;&gt;"",$J173="")</formula>
    </cfRule>
    <cfRule type="expression" dxfId="3490" priority="1099">
      <formula>AND($H173&lt;&gt;"",$I173="",$J173="")</formula>
    </cfRule>
  </conditionalFormatting>
  <conditionalFormatting sqref="H178:J179">
    <cfRule type="expression" dxfId="3489" priority="1094">
      <formula>AND($H178&lt;&gt;"",$I178&lt;&gt;"",$J178&lt;&gt;"")</formula>
    </cfRule>
    <cfRule type="expression" dxfId="3488" priority="1095">
      <formula>AND($H178&lt;&gt;"",$I178&lt;&gt;"",$J178="")</formula>
    </cfRule>
    <cfRule type="expression" dxfId="3487" priority="1096">
      <formula>AND($H178&lt;&gt;"",$I178="",$J178="")</formula>
    </cfRule>
  </conditionalFormatting>
  <conditionalFormatting sqref="X179:Z179 X178:AG178 U178:U179">
    <cfRule type="expression" dxfId="3486" priority="1091">
      <formula>AND($H178&lt;&gt;"",$I178&lt;&gt;"",$J178&lt;&gt;"")</formula>
    </cfRule>
    <cfRule type="expression" dxfId="3485" priority="1092">
      <formula>AND($H178&lt;&gt;"",$I178&lt;&gt;"",$J178="")</formula>
    </cfRule>
    <cfRule type="expression" dxfId="3484" priority="1093">
      <formula>AND($H178&lt;&gt;"",$I178="",$J178="")</formula>
    </cfRule>
  </conditionalFormatting>
  <conditionalFormatting sqref="H178:H179">
    <cfRule type="expression" dxfId="3483" priority="1090">
      <formula>AND($H178&lt;&gt;"",$I178&lt;&gt;"")</formula>
    </cfRule>
  </conditionalFormatting>
  <conditionalFormatting sqref="I178:I179">
    <cfRule type="expression" dxfId="3482" priority="1089">
      <formula>AND($I178&lt;&gt;"",$J178&lt;&gt;"")</formula>
    </cfRule>
  </conditionalFormatting>
  <conditionalFormatting sqref="A178:A179">
    <cfRule type="containsBlanks" dxfId="3481" priority="1088">
      <formula>LEN(TRIM(A178))=0</formula>
    </cfRule>
  </conditionalFormatting>
  <conditionalFormatting sqref="AA179:AB179">
    <cfRule type="expression" dxfId="3480" priority="1085">
      <formula>AND($H179&lt;&gt;"",$I179&lt;&gt;"",$J179&lt;&gt;"")</formula>
    </cfRule>
    <cfRule type="expression" dxfId="3479" priority="1086">
      <formula>AND($H179&lt;&gt;"",$I179&lt;&gt;"",$J179="")</formula>
    </cfRule>
    <cfRule type="expression" dxfId="3478" priority="1087">
      <formula>AND($H179&lt;&gt;"",$I179="",$J179="")</formula>
    </cfRule>
  </conditionalFormatting>
  <conditionalFormatting sqref="AC179:AD179">
    <cfRule type="expression" dxfId="3477" priority="1082">
      <formula>AND($H179&lt;&gt;"",$I179&lt;&gt;"",$J179&lt;&gt;"")</formula>
    </cfRule>
    <cfRule type="expression" dxfId="3476" priority="1083">
      <formula>AND($H179&lt;&gt;"",$I179&lt;&gt;"",$J179="")</formula>
    </cfRule>
    <cfRule type="expression" dxfId="3475" priority="1084">
      <formula>AND($H179&lt;&gt;"",$I179="",$J179="")</formula>
    </cfRule>
  </conditionalFormatting>
  <conditionalFormatting sqref="AE179:AH179 AH178">
    <cfRule type="expression" dxfId="3474" priority="1079">
      <formula>AND($H178&lt;&gt;"",$I178&lt;&gt;"",$J178&lt;&gt;"")</formula>
    </cfRule>
    <cfRule type="expression" dxfId="3473" priority="1080">
      <formula>AND($H178&lt;&gt;"",$I178&lt;&gt;"",$J178="")</formula>
    </cfRule>
    <cfRule type="expression" dxfId="3472" priority="1081">
      <formula>AND($H178&lt;&gt;"",$I178="",$J178="")</formula>
    </cfRule>
  </conditionalFormatting>
  <conditionalFormatting sqref="AI178:AI179">
    <cfRule type="expression" dxfId="3471" priority="1076">
      <formula>AND($H178&lt;&gt;"",$I178&lt;&gt;"",$J178&lt;&gt;"")</formula>
    </cfRule>
    <cfRule type="expression" dxfId="3470" priority="1077">
      <formula>AND($H178&lt;&gt;"",$I178&lt;&gt;"",$J178="")</formula>
    </cfRule>
    <cfRule type="expression" dxfId="3469" priority="1078">
      <formula>AND($H178&lt;&gt;"",$I178="",$J178="")</formula>
    </cfRule>
  </conditionalFormatting>
  <conditionalFormatting sqref="H180:J183">
    <cfRule type="expression" dxfId="3468" priority="1073">
      <formula>AND($H180&lt;&gt;"",$I180&lt;&gt;"",$J180&lt;&gt;"")</formula>
    </cfRule>
    <cfRule type="expression" dxfId="3467" priority="1074">
      <formula>AND($H180&lt;&gt;"",$I180&lt;&gt;"",$J180="")</formula>
    </cfRule>
    <cfRule type="expression" dxfId="3466" priority="1075">
      <formula>AND($H180&lt;&gt;"",$I180="",$J180="")</formula>
    </cfRule>
  </conditionalFormatting>
  <conditionalFormatting sqref="X180:Z183 U180:U183">
    <cfRule type="expression" dxfId="3465" priority="1070">
      <formula>AND($H180&lt;&gt;"",$I180&lt;&gt;"",$J180&lt;&gt;"")</formula>
    </cfRule>
    <cfRule type="expression" dxfId="3464" priority="1071">
      <formula>AND($H180&lt;&gt;"",$I180&lt;&gt;"",$J180="")</formula>
    </cfRule>
    <cfRule type="expression" dxfId="3463" priority="1072">
      <formula>AND($H180&lt;&gt;"",$I180="",$J180="")</formula>
    </cfRule>
  </conditionalFormatting>
  <conditionalFormatting sqref="H180:H183">
    <cfRule type="expression" dxfId="3462" priority="1069">
      <formula>AND($H180&lt;&gt;"",$I180&lt;&gt;"")</formula>
    </cfRule>
  </conditionalFormatting>
  <conditionalFormatting sqref="I180:I183">
    <cfRule type="expression" dxfId="3461" priority="1068">
      <formula>AND($I180&lt;&gt;"",$J180&lt;&gt;"")</formula>
    </cfRule>
  </conditionalFormatting>
  <conditionalFormatting sqref="A180:A183">
    <cfRule type="containsBlanks" dxfId="3460" priority="1067">
      <formula>LEN(TRIM(A180))=0</formula>
    </cfRule>
  </conditionalFormatting>
  <conditionalFormatting sqref="AA180:AB183">
    <cfRule type="expression" dxfId="3459" priority="1064">
      <formula>AND($H180&lt;&gt;"",$I180&lt;&gt;"",$J180&lt;&gt;"")</formula>
    </cfRule>
    <cfRule type="expression" dxfId="3458" priority="1065">
      <formula>AND($H180&lt;&gt;"",$I180&lt;&gt;"",$J180="")</formula>
    </cfRule>
    <cfRule type="expression" dxfId="3457" priority="1066">
      <formula>AND($H180&lt;&gt;"",$I180="",$J180="")</formula>
    </cfRule>
  </conditionalFormatting>
  <conditionalFormatting sqref="AC180:AD183">
    <cfRule type="expression" dxfId="3456" priority="1061">
      <formula>AND($H180&lt;&gt;"",$I180&lt;&gt;"",$J180&lt;&gt;"")</formula>
    </cfRule>
    <cfRule type="expression" dxfId="3455" priority="1062">
      <formula>AND($H180&lt;&gt;"",$I180&lt;&gt;"",$J180="")</formula>
    </cfRule>
    <cfRule type="expression" dxfId="3454" priority="1063">
      <formula>AND($H180&lt;&gt;"",$I180="",$J180="")</formula>
    </cfRule>
  </conditionalFormatting>
  <conditionalFormatting sqref="AE180:AH183">
    <cfRule type="expression" dxfId="3453" priority="1058">
      <formula>AND($H180&lt;&gt;"",$I180&lt;&gt;"",$J180&lt;&gt;"")</formula>
    </cfRule>
    <cfRule type="expression" dxfId="3452" priority="1059">
      <formula>AND($H180&lt;&gt;"",$I180&lt;&gt;"",$J180="")</formula>
    </cfRule>
    <cfRule type="expression" dxfId="3451" priority="1060">
      <formula>AND($H180&lt;&gt;"",$I180="",$J180="")</formula>
    </cfRule>
  </conditionalFormatting>
  <conditionalFormatting sqref="AI180:AI183">
    <cfRule type="expression" dxfId="3450" priority="1055">
      <formula>AND($H180&lt;&gt;"",$I180&lt;&gt;"",$J180&lt;&gt;"")</formula>
    </cfRule>
    <cfRule type="expression" dxfId="3449" priority="1056">
      <formula>AND($H180&lt;&gt;"",$I180&lt;&gt;"",$J180="")</formula>
    </cfRule>
    <cfRule type="expression" dxfId="3448" priority="1057">
      <formula>AND($H180&lt;&gt;"",$I180="",$J180="")</formula>
    </cfRule>
  </conditionalFormatting>
  <conditionalFormatting sqref="H186:J188">
    <cfRule type="expression" dxfId="3447" priority="1052">
      <formula>AND($H186&lt;&gt;"",$I186&lt;&gt;"",$J186&lt;&gt;"")</formula>
    </cfRule>
    <cfRule type="expression" dxfId="3446" priority="1053">
      <formula>AND($H186&lt;&gt;"",$I186&lt;&gt;"",$J186="")</formula>
    </cfRule>
    <cfRule type="expression" dxfId="3445" priority="1054">
      <formula>AND($H186&lt;&gt;"",$I186="",$J186="")</formula>
    </cfRule>
  </conditionalFormatting>
  <conditionalFormatting sqref="X188:Z188 X187:AG187 U186:U188 X186:Z186">
    <cfRule type="expression" dxfId="3444" priority="1049">
      <formula>AND($H186&lt;&gt;"",$I186&lt;&gt;"",$J186&lt;&gt;"")</formula>
    </cfRule>
    <cfRule type="expression" dxfId="3443" priority="1050">
      <formula>AND($H186&lt;&gt;"",$I186&lt;&gt;"",$J186="")</formula>
    </cfRule>
    <cfRule type="expression" dxfId="3442" priority="1051">
      <formula>AND($H186&lt;&gt;"",$I186="",$J186="")</formula>
    </cfRule>
  </conditionalFormatting>
  <conditionalFormatting sqref="H186:H188">
    <cfRule type="expression" dxfId="3441" priority="1048">
      <formula>AND($H186&lt;&gt;"",$I186&lt;&gt;"")</formula>
    </cfRule>
  </conditionalFormatting>
  <conditionalFormatting sqref="I186:I188">
    <cfRule type="expression" dxfId="3440" priority="1047">
      <formula>AND($I186&lt;&gt;"",$J186&lt;&gt;"")</formula>
    </cfRule>
  </conditionalFormatting>
  <conditionalFormatting sqref="A186:A188">
    <cfRule type="containsBlanks" dxfId="3439" priority="1046">
      <formula>LEN(TRIM(A186))=0</formula>
    </cfRule>
  </conditionalFormatting>
  <conditionalFormatting sqref="AA188:AB188 AA186:AB186">
    <cfRule type="expression" dxfId="3438" priority="1043">
      <formula>AND($H186&lt;&gt;"",$I186&lt;&gt;"",$J186&lt;&gt;"")</formula>
    </cfRule>
    <cfRule type="expression" dxfId="3437" priority="1044">
      <formula>AND($H186&lt;&gt;"",$I186&lt;&gt;"",$J186="")</formula>
    </cfRule>
    <cfRule type="expression" dxfId="3436" priority="1045">
      <formula>AND($H186&lt;&gt;"",$I186="",$J186="")</formula>
    </cfRule>
  </conditionalFormatting>
  <conditionalFormatting sqref="AC188:AD188 AC186:AD186">
    <cfRule type="expression" dxfId="3435" priority="1040">
      <formula>AND($H186&lt;&gt;"",$I186&lt;&gt;"",$J186&lt;&gt;"")</formula>
    </cfRule>
    <cfRule type="expression" dxfId="3434" priority="1041">
      <formula>AND($H186&lt;&gt;"",$I186&lt;&gt;"",$J186="")</formula>
    </cfRule>
    <cfRule type="expression" dxfId="3433" priority="1042">
      <formula>AND($H186&lt;&gt;"",$I186="",$J186="")</formula>
    </cfRule>
  </conditionalFormatting>
  <conditionalFormatting sqref="AE188:AH188 AH187 AE186:AH186">
    <cfRule type="expression" dxfId="3432" priority="1037">
      <formula>AND($H186&lt;&gt;"",$I186&lt;&gt;"",$J186&lt;&gt;"")</formula>
    </cfRule>
    <cfRule type="expression" dxfId="3431" priority="1038">
      <formula>AND($H186&lt;&gt;"",$I186&lt;&gt;"",$J186="")</formula>
    </cfRule>
    <cfRule type="expression" dxfId="3430" priority="1039">
      <formula>AND($H186&lt;&gt;"",$I186="",$J186="")</formula>
    </cfRule>
  </conditionalFormatting>
  <conditionalFormatting sqref="AI186:AI188">
    <cfRule type="expression" dxfId="3429" priority="1034">
      <formula>AND($H186&lt;&gt;"",$I186&lt;&gt;"",$J186&lt;&gt;"")</formula>
    </cfRule>
    <cfRule type="expression" dxfId="3428" priority="1035">
      <formula>AND($H186&lt;&gt;"",$I186&lt;&gt;"",$J186="")</formula>
    </cfRule>
    <cfRule type="expression" dxfId="3427" priority="1036">
      <formula>AND($H186&lt;&gt;"",$I186="",$J186="")</formula>
    </cfRule>
  </conditionalFormatting>
  <conditionalFormatting sqref="H189:J192">
    <cfRule type="expression" dxfId="3426" priority="1031">
      <formula>AND($H189&lt;&gt;"",$I189&lt;&gt;"",$J189&lt;&gt;"")</formula>
    </cfRule>
    <cfRule type="expression" dxfId="3425" priority="1032">
      <formula>AND($H189&lt;&gt;"",$I189&lt;&gt;"",$J189="")</formula>
    </cfRule>
    <cfRule type="expression" dxfId="3424" priority="1033">
      <formula>AND($H189&lt;&gt;"",$I189="",$J189="")</formula>
    </cfRule>
  </conditionalFormatting>
  <conditionalFormatting sqref="X189:Z192 U189:U192">
    <cfRule type="expression" dxfId="3423" priority="1028">
      <formula>AND($H189&lt;&gt;"",$I189&lt;&gt;"",$J189&lt;&gt;"")</formula>
    </cfRule>
    <cfRule type="expression" dxfId="3422" priority="1029">
      <formula>AND($H189&lt;&gt;"",$I189&lt;&gt;"",$J189="")</formula>
    </cfRule>
    <cfRule type="expression" dxfId="3421" priority="1030">
      <formula>AND($H189&lt;&gt;"",$I189="",$J189="")</formula>
    </cfRule>
  </conditionalFormatting>
  <conditionalFormatting sqref="H189:H192">
    <cfRule type="expression" dxfId="3420" priority="1027">
      <formula>AND($H189&lt;&gt;"",$I189&lt;&gt;"")</formula>
    </cfRule>
  </conditionalFormatting>
  <conditionalFormatting sqref="I189:I192">
    <cfRule type="expression" dxfId="3419" priority="1026">
      <formula>AND($I189&lt;&gt;"",$J189&lt;&gt;"")</formula>
    </cfRule>
  </conditionalFormatting>
  <conditionalFormatting sqref="A189:A192">
    <cfRule type="containsBlanks" dxfId="3418" priority="1025">
      <formula>LEN(TRIM(A189))=0</formula>
    </cfRule>
  </conditionalFormatting>
  <conditionalFormatting sqref="AA189:AB192">
    <cfRule type="expression" dxfId="3417" priority="1022">
      <formula>AND($H189&lt;&gt;"",$I189&lt;&gt;"",$J189&lt;&gt;"")</formula>
    </cfRule>
    <cfRule type="expression" dxfId="3416" priority="1023">
      <formula>AND($H189&lt;&gt;"",$I189&lt;&gt;"",$J189="")</formula>
    </cfRule>
    <cfRule type="expression" dxfId="3415" priority="1024">
      <formula>AND($H189&lt;&gt;"",$I189="",$J189="")</formula>
    </cfRule>
  </conditionalFormatting>
  <conditionalFormatting sqref="AC189:AD192">
    <cfRule type="expression" dxfId="3414" priority="1019">
      <formula>AND($H189&lt;&gt;"",$I189&lt;&gt;"",$J189&lt;&gt;"")</formula>
    </cfRule>
    <cfRule type="expression" dxfId="3413" priority="1020">
      <formula>AND($H189&lt;&gt;"",$I189&lt;&gt;"",$J189="")</formula>
    </cfRule>
    <cfRule type="expression" dxfId="3412" priority="1021">
      <formula>AND($H189&lt;&gt;"",$I189="",$J189="")</formula>
    </cfRule>
  </conditionalFormatting>
  <conditionalFormatting sqref="AE189:AH192">
    <cfRule type="expression" dxfId="3411" priority="1016">
      <formula>AND($H189&lt;&gt;"",$I189&lt;&gt;"",$J189&lt;&gt;"")</formula>
    </cfRule>
    <cfRule type="expression" dxfId="3410" priority="1017">
      <formula>AND($H189&lt;&gt;"",$I189&lt;&gt;"",$J189="")</formula>
    </cfRule>
    <cfRule type="expression" dxfId="3409" priority="1018">
      <formula>AND($H189&lt;&gt;"",$I189="",$J189="")</formula>
    </cfRule>
  </conditionalFormatting>
  <conditionalFormatting sqref="AI189:AI192">
    <cfRule type="expression" dxfId="3408" priority="1013">
      <formula>AND($H189&lt;&gt;"",$I189&lt;&gt;"",$J189&lt;&gt;"")</formula>
    </cfRule>
    <cfRule type="expression" dxfId="3407" priority="1014">
      <formula>AND($H189&lt;&gt;"",$I189&lt;&gt;"",$J189="")</formula>
    </cfRule>
    <cfRule type="expression" dxfId="3406" priority="1015">
      <formula>AND($H189&lt;&gt;"",$I189="",$J189="")</formula>
    </cfRule>
  </conditionalFormatting>
  <conditionalFormatting sqref="H208:J208">
    <cfRule type="expression" dxfId="3405" priority="1010">
      <formula>AND($H208&lt;&gt;"",$I208&lt;&gt;"",$J208&lt;&gt;"")</formula>
    </cfRule>
    <cfRule type="expression" dxfId="3404" priority="1011">
      <formula>AND($H208&lt;&gt;"",$I208&lt;&gt;"",$J208="")</formula>
    </cfRule>
    <cfRule type="expression" dxfId="3403" priority="1012">
      <formula>AND($H208&lt;&gt;"",$I208="",$J208="")</formula>
    </cfRule>
  </conditionalFormatting>
  <conditionalFormatting sqref="U208 X208:Z208">
    <cfRule type="expression" dxfId="3402" priority="1007">
      <formula>AND($H208&lt;&gt;"",$I208&lt;&gt;"",$J208&lt;&gt;"")</formula>
    </cfRule>
    <cfRule type="expression" dxfId="3401" priority="1008">
      <formula>AND($H208&lt;&gt;"",$I208&lt;&gt;"",$J208="")</formula>
    </cfRule>
    <cfRule type="expression" dxfId="3400" priority="1009">
      <formula>AND($H208&lt;&gt;"",$I208="",$J208="")</formula>
    </cfRule>
  </conditionalFormatting>
  <conditionalFormatting sqref="H208">
    <cfRule type="expression" dxfId="3399" priority="1006">
      <formula>AND($H208&lt;&gt;"",$I208&lt;&gt;"")</formula>
    </cfRule>
  </conditionalFormatting>
  <conditionalFormatting sqref="I208">
    <cfRule type="expression" dxfId="3398" priority="1005">
      <formula>AND($I208&lt;&gt;"",$J208&lt;&gt;"")</formula>
    </cfRule>
  </conditionalFormatting>
  <conditionalFormatting sqref="A208">
    <cfRule type="containsBlanks" dxfId="3397" priority="1004">
      <formula>LEN(TRIM(A208))=0</formula>
    </cfRule>
  </conditionalFormatting>
  <conditionalFormatting sqref="AA208:AB208">
    <cfRule type="expression" dxfId="3396" priority="1001">
      <formula>AND($H208&lt;&gt;"",$I208&lt;&gt;"",$J208&lt;&gt;"")</formula>
    </cfRule>
    <cfRule type="expression" dxfId="3395" priority="1002">
      <formula>AND($H208&lt;&gt;"",$I208&lt;&gt;"",$J208="")</formula>
    </cfRule>
    <cfRule type="expression" dxfId="3394" priority="1003">
      <formula>AND($H208&lt;&gt;"",$I208="",$J208="")</formula>
    </cfRule>
  </conditionalFormatting>
  <conditionalFormatting sqref="AC208:AD208">
    <cfRule type="expression" dxfId="3393" priority="998">
      <formula>AND($H208&lt;&gt;"",$I208&lt;&gt;"",$J208&lt;&gt;"")</formula>
    </cfRule>
    <cfRule type="expression" dxfId="3392" priority="999">
      <formula>AND($H208&lt;&gt;"",$I208&lt;&gt;"",$J208="")</formula>
    </cfRule>
    <cfRule type="expression" dxfId="3391" priority="1000">
      <formula>AND($H208&lt;&gt;"",$I208="",$J208="")</formula>
    </cfRule>
  </conditionalFormatting>
  <conditionalFormatting sqref="AE208:AH208">
    <cfRule type="expression" dxfId="3390" priority="995">
      <formula>AND($H208&lt;&gt;"",$I208&lt;&gt;"",$J208&lt;&gt;"")</formula>
    </cfRule>
    <cfRule type="expression" dxfId="3389" priority="996">
      <formula>AND($H208&lt;&gt;"",$I208&lt;&gt;"",$J208="")</formula>
    </cfRule>
    <cfRule type="expression" dxfId="3388" priority="997">
      <formula>AND($H208&lt;&gt;"",$I208="",$J208="")</formula>
    </cfRule>
  </conditionalFormatting>
  <conditionalFormatting sqref="AI208">
    <cfRule type="expression" dxfId="3387" priority="992">
      <formula>AND($H208&lt;&gt;"",$I208&lt;&gt;"",$J208&lt;&gt;"")</formula>
    </cfRule>
    <cfRule type="expression" dxfId="3386" priority="993">
      <formula>AND($H208&lt;&gt;"",$I208&lt;&gt;"",$J208="")</formula>
    </cfRule>
    <cfRule type="expression" dxfId="3385" priority="994">
      <formula>AND($H208&lt;&gt;"",$I208="",$J208="")</formula>
    </cfRule>
  </conditionalFormatting>
  <conditionalFormatting sqref="H194:J195">
    <cfRule type="expression" dxfId="3384" priority="989">
      <formula>AND($H194&lt;&gt;"",$I194&lt;&gt;"",$J194&lt;&gt;"")</formula>
    </cfRule>
    <cfRule type="expression" dxfId="3383" priority="990">
      <formula>AND($H194&lt;&gt;"",$I194&lt;&gt;"",$J194="")</formula>
    </cfRule>
    <cfRule type="expression" dxfId="3382" priority="991">
      <formula>AND($H194&lt;&gt;"",$I194="",$J194="")</formula>
    </cfRule>
  </conditionalFormatting>
  <conditionalFormatting sqref="X195:Z195 X194:AG194 U194:U195">
    <cfRule type="expression" dxfId="3381" priority="986">
      <formula>AND($H194&lt;&gt;"",$I194&lt;&gt;"",$J194&lt;&gt;"")</formula>
    </cfRule>
    <cfRule type="expression" dxfId="3380" priority="987">
      <formula>AND($H194&lt;&gt;"",$I194&lt;&gt;"",$J194="")</formula>
    </cfRule>
    <cfRule type="expression" dxfId="3379" priority="988">
      <formula>AND($H194&lt;&gt;"",$I194="",$J194="")</formula>
    </cfRule>
  </conditionalFormatting>
  <conditionalFormatting sqref="H194:H195">
    <cfRule type="expression" dxfId="3378" priority="985">
      <formula>AND($H194&lt;&gt;"",$I194&lt;&gt;"")</formula>
    </cfRule>
  </conditionalFormatting>
  <conditionalFormatting sqref="I194:I195">
    <cfRule type="expression" dxfId="3377" priority="984">
      <formula>AND($I194&lt;&gt;"",$J194&lt;&gt;"")</formula>
    </cfRule>
  </conditionalFormatting>
  <conditionalFormatting sqref="A194:A195">
    <cfRule type="containsBlanks" dxfId="3376" priority="983">
      <formula>LEN(TRIM(A194))=0</formula>
    </cfRule>
  </conditionalFormatting>
  <conditionalFormatting sqref="AA195:AB195">
    <cfRule type="expression" dxfId="3375" priority="980">
      <formula>AND($H195&lt;&gt;"",$I195&lt;&gt;"",$J195&lt;&gt;"")</formula>
    </cfRule>
    <cfRule type="expression" dxfId="3374" priority="981">
      <formula>AND($H195&lt;&gt;"",$I195&lt;&gt;"",$J195="")</formula>
    </cfRule>
    <cfRule type="expression" dxfId="3373" priority="982">
      <formula>AND($H195&lt;&gt;"",$I195="",$J195="")</formula>
    </cfRule>
  </conditionalFormatting>
  <conditionalFormatting sqref="AC195:AD195">
    <cfRule type="expression" dxfId="3372" priority="977">
      <formula>AND($H195&lt;&gt;"",$I195&lt;&gt;"",$J195&lt;&gt;"")</formula>
    </cfRule>
    <cfRule type="expression" dxfId="3371" priority="978">
      <formula>AND($H195&lt;&gt;"",$I195&lt;&gt;"",$J195="")</formula>
    </cfRule>
    <cfRule type="expression" dxfId="3370" priority="979">
      <formula>AND($H195&lt;&gt;"",$I195="",$J195="")</formula>
    </cfRule>
  </conditionalFormatting>
  <conditionalFormatting sqref="AE195:AH195 AH194">
    <cfRule type="expression" dxfId="3369" priority="974">
      <formula>AND($H194&lt;&gt;"",$I194&lt;&gt;"",$J194&lt;&gt;"")</formula>
    </cfRule>
    <cfRule type="expression" dxfId="3368" priority="975">
      <formula>AND($H194&lt;&gt;"",$I194&lt;&gt;"",$J194="")</formula>
    </cfRule>
    <cfRule type="expression" dxfId="3367" priority="976">
      <formula>AND($H194&lt;&gt;"",$I194="",$J194="")</formula>
    </cfRule>
  </conditionalFormatting>
  <conditionalFormatting sqref="AI194:AI195">
    <cfRule type="expression" dxfId="3366" priority="971">
      <formula>AND($H194&lt;&gt;"",$I194&lt;&gt;"",$J194&lt;&gt;"")</formula>
    </cfRule>
    <cfRule type="expression" dxfId="3365" priority="972">
      <formula>AND($H194&lt;&gt;"",$I194&lt;&gt;"",$J194="")</formula>
    </cfRule>
    <cfRule type="expression" dxfId="3364" priority="973">
      <formula>AND($H194&lt;&gt;"",$I194="",$J194="")</formula>
    </cfRule>
  </conditionalFormatting>
  <conditionalFormatting sqref="H196:J199">
    <cfRule type="expression" dxfId="3363" priority="968">
      <formula>AND($H196&lt;&gt;"",$I196&lt;&gt;"",$J196&lt;&gt;"")</formula>
    </cfRule>
    <cfRule type="expression" dxfId="3362" priority="969">
      <formula>AND($H196&lt;&gt;"",$I196&lt;&gt;"",$J196="")</formula>
    </cfRule>
    <cfRule type="expression" dxfId="3361" priority="970">
      <formula>AND($H196&lt;&gt;"",$I196="",$J196="")</formula>
    </cfRule>
  </conditionalFormatting>
  <conditionalFormatting sqref="X196:Z199 U196:U199">
    <cfRule type="expression" dxfId="3360" priority="965">
      <formula>AND($H196&lt;&gt;"",$I196&lt;&gt;"",$J196&lt;&gt;"")</formula>
    </cfRule>
    <cfRule type="expression" dxfId="3359" priority="966">
      <formula>AND($H196&lt;&gt;"",$I196&lt;&gt;"",$J196="")</formula>
    </cfRule>
    <cfRule type="expression" dxfId="3358" priority="967">
      <formula>AND($H196&lt;&gt;"",$I196="",$J196="")</formula>
    </cfRule>
  </conditionalFormatting>
  <conditionalFormatting sqref="H196:H199">
    <cfRule type="expression" dxfId="3357" priority="964">
      <formula>AND($H196&lt;&gt;"",$I196&lt;&gt;"")</formula>
    </cfRule>
  </conditionalFormatting>
  <conditionalFormatting sqref="I196:I199">
    <cfRule type="expression" dxfId="3356" priority="963">
      <formula>AND($I196&lt;&gt;"",$J196&lt;&gt;"")</formula>
    </cfRule>
  </conditionalFormatting>
  <conditionalFormatting sqref="A196:A199">
    <cfRule type="containsBlanks" dxfId="3355" priority="962">
      <formula>LEN(TRIM(A196))=0</formula>
    </cfRule>
  </conditionalFormatting>
  <conditionalFormatting sqref="AA196:AB199">
    <cfRule type="expression" dxfId="3354" priority="959">
      <formula>AND($H196&lt;&gt;"",$I196&lt;&gt;"",$J196&lt;&gt;"")</formula>
    </cfRule>
    <cfRule type="expression" dxfId="3353" priority="960">
      <formula>AND($H196&lt;&gt;"",$I196&lt;&gt;"",$J196="")</formula>
    </cfRule>
    <cfRule type="expression" dxfId="3352" priority="961">
      <formula>AND($H196&lt;&gt;"",$I196="",$J196="")</formula>
    </cfRule>
  </conditionalFormatting>
  <conditionalFormatting sqref="AC196:AD199">
    <cfRule type="expression" dxfId="3351" priority="956">
      <formula>AND($H196&lt;&gt;"",$I196&lt;&gt;"",$J196&lt;&gt;"")</formula>
    </cfRule>
    <cfRule type="expression" dxfId="3350" priority="957">
      <formula>AND($H196&lt;&gt;"",$I196&lt;&gt;"",$J196="")</formula>
    </cfRule>
    <cfRule type="expression" dxfId="3349" priority="958">
      <formula>AND($H196&lt;&gt;"",$I196="",$J196="")</formula>
    </cfRule>
  </conditionalFormatting>
  <conditionalFormatting sqref="AE196:AH199">
    <cfRule type="expression" dxfId="3348" priority="953">
      <formula>AND($H196&lt;&gt;"",$I196&lt;&gt;"",$J196&lt;&gt;"")</formula>
    </cfRule>
    <cfRule type="expression" dxfId="3347" priority="954">
      <formula>AND($H196&lt;&gt;"",$I196&lt;&gt;"",$J196="")</formula>
    </cfRule>
    <cfRule type="expression" dxfId="3346" priority="955">
      <formula>AND($H196&lt;&gt;"",$I196="",$J196="")</formula>
    </cfRule>
  </conditionalFormatting>
  <conditionalFormatting sqref="AI196:AI199">
    <cfRule type="expression" dxfId="3345" priority="950">
      <formula>AND($H196&lt;&gt;"",$I196&lt;&gt;"",$J196&lt;&gt;"")</formula>
    </cfRule>
    <cfRule type="expression" dxfId="3344" priority="951">
      <formula>AND($H196&lt;&gt;"",$I196&lt;&gt;"",$J196="")</formula>
    </cfRule>
    <cfRule type="expression" dxfId="3343" priority="952">
      <formula>AND($H196&lt;&gt;"",$I196="",$J196="")</formula>
    </cfRule>
  </conditionalFormatting>
  <conditionalFormatting sqref="H201:J202">
    <cfRule type="expression" dxfId="3342" priority="947">
      <formula>AND($H201&lt;&gt;"",$I201&lt;&gt;"",$J201&lt;&gt;"")</formula>
    </cfRule>
    <cfRule type="expression" dxfId="3341" priority="948">
      <formula>AND($H201&lt;&gt;"",$I201&lt;&gt;"",$J201="")</formula>
    </cfRule>
    <cfRule type="expression" dxfId="3340" priority="949">
      <formula>AND($H201&lt;&gt;"",$I201="",$J201="")</formula>
    </cfRule>
  </conditionalFormatting>
  <conditionalFormatting sqref="X202:Z202 X201:AG201 U201:U202">
    <cfRule type="expression" dxfId="3339" priority="944">
      <formula>AND($H201&lt;&gt;"",$I201&lt;&gt;"",$J201&lt;&gt;"")</formula>
    </cfRule>
    <cfRule type="expression" dxfId="3338" priority="945">
      <formula>AND($H201&lt;&gt;"",$I201&lt;&gt;"",$J201="")</formula>
    </cfRule>
    <cfRule type="expression" dxfId="3337" priority="946">
      <formula>AND($H201&lt;&gt;"",$I201="",$J201="")</formula>
    </cfRule>
  </conditionalFormatting>
  <conditionalFormatting sqref="H201:H202">
    <cfRule type="expression" dxfId="3336" priority="943">
      <formula>AND($H201&lt;&gt;"",$I201&lt;&gt;"")</formula>
    </cfRule>
  </conditionalFormatting>
  <conditionalFormatting sqref="I201:I202">
    <cfRule type="expression" dxfId="3335" priority="942">
      <formula>AND($I201&lt;&gt;"",$J201&lt;&gt;"")</formula>
    </cfRule>
  </conditionalFormatting>
  <conditionalFormatting sqref="A201:A202">
    <cfRule type="containsBlanks" dxfId="3334" priority="941">
      <formula>LEN(TRIM(A201))=0</formula>
    </cfRule>
  </conditionalFormatting>
  <conditionalFormatting sqref="AA202:AB202">
    <cfRule type="expression" dxfId="3333" priority="938">
      <formula>AND($H202&lt;&gt;"",$I202&lt;&gt;"",$J202&lt;&gt;"")</formula>
    </cfRule>
    <cfRule type="expression" dxfId="3332" priority="939">
      <formula>AND($H202&lt;&gt;"",$I202&lt;&gt;"",$J202="")</formula>
    </cfRule>
    <cfRule type="expression" dxfId="3331" priority="940">
      <formula>AND($H202&lt;&gt;"",$I202="",$J202="")</formula>
    </cfRule>
  </conditionalFormatting>
  <conditionalFormatting sqref="AC202:AD202">
    <cfRule type="expression" dxfId="3330" priority="935">
      <formula>AND($H202&lt;&gt;"",$I202&lt;&gt;"",$J202&lt;&gt;"")</formula>
    </cfRule>
    <cfRule type="expression" dxfId="3329" priority="936">
      <formula>AND($H202&lt;&gt;"",$I202&lt;&gt;"",$J202="")</formula>
    </cfRule>
    <cfRule type="expression" dxfId="3328" priority="937">
      <formula>AND($H202&lt;&gt;"",$I202="",$J202="")</formula>
    </cfRule>
  </conditionalFormatting>
  <conditionalFormatting sqref="AE202:AH202 AH201">
    <cfRule type="expression" dxfId="3327" priority="932">
      <formula>AND($H201&lt;&gt;"",$I201&lt;&gt;"",$J201&lt;&gt;"")</formula>
    </cfRule>
    <cfRule type="expression" dxfId="3326" priority="933">
      <formula>AND($H201&lt;&gt;"",$I201&lt;&gt;"",$J201="")</formula>
    </cfRule>
    <cfRule type="expression" dxfId="3325" priority="934">
      <formula>AND($H201&lt;&gt;"",$I201="",$J201="")</formula>
    </cfRule>
  </conditionalFormatting>
  <conditionalFormatting sqref="AI201:AI202">
    <cfRule type="expression" dxfId="3324" priority="929">
      <formula>AND($H201&lt;&gt;"",$I201&lt;&gt;"",$J201&lt;&gt;"")</formula>
    </cfRule>
    <cfRule type="expression" dxfId="3323" priority="930">
      <formula>AND($H201&lt;&gt;"",$I201&lt;&gt;"",$J201="")</formula>
    </cfRule>
    <cfRule type="expression" dxfId="3322" priority="931">
      <formula>AND($H201&lt;&gt;"",$I201="",$J201="")</formula>
    </cfRule>
  </conditionalFormatting>
  <conditionalFormatting sqref="H203:J206">
    <cfRule type="expression" dxfId="3321" priority="926">
      <formula>AND($H203&lt;&gt;"",$I203&lt;&gt;"",$J203&lt;&gt;"")</formula>
    </cfRule>
    <cfRule type="expression" dxfId="3320" priority="927">
      <formula>AND($H203&lt;&gt;"",$I203&lt;&gt;"",$J203="")</formula>
    </cfRule>
    <cfRule type="expression" dxfId="3319" priority="928">
      <formula>AND($H203&lt;&gt;"",$I203="",$J203="")</formula>
    </cfRule>
  </conditionalFormatting>
  <conditionalFormatting sqref="X203:Z206 U203:U206">
    <cfRule type="expression" dxfId="3318" priority="923">
      <formula>AND($H203&lt;&gt;"",$I203&lt;&gt;"",$J203&lt;&gt;"")</formula>
    </cfRule>
    <cfRule type="expression" dxfId="3317" priority="924">
      <formula>AND($H203&lt;&gt;"",$I203&lt;&gt;"",$J203="")</formula>
    </cfRule>
    <cfRule type="expression" dxfId="3316" priority="925">
      <formula>AND($H203&lt;&gt;"",$I203="",$J203="")</formula>
    </cfRule>
  </conditionalFormatting>
  <conditionalFormatting sqref="H203:H206">
    <cfRule type="expression" dxfId="3315" priority="922">
      <formula>AND($H203&lt;&gt;"",$I203&lt;&gt;"")</formula>
    </cfRule>
  </conditionalFormatting>
  <conditionalFormatting sqref="I203:I206">
    <cfRule type="expression" dxfId="3314" priority="921">
      <formula>AND($I203&lt;&gt;"",$J203&lt;&gt;"")</formula>
    </cfRule>
  </conditionalFormatting>
  <conditionalFormatting sqref="A203:A206">
    <cfRule type="containsBlanks" dxfId="3313" priority="920">
      <formula>LEN(TRIM(A203))=0</formula>
    </cfRule>
  </conditionalFormatting>
  <conditionalFormatting sqref="AA203:AB206">
    <cfRule type="expression" dxfId="3312" priority="917">
      <formula>AND($H203&lt;&gt;"",$I203&lt;&gt;"",$J203&lt;&gt;"")</formula>
    </cfRule>
    <cfRule type="expression" dxfId="3311" priority="918">
      <formula>AND($H203&lt;&gt;"",$I203&lt;&gt;"",$J203="")</formula>
    </cfRule>
    <cfRule type="expression" dxfId="3310" priority="919">
      <formula>AND($H203&lt;&gt;"",$I203="",$J203="")</formula>
    </cfRule>
  </conditionalFormatting>
  <conditionalFormatting sqref="AC203:AD206">
    <cfRule type="expression" dxfId="3309" priority="914">
      <formula>AND($H203&lt;&gt;"",$I203&lt;&gt;"",$J203&lt;&gt;"")</formula>
    </cfRule>
    <cfRule type="expression" dxfId="3308" priority="915">
      <formula>AND($H203&lt;&gt;"",$I203&lt;&gt;"",$J203="")</formula>
    </cfRule>
    <cfRule type="expression" dxfId="3307" priority="916">
      <formula>AND($H203&lt;&gt;"",$I203="",$J203="")</formula>
    </cfRule>
  </conditionalFormatting>
  <conditionalFormatting sqref="AE203:AH206">
    <cfRule type="expression" dxfId="3306" priority="911">
      <formula>AND($H203&lt;&gt;"",$I203&lt;&gt;"",$J203&lt;&gt;"")</formula>
    </cfRule>
    <cfRule type="expression" dxfId="3305" priority="912">
      <formula>AND($H203&lt;&gt;"",$I203&lt;&gt;"",$J203="")</formula>
    </cfRule>
    <cfRule type="expression" dxfId="3304" priority="913">
      <formula>AND($H203&lt;&gt;"",$I203="",$J203="")</formula>
    </cfRule>
  </conditionalFormatting>
  <conditionalFormatting sqref="AI203:AI206">
    <cfRule type="expression" dxfId="3303" priority="908">
      <formula>AND($H203&lt;&gt;"",$I203&lt;&gt;"",$J203&lt;&gt;"")</formula>
    </cfRule>
    <cfRule type="expression" dxfId="3302" priority="909">
      <formula>AND($H203&lt;&gt;"",$I203&lt;&gt;"",$J203="")</formula>
    </cfRule>
    <cfRule type="expression" dxfId="3301" priority="910">
      <formula>AND($H203&lt;&gt;"",$I203="",$J203="")</formula>
    </cfRule>
  </conditionalFormatting>
  <conditionalFormatting sqref="H209:J211">
    <cfRule type="expression" dxfId="3300" priority="905">
      <formula>AND($H209&lt;&gt;"",$I209&lt;&gt;"",$J209&lt;&gt;"")</formula>
    </cfRule>
    <cfRule type="expression" dxfId="3299" priority="906">
      <formula>AND($H209&lt;&gt;"",$I209&lt;&gt;"",$J209="")</formula>
    </cfRule>
    <cfRule type="expression" dxfId="3298" priority="907">
      <formula>AND($H209&lt;&gt;"",$I209="",$J209="")</formula>
    </cfRule>
  </conditionalFormatting>
  <conditionalFormatting sqref="X211:Z211 X210:AG210 U209:U211 X209:Z209">
    <cfRule type="expression" dxfId="3297" priority="902">
      <formula>AND($H209&lt;&gt;"",$I209&lt;&gt;"",$J209&lt;&gt;"")</formula>
    </cfRule>
    <cfRule type="expression" dxfId="3296" priority="903">
      <formula>AND($H209&lt;&gt;"",$I209&lt;&gt;"",$J209="")</formula>
    </cfRule>
    <cfRule type="expression" dxfId="3295" priority="904">
      <formula>AND($H209&lt;&gt;"",$I209="",$J209="")</formula>
    </cfRule>
  </conditionalFormatting>
  <conditionalFormatting sqref="H209:H211">
    <cfRule type="expression" dxfId="3294" priority="901">
      <formula>AND($H209&lt;&gt;"",$I209&lt;&gt;"")</formula>
    </cfRule>
  </conditionalFormatting>
  <conditionalFormatting sqref="I209:I211">
    <cfRule type="expression" dxfId="3293" priority="900">
      <formula>AND($I209&lt;&gt;"",$J209&lt;&gt;"")</formula>
    </cfRule>
  </conditionalFormatting>
  <conditionalFormatting sqref="A209:A211">
    <cfRule type="containsBlanks" dxfId="3292" priority="899">
      <formula>LEN(TRIM(A209))=0</formula>
    </cfRule>
  </conditionalFormatting>
  <conditionalFormatting sqref="AA211:AB211 AA209:AB209">
    <cfRule type="expression" dxfId="3291" priority="896">
      <formula>AND($H209&lt;&gt;"",$I209&lt;&gt;"",$J209&lt;&gt;"")</formula>
    </cfRule>
    <cfRule type="expression" dxfId="3290" priority="897">
      <formula>AND($H209&lt;&gt;"",$I209&lt;&gt;"",$J209="")</formula>
    </cfRule>
    <cfRule type="expression" dxfId="3289" priority="898">
      <formula>AND($H209&lt;&gt;"",$I209="",$J209="")</formula>
    </cfRule>
  </conditionalFormatting>
  <conditionalFormatting sqref="AC211:AD211 AC209:AD209">
    <cfRule type="expression" dxfId="3288" priority="893">
      <formula>AND($H209&lt;&gt;"",$I209&lt;&gt;"",$J209&lt;&gt;"")</formula>
    </cfRule>
    <cfRule type="expression" dxfId="3287" priority="894">
      <formula>AND($H209&lt;&gt;"",$I209&lt;&gt;"",$J209="")</formula>
    </cfRule>
    <cfRule type="expression" dxfId="3286" priority="895">
      <formula>AND($H209&lt;&gt;"",$I209="",$J209="")</formula>
    </cfRule>
  </conditionalFormatting>
  <conditionalFormatting sqref="AE211:AH211 AH210 AE209:AH209">
    <cfRule type="expression" dxfId="3285" priority="890">
      <formula>AND($H209&lt;&gt;"",$I209&lt;&gt;"",$J209&lt;&gt;"")</formula>
    </cfRule>
    <cfRule type="expression" dxfId="3284" priority="891">
      <formula>AND($H209&lt;&gt;"",$I209&lt;&gt;"",$J209="")</formula>
    </cfRule>
    <cfRule type="expression" dxfId="3283" priority="892">
      <formula>AND($H209&lt;&gt;"",$I209="",$J209="")</formula>
    </cfRule>
  </conditionalFormatting>
  <conditionalFormatting sqref="AI209:AI211">
    <cfRule type="expression" dxfId="3282" priority="887">
      <formula>AND($H209&lt;&gt;"",$I209&lt;&gt;"",$J209&lt;&gt;"")</formula>
    </cfRule>
    <cfRule type="expression" dxfId="3281" priority="888">
      <formula>AND($H209&lt;&gt;"",$I209&lt;&gt;"",$J209="")</formula>
    </cfRule>
    <cfRule type="expression" dxfId="3280" priority="889">
      <formula>AND($H209&lt;&gt;"",$I209="",$J209="")</formula>
    </cfRule>
  </conditionalFormatting>
  <conditionalFormatting sqref="H212:J215">
    <cfRule type="expression" dxfId="3279" priority="884">
      <formula>AND($H212&lt;&gt;"",$I212&lt;&gt;"",$J212&lt;&gt;"")</formula>
    </cfRule>
    <cfRule type="expression" dxfId="3278" priority="885">
      <formula>AND($H212&lt;&gt;"",$I212&lt;&gt;"",$J212="")</formula>
    </cfRule>
    <cfRule type="expression" dxfId="3277" priority="886">
      <formula>AND($H212&lt;&gt;"",$I212="",$J212="")</formula>
    </cfRule>
  </conditionalFormatting>
  <conditionalFormatting sqref="X212:Z215 U212:U215">
    <cfRule type="expression" dxfId="3276" priority="881">
      <formula>AND($H212&lt;&gt;"",$I212&lt;&gt;"",$J212&lt;&gt;"")</formula>
    </cfRule>
    <cfRule type="expression" dxfId="3275" priority="882">
      <formula>AND($H212&lt;&gt;"",$I212&lt;&gt;"",$J212="")</formula>
    </cfRule>
    <cfRule type="expression" dxfId="3274" priority="883">
      <formula>AND($H212&lt;&gt;"",$I212="",$J212="")</formula>
    </cfRule>
  </conditionalFormatting>
  <conditionalFormatting sqref="H212:H215">
    <cfRule type="expression" dxfId="3273" priority="880">
      <formula>AND($H212&lt;&gt;"",$I212&lt;&gt;"")</formula>
    </cfRule>
  </conditionalFormatting>
  <conditionalFormatting sqref="I212:I215">
    <cfRule type="expression" dxfId="3272" priority="879">
      <formula>AND($I212&lt;&gt;"",$J212&lt;&gt;"")</formula>
    </cfRule>
  </conditionalFormatting>
  <conditionalFormatting sqref="A212:A215">
    <cfRule type="containsBlanks" dxfId="3271" priority="878">
      <formula>LEN(TRIM(A212))=0</formula>
    </cfRule>
  </conditionalFormatting>
  <conditionalFormatting sqref="AA212:AB215">
    <cfRule type="expression" dxfId="3270" priority="875">
      <formula>AND($H212&lt;&gt;"",$I212&lt;&gt;"",$J212&lt;&gt;"")</formula>
    </cfRule>
    <cfRule type="expression" dxfId="3269" priority="876">
      <formula>AND($H212&lt;&gt;"",$I212&lt;&gt;"",$J212="")</formula>
    </cfRule>
    <cfRule type="expression" dxfId="3268" priority="877">
      <formula>AND($H212&lt;&gt;"",$I212="",$J212="")</formula>
    </cfRule>
  </conditionalFormatting>
  <conditionalFormatting sqref="AC212:AD215">
    <cfRule type="expression" dxfId="3267" priority="872">
      <formula>AND($H212&lt;&gt;"",$I212&lt;&gt;"",$J212&lt;&gt;"")</formula>
    </cfRule>
    <cfRule type="expression" dxfId="3266" priority="873">
      <formula>AND($H212&lt;&gt;"",$I212&lt;&gt;"",$J212="")</formula>
    </cfRule>
    <cfRule type="expression" dxfId="3265" priority="874">
      <formula>AND($H212&lt;&gt;"",$I212="",$J212="")</formula>
    </cfRule>
  </conditionalFormatting>
  <conditionalFormatting sqref="AE212:AH215">
    <cfRule type="expression" dxfId="3264" priority="869">
      <formula>AND($H212&lt;&gt;"",$I212&lt;&gt;"",$J212&lt;&gt;"")</formula>
    </cfRule>
    <cfRule type="expression" dxfId="3263" priority="870">
      <formula>AND($H212&lt;&gt;"",$I212&lt;&gt;"",$J212="")</formula>
    </cfRule>
    <cfRule type="expression" dxfId="3262" priority="871">
      <formula>AND($H212&lt;&gt;"",$I212="",$J212="")</formula>
    </cfRule>
  </conditionalFormatting>
  <conditionalFormatting sqref="AI212:AI215">
    <cfRule type="expression" dxfId="3261" priority="866">
      <formula>AND($H212&lt;&gt;"",$I212&lt;&gt;"",$J212&lt;&gt;"")</formula>
    </cfRule>
    <cfRule type="expression" dxfId="3260" priority="867">
      <formula>AND($H212&lt;&gt;"",$I212&lt;&gt;"",$J212="")</formula>
    </cfRule>
    <cfRule type="expression" dxfId="3259" priority="868">
      <formula>AND($H212&lt;&gt;"",$I212="",$J212="")</formula>
    </cfRule>
  </conditionalFormatting>
  <conditionalFormatting sqref="H231:J231">
    <cfRule type="expression" dxfId="3258" priority="863">
      <formula>AND($H231&lt;&gt;"",$I231&lt;&gt;"",$J231&lt;&gt;"")</formula>
    </cfRule>
    <cfRule type="expression" dxfId="3257" priority="864">
      <formula>AND($H231&lt;&gt;"",$I231&lt;&gt;"",$J231="")</formula>
    </cfRule>
    <cfRule type="expression" dxfId="3256" priority="865">
      <formula>AND($H231&lt;&gt;"",$I231="",$J231="")</formula>
    </cfRule>
  </conditionalFormatting>
  <conditionalFormatting sqref="U231 X231:Z231">
    <cfRule type="expression" dxfId="3255" priority="860">
      <formula>AND($H231&lt;&gt;"",$I231&lt;&gt;"",$J231&lt;&gt;"")</formula>
    </cfRule>
    <cfRule type="expression" dxfId="3254" priority="861">
      <formula>AND($H231&lt;&gt;"",$I231&lt;&gt;"",$J231="")</formula>
    </cfRule>
    <cfRule type="expression" dxfId="3253" priority="862">
      <formula>AND($H231&lt;&gt;"",$I231="",$J231="")</formula>
    </cfRule>
  </conditionalFormatting>
  <conditionalFormatting sqref="H231">
    <cfRule type="expression" dxfId="3252" priority="859">
      <formula>AND($H231&lt;&gt;"",$I231&lt;&gt;"")</formula>
    </cfRule>
  </conditionalFormatting>
  <conditionalFormatting sqref="I231">
    <cfRule type="expression" dxfId="3251" priority="858">
      <formula>AND($I231&lt;&gt;"",$J231&lt;&gt;"")</formula>
    </cfRule>
  </conditionalFormatting>
  <conditionalFormatting sqref="A231">
    <cfRule type="containsBlanks" dxfId="3250" priority="857">
      <formula>LEN(TRIM(A231))=0</formula>
    </cfRule>
  </conditionalFormatting>
  <conditionalFormatting sqref="AA231:AB231">
    <cfRule type="expression" dxfId="3249" priority="854">
      <formula>AND($H231&lt;&gt;"",$I231&lt;&gt;"",$J231&lt;&gt;"")</formula>
    </cfRule>
    <cfRule type="expression" dxfId="3248" priority="855">
      <formula>AND($H231&lt;&gt;"",$I231&lt;&gt;"",$J231="")</formula>
    </cfRule>
    <cfRule type="expression" dxfId="3247" priority="856">
      <formula>AND($H231&lt;&gt;"",$I231="",$J231="")</formula>
    </cfRule>
  </conditionalFormatting>
  <conditionalFormatting sqref="AC231:AD231">
    <cfRule type="expression" dxfId="3246" priority="851">
      <formula>AND($H231&lt;&gt;"",$I231&lt;&gt;"",$J231&lt;&gt;"")</formula>
    </cfRule>
    <cfRule type="expression" dxfId="3245" priority="852">
      <formula>AND($H231&lt;&gt;"",$I231&lt;&gt;"",$J231="")</formula>
    </cfRule>
    <cfRule type="expression" dxfId="3244" priority="853">
      <formula>AND($H231&lt;&gt;"",$I231="",$J231="")</formula>
    </cfRule>
  </conditionalFormatting>
  <conditionalFormatting sqref="AE231:AH231">
    <cfRule type="expression" dxfId="3243" priority="848">
      <formula>AND($H231&lt;&gt;"",$I231&lt;&gt;"",$J231&lt;&gt;"")</formula>
    </cfRule>
    <cfRule type="expression" dxfId="3242" priority="849">
      <formula>AND($H231&lt;&gt;"",$I231&lt;&gt;"",$J231="")</formula>
    </cfRule>
    <cfRule type="expression" dxfId="3241" priority="850">
      <formula>AND($H231&lt;&gt;"",$I231="",$J231="")</formula>
    </cfRule>
  </conditionalFormatting>
  <conditionalFormatting sqref="AI231">
    <cfRule type="expression" dxfId="3240" priority="845">
      <formula>AND($H231&lt;&gt;"",$I231&lt;&gt;"",$J231&lt;&gt;"")</formula>
    </cfRule>
    <cfRule type="expression" dxfId="3239" priority="846">
      <formula>AND($H231&lt;&gt;"",$I231&lt;&gt;"",$J231="")</formula>
    </cfRule>
    <cfRule type="expression" dxfId="3238" priority="847">
      <formula>AND($H231&lt;&gt;"",$I231="",$J231="")</formula>
    </cfRule>
  </conditionalFormatting>
  <conditionalFormatting sqref="H217:J218">
    <cfRule type="expression" dxfId="3237" priority="842">
      <formula>AND($H217&lt;&gt;"",$I217&lt;&gt;"",$J217&lt;&gt;"")</formula>
    </cfRule>
    <cfRule type="expression" dxfId="3236" priority="843">
      <formula>AND($H217&lt;&gt;"",$I217&lt;&gt;"",$J217="")</formula>
    </cfRule>
    <cfRule type="expression" dxfId="3235" priority="844">
      <formula>AND($H217&lt;&gt;"",$I217="",$J217="")</formula>
    </cfRule>
  </conditionalFormatting>
  <conditionalFormatting sqref="X218:Z218 X217:AG217 U217:U218">
    <cfRule type="expression" dxfId="3234" priority="839">
      <formula>AND($H217&lt;&gt;"",$I217&lt;&gt;"",$J217&lt;&gt;"")</formula>
    </cfRule>
    <cfRule type="expression" dxfId="3233" priority="840">
      <formula>AND($H217&lt;&gt;"",$I217&lt;&gt;"",$J217="")</formula>
    </cfRule>
    <cfRule type="expression" dxfId="3232" priority="841">
      <formula>AND($H217&lt;&gt;"",$I217="",$J217="")</formula>
    </cfRule>
  </conditionalFormatting>
  <conditionalFormatting sqref="H217:H218">
    <cfRule type="expression" dxfId="3231" priority="838">
      <formula>AND($H217&lt;&gt;"",$I217&lt;&gt;"")</formula>
    </cfRule>
  </conditionalFormatting>
  <conditionalFormatting sqref="I217:I218">
    <cfRule type="expression" dxfId="3230" priority="837">
      <formula>AND($I217&lt;&gt;"",$J217&lt;&gt;"")</formula>
    </cfRule>
  </conditionalFormatting>
  <conditionalFormatting sqref="A217:A218">
    <cfRule type="containsBlanks" dxfId="3229" priority="836">
      <formula>LEN(TRIM(A217))=0</formula>
    </cfRule>
  </conditionalFormatting>
  <conditionalFormatting sqref="AA218:AB218">
    <cfRule type="expression" dxfId="3228" priority="833">
      <formula>AND($H218&lt;&gt;"",$I218&lt;&gt;"",$J218&lt;&gt;"")</formula>
    </cfRule>
    <cfRule type="expression" dxfId="3227" priority="834">
      <formula>AND($H218&lt;&gt;"",$I218&lt;&gt;"",$J218="")</formula>
    </cfRule>
    <cfRule type="expression" dxfId="3226" priority="835">
      <formula>AND($H218&lt;&gt;"",$I218="",$J218="")</formula>
    </cfRule>
  </conditionalFormatting>
  <conditionalFormatting sqref="AC218:AD218">
    <cfRule type="expression" dxfId="3225" priority="830">
      <formula>AND($H218&lt;&gt;"",$I218&lt;&gt;"",$J218&lt;&gt;"")</formula>
    </cfRule>
    <cfRule type="expression" dxfId="3224" priority="831">
      <formula>AND($H218&lt;&gt;"",$I218&lt;&gt;"",$J218="")</formula>
    </cfRule>
    <cfRule type="expression" dxfId="3223" priority="832">
      <formula>AND($H218&lt;&gt;"",$I218="",$J218="")</formula>
    </cfRule>
  </conditionalFormatting>
  <conditionalFormatting sqref="AE218:AH218 AH217">
    <cfRule type="expression" dxfId="3222" priority="827">
      <formula>AND($H217&lt;&gt;"",$I217&lt;&gt;"",$J217&lt;&gt;"")</formula>
    </cfRule>
    <cfRule type="expression" dxfId="3221" priority="828">
      <formula>AND($H217&lt;&gt;"",$I217&lt;&gt;"",$J217="")</formula>
    </cfRule>
    <cfRule type="expression" dxfId="3220" priority="829">
      <formula>AND($H217&lt;&gt;"",$I217="",$J217="")</formula>
    </cfRule>
  </conditionalFormatting>
  <conditionalFormatting sqref="AI217:AI218">
    <cfRule type="expression" dxfId="3219" priority="824">
      <formula>AND($H217&lt;&gt;"",$I217&lt;&gt;"",$J217&lt;&gt;"")</formula>
    </cfRule>
    <cfRule type="expression" dxfId="3218" priority="825">
      <formula>AND($H217&lt;&gt;"",$I217&lt;&gt;"",$J217="")</formula>
    </cfRule>
    <cfRule type="expression" dxfId="3217" priority="826">
      <formula>AND($H217&lt;&gt;"",$I217="",$J217="")</formula>
    </cfRule>
  </conditionalFormatting>
  <conditionalFormatting sqref="H219:J222">
    <cfRule type="expression" dxfId="3216" priority="821">
      <formula>AND($H219&lt;&gt;"",$I219&lt;&gt;"",$J219&lt;&gt;"")</formula>
    </cfRule>
    <cfRule type="expression" dxfId="3215" priority="822">
      <formula>AND($H219&lt;&gt;"",$I219&lt;&gt;"",$J219="")</formula>
    </cfRule>
    <cfRule type="expression" dxfId="3214" priority="823">
      <formula>AND($H219&lt;&gt;"",$I219="",$J219="")</formula>
    </cfRule>
  </conditionalFormatting>
  <conditionalFormatting sqref="X219:Z222 U219:U222">
    <cfRule type="expression" dxfId="3213" priority="818">
      <formula>AND($H219&lt;&gt;"",$I219&lt;&gt;"",$J219&lt;&gt;"")</formula>
    </cfRule>
    <cfRule type="expression" dxfId="3212" priority="819">
      <formula>AND($H219&lt;&gt;"",$I219&lt;&gt;"",$J219="")</formula>
    </cfRule>
    <cfRule type="expression" dxfId="3211" priority="820">
      <formula>AND($H219&lt;&gt;"",$I219="",$J219="")</formula>
    </cfRule>
  </conditionalFormatting>
  <conditionalFormatting sqref="H219:H222">
    <cfRule type="expression" dxfId="3210" priority="817">
      <formula>AND($H219&lt;&gt;"",$I219&lt;&gt;"")</formula>
    </cfRule>
  </conditionalFormatting>
  <conditionalFormatting sqref="I219:I222">
    <cfRule type="expression" dxfId="3209" priority="816">
      <formula>AND($I219&lt;&gt;"",$J219&lt;&gt;"")</formula>
    </cfRule>
  </conditionalFormatting>
  <conditionalFormatting sqref="A219:A222">
    <cfRule type="containsBlanks" dxfId="3208" priority="815">
      <formula>LEN(TRIM(A219))=0</formula>
    </cfRule>
  </conditionalFormatting>
  <conditionalFormatting sqref="AA219:AB222">
    <cfRule type="expression" dxfId="3207" priority="812">
      <formula>AND($H219&lt;&gt;"",$I219&lt;&gt;"",$J219&lt;&gt;"")</formula>
    </cfRule>
    <cfRule type="expression" dxfId="3206" priority="813">
      <formula>AND($H219&lt;&gt;"",$I219&lt;&gt;"",$J219="")</formula>
    </cfRule>
    <cfRule type="expression" dxfId="3205" priority="814">
      <formula>AND($H219&lt;&gt;"",$I219="",$J219="")</formula>
    </cfRule>
  </conditionalFormatting>
  <conditionalFormatting sqref="AC219:AD222">
    <cfRule type="expression" dxfId="3204" priority="809">
      <formula>AND($H219&lt;&gt;"",$I219&lt;&gt;"",$J219&lt;&gt;"")</formula>
    </cfRule>
    <cfRule type="expression" dxfId="3203" priority="810">
      <formula>AND($H219&lt;&gt;"",$I219&lt;&gt;"",$J219="")</formula>
    </cfRule>
    <cfRule type="expression" dxfId="3202" priority="811">
      <formula>AND($H219&lt;&gt;"",$I219="",$J219="")</formula>
    </cfRule>
  </conditionalFormatting>
  <conditionalFormatting sqref="AE219:AH222">
    <cfRule type="expression" dxfId="3201" priority="806">
      <formula>AND($H219&lt;&gt;"",$I219&lt;&gt;"",$J219&lt;&gt;"")</formula>
    </cfRule>
    <cfRule type="expression" dxfId="3200" priority="807">
      <formula>AND($H219&lt;&gt;"",$I219&lt;&gt;"",$J219="")</formula>
    </cfRule>
    <cfRule type="expression" dxfId="3199" priority="808">
      <formula>AND($H219&lt;&gt;"",$I219="",$J219="")</formula>
    </cfRule>
  </conditionalFormatting>
  <conditionalFormatting sqref="AI219:AI222">
    <cfRule type="expression" dxfId="3198" priority="803">
      <formula>AND($H219&lt;&gt;"",$I219&lt;&gt;"",$J219&lt;&gt;"")</formula>
    </cfRule>
    <cfRule type="expression" dxfId="3197" priority="804">
      <formula>AND($H219&lt;&gt;"",$I219&lt;&gt;"",$J219="")</formula>
    </cfRule>
    <cfRule type="expression" dxfId="3196" priority="805">
      <formula>AND($H219&lt;&gt;"",$I219="",$J219="")</formula>
    </cfRule>
  </conditionalFormatting>
  <conditionalFormatting sqref="H224:J225">
    <cfRule type="expression" dxfId="3195" priority="800">
      <formula>AND($H224&lt;&gt;"",$I224&lt;&gt;"",$J224&lt;&gt;"")</formula>
    </cfRule>
    <cfRule type="expression" dxfId="3194" priority="801">
      <formula>AND($H224&lt;&gt;"",$I224&lt;&gt;"",$J224="")</formula>
    </cfRule>
    <cfRule type="expression" dxfId="3193" priority="802">
      <formula>AND($H224&lt;&gt;"",$I224="",$J224="")</formula>
    </cfRule>
  </conditionalFormatting>
  <conditionalFormatting sqref="X225:Z225 X224:AG224 U224:U225">
    <cfRule type="expression" dxfId="3192" priority="797">
      <formula>AND($H224&lt;&gt;"",$I224&lt;&gt;"",$J224&lt;&gt;"")</formula>
    </cfRule>
    <cfRule type="expression" dxfId="3191" priority="798">
      <formula>AND($H224&lt;&gt;"",$I224&lt;&gt;"",$J224="")</formula>
    </cfRule>
    <cfRule type="expression" dxfId="3190" priority="799">
      <formula>AND($H224&lt;&gt;"",$I224="",$J224="")</formula>
    </cfRule>
  </conditionalFormatting>
  <conditionalFormatting sqref="H224:H225">
    <cfRule type="expression" dxfId="3189" priority="796">
      <formula>AND($H224&lt;&gt;"",$I224&lt;&gt;"")</formula>
    </cfRule>
  </conditionalFormatting>
  <conditionalFormatting sqref="I224:I225">
    <cfRule type="expression" dxfId="3188" priority="795">
      <formula>AND($I224&lt;&gt;"",$J224&lt;&gt;"")</formula>
    </cfRule>
  </conditionalFormatting>
  <conditionalFormatting sqref="A224:A225">
    <cfRule type="containsBlanks" dxfId="3187" priority="794">
      <formula>LEN(TRIM(A224))=0</formula>
    </cfRule>
  </conditionalFormatting>
  <conditionalFormatting sqref="AA225:AB225">
    <cfRule type="expression" dxfId="3186" priority="791">
      <formula>AND($H225&lt;&gt;"",$I225&lt;&gt;"",$J225&lt;&gt;"")</formula>
    </cfRule>
    <cfRule type="expression" dxfId="3185" priority="792">
      <formula>AND($H225&lt;&gt;"",$I225&lt;&gt;"",$J225="")</formula>
    </cfRule>
    <cfRule type="expression" dxfId="3184" priority="793">
      <formula>AND($H225&lt;&gt;"",$I225="",$J225="")</formula>
    </cfRule>
  </conditionalFormatting>
  <conditionalFormatting sqref="AC225:AD225">
    <cfRule type="expression" dxfId="3183" priority="788">
      <formula>AND($H225&lt;&gt;"",$I225&lt;&gt;"",$J225&lt;&gt;"")</formula>
    </cfRule>
    <cfRule type="expression" dxfId="3182" priority="789">
      <formula>AND($H225&lt;&gt;"",$I225&lt;&gt;"",$J225="")</formula>
    </cfRule>
    <cfRule type="expression" dxfId="3181" priority="790">
      <formula>AND($H225&lt;&gt;"",$I225="",$J225="")</formula>
    </cfRule>
  </conditionalFormatting>
  <conditionalFormatting sqref="AE225:AH225 AH224">
    <cfRule type="expression" dxfId="3180" priority="785">
      <formula>AND($H224&lt;&gt;"",$I224&lt;&gt;"",$J224&lt;&gt;"")</formula>
    </cfRule>
    <cfRule type="expression" dxfId="3179" priority="786">
      <formula>AND($H224&lt;&gt;"",$I224&lt;&gt;"",$J224="")</formula>
    </cfRule>
    <cfRule type="expression" dxfId="3178" priority="787">
      <formula>AND($H224&lt;&gt;"",$I224="",$J224="")</formula>
    </cfRule>
  </conditionalFormatting>
  <conditionalFormatting sqref="AI224:AI225">
    <cfRule type="expression" dxfId="3177" priority="782">
      <formula>AND($H224&lt;&gt;"",$I224&lt;&gt;"",$J224&lt;&gt;"")</formula>
    </cfRule>
    <cfRule type="expression" dxfId="3176" priority="783">
      <formula>AND($H224&lt;&gt;"",$I224&lt;&gt;"",$J224="")</formula>
    </cfRule>
    <cfRule type="expression" dxfId="3175" priority="784">
      <formula>AND($H224&lt;&gt;"",$I224="",$J224="")</formula>
    </cfRule>
  </conditionalFormatting>
  <conditionalFormatting sqref="H226:J229">
    <cfRule type="expression" dxfId="3174" priority="779">
      <formula>AND($H226&lt;&gt;"",$I226&lt;&gt;"",$J226&lt;&gt;"")</formula>
    </cfRule>
    <cfRule type="expression" dxfId="3173" priority="780">
      <formula>AND($H226&lt;&gt;"",$I226&lt;&gt;"",$J226="")</formula>
    </cfRule>
    <cfRule type="expression" dxfId="3172" priority="781">
      <formula>AND($H226&lt;&gt;"",$I226="",$J226="")</formula>
    </cfRule>
  </conditionalFormatting>
  <conditionalFormatting sqref="X226:Z229 U226:U229">
    <cfRule type="expression" dxfId="3171" priority="776">
      <formula>AND($H226&lt;&gt;"",$I226&lt;&gt;"",$J226&lt;&gt;"")</formula>
    </cfRule>
    <cfRule type="expression" dxfId="3170" priority="777">
      <formula>AND($H226&lt;&gt;"",$I226&lt;&gt;"",$J226="")</formula>
    </cfRule>
    <cfRule type="expression" dxfId="3169" priority="778">
      <formula>AND($H226&lt;&gt;"",$I226="",$J226="")</formula>
    </cfRule>
  </conditionalFormatting>
  <conditionalFormatting sqref="H226:H229">
    <cfRule type="expression" dxfId="3168" priority="775">
      <formula>AND($H226&lt;&gt;"",$I226&lt;&gt;"")</formula>
    </cfRule>
  </conditionalFormatting>
  <conditionalFormatting sqref="I226:I229">
    <cfRule type="expression" dxfId="3167" priority="774">
      <formula>AND($I226&lt;&gt;"",$J226&lt;&gt;"")</formula>
    </cfRule>
  </conditionalFormatting>
  <conditionalFormatting sqref="A226:A229">
    <cfRule type="containsBlanks" dxfId="3166" priority="773">
      <formula>LEN(TRIM(A226))=0</formula>
    </cfRule>
  </conditionalFormatting>
  <conditionalFormatting sqref="AA226:AB229">
    <cfRule type="expression" dxfId="3165" priority="770">
      <formula>AND($H226&lt;&gt;"",$I226&lt;&gt;"",$J226&lt;&gt;"")</formula>
    </cfRule>
    <cfRule type="expression" dxfId="3164" priority="771">
      <formula>AND($H226&lt;&gt;"",$I226&lt;&gt;"",$J226="")</formula>
    </cfRule>
    <cfRule type="expression" dxfId="3163" priority="772">
      <formula>AND($H226&lt;&gt;"",$I226="",$J226="")</formula>
    </cfRule>
  </conditionalFormatting>
  <conditionalFormatting sqref="AC226:AD229">
    <cfRule type="expression" dxfId="3162" priority="767">
      <formula>AND($H226&lt;&gt;"",$I226&lt;&gt;"",$J226&lt;&gt;"")</formula>
    </cfRule>
    <cfRule type="expression" dxfId="3161" priority="768">
      <formula>AND($H226&lt;&gt;"",$I226&lt;&gt;"",$J226="")</formula>
    </cfRule>
    <cfRule type="expression" dxfId="3160" priority="769">
      <formula>AND($H226&lt;&gt;"",$I226="",$J226="")</formula>
    </cfRule>
  </conditionalFormatting>
  <conditionalFormatting sqref="AE226:AH229">
    <cfRule type="expression" dxfId="3159" priority="764">
      <formula>AND($H226&lt;&gt;"",$I226&lt;&gt;"",$J226&lt;&gt;"")</formula>
    </cfRule>
    <cfRule type="expression" dxfId="3158" priority="765">
      <formula>AND($H226&lt;&gt;"",$I226&lt;&gt;"",$J226="")</formula>
    </cfRule>
    <cfRule type="expression" dxfId="3157" priority="766">
      <formula>AND($H226&lt;&gt;"",$I226="",$J226="")</formula>
    </cfRule>
  </conditionalFormatting>
  <conditionalFormatting sqref="AI226:AI229">
    <cfRule type="expression" dxfId="3156" priority="761">
      <formula>AND($H226&lt;&gt;"",$I226&lt;&gt;"",$J226&lt;&gt;"")</formula>
    </cfRule>
    <cfRule type="expression" dxfId="3155" priority="762">
      <formula>AND($H226&lt;&gt;"",$I226&lt;&gt;"",$J226="")</formula>
    </cfRule>
    <cfRule type="expression" dxfId="3154" priority="763">
      <formula>AND($H226&lt;&gt;"",$I226="",$J226="")</formula>
    </cfRule>
  </conditionalFormatting>
  <conditionalFormatting sqref="H232:J234">
    <cfRule type="expression" dxfId="3153" priority="758">
      <formula>AND($H232&lt;&gt;"",$I232&lt;&gt;"",$J232&lt;&gt;"")</formula>
    </cfRule>
    <cfRule type="expression" dxfId="3152" priority="759">
      <formula>AND($H232&lt;&gt;"",$I232&lt;&gt;"",$J232="")</formula>
    </cfRule>
    <cfRule type="expression" dxfId="3151" priority="760">
      <formula>AND($H232&lt;&gt;"",$I232="",$J232="")</formula>
    </cfRule>
  </conditionalFormatting>
  <conditionalFormatting sqref="X234:Z234 X233:AG233 U232:U234 X232:Z232">
    <cfRule type="expression" dxfId="3150" priority="755">
      <formula>AND($H232&lt;&gt;"",$I232&lt;&gt;"",$J232&lt;&gt;"")</formula>
    </cfRule>
    <cfRule type="expression" dxfId="3149" priority="756">
      <formula>AND($H232&lt;&gt;"",$I232&lt;&gt;"",$J232="")</formula>
    </cfRule>
    <cfRule type="expression" dxfId="3148" priority="757">
      <formula>AND($H232&lt;&gt;"",$I232="",$J232="")</formula>
    </cfRule>
  </conditionalFormatting>
  <conditionalFormatting sqref="H232:H234">
    <cfRule type="expression" dxfId="3147" priority="754">
      <formula>AND($H232&lt;&gt;"",$I232&lt;&gt;"")</formula>
    </cfRule>
  </conditionalFormatting>
  <conditionalFormatting sqref="I232:I234">
    <cfRule type="expression" dxfId="3146" priority="753">
      <formula>AND($I232&lt;&gt;"",$J232&lt;&gt;"")</formula>
    </cfRule>
  </conditionalFormatting>
  <conditionalFormatting sqref="A232:A234">
    <cfRule type="containsBlanks" dxfId="3145" priority="752">
      <formula>LEN(TRIM(A232))=0</formula>
    </cfRule>
  </conditionalFormatting>
  <conditionalFormatting sqref="AA234:AB234 AA232:AB232">
    <cfRule type="expression" dxfId="3144" priority="749">
      <formula>AND($H232&lt;&gt;"",$I232&lt;&gt;"",$J232&lt;&gt;"")</formula>
    </cfRule>
    <cfRule type="expression" dxfId="3143" priority="750">
      <formula>AND($H232&lt;&gt;"",$I232&lt;&gt;"",$J232="")</formula>
    </cfRule>
    <cfRule type="expression" dxfId="3142" priority="751">
      <formula>AND($H232&lt;&gt;"",$I232="",$J232="")</formula>
    </cfRule>
  </conditionalFormatting>
  <conditionalFormatting sqref="AC234:AD234 AC232:AD232">
    <cfRule type="expression" dxfId="3141" priority="746">
      <formula>AND($H232&lt;&gt;"",$I232&lt;&gt;"",$J232&lt;&gt;"")</formula>
    </cfRule>
    <cfRule type="expression" dxfId="3140" priority="747">
      <formula>AND($H232&lt;&gt;"",$I232&lt;&gt;"",$J232="")</formula>
    </cfRule>
    <cfRule type="expression" dxfId="3139" priority="748">
      <formula>AND($H232&lt;&gt;"",$I232="",$J232="")</formula>
    </cfRule>
  </conditionalFormatting>
  <conditionalFormatting sqref="AE234:AH234 AH233 AE232:AH232">
    <cfRule type="expression" dxfId="3138" priority="743">
      <formula>AND($H232&lt;&gt;"",$I232&lt;&gt;"",$J232&lt;&gt;"")</formula>
    </cfRule>
    <cfRule type="expression" dxfId="3137" priority="744">
      <formula>AND($H232&lt;&gt;"",$I232&lt;&gt;"",$J232="")</formula>
    </cfRule>
    <cfRule type="expression" dxfId="3136" priority="745">
      <formula>AND($H232&lt;&gt;"",$I232="",$J232="")</formula>
    </cfRule>
  </conditionalFormatting>
  <conditionalFormatting sqref="AI232:AI234">
    <cfRule type="expression" dxfId="3135" priority="740">
      <formula>AND($H232&lt;&gt;"",$I232&lt;&gt;"",$J232&lt;&gt;"")</formula>
    </cfRule>
    <cfRule type="expression" dxfId="3134" priority="741">
      <formula>AND($H232&lt;&gt;"",$I232&lt;&gt;"",$J232="")</formula>
    </cfRule>
    <cfRule type="expression" dxfId="3133" priority="742">
      <formula>AND($H232&lt;&gt;"",$I232="",$J232="")</formula>
    </cfRule>
  </conditionalFormatting>
  <conditionalFormatting sqref="H235:J238">
    <cfRule type="expression" dxfId="3132" priority="737">
      <formula>AND($H235&lt;&gt;"",$I235&lt;&gt;"",$J235&lt;&gt;"")</formula>
    </cfRule>
    <cfRule type="expression" dxfId="3131" priority="738">
      <formula>AND($H235&lt;&gt;"",$I235&lt;&gt;"",$J235="")</formula>
    </cfRule>
    <cfRule type="expression" dxfId="3130" priority="739">
      <formula>AND($H235&lt;&gt;"",$I235="",$J235="")</formula>
    </cfRule>
  </conditionalFormatting>
  <conditionalFormatting sqref="X235:Z238 U235:U238">
    <cfRule type="expression" dxfId="3129" priority="734">
      <formula>AND($H235&lt;&gt;"",$I235&lt;&gt;"",$J235&lt;&gt;"")</formula>
    </cfRule>
    <cfRule type="expression" dxfId="3128" priority="735">
      <formula>AND($H235&lt;&gt;"",$I235&lt;&gt;"",$J235="")</formula>
    </cfRule>
    <cfRule type="expression" dxfId="3127" priority="736">
      <formula>AND($H235&lt;&gt;"",$I235="",$J235="")</formula>
    </cfRule>
  </conditionalFormatting>
  <conditionalFormatting sqref="H235:H238">
    <cfRule type="expression" dxfId="3126" priority="733">
      <formula>AND($H235&lt;&gt;"",$I235&lt;&gt;"")</formula>
    </cfRule>
  </conditionalFormatting>
  <conditionalFormatting sqref="I235:I238">
    <cfRule type="expression" dxfId="3125" priority="732">
      <formula>AND($I235&lt;&gt;"",$J235&lt;&gt;"")</formula>
    </cfRule>
  </conditionalFormatting>
  <conditionalFormatting sqref="A235:A238">
    <cfRule type="containsBlanks" dxfId="3124" priority="731">
      <formula>LEN(TRIM(A235))=0</formula>
    </cfRule>
  </conditionalFormatting>
  <conditionalFormatting sqref="AA235:AB238">
    <cfRule type="expression" dxfId="3123" priority="728">
      <formula>AND($H235&lt;&gt;"",$I235&lt;&gt;"",$J235&lt;&gt;"")</formula>
    </cfRule>
    <cfRule type="expression" dxfId="3122" priority="729">
      <formula>AND($H235&lt;&gt;"",$I235&lt;&gt;"",$J235="")</formula>
    </cfRule>
    <cfRule type="expression" dxfId="3121" priority="730">
      <formula>AND($H235&lt;&gt;"",$I235="",$J235="")</formula>
    </cfRule>
  </conditionalFormatting>
  <conditionalFormatting sqref="AC235:AD238">
    <cfRule type="expression" dxfId="3120" priority="725">
      <formula>AND($H235&lt;&gt;"",$I235&lt;&gt;"",$J235&lt;&gt;"")</formula>
    </cfRule>
    <cfRule type="expression" dxfId="3119" priority="726">
      <formula>AND($H235&lt;&gt;"",$I235&lt;&gt;"",$J235="")</formula>
    </cfRule>
    <cfRule type="expression" dxfId="3118" priority="727">
      <formula>AND($H235&lt;&gt;"",$I235="",$J235="")</formula>
    </cfRule>
  </conditionalFormatting>
  <conditionalFormatting sqref="AE235:AH238">
    <cfRule type="expression" dxfId="3117" priority="722">
      <formula>AND($H235&lt;&gt;"",$I235&lt;&gt;"",$J235&lt;&gt;"")</formula>
    </cfRule>
    <cfRule type="expression" dxfId="3116" priority="723">
      <formula>AND($H235&lt;&gt;"",$I235&lt;&gt;"",$J235="")</formula>
    </cfRule>
    <cfRule type="expression" dxfId="3115" priority="724">
      <formula>AND($H235&lt;&gt;"",$I235="",$J235="")</formula>
    </cfRule>
  </conditionalFormatting>
  <conditionalFormatting sqref="AI235:AI238">
    <cfRule type="expression" dxfId="3114" priority="719">
      <formula>AND($H235&lt;&gt;"",$I235&lt;&gt;"",$J235&lt;&gt;"")</formula>
    </cfRule>
    <cfRule type="expression" dxfId="3113" priority="720">
      <formula>AND($H235&lt;&gt;"",$I235&lt;&gt;"",$J235="")</formula>
    </cfRule>
    <cfRule type="expression" dxfId="3112" priority="721">
      <formula>AND($H235&lt;&gt;"",$I235="",$J235="")</formula>
    </cfRule>
  </conditionalFormatting>
  <conditionalFormatting sqref="H254:J254">
    <cfRule type="expression" dxfId="3111" priority="716">
      <formula>AND($H254&lt;&gt;"",$I254&lt;&gt;"",$J254&lt;&gt;"")</formula>
    </cfRule>
    <cfRule type="expression" dxfId="3110" priority="717">
      <formula>AND($H254&lt;&gt;"",$I254&lt;&gt;"",$J254="")</formula>
    </cfRule>
    <cfRule type="expression" dxfId="3109" priority="718">
      <formula>AND($H254&lt;&gt;"",$I254="",$J254="")</formula>
    </cfRule>
  </conditionalFormatting>
  <conditionalFormatting sqref="U254 X254:AE254">
    <cfRule type="expression" dxfId="3108" priority="713">
      <formula>AND($H254&lt;&gt;"",$I254&lt;&gt;"",$J254&lt;&gt;"")</formula>
    </cfRule>
    <cfRule type="expression" dxfId="3107" priority="714">
      <formula>AND($H254&lt;&gt;"",$I254&lt;&gt;"",$J254="")</formula>
    </cfRule>
    <cfRule type="expression" dxfId="3106" priority="715">
      <formula>AND($H254&lt;&gt;"",$I254="",$J254="")</formula>
    </cfRule>
  </conditionalFormatting>
  <conditionalFormatting sqref="H254">
    <cfRule type="expression" dxfId="3105" priority="712">
      <formula>AND($H254&lt;&gt;"",$I254&lt;&gt;"")</formula>
    </cfRule>
  </conditionalFormatting>
  <conditionalFormatting sqref="I254">
    <cfRule type="expression" dxfId="3104" priority="711">
      <formula>AND($I254&lt;&gt;"",$J254&lt;&gt;"")</formula>
    </cfRule>
  </conditionalFormatting>
  <conditionalFormatting sqref="A254">
    <cfRule type="containsBlanks" dxfId="3103" priority="710">
      <formula>LEN(TRIM(A254))=0</formula>
    </cfRule>
  </conditionalFormatting>
  <conditionalFormatting sqref="AA242:AB245">
    <cfRule type="expression" dxfId="3102" priority="665">
      <formula>AND($H242&lt;&gt;"",$I242&lt;&gt;"",$J242&lt;&gt;"")</formula>
    </cfRule>
    <cfRule type="expression" dxfId="3101" priority="666">
      <formula>AND($H242&lt;&gt;"",$I242&lt;&gt;"",$J242="")</formula>
    </cfRule>
    <cfRule type="expression" dxfId="3100" priority="667">
      <formula>AND($H242&lt;&gt;"",$I242="",$J242="")</formula>
    </cfRule>
  </conditionalFormatting>
  <conditionalFormatting sqref="AC242:AD245">
    <cfRule type="expression" dxfId="3099" priority="662">
      <formula>AND($H242&lt;&gt;"",$I242&lt;&gt;"",$J242&lt;&gt;"")</formula>
    </cfRule>
    <cfRule type="expression" dxfId="3098" priority="663">
      <formula>AND($H242&lt;&gt;"",$I242&lt;&gt;"",$J242="")</formula>
    </cfRule>
    <cfRule type="expression" dxfId="3097" priority="664">
      <formula>AND($H242&lt;&gt;"",$I242="",$J242="")</formula>
    </cfRule>
  </conditionalFormatting>
  <conditionalFormatting sqref="AF254:AH254">
    <cfRule type="expression" dxfId="3096" priority="701">
      <formula>AND($H254&lt;&gt;"",$I254&lt;&gt;"",$J254&lt;&gt;"")</formula>
    </cfRule>
    <cfRule type="expression" dxfId="3095" priority="702">
      <formula>AND($H254&lt;&gt;"",$I254&lt;&gt;"",$J254="")</formula>
    </cfRule>
    <cfRule type="expression" dxfId="3094" priority="703">
      <formula>AND($H254&lt;&gt;"",$I254="",$J254="")</formula>
    </cfRule>
  </conditionalFormatting>
  <conditionalFormatting sqref="AI254">
    <cfRule type="expression" dxfId="3093" priority="698">
      <formula>AND($H254&lt;&gt;"",$I254&lt;&gt;"",$J254&lt;&gt;"")</formula>
    </cfRule>
    <cfRule type="expression" dxfId="3092" priority="699">
      <formula>AND($H254&lt;&gt;"",$I254&lt;&gt;"",$J254="")</formula>
    </cfRule>
    <cfRule type="expression" dxfId="3091" priority="700">
      <formula>AND($H254&lt;&gt;"",$I254="",$J254="")</formula>
    </cfRule>
  </conditionalFormatting>
  <conditionalFormatting sqref="H240:J241">
    <cfRule type="expression" dxfId="3090" priority="695">
      <formula>AND($H240&lt;&gt;"",$I240&lt;&gt;"",$J240&lt;&gt;"")</formula>
    </cfRule>
    <cfRule type="expression" dxfId="3089" priority="696">
      <formula>AND($H240&lt;&gt;"",$I240&lt;&gt;"",$J240="")</formula>
    </cfRule>
    <cfRule type="expression" dxfId="3088" priority="697">
      <formula>AND($H240&lt;&gt;"",$I240="",$J240="")</formula>
    </cfRule>
  </conditionalFormatting>
  <conditionalFormatting sqref="X241:Z241 X240:AG240 U240:U241">
    <cfRule type="expression" dxfId="3087" priority="692">
      <formula>AND($H240&lt;&gt;"",$I240&lt;&gt;"",$J240&lt;&gt;"")</formula>
    </cfRule>
    <cfRule type="expression" dxfId="3086" priority="693">
      <formula>AND($H240&lt;&gt;"",$I240&lt;&gt;"",$J240="")</formula>
    </cfRule>
    <cfRule type="expression" dxfId="3085" priority="694">
      <formula>AND($H240&lt;&gt;"",$I240="",$J240="")</formula>
    </cfRule>
  </conditionalFormatting>
  <conditionalFormatting sqref="H240:H241">
    <cfRule type="expression" dxfId="3084" priority="691">
      <formula>AND($H240&lt;&gt;"",$I240&lt;&gt;"")</formula>
    </cfRule>
  </conditionalFormatting>
  <conditionalFormatting sqref="I240:I241">
    <cfRule type="expression" dxfId="3083" priority="690">
      <formula>AND($I240&lt;&gt;"",$J240&lt;&gt;"")</formula>
    </cfRule>
  </conditionalFormatting>
  <conditionalFormatting sqref="A240:A241">
    <cfRule type="containsBlanks" dxfId="3082" priority="689">
      <formula>LEN(TRIM(A240))=0</formula>
    </cfRule>
  </conditionalFormatting>
  <conditionalFormatting sqref="AA241:AB241">
    <cfRule type="expression" dxfId="3081" priority="686">
      <formula>AND($H241&lt;&gt;"",$I241&lt;&gt;"",$J241&lt;&gt;"")</formula>
    </cfRule>
    <cfRule type="expression" dxfId="3080" priority="687">
      <formula>AND($H241&lt;&gt;"",$I241&lt;&gt;"",$J241="")</formula>
    </cfRule>
    <cfRule type="expression" dxfId="3079" priority="688">
      <formula>AND($H241&lt;&gt;"",$I241="",$J241="")</formula>
    </cfRule>
  </conditionalFormatting>
  <conditionalFormatting sqref="AC241:AD241">
    <cfRule type="expression" dxfId="3078" priority="683">
      <formula>AND($H241&lt;&gt;"",$I241&lt;&gt;"",$J241&lt;&gt;"")</formula>
    </cfRule>
    <cfRule type="expression" dxfId="3077" priority="684">
      <formula>AND($H241&lt;&gt;"",$I241&lt;&gt;"",$J241="")</formula>
    </cfRule>
    <cfRule type="expression" dxfId="3076" priority="685">
      <formula>AND($H241&lt;&gt;"",$I241="",$J241="")</formula>
    </cfRule>
  </conditionalFormatting>
  <conditionalFormatting sqref="AE241:AH241 AH240">
    <cfRule type="expression" dxfId="3075" priority="680">
      <formula>AND($H240&lt;&gt;"",$I240&lt;&gt;"",$J240&lt;&gt;"")</formula>
    </cfRule>
    <cfRule type="expression" dxfId="3074" priority="681">
      <formula>AND($H240&lt;&gt;"",$I240&lt;&gt;"",$J240="")</formula>
    </cfRule>
    <cfRule type="expression" dxfId="3073" priority="682">
      <formula>AND($H240&lt;&gt;"",$I240="",$J240="")</formula>
    </cfRule>
  </conditionalFormatting>
  <conditionalFormatting sqref="AI240:AI241">
    <cfRule type="expression" dxfId="3072" priority="677">
      <formula>AND($H240&lt;&gt;"",$I240&lt;&gt;"",$J240&lt;&gt;"")</formula>
    </cfRule>
    <cfRule type="expression" dxfId="3071" priority="678">
      <formula>AND($H240&lt;&gt;"",$I240&lt;&gt;"",$J240="")</formula>
    </cfRule>
    <cfRule type="expression" dxfId="3070" priority="679">
      <formula>AND($H240&lt;&gt;"",$I240="",$J240="")</formula>
    </cfRule>
  </conditionalFormatting>
  <conditionalFormatting sqref="H242:J245">
    <cfRule type="expression" dxfId="3069" priority="674">
      <formula>AND($H242&lt;&gt;"",$I242&lt;&gt;"",$J242&lt;&gt;"")</formula>
    </cfRule>
    <cfRule type="expression" dxfId="3068" priority="675">
      <formula>AND($H242&lt;&gt;"",$I242&lt;&gt;"",$J242="")</formula>
    </cfRule>
    <cfRule type="expression" dxfId="3067" priority="676">
      <formula>AND($H242&lt;&gt;"",$I242="",$J242="")</formula>
    </cfRule>
  </conditionalFormatting>
  <conditionalFormatting sqref="X242:Z245 U242:U245">
    <cfRule type="expression" dxfId="3066" priority="671">
      <formula>AND($H242&lt;&gt;"",$I242&lt;&gt;"",$J242&lt;&gt;"")</formula>
    </cfRule>
    <cfRule type="expression" dxfId="3065" priority="672">
      <formula>AND($H242&lt;&gt;"",$I242&lt;&gt;"",$J242="")</formula>
    </cfRule>
    <cfRule type="expression" dxfId="3064" priority="673">
      <formula>AND($H242&lt;&gt;"",$I242="",$J242="")</formula>
    </cfRule>
  </conditionalFormatting>
  <conditionalFormatting sqref="H242:H245">
    <cfRule type="expression" dxfId="3063" priority="670">
      <formula>AND($H242&lt;&gt;"",$I242&lt;&gt;"")</formula>
    </cfRule>
  </conditionalFormatting>
  <conditionalFormatting sqref="I242:I245">
    <cfRule type="expression" dxfId="3062" priority="669">
      <formula>AND($I242&lt;&gt;"",$J242&lt;&gt;"")</formula>
    </cfRule>
  </conditionalFormatting>
  <conditionalFormatting sqref="A242:A245">
    <cfRule type="containsBlanks" dxfId="3061" priority="668">
      <formula>LEN(TRIM(A242))=0</formula>
    </cfRule>
  </conditionalFormatting>
  <conditionalFormatting sqref="AI247:AI248">
    <cfRule type="expression" dxfId="3060" priority="635">
      <formula>AND($H247&lt;&gt;"",$I247&lt;&gt;"",$J247&lt;&gt;"")</formula>
    </cfRule>
    <cfRule type="expression" dxfId="3059" priority="636">
      <formula>AND($H247&lt;&gt;"",$I247&lt;&gt;"",$J247="")</formula>
    </cfRule>
    <cfRule type="expression" dxfId="3058" priority="637">
      <formula>AND($H247&lt;&gt;"",$I247="",$J247="")</formula>
    </cfRule>
  </conditionalFormatting>
  <conditionalFormatting sqref="H249:J252">
    <cfRule type="expression" dxfId="3057" priority="632">
      <formula>AND($H249&lt;&gt;"",$I249&lt;&gt;"",$J249&lt;&gt;"")</formula>
    </cfRule>
    <cfRule type="expression" dxfId="3056" priority="633">
      <formula>AND($H249&lt;&gt;"",$I249&lt;&gt;"",$J249="")</formula>
    </cfRule>
    <cfRule type="expression" dxfId="3055" priority="634">
      <formula>AND($H249&lt;&gt;"",$I249="",$J249="")</formula>
    </cfRule>
  </conditionalFormatting>
  <conditionalFormatting sqref="AE242:AH245">
    <cfRule type="expression" dxfId="3054" priority="659">
      <formula>AND($H242&lt;&gt;"",$I242&lt;&gt;"",$J242&lt;&gt;"")</formula>
    </cfRule>
    <cfRule type="expression" dxfId="3053" priority="660">
      <formula>AND($H242&lt;&gt;"",$I242&lt;&gt;"",$J242="")</formula>
    </cfRule>
    <cfRule type="expression" dxfId="3052" priority="661">
      <formula>AND($H242&lt;&gt;"",$I242="",$J242="")</formula>
    </cfRule>
  </conditionalFormatting>
  <conditionalFormatting sqref="AI242:AI245">
    <cfRule type="expression" dxfId="3051" priority="656">
      <formula>AND($H242&lt;&gt;"",$I242&lt;&gt;"",$J242&lt;&gt;"")</formula>
    </cfRule>
    <cfRule type="expression" dxfId="3050" priority="657">
      <formula>AND($H242&lt;&gt;"",$I242&lt;&gt;"",$J242="")</formula>
    </cfRule>
    <cfRule type="expression" dxfId="3049" priority="658">
      <formula>AND($H242&lt;&gt;"",$I242="",$J242="")</formula>
    </cfRule>
  </conditionalFormatting>
  <conditionalFormatting sqref="H247:J248">
    <cfRule type="expression" dxfId="3048" priority="653">
      <formula>AND($H247&lt;&gt;"",$I247&lt;&gt;"",$J247&lt;&gt;"")</formula>
    </cfRule>
    <cfRule type="expression" dxfId="3047" priority="654">
      <formula>AND($H247&lt;&gt;"",$I247&lt;&gt;"",$J247="")</formula>
    </cfRule>
    <cfRule type="expression" dxfId="3046" priority="655">
      <formula>AND($H247&lt;&gt;"",$I247="",$J247="")</formula>
    </cfRule>
  </conditionalFormatting>
  <conditionalFormatting sqref="X248:Z248 X247:AG247 U247:U248">
    <cfRule type="expression" dxfId="3045" priority="650">
      <formula>AND($H247&lt;&gt;"",$I247&lt;&gt;"",$J247&lt;&gt;"")</formula>
    </cfRule>
    <cfRule type="expression" dxfId="3044" priority="651">
      <formula>AND($H247&lt;&gt;"",$I247&lt;&gt;"",$J247="")</formula>
    </cfRule>
    <cfRule type="expression" dxfId="3043" priority="652">
      <formula>AND($H247&lt;&gt;"",$I247="",$J247="")</formula>
    </cfRule>
  </conditionalFormatting>
  <conditionalFormatting sqref="H247:H248">
    <cfRule type="expression" dxfId="3042" priority="649">
      <formula>AND($H247&lt;&gt;"",$I247&lt;&gt;"")</formula>
    </cfRule>
  </conditionalFormatting>
  <conditionalFormatting sqref="I247:I248">
    <cfRule type="expression" dxfId="3041" priority="648">
      <formula>AND($I247&lt;&gt;"",$J247&lt;&gt;"")</formula>
    </cfRule>
  </conditionalFormatting>
  <conditionalFormatting sqref="A247:A248">
    <cfRule type="containsBlanks" dxfId="3040" priority="647">
      <formula>LEN(TRIM(A247))=0</formula>
    </cfRule>
  </conditionalFormatting>
  <conditionalFormatting sqref="AA248:AB248">
    <cfRule type="expression" dxfId="3039" priority="644">
      <formula>AND($H248&lt;&gt;"",$I248&lt;&gt;"",$J248&lt;&gt;"")</formula>
    </cfRule>
    <cfRule type="expression" dxfId="3038" priority="645">
      <formula>AND($H248&lt;&gt;"",$I248&lt;&gt;"",$J248="")</formula>
    </cfRule>
    <cfRule type="expression" dxfId="3037" priority="646">
      <formula>AND($H248&lt;&gt;"",$I248="",$J248="")</formula>
    </cfRule>
  </conditionalFormatting>
  <conditionalFormatting sqref="AC248:AD248">
    <cfRule type="expression" dxfId="3036" priority="641">
      <formula>AND($H248&lt;&gt;"",$I248&lt;&gt;"",$J248&lt;&gt;"")</formula>
    </cfRule>
    <cfRule type="expression" dxfId="3035" priority="642">
      <formula>AND($H248&lt;&gt;"",$I248&lt;&gt;"",$J248="")</formula>
    </cfRule>
    <cfRule type="expression" dxfId="3034" priority="643">
      <formula>AND($H248&lt;&gt;"",$I248="",$J248="")</formula>
    </cfRule>
  </conditionalFormatting>
  <conditionalFormatting sqref="AE248:AH248 AH247">
    <cfRule type="expression" dxfId="3033" priority="638">
      <formula>AND($H247&lt;&gt;"",$I247&lt;&gt;"",$J247&lt;&gt;"")</formula>
    </cfRule>
    <cfRule type="expression" dxfId="3032" priority="639">
      <formula>AND($H247&lt;&gt;"",$I247&lt;&gt;"",$J247="")</formula>
    </cfRule>
    <cfRule type="expression" dxfId="3031" priority="640">
      <formula>AND($H247&lt;&gt;"",$I247="",$J247="")</formula>
    </cfRule>
  </conditionalFormatting>
  <conditionalFormatting sqref="AC249:AD252">
    <cfRule type="expression" dxfId="3030" priority="620">
      <formula>AND($H249&lt;&gt;"",$I249&lt;&gt;"",$J249&lt;&gt;"")</formula>
    </cfRule>
    <cfRule type="expression" dxfId="3029" priority="621">
      <formula>AND($H249&lt;&gt;"",$I249&lt;&gt;"",$J249="")</formula>
    </cfRule>
    <cfRule type="expression" dxfId="3028" priority="622">
      <formula>AND($H249&lt;&gt;"",$I249="",$J249="")</formula>
    </cfRule>
  </conditionalFormatting>
  <conditionalFormatting sqref="AE249:AH252">
    <cfRule type="expression" dxfId="3027" priority="617">
      <formula>AND($H249&lt;&gt;"",$I249&lt;&gt;"",$J249&lt;&gt;"")</formula>
    </cfRule>
    <cfRule type="expression" dxfId="3026" priority="618">
      <formula>AND($H249&lt;&gt;"",$I249&lt;&gt;"",$J249="")</formula>
    </cfRule>
    <cfRule type="expression" dxfId="3025" priority="619">
      <formula>AND($H249&lt;&gt;"",$I249="",$J249="")</formula>
    </cfRule>
  </conditionalFormatting>
  <conditionalFormatting sqref="X249:Z252 U249:U252">
    <cfRule type="expression" dxfId="3024" priority="629">
      <formula>AND($H249&lt;&gt;"",$I249&lt;&gt;"",$J249&lt;&gt;"")</formula>
    </cfRule>
    <cfRule type="expression" dxfId="3023" priority="630">
      <formula>AND($H249&lt;&gt;"",$I249&lt;&gt;"",$J249="")</formula>
    </cfRule>
    <cfRule type="expression" dxfId="3022" priority="631">
      <formula>AND($H249&lt;&gt;"",$I249="",$J249="")</formula>
    </cfRule>
  </conditionalFormatting>
  <conditionalFormatting sqref="H249:H252">
    <cfRule type="expression" dxfId="3021" priority="628">
      <formula>AND($H249&lt;&gt;"",$I249&lt;&gt;"")</formula>
    </cfRule>
  </conditionalFormatting>
  <conditionalFormatting sqref="I249:I252">
    <cfRule type="expression" dxfId="3020" priority="627">
      <formula>AND($I249&lt;&gt;"",$J249&lt;&gt;"")</formula>
    </cfRule>
  </conditionalFormatting>
  <conditionalFormatting sqref="A249:A252">
    <cfRule type="containsBlanks" dxfId="3019" priority="626">
      <formula>LEN(TRIM(A249))=0</formula>
    </cfRule>
  </conditionalFormatting>
  <conditionalFormatting sqref="AA249:AB252">
    <cfRule type="expression" dxfId="3018" priority="623">
      <formula>AND($H249&lt;&gt;"",$I249&lt;&gt;"",$J249&lt;&gt;"")</formula>
    </cfRule>
    <cfRule type="expression" dxfId="3017" priority="624">
      <formula>AND($H249&lt;&gt;"",$I249&lt;&gt;"",$J249="")</formula>
    </cfRule>
    <cfRule type="expression" dxfId="3016" priority="625">
      <formula>AND($H249&lt;&gt;"",$I249="",$J249="")</formula>
    </cfRule>
  </conditionalFormatting>
  <conditionalFormatting sqref="AC257:AD257 AC255:AD255">
    <cfRule type="expression" dxfId="3015" priority="599">
      <formula>AND($H255&lt;&gt;"",$I255&lt;&gt;"",$J255&lt;&gt;"")</formula>
    </cfRule>
    <cfRule type="expression" dxfId="3014" priority="600">
      <formula>AND($H255&lt;&gt;"",$I255&lt;&gt;"",$J255="")</formula>
    </cfRule>
    <cfRule type="expression" dxfId="3013" priority="601">
      <formula>AND($H255&lt;&gt;"",$I255="",$J255="")</formula>
    </cfRule>
  </conditionalFormatting>
  <conditionalFormatting sqref="AE257:AH257 AH256 AE255:AH255">
    <cfRule type="expression" dxfId="3012" priority="596">
      <formula>AND($H255&lt;&gt;"",$I255&lt;&gt;"",$J255&lt;&gt;"")</formula>
    </cfRule>
    <cfRule type="expression" dxfId="3011" priority="597">
      <formula>AND($H255&lt;&gt;"",$I255&lt;&gt;"",$J255="")</formula>
    </cfRule>
    <cfRule type="expression" dxfId="3010" priority="598">
      <formula>AND($H255&lt;&gt;"",$I255="",$J255="")</formula>
    </cfRule>
  </conditionalFormatting>
  <conditionalFormatting sqref="AI249:AI252">
    <cfRule type="expression" dxfId="3009" priority="614">
      <formula>AND($H249&lt;&gt;"",$I249&lt;&gt;"",$J249&lt;&gt;"")</formula>
    </cfRule>
    <cfRule type="expression" dxfId="3008" priority="615">
      <formula>AND($H249&lt;&gt;"",$I249&lt;&gt;"",$J249="")</formula>
    </cfRule>
    <cfRule type="expression" dxfId="3007" priority="616">
      <formula>AND($H249&lt;&gt;"",$I249="",$J249="")</formula>
    </cfRule>
  </conditionalFormatting>
  <conditionalFormatting sqref="H255:J257">
    <cfRule type="expression" dxfId="3006" priority="611">
      <formula>AND($H255&lt;&gt;"",$I255&lt;&gt;"",$J255&lt;&gt;"")</formula>
    </cfRule>
    <cfRule type="expression" dxfId="3005" priority="612">
      <formula>AND($H255&lt;&gt;"",$I255&lt;&gt;"",$J255="")</formula>
    </cfRule>
    <cfRule type="expression" dxfId="3004" priority="613">
      <formula>AND($H255&lt;&gt;"",$I255="",$J255="")</formula>
    </cfRule>
  </conditionalFormatting>
  <conditionalFormatting sqref="X257:Z257 X256:AG256 U255:U257 X255:Z255">
    <cfRule type="expression" dxfId="3003" priority="608">
      <formula>AND($H255&lt;&gt;"",$I255&lt;&gt;"",$J255&lt;&gt;"")</formula>
    </cfRule>
    <cfRule type="expression" dxfId="3002" priority="609">
      <formula>AND($H255&lt;&gt;"",$I255&lt;&gt;"",$J255="")</formula>
    </cfRule>
    <cfRule type="expression" dxfId="3001" priority="610">
      <formula>AND($H255&lt;&gt;"",$I255="",$J255="")</formula>
    </cfRule>
  </conditionalFormatting>
  <conditionalFormatting sqref="H255:H257">
    <cfRule type="expression" dxfId="3000" priority="607">
      <formula>AND($H255&lt;&gt;"",$I255&lt;&gt;"")</formula>
    </cfRule>
  </conditionalFormatting>
  <conditionalFormatting sqref="I255:I257">
    <cfRule type="expression" dxfId="2999" priority="606">
      <formula>AND($I255&lt;&gt;"",$J255&lt;&gt;"")</formula>
    </cfRule>
  </conditionalFormatting>
  <conditionalFormatting sqref="A255:A257">
    <cfRule type="containsBlanks" dxfId="2998" priority="605">
      <formula>LEN(TRIM(A255))=0</formula>
    </cfRule>
  </conditionalFormatting>
  <conditionalFormatting sqref="AA257:AB257 AA255:AB255">
    <cfRule type="expression" dxfId="2997" priority="602">
      <formula>AND($H255&lt;&gt;"",$I255&lt;&gt;"",$J255&lt;&gt;"")</formula>
    </cfRule>
    <cfRule type="expression" dxfId="2996" priority="603">
      <formula>AND($H255&lt;&gt;"",$I255&lt;&gt;"",$J255="")</formula>
    </cfRule>
    <cfRule type="expression" dxfId="2995" priority="604">
      <formula>AND($H255&lt;&gt;"",$I255="",$J255="")</formula>
    </cfRule>
  </conditionalFormatting>
  <conditionalFormatting sqref="AI255:AI257">
    <cfRule type="expression" dxfId="2994" priority="593">
      <formula>AND($H255&lt;&gt;"",$I255&lt;&gt;"",$J255&lt;&gt;"")</formula>
    </cfRule>
    <cfRule type="expression" dxfId="2993" priority="594">
      <formula>AND($H255&lt;&gt;"",$I255&lt;&gt;"",$J255="")</formula>
    </cfRule>
    <cfRule type="expression" dxfId="2992" priority="595">
      <formula>AND($H255&lt;&gt;"",$I255="",$J255="")</formula>
    </cfRule>
  </conditionalFormatting>
  <conditionalFormatting sqref="H258:J261">
    <cfRule type="expression" dxfId="2991" priority="590">
      <formula>AND($H258&lt;&gt;"",$I258&lt;&gt;"",$J258&lt;&gt;"")</formula>
    </cfRule>
    <cfRule type="expression" dxfId="2990" priority="591">
      <formula>AND($H258&lt;&gt;"",$I258&lt;&gt;"",$J258="")</formula>
    </cfRule>
    <cfRule type="expression" dxfId="2989" priority="592">
      <formula>AND($H258&lt;&gt;"",$I258="",$J258="")</formula>
    </cfRule>
  </conditionalFormatting>
  <conditionalFormatting sqref="X258:Z261 U258:U261">
    <cfRule type="expression" dxfId="2988" priority="587">
      <formula>AND($H258&lt;&gt;"",$I258&lt;&gt;"",$J258&lt;&gt;"")</formula>
    </cfRule>
    <cfRule type="expression" dxfId="2987" priority="588">
      <formula>AND($H258&lt;&gt;"",$I258&lt;&gt;"",$J258="")</formula>
    </cfRule>
    <cfRule type="expression" dxfId="2986" priority="589">
      <formula>AND($H258&lt;&gt;"",$I258="",$J258="")</formula>
    </cfRule>
  </conditionalFormatting>
  <conditionalFormatting sqref="H258:H261">
    <cfRule type="expression" dxfId="2985" priority="586">
      <formula>AND($H258&lt;&gt;"",$I258&lt;&gt;"")</formula>
    </cfRule>
  </conditionalFormatting>
  <conditionalFormatting sqref="I258:I261">
    <cfRule type="expression" dxfId="2984" priority="585">
      <formula>AND($I258&lt;&gt;"",$J258&lt;&gt;"")</formula>
    </cfRule>
  </conditionalFormatting>
  <conditionalFormatting sqref="A258:A261">
    <cfRule type="containsBlanks" dxfId="2983" priority="584">
      <formula>LEN(TRIM(A258))=0</formula>
    </cfRule>
  </conditionalFormatting>
  <conditionalFormatting sqref="AA258:AB261">
    <cfRule type="expression" dxfId="2982" priority="581">
      <formula>AND($H258&lt;&gt;"",$I258&lt;&gt;"",$J258&lt;&gt;"")</formula>
    </cfRule>
    <cfRule type="expression" dxfId="2981" priority="582">
      <formula>AND($H258&lt;&gt;"",$I258&lt;&gt;"",$J258="")</formula>
    </cfRule>
    <cfRule type="expression" dxfId="2980" priority="583">
      <formula>AND($H258&lt;&gt;"",$I258="",$J258="")</formula>
    </cfRule>
  </conditionalFormatting>
  <conditionalFormatting sqref="AC258:AD261">
    <cfRule type="expression" dxfId="2979" priority="578">
      <formula>AND($H258&lt;&gt;"",$I258&lt;&gt;"",$J258&lt;&gt;"")</formula>
    </cfRule>
    <cfRule type="expression" dxfId="2978" priority="579">
      <formula>AND($H258&lt;&gt;"",$I258&lt;&gt;"",$J258="")</formula>
    </cfRule>
    <cfRule type="expression" dxfId="2977" priority="580">
      <formula>AND($H258&lt;&gt;"",$I258="",$J258="")</formula>
    </cfRule>
  </conditionalFormatting>
  <conditionalFormatting sqref="AE258:AH261">
    <cfRule type="expression" dxfId="2976" priority="575">
      <formula>AND($H258&lt;&gt;"",$I258&lt;&gt;"",$J258&lt;&gt;"")</formula>
    </cfRule>
    <cfRule type="expression" dxfId="2975" priority="576">
      <formula>AND($H258&lt;&gt;"",$I258&lt;&gt;"",$J258="")</formula>
    </cfRule>
    <cfRule type="expression" dxfId="2974" priority="577">
      <formula>AND($H258&lt;&gt;"",$I258="",$J258="")</formula>
    </cfRule>
  </conditionalFormatting>
  <conditionalFormatting sqref="AI258:AI261">
    <cfRule type="expression" dxfId="2973" priority="572">
      <formula>AND($H258&lt;&gt;"",$I258&lt;&gt;"",$J258&lt;&gt;"")</formula>
    </cfRule>
    <cfRule type="expression" dxfId="2972" priority="573">
      <formula>AND($H258&lt;&gt;"",$I258&lt;&gt;"",$J258="")</formula>
    </cfRule>
    <cfRule type="expression" dxfId="2971" priority="574">
      <formula>AND($H258&lt;&gt;"",$I258="",$J258="")</formula>
    </cfRule>
  </conditionalFormatting>
  <conditionalFormatting sqref="H277:J277">
    <cfRule type="expression" dxfId="2970" priority="569">
      <formula>AND($H277&lt;&gt;"",$I277&lt;&gt;"",$J277&lt;&gt;"")</formula>
    </cfRule>
    <cfRule type="expression" dxfId="2969" priority="570">
      <formula>AND($H277&lt;&gt;"",$I277&lt;&gt;"",$J277="")</formula>
    </cfRule>
    <cfRule type="expression" dxfId="2968" priority="571">
      <formula>AND($H277&lt;&gt;"",$I277="",$J277="")</formula>
    </cfRule>
  </conditionalFormatting>
  <conditionalFormatting sqref="U277 X277:Z277">
    <cfRule type="expression" dxfId="2967" priority="566">
      <formula>AND($H277&lt;&gt;"",$I277&lt;&gt;"",$J277&lt;&gt;"")</formula>
    </cfRule>
    <cfRule type="expression" dxfId="2966" priority="567">
      <formula>AND($H277&lt;&gt;"",$I277&lt;&gt;"",$J277="")</formula>
    </cfRule>
    <cfRule type="expression" dxfId="2965" priority="568">
      <formula>AND($H277&lt;&gt;"",$I277="",$J277="")</formula>
    </cfRule>
  </conditionalFormatting>
  <conditionalFormatting sqref="H277">
    <cfRule type="expression" dxfId="2964" priority="565">
      <formula>AND($H277&lt;&gt;"",$I277&lt;&gt;"")</formula>
    </cfRule>
  </conditionalFormatting>
  <conditionalFormatting sqref="I277">
    <cfRule type="expression" dxfId="2963" priority="564">
      <formula>AND($I277&lt;&gt;"",$J277&lt;&gt;"")</formula>
    </cfRule>
  </conditionalFormatting>
  <conditionalFormatting sqref="A277">
    <cfRule type="containsBlanks" dxfId="2962" priority="563">
      <formula>LEN(TRIM(A277))=0</formula>
    </cfRule>
  </conditionalFormatting>
  <conditionalFormatting sqref="AA277:AB277">
    <cfRule type="expression" dxfId="2961" priority="560">
      <formula>AND($H277&lt;&gt;"",$I277&lt;&gt;"",$J277&lt;&gt;"")</formula>
    </cfRule>
    <cfRule type="expression" dxfId="2960" priority="561">
      <formula>AND($H277&lt;&gt;"",$I277&lt;&gt;"",$J277="")</formula>
    </cfRule>
    <cfRule type="expression" dxfId="2959" priority="562">
      <formula>AND($H277&lt;&gt;"",$I277="",$J277="")</formula>
    </cfRule>
  </conditionalFormatting>
  <conditionalFormatting sqref="AC277:AD277">
    <cfRule type="expression" dxfId="2958" priority="557">
      <formula>AND($H277&lt;&gt;"",$I277&lt;&gt;"",$J277&lt;&gt;"")</formula>
    </cfRule>
    <cfRule type="expression" dxfId="2957" priority="558">
      <formula>AND($H277&lt;&gt;"",$I277&lt;&gt;"",$J277="")</formula>
    </cfRule>
    <cfRule type="expression" dxfId="2956" priority="559">
      <formula>AND($H277&lt;&gt;"",$I277="",$J277="")</formula>
    </cfRule>
  </conditionalFormatting>
  <conditionalFormatting sqref="AE277:AH277">
    <cfRule type="expression" dxfId="2955" priority="554">
      <formula>AND($H277&lt;&gt;"",$I277&lt;&gt;"",$J277&lt;&gt;"")</formula>
    </cfRule>
    <cfRule type="expression" dxfId="2954" priority="555">
      <formula>AND($H277&lt;&gt;"",$I277&lt;&gt;"",$J277="")</formula>
    </cfRule>
    <cfRule type="expression" dxfId="2953" priority="556">
      <formula>AND($H277&lt;&gt;"",$I277="",$J277="")</formula>
    </cfRule>
  </conditionalFormatting>
  <conditionalFormatting sqref="AI277">
    <cfRule type="expression" dxfId="2952" priority="551">
      <formula>AND($H277&lt;&gt;"",$I277&lt;&gt;"",$J277&lt;&gt;"")</formula>
    </cfRule>
    <cfRule type="expression" dxfId="2951" priority="552">
      <formula>AND($H277&lt;&gt;"",$I277&lt;&gt;"",$J277="")</formula>
    </cfRule>
    <cfRule type="expression" dxfId="2950" priority="553">
      <formula>AND($H277&lt;&gt;"",$I277="",$J277="")</formula>
    </cfRule>
  </conditionalFormatting>
  <conditionalFormatting sqref="H263:J264">
    <cfRule type="expression" dxfId="2949" priority="548">
      <formula>AND($H263&lt;&gt;"",$I263&lt;&gt;"",$J263&lt;&gt;"")</formula>
    </cfRule>
    <cfRule type="expression" dxfId="2948" priority="549">
      <formula>AND($H263&lt;&gt;"",$I263&lt;&gt;"",$J263="")</formula>
    </cfRule>
    <cfRule type="expression" dxfId="2947" priority="550">
      <formula>AND($H263&lt;&gt;"",$I263="",$J263="")</formula>
    </cfRule>
  </conditionalFormatting>
  <conditionalFormatting sqref="X264:Z264 X263:AG263 U263:U264">
    <cfRule type="expression" dxfId="2946" priority="545">
      <formula>AND($H263&lt;&gt;"",$I263&lt;&gt;"",$J263&lt;&gt;"")</formula>
    </cfRule>
    <cfRule type="expression" dxfId="2945" priority="546">
      <formula>AND($H263&lt;&gt;"",$I263&lt;&gt;"",$J263="")</formula>
    </cfRule>
    <cfRule type="expression" dxfId="2944" priority="547">
      <formula>AND($H263&lt;&gt;"",$I263="",$J263="")</formula>
    </cfRule>
  </conditionalFormatting>
  <conditionalFormatting sqref="H263:H264">
    <cfRule type="expression" dxfId="2943" priority="544">
      <formula>AND($H263&lt;&gt;"",$I263&lt;&gt;"")</formula>
    </cfRule>
  </conditionalFormatting>
  <conditionalFormatting sqref="I263:I264">
    <cfRule type="expression" dxfId="2942" priority="543">
      <formula>AND($I263&lt;&gt;"",$J263&lt;&gt;"")</formula>
    </cfRule>
  </conditionalFormatting>
  <conditionalFormatting sqref="A263:A264">
    <cfRule type="containsBlanks" dxfId="2941" priority="542">
      <formula>LEN(TRIM(A263))=0</formula>
    </cfRule>
  </conditionalFormatting>
  <conditionalFormatting sqref="AA264:AB264">
    <cfRule type="expression" dxfId="2940" priority="539">
      <formula>AND($H264&lt;&gt;"",$I264&lt;&gt;"",$J264&lt;&gt;"")</formula>
    </cfRule>
    <cfRule type="expression" dxfId="2939" priority="540">
      <formula>AND($H264&lt;&gt;"",$I264&lt;&gt;"",$J264="")</formula>
    </cfRule>
    <cfRule type="expression" dxfId="2938" priority="541">
      <formula>AND($H264&lt;&gt;"",$I264="",$J264="")</formula>
    </cfRule>
  </conditionalFormatting>
  <conditionalFormatting sqref="AC264:AD264">
    <cfRule type="expression" dxfId="2937" priority="536">
      <formula>AND($H264&lt;&gt;"",$I264&lt;&gt;"",$J264&lt;&gt;"")</formula>
    </cfRule>
    <cfRule type="expression" dxfId="2936" priority="537">
      <formula>AND($H264&lt;&gt;"",$I264&lt;&gt;"",$J264="")</formula>
    </cfRule>
    <cfRule type="expression" dxfId="2935" priority="538">
      <formula>AND($H264&lt;&gt;"",$I264="",$J264="")</formula>
    </cfRule>
  </conditionalFormatting>
  <conditionalFormatting sqref="AE264:AH264 AH263">
    <cfRule type="expression" dxfId="2934" priority="533">
      <formula>AND($H263&lt;&gt;"",$I263&lt;&gt;"",$J263&lt;&gt;"")</formula>
    </cfRule>
    <cfRule type="expression" dxfId="2933" priority="534">
      <formula>AND($H263&lt;&gt;"",$I263&lt;&gt;"",$J263="")</formula>
    </cfRule>
    <cfRule type="expression" dxfId="2932" priority="535">
      <formula>AND($H263&lt;&gt;"",$I263="",$J263="")</formula>
    </cfRule>
  </conditionalFormatting>
  <conditionalFormatting sqref="AI263:AI264">
    <cfRule type="expression" dxfId="2931" priority="530">
      <formula>AND($H263&lt;&gt;"",$I263&lt;&gt;"",$J263&lt;&gt;"")</formula>
    </cfRule>
    <cfRule type="expression" dxfId="2930" priority="531">
      <formula>AND($H263&lt;&gt;"",$I263&lt;&gt;"",$J263="")</formula>
    </cfRule>
    <cfRule type="expression" dxfId="2929" priority="532">
      <formula>AND($H263&lt;&gt;"",$I263="",$J263="")</formula>
    </cfRule>
  </conditionalFormatting>
  <conditionalFormatting sqref="H265:J268">
    <cfRule type="expression" dxfId="2928" priority="527">
      <formula>AND($H265&lt;&gt;"",$I265&lt;&gt;"",$J265&lt;&gt;"")</formula>
    </cfRule>
    <cfRule type="expression" dxfId="2927" priority="528">
      <formula>AND($H265&lt;&gt;"",$I265&lt;&gt;"",$J265="")</formula>
    </cfRule>
    <cfRule type="expression" dxfId="2926" priority="529">
      <formula>AND($H265&lt;&gt;"",$I265="",$J265="")</formula>
    </cfRule>
  </conditionalFormatting>
  <conditionalFormatting sqref="X265:Z268 U265:U268">
    <cfRule type="expression" dxfId="2925" priority="524">
      <formula>AND($H265&lt;&gt;"",$I265&lt;&gt;"",$J265&lt;&gt;"")</formula>
    </cfRule>
    <cfRule type="expression" dxfId="2924" priority="525">
      <formula>AND($H265&lt;&gt;"",$I265&lt;&gt;"",$J265="")</formula>
    </cfRule>
    <cfRule type="expression" dxfId="2923" priority="526">
      <formula>AND($H265&lt;&gt;"",$I265="",$J265="")</formula>
    </cfRule>
  </conditionalFormatting>
  <conditionalFormatting sqref="H265:H268">
    <cfRule type="expression" dxfId="2922" priority="523">
      <formula>AND($H265&lt;&gt;"",$I265&lt;&gt;"")</formula>
    </cfRule>
  </conditionalFormatting>
  <conditionalFormatting sqref="I265:I268">
    <cfRule type="expression" dxfId="2921" priority="522">
      <formula>AND($I265&lt;&gt;"",$J265&lt;&gt;"")</formula>
    </cfRule>
  </conditionalFormatting>
  <conditionalFormatting sqref="A265:A268">
    <cfRule type="containsBlanks" dxfId="2920" priority="521">
      <formula>LEN(TRIM(A265))=0</formula>
    </cfRule>
  </conditionalFormatting>
  <conditionalFormatting sqref="AA265:AB268">
    <cfRule type="expression" dxfId="2919" priority="518">
      <formula>AND($H265&lt;&gt;"",$I265&lt;&gt;"",$J265&lt;&gt;"")</formula>
    </cfRule>
    <cfRule type="expression" dxfId="2918" priority="519">
      <formula>AND($H265&lt;&gt;"",$I265&lt;&gt;"",$J265="")</formula>
    </cfRule>
    <cfRule type="expression" dxfId="2917" priority="520">
      <formula>AND($H265&lt;&gt;"",$I265="",$J265="")</formula>
    </cfRule>
  </conditionalFormatting>
  <conditionalFormatting sqref="AC265:AD268">
    <cfRule type="expression" dxfId="2916" priority="515">
      <formula>AND($H265&lt;&gt;"",$I265&lt;&gt;"",$J265&lt;&gt;"")</formula>
    </cfRule>
    <cfRule type="expression" dxfId="2915" priority="516">
      <formula>AND($H265&lt;&gt;"",$I265&lt;&gt;"",$J265="")</formula>
    </cfRule>
    <cfRule type="expression" dxfId="2914" priority="517">
      <formula>AND($H265&lt;&gt;"",$I265="",$J265="")</formula>
    </cfRule>
  </conditionalFormatting>
  <conditionalFormatting sqref="AE265:AH268">
    <cfRule type="expression" dxfId="2913" priority="512">
      <formula>AND($H265&lt;&gt;"",$I265&lt;&gt;"",$J265&lt;&gt;"")</formula>
    </cfRule>
    <cfRule type="expression" dxfId="2912" priority="513">
      <formula>AND($H265&lt;&gt;"",$I265&lt;&gt;"",$J265="")</formula>
    </cfRule>
    <cfRule type="expression" dxfId="2911" priority="514">
      <formula>AND($H265&lt;&gt;"",$I265="",$J265="")</formula>
    </cfRule>
  </conditionalFormatting>
  <conditionalFormatting sqref="AI265:AI268">
    <cfRule type="expression" dxfId="2910" priority="509">
      <formula>AND($H265&lt;&gt;"",$I265&lt;&gt;"",$J265&lt;&gt;"")</formula>
    </cfRule>
    <cfRule type="expression" dxfId="2909" priority="510">
      <formula>AND($H265&lt;&gt;"",$I265&lt;&gt;"",$J265="")</formula>
    </cfRule>
    <cfRule type="expression" dxfId="2908" priority="511">
      <formula>AND($H265&lt;&gt;"",$I265="",$J265="")</formula>
    </cfRule>
  </conditionalFormatting>
  <conditionalFormatting sqref="H270:J271">
    <cfRule type="expression" dxfId="2907" priority="506">
      <formula>AND($H270&lt;&gt;"",$I270&lt;&gt;"",$J270&lt;&gt;"")</formula>
    </cfRule>
    <cfRule type="expression" dxfId="2906" priority="507">
      <formula>AND($H270&lt;&gt;"",$I270&lt;&gt;"",$J270="")</formula>
    </cfRule>
    <cfRule type="expression" dxfId="2905" priority="508">
      <formula>AND($H270&lt;&gt;"",$I270="",$J270="")</formula>
    </cfRule>
  </conditionalFormatting>
  <conditionalFormatting sqref="X271:Z271 X270:AG270 U270:U271">
    <cfRule type="expression" dxfId="2904" priority="503">
      <formula>AND($H270&lt;&gt;"",$I270&lt;&gt;"",$J270&lt;&gt;"")</formula>
    </cfRule>
    <cfRule type="expression" dxfId="2903" priority="504">
      <formula>AND($H270&lt;&gt;"",$I270&lt;&gt;"",$J270="")</formula>
    </cfRule>
    <cfRule type="expression" dxfId="2902" priority="505">
      <formula>AND($H270&lt;&gt;"",$I270="",$J270="")</formula>
    </cfRule>
  </conditionalFormatting>
  <conditionalFormatting sqref="H270:H271">
    <cfRule type="expression" dxfId="2901" priority="502">
      <formula>AND($H270&lt;&gt;"",$I270&lt;&gt;"")</formula>
    </cfRule>
  </conditionalFormatting>
  <conditionalFormatting sqref="I270:I271">
    <cfRule type="expression" dxfId="2900" priority="501">
      <formula>AND($I270&lt;&gt;"",$J270&lt;&gt;"")</formula>
    </cfRule>
  </conditionalFormatting>
  <conditionalFormatting sqref="A270:A271">
    <cfRule type="containsBlanks" dxfId="2899" priority="500">
      <formula>LEN(TRIM(A270))=0</formula>
    </cfRule>
  </conditionalFormatting>
  <conditionalFormatting sqref="AA271:AB271">
    <cfRule type="expression" dxfId="2898" priority="497">
      <formula>AND($H271&lt;&gt;"",$I271&lt;&gt;"",$J271&lt;&gt;"")</formula>
    </cfRule>
    <cfRule type="expression" dxfId="2897" priority="498">
      <formula>AND($H271&lt;&gt;"",$I271&lt;&gt;"",$J271="")</formula>
    </cfRule>
    <cfRule type="expression" dxfId="2896" priority="499">
      <formula>AND($H271&lt;&gt;"",$I271="",$J271="")</formula>
    </cfRule>
  </conditionalFormatting>
  <conditionalFormatting sqref="AC271:AD271">
    <cfRule type="expression" dxfId="2895" priority="494">
      <formula>AND($H271&lt;&gt;"",$I271&lt;&gt;"",$J271&lt;&gt;"")</formula>
    </cfRule>
    <cfRule type="expression" dxfId="2894" priority="495">
      <formula>AND($H271&lt;&gt;"",$I271&lt;&gt;"",$J271="")</formula>
    </cfRule>
    <cfRule type="expression" dxfId="2893" priority="496">
      <formula>AND($H271&lt;&gt;"",$I271="",$J271="")</formula>
    </cfRule>
  </conditionalFormatting>
  <conditionalFormatting sqref="AE271:AH271 AH270">
    <cfRule type="expression" dxfId="2892" priority="491">
      <formula>AND($H270&lt;&gt;"",$I270&lt;&gt;"",$J270&lt;&gt;"")</formula>
    </cfRule>
    <cfRule type="expression" dxfId="2891" priority="492">
      <formula>AND($H270&lt;&gt;"",$I270&lt;&gt;"",$J270="")</formula>
    </cfRule>
    <cfRule type="expression" dxfId="2890" priority="493">
      <formula>AND($H270&lt;&gt;"",$I270="",$J270="")</formula>
    </cfRule>
  </conditionalFormatting>
  <conditionalFormatting sqref="AI270:AI271">
    <cfRule type="expression" dxfId="2889" priority="488">
      <formula>AND($H270&lt;&gt;"",$I270&lt;&gt;"",$J270&lt;&gt;"")</formula>
    </cfRule>
    <cfRule type="expression" dxfId="2888" priority="489">
      <formula>AND($H270&lt;&gt;"",$I270&lt;&gt;"",$J270="")</formula>
    </cfRule>
    <cfRule type="expression" dxfId="2887" priority="490">
      <formula>AND($H270&lt;&gt;"",$I270="",$J270="")</formula>
    </cfRule>
  </conditionalFormatting>
  <conditionalFormatting sqref="H272:J275">
    <cfRule type="expression" dxfId="2886" priority="485">
      <formula>AND($H272&lt;&gt;"",$I272&lt;&gt;"",$J272&lt;&gt;"")</formula>
    </cfRule>
    <cfRule type="expression" dxfId="2885" priority="486">
      <formula>AND($H272&lt;&gt;"",$I272&lt;&gt;"",$J272="")</formula>
    </cfRule>
    <cfRule type="expression" dxfId="2884" priority="487">
      <formula>AND($H272&lt;&gt;"",$I272="",$J272="")</formula>
    </cfRule>
  </conditionalFormatting>
  <conditionalFormatting sqref="X272:Z275 U272:U275">
    <cfRule type="expression" dxfId="2883" priority="482">
      <formula>AND($H272&lt;&gt;"",$I272&lt;&gt;"",$J272&lt;&gt;"")</formula>
    </cfRule>
    <cfRule type="expression" dxfId="2882" priority="483">
      <formula>AND($H272&lt;&gt;"",$I272&lt;&gt;"",$J272="")</formula>
    </cfRule>
    <cfRule type="expression" dxfId="2881" priority="484">
      <formula>AND($H272&lt;&gt;"",$I272="",$J272="")</formula>
    </cfRule>
  </conditionalFormatting>
  <conditionalFormatting sqref="H272:H275">
    <cfRule type="expression" dxfId="2880" priority="481">
      <formula>AND($H272&lt;&gt;"",$I272&lt;&gt;"")</formula>
    </cfRule>
  </conditionalFormatting>
  <conditionalFormatting sqref="I272:I275">
    <cfRule type="expression" dxfId="2879" priority="480">
      <formula>AND($I272&lt;&gt;"",$J272&lt;&gt;"")</formula>
    </cfRule>
  </conditionalFormatting>
  <conditionalFormatting sqref="A272:A275">
    <cfRule type="containsBlanks" dxfId="2878" priority="479">
      <formula>LEN(TRIM(A272))=0</formula>
    </cfRule>
  </conditionalFormatting>
  <conditionalFormatting sqref="AA272:AB275">
    <cfRule type="expression" dxfId="2877" priority="476">
      <formula>AND($H272&lt;&gt;"",$I272&lt;&gt;"",$J272&lt;&gt;"")</formula>
    </cfRule>
    <cfRule type="expression" dxfId="2876" priority="477">
      <formula>AND($H272&lt;&gt;"",$I272&lt;&gt;"",$J272="")</formula>
    </cfRule>
    <cfRule type="expression" dxfId="2875" priority="478">
      <formula>AND($H272&lt;&gt;"",$I272="",$J272="")</formula>
    </cfRule>
  </conditionalFormatting>
  <conditionalFormatting sqref="AC272:AD275">
    <cfRule type="expression" dxfId="2874" priority="473">
      <formula>AND($H272&lt;&gt;"",$I272&lt;&gt;"",$J272&lt;&gt;"")</formula>
    </cfRule>
    <cfRule type="expression" dxfId="2873" priority="474">
      <formula>AND($H272&lt;&gt;"",$I272&lt;&gt;"",$J272="")</formula>
    </cfRule>
    <cfRule type="expression" dxfId="2872" priority="475">
      <formula>AND($H272&lt;&gt;"",$I272="",$J272="")</formula>
    </cfRule>
  </conditionalFormatting>
  <conditionalFormatting sqref="AE272:AH275">
    <cfRule type="expression" dxfId="2871" priority="470">
      <formula>AND($H272&lt;&gt;"",$I272&lt;&gt;"",$J272&lt;&gt;"")</formula>
    </cfRule>
    <cfRule type="expression" dxfId="2870" priority="471">
      <formula>AND($H272&lt;&gt;"",$I272&lt;&gt;"",$J272="")</formula>
    </cfRule>
    <cfRule type="expression" dxfId="2869" priority="472">
      <formula>AND($H272&lt;&gt;"",$I272="",$J272="")</formula>
    </cfRule>
  </conditionalFormatting>
  <conditionalFormatting sqref="AI272:AI275">
    <cfRule type="expression" dxfId="2868" priority="467">
      <formula>AND($H272&lt;&gt;"",$I272&lt;&gt;"",$J272&lt;&gt;"")</formula>
    </cfRule>
    <cfRule type="expression" dxfId="2867" priority="468">
      <formula>AND($H272&lt;&gt;"",$I272&lt;&gt;"",$J272="")</formula>
    </cfRule>
    <cfRule type="expression" dxfId="2866" priority="469">
      <formula>AND($H272&lt;&gt;"",$I272="",$J272="")</formula>
    </cfRule>
  </conditionalFormatting>
  <conditionalFormatting sqref="H295:J298">
    <cfRule type="expression" dxfId="2865" priority="443">
      <formula>AND($H295&lt;&gt;"",$I295&lt;&gt;"",$J295&lt;&gt;"")</formula>
    </cfRule>
    <cfRule type="expression" dxfId="2864" priority="444">
      <formula>AND($H295&lt;&gt;"",$I295&lt;&gt;"",$J295="")</formula>
    </cfRule>
    <cfRule type="expression" dxfId="2863" priority="445">
      <formula>AND($H295&lt;&gt;"",$I295="",$J295="")</formula>
    </cfRule>
  </conditionalFormatting>
  <conditionalFormatting sqref="X295:Z298 U295:U298">
    <cfRule type="expression" dxfId="2862" priority="440">
      <formula>AND($H295&lt;&gt;"",$I295&lt;&gt;"",$J295&lt;&gt;"")</formula>
    </cfRule>
    <cfRule type="expression" dxfId="2861" priority="441">
      <formula>AND($H295&lt;&gt;"",$I295&lt;&gt;"",$J295="")</formula>
    </cfRule>
    <cfRule type="expression" dxfId="2860" priority="442">
      <formula>AND($H295&lt;&gt;"",$I295="",$J295="")</formula>
    </cfRule>
  </conditionalFormatting>
  <conditionalFormatting sqref="H295:H298">
    <cfRule type="expression" dxfId="2859" priority="439">
      <formula>AND($H295&lt;&gt;"",$I295&lt;&gt;"")</formula>
    </cfRule>
  </conditionalFormatting>
  <conditionalFormatting sqref="I295:I298">
    <cfRule type="expression" dxfId="2858" priority="438">
      <formula>AND($I295&lt;&gt;"",$J295&lt;&gt;"")</formula>
    </cfRule>
  </conditionalFormatting>
  <conditionalFormatting sqref="A295:A298">
    <cfRule type="containsBlanks" dxfId="2857" priority="437">
      <formula>LEN(TRIM(A295))=0</formula>
    </cfRule>
  </conditionalFormatting>
  <conditionalFormatting sqref="AA295:AB298">
    <cfRule type="expression" dxfId="2856" priority="434">
      <formula>AND($H295&lt;&gt;"",$I295&lt;&gt;"",$J295&lt;&gt;"")</formula>
    </cfRule>
    <cfRule type="expression" dxfId="2855" priority="435">
      <formula>AND($H295&lt;&gt;"",$I295&lt;&gt;"",$J295="")</formula>
    </cfRule>
    <cfRule type="expression" dxfId="2854" priority="436">
      <formula>AND($H295&lt;&gt;"",$I295="",$J295="")</formula>
    </cfRule>
  </conditionalFormatting>
  <conditionalFormatting sqref="AC295:AD298">
    <cfRule type="expression" dxfId="2853" priority="431">
      <formula>AND($H295&lt;&gt;"",$I295&lt;&gt;"",$J295&lt;&gt;"")</formula>
    </cfRule>
    <cfRule type="expression" dxfId="2852" priority="432">
      <formula>AND($H295&lt;&gt;"",$I295&lt;&gt;"",$J295="")</formula>
    </cfRule>
    <cfRule type="expression" dxfId="2851" priority="433">
      <formula>AND($H295&lt;&gt;"",$I295="",$J295="")</formula>
    </cfRule>
  </conditionalFormatting>
  <conditionalFormatting sqref="AE295:AH298">
    <cfRule type="expression" dxfId="2850" priority="428">
      <formula>AND($H295&lt;&gt;"",$I295&lt;&gt;"",$J295&lt;&gt;"")</formula>
    </cfRule>
    <cfRule type="expression" dxfId="2849" priority="429">
      <formula>AND($H295&lt;&gt;"",$I295&lt;&gt;"",$J295="")</formula>
    </cfRule>
    <cfRule type="expression" dxfId="2848" priority="430">
      <formula>AND($H295&lt;&gt;"",$I295="",$J295="")</formula>
    </cfRule>
  </conditionalFormatting>
  <conditionalFormatting sqref="AI295:AI298">
    <cfRule type="expression" dxfId="2847" priority="425">
      <formula>AND($H295&lt;&gt;"",$I295&lt;&gt;"",$J295&lt;&gt;"")</formula>
    </cfRule>
    <cfRule type="expression" dxfId="2846" priority="426">
      <formula>AND($H295&lt;&gt;"",$I295&lt;&gt;"",$J295="")</formula>
    </cfRule>
    <cfRule type="expression" dxfId="2845" priority="427">
      <formula>AND($H295&lt;&gt;"",$I295="",$J295="")</formula>
    </cfRule>
  </conditionalFormatting>
  <conditionalFormatting sqref="H294:J294">
    <cfRule type="expression" dxfId="2844" priority="464">
      <formula>AND($H294&lt;&gt;"",$I294&lt;&gt;"",$J294&lt;&gt;"")</formula>
    </cfRule>
    <cfRule type="expression" dxfId="2843" priority="465">
      <formula>AND($H294&lt;&gt;"",$I294&lt;&gt;"",$J294="")</formula>
    </cfRule>
    <cfRule type="expression" dxfId="2842" priority="466">
      <formula>AND($H294&lt;&gt;"",$I294="",$J294="")</formula>
    </cfRule>
  </conditionalFormatting>
  <conditionalFormatting sqref="X294:Z294 U294">
    <cfRule type="expression" dxfId="2841" priority="461">
      <formula>AND($H294&lt;&gt;"",$I294&lt;&gt;"",$J294&lt;&gt;"")</formula>
    </cfRule>
    <cfRule type="expression" dxfId="2840" priority="462">
      <formula>AND($H294&lt;&gt;"",$I294&lt;&gt;"",$J294="")</formula>
    </cfRule>
    <cfRule type="expression" dxfId="2839" priority="463">
      <formula>AND($H294&lt;&gt;"",$I294="",$J294="")</formula>
    </cfRule>
  </conditionalFormatting>
  <conditionalFormatting sqref="H294">
    <cfRule type="expression" dxfId="2838" priority="460">
      <formula>AND($H294&lt;&gt;"",$I294&lt;&gt;"")</formula>
    </cfRule>
  </conditionalFormatting>
  <conditionalFormatting sqref="I294">
    <cfRule type="expression" dxfId="2837" priority="459">
      <formula>AND($I294&lt;&gt;"",$J294&lt;&gt;"")</formula>
    </cfRule>
  </conditionalFormatting>
  <conditionalFormatting sqref="A294">
    <cfRule type="containsBlanks" dxfId="2836" priority="458">
      <formula>LEN(TRIM(A294))=0</formula>
    </cfRule>
  </conditionalFormatting>
  <conditionalFormatting sqref="AA294:AB294">
    <cfRule type="expression" dxfId="2835" priority="455">
      <formula>AND($H294&lt;&gt;"",$I294&lt;&gt;"",$J294&lt;&gt;"")</formula>
    </cfRule>
    <cfRule type="expression" dxfId="2834" priority="456">
      <formula>AND($H294&lt;&gt;"",$I294&lt;&gt;"",$J294="")</formula>
    </cfRule>
    <cfRule type="expression" dxfId="2833" priority="457">
      <formula>AND($H294&lt;&gt;"",$I294="",$J294="")</formula>
    </cfRule>
  </conditionalFormatting>
  <conditionalFormatting sqref="AC294:AD294">
    <cfRule type="expression" dxfId="2832" priority="452">
      <formula>AND($H294&lt;&gt;"",$I294&lt;&gt;"",$J294&lt;&gt;"")</formula>
    </cfRule>
    <cfRule type="expression" dxfId="2831" priority="453">
      <formula>AND($H294&lt;&gt;"",$I294&lt;&gt;"",$J294="")</formula>
    </cfRule>
    <cfRule type="expression" dxfId="2830" priority="454">
      <formula>AND($H294&lt;&gt;"",$I294="",$J294="")</formula>
    </cfRule>
  </conditionalFormatting>
  <conditionalFormatting sqref="AE294:AH294">
    <cfRule type="expression" dxfId="2829" priority="449">
      <formula>AND($H294&lt;&gt;"",$I294&lt;&gt;"",$J294&lt;&gt;"")</formula>
    </cfRule>
    <cfRule type="expression" dxfId="2828" priority="450">
      <formula>AND($H294&lt;&gt;"",$I294&lt;&gt;"",$J294="")</formula>
    </cfRule>
    <cfRule type="expression" dxfId="2827" priority="451">
      <formula>AND($H294&lt;&gt;"",$I294="",$J294="")</formula>
    </cfRule>
  </conditionalFormatting>
  <conditionalFormatting sqref="AI294">
    <cfRule type="expression" dxfId="2826" priority="446">
      <formula>AND($H294&lt;&gt;"",$I294&lt;&gt;"",$J294&lt;&gt;"")</formula>
    </cfRule>
    <cfRule type="expression" dxfId="2825" priority="447">
      <formula>AND($H294&lt;&gt;"",$I294&lt;&gt;"",$J294="")</formula>
    </cfRule>
    <cfRule type="expression" dxfId="2824" priority="448">
      <formula>AND($H294&lt;&gt;"",$I294="",$J294="")</formula>
    </cfRule>
  </conditionalFormatting>
  <conditionalFormatting sqref="AI309">
    <cfRule type="expression" dxfId="2823" priority="395">
      <formula>AND($H309&lt;&gt;"",$I309&lt;&gt;"",$J309&lt;&gt;"")</formula>
    </cfRule>
    <cfRule type="expression" dxfId="2822" priority="396">
      <formula>AND($H309&lt;&gt;"",$I309&lt;&gt;"",$J309="")</formula>
    </cfRule>
    <cfRule type="expression" dxfId="2821" priority="397">
      <formula>AND($H309&lt;&gt;"",$I309="",$J309="")</formula>
    </cfRule>
  </conditionalFormatting>
  <conditionalFormatting sqref="AH310">
    <cfRule type="expression" dxfId="2820" priority="413">
      <formula>AND($H310&lt;&gt;"",$I310&lt;&gt;"",$J310&lt;&gt;"")</formula>
    </cfRule>
    <cfRule type="expression" dxfId="2819" priority="414">
      <formula>AND($H310&lt;&gt;"",$I310&lt;&gt;"",$J310="")</formula>
    </cfRule>
    <cfRule type="expression" dxfId="2818" priority="415">
      <formula>AND($H310&lt;&gt;"",$I310="",$J310="")</formula>
    </cfRule>
  </conditionalFormatting>
  <conditionalFormatting sqref="AI310">
    <cfRule type="expression" dxfId="2817" priority="410">
      <formula>AND($H310&lt;&gt;"",$I310&lt;&gt;"",$J310&lt;&gt;"")</formula>
    </cfRule>
    <cfRule type="expression" dxfId="2816" priority="411">
      <formula>AND($H310&lt;&gt;"",$I310&lt;&gt;"",$J310="")</formula>
    </cfRule>
    <cfRule type="expression" dxfId="2815" priority="412">
      <formula>AND($H310&lt;&gt;"",$I310="",$J310="")</formula>
    </cfRule>
  </conditionalFormatting>
  <conditionalFormatting sqref="X310:AG310 U310">
    <cfRule type="expression" dxfId="2814" priority="419">
      <formula>AND($H310&lt;&gt;"",$I310&lt;&gt;"",$J310&lt;&gt;"")</formula>
    </cfRule>
    <cfRule type="expression" dxfId="2813" priority="420">
      <formula>AND($H310&lt;&gt;"",$I310&lt;&gt;"",$J310="")</formula>
    </cfRule>
    <cfRule type="expression" dxfId="2812" priority="421">
      <formula>AND($H310&lt;&gt;"",$I310="",$J310="")</formula>
    </cfRule>
  </conditionalFormatting>
  <conditionalFormatting sqref="H310:J310">
    <cfRule type="expression" dxfId="2811" priority="422">
      <formula>AND($H310&lt;&gt;"",$I310&lt;&gt;"",$J310&lt;&gt;"")</formula>
    </cfRule>
    <cfRule type="expression" dxfId="2810" priority="423">
      <formula>AND($H310&lt;&gt;"",$I310&lt;&gt;"",$J310="")</formula>
    </cfRule>
    <cfRule type="expression" dxfId="2809" priority="424">
      <formula>AND($H310&lt;&gt;"",$I310="",$J310="")</formula>
    </cfRule>
  </conditionalFormatting>
  <conditionalFormatting sqref="H310">
    <cfRule type="expression" dxfId="2808" priority="418">
      <formula>AND($H310&lt;&gt;"",$I310&lt;&gt;"")</formula>
    </cfRule>
  </conditionalFormatting>
  <conditionalFormatting sqref="I310">
    <cfRule type="expression" dxfId="2807" priority="417">
      <formula>AND($I310&lt;&gt;"",$J310&lt;&gt;"")</formula>
    </cfRule>
  </conditionalFormatting>
  <conditionalFormatting sqref="A310">
    <cfRule type="containsBlanks" dxfId="2806" priority="416">
      <formula>LEN(TRIM(A310))=0</formula>
    </cfRule>
  </conditionalFormatting>
  <conditionalFormatting sqref="AH309">
    <cfRule type="expression" dxfId="2805" priority="398">
      <formula>AND($H309&lt;&gt;"",$I309&lt;&gt;"",$J309&lt;&gt;"")</formula>
    </cfRule>
    <cfRule type="expression" dxfId="2804" priority="399">
      <formula>AND($H309&lt;&gt;"",$I309&lt;&gt;"",$J309="")</formula>
    </cfRule>
    <cfRule type="expression" dxfId="2803" priority="400">
      <formula>AND($H309&lt;&gt;"",$I309="",$J309="")</formula>
    </cfRule>
  </conditionalFormatting>
  <conditionalFormatting sqref="AI311">
    <cfRule type="expression" dxfId="2802" priority="380">
      <formula>AND($H311&lt;&gt;"",$I311&lt;&gt;"",$J311&lt;&gt;"")</formula>
    </cfRule>
    <cfRule type="expression" dxfId="2801" priority="381">
      <formula>AND($H311&lt;&gt;"",$I311&lt;&gt;"",$J311="")</formula>
    </cfRule>
    <cfRule type="expression" dxfId="2800" priority="382">
      <formula>AND($H311&lt;&gt;"",$I311="",$J311="")</formula>
    </cfRule>
  </conditionalFormatting>
  <conditionalFormatting sqref="X309:AG309 U309">
    <cfRule type="expression" dxfId="2799" priority="404">
      <formula>AND($H309&lt;&gt;"",$I309&lt;&gt;"",$J309&lt;&gt;"")</formula>
    </cfRule>
    <cfRule type="expression" dxfId="2798" priority="405">
      <formula>AND($H309&lt;&gt;"",$I309&lt;&gt;"",$J309="")</formula>
    </cfRule>
    <cfRule type="expression" dxfId="2797" priority="406">
      <formula>AND($H309&lt;&gt;"",$I309="",$J309="")</formula>
    </cfRule>
  </conditionalFormatting>
  <conditionalFormatting sqref="H309:J309">
    <cfRule type="expression" dxfId="2796" priority="407">
      <formula>AND($H309&lt;&gt;"",$I309&lt;&gt;"",$J309&lt;&gt;"")</formula>
    </cfRule>
    <cfRule type="expression" dxfId="2795" priority="408">
      <formula>AND($H309&lt;&gt;"",$I309&lt;&gt;"",$J309="")</formula>
    </cfRule>
    <cfRule type="expression" dxfId="2794" priority="409">
      <formula>AND($H309&lt;&gt;"",$I309="",$J309="")</formula>
    </cfRule>
  </conditionalFormatting>
  <conditionalFormatting sqref="H309">
    <cfRule type="expression" dxfId="2793" priority="403">
      <formula>AND($H309&lt;&gt;"",$I309&lt;&gt;"")</formula>
    </cfRule>
  </conditionalFormatting>
  <conditionalFormatting sqref="I309">
    <cfRule type="expression" dxfId="2792" priority="402">
      <formula>AND($I309&lt;&gt;"",$J309&lt;&gt;"")</formula>
    </cfRule>
  </conditionalFormatting>
  <conditionalFormatting sqref="A309">
    <cfRule type="containsBlanks" dxfId="2791" priority="401">
      <formula>LEN(TRIM(A309))=0</formula>
    </cfRule>
  </conditionalFormatting>
  <conditionalFormatting sqref="AH311">
    <cfRule type="expression" dxfId="2790" priority="383">
      <formula>AND($H311&lt;&gt;"",$I311&lt;&gt;"",$J311&lt;&gt;"")</formula>
    </cfRule>
    <cfRule type="expression" dxfId="2789" priority="384">
      <formula>AND($H311&lt;&gt;"",$I311&lt;&gt;"",$J311="")</formula>
    </cfRule>
    <cfRule type="expression" dxfId="2788" priority="385">
      <formula>AND($H311&lt;&gt;"",$I311="",$J311="")</formula>
    </cfRule>
  </conditionalFormatting>
  <conditionalFormatting sqref="AI322">
    <cfRule type="expression" dxfId="2787" priority="359">
      <formula>AND($H322&lt;&gt;"",$I322&lt;&gt;"",$J322&lt;&gt;"")</formula>
    </cfRule>
    <cfRule type="expression" dxfId="2786" priority="360">
      <formula>AND($H322&lt;&gt;"",$I322&lt;&gt;"",$J322="")</formula>
    </cfRule>
    <cfRule type="expression" dxfId="2785" priority="361">
      <formula>AND($H322&lt;&gt;"",$I322="",$J322="")</formula>
    </cfRule>
  </conditionalFormatting>
  <conditionalFormatting sqref="X311:AG311 U311">
    <cfRule type="expression" dxfId="2784" priority="389">
      <formula>AND($H311&lt;&gt;"",$I311&lt;&gt;"",$J311&lt;&gt;"")</formula>
    </cfRule>
    <cfRule type="expression" dxfId="2783" priority="390">
      <formula>AND($H311&lt;&gt;"",$I311&lt;&gt;"",$J311="")</formula>
    </cfRule>
    <cfRule type="expression" dxfId="2782" priority="391">
      <formula>AND($H311&lt;&gt;"",$I311="",$J311="")</formula>
    </cfRule>
  </conditionalFormatting>
  <conditionalFormatting sqref="H311:J311">
    <cfRule type="expression" dxfId="2781" priority="392">
      <formula>AND($H311&lt;&gt;"",$I311&lt;&gt;"",$J311&lt;&gt;"")</formula>
    </cfRule>
    <cfRule type="expression" dxfId="2780" priority="393">
      <formula>AND($H311&lt;&gt;"",$I311&lt;&gt;"",$J311="")</formula>
    </cfRule>
    <cfRule type="expression" dxfId="2779" priority="394">
      <formula>AND($H311&lt;&gt;"",$I311="",$J311="")</formula>
    </cfRule>
  </conditionalFormatting>
  <conditionalFormatting sqref="H311">
    <cfRule type="expression" dxfId="2778" priority="388">
      <formula>AND($H311&lt;&gt;"",$I311&lt;&gt;"")</formula>
    </cfRule>
  </conditionalFormatting>
  <conditionalFormatting sqref="I311">
    <cfRule type="expression" dxfId="2777" priority="387">
      <formula>AND($I311&lt;&gt;"",$J311&lt;&gt;"")</formula>
    </cfRule>
  </conditionalFormatting>
  <conditionalFormatting sqref="A311">
    <cfRule type="containsBlanks" dxfId="2776" priority="386">
      <formula>LEN(TRIM(A311))=0</formula>
    </cfRule>
  </conditionalFormatting>
  <conditionalFormatting sqref="H322:J322">
    <cfRule type="expression" dxfId="2775" priority="377">
      <formula>AND($H322&lt;&gt;"",$I322&lt;&gt;"",$J322&lt;&gt;"")</formula>
    </cfRule>
    <cfRule type="expression" dxfId="2774" priority="378">
      <formula>AND($H322&lt;&gt;"",$I322&lt;&gt;"",$J322="")</formula>
    </cfRule>
    <cfRule type="expression" dxfId="2773" priority="379">
      <formula>AND($H322&lt;&gt;"",$I322="",$J322="")</formula>
    </cfRule>
  </conditionalFormatting>
  <conditionalFormatting sqref="X322:Z322 U322">
    <cfRule type="expression" dxfId="2772" priority="374">
      <formula>AND($H322&lt;&gt;"",$I322&lt;&gt;"",$J322&lt;&gt;"")</formula>
    </cfRule>
    <cfRule type="expression" dxfId="2771" priority="375">
      <formula>AND($H322&lt;&gt;"",$I322&lt;&gt;"",$J322="")</formula>
    </cfRule>
    <cfRule type="expression" dxfId="2770" priority="376">
      <formula>AND($H322&lt;&gt;"",$I322="",$J322="")</formula>
    </cfRule>
  </conditionalFormatting>
  <conditionalFormatting sqref="H322">
    <cfRule type="expression" dxfId="2769" priority="373">
      <formula>AND($H322&lt;&gt;"",$I322&lt;&gt;"")</formula>
    </cfRule>
  </conditionalFormatting>
  <conditionalFormatting sqref="I322">
    <cfRule type="expression" dxfId="2768" priority="372">
      <formula>AND($I322&lt;&gt;"",$J322&lt;&gt;"")</formula>
    </cfRule>
  </conditionalFormatting>
  <conditionalFormatting sqref="A322">
    <cfRule type="containsBlanks" dxfId="2767" priority="371">
      <formula>LEN(TRIM(A322))=0</formula>
    </cfRule>
  </conditionalFormatting>
  <conditionalFormatting sqref="AC322:AD322">
    <cfRule type="expression" dxfId="2766" priority="365">
      <formula>AND($H322&lt;&gt;"",$I322&lt;&gt;"",$J322&lt;&gt;"")</formula>
    </cfRule>
    <cfRule type="expression" dxfId="2765" priority="366">
      <formula>AND($H322&lt;&gt;"",$I322&lt;&gt;"",$J322="")</formula>
    </cfRule>
    <cfRule type="expression" dxfId="2764" priority="367">
      <formula>AND($H322&lt;&gt;"",$I322="",$J322="")</formula>
    </cfRule>
  </conditionalFormatting>
  <conditionalFormatting sqref="AE322:AH322">
    <cfRule type="expression" dxfId="2763" priority="362">
      <formula>AND($H322&lt;&gt;"",$I322&lt;&gt;"",$J322&lt;&gt;"")</formula>
    </cfRule>
    <cfRule type="expression" dxfId="2762" priority="363">
      <formula>AND($H322&lt;&gt;"",$I322&lt;&gt;"",$J322="")</formula>
    </cfRule>
    <cfRule type="expression" dxfId="2761" priority="364">
      <formula>AND($H322&lt;&gt;"",$I322="",$J322="")</formula>
    </cfRule>
  </conditionalFormatting>
  <conditionalFormatting sqref="AA322:AB322">
    <cfRule type="expression" dxfId="2760" priority="368">
      <formula>AND($H322&lt;&gt;"",$I322&lt;&gt;"",$J322&lt;&gt;"")</formula>
    </cfRule>
    <cfRule type="expression" dxfId="2759" priority="369">
      <formula>AND($H322&lt;&gt;"",$I322&lt;&gt;"",$J322="")</formula>
    </cfRule>
    <cfRule type="expression" dxfId="2758" priority="370">
      <formula>AND($H322&lt;&gt;"",$I322="",$J322="")</formula>
    </cfRule>
  </conditionalFormatting>
  <conditionalFormatting sqref="AE329:AH329">
    <cfRule type="expression" dxfId="2757" priority="341">
      <formula>AND($H329&lt;&gt;"",$I329&lt;&gt;"",$J329&lt;&gt;"")</formula>
    </cfRule>
    <cfRule type="expression" dxfId="2756" priority="342">
      <formula>AND($H329&lt;&gt;"",$I329&lt;&gt;"",$J329="")</formula>
    </cfRule>
    <cfRule type="expression" dxfId="2755" priority="343">
      <formula>AND($H329&lt;&gt;"",$I329="",$J329="")</formula>
    </cfRule>
  </conditionalFormatting>
  <conditionalFormatting sqref="AI329">
    <cfRule type="expression" dxfId="2754" priority="338">
      <formula>AND($H329&lt;&gt;"",$I329&lt;&gt;"",$J329&lt;&gt;"")</formula>
    </cfRule>
    <cfRule type="expression" dxfId="2753" priority="339">
      <formula>AND($H329&lt;&gt;"",$I329&lt;&gt;"",$J329="")</formula>
    </cfRule>
    <cfRule type="expression" dxfId="2752" priority="340">
      <formula>AND($H329&lt;&gt;"",$I329="",$J329="")</formula>
    </cfRule>
  </conditionalFormatting>
  <conditionalFormatting sqref="H329:J329">
    <cfRule type="expression" dxfId="2751" priority="356">
      <formula>AND($H329&lt;&gt;"",$I329&lt;&gt;"",$J329&lt;&gt;"")</formula>
    </cfRule>
    <cfRule type="expression" dxfId="2750" priority="357">
      <formula>AND($H329&lt;&gt;"",$I329&lt;&gt;"",$J329="")</formula>
    </cfRule>
    <cfRule type="expression" dxfId="2749" priority="358">
      <formula>AND($H329&lt;&gt;"",$I329="",$J329="")</formula>
    </cfRule>
  </conditionalFormatting>
  <conditionalFormatting sqref="AC329:AD329">
    <cfRule type="expression" dxfId="2748" priority="344">
      <formula>AND($H329&lt;&gt;"",$I329&lt;&gt;"",$J329&lt;&gt;"")</formula>
    </cfRule>
    <cfRule type="expression" dxfId="2747" priority="345">
      <formula>AND($H329&lt;&gt;"",$I329&lt;&gt;"",$J329="")</formula>
    </cfRule>
    <cfRule type="expression" dxfId="2746" priority="346">
      <formula>AND($H329&lt;&gt;"",$I329="",$J329="")</formula>
    </cfRule>
  </conditionalFormatting>
  <conditionalFormatting sqref="X329:Z329 U329">
    <cfRule type="expression" dxfId="2745" priority="353">
      <formula>AND($H329&lt;&gt;"",$I329&lt;&gt;"",$J329&lt;&gt;"")</formula>
    </cfRule>
    <cfRule type="expression" dxfId="2744" priority="354">
      <formula>AND($H329&lt;&gt;"",$I329&lt;&gt;"",$J329="")</formula>
    </cfRule>
    <cfRule type="expression" dxfId="2743" priority="355">
      <formula>AND($H329&lt;&gt;"",$I329="",$J329="")</formula>
    </cfRule>
  </conditionalFormatting>
  <conditionalFormatting sqref="H329">
    <cfRule type="expression" dxfId="2742" priority="352">
      <formula>AND($H329&lt;&gt;"",$I329&lt;&gt;"")</formula>
    </cfRule>
  </conditionalFormatting>
  <conditionalFormatting sqref="I329">
    <cfRule type="expression" dxfId="2741" priority="351">
      <formula>AND($I329&lt;&gt;"",$J329&lt;&gt;"")</formula>
    </cfRule>
  </conditionalFormatting>
  <conditionalFormatting sqref="A329">
    <cfRule type="containsBlanks" dxfId="2740" priority="350">
      <formula>LEN(TRIM(A329))=0</formula>
    </cfRule>
  </conditionalFormatting>
  <conditionalFormatting sqref="AA329:AB329">
    <cfRule type="expression" dxfId="2739" priority="347">
      <formula>AND($H329&lt;&gt;"",$I329&lt;&gt;"",$J329&lt;&gt;"")</formula>
    </cfRule>
    <cfRule type="expression" dxfId="2738" priority="348">
      <formula>AND($H329&lt;&gt;"",$I329&lt;&gt;"",$J329="")</formula>
    </cfRule>
    <cfRule type="expression" dxfId="2737" priority="349">
      <formula>AND($H329&lt;&gt;"",$I329="",$J329="")</formula>
    </cfRule>
  </conditionalFormatting>
  <conditionalFormatting sqref="AJ4:CF4">
    <cfRule type="containsBlanks" dxfId="2736" priority="337">
      <formula>LEN(TRIM(AJ4))=0</formula>
    </cfRule>
  </conditionalFormatting>
  <conditionalFormatting sqref="AJ1:CF1">
    <cfRule type="containsBlanks" dxfId="2735" priority="336">
      <formula>LEN(TRIM(AJ1))=0</formula>
    </cfRule>
  </conditionalFormatting>
  <conditionalFormatting sqref="AJ6:CF6">
    <cfRule type="expression" dxfId="2734" priority="333">
      <formula>AND($H6&lt;&gt;"",$I6&lt;&gt;"",$J6&lt;&gt;"")</formula>
    </cfRule>
    <cfRule type="expression" dxfId="2733" priority="334">
      <formula>AND($H6&lt;&gt;"",$I6&lt;&gt;"",$J6="")</formula>
    </cfRule>
    <cfRule type="expression" dxfId="2732" priority="335">
      <formula>AND($H6&lt;&gt;"",$I6="",$J6="")</formula>
    </cfRule>
  </conditionalFormatting>
  <conditionalFormatting sqref="AJ7:CF10 AJ18:CF18 AJ24:CF26 AJ14:CF14">
    <cfRule type="expression" dxfId="2731" priority="330">
      <formula>AND($H7&lt;&gt;"",$I7&lt;&gt;"",$J7&lt;&gt;"")</formula>
    </cfRule>
    <cfRule type="expression" dxfId="2730" priority="331">
      <formula>AND($H7&lt;&gt;"",$I7&lt;&gt;"",$J7="")</formula>
    </cfRule>
    <cfRule type="expression" dxfId="2729" priority="332">
      <formula>AND($H7&lt;&gt;"",$I7="",$J7="")</formula>
    </cfRule>
  </conditionalFormatting>
  <conditionalFormatting sqref="AJ15:CF15">
    <cfRule type="expression" dxfId="2728" priority="327">
      <formula>AND($H15&lt;&gt;"",$I15&lt;&gt;"",$J15&lt;&gt;"")</formula>
    </cfRule>
    <cfRule type="expression" dxfId="2727" priority="328">
      <formula>AND($H15&lt;&gt;"",$I15&lt;&gt;"",$J15="")</formula>
    </cfRule>
    <cfRule type="expression" dxfId="2726" priority="329">
      <formula>AND($H15&lt;&gt;"",$I15="",$J15="")</formula>
    </cfRule>
  </conditionalFormatting>
  <conditionalFormatting sqref="AJ27:CF30">
    <cfRule type="expression" dxfId="2725" priority="324">
      <formula>AND($H27&lt;&gt;"",$I27&lt;&gt;"",$J27&lt;&gt;"")</formula>
    </cfRule>
    <cfRule type="expression" dxfId="2724" priority="325">
      <formula>AND($H27&lt;&gt;"",$I27&lt;&gt;"",$J27="")</formula>
    </cfRule>
    <cfRule type="expression" dxfId="2723" priority="326">
      <formula>AND($H27&lt;&gt;"",$I27="",$J27="")</formula>
    </cfRule>
  </conditionalFormatting>
  <conditionalFormatting sqref="AJ70:CF70">
    <cfRule type="expression" dxfId="2722" priority="321">
      <formula>AND($H70&lt;&gt;"",$I70&lt;&gt;"",$J70&lt;&gt;"")</formula>
    </cfRule>
    <cfRule type="expression" dxfId="2721" priority="322">
      <formula>AND($H70&lt;&gt;"",$I70&lt;&gt;"",$J70="")</formula>
    </cfRule>
    <cfRule type="expression" dxfId="2720" priority="323">
      <formula>AND($H70&lt;&gt;"",$I70="",$J70="")</formula>
    </cfRule>
  </conditionalFormatting>
  <conditionalFormatting sqref="AJ300:CF300">
    <cfRule type="expression" dxfId="2719" priority="318">
      <formula>AND($H300&lt;&gt;"",$I300&lt;&gt;"",$J300&lt;&gt;"")</formula>
    </cfRule>
    <cfRule type="expression" dxfId="2718" priority="319">
      <formula>AND($H300&lt;&gt;"",$I300&lt;&gt;"",$J300="")</formula>
    </cfRule>
    <cfRule type="expression" dxfId="2717" priority="320">
      <formula>AND($H300&lt;&gt;"",$I300="",$J300="")</formula>
    </cfRule>
  </conditionalFormatting>
  <conditionalFormatting sqref="AJ278:CF280">
    <cfRule type="expression" dxfId="2716" priority="315">
      <formula>AND($H278&lt;&gt;"",$I278&lt;&gt;"",$J278&lt;&gt;"")</formula>
    </cfRule>
    <cfRule type="expression" dxfId="2715" priority="316">
      <formula>AND($H278&lt;&gt;"",$I278&lt;&gt;"",$J278="")</formula>
    </cfRule>
    <cfRule type="expression" dxfId="2714" priority="317">
      <formula>AND($H278&lt;&gt;"",$I278="",$J278="")</formula>
    </cfRule>
  </conditionalFormatting>
  <conditionalFormatting sqref="AJ281:CF284">
    <cfRule type="expression" dxfId="2713" priority="312">
      <formula>AND($H281&lt;&gt;"",$I281&lt;&gt;"",$J281&lt;&gt;"")</formula>
    </cfRule>
    <cfRule type="expression" dxfId="2712" priority="313">
      <formula>AND($H281&lt;&gt;"",$I281&lt;&gt;"",$J281="")</formula>
    </cfRule>
    <cfRule type="expression" dxfId="2711" priority="314">
      <formula>AND($H281&lt;&gt;"",$I281="",$J281="")</formula>
    </cfRule>
  </conditionalFormatting>
  <conditionalFormatting sqref="AJ288:CF291">
    <cfRule type="expression" dxfId="2710" priority="306">
      <formula>AND($H288&lt;&gt;"",$I288&lt;&gt;"",$J288&lt;&gt;"")</formula>
    </cfRule>
    <cfRule type="expression" dxfId="2709" priority="307">
      <formula>AND($H288&lt;&gt;"",$I288&lt;&gt;"",$J288="")</formula>
    </cfRule>
    <cfRule type="expression" dxfId="2708" priority="308">
      <formula>AND($H288&lt;&gt;"",$I288="",$J288="")</formula>
    </cfRule>
  </conditionalFormatting>
  <conditionalFormatting sqref="AJ286:CF287">
    <cfRule type="expression" dxfId="2707" priority="309">
      <formula>AND($H286&lt;&gt;"",$I286&lt;&gt;"",$J286&lt;&gt;"")</formula>
    </cfRule>
    <cfRule type="expression" dxfId="2706" priority="310">
      <formula>AND($H286&lt;&gt;"",$I286&lt;&gt;"",$J286="")</formula>
    </cfRule>
    <cfRule type="expression" dxfId="2705" priority="311">
      <formula>AND($H286&lt;&gt;"",$I286="",$J286="")</formula>
    </cfRule>
  </conditionalFormatting>
  <conditionalFormatting sqref="AJ293:CF293">
    <cfRule type="expression" dxfId="2704" priority="303">
      <formula>AND($H293&lt;&gt;"",$I293&lt;&gt;"",$J293&lt;&gt;"")</formula>
    </cfRule>
    <cfRule type="expression" dxfId="2703" priority="304">
      <formula>AND($H293&lt;&gt;"",$I293&lt;&gt;"",$J293="")</formula>
    </cfRule>
    <cfRule type="expression" dxfId="2702" priority="305">
      <formula>AND($H293&lt;&gt;"",$I293="",$J293="")</formula>
    </cfRule>
  </conditionalFormatting>
  <conditionalFormatting sqref="AJ301:CF301">
    <cfRule type="expression" dxfId="2701" priority="300">
      <formula>AND($H301&lt;&gt;"",$I301&lt;&gt;"",$J301&lt;&gt;"")</formula>
    </cfRule>
    <cfRule type="expression" dxfId="2700" priority="301">
      <formula>AND($H301&lt;&gt;"",$I301&lt;&gt;"",$J301="")</formula>
    </cfRule>
    <cfRule type="expression" dxfId="2699" priority="302">
      <formula>AND($H301&lt;&gt;"",$I301="",$J301="")</formula>
    </cfRule>
  </conditionalFormatting>
  <conditionalFormatting sqref="AJ301:CF301">
    <cfRule type="cellIs" dxfId="2698" priority="298" operator="greaterThan">
      <formula>0</formula>
    </cfRule>
    <cfRule type="cellIs" dxfId="2697" priority="299" operator="lessThan">
      <formula>0</formula>
    </cfRule>
  </conditionalFormatting>
  <conditionalFormatting sqref="AJ303:CF303">
    <cfRule type="expression" dxfId="2696" priority="295">
      <formula>AND($H303&lt;&gt;"",$I303&lt;&gt;"",$J303&lt;&gt;"")</formula>
    </cfRule>
    <cfRule type="expression" dxfId="2695" priority="296">
      <formula>AND($H303&lt;&gt;"",$I303&lt;&gt;"",$J303="")</formula>
    </cfRule>
    <cfRule type="expression" dxfId="2694" priority="297">
      <formula>AND($H303&lt;&gt;"",$I303="",$J303="")</formula>
    </cfRule>
  </conditionalFormatting>
  <conditionalFormatting sqref="AJ305:CF305">
    <cfRule type="expression" dxfId="2693" priority="292">
      <formula>AND($H305&lt;&gt;"",$I305&lt;&gt;"",$J305&lt;&gt;"")</formula>
    </cfRule>
    <cfRule type="expression" dxfId="2692" priority="293">
      <formula>AND($H305&lt;&gt;"",$I305&lt;&gt;"",$J305="")</formula>
    </cfRule>
    <cfRule type="expression" dxfId="2691" priority="294">
      <formula>AND($H305&lt;&gt;"",$I305="",$J305="")</formula>
    </cfRule>
  </conditionalFormatting>
  <conditionalFormatting sqref="AJ305:CF305">
    <cfRule type="cellIs" dxfId="2690" priority="290" operator="greaterThan">
      <formula>0</formula>
    </cfRule>
    <cfRule type="cellIs" dxfId="2689" priority="291" operator="lessThan">
      <formula>0</formula>
    </cfRule>
  </conditionalFormatting>
  <conditionalFormatting sqref="AJ308:CF308">
    <cfRule type="expression" dxfId="2688" priority="287">
      <formula>AND($H308&lt;&gt;"",$I308&lt;&gt;"",$J308&lt;&gt;"")</formula>
    </cfRule>
    <cfRule type="expression" dxfId="2687" priority="288">
      <formula>AND($H308&lt;&gt;"",$I308&lt;&gt;"",$J308="")</formula>
    </cfRule>
    <cfRule type="expression" dxfId="2686" priority="289">
      <formula>AND($H308&lt;&gt;"",$I308="",$J308="")</formula>
    </cfRule>
  </conditionalFormatting>
  <conditionalFormatting sqref="AJ320:CF320 AJ330:CF330">
    <cfRule type="expression" dxfId="2685" priority="278">
      <formula>AND($H320&lt;&gt;"",$I320&lt;&gt;"",$J320&lt;&gt;"")</formula>
    </cfRule>
    <cfRule type="expression" dxfId="2684" priority="279">
      <formula>AND($H320&lt;&gt;"",$I320&lt;&gt;"",$J320="")</formula>
    </cfRule>
    <cfRule type="expression" dxfId="2683" priority="280">
      <formula>AND($H320&lt;&gt;"",$I320="",$J320="")</formula>
    </cfRule>
  </conditionalFormatting>
  <conditionalFormatting sqref="AJ313:CF313 AJ318:CF318">
    <cfRule type="expression" dxfId="2682" priority="284">
      <formula>AND($H313&lt;&gt;"",$I313&lt;&gt;"",$J313&lt;&gt;"")</formula>
    </cfRule>
    <cfRule type="expression" dxfId="2681" priority="285">
      <formula>AND($H313&lt;&gt;"",$I313&lt;&gt;"",$J313="")</formula>
    </cfRule>
    <cfRule type="expression" dxfId="2680" priority="286">
      <formula>AND($H313&lt;&gt;"",$I313="",$J313="")</formula>
    </cfRule>
  </conditionalFormatting>
  <conditionalFormatting sqref="AJ319:CF319">
    <cfRule type="expression" dxfId="2679" priority="281">
      <formula>AND($H319&lt;&gt;"",$I319&lt;&gt;"",$J319&lt;&gt;"")</formula>
    </cfRule>
    <cfRule type="expression" dxfId="2678" priority="282">
      <formula>AND($H319&lt;&gt;"",$I319&lt;&gt;"",$J319="")</formula>
    </cfRule>
    <cfRule type="expression" dxfId="2677" priority="283">
      <formula>AND($H319&lt;&gt;"",$I319="",$J319="")</formula>
    </cfRule>
  </conditionalFormatting>
  <conditionalFormatting sqref="AJ317:CF317">
    <cfRule type="expression" dxfId="2676" priority="275">
      <formula>AND($H317&lt;&gt;"",$I317&lt;&gt;"",$J317&lt;&gt;"")</formula>
    </cfRule>
    <cfRule type="expression" dxfId="2675" priority="276">
      <formula>AND($H317&lt;&gt;"",$I317&lt;&gt;"",$J317="")</formula>
    </cfRule>
    <cfRule type="expression" dxfId="2674" priority="277">
      <formula>AND($H317&lt;&gt;"",$I317="",$J317="")</formula>
    </cfRule>
  </conditionalFormatting>
  <conditionalFormatting sqref="AJ324:CF324">
    <cfRule type="expression" dxfId="2673" priority="269">
      <formula>AND($H324&lt;&gt;"",$I324&lt;&gt;"",$J324&lt;&gt;"")</formula>
    </cfRule>
    <cfRule type="expression" dxfId="2672" priority="270">
      <formula>AND($H324&lt;&gt;"",$I324&lt;&gt;"",$J324="")</formula>
    </cfRule>
    <cfRule type="expression" dxfId="2671" priority="271">
      <formula>AND($H324&lt;&gt;"",$I324="",$J324="")</formula>
    </cfRule>
  </conditionalFormatting>
  <conditionalFormatting sqref="AJ323:CF323">
    <cfRule type="expression" dxfId="2670" priority="272">
      <formula>AND($H323&lt;&gt;"",$I323&lt;&gt;"",$J323&lt;&gt;"")</formula>
    </cfRule>
    <cfRule type="expression" dxfId="2669" priority="273">
      <formula>AND($H323&lt;&gt;"",$I323&lt;&gt;"",$J323="")</formula>
    </cfRule>
    <cfRule type="expression" dxfId="2668" priority="274">
      <formula>AND($H323&lt;&gt;"",$I323="",$J323="")</formula>
    </cfRule>
  </conditionalFormatting>
  <conditionalFormatting sqref="AJ325:CF325">
    <cfRule type="expression" dxfId="2667" priority="266">
      <formula>AND($H325&lt;&gt;"",$I325&lt;&gt;"",$J325&lt;&gt;"")</formula>
    </cfRule>
    <cfRule type="expression" dxfId="2666" priority="267">
      <formula>AND($H325&lt;&gt;"",$I325&lt;&gt;"",$J325="")</formula>
    </cfRule>
    <cfRule type="expression" dxfId="2665" priority="268">
      <formula>AND($H325&lt;&gt;"",$I325="",$J325="")</formula>
    </cfRule>
  </conditionalFormatting>
  <conditionalFormatting sqref="AJ327:CF327">
    <cfRule type="expression" dxfId="2664" priority="260">
      <formula>AND($H327&lt;&gt;"",$I327&lt;&gt;"",$J327&lt;&gt;"")</formula>
    </cfRule>
    <cfRule type="expression" dxfId="2663" priority="261">
      <formula>AND($H327&lt;&gt;"",$I327&lt;&gt;"",$J327="")</formula>
    </cfRule>
    <cfRule type="expression" dxfId="2662" priority="262">
      <formula>AND($H327&lt;&gt;"",$I327="",$J327="")</formula>
    </cfRule>
  </conditionalFormatting>
  <conditionalFormatting sqref="AJ326:CF326">
    <cfRule type="expression" dxfId="2661" priority="263">
      <formula>AND($H326&lt;&gt;"",$I326&lt;&gt;"",$J326&lt;&gt;"")</formula>
    </cfRule>
    <cfRule type="expression" dxfId="2660" priority="264">
      <formula>AND($H326&lt;&gt;"",$I326&lt;&gt;"",$J326="")</formula>
    </cfRule>
    <cfRule type="expression" dxfId="2659" priority="265">
      <formula>AND($H326&lt;&gt;"",$I326="",$J326="")</formula>
    </cfRule>
  </conditionalFormatting>
  <conditionalFormatting sqref="AJ328:CF328">
    <cfRule type="expression" dxfId="2658" priority="257">
      <formula>AND($H328&lt;&gt;"",$I328&lt;&gt;"",$J328&lt;&gt;"")</formula>
    </cfRule>
    <cfRule type="expression" dxfId="2657" priority="258">
      <formula>AND($H328&lt;&gt;"",$I328&lt;&gt;"",$J328="")</formula>
    </cfRule>
    <cfRule type="expression" dxfId="2656" priority="259">
      <formula>AND($H328&lt;&gt;"",$I328="",$J328="")</formula>
    </cfRule>
  </conditionalFormatting>
  <conditionalFormatting sqref="AJ307:CF307">
    <cfRule type="expression" dxfId="2655" priority="254">
      <formula>AND($H307&lt;&gt;"",$I307&lt;&gt;"",$J307&lt;&gt;"")</formula>
    </cfRule>
    <cfRule type="expression" dxfId="2654" priority="255">
      <formula>AND($H307&lt;&gt;"",$I307&lt;&gt;"",$J307="")</formula>
    </cfRule>
    <cfRule type="expression" dxfId="2653" priority="256">
      <formula>AND($H307&lt;&gt;"",$I307="",$J307="")</formula>
    </cfRule>
  </conditionalFormatting>
  <conditionalFormatting sqref="AJ307:CF307">
    <cfRule type="cellIs" dxfId="2652" priority="253" operator="notEqual">
      <formula>0</formula>
    </cfRule>
  </conditionalFormatting>
  <conditionalFormatting sqref="AJ312:CF312">
    <cfRule type="expression" dxfId="2651" priority="250">
      <formula>AND($H312&lt;&gt;"",$I312&lt;&gt;"",$J312&lt;&gt;"")</formula>
    </cfRule>
    <cfRule type="expression" dxfId="2650" priority="251">
      <formula>AND($H312&lt;&gt;"",$I312&lt;&gt;"",$J312="")</formula>
    </cfRule>
    <cfRule type="expression" dxfId="2649" priority="252">
      <formula>AND($H312&lt;&gt;"",$I312="",$J312="")</formula>
    </cfRule>
  </conditionalFormatting>
  <conditionalFormatting sqref="AJ321:CF321">
    <cfRule type="expression" dxfId="2648" priority="247">
      <formula>AND($H321&lt;&gt;"",$I321&lt;&gt;"",$J321&lt;&gt;"")</formula>
    </cfRule>
    <cfRule type="expression" dxfId="2647" priority="248">
      <formula>AND($H321&lt;&gt;"",$I321&lt;&gt;"",$J321="")</formula>
    </cfRule>
    <cfRule type="expression" dxfId="2646" priority="249">
      <formula>AND($H321&lt;&gt;"",$I321="",$J321="")</formula>
    </cfRule>
  </conditionalFormatting>
  <conditionalFormatting sqref="AJ314:CF314">
    <cfRule type="expression" dxfId="2645" priority="244">
      <formula>AND($H314&lt;&gt;"",$I314&lt;&gt;"",$J314&lt;&gt;"")</formula>
    </cfRule>
    <cfRule type="expression" dxfId="2644" priority="245">
      <formula>AND($H314&lt;&gt;"",$I314&lt;&gt;"",$J314="")</formula>
    </cfRule>
    <cfRule type="expression" dxfId="2643" priority="246">
      <formula>AND($H314&lt;&gt;"",$I314="",$J314="")</formula>
    </cfRule>
  </conditionalFormatting>
  <conditionalFormatting sqref="AJ315:CF316">
    <cfRule type="expression" dxfId="2642" priority="241">
      <formula>AND($H315&lt;&gt;"",$I315&lt;&gt;"",$J315&lt;&gt;"")</formula>
    </cfRule>
    <cfRule type="expression" dxfId="2641" priority="242">
      <formula>AND($H315&lt;&gt;"",$I315&lt;&gt;"",$J315="")</formula>
    </cfRule>
    <cfRule type="expression" dxfId="2640" priority="243">
      <formula>AND($H315&lt;&gt;"",$I315="",$J315="")</formula>
    </cfRule>
  </conditionalFormatting>
  <conditionalFormatting sqref="AJ19:CF19 AJ23:CF23">
    <cfRule type="expression" dxfId="2639" priority="238">
      <formula>AND($H19&lt;&gt;"",$I19&lt;&gt;"",$J19&lt;&gt;"")</formula>
    </cfRule>
    <cfRule type="expression" dxfId="2638" priority="239">
      <formula>AND($H19&lt;&gt;"",$I19&lt;&gt;"",$J19="")</formula>
    </cfRule>
    <cfRule type="expression" dxfId="2637" priority="240">
      <formula>AND($H19&lt;&gt;"",$I19="",$J19="")</formula>
    </cfRule>
  </conditionalFormatting>
  <conditionalFormatting sqref="AJ20:CF20">
    <cfRule type="expression" dxfId="2636" priority="235">
      <formula>AND($H20&lt;&gt;"",$I20&lt;&gt;"",$J20&lt;&gt;"")</formula>
    </cfRule>
    <cfRule type="expression" dxfId="2635" priority="236">
      <formula>AND($H20&lt;&gt;"",$I20&lt;&gt;"",$J20="")</formula>
    </cfRule>
    <cfRule type="expression" dxfId="2634" priority="237">
      <formula>AND($H20&lt;&gt;"",$I20="",$J20="")</formula>
    </cfRule>
  </conditionalFormatting>
  <conditionalFormatting sqref="AJ12:CF12">
    <cfRule type="expression" dxfId="2633" priority="232">
      <formula>AND($H12&lt;&gt;"",$I12&lt;&gt;"",$J12&lt;&gt;"")</formula>
    </cfRule>
    <cfRule type="expression" dxfId="2632" priority="233">
      <formula>AND($H12&lt;&gt;"",$I12&lt;&gt;"",$J12="")</formula>
    </cfRule>
    <cfRule type="expression" dxfId="2631" priority="234">
      <formula>AND($H12&lt;&gt;"",$I12="",$J12="")</formula>
    </cfRule>
  </conditionalFormatting>
  <conditionalFormatting sqref="AJ13:CF13">
    <cfRule type="expression" dxfId="2630" priority="229">
      <formula>AND($H13&lt;&gt;"",$I13&lt;&gt;"",$J13&lt;&gt;"")</formula>
    </cfRule>
    <cfRule type="expression" dxfId="2629" priority="230">
      <formula>AND($H13&lt;&gt;"",$I13&lt;&gt;"",$J13="")</formula>
    </cfRule>
    <cfRule type="expression" dxfId="2628" priority="231">
      <formula>AND($H13&lt;&gt;"",$I13="",$J13="")</formula>
    </cfRule>
  </conditionalFormatting>
  <conditionalFormatting sqref="AJ11:CF11">
    <cfRule type="expression" dxfId="2627" priority="226">
      <formula>AND($H11&lt;&gt;"",$I11&lt;&gt;"",$J11&lt;&gt;"")</formula>
    </cfRule>
    <cfRule type="expression" dxfId="2626" priority="227">
      <formula>AND($H11&lt;&gt;"",$I11&lt;&gt;"",$J11="")</formula>
    </cfRule>
    <cfRule type="expression" dxfId="2625" priority="228">
      <formula>AND($H11&lt;&gt;"",$I11="",$J11="")</formula>
    </cfRule>
  </conditionalFormatting>
  <conditionalFormatting sqref="AJ40:CF41">
    <cfRule type="expression" dxfId="2624" priority="223">
      <formula>AND($H40&lt;&gt;"",$I40&lt;&gt;"",$J40&lt;&gt;"")</formula>
    </cfRule>
    <cfRule type="expression" dxfId="2623" priority="224">
      <formula>AND($H40&lt;&gt;"",$I40&lt;&gt;"",$J40="")</formula>
    </cfRule>
    <cfRule type="expression" dxfId="2622" priority="225">
      <formula>AND($H40&lt;&gt;"",$I40="",$J40="")</formula>
    </cfRule>
  </conditionalFormatting>
  <conditionalFormatting sqref="AJ42:CF45">
    <cfRule type="expression" dxfId="2621" priority="220">
      <formula>AND($H42&lt;&gt;"",$I42&lt;&gt;"",$J42&lt;&gt;"")</formula>
    </cfRule>
    <cfRule type="expression" dxfId="2620" priority="221">
      <formula>AND($H42&lt;&gt;"",$I42&lt;&gt;"",$J42="")</formula>
    </cfRule>
    <cfRule type="expression" dxfId="2619" priority="222">
      <formula>AND($H42&lt;&gt;"",$I42="",$J42="")</formula>
    </cfRule>
  </conditionalFormatting>
  <conditionalFormatting sqref="AJ55:CF56">
    <cfRule type="expression" dxfId="2618" priority="217">
      <formula>AND($H55&lt;&gt;"",$I55&lt;&gt;"",$J55&lt;&gt;"")</formula>
    </cfRule>
    <cfRule type="expression" dxfId="2617" priority="218">
      <formula>AND($H55&lt;&gt;"",$I55&lt;&gt;"",$J55="")</formula>
    </cfRule>
    <cfRule type="expression" dxfId="2616" priority="219">
      <formula>AND($H55&lt;&gt;"",$I55="",$J55="")</formula>
    </cfRule>
  </conditionalFormatting>
  <conditionalFormatting sqref="AJ57:CF60">
    <cfRule type="expression" dxfId="2615" priority="214">
      <formula>AND($H57&lt;&gt;"",$I57&lt;&gt;"",$J57&lt;&gt;"")</formula>
    </cfRule>
    <cfRule type="expression" dxfId="2614" priority="215">
      <formula>AND($H57&lt;&gt;"",$I57&lt;&gt;"",$J57="")</formula>
    </cfRule>
    <cfRule type="expression" dxfId="2613" priority="216">
      <formula>AND($H57&lt;&gt;"",$I57="",$J57="")</formula>
    </cfRule>
  </conditionalFormatting>
  <conditionalFormatting sqref="AJ71:CF73">
    <cfRule type="expression" dxfId="2612" priority="211">
      <formula>AND($H71&lt;&gt;"",$I71&lt;&gt;"",$J71&lt;&gt;"")</formula>
    </cfRule>
    <cfRule type="expression" dxfId="2611" priority="212">
      <formula>AND($H71&lt;&gt;"",$I71&lt;&gt;"",$J71="")</formula>
    </cfRule>
    <cfRule type="expression" dxfId="2610" priority="213">
      <formula>AND($H71&lt;&gt;"",$I71="",$J71="")</formula>
    </cfRule>
  </conditionalFormatting>
  <conditionalFormatting sqref="AJ74:CF77">
    <cfRule type="expression" dxfId="2609" priority="208">
      <formula>AND($H74&lt;&gt;"",$I74&lt;&gt;"",$J74&lt;&gt;"")</formula>
    </cfRule>
    <cfRule type="expression" dxfId="2608" priority="209">
      <formula>AND($H74&lt;&gt;"",$I74&lt;&gt;"",$J74="")</formula>
    </cfRule>
    <cfRule type="expression" dxfId="2607" priority="210">
      <formula>AND($H74&lt;&gt;"",$I74="",$J74="")</formula>
    </cfRule>
  </conditionalFormatting>
  <conditionalFormatting sqref="AJ93:CF93">
    <cfRule type="expression" dxfId="2606" priority="205">
      <formula>AND($H93&lt;&gt;"",$I93&lt;&gt;"",$J93&lt;&gt;"")</formula>
    </cfRule>
    <cfRule type="expression" dxfId="2605" priority="206">
      <formula>AND($H93&lt;&gt;"",$I93&lt;&gt;"",$J93="")</formula>
    </cfRule>
    <cfRule type="expression" dxfId="2604" priority="207">
      <formula>AND($H93&lt;&gt;"",$I93="",$J93="")</formula>
    </cfRule>
  </conditionalFormatting>
  <conditionalFormatting sqref="AJ79:CF80">
    <cfRule type="expression" dxfId="2603" priority="202">
      <formula>AND($H79&lt;&gt;"",$I79&lt;&gt;"",$J79&lt;&gt;"")</formula>
    </cfRule>
    <cfRule type="expression" dxfId="2602" priority="203">
      <formula>AND($H79&lt;&gt;"",$I79&lt;&gt;"",$J79="")</formula>
    </cfRule>
    <cfRule type="expression" dxfId="2601" priority="204">
      <formula>AND($H79&lt;&gt;"",$I79="",$J79="")</formula>
    </cfRule>
  </conditionalFormatting>
  <conditionalFormatting sqref="AJ81:CF84">
    <cfRule type="expression" dxfId="2600" priority="199">
      <formula>AND($H81&lt;&gt;"",$I81&lt;&gt;"",$J81&lt;&gt;"")</formula>
    </cfRule>
    <cfRule type="expression" dxfId="2599" priority="200">
      <formula>AND($H81&lt;&gt;"",$I81&lt;&gt;"",$J81="")</formula>
    </cfRule>
    <cfRule type="expression" dxfId="2598" priority="201">
      <formula>AND($H81&lt;&gt;"",$I81="",$J81="")</formula>
    </cfRule>
  </conditionalFormatting>
  <conditionalFormatting sqref="AJ86:CF87">
    <cfRule type="expression" dxfId="2597" priority="196">
      <formula>AND($H86&lt;&gt;"",$I86&lt;&gt;"",$J86&lt;&gt;"")</formula>
    </cfRule>
    <cfRule type="expression" dxfId="2596" priority="197">
      <formula>AND($H86&lt;&gt;"",$I86&lt;&gt;"",$J86="")</formula>
    </cfRule>
    <cfRule type="expression" dxfId="2595" priority="198">
      <formula>AND($H86&lt;&gt;"",$I86="",$J86="")</formula>
    </cfRule>
  </conditionalFormatting>
  <conditionalFormatting sqref="AJ88:CF91">
    <cfRule type="expression" dxfId="2594" priority="193">
      <formula>AND($H88&lt;&gt;"",$I88&lt;&gt;"",$J88&lt;&gt;"")</formula>
    </cfRule>
    <cfRule type="expression" dxfId="2593" priority="194">
      <formula>AND($H88&lt;&gt;"",$I88&lt;&gt;"",$J88="")</formula>
    </cfRule>
    <cfRule type="expression" dxfId="2592" priority="195">
      <formula>AND($H88&lt;&gt;"",$I88="",$J88="")</formula>
    </cfRule>
  </conditionalFormatting>
  <conditionalFormatting sqref="AJ94:CF96">
    <cfRule type="expression" dxfId="2591" priority="190">
      <formula>AND($H94&lt;&gt;"",$I94&lt;&gt;"",$J94&lt;&gt;"")</formula>
    </cfRule>
    <cfRule type="expression" dxfId="2590" priority="191">
      <formula>AND($H94&lt;&gt;"",$I94&lt;&gt;"",$J94="")</formula>
    </cfRule>
    <cfRule type="expression" dxfId="2589" priority="192">
      <formula>AND($H94&lt;&gt;"",$I94="",$J94="")</formula>
    </cfRule>
  </conditionalFormatting>
  <conditionalFormatting sqref="AJ97:CF100">
    <cfRule type="expression" dxfId="2588" priority="187">
      <formula>AND($H97&lt;&gt;"",$I97&lt;&gt;"",$J97&lt;&gt;"")</formula>
    </cfRule>
    <cfRule type="expression" dxfId="2587" priority="188">
      <formula>AND($H97&lt;&gt;"",$I97&lt;&gt;"",$J97="")</formula>
    </cfRule>
    <cfRule type="expression" dxfId="2586" priority="189">
      <formula>AND($H97&lt;&gt;"",$I97="",$J97="")</formula>
    </cfRule>
  </conditionalFormatting>
  <conditionalFormatting sqref="AJ116:CF116">
    <cfRule type="expression" dxfId="2585" priority="184">
      <formula>AND($H116&lt;&gt;"",$I116&lt;&gt;"",$J116&lt;&gt;"")</formula>
    </cfRule>
    <cfRule type="expression" dxfId="2584" priority="185">
      <formula>AND($H116&lt;&gt;"",$I116&lt;&gt;"",$J116="")</formula>
    </cfRule>
    <cfRule type="expression" dxfId="2583" priority="186">
      <formula>AND($H116&lt;&gt;"",$I116="",$J116="")</formula>
    </cfRule>
  </conditionalFormatting>
  <conditionalFormatting sqref="AJ102:CF103">
    <cfRule type="expression" dxfId="2582" priority="181">
      <formula>AND($H102&lt;&gt;"",$I102&lt;&gt;"",$J102&lt;&gt;"")</formula>
    </cfRule>
    <cfRule type="expression" dxfId="2581" priority="182">
      <formula>AND($H102&lt;&gt;"",$I102&lt;&gt;"",$J102="")</formula>
    </cfRule>
    <cfRule type="expression" dxfId="2580" priority="183">
      <formula>AND($H102&lt;&gt;"",$I102="",$J102="")</formula>
    </cfRule>
  </conditionalFormatting>
  <conditionalFormatting sqref="AJ104:CF107">
    <cfRule type="expression" dxfId="2579" priority="178">
      <formula>AND($H104&lt;&gt;"",$I104&lt;&gt;"",$J104&lt;&gt;"")</formula>
    </cfRule>
    <cfRule type="expression" dxfId="2578" priority="179">
      <formula>AND($H104&lt;&gt;"",$I104&lt;&gt;"",$J104="")</formula>
    </cfRule>
    <cfRule type="expression" dxfId="2577" priority="180">
      <formula>AND($H104&lt;&gt;"",$I104="",$J104="")</formula>
    </cfRule>
  </conditionalFormatting>
  <conditionalFormatting sqref="AJ109:CF110">
    <cfRule type="expression" dxfId="2576" priority="175">
      <formula>AND($H109&lt;&gt;"",$I109&lt;&gt;"",$J109&lt;&gt;"")</formula>
    </cfRule>
    <cfRule type="expression" dxfId="2575" priority="176">
      <formula>AND($H109&lt;&gt;"",$I109&lt;&gt;"",$J109="")</formula>
    </cfRule>
    <cfRule type="expression" dxfId="2574" priority="177">
      <formula>AND($H109&lt;&gt;"",$I109="",$J109="")</formula>
    </cfRule>
  </conditionalFormatting>
  <conditionalFormatting sqref="AJ111:CF114">
    <cfRule type="expression" dxfId="2573" priority="172">
      <formula>AND($H111&lt;&gt;"",$I111&lt;&gt;"",$J111&lt;&gt;"")</formula>
    </cfRule>
    <cfRule type="expression" dxfId="2572" priority="173">
      <formula>AND($H111&lt;&gt;"",$I111&lt;&gt;"",$J111="")</formula>
    </cfRule>
    <cfRule type="expression" dxfId="2571" priority="174">
      <formula>AND($H111&lt;&gt;"",$I111="",$J111="")</formula>
    </cfRule>
  </conditionalFormatting>
  <conditionalFormatting sqref="AJ117:CF119">
    <cfRule type="expression" dxfId="2570" priority="169">
      <formula>AND($H117&lt;&gt;"",$I117&lt;&gt;"",$J117&lt;&gt;"")</formula>
    </cfRule>
    <cfRule type="expression" dxfId="2569" priority="170">
      <formula>AND($H117&lt;&gt;"",$I117&lt;&gt;"",$J117="")</formula>
    </cfRule>
    <cfRule type="expression" dxfId="2568" priority="171">
      <formula>AND($H117&lt;&gt;"",$I117="",$J117="")</formula>
    </cfRule>
  </conditionalFormatting>
  <conditionalFormatting sqref="AJ120:CF123">
    <cfRule type="expression" dxfId="2567" priority="166">
      <formula>AND($H120&lt;&gt;"",$I120&lt;&gt;"",$J120&lt;&gt;"")</formula>
    </cfRule>
    <cfRule type="expression" dxfId="2566" priority="167">
      <formula>AND($H120&lt;&gt;"",$I120&lt;&gt;"",$J120="")</formula>
    </cfRule>
    <cfRule type="expression" dxfId="2565" priority="168">
      <formula>AND($H120&lt;&gt;"",$I120="",$J120="")</formula>
    </cfRule>
  </conditionalFormatting>
  <conditionalFormatting sqref="AJ139:CF139">
    <cfRule type="expression" dxfId="2564" priority="163">
      <formula>AND($H139&lt;&gt;"",$I139&lt;&gt;"",$J139&lt;&gt;"")</formula>
    </cfRule>
    <cfRule type="expression" dxfId="2563" priority="164">
      <formula>AND($H139&lt;&gt;"",$I139&lt;&gt;"",$J139="")</formula>
    </cfRule>
    <cfRule type="expression" dxfId="2562" priority="165">
      <formula>AND($H139&lt;&gt;"",$I139="",$J139="")</formula>
    </cfRule>
  </conditionalFormatting>
  <conditionalFormatting sqref="AJ125:CF126">
    <cfRule type="expression" dxfId="2561" priority="160">
      <formula>AND($H125&lt;&gt;"",$I125&lt;&gt;"",$J125&lt;&gt;"")</formula>
    </cfRule>
    <cfRule type="expression" dxfId="2560" priority="161">
      <formula>AND($H125&lt;&gt;"",$I125&lt;&gt;"",$J125="")</formula>
    </cfRule>
    <cfRule type="expression" dxfId="2559" priority="162">
      <formula>AND($H125&lt;&gt;"",$I125="",$J125="")</formula>
    </cfRule>
  </conditionalFormatting>
  <conditionalFormatting sqref="AJ127:CF130">
    <cfRule type="expression" dxfId="2558" priority="157">
      <formula>AND($H127&lt;&gt;"",$I127&lt;&gt;"",$J127&lt;&gt;"")</formula>
    </cfRule>
    <cfRule type="expression" dxfId="2557" priority="158">
      <formula>AND($H127&lt;&gt;"",$I127&lt;&gt;"",$J127="")</formula>
    </cfRule>
    <cfRule type="expression" dxfId="2556" priority="159">
      <formula>AND($H127&lt;&gt;"",$I127="",$J127="")</formula>
    </cfRule>
  </conditionalFormatting>
  <conditionalFormatting sqref="AJ132:CF133">
    <cfRule type="expression" dxfId="2555" priority="154">
      <formula>AND($H132&lt;&gt;"",$I132&lt;&gt;"",$J132&lt;&gt;"")</formula>
    </cfRule>
    <cfRule type="expression" dxfId="2554" priority="155">
      <formula>AND($H132&lt;&gt;"",$I132&lt;&gt;"",$J132="")</formula>
    </cfRule>
    <cfRule type="expression" dxfId="2553" priority="156">
      <formula>AND($H132&lt;&gt;"",$I132="",$J132="")</formula>
    </cfRule>
  </conditionalFormatting>
  <conditionalFormatting sqref="AJ134:CF137">
    <cfRule type="expression" dxfId="2552" priority="151">
      <formula>AND($H134&lt;&gt;"",$I134&lt;&gt;"",$J134&lt;&gt;"")</formula>
    </cfRule>
    <cfRule type="expression" dxfId="2551" priority="152">
      <formula>AND($H134&lt;&gt;"",$I134&lt;&gt;"",$J134="")</formula>
    </cfRule>
    <cfRule type="expression" dxfId="2550" priority="153">
      <formula>AND($H134&lt;&gt;"",$I134="",$J134="")</formula>
    </cfRule>
  </conditionalFormatting>
  <conditionalFormatting sqref="AJ140:CF142">
    <cfRule type="expression" dxfId="2549" priority="148">
      <formula>AND($H140&lt;&gt;"",$I140&lt;&gt;"",$J140&lt;&gt;"")</formula>
    </cfRule>
    <cfRule type="expression" dxfId="2548" priority="149">
      <formula>AND($H140&lt;&gt;"",$I140&lt;&gt;"",$J140="")</formula>
    </cfRule>
    <cfRule type="expression" dxfId="2547" priority="150">
      <formula>AND($H140&lt;&gt;"",$I140="",$J140="")</formula>
    </cfRule>
  </conditionalFormatting>
  <conditionalFormatting sqref="AJ143:CF146">
    <cfRule type="expression" dxfId="2546" priority="145">
      <formula>AND($H143&lt;&gt;"",$I143&lt;&gt;"",$J143&lt;&gt;"")</formula>
    </cfRule>
    <cfRule type="expression" dxfId="2545" priority="146">
      <formula>AND($H143&lt;&gt;"",$I143&lt;&gt;"",$J143="")</formula>
    </cfRule>
    <cfRule type="expression" dxfId="2544" priority="147">
      <formula>AND($H143&lt;&gt;"",$I143="",$J143="")</formula>
    </cfRule>
  </conditionalFormatting>
  <conditionalFormatting sqref="AJ162:CF162">
    <cfRule type="expression" dxfId="2543" priority="142">
      <formula>AND($H162&lt;&gt;"",$I162&lt;&gt;"",$J162&lt;&gt;"")</formula>
    </cfRule>
    <cfRule type="expression" dxfId="2542" priority="143">
      <formula>AND($H162&lt;&gt;"",$I162&lt;&gt;"",$J162="")</formula>
    </cfRule>
    <cfRule type="expression" dxfId="2541" priority="144">
      <formula>AND($H162&lt;&gt;"",$I162="",$J162="")</formula>
    </cfRule>
  </conditionalFormatting>
  <conditionalFormatting sqref="AJ148:CF149">
    <cfRule type="expression" dxfId="2540" priority="139">
      <formula>AND($H148&lt;&gt;"",$I148&lt;&gt;"",$J148&lt;&gt;"")</formula>
    </cfRule>
    <cfRule type="expression" dxfId="2539" priority="140">
      <formula>AND($H148&lt;&gt;"",$I148&lt;&gt;"",$J148="")</formula>
    </cfRule>
    <cfRule type="expression" dxfId="2538" priority="141">
      <formula>AND($H148&lt;&gt;"",$I148="",$J148="")</formula>
    </cfRule>
  </conditionalFormatting>
  <conditionalFormatting sqref="AJ150:CF153">
    <cfRule type="expression" dxfId="2537" priority="136">
      <formula>AND($H150&lt;&gt;"",$I150&lt;&gt;"",$J150&lt;&gt;"")</formula>
    </cfRule>
    <cfRule type="expression" dxfId="2536" priority="137">
      <formula>AND($H150&lt;&gt;"",$I150&lt;&gt;"",$J150="")</formula>
    </cfRule>
    <cfRule type="expression" dxfId="2535" priority="138">
      <formula>AND($H150&lt;&gt;"",$I150="",$J150="")</formula>
    </cfRule>
  </conditionalFormatting>
  <conditionalFormatting sqref="AJ155:CF156">
    <cfRule type="expression" dxfId="2534" priority="133">
      <formula>AND($H155&lt;&gt;"",$I155&lt;&gt;"",$J155&lt;&gt;"")</formula>
    </cfRule>
    <cfRule type="expression" dxfId="2533" priority="134">
      <formula>AND($H155&lt;&gt;"",$I155&lt;&gt;"",$J155="")</formula>
    </cfRule>
    <cfRule type="expression" dxfId="2532" priority="135">
      <formula>AND($H155&lt;&gt;"",$I155="",$J155="")</formula>
    </cfRule>
  </conditionalFormatting>
  <conditionalFormatting sqref="AJ157:CF160">
    <cfRule type="expression" dxfId="2531" priority="130">
      <formula>AND($H157&lt;&gt;"",$I157&lt;&gt;"",$J157&lt;&gt;"")</formula>
    </cfRule>
    <cfRule type="expression" dxfId="2530" priority="131">
      <formula>AND($H157&lt;&gt;"",$I157&lt;&gt;"",$J157="")</formula>
    </cfRule>
    <cfRule type="expression" dxfId="2529" priority="132">
      <formula>AND($H157&lt;&gt;"",$I157="",$J157="")</formula>
    </cfRule>
  </conditionalFormatting>
  <conditionalFormatting sqref="AJ163:CF165">
    <cfRule type="expression" dxfId="2528" priority="127">
      <formula>AND($H163&lt;&gt;"",$I163&lt;&gt;"",$J163&lt;&gt;"")</formula>
    </cfRule>
    <cfRule type="expression" dxfId="2527" priority="128">
      <formula>AND($H163&lt;&gt;"",$I163&lt;&gt;"",$J163="")</formula>
    </cfRule>
    <cfRule type="expression" dxfId="2526" priority="129">
      <formula>AND($H163&lt;&gt;"",$I163="",$J163="")</formula>
    </cfRule>
  </conditionalFormatting>
  <conditionalFormatting sqref="AJ166:CF169">
    <cfRule type="expression" dxfId="2525" priority="124">
      <formula>AND($H166&lt;&gt;"",$I166&lt;&gt;"",$J166&lt;&gt;"")</formula>
    </cfRule>
    <cfRule type="expression" dxfId="2524" priority="125">
      <formula>AND($H166&lt;&gt;"",$I166&lt;&gt;"",$J166="")</formula>
    </cfRule>
    <cfRule type="expression" dxfId="2523" priority="126">
      <formula>AND($H166&lt;&gt;"",$I166="",$J166="")</formula>
    </cfRule>
  </conditionalFormatting>
  <conditionalFormatting sqref="AJ185:CF185">
    <cfRule type="expression" dxfId="2522" priority="121">
      <formula>AND($H185&lt;&gt;"",$I185&lt;&gt;"",$J185&lt;&gt;"")</formula>
    </cfRule>
    <cfRule type="expression" dxfId="2521" priority="122">
      <formula>AND($H185&lt;&gt;"",$I185&lt;&gt;"",$J185="")</formula>
    </cfRule>
    <cfRule type="expression" dxfId="2520" priority="123">
      <formula>AND($H185&lt;&gt;"",$I185="",$J185="")</formula>
    </cfRule>
  </conditionalFormatting>
  <conditionalFormatting sqref="AJ171:CF172">
    <cfRule type="expression" dxfId="2519" priority="118">
      <formula>AND($H171&lt;&gt;"",$I171&lt;&gt;"",$J171&lt;&gt;"")</formula>
    </cfRule>
    <cfRule type="expression" dxfId="2518" priority="119">
      <formula>AND($H171&lt;&gt;"",$I171&lt;&gt;"",$J171="")</formula>
    </cfRule>
    <cfRule type="expression" dxfId="2517" priority="120">
      <formula>AND($H171&lt;&gt;"",$I171="",$J171="")</formula>
    </cfRule>
  </conditionalFormatting>
  <conditionalFormatting sqref="AJ173:CF176">
    <cfRule type="expression" dxfId="2516" priority="115">
      <formula>AND($H173&lt;&gt;"",$I173&lt;&gt;"",$J173&lt;&gt;"")</formula>
    </cfRule>
    <cfRule type="expression" dxfId="2515" priority="116">
      <formula>AND($H173&lt;&gt;"",$I173&lt;&gt;"",$J173="")</formula>
    </cfRule>
    <cfRule type="expression" dxfId="2514" priority="117">
      <formula>AND($H173&lt;&gt;"",$I173="",$J173="")</formula>
    </cfRule>
  </conditionalFormatting>
  <conditionalFormatting sqref="AJ178:CF179">
    <cfRule type="expression" dxfId="2513" priority="112">
      <formula>AND($H178&lt;&gt;"",$I178&lt;&gt;"",$J178&lt;&gt;"")</formula>
    </cfRule>
    <cfRule type="expression" dxfId="2512" priority="113">
      <formula>AND($H178&lt;&gt;"",$I178&lt;&gt;"",$J178="")</formula>
    </cfRule>
    <cfRule type="expression" dxfId="2511" priority="114">
      <formula>AND($H178&lt;&gt;"",$I178="",$J178="")</formula>
    </cfRule>
  </conditionalFormatting>
  <conditionalFormatting sqref="AJ180:CF183">
    <cfRule type="expression" dxfId="2510" priority="109">
      <formula>AND($H180&lt;&gt;"",$I180&lt;&gt;"",$J180&lt;&gt;"")</formula>
    </cfRule>
    <cfRule type="expression" dxfId="2509" priority="110">
      <formula>AND($H180&lt;&gt;"",$I180&lt;&gt;"",$J180="")</formula>
    </cfRule>
    <cfRule type="expression" dxfId="2508" priority="111">
      <formula>AND($H180&lt;&gt;"",$I180="",$J180="")</formula>
    </cfRule>
  </conditionalFormatting>
  <conditionalFormatting sqref="AJ186:CF188">
    <cfRule type="expression" dxfId="2507" priority="106">
      <formula>AND($H186&lt;&gt;"",$I186&lt;&gt;"",$J186&lt;&gt;"")</formula>
    </cfRule>
    <cfRule type="expression" dxfId="2506" priority="107">
      <formula>AND($H186&lt;&gt;"",$I186&lt;&gt;"",$J186="")</formula>
    </cfRule>
    <cfRule type="expression" dxfId="2505" priority="108">
      <formula>AND($H186&lt;&gt;"",$I186="",$J186="")</formula>
    </cfRule>
  </conditionalFormatting>
  <conditionalFormatting sqref="AJ189:CF192">
    <cfRule type="expression" dxfId="2504" priority="103">
      <formula>AND($H189&lt;&gt;"",$I189&lt;&gt;"",$J189&lt;&gt;"")</formula>
    </cfRule>
    <cfRule type="expression" dxfId="2503" priority="104">
      <formula>AND($H189&lt;&gt;"",$I189&lt;&gt;"",$J189="")</formula>
    </cfRule>
    <cfRule type="expression" dxfId="2502" priority="105">
      <formula>AND($H189&lt;&gt;"",$I189="",$J189="")</formula>
    </cfRule>
  </conditionalFormatting>
  <conditionalFormatting sqref="AJ208:CF208">
    <cfRule type="expression" dxfId="2501" priority="100">
      <formula>AND($H208&lt;&gt;"",$I208&lt;&gt;"",$J208&lt;&gt;"")</formula>
    </cfRule>
    <cfRule type="expression" dxfId="2500" priority="101">
      <formula>AND($H208&lt;&gt;"",$I208&lt;&gt;"",$J208="")</formula>
    </cfRule>
    <cfRule type="expression" dxfId="2499" priority="102">
      <formula>AND($H208&lt;&gt;"",$I208="",$J208="")</formula>
    </cfRule>
  </conditionalFormatting>
  <conditionalFormatting sqref="AJ194:CF195">
    <cfRule type="expression" dxfId="2498" priority="97">
      <formula>AND($H194&lt;&gt;"",$I194&lt;&gt;"",$J194&lt;&gt;"")</formula>
    </cfRule>
    <cfRule type="expression" dxfId="2497" priority="98">
      <formula>AND($H194&lt;&gt;"",$I194&lt;&gt;"",$J194="")</formula>
    </cfRule>
    <cfRule type="expression" dxfId="2496" priority="99">
      <formula>AND($H194&lt;&gt;"",$I194="",$J194="")</formula>
    </cfRule>
  </conditionalFormatting>
  <conditionalFormatting sqref="AJ196:CF199">
    <cfRule type="expression" dxfId="2495" priority="94">
      <formula>AND($H196&lt;&gt;"",$I196&lt;&gt;"",$J196&lt;&gt;"")</formula>
    </cfRule>
    <cfRule type="expression" dxfId="2494" priority="95">
      <formula>AND($H196&lt;&gt;"",$I196&lt;&gt;"",$J196="")</formula>
    </cfRule>
    <cfRule type="expression" dxfId="2493" priority="96">
      <formula>AND($H196&lt;&gt;"",$I196="",$J196="")</formula>
    </cfRule>
  </conditionalFormatting>
  <conditionalFormatting sqref="AJ201:CF202">
    <cfRule type="expression" dxfId="2492" priority="91">
      <formula>AND($H201&lt;&gt;"",$I201&lt;&gt;"",$J201&lt;&gt;"")</formula>
    </cfRule>
    <cfRule type="expression" dxfId="2491" priority="92">
      <formula>AND($H201&lt;&gt;"",$I201&lt;&gt;"",$J201="")</formula>
    </cfRule>
    <cfRule type="expression" dxfId="2490" priority="93">
      <formula>AND($H201&lt;&gt;"",$I201="",$J201="")</formula>
    </cfRule>
  </conditionalFormatting>
  <conditionalFormatting sqref="AJ203:CF206">
    <cfRule type="expression" dxfId="2489" priority="88">
      <formula>AND($H203&lt;&gt;"",$I203&lt;&gt;"",$J203&lt;&gt;"")</formula>
    </cfRule>
    <cfRule type="expression" dxfId="2488" priority="89">
      <formula>AND($H203&lt;&gt;"",$I203&lt;&gt;"",$J203="")</formula>
    </cfRule>
    <cfRule type="expression" dxfId="2487" priority="90">
      <formula>AND($H203&lt;&gt;"",$I203="",$J203="")</formula>
    </cfRule>
  </conditionalFormatting>
  <conditionalFormatting sqref="AJ209:CF211">
    <cfRule type="expression" dxfId="2486" priority="85">
      <formula>AND($H209&lt;&gt;"",$I209&lt;&gt;"",$J209&lt;&gt;"")</formula>
    </cfRule>
    <cfRule type="expression" dxfId="2485" priority="86">
      <formula>AND($H209&lt;&gt;"",$I209&lt;&gt;"",$J209="")</formula>
    </cfRule>
    <cfRule type="expression" dxfId="2484" priority="87">
      <formula>AND($H209&lt;&gt;"",$I209="",$J209="")</formula>
    </cfRule>
  </conditionalFormatting>
  <conditionalFormatting sqref="AJ212:CF215">
    <cfRule type="expression" dxfId="2483" priority="82">
      <formula>AND($H212&lt;&gt;"",$I212&lt;&gt;"",$J212&lt;&gt;"")</formula>
    </cfRule>
    <cfRule type="expression" dxfId="2482" priority="83">
      <formula>AND($H212&lt;&gt;"",$I212&lt;&gt;"",$J212="")</formula>
    </cfRule>
    <cfRule type="expression" dxfId="2481" priority="84">
      <formula>AND($H212&lt;&gt;"",$I212="",$J212="")</formula>
    </cfRule>
  </conditionalFormatting>
  <conditionalFormatting sqref="AJ231:CF231">
    <cfRule type="expression" dxfId="2480" priority="79">
      <formula>AND($H231&lt;&gt;"",$I231&lt;&gt;"",$J231&lt;&gt;"")</formula>
    </cfRule>
    <cfRule type="expression" dxfId="2479" priority="80">
      <formula>AND($H231&lt;&gt;"",$I231&lt;&gt;"",$J231="")</formula>
    </cfRule>
    <cfRule type="expression" dxfId="2478" priority="81">
      <formula>AND($H231&lt;&gt;"",$I231="",$J231="")</formula>
    </cfRule>
  </conditionalFormatting>
  <conditionalFormatting sqref="AJ217:CF218">
    <cfRule type="expression" dxfId="2477" priority="76">
      <formula>AND($H217&lt;&gt;"",$I217&lt;&gt;"",$J217&lt;&gt;"")</formula>
    </cfRule>
    <cfRule type="expression" dxfId="2476" priority="77">
      <formula>AND($H217&lt;&gt;"",$I217&lt;&gt;"",$J217="")</formula>
    </cfRule>
    <cfRule type="expression" dxfId="2475" priority="78">
      <formula>AND($H217&lt;&gt;"",$I217="",$J217="")</formula>
    </cfRule>
  </conditionalFormatting>
  <conditionalFormatting sqref="AJ219:CF222">
    <cfRule type="expression" dxfId="2474" priority="73">
      <formula>AND($H219&lt;&gt;"",$I219&lt;&gt;"",$J219&lt;&gt;"")</formula>
    </cfRule>
    <cfRule type="expression" dxfId="2473" priority="74">
      <formula>AND($H219&lt;&gt;"",$I219&lt;&gt;"",$J219="")</formula>
    </cfRule>
    <cfRule type="expression" dxfId="2472" priority="75">
      <formula>AND($H219&lt;&gt;"",$I219="",$J219="")</formula>
    </cfRule>
  </conditionalFormatting>
  <conditionalFormatting sqref="AJ224:CF225">
    <cfRule type="expression" dxfId="2471" priority="70">
      <formula>AND($H224&lt;&gt;"",$I224&lt;&gt;"",$J224&lt;&gt;"")</formula>
    </cfRule>
    <cfRule type="expression" dxfId="2470" priority="71">
      <formula>AND($H224&lt;&gt;"",$I224&lt;&gt;"",$J224="")</formula>
    </cfRule>
    <cfRule type="expression" dxfId="2469" priority="72">
      <formula>AND($H224&lt;&gt;"",$I224="",$J224="")</formula>
    </cfRule>
  </conditionalFormatting>
  <conditionalFormatting sqref="AJ226:CF229">
    <cfRule type="expression" dxfId="2468" priority="67">
      <formula>AND($H226&lt;&gt;"",$I226&lt;&gt;"",$J226&lt;&gt;"")</formula>
    </cfRule>
    <cfRule type="expression" dxfId="2467" priority="68">
      <formula>AND($H226&lt;&gt;"",$I226&lt;&gt;"",$J226="")</formula>
    </cfRule>
    <cfRule type="expression" dxfId="2466" priority="69">
      <formula>AND($H226&lt;&gt;"",$I226="",$J226="")</formula>
    </cfRule>
  </conditionalFormatting>
  <conditionalFormatting sqref="AJ232:CF234">
    <cfRule type="expression" dxfId="2465" priority="64">
      <formula>AND($H232&lt;&gt;"",$I232&lt;&gt;"",$J232&lt;&gt;"")</formula>
    </cfRule>
    <cfRule type="expression" dxfId="2464" priority="65">
      <formula>AND($H232&lt;&gt;"",$I232&lt;&gt;"",$J232="")</formula>
    </cfRule>
    <cfRule type="expression" dxfId="2463" priority="66">
      <formula>AND($H232&lt;&gt;"",$I232="",$J232="")</formula>
    </cfRule>
  </conditionalFormatting>
  <conditionalFormatting sqref="AJ235:CF238">
    <cfRule type="expression" dxfId="2462" priority="61">
      <formula>AND($H235&lt;&gt;"",$I235&lt;&gt;"",$J235&lt;&gt;"")</formula>
    </cfRule>
    <cfRule type="expression" dxfId="2461" priority="62">
      <formula>AND($H235&lt;&gt;"",$I235&lt;&gt;"",$J235="")</formula>
    </cfRule>
    <cfRule type="expression" dxfId="2460" priority="63">
      <formula>AND($H235&lt;&gt;"",$I235="",$J235="")</formula>
    </cfRule>
  </conditionalFormatting>
  <conditionalFormatting sqref="AJ254:CF254">
    <cfRule type="expression" dxfId="2459" priority="58">
      <formula>AND($H254&lt;&gt;"",$I254&lt;&gt;"",$J254&lt;&gt;"")</formula>
    </cfRule>
    <cfRule type="expression" dxfId="2458" priority="59">
      <formula>AND($H254&lt;&gt;"",$I254&lt;&gt;"",$J254="")</formula>
    </cfRule>
    <cfRule type="expression" dxfId="2457" priority="60">
      <formula>AND($H254&lt;&gt;"",$I254="",$J254="")</formula>
    </cfRule>
  </conditionalFormatting>
  <conditionalFormatting sqref="AJ240:CF241">
    <cfRule type="expression" dxfId="2456" priority="55">
      <formula>AND($H240&lt;&gt;"",$I240&lt;&gt;"",$J240&lt;&gt;"")</formula>
    </cfRule>
    <cfRule type="expression" dxfId="2455" priority="56">
      <formula>AND($H240&lt;&gt;"",$I240&lt;&gt;"",$J240="")</formula>
    </cfRule>
    <cfRule type="expression" dxfId="2454" priority="57">
      <formula>AND($H240&lt;&gt;"",$I240="",$J240="")</formula>
    </cfRule>
  </conditionalFormatting>
  <conditionalFormatting sqref="AJ247:CF248">
    <cfRule type="expression" dxfId="2453" priority="49">
      <formula>AND($H247&lt;&gt;"",$I247&lt;&gt;"",$J247&lt;&gt;"")</formula>
    </cfRule>
    <cfRule type="expression" dxfId="2452" priority="50">
      <formula>AND($H247&lt;&gt;"",$I247&lt;&gt;"",$J247="")</formula>
    </cfRule>
    <cfRule type="expression" dxfId="2451" priority="51">
      <formula>AND($H247&lt;&gt;"",$I247="",$J247="")</formula>
    </cfRule>
  </conditionalFormatting>
  <conditionalFormatting sqref="AJ242:CF245">
    <cfRule type="expression" dxfId="2450" priority="52">
      <formula>AND($H242&lt;&gt;"",$I242&lt;&gt;"",$J242&lt;&gt;"")</formula>
    </cfRule>
    <cfRule type="expression" dxfId="2449" priority="53">
      <formula>AND($H242&lt;&gt;"",$I242&lt;&gt;"",$J242="")</formula>
    </cfRule>
    <cfRule type="expression" dxfId="2448" priority="54">
      <formula>AND($H242&lt;&gt;"",$I242="",$J242="")</formula>
    </cfRule>
  </conditionalFormatting>
  <conditionalFormatting sqref="AJ249:CF252">
    <cfRule type="expression" dxfId="2447" priority="46">
      <formula>AND($H249&lt;&gt;"",$I249&lt;&gt;"",$J249&lt;&gt;"")</formula>
    </cfRule>
    <cfRule type="expression" dxfId="2446" priority="47">
      <formula>AND($H249&lt;&gt;"",$I249&lt;&gt;"",$J249="")</formula>
    </cfRule>
    <cfRule type="expression" dxfId="2445" priority="48">
      <formula>AND($H249&lt;&gt;"",$I249="",$J249="")</formula>
    </cfRule>
  </conditionalFormatting>
  <conditionalFormatting sqref="AJ255:CF257">
    <cfRule type="expression" dxfId="2444" priority="43">
      <formula>AND($H255&lt;&gt;"",$I255&lt;&gt;"",$J255&lt;&gt;"")</formula>
    </cfRule>
    <cfRule type="expression" dxfId="2443" priority="44">
      <formula>AND($H255&lt;&gt;"",$I255&lt;&gt;"",$J255="")</formula>
    </cfRule>
    <cfRule type="expression" dxfId="2442" priority="45">
      <formula>AND($H255&lt;&gt;"",$I255="",$J255="")</formula>
    </cfRule>
  </conditionalFormatting>
  <conditionalFormatting sqref="AJ258:CF261">
    <cfRule type="expression" dxfId="2441" priority="40">
      <formula>AND($H258&lt;&gt;"",$I258&lt;&gt;"",$J258&lt;&gt;"")</formula>
    </cfRule>
    <cfRule type="expression" dxfId="2440" priority="41">
      <formula>AND($H258&lt;&gt;"",$I258&lt;&gt;"",$J258="")</formula>
    </cfRule>
    <cfRule type="expression" dxfId="2439" priority="42">
      <formula>AND($H258&lt;&gt;"",$I258="",$J258="")</formula>
    </cfRule>
  </conditionalFormatting>
  <conditionalFormatting sqref="AJ277:CF277">
    <cfRule type="expression" dxfId="2438" priority="37">
      <formula>AND($H277&lt;&gt;"",$I277&lt;&gt;"",$J277&lt;&gt;"")</formula>
    </cfRule>
    <cfRule type="expression" dxfId="2437" priority="38">
      <formula>AND($H277&lt;&gt;"",$I277&lt;&gt;"",$J277="")</formula>
    </cfRule>
    <cfRule type="expression" dxfId="2436" priority="39">
      <formula>AND($H277&lt;&gt;"",$I277="",$J277="")</formula>
    </cfRule>
  </conditionalFormatting>
  <conditionalFormatting sqref="AJ263:CF264">
    <cfRule type="expression" dxfId="2435" priority="34">
      <formula>AND($H263&lt;&gt;"",$I263&lt;&gt;"",$J263&lt;&gt;"")</formula>
    </cfRule>
    <cfRule type="expression" dxfId="2434" priority="35">
      <formula>AND($H263&lt;&gt;"",$I263&lt;&gt;"",$J263="")</formula>
    </cfRule>
    <cfRule type="expression" dxfId="2433" priority="36">
      <formula>AND($H263&lt;&gt;"",$I263="",$J263="")</formula>
    </cfRule>
  </conditionalFormatting>
  <conditionalFormatting sqref="AJ265:CF268">
    <cfRule type="expression" dxfId="2432" priority="31">
      <formula>AND($H265&lt;&gt;"",$I265&lt;&gt;"",$J265&lt;&gt;"")</formula>
    </cfRule>
    <cfRule type="expression" dxfId="2431" priority="32">
      <formula>AND($H265&lt;&gt;"",$I265&lt;&gt;"",$J265="")</formula>
    </cfRule>
    <cfRule type="expression" dxfId="2430" priority="33">
      <formula>AND($H265&lt;&gt;"",$I265="",$J265="")</formula>
    </cfRule>
  </conditionalFormatting>
  <conditionalFormatting sqref="AJ270:CF271">
    <cfRule type="expression" dxfId="2429" priority="28">
      <formula>AND($H270&lt;&gt;"",$I270&lt;&gt;"",$J270&lt;&gt;"")</formula>
    </cfRule>
    <cfRule type="expression" dxfId="2428" priority="29">
      <formula>AND($H270&lt;&gt;"",$I270&lt;&gt;"",$J270="")</formula>
    </cfRule>
    <cfRule type="expression" dxfId="2427" priority="30">
      <formula>AND($H270&lt;&gt;"",$I270="",$J270="")</formula>
    </cfRule>
  </conditionalFormatting>
  <conditionalFormatting sqref="AJ272:CF275">
    <cfRule type="expression" dxfId="2426" priority="25">
      <formula>AND($H272&lt;&gt;"",$I272&lt;&gt;"",$J272&lt;&gt;"")</formula>
    </cfRule>
    <cfRule type="expression" dxfId="2425" priority="26">
      <formula>AND($H272&lt;&gt;"",$I272&lt;&gt;"",$J272="")</formula>
    </cfRule>
    <cfRule type="expression" dxfId="2424" priority="27">
      <formula>AND($H272&lt;&gt;"",$I272="",$J272="")</formula>
    </cfRule>
  </conditionalFormatting>
  <conditionalFormatting sqref="AJ295:CF298">
    <cfRule type="expression" dxfId="2423" priority="19">
      <formula>AND($H295&lt;&gt;"",$I295&lt;&gt;"",$J295&lt;&gt;"")</formula>
    </cfRule>
    <cfRule type="expression" dxfId="2422" priority="20">
      <formula>AND($H295&lt;&gt;"",$I295&lt;&gt;"",$J295="")</formula>
    </cfRule>
    <cfRule type="expression" dxfId="2421" priority="21">
      <formula>AND($H295&lt;&gt;"",$I295="",$J295="")</formula>
    </cfRule>
  </conditionalFormatting>
  <conditionalFormatting sqref="AJ294:CF294">
    <cfRule type="expression" dxfId="2420" priority="22">
      <formula>AND($H294&lt;&gt;"",$I294&lt;&gt;"",$J294&lt;&gt;"")</formula>
    </cfRule>
    <cfRule type="expression" dxfId="2419" priority="23">
      <formula>AND($H294&lt;&gt;"",$I294&lt;&gt;"",$J294="")</formula>
    </cfRule>
    <cfRule type="expression" dxfId="2418" priority="24">
      <formula>AND($H294&lt;&gt;"",$I294="",$J294="")</formula>
    </cfRule>
  </conditionalFormatting>
  <conditionalFormatting sqref="AJ309:CF309">
    <cfRule type="expression" dxfId="2417" priority="13">
      <formula>AND($H309&lt;&gt;"",$I309&lt;&gt;"",$J309&lt;&gt;"")</formula>
    </cfRule>
    <cfRule type="expression" dxfId="2416" priority="14">
      <formula>AND($H309&lt;&gt;"",$I309&lt;&gt;"",$J309="")</formula>
    </cfRule>
    <cfRule type="expression" dxfId="2415" priority="15">
      <formula>AND($H309&lt;&gt;"",$I309="",$J309="")</formula>
    </cfRule>
  </conditionalFormatting>
  <conditionalFormatting sqref="AJ310:CF310">
    <cfRule type="expression" dxfId="2414" priority="16">
      <formula>AND($H310&lt;&gt;"",$I310&lt;&gt;"",$J310&lt;&gt;"")</formula>
    </cfRule>
    <cfRule type="expression" dxfId="2413" priority="17">
      <formula>AND($H310&lt;&gt;"",$I310&lt;&gt;"",$J310="")</formula>
    </cfRule>
    <cfRule type="expression" dxfId="2412" priority="18">
      <formula>AND($H310&lt;&gt;"",$I310="",$J310="")</formula>
    </cfRule>
  </conditionalFormatting>
  <conditionalFormatting sqref="AJ311:CF311">
    <cfRule type="expression" dxfId="2411" priority="10">
      <formula>AND($H311&lt;&gt;"",$I311&lt;&gt;"",$J311&lt;&gt;"")</formula>
    </cfRule>
    <cfRule type="expression" dxfId="2410" priority="11">
      <formula>AND($H311&lt;&gt;"",$I311&lt;&gt;"",$J311="")</formula>
    </cfRule>
    <cfRule type="expression" dxfId="2409" priority="12">
      <formula>AND($H311&lt;&gt;"",$I311="",$J311="")</formula>
    </cfRule>
  </conditionalFormatting>
  <conditionalFormatting sqref="AJ322:CF322">
    <cfRule type="expression" dxfId="2408" priority="7">
      <formula>AND($H322&lt;&gt;"",$I322&lt;&gt;"",$J322&lt;&gt;"")</formula>
    </cfRule>
    <cfRule type="expression" dxfId="2407" priority="8">
      <formula>AND($H322&lt;&gt;"",$I322&lt;&gt;"",$J322="")</formula>
    </cfRule>
    <cfRule type="expression" dxfId="2406" priority="9">
      <formula>AND($H322&lt;&gt;"",$I322="",$J322="")</formula>
    </cfRule>
  </conditionalFormatting>
  <conditionalFormatting sqref="AJ329:CF329">
    <cfRule type="expression" dxfId="2405" priority="4">
      <formula>AND($H329&lt;&gt;"",$I329&lt;&gt;"",$J329&lt;&gt;"")</formula>
    </cfRule>
    <cfRule type="expression" dxfId="2404" priority="5">
      <formula>AND($H329&lt;&gt;"",$I329&lt;&gt;"",$J329="")</formula>
    </cfRule>
    <cfRule type="expression" dxfId="2403" priority="6">
      <formula>AND($H329&lt;&gt;"",$I329="",$J329="")</formula>
    </cfRule>
  </conditionalFormatting>
  <conditionalFormatting sqref="J10">
    <cfRule type="expression" dxfId="2402" priority="1">
      <formula>AND($H10&lt;&gt;"",$I10&lt;&gt;"",$J10&lt;&gt;"")</formula>
    </cfRule>
    <cfRule type="expression" dxfId="2401" priority="2">
      <formula>AND($H10&lt;&gt;"",$I10&lt;&gt;"",$J10="")</formula>
    </cfRule>
    <cfRule type="expression" dxfId="2400" priority="3">
      <formula>AND($H10&lt;&gt;"",$I10="",$J10="")</formula>
    </cfRule>
  </conditionalFormatting>
  <hyperlinks>
    <hyperlink ref="J10" r:id="rId1" tooltip="сайт разработчика mngmnt.ru"/>
  </hyperlinks>
  <pageMargins left="0.7" right="0.7" top="0.75" bottom="0.75" header="0.3" footer="0.3"/>
  <pageSetup paperSize="9" orientation="portrait"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INDIRECT(INDEX(Lists!$5:$5,1,SUMIFS(Lists!$1:$1,Lists!$4:$4,$H234)))</xm:f>
          </x14:formula1>
          <xm:sqref>P234:P238 P241:P245 P248:P252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B1:CF422"/>
  <sheetViews>
    <sheetView showGridLines="0" zoomScale="90" zoomScaleNormal="90" workbookViewId="0">
      <pane xSplit="22" ySplit="9" topLeftCell="W10" activePane="bottomRight" state="frozen"/>
      <selection pane="topRight" activeCell="W1" sqref="W1"/>
      <selection pane="bottomLeft" activeCell="A10" sqref="A10"/>
      <selection pane="bottomRight" activeCell="B1" sqref="B1"/>
    </sheetView>
  </sheetViews>
  <sheetFormatPr defaultRowHeight="14.4" x14ac:dyDescent="0.3"/>
  <cols>
    <col min="1" max="1" width="0.88671875" style="1" customWidth="1"/>
    <col min="2" max="2" width="1.77734375" style="13" customWidth="1"/>
    <col min="3" max="7" width="0.88671875" style="1" customWidth="1"/>
    <col min="8" max="9" width="1.77734375" style="1" customWidth="1"/>
    <col min="10" max="10" width="40.6640625" style="1" customWidth="1"/>
    <col min="11" max="12" width="0.88671875" style="1" customWidth="1"/>
    <col min="13" max="13" width="13" style="53" bestFit="1" customWidth="1"/>
    <col min="14" max="14" width="0.88671875" style="1" customWidth="1"/>
    <col min="15" max="15" width="0.88671875" style="8" customWidth="1"/>
    <col min="16" max="16" width="18.77734375" style="10" customWidth="1"/>
    <col min="17" max="17" width="1.77734375" style="90" customWidth="1"/>
    <col min="18" max="20" width="0.33203125" style="1" customWidth="1"/>
    <col min="21" max="21" width="15.77734375" style="5" customWidth="1"/>
    <col min="22" max="23" width="0.88671875" style="1" customWidth="1"/>
    <col min="24" max="84" width="14.77734375" style="5" customWidth="1"/>
    <col min="85" max="16384" width="8.88671875" style="1"/>
  </cols>
  <sheetData>
    <row r="1" spans="2:84" s="13" customFormat="1" ht="10.050000000000001" customHeight="1" x14ac:dyDescent="0.25">
      <c r="M1" s="50"/>
      <c r="O1" s="22"/>
      <c r="P1" s="23"/>
      <c r="Q1" s="89"/>
      <c r="U1" s="24"/>
      <c r="X1" s="24">
        <f>MAX($W1:W1)+1</f>
        <v>1</v>
      </c>
      <c r="Y1" s="24">
        <f>MAX($W1:X1)+1</f>
        <v>2</v>
      </c>
      <c r="Z1" s="24">
        <f>MAX($W1:Y1)+1</f>
        <v>3</v>
      </c>
      <c r="AA1" s="24">
        <f>MAX($W1:Z1)+1</f>
        <v>4</v>
      </c>
      <c r="AB1" s="24">
        <f>MAX($W1:AA1)+1</f>
        <v>5</v>
      </c>
      <c r="AC1" s="24">
        <f>MAX($W1:AB1)+1</f>
        <v>6</v>
      </c>
      <c r="AD1" s="24">
        <f>MAX($W1:AC1)+1</f>
        <v>7</v>
      </c>
      <c r="AE1" s="24">
        <f>MAX($W1:AD1)+1</f>
        <v>8</v>
      </c>
      <c r="AF1" s="24">
        <f>MAX($W1:AE1)+1</f>
        <v>9</v>
      </c>
      <c r="AG1" s="24">
        <f>MAX($W1:AF1)+1</f>
        <v>10</v>
      </c>
      <c r="AH1" s="24">
        <f>MAX($W1:AG1)+1</f>
        <v>11</v>
      </c>
      <c r="AI1" s="24">
        <f>MAX($W1:AH1)+1</f>
        <v>12</v>
      </c>
      <c r="AJ1" s="24">
        <f>MAX($W1:AI1)+1</f>
        <v>13</v>
      </c>
      <c r="AK1" s="24">
        <f>MAX($W1:AJ1)+1</f>
        <v>14</v>
      </c>
      <c r="AL1" s="24">
        <f>MAX($W1:AK1)+1</f>
        <v>15</v>
      </c>
      <c r="AM1" s="24">
        <f>MAX($W1:AL1)+1</f>
        <v>16</v>
      </c>
      <c r="AN1" s="24">
        <f>MAX($W1:AM1)+1</f>
        <v>17</v>
      </c>
      <c r="AO1" s="24">
        <f>MAX($W1:AN1)+1</f>
        <v>18</v>
      </c>
      <c r="AP1" s="24">
        <f>MAX($W1:AO1)+1</f>
        <v>19</v>
      </c>
      <c r="AQ1" s="24">
        <f>MAX($W1:AP1)+1</f>
        <v>20</v>
      </c>
      <c r="AR1" s="24">
        <f>MAX($W1:AQ1)+1</f>
        <v>21</v>
      </c>
      <c r="AS1" s="24">
        <f>MAX($W1:AR1)+1</f>
        <v>22</v>
      </c>
      <c r="AT1" s="24">
        <f>MAX($W1:AS1)+1</f>
        <v>23</v>
      </c>
      <c r="AU1" s="24">
        <f>MAX($W1:AT1)+1</f>
        <v>24</v>
      </c>
      <c r="AV1" s="24">
        <f>MAX($W1:AU1)+1</f>
        <v>25</v>
      </c>
      <c r="AW1" s="24">
        <f>MAX($W1:AV1)+1</f>
        <v>26</v>
      </c>
      <c r="AX1" s="24">
        <f>MAX($W1:AW1)+1</f>
        <v>27</v>
      </c>
      <c r="AY1" s="24">
        <f>MAX($W1:AX1)+1</f>
        <v>28</v>
      </c>
      <c r="AZ1" s="24">
        <f>MAX($W1:AY1)+1</f>
        <v>29</v>
      </c>
      <c r="BA1" s="24">
        <f>MAX($W1:AZ1)+1</f>
        <v>30</v>
      </c>
      <c r="BB1" s="24">
        <f>MAX($W1:BA1)+1</f>
        <v>31</v>
      </c>
      <c r="BC1" s="24">
        <f>MAX($W1:BB1)+1</f>
        <v>32</v>
      </c>
      <c r="BD1" s="24">
        <f>MAX($W1:BC1)+1</f>
        <v>33</v>
      </c>
      <c r="BE1" s="24">
        <f>MAX($W1:BD1)+1</f>
        <v>34</v>
      </c>
      <c r="BF1" s="24">
        <f>MAX($W1:BE1)+1</f>
        <v>35</v>
      </c>
      <c r="BG1" s="24">
        <f>MAX($W1:BF1)+1</f>
        <v>36</v>
      </c>
      <c r="BH1" s="24">
        <f>MAX($W1:BG1)+1</f>
        <v>37</v>
      </c>
      <c r="BI1" s="24">
        <f>MAX($W1:BH1)+1</f>
        <v>38</v>
      </c>
      <c r="BJ1" s="24">
        <f>MAX($W1:BI1)+1</f>
        <v>39</v>
      </c>
      <c r="BK1" s="24">
        <f>MAX($W1:BJ1)+1</f>
        <v>40</v>
      </c>
      <c r="BL1" s="24">
        <f>MAX($W1:BK1)+1</f>
        <v>41</v>
      </c>
      <c r="BM1" s="24">
        <f>MAX($W1:BL1)+1</f>
        <v>42</v>
      </c>
      <c r="BN1" s="24">
        <f>MAX($W1:BM1)+1</f>
        <v>43</v>
      </c>
      <c r="BO1" s="24">
        <f>MAX($W1:BN1)+1</f>
        <v>44</v>
      </c>
      <c r="BP1" s="24">
        <f>MAX($W1:BO1)+1</f>
        <v>45</v>
      </c>
      <c r="BQ1" s="24">
        <f>MAX($W1:BP1)+1</f>
        <v>46</v>
      </c>
      <c r="BR1" s="24">
        <f>MAX($W1:BQ1)+1</f>
        <v>47</v>
      </c>
      <c r="BS1" s="24">
        <f>MAX($W1:BR1)+1</f>
        <v>48</v>
      </c>
      <c r="BT1" s="24">
        <f>MAX($W1:BS1)+1</f>
        <v>49</v>
      </c>
      <c r="BU1" s="24">
        <f>MAX($W1:BT1)+1</f>
        <v>50</v>
      </c>
      <c r="BV1" s="24">
        <f>MAX($W1:BU1)+1</f>
        <v>51</v>
      </c>
      <c r="BW1" s="24">
        <f>MAX($W1:BV1)+1</f>
        <v>52</v>
      </c>
      <c r="BX1" s="24">
        <f>MAX($W1:BW1)+1</f>
        <v>53</v>
      </c>
      <c r="BY1" s="24">
        <f>MAX($W1:BX1)+1</f>
        <v>54</v>
      </c>
      <c r="BZ1" s="24">
        <f>MAX($W1:BY1)+1</f>
        <v>55</v>
      </c>
      <c r="CA1" s="24">
        <f>MAX($W1:BZ1)+1</f>
        <v>56</v>
      </c>
      <c r="CB1" s="24">
        <f>MAX($W1:CA1)+1</f>
        <v>57</v>
      </c>
      <c r="CC1" s="24">
        <f>MAX($W1:CB1)+1</f>
        <v>58</v>
      </c>
      <c r="CD1" s="24">
        <f>MAX($W1:CC1)+1</f>
        <v>59</v>
      </c>
      <c r="CE1" s="24">
        <f>MAX($W1:CD1)+1</f>
        <v>60</v>
      </c>
      <c r="CF1" s="24">
        <f>MAX($W1:CE1)+1</f>
        <v>61</v>
      </c>
    </row>
    <row r="2" spans="2:84" s="13" customFormat="1" ht="13.8" x14ac:dyDescent="0.3">
      <c r="G2" s="49" t="s">
        <v>447</v>
      </c>
      <c r="J2" s="49"/>
      <c r="M2" s="50"/>
      <c r="O2" s="22"/>
      <c r="P2" s="74"/>
      <c r="Q2" s="89"/>
      <c r="U2" s="24"/>
      <c r="X2" s="24">
        <f>COLUMN()</f>
        <v>24</v>
      </c>
      <c r="Y2" s="24">
        <f>COLUMN()</f>
        <v>25</v>
      </c>
      <c r="Z2" s="24">
        <f>COLUMN()</f>
        <v>26</v>
      </c>
      <c r="AA2" s="24">
        <f>COLUMN()</f>
        <v>27</v>
      </c>
      <c r="AB2" s="24">
        <f>COLUMN()</f>
        <v>28</v>
      </c>
      <c r="AC2" s="24">
        <f>COLUMN()</f>
        <v>29</v>
      </c>
      <c r="AD2" s="24">
        <f>COLUMN()</f>
        <v>30</v>
      </c>
      <c r="AE2" s="24">
        <f>COLUMN()</f>
        <v>31</v>
      </c>
      <c r="AF2" s="24">
        <f>COLUMN()</f>
        <v>32</v>
      </c>
      <c r="AG2" s="24">
        <f>COLUMN()</f>
        <v>33</v>
      </c>
      <c r="AH2" s="24">
        <f>COLUMN()</f>
        <v>34</v>
      </c>
      <c r="AI2" s="24">
        <f>COLUMN()</f>
        <v>35</v>
      </c>
      <c r="AJ2" s="24">
        <f>COLUMN()</f>
        <v>36</v>
      </c>
      <c r="AK2" s="24">
        <f>COLUMN()</f>
        <v>37</v>
      </c>
      <c r="AL2" s="24">
        <f>COLUMN()</f>
        <v>38</v>
      </c>
      <c r="AM2" s="24">
        <f>COLUMN()</f>
        <v>39</v>
      </c>
      <c r="AN2" s="24">
        <f>COLUMN()</f>
        <v>40</v>
      </c>
      <c r="AO2" s="24">
        <f>COLUMN()</f>
        <v>41</v>
      </c>
      <c r="AP2" s="24">
        <f>COLUMN()</f>
        <v>42</v>
      </c>
      <c r="AQ2" s="24">
        <f>COLUMN()</f>
        <v>43</v>
      </c>
      <c r="AR2" s="24">
        <f>COLUMN()</f>
        <v>44</v>
      </c>
      <c r="AS2" s="24">
        <f>COLUMN()</f>
        <v>45</v>
      </c>
      <c r="AT2" s="24">
        <f>COLUMN()</f>
        <v>46</v>
      </c>
      <c r="AU2" s="24">
        <f>COLUMN()</f>
        <v>47</v>
      </c>
      <c r="AV2" s="24">
        <f>COLUMN()</f>
        <v>48</v>
      </c>
      <c r="AW2" s="24">
        <f>COLUMN()</f>
        <v>49</v>
      </c>
      <c r="AX2" s="24">
        <f>COLUMN()</f>
        <v>50</v>
      </c>
      <c r="AY2" s="24">
        <f>COLUMN()</f>
        <v>51</v>
      </c>
      <c r="AZ2" s="24">
        <f>COLUMN()</f>
        <v>52</v>
      </c>
      <c r="BA2" s="24">
        <f>COLUMN()</f>
        <v>53</v>
      </c>
      <c r="BB2" s="24">
        <f>COLUMN()</f>
        <v>54</v>
      </c>
      <c r="BC2" s="24">
        <f>COLUMN()</f>
        <v>55</v>
      </c>
      <c r="BD2" s="24">
        <f>COLUMN()</f>
        <v>56</v>
      </c>
      <c r="BE2" s="24">
        <f>COLUMN()</f>
        <v>57</v>
      </c>
      <c r="BF2" s="24">
        <f>COLUMN()</f>
        <v>58</v>
      </c>
      <c r="BG2" s="24">
        <f>COLUMN()</f>
        <v>59</v>
      </c>
      <c r="BH2" s="24">
        <f>COLUMN()</f>
        <v>60</v>
      </c>
      <c r="BI2" s="24">
        <f>COLUMN()</f>
        <v>61</v>
      </c>
      <c r="BJ2" s="24">
        <f>COLUMN()</f>
        <v>62</v>
      </c>
      <c r="BK2" s="24">
        <f>COLUMN()</f>
        <v>63</v>
      </c>
      <c r="BL2" s="24">
        <f>COLUMN()</f>
        <v>64</v>
      </c>
      <c r="BM2" s="24">
        <f>COLUMN()</f>
        <v>65</v>
      </c>
      <c r="BN2" s="24">
        <f>COLUMN()</f>
        <v>66</v>
      </c>
      <c r="BO2" s="24">
        <f>COLUMN()</f>
        <v>67</v>
      </c>
      <c r="BP2" s="24">
        <f>COLUMN()</f>
        <v>68</v>
      </c>
      <c r="BQ2" s="24">
        <f>COLUMN()</f>
        <v>69</v>
      </c>
      <c r="BR2" s="24">
        <f>COLUMN()</f>
        <v>70</v>
      </c>
      <c r="BS2" s="24">
        <f>COLUMN()</f>
        <v>71</v>
      </c>
      <c r="BT2" s="24">
        <f>COLUMN()</f>
        <v>72</v>
      </c>
      <c r="BU2" s="24">
        <f>COLUMN()</f>
        <v>73</v>
      </c>
      <c r="BV2" s="24">
        <f>COLUMN()</f>
        <v>74</v>
      </c>
      <c r="BW2" s="24">
        <f>COLUMN()</f>
        <v>75</v>
      </c>
      <c r="BX2" s="24">
        <f>COLUMN()</f>
        <v>76</v>
      </c>
      <c r="BY2" s="24">
        <f>COLUMN()</f>
        <v>77</v>
      </c>
      <c r="BZ2" s="24">
        <f>COLUMN()</f>
        <v>78</v>
      </c>
      <c r="CA2" s="24">
        <f>COLUMN()</f>
        <v>79</v>
      </c>
      <c r="CB2" s="24">
        <f>COLUMN()</f>
        <v>80</v>
      </c>
      <c r="CC2" s="24">
        <f>COLUMN()</f>
        <v>81</v>
      </c>
      <c r="CD2" s="24">
        <f>COLUMN()</f>
        <v>82</v>
      </c>
      <c r="CE2" s="24">
        <f>COLUMN()</f>
        <v>83</v>
      </c>
      <c r="CF2" s="24">
        <f>COLUMN()</f>
        <v>84</v>
      </c>
    </row>
    <row r="3" spans="2:84" s="13" customFormat="1" ht="7.05" customHeight="1" x14ac:dyDescent="0.25">
      <c r="M3" s="50"/>
      <c r="O3" s="22"/>
      <c r="P3" s="23"/>
      <c r="Q3" s="89"/>
      <c r="U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24"/>
      <c r="BE3" s="24"/>
      <c r="BF3" s="24"/>
      <c r="BG3" s="24"/>
      <c r="BH3" s="24"/>
      <c r="BI3" s="24"/>
      <c r="BJ3" s="24"/>
      <c r="BK3" s="24"/>
      <c r="BL3" s="24"/>
      <c r="BM3" s="24"/>
      <c r="BN3" s="24"/>
      <c r="BO3" s="24"/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24"/>
    </row>
    <row r="4" spans="2:84" s="2" customFormat="1" x14ac:dyDescent="0.3">
      <c r="B4" s="14"/>
      <c r="H4" s="3" t="s">
        <v>0</v>
      </c>
      <c r="I4" s="3"/>
      <c r="J4" s="3"/>
      <c r="M4" s="51" t="s">
        <v>1</v>
      </c>
      <c r="O4" s="8"/>
      <c r="P4" s="11" t="s">
        <v>2</v>
      </c>
      <c r="Q4" s="90"/>
      <c r="U4" s="6" t="s">
        <v>3</v>
      </c>
      <c r="X4" s="21">
        <f ca="1">IF(OR($P$6="",$P$6=0,$P$7="",$P$7=0,$P$8="",$P$7&lt;1),"",
IF(X$8="","",
IF($P$6=Lists!$I$6,X6,
IF($P$6=Lists!$I$7,INT(MONTH(X7)/3)&amp;"кв"&amp;(YEAR(X7)-2000)&amp;"г",
IF($P$6=Lists!$I$8,X8&amp;" год",
IF($P$6=Lists!$I$9,YEAR(X7)&amp;"г.",""))))))</f>
        <v>45200</v>
      </c>
      <c r="Y4" s="21">
        <f ca="1">IF(OR($P$6="",$P$6=0,$P$7="",$P$7=0,$P$8="",$P$7&lt;1),"",
IF(Y$8="","",
IF($P$6=Lists!$I$6,Y6,
IF($P$6=Lists!$I$7,INT(MONTH(Y7)/3)&amp;"кв"&amp;(YEAR(Y7)-2000)&amp;"г",
IF($P$6=Lists!$I$8,Y8&amp;" год",
IF($P$6=Lists!$I$9,YEAR(Y7)&amp;"г.",""))))))</f>
        <v>45231</v>
      </c>
      <c r="Z4" s="21">
        <f ca="1">IF(OR($P$6="",$P$6=0,$P$7="",$P$7=0,$P$8="",$P$7&lt;1),"",
IF(Z$8="","",
IF($P$6=Lists!$I$6,Z6,
IF($P$6=Lists!$I$7,INT(MONTH(Z7)/3)&amp;"кв"&amp;(YEAR(Z7)-2000)&amp;"г",
IF($P$6=Lists!$I$8,Z8&amp;" год",
IF($P$6=Lists!$I$9,YEAR(Z7)&amp;"г.",""))))))</f>
        <v>45261</v>
      </c>
      <c r="AA4" s="21">
        <f ca="1">IF(OR($P$6="",$P$6=0,$P$7="",$P$7=0,$P$8="",$P$7&lt;1),"",
IF(AA$8="","",
IF($P$6=Lists!$I$6,AA6,
IF($P$6=Lists!$I$7,INT(MONTH(AA7)/3)&amp;"кв"&amp;(YEAR(AA7)-2000)&amp;"г",
IF($P$6=Lists!$I$8,AA8&amp;" год",
IF($P$6=Lists!$I$9,YEAR(AA7)&amp;"г.",""))))))</f>
        <v>45292</v>
      </c>
      <c r="AB4" s="21">
        <f ca="1">IF(OR($P$6="",$P$6=0,$P$7="",$P$7=0,$P$8="",$P$7&lt;1),"",
IF(AB$8="","",
IF($P$6=Lists!$I$6,AB6,
IF($P$6=Lists!$I$7,INT(MONTH(AB7)/3)&amp;"кв"&amp;(YEAR(AB7)-2000)&amp;"г",
IF($P$6=Lists!$I$8,AB8&amp;" год",
IF($P$6=Lists!$I$9,YEAR(AB7)&amp;"г.",""))))))</f>
        <v>45323</v>
      </c>
      <c r="AC4" s="21">
        <f ca="1">IF(OR($P$6="",$P$6=0,$P$7="",$P$7=0,$P$8="",$P$7&lt;1),"",
IF(AC$8="","",
IF($P$6=Lists!$I$6,AC6,
IF($P$6=Lists!$I$7,INT(MONTH(AC7)/3)&amp;"кв"&amp;(YEAR(AC7)-2000)&amp;"г",
IF($P$6=Lists!$I$8,AC8&amp;" год",
IF($P$6=Lists!$I$9,YEAR(AC7)&amp;"г.",""))))))</f>
        <v>45352</v>
      </c>
      <c r="AD4" s="21">
        <f ca="1">IF(OR($P$6="",$P$6=0,$P$7="",$P$7=0,$P$8="",$P$7&lt;1),"",
IF(AD$8="","",
IF($P$6=Lists!$I$6,AD6,
IF($P$6=Lists!$I$7,INT(MONTH(AD7)/3)&amp;"кв"&amp;(YEAR(AD7)-2000)&amp;"г",
IF($P$6=Lists!$I$8,AD8&amp;" год",
IF($P$6=Lists!$I$9,YEAR(AD7)&amp;"г.",""))))))</f>
        <v>45383</v>
      </c>
      <c r="AE4" s="21">
        <f ca="1">IF(OR($P$6="",$P$6=0,$P$7="",$P$7=0,$P$8="",$P$7&lt;1),"",
IF(AE$8="","",
IF($P$6=Lists!$I$6,AE6,
IF($P$6=Lists!$I$7,INT(MONTH(AE7)/3)&amp;"кв"&amp;(YEAR(AE7)-2000)&amp;"г",
IF($P$6=Lists!$I$8,AE8&amp;" год",
IF($P$6=Lists!$I$9,YEAR(AE7)&amp;"г.",""))))))</f>
        <v>45413</v>
      </c>
      <c r="AF4" s="21">
        <f ca="1">IF(OR($P$6="",$P$6=0,$P$7="",$P$7=0,$P$8="",$P$7&lt;1),"",
IF(AF$8="","",
IF($P$6=Lists!$I$6,AF6,
IF($P$6=Lists!$I$7,INT(MONTH(AF7)/3)&amp;"кв"&amp;(YEAR(AF7)-2000)&amp;"г",
IF($P$6=Lists!$I$8,AF8&amp;" год",
IF($P$6=Lists!$I$9,YEAR(AF7)&amp;"г.",""))))))</f>
        <v>45444</v>
      </c>
      <c r="AG4" s="21">
        <f ca="1">IF(OR($P$6="",$P$6=0,$P$7="",$P$7=0,$P$8="",$P$7&lt;1),"",
IF(AG$8="","",
IF($P$6=Lists!$I$6,AG6,
IF($P$6=Lists!$I$7,INT(MONTH(AG7)/3)&amp;"кв"&amp;(YEAR(AG7)-2000)&amp;"г",
IF($P$6=Lists!$I$8,AG8&amp;" год",
IF($P$6=Lists!$I$9,YEAR(AG7)&amp;"г.",""))))))</f>
        <v>45474</v>
      </c>
      <c r="AH4" s="21">
        <f ca="1">IF(OR($P$6="",$P$6=0,$P$7="",$P$7=0,$P$8="",$P$7&lt;1),"",
IF(AH$8="","",
IF($P$6=Lists!$I$6,AH6,
IF($P$6=Lists!$I$7,INT(MONTH(AH7)/3)&amp;"кв"&amp;(YEAR(AH7)-2000)&amp;"г",
IF($P$6=Lists!$I$8,AH8&amp;" год",
IF($P$6=Lists!$I$9,YEAR(AH7)&amp;"г.",""))))))</f>
        <v>45505</v>
      </c>
      <c r="AI4" s="21">
        <f ca="1">IF(OR($P$6="",$P$6=0,$P$7="",$P$7=0,$P$8="",$P$7&lt;1),"",
IF(AI$8="","",
IF($P$6=Lists!$I$6,AI6,
IF($P$6=Lists!$I$7,INT(MONTH(AI7)/3)&amp;"кв"&amp;(YEAR(AI7)-2000)&amp;"г",
IF($P$6=Lists!$I$8,AI8&amp;" год",
IF($P$6=Lists!$I$9,YEAR(AI7)&amp;"г.",""))))))</f>
        <v>45536</v>
      </c>
      <c r="AJ4" s="21">
        <f ca="1">IF(OR($P$6="",$P$6=0,$P$7="",$P$7=0,$P$8="",$P$7&lt;1),"",
IF(AJ$8="","",
IF($P$6=Lists!$I$6,AJ6,
IF($P$6=Lists!$I$7,INT(MONTH(AJ7)/3)&amp;"кв"&amp;(YEAR(AJ7)-2000)&amp;"г",
IF($P$6=Lists!$I$8,AJ8&amp;" год",
IF($P$6=Lists!$I$9,YEAR(AJ7)&amp;"г.",""))))))</f>
        <v>45566</v>
      </c>
      <c r="AK4" s="21">
        <f ca="1">IF(OR($P$6="",$P$6=0,$P$7="",$P$7=0,$P$8="",$P$7&lt;1),"",
IF(AK$8="","",
IF($P$6=Lists!$I$6,AK6,
IF($P$6=Lists!$I$7,INT(MONTH(AK7)/3)&amp;"кв"&amp;(YEAR(AK7)-2000)&amp;"г",
IF($P$6=Lists!$I$8,AK8&amp;" год",
IF($P$6=Lists!$I$9,YEAR(AK7)&amp;"г.",""))))))</f>
        <v>45597</v>
      </c>
      <c r="AL4" s="21">
        <f ca="1">IF(OR($P$6="",$P$6=0,$P$7="",$P$7=0,$P$8="",$P$7&lt;1),"",
IF(AL$8="","",
IF($P$6=Lists!$I$6,AL6,
IF($P$6=Lists!$I$7,INT(MONTH(AL7)/3)&amp;"кв"&amp;(YEAR(AL7)-2000)&amp;"г",
IF($P$6=Lists!$I$8,AL8&amp;" год",
IF($P$6=Lists!$I$9,YEAR(AL7)&amp;"г.",""))))))</f>
        <v>45627</v>
      </c>
      <c r="AM4" s="21">
        <f ca="1">IF(OR($P$6="",$P$6=0,$P$7="",$P$7=0,$P$8="",$P$7&lt;1),"",
IF(AM$8="","",
IF($P$6=Lists!$I$6,AM6,
IF($P$6=Lists!$I$7,INT(MONTH(AM7)/3)&amp;"кв"&amp;(YEAR(AM7)-2000)&amp;"г",
IF($P$6=Lists!$I$8,AM8&amp;" год",
IF($P$6=Lists!$I$9,YEAR(AM7)&amp;"г.",""))))))</f>
        <v>45658</v>
      </c>
      <c r="AN4" s="21">
        <f ca="1">IF(OR($P$6="",$P$6=0,$P$7="",$P$7=0,$P$8="",$P$7&lt;1),"",
IF(AN$8="","",
IF($P$6=Lists!$I$6,AN6,
IF($P$6=Lists!$I$7,INT(MONTH(AN7)/3)&amp;"кв"&amp;(YEAR(AN7)-2000)&amp;"г",
IF($P$6=Lists!$I$8,AN8&amp;" год",
IF($P$6=Lists!$I$9,YEAR(AN7)&amp;"г.",""))))))</f>
        <v>45689</v>
      </c>
      <c r="AO4" s="21">
        <f ca="1">IF(OR($P$6="",$P$6=0,$P$7="",$P$7=0,$P$8="",$P$7&lt;1),"",
IF(AO$8="","",
IF($P$6=Lists!$I$6,AO6,
IF($P$6=Lists!$I$7,INT(MONTH(AO7)/3)&amp;"кв"&amp;(YEAR(AO7)-2000)&amp;"г",
IF($P$6=Lists!$I$8,AO8&amp;" год",
IF($P$6=Lists!$I$9,YEAR(AO7)&amp;"г.",""))))))</f>
        <v>45717</v>
      </c>
      <c r="AP4" s="21">
        <f ca="1">IF(OR($P$6="",$P$6=0,$P$7="",$P$7=0,$P$8="",$P$7&lt;1),"",
IF(AP$8="","",
IF($P$6=Lists!$I$6,AP6,
IF($P$6=Lists!$I$7,INT(MONTH(AP7)/3)&amp;"кв"&amp;(YEAR(AP7)-2000)&amp;"г",
IF($P$6=Lists!$I$8,AP8&amp;" год",
IF($P$6=Lists!$I$9,YEAR(AP7)&amp;"г.",""))))))</f>
        <v>45748</v>
      </c>
      <c r="AQ4" s="21">
        <f ca="1">IF(OR($P$6="",$P$6=0,$P$7="",$P$7=0,$P$8="",$P$7&lt;1),"",
IF(AQ$8="","",
IF($P$6=Lists!$I$6,AQ6,
IF($P$6=Lists!$I$7,INT(MONTH(AQ7)/3)&amp;"кв"&amp;(YEAR(AQ7)-2000)&amp;"г",
IF($P$6=Lists!$I$8,AQ8&amp;" год",
IF($P$6=Lists!$I$9,YEAR(AQ7)&amp;"г.",""))))))</f>
        <v>45778</v>
      </c>
      <c r="AR4" s="21">
        <f ca="1">IF(OR($P$6="",$P$6=0,$P$7="",$P$7=0,$P$8="",$P$7&lt;1),"",
IF(AR$8="","",
IF($P$6=Lists!$I$6,AR6,
IF($P$6=Lists!$I$7,INT(MONTH(AR7)/3)&amp;"кв"&amp;(YEAR(AR7)-2000)&amp;"г",
IF($P$6=Lists!$I$8,AR8&amp;" год",
IF($P$6=Lists!$I$9,YEAR(AR7)&amp;"г.",""))))))</f>
        <v>45809</v>
      </c>
      <c r="AS4" s="21">
        <f ca="1">IF(OR($P$6="",$P$6=0,$P$7="",$P$7=0,$P$8="",$P$7&lt;1),"",
IF(AS$8="","",
IF($P$6=Lists!$I$6,AS6,
IF($P$6=Lists!$I$7,INT(MONTH(AS7)/3)&amp;"кв"&amp;(YEAR(AS7)-2000)&amp;"г",
IF($P$6=Lists!$I$8,AS8&amp;" год",
IF($P$6=Lists!$I$9,YEAR(AS7)&amp;"г.",""))))))</f>
        <v>45839</v>
      </c>
      <c r="AT4" s="21">
        <f ca="1">IF(OR($P$6="",$P$6=0,$P$7="",$P$7=0,$P$8="",$P$7&lt;1),"",
IF(AT$8="","",
IF($P$6=Lists!$I$6,AT6,
IF($P$6=Lists!$I$7,INT(MONTH(AT7)/3)&amp;"кв"&amp;(YEAR(AT7)-2000)&amp;"г",
IF($P$6=Lists!$I$8,AT8&amp;" год",
IF($P$6=Lists!$I$9,YEAR(AT7)&amp;"г.",""))))))</f>
        <v>45870</v>
      </c>
      <c r="AU4" s="21">
        <f ca="1">IF(OR($P$6="",$P$6=0,$P$7="",$P$7=0,$P$8="",$P$7&lt;1),"",
IF(AU$8="","",
IF($P$6=Lists!$I$6,AU6,
IF($P$6=Lists!$I$7,INT(MONTH(AU7)/3)&amp;"кв"&amp;(YEAR(AU7)-2000)&amp;"г",
IF($P$6=Lists!$I$8,AU8&amp;" год",
IF($P$6=Lists!$I$9,YEAR(AU7)&amp;"г.",""))))))</f>
        <v>45901</v>
      </c>
      <c r="AV4" s="21">
        <f ca="1">IF(OR($P$6="",$P$6=0,$P$7="",$P$7=0,$P$8="",$P$7&lt;1),"",
IF(AV$8="","",
IF($P$6=Lists!$I$6,AV6,
IF($P$6=Lists!$I$7,INT(MONTH(AV7)/3)&amp;"кв"&amp;(YEAR(AV7)-2000)&amp;"г",
IF($P$6=Lists!$I$8,AV8&amp;" год",
IF($P$6=Lists!$I$9,YEAR(AV7)&amp;"г.",""))))))</f>
        <v>45931</v>
      </c>
      <c r="AW4" s="21">
        <f ca="1">IF(OR($P$6="",$P$6=0,$P$7="",$P$7=0,$P$8="",$P$7&lt;1),"",
IF(AW$8="","",
IF($P$6=Lists!$I$6,AW6,
IF($P$6=Lists!$I$7,INT(MONTH(AW7)/3)&amp;"кв"&amp;(YEAR(AW7)-2000)&amp;"г",
IF($P$6=Lists!$I$8,AW8&amp;" год",
IF($P$6=Lists!$I$9,YEAR(AW7)&amp;"г.",""))))))</f>
        <v>45962</v>
      </c>
      <c r="AX4" s="21">
        <f ca="1">IF(OR($P$6="",$P$6=0,$P$7="",$P$7=0,$P$8="",$P$7&lt;1),"",
IF(AX$8="","",
IF($P$6=Lists!$I$6,AX6,
IF($P$6=Lists!$I$7,INT(MONTH(AX7)/3)&amp;"кв"&amp;(YEAR(AX7)-2000)&amp;"г",
IF($P$6=Lists!$I$8,AX8&amp;" год",
IF($P$6=Lists!$I$9,YEAR(AX7)&amp;"г.",""))))))</f>
        <v>45992</v>
      </c>
      <c r="AY4" s="21">
        <f ca="1">IF(OR($P$6="",$P$6=0,$P$7="",$P$7=0,$P$8="",$P$7&lt;1),"",
IF(AY$8="","",
IF($P$6=Lists!$I$6,AY6,
IF($P$6=Lists!$I$7,INT(MONTH(AY7)/3)&amp;"кв"&amp;(YEAR(AY7)-2000)&amp;"г",
IF($P$6=Lists!$I$8,AY8&amp;" год",
IF($P$6=Lists!$I$9,YEAR(AY7)&amp;"г.",""))))))</f>
        <v>46023</v>
      </c>
      <c r="AZ4" s="21">
        <f ca="1">IF(OR($P$6="",$P$6=0,$P$7="",$P$7=0,$P$8="",$P$7&lt;1),"",
IF(AZ$8="","",
IF($P$6=Lists!$I$6,AZ6,
IF($P$6=Lists!$I$7,INT(MONTH(AZ7)/3)&amp;"кв"&amp;(YEAR(AZ7)-2000)&amp;"г",
IF($P$6=Lists!$I$8,AZ8&amp;" год",
IF($P$6=Lists!$I$9,YEAR(AZ7)&amp;"г.",""))))))</f>
        <v>46054</v>
      </c>
      <c r="BA4" s="21">
        <f ca="1">IF(OR($P$6="",$P$6=0,$P$7="",$P$7=0,$P$8="",$P$7&lt;1),"",
IF(BA$8="","",
IF($P$6=Lists!$I$6,BA6,
IF($P$6=Lists!$I$7,INT(MONTH(BA7)/3)&amp;"кв"&amp;(YEAR(BA7)-2000)&amp;"г",
IF($P$6=Lists!$I$8,BA8&amp;" год",
IF($P$6=Lists!$I$9,YEAR(BA7)&amp;"г.",""))))))</f>
        <v>46082</v>
      </c>
      <c r="BB4" s="21">
        <f ca="1">IF(OR($P$6="",$P$6=0,$P$7="",$P$7=0,$P$8="",$P$7&lt;1),"",
IF(BB$8="","",
IF($P$6=Lists!$I$6,BB6,
IF($P$6=Lists!$I$7,INT(MONTH(BB7)/3)&amp;"кв"&amp;(YEAR(BB7)-2000)&amp;"г",
IF($P$6=Lists!$I$8,BB8&amp;" год",
IF($P$6=Lists!$I$9,YEAR(BB7)&amp;"г.",""))))))</f>
        <v>46113</v>
      </c>
      <c r="BC4" s="21">
        <f ca="1">IF(OR($P$6="",$P$6=0,$P$7="",$P$7=0,$P$8="",$P$7&lt;1),"",
IF(BC$8="","",
IF($P$6=Lists!$I$6,BC6,
IF($P$6=Lists!$I$7,INT(MONTH(BC7)/3)&amp;"кв"&amp;(YEAR(BC7)-2000)&amp;"г",
IF($P$6=Lists!$I$8,BC8&amp;" год",
IF($P$6=Lists!$I$9,YEAR(BC7)&amp;"г.",""))))))</f>
        <v>46143</v>
      </c>
      <c r="BD4" s="21">
        <f ca="1">IF(OR($P$6="",$P$6=0,$P$7="",$P$7=0,$P$8="",$P$7&lt;1),"",
IF(BD$8="","",
IF($P$6=Lists!$I$6,BD6,
IF($P$6=Lists!$I$7,INT(MONTH(BD7)/3)&amp;"кв"&amp;(YEAR(BD7)-2000)&amp;"г",
IF($P$6=Lists!$I$8,BD8&amp;" год",
IF($P$6=Lists!$I$9,YEAR(BD7)&amp;"г.",""))))))</f>
        <v>46174</v>
      </c>
      <c r="BE4" s="21">
        <f ca="1">IF(OR($P$6="",$P$6=0,$P$7="",$P$7=0,$P$8="",$P$7&lt;1),"",
IF(BE$8="","",
IF($P$6=Lists!$I$6,BE6,
IF($P$6=Lists!$I$7,INT(MONTH(BE7)/3)&amp;"кв"&amp;(YEAR(BE7)-2000)&amp;"г",
IF($P$6=Lists!$I$8,BE8&amp;" год",
IF($P$6=Lists!$I$9,YEAR(BE7)&amp;"г.",""))))))</f>
        <v>46204</v>
      </c>
      <c r="BF4" s="21">
        <f ca="1">IF(OR($P$6="",$P$6=0,$P$7="",$P$7=0,$P$8="",$P$7&lt;1),"",
IF(BF$8="","",
IF($P$6=Lists!$I$6,BF6,
IF($P$6=Lists!$I$7,INT(MONTH(BF7)/3)&amp;"кв"&amp;(YEAR(BF7)-2000)&amp;"г",
IF($P$6=Lists!$I$8,BF8&amp;" год",
IF($P$6=Lists!$I$9,YEAR(BF7)&amp;"г.",""))))))</f>
        <v>46235</v>
      </c>
      <c r="BG4" s="21">
        <f ca="1">IF(OR($P$6="",$P$6=0,$P$7="",$P$7=0,$P$8="",$P$7&lt;1),"",
IF(BG$8="","",
IF($P$6=Lists!$I$6,BG6,
IF($P$6=Lists!$I$7,INT(MONTH(BG7)/3)&amp;"кв"&amp;(YEAR(BG7)-2000)&amp;"г",
IF($P$6=Lists!$I$8,BG8&amp;" год",
IF($P$6=Lists!$I$9,YEAR(BG7)&amp;"г.",""))))))</f>
        <v>46266</v>
      </c>
      <c r="BH4" s="21">
        <f ca="1">IF(OR($P$6="",$P$6=0,$P$7="",$P$7=0,$P$8="",$P$7&lt;1),"",
IF(BH$8="","",
IF($P$6=Lists!$I$6,BH6,
IF($P$6=Lists!$I$7,INT(MONTH(BH7)/3)&amp;"кв"&amp;(YEAR(BH7)-2000)&amp;"г",
IF($P$6=Lists!$I$8,BH8&amp;" год",
IF($P$6=Lists!$I$9,YEAR(BH7)&amp;"г.",""))))))</f>
        <v>46296</v>
      </c>
      <c r="BI4" s="21">
        <f ca="1">IF(OR($P$6="",$P$6=0,$P$7="",$P$7=0,$P$8="",$P$7&lt;1),"",
IF(BI$8="","",
IF($P$6=Lists!$I$6,BI6,
IF($P$6=Lists!$I$7,INT(MONTH(BI7)/3)&amp;"кв"&amp;(YEAR(BI7)-2000)&amp;"г",
IF($P$6=Lists!$I$8,BI8&amp;" год",
IF($P$6=Lists!$I$9,YEAR(BI7)&amp;"г.",""))))))</f>
        <v>46327</v>
      </c>
      <c r="BJ4" s="21">
        <f ca="1">IF(OR($P$6="",$P$6=0,$P$7="",$P$7=0,$P$8="",$P$7&lt;1),"",
IF(BJ$8="","",
IF($P$6=Lists!$I$6,BJ6,
IF($P$6=Lists!$I$7,INT(MONTH(BJ7)/3)&amp;"кв"&amp;(YEAR(BJ7)-2000)&amp;"г",
IF($P$6=Lists!$I$8,BJ8&amp;" год",
IF($P$6=Lists!$I$9,YEAR(BJ7)&amp;"г.",""))))))</f>
        <v>46357</v>
      </c>
      <c r="BK4" s="21">
        <f ca="1">IF(OR($P$6="",$P$6=0,$P$7="",$P$7=0,$P$8="",$P$7&lt;1),"",
IF(BK$8="","",
IF($P$6=Lists!$I$6,BK6,
IF($P$6=Lists!$I$7,INT(MONTH(BK7)/3)&amp;"кв"&amp;(YEAR(BK7)-2000)&amp;"г",
IF($P$6=Lists!$I$8,BK8&amp;" год",
IF($P$6=Lists!$I$9,YEAR(BK7)&amp;"г.",""))))))</f>
        <v>46388</v>
      </c>
      <c r="BL4" s="21">
        <f ca="1">IF(OR($P$6="",$P$6=0,$P$7="",$P$7=0,$P$8="",$P$7&lt;1),"",
IF(BL$8="","",
IF($P$6=Lists!$I$6,BL6,
IF($P$6=Lists!$I$7,INT(MONTH(BL7)/3)&amp;"кв"&amp;(YEAR(BL7)-2000)&amp;"г",
IF($P$6=Lists!$I$8,BL8&amp;" год",
IF($P$6=Lists!$I$9,YEAR(BL7)&amp;"г.",""))))))</f>
        <v>46419</v>
      </c>
      <c r="BM4" s="21">
        <f ca="1">IF(OR($P$6="",$P$6=0,$P$7="",$P$7=0,$P$8="",$P$7&lt;1),"",
IF(BM$8="","",
IF($P$6=Lists!$I$6,BM6,
IF($P$6=Lists!$I$7,INT(MONTH(BM7)/3)&amp;"кв"&amp;(YEAR(BM7)-2000)&amp;"г",
IF($P$6=Lists!$I$8,BM8&amp;" год",
IF($P$6=Lists!$I$9,YEAR(BM7)&amp;"г.",""))))))</f>
        <v>46447</v>
      </c>
      <c r="BN4" s="21">
        <f ca="1">IF(OR($P$6="",$P$6=0,$P$7="",$P$7=0,$P$8="",$P$7&lt;1),"",
IF(BN$8="","",
IF($P$6=Lists!$I$6,BN6,
IF($P$6=Lists!$I$7,INT(MONTH(BN7)/3)&amp;"кв"&amp;(YEAR(BN7)-2000)&amp;"г",
IF($P$6=Lists!$I$8,BN8&amp;" год",
IF($P$6=Lists!$I$9,YEAR(BN7)&amp;"г.",""))))))</f>
        <v>46478</v>
      </c>
      <c r="BO4" s="21">
        <f ca="1">IF(OR($P$6="",$P$6=0,$P$7="",$P$7=0,$P$8="",$P$7&lt;1),"",
IF(BO$8="","",
IF($P$6=Lists!$I$6,BO6,
IF($P$6=Lists!$I$7,INT(MONTH(BO7)/3)&amp;"кв"&amp;(YEAR(BO7)-2000)&amp;"г",
IF($P$6=Lists!$I$8,BO8&amp;" год",
IF($P$6=Lists!$I$9,YEAR(BO7)&amp;"г.",""))))))</f>
        <v>46508</v>
      </c>
      <c r="BP4" s="21">
        <f ca="1">IF(OR($P$6="",$P$6=0,$P$7="",$P$7=0,$P$8="",$P$7&lt;1),"",
IF(BP$8="","",
IF($P$6=Lists!$I$6,BP6,
IF($P$6=Lists!$I$7,INT(MONTH(BP7)/3)&amp;"кв"&amp;(YEAR(BP7)-2000)&amp;"г",
IF($P$6=Lists!$I$8,BP8&amp;" год",
IF($P$6=Lists!$I$9,YEAR(BP7)&amp;"г.",""))))))</f>
        <v>46539</v>
      </c>
      <c r="BQ4" s="21">
        <f ca="1">IF(OR($P$6="",$P$6=0,$P$7="",$P$7=0,$P$8="",$P$7&lt;1),"",
IF(BQ$8="","",
IF($P$6=Lists!$I$6,BQ6,
IF($P$6=Lists!$I$7,INT(MONTH(BQ7)/3)&amp;"кв"&amp;(YEAR(BQ7)-2000)&amp;"г",
IF($P$6=Lists!$I$8,BQ8&amp;" год",
IF($P$6=Lists!$I$9,YEAR(BQ7)&amp;"г.",""))))))</f>
        <v>46569</v>
      </c>
      <c r="BR4" s="21">
        <f ca="1">IF(OR($P$6="",$P$6=0,$P$7="",$P$7=0,$P$8="",$P$7&lt;1),"",
IF(BR$8="","",
IF($P$6=Lists!$I$6,BR6,
IF($P$6=Lists!$I$7,INT(MONTH(BR7)/3)&amp;"кв"&amp;(YEAR(BR7)-2000)&amp;"г",
IF($P$6=Lists!$I$8,BR8&amp;" год",
IF($P$6=Lists!$I$9,YEAR(BR7)&amp;"г.",""))))))</f>
        <v>46600</v>
      </c>
      <c r="BS4" s="21">
        <f ca="1">IF(OR($P$6="",$P$6=0,$P$7="",$P$7=0,$P$8="",$P$7&lt;1),"",
IF(BS$8="","",
IF($P$6=Lists!$I$6,BS6,
IF($P$6=Lists!$I$7,INT(MONTH(BS7)/3)&amp;"кв"&amp;(YEAR(BS7)-2000)&amp;"г",
IF($P$6=Lists!$I$8,BS8&amp;" год",
IF($P$6=Lists!$I$9,YEAR(BS7)&amp;"г.",""))))))</f>
        <v>46631</v>
      </c>
      <c r="BT4" s="21">
        <f ca="1">IF(OR($P$6="",$P$6=0,$P$7="",$P$7=0,$P$8="",$P$7&lt;1),"",
IF(BT$8="","",
IF($P$6=Lists!$I$6,BT6,
IF($P$6=Lists!$I$7,INT(MONTH(BT7)/3)&amp;"кв"&amp;(YEAR(BT7)-2000)&amp;"г",
IF($P$6=Lists!$I$8,BT8&amp;" год",
IF($P$6=Lists!$I$9,YEAR(BT7)&amp;"г.",""))))))</f>
        <v>46661</v>
      </c>
      <c r="BU4" s="21">
        <f ca="1">IF(OR($P$6="",$P$6=0,$P$7="",$P$7=0,$P$8="",$P$7&lt;1),"",
IF(BU$8="","",
IF($P$6=Lists!$I$6,BU6,
IF($P$6=Lists!$I$7,INT(MONTH(BU7)/3)&amp;"кв"&amp;(YEAR(BU7)-2000)&amp;"г",
IF($P$6=Lists!$I$8,BU8&amp;" год",
IF($P$6=Lists!$I$9,YEAR(BU7)&amp;"г.",""))))))</f>
        <v>46692</v>
      </c>
      <c r="BV4" s="21">
        <f ca="1">IF(OR($P$6="",$P$6=0,$P$7="",$P$7=0,$P$8="",$P$7&lt;1),"",
IF(BV$8="","",
IF($P$6=Lists!$I$6,BV6,
IF($P$6=Lists!$I$7,INT(MONTH(BV7)/3)&amp;"кв"&amp;(YEAR(BV7)-2000)&amp;"г",
IF($P$6=Lists!$I$8,BV8&amp;" год",
IF($P$6=Lists!$I$9,YEAR(BV7)&amp;"г.",""))))))</f>
        <v>46722</v>
      </c>
      <c r="BW4" s="21">
        <f ca="1">IF(OR($P$6="",$P$6=0,$P$7="",$P$7=0,$P$8="",$P$7&lt;1),"",
IF(BW$8="","",
IF($P$6=Lists!$I$6,BW6,
IF($P$6=Lists!$I$7,INT(MONTH(BW7)/3)&amp;"кв"&amp;(YEAR(BW7)-2000)&amp;"г",
IF($P$6=Lists!$I$8,BW8&amp;" год",
IF($P$6=Lists!$I$9,YEAR(BW7)&amp;"г.",""))))))</f>
        <v>46753</v>
      </c>
      <c r="BX4" s="21">
        <f ca="1">IF(OR($P$6="",$P$6=0,$P$7="",$P$7=0,$P$8="",$P$7&lt;1),"",
IF(BX$8="","",
IF($P$6=Lists!$I$6,BX6,
IF($P$6=Lists!$I$7,INT(MONTH(BX7)/3)&amp;"кв"&amp;(YEAR(BX7)-2000)&amp;"г",
IF($P$6=Lists!$I$8,BX8&amp;" год",
IF($P$6=Lists!$I$9,YEAR(BX7)&amp;"г.",""))))))</f>
        <v>46784</v>
      </c>
      <c r="BY4" s="21">
        <f ca="1">IF(OR($P$6="",$P$6=0,$P$7="",$P$7=0,$P$8="",$P$7&lt;1),"",
IF(BY$8="","",
IF($P$6=Lists!$I$6,BY6,
IF($P$6=Lists!$I$7,INT(MONTH(BY7)/3)&amp;"кв"&amp;(YEAR(BY7)-2000)&amp;"г",
IF($P$6=Lists!$I$8,BY8&amp;" год",
IF($P$6=Lists!$I$9,YEAR(BY7)&amp;"г.",""))))))</f>
        <v>46813</v>
      </c>
      <c r="BZ4" s="21">
        <f ca="1">IF(OR($P$6="",$P$6=0,$P$7="",$P$7=0,$P$8="",$P$7&lt;1),"",
IF(BZ$8="","",
IF($P$6=Lists!$I$6,BZ6,
IF($P$6=Lists!$I$7,INT(MONTH(BZ7)/3)&amp;"кв"&amp;(YEAR(BZ7)-2000)&amp;"г",
IF($P$6=Lists!$I$8,BZ8&amp;" год",
IF($P$6=Lists!$I$9,YEAR(BZ7)&amp;"г.",""))))))</f>
        <v>46844</v>
      </c>
      <c r="CA4" s="21">
        <f ca="1">IF(OR($P$6="",$P$6=0,$P$7="",$P$7=0,$P$8="",$P$7&lt;1),"",
IF(CA$8="","",
IF($P$6=Lists!$I$6,CA6,
IF($P$6=Lists!$I$7,INT(MONTH(CA7)/3)&amp;"кв"&amp;(YEAR(CA7)-2000)&amp;"г",
IF($P$6=Lists!$I$8,CA8&amp;" год",
IF($P$6=Lists!$I$9,YEAR(CA7)&amp;"г.",""))))))</f>
        <v>46874</v>
      </c>
      <c r="CB4" s="21">
        <f ca="1">IF(OR($P$6="",$P$6=0,$P$7="",$P$7=0,$P$8="",$P$7&lt;1),"",
IF(CB$8="","",
IF($P$6=Lists!$I$6,CB6,
IF($P$6=Lists!$I$7,INT(MONTH(CB7)/3)&amp;"кв"&amp;(YEAR(CB7)-2000)&amp;"г",
IF($P$6=Lists!$I$8,CB8&amp;" год",
IF($P$6=Lists!$I$9,YEAR(CB7)&amp;"г.",""))))))</f>
        <v>46905</v>
      </c>
      <c r="CC4" s="21">
        <f ca="1">IF(OR($P$6="",$P$6=0,$P$7="",$P$7=0,$P$8="",$P$7&lt;1),"",
IF(CC$8="","",
IF($P$6=Lists!$I$6,CC6,
IF($P$6=Lists!$I$7,INT(MONTH(CC7)/3)&amp;"кв"&amp;(YEAR(CC7)-2000)&amp;"г",
IF($P$6=Lists!$I$8,CC8&amp;" год",
IF($P$6=Lists!$I$9,YEAR(CC7)&amp;"г.",""))))))</f>
        <v>46935</v>
      </c>
      <c r="CD4" s="21">
        <f ca="1">IF(OR($P$6="",$P$6=0,$P$7="",$P$7=0,$P$8="",$P$7&lt;1),"",
IF(CD$8="","",
IF($P$6=Lists!$I$6,CD6,
IF($P$6=Lists!$I$7,INT(MONTH(CD7)/3)&amp;"кв"&amp;(YEAR(CD7)-2000)&amp;"г",
IF($P$6=Lists!$I$8,CD8&amp;" год",
IF($P$6=Lists!$I$9,YEAR(CD7)&amp;"г.",""))))))</f>
        <v>46966</v>
      </c>
      <c r="CE4" s="21">
        <f ca="1">IF(OR($P$6="",$P$6=0,$P$7="",$P$7=0,$P$8="",$P$7&lt;1),"",
IF(CE$8="","",
IF($P$6=Lists!$I$6,CE6,
IF($P$6=Lists!$I$7,INT(MONTH(CE7)/3)&amp;"кв"&amp;(YEAR(CE7)-2000)&amp;"г",
IF($P$6=Lists!$I$8,CE8&amp;" год",
IF($P$6=Lists!$I$9,YEAR(CE7)&amp;"г.",""))))))</f>
        <v>46997</v>
      </c>
      <c r="CF4" s="21" t="str">
        <f ca="1">IF(OR($P$6="",$P$6=0,$P$7="",$P$7=0,$P$8="",$P$7&lt;1),"",
IF(CF$8="","",
IF($P$6=Lists!$I$6,CF6,
IF($P$6=Lists!$I$7,INT(MONTH(CF7)/3)&amp;"кв"&amp;(YEAR(CF7)-2000)&amp;"г",
IF($P$6=Lists!$I$8,CF8&amp;" год",
IF($P$6=Lists!$I$9,YEAR(CF7)&amp;"г.",""))))))</f>
        <v/>
      </c>
    </row>
    <row r="5" spans="2:84" ht="3" customHeight="1" x14ac:dyDescent="0.3">
      <c r="H5" s="4"/>
      <c r="I5" s="4"/>
      <c r="J5" s="4"/>
      <c r="M5" s="52"/>
      <c r="P5" s="12"/>
      <c r="U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</row>
    <row r="6" spans="2:84" ht="12" customHeight="1" x14ac:dyDescent="0.3">
      <c r="B6" s="13">
        <f>ROW()</f>
        <v>6</v>
      </c>
      <c r="H6" s="1" t="str">
        <f>I6</f>
        <v>минимальный период расчетов</v>
      </c>
      <c r="I6" s="1" t="str">
        <f>Lists!$I$4</f>
        <v>минимальный период расчетов</v>
      </c>
      <c r="M6" s="53" t="s">
        <v>11</v>
      </c>
      <c r="O6" s="76"/>
      <c r="P6" s="102" t="str">
        <f>Model!P6</f>
        <v>месяц</v>
      </c>
      <c r="U6" s="25">
        <f ca="1">X6</f>
        <v>45200</v>
      </c>
      <c r="X6" s="25">
        <f ca="1">IF(OR($P$6="",$P$6=0,$P$7="",$P$7=0,$P$8="",$P$7&lt;1),"",
IF(X$8="","",
IF(X$8=1,EOMONTH($P$7,-1)+1,W7+1)))</f>
        <v>45200</v>
      </c>
      <c r="Y6" s="25">
        <f t="shared" ref="Y6:AI6" ca="1" si="0">IF(OR($P$6="",$P$6=0,$P$7="",$P$7=0,$P$8="",$P$7&lt;1),"",
IF(Y$8="","",
IF(Y$8=1,EOMONTH($P$7,-1)+1,X7+1)))</f>
        <v>45231</v>
      </c>
      <c r="Z6" s="25">
        <f t="shared" ca="1" si="0"/>
        <v>45261</v>
      </c>
      <c r="AA6" s="25">
        <f t="shared" ca="1" si="0"/>
        <v>45292</v>
      </c>
      <c r="AB6" s="25">
        <f t="shared" ca="1" si="0"/>
        <v>45323</v>
      </c>
      <c r="AC6" s="25">
        <f t="shared" ca="1" si="0"/>
        <v>45352</v>
      </c>
      <c r="AD6" s="25">
        <f t="shared" ca="1" si="0"/>
        <v>45383</v>
      </c>
      <c r="AE6" s="25">
        <f t="shared" ca="1" si="0"/>
        <v>45413</v>
      </c>
      <c r="AF6" s="25">
        <f t="shared" ca="1" si="0"/>
        <v>45444</v>
      </c>
      <c r="AG6" s="25">
        <f t="shared" ca="1" si="0"/>
        <v>45474</v>
      </c>
      <c r="AH6" s="25">
        <f t="shared" ca="1" si="0"/>
        <v>45505</v>
      </c>
      <c r="AI6" s="25">
        <f t="shared" ca="1" si="0"/>
        <v>45536</v>
      </c>
      <c r="AJ6" s="25">
        <f t="shared" ref="AJ6" ca="1" si="1">IF(OR($P$6="",$P$6=0,$P$7="",$P$7=0,$P$8="",$P$7&lt;1),"",
IF(AJ$8="","",
IF(AJ$8=1,EOMONTH($P$7,-1)+1,AI7+1)))</f>
        <v>45566</v>
      </c>
      <c r="AK6" s="25">
        <f t="shared" ref="AK6" ca="1" si="2">IF(OR($P$6="",$P$6=0,$P$7="",$P$7=0,$P$8="",$P$7&lt;1),"",
IF(AK$8="","",
IF(AK$8=1,EOMONTH($P$7,-1)+1,AJ7+1)))</f>
        <v>45597</v>
      </c>
      <c r="AL6" s="25">
        <f t="shared" ref="AL6" ca="1" si="3">IF(OR($P$6="",$P$6=0,$P$7="",$P$7=0,$P$8="",$P$7&lt;1),"",
IF(AL$8="","",
IF(AL$8=1,EOMONTH($P$7,-1)+1,AK7+1)))</f>
        <v>45627</v>
      </c>
      <c r="AM6" s="25">
        <f t="shared" ref="AM6" ca="1" si="4">IF(OR($P$6="",$P$6=0,$P$7="",$P$7=0,$P$8="",$P$7&lt;1),"",
IF(AM$8="","",
IF(AM$8=1,EOMONTH($P$7,-1)+1,AL7+1)))</f>
        <v>45658</v>
      </c>
      <c r="AN6" s="25">
        <f t="shared" ref="AN6" ca="1" si="5">IF(OR($P$6="",$P$6=0,$P$7="",$P$7=0,$P$8="",$P$7&lt;1),"",
IF(AN$8="","",
IF(AN$8=1,EOMONTH($P$7,-1)+1,AM7+1)))</f>
        <v>45689</v>
      </c>
      <c r="AO6" s="25">
        <f t="shared" ref="AO6" ca="1" si="6">IF(OR($P$6="",$P$6=0,$P$7="",$P$7=0,$P$8="",$P$7&lt;1),"",
IF(AO$8="","",
IF(AO$8=1,EOMONTH($P$7,-1)+1,AN7+1)))</f>
        <v>45717</v>
      </c>
      <c r="AP6" s="25">
        <f t="shared" ref="AP6" ca="1" si="7">IF(OR($P$6="",$P$6=0,$P$7="",$P$7=0,$P$8="",$P$7&lt;1),"",
IF(AP$8="","",
IF(AP$8=1,EOMONTH($P$7,-1)+1,AO7+1)))</f>
        <v>45748</v>
      </c>
      <c r="AQ6" s="25">
        <f t="shared" ref="AQ6" ca="1" si="8">IF(OR($P$6="",$P$6=0,$P$7="",$P$7=0,$P$8="",$P$7&lt;1),"",
IF(AQ$8="","",
IF(AQ$8=1,EOMONTH($P$7,-1)+1,AP7+1)))</f>
        <v>45778</v>
      </c>
      <c r="AR6" s="25">
        <f t="shared" ref="AR6" ca="1" si="9">IF(OR($P$6="",$P$6=0,$P$7="",$P$7=0,$P$8="",$P$7&lt;1),"",
IF(AR$8="","",
IF(AR$8=1,EOMONTH($P$7,-1)+1,AQ7+1)))</f>
        <v>45809</v>
      </c>
      <c r="AS6" s="25">
        <f t="shared" ref="AS6" ca="1" si="10">IF(OR($P$6="",$P$6=0,$P$7="",$P$7=0,$P$8="",$P$7&lt;1),"",
IF(AS$8="","",
IF(AS$8=1,EOMONTH($P$7,-1)+1,AR7+1)))</f>
        <v>45839</v>
      </c>
      <c r="AT6" s="25">
        <f t="shared" ref="AT6" ca="1" si="11">IF(OR($P$6="",$P$6=0,$P$7="",$P$7=0,$P$8="",$P$7&lt;1),"",
IF(AT$8="","",
IF(AT$8=1,EOMONTH($P$7,-1)+1,AS7+1)))</f>
        <v>45870</v>
      </c>
      <c r="AU6" s="25">
        <f t="shared" ref="AU6" ca="1" si="12">IF(OR($P$6="",$P$6=0,$P$7="",$P$7=0,$P$8="",$P$7&lt;1),"",
IF(AU$8="","",
IF(AU$8=1,EOMONTH($P$7,-1)+1,AT7+1)))</f>
        <v>45901</v>
      </c>
      <c r="AV6" s="25">
        <f t="shared" ref="AV6" ca="1" si="13">IF(OR($P$6="",$P$6=0,$P$7="",$P$7=0,$P$8="",$P$7&lt;1),"",
IF(AV$8="","",
IF(AV$8=1,EOMONTH($P$7,-1)+1,AU7+1)))</f>
        <v>45931</v>
      </c>
      <c r="AW6" s="25">
        <f t="shared" ref="AW6" ca="1" si="14">IF(OR($P$6="",$P$6=0,$P$7="",$P$7=0,$P$8="",$P$7&lt;1),"",
IF(AW$8="","",
IF(AW$8=1,EOMONTH($P$7,-1)+1,AV7+1)))</f>
        <v>45962</v>
      </c>
      <c r="AX6" s="25">
        <f t="shared" ref="AX6" ca="1" si="15">IF(OR($P$6="",$P$6=0,$P$7="",$P$7=0,$P$8="",$P$7&lt;1),"",
IF(AX$8="","",
IF(AX$8=1,EOMONTH($P$7,-1)+1,AW7+1)))</f>
        <v>45992</v>
      </c>
      <c r="AY6" s="25">
        <f t="shared" ref="AY6" ca="1" si="16">IF(OR($P$6="",$P$6=0,$P$7="",$P$7=0,$P$8="",$P$7&lt;1),"",
IF(AY$8="","",
IF(AY$8=1,EOMONTH($P$7,-1)+1,AX7+1)))</f>
        <v>46023</v>
      </c>
      <c r="AZ6" s="25">
        <f t="shared" ref="AZ6" ca="1" si="17">IF(OR($P$6="",$P$6=0,$P$7="",$P$7=0,$P$8="",$P$7&lt;1),"",
IF(AZ$8="","",
IF(AZ$8=1,EOMONTH($P$7,-1)+1,AY7+1)))</f>
        <v>46054</v>
      </c>
      <c r="BA6" s="25">
        <f t="shared" ref="BA6" ca="1" si="18">IF(OR($P$6="",$P$6=0,$P$7="",$P$7=0,$P$8="",$P$7&lt;1),"",
IF(BA$8="","",
IF(BA$8=1,EOMONTH($P$7,-1)+1,AZ7+1)))</f>
        <v>46082</v>
      </c>
      <c r="BB6" s="25">
        <f t="shared" ref="BB6" ca="1" si="19">IF(OR($P$6="",$P$6=0,$P$7="",$P$7=0,$P$8="",$P$7&lt;1),"",
IF(BB$8="","",
IF(BB$8=1,EOMONTH($P$7,-1)+1,BA7+1)))</f>
        <v>46113</v>
      </c>
      <c r="BC6" s="25">
        <f t="shared" ref="BC6" ca="1" si="20">IF(OR($P$6="",$P$6=0,$P$7="",$P$7=0,$P$8="",$P$7&lt;1),"",
IF(BC$8="","",
IF(BC$8=1,EOMONTH($P$7,-1)+1,BB7+1)))</f>
        <v>46143</v>
      </c>
      <c r="BD6" s="25">
        <f t="shared" ref="BD6" ca="1" si="21">IF(OR($P$6="",$P$6=0,$P$7="",$P$7=0,$P$8="",$P$7&lt;1),"",
IF(BD$8="","",
IF(BD$8=1,EOMONTH($P$7,-1)+1,BC7+1)))</f>
        <v>46174</v>
      </c>
      <c r="BE6" s="25">
        <f t="shared" ref="BE6" ca="1" si="22">IF(OR($P$6="",$P$6=0,$P$7="",$P$7=0,$P$8="",$P$7&lt;1),"",
IF(BE$8="","",
IF(BE$8=1,EOMONTH($P$7,-1)+1,BD7+1)))</f>
        <v>46204</v>
      </c>
      <c r="BF6" s="25">
        <f t="shared" ref="BF6" ca="1" si="23">IF(OR($P$6="",$P$6=0,$P$7="",$P$7=0,$P$8="",$P$7&lt;1),"",
IF(BF$8="","",
IF(BF$8=1,EOMONTH($P$7,-1)+1,BE7+1)))</f>
        <v>46235</v>
      </c>
      <c r="BG6" s="25">
        <f t="shared" ref="BG6" ca="1" si="24">IF(OR($P$6="",$P$6=0,$P$7="",$P$7=0,$P$8="",$P$7&lt;1),"",
IF(BG$8="","",
IF(BG$8=1,EOMONTH($P$7,-1)+1,BF7+1)))</f>
        <v>46266</v>
      </c>
      <c r="BH6" s="25">
        <f t="shared" ref="BH6" ca="1" si="25">IF(OR($P$6="",$P$6=0,$P$7="",$P$7=0,$P$8="",$P$7&lt;1),"",
IF(BH$8="","",
IF(BH$8=1,EOMONTH($P$7,-1)+1,BG7+1)))</f>
        <v>46296</v>
      </c>
      <c r="BI6" s="25">
        <f t="shared" ref="BI6" ca="1" si="26">IF(OR($P$6="",$P$6=0,$P$7="",$P$7=0,$P$8="",$P$7&lt;1),"",
IF(BI$8="","",
IF(BI$8=1,EOMONTH($P$7,-1)+1,BH7+1)))</f>
        <v>46327</v>
      </c>
      <c r="BJ6" s="25">
        <f t="shared" ref="BJ6" ca="1" si="27">IF(OR($P$6="",$P$6=0,$P$7="",$P$7=0,$P$8="",$P$7&lt;1),"",
IF(BJ$8="","",
IF(BJ$8=1,EOMONTH($P$7,-1)+1,BI7+1)))</f>
        <v>46357</v>
      </c>
      <c r="BK6" s="25">
        <f t="shared" ref="BK6" ca="1" si="28">IF(OR($P$6="",$P$6=0,$P$7="",$P$7=0,$P$8="",$P$7&lt;1),"",
IF(BK$8="","",
IF(BK$8=1,EOMONTH($P$7,-1)+1,BJ7+1)))</f>
        <v>46388</v>
      </c>
      <c r="BL6" s="25">
        <f t="shared" ref="BL6" ca="1" si="29">IF(OR($P$6="",$P$6=0,$P$7="",$P$7=0,$P$8="",$P$7&lt;1),"",
IF(BL$8="","",
IF(BL$8=1,EOMONTH($P$7,-1)+1,BK7+1)))</f>
        <v>46419</v>
      </c>
      <c r="BM6" s="25">
        <f t="shared" ref="BM6" ca="1" si="30">IF(OR($P$6="",$P$6=0,$P$7="",$P$7=0,$P$8="",$P$7&lt;1),"",
IF(BM$8="","",
IF(BM$8=1,EOMONTH($P$7,-1)+1,BL7+1)))</f>
        <v>46447</v>
      </c>
      <c r="BN6" s="25">
        <f t="shared" ref="BN6" ca="1" si="31">IF(OR($P$6="",$P$6=0,$P$7="",$P$7=0,$P$8="",$P$7&lt;1),"",
IF(BN$8="","",
IF(BN$8=1,EOMONTH($P$7,-1)+1,BM7+1)))</f>
        <v>46478</v>
      </c>
      <c r="BO6" s="25">
        <f t="shared" ref="BO6" ca="1" si="32">IF(OR($P$6="",$P$6=0,$P$7="",$P$7=0,$P$8="",$P$7&lt;1),"",
IF(BO$8="","",
IF(BO$8=1,EOMONTH($P$7,-1)+1,BN7+1)))</f>
        <v>46508</v>
      </c>
      <c r="BP6" s="25">
        <f t="shared" ref="BP6" ca="1" si="33">IF(OR($P$6="",$P$6=0,$P$7="",$P$7=0,$P$8="",$P$7&lt;1),"",
IF(BP$8="","",
IF(BP$8=1,EOMONTH($P$7,-1)+1,BO7+1)))</f>
        <v>46539</v>
      </c>
      <c r="BQ6" s="25">
        <f t="shared" ref="BQ6" ca="1" si="34">IF(OR($P$6="",$P$6=0,$P$7="",$P$7=0,$P$8="",$P$7&lt;1),"",
IF(BQ$8="","",
IF(BQ$8=1,EOMONTH($P$7,-1)+1,BP7+1)))</f>
        <v>46569</v>
      </c>
      <c r="BR6" s="25">
        <f t="shared" ref="BR6" ca="1" si="35">IF(OR($P$6="",$P$6=0,$P$7="",$P$7=0,$P$8="",$P$7&lt;1),"",
IF(BR$8="","",
IF(BR$8=1,EOMONTH($P$7,-1)+1,BQ7+1)))</f>
        <v>46600</v>
      </c>
      <c r="BS6" s="25">
        <f t="shared" ref="BS6" ca="1" si="36">IF(OR($P$6="",$P$6=0,$P$7="",$P$7=0,$P$8="",$P$7&lt;1),"",
IF(BS$8="","",
IF(BS$8=1,EOMONTH($P$7,-1)+1,BR7+1)))</f>
        <v>46631</v>
      </c>
      <c r="BT6" s="25">
        <f t="shared" ref="BT6" ca="1" si="37">IF(OR($P$6="",$P$6=0,$P$7="",$P$7=0,$P$8="",$P$7&lt;1),"",
IF(BT$8="","",
IF(BT$8=1,EOMONTH($P$7,-1)+1,BS7+1)))</f>
        <v>46661</v>
      </c>
      <c r="BU6" s="25">
        <f t="shared" ref="BU6" ca="1" si="38">IF(OR($P$6="",$P$6=0,$P$7="",$P$7=0,$P$8="",$P$7&lt;1),"",
IF(BU$8="","",
IF(BU$8=1,EOMONTH($P$7,-1)+1,BT7+1)))</f>
        <v>46692</v>
      </c>
      <c r="BV6" s="25">
        <f t="shared" ref="BV6" ca="1" si="39">IF(OR($P$6="",$P$6=0,$P$7="",$P$7=0,$P$8="",$P$7&lt;1),"",
IF(BV$8="","",
IF(BV$8=1,EOMONTH($P$7,-1)+1,BU7+1)))</f>
        <v>46722</v>
      </c>
      <c r="BW6" s="25">
        <f t="shared" ref="BW6" ca="1" si="40">IF(OR($P$6="",$P$6=0,$P$7="",$P$7=0,$P$8="",$P$7&lt;1),"",
IF(BW$8="","",
IF(BW$8=1,EOMONTH($P$7,-1)+1,BV7+1)))</f>
        <v>46753</v>
      </c>
      <c r="BX6" s="25">
        <f t="shared" ref="BX6" ca="1" si="41">IF(OR($P$6="",$P$6=0,$P$7="",$P$7=0,$P$8="",$P$7&lt;1),"",
IF(BX$8="","",
IF(BX$8=1,EOMONTH($P$7,-1)+1,BW7+1)))</f>
        <v>46784</v>
      </c>
      <c r="BY6" s="25">
        <f t="shared" ref="BY6" ca="1" si="42">IF(OR($P$6="",$P$6=0,$P$7="",$P$7=0,$P$8="",$P$7&lt;1),"",
IF(BY$8="","",
IF(BY$8=1,EOMONTH($P$7,-1)+1,BX7+1)))</f>
        <v>46813</v>
      </c>
      <c r="BZ6" s="25">
        <f t="shared" ref="BZ6" ca="1" si="43">IF(OR($P$6="",$P$6=0,$P$7="",$P$7=0,$P$8="",$P$7&lt;1),"",
IF(BZ$8="","",
IF(BZ$8=1,EOMONTH($P$7,-1)+1,BY7+1)))</f>
        <v>46844</v>
      </c>
      <c r="CA6" s="25">
        <f t="shared" ref="CA6" ca="1" si="44">IF(OR($P$6="",$P$6=0,$P$7="",$P$7=0,$P$8="",$P$7&lt;1),"",
IF(CA$8="","",
IF(CA$8=1,EOMONTH($P$7,-1)+1,BZ7+1)))</f>
        <v>46874</v>
      </c>
      <c r="CB6" s="25">
        <f t="shared" ref="CB6" ca="1" si="45">IF(OR($P$6="",$P$6=0,$P$7="",$P$7=0,$P$8="",$P$7&lt;1),"",
IF(CB$8="","",
IF(CB$8=1,EOMONTH($P$7,-1)+1,CA7+1)))</f>
        <v>46905</v>
      </c>
      <c r="CC6" s="25">
        <f t="shared" ref="CC6" ca="1" si="46">IF(OR($P$6="",$P$6=0,$P$7="",$P$7=0,$P$8="",$P$7&lt;1),"",
IF(CC$8="","",
IF(CC$8=1,EOMONTH($P$7,-1)+1,CB7+1)))</f>
        <v>46935</v>
      </c>
      <c r="CD6" s="25">
        <f t="shared" ref="CD6" ca="1" si="47">IF(OR($P$6="",$P$6=0,$P$7="",$P$7=0,$P$8="",$P$7&lt;1),"",
IF(CD$8="","",
IF(CD$8=1,EOMONTH($P$7,-1)+1,CC7+1)))</f>
        <v>46966</v>
      </c>
      <c r="CE6" s="25">
        <f t="shared" ref="CE6" ca="1" si="48">IF(OR($P$6="",$P$6=0,$P$7="",$P$7=0,$P$8="",$P$7&lt;1),"",
IF(CE$8="","",
IF(CE$8=1,EOMONTH($P$7,-1)+1,CD7+1)))</f>
        <v>46997</v>
      </c>
      <c r="CF6" s="25" t="str">
        <f t="shared" ref="CF6" ca="1" si="49">IF(OR($P$6="",$P$6=0,$P$7="",$P$7=0,$P$8="",$P$7&lt;1),"",
IF(CF$8="","",
IF(CF$8=1,EOMONTH($P$7,-1)+1,CE7+1)))</f>
        <v/>
      </c>
    </row>
    <row r="7" spans="2:84" ht="12" customHeight="1" x14ac:dyDescent="0.3">
      <c r="B7" s="13">
        <f>ROW()</f>
        <v>7</v>
      </c>
      <c r="H7" s="1" t="str">
        <f>I7</f>
        <v>старт моделирования</v>
      </c>
      <c r="I7" s="1" t="str">
        <f>Lists!$O$4</f>
        <v>старт моделирования</v>
      </c>
      <c r="M7" s="53" t="s">
        <v>6</v>
      </c>
      <c r="O7" s="76"/>
      <c r="P7" s="103">
        <f ca="1">Model!P7</f>
        <v>45200</v>
      </c>
      <c r="U7" s="25">
        <f ca="1">MAX(INDIRECT(ADDRESS($B7,X$2)&amp;":"&amp;ADDRESS($B7,MAX($2:$2))))</f>
        <v>47026</v>
      </c>
      <c r="X7" s="25">
        <f ca="1">IF(OR($P$6="",$P$6=0,$P$7="",$P$7=0,$P$8="",$P$7&lt;1),"",
IF(X$8="","",
IF($P$6=Lists!$I$6,EOMONTH(X6,0),
IF($P$6=Lists!$I$7,EOMONTH(X6,2-(MONTH(X6)-1-3*INT((MONTH(X6)-1)/3))),
IF($P$6=Lists!$I$8,EOMONTH(X6,11),
IF($P$6=Lists!$I$9,EOMONTH(X6,12-MONTH(X6)),""))))))</f>
        <v>45230</v>
      </c>
      <c r="Y7" s="25">
        <f ca="1">IF(OR($P$6="",$P$6=0,$P$7="",$P$7=0,$P$8="",$P$7&lt;1),"",
IF(Y$8="","",
IF($P$6=Lists!$I$6,EOMONTH(Y6,0),
IF($P$6=Lists!$I$7,EOMONTH(Y6,2-(MONTH(Y6)-1-3*INT((MONTH(Y6)-1)/3))),
IF($P$6=Lists!$I$8,EOMONTH(Y6,11),
IF($P$6=Lists!$I$9,EOMONTH(Y6,12-MONTH(Y6)),""))))))</f>
        <v>45260</v>
      </c>
      <c r="Z7" s="25">
        <f ca="1">IF(OR($P$6="",$P$6=0,$P$7="",$P$7=0,$P$8="",$P$7&lt;1),"",
IF(Z$8="","",
IF($P$6=Lists!$I$6,EOMONTH(Z6,0),
IF($P$6=Lists!$I$7,EOMONTH(Z6,2-(MONTH(Z6)-1-3*INT((MONTH(Z6)-1)/3))),
IF($P$6=Lists!$I$8,EOMONTH(Z6,11),
IF($P$6=Lists!$I$9,EOMONTH(Z6,12-MONTH(Z6)),""))))))</f>
        <v>45291</v>
      </c>
      <c r="AA7" s="25">
        <f ca="1">IF(OR($P$6="",$P$6=0,$P$7="",$P$7=0,$P$8="",$P$7&lt;1),"",
IF(AA$8="","",
IF($P$6=Lists!$I$6,EOMONTH(AA6,0),
IF($P$6=Lists!$I$7,EOMONTH(AA6,2-(MONTH(AA6)-1-3*INT((MONTH(AA6)-1)/3))),
IF($P$6=Lists!$I$8,EOMONTH(AA6,11),
IF($P$6=Lists!$I$9,EOMONTH(AA6,12-MONTH(AA6)),""))))))</f>
        <v>45322</v>
      </c>
      <c r="AB7" s="25">
        <f ca="1">IF(OR($P$6="",$P$6=0,$P$7="",$P$7=0,$P$8="",$P$7&lt;1),"",
IF(AB$8="","",
IF($P$6=Lists!$I$6,EOMONTH(AB6,0),
IF($P$6=Lists!$I$7,EOMONTH(AB6,2-(MONTH(AB6)-1-3*INT((MONTH(AB6)-1)/3))),
IF($P$6=Lists!$I$8,EOMONTH(AB6,11),
IF($P$6=Lists!$I$9,EOMONTH(AB6,12-MONTH(AB6)),""))))))</f>
        <v>45351</v>
      </c>
      <c r="AC7" s="25">
        <f ca="1">IF(OR($P$6="",$P$6=0,$P$7="",$P$7=0,$P$8="",$P$7&lt;1),"",
IF(AC$8="","",
IF($P$6=Lists!$I$6,EOMONTH(AC6,0),
IF($P$6=Lists!$I$7,EOMONTH(AC6,2-(MONTH(AC6)-1-3*INT((MONTH(AC6)-1)/3))),
IF($P$6=Lists!$I$8,EOMONTH(AC6,11),
IF($P$6=Lists!$I$9,EOMONTH(AC6,12-MONTH(AC6)),""))))))</f>
        <v>45382</v>
      </c>
      <c r="AD7" s="25">
        <f ca="1">IF(OR($P$6="",$P$6=0,$P$7="",$P$7=0,$P$8="",$P$7&lt;1),"",
IF(AD$8="","",
IF($P$6=Lists!$I$6,EOMONTH(AD6,0),
IF($P$6=Lists!$I$7,EOMONTH(AD6,2-(MONTH(AD6)-1-3*INT((MONTH(AD6)-1)/3))),
IF($P$6=Lists!$I$8,EOMONTH(AD6,11),
IF($P$6=Lists!$I$9,EOMONTH(AD6,12-MONTH(AD6)),""))))))</f>
        <v>45412</v>
      </c>
      <c r="AE7" s="25">
        <f ca="1">IF(OR($P$6="",$P$6=0,$P$7="",$P$7=0,$P$8="",$P$7&lt;1),"",
IF(AE$8="","",
IF($P$6=Lists!$I$6,EOMONTH(AE6,0),
IF($P$6=Lists!$I$7,EOMONTH(AE6,2-(MONTH(AE6)-1-3*INT((MONTH(AE6)-1)/3))),
IF($P$6=Lists!$I$8,EOMONTH(AE6,11),
IF($P$6=Lists!$I$9,EOMONTH(AE6,12-MONTH(AE6)),""))))))</f>
        <v>45443</v>
      </c>
      <c r="AF7" s="25">
        <f ca="1">IF(OR($P$6="",$P$6=0,$P$7="",$P$7=0,$P$8="",$P$7&lt;1),"",
IF(AF$8="","",
IF($P$6=Lists!$I$6,EOMONTH(AF6,0),
IF($P$6=Lists!$I$7,EOMONTH(AF6,2-(MONTH(AF6)-1-3*INT((MONTH(AF6)-1)/3))),
IF($P$6=Lists!$I$8,EOMONTH(AF6,11),
IF($P$6=Lists!$I$9,EOMONTH(AF6,12-MONTH(AF6)),""))))))</f>
        <v>45473</v>
      </c>
      <c r="AG7" s="25">
        <f ca="1">IF(OR($P$6="",$P$6=0,$P$7="",$P$7=0,$P$8="",$P$7&lt;1),"",
IF(AG$8="","",
IF($P$6=Lists!$I$6,EOMONTH(AG6,0),
IF($P$6=Lists!$I$7,EOMONTH(AG6,2-(MONTH(AG6)-1-3*INT((MONTH(AG6)-1)/3))),
IF($P$6=Lists!$I$8,EOMONTH(AG6,11),
IF($P$6=Lists!$I$9,EOMONTH(AG6,12-MONTH(AG6)),""))))))</f>
        <v>45504</v>
      </c>
      <c r="AH7" s="25">
        <f ca="1">IF(OR($P$6="",$P$6=0,$P$7="",$P$7=0,$P$8="",$P$7&lt;1),"",
IF(AH$8="","",
IF($P$6=Lists!$I$6,EOMONTH(AH6,0),
IF($P$6=Lists!$I$7,EOMONTH(AH6,2-(MONTH(AH6)-1-3*INT((MONTH(AH6)-1)/3))),
IF($P$6=Lists!$I$8,EOMONTH(AH6,11),
IF($P$6=Lists!$I$9,EOMONTH(AH6,12-MONTH(AH6)),""))))))</f>
        <v>45535</v>
      </c>
      <c r="AI7" s="25">
        <f ca="1">IF(OR($P$6="",$P$6=0,$P$7="",$P$7=0,$P$8="",$P$7&lt;1),"",
IF(AI$8="","",
IF($P$6=Lists!$I$6,EOMONTH(AI6,0),
IF($P$6=Lists!$I$7,EOMONTH(AI6,2-(MONTH(AI6)-1-3*INT((MONTH(AI6)-1)/3))),
IF($P$6=Lists!$I$8,EOMONTH(AI6,11),
IF($P$6=Lists!$I$9,EOMONTH(AI6,12-MONTH(AI6)),""))))))</f>
        <v>45565</v>
      </c>
      <c r="AJ7" s="25">
        <f ca="1">IF(OR($P$6="",$P$6=0,$P$7="",$P$7=0,$P$8="",$P$7&lt;1),"",
IF(AJ$8="","",
IF($P$6=Lists!$I$6,EOMONTH(AJ6,0),
IF($P$6=Lists!$I$7,EOMONTH(AJ6,2-(MONTH(AJ6)-1-3*INT((MONTH(AJ6)-1)/3))),
IF($P$6=Lists!$I$8,EOMONTH(AJ6,11),
IF($P$6=Lists!$I$9,EOMONTH(AJ6,12-MONTH(AJ6)),""))))))</f>
        <v>45596</v>
      </c>
      <c r="AK7" s="25">
        <f ca="1">IF(OR($P$6="",$P$6=0,$P$7="",$P$7=0,$P$8="",$P$7&lt;1),"",
IF(AK$8="","",
IF($P$6=Lists!$I$6,EOMONTH(AK6,0),
IF($P$6=Lists!$I$7,EOMONTH(AK6,2-(MONTH(AK6)-1-3*INT((MONTH(AK6)-1)/3))),
IF($P$6=Lists!$I$8,EOMONTH(AK6,11),
IF($P$6=Lists!$I$9,EOMONTH(AK6,12-MONTH(AK6)),""))))))</f>
        <v>45626</v>
      </c>
      <c r="AL7" s="25">
        <f ca="1">IF(OR($P$6="",$P$6=0,$P$7="",$P$7=0,$P$8="",$P$7&lt;1),"",
IF(AL$8="","",
IF($P$6=Lists!$I$6,EOMONTH(AL6,0),
IF($P$6=Lists!$I$7,EOMONTH(AL6,2-(MONTH(AL6)-1-3*INT((MONTH(AL6)-1)/3))),
IF($P$6=Lists!$I$8,EOMONTH(AL6,11),
IF($P$6=Lists!$I$9,EOMONTH(AL6,12-MONTH(AL6)),""))))))</f>
        <v>45657</v>
      </c>
      <c r="AM7" s="25">
        <f ca="1">IF(OR($P$6="",$P$6=0,$P$7="",$P$7=0,$P$8="",$P$7&lt;1),"",
IF(AM$8="","",
IF($P$6=Lists!$I$6,EOMONTH(AM6,0),
IF($P$6=Lists!$I$7,EOMONTH(AM6,2-(MONTH(AM6)-1-3*INT((MONTH(AM6)-1)/3))),
IF($P$6=Lists!$I$8,EOMONTH(AM6,11),
IF($P$6=Lists!$I$9,EOMONTH(AM6,12-MONTH(AM6)),""))))))</f>
        <v>45688</v>
      </c>
      <c r="AN7" s="25">
        <f ca="1">IF(OR($P$6="",$P$6=0,$P$7="",$P$7=0,$P$8="",$P$7&lt;1),"",
IF(AN$8="","",
IF($P$6=Lists!$I$6,EOMONTH(AN6,0),
IF($P$6=Lists!$I$7,EOMONTH(AN6,2-(MONTH(AN6)-1-3*INT((MONTH(AN6)-1)/3))),
IF($P$6=Lists!$I$8,EOMONTH(AN6,11),
IF($P$6=Lists!$I$9,EOMONTH(AN6,12-MONTH(AN6)),""))))))</f>
        <v>45716</v>
      </c>
      <c r="AO7" s="25">
        <f ca="1">IF(OR($P$6="",$P$6=0,$P$7="",$P$7=0,$P$8="",$P$7&lt;1),"",
IF(AO$8="","",
IF($P$6=Lists!$I$6,EOMONTH(AO6,0),
IF($P$6=Lists!$I$7,EOMONTH(AO6,2-(MONTH(AO6)-1-3*INT((MONTH(AO6)-1)/3))),
IF($P$6=Lists!$I$8,EOMONTH(AO6,11),
IF($P$6=Lists!$I$9,EOMONTH(AO6,12-MONTH(AO6)),""))))))</f>
        <v>45747</v>
      </c>
      <c r="AP7" s="25">
        <f ca="1">IF(OR($P$6="",$P$6=0,$P$7="",$P$7=0,$P$8="",$P$7&lt;1),"",
IF(AP$8="","",
IF($P$6=Lists!$I$6,EOMONTH(AP6,0),
IF($P$6=Lists!$I$7,EOMONTH(AP6,2-(MONTH(AP6)-1-3*INT((MONTH(AP6)-1)/3))),
IF($P$6=Lists!$I$8,EOMONTH(AP6,11),
IF($P$6=Lists!$I$9,EOMONTH(AP6,12-MONTH(AP6)),""))))))</f>
        <v>45777</v>
      </c>
      <c r="AQ7" s="25">
        <f ca="1">IF(OR($P$6="",$P$6=0,$P$7="",$P$7=0,$P$8="",$P$7&lt;1),"",
IF(AQ$8="","",
IF($P$6=Lists!$I$6,EOMONTH(AQ6,0),
IF($P$6=Lists!$I$7,EOMONTH(AQ6,2-(MONTH(AQ6)-1-3*INT((MONTH(AQ6)-1)/3))),
IF($P$6=Lists!$I$8,EOMONTH(AQ6,11),
IF($P$6=Lists!$I$9,EOMONTH(AQ6,12-MONTH(AQ6)),""))))))</f>
        <v>45808</v>
      </c>
      <c r="AR7" s="25">
        <f ca="1">IF(OR($P$6="",$P$6=0,$P$7="",$P$7=0,$P$8="",$P$7&lt;1),"",
IF(AR$8="","",
IF($P$6=Lists!$I$6,EOMONTH(AR6,0),
IF($P$6=Lists!$I$7,EOMONTH(AR6,2-(MONTH(AR6)-1-3*INT((MONTH(AR6)-1)/3))),
IF($P$6=Lists!$I$8,EOMONTH(AR6,11),
IF($P$6=Lists!$I$9,EOMONTH(AR6,12-MONTH(AR6)),""))))))</f>
        <v>45838</v>
      </c>
      <c r="AS7" s="25">
        <f ca="1">IF(OR($P$6="",$P$6=0,$P$7="",$P$7=0,$P$8="",$P$7&lt;1),"",
IF(AS$8="","",
IF($P$6=Lists!$I$6,EOMONTH(AS6,0),
IF($P$6=Lists!$I$7,EOMONTH(AS6,2-(MONTH(AS6)-1-3*INT((MONTH(AS6)-1)/3))),
IF($P$6=Lists!$I$8,EOMONTH(AS6,11),
IF($P$6=Lists!$I$9,EOMONTH(AS6,12-MONTH(AS6)),""))))))</f>
        <v>45869</v>
      </c>
      <c r="AT7" s="25">
        <f ca="1">IF(OR($P$6="",$P$6=0,$P$7="",$P$7=0,$P$8="",$P$7&lt;1),"",
IF(AT$8="","",
IF($P$6=Lists!$I$6,EOMONTH(AT6,0),
IF($P$6=Lists!$I$7,EOMONTH(AT6,2-(MONTH(AT6)-1-3*INT((MONTH(AT6)-1)/3))),
IF($P$6=Lists!$I$8,EOMONTH(AT6,11),
IF($P$6=Lists!$I$9,EOMONTH(AT6,12-MONTH(AT6)),""))))))</f>
        <v>45900</v>
      </c>
      <c r="AU7" s="25">
        <f ca="1">IF(OR($P$6="",$P$6=0,$P$7="",$P$7=0,$P$8="",$P$7&lt;1),"",
IF(AU$8="","",
IF($P$6=Lists!$I$6,EOMONTH(AU6,0),
IF($P$6=Lists!$I$7,EOMONTH(AU6,2-(MONTH(AU6)-1-3*INT((MONTH(AU6)-1)/3))),
IF($P$6=Lists!$I$8,EOMONTH(AU6,11),
IF($P$6=Lists!$I$9,EOMONTH(AU6,12-MONTH(AU6)),""))))))</f>
        <v>45930</v>
      </c>
      <c r="AV7" s="25">
        <f ca="1">IF(OR($P$6="",$P$6=0,$P$7="",$P$7=0,$P$8="",$P$7&lt;1),"",
IF(AV$8="","",
IF($P$6=Lists!$I$6,EOMONTH(AV6,0),
IF($P$6=Lists!$I$7,EOMONTH(AV6,2-(MONTH(AV6)-1-3*INT((MONTH(AV6)-1)/3))),
IF($P$6=Lists!$I$8,EOMONTH(AV6,11),
IF($P$6=Lists!$I$9,EOMONTH(AV6,12-MONTH(AV6)),""))))))</f>
        <v>45961</v>
      </c>
      <c r="AW7" s="25">
        <f ca="1">IF(OR($P$6="",$P$6=0,$P$7="",$P$7=0,$P$8="",$P$7&lt;1),"",
IF(AW$8="","",
IF($P$6=Lists!$I$6,EOMONTH(AW6,0),
IF($P$6=Lists!$I$7,EOMONTH(AW6,2-(MONTH(AW6)-1-3*INT((MONTH(AW6)-1)/3))),
IF($P$6=Lists!$I$8,EOMONTH(AW6,11),
IF($P$6=Lists!$I$9,EOMONTH(AW6,12-MONTH(AW6)),""))))))</f>
        <v>45991</v>
      </c>
      <c r="AX7" s="25">
        <f ca="1">IF(OR($P$6="",$P$6=0,$P$7="",$P$7=0,$P$8="",$P$7&lt;1),"",
IF(AX$8="","",
IF($P$6=Lists!$I$6,EOMONTH(AX6,0),
IF($P$6=Lists!$I$7,EOMONTH(AX6,2-(MONTH(AX6)-1-3*INT((MONTH(AX6)-1)/3))),
IF($P$6=Lists!$I$8,EOMONTH(AX6,11),
IF($P$6=Lists!$I$9,EOMONTH(AX6,12-MONTH(AX6)),""))))))</f>
        <v>46022</v>
      </c>
      <c r="AY7" s="25">
        <f ca="1">IF(OR($P$6="",$P$6=0,$P$7="",$P$7=0,$P$8="",$P$7&lt;1),"",
IF(AY$8="","",
IF($P$6=Lists!$I$6,EOMONTH(AY6,0),
IF($P$6=Lists!$I$7,EOMONTH(AY6,2-(MONTH(AY6)-1-3*INT((MONTH(AY6)-1)/3))),
IF($P$6=Lists!$I$8,EOMONTH(AY6,11),
IF($P$6=Lists!$I$9,EOMONTH(AY6,12-MONTH(AY6)),""))))))</f>
        <v>46053</v>
      </c>
      <c r="AZ7" s="25">
        <f ca="1">IF(OR($P$6="",$P$6=0,$P$7="",$P$7=0,$P$8="",$P$7&lt;1),"",
IF(AZ$8="","",
IF($P$6=Lists!$I$6,EOMONTH(AZ6,0),
IF($P$6=Lists!$I$7,EOMONTH(AZ6,2-(MONTH(AZ6)-1-3*INT((MONTH(AZ6)-1)/3))),
IF($P$6=Lists!$I$8,EOMONTH(AZ6,11),
IF($P$6=Lists!$I$9,EOMONTH(AZ6,12-MONTH(AZ6)),""))))))</f>
        <v>46081</v>
      </c>
      <c r="BA7" s="25">
        <f ca="1">IF(OR($P$6="",$P$6=0,$P$7="",$P$7=0,$P$8="",$P$7&lt;1),"",
IF(BA$8="","",
IF($P$6=Lists!$I$6,EOMONTH(BA6,0),
IF($P$6=Lists!$I$7,EOMONTH(BA6,2-(MONTH(BA6)-1-3*INT((MONTH(BA6)-1)/3))),
IF($P$6=Lists!$I$8,EOMONTH(BA6,11),
IF($P$6=Lists!$I$9,EOMONTH(BA6,12-MONTH(BA6)),""))))))</f>
        <v>46112</v>
      </c>
      <c r="BB7" s="25">
        <f ca="1">IF(OR($P$6="",$P$6=0,$P$7="",$P$7=0,$P$8="",$P$7&lt;1),"",
IF(BB$8="","",
IF($P$6=Lists!$I$6,EOMONTH(BB6,0),
IF($P$6=Lists!$I$7,EOMONTH(BB6,2-(MONTH(BB6)-1-3*INT((MONTH(BB6)-1)/3))),
IF($P$6=Lists!$I$8,EOMONTH(BB6,11),
IF($P$6=Lists!$I$9,EOMONTH(BB6,12-MONTH(BB6)),""))))))</f>
        <v>46142</v>
      </c>
      <c r="BC7" s="25">
        <f ca="1">IF(OR($P$6="",$P$6=0,$P$7="",$P$7=0,$P$8="",$P$7&lt;1),"",
IF(BC$8="","",
IF($P$6=Lists!$I$6,EOMONTH(BC6,0),
IF($P$6=Lists!$I$7,EOMONTH(BC6,2-(MONTH(BC6)-1-3*INT((MONTH(BC6)-1)/3))),
IF($P$6=Lists!$I$8,EOMONTH(BC6,11),
IF($P$6=Lists!$I$9,EOMONTH(BC6,12-MONTH(BC6)),""))))))</f>
        <v>46173</v>
      </c>
      <c r="BD7" s="25">
        <f ca="1">IF(OR($P$6="",$P$6=0,$P$7="",$P$7=0,$P$8="",$P$7&lt;1),"",
IF(BD$8="","",
IF($P$6=Lists!$I$6,EOMONTH(BD6,0),
IF($P$6=Lists!$I$7,EOMONTH(BD6,2-(MONTH(BD6)-1-3*INT((MONTH(BD6)-1)/3))),
IF($P$6=Lists!$I$8,EOMONTH(BD6,11),
IF($P$6=Lists!$I$9,EOMONTH(BD6,12-MONTH(BD6)),""))))))</f>
        <v>46203</v>
      </c>
      <c r="BE7" s="25">
        <f ca="1">IF(OR($P$6="",$P$6=0,$P$7="",$P$7=0,$P$8="",$P$7&lt;1),"",
IF(BE$8="","",
IF($P$6=Lists!$I$6,EOMONTH(BE6,0),
IF($P$6=Lists!$I$7,EOMONTH(BE6,2-(MONTH(BE6)-1-3*INT((MONTH(BE6)-1)/3))),
IF($P$6=Lists!$I$8,EOMONTH(BE6,11),
IF($P$6=Lists!$I$9,EOMONTH(BE6,12-MONTH(BE6)),""))))))</f>
        <v>46234</v>
      </c>
      <c r="BF7" s="25">
        <f ca="1">IF(OR($P$6="",$P$6=0,$P$7="",$P$7=0,$P$8="",$P$7&lt;1),"",
IF(BF$8="","",
IF($P$6=Lists!$I$6,EOMONTH(BF6,0),
IF($P$6=Lists!$I$7,EOMONTH(BF6,2-(MONTH(BF6)-1-3*INT((MONTH(BF6)-1)/3))),
IF($P$6=Lists!$I$8,EOMONTH(BF6,11),
IF($P$6=Lists!$I$9,EOMONTH(BF6,12-MONTH(BF6)),""))))))</f>
        <v>46265</v>
      </c>
      <c r="BG7" s="25">
        <f ca="1">IF(OR($P$6="",$P$6=0,$P$7="",$P$7=0,$P$8="",$P$7&lt;1),"",
IF(BG$8="","",
IF($P$6=Lists!$I$6,EOMONTH(BG6,0),
IF($P$6=Lists!$I$7,EOMONTH(BG6,2-(MONTH(BG6)-1-3*INT((MONTH(BG6)-1)/3))),
IF($P$6=Lists!$I$8,EOMONTH(BG6,11),
IF($P$6=Lists!$I$9,EOMONTH(BG6,12-MONTH(BG6)),""))))))</f>
        <v>46295</v>
      </c>
      <c r="BH7" s="25">
        <f ca="1">IF(OR($P$6="",$P$6=0,$P$7="",$P$7=0,$P$8="",$P$7&lt;1),"",
IF(BH$8="","",
IF($P$6=Lists!$I$6,EOMONTH(BH6,0),
IF($P$6=Lists!$I$7,EOMONTH(BH6,2-(MONTH(BH6)-1-3*INT((MONTH(BH6)-1)/3))),
IF($P$6=Lists!$I$8,EOMONTH(BH6,11),
IF($P$6=Lists!$I$9,EOMONTH(BH6,12-MONTH(BH6)),""))))))</f>
        <v>46326</v>
      </c>
      <c r="BI7" s="25">
        <f ca="1">IF(OR($P$6="",$P$6=0,$P$7="",$P$7=0,$P$8="",$P$7&lt;1),"",
IF(BI$8="","",
IF($P$6=Lists!$I$6,EOMONTH(BI6,0),
IF($P$6=Lists!$I$7,EOMONTH(BI6,2-(MONTH(BI6)-1-3*INT((MONTH(BI6)-1)/3))),
IF($P$6=Lists!$I$8,EOMONTH(BI6,11),
IF($P$6=Lists!$I$9,EOMONTH(BI6,12-MONTH(BI6)),""))))))</f>
        <v>46356</v>
      </c>
      <c r="BJ7" s="25">
        <f ca="1">IF(OR($P$6="",$P$6=0,$P$7="",$P$7=0,$P$8="",$P$7&lt;1),"",
IF(BJ$8="","",
IF($P$6=Lists!$I$6,EOMONTH(BJ6,0),
IF($P$6=Lists!$I$7,EOMONTH(BJ6,2-(MONTH(BJ6)-1-3*INT((MONTH(BJ6)-1)/3))),
IF($P$6=Lists!$I$8,EOMONTH(BJ6,11),
IF($P$6=Lists!$I$9,EOMONTH(BJ6,12-MONTH(BJ6)),""))))))</f>
        <v>46387</v>
      </c>
      <c r="BK7" s="25">
        <f ca="1">IF(OR($P$6="",$P$6=0,$P$7="",$P$7=0,$P$8="",$P$7&lt;1),"",
IF(BK$8="","",
IF($P$6=Lists!$I$6,EOMONTH(BK6,0),
IF($P$6=Lists!$I$7,EOMONTH(BK6,2-(MONTH(BK6)-1-3*INT((MONTH(BK6)-1)/3))),
IF($P$6=Lists!$I$8,EOMONTH(BK6,11),
IF($P$6=Lists!$I$9,EOMONTH(BK6,12-MONTH(BK6)),""))))))</f>
        <v>46418</v>
      </c>
      <c r="BL7" s="25">
        <f ca="1">IF(OR($P$6="",$P$6=0,$P$7="",$P$7=0,$P$8="",$P$7&lt;1),"",
IF(BL$8="","",
IF($P$6=Lists!$I$6,EOMONTH(BL6,0),
IF($P$6=Lists!$I$7,EOMONTH(BL6,2-(MONTH(BL6)-1-3*INT((MONTH(BL6)-1)/3))),
IF($P$6=Lists!$I$8,EOMONTH(BL6,11),
IF($P$6=Lists!$I$9,EOMONTH(BL6,12-MONTH(BL6)),""))))))</f>
        <v>46446</v>
      </c>
      <c r="BM7" s="25">
        <f ca="1">IF(OR($P$6="",$P$6=0,$P$7="",$P$7=0,$P$8="",$P$7&lt;1),"",
IF(BM$8="","",
IF($P$6=Lists!$I$6,EOMONTH(BM6,0),
IF($P$6=Lists!$I$7,EOMONTH(BM6,2-(MONTH(BM6)-1-3*INT((MONTH(BM6)-1)/3))),
IF($P$6=Lists!$I$8,EOMONTH(BM6,11),
IF($P$6=Lists!$I$9,EOMONTH(BM6,12-MONTH(BM6)),""))))))</f>
        <v>46477</v>
      </c>
      <c r="BN7" s="25">
        <f ca="1">IF(OR($P$6="",$P$6=0,$P$7="",$P$7=0,$P$8="",$P$7&lt;1),"",
IF(BN$8="","",
IF($P$6=Lists!$I$6,EOMONTH(BN6,0),
IF($P$6=Lists!$I$7,EOMONTH(BN6,2-(MONTH(BN6)-1-3*INT((MONTH(BN6)-1)/3))),
IF($P$6=Lists!$I$8,EOMONTH(BN6,11),
IF($P$6=Lists!$I$9,EOMONTH(BN6,12-MONTH(BN6)),""))))))</f>
        <v>46507</v>
      </c>
      <c r="BO7" s="25">
        <f ca="1">IF(OR($P$6="",$P$6=0,$P$7="",$P$7=0,$P$8="",$P$7&lt;1),"",
IF(BO$8="","",
IF($P$6=Lists!$I$6,EOMONTH(BO6,0),
IF($P$6=Lists!$I$7,EOMONTH(BO6,2-(MONTH(BO6)-1-3*INT((MONTH(BO6)-1)/3))),
IF($P$6=Lists!$I$8,EOMONTH(BO6,11),
IF($P$6=Lists!$I$9,EOMONTH(BO6,12-MONTH(BO6)),""))))))</f>
        <v>46538</v>
      </c>
      <c r="BP7" s="25">
        <f ca="1">IF(OR($P$6="",$P$6=0,$P$7="",$P$7=0,$P$8="",$P$7&lt;1),"",
IF(BP$8="","",
IF($P$6=Lists!$I$6,EOMONTH(BP6,0),
IF($P$6=Lists!$I$7,EOMONTH(BP6,2-(MONTH(BP6)-1-3*INT((MONTH(BP6)-1)/3))),
IF($P$6=Lists!$I$8,EOMONTH(BP6,11),
IF($P$6=Lists!$I$9,EOMONTH(BP6,12-MONTH(BP6)),""))))))</f>
        <v>46568</v>
      </c>
      <c r="BQ7" s="25">
        <f ca="1">IF(OR($P$6="",$P$6=0,$P$7="",$P$7=0,$P$8="",$P$7&lt;1),"",
IF(BQ$8="","",
IF($P$6=Lists!$I$6,EOMONTH(BQ6,0),
IF($P$6=Lists!$I$7,EOMONTH(BQ6,2-(MONTH(BQ6)-1-3*INT((MONTH(BQ6)-1)/3))),
IF($P$6=Lists!$I$8,EOMONTH(BQ6,11),
IF($P$6=Lists!$I$9,EOMONTH(BQ6,12-MONTH(BQ6)),""))))))</f>
        <v>46599</v>
      </c>
      <c r="BR7" s="25">
        <f ca="1">IF(OR($P$6="",$P$6=0,$P$7="",$P$7=0,$P$8="",$P$7&lt;1),"",
IF(BR$8="","",
IF($P$6=Lists!$I$6,EOMONTH(BR6,0),
IF($P$6=Lists!$I$7,EOMONTH(BR6,2-(MONTH(BR6)-1-3*INT((MONTH(BR6)-1)/3))),
IF($P$6=Lists!$I$8,EOMONTH(BR6,11),
IF($P$6=Lists!$I$9,EOMONTH(BR6,12-MONTH(BR6)),""))))))</f>
        <v>46630</v>
      </c>
      <c r="BS7" s="25">
        <f ca="1">IF(OR($P$6="",$P$6=0,$P$7="",$P$7=0,$P$8="",$P$7&lt;1),"",
IF(BS$8="","",
IF($P$6=Lists!$I$6,EOMONTH(BS6,0),
IF($P$6=Lists!$I$7,EOMONTH(BS6,2-(MONTH(BS6)-1-3*INT((MONTH(BS6)-1)/3))),
IF($P$6=Lists!$I$8,EOMONTH(BS6,11),
IF($P$6=Lists!$I$9,EOMONTH(BS6,12-MONTH(BS6)),""))))))</f>
        <v>46660</v>
      </c>
      <c r="BT7" s="25">
        <f ca="1">IF(OR($P$6="",$P$6=0,$P$7="",$P$7=0,$P$8="",$P$7&lt;1),"",
IF(BT$8="","",
IF($P$6=Lists!$I$6,EOMONTH(BT6,0),
IF($P$6=Lists!$I$7,EOMONTH(BT6,2-(MONTH(BT6)-1-3*INT((MONTH(BT6)-1)/3))),
IF($P$6=Lists!$I$8,EOMONTH(BT6,11),
IF($P$6=Lists!$I$9,EOMONTH(BT6,12-MONTH(BT6)),""))))))</f>
        <v>46691</v>
      </c>
      <c r="BU7" s="25">
        <f ca="1">IF(OR($P$6="",$P$6=0,$P$7="",$P$7=0,$P$8="",$P$7&lt;1),"",
IF(BU$8="","",
IF($P$6=Lists!$I$6,EOMONTH(BU6,0),
IF($P$6=Lists!$I$7,EOMONTH(BU6,2-(MONTH(BU6)-1-3*INT((MONTH(BU6)-1)/3))),
IF($P$6=Lists!$I$8,EOMONTH(BU6,11),
IF($P$6=Lists!$I$9,EOMONTH(BU6,12-MONTH(BU6)),""))))))</f>
        <v>46721</v>
      </c>
      <c r="BV7" s="25">
        <f ca="1">IF(OR($P$6="",$P$6=0,$P$7="",$P$7=0,$P$8="",$P$7&lt;1),"",
IF(BV$8="","",
IF($P$6=Lists!$I$6,EOMONTH(BV6,0),
IF($P$6=Lists!$I$7,EOMONTH(BV6,2-(MONTH(BV6)-1-3*INT((MONTH(BV6)-1)/3))),
IF($P$6=Lists!$I$8,EOMONTH(BV6,11),
IF($P$6=Lists!$I$9,EOMONTH(BV6,12-MONTH(BV6)),""))))))</f>
        <v>46752</v>
      </c>
      <c r="BW7" s="25">
        <f ca="1">IF(OR($P$6="",$P$6=0,$P$7="",$P$7=0,$P$8="",$P$7&lt;1),"",
IF(BW$8="","",
IF($P$6=Lists!$I$6,EOMONTH(BW6,0),
IF($P$6=Lists!$I$7,EOMONTH(BW6,2-(MONTH(BW6)-1-3*INT((MONTH(BW6)-1)/3))),
IF($P$6=Lists!$I$8,EOMONTH(BW6,11),
IF($P$6=Lists!$I$9,EOMONTH(BW6,12-MONTH(BW6)),""))))))</f>
        <v>46783</v>
      </c>
      <c r="BX7" s="25">
        <f ca="1">IF(OR($P$6="",$P$6=0,$P$7="",$P$7=0,$P$8="",$P$7&lt;1),"",
IF(BX$8="","",
IF($P$6=Lists!$I$6,EOMONTH(BX6,0),
IF($P$6=Lists!$I$7,EOMONTH(BX6,2-(MONTH(BX6)-1-3*INT((MONTH(BX6)-1)/3))),
IF($P$6=Lists!$I$8,EOMONTH(BX6,11),
IF($P$6=Lists!$I$9,EOMONTH(BX6,12-MONTH(BX6)),""))))))</f>
        <v>46812</v>
      </c>
      <c r="BY7" s="25">
        <f ca="1">IF(OR($P$6="",$P$6=0,$P$7="",$P$7=0,$P$8="",$P$7&lt;1),"",
IF(BY$8="","",
IF($P$6=Lists!$I$6,EOMONTH(BY6,0),
IF($P$6=Lists!$I$7,EOMONTH(BY6,2-(MONTH(BY6)-1-3*INT((MONTH(BY6)-1)/3))),
IF($P$6=Lists!$I$8,EOMONTH(BY6,11),
IF($P$6=Lists!$I$9,EOMONTH(BY6,12-MONTH(BY6)),""))))))</f>
        <v>46843</v>
      </c>
      <c r="BZ7" s="25">
        <f ca="1">IF(OR($P$6="",$P$6=0,$P$7="",$P$7=0,$P$8="",$P$7&lt;1),"",
IF(BZ$8="","",
IF($P$6=Lists!$I$6,EOMONTH(BZ6,0),
IF($P$6=Lists!$I$7,EOMONTH(BZ6,2-(MONTH(BZ6)-1-3*INT((MONTH(BZ6)-1)/3))),
IF($P$6=Lists!$I$8,EOMONTH(BZ6,11),
IF($P$6=Lists!$I$9,EOMONTH(BZ6,12-MONTH(BZ6)),""))))))</f>
        <v>46873</v>
      </c>
      <c r="CA7" s="25">
        <f ca="1">IF(OR($P$6="",$P$6=0,$P$7="",$P$7=0,$P$8="",$P$7&lt;1),"",
IF(CA$8="","",
IF($P$6=Lists!$I$6,EOMONTH(CA6,0),
IF($P$6=Lists!$I$7,EOMONTH(CA6,2-(MONTH(CA6)-1-3*INT((MONTH(CA6)-1)/3))),
IF($P$6=Lists!$I$8,EOMONTH(CA6,11),
IF($P$6=Lists!$I$9,EOMONTH(CA6,12-MONTH(CA6)),""))))))</f>
        <v>46904</v>
      </c>
      <c r="CB7" s="25">
        <f ca="1">IF(OR($P$6="",$P$6=0,$P$7="",$P$7=0,$P$8="",$P$7&lt;1),"",
IF(CB$8="","",
IF($P$6=Lists!$I$6,EOMONTH(CB6,0),
IF($P$6=Lists!$I$7,EOMONTH(CB6,2-(MONTH(CB6)-1-3*INT((MONTH(CB6)-1)/3))),
IF($P$6=Lists!$I$8,EOMONTH(CB6,11),
IF($P$6=Lists!$I$9,EOMONTH(CB6,12-MONTH(CB6)),""))))))</f>
        <v>46934</v>
      </c>
      <c r="CC7" s="25">
        <f ca="1">IF(OR($P$6="",$P$6=0,$P$7="",$P$7=0,$P$8="",$P$7&lt;1),"",
IF(CC$8="","",
IF($P$6=Lists!$I$6,EOMONTH(CC6,0),
IF($P$6=Lists!$I$7,EOMONTH(CC6,2-(MONTH(CC6)-1-3*INT((MONTH(CC6)-1)/3))),
IF($P$6=Lists!$I$8,EOMONTH(CC6,11),
IF($P$6=Lists!$I$9,EOMONTH(CC6,12-MONTH(CC6)),""))))))</f>
        <v>46965</v>
      </c>
      <c r="CD7" s="25">
        <f ca="1">IF(OR($P$6="",$P$6=0,$P$7="",$P$7=0,$P$8="",$P$7&lt;1),"",
IF(CD$8="","",
IF($P$6=Lists!$I$6,EOMONTH(CD6,0),
IF($P$6=Lists!$I$7,EOMONTH(CD6,2-(MONTH(CD6)-1-3*INT((MONTH(CD6)-1)/3))),
IF($P$6=Lists!$I$8,EOMONTH(CD6,11),
IF($P$6=Lists!$I$9,EOMONTH(CD6,12-MONTH(CD6)),""))))))</f>
        <v>46996</v>
      </c>
      <c r="CE7" s="25">
        <f ca="1">IF(OR($P$6="",$P$6=0,$P$7="",$P$7=0,$P$8="",$P$7&lt;1),"",
IF(CE$8="","",
IF($P$6=Lists!$I$6,EOMONTH(CE6,0),
IF($P$6=Lists!$I$7,EOMONTH(CE6,2-(MONTH(CE6)-1-3*INT((MONTH(CE6)-1)/3))),
IF($P$6=Lists!$I$8,EOMONTH(CE6,11),
IF($P$6=Lists!$I$9,EOMONTH(CE6,12-MONTH(CE6)),""))))))</f>
        <v>47026</v>
      </c>
      <c r="CF7" s="25" t="str">
        <f ca="1">IF(OR($P$6="",$P$6=0,$P$7="",$P$7=0,$P$8="",$P$7&lt;1),"",
IF(CF$8="","",
IF($P$6=Lists!$I$6,EOMONTH(CF6,0),
IF($P$6=Lists!$I$7,EOMONTH(CF6,2-(MONTH(CF6)-1-3*INT((MONTH(CF6)-1)/3))),
IF($P$6=Lists!$I$8,EOMONTH(CF6,11),
IF($P$6=Lists!$I$9,EOMONTH(CF6,12-MONTH(CF6)),""))))))</f>
        <v/>
      </c>
    </row>
    <row r="8" spans="2:84" ht="12" customHeight="1" x14ac:dyDescent="0.3">
      <c r="B8" s="13">
        <f>ROW()</f>
        <v>8</v>
      </c>
      <c r="H8" s="1" t="str">
        <f>I8</f>
        <v>горизонт моделирования</v>
      </c>
      <c r="I8" s="1" t="s">
        <v>10</v>
      </c>
      <c r="M8" s="53" t="s">
        <v>12</v>
      </c>
      <c r="O8" s="76"/>
      <c r="P8" s="104">
        <f>Model!P8</f>
        <v>60</v>
      </c>
      <c r="U8" s="5">
        <f ca="1">MAX(INDIRECT(ADDRESS($B8,X$2)&amp;":"&amp;ADDRESS($B8,MAX($2:$2))))</f>
        <v>60</v>
      </c>
      <c r="X8" s="5">
        <f ca="1">IF(OR($P$6="",$P$6=0,$P$7="",$P$7=0,$P$8="",$P$7&lt;1),"",
IF(MAX($W8:W8)+1&gt;$P$8,"",MAX($W8:W8)+1))</f>
        <v>1</v>
      </c>
      <c r="Y8" s="5">
        <f ca="1">IF(OR($P$6="",$P$6=0,$P$7="",$P$7=0,$P$8="",$P$7&lt;1),"",
IF(MAX($W8:X8)+1&gt;$P$8,"",MAX($W8:X8)+1))</f>
        <v>2</v>
      </c>
      <c r="Z8" s="5">
        <f ca="1">IF(OR($P$6="",$P$6=0,$P$7="",$P$7=0,$P$8="",$P$7&lt;1),"",
IF(MAX($W8:Y8)+1&gt;$P$8,"",MAX($W8:Y8)+1))</f>
        <v>3</v>
      </c>
      <c r="AA8" s="5">
        <f ca="1">IF(OR($P$6="",$P$6=0,$P$7="",$P$7=0,$P$8="",$P$7&lt;1),"",
IF(MAX($W8:Z8)+1&gt;$P$8,"",MAX($W8:Z8)+1))</f>
        <v>4</v>
      </c>
      <c r="AB8" s="5">
        <f ca="1">IF(OR($P$6="",$P$6=0,$P$7="",$P$7=0,$P$8="",$P$7&lt;1),"",
IF(MAX($W8:AA8)+1&gt;$P$8,"",MAX($W8:AA8)+1))</f>
        <v>5</v>
      </c>
      <c r="AC8" s="5">
        <f ca="1">IF(OR($P$6="",$P$6=0,$P$7="",$P$7=0,$P$8="",$P$7&lt;1),"",
IF(MAX($W8:AB8)+1&gt;$P$8,"",MAX($W8:AB8)+1))</f>
        <v>6</v>
      </c>
      <c r="AD8" s="5">
        <f ca="1">IF(OR($P$6="",$P$6=0,$P$7="",$P$7=0,$P$8="",$P$7&lt;1),"",
IF(MAX($W8:AC8)+1&gt;$P$8,"",MAX($W8:AC8)+1))</f>
        <v>7</v>
      </c>
      <c r="AE8" s="5">
        <f ca="1">IF(OR($P$6="",$P$6=0,$P$7="",$P$7=0,$P$8="",$P$7&lt;1),"",
IF(MAX($W8:AD8)+1&gt;$P$8,"",MAX($W8:AD8)+1))</f>
        <v>8</v>
      </c>
      <c r="AF8" s="5">
        <f ca="1">IF(OR($P$6="",$P$6=0,$P$7="",$P$7=0,$P$8="",$P$7&lt;1),"",
IF(MAX($W8:AE8)+1&gt;$P$8,"",MAX($W8:AE8)+1))</f>
        <v>9</v>
      </c>
      <c r="AG8" s="5">
        <f ca="1">IF(OR($P$6="",$P$6=0,$P$7="",$P$7=0,$P$8="",$P$7&lt;1),"",
IF(MAX($W8:AF8)+1&gt;$P$8,"",MAX($W8:AF8)+1))</f>
        <v>10</v>
      </c>
      <c r="AH8" s="5">
        <f ca="1">IF(OR($P$6="",$P$6=0,$P$7="",$P$7=0,$P$8="",$P$7&lt;1),"",
IF(MAX($W8:AG8)+1&gt;$P$8,"",MAX($W8:AG8)+1))</f>
        <v>11</v>
      </c>
      <c r="AI8" s="5">
        <f ca="1">IF(OR($P$6="",$P$6=0,$P$7="",$P$7=0,$P$8="",$P$7&lt;1),"",
IF(MAX($W8:AH8)+1&gt;$P$8,"",MAX($W8:AH8)+1))</f>
        <v>12</v>
      </c>
      <c r="AJ8" s="5">
        <f ca="1">IF(OR($P$6="",$P$6=0,$P$7="",$P$7=0,$P$8="",$P$7&lt;1),"",
IF(MAX($W8:AI8)+1&gt;$P$8,"",MAX($W8:AI8)+1))</f>
        <v>13</v>
      </c>
      <c r="AK8" s="5">
        <f ca="1">IF(OR($P$6="",$P$6=0,$P$7="",$P$7=0,$P$8="",$P$7&lt;1),"",
IF(MAX($W8:AJ8)+1&gt;$P$8,"",MAX($W8:AJ8)+1))</f>
        <v>14</v>
      </c>
      <c r="AL8" s="5">
        <f ca="1">IF(OR($P$6="",$P$6=0,$P$7="",$P$7=0,$P$8="",$P$7&lt;1),"",
IF(MAX($W8:AK8)+1&gt;$P$8,"",MAX($W8:AK8)+1))</f>
        <v>15</v>
      </c>
      <c r="AM8" s="5">
        <f ca="1">IF(OR($P$6="",$P$6=0,$P$7="",$P$7=0,$P$8="",$P$7&lt;1),"",
IF(MAX($W8:AL8)+1&gt;$P$8,"",MAX($W8:AL8)+1))</f>
        <v>16</v>
      </c>
      <c r="AN8" s="5">
        <f ca="1">IF(OR($P$6="",$P$6=0,$P$7="",$P$7=0,$P$8="",$P$7&lt;1),"",
IF(MAX($W8:AM8)+1&gt;$P$8,"",MAX($W8:AM8)+1))</f>
        <v>17</v>
      </c>
      <c r="AO8" s="5">
        <f ca="1">IF(OR($P$6="",$P$6=0,$P$7="",$P$7=0,$P$8="",$P$7&lt;1),"",
IF(MAX($W8:AN8)+1&gt;$P$8,"",MAX($W8:AN8)+1))</f>
        <v>18</v>
      </c>
      <c r="AP8" s="5">
        <f ca="1">IF(OR($P$6="",$P$6=0,$P$7="",$P$7=0,$P$8="",$P$7&lt;1),"",
IF(MAX($W8:AO8)+1&gt;$P$8,"",MAX($W8:AO8)+1))</f>
        <v>19</v>
      </c>
      <c r="AQ8" s="5">
        <f ca="1">IF(OR($P$6="",$P$6=0,$P$7="",$P$7=0,$P$8="",$P$7&lt;1),"",
IF(MAX($W8:AP8)+1&gt;$P$8,"",MAX($W8:AP8)+1))</f>
        <v>20</v>
      </c>
      <c r="AR8" s="5">
        <f ca="1">IF(OR($P$6="",$P$6=0,$P$7="",$P$7=0,$P$8="",$P$7&lt;1),"",
IF(MAX($W8:AQ8)+1&gt;$P$8,"",MAX($W8:AQ8)+1))</f>
        <v>21</v>
      </c>
      <c r="AS8" s="5">
        <f ca="1">IF(OR($P$6="",$P$6=0,$P$7="",$P$7=0,$P$8="",$P$7&lt;1),"",
IF(MAX($W8:AR8)+1&gt;$P$8,"",MAX($W8:AR8)+1))</f>
        <v>22</v>
      </c>
      <c r="AT8" s="5">
        <f ca="1">IF(OR($P$6="",$P$6=0,$P$7="",$P$7=0,$P$8="",$P$7&lt;1),"",
IF(MAX($W8:AS8)+1&gt;$P$8,"",MAX($W8:AS8)+1))</f>
        <v>23</v>
      </c>
      <c r="AU8" s="5">
        <f ca="1">IF(OR($P$6="",$P$6=0,$P$7="",$P$7=0,$P$8="",$P$7&lt;1),"",
IF(MAX($W8:AT8)+1&gt;$P$8,"",MAX($W8:AT8)+1))</f>
        <v>24</v>
      </c>
      <c r="AV8" s="5">
        <f ca="1">IF(OR($P$6="",$P$6=0,$P$7="",$P$7=0,$P$8="",$P$7&lt;1),"",
IF(MAX($W8:AU8)+1&gt;$P$8,"",MAX($W8:AU8)+1))</f>
        <v>25</v>
      </c>
      <c r="AW8" s="5">
        <f ca="1">IF(OR($P$6="",$P$6=0,$P$7="",$P$7=0,$P$8="",$P$7&lt;1),"",
IF(MAX($W8:AV8)+1&gt;$P$8,"",MAX($W8:AV8)+1))</f>
        <v>26</v>
      </c>
      <c r="AX8" s="5">
        <f ca="1">IF(OR($P$6="",$P$6=0,$P$7="",$P$7=0,$P$8="",$P$7&lt;1),"",
IF(MAX($W8:AW8)+1&gt;$P$8,"",MAX($W8:AW8)+1))</f>
        <v>27</v>
      </c>
      <c r="AY8" s="5">
        <f ca="1">IF(OR($P$6="",$P$6=0,$P$7="",$P$7=0,$P$8="",$P$7&lt;1),"",
IF(MAX($W8:AX8)+1&gt;$P$8,"",MAX($W8:AX8)+1))</f>
        <v>28</v>
      </c>
      <c r="AZ8" s="5">
        <f ca="1">IF(OR($P$6="",$P$6=0,$P$7="",$P$7=0,$P$8="",$P$7&lt;1),"",
IF(MAX($W8:AY8)+1&gt;$P$8,"",MAX($W8:AY8)+1))</f>
        <v>29</v>
      </c>
      <c r="BA8" s="5">
        <f ca="1">IF(OR($P$6="",$P$6=0,$P$7="",$P$7=0,$P$8="",$P$7&lt;1),"",
IF(MAX($W8:AZ8)+1&gt;$P$8,"",MAX($W8:AZ8)+1))</f>
        <v>30</v>
      </c>
      <c r="BB8" s="5">
        <f ca="1">IF(OR($P$6="",$P$6=0,$P$7="",$P$7=0,$P$8="",$P$7&lt;1),"",
IF(MAX($W8:BA8)+1&gt;$P$8,"",MAX($W8:BA8)+1))</f>
        <v>31</v>
      </c>
      <c r="BC8" s="5">
        <f ca="1">IF(OR($P$6="",$P$6=0,$P$7="",$P$7=0,$P$8="",$P$7&lt;1),"",
IF(MAX($W8:BB8)+1&gt;$P$8,"",MAX($W8:BB8)+1))</f>
        <v>32</v>
      </c>
      <c r="BD8" s="5">
        <f ca="1">IF(OR($P$6="",$P$6=0,$P$7="",$P$7=0,$P$8="",$P$7&lt;1),"",
IF(MAX($W8:BC8)+1&gt;$P$8,"",MAX($W8:BC8)+1))</f>
        <v>33</v>
      </c>
      <c r="BE8" s="5">
        <f ca="1">IF(OR($P$6="",$P$6=0,$P$7="",$P$7=0,$P$8="",$P$7&lt;1),"",
IF(MAX($W8:BD8)+1&gt;$P$8,"",MAX($W8:BD8)+1))</f>
        <v>34</v>
      </c>
      <c r="BF8" s="5">
        <f ca="1">IF(OR($P$6="",$P$6=0,$P$7="",$P$7=0,$P$8="",$P$7&lt;1),"",
IF(MAX($W8:BE8)+1&gt;$P$8,"",MAX($W8:BE8)+1))</f>
        <v>35</v>
      </c>
      <c r="BG8" s="5">
        <f ca="1">IF(OR($P$6="",$P$6=0,$P$7="",$P$7=0,$P$8="",$P$7&lt;1),"",
IF(MAX($W8:BF8)+1&gt;$P$8,"",MAX($W8:BF8)+1))</f>
        <v>36</v>
      </c>
      <c r="BH8" s="5">
        <f ca="1">IF(OR($P$6="",$P$6=0,$P$7="",$P$7=0,$P$8="",$P$7&lt;1),"",
IF(MAX($W8:BG8)+1&gt;$P$8,"",MAX($W8:BG8)+1))</f>
        <v>37</v>
      </c>
      <c r="BI8" s="5">
        <f ca="1">IF(OR($P$6="",$P$6=0,$P$7="",$P$7=0,$P$8="",$P$7&lt;1),"",
IF(MAX($W8:BH8)+1&gt;$P$8,"",MAX($W8:BH8)+1))</f>
        <v>38</v>
      </c>
      <c r="BJ8" s="5">
        <f ca="1">IF(OR($P$6="",$P$6=0,$P$7="",$P$7=0,$P$8="",$P$7&lt;1),"",
IF(MAX($W8:BI8)+1&gt;$P$8,"",MAX($W8:BI8)+1))</f>
        <v>39</v>
      </c>
      <c r="BK8" s="5">
        <f ca="1">IF(OR($P$6="",$P$6=0,$P$7="",$P$7=0,$P$8="",$P$7&lt;1),"",
IF(MAX($W8:BJ8)+1&gt;$P$8,"",MAX($W8:BJ8)+1))</f>
        <v>40</v>
      </c>
      <c r="BL8" s="5">
        <f ca="1">IF(OR($P$6="",$P$6=0,$P$7="",$P$7=0,$P$8="",$P$7&lt;1),"",
IF(MAX($W8:BK8)+1&gt;$P$8,"",MAX($W8:BK8)+1))</f>
        <v>41</v>
      </c>
      <c r="BM8" s="5">
        <f ca="1">IF(OR($P$6="",$P$6=0,$P$7="",$P$7=0,$P$8="",$P$7&lt;1),"",
IF(MAX($W8:BL8)+1&gt;$P$8,"",MAX($W8:BL8)+1))</f>
        <v>42</v>
      </c>
      <c r="BN8" s="5">
        <f ca="1">IF(OR($P$6="",$P$6=0,$P$7="",$P$7=0,$P$8="",$P$7&lt;1),"",
IF(MAX($W8:BM8)+1&gt;$P$8,"",MAX($W8:BM8)+1))</f>
        <v>43</v>
      </c>
      <c r="BO8" s="5">
        <f ca="1">IF(OR($P$6="",$P$6=0,$P$7="",$P$7=0,$P$8="",$P$7&lt;1),"",
IF(MAX($W8:BN8)+1&gt;$P$8,"",MAX($W8:BN8)+1))</f>
        <v>44</v>
      </c>
      <c r="BP8" s="5">
        <f ca="1">IF(OR($P$6="",$P$6=0,$P$7="",$P$7=0,$P$8="",$P$7&lt;1),"",
IF(MAX($W8:BO8)+1&gt;$P$8,"",MAX($W8:BO8)+1))</f>
        <v>45</v>
      </c>
      <c r="BQ8" s="5">
        <f ca="1">IF(OR($P$6="",$P$6=0,$P$7="",$P$7=0,$P$8="",$P$7&lt;1),"",
IF(MAX($W8:BP8)+1&gt;$P$8,"",MAX($W8:BP8)+1))</f>
        <v>46</v>
      </c>
      <c r="BR8" s="5">
        <f ca="1">IF(OR($P$6="",$P$6=0,$P$7="",$P$7=0,$P$8="",$P$7&lt;1),"",
IF(MAX($W8:BQ8)+1&gt;$P$8,"",MAX($W8:BQ8)+1))</f>
        <v>47</v>
      </c>
      <c r="BS8" s="5">
        <f ca="1">IF(OR($P$6="",$P$6=0,$P$7="",$P$7=0,$P$8="",$P$7&lt;1),"",
IF(MAX($W8:BR8)+1&gt;$P$8,"",MAX($W8:BR8)+1))</f>
        <v>48</v>
      </c>
      <c r="BT8" s="5">
        <f ca="1">IF(OR($P$6="",$P$6=0,$P$7="",$P$7=0,$P$8="",$P$7&lt;1),"",
IF(MAX($W8:BS8)+1&gt;$P$8,"",MAX($W8:BS8)+1))</f>
        <v>49</v>
      </c>
      <c r="BU8" s="5">
        <f ca="1">IF(OR($P$6="",$P$6=0,$P$7="",$P$7=0,$P$8="",$P$7&lt;1),"",
IF(MAX($W8:BT8)+1&gt;$P$8,"",MAX($W8:BT8)+1))</f>
        <v>50</v>
      </c>
      <c r="BV8" s="5">
        <f ca="1">IF(OR($P$6="",$P$6=0,$P$7="",$P$7=0,$P$8="",$P$7&lt;1),"",
IF(MAX($W8:BU8)+1&gt;$P$8,"",MAX($W8:BU8)+1))</f>
        <v>51</v>
      </c>
      <c r="BW8" s="5">
        <f ca="1">IF(OR($P$6="",$P$6=0,$P$7="",$P$7=0,$P$8="",$P$7&lt;1),"",
IF(MAX($W8:BV8)+1&gt;$P$8,"",MAX($W8:BV8)+1))</f>
        <v>52</v>
      </c>
      <c r="BX8" s="5">
        <f ca="1">IF(OR($P$6="",$P$6=0,$P$7="",$P$7=0,$P$8="",$P$7&lt;1),"",
IF(MAX($W8:BW8)+1&gt;$P$8,"",MAX($W8:BW8)+1))</f>
        <v>53</v>
      </c>
      <c r="BY8" s="5">
        <f ca="1">IF(OR($P$6="",$P$6=0,$P$7="",$P$7=0,$P$8="",$P$7&lt;1),"",
IF(MAX($W8:BX8)+1&gt;$P$8,"",MAX($W8:BX8)+1))</f>
        <v>54</v>
      </c>
      <c r="BZ8" s="5">
        <f ca="1">IF(OR($P$6="",$P$6=0,$P$7="",$P$7=0,$P$8="",$P$7&lt;1),"",
IF(MAX($W8:BY8)+1&gt;$P$8,"",MAX($W8:BY8)+1))</f>
        <v>55</v>
      </c>
      <c r="CA8" s="5">
        <f ca="1">IF(OR($P$6="",$P$6=0,$P$7="",$P$7=0,$P$8="",$P$7&lt;1),"",
IF(MAX($W8:BZ8)+1&gt;$P$8,"",MAX($W8:BZ8)+1))</f>
        <v>56</v>
      </c>
      <c r="CB8" s="5">
        <f ca="1">IF(OR($P$6="",$P$6=0,$P$7="",$P$7=0,$P$8="",$P$7&lt;1),"",
IF(MAX($W8:CA8)+1&gt;$P$8,"",MAX($W8:CA8)+1))</f>
        <v>57</v>
      </c>
      <c r="CC8" s="5">
        <f ca="1">IF(OR($P$6="",$P$6=0,$P$7="",$P$7=0,$P$8="",$P$7&lt;1),"",
IF(MAX($W8:CB8)+1&gt;$P$8,"",MAX($W8:CB8)+1))</f>
        <v>58</v>
      </c>
      <c r="CD8" s="5">
        <f ca="1">IF(OR($P$6="",$P$6=0,$P$7="",$P$7=0,$P$8="",$P$7&lt;1),"",
IF(MAX($W8:CC8)+1&gt;$P$8,"",MAX($W8:CC8)+1))</f>
        <v>59</v>
      </c>
      <c r="CE8" s="5">
        <f ca="1">IF(OR($P$6="",$P$6=0,$P$7="",$P$7=0,$P$8="",$P$7&lt;1),"",
IF(MAX($W8:CD8)+1&gt;$P$8,"",MAX($W8:CD8)+1))</f>
        <v>60</v>
      </c>
      <c r="CF8" s="5" t="str">
        <f ca="1">IF(OR($P$6="",$P$6=0,$P$7="",$P$7=0,$P$8="",$P$7&lt;1),"",
IF(MAX($W8:CE8)+1&gt;$P$8,"",MAX($W8:CE8)+1))</f>
        <v/>
      </c>
    </row>
    <row r="9" spans="2:84" ht="3" customHeight="1" x14ac:dyDescent="0.3">
      <c r="B9" s="13">
        <f>ROW()</f>
        <v>9</v>
      </c>
    </row>
    <row r="10" spans="2:84" x14ac:dyDescent="0.3">
      <c r="B10" s="13">
        <f>ROW()</f>
        <v>10</v>
      </c>
      <c r="J10" s="125" t="s">
        <v>464</v>
      </c>
    </row>
    <row r="11" spans="2:84" x14ac:dyDescent="0.3">
      <c r="B11" s="13">
        <f>ROW()</f>
        <v>11</v>
      </c>
      <c r="G11" s="117"/>
      <c r="H11" s="1" t="s">
        <v>442</v>
      </c>
    </row>
    <row r="13" spans="2:84" x14ac:dyDescent="0.3">
      <c r="B13" s="13">
        <f>ROW()</f>
        <v>13</v>
      </c>
      <c r="H13" s="1" t="str">
        <f>CapEx!$H$301</f>
        <v>EBIT</v>
      </c>
      <c r="M13" s="53" t="s">
        <v>18</v>
      </c>
      <c r="P13" s="72" t="str">
        <f>Lists!$AI$14</f>
        <v>PL</v>
      </c>
      <c r="U13" s="5">
        <f ca="1">SUM(INDIRECT(ADDRESS($B13,$X$2)&amp;":"&amp;ADDRESS($B13,$X$2-1+$P$8)))</f>
        <v>274803144.48774725</v>
      </c>
      <c r="X13" s="5">
        <f ca="1">CapEx!X301</f>
        <v>-702000</v>
      </c>
      <c r="Y13" s="5">
        <f ca="1">CapEx!Y301</f>
        <v>-923000</v>
      </c>
      <c r="Z13" s="5">
        <f ca="1">CapEx!Z301</f>
        <v>-1118000</v>
      </c>
      <c r="AA13" s="5">
        <f ca="1">CapEx!AA301</f>
        <v>-1118000</v>
      </c>
      <c r="AB13" s="5">
        <f ca="1">CapEx!AB301</f>
        <v>-1118000</v>
      </c>
      <c r="AC13" s="5">
        <f ca="1">CapEx!AC301</f>
        <v>-1118000</v>
      </c>
      <c r="AD13" s="5">
        <f ca="1">CapEx!AD301</f>
        <v>-1137500</v>
      </c>
      <c r="AE13" s="5">
        <f ca="1">CapEx!AE301</f>
        <v>-1137500</v>
      </c>
      <c r="AF13" s="5">
        <f ca="1">CapEx!AF301</f>
        <v>-1137500</v>
      </c>
      <c r="AG13" s="5">
        <f ca="1">CapEx!AG301</f>
        <v>-1137500</v>
      </c>
      <c r="AH13" s="5">
        <f ca="1">CapEx!AH301</f>
        <v>-1137500</v>
      </c>
      <c r="AI13" s="5">
        <f ca="1">CapEx!AI301</f>
        <v>-1205333.3333333333</v>
      </c>
      <c r="AJ13" s="5">
        <f ca="1">CapEx!AJ301</f>
        <v>-2046738.6500622223</v>
      </c>
      <c r="AK13" s="5">
        <f ca="1">CapEx!AK301</f>
        <v>-1561419.2526644445</v>
      </c>
      <c r="AL13" s="5">
        <f ca="1">CapEx!AL301</f>
        <v>-712166.75248666725</v>
      </c>
      <c r="AM13" s="5">
        <f ca="1">CapEx!AM301</f>
        <v>-465915.97723888868</v>
      </c>
      <c r="AN13" s="5">
        <f ca="1">CapEx!AN301</f>
        <v>22088.317372224235</v>
      </c>
      <c r="AO13" s="5">
        <f ca="1">CapEx!AO301</f>
        <v>510092.61198333342</v>
      </c>
      <c r="AP13" s="5">
        <f ca="1">CapEx!AP301</f>
        <v>834446.21549284505</v>
      </c>
      <c r="AQ13" s="5">
        <f ca="1">CapEx!AQ301</f>
        <v>1382527.5288438539</v>
      </c>
      <c r="AR13" s="5">
        <f ca="1">CapEx!AR301</f>
        <v>1936544.318571968</v>
      </c>
      <c r="AS13" s="5">
        <f ca="1">CapEx!AS301</f>
        <v>2230882.6439550798</v>
      </c>
      <c r="AT13" s="5">
        <f ca="1">CapEx!AT301</f>
        <v>2730696.0699631865</v>
      </c>
      <c r="AU13" s="5">
        <f ca="1">CapEx!AU301</f>
        <v>3230509.4959713011</v>
      </c>
      <c r="AV13" s="5">
        <f ca="1">CapEx!AV301</f>
        <v>3708809.1541381259</v>
      </c>
      <c r="AW13" s="5">
        <f ca="1">CapEx!AW301</f>
        <v>4211710.4163272958</v>
      </c>
      <c r="AX13" s="5">
        <f ca="1">CapEx!AX301</f>
        <v>4829120.1911153905</v>
      </c>
      <c r="AY13" s="5">
        <f ca="1">CapEx!AY301</f>
        <v>5340310.1051959414</v>
      </c>
      <c r="AZ13" s="5">
        <f ca="1">CapEx!AZ301</f>
        <v>5741863.0327389911</v>
      </c>
      <c r="BA13" s="5">
        <f ca="1">CapEx!BA301</f>
        <v>6253749.5602820264</v>
      </c>
      <c r="BB13" s="5">
        <f ca="1">CapEx!BB301</f>
        <v>6643264.6288179522</v>
      </c>
      <c r="BC13" s="5">
        <f ca="1">CapEx!BC301</f>
        <v>7333644.8178186128</v>
      </c>
      <c r="BD13" s="5">
        <f ca="1">CapEx!BD301</f>
        <v>7849566.8716468392</v>
      </c>
      <c r="BE13" s="5">
        <f ca="1">CapEx!BE301</f>
        <v>7976270.5048195533</v>
      </c>
      <c r="BF13" s="5">
        <f ca="1">CapEx!BF301</f>
        <v>7991792.5643458944</v>
      </c>
      <c r="BG13" s="5">
        <f ca="1">CapEx!BG301</f>
        <v>8007797.6547365114</v>
      </c>
      <c r="BH13" s="5">
        <f ca="1">CapEx!BH301</f>
        <v>7854100.7011171598</v>
      </c>
      <c r="BI13" s="5">
        <f ca="1">CapEx!BI301</f>
        <v>8053647.489638906</v>
      </c>
      <c r="BJ13" s="5">
        <f ca="1">CapEx!BJ301</f>
        <v>8244582.8389966162</v>
      </c>
      <c r="BK13" s="5">
        <f ca="1">CapEx!BK301</f>
        <v>8259519.2648861697</v>
      </c>
      <c r="BL13" s="5">
        <f ca="1">CapEx!BL301</f>
        <v>8275687.4194796765</v>
      </c>
      <c r="BM13" s="5">
        <f ca="1">CapEx!BM301</f>
        <v>8291855.5740731759</v>
      </c>
      <c r="BN13" s="5">
        <f ca="1">CapEx!BN301</f>
        <v>8172279.7102491967</v>
      </c>
      <c r="BO13" s="5">
        <f ca="1">CapEx!BO301</f>
        <v>8378605.3229974266</v>
      </c>
      <c r="BP13" s="5">
        <f ca="1">CapEx!BP301</f>
        <v>8460144.3108650222</v>
      </c>
      <c r="BQ13" s="5">
        <f ca="1">CapEx!BQ301</f>
        <v>8475112.5586868841</v>
      </c>
      <c r="BR13" s="5">
        <f ca="1">CapEx!BR301</f>
        <v>8491439.0409960635</v>
      </c>
      <c r="BS13" s="5">
        <f ca="1">CapEx!BS301</f>
        <v>8507765.5233052354</v>
      </c>
      <c r="BT13" s="5">
        <f ca="1">CapEx!BT301</f>
        <v>8339769.58348295</v>
      </c>
      <c r="BU13" s="5">
        <f ca="1">CapEx!BU301</f>
        <v>8553079.0413468406</v>
      </c>
      <c r="BV13" s="5">
        <f ca="1">CapEx!BV301</f>
        <v>8620814.9287466351</v>
      </c>
      <c r="BW13" s="5">
        <f ca="1">CapEx!BW301</f>
        <v>8635803.3657917567</v>
      </c>
      <c r="BX13" s="5">
        <f ca="1">CapEx!BX301</f>
        <v>8652283.0248987135</v>
      </c>
      <c r="BY13" s="5">
        <f ca="1">CapEx!BY301</f>
        <v>8668762.6840056628</v>
      </c>
      <c r="BZ13" s="5">
        <f ca="1">CapEx!BZ301</f>
        <v>8536053.1851366255</v>
      </c>
      <c r="CA13" s="5">
        <f ca="1">CapEx!CA301</f>
        <v>8756557.172514189</v>
      </c>
      <c r="CB13" s="5">
        <f ca="1">CapEx!CB301</f>
        <v>8960489.2877026852</v>
      </c>
      <c r="CC13" s="5">
        <f ca="1">CapEx!CC301</f>
        <v>8858432.6559044868</v>
      </c>
      <c r="CD13" s="5">
        <f ca="1">CapEx!CD301</f>
        <v>8875059.9068260863</v>
      </c>
      <c r="CE13" s="5">
        <f ca="1">CapEx!CE301</f>
        <v>8891687.1577476654</v>
      </c>
      <c r="CF13" s="5">
        <f ca="1">CapEx!CF301</f>
        <v>0</v>
      </c>
    </row>
    <row r="14" spans="2:84" x14ac:dyDescent="0.3">
      <c r="X1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1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1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1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1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1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1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1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1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1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1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1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1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1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1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1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5" spans="2:84" x14ac:dyDescent="0.3">
      <c r="B15" s="13">
        <f>ROW()</f>
        <v>15</v>
      </c>
      <c r="H15" s="1" t="s">
        <v>241</v>
      </c>
      <c r="M15" s="53" t="s">
        <v>18</v>
      </c>
      <c r="P15" s="72" t="str">
        <f>Lists!$AI$13</f>
        <v>PL(-)</v>
      </c>
      <c r="U15" s="5">
        <f ca="1">SUM(INDIRECT(ADDRESS($B15,$X$2)&amp;":"&amp;ADDRESS($B15,$X$2-1+$P$8)))</f>
        <v>58512459.276019976</v>
      </c>
      <c r="X15" s="108">
        <f ca="1">IF(X$4="",0,
IF(X14=2,IF(Model!X$73*Taxes!$P$21-(Model!X$170+Model!X$231)&lt;Model!X$73*Taxes!$P$21*Taxes!$P$22,Model!X$73*Taxes!$P$21*Taxes!$P$22,Model!X$73*Taxes!$P$21-(Model!X$170+Model!X$231)),
IF(X14=3,MAX(Model!X$73*Taxes!$P$24,X13*Taxes!$P$23),
IF(SUMIFS($W13:X13,$W14:X14,X14)*SUMIFS(Taxes!$P$20:$P$29,Taxes!$Q$20:$Q$29,X14)-SUMIFS($W15:W15,$W14:W14,X14)&gt;0,SUMIFS($W13:X13,$W14:X14,X14)*SUMIFS(Taxes!$P$20:$P$29,Taxes!$Q$20:$Q$29,X14)-SUMIFS($W15:W15,$W14:W14,X14),0))))</f>
        <v>0</v>
      </c>
      <c r="Y15" s="5">
        <f ca="1">IF(Y$4="",0,
IF(Y14=2,IF(Model!Y$73*Taxes!$P$21-(Model!Y$170+Model!Y$231)&lt;Model!Y$73*Taxes!$P$21*Taxes!$P$22,Model!Y$73*Taxes!$P$21*Taxes!$P$22,Model!Y$73*Taxes!$P$21-(Model!Y$170+Model!Y$231)),
IF(Y14=3,MAX(Model!Y$73*Taxes!$P$24,Y13*Taxes!$P$23),
IF(SUMIFS($W13:Y13,$W14:Y14,Y14)*SUMIFS(Taxes!$P$20:$P$29,Taxes!$Q$20:$Q$29,Y14)-SUMIFS($W15:X15,$W14:X14,Y14)&gt;0,SUMIFS($W13:Y13,$W14:Y14,Y14)*SUMIFS(Taxes!$P$20:$P$29,Taxes!$Q$20:$Q$29,Y14)-SUMIFS($W15:X15,$W14:X14,Y14),0))))</f>
        <v>0</v>
      </c>
      <c r="Z15" s="5">
        <f ca="1">IF(Z$4="",0,
IF(Z14=2,IF(Model!Z$73*Taxes!$P$21-(Model!Z$170+Model!Z$231)&lt;Model!Z$73*Taxes!$P$21*Taxes!$P$22,Model!Z$73*Taxes!$P$21*Taxes!$P$22,Model!Z$73*Taxes!$P$21-(Model!Z$170+Model!Z$231)),
IF(Z14=3,MAX(Model!Z$73*Taxes!$P$24,Z13*Taxes!$P$23),
IF(SUMIFS($W13:Z13,$W14:Z14,Z14)*SUMIFS(Taxes!$P$20:$P$29,Taxes!$Q$20:$Q$29,Z14)-SUMIFS($W15:Y15,$W14:Y14,Z14)&gt;0,SUMIFS($W13:Z13,$W14:Z14,Z14)*SUMIFS(Taxes!$P$20:$P$29,Taxes!$Q$20:$Q$29,Z14)-SUMIFS($W15:Y15,$W14:Y14,Z14),0))))</f>
        <v>0</v>
      </c>
      <c r="AA15" s="5">
        <f ca="1">IF(AA$4="",0,
IF(AA14=2,IF(Model!AA$73*Taxes!$P$21-(Model!AA$170+Model!AA$231)&lt;Model!AA$73*Taxes!$P$21*Taxes!$P$22,Model!AA$73*Taxes!$P$21*Taxes!$P$22,Model!AA$73*Taxes!$P$21-(Model!AA$170+Model!AA$231)),
IF(AA14=3,MAX(Model!AA$73*Taxes!$P$24,AA13*Taxes!$P$23),
IF(SUMIFS($W13:AA13,$W14:AA14,AA14)*SUMIFS(Taxes!$P$20:$P$29,Taxes!$Q$20:$Q$29,AA14)-SUMIFS($W15:Z15,$W14:Z14,AA14)&gt;0,SUMIFS($W13:AA13,$W14:AA14,AA14)*SUMIFS(Taxes!$P$20:$P$29,Taxes!$Q$20:$Q$29,AA14)-SUMIFS($W15:Z15,$W14:Z14,AA14),0))))</f>
        <v>0</v>
      </c>
      <c r="AB15" s="5">
        <f ca="1">IF(AB$4="",0,
IF(AB14=2,IF(Model!AB$73*Taxes!$P$21-(Model!AB$170+Model!AB$231)&lt;Model!AB$73*Taxes!$P$21*Taxes!$P$22,Model!AB$73*Taxes!$P$21*Taxes!$P$22,Model!AB$73*Taxes!$P$21-(Model!AB$170+Model!AB$231)),
IF(AB14=3,MAX(Model!AB$73*Taxes!$P$24,AB13*Taxes!$P$23),
IF(SUMIFS($W13:AB13,$W14:AB14,AB14)*SUMIFS(Taxes!$P$20:$P$29,Taxes!$Q$20:$Q$29,AB14)-SUMIFS($W15:AA15,$W14:AA14,AB14)&gt;0,SUMIFS($W13:AB13,$W14:AB14,AB14)*SUMIFS(Taxes!$P$20:$P$29,Taxes!$Q$20:$Q$29,AB14)-SUMIFS($W15:AA15,$W14:AA14,AB14),0))))</f>
        <v>0</v>
      </c>
      <c r="AC15" s="5">
        <f ca="1">IF(AC$4="",0,
IF(AC14=2,IF(Model!AC$73*Taxes!$P$21-(Model!AC$170+Model!AC$231)&lt;Model!AC$73*Taxes!$P$21*Taxes!$P$22,Model!AC$73*Taxes!$P$21*Taxes!$P$22,Model!AC$73*Taxes!$P$21-(Model!AC$170+Model!AC$231)),
IF(AC14=3,MAX(Model!AC$73*Taxes!$P$24,AC13*Taxes!$P$23),
IF(SUMIFS($W13:AC13,$W14:AC14,AC14)*SUMIFS(Taxes!$P$20:$P$29,Taxes!$Q$20:$Q$29,AC14)-SUMIFS($W15:AB15,$W14:AB14,AC14)&gt;0,SUMIFS($W13:AC13,$W14:AC14,AC14)*SUMIFS(Taxes!$P$20:$P$29,Taxes!$Q$20:$Q$29,AC14)-SUMIFS($W15:AB15,$W14:AB14,AC14),0))))</f>
        <v>0</v>
      </c>
      <c r="AD15" s="5">
        <f ca="1">IF(AD$4="",0,
IF(AD14=2,IF(Model!AD$73*Taxes!$P$21-(Model!AD$170+Model!AD$231)&lt;Model!AD$73*Taxes!$P$21*Taxes!$P$22,Model!AD$73*Taxes!$P$21*Taxes!$P$22,Model!AD$73*Taxes!$P$21-(Model!AD$170+Model!AD$231)),
IF(AD14=3,MAX(Model!AD$73*Taxes!$P$24,AD13*Taxes!$P$23),
IF(SUMIFS($W13:AD13,$W14:AD14,AD14)*SUMIFS(Taxes!$P$20:$P$29,Taxes!$Q$20:$Q$29,AD14)-SUMIFS($W15:AC15,$W14:AC14,AD14)&gt;0,SUMIFS($W13:AD13,$W14:AD14,AD14)*SUMIFS(Taxes!$P$20:$P$29,Taxes!$Q$20:$Q$29,AD14)-SUMIFS($W15:AC15,$W14:AC14,AD14),0))))</f>
        <v>0</v>
      </c>
      <c r="AE15" s="5">
        <f ca="1">IF(AE$4="",0,
IF(AE14=2,IF(Model!AE$73*Taxes!$P$21-(Model!AE$170+Model!AE$231)&lt;Model!AE$73*Taxes!$P$21*Taxes!$P$22,Model!AE$73*Taxes!$P$21*Taxes!$P$22,Model!AE$73*Taxes!$P$21-(Model!AE$170+Model!AE$231)),
IF(AE14=3,MAX(Model!AE$73*Taxes!$P$24,AE13*Taxes!$P$23),
IF(SUMIFS($W13:AE13,$W14:AE14,AE14)*SUMIFS(Taxes!$P$20:$P$29,Taxes!$Q$20:$Q$29,AE14)-SUMIFS($W15:AD15,$W14:AD14,AE14)&gt;0,SUMIFS($W13:AE13,$W14:AE14,AE14)*SUMIFS(Taxes!$P$20:$P$29,Taxes!$Q$20:$Q$29,AE14)-SUMIFS($W15:AD15,$W14:AD14,AE14),0))))</f>
        <v>0</v>
      </c>
      <c r="AF15" s="5">
        <f ca="1">IF(AF$4="",0,
IF(AF14=2,IF(Model!AF$73*Taxes!$P$21-(Model!AF$170+Model!AF$231)&lt;Model!AF$73*Taxes!$P$21*Taxes!$P$22,Model!AF$73*Taxes!$P$21*Taxes!$P$22,Model!AF$73*Taxes!$P$21-(Model!AF$170+Model!AF$231)),
IF(AF14=3,MAX(Model!AF$73*Taxes!$P$24,AF13*Taxes!$P$23),
IF(SUMIFS($W13:AF13,$W14:AF14,AF14)*SUMIFS(Taxes!$P$20:$P$29,Taxes!$Q$20:$Q$29,AF14)-SUMIFS($W15:AE15,$W14:AE14,AF14)&gt;0,SUMIFS($W13:AF13,$W14:AF14,AF14)*SUMIFS(Taxes!$P$20:$P$29,Taxes!$Q$20:$Q$29,AF14)-SUMIFS($W15:AE15,$W14:AE14,AF14),0))))</f>
        <v>0</v>
      </c>
      <c r="AG15" s="5">
        <f ca="1">IF(AG$4="",0,
IF(AG14=2,IF(Model!AG$73*Taxes!$P$21-(Model!AG$170+Model!AG$231)&lt;Model!AG$73*Taxes!$P$21*Taxes!$P$22,Model!AG$73*Taxes!$P$21*Taxes!$P$22,Model!AG$73*Taxes!$P$21-(Model!AG$170+Model!AG$231)),
IF(AG14=3,MAX(Model!AG$73*Taxes!$P$24,AG13*Taxes!$P$23),
IF(SUMIFS($W13:AG13,$W14:AG14,AG14)*SUMIFS(Taxes!$P$20:$P$29,Taxes!$Q$20:$Q$29,AG14)-SUMIFS($W15:AF15,$W14:AF14,AG14)&gt;0,SUMIFS($W13:AG13,$W14:AG14,AG14)*SUMIFS(Taxes!$P$20:$P$29,Taxes!$Q$20:$Q$29,AG14)-SUMIFS($W15:AF15,$W14:AF14,AG14),0))))</f>
        <v>0</v>
      </c>
      <c r="AH15" s="5">
        <f ca="1">IF(AH$4="",0,
IF(AH14=2,IF(Model!AH$73*Taxes!$P$21-(Model!AH$170+Model!AH$231)&lt;Model!AH$73*Taxes!$P$21*Taxes!$P$22,Model!AH$73*Taxes!$P$21*Taxes!$P$22,Model!AH$73*Taxes!$P$21-(Model!AH$170+Model!AH$231)),
IF(AH14=3,MAX(Model!AH$73*Taxes!$P$24,AH13*Taxes!$P$23),
IF(SUMIFS($W13:AH13,$W14:AH14,AH14)*SUMIFS(Taxes!$P$20:$P$29,Taxes!$Q$20:$Q$29,AH14)-SUMIFS($W15:AG15,$W14:AG14,AH14)&gt;0,SUMIFS($W13:AH13,$W14:AH14,AH14)*SUMIFS(Taxes!$P$20:$P$29,Taxes!$Q$20:$Q$29,AH14)-SUMIFS($W15:AG15,$W14:AG14,AH14),0))))</f>
        <v>0</v>
      </c>
      <c r="AI15" s="5">
        <f ca="1">IF(AI$4="",0,
IF(AI14=2,IF(Model!AI$73*Taxes!$P$21-(Model!AI$170+Model!AI$231)&lt;Model!AI$73*Taxes!$P$21*Taxes!$P$22,Model!AI$73*Taxes!$P$21*Taxes!$P$22,Model!AI$73*Taxes!$P$21-(Model!AI$170+Model!AI$231)),
IF(AI14=3,MAX(Model!AI$73*Taxes!$P$24,AI13*Taxes!$P$23),
IF(SUMIFS($W13:AI13,$W14:AI14,AI14)*SUMIFS(Taxes!$P$20:$P$29,Taxes!$Q$20:$Q$29,AI14)-SUMIFS($W15:AH15,$W14:AH14,AI14)&gt;0,SUMIFS($W13:AI13,$W14:AI14,AI14)*SUMIFS(Taxes!$P$20:$P$29,Taxes!$Q$20:$Q$29,AI14)-SUMIFS($W15:AH15,$W14:AH14,AI14),0))))</f>
        <v>0</v>
      </c>
      <c r="AJ15" s="5">
        <f ca="1">IF(AJ$4="",0,
IF(AJ14=2,IF(Model!AJ$73*Taxes!$P$21-(Model!AJ$170+Model!AJ$231)&lt;Model!AJ$73*Taxes!$P$21*Taxes!$P$22,Model!AJ$73*Taxes!$P$21*Taxes!$P$22,Model!AJ$73*Taxes!$P$21-(Model!AJ$170+Model!AJ$231)),
IF(AJ14=3,MAX(Model!AJ$73*Taxes!$P$24,AJ13*Taxes!$P$23),
IF(SUMIFS($W13:AJ13,$W14:AJ14,AJ14)*SUMIFS(Taxes!$P$20:$P$29,Taxes!$Q$20:$Q$29,AJ14)-SUMIFS($W15:AI15,$W14:AI14,AJ14)&gt;0,SUMIFS($W13:AJ13,$W14:AJ14,AJ14)*SUMIFS(Taxes!$P$20:$P$29,Taxes!$Q$20:$Q$29,AJ14)-SUMIFS($W15:AI15,$W14:AI14,AJ14),0))))</f>
        <v>4075.9943616</v>
      </c>
      <c r="AK15" s="5">
        <f ca="1">IF(AK$4="",0,
IF(AK14=2,IF(Model!AK$73*Taxes!$P$21-(Model!AK$170+Model!AK$231)&lt;Model!AK$73*Taxes!$P$21*Taxes!$P$22,Model!AK$73*Taxes!$P$21*Taxes!$P$22,Model!AK$73*Taxes!$P$21-(Model!AK$170+Model!AK$231)),
IF(AK14=3,MAX(Model!AK$73*Taxes!$P$24,AK13*Taxes!$P$23),
IF(SUMIFS($W13:AK13,$W14:AK14,AK14)*SUMIFS(Taxes!$P$20:$P$29,Taxes!$Q$20:$Q$29,AK14)-SUMIFS($W15:AJ15,$W14:AJ14,AK14)&gt;0,SUMIFS($W13:AK13,$W14:AK14,AK14)*SUMIFS(Taxes!$P$20:$P$29,Taxes!$Q$20:$Q$29,AK14)-SUMIFS($W15:AJ15,$W14:AJ14,AK14),0))))</f>
        <v>26274.465037800001</v>
      </c>
      <c r="AL15" s="5">
        <f ca="1">IF(AL$4="",0,
IF(AL14=2,IF(Model!AL$73*Taxes!$P$21-(Model!AL$170+Model!AL$231)&lt;Model!AL$73*Taxes!$P$21*Taxes!$P$22,Model!AL$73*Taxes!$P$21*Taxes!$P$22,Model!AL$73*Taxes!$P$21-(Model!AL$170+Model!AL$231)),
IF(AL14=3,MAX(Model!AL$73*Taxes!$P$24,AL13*Taxes!$P$23),
IF(SUMIFS($W13:AL13,$W14:AL14,AL14)*SUMIFS(Taxes!$P$20:$P$29,Taxes!$Q$20:$Q$29,AL14)-SUMIFS($W15:AK15,$W14:AK14,AL14)&gt;0,SUMIFS($W13:AL13,$W14:AL14,AL14)*SUMIFS(Taxes!$P$20:$P$29,Taxes!$Q$20:$Q$29,AL14)-SUMIFS($W15:AK15,$W14:AK14,AL14),0))))</f>
        <v>59448.321361799994</v>
      </c>
      <c r="AM15" s="5">
        <f ca="1">IF(AM$4="",0,
IF(AM14=2,IF(Model!AM$73*Taxes!$P$21-(Model!AM$170+Model!AM$231)&lt;Model!AM$73*Taxes!$P$21*Taxes!$P$22,Model!AM$73*Taxes!$P$21*Taxes!$P$22,Model!AM$73*Taxes!$P$21-(Model!AM$170+Model!AM$231)),
IF(AM14=3,MAX(Model!AM$73*Taxes!$P$24,AM13*Taxes!$P$23),
IF(SUMIFS($W13:AM13,$W14:AM14,AM14)*SUMIFS(Taxes!$P$20:$P$29,Taxes!$Q$20:$Q$29,AM14)-SUMIFS($W15:AL15,$W14:AL14,AM14)&gt;0,SUMIFS($W13:AM13,$W14:AM14,AM14)*SUMIFS(Taxes!$P$20:$P$29,Taxes!$Q$20:$Q$29,AM14)-SUMIFS($W15:AL15,$W14:AL14,AM14),0))))</f>
        <v>0</v>
      </c>
      <c r="AN15" s="5">
        <f ca="1">IF(AN$4="",0,
IF(AN14=2,IF(Model!AN$73*Taxes!$P$21-(Model!AN$170+Model!AN$231)&lt;Model!AN$73*Taxes!$P$21*Taxes!$P$22,Model!AN$73*Taxes!$P$21*Taxes!$P$22,Model!AN$73*Taxes!$P$21-(Model!AN$170+Model!AN$231)),
IF(AN14=3,MAX(Model!AN$73*Taxes!$P$24,AN13*Taxes!$P$23),
IF(SUMIFS($W13:AN13,$W14:AN14,AN14)*SUMIFS(Taxes!$P$20:$P$29,Taxes!$Q$20:$Q$29,AN14)-SUMIFS($W15:AM15,$W14:AM14,AN14)&gt;0,SUMIFS($W13:AN13,$W14:AN14,AN14)*SUMIFS(Taxes!$P$20:$P$29,Taxes!$Q$20:$Q$29,AN14)-SUMIFS($W15:AM15,$W14:AM14,AN14),0))))</f>
        <v>0</v>
      </c>
      <c r="AO15" s="5">
        <f ca="1">IF(AO$4="",0,
IF(AO14=2,IF(Model!AO$73*Taxes!$P$21-(Model!AO$170+Model!AO$231)&lt;Model!AO$73*Taxes!$P$21*Taxes!$P$22,Model!AO$73*Taxes!$P$21*Taxes!$P$22,Model!AO$73*Taxes!$P$21-(Model!AO$170+Model!AO$231)),
IF(AO14=3,MAX(Model!AO$73*Taxes!$P$24,AO13*Taxes!$P$23),
IF(SUMIFS($W13:AO13,$W14:AO14,AO14)*SUMIFS(Taxes!$P$20:$P$29,Taxes!$Q$20:$Q$29,AO14)-SUMIFS($W15:AN15,$W14:AN14,AO14)&gt;0,SUMIFS($W13:AO13,$W14:AO14,AO14)*SUMIFS(Taxes!$P$20:$P$29,Taxes!$Q$20:$Q$29,AO14)-SUMIFS($W15:AN15,$W14:AN14,AO14),0))))</f>
        <v>13252.990423333797</v>
      </c>
      <c r="AP15" s="5">
        <f ca="1">IF(AP$4="",0,
IF(AP14=2,IF(Model!AP$73*Taxes!$P$21-(Model!AP$170+Model!AP$231)&lt;Model!AP$73*Taxes!$P$21*Taxes!$P$22,Model!AP$73*Taxes!$P$21*Taxes!$P$22,Model!AP$73*Taxes!$P$21-(Model!AP$170+Model!AP$231)),
IF(AP14=3,MAX(Model!AP$73*Taxes!$P$24,AP13*Taxes!$P$23),
IF(SUMIFS($W13:AP13,$W14:AP14,AP14)*SUMIFS(Taxes!$P$20:$P$29,Taxes!$Q$20:$Q$29,AP14)-SUMIFS($W15:AO15,$W14:AO14,AP14)&gt;0,SUMIFS($W13:AP13,$W14:AP14,AP14)*SUMIFS(Taxes!$P$20:$P$29,Taxes!$Q$20:$Q$29,AP14)-SUMIFS($W15:AO15,$W14:AO14,AP14),0))))</f>
        <v>166889.24309856902</v>
      </c>
      <c r="AQ15" s="5">
        <f ca="1">IF(AQ$4="",0,
IF(AQ14=2,IF(Model!AQ$73*Taxes!$P$21-(Model!AQ$170+Model!AQ$231)&lt;Model!AQ$73*Taxes!$P$21*Taxes!$P$22,Model!AQ$73*Taxes!$P$21*Taxes!$P$22,Model!AQ$73*Taxes!$P$21-(Model!AQ$170+Model!AQ$231)),
IF(AQ14=3,MAX(Model!AQ$73*Taxes!$P$24,AQ13*Taxes!$P$23),
IF(SUMIFS($W13:AQ13,$W14:AQ14,AQ14)*SUMIFS(Taxes!$P$20:$P$29,Taxes!$Q$20:$Q$29,AQ14)-SUMIFS($W15:AP15,$W14:AP14,AQ14)&gt;0,SUMIFS($W13:AQ13,$W14:AQ14,AQ14)*SUMIFS(Taxes!$P$20:$P$29,Taxes!$Q$20:$Q$29,AQ14)-SUMIFS($W15:AP15,$W14:AP14,AQ14),0))))</f>
        <v>276505.50576877076</v>
      </c>
      <c r="AR15" s="5">
        <f ca="1">IF(AR$4="",0,
IF(AR14=2,IF(Model!AR$73*Taxes!$P$21-(Model!AR$170+Model!AR$231)&lt;Model!AR$73*Taxes!$P$21*Taxes!$P$22,Model!AR$73*Taxes!$P$21*Taxes!$P$22,Model!AR$73*Taxes!$P$21-(Model!AR$170+Model!AR$231)),
IF(AR14=3,MAX(Model!AR$73*Taxes!$P$24,AR13*Taxes!$P$23),
IF(SUMIFS($W13:AR13,$W14:AR14,AR14)*SUMIFS(Taxes!$P$20:$P$29,Taxes!$Q$20:$Q$29,AR14)-SUMIFS($W15:AQ15,$W14:AQ14,AR14)&gt;0,SUMIFS($W13:AR13,$W14:AR14,AR14)*SUMIFS(Taxes!$P$20:$P$29,Taxes!$Q$20:$Q$29,AR14)-SUMIFS($W15:AQ15,$W14:AQ14,AR14),0))))</f>
        <v>387308.86371439375</v>
      </c>
      <c r="AS15" s="5">
        <f ca="1">IF(AS$4="",0,
IF(AS14=2,IF(Model!AS$73*Taxes!$P$21-(Model!AS$170+Model!AS$231)&lt;Model!AS$73*Taxes!$P$21*Taxes!$P$22,Model!AS$73*Taxes!$P$21*Taxes!$P$22,Model!AS$73*Taxes!$P$21-(Model!AS$170+Model!AS$231)),
IF(AS14=3,MAX(Model!AS$73*Taxes!$P$24,AS13*Taxes!$P$23),
IF(SUMIFS($W13:AS13,$W14:AS14,AS14)*SUMIFS(Taxes!$P$20:$P$29,Taxes!$Q$20:$Q$29,AS14)-SUMIFS($W15:AR15,$W14:AR14,AS14)&gt;0,SUMIFS($W13:AS13,$W14:AS14,AS14)*SUMIFS(Taxes!$P$20:$P$29,Taxes!$Q$20:$Q$29,AS14)-SUMIFS($W15:AR15,$W14:AR14,AS14),0))))</f>
        <v>446176.52879101608</v>
      </c>
      <c r="AT15" s="5">
        <f ca="1">IF(AT$4="",0,
IF(AT14=2,IF(Model!AT$73*Taxes!$P$21-(Model!AT$170+Model!AT$231)&lt;Model!AT$73*Taxes!$P$21*Taxes!$P$22,Model!AT$73*Taxes!$P$21*Taxes!$P$22,Model!AT$73*Taxes!$P$21-(Model!AT$170+Model!AT$231)),
IF(AT14=3,MAX(Model!AT$73*Taxes!$P$24,AT13*Taxes!$P$23),
IF(SUMIFS($W13:AT13,$W14:AT14,AT14)*SUMIFS(Taxes!$P$20:$P$29,Taxes!$Q$20:$Q$29,AT14)-SUMIFS($W15:AS15,$W14:AS14,AT14)&gt;0,SUMIFS($W13:AT13,$W14:AT14,AT14)*SUMIFS(Taxes!$P$20:$P$29,Taxes!$Q$20:$Q$29,AT14)-SUMIFS($W15:AS15,$W14:AS14,AT14),0))))</f>
        <v>546139.21399263735</v>
      </c>
      <c r="AU15" s="5">
        <f ca="1">IF(AU$4="",0,
IF(AU14=2,IF(Model!AU$73*Taxes!$P$21-(Model!AU$170+Model!AU$231)&lt;Model!AU$73*Taxes!$P$21*Taxes!$P$22,Model!AU$73*Taxes!$P$21*Taxes!$P$22,Model!AU$73*Taxes!$P$21-(Model!AU$170+Model!AU$231)),
IF(AU14=3,MAX(Model!AU$73*Taxes!$P$24,AU13*Taxes!$P$23),
IF(SUMIFS($W13:AU13,$W14:AU14,AU14)*SUMIFS(Taxes!$P$20:$P$29,Taxes!$Q$20:$Q$29,AU14)-SUMIFS($W15:AT15,$W14:AT14,AU14)&gt;0,SUMIFS($W13:AU13,$W14:AU14,AU14)*SUMIFS(Taxes!$P$20:$P$29,Taxes!$Q$20:$Q$29,AU14)-SUMIFS($W15:AT15,$W14:AT14,AU14),0))))</f>
        <v>646101.89919426036</v>
      </c>
      <c r="AV15" s="5">
        <f ca="1">IF(AV$4="",0,
IF(AV14=2,IF(Model!AV$73*Taxes!$P$21-(Model!AV$170+Model!AV$231)&lt;Model!AV$73*Taxes!$P$21*Taxes!$P$22,Model!AV$73*Taxes!$P$21*Taxes!$P$22,Model!AV$73*Taxes!$P$21-(Model!AV$170+Model!AV$231)),
IF(AV14=3,MAX(Model!AV$73*Taxes!$P$24,AV13*Taxes!$P$23),
IF(SUMIFS($W13:AV13,$W14:AV14,AV14)*SUMIFS(Taxes!$P$20:$P$29,Taxes!$Q$20:$Q$29,AV14)-SUMIFS($W15:AU15,$W14:AU14,AV14)&gt;0,SUMIFS($W13:AV13,$W14:AV14,AV14)*SUMIFS(Taxes!$P$20:$P$29,Taxes!$Q$20:$Q$29,AV14)-SUMIFS($W15:AU15,$W14:AU14,AV14),0))))</f>
        <v>741761.830827625</v>
      </c>
      <c r="AW15" s="5">
        <f ca="1">IF(AW$4="",0,
IF(AW14=2,IF(Model!AW$73*Taxes!$P$21-(Model!AW$170+Model!AW$231)&lt;Model!AW$73*Taxes!$P$21*Taxes!$P$22,Model!AW$73*Taxes!$P$21*Taxes!$P$22,Model!AW$73*Taxes!$P$21-(Model!AW$170+Model!AW$231)),
IF(AW14=3,MAX(Model!AW$73*Taxes!$P$24,AW13*Taxes!$P$23),
IF(SUMIFS($W13:AW13,$W14:AW14,AW14)*SUMIFS(Taxes!$P$20:$P$29,Taxes!$Q$20:$Q$29,AW14)-SUMIFS($W15:AV15,$W14:AV14,AW14)&gt;0,SUMIFS($W13:AW13,$W14:AW14,AW14)*SUMIFS(Taxes!$P$20:$P$29,Taxes!$Q$20:$Q$29,AW14)-SUMIFS($W15:AV15,$W14:AV14,AW14),0))))</f>
        <v>842342.0832654587</v>
      </c>
      <c r="AX15" s="5">
        <f ca="1">IF(AX$4="",0,
IF(AX14=2,IF(Model!AX$73*Taxes!$P$21-(Model!AX$170+Model!AX$231)&lt;Model!AX$73*Taxes!$P$21*Taxes!$P$22,Model!AX$73*Taxes!$P$21*Taxes!$P$22,Model!AX$73*Taxes!$P$21-(Model!AX$170+Model!AX$231)),
IF(AX14=3,MAX(Model!AX$73*Taxes!$P$24,AX13*Taxes!$P$23),
IF(SUMIFS($W13:AX13,$W14:AX14,AX14)*SUMIFS(Taxes!$P$20:$P$29,Taxes!$Q$20:$Q$29,AX14)-SUMIFS($W15:AW15,$W14:AW14,AX14)&gt;0,SUMIFS($W13:AX13,$W14:AX14,AX14)*SUMIFS(Taxes!$P$20:$P$29,Taxes!$Q$20:$Q$29,AX14)-SUMIFS($W15:AW15,$W14:AW14,AX14),0))))</f>
        <v>965824.03822307847</v>
      </c>
      <c r="AY15" s="5">
        <f ca="1">IF(AY$4="",0,
IF(AY14=2,IF(Model!AY$73*Taxes!$P$21-(Model!AY$170+Model!AY$231)&lt;Model!AY$73*Taxes!$P$21*Taxes!$P$22,Model!AY$73*Taxes!$P$21*Taxes!$P$22,Model!AY$73*Taxes!$P$21-(Model!AY$170+Model!AY$231)),
IF(AY14=3,MAX(Model!AY$73*Taxes!$P$24,AY13*Taxes!$P$23),
IF(SUMIFS($W13:AY13,$W14:AY14,AY14)*SUMIFS(Taxes!$P$20:$P$29,Taxes!$Q$20:$Q$29,AY14)-SUMIFS($W15:AX15,$W14:AX14,AY14)&gt;0,SUMIFS($W13:AY13,$W14:AY14,AY14)*SUMIFS(Taxes!$P$20:$P$29,Taxes!$Q$20:$Q$29,AY14)-SUMIFS($W15:AX15,$W14:AX14,AY14),0))))</f>
        <v>1068062.0210391888</v>
      </c>
      <c r="AZ15" s="5">
        <f ca="1">IF(AZ$4="",0,
IF(AZ14=2,IF(Model!AZ$73*Taxes!$P$21-(Model!AZ$170+Model!AZ$231)&lt;Model!AZ$73*Taxes!$P$21*Taxes!$P$22,Model!AZ$73*Taxes!$P$21*Taxes!$P$22,Model!AZ$73*Taxes!$P$21-(Model!AZ$170+Model!AZ$231)),
IF(AZ14=3,MAX(Model!AZ$73*Taxes!$P$24,AZ13*Taxes!$P$23),
IF(SUMIFS($W13:AZ13,$W14:AZ14,AZ14)*SUMIFS(Taxes!$P$20:$P$29,Taxes!$Q$20:$Q$29,AZ14)-SUMIFS($W15:AY15,$W14:AY14,AZ14)&gt;0,SUMIFS($W13:AZ13,$W14:AZ14,AZ14)*SUMIFS(Taxes!$P$20:$P$29,Taxes!$Q$20:$Q$29,AZ14)-SUMIFS($W15:AY15,$W14:AY14,AZ14),0))))</f>
        <v>1148372.606547798</v>
      </c>
      <c r="BA15" s="5">
        <f ca="1">IF(BA$4="",0,
IF(BA14=2,IF(Model!BA$73*Taxes!$P$21-(Model!BA$170+Model!BA$231)&lt;Model!BA$73*Taxes!$P$21*Taxes!$P$22,Model!BA$73*Taxes!$P$21*Taxes!$P$22,Model!BA$73*Taxes!$P$21-(Model!BA$170+Model!BA$231)),
IF(BA14=3,MAX(Model!BA$73*Taxes!$P$24,BA13*Taxes!$P$23),
IF(SUMIFS($W13:BA13,$W14:BA14,BA14)*SUMIFS(Taxes!$P$20:$P$29,Taxes!$Q$20:$Q$29,BA14)-SUMIFS($W15:AZ15,$W14:AZ14,BA14)&gt;0,SUMIFS($W13:BA13,$W14:BA14,BA14)*SUMIFS(Taxes!$P$20:$P$29,Taxes!$Q$20:$Q$29,BA14)-SUMIFS($W15:AZ15,$W14:AZ14,BA14),0))))</f>
        <v>1250749.9120564051</v>
      </c>
      <c r="BB15" s="5">
        <f ca="1">IF(BB$4="",0,
IF(BB14=2,IF(Model!BB$73*Taxes!$P$21-(Model!BB$170+Model!BB$231)&lt;Model!BB$73*Taxes!$P$21*Taxes!$P$22,Model!BB$73*Taxes!$P$21*Taxes!$P$22,Model!BB$73*Taxes!$P$21-(Model!BB$170+Model!BB$231)),
IF(BB14=3,MAX(Model!BB$73*Taxes!$P$24,BB13*Taxes!$P$23),
IF(SUMIFS($W13:BB13,$W14:BB14,BB14)*SUMIFS(Taxes!$P$20:$P$29,Taxes!$Q$20:$Q$29,BB14)-SUMIFS($W15:BA15,$W14:BA14,BB14)&gt;0,SUMIFS($W13:BB13,$W14:BB14,BB14)*SUMIFS(Taxes!$P$20:$P$29,Taxes!$Q$20:$Q$29,BB14)-SUMIFS($W15:BA15,$W14:BA14,BB14),0))))</f>
        <v>1328652.9257635921</v>
      </c>
      <c r="BC15" s="5">
        <f ca="1">IF(BC$4="",0,
IF(BC14=2,IF(Model!BC$73*Taxes!$P$21-(Model!BC$170+Model!BC$231)&lt;Model!BC$73*Taxes!$P$21*Taxes!$P$22,Model!BC$73*Taxes!$P$21*Taxes!$P$22,Model!BC$73*Taxes!$P$21-(Model!BC$170+Model!BC$231)),
IF(BC14=3,MAX(Model!BC$73*Taxes!$P$24,BC13*Taxes!$P$23),
IF(SUMIFS($W13:BC13,$W14:BC14,BC14)*SUMIFS(Taxes!$P$20:$P$29,Taxes!$Q$20:$Q$29,BC14)-SUMIFS($W15:BB15,$W14:BB14,BC14)&gt;0,SUMIFS($W13:BC13,$W14:BC14,BC14)*SUMIFS(Taxes!$P$20:$P$29,Taxes!$Q$20:$Q$29,BC14)-SUMIFS($W15:BB15,$W14:BB14,BC14),0))))</f>
        <v>1466728.9635637216</v>
      </c>
      <c r="BD15" s="5">
        <f ca="1">IF(BD$4="",0,
IF(BD14=2,IF(Model!BD$73*Taxes!$P$21-(Model!BD$170+Model!BD$231)&lt;Model!BD$73*Taxes!$P$21*Taxes!$P$22,Model!BD$73*Taxes!$P$21*Taxes!$P$22,Model!BD$73*Taxes!$P$21-(Model!BD$170+Model!BD$231)),
IF(BD14=3,MAX(Model!BD$73*Taxes!$P$24,BD13*Taxes!$P$23),
IF(SUMIFS($W13:BD13,$W14:BD14,BD14)*SUMIFS(Taxes!$P$20:$P$29,Taxes!$Q$20:$Q$29,BD14)-SUMIFS($W15:BC15,$W14:BC14,BD14)&gt;0,SUMIFS($W13:BD13,$W14:BD14,BD14)*SUMIFS(Taxes!$P$20:$P$29,Taxes!$Q$20:$Q$29,BD14)-SUMIFS($W15:BC15,$W14:BC14,BD14),0))))</f>
        <v>1569913.3743293677</v>
      </c>
      <c r="BE15" s="5">
        <f ca="1">IF(BE$4="",0,
IF(BE14=2,IF(Model!BE$73*Taxes!$P$21-(Model!BE$170+Model!BE$231)&lt;Model!BE$73*Taxes!$P$21*Taxes!$P$22,Model!BE$73*Taxes!$P$21*Taxes!$P$22,Model!BE$73*Taxes!$P$21-(Model!BE$170+Model!BE$231)),
IF(BE14=3,MAX(Model!BE$73*Taxes!$P$24,BE13*Taxes!$P$23),
IF(SUMIFS($W13:BE13,$W14:BE14,BE14)*SUMIFS(Taxes!$P$20:$P$29,Taxes!$Q$20:$Q$29,BE14)-SUMIFS($W15:BD15,$W14:BD14,BE14)&gt;0,SUMIFS($W13:BE13,$W14:BE14,BE14)*SUMIFS(Taxes!$P$20:$P$29,Taxes!$Q$20:$Q$29,BE14)-SUMIFS($W15:BD15,$W14:BD14,BE14),0))))</f>
        <v>1595254.1009639092</v>
      </c>
      <c r="BF15" s="5">
        <f ca="1">IF(BF$4="",0,
IF(BF14=2,IF(Model!BF$73*Taxes!$P$21-(Model!BF$170+Model!BF$231)&lt;Model!BF$73*Taxes!$P$21*Taxes!$P$22,Model!BF$73*Taxes!$P$21*Taxes!$P$22,Model!BF$73*Taxes!$P$21-(Model!BF$170+Model!BF$231)),
IF(BF14=3,MAX(Model!BF$73*Taxes!$P$24,BF13*Taxes!$P$23),
IF(SUMIFS($W13:BF13,$W14:BF14,BF14)*SUMIFS(Taxes!$P$20:$P$29,Taxes!$Q$20:$Q$29,BF14)-SUMIFS($W15:BE15,$W14:BE14,BF14)&gt;0,SUMIFS($W13:BF13,$W14:BF14,BF14)*SUMIFS(Taxes!$P$20:$P$29,Taxes!$Q$20:$Q$29,BF14)-SUMIFS($W15:BE15,$W14:BE14,BF14),0))))</f>
        <v>1598358.5128691792</v>
      </c>
      <c r="BG15" s="5">
        <f ca="1">IF(BG$4="",0,
IF(BG14=2,IF(Model!BG$73*Taxes!$P$21-(Model!BG$170+Model!BG$231)&lt;Model!BG$73*Taxes!$P$21*Taxes!$P$22,Model!BG$73*Taxes!$P$21*Taxes!$P$22,Model!BG$73*Taxes!$P$21-(Model!BG$170+Model!BG$231)),
IF(BG14=3,MAX(Model!BG$73*Taxes!$P$24,BG13*Taxes!$P$23),
IF(SUMIFS($W13:BG13,$W14:BG14,BG14)*SUMIFS(Taxes!$P$20:$P$29,Taxes!$Q$20:$Q$29,BG14)-SUMIFS($W15:BF15,$W14:BF14,BG14)&gt;0,SUMIFS($W13:BG13,$W14:BG14,BG14)*SUMIFS(Taxes!$P$20:$P$29,Taxes!$Q$20:$Q$29,BG14)-SUMIFS($W15:BF15,$W14:BF14,BG14),0))))</f>
        <v>1601559.5309473053</v>
      </c>
      <c r="BH15" s="5">
        <f ca="1">IF(BH$4="",0,
IF(BH14=2,IF(Model!BH$73*Taxes!$P$21-(Model!BH$170+Model!BH$231)&lt;Model!BH$73*Taxes!$P$21*Taxes!$P$22,Model!BH$73*Taxes!$P$21*Taxes!$P$22,Model!BH$73*Taxes!$P$21-(Model!BH$170+Model!BH$231)),
IF(BH14=3,MAX(Model!BH$73*Taxes!$P$24,BH13*Taxes!$P$23),
IF(SUMIFS($W13:BH13,$W14:BH14,BH14)*SUMIFS(Taxes!$P$20:$P$29,Taxes!$Q$20:$Q$29,BH14)-SUMIFS($W15:BG15,$W14:BG14,BH14)&gt;0,SUMIFS($W13:BH13,$W14:BH14,BH14)*SUMIFS(Taxes!$P$20:$P$29,Taxes!$Q$20:$Q$29,BH14)-SUMIFS($W15:BG15,$W14:BG14,BH14),0))))</f>
        <v>1570820.1402234323</v>
      </c>
      <c r="BI15" s="5">
        <f ca="1">IF(BI$4="",0,
IF(BI14=2,IF(Model!BI$73*Taxes!$P$21-(Model!BI$170+Model!BI$231)&lt;Model!BI$73*Taxes!$P$21*Taxes!$P$22,Model!BI$73*Taxes!$P$21*Taxes!$P$22,Model!BI$73*Taxes!$P$21-(Model!BI$170+Model!BI$231)),
IF(BI14=3,MAX(Model!BI$73*Taxes!$P$24,BI13*Taxes!$P$23),
IF(SUMIFS($W13:BI13,$W14:BI14,BI14)*SUMIFS(Taxes!$P$20:$P$29,Taxes!$Q$20:$Q$29,BI14)-SUMIFS($W15:BH15,$W14:BH14,BI14)&gt;0,SUMIFS($W13:BI13,$W14:BI14,BI14)*SUMIFS(Taxes!$P$20:$P$29,Taxes!$Q$20:$Q$29,BI14)-SUMIFS($W15:BH15,$W14:BH14,BI14),0))))</f>
        <v>1610729.4979277812</v>
      </c>
      <c r="BJ15" s="5">
        <f ca="1">IF(BJ$4="",0,
IF(BJ14=2,IF(Model!BJ$73*Taxes!$P$21-(Model!BJ$170+Model!BJ$231)&lt;Model!BJ$73*Taxes!$P$21*Taxes!$P$22,Model!BJ$73*Taxes!$P$21*Taxes!$P$22,Model!BJ$73*Taxes!$P$21-(Model!BJ$170+Model!BJ$231)),
IF(BJ14=3,MAX(Model!BJ$73*Taxes!$P$24,BJ13*Taxes!$P$23),
IF(SUMIFS($W13:BJ13,$W14:BJ14,BJ14)*SUMIFS(Taxes!$P$20:$P$29,Taxes!$Q$20:$Q$29,BJ14)-SUMIFS($W15:BI15,$W14:BI14,BJ14)&gt;0,SUMIFS($W13:BJ13,$W14:BJ14,BJ14)*SUMIFS(Taxes!$P$20:$P$29,Taxes!$Q$20:$Q$29,BJ14)-SUMIFS($W15:BI15,$W14:BI14,BJ14),0))))</f>
        <v>1648916.5677993223</v>
      </c>
      <c r="BK15" s="5">
        <f ca="1">IF(BK$4="",0,
IF(BK14=2,IF(Model!BK$73*Taxes!$P$21-(Model!BK$170+Model!BK$231)&lt;Model!BK$73*Taxes!$P$21*Taxes!$P$22,Model!BK$73*Taxes!$P$21*Taxes!$P$22,Model!BK$73*Taxes!$P$21-(Model!BK$170+Model!BK$231)),
IF(BK14=3,MAX(Model!BK$73*Taxes!$P$24,BK13*Taxes!$P$23),
IF(SUMIFS($W13:BK13,$W14:BK14,BK14)*SUMIFS(Taxes!$P$20:$P$29,Taxes!$Q$20:$Q$29,BK14)-SUMIFS($W15:BJ15,$W14:BJ14,BK14)&gt;0,SUMIFS($W13:BK13,$W14:BK14,BK14)*SUMIFS(Taxes!$P$20:$P$29,Taxes!$Q$20:$Q$29,BK14)-SUMIFS($W15:BJ15,$W14:BJ14,BK14),0))))</f>
        <v>1651903.8529772349</v>
      </c>
      <c r="BL15" s="5">
        <f ca="1">IF(BL$4="",0,
IF(BL14=2,IF(Model!BL$73*Taxes!$P$21-(Model!BL$170+Model!BL$231)&lt;Model!BL$73*Taxes!$P$21*Taxes!$P$22,Model!BL$73*Taxes!$P$21*Taxes!$P$22,Model!BL$73*Taxes!$P$21-(Model!BL$170+Model!BL$231)),
IF(BL14=3,MAX(Model!BL$73*Taxes!$P$24,BL13*Taxes!$P$23),
IF(SUMIFS($W13:BL13,$W14:BL14,BL14)*SUMIFS(Taxes!$P$20:$P$29,Taxes!$Q$20:$Q$29,BL14)-SUMIFS($W15:BK15,$W14:BK14,BL14)&gt;0,SUMIFS($W13:BL13,$W14:BL14,BL14)*SUMIFS(Taxes!$P$20:$P$29,Taxes!$Q$20:$Q$29,BL14)-SUMIFS($W15:BK15,$W14:BK14,BL14),0))))</f>
        <v>1655137.4838959388</v>
      </c>
      <c r="BM15" s="5">
        <f ca="1">IF(BM$4="",0,
IF(BM14=2,IF(Model!BM$73*Taxes!$P$21-(Model!BM$170+Model!BM$231)&lt;Model!BM$73*Taxes!$P$21*Taxes!$P$22,Model!BM$73*Taxes!$P$21*Taxes!$P$22,Model!BM$73*Taxes!$P$21-(Model!BM$170+Model!BM$231)),
IF(BM14=3,MAX(Model!BM$73*Taxes!$P$24,BM13*Taxes!$P$23),
IF(SUMIFS($W13:BM13,$W14:BM14,BM14)*SUMIFS(Taxes!$P$20:$P$29,Taxes!$Q$20:$Q$29,BM14)-SUMIFS($W15:BL15,$W14:BL14,BM14)&gt;0,SUMIFS($W13:BM13,$W14:BM14,BM14)*SUMIFS(Taxes!$P$20:$P$29,Taxes!$Q$20:$Q$29,BM14)-SUMIFS($W15:BL15,$W14:BL14,BM14),0))))</f>
        <v>1658371.1148146316</v>
      </c>
      <c r="BN15" s="5">
        <f ca="1">IF(BN$4="",0,
IF(BN14=2,IF(Model!BN$73*Taxes!$P$21-(Model!BN$170+Model!BN$231)&lt;Model!BN$73*Taxes!$P$21*Taxes!$P$22,Model!BN$73*Taxes!$P$21*Taxes!$P$22,Model!BN$73*Taxes!$P$21-(Model!BN$170+Model!BN$231)),
IF(BN14=3,MAX(Model!BN$73*Taxes!$P$24,BN13*Taxes!$P$23),
IF(SUMIFS($W13:BN13,$W14:BN14,BN14)*SUMIFS(Taxes!$P$20:$P$29,Taxes!$Q$20:$Q$29,BN14)-SUMIFS($W15:BM15,$W14:BM14,BN14)&gt;0,SUMIFS($W13:BN13,$W14:BN14,BN14)*SUMIFS(Taxes!$P$20:$P$29,Taxes!$Q$20:$Q$29,BN14)-SUMIFS($W15:BM15,$W14:BM14,BN14),0))))</f>
        <v>1634455.9420498386</v>
      </c>
      <c r="BO15" s="5">
        <f ca="1">IF(BO$4="",0,
IF(BO14=2,IF(Model!BO$73*Taxes!$P$21-(Model!BO$170+Model!BO$231)&lt;Model!BO$73*Taxes!$P$21*Taxes!$P$22,Model!BO$73*Taxes!$P$21*Taxes!$P$22,Model!BO$73*Taxes!$P$21-(Model!BO$170+Model!BO$231)),
IF(BO14=3,MAX(Model!BO$73*Taxes!$P$24,BO13*Taxes!$P$23),
IF(SUMIFS($W13:BO13,$W14:BO14,BO14)*SUMIFS(Taxes!$P$20:$P$29,Taxes!$Q$20:$Q$29,BO14)-SUMIFS($W15:BN15,$W14:BN14,BO14)&gt;0,SUMIFS($W13:BO13,$W14:BO14,BO14)*SUMIFS(Taxes!$P$20:$P$29,Taxes!$Q$20:$Q$29,BO14)-SUMIFS($W15:BN15,$W14:BN14,BO14),0))))</f>
        <v>1675721.0645994842</v>
      </c>
      <c r="BP15" s="5">
        <f ca="1">IF(BP$4="",0,
IF(BP14=2,IF(Model!BP$73*Taxes!$P$21-(Model!BP$170+Model!BP$231)&lt;Model!BP$73*Taxes!$P$21*Taxes!$P$22,Model!BP$73*Taxes!$P$21*Taxes!$P$22,Model!BP$73*Taxes!$P$21-(Model!BP$170+Model!BP$231)),
IF(BP14=3,MAX(Model!BP$73*Taxes!$P$24,BP13*Taxes!$P$23),
IF(SUMIFS($W13:BP13,$W14:BP14,BP14)*SUMIFS(Taxes!$P$20:$P$29,Taxes!$Q$20:$Q$29,BP14)-SUMIFS($W15:BO15,$W14:BO14,BP14)&gt;0,SUMIFS($W13:BP13,$W14:BP14,BP14)*SUMIFS(Taxes!$P$20:$P$29,Taxes!$Q$20:$Q$29,BP14)-SUMIFS($W15:BO15,$W14:BO14,BP14),0))))</f>
        <v>1692028.8621730022</v>
      </c>
      <c r="BQ15" s="5">
        <f ca="1">IF(BQ$4="",0,
IF(BQ14=2,IF(Model!BQ$73*Taxes!$P$21-(Model!BQ$170+Model!BQ$231)&lt;Model!BQ$73*Taxes!$P$21*Taxes!$P$22,Model!BQ$73*Taxes!$P$21*Taxes!$P$22,Model!BQ$73*Taxes!$P$21-(Model!BQ$170+Model!BQ$231)),
IF(BQ14=3,MAX(Model!BQ$73*Taxes!$P$24,BQ13*Taxes!$P$23),
IF(SUMIFS($W13:BQ13,$W14:BQ14,BQ14)*SUMIFS(Taxes!$P$20:$P$29,Taxes!$Q$20:$Q$29,BQ14)-SUMIFS($W15:BP15,$W14:BP14,BQ14)&gt;0,SUMIFS($W13:BQ13,$W14:BQ14,BQ14)*SUMIFS(Taxes!$P$20:$P$29,Taxes!$Q$20:$Q$29,BQ14)-SUMIFS($W15:BP15,$W14:BP14,BQ14),0))))</f>
        <v>1695022.5117373727</v>
      </c>
      <c r="BR15" s="5">
        <f ca="1">IF(BR$4="",0,
IF(BR14=2,IF(Model!BR$73*Taxes!$P$21-(Model!BR$170+Model!BR$231)&lt;Model!BR$73*Taxes!$P$21*Taxes!$P$22,Model!BR$73*Taxes!$P$21*Taxes!$P$22,Model!BR$73*Taxes!$P$21-(Model!BR$170+Model!BR$231)),
IF(BR14=3,MAX(Model!BR$73*Taxes!$P$24,BR13*Taxes!$P$23),
IF(SUMIFS($W13:BR13,$W14:BR14,BR14)*SUMIFS(Taxes!$P$20:$P$29,Taxes!$Q$20:$Q$29,BR14)-SUMIFS($W15:BQ15,$W14:BQ14,BR14)&gt;0,SUMIFS($W13:BR13,$W14:BR14,BR14)*SUMIFS(Taxes!$P$20:$P$29,Taxes!$Q$20:$Q$29,BR14)-SUMIFS($W15:BQ15,$W14:BQ14,BR14),0))))</f>
        <v>1698287.8081992194</v>
      </c>
      <c r="BS15" s="5">
        <f ca="1">IF(BS$4="",0,
IF(BS14=2,IF(Model!BS$73*Taxes!$P$21-(Model!BS$170+Model!BS$231)&lt;Model!BS$73*Taxes!$P$21*Taxes!$P$22,Model!BS$73*Taxes!$P$21*Taxes!$P$22,Model!BS$73*Taxes!$P$21-(Model!BS$170+Model!BS$231)),
IF(BS14=3,MAX(Model!BS$73*Taxes!$P$24,BS13*Taxes!$P$23),
IF(SUMIFS($W13:BS13,$W14:BS14,BS14)*SUMIFS(Taxes!$P$20:$P$29,Taxes!$Q$20:$Q$29,BS14)-SUMIFS($W15:BR15,$W14:BR14,BS14)&gt;0,SUMIFS($W13:BS13,$W14:BS14,BS14)*SUMIFS(Taxes!$P$20:$P$29,Taxes!$Q$20:$Q$29,BS14)-SUMIFS($W15:BR15,$W14:BR14,BS14),0))))</f>
        <v>1701553.1046610475</v>
      </c>
      <c r="BT15" s="5">
        <f ca="1">IF(BT$4="",0,
IF(BT14=2,IF(Model!BT$73*Taxes!$P$21-(Model!BT$170+Model!BT$231)&lt;Model!BT$73*Taxes!$P$21*Taxes!$P$22,Model!BT$73*Taxes!$P$21*Taxes!$P$22,Model!BT$73*Taxes!$P$21-(Model!BT$170+Model!BT$231)),
IF(BT14=3,MAX(Model!BT$73*Taxes!$P$24,BT13*Taxes!$P$23),
IF(SUMIFS($W13:BT13,$W14:BT14,BT14)*SUMIFS(Taxes!$P$20:$P$29,Taxes!$Q$20:$Q$29,BT14)-SUMIFS($W15:BS15,$W14:BS14,BT14)&gt;0,SUMIFS($W13:BT13,$W14:BT14,BT14)*SUMIFS(Taxes!$P$20:$P$29,Taxes!$Q$20:$Q$29,BT14)-SUMIFS($W15:BS15,$W14:BS14,BT14),0))))</f>
        <v>1667953.9166965857</v>
      </c>
      <c r="BU15" s="5">
        <f ca="1">IF(BU$4="",0,
IF(BU14=2,IF(Model!BU$73*Taxes!$P$21-(Model!BU$170+Model!BU$231)&lt;Model!BU$73*Taxes!$P$21*Taxes!$P$22,Model!BU$73*Taxes!$P$21*Taxes!$P$22,Model!BU$73*Taxes!$P$21-(Model!BU$170+Model!BU$231)),
IF(BU14=3,MAX(Model!BU$73*Taxes!$P$24,BU13*Taxes!$P$23),
IF(SUMIFS($W13:BU13,$W14:BU14,BU14)*SUMIFS(Taxes!$P$20:$P$29,Taxes!$Q$20:$Q$29,BU14)-SUMIFS($W15:BT15,$W14:BT14,BU14)&gt;0,SUMIFS($W13:BU13,$W14:BU14,BU14)*SUMIFS(Taxes!$P$20:$P$29,Taxes!$Q$20:$Q$29,BU14)-SUMIFS($W15:BT15,$W14:BT14,BU14),0))))</f>
        <v>1710615.8082693741</v>
      </c>
      <c r="BV15" s="5">
        <f ca="1">IF(BV$4="",0,
IF(BV14=2,IF(Model!BV$73*Taxes!$P$21-(Model!BV$170+Model!BV$231)&lt;Model!BV$73*Taxes!$P$21*Taxes!$P$22,Model!BV$73*Taxes!$P$21*Taxes!$P$22,Model!BV$73*Taxes!$P$21-(Model!BV$170+Model!BV$231)),
IF(BV14=3,MAX(Model!BV$73*Taxes!$P$24,BV13*Taxes!$P$23),
IF(SUMIFS($W13:BV13,$W14:BV14,BV14)*SUMIFS(Taxes!$P$20:$P$29,Taxes!$Q$20:$Q$29,BV14)-SUMIFS($W15:BU15,$W14:BU14,BV14)&gt;0,SUMIFS($W13:BV13,$W14:BV14,BV14)*SUMIFS(Taxes!$P$20:$P$29,Taxes!$Q$20:$Q$29,BV14)-SUMIFS($W15:BU15,$W14:BU14,BV14),0))))</f>
        <v>1724162.9857493266</v>
      </c>
      <c r="BW15" s="5">
        <f ca="1">IF(BW$4="",0,
IF(BW14=2,IF(Model!BW$73*Taxes!$P$21-(Model!BW$170+Model!BW$231)&lt;Model!BW$73*Taxes!$P$21*Taxes!$P$22,Model!BW$73*Taxes!$P$21*Taxes!$P$22,Model!BW$73*Taxes!$P$21-(Model!BW$170+Model!BW$231)),
IF(BW14=3,MAX(Model!BW$73*Taxes!$P$24,BW13*Taxes!$P$23),
IF(SUMIFS($W13:BW13,$W14:BW14,BW14)*SUMIFS(Taxes!$P$20:$P$29,Taxes!$Q$20:$Q$29,BW14)-SUMIFS($W15:BV15,$W14:BV14,BW14)&gt;0,SUMIFS($W13:BW13,$W14:BW14,BW14)*SUMIFS(Taxes!$P$20:$P$29,Taxes!$Q$20:$Q$29,BW14)-SUMIFS($W15:BV15,$W14:BV14,BW14),0))))</f>
        <v>1727160.6731583551</v>
      </c>
      <c r="BX15" s="5">
        <f ca="1">IF(BX$4="",0,
IF(BX14=2,IF(Model!BX$73*Taxes!$P$21-(Model!BX$170+Model!BX$231)&lt;Model!BX$73*Taxes!$P$21*Taxes!$P$22,Model!BX$73*Taxes!$P$21*Taxes!$P$22,Model!BX$73*Taxes!$P$21-(Model!BX$170+Model!BX$231)),
IF(BX14=3,MAX(Model!BX$73*Taxes!$P$24,BX13*Taxes!$P$23),
IF(SUMIFS($W13:BX13,$W14:BX14,BX14)*SUMIFS(Taxes!$P$20:$P$29,Taxes!$Q$20:$Q$29,BX14)-SUMIFS($W15:BW15,$W14:BW14,BX14)&gt;0,SUMIFS($W13:BX13,$W14:BX14,BX14)*SUMIFS(Taxes!$P$20:$P$29,Taxes!$Q$20:$Q$29,BX14)-SUMIFS($W15:BW15,$W14:BW14,BX14),0))))</f>
        <v>1730456.6049797386</v>
      </c>
      <c r="BY15" s="5">
        <f ca="1">IF(BY$4="",0,
IF(BY14=2,IF(Model!BY$73*Taxes!$P$21-(Model!BY$170+Model!BY$231)&lt;Model!BY$73*Taxes!$P$21*Taxes!$P$22,Model!BY$73*Taxes!$P$21*Taxes!$P$22,Model!BY$73*Taxes!$P$21-(Model!BY$170+Model!BY$231)),
IF(BY14=3,MAX(Model!BY$73*Taxes!$P$24,BY13*Taxes!$P$23),
IF(SUMIFS($W13:BY13,$W14:BY14,BY14)*SUMIFS(Taxes!$P$20:$P$29,Taxes!$Q$20:$Q$29,BY14)-SUMIFS($W15:BX15,$W14:BX14,BY14)&gt;0,SUMIFS($W13:BY13,$W14:BY14,BY14)*SUMIFS(Taxes!$P$20:$P$29,Taxes!$Q$20:$Q$29,BY14)-SUMIFS($W15:BX15,$W14:BX14,BY14),0))))</f>
        <v>1733752.5368011296</v>
      </c>
      <c r="BZ15" s="5">
        <f ca="1">IF(BZ$4="",0,
IF(BZ14=2,IF(Model!BZ$73*Taxes!$P$21-(Model!BZ$170+Model!BZ$231)&lt;Model!BZ$73*Taxes!$P$21*Taxes!$P$22,Model!BZ$73*Taxes!$P$21*Taxes!$P$22,Model!BZ$73*Taxes!$P$21-(Model!BZ$170+Model!BZ$231)),
IF(BZ14=3,MAX(Model!BZ$73*Taxes!$P$24,BZ13*Taxes!$P$23),
IF(SUMIFS($W13:BZ13,$W14:BZ14,BZ14)*SUMIFS(Taxes!$P$20:$P$29,Taxes!$Q$20:$Q$29,BZ14)-SUMIFS($W15:BY15,$W14:BY14,BZ14)&gt;0,SUMIFS($W13:BZ13,$W14:BZ14,BZ14)*SUMIFS(Taxes!$P$20:$P$29,Taxes!$Q$20:$Q$29,BZ14)-SUMIFS($W15:BY15,$W14:BY14,BZ14),0))))</f>
        <v>1707210.6370273232</v>
      </c>
      <c r="CA15" s="5">
        <f ca="1">IF(CA$4="",0,
IF(CA14=2,IF(Model!CA$73*Taxes!$P$21-(Model!CA$170+Model!CA$231)&lt;Model!CA$73*Taxes!$P$21*Taxes!$P$22,Model!CA$73*Taxes!$P$21*Taxes!$P$22,Model!CA$73*Taxes!$P$21-(Model!CA$170+Model!CA$231)),
IF(CA14=3,MAX(Model!CA$73*Taxes!$P$24,CA13*Taxes!$P$23),
IF(SUMIFS($W13:CA13,$W14:CA14,CA14)*SUMIFS(Taxes!$P$20:$P$29,Taxes!$Q$20:$Q$29,CA14)-SUMIFS($W15:BZ15,$W14:BZ14,CA14)&gt;0,SUMIFS($W13:CA13,$W14:CA14,CA14)*SUMIFS(Taxes!$P$20:$P$29,Taxes!$Q$20:$Q$29,CA14)-SUMIFS($W15:BZ15,$W14:BZ14,CA14),0))))</f>
        <v>1751311.43450284</v>
      </c>
      <c r="CB15" s="5">
        <f ca="1">IF(CB$4="",0,
IF(CB14=2,IF(Model!CB$73*Taxes!$P$21-(Model!CB$170+Model!CB$231)&lt;Model!CB$73*Taxes!$P$21*Taxes!$P$22,Model!CB$73*Taxes!$P$21*Taxes!$P$22,Model!CB$73*Taxes!$P$21-(Model!CB$170+Model!CB$231)),
IF(CB14=3,MAX(Model!CB$73*Taxes!$P$24,CB13*Taxes!$P$23),
IF(SUMIFS($W13:CB13,$W14:CB14,CB14)*SUMIFS(Taxes!$P$20:$P$29,Taxes!$Q$20:$Q$29,CB14)-SUMIFS($W15:CA15,$W14:CA14,CB14)&gt;0,SUMIFS($W13:CB13,$W14:CB14,CB14)*SUMIFS(Taxes!$P$20:$P$29,Taxes!$Q$20:$Q$29,CB14)-SUMIFS($W15:CA15,$W14:CA14,CB14),0))))</f>
        <v>1792097.8575405404</v>
      </c>
      <c r="CC15" s="5">
        <f ca="1">IF(CC$4="",0,
IF(CC14=2,IF(Model!CC$73*Taxes!$P$21-(Model!CC$170+Model!CC$231)&lt;Model!CC$73*Taxes!$P$21*Taxes!$P$22,Model!CC$73*Taxes!$P$21*Taxes!$P$22,Model!CC$73*Taxes!$P$21-(Model!CC$170+Model!CC$231)),
IF(CC14=3,MAX(Model!CC$73*Taxes!$P$24,CC13*Taxes!$P$23),
IF(SUMIFS($W13:CC13,$W14:CC14,CC14)*SUMIFS(Taxes!$P$20:$P$29,Taxes!$Q$20:$Q$29,CC14)-SUMIFS($W15:CB15,$W14:CB14,CC14)&gt;0,SUMIFS($W13:CC13,$W14:CC14,CC14)*SUMIFS(Taxes!$P$20:$P$29,Taxes!$Q$20:$Q$29,CC14)-SUMIFS($W15:CB15,$W14:CB14,CC14),0))))</f>
        <v>1771686.5311808959</v>
      </c>
      <c r="CD15" s="5">
        <f ca="1">IF(CD$4="",0,
IF(CD14=2,IF(Model!CD$73*Taxes!$P$21-(Model!CD$170+Model!CD$231)&lt;Model!CD$73*Taxes!$P$21*Taxes!$P$22,Model!CD$73*Taxes!$P$21*Taxes!$P$22,Model!CD$73*Taxes!$P$21-(Model!CD$170+Model!CD$231)),
IF(CD14=3,MAX(Model!CD$73*Taxes!$P$24,CD13*Taxes!$P$23),
IF(SUMIFS($W13:CD13,$W14:CD14,CD14)*SUMIFS(Taxes!$P$20:$P$29,Taxes!$Q$20:$Q$29,CD14)-SUMIFS($W15:CC15,$W14:CC14,CD14)&gt;0,SUMIFS($W13:CD13,$W14:CD14,CD14)*SUMIFS(Taxes!$P$20:$P$29,Taxes!$Q$20:$Q$29,CD14)-SUMIFS($W15:CC15,$W14:CC14,CD14),0))))</f>
        <v>1775011.9813652113</v>
      </c>
      <c r="CE15" s="5">
        <f ca="1">IF(CE$4="",0,
IF(CE14=2,IF(Model!CE$73*Taxes!$P$21-(Model!CE$170+Model!CE$231)&lt;Model!CE$73*Taxes!$P$21*Taxes!$P$22,Model!CE$73*Taxes!$P$21*Taxes!$P$22,Model!CE$73*Taxes!$P$21-(Model!CE$170+Model!CE$231)),
IF(CE14=3,MAX(Model!CE$73*Taxes!$P$24,CE13*Taxes!$P$23),
IF(SUMIFS($W13:CE13,$W14:CE14,CE14)*SUMIFS(Taxes!$P$20:$P$29,Taxes!$Q$20:$Q$29,CE14)-SUMIFS($W15:CD15,$W14:CD14,CE14)&gt;0,SUMIFS($W13:CE13,$W14:CE14,CE14)*SUMIFS(Taxes!$P$20:$P$29,Taxes!$Q$20:$Q$29,CE14)-SUMIFS($W15:CD15,$W14:CD14,CE14),0))))</f>
        <v>1778337.4315495417</v>
      </c>
      <c r="CF15" s="5">
        <f ca="1">IF(CF$4="",0,
IF(CF14=2,IF(Model!CF$73*Taxes!$P$21-(Model!CF$170+Model!CF$231)&lt;Model!CF$73*Taxes!$P$21*Taxes!$P$22,Model!CF$73*Taxes!$P$21*Taxes!$P$22,Model!CF$73*Taxes!$P$21-(Model!CF$170+Model!CF$231)),
IF(CF14=3,MAX(Model!CF$73*Taxes!$P$24,CF13*Taxes!$P$23),
IF(SUMIFS($W13:CF13,$W14:CF14,CF14)*SUMIFS(Taxes!$P$20:$P$29,Taxes!$Q$20:$Q$29,CF14)-SUMIFS($W15:CE15,$W14:CE14,CF14)&gt;0,SUMIFS($W13:CF13,$W14:CF14,CF14)*SUMIFS(Taxes!$P$20:$P$29,Taxes!$Q$20:$Q$29,CF14)-SUMIFS($W15:CE15,$W14:CE14,CF14),0))))</f>
        <v>0</v>
      </c>
    </row>
    <row r="17" spans="2:84" x14ac:dyDescent="0.3">
      <c r="B17" s="13">
        <f>ROW()</f>
        <v>17</v>
      </c>
      <c r="H17" s="1" t="s">
        <v>242</v>
      </c>
      <c r="M17" s="53" t="s">
        <v>18</v>
      </c>
      <c r="P17" s="72" t="str">
        <f>Lists!$AI$14</f>
        <v>PL</v>
      </c>
      <c r="U17" s="5">
        <f ca="1">SUM(INDIRECT(ADDRESS($B17,$X$2)&amp;":"&amp;ADDRESS($B17,$X$2-1+$P$8)))</f>
        <v>216290685.21172723</v>
      </c>
      <c r="X17" s="5">
        <f ca="1">X13-X15</f>
        <v>-702000</v>
      </c>
      <c r="Y17" s="5">
        <f t="shared" ref="Y17:AI17" ca="1" si="50">Y13-Y15</f>
        <v>-923000</v>
      </c>
      <c r="Z17" s="5">
        <f t="shared" ca="1" si="50"/>
        <v>-1118000</v>
      </c>
      <c r="AA17" s="5">
        <f t="shared" ca="1" si="50"/>
        <v>-1118000</v>
      </c>
      <c r="AB17" s="5">
        <f t="shared" ca="1" si="50"/>
        <v>-1118000</v>
      </c>
      <c r="AC17" s="5">
        <f t="shared" ca="1" si="50"/>
        <v>-1118000</v>
      </c>
      <c r="AD17" s="5">
        <f t="shared" ca="1" si="50"/>
        <v>-1137500</v>
      </c>
      <c r="AE17" s="5">
        <f t="shared" ca="1" si="50"/>
        <v>-1137500</v>
      </c>
      <c r="AF17" s="5">
        <f t="shared" ca="1" si="50"/>
        <v>-1137500</v>
      </c>
      <c r="AG17" s="5">
        <f t="shared" ca="1" si="50"/>
        <v>-1137500</v>
      </c>
      <c r="AH17" s="5">
        <f t="shared" ca="1" si="50"/>
        <v>-1137500</v>
      </c>
      <c r="AI17" s="5">
        <f t="shared" ca="1" si="50"/>
        <v>-1205333.3333333333</v>
      </c>
      <c r="AJ17" s="5">
        <f t="shared" ref="AJ17:CF17" ca="1" si="51">AJ13-AJ15</f>
        <v>-2050814.6444238222</v>
      </c>
      <c r="AK17" s="5">
        <f t="shared" ca="1" si="51"/>
        <v>-1587693.7177022444</v>
      </c>
      <c r="AL17" s="5">
        <f t="shared" ca="1" si="51"/>
        <v>-771615.0738484672</v>
      </c>
      <c r="AM17" s="5">
        <f t="shared" ca="1" si="51"/>
        <v>-465915.97723888868</v>
      </c>
      <c r="AN17" s="5">
        <f t="shared" ca="1" si="51"/>
        <v>22088.317372224235</v>
      </c>
      <c r="AO17" s="5">
        <f t="shared" ca="1" si="51"/>
        <v>496839.62155999965</v>
      </c>
      <c r="AP17" s="5">
        <f t="shared" ca="1" si="51"/>
        <v>667556.97239427606</v>
      </c>
      <c r="AQ17" s="5">
        <f t="shared" ca="1" si="51"/>
        <v>1106022.023075083</v>
      </c>
      <c r="AR17" s="5">
        <f t="shared" ca="1" si="51"/>
        <v>1549235.4548575743</v>
      </c>
      <c r="AS17" s="5">
        <f t="shared" ca="1" si="51"/>
        <v>1784706.1151640639</v>
      </c>
      <c r="AT17" s="5">
        <f t="shared" ca="1" si="51"/>
        <v>2184556.8559705494</v>
      </c>
      <c r="AU17" s="5">
        <f t="shared" ca="1" si="51"/>
        <v>2584407.5967770405</v>
      </c>
      <c r="AV17" s="5">
        <f t="shared" ca="1" si="51"/>
        <v>2967047.3233105009</v>
      </c>
      <c r="AW17" s="5">
        <f t="shared" ca="1" si="51"/>
        <v>3369368.3330618371</v>
      </c>
      <c r="AX17" s="5">
        <f t="shared" ca="1" si="51"/>
        <v>3863296.152892312</v>
      </c>
      <c r="AY17" s="5">
        <f t="shared" ca="1" si="51"/>
        <v>4272248.0841567526</v>
      </c>
      <c r="AZ17" s="5">
        <f t="shared" ca="1" si="51"/>
        <v>4593490.4261911931</v>
      </c>
      <c r="BA17" s="5">
        <f t="shared" ca="1" si="51"/>
        <v>5002999.6482256213</v>
      </c>
      <c r="BB17" s="5">
        <f t="shared" ca="1" si="51"/>
        <v>5314611.7030543601</v>
      </c>
      <c r="BC17" s="5">
        <f t="shared" ca="1" si="51"/>
        <v>5866915.8542548912</v>
      </c>
      <c r="BD17" s="5">
        <f t="shared" ca="1" si="51"/>
        <v>6279653.4973174715</v>
      </c>
      <c r="BE17" s="5">
        <f t="shared" ca="1" si="51"/>
        <v>6381016.4038556442</v>
      </c>
      <c r="BF17" s="5">
        <f t="shared" ca="1" si="51"/>
        <v>6393434.0514767151</v>
      </c>
      <c r="BG17" s="5">
        <f t="shared" ca="1" si="51"/>
        <v>6406238.1237892061</v>
      </c>
      <c r="BH17" s="5">
        <f t="shared" ca="1" si="51"/>
        <v>6283280.5608937275</v>
      </c>
      <c r="BI17" s="5">
        <f t="shared" ca="1" si="51"/>
        <v>6442917.9917111248</v>
      </c>
      <c r="BJ17" s="5">
        <f t="shared" ca="1" si="51"/>
        <v>6595666.2711972939</v>
      </c>
      <c r="BK17" s="5">
        <f t="shared" ca="1" si="51"/>
        <v>6607615.4119089348</v>
      </c>
      <c r="BL17" s="5">
        <f t="shared" ca="1" si="51"/>
        <v>6620549.9355837377</v>
      </c>
      <c r="BM17" s="5">
        <f t="shared" ca="1" si="51"/>
        <v>6633484.4592585443</v>
      </c>
      <c r="BN17" s="5">
        <f t="shared" ca="1" si="51"/>
        <v>6537823.7681993581</v>
      </c>
      <c r="BO17" s="5">
        <f t="shared" ca="1" si="51"/>
        <v>6702884.2583979424</v>
      </c>
      <c r="BP17" s="5">
        <f t="shared" ca="1" si="51"/>
        <v>6768115.44869202</v>
      </c>
      <c r="BQ17" s="5">
        <f t="shared" ca="1" si="51"/>
        <v>6780090.0469495114</v>
      </c>
      <c r="BR17" s="5">
        <f t="shared" ca="1" si="51"/>
        <v>6793151.2327968441</v>
      </c>
      <c r="BS17" s="5">
        <f t="shared" ca="1" si="51"/>
        <v>6806212.418644188</v>
      </c>
      <c r="BT17" s="5">
        <f t="shared" ca="1" si="51"/>
        <v>6671815.6667863643</v>
      </c>
      <c r="BU17" s="5">
        <f t="shared" ca="1" si="51"/>
        <v>6842463.2330774665</v>
      </c>
      <c r="BV17" s="5">
        <f t="shared" ca="1" si="51"/>
        <v>6896651.9429973084</v>
      </c>
      <c r="BW17" s="5">
        <f t="shared" ca="1" si="51"/>
        <v>6908642.6926334016</v>
      </c>
      <c r="BX17" s="5">
        <f t="shared" ca="1" si="51"/>
        <v>6921826.4199189749</v>
      </c>
      <c r="BY17" s="5">
        <f t="shared" ca="1" si="51"/>
        <v>6935010.1472045332</v>
      </c>
      <c r="BZ17" s="5">
        <f t="shared" ca="1" si="51"/>
        <v>6828842.5481093023</v>
      </c>
      <c r="CA17" s="5">
        <f t="shared" ca="1" si="51"/>
        <v>7005245.738011349</v>
      </c>
      <c r="CB17" s="5">
        <f t="shared" ca="1" si="51"/>
        <v>7168391.4301621448</v>
      </c>
      <c r="CC17" s="5">
        <f t="shared" ca="1" si="51"/>
        <v>7086746.1247235909</v>
      </c>
      <c r="CD17" s="5">
        <f t="shared" ca="1" si="51"/>
        <v>7100047.925460875</v>
      </c>
      <c r="CE17" s="5">
        <f t="shared" ca="1" si="51"/>
        <v>7113349.7261981238</v>
      </c>
      <c r="CF17" s="5">
        <f t="shared" ca="1" si="51"/>
        <v>0</v>
      </c>
    </row>
    <row r="18" spans="2:84" x14ac:dyDescent="0.3">
      <c r="X18" s="109"/>
    </row>
    <row r="19" spans="2:84" x14ac:dyDescent="0.3">
      <c r="B19" s="13">
        <f>ROW()</f>
        <v>19</v>
      </c>
      <c r="H19" s="1" t="str">
        <f>CapEx!$H$305</f>
        <v>Финпоток до %% и налога на прибыль</v>
      </c>
      <c r="M19" s="53" t="s">
        <v>18</v>
      </c>
      <c r="P19" s="72" t="str">
        <f>Lists!$AI$11</f>
        <v>CF</v>
      </c>
      <c r="U19" s="5">
        <f ca="1">SUM(INDIRECT(ADDRESS($B19,$X$2)&amp;":"&amp;ADDRESS($B19,$X$2-1+$P$8)))</f>
        <v>252436037.98475602</v>
      </c>
      <c r="X19" s="5">
        <f ca="1">CapEx!X305</f>
        <v>-594000</v>
      </c>
      <c r="Y19" s="5">
        <f ca="1">CapEx!Y305</f>
        <v>-814000</v>
      </c>
      <c r="Z19" s="5">
        <f ca="1">CapEx!Z305</f>
        <v>-1025000</v>
      </c>
      <c r="AA19" s="5">
        <f ca="1">CapEx!AA305</f>
        <v>-2164000</v>
      </c>
      <c r="AB19" s="5">
        <f ca="1">CapEx!AB305</f>
        <v>-3595000</v>
      </c>
      <c r="AC19" s="5">
        <f ca="1">CapEx!AC305</f>
        <v>-3595000</v>
      </c>
      <c r="AD19" s="5">
        <f ca="1">CapEx!AD305</f>
        <v>-3671500</v>
      </c>
      <c r="AE19" s="5">
        <f ca="1">CapEx!AE305</f>
        <v>-8614500</v>
      </c>
      <c r="AF19" s="5">
        <f ca="1">CapEx!AF305</f>
        <v>-8614500</v>
      </c>
      <c r="AG19" s="5">
        <f ca="1">CapEx!AG305</f>
        <v>-11203500</v>
      </c>
      <c r="AH19" s="5">
        <f ca="1">CapEx!AH305</f>
        <v>-4084500</v>
      </c>
      <c r="AI19" s="5">
        <f ca="1">CapEx!AI305</f>
        <v>-2604500</v>
      </c>
      <c r="AJ19" s="5">
        <f ca="1">CapEx!AJ305</f>
        <v>-1943840.4159733329</v>
      </c>
      <c r="AK19" s="5">
        <f ca="1">CapEx!AK305</f>
        <v>-2031577.4254000005</v>
      </c>
      <c r="AL19" s="5">
        <f ca="1">CapEx!AL305</f>
        <v>-1064908.7412900003</v>
      </c>
      <c r="AM19" s="5">
        <f ca="1">CapEx!AM305</f>
        <v>-485553.93546999805</v>
      </c>
      <c r="AN19" s="5">
        <f ca="1">CapEx!AN305</f>
        <v>104189.74572999775</v>
      </c>
      <c r="AO19" s="5">
        <f ca="1">CapEx!AO305</f>
        <v>504570.76859666657</v>
      </c>
      <c r="AP19" s="5">
        <f ca="1">CapEx!AP305</f>
        <v>952387.90164418775</v>
      </c>
      <c r="AQ19" s="5">
        <f ca="1">CapEx!AQ305</f>
        <v>1742096.8798515275</v>
      </c>
      <c r="AR19" s="5">
        <f ca="1">CapEx!AR305</f>
        <v>2460766.4371752627</v>
      </c>
      <c r="AS19" s="5">
        <f ca="1">CapEx!AS305</f>
        <v>2466900.0305935987</v>
      </c>
      <c r="AT19" s="5">
        <f ca="1">CapEx!AT305</f>
        <v>3201397.8752733283</v>
      </c>
      <c r="AU19" s="5">
        <f ca="1">CapEx!AU305</f>
        <v>3816433.0938697308</v>
      </c>
      <c r="AV19" s="5">
        <f ca="1">CapEx!AV305</f>
        <v>3390193.6812813454</v>
      </c>
      <c r="AW19" s="5">
        <f ca="1">CapEx!AW305</f>
        <v>4252518.597318504</v>
      </c>
      <c r="AX19" s="5">
        <f ca="1">CapEx!AX305</f>
        <v>5001066.5068470985</v>
      </c>
      <c r="AY19" s="5">
        <f ca="1">CapEx!AY305</f>
        <v>4931865.7362554297</v>
      </c>
      <c r="AZ19" s="5">
        <f ca="1">CapEx!AZ305</f>
        <v>5611965.9210506454</v>
      </c>
      <c r="BA19" s="5">
        <f ca="1">CapEx!BA305</f>
        <v>5977242.8405900253</v>
      </c>
      <c r="BB19" s="5">
        <f ca="1">CapEx!BB305</f>
        <v>6000508.4526183857</v>
      </c>
      <c r="BC19" s="5">
        <f ca="1">CapEx!BC305</f>
        <v>7223958.515105024</v>
      </c>
      <c r="BD19" s="5">
        <f ca="1">CapEx!BD305</f>
        <v>8434877.1841821522</v>
      </c>
      <c r="BE19" s="5">
        <f ca="1">CapEx!BE305</f>
        <v>8350556.2232924653</v>
      </c>
      <c r="BF19" s="5">
        <f ca="1">CapEx!BF305</f>
        <v>8657271.5976134241</v>
      </c>
      <c r="BG19" s="5">
        <f ca="1">CapEx!BG305</f>
        <v>8679257.892403543</v>
      </c>
      <c r="BH19" s="5">
        <f ca="1">CapEx!BH305</f>
        <v>8046824.5463350741</v>
      </c>
      <c r="BI19" s="5">
        <f ca="1">CapEx!BI305</f>
        <v>8335893.4932210147</v>
      </c>
      <c r="BJ19" s="5">
        <f ca="1">CapEx!BJ305</f>
        <v>8698148.613731049</v>
      </c>
      <c r="BK19" s="5">
        <f ca="1">CapEx!BK305</f>
        <v>8669046.2842964754</v>
      </c>
      <c r="BL19" s="5">
        <f ca="1">CapEx!BL305</f>
        <v>8770747.5183008313</v>
      </c>
      <c r="BM19" s="5">
        <f ca="1">CapEx!BM305</f>
        <v>8633903.3311942238</v>
      </c>
      <c r="BN19" s="5">
        <f ca="1">CapEx!BN305</f>
        <v>8565879.224044146</v>
      </c>
      <c r="BO19" s="5">
        <f ca="1">CapEx!BO305</f>
        <v>8851852.0415517539</v>
      </c>
      <c r="BP19" s="5">
        <f ca="1">CapEx!BP305</f>
        <v>9195471.2180447876</v>
      </c>
      <c r="BQ19" s="5">
        <f ca="1">CapEx!BQ305</f>
        <v>9113769.0179960299</v>
      </c>
      <c r="BR19" s="5">
        <f ca="1">CapEx!BR305</f>
        <v>9364912.3997879177</v>
      </c>
      <c r="BS19" s="5">
        <f ca="1">CapEx!BS305</f>
        <v>9387761.2639388517</v>
      </c>
      <c r="BT19" s="5">
        <f ca="1">CapEx!BT305</f>
        <v>8972825.2304756511</v>
      </c>
      <c r="BU19" s="5">
        <f ca="1">CapEx!BU305</f>
        <v>9220220.9418826625</v>
      </c>
      <c r="BV19" s="5">
        <f ca="1">CapEx!BV305</f>
        <v>9542990.9077747613</v>
      </c>
      <c r="BW19" s="5">
        <f ca="1">CapEx!BW305</f>
        <v>9257802.818118684</v>
      </c>
      <c r="BX19" s="5">
        <f ca="1">CapEx!BX305</f>
        <v>9363907.8489221036</v>
      </c>
      <c r="BY19" s="5">
        <f ca="1">CapEx!BY305</f>
        <v>9247979.3483792786</v>
      </c>
      <c r="BZ19" s="5">
        <f ca="1">CapEx!BZ305</f>
        <v>8837257.5495342109</v>
      </c>
      <c r="CA19" s="5">
        <f ca="1">CapEx!CA305</f>
        <v>9081391.9105192274</v>
      </c>
      <c r="CB19" s="5">
        <f ca="1">CapEx!CB305</f>
        <v>9466866.6219829097</v>
      </c>
      <c r="CC19" s="5">
        <f ca="1">CapEx!CC305</f>
        <v>9280917.5812349189</v>
      </c>
      <c r="CD19" s="5">
        <f ca="1">CapEx!CD305</f>
        <v>9426058.157153599</v>
      </c>
      <c r="CE19" s="5">
        <f ca="1">CapEx!CE305</f>
        <v>9449464.7531768009</v>
      </c>
      <c r="CF19" s="5">
        <f ca="1">CapEx!CF305</f>
        <v>0</v>
      </c>
    </row>
    <row r="20" spans="2:84" x14ac:dyDescent="0.3">
      <c r="X20" s="109"/>
    </row>
    <row r="21" spans="2:84" x14ac:dyDescent="0.3">
      <c r="B21" s="13">
        <f>ROW()</f>
        <v>21</v>
      </c>
      <c r="H21" s="1" t="s">
        <v>243</v>
      </c>
      <c r="M21" s="53" t="s">
        <v>18</v>
      </c>
      <c r="P21" s="72" t="str">
        <f>Lists!$AI$10</f>
        <v>CF(-)</v>
      </c>
      <c r="U21" s="5">
        <f ca="1">SUM(INDIRECT(ADDRESS($B21,$X$2)&amp;":"&amp;ADDRESS($B21,$X$2-1+$P$8)))</f>
        <v>58589081.122396238</v>
      </c>
      <c r="X21" s="108">
        <f ca="1">IF(X$4="",0,IF((SUMIFS($W15:W15,$W$1:W$1,"&lt;="&amp;(X$1-(MONTH(X$4)-3*INT((MONTH(X$4)-1)/3))))-SUMIFS($W21:W21,$W$1:W$1,"&lt;="&amp;(X$1-(MONTH(X$4)-3*INT((MONTH(X$4)-1)/3))-3)))&gt;0,
(SUMIFS($W15:W15,$W$1:W$1,"&lt;="&amp;(X$1-(MONTH(X$4)-3*INT((MONTH(X$4)-1)/3))))-SUMIFS($W21:W21,$W$1:W$1,"&lt;="&amp;(X$1-(MONTH(X$4)-3*INT((MONTH(X$4)-1)/3))-3)))/3,0))</f>
        <v>0</v>
      </c>
      <c r="Y21" s="5">
        <f ca="1">IF(Y$4="",0,IF((SUMIFS($W15:X15,$W$1:X$1,"&lt;="&amp;(Y$1-(MONTH(Y$4)-3*INT((MONTH(Y$4)-1)/3))))-SUMIFS($W21:X21,$W$1:X$1,"&lt;="&amp;(Y$1-(MONTH(Y$4)-3*INT((MONTH(Y$4)-1)/3))-3)))&gt;0,
(SUMIFS($W15:X15,$W$1:X$1,"&lt;="&amp;(Y$1-(MONTH(Y$4)-3*INT((MONTH(Y$4)-1)/3))))-SUMIFS($W21:X21,$W$1:X$1,"&lt;="&amp;(Y$1-(MONTH(Y$4)-3*INT((MONTH(Y$4)-1)/3))-3)))/3,0))</f>
        <v>0</v>
      </c>
      <c r="Z21" s="5">
        <f ca="1">IF(Z$4="",0,IF((SUMIFS($W15:Y15,$W$1:Y$1,"&lt;="&amp;(Z$1-(MONTH(Z$4)-3*INT((MONTH(Z$4)-1)/3))))-SUMIFS($W21:Y21,$W$1:Y$1,"&lt;="&amp;(Z$1-(MONTH(Z$4)-3*INT((MONTH(Z$4)-1)/3))-3)))&gt;0,
(SUMIFS($W15:Y15,$W$1:Y$1,"&lt;="&amp;(Z$1-(MONTH(Z$4)-3*INT((MONTH(Z$4)-1)/3))))-SUMIFS($W21:Y21,$W$1:Y$1,"&lt;="&amp;(Z$1-(MONTH(Z$4)-3*INT((MONTH(Z$4)-1)/3))-3)))/3,0))</f>
        <v>0</v>
      </c>
      <c r="AA21" s="5">
        <f ca="1">IF(AA$4="",0,IF((SUMIFS($W15:Z15,$W$1:Z$1,"&lt;="&amp;(AA$1-(MONTH(AA$4)-3*INT((MONTH(AA$4)-1)/3))))-SUMIFS($W21:Z21,$W$1:Z$1,"&lt;="&amp;(AA$1-(MONTH(AA$4)-3*INT((MONTH(AA$4)-1)/3))-3)))&gt;0,
(SUMIFS($W15:Z15,$W$1:Z$1,"&lt;="&amp;(AA$1-(MONTH(AA$4)-3*INT((MONTH(AA$4)-1)/3))))-SUMIFS($W21:Z21,$W$1:Z$1,"&lt;="&amp;(AA$1-(MONTH(AA$4)-3*INT((MONTH(AA$4)-1)/3))-3)))/3,0))</f>
        <v>0</v>
      </c>
      <c r="AB21" s="5">
        <f ca="1">IF(AB$4="",0,IF((SUMIFS($W15:AA15,$W$1:AA$1,"&lt;="&amp;(AB$1-(MONTH(AB$4)-3*INT((MONTH(AB$4)-1)/3))))-SUMIFS($W21:AA21,$W$1:AA$1,"&lt;="&amp;(AB$1-(MONTH(AB$4)-3*INT((MONTH(AB$4)-1)/3))-3)))&gt;0,
(SUMIFS($W15:AA15,$W$1:AA$1,"&lt;="&amp;(AB$1-(MONTH(AB$4)-3*INT((MONTH(AB$4)-1)/3))))-SUMIFS($W21:AA21,$W$1:AA$1,"&lt;="&amp;(AB$1-(MONTH(AB$4)-3*INT((MONTH(AB$4)-1)/3))-3)))/3,0))</f>
        <v>0</v>
      </c>
      <c r="AC21" s="5">
        <f ca="1">IF(AC$4="",0,IF((SUMIFS($W15:AB15,$W$1:AB$1,"&lt;="&amp;(AC$1-(MONTH(AC$4)-3*INT((MONTH(AC$4)-1)/3))))-SUMIFS($W21:AB21,$W$1:AB$1,"&lt;="&amp;(AC$1-(MONTH(AC$4)-3*INT((MONTH(AC$4)-1)/3))-3)))&gt;0,
(SUMIFS($W15:AB15,$W$1:AB$1,"&lt;="&amp;(AC$1-(MONTH(AC$4)-3*INT((MONTH(AC$4)-1)/3))))-SUMIFS($W21:AB21,$W$1:AB$1,"&lt;="&amp;(AC$1-(MONTH(AC$4)-3*INT((MONTH(AC$4)-1)/3))-3)))/3,0))</f>
        <v>0</v>
      </c>
      <c r="AD21" s="5">
        <f ca="1">IF(AD$4="",0,IF((SUMIFS($W15:AC15,$W$1:AC$1,"&lt;="&amp;(AD$1-(MONTH(AD$4)-3*INT((MONTH(AD$4)-1)/3))))-SUMIFS($W21:AC21,$W$1:AC$1,"&lt;="&amp;(AD$1-(MONTH(AD$4)-3*INT((MONTH(AD$4)-1)/3))-3)))&gt;0,
(SUMIFS($W15:AC15,$W$1:AC$1,"&lt;="&amp;(AD$1-(MONTH(AD$4)-3*INT((MONTH(AD$4)-1)/3))))-SUMIFS($W21:AC21,$W$1:AC$1,"&lt;="&amp;(AD$1-(MONTH(AD$4)-3*INT((MONTH(AD$4)-1)/3))-3)))/3,0))</f>
        <v>0</v>
      </c>
      <c r="AE21" s="5">
        <f ca="1">IF(AE$4="",0,IF((SUMIFS($W15:AD15,$W$1:AD$1,"&lt;="&amp;(AE$1-(MONTH(AE$4)-3*INT((MONTH(AE$4)-1)/3))))-SUMIFS($W21:AD21,$W$1:AD$1,"&lt;="&amp;(AE$1-(MONTH(AE$4)-3*INT((MONTH(AE$4)-1)/3))-3)))&gt;0,
(SUMIFS($W15:AD15,$W$1:AD$1,"&lt;="&amp;(AE$1-(MONTH(AE$4)-3*INT((MONTH(AE$4)-1)/3))))-SUMIFS($W21:AD21,$W$1:AD$1,"&lt;="&amp;(AE$1-(MONTH(AE$4)-3*INT((MONTH(AE$4)-1)/3))-3)))/3,0))</f>
        <v>0</v>
      </c>
      <c r="AF21" s="5">
        <f ca="1">IF(AF$4="",0,IF((SUMIFS($W15:AE15,$W$1:AE$1,"&lt;="&amp;(AF$1-(MONTH(AF$4)-3*INT((MONTH(AF$4)-1)/3))))-SUMIFS($W21:AE21,$W$1:AE$1,"&lt;="&amp;(AF$1-(MONTH(AF$4)-3*INT((MONTH(AF$4)-1)/3))-3)))&gt;0,
(SUMIFS($W15:AE15,$W$1:AE$1,"&lt;="&amp;(AF$1-(MONTH(AF$4)-3*INT((MONTH(AF$4)-1)/3))))-SUMIFS($W21:AE21,$W$1:AE$1,"&lt;="&amp;(AF$1-(MONTH(AF$4)-3*INT((MONTH(AF$4)-1)/3))-3)))/3,0))</f>
        <v>0</v>
      </c>
      <c r="AG21" s="5">
        <f ca="1">IF(AG$4="",0,IF((SUMIFS($W15:AF15,$W$1:AF$1,"&lt;="&amp;(AG$1-(MONTH(AG$4)-3*INT((MONTH(AG$4)-1)/3))))-SUMIFS($W21:AF21,$W$1:AF$1,"&lt;="&amp;(AG$1-(MONTH(AG$4)-3*INT((MONTH(AG$4)-1)/3))-3)))&gt;0,
(SUMIFS($W15:AF15,$W$1:AF$1,"&lt;="&amp;(AG$1-(MONTH(AG$4)-3*INT((MONTH(AG$4)-1)/3))))-SUMIFS($W21:AF21,$W$1:AF$1,"&lt;="&amp;(AG$1-(MONTH(AG$4)-3*INT((MONTH(AG$4)-1)/3))-3)))/3,0))</f>
        <v>0</v>
      </c>
      <c r="AH21" s="5">
        <f ca="1">IF(AH$4="",0,IF((SUMIFS($W15:AG15,$W$1:AG$1,"&lt;="&amp;(AH$1-(MONTH(AH$4)-3*INT((MONTH(AH$4)-1)/3))))-SUMIFS($W21:AG21,$W$1:AG$1,"&lt;="&amp;(AH$1-(MONTH(AH$4)-3*INT((MONTH(AH$4)-1)/3))-3)))&gt;0,
(SUMIFS($W15:AG15,$W$1:AG$1,"&lt;="&amp;(AH$1-(MONTH(AH$4)-3*INT((MONTH(AH$4)-1)/3))))-SUMIFS($W21:AG21,$W$1:AG$1,"&lt;="&amp;(AH$1-(MONTH(AH$4)-3*INT((MONTH(AH$4)-1)/3))-3)))/3,0))</f>
        <v>0</v>
      </c>
      <c r="AI21" s="5">
        <f ca="1">IF(AI$4="",0,IF((SUMIFS($W15:AH15,$W$1:AH$1,"&lt;="&amp;(AI$1-(MONTH(AI$4)-3*INT((MONTH(AI$4)-1)/3))))-SUMIFS($W21:AH21,$W$1:AH$1,"&lt;="&amp;(AI$1-(MONTH(AI$4)-3*INT((MONTH(AI$4)-1)/3))-3)))&gt;0,
(SUMIFS($W15:AH15,$W$1:AH$1,"&lt;="&amp;(AI$1-(MONTH(AI$4)-3*INT((MONTH(AI$4)-1)/3))))-SUMIFS($W21:AH21,$W$1:AH$1,"&lt;="&amp;(AI$1-(MONTH(AI$4)-3*INT((MONTH(AI$4)-1)/3))-3)))/3,0))</f>
        <v>0</v>
      </c>
      <c r="AJ21" s="5">
        <f ca="1">IF(AJ$4="",0,IF((SUMIFS($W15:AI15,$W$1:AI$1,"&lt;="&amp;(AJ$1-(MONTH(AJ$4)-3*INT((MONTH(AJ$4)-1)/3))))-SUMIFS($W21:AI21,$W$1:AI$1,"&lt;="&amp;(AJ$1-(MONTH(AJ$4)-3*INT((MONTH(AJ$4)-1)/3))-3)))&gt;0,
(SUMIFS($W15:AI15,$W$1:AI$1,"&lt;="&amp;(AJ$1-(MONTH(AJ$4)-3*INT((MONTH(AJ$4)-1)/3))))-SUMIFS($W21:AI21,$W$1:AI$1,"&lt;="&amp;(AJ$1-(MONTH(AJ$4)-3*INT((MONTH(AJ$4)-1)/3))-3)))/3,0))</f>
        <v>0</v>
      </c>
      <c r="AK21" s="5">
        <f ca="1">IF(AK$4="",0,IF((SUMIFS($W15:AJ15,$W$1:AJ$1,"&lt;="&amp;(AK$1-(MONTH(AK$4)-3*INT((MONTH(AK$4)-1)/3))))-SUMIFS($W21:AJ21,$W$1:AJ$1,"&lt;="&amp;(AK$1-(MONTH(AK$4)-3*INT((MONTH(AK$4)-1)/3))-3)))&gt;0,
(SUMIFS($W15:AJ15,$W$1:AJ$1,"&lt;="&amp;(AK$1-(MONTH(AK$4)-3*INT((MONTH(AK$4)-1)/3))))-SUMIFS($W21:AJ21,$W$1:AJ$1,"&lt;="&amp;(AK$1-(MONTH(AK$4)-3*INT((MONTH(AK$4)-1)/3))-3)))/3,0))</f>
        <v>0</v>
      </c>
      <c r="AL21" s="5">
        <f ca="1">IF(AL$4="",0,IF((SUMIFS($W15:AK15,$W$1:AK$1,"&lt;="&amp;(AL$1-(MONTH(AL$4)-3*INT((MONTH(AL$4)-1)/3))))-SUMIFS($W21:AK21,$W$1:AK$1,"&lt;="&amp;(AL$1-(MONTH(AL$4)-3*INT((MONTH(AL$4)-1)/3))-3)))&gt;0,
(SUMIFS($W15:AK15,$W$1:AK$1,"&lt;="&amp;(AL$1-(MONTH(AL$4)-3*INT((MONTH(AL$4)-1)/3))))-SUMIFS($W21:AK21,$W$1:AK$1,"&lt;="&amp;(AL$1-(MONTH(AL$4)-3*INT((MONTH(AL$4)-1)/3))-3)))/3,0))</f>
        <v>0</v>
      </c>
      <c r="AM21" s="5">
        <f ca="1">IF(AM$4="",0,IF((SUMIFS($W15:AL15,$W$1:AL$1,"&lt;="&amp;(AM$1-(MONTH(AM$4)-3*INT((MONTH(AM$4)-1)/3))))-SUMIFS($W21:AL21,$W$1:AL$1,"&lt;="&amp;(AM$1-(MONTH(AM$4)-3*INT((MONTH(AM$4)-1)/3))-3)))&gt;0,
(SUMIFS($W15:AL15,$W$1:AL$1,"&lt;="&amp;(AM$1-(MONTH(AM$4)-3*INT((MONTH(AM$4)-1)/3))))-SUMIFS($W21:AL21,$W$1:AL$1,"&lt;="&amp;(AM$1-(MONTH(AM$4)-3*INT((MONTH(AM$4)-1)/3))-3)))/3,0))</f>
        <v>29932.926920400001</v>
      </c>
      <c r="AN21" s="5">
        <f ca="1">IF(AN$4="",0,IF((SUMIFS($W15:AM15,$W$1:AM$1,"&lt;="&amp;(AN$1-(MONTH(AN$4)-3*INT((MONTH(AN$4)-1)/3))))-SUMIFS($W21:AM21,$W$1:AM$1,"&lt;="&amp;(AN$1-(MONTH(AN$4)-3*INT((MONTH(AN$4)-1)/3))-3)))&gt;0,
(SUMIFS($W15:AM15,$W$1:AM$1,"&lt;="&amp;(AN$1-(MONTH(AN$4)-3*INT((MONTH(AN$4)-1)/3))))-SUMIFS($W21:AM21,$W$1:AM$1,"&lt;="&amp;(AN$1-(MONTH(AN$4)-3*INT((MONTH(AN$4)-1)/3))-3)))/3,0))</f>
        <v>29932.926920400001</v>
      </c>
      <c r="AO21" s="5">
        <f ca="1">IF(AO$4="",0,IF((SUMIFS($W15:AN15,$W$1:AN$1,"&lt;="&amp;(AO$1-(MONTH(AO$4)-3*INT((MONTH(AO$4)-1)/3))))-SUMIFS($W21:AN21,$W$1:AN$1,"&lt;="&amp;(AO$1-(MONTH(AO$4)-3*INT((MONTH(AO$4)-1)/3))-3)))&gt;0,
(SUMIFS($W15:AN15,$W$1:AN$1,"&lt;="&amp;(AO$1-(MONTH(AO$4)-3*INT((MONTH(AO$4)-1)/3))))-SUMIFS($W21:AN21,$W$1:AN$1,"&lt;="&amp;(AO$1-(MONTH(AO$4)-3*INT((MONTH(AO$4)-1)/3))-3)))/3,0))</f>
        <v>29932.926920400001</v>
      </c>
      <c r="AP21" s="5">
        <f ca="1">IF(AP$4="",0,IF((SUMIFS($W15:AO15,$W$1:AO$1,"&lt;="&amp;(AP$1-(MONTH(AP$4)-3*INT((MONTH(AP$4)-1)/3))))-SUMIFS($W21:AO21,$W$1:AO$1,"&lt;="&amp;(AP$1-(MONTH(AP$4)-3*INT((MONTH(AP$4)-1)/3))-3)))&gt;0,
(SUMIFS($W15:AO15,$W$1:AO$1,"&lt;="&amp;(AP$1-(MONTH(AP$4)-3*INT((MONTH(AP$4)-1)/3))))-SUMIFS($W21:AO21,$W$1:AO$1,"&lt;="&amp;(AP$1-(MONTH(AP$4)-3*INT((MONTH(AP$4)-1)/3))-3)))/3,0))</f>
        <v>34350.590394844599</v>
      </c>
      <c r="AQ21" s="5">
        <f ca="1">IF(AQ$4="",0,IF((SUMIFS($W15:AP15,$W$1:AP$1,"&lt;="&amp;(AQ$1-(MONTH(AQ$4)-3*INT((MONTH(AQ$4)-1)/3))))-SUMIFS($W21:AP21,$W$1:AP$1,"&lt;="&amp;(AQ$1-(MONTH(AQ$4)-3*INT((MONTH(AQ$4)-1)/3))-3)))&gt;0,
(SUMIFS($W15:AP15,$W$1:AP$1,"&lt;="&amp;(AQ$1-(MONTH(AQ$4)-3*INT((MONTH(AQ$4)-1)/3))))-SUMIFS($W21:AP21,$W$1:AP$1,"&lt;="&amp;(AQ$1-(MONTH(AQ$4)-3*INT((MONTH(AQ$4)-1)/3))-3)))/3,0))</f>
        <v>34350.590394844599</v>
      </c>
      <c r="AR21" s="5">
        <f ca="1">IF(AR$4="",0,IF((SUMIFS($W15:AQ15,$W$1:AQ$1,"&lt;="&amp;(AR$1-(MONTH(AR$4)-3*INT((MONTH(AR$4)-1)/3))))-SUMIFS($W21:AQ21,$W$1:AQ$1,"&lt;="&amp;(AR$1-(MONTH(AR$4)-3*INT((MONTH(AR$4)-1)/3))-3)))&gt;0,
(SUMIFS($W15:AQ15,$W$1:AQ$1,"&lt;="&amp;(AR$1-(MONTH(AR$4)-3*INT((MONTH(AR$4)-1)/3))))-SUMIFS($W21:AQ21,$W$1:AQ$1,"&lt;="&amp;(AR$1-(MONTH(AR$4)-3*INT((MONTH(AR$4)-1)/3))-3)))/3,0))</f>
        <v>34350.590394844599</v>
      </c>
      <c r="AS21" s="5">
        <f ca="1">IF(AS$4="",0,IF((SUMIFS($W15:AR15,$W$1:AR$1,"&lt;="&amp;(AS$1-(MONTH(AS$4)-3*INT((MONTH(AS$4)-1)/3))))-SUMIFS($W21:AR21,$W$1:AR$1,"&lt;="&amp;(AS$1-(MONTH(AS$4)-3*INT((MONTH(AS$4)-1)/3))-3)))&gt;0,
(SUMIFS($W15:AR15,$W$1:AR$1,"&lt;="&amp;(AS$1-(MONTH(AS$4)-3*INT((MONTH(AS$4)-1)/3))))-SUMIFS($W21:AR21,$W$1:AR$1,"&lt;="&amp;(AS$1-(MONTH(AS$4)-3*INT((MONTH(AS$4)-1)/3))-3)))/3,0))</f>
        <v>281318.86766835576</v>
      </c>
      <c r="AT21" s="5">
        <f ca="1">IF(AT$4="",0,IF((SUMIFS($W15:AS15,$W$1:AS$1,"&lt;="&amp;(AT$1-(MONTH(AT$4)-3*INT((MONTH(AT$4)-1)/3))))-SUMIFS($W21:AS21,$W$1:AS$1,"&lt;="&amp;(AT$1-(MONTH(AT$4)-3*INT((MONTH(AT$4)-1)/3))-3)))&gt;0,
(SUMIFS($W15:AS15,$W$1:AS$1,"&lt;="&amp;(AT$1-(MONTH(AT$4)-3*INT((MONTH(AT$4)-1)/3))))-SUMIFS($W21:AS21,$W$1:AS$1,"&lt;="&amp;(AT$1-(MONTH(AT$4)-3*INT((MONTH(AT$4)-1)/3))-3)))/3,0))</f>
        <v>281318.86766835576</v>
      </c>
      <c r="AU21" s="5">
        <f ca="1">IF(AU$4="",0,IF((SUMIFS($W15:AT15,$W$1:AT$1,"&lt;="&amp;(AU$1-(MONTH(AU$4)-3*INT((MONTH(AU$4)-1)/3))))-SUMIFS($W21:AT21,$W$1:AT$1,"&lt;="&amp;(AU$1-(MONTH(AU$4)-3*INT((MONTH(AU$4)-1)/3))-3)))&gt;0,
(SUMIFS($W15:AT15,$W$1:AT$1,"&lt;="&amp;(AU$1-(MONTH(AU$4)-3*INT((MONTH(AU$4)-1)/3))))-SUMIFS($W21:AT21,$W$1:AT$1,"&lt;="&amp;(AU$1-(MONTH(AU$4)-3*INT((MONTH(AU$4)-1)/3))-3)))/3,0))</f>
        <v>281318.86766835576</v>
      </c>
      <c r="AV21" s="5">
        <f ca="1">IF(AV$4="",0,IF((SUMIFS($W15:AU15,$W$1:AU$1,"&lt;="&amp;(AV$1-(MONTH(AV$4)-3*INT((MONTH(AV$4)-1)/3))))-SUMIFS($W21:AU21,$W$1:AU$1,"&lt;="&amp;(AV$1-(MONTH(AV$4)-3*INT((MONTH(AV$4)-1)/3))-3)))&gt;0,
(SUMIFS($W15:AU15,$W$1:AU$1,"&lt;="&amp;(AV$1-(MONTH(AV$4)-3*INT((MONTH(AV$4)-1)/3))))-SUMIFS($W21:AU21,$W$1:AU$1,"&lt;="&amp;(AV$1-(MONTH(AV$4)-3*INT((MONTH(AV$4)-1)/3))-3)))/3,0))</f>
        <v>793107.4912661491</v>
      </c>
      <c r="AW21" s="5">
        <f ca="1">IF(AW$4="",0,IF((SUMIFS($W15:AV15,$W$1:AV$1,"&lt;="&amp;(AW$1-(MONTH(AW$4)-3*INT((MONTH(AW$4)-1)/3))))-SUMIFS($W21:AV21,$W$1:AV$1,"&lt;="&amp;(AW$1-(MONTH(AW$4)-3*INT((MONTH(AW$4)-1)/3))-3)))&gt;0,
(SUMIFS($W15:AV15,$W$1:AV$1,"&lt;="&amp;(AW$1-(MONTH(AW$4)-3*INT((MONTH(AW$4)-1)/3))))-SUMIFS($W21:AV21,$W$1:AV$1,"&lt;="&amp;(AW$1-(MONTH(AW$4)-3*INT((MONTH(AW$4)-1)/3))-3)))/3,0))</f>
        <v>793107.4912661491</v>
      </c>
      <c r="AX21" s="5">
        <f ca="1">IF(AX$4="",0,IF((SUMIFS($W15:AW15,$W$1:AW$1,"&lt;="&amp;(AX$1-(MONTH(AX$4)-3*INT((MONTH(AX$4)-1)/3))))-SUMIFS($W21:AW21,$W$1:AW$1,"&lt;="&amp;(AX$1-(MONTH(AX$4)-3*INT((MONTH(AX$4)-1)/3))-3)))&gt;0,
(SUMIFS($W15:AW15,$W$1:AW$1,"&lt;="&amp;(AX$1-(MONTH(AX$4)-3*INT((MONTH(AX$4)-1)/3))))-SUMIFS($W21:AW21,$W$1:AW$1,"&lt;="&amp;(AX$1-(MONTH(AX$4)-3*INT((MONTH(AX$4)-1)/3))-3)))/3,0))</f>
        <v>793107.4912661491</v>
      </c>
      <c r="AY21" s="5">
        <f ca="1">IF(AY$4="",0,IF((SUMIFS($W15:AX15,$W$1:AX$1,"&lt;="&amp;(AY$1-(MONTH(AY$4)-3*INT((MONTH(AY$4)-1)/3))))-SUMIFS($W21:AX21,$W$1:AX$1,"&lt;="&amp;(AY$1-(MONTH(AY$4)-3*INT((MONTH(AY$4)-1)/3))-3)))&gt;0,
(SUMIFS($W15:AX15,$W$1:AX$1,"&lt;="&amp;(AY$1-(MONTH(AY$4)-3*INT((MONTH(AY$4)-1)/3))))-SUMIFS($W21:AX21,$W$1:AX$1,"&lt;="&amp;(AY$1-(MONTH(AY$4)-3*INT((MONTH(AY$4)-1)/3))-3)))/3,0))</f>
        <v>1361764.6077031808</v>
      </c>
      <c r="AZ21" s="5">
        <f ca="1">IF(AZ$4="",0,IF((SUMIFS($W15:AY15,$W$1:AY$1,"&lt;="&amp;(AZ$1-(MONTH(AZ$4)-3*INT((MONTH(AZ$4)-1)/3))))-SUMIFS($W21:AY21,$W$1:AY$1,"&lt;="&amp;(AZ$1-(MONTH(AZ$4)-3*INT((MONTH(AZ$4)-1)/3))-3)))&gt;0,
(SUMIFS($W15:AY15,$W$1:AY$1,"&lt;="&amp;(AZ$1-(MONTH(AZ$4)-3*INT((MONTH(AZ$4)-1)/3))))-SUMIFS($W21:AY21,$W$1:AY$1,"&lt;="&amp;(AZ$1-(MONTH(AZ$4)-3*INT((MONTH(AZ$4)-1)/3))-3)))/3,0))</f>
        <v>1361764.6077031808</v>
      </c>
      <c r="BA21" s="5">
        <f ca="1">IF(BA$4="",0,IF((SUMIFS($W15:AZ15,$W$1:AZ$1,"&lt;="&amp;(BA$1-(MONTH(BA$4)-3*INT((MONTH(BA$4)-1)/3))))-SUMIFS($W21:AZ21,$W$1:AZ$1,"&lt;="&amp;(BA$1-(MONTH(BA$4)-3*INT((MONTH(BA$4)-1)/3))-3)))&gt;0,
(SUMIFS($W15:AZ15,$W$1:AZ$1,"&lt;="&amp;(BA$1-(MONTH(BA$4)-3*INT((MONTH(BA$4)-1)/3))))-SUMIFS($W21:AZ21,$W$1:AZ$1,"&lt;="&amp;(BA$1-(MONTH(BA$4)-3*INT((MONTH(BA$4)-1)/3))-3)))/3,0))</f>
        <v>1361764.6077031808</v>
      </c>
      <c r="BB21" s="5">
        <f ca="1">IF(BB$4="",0,IF((SUMIFS($W15:BA15,$W$1:BA$1,"&lt;="&amp;(BB$1-(MONTH(BB$4)-3*INT((MONTH(BB$4)-1)/3))))-SUMIFS($W21:BA21,$W$1:BA$1,"&lt;="&amp;(BB$1-(MONTH(BB$4)-3*INT((MONTH(BB$4)-1)/3))-3)))&gt;0,
(SUMIFS($W15:BA15,$W$1:BA$1,"&lt;="&amp;(BB$1-(MONTH(BB$4)-3*INT((MONTH(BB$4)-1)/3))))-SUMIFS($W21:BA21,$W$1:BA$1,"&lt;="&amp;(BB$1-(MONTH(BB$4)-3*INT((MONTH(BB$4)-1)/3))-3)))/3,0))</f>
        <v>1724385.296318162</v>
      </c>
      <c r="BC21" s="5">
        <f ca="1">IF(BC$4="",0,IF((SUMIFS($W15:BB15,$W$1:BB$1,"&lt;="&amp;(BC$1-(MONTH(BC$4)-3*INT((MONTH(BC$4)-1)/3))))-SUMIFS($W21:BB21,$W$1:BB$1,"&lt;="&amp;(BC$1-(MONTH(BC$4)-3*INT((MONTH(BC$4)-1)/3))-3)))&gt;0,
(SUMIFS($W15:BB15,$W$1:BB$1,"&lt;="&amp;(BC$1-(MONTH(BC$4)-3*INT((MONTH(BC$4)-1)/3))))-SUMIFS($W21:BB21,$W$1:BB$1,"&lt;="&amp;(BC$1-(MONTH(BC$4)-3*INT((MONTH(BC$4)-1)/3))-3)))/3,0))</f>
        <v>1724385.296318162</v>
      </c>
      <c r="BD21" s="5">
        <f ca="1">IF(BD$4="",0,IF((SUMIFS($W15:BC15,$W$1:BC$1,"&lt;="&amp;(BD$1-(MONTH(BD$4)-3*INT((MONTH(BD$4)-1)/3))))-SUMIFS($W21:BC21,$W$1:BC$1,"&lt;="&amp;(BD$1-(MONTH(BD$4)-3*INT((MONTH(BD$4)-1)/3))-3)))&gt;0,
(SUMIFS($W15:BC15,$W$1:BC$1,"&lt;="&amp;(BD$1-(MONTH(BD$4)-3*INT((MONTH(BD$4)-1)/3))))-SUMIFS($W21:BC21,$W$1:BC$1,"&lt;="&amp;(BD$1-(MONTH(BD$4)-3*INT((MONTH(BD$4)-1)/3))-3)))/3,0))</f>
        <v>1724385.296318162</v>
      </c>
      <c r="BE21" s="5">
        <f ca="1">IF(BE$4="",0,IF((SUMIFS($W15:BD15,$W$1:BD$1,"&lt;="&amp;(BE$1-(MONTH(BE$4)-3*INT((MONTH(BE$4)-1)/3))))-SUMIFS($W21:BD21,$W$1:BD$1,"&lt;="&amp;(BE$1-(MONTH(BE$4)-3*INT((MONTH(BE$4)-1)/3))-3)))&gt;0,
(SUMIFS($W15:BD15,$W$1:BD$1,"&lt;="&amp;(BE$1-(MONTH(BE$4)-3*INT((MONTH(BE$4)-1)/3))))-SUMIFS($W21:BD21,$W$1:BD$1,"&lt;="&amp;(BE$1-(MONTH(BE$4)-3*INT((MONTH(BE$4)-1)/3))-3)))/3,0))</f>
        <v>1817719.1098338747</v>
      </c>
      <c r="BF21" s="5">
        <f ca="1">IF(BF$4="",0,IF((SUMIFS($W15:BE15,$W$1:BE$1,"&lt;="&amp;(BF$1-(MONTH(BF$4)-3*INT((MONTH(BF$4)-1)/3))))-SUMIFS($W21:BE21,$W$1:BE$1,"&lt;="&amp;(BF$1-(MONTH(BF$4)-3*INT((MONTH(BF$4)-1)/3))-3)))&gt;0,
(SUMIFS($W15:BE15,$W$1:BE$1,"&lt;="&amp;(BF$1-(MONTH(BF$4)-3*INT((MONTH(BF$4)-1)/3))))-SUMIFS($W21:BE21,$W$1:BE$1,"&lt;="&amp;(BF$1-(MONTH(BF$4)-3*INT((MONTH(BF$4)-1)/3))-3)))/3,0))</f>
        <v>1817719.1098338747</v>
      </c>
      <c r="BG21" s="5">
        <f ca="1">IF(BG$4="",0,IF((SUMIFS($W15:BF15,$W$1:BF$1,"&lt;="&amp;(BG$1-(MONTH(BG$4)-3*INT((MONTH(BG$4)-1)/3))))-SUMIFS($W21:BF21,$W$1:BF$1,"&lt;="&amp;(BG$1-(MONTH(BG$4)-3*INT((MONTH(BG$4)-1)/3))-3)))&gt;0,
(SUMIFS($W15:BF15,$W$1:BF$1,"&lt;="&amp;(BG$1-(MONTH(BG$4)-3*INT((MONTH(BG$4)-1)/3))))-SUMIFS($W21:BF21,$W$1:BF$1,"&lt;="&amp;(BG$1-(MONTH(BG$4)-3*INT((MONTH(BG$4)-1)/3))-3)))/3,0))</f>
        <v>1817719.1098338747</v>
      </c>
      <c r="BH21" s="5">
        <f ca="1">IF(BH$4="",0,IF((SUMIFS($W15:BG15,$W$1:BG$1,"&lt;="&amp;(BH$1-(MONTH(BH$4)-3*INT((MONTH(BH$4)-1)/3))))-SUMIFS($W21:BG21,$W$1:BG$1,"&lt;="&amp;(BH$1-(MONTH(BH$4)-3*INT((MONTH(BH$4)-1)/3))-3)))&gt;0,
(SUMIFS($W15:BG15,$W$1:BG$1,"&lt;="&amp;(BH$1-(MONTH(BH$4)-3*INT((MONTH(BH$4)-1)/3))))-SUMIFS($W21:BG21,$W$1:BG$1,"&lt;="&amp;(BH$1-(MONTH(BH$4)-3*INT((MONTH(BH$4)-1)/3))-3)))/3,0))</f>
        <v>1691724.5284425102</v>
      </c>
      <c r="BI21" s="5">
        <f ca="1">IF(BI$4="",0,IF((SUMIFS($W15:BH15,$W$1:BH$1,"&lt;="&amp;(BI$1-(MONTH(BI$4)-3*INT((MONTH(BI$4)-1)/3))))-SUMIFS($W21:BH21,$W$1:BH$1,"&lt;="&amp;(BI$1-(MONTH(BI$4)-3*INT((MONTH(BI$4)-1)/3))-3)))&gt;0,
(SUMIFS($W15:BH15,$W$1:BH$1,"&lt;="&amp;(BI$1-(MONTH(BI$4)-3*INT((MONTH(BI$4)-1)/3))))-SUMIFS($W21:BH21,$W$1:BH$1,"&lt;="&amp;(BI$1-(MONTH(BI$4)-3*INT((MONTH(BI$4)-1)/3))-3)))/3,0))</f>
        <v>1691724.5284425102</v>
      </c>
      <c r="BJ21" s="5">
        <f ca="1">IF(BJ$4="",0,IF((SUMIFS($W15:BI15,$W$1:BI$1,"&lt;="&amp;(BJ$1-(MONTH(BJ$4)-3*INT((MONTH(BJ$4)-1)/3))))-SUMIFS($W21:BI21,$W$1:BI$1,"&lt;="&amp;(BJ$1-(MONTH(BJ$4)-3*INT((MONTH(BJ$4)-1)/3))-3)))&gt;0,
(SUMIFS($W15:BI15,$W$1:BI$1,"&lt;="&amp;(BJ$1-(MONTH(BJ$4)-3*INT((MONTH(BJ$4)-1)/3))))-SUMIFS($W21:BI21,$W$1:BI$1,"&lt;="&amp;(BJ$1-(MONTH(BJ$4)-3*INT((MONTH(BJ$4)-1)/3))-3)))/3,0))</f>
        <v>1691724.5284425102</v>
      </c>
      <c r="BK21" s="5">
        <f ca="1">IF(BK$4="",0,IF((SUMIFS($W15:BJ15,$W$1:BJ$1,"&lt;="&amp;(BK$1-(MONTH(BK$4)-3*INT((MONTH(BK$4)-1)/3))))-SUMIFS($W21:BJ21,$W$1:BJ$1,"&lt;="&amp;(BK$1-(MONTH(BK$4)-3*INT((MONTH(BK$4)-1)/3))-3)))&gt;0,
(SUMIFS($W15:BJ15,$W$1:BJ$1,"&lt;="&amp;(BK$1-(MONTH(BK$4)-3*INT((MONTH(BK$4)-1)/3))))-SUMIFS($W21:BJ21,$W$1:BJ$1,"&lt;="&amp;(BK$1-(MONTH(BK$4)-3*INT((MONTH(BK$4)-1)/3))-3)))/3,0))</f>
        <v>1484160.8205921475</v>
      </c>
      <c r="BL21" s="5">
        <f ca="1">IF(BL$4="",0,IF((SUMIFS($W15:BK15,$W$1:BK$1,"&lt;="&amp;(BL$1-(MONTH(BL$4)-3*INT((MONTH(BL$4)-1)/3))))-SUMIFS($W21:BK21,$W$1:BK$1,"&lt;="&amp;(BL$1-(MONTH(BL$4)-3*INT((MONTH(BL$4)-1)/3))-3)))&gt;0,
(SUMIFS($W15:BK15,$W$1:BK$1,"&lt;="&amp;(BL$1-(MONTH(BL$4)-3*INT((MONTH(BL$4)-1)/3))))-SUMIFS($W21:BK21,$W$1:BK$1,"&lt;="&amp;(BL$1-(MONTH(BL$4)-3*INT((MONTH(BL$4)-1)/3))-3)))/3,0))</f>
        <v>1484160.8205921475</v>
      </c>
      <c r="BM21" s="5">
        <f ca="1">IF(BM$4="",0,IF((SUMIFS($W15:BL15,$W$1:BL$1,"&lt;="&amp;(BM$1-(MONTH(BM$4)-3*INT((MONTH(BM$4)-1)/3))))-SUMIFS($W21:BL21,$W$1:BL$1,"&lt;="&amp;(BM$1-(MONTH(BM$4)-3*INT((MONTH(BM$4)-1)/3))-3)))&gt;0,
(SUMIFS($W15:BL15,$W$1:BL$1,"&lt;="&amp;(BM$1-(MONTH(BM$4)-3*INT((MONTH(BM$4)-1)/3))))-SUMIFS($W21:BL21,$W$1:BL$1,"&lt;="&amp;(BM$1-(MONTH(BM$4)-3*INT((MONTH(BM$4)-1)/3))-3)))/3,0))</f>
        <v>1484160.8205921475</v>
      </c>
      <c r="BN21" s="5">
        <f ca="1">IF(BN$4="",0,IF((SUMIFS($W15:BM15,$W$1:BM$1,"&lt;="&amp;(BN$1-(MONTH(BN$4)-3*INT((MONTH(BN$4)-1)/3))))-SUMIFS($W21:BM21,$W$1:BM$1,"&lt;="&amp;(BN$1-(MONTH(BN$4)-3*INT((MONTH(BN$4)-1)/3))-3)))&gt;0,
(SUMIFS($W15:BM15,$W$1:BM$1,"&lt;="&amp;(BN$1-(MONTH(BN$4)-3*INT((MONTH(BN$4)-1)/3))))-SUMIFS($W21:BM21,$W$1:BM$1,"&lt;="&amp;(BN$1-(MONTH(BN$4)-3*INT((MONTH(BN$4)-1)/3))-3)))/3,0))</f>
        <v>1447573.7760455732</v>
      </c>
      <c r="BO21" s="5">
        <f ca="1">IF(BO$4="",0,IF((SUMIFS($W15:BN15,$W$1:BN$1,"&lt;="&amp;(BO$1-(MONTH(BO$4)-3*INT((MONTH(BO$4)-1)/3))))-SUMIFS($W21:BN21,$W$1:BN$1,"&lt;="&amp;(BO$1-(MONTH(BO$4)-3*INT((MONTH(BO$4)-1)/3))-3)))&gt;0,
(SUMIFS($W15:BN15,$W$1:BN$1,"&lt;="&amp;(BO$1-(MONTH(BO$4)-3*INT((MONTH(BO$4)-1)/3))))-SUMIFS($W21:BN21,$W$1:BN$1,"&lt;="&amp;(BO$1-(MONTH(BO$4)-3*INT((MONTH(BO$4)-1)/3))-3)))/3,0))</f>
        <v>1447573.7760455732</v>
      </c>
      <c r="BP21" s="5">
        <f ca="1">IF(BP$4="",0,IF((SUMIFS($W15:BO15,$W$1:BO$1,"&lt;="&amp;(BP$1-(MONTH(BP$4)-3*INT((MONTH(BP$4)-1)/3))))-SUMIFS($W21:BO21,$W$1:BO$1,"&lt;="&amp;(BP$1-(MONTH(BP$4)-3*INT((MONTH(BP$4)-1)/3))-3)))&gt;0,
(SUMIFS($W15:BO15,$W$1:BO$1,"&lt;="&amp;(BP$1-(MONTH(BP$4)-3*INT((MONTH(BP$4)-1)/3))))-SUMIFS($W21:BO21,$W$1:BO$1,"&lt;="&amp;(BP$1-(MONTH(BP$4)-3*INT((MONTH(BP$4)-1)/3))-3)))/3,0))</f>
        <v>1447573.7760455732</v>
      </c>
      <c r="BQ21" s="5">
        <f ca="1">IF(BQ$4="",0,IF((SUMIFS($W15:BP15,$W$1:BP$1,"&lt;="&amp;(BQ$1-(MONTH(BQ$4)-3*INT((MONTH(BQ$4)-1)/3))))-SUMIFS($W21:BP21,$W$1:BP$1,"&lt;="&amp;(BQ$1-(MONTH(BQ$4)-3*INT((MONTH(BQ$4)-1)/3))-3)))&gt;0,
(SUMIFS($W15:BP15,$W$1:BP$1,"&lt;="&amp;(BQ$1-(MONTH(BQ$4)-3*INT((MONTH(BQ$4)-1)/3))))-SUMIFS($W21:BP21,$W$1:BP$1,"&lt;="&amp;(BQ$1-(MONTH(BQ$4)-3*INT((MONTH(BQ$4)-1)/3))-3)))/3,0))</f>
        <v>1630814.9117275353</v>
      </c>
      <c r="BR21" s="5">
        <f ca="1">IF(BR$4="",0,IF((SUMIFS($W15:BQ15,$W$1:BQ$1,"&lt;="&amp;(BR$1-(MONTH(BR$4)-3*INT((MONTH(BR$4)-1)/3))))-SUMIFS($W21:BQ21,$W$1:BQ$1,"&lt;="&amp;(BR$1-(MONTH(BR$4)-3*INT((MONTH(BR$4)-1)/3))-3)))&gt;0,
(SUMIFS($W15:BQ15,$W$1:BQ$1,"&lt;="&amp;(BR$1-(MONTH(BR$4)-3*INT((MONTH(BR$4)-1)/3))))-SUMIFS($W21:BQ21,$W$1:BQ$1,"&lt;="&amp;(BR$1-(MONTH(BR$4)-3*INT((MONTH(BR$4)-1)/3))-3)))/3,0))</f>
        <v>1630814.9117275353</v>
      </c>
      <c r="BS21" s="5">
        <f ca="1">IF(BS$4="",0,IF((SUMIFS($W15:BR15,$W$1:BR$1,"&lt;="&amp;(BS$1-(MONTH(BS$4)-3*INT((MONTH(BS$4)-1)/3))))-SUMIFS($W21:BR21,$W$1:BR$1,"&lt;="&amp;(BS$1-(MONTH(BS$4)-3*INT((MONTH(BS$4)-1)/3))-3)))&gt;0,
(SUMIFS($W15:BR15,$W$1:BR$1,"&lt;="&amp;(BS$1-(MONTH(BS$4)-3*INT((MONTH(BS$4)-1)/3))))-SUMIFS($W21:BR21,$W$1:BR$1,"&lt;="&amp;(BS$1-(MONTH(BS$4)-3*INT((MONTH(BS$4)-1)/3))-3)))/3,0))</f>
        <v>1630814.9117275353</v>
      </c>
      <c r="BT21" s="5">
        <f ca="1">IF(BT$4="",0,IF((SUMIFS($W15:BS15,$W$1:BS$1,"&lt;="&amp;(BT$1-(MONTH(BT$4)-3*INT((MONTH(BT$4)-1)/3))))-SUMIFS($W21:BS21,$W$1:BS$1,"&lt;="&amp;(BT$1-(MONTH(BT$4)-3*INT((MONTH(BT$4)-1)/3))-3)))&gt;0,
(SUMIFS($W15:BS15,$W$1:BS$1,"&lt;="&amp;(BT$1-(MONTH(BT$4)-3*INT((MONTH(BT$4)-1)/3))))-SUMIFS($W21:BS21,$W$1:BS$1,"&lt;="&amp;(BT$1-(MONTH(BT$4)-3*INT((MONTH(BT$4)-1)/3))-3)))/3,0))</f>
        <v>1881528.9438811764</v>
      </c>
      <c r="BU21" s="5">
        <f ca="1">IF(BU$4="",0,IF((SUMIFS($W15:BT15,$W$1:BT$1,"&lt;="&amp;(BU$1-(MONTH(BU$4)-3*INT((MONTH(BU$4)-1)/3))))-SUMIFS($W21:BT21,$W$1:BT$1,"&lt;="&amp;(BU$1-(MONTH(BU$4)-3*INT((MONTH(BU$4)-1)/3))-3)))&gt;0,
(SUMIFS($W15:BT15,$W$1:BT$1,"&lt;="&amp;(BU$1-(MONTH(BU$4)-3*INT((MONTH(BU$4)-1)/3))))-SUMIFS($W21:BT21,$W$1:BT$1,"&lt;="&amp;(BU$1-(MONTH(BU$4)-3*INT((MONTH(BU$4)-1)/3))-3)))/3,0))</f>
        <v>1881528.9438811764</v>
      </c>
      <c r="BV21" s="5">
        <f ca="1">IF(BV$4="",0,IF((SUMIFS($W15:BU15,$W$1:BU$1,"&lt;="&amp;(BV$1-(MONTH(BV$4)-3*INT((MONTH(BV$4)-1)/3))))-SUMIFS($W21:BU21,$W$1:BU$1,"&lt;="&amp;(BV$1-(MONTH(BV$4)-3*INT((MONTH(BV$4)-1)/3))-3)))&gt;0,
(SUMIFS($W15:BU15,$W$1:BU$1,"&lt;="&amp;(BV$1-(MONTH(BV$4)-3*INT((MONTH(BV$4)-1)/3))))-SUMIFS($W21:BU21,$W$1:BU$1,"&lt;="&amp;(BV$1-(MONTH(BV$4)-3*INT((MONTH(BV$4)-1)/3))-3)))/3,0))</f>
        <v>1881528.9438811764</v>
      </c>
      <c r="BW21" s="5">
        <f ca="1">IF(BW$4="",0,IF((SUMIFS($W15:BV15,$W$1:BV$1,"&lt;="&amp;(BW$1-(MONTH(BW$4)-3*INT((MONTH(BW$4)-1)/3))))-SUMIFS($W21:BV21,$W$1:BV$1,"&lt;="&amp;(BW$1-(MONTH(BW$4)-3*INT((MONTH(BW$4)-1)/3))-3)))&gt;0,
(SUMIFS($W15:BV15,$W$1:BV$1,"&lt;="&amp;(BW$1-(MONTH(BW$4)-3*INT((MONTH(BW$4)-1)/3))))-SUMIFS($W21:BV21,$W$1:BV$1,"&lt;="&amp;(BW$1-(MONTH(BW$4)-3*INT((MONTH(BW$4)-1)/3))-3)))/3,0))</f>
        <v>1951624.9357254058</v>
      </c>
      <c r="BX21" s="5">
        <f ca="1">IF(BX$4="",0,IF((SUMIFS($W15:BW15,$W$1:BW$1,"&lt;="&amp;(BX$1-(MONTH(BX$4)-3*INT((MONTH(BX$4)-1)/3))))-SUMIFS($W21:BW21,$W$1:BW$1,"&lt;="&amp;(BX$1-(MONTH(BX$4)-3*INT((MONTH(BX$4)-1)/3))-3)))&gt;0,
(SUMIFS($W15:BW15,$W$1:BW$1,"&lt;="&amp;(BX$1-(MONTH(BX$4)-3*INT((MONTH(BX$4)-1)/3))))-SUMIFS($W21:BW21,$W$1:BW$1,"&lt;="&amp;(BX$1-(MONTH(BX$4)-3*INT((MONTH(BX$4)-1)/3))-3)))/3,0))</f>
        <v>1951624.9357254058</v>
      </c>
      <c r="BY21" s="5">
        <f ca="1">IF(BY$4="",0,IF((SUMIFS($W15:BX15,$W$1:BX$1,"&lt;="&amp;(BY$1-(MONTH(BY$4)-3*INT((MONTH(BY$4)-1)/3))))-SUMIFS($W21:BX21,$W$1:BX$1,"&lt;="&amp;(BY$1-(MONTH(BY$4)-3*INT((MONTH(BY$4)-1)/3))-3)))&gt;0,
(SUMIFS($W15:BX15,$W$1:BX$1,"&lt;="&amp;(BY$1-(MONTH(BY$4)-3*INT((MONTH(BY$4)-1)/3))))-SUMIFS($W21:BX21,$W$1:BX$1,"&lt;="&amp;(BY$1-(MONTH(BY$4)-3*INT((MONTH(BY$4)-1)/3))-3)))/3,0))</f>
        <v>1951624.9357254058</v>
      </c>
      <c r="BZ21" s="5">
        <f ca="1">IF(BZ$4="",0,IF((SUMIFS($W15:BY15,$W$1:BY$1,"&lt;="&amp;(BZ$1-(MONTH(BZ$4)-3*INT((MONTH(BZ$4)-1)/3))))-SUMIFS($W21:BY21,$W$1:BY$1,"&lt;="&amp;(BZ$1-(MONTH(BZ$4)-3*INT((MONTH(BZ$4)-1)/3))-3)))&gt;0,
(SUMIFS($W15:BY15,$W$1:BY$1,"&lt;="&amp;(BZ$1-(MONTH(BZ$4)-3*INT((MONTH(BZ$4)-1)/3))))-SUMIFS($W21:BY21,$W$1:BY$1,"&lt;="&amp;(BZ$1-(MONTH(BZ$4)-3*INT((MONTH(BZ$4)-1)/3))-3)))/3,0))</f>
        <v>1800552.5968239706</v>
      </c>
      <c r="CA21" s="5">
        <f ca="1">IF(CA$4="",0,IF((SUMIFS($W15:BZ15,$W$1:BZ$1,"&lt;="&amp;(CA$1-(MONTH(CA$4)-3*INT((MONTH(CA$4)-1)/3))))-SUMIFS($W21:BZ21,$W$1:BZ$1,"&lt;="&amp;(CA$1-(MONTH(CA$4)-3*INT((MONTH(CA$4)-1)/3))-3)))&gt;0,
(SUMIFS($W15:BZ15,$W$1:BZ$1,"&lt;="&amp;(CA$1-(MONTH(CA$4)-3*INT((MONTH(CA$4)-1)/3))))-SUMIFS($W21:BZ21,$W$1:BZ$1,"&lt;="&amp;(CA$1-(MONTH(CA$4)-3*INT((MONTH(CA$4)-1)/3))-3)))/3,0))</f>
        <v>1800552.5968239706</v>
      </c>
      <c r="CB21" s="5">
        <f ca="1">IF(CB$4="",0,IF((SUMIFS($W15:CA15,$W$1:CA$1,"&lt;="&amp;(CB$1-(MONTH(CB$4)-3*INT((MONTH(CB$4)-1)/3))))-SUMIFS($W21:CA21,$W$1:CA$1,"&lt;="&amp;(CB$1-(MONTH(CB$4)-3*INT((MONTH(CB$4)-1)/3))-3)))&gt;0,
(SUMIFS($W15:CA15,$W$1:CA$1,"&lt;="&amp;(CB$1-(MONTH(CB$4)-3*INT((MONTH(CB$4)-1)/3))))-SUMIFS($W21:CA21,$W$1:CA$1,"&lt;="&amp;(CB$1-(MONTH(CB$4)-3*INT((MONTH(CB$4)-1)/3))-3)))/3,0))</f>
        <v>1800552.5968239706</v>
      </c>
      <c r="CC21" s="5">
        <f ca="1">IF(CC$4="",0,IF((SUMIFS($W15:CB15,$W$1:CB$1,"&lt;="&amp;(CC$1-(MONTH(CC$4)-3*INT((MONTH(CC$4)-1)/3))))-SUMIFS($W21:CB21,$W$1:CB$1,"&lt;="&amp;(CC$1-(MONTH(CC$4)-3*INT((MONTH(CC$4)-1)/3))-3)))&gt;0,
(SUMIFS($W15:CB15,$W$1:CB$1,"&lt;="&amp;(CC$1-(MONTH(CC$4)-3*INT((MONTH(CC$4)-1)/3))))-SUMIFS($W21:CB21,$W$1:CB$1,"&lt;="&amp;(CC$1-(MONTH(CC$4)-3*INT((MONTH(CC$4)-1)/3))-3)))/3,0))</f>
        <v>1599134.3041221325</v>
      </c>
      <c r="CD21" s="5">
        <f ca="1">IF(CD$4="",0,IF((SUMIFS($W15:CC15,$W$1:CC$1,"&lt;="&amp;(CD$1-(MONTH(CD$4)-3*INT((MONTH(CD$4)-1)/3))))-SUMIFS($W21:CC21,$W$1:CC$1,"&lt;="&amp;(CD$1-(MONTH(CD$4)-3*INT((MONTH(CD$4)-1)/3))-3)))&gt;0,
(SUMIFS($W15:CC15,$W$1:CC$1,"&lt;="&amp;(CD$1-(MONTH(CD$4)-3*INT((MONTH(CD$4)-1)/3))))-SUMIFS($W21:CC21,$W$1:CC$1,"&lt;="&amp;(CD$1-(MONTH(CD$4)-3*INT((MONTH(CD$4)-1)/3))-3)))/3,0))</f>
        <v>1599134.3041221325</v>
      </c>
      <c r="CE21" s="5">
        <f ca="1">IF(CE$4="",0,IF((SUMIFS($W15:CD15,$W$1:CD$1,"&lt;="&amp;(CE$1-(MONTH(CE$4)-3*INT((MONTH(CE$4)-1)/3))))-SUMIFS($W21:CD21,$W$1:CD$1,"&lt;="&amp;(CE$1-(MONTH(CE$4)-3*INT((MONTH(CE$4)-1)/3))-3)))&gt;0,
(SUMIFS($W15:CD15,$W$1:CD$1,"&lt;="&amp;(CE$1-(MONTH(CE$4)-3*INT((MONTH(CE$4)-1)/3))))-SUMIFS($W21:CD21,$W$1:CD$1,"&lt;="&amp;(CE$1-(MONTH(CE$4)-3*INT((MONTH(CE$4)-1)/3))-3)))/3,0))</f>
        <v>1599134.3041221325</v>
      </c>
      <c r="CF21" s="5">
        <f ca="1">IF(CF$4="",0,IF((SUMIFS($W15:CE15,$W$1:CE$1,"&lt;="&amp;(CF$1-(MONTH(CF$4)-3*INT((MONTH(CF$4)-1)/3))))-SUMIFS($W21:CE21,$W$1:CE$1,"&lt;="&amp;(CF$1-(MONTH(CF$4)-3*INT((MONTH(CF$4)-1)/3))-3)))&gt;0,
(SUMIFS($W15:CE15,$W$1:CE$1,"&lt;="&amp;(CF$1-(MONTH(CF$4)-3*INT((MONTH(CF$4)-1)/3))))-SUMIFS($W21:CE21,$W$1:CE$1,"&lt;="&amp;(CF$1-(MONTH(CF$4)-3*INT((MONTH(CF$4)-1)/3))-3)))/3,0))</f>
        <v>0</v>
      </c>
    </row>
    <row r="23" spans="2:84" x14ac:dyDescent="0.3">
      <c r="B23" s="13">
        <f>ROW()</f>
        <v>23</v>
      </c>
      <c r="H23" s="1" t="s">
        <v>222</v>
      </c>
      <c r="M23" s="53" t="s">
        <v>18</v>
      </c>
      <c r="P23" s="72" t="str">
        <f>Lists!$AI$11</f>
        <v>CF</v>
      </c>
      <c r="U23" s="5">
        <f ca="1">SUM(INDIRECT(ADDRESS($B23,$X$2)&amp;":"&amp;ADDRESS($B23,$X$2-1+$P$8)))</f>
        <v>193846956.86235967</v>
      </c>
      <c r="X23" s="5">
        <f ca="1">X19-X21</f>
        <v>-594000</v>
      </c>
      <c r="Y23" s="5">
        <f t="shared" ref="Y23:AI23" ca="1" si="52">Y19-Y21</f>
        <v>-814000</v>
      </c>
      <c r="Z23" s="5">
        <f t="shared" ca="1" si="52"/>
        <v>-1025000</v>
      </c>
      <c r="AA23" s="5">
        <f t="shared" ca="1" si="52"/>
        <v>-2164000</v>
      </c>
      <c r="AB23" s="5">
        <f t="shared" ca="1" si="52"/>
        <v>-3595000</v>
      </c>
      <c r="AC23" s="5">
        <f t="shared" ca="1" si="52"/>
        <v>-3595000</v>
      </c>
      <c r="AD23" s="5">
        <f t="shared" ca="1" si="52"/>
        <v>-3671500</v>
      </c>
      <c r="AE23" s="5">
        <f t="shared" ca="1" si="52"/>
        <v>-8614500</v>
      </c>
      <c r="AF23" s="5">
        <f t="shared" ca="1" si="52"/>
        <v>-8614500</v>
      </c>
      <c r="AG23" s="5">
        <f t="shared" ca="1" si="52"/>
        <v>-11203500</v>
      </c>
      <c r="AH23" s="5">
        <f t="shared" ca="1" si="52"/>
        <v>-4084500</v>
      </c>
      <c r="AI23" s="5">
        <f t="shared" ca="1" si="52"/>
        <v>-2604500</v>
      </c>
      <c r="AJ23" s="5">
        <f t="shared" ref="AJ23:CF23" ca="1" si="53">AJ19-AJ21</f>
        <v>-1943840.4159733329</v>
      </c>
      <c r="AK23" s="5">
        <f t="shared" ca="1" si="53"/>
        <v>-2031577.4254000005</v>
      </c>
      <c r="AL23" s="5">
        <f t="shared" ca="1" si="53"/>
        <v>-1064908.7412900003</v>
      </c>
      <c r="AM23" s="5">
        <f t="shared" ca="1" si="53"/>
        <v>-515486.86239039805</v>
      </c>
      <c r="AN23" s="5">
        <f t="shared" ca="1" si="53"/>
        <v>74256.818809597753</v>
      </c>
      <c r="AO23" s="5">
        <f t="shared" ca="1" si="53"/>
        <v>474637.84167626657</v>
      </c>
      <c r="AP23" s="5">
        <f t="shared" ca="1" si="53"/>
        <v>918037.3112493431</v>
      </c>
      <c r="AQ23" s="5">
        <f t="shared" ca="1" si="53"/>
        <v>1707746.289456683</v>
      </c>
      <c r="AR23" s="5">
        <f t="shared" ca="1" si="53"/>
        <v>2426415.846780418</v>
      </c>
      <c r="AS23" s="5">
        <f t="shared" ca="1" si="53"/>
        <v>2185581.1629252429</v>
      </c>
      <c r="AT23" s="5">
        <f t="shared" ca="1" si="53"/>
        <v>2920079.0076049725</v>
      </c>
      <c r="AU23" s="5">
        <f t="shared" ca="1" si="53"/>
        <v>3535114.226201375</v>
      </c>
      <c r="AV23" s="5">
        <f t="shared" ca="1" si="53"/>
        <v>2597086.1900151963</v>
      </c>
      <c r="AW23" s="5">
        <f t="shared" ca="1" si="53"/>
        <v>3459411.1060523549</v>
      </c>
      <c r="AX23" s="5">
        <f t="shared" ca="1" si="53"/>
        <v>4207959.0155809494</v>
      </c>
      <c r="AY23" s="5">
        <f t="shared" ca="1" si="53"/>
        <v>3570101.1285522487</v>
      </c>
      <c r="AZ23" s="5">
        <f t="shared" ca="1" si="53"/>
        <v>4250201.3133474644</v>
      </c>
      <c r="BA23" s="5">
        <f t="shared" ca="1" si="53"/>
        <v>4615478.2328868443</v>
      </c>
      <c r="BB23" s="5">
        <f t="shared" ca="1" si="53"/>
        <v>4276123.1563002234</v>
      </c>
      <c r="BC23" s="5">
        <f t="shared" ca="1" si="53"/>
        <v>5499573.2187868617</v>
      </c>
      <c r="BD23" s="5">
        <f t="shared" ca="1" si="53"/>
        <v>6710491.8878639899</v>
      </c>
      <c r="BE23" s="5">
        <f t="shared" ca="1" si="53"/>
        <v>6532837.1134585906</v>
      </c>
      <c r="BF23" s="5">
        <f t="shared" ca="1" si="53"/>
        <v>6839552.4877795493</v>
      </c>
      <c r="BG23" s="5">
        <f t="shared" ca="1" si="53"/>
        <v>6861538.7825696683</v>
      </c>
      <c r="BH23" s="5">
        <f t="shared" ca="1" si="53"/>
        <v>6355100.0178925637</v>
      </c>
      <c r="BI23" s="5">
        <f t="shared" ca="1" si="53"/>
        <v>6644168.9647785043</v>
      </c>
      <c r="BJ23" s="5">
        <f t="shared" ca="1" si="53"/>
        <v>7006424.0852885386</v>
      </c>
      <c r="BK23" s="5">
        <f t="shared" ca="1" si="53"/>
        <v>7184885.4637043281</v>
      </c>
      <c r="BL23" s="5">
        <f t="shared" ca="1" si="53"/>
        <v>7286586.697708684</v>
      </c>
      <c r="BM23" s="5">
        <f t="shared" ca="1" si="53"/>
        <v>7149742.5106020765</v>
      </c>
      <c r="BN23" s="5">
        <f t="shared" ca="1" si="53"/>
        <v>7118305.4479985731</v>
      </c>
      <c r="BO23" s="5">
        <f t="shared" ca="1" si="53"/>
        <v>7404278.2655061809</v>
      </c>
      <c r="BP23" s="5">
        <f t="shared" ca="1" si="53"/>
        <v>7747897.4419992147</v>
      </c>
      <c r="BQ23" s="5">
        <f t="shared" ca="1" si="53"/>
        <v>7482954.1062684944</v>
      </c>
      <c r="BR23" s="5">
        <f t="shared" ca="1" si="53"/>
        <v>7734097.4880603822</v>
      </c>
      <c r="BS23" s="5">
        <f t="shared" ca="1" si="53"/>
        <v>7756946.3522113161</v>
      </c>
      <c r="BT23" s="5">
        <f t="shared" ca="1" si="53"/>
        <v>7091296.2865944747</v>
      </c>
      <c r="BU23" s="5">
        <f t="shared" ca="1" si="53"/>
        <v>7338691.9980014861</v>
      </c>
      <c r="BV23" s="5">
        <f t="shared" ca="1" si="53"/>
        <v>7661461.9638935849</v>
      </c>
      <c r="BW23" s="5">
        <f t="shared" ca="1" si="53"/>
        <v>7306177.8823932782</v>
      </c>
      <c r="BX23" s="5">
        <f t="shared" ca="1" si="53"/>
        <v>7412282.9131966978</v>
      </c>
      <c r="BY23" s="5">
        <f t="shared" ca="1" si="53"/>
        <v>7296354.4126538727</v>
      </c>
      <c r="BZ23" s="5">
        <f t="shared" ca="1" si="53"/>
        <v>7036704.9527102401</v>
      </c>
      <c r="CA23" s="5">
        <f t="shared" ca="1" si="53"/>
        <v>7280839.3136952566</v>
      </c>
      <c r="CB23" s="5">
        <f t="shared" ca="1" si="53"/>
        <v>7666314.025158939</v>
      </c>
      <c r="CC23" s="5">
        <f t="shared" ca="1" si="53"/>
        <v>7681783.2771127867</v>
      </c>
      <c r="CD23" s="5">
        <f t="shared" ca="1" si="53"/>
        <v>7826923.8530314667</v>
      </c>
      <c r="CE23" s="5">
        <f t="shared" ca="1" si="53"/>
        <v>7850330.4490546687</v>
      </c>
      <c r="CF23" s="5">
        <f t="shared" ca="1" si="53"/>
        <v>0</v>
      </c>
    </row>
    <row r="24" spans="2:84" x14ac:dyDescent="0.3">
      <c r="X24" s="109"/>
    </row>
    <row r="25" spans="2:84" x14ac:dyDescent="0.3">
      <c r="B25" s="13">
        <f>ROW()</f>
        <v>25</v>
      </c>
      <c r="H25" s="1" t="s">
        <v>244</v>
      </c>
      <c r="M25" s="53" t="s">
        <v>18</v>
      </c>
      <c r="P25" s="72"/>
      <c r="U25" s="5">
        <f t="shared" ref="U25" ca="1" si="54">INDIRECT(ADDRESS($B25,$X$2-1+$P$8))</f>
        <v>193846956.86235967</v>
      </c>
      <c r="X25" s="5">
        <f ca="1">IF(X$4="",0,SUM($W23:X23))</f>
        <v>-594000</v>
      </c>
      <c r="Y25" s="5">
        <f ca="1">IF(Y$4="",0,SUM($W23:Y23))</f>
        <v>-1408000</v>
      </c>
      <c r="Z25" s="5">
        <f ca="1">IF(Z$4="",0,SUM($W23:Z23))</f>
        <v>-2433000</v>
      </c>
      <c r="AA25" s="5">
        <f ca="1">IF(AA$4="",0,SUM($W23:AA23))</f>
        <v>-4597000</v>
      </c>
      <c r="AB25" s="5">
        <f ca="1">IF(AB$4="",0,SUM($W23:AB23))</f>
        <v>-8192000</v>
      </c>
      <c r="AC25" s="5">
        <f ca="1">IF(AC$4="",0,SUM($W23:AC23))</f>
        <v>-11787000</v>
      </c>
      <c r="AD25" s="5">
        <f ca="1">IF(AD$4="",0,SUM($W23:AD23))</f>
        <v>-15458500</v>
      </c>
      <c r="AE25" s="5">
        <f ca="1">IF(AE$4="",0,SUM($W23:AE23))</f>
        <v>-24073000</v>
      </c>
      <c r="AF25" s="5">
        <f ca="1">IF(AF$4="",0,SUM($W23:AF23))</f>
        <v>-32687500</v>
      </c>
      <c r="AG25" s="5">
        <f ca="1">IF(AG$4="",0,SUM($W23:AG23))</f>
        <v>-43891000</v>
      </c>
      <c r="AH25" s="5">
        <f ca="1">IF(AH$4="",0,SUM($W23:AH23))</f>
        <v>-47975500</v>
      </c>
      <c r="AI25" s="5">
        <f ca="1">IF(AI$4="",0,SUM($W23:AI23))</f>
        <v>-50580000</v>
      </c>
      <c r="AJ25" s="5">
        <f ca="1">IF(AJ$4="",0,SUM($W23:AJ23))</f>
        <v>-52523840.415973336</v>
      </c>
      <c r="AK25" s="5">
        <f ca="1">IF(AK$4="",0,SUM($W23:AK23))</f>
        <v>-54555417.841373339</v>
      </c>
      <c r="AL25" s="5">
        <f ca="1">IF(AL$4="",0,SUM($W23:AL23))</f>
        <v>-55620326.582663342</v>
      </c>
      <c r="AM25" s="5">
        <f ca="1">IF(AM$4="",0,SUM($W23:AM23))</f>
        <v>-56135813.445053741</v>
      </c>
      <c r="AN25" s="5">
        <f ca="1">IF(AN$4="",0,SUM($W23:AN23))</f>
        <v>-56061556.626244143</v>
      </c>
      <c r="AO25" s="5">
        <f ca="1">IF(AO$4="",0,SUM($W23:AO23))</f>
        <v>-55586918.784567878</v>
      </c>
      <c r="AP25" s="5">
        <f ca="1">IF(AP$4="",0,SUM($W23:AP23))</f>
        <v>-54668881.473318532</v>
      </c>
      <c r="AQ25" s="5">
        <f ca="1">IF(AQ$4="",0,SUM($W23:AQ23))</f>
        <v>-52961135.183861852</v>
      </c>
      <c r="AR25" s="5">
        <f ca="1">IF(AR$4="",0,SUM($W23:AR23))</f>
        <v>-50534719.337081432</v>
      </c>
      <c r="AS25" s="5">
        <f ca="1">IF(AS$4="",0,SUM($W23:AS23))</f>
        <v>-48349138.174156189</v>
      </c>
      <c r="AT25" s="5">
        <f ca="1">IF(AT$4="",0,SUM($W23:AT23))</f>
        <v>-45429059.166551217</v>
      </c>
      <c r="AU25" s="5">
        <f ca="1">IF(AU$4="",0,SUM($W23:AU23))</f>
        <v>-41893944.94034984</v>
      </c>
      <c r="AV25" s="5">
        <f ca="1">IF(AV$4="",0,SUM($W23:AV23))</f>
        <v>-39296858.750334643</v>
      </c>
      <c r="AW25" s="5">
        <f ca="1">IF(AW$4="",0,SUM($W23:AW23))</f>
        <v>-35837447.644282289</v>
      </c>
      <c r="AX25" s="5">
        <f ca="1">IF(AX$4="",0,SUM($W23:AX23))</f>
        <v>-31629488.62870134</v>
      </c>
      <c r="AY25" s="5">
        <f ca="1">IF(AY$4="",0,SUM($W23:AY23))</f>
        <v>-28059387.500149094</v>
      </c>
      <c r="AZ25" s="5">
        <f ca="1">IF(AZ$4="",0,SUM($W23:AZ23))</f>
        <v>-23809186.186801627</v>
      </c>
      <c r="BA25" s="5">
        <f ca="1">IF(BA$4="",0,SUM($W23:BA23))</f>
        <v>-19193707.953914784</v>
      </c>
      <c r="BB25" s="5">
        <f ca="1">IF(BB$4="",0,SUM($W23:BB23))</f>
        <v>-14917584.79761456</v>
      </c>
      <c r="BC25" s="5">
        <f ca="1">IF(BC$4="",0,SUM($W23:BC23))</f>
        <v>-9418011.5788276978</v>
      </c>
      <c r="BD25" s="5">
        <f ca="1">IF(BD$4="",0,SUM($W23:BD23))</f>
        <v>-2707519.6909637079</v>
      </c>
      <c r="BE25" s="5">
        <f ca="1">IF(BE$4="",0,SUM($W23:BE23))</f>
        <v>3825317.4224948827</v>
      </c>
      <c r="BF25" s="5">
        <f ca="1">IF(BF$4="",0,SUM($W23:BF23))</f>
        <v>10664869.910274431</v>
      </c>
      <c r="BG25" s="5">
        <f ca="1">IF(BG$4="",0,SUM($W23:BG23))</f>
        <v>17526408.6928441</v>
      </c>
      <c r="BH25" s="5">
        <f ca="1">IF(BH$4="",0,SUM($W23:BH23))</f>
        <v>23881508.710736662</v>
      </c>
      <c r="BI25" s="5">
        <f ca="1">IF(BI$4="",0,SUM($W23:BI23))</f>
        <v>30525677.675515167</v>
      </c>
      <c r="BJ25" s="5">
        <f ca="1">IF(BJ$4="",0,SUM($W23:BJ23))</f>
        <v>37532101.760803707</v>
      </c>
      <c r="BK25" s="5">
        <f ca="1">IF(BK$4="",0,SUM($W23:BK23))</f>
        <v>44716987.224508032</v>
      </c>
      <c r="BL25" s="5">
        <f ca="1">IF(BL$4="",0,SUM($W23:BL23))</f>
        <v>52003573.922216713</v>
      </c>
      <c r="BM25" s="5">
        <f ca="1">IF(BM$4="",0,SUM($W23:BM23))</f>
        <v>59153316.432818793</v>
      </c>
      <c r="BN25" s="5">
        <f ca="1">IF(BN$4="",0,SUM($W23:BN23))</f>
        <v>66271621.880817369</v>
      </c>
      <c r="BO25" s="5">
        <f ca="1">IF(BO$4="",0,SUM($W23:BO23))</f>
        <v>73675900.146323547</v>
      </c>
      <c r="BP25" s="5">
        <f ca="1">IF(BP$4="",0,SUM($W23:BP23))</f>
        <v>81423797.588322759</v>
      </c>
      <c r="BQ25" s="5">
        <f ca="1">IF(BQ$4="",0,SUM($W23:BQ23))</f>
        <v>88906751.694591254</v>
      </c>
      <c r="BR25" s="5">
        <f ca="1">IF(BR$4="",0,SUM($W23:BR23))</f>
        <v>96640849.182651639</v>
      </c>
      <c r="BS25" s="5">
        <f ca="1">IF(BS$4="",0,SUM($W23:BS23))</f>
        <v>104397795.53486295</v>
      </c>
      <c r="BT25" s="5">
        <f ca="1">IF(BT$4="",0,SUM($W23:BT23))</f>
        <v>111489091.82145743</v>
      </c>
      <c r="BU25" s="5">
        <f ca="1">IF(BU$4="",0,SUM($W23:BU23))</f>
        <v>118827783.81945892</v>
      </c>
      <c r="BV25" s="5">
        <f ca="1">IF(BV$4="",0,SUM($W23:BV23))</f>
        <v>126489245.78335249</v>
      </c>
      <c r="BW25" s="5">
        <f ca="1">IF(BW$4="",0,SUM($W23:BW23))</f>
        <v>133795423.66574576</v>
      </c>
      <c r="BX25" s="5">
        <f ca="1">IF(BX$4="",0,SUM($W23:BX23))</f>
        <v>141207706.57894248</v>
      </c>
      <c r="BY25" s="5">
        <f ca="1">IF(BY$4="",0,SUM($W23:BY23))</f>
        <v>148504060.99159634</v>
      </c>
      <c r="BZ25" s="5">
        <f ca="1">IF(BZ$4="",0,SUM($W23:BZ23))</f>
        <v>155540765.94430658</v>
      </c>
      <c r="CA25" s="5">
        <f ca="1">IF(CA$4="",0,SUM($W23:CA23))</f>
        <v>162821605.25800183</v>
      </c>
      <c r="CB25" s="5">
        <f ca="1">IF(CB$4="",0,SUM($W23:CB23))</f>
        <v>170487919.28316078</v>
      </c>
      <c r="CC25" s="5">
        <f ca="1">IF(CC$4="",0,SUM($W23:CC23))</f>
        <v>178169702.56027356</v>
      </c>
      <c r="CD25" s="5">
        <f ca="1">IF(CD$4="",0,SUM($W23:CD23))</f>
        <v>185996626.41330501</v>
      </c>
      <c r="CE25" s="5">
        <f ca="1">IF(CE$4="",0,SUM($W23:CE23))</f>
        <v>193846956.86235967</v>
      </c>
      <c r="CF25" s="5">
        <f ca="1">IF(CF$4="",0,SUM($W23:CF23))</f>
        <v>0</v>
      </c>
    </row>
    <row r="26" spans="2:84" x14ac:dyDescent="0.3">
      <c r="B26" s="13">
        <f>ROW()</f>
        <v>26</v>
      </c>
      <c r="H26" s="1" t="str">
        <f>H25</f>
        <v>Финпоток по осн. деят-сти нараст. итогом</v>
      </c>
      <c r="I26" s="1" t="s">
        <v>248</v>
      </c>
      <c r="U26" s="5">
        <f t="shared" ref="U26" ca="1" si="55">SUM(INDIRECT(ADDRESS($B26,$X$2)&amp;":"&amp;ADDRESS($B26,$X$2-1+$P$8)))</f>
        <v>1</v>
      </c>
      <c r="X26" s="5">
        <f ca="1">IF(X$4="",0,IF(AND(W25&lt;=0,MIN(X25:$ZZ25)&gt;=0,SUM($W26:W26)=0),1,0))</f>
        <v>0</v>
      </c>
      <c r="Y26" s="5">
        <f ca="1">IF(Y$4="",0,IF(AND(X25&lt;=0,MIN(Y25:$ZZ25)&gt;=0,SUM($W26:X26)=0),1,0))</f>
        <v>0</v>
      </c>
      <c r="Z26" s="5">
        <f ca="1">IF(Z$4="",0,IF(AND(Y25&lt;=0,MIN(Z25:$ZZ25)&gt;=0,SUM($W26:Y26)=0),1,0))</f>
        <v>0</v>
      </c>
      <c r="AA26" s="5">
        <f ca="1">IF(AA$4="",0,IF(AND(Z25&lt;=0,MIN(AA25:$ZZ25)&gt;=0,SUM($W26:Z26)=0),1,0))</f>
        <v>0</v>
      </c>
      <c r="AB26" s="5">
        <f ca="1">IF(AB$4="",0,IF(AND(AA25&lt;=0,MIN(AB25:$ZZ25)&gt;=0,SUM($W26:AA26)=0),1,0))</f>
        <v>0</v>
      </c>
      <c r="AC26" s="5">
        <f ca="1">IF(AC$4="",0,IF(AND(AB25&lt;=0,MIN(AC25:$ZZ25)&gt;=0,SUM($W26:AB26)=0),1,0))</f>
        <v>0</v>
      </c>
      <c r="AD26" s="5">
        <f ca="1">IF(AD$4="",0,IF(AND(AC25&lt;=0,MIN(AD25:$ZZ25)&gt;=0,SUM($W26:AC26)=0),1,0))</f>
        <v>0</v>
      </c>
      <c r="AE26" s="5">
        <f ca="1">IF(AE$4="",0,IF(AND(AD25&lt;=0,MIN(AE25:$ZZ25)&gt;=0,SUM($W26:AD26)=0),1,0))</f>
        <v>0</v>
      </c>
      <c r="AF26" s="5">
        <f ca="1">IF(AF$4="",0,IF(AND(AE25&lt;=0,MIN(AF25:$ZZ25)&gt;=0,SUM($W26:AE26)=0),1,0))</f>
        <v>0</v>
      </c>
      <c r="AG26" s="5">
        <f ca="1">IF(AG$4="",0,IF(AND(AF25&lt;=0,MIN(AG25:$ZZ25)&gt;=0,SUM($W26:AF26)=0),1,0))</f>
        <v>0</v>
      </c>
      <c r="AH26" s="5">
        <f ca="1">IF(AH$4="",0,IF(AND(AG25&lt;=0,MIN(AH25:$ZZ25)&gt;=0,SUM($W26:AG26)=0),1,0))</f>
        <v>0</v>
      </c>
      <c r="AI26" s="5">
        <f ca="1">IF(AI$4="",0,IF(AND(AH25&lt;=0,MIN(AI25:$ZZ25)&gt;=0,SUM($W26:AH26)=0),1,0))</f>
        <v>0</v>
      </c>
      <c r="AJ26" s="5">
        <f ca="1">IF(AJ$4="",0,IF(AND(AI25&lt;=0,MIN(AJ25:$ZZ25)&gt;=0,SUM($W26:AI26)=0),1,0))</f>
        <v>0</v>
      </c>
      <c r="AK26" s="5">
        <f ca="1">IF(AK$4="",0,IF(AND(AJ25&lt;=0,MIN(AK25:$ZZ25)&gt;=0,SUM($W26:AJ26)=0),1,0))</f>
        <v>0</v>
      </c>
      <c r="AL26" s="5">
        <f ca="1">IF(AL$4="",0,IF(AND(AK25&lt;=0,MIN(AL25:$ZZ25)&gt;=0,SUM($W26:AK26)=0),1,0))</f>
        <v>0</v>
      </c>
      <c r="AM26" s="5">
        <f ca="1">IF(AM$4="",0,IF(AND(AL25&lt;=0,MIN(AM25:$ZZ25)&gt;=0,SUM($W26:AL26)=0),1,0))</f>
        <v>0</v>
      </c>
      <c r="AN26" s="5">
        <f ca="1">IF(AN$4="",0,IF(AND(AM25&lt;=0,MIN(AN25:$ZZ25)&gt;=0,SUM($W26:AM26)=0),1,0))</f>
        <v>0</v>
      </c>
      <c r="AO26" s="5">
        <f ca="1">IF(AO$4="",0,IF(AND(AN25&lt;=0,MIN(AO25:$ZZ25)&gt;=0,SUM($W26:AN26)=0),1,0))</f>
        <v>0</v>
      </c>
      <c r="AP26" s="5">
        <f ca="1">IF(AP$4="",0,IF(AND(AO25&lt;=0,MIN(AP25:$ZZ25)&gt;=0,SUM($W26:AO26)=0),1,0))</f>
        <v>0</v>
      </c>
      <c r="AQ26" s="5">
        <f ca="1">IF(AQ$4="",0,IF(AND(AP25&lt;=0,MIN(AQ25:$ZZ25)&gt;=0,SUM($W26:AP26)=0),1,0))</f>
        <v>0</v>
      </c>
      <c r="AR26" s="5">
        <f ca="1">IF(AR$4="",0,IF(AND(AQ25&lt;=0,MIN(AR25:$ZZ25)&gt;=0,SUM($W26:AQ26)=0),1,0))</f>
        <v>0</v>
      </c>
      <c r="AS26" s="5">
        <f ca="1">IF(AS$4="",0,IF(AND(AR25&lt;=0,MIN(AS25:$ZZ25)&gt;=0,SUM($W26:AR26)=0),1,0))</f>
        <v>0</v>
      </c>
      <c r="AT26" s="5">
        <f ca="1">IF(AT$4="",0,IF(AND(AS25&lt;=0,MIN(AT25:$ZZ25)&gt;=0,SUM($W26:AS26)=0),1,0))</f>
        <v>0</v>
      </c>
      <c r="AU26" s="5">
        <f ca="1">IF(AU$4="",0,IF(AND(AT25&lt;=0,MIN(AU25:$ZZ25)&gt;=0,SUM($W26:AT26)=0),1,0))</f>
        <v>0</v>
      </c>
      <c r="AV26" s="5">
        <f ca="1">IF(AV$4="",0,IF(AND(AU25&lt;=0,MIN(AV25:$ZZ25)&gt;=0,SUM($W26:AU26)=0),1,0))</f>
        <v>0</v>
      </c>
      <c r="AW26" s="5">
        <f ca="1">IF(AW$4="",0,IF(AND(AV25&lt;=0,MIN(AW25:$ZZ25)&gt;=0,SUM($W26:AV26)=0),1,0))</f>
        <v>0</v>
      </c>
      <c r="AX26" s="5">
        <f ca="1">IF(AX$4="",0,IF(AND(AW25&lt;=0,MIN(AX25:$ZZ25)&gt;=0,SUM($W26:AW26)=0),1,0))</f>
        <v>0</v>
      </c>
      <c r="AY26" s="5">
        <f ca="1">IF(AY$4="",0,IF(AND(AX25&lt;=0,MIN(AY25:$ZZ25)&gt;=0,SUM($W26:AX26)=0),1,0))</f>
        <v>0</v>
      </c>
      <c r="AZ26" s="5">
        <f ca="1">IF(AZ$4="",0,IF(AND(AY25&lt;=0,MIN(AZ25:$ZZ25)&gt;=0,SUM($W26:AY26)=0),1,0))</f>
        <v>0</v>
      </c>
      <c r="BA26" s="5">
        <f ca="1">IF(BA$4="",0,IF(AND(AZ25&lt;=0,MIN(BA25:$ZZ25)&gt;=0,SUM($W26:AZ26)=0),1,0))</f>
        <v>0</v>
      </c>
      <c r="BB26" s="5">
        <f ca="1">IF(BB$4="",0,IF(AND(BA25&lt;=0,MIN(BB25:$ZZ25)&gt;=0,SUM($W26:BA26)=0),1,0))</f>
        <v>0</v>
      </c>
      <c r="BC26" s="5">
        <f ca="1">IF(BC$4="",0,IF(AND(BB25&lt;=0,MIN(BC25:$ZZ25)&gt;=0,SUM($W26:BB26)=0),1,0))</f>
        <v>0</v>
      </c>
      <c r="BD26" s="5">
        <f ca="1">IF(BD$4="",0,IF(AND(BC25&lt;=0,MIN(BD25:$ZZ25)&gt;=0,SUM($W26:BC26)=0),1,0))</f>
        <v>0</v>
      </c>
      <c r="BE26" s="5">
        <f ca="1">IF(BE$4="",0,IF(AND(BD25&lt;=0,MIN(BE25:$ZZ25)&gt;=0,SUM($W26:BD26)=0),1,0))</f>
        <v>1</v>
      </c>
      <c r="BF26" s="5">
        <f ca="1">IF(BF$4="",0,IF(AND(BE25&lt;=0,MIN(BF25:$ZZ25)&gt;=0,SUM($W26:BE26)=0),1,0))</f>
        <v>0</v>
      </c>
      <c r="BG26" s="5">
        <f ca="1">IF(BG$4="",0,IF(AND(BF25&lt;=0,MIN(BG25:$ZZ25)&gt;=0,SUM($W26:BF26)=0),1,0))</f>
        <v>0</v>
      </c>
      <c r="BH26" s="5">
        <f ca="1">IF(BH$4="",0,IF(AND(BG25&lt;=0,MIN(BH25:$ZZ25)&gt;=0,SUM($W26:BG26)=0),1,0))</f>
        <v>0</v>
      </c>
      <c r="BI26" s="5">
        <f ca="1">IF(BI$4="",0,IF(AND(BH25&lt;=0,MIN(BI25:$ZZ25)&gt;=0,SUM($W26:BH26)=0),1,0))</f>
        <v>0</v>
      </c>
      <c r="BJ26" s="5">
        <f ca="1">IF(BJ$4="",0,IF(AND(BI25&lt;=0,MIN(BJ25:$ZZ25)&gt;=0,SUM($W26:BI26)=0),1,0))</f>
        <v>0</v>
      </c>
      <c r="BK26" s="5">
        <f ca="1">IF(BK$4="",0,IF(AND(BJ25&lt;=0,MIN(BK25:$ZZ25)&gt;=0,SUM($W26:BJ26)=0),1,0))</f>
        <v>0</v>
      </c>
      <c r="BL26" s="5">
        <f ca="1">IF(BL$4="",0,IF(AND(BK25&lt;=0,MIN(BL25:$ZZ25)&gt;=0,SUM($W26:BK26)=0),1,0))</f>
        <v>0</v>
      </c>
      <c r="BM26" s="5">
        <f ca="1">IF(BM$4="",0,IF(AND(BL25&lt;=0,MIN(BM25:$ZZ25)&gt;=0,SUM($W26:BL26)=0),1,0))</f>
        <v>0</v>
      </c>
      <c r="BN26" s="5">
        <f ca="1">IF(BN$4="",0,IF(AND(BM25&lt;=0,MIN(BN25:$ZZ25)&gt;=0,SUM($W26:BM26)=0),1,0))</f>
        <v>0</v>
      </c>
      <c r="BO26" s="5">
        <f ca="1">IF(BO$4="",0,IF(AND(BN25&lt;=0,MIN(BO25:$ZZ25)&gt;=0,SUM($W26:BN26)=0),1,0))</f>
        <v>0</v>
      </c>
      <c r="BP26" s="5">
        <f ca="1">IF(BP$4="",0,IF(AND(BO25&lt;=0,MIN(BP25:$ZZ25)&gt;=0,SUM($W26:BO26)=0),1,0))</f>
        <v>0</v>
      </c>
      <c r="BQ26" s="5">
        <f ca="1">IF(BQ$4="",0,IF(AND(BP25&lt;=0,MIN(BQ25:$ZZ25)&gt;=0,SUM($W26:BP26)=0),1,0))</f>
        <v>0</v>
      </c>
      <c r="BR26" s="5">
        <f ca="1">IF(BR$4="",0,IF(AND(BQ25&lt;=0,MIN(BR25:$ZZ25)&gt;=0,SUM($W26:BQ26)=0),1,0))</f>
        <v>0</v>
      </c>
      <c r="BS26" s="5">
        <f ca="1">IF(BS$4="",0,IF(AND(BR25&lt;=0,MIN(BS25:$ZZ25)&gt;=0,SUM($W26:BR26)=0),1,0))</f>
        <v>0</v>
      </c>
      <c r="BT26" s="5">
        <f ca="1">IF(BT$4="",0,IF(AND(BS25&lt;=0,MIN(BT25:$ZZ25)&gt;=0,SUM($W26:BS26)=0),1,0))</f>
        <v>0</v>
      </c>
      <c r="BU26" s="5">
        <f ca="1">IF(BU$4="",0,IF(AND(BT25&lt;=0,MIN(BU25:$ZZ25)&gt;=0,SUM($W26:BT26)=0),1,0))</f>
        <v>0</v>
      </c>
      <c r="BV26" s="5">
        <f ca="1">IF(BV$4="",0,IF(AND(BU25&lt;=0,MIN(BV25:$ZZ25)&gt;=0,SUM($W26:BU26)=0),1,0))</f>
        <v>0</v>
      </c>
      <c r="BW26" s="5">
        <f ca="1">IF(BW$4="",0,IF(AND(BV25&lt;=0,MIN(BW25:$ZZ25)&gt;=0,SUM($W26:BV26)=0),1,0))</f>
        <v>0</v>
      </c>
      <c r="BX26" s="5">
        <f ca="1">IF(BX$4="",0,IF(AND(BW25&lt;=0,MIN(BX25:$ZZ25)&gt;=0,SUM($W26:BW26)=0),1,0))</f>
        <v>0</v>
      </c>
      <c r="BY26" s="5">
        <f ca="1">IF(BY$4="",0,IF(AND(BX25&lt;=0,MIN(BY25:$ZZ25)&gt;=0,SUM($W26:BX26)=0),1,0))</f>
        <v>0</v>
      </c>
      <c r="BZ26" s="5">
        <f ca="1">IF(BZ$4="",0,IF(AND(BY25&lt;=0,MIN(BZ25:$ZZ25)&gt;=0,SUM($W26:BY26)=0),1,0))</f>
        <v>0</v>
      </c>
      <c r="CA26" s="5">
        <f ca="1">IF(CA$4="",0,IF(AND(BZ25&lt;=0,MIN(CA25:$ZZ25)&gt;=0,SUM($W26:BZ26)=0),1,0))</f>
        <v>0</v>
      </c>
      <c r="CB26" s="5">
        <f ca="1">IF(CB$4="",0,IF(AND(CA25&lt;=0,MIN(CB25:$ZZ25)&gt;=0,SUM($W26:CA26)=0),1,0))</f>
        <v>0</v>
      </c>
      <c r="CC26" s="5">
        <f ca="1">IF(CC$4="",0,IF(AND(CB25&lt;=0,MIN(CC25:$ZZ25)&gt;=0,SUM($W26:CB26)=0),1,0))</f>
        <v>0</v>
      </c>
      <c r="CD26" s="5">
        <f ca="1">IF(CD$4="",0,IF(AND(CC25&lt;=0,MIN(CD25:$ZZ25)&gt;=0,SUM($W26:CC26)=0),1,0))</f>
        <v>0</v>
      </c>
      <c r="CE26" s="5">
        <f ca="1">IF(CE$4="",0,IF(AND(CD25&lt;=0,MIN(CE25:$ZZ25)&gt;=0,SUM($W26:CD26)=0),1,0))</f>
        <v>0</v>
      </c>
      <c r="CF26" s="5">
        <f ca="1">IF(CF$4="",0,IF(AND(CE25&lt;=0,MIN(CF25:$ZZ25)&gt;=0,SUM($W26:CE26)=0),1,0))</f>
        <v>0</v>
      </c>
    </row>
    <row r="27" spans="2:84" x14ac:dyDescent="0.3">
      <c r="B27" s="13">
        <f>ROW()</f>
        <v>27</v>
      </c>
      <c r="H27" s="1" t="str">
        <f>H25</f>
        <v>Финпоток по осн. деят-сти нараст. итогом</v>
      </c>
      <c r="I27" s="1" t="s">
        <v>249</v>
      </c>
      <c r="M27" s="53" t="s">
        <v>115</v>
      </c>
      <c r="U27" s="32">
        <f ca="1">SUMIFS(INDIRECT(ADDRESS(1,$X$2)&amp;":"&amp;ADDRESS(1,$X$2-1+$P$8)),INDIRECT(ADDRESS($B26,$X$2)&amp;":"&amp;ADDRESS($B26,$X$2-1+$P$8)),1)/12</f>
        <v>2.8333333333333335</v>
      </c>
    </row>
    <row r="28" spans="2:84" x14ac:dyDescent="0.3">
      <c r="X28" s="109"/>
    </row>
    <row r="29" spans="2:84" x14ac:dyDescent="0.3">
      <c r="B29" s="13">
        <f>ROW()</f>
        <v>29</v>
      </c>
      <c r="H29" s="1" t="s">
        <v>245</v>
      </c>
      <c r="M29" s="53" t="s">
        <v>18</v>
      </c>
      <c r="P29" s="72" t="str">
        <f>Lists!$AI$18</f>
        <v>FCF(+)</v>
      </c>
      <c r="U29" s="5">
        <f ca="1">SUM(INDIRECT(ADDRESS($B29,$X$2)&amp;":"&amp;ADDRESS($B29,$X$2-1+$P$8)))</f>
        <v>249982770.30741343</v>
      </c>
      <c r="X29" s="5">
        <f ca="1">IF(X$4="",0,IF(AND(X$1=$P$8,X23&gt;0),X23,IF(AND(X23&gt;0,X25-MIN(INDIRECT(ADDRESS($B25,Y$2,4,1)&amp;":"&amp;ADDRESS($B25,SUMIFS($2:$2,$1:$1,$P$8),4,1)))&gt;0,X25-MIN(INDIRECT(ADDRESS($B25,Y$2,4,1)&amp;":"&amp;ADDRESS($B25,SUMIFS($2:$2,$1:$1,$P$8),4,1)))&lt;X23),X23-(X25-MIN(INDIRECT(ADDRESS($B25,Y$2,4,1)&amp;":"&amp;ADDRESS($B25,SUMIFS($2:$2,$1:$1,$P$8),4,1)))),IF(AND(X23&gt;0,X25&lt;=MIN(INDIRECT(ADDRESS($B25,Y$2,4,1)&amp;":"&amp;ADDRESS($B25,SUMIFS($2:$2,$1:$1,$P$8),4,1)))),X23,0))))</f>
        <v>0</v>
      </c>
      <c r="Y29" s="5">
        <f ca="1">IF(Y$4="",0,IF(AND(Y$1=$P$8,Y23&gt;0),Y23,IF(AND(Y23&gt;0,Y25-MIN(INDIRECT(ADDRESS($B25,Z$2,4,1)&amp;":"&amp;ADDRESS($B25,SUMIFS($2:$2,$1:$1,$P$8),4,1)))&gt;0,Y25-MIN(INDIRECT(ADDRESS($B25,Z$2,4,1)&amp;":"&amp;ADDRESS($B25,SUMIFS($2:$2,$1:$1,$P$8),4,1)))&lt;Y23),Y23-(Y25-MIN(INDIRECT(ADDRESS($B25,Z$2,4,1)&amp;":"&amp;ADDRESS($B25,SUMIFS($2:$2,$1:$1,$P$8),4,1)))),IF(AND(Y23&gt;0,Y25&lt;=MIN(INDIRECT(ADDRESS($B25,Z$2,4,1)&amp;":"&amp;ADDRESS($B25,SUMIFS($2:$2,$1:$1,$P$8),4,1)))),Y23,0))))</f>
        <v>0</v>
      </c>
      <c r="Z29" s="5">
        <f ca="1">IF(Z$4="",0,IF(AND(Z$1=$P$8,Z23&gt;0),Z23,IF(AND(Z23&gt;0,Z25-MIN(INDIRECT(ADDRESS($B25,AA$2,4,1)&amp;":"&amp;ADDRESS($B25,SUMIFS($2:$2,$1:$1,$P$8),4,1)))&gt;0,Z25-MIN(INDIRECT(ADDRESS($B25,AA$2,4,1)&amp;":"&amp;ADDRESS($B25,SUMIFS($2:$2,$1:$1,$P$8),4,1)))&lt;Z23),Z23-(Z25-MIN(INDIRECT(ADDRESS($B25,AA$2,4,1)&amp;":"&amp;ADDRESS($B25,SUMIFS($2:$2,$1:$1,$P$8),4,1)))),IF(AND(Z23&gt;0,Z25&lt;=MIN(INDIRECT(ADDRESS($B25,AA$2,4,1)&amp;":"&amp;ADDRESS($B25,SUMIFS($2:$2,$1:$1,$P$8),4,1)))),Z23,0))))</f>
        <v>0</v>
      </c>
      <c r="AA29" s="5">
        <f t="shared" ref="AA29:CF29" ca="1" si="56">IF(AA$4="",0,IF(AND(AA$1=$P$8,AA23&gt;0),AA23,IF(AND(AA23&gt;0,AA25-MIN(INDIRECT(ADDRESS($B25,AB$2,4,1)&amp;":"&amp;ADDRESS($B25,SUMIFS($2:$2,$1:$1,$P$8),4,1)))&gt;0,AA25-MIN(INDIRECT(ADDRESS($B25,AB$2,4,1)&amp;":"&amp;ADDRESS($B25,SUMIFS($2:$2,$1:$1,$P$8),4,1)))&lt;AA23),AA23-(AA25-MIN(INDIRECT(ADDRESS($B25,AB$2,4,1)&amp;":"&amp;ADDRESS($B25,SUMIFS($2:$2,$1:$1,$P$8),4,1)))),IF(AND(AA23&gt;0,AA25&lt;=MIN(INDIRECT(ADDRESS($B25,AB$2,4,1)&amp;":"&amp;ADDRESS($B25,SUMIFS($2:$2,$1:$1,$P$8),4,1)))),AA23,0))))</f>
        <v>0</v>
      </c>
      <c r="AB29" s="5">
        <f t="shared" ca="1" si="56"/>
        <v>0</v>
      </c>
      <c r="AC29" s="5">
        <f t="shared" ca="1" si="56"/>
        <v>0</v>
      </c>
      <c r="AD29" s="5">
        <f t="shared" ca="1" si="56"/>
        <v>0</v>
      </c>
      <c r="AE29" s="5">
        <f t="shared" ca="1" si="56"/>
        <v>0</v>
      </c>
      <c r="AF29" s="5">
        <f t="shared" ca="1" si="56"/>
        <v>0</v>
      </c>
      <c r="AG29" s="5">
        <f t="shared" ca="1" si="56"/>
        <v>0</v>
      </c>
      <c r="AH29" s="5">
        <f t="shared" ca="1" si="56"/>
        <v>0</v>
      </c>
      <c r="AI29" s="5">
        <f t="shared" ca="1" si="56"/>
        <v>0</v>
      </c>
      <c r="AJ29" s="5">
        <f t="shared" ca="1" si="56"/>
        <v>0</v>
      </c>
      <c r="AK29" s="5">
        <f t="shared" ca="1" si="56"/>
        <v>0</v>
      </c>
      <c r="AL29" s="5">
        <f t="shared" ca="1" si="56"/>
        <v>0</v>
      </c>
      <c r="AM29" s="5">
        <f t="shared" ca="1" si="56"/>
        <v>0</v>
      </c>
      <c r="AN29" s="5">
        <f t="shared" ca="1" si="56"/>
        <v>74256.818809597753</v>
      </c>
      <c r="AO29" s="5">
        <f t="shared" ca="1" si="56"/>
        <v>474637.84167626657</v>
      </c>
      <c r="AP29" s="5">
        <f t="shared" ca="1" si="56"/>
        <v>918037.3112493431</v>
      </c>
      <c r="AQ29" s="5">
        <f t="shared" ca="1" si="56"/>
        <v>1707746.289456683</v>
      </c>
      <c r="AR29" s="5">
        <f t="shared" ca="1" si="56"/>
        <v>2426415.846780418</v>
      </c>
      <c r="AS29" s="5">
        <f t="shared" ca="1" si="56"/>
        <v>2185581.1629252429</v>
      </c>
      <c r="AT29" s="5">
        <f t="shared" ca="1" si="56"/>
        <v>2920079.0076049725</v>
      </c>
      <c r="AU29" s="5">
        <f t="shared" ca="1" si="56"/>
        <v>3535114.226201375</v>
      </c>
      <c r="AV29" s="5">
        <f t="shared" ca="1" si="56"/>
        <v>2597086.1900151963</v>
      </c>
      <c r="AW29" s="5">
        <f t="shared" ca="1" si="56"/>
        <v>3459411.1060523549</v>
      </c>
      <c r="AX29" s="5">
        <f t="shared" ca="1" si="56"/>
        <v>4207959.0155809494</v>
      </c>
      <c r="AY29" s="5">
        <f t="shared" ca="1" si="56"/>
        <v>3570101.1285522487</v>
      </c>
      <c r="AZ29" s="5">
        <f t="shared" ca="1" si="56"/>
        <v>4250201.3133474644</v>
      </c>
      <c r="BA29" s="5">
        <f t="shared" ca="1" si="56"/>
        <v>4615478.2328868443</v>
      </c>
      <c r="BB29" s="5">
        <f t="shared" ca="1" si="56"/>
        <v>4276123.1563002234</v>
      </c>
      <c r="BC29" s="5">
        <f t="shared" ca="1" si="56"/>
        <v>5499573.2187868617</v>
      </c>
      <c r="BD29" s="5">
        <f t="shared" ca="1" si="56"/>
        <v>6710491.8878639899</v>
      </c>
      <c r="BE29" s="5">
        <f t="shared" ca="1" si="56"/>
        <v>6532837.1134585906</v>
      </c>
      <c r="BF29" s="5">
        <f t="shared" ca="1" si="56"/>
        <v>6839552.4877795493</v>
      </c>
      <c r="BG29" s="5">
        <f t="shared" ca="1" si="56"/>
        <v>6861538.7825696683</v>
      </c>
      <c r="BH29" s="5">
        <f t="shared" ca="1" si="56"/>
        <v>6355100.0178925637</v>
      </c>
      <c r="BI29" s="5">
        <f t="shared" ca="1" si="56"/>
        <v>6644168.9647785043</v>
      </c>
      <c r="BJ29" s="5">
        <f t="shared" ca="1" si="56"/>
        <v>7006424.0852885386</v>
      </c>
      <c r="BK29" s="5">
        <f t="shared" ca="1" si="56"/>
        <v>7184885.4637043281</v>
      </c>
      <c r="BL29" s="5">
        <f t="shared" ca="1" si="56"/>
        <v>7286586.697708684</v>
      </c>
      <c r="BM29" s="5">
        <f t="shared" ca="1" si="56"/>
        <v>7149742.5106020765</v>
      </c>
      <c r="BN29" s="5">
        <f t="shared" ca="1" si="56"/>
        <v>7118305.4479985731</v>
      </c>
      <c r="BO29" s="5">
        <f t="shared" ca="1" si="56"/>
        <v>7404278.2655061809</v>
      </c>
      <c r="BP29" s="5">
        <f t="shared" ca="1" si="56"/>
        <v>7747897.4419992147</v>
      </c>
      <c r="BQ29" s="5">
        <f t="shared" ca="1" si="56"/>
        <v>7482954.1062684944</v>
      </c>
      <c r="BR29" s="5">
        <f t="shared" ca="1" si="56"/>
        <v>7734097.4880603822</v>
      </c>
      <c r="BS29" s="5">
        <f t="shared" ca="1" si="56"/>
        <v>7756946.3522113161</v>
      </c>
      <c r="BT29" s="5">
        <f t="shared" ca="1" si="56"/>
        <v>7091296.2865944747</v>
      </c>
      <c r="BU29" s="5">
        <f t="shared" ca="1" si="56"/>
        <v>7338691.9980014861</v>
      </c>
      <c r="BV29" s="5">
        <f t="shared" ca="1" si="56"/>
        <v>7661461.9638935849</v>
      </c>
      <c r="BW29" s="5">
        <f t="shared" ca="1" si="56"/>
        <v>7306177.8823932782</v>
      </c>
      <c r="BX29" s="5">
        <f t="shared" ca="1" si="56"/>
        <v>7412282.9131966978</v>
      </c>
      <c r="BY29" s="5">
        <f t="shared" ca="1" si="56"/>
        <v>7296354.4126538727</v>
      </c>
      <c r="BZ29" s="5">
        <f t="shared" ca="1" si="56"/>
        <v>7036704.9527102401</v>
      </c>
      <c r="CA29" s="5">
        <f t="shared" ca="1" si="56"/>
        <v>7280839.3136952566</v>
      </c>
      <c r="CB29" s="5">
        <f t="shared" ca="1" si="56"/>
        <v>7666314.025158939</v>
      </c>
      <c r="CC29" s="5">
        <f t="shared" ca="1" si="56"/>
        <v>7681783.2771127867</v>
      </c>
      <c r="CD29" s="5">
        <f t="shared" ca="1" si="56"/>
        <v>7826923.8530314667</v>
      </c>
      <c r="CE29" s="5">
        <f t="shared" ca="1" si="56"/>
        <v>7850330.4490546687</v>
      </c>
      <c r="CF29" s="5">
        <f t="shared" ca="1" si="56"/>
        <v>0</v>
      </c>
    </row>
    <row r="30" spans="2:84" x14ac:dyDescent="0.3">
      <c r="X30" s="109"/>
    </row>
    <row r="31" spans="2:84" x14ac:dyDescent="0.3">
      <c r="B31" s="13">
        <f>ROW()</f>
        <v>31</v>
      </c>
      <c r="H31" s="1" t="s">
        <v>246</v>
      </c>
      <c r="M31" s="53" t="s">
        <v>18</v>
      </c>
      <c r="P31" s="72" t="str">
        <f>Lists!$AI$19</f>
        <v>FCF(-)</v>
      </c>
      <c r="U31" s="5">
        <f ca="1">SUM(INDIRECT(ADDRESS($B31,$X$2)&amp;":"&amp;ADDRESS($B31,$X$2-1+$P$8)))</f>
        <v>-56135813.445053741</v>
      </c>
      <c r="X31" s="5">
        <f ca="1">IF(X$4="",0,IF(X29&gt;0,0,IF(X25-W25&gt;0,0,IF(X25-SUM($W31:W31)&gt;0,0,X25-SUM($W31:W31)))))</f>
        <v>-594000</v>
      </c>
      <c r="Y31" s="5">
        <f ca="1">IF(Y$4="",0,IF(Y29&gt;0,0,IF(Y25-X25&gt;0,0,IF(Y25-SUM($W31:X31)&gt;0,0,Y25-SUM($W31:X31)))))</f>
        <v>-814000</v>
      </c>
      <c r="Z31" s="5">
        <f ca="1">IF(Z$4="",0,IF(Z29&gt;0,0,IF(Z25-Y25&gt;0,0,IF(Z25-SUM($W31:Y31)&gt;0,0,Z25-SUM($W31:Y31)))))</f>
        <v>-1025000</v>
      </c>
      <c r="AA31" s="5">
        <f ca="1">IF(AA$4="",0,IF(AA29&gt;0,0,IF(AA25-Z25&gt;0,0,IF(AA25-SUM($W31:Z31)&gt;0,0,AA25-SUM($W31:Z31)))))</f>
        <v>-2164000</v>
      </c>
      <c r="AB31" s="5">
        <f ca="1">IF(AB$4="",0,IF(AB29&gt;0,0,IF(AB25-AA25&gt;0,0,IF(AB25-SUM($W31:AA31)&gt;0,0,AB25-SUM($W31:AA31)))))</f>
        <v>-3595000</v>
      </c>
      <c r="AC31" s="5">
        <f ca="1">IF(AC$4="",0,IF(AC29&gt;0,0,IF(AC25-AB25&gt;0,0,IF(AC25-SUM($W31:AB31)&gt;0,0,AC25-SUM($W31:AB31)))))</f>
        <v>-3595000</v>
      </c>
      <c r="AD31" s="5">
        <f ca="1">IF(AD$4="",0,IF(AD29&gt;0,0,IF(AD25-AC25&gt;0,0,IF(AD25-SUM($W31:AC31)&gt;0,0,AD25-SUM($W31:AC31)))))</f>
        <v>-3671500</v>
      </c>
      <c r="AE31" s="5">
        <f ca="1">IF(AE$4="",0,IF(AE29&gt;0,0,IF(AE25-AD25&gt;0,0,IF(AE25-SUM($W31:AD31)&gt;0,0,AE25-SUM($W31:AD31)))))</f>
        <v>-8614500</v>
      </c>
      <c r="AF31" s="5">
        <f ca="1">IF(AF$4="",0,IF(AF29&gt;0,0,IF(AF25-AE25&gt;0,0,IF(AF25-SUM($W31:AE31)&gt;0,0,AF25-SUM($W31:AE31)))))</f>
        <v>-8614500</v>
      </c>
      <c r="AG31" s="5">
        <f ca="1">IF(AG$4="",0,IF(AG29&gt;0,0,IF(AG25-AF25&gt;0,0,IF(AG25-SUM($W31:AF31)&gt;0,0,AG25-SUM($W31:AF31)))))</f>
        <v>-11203500</v>
      </c>
      <c r="AH31" s="5">
        <f ca="1">IF(AH$4="",0,IF(AH29&gt;0,0,IF(AH25-AG25&gt;0,0,IF(AH25-SUM($W31:AG31)&gt;0,0,AH25-SUM($W31:AG31)))))</f>
        <v>-4084500</v>
      </c>
      <c r="AI31" s="5">
        <f ca="1">IF(AI$4="",0,IF(AI29&gt;0,0,IF(AI25-AH25&gt;0,0,IF(AI25-SUM($W31:AH31)&gt;0,0,AI25-SUM($W31:AH31)))))</f>
        <v>-2604500</v>
      </c>
      <c r="AJ31" s="5">
        <f ca="1">IF(AJ$4="",0,IF(AJ29&gt;0,0,IF(AJ25-AI25&gt;0,0,IF(AJ25-SUM($W31:AI31)&gt;0,0,AJ25-SUM($W31:AI31)))))</f>
        <v>-1943840.4159733355</v>
      </c>
      <c r="AK31" s="5">
        <f ca="1">IF(AK$4="",0,IF(AK29&gt;0,0,IF(AK25-AJ25&gt;0,0,IF(AK25-SUM($W31:AJ31)&gt;0,0,AK25-SUM($W31:AJ31)))))</f>
        <v>-2031577.4254000038</v>
      </c>
      <c r="AL31" s="5">
        <f ca="1">IF(AL$4="",0,IF(AL29&gt;0,0,IF(AL25-AK25&gt;0,0,IF(AL25-SUM($W31:AK31)&gt;0,0,AL25-SUM($W31:AK31)))))</f>
        <v>-1064908.7412900031</v>
      </c>
      <c r="AM31" s="5">
        <f ca="1">IF(AM$4="",0,IF(AM29&gt;0,0,IF(AM25-AL25&gt;0,0,IF(AM25-SUM($W31:AL31)&gt;0,0,AM25-SUM($W31:AL31)))))</f>
        <v>-515486.86239039898</v>
      </c>
      <c r="AN31" s="5">
        <f ca="1">IF(AN$4="",0,IF(AN29&gt;0,0,IF(AN25-AM25&gt;0,0,IF(AN25-SUM($W31:AM31)&gt;0,0,AN25-SUM($W31:AM31)))))</f>
        <v>0</v>
      </c>
      <c r="AO31" s="5">
        <f ca="1">IF(AO$4="",0,IF(AO29&gt;0,0,IF(AO25-AN25&gt;0,0,IF(AO25-SUM($W31:AN31)&gt;0,0,AO25-SUM($W31:AN31)))))</f>
        <v>0</v>
      </c>
      <c r="AP31" s="5">
        <f ca="1">IF(AP$4="",0,IF(AP29&gt;0,0,IF(AP25-AO25&gt;0,0,IF(AP25-SUM($W31:AO31)&gt;0,0,AP25-SUM($W31:AO31)))))</f>
        <v>0</v>
      </c>
      <c r="AQ31" s="5">
        <f ca="1">IF(AQ$4="",0,IF(AQ29&gt;0,0,IF(AQ25-AP25&gt;0,0,IF(AQ25-SUM($W31:AP31)&gt;0,0,AQ25-SUM($W31:AP31)))))</f>
        <v>0</v>
      </c>
      <c r="AR31" s="5">
        <f ca="1">IF(AR$4="",0,IF(AR29&gt;0,0,IF(AR25-AQ25&gt;0,0,IF(AR25-SUM($W31:AQ31)&gt;0,0,AR25-SUM($W31:AQ31)))))</f>
        <v>0</v>
      </c>
      <c r="AS31" s="5">
        <f ca="1">IF(AS$4="",0,IF(AS29&gt;0,0,IF(AS25-AR25&gt;0,0,IF(AS25-SUM($W31:AR31)&gt;0,0,AS25-SUM($W31:AR31)))))</f>
        <v>0</v>
      </c>
      <c r="AT31" s="5">
        <f ca="1">IF(AT$4="",0,IF(AT29&gt;0,0,IF(AT25-AS25&gt;0,0,IF(AT25-SUM($W31:AS31)&gt;0,0,AT25-SUM($W31:AS31)))))</f>
        <v>0</v>
      </c>
      <c r="AU31" s="5">
        <f ca="1">IF(AU$4="",0,IF(AU29&gt;0,0,IF(AU25-AT25&gt;0,0,IF(AU25-SUM($W31:AT31)&gt;0,0,AU25-SUM($W31:AT31)))))</f>
        <v>0</v>
      </c>
      <c r="AV31" s="5">
        <f ca="1">IF(AV$4="",0,IF(AV29&gt;0,0,IF(AV25-AU25&gt;0,0,IF(AV25-SUM($W31:AU31)&gt;0,0,AV25-SUM($W31:AU31)))))</f>
        <v>0</v>
      </c>
      <c r="AW31" s="5">
        <f ca="1">IF(AW$4="",0,IF(AW29&gt;0,0,IF(AW25-AV25&gt;0,0,IF(AW25-SUM($W31:AV31)&gt;0,0,AW25-SUM($W31:AV31)))))</f>
        <v>0</v>
      </c>
      <c r="AX31" s="5">
        <f ca="1">IF(AX$4="",0,IF(AX29&gt;0,0,IF(AX25-AW25&gt;0,0,IF(AX25-SUM($W31:AW31)&gt;0,0,AX25-SUM($W31:AW31)))))</f>
        <v>0</v>
      </c>
      <c r="AY31" s="5">
        <f ca="1">IF(AY$4="",0,IF(AY29&gt;0,0,IF(AY25-AX25&gt;0,0,IF(AY25-SUM($W31:AX31)&gt;0,0,AY25-SUM($W31:AX31)))))</f>
        <v>0</v>
      </c>
      <c r="AZ31" s="5">
        <f ca="1">IF(AZ$4="",0,IF(AZ29&gt;0,0,IF(AZ25-AY25&gt;0,0,IF(AZ25-SUM($W31:AY31)&gt;0,0,AZ25-SUM($W31:AY31)))))</f>
        <v>0</v>
      </c>
      <c r="BA31" s="5">
        <f ca="1">IF(BA$4="",0,IF(BA29&gt;0,0,IF(BA25-AZ25&gt;0,0,IF(BA25-SUM($W31:AZ31)&gt;0,0,BA25-SUM($W31:AZ31)))))</f>
        <v>0</v>
      </c>
      <c r="BB31" s="5">
        <f ca="1">IF(BB$4="",0,IF(BB29&gt;0,0,IF(BB25-BA25&gt;0,0,IF(BB25-SUM($W31:BA31)&gt;0,0,BB25-SUM($W31:BA31)))))</f>
        <v>0</v>
      </c>
      <c r="BC31" s="5">
        <f ca="1">IF(BC$4="",0,IF(BC29&gt;0,0,IF(BC25-BB25&gt;0,0,IF(BC25-SUM($W31:BB31)&gt;0,0,BC25-SUM($W31:BB31)))))</f>
        <v>0</v>
      </c>
      <c r="BD31" s="5">
        <f ca="1">IF(BD$4="",0,IF(BD29&gt;0,0,IF(BD25-BC25&gt;0,0,IF(BD25-SUM($W31:BC31)&gt;0,0,BD25-SUM($W31:BC31)))))</f>
        <v>0</v>
      </c>
      <c r="BE31" s="5">
        <f ca="1">IF(BE$4="",0,IF(BE29&gt;0,0,IF(BE25-BD25&gt;0,0,IF(BE25-SUM($W31:BD31)&gt;0,0,BE25-SUM($W31:BD31)))))</f>
        <v>0</v>
      </c>
      <c r="BF31" s="5">
        <f ca="1">IF(BF$4="",0,IF(BF29&gt;0,0,IF(BF25-BE25&gt;0,0,IF(BF25-SUM($W31:BE31)&gt;0,0,BF25-SUM($W31:BE31)))))</f>
        <v>0</v>
      </c>
      <c r="BG31" s="5">
        <f ca="1">IF(BG$4="",0,IF(BG29&gt;0,0,IF(BG25-BF25&gt;0,0,IF(BG25-SUM($W31:BF31)&gt;0,0,BG25-SUM($W31:BF31)))))</f>
        <v>0</v>
      </c>
      <c r="BH31" s="5">
        <f ca="1">IF(BH$4="",0,IF(BH29&gt;0,0,IF(BH25-BG25&gt;0,0,IF(BH25-SUM($W31:BG31)&gt;0,0,BH25-SUM($W31:BG31)))))</f>
        <v>0</v>
      </c>
      <c r="BI31" s="5">
        <f ca="1">IF(BI$4="",0,IF(BI29&gt;0,0,IF(BI25-BH25&gt;0,0,IF(BI25-SUM($W31:BH31)&gt;0,0,BI25-SUM($W31:BH31)))))</f>
        <v>0</v>
      </c>
      <c r="BJ31" s="5">
        <f ca="1">IF(BJ$4="",0,IF(BJ29&gt;0,0,IF(BJ25-BI25&gt;0,0,IF(BJ25-SUM($W31:BI31)&gt;0,0,BJ25-SUM($W31:BI31)))))</f>
        <v>0</v>
      </c>
      <c r="BK31" s="5">
        <f ca="1">IF(BK$4="",0,IF(BK29&gt;0,0,IF(BK25-BJ25&gt;0,0,IF(BK25-SUM($W31:BJ31)&gt;0,0,BK25-SUM($W31:BJ31)))))</f>
        <v>0</v>
      </c>
      <c r="BL31" s="5">
        <f ca="1">IF(BL$4="",0,IF(BL29&gt;0,0,IF(BL25-BK25&gt;0,0,IF(BL25-SUM($W31:BK31)&gt;0,0,BL25-SUM($W31:BK31)))))</f>
        <v>0</v>
      </c>
      <c r="BM31" s="5">
        <f ca="1">IF(BM$4="",0,IF(BM29&gt;0,0,IF(BM25-BL25&gt;0,0,IF(BM25-SUM($W31:BL31)&gt;0,0,BM25-SUM($W31:BL31)))))</f>
        <v>0</v>
      </c>
      <c r="BN31" s="5">
        <f ca="1">IF(BN$4="",0,IF(BN29&gt;0,0,IF(BN25-BM25&gt;0,0,IF(BN25-SUM($W31:BM31)&gt;0,0,BN25-SUM($W31:BM31)))))</f>
        <v>0</v>
      </c>
      <c r="BO31" s="5">
        <f ca="1">IF(BO$4="",0,IF(BO29&gt;0,0,IF(BO25-BN25&gt;0,0,IF(BO25-SUM($W31:BN31)&gt;0,0,BO25-SUM($W31:BN31)))))</f>
        <v>0</v>
      </c>
      <c r="BP31" s="5">
        <f ca="1">IF(BP$4="",0,IF(BP29&gt;0,0,IF(BP25-BO25&gt;0,0,IF(BP25-SUM($W31:BO31)&gt;0,0,BP25-SUM($W31:BO31)))))</f>
        <v>0</v>
      </c>
      <c r="BQ31" s="5">
        <f ca="1">IF(BQ$4="",0,IF(BQ29&gt;0,0,IF(BQ25-BP25&gt;0,0,IF(BQ25-SUM($W31:BP31)&gt;0,0,BQ25-SUM($W31:BP31)))))</f>
        <v>0</v>
      </c>
      <c r="BR31" s="5">
        <f ca="1">IF(BR$4="",0,IF(BR29&gt;0,0,IF(BR25-BQ25&gt;0,0,IF(BR25-SUM($W31:BQ31)&gt;0,0,BR25-SUM($W31:BQ31)))))</f>
        <v>0</v>
      </c>
      <c r="BS31" s="5">
        <f ca="1">IF(BS$4="",0,IF(BS29&gt;0,0,IF(BS25-BR25&gt;0,0,IF(BS25-SUM($W31:BR31)&gt;0,0,BS25-SUM($W31:BR31)))))</f>
        <v>0</v>
      </c>
      <c r="BT31" s="5">
        <f ca="1">IF(BT$4="",0,IF(BT29&gt;0,0,IF(BT25-BS25&gt;0,0,IF(BT25-SUM($W31:BS31)&gt;0,0,BT25-SUM($W31:BS31)))))</f>
        <v>0</v>
      </c>
      <c r="BU31" s="5">
        <f ca="1">IF(BU$4="",0,IF(BU29&gt;0,0,IF(BU25-BT25&gt;0,0,IF(BU25-SUM($W31:BT31)&gt;0,0,BU25-SUM($W31:BT31)))))</f>
        <v>0</v>
      </c>
      <c r="BV31" s="5">
        <f ca="1">IF(BV$4="",0,IF(BV29&gt;0,0,IF(BV25-BU25&gt;0,0,IF(BV25-SUM($W31:BU31)&gt;0,0,BV25-SUM($W31:BU31)))))</f>
        <v>0</v>
      </c>
      <c r="BW31" s="5">
        <f ca="1">IF(BW$4="",0,IF(BW29&gt;0,0,IF(BW25-BV25&gt;0,0,IF(BW25-SUM($W31:BV31)&gt;0,0,BW25-SUM($W31:BV31)))))</f>
        <v>0</v>
      </c>
      <c r="BX31" s="5">
        <f ca="1">IF(BX$4="",0,IF(BX29&gt;0,0,IF(BX25-BW25&gt;0,0,IF(BX25-SUM($W31:BW31)&gt;0,0,BX25-SUM($W31:BW31)))))</f>
        <v>0</v>
      </c>
      <c r="BY31" s="5">
        <f ca="1">IF(BY$4="",0,IF(BY29&gt;0,0,IF(BY25-BX25&gt;0,0,IF(BY25-SUM($W31:BX31)&gt;0,0,BY25-SUM($W31:BX31)))))</f>
        <v>0</v>
      </c>
      <c r="BZ31" s="5">
        <f ca="1">IF(BZ$4="",0,IF(BZ29&gt;0,0,IF(BZ25-BY25&gt;0,0,IF(BZ25-SUM($W31:BY31)&gt;0,0,BZ25-SUM($W31:BY31)))))</f>
        <v>0</v>
      </c>
      <c r="CA31" s="5">
        <f ca="1">IF(CA$4="",0,IF(CA29&gt;0,0,IF(CA25-BZ25&gt;0,0,IF(CA25-SUM($W31:BZ31)&gt;0,0,CA25-SUM($W31:BZ31)))))</f>
        <v>0</v>
      </c>
      <c r="CB31" s="5">
        <f ca="1">IF(CB$4="",0,IF(CB29&gt;0,0,IF(CB25-CA25&gt;0,0,IF(CB25-SUM($W31:CA31)&gt;0,0,CB25-SUM($W31:CA31)))))</f>
        <v>0</v>
      </c>
      <c r="CC31" s="5">
        <f ca="1">IF(CC$4="",0,IF(CC29&gt;0,0,IF(CC25-CB25&gt;0,0,IF(CC25-SUM($W31:CB31)&gt;0,0,CC25-SUM($W31:CB31)))))</f>
        <v>0</v>
      </c>
      <c r="CD31" s="5">
        <f ca="1">IF(CD$4="",0,IF(CD29&gt;0,0,IF(CD25-CC25&gt;0,0,IF(CD25-SUM($W31:CC31)&gt;0,0,CD25-SUM($W31:CC31)))))</f>
        <v>0</v>
      </c>
      <c r="CE31" s="5">
        <f ca="1">IF(CE$4="",0,IF(CE29&gt;0,0,IF(CE25-CD25&gt;0,0,IF(CE25-SUM($W31:CD31)&gt;0,0,CE25-SUM($W31:CD31)))))</f>
        <v>0</v>
      </c>
      <c r="CF31" s="5">
        <f ca="1">IF(CF$4="",0,IF(CF29&gt;0,0,IF(CF25-CE25&gt;0,0,IF(CF25-SUM($W31:CE31)&gt;0,0,CF25-SUM($W31:CE31)))))</f>
        <v>0</v>
      </c>
    </row>
    <row r="33" spans="2:84" x14ac:dyDescent="0.3">
      <c r="B33" s="13">
        <f>ROW()</f>
        <v>33</v>
      </c>
      <c r="H33" s="1" t="s">
        <v>247</v>
      </c>
      <c r="M33" s="53" t="s">
        <v>18</v>
      </c>
      <c r="P33" s="72" t="str">
        <f>Lists!$AI$20</f>
        <v>FCF</v>
      </c>
      <c r="U33" s="5">
        <f ca="1">SUM(INDIRECT(ADDRESS($B33,$X$2)&amp;":"&amp;ADDRESS($B33,$X$2-1+$P$8)))</f>
        <v>193846956.86235967</v>
      </c>
      <c r="X33" s="5">
        <f ca="1">IF(X$4="",0,X29+X31)</f>
        <v>-594000</v>
      </c>
      <c r="Y33" s="5">
        <f t="shared" ref="Y33:CF33" ca="1" si="57">IF(Y$4="",0,Y29+Y31)</f>
        <v>-814000</v>
      </c>
      <c r="Z33" s="5">
        <f t="shared" ca="1" si="57"/>
        <v>-1025000</v>
      </c>
      <c r="AA33" s="5">
        <f t="shared" ca="1" si="57"/>
        <v>-2164000</v>
      </c>
      <c r="AB33" s="5">
        <f t="shared" ca="1" si="57"/>
        <v>-3595000</v>
      </c>
      <c r="AC33" s="5">
        <f t="shared" ca="1" si="57"/>
        <v>-3595000</v>
      </c>
      <c r="AD33" s="5">
        <f t="shared" ca="1" si="57"/>
        <v>-3671500</v>
      </c>
      <c r="AE33" s="5">
        <f t="shared" ca="1" si="57"/>
        <v>-8614500</v>
      </c>
      <c r="AF33" s="5">
        <f t="shared" ca="1" si="57"/>
        <v>-8614500</v>
      </c>
      <c r="AG33" s="5">
        <f t="shared" ca="1" si="57"/>
        <v>-11203500</v>
      </c>
      <c r="AH33" s="5">
        <f t="shared" ca="1" si="57"/>
        <v>-4084500</v>
      </c>
      <c r="AI33" s="5">
        <f t="shared" ca="1" si="57"/>
        <v>-2604500</v>
      </c>
      <c r="AJ33" s="5">
        <f t="shared" ca="1" si="57"/>
        <v>-1943840.4159733355</v>
      </c>
      <c r="AK33" s="5">
        <f t="shared" ca="1" si="57"/>
        <v>-2031577.4254000038</v>
      </c>
      <c r="AL33" s="5">
        <f t="shared" ca="1" si="57"/>
        <v>-1064908.7412900031</v>
      </c>
      <c r="AM33" s="5">
        <f t="shared" ca="1" si="57"/>
        <v>-515486.86239039898</v>
      </c>
      <c r="AN33" s="5">
        <f t="shared" ca="1" si="57"/>
        <v>74256.818809597753</v>
      </c>
      <c r="AO33" s="5">
        <f t="shared" ca="1" si="57"/>
        <v>474637.84167626657</v>
      </c>
      <c r="AP33" s="5">
        <f t="shared" ca="1" si="57"/>
        <v>918037.3112493431</v>
      </c>
      <c r="AQ33" s="5">
        <f t="shared" ca="1" si="57"/>
        <v>1707746.289456683</v>
      </c>
      <c r="AR33" s="5">
        <f t="shared" ca="1" si="57"/>
        <v>2426415.846780418</v>
      </c>
      <c r="AS33" s="5">
        <f t="shared" ca="1" si="57"/>
        <v>2185581.1629252429</v>
      </c>
      <c r="AT33" s="5">
        <f t="shared" ca="1" si="57"/>
        <v>2920079.0076049725</v>
      </c>
      <c r="AU33" s="5">
        <f t="shared" ca="1" si="57"/>
        <v>3535114.226201375</v>
      </c>
      <c r="AV33" s="5">
        <f t="shared" ca="1" si="57"/>
        <v>2597086.1900151963</v>
      </c>
      <c r="AW33" s="5">
        <f t="shared" ca="1" si="57"/>
        <v>3459411.1060523549</v>
      </c>
      <c r="AX33" s="5">
        <f t="shared" ca="1" si="57"/>
        <v>4207959.0155809494</v>
      </c>
      <c r="AY33" s="5">
        <f t="shared" ca="1" si="57"/>
        <v>3570101.1285522487</v>
      </c>
      <c r="AZ33" s="5">
        <f t="shared" ca="1" si="57"/>
        <v>4250201.3133474644</v>
      </c>
      <c r="BA33" s="5">
        <f t="shared" ca="1" si="57"/>
        <v>4615478.2328868443</v>
      </c>
      <c r="BB33" s="5">
        <f t="shared" ca="1" si="57"/>
        <v>4276123.1563002234</v>
      </c>
      <c r="BC33" s="5">
        <f t="shared" ca="1" si="57"/>
        <v>5499573.2187868617</v>
      </c>
      <c r="BD33" s="5">
        <f t="shared" ca="1" si="57"/>
        <v>6710491.8878639899</v>
      </c>
      <c r="BE33" s="5">
        <f t="shared" ca="1" si="57"/>
        <v>6532837.1134585906</v>
      </c>
      <c r="BF33" s="5">
        <f t="shared" ca="1" si="57"/>
        <v>6839552.4877795493</v>
      </c>
      <c r="BG33" s="5">
        <f t="shared" ca="1" si="57"/>
        <v>6861538.7825696683</v>
      </c>
      <c r="BH33" s="5">
        <f t="shared" ca="1" si="57"/>
        <v>6355100.0178925637</v>
      </c>
      <c r="BI33" s="5">
        <f t="shared" ca="1" si="57"/>
        <v>6644168.9647785043</v>
      </c>
      <c r="BJ33" s="5">
        <f t="shared" ca="1" si="57"/>
        <v>7006424.0852885386</v>
      </c>
      <c r="BK33" s="5">
        <f t="shared" ca="1" si="57"/>
        <v>7184885.4637043281</v>
      </c>
      <c r="BL33" s="5">
        <f t="shared" ca="1" si="57"/>
        <v>7286586.697708684</v>
      </c>
      <c r="BM33" s="5">
        <f t="shared" ca="1" si="57"/>
        <v>7149742.5106020765</v>
      </c>
      <c r="BN33" s="5">
        <f t="shared" ca="1" si="57"/>
        <v>7118305.4479985731</v>
      </c>
      <c r="BO33" s="5">
        <f t="shared" ca="1" si="57"/>
        <v>7404278.2655061809</v>
      </c>
      <c r="BP33" s="5">
        <f t="shared" ca="1" si="57"/>
        <v>7747897.4419992147</v>
      </c>
      <c r="BQ33" s="5">
        <f t="shared" ca="1" si="57"/>
        <v>7482954.1062684944</v>
      </c>
      <c r="BR33" s="5">
        <f t="shared" ca="1" si="57"/>
        <v>7734097.4880603822</v>
      </c>
      <c r="BS33" s="5">
        <f t="shared" ca="1" si="57"/>
        <v>7756946.3522113161</v>
      </c>
      <c r="BT33" s="5">
        <f t="shared" ca="1" si="57"/>
        <v>7091296.2865944747</v>
      </c>
      <c r="BU33" s="5">
        <f t="shared" ca="1" si="57"/>
        <v>7338691.9980014861</v>
      </c>
      <c r="BV33" s="5">
        <f t="shared" ca="1" si="57"/>
        <v>7661461.9638935849</v>
      </c>
      <c r="BW33" s="5">
        <f t="shared" ca="1" si="57"/>
        <v>7306177.8823932782</v>
      </c>
      <c r="BX33" s="5">
        <f t="shared" ca="1" si="57"/>
        <v>7412282.9131966978</v>
      </c>
      <c r="BY33" s="5">
        <f t="shared" ca="1" si="57"/>
        <v>7296354.4126538727</v>
      </c>
      <c r="BZ33" s="5">
        <f t="shared" ca="1" si="57"/>
        <v>7036704.9527102401</v>
      </c>
      <c r="CA33" s="5">
        <f t="shared" ca="1" si="57"/>
        <v>7280839.3136952566</v>
      </c>
      <c r="CB33" s="5">
        <f t="shared" ca="1" si="57"/>
        <v>7666314.025158939</v>
      </c>
      <c r="CC33" s="5">
        <f t="shared" ca="1" si="57"/>
        <v>7681783.2771127867</v>
      </c>
      <c r="CD33" s="5">
        <f t="shared" ca="1" si="57"/>
        <v>7826923.8530314667</v>
      </c>
      <c r="CE33" s="5">
        <f t="shared" ca="1" si="57"/>
        <v>7850330.4490546687</v>
      </c>
      <c r="CF33" s="5">
        <f t="shared" ca="1" si="57"/>
        <v>0</v>
      </c>
    </row>
    <row r="34" spans="2:84" x14ac:dyDescent="0.3">
      <c r="X34" s="109"/>
    </row>
    <row r="35" spans="2:84" x14ac:dyDescent="0.3">
      <c r="B35" s="13">
        <f>ROW()</f>
        <v>35</v>
      </c>
      <c r="H35" s="1" t="s">
        <v>293</v>
      </c>
      <c r="M35" s="53" t="s">
        <v>16</v>
      </c>
      <c r="U35" s="31">
        <f ca="1">IFERROR(XIRR(INDIRECT(ADDRESS($B33,SUMIFS($W$2:$ZZ$2,$W35:$ZZ35,1),4,1)&amp;":"&amp;ADDRESS($B33,SUMIFS($2:$2,$1:$1,$P$8),4,1)),INDIRECT(ADDRESS(7,SUMIFS($W$2:$ZZ$2,$W35:$ZZ35,1),4,1)&amp;":"&amp;ADDRESS(7,SUMIFS($2:$2,$1:$1,$P$8),4,1))),0)</f>
        <v>0.75895658731460558</v>
      </c>
      <c r="X35" s="5">
        <f ca="1">IF(AND(X33&lt;&gt;0,SUM($W35:W35)&lt;&gt;1),1,0)</f>
        <v>1</v>
      </c>
      <c r="Y35" s="5">
        <f ca="1">IF(AND(Y33&lt;&gt;0,SUM($W35:X35)&lt;&gt;1),1,0)</f>
        <v>0</v>
      </c>
      <c r="Z35" s="5">
        <f ca="1">IF(AND(Z33&lt;&gt;0,SUM($W35:Y35)&lt;&gt;1),1,0)</f>
        <v>0</v>
      </c>
      <c r="AA35" s="5">
        <f ca="1">IF(AND(AA33&lt;&gt;0,SUM($W35:Z35)&lt;&gt;1),1,0)</f>
        <v>0</v>
      </c>
      <c r="AB35" s="5">
        <f ca="1">IF(AND(AB33&lt;&gt;0,SUM($W35:AA35)&lt;&gt;1),1,0)</f>
        <v>0</v>
      </c>
      <c r="AC35" s="5">
        <f ca="1">IF(AND(AC33&lt;&gt;0,SUM($W35:AB35)&lt;&gt;1),1,0)</f>
        <v>0</v>
      </c>
      <c r="AD35" s="5">
        <f ca="1">IF(AND(AD33&lt;&gt;0,SUM($W35:AC35)&lt;&gt;1),1,0)</f>
        <v>0</v>
      </c>
      <c r="AE35" s="5">
        <f ca="1">IF(AND(AE33&lt;&gt;0,SUM($W35:AD35)&lt;&gt;1),1,0)</f>
        <v>0</v>
      </c>
      <c r="AF35" s="5">
        <f ca="1">IF(AND(AF33&lt;&gt;0,SUM($W35:AE35)&lt;&gt;1),1,0)</f>
        <v>0</v>
      </c>
      <c r="AG35" s="5">
        <f ca="1">IF(AND(AG33&lt;&gt;0,SUM($W35:AF35)&lt;&gt;1),1,0)</f>
        <v>0</v>
      </c>
      <c r="AH35" s="5">
        <f ca="1">IF(AND(AH33&lt;&gt;0,SUM($W35:AG35)&lt;&gt;1),1,0)</f>
        <v>0</v>
      </c>
      <c r="AI35" s="5">
        <f ca="1">IF(AND(AI33&lt;&gt;0,SUM($W35:AH35)&lt;&gt;1),1,0)</f>
        <v>0</v>
      </c>
      <c r="AJ35" s="5">
        <f ca="1">IF(AND(AJ33&lt;&gt;0,SUM($W35:AI35)&lt;&gt;1),1,0)</f>
        <v>0</v>
      </c>
      <c r="AK35" s="5">
        <f ca="1">IF(AND(AK33&lt;&gt;0,SUM($W35:AJ35)&lt;&gt;1),1,0)</f>
        <v>0</v>
      </c>
      <c r="AL35" s="5">
        <f ca="1">IF(AND(AL33&lt;&gt;0,SUM($W35:AK35)&lt;&gt;1),1,0)</f>
        <v>0</v>
      </c>
      <c r="AM35" s="5">
        <f ca="1">IF(AND(AM33&lt;&gt;0,SUM($W35:AL35)&lt;&gt;1),1,0)</f>
        <v>0</v>
      </c>
      <c r="AN35" s="5">
        <f ca="1">IF(AND(AN33&lt;&gt;0,SUM($W35:AM35)&lt;&gt;1),1,0)</f>
        <v>0</v>
      </c>
      <c r="AO35" s="5">
        <f ca="1">IF(AND(AO33&lt;&gt;0,SUM($W35:AN35)&lt;&gt;1),1,0)</f>
        <v>0</v>
      </c>
      <c r="AP35" s="5">
        <f ca="1">IF(AND(AP33&lt;&gt;0,SUM($W35:AO35)&lt;&gt;1),1,0)</f>
        <v>0</v>
      </c>
      <c r="AQ35" s="5">
        <f ca="1">IF(AND(AQ33&lt;&gt;0,SUM($W35:AP35)&lt;&gt;1),1,0)</f>
        <v>0</v>
      </c>
      <c r="AR35" s="5">
        <f ca="1">IF(AND(AR33&lt;&gt;0,SUM($W35:AQ35)&lt;&gt;1),1,0)</f>
        <v>0</v>
      </c>
      <c r="AS35" s="5">
        <f ca="1">IF(AND(AS33&lt;&gt;0,SUM($W35:AR35)&lt;&gt;1),1,0)</f>
        <v>0</v>
      </c>
      <c r="AT35" s="5">
        <f ca="1">IF(AND(AT33&lt;&gt;0,SUM($W35:AS35)&lt;&gt;1),1,0)</f>
        <v>0</v>
      </c>
      <c r="AU35" s="5">
        <f ca="1">IF(AND(AU33&lt;&gt;0,SUM($W35:AT35)&lt;&gt;1),1,0)</f>
        <v>0</v>
      </c>
      <c r="AV35" s="5">
        <f ca="1">IF(AND(AV33&lt;&gt;0,SUM($W35:AU35)&lt;&gt;1),1,0)</f>
        <v>0</v>
      </c>
      <c r="AW35" s="5">
        <f ca="1">IF(AND(AW33&lt;&gt;0,SUM($W35:AV35)&lt;&gt;1),1,0)</f>
        <v>0</v>
      </c>
      <c r="AX35" s="5">
        <f ca="1">IF(AND(AX33&lt;&gt;0,SUM($W35:AW35)&lt;&gt;1),1,0)</f>
        <v>0</v>
      </c>
      <c r="AY35" s="5">
        <f ca="1">IF(AND(AY33&lt;&gt;0,SUM($W35:AX35)&lt;&gt;1),1,0)</f>
        <v>0</v>
      </c>
      <c r="AZ35" s="5">
        <f ca="1">IF(AND(AZ33&lt;&gt;0,SUM($W35:AY35)&lt;&gt;1),1,0)</f>
        <v>0</v>
      </c>
      <c r="BA35" s="5">
        <f ca="1">IF(AND(BA33&lt;&gt;0,SUM($W35:AZ35)&lt;&gt;1),1,0)</f>
        <v>0</v>
      </c>
      <c r="BB35" s="5">
        <f ca="1">IF(AND(BB33&lt;&gt;0,SUM($W35:BA35)&lt;&gt;1),1,0)</f>
        <v>0</v>
      </c>
      <c r="BC35" s="5">
        <f ca="1">IF(AND(BC33&lt;&gt;0,SUM($W35:BB35)&lt;&gt;1),1,0)</f>
        <v>0</v>
      </c>
      <c r="BD35" s="5">
        <f ca="1">IF(AND(BD33&lt;&gt;0,SUM($W35:BC35)&lt;&gt;1),1,0)</f>
        <v>0</v>
      </c>
      <c r="BE35" s="5">
        <f ca="1">IF(AND(BE33&lt;&gt;0,SUM($W35:BD35)&lt;&gt;1),1,0)</f>
        <v>0</v>
      </c>
      <c r="BF35" s="5">
        <f ca="1">IF(AND(BF33&lt;&gt;0,SUM($W35:BE35)&lt;&gt;1),1,0)</f>
        <v>0</v>
      </c>
      <c r="BG35" s="5">
        <f ca="1">IF(AND(BG33&lt;&gt;0,SUM($W35:BF35)&lt;&gt;1),1,0)</f>
        <v>0</v>
      </c>
      <c r="BH35" s="5">
        <f ca="1">IF(AND(BH33&lt;&gt;0,SUM($W35:BG35)&lt;&gt;1),1,0)</f>
        <v>0</v>
      </c>
      <c r="BI35" s="5">
        <f ca="1">IF(AND(BI33&lt;&gt;0,SUM($W35:BH35)&lt;&gt;1),1,0)</f>
        <v>0</v>
      </c>
      <c r="BJ35" s="5">
        <f ca="1">IF(AND(BJ33&lt;&gt;0,SUM($W35:BI35)&lt;&gt;1),1,0)</f>
        <v>0</v>
      </c>
      <c r="BK35" s="5">
        <f ca="1">IF(AND(BK33&lt;&gt;0,SUM($W35:BJ35)&lt;&gt;1),1,0)</f>
        <v>0</v>
      </c>
      <c r="BL35" s="5">
        <f ca="1">IF(AND(BL33&lt;&gt;0,SUM($W35:BK35)&lt;&gt;1),1,0)</f>
        <v>0</v>
      </c>
      <c r="BM35" s="5">
        <f ca="1">IF(AND(BM33&lt;&gt;0,SUM($W35:BL35)&lt;&gt;1),1,0)</f>
        <v>0</v>
      </c>
      <c r="BN35" s="5">
        <f ca="1">IF(AND(BN33&lt;&gt;0,SUM($W35:BM35)&lt;&gt;1),1,0)</f>
        <v>0</v>
      </c>
      <c r="BO35" s="5">
        <f ca="1">IF(AND(BO33&lt;&gt;0,SUM($W35:BN35)&lt;&gt;1),1,0)</f>
        <v>0</v>
      </c>
      <c r="BP35" s="5">
        <f ca="1">IF(AND(BP33&lt;&gt;0,SUM($W35:BO35)&lt;&gt;1),1,0)</f>
        <v>0</v>
      </c>
      <c r="BQ35" s="5">
        <f ca="1">IF(AND(BQ33&lt;&gt;0,SUM($W35:BP35)&lt;&gt;1),1,0)</f>
        <v>0</v>
      </c>
      <c r="BR35" s="5">
        <f ca="1">IF(AND(BR33&lt;&gt;0,SUM($W35:BQ35)&lt;&gt;1),1,0)</f>
        <v>0</v>
      </c>
      <c r="BS35" s="5">
        <f ca="1">IF(AND(BS33&lt;&gt;0,SUM($W35:BR35)&lt;&gt;1),1,0)</f>
        <v>0</v>
      </c>
      <c r="BT35" s="5">
        <f ca="1">IF(AND(BT33&lt;&gt;0,SUM($W35:BS35)&lt;&gt;1),1,0)</f>
        <v>0</v>
      </c>
      <c r="BU35" s="5">
        <f ca="1">IF(AND(BU33&lt;&gt;0,SUM($W35:BT35)&lt;&gt;1),1,0)</f>
        <v>0</v>
      </c>
      <c r="BV35" s="5">
        <f ca="1">IF(AND(BV33&lt;&gt;0,SUM($W35:BU35)&lt;&gt;1),1,0)</f>
        <v>0</v>
      </c>
      <c r="BW35" s="5">
        <f ca="1">IF(AND(BW33&lt;&gt;0,SUM($W35:BV35)&lt;&gt;1),1,0)</f>
        <v>0</v>
      </c>
      <c r="BX35" s="5">
        <f ca="1">IF(AND(BX33&lt;&gt;0,SUM($W35:BW35)&lt;&gt;1),1,0)</f>
        <v>0</v>
      </c>
      <c r="BY35" s="5">
        <f ca="1">IF(AND(BY33&lt;&gt;0,SUM($W35:BX35)&lt;&gt;1),1,0)</f>
        <v>0</v>
      </c>
      <c r="BZ35" s="5">
        <f ca="1">IF(AND(BZ33&lt;&gt;0,SUM($W35:BY35)&lt;&gt;1),1,0)</f>
        <v>0</v>
      </c>
      <c r="CA35" s="5">
        <f ca="1">IF(AND(CA33&lt;&gt;0,SUM($W35:BZ35)&lt;&gt;1),1,0)</f>
        <v>0</v>
      </c>
      <c r="CB35" s="5">
        <f ca="1">IF(AND(CB33&lt;&gt;0,SUM($W35:CA35)&lt;&gt;1),1,0)</f>
        <v>0</v>
      </c>
      <c r="CC35" s="5">
        <f ca="1">IF(AND(CC33&lt;&gt;0,SUM($W35:CB35)&lt;&gt;1),1,0)</f>
        <v>0</v>
      </c>
      <c r="CD35" s="5">
        <f ca="1">IF(AND(CD33&lt;&gt;0,SUM($W35:CC35)&lt;&gt;1),1,0)</f>
        <v>0</v>
      </c>
      <c r="CE35" s="5">
        <f ca="1">IF(AND(CE33&lt;&gt;0,SUM($W35:CD35)&lt;&gt;1),1,0)</f>
        <v>0</v>
      </c>
      <c r="CF35" s="5">
        <f ca="1">IF(AND(CF33&lt;&gt;0,SUM($W35:CE35)&lt;&gt;1),1,0)</f>
        <v>0</v>
      </c>
    </row>
    <row r="36" spans="2:84" x14ac:dyDescent="0.3">
      <c r="X36" s="109"/>
    </row>
    <row r="37" spans="2:84" x14ac:dyDescent="0.3">
      <c r="B37" s="13">
        <f>ROW()</f>
        <v>37</v>
      </c>
      <c r="G37" s="117"/>
      <c r="H37" s="1" t="s">
        <v>443</v>
      </c>
    </row>
    <row r="39" spans="2:84" x14ac:dyDescent="0.3">
      <c r="B39" s="13">
        <f>ROW()</f>
        <v>39</v>
      </c>
      <c r="G39" s="115"/>
      <c r="H39" s="1" t="s">
        <v>255</v>
      </c>
      <c r="M39" s="53" t="s">
        <v>18</v>
      </c>
      <c r="P39" s="72" t="str">
        <f>Lists!$AI$10</f>
        <v>CF(-)</v>
      </c>
      <c r="U39" s="5">
        <f ca="1">SUM(INDIRECT(ADDRESS($B39,$X$2)&amp;":"&amp;ADDRESS($B39,$X$2-1+$P$8)))</f>
        <v>0</v>
      </c>
      <c r="X39" s="5">
        <f ca="1">IF(X$4="",0,X40+X41)</f>
        <v>0</v>
      </c>
      <c r="Y39" s="5">
        <f t="shared" ref="Y39:CF39" ca="1" si="58">IF(Y$4="",0,Y40+Y41)</f>
        <v>0</v>
      </c>
      <c r="Z39" s="5">
        <f t="shared" ca="1" si="58"/>
        <v>0</v>
      </c>
      <c r="AA39" s="5">
        <f t="shared" ca="1" si="58"/>
        <v>0</v>
      </c>
      <c r="AB39" s="5">
        <f t="shared" ca="1" si="58"/>
        <v>0</v>
      </c>
      <c r="AC39" s="5">
        <f t="shared" ca="1" si="58"/>
        <v>0</v>
      </c>
      <c r="AD39" s="5">
        <f t="shared" ca="1" si="58"/>
        <v>0</v>
      </c>
      <c r="AE39" s="5">
        <f t="shared" ca="1" si="58"/>
        <v>0</v>
      </c>
      <c r="AF39" s="5">
        <f t="shared" ca="1" si="58"/>
        <v>0</v>
      </c>
      <c r="AG39" s="5">
        <f t="shared" ca="1" si="58"/>
        <v>0</v>
      </c>
      <c r="AH39" s="5">
        <f t="shared" ca="1" si="58"/>
        <v>0</v>
      </c>
      <c r="AI39" s="5">
        <f t="shared" ca="1" si="58"/>
        <v>0</v>
      </c>
      <c r="AJ39" s="5">
        <f t="shared" ca="1" si="58"/>
        <v>0</v>
      </c>
      <c r="AK39" s="5">
        <f t="shared" ca="1" si="58"/>
        <v>0</v>
      </c>
      <c r="AL39" s="5">
        <f t="shared" ca="1" si="58"/>
        <v>0</v>
      </c>
      <c r="AM39" s="5">
        <f t="shared" ca="1" si="58"/>
        <v>0</v>
      </c>
      <c r="AN39" s="5">
        <f t="shared" ca="1" si="58"/>
        <v>0</v>
      </c>
      <c r="AO39" s="5">
        <f t="shared" ca="1" si="58"/>
        <v>0</v>
      </c>
      <c r="AP39" s="5">
        <f t="shared" ca="1" si="58"/>
        <v>0</v>
      </c>
      <c r="AQ39" s="5">
        <f t="shared" ca="1" si="58"/>
        <v>0</v>
      </c>
      <c r="AR39" s="5">
        <f t="shared" ca="1" si="58"/>
        <v>0</v>
      </c>
      <c r="AS39" s="5">
        <f t="shared" ca="1" si="58"/>
        <v>0</v>
      </c>
      <c r="AT39" s="5">
        <f t="shared" ca="1" si="58"/>
        <v>0</v>
      </c>
      <c r="AU39" s="5">
        <f t="shared" ca="1" si="58"/>
        <v>0</v>
      </c>
      <c r="AV39" s="5">
        <f t="shared" ca="1" si="58"/>
        <v>0</v>
      </c>
      <c r="AW39" s="5">
        <f t="shared" ca="1" si="58"/>
        <v>0</v>
      </c>
      <c r="AX39" s="5">
        <f t="shared" ca="1" si="58"/>
        <v>0</v>
      </c>
      <c r="AY39" s="5">
        <f t="shared" ca="1" si="58"/>
        <v>0</v>
      </c>
      <c r="AZ39" s="5">
        <f t="shared" ca="1" si="58"/>
        <v>0</v>
      </c>
      <c r="BA39" s="5">
        <f t="shared" ca="1" si="58"/>
        <v>0</v>
      </c>
      <c r="BB39" s="5">
        <f t="shared" ca="1" si="58"/>
        <v>0</v>
      </c>
      <c r="BC39" s="5">
        <f t="shared" ca="1" si="58"/>
        <v>0</v>
      </c>
      <c r="BD39" s="5">
        <f t="shared" ca="1" si="58"/>
        <v>0</v>
      </c>
      <c r="BE39" s="5">
        <f t="shared" ca="1" si="58"/>
        <v>0</v>
      </c>
      <c r="BF39" s="5">
        <f t="shared" ca="1" si="58"/>
        <v>0</v>
      </c>
      <c r="BG39" s="5">
        <f t="shared" ca="1" si="58"/>
        <v>0</v>
      </c>
      <c r="BH39" s="5">
        <f t="shared" ca="1" si="58"/>
        <v>0</v>
      </c>
      <c r="BI39" s="5">
        <f t="shared" ca="1" si="58"/>
        <v>0</v>
      </c>
      <c r="BJ39" s="5">
        <f t="shared" ca="1" si="58"/>
        <v>0</v>
      </c>
      <c r="BK39" s="5">
        <f t="shared" ca="1" si="58"/>
        <v>0</v>
      </c>
      <c r="BL39" s="5">
        <f t="shared" ca="1" si="58"/>
        <v>0</v>
      </c>
      <c r="BM39" s="5">
        <f t="shared" ca="1" si="58"/>
        <v>0</v>
      </c>
      <c r="BN39" s="5">
        <f t="shared" ca="1" si="58"/>
        <v>0</v>
      </c>
      <c r="BO39" s="5">
        <f t="shared" ca="1" si="58"/>
        <v>0</v>
      </c>
      <c r="BP39" s="5">
        <f t="shared" ca="1" si="58"/>
        <v>0</v>
      </c>
      <c r="BQ39" s="5">
        <f t="shared" ca="1" si="58"/>
        <v>0</v>
      </c>
      <c r="BR39" s="5">
        <f t="shared" ca="1" si="58"/>
        <v>0</v>
      </c>
      <c r="BS39" s="5">
        <f t="shared" ca="1" si="58"/>
        <v>0</v>
      </c>
      <c r="BT39" s="5">
        <f t="shared" ca="1" si="58"/>
        <v>0</v>
      </c>
      <c r="BU39" s="5">
        <f t="shared" ca="1" si="58"/>
        <v>0</v>
      </c>
      <c r="BV39" s="5">
        <f t="shared" ca="1" si="58"/>
        <v>0</v>
      </c>
      <c r="BW39" s="5">
        <f t="shared" ca="1" si="58"/>
        <v>0</v>
      </c>
      <c r="BX39" s="5">
        <f t="shared" ca="1" si="58"/>
        <v>0</v>
      </c>
      <c r="BY39" s="5">
        <f t="shared" ca="1" si="58"/>
        <v>0</v>
      </c>
      <c r="BZ39" s="5">
        <f t="shared" ca="1" si="58"/>
        <v>0</v>
      </c>
      <c r="CA39" s="5">
        <f t="shared" ca="1" si="58"/>
        <v>0</v>
      </c>
      <c r="CB39" s="5">
        <f t="shared" ca="1" si="58"/>
        <v>0</v>
      </c>
      <c r="CC39" s="5">
        <f t="shared" ca="1" si="58"/>
        <v>0</v>
      </c>
      <c r="CD39" s="5">
        <f t="shared" ca="1" si="58"/>
        <v>0</v>
      </c>
      <c r="CE39" s="5">
        <f t="shared" ca="1" si="58"/>
        <v>0</v>
      </c>
      <c r="CF39" s="5">
        <f t="shared" ca="1" si="58"/>
        <v>0</v>
      </c>
    </row>
    <row r="40" spans="2:84" x14ac:dyDescent="0.3">
      <c r="B40" s="13">
        <f>ROW()</f>
        <v>40</v>
      </c>
      <c r="H40" s="1" t="str">
        <f t="shared" ref="H40:H44" si="59">$H$39</f>
        <v>Приобретение оборудования в лизинг</v>
      </c>
      <c r="I40" s="1" t="s">
        <v>256</v>
      </c>
      <c r="M40" s="53" t="s">
        <v>18</v>
      </c>
      <c r="P40" s="72"/>
      <c r="U40" s="5">
        <f t="shared" ref="U40:U43" ca="1" si="60">SUM(INDIRECT(ADDRESS($B40,$X$2)&amp;":"&amp;ADDRESS($B40,$X$2-1+$P$8)))</f>
        <v>0</v>
      </c>
      <c r="X40" s="5">
        <f t="shared" ref="X40:BC40" ca="1" si="61">IF(X$4="",0,IF(X$1=$P$48,$P$46*$P$47,0))</f>
        <v>0</v>
      </c>
      <c r="Y40" s="5">
        <f t="shared" ca="1" si="61"/>
        <v>0</v>
      </c>
      <c r="Z40" s="5">
        <f t="shared" ca="1" si="61"/>
        <v>0</v>
      </c>
      <c r="AA40" s="5">
        <f t="shared" ca="1" si="61"/>
        <v>0</v>
      </c>
      <c r="AB40" s="5">
        <f t="shared" ca="1" si="61"/>
        <v>0</v>
      </c>
      <c r="AC40" s="5">
        <f t="shared" ca="1" si="61"/>
        <v>0</v>
      </c>
      <c r="AD40" s="5">
        <f t="shared" ca="1" si="61"/>
        <v>0</v>
      </c>
      <c r="AE40" s="5">
        <f t="shared" ca="1" si="61"/>
        <v>0</v>
      </c>
      <c r="AF40" s="5">
        <f t="shared" ca="1" si="61"/>
        <v>0</v>
      </c>
      <c r="AG40" s="5">
        <f t="shared" ca="1" si="61"/>
        <v>0</v>
      </c>
      <c r="AH40" s="5">
        <f t="shared" ca="1" si="61"/>
        <v>0</v>
      </c>
      <c r="AI40" s="5">
        <f t="shared" ca="1" si="61"/>
        <v>0</v>
      </c>
      <c r="AJ40" s="5">
        <f t="shared" ca="1" si="61"/>
        <v>0</v>
      </c>
      <c r="AK40" s="5">
        <f t="shared" ca="1" si="61"/>
        <v>0</v>
      </c>
      <c r="AL40" s="5">
        <f t="shared" ca="1" si="61"/>
        <v>0</v>
      </c>
      <c r="AM40" s="5">
        <f t="shared" ca="1" si="61"/>
        <v>0</v>
      </c>
      <c r="AN40" s="5">
        <f t="shared" ca="1" si="61"/>
        <v>0</v>
      </c>
      <c r="AO40" s="5">
        <f t="shared" ca="1" si="61"/>
        <v>0</v>
      </c>
      <c r="AP40" s="5">
        <f t="shared" ca="1" si="61"/>
        <v>0</v>
      </c>
      <c r="AQ40" s="5">
        <f t="shared" ca="1" si="61"/>
        <v>0</v>
      </c>
      <c r="AR40" s="5">
        <f t="shared" ca="1" si="61"/>
        <v>0</v>
      </c>
      <c r="AS40" s="5">
        <f t="shared" ca="1" si="61"/>
        <v>0</v>
      </c>
      <c r="AT40" s="5">
        <f t="shared" ca="1" si="61"/>
        <v>0</v>
      </c>
      <c r="AU40" s="5">
        <f t="shared" ca="1" si="61"/>
        <v>0</v>
      </c>
      <c r="AV40" s="5">
        <f t="shared" ca="1" si="61"/>
        <v>0</v>
      </c>
      <c r="AW40" s="5">
        <f t="shared" ca="1" si="61"/>
        <v>0</v>
      </c>
      <c r="AX40" s="5">
        <f t="shared" ca="1" si="61"/>
        <v>0</v>
      </c>
      <c r="AY40" s="5">
        <f t="shared" ca="1" si="61"/>
        <v>0</v>
      </c>
      <c r="AZ40" s="5">
        <f t="shared" ca="1" si="61"/>
        <v>0</v>
      </c>
      <c r="BA40" s="5">
        <f t="shared" ca="1" si="61"/>
        <v>0</v>
      </c>
      <c r="BB40" s="5">
        <f t="shared" ca="1" si="61"/>
        <v>0</v>
      </c>
      <c r="BC40" s="5">
        <f t="shared" ca="1" si="61"/>
        <v>0</v>
      </c>
      <c r="BD40" s="5">
        <f t="shared" ref="BD40:CF40" ca="1" si="62">IF(BD$4="",0,IF(BD$1=$P$48,$P$46*$P$47,0))</f>
        <v>0</v>
      </c>
      <c r="BE40" s="5">
        <f t="shared" ca="1" si="62"/>
        <v>0</v>
      </c>
      <c r="BF40" s="5">
        <f t="shared" ca="1" si="62"/>
        <v>0</v>
      </c>
      <c r="BG40" s="5">
        <f t="shared" ca="1" si="62"/>
        <v>0</v>
      </c>
      <c r="BH40" s="5">
        <f t="shared" ca="1" si="62"/>
        <v>0</v>
      </c>
      <c r="BI40" s="5">
        <f t="shared" ca="1" si="62"/>
        <v>0</v>
      </c>
      <c r="BJ40" s="5">
        <f t="shared" ca="1" si="62"/>
        <v>0</v>
      </c>
      <c r="BK40" s="5">
        <f t="shared" ca="1" si="62"/>
        <v>0</v>
      </c>
      <c r="BL40" s="5">
        <f t="shared" ca="1" si="62"/>
        <v>0</v>
      </c>
      <c r="BM40" s="5">
        <f t="shared" ca="1" si="62"/>
        <v>0</v>
      </c>
      <c r="BN40" s="5">
        <f t="shared" ca="1" si="62"/>
        <v>0</v>
      </c>
      <c r="BO40" s="5">
        <f t="shared" ca="1" si="62"/>
        <v>0</v>
      </c>
      <c r="BP40" s="5">
        <f t="shared" ca="1" si="62"/>
        <v>0</v>
      </c>
      <c r="BQ40" s="5">
        <f t="shared" ca="1" si="62"/>
        <v>0</v>
      </c>
      <c r="BR40" s="5">
        <f t="shared" ca="1" si="62"/>
        <v>0</v>
      </c>
      <c r="BS40" s="5">
        <f t="shared" ca="1" si="62"/>
        <v>0</v>
      </c>
      <c r="BT40" s="5">
        <f t="shared" ca="1" si="62"/>
        <v>0</v>
      </c>
      <c r="BU40" s="5">
        <f t="shared" ca="1" si="62"/>
        <v>0</v>
      </c>
      <c r="BV40" s="5">
        <f t="shared" ca="1" si="62"/>
        <v>0</v>
      </c>
      <c r="BW40" s="5">
        <f t="shared" ca="1" si="62"/>
        <v>0</v>
      </c>
      <c r="BX40" s="5">
        <f t="shared" ca="1" si="62"/>
        <v>0</v>
      </c>
      <c r="BY40" s="5">
        <f t="shared" ca="1" si="62"/>
        <v>0</v>
      </c>
      <c r="BZ40" s="5">
        <f t="shared" ca="1" si="62"/>
        <v>0</v>
      </c>
      <c r="CA40" s="5">
        <f t="shared" ca="1" si="62"/>
        <v>0</v>
      </c>
      <c r="CB40" s="5">
        <f t="shared" ca="1" si="62"/>
        <v>0</v>
      </c>
      <c r="CC40" s="5">
        <f t="shared" ca="1" si="62"/>
        <v>0</v>
      </c>
      <c r="CD40" s="5">
        <f t="shared" ca="1" si="62"/>
        <v>0</v>
      </c>
      <c r="CE40" s="5">
        <f t="shared" ca="1" si="62"/>
        <v>0</v>
      </c>
      <c r="CF40" s="5">
        <f t="shared" ca="1" si="62"/>
        <v>0</v>
      </c>
    </row>
    <row r="41" spans="2:84" x14ac:dyDescent="0.3">
      <c r="B41" s="13">
        <f>ROW()</f>
        <v>41</v>
      </c>
      <c r="H41" s="1" t="str">
        <f t="shared" si="59"/>
        <v>Приобретение оборудования в лизинг</v>
      </c>
      <c r="I41" s="1" t="s">
        <v>257</v>
      </c>
      <c r="M41" s="53" t="s">
        <v>18</v>
      </c>
      <c r="U41" s="5">
        <f t="shared" ca="1" si="60"/>
        <v>0</v>
      </c>
      <c r="X41" s="5">
        <f t="shared" ref="X41:BC41" ca="1" si="63">IF(X$4="",0,IF(OR(X$1&lt;=$P$48,X$1&gt;$P$48+$P$49),0,IF(X$1&lt;=$P$48+$P$51,$U$51,$U$53)))</f>
        <v>0</v>
      </c>
      <c r="Y41" s="5">
        <f t="shared" ca="1" si="63"/>
        <v>0</v>
      </c>
      <c r="Z41" s="5">
        <f t="shared" ca="1" si="63"/>
        <v>0</v>
      </c>
      <c r="AA41" s="5">
        <f t="shared" ca="1" si="63"/>
        <v>0</v>
      </c>
      <c r="AB41" s="5">
        <f t="shared" ca="1" si="63"/>
        <v>0</v>
      </c>
      <c r="AC41" s="5">
        <f t="shared" ca="1" si="63"/>
        <v>0</v>
      </c>
      <c r="AD41" s="5">
        <f t="shared" ca="1" si="63"/>
        <v>0</v>
      </c>
      <c r="AE41" s="5">
        <f t="shared" ca="1" si="63"/>
        <v>0</v>
      </c>
      <c r="AF41" s="5">
        <f t="shared" ca="1" si="63"/>
        <v>0</v>
      </c>
      <c r="AG41" s="5">
        <f t="shared" ca="1" si="63"/>
        <v>0</v>
      </c>
      <c r="AH41" s="5">
        <f t="shared" ca="1" si="63"/>
        <v>0</v>
      </c>
      <c r="AI41" s="5">
        <f t="shared" ca="1" si="63"/>
        <v>0</v>
      </c>
      <c r="AJ41" s="5">
        <f t="shared" ca="1" si="63"/>
        <v>0</v>
      </c>
      <c r="AK41" s="5">
        <f t="shared" ca="1" si="63"/>
        <v>0</v>
      </c>
      <c r="AL41" s="5">
        <f t="shared" ca="1" si="63"/>
        <v>0</v>
      </c>
      <c r="AM41" s="5">
        <f t="shared" ca="1" si="63"/>
        <v>0</v>
      </c>
      <c r="AN41" s="5">
        <f t="shared" ca="1" si="63"/>
        <v>0</v>
      </c>
      <c r="AO41" s="5">
        <f t="shared" ca="1" si="63"/>
        <v>0</v>
      </c>
      <c r="AP41" s="5">
        <f t="shared" ca="1" si="63"/>
        <v>0</v>
      </c>
      <c r="AQ41" s="5">
        <f t="shared" ca="1" si="63"/>
        <v>0</v>
      </c>
      <c r="AR41" s="5">
        <f t="shared" ca="1" si="63"/>
        <v>0</v>
      </c>
      <c r="AS41" s="5">
        <f t="shared" ca="1" si="63"/>
        <v>0</v>
      </c>
      <c r="AT41" s="5">
        <f t="shared" ca="1" si="63"/>
        <v>0</v>
      </c>
      <c r="AU41" s="5">
        <f t="shared" ca="1" si="63"/>
        <v>0</v>
      </c>
      <c r="AV41" s="5">
        <f t="shared" ca="1" si="63"/>
        <v>0</v>
      </c>
      <c r="AW41" s="5">
        <f t="shared" ca="1" si="63"/>
        <v>0</v>
      </c>
      <c r="AX41" s="5">
        <f t="shared" ca="1" si="63"/>
        <v>0</v>
      </c>
      <c r="AY41" s="5">
        <f t="shared" ca="1" si="63"/>
        <v>0</v>
      </c>
      <c r="AZ41" s="5">
        <f t="shared" ca="1" si="63"/>
        <v>0</v>
      </c>
      <c r="BA41" s="5">
        <f t="shared" ca="1" si="63"/>
        <v>0</v>
      </c>
      <c r="BB41" s="5">
        <f t="shared" ca="1" si="63"/>
        <v>0</v>
      </c>
      <c r="BC41" s="5">
        <f t="shared" ca="1" si="63"/>
        <v>0</v>
      </c>
      <c r="BD41" s="5">
        <f t="shared" ref="BD41:CF41" ca="1" si="64">IF(BD$4="",0,IF(OR(BD$1&lt;=$P$48,BD$1&gt;$P$48+$P$49),0,IF(BD$1&lt;=$P$48+$P$51,$U$51,$U$53)))</f>
        <v>0</v>
      </c>
      <c r="BE41" s="5">
        <f t="shared" ca="1" si="64"/>
        <v>0</v>
      </c>
      <c r="BF41" s="5">
        <f t="shared" ca="1" si="64"/>
        <v>0</v>
      </c>
      <c r="BG41" s="5">
        <f t="shared" ca="1" si="64"/>
        <v>0</v>
      </c>
      <c r="BH41" s="5">
        <f t="shared" ca="1" si="64"/>
        <v>0</v>
      </c>
      <c r="BI41" s="5">
        <f t="shared" ca="1" si="64"/>
        <v>0</v>
      </c>
      <c r="BJ41" s="5">
        <f t="shared" ca="1" si="64"/>
        <v>0</v>
      </c>
      <c r="BK41" s="5">
        <f t="shared" ca="1" si="64"/>
        <v>0</v>
      </c>
      <c r="BL41" s="5">
        <f t="shared" ca="1" si="64"/>
        <v>0</v>
      </c>
      <c r="BM41" s="5">
        <f t="shared" ca="1" si="64"/>
        <v>0</v>
      </c>
      <c r="BN41" s="5">
        <f t="shared" ca="1" si="64"/>
        <v>0</v>
      </c>
      <c r="BO41" s="5">
        <f t="shared" ca="1" si="64"/>
        <v>0</v>
      </c>
      <c r="BP41" s="5">
        <f t="shared" ca="1" si="64"/>
        <v>0</v>
      </c>
      <c r="BQ41" s="5">
        <f t="shared" ca="1" si="64"/>
        <v>0</v>
      </c>
      <c r="BR41" s="5">
        <f t="shared" ca="1" si="64"/>
        <v>0</v>
      </c>
      <c r="BS41" s="5">
        <f t="shared" ca="1" si="64"/>
        <v>0</v>
      </c>
      <c r="BT41" s="5">
        <f t="shared" ca="1" si="64"/>
        <v>0</v>
      </c>
      <c r="BU41" s="5">
        <f t="shared" ca="1" si="64"/>
        <v>0</v>
      </c>
      <c r="BV41" s="5">
        <f t="shared" ca="1" si="64"/>
        <v>0</v>
      </c>
      <c r="BW41" s="5">
        <f t="shared" ca="1" si="64"/>
        <v>0</v>
      </c>
      <c r="BX41" s="5">
        <f t="shared" ca="1" si="64"/>
        <v>0</v>
      </c>
      <c r="BY41" s="5">
        <f t="shared" ca="1" si="64"/>
        <v>0</v>
      </c>
      <c r="BZ41" s="5">
        <f t="shared" ca="1" si="64"/>
        <v>0</v>
      </c>
      <c r="CA41" s="5">
        <f t="shared" ca="1" si="64"/>
        <v>0</v>
      </c>
      <c r="CB41" s="5">
        <f t="shared" ca="1" si="64"/>
        <v>0</v>
      </c>
      <c r="CC41" s="5">
        <f t="shared" ca="1" si="64"/>
        <v>0</v>
      </c>
      <c r="CD41" s="5">
        <f t="shared" ca="1" si="64"/>
        <v>0</v>
      </c>
      <c r="CE41" s="5">
        <f t="shared" ca="1" si="64"/>
        <v>0</v>
      </c>
      <c r="CF41" s="5">
        <f t="shared" ca="1" si="64"/>
        <v>0</v>
      </c>
    </row>
    <row r="42" spans="2:84" x14ac:dyDescent="0.3">
      <c r="B42" s="13">
        <f>ROW()</f>
        <v>42</v>
      </c>
      <c r="H42" s="1" t="str">
        <f t="shared" si="59"/>
        <v>Приобретение оборудования в лизинг</v>
      </c>
      <c r="I42" s="1" t="str">
        <f>$I$41</f>
        <v>Аннуитетные платежи</v>
      </c>
      <c r="J42" s="1" t="s">
        <v>258</v>
      </c>
      <c r="M42" s="53" t="s">
        <v>18</v>
      </c>
      <c r="U42" s="5">
        <f t="shared" ca="1" si="60"/>
        <v>0</v>
      </c>
      <c r="X42" s="5">
        <f ca="1">IF(X$4="",0,X41-X43)</f>
        <v>0</v>
      </c>
      <c r="Y42" s="5">
        <f t="shared" ref="Y42:CF42" ca="1" si="65">IF(Y$4="",0,Y41-Y43)</f>
        <v>0</v>
      </c>
      <c r="Z42" s="5">
        <f t="shared" ca="1" si="65"/>
        <v>0</v>
      </c>
      <c r="AA42" s="5">
        <f t="shared" ca="1" si="65"/>
        <v>0</v>
      </c>
      <c r="AB42" s="5">
        <f t="shared" ca="1" si="65"/>
        <v>0</v>
      </c>
      <c r="AC42" s="5">
        <f t="shared" ca="1" si="65"/>
        <v>0</v>
      </c>
      <c r="AD42" s="5">
        <f t="shared" ca="1" si="65"/>
        <v>0</v>
      </c>
      <c r="AE42" s="5">
        <f t="shared" ca="1" si="65"/>
        <v>0</v>
      </c>
      <c r="AF42" s="5">
        <f t="shared" ca="1" si="65"/>
        <v>0</v>
      </c>
      <c r="AG42" s="5">
        <f t="shared" ca="1" si="65"/>
        <v>0</v>
      </c>
      <c r="AH42" s="5">
        <f t="shared" ca="1" si="65"/>
        <v>0</v>
      </c>
      <c r="AI42" s="5">
        <f t="shared" ca="1" si="65"/>
        <v>0</v>
      </c>
      <c r="AJ42" s="5">
        <f t="shared" ca="1" si="65"/>
        <v>0</v>
      </c>
      <c r="AK42" s="5">
        <f t="shared" ca="1" si="65"/>
        <v>0</v>
      </c>
      <c r="AL42" s="5">
        <f t="shared" ca="1" si="65"/>
        <v>0</v>
      </c>
      <c r="AM42" s="5">
        <f t="shared" ca="1" si="65"/>
        <v>0</v>
      </c>
      <c r="AN42" s="5">
        <f t="shared" ca="1" si="65"/>
        <v>0</v>
      </c>
      <c r="AO42" s="5">
        <f t="shared" ca="1" si="65"/>
        <v>0</v>
      </c>
      <c r="AP42" s="5">
        <f t="shared" ca="1" si="65"/>
        <v>0</v>
      </c>
      <c r="AQ42" s="5">
        <f t="shared" ca="1" si="65"/>
        <v>0</v>
      </c>
      <c r="AR42" s="5">
        <f t="shared" ca="1" si="65"/>
        <v>0</v>
      </c>
      <c r="AS42" s="5">
        <f t="shared" ca="1" si="65"/>
        <v>0</v>
      </c>
      <c r="AT42" s="5">
        <f t="shared" ca="1" si="65"/>
        <v>0</v>
      </c>
      <c r="AU42" s="5">
        <f t="shared" ca="1" si="65"/>
        <v>0</v>
      </c>
      <c r="AV42" s="5">
        <f t="shared" ca="1" si="65"/>
        <v>0</v>
      </c>
      <c r="AW42" s="5">
        <f t="shared" ca="1" si="65"/>
        <v>0</v>
      </c>
      <c r="AX42" s="5">
        <f t="shared" ca="1" si="65"/>
        <v>0</v>
      </c>
      <c r="AY42" s="5">
        <f t="shared" ca="1" si="65"/>
        <v>0</v>
      </c>
      <c r="AZ42" s="5">
        <f t="shared" ca="1" si="65"/>
        <v>0</v>
      </c>
      <c r="BA42" s="5">
        <f t="shared" ca="1" si="65"/>
        <v>0</v>
      </c>
      <c r="BB42" s="5">
        <f t="shared" ca="1" si="65"/>
        <v>0</v>
      </c>
      <c r="BC42" s="5">
        <f t="shared" ca="1" si="65"/>
        <v>0</v>
      </c>
      <c r="BD42" s="5">
        <f t="shared" ca="1" si="65"/>
        <v>0</v>
      </c>
      <c r="BE42" s="5">
        <f t="shared" ca="1" si="65"/>
        <v>0</v>
      </c>
      <c r="BF42" s="5">
        <f t="shared" ca="1" si="65"/>
        <v>0</v>
      </c>
      <c r="BG42" s="5">
        <f t="shared" ca="1" si="65"/>
        <v>0</v>
      </c>
      <c r="BH42" s="5">
        <f t="shared" ca="1" si="65"/>
        <v>0</v>
      </c>
      <c r="BI42" s="5">
        <f t="shared" ca="1" si="65"/>
        <v>0</v>
      </c>
      <c r="BJ42" s="5">
        <f t="shared" ca="1" si="65"/>
        <v>0</v>
      </c>
      <c r="BK42" s="5">
        <f t="shared" ca="1" si="65"/>
        <v>0</v>
      </c>
      <c r="BL42" s="5">
        <f t="shared" ca="1" si="65"/>
        <v>0</v>
      </c>
      <c r="BM42" s="5">
        <f t="shared" ca="1" si="65"/>
        <v>0</v>
      </c>
      <c r="BN42" s="5">
        <f t="shared" ca="1" si="65"/>
        <v>0</v>
      </c>
      <c r="BO42" s="5">
        <f t="shared" ca="1" si="65"/>
        <v>0</v>
      </c>
      <c r="BP42" s="5">
        <f t="shared" ca="1" si="65"/>
        <v>0</v>
      </c>
      <c r="BQ42" s="5">
        <f t="shared" ca="1" si="65"/>
        <v>0</v>
      </c>
      <c r="BR42" s="5">
        <f t="shared" ca="1" si="65"/>
        <v>0</v>
      </c>
      <c r="BS42" s="5">
        <f t="shared" ca="1" si="65"/>
        <v>0</v>
      </c>
      <c r="BT42" s="5">
        <f t="shared" ca="1" si="65"/>
        <v>0</v>
      </c>
      <c r="BU42" s="5">
        <f t="shared" ca="1" si="65"/>
        <v>0</v>
      </c>
      <c r="BV42" s="5">
        <f t="shared" ca="1" si="65"/>
        <v>0</v>
      </c>
      <c r="BW42" s="5">
        <f t="shared" ca="1" si="65"/>
        <v>0</v>
      </c>
      <c r="BX42" s="5">
        <f t="shared" ca="1" si="65"/>
        <v>0</v>
      </c>
      <c r="BY42" s="5">
        <f t="shared" ca="1" si="65"/>
        <v>0</v>
      </c>
      <c r="BZ42" s="5">
        <f t="shared" ca="1" si="65"/>
        <v>0</v>
      </c>
      <c r="CA42" s="5">
        <f t="shared" ca="1" si="65"/>
        <v>0</v>
      </c>
      <c r="CB42" s="5">
        <f t="shared" ca="1" si="65"/>
        <v>0</v>
      </c>
      <c r="CC42" s="5">
        <f t="shared" ca="1" si="65"/>
        <v>0</v>
      </c>
      <c r="CD42" s="5">
        <f t="shared" ca="1" si="65"/>
        <v>0</v>
      </c>
      <c r="CE42" s="5">
        <f t="shared" ca="1" si="65"/>
        <v>0</v>
      </c>
      <c r="CF42" s="5">
        <f t="shared" ca="1" si="65"/>
        <v>0</v>
      </c>
    </row>
    <row r="43" spans="2:84" x14ac:dyDescent="0.3">
      <c r="B43" s="13">
        <f>ROW()</f>
        <v>43</v>
      </c>
      <c r="H43" s="1" t="str">
        <f t="shared" si="59"/>
        <v>Приобретение оборудования в лизинг</v>
      </c>
      <c r="I43" s="1" t="str">
        <f>$I$41</f>
        <v>Аннуитетные платежи</v>
      </c>
      <c r="J43" s="1" t="s">
        <v>259</v>
      </c>
      <c r="M43" s="53" t="s">
        <v>18</v>
      </c>
      <c r="U43" s="5">
        <f t="shared" ca="1" si="60"/>
        <v>0</v>
      </c>
      <c r="X43" s="5">
        <f ca="1">IF(X$4="",0,($P$46*(1-$P$47)-SUM($W42:W42))*IF(AND(X$1&gt;$P$48,X$1&lt;=$P$48+$P$51),$P$50,IF(AND(X$1&gt;$P$48+$P$51,X$1&lt;=$P$48+$P$49),$P$52,0))/12)</f>
        <v>0</v>
      </c>
      <c r="Y43" s="5">
        <f ca="1">IF(Y$4="",0,($P$46*(1-$P$47)-SUM($W42:X42))*IF(AND(Y$1&gt;$P$48,Y$1&lt;=$P$48+$P$51),$P$50,IF(AND(Y$1&gt;$P$48+$P$51,Y$1&lt;=$P$48+$P$49),$P$52,0))/12)</f>
        <v>0</v>
      </c>
      <c r="Z43" s="5">
        <f ca="1">IF(Z$4="",0,($P$46*(1-$P$47)-SUM($W42:Y42))*IF(AND(Z$1&gt;$P$48,Z$1&lt;=$P$48+$P$51),$P$50,IF(AND(Z$1&gt;$P$48+$P$51,Z$1&lt;=$P$48+$P$49),$P$52,0))/12)</f>
        <v>0</v>
      </c>
      <c r="AA43" s="5">
        <f ca="1">IF(AA$4="",0,($P$46*(1-$P$47)-SUM($W42:Z42))*IF(AND(AA$1&gt;$P$48,AA$1&lt;=$P$48+$P$51),$P$50,IF(AND(AA$1&gt;$P$48+$P$51,AA$1&lt;=$P$48+$P$49),$P$52,0))/12)</f>
        <v>0</v>
      </c>
      <c r="AB43" s="5">
        <f ca="1">IF(AB$4="",0,($P$46*(1-$P$47)-SUM($W42:AA42))*IF(AND(AB$1&gt;$P$48,AB$1&lt;=$P$48+$P$51),$P$50,IF(AND(AB$1&gt;$P$48+$P$51,AB$1&lt;=$P$48+$P$49),$P$52,0))/12)</f>
        <v>0</v>
      </c>
      <c r="AC43" s="5">
        <f ca="1">IF(AC$4="",0,($P$46*(1-$P$47)-SUM($W42:AB42))*IF(AND(AC$1&gt;$P$48,AC$1&lt;=$P$48+$P$51),$P$50,IF(AND(AC$1&gt;$P$48+$P$51,AC$1&lt;=$P$48+$P$49),$P$52,0))/12)</f>
        <v>0</v>
      </c>
      <c r="AD43" s="5">
        <f ca="1">IF(AD$4="",0,($P$46*(1-$P$47)-SUM($W42:AC42))*IF(AND(AD$1&gt;$P$48,AD$1&lt;=$P$48+$P$51),$P$50,IF(AND(AD$1&gt;$P$48+$P$51,AD$1&lt;=$P$48+$P$49),$P$52,0))/12)</f>
        <v>0</v>
      </c>
      <c r="AE43" s="5">
        <f ca="1">IF(AE$4="",0,($P$46*(1-$P$47)-SUM($W42:AD42))*IF(AND(AE$1&gt;$P$48,AE$1&lt;=$P$48+$P$51),$P$50,IF(AND(AE$1&gt;$P$48+$P$51,AE$1&lt;=$P$48+$P$49),$P$52,0))/12)</f>
        <v>0</v>
      </c>
      <c r="AF43" s="5">
        <f ca="1">IF(AF$4="",0,($P$46*(1-$P$47)-SUM($W42:AE42))*IF(AND(AF$1&gt;$P$48,AF$1&lt;=$P$48+$P$51),$P$50,IF(AND(AF$1&gt;$P$48+$P$51,AF$1&lt;=$P$48+$P$49),$P$52,0))/12)</f>
        <v>0</v>
      </c>
      <c r="AG43" s="5">
        <f ca="1">IF(AG$4="",0,($P$46*(1-$P$47)-SUM($W42:AF42))*IF(AND(AG$1&gt;$P$48,AG$1&lt;=$P$48+$P$51),$P$50,IF(AND(AG$1&gt;$P$48+$P$51,AG$1&lt;=$P$48+$P$49),$P$52,0))/12)</f>
        <v>0</v>
      </c>
      <c r="AH43" s="5">
        <f ca="1">IF(AH$4="",0,($P$46*(1-$P$47)-SUM($W42:AG42))*IF(AND(AH$1&gt;$P$48,AH$1&lt;=$P$48+$P$51),$P$50,IF(AND(AH$1&gt;$P$48+$P$51,AH$1&lt;=$P$48+$P$49),$P$52,0))/12)</f>
        <v>0</v>
      </c>
      <c r="AI43" s="5">
        <f ca="1">IF(AI$4="",0,($P$46*(1-$P$47)-SUM($W42:AH42))*IF(AND(AI$1&gt;$P$48,AI$1&lt;=$P$48+$P$51),$P$50,IF(AND(AI$1&gt;$P$48+$P$51,AI$1&lt;=$P$48+$P$49),$P$52,0))/12)</f>
        <v>0</v>
      </c>
      <c r="AJ43" s="5">
        <f ca="1">IF(AJ$4="",0,($P$46*(1-$P$47)-SUM($W42:AI42))*IF(AND(AJ$1&gt;$P$48,AJ$1&lt;=$P$48+$P$51),$P$50,IF(AND(AJ$1&gt;$P$48+$P$51,AJ$1&lt;=$P$48+$P$49),$P$52,0))/12)</f>
        <v>0</v>
      </c>
      <c r="AK43" s="5">
        <f ca="1">IF(AK$4="",0,($P$46*(1-$P$47)-SUM($W42:AJ42))*IF(AND(AK$1&gt;$P$48,AK$1&lt;=$P$48+$P$51),$P$50,IF(AND(AK$1&gt;$P$48+$P$51,AK$1&lt;=$P$48+$P$49),$P$52,0))/12)</f>
        <v>0</v>
      </c>
      <c r="AL43" s="5">
        <f ca="1">IF(AL$4="",0,($P$46*(1-$P$47)-SUM($W42:AK42))*IF(AND(AL$1&gt;$P$48,AL$1&lt;=$P$48+$P$51),$P$50,IF(AND(AL$1&gt;$P$48+$P$51,AL$1&lt;=$P$48+$P$49),$P$52,0))/12)</f>
        <v>0</v>
      </c>
      <c r="AM43" s="5">
        <f ca="1">IF(AM$4="",0,($P$46*(1-$P$47)-SUM($W42:AL42))*IF(AND(AM$1&gt;$P$48,AM$1&lt;=$P$48+$P$51),$P$50,IF(AND(AM$1&gt;$P$48+$P$51,AM$1&lt;=$P$48+$P$49),$P$52,0))/12)</f>
        <v>0</v>
      </c>
      <c r="AN43" s="5">
        <f ca="1">IF(AN$4="",0,($P$46*(1-$P$47)-SUM($W42:AM42))*IF(AND(AN$1&gt;$P$48,AN$1&lt;=$P$48+$P$51),$P$50,IF(AND(AN$1&gt;$P$48+$P$51,AN$1&lt;=$P$48+$P$49),$P$52,0))/12)</f>
        <v>0</v>
      </c>
      <c r="AO43" s="5">
        <f ca="1">IF(AO$4="",0,($P$46*(1-$P$47)-SUM($W42:AN42))*IF(AND(AO$1&gt;$P$48,AO$1&lt;=$P$48+$P$51),$P$50,IF(AND(AO$1&gt;$P$48+$P$51,AO$1&lt;=$P$48+$P$49),$P$52,0))/12)</f>
        <v>0</v>
      </c>
      <c r="AP43" s="5">
        <f ca="1">IF(AP$4="",0,($P$46*(1-$P$47)-SUM($W42:AO42))*IF(AND(AP$1&gt;$P$48,AP$1&lt;=$P$48+$P$51),$P$50,IF(AND(AP$1&gt;$P$48+$P$51,AP$1&lt;=$P$48+$P$49),$P$52,0))/12)</f>
        <v>0</v>
      </c>
      <c r="AQ43" s="5">
        <f ca="1">IF(AQ$4="",0,($P$46*(1-$P$47)-SUM($W42:AP42))*IF(AND(AQ$1&gt;$P$48,AQ$1&lt;=$P$48+$P$51),$P$50,IF(AND(AQ$1&gt;$P$48+$P$51,AQ$1&lt;=$P$48+$P$49),$P$52,0))/12)</f>
        <v>0</v>
      </c>
      <c r="AR43" s="5">
        <f ca="1">IF(AR$4="",0,($P$46*(1-$P$47)-SUM($W42:AQ42))*IF(AND(AR$1&gt;$P$48,AR$1&lt;=$P$48+$P$51),$P$50,IF(AND(AR$1&gt;$P$48+$P$51,AR$1&lt;=$P$48+$P$49),$P$52,0))/12)</f>
        <v>0</v>
      </c>
      <c r="AS43" s="5">
        <f ca="1">IF(AS$4="",0,($P$46*(1-$P$47)-SUM($W42:AR42))*IF(AND(AS$1&gt;$P$48,AS$1&lt;=$P$48+$P$51),$P$50,IF(AND(AS$1&gt;$P$48+$P$51,AS$1&lt;=$P$48+$P$49),$P$52,0))/12)</f>
        <v>0</v>
      </c>
      <c r="AT43" s="5">
        <f ca="1">IF(AT$4="",0,($P$46*(1-$P$47)-SUM($W42:AS42))*IF(AND(AT$1&gt;$P$48,AT$1&lt;=$P$48+$P$51),$P$50,IF(AND(AT$1&gt;$P$48+$P$51,AT$1&lt;=$P$48+$P$49),$P$52,0))/12)</f>
        <v>0</v>
      </c>
      <c r="AU43" s="5">
        <f ca="1">IF(AU$4="",0,($P$46*(1-$P$47)-SUM($W42:AT42))*IF(AND(AU$1&gt;$P$48,AU$1&lt;=$P$48+$P$51),$P$50,IF(AND(AU$1&gt;$P$48+$P$51,AU$1&lt;=$P$48+$P$49),$P$52,0))/12)</f>
        <v>0</v>
      </c>
      <c r="AV43" s="5">
        <f ca="1">IF(AV$4="",0,($P$46*(1-$P$47)-SUM($W42:AU42))*IF(AND(AV$1&gt;$P$48,AV$1&lt;=$P$48+$P$51),$P$50,IF(AND(AV$1&gt;$P$48+$P$51,AV$1&lt;=$P$48+$P$49),$P$52,0))/12)</f>
        <v>0</v>
      </c>
      <c r="AW43" s="5">
        <f ca="1">IF(AW$4="",0,($P$46*(1-$P$47)-SUM($W42:AV42))*IF(AND(AW$1&gt;$P$48,AW$1&lt;=$P$48+$P$51),$P$50,IF(AND(AW$1&gt;$P$48+$P$51,AW$1&lt;=$P$48+$P$49),$P$52,0))/12)</f>
        <v>0</v>
      </c>
      <c r="AX43" s="5">
        <f ca="1">IF(AX$4="",0,($P$46*(1-$P$47)-SUM($W42:AW42))*IF(AND(AX$1&gt;$P$48,AX$1&lt;=$P$48+$P$51),$P$50,IF(AND(AX$1&gt;$P$48+$P$51,AX$1&lt;=$P$48+$P$49),$P$52,0))/12)</f>
        <v>0</v>
      </c>
      <c r="AY43" s="5">
        <f ca="1">IF(AY$4="",0,($P$46*(1-$P$47)-SUM($W42:AX42))*IF(AND(AY$1&gt;$P$48,AY$1&lt;=$P$48+$P$51),$P$50,IF(AND(AY$1&gt;$P$48+$P$51,AY$1&lt;=$P$48+$P$49),$P$52,0))/12)</f>
        <v>0</v>
      </c>
      <c r="AZ43" s="5">
        <f ca="1">IF(AZ$4="",0,($P$46*(1-$P$47)-SUM($W42:AY42))*IF(AND(AZ$1&gt;$P$48,AZ$1&lt;=$P$48+$P$51),$P$50,IF(AND(AZ$1&gt;$P$48+$P$51,AZ$1&lt;=$P$48+$P$49),$P$52,0))/12)</f>
        <v>0</v>
      </c>
      <c r="BA43" s="5">
        <f ca="1">IF(BA$4="",0,($P$46*(1-$P$47)-SUM($W42:AZ42))*IF(AND(BA$1&gt;$P$48,BA$1&lt;=$P$48+$P$51),$P$50,IF(AND(BA$1&gt;$P$48+$P$51,BA$1&lt;=$P$48+$P$49),$P$52,0))/12)</f>
        <v>0</v>
      </c>
      <c r="BB43" s="5">
        <f ca="1">IF(BB$4="",0,($P$46*(1-$P$47)-SUM($W42:BA42))*IF(AND(BB$1&gt;$P$48,BB$1&lt;=$P$48+$P$51),$P$50,IF(AND(BB$1&gt;$P$48+$P$51,BB$1&lt;=$P$48+$P$49),$P$52,0))/12)</f>
        <v>0</v>
      </c>
      <c r="BC43" s="5">
        <f ca="1">IF(BC$4="",0,($P$46*(1-$P$47)-SUM($W42:BB42))*IF(AND(BC$1&gt;$P$48,BC$1&lt;=$P$48+$P$51),$P$50,IF(AND(BC$1&gt;$P$48+$P$51,BC$1&lt;=$P$48+$P$49),$P$52,0))/12)</f>
        <v>0</v>
      </c>
      <c r="BD43" s="5">
        <f ca="1">IF(BD$4="",0,($P$46*(1-$P$47)-SUM($W42:BC42))*IF(AND(BD$1&gt;$P$48,BD$1&lt;=$P$48+$P$51),$P$50,IF(AND(BD$1&gt;$P$48+$P$51,BD$1&lt;=$P$48+$P$49),$P$52,0))/12)</f>
        <v>0</v>
      </c>
      <c r="BE43" s="5">
        <f ca="1">IF(BE$4="",0,($P$46*(1-$P$47)-SUM($W42:BD42))*IF(AND(BE$1&gt;$P$48,BE$1&lt;=$P$48+$P$51),$P$50,IF(AND(BE$1&gt;$P$48+$P$51,BE$1&lt;=$P$48+$P$49),$P$52,0))/12)</f>
        <v>0</v>
      </c>
      <c r="BF43" s="5">
        <f ca="1">IF(BF$4="",0,($P$46*(1-$P$47)-SUM($W42:BE42))*IF(AND(BF$1&gt;$P$48,BF$1&lt;=$P$48+$P$51),$P$50,IF(AND(BF$1&gt;$P$48+$P$51,BF$1&lt;=$P$48+$P$49),$P$52,0))/12)</f>
        <v>0</v>
      </c>
      <c r="BG43" s="5">
        <f ca="1">IF(BG$4="",0,($P$46*(1-$P$47)-SUM($W42:BF42))*IF(AND(BG$1&gt;$P$48,BG$1&lt;=$P$48+$P$51),$P$50,IF(AND(BG$1&gt;$P$48+$P$51,BG$1&lt;=$P$48+$P$49),$P$52,0))/12)</f>
        <v>0</v>
      </c>
      <c r="BH43" s="5">
        <f ca="1">IF(BH$4="",0,($P$46*(1-$P$47)-SUM($W42:BG42))*IF(AND(BH$1&gt;$P$48,BH$1&lt;=$P$48+$P$51),$P$50,IF(AND(BH$1&gt;$P$48+$P$51,BH$1&lt;=$P$48+$P$49),$P$52,0))/12)</f>
        <v>0</v>
      </c>
      <c r="BI43" s="5">
        <f ca="1">IF(BI$4="",0,($P$46*(1-$P$47)-SUM($W42:BH42))*IF(AND(BI$1&gt;$P$48,BI$1&lt;=$P$48+$P$51),$P$50,IF(AND(BI$1&gt;$P$48+$P$51,BI$1&lt;=$P$48+$P$49),$P$52,0))/12)</f>
        <v>0</v>
      </c>
      <c r="BJ43" s="5">
        <f ca="1">IF(BJ$4="",0,($P$46*(1-$P$47)-SUM($W42:BI42))*IF(AND(BJ$1&gt;$P$48,BJ$1&lt;=$P$48+$P$51),$P$50,IF(AND(BJ$1&gt;$P$48+$P$51,BJ$1&lt;=$P$48+$P$49),$P$52,0))/12)</f>
        <v>0</v>
      </c>
      <c r="BK43" s="5">
        <f ca="1">IF(BK$4="",0,($P$46*(1-$P$47)-SUM($W42:BJ42))*IF(AND(BK$1&gt;$P$48,BK$1&lt;=$P$48+$P$51),$P$50,IF(AND(BK$1&gt;$P$48+$P$51,BK$1&lt;=$P$48+$P$49),$P$52,0))/12)</f>
        <v>0</v>
      </c>
      <c r="BL43" s="5">
        <f ca="1">IF(BL$4="",0,($P$46*(1-$P$47)-SUM($W42:BK42))*IF(AND(BL$1&gt;$P$48,BL$1&lt;=$P$48+$P$51),$P$50,IF(AND(BL$1&gt;$P$48+$P$51,BL$1&lt;=$P$48+$P$49),$P$52,0))/12)</f>
        <v>0</v>
      </c>
      <c r="BM43" s="5">
        <f ca="1">IF(BM$4="",0,($P$46*(1-$P$47)-SUM($W42:BL42))*IF(AND(BM$1&gt;$P$48,BM$1&lt;=$P$48+$P$51),$P$50,IF(AND(BM$1&gt;$P$48+$P$51,BM$1&lt;=$P$48+$P$49),$P$52,0))/12)</f>
        <v>0</v>
      </c>
      <c r="BN43" s="5">
        <f ca="1">IF(BN$4="",0,($P$46*(1-$P$47)-SUM($W42:BM42))*IF(AND(BN$1&gt;$P$48,BN$1&lt;=$P$48+$P$51),$P$50,IF(AND(BN$1&gt;$P$48+$P$51,BN$1&lt;=$P$48+$P$49),$P$52,0))/12)</f>
        <v>0</v>
      </c>
      <c r="BO43" s="5">
        <f ca="1">IF(BO$4="",0,($P$46*(1-$P$47)-SUM($W42:BN42))*IF(AND(BO$1&gt;$P$48,BO$1&lt;=$P$48+$P$51),$P$50,IF(AND(BO$1&gt;$P$48+$P$51,BO$1&lt;=$P$48+$P$49),$P$52,0))/12)</f>
        <v>0</v>
      </c>
      <c r="BP43" s="5">
        <f ca="1">IF(BP$4="",0,($P$46*(1-$P$47)-SUM($W42:BO42))*IF(AND(BP$1&gt;$P$48,BP$1&lt;=$P$48+$P$51),$P$50,IF(AND(BP$1&gt;$P$48+$P$51,BP$1&lt;=$P$48+$P$49),$P$52,0))/12)</f>
        <v>0</v>
      </c>
      <c r="BQ43" s="5">
        <f ca="1">IF(BQ$4="",0,($P$46*(1-$P$47)-SUM($W42:BP42))*IF(AND(BQ$1&gt;$P$48,BQ$1&lt;=$P$48+$P$51),$P$50,IF(AND(BQ$1&gt;$P$48+$P$51,BQ$1&lt;=$P$48+$P$49),$P$52,0))/12)</f>
        <v>0</v>
      </c>
      <c r="BR43" s="5">
        <f ca="1">IF(BR$4="",0,($P$46*(1-$P$47)-SUM($W42:BQ42))*IF(AND(BR$1&gt;$P$48,BR$1&lt;=$P$48+$P$51),$P$50,IF(AND(BR$1&gt;$P$48+$P$51,BR$1&lt;=$P$48+$P$49),$P$52,0))/12)</f>
        <v>0</v>
      </c>
      <c r="BS43" s="5">
        <f ca="1">IF(BS$4="",0,($P$46*(1-$P$47)-SUM($W42:BR42))*IF(AND(BS$1&gt;$P$48,BS$1&lt;=$P$48+$P$51),$P$50,IF(AND(BS$1&gt;$P$48+$P$51,BS$1&lt;=$P$48+$P$49),$P$52,0))/12)</f>
        <v>0</v>
      </c>
      <c r="BT43" s="5">
        <f ca="1">IF(BT$4="",0,($P$46*(1-$P$47)-SUM($W42:BS42))*IF(AND(BT$1&gt;$P$48,BT$1&lt;=$P$48+$P$51),$P$50,IF(AND(BT$1&gt;$P$48+$P$51,BT$1&lt;=$P$48+$P$49),$P$52,0))/12)</f>
        <v>0</v>
      </c>
      <c r="BU43" s="5">
        <f ca="1">IF(BU$4="",0,($P$46*(1-$P$47)-SUM($W42:BT42))*IF(AND(BU$1&gt;$P$48,BU$1&lt;=$P$48+$P$51),$P$50,IF(AND(BU$1&gt;$P$48+$P$51,BU$1&lt;=$P$48+$P$49),$P$52,0))/12)</f>
        <v>0</v>
      </c>
      <c r="BV43" s="5">
        <f ca="1">IF(BV$4="",0,($P$46*(1-$P$47)-SUM($W42:BU42))*IF(AND(BV$1&gt;$P$48,BV$1&lt;=$P$48+$P$51),$P$50,IF(AND(BV$1&gt;$P$48+$P$51,BV$1&lt;=$P$48+$P$49),$P$52,0))/12)</f>
        <v>0</v>
      </c>
      <c r="BW43" s="5">
        <f ca="1">IF(BW$4="",0,($P$46*(1-$P$47)-SUM($W42:BV42))*IF(AND(BW$1&gt;$P$48,BW$1&lt;=$P$48+$P$51),$P$50,IF(AND(BW$1&gt;$P$48+$P$51,BW$1&lt;=$P$48+$P$49),$P$52,0))/12)</f>
        <v>0</v>
      </c>
      <c r="BX43" s="5">
        <f ca="1">IF(BX$4="",0,($P$46*(1-$P$47)-SUM($W42:BW42))*IF(AND(BX$1&gt;$P$48,BX$1&lt;=$P$48+$P$51),$P$50,IF(AND(BX$1&gt;$P$48+$P$51,BX$1&lt;=$P$48+$P$49),$P$52,0))/12)</f>
        <v>0</v>
      </c>
      <c r="BY43" s="5">
        <f ca="1">IF(BY$4="",0,($P$46*(1-$P$47)-SUM($W42:BX42))*IF(AND(BY$1&gt;$P$48,BY$1&lt;=$P$48+$P$51),$P$50,IF(AND(BY$1&gt;$P$48+$P$51,BY$1&lt;=$P$48+$P$49),$P$52,0))/12)</f>
        <v>0</v>
      </c>
      <c r="BZ43" s="5">
        <f ca="1">IF(BZ$4="",0,($P$46*(1-$P$47)-SUM($W42:BY42))*IF(AND(BZ$1&gt;$P$48,BZ$1&lt;=$P$48+$P$51),$P$50,IF(AND(BZ$1&gt;$P$48+$P$51,BZ$1&lt;=$P$48+$P$49),$P$52,0))/12)</f>
        <v>0</v>
      </c>
      <c r="CA43" s="5">
        <f ca="1">IF(CA$4="",0,($P$46*(1-$P$47)-SUM($W42:BZ42))*IF(AND(CA$1&gt;$P$48,CA$1&lt;=$P$48+$P$51),$P$50,IF(AND(CA$1&gt;$P$48+$P$51,CA$1&lt;=$P$48+$P$49),$P$52,0))/12)</f>
        <v>0</v>
      </c>
      <c r="CB43" s="5">
        <f ca="1">IF(CB$4="",0,($P$46*(1-$P$47)-SUM($W42:CA42))*IF(AND(CB$1&gt;$P$48,CB$1&lt;=$P$48+$P$51),$P$50,IF(AND(CB$1&gt;$P$48+$P$51,CB$1&lt;=$P$48+$P$49),$P$52,0))/12)</f>
        <v>0</v>
      </c>
      <c r="CC43" s="5">
        <f ca="1">IF(CC$4="",0,($P$46*(1-$P$47)-SUM($W42:CB42))*IF(AND(CC$1&gt;$P$48,CC$1&lt;=$P$48+$P$51),$P$50,IF(AND(CC$1&gt;$P$48+$P$51,CC$1&lt;=$P$48+$P$49),$P$52,0))/12)</f>
        <v>0</v>
      </c>
      <c r="CD43" s="5">
        <f ca="1">IF(CD$4="",0,($P$46*(1-$P$47)-SUM($W42:CC42))*IF(AND(CD$1&gt;$P$48,CD$1&lt;=$P$48+$P$51),$P$50,IF(AND(CD$1&gt;$P$48+$P$51,CD$1&lt;=$P$48+$P$49),$P$52,0))/12)</f>
        <v>0</v>
      </c>
      <c r="CE43" s="5">
        <f ca="1">IF(CE$4="",0,($P$46*(1-$P$47)-SUM($W42:CD42))*IF(AND(CE$1&gt;$P$48,CE$1&lt;=$P$48+$P$51),$P$50,IF(AND(CE$1&gt;$P$48+$P$51,CE$1&lt;=$P$48+$P$49),$P$52,0))/12)</f>
        <v>0</v>
      </c>
      <c r="CF43" s="5">
        <f ca="1">IF(CF$4="",0,($P$46*(1-$P$47)-SUM($W42:CE42))*IF(AND(CF$1&gt;$P$48,CF$1&lt;=$P$48+$P$51),$P$50,IF(AND(CF$1&gt;$P$48+$P$51,CF$1&lt;=$P$48+$P$49),$P$52,0))/12)</f>
        <v>0</v>
      </c>
    </row>
    <row r="44" spans="2:84" x14ac:dyDescent="0.3">
      <c r="B44" s="13">
        <f>ROW()</f>
        <v>44</v>
      </c>
      <c r="H44" s="1" t="str">
        <f t="shared" si="59"/>
        <v>Приобретение оборудования в лизинг</v>
      </c>
      <c r="I44" s="1" t="s">
        <v>270</v>
      </c>
      <c r="M44" s="53" t="s">
        <v>18</v>
      </c>
      <c r="P44" s="72"/>
      <c r="U44" s="5">
        <f t="shared" ref="U44" ca="1" si="66">INDIRECT(ADDRESS($B44,$X$2-1+$P$8))</f>
        <v>0</v>
      </c>
      <c r="X44" s="5">
        <f ca="1">IF(X$4="",0,IF(OR(X$1&lt;=$P$48,X$1&gt;$P$48+$P$49),0,$P$46*(1-$P$47)-SUM($W42:X42)))</f>
        <v>0</v>
      </c>
      <c r="Y44" s="5">
        <f ca="1">IF(Y$4="",0,IF(OR(Y$1&lt;=$P$48,Y$1&gt;$P$48+$P$49),0,$P$46*(1-$P$47)-SUM($W42:Y42)))</f>
        <v>0</v>
      </c>
      <c r="Z44" s="5">
        <f ca="1">IF(Z$4="",0,IF(OR(Z$1&lt;=$P$48,Z$1&gt;$P$48+$P$49),0,$P$46*(1-$P$47)-SUM($W42:Z42)))</f>
        <v>0</v>
      </c>
      <c r="AA44" s="5">
        <f ca="1">IF(AA$4="",0,IF(OR(AA$1&lt;=$P$48,AA$1&gt;$P$48+$P$49),0,$P$46*(1-$P$47)-SUM($W42:AA42)))</f>
        <v>0</v>
      </c>
      <c r="AB44" s="5">
        <f ca="1">IF(AB$4="",0,IF(OR(AB$1&lt;=$P$48,AB$1&gt;$P$48+$P$49),0,$P$46*(1-$P$47)-SUM($W42:AB42)))</f>
        <v>0</v>
      </c>
      <c r="AC44" s="5">
        <f ca="1">IF(AC$4="",0,IF(OR(AC$1&lt;=$P$48,AC$1&gt;$P$48+$P$49),0,$P$46*(1-$P$47)-SUM($W42:AC42)))</f>
        <v>0</v>
      </c>
      <c r="AD44" s="5">
        <f ca="1">IF(AD$4="",0,IF(OR(AD$1&lt;=$P$48,AD$1&gt;$P$48+$P$49),0,$P$46*(1-$P$47)-SUM($W42:AD42)))</f>
        <v>0</v>
      </c>
      <c r="AE44" s="5">
        <f ca="1">IF(AE$4="",0,IF(OR(AE$1&lt;=$P$48,AE$1&gt;$P$48+$P$49),0,$P$46*(1-$P$47)-SUM($W42:AE42)))</f>
        <v>0</v>
      </c>
      <c r="AF44" s="5">
        <f ca="1">IF(AF$4="",0,IF(OR(AF$1&lt;=$P$48,AF$1&gt;$P$48+$P$49),0,$P$46*(1-$P$47)-SUM($W42:AF42)))</f>
        <v>0</v>
      </c>
      <c r="AG44" s="5">
        <f ca="1">IF(AG$4="",0,IF(OR(AG$1&lt;=$P$48,AG$1&gt;$P$48+$P$49),0,$P$46*(1-$P$47)-SUM($W42:AG42)))</f>
        <v>0</v>
      </c>
      <c r="AH44" s="5">
        <f ca="1">IF(AH$4="",0,IF(OR(AH$1&lt;=$P$48,AH$1&gt;$P$48+$P$49),0,$P$46*(1-$P$47)-SUM($W42:AH42)))</f>
        <v>0</v>
      </c>
      <c r="AI44" s="5">
        <f ca="1">IF(AI$4="",0,IF(OR(AI$1&lt;=$P$48,AI$1&gt;$P$48+$P$49),0,$P$46*(1-$P$47)-SUM($W42:AI42)))</f>
        <v>0</v>
      </c>
      <c r="AJ44" s="5">
        <f ca="1">IF(AJ$4="",0,IF(OR(AJ$1&lt;=$P$48,AJ$1&gt;$P$48+$P$49),0,$P$46*(1-$P$47)-SUM($W42:AJ42)))</f>
        <v>0</v>
      </c>
      <c r="AK44" s="5">
        <f ca="1">IF(AK$4="",0,IF(OR(AK$1&lt;=$P$48,AK$1&gt;$P$48+$P$49),0,$P$46*(1-$P$47)-SUM($W42:AK42)))</f>
        <v>0</v>
      </c>
      <c r="AL44" s="5">
        <f ca="1">IF(AL$4="",0,IF(OR(AL$1&lt;=$P$48,AL$1&gt;$P$48+$P$49),0,$P$46*(1-$P$47)-SUM($W42:AL42)))</f>
        <v>0</v>
      </c>
      <c r="AM44" s="5">
        <f ca="1">IF(AM$4="",0,IF(OR(AM$1&lt;=$P$48,AM$1&gt;$P$48+$P$49),0,$P$46*(1-$P$47)-SUM($W42:AM42)))</f>
        <v>0</v>
      </c>
      <c r="AN44" s="5">
        <f ca="1">IF(AN$4="",0,IF(OR(AN$1&lt;=$P$48,AN$1&gt;$P$48+$P$49),0,$P$46*(1-$P$47)-SUM($W42:AN42)))</f>
        <v>0</v>
      </c>
      <c r="AO44" s="5">
        <f ca="1">IF(AO$4="",0,IF(OR(AO$1&lt;=$P$48,AO$1&gt;$P$48+$P$49),0,$P$46*(1-$P$47)-SUM($W42:AO42)))</f>
        <v>0</v>
      </c>
      <c r="AP44" s="5">
        <f ca="1">IF(AP$4="",0,IF(OR(AP$1&lt;=$P$48,AP$1&gt;$P$48+$P$49),0,$P$46*(1-$P$47)-SUM($W42:AP42)))</f>
        <v>0</v>
      </c>
      <c r="AQ44" s="5">
        <f ca="1">IF(AQ$4="",0,IF(OR(AQ$1&lt;=$P$48,AQ$1&gt;$P$48+$P$49),0,$P$46*(1-$P$47)-SUM($W42:AQ42)))</f>
        <v>0</v>
      </c>
      <c r="AR44" s="5">
        <f ca="1">IF(AR$4="",0,IF(OR(AR$1&lt;=$P$48,AR$1&gt;$P$48+$P$49),0,$P$46*(1-$P$47)-SUM($W42:AR42)))</f>
        <v>0</v>
      </c>
      <c r="AS44" s="5">
        <f ca="1">IF(AS$4="",0,IF(OR(AS$1&lt;=$P$48,AS$1&gt;$P$48+$P$49),0,$P$46*(1-$P$47)-SUM($W42:AS42)))</f>
        <v>0</v>
      </c>
      <c r="AT44" s="5">
        <f ca="1">IF(AT$4="",0,IF(OR(AT$1&lt;=$P$48,AT$1&gt;$P$48+$P$49),0,$P$46*(1-$P$47)-SUM($W42:AT42)))</f>
        <v>0</v>
      </c>
      <c r="AU44" s="5">
        <f ca="1">IF(AU$4="",0,IF(OR(AU$1&lt;=$P$48,AU$1&gt;$P$48+$P$49),0,$P$46*(1-$P$47)-SUM($W42:AU42)))</f>
        <v>0</v>
      </c>
      <c r="AV44" s="5">
        <f ca="1">IF(AV$4="",0,IF(OR(AV$1&lt;=$P$48,AV$1&gt;$P$48+$P$49),0,$P$46*(1-$P$47)-SUM($W42:AV42)))</f>
        <v>0</v>
      </c>
      <c r="AW44" s="5">
        <f ca="1">IF(AW$4="",0,IF(OR(AW$1&lt;=$P$48,AW$1&gt;$P$48+$P$49),0,$P$46*(1-$P$47)-SUM($W42:AW42)))</f>
        <v>0</v>
      </c>
      <c r="AX44" s="5">
        <f ca="1">IF(AX$4="",0,IF(OR(AX$1&lt;=$P$48,AX$1&gt;$P$48+$P$49),0,$P$46*(1-$P$47)-SUM($W42:AX42)))</f>
        <v>0</v>
      </c>
      <c r="AY44" s="5">
        <f ca="1">IF(AY$4="",0,IF(OR(AY$1&lt;=$P$48,AY$1&gt;$P$48+$P$49),0,$P$46*(1-$P$47)-SUM($W42:AY42)))</f>
        <v>0</v>
      </c>
      <c r="AZ44" s="5">
        <f ca="1">IF(AZ$4="",0,IF(OR(AZ$1&lt;=$P$48,AZ$1&gt;$P$48+$P$49),0,$P$46*(1-$P$47)-SUM($W42:AZ42)))</f>
        <v>0</v>
      </c>
      <c r="BA44" s="5">
        <f ca="1">IF(BA$4="",0,IF(OR(BA$1&lt;=$P$48,BA$1&gt;$P$48+$P$49),0,$P$46*(1-$P$47)-SUM($W42:BA42)))</f>
        <v>0</v>
      </c>
      <c r="BB44" s="5">
        <f ca="1">IF(BB$4="",0,IF(OR(BB$1&lt;=$P$48,BB$1&gt;$P$48+$P$49),0,$P$46*(1-$P$47)-SUM($W42:BB42)))</f>
        <v>0</v>
      </c>
      <c r="BC44" s="5">
        <f ca="1">IF(BC$4="",0,IF(OR(BC$1&lt;=$P$48,BC$1&gt;$P$48+$P$49),0,$P$46*(1-$P$47)-SUM($W42:BC42)))</f>
        <v>0</v>
      </c>
      <c r="BD44" s="5">
        <f ca="1">IF(BD$4="",0,IF(OR(BD$1&lt;=$P$48,BD$1&gt;$P$48+$P$49),0,$P$46*(1-$P$47)-SUM($W42:BD42)))</f>
        <v>0</v>
      </c>
      <c r="BE44" s="5">
        <f ca="1">IF(BE$4="",0,IF(OR(BE$1&lt;=$P$48,BE$1&gt;$P$48+$P$49),0,$P$46*(1-$P$47)-SUM($W42:BE42)))</f>
        <v>0</v>
      </c>
      <c r="BF44" s="5">
        <f ca="1">IF(BF$4="",0,IF(OR(BF$1&lt;=$P$48,BF$1&gt;$P$48+$P$49),0,$P$46*(1-$P$47)-SUM($W42:BF42)))</f>
        <v>0</v>
      </c>
      <c r="BG44" s="5">
        <f ca="1">IF(BG$4="",0,IF(OR(BG$1&lt;=$P$48,BG$1&gt;$P$48+$P$49),0,$P$46*(1-$P$47)-SUM($W42:BG42)))</f>
        <v>0</v>
      </c>
      <c r="BH44" s="5">
        <f ca="1">IF(BH$4="",0,IF(OR(BH$1&lt;=$P$48,BH$1&gt;$P$48+$P$49),0,$P$46*(1-$P$47)-SUM($W42:BH42)))</f>
        <v>0</v>
      </c>
      <c r="BI44" s="5">
        <f ca="1">IF(BI$4="",0,IF(OR(BI$1&lt;=$P$48,BI$1&gt;$P$48+$P$49),0,$P$46*(1-$P$47)-SUM($W42:BI42)))</f>
        <v>0</v>
      </c>
      <c r="BJ44" s="5">
        <f ca="1">IF(BJ$4="",0,IF(OR(BJ$1&lt;=$P$48,BJ$1&gt;$P$48+$P$49),0,$P$46*(1-$P$47)-SUM($W42:BJ42)))</f>
        <v>0</v>
      </c>
      <c r="BK44" s="5">
        <f ca="1">IF(BK$4="",0,IF(OR(BK$1&lt;=$P$48,BK$1&gt;$P$48+$P$49),0,$P$46*(1-$P$47)-SUM($W42:BK42)))</f>
        <v>0</v>
      </c>
      <c r="BL44" s="5">
        <f ca="1">IF(BL$4="",0,IF(OR(BL$1&lt;=$P$48,BL$1&gt;$P$48+$P$49),0,$P$46*(1-$P$47)-SUM($W42:BL42)))</f>
        <v>0</v>
      </c>
      <c r="BM44" s="5">
        <f ca="1">IF(BM$4="",0,IF(OR(BM$1&lt;=$P$48,BM$1&gt;$P$48+$P$49),0,$P$46*(1-$P$47)-SUM($W42:BM42)))</f>
        <v>0</v>
      </c>
      <c r="BN44" s="5">
        <f ca="1">IF(BN$4="",0,IF(OR(BN$1&lt;=$P$48,BN$1&gt;$P$48+$P$49),0,$P$46*(1-$P$47)-SUM($W42:BN42)))</f>
        <v>0</v>
      </c>
      <c r="BO44" s="5">
        <f ca="1">IF(BO$4="",0,IF(OR(BO$1&lt;=$P$48,BO$1&gt;$P$48+$P$49),0,$P$46*(1-$P$47)-SUM($W42:BO42)))</f>
        <v>0</v>
      </c>
      <c r="BP44" s="5">
        <f ca="1">IF(BP$4="",0,IF(OR(BP$1&lt;=$P$48,BP$1&gt;$P$48+$P$49),0,$P$46*(1-$P$47)-SUM($W42:BP42)))</f>
        <v>0</v>
      </c>
      <c r="BQ44" s="5">
        <f ca="1">IF(BQ$4="",0,IF(OR(BQ$1&lt;=$P$48,BQ$1&gt;$P$48+$P$49),0,$P$46*(1-$P$47)-SUM($W42:BQ42)))</f>
        <v>0</v>
      </c>
      <c r="BR44" s="5">
        <f ca="1">IF(BR$4="",0,IF(OR(BR$1&lt;=$P$48,BR$1&gt;$P$48+$P$49),0,$P$46*(1-$P$47)-SUM($W42:BR42)))</f>
        <v>0</v>
      </c>
      <c r="BS44" s="5">
        <f ca="1">IF(BS$4="",0,IF(OR(BS$1&lt;=$P$48,BS$1&gt;$P$48+$P$49),0,$P$46*(1-$P$47)-SUM($W42:BS42)))</f>
        <v>0</v>
      </c>
      <c r="BT44" s="5">
        <f ca="1">IF(BT$4="",0,IF(OR(BT$1&lt;=$P$48,BT$1&gt;$P$48+$P$49),0,$P$46*(1-$P$47)-SUM($W42:BT42)))</f>
        <v>0</v>
      </c>
      <c r="BU44" s="5">
        <f ca="1">IF(BU$4="",0,IF(OR(BU$1&lt;=$P$48,BU$1&gt;$P$48+$P$49),0,$P$46*(1-$P$47)-SUM($W42:BU42)))</f>
        <v>0</v>
      </c>
      <c r="BV44" s="5">
        <f ca="1">IF(BV$4="",0,IF(OR(BV$1&lt;=$P$48,BV$1&gt;$P$48+$P$49),0,$P$46*(1-$P$47)-SUM($W42:BV42)))</f>
        <v>0</v>
      </c>
      <c r="BW44" s="5">
        <f ca="1">IF(BW$4="",0,IF(OR(BW$1&lt;=$P$48,BW$1&gt;$P$48+$P$49),0,$P$46*(1-$P$47)-SUM($W42:BW42)))</f>
        <v>0</v>
      </c>
      <c r="BX44" s="5">
        <f ca="1">IF(BX$4="",0,IF(OR(BX$1&lt;=$P$48,BX$1&gt;$P$48+$P$49),0,$P$46*(1-$P$47)-SUM($W42:BX42)))</f>
        <v>0</v>
      </c>
      <c r="BY44" s="5">
        <f ca="1">IF(BY$4="",0,IF(OR(BY$1&lt;=$P$48,BY$1&gt;$P$48+$P$49),0,$P$46*(1-$P$47)-SUM($W42:BY42)))</f>
        <v>0</v>
      </c>
      <c r="BZ44" s="5">
        <f ca="1">IF(BZ$4="",0,IF(OR(BZ$1&lt;=$P$48,BZ$1&gt;$P$48+$P$49),0,$P$46*(1-$P$47)-SUM($W42:BZ42)))</f>
        <v>0</v>
      </c>
      <c r="CA44" s="5">
        <f ca="1">IF(CA$4="",0,IF(OR(CA$1&lt;=$P$48,CA$1&gt;$P$48+$P$49),0,$P$46*(1-$P$47)-SUM($W42:CA42)))</f>
        <v>0</v>
      </c>
      <c r="CB44" s="5">
        <f ca="1">IF(CB$4="",0,IF(OR(CB$1&lt;=$P$48,CB$1&gt;$P$48+$P$49),0,$P$46*(1-$P$47)-SUM($W42:CB42)))</f>
        <v>0</v>
      </c>
      <c r="CC44" s="5">
        <f ca="1">IF(CC$4="",0,IF(OR(CC$1&lt;=$P$48,CC$1&gt;$P$48+$P$49),0,$P$46*(1-$P$47)-SUM($W42:CC42)))</f>
        <v>0</v>
      </c>
      <c r="CD44" s="5">
        <f ca="1">IF(CD$4="",0,IF(OR(CD$1&lt;=$P$48,CD$1&gt;$P$48+$P$49),0,$P$46*(1-$P$47)-SUM($W42:CD42)))</f>
        <v>0</v>
      </c>
      <c r="CE44" s="5">
        <f ca="1">IF(CE$4="",0,IF(OR(CE$1&lt;=$P$48,CE$1&gt;$P$48+$P$49),0,$P$46*(1-$P$47)-SUM($W42:CE42)))</f>
        <v>0</v>
      </c>
      <c r="CF44" s="5">
        <f ca="1">IF(CF$4="",0,IF(OR(CF$1&lt;=$P$48,CF$1&gt;$P$48+$P$49),0,$P$46*(1-$P$47)-SUM($W42:CF42)))</f>
        <v>0</v>
      </c>
    </row>
    <row r="45" spans="2:84" x14ac:dyDescent="0.3">
      <c r="B45" s="13">
        <f>ROW()</f>
        <v>45</v>
      </c>
      <c r="H45" s="1" t="str">
        <f t="shared" ref="H45:H49" si="67">$H$39</f>
        <v>Приобретение оборудования в лизинг</v>
      </c>
      <c r="I45" s="1" t="s">
        <v>260</v>
      </c>
      <c r="W45" s="34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</row>
    <row r="46" spans="2:84" x14ac:dyDescent="0.3">
      <c r="B46" s="13">
        <f>ROW()</f>
        <v>46</v>
      </c>
      <c r="H46" s="1" t="str">
        <f t="shared" si="67"/>
        <v>Приобретение оборудования в лизинг</v>
      </c>
      <c r="I46" s="1" t="str">
        <f t="shared" ref="I46:I50" si="68">$I$45</f>
        <v>Условия лизинга</v>
      </c>
      <c r="J46" s="1" t="s">
        <v>261</v>
      </c>
      <c r="M46" s="53" t="s">
        <v>18</v>
      </c>
      <c r="O46" s="82"/>
      <c r="P46" s="84"/>
      <c r="W46" s="34"/>
      <c r="X46" s="99"/>
      <c r="Y46" s="99"/>
      <c r="Z46" s="99"/>
      <c r="AA46" s="99"/>
      <c r="AB46" s="99"/>
      <c r="AC46" s="99"/>
      <c r="AD46" s="99"/>
      <c r="AE46" s="99"/>
      <c r="AF46" s="99"/>
      <c r="AG46" s="99"/>
      <c r="AH46" s="99"/>
      <c r="AI46" s="99"/>
      <c r="AJ46" s="99"/>
      <c r="AK46" s="99"/>
      <c r="AL46" s="99"/>
      <c r="AM46" s="99"/>
      <c r="AN46" s="99"/>
      <c r="AO46" s="99"/>
      <c r="AP46" s="99"/>
      <c r="AQ46" s="99"/>
      <c r="AR46" s="99"/>
      <c r="AS46" s="99"/>
      <c r="AT46" s="99"/>
      <c r="AU46" s="99"/>
      <c r="AV46" s="99"/>
      <c r="AW46" s="99"/>
      <c r="AX46" s="99"/>
      <c r="AY46" s="99"/>
      <c r="AZ46" s="99"/>
      <c r="BA46" s="99"/>
      <c r="BB46" s="99"/>
      <c r="BC46" s="99"/>
      <c r="BD46" s="99"/>
      <c r="BE46" s="99"/>
      <c r="BF46" s="99"/>
      <c r="BG46" s="99"/>
      <c r="BH46" s="99"/>
      <c r="BI46" s="99"/>
      <c r="BJ46" s="99"/>
      <c r="BK46" s="99"/>
      <c r="BL46" s="99"/>
      <c r="BM46" s="99"/>
      <c r="BN46" s="99"/>
      <c r="BO46" s="99"/>
      <c r="BP46" s="99"/>
      <c r="BQ46" s="99"/>
      <c r="BR46" s="99"/>
      <c r="BS46" s="99"/>
      <c r="BT46" s="99"/>
      <c r="BU46" s="99"/>
      <c r="BV46" s="99"/>
      <c r="BW46" s="99"/>
      <c r="BX46" s="99"/>
      <c r="BY46" s="99"/>
      <c r="BZ46" s="99"/>
      <c r="CA46" s="99"/>
      <c r="CB46" s="99"/>
      <c r="CC46" s="99"/>
      <c r="CD46" s="99"/>
      <c r="CE46" s="99"/>
      <c r="CF46" s="99"/>
    </row>
    <row r="47" spans="2:84" x14ac:dyDescent="0.3">
      <c r="B47" s="13">
        <f>ROW()</f>
        <v>47</v>
      </c>
      <c r="H47" s="1" t="str">
        <f t="shared" si="67"/>
        <v>Приобретение оборудования в лизинг</v>
      </c>
      <c r="I47" s="1" t="str">
        <f t="shared" si="68"/>
        <v>Условия лизинга</v>
      </c>
      <c r="J47" s="1" t="s">
        <v>262</v>
      </c>
      <c r="M47" s="53" t="s">
        <v>16</v>
      </c>
      <c r="O47" s="82"/>
      <c r="P47" s="86"/>
      <c r="W47" s="34"/>
      <c r="X47" s="99"/>
      <c r="Y47" s="99"/>
      <c r="Z47" s="99"/>
      <c r="AA47" s="99"/>
      <c r="AB47" s="99"/>
      <c r="AC47" s="99"/>
      <c r="AD47" s="99"/>
      <c r="AE47" s="99"/>
      <c r="AF47" s="99"/>
      <c r="AG47" s="99"/>
      <c r="AH47" s="99"/>
      <c r="AI47" s="99"/>
      <c r="AJ47" s="99"/>
      <c r="AK47" s="99"/>
      <c r="AL47" s="99"/>
      <c r="AM47" s="99"/>
      <c r="AN47" s="99"/>
      <c r="AO47" s="99"/>
      <c r="AP47" s="99"/>
      <c r="AQ47" s="99"/>
      <c r="AR47" s="99"/>
      <c r="AS47" s="99"/>
      <c r="AT47" s="99"/>
      <c r="AU47" s="99"/>
      <c r="AV47" s="99"/>
      <c r="AW47" s="99"/>
      <c r="AX47" s="99"/>
      <c r="AY47" s="99"/>
      <c r="AZ47" s="99"/>
      <c r="BA47" s="99"/>
      <c r="BB47" s="99"/>
      <c r="BC47" s="99"/>
      <c r="BD47" s="99"/>
      <c r="BE47" s="99"/>
      <c r="BF47" s="99"/>
      <c r="BG47" s="99"/>
      <c r="BH47" s="99"/>
      <c r="BI47" s="99"/>
      <c r="BJ47" s="99"/>
      <c r="BK47" s="99"/>
      <c r="BL47" s="99"/>
      <c r="BM47" s="99"/>
      <c r="BN47" s="99"/>
      <c r="BO47" s="99"/>
      <c r="BP47" s="99"/>
      <c r="BQ47" s="99"/>
      <c r="BR47" s="99"/>
      <c r="BS47" s="99"/>
      <c r="BT47" s="99"/>
      <c r="BU47" s="99"/>
      <c r="BV47" s="99"/>
      <c r="BW47" s="99"/>
      <c r="BX47" s="99"/>
      <c r="BY47" s="99"/>
      <c r="BZ47" s="99"/>
      <c r="CA47" s="99"/>
      <c r="CB47" s="99"/>
      <c r="CC47" s="99"/>
      <c r="CD47" s="99"/>
      <c r="CE47" s="99"/>
      <c r="CF47" s="99"/>
    </row>
    <row r="48" spans="2:84" x14ac:dyDescent="0.3">
      <c r="B48" s="13">
        <f>ROW()</f>
        <v>48</v>
      </c>
      <c r="H48" s="1" t="str">
        <f t="shared" si="67"/>
        <v>Приобретение оборудования в лизинг</v>
      </c>
      <c r="I48" s="1" t="str">
        <f t="shared" si="68"/>
        <v>Условия лизинга</v>
      </c>
      <c r="J48" s="1" t="s">
        <v>263</v>
      </c>
      <c r="O48" s="82"/>
      <c r="P48" s="87"/>
      <c r="W48" s="34"/>
      <c r="X48" s="99"/>
      <c r="Y48" s="99"/>
      <c r="Z48" s="99"/>
      <c r="AA48" s="99"/>
      <c r="AB48" s="99"/>
      <c r="AC48" s="99"/>
      <c r="AD48" s="99"/>
      <c r="AE48" s="99"/>
      <c r="AF48" s="99"/>
      <c r="AG48" s="99"/>
      <c r="AH48" s="99"/>
      <c r="AI48" s="99"/>
      <c r="AJ48" s="99"/>
      <c r="AK48" s="99"/>
      <c r="AL48" s="99"/>
      <c r="AM48" s="99"/>
      <c r="AN48" s="99"/>
      <c r="AO48" s="99"/>
      <c r="AP48" s="99"/>
      <c r="AQ48" s="99"/>
      <c r="AR48" s="99"/>
      <c r="AS48" s="99"/>
      <c r="AT48" s="99"/>
      <c r="AU48" s="99"/>
      <c r="AV48" s="99"/>
      <c r="AW48" s="99"/>
      <c r="AX48" s="99"/>
      <c r="AY48" s="99"/>
      <c r="AZ48" s="99"/>
      <c r="BA48" s="99"/>
      <c r="BB48" s="99"/>
      <c r="BC48" s="99"/>
      <c r="BD48" s="99"/>
      <c r="BE48" s="99"/>
      <c r="BF48" s="99"/>
      <c r="BG48" s="99"/>
      <c r="BH48" s="99"/>
      <c r="BI48" s="99"/>
      <c r="BJ48" s="99"/>
      <c r="BK48" s="99"/>
      <c r="BL48" s="99"/>
      <c r="BM48" s="99"/>
      <c r="BN48" s="99"/>
      <c r="BO48" s="99"/>
      <c r="BP48" s="99"/>
      <c r="BQ48" s="99"/>
      <c r="BR48" s="99"/>
      <c r="BS48" s="99"/>
      <c r="BT48" s="99"/>
      <c r="BU48" s="99"/>
      <c r="BV48" s="99"/>
      <c r="BW48" s="99"/>
      <c r="BX48" s="99"/>
      <c r="BY48" s="99"/>
      <c r="BZ48" s="99"/>
      <c r="CA48" s="99"/>
      <c r="CB48" s="99"/>
      <c r="CC48" s="99"/>
      <c r="CD48" s="99"/>
      <c r="CE48" s="99"/>
      <c r="CF48" s="99"/>
    </row>
    <row r="49" spans="2:84" x14ac:dyDescent="0.3">
      <c r="B49" s="13">
        <f>ROW()</f>
        <v>49</v>
      </c>
      <c r="H49" s="1" t="str">
        <f t="shared" si="67"/>
        <v>Приобретение оборудования в лизинг</v>
      </c>
      <c r="I49" s="1" t="str">
        <f t="shared" si="68"/>
        <v>Условия лизинга</v>
      </c>
      <c r="J49" s="1" t="s">
        <v>264</v>
      </c>
      <c r="M49" s="53" t="s">
        <v>84</v>
      </c>
      <c r="O49" s="82"/>
      <c r="P49" s="87"/>
      <c r="W49" s="34"/>
      <c r="X49" s="99"/>
      <c r="Y49" s="99"/>
      <c r="Z49" s="99"/>
      <c r="AA49" s="99"/>
      <c r="AB49" s="99"/>
      <c r="AC49" s="99"/>
      <c r="AD49" s="99"/>
      <c r="AE49" s="99"/>
      <c r="AF49" s="99"/>
      <c r="AG49" s="99"/>
      <c r="AH49" s="99"/>
      <c r="AI49" s="99"/>
      <c r="AJ49" s="99"/>
      <c r="AK49" s="99"/>
      <c r="AL49" s="99"/>
      <c r="AM49" s="99"/>
      <c r="AN49" s="99"/>
      <c r="AO49" s="99"/>
      <c r="AP49" s="99"/>
      <c r="AQ49" s="99"/>
      <c r="AR49" s="99"/>
      <c r="AS49" s="99"/>
      <c r="AT49" s="99"/>
      <c r="AU49" s="99"/>
      <c r="AV49" s="99"/>
      <c r="AW49" s="99"/>
      <c r="AX49" s="99"/>
      <c r="AY49" s="99"/>
      <c r="AZ49" s="99"/>
      <c r="BA49" s="99"/>
      <c r="BB49" s="99"/>
      <c r="BC49" s="99"/>
      <c r="BD49" s="99"/>
      <c r="BE49" s="99"/>
      <c r="BF49" s="99"/>
      <c r="BG49" s="99"/>
      <c r="BH49" s="99"/>
      <c r="BI49" s="99"/>
      <c r="BJ49" s="99"/>
      <c r="BK49" s="99"/>
      <c r="BL49" s="99"/>
      <c r="BM49" s="99"/>
      <c r="BN49" s="99"/>
      <c r="BO49" s="99"/>
      <c r="BP49" s="99"/>
      <c r="BQ49" s="99"/>
      <c r="BR49" s="99"/>
      <c r="BS49" s="99"/>
      <c r="BT49" s="99"/>
      <c r="BU49" s="99"/>
      <c r="BV49" s="99"/>
      <c r="BW49" s="99"/>
      <c r="BX49" s="99"/>
      <c r="BY49" s="99"/>
      <c r="BZ49" s="99"/>
      <c r="CA49" s="99"/>
      <c r="CB49" s="99"/>
      <c r="CC49" s="99"/>
      <c r="CD49" s="99"/>
      <c r="CE49" s="99"/>
      <c r="CF49" s="99"/>
    </row>
    <row r="50" spans="2:84" x14ac:dyDescent="0.3">
      <c r="B50" s="13">
        <f>ROW()</f>
        <v>50</v>
      </c>
      <c r="H50" s="1" t="str">
        <f>$H$39</f>
        <v>Приобретение оборудования в лизинг</v>
      </c>
      <c r="I50" s="1" t="str">
        <f t="shared" si="68"/>
        <v>Условия лизинга</v>
      </c>
      <c r="J50" s="1" t="s">
        <v>268</v>
      </c>
      <c r="M50" s="53" t="s">
        <v>265</v>
      </c>
      <c r="O50" s="82"/>
      <c r="P50" s="86"/>
      <c r="W50" s="34"/>
      <c r="X50" s="99"/>
      <c r="Y50" s="99"/>
      <c r="Z50" s="99"/>
      <c r="AA50" s="99"/>
      <c r="AB50" s="99"/>
      <c r="AC50" s="99"/>
      <c r="AD50" s="99"/>
      <c r="AE50" s="99"/>
      <c r="AF50" s="99"/>
      <c r="AG50" s="99"/>
      <c r="AH50" s="99"/>
      <c r="AI50" s="99"/>
      <c r="AJ50" s="99"/>
      <c r="AK50" s="99"/>
      <c r="AL50" s="99"/>
      <c r="AM50" s="99"/>
      <c r="AN50" s="99"/>
      <c r="AO50" s="99"/>
      <c r="AP50" s="99"/>
      <c r="AQ50" s="99"/>
      <c r="AR50" s="99"/>
      <c r="AS50" s="99"/>
      <c r="AT50" s="99"/>
      <c r="AU50" s="99"/>
      <c r="AV50" s="99"/>
      <c r="AW50" s="99"/>
      <c r="AX50" s="99"/>
      <c r="AY50" s="99"/>
      <c r="AZ50" s="99"/>
      <c r="BA50" s="99"/>
      <c r="BB50" s="99"/>
      <c r="BC50" s="99"/>
      <c r="BD50" s="99"/>
      <c r="BE50" s="99"/>
      <c r="BF50" s="99"/>
      <c r="BG50" s="99"/>
      <c r="BH50" s="99"/>
      <c r="BI50" s="99"/>
      <c r="BJ50" s="99"/>
      <c r="BK50" s="99"/>
      <c r="BL50" s="99"/>
      <c r="BM50" s="99"/>
      <c r="BN50" s="99"/>
      <c r="BO50" s="99"/>
      <c r="BP50" s="99"/>
      <c r="BQ50" s="99"/>
      <c r="BR50" s="99"/>
      <c r="BS50" s="99"/>
      <c r="BT50" s="99"/>
      <c r="BU50" s="99"/>
      <c r="BV50" s="99"/>
      <c r="BW50" s="99"/>
      <c r="BX50" s="99"/>
      <c r="BY50" s="99"/>
      <c r="BZ50" s="99"/>
      <c r="CA50" s="99"/>
      <c r="CB50" s="99"/>
      <c r="CC50" s="99"/>
      <c r="CD50" s="99"/>
      <c r="CE50" s="99"/>
      <c r="CF50" s="99"/>
    </row>
    <row r="51" spans="2:84" x14ac:dyDescent="0.3">
      <c r="B51" s="13">
        <f>ROW()</f>
        <v>51</v>
      </c>
      <c r="H51" s="1" t="str">
        <f t="shared" ref="H51:H53" si="69">$H$39</f>
        <v>Приобретение оборудования в лизинг</v>
      </c>
      <c r="I51" s="1" t="str">
        <f t="shared" ref="I51:I53" si="70">$I$45</f>
        <v>Условия лизинга</v>
      </c>
      <c r="J51" s="1" t="s">
        <v>266</v>
      </c>
      <c r="M51" s="53" t="s">
        <v>84</v>
      </c>
      <c r="O51" s="82"/>
      <c r="P51" s="87"/>
      <c r="U51" s="5">
        <f>IF((POWER(1+P50/12,$P$49)-1)=0,0,$P$46*(1-$P$47)*P50/12*POWER(1+P50/12,$P$49)/(POWER(1+P50/12,$P$49)-1))</f>
        <v>0</v>
      </c>
      <c r="W51" s="34"/>
      <c r="X51" s="99"/>
      <c r="Y51" s="99"/>
      <c r="Z51" s="99"/>
      <c r="AA51" s="99"/>
      <c r="AB51" s="99"/>
      <c r="AC51" s="99"/>
      <c r="AD51" s="99"/>
      <c r="AE51" s="99"/>
      <c r="AF51" s="99"/>
      <c r="AG51" s="99"/>
      <c r="AH51" s="99"/>
      <c r="AI51" s="99"/>
      <c r="AJ51" s="99"/>
      <c r="AK51" s="99"/>
      <c r="AL51" s="99"/>
      <c r="AM51" s="99"/>
      <c r="AN51" s="99"/>
      <c r="AO51" s="99"/>
      <c r="AP51" s="99"/>
      <c r="AQ51" s="99"/>
      <c r="AR51" s="99"/>
      <c r="AS51" s="99"/>
      <c r="AT51" s="99"/>
      <c r="AU51" s="99"/>
      <c r="AV51" s="99"/>
      <c r="AW51" s="99"/>
      <c r="AX51" s="99"/>
      <c r="AY51" s="99"/>
      <c r="AZ51" s="99"/>
      <c r="BA51" s="99"/>
      <c r="BB51" s="99"/>
      <c r="BC51" s="99"/>
      <c r="BD51" s="99"/>
      <c r="BE51" s="99"/>
      <c r="BF51" s="99"/>
      <c r="BG51" s="99"/>
      <c r="BH51" s="99"/>
      <c r="BI51" s="99"/>
      <c r="BJ51" s="99"/>
      <c r="BK51" s="99"/>
      <c r="BL51" s="99"/>
      <c r="BM51" s="99"/>
      <c r="BN51" s="99"/>
      <c r="BO51" s="99"/>
      <c r="BP51" s="99"/>
      <c r="BQ51" s="99"/>
      <c r="BR51" s="99"/>
      <c r="BS51" s="99"/>
      <c r="BT51" s="99"/>
      <c r="BU51" s="99"/>
      <c r="BV51" s="99"/>
      <c r="BW51" s="99"/>
      <c r="BX51" s="99"/>
      <c r="BY51" s="99"/>
      <c r="BZ51" s="99"/>
      <c r="CA51" s="99"/>
      <c r="CB51" s="99"/>
      <c r="CC51" s="99"/>
      <c r="CD51" s="99"/>
      <c r="CE51" s="99"/>
      <c r="CF51" s="99"/>
    </row>
    <row r="52" spans="2:84" x14ac:dyDescent="0.3">
      <c r="B52" s="13">
        <f>ROW()</f>
        <v>52</v>
      </c>
      <c r="H52" s="1" t="str">
        <f t="shared" si="69"/>
        <v>Приобретение оборудования в лизинг</v>
      </c>
      <c r="I52" s="1" t="str">
        <f t="shared" si="70"/>
        <v>Условия лизинга</v>
      </c>
      <c r="J52" s="1" t="s">
        <v>269</v>
      </c>
      <c r="M52" s="53" t="s">
        <v>265</v>
      </c>
      <c r="O52" s="82"/>
      <c r="P52" s="86"/>
      <c r="W52" s="34"/>
      <c r="X52" s="99"/>
      <c r="Y52" s="99"/>
      <c r="Z52" s="99"/>
      <c r="AA52" s="99"/>
      <c r="AB52" s="99"/>
      <c r="AC52" s="99"/>
      <c r="AD52" s="99"/>
      <c r="AE52" s="99"/>
      <c r="AF52" s="99"/>
      <c r="AG52" s="99"/>
      <c r="AH52" s="99"/>
      <c r="AI52" s="99"/>
      <c r="AJ52" s="99"/>
      <c r="AK52" s="99"/>
      <c r="AL52" s="99"/>
      <c r="AM52" s="99"/>
      <c r="AN52" s="99"/>
      <c r="AO52" s="99"/>
      <c r="AP52" s="99"/>
      <c r="AQ52" s="99"/>
      <c r="AR52" s="99"/>
      <c r="AS52" s="99"/>
      <c r="AT52" s="99"/>
      <c r="AU52" s="99"/>
      <c r="AV52" s="99"/>
      <c r="AW52" s="99"/>
      <c r="AX52" s="99"/>
      <c r="AY52" s="99"/>
      <c r="AZ52" s="99"/>
      <c r="BA52" s="99"/>
      <c r="BB52" s="99"/>
      <c r="BC52" s="99"/>
      <c r="BD52" s="99"/>
      <c r="BE52" s="99"/>
      <c r="BF52" s="99"/>
      <c r="BG52" s="99"/>
      <c r="BH52" s="99"/>
      <c r="BI52" s="99"/>
      <c r="BJ52" s="99"/>
      <c r="BK52" s="99"/>
      <c r="BL52" s="99"/>
      <c r="BM52" s="99"/>
      <c r="BN52" s="99"/>
      <c r="BO52" s="99"/>
      <c r="BP52" s="99"/>
      <c r="BQ52" s="99"/>
      <c r="BR52" s="99"/>
      <c r="BS52" s="99"/>
      <c r="BT52" s="99"/>
      <c r="BU52" s="99"/>
      <c r="BV52" s="99"/>
      <c r="BW52" s="99"/>
      <c r="BX52" s="99"/>
      <c r="BY52" s="99"/>
      <c r="BZ52" s="99"/>
      <c r="CA52" s="99"/>
      <c r="CB52" s="99"/>
      <c r="CC52" s="99"/>
      <c r="CD52" s="99"/>
      <c r="CE52" s="99"/>
      <c r="CF52" s="99"/>
    </row>
    <row r="53" spans="2:84" x14ac:dyDescent="0.3">
      <c r="B53" s="13">
        <f>ROW()</f>
        <v>53</v>
      </c>
      <c r="H53" s="1" t="str">
        <f t="shared" si="69"/>
        <v>Приобретение оборудования в лизинг</v>
      </c>
      <c r="I53" s="1" t="str">
        <f t="shared" si="70"/>
        <v>Условия лизинга</v>
      </c>
      <c r="J53" s="1" t="s">
        <v>267</v>
      </c>
      <c r="M53" s="53" t="s">
        <v>84</v>
      </c>
      <c r="P53" s="121">
        <f>P49-P51</f>
        <v>0</v>
      </c>
      <c r="U53" s="5">
        <f ca="1">IF((POWER(1+P52/12,$P$53)-1)=0,0,INDIRECT(ADDRESS($B44,$X$2+$P$48-1+$P$51))*P52/12*POWER(1+P52/12,$P$53)/(POWER(1+P52/12,$P$53)-1))</f>
        <v>0</v>
      </c>
      <c r="W53" s="34"/>
      <c r="X53" s="99"/>
      <c r="Y53" s="99"/>
      <c r="Z53" s="99"/>
      <c r="AA53" s="99"/>
      <c r="AB53" s="99"/>
      <c r="AC53" s="99"/>
      <c r="AD53" s="99"/>
      <c r="AE53" s="99"/>
      <c r="AF53" s="99"/>
      <c r="AG53" s="99"/>
      <c r="AH53" s="99"/>
      <c r="AI53" s="99"/>
      <c r="AJ53" s="99"/>
      <c r="AK53" s="99"/>
      <c r="AL53" s="99"/>
      <c r="AM53" s="99"/>
      <c r="AN53" s="99"/>
      <c r="AO53" s="99"/>
      <c r="AP53" s="99"/>
      <c r="AQ53" s="99"/>
      <c r="AR53" s="99"/>
      <c r="AS53" s="99"/>
      <c r="AT53" s="99"/>
      <c r="AU53" s="99"/>
      <c r="AV53" s="99"/>
      <c r="AW53" s="99"/>
      <c r="AX53" s="99"/>
      <c r="AY53" s="99"/>
      <c r="AZ53" s="99"/>
      <c r="BA53" s="99"/>
      <c r="BB53" s="99"/>
      <c r="BC53" s="99"/>
      <c r="BD53" s="99"/>
      <c r="BE53" s="99"/>
      <c r="BF53" s="99"/>
      <c r="BG53" s="99"/>
      <c r="BH53" s="99"/>
      <c r="BI53" s="99"/>
      <c r="BJ53" s="99"/>
      <c r="BK53" s="99"/>
      <c r="BL53" s="99"/>
      <c r="BM53" s="99"/>
      <c r="BN53" s="99"/>
      <c r="BO53" s="99"/>
      <c r="BP53" s="99"/>
      <c r="BQ53" s="99"/>
      <c r="BR53" s="99"/>
      <c r="BS53" s="99"/>
      <c r="BT53" s="99"/>
      <c r="BU53" s="99"/>
      <c r="BV53" s="99"/>
      <c r="BW53" s="99"/>
      <c r="BX53" s="99"/>
      <c r="BY53" s="99"/>
      <c r="BZ53" s="99"/>
      <c r="CA53" s="99"/>
      <c r="CB53" s="99"/>
      <c r="CC53" s="99"/>
      <c r="CD53" s="99"/>
      <c r="CE53" s="99"/>
      <c r="CF53" s="99"/>
    </row>
    <row r="54" spans="2:84" x14ac:dyDescent="0.3">
      <c r="B54" s="13">
        <f>ROW()</f>
        <v>54</v>
      </c>
    </row>
    <row r="55" spans="2:84" x14ac:dyDescent="0.3">
      <c r="B55" s="13">
        <f>ROW()</f>
        <v>55</v>
      </c>
      <c r="H55" s="1" t="s">
        <v>271</v>
      </c>
      <c r="M55" s="53" t="s">
        <v>18</v>
      </c>
      <c r="P55" s="72" t="str">
        <f>Lists!$AI$6</f>
        <v>BS(+)</v>
      </c>
      <c r="U55" s="5">
        <f t="shared" ref="U55" ca="1" si="71">SUM(INDIRECT(ADDRESS($B55,$X$2)&amp;":"&amp;ADDRESS($B55,$X$2-1+$P$8)))</f>
        <v>0</v>
      </c>
      <c r="X55" s="5">
        <f ca="1">IF(X$4="",0,IF(X$1&lt;&gt;$P$48,0,$U$39/(1+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
))</f>
        <v>0</v>
      </c>
      <c r="Y55" s="5">
        <f ca="1">IF(Y$4="",0,IF(Y$1&lt;&gt;$P$48,0,$U$39/(1+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
))</f>
        <v>0</v>
      </c>
      <c r="Z55" s="5">
        <f ca="1">IF(Z$4="",0,IF(Z$1&lt;&gt;$P$48,0,$U$39/(1+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
))</f>
        <v>0</v>
      </c>
      <c r="AA55" s="5">
        <f ca="1">IF(AA$4="",0,IF(AA$1&lt;&gt;$P$48,0,$U$39/(1+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
))</f>
        <v>0</v>
      </c>
      <c r="AB55" s="5">
        <f ca="1">IF(AB$4="",0,IF(AB$1&lt;&gt;$P$48,0,$U$39/(1+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
))</f>
        <v>0</v>
      </c>
      <c r="AC55" s="5">
        <f ca="1">IF(AC$4="",0,IF(AC$1&lt;&gt;$P$48,0,$U$39/(1+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
))</f>
        <v>0</v>
      </c>
      <c r="AD55" s="5">
        <f ca="1">IF(AD$4="",0,IF(AD$1&lt;&gt;$P$48,0,$U$39/(1+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
))</f>
        <v>0</v>
      </c>
      <c r="AE55" s="5">
        <f ca="1">IF(AE$4="",0,IF(AE$1&lt;&gt;$P$48,0,$U$39/(1+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
))</f>
        <v>0</v>
      </c>
      <c r="AF55" s="5">
        <f ca="1">IF(AF$4="",0,IF(AF$1&lt;&gt;$P$48,0,$U$39/(1+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
))</f>
        <v>0</v>
      </c>
      <c r="AG55" s="5">
        <f ca="1">IF(AG$4="",0,IF(AG$1&lt;&gt;$P$48,0,$U$39/(1+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
))</f>
        <v>0</v>
      </c>
      <c r="AH55" s="5">
        <f ca="1">IF(AH$4="",0,IF(AH$1&lt;&gt;$P$48,0,$U$39/(1+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
))</f>
        <v>0</v>
      </c>
      <c r="AI55" s="5">
        <f ca="1">IF(AI$4="",0,IF(AI$1&lt;&gt;$P$48,0,$U$39/(1+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
))</f>
        <v>0</v>
      </c>
      <c r="AJ55" s="5">
        <f ca="1">IF(AJ$4="",0,IF(AJ$1&lt;&gt;$P$48,0,$U$39/(1+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
))</f>
        <v>0</v>
      </c>
      <c r="AK55" s="5">
        <f ca="1">IF(AK$4="",0,IF(AK$1&lt;&gt;$P$48,0,$U$39/(1+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
))</f>
        <v>0</v>
      </c>
      <c r="AL55" s="5">
        <f ca="1">IF(AL$4="",0,IF(AL$1&lt;&gt;$P$48,0,$U$39/(1+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
))</f>
        <v>0</v>
      </c>
      <c r="AM55" s="5">
        <f ca="1">IF(AM$4="",0,IF(AM$1&lt;&gt;$P$48,0,$U$39/(1+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
))</f>
        <v>0</v>
      </c>
      <c r="AN55" s="5">
        <f ca="1">IF(AN$4="",0,IF(AN$1&lt;&gt;$P$48,0,$U$39/(1+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
))</f>
        <v>0</v>
      </c>
      <c r="AO55" s="5">
        <f ca="1">IF(AO$4="",0,IF(AO$1&lt;&gt;$P$48,0,$U$39/(1+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
))</f>
        <v>0</v>
      </c>
      <c r="AP55" s="5">
        <f ca="1">IF(AP$4="",0,IF(AP$1&lt;&gt;$P$48,0,$U$39/(1+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
))</f>
        <v>0</v>
      </c>
      <c r="AQ55" s="5">
        <f ca="1">IF(AQ$4="",0,IF(AQ$1&lt;&gt;$P$48,0,$U$39/(1+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
))</f>
        <v>0</v>
      </c>
      <c r="AR55" s="5">
        <f ca="1">IF(AR$4="",0,IF(AR$1&lt;&gt;$P$48,0,$U$39/(1+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
))</f>
        <v>0</v>
      </c>
      <c r="AS55" s="5">
        <f ca="1">IF(AS$4="",0,IF(AS$1&lt;&gt;$P$48,0,$U$39/(1+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
))</f>
        <v>0</v>
      </c>
      <c r="AT55" s="5">
        <f ca="1">IF(AT$4="",0,IF(AT$1&lt;&gt;$P$48,0,$U$39/(1+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
))</f>
        <v>0</v>
      </c>
      <c r="AU55" s="5">
        <f ca="1">IF(AU$4="",0,IF(AU$1&lt;&gt;$P$48,0,$U$39/(1+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
))</f>
        <v>0</v>
      </c>
      <c r="AV55" s="5">
        <f ca="1">IF(AV$4="",0,IF(AV$1&lt;&gt;$P$48,0,$U$39/(1+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
))</f>
        <v>0</v>
      </c>
      <c r="AW55" s="5">
        <f ca="1">IF(AW$4="",0,IF(AW$1&lt;&gt;$P$48,0,$U$39/(1+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
))</f>
        <v>0</v>
      </c>
      <c r="AX55" s="5">
        <f ca="1">IF(AX$4="",0,IF(AX$1&lt;&gt;$P$48,0,$U$39/(1+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
))</f>
        <v>0</v>
      </c>
      <c r="AY55" s="5">
        <f ca="1">IF(AY$4="",0,IF(AY$1&lt;&gt;$P$48,0,$U$39/(1+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
))</f>
        <v>0</v>
      </c>
      <c r="AZ55" s="5">
        <f ca="1">IF(AZ$4="",0,IF(AZ$1&lt;&gt;$P$48,0,$U$39/(1+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
))</f>
        <v>0</v>
      </c>
      <c r="BA55" s="5">
        <f ca="1">IF(BA$4="",0,IF(BA$1&lt;&gt;$P$48,0,$U$39/(1+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
))</f>
        <v>0</v>
      </c>
      <c r="BB55" s="5">
        <f ca="1">IF(BB$4="",0,IF(BB$1&lt;&gt;$P$48,0,$U$39/(1+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
))</f>
        <v>0</v>
      </c>
      <c r="BC55" s="5">
        <f ca="1">IF(BC$4="",0,IF(BC$1&lt;&gt;$P$48,0,$U$39/(1+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
))</f>
        <v>0</v>
      </c>
      <c r="BD55" s="5">
        <f ca="1">IF(BD$4="",0,IF(BD$1&lt;&gt;$P$48,0,$U$39/(1+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
))</f>
        <v>0</v>
      </c>
      <c r="BE55" s="5">
        <f ca="1">IF(BE$4="",0,IF(BE$1&lt;&gt;$P$48,0,$U$39/(1+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
))</f>
        <v>0</v>
      </c>
      <c r="BF55" s="5">
        <f ca="1">IF(BF$4="",0,IF(BF$1&lt;&gt;$P$48,0,$U$39/(1+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
))</f>
        <v>0</v>
      </c>
      <c r="BG55" s="5">
        <f ca="1">IF(BG$4="",0,IF(BG$1&lt;&gt;$P$48,0,$U$39/(1+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
))</f>
        <v>0</v>
      </c>
      <c r="BH55" s="5">
        <f ca="1">IF(BH$4="",0,IF(BH$1&lt;&gt;$P$48,0,$U$39/(1+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
))</f>
        <v>0</v>
      </c>
      <c r="BI55" s="5">
        <f ca="1">IF(BI$4="",0,IF(BI$1&lt;&gt;$P$48,0,$U$39/(1+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
))</f>
        <v>0</v>
      </c>
      <c r="BJ55" s="5">
        <f ca="1">IF(BJ$4="",0,IF(BJ$1&lt;&gt;$P$48,0,$U$39/(1+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
))</f>
        <v>0</v>
      </c>
      <c r="BK55" s="5">
        <f ca="1">IF(BK$4="",0,IF(BK$1&lt;&gt;$P$48,0,$U$39/(1+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
))</f>
        <v>0</v>
      </c>
      <c r="BL55" s="5">
        <f ca="1">IF(BL$4="",0,IF(BL$1&lt;&gt;$P$48,0,$U$39/(1+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
))</f>
        <v>0</v>
      </c>
      <c r="BM55" s="5">
        <f ca="1">IF(BM$4="",0,IF(BM$1&lt;&gt;$P$48,0,$U$39/(1+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
))</f>
        <v>0</v>
      </c>
      <c r="BN55" s="5">
        <f ca="1">IF(BN$4="",0,IF(BN$1&lt;&gt;$P$48,0,$U$39/(1+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
))</f>
        <v>0</v>
      </c>
      <c r="BO55" s="5">
        <f ca="1">IF(BO$4="",0,IF(BO$1&lt;&gt;$P$48,0,$U$39/(1+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
))</f>
        <v>0</v>
      </c>
      <c r="BP55" s="5">
        <f ca="1">IF(BP$4="",0,IF(BP$1&lt;&gt;$P$48,0,$U$39/(1+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
))</f>
        <v>0</v>
      </c>
      <c r="BQ55" s="5">
        <f ca="1">IF(BQ$4="",0,IF(BQ$1&lt;&gt;$P$48,0,$U$39/(1+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
))</f>
        <v>0</v>
      </c>
      <c r="BR55" s="5">
        <f ca="1">IF(BR$4="",0,IF(BR$1&lt;&gt;$P$48,0,$U$39/(1+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
))</f>
        <v>0</v>
      </c>
      <c r="BS55" s="5">
        <f ca="1">IF(BS$4="",0,IF(BS$1&lt;&gt;$P$48,0,$U$39/(1+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
))</f>
        <v>0</v>
      </c>
      <c r="BT55" s="5">
        <f ca="1">IF(BT$4="",0,IF(BT$1&lt;&gt;$P$48,0,$U$39/(1+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
))</f>
        <v>0</v>
      </c>
      <c r="BU55" s="5">
        <f ca="1">IF(BU$4="",0,IF(BU$1&lt;&gt;$P$48,0,$U$39/(1+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
))</f>
        <v>0</v>
      </c>
      <c r="BV55" s="5">
        <f ca="1">IF(BV$4="",0,IF(BV$1&lt;&gt;$P$48,0,$U$39/(1+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
))</f>
        <v>0</v>
      </c>
      <c r="BW55" s="5">
        <f ca="1">IF(BW$4="",0,IF(BW$1&lt;&gt;$P$48,0,$U$39/(1+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
))</f>
        <v>0</v>
      </c>
      <c r="BX55" s="5">
        <f ca="1">IF(BX$4="",0,IF(BX$1&lt;&gt;$P$48,0,$U$39/(1+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
))</f>
        <v>0</v>
      </c>
      <c r="BY55" s="5">
        <f ca="1">IF(BY$4="",0,IF(BY$1&lt;&gt;$P$48,0,$U$39/(1+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
))</f>
        <v>0</v>
      </c>
      <c r="BZ55" s="5">
        <f ca="1">IF(BZ$4="",0,IF(BZ$1&lt;&gt;$P$48,0,$U$39/(1+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
))</f>
        <v>0</v>
      </c>
      <c r="CA55" s="5">
        <f ca="1">IF(CA$4="",0,IF(CA$1&lt;&gt;$P$48,0,$U$39/(1+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
))</f>
        <v>0</v>
      </c>
      <c r="CB55" s="5">
        <f ca="1">IF(CB$4="",0,IF(CB$1&lt;&gt;$P$48,0,$U$39/(1+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
))</f>
        <v>0</v>
      </c>
      <c r="CC55" s="5">
        <f ca="1">IF(CC$4="",0,IF(CC$1&lt;&gt;$P$48,0,$U$39/(1+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
))</f>
        <v>0</v>
      </c>
      <c r="CD55" s="5">
        <f ca="1">IF(CD$4="",0,IF(CD$1&lt;&gt;$P$48,0,$U$39/(1+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
))</f>
        <v>0</v>
      </c>
      <c r="CE55" s="5">
        <f ca="1">IF(CE$4="",0,IF(CE$1&lt;&gt;$P$48,0,$U$39/(1+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
))</f>
        <v>0</v>
      </c>
      <c r="CF55" s="5">
        <f ca="1">IF(CF$4="",0,IF(CF$1&lt;&gt;$P$48,0,$U$39/(1+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
))</f>
        <v>0</v>
      </c>
    </row>
    <row r="56" spans="2:84" x14ac:dyDescent="0.3">
      <c r="B56" s="13">
        <f>ROW()</f>
        <v>56</v>
      </c>
    </row>
    <row r="57" spans="2:84" x14ac:dyDescent="0.3">
      <c r="B57" s="13">
        <f>ROW()</f>
        <v>57</v>
      </c>
      <c r="H57" s="1" t="s">
        <v>274</v>
      </c>
      <c r="M57" s="53" t="s">
        <v>18</v>
      </c>
      <c r="P57" s="72" t="str">
        <f>Lists!$AI$13</f>
        <v>PL(-)</v>
      </c>
      <c r="U57" s="5">
        <f t="shared" ref="U57" ca="1" si="72">SUM(INDIRECT(ADDRESS($B57,$X$2)&amp;":"&amp;ADDRESS($B57,$X$2-1+$P$8)))</f>
        <v>0</v>
      </c>
      <c r="X57" s="5">
        <f ca="1">IF(X$4="",0,SUMPRODUCT(INDIRECT(ADDRESS($B55,$X$2)&amp;":"&amp;ADDRESS($B55,$X$2-1+X$8)),INDIRECT("rP!"&amp;ADDRESS(Prcsses!$B208,$X$2+$P$8-X$8)&amp;":"&amp;ADDRESS(Prcsses!$B208,$X$2-1+$P$8))))</f>
        <v>0</v>
      </c>
      <c r="Y57" s="5">
        <f ca="1">IF(Y$4="",0,SUMPRODUCT(INDIRECT(ADDRESS($B55,$X$2)&amp;":"&amp;ADDRESS($B55,$X$2-1+Y$8)),INDIRECT("rP!"&amp;ADDRESS(Prcsses!$B208,$X$2+$P$8-Y$8)&amp;":"&amp;ADDRESS(Prcsses!$B208,$X$2-1+$P$8))))</f>
        <v>0</v>
      </c>
      <c r="Z57" s="5">
        <f ca="1">IF(Z$4="",0,SUMPRODUCT(INDIRECT(ADDRESS($B55,$X$2)&amp;":"&amp;ADDRESS($B55,$X$2-1+Z$8)),INDIRECT("rP!"&amp;ADDRESS(Prcsses!$B208,$X$2+$P$8-Z$8)&amp;":"&amp;ADDRESS(Prcsses!$B208,$X$2-1+$P$8))))</f>
        <v>0</v>
      </c>
      <c r="AA57" s="5">
        <f ca="1">IF(AA$4="",0,SUMPRODUCT(INDIRECT(ADDRESS($B55,$X$2)&amp;":"&amp;ADDRESS($B55,$X$2-1+AA$8)),INDIRECT("rP!"&amp;ADDRESS(Prcsses!$B208,$X$2+$P$8-AA$8)&amp;":"&amp;ADDRESS(Prcsses!$B208,$X$2-1+$P$8))))</f>
        <v>0</v>
      </c>
      <c r="AB57" s="5">
        <f ca="1">IF(AB$4="",0,SUMPRODUCT(INDIRECT(ADDRESS($B55,$X$2)&amp;":"&amp;ADDRESS($B55,$X$2-1+AB$8)),INDIRECT("rP!"&amp;ADDRESS(Prcsses!$B208,$X$2+$P$8-AB$8)&amp;":"&amp;ADDRESS(Prcsses!$B208,$X$2-1+$P$8))))</f>
        <v>0</v>
      </c>
      <c r="AC57" s="5">
        <f ca="1">IF(AC$4="",0,SUMPRODUCT(INDIRECT(ADDRESS($B55,$X$2)&amp;":"&amp;ADDRESS($B55,$X$2-1+AC$8)),INDIRECT("rP!"&amp;ADDRESS(Prcsses!$B208,$X$2+$P$8-AC$8)&amp;":"&amp;ADDRESS(Prcsses!$B208,$X$2-1+$P$8))))</f>
        <v>0</v>
      </c>
      <c r="AD57" s="5">
        <f ca="1">IF(AD$4="",0,SUMPRODUCT(INDIRECT(ADDRESS($B55,$X$2)&amp;":"&amp;ADDRESS($B55,$X$2-1+AD$8)),INDIRECT("rP!"&amp;ADDRESS(Prcsses!$B208,$X$2+$P$8-AD$8)&amp;":"&amp;ADDRESS(Prcsses!$B208,$X$2-1+$P$8))))</f>
        <v>0</v>
      </c>
      <c r="AE57" s="5">
        <f ca="1">IF(AE$4="",0,SUMPRODUCT(INDIRECT(ADDRESS($B55,$X$2)&amp;":"&amp;ADDRESS($B55,$X$2-1+AE$8)),INDIRECT("rP!"&amp;ADDRESS(Prcsses!$B208,$X$2+$P$8-AE$8)&amp;":"&amp;ADDRESS(Prcsses!$B208,$X$2-1+$P$8))))</f>
        <v>0</v>
      </c>
      <c r="AF57" s="5">
        <f ca="1">IF(AF$4="",0,SUMPRODUCT(INDIRECT(ADDRESS($B55,$X$2)&amp;":"&amp;ADDRESS($B55,$X$2-1+AF$8)),INDIRECT("rP!"&amp;ADDRESS(Prcsses!$B208,$X$2+$P$8-AF$8)&amp;":"&amp;ADDRESS(Prcsses!$B208,$X$2-1+$P$8))))</f>
        <v>0</v>
      </c>
      <c r="AG57" s="5">
        <f ca="1">IF(AG$4="",0,SUMPRODUCT(INDIRECT(ADDRESS($B55,$X$2)&amp;":"&amp;ADDRESS($B55,$X$2-1+AG$8)),INDIRECT("rP!"&amp;ADDRESS(Prcsses!$B208,$X$2+$P$8-AG$8)&amp;":"&amp;ADDRESS(Prcsses!$B208,$X$2-1+$P$8))))</f>
        <v>0</v>
      </c>
      <c r="AH57" s="5">
        <f ca="1">IF(AH$4="",0,SUMPRODUCT(INDIRECT(ADDRESS($B55,$X$2)&amp;":"&amp;ADDRESS($B55,$X$2-1+AH$8)),INDIRECT("rP!"&amp;ADDRESS(Prcsses!$B208,$X$2+$P$8-AH$8)&amp;":"&amp;ADDRESS(Prcsses!$B208,$X$2-1+$P$8))))</f>
        <v>0</v>
      </c>
      <c r="AI57" s="5">
        <f ca="1">IF(AI$4="",0,SUMPRODUCT(INDIRECT(ADDRESS($B55,$X$2)&amp;":"&amp;ADDRESS($B55,$X$2-1+AI$8)),INDIRECT("rP!"&amp;ADDRESS(Prcsses!$B208,$X$2+$P$8-AI$8)&amp;":"&amp;ADDRESS(Prcsses!$B208,$X$2-1+$P$8))))</f>
        <v>0</v>
      </c>
      <c r="AJ57" s="5">
        <f ca="1">IF(AJ$4="",0,SUMPRODUCT(INDIRECT(ADDRESS($B55,$X$2)&amp;":"&amp;ADDRESS($B55,$X$2-1+AJ$8)),INDIRECT("rP!"&amp;ADDRESS(Prcsses!$B208,$X$2+$P$8-AJ$8)&amp;":"&amp;ADDRESS(Prcsses!$B208,$X$2-1+$P$8))))</f>
        <v>0</v>
      </c>
      <c r="AK57" s="5">
        <f ca="1">IF(AK$4="",0,SUMPRODUCT(INDIRECT(ADDRESS($B55,$X$2)&amp;":"&amp;ADDRESS($B55,$X$2-1+AK$8)),INDIRECT("rP!"&amp;ADDRESS(Prcsses!$B208,$X$2+$P$8-AK$8)&amp;":"&amp;ADDRESS(Prcsses!$B208,$X$2-1+$P$8))))</f>
        <v>0</v>
      </c>
      <c r="AL57" s="5">
        <f ca="1">IF(AL$4="",0,SUMPRODUCT(INDIRECT(ADDRESS($B55,$X$2)&amp;":"&amp;ADDRESS($B55,$X$2-1+AL$8)),INDIRECT("rP!"&amp;ADDRESS(Prcsses!$B208,$X$2+$P$8-AL$8)&amp;":"&amp;ADDRESS(Prcsses!$B208,$X$2-1+$P$8))))</f>
        <v>0</v>
      </c>
      <c r="AM57" s="5">
        <f ca="1">IF(AM$4="",0,SUMPRODUCT(INDIRECT(ADDRESS($B55,$X$2)&amp;":"&amp;ADDRESS($B55,$X$2-1+AM$8)),INDIRECT("rP!"&amp;ADDRESS(Prcsses!$B208,$X$2+$P$8-AM$8)&amp;":"&amp;ADDRESS(Prcsses!$B208,$X$2-1+$P$8))))</f>
        <v>0</v>
      </c>
      <c r="AN57" s="5">
        <f ca="1">IF(AN$4="",0,SUMPRODUCT(INDIRECT(ADDRESS($B55,$X$2)&amp;":"&amp;ADDRESS($B55,$X$2-1+AN$8)),INDIRECT("rP!"&amp;ADDRESS(Prcsses!$B208,$X$2+$P$8-AN$8)&amp;":"&amp;ADDRESS(Prcsses!$B208,$X$2-1+$P$8))))</f>
        <v>0</v>
      </c>
      <c r="AO57" s="5">
        <f ca="1">IF(AO$4="",0,SUMPRODUCT(INDIRECT(ADDRESS($B55,$X$2)&amp;":"&amp;ADDRESS($B55,$X$2-1+AO$8)),INDIRECT("rP!"&amp;ADDRESS(Prcsses!$B208,$X$2+$P$8-AO$8)&amp;":"&amp;ADDRESS(Prcsses!$B208,$X$2-1+$P$8))))</f>
        <v>0</v>
      </c>
      <c r="AP57" s="5">
        <f ca="1">IF(AP$4="",0,SUMPRODUCT(INDIRECT(ADDRESS($B55,$X$2)&amp;":"&amp;ADDRESS($B55,$X$2-1+AP$8)),INDIRECT("rP!"&amp;ADDRESS(Prcsses!$B208,$X$2+$P$8-AP$8)&amp;":"&amp;ADDRESS(Prcsses!$B208,$X$2-1+$P$8))))</f>
        <v>0</v>
      </c>
      <c r="AQ57" s="5">
        <f ca="1">IF(AQ$4="",0,SUMPRODUCT(INDIRECT(ADDRESS($B55,$X$2)&amp;":"&amp;ADDRESS($B55,$X$2-1+AQ$8)),INDIRECT("rP!"&amp;ADDRESS(Prcsses!$B208,$X$2+$P$8-AQ$8)&amp;":"&amp;ADDRESS(Prcsses!$B208,$X$2-1+$P$8))))</f>
        <v>0</v>
      </c>
      <c r="AR57" s="5">
        <f ca="1">IF(AR$4="",0,SUMPRODUCT(INDIRECT(ADDRESS($B55,$X$2)&amp;":"&amp;ADDRESS($B55,$X$2-1+AR$8)),INDIRECT("rP!"&amp;ADDRESS(Prcsses!$B208,$X$2+$P$8-AR$8)&amp;":"&amp;ADDRESS(Prcsses!$B208,$X$2-1+$P$8))))</f>
        <v>0</v>
      </c>
      <c r="AS57" s="5">
        <f ca="1">IF(AS$4="",0,SUMPRODUCT(INDIRECT(ADDRESS($B55,$X$2)&amp;":"&amp;ADDRESS($B55,$X$2-1+AS$8)),INDIRECT("rP!"&amp;ADDRESS(Prcsses!$B208,$X$2+$P$8-AS$8)&amp;":"&amp;ADDRESS(Prcsses!$B208,$X$2-1+$P$8))))</f>
        <v>0</v>
      </c>
      <c r="AT57" s="5">
        <f ca="1">IF(AT$4="",0,SUMPRODUCT(INDIRECT(ADDRESS($B55,$X$2)&amp;":"&amp;ADDRESS($B55,$X$2-1+AT$8)),INDIRECT("rP!"&amp;ADDRESS(Prcsses!$B208,$X$2+$P$8-AT$8)&amp;":"&amp;ADDRESS(Prcsses!$B208,$X$2-1+$P$8))))</f>
        <v>0</v>
      </c>
      <c r="AU57" s="5">
        <f ca="1">IF(AU$4="",0,SUMPRODUCT(INDIRECT(ADDRESS($B55,$X$2)&amp;":"&amp;ADDRESS($B55,$X$2-1+AU$8)),INDIRECT("rP!"&amp;ADDRESS(Prcsses!$B208,$X$2+$P$8-AU$8)&amp;":"&amp;ADDRESS(Prcsses!$B208,$X$2-1+$P$8))))</f>
        <v>0</v>
      </c>
      <c r="AV57" s="5">
        <f ca="1">IF(AV$4="",0,SUMPRODUCT(INDIRECT(ADDRESS($B55,$X$2)&amp;":"&amp;ADDRESS($B55,$X$2-1+AV$8)),INDIRECT("rP!"&amp;ADDRESS(Prcsses!$B208,$X$2+$P$8-AV$8)&amp;":"&amp;ADDRESS(Prcsses!$B208,$X$2-1+$P$8))))</f>
        <v>0</v>
      </c>
      <c r="AW57" s="5">
        <f ca="1">IF(AW$4="",0,SUMPRODUCT(INDIRECT(ADDRESS($B55,$X$2)&amp;":"&amp;ADDRESS($B55,$X$2-1+AW$8)),INDIRECT("rP!"&amp;ADDRESS(Prcsses!$B208,$X$2+$P$8-AW$8)&amp;":"&amp;ADDRESS(Prcsses!$B208,$X$2-1+$P$8))))</f>
        <v>0</v>
      </c>
      <c r="AX57" s="5">
        <f ca="1">IF(AX$4="",0,SUMPRODUCT(INDIRECT(ADDRESS($B55,$X$2)&amp;":"&amp;ADDRESS($B55,$X$2-1+AX$8)),INDIRECT("rP!"&amp;ADDRESS(Prcsses!$B208,$X$2+$P$8-AX$8)&amp;":"&amp;ADDRESS(Prcsses!$B208,$X$2-1+$P$8))))</f>
        <v>0</v>
      </c>
      <c r="AY57" s="5">
        <f ca="1">IF(AY$4="",0,SUMPRODUCT(INDIRECT(ADDRESS($B55,$X$2)&amp;":"&amp;ADDRESS($B55,$X$2-1+AY$8)),INDIRECT("rP!"&amp;ADDRESS(Prcsses!$B208,$X$2+$P$8-AY$8)&amp;":"&amp;ADDRESS(Prcsses!$B208,$X$2-1+$P$8))))</f>
        <v>0</v>
      </c>
      <c r="AZ57" s="5">
        <f ca="1">IF(AZ$4="",0,SUMPRODUCT(INDIRECT(ADDRESS($B55,$X$2)&amp;":"&amp;ADDRESS($B55,$X$2-1+AZ$8)),INDIRECT("rP!"&amp;ADDRESS(Prcsses!$B208,$X$2+$P$8-AZ$8)&amp;":"&amp;ADDRESS(Prcsses!$B208,$X$2-1+$P$8))))</f>
        <v>0</v>
      </c>
      <c r="BA57" s="5">
        <f ca="1">IF(BA$4="",0,SUMPRODUCT(INDIRECT(ADDRESS($B55,$X$2)&amp;":"&amp;ADDRESS($B55,$X$2-1+BA$8)),INDIRECT("rP!"&amp;ADDRESS(Prcsses!$B208,$X$2+$P$8-BA$8)&amp;":"&amp;ADDRESS(Prcsses!$B208,$X$2-1+$P$8))))</f>
        <v>0</v>
      </c>
      <c r="BB57" s="5">
        <f ca="1">IF(BB$4="",0,SUMPRODUCT(INDIRECT(ADDRESS($B55,$X$2)&amp;":"&amp;ADDRESS($B55,$X$2-1+BB$8)),INDIRECT("rP!"&amp;ADDRESS(Prcsses!$B208,$X$2+$P$8-BB$8)&amp;":"&amp;ADDRESS(Prcsses!$B208,$X$2-1+$P$8))))</f>
        <v>0</v>
      </c>
      <c r="BC57" s="5">
        <f ca="1">IF(BC$4="",0,SUMPRODUCT(INDIRECT(ADDRESS($B55,$X$2)&amp;":"&amp;ADDRESS($B55,$X$2-1+BC$8)),INDIRECT("rP!"&amp;ADDRESS(Prcsses!$B208,$X$2+$P$8-BC$8)&amp;":"&amp;ADDRESS(Prcsses!$B208,$X$2-1+$P$8))))</f>
        <v>0</v>
      </c>
      <c r="BD57" s="5">
        <f ca="1">IF(BD$4="",0,SUMPRODUCT(INDIRECT(ADDRESS($B55,$X$2)&amp;":"&amp;ADDRESS($B55,$X$2-1+BD$8)),INDIRECT("rP!"&amp;ADDRESS(Prcsses!$B208,$X$2+$P$8-BD$8)&amp;":"&amp;ADDRESS(Prcsses!$B208,$X$2-1+$P$8))))</f>
        <v>0</v>
      </c>
      <c r="BE57" s="5">
        <f ca="1">IF(BE$4="",0,SUMPRODUCT(INDIRECT(ADDRESS($B55,$X$2)&amp;":"&amp;ADDRESS($B55,$X$2-1+BE$8)),INDIRECT("rP!"&amp;ADDRESS(Prcsses!$B208,$X$2+$P$8-BE$8)&amp;":"&amp;ADDRESS(Prcsses!$B208,$X$2-1+$P$8))))</f>
        <v>0</v>
      </c>
      <c r="BF57" s="5">
        <f ca="1">IF(BF$4="",0,SUMPRODUCT(INDIRECT(ADDRESS($B55,$X$2)&amp;":"&amp;ADDRESS($B55,$X$2-1+BF$8)),INDIRECT("rP!"&amp;ADDRESS(Prcsses!$B208,$X$2+$P$8-BF$8)&amp;":"&amp;ADDRESS(Prcsses!$B208,$X$2-1+$P$8))))</f>
        <v>0</v>
      </c>
      <c r="BG57" s="5">
        <f ca="1">IF(BG$4="",0,SUMPRODUCT(INDIRECT(ADDRESS($B55,$X$2)&amp;":"&amp;ADDRESS($B55,$X$2-1+BG$8)),INDIRECT("rP!"&amp;ADDRESS(Prcsses!$B208,$X$2+$P$8-BG$8)&amp;":"&amp;ADDRESS(Prcsses!$B208,$X$2-1+$P$8))))</f>
        <v>0</v>
      </c>
      <c r="BH57" s="5">
        <f ca="1">IF(BH$4="",0,SUMPRODUCT(INDIRECT(ADDRESS($B55,$X$2)&amp;":"&amp;ADDRESS($B55,$X$2-1+BH$8)),INDIRECT("rP!"&amp;ADDRESS(Prcsses!$B208,$X$2+$P$8-BH$8)&amp;":"&amp;ADDRESS(Prcsses!$B208,$X$2-1+$P$8))))</f>
        <v>0</v>
      </c>
      <c r="BI57" s="5">
        <f ca="1">IF(BI$4="",0,SUMPRODUCT(INDIRECT(ADDRESS($B55,$X$2)&amp;":"&amp;ADDRESS($B55,$X$2-1+BI$8)),INDIRECT("rP!"&amp;ADDRESS(Prcsses!$B208,$X$2+$P$8-BI$8)&amp;":"&amp;ADDRESS(Prcsses!$B208,$X$2-1+$P$8))))</f>
        <v>0</v>
      </c>
      <c r="BJ57" s="5">
        <f ca="1">IF(BJ$4="",0,SUMPRODUCT(INDIRECT(ADDRESS($B55,$X$2)&amp;":"&amp;ADDRESS($B55,$X$2-1+BJ$8)),INDIRECT("rP!"&amp;ADDRESS(Prcsses!$B208,$X$2+$P$8-BJ$8)&amp;":"&amp;ADDRESS(Prcsses!$B208,$X$2-1+$P$8))))</f>
        <v>0</v>
      </c>
      <c r="BK57" s="5">
        <f ca="1">IF(BK$4="",0,SUMPRODUCT(INDIRECT(ADDRESS($B55,$X$2)&amp;":"&amp;ADDRESS($B55,$X$2-1+BK$8)),INDIRECT("rP!"&amp;ADDRESS(Prcsses!$B208,$X$2+$P$8-BK$8)&amp;":"&amp;ADDRESS(Prcsses!$B208,$X$2-1+$P$8))))</f>
        <v>0</v>
      </c>
      <c r="BL57" s="5">
        <f ca="1">IF(BL$4="",0,SUMPRODUCT(INDIRECT(ADDRESS($B55,$X$2)&amp;":"&amp;ADDRESS($B55,$X$2-1+BL$8)),INDIRECT("rP!"&amp;ADDRESS(Prcsses!$B208,$X$2+$P$8-BL$8)&amp;":"&amp;ADDRESS(Prcsses!$B208,$X$2-1+$P$8))))</f>
        <v>0</v>
      </c>
      <c r="BM57" s="5">
        <f ca="1">IF(BM$4="",0,SUMPRODUCT(INDIRECT(ADDRESS($B55,$X$2)&amp;":"&amp;ADDRESS($B55,$X$2-1+BM$8)),INDIRECT("rP!"&amp;ADDRESS(Prcsses!$B208,$X$2+$P$8-BM$8)&amp;":"&amp;ADDRESS(Prcsses!$B208,$X$2-1+$P$8))))</f>
        <v>0</v>
      </c>
      <c r="BN57" s="5">
        <f ca="1">IF(BN$4="",0,SUMPRODUCT(INDIRECT(ADDRESS($B55,$X$2)&amp;":"&amp;ADDRESS($B55,$X$2-1+BN$8)),INDIRECT("rP!"&amp;ADDRESS(Prcsses!$B208,$X$2+$P$8-BN$8)&amp;":"&amp;ADDRESS(Prcsses!$B208,$X$2-1+$P$8))))</f>
        <v>0</v>
      </c>
      <c r="BO57" s="5">
        <f ca="1">IF(BO$4="",0,SUMPRODUCT(INDIRECT(ADDRESS($B55,$X$2)&amp;":"&amp;ADDRESS($B55,$X$2-1+BO$8)),INDIRECT("rP!"&amp;ADDRESS(Prcsses!$B208,$X$2+$P$8-BO$8)&amp;":"&amp;ADDRESS(Prcsses!$B208,$X$2-1+$P$8))))</f>
        <v>0</v>
      </c>
      <c r="BP57" s="5">
        <f ca="1">IF(BP$4="",0,SUMPRODUCT(INDIRECT(ADDRESS($B55,$X$2)&amp;":"&amp;ADDRESS($B55,$X$2-1+BP$8)),INDIRECT("rP!"&amp;ADDRESS(Prcsses!$B208,$X$2+$P$8-BP$8)&amp;":"&amp;ADDRESS(Prcsses!$B208,$X$2-1+$P$8))))</f>
        <v>0</v>
      </c>
      <c r="BQ57" s="5">
        <f ca="1">IF(BQ$4="",0,SUMPRODUCT(INDIRECT(ADDRESS($B55,$X$2)&amp;":"&amp;ADDRESS($B55,$X$2-1+BQ$8)),INDIRECT("rP!"&amp;ADDRESS(Prcsses!$B208,$X$2+$P$8-BQ$8)&amp;":"&amp;ADDRESS(Prcsses!$B208,$X$2-1+$P$8))))</f>
        <v>0</v>
      </c>
      <c r="BR57" s="5">
        <f ca="1">IF(BR$4="",0,SUMPRODUCT(INDIRECT(ADDRESS($B55,$X$2)&amp;":"&amp;ADDRESS($B55,$X$2-1+BR$8)),INDIRECT("rP!"&amp;ADDRESS(Prcsses!$B208,$X$2+$P$8-BR$8)&amp;":"&amp;ADDRESS(Prcsses!$B208,$X$2-1+$P$8))))</f>
        <v>0</v>
      </c>
      <c r="BS57" s="5">
        <f ca="1">IF(BS$4="",0,SUMPRODUCT(INDIRECT(ADDRESS($B55,$X$2)&amp;":"&amp;ADDRESS($B55,$X$2-1+BS$8)),INDIRECT("rP!"&amp;ADDRESS(Prcsses!$B208,$X$2+$P$8-BS$8)&amp;":"&amp;ADDRESS(Prcsses!$B208,$X$2-1+$P$8))))</f>
        <v>0</v>
      </c>
      <c r="BT57" s="5">
        <f ca="1">IF(BT$4="",0,SUMPRODUCT(INDIRECT(ADDRESS($B55,$X$2)&amp;":"&amp;ADDRESS($B55,$X$2-1+BT$8)),INDIRECT("rP!"&amp;ADDRESS(Prcsses!$B208,$X$2+$P$8-BT$8)&amp;":"&amp;ADDRESS(Prcsses!$B208,$X$2-1+$P$8))))</f>
        <v>0</v>
      </c>
      <c r="BU57" s="5">
        <f ca="1">IF(BU$4="",0,SUMPRODUCT(INDIRECT(ADDRESS($B55,$X$2)&amp;":"&amp;ADDRESS($B55,$X$2-1+BU$8)),INDIRECT("rP!"&amp;ADDRESS(Prcsses!$B208,$X$2+$P$8-BU$8)&amp;":"&amp;ADDRESS(Prcsses!$B208,$X$2-1+$P$8))))</f>
        <v>0</v>
      </c>
      <c r="BV57" s="5">
        <f ca="1">IF(BV$4="",0,SUMPRODUCT(INDIRECT(ADDRESS($B55,$X$2)&amp;":"&amp;ADDRESS($B55,$X$2-1+BV$8)),INDIRECT("rP!"&amp;ADDRESS(Prcsses!$B208,$X$2+$P$8-BV$8)&amp;":"&amp;ADDRESS(Prcsses!$B208,$X$2-1+$P$8))))</f>
        <v>0</v>
      </c>
      <c r="BW57" s="5">
        <f ca="1">IF(BW$4="",0,SUMPRODUCT(INDIRECT(ADDRESS($B55,$X$2)&amp;":"&amp;ADDRESS($B55,$X$2-1+BW$8)),INDIRECT("rP!"&amp;ADDRESS(Prcsses!$B208,$X$2+$P$8-BW$8)&amp;":"&amp;ADDRESS(Prcsses!$B208,$X$2-1+$P$8))))</f>
        <v>0</v>
      </c>
      <c r="BX57" s="5">
        <f ca="1">IF(BX$4="",0,SUMPRODUCT(INDIRECT(ADDRESS($B55,$X$2)&amp;":"&amp;ADDRESS($B55,$X$2-1+BX$8)),INDIRECT("rP!"&amp;ADDRESS(Prcsses!$B208,$X$2+$P$8-BX$8)&amp;":"&amp;ADDRESS(Prcsses!$B208,$X$2-1+$P$8))))</f>
        <v>0</v>
      </c>
      <c r="BY57" s="5">
        <f ca="1">IF(BY$4="",0,SUMPRODUCT(INDIRECT(ADDRESS($B55,$X$2)&amp;":"&amp;ADDRESS($B55,$X$2-1+BY$8)),INDIRECT("rP!"&amp;ADDRESS(Prcsses!$B208,$X$2+$P$8-BY$8)&amp;":"&amp;ADDRESS(Prcsses!$B208,$X$2-1+$P$8))))</f>
        <v>0</v>
      </c>
      <c r="BZ57" s="5">
        <f ca="1">IF(BZ$4="",0,SUMPRODUCT(INDIRECT(ADDRESS($B55,$X$2)&amp;":"&amp;ADDRESS($B55,$X$2-1+BZ$8)),INDIRECT("rP!"&amp;ADDRESS(Prcsses!$B208,$X$2+$P$8-BZ$8)&amp;":"&amp;ADDRESS(Prcsses!$B208,$X$2-1+$P$8))))</f>
        <v>0</v>
      </c>
      <c r="CA57" s="5">
        <f ca="1">IF(CA$4="",0,SUMPRODUCT(INDIRECT(ADDRESS($B55,$X$2)&amp;":"&amp;ADDRESS($B55,$X$2-1+CA$8)),INDIRECT("rP!"&amp;ADDRESS(Prcsses!$B208,$X$2+$P$8-CA$8)&amp;":"&amp;ADDRESS(Prcsses!$B208,$X$2-1+$P$8))))</f>
        <v>0</v>
      </c>
      <c r="CB57" s="5">
        <f ca="1">IF(CB$4="",0,SUMPRODUCT(INDIRECT(ADDRESS($B55,$X$2)&amp;":"&amp;ADDRESS($B55,$X$2-1+CB$8)),INDIRECT("rP!"&amp;ADDRESS(Prcsses!$B208,$X$2+$P$8-CB$8)&amp;":"&amp;ADDRESS(Prcsses!$B208,$X$2-1+$P$8))))</f>
        <v>0</v>
      </c>
      <c r="CC57" s="5">
        <f ca="1">IF(CC$4="",0,SUMPRODUCT(INDIRECT(ADDRESS($B55,$X$2)&amp;":"&amp;ADDRESS($B55,$X$2-1+CC$8)),INDIRECT("rP!"&amp;ADDRESS(Prcsses!$B208,$X$2+$P$8-CC$8)&amp;":"&amp;ADDRESS(Prcsses!$B208,$X$2-1+$P$8))))</f>
        <v>0</v>
      </c>
      <c r="CD57" s="5">
        <f ca="1">IF(CD$4="",0,SUMPRODUCT(INDIRECT(ADDRESS($B55,$X$2)&amp;":"&amp;ADDRESS($B55,$X$2-1+CD$8)),INDIRECT("rP!"&amp;ADDRESS(Prcsses!$B208,$X$2+$P$8-CD$8)&amp;":"&amp;ADDRESS(Prcsses!$B208,$X$2-1+$P$8))))</f>
        <v>0</v>
      </c>
      <c r="CE57" s="5">
        <f ca="1">IF(CE$4="",0,SUMPRODUCT(INDIRECT(ADDRESS($B55,$X$2)&amp;":"&amp;ADDRESS($B55,$X$2-1+CE$8)),INDIRECT("rP!"&amp;ADDRESS(Prcsses!$B208,$X$2+$P$8-CE$8)&amp;":"&amp;ADDRESS(Prcsses!$B208,$X$2-1+$P$8))))</f>
        <v>0</v>
      </c>
      <c r="CF57" s="5">
        <f ca="1">IF(CF$4="",0,SUMPRODUCT(INDIRECT(ADDRESS($B55,$X$2)&amp;":"&amp;ADDRESS($B55,$X$2-1+CF$8)),INDIRECT("rP!"&amp;ADDRESS(Prcsses!$B208,$X$2+$P$8-CF$8)&amp;":"&amp;ADDRESS(Prcsses!$B208,$X$2-1+$P$8))))</f>
        <v>0</v>
      </c>
    </row>
    <row r="58" spans="2:84" x14ac:dyDescent="0.3">
      <c r="B58" s="13">
        <f>ROW()</f>
        <v>58</v>
      </c>
    </row>
    <row r="59" spans="2:84" x14ac:dyDescent="0.3">
      <c r="B59" s="13">
        <f>ROW()</f>
        <v>59</v>
      </c>
      <c r="H59" s="1" t="s">
        <v>276</v>
      </c>
      <c r="M59" s="53" t="s">
        <v>18</v>
      </c>
      <c r="P59" s="72" t="str">
        <f>Lists!$AI$8</f>
        <v>BS</v>
      </c>
      <c r="U59" s="5">
        <f t="shared" ref="U59" ca="1" si="73">INDIRECT(ADDRESS($B59,$X$2-1+$P$8))</f>
        <v>0</v>
      </c>
      <c r="X59" s="5">
        <f ca="1">IF(X$4="",0,SUM($W55:X55)-SUM($W57:X57))</f>
        <v>0</v>
      </c>
      <c r="Y59" s="5">
        <f ca="1">IF(Y$4="",0,SUM($W55:Y55)-SUM($W57:Y57))</f>
        <v>0</v>
      </c>
      <c r="Z59" s="5">
        <f ca="1">IF(Z$4="",0,SUM($W55:Z55)-SUM($W57:Z57))</f>
        <v>0</v>
      </c>
      <c r="AA59" s="5">
        <f ca="1">IF(AA$4="",0,SUM($W55:AA55)-SUM($W57:AA57))</f>
        <v>0</v>
      </c>
      <c r="AB59" s="5">
        <f ca="1">IF(AB$4="",0,SUM($W55:AB55)-SUM($W57:AB57))</f>
        <v>0</v>
      </c>
      <c r="AC59" s="5">
        <f ca="1">IF(AC$4="",0,SUM($W55:AC55)-SUM($W57:AC57))</f>
        <v>0</v>
      </c>
      <c r="AD59" s="5">
        <f ca="1">IF(AD$4="",0,SUM($W55:AD55)-SUM($W57:AD57))</f>
        <v>0</v>
      </c>
      <c r="AE59" s="5">
        <f ca="1">IF(AE$4="",0,SUM($W55:AE55)-SUM($W57:AE57))</f>
        <v>0</v>
      </c>
      <c r="AF59" s="5">
        <f ca="1">IF(AF$4="",0,SUM($W55:AF55)-SUM($W57:AF57))</f>
        <v>0</v>
      </c>
      <c r="AG59" s="5">
        <f ca="1">IF(AG$4="",0,SUM($W55:AG55)-SUM($W57:AG57))</f>
        <v>0</v>
      </c>
      <c r="AH59" s="5">
        <f ca="1">IF(AH$4="",0,SUM($W55:AH55)-SUM($W57:AH57))</f>
        <v>0</v>
      </c>
      <c r="AI59" s="5">
        <f ca="1">IF(AI$4="",0,SUM($W55:AI55)-SUM($W57:AI57))</f>
        <v>0</v>
      </c>
      <c r="AJ59" s="5">
        <f ca="1">IF(AJ$4="",0,SUM($W55:AJ55)-SUM($W57:AJ57))</f>
        <v>0</v>
      </c>
      <c r="AK59" s="5">
        <f ca="1">IF(AK$4="",0,SUM($W55:AK55)-SUM($W57:AK57))</f>
        <v>0</v>
      </c>
      <c r="AL59" s="5">
        <f ca="1">IF(AL$4="",0,SUM($W55:AL55)-SUM($W57:AL57))</f>
        <v>0</v>
      </c>
      <c r="AM59" s="5">
        <f ca="1">IF(AM$4="",0,SUM($W55:AM55)-SUM($W57:AM57))</f>
        <v>0</v>
      </c>
      <c r="AN59" s="5">
        <f ca="1">IF(AN$4="",0,SUM($W55:AN55)-SUM($W57:AN57))</f>
        <v>0</v>
      </c>
      <c r="AO59" s="5">
        <f ca="1">IF(AO$4="",0,SUM($W55:AO55)-SUM($W57:AO57))</f>
        <v>0</v>
      </c>
      <c r="AP59" s="5">
        <f ca="1">IF(AP$4="",0,SUM($W55:AP55)-SUM($W57:AP57))</f>
        <v>0</v>
      </c>
      <c r="AQ59" s="5">
        <f ca="1">IF(AQ$4="",0,SUM($W55:AQ55)-SUM($W57:AQ57))</f>
        <v>0</v>
      </c>
      <c r="AR59" s="5">
        <f ca="1">IF(AR$4="",0,SUM($W55:AR55)-SUM($W57:AR57))</f>
        <v>0</v>
      </c>
      <c r="AS59" s="5">
        <f ca="1">IF(AS$4="",0,SUM($W55:AS55)-SUM($W57:AS57))</f>
        <v>0</v>
      </c>
      <c r="AT59" s="5">
        <f ca="1">IF(AT$4="",0,SUM($W55:AT55)-SUM($W57:AT57))</f>
        <v>0</v>
      </c>
      <c r="AU59" s="5">
        <f ca="1">IF(AU$4="",0,SUM($W55:AU55)-SUM($W57:AU57))</f>
        <v>0</v>
      </c>
      <c r="AV59" s="5">
        <f ca="1">IF(AV$4="",0,SUM($W55:AV55)-SUM($W57:AV57))</f>
        <v>0</v>
      </c>
      <c r="AW59" s="5">
        <f ca="1">IF(AW$4="",0,SUM($W55:AW55)-SUM($W57:AW57))</f>
        <v>0</v>
      </c>
      <c r="AX59" s="5">
        <f ca="1">IF(AX$4="",0,SUM($W55:AX55)-SUM($W57:AX57))</f>
        <v>0</v>
      </c>
      <c r="AY59" s="5">
        <f ca="1">IF(AY$4="",0,SUM($W55:AY55)-SUM($W57:AY57))</f>
        <v>0</v>
      </c>
      <c r="AZ59" s="5">
        <f ca="1">IF(AZ$4="",0,SUM($W55:AZ55)-SUM($W57:AZ57))</f>
        <v>0</v>
      </c>
      <c r="BA59" s="5">
        <f ca="1">IF(BA$4="",0,SUM($W55:BA55)-SUM($W57:BA57))</f>
        <v>0</v>
      </c>
      <c r="BB59" s="5">
        <f ca="1">IF(BB$4="",0,SUM($W55:BB55)-SUM($W57:BB57))</f>
        <v>0</v>
      </c>
      <c r="BC59" s="5">
        <f ca="1">IF(BC$4="",0,SUM($W55:BC55)-SUM($W57:BC57))</f>
        <v>0</v>
      </c>
      <c r="BD59" s="5">
        <f ca="1">IF(BD$4="",0,SUM($W55:BD55)-SUM($W57:BD57))</f>
        <v>0</v>
      </c>
      <c r="BE59" s="5">
        <f ca="1">IF(BE$4="",0,SUM($W55:BE55)-SUM($W57:BE57))</f>
        <v>0</v>
      </c>
      <c r="BF59" s="5">
        <f ca="1">IF(BF$4="",0,SUM($W55:BF55)-SUM($W57:BF57))</f>
        <v>0</v>
      </c>
      <c r="BG59" s="5">
        <f ca="1">IF(BG$4="",0,SUM($W55:BG55)-SUM($W57:BG57))</f>
        <v>0</v>
      </c>
      <c r="BH59" s="5">
        <f ca="1">IF(BH$4="",0,SUM($W55:BH55)-SUM($W57:BH57))</f>
        <v>0</v>
      </c>
      <c r="BI59" s="5">
        <f ca="1">IF(BI$4="",0,SUM($W55:BI55)-SUM($W57:BI57))</f>
        <v>0</v>
      </c>
      <c r="BJ59" s="5">
        <f ca="1">IF(BJ$4="",0,SUM($W55:BJ55)-SUM($W57:BJ57))</f>
        <v>0</v>
      </c>
      <c r="BK59" s="5">
        <f ca="1">IF(BK$4="",0,SUM($W55:BK55)-SUM($W57:BK57))</f>
        <v>0</v>
      </c>
      <c r="BL59" s="5">
        <f ca="1">IF(BL$4="",0,SUM($W55:BL55)-SUM($W57:BL57))</f>
        <v>0</v>
      </c>
      <c r="BM59" s="5">
        <f ca="1">IF(BM$4="",0,SUM($W55:BM55)-SUM($W57:BM57))</f>
        <v>0</v>
      </c>
      <c r="BN59" s="5">
        <f ca="1">IF(BN$4="",0,SUM($W55:BN55)-SUM($W57:BN57))</f>
        <v>0</v>
      </c>
      <c r="BO59" s="5">
        <f ca="1">IF(BO$4="",0,SUM($W55:BO55)-SUM($W57:BO57))</f>
        <v>0</v>
      </c>
      <c r="BP59" s="5">
        <f ca="1">IF(BP$4="",0,SUM($W55:BP55)-SUM($W57:BP57))</f>
        <v>0</v>
      </c>
      <c r="BQ59" s="5">
        <f ca="1">IF(BQ$4="",0,SUM($W55:BQ55)-SUM($W57:BQ57))</f>
        <v>0</v>
      </c>
      <c r="BR59" s="5">
        <f ca="1">IF(BR$4="",0,SUM($W55:BR55)-SUM($W57:BR57))</f>
        <v>0</v>
      </c>
      <c r="BS59" s="5">
        <f ca="1">IF(BS$4="",0,SUM($W55:BS55)-SUM($W57:BS57))</f>
        <v>0</v>
      </c>
      <c r="BT59" s="5">
        <f ca="1">IF(BT$4="",0,SUM($W55:BT55)-SUM($W57:BT57))</f>
        <v>0</v>
      </c>
      <c r="BU59" s="5">
        <f ca="1">IF(BU$4="",0,SUM($W55:BU55)-SUM($W57:BU57))</f>
        <v>0</v>
      </c>
      <c r="BV59" s="5">
        <f ca="1">IF(BV$4="",0,SUM($W55:BV55)-SUM($W57:BV57))</f>
        <v>0</v>
      </c>
      <c r="BW59" s="5">
        <f ca="1">IF(BW$4="",0,SUM($W55:BW55)-SUM($W57:BW57))</f>
        <v>0</v>
      </c>
      <c r="BX59" s="5">
        <f ca="1">IF(BX$4="",0,SUM($W55:BX55)-SUM($W57:BX57))</f>
        <v>0</v>
      </c>
      <c r="BY59" s="5">
        <f ca="1">IF(BY$4="",0,SUM($W55:BY55)-SUM($W57:BY57))</f>
        <v>0</v>
      </c>
      <c r="BZ59" s="5">
        <f ca="1">IF(BZ$4="",0,SUM($W55:BZ55)-SUM($W57:BZ57))</f>
        <v>0</v>
      </c>
      <c r="CA59" s="5">
        <f ca="1">IF(CA$4="",0,SUM($W55:CA55)-SUM($W57:CA57))</f>
        <v>0</v>
      </c>
      <c r="CB59" s="5">
        <f ca="1">IF(CB$4="",0,SUM($W55:CB55)-SUM($W57:CB57))</f>
        <v>0</v>
      </c>
      <c r="CC59" s="5">
        <f ca="1">IF(CC$4="",0,SUM($W55:CC55)-SUM($W57:CC57))</f>
        <v>0</v>
      </c>
      <c r="CD59" s="5">
        <f ca="1">IF(CD$4="",0,SUM($W55:CD55)-SUM($W57:CD57))</f>
        <v>0</v>
      </c>
      <c r="CE59" s="5">
        <f ca="1">IF(CE$4="",0,SUM($W55:CE55)-SUM($W57:CE57))</f>
        <v>0</v>
      </c>
      <c r="CF59" s="5">
        <f ca="1">IF(CF$4="",0,SUM($W55:CF55)-SUM($W57:CF57))</f>
        <v>0</v>
      </c>
    </row>
    <row r="60" spans="2:84" x14ac:dyDescent="0.3">
      <c r="B60" s="13">
        <f>ROW()</f>
        <v>60</v>
      </c>
    </row>
    <row r="61" spans="2:84" x14ac:dyDescent="0.3">
      <c r="B61" s="13">
        <f>ROW()</f>
        <v>61</v>
      </c>
      <c r="H61" s="1" t="str">
        <f>Lists!$AX$4</f>
        <v>Налоги на внеоборотные активы</v>
      </c>
      <c r="M61" s="53" t="s">
        <v>18</v>
      </c>
      <c r="P61" s="72" t="str">
        <f>Lists!$AI$13</f>
        <v>PL(-)</v>
      </c>
      <c r="U61" s="5">
        <f t="shared" ref="U61:U62" ca="1" si="74">SUM(INDIRECT(ADDRESS($B61,$X$2)&amp;":"&amp;ADDRESS($B61,$X$2-1+$P$8)))</f>
        <v>0</v>
      </c>
      <c r="X61" s="5">
        <f t="shared" ref="X61:BC61" ca="1" si="75">IF(X$4="",0,SUM(X62:X62))</f>
        <v>0</v>
      </c>
      <c r="Y61" s="5">
        <f t="shared" ca="1" si="75"/>
        <v>0</v>
      </c>
      <c r="Z61" s="5">
        <f t="shared" ca="1" si="75"/>
        <v>0</v>
      </c>
      <c r="AA61" s="5">
        <f t="shared" ca="1" si="75"/>
        <v>0</v>
      </c>
      <c r="AB61" s="5">
        <f t="shared" ca="1" si="75"/>
        <v>0</v>
      </c>
      <c r="AC61" s="5">
        <f t="shared" ca="1" si="75"/>
        <v>0</v>
      </c>
      <c r="AD61" s="5">
        <f t="shared" ca="1" si="75"/>
        <v>0</v>
      </c>
      <c r="AE61" s="5">
        <f t="shared" ca="1" si="75"/>
        <v>0</v>
      </c>
      <c r="AF61" s="5">
        <f t="shared" ca="1" si="75"/>
        <v>0</v>
      </c>
      <c r="AG61" s="5">
        <f t="shared" ca="1" si="75"/>
        <v>0</v>
      </c>
      <c r="AH61" s="5">
        <f t="shared" ca="1" si="75"/>
        <v>0</v>
      </c>
      <c r="AI61" s="5">
        <f t="shared" ca="1" si="75"/>
        <v>0</v>
      </c>
      <c r="AJ61" s="5">
        <f t="shared" ca="1" si="75"/>
        <v>0</v>
      </c>
      <c r="AK61" s="5">
        <f t="shared" ca="1" si="75"/>
        <v>0</v>
      </c>
      <c r="AL61" s="5">
        <f t="shared" ca="1" si="75"/>
        <v>0</v>
      </c>
      <c r="AM61" s="5">
        <f t="shared" ca="1" si="75"/>
        <v>0</v>
      </c>
      <c r="AN61" s="5">
        <f t="shared" ca="1" si="75"/>
        <v>0</v>
      </c>
      <c r="AO61" s="5">
        <f t="shared" ca="1" si="75"/>
        <v>0</v>
      </c>
      <c r="AP61" s="5">
        <f t="shared" ca="1" si="75"/>
        <v>0</v>
      </c>
      <c r="AQ61" s="5">
        <f t="shared" ca="1" si="75"/>
        <v>0</v>
      </c>
      <c r="AR61" s="5">
        <f t="shared" ca="1" si="75"/>
        <v>0</v>
      </c>
      <c r="AS61" s="5">
        <f t="shared" ca="1" si="75"/>
        <v>0</v>
      </c>
      <c r="AT61" s="5">
        <f t="shared" ca="1" si="75"/>
        <v>0</v>
      </c>
      <c r="AU61" s="5">
        <f t="shared" ca="1" si="75"/>
        <v>0</v>
      </c>
      <c r="AV61" s="5">
        <f t="shared" ca="1" si="75"/>
        <v>0</v>
      </c>
      <c r="AW61" s="5">
        <f t="shared" ca="1" si="75"/>
        <v>0</v>
      </c>
      <c r="AX61" s="5">
        <f t="shared" ca="1" si="75"/>
        <v>0</v>
      </c>
      <c r="AY61" s="5">
        <f t="shared" ca="1" si="75"/>
        <v>0</v>
      </c>
      <c r="AZ61" s="5">
        <f t="shared" ca="1" si="75"/>
        <v>0</v>
      </c>
      <c r="BA61" s="5">
        <f t="shared" ca="1" si="75"/>
        <v>0</v>
      </c>
      <c r="BB61" s="5">
        <f t="shared" ca="1" si="75"/>
        <v>0</v>
      </c>
      <c r="BC61" s="5">
        <f t="shared" ca="1" si="75"/>
        <v>0</v>
      </c>
      <c r="BD61" s="5">
        <f t="shared" ref="BD61:CF61" ca="1" si="76">IF(BD$4="",0,SUM(BD62:BD62))</f>
        <v>0</v>
      </c>
      <c r="BE61" s="5">
        <f t="shared" ca="1" si="76"/>
        <v>0</v>
      </c>
      <c r="BF61" s="5">
        <f t="shared" ca="1" si="76"/>
        <v>0</v>
      </c>
      <c r="BG61" s="5">
        <f t="shared" ca="1" si="76"/>
        <v>0</v>
      </c>
      <c r="BH61" s="5">
        <f t="shared" ca="1" si="76"/>
        <v>0</v>
      </c>
      <c r="BI61" s="5">
        <f t="shared" ca="1" si="76"/>
        <v>0</v>
      </c>
      <c r="BJ61" s="5">
        <f t="shared" ca="1" si="76"/>
        <v>0</v>
      </c>
      <c r="BK61" s="5">
        <f t="shared" ca="1" si="76"/>
        <v>0</v>
      </c>
      <c r="BL61" s="5">
        <f t="shared" ca="1" si="76"/>
        <v>0</v>
      </c>
      <c r="BM61" s="5">
        <f t="shared" ca="1" si="76"/>
        <v>0</v>
      </c>
      <c r="BN61" s="5">
        <f t="shared" ca="1" si="76"/>
        <v>0</v>
      </c>
      <c r="BO61" s="5">
        <f t="shared" ca="1" si="76"/>
        <v>0</v>
      </c>
      <c r="BP61" s="5">
        <f t="shared" ca="1" si="76"/>
        <v>0</v>
      </c>
      <c r="BQ61" s="5">
        <f t="shared" ca="1" si="76"/>
        <v>0</v>
      </c>
      <c r="BR61" s="5">
        <f t="shared" ca="1" si="76"/>
        <v>0</v>
      </c>
      <c r="BS61" s="5">
        <f t="shared" ca="1" si="76"/>
        <v>0</v>
      </c>
      <c r="BT61" s="5">
        <f t="shared" ca="1" si="76"/>
        <v>0</v>
      </c>
      <c r="BU61" s="5">
        <f t="shared" ca="1" si="76"/>
        <v>0</v>
      </c>
      <c r="BV61" s="5">
        <f t="shared" ca="1" si="76"/>
        <v>0</v>
      </c>
      <c r="BW61" s="5">
        <f t="shared" ca="1" si="76"/>
        <v>0</v>
      </c>
      <c r="BX61" s="5">
        <f t="shared" ca="1" si="76"/>
        <v>0</v>
      </c>
      <c r="BY61" s="5">
        <f t="shared" ca="1" si="76"/>
        <v>0</v>
      </c>
      <c r="BZ61" s="5">
        <f t="shared" ca="1" si="76"/>
        <v>0</v>
      </c>
      <c r="CA61" s="5">
        <f t="shared" ca="1" si="76"/>
        <v>0</v>
      </c>
      <c r="CB61" s="5">
        <f t="shared" ca="1" si="76"/>
        <v>0</v>
      </c>
      <c r="CC61" s="5">
        <f t="shared" ca="1" si="76"/>
        <v>0</v>
      </c>
      <c r="CD61" s="5">
        <f t="shared" ca="1" si="76"/>
        <v>0</v>
      </c>
      <c r="CE61" s="5">
        <f t="shared" ca="1" si="76"/>
        <v>0</v>
      </c>
      <c r="CF61" s="5">
        <f t="shared" ca="1" si="76"/>
        <v>0</v>
      </c>
    </row>
    <row r="62" spans="2:84" x14ac:dyDescent="0.3">
      <c r="B62" s="13">
        <f>ROW()</f>
        <v>62</v>
      </c>
      <c r="H62" s="1" t="str">
        <f>H61</f>
        <v>Налоги на внеоборотные активы</v>
      </c>
      <c r="I62" s="1" t="s">
        <v>277</v>
      </c>
      <c r="M62" s="53" t="s">
        <v>18</v>
      </c>
      <c r="O62" s="82"/>
      <c r="P62" s="84" t="s">
        <v>218</v>
      </c>
      <c r="Q62" s="90" t="s">
        <v>5</v>
      </c>
      <c r="U62" s="5">
        <f t="shared" ca="1" si="74"/>
        <v>0</v>
      </c>
      <c r="X62" s="5">
        <f ca="1">IF(X$4="",0,IF($P62="",0,X59*(1/12)*
IF($P62=Lists!$AX$6,
IF(SUMIFS(Taxes!$N$14:$N$17,Taxes!$J$14:$J$17,YEAR(X$4))=4,IF(X$1&lt;=Taxes!$P$48*12,Taxes!$P$49,IF(X$1&lt;=Taxes!$P$50*12,Taxes!$P$51,Taxes!$P$44)),
IF(SUMIFS(Taxes!$N$14:$N$17,Taxes!$J$14:$J$17,YEAR(X$4))&gt;0,SUMIFS(Taxes!$P$44:$P$46,Taxes!$N$44:$N$46,SUMIFS(Taxes!$N$14:$N$17,Taxes!$J$14:$J$17,YEAR(X$4))),
SUMIFS(Taxes!$P$44:$P$46,Taxes!$N$44:$N$46,Taxes!$N$12))),
IF($P62=Lists!$AX$7,
IF(SUMIFS(Taxes!$N$14:$N$17,Taxes!$J$14:$J$17,YEAR(X$4))=4,IF(X$1&lt;=Taxes!$P$59*12,Taxes!$P$60,IF(X$1&lt;=Taxes!$P$61*12,Taxes!$P$62,Taxes!$P$55)),
IF(SUMIFS(Taxes!$N$14:$N$17,Taxes!$J$14:$J$17,YEAR(X$4))&gt;0,SUMIFS(Taxes!$P$55:$P$57,Taxes!$N$55:$N$57,SUMIFS(Taxes!$N$14:$N$17,Taxes!$J$14:$J$17,YEAR(X$4))),
SUMIFS(Taxes!$P$55:$P$57,Taxes!$N$55:$N$57,Taxes!$N$12))),
IF($P62=Lists!$AX$8,
IF(SUMIFS(Taxes!$N$14:$N$17,Taxes!$J$14:$J$17,YEAR(X$4))=4,IF(X$1&lt;=Taxes!$P$70*12,Taxes!$P$71,IF(X$1&lt;=Taxes!$P$72*12,Taxes!$P$73,Taxes!$P$66)),
IF(SUMIFS(Taxes!$N$14:$N$17,Taxes!$J$14:$J$17,YEAR(X$4))&gt;0,SUMIFS(Taxes!$P$66:$P$68,Taxes!$N$66:$N$68,SUMIFS(Taxes!$N$14:$N$17,Taxes!$J$14:$J$17,YEAR(X$4))),
SUMIFS(Taxes!$P$66:$P$68,Taxes!$N$66:$N$68,Taxes!$N$12))),
0)))
))</f>
        <v>0</v>
      </c>
      <c r="Y62" s="5">
        <f ca="1">IF(Y$4="",0,IF($P62="",0,Y59*(1/12)*
IF($P62=Lists!$AX$6,
IF(SUMIFS(Taxes!$N$14:$N$17,Taxes!$J$14:$J$17,YEAR(Y$4))=4,IF(Y$1&lt;=Taxes!$P$48*12,Taxes!$P$49,IF(Y$1&lt;=Taxes!$P$50*12,Taxes!$P$51,Taxes!$P$44)),
IF(SUMIFS(Taxes!$N$14:$N$17,Taxes!$J$14:$J$17,YEAR(Y$4))&gt;0,SUMIFS(Taxes!$P$44:$P$46,Taxes!$N$44:$N$46,SUMIFS(Taxes!$N$14:$N$17,Taxes!$J$14:$J$17,YEAR(Y$4))),
SUMIFS(Taxes!$P$44:$P$46,Taxes!$N$44:$N$46,Taxes!$N$12))),
IF($P62=Lists!$AX$7,
IF(SUMIFS(Taxes!$N$14:$N$17,Taxes!$J$14:$J$17,YEAR(Y$4))=4,IF(Y$1&lt;=Taxes!$P$59*12,Taxes!$P$60,IF(Y$1&lt;=Taxes!$P$61*12,Taxes!$P$62,Taxes!$P$55)),
IF(SUMIFS(Taxes!$N$14:$N$17,Taxes!$J$14:$J$17,YEAR(Y$4))&gt;0,SUMIFS(Taxes!$P$55:$P$57,Taxes!$N$55:$N$57,SUMIFS(Taxes!$N$14:$N$17,Taxes!$J$14:$J$17,YEAR(Y$4))),
SUMIFS(Taxes!$P$55:$P$57,Taxes!$N$55:$N$57,Taxes!$N$12))),
IF($P62=Lists!$AX$8,
IF(SUMIFS(Taxes!$N$14:$N$17,Taxes!$J$14:$J$17,YEAR(Y$4))=4,IF(Y$1&lt;=Taxes!$P$70*12,Taxes!$P$71,IF(Y$1&lt;=Taxes!$P$72*12,Taxes!$P$73,Taxes!$P$66)),
IF(SUMIFS(Taxes!$N$14:$N$17,Taxes!$J$14:$J$17,YEAR(Y$4))&gt;0,SUMIFS(Taxes!$P$66:$P$68,Taxes!$N$66:$N$68,SUMIFS(Taxes!$N$14:$N$17,Taxes!$J$14:$J$17,YEAR(Y$4))),
SUMIFS(Taxes!$P$66:$P$68,Taxes!$N$66:$N$68,Taxes!$N$12))),
0)))
))</f>
        <v>0</v>
      </c>
      <c r="Z62" s="5">
        <f ca="1">IF(Z$4="",0,IF($P62="",0,Z59*(1/12)*
IF($P62=Lists!$AX$6,
IF(SUMIFS(Taxes!$N$14:$N$17,Taxes!$J$14:$J$17,YEAR(Z$4))=4,IF(Z$1&lt;=Taxes!$P$48*12,Taxes!$P$49,IF(Z$1&lt;=Taxes!$P$50*12,Taxes!$P$51,Taxes!$P$44)),
IF(SUMIFS(Taxes!$N$14:$N$17,Taxes!$J$14:$J$17,YEAR(Z$4))&gt;0,SUMIFS(Taxes!$P$44:$P$46,Taxes!$N$44:$N$46,SUMIFS(Taxes!$N$14:$N$17,Taxes!$J$14:$J$17,YEAR(Z$4))),
SUMIFS(Taxes!$P$44:$P$46,Taxes!$N$44:$N$46,Taxes!$N$12))),
IF($P62=Lists!$AX$7,
IF(SUMIFS(Taxes!$N$14:$N$17,Taxes!$J$14:$J$17,YEAR(Z$4))=4,IF(Z$1&lt;=Taxes!$P$59*12,Taxes!$P$60,IF(Z$1&lt;=Taxes!$P$61*12,Taxes!$P$62,Taxes!$P$55)),
IF(SUMIFS(Taxes!$N$14:$N$17,Taxes!$J$14:$J$17,YEAR(Z$4))&gt;0,SUMIFS(Taxes!$P$55:$P$57,Taxes!$N$55:$N$57,SUMIFS(Taxes!$N$14:$N$17,Taxes!$J$14:$J$17,YEAR(Z$4))),
SUMIFS(Taxes!$P$55:$P$57,Taxes!$N$55:$N$57,Taxes!$N$12))),
IF($P62=Lists!$AX$8,
IF(SUMIFS(Taxes!$N$14:$N$17,Taxes!$J$14:$J$17,YEAR(Z$4))=4,IF(Z$1&lt;=Taxes!$P$70*12,Taxes!$P$71,IF(Z$1&lt;=Taxes!$P$72*12,Taxes!$P$73,Taxes!$P$66)),
IF(SUMIFS(Taxes!$N$14:$N$17,Taxes!$J$14:$J$17,YEAR(Z$4))&gt;0,SUMIFS(Taxes!$P$66:$P$68,Taxes!$N$66:$N$68,SUMIFS(Taxes!$N$14:$N$17,Taxes!$J$14:$J$17,YEAR(Z$4))),
SUMIFS(Taxes!$P$66:$P$68,Taxes!$N$66:$N$68,Taxes!$N$12))),
0)))
))</f>
        <v>0</v>
      </c>
      <c r="AA62" s="5">
        <f ca="1">IF(AA$4="",0,IF($P62="",0,AA59*(1/12)*
IF($P62=Lists!$AX$6,
IF(SUMIFS(Taxes!$N$14:$N$17,Taxes!$J$14:$J$17,YEAR(AA$4))=4,IF(AA$1&lt;=Taxes!$P$48*12,Taxes!$P$49,IF(AA$1&lt;=Taxes!$P$50*12,Taxes!$P$51,Taxes!$P$44)),
IF(SUMIFS(Taxes!$N$14:$N$17,Taxes!$J$14:$J$17,YEAR(AA$4))&gt;0,SUMIFS(Taxes!$P$44:$P$46,Taxes!$N$44:$N$46,SUMIFS(Taxes!$N$14:$N$17,Taxes!$J$14:$J$17,YEAR(AA$4))),
SUMIFS(Taxes!$P$44:$P$46,Taxes!$N$44:$N$46,Taxes!$N$12))),
IF($P62=Lists!$AX$7,
IF(SUMIFS(Taxes!$N$14:$N$17,Taxes!$J$14:$J$17,YEAR(AA$4))=4,IF(AA$1&lt;=Taxes!$P$59*12,Taxes!$P$60,IF(AA$1&lt;=Taxes!$P$61*12,Taxes!$P$62,Taxes!$P$55)),
IF(SUMIFS(Taxes!$N$14:$N$17,Taxes!$J$14:$J$17,YEAR(AA$4))&gt;0,SUMIFS(Taxes!$P$55:$P$57,Taxes!$N$55:$N$57,SUMIFS(Taxes!$N$14:$N$17,Taxes!$J$14:$J$17,YEAR(AA$4))),
SUMIFS(Taxes!$P$55:$P$57,Taxes!$N$55:$N$57,Taxes!$N$12))),
IF($P62=Lists!$AX$8,
IF(SUMIFS(Taxes!$N$14:$N$17,Taxes!$J$14:$J$17,YEAR(AA$4))=4,IF(AA$1&lt;=Taxes!$P$70*12,Taxes!$P$71,IF(AA$1&lt;=Taxes!$P$72*12,Taxes!$P$73,Taxes!$P$66)),
IF(SUMIFS(Taxes!$N$14:$N$17,Taxes!$J$14:$J$17,YEAR(AA$4))&gt;0,SUMIFS(Taxes!$P$66:$P$68,Taxes!$N$66:$N$68,SUMIFS(Taxes!$N$14:$N$17,Taxes!$J$14:$J$17,YEAR(AA$4))),
SUMIFS(Taxes!$P$66:$P$68,Taxes!$N$66:$N$68,Taxes!$N$12))),
0)))
))</f>
        <v>0</v>
      </c>
      <c r="AB62" s="5">
        <f ca="1">IF(AB$4="",0,IF($P62="",0,AB59*(1/12)*
IF($P62=Lists!$AX$6,
IF(SUMIFS(Taxes!$N$14:$N$17,Taxes!$J$14:$J$17,YEAR(AB$4))=4,IF(AB$1&lt;=Taxes!$P$48*12,Taxes!$P$49,IF(AB$1&lt;=Taxes!$P$50*12,Taxes!$P$51,Taxes!$P$44)),
IF(SUMIFS(Taxes!$N$14:$N$17,Taxes!$J$14:$J$17,YEAR(AB$4))&gt;0,SUMIFS(Taxes!$P$44:$P$46,Taxes!$N$44:$N$46,SUMIFS(Taxes!$N$14:$N$17,Taxes!$J$14:$J$17,YEAR(AB$4))),
SUMIFS(Taxes!$P$44:$P$46,Taxes!$N$44:$N$46,Taxes!$N$12))),
IF($P62=Lists!$AX$7,
IF(SUMIFS(Taxes!$N$14:$N$17,Taxes!$J$14:$J$17,YEAR(AB$4))=4,IF(AB$1&lt;=Taxes!$P$59*12,Taxes!$P$60,IF(AB$1&lt;=Taxes!$P$61*12,Taxes!$P$62,Taxes!$P$55)),
IF(SUMIFS(Taxes!$N$14:$N$17,Taxes!$J$14:$J$17,YEAR(AB$4))&gt;0,SUMIFS(Taxes!$P$55:$P$57,Taxes!$N$55:$N$57,SUMIFS(Taxes!$N$14:$N$17,Taxes!$J$14:$J$17,YEAR(AB$4))),
SUMIFS(Taxes!$P$55:$P$57,Taxes!$N$55:$N$57,Taxes!$N$12))),
IF($P62=Lists!$AX$8,
IF(SUMIFS(Taxes!$N$14:$N$17,Taxes!$J$14:$J$17,YEAR(AB$4))=4,IF(AB$1&lt;=Taxes!$P$70*12,Taxes!$P$71,IF(AB$1&lt;=Taxes!$P$72*12,Taxes!$P$73,Taxes!$P$66)),
IF(SUMIFS(Taxes!$N$14:$N$17,Taxes!$J$14:$J$17,YEAR(AB$4))&gt;0,SUMIFS(Taxes!$P$66:$P$68,Taxes!$N$66:$N$68,SUMIFS(Taxes!$N$14:$N$17,Taxes!$J$14:$J$17,YEAR(AB$4))),
SUMIFS(Taxes!$P$66:$P$68,Taxes!$N$66:$N$68,Taxes!$N$12))),
0)))
))</f>
        <v>0</v>
      </c>
      <c r="AC62" s="5">
        <f ca="1">IF(AC$4="",0,IF($P62="",0,AC59*(1/12)*
IF($P62=Lists!$AX$6,
IF(SUMIFS(Taxes!$N$14:$N$17,Taxes!$J$14:$J$17,YEAR(AC$4))=4,IF(AC$1&lt;=Taxes!$P$48*12,Taxes!$P$49,IF(AC$1&lt;=Taxes!$P$50*12,Taxes!$P$51,Taxes!$P$44)),
IF(SUMIFS(Taxes!$N$14:$N$17,Taxes!$J$14:$J$17,YEAR(AC$4))&gt;0,SUMIFS(Taxes!$P$44:$P$46,Taxes!$N$44:$N$46,SUMIFS(Taxes!$N$14:$N$17,Taxes!$J$14:$J$17,YEAR(AC$4))),
SUMIFS(Taxes!$P$44:$P$46,Taxes!$N$44:$N$46,Taxes!$N$12))),
IF($P62=Lists!$AX$7,
IF(SUMIFS(Taxes!$N$14:$N$17,Taxes!$J$14:$J$17,YEAR(AC$4))=4,IF(AC$1&lt;=Taxes!$P$59*12,Taxes!$P$60,IF(AC$1&lt;=Taxes!$P$61*12,Taxes!$P$62,Taxes!$P$55)),
IF(SUMIFS(Taxes!$N$14:$N$17,Taxes!$J$14:$J$17,YEAR(AC$4))&gt;0,SUMIFS(Taxes!$P$55:$P$57,Taxes!$N$55:$N$57,SUMIFS(Taxes!$N$14:$N$17,Taxes!$J$14:$J$17,YEAR(AC$4))),
SUMIFS(Taxes!$P$55:$P$57,Taxes!$N$55:$N$57,Taxes!$N$12))),
IF($P62=Lists!$AX$8,
IF(SUMIFS(Taxes!$N$14:$N$17,Taxes!$J$14:$J$17,YEAR(AC$4))=4,IF(AC$1&lt;=Taxes!$P$70*12,Taxes!$P$71,IF(AC$1&lt;=Taxes!$P$72*12,Taxes!$P$73,Taxes!$P$66)),
IF(SUMIFS(Taxes!$N$14:$N$17,Taxes!$J$14:$J$17,YEAR(AC$4))&gt;0,SUMIFS(Taxes!$P$66:$P$68,Taxes!$N$66:$N$68,SUMIFS(Taxes!$N$14:$N$17,Taxes!$J$14:$J$17,YEAR(AC$4))),
SUMIFS(Taxes!$P$66:$P$68,Taxes!$N$66:$N$68,Taxes!$N$12))),
0)))
))</f>
        <v>0</v>
      </c>
      <c r="AD62" s="5">
        <f ca="1">IF(AD$4="",0,IF($P62="",0,AD59*(1/12)*
IF($P62=Lists!$AX$6,
IF(SUMIFS(Taxes!$N$14:$N$17,Taxes!$J$14:$J$17,YEAR(AD$4))=4,IF(AD$1&lt;=Taxes!$P$48*12,Taxes!$P$49,IF(AD$1&lt;=Taxes!$P$50*12,Taxes!$P$51,Taxes!$P$44)),
IF(SUMIFS(Taxes!$N$14:$N$17,Taxes!$J$14:$J$17,YEAR(AD$4))&gt;0,SUMIFS(Taxes!$P$44:$P$46,Taxes!$N$44:$N$46,SUMIFS(Taxes!$N$14:$N$17,Taxes!$J$14:$J$17,YEAR(AD$4))),
SUMIFS(Taxes!$P$44:$P$46,Taxes!$N$44:$N$46,Taxes!$N$12))),
IF($P62=Lists!$AX$7,
IF(SUMIFS(Taxes!$N$14:$N$17,Taxes!$J$14:$J$17,YEAR(AD$4))=4,IF(AD$1&lt;=Taxes!$P$59*12,Taxes!$P$60,IF(AD$1&lt;=Taxes!$P$61*12,Taxes!$P$62,Taxes!$P$55)),
IF(SUMIFS(Taxes!$N$14:$N$17,Taxes!$J$14:$J$17,YEAR(AD$4))&gt;0,SUMIFS(Taxes!$P$55:$P$57,Taxes!$N$55:$N$57,SUMIFS(Taxes!$N$14:$N$17,Taxes!$J$14:$J$17,YEAR(AD$4))),
SUMIFS(Taxes!$P$55:$P$57,Taxes!$N$55:$N$57,Taxes!$N$12))),
IF($P62=Lists!$AX$8,
IF(SUMIFS(Taxes!$N$14:$N$17,Taxes!$J$14:$J$17,YEAR(AD$4))=4,IF(AD$1&lt;=Taxes!$P$70*12,Taxes!$P$71,IF(AD$1&lt;=Taxes!$P$72*12,Taxes!$P$73,Taxes!$P$66)),
IF(SUMIFS(Taxes!$N$14:$N$17,Taxes!$J$14:$J$17,YEAR(AD$4))&gt;0,SUMIFS(Taxes!$P$66:$P$68,Taxes!$N$66:$N$68,SUMIFS(Taxes!$N$14:$N$17,Taxes!$J$14:$J$17,YEAR(AD$4))),
SUMIFS(Taxes!$P$66:$P$68,Taxes!$N$66:$N$68,Taxes!$N$12))),
0)))
))</f>
        <v>0</v>
      </c>
      <c r="AE62" s="5">
        <f ca="1">IF(AE$4="",0,IF($P62="",0,AE59*(1/12)*
IF($P62=Lists!$AX$6,
IF(SUMIFS(Taxes!$N$14:$N$17,Taxes!$J$14:$J$17,YEAR(AE$4))=4,IF(AE$1&lt;=Taxes!$P$48*12,Taxes!$P$49,IF(AE$1&lt;=Taxes!$P$50*12,Taxes!$P$51,Taxes!$P$44)),
IF(SUMIFS(Taxes!$N$14:$N$17,Taxes!$J$14:$J$17,YEAR(AE$4))&gt;0,SUMIFS(Taxes!$P$44:$P$46,Taxes!$N$44:$N$46,SUMIFS(Taxes!$N$14:$N$17,Taxes!$J$14:$J$17,YEAR(AE$4))),
SUMIFS(Taxes!$P$44:$P$46,Taxes!$N$44:$N$46,Taxes!$N$12))),
IF($P62=Lists!$AX$7,
IF(SUMIFS(Taxes!$N$14:$N$17,Taxes!$J$14:$J$17,YEAR(AE$4))=4,IF(AE$1&lt;=Taxes!$P$59*12,Taxes!$P$60,IF(AE$1&lt;=Taxes!$P$61*12,Taxes!$P$62,Taxes!$P$55)),
IF(SUMIFS(Taxes!$N$14:$N$17,Taxes!$J$14:$J$17,YEAR(AE$4))&gt;0,SUMIFS(Taxes!$P$55:$P$57,Taxes!$N$55:$N$57,SUMIFS(Taxes!$N$14:$N$17,Taxes!$J$14:$J$17,YEAR(AE$4))),
SUMIFS(Taxes!$P$55:$P$57,Taxes!$N$55:$N$57,Taxes!$N$12))),
IF($P62=Lists!$AX$8,
IF(SUMIFS(Taxes!$N$14:$N$17,Taxes!$J$14:$J$17,YEAR(AE$4))=4,IF(AE$1&lt;=Taxes!$P$70*12,Taxes!$P$71,IF(AE$1&lt;=Taxes!$P$72*12,Taxes!$P$73,Taxes!$P$66)),
IF(SUMIFS(Taxes!$N$14:$N$17,Taxes!$J$14:$J$17,YEAR(AE$4))&gt;0,SUMIFS(Taxes!$P$66:$P$68,Taxes!$N$66:$N$68,SUMIFS(Taxes!$N$14:$N$17,Taxes!$J$14:$J$17,YEAR(AE$4))),
SUMIFS(Taxes!$P$66:$P$68,Taxes!$N$66:$N$68,Taxes!$N$12))),
0)))
))</f>
        <v>0</v>
      </c>
      <c r="AF62" s="5">
        <f ca="1">IF(AF$4="",0,IF($P62="",0,AF59*(1/12)*
IF($P62=Lists!$AX$6,
IF(SUMIFS(Taxes!$N$14:$N$17,Taxes!$J$14:$J$17,YEAR(AF$4))=4,IF(AF$1&lt;=Taxes!$P$48*12,Taxes!$P$49,IF(AF$1&lt;=Taxes!$P$50*12,Taxes!$P$51,Taxes!$P$44)),
IF(SUMIFS(Taxes!$N$14:$N$17,Taxes!$J$14:$J$17,YEAR(AF$4))&gt;0,SUMIFS(Taxes!$P$44:$P$46,Taxes!$N$44:$N$46,SUMIFS(Taxes!$N$14:$N$17,Taxes!$J$14:$J$17,YEAR(AF$4))),
SUMIFS(Taxes!$P$44:$P$46,Taxes!$N$44:$N$46,Taxes!$N$12))),
IF($P62=Lists!$AX$7,
IF(SUMIFS(Taxes!$N$14:$N$17,Taxes!$J$14:$J$17,YEAR(AF$4))=4,IF(AF$1&lt;=Taxes!$P$59*12,Taxes!$P$60,IF(AF$1&lt;=Taxes!$P$61*12,Taxes!$P$62,Taxes!$P$55)),
IF(SUMIFS(Taxes!$N$14:$N$17,Taxes!$J$14:$J$17,YEAR(AF$4))&gt;0,SUMIFS(Taxes!$P$55:$P$57,Taxes!$N$55:$N$57,SUMIFS(Taxes!$N$14:$N$17,Taxes!$J$14:$J$17,YEAR(AF$4))),
SUMIFS(Taxes!$P$55:$P$57,Taxes!$N$55:$N$57,Taxes!$N$12))),
IF($P62=Lists!$AX$8,
IF(SUMIFS(Taxes!$N$14:$N$17,Taxes!$J$14:$J$17,YEAR(AF$4))=4,IF(AF$1&lt;=Taxes!$P$70*12,Taxes!$P$71,IF(AF$1&lt;=Taxes!$P$72*12,Taxes!$P$73,Taxes!$P$66)),
IF(SUMIFS(Taxes!$N$14:$N$17,Taxes!$J$14:$J$17,YEAR(AF$4))&gt;0,SUMIFS(Taxes!$P$66:$P$68,Taxes!$N$66:$N$68,SUMIFS(Taxes!$N$14:$N$17,Taxes!$J$14:$J$17,YEAR(AF$4))),
SUMIFS(Taxes!$P$66:$P$68,Taxes!$N$66:$N$68,Taxes!$N$12))),
0)))
))</f>
        <v>0</v>
      </c>
      <c r="AG62" s="5">
        <f ca="1">IF(AG$4="",0,IF($P62="",0,AG59*(1/12)*
IF($P62=Lists!$AX$6,
IF(SUMIFS(Taxes!$N$14:$N$17,Taxes!$J$14:$J$17,YEAR(AG$4))=4,IF(AG$1&lt;=Taxes!$P$48*12,Taxes!$P$49,IF(AG$1&lt;=Taxes!$P$50*12,Taxes!$P$51,Taxes!$P$44)),
IF(SUMIFS(Taxes!$N$14:$N$17,Taxes!$J$14:$J$17,YEAR(AG$4))&gt;0,SUMIFS(Taxes!$P$44:$P$46,Taxes!$N$44:$N$46,SUMIFS(Taxes!$N$14:$N$17,Taxes!$J$14:$J$17,YEAR(AG$4))),
SUMIFS(Taxes!$P$44:$P$46,Taxes!$N$44:$N$46,Taxes!$N$12))),
IF($P62=Lists!$AX$7,
IF(SUMIFS(Taxes!$N$14:$N$17,Taxes!$J$14:$J$17,YEAR(AG$4))=4,IF(AG$1&lt;=Taxes!$P$59*12,Taxes!$P$60,IF(AG$1&lt;=Taxes!$P$61*12,Taxes!$P$62,Taxes!$P$55)),
IF(SUMIFS(Taxes!$N$14:$N$17,Taxes!$J$14:$J$17,YEAR(AG$4))&gt;0,SUMIFS(Taxes!$P$55:$P$57,Taxes!$N$55:$N$57,SUMIFS(Taxes!$N$14:$N$17,Taxes!$J$14:$J$17,YEAR(AG$4))),
SUMIFS(Taxes!$P$55:$P$57,Taxes!$N$55:$N$57,Taxes!$N$12))),
IF($P62=Lists!$AX$8,
IF(SUMIFS(Taxes!$N$14:$N$17,Taxes!$J$14:$J$17,YEAR(AG$4))=4,IF(AG$1&lt;=Taxes!$P$70*12,Taxes!$P$71,IF(AG$1&lt;=Taxes!$P$72*12,Taxes!$P$73,Taxes!$P$66)),
IF(SUMIFS(Taxes!$N$14:$N$17,Taxes!$J$14:$J$17,YEAR(AG$4))&gt;0,SUMIFS(Taxes!$P$66:$P$68,Taxes!$N$66:$N$68,SUMIFS(Taxes!$N$14:$N$17,Taxes!$J$14:$J$17,YEAR(AG$4))),
SUMIFS(Taxes!$P$66:$P$68,Taxes!$N$66:$N$68,Taxes!$N$12))),
0)))
))</f>
        <v>0</v>
      </c>
      <c r="AH62" s="5">
        <f ca="1">IF(AH$4="",0,IF($P62="",0,AH59*(1/12)*
IF($P62=Lists!$AX$6,
IF(SUMIFS(Taxes!$N$14:$N$17,Taxes!$J$14:$J$17,YEAR(AH$4))=4,IF(AH$1&lt;=Taxes!$P$48*12,Taxes!$P$49,IF(AH$1&lt;=Taxes!$P$50*12,Taxes!$P$51,Taxes!$P$44)),
IF(SUMIFS(Taxes!$N$14:$N$17,Taxes!$J$14:$J$17,YEAR(AH$4))&gt;0,SUMIFS(Taxes!$P$44:$P$46,Taxes!$N$44:$N$46,SUMIFS(Taxes!$N$14:$N$17,Taxes!$J$14:$J$17,YEAR(AH$4))),
SUMIFS(Taxes!$P$44:$P$46,Taxes!$N$44:$N$46,Taxes!$N$12))),
IF($P62=Lists!$AX$7,
IF(SUMIFS(Taxes!$N$14:$N$17,Taxes!$J$14:$J$17,YEAR(AH$4))=4,IF(AH$1&lt;=Taxes!$P$59*12,Taxes!$P$60,IF(AH$1&lt;=Taxes!$P$61*12,Taxes!$P$62,Taxes!$P$55)),
IF(SUMIFS(Taxes!$N$14:$N$17,Taxes!$J$14:$J$17,YEAR(AH$4))&gt;0,SUMIFS(Taxes!$P$55:$P$57,Taxes!$N$55:$N$57,SUMIFS(Taxes!$N$14:$N$17,Taxes!$J$14:$J$17,YEAR(AH$4))),
SUMIFS(Taxes!$P$55:$P$57,Taxes!$N$55:$N$57,Taxes!$N$12))),
IF($P62=Lists!$AX$8,
IF(SUMIFS(Taxes!$N$14:$N$17,Taxes!$J$14:$J$17,YEAR(AH$4))=4,IF(AH$1&lt;=Taxes!$P$70*12,Taxes!$P$71,IF(AH$1&lt;=Taxes!$P$72*12,Taxes!$P$73,Taxes!$P$66)),
IF(SUMIFS(Taxes!$N$14:$N$17,Taxes!$J$14:$J$17,YEAR(AH$4))&gt;0,SUMIFS(Taxes!$P$66:$P$68,Taxes!$N$66:$N$68,SUMIFS(Taxes!$N$14:$N$17,Taxes!$J$14:$J$17,YEAR(AH$4))),
SUMIFS(Taxes!$P$66:$P$68,Taxes!$N$66:$N$68,Taxes!$N$12))),
0)))
))</f>
        <v>0</v>
      </c>
      <c r="AI62" s="5">
        <f ca="1">IF(AI$4="",0,IF($P62="",0,AI59*(1/12)*
IF($P62=Lists!$AX$6,
IF(SUMIFS(Taxes!$N$14:$N$17,Taxes!$J$14:$J$17,YEAR(AI$4))=4,IF(AI$1&lt;=Taxes!$P$48*12,Taxes!$P$49,IF(AI$1&lt;=Taxes!$P$50*12,Taxes!$P$51,Taxes!$P$44)),
IF(SUMIFS(Taxes!$N$14:$N$17,Taxes!$J$14:$J$17,YEAR(AI$4))&gt;0,SUMIFS(Taxes!$P$44:$P$46,Taxes!$N$44:$N$46,SUMIFS(Taxes!$N$14:$N$17,Taxes!$J$14:$J$17,YEAR(AI$4))),
SUMIFS(Taxes!$P$44:$P$46,Taxes!$N$44:$N$46,Taxes!$N$12))),
IF($P62=Lists!$AX$7,
IF(SUMIFS(Taxes!$N$14:$N$17,Taxes!$J$14:$J$17,YEAR(AI$4))=4,IF(AI$1&lt;=Taxes!$P$59*12,Taxes!$P$60,IF(AI$1&lt;=Taxes!$P$61*12,Taxes!$P$62,Taxes!$P$55)),
IF(SUMIFS(Taxes!$N$14:$N$17,Taxes!$J$14:$J$17,YEAR(AI$4))&gt;0,SUMIFS(Taxes!$P$55:$P$57,Taxes!$N$55:$N$57,SUMIFS(Taxes!$N$14:$N$17,Taxes!$J$14:$J$17,YEAR(AI$4))),
SUMIFS(Taxes!$P$55:$P$57,Taxes!$N$55:$N$57,Taxes!$N$12))),
IF($P62=Lists!$AX$8,
IF(SUMIFS(Taxes!$N$14:$N$17,Taxes!$J$14:$J$17,YEAR(AI$4))=4,IF(AI$1&lt;=Taxes!$P$70*12,Taxes!$P$71,IF(AI$1&lt;=Taxes!$P$72*12,Taxes!$P$73,Taxes!$P$66)),
IF(SUMIFS(Taxes!$N$14:$N$17,Taxes!$J$14:$J$17,YEAR(AI$4))&gt;0,SUMIFS(Taxes!$P$66:$P$68,Taxes!$N$66:$N$68,SUMIFS(Taxes!$N$14:$N$17,Taxes!$J$14:$J$17,YEAR(AI$4))),
SUMIFS(Taxes!$P$66:$P$68,Taxes!$N$66:$N$68,Taxes!$N$12))),
0)))
))</f>
        <v>0</v>
      </c>
      <c r="AJ62" s="5">
        <f ca="1">IF(AJ$4="",0,IF($P62="",0,AJ59*(1/12)*
IF($P62=Lists!$AX$6,
IF(SUMIFS(Taxes!$N$14:$N$17,Taxes!$J$14:$J$17,YEAR(AJ$4))=4,IF(AJ$1&lt;=Taxes!$P$48*12,Taxes!$P$49,IF(AJ$1&lt;=Taxes!$P$50*12,Taxes!$P$51,Taxes!$P$44)),
IF(SUMIFS(Taxes!$N$14:$N$17,Taxes!$J$14:$J$17,YEAR(AJ$4))&gt;0,SUMIFS(Taxes!$P$44:$P$46,Taxes!$N$44:$N$46,SUMIFS(Taxes!$N$14:$N$17,Taxes!$J$14:$J$17,YEAR(AJ$4))),
SUMIFS(Taxes!$P$44:$P$46,Taxes!$N$44:$N$46,Taxes!$N$12))),
IF($P62=Lists!$AX$7,
IF(SUMIFS(Taxes!$N$14:$N$17,Taxes!$J$14:$J$17,YEAR(AJ$4))=4,IF(AJ$1&lt;=Taxes!$P$59*12,Taxes!$P$60,IF(AJ$1&lt;=Taxes!$P$61*12,Taxes!$P$62,Taxes!$P$55)),
IF(SUMIFS(Taxes!$N$14:$N$17,Taxes!$J$14:$J$17,YEAR(AJ$4))&gt;0,SUMIFS(Taxes!$P$55:$P$57,Taxes!$N$55:$N$57,SUMIFS(Taxes!$N$14:$N$17,Taxes!$J$14:$J$17,YEAR(AJ$4))),
SUMIFS(Taxes!$P$55:$P$57,Taxes!$N$55:$N$57,Taxes!$N$12))),
IF($P62=Lists!$AX$8,
IF(SUMIFS(Taxes!$N$14:$N$17,Taxes!$J$14:$J$17,YEAR(AJ$4))=4,IF(AJ$1&lt;=Taxes!$P$70*12,Taxes!$P$71,IF(AJ$1&lt;=Taxes!$P$72*12,Taxes!$P$73,Taxes!$P$66)),
IF(SUMIFS(Taxes!$N$14:$N$17,Taxes!$J$14:$J$17,YEAR(AJ$4))&gt;0,SUMIFS(Taxes!$P$66:$P$68,Taxes!$N$66:$N$68,SUMIFS(Taxes!$N$14:$N$17,Taxes!$J$14:$J$17,YEAR(AJ$4))),
SUMIFS(Taxes!$P$66:$P$68,Taxes!$N$66:$N$68,Taxes!$N$12))),
0)))
))</f>
        <v>0</v>
      </c>
      <c r="AK62" s="5">
        <f ca="1">IF(AK$4="",0,IF($P62="",0,AK59*(1/12)*
IF($P62=Lists!$AX$6,
IF(SUMIFS(Taxes!$N$14:$N$17,Taxes!$J$14:$J$17,YEAR(AK$4))=4,IF(AK$1&lt;=Taxes!$P$48*12,Taxes!$P$49,IF(AK$1&lt;=Taxes!$P$50*12,Taxes!$P$51,Taxes!$P$44)),
IF(SUMIFS(Taxes!$N$14:$N$17,Taxes!$J$14:$J$17,YEAR(AK$4))&gt;0,SUMIFS(Taxes!$P$44:$P$46,Taxes!$N$44:$N$46,SUMIFS(Taxes!$N$14:$N$17,Taxes!$J$14:$J$17,YEAR(AK$4))),
SUMIFS(Taxes!$P$44:$P$46,Taxes!$N$44:$N$46,Taxes!$N$12))),
IF($P62=Lists!$AX$7,
IF(SUMIFS(Taxes!$N$14:$N$17,Taxes!$J$14:$J$17,YEAR(AK$4))=4,IF(AK$1&lt;=Taxes!$P$59*12,Taxes!$P$60,IF(AK$1&lt;=Taxes!$P$61*12,Taxes!$P$62,Taxes!$P$55)),
IF(SUMIFS(Taxes!$N$14:$N$17,Taxes!$J$14:$J$17,YEAR(AK$4))&gt;0,SUMIFS(Taxes!$P$55:$P$57,Taxes!$N$55:$N$57,SUMIFS(Taxes!$N$14:$N$17,Taxes!$J$14:$J$17,YEAR(AK$4))),
SUMIFS(Taxes!$P$55:$P$57,Taxes!$N$55:$N$57,Taxes!$N$12))),
IF($P62=Lists!$AX$8,
IF(SUMIFS(Taxes!$N$14:$N$17,Taxes!$J$14:$J$17,YEAR(AK$4))=4,IF(AK$1&lt;=Taxes!$P$70*12,Taxes!$P$71,IF(AK$1&lt;=Taxes!$P$72*12,Taxes!$P$73,Taxes!$P$66)),
IF(SUMIFS(Taxes!$N$14:$N$17,Taxes!$J$14:$J$17,YEAR(AK$4))&gt;0,SUMIFS(Taxes!$P$66:$P$68,Taxes!$N$66:$N$68,SUMIFS(Taxes!$N$14:$N$17,Taxes!$J$14:$J$17,YEAR(AK$4))),
SUMIFS(Taxes!$P$66:$P$68,Taxes!$N$66:$N$68,Taxes!$N$12))),
0)))
))</f>
        <v>0</v>
      </c>
      <c r="AL62" s="5">
        <f ca="1">IF(AL$4="",0,IF($P62="",0,AL59*(1/12)*
IF($P62=Lists!$AX$6,
IF(SUMIFS(Taxes!$N$14:$N$17,Taxes!$J$14:$J$17,YEAR(AL$4))=4,IF(AL$1&lt;=Taxes!$P$48*12,Taxes!$P$49,IF(AL$1&lt;=Taxes!$P$50*12,Taxes!$P$51,Taxes!$P$44)),
IF(SUMIFS(Taxes!$N$14:$N$17,Taxes!$J$14:$J$17,YEAR(AL$4))&gt;0,SUMIFS(Taxes!$P$44:$P$46,Taxes!$N$44:$N$46,SUMIFS(Taxes!$N$14:$N$17,Taxes!$J$14:$J$17,YEAR(AL$4))),
SUMIFS(Taxes!$P$44:$P$46,Taxes!$N$44:$N$46,Taxes!$N$12))),
IF($P62=Lists!$AX$7,
IF(SUMIFS(Taxes!$N$14:$N$17,Taxes!$J$14:$J$17,YEAR(AL$4))=4,IF(AL$1&lt;=Taxes!$P$59*12,Taxes!$P$60,IF(AL$1&lt;=Taxes!$P$61*12,Taxes!$P$62,Taxes!$P$55)),
IF(SUMIFS(Taxes!$N$14:$N$17,Taxes!$J$14:$J$17,YEAR(AL$4))&gt;0,SUMIFS(Taxes!$P$55:$P$57,Taxes!$N$55:$N$57,SUMIFS(Taxes!$N$14:$N$17,Taxes!$J$14:$J$17,YEAR(AL$4))),
SUMIFS(Taxes!$P$55:$P$57,Taxes!$N$55:$N$57,Taxes!$N$12))),
IF($P62=Lists!$AX$8,
IF(SUMIFS(Taxes!$N$14:$N$17,Taxes!$J$14:$J$17,YEAR(AL$4))=4,IF(AL$1&lt;=Taxes!$P$70*12,Taxes!$P$71,IF(AL$1&lt;=Taxes!$P$72*12,Taxes!$P$73,Taxes!$P$66)),
IF(SUMIFS(Taxes!$N$14:$N$17,Taxes!$J$14:$J$17,YEAR(AL$4))&gt;0,SUMIFS(Taxes!$P$66:$P$68,Taxes!$N$66:$N$68,SUMIFS(Taxes!$N$14:$N$17,Taxes!$J$14:$J$17,YEAR(AL$4))),
SUMIFS(Taxes!$P$66:$P$68,Taxes!$N$66:$N$68,Taxes!$N$12))),
0)))
))</f>
        <v>0</v>
      </c>
      <c r="AM62" s="5">
        <f ca="1">IF(AM$4="",0,IF($P62="",0,AM59*(1/12)*
IF($P62=Lists!$AX$6,
IF(SUMIFS(Taxes!$N$14:$N$17,Taxes!$J$14:$J$17,YEAR(AM$4))=4,IF(AM$1&lt;=Taxes!$P$48*12,Taxes!$P$49,IF(AM$1&lt;=Taxes!$P$50*12,Taxes!$P$51,Taxes!$P$44)),
IF(SUMIFS(Taxes!$N$14:$N$17,Taxes!$J$14:$J$17,YEAR(AM$4))&gt;0,SUMIFS(Taxes!$P$44:$P$46,Taxes!$N$44:$N$46,SUMIFS(Taxes!$N$14:$N$17,Taxes!$J$14:$J$17,YEAR(AM$4))),
SUMIFS(Taxes!$P$44:$P$46,Taxes!$N$44:$N$46,Taxes!$N$12))),
IF($P62=Lists!$AX$7,
IF(SUMIFS(Taxes!$N$14:$N$17,Taxes!$J$14:$J$17,YEAR(AM$4))=4,IF(AM$1&lt;=Taxes!$P$59*12,Taxes!$P$60,IF(AM$1&lt;=Taxes!$P$61*12,Taxes!$P$62,Taxes!$P$55)),
IF(SUMIFS(Taxes!$N$14:$N$17,Taxes!$J$14:$J$17,YEAR(AM$4))&gt;0,SUMIFS(Taxes!$P$55:$P$57,Taxes!$N$55:$N$57,SUMIFS(Taxes!$N$14:$N$17,Taxes!$J$14:$J$17,YEAR(AM$4))),
SUMIFS(Taxes!$P$55:$P$57,Taxes!$N$55:$N$57,Taxes!$N$12))),
IF($P62=Lists!$AX$8,
IF(SUMIFS(Taxes!$N$14:$N$17,Taxes!$J$14:$J$17,YEAR(AM$4))=4,IF(AM$1&lt;=Taxes!$P$70*12,Taxes!$P$71,IF(AM$1&lt;=Taxes!$P$72*12,Taxes!$P$73,Taxes!$P$66)),
IF(SUMIFS(Taxes!$N$14:$N$17,Taxes!$J$14:$J$17,YEAR(AM$4))&gt;0,SUMIFS(Taxes!$P$66:$P$68,Taxes!$N$66:$N$68,SUMIFS(Taxes!$N$14:$N$17,Taxes!$J$14:$J$17,YEAR(AM$4))),
SUMIFS(Taxes!$P$66:$P$68,Taxes!$N$66:$N$68,Taxes!$N$12))),
0)))
))</f>
        <v>0</v>
      </c>
      <c r="AN62" s="5">
        <f ca="1">IF(AN$4="",0,IF($P62="",0,AN59*(1/12)*
IF($P62=Lists!$AX$6,
IF(SUMIFS(Taxes!$N$14:$N$17,Taxes!$J$14:$J$17,YEAR(AN$4))=4,IF(AN$1&lt;=Taxes!$P$48*12,Taxes!$P$49,IF(AN$1&lt;=Taxes!$P$50*12,Taxes!$P$51,Taxes!$P$44)),
IF(SUMIFS(Taxes!$N$14:$N$17,Taxes!$J$14:$J$17,YEAR(AN$4))&gt;0,SUMIFS(Taxes!$P$44:$P$46,Taxes!$N$44:$N$46,SUMIFS(Taxes!$N$14:$N$17,Taxes!$J$14:$J$17,YEAR(AN$4))),
SUMIFS(Taxes!$P$44:$P$46,Taxes!$N$44:$N$46,Taxes!$N$12))),
IF($P62=Lists!$AX$7,
IF(SUMIFS(Taxes!$N$14:$N$17,Taxes!$J$14:$J$17,YEAR(AN$4))=4,IF(AN$1&lt;=Taxes!$P$59*12,Taxes!$P$60,IF(AN$1&lt;=Taxes!$P$61*12,Taxes!$P$62,Taxes!$P$55)),
IF(SUMIFS(Taxes!$N$14:$N$17,Taxes!$J$14:$J$17,YEAR(AN$4))&gt;0,SUMIFS(Taxes!$P$55:$P$57,Taxes!$N$55:$N$57,SUMIFS(Taxes!$N$14:$N$17,Taxes!$J$14:$J$17,YEAR(AN$4))),
SUMIFS(Taxes!$P$55:$P$57,Taxes!$N$55:$N$57,Taxes!$N$12))),
IF($P62=Lists!$AX$8,
IF(SUMIFS(Taxes!$N$14:$N$17,Taxes!$J$14:$J$17,YEAR(AN$4))=4,IF(AN$1&lt;=Taxes!$P$70*12,Taxes!$P$71,IF(AN$1&lt;=Taxes!$P$72*12,Taxes!$P$73,Taxes!$P$66)),
IF(SUMIFS(Taxes!$N$14:$N$17,Taxes!$J$14:$J$17,YEAR(AN$4))&gt;0,SUMIFS(Taxes!$P$66:$P$68,Taxes!$N$66:$N$68,SUMIFS(Taxes!$N$14:$N$17,Taxes!$J$14:$J$17,YEAR(AN$4))),
SUMIFS(Taxes!$P$66:$P$68,Taxes!$N$66:$N$68,Taxes!$N$12))),
0)))
))</f>
        <v>0</v>
      </c>
      <c r="AO62" s="5">
        <f ca="1">IF(AO$4="",0,IF($P62="",0,AO59*(1/12)*
IF($P62=Lists!$AX$6,
IF(SUMIFS(Taxes!$N$14:$N$17,Taxes!$J$14:$J$17,YEAR(AO$4))=4,IF(AO$1&lt;=Taxes!$P$48*12,Taxes!$P$49,IF(AO$1&lt;=Taxes!$P$50*12,Taxes!$P$51,Taxes!$P$44)),
IF(SUMIFS(Taxes!$N$14:$N$17,Taxes!$J$14:$J$17,YEAR(AO$4))&gt;0,SUMIFS(Taxes!$P$44:$P$46,Taxes!$N$44:$N$46,SUMIFS(Taxes!$N$14:$N$17,Taxes!$J$14:$J$17,YEAR(AO$4))),
SUMIFS(Taxes!$P$44:$P$46,Taxes!$N$44:$N$46,Taxes!$N$12))),
IF($P62=Lists!$AX$7,
IF(SUMIFS(Taxes!$N$14:$N$17,Taxes!$J$14:$J$17,YEAR(AO$4))=4,IF(AO$1&lt;=Taxes!$P$59*12,Taxes!$P$60,IF(AO$1&lt;=Taxes!$P$61*12,Taxes!$P$62,Taxes!$P$55)),
IF(SUMIFS(Taxes!$N$14:$N$17,Taxes!$J$14:$J$17,YEAR(AO$4))&gt;0,SUMIFS(Taxes!$P$55:$P$57,Taxes!$N$55:$N$57,SUMIFS(Taxes!$N$14:$N$17,Taxes!$J$14:$J$17,YEAR(AO$4))),
SUMIFS(Taxes!$P$55:$P$57,Taxes!$N$55:$N$57,Taxes!$N$12))),
IF($P62=Lists!$AX$8,
IF(SUMIFS(Taxes!$N$14:$N$17,Taxes!$J$14:$J$17,YEAR(AO$4))=4,IF(AO$1&lt;=Taxes!$P$70*12,Taxes!$P$71,IF(AO$1&lt;=Taxes!$P$72*12,Taxes!$P$73,Taxes!$P$66)),
IF(SUMIFS(Taxes!$N$14:$N$17,Taxes!$J$14:$J$17,YEAR(AO$4))&gt;0,SUMIFS(Taxes!$P$66:$P$68,Taxes!$N$66:$N$68,SUMIFS(Taxes!$N$14:$N$17,Taxes!$J$14:$J$17,YEAR(AO$4))),
SUMIFS(Taxes!$P$66:$P$68,Taxes!$N$66:$N$68,Taxes!$N$12))),
0)))
))</f>
        <v>0</v>
      </c>
      <c r="AP62" s="5">
        <f ca="1">IF(AP$4="",0,IF($P62="",0,AP59*(1/12)*
IF($P62=Lists!$AX$6,
IF(SUMIFS(Taxes!$N$14:$N$17,Taxes!$J$14:$J$17,YEAR(AP$4))=4,IF(AP$1&lt;=Taxes!$P$48*12,Taxes!$P$49,IF(AP$1&lt;=Taxes!$P$50*12,Taxes!$P$51,Taxes!$P$44)),
IF(SUMIFS(Taxes!$N$14:$N$17,Taxes!$J$14:$J$17,YEAR(AP$4))&gt;0,SUMIFS(Taxes!$P$44:$P$46,Taxes!$N$44:$N$46,SUMIFS(Taxes!$N$14:$N$17,Taxes!$J$14:$J$17,YEAR(AP$4))),
SUMIFS(Taxes!$P$44:$P$46,Taxes!$N$44:$N$46,Taxes!$N$12))),
IF($P62=Lists!$AX$7,
IF(SUMIFS(Taxes!$N$14:$N$17,Taxes!$J$14:$J$17,YEAR(AP$4))=4,IF(AP$1&lt;=Taxes!$P$59*12,Taxes!$P$60,IF(AP$1&lt;=Taxes!$P$61*12,Taxes!$P$62,Taxes!$P$55)),
IF(SUMIFS(Taxes!$N$14:$N$17,Taxes!$J$14:$J$17,YEAR(AP$4))&gt;0,SUMIFS(Taxes!$P$55:$P$57,Taxes!$N$55:$N$57,SUMIFS(Taxes!$N$14:$N$17,Taxes!$J$14:$J$17,YEAR(AP$4))),
SUMIFS(Taxes!$P$55:$P$57,Taxes!$N$55:$N$57,Taxes!$N$12))),
IF($P62=Lists!$AX$8,
IF(SUMIFS(Taxes!$N$14:$N$17,Taxes!$J$14:$J$17,YEAR(AP$4))=4,IF(AP$1&lt;=Taxes!$P$70*12,Taxes!$P$71,IF(AP$1&lt;=Taxes!$P$72*12,Taxes!$P$73,Taxes!$P$66)),
IF(SUMIFS(Taxes!$N$14:$N$17,Taxes!$J$14:$J$17,YEAR(AP$4))&gt;0,SUMIFS(Taxes!$P$66:$P$68,Taxes!$N$66:$N$68,SUMIFS(Taxes!$N$14:$N$17,Taxes!$J$14:$J$17,YEAR(AP$4))),
SUMIFS(Taxes!$P$66:$P$68,Taxes!$N$66:$N$68,Taxes!$N$12))),
0)))
))</f>
        <v>0</v>
      </c>
      <c r="AQ62" s="5">
        <f ca="1">IF(AQ$4="",0,IF($P62="",0,AQ59*(1/12)*
IF($P62=Lists!$AX$6,
IF(SUMIFS(Taxes!$N$14:$N$17,Taxes!$J$14:$J$17,YEAR(AQ$4))=4,IF(AQ$1&lt;=Taxes!$P$48*12,Taxes!$P$49,IF(AQ$1&lt;=Taxes!$P$50*12,Taxes!$P$51,Taxes!$P$44)),
IF(SUMIFS(Taxes!$N$14:$N$17,Taxes!$J$14:$J$17,YEAR(AQ$4))&gt;0,SUMIFS(Taxes!$P$44:$P$46,Taxes!$N$44:$N$46,SUMIFS(Taxes!$N$14:$N$17,Taxes!$J$14:$J$17,YEAR(AQ$4))),
SUMIFS(Taxes!$P$44:$P$46,Taxes!$N$44:$N$46,Taxes!$N$12))),
IF($P62=Lists!$AX$7,
IF(SUMIFS(Taxes!$N$14:$N$17,Taxes!$J$14:$J$17,YEAR(AQ$4))=4,IF(AQ$1&lt;=Taxes!$P$59*12,Taxes!$P$60,IF(AQ$1&lt;=Taxes!$P$61*12,Taxes!$P$62,Taxes!$P$55)),
IF(SUMIFS(Taxes!$N$14:$N$17,Taxes!$J$14:$J$17,YEAR(AQ$4))&gt;0,SUMIFS(Taxes!$P$55:$P$57,Taxes!$N$55:$N$57,SUMIFS(Taxes!$N$14:$N$17,Taxes!$J$14:$J$17,YEAR(AQ$4))),
SUMIFS(Taxes!$P$55:$P$57,Taxes!$N$55:$N$57,Taxes!$N$12))),
IF($P62=Lists!$AX$8,
IF(SUMIFS(Taxes!$N$14:$N$17,Taxes!$J$14:$J$17,YEAR(AQ$4))=4,IF(AQ$1&lt;=Taxes!$P$70*12,Taxes!$P$71,IF(AQ$1&lt;=Taxes!$P$72*12,Taxes!$P$73,Taxes!$P$66)),
IF(SUMIFS(Taxes!$N$14:$N$17,Taxes!$J$14:$J$17,YEAR(AQ$4))&gt;0,SUMIFS(Taxes!$P$66:$P$68,Taxes!$N$66:$N$68,SUMIFS(Taxes!$N$14:$N$17,Taxes!$J$14:$J$17,YEAR(AQ$4))),
SUMIFS(Taxes!$P$66:$P$68,Taxes!$N$66:$N$68,Taxes!$N$12))),
0)))
))</f>
        <v>0</v>
      </c>
      <c r="AR62" s="5">
        <f ca="1">IF(AR$4="",0,IF($P62="",0,AR59*(1/12)*
IF($P62=Lists!$AX$6,
IF(SUMIFS(Taxes!$N$14:$N$17,Taxes!$J$14:$J$17,YEAR(AR$4))=4,IF(AR$1&lt;=Taxes!$P$48*12,Taxes!$P$49,IF(AR$1&lt;=Taxes!$P$50*12,Taxes!$P$51,Taxes!$P$44)),
IF(SUMIFS(Taxes!$N$14:$N$17,Taxes!$J$14:$J$17,YEAR(AR$4))&gt;0,SUMIFS(Taxes!$P$44:$P$46,Taxes!$N$44:$N$46,SUMIFS(Taxes!$N$14:$N$17,Taxes!$J$14:$J$17,YEAR(AR$4))),
SUMIFS(Taxes!$P$44:$P$46,Taxes!$N$44:$N$46,Taxes!$N$12))),
IF($P62=Lists!$AX$7,
IF(SUMIFS(Taxes!$N$14:$N$17,Taxes!$J$14:$J$17,YEAR(AR$4))=4,IF(AR$1&lt;=Taxes!$P$59*12,Taxes!$P$60,IF(AR$1&lt;=Taxes!$P$61*12,Taxes!$P$62,Taxes!$P$55)),
IF(SUMIFS(Taxes!$N$14:$N$17,Taxes!$J$14:$J$17,YEAR(AR$4))&gt;0,SUMIFS(Taxes!$P$55:$P$57,Taxes!$N$55:$N$57,SUMIFS(Taxes!$N$14:$N$17,Taxes!$J$14:$J$17,YEAR(AR$4))),
SUMIFS(Taxes!$P$55:$P$57,Taxes!$N$55:$N$57,Taxes!$N$12))),
IF($P62=Lists!$AX$8,
IF(SUMIFS(Taxes!$N$14:$N$17,Taxes!$J$14:$J$17,YEAR(AR$4))=4,IF(AR$1&lt;=Taxes!$P$70*12,Taxes!$P$71,IF(AR$1&lt;=Taxes!$P$72*12,Taxes!$P$73,Taxes!$P$66)),
IF(SUMIFS(Taxes!$N$14:$N$17,Taxes!$J$14:$J$17,YEAR(AR$4))&gt;0,SUMIFS(Taxes!$P$66:$P$68,Taxes!$N$66:$N$68,SUMIFS(Taxes!$N$14:$N$17,Taxes!$J$14:$J$17,YEAR(AR$4))),
SUMIFS(Taxes!$P$66:$P$68,Taxes!$N$66:$N$68,Taxes!$N$12))),
0)))
))</f>
        <v>0</v>
      </c>
      <c r="AS62" s="5">
        <f ca="1">IF(AS$4="",0,IF($P62="",0,AS59*(1/12)*
IF($P62=Lists!$AX$6,
IF(SUMIFS(Taxes!$N$14:$N$17,Taxes!$J$14:$J$17,YEAR(AS$4))=4,IF(AS$1&lt;=Taxes!$P$48*12,Taxes!$P$49,IF(AS$1&lt;=Taxes!$P$50*12,Taxes!$P$51,Taxes!$P$44)),
IF(SUMIFS(Taxes!$N$14:$N$17,Taxes!$J$14:$J$17,YEAR(AS$4))&gt;0,SUMIFS(Taxes!$P$44:$P$46,Taxes!$N$44:$N$46,SUMIFS(Taxes!$N$14:$N$17,Taxes!$J$14:$J$17,YEAR(AS$4))),
SUMIFS(Taxes!$P$44:$P$46,Taxes!$N$44:$N$46,Taxes!$N$12))),
IF($P62=Lists!$AX$7,
IF(SUMIFS(Taxes!$N$14:$N$17,Taxes!$J$14:$J$17,YEAR(AS$4))=4,IF(AS$1&lt;=Taxes!$P$59*12,Taxes!$P$60,IF(AS$1&lt;=Taxes!$P$61*12,Taxes!$P$62,Taxes!$P$55)),
IF(SUMIFS(Taxes!$N$14:$N$17,Taxes!$J$14:$J$17,YEAR(AS$4))&gt;0,SUMIFS(Taxes!$P$55:$P$57,Taxes!$N$55:$N$57,SUMIFS(Taxes!$N$14:$N$17,Taxes!$J$14:$J$17,YEAR(AS$4))),
SUMIFS(Taxes!$P$55:$P$57,Taxes!$N$55:$N$57,Taxes!$N$12))),
IF($P62=Lists!$AX$8,
IF(SUMIFS(Taxes!$N$14:$N$17,Taxes!$J$14:$J$17,YEAR(AS$4))=4,IF(AS$1&lt;=Taxes!$P$70*12,Taxes!$P$71,IF(AS$1&lt;=Taxes!$P$72*12,Taxes!$P$73,Taxes!$P$66)),
IF(SUMIFS(Taxes!$N$14:$N$17,Taxes!$J$14:$J$17,YEAR(AS$4))&gt;0,SUMIFS(Taxes!$P$66:$P$68,Taxes!$N$66:$N$68,SUMIFS(Taxes!$N$14:$N$17,Taxes!$J$14:$J$17,YEAR(AS$4))),
SUMIFS(Taxes!$P$66:$P$68,Taxes!$N$66:$N$68,Taxes!$N$12))),
0)))
))</f>
        <v>0</v>
      </c>
      <c r="AT62" s="5">
        <f ca="1">IF(AT$4="",0,IF($P62="",0,AT59*(1/12)*
IF($P62=Lists!$AX$6,
IF(SUMIFS(Taxes!$N$14:$N$17,Taxes!$J$14:$J$17,YEAR(AT$4))=4,IF(AT$1&lt;=Taxes!$P$48*12,Taxes!$P$49,IF(AT$1&lt;=Taxes!$P$50*12,Taxes!$P$51,Taxes!$P$44)),
IF(SUMIFS(Taxes!$N$14:$N$17,Taxes!$J$14:$J$17,YEAR(AT$4))&gt;0,SUMIFS(Taxes!$P$44:$P$46,Taxes!$N$44:$N$46,SUMIFS(Taxes!$N$14:$N$17,Taxes!$J$14:$J$17,YEAR(AT$4))),
SUMIFS(Taxes!$P$44:$P$46,Taxes!$N$44:$N$46,Taxes!$N$12))),
IF($P62=Lists!$AX$7,
IF(SUMIFS(Taxes!$N$14:$N$17,Taxes!$J$14:$J$17,YEAR(AT$4))=4,IF(AT$1&lt;=Taxes!$P$59*12,Taxes!$P$60,IF(AT$1&lt;=Taxes!$P$61*12,Taxes!$P$62,Taxes!$P$55)),
IF(SUMIFS(Taxes!$N$14:$N$17,Taxes!$J$14:$J$17,YEAR(AT$4))&gt;0,SUMIFS(Taxes!$P$55:$P$57,Taxes!$N$55:$N$57,SUMIFS(Taxes!$N$14:$N$17,Taxes!$J$14:$J$17,YEAR(AT$4))),
SUMIFS(Taxes!$P$55:$P$57,Taxes!$N$55:$N$57,Taxes!$N$12))),
IF($P62=Lists!$AX$8,
IF(SUMIFS(Taxes!$N$14:$N$17,Taxes!$J$14:$J$17,YEAR(AT$4))=4,IF(AT$1&lt;=Taxes!$P$70*12,Taxes!$P$71,IF(AT$1&lt;=Taxes!$P$72*12,Taxes!$P$73,Taxes!$P$66)),
IF(SUMIFS(Taxes!$N$14:$N$17,Taxes!$J$14:$J$17,YEAR(AT$4))&gt;0,SUMIFS(Taxes!$P$66:$P$68,Taxes!$N$66:$N$68,SUMIFS(Taxes!$N$14:$N$17,Taxes!$J$14:$J$17,YEAR(AT$4))),
SUMIFS(Taxes!$P$66:$P$68,Taxes!$N$66:$N$68,Taxes!$N$12))),
0)))
))</f>
        <v>0</v>
      </c>
      <c r="AU62" s="5">
        <f ca="1">IF(AU$4="",0,IF($P62="",0,AU59*(1/12)*
IF($P62=Lists!$AX$6,
IF(SUMIFS(Taxes!$N$14:$N$17,Taxes!$J$14:$J$17,YEAR(AU$4))=4,IF(AU$1&lt;=Taxes!$P$48*12,Taxes!$P$49,IF(AU$1&lt;=Taxes!$P$50*12,Taxes!$P$51,Taxes!$P$44)),
IF(SUMIFS(Taxes!$N$14:$N$17,Taxes!$J$14:$J$17,YEAR(AU$4))&gt;0,SUMIFS(Taxes!$P$44:$P$46,Taxes!$N$44:$N$46,SUMIFS(Taxes!$N$14:$N$17,Taxes!$J$14:$J$17,YEAR(AU$4))),
SUMIFS(Taxes!$P$44:$P$46,Taxes!$N$44:$N$46,Taxes!$N$12))),
IF($P62=Lists!$AX$7,
IF(SUMIFS(Taxes!$N$14:$N$17,Taxes!$J$14:$J$17,YEAR(AU$4))=4,IF(AU$1&lt;=Taxes!$P$59*12,Taxes!$P$60,IF(AU$1&lt;=Taxes!$P$61*12,Taxes!$P$62,Taxes!$P$55)),
IF(SUMIFS(Taxes!$N$14:$N$17,Taxes!$J$14:$J$17,YEAR(AU$4))&gt;0,SUMIFS(Taxes!$P$55:$P$57,Taxes!$N$55:$N$57,SUMIFS(Taxes!$N$14:$N$17,Taxes!$J$14:$J$17,YEAR(AU$4))),
SUMIFS(Taxes!$P$55:$P$57,Taxes!$N$55:$N$57,Taxes!$N$12))),
IF($P62=Lists!$AX$8,
IF(SUMIFS(Taxes!$N$14:$N$17,Taxes!$J$14:$J$17,YEAR(AU$4))=4,IF(AU$1&lt;=Taxes!$P$70*12,Taxes!$P$71,IF(AU$1&lt;=Taxes!$P$72*12,Taxes!$P$73,Taxes!$P$66)),
IF(SUMIFS(Taxes!$N$14:$N$17,Taxes!$J$14:$J$17,YEAR(AU$4))&gt;0,SUMIFS(Taxes!$P$66:$P$68,Taxes!$N$66:$N$68,SUMIFS(Taxes!$N$14:$N$17,Taxes!$J$14:$J$17,YEAR(AU$4))),
SUMIFS(Taxes!$P$66:$P$68,Taxes!$N$66:$N$68,Taxes!$N$12))),
0)))
))</f>
        <v>0</v>
      </c>
      <c r="AV62" s="5">
        <f ca="1">IF(AV$4="",0,IF($P62="",0,AV59*(1/12)*
IF($P62=Lists!$AX$6,
IF(SUMIFS(Taxes!$N$14:$N$17,Taxes!$J$14:$J$17,YEAR(AV$4))=4,IF(AV$1&lt;=Taxes!$P$48*12,Taxes!$P$49,IF(AV$1&lt;=Taxes!$P$50*12,Taxes!$P$51,Taxes!$P$44)),
IF(SUMIFS(Taxes!$N$14:$N$17,Taxes!$J$14:$J$17,YEAR(AV$4))&gt;0,SUMIFS(Taxes!$P$44:$P$46,Taxes!$N$44:$N$46,SUMIFS(Taxes!$N$14:$N$17,Taxes!$J$14:$J$17,YEAR(AV$4))),
SUMIFS(Taxes!$P$44:$P$46,Taxes!$N$44:$N$46,Taxes!$N$12))),
IF($P62=Lists!$AX$7,
IF(SUMIFS(Taxes!$N$14:$N$17,Taxes!$J$14:$J$17,YEAR(AV$4))=4,IF(AV$1&lt;=Taxes!$P$59*12,Taxes!$P$60,IF(AV$1&lt;=Taxes!$P$61*12,Taxes!$P$62,Taxes!$P$55)),
IF(SUMIFS(Taxes!$N$14:$N$17,Taxes!$J$14:$J$17,YEAR(AV$4))&gt;0,SUMIFS(Taxes!$P$55:$P$57,Taxes!$N$55:$N$57,SUMIFS(Taxes!$N$14:$N$17,Taxes!$J$14:$J$17,YEAR(AV$4))),
SUMIFS(Taxes!$P$55:$P$57,Taxes!$N$55:$N$57,Taxes!$N$12))),
IF($P62=Lists!$AX$8,
IF(SUMIFS(Taxes!$N$14:$N$17,Taxes!$J$14:$J$17,YEAR(AV$4))=4,IF(AV$1&lt;=Taxes!$P$70*12,Taxes!$P$71,IF(AV$1&lt;=Taxes!$P$72*12,Taxes!$P$73,Taxes!$P$66)),
IF(SUMIFS(Taxes!$N$14:$N$17,Taxes!$J$14:$J$17,YEAR(AV$4))&gt;0,SUMIFS(Taxes!$P$66:$P$68,Taxes!$N$66:$N$68,SUMIFS(Taxes!$N$14:$N$17,Taxes!$J$14:$J$17,YEAR(AV$4))),
SUMIFS(Taxes!$P$66:$P$68,Taxes!$N$66:$N$68,Taxes!$N$12))),
0)))
))</f>
        <v>0</v>
      </c>
      <c r="AW62" s="5">
        <f ca="1">IF(AW$4="",0,IF($P62="",0,AW59*(1/12)*
IF($P62=Lists!$AX$6,
IF(SUMIFS(Taxes!$N$14:$N$17,Taxes!$J$14:$J$17,YEAR(AW$4))=4,IF(AW$1&lt;=Taxes!$P$48*12,Taxes!$P$49,IF(AW$1&lt;=Taxes!$P$50*12,Taxes!$P$51,Taxes!$P$44)),
IF(SUMIFS(Taxes!$N$14:$N$17,Taxes!$J$14:$J$17,YEAR(AW$4))&gt;0,SUMIFS(Taxes!$P$44:$P$46,Taxes!$N$44:$N$46,SUMIFS(Taxes!$N$14:$N$17,Taxes!$J$14:$J$17,YEAR(AW$4))),
SUMIFS(Taxes!$P$44:$P$46,Taxes!$N$44:$N$46,Taxes!$N$12))),
IF($P62=Lists!$AX$7,
IF(SUMIFS(Taxes!$N$14:$N$17,Taxes!$J$14:$J$17,YEAR(AW$4))=4,IF(AW$1&lt;=Taxes!$P$59*12,Taxes!$P$60,IF(AW$1&lt;=Taxes!$P$61*12,Taxes!$P$62,Taxes!$P$55)),
IF(SUMIFS(Taxes!$N$14:$N$17,Taxes!$J$14:$J$17,YEAR(AW$4))&gt;0,SUMIFS(Taxes!$P$55:$P$57,Taxes!$N$55:$N$57,SUMIFS(Taxes!$N$14:$N$17,Taxes!$J$14:$J$17,YEAR(AW$4))),
SUMIFS(Taxes!$P$55:$P$57,Taxes!$N$55:$N$57,Taxes!$N$12))),
IF($P62=Lists!$AX$8,
IF(SUMIFS(Taxes!$N$14:$N$17,Taxes!$J$14:$J$17,YEAR(AW$4))=4,IF(AW$1&lt;=Taxes!$P$70*12,Taxes!$P$71,IF(AW$1&lt;=Taxes!$P$72*12,Taxes!$P$73,Taxes!$P$66)),
IF(SUMIFS(Taxes!$N$14:$N$17,Taxes!$J$14:$J$17,YEAR(AW$4))&gt;0,SUMIFS(Taxes!$P$66:$P$68,Taxes!$N$66:$N$68,SUMIFS(Taxes!$N$14:$N$17,Taxes!$J$14:$J$17,YEAR(AW$4))),
SUMIFS(Taxes!$P$66:$P$68,Taxes!$N$66:$N$68,Taxes!$N$12))),
0)))
))</f>
        <v>0</v>
      </c>
      <c r="AX62" s="5">
        <f ca="1">IF(AX$4="",0,IF($P62="",0,AX59*(1/12)*
IF($P62=Lists!$AX$6,
IF(SUMIFS(Taxes!$N$14:$N$17,Taxes!$J$14:$J$17,YEAR(AX$4))=4,IF(AX$1&lt;=Taxes!$P$48*12,Taxes!$P$49,IF(AX$1&lt;=Taxes!$P$50*12,Taxes!$P$51,Taxes!$P$44)),
IF(SUMIFS(Taxes!$N$14:$N$17,Taxes!$J$14:$J$17,YEAR(AX$4))&gt;0,SUMIFS(Taxes!$P$44:$P$46,Taxes!$N$44:$N$46,SUMIFS(Taxes!$N$14:$N$17,Taxes!$J$14:$J$17,YEAR(AX$4))),
SUMIFS(Taxes!$P$44:$P$46,Taxes!$N$44:$N$46,Taxes!$N$12))),
IF($P62=Lists!$AX$7,
IF(SUMIFS(Taxes!$N$14:$N$17,Taxes!$J$14:$J$17,YEAR(AX$4))=4,IF(AX$1&lt;=Taxes!$P$59*12,Taxes!$P$60,IF(AX$1&lt;=Taxes!$P$61*12,Taxes!$P$62,Taxes!$P$55)),
IF(SUMIFS(Taxes!$N$14:$N$17,Taxes!$J$14:$J$17,YEAR(AX$4))&gt;0,SUMIFS(Taxes!$P$55:$P$57,Taxes!$N$55:$N$57,SUMIFS(Taxes!$N$14:$N$17,Taxes!$J$14:$J$17,YEAR(AX$4))),
SUMIFS(Taxes!$P$55:$P$57,Taxes!$N$55:$N$57,Taxes!$N$12))),
IF($P62=Lists!$AX$8,
IF(SUMIFS(Taxes!$N$14:$N$17,Taxes!$J$14:$J$17,YEAR(AX$4))=4,IF(AX$1&lt;=Taxes!$P$70*12,Taxes!$P$71,IF(AX$1&lt;=Taxes!$P$72*12,Taxes!$P$73,Taxes!$P$66)),
IF(SUMIFS(Taxes!$N$14:$N$17,Taxes!$J$14:$J$17,YEAR(AX$4))&gt;0,SUMIFS(Taxes!$P$66:$P$68,Taxes!$N$66:$N$68,SUMIFS(Taxes!$N$14:$N$17,Taxes!$J$14:$J$17,YEAR(AX$4))),
SUMIFS(Taxes!$P$66:$P$68,Taxes!$N$66:$N$68,Taxes!$N$12))),
0)))
))</f>
        <v>0</v>
      </c>
      <c r="AY62" s="5">
        <f ca="1">IF(AY$4="",0,IF($P62="",0,AY59*(1/12)*
IF($P62=Lists!$AX$6,
IF(SUMIFS(Taxes!$N$14:$N$17,Taxes!$J$14:$J$17,YEAR(AY$4))=4,IF(AY$1&lt;=Taxes!$P$48*12,Taxes!$P$49,IF(AY$1&lt;=Taxes!$P$50*12,Taxes!$P$51,Taxes!$P$44)),
IF(SUMIFS(Taxes!$N$14:$N$17,Taxes!$J$14:$J$17,YEAR(AY$4))&gt;0,SUMIFS(Taxes!$P$44:$P$46,Taxes!$N$44:$N$46,SUMIFS(Taxes!$N$14:$N$17,Taxes!$J$14:$J$17,YEAR(AY$4))),
SUMIFS(Taxes!$P$44:$P$46,Taxes!$N$44:$N$46,Taxes!$N$12))),
IF($P62=Lists!$AX$7,
IF(SUMIFS(Taxes!$N$14:$N$17,Taxes!$J$14:$J$17,YEAR(AY$4))=4,IF(AY$1&lt;=Taxes!$P$59*12,Taxes!$P$60,IF(AY$1&lt;=Taxes!$P$61*12,Taxes!$P$62,Taxes!$P$55)),
IF(SUMIFS(Taxes!$N$14:$N$17,Taxes!$J$14:$J$17,YEAR(AY$4))&gt;0,SUMIFS(Taxes!$P$55:$P$57,Taxes!$N$55:$N$57,SUMIFS(Taxes!$N$14:$N$17,Taxes!$J$14:$J$17,YEAR(AY$4))),
SUMIFS(Taxes!$P$55:$P$57,Taxes!$N$55:$N$57,Taxes!$N$12))),
IF($P62=Lists!$AX$8,
IF(SUMIFS(Taxes!$N$14:$N$17,Taxes!$J$14:$J$17,YEAR(AY$4))=4,IF(AY$1&lt;=Taxes!$P$70*12,Taxes!$P$71,IF(AY$1&lt;=Taxes!$P$72*12,Taxes!$P$73,Taxes!$P$66)),
IF(SUMIFS(Taxes!$N$14:$N$17,Taxes!$J$14:$J$17,YEAR(AY$4))&gt;0,SUMIFS(Taxes!$P$66:$P$68,Taxes!$N$66:$N$68,SUMIFS(Taxes!$N$14:$N$17,Taxes!$J$14:$J$17,YEAR(AY$4))),
SUMIFS(Taxes!$P$66:$P$68,Taxes!$N$66:$N$68,Taxes!$N$12))),
0)))
))</f>
        <v>0</v>
      </c>
      <c r="AZ62" s="5">
        <f ca="1">IF(AZ$4="",0,IF($P62="",0,AZ59*(1/12)*
IF($P62=Lists!$AX$6,
IF(SUMIFS(Taxes!$N$14:$N$17,Taxes!$J$14:$J$17,YEAR(AZ$4))=4,IF(AZ$1&lt;=Taxes!$P$48*12,Taxes!$P$49,IF(AZ$1&lt;=Taxes!$P$50*12,Taxes!$P$51,Taxes!$P$44)),
IF(SUMIFS(Taxes!$N$14:$N$17,Taxes!$J$14:$J$17,YEAR(AZ$4))&gt;0,SUMIFS(Taxes!$P$44:$P$46,Taxes!$N$44:$N$46,SUMIFS(Taxes!$N$14:$N$17,Taxes!$J$14:$J$17,YEAR(AZ$4))),
SUMIFS(Taxes!$P$44:$P$46,Taxes!$N$44:$N$46,Taxes!$N$12))),
IF($P62=Lists!$AX$7,
IF(SUMIFS(Taxes!$N$14:$N$17,Taxes!$J$14:$J$17,YEAR(AZ$4))=4,IF(AZ$1&lt;=Taxes!$P$59*12,Taxes!$P$60,IF(AZ$1&lt;=Taxes!$P$61*12,Taxes!$P$62,Taxes!$P$55)),
IF(SUMIFS(Taxes!$N$14:$N$17,Taxes!$J$14:$J$17,YEAR(AZ$4))&gt;0,SUMIFS(Taxes!$P$55:$P$57,Taxes!$N$55:$N$57,SUMIFS(Taxes!$N$14:$N$17,Taxes!$J$14:$J$17,YEAR(AZ$4))),
SUMIFS(Taxes!$P$55:$P$57,Taxes!$N$55:$N$57,Taxes!$N$12))),
IF($P62=Lists!$AX$8,
IF(SUMIFS(Taxes!$N$14:$N$17,Taxes!$J$14:$J$17,YEAR(AZ$4))=4,IF(AZ$1&lt;=Taxes!$P$70*12,Taxes!$P$71,IF(AZ$1&lt;=Taxes!$P$72*12,Taxes!$P$73,Taxes!$P$66)),
IF(SUMIFS(Taxes!$N$14:$N$17,Taxes!$J$14:$J$17,YEAR(AZ$4))&gt;0,SUMIFS(Taxes!$P$66:$P$68,Taxes!$N$66:$N$68,SUMIFS(Taxes!$N$14:$N$17,Taxes!$J$14:$J$17,YEAR(AZ$4))),
SUMIFS(Taxes!$P$66:$P$68,Taxes!$N$66:$N$68,Taxes!$N$12))),
0)))
))</f>
        <v>0</v>
      </c>
      <c r="BA62" s="5">
        <f ca="1">IF(BA$4="",0,IF($P62="",0,BA59*(1/12)*
IF($P62=Lists!$AX$6,
IF(SUMIFS(Taxes!$N$14:$N$17,Taxes!$J$14:$J$17,YEAR(BA$4))=4,IF(BA$1&lt;=Taxes!$P$48*12,Taxes!$P$49,IF(BA$1&lt;=Taxes!$P$50*12,Taxes!$P$51,Taxes!$P$44)),
IF(SUMIFS(Taxes!$N$14:$N$17,Taxes!$J$14:$J$17,YEAR(BA$4))&gt;0,SUMIFS(Taxes!$P$44:$P$46,Taxes!$N$44:$N$46,SUMIFS(Taxes!$N$14:$N$17,Taxes!$J$14:$J$17,YEAR(BA$4))),
SUMIFS(Taxes!$P$44:$P$46,Taxes!$N$44:$N$46,Taxes!$N$12))),
IF($P62=Lists!$AX$7,
IF(SUMIFS(Taxes!$N$14:$N$17,Taxes!$J$14:$J$17,YEAR(BA$4))=4,IF(BA$1&lt;=Taxes!$P$59*12,Taxes!$P$60,IF(BA$1&lt;=Taxes!$P$61*12,Taxes!$P$62,Taxes!$P$55)),
IF(SUMIFS(Taxes!$N$14:$N$17,Taxes!$J$14:$J$17,YEAR(BA$4))&gt;0,SUMIFS(Taxes!$P$55:$P$57,Taxes!$N$55:$N$57,SUMIFS(Taxes!$N$14:$N$17,Taxes!$J$14:$J$17,YEAR(BA$4))),
SUMIFS(Taxes!$P$55:$P$57,Taxes!$N$55:$N$57,Taxes!$N$12))),
IF($P62=Lists!$AX$8,
IF(SUMIFS(Taxes!$N$14:$N$17,Taxes!$J$14:$J$17,YEAR(BA$4))=4,IF(BA$1&lt;=Taxes!$P$70*12,Taxes!$P$71,IF(BA$1&lt;=Taxes!$P$72*12,Taxes!$P$73,Taxes!$P$66)),
IF(SUMIFS(Taxes!$N$14:$N$17,Taxes!$J$14:$J$17,YEAR(BA$4))&gt;0,SUMIFS(Taxes!$P$66:$P$68,Taxes!$N$66:$N$68,SUMIFS(Taxes!$N$14:$N$17,Taxes!$J$14:$J$17,YEAR(BA$4))),
SUMIFS(Taxes!$P$66:$P$68,Taxes!$N$66:$N$68,Taxes!$N$12))),
0)))
))</f>
        <v>0</v>
      </c>
      <c r="BB62" s="5">
        <f ca="1">IF(BB$4="",0,IF($P62="",0,BB59*(1/12)*
IF($P62=Lists!$AX$6,
IF(SUMIFS(Taxes!$N$14:$N$17,Taxes!$J$14:$J$17,YEAR(BB$4))=4,IF(BB$1&lt;=Taxes!$P$48*12,Taxes!$P$49,IF(BB$1&lt;=Taxes!$P$50*12,Taxes!$P$51,Taxes!$P$44)),
IF(SUMIFS(Taxes!$N$14:$N$17,Taxes!$J$14:$J$17,YEAR(BB$4))&gt;0,SUMIFS(Taxes!$P$44:$P$46,Taxes!$N$44:$N$46,SUMIFS(Taxes!$N$14:$N$17,Taxes!$J$14:$J$17,YEAR(BB$4))),
SUMIFS(Taxes!$P$44:$P$46,Taxes!$N$44:$N$46,Taxes!$N$12))),
IF($P62=Lists!$AX$7,
IF(SUMIFS(Taxes!$N$14:$N$17,Taxes!$J$14:$J$17,YEAR(BB$4))=4,IF(BB$1&lt;=Taxes!$P$59*12,Taxes!$P$60,IF(BB$1&lt;=Taxes!$P$61*12,Taxes!$P$62,Taxes!$P$55)),
IF(SUMIFS(Taxes!$N$14:$N$17,Taxes!$J$14:$J$17,YEAR(BB$4))&gt;0,SUMIFS(Taxes!$P$55:$P$57,Taxes!$N$55:$N$57,SUMIFS(Taxes!$N$14:$N$17,Taxes!$J$14:$J$17,YEAR(BB$4))),
SUMIFS(Taxes!$P$55:$P$57,Taxes!$N$55:$N$57,Taxes!$N$12))),
IF($P62=Lists!$AX$8,
IF(SUMIFS(Taxes!$N$14:$N$17,Taxes!$J$14:$J$17,YEAR(BB$4))=4,IF(BB$1&lt;=Taxes!$P$70*12,Taxes!$P$71,IF(BB$1&lt;=Taxes!$P$72*12,Taxes!$P$73,Taxes!$P$66)),
IF(SUMIFS(Taxes!$N$14:$N$17,Taxes!$J$14:$J$17,YEAR(BB$4))&gt;0,SUMIFS(Taxes!$P$66:$P$68,Taxes!$N$66:$N$68,SUMIFS(Taxes!$N$14:$N$17,Taxes!$J$14:$J$17,YEAR(BB$4))),
SUMIFS(Taxes!$P$66:$P$68,Taxes!$N$66:$N$68,Taxes!$N$12))),
0)))
))</f>
        <v>0</v>
      </c>
      <c r="BC62" s="5">
        <f ca="1">IF(BC$4="",0,IF($P62="",0,BC59*(1/12)*
IF($P62=Lists!$AX$6,
IF(SUMIFS(Taxes!$N$14:$N$17,Taxes!$J$14:$J$17,YEAR(BC$4))=4,IF(BC$1&lt;=Taxes!$P$48*12,Taxes!$P$49,IF(BC$1&lt;=Taxes!$P$50*12,Taxes!$P$51,Taxes!$P$44)),
IF(SUMIFS(Taxes!$N$14:$N$17,Taxes!$J$14:$J$17,YEAR(BC$4))&gt;0,SUMIFS(Taxes!$P$44:$P$46,Taxes!$N$44:$N$46,SUMIFS(Taxes!$N$14:$N$17,Taxes!$J$14:$J$17,YEAR(BC$4))),
SUMIFS(Taxes!$P$44:$P$46,Taxes!$N$44:$N$46,Taxes!$N$12))),
IF($P62=Lists!$AX$7,
IF(SUMIFS(Taxes!$N$14:$N$17,Taxes!$J$14:$J$17,YEAR(BC$4))=4,IF(BC$1&lt;=Taxes!$P$59*12,Taxes!$P$60,IF(BC$1&lt;=Taxes!$P$61*12,Taxes!$P$62,Taxes!$P$55)),
IF(SUMIFS(Taxes!$N$14:$N$17,Taxes!$J$14:$J$17,YEAR(BC$4))&gt;0,SUMIFS(Taxes!$P$55:$P$57,Taxes!$N$55:$N$57,SUMIFS(Taxes!$N$14:$N$17,Taxes!$J$14:$J$17,YEAR(BC$4))),
SUMIFS(Taxes!$P$55:$P$57,Taxes!$N$55:$N$57,Taxes!$N$12))),
IF($P62=Lists!$AX$8,
IF(SUMIFS(Taxes!$N$14:$N$17,Taxes!$J$14:$J$17,YEAR(BC$4))=4,IF(BC$1&lt;=Taxes!$P$70*12,Taxes!$P$71,IF(BC$1&lt;=Taxes!$P$72*12,Taxes!$P$73,Taxes!$P$66)),
IF(SUMIFS(Taxes!$N$14:$N$17,Taxes!$J$14:$J$17,YEAR(BC$4))&gt;0,SUMIFS(Taxes!$P$66:$P$68,Taxes!$N$66:$N$68,SUMIFS(Taxes!$N$14:$N$17,Taxes!$J$14:$J$17,YEAR(BC$4))),
SUMIFS(Taxes!$P$66:$P$68,Taxes!$N$66:$N$68,Taxes!$N$12))),
0)))
))</f>
        <v>0</v>
      </c>
      <c r="BD62" s="5">
        <f ca="1">IF(BD$4="",0,IF($P62="",0,BD59*(1/12)*
IF($P62=Lists!$AX$6,
IF(SUMIFS(Taxes!$N$14:$N$17,Taxes!$J$14:$J$17,YEAR(BD$4))=4,IF(BD$1&lt;=Taxes!$P$48*12,Taxes!$P$49,IF(BD$1&lt;=Taxes!$P$50*12,Taxes!$P$51,Taxes!$P$44)),
IF(SUMIFS(Taxes!$N$14:$N$17,Taxes!$J$14:$J$17,YEAR(BD$4))&gt;0,SUMIFS(Taxes!$P$44:$P$46,Taxes!$N$44:$N$46,SUMIFS(Taxes!$N$14:$N$17,Taxes!$J$14:$J$17,YEAR(BD$4))),
SUMIFS(Taxes!$P$44:$P$46,Taxes!$N$44:$N$46,Taxes!$N$12))),
IF($P62=Lists!$AX$7,
IF(SUMIFS(Taxes!$N$14:$N$17,Taxes!$J$14:$J$17,YEAR(BD$4))=4,IF(BD$1&lt;=Taxes!$P$59*12,Taxes!$P$60,IF(BD$1&lt;=Taxes!$P$61*12,Taxes!$P$62,Taxes!$P$55)),
IF(SUMIFS(Taxes!$N$14:$N$17,Taxes!$J$14:$J$17,YEAR(BD$4))&gt;0,SUMIFS(Taxes!$P$55:$P$57,Taxes!$N$55:$N$57,SUMIFS(Taxes!$N$14:$N$17,Taxes!$J$14:$J$17,YEAR(BD$4))),
SUMIFS(Taxes!$P$55:$P$57,Taxes!$N$55:$N$57,Taxes!$N$12))),
IF($P62=Lists!$AX$8,
IF(SUMIFS(Taxes!$N$14:$N$17,Taxes!$J$14:$J$17,YEAR(BD$4))=4,IF(BD$1&lt;=Taxes!$P$70*12,Taxes!$P$71,IF(BD$1&lt;=Taxes!$P$72*12,Taxes!$P$73,Taxes!$P$66)),
IF(SUMIFS(Taxes!$N$14:$N$17,Taxes!$J$14:$J$17,YEAR(BD$4))&gt;0,SUMIFS(Taxes!$P$66:$P$68,Taxes!$N$66:$N$68,SUMIFS(Taxes!$N$14:$N$17,Taxes!$J$14:$J$17,YEAR(BD$4))),
SUMIFS(Taxes!$P$66:$P$68,Taxes!$N$66:$N$68,Taxes!$N$12))),
0)))
))</f>
        <v>0</v>
      </c>
      <c r="BE62" s="5">
        <f ca="1">IF(BE$4="",0,IF($P62="",0,BE59*(1/12)*
IF($P62=Lists!$AX$6,
IF(SUMIFS(Taxes!$N$14:$N$17,Taxes!$J$14:$J$17,YEAR(BE$4))=4,IF(BE$1&lt;=Taxes!$P$48*12,Taxes!$P$49,IF(BE$1&lt;=Taxes!$P$50*12,Taxes!$P$51,Taxes!$P$44)),
IF(SUMIFS(Taxes!$N$14:$N$17,Taxes!$J$14:$J$17,YEAR(BE$4))&gt;0,SUMIFS(Taxes!$P$44:$P$46,Taxes!$N$44:$N$46,SUMIFS(Taxes!$N$14:$N$17,Taxes!$J$14:$J$17,YEAR(BE$4))),
SUMIFS(Taxes!$P$44:$P$46,Taxes!$N$44:$N$46,Taxes!$N$12))),
IF($P62=Lists!$AX$7,
IF(SUMIFS(Taxes!$N$14:$N$17,Taxes!$J$14:$J$17,YEAR(BE$4))=4,IF(BE$1&lt;=Taxes!$P$59*12,Taxes!$P$60,IF(BE$1&lt;=Taxes!$P$61*12,Taxes!$P$62,Taxes!$P$55)),
IF(SUMIFS(Taxes!$N$14:$N$17,Taxes!$J$14:$J$17,YEAR(BE$4))&gt;0,SUMIFS(Taxes!$P$55:$P$57,Taxes!$N$55:$N$57,SUMIFS(Taxes!$N$14:$N$17,Taxes!$J$14:$J$17,YEAR(BE$4))),
SUMIFS(Taxes!$P$55:$P$57,Taxes!$N$55:$N$57,Taxes!$N$12))),
IF($P62=Lists!$AX$8,
IF(SUMIFS(Taxes!$N$14:$N$17,Taxes!$J$14:$J$17,YEAR(BE$4))=4,IF(BE$1&lt;=Taxes!$P$70*12,Taxes!$P$71,IF(BE$1&lt;=Taxes!$P$72*12,Taxes!$P$73,Taxes!$P$66)),
IF(SUMIFS(Taxes!$N$14:$N$17,Taxes!$J$14:$J$17,YEAR(BE$4))&gt;0,SUMIFS(Taxes!$P$66:$P$68,Taxes!$N$66:$N$68,SUMIFS(Taxes!$N$14:$N$17,Taxes!$J$14:$J$17,YEAR(BE$4))),
SUMIFS(Taxes!$P$66:$P$68,Taxes!$N$66:$N$68,Taxes!$N$12))),
0)))
))</f>
        <v>0</v>
      </c>
      <c r="BF62" s="5">
        <f ca="1">IF(BF$4="",0,IF($P62="",0,BF59*(1/12)*
IF($P62=Lists!$AX$6,
IF(SUMIFS(Taxes!$N$14:$N$17,Taxes!$J$14:$J$17,YEAR(BF$4))=4,IF(BF$1&lt;=Taxes!$P$48*12,Taxes!$P$49,IF(BF$1&lt;=Taxes!$P$50*12,Taxes!$P$51,Taxes!$P$44)),
IF(SUMIFS(Taxes!$N$14:$N$17,Taxes!$J$14:$J$17,YEAR(BF$4))&gt;0,SUMIFS(Taxes!$P$44:$P$46,Taxes!$N$44:$N$46,SUMIFS(Taxes!$N$14:$N$17,Taxes!$J$14:$J$17,YEAR(BF$4))),
SUMIFS(Taxes!$P$44:$P$46,Taxes!$N$44:$N$46,Taxes!$N$12))),
IF($P62=Lists!$AX$7,
IF(SUMIFS(Taxes!$N$14:$N$17,Taxes!$J$14:$J$17,YEAR(BF$4))=4,IF(BF$1&lt;=Taxes!$P$59*12,Taxes!$P$60,IF(BF$1&lt;=Taxes!$P$61*12,Taxes!$P$62,Taxes!$P$55)),
IF(SUMIFS(Taxes!$N$14:$N$17,Taxes!$J$14:$J$17,YEAR(BF$4))&gt;0,SUMIFS(Taxes!$P$55:$P$57,Taxes!$N$55:$N$57,SUMIFS(Taxes!$N$14:$N$17,Taxes!$J$14:$J$17,YEAR(BF$4))),
SUMIFS(Taxes!$P$55:$P$57,Taxes!$N$55:$N$57,Taxes!$N$12))),
IF($P62=Lists!$AX$8,
IF(SUMIFS(Taxes!$N$14:$N$17,Taxes!$J$14:$J$17,YEAR(BF$4))=4,IF(BF$1&lt;=Taxes!$P$70*12,Taxes!$P$71,IF(BF$1&lt;=Taxes!$P$72*12,Taxes!$P$73,Taxes!$P$66)),
IF(SUMIFS(Taxes!$N$14:$N$17,Taxes!$J$14:$J$17,YEAR(BF$4))&gt;0,SUMIFS(Taxes!$P$66:$P$68,Taxes!$N$66:$N$68,SUMIFS(Taxes!$N$14:$N$17,Taxes!$J$14:$J$17,YEAR(BF$4))),
SUMIFS(Taxes!$P$66:$P$68,Taxes!$N$66:$N$68,Taxes!$N$12))),
0)))
))</f>
        <v>0</v>
      </c>
      <c r="BG62" s="5">
        <f ca="1">IF(BG$4="",0,IF($P62="",0,BG59*(1/12)*
IF($P62=Lists!$AX$6,
IF(SUMIFS(Taxes!$N$14:$N$17,Taxes!$J$14:$J$17,YEAR(BG$4))=4,IF(BG$1&lt;=Taxes!$P$48*12,Taxes!$P$49,IF(BG$1&lt;=Taxes!$P$50*12,Taxes!$P$51,Taxes!$P$44)),
IF(SUMIFS(Taxes!$N$14:$N$17,Taxes!$J$14:$J$17,YEAR(BG$4))&gt;0,SUMIFS(Taxes!$P$44:$P$46,Taxes!$N$44:$N$46,SUMIFS(Taxes!$N$14:$N$17,Taxes!$J$14:$J$17,YEAR(BG$4))),
SUMIFS(Taxes!$P$44:$P$46,Taxes!$N$44:$N$46,Taxes!$N$12))),
IF($P62=Lists!$AX$7,
IF(SUMIFS(Taxes!$N$14:$N$17,Taxes!$J$14:$J$17,YEAR(BG$4))=4,IF(BG$1&lt;=Taxes!$P$59*12,Taxes!$P$60,IF(BG$1&lt;=Taxes!$P$61*12,Taxes!$P$62,Taxes!$P$55)),
IF(SUMIFS(Taxes!$N$14:$N$17,Taxes!$J$14:$J$17,YEAR(BG$4))&gt;0,SUMIFS(Taxes!$P$55:$P$57,Taxes!$N$55:$N$57,SUMIFS(Taxes!$N$14:$N$17,Taxes!$J$14:$J$17,YEAR(BG$4))),
SUMIFS(Taxes!$P$55:$P$57,Taxes!$N$55:$N$57,Taxes!$N$12))),
IF($P62=Lists!$AX$8,
IF(SUMIFS(Taxes!$N$14:$N$17,Taxes!$J$14:$J$17,YEAR(BG$4))=4,IF(BG$1&lt;=Taxes!$P$70*12,Taxes!$P$71,IF(BG$1&lt;=Taxes!$P$72*12,Taxes!$P$73,Taxes!$P$66)),
IF(SUMIFS(Taxes!$N$14:$N$17,Taxes!$J$14:$J$17,YEAR(BG$4))&gt;0,SUMIFS(Taxes!$P$66:$P$68,Taxes!$N$66:$N$68,SUMIFS(Taxes!$N$14:$N$17,Taxes!$J$14:$J$17,YEAR(BG$4))),
SUMIFS(Taxes!$P$66:$P$68,Taxes!$N$66:$N$68,Taxes!$N$12))),
0)))
))</f>
        <v>0</v>
      </c>
      <c r="BH62" s="5">
        <f ca="1">IF(BH$4="",0,IF($P62="",0,BH59*(1/12)*
IF($P62=Lists!$AX$6,
IF(SUMIFS(Taxes!$N$14:$N$17,Taxes!$J$14:$J$17,YEAR(BH$4))=4,IF(BH$1&lt;=Taxes!$P$48*12,Taxes!$P$49,IF(BH$1&lt;=Taxes!$P$50*12,Taxes!$P$51,Taxes!$P$44)),
IF(SUMIFS(Taxes!$N$14:$N$17,Taxes!$J$14:$J$17,YEAR(BH$4))&gt;0,SUMIFS(Taxes!$P$44:$P$46,Taxes!$N$44:$N$46,SUMIFS(Taxes!$N$14:$N$17,Taxes!$J$14:$J$17,YEAR(BH$4))),
SUMIFS(Taxes!$P$44:$P$46,Taxes!$N$44:$N$46,Taxes!$N$12))),
IF($P62=Lists!$AX$7,
IF(SUMIFS(Taxes!$N$14:$N$17,Taxes!$J$14:$J$17,YEAR(BH$4))=4,IF(BH$1&lt;=Taxes!$P$59*12,Taxes!$P$60,IF(BH$1&lt;=Taxes!$P$61*12,Taxes!$P$62,Taxes!$P$55)),
IF(SUMIFS(Taxes!$N$14:$N$17,Taxes!$J$14:$J$17,YEAR(BH$4))&gt;0,SUMIFS(Taxes!$P$55:$P$57,Taxes!$N$55:$N$57,SUMIFS(Taxes!$N$14:$N$17,Taxes!$J$14:$J$17,YEAR(BH$4))),
SUMIFS(Taxes!$P$55:$P$57,Taxes!$N$55:$N$57,Taxes!$N$12))),
IF($P62=Lists!$AX$8,
IF(SUMIFS(Taxes!$N$14:$N$17,Taxes!$J$14:$J$17,YEAR(BH$4))=4,IF(BH$1&lt;=Taxes!$P$70*12,Taxes!$P$71,IF(BH$1&lt;=Taxes!$P$72*12,Taxes!$P$73,Taxes!$P$66)),
IF(SUMIFS(Taxes!$N$14:$N$17,Taxes!$J$14:$J$17,YEAR(BH$4))&gt;0,SUMIFS(Taxes!$P$66:$P$68,Taxes!$N$66:$N$68,SUMIFS(Taxes!$N$14:$N$17,Taxes!$J$14:$J$17,YEAR(BH$4))),
SUMIFS(Taxes!$P$66:$P$68,Taxes!$N$66:$N$68,Taxes!$N$12))),
0)))
))</f>
        <v>0</v>
      </c>
      <c r="BI62" s="5">
        <f ca="1">IF(BI$4="",0,IF($P62="",0,BI59*(1/12)*
IF($P62=Lists!$AX$6,
IF(SUMIFS(Taxes!$N$14:$N$17,Taxes!$J$14:$J$17,YEAR(BI$4))=4,IF(BI$1&lt;=Taxes!$P$48*12,Taxes!$P$49,IF(BI$1&lt;=Taxes!$P$50*12,Taxes!$P$51,Taxes!$P$44)),
IF(SUMIFS(Taxes!$N$14:$N$17,Taxes!$J$14:$J$17,YEAR(BI$4))&gt;0,SUMIFS(Taxes!$P$44:$P$46,Taxes!$N$44:$N$46,SUMIFS(Taxes!$N$14:$N$17,Taxes!$J$14:$J$17,YEAR(BI$4))),
SUMIFS(Taxes!$P$44:$P$46,Taxes!$N$44:$N$46,Taxes!$N$12))),
IF($P62=Lists!$AX$7,
IF(SUMIFS(Taxes!$N$14:$N$17,Taxes!$J$14:$J$17,YEAR(BI$4))=4,IF(BI$1&lt;=Taxes!$P$59*12,Taxes!$P$60,IF(BI$1&lt;=Taxes!$P$61*12,Taxes!$P$62,Taxes!$P$55)),
IF(SUMIFS(Taxes!$N$14:$N$17,Taxes!$J$14:$J$17,YEAR(BI$4))&gt;0,SUMIFS(Taxes!$P$55:$P$57,Taxes!$N$55:$N$57,SUMIFS(Taxes!$N$14:$N$17,Taxes!$J$14:$J$17,YEAR(BI$4))),
SUMIFS(Taxes!$P$55:$P$57,Taxes!$N$55:$N$57,Taxes!$N$12))),
IF($P62=Lists!$AX$8,
IF(SUMIFS(Taxes!$N$14:$N$17,Taxes!$J$14:$J$17,YEAR(BI$4))=4,IF(BI$1&lt;=Taxes!$P$70*12,Taxes!$P$71,IF(BI$1&lt;=Taxes!$P$72*12,Taxes!$P$73,Taxes!$P$66)),
IF(SUMIFS(Taxes!$N$14:$N$17,Taxes!$J$14:$J$17,YEAR(BI$4))&gt;0,SUMIFS(Taxes!$P$66:$P$68,Taxes!$N$66:$N$68,SUMIFS(Taxes!$N$14:$N$17,Taxes!$J$14:$J$17,YEAR(BI$4))),
SUMIFS(Taxes!$P$66:$P$68,Taxes!$N$66:$N$68,Taxes!$N$12))),
0)))
))</f>
        <v>0</v>
      </c>
      <c r="BJ62" s="5">
        <f ca="1">IF(BJ$4="",0,IF($P62="",0,BJ59*(1/12)*
IF($P62=Lists!$AX$6,
IF(SUMIFS(Taxes!$N$14:$N$17,Taxes!$J$14:$J$17,YEAR(BJ$4))=4,IF(BJ$1&lt;=Taxes!$P$48*12,Taxes!$P$49,IF(BJ$1&lt;=Taxes!$P$50*12,Taxes!$P$51,Taxes!$P$44)),
IF(SUMIFS(Taxes!$N$14:$N$17,Taxes!$J$14:$J$17,YEAR(BJ$4))&gt;0,SUMIFS(Taxes!$P$44:$P$46,Taxes!$N$44:$N$46,SUMIFS(Taxes!$N$14:$N$17,Taxes!$J$14:$J$17,YEAR(BJ$4))),
SUMIFS(Taxes!$P$44:$P$46,Taxes!$N$44:$N$46,Taxes!$N$12))),
IF($P62=Lists!$AX$7,
IF(SUMIFS(Taxes!$N$14:$N$17,Taxes!$J$14:$J$17,YEAR(BJ$4))=4,IF(BJ$1&lt;=Taxes!$P$59*12,Taxes!$P$60,IF(BJ$1&lt;=Taxes!$P$61*12,Taxes!$P$62,Taxes!$P$55)),
IF(SUMIFS(Taxes!$N$14:$N$17,Taxes!$J$14:$J$17,YEAR(BJ$4))&gt;0,SUMIFS(Taxes!$P$55:$P$57,Taxes!$N$55:$N$57,SUMIFS(Taxes!$N$14:$N$17,Taxes!$J$14:$J$17,YEAR(BJ$4))),
SUMIFS(Taxes!$P$55:$P$57,Taxes!$N$55:$N$57,Taxes!$N$12))),
IF($P62=Lists!$AX$8,
IF(SUMIFS(Taxes!$N$14:$N$17,Taxes!$J$14:$J$17,YEAR(BJ$4))=4,IF(BJ$1&lt;=Taxes!$P$70*12,Taxes!$P$71,IF(BJ$1&lt;=Taxes!$P$72*12,Taxes!$P$73,Taxes!$P$66)),
IF(SUMIFS(Taxes!$N$14:$N$17,Taxes!$J$14:$J$17,YEAR(BJ$4))&gt;0,SUMIFS(Taxes!$P$66:$P$68,Taxes!$N$66:$N$68,SUMIFS(Taxes!$N$14:$N$17,Taxes!$J$14:$J$17,YEAR(BJ$4))),
SUMIFS(Taxes!$P$66:$P$68,Taxes!$N$66:$N$68,Taxes!$N$12))),
0)))
))</f>
        <v>0</v>
      </c>
      <c r="BK62" s="5">
        <f ca="1">IF(BK$4="",0,IF($P62="",0,BK59*(1/12)*
IF($P62=Lists!$AX$6,
IF(SUMIFS(Taxes!$N$14:$N$17,Taxes!$J$14:$J$17,YEAR(BK$4))=4,IF(BK$1&lt;=Taxes!$P$48*12,Taxes!$P$49,IF(BK$1&lt;=Taxes!$P$50*12,Taxes!$P$51,Taxes!$P$44)),
IF(SUMIFS(Taxes!$N$14:$N$17,Taxes!$J$14:$J$17,YEAR(BK$4))&gt;0,SUMIFS(Taxes!$P$44:$P$46,Taxes!$N$44:$N$46,SUMIFS(Taxes!$N$14:$N$17,Taxes!$J$14:$J$17,YEAR(BK$4))),
SUMIFS(Taxes!$P$44:$P$46,Taxes!$N$44:$N$46,Taxes!$N$12))),
IF($P62=Lists!$AX$7,
IF(SUMIFS(Taxes!$N$14:$N$17,Taxes!$J$14:$J$17,YEAR(BK$4))=4,IF(BK$1&lt;=Taxes!$P$59*12,Taxes!$P$60,IF(BK$1&lt;=Taxes!$P$61*12,Taxes!$P$62,Taxes!$P$55)),
IF(SUMIFS(Taxes!$N$14:$N$17,Taxes!$J$14:$J$17,YEAR(BK$4))&gt;0,SUMIFS(Taxes!$P$55:$P$57,Taxes!$N$55:$N$57,SUMIFS(Taxes!$N$14:$N$17,Taxes!$J$14:$J$17,YEAR(BK$4))),
SUMIFS(Taxes!$P$55:$P$57,Taxes!$N$55:$N$57,Taxes!$N$12))),
IF($P62=Lists!$AX$8,
IF(SUMIFS(Taxes!$N$14:$N$17,Taxes!$J$14:$J$17,YEAR(BK$4))=4,IF(BK$1&lt;=Taxes!$P$70*12,Taxes!$P$71,IF(BK$1&lt;=Taxes!$P$72*12,Taxes!$P$73,Taxes!$P$66)),
IF(SUMIFS(Taxes!$N$14:$N$17,Taxes!$J$14:$J$17,YEAR(BK$4))&gt;0,SUMIFS(Taxes!$P$66:$P$68,Taxes!$N$66:$N$68,SUMIFS(Taxes!$N$14:$N$17,Taxes!$J$14:$J$17,YEAR(BK$4))),
SUMIFS(Taxes!$P$66:$P$68,Taxes!$N$66:$N$68,Taxes!$N$12))),
0)))
))</f>
        <v>0</v>
      </c>
      <c r="BL62" s="5">
        <f ca="1">IF(BL$4="",0,IF($P62="",0,BL59*(1/12)*
IF($P62=Lists!$AX$6,
IF(SUMIFS(Taxes!$N$14:$N$17,Taxes!$J$14:$J$17,YEAR(BL$4))=4,IF(BL$1&lt;=Taxes!$P$48*12,Taxes!$P$49,IF(BL$1&lt;=Taxes!$P$50*12,Taxes!$P$51,Taxes!$P$44)),
IF(SUMIFS(Taxes!$N$14:$N$17,Taxes!$J$14:$J$17,YEAR(BL$4))&gt;0,SUMIFS(Taxes!$P$44:$P$46,Taxes!$N$44:$N$46,SUMIFS(Taxes!$N$14:$N$17,Taxes!$J$14:$J$17,YEAR(BL$4))),
SUMIFS(Taxes!$P$44:$P$46,Taxes!$N$44:$N$46,Taxes!$N$12))),
IF($P62=Lists!$AX$7,
IF(SUMIFS(Taxes!$N$14:$N$17,Taxes!$J$14:$J$17,YEAR(BL$4))=4,IF(BL$1&lt;=Taxes!$P$59*12,Taxes!$P$60,IF(BL$1&lt;=Taxes!$P$61*12,Taxes!$P$62,Taxes!$P$55)),
IF(SUMIFS(Taxes!$N$14:$N$17,Taxes!$J$14:$J$17,YEAR(BL$4))&gt;0,SUMIFS(Taxes!$P$55:$P$57,Taxes!$N$55:$N$57,SUMIFS(Taxes!$N$14:$N$17,Taxes!$J$14:$J$17,YEAR(BL$4))),
SUMIFS(Taxes!$P$55:$P$57,Taxes!$N$55:$N$57,Taxes!$N$12))),
IF($P62=Lists!$AX$8,
IF(SUMIFS(Taxes!$N$14:$N$17,Taxes!$J$14:$J$17,YEAR(BL$4))=4,IF(BL$1&lt;=Taxes!$P$70*12,Taxes!$P$71,IF(BL$1&lt;=Taxes!$P$72*12,Taxes!$P$73,Taxes!$P$66)),
IF(SUMIFS(Taxes!$N$14:$N$17,Taxes!$J$14:$J$17,YEAR(BL$4))&gt;0,SUMIFS(Taxes!$P$66:$P$68,Taxes!$N$66:$N$68,SUMIFS(Taxes!$N$14:$N$17,Taxes!$J$14:$J$17,YEAR(BL$4))),
SUMIFS(Taxes!$P$66:$P$68,Taxes!$N$66:$N$68,Taxes!$N$12))),
0)))
))</f>
        <v>0</v>
      </c>
      <c r="BM62" s="5">
        <f ca="1">IF(BM$4="",0,IF($P62="",0,BM59*(1/12)*
IF($P62=Lists!$AX$6,
IF(SUMIFS(Taxes!$N$14:$N$17,Taxes!$J$14:$J$17,YEAR(BM$4))=4,IF(BM$1&lt;=Taxes!$P$48*12,Taxes!$P$49,IF(BM$1&lt;=Taxes!$P$50*12,Taxes!$P$51,Taxes!$P$44)),
IF(SUMIFS(Taxes!$N$14:$N$17,Taxes!$J$14:$J$17,YEAR(BM$4))&gt;0,SUMIFS(Taxes!$P$44:$P$46,Taxes!$N$44:$N$46,SUMIFS(Taxes!$N$14:$N$17,Taxes!$J$14:$J$17,YEAR(BM$4))),
SUMIFS(Taxes!$P$44:$P$46,Taxes!$N$44:$N$46,Taxes!$N$12))),
IF($P62=Lists!$AX$7,
IF(SUMIFS(Taxes!$N$14:$N$17,Taxes!$J$14:$J$17,YEAR(BM$4))=4,IF(BM$1&lt;=Taxes!$P$59*12,Taxes!$P$60,IF(BM$1&lt;=Taxes!$P$61*12,Taxes!$P$62,Taxes!$P$55)),
IF(SUMIFS(Taxes!$N$14:$N$17,Taxes!$J$14:$J$17,YEAR(BM$4))&gt;0,SUMIFS(Taxes!$P$55:$P$57,Taxes!$N$55:$N$57,SUMIFS(Taxes!$N$14:$N$17,Taxes!$J$14:$J$17,YEAR(BM$4))),
SUMIFS(Taxes!$P$55:$P$57,Taxes!$N$55:$N$57,Taxes!$N$12))),
IF($P62=Lists!$AX$8,
IF(SUMIFS(Taxes!$N$14:$N$17,Taxes!$J$14:$J$17,YEAR(BM$4))=4,IF(BM$1&lt;=Taxes!$P$70*12,Taxes!$P$71,IF(BM$1&lt;=Taxes!$P$72*12,Taxes!$P$73,Taxes!$P$66)),
IF(SUMIFS(Taxes!$N$14:$N$17,Taxes!$J$14:$J$17,YEAR(BM$4))&gt;0,SUMIFS(Taxes!$P$66:$P$68,Taxes!$N$66:$N$68,SUMIFS(Taxes!$N$14:$N$17,Taxes!$J$14:$J$17,YEAR(BM$4))),
SUMIFS(Taxes!$P$66:$P$68,Taxes!$N$66:$N$68,Taxes!$N$12))),
0)))
))</f>
        <v>0</v>
      </c>
      <c r="BN62" s="5">
        <f ca="1">IF(BN$4="",0,IF($P62="",0,BN59*(1/12)*
IF($P62=Lists!$AX$6,
IF(SUMIFS(Taxes!$N$14:$N$17,Taxes!$J$14:$J$17,YEAR(BN$4))=4,IF(BN$1&lt;=Taxes!$P$48*12,Taxes!$P$49,IF(BN$1&lt;=Taxes!$P$50*12,Taxes!$P$51,Taxes!$P$44)),
IF(SUMIFS(Taxes!$N$14:$N$17,Taxes!$J$14:$J$17,YEAR(BN$4))&gt;0,SUMIFS(Taxes!$P$44:$P$46,Taxes!$N$44:$N$46,SUMIFS(Taxes!$N$14:$N$17,Taxes!$J$14:$J$17,YEAR(BN$4))),
SUMIFS(Taxes!$P$44:$P$46,Taxes!$N$44:$N$46,Taxes!$N$12))),
IF($P62=Lists!$AX$7,
IF(SUMIFS(Taxes!$N$14:$N$17,Taxes!$J$14:$J$17,YEAR(BN$4))=4,IF(BN$1&lt;=Taxes!$P$59*12,Taxes!$P$60,IF(BN$1&lt;=Taxes!$P$61*12,Taxes!$P$62,Taxes!$P$55)),
IF(SUMIFS(Taxes!$N$14:$N$17,Taxes!$J$14:$J$17,YEAR(BN$4))&gt;0,SUMIFS(Taxes!$P$55:$P$57,Taxes!$N$55:$N$57,SUMIFS(Taxes!$N$14:$N$17,Taxes!$J$14:$J$17,YEAR(BN$4))),
SUMIFS(Taxes!$P$55:$P$57,Taxes!$N$55:$N$57,Taxes!$N$12))),
IF($P62=Lists!$AX$8,
IF(SUMIFS(Taxes!$N$14:$N$17,Taxes!$J$14:$J$17,YEAR(BN$4))=4,IF(BN$1&lt;=Taxes!$P$70*12,Taxes!$P$71,IF(BN$1&lt;=Taxes!$P$72*12,Taxes!$P$73,Taxes!$P$66)),
IF(SUMIFS(Taxes!$N$14:$N$17,Taxes!$J$14:$J$17,YEAR(BN$4))&gt;0,SUMIFS(Taxes!$P$66:$P$68,Taxes!$N$66:$N$68,SUMIFS(Taxes!$N$14:$N$17,Taxes!$J$14:$J$17,YEAR(BN$4))),
SUMIFS(Taxes!$P$66:$P$68,Taxes!$N$66:$N$68,Taxes!$N$12))),
0)))
))</f>
        <v>0</v>
      </c>
      <c r="BO62" s="5">
        <f ca="1">IF(BO$4="",0,IF($P62="",0,BO59*(1/12)*
IF($P62=Lists!$AX$6,
IF(SUMIFS(Taxes!$N$14:$N$17,Taxes!$J$14:$J$17,YEAR(BO$4))=4,IF(BO$1&lt;=Taxes!$P$48*12,Taxes!$P$49,IF(BO$1&lt;=Taxes!$P$50*12,Taxes!$P$51,Taxes!$P$44)),
IF(SUMIFS(Taxes!$N$14:$N$17,Taxes!$J$14:$J$17,YEAR(BO$4))&gt;0,SUMIFS(Taxes!$P$44:$P$46,Taxes!$N$44:$N$46,SUMIFS(Taxes!$N$14:$N$17,Taxes!$J$14:$J$17,YEAR(BO$4))),
SUMIFS(Taxes!$P$44:$P$46,Taxes!$N$44:$N$46,Taxes!$N$12))),
IF($P62=Lists!$AX$7,
IF(SUMIFS(Taxes!$N$14:$N$17,Taxes!$J$14:$J$17,YEAR(BO$4))=4,IF(BO$1&lt;=Taxes!$P$59*12,Taxes!$P$60,IF(BO$1&lt;=Taxes!$P$61*12,Taxes!$P$62,Taxes!$P$55)),
IF(SUMIFS(Taxes!$N$14:$N$17,Taxes!$J$14:$J$17,YEAR(BO$4))&gt;0,SUMIFS(Taxes!$P$55:$P$57,Taxes!$N$55:$N$57,SUMIFS(Taxes!$N$14:$N$17,Taxes!$J$14:$J$17,YEAR(BO$4))),
SUMIFS(Taxes!$P$55:$P$57,Taxes!$N$55:$N$57,Taxes!$N$12))),
IF($P62=Lists!$AX$8,
IF(SUMIFS(Taxes!$N$14:$N$17,Taxes!$J$14:$J$17,YEAR(BO$4))=4,IF(BO$1&lt;=Taxes!$P$70*12,Taxes!$P$71,IF(BO$1&lt;=Taxes!$P$72*12,Taxes!$P$73,Taxes!$P$66)),
IF(SUMIFS(Taxes!$N$14:$N$17,Taxes!$J$14:$J$17,YEAR(BO$4))&gt;0,SUMIFS(Taxes!$P$66:$P$68,Taxes!$N$66:$N$68,SUMIFS(Taxes!$N$14:$N$17,Taxes!$J$14:$J$17,YEAR(BO$4))),
SUMIFS(Taxes!$P$66:$P$68,Taxes!$N$66:$N$68,Taxes!$N$12))),
0)))
))</f>
        <v>0</v>
      </c>
      <c r="BP62" s="5">
        <f ca="1">IF(BP$4="",0,IF($P62="",0,BP59*(1/12)*
IF($P62=Lists!$AX$6,
IF(SUMIFS(Taxes!$N$14:$N$17,Taxes!$J$14:$J$17,YEAR(BP$4))=4,IF(BP$1&lt;=Taxes!$P$48*12,Taxes!$P$49,IF(BP$1&lt;=Taxes!$P$50*12,Taxes!$P$51,Taxes!$P$44)),
IF(SUMIFS(Taxes!$N$14:$N$17,Taxes!$J$14:$J$17,YEAR(BP$4))&gt;0,SUMIFS(Taxes!$P$44:$P$46,Taxes!$N$44:$N$46,SUMIFS(Taxes!$N$14:$N$17,Taxes!$J$14:$J$17,YEAR(BP$4))),
SUMIFS(Taxes!$P$44:$P$46,Taxes!$N$44:$N$46,Taxes!$N$12))),
IF($P62=Lists!$AX$7,
IF(SUMIFS(Taxes!$N$14:$N$17,Taxes!$J$14:$J$17,YEAR(BP$4))=4,IF(BP$1&lt;=Taxes!$P$59*12,Taxes!$P$60,IF(BP$1&lt;=Taxes!$P$61*12,Taxes!$P$62,Taxes!$P$55)),
IF(SUMIFS(Taxes!$N$14:$N$17,Taxes!$J$14:$J$17,YEAR(BP$4))&gt;0,SUMIFS(Taxes!$P$55:$P$57,Taxes!$N$55:$N$57,SUMIFS(Taxes!$N$14:$N$17,Taxes!$J$14:$J$17,YEAR(BP$4))),
SUMIFS(Taxes!$P$55:$P$57,Taxes!$N$55:$N$57,Taxes!$N$12))),
IF($P62=Lists!$AX$8,
IF(SUMIFS(Taxes!$N$14:$N$17,Taxes!$J$14:$J$17,YEAR(BP$4))=4,IF(BP$1&lt;=Taxes!$P$70*12,Taxes!$P$71,IF(BP$1&lt;=Taxes!$P$72*12,Taxes!$P$73,Taxes!$P$66)),
IF(SUMIFS(Taxes!$N$14:$N$17,Taxes!$J$14:$J$17,YEAR(BP$4))&gt;0,SUMIFS(Taxes!$P$66:$P$68,Taxes!$N$66:$N$68,SUMIFS(Taxes!$N$14:$N$17,Taxes!$J$14:$J$17,YEAR(BP$4))),
SUMIFS(Taxes!$P$66:$P$68,Taxes!$N$66:$N$68,Taxes!$N$12))),
0)))
))</f>
        <v>0</v>
      </c>
      <c r="BQ62" s="5">
        <f ca="1">IF(BQ$4="",0,IF($P62="",0,BQ59*(1/12)*
IF($P62=Lists!$AX$6,
IF(SUMIFS(Taxes!$N$14:$N$17,Taxes!$J$14:$J$17,YEAR(BQ$4))=4,IF(BQ$1&lt;=Taxes!$P$48*12,Taxes!$P$49,IF(BQ$1&lt;=Taxes!$P$50*12,Taxes!$P$51,Taxes!$P$44)),
IF(SUMIFS(Taxes!$N$14:$N$17,Taxes!$J$14:$J$17,YEAR(BQ$4))&gt;0,SUMIFS(Taxes!$P$44:$P$46,Taxes!$N$44:$N$46,SUMIFS(Taxes!$N$14:$N$17,Taxes!$J$14:$J$17,YEAR(BQ$4))),
SUMIFS(Taxes!$P$44:$P$46,Taxes!$N$44:$N$46,Taxes!$N$12))),
IF($P62=Lists!$AX$7,
IF(SUMIFS(Taxes!$N$14:$N$17,Taxes!$J$14:$J$17,YEAR(BQ$4))=4,IF(BQ$1&lt;=Taxes!$P$59*12,Taxes!$P$60,IF(BQ$1&lt;=Taxes!$P$61*12,Taxes!$P$62,Taxes!$P$55)),
IF(SUMIFS(Taxes!$N$14:$N$17,Taxes!$J$14:$J$17,YEAR(BQ$4))&gt;0,SUMIFS(Taxes!$P$55:$P$57,Taxes!$N$55:$N$57,SUMIFS(Taxes!$N$14:$N$17,Taxes!$J$14:$J$17,YEAR(BQ$4))),
SUMIFS(Taxes!$P$55:$P$57,Taxes!$N$55:$N$57,Taxes!$N$12))),
IF($P62=Lists!$AX$8,
IF(SUMIFS(Taxes!$N$14:$N$17,Taxes!$J$14:$J$17,YEAR(BQ$4))=4,IF(BQ$1&lt;=Taxes!$P$70*12,Taxes!$P$71,IF(BQ$1&lt;=Taxes!$P$72*12,Taxes!$P$73,Taxes!$P$66)),
IF(SUMIFS(Taxes!$N$14:$N$17,Taxes!$J$14:$J$17,YEAR(BQ$4))&gt;0,SUMIFS(Taxes!$P$66:$P$68,Taxes!$N$66:$N$68,SUMIFS(Taxes!$N$14:$N$17,Taxes!$J$14:$J$17,YEAR(BQ$4))),
SUMIFS(Taxes!$P$66:$P$68,Taxes!$N$66:$N$68,Taxes!$N$12))),
0)))
))</f>
        <v>0</v>
      </c>
      <c r="BR62" s="5">
        <f ca="1">IF(BR$4="",0,IF($P62="",0,BR59*(1/12)*
IF($P62=Lists!$AX$6,
IF(SUMIFS(Taxes!$N$14:$N$17,Taxes!$J$14:$J$17,YEAR(BR$4))=4,IF(BR$1&lt;=Taxes!$P$48*12,Taxes!$P$49,IF(BR$1&lt;=Taxes!$P$50*12,Taxes!$P$51,Taxes!$P$44)),
IF(SUMIFS(Taxes!$N$14:$N$17,Taxes!$J$14:$J$17,YEAR(BR$4))&gt;0,SUMIFS(Taxes!$P$44:$P$46,Taxes!$N$44:$N$46,SUMIFS(Taxes!$N$14:$N$17,Taxes!$J$14:$J$17,YEAR(BR$4))),
SUMIFS(Taxes!$P$44:$P$46,Taxes!$N$44:$N$46,Taxes!$N$12))),
IF($P62=Lists!$AX$7,
IF(SUMIFS(Taxes!$N$14:$N$17,Taxes!$J$14:$J$17,YEAR(BR$4))=4,IF(BR$1&lt;=Taxes!$P$59*12,Taxes!$P$60,IF(BR$1&lt;=Taxes!$P$61*12,Taxes!$P$62,Taxes!$P$55)),
IF(SUMIFS(Taxes!$N$14:$N$17,Taxes!$J$14:$J$17,YEAR(BR$4))&gt;0,SUMIFS(Taxes!$P$55:$P$57,Taxes!$N$55:$N$57,SUMIFS(Taxes!$N$14:$N$17,Taxes!$J$14:$J$17,YEAR(BR$4))),
SUMIFS(Taxes!$P$55:$P$57,Taxes!$N$55:$N$57,Taxes!$N$12))),
IF($P62=Lists!$AX$8,
IF(SUMIFS(Taxes!$N$14:$N$17,Taxes!$J$14:$J$17,YEAR(BR$4))=4,IF(BR$1&lt;=Taxes!$P$70*12,Taxes!$P$71,IF(BR$1&lt;=Taxes!$P$72*12,Taxes!$P$73,Taxes!$P$66)),
IF(SUMIFS(Taxes!$N$14:$N$17,Taxes!$J$14:$J$17,YEAR(BR$4))&gt;0,SUMIFS(Taxes!$P$66:$P$68,Taxes!$N$66:$N$68,SUMIFS(Taxes!$N$14:$N$17,Taxes!$J$14:$J$17,YEAR(BR$4))),
SUMIFS(Taxes!$P$66:$P$68,Taxes!$N$66:$N$68,Taxes!$N$12))),
0)))
))</f>
        <v>0</v>
      </c>
      <c r="BS62" s="5">
        <f ca="1">IF(BS$4="",0,IF($P62="",0,BS59*(1/12)*
IF($P62=Lists!$AX$6,
IF(SUMIFS(Taxes!$N$14:$N$17,Taxes!$J$14:$J$17,YEAR(BS$4))=4,IF(BS$1&lt;=Taxes!$P$48*12,Taxes!$P$49,IF(BS$1&lt;=Taxes!$P$50*12,Taxes!$P$51,Taxes!$P$44)),
IF(SUMIFS(Taxes!$N$14:$N$17,Taxes!$J$14:$J$17,YEAR(BS$4))&gt;0,SUMIFS(Taxes!$P$44:$P$46,Taxes!$N$44:$N$46,SUMIFS(Taxes!$N$14:$N$17,Taxes!$J$14:$J$17,YEAR(BS$4))),
SUMIFS(Taxes!$P$44:$P$46,Taxes!$N$44:$N$46,Taxes!$N$12))),
IF($P62=Lists!$AX$7,
IF(SUMIFS(Taxes!$N$14:$N$17,Taxes!$J$14:$J$17,YEAR(BS$4))=4,IF(BS$1&lt;=Taxes!$P$59*12,Taxes!$P$60,IF(BS$1&lt;=Taxes!$P$61*12,Taxes!$P$62,Taxes!$P$55)),
IF(SUMIFS(Taxes!$N$14:$N$17,Taxes!$J$14:$J$17,YEAR(BS$4))&gt;0,SUMIFS(Taxes!$P$55:$P$57,Taxes!$N$55:$N$57,SUMIFS(Taxes!$N$14:$N$17,Taxes!$J$14:$J$17,YEAR(BS$4))),
SUMIFS(Taxes!$P$55:$P$57,Taxes!$N$55:$N$57,Taxes!$N$12))),
IF($P62=Lists!$AX$8,
IF(SUMIFS(Taxes!$N$14:$N$17,Taxes!$J$14:$J$17,YEAR(BS$4))=4,IF(BS$1&lt;=Taxes!$P$70*12,Taxes!$P$71,IF(BS$1&lt;=Taxes!$P$72*12,Taxes!$P$73,Taxes!$P$66)),
IF(SUMIFS(Taxes!$N$14:$N$17,Taxes!$J$14:$J$17,YEAR(BS$4))&gt;0,SUMIFS(Taxes!$P$66:$P$68,Taxes!$N$66:$N$68,SUMIFS(Taxes!$N$14:$N$17,Taxes!$J$14:$J$17,YEAR(BS$4))),
SUMIFS(Taxes!$P$66:$P$68,Taxes!$N$66:$N$68,Taxes!$N$12))),
0)))
))</f>
        <v>0</v>
      </c>
      <c r="BT62" s="5">
        <f ca="1">IF(BT$4="",0,IF($P62="",0,BT59*(1/12)*
IF($P62=Lists!$AX$6,
IF(SUMIFS(Taxes!$N$14:$N$17,Taxes!$J$14:$J$17,YEAR(BT$4))=4,IF(BT$1&lt;=Taxes!$P$48*12,Taxes!$P$49,IF(BT$1&lt;=Taxes!$P$50*12,Taxes!$P$51,Taxes!$P$44)),
IF(SUMIFS(Taxes!$N$14:$N$17,Taxes!$J$14:$J$17,YEAR(BT$4))&gt;0,SUMIFS(Taxes!$P$44:$P$46,Taxes!$N$44:$N$46,SUMIFS(Taxes!$N$14:$N$17,Taxes!$J$14:$J$17,YEAR(BT$4))),
SUMIFS(Taxes!$P$44:$P$46,Taxes!$N$44:$N$46,Taxes!$N$12))),
IF($P62=Lists!$AX$7,
IF(SUMIFS(Taxes!$N$14:$N$17,Taxes!$J$14:$J$17,YEAR(BT$4))=4,IF(BT$1&lt;=Taxes!$P$59*12,Taxes!$P$60,IF(BT$1&lt;=Taxes!$P$61*12,Taxes!$P$62,Taxes!$P$55)),
IF(SUMIFS(Taxes!$N$14:$N$17,Taxes!$J$14:$J$17,YEAR(BT$4))&gt;0,SUMIFS(Taxes!$P$55:$P$57,Taxes!$N$55:$N$57,SUMIFS(Taxes!$N$14:$N$17,Taxes!$J$14:$J$17,YEAR(BT$4))),
SUMIFS(Taxes!$P$55:$P$57,Taxes!$N$55:$N$57,Taxes!$N$12))),
IF($P62=Lists!$AX$8,
IF(SUMIFS(Taxes!$N$14:$N$17,Taxes!$J$14:$J$17,YEAR(BT$4))=4,IF(BT$1&lt;=Taxes!$P$70*12,Taxes!$P$71,IF(BT$1&lt;=Taxes!$P$72*12,Taxes!$P$73,Taxes!$P$66)),
IF(SUMIFS(Taxes!$N$14:$N$17,Taxes!$J$14:$J$17,YEAR(BT$4))&gt;0,SUMIFS(Taxes!$P$66:$P$68,Taxes!$N$66:$N$68,SUMIFS(Taxes!$N$14:$N$17,Taxes!$J$14:$J$17,YEAR(BT$4))),
SUMIFS(Taxes!$P$66:$P$68,Taxes!$N$66:$N$68,Taxes!$N$12))),
0)))
))</f>
        <v>0</v>
      </c>
      <c r="BU62" s="5">
        <f ca="1">IF(BU$4="",0,IF($P62="",0,BU59*(1/12)*
IF($P62=Lists!$AX$6,
IF(SUMIFS(Taxes!$N$14:$N$17,Taxes!$J$14:$J$17,YEAR(BU$4))=4,IF(BU$1&lt;=Taxes!$P$48*12,Taxes!$P$49,IF(BU$1&lt;=Taxes!$P$50*12,Taxes!$P$51,Taxes!$P$44)),
IF(SUMIFS(Taxes!$N$14:$N$17,Taxes!$J$14:$J$17,YEAR(BU$4))&gt;0,SUMIFS(Taxes!$P$44:$P$46,Taxes!$N$44:$N$46,SUMIFS(Taxes!$N$14:$N$17,Taxes!$J$14:$J$17,YEAR(BU$4))),
SUMIFS(Taxes!$P$44:$P$46,Taxes!$N$44:$N$46,Taxes!$N$12))),
IF($P62=Lists!$AX$7,
IF(SUMIFS(Taxes!$N$14:$N$17,Taxes!$J$14:$J$17,YEAR(BU$4))=4,IF(BU$1&lt;=Taxes!$P$59*12,Taxes!$P$60,IF(BU$1&lt;=Taxes!$P$61*12,Taxes!$P$62,Taxes!$P$55)),
IF(SUMIFS(Taxes!$N$14:$N$17,Taxes!$J$14:$J$17,YEAR(BU$4))&gt;0,SUMIFS(Taxes!$P$55:$P$57,Taxes!$N$55:$N$57,SUMIFS(Taxes!$N$14:$N$17,Taxes!$J$14:$J$17,YEAR(BU$4))),
SUMIFS(Taxes!$P$55:$P$57,Taxes!$N$55:$N$57,Taxes!$N$12))),
IF($P62=Lists!$AX$8,
IF(SUMIFS(Taxes!$N$14:$N$17,Taxes!$J$14:$J$17,YEAR(BU$4))=4,IF(BU$1&lt;=Taxes!$P$70*12,Taxes!$P$71,IF(BU$1&lt;=Taxes!$P$72*12,Taxes!$P$73,Taxes!$P$66)),
IF(SUMIFS(Taxes!$N$14:$N$17,Taxes!$J$14:$J$17,YEAR(BU$4))&gt;0,SUMIFS(Taxes!$P$66:$P$68,Taxes!$N$66:$N$68,SUMIFS(Taxes!$N$14:$N$17,Taxes!$J$14:$J$17,YEAR(BU$4))),
SUMIFS(Taxes!$P$66:$P$68,Taxes!$N$66:$N$68,Taxes!$N$12))),
0)))
))</f>
        <v>0</v>
      </c>
      <c r="BV62" s="5">
        <f ca="1">IF(BV$4="",0,IF($P62="",0,BV59*(1/12)*
IF($P62=Lists!$AX$6,
IF(SUMIFS(Taxes!$N$14:$N$17,Taxes!$J$14:$J$17,YEAR(BV$4))=4,IF(BV$1&lt;=Taxes!$P$48*12,Taxes!$P$49,IF(BV$1&lt;=Taxes!$P$50*12,Taxes!$P$51,Taxes!$P$44)),
IF(SUMIFS(Taxes!$N$14:$N$17,Taxes!$J$14:$J$17,YEAR(BV$4))&gt;0,SUMIFS(Taxes!$P$44:$P$46,Taxes!$N$44:$N$46,SUMIFS(Taxes!$N$14:$N$17,Taxes!$J$14:$J$17,YEAR(BV$4))),
SUMIFS(Taxes!$P$44:$P$46,Taxes!$N$44:$N$46,Taxes!$N$12))),
IF($P62=Lists!$AX$7,
IF(SUMIFS(Taxes!$N$14:$N$17,Taxes!$J$14:$J$17,YEAR(BV$4))=4,IF(BV$1&lt;=Taxes!$P$59*12,Taxes!$P$60,IF(BV$1&lt;=Taxes!$P$61*12,Taxes!$P$62,Taxes!$P$55)),
IF(SUMIFS(Taxes!$N$14:$N$17,Taxes!$J$14:$J$17,YEAR(BV$4))&gt;0,SUMIFS(Taxes!$P$55:$P$57,Taxes!$N$55:$N$57,SUMIFS(Taxes!$N$14:$N$17,Taxes!$J$14:$J$17,YEAR(BV$4))),
SUMIFS(Taxes!$P$55:$P$57,Taxes!$N$55:$N$57,Taxes!$N$12))),
IF($P62=Lists!$AX$8,
IF(SUMIFS(Taxes!$N$14:$N$17,Taxes!$J$14:$J$17,YEAR(BV$4))=4,IF(BV$1&lt;=Taxes!$P$70*12,Taxes!$P$71,IF(BV$1&lt;=Taxes!$P$72*12,Taxes!$P$73,Taxes!$P$66)),
IF(SUMIFS(Taxes!$N$14:$N$17,Taxes!$J$14:$J$17,YEAR(BV$4))&gt;0,SUMIFS(Taxes!$P$66:$P$68,Taxes!$N$66:$N$68,SUMIFS(Taxes!$N$14:$N$17,Taxes!$J$14:$J$17,YEAR(BV$4))),
SUMIFS(Taxes!$P$66:$P$68,Taxes!$N$66:$N$68,Taxes!$N$12))),
0)))
))</f>
        <v>0</v>
      </c>
      <c r="BW62" s="5">
        <f ca="1">IF(BW$4="",0,IF($P62="",0,BW59*(1/12)*
IF($P62=Lists!$AX$6,
IF(SUMIFS(Taxes!$N$14:$N$17,Taxes!$J$14:$J$17,YEAR(BW$4))=4,IF(BW$1&lt;=Taxes!$P$48*12,Taxes!$P$49,IF(BW$1&lt;=Taxes!$P$50*12,Taxes!$P$51,Taxes!$P$44)),
IF(SUMIFS(Taxes!$N$14:$N$17,Taxes!$J$14:$J$17,YEAR(BW$4))&gt;0,SUMIFS(Taxes!$P$44:$P$46,Taxes!$N$44:$N$46,SUMIFS(Taxes!$N$14:$N$17,Taxes!$J$14:$J$17,YEAR(BW$4))),
SUMIFS(Taxes!$P$44:$P$46,Taxes!$N$44:$N$46,Taxes!$N$12))),
IF($P62=Lists!$AX$7,
IF(SUMIFS(Taxes!$N$14:$N$17,Taxes!$J$14:$J$17,YEAR(BW$4))=4,IF(BW$1&lt;=Taxes!$P$59*12,Taxes!$P$60,IF(BW$1&lt;=Taxes!$P$61*12,Taxes!$P$62,Taxes!$P$55)),
IF(SUMIFS(Taxes!$N$14:$N$17,Taxes!$J$14:$J$17,YEAR(BW$4))&gt;0,SUMIFS(Taxes!$P$55:$P$57,Taxes!$N$55:$N$57,SUMIFS(Taxes!$N$14:$N$17,Taxes!$J$14:$J$17,YEAR(BW$4))),
SUMIFS(Taxes!$P$55:$P$57,Taxes!$N$55:$N$57,Taxes!$N$12))),
IF($P62=Lists!$AX$8,
IF(SUMIFS(Taxes!$N$14:$N$17,Taxes!$J$14:$J$17,YEAR(BW$4))=4,IF(BW$1&lt;=Taxes!$P$70*12,Taxes!$P$71,IF(BW$1&lt;=Taxes!$P$72*12,Taxes!$P$73,Taxes!$P$66)),
IF(SUMIFS(Taxes!$N$14:$N$17,Taxes!$J$14:$J$17,YEAR(BW$4))&gt;0,SUMIFS(Taxes!$P$66:$P$68,Taxes!$N$66:$N$68,SUMIFS(Taxes!$N$14:$N$17,Taxes!$J$14:$J$17,YEAR(BW$4))),
SUMIFS(Taxes!$P$66:$P$68,Taxes!$N$66:$N$68,Taxes!$N$12))),
0)))
))</f>
        <v>0</v>
      </c>
      <c r="BX62" s="5">
        <f ca="1">IF(BX$4="",0,IF($P62="",0,BX59*(1/12)*
IF($P62=Lists!$AX$6,
IF(SUMIFS(Taxes!$N$14:$N$17,Taxes!$J$14:$J$17,YEAR(BX$4))=4,IF(BX$1&lt;=Taxes!$P$48*12,Taxes!$P$49,IF(BX$1&lt;=Taxes!$P$50*12,Taxes!$P$51,Taxes!$P$44)),
IF(SUMIFS(Taxes!$N$14:$N$17,Taxes!$J$14:$J$17,YEAR(BX$4))&gt;0,SUMIFS(Taxes!$P$44:$P$46,Taxes!$N$44:$N$46,SUMIFS(Taxes!$N$14:$N$17,Taxes!$J$14:$J$17,YEAR(BX$4))),
SUMIFS(Taxes!$P$44:$P$46,Taxes!$N$44:$N$46,Taxes!$N$12))),
IF($P62=Lists!$AX$7,
IF(SUMIFS(Taxes!$N$14:$N$17,Taxes!$J$14:$J$17,YEAR(BX$4))=4,IF(BX$1&lt;=Taxes!$P$59*12,Taxes!$P$60,IF(BX$1&lt;=Taxes!$P$61*12,Taxes!$P$62,Taxes!$P$55)),
IF(SUMIFS(Taxes!$N$14:$N$17,Taxes!$J$14:$J$17,YEAR(BX$4))&gt;0,SUMIFS(Taxes!$P$55:$P$57,Taxes!$N$55:$N$57,SUMIFS(Taxes!$N$14:$N$17,Taxes!$J$14:$J$17,YEAR(BX$4))),
SUMIFS(Taxes!$P$55:$P$57,Taxes!$N$55:$N$57,Taxes!$N$12))),
IF($P62=Lists!$AX$8,
IF(SUMIFS(Taxes!$N$14:$N$17,Taxes!$J$14:$J$17,YEAR(BX$4))=4,IF(BX$1&lt;=Taxes!$P$70*12,Taxes!$P$71,IF(BX$1&lt;=Taxes!$P$72*12,Taxes!$P$73,Taxes!$P$66)),
IF(SUMIFS(Taxes!$N$14:$N$17,Taxes!$J$14:$J$17,YEAR(BX$4))&gt;0,SUMIFS(Taxes!$P$66:$P$68,Taxes!$N$66:$N$68,SUMIFS(Taxes!$N$14:$N$17,Taxes!$J$14:$J$17,YEAR(BX$4))),
SUMIFS(Taxes!$P$66:$P$68,Taxes!$N$66:$N$68,Taxes!$N$12))),
0)))
))</f>
        <v>0</v>
      </c>
      <c r="BY62" s="5">
        <f ca="1">IF(BY$4="",0,IF($P62="",0,BY59*(1/12)*
IF($P62=Lists!$AX$6,
IF(SUMIFS(Taxes!$N$14:$N$17,Taxes!$J$14:$J$17,YEAR(BY$4))=4,IF(BY$1&lt;=Taxes!$P$48*12,Taxes!$P$49,IF(BY$1&lt;=Taxes!$P$50*12,Taxes!$P$51,Taxes!$P$44)),
IF(SUMIFS(Taxes!$N$14:$N$17,Taxes!$J$14:$J$17,YEAR(BY$4))&gt;0,SUMIFS(Taxes!$P$44:$P$46,Taxes!$N$44:$N$46,SUMIFS(Taxes!$N$14:$N$17,Taxes!$J$14:$J$17,YEAR(BY$4))),
SUMIFS(Taxes!$P$44:$P$46,Taxes!$N$44:$N$46,Taxes!$N$12))),
IF($P62=Lists!$AX$7,
IF(SUMIFS(Taxes!$N$14:$N$17,Taxes!$J$14:$J$17,YEAR(BY$4))=4,IF(BY$1&lt;=Taxes!$P$59*12,Taxes!$P$60,IF(BY$1&lt;=Taxes!$P$61*12,Taxes!$P$62,Taxes!$P$55)),
IF(SUMIFS(Taxes!$N$14:$N$17,Taxes!$J$14:$J$17,YEAR(BY$4))&gt;0,SUMIFS(Taxes!$P$55:$P$57,Taxes!$N$55:$N$57,SUMIFS(Taxes!$N$14:$N$17,Taxes!$J$14:$J$17,YEAR(BY$4))),
SUMIFS(Taxes!$P$55:$P$57,Taxes!$N$55:$N$57,Taxes!$N$12))),
IF($P62=Lists!$AX$8,
IF(SUMIFS(Taxes!$N$14:$N$17,Taxes!$J$14:$J$17,YEAR(BY$4))=4,IF(BY$1&lt;=Taxes!$P$70*12,Taxes!$P$71,IF(BY$1&lt;=Taxes!$P$72*12,Taxes!$P$73,Taxes!$P$66)),
IF(SUMIFS(Taxes!$N$14:$N$17,Taxes!$J$14:$J$17,YEAR(BY$4))&gt;0,SUMIFS(Taxes!$P$66:$P$68,Taxes!$N$66:$N$68,SUMIFS(Taxes!$N$14:$N$17,Taxes!$J$14:$J$17,YEAR(BY$4))),
SUMIFS(Taxes!$P$66:$P$68,Taxes!$N$66:$N$68,Taxes!$N$12))),
0)))
))</f>
        <v>0</v>
      </c>
      <c r="BZ62" s="5">
        <f ca="1">IF(BZ$4="",0,IF($P62="",0,BZ59*(1/12)*
IF($P62=Lists!$AX$6,
IF(SUMIFS(Taxes!$N$14:$N$17,Taxes!$J$14:$J$17,YEAR(BZ$4))=4,IF(BZ$1&lt;=Taxes!$P$48*12,Taxes!$P$49,IF(BZ$1&lt;=Taxes!$P$50*12,Taxes!$P$51,Taxes!$P$44)),
IF(SUMIFS(Taxes!$N$14:$N$17,Taxes!$J$14:$J$17,YEAR(BZ$4))&gt;0,SUMIFS(Taxes!$P$44:$P$46,Taxes!$N$44:$N$46,SUMIFS(Taxes!$N$14:$N$17,Taxes!$J$14:$J$17,YEAR(BZ$4))),
SUMIFS(Taxes!$P$44:$P$46,Taxes!$N$44:$N$46,Taxes!$N$12))),
IF($P62=Lists!$AX$7,
IF(SUMIFS(Taxes!$N$14:$N$17,Taxes!$J$14:$J$17,YEAR(BZ$4))=4,IF(BZ$1&lt;=Taxes!$P$59*12,Taxes!$P$60,IF(BZ$1&lt;=Taxes!$P$61*12,Taxes!$P$62,Taxes!$P$55)),
IF(SUMIFS(Taxes!$N$14:$N$17,Taxes!$J$14:$J$17,YEAR(BZ$4))&gt;0,SUMIFS(Taxes!$P$55:$P$57,Taxes!$N$55:$N$57,SUMIFS(Taxes!$N$14:$N$17,Taxes!$J$14:$J$17,YEAR(BZ$4))),
SUMIFS(Taxes!$P$55:$P$57,Taxes!$N$55:$N$57,Taxes!$N$12))),
IF($P62=Lists!$AX$8,
IF(SUMIFS(Taxes!$N$14:$N$17,Taxes!$J$14:$J$17,YEAR(BZ$4))=4,IF(BZ$1&lt;=Taxes!$P$70*12,Taxes!$P$71,IF(BZ$1&lt;=Taxes!$P$72*12,Taxes!$P$73,Taxes!$P$66)),
IF(SUMIFS(Taxes!$N$14:$N$17,Taxes!$J$14:$J$17,YEAR(BZ$4))&gt;0,SUMIFS(Taxes!$P$66:$P$68,Taxes!$N$66:$N$68,SUMIFS(Taxes!$N$14:$N$17,Taxes!$J$14:$J$17,YEAR(BZ$4))),
SUMIFS(Taxes!$P$66:$P$68,Taxes!$N$66:$N$68,Taxes!$N$12))),
0)))
))</f>
        <v>0</v>
      </c>
      <c r="CA62" s="5">
        <f ca="1">IF(CA$4="",0,IF($P62="",0,CA59*(1/12)*
IF($P62=Lists!$AX$6,
IF(SUMIFS(Taxes!$N$14:$N$17,Taxes!$J$14:$J$17,YEAR(CA$4))=4,IF(CA$1&lt;=Taxes!$P$48*12,Taxes!$P$49,IF(CA$1&lt;=Taxes!$P$50*12,Taxes!$P$51,Taxes!$P$44)),
IF(SUMIFS(Taxes!$N$14:$N$17,Taxes!$J$14:$J$17,YEAR(CA$4))&gt;0,SUMIFS(Taxes!$P$44:$P$46,Taxes!$N$44:$N$46,SUMIFS(Taxes!$N$14:$N$17,Taxes!$J$14:$J$17,YEAR(CA$4))),
SUMIFS(Taxes!$P$44:$P$46,Taxes!$N$44:$N$46,Taxes!$N$12))),
IF($P62=Lists!$AX$7,
IF(SUMIFS(Taxes!$N$14:$N$17,Taxes!$J$14:$J$17,YEAR(CA$4))=4,IF(CA$1&lt;=Taxes!$P$59*12,Taxes!$P$60,IF(CA$1&lt;=Taxes!$P$61*12,Taxes!$P$62,Taxes!$P$55)),
IF(SUMIFS(Taxes!$N$14:$N$17,Taxes!$J$14:$J$17,YEAR(CA$4))&gt;0,SUMIFS(Taxes!$P$55:$P$57,Taxes!$N$55:$N$57,SUMIFS(Taxes!$N$14:$N$17,Taxes!$J$14:$J$17,YEAR(CA$4))),
SUMIFS(Taxes!$P$55:$P$57,Taxes!$N$55:$N$57,Taxes!$N$12))),
IF($P62=Lists!$AX$8,
IF(SUMIFS(Taxes!$N$14:$N$17,Taxes!$J$14:$J$17,YEAR(CA$4))=4,IF(CA$1&lt;=Taxes!$P$70*12,Taxes!$P$71,IF(CA$1&lt;=Taxes!$P$72*12,Taxes!$P$73,Taxes!$P$66)),
IF(SUMIFS(Taxes!$N$14:$N$17,Taxes!$J$14:$J$17,YEAR(CA$4))&gt;0,SUMIFS(Taxes!$P$66:$P$68,Taxes!$N$66:$N$68,SUMIFS(Taxes!$N$14:$N$17,Taxes!$J$14:$J$17,YEAR(CA$4))),
SUMIFS(Taxes!$P$66:$P$68,Taxes!$N$66:$N$68,Taxes!$N$12))),
0)))
))</f>
        <v>0</v>
      </c>
      <c r="CB62" s="5">
        <f ca="1">IF(CB$4="",0,IF($P62="",0,CB59*(1/12)*
IF($P62=Lists!$AX$6,
IF(SUMIFS(Taxes!$N$14:$N$17,Taxes!$J$14:$J$17,YEAR(CB$4))=4,IF(CB$1&lt;=Taxes!$P$48*12,Taxes!$P$49,IF(CB$1&lt;=Taxes!$P$50*12,Taxes!$P$51,Taxes!$P$44)),
IF(SUMIFS(Taxes!$N$14:$N$17,Taxes!$J$14:$J$17,YEAR(CB$4))&gt;0,SUMIFS(Taxes!$P$44:$P$46,Taxes!$N$44:$N$46,SUMIFS(Taxes!$N$14:$N$17,Taxes!$J$14:$J$17,YEAR(CB$4))),
SUMIFS(Taxes!$P$44:$P$46,Taxes!$N$44:$N$46,Taxes!$N$12))),
IF($P62=Lists!$AX$7,
IF(SUMIFS(Taxes!$N$14:$N$17,Taxes!$J$14:$J$17,YEAR(CB$4))=4,IF(CB$1&lt;=Taxes!$P$59*12,Taxes!$P$60,IF(CB$1&lt;=Taxes!$P$61*12,Taxes!$P$62,Taxes!$P$55)),
IF(SUMIFS(Taxes!$N$14:$N$17,Taxes!$J$14:$J$17,YEAR(CB$4))&gt;0,SUMIFS(Taxes!$P$55:$P$57,Taxes!$N$55:$N$57,SUMIFS(Taxes!$N$14:$N$17,Taxes!$J$14:$J$17,YEAR(CB$4))),
SUMIFS(Taxes!$P$55:$P$57,Taxes!$N$55:$N$57,Taxes!$N$12))),
IF($P62=Lists!$AX$8,
IF(SUMIFS(Taxes!$N$14:$N$17,Taxes!$J$14:$J$17,YEAR(CB$4))=4,IF(CB$1&lt;=Taxes!$P$70*12,Taxes!$P$71,IF(CB$1&lt;=Taxes!$P$72*12,Taxes!$P$73,Taxes!$P$66)),
IF(SUMIFS(Taxes!$N$14:$N$17,Taxes!$J$14:$J$17,YEAR(CB$4))&gt;0,SUMIFS(Taxes!$P$66:$P$68,Taxes!$N$66:$N$68,SUMIFS(Taxes!$N$14:$N$17,Taxes!$J$14:$J$17,YEAR(CB$4))),
SUMIFS(Taxes!$P$66:$P$68,Taxes!$N$66:$N$68,Taxes!$N$12))),
0)))
))</f>
        <v>0</v>
      </c>
      <c r="CC62" s="5">
        <f ca="1">IF(CC$4="",0,IF($P62="",0,CC59*(1/12)*
IF($P62=Lists!$AX$6,
IF(SUMIFS(Taxes!$N$14:$N$17,Taxes!$J$14:$J$17,YEAR(CC$4))=4,IF(CC$1&lt;=Taxes!$P$48*12,Taxes!$P$49,IF(CC$1&lt;=Taxes!$P$50*12,Taxes!$P$51,Taxes!$P$44)),
IF(SUMIFS(Taxes!$N$14:$N$17,Taxes!$J$14:$J$17,YEAR(CC$4))&gt;0,SUMIFS(Taxes!$P$44:$P$46,Taxes!$N$44:$N$46,SUMIFS(Taxes!$N$14:$N$17,Taxes!$J$14:$J$17,YEAR(CC$4))),
SUMIFS(Taxes!$P$44:$P$46,Taxes!$N$44:$N$46,Taxes!$N$12))),
IF($P62=Lists!$AX$7,
IF(SUMIFS(Taxes!$N$14:$N$17,Taxes!$J$14:$J$17,YEAR(CC$4))=4,IF(CC$1&lt;=Taxes!$P$59*12,Taxes!$P$60,IF(CC$1&lt;=Taxes!$P$61*12,Taxes!$P$62,Taxes!$P$55)),
IF(SUMIFS(Taxes!$N$14:$N$17,Taxes!$J$14:$J$17,YEAR(CC$4))&gt;0,SUMIFS(Taxes!$P$55:$P$57,Taxes!$N$55:$N$57,SUMIFS(Taxes!$N$14:$N$17,Taxes!$J$14:$J$17,YEAR(CC$4))),
SUMIFS(Taxes!$P$55:$P$57,Taxes!$N$55:$N$57,Taxes!$N$12))),
IF($P62=Lists!$AX$8,
IF(SUMIFS(Taxes!$N$14:$N$17,Taxes!$J$14:$J$17,YEAR(CC$4))=4,IF(CC$1&lt;=Taxes!$P$70*12,Taxes!$P$71,IF(CC$1&lt;=Taxes!$P$72*12,Taxes!$P$73,Taxes!$P$66)),
IF(SUMIFS(Taxes!$N$14:$N$17,Taxes!$J$14:$J$17,YEAR(CC$4))&gt;0,SUMIFS(Taxes!$P$66:$P$68,Taxes!$N$66:$N$68,SUMIFS(Taxes!$N$14:$N$17,Taxes!$J$14:$J$17,YEAR(CC$4))),
SUMIFS(Taxes!$P$66:$P$68,Taxes!$N$66:$N$68,Taxes!$N$12))),
0)))
))</f>
        <v>0</v>
      </c>
      <c r="CD62" s="5">
        <f ca="1">IF(CD$4="",0,IF($P62="",0,CD59*(1/12)*
IF($P62=Lists!$AX$6,
IF(SUMIFS(Taxes!$N$14:$N$17,Taxes!$J$14:$J$17,YEAR(CD$4))=4,IF(CD$1&lt;=Taxes!$P$48*12,Taxes!$P$49,IF(CD$1&lt;=Taxes!$P$50*12,Taxes!$P$51,Taxes!$P$44)),
IF(SUMIFS(Taxes!$N$14:$N$17,Taxes!$J$14:$J$17,YEAR(CD$4))&gt;0,SUMIFS(Taxes!$P$44:$P$46,Taxes!$N$44:$N$46,SUMIFS(Taxes!$N$14:$N$17,Taxes!$J$14:$J$17,YEAR(CD$4))),
SUMIFS(Taxes!$P$44:$P$46,Taxes!$N$44:$N$46,Taxes!$N$12))),
IF($P62=Lists!$AX$7,
IF(SUMIFS(Taxes!$N$14:$N$17,Taxes!$J$14:$J$17,YEAR(CD$4))=4,IF(CD$1&lt;=Taxes!$P$59*12,Taxes!$P$60,IF(CD$1&lt;=Taxes!$P$61*12,Taxes!$P$62,Taxes!$P$55)),
IF(SUMIFS(Taxes!$N$14:$N$17,Taxes!$J$14:$J$17,YEAR(CD$4))&gt;0,SUMIFS(Taxes!$P$55:$P$57,Taxes!$N$55:$N$57,SUMIFS(Taxes!$N$14:$N$17,Taxes!$J$14:$J$17,YEAR(CD$4))),
SUMIFS(Taxes!$P$55:$P$57,Taxes!$N$55:$N$57,Taxes!$N$12))),
IF($P62=Lists!$AX$8,
IF(SUMIFS(Taxes!$N$14:$N$17,Taxes!$J$14:$J$17,YEAR(CD$4))=4,IF(CD$1&lt;=Taxes!$P$70*12,Taxes!$P$71,IF(CD$1&lt;=Taxes!$P$72*12,Taxes!$P$73,Taxes!$P$66)),
IF(SUMIFS(Taxes!$N$14:$N$17,Taxes!$J$14:$J$17,YEAR(CD$4))&gt;0,SUMIFS(Taxes!$P$66:$P$68,Taxes!$N$66:$N$68,SUMIFS(Taxes!$N$14:$N$17,Taxes!$J$14:$J$17,YEAR(CD$4))),
SUMIFS(Taxes!$P$66:$P$68,Taxes!$N$66:$N$68,Taxes!$N$12))),
0)))
))</f>
        <v>0</v>
      </c>
      <c r="CE62" s="5">
        <f ca="1">IF(CE$4="",0,IF($P62="",0,CE59*(1/12)*
IF($P62=Lists!$AX$6,
IF(SUMIFS(Taxes!$N$14:$N$17,Taxes!$J$14:$J$17,YEAR(CE$4))=4,IF(CE$1&lt;=Taxes!$P$48*12,Taxes!$P$49,IF(CE$1&lt;=Taxes!$P$50*12,Taxes!$P$51,Taxes!$P$44)),
IF(SUMIFS(Taxes!$N$14:$N$17,Taxes!$J$14:$J$17,YEAR(CE$4))&gt;0,SUMIFS(Taxes!$P$44:$P$46,Taxes!$N$44:$N$46,SUMIFS(Taxes!$N$14:$N$17,Taxes!$J$14:$J$17,YEAR(CE$4))),
SUMIFS(Taxes!$P$44:$P$46,Taxes!$N$44:$N$46,Taxes!$N$12))),
IF($P62=Lists!$AX$7,
IF(SUMIFS(Taxes!$N$14:$N$17,Taxes!$J$14:$J$17,YEAR(CE$4))=4,IF(CE$1&lt;=Taxes!$P$59*12,Taxes!$P$60,IF(CE$1&lt;=Taxes!$P$61*12,Taxes!$P$62,Taxes!$P$55)),
IF(SUMIFS(Taxes!$N$14:$N$17,Taxes!$J$14:$J$17,YEAR(CE$4))&gt;0,SUMIFS(Taxes!$P$55:$P$57,Taxes!$N$55:$N$57,SUMIFS(Taxes!$N$14:$N$17,Taxes!$J$14:$J$17,YEAR(CE$4))),
SUMIFS(Taxes!$P$55:$P$57,Taxes!$N$55:$N$57,Taxes!$N$12))),
IF($P62=Lists!$AX$8,
IF(SUMIFS(Taxes!$N$14:$N$17,Taxes!$J$14:$J$17,YEAR(CE$4))=4,IF(CE$1&lt;=Taxes!$P$70*12,Taxes!$P$71,IF(CE$1&lt;=Taxes!$P$72*12,Taxes!$P$73,Taxes!$P$66)),
IF(SUMIFS(Taxes!$N$14:$N$17,Taxes!$J$14:$J$17,YEAR(CE$4))&gt;0,SUMIFS(Taxes!$P$66:$P$68,Taxes!$N$66:$N$68,SUMIFS(Taxes!$N$14:$N$17,Taxes!$J$14:$J$17,YEAR(CE$4))),
SUMIFS(Taxes!$P$66:$P$68,Taxes!$N$66:$N$68,Taxes!$N$12))),
0)))
))</f>
        <v>0</v>
      </c>
      <c r="CF62" s="5">
        <f ca="1">IF(CF$4="",0,IF($P62="",0,CF59*(1/12)*
IF($P62=Lists!$AX$6,
IF(SUMIFS(Taxes!$N$14:$N$17,Taxes!$J$14:$J$17,YEAR(CF$4))=4,IF(CF$1&lt;=Taxes!$P$48*12,Taxes!$P$49,IF(CF$1&lt;=Taxes!$P$50*12,Taxes!$P$51,Taxes!$P$44)),
IF(SUMIFS(Taxes!$N$14:$N$17,Taxes!$J$14:$J$17,YEAR(CF$4))&gt;0,SUMIFS(Taxes!$P$44:$P$46,Taxes!$N$44:$N$46,SUMIFS(Taxes!$N$14:$N$17,Taxes!$J$14:$J$17,YEAR(CF$4))),
SUMIFS(Taxes!$P$44:$P$46,Taxes!$N$44:$N$46,Taxes!$N$12))),
IF($P62=Lists!$AX$7,
IF(SUMIFS(Taxes!$N$14:$N$17,Taxes!$J$14:$J$17,YEAR(CF$4))=4,IF(CF$1&lt;=Taxes!$P$59*12,Taxes!$P$60,IF(CF$1&lt;=Taxes!$P$61*12,Taxes!$P$62,Taxes!$P$55)),
IF(SUMIFS(Taxes!$N$14:$N$17,Taxes!$J$14:$J$17,YEAR(CF$4))&gt;0,SUMIFS(Taxes!$P$55:$P$57,Taxes!$N$55:$N$57,SUMIFS(Taxes!$N$14:$N$17,Taxes!$J$14:$J$17,YEAR(CF$4))),
SUMIFS(Taxes!$P$55:$P$57,Taxes!$N$55:$N$57,Taxes!$N$12))),
IF($P62=Lists!$AX$8,
IF(SUMIFS(Taxes!$N$14:$N$17,Taxes!$J$14:$J$17,YEAR(CF$4))=4,IF(CF$1&lt;=Taxes!$P$70*12,Taxes!$P$71,IF(CF$1&lt;=Taxes!$P$72*12,Taxes!$P$73,Taxes!$P$66)),
IF(SUMIFS(Taxes!$N$14:$N$17,Taxes!$J$14:$J$17,YEAR(CF$4))&gt;0,SUMIFS(Taxes!$P$66:$P$68,Taxes!$N$66:$N$68,SUMIFS(Taxes!$N$14:$N$17,Taxes!$J$14:$J$17,YEAR(CF$4))),
SUMIFS(Taxes!$P$66:$P$68,Taxes!$N$66:$N$68,Taxes!$N$12))),
0)))
))</f>
        <v>0</v>
      </c>
    </row>
    <row r="63" spans="2:84" x14ac:dyDescent="0.3">
      <c r="B63" s="13">
        <f>ROW()</f>
        <v>63</v>
      </c>
    </row>
    <row r="64" spans="2:84" x14ac:dyDescent="0.3">
      <c r="B64" s="13">
        <f>ROW()</f>
        <v>64</v>
      </c>
      <c r="H64" s="1" t="str">
        <f>H61</f>
        <v>Налоги на внеоборотные активы</v>
      </c>
      <c r="M64" s="53" t="s">
        <v>18</v>
      </c>
      <c r="P64" s="72" t="str">
        <f>Lists!$AI$10</f>
        <v>CF(-)</v>
      </c>
      <c r="U64" s="5">
        <f t="shared" ref="U64:U65" ca="1" si="77">SUM(INDIRECT(ADDRESS($B64,$X$2)&amp;":"&amp;ADDRESS($B64,$X$2-1+$P$8)))</f>
        <v>0</v>
      </c>
      <c r="X64" s="5">
        <f t="shared" ref="X64:BC64" ca="1" si="78">IF(X$4="",0,SUM(X65:X65))</f>
        <v>0</v>
      </c>
      <c r="Y64" s="5">
        <f t="shared" ca="1" si="78"/>
        <v>0</v>
      </c>
      <c r="Z64" s="5">
        <f t="shared" ca="1" si="78"/>
        <v>0</v>
      </c>
      <c r="AA64" s="5">
        <f t="shared" ca="1" si="78"/>
        <v>0</v>
      </c>
      <c r="AB64" s="5">
        <f t="shared" ca="1" si="78"/>
        <v>0</v>
      </c>
      <c r="AC64" s="5">
        <f t="shared" ca="1" si="78"/>
        <v>0</v>
      </c>
      <c r="AD64" s="5">
        <f t="shared" ca="1" si="78"/>
        <v>0</v>
      </c>
      <c r="AE64" s="5">
        <f t="shared" ca="1" si="78"/>
        <v>0</v>
      </c>
      <c r="AF64" s="5">
        <f t="shared" ca="1" si="78"/>
        <v>0</v>
      </c>
      <c r="AG64" s="5">
        <f t="shared" ca="1" si="78"/>
        <v>0</v>
      </c>
      <c r="AH64" s="5">
        <f t="shared" ca="1" si="78"/>
        <v>0</v>
      </c>
      <c r="AI64" s="5">
        <f t="shared" ca="1" si="78"/>
        <v>0</v>
      </c>
      <c r="AJ64" s="5">
        <f t="shared" ca="1" si="78"/>
        <v>0</v>
      </c>
      <c r="AK64" s="5">
        <f t="shared" ca="1" si="78"/>
        <v>0</v>
      </c>
      <c r="AL64" s="5">
        <f t="shared" ca="1" si="78"/>
        <v>0</v>
      </c>
      <c r="AM64" s="5">
        <f t="shared" ca="1" si="78"/>
        <v>0</v>
      </c>
      <c r="AN64" s="5">
        <f t="shared" ca="1" si="78"/>
        <v>0</v>
      </c>
      <c r="AO64" s="5">
        <f t="shared" ca="1" si="78"/>
        <v>0</v>
      </c>
      <c r="AP64" s="5">
        <f t="shared" ca="1" si="78"/>
        <v>0</v>
      </c>
      <c r="AQ64" s="5">
        <f t="shared" ca="1" si="78"/>
        <v>0</v>
      </c>
      <c r="AR64" s="5">
        <f t="shared" ca="1" si="78"/>
        <v>0</v>
      </c>
      <c r="AS64" s="5">
        <f t="shared" ca="1" si="78"/>
        <v>0</v>
      </c>
      <c r="AT64" s="5">
        <f t="shared" ca="1" si="78"/>
        <v>0</v>
      </c>
      <c r="AU64" s="5">
        <f t="shared" ca="1" si="78"/>
        <v>0</v>
      </c>
      <c r="AV64" s="5">
        <f t="shared" ca="1" si="78"/>
        <v>0</v>
      </c>
      <c r="AW64" s="5">
        <f t="shared" ca="1" si="78"/>
        <v>0</v>
      </c>
      <c r="AX64" s="5">
        <f t="shared" ca="1" si="78"/>
        <v>0</v>
      </c>
      <c r="AY64" s="5">
        <f t="shared" ca="1" si="78"/>
        <v>0</v>
      </c>
      <c r="AZ64" s="5">
        <f t="shared" ca="1" si="78"/>
        <v>0</v>
      </c>
      <c r="BA64" s="5">
        <f t="shared" ca="1" si="78"/>
        <v>0</v>
      </c>
      <c r="BB64" s="5">
        <f t="shared" ca="1" si="78"/>
        <v>0</v>
      </c>
      <c r="BC64" s="5">
        <f t="shared" ca="1" si="78"/>
        <v>0</v>
      </c>
      <c r="BD64" s="5">
        <f t="shared" ref="BD64:CF64" ca="1" si="79">IF(BD$4="",0,SUM(BD65:BD65))</f>
        <v>0</v>
      </c>
      <c r="BE64" s="5">
        <f t="shared" ca="1" si="79"/>
        <v>0</v>
      </c>
      <c r="BF64" s="5">
        <f t="shared" ca="1" si="79"/>
        <v>0</v>
      </c>
      <c r="BG64" s="5">
        <f t="shared" ca="1" si="79"/>
        <v>0</v>
      </c>
      <c r="BH64" s="5">
        <f t="shared" ca="1" si="79"/>
        <v>0</v>
      </c>
      <c r="BI64" s="5">
        <f t="shared" ca="1" si="79"/>
        <v>0</v>
      </c>
      <c r="BJ64" s="5">
        <f t="shared" ca="1" si="79"/>
        <v>0</v>
      </c>
      <c r="BK64" s="5">
        <f t="shared" ca="1" si="79"/>
        <v>0</v>
      </c>
      <c r="BL64" s="5">
        <f t="shared" ca="1" si="79"/>
        <v>0</v>
      </c>
      <c r="BM64" s="5">
        <f t="shared" ca="1" si="79"/>
        <v>0</v>
      </c>
      <c r="BN64" s="5">
        <f t="shared" ca="1" si="79"/>
        <v>0</v>
      </c>
      <c r="BO64" s="5">
        <f t="shared" ca="1" si="79"/>
        <v>0</v>
      </c>
      <c r="BP64" s="5">
        <f t="shared" ca="1" si="79"/>
        <v>0</v>
      </c>
      <c r="BQ64" s="5">
        <f t="shared" ca="1" si="79"/>
        <v>0</v>
      </c>
      <c r="BR64" s="5">
        <f t="shared" ca="1" si="79"/>
        <v>0</v>
      </c>
      <c r="BS64" s="5">
        <f t="shared" ca="1" si="79"/>
        <v>0</v>
      </c>
      <c r="BT64" s="5">
        <f t="shared" ca="1" si="79"/>
        <v>0</v>
      </c>
      <c r="BU64" s="5">
        <f t="shared" ca="1" si="79"/>
        <v>0</v>
      </c>
      <c r="BV64" s="5">
        <f t="shared" ca="1" si="79"/>
        <v>0</v>
      </c>
      <c r="BW64" s="5">
        <f t="shared" ca="1" si="79"/>
        <v>0</v>
      </c>
      <c r="BX64" s="5">
        <f t="shared" ca="1" si="79"/>
        <v>0</v>
      </c>
      <c r="BY64" s="5">
        <f t="shared" ca="1" si="79"/>
        <v>0</v>
      </c>
      <c r="BZ64" s="5">
        <f t="shared" ca="1" si="79"/>
        <v>0</v>
      </c>
      <c r="CA64" s="5">
        <f t="shared" ca="1" si="79"/>
        <v>0</v>
      </c>
      <c r="CB64" s="5">
        <f t="shared" ca="1" si="79"/>
        <v>0</v>
      </c>
      <c r="CC64" s="5">
        <f t="shared" ca="1" si="79"/>
        <v>0</v>
      </c>
      <c r="CD64" s="5">
        <f t="shared" ca="1" si="79"/>
        <v>0</v>
      </c>
      <c r="CE64" s="5">
        <f t="shared" ca="1" si="79"/>
        <v>0</v>
      </c>
      <c r="CF64" s="5">
        <f t="shared" ca="1" si="79"/>
        <v>0</v>
      </c>
    </row>
    <row r="65" spans="2:84" x14ac:dyDescent="0.3">
      <c r="B65" s="13">
        <f>ROW()</f>
        <v>65</v>
      </c>
      <c r="H65" s="1" t="str">
        <f>H64</f>
        <v>Налоги на внеоборотные активы</v>
      </c>
      <c r="I65" s="1" t="str">
        <f>I62</f>
        <v>Налоги на внеоборотные активы в лизинге</v>
      </c>
      <c r="M65" s="53" t="s">
        <v>18</v>
      </c>
      <c r="P65" s="72"/>
      <c r="U65" s="5">
        <f t="shared" ca="1" si="77"/>
        <v>0</v>
      </c>
      <c r="X65" s="5">
        <f ca="1">IF(X$4="",0,IF(OR(MONTH(X$4)=3,MONTH(X$4)=4,MONTH(X$4)=7,MONTH(X$4)=10),
SUMIFS($W62:W62,$W$1:W$1,"&lt;="&amp;(X$1-(MONTH(X$4)-3*INT((MONTH(X$4)-1)/3))),$W$1:W$1,"&gt;="&amp;(X$1-2-(MONTH(X$4)-3*INT((MONTH(X$4)-1)/3)))),
0))</f>
        <v>0</v>
      </c>
      <c r="Y65" s="5">
        <f ca="1">IF(Y$4="",0,IF(OR(MONTH(Y$4)=3,MONTH(Y$4)=4,MONTH(Y$4)=7,MONTH(Y$4)=10),
SUMIFS($W62:X62,$W$1:X$1,"&lt;="&amp;(Y$1-(MONTH(Y$4)-3*INT((MONTH(Y$4)-1)/3))),$W$1:X$1,"&gt;="&amp;(Y$1-2-(MONTH(Y$4)-3*INT((MONTH(Y$4)-1)/3)))),
0))</f>
        <v>0</v>
      </c>
      <c r="Z65" s="5">
        <f ca="1">IF(Z$4="",0,IF(OR(MONTH(Z$4)=3,MONTH(Z$4)=4,MONTH(Z$4)=7,MONTH(Z$4)=10),
SUMIFS($W62:Y62,$W$1:Y$1,"&lt;="&amp;(Z$1-(MONTH(Z$4)-3*INT((MONTH(Z$4)-1)/3))),$W$1:Y$1,"&gt;="&amp;(Z$1-2-(MONTH(Z$4)-3*INT((MONTH(Z$4)-1)/3)))),
0))</f>
        <v>0</v>
      </c>
      <c r="AA65" s="5">
        <f ca="1">IF(AA$4="",0,IF(OR(MONTH(AA$4)=3,MONTH(AA$4)=4,MONTH(AA$4)=7,MONTH(AA$4)=10),
SUMIFS($W62:Z62,$W$1:Z$1,"&lt;="&amp;(AA$1-(MONTH(AA$4)-3*INT((MONTH(AA$4)-1)/3))),$W$1:Z$1,"&gt;="&amp;(AA$1-2-(MONTH(AA$4)-3*INT((MONTH(AA$4)-1)/3)))),
0))</f>
        <v>0</v>
      </c>
      <c r="AB65" s="5">
        <f ca="1">IF(AB$4="",0,IF(OR(MONTH(AB$4)=3,MONTH(AB$4)=4,MONTH(AB$4)=7,MONTH(AB$4)=10),
SUMIFS($W62:AA62,$W$1:AA$1,"&lt;="&amp;(AB$1-(MONTH(AB$4)-3*INT((MONTH(AB$4)-1)/3))),$W$1:AA$1,"&gt;="&amp;(AB$1-2-(MONTH(AB$4)-3*INT((MONTH(AB$4)-1)/3)))),
0))</f>
        <v>0</v>
      </c>
      <c r="AC65" s="5">
        <f ca="1">IF(AC$4="",0,IF(OR(MONTH(AC$4)=3,MONTH(AC$4)=4,MONTH(AC$4)=7,MONTH(AC$4)=10),
SUMIFS($W62:AB62,$W$1:AB$1,"&lt;="&amp;(AC$1-(MONTH(AC$4)-3*INT((MONTH(AC$4)-1)/3))),$W$1:AB$1,"&gt;="&amp;(AC$1-2-(MONTH(AC$4)-3*INT((MONTH(AC$4)-1)/3)))),
0))</f>
        <v>0</v>
      </c>
      <c r="AD65" s="5">
        <f ca="1">IF(AD$4="",0,IF(OR(MONTH(AD$4)=3,MONTH(AD$4)=4,MONTH(AD$4)=7,MONTH(AD$4)=10),
SUMIFS($W62:AC62,$W$1:AC$1,"&lt;="&amp;(AD$1-(MONTH(AD$4)-3*INT((MONTH(AD$4)-1)/3))),$W$1:AC$1,"&gt;="&amp;(AD$1-2-(MONTH(AD$4)-3*INT((MONTH(AD$4)-1)/3)))),
0))</f>
        <v>0</v>
      </c>
      <c r="AE65" s="5">
        <f ca="1">IF(AE$4="",0,IF(OR(MONTH(AE$4)=3,MONTH(AE$4)=4,MONTH(AE$4)=7,MONTH(AE$4)=10),
SUMIFS($W62:AD62,$W$1:AD$1,"&lt;="&amp;(AE$1-(MONTH(AE$4)-3*INT((MONTH(AE$4)-1)/3))),$W$1:AD$1,"&gt;="&amp;(AE$1-2-(MONTH(AE$4)-3*INT((MONTH(AE$4)-1)/3)))),
0))</f>
        <v>0</v>
      </c>
      <c r="AF65" s="5">
        <f ca="1">IF(AF$4="",0,IF(OR(MONTH(AF$4)=3,MONTH(AF$4)=4,MONTH(AF$4)=7,MONTH(AF$4)=10),
SUMIFS($W62:AE62,$W$1:AE$1,"&lt;="&amp;(AF$1-(MONTH(AF$4)-3*INT((MONTH(AF$4)-1)/3))),$W$1:AE$1,"&gt;="&amp;(AF$1-2-(MONTH(AF$4)-3*INT((MONTH(AF$4)-1)/3)))),
0))</f>
        <v>0</v>
      </c>
      <c r="AG65" s="5">
        <f ca="1">IF(AG$4="",0,IF(OR(MONTH(AG$4)=3,MONTH(AG$4)=4,MONTH(AG$4)=7,MONTH(AG$4)=10),
SUMIFS($W62:AF62,$W$1:AF$1,"&lt;="&amp;(AG$1-(MONTH(AG$4)-3*INT((MONTH(AG$4)-1)/3))),$W$1:AF$1,"&gt;="&amp;(AG$1-2-(MONTH(AG$4)-3*INT((MONTH(AG$4)-1)/3)))),
0))</f>
        <v>0</v>
      </c>
      <c r="AH65" s="5">
        <f ca="1">IF(AH$4="",0,IF(OR(MONTH(AH$4)=3,MONTH(AH$4)=4,MONTH(AH$4)=7,MONTH(AH$4)=10),
SUMIFS($W62:AG62,$W$1:AG$1,"&lt;="&amp;(AH$1-(MONTH(AH$4)-3*INT((MONTH(AH$4)-1)/3))),$W$1:AG$1,"&gt;="&amp;(AH$1-2-(MONTH(AH$4)-3*INT((MONTH(AH$4)-1)/3)))),
0))</f>
        <v>0</v>
      </c>
      <c r="AI65" s="5">
        <f ca="1">IF(AI$4="",0,IF(OR(MONTH(AI$4)=3,MONTH(AI$4)=4,MONTH(AI$4)=7,MONTH(AI$4)=10),
SUMIFS($W62:AH62,$W$1:AH$1,"&lt;="&amp;(AI$1-(MONTH(AI$4)-3*INT((MONTH(AI$4)-1)/3))),$W$1:AH$1,"&gt;="&amp;(AI$1-2-(MONTH(AI$4)-3*INT((MONTH(AI$4)-1)/3)))),
0))</f>
        <v>0</v>
      </c>
      <c r="AJ65" s="5">
        <f ca="1">IF(AJ$4="",0,IF(OR(MONTH(AJ$4)=3,MONTH(AJ$4)=4,MONTH(AJ$4)=7,MONTH(AJ$4)=10),
SUMIFS($W62:AI62,$W$1:AI$1,"&lt;="&amp;(AJ$1-(MONTH(AJ$4)-3*INT((MONTH(AJ$4)-1)/3))),$W$1:AI$1,"&gt;="&amp;(AJ$1-2-(MONTH(AJ$4)-3*INT((MONTH(AJ$4)-1)/3)))),
0))</f>
        <v>0</v>
      </c>
      <c r="AK65" s="5">
        <f ca="1">IF(AK$4="",0,IF(OR(MONTH(AK$4)=3,MONTH(AK$4)=4,MONTH(AK$4)=7,MONTH(AK$4)=10),
SUMIFS($W62:AJ62,$W$1:AJ$1,"&lt;="&amp;(AK$1-(MONTH(AK$4)-3*INT((MONTH(AK$4)-1)/3))),$W$1:AJ$1,"&gt;="&amp;(AK$1-2-(MONTH(AK$4)-3*INT((MONTH(AK$4)-1)/3)))),
0))</f>
        <v>0</v>
      </c>
      <c r="AL65" s="5">
        <f ca="1">IF(AL$4="",0,IF(OR(MONTH(AL$4)=3,MONTH(AL$4)=4,MONTH(AL$4)=7,MONTH(AL$4)=10),
SUMIFS($W62:AK62,$W$1:AK$1,"&lt;="&amp;(AL$1-(MONTH(AL$4)-3*INT((MONTH(AL$4)-1)/3))),$W$1:AK$1,"&gt;="&amp;(AL$1-2-(MONTH(AL$4)-3*INT((MONTH(AL$4)-1)/3)))),
0))</f>
        <v>0</v>
      </c>
      <c r="AM65" s="5">
        <f ca="1">IF(AM$4="",0,IF(OR(MONTH(AM$4)=3,MONTH(AM$4)=4,MONTH(AM$4)=7,MONTH(AM$4)=10),
SUMIFS($W62:AL62,$W$1:AL$1,"&lt;="&amp;(AM$1-(MONTH(AM$4)-3*INT((MONTH(AM$4)-1)/3))),$W$1:AL$1,"&gt;="&amp;(AM$1-2-(MONTH(AM$4)-3*INT((MONTH(AM$4)-1)/3)))),
0))</f>
        <v>0</v>
      </c>
      <c r="AN65" s="5">
        <f ca="1">IF(AN$4="",0,IF(OR(MONTH(AN$4)=3,MONTH(AN$4)=4,MONTH(AN$4)=7,MONTH(AN$4)=10),
SUMIFS($W62:AM62,$W$1:AM$1,"&lt;="&amp;(AN$1-(MONTH(AN$4)-3*INT((MONTH(AN$4)-1)/3))),$W$1:AM$1,"&gt;="&amp;(AN$1-2-(MONTH(AN$4)-3*INT((MONTH(AN$4)-1)/3)))),
0))</f>
        <v>0</v>
      </c>
      <c r="AO65" s="5">
        <f ca="1">IF(AO$4="",0,IF(OR(MONTH(AO$4)=3,MONTH(AO$4)=4,MONTH(AO$4)=7,MONTH(AO$4)=10),
SUMIFS($W62:AN62,$W$1:AN$1,"&lt;="&amp;(AO$1-(MONTH(AO$4)-3*INT((MONTH(AO$4)-1)/3))),$W$1:AN$1,"&gt;="&amp;(AO$1-2-(MONTH(AO$4)-3*INT((MONTH(AO$4)-1)/3)))),
0))</f>
        <v>0</v>
      </c>
      <c r="AP65" s="5">
        <f ca="1">IF(AP$4="",0,IF(OR(MONTH(AP$4)=3,MONTH(AP$4)=4,MONTH(AP$4)=7,MONTH(AP$4)=10),
SUMIFS($W62:AO62,$W$1:AO$1,"&lt;="&amp;(AP$1-(MONTH(AP$4)-3*INT((MONTH(AP$4)-1)/3))),$W$1:AO$1,"&gt;="&amp;(AP$1-2-(MONTH(AP$4)-3*INT((MONTH(AP$4)-1)/3)))),
0))</f>
        <v>0</v>
      </c>
      <c r="AQ65" s="5">
        <f ca="1">IF(AQ$4="",0,IF(OR(MONTH(AQ$4)=3,MONTH(AQ$4)=4,MONTH(AQ$4)=7,MONTH(AQ$4)=10),
SUMIFS($W62:AP62,$W$1:AP$1,"&lt;="&amp;(AQ$1-(MONTH(AQ$4)-3*INT((MONTH(AQ$4)-1)/3))),$W$1:AP$1,"&gt;="&amp;(AQ$1-2-(MONTH(AQ$4)-3*INT((MONTH(AQ$4)-1)/3)))),
0))</f>
        <v>0</v>
      </c>
      <c r="AR65" s="5">
        <f ca="1">IF(AR$4="",0,IF(OR(MONTH(AR$4)=3,MONTH(AR$4)=4,MONTH(AR$4)=7,MONTH(AR$4)=10),
SUMIFS($W62:AQ62,$W$1:AQ$1,"&lt;="&amp;(AR$1-(MONTH(AR$4)-3*INT((MONTH(AR$4)-1)/3))),$W$1:AQ$1,"&gt;="&amp;(AR$1-2-(MONTH(AR$4)-3*INT((MONTH(AR$4)-1)/3)))),
0))</f>
        <v>0</v>
      </c>
      <c r="AS65" s="5">
        <f ca="1">IF(AS$4="",0,IF(OR(MONTH(AS$4)=3,MONTH(AS$4)=4,MONTH(AS$4)=7,MONTH(AS$4)=10),
SUMIFS($W62:AR62,$W$1:AR$1,"&lt;="&amp;(AS$1-(MONTH(AS$4)-3*INT((MONTH(AS$4)-1)/3))),$W$1:AR$1,"&gt;="&amp;(AS$1-2-(MONTH(AS$4)-3*INT((MONTH(AS$4)-1)/3)))),
0))</f>
        <v>0</v>
      </c>
      <c r="AT65" s="5">
        <f ca="1">IF(AT$4="",0,IF(OR(MONTH(AT$4)=3,MONTH(AT$4)=4,MONTH(AT$4)=7,MONTH(AT$4)=10),
SUMIFS($W62:AS62,$W$1:AS$1,"&lt;="&amp;(AT$1-(MONTH(AT$4)-3*INT((MONTH(AT$4)-1)/3))),$W$1:AS$1,"&gt;="&amp;(AT$1-2-(MONTH(AT$4)-3*INT((MONTH(AT$4)-1)/3)))),
0))</f>
        <v>0</v>
      </c>
      <c r="AU65" s="5">
        <f ca="1">IF(AU$4="",0,IF(OR(MONTH(AU$4)=3,MONTH(AU$4)=4,MONTH(AU$4)=7,MONTH(AU$4)=10),
SUMIFS($W62:AT62,$W$1:AT$1,"&lt;="&amp;(AU$1-(MONTH(AU$4)-3*INT((MONTH(AU$4)-1)/3))),$W$1:AT$1,"&gt;="&amp;(AU$1-2-(MONTH(AU$4)-3*INT((MONTH(AU$4)-1)/3)))),
0))</f>
        <v>0</v>
      </c>
      <c r="AV65" s="5">
        <f ca="1">IF(AV$4="",0,IF(OR(MONTH(AV$4)=3,MONTH(AV$4)=4,MONTH(AV$4)=7,MONTH(AV$4)=10),
SUMIFS($W62:AU62,$W$1:AU$1,"&lt;="&amp;(AV$1-(MONTH(AV$4)-3*INT((MONTH(AV$4)-1)/3))),$W$1:AU$1,"&gt;="&amp;(AV$1-2-(MONTH(AV$4)-3*INT((MONTH(AV$4)-1)/3)))),
0))</f>
        <v>0</v>
      </c>
      <c r="AW65" s="5">
        <f ca="1">IF(AW$4="",0,IF(OR(MONTH(AW$4)=3,MONTH(AW$4)=4,MONTH(AW$4)=7,MONTH(AW$4)=10),
SUMIFS($W62:AV62,$W$1:AV$1,"&lt;="&amp;(AW$1-(MONTH(AW$4)-3*INT((MONTH(AW$4)-1)/3))),$W$1:AV$1,"&gt;="&amp;(AW$1-2-(MONTH(AW$4)-3*INT((MONTH(AW$4)-1)/3)))),
0))</f>
        <v>0</v>
      </c>
      <c r="AX65" s="5">
        <f ca="1">IF(AX$4="",0,IF(OR(MONTH(AX$4)=3,MONTH(AX$4)=4,MONTH(AX$4)=7,MONTH(AX$4)=10),
SUMIFS($W62:AW62,$W$1:AW$1,"&lt;="&amp;(AX$1-(MONTH(AX$4)-3*INT((MONTH(AX$4)-1)/3))),$W$1:AW$1,"&gt;="&amp;(AX$1-2-(MONTH(AX$4)-3*INT((MONTH(AX$4)-1)/3)))),
0))</f>
        <v>0</v>
      </c>
      <c r="AY65" s="5">
        <f ca="1">IF(AY$4="",0,IF(OR(MONTH(AY$4)=3,MONTH(AY$4)=4,MONTH(AY$4)=7,MONTH(AY$4)=10),
SUMIFS($W62:AX62,$W$1:AX$1,"&lt;="&amp;(AY$1-(MONTH(AY$4)-3*INT((MONTH(AY$4)-1)/3))),$W$1:AX$1,"&gt;="&amp;(AY$1-2-(MONTH(AY$4)-3*INT((MONTH(AY$4)-1)/3)))),
0))</f>
        <v>0</v>
      </c>
      <c r="AZ65" s="5">
        <f ca="1">IF(AZ$4="",0,IF(OR(MONTH(AZ$4)=3,MONTH(AZ$4)=4,MONTH(AZ$4)=7,MONTH(AZ$4)=10),
SUMIFS($W62:AY62,$W$1:AY$1,"&lt;="&amp;(AZ$1-(MONTH(AZ$4)-3*INT((MONTH(AZ$4)-1)/3))),$W$1:AY$1,"&gt;="&amp;(AZ$1-2-(MONTH(AZ$4)-3*INT((MONTH(AZ$4)-1)/3)))),
0))</f>
        <v>0</v>
      </c>
      <c r="BA65" s="5">
        <f ca="1">IF(BA$4="",0,IF(OR(MONTH(BA$4)=3,MONTH(BA$4)=4,MONTH(BA$4)=7,MONTH(BA$4)=10),
SUMIFS($W62:AZ62,$W$1:AZ$1,"&lt;="&amp;(BA$1-(MONTH(BA$4)-3*INT((MONTH(BA$4)-1)/3))),$W$1:AZ$1,"&gt;="&amp;(BA$1-2-(MONTH(BA$4)-3*INT((MONTH(BA$4)-1)/3)))),
0))</f>
        <v>0</v>
      </c>
      <c r="BB65" s="5">
        <f ca="1">IF(BB$4="",0,IF(OR(MONTH(BB$4)=3,MONTH(BB$4)=4,MONTH(BB$4)=7,MONTH(BB$4)=10),
SUMIFS($W62:BA62,$W$1:BA$1,"&lt;="&amp;(BB$1-(MONTH(BB$4)-3*INT((MONTH(BB$4)-1)/3))),$W$1:BA$1,"&gt;="&amp;(BB$1-2-(MONTH(BB$4)-3*INT((MONTH(BB$4)-1)/3)))),
0))</f>
        <v>0</v>
      </c>
      <c r="BC65" s="5">
        <f ca="1">IF(BC$4="",0,IF(OR(MONTH(BC$4)=3,MONTH(BC$4)=4,MONTH(BC$4)=7,MONTH(BC$4)=10),
SUMIFS($W62:BB62,$W$1:BB$1,"&lt;="&amp;(BC$1-(MONTH(BC$4)-3*INT((MONTH(BC$4)-1)/3))),$W$1:BB$1,"&gt;="&amp;(BC$1-2-(MONTH(BC$4)-3*INT((MONTH(BC$4)-1)/3)))),
0))</f>
        <v>0</v>
      </c>
      <c r="BD65" s="5">
        <f ca="1">IF(BD$4="",0,IF(OR(MONTH(BD$4)=3,MONTH(BD$4)=4,MONTH(BD$4)=7,MONTH(BD$4)=10),
SUMIFS($W62:BC62,$W$1:BC$1,"&lt;="&amp;(BD$1-(MONTH(BD$4)-3*INT((MONTH(BD$4)-1)/3))),$W$1:BC$1,"&gt;="&amp;(BD$1-2-(MONTH(BD$4)-3*INT((MONTH(BD$4)-1)/3)))),
0))</f>
        <v>0</v>
      </c>
      <c r="BE65" s="5">
        <f ca="1">IF(BE$4="",0,IF(OR(MONTH(BE$4)=3,MONTH(BE$4)=4,MONTH(BE$4)=7,MONTH(BE$4)=10),
SUMIFS($W62:BD62,$W$1:BD$1,"&lt;="&amp;(BE$1-(MONTH(BE$4)-3*INT((MONTH(BE$4)-1)/3))),$W$1:BD$1,"&gt;="&amp;(BE$1-2-(MONTH(BE$4)-3*INT((MONTH(BE$4)-1)/3)))),
0))</f>
        <v>0</v>
      </c>
      <c r="BF65" s="5">
        <f ca="1">IF(BF$4="",0,IF(OR(MONTH(BF$4)=3,MONTH(BF$4)=4,MONTH(BF$4)=7,MONTH(BF$4)=10),
SUMIFS($W62:BE62,$W$1:BE$1,"&lt;="&amp;(BF$1-(MONTH(BF$4)-3*INT((MONTH(BF$4)-1)/3))),$W$1:BE$1,"&gt;="&amp;(BF$1-2-(MONTH(BF$4)-3*INT((MONTH(BF$4)-1)/3)))),
0))</f>
        <v>0</v>
      </c>
      <c r="BG65" s="5">
        <f ca="1">IF(BG$4="",0,IF(OR(MONTH(BG$4)=3,MONTH(BG$4)=4,MONTH(BG$4)=7,MONTH(BG$4)=10),
SUMIFS($W62:BF62,$W$1:BF$1,"&lt;="&amp;(BG$1-(MONTH(BG$4)-3*INT((MONTH(BG$4)-1)/3))),$W$1:BF$1,"&gt;="&amp;(BG$1-2-(MONTH(BG$4)-3*INT((MONTH(BG$4)-1)/3)))),
0))</f>
        <v>0</v>
      </c>
      <c r="BH65" s="5">
        <f ca="1">IF(BH$4="",0,IF(OR(MONTH(BH$4)=3,MONTH(BH$4)=4,MONTH(BH$4)=7,MONTH(BH$4)=10),
SUMIFS($W62:BG62,$W$1:BG$1,"&lt;="&amp;(BH$1-(MONTH(BH$4)-3*INT((MONTH(BH$4)-1)/3))),$W$1:BG$1,"&gt;="&amp;(BH$1-2-(MONTH(BH$4)-3*INT((MONTH(BH$4)-1)/3)))),
0))</f>
        <v>0</v>
      </c>
      <c r="BI65" s="5">
        <f ca="1">IF(BI$4="",0,IF(OR(MONTH(BI$4)=3,MONTH(BI$4)=4,MONTH(BI$4)=7,MONTH(BI$4)=10),
SUMIFS($W62:BH62,$W$1:BH$1,"&lt;="&amp;(BI$1-(MONTH(BI$4)-3*INT((MONTH(BI$4)-1)/3))),$W$1:BH$1,"&gt;="&amp;(BI$1-2-(MONTH(BI$4)-3*INT((MONTH(BI$4)-1)/3)))),
0))</f>
        <v>0</v>
      </c>
      <c r="BJ65" s="5">
        <f ca="1">IF(BJ$4="",0,IF(OR(MONTH(BJ$4)=3,MONTH(BJ$4)=4,MONTH(BJ$4)=7,MONTH(BJ$4)=10),
SUMIFS($W62:BI62,$W$1:BI$1,"&lt;="&amp;(BJ$1-(MONTH(BJ$4)-3*INT((MONTH(BJ$4)-1)/3))),$W$1:BI$1,"&gt;="&amp;(BJ$1-2-(MONTH(BJ$4)-3*INT((MONTH(BJ$4)-1)/3)))),
0))</f>
        <v>0</v>
      </c>
      <c r="BK65" s="5">
        <f ca="1">IF(BK$4="",0,IF(OR(MONTH(BK$4)=3,MONTH(BK$4)=4,MONTH(BK$4)=7,MONTH(BK$4)=10),
SUMIFS($W62:BJ62,$W$1:BJ$1,"&lt;="&amp;(BK$1-(MONTH(BK$4)-3*INT((MONTH(BK$4)-1)/3))),$W$1:BJ$1,"&gt;="&amp;(BK$1-2-(MONTH(BK$4)-3*INT((MONTH(BK$4)-1)/3)))),
0))</f>
        <v>0</v>
      </c>
      <c r="BL65" s="5">
        <f ca="1">IF(BL$4="",0,IF(OR(MONTH(BL$4)=3,MONTH(BL$4)=4,MONTH(BL$4)=7,MONTH(BL$4)=10),
SUMIFS($W62:BK62,$W$1:BK$1,"&lt;="&amp;(BL$1-(MONTH(BL$4)-3*INT((MONTH(BL$4)-1)/3))),$W$1:BK$1,"&gt;="&amp;(BL$1-2-(MONTH(BL$4)-3*INT((MONTH(BL$4)-1)/3)))),
0))</f>
        <v>0</v>
      </c>
      <c r="BM65" s="5">
        <f ca="1">IF(BM$4="",0,IF(OR(MONTH(BM$4)=3,MONTH(BM$4)=4,MONTH(BM$4)=7,MONTH(BM$4)=10),
SUMIFS($W62:BL62,$W$1:BL$1,"&lt;="&amp;(BM$1-(MONTH(BM$4)-3*INT((MONTH(BM$4)-1)/3))),$W$1:BL$1,"&gt;="&amp;(BM$1-2-(MONTH(BM$4)-3*INT((MONTH(BM$4)-1)/3)))),
0))</f>
        <v>0</v>
      </c>
      <c r="BN65" s="5">
        <f ca="1">IF(BN$4="",0,IF(OR(MONTH(BN$4)=3,MONTH(BN$4)=4,MONTH(BN$4)=7,MONTH(BN$4)=10),
SUMIFS($W62:BM62,$W$1:BM$1,"&lt;="&amp;(BN$1-(MONTH(BN$4)-3*INT((MONTH(BN$4)-1)/3))),$W$1:BM$1,"&gt;="&amp;(BN$1-2-(MONTH(BN$4)-3*INT((MONTH(BN$4)-1)/3)))),
0))</f>
        <v>0</v>
      </c>
      <c r="BO65" s="5">
        <f ca="1">IF(BO$4="",0,IF(OR(MONTH(BO$4)=3,MONTH(BO$4)=4,MONTH(BO$4)=7,MONTH(BO$4)=10),
SUMIFS($W62:BN62,$W$1:BN$1,"&lt;="&amp;(BO$1-(MONTH(BO$4)-3*INT((MONTH(BO$4)-1)/3))),$W$1:BN$1,"&gt;="&amp;(BO$1-2-(MONTH(BO$4)-3*INT((MONTH(BO$4)-1)/3)))),
0))</f>
        <v>0</v>
      </c>
      <c r="BP65" s="5">
        <f ca="1">IF(BP$4="",0,IF(OR(MONTH(BP$4)=3,MONTH(BP$4)=4,MONTH(BP$4)=7,MONTH(BP$4)=10),
SUMIFS($W62:BO62,$W$1:BO$1,"&lt;="&amp;(BP$1-(MONTH(BP$4)-3*INT((MONTH(BP$4)-1)/3))),$W$1:BO$1,"&gt;="&amp;(BP$1-2-(MONTH(BP$4)-3*INT((MONTH(BP$4)-1)/3)))),
0))</f>
        <v>0</v>
      </c>
      <c r="BQ65" s="5">
        <f ca="1">IF(BQ$4="",0,IF(OR(MONTH(BQ$4)=3,MONTH(BQ$4)=4,MONTH(BQ$4)=7,MONTH(BQ$4)=10),
SUMIFS($W62:BP62,$W$1:BP$1,"&lt;="&amp;(BQ$1-(MONTH(BQ$4)-3*INT((MONTH(BQ$4)-1)/3))),$W$1:BP$1,"&gt;="&amp;(BQ$1-2-(MONTH(BQ$4)-3*INT((MONTH(BQ$4)-1)/3)))),
0))</f>
        <v>0</v>
      </c>
      <c r="BR65" s="5">
        <f ca="1">IF(BR$4="",0,IF(OR(MONTH(BR$4)=3,MONTH(BR$4)=4,MONTH(BR$4)=7,MONTH(BR$4)=10),
SUMIFS($W62:BQ62,$W$1:BQ$1,"&lt;="&amp;(BR$1-(MONTH(BR$4)-3*INT((MONTH(BR$4)-1)/3))),$W$1:BQ$1,"&gt;="&amp;(BR$1-2-(MONTH(BR$4)-3*INT((MONTH(BR$4)-1)/3)))),
0))</f>
        <v>0</v>
      </c>
      <c r="BS65" s="5">
        <f ca="1">IF(BS$4="",0,IF(OR(MONTH(BS$4)=3,MONTH(BS$4)=4,MONTH(BS$4)=7,MONTH(BS$4)=10),
SUMIFS($W62:BR62,$W$1:BR$1,"&lt;="&amp;(BS$1-(MONTH(BS$4)-3*INT((MONTH(BS$4)-1)/3))),$W$1:BR$1,"&gt;="&amp;(BS$1-2-(MONTH(BS$4)-3*INT((MONTH(BS$4)-1)/3)))),
0))</f>
        <v>0</v>
      </c>
      <c r="BT65" s="5">
        <f ca="1">IF(BT$4="",0,IF(OR(MONTH(BT$4)=3,MONTH(BT$4)=4,MONTH(BT$4)=7,MONTH(BT$4)=10),
SUMIFS($W62:BS62,$W$1:BS$1,"&lt;="&amp;(BT$1-(MONTH(BT$4)-3*INT((MONTH(BT$4)-1)/3))),$W$1:BS$1,"&gt;="&amp;(BT$1-2-(MONTH(BT$4)-3*INT((MONTH(BT$4)-1)/3)))),
0))</f>
        <v>0</v>
      </c>
      <c r="BU65" s="5">
        <f ca="1">IF(BU$4="",0,IF(OR(MONTH(BU$4)=3,MONTH(BU$4)=4,MONTH(BU$4)=7,MONTH(BU$4)=10),
SUMIFS($W62:BT62,$W$1:BT$1,"&lt;="&amp;(BU$1-(MONTH(BU$4)-3*INT((MONTH(BU$4)-1)/3))),$W$1:BT$1,"&gt;="&amp;(BU$1-2-(MONTH(BU$4)-3*INT((MONTH(BU$4)-1)/3)))),
0))</f>
        <v>0</v>
      </c>
      <c r="BV65" s="5">
        <f ca="1">IF(BV$4="",0,IF(OR(MONTH(BV$4)=3,MONTH(BV$4)=4,MONTH(BV$4)=7,MONTH(BV$4)=10),
SUMIFS($W62:BU62,$W$1:BU$1,"&lt;="&amp;(BV$1-(MONTH(BV$4)-3*INT((MONTH(BV$4)-1)/3))),$W$1:BU$1,"&gt;="&amp;(BV$1-2-(MONTH(BV$4)-3*INT((MONTH(BV$4)-1)/3)))),
0))</f>
        <v>0</v>
      </c>
      <c r="BW65" s="5">
        <f ca="1">IF(BW$4="",0,IF(OR(MONTH(BW$4)=3,MONTH(BW$4)=4,MONTH(BW$4)=7,MONTH(BW$4)=10),
SUMIFS($W62:BV62,$W$1:BV$1,"&lt;="&amp;(BW$1-(MONTH(BW$4)-3*INT((MONTH(BW$4)-1)/3))),$W$1:BV$1,"&gt;="&amp;(BW$1-2-(MONTH(BW$4)-3*INT((MONTH(BW$4)-1)/3)))),
0))</f>
        <v>0</v>
      </c>
      <c r="BX65" s="5">
        <f ca="1">IF(BX$4="",0,IF(OR(MONTH(BX$4)=3,MONTH(BX$4)=4,MONTH(BX$4)=7,MONTH(BX$4)=10),
SUMIFS($W62:BW62,$W$1:BW$1,"&lt;="&amp;(BX$1-(MONTH(BX$4)-3*INT((MONTH(BX$4)-1)/3))),$W$1:BW$1,"&gt;="&amp;(BX$1-2-(MONTH(BX$4)-3*INT((MONTH(BX$4)-1)/3)))),
0))</f>
        <v>0</v>
      </c>
      <c r="BY65" s="5">
        <f ca="1">IF(BY$4="",0,IF(OR(MONTH(BY$4)=3,MONTH(BY$4)=4,MONTH(BY$4)=7,MONTH(BY$4)=10),
SUMIFS($W62:BX62,$W$1:BX$1,"&lt;="&amp;(BY$1-(MONTH(BY$4)-3*INT((MONTH(BY$4)-1)/3))),$W$1:BX$1,"&gt;="&amp;(BY$1-2-(MONTH(BY$4)-3*INT((MONTH(BY$4)-1)/3)))),
0))</f>
        <v>0</v>
      </c>
      <c r="BZ65" s="5">
        <f ca="1">IF(BZ$4="",0,IF(OR(MONTH(BZ$4)=3,MONTH(BZ$4)=4,MONTH(BZ$4)=7,MONTH(BZ$4)=10),
SUMIFS($W62:BY62,$W$1:BY$1,"&lt;="&amp;(BZ$1-(MONTH(BZ$4)-3*INT((MONTH(BZ$4)-1)/3))),$W$1:BY$1,"&gt;="&amp;(BZ$1-2-(MONTH(BZ$4)-3*INT((MONTH(BZ$4)-1)/3)))),
0))</f>
        <v>0</v>
      </c>
      <c r="CA65" s="5">
        <f ca="1">IF(CA$4="",0,IF(OR(MONTH(CA$4)=3,MONTH(CA$4)=4,MONTH(CA$4)=7,MONTH(CA$4)=10),
SUMIFS($W62:BZ62,$W$1:BZ$1,"&lt;="&amp;(CA$1-(MONTH(CA$4)-3*INT((MONTH(CA$4)-1)/3))),$W$1:BZ$1,"&gt;="&amp;(CA$1-2-(MONTH(CA$4)-3*INT((MONTH(CA$4)-1)/3)))),
0))</f>
        <v>0</v>
      </c>
      <c r="CB65" s="5">
        <f ca="1">IF(CB$4="",0,IF(OR(MONTH(CB$4)=3,MONTH(CB$4)=4,MONTH(CB$4)=7,MONTH(CB$4)=10),
SUMIFS($W62:CA62,$W$1:CA$1,"&lt;="&amp;(CB$1-(MONTH(CB$4)-3*INT((MONTH(CB$4)-1)/3))),$W$1:CA$1,"&gt;="&amp;(CB$1-2-(MONTH(CB$4)-3*INT((MONTH(CB$4)-1)/3)))),
0))</f>
        <v>0</v>
      </c>
      <c r="CC65" s="5">
        <f ca="1">IF(CC$4="",0,IF(OR(MONTH(CC$4)=3,MONTH(CC$4)=4,MONTH(CC$4)=7,MONTH(CC$4)=10),
SUMIFS($W62:CB62,$W$1:CB$1,"&lt;="&amp;(CC$1-(MONTH(CC$4)-3*INT((MONTH(CC$4)-1)/3))),$W$1:CB$1,"&gt;="&amp;(CC$1-2-(MONTH(CC$4)-3*INT((MONTH(CC$4)-1)/3)))),
0))</f>
        <v>0</v>
      </c>
      <c r="CD65" s="5">
        <f ca="1">IF(CD$4="",0,IF(OR(MONTH(CD$4)=3,MONTH(CD$4)=4,MONTH(CD$4)=7,MONTH(CD$4)=10),
SUMIFS($W62:CC62,$W$1:CC$1,"&lt;="&amp;(CD$1-(MONTH(CD$4)-3*INT((MONTH(CD$4)-1)/3))),$W$1:CC$1,"&gt;="&amp;(CD$1-2-(MONTH(CD$4)-3*INT((MONTH(CD$4)-1)/3)))),
0))</f>
        <v>0</v>
      </c>
      <c r="CE65" s="5">
        <f ca="1">IF(CE$4="",0,IF(OR(MONTH(CE$4)=3,MONTH(CE$4)=4,MONTH(CE$4)=7,MONTH(CE$4)=10),
SUMIFS($W62:CD62,$W$1:CD$1,"&lt;="&amp;(CE$1-(MONTH(CE$4)-3*INT((MONTH(CE$4)-1)/3))),$W$1:CD$1,"&gt;="&amp;(CE$1-2-(MONTH(CE$4)-3*INT((MONTH(CE$4)-1)/3)))),
0))</f>
        <v>0</v>
      </c>
      <c r="CF65" s="5">
        <f ca="1">IF(CF$4="",0,IF(OR(MONTH(CF$4)=3,MONTH(CF$4)=4,MONTH(CF$4)=7,MONTH(CF$4)=10),
SUMIFS($W62:CE62,$W$1:CE$1,"&lt;="&amp;(CF$1-(MONTH(CF$4)-3*INT((MONTH(CF$4)-1)/3))),$W$1:CE$1,"&gt;="&amp;(CF$1-2-(MONTH(CF$4)-3*INT((MONTH(CF$4)-1)/3)))),
0))</f>
        <v>0</v>
      </c>
    </row>
    <row r="66" spans="2:84" x14ac:dyDescent="0.3">
      <c r="B66" s="13">
        <f>ROW()</f>
        <v>66</v>
      </c>
    </row>
    <row r="67" spans="2:84" x14ac:dyDescent="0.3">
      <c r="B67" s="13">
        <f>ROW()</f>
        <v>67</v>
      </c>
      <c r="H67" s="1" t="s">
        <v>220</v>
      </c>
      <c r="M67" s="53" t="s">
        <v>18</v>
      </c>
      <c r="P67" s="72" t="str">
        <f>Lists!$AI$16</f>
        <v>ндс(-)</v>
      </c>
      <c r="U67" s="5">
        <f t="shared" ref="U67" ca="1" si="80">SUM(INDIRECT(ADDRESS($B67,$X$2)&amp;":"&amp;ADDRESS($B67,$X$2-1+$P$8)))</f>
        <v>0</v>
      </c>
      <c r="X67" s="5">
        <f ca="1">IF(X$4="",0,X39/(1+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)))*
IF(SUMIFS(Taxes!$N$14:$N$17,Taxes!$J$14:$J$17,YEAR(X$4))=4,IF(X$1&lt;=Taxes!$P$81*12,Taxes!$P$82,IF(X$1&lt;=Taxes!$P$83*12,Taxes!$P$84,IF(Taxes!$P143&lt;&gt;"",Taxes!$P143,Taxes!$P$77))),
IF(SUMIFS(Taxes!$N$14:$N$17,Taxes!$J$14:$J$17,YEAR(X$4))&gt;1,SUMIFS(Taxes!$P$77:$P$79,Taxes!$N$77:$N$79,SUMIFS(Taxes!$N$14:$N$17,Taxes!$J$14:$J$17,YEAR(X$4))),
IF(Taxes!$N$12&gt;1,SUMIFS(Taxes!$P$77:$P$79,Taxes!$N$77:$N$79,Taxes!$N$12),IF(Taxes!$P143&lt;&gt;"",Taxes!$P143,SUMIFS(Taxes!$P$77:$P$79,Taxes!$N$77:$N$79,Taxes!$N$12)))
))
)</f>
        <v>0</v>
      </c>
      <c r="Y67" s="5">
        <f ca="1">IF(Y$4="",0,Y39/(1+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)))*
IF(SUMIFS(Taxes!$N$14:$N$17,Taxes!$J$14:$J$17,YEAR(Y$4))=4,IF(Y$1&lt;=Taxes!$P$81*12,Taxes!$P$82,IF(Y$1&lt;=Taxes!$P$83*12,Taxes!$P$84,IF(Taxes!$P143&lt;&gt;"",Taxes!$P143,Taxes!$P$77))),
IF(SUMIFS(Taxes!$N$14:$N$17,Taxes!$J$14:$J$17,YEAR(Y$4))&gt;1,SUMIFS(Taxes!$P$77:$P$79,Taxes!$N$77:$N$79,SUMIFS(Taxes!$N$14:$N$17,Taxes!$J$14:$J$17,YEAR(Y$4))),
IF(Taxes!$N$12&gt;1,SUMIFS(Taxes!$P$77:$P$79,Taxes!$N$77:$N$79,Taxes!$N$12),IF(Taxes!$P143&lt;&gt;"",Taxes!$P143,SUMIFS(Taxes!$P$77:$P$79,Taxes!$N$77:$N$79,Taxes!$N$12)))
))
)</f>
        <v>0</v>
      </c>
      <c r="Z67" s="5">
        <f ca="1">IF(Z$4="",0,Z39/(1+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)))*
IF(SUMIFS(Taxes!$N$14:$N$17,Taxes!$J$14:$J$17,YEAR(Z$4))=4,IF(Z$1&lt;=Taxes!$P$81*12,Taxes!$P$82,IF(Z$1&lt;=Taxes!$P$83*12,Taxes!$P$84,IF(Taxes!$P143&lt;&gt;"",Taxes!$P143,Taxes!$P$77))),
IF(SUMIFS(Taxes!$N$14:$N$17,Taxes!$J$14:$J$17,YEAR(Z$4))&gt;1,SUMIFS(Taxes!$P$77:$P$79,Taxes!$N$77:$N$79,SUMIFS(Taxes!$N$14:$N$17,Taxes!$J$14:$J$17,YEAR(Z$4))),
IF(Taxes!$N$12&gt;1,SUMIFS(Taxes!$P$77:$P$79,Taxes!$N$77:$N$79,Taxes!$N$12),IF(Taxes!$P143&lt;&gt;"",Taxes!$P143,SUMIFS(Taxes!$P$77:$P$79,Taxes!$N$77:$N$79,Taxes!$N$12)))
))
)</f>
        <v>0</v>
      </c>
      <c r="AA67" s="5">
        <f ca="1">IF(AA$4="",0,AA39/(1+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)))*
IF(SUMIFS(Taxes!$N$14:$N$17,Taxes!$J$14:$J$17,YEAR(AA$4))=4,IF(AA$1&lt;=Taxes!$P$81*12,Taxes!$P$82,IF(AA$1&lt;=Taxes!$P$83*12,Taxes!$P$84,IF(Taxes!$P143&lt;&gt;"",Taxes!$P143,Taxes!$P$77))),
IF(SUMIFS(Taxes!$N$14:$N$17,Taxes!$J$14:$J$17,YEAR(AA$4))&gt;1,SUMIFS(Taxes!$P$77:$P$79,Taxes!$N$77:$N$79,SUMIFS(Taxes!$N$14:$N$17,Taxes!$J$14:$J$17,YEAR(AA$4))),
IF(Taxes!$N$12&gt;1,SUMIFS(Taxes!$P$77:$P$79,Taxes!$N$77:$N$79,Taxes!$N$12),IF(Taxes!$P143&lt;&gt;"",Taxes!$P143,SUMIFS(Taxes!$P$77:$P$79,Taxes!$N$77:$N$79,Taxes!$N$12)))
))
)</f>
        <v>0</v>
      </c>
      <c r="AB67" s="5">
        <f ca="1">IF(AB$4="",0,AB39/(1+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)))*
IF(SUMIFS(Taxes!$N$14:$N$17,Taxes!$J$14:$J$17,YEAR(AB$4))=4,IF(AB$1&lt;=Taxes!$P$81*12,Taxes!$P$82,IF(AB$1&lt;=Taxes!$P$83*12,Taxes!$P$84,IF(Taxes!$P143&lt;&gt;"",Taxes!$P143,Taxes!$P$77))),
IF(SUMIFS(Taxes!$N$14:$N$17,Taxes!$J$14:$J$17,YEAR(AB$4))&gt;1,SUMIFS(Taxes!$P$77:$P$79,Taxes!$N$77:$N$79,SUMIFS(Taxes!$N$14:$N$17,Taxes!$J$14:$J$17,YEAR(AB$4))),
IF(Taxes!$N$12&gt;1,SUMIFS(Taxes!$P$77:$P$79,Taxes!$N$77:$N$79,Taxes!$N$12),IF(Taxes!$P143&lt;&gt;"",Taxes!$P143,SUMIFS(Taxes!$P$77:$P$79,Taxes!$N$77:$N$79,Taxes!$N$12)))
))
)</f>
        <v>0</v>
      </c>
      <c r="AC67" s="5">
        <f ca="1">IF(AC$4="",0,AC39/(1+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)))*
IF(SUMIFS(Taxes!$N$14:$N$17,Taxes!$J$14:$J$17,YEAR(AC$4))=4,IF(AC$1&lt;=Taxes!$P$81*12,Taxes!$P$82,IF(AC$1&lt;=Taxes!$P$83*12,Taxes!$P$84,IF(Taxes!$P143&lt;&gt;"",Taxes!$P143,Taxes!$P$77))),
IF(SUMIFS(Taxes!$N$14:$N$17,Taxes!$J$14:$J$17,YEAR(AC$4))&gt;1,SUMIFS(Taxes!$P$77:$P$79,Taxes!$N$77:$N$79,SUMIFS(Taxes!$N$14:$N$17,Taxes!$J$14:$J$17,YEAR(AC$4))),
IF(Taxes!$N$12&gt;1,SUMIFS(Taxes!$P$77:$P$79,Taxes!$N$77:$N$79,Taxes!$N$12),IF(Taxes!$P143&lt;&gt;"",Taxes!$P143,SUMIFS(Taxes!$P$77:$P$79,Taxes!$N$77:$N$79,Taxes!$N$12)))
))
)</f>
        <v>0</v>
      </c>
      <c r="AD67" s="5">
        <f ca="1">IF(AD$4="",0,AD39/(1+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)))*
IF(SUMIFS(Taxes!$N$14:$N$17,Taxes!$J$14:$J$17,YEAR(AD$4))=4,IF(AD$1&lt;=Taxes!$P$81*12,Taxes!$P$82,IF(AD$1&lt;=Taxes!$P$83*12,Taxes!$P$84,IF(Taxes!$P143&lt;&gt;"",Taxes!$P143,Taxes!$P$77))),
IF(SUMIFS(Taxes!$N$14:$N$17,Taxes!$J$14:$J$17,YEAR(AD$4))&gt;1,SUMIFS(Taxes!$P$77:$P$79,Taxes!$N$77:$N$79,SUMIFS(Taxes!$N$14:$N$17,Taxes!$J$14:$J$17,YEAR(AD$4))),
IF(Taxes!$N$12&gt;1,SUMIFS(Taxes!$P$77:$P$79,Taxes!$N$77:$N$79,Taxes!$N$12),IF(Taxes!$P143&lt;&gt;"",Taxes!$P143,SUMIFS(Taxes!$P$77:$P$79,Taxes!$N$77:$N$79,Taxes!$N$12)))
))
)</f>
        <v>0</v>
      </c>
      <c r="AE67" s="5">
        <f ca="1">IF(AE$4="",0,AE39/(1+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)))*
IF(SUMIFS(Taxes!$N$14:$N$17,Taxes!$J$14:$J$17,YEAR(AE$4))=4,IF(AE$1&lt;=Taxes!$P$81*12,Taxes!$P$82,IF(AE$1&lt;=Taxes!$P$83*12,Taxes!$P$84,IF(Taxes!$P143&lt;&gt;"",Taxes!$P143,Taxes!$P$77))),
IF(SUMIFS(Taxes!$N$14:$N$17,Taxes!$J$14:$J$17,YEAR(AE$4))&gt;1,SUMIFS(Taxes!$P$77:$P$79,Taxes!$N$77:$N$79,SUMIFS(Taxes!$N$14:$N$17,Taxes!$J$14:$J$17,YEAR(AE$4))),
IF(Taxes!$N$12&gt;1,SUMIFS(Taxes!$P$77:$P$79,Taxes!$N$77:$N$79,Taxes!$N$12),IF(Taxes!$P143&lt;&gt;"",Taxes!$P143,SUMIFS(Taxes!$P$77:$P$79,Taxes!$N$77:$N$79,Taxes!$N$12)))
))
)</f>
        <v>0</v>
      </c>
      <c r="AF67" s="5">
        <f ca="1">IF(AF$4="",0,AF39/(1+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)))*
IF(SUMIFS(Taxes!$N$14:$N$17,Taxes!$J$14:$J$17,YEAR(AF$4))=4,IF(AF$1&lt;=Taxes!$P$81*12,Taxes!$P$82,IF(AF$1&lt;=Taxes!$P$83*12,Taxes!$P$84,IF(Taxes!$P143&lt;&gt;"",Taxes!$P143,Taxes!$P$77))),
IF(SUMIFS(Taxes!$N$14:$N$17,Taxes!$J$14:$J$17,YEAR(AF$4))&gt;1,SUMIFS(Taxes!$P$77:$P$79,Taxes!$N$77:$N$79,SUMIFS(Taxes!$N$14:$N$17,Taxes!$J$14:$J$17,YEAR(AF$4))),
IF(Taxes!$N$12&gt;1,SUMIFS(Taxes!$P$77:$P$79,Taxes!$N$77:$N$79,Taxes!$N$12),IF(Taxes!$P143&lt;&gt;"",Taxes!$P143,SUMIFS(Taxes!$P$77:$P$79,Taxes!$N$77:$N$79,Taxes!$N$12)))
))
)</f>
        <v>0</v>
      </c>
      <c r="AG67" s="5">
        <f ca="1">IF(AG$4="",0,AG39/(1+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)))*
IF(SUMIFS(Taxes!$N$14:$N$17,Taxes!$J$14:$J$17,YEAR(AG$4))=4,IF(AG$1&lt;=Taxes!$P$81*12,Taxes!$P$82,IF(AG$1&lt;=Taxes!$P$83*12,Taxes!$P$84,IF(Taxes!$P143&lt;&gt;"",Taxes!$P143,Taxes!$P$77))),
IF(SUMIFS(Taxes!$N$14:$N$17,Taxes!$J$14:$J$17,YEAR(AG$4))&gt;1,SUMIFS(Taxes!$P$77:$P$79,Taxes!$N$77:$N$79,SUMIFS(Taxes!$N$14:$N$17,Taxes!$J$14:$J$17,YEAR(AG$4))),
IF(Taxes!$N$12&gt;1,SUMIFS(Taxes!$P$77:$P$79,Taxes!$N$77:$N$79,Taxes!$N$12),IF(Taxes!$P143&lt;&gt;"",Taxes!$P143,SUMIFS(Taxes!$P$77:$P$79,Taxes!$N$77:$N$79,Taxes!$N$12)))
))
)</f>
        <v>0</v>
      </c>
      <c r="AH67" s="5">
        <f ca="1">IF(AH$4="",0,AH39/(1+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)))*
IF(SUMIFS(Taxes!$N$14:$N$17,Taxes!$J$14:$J$17,YEAR(AH$4))=4,IF(AH$1&lt;=Taxes!$P$81*12,Taxes!$P$82,IF(AH$1&lt;=Taxes!$P$83*12,Taxes!$P$84,IF(Taxes!$P143&lt;&gt;"",Taxes!$P143,Taxes!$P$77))),
IF(SUMIFS(Taxes!$N$14:$N$17,Taxes!$J$14:$J$17,YEAR(AH$4))&gt;1,SUMIFS(Taxes!$P$77:$P$79,Taxes!$N$77:$N$79,SUMIFS(Taxes!$N$14:$N$17,Taxes!$J$14:$J$17,YEAR(AH$4))),
IF(Taxes!$N$12&gt;1,SUMIFS(Taxes!$P$77:$P$79,Taxes!$N$77:$N$79,Taxes!$N$12),IF(Taxes!$P143&lt;&gt;"",Taxes!$P143,SUMIFS(Taxes!$P$77:$P$79,Taxes!$N$77:$N$79,Taxes!$N$12)))
))
)</f>
        <v>0</v>
      </c>
      <c r="AI67" s="5">
        <f ca="1">IF(AI$4="",0,AI39/(1+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)))*
IF(SUMIFS(Taxes!$N$14:$N$17,Taxes!$J$14:$J$17,YEAR(AI$4))=4,IF(AI$1&lt;=Taxes!$P$81*12,Taxes!$P$82,IF(AI$1&lt;=Taxes!$P$83*12,Taxes!$P$84,IF(Taxes!$P143&lt;&gt;"",Taxes!$P143,Taxes!$P$77))),
IF(SUMIFS(Taxes!$N$14:$N$17,Taxes!$J$14:$J$17,YEAR(AI$4))&gt;1,SUMIFS(Taxes!$P$77:$P$79,Taxes!$N$77:$N$79,SUMIFS(Taxes!$N$14:$N$17,Taxes!$J$14:$J$17,YEAR(AI$4))),
IF(Taxes!$N$12&gt;1,SUMIFS(Taxes!$P$77:$P$79,Taxes!$N$77:$N$79,Taxes!$N$12),IF(Taxes!$P143&lt;&gt;"",Taxes!$P143,SUMIFS(Taxes!$P$77:$P$79,Taxes!$N$77:$N$79,Taxes!$N$12)))
))
)</f>
        <v>0</v>
      </c>
      <c r="AJ67" s="5">
        <f ca="1">IF(AJ$4="",0,AJ39/(1+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)))*
IF(SUMIFS(Taxes!$N$14:$N$17,Taxes!$J$14:$J$17,YEAR(AJ$4))=4,IF(AJ$1&lt;=Taxes!$P$81*12,Taxes!$P$82,IF(AJ$1&lt;=Taxes!$P$83*12,Taxes!$P$84,IF(Taxes!$P143&lt;&gt;"",Taxes!$P143,Taxes!$P$77))),
IF(SUMIFS(Taxes!$N$14:$N$17,Taxes!$J$14:$J$17,YEAR(AJ$4))&gt;1,SUMIFS(Taxes!$P$77:$P$79,Taxes!$N$77:$N$79,SUMIFS(Taxes!$N$14:$N$17,Taxes!$J$14:$J$17,YEAR(AJ$4))),
IF(Taxes!$N$12&gt;1,SUMIFS(Taxes!$P$77:$P$79,Taxes!$N$77:$N$79,Taxes!$N$12),IF(Taxes!$P143&lt;&gt;"",Taxes!$P143,SUMIFS(Taxes!$P$77:$P$79,Taxes!$N$77:$N$79,Taxes!$N$12)))
))
)</f>
        <v>0</v>
      </c>
      <c r="AK67" s="5">
        <f ca="1">IF(AK$4="",0,AK39/(1+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)))*
IF(SUMIFS(Taxes!$N$14:$N$17,Taxes!$J$14:$J$17,YEAR(AK$4))=4,IF(AK$1&lt;=Taxes!$P$81*12,Taxes!$P$82,IF(AK$1&lt;=Taxes!$P$83*12,Taxes!$P$84,IF(Taxes!$P143&lt;&gt;"",Taxes!$P143,Taxes!$P$77))),
IF(SUMIFS(Taxes!$N$14:$N$17,Taxes!$J$14:$J$17,YEAR(AK$4))&gt;1,SUMIFS(Taxes!$P$77:$P$79,Taxes!$N$77:$N$79,SUMIFS(Taxes!$N$14:$N$17,Taxes!$J$14:$J$17,YEAR(AK$4))),
IF(Taxes!$N$12&gt;1,SUMIFS(Taxes!$P$77:$P$79,Taxes!$N$77:$N$79,Taxes!$N$12),IF(Taxes!$P143&lt;&gt;"",Taxes!$P143,SUMIFS(Taxes!$P$77:$P$79,Taxes!$N$77:$N$79,Taxes!$N$12)))
))
)</f>
        <v>0</v>
      </c>
      <c r="AL67" s="5">
        <f ca="1">IF(AL$4="",0,AL39/(1+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)))*
IF(SUMIFS(Taxes!$N$14:$N$17,Taxes!$J$14:$J$17,YEAR(AL$4))=4,IF(AL$1&lt;=Taxes!$P$81*12,Taxes!$P$82,IF(AL$1&lt;=Taxes!$P$83*12,Taxes!$P$84,IF(Taxes!$P143&lt;&gt;"",Taxes!$P143,Taxes!$P$77))),
IF(SUMIFS(Taxes!$N$14:$N$17,Taxes!$J$14:$J$17,YEAR(AL$4))&gt;1,SUMIFS(Taxes!$P$77:$P$79,Taxes!$N$77:$N$79,SUMIFS(Taxes!$N$14:$N$17,Taxes!$J$14:$J$17,YEAR(AL$4))),
IF(Taxes!$N$12&gt;1,SUMIFS(Taxes!$P$77:$P$79,Taxes!$N$77:$N$79,Taxes!$N$12),IF(Taxes!$P143&lt;&gt;"",Taxes!$P143,SUMIFS(Taxes!$P$77:$P$79,Taxes!$N$77:$N$79,Taxes!$N$12)))
))
)</f>
        <v>0</v>
      </c>
      <c r="AM67" s="5">
        <f ca="1">IF(AM$4="",0,AM39/(1+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)))*
IF(SUMIFS(Taxes!$N$14:$N$17,Taxes!$J$14:$J$17,YEAR(AM$4))=4,IF(AM$1&lt;=Taxes!$P$81*12,Taxes!$P$82,IF(AM$1&lt;=Taxes!$P$83*12,Taxes!$P$84,IF(Taxes!$P143&lt;&gt;"",Taxes!$P143,Taxes!$P$77))),
IF(SUMIFS(Taxes!$N$14:$N$17,Taxes!$J$14:$J$17,YEAR(AM$4))&gt;1,SUMIFS(Taxes!$P$77:$P$79,Taxes!$N$77:$N$79,SUMIFS(Taxes!$N$14:$N$17,Taxes!$J$14:$J$17,YEAR(AM$4))),
IF(Taxes!$N$12&gt;1,SUMIFS(Taxes!$P$77:$P$79,Taxes!$N$77:$N$79,Taxes!$N$12),IF(Taxes!$P143&lt;&gt;"",Taxes!$P143,SUMIFS(Taxes!$P$77:$P$79,Taxes!$N$77:$N$79,Taxes!$N$12)))
))
)</f>
        <v>0</v>
      </c>
      <c r="AN67" s="5">
        <f ca="1">IF(AN$4="",0,AN39/(1+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)))*
IF(SUMIFS(Taxes!$N$14:$N$17,Taxes!$J$14:$J$17,YEAR(AN$4))=4,IF(AN$1&lt;=Taxes!$P$81*12,Taxes!$P$82,IF(AN$1&lt;=Taxes!$P$83*12,Taxes!$P$84,IF(Taxes!$P143&lt;&gt;"",Taxes!$P143,Taxes!$P$77))),
IF(SUMIFS(Taxes!$N$14:$N$17,Taxes!$J$14:$J$17,YEAR(AN$4))&gt;1,SUMIFS(Taxes!$P$77:$P$79,Taxes!$N$77:$N$79,SUMIFS(Taxes!$N$14:$N$17,Taxes!$J$14:$J$17,YEAR(AN$4))),
IF(Taxes!$N$12&gt;1,SUMIFS(Taxes!$P$77:$P$79,Taxes!$N$77:$N$79,Taxes!$N$12),IF(Taxes!$P143&lt;&gt;"",Taxes!$P143,SUMIFS(Taxes!$P$77:$P$79,Taxes!$N$77:$N$79,Taxes!$N$12)))
))
)</f>
        <v>0</v>
      </c>
      <c r="AO67" s="5">
        <f ca="1">IF(AO$4="",0,AO39/(1+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)))*
IF(SUMIFS(Taxes!$N$14:$N$17,Taxes!$J$14:$J$17,YEAR(AO$4))=4,IF(AO$1&lt;=Taxes!$P$81*12,Taxes!$P$82,IF(AO$1&lt;=Taxes!$P$83*12,Taxes!$P$84,IF(Taxes!$P143&lt;&gt;"",Taxes!$P143,Taxes!$P$77))),
IF(SUMIFS(Taxes!$N$14:$N$17,Taxes!$J$14:$J$17,YEAR(AO$4))&gt;1,SUMIFS(Taxes!$P$77:$P$79,Taxes!$N$77:$N$79,SUMIFS(Taxes!$N$14:$N$17,Taxes!$J$14:$J$17,YEAR(AO$4))),
IF(Taxes!$N$12&gt;1,SUMIFS(Taxes!$P$77:$P$79,Taxes!$N$77:$N$79,Taxes!$N$12),IF(Taxes!$P143&lt;&gt;"",Taxes!$P143,SUMIFS(Taxes!$P$77:$P$79,Taxes!$N$77:$N$79,Taxes!$N$12)))
))
)</f>
        <v>0</v>
      </c>
      <c r="AP67" s="5">
        <f ca="1">IF(AP$4="",0,AP39/(1+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)))*
IF(SUMIFS(Taxes!$N$14:$N$17,Taxes!$J$14:$J$17,YEAR(AP$4))=4,IF(AP$1&lt;=Taxes!$P$81*12,Taxes!$P$82,IF(AP$1&lt;=Taxes!$P$83*12,Taxes!$P$84,IF(Taxes!$P143&lt;&gt;"",Taxes!$P143,Taxes!$P$77))),
IF(SUMIFS(Taxes!$N$14:$N$17,Taxes!$J$14:$J$17,YEAR(AP$4))&gt;1,SUMIFS(Taxes!$P$77:$P$79,Taxes!$N$77:$N$79,SUMIFS(Taxes!$N$14:$N$17,Taxes!$J$14:$J$17,YEAR(AP$4))),
IF(Taxes!$N$12&gt;1,SUMIFS(Taxes!$P$77:$P$79,Taxes!$N$77:$N$79,Taxes!$N$12),IF(Taxes!$P143&lt;&gt;"",Taxes!$P143,SUMIFS(Taxes!$P$77:$P$79,Taxes!$N$77:$N$79,Taxes!$N$12)))
))
)</f>
        <v>0</v>
      </c>
      <c r="AQ67" s="5">
        <f ca="1">IF(AQ$4="",0,AQ39/(1+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)))*
IF(SUMIFS(Taxes!$N$14:$N$17,Taxes!$J$14:$J$17,YEAR(AQ$4))=4,IF(AQ$1&lt;=Taxes!$P$81*12,Taxes!$P$82,IF(AQ$1&lt;=Taxes!$P$83*12,Taxes!$P$84,IF(Taxes!$P143&lt;&gt;"",Taxes!$P143,Taxes!$P$77))),
IF(SUMIFS(Taxes!$N$14:$N$17,Taxes!$J$14:$J$17,YEAR(AQ$4))&gt;1,SUMIFS(Taxes!$P$77:$P$79,Taxes!$N$77:$N$79,SUMIFS(Taxes!$N$14:$N$17,Taxes!$J$14:$J$17,YEAR(AQ$4))),
IF(Taxes!$N$12&gt;1,SUMIFS(Taxes!$P$77:$P$79,Taxes!$N$77:$N$79,Taxes!$N$12),IF(Taxes!$P143&lt;&gt;"",Taxes!$P143,SUMIFS(Taxes!$P$77:$P$79,Taxes!$N$77:$N$79,Taxes!$N$12)))
))
)</f>
        <v>0</v>
      </c>
      <c r="AR67" s="5">
        <f ca="1">IF(AR$4="",0,AR39/(1+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)))*
IF(SUMIFS(Taxes!$N$14:$N$17,Taxes!$J$14:$J$17,YEAR(AR$4))=4,IF(AR$1&lt;=Taxes!$P$81*12,Taxes!$P$82,IF(AR$1&lt;=Taxes!$P$83*12,Taxes!$P$84,IF(Taxes!$P143&lt;&gt;"",Taxes!$P143,Taxes!$P$77))),
IF(SUMIFS(Taxes!$N$14:$N$17,Taxes!$J$14:$J$17,YEAR(AR$4))&gt;1,SUMIFS(Taxes!$P$77:$P$79,Taxes!$N$77:$N$79,SUMIFS(Taxes!$N$14:$N$17,Taxes!$J$14:$J$17,YEAR(AR$4))),
IF(Taxes!$N$12&gt;1,SUMIFS(Taxes!$P$77:$P$79,Taxes!$N$77:$N$79,Taxes!$N$12),IF(Taxes!$P143&lt;&gt;"",Taxes!$P143,SUMIFS(Taxes!$P$77:$P$79,Taxes!$N$77:$N$79,Taxes!$N$12)))
))
)</f>
        <v>0</v>
      </c>
      <c r="AS67" s="5">
        <f ca="1">IF(AS$4="",0,AS39/(1+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)))*
IF(SUMIFS(Taxes!$N$14:$N$17,Taxes!$J$14:$J$17,YEAR(AS$4))=4,IF(AS$1&lt;=Taxes!$P$81*12,Taxes!$P$82,IF(AS$1&lt;=Taxes!$P$83*12,Taxes!$P$84,IF(Taxes!$P143&lt;&gt;"",Taxes!$P143,Taxes!$P$77))),
IF(SUMIFS(Taxes!$N$14:$N$17,Taxes!$J$14:$J$17,YEAR(AS$4))&gt;1,SUMIFS(Taxes!$P$77:$P$79,Taxes!$N$77:$N$79,SUMIFS(Taxes!$N$14:$N$17,Taxes!$J$14:$J$17,YEAR(AS$4))),
IF(Taxes!$N$12&gt;1,SUMIFS(Taxes!$P$77:$P$79,Taxes!$N$77:$N$79,Taxes!$N$12),IF(Taxes!$P143&lt;&gt;"",Taxes!$P143,SUMIFS(Taxes!$P$77:$P$79,Taxes!$N$77:$N$79,Taxes!$N$12)))
))
)</f>
        <v>0</v>
      </c>
      <c r="AT67" s="5">
        <f ca="1">IF(AT$4="",0,AT39/(1+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)))*
IF(SUMIFS(Taxes!$N$14:$N$17,Taxes!$J$14:$J$17,YEAR(AT$4))=4,IF(AT$1&lt;=Taxes!$P$81*12,Taxes!$P$82,IF(AT$1&lt;=Taxes!$P$83*12,Taxes!$P$84,IF(Taxes!$P143&lt;&gt;"",Taxes!$P143,Taxes!$P$77))),
IF(SUMIFS(Taxes!$N$14:$N$17,Taxes!$J$14:$J$17,YEAR(AT$4))&gt;1,SUMIFS(Taxes!$P$77:$P$79,Taxes!$N$77:$N$79,SUMIFS(Taxes!$N$14:$N$17,Taxes!$J$14:$J$17,YEAR(AT$4))),
IF(Taxes!$N$12&gt;1,SUMIFS(Taxes!$P$77:$P$79,Taxes!$N$77:$N$79,Taxes!$N$12),IF(Taxes!$P143&lt;&gt;"",Taxes!$P143,SUMIFS(Taxes!$P$77:$P$79,Taxes!$N$77:$N$79,Taxes!$N$12)))
))
)</f>
        <v>0</v>
      </c>
      <c r="AU67" s="5">
        <f ca="1">IF(AU$4="",0,AU39/(1+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)))*
IF(SUMIFS(Taxes!$N$14:$N$17,Taxes!$J$14:$J$17,YEAR(AU$4))=4,IF(AU$1&lt;=Taxes!$P$81*12,Taxes!$P$82,IF(AU$1&lt;=Taxes!$P$83*12,Taxes!$P$84,IF(Taxes!$P143&lt;&gt;"",Taxes!$P143,Taxes!$P$77))),
IF(SUMIFS(Taxes!$N$14:$N$17,Taxes!$J$14:$J$17,YEAR(AU$4))&gt;1,SUMIFS(Taxes!$P$77:$P$79,Taxes!$N$77:$N$79,SUMIFS(Taxes!$N$14:$N$17,Taxes!$J$14:$J$17,YEAR(AU$4))),
IF(Taxes!$N$12&gt;1,SUMIFS(Taxes!$P$77:$P$79,Taxes!$N$77:$N$79,Taxes!$N$12),IF(Taxes!$P143&lt;&gt;"",Taxes!$P143,SUMIFS(Taxes!$P$77:$P$79,Taxes!$N$77:$N$79,Taxes!$N$12)))
))
)</f>
        <v>0</v>
      </c>
      <c r="AV67" s="5">
        <f ca="1">IF(AV$4="",0,AV39/(1+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)))*
IF(SUMIFS(Taxes!$N$14:$N$17,Taxes!$J$14:$J$17,YEAR(AV$4))=4,IF(AV$1&lt;=Taxes!$P$81*12,Taxes!$P$82,IF(AV$1&lt;=Taxes!$P$83*12,Taxes!$P$84,IF(Taxes!$P143&lt;&gt;"",Taxes!$P143,Taxes!$P$77))),
IF(SUMIFS(Taxes!$N$14:$N$17,Taxes!$J$14:$J$17,YEAR(AV$4))&gt;1,SUMIFS(Taxes!$P$77:$P$79,Taxes!$N$77:$N$79,SUMIFS(Taxes!$N$14:$N$17,Taxes!$J$14:$J$17,YEAR(AV$4))),
IF(Taxes!$N$12&gt;1,SUMIFS(Taxes!$P$77:$P$79,Taxes!$N$77:$N$79,Taxes!$N$12),IF(Taxes!$P143&lt;&gt;"",Taxes!$P143,SUMIFS(Taxes!$P$77:$P$79,Taxes!$N$77:$N$79,Taxes!$N$12)))
))
)</f>
        <v>0</v>
      </c>
      <c r="AW67" s="5">
        <f ca="1">IF(AW$4="",0,AW39/(1+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)))*
IF(SUMIFS(Taxes!$N$14:$N$17,Taxes!$J$14:$J$17,YEAR(AW$4))=4,IF(AW$1&lt;=Taxes!$P$81*12,Taxes!$P$82,IF(AW$1&lt;=Taxes!$P$83*12,Taxes!$P$84,IF(Taxes!$P143&lt;&gt;"",Taxes!$P143,Taxes!$P$77))),
IF(SUMIFS(Taxes!$N$14:$N$17,Taxes!$J$14:$J$17,YEAR(AW$4))&gt;1,SUMIFS(Taxes!$P$77:$P$79,Taxes!$N$77:$N$79,SUMIFS(Taxes!$N$14:$N$17,Taxes!$J$14:$J$17,YEAR(AW$4))),
IF(Taxes!$N$12&gt;1,SUMIFS(Taxes!$P$77:$P$79,Taxes!$N$77:$N$79,Taxes!$N$12),IF(Taxes!$P143&lt;&gt;"",Taxes!$P143,SUMIFS(Taxes!$P$77:$P$79,Taxes!$N$77:$N$79,Taxes!$N$12)))
))
)</f>
        <v>0</v>
      </c>
      <c r="AX67" s="5">
        <f ca="1">IF(AX$4="",0,AX39/(1+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)))*
IF(SUMIFS(Taxes!$N$14:$N$17,Taxes!$J$14:$J$17,YEAR(AX$4))=4,IF(AX$1&lt;=Taxes!$P$81*12,Taxes!$P$82,IF(AX$1&lt;=Taxes!$P$83*12,Taxes!$P$84,IF(Taxes!$P143&lt;&gt;"",Taxes!$P143,Taxes!$P$77))),
IF(SUMIFS(Taxes!$N$14:$N$17,Taxes!$J$14:$J$17,YEAR(AX$4))&gt;1,SUMIFS(Taxes!$P$77:$P$79,Taxes!$N$77:$N$79,SUMIFS(Taxes!$N$14:$N$17,Taxes!$J$14:$J$17,YEAR(AX$4))),
IF(Taxes!$N$12&gt;1,SUMIFS(Taxes!$P$77:$P$79,Taxes!$N$77:$N$79,Taxes!$N$12),IF(Taxes!$P143&lt;&gt;"",Taxes!$P143,SUMIFS(Taxes!$P$77:$P$79,Taxes!$N$77:$N$79,Taxes!$N$12)))
))
)</f>
        <v>0</v>
      </c>
      <c r="AY67" s="5">
        <f ca="1">IF(AY$4="",0,AY39/(1+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)))*
IF(SUMIFS(Taxes!$N$14:$N$17,Taxes!$J$14:$J$17,YEAR(AY$4))=4,IF(AY$1&lt;=Taxes!$P$81*12,Taxes!$P$82,IF(AY$1&lt;=Taxes!$P$83*12,Taxes!$P$84,IF(Taxes!$P143&lt;&gt;"",Taxes!$P143,Taxes!$P$77))),
IF(SUMIFS(Taxes!$N$14:$N$17,Taxes!$J$14:$J$17,YEAR(AY$4))&gt;1,SUMIFS(Taxes!$P$77:$P$79,Taxes!$N$77:$N$79,SUMIFS(Taxes!$N$14:$N$17,Taxes!$J$14:$J$17,YEAR(AY$4))),
IF(Taxes!$N$12&gt;1,SUMIFS(Taxes!$P$77:$P$79,Taxes!$N$77:$N$79,Taxes!$N$12),IF(Taxes!$P143&lt;&gt;"",Taxes!$P143,SUMIFS(Taxes!$P$77:$P$79,Taxes!$N$77:$N$79,Taxes!$N$12)))
))
)</f>
        <v>0</v>
      </c>
      <c r="AZ67" s="5">
        <f ca="1">IF(AZ$4="",0,AZ39/(1+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)))*
IF(SUMIFS(Taxes!$N$14:$N$17,Taxes!$J$14:$J$17,YEAR(AZ$4))=4,IF(AZ$1&lt;=Taxes!$P$81*12,Taxes!$P$82,IF(AZ$1&lt;=Taxes!$P$83*12,Taxes!$P$84,IF(Taxes!$P143&lt;&gt;"",Taxes!$P143,Taxes!$P$77))),
IF(SUMIFS(Taxes!$N$14:$N$17,Taxes!$J$14:$J$17,YEAR(AZ$4))&gt;1,SUMIFS(Taxes!$P$77:$P$79,Taxes!$N$77:$N$79,SUMIFS(Taxes!$N$14:$N$17,Taxes!$J$14:$J$17,YEAR(AZ$4))),
IF(Taxes!$N$12&gt;1,SUMIFS(Taxes!$P$77:$P$79,Taxes!$N$77:$N$79,Taxes!$N$12),IF(Taxes!$P143&lt;&gt;"",Taxes!$P143,SUMIFS(Taxes!$P$77:$P$79,Taxes!$N$77:$N$79,Taxes!$N$12)))
))
)</f>
        <v>0</v>
      </c>
      <c r="BA67" s="5">
        <f ca="1">IF(BA$4="",0,BA39/(1+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)))*
IF(SUMIFS(Taxes!$N$14:$N$17,Taxes!$J$14:$J$17,YEAR(BA$4))=4,IF(BA$1&lt;=Taxes!$P$81*12,Taxes!$P$82,IF(BA$1&lt;=Taxes!$P$83*12,Taxes!$P$84,IF(Taxes!$P143&lt;&gt;"",Taxes!$P143,Taxes!$P$77))),
IF(SUMIFS(Taxes!$N$14:$N$17,Taxes!$J$14:$J$17,YEAR(BA$4))&gt;1,SUMIFS(Taxes!$P$77:$P$79,Taxes!$N$77:$N$79,SUMIFS(Taxes!$N$14:$N$17,Taxes!$J$14:$J$17,YEAR(BA$4))),
IF(Taxes!$N$12&gt;1,SUMIFS(Taxes!$P$77:$P$79,Taxes!$N$77:$N$79,Taxes!$N$12),IF(Taxes!$P143&lt;&gt;"",Taxes!$P143,SUMIFS(Taxes!$P$77:$P$79,Taxes!$N$77:$N$79,Taxes!$N$12)))
))
)</f>
        <v>0</v>
      </c>
      <c r="BB67" s="5">
        <f ca="1">IF(BB$4="",0,BB39/(1+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)))*
IF(SUMIFS(Taxes!$N$14:$N$17,Taxes!$J$14:$J$17,YEAR(BB$4))=4,IF(BB$1&lt;=Taxes!$P$81*12,Taxes!$P$82,IF(BB$1&lt;=Taxes!$P$83*12,Taxes!$P$84,IF(Taxes!$P143&lt;&gt;"",Taxes!$P143,Taxes!$P$77))),
IF(SUMIFS(Taxes!$N$14:$N$17,Taxes!$J$14:$J$17,YEAR(BB$4))&gt;1,SUMIFS(Taxes!$P$77:$P$79,Taxes!$N$77:$N$79,SUMIFS(Taxes!$N$14:$N$17,Taxes!$J$14:$J$17,YEAR(BB$4))),
IF(Taxes!$N$12&gt;1,SUMIFS(Taxes!$P$77:$P$79,Taxes!$N$77:$N$79,Taxes!$N$12),IF(Taxes!$P143&lt;&gt;"",Taxes!$P143,SUMIFS(Taxes!$P$77:$P$79,Taxes!$N$77:$N$79,Taxes!$N$12)))
))
)</f>
        <v>0</v>
      </c>
      <c r="BC67" s="5">
        <f ca="1">IF(BC$4="",0,BC39/(1+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)))*
IF(SUMIFS(Taxes!$N$14:$N$17,Taxes!$J$14:$J$17,YEAR(BC$4))=4,IF(BC$1&lt;=Taxes!$P$81*12,Taxes!$P$82,IF(BC$1&lt;=Taxes!$P$83*12,Taxes!$P$84,IF(Taxes!$P143&lt;&gt;"",Taxes!$P143,Taxes!$P$77))),
IF(SUMIFS(Taxes!$N$14:$N$17,Taxes!$J$14:$J$17,YEAR(BC$4))&gt;1,SUMIFS(Taxes!$P$77:$P$79,Taxes!$N$77:$N$79,SUMIFS(Taxes!$N$14:$N$17,Taxes!$J$14:$J$17,YEAR(BC$4))),
IF(Taxes!$N$12&gt;1,SUMIFS(Taxes!$P$77:$P$79,Taxes!$N$77:$N$79,Taxes!$N$12),IF(Taxes!$P143&lt;&gt;"",Taxes!$P143,SUMIFS(Taxes!$P$77:$P$79,Taxes!$N$77:$N$79,Taxes!$N$12)))
))
)</f>
        <v>0</v>
      </c>
      <c r="BD67" s="5">
        <f ca="1">IF(BD$4="",0,BD39/(1+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)))*
IF(SUMIFS(Taxes!$N$14:$N$17,Taxes!$J$14:$J$17,YEAR(BD$4))=4,IF(BD$1&lt;=Taxes!$P$81*12,Taxes!$P$82,IF(BD$1&lt;=Taxes!$P$83*12,Taxes!$P$84,IF(Taxes!$P143&lt;&gt;"",Taxes!$P143,Taxes!$P$77))),
IF(SUMIFS(Taxes!$N$14:$N$17,Taxes!$J$14:$J$17,YEAR(BD$4))&gt;1,SUMIFS(Taxes!$P$77:$P$79,Taxes!$N$77:$N$79,SUMIFS(Taxes!$N$14:$N$17,Taxes!$J$14:$J$17,YEAR(BD$4))),
IF(Taxes!$N$12&gt;1,SUMIFS(Taxes!$P$77:$P$79,Taxes!$N$77:$N$79,Taxes!$N$12),IF(Taxes!$P143&lt;&gt;"",Taxes!$P143,SUMIFS(Taxes!$P$77:$P$79,Taxes!$N$77:$N$79,Taxes!$N$12)))
))
)</f>
        <v>0</v>
      </c>
      <c r="BE67" s="5">
        <f ca="1">IF(BE$4="",0,BE39/(1+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)))*
IF(SUMIFS(Taxes!$N$14:$N$17,Taxes!$J$14:$J$17,YEAR(BE$4))=4,IF(BE$1&lt;=Taxes!$P$81*12,Taxes!$P$82,IF(BE$1&lt;=Taxes!$P$83*12,Taxes!$P$84,IF(Taxes!$P143&lt;&gt;"",Taxes!$P143,Taxes!$P$77))),
IF(SUMIFS(Taxes!$N$14:$N$17,Taxes!$J$14:$J$17,YEAR(BE$4))&gt;1,SUMIFS(Taxes!$P$77:$P$79,Taxes!$N$77:$N$79,SUMIFS(Taxes!$N$14:$N$17,Taxes!$J$14:$J$17,YEAR(BE$4))),
IF(Taxes!$N$12&gt;1,SUMIFS(Taxes!$P$77:$P$79,Taxes!$N$77:$N$79,Taxes!$N$12),IF(Taxes!$P143&lt;&gt;"",Taxes!$P143,SUMIFS(Taxes!$P$77:$P$79,Taxes!$N$77:$N$79,Taxes!$N$12)))
))
)</f>
        <v>0</v>
      </c>
      <c r="BF67" s="5">
        <f ca="1">IF(BF$4="",0,BF39/(1+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)))*
IF(SUMIFS(Taxes!$N$14:$N$17,Taxes!$J$14:$J$17,YEAR(BF$4))=4,IF(BF$1&lt;=Taxes!$P$81*12,Taxes!$P$82,IF(BF$1&lt;=Taxes!$P$83*12,Taxes!$P$84,IF(Taxes!$P143&lt;&gt;"",Taxes!$P143,Taxes!$P$77))),
IF(SUMIFS(Taxes!$N$14:$N$17,Taxes!$J$14:$J$17,YEAR(BF$4))&gt;1,SUMIFS(Taxes!$P$77:$P$79,Taxes!$N$77:$N$79,SUMIFS(Taxes!$N$14:$N$17,Taxes!$J$14:$J$17,YEAR(BF$4))),
IF(Taxes!$N$12&gt;1,SUMIFS(Taxes!$P$77:$P$79,Taxes!$N$77:$N$79,Taxes!$N$12),IF(Taxes!$P143&lt;&gt;"",Taxes!$P143,SUMIFS(Taxes!$P$77:$P$79,Taxes!$N$77:$N$79,Taxes!$N$12)))
))
)</f>
        <v>0</v>
      </c>
      <c r="BG67" s="5">
        <f ca="1">IF(BG$4="",0,BG39/(1+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)))*
IF(SUMIFS(Taxes!$N$14:$N$17,Taxes!$J$14:$J$17,YEAR(BG$4))=4,IF(BG$1&lt;=Taxes!$P$81*12,Taxes!$P$82,IF(BG$1&lt;=Taxes!$P$83*12,Taxes!$P$84,IF(Taxes!$P143&lt;&gt;"",Taxes!$P143,Taxes!$P$77))),
IF(SUMIFS(Taxes!$N$14:$N$17,Taxes!$J$14:$J$17,YEAR(BG$4))&gt;1,SUMIFS(Taxes!$P$77:$P$79,Taxes!$N$77:$N$79,SUMIFS(Taxes!$N$14:$N$17,Taxes!$J$14:$J$17,YEAR(BG$4))),
IF(Taxes!$N$12&gt;1,SUMIFS(Taxes!$P$77:$P$79,Taxes!$N$77:$N$79,Taxes!$N$12),IF(Taxes!$P143&lt;&gt;"",Taxes!$P143,SUMIFS(Taxes!$P$77:$P$79,Taxes!$N$77:$N$79,Taxes!$N$12)))
))
)</f>
        <v>0</v>
      </c>
      <c r="BH67" s="5">
        <f ca="1">IF(BH$4="",0,BH39/(1+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)))*
IF(SUMIFS(Taxes!$N$14:$N$17,Taxes!$J$14:$J$17,YEAR(BH$4))=4,IF(BH$1&lt;=Taxes!$P$81*12,Taxes!$P$82,IF(BH$1&lt;=Taxes!$P$83*12,Taxes!$P$84,IF(Taxes!$P143&lt;&gt;"",Taxes!$P143,Taxes!$P$77))),
IF(SUMIFS(Taxes!$N$14:$N$17,Taxes!$J$14:$J$17,YEAR(BH$4))&gt;1,SUMIFS(Taxes!$P$77:$P$79,Taxes!$N$77:$N$79,SUMIFS(Taxes!$N$14:$N$17,Taxes!$J$14:$J$17,YEAR(BH$4))),
IF(Taxes!$N$12&gt;1,SUMIFS(Taxes!$P$77:$P$79,Taxes!$N$77:$N$79,Taxes!$N$12),IF(Taxes!$P143&lt;&gt;"",Taxes!$P143,SUMIFS(Taxes!$P$77:$P$79,Taxes!$N$77:$N$79,Taxes!$N$12)))
))
)</f>
        <v>0</v>
      </c>
      <c r="BI67" s="5">
        <f ca="1">IF(BI$4="",0,BI39/(1+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)))*
IF(SUMIFS(Taxes!$N$14:$N$17,Taxes!$J$14:$J$17,YEAR(BI$4))=4,IF(BI$1&lt;=Taxes!$P$81*12,Taxes!$P$82,IF(BI$1&lt;=Taxes!$P$83*12,Taxes!$P$84,IF(Taxes!$P143&lt;&gt;"",Taxes!$P143,Taxes!$P$77))),
IF(SUMIFS(Taxes!$N$14:$N$17,Taxes!$J$14:$J$17,YEAR(BI$4))&gt;1,SUMIFS(Taxes!$P$77:$P$79,Taxes!$N$77:$N$79,SUMIFS(Taxes!$N$14:$N$17,Taxes!$J$14:$J$17,YEAR(BI$4))),
IF(Taxes!$N$12&gt;1,SUMIFS(Taxes!$P$77:$P$79,Taxes!$N$77:$N$79,Taxes!$N$12),IF(Taxes!$P143&lt;&gt;"",Taxes!$P143,SUMIFS(Taxes!$P$77:$P$79,Taxes!$N$77:$N$79,Taxes!$N$12)))
))
)</f>
        <v>0</v>
      </c>
      <c r="BJ67" s="5">
        <f ca="1">IF(BJ$4="",0,BJ39/(1+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)))*
IF(SUMIFS(Taxes!$N$14:$N$17,Taxes!$J$14:$J$17,YEAR(BJ$4))=4,IF(BJ$1&lt;=Taxes!$P$81*12,Taxes!$P$82,IF(BJ$1&lt;=Taxes!$P$83*12,Taxes!$P$84,IF(Taxes!$P143&lt;&gt;"",Taxes!$P143,Taxes!$P$77))),
IF(SUMIFS(Taxes!$N$14:$N$17,Taxes!$J$14:$J$17,YEAR(BJ$4))&gt;1,SUMIFS(Taxes!$P$77:$P$79,Taxes!$N$77:$N$79,SUMIFS(Taxes!$N$14:$N$17,Taxes!$J$14:$J$17,YEAR(BJ$4))),
IF(Taxes!$N$12&gt;1,SUMIFS(Taxes!$P$77:$P$79,Taxes!$N$77:$N$79,Taxes!$N$12),IF(Taxes!$P143&lt;&gt;"",Taxes!$P143,SUMIFS(Taxes!$P$77:$P$79,Taxes!$N$77:$N$79,Taxes!$N$12)))
))
)</f>
        <v>0</v>
      </c>
      <c r="BK67" s="5">
        <f ca="1">IF(BK$4="",0,BK39/(1+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)))*
IF(SUMIFS(Taxes!$N$14:$N$17,Taxes!$J$14:$J$17,YEAR(BK$4))=4,IF(BK$1&lt;=Taxes!$P$81*12,Taxes!$P$82,IF(BK$1&lt;=Taxes!$P$83*12,Taxes!$P$84,IF(Taxes!$P143&lt;&gt;"",Taxes!$P143,Taxes!$P$77))),
IF(SUMIFS(Taxes!$N$14:$N$17,Taxes!$J$14:$J$17,YEAR(BK$4))&gt;1,SUMIFS(Taxes!$P$77:$P$79,Taxes!$N$77:$N$79,SUMIFS(Taxes!$N$14:$N$17,Taxes!$J$14:$J$17,YEAR(BK$4))),
IF(Taxes!$N$12&gt;1,SUMIFS(Taxes!$P$77:$P$79,Taxes!$N$77:$N$79,Taxes!$N$12),IF(Taxes!$P143&lt;&gt;"",Taxes!$P143,SUMIFS(Taxes!$P$77:$P$79,Taxes!$N$77:$N$79,Taxes!$N$12)))
))
)</f>
        <v>0</v>
      </c>
      <c r="BL67" s="5">
        <f ca="1">IF(BL$4="",0,BL39/(1+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)))*
IF(SUMIFS(Taxes!$N$14:$N$17,Taxes!$J$14:$J$17,YEAR(BL$4))=4,IF(BL$1&lt;=Taxes!$P$81*12,Taxes!$P$82,IF(BL$1&lt;=Taxes!$P$83*12,Taxes!$P$84,IF(Taxes!$P143&lt;&gt;"",Taxes!$P143,Taxes!$P$77))),
IF(SUMIFS(Taxes!$N$14:$N$17,Taxes!$J$14:$J$17,YEAR(BL$4))&gt;1,SUMIFS(Taxes!$P$77:$P$79,Taxes!$N$77:$N$79,SUMIFS(Taxes!$N$14:$N$17,Taxes!$J$14:$J$17,YEAR(BL$4))),
IF(Taxes!$N$12&gt;1,SUMIFS(Taxes!$P$77:$P$79,Taxes!$N$77:$N$79,Taxes!$N$12),IF(Taxes!$P143&lt;&gt;"",Taxes!$P143,SUMIFS(Taxes!$P$77:$P$79,Taxes!$N$77:$N$79,Taxes!$N$12)))
))
)</f>
        <v>0</v>
      </c>
      <c r="BM67" s="5">
        <f ca="1">IF(BM$4="",0,BM39/(1+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)))*
IF(SUMIFS(Taxes!$N$14:$N$17,Taxes!$J$14:$J$17,YEAR(BM$4))=4,IF(BM$1&lt;=Taxes!$P$81*12,Taxes!$P$82,IF(BM$1&lt;=Taxes!$P$83*12,Taxes!$P$84,IF(Taxes!$P143&lt;&gt;"",Taxes!$P143,Taxes!$P$77))),
IF(SUMIFS(Taxes!$N$14:$N$17,Taxes!$J$14:$J$17,YEAR(BM$4))&gt;1,SUMIFS(Taxes!$P$77:$P$79,Taxes!$N$77:$N$79,SUMIFS(Taxes!$N$14:$N$17,Taxes!$J$14:$J$17,YEAR(BM$4))),
IF(Taxes!$N$12&gt;1,SUMIFS(Taxes!$P$77:$P$79,Taxes!$N$77:$N$79,Taxes!$N$12),IF(Taxes!$P143&lt;&gt;"",Taxes!$P143,SUMIFS(Taxes!$P$77:$P$79,Taxes!$N$77:$N$79,Taxes!$N$12)))
))
)</f>
        <v>0</v>
      </c>
      <c r="BN67" s="5">
        <f ca="1">IF(BN$4="",0,BN39/(1+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)))*
IF(SUMIFS(Taxes!$N$14:$N$17,Taxes!$J$14:$J$17,YEAR(BN$4))=4,IF(BN$1&lt;=Taxes!$P$81*12,Taxes!$P$82,IF(BN$1&lt;=Taxes!$P$83*12,Taxes!$P$84,IF(Taxes!$P143&lt;&gt;"",Taxes!$P143,Taxes!$P$77))),
IF(SUMIFS(Taxes!$N$14:$N$17,Taxes!$J$14:$J$17,YEAR(BN$4))&gt;1,SUMIFS(Taxes!$P$77:$P$79,Taxes!$N$77:$N$79,SUMIFS(Taxes!$N$14:$N$17,Taxes!$J$14:$J$17,YEAR(BN$4))),
IF(Taxes!$N$12&gt;1,SUMIFS(Taxes!$P$77:$P$79,Taxes!$N$77:$N$79,Taxes!$N$12),IF(Taxes!$P143&lt;&gt;"",Taxes!$P143,SUMIFS(Taxes!$P$77:$P$79,Taxes!$N$77:$N$79,Taxes!$N$12)))
))
)</f>
        <v>0</v>
      </c>
      <c r="BO67" s="5">
        <f ca="1">IF(BO$4="",0,BO39/(1+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)))*
IF(SUMIFS(Taxes!$N$14:$N$17,Taxes!$J$14:$J$17,YEAR(BO$4))=4,IF(BO$1&lt;=Taxes!$P$81*12,Taxes!$P$82,IF(BO$1&lt;=Taxes!$P$83*12,Taxes!$P$84,IF(Taxes!$P143&lt;&gt;"",Taxes!$P143,Taxes!$P$77))),
IF(SUMIFS(Taxes!$N$14:$N$17,Taxes!$J$14:$J$17,YEAR(BO$4))&gt;1,SUMIFS(Taxes!$P$77:$P$79,Taxes!$N$77:$N$79,SUMIFS(Taxes!$N$14:$N$17,Taxes!$J$14:$J$17,YEAR(BO$4))),
IF(Taxes!$N$12&gt;1,SUMIFS(Taxes!$P$77:$P$79,Taxes!$N$77:$N$79,Taxes!$N$12),IF(Taxes!$P143&lt;&gt;"",Taxes!$P143,SUMIFS(Taxes!$P$77:$P$79,Taxes!$N$77:$N$79,Taxes!$N$12)))
))
)</f>
        <v>0</v>
      </c>
      <c r="BP67" s="5">
        <f ca="1">IF(BP$4="",0,BP39/(1+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)))*
IF(SUMIFS(Taxes!$N$14:$N$17,Taxes!$J$14:$J$17,YEAR(BP$4))=4,IF(BP$1&lt;=Taxes!$P$81*12,Taxes!$P$82,IF(BP$1&lt;=Taxes!$P$83*12,Taxes!$P$84,IF(Taxes!$P143&lt;&gt;"",Taxes!$P143,Taxes!$P$77))),
IF(SUMIFS(Taxes!$N$14:$N$17,Taxes!$J$14:$J$17,YEAR(BP$4))&gt;1,SUMIFS(Taxes!$P$77:$P$79,Taxes!$N$77:$N$79,SUMIFS(Taxes!$N$14:$N$17,Taxes!$J$14:$J$17,YEAR(BP$4))),
IF(Taxes!$N$12&gt;1,SUMIFS(Taxes!$P$77:$P$79,Taxes!$N$77:$N$79,Taxes!$N$12),IF(Taxes!$P143&lt;&gt;"",Taxes!$P143,SUMIFS(Taxes!$P$77:$P$79,Taxes!$N$77:$N$79,Taxes!$N$12)))
))
)</f>
        <v>0</v>
      </c>
      <c r="BQ67" s="5">
        <f ca="1">IF(BQ$4="",0,BQ39/(1+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)))*
IF(SUMIFS(Taxes!$N$14:$N$17,Taxes!$J$14:$J$17,YEAR(BQ$4))=4,IF(BQ$1&lt;=Taxes!$P$81*12,Taxes!$P$82,IF(BQ$1&lt;=Taxes!$P$83*12,Taxes!$P$84,IF(Taxes!$P143&lt;&gt;"",Taxes!$P143,Taxes!$P$77))),
IF(SUMIFS(Taxes!$N$14:$N$17,Taxes!$J$14:$J$17,YEAR(BQ$4))&gt;1,SUMIFS(Taxes!$P$77:$P$79,Taxes!$N$77:$N$79,SUMIFS(Taxes!$N$14:$N$17,Taxes!$J$14:$J$17,YEAR(BQ$4))),
IF(Taxes!$N$12&gt;1,SUMIFS(Taxes!$P$77:$P$79,Taxes!$N$77:$N$79,Taxes!$N$12),IF(Taxes!$P143&lt;&gt;"",Taxes!$P143,SUMIFS(Taxes!$P$77:$P$79,Taxes!$N$77:$N$79,Taxes!$N$12)))
))
)</f>
        <v>0</v>
      </c>
      <c r="BR67" s="5">
        <f ca="1">IF(BR$4="",0,BR39/(1+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)))*
IF(SUMIFS(Taxes!$N$14:$N$17,Taxes!$J$14:$J$17,YEAR(BR$4))=4,IF(BR$1&lt;=Taxes!$P$81*12,Taxes!$P$82,IF(BR$1&lt;=Taxes!$P$83*12,Taxes!$P$84,IF(Taxes!$P143&lt;&gt;"",Taxes!$P143,Taxes!$P$77))),
IF(SUMIFS(Taxes!$N$14:$N$17,Taxes!$J$14:$J$17,YEAR(BR$4))&gt;1,SUMIFS(Taxes!$P$77:$P$79,Taxes!$N$77:$N$79,SUMIFS(Taxes!$N$14:$N$17,Taxes!$J$14:$J$17,YEAR(BR$4))),
IF(Taxes!$N$12&gt;1,SUMIFS(Taxes!$P$77:$P$79,Taxes!$N$77:$N$79,Taxes!$N$12),IF(Taxes!$P143&lt;&gt;"",Taxes!$P143,SUMIFS(Taxes!$P$77:$P$79,Taxes!$N$77:$N$79,Taxes!$N$12)))
))
)</f>
        <v>0</v>
      </c>
      <c r="BS67" s="5">
        <f ca="1">IF(BS$4="",0,BS39/(1+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)))*
IF(SUMIFS(Taxes!$N$14:$N$17,Taxes!$J$14:$J$17,YEAR(BS$4))=4,IF(BS$1&lt;=Taxes!$P$81*12,Taxes!$P$82,IF(BS$1&lt;=Taxes!$P$83*12,Taxes!$P$84,IF(Taxes!$P143&lt;&gt;"",Taxes!$P143,Taxes!$P$77))),
IF(SUMIFS(Taxes!$N$14:$N$17,Taxes!$J$14:$J$17,YEAR(BS$4))&gt;1,SUMIFS(Taxes!$P$77:$P$79,Taxes!$N$77:$N$79,SUMIFS(Taxes!$N$14:$N$17,Taxes!$J$14:$J$17,YEAR(BS$4))),
IF(Taxes!$N$12&gt;1,SUMIFS(Taxes!$P$77:$P$79,Taxes!$N$77:$N$79,Taxes!$N$12),IF(Taxes!$P143&lt;&gt;"",Taxes!$P143,SUMIFS(Taxes!$P$77:$P$79,Taxes!$N$77:$N$79,Taxes!$N$12)))
))
)</f>
        <v>0</v>
      </c>
      <c r="BT67" s="5">
        <f ca="1">IF(BT$4="",0,BT39/(1+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)))*
IF(SUMIFS(Taxes!$N$14:$N$17,Taxes!$J$14:$J$17,YEAR(BT$4))=4,IF(BT$1&lt;=Taxes!$P$81*12,Taxes!$P$82,IF(BT$1&lt;=Taxes!$P$83*12,Taxes!$P$84,IF(Taxes!$P143&lt;&gt;"",Taxes!$P143,Taxes!$P$77))),
IF(SUMIFS(Taxes!$N$14:$N$17,Taxes!$J$14:$J$17,YEAR(BT$4))&gt;1,SUMIFS(Taxes!$P$77:$P$79,Taxes!$N$77:$N$79,SUMIFS(Taxes!$N$14:$N$17,Taxes!$J$14:$J$17,YEAR(BT$4))),
IF(Taxes!$N$12&gt;1,SUMIFS(Taxes!$P$77:$P$79,Taxes!$N$77:$N$79,Taxes!$N$12),IF(Taxes!$P143&lt;&gt;"",Taxes!$P143,SUMIFS(Taxes!$P$77:$P$79,Taxes!$N$77:$N$79,Taxes!$N$12)))
))
)</f>
        <v>0</v>
      </c>
      <c r="BU67" s="5">
        <f ca="1">IF(BU$4="",0,BU39/(1+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)))*
IF(SUMIFS(Taxes!$N$14:$N$17,Taxes!$J$14:$J$17,YEAR(BU$4))=4,IF(BU$1&lt;=Taxes!$P$81*12,Taxes!$P$82,IF(BU$1&lt;=Taxes!$P$83*12,Taxes!$P$84,IF(Taxes!$P143&lt;&gt;"",Taxes!$P143,Taxes!$P$77))),
IF(SUMIFS(Taxes!$N$14:$N$17,Taxes!$J$14:$J$17,YEAR(BU$4))&gt;1,SUMIFS(Taxes!$P$77:$P$79,Taxes!$N$77:$N$79,SUMIFS(Taxes!$N$14:$N$17,Taxes!$J$14:$J$17,YEAR(BU$4))),
IF(Taxes!$N$12&gt;1,SUMIFS(Taxes!$P$77:$P$79,Taxes!$N$77:$N$79,Taxes!$N$12),IF(Taxes!$P143&lt;&gt;"",Taxes!$P143,SUMIFS(Taxes!$P$77:$P$79,Taxes!$N$77:$N$79,Taxes!$N$12)))
))
)</f>
        <v>0</v>
      </c>
      <c r="BV67" s="5">
        <f ca="1">IF(BV$4="",0,BV39/(1+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)))*
IF(SUMIFS(Taxes!$N$14:$N$17,Taxes!$J$14:$J$17,YEAR(BV$4))=4,IF(BV$1&lt;=Taxes!$P$81*12,Taxes!$P$82,IF(BV$1&lt;=Taxes!$P$83*12,Taxes!$P$84,IF(Taxes!$P143&lt;&gt;"",Taxes!$P143,Taxes!$P$77))),
IF(SUMIFS(Taxes!$N$14:$N$17,Taxes!$J$14:$J$17,YEAR(BV$4))&gt;1,SUMIFS(Taxes!$P$77:$P$79,Taxes!$N$77:$N$79,SUMIFS(Taxes!$N$14:$N$17,Taxes!$J$14:$J$17,YEAR(BV$4))),
IF(Taxes!$N$12&gt;1,SUMIFS(Taxes!$P$77:$P$79,Taxes!$N$77:$N$79,Taxes!$N$12),IF(Taxes!$P143&lt;&gt;"",Taxes!$P143,SUMIFS(Taxes!$P$77:$P$79,Taxes!$N$77:$N$79,Taxes!$N$12)))
))
)</f>
        <v>0</v>
      </c>
      <c r="BW67" s="5">
        <f ca="1">IF(BW$4="",0,BW39/(1+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)))*
IF(SUMIFS(Taxes!$N$14:$N$17,Taxes!$J$14:$J$17,YEAR(BW$4))=4,IF(BW$1&lt;=Taxes!$P$81*12,Taxes!$P$82,IF(BW$1&lt;=Taxes!$P$83*12,Taxes!$P$84,IF(Taxes!$P143&lt;&gt;"",Taxes!$P143,Taxes!$P$77))),
IF(SUMIFS(Taxes!$N$14:$N$17,Taxes!$J$14:$J$17,YEAR(BW$4))&gt;1,SUMIFS(Taxes!$P$77:$P$79,Taxes!$N$77:$N$79,SUMIFS(Taxes!$N$14:$N$17,Taxes!$J$14:$J$17,YEAR(BW$4))),
IF(Taxes!$N$12&gt;1,SUMIFS(Taxes!$P$77:$P$79,Taxes!$N$77:$N$79,Taxes!$N$12),IF(Taxes!$P143&lt;&gt;"",Taxes!$P143,SUMIFS(Taxes!$P$77:$P$79,Taxes!$N$77:$N$79,Taxes!$N$12)))
))
)</f>
        <v>0</v>
      </c>
      <c r="BX67" s="5">
        <f ca="1">IF(BX$4="",0,BX39/(1+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)))*
IF(SUMIFS(Taxes!$N$14:$N$17,Taxes!$J$14:$J$17,YEAR(BX$4))=4,IF(BX$1&lt;=Taxes!$P$81*12,Taxes!$P$82,IF(BX$1&lt;=Taxes!$P$83*12,Taxes!$P$84,IF(Taxes!$P143&lt;&gt;"",Taxes!$P143,Taxes!$P$77))),
IF(SUMIFS(Taxes!$N$14:$N$17,Taxes!$J$14:$J$17,YEAR(BX$4))&gt;1,SUMIFS(Taxes!$P$77:$P$79,Taxes!$N$77:$N$79,SUMIFS(Taxes!$N$14:$N$17,Taxes!$J$14:$J$17,YEAR(BX$4))),
IF(Taxes!$N$12&gt;1,SUMIFS(Taxes!$P$77:$P$79,Taxes!$N$77:$N$79,Taxes!$N$12),IF(Taxes!$P143&lt;&gt;"",Taxes!$P143,SUMIFS(Taxes!$P$77:$P$79,Taxes!$N$77:$N$79,Taxes!$N$12)))
))
)</f>
        <v>0</v>
      </c>
      <c r="BY67" s="5">
        <f ca="1">IF(BY$4="",0,BY39/(1+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)))*
IF(SUMIFS(Taxes!$N$14:$N$17,Taxes!$J$14:$J$17,YEAR(BY$4))=4,IF(BY$1&lt;=Taxes!$P$81*12,Taxes!$P$82,IF(BY$1&lt;=Taxes!$P$83*12,Taxes!$P$84,IF(Taxes!$P143&lt;&gt;"",Taxes!$P143,Taxes!$P$77))),
IF(SUMIFS(Taxes!$N$14:$N$17,Taxes!$J$14:$J$17,YEAR(BY$4))&gt;1,SUMIFS(Taxes!$P$77:$P$79,Taxes!$N$77:$N$79,SUMIFS(Taxes!$N$14:$N$17,Taxes!$J$14:$J$17,YEAR(BY$4))),
IF(Taxes!$N$12&gt;1,SUMIFS(Taxes!$P$77:$P$79,Taxes!$N$77:$N$79,Taxes!$N$12),IF(Taxes!$P143&lt;&gt;"",Taxes!$P143,SUMIFS(Taxes!$P$77:$P$79,Taxes!$N$77:$N$79,Taxes!$N$12)))
))
)</f>
        <v>0</v>
      </c>
      <c r="BZ67" s="5">
        <f ca="1">IF(BZ$4="",0,BZ39/(1+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)))*
IF(SUMIFS(Taxes!$N$14:$N$17,Taxes!$J$14:$J$17,YEAR(BZ$4))=4,IF(BZ$1&lt;=Taxes!$P$81*12,Taxes!$P$82,IF(BZ$1&lt;=Taxes!$P$83*12,Taxes!$P$84,IF(Taxes!$P143&lt;&gt;"",Taxes!$P143,Taxes!$P$77))),
IF(SUMIFS(Taxes!$N$14:$N$17,Taxes!$J$14:$J$17,YEAR(BZ$4))&gt;1,SUMIFS(Taxes!$P$77:$P$79,Taxes!$N$77:$N$79,SUMIFS(Taxes!$N$14:$N$17,Taxes!$J$14:$J$17,YEAR(BZ$4))),
IF(Taxes!$N$12&gt;1,SUMIFS(Taxes!$P$77:$P$79,Taxes!$N$77:$N$79,Taxes!$N$12),IF(Taxes!$P143&lt;&gt;"",Taxes!$P143,SUMIFS(Taxes!$P$77:$P$79,Taxes!$N$77:$N$79,Taxes!$N$12)))
))
)</f>
        <v>0</v>
      </c>
      <c r="CA67" s="5">
        <f ca="1">IF(CA$4="",0,CA39/(1+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)))*
IF(SUMIFS(Taxes!$N$14:$N$17,Taxes!$J$14:$J$17,YEAR(CA$4))=4,IF(CA$1&lt;=Taxes!$P$81*12,Taxes!$P$82,IF(CA$1&lt;=Taxes!$P$83*12,Taxes!$P$84,IF(Taxes!$P143&lt;&gt;"",Taxes!$P143,Taxes!$P$77))),
IF(SUMIFS(Taxes!$N$14:$N$17,Taxes!$J$14:$J$17,YEAR(CA$4))&gt;1,SUMIFS(Taxes!$P$77:$P$79,Taxes!$N$77:$N$79,SUMIFS(Taxes!$N$14:$N$17,Taxes!$J$14:$J$17,YEAR(CA$4))),
IF(Taxes!$N$12&gt;1,SUMIFS(Taxes!$P$77:$P$79,Taxes!$N$77:$N$79,Taxes!$N$12),IF(Taxes!$P143&lt;&gt;"",Taxes!$P143,SUMIFS(Taxes!$P$77:$P$79,Taxes!$N$77:$N$79,Taxes!$N$12)))
))
)</f>
        <v>0</v>
      </c>
      <c r="CB67" s="5">
        <f ca="1">IF(CB$4="",0,CB39/(1+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)))*
IF(SUMIFS(Taxes!$N$14:$N$17,Taxes!$J$14:$J$17,YEAR(CB$4))=4,IF(CB$1&lt;=Taxes!$P$81*12,Taxes!$P$82,IF(CB$1&lt;=Taxes!$P$83*12,Taxes!$P$84,IF(Taxes!$P143&lt;&gt;"",Taxes!$P143,Taxes!$P$77))),
IF(SUMIFS(Taxes!$N$14:$N$17,Taxes!$J$14:$J$17,YEAR(CB$4))&gt;1,SUMIFS(Taxes!$P$77:$P$79,Taxes!$N$77:$N$79,SUMIFS(Taxes!$N$14:$N$17,Taxes!$J$14:$J$17,YEAR(CB$4))),
IF(Taxes!$N$12&gt;1,SUMIFS(Taxes!$P$77:$P$79,Taxes!$N$77:$N$79,Taxes!$N$12),IF(Taxes!$P143&lt;&gt;"",Taxes!$P143,SUMIFS(Taxes!$P$77:$P$79,Taxes!$N$77:$N$79,Taxes!$N$12)))
))
)</f>
        <v>0</v>
      </c>
      <c r="CC67" s="5">
        <f ca="1">IF(CC$4="",0,CC39/(1+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)))*
IF(SUMIFS(Taxes!$N$14:$N$17,Taxes!$J$14:$J$17,YEAR(CC$4))=4,IF(CC$1&lt;=Taxes!$P$81*12,Taxes!$P$82,IF(CC$1&lt;=Taxes!$P$83*12,Taxes!$P$84,IF(Taxes!$P143&lt;&gt;"",Taxes!$P143,Taxes!$P$77))),
IF(SUMIFS(Taxes!$N$14:$N$17,Taxes!$J$14:$J$17,YEAR(CC$4))&gt;1,SUMIFS(Taxes!$P$77:$P$79,Taxes!$N$77:$N$79,SUMIFS(Taxes!$N$14:$N$17,Taxes!$J$14:$J$17,YEAR(CC$4))),
IF(Taxes!$N$12&gt;1,SUMIFS(Taxes!$P$77:$P$79,Taxes!$N$77:$N$79,Taxes!$N$12),IF(Taxes!$P143&lt;&gt;"",Taxes!$P143,SUMIFS(Taxes!$P$77:$P$79,Taxes!$N$77:$N$79,Taxes!$N$12)))
))
)</f>
        <v>0</v>
      </c>
      <c r="CD67" s="5">
        <f ca="1">IF(CD$4="",0,CD39/(1+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)))*
IF(SUMIFS(Taxes!$N$14:$N$17,Taxes!$J$14:$J$17,YEAR(CD$4))=4,IF(CD$1&lt;=Taxes!$P$81*12,Taxes!$P$82,IF(CD$1&lt;=Taxes!$P$83*12,Taxes!$P$84,IF(Taxes!$P143&lt;&gt;"",Taxes!$P143,Taxes!$P$77))),
IF(SUMIFS(Taxes!$N$14:$N$17,Taxes!$J$14:$J$17,YEAR(CD$4))&gt;1,SUMIFS(Taxes!$P$77:$P$79,Taxes!$N$77:$N$79,SUMIFS(Taxes!$N$14:$N$17,Taxes!$J$14:$J$17,YEAR(CD$4))),
IF(Taxes!$N$12&gt;1,SUMIFS(Taxes!$P$77:$P$79,Taxes!$N$77:$N$79,Taxes!$N$12),IF(Taxes!$P143&lt;&gt;"",Taxes!$P143,SUMIFS(Taxes!$P$77:$P$79,Taxes!$N$77:$N$79,Taxes!$N$12)))
))
)</f>
        <v>0</v>
      </c>
      <c r="CE67" s="5">
        <f ca="1">IF(CE$4="",0,CE39/(1+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)))*
IF(SUMIFS(Taxes!$N$14:$N$17,Taxes!$J$14:$J$17,YEAR(CE$4))=4,IF(CE$1&lt;=Taxes!$P$81*12,Taxes!$P$82,IF(CE$1&lt;=Taxes!$P$83*12,Taxes!$P$84,IF(Taxes!$P143&lt;&gt;"",Taxes!$P143,Taxes!$P$77))),
IF(SUMIFS(Taxes!$N$14:$N$17,Taxes!$J$14:$J$17,YEAR(CE$4))&gt;1,SUMIFS(Taxes!$P$77:$P$79,Taxes!$N$77:$N$79,SUMIFS(Taxes!$N$14:$N$17,Taxes!$J$14:$J$17,YEAR(CE$4))),
IF(Taxes!$N$12&gt;1,SUMIFS(Taxes!$P$77:$P$79,Taxes!$N$77:$N$79,Taxes!$N$12),IF(Taxes!$P143&lt;&gt;"",Taxes!$P143,SUMIFS(Taxes!$P$77:$P$79,Taxes!$N$77:$N$79,Taxes!$N$12)))
))
)</f>
        <v>0</v>
      </c>
      <c r="CF67" s="5">
        <f ca="1">IF(CF$4="",0,CF39/(1+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)))*
IF(SUMIFS(Taxes!$N$14:$N$17,Taxes!$J$14:$J$17,YEAR(CF$4))=4,IF(CF$1&lt;=Taxes!$P$81*12,Taxes!$P$82,IF(CF$1&lt;=Taxes!$P$83*12,Taxes!$P$84,IF(Taxes!$P143&lt;&gt;"",Taxes!$P143,Taxes!$P$77))),
IF(SUMIFS(Taxes!$N$14:$N$17,Taxes!$J$14:$J$17,YEAR(CF$4))&gt;1,SUMIFS(Taxes!$P$77:$P$79,Taxes!$N$77:$N$79,SUMIFS(Taxes!$N$14:$N$17,Taxes!$J$14:$J$17,YEAR(CF$4))),
IF(Taxes!$N$12&gt;1,SUMIFS(Taxes!$P$77:$P$79,Taxes!$N$77:$N$79,Taxes!$N$12),IF(Taxes!$P143&lt;&gt;"",Taxes!$P143,SUMIFS(Taxes!$P$77:$P$79,Taxes!$N$77:$N$79,Taxes!$N$12)))
))
)</f>
        <v>0</v>
      </c>
    </row>
    <row r="68" spans="2:84" x14ac:dyDescent="0.3">
      <c r="B68" s="13">
        <f>ROW()</f>
        <v>68</v>
      </c>
    </row>
    <row r="69" spans="2:84" x14ac:dyDescent="0.3">
      <c r="B69" s="13">
        <f>ROW()</f>
        <v>69</v>
      </c>
      <c r="H69" s="1" t="s">
        <v>239</v>
      </c>
      <c r="M69" s="53" t="s">
        <v>18</v>
      </c>
      <c r="P69" s="72" t="str">
        <f>Lists!$AI$9</f>
        <v>CF(+)</v>
      </c>
      <c r="U69" s="5">
        <f ca="1">SUM(INDIRECT(ADDRESS($B69,$X$2)&amp;":"&amp;ADDRESS($B69,$X$2-1+$P$8)))</f>
        <v>0</v>
      </c>
      <c r="X69" s="5">
        <f ca="1">IF(X$4="",0,IF(OR(MONTH(X$4)=3,MONTH(X$4)=6,MONTH(X$4)=9,MONTH(X$4)=12),
SUMIFS($W67:W67,$W$1:W$1,"&lt;="&amp;(X$1-(MONTH(X$4)-3*INT((MONTH(X$4)-1)/3))),$W$1:W$1,"&gt;="&amp;(X$1-2-(MONTH(X$4)-3*INT((MONTH(X$4)-1)/3)))),
0))</f>
        <v>0</v>
      </c>
      <c r="Y69" s="5">
        <f ca="1">IF(Y$4="",0,IF(OR(MONTH(Y$4)=3,MONTH(Y$4)=6,MONTH(Y$4)=9,MONTH(Y$4)=12),
SUMIFS($W67:X67,$W$1:X$1,"&lt;="&amp;(Y$1-(MONTH(Y$4)-3*INT((MONTH(Y$4)-1)/3))),$W$1:X$1,"&gt;="&amp;(Y$1-2-(MONTH(Y$4)-3*INT((MONTH(Y$4)-1)/3)))),
0))</f>
        <v>0</v>
      </c>
      <c r="Z69" s="5">
        <f ca="1">IF(Z$4="",0,IF(OR(MONTH(Z$4)=3,MONTH(Z$4)=6,MONTH(Z$4)=9,MONTH(Z$4)=12),
SUMIFS($W67:Y67,$W$1:Y$1,"&lt;="&amp;(Z$1-(MONTH(Z$4)-3*INT((MONTH(Z$4)-1)/3))),$W$1:Y$1,"&gt;="&amp;(Z$1-2-(MONTH(Z$4)-3*INT((MONTH(Z$4)-1)/3)))),
0))</f>
        <v>0</v>
      </c>
      <c r="AA69" s="5">
        <f ca="1">IF(AA$4="",0,IF(OR(MONTH(AA$4)=3,MONTH(AA$4)=6,MONTH(AA$4)=9,MONTH(AA$4)=12),
SUMIFS($W67:Z67,$W$1:Z$1,"&lt;="&amp;(AA$1-(MONTH(AA$4)-3*INT((MONTH(AA$4)-1)/3))),$W$1:Z$1,"&gt;="&amp;(AA$1-2-(MONTH(AA$4)-3*INT((MONTH(AA$4)-1)/3)))),
0))</f>
        <v>0</v>
      </c>
      <c r="AB69" s="5">
        <f ca="1">IF(AB$4="",0,IF(OR(MONTH(AB$4)=3,MONTH(AB$4)=6,MONTH(AB$4)=9,MONTH(AB$4)=12),
SUMIFS($W67:AA67,$W$1:AA$1,"&lt;="&amp;(AB$1-(MONTH(AB$4)-3*INT((MONTH(AB$4)-1)/3))),$W$1:AA$1,"&gt;="&amp;(AB$1-2-(MONTH(AB$4)-3*INT((MONTH(AB$4)-1)/3)))),
0))</f>
        <v>0</v>
      </c>
      <c r="AC69" s="5">
        <f ca="1">IF(AC$4="",0,IF(OR(MONTH(AC$4)=3,MONTH(AC$4)=6,MONTH(AC$4)=9,MONTH(AC$4)=12),
SUMIFS($W67:AB67,$W$1:AB$1,"&lt;="&amp;(AC$1-(MONTH(AC$4)-3*INT((MONTH(AC$4)-1)/3))),$W$1:AB$1,"&gt;="&amp;(AC$1-2-(MONTH(AC$4)-3*INT((MONTH(AC$4)-1)/3)))),
0))</f>
        <v>0</v>
      </c>
      <c r="AD69" s="5">
        <f ca="1">IF(AD$4="",0,IF(OR(MONTH(AD$4)=3,MONTH(AD$4)=6,MONTH(AD$4)=9,MONTH(AD$4)=12),
SUMIFS($W67:AC67,$W$1:AC$1,"&lt;="&amp;(AD$1-(MONTH(AD$4)-3*INT((MONTH(AD$4)-1)/3))),$W$1:AC$1,"&gt;="&amp;(AD$1-2-(MONTH(AD$4)-3*INT((MONTH(AD$4)-1)/3)))),
0))</f>
        <v>0</v>
      </c>
      <c r="AE69" s="5">
        <f ca="1">IF(AE$4="",0,IF(OR(MONTH(AE$4)=3,MONTH(AE$4)=6,MONTH(AE$4)=9,MONTH(AE$4)=12),
SUMIFS($W67:AD67,$W$1:AD$1,"&lt;="&amp;(AE$1-(MONTH(AE$4)-3*INT((MONTH(AE$4)-1)/3))),$W$1:AD$1,"&gt;="&amp;(AE$1-2-(MONTH(AE$4)-3*INT((MONTH(AE$4)-1)/3)))),
0))</f>
        <v>0</v>
      </c>
      <c r="AF69" s="5">
        <f ca="1">IF(AF$4="",0,IF(OR(MONTH(AF$4)=3,MONTH(AF$4)=6,MONTH(AF$4)=9,MONTH(AF$4)=12),
SUMIFS($W67:AE67,$W$1:AE$1,"&lt;="&amp;(AF$1-(MONTH(AF$4)-3*INT((MONTH(AF$4)-1)/3))),$W$1:AE$1,"&gt;="&amp;(AF$1-2-(MONTH(AF$4)-3*INT((MONTH(AF$4)-1)/3)))),
0))</f>
        <v>0</v>
      </c>
      <c r="AG69" s="5">
        <f ca="1">IF(AG$4="",0,IF(OR(MONTH(AG$4)=3,MONTH(AG$4)=6,MONTH(AG$4)=9,MONTH(AG$4)=12),
SUMIFS($W67:AF67,$W$1:AF$1,"&lt;="&amp;(AG$1-(MONTH(AG$4)-3*INT((MONTH(AG$4)-1)/3))),$W$1:AF$1,"&gt;="&amp;(AG$1-2-(MONTH(AG$4)-3*INT((MONTH(AG$4)-1)/3)))),
0))</f>
        <v>0</v>
      </c>
      <c r="AH69" s="5">
        <f ca="1">IF(AH$4="",0,IF(OR(MONTH(AH$4)=3,MONTH(AH$4)=6,MONTH(AH$4)=9,MONTH(AH$4)=12),
SUMIFS($W67:AG67,$W$1:AG$1,"&lt;="&amp;(AH$1-(MONTH(AH$4)-3*INT((MONTH(AH$4)-1)/3))),$W$1:AG$1,"&gt;="&amp;(AH$1-2-(MONTH(AH$4)-3*INT((MONTH(AH$4)-1)/3)))),
0))</f>
        <v>0</v>
      </c>
      <c r="AI69" s="5">
        <f ca="1">IF(AI$4="",0,IF(OR(MONTH(AI$4)=3,MONTH(AI$4)=6,MONTH(AI$4)=9,MONTH(AI$4)=12),
SUMIFS($W67:AH67,$W$1:AH$1,"&lt;="&amp;(AI$1-(MONTH(AI$4)-3*INT((MONTH(AI$4)-1)/3))),$W$1:AH$1,"&gt;="&amp;(AI$1-2-(MONTH(AI$4)-3*INT((MONTH(AI$4)-1)/3)))),
0))</f>
        <v>0</v>
      </c>
      <c r="AJ69" s="5">
        <f ca="1">IF(AJ$4="",0,IF(OR(MONTH(AJ$4)=3,MONTH(AJ$4)=6,MONTH(AJ$4)=9,MONTH(AJ$4)=12),
SUMIFS($W67:AI67,$W$1:AI$1,"&lt;="&amp;(AJ$1-(MONTH(AJ$4)-3*INT((MONTH(AJ$4)-1)/3))),$W$1:AI$1,"&gt;="&amp;(AJ$1-2-(MONTH(AJ$4)-3*INT((MONTH(AJ$4)-1)/3)))),
0))</f>
        <v>0</v>
      </c>
      <c r="AK69" s="5">
        <f ca="1">IF(AK$4="",0,IF(OR(MONTH(AK$4)=3,MONTH(AK$4)=6,MONTH(AK$4)=9,MONTH(AK$4)=12),
SUMIFS($W67:AJ67,$W$1:AJ$1,"&lt;="&amp;(AK$1-(MONTH(AK$4)-3*INT((MONTH(AK$4)-1)/3))),$W$1:AJ$1,"&gt;="&amp;(AK$1-2-(MONTH(AK$4)-3*INT((MONTH(AK$4)-1)/3)))),
0))</f>
        <v>0</v>
      </c>
      <c r="AL69" s="5">
        <f ca="1">IF(AL$4="",0,IF(OR(MONTH(AL$4)=3,MONTH(AL$4)=6,MONTH(AL$4)=9,MONTH(AL$4)=12),
SUMIFS($W67:AK67,$W$1:AK$1,"&lt;="&amp;(AL$1-(MONTH(AL$4)-3*INT((MONTH(AL$4)-1)/3))),$W$1:AK$1,"&gt;="&amp;(AL$1-2-(MONTH(AL$4)-3*INT((MONTH(AL$4)-1)/3)))),
0))</f>
        <v>0</v>
      </c>
      <c r="AM69" s="5">
        <f ca="1">IF(AM$4="",0,IF(OR(MONTH(AM$4)=3,MONTH(AM$4)=6,MONTH(AM$4)=9,MONTH(AM$4)=12),
SUMIFS($W67:AL67,$W$1:AL$1,"&lt;="&amp;(AM$1-(MONTH(AM$4)-3*INT((MONTH(AM$4)-1)/3))),$W$1:AL$1,"&gt;="&amp;(AM$1-2-(MONTH(AM$4)-3*INT((MONTH(AM$4)-1)/3)))),
0))</f>
        <v>0</v>
      </c>
      <c r="AN69" s="5">
        <f ca="1">IF(AN$4="",0,IF(OR(MONTH(AN$4)=3,MONTH(AN$4)=6,MONTH(AN$4)=9,MONTH(AN$4)=12),
SUMIFS($W67:AM67,$W$1:AM$1,"&lt;="&amp;(AN$1-(MONTH(AN$4)-3*INT((MONTH(AN$4)-1)/3))),$W$1:AM$1,"&gt;="&amp;(AN$1-2-(MONTH(AN$4)-3*INT((MONTH(AN$4)-1)/3)))),
0))</f>
        <v>0</v>
      </c>
      <c r="AO69" s="5">
        <f ca="1">IF(AO$4="",0,IF(OR(MONTH(AO$4)=3,MONTH(AO$4)=6,MONTH(AO$4)=9,MONTH(AO$4)=12),
SUMIFS($W67:AN67,$W$1:AN$1,"&lt;="&amp;(AO$1-(MONTH(AO$4)-3*INT((MONTH(AO$4)-1)/3))),$W$1:AN$1,"&gt;="&amp;(AO$1-2-(MONTH(AO$4)-3*INT((MONTH(AO$4)-1)/3)))),
0))</f>
        <v>0</v>
      </c>
      <c r="AP69" s="5">
        <f ca="1">IF(AP$4="",0,IF(OR(MONTH(AP$4)=3,MONTH(AP$4)=6,MONTH(AP$4)=9,MONTH(AP$4)=12),
SUMIFS($W67:AO67,$W$1:AO$1,"&lt;="&amp;(AP$1-(MONTH(AP$4)-3*INT((MONTH(AP$4)-1)/3))),$W$1:AO$1,"&gt;="&amp;(AP$1-2-(MONTH(AP$4)-3*INT((MONTH(AP$4)-1)/3)))),
0))</f>
        <v>0</v>
      </c>
      <c r="AQ69" s="5">
        <f ca="1">IF(AQ$4="",0,IF(OR(MONTH(AQ$4)=3,MONTH(AQ$4)=6,MONTH(AQ$4)=9,MONTH(AQ$4)=12),
SUMIFS($W67:AP67,$W$1:AP$1,"&lt;="&amp;(AQ$1-(MONTH(AQ$4)-3*INT((MONTH(AQ$4)-1)/3))),$W$1:AP$1,"&gt;="&amp;(AQ$1-2-(MONTH(AQ$4)-3*INT((MONTH(AQ$4)-1)/3)))),
0))</f>
        <v>0</v>
      </c>
      <c r="AR69" s="5">
        <f ca="1">IF(AR$4="",0,IF(OR(MONTH(AR$4)=3,MONTH(AR$4)=6,MONTH(AR$4)=9,MONTH(AR$4)=12),
SUMIFS($W67:AQ67,$W$1:AQ$1,"&lt;="&amp;(AR$1-(MONTH(AR$4)-3*INT((MONTH(AR$4)-1)/3))),$W$1:AQ$1,"&gt;="&amp;(AR$1-2-(MONTH(AR$4)-3*INT((MONTH(AR$4)-1)/3)))),
0))</f>
        <v>0</v>
      </c>
      <c r="AS69" s="5">
        <f ca="1">IF(AS$4="",0,IF(OR(MONTH(AS$4)=3,MONTH(AS$4)=6,MONTH(AS$4)=9,MONTH(AS$4)=12),
SUMIFS($W67:AR67,$W$1:AR$1,"&lt;="&amp;(AS$1-(MONTH(AS$4)-3*INT((MONTH(AS$4)-1)/3))),$W$1:AR$1,"&gt;="&amp;(AS$1-2-(MONTH(AS$4)-3*INT((MONTH(AS$4)-1)/3)))),
0))</f>
        <v>0</v>
      </c>
      <c r="AT69" s="5">
        <f ca="1">IF(AT$4="",0,IF(OR(MONTH(AT$4)=3,MONTH(AT$4)=6,MONTH(AT$4)=9,MONTH(AT$4)=12),
SUMIFS($W67:AS67,$W$1:AS$1,"&lt;="&amp;(AT$1-(MONTH(AT$4)-3*INT((MONTH(AT$4)-1)/3))),$W$1:AS$1,"&gt;="&amp;(AT$1-2-(MONTH(AT$4)-3*INT((MONTH(AT$4)-1)/3)))),
0))</f>
        <v>0</v>
      </c>
      <c r="AU69" s="5">
        <f ca="1">IF(AU$4="",0,IF(OR(MONTH(AU$4)=3,MONTH(AU$4)=6,MONTH(AU$4)=9,MONTH(AU$4)=12),
SUMIFS($W67:AT67,$W$1:AT$1,"&lt;="&amp;(AU$1-(MONTH(AU$4)-3*INT((MONTH(AU$4)-1)/3))),$W$1:AT$1,"&gt;="&amp;(AU$1-2-(MONTH(AU$4)-3*INT((MONTH(AU$4)-1)/3)))),
0))</f>
        <v>0</v>
      </c>
      <c r="AV69" s="5">
        <f ca="1">IF(AV$4="",0,IF(OR(MONTH(AV$4)=3,MONTH(AV$4)=6,MONTH(AV$4)=9,MONTH(AV$4)=12),
SUMIFS($W67:AU67,$W$1:AU$1,"&lt;="&amp;(AV$1-(MONTH(AV$4)-3*INT((MONTH(AV$4)-1)/3))),$W$1:AU$1,"&gt;="&amp;(AV$1-2-(MONTH(AV$4)-3*INT((MONTH(AV$4)-1)/3)))),
0))</f>
        <v>0</v>
      </c>
      <c r="AW69" s="5">
        <f ca="1">IF(AW$4="",0,IF(OR(MONTH(AW$4)=3,MONTH(AW$4)=6,MONTH(AW$4)=9,MONTH(AW$4)=12),
SUMIFS($W67:AV67,$W$1:AV$1,"&lt;="&amp;(AW$1-(MONTH(AW$4)-3*INT((MONTH(AW$4)-1)/3))),$W$1:AV$1,"&gt;="&amp;(AW$1-2-(MONTH(AW$4)-3*INT((MONTH(AW$4)-1)/3)))),
0))</f>
        <v>0</v>
      </c>
      <c r="AX69" s="5">
        <f ca="1">IF(AX$4="",0,IF(OR(MONTH(AX$4)=3,MONTH(AX$4)=6,MONTH(AX$4)=9,MONTH(AX$4)=12),
SUMIFS($W67:AW67,$W$1:AW$1,"&lt;="&amp;(AX$1-(MONTH(AX$4)-3*INT((MONTH(AX$4)-1)/3))),$W$1:AW$1,"&gt;="&amp;(AX$1-2-(MONTH(AX$4)-3*INT((MONTH(AX$4)-1)/3)))),
0))</f>
        <v>0</v>
      </c>
      <c r="AY69" s="5">
        <f ca="1">IF(AY$4="",0,IF(OR(MONTH(AY$4)=3,MONTH(AY$4)=6,MONTH(AY$4)=9,MONTH(AY$4)=12),
SUMIFS($W67:AX67,$W$1:AX$1,"&lt;="&amp;(AY$1-(MONTH(AY$4)-3*INT((MONTH(AY$4)-1)/3))),$W$1:AX$1,"&gt;="&amp;(AY$1-2-(MONTH(AY$4)-3*INT((MONTH(AY$4)-1)/3)))),
0))</f>
        <v>0</v>
      </c>
      <c r="AZ69" s="5">
        <f ca="1">IF(AZ$4="",0,IF(OR(MONTH(AZ$4)=3,MONTH(AZ$4)=6,MONTH(AZ$4)=9,MONTH(AZ$4)=12),
SUMIFS($W67:AY67,$W$1:AY$1,"&lt;="&amp;(AZ$1-(MONTH(AZ$4)-3*INT((MONTH(AZ$4)-1)/3))),$W$1:AY$1,"&gt;="&amp;(AZ$1-2-(MONTH(AZ$4)-3*INT((MONTH(AZ$4)-1)/3)))),
0))</f>
        <v>0</v>
      </c>
      <c r="BA69" s="5">
        <f ca="1">IF(BA$4="",0,IF(OR(MONTH(BA$4)=3,MONTH(BA$4)=6,MONTH(BA$4)=9,MONTH(BA$4)=12),
SUMIFS($W67:AZ67,$W$1:AZ$1,"&lt;="&amp;(BA$1-(MONTH(BA$4)-3*INT((MONTH(BA$4)-1)/3))),$W$1:AZ$1,"&gt;="&amp;(BA$1-2-(MONTH(BA$4)-3*INT((MONTH(BA$4)-1)/3)))),
0))</f>
        <v>0</v>
      </c>
      <c r="BB69" s="5">
        <f ca="1">IF(BB$4="",0,IF(OR(MONTH(BB$4)=3,MONTH(BB$4)=6,MONTH(BB$4)=9,MONTH(BB$4)=12),
SUMIFS($W67:BA67,$W$1:BA$1,"&lt;="&amp;(BB$1-(MONTH(BB$4)-3*INT((MONTH(BB$4)-1)/3))),$W$1:BA$1,"&gt;="&amp;(BB$1-2-(MONTH(BB$4)-3*INT((MONTH(BB$4)-1)/3)))),
0))</f>
        <v>0</v>
      </c>
      <c r="BC69" s="5">
        <f ca="1">IF(BC$4="",0,IF(OR(MONTH(BC$4)=3,MONTH(BC$4)=6,MONTH(BC$4)=9,MONTH(BC$4)=12),
SUMIFS($W67:BB67,$W$1:BB$1,"&lt;="&amp;(BC$1-(MONTH(BC$4)-3*INT((MONTH(BC$4)-1)/3))),$W$1:BB$1,"&gt;="&amp;(BC$1-2-(MONTH(BC$4)-3*INT((MONTH(BC$4)-1)/3)))),
0))</f>
        <v>0</v>
      </c>
      <c r="BD69" s="5">
        <f ca="1">IF(BD$4="",0,IF(OR(MONTH(BD$4)=3,MONTH(BD$4)=6,MONTH(BD$4)=9,MONTH(BD$4)=12),
SUMIFS($W67:BC67,$W$1:BC$1,"&lt;="&amp;(BD$1-(MONTH(BD$4)-3*INT((MONTH(BD$4)-1)/3))),$W$1:BC$1,"&gt;="&amp;(BD$1-2-(MONTH(BD$4)-3*INT((MONTH(BD$4)-1)/3)))),
0))</f>
        <v>0</v>
      </c>
      <c r="BE69" s="5">
        <f ca="1">IF(BE$4="",0,IF(OR(MONTH(BE$4)=3,MONTH(BE$4)=6,MONTH(BE$4)=9,MONTH(BE$4)=12),
SUMIFS($W67:BD67,$W$1:BD$1,"&lt;="&amp;(BE$1-(MONTH(BE$4)-3*INT((MONTH(BE$4)-1)/3))),$W$1:BD$1,"&gt;="&amp;(BE$1-2-(MONTH(BE$4)-3*INT((MONTH(BE$4)-1)/3)))),
0))</f>
        <v>0</v>
      </c>
      <c r="BF69" s="5">
        <f ca="1">IF(BF$4="",0,IF(OR(MONTH(BF$4)=3,MONTH(BF$4)=6,MONTH(BF$4)=9,MONTH(BF$4)=12),
SUMIFS($W67:BE67,$W$1:BE$1,"&lt;="&amp;(BF$1-(MONTH(BF$4)-3*INT((MONTH(BF$4)-1)/3))),$W$1:BE$1,"&gt;="&amp;(BF$1-2-(MONTH(BF$4)-3*INT((MONTH(BF$4)-1)/3)))),
0))</f>
        <v>0</v>
      </c>
      <c r="BG69" s="5">
        <f ca="1">IF(BG$4="",0,IF(OR(MONTH(BG$4)=3,MONTH(BG$4)=6,MONTH(BG$4)=9,MONTH(BG$4)=12),
SUMIFS($W67:BF67,$W$1:BF$1,"&lt;="&amp;(BG$1-(MONTH(BG$4)-3*INT((MONTH(BG$4)-1)/3))),$W$1:BF$1,"&gt;="&amp;(BG$1-2-(MONTH(BG$4)-3*INT((MONTH(BG$4)-1)/3)))),
0))</f>
        <v>0</v>
      </c>
      <c r="BH69" s="5">
        <f ca="1">IF(BH$4="",0,IF(OR(MONTH(BH$4)=3,MONTH(BH$4)=6,MONTH(BH$4)=9,MONTH(BH$4)=12),
SUMIFS($W67:BG67,$W$1:BG$1,"&lt;="&amp;(BH$1-(MONTH(BH$4)-3*INT((MONTH(BH$4)-1)/3))),$W$1:BG$1,"&gt;="&amp;(BH$1-2-(MONTH(BH$4)-3*INT((MONTH(BH$4)-1)/3)))),
0))</f>
        <v>0</v>
      </c>
      <c r="BI69" s="5">
        <f ca="1">IF(BI$4="",0,IF(OR(MONTH(BI$4)=3,MONTH(BI$4)=6,MONTH(BI$4)=9,MONTH(BI$4)=12),
SUMIFS($W67:BH67,$W$1:BH$1,"&lt;="&amp;(BI$1-(MONTH(BI$4)-3*INT((MONTH(BI$4)-1)/3))),$W$1:BH$1,"&gt;="&amp;(BI$1-2-(MONTH(BI$4)-3*INT((MONTH(BI$4)-1)/3)))),
0))</f>
        <v>0</v>
      </c>
      <c r="BJ69" s="5">
        <f ca="1">IF(BJ$4="",0,IF(OR(MONTH(BJ$4)=3,MONTH(BJ$4)=6,MONTH(BJ$4)=9,MONTH(BJ$4)=12),
SUMIFS($W67:BI67,$W$1:BI$1,"&lt;="&amp;(BJ$1-(MONTH(BJ$4)-3*INT((MONTH(BJ$4)-1)/3))),$W$1:BI$1,"&gt;="&amp;(BJ$1-2-(MONTH(BJ$4)-3*INT((MONTH(BJ$4)-1)/3)))),
0))</f>
        <v>0</v>
      </c>
      <c r="BK69" s="5">
        <f ca="1">IF(BK$4="",0,IF(OR(MONTH(BK$4)=3,MONTH(BK$4)=6,MONTH(BK$4)=9,MONTH(BK$4)=12),
SUMIFS($W67:BJ67,$W$1:BJ$1,"&lt;="&amp;(BK$1-(MONTH(BK$4)-3*INT((MONTH(BK$4)-1)/3))),$W$1:BJ$1,"&gt;="&amp;(BK$1-2-(MONTH(BK$4)-3*INT((MONTH(BK$4)-1)/3)))),
0))</f>
        <v>0</v>
      </c>
      <c r="BL69" s="5">
        <f ca="1">IF(BL$4="",0,IF(OR(MONTH(BL$4)=3,MONTH(BL$4)=6,MONTH(BL$4)=9,MONTH(BL$4)=12),
SUMIFS($W67:BK67,$W$1:BK$1,"&lt;="&amp;(BL$1-(MONTH(BL$4)-3*INT((MONTH(BL$4)-1)/3))),$W$1:BK$1,"&gt;="&amp;(BL$1-2-(MONTH(BL$4)-3*INT((MONTH(BL$4)-1)/3)))),
0))</f>
        <v>0</v>
      </c>
      <c r="BM69" s="5">
        <f ca="1">IF(BM$4="",0,IF(OR(MONTH(BM$4)=3,MONTH(BM$4)=6,MONTH(BM$4)=9,MONTH(BM$4)=12),
SUMIFS($W67:BL67,$W$1:BL$1,"&lt;="&amp;(BM$1-(MONTH(BM$4)-3*INT((MONTH(BM$4)-1)/3))),$W$1:BL$1,"&gt;="&amp;(BM$1-2-(MONTH(BM$4)-3*INT((MONTH(BM$4)-1)/3)))),
0))</f>
        <v>0</v>
      </c>
      <c r="BN69" s="5">
        <f ca="1">IF(BN$4="",0,IF(OR(MONTH(BN$4)=3,MONTH(BN$4)=6,MONTH(BN$4)=9,MONTH(BN$4)=12),
SUMIFS($W67:BM67,$W$1:BM$1,"&lt;="&amp;(BN$1-(MONTH(BN$4)-3*INT((MONTH(BN$4)-1)/3))),$W$1:BM$1,"&gt;="&amp;(BN$1-2-(MONTH(BN$4)-3*INT((MONTH(BN$4)-1)/3)))),
0))</f>
        <v>0</v>
      </c>
      <c r="BO69" s="5">
        <f ca="1">IF(BO$4="",0,IF(OR(MONTH(BO$4)=3,MONTH(BO$4)=6,MONTH(BO$4)=9,MONTH(BO$4)=12),
SUMIFS($W67:BN67,$W$1:BN$1,"&lt;="&amp;(BO$1-(MONTH(BO$4)-3*INT((MONTH(BO$4)-1)/3))),$W$1:BN$1,"&gt;="&amp;(BO$1-2-(MONTH(BO$4)-3*INT((MONTH(BO$4)-1)/3)))),
0))</f>
        <v>0</v>
      </c>
      <c r="BP69" s="5">
        <f ca="1">IF(BP$4="",0,IF(OR(MONTH(BP$4)=3,MONTH(BP$4)=6,MONTH(BP$4)=9,MONTH(BP$4)=12),
SUMIFS($W67:BO67,$W$1:BO$1,"&lt;="&amp;(BP$1-(MONTH(BP$4)-3*INT((MONTH(BP$4)-1)/3))),$W$1:BO$1,"&gt;="&amp;(BP$1-2-(MONTH(BP$4)-3*INT((MONTH(BP$4)-1)/3)))),
0))</f>
        <v>0</v>
      </c>
      <c r="BQ69" s="5">
        <f ca="1">IF(BQ$4="",0,IF(OR(MONTH(BQ$4)=3,MONTH(BQ$4)=6,MONTH(BQ$4)=9,MONTH(BQ$4)=12),
SUMIFS($W67:BP67,$W$1:BP$1,"&lt;="&amp;(BQ$1-(MONTH(BQ$4)-3*INT((MONTH(BQ$4)-1)/3))),$W$1:BP$1,"&gt;="&amp;(BQ$1-2-(MONTH(BQ$4)-3*INT((MONTH(BQ$4)-1)/3)))),
0))</f>
        <v>0</v>
      </c>
      <c r="BR69" s="5">
        <f ca="1">IF(BR$4="",0,IF(OR(MONTH(BR$4)=3,MONTH(BR$4)=6,MONTH(BR$4)=9,MONTH(BR$4)=12),
SUMIFS($W67:BQ67,$W$1:BQ$1,"&lt;="&amp;(BR$1-(MONTH(BR$4)-3*INT((MONTH(BR$4)-1)/3))),$W$1:BQ$1,"&gt;="&amp;(BR$1-2-(MONTH(BR$4)-3*INT((MONTH(BR$4)-1)/3)))),
0))</f>
        <v>0</v>
      </c>
      <c r="BS69" s="5">
        <f ca="1">IF(BS$4="",0,IF(OR(MONTH(BS$4)=3,MONTH(BS$4)=6,MONTH(BS$4)=9,MONTH(BS$4)=12),
SUMIFS($W67:BR67,$W$1:BR$1,"&lt;="&amp;(BS$1-(MONTH(BS$4)-3*INT((MONTH(BS$4)-1)/3))),$W$1:BR$1,"&gt;="&amp;(BS$1-2-(MONTH(BS$4)-3*INT((MONTH(BS$4)-1)/3)))),
0))</f>
        <v>0</v>
      </c>
      <c r="BT69" s="5">
        <f ca="1">IF(BT$4="",0,IF(OR(MONTH(BT$4)=3,MONTH(BT$4)=6,MONTH(BT$4)=9,MONTH(BT$4)=12),
SUMIFS($W67:BS67,$W$1:BS$1,"&lt;="&amp;(BT$1-(MONTH(BT$4)-3*INT((MONTH(BT$4)-1)/3))),$W$1:BS$1,"&gt;="&amp;(BT$1-2-(MONTH(BT$4)-3*INT((MONTH(BT$4)-1)/3)))),
0))</f>
        <v>0</v>
      </c>
      <c r="BU69" s="5">
        <f ca="1">IF(BU$4="",0,IF(OR(MONTH(BU$4)=3,MONTH(BU$4)=6,MONTH(BU$4)=9,MONTH(BU$4)=12),
SUMIFS($W67:BT67,$W$1:BT$1,"&lt;="&amp;(BU$1-(MONTH(BU$4)-3*INT((MONTH(BU$4)-1)/3))),$W$1:BT$1,"&gt;="&amp;(BU$1-2-(MONTH(BU$4)-3*INT((MONTH(BU$4)-1)/3)))),
0))</f>
        <v>0</v>
      </c>
      <c r="BV69" s="5">
        <f ca="1">IF(BV$4="",0,IF(OR(MONTH(BV$4)=3,MONTH(BV$4)=6,MONTH(BV$4)=9,MONTH(BV$4)=12),
SUMIFS($W67:BU67,$W$1:BU$1,"&lt;="&amp;(BV$1-(MONTH(BV$4)-3*INT((MONTH(BV$4)-1)/3))),$W$1:BU$1,"&gt;="&amp;(BV$1-2-(MONTH(BV$4)-3*INT((MONTH(BV$4)-1)/3)))),
0))</f>
        <v>0</v>
      </c>
      <c r="BW69" s="5">
        <f ca="1">IF(BW$4="",0,IF(OR(MONTH(BW$4)=3,MONTH(BW$4)=6,MONTH(BW$4)=9,MONTH(BW$4)=12),
SUMIFS($W67:BV67,$W$1:BV$1,"&lt;="&amp;(BW$1-(MONTH(BW$4)-3*INT((MONTH(BW$4)-1)/3))),$W$1:BV$1,"&gt;="&amp;(BW$1-2-(MONTH(BW$4)-3*INT((MONTH(BW$4)-1)/3)))),
0))</f>
        <v>0</v>
      </c>
      <c r="BX69" s="5">
        <f ca="1">IF(BX$4="",0,IF(OR(MONTH(BX$4)=3,MONTH(BX$4)=6,MONTH(BX$4)=9,MONTH(BX$4)=12),
SUMIFS($W67:BW67,$W$1:BW$1,"&lt;="&amp;(BX$1-(MONTH(BX$4)-3*INT((MONTH(BX$4)-1)/3))),$W$1:BW$1,"&gt;="&amp;(BX$1-2-(MONTH(BX$4)-3*INT((MONTH(BX$4)-1)/3)))),
0))</f>
        <v>0</v>
      </c>
      <c r="BY69" s="5">
        <f ca="1">IF(BY$4="",0,IF(OR(MONTH(BY$4)=3,MONTH(BY$4)=6,MONTH(BY$4)=9,MONTH(BY$4)=12),
SUMIFS($W67:BX67,$W$1:BX$1,"&lt;="&amp;(BY$1-(MONTH(BY$4)-3*INT((MONTH(BY$4)-1)/3))),$W$1:BX$1,"&gt;="&amp;(BY$1-2-(MONTH(BY$4)-3*INT((MONTH(BY$4)-1)/3)))),
0))</f>
        <v>0</v>
      </c>
      <c r="BZ69" s="5">
        <f ca="1">IF(BZ$4="",0,IF(OR(MONTH(BZ$4)=3,MONTH(BZ$4)=6,MONTH(BZ$4)=9,MONTH(BZ$4)=12),
SUMIFS($W67:BY67,$W$1:BY$1,"&lt;="&amp;(BZ$1-(MONTH(BZ$4)-3*INT((MONTH(BZ$4)-1)/3))),$W$1:BY$1,"&gt;="&amp;(BZ$1-2-(MONTH(BZ$4)-3*INT((MONTH(BZ$4)-1)/3)))),
0))</f>
        <v>0</v>
      </c>
      <c r="CA69" s="5">
        <f ca="1">IF(CA$4="",0,IF(OR(MONTH(CA$4)=3,MONTH(CA$4)=6,MONTH(CA$4)=9,MONTH(CA$4)=12),
SUMIFS($W67:BZ67,$W$1:BZ$1,"&lt;="&amp;(CA$1-(MONTH(CA$4)-3*INT((MONTH(CA$4)-1)/3))),$W$1:BZ$1,"&gt;="&amp;(CA$1-2-(MONTH(CA$4)-3*INT((MONTH(CA$4)-1)/3)))),
0))</f>
        <v>0</v>
      </c>
      <c r="CB69" s="5">
        <f ca="1">IF(CB$4="",0,IF(OR(MONTH(CB$4)=3,MONTH(CB$4)=6,MONTH(CB$4)=9,MONTH(CB$4)=12),
SUMIFS($W67:CA67,$W$1:CA$1,"&lt;="&amp;(CB$1-(MONTH(CB$4)-3*INT((MONTH(CB$4)-1)/3))),$W$1:CA$1,"&gt;="&amp;(CB$1-2-(MONTH(CB$4)-3*INT((MONTH(CB$4)-1)/3)))),
0))</f>
        <v>0</v>
      </c>
      <c r="CC69" s="5">
        <f ca="1">IF(CC$4="",0,IF(OR(MONTH(CC$4)=3,MONTH(CC$4)=6,MONTH(CC$4)=9,MONTH(CC$4)=12),
SUMIFS($W67:CB67,$W$1:CB$1,"&lt;="&amp;(CC$1-(MONTH(CC$4)-3*INT((MONTH(CC$4)-1)/3))),$W$1:CB$1,"&gt;="&amp;(CC$1-2-(MONTH(CC$4)-3*INT((MONTH(CC$4)-1)/3)))),
0))</f>
        <v>0</v>
      </c>
      <c r="CD69" s="5">
        <f ca="1">IF(CD$4="",0,IF(OR(MONTH(CD$4)=3,MONTH(CD$4)=6,MONTH(CD$4)=9,MONTH(CD$4)=12),
SUMIFS($W67:CC67,$W$1:CC$1,"&lt;="&amp;(CD$1-(MONTH(CD$4)-3*INT((MONTH(CD$4)-1)/3))),$W$1:CC$1,"&gt;="&amp;(CD$1-2-(MONTH(CD$4)-3*INT((MONTH(CD$4)-1)/3)))),
0))</f>
        <v>0</v>
      </c>
      <c r="CE69" s="5">
        <f ca="1">IF(CE$4="",0,IF(OR(MONTH(CE$4)=3,MONTH(CE$4)=6,MONTH(CE$4)=9,MONTH(CE$4)=12),
SUMIFS($W67:CD67,$W$1:CD$1,"&lt;="&amp;(CE$1-(MONTH(CE$4)-3*INT((MONTH(CE$4)-1)/3))),$W$1:CD$1,"&gt;="&amp;(CE$1-2-(MONTH(CE$4)-3*INT((MONTH(CE$4)-1)/3)))),
0))</f>
        <v>0</v>
      </c>
      <c r="CF69" s="5">
        <f ca="1">IF(CF$4="",0,IF(OR(MONTH(CF$4)=3,MONTH(CF$4)=6,MONTH(CF$4)=9,MONTH(CF$4)=12),
SUMIFS($W67:CE67,$W$1:CE$1,"&lt;="&amp;(CF$1-(MONTH(CF$4)-3*INT((MONTH(CF$4)-1)/3))),$W$1:CE$1,"&gt;="&amp;(CF$1-2-(MONTH(CF$4)-3*INT((MONTH(CF$4)-1)/3)))),
0))</f>
        <v>0</v>
      </c>
    </row>
    <row r="71" spans="2:84" x14ac:dyDescent="0.3">
      <c r="B71" s="13">
        <f>ROW()</f>
        <v>71</v>
      </c>
      <c r="G71" s="117"/>
      <c r="H71" s="1" t="s">
        <v>444</v>
      </c>
    </row>
    <row r="73" spans="2:84" x14ac:dyDescent="0.3">
      <c r="B73" s="13">
        <f>ROW()</f>
        <v>73</v>
      </c>
      <c r="H73" s="1" t="str">
        <f>CapEx!$H$301</f>
        <v>EBIT</v>
      </c>
      <c r="M73" s="53" t="s">
        <v>18</v>
      </c>
      <c r="P73" s="72" t="str">
        <f>Lists!$AI$14</f>
        <v>PL</v>
      </c>
      <c r="U73" s="5">
        <f ca="1">SUM(INDIRECT(ADDRESS($B73,$X$2)&amp;":"&amp;ADDRESS($B73,$X$2-1+$P$8)))</f>
        <v>274803144.48774725</v>
      </c>
      <c r="X73" s="5">
        <f ca="1">IF(X$4="",0,X13-X57-X61)</f>
        <v>-702000</v>
      </c>
      <c r="Y73" s="5">
        <f t="shared" ref="Y73:BC73" ca="1" si="81">IF(Y$4="",0,Y13-Y57-Y61)</f>
        <v>-923000</v>
      </c>
      <c r="Z73" s="5">
        <f t="shared" ca="1" si="81"/>
        <v>-1118000</v>
      </c>
      <c r="AA73" s="5">
        <f t="shared" ca="1" si="81"/>
        <v>-1118000</v>
      </c>
      <c r="AB73" s="5">
        <f t="shared" ca="1" si="81"/>
        <v>-1118000</v>
      </c>
      <c r="AC73" s="5">
        <f t="shared" ca="1" si="81"/>
        <v>-1118000</v>
      </c>
      <c r="AD73" s="5">
        <f t="shared" ca="1" si="81"/>
        <v>-1137500</v>
      </c>
      <c r="AE73" s="5">
        <f t="shared" ca="1" si="81"/>
        <v>-1137500</v>
      </c>
      <c r="AF73" s="5">
        <f t="shared" ca="1" si="81"/>
        <v>-1137500</v>
      </c>
      <c r="AG73" s="5">
        <f t="shared" ca="1" si="81"/>
        <v>-1137500</v>
      </c>
      <c r="AH73" s="5">
        <f t="shared" ca="1" si="81"/>
        <v>-1137500</v>
      </c>
      <c r="AI73" s="5">
        <f t="shared" ca="1" si="81"/>
        <v>-1205333.3333333333</v>
      </c>
      <c r="AJ73" s="5">
        <f t="shared" ca="1" si="81"/>
        <v>-2046738.6500622223</v>
      </c>
      <c r="AK73" s="5">
        <f t="shared" ca="1" si="81"/>
        <v>-1561419.2526644445</v>
      </c>
      <c r="AL73" s="5">
        <f t="shared" ca="1" si="81"/>
        <v>-712166.75248666725</v>
      </c>
      <c r="AM73" s="5">
        <f t="shared" ca="1" si="81"/>
        <v>-465915.97723888868</v>
      </c>
      <c r="AN73" s="5">
        <f t="shared" ca="1" si="81"/>
        <v>22088.317372224235</v>
      </c>
      <c r="AO73" s="5">
        <f t="shared" ca="1" si="81"/>
        <v>510092.61198333342</v>
      </c>
      <c r="AP73" s="5">
        <f t="shared" ca="1" si="81"/>
        <v>834446.21549284505</v>
      </c>
      <c r="AQ73" s="5">
        <f t="shared" ca="1" si="81"/>
        <v>1382527.5288438539</v>
      </c>
      <c r="AR73" s="5">
        <f t="shared" ca="1" si="81"/>
        <v>1936544.318571968</v>
      </c>
      <c r="AS73" s="5">
        <f t="shared" ca="1" si="81"/>
        <v>2230882.6439550798</v>
      </c>
      <c r="AT73" s="5">
        <f t="shared" ca="1" si="81"/>
        <v>2730696.0699631865</v>
      </c>
      <c r="AU73" s="5">
        <f t="shared" ca="1" si="81"/>
        <v>3230509.4959713011</v>
      </c>
      <c r="AV73" s="5">
        <f t="shared" ca="1" si="81"/>
        <v>3708809.1541381259</v>
      </c>
      <c r="AW73" s="5">
        <f t="shared" ca="1" si="81"/>
        <v>4211710.4163272958</v>
      </c>
      <c r="AX73" s="5">
        <f t="shared" ca="1" si="81"/>
        <v>4829120.1911153905</v>
      </c>
      <c r="AY73" s="5">
        <f t="shared" ca="1" si="81"/>
        <v>5340310.1051959414</v>
      </c>
      <c r="AZ73" s="5">
        <f t="shared" ca="1" si="81"/>
        <v>5741863.0327389911</v>
      </c>
      <c r="BA73" s="5">
        <f t="shared" ca="1" si="81"/>
        <v>6253749.5602820264</v>
      </c>
      <c r="BB73" s="5">
        <f t="shared" ca="1" si="81"/>
        <v>6643264.6288179522</v>
      </c>
      <c r="BC73" s="5">
        <f t="shared" ca="1" si="81"/>
        <v>7333644.8178186128</v>
      </c>
      <c r="BD73" s="5">
        <f t="shared" ref="BD73:CF73" ca="1" si="82">IF(BD$4="",0,BD13-BD57-BD61)</f>
        <v>7849566.8716468392</v>
      </c>
      <c r="BE73" s="5">
        <f t="shared" ca="1" si="82"/>
        <v>7976270.5048195533</v>
      </c>
      <c r="BF73" s="5">
        <f t="shared" ca="1" si="82"/>
        <v>7991792.5643458944</v>
      </c>
      <c r="BG73" s="5">
        <f t="shared" ca="1" si="82"/>
        <v>8007797.6547365114</v>
      </c>
      <c r="BH73" s="5">
        <f t="shared" ca="1" si="82"/>
        <v>7854100.7011171598</v>
      </c>
      <c r="BI73" s="5">
        <f t="shared" ca="1" si="82"/>
        <v>8053647.489638906</v>
      </c>
      <c r="BJ73" s="5">
        <f t="shared" ca="1" si="82"/>
        <v>8244582.8389966162</v>
      </c>
      <c r="BK73" s="5">
        <f t="shared" ca="1" si="82"/>
        <v>8259519.2648861697</v>
      </c>
      <c r="BL73" s="5">
        <f t="shared" ca="1" si="82"/>
        <v>8275687.4194796765</v>
      </c>
      <c r="BM73" s="5">
        <f t="shared" ca="1" si="82"/>
        <v>8291855.5740731759</v>
      </c>
      <c r="BN73" s="5">
        <f t="shared" ca="1" si="82"/>
        <v>8172279.7102491967</v>
      </c>
      <c r="BO73" s="5">
        <f t="shared" ca="1" si="82"/>
        <v>8378605.3229974266</v>
      </c>
      <c r="BP73" s="5">
        <f t="shared" ca="1" si="82"/>
        <v>8460144.3108650222</v>
      </c>
      <c r="BQ73" s="5">
        <f t="shared" ca="1" si="82"/>
        <v>8475112.5586868841</v>
      </c>
      <c r="BR73" s="5">
        <f t="shared" ca="1" si="82"/>
        <v>8491439.0409960635</v>
      </c>
      <c r="BS73" s="5">
        <f t="shared" ca="1" si="82"/>
        <v>8507765.5233052354</v>
      </c>
      <c r="BT73" s="5">
        <f t="shared" ca="1" si="82"/>
        <v>8339769.58348295</v>
      </c>
      <c r="BU73" s="5">
        <f t="shared" ca="1" si="82"/>
        <v>8553079.0413468406</v>
      </c>
      <c r="BV73" s="5">
        <f t="shared" ca="1" si="82"/>
        <v>8620814.9287466351</v>
      </c>
      <c r="BW73" s="5">
        <f t="shared" ca="1" si="82"/>
        <v>8635803.3657917567</v>
      </c>
      <c r="BX73" s="5">
        <f t="shared" ca="1" si="82"/>
        <v>8652283.0248987135</v>
      </c>
      <c r="BY73" s="5">
        <f t="shared" ca="1" si="82"/>
        <v>8668762.6840056628</v>
      </c>
      <c r="BZ73" s="5">
        <f t="shared" ca="1" si="82"/>
        <v>8536053.1851366255</v>
      </c>
      <c r="CA73" s="5">
        <f t="shared" ca="1" si="82"/>
        <v>8756557.172514189</v>
      </c>
      <c r="CB73" s="5">
        <f t="shared" ca="1" si="82"/>
        <v>8960489.2877026852</v>
      </c>
      <c r="CC73" s="5">
        <f t="shared" ca="1" si="82"/>
        <v>8858432.6559044868</v>
      </c>
      <c r="CD73" s="5">
        <f t="shared" ca="1" si="82"/>
        <v>8875059.9068260863</v>
      </c>
      <c r="CE73" s="5">
        <f t="shared" ca="1" si="82"/>
        <v>8891687.1577476654</v>
      </c>
      <c r="CF73" s="5">
        <f t="shared" ca="1" si="82"/>
        <v>0</v>
      </c>
    </row>
    <row r="74" spans="2:84" x14ac:dyDescent="0.3">
      <c r="X7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7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7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7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7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7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7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7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7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7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7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7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7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7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7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7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7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7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7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7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7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7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7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7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7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7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7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7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7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7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7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7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7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7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7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7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7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7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7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7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7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7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7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7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7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7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7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7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7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7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7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7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7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7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7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7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7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7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7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7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7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75" spans="2:84" x14ac:dyDescent="0.3">
      <c r="B75" s="13">
        <f>ROW()</f>
        <v>75</v>
      </c>
      <c r="H75" s="1" t="s">
        <v>241</v>
      </c>
      <c r="M75" s="53" t="s">
        <v>18</v>
      </c>
      <c r="P75" s="72" t="str">
        <f>Lists!$AI$13</f>
        <v>PL(-)</v>
      </c>
      <c r="U75" s="5">
        <f ca="1">SUM(INDIRECT(ADDRESS($B75,$X$2)&amp;":"&amp;ADDRESS($B75,$X$2-1+$P$8)))</f>
        <v>58512459.276019976</v>
      </c>
      <c r="X75" s="108">
        <f ca="1">IF(X$4="",0,
IF(X74=2,IF(Model!X$73*Taxes!$P$21-(Model!X$170+Model!X$231)&lt;Model!X$73*Taxes!$P$21*Taxes!$P$22,Model!X$73*Taxes!$P$21*Taxes!$P$22,Model!X$73*Taxes!$P$21-(Model!X$170+Model!X$231)),
IF(X74=3,MAX(Model!X$73*Taxes!$P$24,X73*Taxes!$P$23),
IF(SUMIFS($W73:X73,$W74:X74,X74)*SUMIFS(Taxes!$P$20:$P$29,Taxes!$Q$20:$Q$29,X74)-SUMIFS($W75:W75,$W74:W74,X74)&gt;0,SUMIFS($W73:X73,$W74:X74,X74)*SUMIFS(Taxes!$P$20:$P$29,Taxes!$Q$20:$Q$29,X74)-SUMIFS($W75:W75,$W74:W74,X74),0))))</f>
        <v>0</v>
      </c>
      <c r="Y75" s="5">
        <f ca="1">IF(Y$4="",0,
IF(Y74=2,IF(Model!Y$73*Taxes!$P$21-(Model!Y$170+Model!Y$231)&lt;Model!Y$73*Taxes!$P$21*Taxes!$P$22,Model!Y$73*Taxes!$P$21*Taxes!$P$22,Model!Y$73*Taxes!$P$21-(Model!Y$170+Model!Y$231)),
IF(Y74=3,MAX(Model!Y$73*Taxes!$P$24,Y73*Taxes!$P$23),
IF(SUMIFS($W73:Y73,$W74:Y74,Y74)*SUMIFS(Taxes!$P$20:$P$29,Taxes!$Q$20:$Q$29,Y74)-SUMIFS($W75:X75,$W74:X74,Y74)&gt;0,SUMIFS($W73:Y73,$W74:Y74,Y74)*SUMIFS(Taxes!$P$20:$P$29,Taxes!$Q$20:$Q$29,Y74)-SUMIFS($W75:X75,$W74:X74,Y74),0))))</f>
        <v>0</v>
      </c>
      <c r="Z75" s="5">
        <f ca="1">IF(Z$4="",0,
IF(Z74=2,IF(Model!Z$73*Taxes!$P$21-(Model!Z$170+Model!Z$231)&lt;Model!Z$73*Taxes!$P$21*Taxes!$P$22,Model!Z$73*Taxes!$P$21*Taxes!$P$22,Model!Z$73*Taxes!$P$21-(Model!Z$170+Model!Z$231)),
IF(Z74=3,MAX(Model!Z$73*Taxes!$P$24,Z73*Taxes!$P$23),
IF(SUMIFS($W73:Z73,$W74:Z74,Z74)*SUMIFS(Taxes!$P$20:$P$29,Taxes!$Q$20:$Q$29,Z74)-SUMIFS($W75:Y75,$W74:Y74,Z74)&gt;0,SUMIFS($W73:Z73,$W74:Z74,Z74)*SUMIFS(Taxes!$P$20:$P$29,Taxes!$Q$20:$Q$29,Z74)-SUMIFS($W75:Y75,$W74:Y74,Z74),0))))</f>
        <v>0</v>
      </c>
      <c r="AA75" s="5">
        <f ca="1">IF(AA$4="",0,
IF(AA74=2,IF(Model!AA$73*Taxes!$P$21-(Model!AA$170+Model!AA$231)&lt;Model!AA$73*Taxes!$P$21*Taxes!$P$22,Model!AA$73*Taxes!$P$21*Taxes!$P$22,Model!AA$73*Taxes!$P$21-(Model!AA$170+Model!AA$231)),
IF(AA74=3,MAX(Model!AA$73*Taxes!$P$24,AA73*Taxes!$P$23),
IF(SUMIFS($W73:AA73,$W74:AA74,AA74)*SUMIFS(Taxes!$P$20:$P$29,Taxes!$Q$20:$Q$29,AA74)-SUMIFS($W75:Z75,$W74:Z74,AA74)&gt;0,SUMIFS($W73:AA73,$W74:AA74,AA74)*SUMIFS(Taxes!$P$20:$P$29,Taxes!$Q$20:$Q$29,AA74)-SUMIFS($W75:Z75,$W74:Z74,AA74),0))))</f>
        <v>0</v>
      </c>
      <c r="AB75" s="5">
        <f ca="1">IF(AB$4="",0,
IF(AB74=2,IF(Model!AB$73*Taxes!$P$21-(Model!AB$170+Model!AB$231)&lt;Model!AB$73*Taxes!$P$21*Taxes!$P$22,Model!AB$73*Taxes!$P$21*Taxes!$P$22,Model!AB$73*Taxes!$P$21-(Model!AB$170+Model!AB$231)),
IF(AB74=3,MAX(Model!AB$73*Taxes!$P$24,AB73*Taxes!$P$23),
IF(SUMIFS($W73:AB73,$W74:AB74,AB74)*SUMIFS(Taxes!$P$20:$P$29,Taxes!$Q$20:$Q$29,AB74)-SUMIFS($W75:AA75,$W74:AA74,AB74)&gt;0,SUMIFS($W73:AB73,$W74:AB74,AB74)*SUMIFS(Taxes!$P$20:$P$29,Taxes!$Q$20:$Q$29,AB74)-SUMIFS($W75:AA75,$W74:AA74,AB74),0))))</f>
        <v>0</v>
      </c>
      <c r="AC75" s="5">
        <f ca="1">IF(AC$4="",0,
IF(AC74=2,IF(Model!AC$73*Taxes!$P$21-(Model!AC$170+Model!AC$231)&lt;Model!AC$73*Taxes!$P$21*Taxes!$P$22,Model!AC$73*Taxes!$P$21*Taxes!$P$22,Model!AC$73*Taxes!$P$21-(Model!AC$170+Model!AC$231)),
IF(AC74=3,MAX(Model!AC$73*Taxes!$P$24,AC73*Taxes!$P$23),
IF(SUMIFS($W73:AC73,$W74:AC74,AC74)*SUMIFS(Taxes!$P$20:$P$29,Taxes!$Q$20:$Q$29,AC74)-SUMIFS($W75:AB75,$W74:AB74,AC74)&gt;0,SUMIFS($W73:AC73,$W74:AC74,AC74)*SUMIFS(Taxes!$P$20:$P$29,Taxes!$Q$20:$Q$29,AC74)-SUMIFS($W75:AB75,$W74:AB74,AC74),0))))</f>
        <v>0</v>
      </c>
      <c r="AD75" s="5">
        <f ca="1">IF(AD$4="",0,
IF(AD74=2,IF(Model!AD$73*Taxes!$P$21-(Model!AD$170+Model!AD$231)&lt;Model!AD$73*Taxes!$P$21*Taxes!$P$22,Model!AD$73*Taxes!$P$21*Taxes!$P$22,Model!AD$73*Taxes!$P$21-(Model!AD$170+Model!AD$231)),
IF(AD74=3,MAX(Model!AD$73*Taxes!$P$24,AD73*Taxes!$P$23),
IF(SUMIFS($W73:AD73,$W74:AD74,AD74)*SUMIFS(Taxes!$P$20:$P$29,Taxes!$Q$20:$Q$29,AD74)-SUMIFS($W75:AC75,$W74:AC74,AD74)&gt;0,SUMIFS($W73:AD73,$W74:AD74,AD74)*SUMIFS(Taxes!$P$20:$P$29,Taxes!$Q$20:$Q$29,AD74)-SUMIFS($W75:AC75,$W74:AC74,AD74),0))))</f>
        <v>0</v>
      </c>
      <c r="AE75" s="5">
        <f ca="1">IF(AE$4="",0,
IF(AE74=2,IF(Model!AE$73*Taxes!$P$21-(Model!AE$170+Model!AE$231)&lt;Model!AE$73*Taxes!$P$21*Taxes!$P$22,Model!AE$73*Taxes!$P$21*Taxes!$P$22,Model!AE$73*Taxes!$P$21-(Model!AE$170+Model!AE$231)),
IF(AE74=3,MAX(Model!AE$73*Taxes!$P$24,AE73*Taxes!$P$23),
IF(SUMIFS($W73:AE73,$W74:AE74,AE74)*SUMIFS(Taxes!$P$20:$P$29,Taxes!$Q$20:$Q$29,AE74)-SUMIFS($W75:AD75,$W74:AD74,AE74)&gt;0,SUMIFS($W73:AE73,$W74:AE74,AE74)*SUMIFS(Taxes!$P$20:$P$29,Taxes!$Q$20:$Q$29,AE74)-SUMIFS($W75:AD75,$W74:AD74,AE74),0))))</f>
        <v>0</v>
      </c>
      <c r="AF75" s="5">
        <f ca="1">IF(AF$4="",0,
IF(AF74=2,IF(Model!AF$73*Taxes!$P$21-(Model!AF$170+Model!AF$231)&lt;Model!AF$73*Taxes!$P$21*Taxes!$P$22,Model!AF$73*Taxes!$P$21*Taxes!$P$22,Model!AF$73*Taxes!$P$21-(Model!AF$170+Model!AF$231)),
IF(AF74=3,MAX(Model!AF$73*Taxes!$P$24,AF73*Taxes!$P$23),
IF(SUMIFS($W73:AF73,$W74:AF74,AF74)*SUMIFS(Taxes!$P$20:$P$29,Taxes!$Q$20:$Q$29,AF74)-SUMIFS($W75:AE75,$W74:AE74,AF74)&gt;0,SUMIFS($W73:AF73,$W74:AF74,AF74)*SUMIFS(Taxes!$P$20:$P$29,Taxes!$Q$20:$Q$29,AF74)-SUMIFS($W75:AE75,$W74:AE74,AF74),0))))</f>
        <v>0</v>
      </c>
      <c r="AG75" s="5">
        <f ca="1">IF(AG$4="",0,
IF(AG74=2,IF(Model!AG$73*Taxes!$P$21-(Model!AG$170+Model!AG$231)&lt;Model!AG$73*Taxes!$P$21*Taxes!$P$22,Model!AG$73*Taxes!$P$21*Taxes!$P$22,Model!AG$73*Taxes!$P$21-(Model!AG$170+Model!AG$231)),
IF(AG74=3,MAX(Model!AG$73*Taxes!$P$24,AG73*Taxes!$P$23),
IF(SUMIFS($W73:AG73,$W74:AG74,AG74)*SUMIFS(Taxes!$P$20:$P$29,Taxes!$Q$20:$Q$29,AG74)-SUMIFS($W75:AF75,$W74:AF74,AG74)&gt;0,SUMIFS($W73:AG73,$W74:AG74,AG74)*SUMIFS(Taxes!$P$20:$P$29,Taxes!$Q$20:$Q$29,AG74)-SUMIFS($W75:AF75,$W74:AF74,AG74),0))))</f>
        <v>0</v>
      </c>
      <c r="AH75" s="5">
        <f ca="1">IF(AH$4="",0,
IF(AH74=2,IF(Model!AH$73*Taxes!$P$21-(Model!AH$170+Model!AH$231)&lt;Model!AH$73*Taxes!$P$21*Taxes!$P$22,Model!AH$73*Taxes!$P$21*Taxes!$P$22,Model!AH$73*Taxes!$P$21-(Model!AH$170+Model!AH$231)),
IF(AH74=3,MAX(Model!AH$73*Taxes!$P$24,AH73*Taxes!$P$23),
IF(SUMIFS($W73:AH73,$W74:AH74,AH74)*SUMIFS(Taxes!$P$20:$P$29,Taxes!$Q$20:$Q$29,AH74)-SUMIFS($W75:AG75,$W74:AG74,AH74)&gt;0,SUMIFS($W73:AH73,$W74:AH74,AH74)*SUMIFS(Taxes!$P$20:$P$29,Taxes!$Q$20:$Q$29,AH74)-SUMIFS($W75:AG75,$W74:AG74,AH74),0))))</f>
        <v>0</v>
      </c>
      <c r="AI75" s="5">
        <f ca="1">IF(AI$4="",0,
IF(AI74=2,IF(Model!AI$73*Taxes!$P$21-(Model!AI$170+Model!AI$231)&lt;Model!AI$73*Taxes!$P$21*Taxes!$P$22,Model!AI$73*Taxes!$P$21*Taxes!$P$22,Model!AI$73*Taxes!$P$21-(Model!AI$170+Model!AI$231)),
IF(AI74=3,MAX(Model!AI$73*Taxes!$P$24,AI73*Taxes!$P$23),
IF(SUMIFS($W73:AI73,$W74:AI74,AI74)*SUMIFS(Taxes!$P$20:$P$29,Taxes!$Q$20:$Q$29,AI74)-SUMIFS($W75:AH75,$W74:AH74,AI74)&gt;0,SUMIFS($W73:AI73,$W74:AI74,AI74)*SUMIFS(Taxes!$P$20:$P$29,Taxes!$Q$20:$Q$29,AI74)-SUMIFS($W75:AH75,$W74:AH74,AI74),0))))</f>
        <v>0</v>
      </c>
      <c r="AJ75" s="5">
        <f ca="1">IF(AJ$4="",0,
IF(AJ74=2,IF(Model!AJ$73*Taxes!$P$21-(Model!AJ$170+Model!AJ$231)&lt;Model!AJ$73*Taxes!$P$21*Taxes!$P$22,Model!AJ$73*Taxes!$P$21*Taxes!$P$22,Model!AJ$73*Taxes!$P$21-(Model!AJ$170+Model!AJ$231)),
IF(AJ74=3,MAX(Model!AJ$73*Taxes!$P$24,AJ73*Taxes!$P$23),
IF(SUMIFS($W73:AJ73,$W74:AJ74,AJ74)*SUMIFS(Taxes!$P$20:$P$29,Taxes!$Q$20:$Q$29,AJ74)-SUMIFS($W75:AI75,$W74:AI74,AJ74)&gt;0,SUMIFS($W73:AJ73,$W74:AJ74,AJ74)*SUMIFS(Taxes!$P$20:$P$29,Taxes!$Q$20:$Q$29,AJ74)-SUMIFS($W75:AI75,$W74:AI74,AJ74),0))))</f>
        <v>4075.9943616</v>
      </c>
      <c r="AK75" s="5">
        <f ca="1">IF(AK$4="",0,
IF(AK74=2,IF(Model!AK$73*Taxes!$P$21-(Model!AK$170+Model!AK$231)&lt;Model!AK$73*Taxes!$P$21*Taxes!$P$22,Model!AK$73*Taxes!$P$21*Taxes!$P$22,Model!AK$73*Taxes!$P$21-(Model!AK$170+Model!AK$231)),
IF(AK74=3,MAX(Model!AK$73*Taxes!$P$24,AK73*Taxes!$P$23),
IF(SUMIFS($W73:AK73,$W74:AK74,AK74)*SUMIFS(Taxes!$P$20:$P$29,Taxes!$Q$20:$Q$29,AK74)-SUMIFS($W75:AJ75,$W74:AJ74,AK74)&gt;0,SUMIFS($W73:AK73,$W74:AK74,AK74)*SUMIFS(Taxes!$P$20:$P$29,Taxes!$Q$20:$Q$29,AK74)-SUMIFS($W75:AJ75,$W74:AJ74,AK74),0))))</f>
        <v>26274.465037800001</v>
      </c>
      <c r="AL75" s="5">
        <f ca="1">IF(AL$4="",0,
IF(AL74=2,IF(Model!AL$73*Taxes!$P$21-(Model!AL$170+Model!AL$231)&lt;Model!AL$73*Taxes!$P$21*Taxes!$P$22,Model!AL$73*Taxes!$P$21*Taxes!$P$22,Model!AL$73*Taxes!$P$21-(Model!AL$170+Model!AL$231)),
IF(AL74=3,MAX(Model!AL$73*Taxes!$P$24,AL73*Taxes!$P$23),
IF(SUMIFS($W73:AL73,$W74:AL74,AL74)*SUMIFS(Taxes!$P$20:$P$29,Taxes!$Q$20:$Q$29,AL74)-SUMIFS($W75:AK75,$W74:AK74,AL74)&gt;0,SUMIFS($W73:AL73,$W74:AL74,AL74)*SUMIFS(Taxes!$P$20:$P$29,Taxes!$Q$20:$Q$29,AL74)-SUMIFS($W75:AK75,$W74:AK74,AL74),0))))</f>
        <v>59448.321361799994</v>
      </c>
      <c r="AM75" s="5">
        <f ca="1">IF(AM$4="",0,
IF(AM74=2,IF(Model!AM$73*Taxes!$P$21-(Model!AM$170+Model!AM$231)&lt;Model!AM$73*Taxes!$P$21*Taxes!$P$22,Model!AM$73*Taxes!$P$21*Taxes!$P$22,Model!AM$73*Taxes!$P$21-(Model!AM$170+Model!AM$231)),
IF(AM74=3,MAX(Model!AM$73*Taxes!$P$24,AM73*Taxes!$P$23),
IF(SUMIFS($W73:AM73,$W74:AM74,AM74)*SUMIFS(Taxes!$P$20:$P$29,Taxes!$Q$20:$Q$29,AM74)-SUMIFS($W75:AL75,$W74:AL74,AM74)&gt;0,SUMIFS($W73:AM73,$W74:AM74,AM74)*SUMIFS(Taxes!$P$20:$P$29,Taxes!$Q$20:$Q$29,AM74)-SUMIFS($W75:AL75,$W74:AL74,AM74),0))))</f>
        <v>0</v>
      </c>
      <c r="AN75" s="5">
        <f ca="1">IF(AN$4="",0,
IF(AN74=2,IF(Model!AN$73*Taxes!$P$21-(Model!AN$170+Model!AN$231)&lt;Model!AN$73*Taxes!$P$21*Taxes!$P$22,Model!AN$73*Taxes!$P$21*Taxes!$P$22,Model!AN$73*Taxes!$P$21-(Model!AN$170+Model!AN$231)),
IF(AN74=3,MAX(Model!AN$73*Taxes!$P$24,AN73*Taxes!$P$23),
IF(SUMIFS($W73:AN73,$W74:AN74,AN74)*SUMIFS(Taxes!$P$20:$P$29,Taxes!$Q$20:$Q$29,AN74)-SUMIFS($W75:AM75,$W74:AM74,AN74)&gt;0,SUMIFS($W73:AN73,$W74:AN74,AN74)*SUMIFS(Taxes!$P$20:$P$29,Taxes!$Q$20:$Q$29,AN74)-SUMIFS($W75:AM75,$W74:AM74,AN74),0))))</f>
        <v>0</v>
      </c>
      <c r="AO75" s="5">
        <f ca="1">IF(AO$4="",0,
IF(AO74=2,IF(Model!AO$73*Taxes!$P$21-(Model!AO$170+Model!AO$231)&lt;Model!AO$73*Taxes!$P$21*Taxes!$P$22,Model!AO$73*Taxes!$P$21*Taxes!$P$22,Model!AO$73*Taxes!$P$21-(Model!AO$170+Model!AO$231)),
IF(AO74=3,MAX(Model!AO$73*Taxes!$P$24,AO73*Taxes!$P$23),
IF(SUMIFS($W73:AO73,$W74:AO74,AO74)*SUMIFS(Taxes!$P$20:$P$29,Taxes!$Q$20:$Q$29,AO74)-SUMIFS($W75:AN75,$W74:AN74,AO74)&gt;0,SUMIFS($W73:AO73,$W74:AO74,AO74)*SUMIFS(Taxes!$P$20:$P$29,Taxes!$Q$20:$Q$29,AO74)-SUMIFS($W75:AN75,$W74:AN74,AO74),0))))</f>
        <v>13252.990423333797</v>
      </c>
      <c r="AP75" s="5">
        <f ca="1">IF(AP$4="",0,
IF(AP74=2,IF(Model!AP$73*Taxes!$P$21-(Model!AP$170+Model!AP$231)&lt;Model!AP$73*Taxes!$P$21*Taxes!$P$22,Model!AP$73*Taxes!$P$21*Taxes!$P$22,Model!AP$73*Taxes!$P$21-(Model!AP$170+Model!AP$231)),
IF(AP74=3,MAX(Model!AP$73*Taxes!$P$24,AP73*Taxes!$P$23),
IF(SUMIFS($W73:AP73,$W74:AP74,AP74)*SUMIFS(Taxes!$P$20:$P$29,Taxes!$Q$20:$Q$29,AP74)-SUMIFS($W75:AO75,$W74:AO74,AP74)&gt;0,SUMIFS($W73:AP73,$W74:AP74,AP74)*SUMIFS(Taxes!$P$20:$P$29,Taxes!$Q$20:$Q$29,AP74)-SUMIFS($W75:AO75,$W74:AO74,AP74),0))))</f>
        <v>166889.24309856902</v>
      </c>
      <c r="AQ75" s="5">
        <f ca="1">IF(AQ$4="",0,
IF(AQ74=2,IF(Model!AQ$73*Taxes!$P$21-(Model!AQ$170+Model!AQ$231)&lt;Model!AQ$73*Taxes!$P$21*Taxes!$P$22,Model!AQ$73*Taxes!$P$21*Taxes!$P$22,Model!AQ$73*Taxes!$P$21-(Model!AQ$170+Model!AQ$231)),
IF(AQ74=3,MAX(Model!AQ$73*Taxes!$P$24,AQ73*Taxes!$P$23),
IF(SUMIFS($W73:AQ73,$W74:AQ74,AQ74)*SUMIFS(Taxes!$P$20:$P$29,Taxes!$Q$20:$Q$29,AQ74)-SUMIFS($W75:AP75,$W74:AP74,AQ74)&gt;0,SUMIFS($W73:AQ73,$W74:AQ74,AQ74)*SUMIFS(Taxes!$P$20:$P$29,Taxes!$Q$20:$Q$29,AQ74)-SUMIFS($W75:AP75,$W74:AP74,AQ74),0))))</f>
        <v>276505.50576877076</v>
      </c>
      <c r="AR75" s="5">
        <f ca="1">IF(AR$4="",0,
IF(AR74=2,IF(Model!AR$73*Taxes!$P$21-(Model!AR$170+Model!AR$231)&lt;Model!AR$73*Taxes!$P$21*Taxes!$P$22,Model!AR$73*Taxes!$P$21*Taxes!$P$22,Model!AR$73*Taxes!$P$21-(Model!AR$170+Model!AR$231)),
IF(AR74=3,MAX(Model!AR$73*Taxes!$P$24,AR73*Taxes!$P$23),
IF(SUMIFS($W73:AR73,$W74:AR74,AR74)*SUMIFS(Taxes!$P$20:$P$29,Taxes!$Q$20:$Q$29,AR74)-SUMIFS($W75:AQ75,$W74:AQ74,AR74)&gt;0,SUMIFS($W73:AR73,$W74:AR74,AR74)*SUMIFS(Taxes!$P$20:$P$29,Taxes!$Q$20:$Q$29,AR74)-SUMIFS($W75:AQ75,$W74:AQ74,AR74),0))))</f>
        <v>387308.86371439375</v>
      </c>
      <c r="AS75" s="5">
        <f ca="1">IF(AS$4="",0,
IF(AS74=2,IF(Model!AS$73*Taxes!$P$21-(Model!AS$170+Model!AS$231)&lt;Model!AS$73*Taxes!$P$21*Taxes!$P$22,Model!AS$73*Taxes!$P$21*Taxes!$P$22,Model!AS$73*Taxes!$P$21-(Model!AS$170+Model!AS$231)),
IF(AS74=3,MAX(Model!AS$73*Taxes!$P$24,AS73*Taxes!$P$23),
IF(SUMIFS($W73:AS73,$W74:AS74,AS74)*SUMIFS(Taxes!$P$20:$P$29,Taxes!$Q$20:$Q$29,AS74)-SUMIFS($W75:AR75,$W74:AR74,AS74)&gt;0,SUMIFS($W73:AS73,$W74:AS74,AS74)*SUMIFS(Taxes!$P$20:$P$29,Taxes!$Q$20:$Q$29,AS74)-SUMIFS($W75:AR75,$W74:AR74,AS74),0))))</f>
        <v>446176.52879101608</v>
      </c>
      <c r="AT75" s="5">
        <f ca="1">IF(AT$4="",0,
IF(AT74=2,IF(Model!AT$73*Taxes!$P$21-(Model!AT$170+Model!AT$231)&lt;Model!AT$73*Taxes!$P$21*Taxes!$P$22,Model!AT$73*Taxes!$P$21*Taxes!$P$22,Model!AT$73*Taxes!$P$21-(Model!AT$170+Model!AT$231)),
IF(AT74=3,MAX(Model!AT$73*Taxes!$P$24,AT73*Taxes!$P$23),
IF(SUMIFS($W73:AT73,$W74:AT74,AT74)*SUMIFS(Taxes!$P$20:$P$29,Taxes!$Q$20:$Q$29,AT74)-SUMIFS($W75:AS75,$W74:AS74,AT74)&gt;0,SUMIFS($W73:AT73,$W74:AT74,AT74)*SUMIFS(Taxes!$P$20:$P$29,Taxes!$Q$20:$Q$29,AT74)-SUMIFS($W75:AS75,$W74:AS74,AT74),0))))</f>
        <v>546139.21399263735</v>
      </c>
      <c r="AU75" s="5">
        <f ca="1">IF(AU$4="",0,
IF(AU74=2,IF(Model!AU$73*Taxes!$P$21-(Model!AU$170+Model!AU$231)&lt;Model!AU$73*Taxes!$P$21*Taxes!$P$22,Model!AU$73*Taxes!$P$21*Taxes!$P$22,Model!AU$73*Taxes!$P$21-(Model!AU$170+Model!AU$231)),
IF(AU74=3,MAX(Model!AU$73*Taxes!$P$24,AU73*Taxes!$P$23),
IF(SUMIFS($W73:AU73,$W74:AU74,AU74)*SUMIFS(Taxes!$P$20:$P$29,Taxes!$Q$20:$Q$29,AU74)-SUMIFS($W75:AT75,$W74:AT74,AU74)&gt;0,SUMIFS($W73:AU73,$W74:AU74,AU74)*SUMIFS(Taxes!$P$20:$P$29,Taxes!$Q$20:$Q$29,AU74)-SUMIFS($W75:AT75,$W74:AT74,AU74),0))))</f>
        <v>646101.89919426036</v>
      </c>
      <c r="AV75" s="5">
        <f ca="1">IF(AV$4="",0,
IF(AV74=2,IF(Model!AV$73*Taxes!$P$21-(Model!AV$170+Model!AV$231)&lt;Model!AV$73*Taxes!$P$21*Taxes!$P$22,Model!AV$73*Taxes!$P$21*Taxes!$P$22,Model!AV$73*Taxes!$P$21-(Model!AV$170+Model!AV$231)),
IF(AV74=3,MAX(Model!AV$73*Taxes!$P$24,AV73*Taxes!$P$23),
IF(SUMIFS($W73:AV73,$W74:AV74,AV74)*SUMIFS(Taxes!$P$20:$P$29,Taxes!$Q$20:$Q$29,AV74)-SUMIFS($W75:AU75,$W74:AU74,AV74)&gt;0,SUMIFS($W73:AV73,$W74:AV74,AV74)*SUMIFS(Taxes!$P$20:$P$29,Taxes!$Q$20:$Q$29,AV74)-SUMIFS($W75:AU75,$W74:AU74,AV74),0))))</f>
        <v>741761.830827625</v>
      </c>
      <c r="AW75" s="5">
        <f ca="1">IF(AW$4="",0,
IF(AW74=2,IF(Model!AW$73*Taxes!$P$21-(Model!AW$170+Model!AW$231)&lt;Model!AW$73*Taxes!$P$21*Taxes!$P$22,Model!AW$73*Taxes!$P$21*Taxes!$P$22,Model!AW$73*Taxes!$P$21-(Model!AW$170+Model!AW$231)),
IF(AW74=3,MAX(Model!AW$73*Taxes!$P$24,AW73*Taxes!$P$23),
IF(SUMIFS($W73:AW73,$W74:AW74,AW74)*SUMIFS(Taxes!$P$20:$P$29,Taxes!$Q$20:$Q$29,AW74)-SUMIFS($W75:AV75,$W74:AV74,AW74)&gt;0,SUMIFS($W73:AW73,$W74:AW74,AW74)*SUMIFS(Taxes!$P$20:$P$29,Taxes!$Q$20:$Q$29,AW74)-SUMIFS($W75:AV75,$W74:AV74,AW74),0))))</f>
        <v>842342.0832654587</v>
      </c>
      <c r="AX75" s="5">
        <f ca="1">IF(AX$4="",0,
IF(AX74=2,IF(Model!AX$73*Taxes!$P$21-(Model!AX$170+Model!AX$231)&lt;Model!AX$73*Taxes!$P$21*Taxes!$P$22,Model!AX$73*Taxes!$P$21*Taxes!$P$22,Model!AX$73*Taxes!$P$21-(Model!AX$170+Model!AX$231)),
IF(AX74=3,MAX(Model!AX$73*Taxes!$P$24,AX73*Taxes!$P$23),
IF(SUMIFS($W73:AX73,$W74:AX74,AX74)*SUMIFS(Taxes!$P$20:$P$29,Taxes!$Q$20:$Q$29,AX74)-SUMIFS($W75:AW75,$W74:AW74,AX74)&gt;0,SUMIFS($W73:AX73,$W74:AX74,AX74)*SUMIFS(Taxes!$P$20:$P$29,Taxes!$Q$20:$Q$29,AX74)-SUMIFS($W75:AW75,$W74:AW74,AX74),0))))</f>
        <v>965824.03822307847</v>
      </c>
      <c r="AY75" s="5">
        <f ca="1">IF(AY$4="",0,
IF(AY74=2,IF(Model!AY$73*Taxes!$P$21-(Model!AY$170+Model!AY$231)&lt;Model!AY$73*Taxes!$P$21*Taxes!$P$22,Model!AY$73*Taxes!$P$21*Taxes!$P$22,Model!AY$73*Taxes!$P$21-(Model!AY$170+Model!AY$231)),
IF(AY74=3,MAX(Model!AY$73*Taxes!$P$24,AY73*Taxes!$P$23),
IF(SUMIFS($W73:AY73,$W74:AY74,AY74)*SUMIFS(Taxes!$P$20:$P$29,Taxes!$Q$20:$Q$29,AY74)-SUMIFS($W75:AX75,$W74:AX74,AY74)&gt;0,SUMIFS($W73:AY73,$W74:AY74,AY74)*SUMIFS(Taxes!$P$20:$P$29,Taxes!$Q$20:$Q$29,AY74)-SUMIFS($W75:AX75,$W74:AX74,AY74),0))))</f>
        <v>1068062.0210391888</v>
      </c>
      <c r="AZ75" s="5">
        <f ca="1">IF(AZ$4="",0,
IF(AZ74=2,IF(Model!AZ$73*Taxes!$P$21-(Model!AZ$170+Model!AZ$231)&lt;Model!AZ$73*Taxes!$P$21*Taxes!$P$22,Model!AZ$73*Taxes!$P$21*Taxes!$P$22,Model!AZ$73*Taxes!$P$21-(Model!AZ$170+Model!AZ$231)),
IF(AZ74=3,MAX(Model!AZ$73*Taxes!$P$24,AZ73*Taxes!$P$23),
IF(SUMIFS($W73:AZ73,$W74:AZ74,AZ74)*SUMIFS(Taxes!$P$20:$P$29,Taxes!$Q$20:$Q$29,AZ74)-SUMIFS($W75:AY75,$W74:AY74,AZ74)&gt;0,SUMIFS($W73:AZ73,$W74:AZ74,AZ74)*SUMIFS(Taxes!$P$20:$P$29,Taxes!$Q$20:$Q$29,AZ74)-SUMIFS($W75:AY75,$W74:AY74,AZ74),0))))</f>
        <v>1148372.606547798</v>
      </c>
      <c r="BA75" s="5">
        <f ca="1">IF(BA$4="",0,
IF(BA74=2,IF(Model!BA$73*Taxes!$P$21-(Model!BA$170+Model!BA$231)&lt;Model!BA$73*Taxes!$P$21*Taxes!$P$22,Model!BA$73*Taxes!$P$21*Taxes!$P$22,Model!BA$73*Taxes!$P$21-(Model!BA$170+Model!BA$231)),
IF(BA74=3,MAX(Model!BA$73*Taxes!$P$24,BA73*Taxes!$P$23),
IF(SUMIFS($W73:BA73,$W74:BA74,BA74)*SUMIFS(Taxes!$P$20:$P$29,Taxes!$Q$20:$Q$29,BA74)-SUMIFS($W75:AZ75,$W74:AZ74,BA74)&gt;0,SUMIFS($W73:BA73,$W74:BA74,BA74)*SUMIFS(Taxes!$P$20:$P$29,Taxes!$Q$20:$Q$29,BA74)-SUMIFS($W75:AZ75,$W74:AZ74,BA74),0))))</f>
        <v>1250749.9120564051</v>
      </c>
      <c r="BB75" s="5">
        <f ca="1">IF(BB$4="",0,
IF(BB74=2,IF(Model!BB$73*Taxes!$P$21-(Model!BB$170+Model!BB$231)&lt;Model!BB$73*Taxes!$P$21*Taxes!$P$22,Model!BB$73*Taxes!$P$21*Taxes!$P$22,Model!BB$73*Taxes!$P$21-(Model!BB$170+Model!BB$231)),
IF(BB74=3,MAX(Model!BB$73*Taxes!$P$24,BB73*Taxes!$P$23),
IF(SUMIFS($W73:BB73,$W74:BB74,BB74)*SUMIFS(Taxes!$P$20:$P$29,Taxes!$Q$20:$Q$29,BB74)-SUMIFS($W75:BA75,$W74:BA74,BB74)&gt;0,SUMIFS($W73:BB73,$W74:BB74,BB74)*SUMIFS(Taxes!$P$20:$P$29,Taxes!$Q$20:$Q$29,BB74)-SUMIFS($W75:BA75,$W74:BA74,BB74),0))))</f>
        <v>1328652.9257635921</v>
      </c>
      <c r="BC75" s="5">
        <f ca="1">IF(BC$4="",0,
IF(BC74=2,IF(Model!BC$73*Taxes!$P$21-(Model!BC$170+Model!BC$231)&lt;Model!BC$73*Taxes!$P$21*Taxes!$P$22,Model!BC$73*Taxes!$P$21*Taxes!$P$22,Model!BC$73*Taxes!$P$21-(Model!BC$170+Model!BC$231)),
IF(BC74=3,MAX(Model!BC$73*Taxes!$P$24,BC73*Taxes!$P$23),
IF(SUMIFS($W73:BC73,$W74:BC74,BC74)*SUMIFS(Taxes!$P$20:$P$29,Taxes!$Q$20:$Q$29,BC74)-SUMIFS($W75:BB75,$W74:BB74,BC74)&gt;0,SUMIFS($W73:BC73,$W74:BC74,BC74)*SUMIFS(Taxes!$P$20:$P$29,Taxes!$Q$20:$Q$29,BC74)-SUMIFS($W75:BB75,$W74:BB74,BC74),0))))</f>
        <v>1466728.9635637216</v>
      </c>
      <c r="BD75" s="5">
        <f ca="1">IF(BD$4="",0,
IF(BD74=2,IF(Model!BD$73*Taxes!$P$21-(Model!BD$170+Model!BD$231)&lt;Model!BD$73*Taxes!$P$21*Taxes!$P$22,Model!BD$73*Taxes!$P$21*Taxes!$P$22,Model!BD$73*Taxes!$P$21-(Model!BD$170+Model!BD$231)),
IF(BD74=3,MAX(Model!BD$73*Taxes!$P$24,BD73*Taxes!$P$23),
IF(SUMIFS($W73:BD73,$W74:BD74,BD74)*SUMIFS(Taxes!$P$20:$P$29,Taxes!$Q$20:$Q$29,BD74)-SUMIFS($W75:BC75,$W74:BC74,BD74)&gt;0,SUMIFS($W73:BD73,$W74:BD74,BD74)*SUMIFS(Taxes!$P$20:$P$29,Taxes!$Q$20:$Q$29,BD74)-SUMIFS($W75:BC75,$W74:BC74,BD74),0))))</f>
        <v>1569913.3743293677</v>
      </c>
      <c r="BE75" s="5">
        <f ca="1">IF(BE$4="",0,
IF(BE74=2,IF(Model!BE$73*Taxes!$P$21-(Model!BE$170+Model!BE$231)&lt;Model!BE$73*Taxes!$P$21*Taxes!$P$22,Model!BE$73*Taxes!$P$21*Taxes!$P$22,Model!BE$73*Taxes!$P$21-(Model!BE$170+Model!BE$231)),
IF(BE74=3,MAX(Model!BE$73*Taxes!$P$24,BE73*Taxes!$P$23),
IF(SUMIFS($W73:BE73,$W74:BE74,BE74)*SUMIFS(Taxes!$P$20:$P$29,Taxes!$Q$20:$Q$29,BE74)-SUMIFS($W75:BD75,$W74:BD74,BE74)&gt;0,SUMIFS($W73:BE73,$W74:BE74,BE74)*SUMIFS(Taxes!$P$20:$P$29,Taxes!$Q$20:$Q$29,BE74)-SUMIFS($W75:BD75,$W74:BD74,BE74),0))))</f>
        <v>1595254.1009639092</v>
      </c>
      <c r="BF75" s="5">
        <f ca="1">IF(BF$4="",0,
IF(BF74=2,IF(Model!BF$73*Taxes!$P$21-(Model!BF$170+Model!BF$231)&lt;Model!BF$73*Taxes!$P$21*Taxes!$P$22,Model!BF$73*Taxes!$P$21*Taxes!$P$22,Model!BF$73*Taxes!$P$21-(Model!BF$170+Model!BF$231)),
IF(BF74=3,MAX(Model!BF$73*Taxes!$P$24,BF73*Taxes!$P$23),
IF(SUMIFS($W73:BF73,$W74:BF74,BF74)*SUMIFS(Taxes!$P$20:$P$29,Taxes!$Q$20:$Q$29,BF74)-SUMIFS($W75:BE75,$W74:BE74,BF74)&gt;0,SUMIFS($W73:BF73,$W74:BF74,BF74)*SUMIFS(Taxes!$P$20:$P$29,Taxes!$Q$20:$Q$29,BF74)-SUMIFS($W75:BE75,$W74:BE74,BF74),0))))</f>
        <v>1598358.5128691792</v>
      </c>
      <c r="BG75" s="5">
        <f ca="1">IF(BG$4="",0,
IF(BG74=2,IF(Model!BG$73*Taxes!$P$21-(Model!BG$170+Model!BG$231)&lt;Model!BG$73*Taxes!$P$21*Taxes!$P$22,Model!BG$73*Taxes!$P$21*Taxes!$P$22,Model!BG$73*Taxes!$P$21-(Model!BG$170+Model!BG$231)),
IF(BG74=3,MAX(Model!BG$73*Taxes!$P$24,BG73*Taxes!$P$23),
IF(SUMIFS($W73:BG73,$W74:BG74,BG74)*SUMIFS(Taxes!$P$20:$P$29,Taxes!$Q$20:$Q$29,BG74)-SUMIFS($W75:BF75,$W74:BF74,BG74)&gt;0,SUMIFS($W73:BG73,$W74:BG74,BG74)*SUMIFS(Taxes!$P$20:$P$29,Taxes!$Q$20:$Q$29,BG74)-SUMIFS($W75:BF75,$W74:BF74,BG74),0))))</f>
        <v>1601559.5309473053</v>
      </c>
      <c r="BH75" s="5">
        <f ca="1">IF(BH$4="",0,
IF(BH74=2,IF(Model!BH$73*Taxes!$P$21-(Model!BH$170+Model!BH$231)&lt;Model!BH$73*Taxes!$P$21*Taxes!$P$22,Model!BH$73*Taxes!$P$21*Taxes!$P$22,Model!BH$73*Taxes!$P$21-(Model!BH$170+Model!BH$231)),
IF(BH74=3,MAX(Model!BH$73*Taxes!$P$24,BH73*Taxes!$P$23),
IF(SUMIFS($W73:BH73,$W74:BH74,BH74)*SUMIFS(Taxes!$P$20:$P$29,Taxes!$Q$20:$Q$29,BH74)-SUMIFS($W75:BG75,$W74:BG74,BH74)&gt;0,SUMIFS($W73:BH73,$W74:BH74,BH74)*SUMIFS(Taxes!$P$20:$P$29,Taxes!$Q$20:$Q$29,BH74)-SUMIFS($W75:BG75,$W74:BG74,BH74),0))))</f>
        <v>1570820.1402234323</v>
      </c>
      <c r="BI75" s="5">
        <f ca="1">IF(BI$4="",0,
IF(BI74=2,IF(Model!BI$73*Taxes!$P$21-(Model!BI$170+Model!BI$231)&lt;Model!BI$73*Taxes!$P$21*Taxes!$P$22,Model!BI$73*Taxes!$P$21*Taxes!$P$22,Model!BI$73*Taxes!$P$21-(Model!BI$170+Model!BI$231)),
IF(BI74=3,MAX(Model!BI$73*Taxes!$P$24,BI73*Taxes!$P$23),
IF(SUMIFS($W73:BI73,$W74:BI74,BI74)*SUMIFS(Taxes!$P$20:$P$29,Taxes!$Q$20:$Q$29,BI74)-SUMIFS($W75:BH75,$W74:BH74,BI74)&gt;0,SUMIFS($W73:BI73,$W74:BI74,BI74)*SUMIFS(Taxes!$P$20:$P$29,Taxes!$Q$20:$Q$29,BI74)-SUMIFS($W75:BH75,$W74:BH74,BI74),0))))</f>
        <v>1610729.4979277812</v>
      </c>
      <c r="BJ75" s="5">
        <f ca="1">IF(BJ$4="",0,
IF(BJ74=2,IF(Model!BJ$73*Taxes!$P$21-(Model!BJ$170+Model!BJ$231)&lt;Model!BJ$73*Taxes!$P$21*Taxes!$P$22,Model!BJ$73*Taxes!$P$21*Taxes!$P$22,Model!BJ$73*Taxes!$P$21-(Model!BJ$170+Model!BJ$231)),
IF(BJ74=3,MAX(Model!BJ$73*Taxes!$P$24,BJ73*Taxes!$P$23),
IF(SUMIFS($W73:BJ73,$W74:BJ74,BJ74)*SUMIFS(Taxes!$P$20:$P$29,Taxes!$Q$20:$Q$29,BJ74)-SUMIFS($W75:BI75,$W74:BI74,BJ74)&gt;0,SUMIFS($W73:BJ73,$W74:BJ74,BJ74)*SUMIFS(Taxes!$P$20:$P$29,Taxes!$Q$20:$Q$29,BJ74)-SUMIFS($W75:BI75,$W74:BI74,BJ74),0))))</f>
        <v>1648916.5677993223</v>
      </c>
      <c r="BK75" s="5">
        <f ca="1">IF(BK$4="",0,
IF(BK74=2,IF(Model!BK$73*Taxes!$P$21-(Model!BK$170+Model!BK$231)&lt;Model!BK$73*Taxes!$P$21*Taxes!$P$22,Model!BK$73*Taxes!$P$21*Taxes!$P$22,Model!BK$73*Taxes!$P$21-(Model!BK$170+Model!BK$231)),
IF(BK74=3,MAX(Model!BK$73*Taxes!$P$24,BK73*Taxes!$P$23),
IF(SUMIFS($W73:BK73,$W74:BK74,BK74)*SUMIFS(Taxes!$P$20:$P$29,Taxes!$Q$20:$Q$29,BK74)-SUMIFS($W75:BJ75,$W74:BJ74,BK74)&gt;0,SUMIFS($W73:BK73,$W74:BK74,BK74)*SUMIFS(Taxes!$P$20:$P$29,Taxes!$Q$20:$Q$29,BK74)-SUMIFS($W75:BJ75,$W74:BJ74,BK74),0))))</f>
        <v>1651903.8529772349</v>
      </c>
      <c r="BL75" s="5">
        <f ca="1">IF(BL$4="",0,
IF(BL74=2,IF(Model!BL$73*Taxes!$P$21-(Model!BL$170+Model!BL$231)&lt;Model!BL$73*Taxes!$P$21*Taxes!$P$22,Model!BL$73*Taxes!$P$21*Taxes!$P$22,Model!BL$73*Taxes!$P$21-(Model!BL$170+Model!BL$231)),
IF(BL74=3,MAX(Model!BL$73*Taxes!$P$24,BL73*Taxes!$P$23),
IF(SUMIFS($W73:BL73,$W74:BL74,BL74)*SUMIFS(Taxes!$P$20:$P$29,Taxes!$Q$20:$Q$29,BL74)-SUMIFS($W75:BK75,$W74:BK74,BL74)&gt;0,SUMIFS($W73:BL73,$W74:BL74,BL74)*SUMIFS(Taxes!$P$20:$P$29,Taxes!$Q$20:$Q$29,BL74)-SUMIFS($W75:BK75,$W74:BK74,BL74),0))))</f>
        <v>1655137.4838959388</v>
      </c>
      <c r="BM75" s="5">
        <f ca="1">IF(BM$4="",0,
IF(BM74=2,IF(Model!BM$73*Taxes!$P$21-(Model!BM$170+Model!BM$231)&lt;Model!BM$73*Taxes!$P$21*Taxes!$P$22,Model!BM$73*Taxes!$P$21*Taxes!$P$22,Model!BM$73*Taxes!$P$21-(Model!BM$170+Model!BM$231)),
IF(BM74=3,MAX(Model!BM$73*Taxes!$P$24,BM73*Taxes!$P$23),
IF(SUMIFS($W73:BM73,$W74:BM74,BM74)*SUMIFS(Taxes!$P$20:$P$29,Taxes!$Q$20:$Q$29,BM74)-SUMIFS($W75:BL75,$W74:BL74,BM74)&gt;0,SUMIFS($W73:BM73,$W74:BM74,BM74)*SUMIFS(Taxes!$P$20:$P$29,Taxes!$Q$20:$Q$29,BM74)-SUMIFS($W75:BL75,$W74:BL74,BM74),0))))</f>
        <v>1658371.1148146316</v>
      </c>
      <c r="BN75" s="5">
        <f ca="1">IF(BN$4="",0,
IF(BN74=2,IF(Model!BN$73*Taxes!$P$21-(Model!BN$170+Model!BN$231)&lt;Model!BN$73*Taxes!$P$21*Taxes!$P$22,Model!BN$73*Taxes!$P$21*Taxes!$P$22,Model!BN$73*Taxes!$P$21-(Model!BN$170+Model!BN$231)),
IF(BN74=3,MAX(Model!BN$73*Taxes!$P$24,BN73*Taxes!$P$23),
IF(SUMIFS($W73:BN73,$W74:BN74,BN74)*SUMIFS(Taxes!$P$20:$P$29,Taxes!$Q$20:$Q$29,BN74)-SUMIFS($W75:BM75,$W74:BM74,BN74)&gt;0,SUMIFS($W73:BN73,$W74:BN74,BN74)*SUMIFS(Taxes!$P$20:$P$29,Taxes!$Q$20:$Q$29,BN74)-SUMIFS($W75:BM75,$W74:BM74,BN74),0))))</f>
        <v>1634455.9420498386</v>
      </c>
      <c r="BO75" s="5">
        <f ca="1">IF(BO$4="",0,
IF(BO74=2,IF(Model!BO$73*Taxes!$P$21-(Model!BO$170+Model!BO$231)&lt;Model!BO$73*Taxes!$P$21*Taxes!$P$22,Model!BO$73*Taxes!$P$21*Taxes!$P$22,Model!BO$73*Taxes!$P$21-(Model!BO$170+Model!BO$231)),
IF(BO74=3,MAX(Model!BO$73*Taxes!$P$24,BO73*Taxes!$P$23),
IF(SUMIFS($W73:BO73,$W74:BO74,BO74)*SUMIFS(Taxes!$P$20:$P$29,Taxes!$Q$20:$Q$29,BO74)-SUMIFS($W75:BN75,$W74:BN74,BO74)&gt;0,SUMIFS($W73:BO73,$W74:BO74,BO74)*SUMIFS(Taxes!$P$20:$P$29,Taxes!$Q$20:$Q$29,BO74)-SUMIFS($W75:BN75,$W74:BN74,BO74),0))))</f>
        <v>1675721.0645994842</v>
      </c>
      <c r="BP75" s="5">
        <f ca="1">IF(BP$4="",0,
IF(BP74=2,IF(Model!BP$73*Taxes!$P$21-(Model!BP$170+Model!BP$231)&lt;Model!BP$73*Taxes!$P$21*Taxes!$P$22,Model!BP$73*Taxes!$P$21*Taxes!$P$22,Model!BP$73*Taxes!$P$21-(Model!BP$170+Model!BP$231)),
IF(BP74=3,MAX(Model!BP$73*Taxes!$P$24,BP73*Taxes!$P$23),
IF(SUMIFS($W73:BP73,$W74:BP74,BP74)*SUMIFS(Taxes!$P$20:$P$29,Taxes!$Q$20:$Q$29,BP74)-SUMIFS($W75:BO75,$W74:BO74,BP74)&gt;0,SUMIFS($W73:BP73,$W74:BP74,BP74)*SUMIFS(Taxes!$P$20:$P$29,Taxes!$Q$20:$Q$29,BP74)-SUMIFS($W75:BO75,$W74:BO74,BP74),0))))</f>
        <v>1692028.8621730022</v>
      </c>
      <c r="BQ75" s="5">
        <f ca="1">IF(BQ$4="",0,
IF(BQ74=2,IF(Model!BQ$73*Taxes!$P$21-(Model!BQ$170+Model!BQ$231)&lt;Model!BQ$73*Taxes!$P$21*Taxes!$P$22,Model!BQ$73*Taxes!$P$21*Taxes!$P$22,Model!BQ$73*Taxes!$P$21-(Model!BQ$170+Model!BQ$231)),
IF(BQ74=3,MAX(Model!BQ$73*Taxes!$P$24,BQ73*Taxes!$P$23),
IF(SUMIFS($W73:BQ73,$W74:BQ74,BQ74)*SUMIFS(Taxes!$P$20:$P$29,Taxes!$Q$20:$Q$29,BQ74)-SUMIFS($W75:BP75,$W74:BP74,BQ74)&gt;0,SUMIFS($W73:BQ73,$W74:BQ74,BQ74)*SUMIFS(Taxes!$P$20:$P$29,Taxes!$Q$20:$Q$29,BQ74)-SUMIFS($W75:BP75,$W74:BP74,BQ74),0))))</f>
        <v>1695022.5117373727</v>
      </c>
      <c r="BR75" s="5">
        <f ca="1">IF(BR$4="",0,
IF(BR74=2,IF(Model!BR$73*Taxes!$P$21-(Model!BR$170+Model!BR$231)&lt;Model!BR$73*Taxes!$P$21*Taxes!$P$22,Model!BR$73*Taxes!$P$21*Taxes!$P$22,Model!BR$73*Taxes!$P$21-(Model!BR$170+Model!BR$231)),
IF(BR74=3,MAX(Model!BR$73*Taxes!$P$24,BR73*Taxes!$P$23),
IF(SUMIFS($W73:BR73,$W74:BR74,BR74)*SUMIFS(Taxes!$P$20:$P$29,Taxes!$Q$20:$Q$29,BR74)-SUMIFS($W75:BQ75,$W74:BQ74,BR74)&gt;0,SUMIFS($W73:BR73,$W74:BR74,BR74)*SUMIFS(Taxes!$P$20:$P$29,Taxes!$Q$20:$Q$29,BR74)-SUMIFS($W75:BQ75,$W74:BQ74,BR74),0))))</f>
        <v>1698287.8081992194</v>
      </c>
      <c r="BS75" s="5">
        <f ca="1">IF(BS$4="",0,
IF(BS74=2,IF(Model!BS$73*Taxes!$P$21-(Model!BS$170+Model!BS$231)&lt;Model!BS$73*Taxes!$P$21*Taxes!$P$22,Model!BS$73*Taxes!$P$21*Taxes!$P$22,Model!BS$73*Taxes!$P$21-(Model!BS$170+Model!BS$231)),
IF(BS74=3,MAX(Model!BS$73*Taxes!$P$24,BS73*Taxes!$P$23),
IF(SUMIFS($W73:BS73,$W74:BS74,BS74)*SUMIFS(Taxes!$P$20:$P$29,Taxes!$Q$20:$Q$29,BS74)-SUMIFS($W75:BR75,$W74:BR74,BS74)&gt;0,SUMIFS($W73:BS73,$W74:BS74,BS74)*SUMIFS(Taxes!$P$20:$P$29,Taxes!$Q$20:$Q$29,BS74)-SUMIFS($W75:BR75,$W74:BR74,BS74),0))))</f>
        <v>1701553.1046610475</v>
      </c>
      <c r="BT75" s="5">
        <f ca="1">IF(BT$4="",0,
IF(BT74=2,IF(Model!BT$73*Taxes!$P$21-(Model!BT$170+Model!BT$231)&lt;Model!BT$73*Taxes!$P$21*Taxes!$P$22,Model!BT$73*Taxes!$P$21*Taxes!$P$22,Model!BT$73*Taxes!$P$21-(Model!BT$170+Model!BT$231)),
IF(BT74=3,MAX(Model!BT$73*Taxes!$P$24,BT73*Taxes!$P$23),
IF(SUMIFS($W73:BT73,$W74:BT74,BT74)*SUMIFS(Taxes!$P$20:$P$29,Taxes!$Q$20:$Q$29,BT74)-SUMIFS($W75:BS75,$W74:BS74,BT74)&gt;0,SUMIFS($W73:BT73,$W74:BT74,BT74)*SUMIFS(Taxes!$P$20:$P$29,Taxes!$Q$20:$Q$29,BT74)-SUMIFS($W75:BS75,$W74:BS74,BT74),0))))</f>
        <v>1667953.9166965857</v>
      </c>
      <c r="BU75" s="5">
        <f ca="1">IF(BU$4="",0,
IF(BU74=2,IF(Model!BU$73*Taxes!$P$21-(Model!BU$170+Model!BU$231)&lt;Model!BU$73*Taxes!$P$21*Taxes!$P$22,Model!BU$73*Taxes!$P$21*Taxes!$P$22,Model!BU$73*Taxes!$P$21-(Model!BU$170+Model!BU$231)),
IF(BU74=3,MAX(Model!BU$73*Taxes!$P$24,BU73*Taxes!$P$23),
IF(SUMIFS($W73:BU73,$W74:BU74,BU74)*SUMIFS(Taxes!$P$20:$P$29,Taxes!$Q$20:$Q$29,BU74)-SUMIFS($W75:BT75,$W74:BT74,BU74)&gt;0,SUMIFS($W73:BU73,$W74:BU74,BU74)*SUMIFS(Taxes!$P$20:$P$29,Taxes!$Q$20:$Q$29,BU74)-SUMIFS($W75:BT75,$W74:BT74,BU74),0))))</f>
        <v>1710615.8082693741</v>
      </c>
      <c r="BV75" s="5">
        <f ca="1">IF(BV$4="",0,
IF(BV74=2,IF(Model!BV$73*Taxes!$P$21-(Model!BV$170+Model!BV$231)&lt;Model!BV$73*Taxes!$P$21*Taxes!$P$22,Model!BV$73*Taxes!$P$21*Taxes!$P$22,Model!BV$73*Taxes!$P$21-(Model!BV$170+Model!BV$231)),
IF(BV74=3,MAX(Model!BV$73*Taxes!$P$24,BV73*Taxes!$P$23),
IF(SUMIFS($W73:BV73,$W74:BV74,BV74)*SUMIFS(Taxes!$P$20:$P$29,Taxes!$Q$20:$Q$29,BV74)-SUMIFS($W75:BU75,$W74:BU74,BV74)&gt;0,SUMIFS($W73:BV73,$W74:BV74,BV74)*SUMIFS(Taxes!$P$20:$P$29,Taxes!$Q$20:$Q$29,BV74)-SUMIFS($W75:BU75,$W74:BU74,BV74),0))))</f>
        <v>1724162.9857493266</v>
      </c>
      <c r="BW75" s="5">
        <f ca="1">IF(BW$4="",0,
IF(BW74=2,IF(Model!BW$73*Taxes!$P$21-(Model!BW$170+Model!BW$231)&lt;Model!BW$73*Taxes!$P$21*Taxes!$P$22,Model!BW$73*Taxes!$P$21*Taxes!$P$22,Model!BW$73*Taxes!$P$21-(Model!BW$170+Model!BW$231)),
IF(BW74=3,MAX(Model!BW$73*Taxes!$P$24,BW73*Taxes!$P$23),
IF(SUMIFS($W73:BW73,$W74:BW74,BW74)*SUMIFS(Taxes!$P$20:$P$29,Taxes!$Q$20:$Q$29,BW74)-SUMIFS($W75:BV75,$W74:BV74,BW74)&gt;0,SUMIFS($W73:BW73,$W74:BW74,BW74)*SUMIFS(Taxes!$P$20:$P$29,Taxes!$Q$20:$Q$29,BW74)-SUMIFS($W75:BV75,$W74:BV74,BW74),0))))</f>
        <v>1727160.6731583551</v>
      </c>
      <c r="BX75" s="5">
        <f ca="1">IF(BX$4="",0,
IF(BX74=2,IF(Model!BX$73*Taxes!$P$21-(Model!BX$170+Model!BX$231)&lt;Model!BX$73*Taxes!$P$21*Taxes!$P$22,Model!BX$73*Taxes!$P$21*Taxes!$P$22,Model!BX$73*Taxes!$P$21-(Model!BX$170+Model!BX$231)),
IF(BX74=3,MAX(Model!BX$73*Taxes!$P$24,BX73*Taxes!$P$23),
IF(SUMIFS($W73:BX73,$W74:BX74,BX74)*SUMIFS(Taxes!$P$20:$P$29,Taxes!$Q$20:$Q$29,BX74)-SUMIFS($W75:BW75,$W74:BW74,BX74)&gt;0,SUMIFS($W73:BX73,$W74:BX74,BX74)*SUMIFS(Taxes!$P$20:$P$29,Taxes!$Q$20:$Q$29,BX74)-SUMIFS($W75:BW75,$W74:BW74,BX74),0))))</f>
        <v>1730456.6049797386</v>
      </c>
      <c r="BY75" s="5">
        <f ca="1">IF(BY$4="",0,
IF(BY74=2,IF(Model!BY$73*Taxes!$P$21-(Model!BY$170+Model!BY$231)&lt;Model!BY$73*Taxes!$P$21*Taxes!$P$22,Model!BY$73*Taxes!$P$21*Taxes!$P$22,Model!BY$73*Taxes!$P$21-(Model!BY$170+Model!BY$231)),
IF(BY74=3,MAX(Model!BY$73*Taxes!$P$24,BY73*Taxes!$P$23),
IF(SUMIFS($W73:BY73,$W74:BY74,BY74)*SUMIFS(Taxes!$P$20:$P$29,Taxes!$Q$20:$Q$29,BY74)-SUMIFS($W75:BX75,$W74:BX74,BY74)&gt;0,SUMIFS($W73:BY73,$W74:BY74,BY74)*SUMIFS(Taxes!$P$20:$P$29,Taxes!$Q$20:$Q$29,BY74)-SUMIFS($W75:BX75,$W74:BX74,BY74),0))))</f>
        <v>1733752.5368011296</v>
      </c>
      <c r="BZ75" s="5">
        <f ca="1">IF(BZ$4="",0,
IF(BZ74=2,IF(Model!BZ$73*Taxes!$P$21-(Model!BZ$170+Model!BZ$231)&lt;Model!BZ$73*Taxes!$P$21*Taxes!$P$22,Model!BZ$73*Taxes!$P$21*Taxes!$P$22,Model!BZ$73*Taxes!$P$21-(Model!BZ$170+Model!BZ$231)),
IF(BZ74=3,MAX(Model!BZ$73*Taxes!$P$24,BZ73*Taxes!$P$23),
IF(SUMIFS($W73:BZ73,$W74:BZ74,BZ74)*SUMIFS(Taxes!$P$20:$P$29,Taxes!$Q$20:$Q$29,BZ74)-SUMIFS($W75:BY75,$W74:BY74,BZ74)&gt;0,SUMIFS($W73:BZ73,$W74:BZ74,BZ74)*SUMIFS(Taxes!$P$20:$P$29,Taxes!$Q$20:$Q$29,BZ74)-SUMIFS($W75:BY75,$W74:BY74,BZ74),0))))</f>
        <v>1707210.6370273232</v>
      </c>
      <c r="CA75" s="5">
        <f ca="1">IF(CA$4="",0,
IF(CA74=2,IF(Model!CA$73*Taxes!$P$21-(Model!CA$170+Model!CA$231)&lt;Model!CA$73*Taxes!$P$21*Taxes!$P$22,Model!CA$73*Taxes!$P$21*Taxes!$P$22,Model!CA$73*Taxes!$P$21-(Model!CA$170+Model!CA$231)),
IF(CA74=3,MAX(Model!CA$73*Taxes!$P$24,CA73*Taxes!$P$23),
IF(SUMIFS($W73:CA73,$W74:CA74,CA74)*SUMIFS(Taxes!$P$20:$P$29,Taxes!$Q$20:$Q$29,CA74)-SUMIFS($W75:BZ75,$W74:BZ74,CA74)&gt;0,SUMIFS($W73:CA73,$W74:CA74,CA74)*SUMIFS(Taxes!$P$20:$P$29,Taxes!$Q$20:$Q$29,CA74)-SUMIFS($W75:BZ75,$W74:BZ74,CA74),0))))</f>
        <v>1751311.43450284</v>
      </c>
      <c r="CB75" s="5">
        <f ca="1">IF(CB$4="",0,
IF(CB74=2,IF(Model!CB$73*Taxes!$P$21-(Model!CB$170+Model!CB$231)&lt;Model!CB$73*Taxes!$P$21*Taxes!$P$22,Model!CB$73*Taxes!$P$21*Taxes!$P$22,Model!CB$73*Taxes!$P$21-(Model!CB$170+Model!CB$231)),
IF(CB74=3,MAX(Model!CB$73*Taxes!$P$24,CB73*Taxes!$P$23),
IF(SUMIFS($W73:CB73,$W74:CB74,CB74)*SUMIFS(Taxes!$P$20:$P$29,Taxes!$Q$20:$Q$29,CB74)-SUMIFS($W75:CA75,$W74:CA74,CB74)&gt;0,SUMIFS($W73:CB73,$W74:CB74,CB74)*SUMIFS(Taxes!$P$20:$P$29,Taxes!$Q$20:$Q$29,CB74)-SUMIFS($W75:CA75,$W74:CA74,CB74),0))))</f>
        <v>1792097.8575405404</v>
      </c>
      <c r="CC75" s="5">
        <f ca="1">IF(CC$4="",0,
IF(CC74=2,IF(Model!CC$73*Taxes!$P$21-(Model!CC$170+Model!CC$231)&lt;Model!CC$73*Taxes!$P$21*Taxes!$P$22,Model!CC$73*Taxes!$P$21*Taxes!$P$22,Model!CC$73*Taxes!$P$21-(Model!CC$170+Model!CC$231)),
IF(CC74=3,MAX(Model!CC$73*Taxes!$P$24,CC73*Taxes!$P$23),
IF(SUMIFS($W73:CC73,$W74:CC74,CC74)*SUMIFS(Taxes!$P$20:$P$29,Taxes!$Q$20:$Q$29,CC74)-SUMIFS($W75:CB75,$W74:CB74,CC74)&gt;0,SUMIFS($W73:CC73,$W74:CC74,CC74)*SUMIFS(Taxes!$P$20:$P$29,Taxes!$Q$20:$Q$29,CC74)-SUMIFS($W75:CB75,$W74:CB74,CC74),0))))</f>
        <v>1771686.5311808959</v>
      </c>
      <c r="CD75" s="5">
        <f ca="1">IF(CD$4="",0,
IF(CD74=2,IF(Model!CD$73*Taxes!$P$21-(Model!CD$170+Model!CD$231)&lt;Model!CD$73*Taxes!$P$21*Taxes!$P$22,Model!CD$73*Taxes!$P$21*Taxes!$P$22,Model!CD$73*Taxes!$P$21-(Model!CD$170+Model!CD$231)),
IF(CD74=3,MAX(Model!CD$73*Taxes!$P$24,CD73*Taxes!$P$23),
IF(SUMIFS($W73:CD73,$W74:CD74,CD74)*SUMIFS(Taxes!$P$20:$P$29,Taxes!$Q$20:$Q$29,CD74)-SUMIFS($W75:CC75,$W74:CC74,CD74)&gt;0,SUMIFS($W73:CD73,$W74:CD74,CD74)*SUMIFS(Taxes!$P$20:$P$29,Taxes!$Q$20:$Q$29,CD74)-SUMIFS($W75:CC75,$W74:CC74,CD74),0))))</f>
        <v>1775011.9813652113</v>
      </c>
      <c r="CE75" s="5">
        <f ca="1">IF(CE$4="",0,
IF(CE74=2,IF(Model!CE$73*Taxes!$P$21-(Model!CE$170+Model!CE$231)&lt;Model!CE$73*Taxes!$P$21*Taxes!$P$22,Model!CE$73*Taxes!$P$21*Taxes!$P$22,Model!CE$73*Taxes!$P$21-(Model!CE$170+Model!CE$231)),
IF(CE74=3,MAX(Model!CE$73*Taxes!$P$24,CE73*Taxes!$P$23),
IF(SUMIFS($W73:CE73,$W74:CE74,CE74)*SUMIFS(Taxes!$P$20:$P$29,Taxes!$Q$20:$Q$29,CE74)-SUMIFS($W75:CD75,$W74:CD74,CE74)&gt;0,SUMIFS($W73:CE73,$W74:CE74,CE74)*SUMIFS(Taxes!$P$20:$P$29,Taxes!$Q$20:$Q$29,CE74)-SUMIFS($W75:CD75,$W74:CD74,CE74),0))))</f>
        <v>1778337.4315495417</v>
      </c>
      <c r="CF75" s="5">
        <f ca="1">IF(CF$4="",0,
IF(CF74=2,IF(Model!CF$73*Taxes!$P$21-(Model!CF$170+Model!CF$231)&lt;Model!CF$73*Taxes!$P$21*Taxes!$P$22,Model!CF$73*Taxes!$P$21*Taxes!$P$22,Model!CF$73*Taxes!$P$21-(Model!CF$170+Model!CF$231)),
IF(CF74=3,MAX(Model!CF$73*Taxes!$P$24,CF73*Taxes!$P$23),
IF(SUMIFS($W73:CF73,$W74:CF74,CF74)*SUMIFS(Taxes!$P$20:$P$29,Taxes!$Q$20:$Q$29,CF74)-SUMIFS($W75:CE75,$W74:CE74,CF74)&gt;0,SUMIFS($W73:CF73,$W74:CF74,CF74)*SUMIFS(Taxes!$P$20:$P$29,Taxes!$Q$20:$Q$29,CF74)-SUMIFS($W75:CE75,$W74:CE74,CF74),0))))</f>
        <v>0</v>
      </c>
    </row>
    <row r="77" spans="2:84" x14ac:dyDescent="0.3">
      <c r="B77" s="13">
        <f>ROW()</f>
        <v>77</v>
      </c>
      <c r="H77" s="1" t="s">
        <v>242</v>
      </c>
      <c r="M77" s="53" t="s">
        <v>18</v>
      </c>
      <c r="P77" s="72" t="str">
        <f>Lists!$AI$14</f>
        <v>PL</v>
      </c>
      <c r="U77" s="5">
        <f ca="1">SUM(INDIRECT(ADDRESS($B77,$X$2)&amp;":"&amp;ADDRESS($B77,$X$2-1+$P$8)))</f>
        <v>216290685.21172723</v>
      </c>
      <c r="X77" s="5">
        <f ca="1">X73-X75</f>
        <v>-702000</v>
      </c>
      <c r="Y77" s="5">
        <f t="shared" ref="Y77:CF77" ca="1" si="83">Y73-Y75</f>
        <v>-923000</v>
      </c>
      <c r="Z77" s="5">
        <f t="shared" ca="1" si="83"/>
        <v>-1118000</v>
      </c>
      <c r="AA77" s="5">
        <f t="shared" ca="1" si="83"/>
        <v>-1118000</v>
      </c>
      <c r="AB77" s="5">
        <f t="shared" ca="1" si="83"/>
        <v>-1118000</v>
      </c>
      <c r="AC77" s="5">
        <f t="shared" ca="1" si="83"/>
        <v>-1118000</v>
      </c>
      <c r="AD77" s="5">
        <f t="shared" ca="1" si="83"/>
        <v>-1137500</v>
      </c>
      <c r="AE77" s="5">
        <f t="shared" ca="1" si="83"/>
        <v>-1137500</v>
      </c>
      <c r="AF77" s="5">
        <f t="shared" ca="1" si="83"/>
        <v>-1137500</v>
      </c>
      <c r="AG77" s="5">
        <f t="shared" ca="1" si="83"/>
        <v>-1137500</v>
      </c>
      <c r="AH77" s="5">
        <f t="shared" ca="1" si="83"/>
        <v>-1137500</v>
      </c>
      <c r="AI77" s="5">
        <f t="shared" ca="1" si="83"/>
        <v>-1205333.3333333333</v>
      </c>
      <c r="AJ77" s="5">
        <f t="shared" ca="1" si="83"/>
        <v>-2050814.6444238222</v>
      </c>
      <c r="AK77" s="5">
        <f t="shared" ca="1" si="83"/>
        <v>-1587693.7177022444</v>
      </c>
      <c r="AL77" s="5">
        <f t="shared" ca="1" si="83"/>
        <v>-771615.0738484672</v>
      </c>
      <c r="AM77" s="5">
        <f t="shared" ca="1" si="83"/>
        <v>-465915.97723888868</v>
      </c>
      <c r="AN77" s="5">
        <f t="shared" ca="1" si="83"/>
        <v>22088.317372224235</v>
      </c>
      <c r="AO77" s="5">
        <f t="shared" ca="1" si="83"/>
        <v>496839.62155999965</v>
      </c>
      <c r="AP77" s="5">
        <f t="shared" ca="1" si="83"/>
        <v>667556.97239427606</v>
      </c>
      <c r="AQ77" s="5">
        <f t="shared" ca="1" si="83"/>
        <v>1106022.023075083</v>
      </c>
      <c r="AR77" s="5">
        <f t="shared" ca="1" si="83"/>
        <v>1549235.4548575743</v>
      </c>
      <c r="AS77" s="5">
        <f t="shared" ca="1" si="83"/>
        <v>1784706.1151640639</v>
      </c>
      <c r="AT77" s="5">
        <f t="shared" ca="1" si="83"/>
        <v>2184556.8559705494</v>
      </c>
      <c r="AU77" s="5">
        <f t="shared" ca="1" si="83"/>
        <v>2584407.5967770405</v>
      </c>
      <c r="AV77" s="5">
        <f t="shared" ca="1" si="83"/>
        <v>2967047.3233105009</v>
      </c>
      <c r="AW77" s="5">
        <f t="shared" ca="1" si="83"/>
        <v>3369368.3330618371</v>
      </c>
      <c r="AX77" s="5">
        <f t="shared" ca="1" si="83"/>
        <v>3863296.152892312</v>
      </c>
      <c r="AY77" s="5">
        <f t="shared" ca="1" si="83"/>
        <v>4272248.0841567526</v>
      </c>
      <c r="AZ77" s="5">
        <f t="shared" ca="1" si="83"/>
        <v>4593490.4261911931</v>
      </c>
      <c r="BA77" s="5">
        <f t="shared" ca="1" si="83"/>
        <v>5002999.6482256213</v>
      </c>
      <c r="BB77" s="5">
        <f t="shared" ca="1" si="83"/>
        <v>5314611.7030543601</v>
      </c>
      <c r="BC77" s="5">
        <f t="shared" ca="1" si="83"/>
        <v>5866915.8542548912</v>
      </c>
      <c r="BD77" s="5">
        <f t="shared" ca="1" si="83"/>
        <v>6279653.4973174715</v>
      </c>
      <c r="BE77" s="5">
        <f t="shared" ca="1" si="83"/>
        <v>6381016.4038556442</v>
      </c>
      <c r="BF77" s="5">
        <f t="shared" ca="1" si="83"/>
        <v>6393434.0514767151</v>
      </c>
      <c r="BG77" s="5">
        <f t="shared" ca="1" si="83"/>
        <v>6406238.1237892061</v>
      </c>
      <c r="BH77" s="5">
        <f t="shared" ca="1" si="83"/>
        <v>6283280.5608937275</v>
      </c>
      <c r="BI77" s="5">
        <f t="shared" ca="1" si="83"/>
        <v>6442917.9917111248</v>
      </c>
      <c r="BJ77" s="5">
        <f t="shared" ca="1" si="83"/>
        <v>6595666.2711972939</v>
      </c>
      <c r="BK77" s="5">
        <f t="shared" ca="1" si="83"/>
        <v>6607615.4119089348</v>
      </c>
      <c r="BL77" s="5">
        <f t="shared" ca="1" si="83"/>
        <v>6620549.9355837377</v>
      </c>
      <c r="BM77" s="5">
        <f t="shared" ca="1" si="83"/>
        <v>6633484.4592585443</v>
      </c>
      <c r="BN77" s="5">
        <f t="shared" ca="1" si="83"/>
        <v>6537823.7681993581</v>
      </c>
      <c r="BO77" s="5">
        <f t="shared" ca="1" si="83"/>
        <v>6702884.2583979424</v>
      </c>
      <c r="BP77" s="5">
        <f t="shared" ca="1" si="83"/>
        <v>6768115.44869202</v>
      </c>
      <c r="BQ77" s="5">
        <f t="shared" ca="1" si="83"/>
        <v>6780090.0469495114</v>
      </c>
      <c r="BR77" s="5">
        <f t="shared" ca="1" si="83"/>
        <v>6793151.2327968441</v>
      </c>
      <c r="BS77" s="5">
        <f t="shared" ca="1" si="83"/>
        <v>6806212.418644188</v>
      </c>
      <c r="BT77" s="5">
        <f t="shared" ca="1" si="83"/>
        <v>6671815.6667863643</v>
      </c>
      <c r="BU77" s="5">
        <f t="shared" ca="1" si="83"/>
        <v>6842463.2330774665</v>
      </c>
      <c r="BV77" s="5">
        <f t="shared" ca="1" si="83"/>
        <v>6896651.9429973084</v>
      </c>
      <c r="BW77" s="5">
        <f t="shared" ca="1" si="83"/>
        <v>6908642.6926334016</v>
      </c>
      <c r="BX77" s="5">
        <f t="shared" ca="1" si="83"/>
        <v>6921826.4199189749</v>
      </c>
      <c r="BY77" s="5">
        <f t="shared" ca="1" si="83"/>
        <v>6935010.1472045332</v>
      </c>
      <c r="BZ77" s="5">
        <f t="shared" ca="1" si="83"/>
        <v>6828842.5481093023</v>
      </c>
      <c r="CA77" s="5">
        <f t="shared" ca="1" si="83"/>
        <v>7005245.738011349</v>
      </c>
      <c r="CB77" s="5">
        <f t="shared" ca="1" si="83"/>
        <v>7168391.4301621448</v>
      </c>
      <c r="CC77" s="5">
        <f t="shared" ca="1" si="83"/>
        <v>7086746.1247235909</v>
      </c>
      <c r="CD77" s="5">
        <f t="shared" ca="1" si="83"/>
        <v>7100047.925460875</v>
      </c>
      <c r="CE77" s="5">
        <f t="shared" ca="1" si="83"/>
        <v>7113349.7261981238</v>
      </c>
      <c r="CF77" s="5">
        <f t="shared" ca="1" si="83"/>
        <v>0</v>
      </c>
    </row>
    <row r="78" spans="2:84" x14ac:dyDescent="0.3">
      <c r="X78" s="109"/>
    </row>
    <row r="79" spans="2:84" x14ac:dyDescent="0.3">
      <c r="B79" s="13">
        <f>ROW()</f>
        <v>79</v>
      </c>
      <c r="H79" s="1" t="str">
        <f>CapEx!$H$305</f>
        <v>Финпоток до %% и налога на прибыль</v>
      </c>
      <c r="M79" s="53" t="s">
        <v>18</v>
      </c>
      <c r="P79" s="72" t="str">
        <f>Lists!$AI$11</f>
        <v>CF</v>
      </c>
      <c r="U79" s="5">
        <f ca="1">SUM(INDIRECT(ADDRESS($B79,$X$2)&amp;":"&amp;ADDRESS($B79,$X$2-1+$P$8)))</f>
        <v>252436037.98475602</v>
      </c>
      <c r="X79" s="5">
        <f t="shared" ref="X79:BC79" ca="1" si="84">IF(X$4="",0,X19-X39-X64+X69)</f>
        <v>-594000</v>
      </c>
      <c r="Y79" s="5">
        <f t="shared" ca="1" si="84"/>
        <v>-814000</v>
      </c>
      <c r="Z79" s="5">
        <f t="shared" ca="1" si="84"/>
        <v>-1025000</v>
      </c>
      <c r="AA79" s="5">
        <f t="shared" ca="1" si="84"/>
        <v>-2164000</v>
      </c>
      <c r="AB79" s="5">
        <f t="shared" ca="1" si="84"/>
        <v>-3595000</v>
      </c>
      <c r="AC79" s="5">
        <f t="shared" ca="1" si="84"/>
        <v>-3595000</v>
      </c>
      <c r="AD79" s="5">
        <f t="shared" ca="1" si="84"/>
        <v>-3671500</v>
      </c>
      <c r="AE79" s="5">
        <f t="shared" ca="1" si="84"/>
        <v>-8614500</v>
      </c>
      <c r="AF79" s="5">
        <f t="shared" ca="1" si="84"/>
        <v>-8614500</v>
      </c>
      <c r="AG79" s="5">
        <f t="shared" ca="1" si="84"/>
        <v>-11203500</v>
      </c>
      <c r="AH79" s="5">
        <f t="shared" ca="1" si="84"/>
        <v>-4084500</v>
      </c>
      <c r="AI79" s="5">
        <f t="shared" ca="1" si="84"/>
        <v>-2604500</v>
      </c>
      <c r="AJ79" s="5">
        <f t="shared" ca="1" si="84"/>
        <v>-1943840.4159733329</v>
      </c>
      <c r="AK79" s="5">
        <f t="shared" ca="1" si="84"/>
        <v>-2031577.4254000005</v>
      </c>
      <c r="AL79" s="5">
        <f t="shared" ca="1" si="84"/>
        <v>-1064908.7412900003</v>
      </c>
      <c r="AM79" s="5">
        <f t="shared" ca="1" si="84"/>
        <v>-485553.93546999805</v>
      </c>
      <c r="AN79" s="5">
        <f t="shared" ca="1" si="84"/>
        <v>104189.74572999775</v>
      </c>
      <c r="AO79" s="5">
        <f t="shared" ca="1" si="84"/>
        <v>504570.76859666657</v>
      </c>
      <c r="AP79" s="5">
        <f t="shared" ca="1" si="84"/>
        <v>952387.90164418775</v>
      </c>
      <c r="AQ79" s="5">
        <f t="shared" ca="1" si="84"/>
        <v>1742096.8798515275</v>
      </c>
      <c r="AR79" s="5">
        <f t="shared" ca="1" si="84"/>
        <v>2460766.4371752627</v>
      </c>
      <c r="AS79" s="5">
        <f t="shared" ca="1" si="84"/>
        <v>2466900.0305935987</v>
      </c>
      <c r="AT79" s="5">
        <f t="shared" ca="1" si="84"/>
        <v>3201397.8752733283</v>
      </c>
      <c r="AU79" s="5">
        <f t="shared" ca="1" si="84"/>
        <v>3816433.0938697308</v>
      </c>
      <c r="AV79" s="5">
        <f t="shared" ca="1" si="84"/>
        <v>3390193.6812813454</v>
      </c>
      <c r="AW79" s="5">
        <f t="shared" ca="1" si="84"/>
        <v>4252518.597318504</v>
      </c>
      <c r="AX79" s="5">
        <f t="shared" ca="1" si="84"/>
        <v>5001066.5068470985</v>
      </c>
      <c r="AY79" s="5">
        <f t="shared" ca="1" si="84"/>
        <v>4931865.7362554297</v>
      </c>
      <c r="AZ79" s="5">
        <f t="shared" ca="1" si="84"/>
        <v>5611965.9210506454</v>
      </c>
      <c r="BA79" s="5">
        <f t="shared" ca="1" si="84"/>
        <v>5977242.8405900253</v>
      </c>
      <c r="BB79" s="5">
        <f t="shared" ca="1" si="84"/>
        <v>6000508.4526183857</v>
      </c>
      <c r="BC79" s="5">
        <f t="shared" ca="1" si="84"/>
        <v>7223958.515105024</v>
      </c>
      <c r="BD79" s="5">
        <f t="shared" ref="BD79:CF79" ca="1" si="85">IF(BD$4="",0,BD19-BD39-BD64+BD69)</f>
        <v>8434877.1841821522</v>
      </c>
      <c r="BE79" s="5">
        <f t="shared" ca="1" si="85"/>
        <v>8350556.2232924653</v>
      </c>
      <c r="BF79" s="5">
        <f t="shared" ca="1" si="85"/>
        <v>8657271.5976134241</v>
      </c>
      <c r="BG79" s="5">
        <f t="shared" ca="1" si="85"/>
        <v>8679257.892403543</v>
      </c>
      <c r="BH79" s="5">
        <f t="shared" ca="1" si="85"/>
        <v>8046824.5463350741</v>
      </c>
      <c r="BI79" s="5">
        <f t="shared" ca="1" si="85"/>
        <v>8335893.4932210147</v>
      </c>
      <c r="BJ79" s="5">
        <f t="shared" ca="1" si="85"/>
        <v>8698148.613731049</v>
      </c>
      <c r="BK79" s="5">
        <f t="shared" ca="1" si="85"/>
        <v>8669046.2842964754</v>
      </c>
      <c r="BL79" s="5">
        <f t="shared" ca="1" si="85"/>
        <v>8770747.5183008313</v>
      </c>
      <c r="BM79" s="5">
        <f t="shared" ca="1" si="85"/>
        <v>8633903.3311942238</v>
      </c>
      <c r="BN79" s="5">
        <f t="shared" ca="1" si="85"/>
        <v>8565879.224044146</v>
      </c>
      <c r="BO79" s="5">
        <f t="shared" ca="1" si="85"/>
        <v>8851852.0415517539</v>
      </c>
      <c r="BP79" s="5">
        <f t="shared" ca="1" si="85"/>
        <v>9195471.2180447876</v>
      </c>
      <c r="BQ79" s="5">
        <f t="shared" ca="1" si="85"/>
        <v>9113769.0179960299</v>
      </c>
      <c r="BR79" s="5">
        <f t="shared" ca="1" si="85"/>
        <v>9364912.3997879177</v>
      </c>
      <c r="BS79" s="5">
        <f t="shared" ca="1" si="85"/>
        <v>9387761.2639388517</v>
      </c>
      <c r="BT79" s="5">
        <f t="shared" ca="1" si="85"/>
        <v>8972825.2304756511</v>
      </c>
      <c r="BU79" s="5">
        <f t="shared" ca="1" si="85"/>
        <v>9220220.9418826625</v>
      </c>
      <c r="BV79" s="5">
        <f t="shared" ca="1" si="85"/>
        <v>9542990.9077747613</v>
      </c>
      <c r="BW79" s="5">
        <f t="shared" ca="1" si="85"/>
        <v>9257802.818118684</v>
      </c>
      <c r="BX79" s="5">
        <f t="shared" ca="1" si="85"/>
        <v>9363907.8489221036</v>
      </c>
      <c r="BY79" s="5">
        <f t="shared" ca="1" si="85"/>
        <v>9247979.3483792786</v>
      </c>
      <c r="BZ79" s="5">
        <f t="shared" ca="1" si="85"/>
        <v>8837257.5495342109</v>
      </c>
      <c r="CA79" s="5">
        <f t="shared" ca="1" si="85"/>
        <v>9081391.9105192274</v>
      </c>
      <c r="CB79" s="5">
        <f t="shared" ca="1" si="85"/>
        <v>9466866.6219829097</v>
      </c>
      <c r="CC79" s="5">
        <f t="shared" ca="1" si="85"/>
        <v>9280917.5812349189</v>
      </c>
      <c r="CD79" s="5">
        <f t="shared" ca="1" si="85"/>
        <v>9426058.157153599</v>
      </c>
      <c r="CE79" s="5">
        <f t="shared" ca="1" si="85"/>
        <v>9449464.7531768009</v>
      </c>
      <c r="CF79" s="5">
        <f t="shared" ca="1" si="85"/>
        <v>0</v>
      </c>
    </row>
    <row r="80" spans="2:84" x14ac:dyDescent="0.3">
      <c r="X80" s="109"/>
    </row>
    <row r="81" spans="2:84" x14ac:dyDescent="0.3">
      <c r="B81" s="13">
        <f>ROW()</f>
        <v>81</v>
      </c>
      <c r="H81" s="1" t="s">
        <v>243</v>
      </c>
      <c r="M81" s="53" t="s">
        <v>18</v>
      </c>
      <c r="P81" s="72" t="str">
        <f>Lists!$AI$10</f>
        <v>CF(-)</v>
      </c>
      <c r="U81" s="5">
        <f ca="1">SUM(INDIRECT(ADDRESS($B81,$X$2)&amp;":"&amp;ADDRESS($B81,$X$2-1+$P$8)))</f>
        <v>58589081.122396238</v>
      </c>
      <c r="X81" s="108">
        <f ca="1">IF(X$4="",0,IF((SUMIFS($W75:W75,$W$1:W$1,"&lt;="&amp;(X$1-(MONTH(X$4)-3*INT((MONTH(X$4)-1)/3))))-SUMIFS($W81:W81,$W$1:W$1,"&lt;="&amp;(X$1-(MONTH(X$4)-3*INT((MONTH(X$4)-1)/3))-3)))&gt;0,
(SUMIFS($W75:W75,$W$1:W$1,"&lt;="&amp;(X$1-(MONTH(X$4)-3*INT((MONTH(X$4)-1)/3))))-SUMIFS($W81:W81,$W$1:W$1,"&lt;="&amp;(X$1-(MONTH(X$4)-3*INT((MONTH(X$4)-1)/3))-3)))/3,0))</f>
        <v>0</v>
      </c>
      <c r="Y81" s="5">
        <f ca="1">IF(Y$4="",0,IF((SUMIFS($W75:X75,$W$1:X$1,"&lt;="&amp;(Y$1-(MONTH(Y$4)-3*INT((MONTH(Y$4)-1)/3))))-SUMIFS($W81:X81,$W$1:X$1,"&lt;="&amp;(Y$1-(MONTH(Y$4)-3*INT((MONTH(Y$4)-1)/3))-3)))&gt;0,
(SUMIFS($W75:X75,$W$1:X$1,"&lt;="&amp;(Y$1-(MONTH(Y$4)-3*INT((MONTH(Y$4)-1)/3))))-SUMIFS($W81:X81,$W$1:X$1,"&lt;="&amp;(Y$1-(MONTH(Y$4)-3*INT((MONTH(Y$4)-1)/3))-3)))/3,0))</f>
        <v>0</v>
      </c>
      <c r="Z81" s="5">
        <f ca="1">IF(Z$4="",0,IF((SUMIFS($W75:Y75,$W$1:Y$1,"&lt;="&amp;(Z$1-(MONTH(Z$4)-3*INT((MONTH(Z$4)-1)/3))))-SUMIFS($W81:Y81,$W$1:Y$1,"&lt;="&amp;(Z$1-(MONTH(Z$4)-3*INT((MONTH(Z$4)-1)/3))-3)))&gt;0,
(SUMIFS($W75:Y75,$W$1:Y$1,"&lt;="&amp;(Z$1-(MONTH(Z$4)-3*INT((MONTH(Z$4)-1)/3))))-SUMIFS($W81:Y81,$W$1:Y$1,"&lt;="&amp;(Z$1-(MONTH(Z$4)-3*INT((MONTH(Z$4)-1)/3))-3)))/3,0))</f>
        <v>0</v>
      </c>
      <c r="AA81" s="5">
        <f ca="1">IF(AA$4="",0,IF((SUMIFS($W75:Z75,$W$1:Z$1,"&lt;="&amp;(AA$1-(MONTH(AA$4)-3*INT((MONTH(AA$4)-1)/3))))-SUMIFS($W81:Z81,$W$1:Z$1,"&lt;="&amp;(AA$1-(MONTH(AA$4)-3*INT((MONTH(AA$4)-1)/3))-3)))&gt;0,
(SUMIFS($W75:Z75,$W$1:Z$1,"&lt;="&amp;(AA$1-(MONTH(AA$4)-3*INT((MONTH(AA$4)-1)/3))))-SUMIFS($W81:Z81,$W$1:Z$1,"&lt;="&amp;(AA$1-(MONTH(AA$4)-3*INT((MONTH(AA$4)-1)/3))-3)))/3,0))</f>
        <v>0</v>
      </c>
      <c r="AB81" s="5">
        <f ca="1">IF(AB$4="",0,IF((SUMIFS($W75:AA75,$W$1:AA$1,"&lt;="&amp;(AB$1-(MONTH(AB$4)-3*INT((MONTH(AB$4)-1)/3))))-SUMIFS($W81:AA81,$W$1:AA$1,"&lt;="&amp;(AB$1-(MONTH(AB$4)-3*INT((MONTH(AB$4)-1)/3))-3)))&gt;0,
(SUMIFS($W75:AA75,$W$1:AA$1,"&lt;="&amp;(AB$1-(MONTH(AB$4)-3*INT((MONTH(AB$4)-1)/3))))-SUMIFS($W81:AA81,$W$1:AA$1,"&lt;="&amp;(AB$1-(MONTH(AB$4)-3*INT((MONTH(AB$4)-1)/3))-3)))/3,0))</f>
        <v>0</v>
      </c>
      <c r="AC81" s="5">
        <f ca="1">IF(AC$4="",0,IF((SUMIFS($W75:AB75,$W$1:AB$1,"&lt;="&amp;(AC$1-(MONTH(AC$4)-3*INT((MONTH(AC$4)-1)/3))))-SUMIFS($W81:AB81,$W$1:AB$1,"&lt;="&amp;(AC$1-(MONTH(AC$4)-3*INT((MONTH(AC$4)-1)/3))-3)))&gt;0,
(SUMIFS($W75:AB75,$W$1:AB$1,"&lt;="&amp;(AC$1-(MONTH(AC$4)-3*INT((MONTH(AC$4)-1)/3))))-SUMIFS($W81:AB81,$W$1:AB$1,"&lt;="&amp;(AC$1-(MONTH(AC$4)-3*INT((MONTH(AC$4)-1)/3))-3)))/3,0))</f>
        <v>0</v>
      </c>
      <c r="AD81" s="5">
        <f ca="1">IF(AD$4="",0,IF((SUMIFS($W75:AC75,$W$1:AC$1,"&lt;="&amp;(AD$1-(MONTH(AD$4)-3*INT((MONTH(AD$4)-1)/3))))-SUMIFS($W81:AC81,$W$1:AC$1,"&lt;="&amp;(AD$1-(MONTH(AD$4)-3*INT((MONTH(AD$4)-1)/3))-3)))&gt;0,
(SUMIFS($W75:AC75,$W$1:AC$1,"&lt;="&amp;(AD$1-(MONTH(AD$4)-3*INT((MONTH(AD$4)-1)/3))))-SUMIFS($W81:AC81,$W$1:AC$1,"&lt;="&amp;(AD$1-(MONTH(AD$4)-3*INT((MONTH(AD$4)-1)/3))-3)))/3,0))</f>
        <v>0</v>
      </c>
      <c r="AE81" s="5">
        <f ca="1">IF(AE$4="",0,IF((SUMIFS($W75:AD75,$W$1:AD$1,"&lt;="&amp;(AE$1-(MONTH(AE$4)-3*INT((MONTH(AE$4)-1)/3))))-SUMIFS($W81:AD81,$W$1:AD$1,"&lt;="&amp;(AE$1-(MONTH(AE$4)-3*INT((MONTH(AE$4)-1)/3))-3)))&gt;0,
(SUMIFS($W75:AD75,$W$1:AD$1,"&lt;="&amp;(AE$1-(MONTH(AE$4)-3*INT((MONTH(AE$4)-1)/3))))-SUMIFS($W81:AD81,$W$1:AD$1,"&lt;="&amp;(AE$1-(MONTH(AE$4)-3*INT((MONTH(AE$4)-1)/3))-3)))/3,0))</f>
        <v>0</v>
      </c>
      <c r="AF81" s="5">
        <f ca="1">IF(AF$4="",0,IF((SUMIFS($W75:AE75,$W$1:AE$1,"&lt;="&amp;(AF$1-(MONTH(AF$4)-3*INT((MONTH(AF$4)-1)/3))))-SUMIFS($W81:AE81,$W$1:AE$1,"&lt;="&amp;(AF$1-(MONTH(AF$4)-3*INT((MONTH(AF$4)-1)/3))-3)))&gt;0,
(SUMIFS($W75:AE75,$W$1:AE$1,"&lt;="&amp;(AF$1-(MONTH(AF$4)-3*INT((MONTH(AF$4)-1)/3))))-SUMIFS($W81:AE81,$W$1:AE$1,"&lt;="&amp;(AF$1-(MONTH(AF$4)-3*INT((MONTH(AF$4)-1)/3))-3)))/3,0))</f>
        <v>0</v>
      </c>
      <c r="AG81" s="5">
        <f ca="1">IF(AG$4="",0,IF((SUMIFS($W75:AF75,$W$1:AF$1,"&lt;="&amp;(AG$1-(MONTH(AG$4)-3*INT((MONTH(AG$4)-1)/3))))-SUMIFS($W81:AF81,$W$1:AF$1,"&lt;="&amp;(AG$1-(MONTH(AG$4)-3*INT((MONTH(AG$4)-1)/3))-3)))&gt;0,
(SUMIFS($W75:AF75,$W$1:AF$1,"&lt;="&amp;(AG$1-(MONTH(AG$4)-3*INT((MONTH(AG$4)-1)/3))))-SUMIFS($W81:AF81,$W$1:AF$1,"&lt;="&amp;(AG$1-(MONTH(AG$4)-3*INT((MONTH(AG$4)-1)/3))-3)))/3,0))</f>
        <v>0</v>
      </c>
      <c r="AH81" s="5">
        <f ca="1">IF(AH$4="",0,IF((SUMIFS($W75:AG75,$W$1:AG$1,"&lt;="&amp;(AH$1-(MONTH(AH$4)-3*INT((MONTH(AH$4)-1)/3))))-SUMIFS($W81:AG81,$W$1:AG$1,"&lt;="&amp;(AH$1-(MONTH(AH$4)-3*INT((MONTH(AH$4)-1)/3))-3)))&gt;0,
(SUMIFS($W75:AG75,$W$1:AG$1,"&lt;="&amp;(AH$1-(MONTH(AH$4)-3*INT((MONTH(AH$4)-1)/3))))-SUMIFS($W81:AG81,$W$1:AG$1,"&lt;="&amp;(AH$1-(MONTH(AH$4)-3*INT((MONTH(AH$4)-1)/3))-3)))/3,0))</f>
        <v>0</v>
      </c>
      <c r="AI81" s="5">
        <f ca="1">IF(AI$4="",0,IF((SUMIFS($W75:AH75,$W$1:AH$1,"&lt;="&amp;(AI$1-(MONTH(AI$4)-3*INT((MONTH(AI$4)-1)/3))))-SUMIFS($W81:AH81,$W$1:AH$1,"&lt;="&amp;(AI$1-(MONTH(AI$4)-3*INT((MONTH(AI$4)-1)/3))-3)))&gt;0,
(SUMIFS($W75:AH75,$W$1:AH$1,"&lt;="&amp;(AI$1-(MONTH(AI$4)-3*INT((MONTH(AI$4)-1)/3))))-SUMIFS($W81:AH81,$W$1:AH$1,"&lt;="&amp;(AI$1-(MONTH(AI$4)-3*INT((MONTH(AI$4)-1)/3))-3)))/3,0))</f>
        <v>0</v>
      </c>
      <c r="AJ81" s="5">
        <f ca="1">IF(AJ$4="",0,IF((SUMIFS($W75:AI75,$W$1:AI$1,"&lt;="&amp;(AJ$1-(MONTH(AJ$4)-3*INT((MONTH(AJ$4)-1)/3))))-SUMIFS($W81:AI81,$W$1:AI$1,"&lt;="&amp;(AJ$1-(MONTH(AJ$4)-3*INT((MONTH(AJ$4)-1)/3))-3)))&gt;0,
(SUMIFS($W75:AI75,$W$1:AI$1,"&lt;="&amp;(AJ$1-(MONTH(AJ$4)-3*INT((MONTH(AJ$4)-1)/3))))-SUMIFS($W81:AI81,$W$1:AI$1,"&lt;="&amp;(AJ$1-(MONTH(AJ$4)-3*INT((MONTH(AJ$4)-1)/3))-3)))/3,0))</f>
        <v>0</v>
      </c>
      <c r="AK81" s="5">
        <f ca="1">IF(AK$4="",0,IF((SUMIFS($W75:AJ75,$W$1:AJ$1,"&lt;="&amp;(AK$1-(MONTH(AK$4)-3*INT((MONTH(AK$4)-1)/3))))-SUMIFS($W81:AJ81,$W$1:AJ$1,"&lt;="&amp;(AK$1-(MONTH(AK$4)-3*INT((MONTH(AK$4)-1)/3))-3)))&gt;0,
(SUMIFS($W75:AJ75,$W$1:AJ$1,"&lt;="&amp;(AK$1-(MONTH(AK$4)-3*INT((MONTH(AK$4)-1)/3))))-SUMIFS($W81:AJ81,$W$1:AJ$1,"&lt;="&amp;(AK$1-(MONTH(AK$4)-3*INT((MONTH(AK$4)-1)/3))-3)))/3,0))</f>
        <v>0</v>
      </c>
      <c r="AL81" s="5">
        <f ca="1">IF(AL$4="",0,IF((SUMIFS($W75:AK75,$W$1:AK$1,"&lt;="&amp;(AL$1-(MONTH(AL$4)-3*INT((MONTH(AL$4)-1)/3))))-SUMIFS($W81:AK81,$W$1:AK$1,"&lt;="&amp;(AL$1-(MONTH(AL$4)-3*INT((MONTH(AL$4)-1)/3))-3)))&gt;0,
(SUMIFS($W75:AK75,$W$1:AK$1,"&lt;="&amp;(AL$1-(MONTH(AL$4)-3*INT((MONTH(AL$4)-1)/3))))-SUMIFS($W81:AK81,$W$1:AK$1,"&lt;="&amp;(AL$1-(MONTH(AL$4)-3*INT((MONTH(AL$4)-1)/3))-3)))/3,0))</f>
        <v>0</v>
      </c>
      <c r="AM81" s="5">
        <f ca="1">IF(AM$4="",0,IF((SUMIFS($W75:AL75,$W$1:AL$1,"&lt;="&amp;(AM$1-(MONTH(AM$4)-3*INT((MONTH(AM$4)-1)/3))))-SUMIFS($W81:AL81,$W$1:AL$1,"&lt;="&amp;(AM$1-(MONTH(AM$4)-3*INT((MONTH(AM$4)-1)/3))-3)))&gt;0,
(SUMIFS($W75:AL75,$W$1:AL$1,"&lt;="&amp;(AM$1-(MONTH(AM$4)-3*INT((MONTH(AM$4)-1)/3))))-SUMIFS($W81:AL81,$W$1:AL$1,"&lt;="&amp;(AM$1-(MONTH(AM$4)-3*INT((MONTH(AM$4)-1)/3))-3)))/3,0))</f>
        <v>29932.926920400001</v>
      </c>
      <c r="AN81" s="5">
        <f ca="1">IF(AN$4="",0,IF((SUMIFS($W75:AM75,$W$1:AM$1,"&lt;="&amp;(AN$1-(MONTH(AN$4)-3*INT((MONTH(AN$4)-1)/3))))-SUMIFS($W81:AM81,$W$1:AM$1,"&lt;="&amp;(AN$1-(MONTH(AN$4)-3*INT((MONTH(AN$4)-1)/3))-3)))&gt;0,
(SUMIFS($W75:AM75,$W$1:AM$1,"&lt;="&amp;(AN$1-(MONTH(AN$4)-3*INT((MONTH(AN$4)-1)/3))))-SUMIFS($W81:AM81,$W$1:AM$1,"&lt;="&amp;(AN$1-(MONTH(AN$4)-3*INT((MONTH(AN$4)-1)/3))-3)))/3,0))</f>
        <v>29932.926920400001</v>
      </c>
      <c r="AO81" s="5">
        <f ca="1">IF(AO$4="",0,IF((SUMIFS($W75:AN75,$W$1:AN$1,"&lt;="&amp;(AO$1-(MONTH(AO$4)-3*INT((MONTH(AO$4)-1)/3))))-SUMIFS($W81:AN81,$W$1:AN$1,"&lt;="&amp;(AO$1-(MONTH(AO$4)-3*INT((MONTH(AO$4)-1)/3))-3)))&gt;0,
(SUMIFS($W75:AN75,$W$1:AN$1,"&lt;="&amp;(AO$1-(MONTH(AO$4)-3*INT((MONTH(AO$4)-1)/3))))-SUMIFS($W81:AN81,$W$1:AN$1,"&lt;="&amp;(AO$1-(MONTH(AO$4)-3*INT((MONTH(AO$4)-1)/3))-3)))/3,0))</f>
        <v>29932.926920400001</v>
      </c>
      <c r="AP81" s="5">
        <f ca="1">IF(AP$4="",0,IF((SUMIFS($W75:AO75,$W$1:AO$1,"&lt;="&amp;(AP$1-(MONTH(AP$4)-3*INT((MONTH(AP$4)-1)/3))))-SUMIFS($W81:AO81,$W$1:AO$1,"&lt;="&amp;(AP$1-(MONTH(AP$4)-3*INT((MONTH(AP$4)-1)/3))-3)))&gt;0,
(SUMIFS($W75:AO75,$W$1:AO$1,"&lt;="&amp;(AP$1-(MONTH(AP$4)-3*INT((MONTH(AP$4)-1)/3))))-SUMIFS($W81:AO81,$W$1:AO$1,"&lt;="&amp;(AP$1-(MONTH(AP$4)-3*INT((MONTH(AP$4)-1)/3))-3)))/3,0))</f>
        <v>34350.590394844599</v>
      </c>
      <c r="AQ81" s="5">
        <f ca="1">IF(AQ$4="",0,IF((SUMIFS($W75:AP75,$W$1:AP$1,"&lt;="&amp;(AQ$1-(MONTH(AQ$4)-3*INT((MONTH(AQ$4)-1)/3))))-SUMIFS($W81:AP81,$W$1:AP$1,"&lt;="&amp;(AQ$1-(MONTH(AQ$4)-3*INT((MONTH(AQ$4)-1)/3))-3)))&gt;0,
(SUMIFS($W75:AP75,$W$1:AP$1,"&lt;="&amp;(AQ$1-(MONTH(AQ$4)-3*INT((MONTH(AQ$4)-1)/3))))-SUMIFS($W81:AP81,$W$1:AP$1,"&lt;="&amp;(AQ$1-(MONTH(AQ$4)-3*INT((MONTH(AQ$4)-1)/3))-3)))/3,0))</f>
        <v>34350.590394844599</v>
      </c>
      <c r="AR81" s="5">
        <f ca="1">IF(AR$4="",0,IF((SUMIFS($W75:AQ75,$W$1:AQ$1,"&lt;="&amp;(AR$1-(MONTH(AR$4)-3*INT((MONTH(AR$4)-1)/3))))-SUMIFS($W81:AQ81,$W$1:AQ$1,"&lt;="&amp;(AR$1-(MONTH(AR$4)-3*INT((MONTH(AR$4)-1)/3))-3)))&gt;0,
(SUMIFS($W75:AQ75,$W$1:AQ$1,"&lt;="&amp;(AR$1-(MONTH(AR$4)-3*INT((MONTH(AR$4)-1)/3))))-SUMIFS($W81:AQ81,$W$1:AQ$1,"&lt;="&amp;(AR$1-(MONTH(AR$4)-3*INT((MONTH(AR$4)-1)/3))-3)))/3,0))</f>
        <v>34350.590394844599</v>
      </c>
      <c r="AS81" s="5">
        <f ca="1">IF(AS$4="",0,IF((SUMIFS($W75:AR75,$W$1:AR$1,"&lt;="&amp;(AS$1-(MONTH(AS$4)-3*INT((MONTH(AS$4)-1)/3))))-SUMIFS($W81:AR81,$W$1:AR$1,"&lt;="&amp;(AS$1-(MONTH(AS$4)-3*INT((MONTH(AS$4)-1)/3))-3)))&gt;0,
(SUMIFS($W75:AR75,$W$1:AR$1,"&lt;="&amp;(AS$1-(MONTH(AS$4)-3*INT((MONTH(AS$4)-1)/3))))-SUMIFS($W81:AR81,$W$1:AR$1,"&lt;="&amp;(AS$1-(MONTH(AS$4)-3*INT((MONTH(AS$4)-1)/3))-3)))/3,0))</f>
        <v>281318.86766835576</v>
      </c>
      <c r="AT81" s="5">
        <f ca="1">IF(AT$4="",0,IF((SUMIFS($W75:AS75,$W$1:AS$1,"&lt;="&amp;(AT$1-(MONTH(AT$4)-3*INT((MONTH(AT$4)-1)/3))))-SUMIFS($W81:AS81,$W$1:AS$1,"&lt;="&amp;(AT$1-(MONTH(AT$4)-3*INT((MONTH(AT$4)-1)/3))-3)))&gt;0,
(SUMIFS($W75:AS75,$W$1:AS$1,"&lt;="&amp;(AT$1-(MONTH(AT$4)-3*INT((MONTH(AT$4)-1)/3))))-SUMIFS($W81:AS81,$W$1:AS$1,"&lt;="&amp;(AT$1-(MONTH(AT$4)-3*INT((MONTH(AT$4)-1)/3))-3)))/3,0))</f>
        <v>281318.86766835576</v>
      </c>
      <c r="AU81" s="5">
        <f ca="1">IF(AU$4="",0,IF((SUMIFS($W75:AT75,$W$1:AT$1,"&lt;="&amp;(AU$1-(MONTH(AU$4)-3*INT((MONTH(AU$4)-1)/3))))-SUMIFS($W81:AT81,$W$1:AT$1,"&lt;="&amp;(AU$1-(MONTH(AU$4)-3*INT((MONTH(AU$4)-1)/3))-3)))&gt;0,
(SUMIFS($W75:AT75,$W$1:AT$1,"&lt;="&amp;(AU$1-(MONTH(AU$4)-3*INT((MONTH(AU$4)-1)/3))))-SUMIFS($W81:AT81,$W$1:AT$1,"&lt;="&amp;(AU$1-(MONTH(AU$4)-3*INT((MONTH(AU$4)-1)/3))-3)))/3,0))</f>
        <v>281318.86766835576</v>
      </c>
      <c r="AV81" s="5">
        <f ca="1">IF(AV$4="",0,IF((SUMIFS($W75:AU75,$W$1:AU$1,"&lt;="&amp;(AV$1-(MONTH(AV$4)-3*INT((MONTH(AV$4)-1)/3))))-SUMIFS($W81:AU81,$W$1:AU$1,"&lt;="&amp;(AV$1-(MONTH(AV$4)-3*INT((MONTH(AV$4)-1)/3))-3)))&gt;0,
(SUMIFS($W75:AU75,$W$1:AU$1,"&lt;="&amp;(AV$1-(MONTH(AV$4)-3*INT((MONTH(AV$4)-1)/3))))-SUMIFS($W81:AU81,$W$1:AU$1,"&lt;="&amp;(AV$1-(MONTH(AV$4)-3*INT((MONTH(AV$4)-1)/3))-3)))/3,0))</f>
        <v>793107.4912661491</v>
      </c>
      <c r="AW81" s="5">
        <f ca="1">IF(AW$4="",0,IF((SUMIFS($W75:AV75,$W$1:AV$1,"&lt;="&amp;(AW$1-(MONTH(AW$4)-3*INT((MONTH(AW$4)-1)/3))))-SUMIFS($W81:AV81,$W$1:AV$1,"&lt;="&amp;(AW$1-(MONTH(AW$4)-3*INT((MONTH(AW$4)-1)/3))-3)))&gt;0,
(SUMIFS($W75:AV75,$W$1:AV$1,"&lt;="&amp;(AW$1-(MONTH(AW$4)-3*INT((MONTH(AW$4)-1)/3))))-SUMIFS($W81:AV81,$W$1:AV$1,"&lt;="&amp;(AW$1-(MONTH(AW$4)-3*INT((MONTH(AW$4)-1)/3))-3)))/3,0))</f>
        <v>793107.4912661491</v>
      </c>
      <c r="AX81" s="5">
        <f ca="1">IF(AX$4="",0,IF((SUMIFS($W75:AW75,$W$1:AW$1,"&lt;="&amp;(AX$1-(MONTH(AX$4)-3*INT((MONTH(AX$4)-1)/3))))-SUMIFS($W81:AW81,$W$1:AW$1,"&lt;="&amp;(AX$1-(MONTH(AX$4)-3*INT((MONTH(AX$4)-1)/3))-3)))&gt;0,
(SUMIFS($W75:AW75,$W$1:AW$1,"&lt;="&amp;(AX$1-(MONTH(AX$4)-3*INT((MONTH(AX$4)-1)/3))))-SUMIFS($W81:AW81,$W$1:AW$1,"&lt;="&amp;(AX$1-(MONTH(AX$4)-3*INT((MONTH(AX$4)-1)/3))-3)))/3,0))</f>
        <v>793107.4912661491</v>
      </c>
      <c r="AY81" s="5">
        <f ca="1">IF(AY$4="",0,IF((SUMIFS($W75:AX75,$W$1:AX$1,"&lt;="&amp;(AY$1-(MONTH(AY$4)-3*INT((MONTH(AY$4)-1)/3))))-SUMIFS($W81:AX81,$W$1:AX$1,"&lt;="&amp;(AY$1-(MONTH(AY$4)-3*INT((MONTH(AY$4)-1)/3))-3)))&gt;0,
(SUMIFS($W75:AX75,$W$1:AX$1,"&lt;="&amp;(AY$1-(MONTH(AY$4)-3*INT((MONTH(AY$4)-1)/3))))-SUMIFS($W81:AX81,$W$1:AX$1,"&lt;="&amp;(AY$1-(MONTH(AY$4)-3*INT((MONTH(AY$4)-1)/3))-3)))/3,0))</f>
        <v>1361764.6077031808</v>
      </c>
      <c r="AZ81" s="5">
        <f ca="1">IF(AZ$4="",0,IF((SUMIFS($W75:AY75,$W$1:AY$1,"&lt;="&amp;(AZ$1-(MONTH(AZ$4)-3*INT((MONTH(AZ$4)-1)/3))))-SUMIFS($W81:AY81,$W$1:AY$1,"&lt;="&amp;(AZ$1-(MONTH(AZ$4)-3*INT((MONTH(AZ$4)-1)/3))-3)))&gt;0,
(SUMIFS($W75:AY75,$W$1:AY$1,"&lt;="&amp;(AZ$1-(MONTH(AZ$4)-3*INT((MONTH(AZ$4)-1)/3))))-SUMIFS($W81:AY81,$W$1:AY$1,"&lt;="&amp;(AZ$1-(MONTH(AZ$4)-3*INT((MONTH(AZ$4)-1)/3))-3)))/3,0))</f>
        <v>1361764.6077031808</v>
      </c>
      <c r="BA81" s="5">
        <f ca="1">IF(BA$4="",0,IF((SUMIFS($W75:AZ75,$W$1:AZ$1,"&lt;="&amp;(BA$1-(MONTH(BA$4)-3*INT((MONTH(BA$4)-1)/3))))-SUMIFS($W81:AZ81,$W$1:AZ$1,"&lt;="&amp;(BA$1-(MONTH(BA$4)-3*INT((MONTH(BA$4)-1)/3))-3)))&gt;0,
(SUMIFS($W75:AZ75,$W$1:AZ$1,"&lt;="&amp;(BA$1-(MONTH(BA$4)-3*INT((MONTH(BA$4)-1)/3))))-SUMIFS($W81:AZ81,$W$1:AZ$1,"&lt;="&amp;(BA$1-(MONTH(BA$4)-3*INT((MONTH(BA$4)-1)/3))-3)))/3,0))</f>
        <v>1361764.6077031808</v>
      </c>
      <c r="BB81" s="5">
        <f ca="1">IF(BB$4="",0,IF((SUMIFS($W75:BA75,$W$1:BA$1,"&lt;="&amp;(BB$1-(MONTH(BB$4)-3*INT((MONTH(BB$4)-1)/3))))-SUMIFS($W81:BA81,$W$1:BA$1,"&lt;="&amp;(BB$1-(MONTH(BB$4)-3*INT((MONTH(BB$4)-1)/3))-3)))&gt;0,
(SUMIFS($W75:BA75,$W$1:BA$1,"&lt;="&amp;(BB$1-(MONTH(BB$4)-3*INT((MONTH(BB$4)-1)/3))))-SUMIFS($W81:BA81,$W$1:BA$1,"&lt;="&amp;(BB$1-(MONTH(BB$4)-3*INT((MONTH(BB$4)-1)/3))-3)))/3,0))</f>
        <v>1724385.296318162</v>
      </c>
      <c r="BC81" s="5">
        <f ca="1">IF(BC$4="",0,IF((SUMIFS($W75:BB75,$W$1:BB$1,"&lt;="&amp;(BC$1-(MONTH(BC$4)-3*INT((MONTH(BC$4)-1)/3))))-SUMIFS($W81:BB81,$W$1:BB$1,"&lt;="&amp;(BC$1-(MONTH(BC$4)-3*INT((MONTH(BC$4)-1)/3))-3)))&gt;0,
(SUMIFS($W75:BB75,$W$1:BB$1,"&lt;="&amp;(BC$1-(MONTH(BC$4)-3*INT((MONTH(BC$4)-1)/3))))-SUMIFS($W81:BB81,$W$1:BB$1,"&lt;="&amp;(BC$1-(MONTH(BC$4)-3*INT((MONTH(BC$4)-1)/3))-3)))/3,0))</f>
        <v>1724385.296318162</v>
      </c>
      <c r="BD81" s="5">
        <f ca="1">IF(BD$4="",0,IF((SUMIFS($W75:BC75,$W$1:BC$1,"&lt;="&amp;(BD$1-(MONTH(BD$4)-3*INT((MONTH(BD$4)-1)/3))))-SUMIFS($W81:BC81,$W$1:BC$1,"&lt;="&amp;(BD$1-(MONTH(BD$4)-3*INT((MONTH(BD$4)-1)/3))-3)))&gt;0,
(SUMIFS($W75:BC75,$W$1:BC$1,"&lt;="&amp;(BD$1-(MONTH(BD$4)-3*INT((MONTH(BD$4)-1)/3))))-SUMIFS($W81:BC81,$W$1:BC$1,"&lt;="&amp;(BD$1-(MONTH(BD$4)-3*INT((MONTH(BD$4)-1)/3))-3)))/3,0))</f>
        <v>1724385.296318162</v>
      </c>
      <c r="BE81" s="5">
        <f ca="1">IF(BE$4="",0,IF((SUMIFS($W75:BD75,$W$1:BD$1,"&lt;="&amp;(BE$1-(MONTH(BE$4)-3*INT((MONTH(BE$4)-1)/3))))-SUMIFS($W81:BD81,$W$1:BD$1,"&lt;="&amp;(BE$1-(MONTH(BE$4)-3*INT((MONTH(BE$4)-1)/3))-3)))&gt;0,
(SUMIFS($W75:BD75,$W$1:BD$1,"&lt;="&amp;(BE$1-(MONTH(BE$4)-3*INT((MONTH(BE$4)-1)/3))))-SUMIFS($W81:BD81,$W$1:BD$1,"&lt;="&amp;(BE$1-(MONTH(BE$4)-3*INT((MONTH(BE$4)-1)/3))-3)))/3,0))</f>
        <v>1817719.1098338747</v>
      </c>
      <c r="BF81" s="5">
        <f ca="1">IF(BF$4="",0,IF((SUMIFS($W75:BE75,$W$1:BE$1,"&lt;="&amp;(BF$1-(MONTH(BF$4)-3*INT((MONTH(BF$4)-1)/3))))-SUMIFS($W81:BE81,$W$1:BE$1,"&lt;="&amp;(BF$1-(MONTH(BF$4)-3*INT((MONTH(BF$4)-1)/3))-3)))&gt;0,
(SUMIFS($W75:BE75,$W$1:BE$1,"&lt;="&amp;(BF$1-(MONTH(BF$4)-3*INT((MONTH(BF$4)-1)/3))))-SUMIFS($W81:BE81,$W$1:BE$1,"&lt;="&amp;(BF$1-(MONTH(BF$4)-3*INT((MONTH(BF$4)-1)/3))-3)))/3,0))</f>
        <v>1817719.1098338747</v>
      </c>
      <c r="BG81" s="5">
        <f ca="1">IF(BG$4="",0,IF((SUMIFS($W75:BF75,$W$1:BF$1,"&lt;="&amp;(BG$1-(MONTH(BG$4)-3*INT((MONTH(BG$4)-1)/3))))-SUMIFS($W81:BF81,$W$1:BF$1,"&lt;="&amp;(BG$1-(MONTH(BG$4)-3*INT((MONTH(BG$4)-1)/3))-3)))&gt;0,
(SUMIFS($W75:BF75,$W$1:BF$1,"&lt;="&amp;(BG$1-(MONTH(BG$4)-3*INT((MONTH(BG$4)-1)/3))))-SUMIFS($W81:BF81,$W$1:BF$1,"&lt;="&amp;(BG$1-(MONTH(BG$4)-3*INT((MONTH(BG$4)-1)/3))-3)))/3,0))</f>
        <v>1817719.1098338747</v>
      </c>
      <c r="BH81" s="5">
        <f ca="1">IF(BH$4="",0,IF((SUMIFS($W75:BG75,$W$1:BG$1,"&lt;="&amp;(BH$1-(MONTH(BH$4)-3*INT((MONTH(BH$4)-1)/3))))-SUMIFS($W81:BG81,$W$1:BG$1,"&lt;="&amp;(BH$1-(MONTH(BH$4)-3*INT((MONTH(BH$4)-1)/3))-3)))&gt;0,
(SUMIFS($W75:BG75,$W$1:BG$1,"&lt;="&amp;(BH$1-(MONTH(BH$4)-3*INT((MONTH(BH$4)-1)/3))))-SUMIFS($W81:BG81,$W$1:BG$1,"&lt;="&amp;(BH$1-(MONTH(BH$4)-3*INT((MONTH(BH$4)-1)/3))-3)))/3,0))</f>
        <v>1691724.5284425102</v>
      </c>
      <c r="BI81" s="5">
        <f ca="1">IF(BI$4="",0,IF((SUMIFS($W75:BH75,$W$1:BH$1,"&lt;="&amp;(BI$1-(MONTH(BI$4)-3*INT((MONTH(BI$4)-1)/3))))-SUMIFS($W81:BH81,$W$1:BH$1,"&lt;="&amp;(BI$1-(MONTH(BI$4)-3*INT((MONTH(BI$4)-1)/3))-3)))&gt;0,
(SUMIFS($W75:BH75,$W$1:BH$1,"&lt;="&amp;(BI$1-(MONTH(BI$4)-3*INT((MONTH(BI$4)-1)/3))))-SUMIFS($W81:BH81,$W$1:BH$1,"&lt;="&amp;(BI$1-(MONTH(BI$4)-3*INT((MONTH(BI$4)-1)/3))-3)))/3,0))</f>
        <v>1691724.5284425102</v>
      </c>
      <c r="BJ81" s="5">
        <f ca="1">IF(BJ$4="",0,IF((SUMIFS($W75:BI75,$W$1:BI$1,"&lt;="&amp;(BJ$1-(MONTH(BJ$4)-3*INT((MONTH(BJ$4)-1)/3))))-SUMIFS($W81:BI81,$W$1:BI$1,"&lt;="&amp;(BJ$1-(MONTH(BJ$4)-3*INT((MONTH(BJ$4)-1)/3))-3)))&gt;0,
(SUMIFS($W75:BI75,$W$1:BI$1,"&lt;="&amp;(BJ$1-(MONTH(BJ$4)-3*INT((MONTH(BJ$4)-1)/3))))-SUMIFS($W81:BI81,$W$1:BI$1,"&lt;="&amp;(BJ$1-(MONTH(BJ$4)-3*INT((MONTH(BJ$4)-1)/3))-3)))/3,0))</f>
        <v>1691724.5284425102</v>
      </c>
      <c r="BK81" s="5">
        <f ca="1">IF(BK$4="",0,IF((SUMIFS($W75:BJ75,$W$1:BJ$1,"&lt;="&amp;(BK$1-(MONTH(BK$4)-3*INT((MONTH(BK$4)-1)/3))))-SUMIFS($W81:BJ81,$W$1:BJ$1,"&lt;="&amp;(BK$1-(MONTH(BK$4)-3*INT((MONTH(BK$4)-1)/3))-3)))&gt;0,
(SUMIFS($W75:BJ75,$W$1:BJ$1,"&lt;="&amp;(BK$1-(MONTH(BK$4)-3*INT((MONTH(BK$4)-1)/3))))-SUMIFS($W81:BJ81,$W$1:BJ$1,"&lt;="&amp;(BK$1-(MONTH(BK$4)-3*INT((MONTH(BK$4)-1)/3))-3)))/3,0))</f>
        <v>1484160.8205921475</v>
      </c>
      <c r="BL81" s="5">
        <f ca="1">IF(BL$4="",0,IF((SUMIFS($W75:BK75,$W$1:BK$1,"&lt;="&amp;(BL$1-(MONTH(BL$4)-3*INT((MONTH(BL$4)-1)/3))))-SUMIFS($W81:BK81,$W$1:BK$1,"&lt;="&amp;(BL$1-(MONTH(BL$4)-3*INT((MONTH(BL$4)-1)/3))-3)))&gt;0,
(SUMIFS($W75:BK75,$W$1:BK$1,"&lt;="&amp;(BL$1-(MONTH(BL$4)-3*INT((MONTH(BL$4)-1)/3))))-SUMIFS($W81:BK81,$W$1:BK$1,"&lt;="&amp;(BL$1-(MONTH(BL$4)-3*INT((MONTH(BL$4)-1)/3))-3)))/3,0))</f>
        <v>1484160.8205921475</v>
      </c>
      <c r="BM81" s="5">
        <f ca="1">IF(BM$4="",0,IF((SUMIFS($W75:BL75,$W$1:BL$1,"&lt;="&amp;(BM$1-(MONTH(BM$4)-3*INT((MONTH(BM$4)-1)/3))))-SUMIFS($W81:BL81,$W$1:BL$1,"&lt;="&amp;(BM$1-(MONTH(BM$4)-3*INT((MONTH(BM$4)-1)/3))-3)))&gt;0,
(SUMIFS($W75:BL75,$W$1:BL$1,"&lt;="&amp;(BM$1-(MONTH(BM$4)-3*INT((MONTH(BM$4)-1)/3))))-SUMIFS($W81:BL81,$W$1:BL$1,"&lt;="&amp;(BM$1-(MONTH(BM$4)-3*INT((MONTH(BM$4)-1)/3))-3)))/3,0))</f>
        <v>1484160.8205921475</v>
      </c>
      <c r="BN81" s="5">
        <f ca="1">IF(BN$4="",0,IF((SUMIFS($W75:BM75,$W$1:BM$1,"&lt;="&amp;(BN$1-(MONTH(BN$4)-3*INT((MONTH(BN$4)-1)/3))))-SUMIFS($W81:BM81,$W$1:BM$1,"&lt;="&amp;(BN$1-(MONTH(BN$4)-3*INT((MONTH(BN$4)-1)/3))-3)))&gt;0,
(SUMIFS($W75:BM75,$W$1:BM$1,"&lt;="&amp;(BN$1-(MONTH(BN$4)-3*INT((MONTH(BN$4)-1)/3))))-SUMIFS($W81:BM81,$W$1:BM$1,"&lt;="&amp;(BN$1-(MONTH(BN$4)-3*INT((MONTH(BN$4)-1)/3))-3)))/3,0))</f>
        <v>1447573.7760455732</v>
      </c>
      <c r="BO81" s="5">
        <f ca="1">IF(BO$4="",0,IF((SUMIFS($W75:BN75,$W$1:BN$1,"&lt;="&amp;(BO$1-(MONTH(BO$4)-3*INT((MONTH(BO$4)-1)/3))))-SUMIFS($W81:BN81,$W$1:BN$1,"&lt;="&amp;(BO$1-(MONTH(BO$4)-3*INT((MONTH(BO$4)-1)/3))-3)))&gt;0,
(SUMIFS($W75:BN75,$W$1:BN$1,"&lt;="&amp;(BO$1-(MONTH(BO$4)-3*INT((MONTH(BO$4)-1)/3))))-SUMIFS($W81:BN81,$W$1:BN$1,"&lt;="&amp;(BO$1-(MONTH(BO$4)-3*INT((MONTH(BO$4)-1)/3))-3)))/3,0))</f>
        <v>1447573.7760455732</v>
      </c>
      <c r="BP81" s="5">
        <f ca="1">IF(BP$4="",0,IF((SUMIFS($W75:BO75,$W$1:BO$1,"&lt;="&amp;(BP$1-(MONTH(BP$4)-3*INT((MONTH(BP$4)-1)/3))))-SUMIFS($W81:BO81,$W$1:BO$1,"&lt;="&amp;(BP$1-(MONTH(BP$4)-3*INT((MONTH(BP$4)-1)/3))-3)))&gt;0,
(SUMIFS($W75:BO75,$W$1:BO$1,"&lt;="&amp;(BP$1-(MONTH(BP$4)-3*INT((MONTH(BP$4)-1)/3))))-SUMIFS($W81:BO81,$W$1:BO$1,"&lt;="&amp;(BP$1-(MONTH(BP$4)-3*INT((MONTH(BP$4)-1)/3))-3)))/3,0))</f>
        <v>1447573.7760455732</v>
      </c>
      <c r="BQ81" s="5">
        <f ca="1">IF(BQ$4="",0,IF((SUMIFS($W75:BP75,$W$1:BP$1,"&lt;="&amp;(BQ$1-(MONTH(BQ$4)-3*INT((MONTH(BQ$4)-1)/3))))-SUMIFS($W81:BP81,$W$1:BP$1,"&lt;="&amp;(BQ$1-(MONTH(BQ$4)-3*INT((MONTH(BQ$4)-1)/3))-3)))&gt;0,
(SUMIFS($W75:BP75,$W$1:BP$1,"&lt;="&amp;(BQ$1-(MONTH(BQ$4)-3*INT((MONTH(BQ$4)-1)/3))))-SUMIFS($W81:BP81,$W$1:BP$1,"&lt;="&amp;(BQ$1-(MONTH(BQ$4)-3*INT((MONTH(BQ$4)-1)/3))-3)))/3,0))</f>
        <v>1630814.9117275353</v>
      </c>
      <c r="BR81" s="5">
        <f ca="1">IF(BR$4="",0,IF((SUMIFS($W75:BQ75,$W$1:BQ$1,"&lt;="&amp;(BR$1-(MONTH(BR$4)-3*INT((MONTH(BR$4)-1)/3))))-SUMIFS($W81:BQ81,$W$1:BQ$1,"&lt;="&amp;(BR$1-(MONTH(BR$4)-3*INT((MONTH(BR$4)-1)/3))-3)))&gt;0,
(SUMIFS($W75:BQ75,$W$1:BQ$1,"&lt;="&amp;(BR$1-(MONTH(BR$4)-3*INT((MONTH(BR$4)-1)/3))))-SUMIFS($W81:BQ81,$W$1:BQ$1,"&lt;="&amp;(BR$1-(MONTH(BR$4)-3*INT((MONTH(BR$4)-1)/3))-3)))/3,0))</f>
        <v>1630814.9117275353</v>
      </c>
      <c r="BS81" s="5">
        <f ca="1">IF(BS$4="",0,IF((SUMIFS($W75:BR75,$W$1:BR$1,"&lt;="&amp;(BS$1-(MONTH(BS$4)-3*INT((MONTH(BS$4)-1)/3))))-SUMIFS($W81:BR81,$W$1:BR$1,"&lt;="&amp;(BS$1-(MONTH(BS$4)-3*INT((MONTH(BS$4)-1)/3))-3)))&gt;0,
(SUMIFS($W75:BR75,$W$1:BR$1,"&lt;="&amp;(BS$1-(MONTH(BS$4)-3*INT((MONTH(BS$4)-1)/3))))-SUMIFS($W81:BR81,$W$1:BR$1,"&lt;="&amp;(BS$1-(MONTH(BS$4)-3*INT((MONTH(BS$4)-1)/3))-3)))/3,0))</f>
        <v>1630814.9117275353</v>
      </c>
      <c r="BT81" s="5">
        <f ca="1">IF(BT$4="",0,IF((SUMIFS($W75:BS75,$W$1:BS$1,"&lt;="&amp;(BT$1-(MONTH(BT$4)-3*INT((MONTH(BT$4)-1)/3))))-SUMIFS($W81:BS81,$W$1:BS$1,"&lt;="&amp;(BT$1-(MONTH(BT$4)-3*INT((MONTH(BT$4)-1)/3))-3)))&gt;0,
(SUMIFS($W75:BS75,$W$1:BS$1,"&lt;="&amp;(BT$1-(MONTH(BT$4)-3*INT((MONTH(BT$4)-1)/3))))-SUMIFS($W81:BS81,$W$1:BS$1,"&lt;="&amp;(BT$1-(MONTH(BT$4)-3*INT((MONTH(BT$4)-1)/3))-3)))/3,0))</f>
        <v>1881528.9438811764</v>
      </c>
      <c r="BU81" s="5">
        <f ca="1">IF(BU$4="",0,IF((SUMIFS($W75:BT75,$W$1:BT$1,"&lt;="&amp;(BU$1-(MONTH(BU$4)-3*INT((MONTH(BU$4)-1)/3))))-SUMIFS($W81:BT81,$W$1:BT$1,"&lt;="&amp;(BU$1-(MONTH(BU$4)-3*INT((MONTH(BU$4)-1)/3))-3)))&gt;0,
(SUMIFS($W75:BT75,$W$1:BT$1,"&lt;="&amp;(BU$1-(MONTH(BU$4)-3*INT((MONTH(BU$4)-1)/3))))-SUMIFS($W81:BT81,$W$1:BT$1,"&lt;="&amp;(BU$1-(MONTH(BU$4)-3*INT((MONTH(BU$4)-1)/3))-3)))/3,0))</f>
        <v>1881528.9438811764</v>
      </c>
      <c r="BV81" s="5">
        <f ca="1">IF(BV$4="",0,IF((SUMIFS($W75:BU75,$W$1:BU$1,"&lt;="&amp;(BV$1-(MONTH(BV$4)-3*INT((MONTH(BV$4)-1)/3))))-SUMIFS($W81:BU81,$W$1:BU$1,"&lt;="&amp;(BV$1-(MONTH(BV$4)-3*INT((MONTH(BV$4)-1)/3))-3)))&gt;0,
(SUMIFS($W75:BU75,$W$1:BU$1,"&lt;="&amp;(BV$1-(MONTH(BV$4)-3*INT((MONTH(BV$4)-1)/3))))-SUMIFS($W81:BU81,$W$1:BU$1,"&lt;="&amp;(BV$1-(MONTH(BV$4)-3*INT((MONTH(BV$4)-1)/3))-3)))/3,0))</f>
        <v>1881528.9438811764</v>
      </c>
      <c r="BW81" s="5">
        <f ca="1">IF(BW$4="",0,IF((SUMIFS($W75:BV75,$W$1:BV$1,"&lt;="&amp;(BW$1-(MONTH(BW$4)-3*INT((MONTH(BW$4)-1)/3))))-SUMIFS($W81:BV81,$W$1:BV$1,"&lt;="&amp;(BW$1-(MONTH(BW$4)-3*INT((MONTH(BW$4)-1)/3))-3)))&gt;0,
(SUMIFS($W75:BV75,$W$1:BV$1,"&lt;="&amp;(BW$1-(MONTH(BW$4)-3*INT((MONTH(BW$4)-1)/3))))-SUMIFS($W81:BV81,$W$1:BV$1,"&lt;="&amp;(BW$1-(MONTH(BW$4)-3*INT((MONTH(BW$4)-1)/3))-3)))/3,0))</f>
        <v>1951624.9357254058</v>
      </c>
      <c r="BX81" s="5">
        <f ca="1">IF(BX$4="",0,IF((SUMIFS($W75:BW75,$W$1:BW$1,"&lt;="&amp;(BX$1-(MONTH(BX$4)-3*INT((MONTH(BX$4)-1)/3))))-SUMIFS($W81:BW81,$W$1:BW$1,"&lt;="&amp;(BX$1-(MONTH(BX$4)-3*INT((MONTH(BX$4)-1)/3))-3)))&gt;0,
(SUMIFS($W75:BW75,$W$1:BW$1,"&lt;="&amp;(BX$1-(MONTH(BX$4)-3*INT((MONTH(BX$4)-1)/3))))-SUMIFS($W81:BW81,$W$1:BW$1,"&lt;="&amp;(BX$1-(MONTH(BX$4)-3*INT((MONTH(BX$4)-1)/3))-3)))/3,0))</f>
        <v>1951624.9357254058</v>
      </c>
      <c r="BY81" s="5">
        <f ca="1">IF(BY$4="",0,IF((SUMIFS($W75:BX75,$W$1:BX$1,"&lt;="&amp;(BY$1-(MONTH(BY$4)-3*INT((MONTH(BY$4)-1)/3))))-SUMIFS($W81:BX81,$W$1:BX$1,"&lt;="&amp;(BY$1-(MONTH(BY$4)-3*INT((MONTH(BY$4)-1)/3))-3)))&gt;0,
(SUMIFS($W75:BX75,$W$1:BX$1,"&lt;="&amp;(BY$1-(MONTH(BY$4)-3*INT((MONTH(BY$4)-1)/3))))-SUMIFS($W81:BX81,$W$1:BX$1,"&lt;="&amp;(BY$1-(MONTH(BY$4)-3*INT((MONTH(BY$4)-1)/3))-3)))/3,0))</f>
        <v>1951624.9357254058</v>
      </c>
      <c r="BZ81" s="5">
        <f ca="1">IF(BZ$4="",0,IF((SUMIFS($W75:BY75,$W$1:BY$1,"&lt;="&amp;(BZ$1-(MONTH(BZ$4)-3*INT((MONTH(BZ$4)-1)/3))))-SUMIFS($W81:BY81,$W$1:BY$1,"&lt;="&amp;(BZ$1-(MONTH(BZ$4)-3*INT((MONTH(BZ$4)-1)/3))-3)))&gt;0,
(SUMIFS($W75:BY75,$W$1:BY$1,"&lt;="&amp;(BZ$1-(MONTH(BZ$4)-3*INT((MONTH(BZ$4)-1)/3))))-SUMIFS($W81:BY81,$W$1:BY$1,"&lt;="&amp;(BZ$1-(MONTH(BZ$4)-3*INT((MONTH(BZ$4)-1)/3))-3)))/3,0))</f>
        <v>1800552.5968239706</v>
      </c>
      <c r="CA81" s="5">
        <f ca="1">IF(CA$4="",0,IF((SUMIFS($W75:BZ75,$W$1:BZ$1,"&lt;="&amp;(CA$1-(MONTH(CA$4)-3*INT((MONTH(CA$4)-1)/3))))-SUMIFS($W81:BZ81,$W$1:BZ$1,"&lt;="&amp;(CA$1-(MONTH(CA$4)-3*INT((MONTH(CA$4)-1)/3))-3)))&gt;0,
(SUMIFS($W75:BZ75,$W$1:BZ$1,"&lt;="&amp;(CA$1-(MONTH(CA$4)-3*INT((MONTH(CA$4)-1)/3))))-SUMIFS($W81:BZ81,$W$1:BZ$1,"&lt;="&amp;(CA$1-(MONTH(CA$4)-3*INT((MONTH(CA$4)-1)/3))-3)))/3,0))</f>
        <v>1800552.5968239706</v>
      </c>
      <c r="CB81" s="5">
        <f ca="1">IF(CB$4="",0,IF((SUMIFS($W75:CA75,$W$1:CA$1,"&lt;="&amp;(CB$1-(MONTH(CB$4)-3*INT((MONTH(CB$4)-1)/3))))-SUMIFS($W81:CA81,$W$1:CA$1,"&lt;="&amp;(CB$1-(MONTH(CB$4)-3*INT((MONTH(CB$4)-1)/3))-3)))&gt;0,
(SUMIFS($W75:CA75,$W$1:CA$1,"&lt;="&amp;(CB$1-(MONTH(CB$4)-3*INT((MONTH(CB$4)-1)/3))))-SUMIFS($W81:CA81,$W$1:CA$1,"&lt;="&amp;(CB$1-(MONTH(CB$4)-3*INT((MONTH(CB$4)-1)/3))-3)))/3,0))</f>
        <v>1800552.5968239706</v>
      </c>
      <c r="CC81" s="5">
        <f ca="1">IF(CC$4="",0,IF((SUMIFS($W75:CB75,$W$1:CB$1,"&lt;="&amp;(CC$1-(MONTH(CC$4)-3*INT((MONTH(CC$4)-1)/3))))-SUMIFS($W81:CB81,$W$1:CB$1,"&lt;="&amp;(CC$1-(MONTH(CC$4)-3*INT((MONTH(CC$4)-1)/3))-3)))&gt;0,
(SUMIFS($W75:CB75,$W$1:CB$1,"&lt;="&amp;(CC$1-(MONTH(CC$4)-3*INT((MONTH(CC$4)-1)/3))))-SUMIFS($W81:CB81,$W$1:CB$1,"&lt;="&amp;(CC$1-(MONTH(CC$4)-3*INT((MONTH(CC$4)-1)/3))-3)))/3,0))</f>
        <v>1599134.3041221325</v>
      </c>
      <c r="CD81" s="5">
        <f ca="1">IF(CD$4="",0,IF((SUMIFS($W75:CC75,$W$1:CC$1,"&lt;="&amp;(CD$1-(MONTH(CD$4)-3*INT((MONTH(CD$4)-1)/3))))-SUMIFS($W81:CC81,$W$1:CC$1,"&lt;="&amp;(CD$1-(MONTH(CD$4)-3*INT((MONTH(CD$4)-1)/3))-3)))&gt;0,
(SUMIFS($W75:CC75,$W$1:CC$1,"&lt;="&amp;(CD$1-(MONTH(CD$4)-3*INT((MONTH(CD$4)-1)/3))))-SUMIFS($W81:CC81,$W$1:CC$1,"&lt;="&amp;(CD$1-(MONTH(CD$4)-3*INT((MONTH(CD$4)-1)/3))-3)))/3,0))</f>
        <v>1599134.3041221325</v>
      </c>
      <c r="CE81" s="5">
        <f ca="1">IF(CE$4="",0,IF((SUMIFS($W75:CD75,$W$1:CD$1,"&lt;="&amp;(CE$1-(MONTH(CE$4)-3*INT((MONTH(CE$4)-1)/3))))-SUMIFS($W81:CD81,$W$1:CD$1,"&lt;="&amp;(CE$1-(MONTH(CE$4)-3*INT((MONTH(CE$4)-1)/3))-3)))&gt;0,
(SUMIFS($W75:CD75,$W$1:CD$1,"&lt;="&amp;(CE$1-(MONTH(CE$4)-3*INT((MONTH(CE$4)-1)/3))))-SUMIFS($W81:CD81,$W$1:CD$1,"&lt;="&amp;(CE$1-(MONTH(CE$4)-3*INT((MONTH(CE$4)-1)/3))-3)))/3,0))</f>
        <v>1599134.3041221325</v>
      </c>
      <c r="CF81" s="5">
        <f ca="1">IF(CF$4="",0,IF((SUMIFS($W75:CE75,$W$1:CE$1,"&lt;="&amp;(CF$1-(MONTH(CF$4)-3*INT((MONTH(CF$4)-1)/3))))-SUMIFS($W81:CE81,$W$1:CE$1,"&lt;="&amp;(CF$1-(MONTH(CF$4)-3*INT((MONTH(CF$4)-1)/3))-3)))&gt;0,
(SUMIFS($W75:CE75,$W$1:CE$1,"&lt;="&amp;(CF$1-(MONTH(CF$4)-3*INT((MONTH(CF$4)-1)/3))))-SUMIFS($W81:CE81,$W$1:CE$1,"&lt;="&amp;(CF$1-(MONTH(CF$4)-3*INT((MONTH(CF$4)-1)/3))-3)))/3,0))</f>
        <v>0</v>
      </c>
    </row>
    <row r="83" spans="2:84" x14ac:dyDescent="0.3">
      <c r="B83" s="13">
        <f>ROW()</f>
        <v>83</v>
      </c>
      <c r="H83" s="1" t="s">
        <v>222</v>
      </c>
      <c r="M83" s="53" t="s">
        <v>18</v>
      </c>
      <c r="P83" s="72" t="str">
        <f>Lists!$AI$11</f>
        <v>CF</v>
      </c>
      <c r="U83" s="5">
        <f ca="1">SUM(INDIRECT(ADDRESS($B83,$X$2)&amp;":"&amp;ADDRESS($B83,$X$2-1+$P$8)))</f>
        <v>193846956.86235967</v>
      </c>
      <c r="X83" s="5">
        <f ca="1">X79-X81</f>
        <v>-594000</v>
      </c>
      <c r="Y83" s="5">
        <f t="shared" ref="Y83:CF83" ca="1" si="86">Y79-Y81</f>
        <v>-814000</v>
      </c>
      <c r="Z83" s="5">
        <f t="shared" ca="1" si="86"/>
        <v>-1025000</v>
      </c>
      <c r="AA83" s="5">
        <f t="shared" ca="1" si="86"/>
        <v>-2164000</v>
      </c>
      <c r="AB83" s="5">
        <f t="shared" ca="1" si="86"/>
        <v>-3595000</v>
      </c>
      <c r="AC83" s="5">
        <f t="shared" ca="1" si="86"/>
        <v>-3595000</v>
      </c>
      <c r="AD83" s="5">
        <f t="shared" ca="1" si="86"/>
        <v>-3671500</v>
      </c>
      <c r="AE83" s="5">
        <f t="shared" ca="1" si="86"/>
        <v>-8614500</v>
      </c>
      <c r="AF83" s="5">
        <f t="shared" ca="1" si="86"/>
        <v>-8614500</v>
      </c>
      <c r="AG83" s="5">
        <f t="shared" ca="1" si="86"/>
        <v>-11203500</v>
      </c>
      <c r="AH83" s="5">
        <f t="shared" ca="1" si="86"/>
        <v>-4084500</v>
      </c>
      <c r="AI83" s="5">
        <f t="shared" ca="1" si="86"/>
        <v>-2604500</v>
      </c>
      <c r="AJ83" s="5">
        <f t="shared" ca="1" si="86"/>
        <v>-1943840.4159733329</v>
      </c>
      <c r="AK83" s="5">
        <f t="shared" ca="1" si="86"/>
        <v>-2031577.4254000005</v>
      </c>
      <c r="AL83" s="5">
        <f t="shared" ca="1" si="86"/>
        <v>-1064908.7412900003</v>
      </c>
      <c r="AM83" s="5">
        <f t="shared" ca="1" si="86"/>
        <v>-515486.86239039805</v>
      </c>
      <c r="AN83" s="5">
        <f t="shared" ca="1" si="86"/>
        <v>74256.818809597753</v>
      </c>
      <c r="AO83" s="5">
        <f t="shared" ca="1" si="86"/>
        <v>474637.84167626657</v>
      </c>
      <c r="AP83" s="5">
        <f t="shared" ca="1" si="86"/>
        <v>918037.3112493431</v>
      </c>
      <c r="AQ83" s="5">
        <f t="shared" ca="1" si="86"/>
        <v>1707746.289456683</v>
      </c>
      <c r="AR83" s="5">
        <f t="shared" ca="1" si="86"/>
        <v>2426415.846780418</v>
      </c>
      <c r="AS83" s="5">
        <f t="shared" ca="1" si="86"/>
        <v>2185581.1629252429</v>
      </c>
      <c r="AT83" s="5">
        <f t="shared" ca="1" si="86"/>
        <v>2920079.0076049725</v>
      </c>
      <c r="AU83" s="5">
        <f t="shared" ca="1" si="86"/>
        <v>3535114.226201375</v>
      </c>
      <c r="AV83" s="5">
        <f t="shared" ca="1" si="86"/>
        <v>2597086.1900151963</v>
      </c>
      <c r="AW83" s="5">
        <f t="shared" ca="1" si="86"/>
        <v>3459411.1060523549</v>
      </c>
      <c r="AX83" s="5">
        <f t="shared" ca="1" si="86"/>
        <v>4207959.0155809494</v>
      </c>
      <c r="AY83" s="5">
        <f t="shared" ca="1" si="86"/>
        <v>3570101.1285522487</v>
      </c>
      <c r="AZ83" s="5">
        <f t="shared" ca="1" si="86"/>
        <v>4250201.3133474644</v>
      </c>
      <c r="BA83" s="5">
        <f t="shared" ca="1" si="86"/>
        <v>4615478.2328868443</v>
      </c>
      <c r="BB83" s="5">
        <f t="shared" ca="1" si="86"/>
        <v>4276123.1563002234</v>
      </c>
      <c r="BC83" s="5">
        <f t="shared" ca="1" si="86"/>
        <v>5499573.2187868617</v>
      </c>
      <c r="BD83" s="5">
        <f t="shared" ca="1" si="86"/>
        <v>6710491.8878639899</v>
      </c>
      <c r="BE83" s="5">
        <f t="shared" ca="1" si="86"/>
        <v>6532837.1134585906</v>
      </c>
      <c r="BF83" s="5">
        <f t="shared" ca="1" si="86"/>
        <v>6839552.4877795493</v>
      </c>
      <c r="BG83" s="5">
        <f t="shared" ca="1" si="86"/>
        <v>6861538.7825696683</v>
      </c>
      <c r="BH83" s="5">
        <f t="shared" ca="1" si="86"/>
        <v>6355100.0178925637</v>
      </c>
      <c r="BI83" s="5">
        <f t="shared" ca="1" si="86"/>
        <v>6644168.9647785043</v>
      </c>
      <c r="BJ83" s="5">
        <f t="shared" ca="1" si="86"/>
        <v>7006424.0852885386</v>
      </c>
      <c r="BK83" s="5">
        <f t="shared" ca="1" si="86"/>
        <v>7184885.4637043281</v>
      </c>
      <c r="BL83" s="5">
        <f t="shared" ca="1" si="86"/>
        <v>7286586.697708684</v>
      </c>
      <c r="BM83" s="5">
        <f t="shared" ca="1" si="86"/>
        <v>7149742.5106020765</v>
      </c>
      <c r="BN83" s="5">
        <f t="shared" ca="1" si="86"/>
        <v>7118305.4479985731</v>
      </c>
      <c r="BO83" s="5">
        <f t="shared" ca="1" si="86"/>
        <v>7404278.2655061809</v>
      </c>
      <c r="BP83" s="5">
        <f t="shared" ca="1" si="86"/>
        <v>7747897.4419992147</v>
      </c>
      <c r="BQ83" s="5">
        <f t="shared" ca="1" si="86"/>
        <v>7482954.1062684944</v>
      </c>
      <c r="BR83" s="5">
        <f t="shared" ca="1" si="86"/>
        <v>7734097.4880603822</v>
      </c>
      <c r="BS83" s="5">
        <f t="shared" ca="1" si="86"/>
        <v>7756946.3522113161</v>
      </c>
      <c r="BT83" s="5">
        <f t="shared" ca="1" si="86"/>
        <v>7091296.2865944747</v>
      </c>
      <c r="BU83" s="5">
        <f t="shared" ca="1" si="86"/>
        <v>7338691.9980014861</v>
      </c>
      <c r="BV83" s="5">
        <f t="shared" ca="1" si="86"/>
        <v>7661461.9638935849</v>
      </c>
      <c r="BW83" s="5">
        <f t="shared" ca="1" si="86"/>
        <v>7306177.8823932782</v>
      </c>
      <c r="BX83" s="5">
        <f t="shared" ca="1" si="86"/>
        <v>7412282.9131966978</v>
      </c>
      <c r="BY83" s="5">
        <f t="shared" ca="1" si="86"/>
        <v>7296354.4126538727</v>
      </c>
      <c r="BZ83" s="5">
        <f t="shared" ca="1" si="86"/>
        <v>7036704.9527102401</v>
      </c>
      <c r="CA83" s="5">
        <f t="shared" ca="1" si="86"/>
        <v>7280839.3136952566</v>
      </c>
      <c r="CB83" s="5">
        <f t="shared" ca="1" si="86"/>
        <v>7666314.025158939</v>
      </c>
      <c r="CC83" s="5">
        <f t="shared" ca="1" si="86"/>
        <v>7681783.2771127867</v>
      </c>
      <c r="CD83" s="5">
        <f t="shared" ca="1" si="86"/>
        <v>7826923.8530314667</v>
      </c>
      <c r="CE83" s="5">
        <f t="shared" ca="1" si="86"/>
        <v>7850330.4490546687</v>
      </c>
      <c r="CF83" s="5">
        <f t="shared" ca="1" si="86"/>
        <v>0</v>
      </c>
    </row>
    <row r="84" spans="2:84" x14ac:dyDescent="0.3">
      <c r="X84" s="109"/>
    </row>
    <row r="85" spans="2:84" x14ac:dyDescent="0.3">
      <c r="B85" s="13">
        <f>ROW()</f>
        <v>85</v>
      </c>
      <c r="H85" s="1" t="s">
        <v>244</v>
      </c>
      <c r="M85" s="53" t="s">
        <v>18</v>
      </c>
      <c r="P85" s="72"/>
      <c r="U85" s="5">
        <f t="shared" ref="U85" ca="1" si="87">INDIRECT(ADDRESS($B85,$X$2-1+$P$8))</f>
        <v>193846956.86235967</v>
      </c>
      <c r="X85" s="5">
        <f ca="1">IF(X$4="",0,SUM($W83:X83))</f>
        <v>-594000</v>
      </c>
      <c r="Y85" s="5">
        <f ca="1">IF(Y$4="",0,SUM($W83:Y83))</f>
        <v>-1408000</v>
      </c>
      <c r="Z85" s="5">
        <f ca="1">IF(Z$4="",0,SUM($W83:Z83))</f>
        <v>-2433000</v>
      </c>
      <c r="AA85" s="5">
        <f ca="1">IF(AA$4="",0,SUM($W83:AA83))</f>
        <v>-4597000</v>
      </c>
      <c r="AB85" s="5">
        <f ca="1">IF(AB$4="",0,SUM($W83:AB83))</f>
        <v>-8192000</v>
      </c>
      <c r="AC85" s="5">
        <f ca="1">IF(AC$4="",0,SUM($W83:AC83))</f>
        <v>-11787000</v>
      </c>
      <c r="AD85" s="5">
        <f ca="1">IF(AD$4="",0,SUM($W83:AD83))</f>
        <v>-15458500</v>
      </c>
      <c r="AE85" s="5">
        <f ca="1">IF(AE$4="",0,SUM($W83:AE83))</f>
        <v>-24073000</v>
      </c>
      <c r="AF85" s="5">
        <f ca="1">IF(AF$4="",0,SUM($W83:AF83))</f>
        <v>-32687500</v>
      </c>
      <c r="AG85" s="5">
        <f ca="1">IF(AG$4="",0,SUM($W83:AG83))</f>
        <v>-43891000</v>
      </c>
      <c r="AH85" s="5">
        <f ca="1">IF(AH$4="",0,SUM($W83:AH83))</f>
        <v>-47975500</v>
      </c>
      <c r="AI85" s="5">
        <f ca="1">IF(AI$4="",0,SUM($W83:AI83))</f>
        <v>-50580000</v>
      </c>
      <c r="AJ85" s="5">
        <f ca="1">IF(AJ$4="",0,SUM($W83:AJ83))</f>
        <v>-52523840.415973336</v>
      </c>
      <c r="AK85" s="5">
        <f ca="1">IF(AK$4="",0,SUM($W83:AK83))</f>
        <v>-54555417.841373339</v>
      </c>
      <c r="AL85" s="5">
        <f ca="1">IF(AL$4="",0,SUM($W83:AL83))</f>
        <v>-55620326.582663342</v>
      </c>
      <c r="AM85" s="5">
        <f ca="1">IF(AM$4="",0,SUM($W83:AM83))</f>
        <v>-56135813.445053741</v>
      </c>
      <c r="AN85" s="5">
        <f ca="1">IF(AN$4="",0,SUM($W83:AN83))</f>
        <v>-56061556.626244143</v>
      </c>
      <c r="AO85" s="5">
        <f ca="1">IF(AO$4="",0,SUM($W83:AO83))</f>
        <v>-55586918.784567878</v>
      </c>
      <c r="AP85" s="5">
        <f ca="1">IF(AP$4="",0,SUM($W83:AP83))</f>
        <v>-54668881.473318532</v>
      </c>
      <c r="AQ85" s="5">
        <f ca="1">IF(AQ$4="",0,SUM($W83:AQ83))</f>
        <v>-52961135.183861852</v>
      </c>
      <c r="AR85" s="5">
        <f ca="1">IF(AR$4="",0,SUM($W83:AR83))</f>
        <v>-50534719.337081432</v>
      </c>
      <c r="AS85" s="5">
        <f ca="1">IF(AS$4="",0,SUM($W83:AS83))</f>
        <v>-48349138.174156189</v>
      </c>
      <c r="AT85" s="5">
        <f ca="1">IF(AT$4="",0,SUM($W83:AT83))</f>
        <v>-45429059.166551217</v>
      </c>
      <c r="AU85" s="5">
        <f ca="1">IF(AU$4="",0,SUM($W83:AU83))</f>
        <v>-41893944.94034984</v>
      </c>
      <c r="AV85" s="5">
        <f ca="1">IF(AV$4="",0,SUM($W83:AV83))</f>
        <v>-39296858.750334643</v>
      </c>
      <c r="AW85" s="5">
        <f ca="1">IF(AW$4="",0,SUM($W83:AW83))</f>
        <v>-35837447.644282289</v>
      </c>
      <c r="AX85" s="5">
        <f ca="1">IF(AX$4="",0,SUM($W83:AX83))</f>
        <v>-31629488.62870134</v>
      </c>
      <c r="AY85" s="5">
        <f ca="1">IF(AY$4="",0,SUM($W83:AY83))</f>
        <v>-28059387.500149094</v>
      </c>
      <c r="AZ85" s="5">
        <f ca="1">IF(AZ$4="",0,SUM($W83:AZ83))</f>
        <v>-23809186.186801627</v>
      </c>
      <c r="BA85" s="5">
        <f ca="1">IF(BA$4="",0,SUM($W83:BA83))</f>
        <v>-19193707.953914784</v>
      </c>
      <c r="BB85" s="5">
        <f ca="1">IF(BB$4="",0,SUM($W83:BB83))</f>
        <v>-14917584.79761456</v>
      </c>
      <c r="BC85" s="5">
        <f ca="1">IF(BC$4="",0,SUM($W83:BC83))</f>
        <v>-9418011.5788276978</v>
      </c>
      <c r="BD85" s="5">
        <f ca="1">IF(BD$4="",0,SUM($W83:BD83))</f>
        <v>-2707519.6909637079</v>
      </c>
      <c r="BE85" s="5">
        <f ca="1">IF(BE$4="",0,SUM($W83:BE83))</f>
        <v>3825317.4224948827</v>
      </c>
      <c r="BF85" s="5">
        <f ca="1">IF(BF$4="",0,SUM($W83:BF83))</f>
        <v>10664869.910274431</v>
      </c>
      <c r="BG85" s="5">
        <f ca="1">IF(BG$4="",0,SUM($W83:BG83))</f>
        <v>17526408.6928441</v>
      </c>
      <c r="BH85" s="5">
        <f ca="1">IF(BH$4="",0,SUM($W83:BH83))</f>
        <v>23881508.710736662</v>
      </c>
      <c r="BI85" s="5">
        <f ca="1">IF(BI$4="",0,SUM($W83:BI83))</f>
        <v>30525677.675515167</v>
      </c>
      <c r="BJ85" s="5">
        <f ca="1">IF(BJ$4="",0,SUM($W83:BJ83))</f>
        <v>37532101.760803707</v>
      </c>
      <c r="BK85" s="5">
        <f ca="1">IF(BK$4="",0,SUM($W83:BK83))</f>
        <v>44716987.224508032</v>
      </c>
      <c r="BL85" s="5">
        <f ca="1">IF(BL$4="",0,SUM($W83:BL83))</f>
        <v>52003573.922216713</v>
      </c>
      <c r="BM85" s="5">
        <f ca="1">IF(BM$4="",0,SUM($W83:BM83))</f>
        <v>59153316.432818793</v>
      </c>
      <c r="BN85" s="5">
        <f ca="1">IF(BN$4="",0,SUM($W83:BN83))</f>
        <v>66271621.880817369</v>
      </c>
      <c r="BO85" s="5">
        <f ca="1">IF(BO$4="",0,SUM($W83:BO83))</f>
        <v>73675900.146323547</v>
      </c>
      <c r="BP85" s="5">
        <f ca="1">IF(BP$4="",0,SUM($W83:BP83))</f>
        <v>81423797.588322759</v>
      </c>
      <c r="BQ85" s="5">
        <f ca="1">IF(BQ$4="",0,SUM($W83:BQ83))</f>
        <v>88906751.694591254</v>
      </c>
      <c r="BR85" s="5">
        <f ca="1">IF(BR$4="",0,SUM($W83:BR83))</f>
        <v>96640849.182651639</v>
      </c>
      <c r="BS85" s="5">
        <f ca="1">IF(BS$4="",0,SUM($W83:BS83))</f>
        <v>104397795.53486295</v>
      </c>
      <c r="BT85" s="5">
        <f ca="1">IF(BT$4="",0,SUM($W83:BT83))</f>
        <v>111489091.82145743</v>
      </c>
      <c r="BU85" s="5">
        <f ca="1">IF(BU$4="",0,SUM($W83:BU83))</f>
        <v>118827783.81945892</v>
      </c>
      <c r="BV85" s="5">
        <f ca="1">IF(BV$4="",0,SUM($W83:BV83))</f>
        <v>126489245.78335249</v>
      </c>
      <c r="BW85" s="5">
        <f ca="1">IF(BW$4="",0,SUM($W83:BW83))</f>
        <v>133795423.66574576</v>
      </c>
      <c r="BX85" s="5">
        <f ca="1">IF(BX$4="",0,SUM($W83:BX83))</f>
        <v>141207706.57894248</v>
      </c>
      <c r="BY85" s="5">
        <f ca="1">IF(BY$4="",0,SUM($W83:BY83))</f>
        <v>148504060.99159634</v>
      </c>
      <c r="BZ85" s="5">
        <f ca="1">IF(BZ$4="",0,SUM($W83:BZ83))</f>
        <v>155540765.94430658</v>
      </c>
      <c r="CA85" s="5">
        <f ca="1">IF(CA$4="",0,SUM($W83:CA83))</f>
        <v>162821605.25800183</v>
      </c>
      <c r="CB85" s="5">
        <f ca="1">IF(CB$4="",0,SUM($W83:CB83))</f>
        <v>170487919.28316078</v>
      </c>
      <c r="CC85" s="5">
        <f ca="1">IF(CC$4="",0,SUM($W83:CC83))</f>
        <v>178169702.56027356</v>
      </c>
      <c r="CD85" s="5">
        <f ca="1">IF(CD$4="",0,SUM($W83:CD83))</f>
        <v>185996626.41330501</v>
      </c>
      <c r="CE85" s="5">
        <f ca="1">IF(CE$4="",0,SUM($W83:CE83))</f>
        <v>193846956.86235967</v>
      </c>
      <c r="CF85" s="5">
        <f ca="1">IF(CF$4="",0,SUM($W83:CF83))</f>
        <v>0</v>
      </c>
    </row>
    <row r="86" spans="2:84" x14ac:dyDescent="0.3">
      <c r="B86" s="13">
        <f>ROW()</f>
        <v>86</v>
      </c>
      <c r="H86" s="1" t="str">
        <f>H85</f>
        <v>Финпоток по осн. деят-сти нараст. итогом</v>
      </c>
      <c r="I86" s="1" t="s">
        <v>248</v>
      </c>
      <c r="U86" s="5">
        <f t="shared" ref="U86" ca="1" si="88">SUM(INDIRECT(ADDRESS($B86,$X$2)&amp;":"&amp;ADDRESS($B86,$X$2-1+$P$8)))</f>
        <v>1</v>
      </c>
      <c r="X86" s="5">
        <f ca="1">IF(X$4="",0,IF(AND(W85&lt;=0,MIN(X85:$ZZ85)&gt;=0,SUM($W86:W86)=0),1,0))</f>
        <v>0</v>
      </c>
      <c r="Y86" s="5">
        <f ca="1">IF(Y$4="",0,IF(AND(X85&lt;=0,MIN(Y85:$ZZ85)&gt;=0,SUM($W86:X86)=0),1,0))</f>
        <v>0</v>
      </c>
      <c r="Z86" s="5">
        <f ca="1">IF(Z$4="",0,IF(AND(Y85&lt;=0,MIN(Z85:$ZZ85)&gt;=0,SUM($W86:Y86)=0),1,0))</f>
        <v>0</v>
      </c>
      <c r="AA86" s="5">
        <f ca="1">IF(AA$4="",0,IF(AND(Z85&lt;=0,MIN(AA85:$ZZ85)&gt;=0,SUM($W86:Z86)=0),1,0))</f>
        <v>0</v>
      </c>
      <c r="AB86" s="5">
        <f ca="1">IF(AB$4="",0,IF(AND(AA85&lt;=0,MIN(AB85:$ZZ85)&gt;=0,SUM($W86:AA86)=0),1,0))</f>
        <v>0</v>
      </c>
      <c r="AC86" s="5">
        <f ca="1">IF(AC$4="",0,IF(AND(AB85&lt;=0,MIN(AC85:$ZZ85)&gt;=0,SUM($W86:AB86)=0),1,0))</f>
        <v>0</v>
      </c>
      <c r="AD86" s="5">
        <f ca="1">IF(AD$4="",0,IF(AND(AC85&lt;=0,MIN(AD85:$ZZ85)&gt;=0,SUM($W86:AC86)=0),1,0))</f>
        <v>0</v>
      </c>
      <c r="AE86" s="5">
        <f ca="1">IF(AE$4="",0,IF(AND(AD85&lt;=0,MIN(AE85:$ZZ85)&gt;=0,SUM($W86:AD86)=0),1,0))</f>
        <v>0</v>
      </c>
      <c r="AF86" s="5">
        <f ca="1">IF(AF$4="",0,IF(AND(AE85&lt;=0,MIN(AF85:$ZZ85)&gt;=0,SUM($W86:AE86)=0),1,0))</f>
        <v>0</v>
      </c>
      <c r="AG86" s="5">
        <f ca="1">IF(AG$4="",0,IF(AND(AF85&lt;=0,MIN(AG85:$ZZ85)&gt;=0,SUM($W86:AF86)=0),1,0))</f>
        <v>0</v>
      </c>
      <c r="AH86" s="5">
        <f ca="1">IF(AH$4="",0,IF(AND(AG85&lt;=0,MIN(AH85:$ZZ85)&gt;=0,SUM($W86:AG86)=0),1,0))</f>
        <v>0</v>
      </c>
      <c r="AI86" s="5">
        <f ca="1">IF(AI$4="",0,IF(AND(AH85&lt;=0,MIN(AI85:$ZZ85)&gt;=0,SUM($W86:AH86)=0),1,0))</f>
        <v>0</v>
      </c>
      <c r="AJ86" s="5">
        <f ca="1">IF(AJ$4="",0,IF(AND(AI85&lt;=0,MIN(AJ85:$ZZ85)&gt;=0,SUM($W86:AI86)=0),1,0))</f>
        <v>0</v>
      </c>
      <c r="AK86" s="5">
        <f ca="1">IF(AK$4="",0,IF(AND(AJ85&lt;=0,MIN(AK85:$ZZ85)&gt;=0,SUM($W86:AJ86)=0),1,0))</f>
        <v>0</v>
      </c>
      <c r="AL86" s="5">
        <f ca="1">IF(AL$4="",0,IF(AND(AK85&lt;=0,MIN(AL85:$ZZ85)&gt;=0,SUM($W86:AK86)=0),1,0))</f>
        <v>0</v>
      </c>
      <c r="AM86" s="5">
        <f ca="1">IF(AM$4="",0,IF(AND(AL85&lt;=0,MIN(AM85:$ZZ85)&gt;=0,SUM($W86:AL86)=0),1,0))</f>
        <v>0</v>
      </c>
      <c r="AN86" s="5">
        <f ca="1">IF(AN$4="",0,IF(AND(AM85&lt;=0,MIN(AN85:$ZZ85)&gt;=0,SUM($W86:AM86)=0),1,0))</f>
        <v>0</v>
      </c>
      <c r="AO86" s="5">
        <f ca="1">IF(AO$4="",0,IF(AND(AN85&lt;=0,MIN(AO85:$ZZ85)&gt;=0,SUM($W86:AN86)=0),1,0))</f>
        <v>0</v>
      </c>
      <c r="AP86" s="5">
        <f ca="1">IF(AP$4="",0,IF(AND(AO85&lt;=0,MIN(AP85:$ZZ85)&gt;=0,SUM($W86:AO86)=0),1,0))</f>
        <v>0</v>
      </c>
      <c r="AQ86" s="5">
        <f ca="1">IF(AQ$4="",0,IF(AND(AP85&lt;=0,MIN(AQ85:$ZZ85)&gt;=0,SUM($W86:AP86)=0),1,0))</f>
        <v>0</v>
      </c>
      <c r="AR86" s="5">
        <f ca="1">IF(AR$4="",0,IF(AND(AQ85&lt;=0,MIN(AR85:$ZZ85)&gt;=0,SUM($W86:AQ86)=0),1,0))</f>
        <v>0</v>
      </c>
      <c r="AS86" s="5">
        <f ca="1">IF(AS$4="",0,IF(AND(AR85&lt;=0,MIN(AS85:$ZZ85)&gt;=0,SUM($W86:AR86)=0),1,0))</f>
        <v>0</v>
      </c>
      <c r="AT86" s="5">
        <f ca="1">IF(AT$4="",0,IF(AND(AS85&lt;=0,MIN(AT85:$ZZ85)&gt;=0,SUM($W86:AS86)=0),1,0))</f>
        <v>0</v>
      </c>
      <c r="AU86" s="5">
        <f ca="1">IF(AU$4="",0,IF(AND(AT85&lt;=0,MIN(AU85:$ZZ85)&gt;=0,SUM($W86:AT86)=0),1,0))</f>
        <v>0</v>
      </c>
      <c r="AV86" s="5">
        <f ca="1">IF(AV$4="",0,IF(AND(AU85&lt;=0,MIN(AV85:$ZZ85)&gt;=0,SUM($W86:AU86)=0),1,0))</f>
        <v>0</v>
      </c>
      <c r="AW86" s="5">
        <f ca="1">IF(AW$4="",0,IF(AND(AV85&lt;=0,MIN(AW85:$ZZ85)&gt;=0,SUM($W86:AV86)=0),1,0))</f>
        <v>0</v>
      </c>
      <c r="AX86" s="5">
        <f ca="1">IF(AX$4="",0,IF(AND(AW85&lt;=0,MIN(AX85:$ZZ85)&gt;=0,SUM($W86:AW86)=0),1,0))</f>
        <v>0</v>
      </c>
      <c r="AY86" s="5">
        <f ca="1">IF(AY$4="",0,IF(AND(AX85&lt;=0,MIN(AY85:$ZZ85)&gt;=0,SUM($W86:AX86)=0),1,0))</f>
        <v>0</v>
      </c>
      <c r="AZ86" s="5">
        <f ca="1">IF(AZ$4="",0,IF(AND(AY85&lt;=0,MIN(AZ85:$ZZ85)&gt;=0,SUM($W86:AY86)=0),1,0))</f>
        <v>0</v>
      </c>
      <c r="BA86" s="5">
        <f ca="1">IF(BA$4="",0,IF(AND(AZ85&lt;=0,MIN(BA85:$ZZ85)&gt;=0,SUM($W86:AZ86)=0),1,0))</f>
        <v>0</v>
      </c>
      <c r="BB86" s="5">
        <f ca="1">IF(BB$4="",0,IF(AND(BA85&lt;=0,MIN(BB85:$ZZ85)&gt;=0,SUM($W86:BA86)=0),1,0))</f>
        <v>0</v>
      </c>
      <c r="BC86" s="5">
        <f ca="1">IF(BC$4="",0,IF(AND(BB85&lt;=0,MIN(BC85:$ZZ85)&gt;=0,SUM($W86:BB86)=0),1,0))</f>
        <v>0</v>
      </c>
      <c r="BD86" s="5">
        <f ca="1">IF(BD$4="",0,IF(AND(BC85&lt;=0,MIN(BD85:$ZZ85)&gt;=0,SUM($W86:BC86)=0),1,0))</f>
        <v>0</v>
      </c>
      <c r="BE86" s="5">
        <f ca="1">IF(BE$4="",0,IF(AND(BD85&lt;=0,MIN(BE85:$ZZ85)&gt;=0,SUM($W86:BD86)=0),1,0))</f>
        <v>1</v>
      </c>
      <c r="BF86" s="5">
        <f ca="1">IF(BF$4="",0,IF(AND(BE85&lt;=0,MIN(BF85:$ZZ85)&gt;=0,SUM($W86:BE86)=0),1,0))</f>
        <v>0</v>
      </c>
      <c r="BG86" s="5">
        <f ca="1">IF(BG$4="",0,IF(AND(BF85&lt;=0,MIN(BG85:$ZZ85)&gt;=0,SUM($W86:BF86)=0),1,0))</f>
        <v>0</v>
      </c>
      <c r="BH86" s="5">
        <f ca="1">IF(BH$4="",0,IF(AND(BG85&lt;=0,MIN(BH85:$ZZ85)&gt;=0,SUM($W86:BG86)=0),1,0))</f>
        <v>0</v>
      </c>
      <c r="BI86" s="5">
        <f ca="1">IF(BI$4="",0,IF(AND(BH85&lt;=0,MIN(BI85:$ZZ85)&gt;=0,SUM($W86:BH86)=0),1,0))</f>
        <v>0</v>
      </c>
      <c r="BJ86" s="5">
        <f ca="1">IF(BJ$4="",0,IF(AND(BI85&lt;=0,MIN(BJ85:$ZZ85)&gt;=0,SUM($W86:BI86)=0),1,0))</f>
        <v>0</v>
      </c>
      <c r="BK86" s="5">
        <f ca="1">IF(BK$4="",0,IF(AND(BJ85&lt;=0,MIN(BK85:$ZZ85)&gt;=0,SUM($W86:BJ86)=0),1,0))</f>
        <v>0</v>
      </c>
      <c r="BL86" s="5">
        <f ca="1">IF(BL$4="",0,IF(AND(BK85&lt;=0,MIN(BL85:$ZZ85)&gt;=0,SUM($W86:BK86)=0),1,0))</f>
        <v>0</v>
      </c>
      <c r="BM86" s="5">
        <f ca="1">IF(BM$4="",0,IF(AND(BL85&lt;=0,MIN(BM85:$ZZ85)&gt;=0,SUM($W86:BL86)=0),1,0))</f>
        <v>0</v>
      </c>
      <c r="BN86" s="5">
        <f ca="1">IF(BN$4="",0,IF(AND(BM85&lt;=0,MIN(BN85:$ZZ85)&gt;=0,SUM($W86:BM86)=0),1,0))</f>
        <v>0</v>
      </c>
      <c r="BO86" s="5">
        <f ca="1">IF(BO$4="",0,IF(AND(BN85&lt;=0,MIN(BO85:$ZZ85)&gt;=0,SUM($W86:BN86)=0),1,0))</f>
        <v>0</v>
      </c>
      <c r="BP86" s="5">
        <f ca="1">IF(BP$4="",0,IF(AND(BO85&lt;=0,MIN(BP85:$ZZ85)&gt;=0,SUM($W86:BO86)=0),1,0))</f>
        <v>0</v>
      </c>
      <c r="BQ86" s="5">
        <f ca="1">IF(BQ$4="",0,IF(AND(BP85&lt;=0,MIN(BQ85:$ZZ85)&gt;=0,SUM($W86:BP86)=0),1,0))</f>
        <v>0</v>
      </c>
      <c r="BR86" s="5">
        <f ca="1">IF(BR$4="",0,IF(AND(BQ85&lt;=0,MIN(BR85:$ZZ85)&gt;=0,SUM($W86:BQ86)=0),1,0))</f>
        <v>0</v>
      </c>
      <c r="BS86" s="5">
        <f ca="1">IF(BS$4="",0,IF(AND(BR85&lt;=0,MIN(BS85:$ZZ85)&gt;=0,SUM($W86:BR86)=0),1,0))</f>
        <v>0</v>
      </c>
      <c r="BT86" s="5">
        <f ca="1">IF(BT$4="",0,IF(AND(BS85&lt;=0,MIN(BT85:$ZZ85)&gt;=0,SUM($W86:BS86)=0),1,0))</f>
        <v>0</v>
      </c>
      <c r="BU86" s="5">
        <f ca="1">IF(BU$4="",0,IF(AND(BT85&lt;=0,MIN(BU85:$ZZ85)&gt;=0,SUM($W86:BT86)=0),1,0))</f>
        <v>0</v>
      </c>
      <c r="BV86" s="5">
        <f ca="1">IF(BV$4="",0,IF(AND(BU85&lt;=0,MIN(BV85:$ZZ85)&gt;=0,SUM($W86:BU86)=0),1,0))</f>
        <v>0</v>
      </c>
      <c r="BW86" s="5">
        <f ca="1">IF(BW$4="",0,IF(AND(BV85&lt;=0,MIN(BW85:$ZZ85)&gt;=0,SUM($W86:BV86)=0),1,0))</f>
        <v>0</v>
      </c>
      <c r="BX86" s="5">
        <f ca="1">IF(BX$4="",0,IF(AND(BW85&lt;=0,MIN(BX85:$ZZ85)&gt;=0,SUM($W86:BW86)=0),1,0))</f>
        <v>0</v>
      </c>
      <c r="BY86" s="5">
        <f ca="1">IF(BY$4="",0,IF(AND(BX85&lt;=0,MIN(BY85:$ZZ85)&gt;=0,SUM($W86:BX86)=0),1,0))</f>
        <v>0</v>
      </c>
      <c r="BZ86" s="5">
        <f ca="1">IF(BZ$4="",0,IF(AND(BY85&lt;=0,MIN(BZ85:$ZZ85)&gt;=0,SUM($W86:BY86)=0),1,0))</f>
        <v>0</v>
      </c>
      <c r="CA86" s="5">
        <f ca="1">IF(CA$4="",0,IF(AND(BZ85&lt;=0,MIN(CA85:$ZZ85)&gt;=0,SUM($W86:BZ86)=0),1,0))</f>
        <v>0</v>
      </c>
      <c r="CB86" s="5">
        <f ca="1">IF(CB$4="",0,IF(AND(CA85&lt;=0,MIN(CB85:$ZZ85)&gt;=0,SUM($W86:CA86)=0),1,0))</f>
        <v>0</v>
      </c>
      <c r="CC86" s="5">
        <f ca="1">IF(CC$4="",0,IF(AND(CB85&lt;=0,MIN(CC85:$ZZ85)&gt;=0,SUM($W86:CB86)=0),1,0))</f>
        <v>0</v>
      </c>
      <c r="CD86" s="5">
        <f ca="1">IF(CD$4="",0,IF(AND(CC85&lt;=0,MIN(CD85:$ZZ85)&gt;=0,SUM($W86:CC86)=0),1,0))</f>
        <v>0</v>
      </c>
      <c r="CE86" s="5">
        <f ca="1">IF(CE$4="",0,IF(AND(CD85&lt;=0,MIN(CE85:$ZZ85)&gt;=0,SUM($W86:CD86)=0),1,0))</f>
        <v>0</v>
      </c>
      <c r="CF86" s="5">
        <f ca="1">IF(CF$4="",0,IF(AND(CE85&lt;=0,MIN(CF85:$ZZ85)&gt;=0,SUM($W86:CE86)=0),1,0))</f>
        <v>0</v>
      </c>
    </row>
    <row r="87" spans="2:84" x14ac:dyDescent="0.3">
      <c r="B87" s="13">
        <f>ROW()</f>
        <v>87</v>
      </c>
      <c r="H87" s="1" t="str">
        <f>H85</f>
        <v>Финпоток по осн. деят-сти нараст. итогом</v>
      </c>
      <c r="I87" s="1" t="s">
        <v>249</v>
      </c>
      <c r="M87" s="53" t="s">
        <v>115</v>
      </c>
      <c r="U87" s="33">
        <f ca="1">SUMIFS(INDIRECT(ADDRESS(1,$X$2)&amp;":"&amp;ADDRESS(1,$X$2-1+$P$8)),INDIRECT(ADDRESS($B86,$X$2)&amp;":"&amp;ADDRESS($B86,$X$2-1+$P$8)),1)/12</f>
        <v>2.8333333333333335</v>
      </c>
    </row>
    <row r="88" spans="2:84" x14ac:dyDescent="0.3">
      <c r="X88" s="109"/>
    </row>
    <row r="89" spans="2:84" x14ac:dyDescent="0.3">
      <c r="B89" s="13">
        <f>ROW()</f>
        <v>89</v>
      </c>
      <c r="H89" s="1" t="s">
        <v>245</v>
      </c>
      <c r="M89" s="53" t="s">
        <v>18</v>
      </c>
      <c r="P89" s="72" t="str">
        <f>Lists!$AI$18</f>
        <v>FCF(+)</v>
      </c>
      <c r="U89" s="5">
        <f ca="1">SUM(INDIRECT(ADDRESS($B89,$X$2)&amp;":"&amp;ADDRESS($B89,$X$2-1+$P$8)))</f>
        <v>249982770.30741343</v>
      </c>
      <c r="X89" s="5">
        <f ca="1">IF(X$4="",0,IF(AND(X$1=$P$8,X83&gt;0),X83,IF(AND(X83&gt;0,X85-MIN(INDIRECT(ADDRESS($B85,Y$2,4,1)&amp;":"&amp;ADDRESS($B85,SUMIFS($2:$2,$1:$1,$P$8),4,1)))&gt;0,X85-MIN(INDIRECT(ADDRESS($B85,Y$2,4,1)&amp;":"&amp;ADDRESS($B85,SUMIFS($2:$2,$1:$1,$P$8),4,1)))&lt;X83),X83-(X85-MIN(INDIRECT(ADDRESS($B85,Y$2,4,1)&amp;":"&amp;ADDRESS($B85,SUMIFS($2:$2,$1:$1,$P$8),4,1)))),IF(AND(X83&gt;0,X85&lt;=MIN(INDIRECT(ADDRESS($B85,Y$2,4,1)&amp;":"&amp;ADDRESS($B85,SUMIFS($2:$2,$1:$1,$P$8),4,1)))),X83,0))))</f>
        <v>0</v>
      </c>
      <c r="Y89" s="5">
        <f t="shared" ref="Y89" ca="1" si="89">IF(Y$4="",0,IF(AND(Y$1=$P$8,Y83&gt;0),Y83,IF(AND(Y83&gt;0,Y85-MIN(INDIRECT(ADDRESS($B85,Z$2,4,1)&amp;":"&amp;ADDRESS($B85,SUMIFS($2:$2,$1:$1,$P$8),4,1)))&gt;0,Y85-MIN(INDIRECT(ADDRESS($B85,Z$2,4,1)&amp;":"&amp;ADDRESS($B85,SUMIFS($2:$2,$1:$1,$P$8),4,1)))&lt;Y83),Y83-(Y85-MIN(INDIRECT(ADDRESS($B85,Z$2,4,1)&amp;":"&amp;ADDRESS($B85,SUMIFS($2:$2,$1:$1,$P$8),4,1)))),IF(AND(Y83&gt;0,Y85&lt;=MIN(INDIRECT(ADDRESS($B85,Z$2,4,1)&amp;":"&amp;ADDRESS($B85,SUMIFS($2:$2,$1:$1,$P$8),4,1)))),Y83,0))))</f>
        <v>0</v>
      </c>
      <c r="Z89" s="5">
        <f t="shared" ref="Z89" ca="1" si="90">IF(Z$4="",0,IF(AND(Z$1=$P$8,Z83&gt;0),Z83,IF(AND(Z83&gt;0,Z85-MIN(INDIRECT(ADDRESS($B85,AA$2,4,1)&amp;":"&amp;ADDRESS($B85,SUMIFS($2:$2,$1:$1,$P$8),4,1)))&gt;0,Z85-MIN(INDIRECT(ADDRESS($B85,AA$2,4,1)&amp;":"&amp;ADDRESS($B85,SUMIFS($2:$2,$1:$1,$P$8),4,1)))&lt;Z83),Z83-(Z85-MIN(INDIRECT(ADDRESS($B85,AA$2,4,1)&amp;":"&amp;ADDRESS($B85,SUMIFS($2:$2,$1:$1,$P$8),4,1)))),IF(AND(Z83&gt;0,Z85&lt;=MIN(INDIRECT(ADDRESS($B85,AA$2,4,1)&amp;":"&amp;ADDRESS($B85,SUMIFS($2:$2,$1:$1,$P$8),4,1)))),Z83,0))))</f>
        <v>0</v>
      </c>
      <c r="AA89" s="5">
        <f t="shared" ref="AA89" ca="1" si="91">IF(AA$4="",0,IF(AND(AA$1=$P$8,AA83&gt;0),AA83,IF(AND(AA83&gt;0,AA85-MIN(INDIRECT(ADDRESS($B85,AB$2,4,1)&amp;":"&amp;ADDRESS($B85,SUMIFS($2:$2,$1:$1,$P$8),4,1)))&gt;0,AA85-MIN(INDIRECT(ADDRESS($B85,AB$2,4,1)&amp;":"&amp;ADDRESS($B85,SUMIFS($2:$2,$1:$1,$P$8),4,1)))&lt;AA83),AA83-(AA85-MIN(INDIRECT(ADDRESS($B85,AB$2,4,1)&amp;":"&amp;ADDRESS($B85,SUMIFS($2:$2,$1:$1,$P$8),4,1)))),IF(AND(AA83&gt;0,AA85&lt;=MIN(INDIRECT(ADDRESS($B85,AB$2,4,1)&amp;":"&amp;ADDRESS($B85,SUMIFS($2:$2,$1:$1,$P$8),4,1)))),AA83,0))))</f>
        <v>0</v>
      </c>
      <c r="AB89" s="5">
        <f t="shared" ref="AB89" ca="1" si="92">IF(AB$4="",0,IF(AND(AB$1=$P$8,AB83&gt;0),AB83,IF(AND(AB83&gt;0,AB85-MIN(INDIRECT(ADDRESS($B85,AC$2,4,1)&amp;":"&amp;ADDRESS($B85,SUMIFS($2:$2,$1:$1,$P$8),4,1)))&gt;0,AB85-MIN(INDIRECT(ADDRESS($B85,AC$2,4,1)&amp;":"&amp;ADDRESS($B85,SUMIFS($2:$2,$1:$1,$P$8),4,1)))&lt;AB83),AB83-(AB85-MIN(INDIRECT(ADDRESS($B85,AC$2,4,1)&amp;":"&amp;ADDRESS($B85,SUMIFS($2:$2,$1:$1,$P$8),4,1)))),IF(AND(AB83&gt;0,AB85&lt;=MIN(INDIRECT(ADDRESS($B85,AC$2,4,1)&amp;":"&amp;ADDRESS($B85,SUMIFS($2:$2,$1:$1,$P$8),4,1)))),AB83,0))))</f>
        <v>0</v>
      </c>
      <c r="AC89" s="5">
        <f t="shared" ref="AC89" ca="1" si="93">IF(AC$4="",0,IF(AND(AC$1=$P$8,AC83&gt;0),AC83,IF(AND(AC83&gt;0,AC85-MIN(INDIRECT(ADDRESS($B85,AD$2,4,1)&amp;":"&amp;ADDRESS($B85,SUMIFS($2:$2,$1:$1,$P$8),4,1)))&gt;0,AC85-MIN(INDIRECT(ADDRESS($B85,AD$2,4,1)&amp;":"&amp;ADDRESS($B85,SUMIFS($2:$2,$1:$1,$P$8),4,1)))&lt;AC83),AC83-(AC85-MIN(INDIRECT(ADDRESS($B85,AD$2,4,1)&amp;":"&amp;ADDRESS($B85,SUMIFS($2:$2,$1:$1,$P$8),4,1)))),IF(AND(AC83&gt;0,AC85&lt;=MIN(INDIRECT(ADDRESS($B85,AD$2,4,1)&amp;":"&amp;ADDRESS($B85,SUMIFS($2:$2,$1:$1,$P$8),4,1)))),AC83,0))))</f>
        <v>0</v>
      </c>
      <c r="AD89" s="5">
        <f t="shared" ref="AD89" ca="1" si="94">IF(AD$4="",0,IF(AND(AD$1=$P$8,AD83&gt;0),AD83,IF(AND(AD83&gt;0,AD85-MIN(INDIRECT(ADDRESS($B85,AE$2,4,1)&amp;":"&amp;ADDRESS($B85,SUMIFS($2:$2,$1:$1,$P$8),4,1)))&gt;0,AD85-MIN(INDIRECT(ADDRESS($B85,AE$2,4,1)&amp;":"&amp;ADDRESS($B85,SUMIFS($2:$2,$1:$1,$P$8),4,1)))&lt;AD83),AD83-(AD85-MIN(INDIRECT(ADDRESS($B85,AE$2,4,1)&amp;":"&amp;ADDRESS($B85,SUMIFS($2:$2,$1:$1,$P$8),4,1)))),IF(AND(AD83&gt;0,AD85&lt;=MIN(INDIRECT(ADDRESS($B85,AE$2,4,1)&amp;":"&amp;ADDRESS($B85,SUMIFS($2:$2,$1:$1,$P$8),4,1)))),AD83,0))))</f>
        <v>0</v>
      </c>
      <c r="AE89" s="5">
        <f t="shared" ref="AE89" ca="1" si="95">IF(AE$4="",0,IF(AND(AE$1=$P$8,AE83&gt;0),AE83,IF(AND(AE83&gt;0,AE85-MIN(INDIRECT(ADDRESS($B85,AF$2,4,1)&amp;":"&amp;ADDRESS($B85,SUMIFS($2:$2,$1:$1,$P$8),4,1)))&gt;0,AE85-MIN(INDIRECT(ADDRESS($B85,AF$2,4,1)&amp;":"&amp;ADDRESS($B85,SUMIFS($2:$2,$1:$1,$P$8),4,1)))&lt;AE83),AE83-(AE85-MIN(INDIRECT(ADDRESS($B85,AF$2,4,1)&amp;":"&amp;ADDRESS($B85,SUMIFS($2:$2,$1:$1,$P$8),4,1)))),IF(AND(AE83&gt;0,AE85&lt;=MIN(INDIRECT(ADDRESS($B85,AF$2,4,1)&amp;":"&amp;ADDRESS($B85,SUMIFS($2:$2,$1:$1,$P$8),4,1)))),AE83,0))))</f>
        <v>0</v>
      </c>
      <c r="AF89" s="5">
        <f t="shared" ref="AF89" ca="1" si="96">IF(AF$4="",0,IF(AND(AF$1=$P$8,AF83&gt;0),AF83,IF(AND(AF83&gt;0,AF85-MIN(INDIRECT(ADDRESS($B85,AG$2,4,1)&amp;":"&amp;ADDRESS($B85,SUMIFS($2:$2,$1:$1,$P$8),4,1)))&gt;0,AF85-MIN(INDIRECT(ADDRESS($B85,AG$2,4,1)&amp;":"&amp;ADDRESS($B85,SUMIFS($2:$2,$1:$1,$P$8),4,1)))&lt;AF83),AF83-(AF85-MIN(INDIRECT(ADDRESS($B85,AG$2,4,1)&amp;":"&amp;ADDRESS($B85,SUMIFS($2:$2,$1:$1,$P$8),4,1)))),IF(AND(AF83&gt;0,AF85&lt;=MIN(INDIRECT(ADDRESS($B85,AG$2,4,1)&amp;":"&amp;ADDRESS($B85,SUMIFS($2:$2,$1:$1,$P$8),4,1)))),AF83,0))))</f>
        <v>0</v>
      </c>
      <c r="AG89" s="5">
        <f t="shared" ref="AG89" ca="1" si="97">IF(AG$4="",0,IF(AND(AG$1=$P$8,AG83&gt;0),AG83,IF(AND(AG83&gt;0,AG85-MIN(INDIRECT(ADDRESS($B85,AH$2,4,1)&amp;":"&amp;ADDRESS($B85,SUMIFS($2:$2,$1:$1,$P$8),4,1)))&gt;0,AG85-MIN(INDIRECT(ADDRESS($B85,AH$2,4,1)&amp;":"&amp;ADDRESS($B85,SUMIFS($2:$2,$1:$1,$P$8),4,1)))&lt;AG83),AG83-(AG85-MIN(INDIRECT(ADDRESS($B85,AH$2,4,1)&amp;":"&amp;ADDRESS($B85,SUMIFS($2:$2,$1:$1,$P$8),4,1)))),IF(AND(AG83&gt;0,AG85&lt;=MIN(INDIRECT(ADDRESS($B85,AH$2,4,1)&amp;":"&amp;ADDRESS($B85,SUMIFS($2:$2,$1:$1,$P$8),4,1)))),AG83,0))))</f>
        <v>0</v>
      </c>
      <c r="AH89" s="5">
        <f t="shared" ref="AH89" ca="1" si="98">IF(AH$4="",0,IF(AND(AH$1=$P$8,AH83&gt;0),AH83,IF(AND(AH83&gt;0,AH85-MIN(INDIRECT(ADDRESS($B85,AI$2,4,1)&amp;":"&amp;ADDRESS($B85,SUMIFS($2:$2,$1:$1,$P$8),4,1)))&gt;0,AH85-MIN(INDIRECT(ADDRESS($B85,AI$2,4,1)&amp;":"&amp;ADDRESS($B85,SUMIFS($2:$2,$1:$1,$P$8),4,1)))&lt;AH83),AH83-(AH85-MIN(INDIRECT(ADDRESS($B85,AI$2,4,1)&amp;":"&amp;ADDRESS($B85,SUMIFS($2:$2,$1:$1,$P$8),4,1)))),IF(AND(AH83&gt;0,AH85&lt;=MIN(INDIRECT(ADDRESS($B85,AI$2,4,1)&amp;":"&amp;ADDRESS($B85,SUMIFS($2:$2,$1:$1,$P$8),4,1)))),AH83,0))))</f>
        <v>0</v>
      </c>
      <c r="AI89" s="5">
        <f t="shared" ref="AI89" ca="1" si="99">IF(AI$4="",0,IF(AND(AI$1=$P$8,AI83&gt;0),AI83,IF(AND(AI83&gt;0,AI85-MIN(INDIRECT(ADDRESS($B85,AJ$2,4,1)&amp;":"&amp;ADDRESS($B85,SUMIFS($2:$2,$1:$1,$P$8),4,1)))&gt;0,AI85-MIN(INDIRECT(ADDRESS($B85,AJ$2,4,1)&amp;":"&amp;ADDRESS($B85,SUMIFS($2:$2,$1:$1,$P$8),4,1)))&lt;AI83),AI83-(AI85-MIN(INDIRECT(ADDRESS($B85,AJ$2,4,1)&amp;":"&amp;ADDRESS($B85,SUMIFS($2:$2,$1:$1,$P$8),4,1)))),IF(AND(AI83&gt;0,AI85&lt;=MIN(INDIRECT(ADDRESS($B85,AJ$2,4,1)&amp;":"&amp;ADDRESS($B85,SUMIFS($2:$2,$1:$1,$P$8),4,1)))),AI83,0))))</f>
        <v>0</v>
      </c>
      <c r="AJ89" s="5">
        <f t="shared" ref="AJ89" ca="1" si="100">IF(AJ$4="",0,IF(AND(AJ$1=$P$8,AJ83&gt;0),AJ83,IF(AND(AJ83&gt;0,AJ85-MIN(INDIRECT(ADDRESS($B85,AK$2,4,1)&amp;":"&amp;ADDRESS($B85,SUMIFS($2:$2,$1:$1,$P$8),4,1)))&gt;0,AJ85-MIN(INDIRECT(ADDRESS($B85,AK$2,4,1)&amp;":"&amp;ADDRESS($B85,SUMIFS($2:$2,$1:$1,$P$8),4,1)))&lt;AJ83),AJ83-(AJ85-MIN(INDIRECT(ADDRESS($B85,AK$2,4,1)&amp;":"&amp;ADDRESS($B85,SUMIFS($2:$2,$1:$1,$P$8),4,1)))),IF(AND(AJ83&gt;0,AJ85&lt;=MIN(INDIRECT(ADDRESS($B85,AK$2,4,1)&amp;":"&amp;ADDRESS($B85,SUMIFS($2:$2,$1:$1,$P$8),4,1)))),AJ83,0))))</f>
        <v>0</v>
      </c>
      <c r="AK89" s="5">
        <f t="shared" ref="AK89" ca="1" si="101">IF(AK$4="",0,IF(AND(AK$1=$P$8,AK83&gt;0),AK83,IF(AND(AK83&gt;0,AK85-MIN(INDIRECT(ADDRESS($B85,AL$2,4,1)&amp;":"&amp;ADDRESS($B85,SUMIFS($2:$2,$1:$1,$P$8),4,1)))&gt;0,AK85-MIN(INDIRECT(ADDRESS($B85,AL$2,4,1)&amp;":"&amp;ADDRESS($B85,SUMIFS($2:$2,$1:$1,$P$8),4,1)))&lt;AK83),AK83-(AK85-MIN(INDIRECT(ADDRESS($B85,AL$2,4,1)&amp;":"&amp;ADDRESS($B85,SUMIFS($2:$2,$1:$1,$P$8),4,1)))),IF(AND(AK83&gt;0,AK85&lt;=MIN(INDIRECT(ADDRESS($B85,AL$2,4,1)&amp;":"&amp;ADDRESS($B85,SUMIFS($2:$2,$1:$1,$P$8),4,1)))),AK83,0))))</f>
        <v>0</v>
      </c>
      <c r="AL89" s="5">
        <f t="shared" ref="AL89" ca="1" si="102">IF(AL$4="",0,IF(AND(AL$1=$P$8,AL83&gt;0),AL83,IF(AND(AL83&gt;0,AL85-MIN(INDIRECT(ADDRESS($B85,AM$2,4,1)&amp;":"&amp;ADDRESS($B85,SUMIFS($2:$2,$1:$1,$P$8),4,1)))&gt;0,AL85-MIN(INDIRECT(ADDRESS($B85,AM$2,4,1)&amp;":"&amp;ADDRESS($B85,SUMIFS($2:$2,$1:$1,$P$8),4,1)))&lt;AL83),AL83-(AL85-MIN(INDIRECT(ADDRESS($B85,AM$2,4,1)&amp;":"&amp;ADDRESS($B85,SUMIFS($2:$2,$1:$1,$P$8),4,1)))),IF(AND(AL83&gt;0,AL85&lt;=MIN(INDIRECT(ADDRESS($B85,AM$2,4,1)&amp;":"&amp;ADDRESS($B85,SUMIFS($2:$2,$1:$1,$P$8),4,1)))),AL83,0))))</f>
        <v>0</v>
      </c>
      <c r="AM89" s="5">
        <f t="shared" ref="AM89" ca="1" si="103">IF(AM$4="",0,IF(AND(AM$1=$P$8,AM83&gt;0),AM83,IF(AND(AM83&gt;0,AM85-MIN(INDIRECT(ADDRESS($B85,AN$2,4,1)&amp;":"&amp;ADDRESS($B85,SUMIFS($2:$2,$1:$1,$P$8),4,1)))&gt;0,AM85-MIN(INDIRECT(ADDRESS($B85,AN$2,4,1)&amp;":"&amp;ADDRESS($B85,SUMIFS($2:$2,$1:$1,$P$8),4,1)))&lt;AM83),AM83-(AM85-MIN(INDIRECT(ADDRESS($B85,AN$2,4,1)&amp;":"&amp;ADDRESS($B85,SUMIFS($2:$2,$1:$1,$P$8),4,1)))),IF(AND(AM83&gt;0,AM85&lt;=MIN(INDIRECT(ADDRESS($B85,AN$2,4,1)&amp;":"&amp;ADDRESS($B85,SUMIFS($2:$2,$1:$1,$P$8),4,1)))),AM83,0))))</f>
        <v>0</v>
      </c>
      <c r="AN89" s="5">
        <f t="shared" ref="AN89" ca="1" si="104">IF(AN$4="",0,IF(AND(AN$1=$P$8,AN83&gt;0),AN83,IF(AND(AN83&gt;0,AN85-MIN(INDIRECT(ADDRESS($B85,AO$2,4,1)&amp;":"&amp;ADDRESS($B85,SUMIFS($2:$2,$1:$1,$P$8),4,1)))&gt;0,AN85-MIN(INDIRECT(ADDRESS($B85,AO$2,4,1)&amp;":"&amp;ADDRESS($B85,SUMIFS($2:$2,$1:$1,$P$8),4,1)))&lt;AN83),AN83-(AN85-MIN(INDIRECT(ADDRESS($B85,AO$2,4,1)&amp;":"&amp;ADDRESS($B85,SUMIFS($2:$2,$1:$1,$P$8),4,1)))),IF(AND(AN83&gt;0,AN85&lt;=MIN(INDIRECT(ADDRESS($B85,AO$2,4,1)&amp;":"&amp;ADDRESS($B85,SUMIFS($2:$2,$1:$1,$P$8),4,1)))),AN83,0))))</f>
        <v>74256.818809597753</v>
      </c>
      <c r="AO89" s="5">
        <f t="shared" ref="AO89" ca="1" si="105">IF(AO$4="",0,IF(AND(AO$1=$P$8,AO83&gt;0),AO83,IF(AND(AO83&gt;0,AO85-MIN(INDIRECT(ADDRESS($B85,AP$2,4,1)&amp;":"&amp;ADDRESS($B85,SUMIFS($2:$2,$1:$1,$P$8),4,1)))&gt;0,AO85-MIN(INDIRECT(ADDRESS($B85,AP$2,4,1)&amp;":"&amp;ADDRESS($B85,SUMIFS($2:$2,$1:$1,$P$8),4,1)))&lt;AO83),AO83-(AO85-MIN(INDIRECT(ADDRESS($B85,AP$2,4,1)&amp;":"&amp;ADDRESS($B85,SUMIFS($2:$2,$1:$1,$P$8),4,1)))),IF(AND(AO83&gt;0,AO85&lt;=MIN(INDIRECT(ADDRESS($B85,AP$2,4,1)&amp;":"&amp;ADDRESS($B85,SUMIFS($2:$2,$1:$1,$P$8),4,1)))),AO83,0))))</f>
        <v>474637.84167626657</v>
      </c>
      <c r="AP89" s="5">
        <f t="shared" ref="AP89" ca="1" si="106">IF(AP$4="",0,IF(AND(AP$1=$P$8,AP83&gt;0),AP83,IF(AND(AP83&gt;0,AP85-MIN(INDIRECT(ADDRESS($B85,AQ$2,4,1)&amp;":"&amp;ADDRESS($B85,SUMIFS($2:$2,$1:$1,$P$8),4,1)))&gt;0,AP85-MIN(INDIRECT(ADDRESS($B85,AQ$2,4,1)&amp;":"&amp;ADDRESS($B85,SUMIFS($2:$2,$1:$1,$P$8),4,1)))&lt;AP83),AP83-(AP85-MIN(INDIRECT(ADDRESS($B85,AQ$2,4,1)&amp;":"&amp;ADDRESS($B85,SUMIFS($2:$2,$1:$1,$P$8),4,1)))),IF(AND(AP83&gt;0,AP85&lt;=MIN(INDIRECT(ADDRESS($B85,AQ$2,4,1)&amp;":"&amp;ADDRESS($B85,SUMIFS($2:$2,$1:$1,$P$8),4,1)))),AP83,0))))</f>
        <v>918037.3112493431</v>
      </c>
      <c r="AQ89" s="5">
        <f t="shared" ref="AQ89" ca="1" si="107">IF(AQ$4="",0,IF(AND(AQ$1=$P$8,AQ83&gt;0),AQ83,IF(AND(AQ83&gt;0,AQ85-MIN(INDIRECT(ADDRESS($B85,AR$2,4,1)&amp;":"&amp;ADDRESS($B85,SUMIFS($2:$2,$1:$1,$P$8),4,1)))&gt;0,AQ85-MIN(INDIRECT(ADDRESS($B85,AR$2,4,1)&amp;":"&amp;ADDRESS($B85,SUMIFS($2:$2,$1:$1,$P$8),4,1)))&lt;AQ83),AQ83-(AQ85-MIN(INDIRECT(ADDRESS($B85,AR$2,4,1)&amp;":"&amp;ADDRESS($B85,SUMIFS($2:$2,$1:$1,$P$8),4,1)))),IF(AND(AQ83&gt;0,AQ85&lt;=MIN(INDIRECT(ADDRESS($B85,AR$2,4,1)&amp;":"&amp;ADDRESS($B85,SUMIFS($2:$2,$1:$1,$P$8),4,1)))),AQ83,0))))</f>
        <v>1707746.289456683</v>
      </c>
      <c r="AR89" s="5">
        <f t="shared" ref="AR89" ca="1" si="108">IF(AR$4="",0,IF(AND(AR$1=$P$8,AR83&gt;0),AR83,IF(AND(AR83&gt;0,AR85-MIN(INDIRECT(ADDRESS($B85,AS$2,4,1)&amp;":"&amp;ADDRESS($B85,SUMIFS($2:$2,$1:$1,$P$8),4,1)))&gt;0,AR85-MIN(INDIRECT(ADDRESS($B85,AS$2,4,1)&amp;":"&amp;ADDRESS($B85,SUMIFS($2:$2,$1:$1,$P$8),4,1)))&lt;AR83),AR83-(AR85-MIN(INDIRECT(ADDRESS($B85,AS$2,4,1)&amp;":"&amp;ADDRESS($B85,SUMIFS($2:$2,$1:$1,$P$8),4,1)))),IF(AND(AR83&gt;0,AR85&lt;=MIN(INDIRECT(ADDRESS($B85,AS$2,4,1)&amp;":"&amp;ADDRESS($B85,SUMIFS($2:$2,$1:$1,$P$8),4,1)))),AR83,0))))</f>
        <v>2426415.846780418</v>
      </c>
      <c r="AS89" s="5">
        <f t="shared" ref="AS89" ca="1" si="109">IF(AS$4="",0,IF(AND(AS$1=$P$8,AS83&gt;0),AS83,IF(AND(AS83&gt;0,AS85-MIN(INDIRECT(ADDRESS($B85,AT$2,4,1)&amp;":"&amp;ADDRESS($B85,SUMIFS($2:$2,$1:$1,$P$8),4,1)))&gt;0,AS85-MIN(INDIRECT(ADDRESS($B85,AT$2,4,1)&amp;":"&amp;ADDRESS($B85,SUMIFS($2:$2,$1:$1,$P$8),4,1)))&lt;AS83),AS83-(AS85-MIN(INDIRECT(ADDRESS($B85,AT$2,4,1)&amp;":"&amp;ADDRESS($B85,SUMIFS($2:$2,$1:$1,$P$8),4,1)))),IF(AND(AS83&gt;0,AS85&lt;=MIN(INDIRECT(ADDRESS($B85,AT$2,4,1)&amp;":"&amp;ADDRESS($B85,SUMIFS($2:$2,$1:$1,$P$8),4,1)))),AS83,0))))</f>
        <v>2185581.1629252429</v>
      </c>
      <c r="AT89" s="5">
        <f t="shared" ref="AT89" ca="1" si="110">IF(AT$4="",0,IF(AND(AT$1=$P$8,AT83&gt;0),AT83,IF(AND(AT83&gt;0,AT85-MIN(INDIRECT(ADDRESS($B85,AU$2,4,1)&amp;":"&amp;ADDRESS($B85,SUMIFS($2:$2,$1:$1,$P$8),4,1)))&gt;0,AT85-MIN(INDIRECT(ADDRESS($B85,AU$2,4,1)&amp;":"&amp;ADDRESS($B85,SUMIFS($2:$2,$1:$1,$P$8),4,1)))&lt;AT83),AT83-(AT85-MIN(INDIRECT(ADDRESS($B85,AU$2,4,1)&amp;":"&amp;ADDRESS($B85,SUMIFS($2:$2,$1:$1,$P$8),4,1)))),IF(AND(AT83&gt;0,AT85&lt;=MIN(INDIRECT(ADDRESS($B85,AU$2,4,1)&amp;":"&amp;ADDRESS($B85,SUMIFS($2:$2,$1:$1,$P$8),4,1)))),AT83,0))))</f>
        <v>2920079.0076049725</v>
      </c>
      <c r="AU89" s="5">
        <f t="shared" ref="AU89" ca="1" si="111">IF(AU$4="",0,IF(AND(AU$1=$P$8,AU83&gt;0),AU83,IF(AND(AU83&gt;0,AU85-MIN(INDIRECT(ADDRESS($B85,AV$2,4,1)&amp;":"&amp;ADDRESS($B85,SUMIFS($2:$2,$1:$1,$P$8),4,1)))&gt;0,AU85-MIN(INDIRECT(ADDRESS($B85,AV$2,4,1)&amp;":"&amp;ADDRESS($B85,SUMIFS($2:$2,$1:$1,$P$8),4,1)))&lt;AU83),AU83-(AU85-MIN(INDIRECT(ADDRESS($B85,AV$2,4,1)&amp;":"&amp;ADDRESS($B85,SUMIFS($2:$2,$1:$1,$P$8),4,1)))),IF(AND(AU83&gt;0,AU85&lt;=MIN(INDIRECT(ADDRESS($B85,AV$2,4,1)&amp;":"&amp;ADDRESS($B85,SUMIFS($2:$2,$1:$1,$P$8),4,1)))),AU83,0))))</f>
        <v>3535114.226201375</v>
      </c>
      <c r="AV89" s="5">
        <f t="shared" ref="AV89" ca="1" si="112">IF(AV$4="",0,IF(AND(AV$1=$P$8,AV83&gt;0),AV83,IF(AND(AV83&gt;0,AV85-MIN(INDIRECT(ADDRESS($B85,AW$2,4,1)&amp;":"&amp;ADDRESS($B85,SUMIFS($2:$2,$1:$1,$P$8),4,1)))&gt;0,AV85-MIN(INDIRECT(ADDRESS($B85,AW$2,4,1)&amp;":"&amp;ADDRESS($B85,SUMIFS($2:$2,$1:$1,$P$8),4,1)))&lt;AV83),AV83-(AV85-MIN(INDIRECT(ADDRESS($B85,AW$2,4,1)&amp;":"&amp;ADDRESS($B85,SUMIFS($2:$2,$1:$1,$P$8),4,1)))),IF(AND(AV83&gt;0,AV85&lt;=MIN(INDIRECT(ADDRESS($B85,AW$2,4,1)&amp;":"&amp;ADDRESS($B85,SUMIFS($2:$2,$1:$1,$P$8),4,1)))),AV83,0))))</f>
        <v>2597086.1900151963</v>
      </c>
      <c r="AW89" s="5">
        <f t="shared" ref="AW89" ca="1" si="113">IF(AW$4="",0,IF(AND(AW$1=$P$8,AW83&gt;0),AW83,IF(AND(AW83&gt;0,AW85-MIN(INDIRECT(ADDRESS($B85,AX$2,4,1)&amp;":"&amp;ADDRESS($B85,SUMIFS($2:$2,$1:$1,$P$8),4,1)))&gt;0,AW85-MIN(INDIRECT(ADDRESS($B85,AX$2,4,1)&amp;":"&amp;ADDRESS($B85,SUMIFS($2:$2,$1:$1,$P$8),4,1)))&lt;AW83),AW83-(AW85-MIN(INDIRECT(ADDRESS($B85,AX$2,4,1)&amp;":"&amp;ADDRESS($B85,SUMIFS($2:$2,$1:$1,$P$8),4,1)))),IF(AND(AW83&gt;0,AW85&lt;=MIN(INDIRECT(ADDRESS($B85,AX$2,4,1)&amp;":"&amp;ADDRESS($B85,SUMIFS($2:$2,$1:$1,$P$8),4,1)))),AW83,0))))</f>
        <v>3459411.1060523549</v>
      </c>
      <c r="AX89" s="5">
        <f t="shared" ref="AX89" ca="1" si="114">IF(AX$4="",0,IF(AND(AX$1=$P$8,AX83&gt;0),AX83,IF(AND(AX83&gt;0,AX85-MIN(INDIRECT(ADDRESS($B85,AY$2,4,1)&amp;":"&amp;ADDRESS($B85,SUMIFS($2:$2,$1:$1,$P$8),4,1)))&gt;0,AX85-MIN(INDIRECT(ADDRESS($B85,AY$2,4,1)&amp;":"&amp;ADDRESS($B85,SUMIFS($2:$2,$1:$1,$P$8),4,1)))&lt;AX83),AX83-(AX85-MIN(INDIRECT(ADDRESS($B85,AY$2,4,1)&amp;":"&amp;ADDRESS($B85,SUMIFS($2:$2,$1:$1,$P$8),4,1)))),IF(AND(AX83&gt;0,AX85&lt;=MIN(INDIRECT(ADDRESS($B85,AY$2,4,1)&amp;":"&amp;ADDRESS($B85,SUMIFS($2:$2,$1:$1,$P$8),4,1)))),AX83,0))))</f>
        <v>4207959.0155809494</v>
      </c>
      <c r="AY89" s="5">
        <f t="shared" ref="AY89" ca="1" si="115">IF(AY$4="",0,IF(AND(AY$1=$P$8,AY83&gt;0),AY83,IF(AND(AY83&gt;0,AY85-MIN(INDIRECT(ADDRESS($B85,AZ$2,4,1)&amp;":"&amp;ADDRESS($B85,SUMIFS($2:$2,$1:$1,$P$8),4,1)))&gt;0,AY85-MIN(INDIRECT(ADDRESS($B85,AZ$2,4,1)&amp;":"&amp;ADDRESS($B85,SUMIFS($2:$2,$1:$1,$P$8),4,1)))&lt;AY83),AY83-(AY85-MIN(INDIRECT(ADDRESS($B85,AZ$2,4,1)&amp;":"&amp;ADDRESS($B85,SUMIFS($2:$2,$1:$1,$P$8),4,1)))),IF(AND(AY83&gt;0,AY85&lt;=MIN(INDIRECT(ADDRESS($B85,AZ$2,4,1)&amp;":"&amp;ADDRESS($B85,SUMIFS($2:$2,$1:$1,$P$8),4,1)))),AY83,0))))</f>
        <v>3570101.1285522487</v>
      </c>
      <c r="AZ89" s="5">
        <f t="shared" ref="AZ89" ca="1" si="116">IF(AZ$4="",0,IF(AND(AZ$1=$P$8,AZ83&gt;0),AZ83,IF(AND(AZ83&gt;0,AZ85-MIN(INDIRECT(ADDRESS($B85,BA$2,4,1)&amp;":"&amp;ADDRESS($B85,SUMIFS($2:$2,$1:$1,$P$8),4,1)))&gt;0,AZ85-MIN(INDIRECT(ADDRESS($B85,BA$2,4,1)&amp;":"&amp;ADDRESS($B85,SUMIFS($2:$2,$1:$1,$P$8),4,1)))&lt;AZ83),AZ83-(AZ85-MIN(INDIRECT(ADDRESS($B85,BA$2,4,1)&amp;":"&amp;ADDRESS($B85,SUMIFS($2:$2,$1:$1,$P$8),4,1)))),IF(AND(AZ83&gt;0,AZ85&lt;=MIN(INDIRECT(ADDRESS($B85,BA$2,4,1)&amp;":"&amp;ADDRESS($B85,SUMIFS($2:$2,$1:$1,$P$8),4,1)))),AZ83,0))))</f>
        <v>4250201.3133474644</v>
      </c>
      <c r="BA89" s="5">
        <f t="shared" ref="BA89" ca="1" si="117">IF(BA$4="",0,IF(AND(BA$1=$P$8,BA83&gt;0),BA83,IF(AND(BA83&gt;0,BA85-MIN(INDIRECT(ADDRESS($B85,BB$2,4,1)&amp;":"&amp;ADDRESS($B85,SUMIFS($2:$2,$1:$1,$P$8),4,1)))&gt;0,BA85-MIN(INDIRECT(ADDRESS($B85,BB$2,4,1)&amp;":"&amp;ADDRESS($B85,SUMIFS($2:$2,$1:$1,$P$8),4,1)))&lt;BA83),BA83-(BA85-MIN(INDIRECT(ADDRESS($B85,BB$2,4,1)&amp;":"&amp;ADDRESS($B85,SUMIFS($2:$2,$1:$1,$P$8),4,1)))),IF(AND(BA83&gt;0,BA85&lt;=MIN(INDIRECT(ADDRESS($B85,BB$2,4,1)&amp;":"&amp;ADDRESS($B85,SUMIFS($2:$2,$1:$1,$P$8),4,1)))),BA83,0))))</f>
        <v>4615478.2328868443</v>
      </c>
      <c r="BB89" s="5">
        <f t="shared" ref="BB89" ca="1" si="118">IF(BB$4="",0,IF(AND(BB$1=$P$8,BB83&gt;0),BB83,IF(AND(BB83&gt;0,BB85-MIN(INDIRECT(ADDRESS($B85,BC$2,4,1)&amp;":"&amp;ADDRESS($B85,SUMIFS($2:$2,$1:$1,$P$8),4,1)))&gt;0,BB85-MIN(INDIRECT(ADDRESS($B85,BC$2,4,1)&amp;":"&amp;ADDRESS($B85,SUMIFS($2:$2,$1:$1,$P$8),4,1)))&lt;BB83),BB83-(BB85-MIN(INDIRECT(ADDRESS($B85,BC$2,4,1)&amp;":"&amp;ADDRESS($B85,SUMIFS($2:$2,$1:$1,$P$8),4,1)))),IF(AND(BB83&gt;0,BB85&lt;=MIN(INDIRECT(ADDRESS($B85,BC$2,4,1)&amp;":"&amp;ADDRESS($B85,SUMIFS($2:$2,$1:$1,$P$8),4,1)))),BB83,0))))</f>
        <v>4276123.1563002234</v>
      </c>
      <c r="BC89" s="5">
        <f t="shared" ref="BC89" ca="1" si="119">IF(BC$4="",0,IF(AND(BC$1=$P$8,BC83&gt;0),BC83,IF(AND(BC83&gt;0,BC85-MIN(INDIRECT(ADDRESS($B85,BD$2,4,1)&amp;":"&amp;ADDRESS($B85,SUMIFS($2:$2,$1:$1,$P$8),4,1)))&gt;0,BC85-MIN(INDIRECT(ADDRESS($B85,BD$2,4,1)&amp;":"&amp;ADDRESS($B85,SUMIFS($2:$2,$1:$1,$P$8),4,1)))&lt;BC83),BC83-(BC85-MIN(INDIRECT(ADDRESS($B85,BD$2,4,1)&amp;":"&amp;ADDRESS($B85,SUMIFS($2:$2,$1:$1,$P$8),4,1)))),IF(AND(BC83&gt;0,BC85&lt;=MIN(INDIRECT(ADDRESS($B85,BD$2,4,1)&amp;":"&amp;ADDRESS($B85,SUMIFS($2:$2,$1:$1,$P$8),4,1)))),BC83,0))))</f>
        <v>5499573.2187868617</v>
      </c>
      <c r="BD89" s="5">
        <f t="shared" ref="BD89" ca="1" si="120">IF(BD$4="",0,IF(AND(BD$1=$P$8,BD83&gt;0),BD83,IF(AND(BD83&gt;0,BD85-MIN(INDIRECT(ADDRESS($B85,BE$2,4,1)&amp;":"&amp;ADDRESS($B85,SUMIFS($2:$2,$1:$1,$P$8),4,1)))&gt;0,BD85-MIN(INDIRECT(ADDRESS($B85,BE$2,4,1)&amp;":"&amp;ADDRESS($B85,SUMIFS($2:$2,$1:$1,$P$8),4,1)))&lt;BD83),BD83-(BD85-MIN(INDIRECT(ADDRESS($B85,BE$2,4,1)&amp;":"&amp;ADDRESS($B85,SUMIFS($2:$2,$1:$1,$P$8),4,1)))),IF(AND(BD83&gt;0,BD85&lt;=MIN(INDIRECT(ADDRESS($B85,BE$2,4,1)&amp;":"&amp;ADDRESS($B85,SUMIFS($2:$2,$1:$1,$P$8),4,1)))),BD83,0))))</f>
        <v>6710491.8878639899</v>
      </c>
      <c r="BE89" s="5">
        <f t="shared" ref="BE89" ca="1" si="121">IF(BE$4="",0,IF(AND(BE$1=$P$8,BE83&gt;0),BE83,IF(AND(BE83&gt;0,BE85-MIN(INDIRECT(ADDRESS($B85,BF$2,4,1)&amp;":"&amp;ADDRESS($B85,SUMIFS($2:$2,$1:$1,$P$8),4,1)))&gt;0,BE85-MIN(INDIRECT(ADDRESS($B85,BF$2,4,1)&amp;":"&amp;ADDRESS($B85,SUMIFS($2:$2,$1:$1,$P$8),4,1)))&lt;BE83),BE83-(BE85-MIN(INDIRECT(ADDRESS($B85,BF$2,4,1)&amp;":"&amp;ADDRESS($B85,SUMIFS($2:$2,$1:$1,$P$8),4,1)))),IF(AND(BE83&gt;0,BE85&lt;=MIN(INDIRECT(ADDRESS($B85,BF$2,4,1)&amp;":"&amp;ADDRESS($B85,SUMIFS($2:$2,$1:$1,$P$8),4,1)))),BE83,0))))</f>
        <v>6532837.1134585906</v>
      </c>
      <c r="BF89" s="5">
        <f t="shared" ref="BF89" ca="1" si="122">IF(BF$4="",0,IF(AND(BF$1=$P$8,BF83&gt;0),BF83,IF(AND(BF83&gt;0,BF85-MIN(INDIRECT(ADDRESS($B85,BG$2,4,1)&amp;":"&amp;ADDRESS($B85,SUMIFS($2:$2,$1:$1,$P$8),4,1)))&gt;0,BF85-MIN(INDIRECT(ADDRESS($B85,BG$2,4,1)&amp;":"&amp;ADDRESS($B85,SUMIFS($2:$2,$1:$1,$P$8),4,1)))&lt;BF83),BF83-(BF85-MIN(INDIRECT(ADDRESS($B85,BG$2,4,1)&amp;":"&amp;ADDRESS($B85,SUMIFS($2:$2,$1:$1,$P$8),4,1)))),IF(AND(BF83&gt;0,BF85&lt;=MIN(INDIRECT(ADDRESS($B85,BG$2,4,1)&amp;":"&amp;ADDRESS($B85,SUMIFS($2:$2,$1:$1,$P$8),4,1)))),BF83,0))))</f>
        <v>6839552.4877795493</v>
      </c>
      <c r="BG89" s="5">
        <f t="shared" ref="BG89" ca="1" si="123">IF(BG$4="",0,IF(AND(BG$1=$P$8,BG83&gt;0),BG83,IF(AND(BG83&gt;0,BG85-MIN(INDIRECT(ADDRESS($B85,BH$2,4,1)&amp;":"&amp;ADDRESS($B85,SUMIFS($2:$2,$1:$1,$P$8),4,1)))&gt;0,BG85-MIN(INDIRECT(ADDRESS($B85,BH$2,4,1)&amp;":"&amp;ADDRESS($B85,SUMIFS($2:$2,$1:$1,$P$8),4,1)))&lt;BG83),BG83-(BG85-MIN(INDIRECT(ADDRESS($B85,BH$2,4,1)&amp;":"&amp;ADDRESS($B85,SUMIFS($2:$2,$1:$1,$P$8),4,1)))),IF(AND(BG83&gt;0,BG85&lt;=MIN(INDIRECT(ADDRESS($B85,BH$2,4,1)&amp;":"&amp;ADDRESS($B85,SUMIFS($2:$2,$1:$1,$P$8),4,1)))),BG83,0))))</f>
        <v>6861538.7825696683</v>
      </c>
      <c r="BH89" s="5">
        <f t="shared" ref="BH89" ca="1" si="124">IF(BH$4="",0,IF(AND(BH$1=$P$8,BH83&gt;0),BH83,IF(AND(BH83&gt;0,BH85-MIN(INDIRECT(ADDRESS($B85,BI$2,4,1)&amp;":"&amp;ADDRESS($B85,SUMIFS($2:$2,$1:$1,$P$8),4,1)))&gt;0,BH85-MIN(INDIRECT(ADDRESS($B85,BI$2,4,1)&amp;":"&amp;ADDRESS($B85,SUMIFS($2:$2,$1:$1,$P$8),4,1)))&lt;BH83),BH83-(BH85-MIN(INDIRECT(ADDRESS($B85,BI$2,4,1)&amp;":"&amp;ADDRESS($B85,SUMIFS($2:$2,$1:$1,$P$8),4,1)))),IF(AND(BH83&gt;0,BH85&lt;=MIN(INDIRECT(ADDRESS($B85,BI$2,4,1)&amp;":"&amp;ADDRESS($B85,SUMIFS($2:$2,$1:$1,$P$8),4,1)))),BH83,0))))</f>
        <v>6355100.0178925637</v>
      </c>
      <c r="BI89" s="5">
        <f t="shared" ref="BI89" ca="1" si="125">IF(BI$4="",0,IF(AND(BI$1=$P$8,BI83&gt;0),BI83,IF(AND(BI83&gt;0,BI85-MIN(INDIRECT(ADDRESS($B85,BJ$2,4,1)&amp;":"&amp;ADDRESS($B85,SUMIFS($2:$2,$1:$1,$P$8),4,1)))&gt;0,BI85-MIN(INDIRECT(ADDRESS($B85,BJ$2,4,1)&amp;":"&amp;ADDRESS($B85,SUMIFS($2:$2,$1:$1,$P$8),4,1)))&lt;BI83),BI83-(BI85-MIN(INDIRECT(ADDRESS($B85,BJ$2,4,1)&amp;":"&amp;ADDRESS($B85,SUMIFS($2:$2,$1:$1,$P$8),4,1)))),IF(AND(BI83&gt;0,BI85&lt;=MIN(INDIRECT(ADDRESS($B85,BJ$2,4,1)&amp;":"&amp;ADDRESS($B85,SUMIFS($2:$2,$1:$1,$P$8),4,1)))),BI83,0))))</f>
        <v>6644168.9647785043</v>
      </c>
      <c r="BJ89" s="5">
        <f t="shared" ref="BJ89" ca="1" si="126">IF(BJ$4="",0,IF(AND(BJ$1=$P$8,BJ83&gt;0),BJ83,IF(AND(BJ83&gt;0,BJ85-MIN(INDIRECT(ADDRESS($B85,BK$2,4,1)&amp;":"&amp;ADDRESS($B85,SUMIFS($2:$2,$1:$1,$P$8),4,1)))&gt;0,BJ85-MIN(INDIRECT(ADDRESS($B85,BK$2,4,1)&amp;":"&amp;ADDRESS($B85,SUMIFS($2:$2,$1:$1,$P$8),4,1)))&lt;BJ83),BJ83-(BJ85-MIN(INDIRECT(ADDRESS($B85,BK$2,4,1)&amp;":"&amp;ADDRESS($B85,SUMIFS($2:$2,$1:$1,$P$8),4,1)))),IF(AND(BJ83&gt;0,BJ85&lt;=MIN(INDIRECT(ADDRESS($B85,BK$2,4,1)&amp;":"&amp;ADDRESS($B85,SUMIFS($2:$2,$1:$1,$P$8),4,1)))),BJ83,0))))</f>
        <v>7006424.0852885386</v>
      </c>
      <c r="BK89" s="5">
        <f t="shared" ref="BK89" ca="1" si="127">IF(BK$4="",0,IF(AND(BK$1=$P$8,BK83&gt;0),BK83,IF(AND(BK83&gt;0,BK85-MIN(INDIRECT(ADDRESS($B85,BL$2,4,1)&amp;":"&amp;ADDRESS($B85,SUMIFS($2:$2,$1:$1,$P$8),4,1)))&gt;0,BK85-MIN(INDIRECT(ADDRESS($B85,BL$2,4,1)&amp;":"&amp;ADDRESS($B85,SUMIFS($2:$2,$1:$1,$P$8),4,1)))&lt;BK83),BK83-(BK85-MIN(INDIRECT(ADDRESS($B85,BL$2,4,1)&amp;":"&amp;ADDRESS($B85,SUMIFS($2:$2,$1:$1,$P$8),4,1)))),IF(AND(BK83&gt;0,BK85&lt;=MIN(INDIRECT(ADDRESS($B85,BL$2,4,1)&amp;":"&amp;ADDRESS($B85,SUMIFS($2:$2,$1:$1,$P$8),4,1)))),BK83,0))))</f>
        <v>7184885.4637043281</v>
      </c>
      <c r="BL89" s="5">
        <f t="shared" ref="BL89" ca="1" si="128">IF(BL$4="",0,IF(AND(BL$1=$P$8,BL83&gt;0),BL83,IF(AND(BL83&gt;0,BL85-MIN(INDIRECT(ADDRESS($B85,BM$2,4,1)&amp;":"&amp;ADDRESS($B85,SUMIFS($2:$2,$1:$1,$P$8),4,1)))&gt;0,BL85-MIN(INDIRECT(ADDRESS($B85,BM$2,4,1)&amp;":"&amp;ADDRESS($B85,SUMIFS($2:$2,$1:$1,$P$8),4,1)))&lt;BL83),BL83-(BL85-MIN(INDIRECT(ADDRESS($B85,BM$2,4,1)&amp;":"&amp;ADDRESS($B85,SUMIFS($2:$2,$1:$1,$P$8),4,1)))),IF(AND(BL83&gt;0,BL85&lt;=MIN(INDIRECT(ADDRESS($B85,BM$2,4,1)&amp;":"&amp;ADDRESS($B85,SUMIFS($2:$2,$1:$1,$P$8),4,1)))),BL83,0))))</f>
        <v>7286586.697708684</v>
      </c>
      <c r="BM89" s="5">
        <f t="shared" ref="BM89" ca="1" si="129">IF(BM$4="",0,IF(AND(BM$1=$P$8,BM83&gt;0),BM83,IF(AND(BM83&gt;0,BM85-MIN(INDIRECT(ADDRESS($B85,BN$2,4,1)&amp;":"&amp;ADDRESS($B85,SUMIFS($2:$2,$1:$1,$P$8),4,1)))&gt;0,BM85-MIN(INDIRECT(ADDRESS($B85,BN$2,4,1)&amp;":"&amp;ADDRESS($B85,SUMIFS($2:$2,$1:$1,$P$8),4,1)))&lt;BM83),BM83-(BM85-MIN(INDIRECT(ADDRESS($B85,BN$2,4,1)&amp;":"&amp;ADDRESS($B85,SUMIFS($2:$2,$1:$1,$P$8),4,1)))),IF(AND(BM83&gt;0,BM85&lt;=MIN(INDIRECT(ADDRESS($B85,BN$2,4,1)&amp;":"&amp;ADDRESS($B85,SUMIFS($2:$2,$1:$1,$P$8),4,1)))),BM83,0))))</f>
        <v>7149742.5106020765</v>
      </c>
      <c r="BN89" s="5">
        <f t="shared" ref="BN89" ca="1" si="130">IF(BN$4="",0,IF(AND(BN$1=$P$8,BN83&gt;0),BN83,IF(AND(BN83&gt;0,BN85-MIN(INDIRECT(ADDRESS($B85,BO$2,4,1)&amp;":"&amp;ADDRESS($B85,SUMIFS($2:$2,$1:$1,$P$8),4,1)))&gt;0,BN85-MIN(INDIRECT(ADDRESS($B85,BO$2,4,1)&amp;":"&amp;ADDRESS($B85,SUMIFS($2:$2,$1:$1,$P$8),4,1)))&lt;BN83),BN83-(BN85-MIN(INDIRECT(ADDRESS($B85,BO$2,4,1)&amp;":"&amp;ADDRESS($B85,SUMIFS($2:$2,$1:$1,$P$8),4,1)))),IF(AND(BN83&gt;0,BN85&lt;=MIN(INDIRECT(ADDRESS($B85,BO$2,4,1)&amp;":"&amp;ADDRESS($B85,SUMIFS($2:$2,$1:$1,$P$8),4,1)))),BN83,0))))</f>
        <v>7118305.4479985731</v>
      </c>
      <c r="BO89" s="5">
        <f t="shared" ref="BO89" ca="1" si="131">IF(BO$4="",0,IF(AND(BO$1=$P$8,BO83&gt;0),BO83,IF(AND(BO83&gt;0,BO85-MIN(INDIRECT(ADDRESS($B85,BP$2,4,1)&amp;":"&amp;ADDRESS($B85,SUMIFS($2:$2,$1:$1,$P$8),4,1)))&gt;0,BO85-MIN(INDIRECT(ADDRESS($B85,BP$2,4,1)&amp;":"&amp;ADDRESS($B85,SUMIFS($2:$2,$1:$1,$P$8),4,1)))&lt;BO83),BO83-(BO85-MIN(INDIRECT(ADDRESS($B85,BP$2,4,1)&amp;":"&amp;ADDRESS($B85,SUMIFS($2:$2,$1:$1,$P$8),4,1)))),IF(AND(BO83&gt;0,BO85&lt;=MIN(INDIRECT(ADDRESS($B85,BP$2,4,1)&amp;":"&amp;ADDRESS($B85,SUMIFS($2:$2,$1:$1,$P$8),4,1)))),BO83,0))))</f>
        <v>7404278.2655061809</v>
      </c>
      <c r="BP89" s="5">
        <f t="shared" ref="BP89" ca="1" si="132">IF(BP$4="",0,IF(AND(BP$1=$P$8,BP83&gt;0),BP83,IF(AND(BP83&gt;0,BP85-MIN(INDIRECT(ADDRESS($B85,BQ$2,4,1)&amp;":"&amp;ADDRESS($B85,SUMIFS($2:$2,$1:$1,$P$8),4,1)))&gt;0,BP85-MIN(INDIRECT(ADDRESS($B85,BQ$2,4,1)&amp;":"&amp;ADDRESS($B85,SUMIFS($2:$2,$1:$1,$P$8),4,1)))&lt;BP83),BP83-(BP85-MIN(INDIRECT(ADDRESS($B85,BQ$2,4,1)&amp;":"&amp;ADDRESS($B85,SUMIFS($2:$2,$1:$1,$P$8),4,1)))),IF(AND(BP83&gt;0,BP85&lt;=MIN(INDIRECT(ADDRESS($B85,BQ$2,4,1)&amp;":"&amp;ADDRESS($B85,SUMIFS($2:$2,$1:$1,$P$8),4,1)))),BP83,0))))</f>
        <v>7747897.4419992147</v>
      </c>
      <c r="BQ89" s="5">
        <f t="shared" ref="BQ89" ca="1" si="133">IF(BQ$4="",0,IF(AND(BQ$1=$P$8,BQ83&gt;0),BQ83,IF(AND(BQ83&gt;0,BQ85-MIN(INDIRECT(ADDRESS($B85,BR$2,4,1)&amp;":"&amp;ADDRESS($B85,SUMIFS($2:$2,$1:$1,$P$8),4,1)))&gt;0,BQ85-MIN(INDIRECT(ADDRESS($B85,BR$2,4,1)&amp;":"&amp;ADDRESS($B85,SUMIFS($2:$2,$1:$1,$P$8),4,1)))&lt;BQ83),BQ83-(BQ85-MIN(INDIRECT(ADDRESS($B85,BR$2,4,1)&amp;":"&amp;ADDRESS($B85,SUMIFS($2:$2,$1:$1,$P$8),4,1)))),IF(AND(BQ83&gt;0,BQ85&lt;=MIN(INDIRECT(ADDRESS($B85,BR$2,4,1)&amp;":"&amp;ADDRESS($B85,SUMIFS($2:$2,$1:$1,$P$8),4,1)))),BQ83,0))))</f>
        <v>7482954.1062684944</v>
      </c>
      <c r="BR89" s="5">
        <f t="shared" ref="BR89" ca="1" si="134">IF(BR$4="",0,IF(AND(BR$1=$P$8,BR83&gt;0),BR83,IF(AND(BR83&gt;0,BR85-MIN(INDIRECT(ADDRESS($B85,BS$2,4,1)&amp;":"&amp;ADDRESS($B85,SUMIFS($2:$2,$1:$1,$P$8),4,1)))&gt;0,BR85-MIN(INDIRECT(ADDRESS($B85,BS$2,4,1)&amp;":"&amp;ADDRESS($B85,SUMIFS($2:$2,$1:$1,$P$8),4,1)))&lt;BR83),BR83-(BR85-MIN(INDIRECT(ADDRESS($B85,BS$2,4,1)&amp;":"&amp;ADDRESS($B85,SUMIFS($2:$2,$1:$1,$P$8),4,1)))),IF(AND(BR83&gt;0,BR85&lt;=MIN(INDIRECT(ADDRESS($B85,BS$2,4,1)&amp;":"&amp;ADDRESS($B85,SUMIFS($2:$2,$1:$1,$P$8),4,1)))),BR83,0))))</f>
        <v>7734097.4880603822</v>
      </c>
      <c r="BS89" s="5">
        <f t="shared" ref="BS89" ca="1" si="135">IF(BS$4="",0,IF(AND(BS$1=$P$8,BS83&gt;0),BS83,IF(AND(BS83&gt;0,BS85-MIN(INDIRECT(ADDRESS($B85,BT$2,4,1)&amp;":"&amp;ADDRESS($B85,SUMIFS($2:$2,$1:$1,$P$8),4,1)))&gt;0,BS85-MIN(INDIRECT(ADDRESS($B85,BT$2,4,1)&amp;":"&amp;ADDRESS($B85,SUMIFS($2:$2,$1:$1,$P$8),4,1)))&lt;BS83),BS83-(BS85-MIN(INDIRECT(ADDRESS($B85,BT$2,4,1)&amp;":"&amp;ADDRESS($B85,SUMIFS($2:$2,$1:$1,$P$8),4,1)))),IF(AND(BS83&gt;0,BS85&lt;=MIN(INDIRECT(ADDRESS($B85,BT$2,4,1)&amp;":"&amp;ADDRESS($B85,SUMIFS($2:$2,$1:$1,$P$8),4,1)))),BS83,0))))</f>
        <v>7756946.3522113161</v>
      </c>
      <c r="BT89" s="5">
        <f t="shared" ref="BT89" ca="1" si="136">IF(BT$4="",0,IF(AND(BT$1=$P$8,BT83&gt;0),BT83,IF(AND(BT83&gt;0,BT85-MIN(INDIRECT(ADDRESS($B85,BU$2,4,1)&amp;":"&amp;ADDRESS($B85,SUMIFS($2:$2,$1:$1,$P$8),4,1)))&gt;0,BT85-MIN(INDIRECT(ADDRESS($B85,BU$2,4,1)&amp;":"&amp;ADDRESS($B85,SUMIFS($2:$2,$1:$1,$P$8),4,1)))&lt;BT83),BT83-(BT85-MIN(INDIRECT(ADDRESS($B85,BU$2,4,1)&amp;":"&amp;ADDRESS($B85,SUMIFS($2:$2,$1:$1,$P$8),4,1)))),IF(AND(BT83&gt;0,BT85&lt;=MIN(INDIRECT(ADDRESS($B85,BU$2,4,1)&amp;":"&amp;ADDRESS($B85,SUMIFS($2:$2,$1:$1,$P$8),4,1)))),BT83,0))))</f>
        <v>7091296.2865944747</v>
      </c>
      <c r="BU89" s="5">
        <f t="shared" ref="BU89" ca="1" si="137">IF(BU$4="",0,IF(AND(BU$1=$P$8,BU83&gt;0),BU83,IF(AND(BU83&gt;0,BU85-MIN(INDIRECT(ADDRESS($B85,BV$2,4,1)&amp;":"&amp;ADDRESS($B85,SUMIFS($2:$2,$1:$1,$P$8),4,1)))&gt;0,BU85-MIN(INDIRECT(ADDRESS($B85,BV$2,4,1)&amp;":"&amp;ADDRESS($B85,SUMIFS($2:$2,$1:$1,$P$8),4,1)))&lt;BU83),BU83-(BU85-MIN(INDIRECT(ADDRESS($B85,BV$2,4,1)&amp;":"&amp;ADDRESS($B85,SUMIFS($2:$2,$1:$1,$P$8),4,1)))),IF(AND(BU83&gt;0,BU85&lt;=MIN(INDIRECT(ADDRESS($B85,BV$2,4,1)&amp;":"&amp;ADDRESS($B85,SUMIFS($2:$2,$1:$1,$P$8),4,1)))),BU83,0))))</f>
        <v>7338691.9980014861</v>
      </c>
      <c r="BV89" s="5">
        <f t="shared" ref="BV89" ca="1" si="138">IF(BV$4="",0,IF(AND(BV$1=$P$8,BV83&gt;0),BV83,IF(AND(BV83&gt;0,BV85-MIN(INDIRECT(ADDRESS($B85,BW$2,4,1)&amp;":"&amp;ADDRESS($B85,SUMIFS($2:$2,$1:$1,$P$8),4,1)))&gt;0,BV85-MIN(INDIRECT(ADDRESS($B85,BW$2,4,1)&amp;":"&amp;ADDRESS($B85,SUMIFS($2:$2,$1:$1,$P$8),4,1)))&lt;BV83),BV83-(BV85-MIN(INDIRECT(ADDRESS($B85,BW$2,4,1)&amp;":"&amp;ADDRESS($B85,SUMIFS($2:$2,$1:$1,$P$8),4,1)))),IF(AND(BV83&gt;0,BV85&lt;=MIN(INDIRECT(ADDRESS($B85,BW$2,4,1)&amp;":"&amp;ADDRESS($B85,SUMIFS($2:$2,$1:$1,$P$8),4,1)))),BV83,0))))</f>
        <v>7661461.9638935849</v>
      </c>
      <c r="BW89" s="5">
        <f t="shared" ref="BW89" ca="1" si="139">IF(BW$4="",0,IF(AND(BW$1=$P$8,BW83&gt;0),BW83,IF(AND(BW83&gt;0,BW85-MIN(INDIRECT(ADDRESS($B85,BX$2,4,1)&amp;":"&amp;ADDRESS($B85,SUMIFS($2:$2,$1:$1,$P$8),4,1)))&gt;0,BW85-MIN(INDIRECT(ADDRESS($B85,BX$2,4,1)&amp;":"&amp;ADDRESS($B85,SUMIFS($2:$2,$1:$1,$P$8),4,1)))&lt;BW83),BW83-(BW85-MIN(INDIRECT(ADDRESS($B85,BX$2,4,1)&amp;":"&amp;ADDRESS($B85,SUMIFS($2:$2,$1:$1,$P$8),4,1)))),IF(AND(BW83&gt;0,BW85&lt;=MIN(INDIRECT(ADDRESS($B85,BX$2,4,1)&amp;":"&amp;ADDRESS($B85,SUMIFS($2:$2,$1:$1,$P$8),4,1)))),BW83,0))))</f>
        <v>7306177.8823932782</v>
      </c>
      <c r="BX89" s="5">
        <f t="shared" ref="BX89" ca="1" si="140">IF(BX$4="",0,IF(AND(BX$1=$P$8,BX83&gt;0),BX83,IF(AND(BX83&gt;0,BX85-MIN(INDIRECT(ADDRESS($B85,BY$2,4,1)&amp;":"&amp;ADDRESS($B85,SUMIFS($2:$2,$1:$1,$P$8),4,1)))&gt;0,BX85-MIN(INDIRECT(ADDRESS($B85,BY$2,4,1)&amp;":"&amp;ADDRESS($B85,SUMIFS($2:$2,$1:$1,$P$8),4,1)))&lt;BX83),BX83-(BX85-MIN(INDIRECT(ADDRESS($B85,BY$2,4,1)&amp;":"&amp;ADDRESS($B85,SUMIFS($2:$2,$1:$1,$P$8),4,1)))),IF(AND(BX83&gt;0,BX85&lt;=MIN(INDIRECT(ADDRESS($B85,BY$2,4,1)&amp;":"&amp;ADDRESS($B85,SUMIFS($2:$2,$1:$1,$P$8),4,1)))),BX83,0))))</f>
        <v>7412282.9131966978</v>
      </c>
      <c r="BY89" s="5">
        <f t="shared" ref="BY89" ca="1" si="141">IF(BY$4="",0,IF(AND(BY$1=$P$8,BY83&gt;0),BY83,IF(AND(BY83&gt;0,BY85-MIN(INDIRECT(ADDRESS($B85,BZ$2,4,1)&amp;":"&amp;ADDRESS($B85,SUMIFS($2:$2,$1:$1,$P$8),4,1)))&gt;0,BY85-MIN(INDIRECT(ADDRESS($B85,BZ$2,4,1)&amp;":"&amp;ADDRESS($B85,SUMIFS($2:$2,$1:$1,$P$8),4,1)))&lt;BY83),BY83-(BY85-MIN(INDIRECT(ADDRESS($B85,BZ$2,4,1)&amp;":"&amp;ADDRESS($B85,SUMIFS($2:$2,$1:$1,$P$8),4,1)))),IF(AND(BY83&gt;0,BY85&lt;=MIN(INDIRECT(ADDRESS($B85,BZ$2,4,1)&amp;":"&amp;ADDRESS($B85,SUMIFS($2:$2,$1:$1,$P$8),4,1)))),BY83,0))))</f>
        <v>7296354.4126538727</v>
      </c>
      <c r="BZ89" s="5">
        <f t="shared" ref="BZ89" ca="1" si="142">IF(BZ$4="",0,IF(AND(BZ$1=$P$8,BZ83&gt;0),BZ83,IF(AND(BZ83&gt;0,BZ85-MIN(INDIRECT(ADDRESS($B85,CA$2,4,1)&amp;":"&amp;ADDRESS($B85,SUMIFS($2:$2,$1:$1,$P$8),4,1)))&gt;0,BZ85-MIN(INDIRECT(ADDRESS($B85,CA$2,4,1)&amp;":"&amp;ADDRESS($B85,SUMIFS($2:$2,$1:$1,$P$8),4,1)))&lt;BZ83),BZ83-(BZ85-MIN(INDIRECT(ADDRESS($B85,CA$2,4,1)&amp;":"&amp;ADDRESS($B85,SUMIFS($2:$2,$1:$1,$P$8),4,1)))),IF(AND(BZ83&gt;0,BZ85&lt;=MIN(INDIRECT(ADDRESS($B85,CA$2,4,1)&amp;":"&amp;ADDRESS($B85,SUMIFS($2:$2,$1:$1,$P$8),4,1)))),BZ83,0))))</f>
        <v>7036704.9527102401</v>
      </c>
      <c r="CA89" s="5">
        <f t="shared" ref="CA89" ca="1" si="143">IF(CA$4="",0,IF(AND(CA$1=$P$8,CA83&gt;0),CA83,IF(AND(CA83&gt;0,CA85-MIN(INDIRECT(ADDRESS($B85,CB$2,4,1)&amp;":"&amp;ADDRESS($B85,SUMIFS($2:$2,$1:$1,$P$8),4,1)))&gt;0,CA85-MIN(INDIRECT(ADDRESS($B85,CB$2,4,1)&amp;":"&amp;ADDRESS($B85,SUMIFS($2:$2,$1:$1,$P$8),4,1)))&lt;CA83),CA83-(CA85-MIN(INDIRECT(ADDRESS($B85,CB$2,4,1)&amp;":"&amp;ADDRESS($B85,SUMIFS($2:$2,$1:$1,$P$8),4,1)))),IF(AND(CA83&gt;0,CA85&lt;=MIN(INDIRECT(ADDRESS($B85,CB$2,4,1)&amp;":"&amp;ADDRESS($B85,SUMIFS($2:$2,$1:$1,$P$8),4,1)))),CA83,0))))</f>
        <v>7280839.3136952566</v>
      </c>
      <c r="CB89" s="5">
        <f t="shared" ref="CB89" ca="1" si="144">IF(CB$4="",0,IF(AND(CB$1=$P$8,CB83&gt;0),CB83,IF(AND(CB83&gt;0,CB85-MIN(INDIRECT(ADDRESS($B85,CC$2,4,1)&amp;":"&amp;ADDRESS($B85,SUMIFS($2:$2,$1:$1,$P$8),4,1)))&gt;0,CB85-MIN(INDIRECT(ADDRESS($B85,CC$2,4,1)&amp;":"&amp;ADDRESS($B85,SUMIFS($2:$2,$1:$1,$P$8),4,1)))&lt;CB83),CB83-(CB85-MIN(INDIRECT(ADDRESS($B85,CC$2,4,1)&amp;":"&amp;ADDRESS($B85,SUMIFS($2:$2,$1:$1,$P$8),4,1)))),IF(AND(CB83&gt;0,CB85&lt;=MIN(INDIRECT(ADDRESS($B85,CC$2,4,1)&amp;":"&amp;ADDRESS($B85,SUMIFS($2:$2,$1:$1,$P$8),4,1)))),CB83,0))))</f>
        <v>7666314.025158939</v>
      </c>
      <c r="CC89" s="5">
        <f t="shared" ref="CC89" ca="1" si="145">IF(CC$4="",0,IF(AND(CC$1=$P$8,CC83&gt;0),CC83,IF(AND(CC83&gt;0,CC85-MIN(INDIRECT(ADDRESS($B85,CD$2,4,1)&amp;":"&amp;ADDRESS($B85,SUMIFS($2:$2,$1:$1,$P$8),4,1)))&gt;0,CC85-MIN(INDIRECT(ADDRESS($B85,CD$2,4,1)&amp;":"&amp;ADDRESS($B85,SUMIFS($2:$2,$1:$1,$P$8),4,1)))&lt;CC83),CC83-(CC85-MIN(INDIRECT(ADDRESS($B85,CD$2,4,1)&amp;":"&amp;ADDRESS($B85,SUMIFS($2:$2,$1:$1,$P$8),4,1)))),IF(AND(CC83&gt;0,CC85&lt;=MIN(INDIRECT(ADDRESS($B85,CD$2,4,1)&amp;":"&amp;ADDRESS($B85,SUMIFS($2:$2,$1:$1,$P$8),4,1)))),CC83,0))))</f>
        <v>7681783.2771127867</v>
      </c>
      <c r="CD89" s="5">
        <f t="shared" ref="CD89" ca="1" si="146">IF(CD$4="",0,IF(AND(CD$1=$P$8,CD83&gt;0),CD83,IF(AND(CD83&gt;0,CD85-MIN(INDIRECT(ADDRESS($B85,CE$2,4,1)&amp;":"&amp;ADDRESS($B85,SUMIFS($2:$2,$1:$1,$P$8),4,1)))&gt;0,CD85-MIN(INDIRECT(ADDRESS($B85,CE$2,4,1)&amp;":"&amp;ADDRESS($B85,SUMIFS($2:$2,$1:$1,$P$8),4,1)))&lt;CD83),CD83-(CD85-MIN(INDIRECT(ADDRESS($B85,CE$2,4,1)&amp;":"&amp;ADDRESS($B85,SUMIFS($2:$2,$1:$1,$P$8),4,1)))),IF(AND(CD83&gt;0,CD85&lt;=MIN(INDIRECT(ADDRESS($B85,CE$2,4,1)&amp;":"&amp;ADDRESS($B85,SUMIFS($2:$2,$1:$1,$P$8),4,1)))),CD83,0))))</f>
        <v>7826923.8530314667</v>
      </c>
      <c r="CE89" s="5">
        <f t="shared" ref="CE89" ca="1" si="147">IF(CE$4="",0,IF(AND(CE$1=$P$8,CE83&gt;0),CE83,IF(AND(CE83&gt;0,CE85-MIN(INDIRECT(ADDRESS($B85,CF$2,4,1)&amp;":"&amp;ADDRESS($B85,SUMIFS($2:$2,$1:$1,$P$8),4,1)))&gt;0,CE85-MIN(INDIRECT(ADDRESS($B85,CF$2,4,1)&amp;":"&amp;ADDRESS($B85,SUMIFS($2:$2,$1:$1,$P$8),4,1)))&lt;CE83),CE83-(CE85-MIN(INDIRECT(ADDRESS($B85,CF$2,4,1)&amp;":"&amp;ADDRESS($B85,SUMIFS($2:$2,$1:$1,$P$8),4,1)))),IF(AND(CE83&gt;0,CE85&lt;=MIN(INDIRECT(ADDRESS($B85,CF$2,4,1)&amp;":"&amp;ADDRESS($B85,SUMIFS($2:$2,$1:$1,$P$8),4,1)))),CE83,0))))</f>
        <v>7850330.4490546687</v>
      </c>
      <c r="CF89" s="5">
        <f t="shared" ref="CF89" ca="1" si="148">IF(CF$4="",0,IF(AND(CF$1=$P$8,CF83&gt;0),CF83,IF(AND(CF83&gt;0,CF85-MIN(INDIRECT(ADDRESS($B85,CG$2,4,1)&amp;":"&amp;ADDRESS($B85,SUMIFS($2:$2,$1:$1,$P$8),4,1)))&gt;0,CF85-MIN(INDIRECT(ADDRESS($B85,CG$2,4,1)&amp;":"&amp;ADDRESS($B85,SUMIFS($2:$2,$1:$1,$P$8),4,1)))&lt;CF83),CF83-(CF85-MIN(INDIRECT(ADDRESS($B85,CG$2,4,1)&amp;":"&amp;ADDRESS($B85,SUMIFS($2:$2,$1:$1,$P$8),4,1)))),IF(AND(CF83&gt;0,CF85&lt;=MIN(INDIRECT(ADDRESS($B85,CG$2,4,1)&amp;":"&amp;ADDRESS($B85,SUMIFS($2:$2,$1:$1,$P$8),4,1)))),CF83,0))))</f>
        <v>0</v>
      </c>
    </row>
    <row r="90" spans="2:84" x14ac:dyDescent="0.3">
      <c r="X90" s="109"/>
    </row>
    <row r="91" spans="2:84" x14ac:dyDescent="0.3">
      <c r="B91" s="13">
        <f>ROW()</f>
        <v>91</v>
      </c>
      <c r="H91" s="1" t="s">
        <v>246</v>
      </c>
      <c r="M91" s="53" t="s">
        <v>18</v>
      </c>
      <c r="P91" s="72" t="str">
        <f>Lists!$AI$19</f>
        <v>FCF(-)</v>
      </c>
      <c r="U91" s="5">
        <f ca="1">SUM(INDIRECT(ADDRESS($B91,$X$2)&amp;":"&amp;ADDRESS($B91,$X$2-1+$P$8)))</f>
        <v>-56135813.445053741</v>
      </c>
      <c r="X91" s="5">
        <f ca="1">IF(X$4="",0,IF(X89&gt;0,0,IF(X85-W85&gt;0,0,IF(X85-SUM($W91:W91)&gt;0,0,X85-SUM($W91:W91)))))</f>
        <v>-594000</v>
      </c>
      <c r="Y91" s="5">
        <f ca="1">IF(Y$4="",0,IF(Y89&gt;0,0,IF(Y85-X85&gt;0,0,IF(Y85-SUM($W91:X91)&gt;0,0,Y85-SUM($W91:X91)))))</f>
        <v>-814000</v>
      </c>
      <c r="Z91" s="5">
        <f ca="1">IF(Z$4="",0,IF(Z89&gt;0,0,IF(Z85-Y85&gt;0,0,IF(Z85-SUM($W91:Y91)&gt;0,0,Z85-SUM($W91:Y91)))))</f>
        <v>-1025000</v>
      </c>
      <c r="AA91" s="5">
        <f ca="1">IF(AA$4="",0,IF(AA89&gt;0,0,IF(AA85-Z85&gt;0,0,IF(AA85-SUM($W91:Z91)&gt;0,0,AA85-SUM($W91:Z91)))))</f>
        <v>-2164000</v>
      </c>
      <c r="AB91" s="5">
        <f ca="1">IF(AB$4="",0,IF(AB89&gt;0,0,IF(AB85-AA85&gt;0,0,IF(AB85-SUM($W91:AA91)&gt;0,0,AB85-SUM($W91:AA91)))))</f>
        <v>-3595000</v>
      </c>
      <c r="AC91" s="5">
        <f ca="1">IF(AC$4="",0,IF(AC89&gt;0,0,IF(AC85-AB85&gt;0,0,IF(AC85-SUM($W91:AB91)&gt;0,0,AC85-SUM($W91:AB91)))))</f>
        <v>-3595000</v>
      </c>
      <c r="AD91" s="5">
        <f ca="1">IF(AD$4="",0,IF(AD89&gt;0,0,IF(AD85-AC85&gt;0,0,IF(AD85-SUM($W91:AC91)&gt;0,0,AD85-SUM($W91:AC91)))))</f>
        <v>-3671500</v>
      </c>
      <c r="AE91" s="5">
        <f ca="1">IF(AE$4="",0,IF(AE89&gt;0,0,IF(AE85-AD85&gt;0,0,IF(AE85-SUM($W91:AD91)&gt;0,0,AE85-SUM($W91:AD91)))))</f>
        <v>-8614500</v>
      </c>
      <c r="AF91" s="5">
        <f ca="1">IF(AF$4="",0,IF(AF89&gt;0,0,IF(AF85-AE85&gt;0,0,IF(AF85-SUM($W91:AE91)&gt;0,0,AF85-SUM($W91:AE91)))))</f>
        <v>-8614500</v>
      </c>
      <c r="AG91" s="5">
        <f ca="1">IF(AG$4="",0,IF(AG89&gt;0,0,IF(AG85-AF85&gt;0,0,IF(AG85-SUM($W91:AF91)&gt;0,0,AG85-SUM($W91:AF91)))))</f>
        <v>-11203500</v>
      </c>
      <c r="AH91" s="5">
        <f ca="1">IF(AH$4="",0,IF(AH89&gt;0,0,IF(AH85-AG85&gt;0,0,IF(AH85-SUM($W91:AG91)&gt;0,0,AH85-SUM($W91:AG91)))))</f>
        <v>-4084500</v>
      </c>
      <c r="AI91" s="5">
        <f ca="1">IF(AI$4="",0,IF(AI89&gt;0,0,IF(AI85-AH85&gt;0,0,IF(AI85-SUM($W91:AH91)&gt;0,0,AI85-SUM($W91:AH91)))))</f>
        <v>-2604500</v>
      </c>
      <c r="AJ91" s="5">
        <f ca="1">IF(AJ$4="",0,IF(AJ89&gt;0,0,IF(AJ85-AI85&gt;0,0,IF(AJ85-SUM($W91:AI91)&gt;0,0,AJ85-SUM($W91:AI91)))))</f>
        <v>-1943840.4159733355</v>
      </c>
      <c r="AK91" s="5">
        <f ca="1">IF(AK$4="",0,IF(AK89&gt;0,0,IF(AK85-AJ85&gt;0,0,IF(AK85-SUM($W91:AJ91)&gt;0,0,AK85-SUM($W91:AJ91)))))</f>
        <v>-2031577.4254000038</v>
      </c>
      <c r="AL91" s="5">
        <f ca="1">IF(AL$4="",0,IF(AL89&gt;0,0,IF(AL85-AK85&gt;0,0,IF(AL85-SUM($W91:AK91)&gt;0,0,AL85-SUM($W91:AK91)))))</f>
        <v>-1064908.7412900031</v>
      </c>
      <c r="AM91" s="5">
        <f ca="1">IF(AM$4="",0,IF(AM89&gt;0,0,IF(AM85-AL85&gt;0,0,IF(AM85-SUM($W91:AL91)&gt;0,0,AM85-SUM($W91:AL91)))))</f>
        <v>-515486.86239039898</v>
      </c>
      <c r="AN91" s="5">
        <f ca="1">IF(AN$4="",0,IF(AN89&gt;0,0,IF(AN85-AM85&gt;0,0,IF(AN85-SUM($W91:AM91)&gt;0,0,AN85-SUM($W91:AM91)))))</f>
        <v>0</v>
      </c>
      <c r="AO91" s="5">
        <f ca="1">IF(AO$4="",0,IF(AO89&gt;0,0,IF(AO85-AN85&gt;0,0,IF(AO85-SUM($W91:AN91)&gt;0,0,AO85-SUM($W91:AN91)))))</f>
        <v>0</v>
      </c>
      <c r="AP91" s="5">
        <f ca="1">IF(AP$4="",0,IF(AP89&gt;0,0,IF(AP85-AO85&gt;0,0,IF(AP85-SUM($W91:AO91)&gt;0,0,AP85-SUM($W91:AO91)))))</f>
        <v>0</v>
      </c>
      <c r="AQ91" s="5">
        <f ca="1">IF(AQ$4="",0,IF(AQ89&gt;0,0,IF(AQ85-AP85&gt;0,0,IF(AQ85-SUM($W91:AP91)&gt;0,0,AQ85-SUM($W91:AP91)))))</f>
        <v>0</v>
      </c>
      <c r="AR91" s="5">
        <f ca="1">IF(AR$4="",0,IF(AR89&gt;0,0,IF(AR85-AQ85&gt;0,0,IF(AR85-SUM($W91:AQ91)&gt;0,0,AR85-SUM($W91:AQ91)))))</f>
        <v>0</v>
      </c>
      <c r="AS91" s="5">
        <f ca="1">IF(AS$4="",0,IF(AS89&gt;0,0,IF(AS85-AR85&gt;0,0,IF(AS85-SUM($W91:AR91)&gt;0,0,AS85-SUM($W91:AR91)))))</f>
        <v>0</v>
      </c>
      <c r="AT91" s="5">
        <f ca="1">IF(AT$4="",0,IF(AT89&gt;0,0,IF(AT85-AS85&gt;0,0,IF(AT85-SUM($W91:AS91)&gt;0,0,AT85-SUM($W91:AS91)))))</f>
        <v>0</v>
      </c>
      <c r="AU91" s="5">
        <f ca="1">IF(AU$4="",0,IF(AU89&gt;0,0,IF(AU85-AT85&gt;0,0,IF(AU85-SUM($W91:AT91)&gt;0,0,AU85-SUM($W91:AT91)))))</f>
        <v>0</v>
      </c>
      <c r="AV91" s="5">
        <f ca="1">IF(AV$4="",0,IF(AV89&gt;0,0,IF(AV85-AU85&gt;0,0,IF(AV85-SUM($W91:AU91)&gt;0,0,AV85-SUM($W91:AU91)))))</f>
        <v>0</v>
      </c>
      <c r="AW91" s="5">
        <f ca="1">IF(AW$4="",0,IF(AW89&gt;0,0,IF(AW85-AV85&gt;0,0,IF(AW85-SUM($W91:AV91)&gt;0,0,AW85-SUM($W91:AV91)))))</f>
        <v>0</v>
      </c>
      <c r="AX91" s="5">
        <f ca="1">IF(AX$4="",0,IF(AX89&gt;0,0,IF(AX85-AW85&gt;0,0,IF(AX85-SUM($W91:AW91)&gt;0,0,AX85-SUM($W91:AW91)))))</f>
        <v>0</v>
      </c>
      <c r="AY91" s="5">
        <f ca="1">IF(AY$4="",0,IF(AY89&gt;0,0,IF(AY85-AX85&gt;0,0,IF(AY85-SUM($W91:AX91)&gt;0,0,AY85-SUM($W91:AX91)))))</f>
        <v>0</v>
      </c>
      <c r="AZ91" s="5">
        <f ca="1">IF(AZ$4="",0,IF(AZ89&gt;0,0,IF(AZ85-AY85&gt;0,0,IF(AZ85-SUM($W91:AY91)&gt;0,0,AZ85-SUM($W91:AY91)))))</f>
        <v>0</v>
      </c>
      <c r="BA91" s="5">
        <f ca="1">IF(BA$4="",0,IF(BA89&gt;0,0,IF(BA85-AZ85&gt;0,0,IF(BA85-SUM($W91:AZ91)&gt;0,0,BA85-SUM($W91:AZ91)))))</f>
        <v>0</v>
      </c>
      <c r="BB91" s="5">
        <f ca="1">IF(BB$4="",0,IF(BB89&gt;0,0,IF(BB85-BA85&gt;0,0,IF(BB85-SUM($W91:BA91)&gt;0,0,BB85-SUM($W91:BA91)))))</f>
        <v>0</v>
      </c>
      <c r="BC91" s="5">
        <f ca="1">IF(BC$4="",0,IF(BC89&gt;0,0,IF(BC85-BB85&gt;0,0,IF(BC85-SUM($W91:BB91)&gt;0,0,BC85-SUM($W91:BB91)))))</f>
        <v>0</v>
      </c>
      <c r="BD91" s="5">
        <f ca="1">IF(BD$4="",0,IF(BD89&gt;0,0,IF(BD85-BC85&gt;0,0,IF(BD85-SUM($W91:BC91)&gt;0,0,BD85-SUM($W91:BC91)))))</f>
        <v>0</v>
      </c>
      <c r="BE91" s="5">
        <f ca="1">IF(BE$4="",0,IF(BE89&gt;0,0,IF(BE85-BD85&gt;0,0,IF(BE85-SUM($W91:BD91)&gt;0,0,BE85-SUM($W91:BD91)))))</f>
        <v>0</v>
      </c>
      <c r="BF91" s="5">
        <f ca="1">IF(BF$4="",0,IF(BF89&gt;0,0,IF(BF85-BE85&gt;0,0,IF(BF85-SUM($W91:BE91)&gt;0,0,BF85-SUM($W91:BE91)))))</f>
        <v>0</v>
      </c>
      <c r="BG91" s="5">
        <f ca="1">IF(BG$4="",0,IF(BG89&gt;0,0,IF(BG85-BF85&gt;0,0,IF(BG85-SUM($W91:BF91)&gt;0,0,BG85-SUM($W91:BF91)))))</f>
        <v>0</v>
      </c>
      <c r="BH91" s="5">
        <f ca="1">IF(BH$4="",0,IF(BH89&gt;0,0,IF(BH85-BG85&gt;0,0,IF(BH85-SUM($W91:BG91)&gt;0,0,BH85-SUM($W91:BG91)))))</f>
        <v>0</v>
      </c>
      <c r="BI91" s="5">
        <f ca="1">IF(BI$4="",0,IF(BI89&gt;0,0,IF(BI85-BH85&gt;0,0,IF(BI85-SUM($W91:BH91)&gt;0,0,BI85-SUM($W91:BH91)))))</f>
        <v>0</v>
      </c>
      <c r="BJ91" s="5">
        <f ca="1">IF(BJ$4="",0,IF(BJ89&gt;0,0,IF(BJ85-BI85&gt;0,0,IF(BJ85-SUM($W91:BI91)&gt;0,0,BJ85-SUM($W91:BI91)))))</f>
        <v>0</v>
      </c>
      <c r="BK91" s="5">
        <f ca="1">IF(BK$4="",0,IF(BK89&gt;0,0,IF(BK85-BJ85&gt;0,0,IF(BK85-SUM($W91:BJ91)&gt;0,0,BK85-SUM($W91:BJ91)))))</f>
        <v>0</v>
      </c>
      <c r="BL91" s="5">
        <f ca="1">IF(BL$4="",0,IF(BL89&gt;0,0,IF(BL85-BK85&gt;0,0,IF(BL85-SUM($W91:BK91)&gt;0,0,BL85-SUM($W91:BK91)))))</f>
        <v>0</v>
      </c>
      <c r="BM91" s="5">
        <f ca="1">IF(BM$4="",0,IF(BM89&gt;0,0,IF(BM85-BL85&gt;0,0,IF(BM85-SUM($W91:BL91)&gt;0,0,BM85-SUM($W91:BL91)))))</f>
        <v>0</v>
      </c>
      <c r="BN91" s="5">
        <f ca="1">IF(BN$4="",0,IF(BN89&gt;0,0,IF(BN85-BM85&gt;0,0,IF(BN85-SUM($W91:BM91)&gt;0,0,BN85-SUM($W91:BM91)))))</f>
        <v>0</v>
      </c>
      <c r="BO91" s="5">
        <f ca="1">IF(BO$4="",0,IF(BO89&gt;0,0,IF(BO85-BN85&gt;0,0,IF(BO85-SUM($W91:BN91)&gt;0,0,BO85-SUM($W91:BN91)))))</f>
        <v>0</v>
      </c>
      <c r="BP91" s="5">
        <f ca="1">IF(BP$4="",0,IF(BP89&gt;0,0,IF(BP85-BO85&gt;0,0,IF(BP85-SUM($W91:BO91)&gt;0,0,BP85-SUM($W91:BO91)))))</f>
        <v>0</v>
      </c>
      <c r="BQ91" s="5">
        <f ca="1">IF(BQ$4="",0,IF(BQ89&gt;0,0,IF(BQ85-BP85&gt;0,0,IF(BQ85-SUM($W91:BP91)&gt;0,0,BQ85-SUM($W91:BP91)))))</f>
        <v>0</v>
      </c>
      <c r="BR91" s="5">
        <f ca="1">IF(BR$4="",0,IF(BR89&gt;0,0,IF(BR85-BQ85&gt;0,0,IF(BR85-SUM($W91:BQ91)&gt;0,0,BR85-SUM($W91:BQ91)))))</f>
        <v>0</v>
      </c>
      <c r="BS91" s="5">
        <f ca="1">IF(BS$4="",0,IF(BS89&gt;0,0,IF(BS85-BR85&gt;0,0,IF(BS85-SUM($W91:BR91)&gt;0,0,BS85-SUM($W91:BR91)))))</f>
        <v>0</v>
      </c>
      <c r="BT91" s="5">
        <f ca="1">IF(BT$4="",0,IF(BT89&gt;0,0,IF(BT85-BS85&gt;0,0,IF(BT85-SUM($W91:BS91)&gt;0,0,BT85-SUM($W91:BS91)))))</f>
        <v>0</v>
      </c>
      <c r="BU91" s="5">
        <f ca="1">IF(BU$4="",0,IF(BU89&gt;0,0,IF(BU85-BT85&gt;0,0,IF(BU85-SUM($W91:BT91)&gt;0,0,BU85-SUM($W91:BT91)))))</f>
        <v>0</v>
      </c>
      <c r="BV91" s="5">
        <f ca="1">IF(BV$4="",0,IF(BV89&gt;0,0,IF(BV85-BU85&gt;0,0,IF(BV85-SUM($W91:BU91)&gt;0,0,BV85-SUM($W91:BU91)))))</f>
        <v>0</v>
      </c>
      <c r="BW91" s="5">
        <f ca="1">IF(BW$4="",0,IF(BW89&gt;0,0,IF(BW85-BV85&gt;0,0,IF(BW85-SUM($W91:BV91)&gt;0,0,BW85-SUM($W91:BV91)))))</f>
        <v>0</v>
      </c>
      <c r="BX91" s="5">
        <f ca="1">IF(BX$4="",0,IF(BX89&gt;0,0,IF(BX85-BW85&gt;0,0,IF(BX85-SUM($W91:BW91)&gt;0,0,BX85-SUM($W91:BW91)))))</f>
        <v>0</v>
      </c>
      <c r="BY91" s="5">
        <f ca="1">IF(BY$4="",0,IF(BY89&gt;0,0,IF(BY85-BX85&gt;0,0,IF(BY85-SUM($W91:BX91)&gt;0,0,BY85-SUM($W91:BX91)))))</f>
        <v>0</v>
      </c>
      <c r="BZ91" s="5">
        <f ca="1">IF(BZ$4="",0,IF(BZ89&gt;0,0,IF(BZ85-BY85&gt;0,0,IF(BZ85-SUM($W91:BY91)&gt;0,0,BZ85-SUM($W91:BY91)))))</f>
        <v>0</v>
      </c>
      <c r="CA91" s="5">
        <f ca="1">IF(CA$4="",0,IF(CA89&gt;0,0,IF(CA85-BZ85&gt;0,0,IF(CA85-SUM($W91:BZ91)&gt;0,0,CA85-SUM($W91:BZ91)))))</f>
        <v>0</v>
      </c>
      <c r="CB91" s="5">
        <f ca="1">IF(CB$4="",0,IF(CB89&gt;0,0,IF(CB85-CA85&gt;0,0,IF(CB85-SUM($W91:CA91)&gt;0,0,CB85-SUM($W91:CA91)))))</f>
        <v>0</v>
      </c>
      <c r="CC91" s="5">
        <f ca="1">IF(CC$4="",0,IF(CC89&gt;0,0,IF(CC85-CB85&gt;0,0,IF(CC85-SUM($W91:CB91)&gt;0,0,CC85-SUM($W91:CB91)))))</f>
        <v>0</v>
      </c>
      <c r="CD91" s="5">
        <f ca="1">IF(CD$4="",0,IF(CD89&gt;0,0,IF(CD85-CC85&gt;0,0,IF(CD85-SUM($W91:CC91)&gt;0,0,CD85-SUM($W91:CC91)))))</f>
        <v>0</v>
      </c>
      <c r="CE91" s="5">
        <f ca="1">IF(CE$4="",0,IF(CE89&gt;0,0,IF(CE85-CD85&gt;0,0,IF(CE85-SUM($W91:CD91)&gt;0,0,CE85-SUM($W91:CD91)))))</f>
        <v>0</v>
      </c>
      <c r="CF91" s="5">
        <f ca="1">IF(CF$4="",0,IF(CF89&gt;0,0,IF(CF85-CE85&gt;0,0,IF(CF85-SUM($W91:CE91)&gt;0,0,CF85-SUM($W91:CE91)))))</f>
        <v>0</v>
      </c>
    </row>
    <row r="93" spans="2:84" x14ac:dyDescent="0.3">
      <c r="B93" s="13">
        <f>ROW()</f>
        <v>93</v>
      </c>
      <c r="H93" s="1" t="s">
        <v>247</v>
      </c>
      <c r="M93" s="53" t="s">
        <v>18</v>
      </c>
      <c r="P93" s="72" t="str">
        <f>Lists!$AI$20</f>
        <v>FCF</v>
      </c>
      <c r="U93" s="5">
        <f ca="1">SUM(INDIRECT(ADDRESS($B93,$X$2)&amp;":"&amp;ADDRESS($B93,$X$2-1+$P$8)))</f>
        <v>193846956.86235967</v>
      </c>
      <c r="X93" s="5">
        <f ca="1">IF(X$4="",0,X89+X91)</f>
        <v>-594000</v>
      </c>
      <c r="Y93" s="5">
        <f t="shared" ref="Y93:CF93" ca="1" si="149">IF(Y$4="",0,Y89+Y91)</f>
        <v>-814000</v>
      </c>
      <c r="Z93" s="5">
        <f t="shared" ca="1" si="149"/>
        <v>-1025000</v>
      </c>
      <c r="AA93" s="5">
        <f t="shared" ca="1" si="149"/>
        <v>-2164000</v>
      </c>
      <c r="AB93" s="5">
        <f t="shared" ca="1" si="149"/>
        <v>-3595000</v>
      </c>
      <c r="AC93" s="5">
        <f t="shared" ca="1" si="149"/>
        <v>-3595000</v>
      </c>
      <c r="AD93" s="5">
        <f t="shared" ca="1" si="149"/>
        <v>-3671500</v>
      </c>
      <c r="AE93" s="5">
        <f t="shared" ca="1" si="149"/>
        <v>-8614500</v>
      </c>
      <c r="AF93" s="5">
        <f t="shared" ca="1" si="149"/>
        <v>-8614500</v>
      </c>
      <c r="AG93" s="5">
        <f t="shared" ca="1" si="149"/>
        <v>-11203500</v>
      </c>
      <c r="AH93" s="5">
        <f t="shared" ca="1" si="149"/>
        <v>-4084500</v>
      </c>
      <c r="AI93" s="5">
        <f t="shared" ca="1" si="149"/>
        <v>-2604500</v>
      </c>
      <c r="AJ93" s="5">
        <f t="shared" ca="1" si="149"/>
        <v>-1943840.4159733355</v>
      </c>
      <c r="AK93" s="5">
        <f t="shared" ca="1" si="149"/>
        <v>-2031577.4254000038</v>
      </c>
      <c r="AL93" s="5">
        <f t="shared" ca="1" si="149"/>
        <v>-1064908.7412900031</v>
      </c>
      <c r="AM93" s="5">
        <f t="shared" ca="1" si="149"/>
        <v>-515486.86239039898</v>
      </c>
      <c r="AN93" s="5">
        <f t="shared" ca="1" si="149"/>
        <v>74256.818809597753</v>
      </c>
      <c r="AO93" s="5">
        <f t="shared" ca="1" si="149"/>
        <v>474637.84167626657</v>
      </c>
      <c r="AP93" s="5">
        <f t="shared" ca="1" si="149"/>
        <v>918037.3112493431</v>
      </c>
      <c r="AQ93" s="5">
        <f t="shared" ca="1" si="149"/>
        <v>1707746.289456683</v>
      </c>
      <c r="AR93" s="5">
        <f t="shared" ca="1" si="149"/>
        <v>2426415.846780418</v>
      </c>
      <c r="AS93" s="5">
        <f t="shared" ca="1" si="149"/>
        <v>2185581.1629252429</v>
      </c>
      <c r="AT93" s="5">
        <f t="shared" ca="1" si="149"/>
        <v>2920079.0076049725</v>
      </c>
      <c r="AU93" s="5">
        <f t="shared" ca="1" si="149"/>
        <v>3535114.226201375</v>
      </c>
      <c r="AV93" s="5">
        <f t="shared" ca="1" si="149"/>
        <v>2597086.1900151963</v>
      </c>
      <c r="AW93" s="5">
        <f t="shared" ca="1" si="149"/>
        <v>3459411.1060523549</v>
      </c>
      <c r="AX93" s="5">
        <f t="shared" ca="1" si="149"/>
        <v>4207959.0155809494</v>
      </c>
      <c r="AY93" s="5">
        <f t="shared" ca="1" si="149"/>
        <v>3570101.1285522487</v>
      </c>
      <c r="AZ93" s="5">
        <f t="shared" ca="1" si="149"/>
        <v>4250201.3133474644</v>
      </c>
      <c r="BA93" s="5">
        <f t="shared" ca="1" si="149"/>
        <v>4615478.2328868443</v>
      </c>
      <c r="BB93" s="5">
        <f t="shared" ca="1" si="149"/>
        <v>4276123.1563002234</v>
      </c>
      <c r="BC93" s="5">
        <f t="shared" ca="1" si="149"/>
        <v>5499573.2187868617</v>
      </c>
      <c r="BD93" s="5">
        <f t="shared" ca="1" si="149"/>
        <v>6710491.8878639899</v>
      </c>
      <c r="BE93" s="5">
        <f t="shared" ca="1" si="149"/>
        <v>6532837.1134585906</v>
      </c>
      <c r="BF93" s="5">
        <f t="shared" ca="1" si="149"/>
        <v>6839552.4877795493</v>
      </c>
      <c r="BG93" s="5">
        <f t="shared" ca="1" si="149"/>
        <v>6861538.7825696683</v>
      </c>
      <c r="BH93" s="5">
        <f t="shared" ca="1" si="149"/>
        <v>6355100.0178925637</v>
      </c>
      <c r="BI93" s="5">
        <f t="shared" ca="1" si="149"/>
        <v>6644168.9647785043</v>
      </c>
      <c r="BJ93" s="5">
        <f t="shared" ca="1" si="149"/>
        <v>7006424.0852885386</v>
      </c>
      <c r="BK93" s="5">
        <f t="shared" ca="1" si="149"/>
        <v>7184885.4637043281</v>
      </c>
      <c r="BL93" s="5">
        <f t="shared" ca="1" si="149"/>
        <v>7286586.697708684</v>
      </c>
      <c r="BM93" s="5">
        <f t="shared" ca="1" si="149"/>
        <v>7149742.5106020765</v>
      </c>
      <c r="BN93" s="5">
        <f t="shared" ca="1" si="149"/>
        <v>7118305.4479985731</v>
      </c>
      <c r="BO93" s="5">
        <f t="shared" ca="1" si="149"/>
        <v>7404278.2655061809</v>
      </c>
      <c r="BP93" s="5">
        <f t="shared" ca="1" si="149"/>
        <v>7747897.4419992147</v>
      </c>
      <c r="BQ93" s="5">
        <f t="shared" ca="1" si="149"/>
        <v>7482954.1062684944</v>
      </c>
      <c r="BR93" s="5">
        <f t="shared" ca="1" si="149"/>
        <v>7734097.4880603822</v>
      </c>
      <c r="BS93" s="5">
        <f t="shared" ca="1" si="149"/>
        <v>7756946.3522113161</v>
      </c>
      <c r="BT93" s="5">
        <f t="shared" ca="1" si="149"/>
        <v>7091296.2865944747</v>
      </c>
      <c r="BU93" s="5">
        <f t="shared" ca="1" si="149"/>
        <v>7338691.9980014861</v>
      </c>
      <c r="BV93" s="5">
        <f t="shared" ca="1" si="149"/>
        <v>7661461.9638935849</v>
      </c>
      <c r="BW93" s="5">
        <f t="shared" ca="1" si="149"/>
        <v>7306177.8823932782</v>
      </c>
      <c r="BX93" s="5">
        <f t="shared" ca="1" si="149"/>
        <v>7412282.9131966978</v>
      </c>
      <c r="BY93" s="5">
        <f t="shared" ca="1" si="149"/>
        <v>7296354.4126538727</v>
      </c>
      <c r="BZ93" s="5">
        <f t="shared" ca="1" si="149"/>
        <v>7036704.9527102401</v>
      </c>
      <c r="CA93" s="5">
        <f t="shared" ca="1" si="149"/>
        <v>7280839.3136952566</v>
      </c>
      <c r="CB93" s="5">
        <f t="shared" ca="1" si="149"/>
        <v>7666314.025158939</v>
      </c>
      <c r="CC93" s="5">
        <f t="shared" ca="1" si="149"/>
        <v>7681783.2771127867</v>
      </c>
      <c r="CD93" s="5">
        <f t="shared" ca="1" si="149"/>
        <v>7826923.8530314667</v>
      </c>
      <c r="CE93" s="5">
        <f t="shared" ca="1" si="149"/>
        <v>7850330.4490546687</v>
      </c>
      <c r="CF93" s="5">
        <f t="shared" ca="1" si="149"/>
        <v>0</v>
      </c>
    </row>
    <row r="94" spans="2:84" x14ac:dyDescent="0.3">
      <c r="X94" s="109"/>
    </row>
    <row r="95" spans="2:84" x14ac:dyDescent="0.3">
      <c r="B95" s="13">
        <f>ROW()</f>
        <v>95</v>
      </c>
      <c r="H95" s="1" t="s">
        <v>293</v>
      </c>
      <c r="M95" s="53" t="s">
        <v>16</v>
      </c>
      <c r="U95" s="31">
        <f ca="1">IFERROR(XIRR(INDIRECT(ADDRESS($B93,SUMIFS($W$2:$ZZ$2,$W95:$ZZ95,1),4,1)&amp;":"&amp;ADDRESS($B93,SUMIFS($2:$2,$1:$1,$P$8),4,1)),INDIRECT(ADDRESS(7,SUMIFS($W$2:$ZZ$2,$W95:$ZZ95,1),4,1)&amp;":"&amp;ADDRESS(7,SUMIFS($2:$2,$1:$1,$P$8),4,1))),0)</f>
        <v>0.75895658731460558</v>
      </c>
      <c r="X95" s="5">
        <f ca="1">IF(AND(X93&lt;&gt;0,SUM($W95:W95)&lt;&gt;1),1,0)</f>
        <v>1</v>
      </c>
      <c r="Y95" s="5">
        <f ca="1">IF(AND(Y93&lt;&gt;0,SUM($W95:X95)&lt;&gt;1),1,0)</f>
        <v>0</v>
      </c>
      <c r="Z95" s="5">
        <f ca="1">IF(AND(Z93&lt;&gt;0,SUM($W95:Y95)&lt;&gt;1),1,0)</f>
        <v>0</v>
      </c>
      <c r="AA95" s="5">
        <f ca="1">IF(AND(AA93&lt;&gt;0,SUM($W95:Z95)&lt;&gt;1),1,0)</f>
        <v>0</v>
      </c>
      <c r="AB95" s="5">
        <f ca="1">IF(AND(AB93&lt;&gt;0,SUM($W95:AA95)&lt;&gt;1),1,0)</f>
        <v>0</v>
      </c>
      <c r="AC95" s="5">
        <f ca="1">IF(AND(AC93&lt;&gt;0,SUM($W95:AB95)&lt;&gt;1),1,0)</f>
        <v>0</v>
      </c>
      <c r="AD95" s="5">
        <f ca="1">IF(AND(AD93&lt;&gt;0,SUM($W95:AC95)&lt;&gt;1),1,0)</f>
        <v>0</v>
      </c>
      <c r="AE95" s="5">
        <f ca="1">IF(AND(AE93&lt;&gt;0,SUM($W95:AD95)&lt;&gt;1),1,0)</f>
        <v>0</v>
      </c>
      <c r="AF95" s="5">
        <f ca="1">IF(AND(AF93&lt;&gt;0,SUM($W95:AE95)&lt;&gt;1),1,0)</f>
        <v>0</v>
      </c>
      <c r="AG95" s="5">
        <f ca="1">IF(AND(AG93&lt;&gt;0,SUM($W95:AF95)&lt;&gt;1),1,0)</f>
        <v>0</v>
      </c>
      <c r="AH95" s="5">
        <f ca="1">IF(AND(AH93&lt;&gt;0,SUM($W95:AG95)&lt;&gt;1),1,0)</f>
        <v>0</v>
      </c>
      <c r="AI95" s="5">
        <f ca="1">IF(AND(AI93&lt;&gt;0,SUM($W95:AH95)&lt;&gt;1),1,0)</f>
        <v>0</v>
      </c>
      <c r="AJ95" s="5">
        <f ca="1">IF(AND(AJ93&lt;&gt;0,SUM($W95:AI95)&lt;&gt;1),1,0)</f>
        <v>0</v>
      </c>
      <c r="AK95" s="5">
        <f ca="1">IF(AND(AK93&lt;&gt;0,SUM($W95:AJ95)&lt;&gt;1),1,0)</f>
        <v>0</v>
      </c>
      <c r="AL95" s="5">
        <f ca="1">IF(AND(AL93&lt;&gt;0,SUM($W95:AK95)&lt;&gt;1),1,0)</f>
        <v>0</v>
      </c>
      <c r="AM95" s="5">
        <f ca="1">IF(AND(AM93&lt;&gt;0,SUM($W95:AL95)&lt;&gt;1),1,0)</f>
        <v>0</v>
      </c>
      <c r="AN95" s="5">
        <f ca="1">IF(AND(AN93&lt;&gt;0,SUM($W95:AM95)&lt;&gt;1),1,0)</f>
        <v>0</v>
      </c>
      <c r="AO95" s="5">
        <f ca="1">IF(AND(AO93&lt;&gt;0,SUM($W95:AN95)&lt;&gt;1),1,0)</f>
        <v>0</v>
      </c>
      <c r="AP95" s="5">
        <f ca="1">IF(AND(AP93&lt;&gt;0,SUM($W95:AO95)&lt;&gt;1),1,0)</f>
        <v>0</v>
      </c>
      <c r="AQ95" s="5">
        <f ca="1">IF(AND(AQ93&lt;&gt;0,SUM($W95:AP95)&lt;&gt;1),1,0)</f>
        <v>0</v>
      </c>
      <c r="AR95" s="5">
        <f ca="1">IF(AND(AR93&lt;&gt;0,SUM($W95:AQ95)&lt;&gt;1),1,0)</f>
        <v>0</v>
      </c>
      <c r="AS95" s="5">
        <f ca="1">IF(AND(AS93&lt;&gt;0,SUM($W95:AR95)&lt;&gt;1),1,0)</f>
        <v>0</v>
      </c>
      <c r="AT95" s="5">
        <f ca="1">IF(AND(AT93&lt;&gt;0,SUM($W95:AS95)&lt;&gt;1),1,0)</f>
        <v>0</v>
      </c>
      <c r="AU95" s="5">
        <f ca="1">IF(AND(AU93&lt;&gt;0,SUM($W95:AT95)&lt;&gt;1),1,0)</f>
        <v>0</v>
      </c>
      <c r="AV95" s="5">
        <f ca="1">IF(AND(AV93&lt;&gt;0,SUM($W95:AU95)&lt;&gt;1),1,0)</f>
        <v>0</v>
      </c>
      <c r="AW95" s="5">
        <f ca="1">IF(AND(AW93&lt;&gt;0,SUM($W95:AV95)&lt;&gt;1),1,0)</f>
        <v>0</v>
      </c>
      <c r="AX95" s="5">
        <f ca="1">IF(AND(AX93&lt;&gt;0,SUM($W95:AW95)&lt;&gt;1),1,0)</f>
        <v>0</v>
      </c>
      <c r="AY95" s="5">
        <f ca="1">IF(AND(AY93&lt;&gt;0,SUM($W95:AX95)&lt;&gt;1),1,0)</f>
        <v>0</v>
      </c>
      <c r="AZ95" s="5">
        <f ca="1">IF(AND(AZ93&lt;&gt;0,SUM($W95:AY95)&lt;&gt;1),1,0)</f>
        <v>0</v>
      </c>
      <c r="BA95" s="5">
        <f ca="1">IF(AND(BA93&lt;&gt;0,SUM($W95:AZ95)&lt;&gt;1),1,0)</f>
        <v>0</v>
      </c>
      <c r="BB95" s="5">
        <f ca="1">IF(AND(BB93&lt;&gt;0,SUM($W95:BA95)&lt;&gt;1),1,0)</f>
        <v>0</v>
      </c>
      <c r="BC95" s="5">
        <f ca="1">IF(AND(BC93&lt;&gt;0,SUM($W95:BB95)&lt;&gt;1),1,0)</f>
        <v>0</v>
      </c>
      <c r="BD95" s="5">
        <f ca="1">IF(AND(BD93&lt;&gt;0,SUM($W95:BC95)&lt;&gt;1),1,0)</f>
        <v>0</v>
      </c>
      <c r="BE95" s="5">
        <f ca="1">IF(AND(BE93&lt;&gt;0,SUM($W95:BD95)&lt;&gt;1),1,0)</f>
        <v>0</v>
      </c>
      <c r="BF95" s="5">
        <f ca="1">IF(AND(BF93&lt;&gt;0,SUM($W95:BE95)&lt;&gt;1),1,0)</f>
        <v>0</v>
      </c>
      <c r="BG95" s="5">
        <f ca="1">IF(AND(BG93&lt;&gt;0,SUM($W95:BF95)&lt;&gt;1),1,0)</f>
        <v>0</v>
      </c>
      <c r="BH95" s="5">
        <f ca="1">IF(AND(BH93&lt;&gt;0,SUM($W95:BG95)&lt;&gt;1),1,0)</f>
        <v>0</v>
      </c>
      <c r="BI95" s="5">
        <f ca="1">IF(AND(BI93&lt;&gt;0,SUM($W95:BH95)&lt;&gt;1),1,0)</f>
        <v>0</v>
      </c>
      <c r="BJ95" s="5">
        <f ca="1">IF(AND(BJ93&lt;&gt;0,SUM($W95:BI95)&lt;&gt;1),1,0)</f>
        <v>0</v>
      </c>
      <c r="BK95" s="5">
        <f ca="1">IF(AND(BK93&lt;&gt;0,SUM($W95:BJ95)&lt;&gt;1),1,0)</f>
        <v>0</v>
      </c>
      <c r="BL95" s="5">
        <f ca="1">IF(AND(BL93&lt;&gt;0,SUM($W95:BK95)&lt;&gt;1),1,0)</f>
        <v>0</v>
      </c>
      <c r="BM95" s="5">
        <f ca="1">IF(AND(BM93&lt;&gt;0,SUM($W95:BL95)&lt;&gt;1),1,0)</f>
        <v>0</v>
      </c>
      <c r="BN95" s="5">
        <f ca="1">IF(AND(BN93&lt;&gt;0,SUM($W95:BM95)&lt;&gt;1),1,0)</f>
        <v>0</v>
      </c>
      <c r="BO95" s="5">
        <f ca="1">IF(AND(BO93&lt;&gt;0,SUM($W95:BN95)&lt;&gt;1),1,0)</f>
        <v>0</v>
      </c>
      <c r="BP95" s="5">
        <f ca="1">IF(AND(BP93&lt;&gt;0,SUM($W95:BO95)&lt;&gt;1),1,0)</f>
        <v>0</v>
      </c>
      <c r="BQ95" s="5">
        <f ca="1">IF(AND(BQ93&lt;&gt;0,SUM($W95:BP95)&lt;&gt;1),1,0)</f>
        <v>0</v>
      </c>
      <c r="BR95" s="5">
        <f ca="1">IF(AND(BR93&lt;&gt;0,SUM($W95:BQ95)&lt;&gt;1),1,0)</f>
        <v>0</v>
      </c>
      <c r="BS95" s="5">
        <f ca="1">IF(AND(BS93&lt;&gt;0,SUM($W95:BR95)&lt;&gt;1),1,0)</f>
        <v>0</v>
      </c>
      <c r="BT95" s="5">
        <f ca="1">IF(AND(BT93&lt;&gt;0,SUM($W95:BS95)&lt;&gt;1),1,0)</f>
        <v>0</v>
      </c>
      <c r="BU95" s="5">
        <f ca="1">IF(AND(BU93&lt;&gt;0,SUM($W95:BT95)&lt;&gt;1),1,0)</f>
        <v>0</v>
      </c>
      <c r="BV95" s="5">
        <f ca="1">IF(AND(BV93&lt;&gt;0,SUM($W95:BU95)&lt;&gt;1),1,0)</f>
        <v>0</v>
      </c>
      <c r="BW95" s="5">
        <f ca="1">IF(AND(BW93&lt;&gt;0,SUM($W95:BV95)&lt;&gt;1),1,0)</f>
        <v>0</v>
      </c>
      <c r="BX95" s="5">
        <f ca="1">IF(AND(BX93&lt;&gt;0,SUM($W95:BW95)&lt;&gt;1),1,0)</f>
        <v>0</v>
      </c>
      <c r="BY95" s="5">
        <f ca="1">IF(AND(BY93&lt;&gt;0,SUM($W95:BX95)&lt;&gt;1),1,0)</f>
        <v>0</v>
      </c>
      <c r="BZ95" s="5">
        <f ca="1">IF(AND(BZ93&lt;&gt;0,SUM($W95:BY95)&lt;&gt;1),1,0)</f>
        <v>0</v>
      </c>
      <c r="CA95" s="5">
        <f ca="1">IF(AND(CA93&lt;&gt;0,SUM($W95:BZ95)&lt;&gt;1),1,0)</f>
        <v>0</v>
      </c>
      <c r="CB95" s="5">
        <f ca="1">IF(AND(CB93&lt;&gt;0,SUM($W95:CA95)&lt;&gt;1),1,0)</f>
        <v>0</v>
      </c>
      <c r="CC95" s="5">
        <f ca="1">IF(AND(CC93&lt;&gt;0,SUM($W95:CB95)&lt;&gt;1),1,0)</f>
        <v>0</v>
      </c>
      <c r="CD95" s="5">
        <f ca="1">IF(AND(CD93&lt;&gt;0,SUM($W95:CC95)&lt;&gt;1),1,0)</f>
        <v>0</v>
      </c>
      <c r="CE95" s="5">
        <f ca="1">IF(AND(CE93&lt;&gt;0,SUM($W95:CD95)&lt;&gt;1),1,0)</f>
        <v>0</v>
      </c>
      <c r="CF95" s="5">
        <f ca="1">IF(AND(CF93&lt;&gt;0,SUM($W95:CE95)&lt;&gt;1),1,0)</f>
        <v>0</v>
      </c>
    </row>
    <row r="96" spans="2:84" x14ac:dyDescent="0.3">
      <c r="X96" s="109"/>
    </row>
    <row r="97" spans="2:84" x14ac:dyDescent="0.3">
      <c r="B97" s="13">
        <f>ROW()</f>
        <v>97</v>
      </c>
      <c r="G97" s="118"/>
      <c r="H97" s="1" t="s">
        <v>279</v>
      </c>
      <c r="M97" s="53" t="s">
        <v>18</v>
      </c>
      <c r="P97" s="72"/>
      <c r="U97" s="5">
        <f ca="1">U98+U100</f>
        <v>280218921.79373193</v>
      </c>
      <c r="X97" s="5">
        <f ca="1">IF(X$4="",0,($U$98+$U$100)*X101)</f>
        <v>284901089.63455033</v>
      </c>
      <c r="Y97" s="5">
        <f t="shared" ref="Y97:CF97" ca="1" si="150">IF(Y$4="",0,($U$98+$U$100)*Y101)</f>
        <v>289661491.64866894</v>
      </c>
      <c r="Z97" s="5">
        <f t="shared" ca="1" si="150"/>
        <v>294501435.04806298</v>
      </c>
      <c r="AA97" s="5">
        <f t="shared" ca="1" si="150"/>
        <v>299422248.8868655</v>
      </c>
      <c r="AB97" s="5">
        <f t="shared" ca="1" si="150"/>
        <v>304425284.42632693</v>
      </c>
      <c r="AC97" s="5">
        <f t="shared" ca="1" si="150"/>
        <v>309511915.50587326</v>
      </c>
      <c r="AD97" s="5">
        <f t="shared" ca="1" si="150"/>
        <v>314683538.92036361</v>
      </c>
      <c r="AE97" s="5">
        <f t="shared" ca="1" si="150"/>
        <v>319941574.80365211</v>
      </c>
      <c r="AF97" s="5">
        <f t="shared" ca="1" si="150"/>
        <v>325287467.01855808</v>
      </c>
      <c r="AG97" s="5">
        <f t="shared" ca="1" si="150"/>
        <v>330722683.55335259</v>
      </c>
      <c r="AH97" s="5">
        <f t="shared" ca="1" si="150"/>
        <v>336248716.92486954</v>
      </c>
      <c r="AI97" s="5">
        <f t="shared" ca="1" si="150"/>
        <v>341867084.58835292</v>
      </c>
      <c r="AJ97" s="5">
        <f t="shared" ca="1" si="150"/>
        <v>347579329.35415137</v>
      </c>
      <c r="AK97" s="5">
        <f t="shared" ca="1" si="150"/>
        <v>353387019.81137609</v>
      </c>
      <c r="AL97" s="5">
        <f t="shared" ca="1" si="150"/>
        <v>359291750.75863683</v>
      </c>
      <c r="AM97" s="5">
        <f t="shared" ca="1" si="150"/>
        <v>365295143.64197588</v>
      </c>
      <c r="AN97" s="5">
        <f t="shared" ca="1" si="150"/>
        <v>371398847.00011891</v>
      </c>
      <c r="AO97" s="5">
        <f t="shared" ca="1" si="150"/>
        <v>377604536.91716534</v>
      </c>
      <c r="AP97" s="5">
        <f t="shared" ca="1" si="150"/>
        <v>383913917.48284358</v>
      </c>
      <c r="AQ97" s="5">
        <f t="shared" ca="1" si="150"/>
        <v>390328721.26045555</v>
      </c>
      <c r="AR97" s="5">
        <f t="shared" ca="1" si="150"/>
        <v>396850709.76264089</v>
      </c>
      <c r="AS97" s="5">
        <f t="shared" ca="1" si="150"/>
        <v>403481673.93509012</v>
      </c>
      <c r="AT97" s="5">
        <f t="shared" ca="1" si="150"/>
        <v>410223434.64834088</v>
      </c>
      <c r="AU97" s="5">
        <f t="shared" ca="1" si="150"/>
        <v>417077843.19779056</v>
      </c>
      <c r="AV97" s="5">
        <f t="shared" ca="1" si="150"/>
        <v>424046781.81206471</v>
      </c>
      <c r="AW97" s="5">
        <f t="shared" ca="1" si="150"/>
        <v>431132164.16987884</v>
      </c>
      <c r="AX97" s="5">
        <f t="shared" ca="1" si="150"/>
        <v>438335935.92553687</v>
      </c>
      <c r="AY97" s="5">
        <f t="shared" ca="1" si="150"/>
        <v>445660075.24321061</v>
      </c>
      <c r="AZ97" s="5">
        <f t="shared" ca="1" si="150"/>
        <v>453106593.34014499</v>
      </c>
      <c r="BA97" s="5">
        <f t="shared" ca="1" si="150"/>
        <v>460677535.03894174</v>
      </c>
      <c r="BB97" s="5">
        <f t="shared" ca="1" si="150"/>
        <v>468374979.32906914</v>
      </c>
      <c r="BC97" s="5">
        <f t="shared" ca="1" si="150"/>
        <v>476201039.9377557</v>
      </c>
      <c r="BD97" s="5">
        <f t="shared" ca="1" si="150"/>
        <v>484157865.91042185</v>
      </c>
      <c r="BE97" s="5">
        <f t="shared" ca="1" si="150"/>
        <v>492247642.20080996</v>
      </c>
      <c r="BF97" s="5">
        <f t="shared" ca="1" si="150"/>
        <v>500472590.27097583</v>
      </c>
      <c r="BG97" s="5">
        <f t="shared" ca="1" si="150"/>
        <v>508834968.7013045</v>
      </c>
      <c r="BH97" s="5">
        <f t="shared" ca="1" si="150"/>
        <v>517337073.81071895</v>
      </c>
      <c r="BI97" s="5">
        <f t="shared" ca="1" si="150"/>
        <v>525981240.28725207</v>
      </c>
      <c r="BJ97" s="5">
        <f t="shared" ca="1" si="150"/>
        <v>534769841.82915503</v>
      </c>
      <c r="BK97" s="5">
        <f t="shared" ca="1" si="150"/>
        <v>543705291.79671693</v>
      </c>
      <c r="BL97" s="5">
        <f t="shared" ca="1" si="150"/>
        <v>552790043.87497687</v>
      </c>
      <c r="BM97" s="5">
        <f t="shared" ca="1" si="150"/>
        <v>562026592.74750888</v>
      </c>
      <c r="BN97" s="5">
        <f t="shared" ca="1" si="150"/>
        <v>571417474.78146434</v>
      </c>
      <c r="BO97" s="5">
        <f t="shared" ca="1" si="150"/>
        <v>580965268.72406197</v>
      </c>
      <c r="BP97" s="5">
        <f t="shared" ca="1" si="150"/>
        <v>590672596.41071463</v>
      </c>
      <c r="BQ97" s="5">
        <f t="shared" ca="1" si="150"/>
        <v>600542123.48498821</v>
      </c>
      <c r="BR97" s="5">
        <f t="shared" ca="1" si="150"/>
        <v>610576560.13059056</v>
      </c>
      <c r="BS97" s="5">
        <f t="shared" ca="1" si="150"/>
        <v>620778661.81559145</v>
      </c>
      <c r="BT97" s="5">
        <f t="shared" ca="1" si="150"/>
        <v>631151230.04907703</v>
      </c>
      <c r="BU97" s="5">
        <f t="shared" ca="1" si="150"/>
        <v>641697113.15044761</v>
      </c>
      <c r="BV97" s="5">
        <f t="shared" ca="1" si="150"/>
        <v>652419207.03156912</v>
      </c>
      <c r="BW97" s="5">
        <f t="shared" ca="1" si="150"/>
        <v>663320455.99199462</v>
      </c>
      <c r="BX97" s="5">
        <f t="shared" ca="1" si="150"/>
        <v>674403853.5274719</v>
      </c>
      <c r="BY97" s="5">
        <f t="shared" ca="1" si="150"/>
        <v>685672443.15196085</v>
      </c>
      <c r="BZ97" s="5">
        <f t="shared" ca="1" si="150"/>
        <v>697129319.2333864</v>
      </c>
      <c r="CA97" s="5">
        <f t="shared" ca="1" si="150"/>
        <v>708777627.84335566</v>
      </c>
      <c r="CB97" s="5">
        <f t="shared" ca="1" si="150"/>
        <v>720620567.62107193</v>
      </c>
      <c r="CC97" s="5">
        <f t="shared" ca="1" si="150"/>
        <v>732661390.65168548</v>
      </c>
      <c r="CD97" s="5">
        <f t="shared" ca="1" si="150"/>
        <v>744903403.35932052</v>
      </c>
      <c r="CE97" s="5">
        <f t="shared" ca="1" si="150"/>
        <v>757349967.41502154</v>
      </c>
      <c r="CF97" s="5">
        <f t="shared" ca="1" si="150"/>
        <v>0</v>
      </c>
    </row>
    <row r="98" spans="2:84" x14ac:dyDescent="0.3">
      <c r="B98" s="13">
        <f>ROW()</f>
        <v>98</v>
      </c>
      <c r="H98" s="1" t="str">
        <f t="shared" ref="H98:H108" si="151">$H$97</f>
        <v>Оценка стоимости бизнеса</v>
      </c>
      <c r="I98" s="1" t="s">
        <v>289</v>
      </c>
      <c r="M98" s="53" t="s">
        <v>18</v>
      </c>
      <c r="U98" s="5">
        <f ca="1">SUM(INDIRECT(ADDRESS($B98,$X$2)&amp;":"&amp;ADDRESS($B98,$X$2-1+$P$8)))</f>
        <v>204417229.2088919</v>
      </c>
      <c r="X98" s="5">
        <f ca="1">IF(X$4="",0,IF(X101=0,0,X99/X101))</f>
        <v>0</v>
      </c>
      <c r="Y98" s="5">
        <f t="shared" ref="Y98:CF98" ca="1" si="152">IF(Y$4="",0,IF(Y101=0,0,Y99/Y101))</f>
        <v>0</v>
      </c>
      <c r="Z98" s="5">
        <f t="shared" ca="1" si="152"/>
        <v>0</v>
      </c>
      <c r="AA98" s="5">
        <f t="shared" ca="1" si="152"/>
        <v>0</v>
      </c>
      <c r="AB98" s="5">
        <f t="shared" ca="1" si="152"/>
        <v>0</v>
      </c>
      <c r="AC98" s="5">
        <f t="shared" ca="1" si="152"/>
        <v>0</v>
      </c>
      <c r="AD98" s="5">
        <f t="shared" ca="1" si="152"/>
        <v>0</v>
      </c>
      <c r="AE98" s="5">
        <f t="shared" ca="1" si="152"/>
        <v>0</v>
      </c>
      <c r="AF98" s="5">
        <f t="shared" ca="1" si="152"/>
        <v>0</v>
      </c>
      <c r="AG98" s="5">
        <f t="shared" ca="1" si="152"/>
        <v>0</v>
      </c>
      <c r="AH98" s="5">
        <f t="shared" ca="1" si="152"/>
        <v>0</v>
      </c>
      <c r="AI98" s="5">
        <f t="shared" ca="1" si="152"/>
        <v>0</v>
      </c>
      <c r="AJ98" s="5">
        <f t="shared" ca="1" si="152"/>
        <v>0</v>
      </c>
      <c r="AK98" s="5">
        <f t="shared" ca="1" si="152"/>
        <v>0</v>
      </c>
      <c r="AL98" s="5">
        <f t="shared" ca="1" si="152"/>
        <v>0</v>
      </c>
      <c r="AM98" s="5">
        <f t="shared" ca="1" si="152"/>
        <v>0</v>
      </c>
      <c r="AN98" s="5">
        <f t="shared" ca="1" si="152"/>
        <v>0</v>
      </c>
      <c r="AO98" s="5">
        <f t="shared" ca="1" si="152"/>
        <v>0</v>
      </c>
      <c r="AP98" s="5">
        <f t="shared" ca="1" si="152"/>
        <v>0</v>
      </c>
      <c r="AQ98" s="5">
        <f t="shared" ca="1" si="152"/>
        <v>0</v>
      </c>
      <c r="AR98" s="5">
        <f t="shared" ca="1" si="152"/>
        <v>0</v>
      </c>
      <c r="AS98" s="5">
        <f t="shared" ca="1" si="152"/>
        <v>0</v>
      </c>
      <c r="AT98" s="5">
        <f t="shared" ca="1" si="152"/>
        <v>0</v>
      </c>
      <c r="AU98" s="5">
        <f t="shared" ca="1" si="152"/>
        <v>0</v>
      </c>
      <c r="AV98" s="5">
        <f t="shared" ca="1" si="152"/>
        <v>0</v>
      </c>
      <c r="AW98" s="5">
        <f t="shared" ca="1" si="152"/>
        <v>0</v>
      </c>
      <c r="AX98" s="5">
        <f t="shared" ca="1" si="152"/>
        <v>0</v>
      </c>
      <c r="AY98" s="5">
        <f t="shared" ca="1" si="152"/>
        <v>0</v>
      </c>
      <c r="AZ98" s="5">
        <f t="shared" ca="1" si="152"/>
        <v>0</v>
      </c>
      <c r="BA98" s="5">
        <f t="shared" ca="1" si="152"/>
        <v>0</v>
      </c>
      <c r="BB98" s="5">
        <f t="shared" ca="1" si="152"/>
        <v>0</v>
      </c>
      <c r="BC98" s="5">
        <f t="shared" ca="1" si="152"/>
        <v>0</v>
      </c>
      <c r="BD98" s="5">
        <f t="shared" ca="1" si="152"/>
        <v>0</v>
      </c>
      <c r="BE98" s="5">
        <f t="shared" ca="1" si="152"/>
        <v>0</v>
      </c>
      <c r="BF98" s="5">
        <f t="shared" ca="1" si="152"/>
        <v>0</v>
      </c>
      <c r="BG98" s="5">
        <f t="shared" ca="1" si="152"/>
        <v>0</v>
      </c>
      <c r="BH98" s="5">
        <f t="shared" ca="1" si="152"/>
        <v>0</v>
      </c>
      <c r="BI98" s="5">
        <f t="shared" ca="1" si="152"/>
        <v>0</v>
      </c>
      <c r="BJ98" s="5">
        <f t="shared" ca="1" si="152"/>
        <v>0</v>
      </c>
      <c r="BK98" s="5">
        <f t="shared" ca="1" si="152"/>
        <v>0</v>
      </c>
      <c r="BL98" s="5">
        <f t="shared" ca="1" si="152"/>
        <v>0</v>
      </c>
      <c r="BM98" s="5">
        <f t="shared" ca="1" si="152"/>
        <v>0</v>
      </c>
      <c r="BN98" s="5">
        <f t="shared" ca="1" si="152"/>
        <v>0</v>
      </c>
      <c r="BO98" s="5">
        <f t="shared" ca="1" si="152"/>
        <v>0</v>
      </c>
      <c r="BP98" s="5">
        <f t="shared" ca="1" si="152"/>
        <v>0</v>
      </c>
      <c r="BQ98" s="5">
        <f t="shared" ca="1" si="152"/>
        <v>0</v>
      </c>
      <c r="BR98" s="5">
        <f t="shared" ca="1" si="152"/>
        <v>0</v>
      </c>
      <c r="BS98" s="5">
        <f t="shared" ca="1" si="152"/>
        <v>0</v>
      </c>
      <c r="BT98" s="5">
        <f t="shared" ca="1" si="152"/>
        <v>0</v>
      </c>
      <c r="BU98" s="5">
        <f t="shared" ca="1" si="152"/>
        <v>0</v>
      </c>
      <c r="BV98" s="5">
        <f t="shared" ca="1" si="152"/>
        <v>0</v>
      </c>
      <c r="BW98" s="5">
        <f t="shared" ca="1" si="152"/>
        <v>0</v>
      </c>
      <c r="BX98" s="5">
        <f t="shared" ca="1" si="152"/>
        <v>0</v>
      </c>
      <c r="BY98" s="5">
        <f t="shared" ca="1" si="152"/>
        <v>0</v>
      </c>
      <c r="BZ98" s="5">
        <f t="shared" ca="1" si="152"/>
        <v>0</v>
      </c>
      <c r="CA98" s="5">
        <f t="shared" ca="1" si="152"/>
        <v>0</v>
      </c>
      <c r="CB98" s="5">
        <f t="shared" ca="1" si="152"/>
        <v>0</v>
      </c>
      <c r="CC98" s="5">
        <f t="shared" ca="1" si="152"/>
        <v>0</v>
      </c>
      <c r="CD98" s="5">
        <f t="shared" ca="1" si="152"/>
        <v>0</v>
      </c>
      <c r="CE98" s="5">
        <f t="shared" ca="1" si="152"/>
        <v>204417229.2088919</v>
      </c>
      <c r="CF98" s="5">
        <f t="shared" ca="1" si="152"/>
        <v>0</v>
      </c>
    </row>
    <row r="99" spans="2:84" x14ac:dyDescent="0.3">
      <c r="B99" s="13">
        <f>ROW()</f>
        <v>99</v>
      </c>
      <c r="H99" s="1" t="str">
        <f t="shared" si="151"/>
        <v>Оценка стоимости бизнеса</v>
      </c>
      <c r="I99" s="1" t="s">
        <v>292</v>
      </c>
      <c r="M99" s="53" t="s">
        <v>18</v>
      </c>
      <c r="U99" s="5">
        <f ca="1">SUM(INDIRECT(ADDRESS($B99,$X$2)&amp;":"&amp;ADDRESS($B99,$X$2-1+$P$8)))</f>
        <v>552480114.08159757</v>
      </c>
      <c r="X99" s="5">
        <f ca="1">IF(X$4="",0,IF(X$1&lt;&gt;$P$8,0,IF(OR(SUMIFS($W93:X93,$W$1:X$1,"&gt;"&amp;(X$1-12))&lt;=0,$P$104-$P$103&lt;=0),0,SUMIFS($W93:X93,$W$1:X$1,"&gt;"&amp;(X$1-12))*(1+$P$103)/($P$104-$P$103))))</f>
        <v>0</v>
      </c>
      <c r="Y99" s="5">
        <f ca="1">IF(Y$4="",0,IF(Y$1&lt;&gt;$P$8,0,IF(OR(SUMIFS($W93:Y93,$W$1:Y$1,"&gt;"&amp;(Y$1-12))&lt;=0,$P$104-$P$103&lt;=0),0,SUMIFS($W93:Y93,$W$1:Y$1,"&gt;"&amp;(Y$1-12))*(1+$P$103)/($P$104-$P$103))))</f>
        <v>0</v>
      </c>
      <c r="Z99" s="5">
        <f ca="1">IF(Z$4="",0,IF(Z$1&lt;&gt;$P$8,0,IF(OR(SUMIFS($W93:Z93,$W$1:Z$1,"&gt;"&amp;(Z$1-12))&lt;=0,$P$104-$P$103&lt;=0),0,SUMIFS($W93:Z93,$W$1:Z$1,"&gt;"&amp;(Z$1-12))*(1+$P$103)/($P$104-$P$103))))</f>
        <v>0</v>
      </c>
      <c r="AA99" s="5">
        <f ca="1">IF(AA$4="",0,IF(AA$1&lt;&gt;$P$8,0,IF(OR(SUMIFS($W93:AA93,$W$1:AA$1,"&gt;"&amp;(AA$1-12))&lt;=0,$P$104-$P$103&lt;=0),0,SUMIFS($W93:AA93,$W$1:AA$1,"&gt;"&amp;(AA$1-12))*(1+$P$103)/($P$104-$P$103))))</f>
        <v>0</v>
      </c>
      <c r="AB99" s="5">
        <f ca="1">IF(AB$4="",0,IF(AB$1&lt;&gt;$P$8,0,IF(OR(SUMIFS($W93:AB93,$W$1:AB$1,"&gt;"&amp;(AB$1-12))&lt;=0,$P$104-$P$103&lt;=0),0,SUMIFS($W93:AB93,$W$1:AB$1,"&gt;"&amp;(AB$1-12))*(1+$P$103)/($P$104-$P$103))))</f>
        <v>0</v>
      </c>
      <c r="AC99" s="5">
        <f ca="1">IF(AC$4="",0,IF(AC$1&lt;&gt;$P$8,0,IF(OR(SUMIFS($W93:AC93,$W$1:AC$1,"&gt;"&amp;(AC$1-12))&lt;=0,$P$104-$P$103&lt;=0),0,SUMIFS($W93:AC93,$W$1:AC$1,"&gt;"&amp;(AC$1-12))*(1+$P$103)/($P$104-$P$103))))</f>
        <v>0</v>
      </c>
      <c r="AD99" s="5">
        <f ca="1">IF(AD$4="",0,IF(AD$1&lt;&gt;$P$8,0,IF(OR(SUMIFS($W93:AD93,$W$1:AD$1,"&gt;"&amp;(AD$1-12))&lt;=0,$P$104-$P$103&lt;=0),0,SUMIFS($W93:AD93,$W$1:AD$1,"&gt;"&amp;(AD$1-12))*(1+$P$103)/($P$104-$P$103))))</f>
        <v>0</v>
      </c>
      <c r="AE99" s="5">
        <f ca="1">IF(AE$4="",0,IF(AE$1&lt;&gt;$P$8,0,IF(OR(SUMIFS($W93:AE93,$W$1:AE$1,"&gt;"&amp;(AE$1-12))&lt;=0,$P$104-$P$103&lt;=0),0,SUMIFS($W93:AE93,$W$1:AE$1,"&gt;"&amp;(AE$1-12))*(1+$P$103)/($P$104-$P$103))))</f>
        <v>0</v>
      </c>
      <c r="AF99" s="5">
        <f ca="1">IF(AF$4="",0,IF(AF$1&lt;&gt;$P$8,0,IF(OR(SUMIFS($W93:AF93,$W$1:AF$1,"&gt;"&amp;(AF$1-12))&lt;=0,$P$104-$P$103&lt;=0),0,SUMIFS($W93:AF93,$W$1:AF$1,"&gt;"&amp;(AF$1-12))*(1+$P$103)/($P$104-$P$103))))</f>
        <v>0</v>
      </c>
      <c r="AG99" s="5">
        <f ca="1">IF(AG$4="",0,IF(AG$1&lt;&gt;$P$8,0,IF(OR(SUMIFS($W93:AG93,$W$1:AG$1,"&gt;"&amp;(AG$1-12))&lt;=0,$P$104-$P$103&lt;=0),0,SUMIFS($W93:AG93,$W$1:AG$1,"&gt;"&amp;(AG$1-12))*(1+$P$103)/($P$104-$P$103))))</f>
        <v>0</v>
      </c>
      <c r="AH99" s="5">
        <f ca="1">IF(AH$4="",0,IF(AH$1&lt;&gt;$P$8,0,IF(OR(SUMIFS($W93:AH93,$W$1:AH$1,"&gt;"&amp;(AH$1-12))&lt;=0,$P$104-$P$103&lt;=0),0,SUMIFS($W93:AH93,$W$1:AH$1,"&gt;"&amp;(AH$1-12))*(1+$P$103)/($P$104-$P$103))))</f>
        <v>0</v>
      </c>
      <c r="AI99" s="5">
        <f ca="1">IF(AI$4="",0,IF(AI$1&lt;&gt;$P$8,0,IF(OR(SUMIFS($W93:AI93,$W$1:AI$1,"&gt;"&amp;(AI$1-12))&lt;=0,$P$104-$P$103&lt;=0),0,SUMIFS($W93:AI93,$W$1:AI$1,"&gt;"&amp;(AI$1-12))*(1+$P$103)/($P$104-$P$103))))</f>
        <v>0</v>
      </c>
      <c r="AJ99" s="5">
        <f ca="1">IF(AJ$4="",0,IF(AJ$1&lt;&gt;$P$8,0,IF(OR(SUMIFS($W93:AJ93,$W$1:AJ$1,"&gt;"&amp;(AJ$1-12))&lt;=0,$P$104-$P$103&lt;=0),0,SUMIFS($W93:AJ93,$W$1:AJ$1,"&gt;"&amp;(AJ$1-12))*(1+$P$103)/($P$104-$P$103))))</f>
        <v>0</v>
      </c>
      <c r="AK99" s="5">
        <f ca="1">IF(AK$4="",0,IF(AK$1&lt;&gt;$P$8,0,IF(OR(SUMIFS($W93:AK93,$W$1:AK$1,"&gt;"&amp;(AK$1-12))&lt;=0,$P$104-$P$103&lt;=0),0,SUMIFS($W93:AK93,$W$1:AK$1,"&gt;"&amp;(AK$1-12))*(1+$P$103)/($P$104-$P$103))))</f>
        <v>0</v>
      </c>
      <c r="AL99" s="5">
        <f ca="1">IF(AL$4="",0,IF(AL$1&lt;&gt;$P$8,0,IF(OR(SUMIFS($W93:AL93,$W$1:AL$1,"&gt;"&amp;(AL$1-12))&lt;=0,$P$104-$P$103&lt;=0),0,SUMIFS($W93:AL93,$W$1:AL$1,"&gt;"&amp;(AL$1-12))*(1+$P$103)/($P$104-$P$103))))</f>
        <v>0</v>
      </c>
      <c r="AM99" s="5">
        <f ca="1">IF(AM$4="",0,IF(AM$1&lt;&gt;$P$8,0,IF(OR(SUMIFS($W93:AM93,$W$1:AM$1,"&gt;"&amp;(AM$1-12))&lt;=0,$P$104-$P$103&lt;=0),0,SUMIFS($W93:AM93,$W$1:AM$1,"&gt;"&amp;(AM$1-12))*(1+$P$103)/($P$104-$P$103))))</f>
        <v>0</v>
      </c>
      <c r="AN99" s="5">
        <f ca="1">IF(AN$4="",0,IF(AN$1&lt;&gt;$P$8,0,IF(OR(SUMIFS($W93:AN93,$W$1:AN$1,"&gt;"&amp;(AN$1-12))&lt;=0,$P$104-$P$103&lt;=0),0,SUMIFS($W93:AN93,$W$1:AN$1,"&gt;"&amp;(AN$1-12))*(1+$P$103)/($P$104-$P$103))))</f>
        <v>0</v>
      </c>
      <c r="AO99" s="5">
        <f ca="1">IF(AO$4="",0,IF(AO$1&lt;&gt;$P$8,0,IF(OR(SUMIFS($W93:AO93,$W$1:AO$1,"&gt;"&amp;(AO$1-12))&lt;=0,$P$104-$P$103&lt;=0),0,SUMIFS($W93:AO93,$W$1:AO$1,"&gt;"&amp;(AO$1-12))*(1+$P$103)/($P$104-$P$103))))</f>
        <v>0</v>
      </c>
      <c r="AP99" s="5">
        <f ca="1">IF(AP$4="",0,IF(AP$1&lt;&gt;$P$8,0,IF(OR(SUMIFS($W93:AP93,$W$1:AP$1,"&gt;"&amp;(AP$1-12))&lt;=0,$P$104-$P$103&lt;=0),0,SUMIFS($W93:AP93,$W$1:AP$1,"&gt;"&amp;(AP$1-12))*(1+$P$103)/($P$104-$P$103))))</f>
        <v>0</v>
      </c>
      <c r="AQ99" s="5">
        <f ca="1">IF(AQ$4="",0,IF(AQ$1&lt;&gt;$P$8,0,IF(OR(SUMIFS($W93:AQ93,$W$1:AQ$1,"&gt;"&amp;(AQ$1-12))&lt;=0,$P$104-$P$103&lt;=0),0,SUMIFS($W93:AQ93,$W$1:AQ$1,"&gt;"&amp;(AQ$1-12))*(1+$P$103)/($P$104-$P$103))))</f>
        <v>0</v>
      </c>
      <c r="AR99" s="5">
        <f ca="1">IF(AR$4="",0,IF(AR$1&lt;&gt;$P$8,0,IF(OR(SUMIFS($W93:AR93,$W$1:AR$1,"&gt;"&amp;(AR$1-12))&lt;=0,$P$104-$P$103&lt;=0),0,SUMIFS($W93:AR93,$W$1:AR$1,"&gt;"&amp;(AR$1-12))*(1+$P$103)/($P$104-$P$103))))</f>
        <v>0</v>
      </c>
      <c r="AS99" s="5">
        <f ca="1">IF(AS$4="",0,IF(AS$1&lt;&gt;$P$8,0,IF(OR(SUMIFS($W93:AS93,$W$1:AS$1,"&gt;"&amp;(AS$1-12))&lt;=0,$P$104-$P$103&lt;=0),0,SUMIFS($W93:AS93,$W$1:AS$1,"&gt;"&amp;(AS$1-12))*(1+$P$103)/($P$104-$P$103))))</f>
        <v>0</v>
      </c>
      <c r="AT99" s="5">
        <f ca="1">IF(AT$4="",0,IF(AT$1&lt;&gt;$P$8,0,IF(OR(SUMIFS($W93:AT93,$W$1:AT$1,"&gt;"&amp;(AT$1-12))&lt;=0,$P$104-$P$103&lt;=0),0,SUMIFS($W93:AT93,$W$1:AT$1,"&gt;"&amp;(AT$1-12))*(1+$P$103)/($P$104-$P$103))))</f>
        <v>0</v>
      </c>
      <c r="AU99" s="5">
        <f ca="1">IF(AU$4="",0,IF(AU$1&lt;&gt;$P$8,0,IF(OR(SUMIFS($W93:AU93,$W$1:AU$1,"&gt;"&amp;(AU$1-12))&lt;=0,$P$104-$P$103&lt;=0),0,SUMIFS($W93:AU93,$W$1:AU$1,"&gt;"&amp;(AU$1-12))*(1+$P$103)/($P$104-$P$103))))</f>
        <v>0</v>
      </c>
      <c r="AV99" s="5">
        <f ca="1">IF(AV$4="",0,IF(AV$1&lt;&gt;$P$8,0,IF(OR(SUMIFS($W93:AV93,$W$1:AV$1,"&gt;"&amp;(AV$1-12))&lt;=0,$P$104-$P$103&lt;=0),0,SUMIFS($W93:AV93,$W$1:AV$1,"&gt;"&amp;(AV$1-12))*(1+$P$103)/($P$104-$P$103))))</f>
        <v>0</v>
      </c>
      <c r="AW99" s="5">
        <f ca="1">IF(AW$4="",0,IF(AW$1&lt;&gt;$P$8,0,IF(OR(SUMIFS($W93:AW93,$W$1:AW$1,"&gt;"&amp;(AW$1-12))&lt;=0,$P$104-$P$103&lt;=0),0,SUMIFS($W93:AW93,$W$1:AW$1,"&gt;"&amp;(AW$1-12))*(1+$P$103)/($P$104-$P$103))))</f>
        <v>0</v>
      </c>
      <c r="AX99" s="5">
        <f ca="1">IF(AX$4="",0,IF(AX$1&lt;&gt;$P$8,0,IF(OR(SUMIFS($W93:AX93,$W$1:AX$1,"&gt;"&amp;(AX$1-12))&lt;=0,$P$104-$P$103&lt;=0),0,SUMIFS($W93:AX93,$W$1:AX$1,"&gt;"&amp;(AX$1-12))*(1+$P$103)/($P$104-$P$103))))</f>
        <v>0</v>
      </c>
      <c r="AY99" s="5">
        <f ca="1">IF(AY$4="",0,IF(AY$1&lt;&gt;$P$8,0,IF(OR(SUMIFS($W93:AY93,$W$1:AY$1,"&gt;"&amp;(AY$1-12))&lt;=0,$P$104-$P$103&lt;=0),0,SUMIFS($W93:AY93,$W$1:AY$1,"&gt;"&amp;(AY$1-12))*(1+$P$103)/($P$104-$P$103))))</f>
        <v>0</v>
      </c>
      <c r="AZ99" s="5">
        <f ca="1">IF(AZ$4="",0,IF(AZ$1&lt;&gt;$P$8,0,IF(OR(SUMIFS($W93:AZ93,$W$1:AZ$1,"&gt;"&amp;(AZ$1-12))&lt;=0,$P$104-$P$103&lt;=0),0,SUMIFS($W93:AZ93,$W$1:AZ$1,"&gt;"&amp;(AZ$1-12))*(1+$P$103)/($P$104-$P$103))))</f>
        <v>0</v>
      </c>
      <c r="BA99" s="5">
        <f ca="1">IF(BA$4="",0,IF(BA$1&lt;&gt;$P$8,0,IF(OR(SUMIFS($W93:BA93,$W$1:BA$1,"&gt;"&amp;(BA$1-12))&lt;=0,$P$104-$P$103&lt;=0),0,SUMIFS($W93:BA93,$W$1:BA$1,"&gt;"&amp;(BA$1-12))*(1+$P$103)/($P$104-$P$103))))</f>
        <v>0</v>
      </c>
      <c r="BB99" s="5">
        <f ca="1">IF(BB$4="",0,IF(BB$1&lt;&gt;$P$8,0,IF(OR(SUMIFS($W93:BB93,$W$1:BB$1,"&gt;"&amp;(BB$1-12))&lt;=0,$P$104-$P$103&lt;=0),0,SUMIFS($W93:BB93,$W$1:BB$1,"&gt;"&amp;(BB$1-12))*(1+$P$103)/($P$104-$P$103))))</f>
        <v>0</v>
      </c>
      <c r="BC99" s="5">
        <f ca="1">IF(BC$4="",0,IF(BC$1&lt;&gt;$P$8,0,IF(OR(SUMIFS($W93:BC93,$W$1:BC$1,"&gt;"&amp;(BC$1-12))&lt;=0,$P$104-$P$103&lt;=0),0,SUMIFS($W93:BC93,$W$1:BC$1,"&gt;"&amp;(BC$1-12))*(1+$P$103)/($P$104-$P$103))))</f>
        <v>0</v>
      </c>
      <c r="BD99" s="5">
        <f ca="1">IF(BD$4="",0,IF(BD$1&lt;&gt;$P$8,0,IF(OR(SUMIFS($W93:BD93,$W$1:BD$1,"&gt;"&amp;(BD$1-12))&lt;=0,$P$104-$P$103&lt;=0),0,SUMIFS($W93:BD93,$W$1:BD$1,"&gt;"&amp;(BD$1-12))*(1+$P$103)/($P$104-$P$103))))</f>
        <v>0</v>
      </c>
      <c r="BE99" s="5">
        <f ca="1">IF(BE$4="",0,IF(BE$1&lt;&gt;$P$8,0,IF(OR(SUMIFS($W93:BE93,$W$1:BE$1,"&gt;"&amp;(BE$1-12))&lt;=0,$P$104-$P$103&lt;=0),0,SUMIFS($W93:BE93,$W$1:BE$1,"&gt;"&amp;(BE$1-12))*(1+$P$103)/($P$104-$P$103))))</f>
        <v>0</v>
      </c>
      <c r="BF99" s="5">
        <f ca="1">IF(BF$4="",0,IF(BF$1&lt;&gt;$P$8,0,IF(OR(SUMIFS($W93:BF93,$W$1:BF$1,"&gt;"&amp;(BF$1-12))&lt;=0,$P$104-$P$103&lt;=0),0,SUMIFS($W93:BF93,$W$1:BF$1,"&gt;"&amp;(BF$1-12))*(1+$P$103)/($P$104-$P$103))))</f>
        <v>0</v>
      </c>
      <c r="BG99" s="5">
        <f ca="1">IF(BG$4="",0,IF(BG$1&lt;&gt;$P$8,0,IF(OR(SUMIFS($W93:BG93,$W$1:BG$1,"&gt;"&amp;(BG$1-12))&lt;=0,$P$104-$P$103&lt;=0),0,SUMIFS($W93:BG93,$W$1:BG$1,"&gt;"&amp;(BG$1-12))*(1+$P$103)/($P$104-$P$103))))</f>
        <v>0</v>
      </c>
      <c r="BH99" s="5">
        <f ca="1">IF(BH$4="",0,IF(BH$1&lt;&gt;$P$8,0,IF(OR(SUMIFS($W93:BH93,$W$1:BH$1,"&gt;"&amp;(BH$1-12))&lt;=0,$P$104-$P$103&lt;=0),0,SUMIFS($W93:BH93,$W$1:BH$1,"&gt;"&amp;(BH$1-12))*(1+$P$103)/($P$104-$P$103))))</f>
        <v>0</v>
      </c>
      <c r="BI99" s="5">
        <f ca="1">IF(BI$4="",0,IF(BI$1&lt;&gt;$P$8,0,IF(OR(SUMIFS($W93:BI93,$W$1:BI$1,"&gt;"&amp;(BI$1-12))&lt;=0,$P$104-$P$103&lt;=0),0,SUMIFS($W93:BI93,$W$1:BI$1,"&gt;"&amp;(BI$1-12))*(1+$P$103)/($P$104-$P$103))))</f>
        <v>0</v>
      </c>
      <c r="BJ99" s="5">
        <f ca="1">IF(BJ$4="",0,IF(BJ$1&lt;&gt;$P$8,0,IF(OR(SUMIFS($W93:BJ93,$W$1:BJ$1,"&gt;"&amp;(BJ$1-12))&lt;=0,$P$104-$P$103&lt;=0),0,SUMIFS($W93:BJ93,$W$1:BJ$1,"&gt;"&amp;(BJ$1-12))*(1+$P$103)/($P$104-$P$103))))</f>
        <v>0</v>
      </c>
      <c r="BK99" s="5">
        <f ca="1">IF(BK$4="",0,IF(BK$1&lt;&gt;$P$8,0,IF(OR(SUMIFS($W93:BK93,$W$1:BK$1,"&gt;"&amp;(BK$1-12))&lt;=0,$P$104-$P$103&lt;=0),0,SUMIFS($W93:BK93,$W$1:BK$1,"&gt;"&amp;(BK$1-12))*(1+$P$103)/($P$104-$P$103))))</f>
        <v>0</v>
      </c>
      <c r="BL99" s="5">
        <f ca="1">IF(BL$4="",0,IF(BL$1&lt;&gt;$P$8,0,IF(OR(SUMIFS($W93:BL93,$W$1:BL$1,"&gt;"&amp;(BL$1-12))&lt;=0,$P$104-$P$103&lt;=0),0,SUMIFS($W93:BL93,$W$1:BL$1,"&gt;"&amp;(BL$1-12))*(1+$P$103)/($P$104-$P$103))))</f>
        <v>0</v>
      </c>
      <c r="BM99" s="5">
        <f ca="1">IF(BM$4="",0,IF(BM$1&lt;&gt;$P$8,0,IF(OR(SUMIFS($W93:BM93,$W$1:BM$1,"&gt;"&amp;(BM$1-12))&lt;=0,$P$104-$P$103&lt;=0),0,SUMIFS($W93:BM93,$W$1:BM$1,"&gt;"&amp;(BM$1-12))*(1+$P$103)/($P$104-$P$103))))</f>
        <v>0</v>
      </c>
      <c r="BN99" s="5">
        <f ca="1">IF(BN$4="",0,IF(BN$1&lt;&gt;$P$8,0,IF(OR(SUMIFS($W93:BN93,$W$1:BN$1,"&gt;"&amp;(BN$1-12))&lt;=0,$P$104-$P$103&lt;=0),0,SUMIFS($W93:BN93,$W$1:BN$1,"&gt;"&amp;(BN$1-12))*(1+$P$103)/($P$104-$P$103))))</f>
        <v>0</v>
      </c>
      <c r="BO99" s="5">
        <f ca="1">IF(BO$4="",0,IF(BO$1&lt;&gt;$P$8,0,IF(OR(SUMIFS($W93:BO93,$W$1:BO$1,"&gt;"&amp;(BO$1-12))&lt;=0,$P$104-$P$103&lt;=0),0,SUMIFS($W93:BO93,$W$1:BO$1,"&gt;"&amp;(BO$1-12))*(1+$P$103)/($P$104-$P$103))))</f>
        <v>0</v>
      </c>
      <c r="BP99" s="5">
        <f ca="1">IF(BP$4="",0,IF(BP$1&lt;&gt;$P$8,0,IF(OR(SUMIFS($W93:BP93,$W$1:BP$1,"&gt;"&amp;(BP$1-12))&lt;=0,$P$104-$P$103&lt;=0),0,SUMIFS($W93:BP93,$W$1:BP$1,"&gt;"&amp;(BP$1-12))*(1+$P$103)/($P$104-$P$103))))</f>
        <v>0</v>
      </c>
      <c r="BQ99" s="5">
        <f ca="1">IF(BQ$4="",0,IF(BQ$1&lt;&gt;$P$8,0,IF(OR(SUMIFS($W93:BQ93,$W$1:BQ$1,"&gt;"&amp;(BQ$1-12))&lt;=0,$P$104-$P$103&lt;=0),0,SUMIFS($W93:BQ93,$W$1:BQ$1,"&gt;"&amp;(BQ$1-12))*(1+$P$103)/($P$104-$P$103))))</f>
        <v>0</v>
      </c>
      <c r="BR99" s="5">
        <f ca="1">IF(BR$4="",0,IF(BR$1&lt;&gt;$P$8,0,IF(OR(SUMIFS($W93:BR93,$W$1:BR$1,"&gt;"&amp;(BR$1-12))&lt;=0,$P$104-$P$103&lt;=0),0,SUMIFS($W93:BR93,$W$1:BR$1,"&gt;"&amp;(BR$1-12))*(1+$P$103)/($P$104-$P$103))))</f>
        <v>0</v>
      </c>
      <c r="BS99" s="5">
        <f ca="1">IF(BS$4="",0,IF(BS$1&lt;&gt;$P$8,0,IF(OR(SUMIFS($W93:BS93,$W$1:BS$1,"&gt;"&amp;(BS$1-12))&lt;=0,$P$104-$P$103&lt;=0),0,SUMIFS($W93:BS93,$W$1:BS$1,"&gt;"&amp;(BS$1-12))*(1+$P$103)/($P$104-$P$103))))</f>
        <v>0</v>
      </c>
      <c r="BT99" s="5">
        <f ca="1">IF(BT$4="",0,IF(BT$1&lt;&gt;$P$8,0,IF(OR(SUMIFS($W93:BT93,$W$1:BT$1,"&gt;"&amp;(BT$1-12))&lt;=0,$P$104-$P$103&lt;=0),0,SUMIFS($W93:BT93,$W$1:BT$1,"&gt;"&amp;(BT$1-12))*(1+$P$103)/($P$104-$P$103))))</f>
        <v>0</v>
      </c>
      <c r="BU99" s="5">
        <f ca="1">IF(BU$4="",0,IF(BU$1&lt;&gt;$P$8,0,IF(OR(SUMIFS($W93:BU93,$W$1:BU$1,"&gt;"&amp;(BU$1-12))&lt;=0,$P$104-$P$103&lt;=0),0,SUMIFS($W93:BU93,$W$1:BU$1,"&gt;"&amp;(BU$1-12))*(1+$P$103)/($P$104-$P$103))))</f>
        <v>0</v>
      </c>
      <c r="BV99" s="5">
        <f ca="1">IF(BV$4="",0,IF(BV$1&lt;&gt;$P$8,0,IF(OR(SUMIFS($W93:BV93,$W$1:BV$1,"&gt;"&amp;(BV$1-12))&lt;=0,$P$104-$P$103&lt;=0),0,SUMIFS($W93:BV93,$W$1:BV$1,"&gt;"&amp;(BV$1-12))*(1+$P$103)/($P$104-$P$103))))</f>
        <v>0</v>
      </c>
      <c r="BW99" s="5">
        <f ca="1">IF(BW$4="",0,IF(BW$1&lt;&gt;$P$8,0,IF(OR(SUMIFS($W93:BW93,$W$1:BW$1,"&gt;"&amp;(BW$1-12))&lt;=0,$P$104-$P$103&lt;=0),0,SUMIFS($W93:BW93,$W$1:BW$1,"&gt;"&amp;(BW$1-12))*(1+$P$103)/($P$104-$P$103))))</f>
        <v>0</v>
      </c>
      <c r="BX99" s="5">
        <f ca="1">IF(BX$4="",0,IF(BX$1&lt;&gt;$P$8,0,IF(OR(SUMIFS($W93:BX93,$W$1:BX$1,"&gt;"&amp;(BX$1-12))&lt;=0,$P$104-$P$103&lt;=0),0,SUMIFS($W93:BX93,$W$1:BX$1,"&gt;"&amp;(BX$1-12))*(1+$P$103)/($P$104-$P$103))))</f>
        <v>0</v>
      </c>
      <c r="BY99" s="5">
        <f ca="1">IF(BY$4="",0,IF(BY$1&lt;&gt;$P$8,0,IF(OR(SUMIFS($W93:BY93,$W$1:BY$1,"&gt;"&amp;(BY$1-12))&lt;=0,$P$104-$P$103&lt;=0),0,SUMIFS($W93:BY93,$W$1:BY$1,"&gt;"&amp;(BY$1-12))*(1+$P$103)/($P$104-$P$103))))</f>
        <v>0</v>
      </c>
      <c r="BZ99" s="5">
        <f ca="1">IF(BZ$4="",0,IF(BZ$1&lt;&gt;$P$8,0,IF(OR(SUMIFS($W93:BZ93,$W$1:BZ$1,"&gt;"&amp;(BZ$1-12))&lt;=0,$P$104-$P$103&lt;=0),0,SUMIFS($W93:BZ93,$W$1:BZ$1,"&gt;"&amp;(BZ$1-12))*(1+$P$103)/($P$104-$P$103))))</f>
        <v>0</v>
      </c>
      <c r="CA99" s="5">
        <f ca="1">IF(CA$4="",0,IF(CA$1&lt;&gt;$P$8,0,IF(OR(SUMIFS($W93:CA93,$W$1:CA$1,"&gt;"&amp;(CA$1-12))&lt;=0,$P$104-$P$103&lt;=0),0,SUMIFS($W93:CA93,$W$1:CA$1,"&gt;"&amp;(CA$1-12))*(1+$P$103)/($P$104-$P$103))))</f>
        <v>0</v>
      </c>
      <c r="CB99" s="5">
        <f ca="1">IF(CB$4="",0,IF(CB$1&lt;&gt;$P$8,0,IF(OR(SUMIFS($W93:CB93,$W$1:CB$1,"&gt;"&amp;(CB$1-12))&lt;=0,$P$104-$P$103&lt;=0),0,SUMIFS($W93:CB93,$W$1:CB$1,"&gt;"&amp;(CB$1-12))*(1+$P$103)/($P$104-$P$103))))</f>
        <v>0</v>
      </c>
      <c r="CC99" s="5">
        <f ca="1">IF(CC$4="",0,IF(CC$1&lt;&gt;$P$8,0,IF(OR(SUMIFS($W93:CC93,$W$1:CC$1,"&gt;"&amp;(CC$1-12))&lt;=0,$P$104-$P$103&lt;=0),0,SUMIFS($W93:CC93,$W$1:CC$1,"&gt;"&amp;(CC$1-12))*(1+$P$103)/($P$104-$P$103))))</f>
        <v>0</v>
      </c>
      <c r="CD99" s="5">
        <f ca="1">IF(CD$4="",0,IF(CD$1&lt;&gt;$P$8,0,IF(OR(SUMIFS($W93:CD93,$W$1:CD$1,"&gt;"&amp;(CD$1-12))&lt;=0,$P$104-$P$103&lt;=0),0,SUMIFS($W93:CD93,$W$1:CD$1,"&gt;"&amp;(CD$1-12))*(1+$P$103)/($P$104-$P$103))))</f>
        <v>0</v>
      </c>
      <c r="CE99" s="5">
        <f ca="1">IF(CE$4="",0,IF(CE$1&lt;&gt;$P$8,0,IF(OR(SUMIFS($W93:CE93,$W$1:CE$1,"&gt;"&amp;(CE$1-12))&lt;=0,$P$104-$P$103&lt;=0),0,SUMIFS($W93:CE93,$W$1:CE$1,"&gt;"&amp;(CE$1-12))*(1+$P$103)/($P$104-$P$103))))</f>
        <v>552480114.08159757</v>
      </c>
      <c r="CF99" s="5">
        <f ca="1">IF(CF$4="",0,IF(CF$1&lt;&gt;$P$8,0,IF(OR(SUMIFS($W93:CF93,$W$1:CF$1,"&gt;"&amp;(CF$1-12))&lt;=0,$P$104-$P$103&lt;=0),0,SUMIFS($W93:CF93,$W$1:CF$1,"&gt;"&amp;(CF$1-12))*(1+$P$103)/($P$104-$P$103))))</f>
        <v>0</v>
      </c>
    </row>
    <row r="100" spans="2:84" x14ac:dyDescent="0.3">
      <c r="B100" s="13">
        <f>ROW()</f>
        <v>100</v>
      </c>
      <c r="H100" s="1" t="str">
        <f t="shared" si="151"/>
        <v>Оценка стоимости бизнеса</v>
      </c>
      <c r="I100" s="1" t="s">
        <v>288</v>
      </c>
      <c r="M100" s="53" t="s">
        <v>18</v>
      </c>
      <c r="U100" s="5">
        <f ca="1">SUM(INDIRECT(ADDRESS($B100,$X$2)&amp;":"&amp;ADDRESS($B100,$X$2-1+$P$8)))</f>
        <v>75801692.584840029</v>
      </c>
      <c r="X100" s="5">
        <f t="shared" ref="X100:BC100" ca="1" si="153">IF(X$4="",0,IF(X101=0,0,X93/X101))</f>
        <v>-584237.98855591018</v>
      </c>
      <c r="Y100" s="5">
        <f ca="1">IF(Y$4="",0,IF(Y101=0,0,Y93/Y101))</f>
        <v>-787464.70938138582</v>
      </c>
      <c r="Z100" s="5">
        <f t="shared" ca="1" si="153"/>
        <v>-975290.30645198678</v>
      </c>
      <c r="AA100" s="5">
        <f t="shared" ca="1" si="153"/>
        <v>-2025212.7188810117</v>
      </c>
      <c r="AB100" s="5">
        <f t="shared" ca="1" si="153"/>
        <v>-3309143.7386576906</v>
      </c>
      <c r="AC100" s="5">
        <f t="shared" ca="1" si="153"/>
        <v>-3254760.0702285413</v>
      </c>
      <c r="AD100" s="5">
        <f t="shared" ca="1" si="153"/>
        <v>-3269391.7670286829</v>
      </c>
      <c r="AE100" s="5">
        <f t="shared" ca="1" si="153"/>
        <v>-7544958.4921045052</v>
      </c>
      <c r="AF100" s="5">
        <f t="shared" ca="1" si="153"/>
        <v>-7420961.9076851336</v>
      </c>
      <c r="AG100" s="5">
        <f t="shared" ca="1" si="153"/>
        <v>-9492643.9776835516</v>
      </c>
      <c r="AH100" s="5">
        <f t="shared" ca="1" si="153"/>
        <v>-3403891.6089670435</v>
      </c>
      <c r="AI100" s="5">
        <f t="shared" ca="1" si="153"/>
        <v>-2134836.0655737706</v>
      </c>
      <c r="AJ100" s="5">
        <f t="shared" ca="1" si="153"/>
        <v>-1567126.7520863628</v>
      </c>
      <c r="AK100" s="5">
        <f t="shared" ca="1" si="153"/>
        <v>-1610943.2541974443</v>
      </c>
      <c r="AL100" s="5">
        <f t="shared" ca="1" si="153"/>
        <v>-830543.92054068507</v>
      </c>
      <c r="AM100" s="5">
        <f t="shared" ca="1" si="153"/>
        <v>-395431.40743049531</v>
      </c>
      <c r="AN100" s="5">
        <f t="shared" ca="1" si="153"/>
        <v>56026.468231473358</v>
      </c>
      <c r="AO100" s="5">
        <f t="shared" ca="1" si="153"/>
        <v>352226.97619812778</v>
      </c>
      <c r="AP100" s="5">
        <f t="shared" ca="1" si="153"/>
        <v>670075.80035491614</v>
      </c>
      <c r="AQ100" s="5">
        <f t="shared" ca="1" si="153"/>
        <v>1225999.5174925388</v>
      </c>
      <c r="AR100" s="5">
        <f t="shared" ca="1" si="153"/>
        <v>1713308.3441244268</v>
      </c>
      <c r="AS100" s="5">
        <f t="shared" ca="1" si="153"/>
        <v>1517890.9886899309</v>
      </c>
      <c r="AT100" s="5">
        <f t="shared" ca="1" si="153"/>
        <v>1994672.4685902474</v>
      </c>
      <c r="AU100" s="5">
        <f t="shared" ca="1" si="153"/>
        <v>2375110.3374102223</v>
      </c>
      <c r="AV100" s="5">
        <f t="shared" ca="1" si="153"/>
        <v>1716208.5014808241</v>
      </c>
      <c r="AW100" s="5">
        <f t="shared" ca="1" si="153"/>
        <v>2248480.9317016839</v>
      </c>
      <c r="AX100" s="5">
        <f t="shared" ca="1" si="153"/>
        <v>2690059.4764345707</v>
      </c>
      <c r="AY100" s="5">
        <f t="shared" ca="1" si="153"/>
        <v>2244782.3902366436</v>
      </c>
      <c r="AZ100" s="5">
        <f t="shared" ca="1" si="153"/>
        <v>2628491.5005385093</v>
      </c>
      <c r="BA100" s="5">
        <f t="shared" ca="1" si="153"/>
        <v>2807482.9693457102</v>
      </c>
      <c r="BB100" s="5">
        <f t="shared" ca="1" si="153"/>
        <v>2558314.7546269675</v>
      </c>
      <c r="BC100" s="5">
        <f t="shared" ca="1" si="153"/>
        <v>3236205.6115954169</v>
      </c>
      <c r="BD100" s="5">
        <f t="shared" ref="BD100:CF100" ca="1" si="154">IF(BD$4="",0,IF(BD101=0,0,BD93/BD101))</f>
        <v>3883871.2203650158</v>
      </c>
      <c r="BE100" s="5">
        <f t="shared" ca="1" si="154"/>
        <v>3718909.7828946998</v>
      </c>
      <c r="BF100" s="5">
        <f t="shared" ca="1" si="154"/>
        <v>3829524.4553543157</v>
      </c>
      <c r="BG100" s="5">
        <f t="shared" ca="1" si="154"/>
        <v>3778696.6654530931</v>
      </c>
      <c r="BH100" s="5">
        <f t="shared" ca="1" si="154"/>
        <v>3442280.4106955212</v>
      </c>
      <c r="BI100" s="5">
        <f t="shared" ca="1" si="154"/>
        <v>3539711.5351658151</v>
      </c>
      <c r="BJ100" s="5">
        <f t="shared" ca="1" si="154"/>
        <v>3671359.9931022702</v>
      </c>
      <c r="BK100" s="5">
        <f t="shared" ca="1" si="154"/>
        <v>3703000.2985577742</v>
      </c>
      <c r="BL100" s="5">
        <f t="shared" ca="1" si="154"/>
        <v>3693697.9792101225</v>
      </c>
      <c r="BM100" s="5">
        <f t="shared" ca="1" si="154"/>
        <v>3564765.7304425729</v>
      </c>
      <c r="BN100" s="5">
        <f t="shared" ca="1" si="154"/>
        <v>3490764.573483624</v>
      </c>
      <c r="BO100" s="5">
        <f t="shared" ca="1" si="154"/>
        <v>3571330.3082260005</v>
      </c>
      <c r="BP100" s="5">
        <f t="shared" ca="1" si="154"/>
        <v>3675652.9430320635</v>
      </c>
      <c r="BQ100" s="5">
        <f t="shared" ca="1" si="154"/>
        <v>3491620.7364810305</v>
      </c>
      <c r="BR100" s="5">
        <f t="shared" ca="1" si="154"/>
        <v>3549498.2950022845</v>
      </c>
      <c r="BS100" s="5">
        <f t="shared" ca="1" si="154"/>
        <v>3501478.5090570329</v>
      </c>
      <c r="BT100" s="5">
        <f t="shared" ca="1" si="154"/>
        <v>3148398.204650389</v>
      </c>
      <c r="BU100" s="5">
        <f t="shared" ca="1" si="154"/>
        <v>3204690.058460847</v>
      </c>
      <c r="BV100" s="5">
        <f t="shared" ca="1" si="154"/>
        <v>3290655.1305471687</v>
      </c>
      <c r="BW100" s="5">
        <f t="shared" ca="1" si="154"/>
        <v>3086485.9814637839</v>
      </c>
      <c r="BX100" s="5">
        <f t="shared" ca="1" si="154"/>
        <v>3079848.8399821576</v>
      </c>
      <c r="BY100" s="5">
        <f t="shared" ca="1" si="154"/>
        <v>2981856.1135986634</v>
      </c>
      <c r="BZ100" s="5">
        <f t="shared" ca="1" si="154"/>
        <v>2828482.2061384963</v>
      </c>
      <c r="CA100" s="5">
        <f t="shared" ca="1" si="154"/>
        <v>2878517.693123355</v>
      </c>
      <c r="CB100" s="5">
        <f t="shared" ca="1" si="154"/>
        <v>2981105.9339508442</v>
      </c>
      <c r="CC100" s="5">
        <f t="shared" ca="1" si="154"/>
        <v>2938029.8386557456</v>
      </c>
      <c r="CD100" s="5">
        <f t="shared" ca="1" si="154"/>
        <v>2944344.3984376001</v>
      </c>
      <c r="CE100" s="5">
        <f t="shared" ca="1" si="154"/>
        <v>2904616.3977097319</v>
      </c>
      <c r="CF100" s="5">
        <f t="shared" ca="1" si="154"/>
        <v>0</v>
      </c>
    </row>
    <row r="101" spans="2:84" x14ac:dyDescent="0.3">
      <c r="B101" s="13">
        <f>ROW()</f>
        <v>101</v>
      </c>
      <c r="H101" s="1" t="str">
        <f t="shared" si="151"/>
        <v>Оценка стоимости бизнеса</v>
      </c>
      <c r="I101" s="1" t="s">
        <v>287</v>
      </c>
      <c r="M101" s="53" t="s">
        <v>18</v>
      </c>
      <c r="P101" s="72"/>
      <c r="U101" s="31">
        <f ca="1">IF(U100=0,0,U93/U100)</f>
        <v>2.5572906125466668</v>
      </c>
      <c r="V101" s="107"/>
      <c r="W101" s="107"/>
      <c r="X101" s="31">
        <f t="shared" ref="X101:BC101" ca="1" si="155">IF(X$4="",0,POWER(1+$P$104,X$1/12))</f>
        <v>1.0167089638731281</v>
      </c>
      <c r="Y101" s="31">
        <f t="shared" ca="1" si="155"/>
        <v>1.03369711721997</v>
      </c>
      <c r="Z101" s="31">
        <f t="shared" ca="1" si="155"/>
        <v>1.0509691250073554</v>
      </c>
      <c r="AA101" s="31">
        <f t="shared" ca="1" si="155"/>
        <v>1.0685297301488765</v>
      </c>
      <c r="AB101" s="31">
        <f t="shared" ca="1" si="155"/>
        <v>1.0863837548072974</v>
      </c>
      <c r="AC101" s="31">
        <f t="shared" ca="1" si="155"/>
        <v>1.1045361017187261</v>
      </c>
      <c r="AD101" s="31">
        <f t="shared" ca="1" si="155"/>
        <v>1.1229917555389102</v>
      </c>
      <c r="AE101" s="31">
        <f t="shared" ca="1" si="155"/>
        <v>1.1417557842120307</v>
      </c>
      <c r="AF101" s="31">
        <f t="shared" ca="1" si="155"/>
        <v>1.1608333403623647</v>
      </c>
      <c r="AG101" s="31">
        <f t="shared" ca="1" si="155"/>
        <v>1.1802296627092024</v>
      </c>
      <c r="AH101" s="31">
        <f t="shared" ca="1" si="155"/>
        <v>1.1999500775054046</v>
      </c>
      <c r="AI101" s="31">
        <f t="shared" ca="1" si="155"/>
        <v>1.22</v>
      </c>
      <c r="AJ101" s="31">
        <f t="shared" ca="1" si="155"/>
        <v>1.2403849359252164</v>
      </c>
      <c r="AK101" s="31">
        <f t="shared" ca="1" si="155"/>
        <v>1.2611104830083635</v>
      </c>
      <c r="AL101" s="31">
        <f t="shared" ca="1" si="155"/>
        <v>1.2821823325089734</v>
      </c>
      <c r="AM101" s="31">
        <f t="shared" ca="1" si="155"/>
        <v>1.3036062707816292</v>
      </c>
      <c r="AN101" s="31">
        <f t="shared" ca="1" si="155"/>
        <v>1.3253881808649031</v>
      </c>
      <c r="AO101" s="31">
        <f t="shared" ca="1" si="155"/>
        <v>1.3475340440968457</v>
      </c>
      <c r="AP101" s="31">
        <f t="shared" ca="1" si="155"/>
        <v>1.3700499417574703</v>
      </c>
      <c r="AQ101" s="31">
        <f t="shared" ca="1" si="155"/>
        <v>1.3929420567386774</v>
      </c>
      <c r="AR101" s="31">
        <f t="shared" ca="1" si="155"/>
        <v>1.4162166752420851</v>
      </c>
      <c r="AS101" s="31">
        <f t="shared" ca="1" si="155"/>
        <v>1.4398801885052268</v>
      </c>
      <c r="AT101" s="31">
        <f t="shared" ca="1" si="155"/>
        <v>1.4639390945565938</v>
      </c>
      <c r="AU101" s="31">
        <f t="shared" ca="1" si="155"/>
        <v>1.4883999999999999</v>
      </c>
      <c r="AV101" s="31">
        <f t="shared" ca="1" si="155"/>
        <v>1.513269621828764</v>
      </c>
      <c r="AW101" s="31">
        <f t="shared" ca="1" si="155"/>
        <v>1.5385547892702034</v>
      </c>
      <c r="AX101" s="31">
        <f t="shared" ca="1" si="155"/>
        <v>1.5642624456609475</v>
      </c>
      <c r="AY101" s="31">
        <f t="shared" ca="1" si="155"/>
        <v>1.5903996503535878</v>
      </c>
      <c r="AZ101" s="31">
        <f t="shared" ca="1" si="155"/>
        <v>1.6169735806551815</v>
      </c>
      <c r="BA101" s="31">
        <f t="shared" ca="1" si="155"/>
        <v>1.6439915337981519</v>
      </c>
      <c r="BB101" s="31">
        <f t="shared" ca="1" si="155"/>
        <v>1.6714609289441138</v>
      </c>
      <c r="BC101" s="31">
        <f t="shared" ca="1" si="155"/>
        <v>1.6993893092211863</v>
      </c>
      <c r="BD101" s="31">
        <f t="shared" ref="BD101:CF101" ca="1" si="156">IF(BD$4="",0,POWER(1+$P$104,BD$1/12))</f>
        <v>1.7277843437953437</v>
      </c>
      <c r="BE101" s="31">
        <f t="shared" ca="1" si="156"/>
        <v>1.7566538299763768</v>
      </c>
      <c r="BF101" s="31">
        <f t="shared" ca="1" si="156"/>
        <v>1.7860056953590442</v>
      </c>
      <c r="BG101" s="31">
        <f t="shared" ca="1" si="156"/>
        <v>1.8158479999999999</v>
      </c>
      <c r="BH101" s="31">
        <f t="shared" ca="1" si="156"/>
        <v>1.8461889386310921</v>
      </c>
      <c r="BI101" s="31">
        <f t="shared" ca="1" si="156"/>
        <v>1.8770368429096478</v>
      </c>
      <c r="BJ101" s="31">
        <f t="shared" ca="1" si="156"/>
        <v>1.908400183706356</v>
      </c>
      <c r="BK101" s="31">
        <f t="shared" ca="1" si="156"/>
        <v>1.9402875734313769</v>
      </c>
      <c r="BL101" s="31">
        <f t="shared" ca="1" si="156"/>
        <v>1.9727077683993215</v>
      </c>
      <c r="BM101" s="31">
        <f t="shared" ca="1" si="156"/>
        <v>2.0056696712337452</v>
      </c>
      <c r="BN101" s="31">
        <f t="shared" ca="1" si="156"/>
        <v>2.0391823333118189</v>
      </c>
      <c r="BO101" s="31">
        <f t="shared" ca="1" si="156"/>
        <v>2.0732549572498473</v>
      </c>
      <c r="BP101" s="31">
        <f t="shared" ca="1" si="156"/>
        <v>2.1078968994303193</v>
      </c>
      <c r="BQ101" s="31">
        <f t="shared" ca="1" si="156"/>
        <v>2.1431176725711798</v>
      </c>
      <c r="BR101" s="31">
        <f t="shared" ca="1" si="156"/>
        <v>2.178926948338034</v>
      </c>
      <c r="BS101" s="31">
        <f t="shared" ca="1" si="156"/>
        <v>2.2153345599999996</v>
      </c>
      <c r="BT101" s="31">
        <f t="shared" ca="1" si="156"/>
        <v>2.252350505129932</v>
      </c>
      <c r="BU101" s="31">
        <f t="shared" ca="1" si="156"/>
        <v>2.2899849483497707</v>
      </c>
      <c r="BV101" s="31">
        <f t="shared" ca="1" si="156"/>
        <v>2.3282482241217544</v>
      </c>
      <c r="BW101" s="31">
        <f t="shared" ca="1" si="156"/>
        <v>2.3671508395862797</v>
      </c>
      <c r="BX101" s="31">
        <f t="shared" ca="1" si="156"/>
        <v>2.4067034774471723</v>
      </c>
      <c r="BY101" s="31">
        <f t="shared" ca="1" si="156"/>
        <v>2.4469169989051691</v>
      </c>
      <c r="BZ101" s="31">
        <f t="shared" ca="1" si="156"/>
        <v>2.4878024466404187</v>
      </c>
      <c r="CA101" s="31">
        <f t="shared" ca="1" si="156"/>
        <v>2.5293710478448137</v>
      </c>
      <c r="CB101" s="31">
        <f t="shared" ca="1" si="156"/>
        <v>2.5716342173049895</v>
      </c>
      <c r="CC101" s="31">
        <f t="shared" ca="1" si="156"/>
        <v>2.614603560536839</v>
      </c>
      <c r="CD101" s="31">
        <f t="shared" ca="1" si="156"/>
        <v>2.6582908769724019</v>
      </c>
      <c r="CE101" s="31">
        <f t="shared" ca="1" si="156"/>
        <v>2.7027081631999996</v>
      </c>
      <c r="CF101" s="31">
        <f t="shared" ca="1" si="156"/>
        <v>0</v>
      </c>
    </row>
    <row r="102" spans="2:84" x14ac:dyDescent="0.3">
      <c r="B102" s="13">
        <f>ROW()</f>
        <v>102</v>
      </c>
      <c r="H102" s="1" t="str">
        <f t="shared" si="151"/>
        <v>Оценка стоимости бизнеса</v>
      </c>
      <c r="I102" s="1" t="s">
        <v>281</v>
      </c>
      <c r="W102" s="34"/>
      <c r="X102" s="33"/>
      <c r="Y102" s="33"/>
      <c r="Z102" s="33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  <c r="BJ102" s="33"/>
      <c r="BK102" s="33"/>
      <c r="BL102" s="33"/>
      <c r="BM102" s="33"/>
      <c r="BN102" s="33"/>
      <c r="BO102" s="33"/>
      <c r="BP102" s="33"/>
      <c r="BQ102" s="33"/>
      <c r="BR102" s="33"/>
      <c r="BS102" s="33"/>
      <c r="BT102" s="33"/>
      <c r="BU102" s="33"/>
      <c r="BV102" s="33"/>
      <c r="BW102" s="33"/>
      <c r="BX102" s="33"/>
      <c r="BY102" s="33"/>
      <c r="BZ102" s="33"/>
      <c r="CA102" s="33"/>
      <c r="CB102" s="33"/>
      <c r="CC102" s="33"/>
      <c r="CD102" s="33"/>
      <c r="CE102" s="33"/>
      <c r="CF102" s="33"/>
    </row>
    <row r="103" spans="2:84" x14ac:dyDescent="0.3">
      <c r="B103" s="13">
        <f>ROW()</f>
        <v>103</v>
      </c>
      <c r="H103" s="1" t="str">
        <f t="shared" si="151"/>
        <v>Оценка стоимости бизнеса</v>
      </c>
      <c r="I103" s="1" t="str">
        <f t="shared" ref="I103:I108" si="157">$I$102</f>
        <v>Параметры расчета капитализации</v>
      </c>
      <c r="J103" s="1" t="s">
        <v>282</v>
      </c>
      <c r="M103" s="53" t="s">
        <v>16</v>
      </c>
      <c r="O103" s="82"/>
      <c r="P103" s="86">
        <v>0.05</v>
      </c>
      <c r="W103" s="34"/>
      <c r="X103" s="99"/>
      <c r="Y103" s="99"/>
      <c r="Z103" s="99"/>
      <c r="AA103" s="99"/>
      <c r="AB103" s="99"/>
      <c r="AC103" s="99"/>
      <c r="AD103" s="99"/>
      <c r="AE103" s="99"/>
      <c r="AF103" s="99"/>
      <c r="AG103" s="99"/>
      <c r="AH103" s="99"/>
      <c r="AI103" s="99"/>
      <c r="AJ103" s="99"/>
      <c r="AK103" s="99"/>
      <c r="AL103" s="99"/>
      <c r="AM103" s="99"/>
      <c r="AN103" s="99"/>
      <c r="AO103" s="99"/>
      <c r="AP103" s="99"/>
      <c r="AQ103" s="99"/>
      <c r="AR103" s="99"/>
      <c r="AS103" s="99"/>
      <c r="AT103" s="99"/>
      <c r="AU103" s="99"/>
      <c r="AV103" s="99"/>
      <c r="AW103" s="99"/>
      <c r="AX103" s="99"/>
      <c r="AY103" s="99"/>
      <c r="AZ103" s="99"/>
      <c r="BA103" s="99"/>
      <c r="BB103" s="99"/>
      <c r="BC103" s="99"/>
      <c r="BD103" s="99"/>
      <c r="BE103" s="99"/>
      <c r="BF103" s="99"/>
      <c r="BG103" s="99"/>
      <c r="BH103" s="99"/>
      <c r="BI103" s="99"/>
      <c r="BJ103" s="99"/>
      <c r="BK103" s="99"/>
      <c r="BL103" s="99"/>
      <c r="BM103" s="99"/>
      <c r="BN103" s="99"/>
      <c r="BO103" s="99"/>
      <c r="BP103" s="99"/>
      <c r="BQ103" s="99"/>
      <c r="BR103" s="99"/>
      <c r="BS103" s="99"/>
      <c r="BT103" s="99"/>
      <c r="BU103" s="99"/>
      <c r="BV103" s="99"/>
      <c r="BW103" s="99"/>
      <c r="BX103" s="99"/>
      <c r="BY103" s="99"/>
      <c r="BZ103" s="99"/>
      <c r="CA103" s="99"/>
      <c r="CB103" s="99"/>
      <c r="CC103" s="99"/>
      <c r="CD103" s="99"/>
      <c r="CE103" s="99"/>
      <c r="CF103" s="99"/>
    </row>
    <row r="104" spans="2:84" x14ac:dyDescent="0.3">
      <c r="B104" s="13">
        <f>ROW()</f>
        <v>104</v>
      </c>
      <c r="H104" s="1" t="str">
        <f t="shared" si="151"/>
        <v>Оценка стоимости бизнеса</v>
      </c>
      <c r="I104" s="1" t="str">
        <f t="shared" si="157"/>
        <v>Параметры расчета капитализации</v>
      </c>
      <c r="J104" s="1" t="s">
        <v>280</v>
      </c>
      <c r="M104" s="53" t="s">
        <v>16</v>
      </c>
      <c r="O104" s="110"/>
      <c r="P104" s="111">
        <f>SUM(P105:P108)</f>
        <v>0.22000000000000003</v>
      </c>
      <c r="W104" s="34"/>
      <c r="X104" s="99"/>
      <c r="Y104" s="99"/>
      <c r="Z104" s="99"/>
      <c r="AA104" s="99"/>
      <c r="AB104" s="99"/>
      <c r="AC104" s="99"/>
      <c r="AD104" s="99"/>
      <c r="AE104" s="99"/>
      <c r="AF104" s="99"/>
      <c r="AG104" s="99"/>
      <c r="AH104" s="99"/>
      <c r="AI104" s="99"/>
      <c r="AJ104" s="99"/>
      <c r="AK104" s="99"/>
      <c r="AL104" s="99"/>
      <c r="AM104" s="99"/>
      <c r="AN104" s="99"/>
      <c r="AO104" s="99"/>
      <c r="AP104" s="99"/>
      <c r="AQ104" s="99"/>
      <c r="AR104" s="99"/>
      <c r="AS104" s="99"/>
      <c r="AT104" s="99"/>
      <c r="AU104" s="99"/>
      <c r="AV104" s="99"/>
      <c r="AW104" s="99"/>
      <c r="AX104" s="99"/>
      <c r="AY104" s="99"/>
      <c r="AZ104" s="99"/>
      <c r="BA104" s="99"/>
      <c r="BB104" s="99"/>
      <c r="BC104" s="99"/>
      <c r="BD104" s="99"/>
      <c r="BE104" s="99"/>
      <c r="BF104" s="99"/>
      <c r="BG104" s="99"/>
      <c r="BH104" s="99"/>
      <c r="BI104" s="99"/>
      <c r="BJ104" s="99"/>
      <c r="BK104" s="99"/>
      <c r="BL104" s="99"/>
      <c r="BM104" s="99"/>
      <c r="BN104" s="99"/>
      <c r="BO104" s="99"/>
      <c r="BP104" s="99"/>
      <c r="BQ104" s="99"/>
      <c r="BR104" s="99"/>
      <c r="BS104" s="99"/>
      <c r="BT104" s="99"/>
      <c r="BU104" s="99"/>
      <c r="BV104" s="99"/>
      <c r="BW104" s="99"/>
      <c r="BX104" s="99"/>
      <c r="BY104" s="99"/>
      <c r="BZ104" s="99"/>
      <c r="CA104" s="99"/>
      <c r="CB104" s="99"/>
      <c r="CC104" s="99"/>
      <c r="CD104" s="99"/>
      <c r="CE104" s="99"/>
      <c r="CF104" s="99"/>
    </row>
    <row r="105" spans="2:84" x14ac:dyDescent="0.3">
      <c r="B105" s="13">
        <f>ROW()</f>
        <v>105</v>
      </c>
      <c r="H105" s="1" t="str">
        <f t="shared" si="151"/>
        <v>Оценка стоимости бизнеса</v>
      </c>
      <c r="I105" s="1" t="str">
        <f t="shared" si="157"/>
        <v>Параметры расчета капитализации</v>
      </c>
      <c r="J105" s="1" t="s">
        <v>283</v>
      </c>
      <c r="M105" s="53" t="s">
        <v>16</v>
      </c>
      <c r="O105" s="82"/>
      <c r="P105" s="86">
        <v>7.0000000000000007E-2</v>
      </c>
      <c r="W105" s="34"/>
      <c r="X105" s="99"/>
      <c r="Y105" s="99"/>
      <c r="Z105" s="99"/>
      <c r="AA105" s="99"/>
      <c r="AB105" s="99"/>
      <c r="AC105" s="99"/>
      <c r="AD105" s="99"/>
      <c r="AE105" s="99"/>
      <c r="AF105" s="99"/>
      <c r="AG105" s="99"/>
      <c r="AH105" s="99"/>
      <c r="AI105" s="99"/>
      <c r="AJ105" s="99"/>
      <c r="AK105" s="99"/>
      <c r="AL105" s="99"/>
      <c r="AM105" s="99"/>
      <c r="AN105" s="99"/>
      <c r="AO105" s="99"/>
      <c r="AP105" s="99"/>
      <c r="AQ105" s="99"/>
      <c r="AR105" s="99"/>
      <c r="AS105" s="99"/>
      <c r="AT105" s="99"/>
      <c r="AU105" s="99"/>
      <c r="AV105" s="99"/>
      <c r="AW105" s="99"/>
      <c r="AX105" s="99"/>
      <c r="AY105" s="99"/>
      <c r="AZ105" s="99"/>
      <c r="BA105" s="99"/>
      <c r="BB105" s="99"/>
      <c r="BC105" s="99"/>
      <c r="BD105" s="99"/>
      <c r="BE105" s="99"/>
      <c r="BF105" s="99"/>
      <c r="BG105" s="99"/>
      <c r="BH105" s="99"/>
      <c r="BI105" s="99"/>
      <c r="BJ105" s="99"/>
      <c r="BK105" s="99"/>
      <c r="BL105" s="99"/>
      <c r="BM105" s="99"/>
      <c r="BN105" s="99"/>
      <c r="BO105" s="99"/>
      <c r="BP105" s="99"/>
      <c r="BQ105" s="99"/>
      <c r="BR105" s="99"/>
      <c r="BS105" s="99"/>
      <c r="BT105" s="99"/>
      <c r="BU105" s="99"/>
      <c r="BV105" s="99"/>
      <c r="BW105" s="99"/>
      <c r="BX105" s="99"/>
      <c r="BY105" s="99"/>
      <c r="BZ105" s="99"/>
      <c r="CA105" s="99"/>
      <c r="CB105" s="99"/>
      <c r="CC105" s="99"/>
      <c r="CD105" s="99"/>
      <c r="CE105" s="99"/>
      <c r="CF105" s="99"/>
    </row>
    <row r="106" spans="2:84" x14ac:dyDescent="0.3">
      <c r="B106" s="13">
        <f>ROW()</f>
        <v>106</v>
      </c>
      <c r="H106" s="1" t="str">
        <f t="shared" si="151"/>
        <v>Оценка стоимости бизнеса</v>
      </c>
      <c r="I106" s="1" t="str">
        <f t="shared" si="157"/>
        <v>Параметры расчета капитализации</v>
      </c>
      <c r="J106" s="1" t="s">
        <v>284</v>
      </c>
      <c r="M106" s="53" t="s">
        <v>16</v>
      </c>
      <c r="O106" s="82"/>
      <c r="P106" s="86">
        <v>0.03</v>
      </c>
      <c r="W106" s="34"/>
      <c r="X106" s="99"/>
      <c r="Y106" s="99"/>
      <c r="Z106" s="99"/>
      <c r="AA106" s="99"/>
      <c r="AB106" s="99"/>
      <c r="AC106" s="99"/>
      <c r="AD106" s="99"/>
      <c r="AE106" s="99"/>
      <c r="AF106" s="99"/>
      <c r="AG106" s="99"/>
      <c r="AH106" s="99"/>
      <c r="AI106" s="99"/>
      <c r="AJ106" s="99"/>
      <c r="AK106" s="99"/>
      <c r="AL106" s="99"/>
      <c r="AM106" s="99"/>
      <c r="AN106" s="99"/>
      <c r="AO106" s="99"/>
      <c r="AP106" s="99"/>
      <c r="AQ106" s="99"/>
      <c r="AR106" s="99"/>
      <c r="AS106" s="99"/>
      <c r="AT106" s="99"/>
      <c r="AU106" s="99"/>
      <c r="AV106" s="99"/>
      <c r="AW106" s="99"/>
      <c r="AX106" s="99"/>
      <c r="AY106" s="99"/>
      <c r="AZ106" s="99"/>
      <c r="BA106" s="99"/>
      <c r="BB106" s="99"/>
      <c r="BC106" s="99"/>
      <c r="BD106" s="99"/>
      <c r="BE106" s="99"/>
      <c r="BF106" s="99"/>
      <c r="BG106" s="99"/>
      <c r="BH106" s="99"/>
      <c r="BI106" s="99"/>
      <c r="BJ106" s="99"/>
      <c r="BK106" s="99"/>
      <c r="BL106" s="99"/>
      <c r="BM106" s="99"/>
      <c r="BN106" s="99"/>
      <c r="BO106" s="99"/>
      <c r="BP106" s="99"/>
      <c r="BQ106" s="99"/>
      <c r="BR106" s="99"/>
      <c r="BS106" s="99"/>
      <c r="BT106" s="99"/>
      <c r="BU106" s="99"/>
      <c r="BV106" s="99"/>
      <c r="BW106" s="99"/>
      <c r="BX106" s="99"/>
      <c r="BY106" s="99"/>
      <c r="BZ106" s="99"/>
      <c r="CA106" s="99"/>
      <c r="CB106" s="99"/>
      <c r="CC106" s="99"/>
      <c r="CD106" s="99"/>
      <c r="CE106" s="99"/>
      <c r="CF106" s="99"/>
    </row>
    <row r="107" spans="2:84" x14ac:dyDescent="0.3">
      <c r="B107" s="13">
        <f>ROW()</f>
        <v>107</v>
      </c>
      <c r="H107" s="1" t="str">
        <f t="shared" si="151"/>
        <v>Оценка стоимости бизнеса</v>
      </c>
      <c r="I107" s="1" t="str">
        <f t="shared" si="157"/>
        <v>Параметры расчета капитализации</v>
      </c>
      <c r="J107" s="1" t="s">
        <v>285</v>
      </c>
      <c r="M107" s="53" t="s">
        <v>16</v>
      </c>
      <c r="O107" s="82"/>
      <c r="P107" s="86">
        <v>0.05</v>
      </c>
      <c r="W107" s="34"/>
      <c r="X107" s="99"/>
      <c r="Y107" s="99"/>
      <c r="Z107" s="99"/>
      <c r="AA107" s="99"/>
      <c r="AB107" s="99"/>
      <c r="AC107" s="99"/>
      <c r="AD107" s="99"/>
      <c r="AE107" s="99"/>
      <c r="AF107" s="99"/>
      <c r="AG107" s="99"/>
      <c r="AH107" s="99"/>
      <c r="AI107" s="99"/>
      <c r="AJ107" s="99"/>
      <c r="AK107" s="99"/>
      <c r="AL107" s="99"/>
      <c r="AM107" s="99"/>
      <c r="AN107" s="99"/>
      <c r="AO107" s="99"/>
      <c r="AP107" s="99"/>
      <c r="AQ107" s="99"/>
      <c r="AR107" s="99"/>
      <c r="AS107" s="99"/>
      <c r="AT107" s="99"/>
      <c r="AU107" s="99"/>
      <c r="AV107" s="99"/>
      <c r="AW107" s="99"/>
      <c r="AX107" s="99"/>
      <c r="AY107" s="99"/>
      <c r="AZ107" s="99"/>
      <c r="BA107" s="99"/>
      <c r="BB107" s="99"/>
      <c r="BC107" s="99"/>
      <c r="BD107" s="99"/>
      <c r="BE107" s="99"/>
      <c r="BF107" s="99"/>
      <c r="BG107" s="99"/>
      <c r="BH107" s="99"/>
      <c r="BI107" s="99"/>
      <c r="BJ107" s="99"/>
      <c r="BK107" s="99"/>
      <c r="BL107" s="99"/>
      <c r="BM107" s="99"/>
      <c r="BN107" s="99"/>
      <c r="BO107" s="99"/>
      <c r="BP107" s="99"/>
      <c r="BQ107" s="99"/>
      <c r="BR107" s="99"/>
      <c r="BS107" s="99"/>
      <c r="BT107" s="99"/>
      <c r="BU107" s="99"/>
      <c r="BV107" s="99"/>
      <c r="BW107" s="99"/>
      <c r="BX107" s="99"/>
      <c r="BY107" s="99"/>
      <c r="BZ107" s="99"/>
      <c r="CA107" s="99"/>
      <c r="CB107" s="99"/>
      <c r="CC107" s="99"/>
      <c r="CD107" s="99"/>
      <c r="CE107" s="99"/>
      <c r="CF107" s="99"/>
    </row>
    <row r="108" spans="2:84" x14ac:dyDescent="0.3">
      <c r="B108" s="13">
        <f>ROW()</f>
        <v>108</v>
      </c>
      <c r="H108" s="1" t="str">
        <f t="shared" si="151"/>
        <v>Оценка стоимости бизнеса</v>
      </c>
      <c r="I108" s="1" t="str">
        <f t="shared" si="157"/>
        <v>Параметры расчета капитализации</v>
      </c>
      <c r="J108" s="1" t="s">
        <v>286</v>
      </c>
      <c r="M108" s="53" t="s">
        <v>16</v>
      </c>
      <c r="O108" s="82"/>
      <c r="P108" s="86">
        <v>7.0000000000000007E-2</v>
      </c>
      <c r="W108" s="34"/>
      <c r="X108" s="99"/>
      <c r="Y108" s="99"/>
      <c r="Z108" s="99"/>
      <c r="AA108" s="99"/>
      <c r="AB108" s="99"/>
      <c r="AC108" s="99"/>
      <c r="AD108" s="99"/>
      <c r="AE108" s="99"/>
      <c r="AF108" s="99"/>
      <c r="AG108" s="99"/>
      <c r="AH108" s="99"/>
      <c r="AI108" s="99"/>
      <c r="AJ108" s="99"/>
      <c r="AK108" s="99"/>
      <c r="AL108" s="99"/>
      <c r="AM108" s="99"/>
      <c r="AN108" s="99"/>
      <c r="AO108" s="99"/>
      <c r="AP108" s="99"/>
      <c r="AQ108" s="99"/>
      <c r="AR108" s="99"/>
      <c r="AS108" s="99"/>
      <c r="AT108" s="99"/>
      <c r="AU108" s="99"/>
      <c r="AV108" s="99"/>
      <c r="AW108" s="99"/>
      <c r="AX108" s="99"/>
      <c r="AY108" s="99"/>
      <c r="AZ108" s="99"/>
      <c r="BA108" s="99"/>
      <c r="BB108" s="99"/>
      <c r="BC108" s="99"/>
      <c r="BD108" s="99"/>
      <c r="BE108" s="99"/>
      <c r="BF108" s="99"/>
      <c r="BG108" s="99"/>
      <c r="BH108" s="99"/>
      <c r="BI108" s="99"/>
      <c r="BJ108" s="99"/>
      <c r="BK108" s="99"/>
      <c r="BL108" s="99"/>
      <c r="BM108" s="99"/>
      <c r="BN108" s="99"/>
      <c r="BO108" s="99"/>
      <c r="BP108" s="99"/>
      <c r="BQ108" s="99"/>
      <c r="BR108" s="99"/>
      <c r="BS108" s="99"/>
      <c r="BT108" s="99"/>
      <c r="BU108" s="99"/>
      <c r="BV108" s="99"/>
      <c r="BW108" s="99"/>
      <c r="BX108" s="99"/>
      <c r="BY108" s="99"/>
      <c r="BZ108" s="99"/>
      <c r="CA108" s="99"/>
      <c r="CB108" s="99"/>
      <c r="CC108" s="99"/>
      <c r="CD108" s="99"/>
      <c r="CE108" s="99"/>
      <c r="CF108" s="99"/>
    </row>
    <row r="109" spans="2:84" x14ac:dyDescent="0.3">
      <c r="B109" s="13">
        <f>ROW()</f>
        <v>109</v>
      </c>
    </row>
    <row r="110" spans="2:84" x14ac:dyDescent="0.3">
      <c r="B110" s="13">
        <f>ROW()</f>
        <v>110</v>
      </c>
      <c r="H110" s="1" t="s">
        <v>290</v>
      </c>
      <c r="M110" s="53" t="s">
        <v>18</v>
      </c>
      <c r="P110" s="72" t="str">
        <f>Lists!$AI$20</f>
        <v>FCF</v>
      </c>
      <c r="U110" s="5">
        <f ca="1">SUM(INDIRECT(ADDRESS($B110,$X$2)&amp;":"&amp;ADDRESS($B110,$X$2-1+$P$8)))</f>
        <v>746327070.94395733</v>
      </c>
      <c r="X110" s="5">
        <f ca="1">X93+X99</f>
        <v>-594000</v>
      </c>
      <c r="Y110" s="5">
        <f t="shared" ref="Y110:CF110" ca="1" si="158">Y93+Y99</f>
        <v>-814000</v>
      </c>
      <c r="Z110" s="5">
        <f t="shared" ca="1" si="158"/>
        <v>-1025000</v>
      </c>
      <c r="AA110" s="5">
        <f t="shared" ca="1" si="158"/>
        <v>-2164000</v>
      </c>
      <c r="AB110" s="5">
        <f t="shared" ca="1" si="158"/>
        <v>-3595000</v>
      </c>
      <c r="AC110" s="5">
        <f t="shared" ca="1" si="158"/>
        <v>-3595000</v>
      </c>
      <c r="AD110" s="5">
        <f t="shared" ca="1" si="158"/>
        <v>-3671500</v>
      </c>
      <c r="AE110" s="5">
        <f t="shared" ca="1" si="158"/>
        <v>-8614500</v>
      </c>
      <c r="AF110" s="5">
        <f t="shared" ca="1" si="158"/>
        <v>-8614500</v>
      </c>
      <c r="AG110" s="5">
        <f t="shared" ca="1" si="158"/>
        <v>-11203500</v>
      </c>
      <c r="AH110" s="5">
        <f t="shared" ca="1" si="158"/>
        <v>-4084500</v>
      </c>
      <c r="AI110" s="5">
        <f t="shared" ca="1" si="158"/>
        <v>-2604500</v>
      </c>
      <c r="AJ110" s="5">
        <f t="shared" ca="1" si="158"/>
        <v>-1943840.4159733355</v>
      </c>
      <c r="AK110" s="5">
        <f t="shared" ca="1" si="158"/>
        <v>-2031577.4254000038</v>
      </c>
      <c r="AL110" s="5">
        <f t="shared" ca="1" si="158"/>
        <v>-1064908.7412900031</v>
      </c>
      <c r="AM110" s="5">
        <f t="shared" ca="1" si="158"/>
        <v>-515486.86239039898</v>
      </c>
      <c r="AN110" s="5">
        <f t="shared" ca="1" si="158"/>
        <v>74256.818809597753</v>
      </c>
      <c r="AO110" s="5">
        <f t="shared" ca="1" si="158"/>
        <v>474637.84167626657</v>
      </c>
      <c r="AP110" s="5">
        <f t="shared" ca="1" si="158"/>
        <v>918037.3112493431</v>
      </c>
      <c r="AQ110" s="5">
        <f t="shared" ca="1" si="158"/>
        <v>1707746.289456683</v>
      </c>
      <c r="AR110" s="5">
        <f t="shared" ca="1" si="158"/>
        <v>2426415.846780418</v>
      </c>
      <c r="AS110" s="5">
        <f t="shared" ca="1" si="158"/>
        <v>2185581.1629252429</v>
      </c>
      <c r="AT110" s="5">
        <f t="shared" ca="1" si="158"/>
        <v>2920079.0076049725</v>
      </c>
      <c r="AU110" s="5">
        <f t="shared" ca="1" si="158"/>
        <v>3535114.226201375</v>
      </c>
      <c r="AV110" s="5">
        <f t="shared" ca="1" si="158"/>
        <v>2597086.1900151963</v>
      </c>
      <c r="AW110" s="5">
        <f t="shared" ca="1" si="158"/>
        <v>3459411.1060523549</v>
      </c>
      <c r="AX110" s="5">
        <f t="shared" ca="1" si="158"/>
        <v>4207959.0155809494</v>
      </c>
      <c r="AY110" s="5">
        <f t="shared" ca="1" si="158"/>
        <v>3570101.1285522487</v>
      </c>
      <c r="AZ110" s="5">
        <f t="shared" ca="1" si="158"/>
        <v>4250201.3133474644</v>
      </c>
      <c r="BA110" s="5">
        <f t="shared" ca="1" si="158"/>
        <v>4615478.2328868443</v>
      </c>
      <c r="BB110" s="5">
        <f t="shared" ca="1" si="158"/>
        <v>4276123.1563002234</v>
      </c>
      <c r="BC110" s="5">
        <f t="shared" ca="1" si="158"/>
        <v>5499573.2187868617</v>
      </c>
      <c r="BD110" s="5">
        <f t="shared" ca="1" si="158"/>
        <v>6710491.8878639899</v>
      </c>
      <c r="BE110" s="5">
        <f t="shared" ca="1" si="158"/>
        <v>6532837.1134585906</v>
      </c>
      <c r="BF110" s="5">
        <f t="shared" ca="1" si="158"/>
        <v>6839552.4877795493</v>
      </c>
      <c r="BG110" s="5">
        <f t="shared" ca="1" si="158"/>
        <v>6861538.7825696683</v>
      </c>
      <c r="BH110" s="5">
        <f t="shared" ca="1" si="158"/>
        <v>6355100.0178925637</v>
      </c>
      <c r="BI110" s="5">
        <f t="shared" ca="1" si="158"/>
        <v>6644168.9647785043</v>
      </c>
      <c r="BJ110" s="5">
        <f t="shared" ca="1" si="158"/>
        <v>7006424.0852885386</v>
      </c>
      <c r="BK110" s="5">
        <f t="shared" ca="1" si="158"/>
        <v>7184885.4637043281</v>
      </c>
      <c r="BL110" s="5">
        <f t="shared" ca="1" si="158"/>
        <v>7286586.697708684</v>
      </c>
      <c r="BM110" s="5">
        <f t="shared" ca="1" si="158"/>
        <v>7149742.5106020765</v>
      </c>
      <c r="BN110" s="5">
        <f t="shared" ca="1" si="158"/>
        <v>7118305.4479985731</v>
      </c>
      <c r="BO110" s="5">
        <f t="shared" ca="1" si="158"/>
        <v>7404278.2655061809</v>
      </c>
      <c r="BP110" s="5">
        <f t="shared" ca="1" si="158"/>
        <v>7747897.4419992147</v>
      </c>
      <c r="BQ110" s="5">
        <f t="shared" ca="1" si="158"/>
        <v>7482954.1062684944</v>
      </c>
      <c r="BR110" s="5">
        <f t="shared" ca="1" si="158"/>
        <v>7734097.4880603822</v>
      </c>
      <c r="BS110" s="5">
        <f t="shared" ca="1" si="158"/>
        <v>7756946.3522113161</v>
      </c>
      <c r="BT110" s="5">
        <f t="shared" ca="1" si="158"/>
        <v>7091296.2865944747</v>
      </c>
      <c r="BU110" s="5">
        <f t="shared" ca="1" si="158"/>
        <v>7338691.9980014861</v>
      </c>
      <c r="BV110" s="5">
        <f t="shared" ca="1" si="158"/>
        <v>7661461.9638935849</v>
      </c>
      <c r="BW110" s="5">
        <f t="shared" ca="1" si="158"/>
        <v>7306177.8823932782</v>
      </c>
      <c r="BX110" s="5">
        <f t="shared" ca="1" si="158"/>
        <v>7412282.9131966978</v>
      </c>
      <c r="BY110" s="5">
        <f t="shared" ca="1" si="158"/>
        <v>7296354.4126538727</v>
      </c>
      <c r="BZ110" s="5">
        <f t="shared" ca="1" si="158"/>
        <v>7036704.9527102401</v>
      </c>
      <c r="CA110" s="5">
        <f t="shared" ca="1" si="158"/>
        <v>7280839.3136952566</v>
      </c>
      <c r="CB110" s="5">
        <f t="shared" ca="1" si="158"/>
        <v>7666314.025158939</v>
      </c>
      <c r="CC110" s="5">
        <f t="shared" ca="1" si="158"/>
        <v>7681783.2771127867</v>
      </c>
      <c r="CD110" s="5">
        <f t="shared" ca="1" si="158"/>
        <v>7826923.8530314667</v>
      </c>
      <c r="CE110" s="5">
        <f t="shared" ca="1" si="158"/>
        <v>560330444.53065228</v>
      </c>
      <c r="CF110" s="5">
        <f t="shared" ca="1" si="158"/>
        <v>0</v>
      </c>
    </row>
    <row r="111" spans="2:84" x14ac:dyDescent="0.3">
      <c r="X111" s="109"/>
    </row>
    <row r="112" spans="2:84" x14ac:dyDescent="0.3">
      <c r="B112" s="13">
        <f>ROW()</f>
        <v>112</v>
      </c>
      <c r="H112" s="1" t="s">
        <v>291</v>
      </c>
      <c r="M112" s="53" t="s">
        <v>16</v>
      </c>
      <c r="U112" s="31">
        <f ca="1">IFERROR(XIRR(INDIRECT(ADDRESS($B110,SUMIFS($W$2:$ZZ$2,$W112:$ZZ112,1),4,1)&amp;":"&amp;ADDRESS($B110,SUMIFS($2:$2,$1:$1,$P$8),4,1)),INDIRECT(ADDRESS(7,SUMIFS($W$2:$ZZ$2,$W112:$ZZ112,1),4,1)&amp;":"&amp;ADDRESS(7,SUMIFS($2:$2,$1:$1,$P$8),4,1))),0)</f>
        <v>1.1433347105979921</v>
      </c>
      <c r="X112" s="5">
        <f ca="1">IF(AND(X110&lt;&gt;0,SUM($W112:W112)&lt;&gt;1),1,0)</f>
        <v>1</v>
      </c>
      <c r="Y112" s="5">
        <f ca="1">IF(AND(Y110&lt;&gt;0,SUM($W112:X112)&lt;&gt;1),1,0)</f>
        <v>0</v>
      </c>
      <c r="Z112" s="5">
        <f ca="1">IF(AND(Z110&lt;&gt;0,SUM($W112:Y112)&lt;&gt;1),1,0)</f>
        <v>0</v>
      </c>
      <c r="AA112" s="5">
        <f ca="1">IF(AND(AA110&lt;&gt;0,SUM($W112:Z112)&lt;&gt;1),1,0)</f>
        <v>0</v>
      </c>
      <c r="AB112" s="5">
        <f ca="1">IF(AND(AB110&lt;&gt;0,SUM($W112:AA112)&lt;&gt;1),1,0)</f>
        <v>0</v>
      </c>
      <c r="AC112" s="5">
        <f ca="1">IF(AND(AC110&lt;&gt;0,SUM($W112:AB112)&lt;&gt;1),1,0)</f>
        <v>0</v>
      </c>
      <c r="AD112" s="5">
        <f ca="1">IF(AND(AD110&lt;&gt;0,SUM($W112:AC112)&lt;&gt;1),1,0)</f>
        <v>0</v>
      </c>
      <c r="AE112" s="5">
        <f ca="1">IF(AND(AE110&lt;&gt;0,SUM($W112:AD112)&lt;&gt;1),1,0)</f>
        <v>0</v>
      </c>
      <c r="AF112" s="5">
        <f ca="1">IF(AND(AF110&lt;&gt;0,SUM($W112:AE112)&lt;&gt;1),1,0)</f>
        <v>0</v>
      </c>
      <c r="AG112" s="5">
        <f ca="1">IF(AND(AG110&lt;&gt;0,SUM($W112:AF112)&lt;&gt;1),1,0)</f>
        <v>0</v>
      </c>
      <c r="AH112" s="5">
        <f ca="1">IF(AND(AH110&lt;&gt;0,SUM($W112:AG112)&lt;&gt;1),1,0)</f>
        <v>0</v>
      </c>
      <c r="AI112" s="5">
        <f ca="1">IF(AND(AI110&lt;&gt;0,SUM($W112:AH112)&lt;&gt;1),1,0)</f>
        <v>0</v>
      </c>
      <c r="AJ112" s="5">
        <f ca="1">IF(AND(AJ110&lt;&gt;0,SUM($W112:AI112)&lt;&gt;1),1,0)</f>
        <v>0</v>
      </c>
      <c r="AK112" s="5">
        <f ca="1">IF(AND(AK110&lt;&gt;0,SUM($W112:AJ112)&lt;&gt;1),1,0)</f>
        <v>0</v>
      </c>
      <c r="AL112" s="5">
        <f ca="1">IF(AND(AL110&lt;&gt;0,SUM($W112:AK112)&lt;&gt;1),1,0)</f>
        <v>0</v>
      </c>
      <c r="AM112" s="5">
        <f ca="1">IF(AND(AM110&lt;&gt;0,SUM($W112:AL112)&lt;&gt;1),1,0)</f>
        <v>0</v>
      </c>
      <c r="AN112" s="5">
        <f ca="1">IF(AND(AN110&lt;&gt;0,SUM($W112:AM112)&lt;&gt;1),1,0)</f>
        <v>0</v>
      </c>
      <c r="AO112" s="5">
        <f ca="1">IF(AND(AO110&lt;&gt;0,SUM($W112:AN112)&lt;&gt;1),1,0)</f>
        <v>0</v>
      </c>
      <c r="AP112" s="5">
        <f ca="1">IF(AND(AP110&lt;&gt;0,SUM($W112:AO112)&lt;&gt;1),1,0)</f>
        <v>0</v>
      </c>
      <c r="AQ112" s="5">
        <f ca="1">IF(AND(AQ110&lt;&gt;0,SUM($W112:AP112)&lt;&gt;1),1,0)</f>
        <v>0</v>
      </c>
      <c r="AR112" s="5">
        <f ca="1">IF(AND(AR110&lt;&gt;0,SUM($W112:AQ112)&lt;&gt;1),1,0)</f>
        <v>0</v>
      </c>
      <c r="AS112" s="5">
        <f ca="1">IF(AND(AS110&lt;&gt;0,SUM($W112:AR112)&lt;&gt;1),1,0)</f>
        <v>0</v>
      </c>
      <c r="AT112" s="5">
        <f ca="1">IF(AND(AT110&lt;&gt;0,SUM($W112:AS112)&lt;&gt;1),1,0)</f>
        <v>0</v>
      </c>
      <c r="AU112" s="5">
        <f ca="1">IF(AND(AU110&lt;&gt;0,SUM($W112:AT112)&lt;&gt;1),1,0)</f>
        <v>0</v>
      </c>
      <c r="AV112" s="5">
        <f ca="1">IF(AND(AV110&lt;&gt;0,SUM($W112:AU112)&lt;&gt;1),1,0)</f>
        <v>0</v>
      </c>
      <c r="AW112" s="5">
        <f ca="1">IF(AND(AW110&lt;&gt;0,SUM($W112:AV112)&lt;&gt;1),1,0)</f>
        <v>0</v>
      </c>
      <c r="AX112" s="5">
        <f ca="1">IF(AND(AX110&lt;&gt;0,SUM($W112:AW112)&lt;&gt;1),1,0)</f>
        <v>0</v>
      </c>
      <c r="AY112" s="5">
        <f ca="1">IF(AND(AY110&lt;&gt;0,SUM($W112:AX112)&lt;&gt;1),1,0)</f>
        <v>0</v>
      </c>
      <c r="AZ112" s="5">
        <f ca="1">IF(AND(AZ110&lt;&gt;0,SUM($W112:AY112)&lt;&gt;1),1,0)</f>
        <v>0</v>
      </c>
      <c r="BA112" s="5">
        <f ca="1">IF(AND(BA110&lt;&gt;0,SUM($W112:AZ112)&lt;&gt;1),1,0)</f>
        <v>0</v>
      </c>
      <c r="BB112" s="5">
        <f ca="1">IF(AND(BB110&lt;&gt;0,SUM($W112:BA112)&lt;&gt;1),1,0)</f>
        <v>0</v>
      </c>
      <c r="BC112" s="5">
        <f ca="1">IF(AND(BC110&lt;&gt;0,SUM($W112:BB112)&lt;&gt;1),1,0)</f>
        <v>0</v>
      </c>
      <c r="BD112" s="5">
        <f ca="1">IF(AND(BD110&lt;&gt;0,SUM($W112:BC112)&lt;&gt;1),1,0)</f>
        <v>0</v>
      </c>
      <c r="BE112" s="5">
        <f ca="1">IF(AND(BE110&lt;&gt;0,SUM($W112:BD112)&lt;&gt;1),1,0)</f>
        <v>0</v>
      </c>
      <c r="BF112" s="5">
        <f ca="1">IF(AND(BF110&lt;&gt;0,SUM($W112:BE112)&lt;&gt;1),1,0)</f>
        <v>0</v>
      </c>
      <c r="BG112" s="5">
        <f ca="1">IF(AND(BG110&lt;&gt;0,SUM($W112:BF112)&lt;&gt;1),1,0)</f>
        <v>0</v>
      </c>
      <c r="BH112" s="5">
        <f ca="1">IF(AND(BH110&lt;&gt;0,SUM($W112:BG112)&lt;&gt;1),1,0)</f>
        <v>0</v>
      </c>
      <c r="BI112" s="5">
        <f ca="1">IF(AND(BI110&lt;&gt;0,SUM($W112:BH112)&lt;&gt;1),1,0)</f>
        <v>0</v>
      </c>
      <c r="BJ112" s="5">
        <f ca="1">IF(AND(BJ110&lt;&gt;0,SUM($W112:BI112)&lt;&gt;1),1,0)</f>
        <v>0</v>
      </c>
      <c r="BK112" s="5">
        <f ca="1">IF(AND(BK110&lt;&gt;0,SUM($W112:BJ112)&lt;&gt;1),1,0)</f>
        <v>0</v>
      </c>
      <c r="BL112" s="5">
        <f ca="1">IF(AND(BL110&lt;&gt;0,SUM($W112:BK112)&lt;&gt;1),1,0)</f>
        <v>0</v>
      </c>
      <c r="BM112" s="5">
        <f ca="1">IF(AND(BM110&lt;&gt;0,SUM($W112:BL112)&lt;&gt;1),1,0)</f>
        <v>0</v>
      </c>
      <c r="BN112" s="5">
        <f ca="1">IF(AND(BN110&lt;&gt;0,SUM($W112:BM112)&lt;&gt;1),1,0)</f>
        <v>0</v>
      </c>
      <c r="BO112" s="5">
        <f ca="1">IF(AND(BO110&lt;&gt;0,SUM($W112:BN112)&lt;&gt;1),1,0)</f>
        <v>0</v>
      </c>
      <c r="BP112" s="5">
        <f ca="1">IF(AND(BP110&lt;&gt;0,SUM($W112:BO112)&lt;&gt;1),1,0)</f>
        <v>0</v>
      </c>
      <c r="BQ112" s="5">
        <f ca="1">IF(AND(BQ110&lt;&gt;0,SUM($W112:BP112)&lt;&gt;1),1,0)</f>
        <v>0</v>
      </c>
      <c r="BR112" s="5">
        <f ca="1">IF(AND(BR110&lt;&gt;0,SUM($W112:BQ112)&lt;&gt;1),1,0)</f>
        <v>0</v>
      </c>
      <c r="BS112" s="5">
        <f ca="1">IF(AND(BS110&lt;&gt;0,SUM($W112:BR112)&lt;&gt;1),1,0)</f>
        <v>0</v>
      </c>
      <c r="BT112" s="5">
        <f ca="1">IF(AND(BT110&lt;&gt;0,SUM($W112:BS112)&lt;&gt;1),1,0)</f>
        <v>0</v>
      </c>
      <c r="BU112" s="5">
        <f ca="1">IF(AND(BU110&lt;&gt;0,SUM($W112:BT112)&lt;&gt;1),1,0)</f>
        <v>0</v>
      </c>
      <c r="BV112" s="5">
        <f ca="1">IF(AND(BV110&lt;&gt;0,SUM($W112:BU112)&lt;&gt;1),1,0)</f>
        <v>0</v>
      </c>
      <c r="BW112" s="5">
        <f ca="1">IF(AND(BW110&lt;&gt;0,SUM($W112:BV112)&lt;&gt;1),1,0)</f>
        <v>0</v>
      </c>
      <c r="BX112" s="5">
        <f ca="1">IF(AND(BX110&lt;&gt;0,SUM($W112:BW112)&lt;&gt;1),1,0)</f>
        <v>0</v>
      </c>
      <c r="BY112" s="5">
        <f ca="1">IF(AND(BY110&lt;&gt;0,SUM($W112:BX112)&lt;&gt;1),1,0)</f>
        <v>0</v>
      </c>
      <c r="BZ112" s="5">
        <f ca="1">IF(AND(BZ110&lt;&gt;0,SUM($W112:BY112)&lt;&gt;1),1,0)</f>
        <v>0</v>
      </c>
      <c r="CA112" s="5">
        <f ca="1">IF(AND(CA110&lt;&gt;0,SUM($W112:BZ112)&lt;&gt;1),1,0)</f>
        <v>0</v>
      </c>
      <c r="CB112" s="5">
        <f ca="1">IF(AND(CB110&lt;&gt;0,SUM($W112:CA112)&lt;&gt;1),1,0)</f>
        <v>0</v>
      </c>
      <c r="CC112" s="5">
        <f ca="1">IF(AND(CC110&lt;&gt;0,SUM($W112:CB112)&lt;&gt;1),1,0)</f>
        <v>0</v>
      </c>
      <c r="CD112" s="5">
        <f ca="1">IF(AND(CD110&lt;&gt;0,SUM($W112:CC112)&lt;&gt;1),1,0)</f>
        <v>0</v>
      </c>
      <c r="CE112" s="5">
        <f ca="1">IF(AND(CE110&lt;&gt;0,SUM($W112:CD112)&lt;&gt;1),1,0)</f>
        <v>0</v>
      </c>
      <c r="CF112" s="5">
        <f ca="1">IF(AND(CF110&lt;&gt;0,SUM($W112:CE112)&lt;&gt;1),1,0)</f>
        <v>0</v>
      </c>
    </row>
    <row r="113" spans="2:84" x14ac:dyDescent="0.3">
      <c r="X113" s="109"/>
    </row>
    <row r="114" spans="2:84" x14ac:dyDescent="0.3">
      <c r="B114" s="13">
        <f>ROW()</f>
        <v>114</v>
      </c>
      <c r="H114" s="1" t="s">
        <v>294</v>
      </c>
      <c r="M114" s="53" t="s">
        <v>18</v>
      </c>
      <c r="P114" s="72"/>
      <c r="U114" s="5">
        <f t="shared" ref="U114" ca="1" si="159">INDIRECT(ADDRESS($B114,$X$2-1+$P$8))</f>
        <v>75801692.584840029</v>
      </c>
      <c r="X114" s="5">
        <f ca="1">IF(X$4="",0,SUM($W100:X100))</f>
        <v>-584237.98855591018</v>
      </c>
      <c r="Y114" s="5">
        <f ca="1">IF(Y$4="",0,SUM($W100:Y100))</f>
        <v>-1371702.697937296</v>
      </c>
      <c r="Z114" s="5">
        <f ca="1">IF(Z$4="",0,SUM($W100:Z100))</f>
        <v>-2346993.0043892828</v>
      </c>
      <c r="AA114" s="5">
        <f ca="1">IF(AA$4="",0,SUM($W100:AA100))</f>
        <v>-4372205.7232702943</v>
      </c>
      <c r="AB114" s="5">
        <f ca="1">IF(AB$4="",0,SUM($W100:AB100))</f>
        <v>-7681349.4619279848</v>
      </c>
      <c r="AC114" s="5">
        <f ca="1">IF(AC$4="",0,SUM($W100:AC100))</f>
        <v>-10936109.532156527</v>
      </c>
      <c r="AD114" s="5">
        <f ca="1">IF(AD$4="",0,SUM($W100:AD100))</f>
        <v>-14205501.299185209</v>
      </c>
      <c r="AE114" s="5">
        <f ca="1">IF(AE$4="",0,SUM($W100:AE100))</f>
        <v>-21750459.791289713</v>
      </c>
      <c r="AF114" s="5">
        <f ca="1">IF(AF$4="",0,SUM($W100:AF100))</f>
        <v>-29171421.698974848</v>
      </c>
      <c r="AG114" s="5">
        <f ca="1">IF(AG$4="",0,SUM($W100:AG100))</f>
        <v>-38664065.676658399</v>
      </c>
      <c r="AH114" s="5">
        <f ca="1">IF(AH$4="",0,SUM($W100:AH100))</f>
        <v>-42067957.285625443</v>
      </c>
      <c r="AI114" s="5">
        <f ca="1">IF(AI$4="",0,SUM($W100:AI100))</f>
        <v>-44202793.35119921</v>
      </c>
      <c r="AJ114" s="5">
        <f ca="1">IF(AJ$4="",0,SUM($W100:AJ100))</f>
        <v>-45769920.103285573</v>
      </c>
      <c r="AK114" s="5">
        <f ca="1">IF(AK$4="",0,SUM($W100:AK100))</f>
        <v>-47380863.357483014</v>
      </c>
      <c r="AL114" s="5">
        <f ca="1">IF(AL$4="",0,SUM($W100:AL100))</f>
        <v>-48211407.278023697</v>
      </c>
      <c r="AM114" s="5">
        <f ca="1">IF(AM$4="",0,SUM($W100:AM100))</f>
        <v>-48606838.68545419</v>
      </c>
      <c r="AN114" s="5">
        <f ca="1">IF(AN$4="",0,SUM($W100:AN100))</f>
        <v>-48550812.217222713</v>
      </c>
      <c r="AO114" s="5">
        <f ca="1">IF(AO$4="",0,SUM($W100:AO100))</f>
        <v>-48198585.241024584</v>
      </c>
      <c r="AP114" s="5">
        <f ca="1">IF(AP$4="",0,SUM($W100:AP100))</f>
        <v>-47528509.440669671</v>
      </c>
      <c r="AQ114" s="5">
        <f ca="1">IF(AQ$4="",0,SUM($W100:AQ100))</f>
        <v>-46302509.923177131</v>
      </c>
      <c r="AR114" s="5">
        <f ca="1">IF(AR$4="",0,SUM($W100:AR100))</f>
        <v>-44589201.579052702</v>
      </c>
      <c r="AS114" s="5">
        <f ca="1">IF(AS$4="",0,SUM($W100:AS100))</f>
        <v>-43071310.590362772</v>
      </c>
      <c r="AT114" s="5">
        <f ca="1">IF(AT$4="",0,SUM($W100:AT100))</f>
        <v>-41076638.121772528</v>
      </c>
      <c r="AU114" s="5">
        <f ca="1">IF(AU$4="",0,SUM($W100:AU100))</f>
        <v>-38701527.784362309</v>
      </c>
      <c r="AV114" s="5">
        <f ca="1">IF(AV$4="",0,SUM($W100:AV100))</f>
        <v>-36985319.282881483</v>
      </c>
      <c r="AW114" s="5">
        <f ca="1">IF(AW$4="",0,SUM($W100:AW100))</f>
        <v>-34736838.351179801</v>
      </c>
      <c r="AX114" s="5">
        <f ca="1">IF(AX$4="",0,SUM($W100:AX100))</f>
        <v>-32046778.874745231</v>
      </c>
      <c r="AY114" s="5">
        <f ca="1">IF(AY$4="",0,SUM($W100:AY100))</f>
        <v>-29801996.484508589</v>
      </c>
      <c r="AZ114" s="5">
        <f ca="1">IF(AZ$4="",0,SUM($W100:AZ100))</f>
        <v>-27173504.98397008</v>
      </c>
      <c r="BA114" s="5">
        <f ca="1">IF(BA$4="",0,SUM($W100:BA100))</f>
        <v>-24366022.014624368</v>
      </c>
      <c r="BB114" s="5">
        <f ca="1">IF(BB$4="",0,SUM($W100:BB100))</f>
        <v>-21807707.259997401</v>
      </c>
      <c r="BC114" s="5">
        <f ca="1">IF(BC$4="",0,SUM($W100:BC100))</f>
        <v>-18571501.648401983</v>
      </c>
      <c r="BD114" s="5">
        <f ca="1">IF(BD$4="",0,SUM($W100:BD100))</f>
        <v>-14687630.428036967</v>
      </c>
      <c r="BE114" s="5">
        <f ca="1">IF(BE$4="",0,SUM($W100:BE100))</f>
        <v>-10968720.645142268</v>
      </c>
      <c r="BF114" s="5">
        <f ca="1">IF(BF$4="",0,SUM($W100:BF100))</f>
        <v>-7139196.1897879522</v>
      </c>
      <c r="BG114" s="5">
        <f ca="1">IF(BG$4="",0,SUM($W100:BG100))</f>
        <v>-3360499.5243348591</v>
      </c>
      <c r="BH114" s="5">
        <f ca="1">IF(BH$4="",0,SUM($W100:BH100))</f>
        <v>81780.886360662058</v>
      </c>
      <c r="BI114" s="5">
        <f ca="1">IF(BI$4="",0,SUM($W100:BI100))</f>
        <v>3621492.4215264772</v>
      </c>
      <c r="BJ114" s="5">
        <f ca="1">IF(BJ$4="",0,SUM($W100:BJ100))</f>
        <v>7292852.4146287479</v>
      </c>
      <c r="BK114" s="5">
        <f ca="1">IF(BK$4="",0,SUM($W100:BK100))</f>
        <v>10995852.713186521</v>
      </c>
      <c r="BL114" s="5">
        <f ca="1">IF(BL$4="",0,SUM($W100:BL100))</f>
        <v>14689550.692396645</v>
      </c>
      <c r="BM114" s="5">
        <f ca="1">IF(BM$4="",0,SUM($W100:BM100))</f>
        <v>18254316.422839217</v>
      </c>
      <c r="BN114" s="5">
        <f ca="1">IF(BN$4="",0,SUM($W100:BN100))</f>
        <v>21745080.99632284</v>
      </c>
      <c r="BO114" s="5">
        <f ca="1">IF(BO$4="",0,SUM($W100:BO100))</f>
        <v>25316411.304548841</v>
      </c>
      <c r="BP114" s="5">
        <f ca="1">IF(BP$4="",0,SUM($W100:BP100))</f>
        <v>28992064.247580905</v>
      </c>
      <c r="BQ114" s="5">
        <f ca="1">IF(BQ$4="",0,SUM($W100:BQ100))</f>
        <v>32483684.984061934</v>
      </c>
      <c r="BR114" s="5">
        <f ca="1">IF(BR$4="",0,SUM($W100:BR100))</f>
        <v>36033183.279064216</v>
      </c>
      <c r="BS114" s="5">
        <f ca="1">IF(BS$4="",0,SUM($W100:BS100))</f>
        <v>39534661.788121246</v>
      </c>
      <c r="BT114" s="5">
        <f ca="1">IF(BT$4="",0,SUM($W100:BT100))</f>
        <v>42683059.992771633</v>
      </c>
      <c r="BU114" s="5">
        <f ca="1">IF(BU$4="",0,SUM($W100:BU100))</f>
        <v>45887750.05123248</v>
      </c>
      <c r="BV114" s="5">
        <f ca="1">IF(BV$4="",0,SUM($W100:BV100))</f>
        <v>49178405.181779645</v>
      </c>
      <c r="BW114" s="5">
        <f ca="1">IF(BW$4="",0,SUM($W100:BW100))</f>
        <v>52264891.163243428</v>
      </c>
      <c r="BX114" s="5">
        <f ca="1">IF(BX$4="",0,SUM($W100:BX100))</f>
        <v>55344740.003225587</v>
      </c>
      <c r="BY114" s="5">
        <f ca="1">IF(BY$4="",0,SUM($W100:BY100))</f>
        <v>58326596.116824254</v>
      </c>
      <c r="BZ114" s="5">
        <f ca="1">IF(BZ$4="",0,SUM($W100:BZ100))</f>
        <v>61155078.322962753</v>
      </c>
      <c r="CA114" s="5">
        <f ca="1">IF(CA$4="",0,SUM($W100:CA100))</f>
        <v>64033596.016086109</v>
      </c>
      <c r="CB114" s="5">
        <f ca="1">IF(CB$4="",0,SUM($W100:CB100))</f>
        <v>67014701.95003695</v>
      </c>
      <c r="CC114" s="5">
        <f ca="1">IF(CC$4="",0,SUM($W100:CC100))</f>
        <v>69952731.788692698</v>
      </c>
      <c r="CD114" s="5">
        <f ca="1">IF(CD$4="",0,SUM($W100:CD100))</f>
        <v>72897076.187130302</v>
      </c>
      <c r="CE114" s="5">
        <f ca="1">IF(CE$4="",0,SUM($W100:CE100))</f>
        <v>75801692.584840029</v>
      </c>
      <c r="CF114" s="5">
        <f ca="1">IF(CF$4="",0,SUM($W100:CF100))</f>
        <v>0</v>
      </c>
    </row>
    <row r="115" spans="2:84" x14ac:dyDescent="0.3">
      <c r="B115" s="13">
        <f>ROW()</f>
        <v>115</v>
      </c>
      <c r="H115" s="1" t="str">
        <f>H114</f>
        <v>NPV нарастающим итогом</v>
      </c>
      <c r="I115" s="1" t="s">
        <v>248</v>
      </c>
      <c r="U115" s="5">
        <f t="shared" ref="U115" ca="1" si="160">SUM(INDIRECT(ADDRESS($B115,$X$2)&amp;":"&amp;ADDRESS($B115,$X$2-1+$P$8)))</f>
        <v>1</v>
      </c>
      <c r="X115" s="5">
        <f ca="1">IF(X$4="",0,IF(AND(W114&lt;=0,MIN(X114:$ZZ114)&gt;=0,SUM($W115:W115)=0),1,0))</f>
        <v>0</v>
      </c>
      <c r="Y115" s="5">
        <f ca="1">IF(Y$4="",0,IF(AND(X114&lt;=0,MIN(Y114:$ZZ114)&gt;=0,SUM($W115:X115)=0),1,0))</f>
        <v>0</v>
      </c>
      <c r="Z115" s="5">
        <f ca="1">IF(Z$4="",0,IF(AND(Y114&lt;=0,MIN(Z114:$ZZ114)&gt;=0,SUM($W115:Y115)=0),1,0))</f>
        <v>0</v>
      </c>
      <c r="AA115" s="5">
        <f ca="1">IF(AA$4="",0,IF(AND(Z114&lt;=0,MIN(AA114:$ZZ114)&gt;=0,SUM($W115:Z115)=0),1,0))</f>
        <v>0</v>
      </c>
      <c r="AB115" s="5">
        <f ca="1">IF(AB$4="",0,IF(AND(AA114&lt;=0,MIN(AB114:$ZZ114)&gt;=0,SUM($W115:AA115)=0),1,0))</f>
        <v>0</v>
      </c>
      <c r="AC115" s="5">
        <f ca="1">IF(AC$4="",0,IF(AND(AB114&lt;=0,MIN(AC114:$ZZ114)&gt;=0,SUM($W115:AB115)=0),1,0))</f>
        <v>0</v>
      </c>
      <c r="AD115" s="5">
        <f ca="1">IF(AD$4="",0,IF(AND(AC114&lt;=0,MIN(AD114:$ZZ114)&gt;=0,SUM($W115:AC115)=0),1,0))</f>
        <v>0</v>
      </c>
      <c r="AE115" s="5">
        <f ca="1">IF(AE$4="",0,IF(AND(AD114&lt;=0,MIN(AE114:$ZZ114)&gt;=0,SUM($W115:AD115)=0),1,0))</f>
        <v>0</v>
      </c>
      <c r="AF115" s="5">
        <f ca="1">IF(AF$4="",0,IF(AND(AE114&lt;=0,MIN(AF114:$ZZ114)&gt;=0,SUM($W115:AE115)=0),1,0))</f>
        <v>0</v>
      </c>
      <c r="AG115" s="5">
        <f ca="1">IF(AG$4="",0,IF(AND(AF114&lt;=0,MIN(AG114:$ZZ114)&gt;=0,SUM($W115:AF115)=0),1,0))</f>
        <v>0</v>
      </c>
      <c r="AH115" s="5">
        <f ca="1">IF(AH$4="",0,IF(AND(AG114&lt;=0,MIN(AH114:$ZZ114)&gt;=0,SUM($W115:AG115)=0),1,0))</f>
        <v>0</v>
      </c>
      <c r="AI115" s="5">
        <f ca="1">IF(AI$4="",0,IF(AND(AH114&lt;=0,MIN(AI114:$ZZ114)&gt;=0,SUM($W115:AH115)=0),1,0))</f>
        <v>0</v>
      </c>
      <c r="AJ115" s="5">
        <f ca="1">IF(AJ$4="",0,IF(AND(AI114&lt;=0,MIN(AJ114:$ZZ114)&gt;=0,SUM($W115:AI115)=0),1,0))</f>
        <v>0</v>
      </c>
      <c r="AK115" s="5">
        <f ca="1">IF(AK$4="",0,IF(AND(AJ114&lt;=0,MIN(AK114:$ZZ114)&gt;=0,SUM($W115:AJ115)=0),1,0))</f>
        <v>0</v>
      </c>
      <c r="AL115" s="5">
        <f ca="1">IF(AL$4="",0,IF(AND(AK114&lt;=0,MIN(AL114:$ZZ114)&gt;=0,SUM($W115:AK115)=0),1,0))</f>
        <v>0</v>
      </c>
      <c r="AM115" s="5">
        <f ca="1">IF(AM$4="",0,IF(AND(AL114&lt;=0,MIN(AM114:$ZZ114)&gt;=0,SUM($W115:AL115)=0),1,0))</f>
        <v>0</v>
      </c>
      <c r="AN115" s="5">
        <f ca="1">IF(AN$4="",0,IF(AND(AM114&lt;=0,MIN(AN114:$ZZ114)&gt;=0,SUM($W115:AM115)=0),1,0))</f>
        <v>0</v>
      </c>
      <c r="AO115" s="5">
        <f ca="1">IF(AO$4="",0,IF(AND(AN114&lt;=0,MIN(AO114:$ZZ114)&gt;=0,SUM($W115:AN115)=0),1,0))</f>
        <v>0</v>
      </c>
      <c r="AP115" s="5">
        <f ca="1">IF(AP$4="",0,IF(AND(AO114&lt;=0,MIN(AP114:$ZZ114)&gt;=0,SUM($W115:AO115)=0),1,0))</f>
        <v>0</v>
      </c>
      <c r="AQ115" s="5">
        <f ca="1">IF(AQ$4="",0,IF(AND(AP114&lt;=0,MIN(AQ114:$ZZ114)&gt;=0,SUM($W115:AP115)=0),1,0))</f>
        <v>0</v>
      </c>
      <c r="AR115" s="5">
        <f ca="1">IF(AR$4="",0,IF(AND(AQ114&lt;=0,MIN(AR114:$ZZ114)&gt;=0,SUM($W115:AQ115)=0),1,0))</f>
        <v>0</v>
      </c>
      <c r="AS115" s="5">
        <f ca="1">IF(AS$4="",0,IF(AND(AR114&lt;=0,MIN(AS114:$ZZ114)&gt;=0,SUM($W115:AR115)=0),1,0))</f>
        <v>0</v>
      </c>
      <c r="AT115" s="5">
        <f ca="1">IF(AT$4="",0,IF(AND(AS114&lt;=0,MIN(AT114:$ZZ114)&gt;=0,SUM($W115:AS115)=0),1,0))</f>
        <v>0</v>
      </c>
      <c r="AU115" s="5">
        <f ca="1">IF(AU$4="",0,IF(AND(AT114&lt;=0,MIN(AU114:$ZZ114)&gt;=0,SUM($W115:AT115)=0),1,0))</f>
        <v>0</v>
      </c>
      <c r="AV115" s="5">
        <f ca="1">IF(AV$4="",0,IF(AND(AU114&lt;=0,MIN(AV114:$ZZ114)&gt;=0,SUM($W115:AU115)=0),1,0))</f>
        <v>0</v>
      </c>
      <c r="AW115" s="5">
        <f ca="1">IF(AW$4="",0,IF(AND(AV114&lt;=0,MIN(AW114:$ZZ114)&gt;=0,SUM($W115:AV115)=0),1,0))</f>
        <v>0</v>
      </c>
      <c r="AX115" s="5">
        <f ca="1">IF(AX$4="",0,IF(AND(AW114&lt;=0,MIN(AX114:$ZZ114)&gt;=0,SUM($W115:AW115)=0),1,0))</f>
        <v>0</v>
      </c>
      <c r="AY115" s="5">
        <f ca="1">IF(AY$4="",0,IF(AND(AX114&lt;=0,MIN(AY114:$ZZ114)&gt;=0,SUM($W115:AX115)=0),1,0))</f>
        <v>0</v>
      </c>
      <c r="AZ115" s="5">
        <f ca="1">IF(AZ$4="",0,IF(AND(AY114&lt;=0,MIN(AZ114:$ZZ114)&gt;=0,SUM($W115:AY115)=0),1,0))</f>
        <v>0</v>
      </c>
      <c r="BA115" s="5">
        <f ca="1">IF(BA$4="",0,IF(AND(AZ114&lt;=0,MIN(BA114:$ZZ114)&gt;=0,SUM($W115:AZ115)=0),1,0))</f>
        <v>0</v>
      </c>
      <c r="BB115" s="5">
        <f ca="1">IF(BB$4="",0,IF(AND(BA114&lt;=0,MIN(BB114:$ZZ114)&gt;=0,SUM($W115:BA115)=0),1,0))</f>
        <v>0</v>
      </c>
      <c r="BC115" s="5">
        <f ca="1">IF(BC$4="",0,IF(AND(BB114&lt;=0,MIN(BC114:$ZZ114)&gt;=0,SUM($W115:BB115)=0),1,0))</f>
        <v>0</v>
      </c>
      <c r="BD115" s="5">
        <f ca="1">IF(BD$4="",0,IF(AND(BC114&lt;=0,MIN(BD114:$ZZ114)&gt;=0,SUM($W115:BC115)=0),1,0))</f>
        <v>0</v>
      </c>
      <c r="BE115" s="5">
        <f ca="1">IF(BE$4="",0,IF(AND(BD114&lt;=0,MIN(BE114:$ZZ114)&gt;=0,SUM($W115:BD115)=0),1,0))</f>
        <v>0</v>
      </c>
      <c r="BF115" s="5">
        <f ca="1">IF(BF$4="",0,IF(AND(BE114&lt;=0,MIN(BF114:$ZZ114)&gt;=0,SUM($W115:BE115)=0),1,0))</f>
        <v>0</v>
      </c>
      <c r="BG115" s="5">
        <f ca="1">IF(BG$4="",0,IF(AND(BF114&lt;=0,MIN(BG114:$ZZ114)&gt;=0,SUM($W115:BF115)=0),1,0))</f>
        <v>0</v>
      </c>
      <c r="BH115" s="5">
        <f ca="1">IF(BH$4="",0,IF(AND(BG114&lt;=0,MIN(BH114:$ZZ114)&gt;=0,SUM($W115:BG115)=0),1,0))</f>
        <v>1</v>
      </c>
      <c r="BI115" s="5">
        <f ca="1">IF(BI$4="",0,IF(AND(BH114&lt;=0,MIN(BI114:$ZZ114)&gt;=0,SUM($W115:BH115)=0),1,0))</f>
        <v>0</v>
      </c>
      <c r="BJ115" s="5">
        <f ca="1">IF(BJ$4="",0,IF(AND(BI114&lt;=0,MIN(BJ114:$ZZ114)&gt;=0,SUM($W115:BI115)=0),1,0))</f>
        <v>0</v>
      </c>
      <c r="BK115" s="5">
        <f ca="1">IF(BK$4="",0,IF(AND(BJ114&lt;=0,MIN(BK114:$ZZ114)&gt;=0,SUM($W115:BJ115)=0),1,0))</f>
        <v>0</v>
      </c>
      <c r="BL115" s="5">
        <f ca="1">IF(BL$4="",0,IF(AND(BK114&lt;=0,MIN(BL114:$ZZ114)&gt;=0,SUM($W115:BK115)=0),1,0))</f>
        <v>0</v>
      </c>
      <c r="BM115" s="5">
        <f ca="1">IF(BM$4="",0,IF(AND(BL114&lt;=0,MIN(BM114:$ZZ114)&gt;=0,SUM($W115:BL115)=0),1,0))</f>
        <v>0</v>
      </c>
      <c r="BN115" s="5">
        <f ca="1">IF(BN$4="",0,IF(AND(BM114&lt;=0,MIN(BN114:$ZZ114)&gt;=0,SUM($W115:BM115)=0),1,0))</f>
        <v>0</v>
      </c>
      <c r="BO115" s="5">
        <f ca="1">IF(BO$4="",0,IF(AND(BN114&lt;=0,MIN(BO114:$ZZ114)&gt;=0,SUM($W115:BN115)=0),1,0))</f>
        <v>0</v>
      </c>
      <c r="BP115" s="5">
        <f ca="1">IF(BP$4="",0,IF(AND(BO114&lt;=0,MIN(BP114:$ZZ114)&gt;=0,SUM($W115:BO115)=0),1,0))</f>
        <v>0</v>
      </c>
      <c r="BQ115" s="5">
        <f ca="1">IF(BQ$4="",0,IF(AND(BP114&lt;=0,MIN(BQ114:$ZZ114)&gt;=0,SUM($W115:BP115)=0),1,0))</f>
        <v>0</v>
      </c>
      <c r="BR115" s="5">
        <f ca="1">IF(BR$4="",0,IF(AND(BQ114&lt;=0,MIN(BR114:$ZZ114)&gt;=0,SUM($W115:BQ115)=0),1,0))</f>
        <v>0</v>
      </c>
      <c r="BS115" s="5">
        <f ca="1">IF(BS$4="",0,IF(AND(BR114&lt;=0,MIN(BS114:$ZZ114)&gt;=0,SUM($W115:BR115)=0),1,0))</f>
        <v>0</v>
      </c>
      <c r="BT115" s="5">
        <f ca="1">IF(BT$4="",0,IF(AND(BS114&lt;=0,MIN(BT114:$ZZ114)&gt;=0,SUM($W115:BS115)=0),1,0))</f>
        <v>0</v>
      </c>
      <c r="BU115" s="5">
        <f ca="1">IF(BU$4="",0,IF(AND(BT114&lt;=0,MIN(BU114:$ZZ114)&gt;=0,SUM($W115:BT115)=0),1,0))</f>
        <v>0</v>
      </c>
      <c r="BV115" s="5">
        <f ca="1">IF(BV$4="",0,IF(AND(BU114&lt;=0,MIN(BV114:$ZZ114)&gt;=0,SUM($W115:BU115)=0),1,0))</f>
        <v>0</v>
      </c>
      <c r="BW115" s="5">
        <f ca="1">IF(BW$4="",0,IF(AND(BV114&lt;=0,MIN(BW114:$ZZ114)&gt;=0,SUM($W115:BV115)=0),1,0))</f>
        <v>0</v>
      </c>
      <c r="BX115" s="5">
        <f ca="1">IF(BX$4="",0,IF(AND(BW114&lt;=0,MIN(BX114:$ZZ114)&gt;=0,SUM($W115:BW115)=0),1,0))</f>
        <v>0</v>
      </c>
      <c r="BY115" s="5">
        <f ca="1">IF(BY$4="",0,IF(AND(BX114&lt;=0,MIN(BY114:$ZZ114)&gt;=0,SUM($W115:BX115)=0),1,0))</f>
        <v>0</v>
      </c>
      <c r="BZ115" s="5">
        <f ca="1">IF(BZ$4="",0,IF(AND(BY114&lt;=0,MIN(BZ114:$ZZ114)&gt;=0,SUM($W115:BY115)=0),1,0))</f>
        <v>0</v>
      </c>
      <c r="CA115" s="5">
        <f ca="1">IF(CA$4="",0,IF(AND(BZ114&lt;=0,MIN(CA114:$ZZ114)&gt;=0,SUM($W115:BZ115)=0),1,0))</f>
        <v>0</v>
      </c>
      <c r="CB115" s="5">
        <f ca="1">IF(CB$4="",0,IF(AND(CA114&lt;=0,MIN(CB114:$ZZ114)&gt;=0,SUM($W115:CA115)=0),1,0))</f>
        <v>0</v>
      </c>
      <c r="CC115" s="5">
        <f ca="1">IF(CC$4="",0,IF(AND(CB114&lt;=0,MIN(CC114:$ZZ114)&gt;=0,SUM($W115:CB115)=0),1,0))</f>
        <v>0</v>
      </c>
      <c r="CD115" s="5">
        <f ca="1">IF(CD$4="",0,IF(AND(CC114&lt;=0,MIN(CD114:$ZZ114)&gt;=0,SUM($W115:CC115)=0),1,0))</f>
        <v>0</v>
      </c>
      <c r="CE115" s="5">
        <f ca="1">IF(CE$4="",0,IF(AND(CD114&lt;=0,MIN(CE114:$ZZ114)&gt;=0,SUM($W115:CD115)=0),1,0))</f>
        <v>0</v>
      </c>
      <c r="CF115" s="5">
        <f ca="1">IF(CF$4="",0,IF(AND(CE114&lt;=0,MIN(CF114:$ZZ114)&gt;=0,SUM($W115:CE115)=0),1,0))</f>
        <v>0</v>
      </c>
    </row>
    <row r="116" spans="2:84" x14ac:dyDescent="0.3">
      <c r="B116" s="13">
        <f>ROW()</f>
        <v>116</v>
      </c>
      <c r="H116" s="1" t="str">
        <f>H114</f>
        <v>NPV нарастающим итогом</v>
      </c>
      <c r="I116" s="1" t="s">
        <v>295</v>
      </c>
      <c r="M116" s="53" t="s">
        <v>115</v>
      </c>
      <c r="U116" s="33">
        <f ca="1">SUMIFS(INDIRECT(ADDRESS(1,$X$2)&amp;":"&amp;ADDRESS(1,$X$2-1+$P$8)),INDIRECT(ADDRESS($B115,$X$2)&amp;":"&amp;ADDRESS($B115,$X$2-1+$P$8)),1)/12</f>
        <v>3.0833333333333335</v>
      </c>
    </row>
    <row r="117" spans="2:84" x14ac:dyDescent="0.3">
      <c r="X117" s="109"/>
    </row>
    <row r="118" spans="2:84" x14ac:dyDescent="0.3">
      <c r="B118" s="13">
        <f>ROW()</f>
        <v>118</v>
      </c>
      <c r="G118" s="117"/>
      <c r="H118" s="1" t="s">
        <v>445</v>
      </c>
    </row>
    <row r="120" spans="2:84" x14ac:dyDescent="0.3">
      <c r="B120" s="13">
        <f>ROW()</f>
        <v>120</v>
      </c>
      <c r="G120" s="116"/>
      <c r="H120" s="1" t="s">
        <v>254</v>
      </c>
      <c r="M120" s="132"/>
      <c r="P120" s="72" t="str">
        <f>Lists!$AI$9</f>
        <v>CF(+)</v>
      </c>
      <c r="U120" s="5">
        <f ca="1">SUM(INDIRECT(ADDRESS($B120,$X$2)&amp;":"&amp;ADDRESS($B120,$X$2-1+$P$8)))</f>
        <v>40000000</v>
      </c>
      <c r="V120" s="83"/>
      <c r="X120" s="88">
        <v>40000000</v>
      </c>
      <c r="Y120" s="88"/>
      <c r="Z120" s="88"/>
      <c r="AA120" s="88"/>
      <c r="AB120" s="88"/>
      <c r="AC120" s="88"/>
      <c r="AD120" s="88"/>
      <c r="AE120" s="88"/>
      <c r="AF120" s="88"/>
      <c r="AG120" s="88"/>
      <c r="AH120" s="88"/>
      <c r="AI120" s="88"/>
      <c r="AJ120" s="88"/>
      <c r="AK120" s="88"/>
      <c r="AL120" s="88"/>
      <c r="AM120" s="88"/>
      <c r="AN120" s="88"/>
      <c r="AO120" s="88"/>
      <c r="AP120" s="88"/>
      <c r="AQ120" s="88"/>
      <c r="AR120" s="88"/>
      <c r="AS120" s="88"/>
      <c r="AT120" s="88"/>
      <c r="AU120" s="88"/>
      <c r="AV120" s="88"/>
      <c r="AW120" s="88"/>
      <c r="AX120" s="88"/>
      <c r="AY120" s="88"/>
      <c r="AZ120" s="88"/>
      <c r="BA120" s="88"/>
      <c r="BB120" s="88"/>
      <c r="BC120" s="88"/>
      <c r="BD120" s="88"/>
      <c r="BE120" s="88"/>
      <c r="BF120" s="88"/>
      <c r="BG120" s="88"/>
      <c r="BH120" s="88"/>
      <c r="BI120" s="88"/>
      <c r="BJ120" s="88"/>
      <c r="BK120" s="88"/>
      <c r="BL120" s="88"/>
      <c r="BM120" s="88"/>
      <c r="BN120" s="88"/>
      <c r="BO120" s="88"/>
      <c r="BP120" s="88"/>
      <c r="BQ120" s="88"/>
      <c r="BR120" s="88"/>
      <c r="BS120" s="88"/>
      <c r="BT120" s="88"/>
      <c r="BU120" s="88"/>
      <c r="BV120" s="88"/>
      <c r="BW120" s="88"/>
      <c r="BX120" s="88"/>
      <c r="BY120" s="88"/>
      <c r="BZ120" s="88"/>
      <c r="CA120" s="88"/>
      <c r="CB120" s="88"/>
      <c r="CC120" s="88"/>
      <c r="CD120" s="88"/>
      <c r="CE120" s="88"/>
      <c r="CF120" s="88"/>
    </row>
    <row r="121" spans="2:84" x14ac:dyDescent="0.3">
      <c r="B121" s="13">
        <f>ROW()</f>
        <v>121</v>
      </c>
    </row>
    <row r="122" spans="2:84" x14ac:dyDescent="0.3">
      <c r="B122" s="13">
        <f>ROW()</f>
        <v>122</v>
      </c>
      <c r="G122" s="116"/>
      <c r="H122" s="1" t="s">
        <v>278</v>
      </c>
      <c r="P122" s="72" t="str">
        <f>Lists!$AI$9</f>
        <v>CF(+)</v>
      </c>
      <c r="U122" s="5">
        <f ca="1">SUM(INDIRECT(ADDRESS($B122,$X$2)&amp;":"&amp;ADDRESS($B122,$X$2-1+$P$8)))</f>
        <v>0</v>
      </c>
      <c r="V122" s="83"/>
      <c r="X122" s="88"/>
      <c r="Y122" s="88"/>
      <c r="Z122" s="88"/>
      <c r="AA122" s="88"/>
      <c r="AB122" s="88"/>
      <c r="AC122" s="88"/>
      <c r="AD122" s="88"/>
      <c r="AE122" s="88"/>
      <c r="AF122" s="88"/>
      <c r="AG122" s="88"/>
      <c r="AH122" s="88"/>
      <c r="AI122" s="88"/>
      <c r="AJ122" s="88"/>
      <c r="AK122" s="88"/>
      <c r="AL122" s="88"/>
      <c r="AM122" s="88"/>
      <c r="AN122" s="88"/>
      <c r="AO122" s="88"/>
      <c r="AP122" s="88"/>
      <c r="AQ122" s="88"/>
      <c r="AR122" s="88"/>
      <c r="AS122" s="88"/>
      <c r="AT122" s="88"/>
      <c r="AU122" s="88"/>
      <c r="AV122" s="88"/>
      <c r="AW122" s="88"/>
      <c r="AX122" s="88"/>
      <c r="AY122" s="88"/>
      <c r="AZ122" s="88"/>
      <c r="BA122" s="88"/>
      <c r="BB122" s="88"/>
      <c r="BC122" s="88"/>
      <c r="BD122" s="88"/>
      <c r="BE122" s="88"/>
      <c r="BF122" s="88"/>
      <c r="BG122" s="88"/>
      <c r="BH122" s="88"/>
      <c r="BI122" s="88"/>
      <c r="BJ122" s="88"/>
      <c r="BK122" s="88"/>
      <c r="BL122" s="88"/>
      <c r="BM122" s="88"/>
      <c r="BN122" s="88"/>
      <c r="BO122" s="88"/>
      <c r="BP122" s="88"/>
      <c r="BQ122" s="88"/>
      <c r="BR122" s="88"/>
      <c r="BS122" s="88"/>
      <c r="BT122" s="88"/>
      <c r="BU122" s="88"/>
      <c r="BV122" s="88"/>
      <c r="BW122" s="88"/>
      <c r="BX122" s="88"/>
      <c r="BY122" s="88"/>
      <c r="BZ122" s="88"/>
      <c r="CA122" s="88"/>
      <c r="CB122" s="88"/>
      <c r="CC122" s="88"/>
      <c r="CD122" s="88"/>
      <c r="CE122" s="88"/>
      <c r="CF122" s="88"/>
    </row>
    <row r="123" spans="2:84" x14ac:dyDescent="0.3">
      <c r="B123" s="13">
        <f>ROW()</f>
        <v>123</v>
      </c>
    </row>
    <row r="124" spans="2:84" x14ac:dyDescent="0.3">
      <c r="B124" s="13">
        <f>ROW()</f>
        <v>124</v>
      </c>
      <c r="H124" s="1" t="s">
        <v>304</v>
      </c>
      <c r="M124" s="53" t="s">
        <v>18</v>
      </c>
      <c r="P124" s="72" t="str">
        <f>Lists!$AI$11</f>
        <v>CF</v>
      </c>
      <c r="U124" s="5">
        <f ca="1">SUM(INDIRECT(ADDRESS($B124,$X$2)&amp;":"&amp;ADDRESS($B124,$X$2-1+$P$8)))</f>
        <v>233846956.86235967</v>
      </c>
      <c r="X124" s="5">
        <f t="shared" ref="X124:BC124" ca="1" si="161">IF(X$4="",0,X83+X120+X122)</f>
        <v>39406000</v>
      </c>
      <c r="Y124" s="5">
        <f t="shared" ca="1" si="161"/>
        <v>-814000</v>
      </c>
      <c r="Z124" s="5">
        <f t="shared" ca="1" si="161"/>
        <v>-1025000</v>
      </c>
      <c r="AA124" s="5">
        <f t="shared" ca="1" si="161"/>
        <v>-2164000</v>
      </c>
      <c r="AB124" s="5">
        <f t="shared" ca="1" si="161"/>
        <v>-3595000</v>
      </c>
      <c r="AC124" s="5">
        <f t="shared" ca="1" si="161"/>
        <v>-3595000</v>
      </c>
      <c r="AD124" s="5">
        <f t="shared" ca="1" si="161"/>
        <v>-3671500</v>
      </c>
      <c r="AE124" s="5">
        <f t="shared" ca="1" si="161"/>
        <v>-8614500</v>
      </c>
      <c r="AF124" s="5">
        <f t="shared" ca="1" si="161"/>
        <v>-8614500</v>
      </c>
      <c r="AG124" s="5">
        <f t="shared" ca="1" si="161"/>
        <v>-11203500</v>
      </c>
      <c r="AH124" s="5">
        <f t="shared" ca="1" si="161"/>
        <v>-4084500</v>
      </c>
      <c r="AI124" s="5">
        <f t="shared" ca="1" si="161"/>
        <v>-2604500</v>
      </c>
      <c r="AJ124" s="5">
        <f t="shared" ca="1" si="161"/>
        <v>-1943840.4159733329</v>
      </c>
      <c r="AK124" s="5">
        <f t="shared" ca="1" si="161"/>
        <v>-2031577.4254000005</v>
      </c>
      <c r="AL124" s="5">
        <f t="shared" ca="1" si="161"/>
        <v>-1064908.7412900003</v>
      </c>
      <c r="AM124" s="5">
        <f t="shared" ca="1" si="161"/>
        <v>-515486.86239039805</v>
      </c>
      <c r="AN124" s="5">
        <f t="shared" ca="1" si="161"/>
        <v>74256.818809597753</v>
      </c>
      <c r="AO124" s="5">
        <f t="shared" ca="1" si="161"/>
        <v>474637.84167626657</v>
      </c>
      <c r="AP124" s="5">
        <f t="shared" ca="1" si="161"/>
        <v>918037.3112493431</v>
      </c>
      <c r="AQ124" s="5">
        <f t="shared" ca="1" si="161"/>
        <v>1707746.289456683</v>
      </c>
      <c r="AR124" s="5">
        <f t="shared" ca="1" si="161"/>
        <v>2426415.846780418</v>
      </c>
      <c r="AS124" s="5">
        <f t="shared" ca="1" si="161"/>
        <v>2185581.1629252429</v>
      </c>
      <c r="AT124" s="5">
        <f t="shared" ca="1" si="161"/>
        <v>2920079.0076049725</v>
      </c>
      <c r="AU124" s="5">
        <f t="shared" ca="1" si="161"/>
        <v>3535114.226201375</v>
      </c>
      <c r="AV124" s="5">
        <f t="shared" ca="1" si="161"/>
        <v>2597086.1900151963</v>
      </c>
      <c r="AW124" s="5">
        <f t="shared" ca="1" si="161"/>
        <v>3459411.1060523549</v>
      </c>
      <c r="AX124" s="5">
        <f t="shared" ca="1" si="161"/>
        <v>4207959.0155809494</v>
      </c>
      <c r="AY124" s="5">
        <f t="shared" ca="1" si="161"/>
        <v>3570101.1285522487</v>
      </c>
      <c r="AZ124" s="5">
        <f t="shared" ca="1" si="161"/>
        <v>4250201.3133474644</v>
      </c>
      <c r="BA124" s="5">
        <f t="shared" ca="1" si="161"/>
        <v>4615478.2328868443</v>
      </c>
      <c r="BB124" s="5">
        <f t="shared" ca="1" si="161"/>
        <v>4276123.1563002234</v>
      </c>
      <c r="BC124" s="5">
        <f t="shared" ca="1" si="161"/>
        <v>5499573.2187868617</v>
      </c>
      <c r="BD124" s="5">
        <f t="shared" ref="BD124:CF124" ca="1" si="162">IF(BD$4="",0,BD83+BD120+BD122)</f>
        <v>6710491.8878639899</v>
      </c>
      <c r="BE124" s="5">
        <f t="shared" ca="1" si="162"/>
        <v>6532837.1134585906</v>
      </c>
      <c r="BF124" s="5">
        <f t="shared" ca="1" si="162"/>
        <v>6839552.4877795493</v>
      </c>
      <c r="BG124" s="5">
        <f t="shared" ca="1" si="162"/>
        <v>6861538.7825696683</v>
      </c>
      <c r="BH124" s="5">
        <f t="shared" ca="1" si="162"/>
        <v>6355100.0178925637</v>
      </c>
      <c r="BI124" s="5">
        <f t="shared" ca="1" si="162"/>
        <v>6644168.9647785043</v>
      </c>
      <c r="BJ124" s="5">
        <f t="shared" ca="1" si="162"/>
        <v>7006424.0852885386</v>
      </c>
      <c r="BK124" s="5">
        <f t="shared" ca="1" si="162"/>
        <v>7184885.4637043281</v>
      </c>
      <c r="BL124" s="5">
        <f t="shared" ca="1" si="162"/>
        <v>7286586.697708684</v>
      </c>
      <c r="BM124" s="5">
        <f t="shared" ca="1" si="162"/>
        <v>7149742.5106020765</v>
      </c>
      <c r="BN124" s="5">
        <f t="shared" ca="1" si="162"/>
        <v>7118305.4479985731</v>
      </c>
      <c r="BO124" s="5">
        <f t="shared" ca="1" si="162"/>
        <v>7404278.2655061809</v>
      </c>
      <c r="BP124" s="5">
        <f t="shared" ca="1" si="162"/>
        <v>7747897.4419992147</v>
      </c>
      <c r="BQ124" s="5">
        <f t="shared" ca="1" si="162"/>
        <v>7482954.1062684944</v>
      </c>
      <c r="BR124" s="5">
        <f t="shared" ca="1" si="162"/>
        <v>7734097.4880603822</v>
      </c>
      <c r="BS124" s="5">
        <f t="shared" ca="1" si="162"/>
        <v>7756946.3522113161</v>
      </c>
      <c r="BT124" s="5">
        <f t="shared" ca="1" si="162"/>
        <v>7091296.2865944747</v>
      </c>
      <c r="BU124" s="5">
        <f t="shared" ca="1" si="162"/>
        <v>7338691.9980014861</v>
      </c>
      <c r="BV124" s="5">
        <f t="shared" ca="1" si="162"/>
        <v>7661461.9638935849</v>
      </c>
      <c r="BW124" s="5">
        <f t="shared" ca="1" si="162"/>
        <v>7306177.8823932782</v>
      </c>
      <c r="BX124" s="5">
        <f t="shared" ca="1" si="162"/>
        <v>7412282.9131966978</v>
      </c>
      <c r="BY124" s="5">
        <f t="shared" ca="1" si="162"/>
        <v>7296354.4126538727</v>
      </c>
      <c r="BZ124" s="5">
        <f t="shared" ca="1" si="162"/>
        <v>7036704.9527102401</v>
      </c>
      <c r="CA124" s="5">
        <f t="shared" ca="1" si="162"/>
        <v>7280839.3136952566</v>
      </c>
      <c r="CB124" s="5">
        <f t="shared" ca="1" si="162"/>
        <v>7666314.025158939</v>
      </c>
      <c r="CC124" s="5">
        <f t="shared" ca="1" si="162"/>
        <v>7681783.2771127867</v>
      </c>
      <c r="CD124" s="5">
        <f t="shared" ca="1" si="162"/>
        <v>7826923.8530314667</v>
      </c>
      <c r="CE124" s="5">
        <f t="shared" ca="1" si="162"/>
        <v>7850330.4490546687</v>
      </c>
      <c r="CF124" s="5">
        <f t="shared" ca="1" si="162"/>
        <v>0</v>
      </c>
    </row>
    <row r="125" spans="2:84" x14ac:dyDescent="0.3">
      <c r="X125" s="109"/>
    </row>
    <row r="126" spans="2:84" x14ac:dyDescent="0.3">
      <c r="B126" s="13">
        <f>ROW()</f>
        <v>126</v>
      </c>
      <c r="H126" s="1" t="s">
        <v>302</v>
      </c>
      <c r="M126" s="53" t="s">
        <v>18</v>
      </c>
      <c r="P126" s="72"/>
      <c r="U126" s="5">
        <f t="shared" ref="U126" ca="1" si="163">INDIRECT(ADDRESS($B126,$X$2-1+$P$8))</f>
        <v>233846956.86235967</v>
      </c>
      <c r="X126" s="5">
        <f ca="1">IF(X$4="",0,SUM($W124:X124))</f>
        <v>39406000</v>
      </c>
      <c r="Y126" s="5">
        <f ca="1">IF(Y$4="",0,SUM($W124:Y124))</f>
        <v>38592000</v>
      </c>
      <c r="Z126" s="5">
        <f ca="1">IF(Z$4="",0,SUM($W124:Z124))</f>
        <v>37567000</v>
      </c>
      <c r="AA126" s="5">
        <f ca="1">IF(AA$4="",0,SUM($W124:AA124))</f>
        <v>35403000</v>
      </c>
      <c r="AB126" s="5">
        <f ca="1">IF(AB$4="",0,SUM($W124:AB124))</f>
        <v>31808000</v>
      </c>
      <c r="AC126" s="5">
        <f ca="1">IF(AC$4="",0,SUM($W124:AC124))</f>
        <v>28213000</v>
      </c>
      <c r="AD126" s="5">
        <f ca="1">IF(AD$4="",0,SUM($W124:AD124))</f>
        <v>24541500</v>
      </c>
      <c r="AE126" s="5">
        <f ca="1">IF(AE$4="",0,SUM($W124:AE124))</f>
        <v>15927000</v>
      </c>
      <c r="AF126" s="5">
        <f ca="1">IF(AF$4="",0,SUM($W124:AF124))</f>
        <v>7312500</v>
      </c>
      <c r="AG126" s="5">
        <f ca="1">IF(AG$4="",0,SUM($W124:AG124))</f>
        <v>-3891000</v>
      </c>
      <c r="AH126" s="5">
        <f ca="1">IF(AH$4="",0,SUM($W124:AH124))</f>
        <v>-7975500</v>
      </c>
      <c r="AI126" s="5">
        <f ca="1">IF(AI$4="",0,SUM($W124:AI124))</f>
        <v>-10580000</v>
      </c>
      <c r="AJ126" s="5">
        <f ca="1">IF(AJ$4="",0,SUM($W124:AJ124))</f>
        <v>-12523840.415973334</v>
      </c>
      <c r="AK126" s="5">
        <f ca="1">IF(AK$4="",0,SUM($W124:AK124))</f>
        <v>-14555417.841373334</v>
      </c>
      <c r="AL126" s="5">
        <f ca="1">IF(AL$4="",0,SUM($W124:AL124))</f>
        <v>-15620326.582663335</v>
      </c>
      <c r="AM126" s="5">
        <f ca="1">IF(AM$4="",0,SUM($W124:AM124))</f>
        <v>-16135813.445053734</v>
      </c>
      <c r="AN126" s="5">
        <f ca="1">IF(AN$4="",0,SUM($W124:AN124))</f>
        <v>-16061556.626244135</v>
      </c>
      <c r="AO126" s="5">
        <f ca="1">IF(AO$4="",0,SUM($W124:AO124))</f>
        <v>-15586918.784567868</v>
      </c>
      <c r="AP126" s="5">
        <f ca="1">IF(AP$4="",0,SUM($W124:AP124))</f>
        <v>-14668881.473318525</v>
      </c>
      <c r="AQ126" s="5">
        <f ca="1">IF(AQ$4="",0,SUM($W124:AQ124))</f>
        <v>-12961135.183861842</v>
      </c>
      <c r="AR126" s="5">
        <f ca="1">IF(AR$4="",0,SUM($W124:AR124))</f>
        <v>-10534719.337081425</v>
      </c>
      <c r="AS126" s="5">
        <f ca="1">IF(AS$4="",0,SUM($W124:AS124))</f>
        <v>-8349138.1741561815</v>
      </c>
      <c r="AT126" s="5">
        <f ca="1">IF(AT$4="",0,SUM($W124:AT124))</f>
        <v>-5429059.1665512091</v>
      </c>
      <c r="AU126" s="5">
        <f ca="1">IF(AU$4="",0,SUM($W124:AU124))</f>
        <v>-1893944.940349834</v>
      </c>
      <c r="AV126" s="5">
        <f ca="1">IF(AV$4="",0,SUM($W124:AV124))</f>
        <v>703141.24966536229</v>
      </c>
      <c r="AW126" s="5">
        <f ca="1">IF(AW$4="",0,SUM($W124:AW124))</f>
        <v>4162552.3557177172</v>
      </c>
      <c r="AX126" s="5">
        <f ca="1">IF(AX$4="",0,SUM($W124:AX124))</f>
        <v>8370511.371298667</v>
      </c>
      <c r="AY126" s="5">
        <f ca="1">IF(AY$4="",0,SUM($W124:AY124))</f>
        <v>11940612.499850916</v>
      </c>
      <c r="AZ126" s="5">
        <f ca="1">IF(AZ$4="",0,SUM($W124:AZ124))</f>
        <v>16190813.81319838</v>
      </c>
      <c r="BA126" s="5">
        <f ca="1">IF(BA$4="",0,SUM($W124:BA124))</f>
        <v>20806292.046085224</v>
      </c>
      <c r="BB126" s="5">
        <f ca="1">IF(BB$4="",0,SUM($W124:BB124))</f>
        <v>25082415.202385448</v>
      </c>
      <c r="BC126" s="5">
        <f ca="1">IF(BC$4="",0,SUM($W124:BC124))</f>
        <v>30581988.42117231</v>
      </c>
      <c r="BD126" s="5">
        <f ca="1">IF(BD$4="",0,SUM($W124:BD124))</f>
        <v>37292480.3090363</v>
      </c>
      <c r="BE126" s="5">
        <f ca="1">IF(BE$4="",0,SUM($W124:BE124))</f>
        <v>43825317.422494888</v>
      </c>
      <c r="BF126" s="5">
        <f ca="1">IF(BF$4="",0,SUM($W124:BF124))</f>
        <v>50664869.910274439</v>
      </c>
      <c r="BG126" s="5">
        <f ca="1">IF(BG$4="",0,SUM($W124:BG124))</f>
        <v>57526408.692844108</v>
      </c>
      <c r="BH126" s="5">
        <f ca="1">IF(BH$4="",0,SUM($W124:BH124))</f>
        <v>63881508.71073667</v>
      </c>
      <c r="BI126" s="5">
        <f ca="1">IF(BI$4="",0,SUM($W124:BI124))</f>
        <v>70525677.675515175</v>
      </c>
      <c r="BJ126" s="5">
        <f ca="1">IF(BJ$4="",0,SUM($W124:BJ124))</f>
        <v>77532101.760803714</v>
      </c>
      <c r="BK126" s="5">
        <f ca="1">IF(BK$4="",0,SUM($W124:BK124))</f>
        <v>84716987.224508047</v>
      </c>
      <c r="BL126" s="5">
        <f ca="1">IF(BL$4="",0,SUM($W124:BL124))</f>
        <v>92003573.922216728</v>
      </c>
      <c r="BM126" s="5">
        <f ca="1">IF(BM$4="",0,SUM($W124:BM124))</f>
        <v>99153316.4328188</v>
      </c>
      <c r="BN126" s="5">
        <f ca="1">IF(BN$4="",0,SUM($W124:BN124))</f>
        <v>106271621.88081737</v>
      </c>
      <c r="BO126" s="5">
        <f ca="1">IF(BO$4="",0,SUM($W124:BO124))</f>
        <v>113675900.14632355</v>
      </c>
      <c r="BP126" s="5">
        <f ca="1">IF(BP$4="",0,SUM($W124:BP124))</f>
        <v>121423797.58832276</v>
      </c>
      <c r="BQ126" s="5">
        <f ca="1">IF(BQ$4="",0,SUM($W124:BQ124))</f>
        <v>128906751.69459125</v>
      </c>
      <c r="BR126" s="5">
        <f ca="1">IF(BR$4="",0,SUM($W124:BR124))</f>
        <v>136640849.18265164</v>
      </c>
      <c r="BS126" s="5">
        <f ca="1">IF(BS$4="",0,SUM($W124:BS124))</f>
        <v>144397795.53486297</v>
      </c>
      <c r="BT126" s="5">
        <f ca="1">IF(BT$4="",0,SUM($W124:BT124))</f>
        <v>151489091.82145745</v>
      </c>
      <c r="BU126" s="5">
        <f ca="1">IF(BU$4="",0,SUM($W124:BU124))</f>
        <v>158827783.81945893</v>
      </c>
      <c r="BV126" s="5">
        <f ca="1">IF(BV$4="",0,SUM($W124:BV124))</f>
        <v>166489245.78335252</v>
      </c>
      <c r="BW126" s="5">
        <f ca="1">IF(BW$4="",0,SUM($W124:BW124))</f>
        <v>173795423.66574579</v>
      </c>
      <c r="BX126" s="5">
        <f ca="1">IF(BX$4="",0,SUM($W124:BX124))</f>
        <v>181207706.57894248</v>
      </c>
      <c r="BY126" s="5">
        <f ca="1">IF(BY$4="",0,SUM($W124:BY124))</f>
        <v>188504060.99159634</v>
      </c>
      <c r="BZ126" s="5">
        <f ca="1">IF(BZ$4="",0,SUM($W124:BZ124))</f>
        <v>195540765.94430658</v>
      </c>
      <c r="CA126" s="5">
        <f ca="1">IF(CA$4="",0,SUM($W124:CA124))</f>
        <v>202821605.25800183</v>
      </c>
      <c r="CB126" s="5">
        <f ca="1">IF(CB$4="",0,SUM($W124:CB124))</f>
        <v>210487919.28316078</v>
      </c>
      <c r="CC126" s="5">
        <f ca="1">IF(CC$4="",0,SUM($W124:CC124))</f>
        <v>218169702.56027356</v>
      </c>
      <c r="CD126" s="5">
        <f ca="1">IF(CD$4="",0,SUM($W124:CD124))</f>
        <v>225996626.41330501</v>
      </c>
      <c r="CE126" s="5">
        <f ca="1">IF(CE$4="",0,SUM($W124:CE124))</f>
        <v>233846956.86235967</v>
      </c>
      <c r="CF126" s="5">
        <f ca="1">IF(CF$4="",0,SUM($W124:CF124))</f>
        <v>0</v>
      </c>
    </row>
    <row r="127" spans="2:84" x14ac:dyDescent="0.3">
      <c r="B127" s="13">
        <f>ROW()</f>
        <v>127</v>
      </c>
      <c r="H127" s="1" t="str">
        <f>H126</f>
        <v>Финпоток нарастающим итогом</v>
      </c>
      <c r="I127" s="1" t="s">
        <v>248</v>
      </c>
      <c r="U127" s="5">
        <f t="shared" ref="U127" ca="1" si="164">SUM(INDIRECT(ADDRESS($B127,$X$2)&amp;":"&amp;ADDRESS($B127,$X$2-1+$P$8)))</f>
        <v>1</v>
      </c>
      <c r="X127" s="5">
        <f ca="1">IF(X$4="",0,IF(AND(W126&lt;=0,MIN(X126:$ZZ126)&gt;=0,SUM($W127:W127)=0),1,0))</f>
        <v>0</v>
      </c>
      <c r="Y127" s="5">
        <f ca="1">IF(Y$4="",0,IF(AND(X126&lt;=0,MIN(Y126:$ZZ126)&gt;=0,SUM($W127:X127)=0),1,0))</f>
        <v>0</v>
      </c>
      <c r="Z127" s="5">
        <f ca="1">IF(Z$4="",0,IF(AND(Y126&lt;=0,MIN(Z126:$ZZ126)&gt;=0,SUM($W127:Y127)=0),1,0))</f>
        <v>0</v>
      </c>
      <c r="AA127" s="5">
        <f ca="1">IF(AA$4="",0,IF(AND(Z126&lt;=0,MIN(AA126:$ZZ126)&gt;=0,SUM($W127:Z127)=0),1,0))</f>
        <v>0</v>
      </c>
      <c r="AB127" s="5">
        <f ca="1">IF(AB$4="",0,IF(AND(AA126&lt;=0,MIN(AB126:$ZZ126)&gt;=0,SUM($W127:AA127)=0),1,0))</f>
        <v>0</v>
      </c>
      <c r="AC127" s="5">
        <f ca="1">IF(AC$4="",0,IF(AND(AB126&lt;=0,MIN(AC126:$ZZ126)&gt;=0,SUM($W127:AB127)=0),1,0))</f>
        <v>0</v>
      </c>
      <c r="AD127" s="5">
        <f ca="1">IF(AD$4="",0,IF(AND(AC126&lt;=0,MIN(AD126:$ZZ126)&gt;=0,SUM($W127:AC127)=0),1,0))</f>
        <v>0</v>
      </c>
      <c r="AE127" s="5">
        <f ca="1">IF(AE$4="",0,IF(AND(AD126&lt;=0,MIN(AE126:$ZZ126)&gt;=0,SUM($W127:AD127)=0),1,0))</f>
        <v>0</v>
      </c>
      <c r="AF127" s="5">
        <f ca="1">IF(AF$4="",0,IF(AND(AE126&lt;=0,MIN(AF126:$ZZ126)&gt;=0,SUM($W127:AE127)=0),1,0))</f>
        <v>0</v>
      </c>
      <c r="AG127" s="5">
        <f ca="1">IF(AG$4="",0,IF(AND(AF126&lt;=0,MIN(AG126:$ZZ126)&gt;=0,SUM($W127:AF127)=0),1,0))</f>
        <v>0</v>
      </c>
      <c r="AH127" s="5">
        <f ca="1">IF(AH$4="",0,IF(AND(AG126&lt;=0,MIN(AH126:$ZZ126)&gt;=0,SUM($W127:AG127)=0),1,0))</f>
        <v>0</v>
      </c>
      <c r="AI127" s="5">
        <f ca="1">IF(AI$4="",0,IF(AND(AH126&lt;=0,MIN(AI126:$ZZ126)&gt;=0,SUM($W127:AH127)=0),1,0))</f>
        <v>0</v>
      </c>
      <c r="AJ127" s="5">
        <f ca="1">IF(AJ$4="",0,IF(AND(AI126&lt;=0,MIN(AJ126:$ZZ126)&gt;=0,SUM($W127:AI127)=0),1,0))</f>
        <v>0</v>
      </c>
      <c r="AK127" s="5">
        <f ca="1">IF(AK$4="",0,IF(AND(AJ126&lt;=0,MIN(AK126:$ZZ126)&gt;=0,SUM($W127:AJ127)=0),1,0))</f>
        <v>0</v>
      </c>
      <c r="AL127" s="5">
        <f ca="1">IF(AL$4="",0,IF(AND(AK126&lt;=0,MIN(AL126:$ZZ126)&gt;=0,SUM($W127:AK127)=0),1,0))</f>
        <v>0</v>
      </c>
      <c r="AM127" s="5">
        <f ca="1">IF(AM$4="",0,IF(AND(AL126&lt;=0,MIN(AM126:$ZZ126)&gt;=0,SUM($W127:AL127)=0),1,0))</f>
        <v>0</v>
      </c>
      <c r="AN127" s="5">
        <f ca="1">IF(AN$4="",0,IF(AND(AM126&lt;=0,MIN(AN126:$ZZ126)&gt;=0,SUM($W127:AM127)=0),1,0))</f>
        <v>0</v>
      </c>
      <c r="AO127" s="5">
        <f ca="1">IF(AO$4="",0,IF(AND(AN126&lt;=0,MIN(AO126:$ZZ126)&gt;=0,SUM($W127:AN127)=0),1,0))</f>
        <v>0</v>
      </c>
      <c r="AP127" s="5">
        <f ca="1">IF(AP$4="",0,IF(AND(AO126&lt;=0,MIN(AP126:$ZZ126)&gt;=0,SUM($W127:AO127)=0),1,0))</f>
        <v>0</v>
      </c>
      <c r="AQ127" s="5">
        <f ca="1">IF(AQ$4="",0,IF(AND(AP126&lt;=0,MIN(AQ126:$ZZ126)&gt;=0,SUM($W127:AP127)=0),1,0))</f>
        <v>0</v>
      </c>
      <c r="AR127" s="5">
        <f ca="1">IF(AR$4="",0,IF(AND(AQ126&lt;=0,MIN(AR126:$ZZ126)&gt;=0,SUM($W127:AQ127)=0),1,0))</f>
        <v>0</v>
      </c>
      <c r="AS127" s="5">
        <f ca="1">IF(AS$4="",0,IF(AND(AR126&lt;=0,MIN(AS126:$ZZ126)&gt;=0,SUM($W127:AR127)=0),1,0))</f>
        <v>0</v>
      </c>
      <c r="AT127" s="5">
        <f ca="1">IF(AT$4="",0,IF(AND(AS126&lt;=0,MIN(AT126:$ZZ126)&gt;=0,SUM($W127:AS127)=0),1,0))</f>
        <v>0</v>
      </c>
      <c r="AU127" s="5">
        <f ca="1">IF(AU$4="",0,IF(AND(AT126&lt;=0,MIN(AU126:$ZZ126)&gt;=0,SUM($W127:AT127)=0),1,0))</f>
        <v>0</v>
      </c>
      <c r="AV127" s="5">
        <f ca="1">IF(AV$4="",0,IF(AND(AU126&lt;=0,MIN(AV126:$ZZ126)&gt;=0,SUM($W127:AU127)=0),1,0))</f>
        <v>1</v>
      </c>
      <c r="AW127" s="5">
        <f ca="1">IF(AW$4="",0,IF(AND(AV126&lt;=0,MIN(AW126:$ZZ126)&gt;=0,SUM($W127:AV127)=0),1,0))</f>
        <v>0</v>
      </c>
      <c r="AX127" s="5">
        <f ca="1">IF(AX$4="",0,IF(AND(AW126&lt;=0,MIN(AX126:$ZZ126)&gt;=0,SUM($W127:AW127)=0),1,0))</f>
        <v>0</v>
      </c>
      <c r="AY127" s="5">
        <f ca="1">IF(AY$4="",0,IF(AND(AX126&lt;=0,MIN(AY126:$ZZ126)&gt;=0,SUM($W127:AX127)=0),1,0))</f>
        <v>0</v>
      </c>
      <c r="AZ127" s="5">
        <f ca="1">IF(AZ$4="",0,IF(AND(AY126&lt;=0,MIN(AZ126:$ZZ126)&gt;=0,SUM($W127:AY127)=0),1,0))</f>
        <v>0</v>
      </c>
      <c r="BA127" s="5">
        <f ca="1">IF(BA$4="",0,IF(AND(AZ126&lt;=0,MIN(BA126:$ZZ126)&gt;=0,SUM($W127:AZ127)=0),1,0))</f>
        <v>0</v>
      </c>
      <c r="BB127" s="5">
        <f ca="1">IF(BB$4="",0,IF(AND(BA126&lt;=0,MIN(BB126:$ZZ126)&gt;=0,SUM($W127:BA127)=0),1,0))</f>
        <v>0</v>
      </c>
      <c r="BC127" s="5">
        <f ca="1">IF(BC$4="",0,IF(AND(BB126&lt;=0,MIN(BC126:$ZZ126)&gt;=0,SUM($W127:BB127)=0),1,0))</f>
        <v>0</v>
      </c>
      <c r="BD127" s="5">
        <f ca="1">IF(BD$4="",0,IF(AND(BC126&lt;=0,MIN(BD126:$ZZ126)&gt;=0,SUM($W127:BC127)=0),1,0))</f>
        <v>0</v>
      </c>
      <c r="BE127" s="5">
        <f ca="1">IF(BE$4="",0,IF(AND(BD126&lt;=0,MIN(BE126:$ZZ126)&gt;=0,SUM($W127:BD127)=0),1,0))</f>
        <v>0</v>
      </c>
      <c r="BF127" s="5">
        <f ca="1">IF(BF$4="",0,IF(AND(BE126&lt;=0,MIN(BF126:$ZZ126)&gt;=0,SUM($W127:BE127)=0),1,0))</f>
        <v>0</v>
      </c>
      <c r="BG127" s="5">
        <f ca="1">IF(BG$4="",0,IF(AND(BF126&lt;=0,MIN(BG126:$ZZ126)&gt;=0,SUM($W127:BF127)=0),1,0))</f>
        <v>0</v>
      </c>
      <c r="BH127" s="5">
        <f ca="1">IF(BH$4="",0,IF(AND(BG126&lt;=0,MIN(BH126:$ZZ126)&gt;=0,SUM($W127:BG127)=0),1,0))</f>
        <v>0</v>
      </c>
      <c r="BI127" s="5">
        <f ca="1">IF(BI$4="",0,IF(AND(BH126&lt;=0,MIN(BI126:$ZZ126)&gt;=0,SUM($W127:BH127)=0),1,0))</f>
        <v>0</v>
      </c>
      <c r="BJ127" s="5">
        <f ca="1">IF(BJ$4="",0,IF(AND(BI126&lt;=0,MIN(BJ126:$ZZ126)&gt;=0,SUM($W127:BI127)=0),1,0))</f>
        <v>0</v>
      </c>
      <c r="BK127" s="5">
        <f ca="1">IF(BK$4="",0,IF(AND(BJ126&lt;=0,MIN(BK126:$ZZ126)&gt;=0,SUM($W127:BJ127)=0),1,0))</f>
        <v>0</v>
      </c>
      <c r="BL127" s="5">
        <f ca="1">IF(BL$4="",0,IF(AND(BK126&lt;=0,MIN(BL126:$ZZ126)&gt;=0,SUM($W127:BK127)=0),1,0))</f>
        <v>0</v>
      </c>
      <c r="BM127" s="5">
        <f ca="1">IF(BM$4="",0,IF(AND(BL126&lt;=0,MIN(BM126:$ZZ126)&gt;=0,SUM($W127:BL127)=0),1,0))</f>
        <v>0</v>
      </c>
      <c r="BN127" s="5">
        <f ca="1">IF(BN$4="",0,IF(AND(BM126&lt;=0,MIN(BN126:$ZZ126)&gt;=0,SUM($W127:BM127)=0),1,0))</f>
        <v>0</v>
      </c>
      <c r="BO127" s="5">
        <f ca="1">IF(BO$4="",0,IF(AND(BN126&lt;=0,MIN(BO126:$ZZ126)&gt;=0,SUM($W127:BN127)=0),1,0))</f>
        <v>0</v>
      </c>
      <c r="BP127" s="5">
        <f ca="1">IF(BP$4="",0,IF(AND(BO126&lt;=0,MIN(BP126:$ZZ126)&gt;=0,SUM($W127:BO127)=0),1,0))</f>
        <v>0</v>
      </c>
      <c r="BQ127" s="5">
        <f ca="1">IF(BQ$4="",0,IF(AND(BP126&lt;=0,MIN(BQ126:$ZZ126)&gt;=0,SUM($W127:BP127)=0),1,0))</f>
        <v>0</v>
      </c>
      <c r="BR127" s="5">
        <f ca="1">IF(BR$4="",0,IF(AND(BQ126&lt;=0,MIN(BR126:$ZZ126)&gt;=0,SUM($W127:BQ127)=0),1,0))</f>
        <v>0</v>
      </c>
      <c r="BS127" s="5">
        <f ca="1">IF(BS$4="",0,IF(AND(BR126&lt;=0,MIN(BS126:$ZZ126)&gt;=0,SUM($W127:BR127)=0),1,0))</f>
        <v>0</v>
      </c>
      <c r="BT127" s="5">
        <f ca="1">IF(BT$4="",0,IF(AND(BS126&lt;=0,MIN(BT126:$ZZ126)&gt;=0,SUM($W127:BS127)=0),1,0))</f>
        <v>0</v>
      </c>
      <c r="BU127" s="5">
        <f ca="1">IF(BU$4="",0,IF(AND(BT126&lt;=0,MIN(BU126:$ZZ126)&gt;=0,SUM($W127:BT127)=0),1,0))</f>
        <v>0</v>
      </c>
      <c r="BV127" s="5">
        <f ca="1">IF(BV$4="",0,IF(AND(BU126&lt;=0,MIN(BV126:$ZZ126)&gt;=0,SUM($W127:BU127)=0),1,0))</f>
        <v>0</v>
      </c>
      <c r="BW127" s="5">
        <f ca="1">IF(BW$4="",0,IF(AND(BV126&lt;=0,MIN(BW126:$ZZ126)&gt;=0,SUM($W127:BV127)=0),1,0))</f>
        <v>0</v>
      </c>
      <c r="BX127" s="5">
        <f ca="1">IF(BX$4="",0,IF(AND(BW126&lt;=0,MIN(BX126:$ZZ126)&gt;=0,SUM($W127:BW127)=0),1,0))</f>
        <v>0</v>
      </c>
      <c r="BY127" s="5">
        <f ca="1">IF(BY$4="",0,IF(AND(BX126&lt;=0,MIN(BY126:$ZZ126)&gt;=0,SUM($W127:BX127)=0),1,0))</f>
        <v>0</v>
      </c>
      <c r="BZ127" s="5">
        <f ca="1">IF(BZ$4="",0,IF(AND(BY126&lt;=0,MIN(BZ126:$ZZ126)&gt;=0,SUM($W127:BY127)=0),1,0))</f>
        <v>0</v>
      </c>
      <c r="CA127" s="5">
        <f ca="1">IF(CA$4="",0,IF(AND(BZ126&lt;=0,MIN(CA126:$ZZ126)&gt;=0,SUM($W127:BZ127)=0),1,0))</f>
        <v>0</v>
      </c>
      <c r="CB127" s="5">
        <f ca="1">IF(CB$4="",0,IF(AND(CA126&lt;=0,MIN(CB126:$ZZ126)&gt;=0,SUM($W127:CA127)=0),1,0))</f>
        <v>0</v>
      </c>
      <c r="CC127" s="5">
        <f ca="1">IF(CC$4="",0,IF(AND(CB126&lt;=0,MIN(CC126:$ZZ126)&gt;=0,SUM($W127:CB127)=0),1,0))</f>
        <v>0</v>
      </c>
      <c r="CD127" s="5">
        <f ca="1">IF(CD$4="",0,IF(AND(CC126&lt;=0,MIN(CD126:$ZZ126)&gt;=0,SUM($W127:CC127)=0),1,0))</f>
        <v>0</v>
      </c>
      <c r="CE127" s="5">
        <f ca="1">IF(CE$4="",0,IF(AND(CD126&lt;=0,MIN(CE126:$ZZ126)&gt;=0,SUM($W127:CD127)=0),1,0))</f>
        <v>0</v>
      </c>
      <c r="CF127" s="5">
        <f ca="1">IF(CF$4="",0,IF(AND(CE126&lt;=0,MIN(CF126:$ZZ126)&gt;=0,SUM($W127:CE127)=0),1,0))</f>
        <v>0</v>
      </c>
    </row>
    <row r="128" spans="2:84" x14ac:dyDescent="0.3">
      <c r="B128" s="13">
        <f>ROW()</f>
        <v>128</v>
      </c>
      <c r="H128" s="1" t="str">
        <f>H126</f>
        <v>Финпоток нарастающим итогом</v>
      </c>
      <c r="I128" s="1" t="s">
        <v>249</v>
      </c>
      <c r="M128" s="53" t="s">
        <v>115</v>
      </c>
      <c r="U128" s="33">
        <f ca="1">SUMIFS(INDIRECT(ADDRESS(1,$X$2)&amp;":"&amp;ADDRESS(1,$X$2-1+$P$8)),INDIRECT(ADDRESS($B127,$X$2)&amp;":"&amp;ADDRESS($B127,$X$2-1+$P$8)),1)/12</f>
        <v>2.0833333333333335</v>
      </c>
    </row>
    <row r="129" spans="2:84" x14ac:dyDescent="0.3">
      <c r="X129" s="109"/>
    </row>
    <row r="130" spans="2:84" x14ac:dyDescent="0.3">
      <c r="B130" s="13">
        <f>ROW()</f>
        <v>130</v>
      </c>
      <c r="H130" s="1" t="s">
        <v>245</v>
      </c>
      <c r="M130" s="53" t="s">
        <v>18</v>
      </c>
      <c r="P130" s="72" t="str">
        <f>Lists!$AI$18</f>
        <v>FCF(+)</v>
      </c>
      <c r="U130" s="5">
        <f ca="1">SUM(INDIRECT(ADDRESS($B130,$X$2)&amp;":"&amp;ADDRESS($B130,$X$2-1+$P$8)))</f>
        <v>249982770.30741343</v>
      </c>
      <c r="X130" s="5">
        <f ca="1">IF(X$4="",0,IF(AND(X$1=$P$8,X124&gt;0),X124,IF(AND(X124&gt;0,X126-MIN(INDIRECT(ADDRESS($B126,Y$2,4,1)&amp;":"&amp;ADDRESS($B126,SUMIFS($2:$2,$1:$1,$P$8),4,1)))&gt;0,X126-MIN(INDIRECT(ADDRESS($B126,Y$2,4,1)&amp;":"&amp;ADDRESS($B126,SUMIFS($2:$2,$1:$1,$P$8),4,1)))&lt;X124),X124-(X126-MIN(INDIRECT(ADDRESS($B126,Y$2,4,1)&amp;":"&amp;ADDRESS($B126,SUMIFS($2:$2,$1:$1,$P$8),4,1)))),IF(AND(X124&gt;0,X126&lt;=MIN(INDIRECT(ADDRESS($B126,Y$2,4,1)&amp;":"&amp;ADDRESS($B126,SUMIFS($2:$2,$1:$1,$P$8),4,1)))),X124,0))))</f>
        <v>0</v>
      </c>
      <c r="Y130" s="5">
        <f t="shared" ref="Y130" ca="1" si="165">IF(Y$4="",0,IF(AND(Y$1=$P$8,Y124&gt;0),Y124,IF(AND(Y124&gt;0,Y126-MIN(INDIRECT(ADDRESS($B126,Z$2,4,1)&amp;":"&amp;ADDRESS($B126,SUMIFS($2:$2,$1:$1,$P$8),4,1)))&gt;0,Y126-MIN(INDIRECT(ADDRESS($B126,Z$2,4,1)&amp;":"&amp;ADDRESS($B126,SUMIFS($2:$2,$1:$1,$P$8),4,1)))&lt;Y124),Y124-(Y126-MIN(INDIRECT(ADDRESS($B126,Z$2,4,1)&amp;":"&amp;ADDRESS($B126,SUMIFS($2:$2,$1:$1,$P$8),4,1)))),IF(AND(Y124&gt;0,Y126&lt;=MIN(INDIRECT(ADDRESS($B126,Z$2,4,1)&amp;":"&amp;ADDRESS($B126,SUMIFS($2:$2,$1:$1,$P$8),4,1)))),Y124,0))))</f>
        <v>0</v>
      </c>
      <c r="Z130" s="5">
        <f t="shared" ref="Z130" ca="1" si="166">IF(Z$4="",0,IF(AND(Z$1=$P$8,Z124&gt;0),Z124,IF(AND(Z124&gt;0,Z126-MIN(INDIRECT(ADDRESS($B126,AA$2,4,1)&amp;":"&amp;ADDRESS($B126,SUMIFS($2:$2,$1:$1,$P$8),4,1)))&gt;0,Z126-MIN(INDIRECT(ADDRESS($B126,AA$2,4,1)&amp;":"&amp;ADDRESS($B126,SUMIFS($2:$2,$1:$1,$P$8),4,1)))&lt;Z124),Z124-(Z126-MIN(INDIRECT(ADDRESS($B126,AA$2,4,1)&amp;":"&amp;ADDRESS($B126,SUMIFS($2:$2,$1:$1,$P$8),4,1)))),IF(AND(Z124&gt;0,Z126&lt;=MIN(INDIRECT(ADDRESS($B126,AA$2,4,1)&amp;":"&amp;ADDRESS($B126,SUMIFS($2:$2,$1:$1,$P$8),4,1)))),Z124,0))))</f>
        <v>0</v>
      </c>
      <c r="AA130" s="5">
        <f t="shared" ref="AA130" ca="1" si="167">IF(AA$4="",0,IF(AND(AA$1=$P$8,AA124&gt;0),AA124,IF(AND(AA124&gt;0,AA126-MIN(INDIRECT(ADDRESS($B126,AB$2,4,1)&amp;":"&amp;ADDRESS($B126,SUMIFS($2:$2,$1:$1,$P$8),4,1)))&gt;0,AA126-MIN(INDIRECT(ADDRESS($B126,AB$2,4,1)&amp;":"&amp;ADDRESS($B126,SUMIFS($2:$2,$1:$1,$P$8),4,1)))&lt;AA124),AA124-(AA126-MIN(INDIRECT(ADDRESS($B126,AB$2,4,1)&amp;":"&amp;ADDRESS($B126,SUMIFS($2:$2,$1:$1,$P$8),4,1)))),IF(AND(AA124&gt;0,AA126&lt;=MIN(INDIRECT(ADDRESS($B126,AB$2,4,1)&amp;":"&amp;ADDRESS($B126,SUMIFS($2:$2,$1:$1,$P$8),4,1)))),AA124,0))))</f>
        <v>0</v>
      </c>
      <c r="AB130" s="5">
        <f t="shared" ref="AB130" ca="1" si="168">IF(AB$4="",0,IF(AND(AB$1=$P$8,AB124&gt;0),AB124,IF(AND(AB124&gt;0,AB126-MIN(INDIRECT(ADDRESS($B126,AC$2,4,1)&amp;":"&amp;ADDRESS($B126,SUMIFS($2:$2,$1:$1,$P$8),4,1)))&gt;0,AB126-MIN(INDIRECT(ADDRESS($B126,AC$2,4,1)&amp;":"&amp;ADDRESS($B126,SUMIFS($2:$2,$1:$1,$P$8),4,1)))&lt;AB124),AB124-(AB126-MIN(INDIRECT(ADDRESS($B126,AC$2,4,1)&amp;":"&amp;ADDRESS($B126,SUMIFS($2:$2,$1:$1,$P$8),4,1)))),IF(AND(AB124&gt;0,AB126&lt;=MIN(INDIRECT(ADDRESS($B126,AC$2,4,1)&amp;":"&amp;ADDRESS($B126,SUMIFS($2:$2,$1:$1,$P$8),4,1)))),AB124,0))))</f>
        <v>0</v>
      </c>
      <c r="AC130" s="5">
        <f t="shared" ref="AC130" ca="1" si="169">IF(AC$4="",0,IF(AND(AC$1=$P$8,AC124&gt;0),AC124,IF(AND(AC124&gt;0,AC126-MIN(INDIRECT(ADDRESS($B126,AD$2,4,1)&amp;":"&amp;ADDRESS($B126,SUMIFS($2:$2,$1:$1,$P$8),4,1)))&gt;0,AC126-MIN(INDIRECT(ADDRESS($B126,AD$2,4,1)&amp;":"&amp;ADDRESS($B126,SUMIFS($2:$2,$1:$1,$P$8),4,1)))&lt;AC124),AC124-(AC126-MIN(INDIRECT(ADDRESS($B126,AD$2,4,1)&amp;":"&amp;ADDRESS($B126,SUMIFS($2:$2,$1:$1,$P$8),4,1)))),IF(AND(AC124&gt;0,AC126&lt;=MIN(INDIRECT(ADDRESS($B126,AD$2,4,1)&amp;":"&amp;ADDRESS($B126,SUMIFS($2:$2,$1:$1,$P$8),4,1)))),AC124,0))))</f>
        <v>0</v>
      </c>
      <c r="AD130" s="5">
        <f t="shared" ref="AD130" ca="1" si="170">IF(AD$4="",0,IF(AND(AD$1=$P$8,AD124&gt;0),AD124,IF(AND(AD124&gt;0,AD126-MIN(INDIRECT(ADDRESS($B126,AE$2,4,1)&amp;":"&amp;ADDRESS($B126,SUMIFS($2:$2,$1:$1,$P$8),4,1)))&gt;0,AD126-MIN(INDIRECT(ADDRESS($B126,AE$2,4,1)&amp;":"&amp;ADDRESS($B126,SUMIFS($2:$2,$1:$1,$P$8),4,1)))&lt;AD124),AD124-(AD126-MIN(INDIRECT(ADDRESS($B126,AE$2,4,1)&amp;":"&amp;ADDRESS($B126,SUMIFS($2:$2,$1:$1,$P$8),4,1)))),IF(AND(AD124&gt;0,AD126&lt;=MIN(INDIRECT(ADDRESS($B126,AE$2,4,1)&amp;":"&amp;ADDRESS($B126,SUMIFS($2:$2,$1:$1,$P$8),4,1)))),AD124,0))))</f>
        <v>0</v>
      </c>
      <c r="AE130" s="5">
        <f t="shared" ref="AE130" ca="1" si="171">IF(AE$4="",0,IF(AND(AE$1=$P$8,AE124&gt;0),AE124,IF(AND(AE124&gt;0,AE126-MIN(INDIRECT(ADDRESS($B126,AF$2,4,1)&amp;":"&amp;ADDRESS($B126,SUMIFS($2:$2,$1:$1,$P$8),4,1)))&gt;0,AE126-MIN(INDIRECT(ADDRESS($B126,AF$2,4,1)&amp;":"&amp;ADDRESS($B126,SUMIFS($2:$2,$1:$1,$P$8),4,1)))&lt;AE124),AE124-(AE126-MIN(INDIRECT(ADDRESS($B126,AF$2,4,1)&amp;":"&amp;ADDRESS($B126,SUMIFS($2:$2,$1:$1,$P$8),4,1)))),IF(AND(AE124&gt;0,AE126&lt;=MIN(INDIRECT(ADDRESS($B126,AF$2,4,1)&amp;":"&amp;ADDRESS($B126,SUMIFS($2:$2,$1:$1,$P$8),4,1)))),AE124,0))))</f>
        <v>0</v>
      </c>
      <c r="AF130" s="5">
        <f t="shared" ref="AF130" ca="1" si="172">IF(AF$4="",0,IF(AND(AF$1=$P$8,AF124&gt;0),AF124,IF(AND(AF124&gt;0,AF126-MIN(INDIRECT(ADDRESS($B126,AG$2,4,1)&amp;":"&amp;ADDRESS($B126,SUMIFS($2:$2,$1:$1,$P$8),4,1)))&gt;0,AF126-MIN(INDIRECT(ADDRESS($B126,AG$2,4,1)&amp;":"&amp;ADDRESS($B126,SUMIFS($2:$2,$1:$1,$P$8),4,1)))&lt;AF124),AF124-(AF126-MIN(INDIRECT(ADDRESS($B126,AG$2,4,1)&amp;":"&amp;ADDRESS($B126,SUMIFS($2:$2,$1:$1,$P$8),4,1)))),IF(AND(AF124&gt;0,AF126&lt;=MIN(INDIRECT(ADDRESS($B126,AG$2,4,1)&amp;":"&amp;ADDRESS($B126,SUMIFS($2:$2,$1:$1,$P$8),4,1)))),AF124,0))))</f>
        <v>0</v>
      </c>
      <c r="AG130" s="5">
        <f t="shared" ref="AG130" ca="1" si="173">IF(AG$4="",0,IF(AND(AG$1=$P$8,AG124&gt;0),AG124,IF(AND(AG124&gt;0,AG126-MIN(INDIRECT(ADDRESS($B126,AH$2,4,1)&amp;":"&amp;ADDRESS($B126,SUMIFS($2:$2,$1:$1,$P$8),4,1)))&gt;0,AG126-MIN(INDIRECT(ADDRESS($B126,AH$2,4,1)&amp;":"&amp;ADDRESS($B126,SUMIFS($2:$2,$1:$1,$P$8),4,1)))&lt;AG124),AG124-(AG126-MIN(INDIRECT(ADDRESS($B126,AH$2,4,1)&amp;":"&amp;ADDRESS($B126,SUMIFS($2:$2,$1:$1,$P$8),4,1)))),IF(AND(AG124&gt;0,AG126&lt;=MIN(INDIRECT(ADDRESS($B126,AH$2,4,1)&amp;":"&amp;ADDRESS($B126,SUMIFS($2:$2,$1:$1,$P$8),4,1)))),AG124,0))))</f>
        <v>0</v>
      </c>
      <c r="AH130" s="5">
        <f t="shared" ref="AH130" ca="1" si="174">IF(AH$4="",0,IF(AND(AH$1=$P$8,AH124&gt;0),AH124,IF(AND(AH124&gt;0,AH126-MIN(INDIRECT(ADDRESS($B126,AI$2,4,1)&amp;":"&amp;ADDRESS($B126,SUMIFS($2:$2,$1:$1,$P$8),4,1)))&gt;0,AH126-MIN(INDIRECT(ADDRESS($B126,AI$2,4,1)&amp;":"&amp;ADDRESS($B126,SUMIFS($2:$2,$1:$1,$P$8),4,1)))&lt;AH124),AH124-(AH126-MIN(INDIRECT(ADDRESS($B126,AI$2,4,1)&amp;":"&amp;ADDRESS($B126,SUMIFS($2:$2,$1:$1,$P$8),4,1)))),IF(AND(AH124&gt;0,AH126&lt;=MIN(INDIRECT(ADDRESS($B126,AI$2,4,1)&amp;":"&amp;ADDRESS($B126,SUMIFS($2:$2,$1:$1,$P$8),4,1)))),AH124,0))))</f>
        <v>0</v>
      </c>
      <c r="AI130" s="5">
        <f t="shared" ref="AI130" ca="1" si="175">IF(AI$4="",0,IF(AND(AI$1=$P$8,AI124&gt;0),AI124,IF(AND(AI124&gt;0,AI126-MIN(INDIRECT(ADDRESS($B126,AJ$2,4,1)&amp;":"&amp;ADDRESS($B126,SUMIFS($2:$2,$1:$1,$P$8),4,1)))&gt;0,AI126-MIN(INDIRECT(ADDRESS($B126,AJ$2,4,1)&amp;":"&amp;ADDRESS($B126,SUMIFS($2:$2,$1:$1,$P$8),4,1)))&lt;AI124),AI124-(AI126-MIN(INDIRECT(ADDRESS($B126,AJ$2,4,1)&amp;":"&amp;ADDRESS($B126,SUMIFS($2:$2,$1:$1,$P$8),4,1)))),IF(AND(AI124&gt;0,AI126&lt;=MIN(INDIRECT(ADDRESS($B126,AJ$2,4,1)&amp;":"&amp;ADDRESS($B126,SUMIFS($2:$2,$1:$1,$P$8),4,1)))),AI124,0))))</f>
        <v>0</v>
      </c>
      <c r="AJ130" s="5">
        <f t="shared" ref="AJ130" ca="1" si="176">IF(AJ$4="",0,IF(AND(AJ$1=$P$8,AJ124&gt;0),AJ124,IF(AND(AJ124&gt;0,AJ126-MIN(INDIRECT(ADDRESS($B126,AK$2,4,1)&amp;":"&amp;ADDRESS($B126,SUMIFS($2:$2,$1:$1,$P$8),4,1)))&gt;0,AJ126-MIN(INDIRECT(ADDRESS($B126,AK$2,4,1)&amp;":"&amp;ADDRESS($B126,SUMIFS($2:$2,$1:$1,$P$8),4,1)))&lt;AJ124),AJ124-(AJ126-MIN(INDIRECT(ADDRESS($B126,AK$2,4,1)&amp;":"&amp;ADDRESS($B126,SUMIFS($2:$2,$1:$1,$P$8),4,1)))),IF(AND(AJ124&gt;0,AJ126&lt;=MIN(INDIRECT(ADDRESS($B126,AK$2,4,1)&amp;":"&amp;ADDRESS($B126,SUMIFS($2:$2,$1:$1,$P$8),4,1)))),AJ124,0))))</f>
        <v>0</v>
      </c>
      <c r="AK130" s="5">
        <f t="shared" ref="AK130" ca="1" si="177">IF(AK$4="",0,IF(AND(AK$1=$P$8,AK124&gt;0),AK124,IF(AND(AK124&gt;0,AK126-MIN(INDIRECT(ADDRESS($B126,AL$2,4,1)&amp;":"&amp;ADDRESS($B126,SUMIFS($2:$2,$1:$1,$P$8),4,1)))&gt;0,AK126-MIN(INDIRECT(ADDRESS($B126,AL$2,4,1)&amp;":"&amp;ADDRESS($B126,SUMIFS($2:$2,$1:$1,$P$8),4,1)))&lt;AK124),AK124-(AK126-MIN(INDIRECT(ADDRESS($B126,AL$2,4,1)&amp;":"&amp;ADDRESS($B126,SUMIFS($2:$2,$1:$1,$P$8),4,1)))),IF(AND(AK124&gt;0,AK126&lt;=MIN(INDIRECT(ADDRESS($B126,AL$2,4,1)&amp;":"&amp;ADDRESS($B126,SUMIFS($2:$2,$1:$1,$P$8),4,1)))),AK124,0))))</f>
        <v>0</v>
      </c>
      <c r="AL130" s="5">
        <f t="shared" ref="AL130" ca="1" si="178">IF(AL$4="",0,IF(AND(AL$1=$P$8,AL124&gt;0),AL124,IF(AND(AL124&gt;0,AL126-MIN(INDIRECT(ADDRESS($B126,AM$2,4,1)&amp;":"&amp;ADDRESS($B126,SUMIFS($2:$2,$1:$1,$P$8),4,1)))&gt;0,AL126-MIN(INDIRECT(ADDRESS($B126,AM$2,4,1)&amp;":"&amp;ADDRESS($B126,SUMIFS($2:$2,$1:$1,$P$8),4,1)))&lt;AL124),AL124-(AL126-MIN(INDIRECT(ADDRESS($B126,AM$2,4,1)&amp;":"&amp;ADDRESS($B126,SUMIFS($2:$2,$1:$1,$P$8),4,1)))),IF(AND(AL124&gt;0,AL126&lt;=MIN(INDIRECT(ADDRESS($B126,AM$2,4,1)&amp;":"&amp;ADDRESS($B126,SUMIFS($2:$2,$1:$1,$P$8),4,1)))),AL124,0))))</f>
        <v>0</v>
      </c>
      <c r="AM130" s="5">
        <f t="shared" ref="AM130" ca="1" si="179">IF(AM$4="",0,IF(AND(AM$1=$P$8,AM124&gt;0),AM124,IF(AND(AM124&gt;0,AM126-MIN(INDIRECT(ADDRESS($B126,AN$2,4,1)&amp;":"&amp;ADDRESS($B126,SUMIFS($2:$2,$1:$1,$P$8),4,1)))&gt;0,AM126-MIN(INDIRECT(ADDRESS($B126,AN$2,4,1)&amp;":"&amp;ADDRESS($B126,SUMIFS($2:$2,$1:$1,$P$8),4,1)))&lt;AM124),AM124-(AM126-MIN(INDIRECT(ADDRESS($B126,AN$2,4,1)&amp;":"&amp;ADDRESS($B126,SUMIFS($2:$2,$1:$1,$P$8),4,1)))),IF(AND(AM124&gt;0,AM126&lt;=MIN(INDIRECT(ADDRESS($B126,AN$2,4,1)&amp;":"&amp;ADDRESS($B126,SUMIFS($2:$2,$1:$1,$P$8),4,1)))),AM124,0))))</f>
        <v>0</v>
      </c>
      <c r="AN130" s="5">
        <f t="shared" ref="AN130" ca="1" si="180">IF(AN$4="",0,IF(AND(AN$1=$P$8,AN124&gt;0),AN124,IF(AND(AN124&gt;0,AN126-MIN(INDIRECT(ADDRESS($B126,AO$2,4,1)&amp;":"&amp;ADDRESS($B126,SUMIFS($2:$2,$1:$1,$P$8),4,1)))&gt;0,AN126-MIN(INDIRECT(ADDRESS($B126,AO$2,4,1)&amp;":"&amp;ADDRESS($B126,SUMIFS($2:$2,$1:$1,$P$8),4,1)))&lt;AN124),AN124-(AN126-MIN(INDIRECT(ADDRESS($B126,AO$2,4,1)&amp;":"&amp;ADDRESS($B126,SUMIFS($2:$2,$1:$1,$P$8),4,1)))),IF(AND(AN124&gt;0,AN126&lt;=MIN(INDIRECT(ADDRESS($B126,AO$2,4,1)&amp;":"&amp;ADDRESS($B126,SUMIFS($2:$2,$1:$1,$P$8),4,1)))),AN124,0))))</f>
        <v>74256.818809597753</v>
      </c>
      <c r="AO130" s="5">
        <f t="shared" ref="AO130" ca="1" si="181">IF(AO$4="",0,IF(AND(AO$1=$P$8,AO124&gt;0),AO124,IF(AND(AO124&gt;0,AO126-MIN(INDIRECT(ADDRESS($B126,AP$2,4,1)&amp;":"&amp;ADDRESS($B126,SUMIFS($2:$2,$1:$1,$P$8),4,1)))&gt;0,AO126-MIN(INDIRECT(ADDRESS($B126,AP$2,4,1)&amp;":"&amp;ADDRESS($B126,SUMIFS($2:$2,$1:$1,$P$8),4,1)))&lt;AO124),AO124-(AO126-MIN(INDIRECT(ADDRESS($B126,AP$2,4,1)&amp;":"&amp;ADDRESS($B126,SUMIFS($2:$2,$1:$1,$P$8),4,1)))),IF(AND(AO124&gt;0,AO126&lt;=MIN(INDIRECT(ADDRESS($B126,AP$2,4,1)&amp;":"&amp;ADDRESS($B126,SUMIFS($2:$2,$1:$1,$P$8),4,1)))),AO124,0))))</f>
        <v>474637.84167626657</v>
      </c>
      <c r="AP130" s="5">
        <f t="shared" ref="AP130" ca="1" si="182">IF(AP$4="",0,IF(AND(AP$1=$P$8,AP124&gt;0),AP124,IF(AND(AP124&gt;0,AP126-MIN(INDIRECT(ADDRESS($B126,AQ$2,4,1)&amp;":"&amp;ADDRESS($B126,SUMIFS($2:$2,$1:$1,$P$8),4,1)))&gt;0,AP126-MIN(INDIRECT(ADDRESS($B126,AQ$2,4,1)&amp;":"&amp;ADDRESS($B126,SUMIFS($2:$2,$1:$1,$P$8),4,1)))&lt;AP124),AP124-(AP126-MIN(INDIRECT(ADDRESS($B126,AQ$2,4,1)&amp;":"&amp;ADDRESS($B126,SUMIFS($2:$2,$1:$1,$P$8),4,1)))),IF(AND(AP124&gt;0,AP126&lt;=MIN(INDIRECT(ADDRESS($B126,AQ$2,4,1)&amp;":"&amp;ADDRESS($B126,SUMIFS($2:$2,$1:$1,$P$8),4,1)))),AP124,0))))</f>
        <v>918037.3112493431</v>
      </c>
      <c r="AQ130" s="5">
        <f t="shared" ref="AQ130" ca="1" si="183">IF(AQ$4="",0,IF(AND(AQ$1=$P$8,AQ124&gt;0),AQ124,IF(AND(AQ124&gt;0,AQ126-MIN(INDIRECT(ADDRESS($B126,AR$2,4,1)&amp;":"&amp;ADDRESS($B126,SUMIFS($2:$2,$1:$1,$P$8),4,1)))&gt;0,AQ126-MIN(INDIRECT(ADDRESS($B126,AR$2,4,1)&amp;":"&amp;ADDRESS($B126,SUMIFS($2:$2,$1:$1,$P$8),4,1)))&lt;AQ124),AQ124-(AQ126-MIN(INDIRECT(ADDRESS($B126,AR$2,4,1)&amp;":"&amp;ADDRESS($B126,SUMIFS($2:$2,$1:$1,$P$8),4,1)))),IF(AND(AQ124&gt;0,AQ126&lt;=MIN(INDIRECT(ADDRESS($B126,AR$2,4,1)&amp;":"&amp;ADDRESS($B126,SUMIFS($2:$2,$1:$1,$P$8),4,1)))),AQ124,0))))</f>
        <v>1707746.289456683</v>
      </c>
      <c r="AR130" s="5">
        <f t="shared" ref="AR130" ca="1" si="184">IF(AR$4="",0,IF(AND(AR$1=$P$8,AR124&gt;0),AR124,IF(AND(AR124&gt;0,AR126-MIN(INDIRECT(ADDRESS($B126,AS$2,4,1)&amp;":"&amp;ADDRESS($B126,SUMIFS($2:$2,$1:$1,$P$8),4,1)))&gt;0,AR126-MIN(INDIRECT(ADDRESS($B126,AS$2,4,1)&amp;":"&amp;ADDRESS($B126,SUMIFS($2:$2,$1:$1,$P$8),4,1)))&lt;AR124),AR124-(AR126-MIN(INDIRECT(ADDRESS($B126,AS$2,4,1)&amp;":"&amp;ADDRESS($B126,SUMIFS($2:$2,$1:$1,$P$8),4,1)))),IF(AND(AR124&gt;0,AR126&lt;=MIN(INDIRECT(ADDRESS($B126,AS$2,4,1)&amp;":"&amp;ADDRESS($B126,SUMIFS($2:$2,$1:$1,$P$8),4,1)))),AR124,0))))</f>
        <v>2426415.846780418</v>
      </c>
      <c r="AS130" s="5">
        <f t="shared" ref="AS130" ca="1" si="185">IF(AS$4="",0,IF(AND(AS$1=$P$8,AS124&gt;0),AS124,IF(AND(AS124&gt;0,AS126-MIN(INDIRECT(ADDRESS($B126,AT$2,4,1)&amp;":"&amp;ADDRESS($B126,SUMIFS($2:$2,$1:$1,$P$8),4,1)))&gt;0,AS126-MIN(INDIRECT(ADDRESS($B126,AT$2,4,1)&amp;":"&amp;ADDRESS($B126,SUMIFS($2:$2,$1:$1,$P$8),4,1)))&lt;AS124),AS124-(AS126-MIN(INDIRECT(ADDRESS($B126,AT$2,4,1)&amp;":"&amp;ADDRESS($B126,SUMIFS($2:$2,$1:$1,$P$8),4,1)))),IF(AND(AS124&gt;0,AS126&lt;=MIN(INDIRECT(ADDRESS($B126,AT$2,4,1)&amp;":"&amp;ADDRESS($B126,SUMIFS($2:$2,$1:$1,$P$8),4,1)))),AS124,0))))</f>
        <v>2185581.1629252429</v>
      </c>
      <c r="AT130" s="5">
        <f t="shared" ref="AT130" ca="1" si="186">IF(AT$4="",0,IF(AND(AT$1=$P$8,AT124&gt;0),AT124,IF(AND(AT124&gt;0,AT126-MIN(INDIRECT(ADDRESS($B126,AU$2,4,1)&amp;":"&amp;ADDRESS($B126,SUMIFS($2:$2,$1:$1,$P$8),4,1)))&gt;0,AT126-MIN(INDIRECT(ADDRESS($B126,AU$2,4,1)&amp;":"&amp;ADDRESS($B126,SUMIFS($2:$2,$1:$1,$P$8),4,1)))&lt;AT124),AT124-(AT126-MIN(INDIRECT(ADDRESS($B126,AU$2,4,1)&amp;":"&amp;ADDRESS($B126,SUMIFS($2:$2,$1:$1,$P$8),4,1)))),IF(AND(AT124&gt;0,AT126&lt;=MIN(INDIRECT(ADDRESS($B126,AU$2,4,1)&amp;":"&amp;ADDRESS($B126,SUMIFS($2:$2,$1:$1,$P$8),4,1)))),AT124,0))))</f>
        <v>2920079.0076049725</v>
      </c>
      <c r="AU130" s="5">
        <f t="shared" ref="AU130" ca="1" si="187">IF(AU$4="",0,IF(AND(AU$1=$P$8,AU124&gt;0),AU124,IF(AND(AU124&gt;0,AU126-MIN(INDIRECT(ADDRESS($B126,AV$2,4,1)&amp;":"&amp;ADDRESS($B126,SUMIFS($2:$2,$1:$1,$P$8),4,1)))&gt;0,AU126-MIN(INDIRECT(ADDRESS($B126,AV$2,4,1)&amp;":"&amp;ADDRESS($B126,SUMIFS($2:$2,$1:$1,$P$8),4,1)))&lt;AU124),AU124-(AU126-MIN(INDIRECT(ADDRESS($B126,AV$2,4,1)&amp;":"&amp;ADDRESS($B126,SUMIFS($2:$2,$1:$1,$P$8),4,1)))),IF(AND(AU124&gt;0,AU126&lt;=MIN(INDIRECT(ADDRESS($B126,AV$2,4,1)&amp;":"&amp;ADDRESS($B126,SUMIFS($2:$2,$1:$1,$P$8),4,1)))),AU124,0))))</f>
        <v>3535114.226201375</v>
      </c>
      <c r="AV130" s="5">
        <f t="shared" ref="AV130" ca="1" si="188">IF(AV$4="",0,IF(AND(AV$1=$P$8,AV124&gt;0),AV124,IF(AND(AV124&gt;0,AV126-MIN(INDIRECT(ADDRESS($B126,AW$2,4,1)&amp;":"&amp;ADDRESS($B126,SUMIFS($2:$2,$1:$1,$P$8),4,1)))&gt;0,AV126-MIN(INDIRECT(ADDRESS($B126,AW$2,4,1)&amp;":"&amp;ADDRESS($B126,SUMIFS($2:$2,$1:$1,$P$8),4,1)))&lt;AV124),AV124-(AV126-MIN(INDIRECT(ADDRESS($B126,AW$2,4,1)&amp;":"&amp;ADDRESS($B126,SUMIFS($2:$2,$1:$1,$P$8),4,1)))),IF(AND(AV124&gt;0,AV126&lt;=MIN(INDIRECT(ADDRESS($B126,AW$2,4,1)&amp;":"&amp;ADDRESS($B126,SUMIFS($2:$2,$1:$1,$P$8),4,1)))),AV124,0))))</f>
        <v>2597086.1900151963</v>
      </c>
      <c r="AW130" s="5">
        <f t="shared" ref="AW130" ca="1" si="189">IF(AW$4="",0,IF(AND(AW$1=$P$8,AW124&gt;0),AW124,IF(AND(AW124&gt;0,AW126-MIN(INDIRECT(ADDRESS($B126,AX$2,4,1)&amp;":"&amp;ADDRESS($B126,SUMIFS($2:$2,$1:$1,$P$8),4,1)))&gt;0,AW126-MIN(INDIRECT(ADDRESS($B126,AX$2,4,1)&amp;":"&amp;ADDRESS($B126,SUMIFS($2:$2,$1:$1,$P$8),4,1)))&lt;AW124),AW124-(AW126-MIN(INDIRECT(ADDRESS($B126,AX$2,4,1)&amp;":"&amp;ADDRESS($B126,SUMIFS($2:$2,$1:$1,$P$8),4,1)))),IF(AND(AW124&gt;0,AW126&lt;=MIN(INDIRECT(ADDRESS($B126,AX$2,4,1)&amp;":"&amp;ADDRESS($B126,SUMIFS($2:$2,$1:$1,$P$8),4,1)))),AW124,0))))</f>
        <v>3459411.1060523549</v>
      </c>
      <c r="AX130" s="5">
        <f t="shared" ref="AX130" ca="1" si="190">IF(AX$4="",0,IF(AND(AX$1=$P$8,AX124&gt;0),AX124,IF(AND(AX124&gt;0,AX126-MIN(INDIRECT(ADDRESS($B126,AY$2,4,1)&amp;":"&amp;ADDRESS($B126,SUMIFS($2:$2,$1:$1,$P$8),4,1)))&gt;0,AX126-MIN(INDIRECT(ADDRESS($B126,AY$2,4,1)&amp;":"&amp;ADDRESS($B126,SUMIFS($2:$2,$1:$1,$P$8),4,1)))&lt;AX124),AX124-(AX126-MIN(INDIRECT(ADDRESS($B126,AY$2,4,1)&amp;":"&amp;ADDRESS($B126,SUMIFS($2:$2,$1:$1,$P$8),4,1)))),IF(AND(AX124&gt;0,AX126&lt;=MIN(INDIRECT(ADDRESS($B126,AY$2,4,1)&amp;":"&amp;ADDRESS($B126,SUMIFS($2:$2,$1:$1,$P$8),4,1)))),AX124,0))))</f>
        <v>4207959.0155809494</v>
      </c>
      <c r="AY130" s="5">
        <f t="shared" ref="AY130" ca="1" si="191">IF(AY$4="",0,IF(AND(AY$1=$P$8,AY124&gt;0),AY124,IF(AND(AY124&gt;0,AY126-MIN(INDIRECT(ADDRESS($B126,AZ$2,4,1)&amp;":"&amp;ADDRESS($B126,SUMIFS($2:$2,$1:$1,$P$8),4,1)))&gt;0,AY126-MIN(INDIRECT(ADDRESS($B126,AZ$2,4,1)&amp;":"&amp;ADDRESS($B126,SUMIFS($2:$2,$1:$1,$P$8),4,1)))&lt;AY124),AY124-(AY126-MIN(INDIRECT(ADDRESS($B126,AZ$2,4,1)&amp;":"&amp;ADDRESS($B126,SUMIFS($2:$2,$1:$1,$P$8),4,1)))),IF(AND(AY124&gt;0,AY126&lt;=MIN(INDIRECT(ADDRESS($B126,AZ$2,4,1)&amp;":"&amp;ADDRESS($B126,SUMIFS($2:$2,$1:$1,$P$8),4,1)))),AY124,0))))</f>
        <v>3570101.1285522487</v>
      </c>
      <c r="AZ130" s="5">
        <f t="shared" ref="AZ130" ca="1" si="192">IF(AZ$4="",0,IF(AND(AZ$1=$P$8,AZ124&gt;0),AZ124,IF(AND(AZ124&gt;0,AZ126-MIN(INDIRECT(ADDRESS($B126,BA$2,4,1)&amp;":"&amp;ADDRESS($B126,SUMIFS($2:$2,$1:$1,$P$8),4,1)))&gt;0,AZ126-MIN(INDIRECT(ADDRESS($B126,BA$2,4,1)&amp;":"&amp;ADDRESS($B126,SUMIFS($2:$2,$1:$1,$P$8),4,1)))&lt;AZ124),AZ124-(AZ126-MIN(INDIRECT(ADDRESS($B126,BA$2,4,1)&amp;":"&amp;ADDRESS($B126,SUMIFS($2:$2,$1:$1,$P$8),4,1)))),IF(AND(AZ124&gt;0,AZ126&lt;=MIN(INDIRECT(ADDRESS($B126,BA$2,4,1)&amp;":"&amp;ADDRESS($B126,SUMIFS($2:$2,$1:$1,$P$8),4,1)))),AZ124,0))))</f>
        <v>4250201.3133474644</v>
      </c>
      <c r="BA130" s="5">
        <f t="shared" ref="BA130" ca="1" si="193">IF(BA$4="",0,IF(AND(BA$1=$P$8,BA124&gt;0),BA124,IF(AND(BA124&gt;0,BA126-MIN(INDIRECT(ADDRESS($B126,BB$2,4,1)&amp;":"&amp;ADDRESS($B126,SUMIFS($2:$2,$1:$1,$P$8),4,1)))&gt;0,BA126-MIN(INDIRECT(ADDRESS($B126,BB$2,4,1)&amp;":"&amp;ADDRESS($B126,SUMIFS($2:$2,$1:$1,$P$8),4,1)))&lt;BA124),BA124-(BA126-MIN(INDIRECT(ADDRESS($B126,BB$2,4,1)&amp;":"&amp;ADDRESS($B126,SUMIFS($2:$2,$1:$1,$P$8),4,1)))),IF(AND(BA124&gt;0,BA126&lt;=MIN(INDIRECT(ADDRESS($B126,BB$2,4,1)&amp;":"&amp;ADDRESS($B126,SUMIFS($2:$2,$1:$1,$P$8),4,1)))),BA124,0))))</f>
        <v>4615478.2328868443</v>
      </c>
      <c r="BB130" s="5">
        <f t="shared" ref="BB130" ca="1" si="194">IF(BB$4="",0,IF(AND(BB$1=$P$8,BB124&gt;0),BB124,IF(AND(BB124&gt;0,BB126-MIN(INDIRECT(ADDRESS($B126,BC$2,4,1)&amp;":"&amp;ADDRESS($B126,SUMIFS($2:$2,$1:$1,$P$8),4,1)))&gt;0,BB126-MIN(INDIRECT(ADDRESS($B126,BC$2,4,1)&amp;":"&amp;ADDRESS($B126,SUMIFS($2:$2,$1:$1,$P$8),4,1)))&lt;BB124),BB124-(BB126-MIN(INDIRECT(ADDRESS($B126,BC$2,4,1)&amp;":"&amp;ADDRESS($B126,SUMIFS($2:$2,$1:$1,$P$8),4,1)))),IF(AND(BB124&gt;0,BB126&lt;=MIN(INDIRECT(ADDRESS($B126,BC$2,4,1)&amp;":"&amp;ADDRESS($B126,SUMIFS($2:$2,$1:$1,$P$8),4,1)))),BB124,0))))</f>
        <v>4276123.1563002234</v>
      </c>
      <c r="BC130" s="5">
        <f t="shared" ref="BC130" ca="1" si="195">IF(BC$4="",0,IF(AND(BC$1=$P$8,BC124&gt;0),BC124,IF(AND(BC124&gt;0,BC126-MIN(INDIRECT(ADDRESS($B126,BD$2,4,1)&amp;":"&amp;ADDRESS($B126,SUMIFS($2:$2,$1:$1,$P$8),4,1)))&gt;0,BC126-MIN(INDIRECT(ADDRESS($B126,BD$2,4,1)&amp;":"&amp;ADDRESS($B126,SUMIFS($2:$2,$1:$1,$P$8),4,1)))&lt;BC124),BC124-(BC126-MIN(INDIRECT(ADDRESS($B126,BD$2,4,1)&amp;":"&amp;ADDRESS($B126,SUMIFS($2:$2,$1:$1,$P$8),4,1)))),IF(AND(BC124&gt;0,BC126&lt;=MIN(INDIRECT(ADDRESS($B126,BD$2,4,1)&amp;":"&amp;ADDRESS($B126,SUMIFS($2:$2,$1:$1,$P$8),4,1)))),BC124,0))))</f>
        <v>5499573.2187868617</v>
      </c>
      <c r="BD130" s="5">
        <f t="shared" ref="BD130" ca="1" si="196">IF(BD$4="",0,IF(AND(BD$1=$P$8,BD124&gt;0),BD124,IF(AND(BD124&gt;0,BD126-MIN(INDIRECT(ADDRESS($B126,BE$2,4,1)&amp;":"&amp;ADDRESS($B126,SUMIFS($2:$2,$1:$1,$P$8),4,1)))&gt;0,BD126-MIN(INDIRECT(ADDRESS($B126,BE$2,4,1)&amp;":"&amp;ADDRESS($B126,SUMIFS($2:$2,$1:$1,$P$8),4,1)))&lt;BD124),BD124-(BD126-MIN(INDIRECT(ADDRESS($B126,BE$2,4,1)&amp;":"&amp;ADDRESS($B126,SUMIFS($2:$2,$1:$1,$P$8),4,1)))),IF(AND(BD124&gt;0,BD126&lt;=MIN(INDIRECT(ADDRESS($B126,BE$2,4,1)&amp;":"&amp;ADDRESS($B126,SUMIFS($2:$2,$1:$1,$P$8),4,1)))),BD124,0))))</f>
        <v>6710491.8878639899</v>
      </c>
      <c r="BE130" s="5">
        <f t="shared" ref="BE130" ca="1" si="197">IF(BE$4="",0,IF(AND(BE$1=$P$8,BE124&gt;0),BE124,IF(AND(BE124&gt;0,BE126-MIN(INDIRECT(ADDRESS($B126,BF$2,4,1)&amp;":"&amp;ADDRESS($B126,SUMIFS($2:$2,$1:$1,$P$8),4,1)))&gt;0,BE126-MIN(INDIRECT(ADDRESS($B126,BF$2,4,1)&amp;":"&amp;ADDRESS($B126,SUMIFS($2:$2,$1:$1,$P$8),4,1)))&lt;BE124),BE124-(BE126-MIN(INDIRECT(ADDRESS($B126,BF$2,4,1)&amp;":"&amp;ADDRESS($B126,SUMIFS($2:$2,$1:$1,$P$8),4,1)))),IF(AND(BE124&gt;0,BE126&lt;=MIN(INDIRECT(ADDRESS($B126,BF$2,4,1)&amp;":"&amp;ADDRESS($B126,SUMIFS($2:$2,$1:$1,$P$8),4,1)))),BE124,0))))</f>
        <v>6532837.1134585906</v>
      </c>
      <c r="BF130" s="5">
        <f t="shared" ref="BF130" ca="1" si="198">IF(BF$4="",0,IF(AND(BF$1=$P$8,BF124&gt;0),BF124,IF(AND(BF124&gt;0,BF126-MIN(INDIRECT(ADDRESS($B126,BG$2,4,1)&amp;":"&amp;ADDRESS($B126,SUMIFS($2:$2,$1:$1,$P$8),4,1)))&gt;0,BF126-MIN(INDIRECT(ADDRESS($B126,BG$2,4,1)&amp;":"&amp;ADDRESS($B126,SUMIFS($2:$2,$1:$1,$P$8),4,1)))&lt;BF124),BF124-(BF126-MIN(INDIRECT(ADDRESS($B126,BG$2,4,1)&amp;":"&amp;ADDRESS($B126,SUMIFS($2:$2,$1:$1,$P$8),4,1)))),IF(AND(BF124&gt;0,BF126&lt;=MIN(INDIRECT(ADDRESS($B126,BG$2,4,1)&amp;":"&amp;ADDRESS($B126,SUMIFS($2:$2,$1:$1,$P$8),4,1)))),BF124,0))))</f>
        <v>6839552.4877795493</v>
      </c>
      <c r="BG130" s="5">
        <f t="shared" ref="BG130" ca="1" si="199">IF(BG$4="",0,IF(AND(BG$1=$P$8,BG124&gt;0),BG124,IF(AND(BG124&gt;0,BG126-MIN(INDIRECT(ADDRESS($B126,BH$2,4,1)&amp;":"&amp;ADDRESS($B126,SUMIFS($2:$2,$1:$1,$P$8),4,1)))&gt;0,BG126-MIN(INDIRECT(ADDRESS($B126,BH$2,4,1)&amp;":"&amp;ADDRESS($B126,SUMIFS($2:$2,$1:$1,$P$8),4,1)))&lt;BG124),BG124-(BG126-MIN(INDIRECT(ADDRESS($B126,BH$2,4,1)&amp;":"&amp;ADDRESS($B126,SUMIFS($2:$2,$1:$1,$P$8),4,1)))),IF(AND(BG124&gt;0,BG126&lt;=MIN(INDIRECT(ADDRESS($B126,BH$2,4,1)&amp;":"&amp;ADDRESS($B126,SUMIFS($2:$2,$1:$1,$P$8),4,1)))),BG124,0))))</f>
        <v>6861538.7825696683</v>
      </c>
      <c r="BH130" s="5">
        <f t="shared" ref="BH130" ca="1" si="200">IF(BH$4="",0,IF(AND(BH$1=$P$8,BH124&gt;0),BH124,IF(AND(BH124&gt;0,BH126-MIN(INDIRECT(ADDRESS($B126,BI$2,4,1)&amp;":"&amp;ADDRESS($B126,SUMIFS($2:$2,$1:$1,$P$8),4,1)))&gt;0,BH126-MIN(INDIRECT(ADDRESS($B126,BI$2,4,1)&amp;":"&amp;ADDRESS($B126,SUMIFS($2:$2,$1:$1,$P$8),4,1)))&lt;BH124),BH124-(BH126-MIN(INDIRECT(ADDRESS($B126,BI$2,4,1)&amp;":"&amp;ADDRESS($B126,SUMIFS($2:$2,$1:$1,$P$8),4,1)))),IF(AND(BH124&gt;0,BH126&lt;=MIN(INDIRECT(ADDRESS($B126,BI$2,4,1)&amp;":"&amp;ADDRESS($B126,SUMIFS($2:$2,$1:$1,$P$8),4,1)))),BH124,0))))</f>
        <v>6355100.0178925637</v>
      </c>
      <c r="BI130" s="5">
        <f t="shared" ref="BI130" ca="1" si="201">IF(BI$4="",0,IF(AND(BI$1=$P$8,BI124&gt;0),BI124,IF(AND(BI124&gt;0,BI126-MIN(INDIRECT(ADDRESS($B126,BJ$2,4,1)&amp;":"&amp;ADDRESS($B126,SUMIFS($2:$2,$1:$1,$P$8),4,1)))&gt;0,BI126-MIN(INDIRECT(ADDRESS($B126,BJ$2,4,1)&amp;":"&amp;ADDRESS($B126,SUMIFS($2:$2,$1:$1,$P$8),4,1)))&lt;BI124),BI124-(BI126-MIN(INDIRECT(ADDRESS($B126,BJ$2,4,1)&amp;":"&amp;ADDRESS($B126,SUMIFS($2:$2,$1:$1,$P$8),4,1)))),IF(AND(BI124&gt;0,BI126&lt;=MIN(INDIRECT(ADDRESS($B126,BJ$2,4,1)&amp;":"&amp;ADDRESS($B126,SUMIFS($2:$2,$1:$1,$P$8),4,1)))),BI124,0))))</f>
        <v>6644168.9647785043</v>
      </c>
      <c r="BJ130" s="5">
        <f t="shared" ref="BJ130" ca="1" si="202">IF(BJ$4="",0,IF(AND(BJ$1=$P$8,BJ124&gt;0),BJ124,IF(AND(BJ124&gt;0,BJ126-MIN(INDIRECT(ADDRESS($B126,BK$2,4,1)&amp;":"&amp;ADDRESS($B126,SUMIFS($2:$2,$1:$1,$P$8),4,1)))&gt;0,BJ126-MIN(INDIRECT(ADDRESS($B126,BK$2,4,1)&amp;":"&amp;ADDRESS($B126,SUMIFS($2:$2,$1:$1,$P$8),4,1)))&lt;BJ124),BJ124-(BJ126-MIN(INDIRECT(ADDRESS($B126,BK$2,4,1)&amp;":"&amp;ADDRESS($B126,SUMIFS($2:$2,$1:$1,$P$8),4,1)))),IF(AND(BJ124&gt;0,BJ126&lt;=MIN(INDIRECT(ADDRESS($B126,BK$2,4,1)&amp;":"&amp;ADDRESS($B126,SUMIFS($2:$2,$1:$1,$P$8),4,1)))),BJ124,0))))</f>
        <v>7006424.0852885386</v>
      </c>
      <c r="BK130" s="5">
        <f t="shared" ref="BK130" ca="1" si="203">IF(BK$4="",0,IF(AND(BK$1=$P$8,BK124&gt;0),BK124,IF(AND(BK124&gt;0,BK126-MIN(INDIRECT(ADDRESS($B126,BL$2,4,1)&amp;":"&amp;ADDRESS($B126,SUMIFS($2:$2,$1:$1,$P$8),4,1)))&gt;0,BK126-MIN(INDIRECT(ADDRESS($B126,BL$2,4,1)&amp;":"&amp;ADDRESS($B126,SUMIFS($2:$2,$1:$1,$P$8),4,1)))&lt;BK124),BK124-(BK126-MIN(INDIRECT(ADDRESS($B126,BL$2,4,1)&amp;":"&amp;ADDRESS($B126,SUMIFS($2:$2,$1:$1,$P$8),4,1)))),IF(AND(BK124&gt;0,BK126&lt;=MIN(INDIRECT(ADDRESS($B126,BL$2,4,1)&amp;":"&amp;ADDRESS($B126,SUMIFS($2:$2,$1:$1,$P$8),4,1)))),BK124,0))))</f>
        <v>7184885.4637043281</v>
      </c>
      <c r="BL130" s="5">
        <f t="shared" ref="BL130" ca="1" si="204">IF(BL$4="",0,IF(AND(BL$1=$P$8,BL124&gt;0),BL124,IF(AND(BL124&gt;0,BL126-MIN(INDIRECT(ADDRESS($B126,BM$2,4,1)&amp;":"&amp;ADDRESS($B126,SUMIFS($2:$2,$1:$1,$P$8),4,1)))&gt;0,BL126-MIN(INDIRECT(ADDRESS($B126,BM$2,4,1)&amp;":"&amp;ADDRESS($B126,SUMIFS($2:$2,$1:$1,$P$8),4,1)))&lt;BL124),BL124-(BL126-MIN(INDIRECT(ADDRESS($B126,BM$2,4,1)&amp;":"&amp;ADDRESS($B126,SUMIFS($2:$2,$1:$1,$P$8),4,1)))),IF(AND(BL124&gt;0,BL126&lt;=MIN(INDIRECT(ADDRESS($B126,BM$2,4,1)&amp;":"&amp;ADDRESS($B126,SUMIFS($2:$2,$1:$1,$P$8),4,1)))),BL124,0))))</f>
        <v>7286586.697708684</v>
      </c>
      <c r="BM130" s="5">
        <f t="shared" ref="BM130" ca="1" si="205">IF(BM$4="",0,IF(AND(BM$1=$P$8,BM124&gt;0),BM124,IF(AND(BM124&gt;0,BM126-MIN(INDIRECT(ADDRESS($B126,BN$2,4,1)&amp;":"&amp;ADDRESS($B126,SUMIFS($2:$2,$1:$1,$P$8),4,1)))&gt;0,BM126-MIN(INDIRECT(ADDRESS($B126,BN$2,4,1)&amp;":"&amp;ADDRESS($B126,SUMIFS($2:$2,$1:$1,$P$8),4,1)))&lt;BM124),BM124-(BM126-MIN(INDIRECT(ADDRESS($B126,BN$2,4,1)&amp;":"&amp;ADDRESS($B126,SUMIFS($2:$2,$1:$1,$P$8),4,1)))),IF(AND(BM124&gt;0,BM126&lt;=MIN(INDIRECT(ADDRESS($B126,BN$2,4,1)&amp;":"&amp;ADDRESS($B126,SUMIFS($2:$2,$1:$1,$P$8),4,1)))),BM124,0))))</f>
        <v>7149742.5106020765</v>
      </c>
      <c r="BN130" s="5">
        <f t="shared" ref="BN130" ca="1" si="206">IF(BN$4="",0,IF(AND(BN$1=$P$8,BN124&gt;0),BN124,IF(AND(BN124&gt;0,BN126-MIN(INDIRECT(ADDRESS($B126,BO$2,4,1)&amp;":"&amp;ADDRESS($B126,SUMIFS($2:$2,$1:$1,$P$8),4,1)))&gt;0,BN126-MIN(INDIRECT(ADDRESS($B126,BO$2,4,1)&amp;":"&amp;ADDRESS($B126,SUMIFS($2:$2,$1:$1,$P$8),4,1)))&lt;BN124),BN124-(BN126-MIN(INDIRECT(ADDRESS($B126,BO$2,4,1)&amp;":"&amp;ADDRESS($B126,SUMIFS($2:$2,$1:$1,$P$8),4,1)))),IF(AND(BN124&gt;0,BN126&lt;=MIN(INDIRECT(ADDRESS($B126,BO$2,4,1)&amp;":"&amp;ADDRESS($B126,SUMIFS($2:$2,$1:$1,$P$8),4,1)))),BN124,0))))</f>
        <v>7118305.4479985731</v>
      </c>
      <c r="BO130" s="5">
        <f t="shared" ref="BO130" ca="1" si="207">IF(BO$4="",0,IF(AND(BO$1=$P$8,BO124&gt;0),BO124,IF(AND(BO124&gt;0,BO126-MIN(INDIRECT(ADDRESS($B126,BP$2,4,1)&amp;":"&amp;ADDRESS($B126,SUMIFS($2:$2,$1:$1,$P$8),4,1)))&gt;0,BO126-MIN(INDIRECT(ADDRESS($B126,BP$2,4,1)&amp;":"&amp;ADDRESS($B126,SUMIFS($2:$2,$1:$1,$P$8),4,1)))&lt;BO124),BO124-(BO126-MIN(INDIRECT(ADDRESS($B126,BP$2,4,1)&amp;":"&amp;ADDRESS($B126,SUMIFS($2:$2,$1:$1,$P$8),4,1)))),IF(AND(BO124&gt;0,BO126&lt;=MIN(INDIRECT(ADDRESS($B126,BP$2,4,1)&amp;":"&amp;ADDRESS($B126,SUMIFS($2:$2,$1:$1,$P$8),4,1)))),BO124,0))))</f>
        <v>7404278.2655061809</v>
      </c>
      <c r="BP130" s="5">
        <f t="shared" ref="BP130" ca="1" si="208">IF(BP$4="",0,IF(AND(BP$1=$P$8,BP124&gt;0),BP124,IF(AND(BP124&gt;0,BP126-MIN(INDIRECT(ADDRESS($B126,BQ$2,4,1)&amp;":"&amp;ADDRESS($B126,SUMIFS($2:$2,$1:$1,$P$8),4,1)))&gt;0,BP126-MIN(INDIRECT(ADDRESS($B126,BQ$2,4,1)&amp;":"&amp;ADDRESS($B126,SUMIFS($2:$2,$1:$1,$P$8),4,1)))&lt;BP124),BP124-(BP126-MIN(INDIRECT(ADDRESS($B126,BQ$2,4,1)&amp;":"&amp;ADDRESS($B126,SUMIFS($2:$2,$1:$1,$P$8),4,1)))),IF(AND(BP124&gt;0,BP126&lt;=MIN(INDIRECT(ADDRESS($B126,BQ$2,4,1)&amp;":"&amp;ADDRESS($B126,SUMIFS($2:$2,$1:$1,$P$8),4,1)))),BP124,0))))</f>
        <v>7747897.4419992147</v>
      </c>
      <c r="BQ130" s="5">
        <f t="shared" ref="BQ130" ca="1" si="209">IF(BQ$4="",0,IF(AND(BQ$1=$P$8,BQ124&gt;0),BQ124,IF(AND(BQ124&gt;0,BQ126-MIN(INDIRECT(ADDRESS($B126,BR$2,4,1)&amp;":"&amp;ADDRESS($B126,SUMIFS($2:$2,$1:$1,$P$8),4,1)))&gt;0,BQ126-MIN(INDIRECT(ADDRESS($B126,BR$2,4,1)&amp;":"&amp;ADDRESS($B126,SUMIFS($2:$2,$1:$1,$P$8),4,1)))&lt;BQ124),BQ124-(BQ126-MIN(INDIRECT(ADDRESS($B126,BR$2,4,1)&amp;":"&amp;ADDRESS($B126,SUMIFS($2:$2,$1:$1,$P$8),4,1)))),IF(AND(BQ124&gt;0,BQ126&lt;=MIN(INDIRECT(ADDRESS($B126,BR$2,4,1)&amp;":"&amp;ADDRESS($B126,SUMIFS($2:$2,$1:$1,$P$8),4,1)))),BQ124,0))))</f>
        <v>7482954.1062684944</v>
      </c>
      <c r="BR130" s="5">
        <f t="shared" ref="BR130" ca="1" si="210">IF(BR$4="",0,IF(AND(BR$1=$P$8,BR124&gt;0),BR124,IF(AND(BR124&gt;0,BR126-MIN(INDIRECT(ADDRESS($B126,BS$2,4,1)&amp;":"&amp;ADDRESS($B126,SUMIFS($2:$2,$1:$1,$P$8),4,1)))&gt;0,BR126-MIN(INDIRECT(ADDRESS($B126,BS$2,4,1)&amp;":"&amp;ADDRESS($B126,SUMIFS($2:$2,$1:$1,$P$8),4,1)))&lt;BR124),BR124-(BR126-MIN(INDIRECT(ADDRESS($B126,BS$2,4,1)&amp;":"&amp;ADDRESS($B126,SUMIFS($2:$2,$1:$1,$P$8),4,1)))),IF(AND(BR124&gt;0,BR126&lt;=MIN(INDIRECT(ADDRESS($B126,BS$2,4,1)&amp;":"&amp;ADDRESS($B126,SUMIFS($2:$2,$1:$1,$P$8),4,1)))),BR124,0))))</f>
        <v>7734097.4880603822</v>
      </c>
      <c r="BS130" s="5">
        <f t="shared" ref="BS130" ca="1" si="211">IF(BS$4="",0,IF(AND(BS$1=$P$8,BS124&gt;0),BS124,IF(AND(BS124&gt;0,BS126-MIN(INDIRECT(ADDRESS($B126,BT$2,4,1)&amp;":"&amp;ADDRESS($B126,SUMIFS($2:$2,$1:$1,$P$8),4,1)))&gt;0,BS126-MIN(INDIRECT(ADDRESS($B126,BT$2,4,1)&amp;":"&amp;ADDRESS($B126,SUMIFS($2:$2,$1:$1,$P$8),4,1)))&lt;BS124),BS124-(BS126-MIN(INDIRECT(ADDRESS($B126,BT$2,4,1)&amp;":"&amp;ADDRESS($B126,SUMIFS($2:$2,$1:$1,$P$8),4,1)))),IF(AND(BS124&gt;0,BS126&lt;=MIN(INDIRECT(ADDRESS($B126,BT$2,4,1)&amp;":"&amp;ADDRESS($B126,SUMIFS($2:$2,$1:$1,$P$8),4,1)))),BS124,0))))</f>
        <v>7756946.3522113161</v>
      </c>
      <c r="BT130" s="5">
        <f t="shared" ref="BT130" ca="1" si="212">IF(BT$4="",0,IF(AND(BT$1=$P$8,BT124&gt;0),BT124,IF(AND(BT124&gt;0,BT126-MIN(INDIRECT(ADDRESS($B126,BU$2,4,1)&amp;":"&amp;ADDRESS($B126,SUMIFS($2:$2,$1:$1,$P$8),4,1)))&gt;0,BT126-MIN(INDIRECT(ADDRESS($B126,BU$2,4,1)&amp;":"&amp;ADDRESS($B126,SUMIFS($2:$2,$1:$1,$P$8),4,1)))&lt;BT124),BT124-(BT126-MIN(INDIRECT(ADDRESS($B126,BU$2,4,1)&amp;":"&amp;ADDRESS($B126,SUMIFS($2:$2,$1:$1,$P$8),4,1)))),IF(AND(BT124&gt;0,BT126&lt;=MIN(INDIRECT(ADDRESS($B126,BU$2,4,1)&amp;":"&amp;ADDRESS($B126,SUMIFS($2:$2,$1:$1,$P$8),4,1)))),BT124,0))))</f>
        <v>7091296.2865944747</v>
      </c>
      <c r="BU130" s="5">
        <f t="shared" ref="BU130" ca="1" si="213">IF(BU$4="",0,IF(AND(BU$1=$P$8,BU124&gt;0),BU124,IF(AND(BU124&gt;0,BU126-MIN(INDIRECT(ADDRESS($B126,BV$2,4,1)&amp;":"&amp;ADDRESS($B126,SUMIFS($2:$2,$1:$1,$P$8),4,1)))&gt;0,BU126-MIN(INDIRECT(ADDRESS($B126,BV$2,4,1)&amp;":"&amp;ADDRESS($B126,SUMIFS($2:$2,$1:$1,$P$8),4,1)))&lt;BU124),BU124-(BU126-MIN(INDIRECT(ADDRESS($B126,BV$2,4,1)&amp;":"&amp;ADDRESS($B126,SUMIFS($2:$2,$1:$1,$P$8),4,1)))),IF(AND(BU124&gt;0,BU126&lt;=MIN(INDIRECT(ADDRESS($B126,BV$2,4,1)&amp;":"&amp;ADDRESS($B126,SUMIFS($2:$2,$1:$1,$P$8),4,1)))),BU124,0))))</f>
        <v>7338691.9980014861</v>
      </c>
      <c r="BV130" s="5">
        <f t="shared" ref="BV130" ca="1" si="214">IF(BV$4="",0,IF(AND(BV$1=$P$8,BV124&gt;0),BV124,IF(AND(BV124&gt;0,BV126-MIN(INDIRECT(ADDRESS($B126,BW$2,4,1)&amp;":"&amp;ADDRESS($B126,SUMIFS($2:$2,$1:$1,$P$8),4,1)))&gt;0,BV126-MIN(INDIRECT(ADDRESS($B126,BW$2,4,1)&amp;":"&amp;ADDRESS($B126,SUMIFS($2:$2,$1:$1,$P$8),4,1)))&lt;BV124),BV124-(BV126-MIN(INDIRECT(ADDRESS($B126,BW$2,4,1)&amp;":"&amp;ADDRESS($B126,SUMIFS($2:$2,$1:$1,$P$8),4,1)))),IF(AND(BV124&gt;0,BV126&lt;=MIN(INDIRECT(ADDRESS($B126,BW$2,4,1)&amp;":"&amp;ADDRESS($B126,SUMIFS($2:$2,$1:$1,$P$8),4,1)))),BV124,0))))</f>
        <v>7661461.9638935849</v>
      </c>
      <c r="BW130" s="5">
        <f t="shared" ref="BW130" ca="1" si="215">IF(BW$4="",0,IF(AND(BW$1=$P$8,BW124&gt;0),BW124,IF(AND(BW124&gt;0,BW126-MIN(INDIRECT(ADDRESS($B126,BX$2,4,1)&amp;":"&amp;ADDRESS($B126,SUMIFS($2:$2,$1:$1,$P$8),4,1)))&gt;0,BW126-MIN(INDIRECT(ADDRESS($B126,BX$2,4,1)&amp;":"&amp;ADDRESS($B126,SUMIFS($2:$2,$1:$1,$P$8),4,1)))&lt;BW124),BW124-(BW126-MIN(INDIRECT(ADDRESS($B126,BX$2,4,1)&amp;":"&amp;ADDRESS($B126,SUMIFS($2:$2,$1:$1,$P$8),4,1)))),IF(AND(BW124&gt;0,BW126&lt;=MIN(INDIRECT(ADDRESS($B126,BX$2,4,1)&amp;":"&amp;ADDRESS($B126,SUMIFS($2:$2,$1:$1,$P$8),4,1)))),BW124,0))))</f>
        <v>7306177.8823932782</v>
      </c>
      <c r="BX130" s="5">
        <f t="shared" ref="BX130" ca="1" si="216">IF(BX$4="",0,IF(AND(BX$1=$P$8,BX124&gt;0),BX124,IF(AND(BX124&gt;0,BX126-MIN(INDIRECT(ADDRESS($B126,BY$2,4,1)&amp;":"&amp;ADDRESS($B126,SUMIFS($2:$2,$1:$1,$P$8),4,1)))&gt;0,BX126-MIN(INDIRECT(ADDRESS($B126,BY$2,4,1)&amp;":"&amp;ADDRESS($B126,SUMIFS($2:$2,$1:$1,$P$8),4,1)))&lt;BX124),BX124-(BX126-MIN(INDIRECT(ADDRESS($B126,BY$2,4,1)&amp;":"&amp;ADDRESS($B126,SUMIFS($2:$2,$1:$1,$P$8),4,1)))),IF(AND(BX124&gt;0,BX126&lt;=MIN(INDIRECT(ADDRESS($B126,BY$2,4,1)&amp;":"&amp;ADDRESS($B126,SUMIFS($2:$2,$1:$1,$P$8),4,1)))),BX124,0))))</f>
        <v>7412282.9131966978</v>
      </c>
      <c r="BY130" s="5">
        <f t="shared" ref="BY130" ca="1" si="217">IF(BY$4="",0,IF(AND(BY$1=$P$8,BY124&gt;0),BY124,IF(AND(BY124&gt;0,BY126-MIN(INDIRECT(ADDRESS($B126,BZ$2,4,1)&amp;":"&amp;ADDRESS($B126,SUMIFS($2:$2,$1:$1,$P$8),4,1)))&gt;0,BY126-MIN(INDIRECT(ADDRESS($B126,BZ$2,4,1)&amp;":"&amp;ADDRESS($B126,SUMIFS($2:$2,$1:$1,$P$8),4,1)))&lt;BY124),BY124-(BY126-MIN(INDIRECT(ADDRESS($B126,BZ$2,4,1)&amp;":"&amp;ADDRESS($B126,SUMIFS($2:$2,$1:$1,$P$8),4,1)))),IF(AND(BY124&gt;0,BY126&lt;=MIN(INDIRECT(ADDRESS($B126,BZ$2,4,1)&amp;":"&amp;ADDRESS($B126,SUMIFS($2:$2,$1:$1,$P$8),4,1)))),BY124,0))))</f>
        <v>7296354.4126538727</v>
      </c>
      <c r="BZ130" s="5">
        <f t="shared" ref="BZ130" ca="1" si="218">IF(BZ$4="",0,IF(AND(BZ$1=$P$8,BZ124&gt;0),BZ124,IF(AND(BZ124&gt;0,BZ126-MIN(INDIRECT(ADDRESS($B126,CA$2,4,1)&amp;":"&amp;ADDRESS($B126,SUMIFS($2:$2,$1:$1,$P$8),4,1)))&gt;0,BZ126-MIN(INDIRECT(ADDRESS($B126,CA$2,4,1)&amp;":"&amp;ADDRESS($B126,SUMIFS($2:$2,$1:$1,$P$8),4,1)))&lt;BZ124),BZ124-(BZ126-MIN(INDIRECT(ADDRESS($B126,CA$2,4,1)&amp;":"&amp;ADDRESS($B126,SUMIFS($2:$2,$1:$1,$P$8),4,1)))),IF(AND(BZ124&gt;0,BZ126&lt;=MIN(INDIRECT(ADDRESS($B126,CA$2,4,1)&amp;":"&amp;ADDRESS($B126,SUMIFS($2:$2,$1:$1,$P$8),4,1)))),BZ124,0))))</f>
        <v>7036704.9527102401</v>
      </c>
      <c r="CA130" s="5">
        <f t="shared" ref="CA130" ca="1" si="219">IF(CA$4="",0,IF(AND(CA$1=$P$8,CA124&gt;0),CA124,IF(AND(CA124&gt;0,CA126-MIN(INDIRECT(ADDRESS($B126,CB$2,4,1)&amp;":"&amp;ADDRESS($B126,SUMIFS($2:$2,$1:$1,$P$8),4,1)))&gt;0,CA126-MIN(INDIRECT(ADDRESS($B126,CB$2,4,1)&amp;":"&amp;ADDRESS($B126,SUMIFS($2:$2,$1:$1,$P$8),4,1)))&lt;CA124),CA124-(CA126-MIN(INDIRECT(ADDRESS($B126,CB$2,4,1)&amp;":"&amp;ADDRESS($B126,SUMIFS($2:$2,$1:$1,$P$8),4,1)))),IF(AND(CA124&gt;0,CA126&lt;=MIN(INDIRECT(ADDRESS($B126,CB$2,4,1)&amp;":"&amp;ADDRESS($B126,SUMIFS($2:$2,$1:$1,$P$8),4,1)))),CA124,0))))</f>
        <v>7280839.3136952566</v>
      </c>
      <c r="CB130" s="5">
        <f t="shared" ref="CB130" ca="1" si="220">IF(CB$4="",0,IF(AND(CB$1=$P$8,CB124&gt;0),CB124,IF(AND(CB124&gt;0,CB126-MIN(INDIRECT(ADDRESS($B126,CC$2,4,1)&amp;":"&amp;ADDRESS($B126,SUMIFS($2:$2,$1:$1,$P$8),4,1)))&gt;0,CB126-MIN(INDIRECT(ADDRESS($B126,CC$2,4,1)&amp;":"&amp;ADDRESS($B126,SUMIFS($2:$2,$1:$1,$P$8),4,1)))&lt;CB124),CB124-(CB126-MIN(INDIRECT(ADDRESS($B126,CC$2,4,1)&amp;":"&amp;ADDRESS($B126,SUMIFS($2:$2,$1:$1,$P$8),4,1)))),IF(AND(CB124&gt;0,CB126&lt;=MIN(INDIRECT(ADDRESS($B126,CC$2,4,1)&amp;":"&amp;ADDRESS($B126,SUMIFS($2:$2,$1:$1,$P$8),4,1)))),CB124,0))))</f>
        <v>7666314.025158939</v>
      </c>
      <c r="CC130" s="5">
        <f t="shared" ref="CC130" ca="1" si="221">IF(CC$4="",0,IF(AND(CC$1=$P$8,CC124&gt;0),CC124,IF(AND(CC124&gt;0,CC126-MIN(INDIRECT(ADDRESS($B126,CD$2,4,1)&amp;":"&amp;ADDRESS($B126,SUMIFS($2:$2,$1:$1,$P$8),4,1)))&gt;0,CC126-MIN(INDIRECT(ADDRESS($B126,CD$2,4,1)&amp;":"&amp;ADDRESS($B126,SUMIFS($2:$2,$1:$1,$P$8),4,1)))&lt;CC124),CC124-(CC126-MIN(INDIRECT(ADDRESS($B126,CD$2,4,1)&amp;":"&amp;ADDRESS($B126,SUMIFS($2:$2,$1:$1,$P$8),4,1)))),IF(AND(CC124&gt;0,CC126&lt;=MIN(INDIRECT(ADDRESS($B126,CD$2,4,1)&amp;":"&amp;ADDRESS($B126,SUMIFS($2:$2,$1:$1,$P$8),4,1)))),CC124,0))))</f>
        <v>7681783.2771127867</v>
      </c>
      <c r="CD130" s="5">
        <f t="shared" ref="CD130" ca="1" si="222">IF(CD$4="",0,IF(AND(CD$1=$P$8,CD124&gt;0),CD124,IF(AND(CD124&gt;0,CD126-MIN(INDIRECT(ADDRESS($B126,CE$2,4,1)&amp;":"&amp;ADDRESS($B126,SUMIFS($2:$2,$1:$1,$P$8),4,1)))&gt;0,CD126-MIN(INDIRECT(ADDRESS($B126,CE$2,4,1)&amp;":"&amp;ADDRESS($B126,SUMIFS($2:$2,$1:$1,$P$8),4,1)))&lt;CD124),CD124-(CD126-MIN(INDIRECT(ADDRESS($B126,CE$2,4,1)&amp;":"&amp;ADDRESS($B126,SUMIFS($2:$2,$1:$1,$P$8),4,1)))),IF(AND(CD124&gt;0,CD126&lt;=MIN(INDIRECT(ADDRESS($B126,CE$2,4,1)&amp;":"&amp;ADDRESS($B126,SUMIFS($2:$2,$1:$1,$P$8),4,1)))),CD124,0))))</f>
        <v>7826923.8530314667</v>
      </c>
      <c r="CE130" s="5">
        <f t="shared" ref="CE130" ca="1" si="223">IF(CE$4="",0,IF(AND(CE$1=$P$8,CE124&gt;0),CE124,IF(AND(CE124&gt;0,CE126-MIN(INDIRECT(ADDRESS($B126,CF$2,4,1)&amp;":"&amp;ADDRESS($B126,SUMIFS($2:$2,$1:$1,$P$8),4,1)))&gt;0,CE126-MIN(INDIRECT(ADDRESS($B126,CF$2,4,1)&amp;":"&amp;ADDRESS($B126,SUMIFS($2:$2,$1:$1,$P$8),4,1)))&lt;CE124),CE124-(CE126-MIN(INDIRECT(ADDRESS($B126,CF$2,4,1)&amp;":"&amp;ADDRESS($B126,SUMIFS($2:$2,$1:$1,$P$8),4,1)))),IF(AND(CE124&gt;0,CE126&lt;=MIN(INDIRECT(ADDRESS($B126,CF$2,4,1)&amp;":"&amp;ADDRESS($B126,SUMIFS($2:$2,$1:$1,$P$8),4,1)))),CE124,0))))</f>
        <v>7850330.4490546687</v>
      </c>
      <c r="CF130" s="5">
        <f t="shared" ref="CF130" ca="1" si="224">IF(CF$4="",0,IF(AND(CF$1=$P$8,CF124&gt;0),CF124,IF(AND(CF124&gt;0,CF126-MIN(INDIRECT(ADDRESS($B126,CG$2,4,1)&amp;":"&amp;ADDRESS($B126,SUMIFS($2:$2,$1:$1,$P$8),4,1)))&gt;0,CF126-MIN(INDIRECT(ADDRESS($B126,CG$2,4,1)&amp;":"&amp;ADDRESS($B126,SUMIFS($2:$2,$1:$1,$P$8),4,1)))&lt;CF124),CF124-(CF126-MIN(INDIRECT(ADDRESS($B126,CG$2,4,1)&amp;":"&amp;ADDRESS($B126,SUMIFS($2:$2,$1:$1,$P$8),4,1)))),IF(AND(CF124&gt;0,CF126&lt;=MIN(INDIRECT(ADDRESS($B126,CG$2,4,1)&amp;":"&amp;ADDRESS($B126,SUMIFS($2:$2,$1:$1,$P$8),4,1)))),CF124,0))))</f>
        <v>0</v>
      </c>
    </row>
    <row r="131" spans="2:84" x14ac:dyDescent="0.3">
      <c r="X131" s="109"/>
    </row>
    <row r="132" spans="2:84" x14ac:dyDescent="0.3">
      <c r="B132" s="13">
        <f>ROW()</f>
        <v>132</v>
      </c>
      <c r="H132" s="1" t="s">
        <v>246</v>
      </c>
      <c r="M132" s="53" t="s">
        <v>18</v>
      </c>
      <c r="P132" s="72" t="str">
        <f>Lists!$AI$19</f>
        <v>FCF(-)</v>
      </c>
      <c r="U132" s="5">
        <f ca="1">SUM(INDIRECT(ADDRESS($B132,$X$2)&amp;":"&amp;ADDRESS($B132,$X$2-1+$P$8)))</f>
        <v>-16135813.445053734</v>
      </c>
      <c r="X132" s="5">
        <f ca="1">IF(X$4="",0,IF(X130&gt;0,0,IF(X126-W126&gt;0,0,IF(X126-SUM($W132:W132)&gt;0,0,X126-SUM($W132:W132)))))</f>
        <v>0</v>
      </c>
      <c r="Y132" s="5">
        <f ca="1">IF(Y$4="",0,IF(Y130&gt;0,0,IF(Y126-X126&gt;0,0,IF(Y126-SUM($W132:X132)&gt;0,0,Y126-SUM($W132:X132)))))</f>
        <v>0</v>
      </c>
      <c r="Z132" s="5">
        <f ca="1">IF(Z$4="",0,IF(Z130&gt;0,0,IF(Z126-Y126&gt;0,0,IF(Z126-SUM($W132:Y132)&gt;0,0,Z126-SUM($W132:Y132)))))</f>
        <v>0</v>
      </c>
      <c r="AA132" s="5">
        <f ca="1">IF(AA$4="",0,IF(AA130&gt;0,0,IF(AA126-Z126&gt;0,0,IF(AA126-SUM($W132:Z132)&gt;0,0,AA126-SUM($W132:Z132)))))</f>
        <v>0</v>
      </c>
      <c r="AB132" s="5">
        <f ca="1">IF(AB$4="",0,IF(AB130&gt;0,0,IF(AB126-AA126&gt;0,0,IF(AB126-SUM($W132:AA132)&gt;0,0,AB126-SUM($W132:AA132)))))</f>
        <v>0</v>
      </c>
      <c r="AC132" s="5">
        <f ca="1">IF(AC$4="",0,IF(AC130&gt;0,0,IF(AC126-AB126&gt;0,0,IF(AC126-SUM($W132:AB132)&gt;0,0,AC126-SUM($W132:AB132)))))</f>
        <v>0</v>
      </c>
      <c r="AD132" s="5">
        <f ca="1">IF(AD$4="",0,IF(AD130&gt;0,0,IF(AD126-AC126&gt;0,0,IF(AD126-SUM($W132:AC132)&gt;0,0,AD126-SUM($W132:AC132)))))</f>
        <v>0</v>
      </c>
      <c r="AE132" s="5">
        <f ca="1">IF(AE$4="",0,IF(AE130&gt;0,0,IF(AE126-AD126&gt;0,0,IF(AE126-SUM($W132:AD132)&gt;0,0,AE126-SUM($W132:AD132)))))</f>
        <v>0</v>
      </c>
      <c r="AF132" s="5">
        <f ca="1">IF(AF$4="",0,IF(AF130&gt;0,0,IF(AF126-AE126&gt;0,0,IF(AF126-SUM($W132:AE132)&gt;0,0,AF126-SUM($W132:AE132)))))</f>
        <v>0</v>
      </c>
      <c r="AG132" s="5">
        <f ca="1">IF(AG$4="",0,IF(AG130&gt;0,0,IF(AG126-AF126&gt;0,0,IF(AG126-SUM($W132:AF132)&gt;0,0,AG126-SUM($W132:AF132)))))</f>
        <v>-3891000</v>
      </c>
      <c r="AH132" s="5">
        <f ca="1">IF(AH$4="",0,IF(AH130&gt;0,0,IF(AH126-AG126&gt;0,0,IF(AH126-SUM($W132:AG132)&gt;0,0,AH126-SUM($W132:AG132)))))</f>
        <v>-4084500</v>
      </c>
      <c r="AI132" s="5">
        <f ca="1">IF(AI$4="",0,IF(AI130&gt;0,0,IF(AI126-AH126&gt;0,0,IF(AI126-SUM($W132:AH132)&gt;0,0,AI126-SUM($W132:AH132)))))</f>
        <v>-2604500</v>
      </c>
      <c r="AJ132" s="5">
        <f ca="1">IF(AJ$4="",0,IF(AJ130&gt;0,0,IF(AJ126-AI126&gt;0,0,IF(AJ126-SUM($W132:AI132)&gt;0,0,AJ126-SUM($W132:AI132)))))</f>
        <v>-1943840.4159733336</v>
      </c>
      <c r="AK132" s="5">
        <f ca="1">IF(AK$4="",0,IF(AK130&gt;0,0,IF(AK126-AJ126&gt;0,0,IF(AK126-SUM($W132:AJ132)&gt;0,0,AK126-SUM($W132:AJ132)))))</f>
        <v>-2031577.4254000001</v>
      </c>
      <c r="AL132" s="5">
        <f ca="1">IF(AL$4="",0,IF(AL130&gt;0,0,IF(AL126-AK126&gt;0,0,IF(AL126-SUM($W132:AK132)&gt;0,0,AL126-SUM($W132:AK132)))))</f>
        <v>-1064908.7412900012</v>
      </c>
      <c r="AM132" s="5">
        <f ca="1">IF(AM$4="",0,IF(AM130&gt;0,0,IF(AM126-AL126&gt;0,0,IF(AM126-SUM($W132:AL132)&gt;0,0,AM126-SUM($W132:AL132)))))</f>
        <v>-515486.86239039898</v>
      </c>
      <c r="AN132" s="5">
        <f ca="1">IF(AN$4="",0,IF(AN130&gt;0,0,IF(AN126-AM126&gt;0,0,IF(AN126-SUM($W132:AM132)&gt;0,0,AN126-SUM($W132:AM132)))))</f>
        <v>0</v>
      </c>
      <c r="AO132" s="5">
        <f ca="1">IF(AO$4="",0,IF(AO130&gt;0,0,IF(AO126-AN126&gt;0,0,IF(AO126-SUM($W132:AN132)&gt;0,0,AO126-SUM($W132:AN132)))))</f>
        <v>0</v>
      </c>
      <c r="AP132" s="5">
        <f ca="1">IF(AP$4="",0,IF(AP130&gt;0,0,IF(AP126-AO126&gt;0,0,IF(AP126-SUM($W132:AO132)&gt;0,0,AP126-SUM($W132:AO132)))))</f>
        <v>0</v>
      </c>
      <c r="AQ132" s="5">
        <f ca="1">IF(AQ$4="",0,IF(AQ130&gt;0,0,IF(AQ126-AP126&gt;0,0,IF(AQ126-SUM($W132:AP132)&gt;0,0,AQ126-SUM($W132:AP132)))))</f>
        <v>0</v>
      </c>
      <c r="AR132" s="5">
        <f ca="1">IF(AR$4="",0,IF(AR130&gt;0,0,IF(AR126-AQ126&gt;0,0,IF(AR126-SUM($W132:AQ132)&gt;0,0,AR126-SUM($W132:AQ132)))))</f>
        <v>0</v>
      </c>
      <c r="AS132" s="5">
        <f ca="1">IF(AS$4="",0,IF(AS130&gt;0,0,IF(AS126-AR126&gt;0,0,IF(AS126-SUM($W132:AR132)&gt;0,0,AS126-SUM($W132:AR132)))))</f>
        <v>0</v>
      </c>
      <c r="AT132" s="5">
        <f ca="1">IF(AT$4="",0,IF(AT130&gt;0,0,IF(AT126-AS126&gt;0,0,IF(AT126-SUM($W132:AS132)&gt;0,0,AT126-SUM($W132:AS132)))))</f>
        <v>0</v>
      </c>
      <c r="AU132" s="5">
        <f ca="1">IF(AU$4="",0,IF(AU130&gt;0,0,IF(AU126-AT126&gt;0,0,IF(AU126-SUM($W132:AT132)&gt;0,0,AU126-SUM($W132:AT132)))))</f>
        <v>0</v>
      </c>
      <c r="AV132" s="5">
        <f ca="1">IF(AV$4="",0,IF(AV130&gt;0,0,IF(AV126-AU126&gt;0,0,IF(AV126-SUM($W132:AU132)&gt;0,0,AV126-SUM($W132:AU132)))))</f>
        <v>0</v>
      </c>
      <c r="AW132" s="5">
        <f ca="1">IF(AW$4="",0,IF(AW130&gt;0,0,IF(AW126-AV126&gt;0,0,IF(AW126-SUM($W132:AV132)&gt;0,0,AW126-SUM($W132:AV132)))))</f>
        <v>0</v>
      </c>
      <c r="AX132" s="5">
        <f ca="1">IF(AX$4="",0,IF(AX130&gt;0,0,IF(AX126-AW126&gt;0,0,IF(AX126-SUM($W132:AW132)&gt;0,0,AX126-SUM($W132:AW132)))))</f>
        <v>0</v>
      </c>
      <c r="AY132" s="5">
        <f ca="1">IF(AY$4="",0,IF(AY130&gt;0,0,IF(AY126-AX126&gt;0,0,IF(AY126-SUM($W132:AX132)&gt;0,0,AY126-SUM($W132:AX132)))))</f>
        <v>0</v>
      </c>
      <c r="AZ132" s="5">
        <f ca="1">IF(AZ$4="",0,IF(AZ130&gt;0,0,IF(AZ126-AY126&gt;0,0,IF(AZ126-SUM($W132:AY132)&gt;0,0,AZ126-SUM($W132:AY132)))))</f>
        <v>0</v>
      </c>
      <c r="BA132" s="5">
        <f ca="1">IF(BA$4="",0,IF(BA130&gt;0,0,IF(BA126-AZ126&gt;0,0,IF(BA126-SUM($W132:AZ132)&gt;0,0,BA126-SUM($W132:AZ132)))))</f>
        <v>0</v>
      </c>
      <c r="BB132" s="5">
        <f ca="1">IF(BB$4="",0,IF(BB130&gt;0,0,IF(BB126-BA126&gt;0,0,IF(BB126-SUM($W132:BA132)&gt;0,0,BB126-SUM($W132:BA132)))))</f>
        <v>0</v>
      </c>
      <c r="BC132" s="5">
        <f ca="1">IF(BC$4="",0,IF(BC130&gt;0,0,IF(BC126-BB126&gt;0,0,IF(BC126-SUM($W132:BB132)&gt;0,0,BC126-SUM($W132:BB132)))))</f>
        <v>0</v>
      </c>
      <c r="BD132" s="5">
        <f ca="1">IF(BD$4="",0,IF(BD130&gt;0,0,IF(BD126-BC126&gt;0,0,IF(BD126-SUM($W132:BC132)&gt;0,0,BD126-SUM($W132:BC132)))))</f>
        <v>0</v>
      </c>
      <c r="BE132" s="5">
        <f ca="1">IF(BE$4="",0,IF(BE130&gt;0,0,IF(BE126-BD126&gt;0,0,IF(BE126-SUM($W132:BD132)&gt;0,0,BE126-SUM($W132:BD132)))))</f>
        <v>0</v>
      </c>
      <c r="BF132" s="5">
        <f ca="1">IF(BF$4="",0,IF(BF130&gt;0,0,IF(BF126-BE126&gt;0,0,IF(BF126-SUM($W132:BE132)&gt;0,0,BF126-SUM($W132:BE132)))))</f>
        <v>0</v>
      </c>
      <c r="BG132" s="5">
        <f ca="1">IF(BG$4="",0,IF(BG130&gt;0,0,IF(BG126-BF126&gt;0,0,IF(BG126-SUM($W132:BF132)&gt;0,0,BG126-SUM($W132:BF132)))))</f>
        <v>0</v>
      </c>
      <c r="BH132" s="5">
        <f ca="1">IF(BH$4="",0,IF(BH130&gt;0,0,IF(BH126-BG126&gt;0,0,IF(BH126-SUM($W132:BG132)&gt;0,0,BH126-SUM($W132:BG132)))))</f>
        <v>0</v>
      </c>
      <c r="BI132" s="5">
        <f ca="1">IF(BI$4="",0,IF(BI130&gt;0,0,IF(BI126-BH126&gt;0,0,IF(BI126-SUM($W132:BH132)&gt;0,0,BI126-SUM($W132:BH132)))))</f>
        <v>0</v>
      </c>
      <c r="BJ132" s="5">
        <f ca="1">IF(BJ$4="",0,IF(BJ130&gt;0,0,IF(BJ126-BI126&gt;0,0,IF(BJ126-SUM($W132:BI132)&gt;0,0,BJ126-SUM($W132:BI132)))))</f>
        <v>0</v>
      </c>
      <c r="BK132" s="5">
        <f ca="1">IF(BK$4="",0,IF(BK130&gt;0,0,IF(BK126-BJ126&gt;0,0,IF(BK126-SUM($W132:BJ132)&gt;0,0,BK126-SUM($W132:BJ132)))))</f>
        <v>0</v>
      </c>
      <c r="BL132" s="5">
        <f ca="1">IF(BL$4="",0,IF(BL130&gt;0,0,IF(BL126-BK126&gt;0,0,IF(BL126-SUM($W132:BK132)&gt;0,0,BL126-SUM($W132:BK132)))))</f>
        <v>0</v>
      </c>
      <c r="BM132" s="5">
        <f ca="1">IF(BM$4="",0,IF(BM130&gt;0,0,IF(BM126-BL126&gt;0,0,IF(BM126-SUM($W132:BL132)&gt;0,0,BM126-SUM($W132:BL132)))))</f>
        <v>0</v>
      </c>
      <c r="BN132" s="5">
        <f ca="1">IF(BN$4="",0,IF(BN130&gt;0,0,IF(BN126-BM126&gt;0,0,IF(BN126-SUM($W132:BM132)&gt;0,0,BN126-SUM($W132:BM132)))))</f>
        <v>0</v>
      </c>
      <c r="BO132" s="5">
        <f ca="1">IF(BO$4="",0,IF(BO130&gt;0,0,IF(BO126-BN126&gt;0,0,IF(BO126-SUM($W132:BN132)&gt;0,0,BO126-SUM($W132:BN132)))))</f>
        <v>0</v>
      </c>
      <c r="BP132" s="5">
        <f ca="1">IF(BP$4="",0,IF(BP130&gt;0,0,IF(BP126-BO126&gt;0,0,IF(BP126-SUM($W132:BO132)&gt;0,0,BP126-SUM($W132:BO132)))))</f>
        <v>0</v>
      </c>
      <c r="BQ132" s="5">
        <f ca="1">IF(BQ$4="",0,IF(BQ130&gt;0,0,IF(BQ126-BP126&gt;0,0,IF(BQ126-SUM($W132:BP132)&gt;0,0,BQ126-SUM($W132:BP132)))))</f>
        <v>0</v>
      </c>
      <c r="BR132" s="5">
        <f ca="1">IF(BR$4="",0,IF(BR130&gt;0,0,IF(BR126-BQ126&gt;0,0,IF(BR126-SUM($W132:BQ132)&gt;0,0,BR126-SUM($W132:BQ132)))))</f>
        <v>0</v>
      </c>
      <c r="BS132" s="5">
        <f ca="1">IF(BS$4="",0,IF(BS130&gt;0,0,IF(BS126-BR126&gt;0,0,IF(BS126-SUM($W132:BR132)&gt;0,0,BS126-SUM($W132:BR132)))))</f>
        <v>0</v>
      </c>
      <c r="BT132" s="5">
        <f ca="1">IF(BT$4="",0,IF(BT130&gt;0,0,IF(BT126-BS126&gt;0,0,IF(BT126-SUM($W132:BS132)&gt;0,0,BT126-SUM($W132:BS132)))))</f>
        <v>0</v>
      </c>
      <c r="BU132" s="5">
        <f ca="1">IF(BU$4="",0,IF(BU130&gt;0,0,IF(BU126-BT126&gt;0,0,IF(BU126-SUM($W132:BT132)&gt;0,0,BU126-SUM($W132:BT132)))))</f>
        <v>0</v>
      </c>
      <c r="BV132" s="5">
        <f ca="1">IF(BV$4="",0,IF(BV130&gt;0,0,IF(BV126-BU126&gt;0,0,IF(BV126-SUM($W132:BU132)&gt;0,0,BV126-SUM($W132:BU132)))))</f>
        <v>0</v>
      </c>
      <c r="BW132" s="5">
        <f ca="1">IF(BW$4="",0,IF(BW130&gt;0,0,IF(BW126-BV126&gt;0,0,IF(BW126-SUM($W132:BV132)&gt;0,0,BW126-SUM($W132:BV132)))))</f>
        <v>0</v>
      </c>
      <c r="BX132" s="5">
        <f ca="1">IF(BX$4="",0,IF(BX130&gt;0,0,IF(BX126-BW126&gt;0,0,IF(BX126-SUM($W132:BW132)&gt;0,0,BX126-SUM($W132:BW132)))))</f>
        <v>0</v>
      </c>
      <c r="BY132" s="5">
        <f ca="1">IF(BY$4="",0,IF(BY130&gt;0,0,IF(BY126-BX126&gt;0,0,IF(BY126-SUM($W132:BX132)&gt;0,0,BY126-SUM($W132:BX132)))))</f>
        <v>0</v>
      </c>
      <c r="BZ132" s="5">
        <f ca="1">IF(BZ$4="",0,IF(BZ130&gt;0,0,IF(BZ126-BY126&gt;0,0,IF(BZ126-SUM($W132:BY132)&gt;0,0,BZ126-SUM($W132:BY132)))))</f>
        <v>0</v>
      </c>
      <c r="CA132" s="5">
        <f ca="1">IF(CA$4="",0,IF(CA130&gt;0,0,IF(CA126-BZ126&gt;0,0,IF(CA126-SUM($W132:BZ132)&gt;0,0,CA126-SUM($W132:BZ132)))))</f>
        <v>0</v>
      </c>
      <c r="CB132" s="5">
        <f ca="1">IF(CB$4="",0,IF(CB130&gt;0,0,IF(CB126-CA126&gt;0,0,IF(CB126-SUM($W132:CA132)&gt;0,0,CB126-SUM($W132:CA132)))))</f>
        <v>0</v>
      </c>
      <c r="CC132" s="5">
        <f ca="1">IF(CC$4="",0,IF(CC130&gt;0,0,IF(CC126-CB126&gt;0,0,IF(CC126-SUM($W132:CB132)&gt;0,0,CC126-SUM($W132:CB132)))))</f>
        <v>0</v>
      </c>
      <c r="CD132" s="5">
        <f ca="1">IF(CD$4="",0,IF(CD130&gt;0,0,IF(CD126-CC126&gt;0,0,IF(CD126-SUM($W132:CC132)&gt;0,0,CD126-SUM($W132:CC132)))))</f>
        <v>0</v>
      </c>
      <c r="CE132" s="5">
        <f ca="1">IF(CE$4="",0,IF(CE130&gt;0,0,IF(CE126-CD126&gt;0,0,IF(CE126-SUM($W132:CD132)&gt;0,0,CE126-SUM($W132:CD132)))))</f>
        <v>0</v>
      </c>
      <c r="CF132" s="5">
        <f ca="1">IF(CF$4="",0,IF(CF130&gt;0,0,IF(CF126-CE126&gt;0,0,IF(CF126-SUM($W132:CE132)&gt;0,0,CF126-SUM($W132:CE132)))))</f>
        <v>0</v>
      </c>
    </row>
    <row r="134" spans="2:84" x14ac:dyDescent="0.3">
      <c r="B134" s="13">
        <f>ROW()</f>
        <v>134</v>
      </c>
      <c r="H134" s="1" t="s">
        <v>247</v>
      </c>
      <c r="M134" s="53" t="s">
        <v>18</v>
      </c>
      <c r="P134" s="72" t="str">
        <f>Lists!$AI$20</f>
        <v>FCF</v>
      </c>
      <c r="U134" s="5">
        <f ca="1">SUM(INDIRECT(ADDRESS($B134,$X$2)&amp;":"&amp;ADDRESS($B134,$X$2-1+$P$8)))</f>
        <v>233846956.86235967</v>
      </c>
      <c r="X134" s="5">
        <f ca="1">IF(X$4="",0,X130+X132)</f>
        <v>0</v>
      </c>
      <c r="Y134" s="5">
        <f t="shared" ref="Y134:CF134" ca="1" si="225">IF(Y$4="",0,Y130+Y132)</f>
        <v>0</v>
      </c>
      <c r="Z134" s="5">
        <f t="shared" ca="1" si="225"/>
        <v>0</v>
      </c>
      <c r="AA134" s="5">
        <f t="shared" ca="1" si="225"/>
        <v>0</v>
      </c>
      <c r="AB134" s="5">
        <f t="shared" ca="1" si="225"/>
        <v>0</v>
      </c>
      <c r="AC134" s="5">
        <f t="shared" ca="1" si="225"/>
        <v>0</v>
      </c>
      <c r="AD134" s="5">
        <f t="shared" ca="1" si="225"/>
        <v>0</v>
      </c>
      <c r="AE134" s="5">
        <f t="shared" ca="1" si="225"/>
        <v>0</v>
      </c>
      <c r="AF134" s="5">
        <f t="shared" ca="1" si="225"/>
        <v>0</v>
      </c>
      <c r="AG134" s="5">
        <f t="shared" ca="1" si="225"/>
        <v>-3891000</v>
      </c>
      <c r="AH134" s="5">
        <f t="shared" ca="1" si="225"/>
        <v>-4084500</v>
      </c>
      <c r="AI134" s="5">
        <f t="shared" ca="1" si="225"/>
        <v>-2604500</v>
      </c>
      <c r="AJ134" s="5">
        <f t="shared" ca="1" si="225"/>
        <v>-1943840.4159733336</v>
      </c>
      <c r="AK134" s="5">
        <f t="shared" ca="1" si="225"/>
        <v>-2031577.4254000001</v>
      </c>
      <c r="AL134" s="5">
        <f t="shared" ca="1" si="225"/>
        <v>-1064908.7412900012</v>
      </c>
      <c r="AM134" s="5">
        <f t="shared" ca="1" si="225"/>
        <v>-515486.86239039898</v>
      </c>
      <c r="AN134" s="5">
        <f t="shared" ca="1" si="225"/>
        <v>74256.818809597753</v>
      </c>
      <c r="AO134" s="5">
        <f t="shared" ca="1" si="225"/>
        <v>474637.84167626657</v>
      </c>
      <c r="AP134" s="5">
        <f t="shared" ca="1" si="225"/>
        <v>918037.3112493431</v>
      </c>
      <c r="AQ134" s="5">
        <f t="shared" ca="1" si="225"/>
        <v>1707746.289456683</v>
      </c>
      <c r="AR134" s="5">
        <f t="shared" ca="1" si="225"/>
        <v>2426415.846780418</v>
      </c>
      <c r="AS134" s="5">
        <f t="shared" ca="1" si="225"/>
        <v>2185581.1629252429</v>
      </c>
      <c r="AT134" s="5">
        <f t="shared" ca="1" si="225"/>
        <v>2920079.0076049725</v>
      </c>
      <c r="AU134" s="5">
        <f t="shared" ca="1" si="225"/>
        <v>3535114.226201375</v>
      </c>
      <c r="AV134" s="5">
        <f t="shared" ca="1" si="225"/>
        <v>2597086.1900151963</v>
      </c>
      <c r="AW134" s="5">
        <f t="shared" ca="1" si="225"/>
        <v>3459411.1060523549</v>
      </c>
      <c r="AX134" s="5">
        <f t="shared" ca="1" si="225"/>
        <v>4207959.0155809494</v>
      </c>
      <c r="AY134" s="5">
        <f t="shared" ca="1" si="225"/>
        <v>3570101.1285522487</v>
      </c>
      <c r="AZ134" s="5">
        <f t="shared" ca="1" si="225"/>
        <v>4250201.3133474644</v>
      </c>
      <c r="BA134" s="5">
        <f t="shared" ca="1" si="225"/>
        <v>4615478.2328868443</v>
      </c>
      <c r="BB134" s="5">
        <f t="shared" ca="1" si="225"/>
        <v>4276123.1563002234</v>
      </c>
      <c r="BC134" s="5">
        <f t="shared" ca="1" si="225"/>
        <v>5499573.2187868617</v>
      </c>
      <c r="BD134" s="5">
        <f t="shared" ca="1" si="225"/>
        <v>6710491.8878639899</v>
      </c>
      <c r="BE134" s="5">
        <f t="shared" ca="1" si="225"/>
        <v>6532837.1134585906</v>
      </c>
      <c r="BF134" s="5">
        <f t="shared" ca="1" si="225"/>
        <v>6839552.4877795493</v>
      </c>
      <c r="BG134" s="5">
        <f t="shared" ca="1" si="225"/>
        <v>6861538.7825696683</v>
      </c>
      <c r="BH134" s="5">
        <f t="shared" ca="1" si="225"/>
        <v>6355100.0178925637</v>
      </c>
      <c r="BI134" s="5">
        <f t="shared" ca="1" si="225"/>
        <v>6644168.9647785043</v>
      </c>
      <c r="BJ134" s="5">
        <f t="shared" ca="1" si="225"/>
        <v>7006424.0852885386</v>
      </c>
      <c r="BK134" s="5">
        <f t="shared" ca="1" si="225"/>
        <v>7184885.4637043281</v>
      </c>
      <c r="BL134" s="5">
        <f t="shared" ca="1" si="225"/>
        <v>7286586.697708684</v>
      </c>
      <c r="BM134" s="5">
        <f t="shared" ca="1" si="225"/>
        <v>7149742.5106020765</v>
      </c>
      <c r="BN134" s="5">
        <f t="shared" ca="1" si="225"/>
        <v>7118305.4479985731</v>
      </c>
      <c r="BO134" s="5">
        <f t="shared" ca="1" si="225"/>
        <v>7404278.2655061809</v>
      </c>
      <c r="BP134" s="5">
        <f t="shared" ca="1" si="225"/>
        <v>7747897.4419992147</v>
      </c>
      <c r="BQ134" s="5">
        <f t="shared" ca="1" si="225"/>
        <v>7482954.1062684944</v>
      </c>
      <c r="BR134" s="5">
        <f t="shared" ca="1" si="225"/>
        <v>7734097.4880603822</v>
      </c>
      <c r="BS134" s="5">
        <f t="shared" ca="1" si="225"/>
        <v>7756946.3522113161</v>
      </c>
      <c r="BT134" s="5">
        <f t="shared" ca="1" si="225"/>
        <v>7091296.2865944747</v>
      </c>
      <c r="BU134" s="5">
        <f t="shared" ca="1" si="225"/>
        <v>7338691.9980014861</v>
      </c>
      <c r="BV134" s="5">
        <f t="shared" ca="1" si="225"/>
        <v>7661461.9638935849</v>
      </c>
      <c r="BW134" s="5">
        <f t="shared" ca="1" si="225"/>
        <v>7306177.8823932782</v>
      </c>
      <c r="BX134" s="5">
        <f t="shared" ca="1" si="225"/>
        <v>7412282.9131966978</v>
      </c>
      <c r="BY134" s="5">
        <f t="shared" ca="1" si="225"/>
        <v>7296354.4126538727</v>
      </c>
      <c r="BZ134" s="5">
        <f t="shared" ca="1" si="225"/>
        <v>7036704.9527102401</v>
      </c>
      <c r="CA134" s="5">
        <f t="shared" ca="1" si="225"/>
        <v>7280839.3136952566</v>
      </c>
      <c r="CB134" s="5">
        <f t="shared" ca="1" si="225"/>
        <v>7666314.025158939</v>
      </c>
      <c r="CC134" s="5">
        <f t="shared" ca="1" si="225"/>
        <v>7681783.2771127867</v>
      </c>
      <c r="CD134" s="5">
        <f t="shared" ca="1" si="225"/>
        <v>7826923.8530314667</v>
      </c>
      <c r="CE134" s="5">
        <f t="shared" ca="1" si="225"/>
        <v>7850330.4490546687</v>
      </c>
      <c r="CF134" s="5">
        <f t="shared" ca="1" si="225"/>
        <v>0</v>
      </c>
    </row>
    <row r="135" spans="2:84" x14ac:dyDescent="0.3">
      <c r="X135" s="109"/>
    </row>
    <row r="136" spans="2:84" x14ac:dyDescent="0.3">
      <c r="B136" s="13">
        <f>ROW()</f>
        <v>136</v>
      </c>
      <c r="H136" s="1" t="s">
        <v>303</v>
      </c>
      <c r="M136" s="53" t="s">
        <v>16</v>
      </c>
      <c r="U136" s="31">
        <f ca="1">IFERROR(XIRR(INDIRECT(ADDRESS($B134,SUMIFS($W$2:$ZZ$2,$W136:$ZZ136,1),4,1)&amp;":"&amp;ADDRESS($B134,SUMIFS($2:$2,$1:$1,$P$8),4,1)),INDIRECT(ADDRESS(7,SUMIFS($W$2:$ZZ$2,$W136:$ZZ136,1),4,1)&amp;":"&amp;ADDRESS(7,SUMIFS($2:$2,$1:$1,$P$8),4,1))),0)</f>
        <v>2.7399647951126092</v>
      </c>
      <c r="X136" s="5">
        <f ca="1">IF(AND(X134&lt;&gt;0,SUM($W136:W136)&lt;&gt;1),1,0)</f>
        <v>0</v>
      </c>
      <c r="Y136" s="5">
        <f ca="1">IF(AND(Y134&lt;&gt;0,SUM($W136:X136)&lt;&gt;1),1,0)</f>
        <v>0</v>
      </c>
      <c r="Z136" s="5">
        <f ca="1">IF(AND(Z134&lt;&gt;0,SUM($W136:Y136)&lt;&gt;1),1,0)</f>
        <v>0</v>
      </c>
      <c r="AA136" s="5">
        <f ca="1">IF(AND(AA134&lt;&gt;0,SUM($W136:Z136)&lt;&gt;1),1,0)</f>
        <v>0</v>
      </c>
      <c r="AB136" s="5">
        <f ca="1">IF(AND(AB134&lt;&gt;0,SUM($W136:AA136)&lt;&gt;1),1,0)</f>
        <v>0</v>
      </c>
      <c r="AC136" s="5">
        <f ca="1">IF(AND(AC134&lt;&gt;0,SUM($W136:AB136)&lt;&gt;1),1,0)</f>
        <v>0</v>
      </c>
      <c r="AD136" s="5">
        <f ca="1">IF(AND(AD134&lt;&gt;0,SUM($W136:AC136)&lt;&gt;1),1,0)</f>
        <v>0</v>
      </c>
      <c r="AE136" s="5">
        <f ca="1">IF(AND(AE134&lt;&gt;0,SUM($W136:AD136)&lt;&gt;1),1,0)</f>
        <v>0</v>
      </c>
      <c r="AF136" s="5">
        <f ca="1">IF(AND(AF134&lt;&gt;0,SUM($W136:AE136)&lt;&gt;1),1,0)</f>
        <v>0</v>
      </c>
      <c r="AG136" s="5">
        <f ca="1">IF(AND(AG134&lt;&gt;0,SUM($W136:AF136)&lt;&gt;1),1,0)</f>
        <v>1</v>
      </c>
      <c r="AH136" s="5">
        <f ca="1">IF(AND(AH134&lt;&gt;0,SUM($W136:AG136)&lt;&gt;1),1,0)</f>
        <v>0</v>
      </c>
      <c r="AI136" s="5">
        <f ca="1">IF(AND(AI134&lt;&gt;0,SUM($W136:AH136)&lt;&gt;1),1,0)</f>
        <v>0</v>
      </c>
      <c r="AJ136" s="5">
        <f ca="1">IF(AND(AJ134&lt;&gt;0,SUM($W136:AI136)&lt;&gt;1),1,0)</f>
        <v>0</v>
      </c>
      <c r="AK136" s="5">
        <f ca="1">IF(AND(AK134&lt;&gt;0,SUM($W136:AJ136)&lt;&gt;1),1,0)</f>
        <v>0</v>
      </c>
      <c r="AL136" s="5">
        <f ca="1">IF(AND(AL134&lt;&gt;0,SUM($W136:AK136)&lt;&gt;1),1,0)</f>
        <v>0</v>
      </c>
      <c r="AM136" s="5">
        <f ca="1">IF(AND(AM134&lt;&gt;0,SUM($W136:AL136)&lt;&gt;1),1,0)</f>
        <v>0</v>
      </c>
      <c r="AN136" s="5">
        <f ca="1">IF(AND(AN134&lt;&gt;0,SUM($W136:AM136)&lt;&gt;1),1,0)</f>
        <v>0</v>
      </c>
      <c r="AO136" s="5">
        <f ca="1">IF(AND(AO134&lt;&gt;0,SUM($W136:AN136)&lt;&gt;1),1,0)</f>
        <v>0</v>
      </c>
      <c r="AP136" s="5">
        <f ca="1">IF(AND(AP134&lt;&gt;0,SUM($W136:AO136)&lt;&gt;1),1,0)</f>
        <v>0</v>
      </c>
      <c r="AQ136" s="5">
        <f ca="1">IF(AND(AQ134&lt;&gt;0,SUM($W136:AP136)&lt;&gt;1),1,0)</f>
        <v>0</v>
      </c>
      <c r="AR136" s="5">
        <f ca="1">IF(AND(AR134&lt;&gt;0,SUM($W136:AQ136)&lt;&gt;1),1,0)</f>
        <v>0</v>
      </c>
      <c r="AS136" s="5">
        <f ca="1">IF(AND(AS134&lt;&gt;0,SUM($W136:AR136)&lt;&gt;1),1,0)</f>
        <v>0</v>
      </c>
      <c r="AT136" s="5">
        <f ca="1">IF(AND(AT134&lt;&gt;0,SUM($W136:AS136)&lt;&gt;1),1,0)</f>
        <v>0</v>
      </c>
      <c r="AU136" s="5">
        <f ca="1">IF(AND(AU134&lt;&gt;0,SUM($W136:AT136)&lt;&gt;1),1,0)</f>
        <v>0</v>
      </c>
      <c r="AV136" s="5">
        <f ca="1">IF(AND(AV134&lt;&gt;0,SUM($W136:AU136)&lt;&gt;1),1,0)</f>
        <v>0</v>
      </c>
      <c r="AW136" s="5">
        <f ca="1">IF(AND(AW134&lt;&gt;0,SUM($W136:AV136)&lt;&gt;1),1,0)</f>
        <v>0</v>
      </c>
      <c r="AX136" s="5">
        <f ca="1">IF(AND(AX134&lt;&gt;0,SUM($W136:AW136)&lt;&gt;1),1,0)</f>
        <v>0</v>
      </c>
      <c r="AY136" s="5">
        <f ca="1">IF(AND(AY134&lt;&gt;0,SUM($W136:AX136)&lt;&gt;1),1,0)</f>
        <v>0</v>
      </c>
      <c r="AZ136" s="5">
        <f ca="1">IF(AND(AZ134&lt;&gt;0,SUM($W136:AY136)&lt;&gt;1),1,0)</f>
        <v>0</v>
      </c>
      <c r="BA136" s="5">
        <f ca="1">IF(AND(BA134&lt;&gt;0,SUM($W136:AZ136)&lt;&gt;1),1,0)</f>
        <v>0</v>
      </c>
      <c r="BB136" s="5">
        <f ca="1">IF(AND(BB134&lt;&gt;0,SUM($W136:BA136)&lt;&gt;1),1,0)</f>
        <v>0</v>
      </c>
      <c r="BC136" s="5">
        <f ca="1">IF(AND(BC134&lt;&gt;0,SUM($W136:BB136)&lt;&gt;1),1,0)</f>
        <v>0</v>
      </c>
      <c r="BD136" s="5">
        <f ca="1">IF(AND(BD134&lt;&gt;0,SUM($W136:BC136)&lt;&gt;1),1,0)</f>
        <v>0</v>
      </c>
      <c r="BE136" s="5">
        <f ca="1">IF(AND(BE134&lt;&gt;0,SUM($W136:BD136)&lt;&gt;1),1,0)</f>
        <v>0</v>
      </c>
      <c r="BF136" s="5">
        <f ca="1">IF(AND(BF134&lt;&gt;0,SUM($W136:BE136)&lt;&gt;1),1,0)</f>
        <v>0</v>
      </c>
      <c r="BG136" s="5">
        <f ca="1">IF(AND(BG134&lt;&gt;0,SUM($W136:BF136)&lt;&gt;1),1,0)</f>
        <v>0</v>
      </c>
      <c r="BH136" s="5">
        <f ca="1">IF(AND(BH134&lt;&gt;0,SUM($W136:BG136)&lt;&gt;1),1,0)</f>
        <v>0</v>
      </c>
      <c r="BI136" s="5">
        <f ca="1">IF(AND(BI134&lt;&gt;0,SUM($W136:BH136)&lt;&gt;1),1,0)</f>
        <v>0</v>
      </c>
      <c r="BJ136" s="5">
        <f ca="1">IF(AND(BJ134&lt;&gt;0,SUM($W136:BI136)&lt;&gt;1),1,0)</f>
        <v>0</v>
      </c>
      <c r="BK136" s="5">
        <f ca="1">IF(AND(BK134&lt;&gt;0,SUM($W136:BJ136)&lt;&gt;1),1,0)</f>
        <v>0</v>
      </c>
      <c r="BL136" s="5">
        <f ca="1">IF(AND(BL134&lt;&gt;0,SUM($W136:BK136)&lt;&gt;1),1,0)</f>
        <v>0</v>
      </c>
      <c r="BM136" s="5">
        <f ca="1">IF(AND(BM134&lt;&gt;0,SUM($W136:BL136)&lt;&gt;1),1,0)</f>
        <v>0</v>
      </c>
      <c r="BN136" s="5">
        <f ca="1">IF(AND(BN134&lt;&gt;0,SUM($W136:BM136)&lt;&gt;1),1,0)</f>
        <v>0</v>
      </c>
      <c r="BO136" s="5">
        <f ca="1">IF(AND(BO134&lt;&gt;0,SUM($W136:BN136)&lt;&gt;1),1,0)</f>
        <v>0</v>
      </c>
      <c r="BP136" s="5">
        <f ca="1">IF(AND(BP134&lt;&gt;0,SUM($W136:BO136)&lt;&gt;1),1,0)</f>
        <v>0</v>
      </c>
      <c r="BQ136" s="5">
        <f ca="1">IF(AND(BQ134&lt;&gt;0,SUM($W136:BP136)&lt;&gt;1),1,0)</f>
        <v>0</v>
      </c>
      <c r="BR136" s="5">
        <f ca="1">IF(AND(BR134&lt;&gt;0,SUM($W136:BQ136)&lt;&gt;1),1,0)</f>
        <v>0</v>
      </c>
      <c r="BS136" s="5">
        <f ca="1">IF(AND(BS134&lt;&gt;0,SUM($W136:BR136)&lt;&gt;1),1,0)</f>
        <v>0</v>
      </c>
      <c r="BT136" s="5">
        <f ca="1">IF(AND(BT134&lt;&gt;0,SUM($W136:BS136)&lt;&gt;1),1,0)</f>
        <v>0</v>
      </c>
      <c r="BU136" s="5">
        <f ca="1">IF(AND(BU134&lt;&gt;0,SUM($W136:BT136)&lt;&gt;1),1,0)</f>
        <v>0</v>
      </c>
      <c r="BV136" s="5">
        <f ca="1">IF(AND(BV134&lt;&gt;0,SUM($W136:BU136)&lt;&gt;1),1,0)</f>
        <v>0</v>
      </c>
      <c r="BW136" s="5">
        <f ca="1">IF(AND(BW134&lt;&gt;0,SUM($W136:BV136)&lt;&gt;1),1,0)</f>
        <v>0</v>
      </c>
      <c r="BX136" s="5">
        <f ca="1">IF(AND(BX134&lt;&gt;0,SUM($W136:BW136)&lt;&gt;1),1,0)</f>
        <v>0</v>
      </c>
      <c r="BY136" s="5">
        <f ca="1">IF(AND(BY134&lt;&gt;0,SUM($W136:BX136)&lt;&gt;1),1,0)</f>
        <v>0</v>
      </c>
      <c r="BZ136" s="5">
        <f ca="1">IF(AND(BZ134&lt;&gt;0,SUM($W136:BY136)&lt;&gt;1),1,0)</f>
        <v>0</v>
      </c>
      <c r="CA136" s="5">
        <f ca="1">IF(AND(CA134&lt;&gt;0,SUM($W136:BZ136)&lt;&gt;1),1,0)</f>
        <v>0</v>
      </c>
      <c r="CB136" s="5">
        <f ca="1">IF(AND(CB134&lt;&gt;0,SUM($W136:CA136)&lt;&gt;1),1,0)</f>
        <v>0</v>
      </c>
      <c r="CC136" s="5">
        <f ca="1">IF(AND(CC134&lt;&gt;0,SUM($W136:CB136)&lt;&gt;1),1,0)</f>
        <v>0</v>
      </c>
      <c r="CD136" s="5">
        <f ca="1">IF(AND(CD134&lt;&gt;0,SUM($W136:CC136)&lt;&gt;1),1,0)</f>
        <v>0</v>
      </c>
      <c r="CE136" s="5">
        <f ca="1">IF(AND(CE134&lt;&gt;0,SUM($W136:CD136)&lt;&gt;1),1,0)</f>
        <v>0</v>
      </c>
      <c r="CF136" s="5">
        <f ca="1">IF(AND(CF134&lt;&gt;0,SUM($W136:CE136)&lt;&gt;1),1,0)</f>
        <v>0</v>
      </c>
    </row>
    <row r="137" spans="2:84" x14ac:dyDescent="0.3">
      <c r="X137" s="109"/>
    </row>
    <row r="138" spans="2:84" x14ac:dyDescent="0.3">
      <c r="B138" s="13">
        <f>ROW()</f>
        <v>138</v>
      </c>
      <c r="G138" s="116"/>
      <c r="H138" s="1" t="s">
        <v>296</v>
      </c>
      <c r="M138" s="53" t="s">
        <v>18</v>
      </c>
      <c r="P138" s="72" t="str">
        <f>Lists!$AI$9</f>
        <v>CF(+)</v>
      </c>
      <c r="U138" s="5">
        <f ca="1">SUM(INDIRECT(ADDRESS($B138,$X$2)&amp;":"&amp;ADDRESS($B138,$X$2-1+$P$8)))</f>
        <v>0</v>
      </c>
      <c r="X138" s="5">
        <f t="shared" ref="X138:BC138" ca="1" si="226">IF(X$4="",0,IF(X$1&lt;&gt;$P$141,0,X139*(1-$P$143)*$P$142*100))</f>
        <v>0</v>
      </c>
      <c r="Y138" s="5">
        <f t="shared" ca="1" si="226"/>
        <v>0</v>
      </c>
      <c r="Z138" s="5">
        <f t="shared" ca="1" si="226"/>
        <v>0</v>
      </c>
      <c r="AA138" s="5">
        <f t="shared" ca="1" si="226"/>
        <v>0</v>
      </c>
      <c r="AB138" s="5">
        <f t="shared" ca="1" si="226"/>
        <v>0</v>
      </c>
      <c r="AC138" s="5">
        <f t="shared" ca="1" si="226"/>
        <v>0</v>
      </c>
      <c r="AD138" s="5">
        <f t="shared" ca="1" si="226"/>
        <v>0</v>
      </c>
      <c r="AE138" s="5">
        <f t="shared" ca="1" si="226"/>
        <v>0</v>
      </c>
      <c r="AF138" s="5">
        <f t="shared" ca="1" si="226"/>
        <v>0</v>
      </c>
      <c r="AG138" s="5">
        <f t="shared" ca="1" si="226"/>
        <v>0</v>
      </c>
      <c r="AH138" s="5">
        <f t="shared" ca="1" si="226"/>
        <v>0</v>
      </c>
      <c r="AI138" s="5">
        <f t="shared" ca="1" si="226"/>
        <v>0</v>
      </c>
      <c r="AJ138" s="5">
        <f t="shared" ca="1" si="226"/>
        <v>0</v>
      </c>
      <c r="AK138" s="5">
        <f t="shared" ca="1" si="226"/>
        <v>0</v>
      </c>
      <c r="AL138" s="5">
        <f t="shared" ca="1" si="226"/>
        <v>0</v>
      </c>
      <c r="AM138" s="5">
        <f t="shared" ca="1" si="226"/>
        <v>0</v>
      </c>
      <c r="AN138" s="5">
        <f t="shared" ca="1" si="226"/>
        <v>0</v>
      </c>
      <c r="AO138" s="5">
        <f t="shared" ca="1" si="226"/>
        <v>0</v>
      </c>
      <c r="AP138" s="5">
        <f t="shared" ca="1" si="226"/>
        <v>0</v>
      </c>
      <c r="AQ138" s="5">
        <f t="shared" ca="1" si="226"/>
        <v>0</v>
      </c>
      <c r="AR138" s="5">
        <f t="shared" ca="1" si="226"/>
        <v>0</v>
      </c>
      <c r="AS138" s="5">
        <f t="shared" ca="1" si="226"/>
        <v>0</v>
      </c>
      <c r="AT138" s="5">
        <f t="shared" ca="1" si="226"/>
        <v>0</v>
      </c>
      <c r="AU138" s="5">
        <f t="shared" ca="1" si="226"/>
        <v>0</v>
      </c>
      <c r="AV138" s="5">
        <f t="shared" ca="1" si="226"/>
        <v>0</v>
      </c>
      <c r="AW138" s="5">
        <f t="shared" ca="1" si="226"/>
        <v>0</v>
      </c>
      <c r="AX138" s="5">
        <f t="shared" ca="1" si="226"/>
        <v>0</v>
      </c>
      <c r="AY138" s="5">
        <f t="shared" ca="1" si="226"/>
        <v>0</v>
      </c>
      <c r="AZ138" s="5">
        <f t="shared" ca="1" si="226"/>
        <v>0</v>
      </c>
      <c r="BA138" s="5">
        <f t="shared" ca="1" si="226"/>
        <v>0</v>
      </c>
      <c r="BB138" s="5">
        <f t="shared" ca="1" si="226"/>
        <v>0</v>
      </c>
      <c r="BC138" s="5">
        <f t="shared" ca="1" si="226"/>
        <v>0</v>
      </c>
      <c r="BD138" s="5">
        <f t="shared" ref="BD138:CF138" ca="1" si="227">IF(BD$4="",0,IF(BD$1&lt;&gt;$P$141,0,BD139*(1-$P$143)*$P$142*100))</f>
        <v>0</v>
      </c>
      <c r="BE138" s="5">
        <f t="shared" ca="1" si="227"/>
        <v>0</v>
      </c>
      <c r="BF138" s="5">
        <f t="shared" ca="1" si="227"/>
        <v>0</v>
      </c>
      <c r="BG138" s="5">
        <f t="shared" ca="1" si="227"/>
        <v>0</v>
      </c>
      <c r="BH138" s="5">
        <f t="shared" ca="1" si="227"/>
        <v>0</v>
      </c>
      <c r="BI138" s="5">
        <f t="shared" ca="1" si="227"/>
        <v>0</v>
      </c>
      <c r="BJ138" s="5">
        <f t="shared" ca="1" si="227"/>
        <v>0</v>
      </c>
      <c r="BK138" s="5">
        <f t="shared" ca="1" si="227"/>
        <v>0</v>
      </c>
      <c r="BL138" s="5">
        <f t="shared" ca="1" si="227"/>
        <v>0</v>
      </c>
      <c r="BM138" s="5">
        <f t="shared" ca="1" si="227"/>
        <v>0</v>
      </c>
      <c r="BN138" s="5">
        <f t="shared" ca="1" si="227"/>
        <v>0</v>
      </c>
      <c r="BO138" s="5">
        <f t="shared" ca="1" si="227"/>
        <v>0</v>
      </c>
      <c r="BP138" s="5">
        <f t="shared" ca="1" si="227"/>
        <v>0</v>
      </c>
      <c r="BQ138" s="5">
        <f t="shared" ca="1" si="227"/>
        <v>0</v>
      </c>
      <c r="BR138" s="5">
        <f t="shared" ca="1" si="227"/>
        <v>0</v>
      </c>
      <c r="BS138" s="5">
        <f t="shared" ca="1" si="227"/>
        <v>0</v>
      </c>
      <c r="BT138" s="5">
        <f t="shared" ca="1" si="227"/>
        <v>0</v>
      </c>
      <c r="BU138" s="5">
        <f t="shared" ca="1" si="227"/>
        <v>0</v>
      </c>
      <c r="BV138" s="5">
        <f t="shared" ca="1" si="227"/>
        <v>0</v>
      </c>
      <c r="BW138" s="5">
        <f t="shared" ca="1" si="227"/>
        <v>0</v>
      </c>
      <c r="BX138" s="5">
        <f t="shared" ca="1" si="227"/>
        <v>0</v>
      </c>
      <c r="BY138" s="5">
        <f t="shared" ca="1" si="227"/>
        <v>0</v>
      </c>
      <c r="BZ138" s="5">
        <f t="shared" ca="1" si="227"/>
        <v>0</v>
      </c>
      <c r="CA138" s="5">
        <f t="shared" ca="1" si="227"/>
        <v>0</v>
      </c>
      <c r="CB138" s="5">
        <f t="shared" ca="1" si="227"/>
        <v>0</v>
      </c>
      <c r="CC138" s="5">
        <f t="shared" ca="1" si="227"/>
        <v>0</v>
      </c>
      <c r="CD138" s="5">
        <f t="shared" ca="1" si="227"/>
        <v>0</v>
      </c>
      <c r="CE138" s="5">
        <f t="shared" ca="1" si="227"/>
        <v>0</v>
      </c>
      <c r="CF138" s="5">
        <f t="shared" ca="1" si="227"/>
        <v>0</v>
      </c>
    </row>
    <row r="139" spans="2:84" x14ac:dyDescent="0.3">
      <c r="B139" s="13">
        <f>ROW()</f>
        <v>139</v>
      </c>
      <c r="H139" s="1" t="str">
        <f>$H$138</f>
        <v>CashIn-продажа доли Инвестору</v>
      </c>
      <c r="I139" s="1" t="s">
        <v>297</v>
      </c>
      <c r="M139" s="53" t="s">
        <v>18</v>
      </c>
      <c r="U139" s="5">
        <f ca="1">U97/100</f>
        <v>2802189.2179373191</v>
      </c>
      <c r="X139" s="5">
        <f t="shared" ref="X139:BC139" ca="1" si="228">X97/100</f>
        <v>2849010.8963455032</v>
      </c>
      <c r="Y139" s="5">
        <f t="shared" ca="1" si="228"/>
        <v>2896614.9164866894</v>
      </c>
      <c r="Z139" s="5">
        <f t="shared" ca="1" si="228"/>
        <v>2945014.3504806296</v>
      </c>
      <c r="AA139" s="5">
        <f t="shared" ca="1" si="228"/>
        <v>2994222.4888686552</v>
      </c>
      <c r="AB139" s="5">
        <f t="shared" ca="1" si="228"/>
        <v>3044252.8442632691</v>
      </c>
      <c r="AC139" s="5">
        <f t="shared" ca="1" si="228"/>
        <v>3095119.1550587327</v>
      </c>
      <c r="AD139" s="5">
        <f t="shared" ca="1" si="228"/>
        <v>3146835.389203636</v>
      </c>
      <c r="AE139" s="5">
        <f t="shared" ca="1" si="228"/>
        <v>3199415.748036521</v>
      </c>
      <c r="AF139" s="5">
        <f t="shared" ca="1" si="228"/>
        <v>3252874.6701855808</v>
      </c>
      <c r="AG139" s="5">
        <f t="shared" ca="1" si="228"/>
        <v>3307226.8355335258</v>
      </c>
      <c r="AH139" s="5">
        <f t="shared" ca="1" si="228"/>
        <v>3362487.1692486955</v>
      </c>
      <c r="AI139" s="5">
        <f t="shared" ca="1" si="228"/>
        <v>3418670.8458835292</v>
      </c>
      <c r="AJ139" s="5">
        <f t="shared" ca="1" si="228"/>
        <v>3475793.2935415138</v>
      </c>
      <c r="AK139" s="5">
        <f t="shared" ca="1" si="228"/>
        <v>3533870.1981137609</v>
      </c>
      <c r="AL139" s="5">
        <f t="shared" ca="1" si="228"/>
        <v>3592917.5075863684</v>
      </c>
      <c r="AM139" s="5">
        <f t="shared" ca="1" si="228"/>
        <v>3652951.4364197589</v>
      </c>
      <c r="AN139" s="5">
        <f t="shared" ca="1" si="228"/>
        <v>3713988.470001189</v>
      </c>
      <c r="AO139" s="5">
        <f t="shared" ca="1" si="228"/>
        <v>3776045.3691716534</v>
      </c>
      <c r="AP139" s="5">
        <f t="shared" ca="1" si="228"/>
        <v>3839139.1748284358</v>
      </c>
      <c r="AQ139" s="5">
        <f t="shared" ca="1" si="228"/>
        <v>3903287.2126045553</v>
      </c>
      <c r="AR139" s="5">
        <f t="shared" ca="1" si="228"/>
        <v>3968507.097626409</v>
      </c>
      <c r="AS139" s="5">
        <f t="shared" ca="1" si="228"/>
        <v>4034816.7393509015</v>
      </c>
      <c r="AT139" s="5">
        <f t="shared" ca="1" si="228"/>
        <v>4102234.3464834089</v>
      </c>
      <c r="AU139" s="5">
        <f t="shared" ca="1" si="228"/>
        <v>4170778.4319779058</v>
      </c>
      <c r="AV139" s="5">
        <f t="shared" ca="1" si="228"/>
        <v>4240467.8181206472</v>
      </c>
      <c r="AW139" s="5">
        <f t="shared" ca="1" si="228"/>
        <v>4311321.6416987889</v>
      </c>
      <c r="AX139" s="5">
        <f t="shared" ca="1" si="228"/>
        <v>4383359.3592553688</v>
      </c>
      <c r="AY139" s="5">
        <f t="shared" ca="1" si="228"/>
        <v>4456600.7524321061</v>
      </c>
      <c r="AZ139" s="5">
        <f t="shared" ca="1" si="228"/>
        <v>4531065.9334014496</v>
      </c>
      <c r="BA139" s="5">
        <f t="shared" ca="1" si="228"/>
        <v>4606775.3503894173</v>
      </c>
      <c r="BB139" s="5">
        <f t="shared" ca="1" si="228"/>
        <v>4683749.7932906915</v>
      </c>
      <c r="BC139" s="5">
        <f t="shared" ca="1" si="228"/>
        <v>4762010.3993775574</v>
      </c>
      <c r="BD139" s="5">
        <f t="shared" ref="BD139:CF139" ca="1" si="229">BD97/100</f>
        <v>4841578.6591042187</v>
      </c>
      <c r="BE139" s="5">
        <f t="shared" ca="1" si="229"/>
        <v>4922476.4220081</v>
      </c>
      <c r="BF139" s="5">
        <f t="shared" ca="1" si="229"/>
        <v>5004725.9027097579</v>
      </c>
      <c r="BG139" s="5">
        <f t="shared" ca="1" si="229"/>
        <v>5088349.687013045</v>
      </c>
      <c r="BH139" s="5">
        <f t="shared" ca="1" si="229"/>
        <v>5173370.7381071895</v>
      </c>
      <c r="BI139" s="5">
        <f t="shared" ca="1" si="229"/>
        <v>5259812.4028725205</v>
      </c>
      <c r="BJ139" s="5">
        <f t="shared" ca="1" si="229"/>
        <v>5347698.4182915501</v>
      </c>
      <c r="BK139" s="5">
        <f t="shared" ca="1" si="229"/>
        <v>5437052.9179671695</v>
      </c>
      <c r="BL139" s="5">
        <f t="shared" ca="1" si="229"/>
        <v>5527900.4387497688</v>
      </c>
      <c r="BM139" s="5">
        <f t="shared" ca="1" si="229"/>
        <v>5620265.9274750892</v>
      </c>
      <c r="BN139" s="5">
        <f t="shared" ca="1" si="229"/>
        <v>5714174.7478146432</v>
      </c>
      <c r="BO139" s="5">
        <f t="shared" ca="1" si="229"/>
        <v>5809652.6872406192</v>
      </c>
      <c r="BP139" s="5">
        <f t="shared" ca="1" si="229"/>
        <v>5906725.9641071465</v>
      </c>
      <c r="BQ139" s="5">
        <f t="shared" ca="1" si="229"/>
        <v>6005421.2348498823</v>
      </c>
      <c r="BR139" s="5">
        <f t="shared" ca="1" si="229"/>
        <v>6105765.6013059057</v>
      </c>
      <c r="BS139" s="5">
        <f t="shared" ca="1" si="229"/>
        <v>6207786.6181559144</v>
      </c>
      <c r="BT139" s="5">
        <f t="shared" ca="1" si="229"/>
        <v>6311512.3004907705</v>
      </c>
      <c r="BU139" s="5">
        <f t="shared" ca="1" si="229"/>
        <v>6416971.1315044761</v>
      </c>
      <c r="BV139" s="5">
        <f t="shared" ca="1" si="229"/>
        <v>6524192.0703156916</v>
      </c>
      <c r="BW139" s="5">
        <f t="shared" ca="1" si="229"/>
        <v>6633204.5599199459</v>
      </c>
      <c r="BX139" s="5">
        <f t="shared" ca="1" si="229"/>
        <v>6744038.5352747189</v>
      </c>
      <c r="BY139" s="5">
        <f t="shared" ca="1" si="229"/>
        <v>6856724.4315196089</v>
      </c>
      <c r="BZ139" s="5">
        <f t="shared" ca="1" si="229"/>
        <v>6971293.192333864</v>
      </c>
      <c r="CA139" s="5">
        <f t="shared" ca="1" si="229"/>
        <v>7087776.2784335567</v>
      </c>
      <c r="CB139" s="5">
        <f t="shared" ca="1" si="229"/>
        <v>7206205.6762107192</v>
      </c>
      <c r="CC139" s="5">
        <f t="shared" ca="1" si="229"/>
        <v>7326613.9065168547</v>
      </c>
      <c r="CD139" s="5">
        <f t="shared" ca="1" si="229"/>
        <v>7449034.0335932048</v>
      </c>
      <c r="CE139" s="5">
        <f t="shared" ca="1" si="229"/>
        <v>7573499.6741502155</v>
      </c>
      <c r="CF139" s="5">
        <f t="shared" ca="1" si="229"/>
        <v>0</v>
      </c>
    </row>
    <row r="140" spans="2:84" x14ac:dyDescent="0.3">
      <c r="B140" s="13">
        <f>ROW()</f>
        <v>140</v>
      </c>
      <c r="H140" s="1" t="str">
        <f>$H$97</f>
        <v>Оценка стоимости бизнеса</v>
      </c>
      <c r="I140" s="1" t="s">
        <v>301</v>
      </c>
      <c r="W140" s="34"/>
      <c r="X140" s="33"/>
      <c r="Y140" s="33"/>
      <c r="Z140" s="33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  <c r="BJ140" s="33"/>
      <c r="BK140" s="33"/>
      <c r="BL140" s="33"/>
      <c r="BM140" s="33"/>
      <c r="BN140" s="33"/>
      <c r="BO140" s="33"/>
      <c r="BP140" s="33"/>
      <c r="BQ140" s="33"/>
      <c r="BR140" s="33"/>
      <c r="BS140" s="33"/>
      <c r="BT140" s="33"/>
      <c r="BU140" s="33"/>
      <c r="BV140" s="33"/>
      <c r="BW140" s="33"/>
      <c r="BX140" s="33"/>
      <c r="BY140" s="33"/>
      <c r="BZ140" s="33"/>
      <c r="CA140" s="33"/>
      <c r="CB140" s="33"/>
      <c r="CC140" s="33"/>
      <c r="CD140" s="33"/>
      <c r="CE140" s="33"/>
      <c r="CF140" s="33"/>
    </row>
    <row r="141" spans="2:84" x14ac:dyDescent="0.3">
      <c r="B141" s="13">
        <f>ROW()</f>
        <v>141</v>
      </c>
      <c r="H141" s="1" t="str">
        <f>$H$138</f>
        <v>CashIn-продажа доли Инвестору</v>
      </c>
      <c r="I141" s="1" t="str">
        <f>I140</f>
        <v>Условия сделки</v>
      </c>
      <c r="J141" s="1" t="s">
        <v>298</v>
      </c>
      <c r="O141" s="82"/>
      <c r="P141" s="84"/>
      <c r="W141" s="34"/>
      <c r="X141" s="99"/>
      <c r="Y141" s="99"/>
      <c r="Z141" s="99"/>
      <c r="AA141" s="99"/>
      <c r="AB141" s="99"/>
      <c r="AC141" s="99"/>
      <c r="AD141" s="99"/>
      <c r="AE141" s="99"/>
      <c r="AF141" s="99"/>
      <c r="AG141" s="99"/>
      <c r="AH141" s="99"/>
      <c r="AI141" s="99"/>
      <c r="AJ141" s="99"/>
      <c r="AK141" s="99"/>
      <c r="AL141" s="99"/>
      <c r="AM141" s="99"/>
      <c r="AN141" s="99"/>
      <c r="AO141" s="99"/>
      <c r="AP141" s="99"/>
      <c r="AQ141" s="99"/>
      <c r="AR141" s="99"/>
      <c r="AS141" s="99"/>
      <c r="AT141" s="99"/>
      <c r="AU141" s="99"/>
      <c r="AV141" s="99"/>
      <c r="AW141" s="99"/>
      <c r="AX141" s="99"/>
      <c r="AY141" s="99"/>
      <c r="AZ141" s="99"/>
      <c r="BA141" s="99"/>
      <c r="BB141" s="99"/>
      <c r="BC141" s="99"/>
      <c r="BD141" s="99"/>
      <c r="BE141" s="99"/>
      <c r="BF141" s="99"/>
      <c r="BG141" s="99"/>
      <c r="BH141" s="99"/>
      <c r="BI141" s="99"/>
      <c r="BJ141" s="99"/>
      <c r="BK141" s="99"/>
      <c r="BL141" s="99"/>
      <c r="BM141" s="99"/>
      <c r="BN141" s="99"/>
      <c r="BO141" s="99"/>
      <c r="BP141" s="99"/>
      <c r="BQ141" s="99"/>
      <c r="BR141" s="99"/>
      <c r="BS141" s="99"/>
      <c r="BT141" s="99"/>
      <c r="BU141" s="99"/>
      <c r="BV141" s="99"/>
      <c r="BW141" s="99"/>
      <c r="BX141" s="99"/>
      <c r="BY141" s="99"/>
      <c r="BZ141" s="99"/>
      <c r="CA141" s="99"/>
      <c r="CB141" s="99"/>
      <c r="CC141" s="99"/>
      <c r="CD141" s="99"/>
      <c r="CE141" s="99"/>
      <c r="CF141" s="99"/>
    </row>
    <row r="142" spans="2:84" x14ac:dyDescent="0.3">
      <c r="B142" s="13">
        <f>ROW()</f>
        <v>142</v>
      </c>
      <c r="H142" s="1" t="str">
        <f>$H$138</f>
        <v>CashIn-продажа доли Инвестору</v>
      </c>
      <c r="I142" s="1" t="str">
        <f>I140</f>
        <v>Условия сделки</v>
      </c>
      <c r="J142" s="1" t="s">
        <v>299</v>
      </c>
      <c r="M142" s="53" t="s">
        <v>16</v>
      </c>
      <c r="O142" s="82"/>
      <c r="P142" s="86"/>
      <c r="W142" s="34"/>
      <c r="X142" s="99"/>
      <c r="Y142" s="99"/>
      <c r="Z142" s="99"/>
      <c r="AA142" s="99"/>
      <c r="AB142" s="99"/>
      <c r="AC142" s="99"/>
      <c r="AD142" s="99"/>
      <c r="AE142" s="99"/>
      <c r="AF142" s="99"/>
      <c r="AG142" s="99"/>
      <c r="AH142" s="99"/>
      <c r="AI142" s="99"/>
      <c r="AJ142" s="99"/>
      <c r="AK142" s="99"/>
      <c r="AL142" s="99"/>
      <c r="AM142" s="99"/>
      <c r="AN142" s="99"/>
      <c r="AO142" s="99"/>
      <c r="AP142" s="99"/>
      <c r="AQ142" s="99"/>
      <c r="AR142" s="99"/>
      <c r="AS142" s="99"/>
      <c r="AT142" s="99"/>
      <c r="AU142" s="99"/>
      <c r="AV142" s="99"/>
      <c r="AW142" s="99"/>
      <c r="AX142" s="99"/>
      <c r="AY142" s="99"/>
      <c r="AZ142" s="99"/>
      <c r="BA142" s="99"/>
      <c r="BB142" s="99"/>
      <c r="BC142" s="99"/>
      <c r="BD142" s="99"/>
      <c r="BE142" s="99"/>
      <c r="BF142" s="99"/>
      <c r="BG142" s="99"/>
      <c r="BH142" s="99"/>
      <c r="BI142" s="99"/>
      <c r="BJ142" s="99"/>
      <c r="BK142" s="99"/>
      <c r="BL142" s="99"/>
      <c r="BM142" s="99"/>
      <c r="BN142" s="99"/>
      <c r="BO142" s="99"/>
      <c r="BP142" s="99"/>
      <c r="BQ142" s="99"/>
      <c r="BR142" s="99"/>
      <c r="BS142" s="99"/>
      <c r="BT142" s="99"/>
      <c r="BU142" s="99"/>
      <c r="BV142" s="99"/>
      <c r="BW142" s="99"/>
      <c r="BX142" s="99"/>
      <c r="BY142" s="99"/>
      <c r="BZ142" s="99"/>
      <c r="CA142" s="99"/>
      <c r="CB142" s="99"/>
      <c r="CC142" s="99"/>
      <c r="CD142" s="99"/>
      <c r="CE142" s="99"/>
      <c r="CF142" s="99"/>
    </row>
    <row r="143" spans="2:84" x14ac:dyDescent="0.3">
      <c r="B143" s="13">
        <f>ROW()</f>
        <v>143</v>
      </c>
      <c r="H143" s="1" t="str">
        <f>$H$138</f>
        <v>CashIn-продажа доли Инвестору</v>
      </c>
      <c r="I143" s="1" t="str">
        <f>I140</f>
        <v>Условия сделки</v>
      </c>
      <c r="J143" s="1" t="s">
        <v>300</v>
      </c>
      <c r="M143" s="53" t="s">
        <v>16</v>
      </c>
      <c r="O143" s="82"/>
      <c r="P143" s="86"/>
      <c r="W143" s="34"/>
      <c r="X143" s="99"/>
      <c r="Y143" s="99"/>
      <c r="Z143" s="99"/>
      <c r="AA143" s="99"/>
      <c r="AB143" s="99"/>
      <c r="AC143" s="99"/>
      <c r="AD143" s="99"/>
      <c r="AE143" s="99"/>
      <c r="AF143" s="99"/>
      <c r="AG143" s="99"/>
      <c r="AH143" s="99"/>
      <c r="AI143" s="99"/>
      <c r="AJ143" s="99"/>
      <c r="AK143" s="99"/>
      <c r="AL143" s="99"/>
      <c r="AM143" s="99"/>
      <c r="AN143" s="99"/>
      <c r="AO143" s="99"/>
      <c r="AP143" s="99"/>
      <c r="AQ143" s="99"/>
      <c r="AR143" s="99"/>
      <c r="AS143" s="99"/>
      <c r="AT143" s="99"/>
      <c r="AU143" s="99"/>
      <c r="AV143" s="99"/>
      <c r="AW143" s="99"/>
      <c r="AX143" s="99"/>
      <c r="AY143" s="99"/>
      <c r="AZ143" s="99"/>
      <c r="BA143" s="99"/>
      <c r="BB143" s="99"/>
      <c r="BC143" s="99"/>
      <c r="BD143" s="99"/>
      <c r="BE143" s="99"/>
      <c r="BF143" s="99"/>
      <c r="BG143" s="99"/>
      <c r="BH143" s="99"/>
      <c r="BI143" s="99"/>
      <c r="BJ143" s="99"/>
      <c r="BK143" s="99"/>
      <c r="BL143" s="99"/>
      <c r="BM143" s="99"/>
      <c r="BN143" s="99"/>
      <c r="BO143" s="99"/>
      <c r="BP143" s="99"/>
      <c r="BQ143" s="99"/>
      <c r="BR143" s="99"/>
      <c r="BS143" s="99"/>
      <c r="BT143" s="99"/>
      <c r="BU143" s="99"/>
      <c r="BV143" s="99"/>
      <c r="BW143" s="99"/>
      <c r="BX143" s="99"/>
      <c r="BY143" s="99"/>
      <c r="BZ143" s="99"/>
      <c r="CA143" s="99"/>
      <c r="CB143" s="99"/>
      <c r="CC143" s="99"/>
      <c r="CD143" s="99"/>
      <c r="CE143" s="99"/>
      <c r="CF143" s="99"/>
    </row>
    <row r="144" spans="2:84" x14ac:dyDescent="0.3">
      <c r="B144" s="13">
        <f>ROW()</f>
        <v>144</v>
      </c>
    </row>
    <row r="145" spans="2:84" x14ac:dyDescent="0.3">
      <c r="B145" s="13">
        <f>ROW()</f>
        <v>145</v>
      </c>
      <c r="H145" s="1" t="s">
        <v>311</v>
      </c>
      <c r="M145" s="53" t="s">
        <v>18</v>
      </c>
      <c r="P145" s="72" t="str">
        <f>Lists!$AI$11</f>
        <v>CF</v>
      </c>
      <c r="U145" s="5">
        <f ca="1">SUM(INDIRECT(ADDRESS($B145,$X$2)&amp;":"&amp;ADDRESS($B145,$X$2-1+$P$8)))</f>
        <v>233846956.86235967</v>
      </c>
      <c r="X145" s="5">
        <f t="shared" ref="X145:BC145" ca="1" si="230">IF(X$4="",0,X124+X138)</f>
        <v>39406000</v>
      </c>
      <c r="Y145" s="5">
        <f t="shared" ca="1" si="230"/>
        <v>-814000</v>
      </c>
      <c r="Z145" s="5">
        <f t="shared" ca="1" si="230"/>
        <v>-1025000</v>
      </c>
      <c r="AA145" s="5">
        <f t="shared" ca="1" si="230"/>
        <v>-2164000</v>
      </c>
      <c r="AB145" s="5">
        <f t="shared" ca="1" si="230"/>
        <v>-3595000</v>
      </c>
      <c r="AC145" s="5">
        <f t="shared" ca="1" si="230"/>
        <v>-3595000</v>
      </c>
      <c r="AD145" s="5">
        <f t="shared" ca="1" si="230"/>
        <v>-3671500</v>
      </c>
      <c r="AE145" s="5">
        <f t="shared" ca="1" si="230"/>
        <v>-8614500</v>
      </c>
      <c r="AF145" s="5">
        <f t="shared" ca="1" si="230"/>
        <v>-8614500</v>
      </c>
      <c r="AG145" s="5">
        <f t="shared" ca="1" si="230"/>
        <v>-11203500</v>
      </c>
      <c r="AH145" s="5">
        <f t="shared" ca="1" si="230"/>
        <v>-4084500</v>
      </c>
      <c r="AI145" s="5">
        <f t="shared" ca="1" si="230"/>
        <v>-2604500</v>
      </c>
      <c r="AJ145" s="5">
        <f t="shared" ca="1" si="230"/>
        <v>-1943840.4159733329</v>
      </c>
      <c r="AK145" s="5">
        <f t="shared" ca="1" si="230"/>
        <v>-2031577.4254000005</v>
      </c>
      <c r="AL145" s="5">
        <f t="shared" ca="1" si="230"/>
        <v>-1064908.7412900003</v>
      </c>
      <c r="AM145" s="5">
        <f t="shared" ca="1" si="230"/>
        <v>-515486.86239039805</v>
      </c>
      <c r="AN145" s="5">
        <f t="shared" ca="1" si="230"/>
        <v>74256.818809597753</v>
      </c>
      <c r="AO145" s="5">
        <f t="shared" ca="1" si="230"/>
        <v>474637.84167626657</v>
      </c>
      <c r="AP145" s="5">
        <f t="shared" ca="1" si="230"/>
        <v>918037.3112493431</v>
      </c>
      <c r="AQ145" s="5">
        <f t="shared" ca="1" si="230"/>
        <v>1707746.289456683</v>
      </c>
      <c r="AR145" s="5">
        <f t="shared" ca="1" si="230"/>
        <v>2426415.846780418</v>
      </c>
      <c r="AS145" s="5">
        <f t="shared" ca="1" si="230"/>
        <v>2185581.1629252429</v>
      </c>
      <c r="AT145" s="5">
        <f t="shared" ca="1" si="230"/>
        <v>2920079.0076049725</v>
      </c>
      <c r="AU145" s="5">
        <f t="shared" ca="1" si="230"/>
        <v>3535114.226201375</v>
      </c>
      <c r="AV145" s="5">
        <f t="shared" ca="1" si="230"/>
        <v>2597086.1900151963</v>
      </c>
      <c r="AW145" s="5">
        <f t="shared" ca="1" si="230"/>
        <v>3459411.1060523549</v>
      </c>
      <c r="AX145" s="5">
        <f t="shared" ca="1" si="230"/>
        <v>4207959.0155809494</v>
      </c>
      <c r="AY145" s="5">
        <f t="shared" ca="1" si="230"/>
        <v>3570101.1285522487</v>
      </c>
      <c r="AZ145" s="5">
        <f t="shared" ca="1" si="230"/>
        <v>4250201.3133474644</v>
      </c>
      <c r="BA145" s="5">
        <f t="shared" ca="1" si="230"/>
        <v>4615478.2328868443</v>
      </c>
      <c r="BB145" s="5">
        <f t="shared" ca="1" si="230"/>
        <v>4276123.1563002234</v>
      </c>
      <c r="BC145" s="5">
        <f t="shared" ca="1" si="230"/>
        <v>5499573.2187868617</v>
      </c>
      <c r="BD145" s="5">
        <f t="shared" ref="BD145:CF145" ca="1" si="231">IF(BD$4="",0,BD124+BD138)</f>
        <v>6710491.8878639899</v>
      </c>
      <c r="BE145" s="5">
        <f t="shared" ca="1" si="231"/>
        <v>6532837.1134585906</v>
      </c>
      <c r="BF145" s="5">
        <f t="shared" ca="1" si="231"/>
        <v>6839552.4877795493</v>
      </c>
      <c r="BG145" s="5">
        <f t="shared" ca="1" si="231"/>
        <v>6861538.7825696683</v>
      </c>
      <c r="BH145" s="5">
        <f t="shared" ca="1" si="231"/>
        <v>6355100.0178925637</v>
      </c>
      <c r="BI145" s="5">
        <f t="shared" ca="1" si="231"/>
        <v>6644168.9647785043</v>
      </c>
      <c r="BJ145" s="5">
        <f t="shared" ca="1" si="231"/>
        <v>7006424.0852885386</v>
      </c>
      <c r="BK145" s="5">
        <f t="shared" ca="1" si="231"/>
        <v>7184885.4637043281</v>
      </c>
      <c r="BL145" s="5">
        <f t="shared" ca="1" si="231"/>
        <v>7286586.697708684</v>
      </c>
      <c r="BM145" s="5">
        <f t="shared" ca="1" si="231"/>
        <v>7149742.5106020765</v>
      </c>
      <c r="BN145" s="5">
        <f t="shared" ca="1" si="231"/>
        <v>7118305.4479985731</v>
      </c>
      <c r="BO145" s="5">
        <f t="shared" ca="1" si="231"/>
        <v>7404278.2655061809</v>
      </c>
      <c r="BP145" s="5">
        <f t="shared" ca="1" si="231"/>
        <v>7747897.4419992147</v>
      </c>
      <c r="BQ145" s="5">
        <f t="shared" ca="1" si="231"/>
        <v>7482954.1062684944</v>
      </c>
      <c r="BR145" s="5">
        <f t="shared" ca="1" si="231"/>
        <v>7734097.4880603822</v>
      </c>
      <c r="BS145" s="5">
        <f t="shared" ca="1" si="231"/>
        <v>7756946.3522113161</v>
      </c>
      <c r="BT145" s="5">
        <f t="shared" ca="1" si="231"/>
        <v>7091296.2865944747</v>
      </c>
      <c r="BU145" s="5">
        <f t="shared" ca="1" si="231"/>
        <v>7338691.9980014861</v>
      </c>
      <c r="BV145" s="5">
        <f t="shared" ca="1" si="231"/>
        <v>7661461.9638935849</v>
      </c>
      <c r="BW145" s="5">
        <f t="shared" ca="1" si="231"/>
        <v>7306177.8823932782</v>
      </c>
      <c r="BX145" s="5">
        <f t="shared" ca="1" si="231"/>
        <v>7412282.9131966978</v>
      </c>
      <c r="BY145" s="5">
        <f t="shared" ca="1" si="231"/>
        <v>7296354.4126538727</v>
      </c>
      <c r="BZ145" s="5">
        <f t="shared" ca="1" si="231"/>
        <v>7036704.9527102401</v>
      </c>
      <c r="CA145" s="5">
        <f t="shared" ca="1" si="231"/>
        <v>7280839.3136952566</v>
      </c>
      <c r="CB145" s="5">
        <f t="shared" ca="1" si="231"/>
        <v>7666314.025158939</v>
      </c>
      <c r="CC145" s="5">
        <f t="shared" ca="1" si="231"/>
        <v>7681783.2771127867</v>
      </c>
      <c r="CD145" s="5">
        <f t="shared" ca="1" si="231"/>
        <v>7826923.8530314667</v>
      </c>
      <c r="CE145" s="5">
        <f t="shared" ca="1" si="231"/>
        <v>7850330.4490546687</v>
      </c>
      <c r="CF145" s="5">
        <f t="shared" ca="1" si="231"/>
        <v>0</v>
      </c>
    </row>
    <row r="146" spans="2:84" x14ac:dyDescent="0.3">
      <c r="X146" s="109"/>
    </row>
    <row r="147" spans="2:84" x14ac:dyDescent="0.3">
      <c r="B147" s="13">
        <f>ROW()</f>
        <v>147</v>
      </c>
      <c r="H147" s="1" t="s">
        <v>302</v>
      </c>
      <c r="M147" s="53" t="s">
        <v>18</v>
      </c>
      <c r="P147" s="72"/>
      <c r="U147" s="5">
        <f t="shared" ref="U147" ca="1" si="232">INDIRECT(ADDRESS($B147,$X$2-1+$P$8))</f>
        <v>233846956.86235967</v>
      </c>
      <c r="X147" s="5">
        <f ca="1">IF(X$4="",0,SUM($W145:X145))</f>
        <v>39406000</v>
      </c>
      <c r="Y147" s="5">
        <f ca="1">IF(Y$4="",0,SUM($W145:Y145))</f>
        <v>38592000</v>
      </c>
      <c r="Z147" s="5">
        <f ca="1">IF(Z$4="",0,SUM($W145:Z145))</f>
        <v>37567000</v>
      </c>
      <c r="AA147" s="5">
        <f ca="1">IF(AA$4="",0,SUM($W145:AA145))</f>
        <v>35403000</v>
      </c>
      <c r="AB147" s="5">
        <f ca="1">IF(AB$4="",0,SUM($W145:AB145))</f>
        <v>31808000</v>
      </c>
      <c r="AC147" s="5">
        <f ca="1">IF(AC$4="",0,SUM($W145:AC145))</f>
        <v>28213000</v>
      </c>
      <c r="AD147" s="5">
        <f ca="1">IF(AD$4="",0,SUM($W145:AD145))</f>
        <v>24541500</v>
      </c>
      <c r="AE147" s="5">
        <f ca="1">IF(AE$4="",0,SUM($W145:AE145))</f>
        <v>15927000</v>
      </c>
      <c r="AF147" s="5">
        <f ca="1">IF(AF$4="",0,SUM($W145:AF145))</f>
        <v>7312500</v>
      </c>
      <c r="AG147" s="5">
        <f ca="1">IF(AG$4="",0,SUM($W145:AG145))</f>
        <v>-3891000</v>
      </c>
      <c r="AH147" s="5">
        <f ca="1">IF(AH$4="",0,SUM($W145:AH145))</f>
        <v>-7975500</v>
      </c>
      <c r="AI147" s="5">
        <f ca="1">IF(AI$4="",0,SUM($W145:AI145))</f>
        <v>-10580000</v>
      </c>
      <c r="AJ147" s="5">
        <f ca="1">IF(AJ$4="",0,SUM($W145:AJ145))</f>
        <v>-12523840.415973334</v>
      </c>
      <c r="AK147" s="5">
        <f ca="1">IF(AK$4="",0,SUM($W145:AK145))</f>
        <v>-14555417.841373334</v>
      </c>
      <c r="AL147" s="5">
        <f ca="1">IF(AL$4="",0,SUM($W145:AL145))</f>
        <v>-15620326.582663335</v>
      </c>
      <c r="AM147" s="5">
        <f ca="1">IF(AM$4="",0,SUM($W145:AM145))</f>
        <v>-16135813.445053734</v>
      </c>
      <c r="AN147" s="5">
        <f ca="1">IF(AN$4="",0,SUM($W145:AN145))</f>
        <v>-16061556.626244135</v>
      </c>
      <c r="AO147" s="5">
        <f ca="1">IF(AO$4="",0,SUM($W145:AO145))</f>
        <v>-15586918.784567868</v>
      </c>
      <c r="AP147" s="5">
        <f ca="1">IF(AP$4="",0,SUM($W145:AP145))</f>
        <v>-14668881.473318525</v>
      </c>
      <c r="AQ147" s="5">
        <f ca="1">IF(AQ$4="",0,SUM($W145:AQ145))</f>
        <v>-12961135.183861842</v>
      </c>
      <c r="AR147" s="5">
        <f ca="1">IF(AR$4="",0,SUM($W145:AR145))</f>
        <v>-10534719.337081425</v>
      </c>
      <c r="AS147" s="5">
        <f ca="1">IF(AS$4="",0,SUM($W145:AS145))</f>
        <v>-8349138.1741561815</v>
      </c>
      <c r="AT147" s="5">
        <f ca="1">IF(AT$4="",0,SUM($W145:AT145))</f>
        <v>-5429059.1665512091</v>
      </c>
      <c r="AU147" s="5">
        <f ca="1">IF(AU$4="",0,SUM($W145:AU145))</f>
        <v>-1893944.940349834</v>
      </c>
      <c r="AV147" s="5">
        <f ca="1">IF(AV$4="",0,SUM($W145:AV145))</f>
        <v>703141.24966536229</v>
      </c>
      <c r="AW147" s="5">
        <f ca="1">IF(AW$4="",0,SUM($W145:AW145))</f>
        <v>4162552.3557177172</v>
      </c>
      <c r="AX147" s="5">
        <f ca="1">IF(AX$4="",0,SUM($W145:AX145))</f>
        <v>8370511.371298667</v>
      </c>
      <c r="AY147" s="5">
        <f ca="1">IF(AY$4="",0,SUM($W145:AY145))</f>
        <v>11940612.499850916</v>
      </c>
      <c r="AZ147" s="5">
        <f ca="1">IF(AZ$4="",0,SUM($W145:AZ145))</f>
        <v>16190813.81319838</v>
      </c>
      <c r="BA147" s="5">
        <f ca="1">IF(BA$4="",0,SUM($W145:BA145))</f>
        <v>20806292.046085224</v>
      </c>
      <c r="BB147" s="5">
        <f ca="1">IF(BB$4="",0,SUM($W145:BB145))</f>
        <v>25082415.202385448</v>
      </c>
      <c r="BC147" s="5">
        <f ca="1">IF(BC$4="",0,SUM($W145:BC145))</f>
        <v>30581988.42117231</v>
      </c>
      <c r="BD147" s="5">
        <f ca="1">IF(BD$4="",0,SUM($W145:BD145))</f>
        <v>37292480.3090363</v>
      </c>
      <c r="BE147" s="5">
        <f ca="1">IF(BE$4="",0,SUM($W145:BE145))</f>
        <v>43825317.422494888</v>
      </c>
      <c r="BF147" s="5">
        <f ca="1">IF(BF$4="",0,SUM($W145:BF145))</f>
        <v>50664869.910274439</v>
      </c>
      <c r="BG147" s="5">
        <f ca="1">IF(BG$4="",0,SUM($W145:BG145))</f>
        <v>57526408.692844108</v>
      </c>
      <c r="BH147" s="5">
        <f ca="1">IF(BH$4="",0,SUM($W145:BH145))</f>
        <v>63881508.71073667</v>
      </c>
      <c r="BI147" s="5">
        <f ca="1">IF(BI$4="",0,SUM($W145:BI145))</f>
        <v>70525677.675515175</v>
      </c>
      <c r="BJ147" s="5">
        <f ca="1">IF(BJ$4="",0,SUM($W145:BJ145))</f>
        <v>77532101.760803714</v>
      </c>
      <c r="BK147" s="5">
        <f ca="1">IF(BK$4="",0,SUM($W145:BK145))</f>
        <v>84716987.224508047</v>
      </c>
      <c r="BL147" s="5">
        <f ca="1">IF(BL$4="",0,SUM($W145:BL145))</f>
        <v>92003573.922216728</v>
      </c>
      <c r="BM147" s="5">
        <f ca="1">IF(BM$4="",0,SUM($W145:BM145))</f>
        <v>99153316.4328188</v>
      </c>
      <c r="BN147" s="5">
        <f ca="1">IF(BN$4="",0,SUM($W145:BN145))</f>
        <v>106271621.88081737</v>
      </c>
      <c r="BO147" s="5">
        <f ca="1">IF(BO$4="",0,SUM($W145:BO145))</f>
        <v>113675900.14632355</v>
      </c>
      <c r="BP147" s="5">
        <f ca="1">IF(BP$4="",0,SUM($W145:BP145))</f>
        <v>121423797.58832276</v>
      </c>
      <c r="BQ147" s="5">
        <f ca="1">IF(BQ$4="",0,SUM($W145:BQ145))</f>
        <v>128906751.69459125</v>
      </c>
      <c r="BR147" s="5">
        <f ca="1">IF(BR$4="",0,SUM($W145:BR145))</f>
        <v>136640849.18265164</v>
      </c>
      <c r="BS147" s="5">
        <f ca="1">IF(BS$4="",0,SUM($W145:BS145))</f>
        <v>144397795.53486297</v>
      </c>
      <c r="BT147" s="5">
        <f ca="1">IF(BT$4="",0,SUM($W145:BT145))</f>
        <v>151489091.82145745</v>
      </c>
      <c r="BU147" s="5">
        <f ca="1">IF(BU$4="",0,SUM($W145:BU145))</f>
        <v>158827783.81945893</v>
      </c>
      <c r="BV147" s="5">
        <f ca="1">IF(BV$4="",0,SUM($W145:BV145))</f>
        <v>166489245.78335252</v>
      </c>
      <c r="BW147" s="5">
        <f ca="1">IF(BW$4="",0,SUM($W145:BW145))</f>
        <v>173795423.66574579</v>
      </c>
      <c r="BX147" s="5">
        <f ca="1">IF(BX$4="",0,SUM($W145:BX145))</f>
        <v>181207706.57894248</v>
      </c>
      <c r="BY147" s="5">
        <f ca="1">IF(BY$4="",0,SUM($W145:BY145))</f>
        <v>188504060.99159634</v>
      </c>
      <c r="BZ147" s="5">
        <f ca="1">IF(BZ$4="",0,SUM($W145:BZ145))</f>
        <v>195540765.94430658</v>
      </c>
      <c r="CA147" s="5">
        <f ca="1">IF(CA$4="",0,SUM($W145:CA145))</f>
        <v>202821605.25800183</v>
      </c>
      <c r="CB147" s="5">
        <f ca="1">IF(CB$4="",0,SUM($W145:CB145))</f>
        <v>210487919.28316078</v>
      </c>
      <c r="CC147" s="5">
        <f ca="1">IF(CC$4="",0,SUM($W145:CC145))</f>
        <v>218169702.56027356</v>
      </c>
      <c r="CD147" s="5">
        <f ca="1">IF(CD$4="",0,SUM($W145:CD145))</f>
        <v>225996626.41330501</v>
      </c>
      <c r="CE147" s="5">
        <f ca="1">IF(CE$4="",0,SUM($W145:CE145))</f>
        <v>233846956.86235967</v>
      </c>
      <c r="CF147" s="5">
        <f ca="1">IF(CF$4="",0,SUM($W145:CF145))</f>
        <v>0</v>
      </c>
    </row>
    <row r="148" spans="2:84" x14ac:dyDescent="0.3">
      <c r="B148" s="13">
        <f>ROW()</f>
        <v>148</v>
      </c>
      <c r="H148" s="1" t="str">
        <f>H147</f>
        <v>Финпоток нарастающим итогом</v>
      </c>
      <c r="I148" s="1" t="s">
        <v>248</v>
      </c>
      <c r="U148" s="5">
        <f t="shared" ref="U148" ca="1" si="233">SUM(INDIRECT(ADDRESS($B148,$X$2)&amp;":"&amp;ADDRESS($B148,$X$2-1+$P$8)))</f>
        <v>1</v>
      </c>
      <c r="X148" s="5">
        <f ca="1">IF(X$4="",0,IF(AND(W147&lt;=0,MIN(X147:$ZZ147)&gt;=0,SUM($W148:W148)=0),1,0))</f>
        <v>0</v>
      </c>
      <c r="Y148" s="5">
        <f ca="1">IF(Y$4="",0,IF(AND(X147&lt;=0,MIN(Y147:$ZZ147)&gt;=0,SUM($W148:X148)=0),1,0))</f>
        <v>0</v>
      </c>
      <c r="Z148" s="5">
        <f ca="1">IF(Z$4="",0,IF(AND(Y147&lt;=0,MIN(Z147:$ZZ147)&gt;=0,SUM($W148:Y148)=0),1,0))</f>
        <v>0</v>
      </c>
      <c r="AA148" s="5">
        <f ca="1">IF(AA$4="",0,IF(AND(Z147&lt;=0,MIN(AA147:$ZZ147)&gt;=0,SUM($W148:Z148)=0),1,0))</f>
        <v>0</v>
      </c>
      <c r="AB148" s="5">
        <f ca="1">IF(AB$4="",0,IF(AND(AA147&lt;=0,MIN(AB147:$ZZ147)&gt;=0,SUM($W148:AA148)=0),1,0))</f>
        <v>0</v>
      </c>
      <c r="AC148" s="5">
        <f ca="1">IF(AC$4="",0,IF(AND(AB147&lt;=0,MIN(AC147:$ZZ147)&gt;=0,SUM($W148:AB148)=0),1,0))</f>
        <v>0</v>
      </c>
      <c r="AD148" s="5">
        <f ca="1">IF(AD$4="",0,IF(AND(AC147&lt;=0,MIN(AD147:$ZZ147)&gt;=0,SUM($W148:AC148)=0),1,0))</f>
        <v>0</v>
      </c>
      <c r="AE148" s="5">
        <f ca="1">IF(AE$4="",0,IF(AND(AD147&lt;=0,MIN(AE147:$ZZ147)&gt;=0,SUM($W148:AD148)=0),1,0))</f>
        <v>0</v>
      </c>
      <c r="AF148" s="5">
        <f ca="1">IF(AF$4="",0,IF(AND(AE147&lt;=0,MIN(AF147:$ZZ147)&gt;=0,SUM($W148:AE148)=0),1,0))</f>
        <v>0</v>
      </c>
      <c r="AG148" s="5">
        <f ca="1">IF(AG$4="",0,IF(AND(AF147&lt;=0,MIN(AG147:$ZZ147)&gt;=0,SUM($W148:AF148)=0),1,0))</f>
        <v>0</v>
      </c>
      <c r="AH148" s="5">
        <f ca="1">IF(AH$4="",0,IF(AND(AG147&lt;=0,MIN(AH147:$ZZ147)&gt;=0,SUM($W148:AG148)=0),1,0))</f>
        <v>0</v>
      </c>
      <c r="AI148" s="5">
        <f ca="1">IF(AI$4="",0,IF(AND(AH147&lt;=0,MIN(AI147:$ZZ147)&gt;=0,SUM($W148:AH148)=0),1,0))</f>
        <v>0</v>
      </c>
      <c r="AJ148" s="5">
        <f ca="1">IF(AJ$4="",0,IF(AND(AI147&lt;=0,MIN(AJ147:$ZZ147)&gt;=0,SUM($W148:AI148)=0),1,0))</f>
        <v>0</v>
      </c>
      <c r="AK148" s="5">
        <f ca="1">IF(AK$4="",0,IF(AND(AJ147&lt;=0,MIN(AK147:$ZZ147)&gt;=0,SUM($W148:AJ148)=0),1,0))</f>
        <v>0</v>
      </c>
      <c r="AL148" s="5">
        <f ca="1">IF(AL$4="",0,IF(AND(AK147&lt;=0,MIN(AL147:$ZZ147)&gt;=0,SUM($W148:AK148)=0),1,0))</f>
        <v>0</v>
      </c>
      <c r="AM148" s="5">
        <f ca="1">IF(AM$4="",0,IF(AND(AL147&lt;=0,MIN(AM147:$ZZ147)&gt;=0,SUM($W148:AL148)=0),1,0))</f>
        <v>0</v>
      </c>
      <c r="AN148" s="5">
        <f ca="1">IF(AN$4="",0,IF(AND(AM147&lt;=0,MIN(AN147:$ZZ147)&gt;=0,SUM($W148:AM148)=0),1,0))</f>
        <v>0</v>
      </c>
      <c r="AO148" s="5">
        <f ca="1">IF(AO$4="",0,IF(AND(AN147&lt;=0,MIN(AO147:$ZZ147)&gt;=0,SUM($W148:AN148)=0),1,0))</f>
        <v>0</v>
      </c>
      <c r="AP148" s="5">
        <f ca="1">IF(AP$4="",0,IF(AND(AO147&lt;=0,MIN(AP147:$ZZ147)&gt;=0,SUM($W148:AO148)=0),1,0))</f>
        <v>0</v>
      </c>
      <c r="AQ148" s="5">
        <f ca="1">IF(AQ$4="",0,IF(AND(AP147&lt;=0,MIN(AQ147:$ZZ147)&gt;=0,SUM($W148:AP148)=0),1,0))</f>
        <v>0</v>
      </c>
      <c r="AR148" s="5">
        <f ca="1">IF(AR$4="",0,IF(AND(AQ147&lt;=0,MIN(AR147:$ZZ147)&gt;=0,SUM($W148:AQ148)=0),1,0))</f>
        <v>0</v>
      </c>
      <c r="AS148" s="5">
        <f ca="1">IF(AS$4="",0,IF(AND(AR147&lt;=0,MIN(AS147:$ZZ147)&gt;=0,SUM($W148:AR148)=0),1,0))</f>
        <v>0</v>
      </c>
      <c r="AT148" s="5">
        <f ca="1">IF(AT$4="",0,IF(AND(AS147&lt;=0,MIN(AT147:$ZZ147)&gt;=0,SUM($W148:AS148)=0),1,0))</f>
        <v>0</v>
      </c>
      <c r="AU148" s="5">
        <f ca="1">IF(AU$4="",0,IF(AND(AT147&lt;=0,MIN(AU147:$ZZ147)&gt;=0,SUM($W148:AT148)=0),1,0))</f>
        <v>0</v>
      </c>
      <c r="AV148" s="5">
        <f ca="1">IF(AV$4="",0,IF(AND(AU147&lt;=0,MIN(AV147:$ZZ147)&gt;=0,SUM($W148:AU148)=0),1,0))</f>
        <v>1</v>
      </c>
      <c r="AW148" s="5">
        <f ca="1">IF(AW$4="",0,IF(AND(AV147&lt;=0,MIN(AW147:$ZZ147)&gt;=0,SUM($W148:AV148)=0),1,0))</f>
        <v>0</v>
      </c>
      <c r="AX148" s="5">
        <f ca="1">IF(AX$4="",0,IF(AND(AW147&lt;=0,MIN(AX147:$ZZ147)&gt;=0,SUM($W148:AW148)=0),1,0))</f>
        <v>0</v>
      </c>
      <c r="AY148" s="5">
        <f ca="1">IF(AY$4="",0,IF(AND(AX147&lt;=0,MIN(AY147:$ZZ147)&gt;=0,SUM($W148:AX148)=0),1,0))</f>
        <v>0</v>
      </c>
      <c r="AZ148" s="5">
        <f ca="1">IF(AZ$4="",0,IF(AND(AY147&lt;=0,MIN(AZ147:$ZZ147)&gt;=0,SUM($W148:AY148)=0),1,0))</f>
        <v>0</v>
      </c>
      <c r="BA148" s="5">
        <f ca="1">IF(BA$4="",0,IF(AND(AZ147&lt;=0,MIN(BA147:$ZZ147)&gt;=0,SUM($W148:AZ148)=0),1,0))</f>
        <v>0</v>
      </c>
      <c r="BB148" s="5">
        <f ca="1">IF(BB$4="",0,IF(AND(BA147&lt;=0,MIN(BB147:$ZZ147)&gt;=0,SUM($W148:BA148)=0),1,0))</f>
        <v>0</v>
      </c>
      <c r="BC148" s="5">
        <f ca="1">IF(BC$4="",0,IF(AND(BB147&lt;=0,MIN(BC147:$ZZ147)&gt;=0,SUM($W148:BB148)=0),1,0))</f>
        <v>0</v>
      </c>
      <c r="BD148" s="5">
        <f ca="1">IF(BD$4="",0,IF(AND(BC147&lt;=0,MIN(BD147:$ZZ147)&gt;=0,SUM($W148:BC148)=0),1,0))</f>
        <v>0</v>
      </c>
      <c r="BE148" s="5">
        <f ca="1">IF(BE$4="",0,IF(AND(BD147&lt;=0,MIN(BE147:$ZZ147)&gt;=0,SUM($W148:BD148)=0),1,0))</f>
        <v>0</v>
      </c>
      <c r="BF148" s="5">
        <f ca="1">IF(BF$4="",0,IF(AND(BE147&lt;=0,MIN(BF147:$ZZ147)&gt;=0,SUM($W148:BE148)=0),1,0))</f>
        <v>0</v>
      </c>
      <c r="BG148" s="5">
        <f ca="1">IF(BG$4="",0,IF(AND(BF147&lt;=0,MIN(BG147:$ZZ147)&gt;=0,SUM($W148:BF148)=0),1,0))</f>
        <v>0</v>
      </c>
      <c r="BH148" s="5">
        <f ca="1">IF(BH$4="",0,IF(AND(BG147&lt;=0,MIN(BH147:$ZZ147)&gt;=0,SUM($W148:BG148)=0),1,0))</f>
        <v>0</v>
      </c>
      <c r="BI148" s="5">
        <f ca="1">IF(BI$4="",0,IF(AND(BH147&lt;=0,MIN(BI147:$ZZ147)&gt;=0,SUM($W148:BH148)=0),1,0))</f>
        <v>0</v>
      </c>
      <c r="BJ148" s="5">
        <f ca="1">IF(BJ$4="",0,IF(AND(BI147&lt;=0,MIN(BJ147:$ZZ147)&gt;=0,SUM($W148:BI148)=0),1,0))</f>
        <v>0</v>
      </c>
      <c r="BK148" s="5">
        <f ca="1">IF(BK$4="",0,IF(AND(BJ147&lt;=0,MIN(BK147:$ZZ147)&gt;=0,SUM($W148:BJ148)=0),1,0))</f>
        <v>0</v>
      </c>
      <c r="BL148" s="5">
        <f ca="1">IF(BL$4="",0,IF(AND(BK147&lt;=0,MIN(BL147:$ZZ147)&gt;=0,SUM($W148:BK148)=0),1,0))</f>
        <v>0</v>
      </c>
      <c r="BM148" s="5">
        <f ca="1">IF(BM$4="",0,IF(AND(BL147&lt;=0,MIN(BM147:$ZZ147)&gt;=0,SUM($W148:BL148)=0),1,0))</f>
        <v>0</v>
      </c>
      <c r="BN148" s="5">
        <f ca="1">IF(BN$4="",0,IF(AND(BM147&lt;=0,MIN(BN147:$ZZ147)&gt;=0,SUM($W148:BM148)=0),1,0))</f>
        <v>0</v>
      </c>
      <c r="BO148" s="5">
        <f ca="1">IF(BO$4="",0,IF(AND(BN147&lt;=0,MIN(BO147:$ZZ147)&gt;=0,SUM($W148:BN148)=0),1,0))</f>
        <v>0</v>
      </c>
      <c r="BP148" s="5">
        <f ca="1">IF(BP$4="",0,IF(AND(BO147&lt;=0,MIN(BP147:$ZZ147)&gt;=0,SUM($W148:BO148)=0),1,0))</f>
        <v>0</v>
      </c>
      <c r="BQ148" s="5">
        <f ca="1">IF(BQ$4="",0,IF(AND(BP147&lt;=0,MIN(BQ147:$ZZ147)&gt;=0,SUM($W148:BP148)=0),1,0))</f>
        <v>0</v>
      </c>
      <c r="BR148" s="5">
        <f ca="1">IF(BR$4="",0,IF(AND(BQ147&lt;=0,MIN(BR147:$ZZ147)&gt;=0,SUM($W148:BQ148)=0),1,0))</f>
        <v>0</v>
      </c>
      <c r="BS148" s="5">
        <f ca="1">IF(BS$4="",0,IF(AND(BR147&lt;=0,MIN(BS147:$ZZ147)&gt;=0,SUM($W148:BR148)=0),1,0))</f>
        <v>0</v>
      </c>
      <c r="BT148" s="5">
        <f ca="1">IF(BT$4="",0,IF(AND(BS147&lt;=0,MIN(BT147:$ZZ147)&gt;=0,SUM($W148:BS148)=0),1,0))</f>
        <v>0</v>
      </c>
      <c r="BU148" s="5">
        <f ca="1">IF(BU$4="",0,IF(AND(BT147&lt;=0,MIN(BU147:$ZZ147)&gt;=0,SUM($W148:BT148)=0),1,0))</f>
        <v>0</v>
      </c>
      <c r="BV148" s="5">
        <f ca="1">IF(BV$4="",0,IF(AND(BU147&lt;=0,MIN(BV147:$ZZ147)&gt;=0,SUM($W148:BU148)=0),1,0))</f>
        <v>0</v>
      </c>
      <c r="BW148" s="5">
        <f ca="1">IF(BW$4="",0,IF(AND(BV147&lt;=0,MIN(BW147:$ZZ147)&gt;=0,SUM($W148:BV148)=0),1,0))</f>
        <v>0</v>
      </c>
      <c r="BX148" s="5">
        <f ca="1">IF(BX$4="",0,IF(AND(BW147&lt;=0,MIN(BX147:$ZZ147)&gt;=0,SUM($W148:BW148)=0),1,0))</f>
        <v>0</v>
      </c>
      <c r="BY148" s="5">
        <f ca="1">IF(BY$4="",0,IF(AND(BX147&lt;=0,MIN(BY147:$ZZ147)&gt;=0,SUM($W148:BX148)=0),1,0))</f>
        <v>0</v>
      </c>
      <c r="BZ148" s="5">
        <f ca="1">IF(BZ$4="",0,IF(AND(BY147&lt;=0,MIN(BZ147:$ZZ147)&gt;=0,SUM($W148:BY148)=0),1,0))</f>
        <v>0</v>
      </c>
      <c r="CA148" s="5">
        <f ca="1">IF(CA$4="",0,IF(AND(BZ147&lt;=0,MIN(CA147:$ZZ147)&gt;=0,SUM($W148:BZ148)=0),1,0))</f>
        <v>0</v>
      </c>
      <c r="CB148" s="5">
        <f ca="1">IF(CB$4="",0,IF(AND(CA147&lt;=0,MIN(CB147:$ZZ147)&gt;=0,SUM($W148:CA148)=0),1,0))</f>
        <v>0</v>
      </c>
      <c r="CC148" s="5">
        <f ca="1">IF(CC$4="",0,IF(AND(CB147&lt;=0,MIN(CC147:$ZZ147)&gt;=0,SUM($W148:CB148)=0),1,0))</f>
        <v>0</v>
      </c>
      <c r="CD148" s="5">
        <f ca="1">IF(CD$4="",0,IF(AND(CC147&lt;=0,MIN(CD147:$ZZ147)&gt;=0,SUM($W148:CC148)=0),1,0))</f>
        <v>0</v>
      </c>
      <c r="CE148" s="5">
        <f ca="1">IF(CE$4="",0,IF(AND(CD147&lt;=0,MIN(CE147:$ZZ147)&gt;=0,SUM($W148:CD148)=0),1,0))</f>
        <v>0</v>
      </c>
      <c r="CF148" s="5">
        <f ca="1">IF(CF$4="",0,IF(AND(CE147&lt;=0,MIN(CF147:$ZZ147)&gt;=0,SUM($W148:CE148)=0),1,0))</f>
        <v>0</v>
      </c>
    </row>
    <row r="149" spans="2:84" x14ac:dyDescent="0.3">
      <c r="B149" s="13">
        <f>ROW()</f>
        <v>149</v>
      </c>
      <c r="H149" s="1" t="str">
        <f>H147</f>
        <v>Финпоток нарастающим итогом</v>
      </c>
      <c r="I149" s="1" t="s">
        <v>249</v>
      </c>
      <c r="M149" s="53" t="s">
        <v>115</v>
      </c>
      <c r="U149" s="33">
        <f ca="1">SUMIFS(INDIRECT(ADDRESS(1,$X$2)&amp;":"&amp;ADDRESS(1,$X$2-1+$P$8)),INDIRECT(ADDRESS($B148,$X$2)&amp;":"&amp;ADDRESS($B148,$X$2-1+$P$8)),1)/12</f>
        <v>2.0833333333333335</v>
      </c>
    </row>
    <row r="150" spans="2:84" x14ac:dyDescent="0.3">
      <c r="X150" s="109"/>
    </row>
    <row r="151" spans="2:84" x14ac:dyDescent="0.3">
      <c r="B151" s="13">
        <f>ROW()</f>
        <v>151</v>
      </c>
      <c r="H151" s="1" t="s">
        <v>245</v>
      </c>
      <c r="M151" s="53" t="s">
        <v>18</v>
      </c>
      <c r="P151" s="72" t="str">
        <f>Lists!$AI$18</f>
        <v>FCF(+)</v>
      </c>
      <c r="U151" s="5">
        <f ca="1">SUM(INDIRECT(ADDRESS($B151,$X$2)&amp;":"&amp;ADDRESS($B151,$X$2-1+$P$8)))</f>
        <v>249982770.30741343</v>
      </c>
      <c r="X151" s="5">
        <f ca="1">IF(X$4="",0,IF(AND(X$1=$P$8,X145&gt;0),X145,IF(AND(X145&gt;0,X147-MIN(INDIRECT(ADDRESS($B147,Y$2,4,1)&amp;":"&amp;ADDRESS($B147,SUMIFS($2:$2,$1:$1,$P$8),4,1)))&gt;0,X147-MIN(INDIRECT(ADDRESS($B147,Y$2,4,1)&amp;":"&amp;ADDRESS($B147,SUMIFS($2:$2,$1:$1,$P$8),4,1)))&lt;X145),X145-(X147-MIN(INDIRECT(ADDRESS($B147,Y$2,4,1)&amp;":"&amp;ADDRESS($B147,SUMIFS($2:$2,$1:$1,$P$8),4,1)))),IF(AND(X145&gt;0,X147&lt;=MIN(INDIRECT(ADDRESS($B147,Y$2,4,1)&amp;":"&amp;ADDRESS($B147,SUMIFS($2:$2,$1:$1,$P$8),4,1)))),X145,0))))</f>
        <v>0</v>
      </c>
      <c r="Y151" s="5">
        <f t="shared" ref="Y151" ca="1" si="234">IF(Y$4="",0,IF(AND(Y$1=$P$8,Y145&gt;0),Y145,IF(AND(Y145&gt;0,Y147-MIN(INDIRECT(ADDRESS($B147,Z$2,4,1)&amp;":"&amp;ADDRESS($B147,SUMIFS($2:$2,$1:$1,$P$8),4,1)))&gt;0,Y147-MIN(INDIRECT(ADDRESS($B147,Z$2,4,1)&amp;":"&amp;ADDRESS($B147,SUMIFS($2:$2,$1:$1,$P$8),4,1)))&lt;Y145),Y145-(Y147-MIN(INDIRECT(ADDRESS($B147,Z$2,4,1)&amp;":"&amp;ADDRESS($B147,SUMIFS($2:$2,$1:$1,$P$8),4,1)))),IF(AND(Y145&gt;0,Y147&lt;=MIN(INDIRECT(ADDRESS($B147,Z$2,4,1)&amp;":"&amp;ADDRESS($B147,SUMIFS($2:$2,$1:$1,$P$8),4,1)))),Y145,0))))</f>
        <v>0</v>
      </c>
      <c r="Z151" s="5">
        <f t="shared" ref="Z151" ca="1" si="235">IF(Z$4="",0,IF(AND(Z$1=$P$8,Z145&gt;0),Z145,IF(AND(Z145&gt;0,Z147-MIN(INDIRECT(ADDRESS($B147,AA$2,4,1)&amp;":"&amp;ADDRESS($B147,SUMIFS($2:$2,$1:$1,$P$8),4,1)))&gt;0,Z147-MIN(INDIRECT(ADDRESS($B147,AA$2,4,1)&amp;":"&amp;ADDRESS($B147,SUMIFS($2:$2,$1:$1,$P$8),4,1)))&lt;Z145),Z145-(Z147-MIN(INDIRECT(ADDRESS($B147,AA$2,4,1)&amp;":"&amp;ADDRESS($B147,SUMIFS($2:$2,$1:$1,$P$8),4,1)))),IF(AND(Z145&gt;0,Z147&lt;=MIN(INDIRECT(ADDRESS($B147,AA$2,4,1)&amp;":"&amp;ADDRESS($B147,SUMIFS($2:$2,$1:$1,$P$8),4,1)))),Z145,0))))</f>
        <v>0</v>
      </c>
      <c r="AA151" s="5">
        <f t="shared" ref="AA151" ca="1" si="236">IF(AA$4="",0,IF(AND(AA$1=$P$8,AA145&gt;0),AA145,IF(AND(AA145&gt;0,AA147-MIN(INDIRECT(ADDRESS($B147,AB$2,4,1)&amp;":"&amp;ADDRESS($B147,SUMIFS($2:$2,$1:$1,$P$8),4,1)))&gt;0,AA147-MIN(INDIRECT(ADDRESS($B147,AB$2,4,1)&amp;":"&amp;ADDRESS($B147,SUMIFS($2:$2,$1:$1,$P$8),4,1)))&lt;AA145),AA145-(AA147-MIN(INDIRECT(ADDRESS($B147,AB$2,4,1)&amp;":"&amp;ADDRESS($B147,SUMIFS($2:$2,$1:$1,$P$8),4,1)))),IF(AND(AA145&gt;0,AA147&lt;=MIN(INDIRECT(ADDRESS($B147,AB$2,4,1)&amp;":"&amp;ADDRESS($B147,SUMIFS($2:$2,$1:$1,$P$8),4,1)))),AA145,0))))</f>
        <v>0</v>
      </c>
      <c r="AB151" s="5">
        <f t="shared" ref="AB151" ca="1" si="237">IF(AB$4="",0,IF(AND(AB$1=$P$8,AB145&gt;0),AB145,IF(AND(AB145&gt;0,AB147-MIN(INDIRECT(ADDRESS($B147,AC$2,4,1)&amp;":"&amp;ADDRESS($B147,SUMIFS($2:$2,$1:$1,$P$8),4,1)))&gt;0,AB147-MIN(INDIRECT(ADDRESS($B147,AC$2,4,1)&amp;":"&amp;ADDRESS($B147,SUMIFS($2:$2,$1:$1,$P$8),4,1)))&lt;AB145),AB145-(AB147-MIN(INDIRECT(ADDRESS($B147,AC$2,4,1)&amp;":"&amp;ADDRESS($B147,SUMIFS($2:$2,$1:$1,$P$8),4,1)))),IF(AND(AB145&gt;0,AB147&lt;=MIN(INDIRECT(ADDRESS($B147,AC$2,4,1)&amp;":"&amp;ADDRESS($B147,SUMIFS($2:$2,$1:$1,$P$8),4,1)))),AB145,0))))</f>
        <v>0</v>
      </c>
      <c r="AC151" s="5">
        <f t="shared" ref="AC151" ca="1" si="238">IF(AC$4="",0,IF(AND(AC$1=$P$8,AC145&gt;0),AC145,IF(AND(AC145&gt;0,AC147-MIN(INDIRECT(ADDRESS($B147,AD$2,4,1)&amp;":"&amp;ADDRESS($B147,SUMIFS($2:$2,$1:$1,$P$8),4,1)))&gt;0,AC147-MIN(INDIRECT(ADDRESS($B147,AD$2,4,1)&amp;":"&amp;ADDRESS($B147,SUMIFS($2:$2,$1:$1,$P$8),4,1)))&lt;AC145),AC145-(AC147-MIN(INDIRECT(ADDRESS($B147,AD$2,4,1)&amp;":"&amp;ADDRESS($B147,SUMIFS($2:$2,$1:$1,$P$8),4,1)))),IF(AND(AC145&gt;0,AC147&lt;=MIN(INDIRECT(ADDRESS($B147,AD$2,4,1)&amp;":"&amp;ADDRESS($B147,SUMIFS($2:$2,$1:$1,$P$8),4,1)))),AC145,0))))</f>
        <v>0</v>
      </c>
      <c r="AD151" s="5">
        <f t="shared" ref="AD151" ca="1" si="239">IF(AD$4="",0,IF(AND(AD$1=$P$8,AD145&gt;0),AD145,IF(AND(AD145&gt;0,AD147-MIN(INDIRECT(ADDRESS($B147,AE$2,4,1)&amp;":"&amp;ADDRESS($B147,SUMIFS($2:$2,$1:$1,$P$8),4,1)))&gt;0,AD147-MIN(INDIRECT(ADDRESS($B147,AE$2,4,1)&amp;":"&amp;ADDRESS($B147,SUMIFS($2:$2,$1:$1,$P$8),4,1)))&lt;AD145),AD145-(AD147-MIN(INDIRECT(ADDRESS($B147,AE$2,4,1)&amp;":"&amp;ADDRESS($B147,SUMIFS($2:$2,$1:$1,$P$8),4,1)))),IF(AND(AD145&gt;0,AD147&lt;=MIN(INDIRECT(ADDRESS($B147,AE$2,4,1)&amp;":"&amp;ADDRESS($B147,SUMIFS($2:$2,$1:$1,$P$8),4,1)))),AD145,0))))</f>
        <v>0</v>
      </c>
      <c r="AE151" s="5">
        <f t="shared" ref="AE151" ca="1" si="240">IF(AE$4="",0,IF(AND(AE$1=$P$8,AE145&gt;0),AE145,IF(AND(AE145&gt;0,AE147-MIN(INDIRECT(ADDRESS($B147,AF$2,4,1)&amp;":"&amp;ADDRESS($B147,SUMIFS($2:$2,$1:$1,$P$8),4,1)))&gt;0,AE147-MIN(INDIRECT(ADDRESS($B147,AF$2,4,1)&amp;":"&amp;ADDRESS($B147,SUMIFS($2:$2,$1:$1,$P$8),4,1)))&lt;AE145),AE145-(AE147-MIN(INDIRECT(ADDRESS($B147,AF$2,4,1)&amp;":"&amp;ADDRESS($B147,SUMIFS($2:$2,$1:$1,$P$8),4,1)))),IF(AND(AE145&gt;0,AE147&lt;=MIN(INDIRECT(ADDRESS($B147,AF$2,4,1)&amp;":"&amp;ADDRESS($B147,SUMIFS($2:$2,$1:$1,$P$8),4,1)))),AE145,0))))</f>
        <v>0</v>
      </c>
      <c r="AF151" s="5">
        <f t="shared" ref="AF151" ca="1" si="241">IF(AF$4="",0,IF(AND(AF$1=$P$8,AF145&gt;0),AF145,IF(AND(AF145&gt;0,AF147-MIN(INDIRECT(ADDRESS($B147,AG$2,4,1)&amp;":"&amp;ADDRESS($B147,SUMIFS($2:$2,$1:$1,$P$8),4,1)))&gt;0,AF147-MIN(INDIRECT(ADDRESS($B147,AG$2,4,1)&amp;":"&amp;ADDRESS($B147,SUMIFS($2:$2,$1:$1,$P$8),4,1)))&lt;AF145),AF145-(AF147-MIN(INDIRECT(ADDRESS($B147,AG$2,4,1)&amp;":"&amp;ADDRESS($B147,SUMIFS($2:$2,$1:$1,$P$8),4,1)))),IF(AND(AF145&gt;0,AF147&lt;=MIN(INDIRECT(ADDRESS($B147,AG$2,4,1)&amp;":"&amp;ADDRESS($B147,SUMIFS($2:$2,$1:$1,$P$8),4,1)))),AF145,0))))</f>
        <v>0</v>
      </c>
      <c r="AG151" s="5">
        <f t="shared" ref="AG151" ca="1" si="242">IF(AG$4="",0,IF(AND(AG$1=$P$8,AG145&gt;0),AG145,IF(AND(AG145&gt;0,AG147-MIN(INDIRECT(ADDRESS($B147,AH$2,4,1)&amp;":"&amp;ADDRESS($B147,SUMIFS($2:$2,$1:$1,$P$8),4,1)))&gt;0,AG147-MIN(INDIRECT(ADDRESS($B147,AH$2,4,1)&amp;":"&amp;ADDRESS($B147,SUMIFS($2:$2,$1:$1,$P$8),4,1)))&lt;AG145),AG145-(AG147-MIN(INDIRECT(ADDRESS($B147,AH$2,4,1)&amp;":"&amp;ADDRESS($B147,SUMIFS($2:$2,$1:$1,$P$8),4,1)))),IF(AND(AG145&gt;0,AG147&lt;=MIN(INDIRECT(ADDRESS($B147,AH$2,4,1)&amp;":"&amp;ADDRESS($B147,SUMIFS($2:$2,$1:$1,$P$8),4,1)))),AG145,0))))</f>
        <v>0</v>
      </c>
      <c r="AH151" s="5">
        <f t="shared" ref="AH151" ca="1" si="243">IF(AH$4="",0,IF(AND(AH$1=$P$8,AH145&gt;0),AH145,IF(AND(AH145&gt;0,AH147-MIN(INDIRECT(ADDRESS($B147,AI$2,4,1)&amp;":"&amp;ADDRESS($B147,SUMIFS($2:$2,$1:$1,$P$8),4,1)))&gt;0,AH147-MIN(INDIRECT(ADDRESS($B147,AI$2,4,1)&amp;":"&amp;ADDRESS($B147,SUMIFS($2:$2,$1:$1,$P$8),4,1)))&lt;AH145),AH145-(AH147-MIN(INDIRECT(ADDRESS($B147,AI$2,4,1)&amp;":"&amp;ADDRESS($B147,SUMIFS($2:$2,$1:$1,$P$8),4,1)))),IF(AND(AH145&gt;0,AH147&lt;=MIN(INDIRECT(ADDRESS($B147,AI$2,4,1)&amp;":"&amp;ADDRESS($B147,SUMIFS($2:$2,$1:$1,$P$8),4,1)))),AH145,0))))</f>
        <v>0</v>
      </c>
      <c r="AI151" s="5">
        <f t="shared" ref="AI151" ca="1" si="244">IF(AI$4="",0,IF(AND(AI$1=$P$8,AI145&gt;0),AI145,IF(AND(AI145&gt;0,AI147-MIN(INDIRECT(ADDRESS($B147,AJ$2,4,1)&amp;":"&amp;ADDRESS($B147,SUMIFS($2:$2,$1:$1,$P$8),4,1)))&gt;0,AI147-MIN(INDIRECT(ADDRESS($B147,AJ$2,4,1)&amp;":"&amp;ADDRESS($B147,SUMIFS($2:$2,$1:$1,$P$8),4,1)))&lt;AI145),AI145-(AI147-MIN(INDIRECT(ADDRESS($B147,AJ$2,4,1)&amp;":"&amp;ADDRESS($B147,SUMIFS($2:$2,$1:$1,$P$8),4,1)))),IF(AND(AI145&gt;0,AI147&lt;=MIN(INDIRECT(ADDRESS($B147,AJ$2,4,1)&amp;":"&amp;ADDRESS($B147,SUMIFS($2:$2,$1:$1,$P$8),4,1)))),AI145,0))))</f>
        <v>0</v>
      </c>
      <c r="AJ151" s="5">
        <f t="shared" ref="AJ151" ca="1" si="245">IF(AJ$4="",0,IF(AND(AJ$1=$P$8,AJ145&gt;0),AJ145,IF(AND(AJ145&gt;0,AJ147-MIN(INDIRECT(ADDRESS($B147,AK$2,4,1)&amp;":"&amp;ADDRESS($B147,SUMIFS($2:$2,$1:$1,$P$8),4,1)))&gt;0,AJ147-MIN(INDIRECT(ADDRESS($B147,AK$2,4,1)&amp;":"&amp;ADDRESS($B147,SUMIFS($2:$2,$1:$1,$P$8),4,1)))&lt;AJ145),AJ145-(AJ147-MIN(INDIRECT(ADDRESS($B147,AK$2,4,1)&amp;":"&amp;ADDRESS($B147,SUMIFS($2:$2,$1:$1,$P$8),4,1)))),IF(AND(AJ145&gt;0,AJ147&lt;=MIN(INDIRECT(ADDRESS($B147,AK$2,4,1)&amp;":"&amp;ADDRESS($B147,SUMIFS($2:$2,$1:$1,$P$8),4,1)))),AJ145,0))))</f>
        <v>0</v>
      </c>
      <c r="AK151" s="5">
        <f t="shared" ref="AK151" ca="1" si="246">IF(AK$4="",0,IF(AND(AK$1=$P$8,AK145&gt;0),AK145,IF(AND(AK145&gt;0,AK147-MIN(INDIRECT(ADDRESS($B147,AL$2,4,1)&amp;":"&amp;ADDRESS($B147,SUMIFS($2:$2,$1:$1,$P$8),4,1)))&gt;0,AK147-MIN(INDIRECT(ADDRESS($B147,AL$2,4,1)&amp;":"&amp;ADDRESS($B147,SUMIFS($2:$2,$1:$1,$P$8),4,1)))&lt;AK145),AK145-(AK147-MIN(INDIRECT(ADDRESS($B147,AL$2,4,1)&amp;":"&amp;ADDRESS($B147,SUMIFS($2:$2,$1:$1,$P$8),4,1)))),IF(AND(AK145&gt;0,AK147&lt;=MIN(INDIRECT(ADDRESS($B147,AL$2,4,1)&amp;":"&amp;ADDRESS($B147,SUMIFS($2:$2,$1:$1,$P$8),4,1)))),AK145,0))))</f>
        <v>0</v>
      </c>
      <c r="AL151" s="5">
        <f t="shared" ref="AL151" ca="1" si="247">IF(AL$4="",0,IF(AND(AL$1=$P$8,AL145&gt;0),AL145,IF(AND(AL145&gt;0,AL147-MIN(INDIRECT(ADDRESS($B147,AM$2,4,1)&amp;":"&amp;ADDRESS($B147,SUMIFS($2:$2,$1:$1,$P$8),4,1)))&gt;0,AL147-MIN(INDIRECT(ADDRESS($B147,AM$2,4,1)&amp;":"&amp;ADDRESS($B147,SUMIFS($2:$2,$1:$1,$P$8),4,1)))&lt;AL145),AL145-(AL147-MIN(INDIRECT(ADDRESS($B147,AM$2,4,1)&amp;":"&amp;ADDRESS($B147,SUMIFS($2:$2,$1:$1,$P$8),4,1)))),IF(AND(AL145&gt;0,AL147&lt;=MIN(INDIRECT(ADDRESS($B147,AM$2,4,1)&amp;":"&amp;ADDRESS($B147,SUMIFS($2:$2,$1:$1,$P$8),4,1)))),AL145,0))))</f>
        <v>0</v>
      </c>
      <c r="AM151" s="5">
        <f t="shared" ref="AM151" ca="1" si="248">IF(AM$4="",0,IF(AND(AM$1=$P$8,AM145&gt;0),AM145,IF(AND(AM145&gt;0,AM147-MIN(INDIRECT(ADDRESS($B147,AN$2,4,1)&amp;":"&amp;ADDRESS($B147,SUMIFS($2:$2,$1:$1,$P$8),4,1)))&gt;0,AM147-MIN(INDIRECT(ADDRESS($B147,AN$2,4,1)&amp;":"&amp;ADDRESS($B147,SUMIFS($2:$2,$1:$1,$P$8),4,1)))&lt;AM145),AM145-(AM147-MIN(INDIRECT(ADDRESS($B147,AN$2,4,1)&amp;":"&amp;ADDRESS($B147,SUMIFS($2:$2,$1:$1,$P$8),4,1)))),IF(AND(AM145&gt;0,AM147&lt;=MIN(INDIRECT(ADDRESS($B147,AN$2,4,1)&amp;":"&amp;ADDRESS($B147,SUMIFS($2:$2,$1:$1,$P$8),4,1)))),AM145,0))))</f>
        <v>0</v>
      </c>
      <c r="AN151" s="5">
        <f t="shared" ref="AN151" ca="1" si="249">IF(AN$4="",0,IF(AND(AN$1=$P$8,AN145&gt;0),AN145,IF(AND(AN145&gt;0,AN147-MIN(INDIRECT(ADDRESS($B147,AO$2,4,1)&amp;":"&amp;ADDRESS($B147,SUMIFS($2:$2,$1:$1,$P$8),4,1)))&gt;0,AN147-MIN(INDIRECT(ADDRESS($B147,AO$2,4,1)&amp;":"&amp;ADDRESS($B147,SUMIFS($2:$2,$1:$1,$P$8),4,1)))&lt;AN145),AN145-(AN147-MIN(INDIRECT(ADDRESS($B147,AO$2,4,1)&amp;":"&amp;ADDRESS($B147,SUMIFS($2:$2,$1:$1,$P$8),4,1)))),IF(AND(AN145&gt;0,AN147&lt;=MIN(INDIRECT(ADDRESS($B147,AO$2,4,1)&amp;":"&amp;ADDRESS($B147,SUMIFS($2:$2,$1:$1,$P$8),4,1)))),AN145,0))))</f>
        <v>74256.818809597753</v>
      </c>
      <c r="AO151" s="5">
        <f t="shared" ref="AO151" ca="1" si="250">IF(AO$4="",0,IF(AND(AO$1=$P$8,AO145&gt;0),AO145,IF(AND(AO145&gt;0,AO147-MIN(INDIRECT(ADDRESS($B147,AP$2,4,1)&amp;":"&amp;ADDRESS($B147,SUMIFS($2:$2,$1:$1,$P$8),4,1)))&gt;0,AO147-MIN(INDIRECT(ADDRESS($B147,AP$2,4,1)&amp;":"&amp;ADDRESS($B147,SUMIFS($2:$2,$1:$1,$P$8),4,1)))&lt;AO145),AO145-(AO147-MIN(INDIRECT(ADDRESS($B147,AP$2,4,1)&amp;":"&amp;ADDRESS($B147,SUMIFS($2:$2,$1:$1,$P$8),4,1)))),IF(AND(AO145&gt;0,AO147&lt;=MIN(INDIRECT(ADDRESS($B147,AP$2,4,1)&amp;":"&amp;ADDRESS($B147,SUMIFS($2:$2,$1:$1,$P$8),4,1)))),AO145,0))))</f>
        <v>474637.84167626657</v>
      </c>
      <c r="AP151" s="5">
        <f t="shared" ref="AP151" ca="1" si="251">IF(AP$4="",0,IF(AND(AP$1=$P$8,AP145&gt;0),AP145,IF(AND(AP145&gt;0,AP147-MIN(INDIRECT(ADDRESS($B147,AQ$2,4,1)&amp;":"&amp;ADDRESS($B147,SUMIFS($2:$2,$1:$1,$P$8),4,1)))&gt;0,AP147-MIN(INDIRECT(ADDRESS($B147,AQ$2,4,1)&amp;":"&amp;ADDRESS($B147,SUMIFS($2:$2,$1:$1,$P$8),4,1)))&lt;AP145),AP145-(AP147-MIN(INDIRECT(ADDRESS($B147,AQ$2,4,1)&amp;":"&amp;ADDRESS($B147,SUMIFS($2:$2,$1:$1,$P$8),4,1)))),IF(AND(AP145&gt;0,AP147&lt;=MIN(INDIRECT(ADDRESS($B147,AQ$2,4,1)&amp;":"&amp;ADDRESS($B147,SUMIFS($2:$2,$1:$1,$P$8),4,1)))),AP145,0))))</f>
        <v>918037.3112493431</v>
      </c>
      <c r="AQ151" s="5">
        <f t="shared" ref="AQ151" ca="1" si="252">IF(AQ$4="",0,IF(AND(AQ$1=$P$8,AQ145&gt;0),AQ145,IF(AND(AQ145&gt;0,AQ147-MIN(INDIRECT(ADDRESS($B147,AR$2,4,1)&amp;":"&amp;ADDRESS($B147,SUMIFS($2:$2,$1:$1,$P$8),4,1)))&gt;0,AQ147-MIN(INDIRECT(ADDRESS($B147,AR$2,4,1)&amp;":"&amp;ADDRESS($B147,SUMIFS($2:$2,$1:$1,$P$8),4,1)))&lt;AQ145),AQ145-(AQ147-MIN(INDIRECT(ADDRESS($B147,AR$2,4,1)&amp;":"&amp;ADDRESS($B147,SUMIFS($2:$2,$1:$1,$P$8),4,1)))),IF(AND(AQ145&gt;0,AQ147&lt;=MIN(INDIRECT(ADDRESS($B147,AR$2,4,1)&amp;":"&amp;ADDRESS($B147,SUMIFS($2:$2,$1:$1,$P$8),4,1)))),AQ145,0))))</f>
        <v>1707746.289456683</v>
      </c>
      <c r="AR151" s="5">
        <f t="shared" ref="AR151" ca="1" si="253">IF(AR$4="",0,IF(AND(AR$1=$P$8,AR145&gt;0),AR145,IF(AND(AR145&gt;0,AR147-MIN(INDIRECT(ADDRESS($B147,AS$2,4,1)&amp;":"&amp;ADDRESS($B147,SUMIFS($2:$2,$1:$1,$P$8),4,1)))&gt;0,AR147-MIN(INDIRECT(ADDRESS($B147,AS$2,4,1)&amp;":"&amp;ADDRESS($B147,SUMIFS($2:$2,$1:$1,$P$8),4,1)))&lt;AR145),AR145-(AR147-MIN(INDIRECT(ADDRESS($B147,AS$2,4,1)&amp;":"&amp;ADDRESS($B147,SUMIFS($2:$2,$1:$1,$P$8),4,1)))),IF(AND(AR145&gt;0,AR147&lt;=MIN(INDIRECT(ADDRESS($B147,AS$2,4,1)&amp;":"&amp;ADDRESS($B147,SUMIFS($2:$2,$1:$1,$P$8),4,1)))),AR145,0))))</f>
        <v>2426415.846780418</v>
      </c>
      <c r="AS151" s="5">
        <f t="shared" ref="AS151" ca="1" si="254">IF(AS$4="",0,IF(AND(AS$1=$P$8,AS145&gt;0),AS145,IF(AND(AS145&gt;0,AS147-MIN(INDIRECT(ADDRESS($B147,AT$2,4,1)&amp;":"&amp;ADDRESS($B147,SUMIFS($2:$2,$1:$1,$P$8),4,1)))&gt;0,AS147-MIN(INDIRECT(ADDRESS($B147,AT$2,4,1)&amp;":"&amp;ADDRESS($B147,SUMIFS($2:$2,$1:$1,$P$8),4,1)))&lt;AS145),AS145-(AS147-MIN(INDIRECT(ADDRESS($B147,AT$2,4,1)&amp;":"&amp;ADDRESS($B147,SUMIFS($2:$2,$1:$1,$P$8),4,1)))),IF(AND(AS145&gt;0,AS147&lt;=MIN(INDIRECT(ADDRESS($B147,AT$2,4,1)&amp;":"&amp;ADDRESS($B147,SUMIFS($2:$2,$1:$1,$P$8),4,1)))),AS145,0))))</f>
        <v>2185581.1629252429</v>
      </c>
      <c r="AT151" s="5">
        <f t="shared" ref="AT151" ca="1" si="255">IF(AT$4="",0,IF(AND(AT$1=$P$8,AT145&gt;0),AT145,IF(AND(AT145&gt;0,AT147-MIN(INDIRECT(ADDRESS($B147,AU$2,4,1)&amp;":"&amp;ADDRESS($B147,SUMIFS($2:$2,$1:$1,$P$8),4,1)))&gt;0,AT147-MIN(INDIRECT(ADDRESS($B147,AU$2,4,1)&amp;":"&amp;ADDRESS($B147,SUMIFS($2:$2,$1:$1,$P$8),4,1)))&lt;AT145),AT145-(AT147-MIN(INDIRECT(ADDRESS($B147,AU$2,4,1)&amp;":"&amp;ADDRESS($B147,SUMIFS($2:$2,$1:$1,$P$8),4,1)))),IF(AND(AT145&gt;0,AT147&lt;=MIN(INDIRECT(ADDRESS($B147,AU$2,4,1)&amp;":"&amp;ADDRESS($B147,SUMIFS($2:$2,$1:$1,$P$8),4,1)))),AT145,0))))</f>
        <v>2920079.0076049725</v>
      </c>
      <c r="AU151" s="5">
        <f t="shared" ref="AU151" ca="1" si="256">IF(AU$4="",0,IF(AND(AU$1=$P$8,AU145&gt;0),AU145,IF(AND(AU145&gt;0,AU147-MIN(INDIRECT(ADDRESS($B147,AV$2,4,1)&amp;":"&amp;ADDRESS($B147,SUMIFS($2:$2,$1:$1,$P$8),4,1)))&gt;0,AU147-MIN(INDIRECT(ADDRESS($B147,AV$2,4,1)&amp;":"&amp;ADDRESS($B147,SUMIFS($2:$2,$1:$1,$P$8),4,1)))&lt;AU145),AU145-(AU147-MIN(INDIRECT(ADDRESS($B147,AV$2,4,1)&amp;":"&amp;ADDRESS($B147,SUMIFS($2:$2,$1:$1,$P$8),4,1)))),IF(AND(AU145&gt;0,AU147&lt;=MIN(INDIRECT(ADDRESS($B147,AV$2,4,1)&amp;":"&amp;ADDRESS($B147,SUMIFS($2:$2,$1:$1,$P$8),4,1)))),AU145,0))))</f>
        <v>3535114.226201375</v>
      </c>
      <c r="AV151" s="5">
        <f t="shared" ref="AV151" ca="1" si="257">IF(AV$4="",0,IF(AND(AV$1=$P$8,AV145&gt;0),AV145,IF(AND(AV145&gt;0,AV147-MIN(INDIRECT(ADDRESS($B147,AW$2,4,1)&amp;":"&amp;ADDRESS($B147,SUMIFS($2:$2,$1:$1,$P$8),4,1)))&gt;0,AV147-MIN(INDIRECT(ADDRESS($B147,AW$2,4,1)&amp;":"&amp;ADDRESS($B147,SUMIFS($2:$2,$1:$1,$P$8),4,1)))&lt;AV145),AV145-(AV147-MIN(INDIRECT(ADDRESS($B147,AW$2,4,1)&amp;":"&amp;ADDRESS($B147,SUMIFS($2:$2,$1:$1,$P$8),4,1)))),IF(AND(AV145&gt;0,AV147&lt;=MIN(INDIRECT(ADDRESS($B147,AW$2,4,1)&amp;":"&amp;ADDRESS($B147,SUMIFS($2:$2,$1:$1,$P$8),4,1)))),AV145,0))))</f>
        <v>2597086.1900151963</v>
      </c>
      <c r="AW151" s="5">
        <f t="shared" ref="AW151" ca="1" si="258">IF(AW$4="",0,IF(AND(AW$1=$P$8,AW145&gt;0),AW145,IF(AND(AW145&gt;0,AW147-MIN(INDIRECT(ADDRESS($B147,AX$2,4,1)&amp;":"&amp;ADDRESS($B147,SUMIFS($2:$2,$1:$1,$P$8),4,1)))&gt;0,AW147-MIN(INDIRECT(ADDRESS($B147,AX$2,4,1)&amp;":"&amp;ADDRESS($B147,SUMIFS($2:$2,$1:$1,$P$8),4,1)))&lt;AW145),AW145-(AW147-MIN(INDIRECT(ADDRESS($B147,AX$2,4,1)&amp;":"&amp;ADDRESS($B147,SUMIFS($2:$2,$1:$1,$P$8),4,1)))),IF(AND(AW145&gt;0,AW147&lt;=MIN(INDIRECT(ADDRESS($B147,AX$2,4,1)&amp;":"&amp;ADDRESS($B147,SUMIFS($2:$2,$1:$1,$P$8),4,1)))),AW145,0))))</f>
        <v>3459411.1060523549</v>
      </c>
      <c r="AX151" s="5">
        <f t="shared" ref="AX151" ca="1" si="259">IF(AX$4="",0,IF(AND(AX$1=$P$8,AX145&gt;0),AX145,IF(AND(AX145&gt;0,AX147-MIN(INDIRECT(ADDRESS($B147,AY$2,4,1)&amp;":"&amp;ADDRESS($B147,SUMIFS($2:$2,$1:$1,$P$8),4,1)))&gt;0,AX147-MIN(INDIRECT(ADDRESS($B147,AY$2,4,1)&amp;":"&amp;ADDRESS($B147,SUMIFS($2:$2,$1:$1,$P$8),4,1)))&lt;AX145),AX145-(AX147-MIN(INDIRECT(ADDRESS($B147,AY$2,4,1)&amp;":"&amp;ADDRESS($B147,SUMIFS($2:$2,$1:$1,$P$8),4,1)))),IF(AND(AX145&gt;0,AX147&lt;=MIN(INDIRECT(ADDRESS($B147,AY$2,4,1)&amp;":"&amp;ADDRESS($B147,SUMIFS($2:$2,$1:$1,$P$8),4,1)))),AX145,0))))</f>
        <v>4207959.0155809494</v>
      </c>
      <c r="AY151" s="5">
        <f t="shared" ref="AY151" ca="1" si="260">IF(AY$4="",0,IF(AND(AY$1=$P$8,AY145&gt;0),AY145,IF(AND(AY145&gt;0,AY147-MIN(INDIRECT(ADDRESS($B147,AZ$2,4,1)&amp;":"&amp;ADDRESS($B147,SUMIFS($2:$2,$1:$1,$P$8),4,1)))&gt;0,AY147-MIN(INDIRECT(ADDRESS($B147,AZ$2,4,1)&amp;":"&amp;ADDRESS($B147,SUMIFS($2:$2,$1:$1,$P$8),4,1)))&lt;AY145),AY145-(AY147-MIN(INDIRECT(ADDRESS($B147,AZ$2,4,1)&amp;":"&amp;ADDRESS($B147,SUMIFS($2:$2,$1:$1,$P$8),4,1)))),IF(AND(AY145&gt;0,AY147&lt;=MIN(INDIRECT(ADDRESS($B147,AZ$2,4,1)&amp;":"&amp;ADDRESS($B147,SUMIFS($2:$2,$1:$1,$P$8),4,1)))),AY145,0))))</f>
        <v>3570101.1285522487</v>
      </c>
      <c r="AZ151" s="5">
        <f t="shared" ref="AZ151" ca="1" si="261">IF(AZ$4="",0,IF(AND(AZ$1=$P$8,AZ145&gt;0),AZ145,IF(AND(AZ145&gt;0,AZ147-MIN(INDIRECT(ADDRESS($B147,BA$2,4,1)&amp;":"&amp;ADDRESS($B147,SUMIFS($2:$2,$1:$1,$P$8),4,1)))&gt;0,AZ147-MIN(INDIRECT(ADDRESS($B147,BA$2,4,1)&amp;":"&amp;ADDRESS($B147,SUMIFS($2:$2,$1:$1,$P$8),4,1)))&lt;AZ145),AZ145-(AZ147-MIN(INDIRECT(ADDRESS($B147,BA$2,4,1)&amp;":"&amp;ADDRESS($B147,SUMIFS($2:$2,$1:$1,$P$8),4,1)))),IF(AND(AZ145&gt;0,AZ147&lt;=MIN(INDIRECT(ADDRESS($B147,BA$2,4,1)&amp;":"&amp;ADDRESS($B147,SUMIFS($2:$2,$1:$1,$P$8),4,1)))),AZ145,0))))</f>
        <v>4250201.3133474644</v>
      </c>
      <c r="BA151" s="5">
        <f t="shared" ref="BA151" ca="1" si="262">IF(BA$4="",0,IF(AND(BA$1=$P$8,BA145&gt;0),BA145,IF(AND(BA145&gt;0,BA147-MIN(INDIRECT(ADDRESS($B147,BB$2,4,1)&amp;":"&amp;ADDRESS($B147,SUMIFS($2:$2,$1:$1,$P$8),4,1)))&gt;0,BA147-MIN(INDIRECT(ADDRESS($B147,BB$2,4,1)&amp;":"&amp;ADDRESS($B147,SUMIFS($2:$2,$1:$1,$P$8),4,1)))&lt;BA145),BA145-(BA147-MIN(INDIRECT(ADDRESS($B147,BB$2,4,1)&amp;":"&amp;ADDRESS($B147,SUMIFS($2:$2,$1:$1,$P$8),4,1)))),IF(AND(BA145&gt;0,BA147&lt;=MIN(INDIRECT(ADDRESS($B147,BB$2,4,1)&amp;":"&amp;ADDRESS($B147,SUMIFS($2:$2,$1:$1,$P$8),4,1)))),BA145,0))))</f>
        <v>4615478.2328868443</v>
      </c>
      <c r="BB151" s="5">
        <f t="shared" ref="BB151" ca="1" si="263">IF(BB$4="",0,IF(AND(BB$1=$P$8,BB145&gt;0),BB145,IF(AND(BB145&gt;0,BB147-MIN(INDIRECT(ADDRESS($B147,BC$2,4,1)&amp;":"&amp;ADDRESS($B147,SUMIFS($2:$2,$1:$1,$P$8),4,1)))&gt;0,BB147-MIN(INDIRECT(ADDRESS($B147,BC$2,4,1)&amp;":"&amp;ADDRESS($B147,SUMIFS($2:$2,$1:$1,$P$8),4,1)))&lt;BB145),BB145-(BB147-MIN(INDIRECT(ADDRESS($B147,BC$2,4,1)&amp;":"&amp;ADDRESS($B147,SUMIFS($2:$2,$1:$1,$P$8),4,1)))),IF(AND(BB145&gt;0,BB147&lt;=MIN(INDIRECT(ADDRESS($B147,BC$2,4,1)&amp;":"&amp;ADDRESS($B147,SUMIFS($2:$2,$1:$1,$P$8),4,1)))),BB145,0))))</f>
        <v>4276123.1563002234</v>
      </c>
      <c r="BC151" s="5">
        <f t="shared" ref="BC151" ca="1" si="264">IF(BC$4="",0,IF(AND(BC$1=$P$8,BC145&gt;0),BC145,IF(AND(BC145&gt;0,BC147-MIN(INDIRECT(ADDRESS($B147,BD$2,4,1)&amp;":"&amp;ADDRESS($B147,SUMIFS($2:$2,$1:$1,$P$8),4,1)))&gt;0,BC147-MIN(INDIRECT(ADDRESS($B147,BD$2,4,1)&amp;":"&amp;ADDRESS($B147,SUMIFS($2:$2,$1:$1,$P$8),4,1)))&lt;BC145),BC145-(BC147-MIN(INDIRECT(ADDRESS($B147,BD$2,4,1)&amp;":"&amp;ADDRESS($B147,SUMIFS($2:$2,$1:$1,$P$8),4,1)))),IF(AND(BC145&gt;0,BC147&lt;=MIN(INDIRECT(ADDRESS($B147,BD$2,4,1)&amp;":"&amp;ADDRESS($B147,SUMIFS($2:$2,$1:$1,$P$8),4,1)))),BC145,0))))</f>
        <v>5499573.2187868617</v>
      </c>
      <c r="BD151" s="5">
        <f t="shared" ref="BD151" ca="1" si="265">IF(BD$4="",0,IF(AND(BD$1=$P$8,BD145&gt;0),BD145,IF(AND(BD145&gt;0,BD147-MIN(INDIRECT(ADDRESS($B147,BE$2,4,1)&amp;":"&amp;ADDRESS($B147,SUMIFS($2:$2,$1:$1,$P$8),4,1)))&gt;0,BD147-MIN(INDIRECT(ADDRESS($B147,BE$2,4,1)&amp;":"&amp;ADDRESS($B147,SUMIFS($2:$2,$1:$1,$P$8),4,1)))&lt;BD145),BD145-(BD147-MIN(INDIRECT(ADDRESS($B147,BE$2,4,1)&amp;":"&amp;ADDRESS($B147,SUMIFS($2:$2,$1:$1,$P$8),4,1)))),IF(AND(BD145&gt;0,BD147&lt;=MIN(INDIRECT(ADDRESS($B147,BE$2,4,1)&amp;":"&amp;ADDRESS($B147,SUMIFS($2:$2,$1:$1,$P$8),4,1)))),BD145,0))))</f>
        <v>6710491.8878639899</v>
      </c>
      <c r="BE151" s="5">
        <f t="shared" ref="BE151" ca="1" si="266">IF(BE$4="",0,IF(AND(BE$1=$P$8,BE145&gt;0),BE145,IF(AND(BE145&gt;0,BE147-MIN(INDIRECT(ADDRESS($B147,BF$2,4,1)&amp;":"&amp;ADDRESS($B147,SUMIFS($2:$2,$1:$1,$P$8),4,1)))&gt;0,BE147-MIN(INDIRECT(ADDRESS($B147,BF$2,4,1)&amp;":"&amp;ADDRESS($B147,SUMIFS($2:$2,$1:$1,$P$8),4,1)))&lt;BE145),BE145-(BE147-MIN(INDIRECT(ADDRESS($B147,BF$2,4,1)&amp;":"&amp;ADDRESS($B147,SUMIFS($2:$2,$1:$1,$P$8),4,1)))),IF(AND(BE145&gt;0,BE147&lt;=MIN(INDIRECT(ADDRESS($B147,BF$2,4,1)&amp;":"&amp;ADDRESS($B147,SUMIFS($2:$2,$1:$1,$P$8),4,1)))),BE145,0))))</f>
        <v>6532837.1134585906</v>
      </c>
      <c r="BF151" s="5">
        <f t="shared" ref="BF151" ca="1" si="267">IF(BF$4="",0,IF(AND(BF$1=$P$8,BF145&gt;0),BF145,IF(AND(BF145&gt;0,BF147-MIN(INDIRECT(ADDRESS($B147,BG$2,4,1)&amp;":"&amp;ADDRESS($B147,SUMIFS($2:$2,$1:$1,$P$8),4,1)))&gt;0,BF147-MIN(INDIRECT(ADDRESS($B147,BG$2,4,1)&amp;":"&amp;ADDRESS($B147,SUMIFS($2:$2,$1:$1,$P$8),4,1)))&lt;BF145),BF145-(BF147-MIN(INDIRECT(ADDRESS($B147,BG$2,4,1)&amp;":"&amp;ADDRESS($B147,SUMIFS($2:$2,$1:$1,$P$8),4,1)))),IF(AND(BF145&gt;0,BF147&lt;=MIN(INDIRECT(ADDRESS($B147,BG$2,4,1)&amp;":"&amp;ADDRESS($B147,SUMIFS($2:$2,$1:$1,$P$8),4,1)))),BF145,0))))</f>
        <v>6839552.4877795493</v>
      </c>
      <c r="BG151" s="5">
        <f t="shared" ref="BG151" ca="1" si="268">IF(BG$4="",0,IF(AND(BG$1=$P$8,BG145&gt;0),BG145,IF(AND(BG145&gt;0,BG147-MIN(INDIRECT(ADDRESS($B147,BH$2,4,1)&amp;":"&amp;ADDRESS($B147,SUMIFS($2:$2,$1:$1,$P$8),4,1)))&gt;0,BG147-MIN(INDIRECT(ADDRESS($B147,BH$2,4,1)&amp;":"&amp;ADDRESS($B147,SUMIFS($2:$2,$1:$1,$P$8),4,1)))&lt;BG145),BG145-(BG147-MIN(INDIRECT(ADDRESS($B147,BH$2,4,1)&amp;":"&amp;ADDRESS($B147,SUMIFS($2:$2,$1:$1,$P$8),4,1)))),IF(AND(BG145&gt;0,BG147&lt;=MIN(INDIRECT(ADDRESS($B147,BH$2,4,1)&amp;":"&amp;ADDRESS($B147,SUMIFS($2:$2,$1:$1,$P$8),4,1)))),BG145,0))))</f>
        <v>6861538.7825696683</v>
      </c>
      <c r="BH151" s="5">
        <f t="shared" ref="BH151" ca="1" si="269">IF(BH$4="",0,IF(AND(BH$1=$P$8,BH145&gt;0),BH145,IF(AND(BH145&gt;0,BH147-MIN(INDIRECT(ADDRESS($B147,BI$2,4,1)&amp;":"&amp;ADDRESS($B147,SUMIFS($2:$2,$1:$1,$P$8),4,1)))&gt;0,BH147-MIN(INDIRECT(ADDRESS($B147,BI$2,4,1)&amp;":"&amp;ADDRESS($B147,SUMIFS($2:$2,$1:$1,$P$8),4,1)))&lt;BH145),BH145-(BH147-MIN(INDIRECT(ADDRESS($B147,BI$2,4,1)&amp;":"&amp;ADDRESS($B147,SUMIFS($2:$2,$1:$1,$P$8),4,1)))),IF(AND(BH145&gt;0,BH147&lt;=MIN(INDIRECT(ADDRESS($B147,BI$2,4,1)&amp;":"&amp;ADDRESS($B147,SUMIFS($2:$2,$1:$1,$P$8),4,1)))),BH145,0))))</f>
        <v>6355100.0178925637</v>
      </c>
      <c r="BI151" s="5">
        <f t="shared" ref="BI151" ca="1" si="270">IF(BI$4="",0,IF(AND(BI$1=$P$8,BI145&gt;0),BI145,IF(AND(BI145&gt;0,BI147-MIN(INDIRECT(ADDRESS($B147,BJ$2,4,1)&amp;":"&amp;ADDRESS($B147,SUMIFS($2:$2,$1:$1,$P$8),4,1)))&gt;0,BI147-MIN(INDIRECT(ADDRESS($B147,BJ$2,4,1)&amp;":"&amp;ADDRESS($B147,SUMIFS($2:$2,$1:$1,$P$8),4,1)))&lt;BI145),BI145-(BI147-MIN(INDIRECT(ADDRESS($B147,BJ$2,4,1)&amp;":"&amp;ADDRESS($B147,SUMIFS($2:$2,$1:$1,$P$8),4,1)))),IF(AND(BI145&gt;0,BI147&lt;=MIN(INDIRECT(ADDRESS($B147,BJ$2,4,1)&amp;":"&amp;ADDRESS($B147,SUMIFS($2:$2,$1:$1,$P$8),4,1)))),BI145,0))))</f>
        <v>6644168.9647785043</v>
      </c>
      <c r="BJ151" s="5">
        <f t="shared" ref="BJ151" ca="1" si="271">IF(BJ$4="",0,IF(AND(BJ$1=$P$8,BJ145&gt;0),BJ145,IF(AND(BJ145&gt;0,BJ147-MIN(INDIRECT(ADDRESS($B147,BK$2,4,1)&amp;":"&amp;ADDRESS($B147,SUMIFS($2:$2,$1:$1,$P$8),4,1)))&gt;0,BJ147-MIN(INDIRECT(ADDRESS($B147,BK$2,4,1)&amp;":"&amp;ADDRESS($B147,SUMIFS($2:$2,$1:$1,$P$8),4,1)))&lt;BJ145),BJ145-(BJ147-MIN(INDIRECT(ADDRESS($B147,BK$2,4,1)&amp;":"&amp;ADDRESS($B147,SUMIFS($2:$2,$1:$1,$P$8),4,1)))),IF(AND(BJ145&gt;0,BJ147&lt;=MIN(INDIRECT(ADDRESS($B147,BK$2,4,1)&amp;":"&amp;ADDRESS($B147,SUMIFS($2:$2,$1:$1,$P$8),4,1)))),BJ145,0))))</f>
        <v>7006424.0852885386</v>
      </c>
      <c r="BK151" s="5">
        <f t="shared" ref="BK151" ca="1" si="272">IF(BK$4="",0,IF(AND(BK$1=$P$8,BK145&gt;0),BK145,IF(AND(BK145&gt;0,BK147-MIN(INDIRECT(ADDRESS($B147,BL$2,4,1)&amp;":"&amp;ADDRESS($B147,SUMIFS($2:$2,$1:$1,$P$8),4,1)))&gt;0,BK147-MIN(INDIRECT(ADDRESS($B147,BL$2,4,1)&amp;":"&amp;ADDRESS($B147,SUMIFS($2:$2,$1:$1,$P$8),4,1)))&lt;BK145),BK145-(BK147-MIN(INDIRECT(ADDRESS($B147,BL$2,4,1)&amp;":"&amp;ADDRESS($B147,SUMIFS($2:$2,$1:$1,$P$8),4,1)))),IF(AND(BK145&gt;0,BK147&lt;=MIN(INDIRECT(ADDRESS($B147,BL$2,4,1)&amp;":"&amp;ADDRESS($B147,SUMIFS($2:$2,$1:$1,$P$8),4,1)))),BK145,0))))</f>
        <v>7184885.4637043281</v>
      </c>
      <c r="BL151" s="5">
        <f t="shared" ref="BL151" ca="1" si="273">IF(BL$4="",0,IF(AND(BL$1=$P$8,BL145&gt;0),BL145,IF(AND(BL145&gt;0,BL147-MIN(INDIRECT(ADDRESS($B147,BM$2,4,1)&amp;":"&amp;ADDRESS($B147,SUMIFS($2:$2,$1:$1,$P$8),4,1)))&gt;0,BL147-MIN(INDIRECT(ADDRESS($B147,BM$2,4,1)&amp;":"&amp;ADDRESS($B147,SUMIFS($2:$2,$1:$1,$P$8),4,1)))&lt;BL145),BL145-(BL147-MIN(INDIRECT(ADDRESS($B147,BM$2,4,1)&amp;":"&amp;ADDRESS($B147,SUMIFS($2:$2,$1:$1,$P$8),4,1)))),IF(AND(BL145&gt;0,BL147&lt;=MIN(INDIRECT(ADDRESS($B147,BM$2,4,1)&amp;":"&amp;ADDRESS($B147,SUMIFS($2:$2,$1:$1,$P$8),4,1)))),BL145,0))))</f>
        <v>7286586.697708684</v>
      </c>
      <c r="BM151" s="5">
        <f t="shared" ref="BM151" ca="1" si="274">IF(BM$4="",0,IF(AND(BM$1=$P$8,BM145&gt;0),BM145,IF(AND(BM145&gt;0,BM147-MIN(INDIRECT(ADDRESS($B147,BN$2,4,1)&amp;":"&amp;ADDRESS($B147,SUMIFS($2:$2,$1:$1,$P$8),4,1)))&gt;0,BM147-MIN(INDIRECT(ADDRESS($B147,BN$2,4,1)&amp;":"&amp;ADDRESS($B147,SUMIFS($2:$2,$1:$1,$P$8),4,1)))&lt;BM145),BM145-(BM147-MIN(INDIRECT(ADDRESS($B147,BN$2,4,1)&amp;":"&amp;ADDRESS($B147,SUMIFS($2:$2,$1:$1,$P$8),4,1)))),IF(AND(BM145&gt;0,BM147&lt;=MIN(INDIRECT(ADDRESS($B147,BN$2,4,1)&amp;":"&amp;ADDRESS($B147,SUMIFS($2:$2,$1:$1,$P$8),4,1)))),BM145,0))))</f>
        <v>7149742.5106020765</v>
      </c>
      <c r="BN151" s="5">
        <f t="shared" ref="BN151" ca="1" si="275">IF(BN$4="",0,IF(AND(BN$1=$P$8,BN145&gt;0),BN145,IF(AND(BN145&gt;0,BN147-MIN(INDIRECT(ADDRESS($B147,BO$2,4,1)&amp;":"&amp;ADDRESS($B147,SUMIFS($2:$2,$1:$1,$P$8),4,1)))&gt;0,BN147-MIN(INDIRECT(ADDRESS($B147,BO$2,4,1)&amp;":"&amp;ADDRESS($B147,SUMIFS($2:$2,$1:$1,$P$8),4,1)))&lt;BN145),BN145-(BN147-MIN(INDIRECT(ADDRESS($B147,BO$2,4,1)&amp;":"&amp;ADDRESS($B147,SUMIFS($2:$2,$1:$1,$P$8),4,1)))),IF(AND(BN145&gt;0,BN147&lt;=MIN(INDIRECT(ADDRESS($B147,BO$2,4,1)&amp;":"&amp;ADDRESS($B147,SUMIFS($2:$2,$1:$1,$P$8),4,1)))),BN145,0))))</f>
        <v>7118305.4479985731</v>
      </c>
      <c r="BO151" s="5">
        <f t="shared" ref="BO151" ca="1" si="276">IF(BO$4="",0,IF(AND(BO$1=$P$8,BO145&gt;0),BO145,IF(AND(BO145&gt;0,BO147-MIN(INDIRECT(ADDRESS($B147,BP$2,4,1)&amp;":"&amp;ADDRESS($B147,SUMIFS($2:$2,$1:$1,$P$8),4,1)))&gt;0,BO147-MIN(INDIRECT(ADDRESS($B147,BP$2,4,1)&amp;":"&amp;ADDRESS($B147,SUMIFS($2:$2,$1:$1,$P$8),4,1)))&lt;BO145),BO145-(BO147-MIN(INDIRECT(ADDRESS($B147,BP$2,4,1)&amp;":"&amp;ADDRESS($B147,SUMIFS($2:$2,$1:$1,$P$8),4,1)))),IF(AND(BO145&gt;0,BO147&lt;=MIN(INDIRECT(ADDRESS($B147,BP$2,4,1)&amp;":"&amp;ADDRESS($B147,SUMIFS($2:$2,$1:$1,$P$8),4,1)))),BO145,0))))</f>
        <v>7404278.2655061809</v>
      </c>
      <c r="BP151" s="5">
        <f t="shared" ref="BP151" ca="1" si="277">IF(BP$4="",0,IF(AND(BP$1=$P$8,BP145&gt;0),BP145,IF(AND(BP145&gt;0,BP147-MIN(INDIRECT(ADDRESS($B147,BQ$2,4,1)&amp;":"&amp;ADDRESS($B147,SUMIFS($2:$2,$1:$1,$P$8),4,1)))&gt;0,BP147-MIN(INDIRECT(ADDRESS($B147,BQ$2,4,1)&amp;":"&amp;ADDRESS($B147,SUMIFS($2:$2,$1:$1,$P$8),4,1)))&lt;BP145),BP145-(BP147-MIN(INDIRECT(ADDRESS($B147,BQ$2,4,1)&amp;":"&amp;ADDRESS($B147,SUMIFS($2:$2,$1:$1,$P$8),4,1)))),IF(AND(BP145&gt;0,BP147&lt;=MIN(INDIRECT(ADDRESS($B147,BQ$2,4,1)&amp;":"&amp;ADDRESS($B147,SUMIFS($2:$2,$1:$1,$P$8),4,1)))),BP145,0))))</f>
        <v>7747897.4419992147</v>
      </c>
      <c r="BQ151" s="5">
        <f t="shared" ref="BQ151" ca="1" si="278">IF(BQ$4="",0,IF(AND(BQ$1=$P$8,BQ145&gt;0),BQ145,IF(AND(BQ145&gt;0,BQ147-MIN(INDIRECT(ADDRESS($B147,BR$2,4,1)&amp;":"&amp;ADDRESS($B147,SUMIFS($2:$2,$1:$1,$P$8),4,1)))&gt;0,BQ147-MIN(INDIRECT(ADDRESS($B147,BR$2,4,1)&amp;":"&amp;ADDRESS($B147,SUMIFS($2:$2,$1:$1,$P$8),4,1)))&lt;BQ145),BQ145-(BQ147-MIN(INDIRECT(ADDRESS($B147,BR$2,4,1)&amp;":"&amp;ADDRESS($B147,SUMIFS($2:$2,$1:$1,$P$8),4,1)))),IF(AND(BQ145&gt;0,BQ147&lt;=MIN(INDIRECT(ADDRESS($B147,BR$2,4,1)&amp;":"&amp;ADDRESS($B147,SUMIFS($2:$2,$1:$1,$P$8),4,1)))),BQ145,0))))</f>
        <v>7482954.1062684944</v>
      </c>
      <c r="BR151" s="5">
        <f t="shared" ref="BR151" ca="1" si="279">IF(BR$4="",0,IF(AND(BR$1=$P$8,BR145&gt;0),BR145,IF(AND(BR145&gt;0,BR147-MIN(INDIRECT(ADDRESS($B147,BS$2,4,1)&amp;":"&amp;ADDRESS($B147,SUMIFS($2:$2,$1:$1,$P$8),4,1)))&gt;0,BR147-MIN(INDIRECT(ADDRESS($B147,BS$2,4,1)&amp;":"&amp;ADDRESS($B147,SUMIFS($2:$2,$1:$1,$P$8),4,1)))&lt;BR145),BR145-(BR147-MIN(INDIRECT(ADDRESS($B147,BS$2,4,1)&amp;":"&amp;ADDRESS($B147,SUMIFS($2:$2,$1:$1,$P$8),4,1)))),IF(AND(BR145&gt;0,BR147&lt;=MIN(INDIRECT(ADDRESS($B147,BS$2,4,1)&amp;":"&amp;ADDRESS($B147,SUMIFS($2:$2,$1:$1,$P$8),4,1)))),BR145,0))))</f>
        <v>7734097.4880603822</v>
      </c>
      <c r="BS151" s="5">
        <f t="shared" ref="BS151" ca="1" si="280">IF(BS$4="",0,IF(AND(BS$1=$P$8,BS145&gt;0),BS145,IF(AND(BS145&gt;0,BS147-MIN(INDIRECT(ADDRESS($B147,BT$2,4,1)&amp;":"&amp;ADDRESS($B147,SUMIFS($2:$2,$1:$1,$P$8),4,1)))&gt;0,BS147-MIN(INDIRECT(ADDRESS($B147,BT$2,4,1)&amp;":"&amp;ADDRESS($B147,SUMIFS($2:$2,$1:$1,$P$8),4,1)))&lt;BS145),BS145-(BS147-MIN(INDIRECT(ADDRESS($B147,BT$2,4,1)&amp;":"&amp;ADDRESS($B147,SUMIFS($2:$2,$1:$1,$P$8),4,1)))),IF(AND(BS145&gt;0,BS147&lt;=MIN(INDIRECT(ADDRESS($B147,BT$2,4,1)&amp;":"&amp;ADDRESS($B147,SUMIFS($2:$2,$1:$1,$P$8),4,1)))),BS145,0))))</f>
        <v>7756946.3522113161</v>
      </c>
      <c r="BT151" s="5">
        <f t="shared" ref="BT151" ca="1" si="281">IF(BT$4="",0,IF(AND(BT$1=$P$8,BT145&gt;0),BT145,IF(AND(BT145&gt;0,BT147-MIN(INDIRECT(ADDRESS($B147,BU$2,4,1)&amp;":"&amp;ADDRESS($B147,SUMIFS($2:$2,$1:$1,$P$8),4,1)))&gt;0,BT147-MIN(INDIRECT(ADDRESS($B147,BU$2,4,1)&amp;":"&amp;ADDRESS($B147,SUMIFS($2:$2,$1:$1,$P$8),4,1)))&lt;BT145),BT145-(BT147-MIN(INDIRECT(ADDRESS($B147,BU$2,4,1)&amp;":"&amp;ADDRESS($B147,SUMIFS($2:$2,$1:$1,$P$8),4,1)))),IF(AND(BT145&gt;0,BT147&lt;=MIN(INDIRECT(ADDRESS($B147,BU$2,4,1)&amp;":"&amp;ADDRESS($B147,SUMIFS($2:$2,$1:$1,$P$8),4,1)))),BT145,0))))</f>
        <v>7091296.2865944747</v>
      </c>
      <c r="BU151" s="5">
        <f t="shared" ref="BU151" ca="1" si="282">IF(BU$4="",0,IF(AND(BU$1=$P$8,BU145&gt;0),BU145,IF(AND(BU145&gt;0,BU147-MIN(INDIRECT(ADDRESS($B147,BV$2,4,1)&amp;":"&amp;ADDRESS($B147,SUMIFS($2:$2,$1:$1,$P$8),4,1)))&gt;0,BU147-MIN(INDIRECT(ADDRESS($B147,BV$2,4,1)&amp;":"&amp;ADDRESS($B147,SUMIFS($2:$2,$1:$1,$P$8),4,1)))&lt;BU145),BU145-(BU147-MIN(INDIRECT(ADDRESS($B147,BV$2,4,1)&amp;":"&amp;ADDRESS($B147,SUMIFS($2:$2,$1:$1,$P$8),4,1)))),IF(AND(BU145&gt;0,BU147&lt;=MIN(INDIRECT(ADDRESS($B147,BV$2,4,1)&amp;":"&amp;ADDRESS($B147,SUMIFS($2:$2,$1:$1,$P$8),4,1)))),BU145,0))))</f>
        <v>7338691.9980014861</v>
      </c>
      <c r="BV151" s="5">
        <f t="shared" ref="BV151" ca="1" si="283">IF(BV$4="",0,IF(AND(BV$1=$P$8,BV145&gt;0),BV145,IF(AND(BV145&gt;0,BV147-MIN(INDIRECT(ADDRESS($B147,BW$2,4,1)&amp;":"&amp;ADDRESS($B147,SUMIFS($2:$2,$1:$1,$P$8),4,1)))&gt;0,BV147-MIN(INDIRECT(ADDRESS($B147,BW$2,4,1)&amp;":"&amp;ADDRESS($B147,SUMIFS($2:$2,$1:$1,$P$8),4,1)))&lt;BV145),BV145-(BV147-MIN(INDIRECT(ADDRESS($B147,BW$2,4,1)&amp;":"&amp;ADDRESS($B147,SUMIFS($2:$2,$1:$1,$P$8),4,1)))),IF(AND(BV145&gt;0,BV147&lt;=MIN(INDIRECT(ADDRESS($B147,BW$2,4,1)&amp;":"&amp;ADDRESS($B147,SUMIFS($2:$2,$1:$1,$P$8),4,1)))),BV145,0))))</f>
        <v>7661461.9638935849</v>
      </c>
      <c r="BW151" s="5">
        <f t="shared" ref="BW151" ca="1" si="284">IF(BW$4="",0,IF(AND(BW$1=$P$8,BW145&gt;0),BW145,IF(AND(BW145&gt;0,BW147-MIN(INDIRECT(ADDRESS($B147,BX$2,4,1)&amp;":"&amp;ADDRESS($B147,SUMIFS($2:$2,$1:$1,$P$8),4,1)))&gt;0,BW147-MIN(INDIRECT(ADDRESS($B147,BX$2,4,1)&amp;":"&amp;ADDRESS($B147,SUMIFS($2:$2,$1:$1,$P$8),4,1)))&lt;BW145),BW145-(BW147-MIN(INDIRECT(ADDRESS($B147,BX$2,4,1)&amp;":"&amp;ADDRESS($B147,SUMIFS($2:$2,$1:$1,$P$8),4,1)))),IF(AND(BW145&gt;0,BW147&lt;=MIN(INDIRECT(ADDRESS($B147,BX$2,4,1)&amp;":"&amp;ADDRESS($B147,SUMIFS($2:$2,$1:$1,$P$8),4,1)))),BW145,0))))</f>
        <v>7306177.8823932782</v>
      </c>
      <c r="BX151" s="5">
        <f t="shared" ref="BX151" ca="1" si="285">IF(BX$4="",0,IF(AND(BX$1=$P$8,BX145&gt;0),BX145,IF(AND(BX145&gt;0,BX147-MIN(INDIRECT(ADDRESS($B147,BY$2,4,1)&amp;":"&amp;ADDRESS($B147,SUMIFS($2:$2,$1:$1,$P$8),4,1)))&gt;0,BX147-MIN(INDIRECT(ADDRESS($B147,BY$2,4,1)&amp;":"&amp;ADDRESS($B147,SUMIFS($2:$2,$1:$1,$P$8),4,1)))&lt;BX145),BX145-(BX147-MIN(INDIRECT(ADDRESS($B147,BY$2,4,1)&amp;":"&amp;ADDRESS($B147,SUMIFS($2:$2,$1:$1,$P$8),4,1)))),IF(AND(BX145&gt;0,BX147&lt;=MIN(INDIRECT(ADDRESS($B147,BY$2,4,1)&amp;":"&amp;ADDRESS($B147,SUMIFS($2:$2,$1:$1,$P$8),4,1)))),BX145,0))))</f>
        <v>7412282.9131966978</v>
      </c>
      <c r="BY151" s="5">
        <f t="shared" ref="BY151" ca="1" si="286">IF(BY$4="",0,IF(AND(BY$1=$P$8,BY145&gt;0),BY145,IF(AND(BY145&gt;0,BY147-MIN(INDIRECT(ADDRESS($B147,BZ$2,4,1)&amp;":"&amp;ADDRESS($B147,SUMIFS($2:$2,$1:$1,$P$8),4,1)))&gt;0,BY147-MIN(INDIRECT(ADDRESS($B147,BZ$2,4,1)&amp;":"&amp;ADDRESS($B147,SUMIFS($2:$2,$1:$1,$P$8),4,1)))&lt;BY145),BY145-(BY147-MIN(INDIRECT(ADDRESS($B147,BZ$2,4,1)&amp;":"&amp;ADDRESS($B147,SUMIFS($2:$2,$1:$1,$P$8),4,1)))),IF(AND(BY145&gt;0,BY147&lt;=MIN(INDIRECT(ADDRESS($B147,BZ$2,4,1)&amp;":"&amp;ADDRESS($B147,SUMIFS($2:$2,$1:$1,$P$8),4,1)))),BY145,0))))</f>
        <v>7296354.4126538727</v>
      </c>
      <c r="BZ151" s="5">
        <f t="shared" ref="BZ151" ca="1" si="287">IF(BZ$4="",0,IF(AND(BZ$1=$P$8,BZ145&gt;0),BZ145,IF(AND(BZ145&gt;0,BZ147-MIN(INDIRECT(ADDRESS($B147,CA$2,4,1)&amp;":"&amp;ADDRESS($B147,SUMIFS($2:$2,$1:$1,$P$8),4,1)))&gt;0,BZ147-MIN(INDIRECT(ADDRESS($B147,CA$2,4,1)&amp;":"&amp;ADDRESS($B147,SUMIFS($2:$2,$1:$1,$P$8),4,1)))&lt;BZ145),BZ145-(BZ147-MIN(INDIRECT(ADDRESS($B147,CA$2,4,1)&amp;":"&amp;ADDRESS($B147,SUMIFS($2:$2,$1:$1,$P$8),4,1)))),IF(AND(BZ145&gt;0,BZ147&lt;=MIN(INDIRECT(ADDRESS($B147,CA$2,4,1)&amp;":"&amp;ADDRESS($B147,SUMIFS($2:$2,$1:$1,$P$8),4,1)))),BZ145,0))))</f>
        <v>7036704.9527102401</v>
      </c>
      <c r="CA151" s="5">
        <f t="shared" ref="CA151" ca="1" si="288">IF(CA$4="",0,IF(AND(CA$1=$P$8,CA145&gt;0),CA145,IF(AND(CA145&gt;0,CA147-MIN(INDIRECT(ADDRESS($B147,CB$2,4,1)&amp;":"&amp;ADDRESS($B147,SUMIFS($2:$2,$1:$1,$P$8),4,1)))&gt;0,CA147-MIN(INDIRECT(ADDRESS($B147,CB$2,4,1)&amp;":"&amp;ADDRESS($B147,SUMIFS($2:$2,$1:$1,$P$8),4,1)))&lt;CA145),CA145-(CA147-MIN(INDIRECT(ADDRESS($B147,CB$2,4,1)&amp;":"&amp;ADDRESS($B147,SUMIFS($2:$2,$1:$1,$P$8),4,1)))),IF(AND(CA145&gt;0,CA147&lt;=MIN(INDIRECT(ADDRESS($B147,CB$2,4,1)&amp;":"&amp;ADDRESS($B147,SUMIFS($2:$2,$1:$1,$P$8),4,1)))),CA145,0))))</f>
        <v>7280839.3136952566</v>
      </c>
      <c r="CB151" s="5">
        <f t="shared" ref="CB151" ca="1" si="289">IF(CB$4="",0,IF(AND(CB$1=$P$8,CB145&gt;0),CB145,IF(AND(CB145&gt;0,CB147-MIN(INDIRECT(ADDRESS($B147,CC$2,4,1)&amp;":"&amp;ADDRESS($B147,SUMIFS($2:$2,$1:$1,$P$8),4,1)))&gt;0,CB147-MIN(INDIRECT(ADDRESS($B147,CC$2,4,1)&amp;":"&amp;ADDRESS($B147,SUMIFS($2:$2,$1:$1,$P$8),4,1)))&lt;CB145),CB145-(CB147-MIN(INDIRECT(ADDRESS($B147,CC$2,4,1)&amp;":"&amp;ADDRESS($B147,SUMIFS($2:$2,$1:$1,$P$8),4,1)))),IF(AND(CB145&gt;0,CB147&lt;=MIN(INDIRECT(ADDRESS($B147,CC$2,4,1)&amp;":"&amp;ADDRESS($B147,SUMIFS($2:$2,$1:$1,$P$8),4,1)))),CB145,0))))</f>
        <v>7666314.025158939</v>
      </c>
      <c r="CC151" s="5">
        <f t="shared" ref="CC151" ca="1" si="290">IF(CC$4="",0,IF(AND(CC$1=$P$8,CC145&gt;0),CC145,IF(AND(CC145&gt;0,CC147-MIN(INDIRECT(ADDRESS($B147,CD$2,4,1)&amp;":"&amp;ADDRESS($B147,SUMIFS($2:$2,$1:$1,$P$8),4,1)))&gt;0,CC147-MIN(INDIRECT(ADDRESS($B147,CD$2,4,1)&amp;":"&amp;ADDRESS($B147,SUMIFS($2:$2,$1:$1,$P$8),4,1)))&lt;CC145),CC145-(CC147-MIN(INDIRECT(ADDRESS($B147,CD$2,4,1)&amp;":"&amp;ADDRESS($B147,SUMIFS($2:$2,$1:$1,$P$8),4,1)))),IF(AND(CC145&gt;0,CC147&lt;=MIN(INDIRECT(ADDRESS($B147,CD$2,4,1)&amp;":"&amp;ADDRESS($B147,SUMIFS($2:$2,$1:$1,$P$8),4,1)))),CC145,0))))</f>
        <v>7681783.2771127867</v>
      </c>
      <c r="CD151" s="5">
        <f t="shared" ref="CD151" ca="1" si="291">IF(CD$4="",0,IF(AND(CD$1=$P$8,CD145&gt;0),CD145,IF(AND(CD145&gt;0,CD147-MIN(INDIRECT(ADDRESS($B147,CE$2,4,1)&amp;":"&amp;ADDRESS($B147,SUMIFS($2:$2,$1:$1,$P$8),4,1)))&gt;0,CD147-MIN(INDIRECT(ADDRESS($B147,CE$2,4,1)&amp;":"&amp;ADDRESS($B147,SUMIFS($2:$2,$1:$1,$P$8),4,1)))&lt;CD145),CD145-(CD147-MIN(INDIRECT(ADDRESS($B147,CE$2,4,1)&amp;":"&amp;ADDRESS($B147,SUMIFS($2:$2,$1:$1,$P$8),4,1)))),IF(AND(CD145&gt;0,CD147&lt;=MIN(INDIRECT(ADDRESS($B147,CE$2,4,1)&amp;":"&amp;ADDRESS($B147,SUMIFS($2:$2,$1:$1,$P$8),4,1)))),CD145,0))))</f>
        <v>7826923.8530314667</v>
      </c>
      <c r="CE151" s="5">
        <f t="shared" ref="CE151" ca="1" si="292">IF(CE$4="",0,IF(AND(CE$1=$P$8,CE145&gt;0),CE145,IF(AND(CE145&gt;0,CE147-MIN(INDIRECT(ADDRESS($B147,CF$2,4,1)&amp;":"&amp;ADDRESS($B147,SUMIFS($2:$2,$1:$1,$P$8),4,1)))&gt;0,CE147-MIN(INDIRECT(ADDRESS($B147,CF$2,4,1)&amp;":"&amp;ADDRESS($B147,SUMIFS($2:$2,$1:$1,$P$8),4,1)))&lt;CE145),CE145-(CE147-MIN(INDIRECT(ADDRESS($B147,CF$2,4,1)&amp;":"&amp;ADDRESS($B147,SUMIFS($2:$2,$1:$1,$P$8),4,1)))),IF(AND(CE145&gt;0,CE147&lt;=MIN(INDIRECT(ADDRESS($B147,CF$2,4,1)&amp;":"&amp;ADDRESS($B147,SUMIFS($2:$2,$1:$1,$P$8),4,1)))),CE145,0))))</f>
        <v>7850330.4490546687</v>
      </c>
      <c r="CF151" s="5">
        <f t="shared" ref="CF151" ca="1" si="293">IF(CF$4="",0,IF(AND(CF$1=$P$8,CF145&gt;0),CF145,IF(AND(CF145&gt;0,CF147-MIN(INDIRECT(ADDRESS($B147,CG$2,4,1)&amp;":"&amp;ADDRESS($B147,SUMIFS($2:$2,$1:$1,$P$8),4,1)))&gt;0,CF147-MIN(INDIRECT(ADDRESS($B147,CG$2,4,1)&amp;":"&amp;ADDRESS($B147,SUMIFS($2:$2,$1:$1,$P$8),4,1)))&lt;CF145),CF145-(CF147-MIN(INDIRECT(ADDRESS($B147,CG$2,4,1)&amp;":"&amp;ADDRESS($B147,SUMIFS($2:$2,$1:$1,$P$8),4,1)))),IF(AND(CF145&gt;0,CF147&lt;=MIN(INDIRECT(ADDRESS($B147,CG$2,4,1)&amp;":"&amp;ADDRESS($B147,SUMIFS($2:$2,$1:$1,$P$8),4,1)))),CF145,0))))</f>
        <v>0</v>
      </c>
    </row>
    <row r="152" spans="2:84" x14ac:dyDescent="0.3">
      <c r="X152" s="109"/>
    </row>
    <row r="153" spans="2:84" x14ac:dyDescent="0.3">
      <c r="B153" s="13">
        <f>ROW()</f>
        <v>153</v>
      </c>
      <c r="H153" s="1" t="s">
        <v>246</v>
      </c>
      <c r="M153" s="53" t="s">
        <v>18</v>
      </c>
      <c r="P153" s="72" t="str">
        <f>Lists!$AI$19</f>
        <v>FCF(-)</v>
      </c>
      <c r="U153" s="5">
        <f ca="1">SUM(INDIRECT(ADDRESS($B153,$X$2)&amp;":"&amp;ADDRESS($B153,$X$2-1+$P$8)))</f>
        <v>-16135813.445053734</v>
      </c>
      <c r="X153" s="5">
        <f ca="1">IF(X$4="",0,IF(X151&gt;0,0,IF(X147-W147&gt;0,0,IF(X147-SUM($W153:W153)&gt;0,0,X147-SUM($W153:W153)))))</f>
        <v>0</v>
      </c>
      <c r="Y153" s="5">
        <f ca="1">IF(Y$4="",0,IF(Y151&gt;0,0,IF(Y147-X147&gt;0,0,IF(Y147-SUM($W153:X153)&gt;0,0,Y147-SUM($W153:X153)))))</f>
        <v>0</v>
      </c>
      <c r="Z153" s="5">
        <f ca="1">IF(Z$4="",0,IF(Z151&gt;0,0,IF(Z147-Y147&gt;0,0,IF(Z147-SUM($W153:Y153)&gt;0,0,Z147-SUM($W153:Y153)))))</f>
        <v>0</v>
      </c>
      <c r="AA153" s="5">
        <f ca="1">IF(AA$4="",0,IF(AA151&gt;0,0,IF(AA147-Z147&gt;0,0,IF(AA147-SUM($W153:Z153)&gt;0,0,AA147-SUM($W153:Z153)))))</f>
        <v>0</v>
      </c>
      <c r="AB153" s="5">
        <f ca="1">IF(AB$4="",0,IF(AB151&gt;0,0,IF(AB147-AA147&gt;0,0,IF(AB147-SUM($W153:AA153)&gt;0,0,AB147-SUM($W153:AA153)))))</f>
        <v>0</v>
      </c>
      <c r="AC153" s="5">
        <f ca="1">IF(AC$4="",0,IF(AC151&gt;0,0,IF(AC147-AB147&gt;0,0,IF(AC147-SUM($W153:AB153)&gt;0,0,AC147-SUM($W153:AB153)))))</f>
        <v>0</v>
      </c>
      <c r="AD153" s="5">
        <f ca="1">IF(AD$4="",0,IF(AD151&gt;0,0,IF(AD147-AC147&gt;0,0,IF(AD147-SUM($W153:AC153)&gt;0,0,AD147-SUM($W153:AC153)))))</f>
        <v>0</v>
      </c>
      <c r="AE153" s="5">
        <f ca="1">IF(AE$4="",0,IF(AE151&gt;0,0,IF(AE147-AD147&gt;0,0,IF(AE147-SUM($W153:AD153)&gt;0,0,AE147-SUM($W153:AD153)))))</f>
        <v>0</v>
      </c>
      <c r="AF153" s="5">
        <f ca="1">IF(AF$4="",0,IF(AF151&gt;0,0,IF(AF147-AE147&gt;0,0,IF(AF147-SUM($W153:AE153)&gt;0,0,AF147-SUM($W153:AE153)))))</f>
        <v>0</v>
      </c>
      <c r="AG153" s="5">
        <f ca="1">IF(AG$4="",0,IF(AG151&gt;0,0,IF(AG147-AF147&gt;0,0,IF(AG147-SUM($W153:AF153)&gt;0,0,AG147-SUM($W153:AF153)))))</f>
        <v>-3891000</v>
      </c>
      <c r="AH153" s="5">
        <f ca="1">IF(AH$4="",0,IF(AH151&gt;0,0,IF(AH147-AG147&gt;0,0,IF(AH147-SUM($W153:AG153)&gt;0,0,AH147-SUM($W153:AG153)))))</f>
        <v>-4084500</v>
      </c>
      <c r="AI153" s="5">
        <f ca="1">IF(AI$4="",0,IF(AI151&gt;0,0,IF(AI147-AH147&gt;0,0,IF(AI147-SUM($W153:AH153)&gt;0,0,AI147-SUM($W153:AH153)))))</f>
        <v>-2604500</v>
      </c>
      <c r="AJ153" s="5">
        <f ca="1">IF(AJ$4="",0,IF(AJ151&gt;0,0,IF(AJ147-AI147&gt;0,0,IF(AJ147-SUM($W153:AI153)&gt;0,0,AJ147-SUM($W153:AI153)))))</f>
        <v>-1943840.4159733336</v>
      </c>
      <c r="AK153" s="5">
        <f ca="1">IF(AK$4="",0,IF(AK151&gt;0,0,IF(AK147-AJ147&gt;0,0,IF(AK147-SUM($W153:AJ153)&gt;0,0,AK147-SUM($W153:AJ153)))))</f>
        <v>-2031577.4254000001</v>
      </c>
      <c r="AL153" s="5">
        <f ca="1">IF(AL$4="",0,IF(AL151&gt;0,0,IF(AL147-AK147&gt;0,0,IF(AL147-SUM($W153:AK153)&gt;0,0,AL147-SUM($W153:AK153)))))</f>
        <v>-1064908.7412900012</v>
      </c>
      <c r="AM153" s="5">
        <f ca="1">IF(AM$4="",0,IF(AM151&gt;0,0,IF(AM147-AL147&gt;0,0,IF(AM147-SUM($W153:AL153)&gt;0,0,AM147-SUM($W153:AL153)))))</f>
        <v>-515486.86239039898</v>
      </c>
      <c r="AN153" s="5">
        <f ca="1">IF(AN$4="",0,IF(AN151&gt;0,0,IF(AN147-AM147&gt;0,0,IF(AN147-SUM($W153:AM153)&gt;0,0,AN147-SUM($W153:AM153)))))</f>
        <v>0</v>
      </c>
      <c r="AO153" s="5">
        <f ca="1">IF(AO$4="",0,IF(AO151&gt;0,0,IF(AO147-AN147&gt;0,0,IF(AO147-SUM($W153:AN153)&gt;0,0,AO147-SUM($W153:AN153)))))</f>
        <v>0</v>
      </c>
      <c r="AP153" s="5">
        <f ca="1">IF(AP$4="",0,IF(AP151&gt;0,0,IF(AP147-AO147&gt;0,0,IF(AP147-SUM($W153:AO153)&gt;0,0,AP147-SUM($W153:AO153)))))</f>
        <v>0</v>
      </c>
      <c r="AQ153" s="5">
        <f ca="1">IF(AQ$4="",0,IF(AQ151&gt;0,0,IF(AQ147-AP147&gt;0,0,IF(AQ147-SUM($W153:AP153)&gt;0,0,AQ147-SUM($W153:AP153)))))</f>
        <v>0</v>
      </c>
      <c r="AR153" s="5">
        <f ca="1">IF(AR$4="",0,IF(AR151&gt;0,0,IF(AR147-AQ147&gt;0,0,IF(AR147-SUM($W153:AQ153)&gt;0,0,AR147-SUM($W153:AQ153)))))</f>
        <v>0</v>
      </c>
      <c r="AS153" s="5">
        <f ca="1">IF(AS$4="",0,IF(AS151&gt;0,0,IF(AS147-AR147&gt;0,0,IF(AS147-SUM($W153:AR153)&gt;0,0,AS147-SUM($W153:AR153)))))</f>
        <v>0</v>
      </c>
      <c r="AT153" s="5">
        <f ca="1">IF(AT$4="",0,IF(AT151&gt;0,0,IF(AT147-AS147&gt;0,0,IF(AT147-SUM($W153:AS153)&gt;0,0,AT147-SUM($W153:AS153)))))</f>
        <v>0</v>
      </c>
      <c r="AU153" s="5">
        <f ca="1">IF(AU$4="",0,IF(AU151&gt;0,0,IF(AU147-AT147&gt;0,0,IF(AU147-SUM($W153:AT153)&gt;0,0,AU147-SUM($W153:AT153)))))</f>
        <v>0</v>
      </c>
      <c r="AV153" s="5">
        <f ca="1">IF(AV$4="",0,IF(AV151&gt;0,0,IF(AV147-AU147&gt;0,0,IF(AV147-SUM($W153:AU153)&gt;0,0,AV147-SUM($W153:AU153)))))</f>
        <v>0</v>
      </c>
      <c r="AW153" s="5">
        <f ca="1">IF(AW$4="",0,IF(AW151&gt;0,0,IF(AW147-AV147&gt;0,0,IF(AW147-SUM($W153:AV153)&gt;0,0,AW147-SUM($W153:AV153)))))</f>
        <v>0</v>
      </c>
      <c r="AX153" s="5">
        <f ca="1">IF(AX$4="",0,IF(AX151&gt;0,0,IF(AX147-AW147&gt;0,0,IF(AX147-SUM($W153:AW153)&gt;0,0,AX147-SUM($W153:AW153)))))</f>
        <v>0</v>
      </c>
      <c r="AY153" s="5">
        <f ca="1">IF(AY$4="",0,IF(AY151&gt;0,0,IF(AY147-AX147&gt;0,0,IF(AY147-SUM($W153:AX153)&gt;0,0,AY147-SUM($W153:AX153)))))</f>
        <v>0</v>
      </c>
      <c r="AZ153" s="5">
        <f ca="1">IF(AZ$4="",0,IF(AZ151&gt;0,0,IF(AZ147-AY147&gt;0,0,IF(AZ147-SUM($W153:AY153)&gt;0,0,AZ147-SUM($W153:AY153)))))</f>
        <v>0</v>
      </c>
      <c r="BA153" s="5">
        <f ca="1">IF(BA$4="",0,IF(BA151&gt;0,0,IF(BA147-AZ147&gt;0,0,IF(BA147-SUM($W153:AZ153)&gt;0,0,BA147-SUM($W153:AZ153)))))</f>
        <v>0</v>
      </c>
      <c r="BB153" s="5">
        <f ca="1">IF(BB$4="",0,IF(BB151&gt;0,0,IF(BB147-BA147&gt;0,0,IF(BB147-SUM($W153:BA153)&gt;0,0,BB147-SUM($W153:BA153)))))</f>
        <v>0</v>
      </c>
      <c r="BC153" s="5">
        <f ca="1">IF(BC$4="",0,IF(BC151&gt;0,0,IF(BC147-BB147&gt;0,0,IF(BC147-SUM($W153:BB153)&gt;0,0,BC147-SUM($W153:BB153)))))</f>
        <v>0</v>
      </c>
      <c r="BD153" s="5">
        <f ca="1">IF(BD$4="",0,IF(BD151&gt;0,0,IF(BD147-BC147&gt;0,0,IF(BD147-SUM($W153:BC153)&gt;0,0,BD147-SUM($W153:BC153)))))</f>
        <v>0</v>
      </c>
      <c r="BE153" s="5">
        <f ca="1">IF(BE$4="",0,IF(BE151&gt;0,0,IF(BE147-BD147&gt;0,0,IF(BE147-SUM($W153:BD153)&gt;0,0,BE147-SUM($W153:BD153)))))</f>
        <v>0</v>
      </c>
      <c r="BF153" s="5">
        <f ca="1">IF(BF$4="",0,IF(BF151&gt;0,0,IF(BF147-BE147&gt;0,0,IF(BF147-SUM($W153:BE153)&gt;0,0,BF147-SUM($W153:BE153)))))</f>
        <v>0</v>
      </c>
      <c r="BG153" s="5">
        <f ca="1">IF(BG$4="",0,IF(BG151&gt;0,0,IF(BG147-BF147&gt;0,0,IF(BG147-SUM($W153:BF153)&gt;0,0,BG147-SUM($W153:BF153)))))</f>
        <v>0</v>
      </c>
      <c r="BH153" s="5">
        <f ca="1">IF(BH$4="",0,IF(BH151&gt;0,0,IF(BH147-BG147&gt;0,0,IF(BH147-SUM($W153:BG153)&gt;0,0,BH147-SUM($W153:BG153)))))</f>
        <v>0</v>
      </c>
      <c r="BI153" s="5">
        <f ca="1">IF(BI$4="",0,IF(BI151&gt;0,0,IF(BI147-BH147&gt;0,0,IF(BI147-SUM($W153:BH153)&gt;0,0,BI147-SUM($W153:BH153)))))</f>
        <v>0</v>
      </c>
      <c r="BJ153" s="5">
        <f ca="1">IF(BJ$4="",0,IF(BJ151&gt;0,0,IF(BJ147-BI147&gt;0,0,IF(BJ147-SUM($W153:BI153)&gt;0,0,BJ147-SUM($W153:BI153)))))</f>
        <v>0</v>
      </c>
      <c r="BK153" s="5">
        <f ca="1">IF(BK$4="",0,IF(BK151&gt;0,0,IF(BK147-BJ147&gt;0,0,IF(BK147-SUM($W153:BJ153)&gt;0,0,BK147-SUM($W153:BJ153)))))</f>
        <v>0</v>
      </c>
      <c r="BL153" s="5">
        <f ca="1">IF(BL$4="",0,IF(BL151&gt;0,0,IF(BL147-BK147&gt;0,0,IF(BL147-SUM($W153:BK153)&gt;0,0,BL147-SUM($W153:BK153)))))</f>
        <v>0</v>
      </c>
      <c r="BM153" s="5">
        <f ca="1">IF(BM$4="",0,IF(BM151&gt;0,0,IF(BM147-BL147&gt;0,0,IF(BM147-SUM($W153:BL153)&gt;0,0,BM147-SUM($W153:BL153)))))</f>
        <v>0</v>
      </c>
      <c r="BN153" s="5">
        <f ca="1">IF(BN$4="",0,IF(BN151&gt;0,0,IF(BN147-BM147&gt;0,0,IF(BN147-SUM($W153:BM153)&gt;0,0,BN147-SUM($W153:BM153)))))</f>
        <v>0</v>
      </c>
      <c r="BO153" s="5">
        <f ca="1">IF(BO$4="",0,IF(BO151&gt;0,0,IF(BO147-BN147&gt;0,0,IF(BO147-SUM($W153:BN153)&gt;0,0,BO147-SUM($W153:BN153)))))</f>
        <v>0</v>
      </c>
      <c r="BP153" s="5">
        <f ca="1">IF(BP$4="",0,IF(BP151&gt;0,0,IF(BP147-BO147&gt;0,0,IF(BP147-SUM($W153:BO153)&gt;0,0,BP147-SUM($W153:BO153)))))</f>
        <v>0</v>
      </c>
      <c r="BQ153" s="5">
        <f ca="1">IF(BQ$4="",0,IF(BQ151&gt;0,0,IF(BQ147-BP147&gt;0,0,IF(BQ147-SUM($W153:BP153)&gt;0,0,BQ147-SUM($W153:BP153)))))</f>
        <v>0</v>
      </c>
      <c r="BR153" s="5">
        <f ca="1">IF(BR$4="",0,IF(BR151&gt;0,0,IF(BR147-BQ147&gt;0,0,IF(BR147-SUM($W153:BQ153)&gt;0,0,BR147-SUM($W153:BQ153)))))</f>
        <v>0</v>
      </c>
      <c r="BS153" s="5">
        <f ca="1">IF(BS$4="",0,IF(BS151&gt;0,0,IF(BS147-BR147&gt;0,0,IF(BS147-SUM($W153:BR153)&gt;0,0,BS147-SUM($W153:BR153)))))</f>
        <v>0</v>
      </c>
      <c r="BT153" s="5">
        <f ca="1">IF(BT$4="",0,IF(BT151&gt;0,0,IF(BT147-BS147&gt;0,0,IF(BT147-SUM($W153:BS153)&gt;0,0,BT147-SUM($W153:BS153)))))</f>
        <v>0</v>
      </c>
      <c r="BU153" s="5">
        <f ca="1">IF(BU$4="",0,IF(BU151&gt;0,0,IF(BU147-BT147&gt;0,0,IF(BU147-SUM($W153:BT153)&gt;0,0,BU147-SUM($W153:BT153)))))</f>
        <v>0</v>
      </c>
      <c r="BV153" s="5">
        <f ca="1">IF(BV$4="",0,IF(BV151&gt;0,0,IF(BV147-BU147&gt;0,0,IF(BV147-SUM($W153:BU153)&gt;0,0,BV147-SUM($W153:BU153)))))</f>
        <v>0</v>
      </c>
      <c r="BW153" s="5">
        <f ca="1">IF(BW$4="",0,IF(BW151&gt;0,0,IF(BW147-BV147&gt;0,0,IF(BW147-SUM($W153:BV153)&gt;0,0,BW147-SUM($W153:BV153)))))</f>
        <v>0</v>
      </c>
      <c r="BX153" s="5">
        <f ca="1">IF(BX$4="",0,IF(BX151&gt;0,0,IF(BX147-BW147&gt;0,0,IF(BX147-SUM($W153:BW153)&gt;0,0,BX147-SUM($W153:BW153)))))</f>
        <v>0</v>
      </c>
      <c r="BY153" s="5">
        <f ca="1">IF(BY$4="",0,IF(BY151&gt;0,0,IF(BY147-BX147&gt;0,0,IF(BY147-SUM($W153:BX153)&gt;0,0,BY147-SUM($W153:BX153)))))</f>
        <v>0</v>
      </c>
      <c r="BZ153" s="5">
        <f ca="1">IF(BZ$4="",0,IF(BZ151&gt;0,0,IF(BZ147-BY147&gt;0,0,IF(BZ147-SUM($W153:BY153)&gt;0,0,BZ147-SUM($W153:BY153)))))</f>
        <v>0</v>
      </c>
      <c r="CA153" s="5">
        <f ca="1">IF(CA$4="",0,IF(CA151&gt;0,0,IF(CA147-BZ147&gt;0,0,IF(CA147-SUM($W153:BZ153)&gt;0,0,CA147-SUM($W153:BZ153)))))</f>
        <v>0</v>
      </c>
      <c r="CB153" s="5">
        <f ca="1">IF(CB$4="",0,IF(CB151&gt;0,0,IF(CB147-CA147&gt;0,0,IF(CB147-SUM($W153:CA153)&gt;0,0,CB147-SUM($W153:CA153)))))</f>
        <v>0</v>
      </c>
      <c r="CC153" s="5">
        <f ca="1">IF(CC$4="",0,IF(CC151&gt;0,0,IF(CC147-CB147&gt;0,0,IF(CC147-SUM($W153:CB153)&gt;0,0,CC147-SUM($W153:CB153)))))</f>
        <v>0</v>
      </c>
      <c r="CD153" s="5">
        <f ca="1">IF(CD$4="",0,IF(CD151&gt;0,0,IF(CD147-CC147&gt;0,0,IF(CD147-SUM($W153:CC153)&gt;0,0,CD147-SUM($W153:CC153)))))</f>
        <v>0</v>
      </c>
      <c r="CE153" s="5">
        <f ca="1">IF(CE$4="",0,IF(CE151&gt;0,0,IF(CE147-CD147&gt;0,0,IF(CE147-SUM($W153:CD153)&gt;0,0,CE147-SUM($W153:CD153)))))</f>
        <v>0</v>
      </c>
      <c r="CF153" s="5">
        <f ca="1">IF(CF$4="",0,IF(CF151&gt;0,0,IF(CF147-CE147&gt;0,0,IF(CF147-SUM($W153:CE153)&gt;0,0,CF147-SUM($W153:CE153)))))</f>
        <v>0</v>
      </c>
    </row>
    <row r="155" spans="2:84" x14ac:dyDescent="0.3">
      <c r="B155" s="13">
        <f>ROW()</f>
        <v>155</v>
      </c>
      <c r="H155" s="1" t="s">
        <v>247</v>
      </c>
      <c r="M155" s="53" t="s">
        <v>18</v>
      </c>
      <c r="P155" s="72" t="str">
        <f>Lists!$AI$20</f>
        <v>FCF</v>
      </c>
      <c r="U155" s="5">
        <f ca="1">SUM(INDIRECT(ADDRESS($B155,$X$2)&amp;":"&amp;ADDRESS($B155,$X$2-1+$P$8)))</f>
        <v>233846956.86235967</v>
      </c>
      <c r="X155" s="5">
        <f ca="1">IF(X$4="",0,X151+X153)</f>
        <v>0</v>
      </c>
      <c r="Y155" s="5">
        <f t="shared" ref="Y155:CF155" ca="1" si="294">IF(Y$4="",0,Y151+Y153)</f>
        <v>0</v>
      </c>
      <c r="Z155" s="5">
        <f t="shared" ca="1" si="294"/>
        <v>0</v>
      </c>
      <c r="AA155" s="5">
        <f t="shared" ca="1" si="294"/>
        <v>0</v>
      </c>
      <c r="AB155" s="5">
        <f t="shared" ca="1" si="294"/>
        <v>0</v>
      </c>
      <c r="AC155" s="5">
        <f t="shared" ca="1" si="294"/>
        <v>0</v>
      </c>
      <c r="AD155" s="5">
        <f t="shared" ca="1" si="294"/>
        <v>0</v>
      </c>
      <c r="AE155" s="5">
        <f t="shared" ca="1" si="294"/>
        <v>0</v>
      </c>
      <c r="AF155" s="5">
        <f t="shared" ca="1" si="294"/>
        <v>0</v>
      </c>
      <c r="AG155" s="5">
        <f t="shared" ca="1" si="294"/>
        <v>-3891000</v>
      </c>
      <c r="AH155" s="5">
        <f t="shared" ca="1" si="294"/>
        <v>-4084500</v>
      </c>
      <c r="AI155" s="5">
        <f t="shared" ca="1" si="294"/>
        <v>-2604500</v>
      </c>
      <c r="AJ155" s="5">
        <f t="shared" ca="1" si="294"/>
        <v>-1943840.4159733336</v>
      </c>
      <c r="AK155" s="5">
        <f t="shared" ca="1" si="294"/>
        <v>-2031577.4254000001</v>
      </c>
      <c r="AL155" s="5">
        <f t="shared" ca="1" si="294"/>
        <v>-1064908.7412900012</v>
      </c>
      <c r="AM155" s="5">
        <f t="shared" ca="1" si="294"/>
        <v>-515486.86239039898</v>
      </c>
      <c r="AN155" s="5">
        <f t="shared" ca="1" si="294"/>
        <v>74256.818809597753</v>
      </c>
      <c r="AO155" s="5">
        <f t="shared" ca="1" si="294"/>
        <v>474637.84167626657</v>
      </c>
      <c r="AP155" s="5">
        <f t="shared" ca="1" si="294"/>
        <v>918037.3112493431</v>
      </c>
      <c r="AQ155" s="5">
        <f t="shared" ca="1" si="294"/>
        <v>1707746.289456683</v>
      </c>
      <c r="AR155" s="5">
        <f t="shared" ca="1" si="294"/>
        <v>2426415.846780418</v>
      </c>
      <c r="AS155" s="5">
        <f t="shared" ca="1" si="294"/>
        <v>2185581.1629252429</v>
      </c>
      <c r="AT155" s="5">
        <f t="shared" ca="1" si="294"/>
        <v>2920079.0076049725</v>
      </c>
      <c r="AU155" s="5">
        <f t="shared" ca="1" si="294"/>
        <v>3535114.226201375</v>
      </c>
      <c r="AV155" s="5">
        <f t="shared" ca="1" si="294"/>
        <v>2597086.1900151963</v>
      </c>
      <c r="AW155" s="5">
        <f t="shared" ca="1" si="294"/>
        <v>3459411.1060523549</v>
      </c>
      <c r="AX155" s="5">
        <f t="shared" ca="1" si="294"/>
        <v>4207959.0155809494</v>
      </c>
      <c r="AY155" s="5">
        <f t="shared" ca="1" si="294"/>
        <v>3570101.1285522487</v>
      </c>
      <c r="AZ155" s="5">
        <f t="shared" ca="1" si="294"/>
        <v>4250201.3133474644</v>
      </c>
      <c r="BA155" s="5">
        <f t="shared" ca="1" si="294"/>
        <v>4615478.2328868443</v>
      </c>
      <c r="BB155" s="5">
        <f t="shared" ca="1" si="294"/>
        <v>4276123.1563002234</v>
      </c>
      <c r="BC155" s="5">
        <f t="shared" ca="1" si="294"/>
        <v>5499573.2187868617</v>
      </c>
      <c r="BD155" s="5">
        <f t="shared" ca="1" si="294"/>
        <v>6710491.8878639899</v>
      </c>
      <c r="BE155" s="5">
        <f t="shared" ca="1" si="294"/>
        <v>6532837.1134585906</v>
      </c>
      <c r="BF155" s="5">
        <f t="shared" ca="1" si="294"/>
        <v>6839552.4877795493</v>
      </c>
      <c r="BG155" s="5">
        <f t="shared" ca="1" si="294"/>
        <v>6861538.7825696683</v>
      </c>
      <c r="BH155" s="5">
        <f t="shared" ca="1" si="294"/>
        <v>6355100.0178925637</v>
      </c>
      <c r="BI155" s="5">
        <f t="shared" ca="1" si="294"/>
        <v>6644168.9647785043</v>
      </c>
      <c r="BJ155" s="5">
        <f t="shared" ca="1" si="294"/>
        <v>7006424.0852885386</v>
      </c>
      <c r="BK155" s="5">
        <f t="shared" ca="1" si="294"/>
        <v>7184885.4637043281</v>
      </c>
      <c r="BL155" s="5">
        <f t="shared" ca="1" si="294"/>
        <v>7286586.697708684</v>
      </c>
      <c r="BM155" s="5">
        <f t="shared" ca="1" si="294"/>
        <v>7149742.5106020765</v>
      </c>
      <c r="BN155" s="5">
        <f t="shared" ca="1" si="294"/>
        <v>7118305.4479985731</v>
      </c>
      <c r="BO155" s="5">
        <f t="shared" ca="1" si="294"/>
        <v>7404278.2655061809</v>
      </c>
      <c r="BP155" s="5">
        <f t="shared" ca="1" si="294"/>
        <v>7747897.4419992147</v>
      </c>
      <c r="BQ155" s="5">
        <f t="shared" ca="1" si="294"/>
        <v>7482954.1062684944</v>
      </c>
      <c r="BR155" s="5">
        <f t="shared" ca="1" si="294"/>
        <v>7734097.4880603822</v>
      </c>
      <c r="BS155" s="5">
        <f t="shared" ca="1" si="294"/>
        <v>7756946.3522113161</v>
      </c>
      <c r="BT155" s="5">
        <f t="shared" ca="1" si="294"/>
        <v>7091296.2865944747</v>
      </c>
      <c r="BU155" s="5">
        <f t="shared" ca="1" si="294"/>
        <v>7338691.9980014861</v>
      </c>
      <c r="BV155" s="5">
        <f t="shared" ca="1" si="294"/>
        <v>7661461.9638935849</v>
      </c>
      <c r="BW155" s="5">
        <f t="shared" ca="1" si="294"/>
        <v>7306177.8823932782</v>
      </c>
      <c r="BX155" s="5">
        <f t="shared" ca="1" si="294"/>
        <v>7412282.9131966978</v>
      </c>
      <c r="BY155" s="5">
        <f t="shared" ca="1" si="294"/>
        <v>7296354.4126538727</v>
      </c>
      <c r="BZ155" s="5">
        <f t="shared" ca="1" si="294"/>
        <v>7036704.9527102401</v>
      </c>
      <c r="CA155" s="5">
        <f t="shared" ca="1" si="294"/>
        <v>7280839.3136952566</v>
      </c>
      <c r="CB155" s="5">
        <f t="shared" ca="1" si="294"/>
        <v>7666314.025158939</v>
      </c>
      <c r="CC155" s="5">
        <f t="shared" ca="1" si="294"/>
        <v>7681783.2771127867</v>
      </c>
      <c r="CD155" s="5">
        <f t="shared" ca="1" si="294"/>
        <v>7826923.8530314667</v>
      </c>
      <c r="CE155" s="5">
        <f t="shared" ca="1" si="294"/>
        <v>7850330.4490546687</v>
      </c>
      <c r="CF155" s="5">
        <f t="shared" ca="1" si="294"/>
        <v>0</v>
      </c>
    </row>
    <row r="156" spans="2:84" x14ac:dyDescent="0.3">
      <c r="X156" s="109"/>
    </row>
    <row r="157" spans="2:84" x14ac:dyDescent="0.3">
      <c r="B157" s="13">
        <f>ROW()</f>
        <v>157</v>
      </c>
      <c r="H157" s="1" t="s">
        <v>312</v>
      </c>
      <c r="M157" s="53" t="s">
        <v>16</v>
      </c>
      <c r="U157" s="31">
        <f ca="1">IFERROR(XIRR(INDIRECT(ADDRESS($B155,SUMIFS($W$2:$ZZ$2,$W157:$ZZ157,1),4,1)&amp;":"&amp;ADDRESS($B155,SUMIFS($2:$2,$1:$1,$P$8),4,1)),INDIRECT(ADDRESS(7,SUMIFS($W$2:$ZZ$2,$W157:$ZZ157,1),4,1)&amp;":"&amp;ADDRESS(7,SUMIFS($2:$2,$1:$1,$P$8),4,1))),0)</f>
        <v>2.7399647951126092</v>
      </c>
      <c r="X157" s="5">
        <f ca="1">IF(AND(X155&lt;&gt;0,SUM($W157:W157)&lt;&gt;1),1,0)</f>
        <v>0</v>
      </c>
      <c r="Y157" s="5">
        <f ca="1">IF(AND(Y155&lt;&gt;0,SUM($W157:X157)&lt;&gt;1),1,0)</f>
        <v>0</v>
      </c>
      <c r="Z157" s="5">
        <f ca="1">IF(AND(Z155&lt;&gt;0,SUM($W157:Y157)&lt;&gt;1),1,0)</f>
        <v>0</v>
      </c>
      <c r="AA157" s="5">
        <f ca="1">IF(AND(AA155&lt;&gt;0,SUM($W157:Z157)&lt;&gt;1),1,0)</f>
        <v>0</v>
      </c>
      <c r="AB157" s="5">
        <f ca="1">IF(AND(AB155&lt;&gt;0,SUM($W157:AA157)&lt;&gt;1),1,0)</f>
        <v>0</v>
      </c>
      <c r="AC157" s="5">
        <f ca="1">IF(AND(AC155&lt;&gt;0,SUM($W157:AB157)&lt;&gt;1),1,0)</f>
        <v>0</v>
      </c>
      <c r="AD157" s="5">
        <f ca="1">IF(AND(AD155&lt;&gt;0,SUM($W157:AC157)&lt;&gt;1),1,0)</f>
        <v>0</v>
      </c>
      <c r="AE157" s="5">
        <f ca="1">IF(AND(AE155&lt;&gt;0,SUM($W157:AD157)&lt;&gt;1),1,0)</f>
        <v>0</v>
      </c>
      <c r="AF157" s="5">
        <f ca="1">IF(AND(AF155&lt;&gt;0,SUM($W157:AE157)&lt;&gt;1),1,0)</f>
        <v>0</v>
      </c>
      <c r="AG157" s="5">
        <f ca="1">IF(AND(AG155&lt;&gt;0,SUM($W157:AF157)&lt;&gt;1),1,0)</f>
        <v>1</v>
      </c>
      <c r="AH157" s="5">
        <f ca="1">IF(AND(AH155&lt;&gt;0,SUM($W157:AG157)&lt;&gt;1),1,0)</f>
        <v>0</v>
      </c>
      <c r="AI157" s="5">
        <f ca="1">IF(AND(AI155&lt;&gt;0,SUM($W157:AH157)&lt;&gt;1),1,0)</f>
        <v>0</v>
      </c>
      <c r="AJ157" s="5">
        <f ca="1">IF(AND(AJ155&lt;&gt;0,SUM($W157:AI157)&lt;&gt;1),1,0)</f>
        <v>0</v>
      </c>
      <c r="AK157" s="5">
        <f ca="1">IF(AND(AK155&lt;&gt;0,SUM($W157:AJ157)&lt;&gt;1),1,0)</f>
        <v>0</v>
      </c>
      <c r="AL157" s="5">
        <f ca="1">IF(AND(AL155&lt;&gt;0,SUM($W157:AK157)&lt;&gt;1),1,0)</f>
        <v>0</v>
      </c>
      <c r="AM157" s="5">
        <f ca="1">IF(AND(AM155&lt;&gt;0,SUM($W157:AL157)&lt;&gt;1),1,0)</f>
        <v>0</v>
      </c>
      <c r="AN157" s="5">
        <f ca="1">IF(AND(AN155&lt;&gt;0,SUM($W157:AM157)&lt;&gt;1),1,0)</f>
        <v>0</v>
      </c>
      <c r="AO157" s="5">
        <f ca="1">IF(AND(AO155&lt;&gt;0,SUM($W157:AN157)&lt;&gt;1),1,0)</f>
        <v>0</v>
      </c>
      <c r="AP157" s="5">
        <f ca="1">IF(AND(AP155&lt;&gt;0,SUM($W157:AO157)&lt;&gt;1),1,0)</f>
        <v>0</v>
      </c>
      <c r="AQ157" s="5">
        <f ca="1">IF(AND(AQ155&lt;&gt;0,SUM($W157:AP157)&lt;&gt;1),1,0)</f>
        <v>0</v>
      </c>
      <c r="AR157" s="5">
        <f ca="1">IF(AND(AR155&lt;&gt;0,SUM($W157:AQ157)&lt;&gt;1),1,0)</f>
        <v>0</v>
      </c>
      <c r="AS157" s="5">
        <f ca="1">IF(AND(AS155&lt;&gt;0,SUM($W157:AR157)&lt;&gt;1),1,0)</f>
        <v>0</v>
      </c>
      <c r="AT157" s="5">
        <f ca="1">IF(AND(AT155&lt;&gt;0,SUM($W157:AS157)&lt;&gt;1),1,0)</f>
        <v>0</v>
      </c>
      <c r="AU157" s="5">
        <f ca="1">IF(AND(AU155&lt;&gt;0,SUM($W157:AT157)&lt;&gt;1),1,0)</f>
        <v>0</v>
      </c>
      <c r="AV157" s="5">
        <f ca="1">IF(AND(AV155&lt;&gt;0,SUM($W157:AU157)&lt;&gt;1),1,0)</f>
        <v>0</v>
      </c>
      <c r="AW157" s="5">
        <f ca="1">IF(AND(AW155&lt;&gt;0,SUM($W157:AV157)&lt;&gt;1),1,0)</f>
        <v>0</v>
      </c>
      <c r="AX157" s="5">
        <f ca="1">IF(AND(AX155&lt;&gt;0,SUM($W157:AW157)&lt;&gt;1),1,0)</f>
        <v>0</v>
      </c>
      <c r="AY157" s="5">
        <f ca="1">IF(AND(AY155&lt;&gt;0,SUM($W157:AX157)&lt;&gt;1),1,0)</f>
        <v>0</v>
      </c>
      <c r="AZ157" s="5">
        <f ca="1">IF(AND(AZ155&lt;&gt;0,SUM($W157:AY157)&lt;&gt;1),1,0)</f>
        <v>0</v>
      </c>
      <c r="BA157" s="5">
        <f ca="1">IF(AND(BA155&lt;&gt;0,SUM($W157:AZ157)&lt;&gt;1),1,0)</f>
        <v>0</v>
      </c>
      <c r="BB157" s="5">
        <f ca="1">IF(AND(BB155&lt;&gt;0,SUM($W157:BA157)&lt;&gt;1),1,0)</f>
        <v>0</v>
      </c>
      <c r="BC157" s="5">
        <f ca="1">IF(AND(BC155&lt;&gt;0,SUM($W157:BB157)&lt;&gt;1),1,0)</f>
        <v>0</v>
      </c>
      <c r="BD157" s="5">
        <f ca="1">IF(AND(BD155&lt;&gt;0,SUM($W157:BC157)&lt;&gt;1),1,0)</f>
        <v>0</v>
      </c>
      <c r="BE157" s="5">
        <f ca="1">IF(AND(BE155&lt;&gt;0,SUM($W157:BD157)&lt;&gt;1),1,0)</f>
        <v>0</v>
      </c>
      <c r="BF157" s="5">
        <f ca="1">IF(AND(BF155&lt;&gt;0,SUM($W157:BE157)&lt;&gt;1),1,0)</f>
        <v>0</v>
      </c>
      <c r="BG157" s="5">
        <f ca="1">IF(AND(BG155&lt;&gt;0,SUM($W157:BF157)&lt;&gt;1),1,0)</f>
        <v>0</v>
      </c>
      <c r="BH157" s="5">
        <f ca="1">IF(AND(BH155&lt;&gt;0,SUM($W157:BG157)&lt;&gt;1),1,0)</f>
        <v>0</v>
      </c>
      <c r="BI157" s="5">
        <f ca="1">IF(AND(BI155&lt;&gt;0,SUM($W157:BH157)&lt;&gt;1),1,0)</f>
        <v>0</v>
      </c>
      <c r="BJ157" s="5">
        <f ca="1">IF(AND(BJ155&lt;&gt;0,SUM($W157:BI157)&lt;&gt;1),1,0)</f>
        <v>0</v>
      </c>
      <c r="BK157" s="5">
        <f ca="1">IF(AND(BK155&lt;&gt;0,SUM($W157:BJ157)&lt;&gt;1),1,0)</f>
        <v>0</v>
      </c>
      <c r="BL157" s="5">
        <f ca="1">IF(AND(BL155&lt;&gt;0,SUM($W157:BK157)&lt;&gt;1),1,0)</f>
        <v>0</v>
      </c>
      <c r="BM157" s="5">
        <f ca="1">IF(AND(BM155&lt;&gt;0,SUM($W157:BL157)&lt;&gt;1),1,0)</f>
        <v>0</v>
      </c>
      <c r="BN157" s="5">
        <f ca="1">IF(AND(BN155&lt;&gt;0,SUM($W157:BM157)&lt;&gt;1),1,0)</f>
        <v>0</v>
      </c>
      <c r="BO157" s="5">
        <f ca="1">IF(AND(BO155&lt;&gt;0,SUM($W157:BN157)&lt;&gt;1),1,0)</f>
        <v>0</v>
      </c>
      <c r="BP157" s="5">
        <f ca="1">IF(AND(BP155&lt;&gt;0,SUM($W157:BO157)&lt;&gt;1),1,0)</f>
        <v>0</v>
      </c>
      <c r="BQ157" s="5">
        <f ca="1">IF(AND(BQ155&lt;&gt;0,SUM($W157:BP157)&lt;&gt;1),1,0)</f>
        <v>0</v>
      </c>
      <c r="BR157" s="5">
        <f ca="1">IF(AND(BR155&lt;&gt;0,SUM($W157:BQ157)&lt;&gt;1),1,0)</f>
        <v>0</v>
      </c>
      <c r="BS157" s="5">
        <f ca="1">IF(AND(BS155&lt;&gt;0,SUM($W157:BR157)&lt;&gt;1),1,0)</f>
        <v>0</v>
      </c>
      <c r="BT157" s="5">
        <f ca="1">IF(AND(BT155&lt;&gt;0,SUM($W157:BS157)&lt;&gt;1),1,0)</f>
        <v>0</v>
      </c>
      <c r="BU157" s="5">
        <f ca="1">IF(AND(BU155&lt;&gt;0,SUM($W157:BT157)&lt;&gt;1),1,0)</f>
        <v>0</v>
      </c>
      <c r="BV157" s="5">
        <f ca="1">IF(AND(BV155&lt;&gt;0,SUM($W157:BU157)&lt;&gt;1),1,0)</f>
        <v>0</v>
      </c>
      <c r="BW157" s="5">
        <f ca="1">IF(AND(BW155&lt;&gt;0,SUM($W157:BV157)&lt;&gt;1),1,0)</f>
        <v>0</v>
      </c>
      <c r="BX157" s="5">
        <f ca="1">IF(AND(BX155&lt;&gt;0,SUM($W157:BW157)&lt;&gt;1),1,0)</f>
        <v>0</v>
      </c>
      <c r="BY157" s="5">
        <f ca="1">IF(AND(BY155&lt;&gt;0,SUM($W157:BX157)&lt;&gt;1),1,0)</f>
        <v>0</v>
      </c>
      <c r="BZ157" s="5">
        <f ca="1">IF(AND(BZ155&lt;&gt;0,SUM($W157:BY157)&lt;&gt;1),1,0)</f>
        <v>0</v>
      </c>
      <c r="CA157" s="5">
        <f ca="1">IF(AND(CA155&lt;&gt;0,SUM($W157:BZ157)&lt;&gt;1),1,0)</f>
        <v>0</v>
      </c>
      <c r="CB157" s="5">
        <f ca="1">IF(AND(CB155&lt;&gt;0,SUM($W157:CA157)&lt;&gt;1),1,0)</f>
        <v>0</v>
      </c>
      <c r="CC157" s="5">
        <f ca="1">IF(AND(CC155&lt;&gt;0,SUM($W157:CB157)&lt;&gt;1),1,0)</f>
        <v>0</v>
      </c>
      <c r="CD157" s="5">
        <f ca="1">IF(AND(CD155&lt;&gt;0,SUM($W157:CC157)&lt;&gt;1),1,0)</f>
        <v>0</v>
      </c>
      <c r="CE157" s="5">
        <f ca="1">IF(AND(CE155&lt;&gt;0,SUM($W157:CD157)&lt;&gt;1),1,0)</f>
        <v>0</v>
      </c>
      <c r="CF157" s="5">
        <f ca="1">IF(AND(CF155&lt;&gt;0,SUM($W157:CE157)&lt;&gt;1),1,0)</f>
        <v>0</v>
      </c>
    </row>
    <row r="158" spans="2:84" x14ac:dyDescent="0.3">
      <c r="X158" s="109"/>
    </row>
    <row r="159" spans="2:84" x14ac:dyDescent="0.3">
      <c r="B159" s="13">
        <f>ROW()</f>
        <v>159</v>
      </c>
      <c r="G159" s="117"/>
      <c r="H159" s="1" t="s">
        <v>446</v>
      </c>
    </row>
    <row r="161" spans="2:84" x14ac:dyDescent="0.3">
      <c r="B161" s="13">
        <f>ROW()</f>
        <v>161</v>
      </c>
      <c r="G161" s="116"/>
      <c r="H161" s="1" t="s">
        <v>313</v>
      </c>
      <c r="M161" s="53" t="s">
        <v>18</v>
      </c>
      <c r="P161" s="72" t="str">
        <f>Lists!$AI$9</f>
        <v>CF(+)</v>
      </c>
      <c r="U161" s="5">
        <f ca="1">SUM(INDIRECT(ADDRESS($B161,$X$2)&amp;":"&amp;ADDRESS($B161,$X$2-1+$P$8)))</f>
        <v>0</v>
      </c>
      <c r="X161" s="5">
        <f ca="1">IF(X$4="",0,
IF(OR($P$170&lt;=0,$P$170=""),0,IF(X$1=IF(OR($P$171&lt;=0,$P$171=""),IF(OR($P$167&lt;=0,$P$167=""),1,$P$167),$P$171),$P$170,0))+
IF(OR($P$172&lt;=0,$P$172=""),0,IF(X$1=IF(OR($P$173&lt;=0,$P$173=""),IF(OR($P$167&lt;=0,$P$167=""),1,$P$167),$P$173),$P$172,0))+
IF(OR($P$174&lt;=0,$P$174=""),0,IF(X$1=IF(OR($P$175&lt;=0,$P$175=""),IF(OR($P$167&lt;=0,$P$167=""),1,$P$167),$P$175),$P$174,0))
)</f>
        <v>0</v>
      </c>
      <c r="Y161" s="5">
        <f t="shared" ref="Y161:BC161" ca="1" si="295">IF(Y$4="",0,
IF(OR($P$170&lt;=0,$P$170=""),0,IF(Y$1=IF(OR($P$171&lt;=0,$P$171=""),IF(OR($P$167&lt;=0,$P$167=""),1,$P$167),$P$171),$P$170,0))+
IF(OR($P$172&lt;=0,$P$172=""),0,IF(Y$1=IF(OR($P$173&lt;=0,$P$173=""),IF(OR($P$167&lt;=0,$P$167=""),1,$P$167),$P$173),$P$172,0))+
IF(OR($P$174&lt;=0,$P$174=""),0,IF(Y$1=IF(OR($P$175&lt;=0,$P$175=""),IF(OR($P$167&lt;=0,$P$167=""),1,$P$167),$P$175),$P$174,0))
)</f>
        <v>0</v>
      </c>
      <c r="Z161" s="5">
        <f t="shared" ca="1" si="295"/>
        <v>0</v>
      </c>
      <c r="AA161" s="5">
        <f ca="1">IF(AA$4="",0,
IF(OR($P$170&lt;=0,$P$170=""),0,IF(AA$1=IF(OR($P$171&lt;=0,$P$171=""),IF(OR($P$167&lt;=0,$P$167=""),1,$P$167),$P$171),$P$170,0))+
IF(OR($P$172&lt;=0,$P$172=""),0,IF(AA$1=IF(OR($P$173&lt;=0,$P$173=""),IF(OR($P$167&lt;=0,$P$167=""),1,$P$167),$P$173),$P$172,0))+
IF(OR($P$174&lt;=0,$P$174=""),0,IF(AA$1=IF(OR($P$175&lt;=0,$P$175=""),IF(OR($P$167&lt;=0,$P$167=""),1,$P$167),$P$175),$P$174,0))
)</f>
        <v>0</v>
      </c>
      <c r="AB161" s="5">
        <f t="shared" ca="1" si="295"/>
        <v>0</v>
      </c>
      <c r="AC161" s="5">
        <f t="shared" ca="1" si="295"/>
        <v>0</v>
      </c>
      <c r="AD161" s="5">
        <f t="shared" ca="1" si="295"/>
        <v>0</v>
      </c>
      <c r="AE161" s="5">
        <f t="shared" ca="1" si="295"/>
        <v>0</v>
      </c>
      <c r="AF161" s="5">
        <f t="shared" ca="1" si="295"/>
        <v>0</v>
      </c>
      <c r="AG161" s="5">
        <f t="shared" ca="1" si="295"/>
        <v>0</v>
      </c>
      <c r="AH161" s="5">
        <f t="shared" ca="1" si="295"/>
        <v>0</v>
      </c>
      <c r="AI161" s="5">
        <f t="shared" ca="1" si="295"/>
        <v>0</v>
      </c>
      <c r="AJ161" s="5">
        <f t="shared" ca="1" si="295"/>
        <v>0</v>
      </c>
      <c r="AK161" s="5">
        <f t="shared" ca="1" si="295"/>
        <v>0</v>
      </c>
      <c r="AL161" s="5">
        <f t="shared" ca="1" si="295"/>
        <v>0</v>
      </c>
      <c r="AM161" s="5">
        <f t="shared" ca="1" si="295"/>
        <v>0</v>
      </c>
      <c r="AN161" s="5">
        <f t="shared" ca="1" si="295"/>
        <v>0</v>
      </c>
      <c r="AO161" s="5">
        <f t="shared" ca="1" si="295"/>
        <v>0</v>
      </c>
      <c r="AP161" s="5">
        <f t="shared" ca="1" si="295"/>
        <v>0</v>
      </c>
      <c r="AQ161" s="5">
        <f t="shared" ca="1" si="295"/>
        <v>0</v>
      </c>
      <c r="AR161" s="5">
        <f t="shared" ca="1" si="295"/>
        <v>0</v>
      </c>
      <c r="AS161" s="5">
        <f t="shared" ca="1" si="295"/>
        <v>0</v>
      </c>
      <c r="AT161" s="5">
        <f t="shared" ca="1" si="295"/>
        <v>0</v>
      </c>
      <c r="AU161" s="5">
        <f t="shared" ca="1" si="295"/>
        <v>0</v>
      </c>
      <c r="AV161" s="5">
        <f t="shared" ca="1" si="295"/>
        <v>0</v>
      </c>
      <c r="AW161" s="5">
        <f t="shared" ca="1" si="295"/>
        <v>0</v>
      </c>
      <c r="AX161" s="5">
        <f t="shared" ca="1" si="295"/>
        <v>0</v>
      </c>
      <c r="AY161" s="5">
        <f t="shared" ca="1" si="295"/>
        <v>0</v>
      </c>
      <c r="AZ161" s="5">
        <f t="shared" ca="1" si="295"/>
        <v>0</v>
      </c>
      <c r="BA161" s="5">
        <f t="shared" ca="1" si="295"/>
        <v>0</v>
      </c>
      <c r="BB161" s="5">
        <f t="shared" ca="1" si="295"/>
        <v>0</v>
      </c>
      <c r="BC161" s="5">
        <f t="shared" ca="1" si="295"/>
        <v>0</v>
      </c>
      <c r="BD161" s="5">
        <f t="shared" ref="BD161:CF161" ca="1" si="296">IF(BD$4="",0,
IF(OR($P$170&lt;=0,$P$170=""),0,IF(BD$1=IF(OR($P$171&lt;=0,$P$171=""),IF(OR($P$167&lt;=0,$P$167=""),1,$P$167),$P$171),$P$170,0))+
IF(OR($P$172&lt;=0,$P$172=""),0,IF(BD$1=IF(OR($P$173&lt;=0,$P$173=""),IF(OR($P$167&lt;=0,$P$167=""),1,$P$167),$P$173),$P$172,0))+
IF(OR($P$174&lt;=0,$P$174=""),0,IF(BD$1=IF(OR($P$175&lt;=0,$P$175=""),IF(OR($P$167&lt;=0,$P$167=""),1,$P$167),$P$175),$P$174,0))
)</f>
        <v>0</v>
      </c>
      <c r="BE161" s="5">
        <f t="shared" ca="1" si="296"/>
        <v>0</v>
      </c>
      <c r="BF161" s="5">
        <f t="shared" ca="1" si="296"/>
        <v>0</v>
      </c>
      <c r="BG161" s="5">
        <f t="shared" ca="1" si="296"/>
        <v>0</v>
      </c>
      <c r="BH161" s="5">
        <f t="shared" ca="1" si="296"/>
        <v>0</v>
      </c>
      <c r="BI161" s="5">
        <f t="shared" ca="1" si="296"/>
        <v>0</v>
      </c>
      <c r="BJ161" s="5">
        <f t="shared" ca="1" si="296"/>
        <v>0</v>
      </c>
      <c r="BK161" s="5">
        <f t="shared" ca="1" si="296"/>
        <v>0</v>
      </c>
      <c r="BL161" s="5">
        <f t="shared" ca="1" si="296"/>
        <v>0</v>
      </c>
      <c r="BM161" s="5">
        <f t="shared" ca="1" si="296"/>
        <v>0</v>
      </c>
      <c r="BN161" s="5">
        <f t="shared" ca="1" si="296"/>
        <v>0</v>
      </c>
      <c r="BO161" s="5">
        <f t="shared" ca="1" si="296"/>
        <v>0</v>
      </c>
      <c r="BP161" s="5">
        <f t="shared" ca="1" si="296"/>
        <v>0</v>
      </c>
      <c r="BQ161" s="5">
        <f t="shared" ca="1" si="296"/>
        <v>0</v>
      </c>
      <c r="BR161" s="5">
        <f t="shared" ca="1" si="296"/>
        <v>0</v>
      </c>
      <c r="BS161" s="5">
        <f t="shared" ca="1" si="296"/>
        <v>0</v>
      </c>
      <c r="BT161" s="5">
        <f t="shared" ca="1" si="296"/>
        <v>0</v>
      </c>
      <c r="BU161" s="5">
        <f t="shared" ca="1" si="296"/>
        <v>0</v>
      </c>
      <c r="BV161" s="5">
        <f t="shared" ca="1" si="296"/>
        <v>0</v>
      </c>
      <c r="BW161" s="5">
        <f t="shared" ca="1" si="296"/>
        <v>0</v>
      </c>
      <c r="BX161" s="5">
        <f t="shared" ca="1" si="296"/>
        <v>0</v>
      </c>
      <c r="BY161" s="5">
        <f t="shared" ca="1" si="296"/>
        <v>0</v>
      </c>
      <c r="BZ161" s="5">
        <f t="shared" ca="1" si="296"/>
        <v>0</v>
      </c>
      <c r="CA161" s="5">
        <f t="shared" ca="1" si="296"/>
        <v>0</v>
      </c>
      <c r="CB161" s="5">
        <f t="shared" ca="1" si="296"/>
        <v>0</v>
      </c>
      <c r="CC161" s="5">
        <f t="shared" ca="1" si="296"/>
        <v>0</v>
      </c>
      <c r="CD161" s="5">
        <f t="shared" ca="1" si="296"/>
        <v>0</v>
      </c>
      <c r="CE161" s="5">
        <f t="shared" ca="1" si="296"/>
        <v>0</v>
      </c>
      <c r="CF161" s="5">
        <f t="shared" ca="1" si="296"/>
        <v>0</v>
      </c>
    </row>
    <row r="162" spans="2:84" x14ac:dyDescent="0.3">
      <c r="B162" s="13">
        <f>ROW()</f>
        <v>162</v>
      </c>
      <c r="H162" s="1" t="str">
        <f t="shared" ref="H162:H178" si="297">$H$161</f>
        <v>Поступление кредитов</v>
      </c>
      <c r="I162" s="1" t="s">
        <v>325</v>
      </c>
      <c r="M162" s="53" t="s">
        <v>18</v>
      </c>
      <c r="U162" s="5">
        <f t="shared" ref="U162:U164" ca="1" si="298">SUM(INDIRECT(ADDRESS($B162,$X$2)&amp;":"&amp;ADDRESS($B162,$X$2-1+$P$8)))</f>
        <v>0</v>
      </c>
      <c r="X162" s="5">
        <f ca="1">IF(X$4="",0,SUM(X163:X164))</f>
        <v>0</v>
      </c>
      <c r="Y162" s="5">
        <f t="shared" ref="Y162:CF162" ca="1" si="299">IF(Y$4="",0,SUM(Y163:Y164))</f>
        <v>0</v>
      </c>
      <c r="Z162" s="5">
        <f ca="1">IF(Z$4="",0,SUM(Z163:Z164))</f>
        <v>0</v>
      </c>
      <c r="AA162" s="5">
        <f t="shared" ca="1" si="299"/>
        <v>0</v>
      </c>
      <c r="AB162" s="5">
        <f t="shared" ca="1" si="299"/>
        <v>0</v>
      </c>
      <c r="AC162" s="5">
        <f t="shared" ca="1" si="299"/>
        <v>0</v>
      </c>
      <c r="AD162" s="5">
        <f t="shared" ca="1" si="299"/>
        <v>0</v>
      </c>
      <c r="AE162" s="5">
        <f t="shared" ca="1" si="299"/>
        <v>0</v>
      </c>
      <c r="AF162" s="5">
        <f t="shared" ca="1" si="299"/>
        <v>0</v>
      </c>
      <c r="AG162" s="5">
        <f t="shared" ca="1" si="299"/>
        <v>0</v>
      </c>
      <c r="AH162" s="5">
        <f t="shared" ca="1" si="299"/>
        <v>0</v>
      </c>
      <c r="AI162" s="5">
        <f t="shared" ca="1" si="299"/>
        <v>0</v>
      </c>
      <c r="AJ162" s="5">
        <f t="shared" ca="1" si="299"/>
        <v>0</v>
      </c>
      <c r="AK162" s="5">
        <f t="shared" ca="1" si="299"/>
        <v>0</v>
      </c>
      <c r="AL162" s="5">
        <f t="shared" ca="1" si="299"/>
        <v>0</v>
      </c>
      <c r="AM162" s="5">
        <f t="shared" ca="1" si="299"/>
        <v>0</v>
      </c>
      <c r="AN162" s="5">
        <f t="shared" ca="1" si="299"/>
        <v>0</v>
      </c>
      <c r="AO162" s="5">
        <f t="shared" ca="1" si="299"/>
        <v>0</v>
      </c>
      <c r="AP162" s="5">
        <f t="shared" ca="1" si="299"/>
        <v>0</v>
      </c>
      <c r="AQ162" s="5">
        <f t="shared" ca="1" si="299"/>
        <v>0</v>
      </c>
      <c r="AR162" s="5">
        <f t="shared" ca="1" si="299"/>
        <v>0</v>
      </c>
      <c r="AS162" s="5">
        <f t="shared" ca="1" si="299"/>
        <v>0</v>
      </c>
      <c r="AT162" s="5">
        <f t="shared" ca="1" si="299"/>
        <v>0</v>
      </c>
      <c r="AU162" s="5">
        <f t="shared" ca="1" si="299"/>
        <v>0</v>
      </c>
      <c r="AV162" s="5">
        <f t="shared" ca="1" si="299"/>
        <v>0</v>
      </c>
      <c r="AW162" s="5">
        <f t="shared" ca="1" si="299"/>
        <v>0</v>
      </c>
      <c r="AX162" s="5">
        <f t="shared" ca="1" si="299"/>
        <v>0</v>
      </c>
      <c r="AY162" s="5">
        <f t="shared" ca="1" si="299"/>
        <v>0</v>
      </c>
      <c r="AZ162" s="5">
        <f t="shared" ca="1" si="299"/>
        <v>0</v>
      </c>
      <c r="BA162" s="5">
        <f t="shared" ca="1" si="299"/>
        <v>0</v>
      </c>
      <c r="BB162" s="5">
        <f t="shared" ca="1" si="299"/>
        <v>0</v>
      </c>
      <c r="BC162" s="5">
        <f t="shared" ca="1" si="299"/>
        <v>0</v>
      </c>
      <c r="BD162" s="5">
        <f t="shared" ca="1" si="299"/>
        <v>0</v>
      </c>
      <c r="BE162" s="5">
        <f t="shared" ca="1" si="299"/>
        <v>0</v>
      </c>
      <c r="BF162" s="5">
        <f t="shared" ca="1" si="299"/>
        <v>0</v>
      </c>
      <c r="BG162" s="5">
        <f t="shared" ca="1" si="299"/>
        <v>0</v>
      </c>
      <c r="BH162" s="5">
        <f t="shared" ca="1" si="299"/>
        <v>0</v>
      </c>
      <c r="BI162" s="5">
        <f t="shared" ca="1" si="299"/>
        <v>0</v>
      </c>
      <c r="BJ162" s="5">
        <f t="shared" ca="1" si="299"/>
        <v>0</v>
      </c>
      <c r="BK162" s="5">
        <f t="shared" ca="1" si="299"/>
        <v>0</v>
      </c>
      <c r="BL162" s="5">
        <f t="shared" ca="1" si="299"/>
        <v>0</v>
      </c>
      <c r="BM162" s="5">
        <f t="shared" ca="1" si="299"/>
        <v>0</v>
      </c>
      <c r="BN162" s="5">
        <f t="shared" ca="1" si="299"/>
        <v>0</v>
      </c>
      <c r="BO162" s="5">
        <f t="shared" ca="1" si="299"/>
        <v>0</v>
      </c>
      <c r="BP162" s="5">
        <f t="shared" ca="1" si="299"/>
        <v>0</v>
      </c>
      <c r="BQ162" s="5">
        <f t="shared" ca="1" si="299"/>
        <v>0</v>
      </c>
      <c r="BR162" s="5">
        <f t="shared" ca="1" si="299"/>
        <v>0</v>
      </c>
      <c r="BS162" s="5">
        <f t="shared" ca="1" si="299"/>
        <v>0</v>
      </c>
      <c r="BT162" s="5">
        <f t="shared" ca="1" si="299"/>
        <v>0</v>
      </c>
      <c r="BU162" s="5">
        <f t="shared" ca="1" si="299"/>
        <v>0</v>
      </c>
      <c r="BV162" s="5">
        <f t="shared" ca="1" si="299"/>
        <v>0</v>
      </c>
      <c r="BW162" s="5">
        <f t="shared" ca="1" si="299"/>
        <v>0</v>
      </c>
      <c r="BX162" s="5">
        <f t="shared" ca="1" si="299"/>
        <v>0</v>
      </c>
      <c r="BY162" s="5">
        <f t="shared" ca="1" si="299"/>
        <v>0</v>
      </c>
      <c r="BZ162" s="5">
        <f t="shared" ca="1" si="299"/>
        <v>0</v>
      </c>
      <c r="CA162" s="5">
        <f t="shared" ca="1" si="299"/>
        <v>0</v>
      </c>
      <c r="CB162" s="5">
        <f t="shared" ca="1" si="299"/>
        <v>0</v>
      </c>
      <c r="CC162" s="5">
        <f t="shared" ca="1" si="299"/>
        <v>0</v>
      </c>
      <c r="CD162" s="5">
        <f t="shared" ca="1" si="299"/>
        <v>0</v>
      </c>
      <c r="CE162" s="5">
        <f t="shared" ca="1" si="299"/>
        <v>0</v>
      </c>
      <c r="CF162" s="5">
        <f t="shared" ca="1" si="299"/>
        <v>0</v>
      </c>
    </row>
    <row r="163" spans="2:84" x14ac:dyDescent="0.3">
      <c r="B163" s="13">
        <f>ROW()</f>
        <v>163</v>
      </c>
      <c r="H163" s="1" t="str">
        <f t="shared" si="297"/>
        <v>Поступление кредитов</v>
      </c>
      <c r="I163" s="1" t="str">
        <f>$I$41</f>
        <v>Аннуитетные платежи</v>
      </c>
      <c r="J163" s="1" t="s">
        <v>258</v>
      </c>
      <c r="M163" s="53" t="s">
        <v>18</v>
      </c>
      <c r="P163" s="72" t="str">
        <f>Lists!$AI$10</f>
        <v>CF(-)</v>
      </c>
      <c r="U163" s="5">
        <f t="shared" ca="1" si="298"/>
        <v>0</v>
      </c>
      <c r="X163" s="5">
        <f ca="1">IF(X$4="",0,IF(X$1=($P$167+$P$169),$U$161*$P$176,0)+IF(X$8&gt;($P$167+$P$169),0,
IF($P$168=2,
IF(X$1&lt;=$P$171,0,$U$170+$P$170*$P$176*$P$177/12)+
IF(X$1&lt;=$P$173,0,$U$172+$P$172*$P$176*$P$177/12)+
IF(X$1&lt;=$P$175,0,$U$174+$P$174*$P$176*$P$177/12)+
-X164,
IF(X$1&lt;=($P$171+MIN($P$178,$P$167+$P$169-$P$171-1)),0,$P$170*(1-$P$176)/($P$169-($P$171-$P$167)-MIN($P$178,$P$167+$P$169-$P$171-1)))+
IF(X$1&lt;=($P$173+MIN($P$178,$P$167+$P$169-$P$173-1)),0,$P$172*(1-$P$176)/($P$169-($P$173-$P$167)-MIN($P$178,$P$167+$P$169-$P$173-1)))+
IF(X$1&lt;=($P$175+MIN($P$178,$P$167+$P$169-$P$175-1)),0,$P$174*(1-$P$176)/($P$169-($P$175-$P$167)-MIN($P$178,$P$167+$P$169-$P$175-1)))
)))</f>
        <v>0</v>
      </c>
      <c r="Y163" s="5">
        <f t="shared" ref="Y163:BS163" ca="1" si="300">IF(Y$4="",0,IF(Y$1=($P$167+$P$169),$U$161*$P$176,0)+IF(Y$8&gt;($P$167+$P$169),0,
IF($P$168=2,
IF(Y$1&lt;=$P$171,0,$U$170+$P$170*$P$176*$P$177/12)+
IF(Y$1&lt;=$P$173,0,$U$172+$P$172*$P$176*$P$177/12)+
IF(Y$1&lt;=$P$175,0,$U$174+$P$174*$P$176*$P$177/12)+
-Y164,
IF(Y$1&lt;=($P$171+MIN($P$178,$P$167+$P$169-$P$171-1)),0,$P$170*(1-$P$176)/($P$169-($P$171-$P$167)-MIN($P$178,$P$167+$P$169-$P$171-1)))+
IF(Y$1&lt;=($P$173+MIN($P$178,$P$167+$P$169-$P$173-1)),0,$P$172*(1-$P$176)/($P$169-($P$173-$P$167)-MIN($P$178,$P$167+$P$169-$P$173-1)))+
IF(Y$1&lt;=($P$175+MIN($P$178,$P$167+$P$169-$P$175-1)),0,$P$174*(1-$P$176)/($P$169-($P$175-$P$167)-MIN($P$178,$P$167+$P$169-$P$175-1)))
)))</f>
        <v>0</v>
      </c>
      <c r="Z163" s="5">
        <f t="shared" ca="1" si="300"/>
        <v>0</v>
      </c>
      <c r="AA163" s="5">
        <f t="shared" ca="1" si="300"/>
        <v>0</v>
      </c>
      <c r="AB163" s="5">
        <f t="shared" ca="1" si="300"/>
        <v>0</v>
      </c>
      <c r="AC163" s="5">
        <f t="shared" ca="1" si="300"/>
        <v>0</v>
      </c>
      <c r="AD163" s="5">
        <f t="shared" ca="1" si="300"/>
        <v>0</v>
      </c>
      <c r="AE163" s="5">
        <f t="shared" ca="1" si="300"/>
        <v>0</v>
      </c>
      <c r="AF163" s="5">
        <f t="shared" ca="1" si="300"/>
        <v>0</v>
      </c>
      <c r="AG163" s="5">
        <f t="shared" ca="1" si="300"/>
        <v>0</v>
      </c>
      <c r="AH163" s="5">
        <f t="shared" ca="1" si="300"/>
        <v>0</v>
      </c>
      <c r="AI163" s="5">
        <f t="shared" ca="1" si="300"/>
        <v>0</v>
      </c>
      <c r="AJ163" s="5">
        <f t="shared" ca="1" si="300"/>
        <v>0</v>
      </c>
      <c r="AK163" s="5">
        <f t="shared" ca="1" si="300"/>
        <v>0</v>
      </c>
      <c r="AL163" s="5">
        <f t="shared" ca="1" si="300"/>
        <v>0</v>
      </c>
      <c r="AM163" s="5">
        <f t="shared" ca="1" si="300"/>
        <v>0</v>
      </c>
      <c r="AN163" s="5">
        <f t="shared" ca="1" si="300"/>
        <v>0</v>
      </c>
      <c r="AO163" s="5">
        <f t="shared" ca="1" si="300"/>
        <v>0</v>
      </c>
      <c r="AP163" s="5">
        <f t="shared" ca="1" si="300"/>
        <v>0</v>
      </c>
      <c r="AQ163" s="5">
        <f t="shared" ca="1" si="300"/>
        <v>0</v>
      </c>
      <c r="AR163" s="5">
        <f t="shared" ca="1" si="300"/>
        <v>0</v>
      </c>
      <c r="AS163" s="5">
        <f t="shared" ca="1" si="300"/>
        <v>0</v>
      </c>
      <c r="AT163" s="5">
        <f t="shared" ca="1" si="300"/>
        <v>0</v>
      </c>
      <c r="AU163" s="5">
        <f t="shared" ca="1" si="300"/>
        <v>0</v>
      </c>
      <c r="AV163" s="5">
        <f t="shared" ca="1" si="300"/>
        <v>0</v>
      </c>
      <c r="AW163" s="5">
        <f t="shared" ca="1" si="300"/>
        <v>0</v>
      </c>
      <c r="AX163" s="5">
        <f t="shared" ca="1" si="300"/>
        <v>0</v>
      </c>
      <c r="AY163" s="5">
        <f t="shared" ca="1" si="300"/>
        <v>0</v>
      </c>
      <c r="AZ163" s="5">
        <f t="shared" ca="1" si="300"/>
        <v>0</v>
      </c>
      <c r="BA163" s="5">
        <f t="shared" ca="1" si="300"/>
        <v>0</v>
      </c>
      <c r="BB163" s="5">
        <f t="shared" ca="1" si="300"/>
        <v>0</v>
      </c>
      <c r="BC163" s="5">
        <f t="shared" ca="1" si="300"/>
        <v>0</v>
      </c>
      <c r="BD163" s="5">
        <f t="shared" ca="1" si="300"/>
        <v>0</v>
      </c>
      <c r="BE163" s="5">
        <f t="shared" ca="1" si="300"/>
        <v>0</v>
      </c>
      <c r="BF163" s="5">
        <f t="shared" ca="1" si="300"/>
        <v>0</v>
      </c>
      <c r="BG163" s="5">
        <f t="shared" ca="1" si="300"/>
        <v>0</v>
      </c>
      <c r="BH163" s="5">
        <f t="shared" ca="1" si="300"/>
        <v>0</v>
      </c>
      <c r="BI163" s="5">
        <f t="shared" ca="1" si="300"/>
        <v>0</v>
      </c>
      <c r="BJ163" s="5">
        <f t="shared" ca="1" si="300"/>
        <v>0</v>
      </c>
      <c r="BK163" s="5">
        <f t="shared" ca="1" si="300"/>
        <v>0</v>
      </c>
      <c r="BL163" s="5">
        <f t="shared" ca="1" si="300"/>
        <v>0</v>
      </c>
      <c r="BM163" s="5">
        <f t="shared" ca="1" si="300"/>
        <v>0</v>
      </c>
      <c r="BN163" s="5">
        <f t="shared" ca="1" si="300"/>
        <v>0</v>
      </c>
      <c r="BO163" s="5">
        <f t="shared" ca="1" si="300"/>
        <v>0</v>
      </c>
      <c r="BP163" s="5">
        <f t="shared" ca="1" si="300"/>
        <v>0</v>
      </c>
      <c r="BQ163" s="5">
        <f t="shared" ca="1" si="300"/>
        <v>0</v>
      </c>
      <c r="BR163" s="5">
        <f t="shared" ca="1" si="300"/>
        <v>0</v>
      </c>
      <c r="BS163" s="5">
        <f t="shared" ca="1" si="300"/>
        <v>0</v>
      </c>
      <c r="BT163" s="5">
        <f ca="1">IF(BT$4="",0,IF(BT$1=($P$167+$P$169),$U$161*$P$176,0)+IF(BT$8&gt;($P$167+$P$169),0,
IF($P$168=2,
IF(BT$1&lt;=$P$171,0,$U$170+$P$170*$P$176*$P$177/12)+
IF(BT$1&lt;=$P$173,0,$U$172+$P$172*$P$176*$P$177/12)+
IF(BT$1&lt;=$P$175,0,$U$174+$P$174*$P$176*$P$177/12)+
-BT164,
IF(BT$1&lt;=($P$171+MIN($P$178,$P$167+$P$169-$P$171-1)),0,$P$170*(1-$P$176)/($P$169-($P$171-$P$167)-MIN($P$178,$P$167+$P$169-$P$171-1)))+
IF(BT$1&lt;=($P$173+MIN($P$178,$P$167+$P$169-$P$173-1)),0,$P$172*(1-$P$176)/($P$169-($P$173-$P$167)-MIN($P$178,$P$167+$P$169-$P$173-1)))+
IF(BT$1&lt;=($P$175+MIN($P$178,$P$167+$P$169-$P$175-1)),0,$P$174*(1-$P$176)/($P$169-($P$175-$P$167)-MIN($P$178,$P$167+$P$169-$P$175-1)))
)))</f>
        <v>0</v>
      </c>
      <c r="BU163" s="5">
        <f t="shared" ref="BU163:CF163" ca="1" si="301">IF(BU$4="",0,IF(BU$1=($P$167+$P$169),$U$161*$P$176,0)+IF(BU$8&gt;($P$167+$P$169),0,
IF($P$168=2,
IF(BU$1&lt;=$P$171,0,$U$170+$P$170*$P$176*$P$177/12)+
IF(BU$1&lt;=$P$173,0,$U$172+$P$172*$P$176*$P$177/12)+
IF(BU$1&lt;=$P$175,0,$U$174+$P$174*$P$176*$P$177/12)+
-BU164,
IF(BU$1&lt;=($P$171+MIN($P$178,$P$167+$P$169-$P$171-1)),0,$P$170*(1-$P$176)/($P$169-($P$171-$P$167)-MIN($P$178,$P$167+$P$169-$P$171-1)))+
IF(BU$1&lt;=($P$173+MIN($P$178,$P$167+$P$169-$P$173-1)),0,$P$172*(1-$P$176)/($P$169-($P$173-$P$167)-MIN($P$178,$P$167+$P$169-$P$173-1)))+
IF(BU$1&lt;=($P$175+MIN($P$178,$P$167+$P$169-$P$175-1)),0,$P$174*(1-$P$176)/($P$169-($P$175-$P$167)-MIN($P$178,$P$167+$P$169-$P$175-1)))
)))</f>
        <v>0</v>
      </c>
      <c r="BV163" s="5">
        <f t="shared" ca="1" si="301"/>
        <v>0</v>
      </c>
      <c r="BW163" s="5">
        <f t="shared" ca="1" si="301"/>
        <v>0</v>
      </c>
      <c r="BX163" s="5">
        <f t="shared" ca="1" si="301"/>
        <v>0</v>
      </c>
      <c r="BY163" s="5">
        <f t="shared" ca="1" si="301"/>
        <v>0</v>
      </c>
      <c r="BZ163" s="5">
        <f t="shared" ca="1" si="301"/>
        <v>0</v>
      </c>
      <c r="CA163" s="5">
        <f t="shared" ca="1" si="301"/>
        <v>0</v>
      </c>
      <c r="CB163" s="5">
        <f t="shared" ca="1" si="301"/>
        <v>0</v>
      </c>
      <c r="CC163" s="5">
        <f t="shared" ca="1" si="301"/>
        <v>0</v>
      </c>
      <c r="CD163" s="5">
        <f t="shared" ca="1" si="301"/>
        <v>0</v>
      </c>
      <c r="CE163" s="5">
        <f t="shared" ca="1" si="301"/>
        <v>0</v>
      </c>
      <c r="CF163" s="5">
        <f t="shared" ca="1" si="301"/>
        <v>0</v>
      </c>
    </row>
    <row r="164" spans="2:84" x14ac:dyDescent="0.3">
      <c r="B164" s="13">
        <f>ROW()</f>
        <v>164</v>
      </c>
      <c r="H164" s="1" t="str">
        <f t="shared" si="297"/>
        <v>Поступление кредитов</v>
      </c>
      <c r="I164" s="1" t="str">
        <f>$I$41</f>
        <v>Аннуитетные платежи</v>
      </c>
      <c r="J164" s="1" t="s">
        <v>259</v>
      </c>
      <c r="M164" s="53" t="s">
        <v>18</v>
      </c>
      <c r="P164" s="72" t="str">
        <f>Lists!$AI$13&amp;" | "&amp;Lists!$AI$10</f>
        <v>PL(-) | CF(-)</v>
      </c>
      <c r="U164" s="5">
        <f t="shared" ca="1" si="298"/>
        <v>0</v>
      </c>
      <c r="X164" s="5">
        <f ca="1">IF(X$4="",0,(SUM($W161:W161)-SUM($W163:W163))*$P$177/12)</f>
        <v>0</v>
      </c>
      <c r="Y164" s="5">
        <f ca="1">IF(Y$4="",0,(SUM($W161:X161)-SUM($W163:X163))*$P$177/12)</f>
        <v>0</v>
      </c>
      <c r="Z164" s="5">
        <f ca="1">IF(Z$4="",0,(SUM($W161:Y161)-SUM($W163:Y163))*$P$177/12)</f>
        <v>0</v>
      </c>
      <c r="AA164" s="5">
        <f ca="1">IF(AA$4="",0,(SUM($W161:Z161)-SUM($W163:Z163))*$P$177/12)</f>
        <v>0</v>
      </c>
      <c r="AB164" s="5">
        <f ca="1">IF(AB$4="",0,(SUM($W161:AA161)-SUM($W163:AA163))*$P$177/12)</f>
        <v>0</v>
      </c>
      <c r="AC164" s="5">
        <f ca="1">IF(AC$4="",0,(SUM($W161:AB161)-SUM($W163:AB163))*$P$177/12)</f>
        <v>0</v>
      </c>
      <c r="AD164" s="5">
        <f ca="1">IF(AD$4="",0,(SUM($W161:AC161)-SUM($W163:AC163))*$P$177/12)</f>
        <v>0</v>
      </c>
      <c r="AE164" s="5">
        <f ca="1">IF(AE$4="",0,(SUM($W161:AD161)-SUM($W163:AD163))*$P$177/12)</f>
        <v>0</v>
      </c>
      <c r="AF164" s="5">
        <f ca="1">IF(AF$4="",0,(SUM($W161:AE161)-SUM($W163:AE163))*$P$177/12)</f>
        <v>0</v>
      </c>
      <c r="AG164" s="5">
        <f ca="1">IF(AG$4="",0,(SUM($W161:AF161)-SUM($W163:AF163))*$P$177/12)</f>
        <v>0</v>
      </c>
      <c r="AH164" s="5">
        <f ca="1">IF(AH$4="",0,(SUM($W161:AG161)-SUM($W163:AG163))*$P$177/12)</f>
        <v>0</v>
      </c>
      <c r="AI164" s="5">
        <f ca="1">IF(AI$4="",0,(SUM($W161:AH161)-SUM($W163:AH163))*$P$177/12)</f>
        <v>0</v>
      </c>
      <c r="AJ164" s="5">
        <f ca="1">IF(AJ$4="",0,(SUM($W161:AI161)-SUM($W163:AI163))*$P$177/12)</f>
        <v>0</v>
      </c>
      <c r="AK164" s="5">
        <f ca="1">IF(AK$4="",0,(SUM($W161:AJ161)-SUM($W163:AJ163))*$P$177/12)</f>
        <v>0</v>
      </c>
      <c r="AL164" s="5">
        <f ca="1">IF(AL$4="",0,(SUM($W161:AK161)-SUM($W163:AK163))*$P$177/12)</f>
        <v>0</v>
      </c>
      <c r="AM164" s="5">
        <f ca="1">IF(AM$4="",0,(SUM($W161:AL161)-SUM($W163:AL163))*$P$177/12)</f>
        <v>0</v>
      </c>
      <c r="AN164" s="5">
        <f ca="1">IF(AN$4="",0,(SUM($W161:AM161)-SUM($W163:AM163))*$P$177/12)</f>
        <v>0</v>
      </c>
      <c r="AO164" s="5">
        <f ca="1">IF(AO$4="",0,(SUM($W161:AN161)-SUM($W163:AN163))*$P$177/12)</f>
        <v>0</v>
      </c>
      <c r="AP164" s="5">
        <f ca="1">IF(AP$4="",0,(SUM($W161:AO161)-SUM($W163:AO163))*$P$177/12)</f>
        <v>0</v>
      </c>
      <c r="AQ164" s="5">
        <f ca="1">IF(AQ$4="",0,(SUM($W161:AP161)-SUM($W163:AP163))*$P$177/12)</f>
        <v>0</v>
      </c>
      <c r="AR164" s="5">
        <f ca="1">IF(AR$4="",0,(SUM($W161:AQ161)-SUM($W163:AQ163))*$P$177/12)</f>
        <v>0</v>
      </c>
      <c r="AS164" s="5">
        <f ca="1">IF(AS$4="",0,(SUM($W161:AR161)-SUM($W163:AR163))*$P$177/12)</f>
        <v>0</v>
      </c>
      <c r="AT164" s="5">
        <f ca="1">IF(AT$4="",0,(SUM($W161:AS161)-SUM($W163:AS163))*$P$177/12)</f>
        <v>0</v>
      </c>
      <c r="AU164" s="5">
        <f ca="1">IF(AU$4="",0,(SUM($W161:AT161)-SUM($W163:AT163))*$P$177/12)</f>
        <v>0</v>
      </c>
      <c r="AV164" s="5">
        <f ca="1">IF(AV$4="",0,(SUM($W161:AU161)-SUM($W163:AU163))*$P$177/12)</f>
        <v>0</v>
      </c>
      <c r="AW164" s="5">
        <f ca="1">IF(AW$4="",0,(SUM($W161:AV161)-SUM($W163:AV163))*$P$177/12)</f>
        <v>0</v>
      </c>
      <c r="AX164" s="5">
        <f ca="1">IF(AX$4="",0,(SUM($W161:AW161)-SUM($W163:AW163))*$P$177/12)</f>
        <v>0</v>
      </c>
      <c r="AY164" s="5">
        <f ca="1">IF(AY$4="",0,(SUM($W161:AX161)-SUM($W163:AX163))*$P$177/12)</f>
        <v>0</v>
      </c>
      <c r="AZ164" s="5">
        <f ca="1">IF(AZ$4="",0,(SUM($W161:AY161)-SUM($W163:AY163))*$P$177/12)</f>
        <v>0</v>
      </c>
      <c r="BA164" s="5">
        <f ca="1">IF(BA$4="",0,(SUM($W161:AZ161)-SUM($W163:AZ163))*$P$177/12)</f>
        <v>0</v>
      </c>
      <c r="BB164" s="5">
        <f ca="1">IF(BB$4="",0,(SUM($W161:BA161)-SUM($W163:BA163))*$P$177/12)</f>
        <v>0</v>
      </c>
      <c r="BC164" s="5">
        <f ca="1">IF(BC$4="",0,(SUM($W161:BB161)-SUM($W163:BB163))*$P$177/12)</f>
        <v>0</v>
      </c>
      <c r="BD164" s="5">
        <f ca="1">IF(BD$4="",0,(SUM($W161:BC161)-SUM($W163:BC163))*$P$177/12)</f>
        <v>0</v>
      </c>
      <c r="BE164" s="5">
        <f ca="1">IF(BE$4="",0,(SUM($W161:BD161)-SUM($W163:BD163))*$P$177/12)</f>
        <v>0</v>
      </c>
      <c r="BF164" s="5">
        <f ca="1">IF(BF$4="",0,(SUM($W161:BE161)-SUM($W163:BE163))*$P$177/12)</f>
        <v>0</v>
      </c>
      <c r="BG164" s="5">
        <f ca="1">IF(BG$4="",0,(SUM($W161:BF161)-SUM($W163:BF163))*$P$177/12)</f>
        <v>0</v>
      </c>
      <c r="BH164" s="5">
        <f ca="1">IF(BH$4="",0,(SUM($W161:BG161)-SUM($W163:BG163))*$P$177/12)</f>
        <v>0</v>
      </c>
      <c r="BI164" s="5">
        <f ca="1">IF(BI$4="",0,(SUM($W161:BH161)-SUM($W163:BH163))*$P$177/12)</f>
        <v>0</v>
      </c>
      <c r="BJ164" s="5">
        <f ca="1">IF(BJ$4="",0,(SUM($W161:BI161)-SUM($W163:BI163))*$P$177/12)</f>
        <v>0</v>
      </c>
      <c r="BK164" s="5">
        <f ca="1">IF(BK$4="",0,(SUM($W161:BJ161)-SUM($W163:BJ163))*$P$177/12)</f>
        <v>0</v>
      </c>
      <c r="BL164" s="5">
        <f ca="1">IF(BL$4="",0,(SUM($W161:BK161)-SUM($W163:BK163))*$P$177/12)</f>
        <v>0</v>
      </c>
      <c r="BM164" s="5">
        <f ca="1">IF(BM$4="",0,(SUM($W161:BL161)-SUM($W163:BL163))*$P$177/12)</f>
        <v>0</v>
      </c>
      <c r="BN164" s="5">
        <f ca="1">IF(BN$4="",0,(SUM($W161:BM161)-SUM($W163:BM163))*$P$177/12)</f>
        <v>0</v>
      </c>
      <c r="BO164" s="5">
        <f ca="1">IF(BO$4="",0,(SUM($W161:BN161)-SUM($W163:BN163))*$P$177/12)</f>
        <v>0</v>
      </c>
      <c r="BP164" s="5">
        <f ca="1">IF(BP$4="",0,(SUM($W161:BO161)-SUM($W163:BO163))*$P$177/12)</f>
        <v>0</v>
      </c>
      <c r="BQ164" s="5">
        <f ca="1">IF(BQ$4="",0,(SUM($W161:BP161)-SUM($W163:BP163))*$P$177/12)</f>
        <v>0</v>
      </c>
      <c r="BR164" s="5">
        <f ca="1">IF(BR$4="",0,(SUM($W161:BQ161)-SUM($W163:BQ163))*$P$177/12)</f>
        <v>0</v>
      </c>
      <c r="BS164" s="5">
        <f ca="1">IF(BS$4="",0,(SUM($W161:BR161)-SUM($W163:BR163))*$P$177/12)</f>
        <v>0</v>
      </c>
      <c r="BT164" s="5">
        <f ca="1">IF(BT$4="",0,(SUM($W161:BS161)-SUM($W163:BS163))*$P$177/12)</f>
        <v>0</v>
      </c>
      <c r="BU164" s="5">
        <f ca="1">IF(BU$4="",0,(SUM($W161:BT161)-SUM($W163:BT163))*$P$177/12)</f>
        <v>0</v>
      </c>
      <c r="BV164" s="5">
        <f ca="1">IF(BV$4="",0,(SUM($W161:BU161)-SUM($W163:BU163))*$P$177/12)</f>
        <v>0</v>
      </c>
      <c r="BW164" s="5">
        <f ca="1">IF(BW$4="",0,(SUM($W161:BV161)-SUM($W163:BV163))*$P$177/12)</f>
        <v>0</v>
      </c>
      <c r="BX164" s="5">
        <f ca="1">IF(BX$4="",0,(SUM($W161:BW161)-SUM($W163:BW163))*$P$177/12)</f>
        <v>0</v>
      </c>
      <c r="BY164" s="5">
        <f ca="1">IF(BY$4="",0,(SUM($W161:BX161)-SUM($W163:BX163))*$P$177/12)</f>
        <v>0</v>
      </c>
      <c r="BZ164" s="5">
        <f ca="1">IF(BZ$4="",0,(SUM($W161:BY161)-SUM($W163:BY163))*$P$177/12)</f>
        <v>0</v>
      </c>
      <c r="CA164" s="5">
        <f ca="1">IF(CA$4="",0,(SUM($W161:BZ161)-SUM($W163:BZ163))*$P$177/12)</f>
        <v>0</v>
      </c>
      <c r="CB164" s="5">
        <f ca="1">IF(CB$4="",0,(SUM($W161:CA161)-SUM($W163:CA163))*$P$177/12)</f>
        <v>0</v>
      </c>
      <c r="CC164" s="5">
        <f ca="1">IF(CC$4="",0,(SUM($W161:CB161)-SUM($W163:CB163))*$P$177/12)</f>
        <v>0</v>
      </c>
      <c r="CD164" s="5">
        <f ca="1">IF(CD$4="",0,(SUM($W161:CC161)-SUM($W163:CC163))*$P$177/12)</f>
        <v>0</v>
      </c>
      <c r="CE164" s="5">
        <f ca="1">IF(CE$4="",0,(SUM($W161:CD161)-SUM($W163:CD163))*$P$177/12)</f>
        <v>0</v>
      </c>
      <c r="CF164" s="5">
        <f ca="1">IF(CF$4="",0,(SUM($W161:CE161)-SUM($W163:CE163))*$P$177/12)</f>
        <v>0</v>
      </c>
    </row>
    <row r="165" spans="2:84" x14ac:dyDescent="0.3">
      <c r="B165" s="13">
        <f>ROW()</f>
        <v>165</v>
      </c>
      <c r="H165" s="1" t="str">
        <f t="shared" si="297"/>
        <v>Поступление кредитов</v>
      </c>
      <c r="I165" s="1" t="s">
        <v>326</v>
      </c>
      <c r="M165" s="53" t="s">
        <v>18</v>
      </c>
      <c r="P165" s="72" t="str">
        <f>Lists!$AI$8</f>
        <v>BS</v>
      </c>
      <c r="U165" s="5">
        <f t="shared" ref="U165" ca="1" si="302">INDIRECT(ADDRESS($B165,$X$2-1+$P$8))</f>
        <v>0</v>
      </c>
      <c r="X165" s="5">
        <f ca="1">IF(X$4="",0,IF(OR(X$1&lt;$P$167,X$1&gt;$P$167+$P$169),0,SUM($W161:X161)-SUM($W163:X163)))</f>
        <v>0</v>
      </c>
      <c r="Y165" s="5">
        <f ca="1">IF(Y$4="",0,IF(OR(Y$1&lt;$P$167,Y$1&gt;$P$167+$P$169),0,SUM($W161:Y161)-SUM($W163:Y163)))</f>
        <v>0</v>
      </c>
      <c r="Z165" s="5">
        <f ca="1">IF(Z$4="",0,IF(OR(Z$1&lt;$P$167,Z$1&gt;$P$167+$P$169),0,SUM($W161:Z161)-SUM($W163:Z163)))</f>
        <v>0</v>
      </c>
      <c r="AA165" s="5">
        <f ca="1">IF(AA$4="",0,IF(OR(AA$1&lt;$P$167,AA$1&gt;$P$167+$P$169),0,SUM($W161:AA161)-SUM($W163:AA163)))</f>
        <v>0</v>
      </c>
      <c r="AB165" s="5">
        <f ca="1">IF(AB$4="",0,IF(OR(AB$1&lt;$P$167,AB$1&gt;$P$167+$P$169),0,SUM($W161:AB161)-SUM($W163:AB163)))</f>
        <v>0</v>
      </c>
      <c r="AC165" s="5">
        <f ca="1">IF(AC$4="",0,IF(OR(AC$1&lt;$P$167,AC$1&gt;$P$167+$P$169),0,SUM($W161:AC161)-SUM($W163:AC163)))</f>
        <v>0</v>
      </c>
      <c r="AD165" s="5">
        <f ca="1">IF(AD$4="",0,IF(OR(AD$1&lt;$P$167,AD$1&gt;$P$167+$P$169),0,SUM($W161:AD161)-SUM($W163:AD163)))</f>
        <v>0</v>
      </c>
      <c r="AE165" s="5">
        <f ca="1">IF(AE$4="",0,IF(OR(AE$1&lt;$P$167,AE$1&gt;$P$167+$P$169),0,SUM($W161:AE161)-SUM($W163:AE163)))</f>
        <v>0</v>
      </c>
      <c r="AF165" s="5">
        <f ca="1">IF(AF$4="",0,IF(OR(AF$1&lt;$P$167,AF$1&gt;$P$167+$P$169),0,SUM($W161:AF161)-SUM($W163:AF163)))</f>
        <v>0</v>
      </c>
      <c r="AG165" s="5">
        <f ca="1">IF(AG$4="",0,IF(OR(AG$1&lt;$P$167,AG$1&gt;$P$167+$P$169),0,SUM($W161:AG161)-SUM($W163:AG163)))</f>
        <v>0</v>
      </c>
      <c r="AH165" s="5">
        <f ca="1">IF(AH$4="",0,IF(OR(AH$1&lt;$P$167,AH$1&gt;$P$167+$P$169),0,SUM($W161:AH161)-SUM($W163:AH163)))</f>
        <v>0</v>
      </c>
      <c r="AI165" s="5">
        <f ca="1">IF(AI$4="",0,IF(OR(AI$1&lt;$P$167,AI$1&gt;$P$167+$P$169),0,SUM($W161:AI161)-SUM($W163:AI163)))</f>
        <v>0</v>
      </c>
      <c r="AJ165" s="5">
        <f ca="1">IF(AJ$4="",0,IF(OR(AJ$1&lt;$P$167,AJ$1&gt;$P$167+$P$169),0,SUM($W161:AJ161)-SUM($W163:AJ163)))</f>
        <v>0</v>
      </c>
      <c r="AK165" s="5">
        <f ca="1">IF(AK$4="",0,IF(OR(AK$1&lt;$P$167,AK$1&gt;$P$167+$P$169),0,SUM($W161:AK161)-SUM($W163:AK163)))</f>
        <v>0</v>
      </c>
      <c r="AL165" s="5">
        <f ca="1">IF(AL$4="",0,IF(OR(AL$1&lt;$P$167,AL$1&gt;$P$167+$P$169),0,SUM($W161:AL161)-SUM($W163:AL163)))</f>
        <v>0</v>
      </c>
      <c r="AM165" s="5">
        <f ca="1">IF(AM$4="",0,IF(OR(AM$1&lt;$P$167,AM$1&gt;$P$167+$P$169),0,SUM($W161:AM161)-SUM($W163:AM163)))</f>
        <v>0</v>
      </c>
      <c r="AN165" s="5">
        <f ca="1">IF(AN$4="",0,IF(OR(AN$1&lt;$P$167,AN$1&gt;$P$167+$P$169),0,SUM($W161:AN161)-SUM($W163:AN163)))</f>
        <v>0</v>
      </c>
      <c r="AO165" s="5">
        <f ca="1">IF(AO$4="",0,IF(OR(AO$1&lt;$P$167,AO$1&gt;$P$167+$P$169),0,SUM($W161:AO161)-SUM($W163:AO163)))</f>
        <v>0</v>
      </c>
      <c r="AP165" s="5">
        <f ca="1">IF(AP$4="",0,IF(OR(AP$1&lt;$P$167,AP$1&gt;$P$167+$P$169),0,SUM($W161:AP161)-SUM($W163:AP163)))</f>
        <v>0</v>
      </c>
      <c r="AQ165" s="5">
        <f ca="1">IF(AQ$4="",0,IF(OR(AQ$1&lt;$P$167,AQ$1&gt;$P$167+$P$169),0,SUM($W161:AQ161)-SUM($W163:AQ163)))</f>
        <v>0</v>
      </c>
      <c r="AR165" s="5">
        <f ca="1">IF(AR$4="",0,IF(OR(AR$1&lt;$P$167,AR$1&gt;$P$167+$P$169),0,SUM($W161:AR161)-SUM($W163:AR163)))</f>
        <v>0</v>
      </c>
      <c r="AS165" s="5">
        <f ca="1">IF(AS$4="",0,IF(OR(AS$1&lt;$P$167,AS$1&gt;$P$167+$P$169),0,SUM($W161:AS161)-SUM($W163:AS163)))</f>
        <v>0</v>
      </c>
      <c r="AT165" s="5">
        <f ca="1">IF(AT$4="",0,IF(OR(AT$1&lt;$P$167,AT$1&gt;$P$167+$P$169),0,SUM($W161:AT161)-SUM($W163:AT163)))</f>
        <v>0</v>
      </c>
      <c r="AU165" s="5">
        <f ca="1">IF(AU$4="",0,IF(OR(AU$1&lt;$P$167,AU$1&gt;$P$167+$P$169),0,SUM($W161:AU161)-SUM($W163:AU163)))</f>
        <v>0</v>
      </c>
      <c r="AV165" s="5">
        <f ca="1">IF(AV$4="",0,IF(OR(AV$1&lt;$P$167,AV$1&gt;$P$167+$P$169),0,SUM($W161:AV161)-SUM($W163:AV163)))</f>
        <v>0</v>
      </c>
      <c r="AW165" s="5">
        <f ca="1">IF(AW$4="",0,IF(OR(AW$1&lt;$P$167,AW$1&gt;$P$167+$P$169),0,SUM($W161:AW161)-SUM($W163:AW163)))</f>
        <v>0</v>
      </c>
      <c r="AX165" s="5">
        <f ca="1">IF(AX$4="",0,IF(OR(AX$1&lt;$P$167,AX$1&gt;$P$167+$P$169),0,SUM($W161:AX161)-SUM($W163:AX163)))</f>
        <v>0</v>
      </c>
      <c r="AY165" s="5">
        <f ca="1">IF(AY$4="",0,IF(OR(AY$1&lt;$P$167,AY$1&gt;$P$167+$P$169),0,SUM($W161:AY161)-SUM($W163:AY163)))</f>
        <v>0</v>
      </c>
      <c r="AZ165" s="5">
        <f ca="1">IF(AZ$4="",0,IF(OR(AZ$1&lt;$P$167,AZ$1&gt;$P$167+$P$169),0,SUM($W161:AZ161)-SUM($W163:AZ163)))</f>
        <v>0</v>
      </c>
      <c r="BA165" s="5">
        <f ca="1">IF(BA$4="",0,IF(OR(BA$1&lt;$P$167,BA$1&gt;$P$167+$P$169),0,SUM($W161:BA161)-SUM($W163:BA163)))</f>
        <v>0</v>
      </c>
      <c r="BB165" s="5">
        <f ca="1">IF(BB$4="",0,IF(OR(BB$1&lt;$P$167,BB$1&gt;$P$167+$P$169),0,SUM($W161:BB161)-SUM($W163:BB163)))</f>
        <v>0</v>
      </c>
      <c r="BC165" s="5">
        <f ca="1">IF(BC$4="",0,IF(OR(BC$1&lt;$P$167,BC$1&gt;$P$167+$P$169),0,SUM($W161:BC161)-SUM($W163:BC163)))</f>
        <v>0</v>
      </c>
      <c r="BD165" s="5">
        <f ca="1">IF(BD$4="",0,IF(OR(BD$1&lt;$P$167,BD$1&gt;$P$167+$P$169),0,SUM($W161:BD161)-SUM($W163:BD163)))</f>
        <v>0</v>
      </c>
      <c r="BE165" s="5">
        <f ca="1">IF(BE$4="",0,IF(OR(BE$1&lt;$P$167,BE$1&gt;$P$167+$P$169),0,SUM($W161:BE161)-SUM($W163:BE163)))</f>
        <v>0</v>
      </c>
      <c r="BF165" s="5">
        <f ca="1">IF(BF$4="",0,IF(OR(BF$1&lt;$P$167,BF$1&gt;$P$167+$P$169),0,SUM($W161:BF161)-SUM($W163:BF163)))</f>
        <v>0</v>
      </c>
      <c r="BG165" s="5">
        <f ca="1">IF(BG$4="",0,IF(OR(BG$1&lt;$P$167,BG$1&gt;$P$167+$P$169),0,SUM($W161:BG161)-SUM($W163:BG163)))</f>
        <v>0</v>
      </c>
      <c r="BH165" s="5">
        <f ca="1">IF(BH$4="",0,IF(OR(BH$1&lt;$P$167,BH$1&gt;$P$167+$P$169),0,SUM($W161:BH161)-SUM($W163:BH163)))</f>
        <v>0</v>
      </c>
      <c r="BI165" s="5">
        <f ca="1">IF(BI$4="",0,IF(OR(BI$1&lt;$P$167,BI$1&gt;$P$167+$P$169),0,SUM($W161:BI161)-SUM($W163:BI163)))</f>
        <v>0</v>
      </c>
      <c r="BJ165" s="5">
        <f ca="1">IF(BJ$4="",0,IF(OR(BJ$1&lt;$P$167,BJ$1&gt;$P$167+$P$169),0,SUM($W161:BJ161)-SUM($W163:BJ163)))</f>
        <v>0</v>
      </c>
      <c r="BK165" s="5">
        <f ca="1">IF(BK$4="",0,IF(OR(BK$1&lt;$P$167,BK$1&gt;$P$167+$P$169),0,SUM($W161:BK161)-SUM($W163:BK163)))</f>
        <v>0</v>
      </c>
      <c r="BL165" s="5">
        <f ca="1">IF(BL$4="",0,IF(OR(BL$1&lt;$P$167,BL$1&gt;$P$167+$P$169),0,SUM($W161:BL161)-SUM($W163:BL163)))</f>
        <v>0</v>
      </c>
      <c r="BM165" s="5">
        <f ca="1">IF(BM$4="",0,IF(OR(BM$1&lt;$P$167,BM$1&gt;$P$167+$P$169),0,SUM($W161:BM161)-SUM($W163:BM163)))</f>
        <v>0</v>
      </c>
      <c r="BN165" s="5">
        <f ca="1">IF(BN$4="",0,IF(OR(BN$1&lt;$P$167,BN$1&gt;$P$167+$P$169),0,SUM($W161:BN161)-SUM($W163:BN163)))</f>
        <v>0</v>
      </c>
      <c r="BO165" s="5">
        <f ca="1">IF(BO$4="",0,IF(OR(BO$1&lt;$P$167,BO$1&gt;$P$167+$P$169),0,SUM($W161:BO161)-SUM($W163:BO163)))</f>
        <v>0</v>
      </c>
      <c r="BP165" s="5">
        <f ca="1">IF(BP$4="",0,IF(OR(BP$1&lt;$P$167,BP$1&gt;$P$167+$P$169),0,SUM($W161:BP161)-SUM($W163:BP163)))</f>
        <v>0</v>
      </c>
      <c r="BQ165" s="5">
        <f ca="1">IF(BQ$4="",0,IF(OR(BQ$1&lt;$P$167,BQ$1&gt;$P$167+$P$169),0,SUM($W161:BQ161)-SUM($W163:BQ163)))</f>
        <v>0</v>
      </c>
      <c r="BR165" s="5">
        <f ca="1">IF(BR$4="",0,IF(OR(BR$1&lt;$P$167,BR$1&gt;$P$167+$P$169),0,SUM($W161:BR161)-SUM($W163:BR163)))</f>
        <v>0</v>
      </c>
      <c r="BS165" s="5">
        <f ca="1">IF(BS$4="",0,IF(OR(BS$1&lt;$P$167,BS$1&gt;$P$167+$P$169),0,SUM($W161:BS161)-SUM($W163:BS163)))</f>
        <v>0</v>
      </c>
      <c r="BT165" s="5">
        <f ca="1">IF(BT$4="",0,IF(OR(BT$1&lt;$P$167,BT$1&gt;$P$167+$P$169),0,SUM($W161:BT161)-SUM($W163:BT163)))</f>
        <v>0</v>
      </c>
      <c r="BU165" s="5">
        <f ca="1">IF(BU$4="",0,IF(OR(BU$1&lt;$P$167,BU$1&gt;$P$167+$P$169),0,SUM($W161:BU161)-SUM($W163:BU163)))</f>
        <v>0</v>
      </c>
      <c r="BV165" s="5">
        <f ca="1">IF(BV$4="",0,IF(OR(BV$1&lt;$P$167,BV$1&gt;$P$167+$P$169),0,SUM($W161:BV161)-SUM($W163:BV163)))</f>
        <v>0</v>
      </c>
      <c r="BW165" s="5">
        <f ca="1">IF(BW$4="",0,IF(OR(BW$1&lt;$P$167,BW$1&gt;$P$167+$P$169),0,SUM($W161:BW161)-SUM($W163:BW163)))</f>
        <v>0</v>
      </c>
      <c r="BX165" s="5">
        <f ca="1">IF(BX$4="",0,IF(OR(BX$1&lt;$P$167,BX$1&gt;$P$167+$P$169),0,SUM($W161:BX161)-SUM($W163:BX163)))</f>
        <v>0</v>
      </c>
      <c r="BY165" s="5">
        <f ca="1">IF(BY$4="",0,IF(OR(BY$1&lt;$P$167,BY$1&gt;$P$167+$P$169),0,SUM($W161:BY161)-SUM($W163:BY163)))</f>
        <v>0</v>
      </c>
      <c r="BZ165" s="5">
        <f ca="1">IF(BZ$4="",0,IF(OR(BZ$1&lt;$P$167,BZ$1&gt;$P$167+$P$169),0,SUM($W161:BZ161)-SUM($W163:BZ163)))</f>
        <v>0</v>
      </c>
      <c r="CA165" s="5">
        <f ca="1">IF(CA$4="",0,IF(OR(CA$1&lt;$P$167,CA$1&gt;$P$167+$P$169),0,SUM($W161:CA161)-SUM($W163:CA163)))</f>
        <v>0</v>
      </c>
      <c r="CB165" s="5">
        <f ca="1">IF(CB$4="",0,IF(OR(CB$1&lt;$P$167,CB$1&gt;$P$167+$P$169),0,SUM($W161:CB161)-SUM($W163:CB163)))</f>
        <v>0</v>
      </c>
      <c r="CC165" s="5">
        <f ca="1">IF(CC$4="",0,IF(OR(CC$1&lt;$P$167,CC$1&gt;$P$167+$P$169),0,SUM($W161:CC161)-SUM($W163:CC163)))</f>
        <v>0</v>
      </c>
      <c r="CD165" s="5">
        <f ca="1">IF(CD$4="",0,IF(OR(CD$1&lt;$P$167,CD$1&gt;$P$167+$P$169),0,SUM($W161:CD161)-SUM($W163:CD163)))</f>
        <v>0</v>
      </c>
      <c r="CE165" s="5">
        <f ca="1">IF(CE$4="",0,IF(OR(CE$1&lt;$P$167,CE$1&gt;$P$167+$P$169),0,SUM($W161:CE161)-SUM($W163:CE163)))</f>
        <v>0</v>
      </c>
      <c r="CF165" s="5">
        <f ca="1">IF(CF$4="",0,IF(OR(CF$1&lt;$P$167,CF$1&gt;$P$167+$P$169),0,SUM($W161:CF161)-SUM($W163:CF163)))</f>
        <v>0</v>
      </c>
    </row>
    <row r="166" spans="2:84" x14ac:dyDescent="0.3">
      <c r="B166" s="13">
        <f>ROW()</f>
        <v>166</v>
      </c>
      <c r="H166" s="1" t="str">
        <f t="shared" si="297"/>
        <v>Поступление кредитов</v>
      </c>
      <c r="I166" s="1" t="s">
        <v>318</v>
      </c>
      <c r="W166" s="34"/>
      <c r="X166" s="33"/>
      <c r="Y166" s="33"/>
      <c r="Z166" s="33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  <c r="BJ166" s="33"/>
      <c r="BK166" s="33"/>
      <c r="BL166" s="33"/>
      <c r="BM166" s="33"/>
      <c r="BN166" s="33"/>
      <c r="BO166" s="33"/>
      <c r="BP166" s="33"/>
      <c r="BQ166" s="33"/>
      <c r="BR166" s="33"/>
      <c r="BS166" s="33"/>
      <c r="BT166" s="33"/>
      <c r="BU166" s="33"/>
      <c r="BV166" s="33"/>
      <c r="BW166" s="33"/>
      <c r="BX166" s="33"/>
      <c r="BY166" s="33"/>
      <c r="BZ166" s="33"/>
      <c r="CA166" s="33"/>
      <c r="CB166" s="33"/>
      <c r="CC166" s="33"/>
      <c r="CD166" s="33"/>
      <c r="CE166" s="33"/>
      <c r="CF166" s="33"/>
    </row>
    <row r="167" spans="2:84" x14ac:dyDescent="0.3">
      <c r="B167" s="13">
        <f>ROW()</f>
        <v>167</v>
      </c>
      <c r="H167" s="1" t="str">
        <f t="shared" si="297"/>
        <v>Поступление кредитов</v>
      </c>
      <c r="I167" s="1" t="str">
        <f t="shared" ref="I167:I178" si="303">$I$166</f>
        <v>Условия кредитного договора</v>
      </c>
      <c r="J167" s="1" t="s">
        <v>314</v>
      </c>
      <c r="O167" s="82"/>
      <c r="P167" s="87"/>
      <c r="W167" s="34"/>
      <c r="X167" s="99"/>
      <c r="Y167" s="99"/>
      <c r="Z167" s="99"/>
      <c r="AA167" s="99"/>
      <c r="AB167" s="99"/>
      <c r="AC167" s="99"/>
      <c r="AD167" s="99"/>
      <c r="AE167" s="99"/>
      <c r="AF167" s="99"/>
      <c r="AG167" s="99"/>
      <c r="AH167" s="99"/>
      <c r="AI167" s="99"/>
      <c r="AJ167" s="99"/>
      <c r="AK167" s="99"/>
      <c r="AL167" s="99"/>
      <c r="AM167" s="99"/>
      <c r="AN167" s="99"/>
      <c r="AO167" s="99"/>
      <c r="AP167" s="99"/>
      <c r="AQ167" s="99"/>
      <c r="AR167" s="99"/>
      <c r="AS167" s="99"/>
      <c r="AT167" s="99"/>
      <c r="AU167" s="99"/>
      <c r="AV167" s="99"/>
      <c r="AW167" s="99"/>
      <c r="AX167" s="99"/>
      <c r="AY167" s="99"/>
      <c r="AZ167" s="99"/>
      <c r="BA167" s="99"/>
      <c r="BB167" s="99"/>
      <c r="BC167" s="99"/>
      <c r="BD167" s="99"/>
      <c r="BE167" s="99"/>
      <c r="BF167" s="99"/>
      <c r="BG167" s="99"/>
      <c r="BH167" s="99"/>
      <c r="BI167" s="99"/>
      <c r="BJ167" s="99"/>
      <c r="BK167" s="99"/>
      <c r="BL167" s="99"/>
      <c r="BM167" s="99"/>
      <c r="BN167" s="99"/>
      <c r="BO167" s="99"/>
      <c r="BP167" s="99"/>
      <c r="BQ167" s="99"/>
      <c r="BR167" s="99"/>
      <c r="BS167" s="99"/>
      <c r="BT167" s="99"/>
      <c r="BU167" s="99"/>
      <c r="BV167" s="99"/>
      <c r="BW167" s="99"/>
      <c r="BX167" s="99"/>
      <c r="BY167" s="99"/>
      <c r="BZ167" s="99"/>
      <c r="CA167" s="99"/>
      <c r="CB167" s="99"/>
      <c r="CC167" s="99"/>
      <c r="CD167" s="99"/>
      <c r="CE167" s="99"/>
      <c r="CF167" s="99"/>
    </row>
    <row r="168" spans="2:84" x14ac:dyDescent="0.3">
      <c r="B168" s="13">
        <f>ROW()</f>
        <v>168</v>
      </c>
      <c r="H168" s="1" t="str">
        <f t="shared" si="297"/>
        <v>Поступление кредитов</v>
      </c>
      <c r="I168" s="1" t="str">
        <f t="shared" si="303"/>
        <v>Условия кредитного договора</v>
      </c>
      <c r="J168" s="1" t="str">
        <f>Lists!$BC$4</f>
        <v>дифференциально(1)/аннуитет(2)</v>
      </c>
      <c r="M168" s="53" t="s">
        <v>41</v>
      </c>
      <c r="O168" s="82"/>
      <c r="P168" s="84"/>
      <c r="Q168" s="90" t="s">
        <v>5</v>
      </c>
      <c r="W168" s="34"/>
      <c r="X168" s="99"/>
      <c r="Y168" s="99"/>
      <c r="Z168" s="99"/>
      <c r="AA168" s="99"/>
      <c r="AB168" s="99"/>
      <c r="AC168" s="99"/>
      <c r="AD168" s="99"/>
      <c r="AE168" s="99"/>
      <c r="AF168" s="99"/>
      <c r="AG168" s="99"/>
      <c r="AH168" s="99"/>
      <c r="AI168" s="99"/>
      <c r="AJ168" s="99"/>
      <c r="AK168" s="99"/>
      <c r="AL168" s="99"/>
      <c r="AM168" s="99"/>
      <c r="AN168" s="99"/>
      <c r="AO168" s="99"/>
      <c r="AP168" s="99"/>
      <c r="AQ168" s="99"/>
      <c r="AR168" s="99"/>
      <c r="AS168" s="99"/>
      <c r="AT168" s="99"/>
      <c r="AU168" s="99"/>
      <c r="AV168" s="99"/>
      <c r="AW168" s="99"/>
      <c r="AX168" s="99"/>
      <c r="AY168" s="99"/>
      <c r="AZ168" s="99"/>
      <c r="BA168" s="99"/>
      <c r="BB168" s="99"/>
      <c r="BC168" s="99"/>
      <c r="BD168" s="99"/>
      <c r="BE168" s="99"/>
      <c r="BF168" s="99"/>
      <c r="BG168" s="99"/>
      <c r="BH168" s="99"/>
      <c r="BI168" s="99"/>
      <c r="BJ168" s="99"/>
      <c r="BK168" s="99"/>
      <c r="BL168" s="99"/>
      <c r="BM168" s="99"/>
      <c r="BN168" s="99"/>
      <c r="BO168" s="99"/>
      <c r="BP168" s="99"/>
      <c r="BQ168" s="99"/>
      <c r="BR168" s="99"/>
      <c r="BS168" s="99"/>
      <c r="BT168" s="99"/>
      <c r="BU168" s="99"/>
      <c r="BV168" s="99"/>
      <c r="BW168" s="99"/>
      <c r="BX168" s="99"/>
      <c r="BY168" s="99"/>
      <c r="BZ168" s="99"/>
      <c r="CA168" s="99"/>
      <c r="CB168" s="99"/>
      <c r="CC168" s="99"/>
      <c r="CD168" s="99"/>
      <c r="CE168" s="99"/>
      <c r="CF168" s="99"/>
    </row>
    <row r="169" spans="2:84" x14ac:dyDescent="0.3">
      <c r="B169" s="13">
        <f>ROW()</f>
        <v>169</v>
      </c>
      <c r="H169" s="1" t="str">
        <f t="shared" si="297"/>
        <v>Поступление кредитов</v>
      </c>
      <c r="I169" s="1" t="str">
        <f t="shared" si="303"/>
        <v>Условия кредитного договора</v>
      </c>
      <c r="J169" s="1" t="s">
        <v>264</v>
      </c>
      <c r="M169" s="53" t="s">
        <v>84</v>
      </c>
      <c r="O169" s="82"/>
      <c r="P169" s="87"/>
      <c r="W169" s="34"/>
      <c r="X169" s="99"/>
      <c r="Y169" s="99"/>
      <c r="Z169" s="99"/>
      <c r="AA169" s="99"/>
      <c r="AB169" s="99"/>
      <c r="AC169" s="99"/>
      <c r="AD169" s="99"/>
      <c r="AE169" s="99"/>
      <c r="AF169" s="99"/>
      <c r="AG169" s="99"/>
      <c r="AH169" s="99"/>
      <c r="AI169" s="99"/>
      <c r="AJ169" s="99"/>
      <c r="AK169" s="99"/>
      <c r="AL169" s="99"/>
      <c r="AM169" s="99"/>
      <c r="AN169" s="99"/>
      <c r="AO169" s="99"/>
      <c r="AP169" s="99"/>
      <c r="AQ169" s="99"/>
      <c r="AR169" s="99"/>
      <c r="AS169" s="99"/>
      <c r="AT169" s="99"/>
      <c r="AU169" s="99"/>
      <c r="AV169" s="99"/>
      <c r="AW169" s="99"/>
      <c r="AX169" s="99"/>
      <c r="AY169" s="99"/>
      <c r="AZ169" s="99"/>
      <c r="BA169" s="99"/>
      <c r="BB169" s="99"/>
      <c r="BC169" s="99"/>
      <c r="BD169" s="99"/>
      <c r="BE169" s="99"/>
      <c r="BF169" s="99"/>
      <c r="BG169" s="99"/>
      <c r="BH169" s="99"/>
      <c r="BI169" s="99"/>
      <c r="BJ169" s="99"/>
      <c r="BK169" s="99"/>
      <c r="BL169" s="99"/>
      <c r="BM169" s="99"/>
      <c r="BN169" s="99"/>
      <c r="BO169" s="99"/>
      <c r="BP169" s="99"/>
      <c r="BQ169" s="99"/>
      <c r="BR169" s="99"/>
      <c r="BS169" s="99"/>
      <c r="BT169" s="99"/>
      <c r="BU169" s="99"/>
      <c r="BV169" s="99"/>
      <c r="BW169" s="99"/>
      <c r="BX169" s="99"/>
      <c r="BY169" s="99"/>
      <c r="BZ169" s="99"/>
      <c r="CA169" s="99"/>
      <c r="CB169" s="99"/>
      <c r="CC169" s="99"/>
      <c r="CD169" s="99"/>
      <c r="CE169" s="99"/>
      <c r="CF169" s="99"/>
    </row>
    <row r="170" spans="2:84" x14ac:dyDescent="0.3">
      <c r="B170" s="13">
        <f>ROW()</f>
        <v>170</v>
      </c>
      <c r="H170" s="1" t="str">
        <f t="shared" si="297"/>
        <v>Поступление кредитов</v>
      </c>
      <c r="I170" s="1" t="str">
        <f t="shared" si="303"/>
        <v>Условия кредитного договора</v>
      </c>
      <c r="J170" s="1" t="s">
        <v>316</v>
      </c>
      <c r="M170" s="53" t="s">
        <v>18</v>
      </c>
      <c r="O170" s="82"/>
      <c r="P170" s="84"/>
      <c r="U170" s="5">
        <f>IF((POWER(1+P177/12,($P$169-($P$171-$P$167)))-1)=0,0,$P$170*(1-$P$176)*$P$177/12*POWER(1+$P$177/12,($P$169-($P$171-$P$167)))/(POWER(1+P177/12,($P$169-($P$171-$P$167)))-1))</f>
        <v>0</v>
      </c>
      <c r="W170" s="34"/>
      <c r="X170" s="99"/>
      <c r="Y170" s="99"/>
      <c r="Z170" s="99"/>
      <c r="AA170" s="99"/>
      <c r="AB170" s="99"/>
      <c r="AC170" s="99"/>
      <c r="AD170" s="99"/>
      <c r="AE170" s="99"/>
      <c r="AF170" s="99"/>
      <c r="AG170" s="99"/>
      <c r="AH170" s="99"/>
      <c r="AI170" s="99"/>
      <c r="AJ170" s="99"/>
      <c r="AK170" s="99"/>
      <c r="AL170" s="99"/>
      <c r="AM170" s="99"/>
      <c r="AN170" s="99"/>
      <c r="AO170" s="99"/>
      <c r="AP170" s="99"/>
      <c r="AQ170" s="99"/>
      <c r="AR170" s="99"/>
      <c r="AS170" s="99"/>
      <c r="AT170" s="99"/>
      <c r="AU170" s="99"/>
      <c r="AV170" s="99"/>
      <c r="AW170" s="99"/>
      <c r="AX170" s="99"/>
      <c r="AY170" s="99"/>
      <c r="AZ170" s="99"/>
      <c r="BA170" s="99"/>
      <c r="BB170" s="99"/>
      <c r="BC170" s="99"/>
      <c r="BD170" s="99"/>
      <c r="BE170" s="99"/>
      <c r="BF170" s="99"/>
      <c r="BG170" s="99"/>
      <c r="BH170" s="99"/>
      <c r="BI170" s="99"/>
      <c r="BJ170" s="99"/>
      <c r="BK170" s="99"/>
      <c r="BL170" s="99"/>
      <c r="BM170" s="99"/>
      <c r="BN170" s="99"/>
      <c r="BO170" s="99"/>
      <c r="BP170" s="99"/>
      <c r="BQ170" s="99"/>
      <c r="BR170" s="99"/>
      <c r="BS170" s="99"/>
      <c r="BT170" s="99"/>
      <c r="BU170" s="99"/>
      <c r="BV170" s="99"/>
      <c r="BW170" s="99"/>
      <c r="BX170" s="99"/>
      <c r="BY170" s="99"/>
      <c r="BZ170" s="99"/>
      <c r="CA170" s="99"/>
      <c r="CB170" s="99"/>
      <c r="CC170" s="99"/>
      <c r="CD170" s="99"/>
      <c r="CE170" s="99"/>
      <c r="CF170" s="99"/>
    </row>
    <row r="171" spans="2:84" x14ac:dyDescent="0.3">
      <c r="B171" s="13">
        <f>ROW()</f>
        <v>171</v>
      </c>
      <c r="H171" s="1" t="str">
        <f t="shared" si="297"/>
        <v>Поступление кредитов</v>
      </c>
      <c r="I171" s="1" t="str">
        <f t="shared" si="303"/>
        <v>Условия кредитного договора</v>
      </c>
      <c r="J171" s="1" t="s">
        <v>315</v>
      </c>
      <c r="O171" s="82"/>
      <c r="P171" s="87"/>
      <c r="W171" s="34"/>
      <c r="X171" s="99"/>
      <c r="Y171" s="99"/>
      <c r="Z171" s="99"/>
      <c r="AA171" s="99"/>
      <c r="AB171" s="99"/>
      <c r="AC171" s="99"/>
      <c r="AD171" s="99"/>
      <c r="AE171" s="99"/>
      <c r="AF171" s="99"/>
      <c r="AG171" s="99"/>
      <c r="AH171" s="99"/>
      <c r="AI171" s="99"/>
      <c r="AJ171" s="99"/>
      <c r="AK171" s="99"/>
      <c r="AL171" s="99"/>
      <c r="AM171" s="99"/>
      <c r="AN171" s="99"/>
      <c r="AO171" s="99"/>
      <c r="AP171" s="99"/>
      <c r="AQ171" s="99"/>
      <c r="AR171" s="99"/>
      <c r="AS171" s="99"/>
      <c r="AT171" s="99"/>
      <c r="AU171" s="99"/>
      <c r="AV171" s="99"/>
      <c r="AW171" s="99"/>
      <c r="AX171" s="99"/>
      <c r="AY171" s="99"/>
      <c r="AZ171" s="99"/>
      <c r="BA171" s="99"/>
      <c r="BB171" s="99"/>
      <c r="BC171" s="99"/>
      <c r="BD171" s="99"/>
      <c r="BE171" s="99"/>
      <c r="BF171" s="99"/>
      <c r="BG171" s="99"/>
      <c r="BH171" s="99"/>
      <c r="BI171" s="99"/>
      <c r="BJ171" s="99"/>
      <c r="BK171" s="99"/>
      <c r="BL171" s="99"/>
      <c r="BM171" s="99"/>
      <c r="BN171" s="99"/>
      <c r="BO171" s="99"/>
      <c r="BP171" s="99"/>
      <c r="BQ171" s="99"/>
      <c r="BR171" s="99"/>
      <c r="BS171" s="99"/>
      <c r="BT171" s="99"/>
      <c r="BU171" s="99"/>
      <c r="BV171" s="99"/>
      <c r="BW171" s="99"/>
      <c r="BX171" s="99"/>
      <c r="BY171" s="99"/>
      <c r="BZ171" s="99"/>
      <c r="CA171" s="99"/>
      <c r="CB171" s="99"/>
      <c r="CC171" s="99"/>
      <c r="CD171" s="99"/>
      <c r="CE171" s="99"/>
      <c r="CF171" s="99"/>
    </row>
    <row r="172" spans="2:84" x14ac:dyDescent="0.3">
      <c r="B172" s="13">
        <f>ROW()</f>
        <v>172</v>
      </c>
      <c r="H172" s="1" t="str">
        <f t="shared" si="297"/>
        <v>Поступление кредитов</v>
      </c>
      <c r="I172" s="1" t="str">
        <f t="shared" si="303"/>
        <v>Условия кредитного договора</v>
      </c>
      <c r="J172" s="1" t="s">
        <v>320</v>
      </c>
      <c r="M172" s="53" t="s">
        <v>18</v>
      </c>
      <c r="O172" s="82"/>
      <c r="P172" s="84"/>
      <c r="U172" s="5">
        <f>IF((POWER(1+P177/12,($P$169-($P$173-$P$167)))-1)=0,0,$P$172*(1-$P$176)*$P$177/12*POWER(1+$P$177/12,($P$169-($P$173-$P$167)))/(POWER(1+P177/12,($P$169-($P$173-$P$167)))-1))</f>
        <v>0</v>
      </c>
      <c r="W172" s="34"/>
      <c r="X172" s="99"/>
      <c r="Y172" s="99"/>
      <c r="Z172" s="99"/>
      <c r="AA172" s="99"/>
      <c r="AB172" s="99"/>
      <c r="AC172" s="99"/>
      <c r="AD172" s="99"/>
      <c r="AE172" s="99"/>
      <c r="AF172" s="99"/>
      <c r="AG172" s="99"/>
      <c r="AH172" s="99"/>
      <c r="AI172" s="99"/>
      <c r="AJ172" s="99"/>
      <c r="AK172" s="99"/>
      <c r="AL172" s="99"/>
      <c r="AM172" s="99"/>
      <c r="AN172" s="99"/>
      <c r="AO172" s="99"/>
      <c r="AP172" s="99"/>
      <c r="AQ172" s="99"/>
      <c r="AR172" s="99"/>
      <c r="AS172" s="99"/>
      <c r="AT172" s="99"/>
      <c r="AU172" s="99"/>
      <c r="AV172" s="99"/>
      <c r="AW172" s="99"/>
      <c r="AX172" s="99"/>
      <c r="AY172" s="99"/>
      <c r="AZ172" s="99"/>
      <c r="BA172" s="99"/>
      <c r="BB172" s="99"/>
      <c r="BC172" s="99"/>
      <c r="BD172" s="99"/>
      <c r="BE172" s="99"/>
      <c r="BF172" s="99"/>
      <c r="BG172" s="99"/>
      <c r="BH172" s="99"/>
      <c r="BI172" s="99"/>
      <c r="BJ172" s="99"/>
      <c r="BK172" s="99"/>
      <c r="BL172" s="99"/>
      <c r="BM172" s="99"/>
      <c r="BN172" s="99"/>
      <c r="BO172" s="99"/>
      <c r="BP172" s="99"/>
      <c r="BQ172" s="99"/>
      <c r="BR172" s="99"/>
      <c r="BS172" s="99"/>
      <c r="BT172" s="99"/>
      <c r="BU172" s="99"/>
      <c r="BV172" s="99"/>
      <c r="BW172" s="99"/>
      <c r="BX172" s="99"/>
      <c r="BY172" s="99"/>
      <c r="BZ172" s="99"/>
      <c r="CA172" s="99"/>
      <c r="CB172" s="99"/>
      <c r="CC172" s="99"/>
      <c r="CD172" s="99"/>
      <c r="CE172" s="99"/>
      <c r="CF172" s="99"/>
    </row>
    <row r="173" spans="2:84" x14ac:dyDescent="0.3">
      <c r="B173" s="13">
        <f>ROW()</f>
        <v>173</v>
      </c>
      <c r="H173" s="1" t="str">
        <f t="shared" si="297"/>
        <v>Поступление кредитов</v>
      </c>
      <c r="I173" s="1" t="str">
        <f t="shared" si="303"/>
        <v>Условия кредитного договора</v>
      </c>
      <c r="J173" s="1" t="s">
        <v>321</v>
      </c>
      <c r="O173" s="82"/>
      <c r="P173" s="87"/>
      <c r="W173" s="34"/>
      <c r="X173" s="99"/>
      <c r="Y173" s="99"/>
      <c r="Z173" s="99"/>
      <c r="AA173" s="99"/>
      <c r="AB173" s="99"/>
      <c r="AC173" s="99"/>
      <c r="AD173" s="99"/>
      <c r="AE173" s="99"/>
      <c r="AF173" s="99"/>
      <c r="AG173" s="99"/>
      <c r="AH173" s="99"/>
      <c r="AI173" s="99"/>
      <c r="AJ173" s="99"/>
      <c r="AK173" s="99"/>
      <c r="AL173" s="99"/>
      <c r="AM173" s="99"/>
      <c r="AN173" s="99"/>
      <c r="AO173" s="99"/>
      <c r="AP173" s="99"/>
      <c r="AQ173" s="99"/>
      <c r="AR173" s="99"/>
      <c r="AS173" s="99"/>
      <c r="AT173" s="99"/>
      <c r="AU173" s="99"/>
      <c r="AV173" s="99"/>
      <c r="AW173" s="99"/>
      <c r="AX173" s="99"/>
      <c r="AY173" s="99"/>
      <c r="AZ173" s="99"/>
      <c r="BA173" s="99"/>
      <c r="BB173" s="99"/>
      <c r="BC173" s="99"/>
      <c r="BD173" s="99"/>
      <c r="BE173" s="99"/>
      <c r="BF173" s="99"/>
      <c r="BG173" s="99"/>
      <c r="BH173" s="99"/>
      <c r="BI173" s="99"/>
      <c r="BJ173" s="99"/>
      <c r="BK173" s="99"/>
      <c r="BL173" s="99"/>
      <c r="BM173" s="99"/>
      <c r="BN173" s="99"/>
      <c r="BO173" s="99"/>
      <c r="BP173" s="99"/>
      <c r="BQ173" s="99"/>
      <c r="BR173" s="99"/>
      <c r="BS173" s="99"/>
      <c r="BT173" s="99"/>
      <c r="BU173" s="99"/>
      <c r="BV173" s="99"/>
      <c r="BW173" s="99"/>
      <c r="BX173" s="99"/>
      <c r="BY173" s="99"/>
      <c r="BZ173" s="99"/>
      <c r="CA173" s="99"/>
      <c r="CB173" s="99"/>
      <c r="CC173" s="99"/>
      <c r="CD173" s="99"/>
      <c r="CE173" s="99"/>
      <c r="CF173" s="99"/>
    </row>
    <row r="174" spans="2:84" x14ac:dyDescent="0.3">
      <c r="B174" s="13">
        <f>ROW()</f>
        <v>174</v>
      </c>
      <c r="H174" s="1" t="str">
        <f t="shared" si="297"/>
        <v>Поступление кредитов</v>
      </c>
      <c r="I174" s="1" t="str">
        <f t="shared" si="303"/>
        <v>Условия кредитного договора</v>
      </c>
      <c r="J174" s="1" t="s">
        <v>322</v>
      </c>
      <c r="M174" s="53" t="s">
        <v>18</v>
      </c>
      <c r="O174" s="82"/>
      <c r="P174" s="84"/>
      <c r="U174" s="5">
        <f>IF((POWER(1+P177/12,($P$169-($P$175-$P$167)))-1)=0,0,$P$174*(1-$P$176)*$P$177/12*POWER(1+$P$177/12,($P$169-($P$175-$P$167)))/(POWER(1+P177/12,($P$169-($P$175-$P$167)))-1))</f>
        <v>0</v>
      </c>
      <c r="W174" s="34"/>
      <c r="X174" s="99"/>
      <c r="Y174" s="99"/>
      <c r="Z174" s="99"/>
      <c r="AA174" s="99"/>
      <c r="AB174" s="99"/>
      <c r="AC174" s="99"/>
      <c r="AD174" s="99"/>
      <c r="AE174" s="99"/>
      <c r="AF174" s="99"/>
      <c r="AG174" s="99"/>
      <c r="AH174" s="99"/>
      <c r="AI174" s="99"/>
      <c r="AJ174" s="99"/>
      <c r="AK174" s="99"/>
      <c r="AL174" s="99"/>
      <c r="AM174" s="99"/>
      <c r="AN174" s="99"/>
      <c r="AO174" s="99"/>
      <c r="AP174" s="99"/>
      <c r="AQ174" s="99"/>
      <c r="AR174" s="99"/>
      <c r="AS174" s="99"/>
      <c r="AT174" s="99"/>
      <c r="AU174" s="99"/>
      <c r="AV174" s="99"/>
      <c r="AW174" s="99"/>
      <c r="AX174" s="99"/>
      <c r="AY174" s="99"/>
      <c r="AZ174" s="99"/>
      <c r="BA174" s="99"/>
      <c r="BB174" s="99"/>
      <c r="BC174" s="99"/>
      <c r="BD174" s="99"/>
      <c r="BE174" s="99"/>
      <c r="BF174" s="99"/>
      <c r="BG174" s="99"/>
      <c r="BH174" s="99"/>
      <c r="BI174" s="99"/>
      <c r="BJ174" s="99"/>
      <c r="BK174" s="99"/>
      <c r="BL174" s="99"/>
      <c r="BM174" s="99"/>
      <c r="BN174" s="99"/>
      <c r="BO174" s="99"/>
      <c r="BP174" s="99"/>
      <c r="BQ174" s="99"/>
      <c r="BR174" s="99"/>
      <c r="BS174" s="99"/>
      <c r="BT174" s="99"/>
      <c r="BU174" s="99"/>
      <c r="BV174" s="99"/>
      <c r="BW174" s="99"/>
      <c r="BX174" s="99"/>
      <c r="BY174" s="99"/>
      <c r="BZ174" s="99"/>
      <c r="CA174" s="99"/>
      <c r="CB174" s="99"/>
      <c r="CC174" s="99"/>
      <c r="CD174" s="99"/>
      <c r="CE174" s="99"/>
      <c r="CF174" s="99"/>
    </row>
    <row r="175" spans="2:84" x14ac:dyDescent="0.3">
      <c r="B175" s="13">
        <f>ROW()</f>
        <v>175</v>
      </c>
      <c r="H175" s="1" t="str">
        <f t="shared" si="297"/>
        <v>Поступление кредитов</v>
      </c>
      <c r="I175" s="1" t="str">
        <f t="shared" si="303"/>
        <v>Условия кредитного договора</v>
      </c>
      <c r="J175" s="1" t="s">
        <v>323</v>
      </c>
      <c r="O175" s="82"/>
      <c r="P175" s="87"/>
      <c r="W175" s="34"/>
      <c r="X175" s="99"/>
      <c r="Y175" s="99"/>
      <c r="Z175" s="99"/>
      <c r="AA175" s="99"/>
      <c r="AB175" s="99"/>
      <c r="AC175" s="99"/>
      <c r="AD175" s="99"/>
      <c r="AE175" s="99"/>
      <c r="AF175" s="99"/>
      <c r="AG175" s="99"/>
      <c r="AH175" s="99"/>
      <c r="AI175" s="99"/>
      <c r="AJ175" s="99"/>
      <c r="AK175" s="99"/>
      <c r="AL175" s="99"/>
      <c r="AM175" s="99"/>
      <c r="AN175" s="99"/>
      <c r="AO175" s="99"/>
      <c r="AP175" s="99"/>
      <c r="AQ175" s="99"/>
      <c r="AR175" s="99"/>
      <c r="AS175" s="99"/>
      <c r="AT175" s="99"/>
      <c r="AU175" s="99"/>
      <c r="AV175" s="99"/>
      <c r="AW175" s="99"/>
      <c r="AX175" s="99"/>
      <c r="AY175" s="99"/>
      <c r="AZ175" s="99"/>
      <c r="BA175" s="99"/>
      <c r="BB175" s="99"/>
      <c r="BC175" s="99"/>
      <c r="BD175" s="99"/>
      <c r="BE175" s="99"/>
      <c r="BF175" s="99"/>
      <c r="BG175" s="99"/>
      <c r="BH175" s="99"/>
      <c r="BI175" s="99"/>
      <c r="BJ175" s="99"/>
      <c r="BK175" s="99"/>
      <c r="BL175" s="99"/>
      <c r="BM175" s="99"/>
      <c r="BN175" s="99"/>
      <c r="BO175" s="99"/>
      <c r="BP175" s="99"/>
      <c r="BQ175" s="99"/>
      <c r="BR175" s="99"/>
      <c r="BS175" s="99"/>
      <c r="BT175" s="99"/>
      <c r="BU175" s="99"/>
      <c r="BV175" s="99"/>
      <c r="BW175" s="99"/>
      <c r="BX175" s="99"/>
      <c r="BY175" s="99"/>
      <c r="BZ175" s="99"/>
      <c r="CA175" s="99"/>
      <c r="CB175" s="99"/>
      <c r="CC175" s="99"/>
      <c r="CD175" s="99"/>
      <c r="CE175" s="99"/>
      <c r="CF175" s="99"/>
    </row>
    <row r="176" spans="2:84" x14ac:dyDescent="0.3">
      <c r="B176" s="13">
        <f>ROW()</f>
        <v>176</v>
      </c>
      <c r="H176" s="1" t="str">
        <f t="shared" si="297"/>
        <v>Поступление кредитов</v>
      </c>
      <c r="I176" s="1" t="str">
        <f t="shared" si="303"/>
        <v>Условия кредитного договора</v>
      </c>
      <c r="J176" s="1" t="s">
        <v>317</v>
      </c>
      <c r="M176" s="53" t="s">
        <v>16</v>
      </c>
      <c r="O176" s="82"/>
      <c r="P176" s="86"/>
      <c r="W176" s="34"/>
      <c r="X176" s="99"/>
      <c r="Y176" s="99"/>
      <c r="Z176" s="99"/>
      <c r="AA176" s="99"/>
      <c r="AB176" s="99"/>
      <c r="AC176" s="99"/>
      <c r="AD176" s="99"/>
      <c r="AE176" s="99"/>
      <c r="AF176" s="99"/>
      <c r="AG176" s="99"/>
      <c r="AH176" s="99"/>
      <c r="AI176" s="99"/>
      <c r="AJ176" s="99"/>
      <c r="AK176" s="99"/>
      <c r="AL176" s="99"/>
      <c r="AM176" s="99"/>
      <c r="AN176" s="99"/>
      <c r="AO176" s="99"/>
      <c r="AP176" s="99"/>
      <c r="AQ176" s="99"/>
      <c r="AR176" s="99"/>
      <c r="AS176" s="99"/>
      <c r="AT176" s="99"/>
      <c r="AU176" s="99"/>
      <c r="AV176" s="99"/>
      <c r="AW176" s="99"/>
      <c r="AX176" s="99"/>
      <c r="AY176" s="99"/>
      <c r="AZ176" s="99"/>
      <c r="BA176" s="99"/>
      <c r="BB176" s="99"/>
      <c r="BC176" s="99"/>
      <c r="BD176" s="99"/>
      <c r="BE176" s="99"/>
      <c r="BF176" s="99"/>
      <c r="BG176" s="99"/>
      <c r="BH176" s="99"/>
      <c r="BI176" s="99"/>
      <c r="BJ176" s="99"/>
      <c r="BK176" s="99"/>
      <c r="BL176" s="99"/>
      <c r="BM176" s="99"/>
      <c r="BN176" s="99"/>
      <c r="BO176" s="99"/>
      <c r="BP176" s="99"/>
      <c r="BQ176" s="99"/>
      <c r="BR176" s="99"/>
      <c r="BS176" s="99"/>
      <c r="BT176" s="99"/>
      <c r="BU176" s="99"/>
      <c r="BV176" s="99"/>
      <c r="BW176" s="99"/>
      <c r="BX176" s="99"/>
      <c r="BY176" s="99"/>
      <c r="BZ176" s="99"/>
      <c r="CA176" s="99"/>
      <c r="CB176" s="99"/>
      <c r="CC176" s="99"/>
      <c r="CD176" s="99"/>
      <c r="CE176" s="99"/>
      <c r="CF176" s="99"/>
    </row>
    <row r="177" spans="2:84" x14ac:dyDescent="0.3">
      <c r="B177" s="13">
        <f>ROW()</f>
        <v>177</v>
      </c>
      <c r="H177" s="1" t="str">
        <f t="shared" si="297"/>
        <v>Поступление кредитов</v>
      </c>
      <c r="I177" s="1" t="str">
        <f t="shared" si="303"/>
        <v>Условия кредитного договора</v>
      </c>
      <c r="J177" s="1" t="s">
        <v>327</v>
      </c>
      <c r="M177" s="53" t="s">
        <v>265</v>
      </c>
      <c r="O177" s="82"/>
      <c r="P177" s="86"/>
      <c r="W177" s="34"/>
      <c r="X177" s="99"/>
      <c r="Y177" s="99"/>
      <c r="Z177" s="99"/>
      <c r="AA177" s="99"/>
      <c r="AB177" s="99"/>
      <c r="AC177" s="99"/>
      <c r="AD177" s="99"/>
      <c r="AE177" s="99"/>
      <c r="AF177" s="99"/>
      <c r="AG177" s="99"/>
      <c r="AH177" s="99"/>
      <c r="AI177" s="99"/>
      <c r="AJ177" s="99"/>
      <c r="AK177" s="99"/>
      <c r="AL177" s="99"/>
      <c r="AM177" s="99"/>
      <c r="AN177" s="99"/>
      <c r="AO177" s="99"/>
      <c r="AP177" s="99"/>
      <c r="AQ177" s="99"/>
      <c r="AR177" s="99"/>
      <c r="AS177" s="99"/>
      <c r="AT177" s="99"/>
      <c r="AU177" s="99"/>
      <c r="AV177" s="99"/>
      <c r="AW177" s="99"/>
      <c r="AX177" s="99"/>
      <c r="AY177" s="99"/>
      <c r="AZ177" s="99"/>
      <c r="BA177" s="99"/>
      <c r="BB177" s="99"/>
      <c r="BC177" s="99"/>
      <c r="BD177" s="99"/>
      <c r="BE177" s="99"/>
      <c r="BF177" s="99"/>
      <c r="BG177" s="99"/>
      <c r="BH177" s="99"/>
      <c r="BI177" s="99"/>
      <c r="BJ177" s="99"/>
      <c r="BK177" s="99"/>
      <c r="BL177" s="99"/>
      <c r="BM177" s="99"/>
      <c r="BN177" s="99"/>
      <c r="BO177" s="99"/>
      <c r="BP177" s="99"/>
      <c r="BQ177" s="99"/>
      <c r="BR177" s="99"/>
      <c r="BS177" s="99"/>
      <c r="BT177" s="99"/>
      <c r="BU177" s="99"/>
      <c r="BV177" s="99"/>
      <c r="BW177" s="99"/>
      <c r="BX177" s="99"/>
      <c r="BY177" s="99"/>
      <c r="BZ177" s="99"/>
      <c r="CA177" s="99"/>
      <c r="CB177" s="99"/>
      <c r="CC177" s="99"/>
      <c r="CD177" s="99"/>
      <c r="CE177" s="99"/>
      <c r="CF177" s="99"/>
    </row>
    <row r="178" spans="2:84" x14ac:dyDescent="0.3">
      <c r="B178" s="13">
        <f>ROW()</f>
        <v>178</v>
      </c>
      <c r="H178" s="1" t="str">
        <f t="shared" si="297"/>
        <v>Поступление кредитов</v>
      </c>
      <c r="I178" s="1" t="str">
        <f t="shared" si="303"/>
        <v>Условия кредитного договора</v>
      </c>
      <c r="J178" s="1" t="s">
        <v>324</v>
      </c>
      <c r="M178" s="53" t="s">
        <v>84</v>
      </c>
      <c r="O178" s="82"/>
      <c r="P178" s="87"/>
      <c r="W178" s="34"/>
      <c r="X178" s="99"/>
      <c r="Y178" s="99"/>
      <c r="Z178" s="99"/>
      <c r="AA178" s="99"/>
      <c r="AB178" s="99"/>
      <c r="AC178" s="99"/>
      <c r="AD178" s="99"/>
      <c r="AE178" s="99"/>
      <c r="AF178" s="99"/>
      <c r="AG178" s="99"/>
      <c r="AH178" s="99"/>
      <c r="AI178" s="99"/>
      <c r="AJ178" s="99"/>
      <c r="AK178" s="99"/>
      <c r="AL178" s="99"/>
      <c r="AM178" s="99"/>
      <c r="AN178" s="99"/>
      <c r="AO178" s="99"/>
      <c r="AP178" s="99"/>
      <c r="AQ178" s="99"/>
      <c r="AR178" s="99"/>
      <c r="AS178" s="99"/>
      <c r="AT178" s="99"/>
      <c r="AU178" s="99"/>
      <c r="AV178" s="99"/>
      <c r="AW178" s="99"/>
      <c r="AX178" s="99"/>
      <c r="AY178" s="99"/>
      <c r="AZ178" s="99"/>
      <c r="BA178" s="99"/>
      <c r="BB178" s="99"/>
      <c r="BC178" s="99"/>
      <c r="BD178" s="99"/>
      <c r="BE178" s="99"/>
      <c r="BF178" s="99"/>
      <c r="BG178" s="99"/>
      <c r="BH178" s="99"/>
      <c r="BI178" s="99"/>
      <c r="BJ178" s="99"/>
      <c r="BK178" s="99"/>
      <c r="BL178" s="99"/>
      <c r="BM178" s="99"/>
      <c r="BN178" s="99"/>
      <c r="BO178" s="99"/>
      <c r="BP178" s="99"/>
      <c r="BQ178" s="99"/>
      <c r="BR178" s="99"/>
      <c r="BS178" s="99"/>
      <c r="BT178" s="99"/>
      <c r="BU178" s="99"/>
      <c r="BV178" s="99"/>
      <c r="BW178" s="99"/>
      <c r="BX178" s="99"/>
      <c r="BY178" s="99"/>
      <c r="BZ178" s="99"/>
      <c r="CA178" s="99"/>
      <c r="CB178" s="99"/>
      <c r="CC178" s="99"/>
      <c r="CD178" s="99"/>
      <c r="CE178" s="99"/>
      <c r="CF178" s="99"/>
    </row>
    <row r="179" spans="2:84" x14ac:dyDescent="0.3">
      <c r="B179" s="13">
        <f>ROW()</f>
        <v>179</v>
      </c>
    </row>
    <row r="180" spans="2:84" x14ac:dyDescent="0.3">
      <c r="B180" s="13">
        <f>ROW()</f>
        <v>180</v>
      </c>
      <c r="H180" s="1" t="s">
        <v>343</v>
      </c>
      <c r="M180" s="53" t="s">
        <v>18</v>
      </c>
      <c r="P180" s="72" t="str">
        <f>Lists!$AI$13</f>
        <v>PL(-)</v>
      </c>
      <c r="Q180" s="90">
        <v>1</v>
      </c>
      <c r="U180" s="5">
        <f ca="1">SUM(INDIRECT(ADDRESS($B180,$X$2)&amp;":"&amp;ADDRESS($B180,$X$2-1+$P$8)))</f>
        <v>1956039.6333249011</v>
      </c>
      <c r="X180" s="108">
        <f ca="1">IF(X$4="",0,X164+X214)</f>
        <v>0</v>
      </c>
      <c r="Y180" s="5">
        <f t="shared" ref="Y180:CF180" ca="1" si="304">IF(Y$4="",0,Y164+Y214)</f>
        <v>0</v>
      </c>
      <c r="Z180" s="5">
        <f t="shared" ca="1" si="304"/>
        <v>0</v>
      </c>
      <c r="AA180" s="5">
        <f t="shared" ca="1" si="304"/>
        <v>0</v>
      </c>
      <c r="AB180" s="5">
        <f t="shared" ca="1" si="304"/>
        <v>0</v>
      </c>
      <c r="AC180" s="5">
        <f t="shared" ca="1" si="304"/>
        <v>0</v>
      </c>
      <c r="AD180" s="5">
        <f t="shared" ca="1" si="304"/>
        <v>0</v>
      </c>
      <c r="AE180" s="5">
        <f t="shared" ca="1" si="304"/>
        <v>0</v>
      </c>
      <c r="AF180" s="5">
        <f t="shared" ca="1" si="304"/>
        <v>0</v>
      </c>
      <c r="AG180" s="5">
        <f t="shared" ca="1" si="304"/>
        <v>39910</v>
      </c>
      <c r="AH180" s="5">
        <f t="shared" ca="1" si="304"/>
        <v>80755</v>
      </c>
      <c r="AI180" s="5">
        <f t="shared" ca="1" si="304"/>
        <v>106800</v>
      </c>
      <c r="AJ180" s="5">
        <f t="shared" ca="1" si="304"/>
        <v>126238.40415973333</v>
      </c>
      <c r="AK180" s="5">
        <f t="shared" ca="1" si="304"/>
        <v>146554.17841373335</v>
      </c>
      <c r="AL180" s="5">
        <f t="shared" ca="1" si="304"/>
        <v>157203.26582663335</v>
      </c>
      <c r="AM180" s="5">
        <f t="shared" ca="1" si="304"/>
        <v>162358.13445053733</v>
      </c>
      <c r="AN180" s="5">
        <f t="shared" ca="1" si="304"/>
        <v>162358.13445053733</v>
      </c>
      <c r="AO180" s="5">
        <f t="shared" ca="1" si="304"/>
        <v>162358.13445053733</v>
      </c>
      <c r="AP180" s="5">
        <f t="shared" ca="1" si="304"/>
        <v>162358.13445053733</v>
      </c>
      <c r="AQ180" s="5">
        <f t="shared" ca="1" si="304"/>
        <v>160713.57196046331</v>
      </c>
      <c r="AR180" s="5">
        <f t="shared" ca="1" si="304"/>
        <v>145199.06815075668</v>
      </c>
      <c r="AS180" s="5">
        <f t="shared" ca="1" si="304"/>
        <v>122342.72372971561</v>
      </c>
      <c r="AT180" s="5">
        <f t="shared" ca="1" si="304"/>
        <v>101073.44255248475</v>
      </c>
      <c r="AU180" s="5">
        <f t="shared" ca="1" si="304"/>
        <v>72246.49011668429</v>
      </c>
      <c r="AV180" s="5">
        <f t="shared" ca="1" si="304"/>
        <v>36980.915970561808</v>
      </c>
      <c r="AW180" s="5">
        <f t="shared" ca="1" si="304"/>
        <v>10590.034641985068</v>
      </c>
      <c r="AX180" s="5">
        <f t="shared" ca="1" si="304"/>
        <v>0</v>
      </c>
      <c r="AY180" s="5">
        <f t="shared" ca="1" si="304"/>
        <v>0</v>
      </c>
      <c r="AZ180" s="5">
        <f t="shared" ca="1" si="304"/>
        <v>0</v>
      </c>
      <c r="BA180" s="5">
        <f t="shared" ca="1" si="304"/>
        <v>0</v>
      </c>
      <c r="BB180" s="5">
        <f t="shared" ca="1" si="304"/>
        <v>0</v>
      </c>
      <c r="BC180" s="5">
        <f t="shared" ca="1" si="304"/>
        <v>0</v>
      </c>
      <c r="BD180" s="5">
        <f t="shared" ca="1" si="304"/>
        <v>0</v>
      </c>
      <c r="BE180" s="5">
        <f t="shared" ca="1" si="304"/>
        <v>0</v>
      </c>
      <c r="BF180" s="5">
        <f t="shared" ca="1" si="304"/>
        <v>0</v>
      </c>
      <c r="BG180" s="5">
        <f t="shared" ca="1" si="304"/>
        <v>0</v>
      </c>
      <c r="BH180" s="5">
        <f t="shared" ca="1" si="304"/>
        <v>0</v>
      </c>
      <c r="BI180" s="5">
        <f t="shared" ca="1" si="304"/>
        <v>0</v>
      </c>
      <c r="BJ180" s="5">
        <f t="shared" ca="1" si="304"/>
        <v>0</v>
      </c>
      <c r="BK180" s="5">
        <f t="shared" ca="1" si="304"/>
        <v>0</v>
      </c>
      <c r="BL180" s="5">
        <f t="shared" ca="1" si="304"/>
        <v>0</v>
      </c>
      <c r="BM180" s="5">
        <f t="shared" ca="1" si="304"/>
        <v>0</v>
      </c>
      <c r="BN180" s="5">
        <f t="shared" ca="1" si="304"/>
        <v>0</v>
      </c>
      <c r="BO180" s="5">
        <f t="shared" ca="1" si="304"/>
        <v>0</v>
      </c>
      <c r="BP180" s="5">
        <f t="shared" ca="1" si="304"/>
        <v>0</v>
      </c>
      <c r="BQ180" s="5">
        <f t="shared" ca="1" si="304"/>
        <v>0</v>
      </c>
      <c r="BR180" s="5">
        <f t="shared" ca="1" si="304"/>
        <v>0</v>
      </c>
      <c r="BS180" s="5">
        <f t="shared" ca="1" si="304"/>
        <v>0</v>
      </c>
      <c r="BT180" s="5">
        <f t="shared" ca="1" si="304"/>
        <v>0</v>
      </c>
      <c r="BU180" s="5">
        <f t="shared" ca="1" si="304"/>
        <v>0</v>
      </c>
      <c r="BV180" s="5">
        <f t="shared" ca="1" si="304"/>
        <v>0</v>
      </c>
      <c r="BW180" s="5">
        <f t="shared" ca="1" si="304"/>
        <v>0</v>
      </c>
      <c r="BX180" s="5">
        <f t="shared" ca="1" si="304"/>
        <v>0</v>
      </c>
      <c r="BY180" s="5">
        <f t="shared" ca="1" si="304"/>
        <v>0</v>
      </c>
      <c r="BZ180" s="5">
        <f t="shared" ca="1" si="304"/>
        <v>0</v>
      </c>
      <c r="CA180" s="5">
        <f t="shared" ca="1" si="304"/>
        <v>0</v>
      </c>
      <c r="CB180" s="5">
        <f t="shared" ca="1" si="304"/>
        <v>0</v>
      </c>
      <c r="CC180" s="5">
        <f t="shared" ca="1" si="304"/>
        <v>0</v>
      </c>
      <c r="CD180" s="5">
        <f t="shared" ca="1" si="304"/>
        <v>0</v>
      </c>
      <c r="CE180" s="5">
        <f t="shared" ca="1" si="304"/>
        <v>0</v>
      </c>
      <c r="CF180" s="5">
        <f t="shared" ca="1" si="304"/>
        <v>0</v>
      </c>
    </row>
    <row r="182" spans="2:84" x14ac:dyDescent="0.3">
      <c r="B182" s="13">
        <f>ROW()</f>
        <v>182</v>
      </c>
      <c r="H182" s="1" t="s">
        <v>344</v>
      </c>
      <c r="M182" s="53" t="s">
        <v>18</v>
      </c>
      <c r="P182" s="72" t="str">
        <f>Lists!$AI$14</f>
        <v>PL</v>
      </c>
      <c r="Q182" s="90">
        <v>2</v>
      </c>
      <c r="U182" s="5">
        <f ca="1">SUM(INDIRECT(ADDRESS($B182,$X$2)&amp;":"&amp;ADDRESS($B182,$X$2-1+$P$8)))</f>
        <v>272847104.85442233</v>
      </c>
      <c r="X182" s="5">
        <f t="shared" ref="X182:BC182" ca="1" si="305">IF(X$4="",0,X73-X180)</f>
        <v>-702000</v>
      </c>
      <c r="Y182" s="5">
        <f t="shared" ca="1" si="305"/>
        <v>-923000</v>
      </c>
      <c r="Z182" s="5">
        <f t="shared" ca="1" si="305"/>
        <v>-1118000</v>
      </c>
      <c r="AA182" s="5">
        <f t="shared" ca="1" si="305"/>
        <v>-1118000</v>
      </c>
      <c r="AB182" s="5">
        <f t="shared" ca="1" si="305"/>
        <v>-1118000</v>
      </c>
      <c r="AC182" s="5">
        <f t="shared" ca="1" si="305"/>
        <v>-1118000</v>
      </c>
      <c r="AD182" s="5">
        <f t="shared" ca="1" si="305"/>
        <v>-1137500</v>
      </c>
      <c r="AE182" s="5">
        <f t="shared" ca="1" si="305"/>
        <v>-1137500</v>
      </c>
      <c r="AF182" s="5">
        <f t="shared" ca="1" si="305"/>
        <v>-1137500</v>
      </c>
      <c r="AG182" s="5">
        <f t="shared" ca="1" si="305"/>
        <v>-1177410</v>
      </c>
      <c r="AH182" s="5">
        <f t="shared" ca="1" si="305"/>
        <v>-1218255</v>
      </c>
      <c r="AI182" s="5">
        <f t="shared" ca="1" si="305"/>
        <v>-1312133.3333333333</v>
      </c>
      <c r="AJ182" s="5">
        <f t="shared" ca="1" si="305"/>
        <v>-2172977.0542219556</v>
      </c>
      <c r="AK182" s="5">
        <f t="shared" ca="1" si="305"/>
        <v>-1707973.4310781779</v>
      </c>
      <c r="AL182" s="5">
        <f t="shared" ca="1" si="305"/>
        <v>-869370.01831330056</v>
      </c>
      <c r="AM182" s="5">
        <f t="shared" ca="1" si="305"/>
        <v>-628274.111689426</v>
      </c>
      <c r="AN182" s="5">
        <f t="shared" ca="1" si="305"/>
        <v>-140269.81707831309</v>
      </c>
      <c r="AO182" s="5">
        <f t="shared" ca="1" si="305"/>
        <v>347734.4775327961</v>
      </c>
      <c r="AP182" s="5">
        <f t="shared" ca="1" si="305"/>
        <v>672088.08104230766</v>
      </c>
      <c r="AQ182" s="5">
        <f t="shared" ca="1" si="305"/>
        <v>1221813.9568833904</v>
      </c>
      <c r="AR182" s="5">
        <f t="shared" ca="1" si="305"/>
        <v>1791345.2504212114</v>
      </c>
      <c r="AS182" s="5">
        <f t="shared" ca="1" si="305"/>
        <v>2108539.9202253642</v>
      </c>
      <c r="AT182" s="5">
        <f t="shared" ca="1" si="305"/>
        <v>2629622.6274107019</v>
      </c>
      <c r="AU182" s="5">
        <f t="shared" ca="1" si="305"/>
        <v>3158263.0058546169</v>
      </c>
      <c r="AV182" s="5">
        <f t="shared" ca="1" si="305"/>
        <v>3671828.2381675639</v>
      </c>
      <c r="AW182" s="5">
        <f t="shared" ca="1" si="305"/>
        <v>4201120.381685311</v>
      </c>
      <c r="AX182" s="5">
        <f t="shared" ca="1" si="305"/>
        <v>4829120.1911153905</v>
      </c>
      <c r="AY182" s="5">
        <f t="shared" ca="1" si="305"/>
        <v>5340310.1051959414</v>
      </c>
      <c r="AZ182" s="5">
        <f t="shared" ca="1" si="305"/>
        <v>5741863.0327389911</v>
      </c>
      <c r="BA182" s="5">
        <f t="shared" ca="1" si="305"/>
        <v>6253749.5602820264</v>
      </c>
      <c r="BB182" s="5">
        <f t="shared" ca="1" si="305"/>
        <v>6643264.6288179522</v>
      </c>
      <c r="BC182" s="5">
        <f t="shared" ca="1" si="305"/>
        <v>7333644.8178186128</v>
      </c>
      <c r="BD182" s="5">
        <f t="shared" ref="BD182:CF182" ca="1" si="306">IF(BD$4="",0,BD73-BD180)</f>
        <v>7849566.8716468392</v>
      </c>
      <c r="BE182" s="5">
        <f t="shared" ca="1" si="306"/>
        <v>7976270.5048195533</v>
      </c>
      <c r="BF182" s="5">
        <f t="shared" ca="1" si="306"/>
        <v>7991792.5643458944</v>
      </c>
      <c r="BG182" s="5">
        <f t="shared" ca="1" si="306"/>
        <v>8007797.6547365114</v>
      </c>
      <c r="BH182" s="5">
        <f t="shared" ca="1" si="306"/>
        <v>7854100.7011171598</v>
      </c>
      <c r="BI182" s="5">
        <f t="shared" ca="1" si="306"/>
        <v>8053647.489638906</v>
      </c>
      <c r="BJ182" s="5">
        <f t="shared" ca="1" si="306"/>
        <v>8244582.8389966162</v>
      </c>
      <c r="BK182" s="5">
        <f t="shared" ca="1" si="306"/>
        <v>8259519.2648861697</v>
      </c>
      <c r="BL182" s="5">
        <f t="shared" ca="1" si="306"/>
        <v>8275687.4194796765</v>
      </c>
      <c r="BM182" s="5">
        <f t="shared" ca="1" si="306"/>
        <v>8291855.5740731759</v>
      </c>
      <c r="BN182" s="5">
        <f t="shared" ca="1" si="306"/>
        <v>8172279.7102491967</v>
      </c>
      <c r="BO182" s="5">
        <f t="shared" ca="1" si="306"/>
        <v>8378605.3229974266</v>
      </c>
      <c r="BP182" s="5">
        <f t="shared" ca="1" si="306"/>
        <v>8460144.3108650222</v>
      </c>
      <c r="BQ182" s="5">
        <f t="shared" ca="1" si="306"/>
        <v>8475112.5586868841</v>
      </c>
      <c r="BR182" s="5">
        <f t="shared" ca="1" si="306"/>
        <v>8491439.0409960635</v>
      </c>
      <c r="BS182" s="5">
        <f t="shared" ca="1" si="306"/>
        <v>8507765.5233052354</v>
      </c>
      <c r="BT182" s="5">
        <f t="shared" ca="1" si="306"/>
        <v>8339769.58348295</v>
      </c>
      <c r="BU182" s="5">
        <f t="shared" ca="1" si="306"/>
        <v>8553079.0413468406</v>
      </c>
      <c r="BV182" s="5">
        <f t="shared" ca="1" si="306"/>
        <v>8620814.9287466351</v>
      </c>
      <c r="BW182" s="5">
        <f t="shared" ca="1" si="306"/>
        <v>8635803.3657917567</v>
      </c>
      <c r="BX182" s="5">
        <f t="shared" ca="1" si="306"/>
        <v>8652283.0248987135</v>
      </c>
      <c r="BY182" s="5">
        <f t="shared" ca="1" si="306"/>
        <v>8668762.6840056628</v>
      </c>
      <c r="BZ182" s="5">
        <f t="shared" ca="1" si="306"/>
        <v>8536053.1851366255</v>
      </c>
      <c r="CA182" s="5">
        <f t="shared" ca="1" si="306"/>
        <v>8756557.172514189</v>
      </c>
      <c r="CB182" s="5">
        <f t="shared" ca="1" si="306"/>
        <v>8960489.2877026852</v>
      </c>
      <c r="CC182" s="5">
        <f t="shared" ca="1" si="306"/>
        <v>8858432.6559044868</v>
      </c>
      <c r="CD182" s="5">
        <f t="shared" ca="1" si="306"/>
        <v>8875059.9068260863</v>
      </c>
      <c r="CE182" s="5">
        <f t="shared" ca="1" si="306"/>
        <v>8891687.1577476654</v>
      </c>
      <c r="CF182" s="5">
        <f t="shared" ca="1" si="306"/>
        <v>0</v>
      </c>
    </row>
    <row r="183" spans="2:84" x14ac:dyDescent="0.3">
      <c r="X183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183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183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183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183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183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183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183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183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183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183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183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183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183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183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183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183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183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183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183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183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183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183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183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183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183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183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183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183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183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183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183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183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183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183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183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183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183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183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183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183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183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183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183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183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183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183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183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183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183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183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183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183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183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183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183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183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183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183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183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183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184" spans="2:84" x14ac:dyDescent="0.3">
      <c r="B184" s="13">
        <f>ROW()</f>
        <v>184</v>
      </c>
      <c r="H184" s="1" t="s">
        <v>241</v>
      </c>
      <c r="M184" s="53" t="s">
        <v>18</v>
      </c>
      <c r="P184" s="72" t="str">
        <f>Lists!$AI$13</f>
        <v>PL(-)</v>
      </c>
      <c r="Q184" s="90">
        <v>3</v>
      </c>
      <c r="U184" s="5">
        <f ca="1">SUM(INDIRECT(ADDRESS($B184,$X$2)&amp;":"&amp;ADDRESS($B184,$X$2-1+$P$8)))</f>
        <v>58252743.519035012</v>
      </c>
      <c r="X184" s="108">
        <f ca="1">IF(X$4="",0,
IF(X183=2,IF(Model!X$73*Taxes!$P$21-(Model!X$170+Model!X$231)&lt;Model!X$73*Taxes!$P$21*Taxes!$P$22,Model!X$73*Taxes!$P$21*Taxes!$P$22,Model!X$73*Taxes!$P$21-(Model!X$170+Model!X$231)),
IF(X183=3,MAX(Model!X$73*Taxes!$P$24,X182*Taxes!$P$23),
IF(SUMIFS($W182:X182,$W183:X183,X183)*SUMIFS(Taxes!$P$20:$P$29,Taxes!$Q$20:$Q$29,X183)-SUMIFS($W184:W184,$W183:W183,X183)&gt;0,SUMIFS($W182:X182,$W183:X183,X183)*SUMIFS(Taxes!$P$20:$P$29,Taxes!$Q$20:$Q$29,X183)-SUMIFS($W184:W184,$W183:W183,X183),0))))</f>
        <v>0</v>
      </c>
      <c r="Y184" s="5">
        <f ca="1">IF(Y$4="",0,
IF(Y183=2,IF(Model!Y$73*Taxes!$P$21-(Model!Y$170+Model!Y$231)&lt;Model!Y$73*Taxes!$P$21*Taxes!$P$22,Model!Y$73*Taxes!$P$21*Taxes!$P$22,Model!Y$73*Taxes!$P$21-(Model!Y$170+Model!Y$231)),
IF(Y183=3,MAX(Model!Y$73*Taxes!$P$24,Y182*Taxes!$P$23),
IF(SUMIFS($W182:Y182,$W183:Y183,Y183)*SUMIFS(Taxes!$P$20:$P$29,Taxes!$Q$20:$Q$29,Y183)-SUMIFS($W184:X184,$W183:X183,Y183)&gt;0,SUMIFS($W182:Y182,$W183:Y183,Y183)*SUMIFS(Taxes!$P$20:$P$29,Taxes!$Q$20:$Q$29,Y183)-SUMIFS($W184:X184,$W183:X183,Y183),0))))</f>
        <v>0</v>
      </c>
      <c r="Z184" s="5">
        <f ca="1">IF(Z$4="",0,
IF(Z183=2,IF(Model!Z$73*Taxes!$P$21-(Model!Z$170+Model!Z$231)&lt;Model!Z$73*Taxes!$P$21*Taxes!$P$22,Model!Z$73*Taxes!$P$21*Taxes!$P$22,Model!Z$73*Taxes!$P$21-(Model!Z$170+Model!Z$231)),
IF(Z183=3,MAX(Model!Z$73*Taxes!$P$24,Z182*Taxes!$P$23),
IF(SUMIFS($W182:Z182,$W183:Z183,Z183)*SUMIFS(Taxes!$P$20:$P$29,Taxes!$Q$20:$Q$29,Z183)-SUMIFS($W184:Y184,$W183:Y183,Z183)&gt;0,SUMIFS($W182:Z182,$W183:Z183,Z183)*SUMIFS(Taxes!$P$20:$P$29,Taxes!$Q$20:$Q$29,Z183)-SUMIFS($W184:Y184,$W183:Y183,Z183),0))))</f>
        <v>0</v>
      </c>
      <c r="AA184" s="5">
        <f ca="1">IF(AA$4="",0,
IF(AA183=2,IF(Model!AA$73*Taxes!$P$21-(Model!AA$170+Model!AA$231)&lt;Model!AA$73*Taxes!$P$21*Taxes!$P$22,Model!AA$73*Taxes!$P$21*Taxes!$P$22,Model!AA$73*Taxes!$P$21-(Model!AA$170+Model!AA$231)),
IF(AA183=3,MAX(Model!AA$73*Taxes!$P$24,AA182*Taxes!$P$23),
IF(SUMIFS($W182:AA182,$W183:AA183,AA183)*SUMIFS(Taxes!$P$20:$P$29,Taxes!$Q$20:$Q$29,AA183)-SUMIFS($W184:Z184,$W183:Z183,AA183)&gt;0,SUMIFS($W182:AA182,$W183:AA183,AA183)*SUMIFS(Taxes!$P$20:$P$29,Taxes!$Q$20:$Q$29,AA183)-SUMIFS($W184:Z184,$W183:Z183,AA183),0))))</f>
        <v>0</v>
      </c>
      <c r="AB184" s="5">
        <f ca="1">IF(AB$4="",0,
IF(AB183=2,IF(Model!AB$73*Taxes!$P$21-(Model!AB$170+Model!AB$231)&lt;Model!AB$73*Taxes!$P$21*Taxes!$P$22,Model!AB$73*Taxes!$P$21*Taxes!$P$22,Model!AB$73*Taxes!$P$21-(Model!AB$170+Model!AB$231)),
IF(AB183=3,MAX(Model!AB$73*Taxes!$P$24,AB182*Taxes!$P$23),
IF(SUMIFS($W182:AB182,$W183:AB183,AB183)*SUMIFS(Taxes!$P$20:$P$29,Taxes!$Q$20:$Q$29,AB183)-SUMIFS($W184:AA184,$W183:AA183,AB183)&gt;0,SUMIFS($W182:AB182,$W183:AB183,AB183)*SUMIFS(Taxes!$P$20:$P$29,Taxes!$Q$20:$Q$29,AB183)-SUMIFS($W184:AA184,$W183:AA183,AB183),0))))</f>
        <v>0</v>
      </c>
      <c r="AC184" s="5">
        <f ca="1">IF(AC$4="",0,
IF(AC183=2,IF(Model!AC$73*Taxes!$P$21-(Model!AC$170+Model!AC$231)&lt;Model!AC$73*Taxes!$P$21*Taxes!$P$22,Model!AC$73*Taxes!$P$21*Taxes!$P$22,Model!AC$73*Taxes!$P$21-(Model!AC$170+Model!AC$231)),
IF(AC183=3,MAX(Model!AC$73*Taxes!$P$24,AC182*Taxes!$P$23),
IF(SUMIFS($W182:AC182,$W183:AC183,AC183)*SUMIFS(Taxes!$P$20:$P$29,Taxes!$Q$20:$Q$29,AC183)-SUMIFS($W184:AB184,$W183:AB183,AC183)&gt;0,SUMIFS($W182:AC182,$W183:AC183,AC183)*SUMIFS(Taxes!$P$20:$P$29,Taxes!$Q$20:$Q$29,AC183)-SUMIFS($W184:AB184,$W183:AB183,AC183),0))))</f>
        <v>0</v>
      </c>
      <c r="AD184" s="5">
        <f ca="1">IF(AD$4="",0,
IF(AD183=2,IF(Model!AD$73*Taxes!$P$21-(Model!AD$170+Model!AD$231)&lt;Model!AD$73*Taxes!$P$21*Taxes!$P$22,Model!AD$73*Taxes!$P$21*Taxes!$P$22,Model!AD$73*Taxes!$P$21-(Model!AD$170+Model!AD$231)),
IF(AD183=3,MAX(Model!AD$73*Taxes!$P$24,AD182*Taxes!$P$23),
IF(SUMIFS($W182:AD182,$W183:AD183,AD183)*SUMIFS(Taxes!$P$20:$P$29,Taxes!$Q$20:$Q$29,AD183)-SUMIFS($W184:AC184,$W183:AC183,AD183)&gt;0,SUMIFS($W182:AD182,$W183:AD183,AD183)*SUMIFS(Taxes!$P$20:$P$29,Taxes!$Q$20:$Q$29,AD183)-SUMIFS($W184:AC184,$W183:AC183,AD183),0))))</f>
        <v>0</v>
      </c>
      <c r="AE184" s="5">
        <f ca="1">IF(AE$4="",0,
IF(AE183=2,IF(Model!AE$73*Taxes!$P$21-(Model!AE$170+Model!AE$231)&lt;Model!AE$73*Taxes!$P$21*Taxes!$P$22,Model!AE$73*Taxes!$P$21*Taxes!$P$22,Model!AE$73*Taxes!$P$21-(Model!AE$170+Model!AE$231)),
IF(AE183=3,MAX(Model!AE$73*Taxes!$P$24,AE182*Taxes!$P$23),
IF(SUMIFS($W182:AE182,$W183:AE183,AE183)*SUMIFS(Taxes!$P$20:$P$29,Taxes!$Q$20:$Q$29,AE183)-SUMIFS($W184:AD184,$W183:AD183,AE183)&gt;0,SUMIFS($W182:AE182,$W183:AE183,AE183)*SUMIFS(Taxes!$P$20:$P$29,Taxes!$Q$20:$Q$29,AE183)-SUMIFS($W184:AD184,$W183:AD183,AE183),0))))</f>
        <v>0</v>
      </c>
      <c r="AF184" s="5">
        <f ca="1">IF(AF$4="",0,
IF(AF183=2,IF(Model!AF$73*Taxes!$P$21-(Model!AF$170+Model!AF$231)&lt;Model!AF$73*Taxes!$P$21*Taxes!$P$22,Model!AF$73*Taxes!$P$21*Taxes!$P$22,Model!AF$73*Taxes!$P$21-(Model!AF$170+Model!AF$231)),
IF(AF183=3,MAX(Model!AF$73*Taxes!$P$24,AF182*Taxes!$P$23),
IF(SUMIFS($W182:AF182,$W183:AF183,AF183)*SUMIFS(Taxes!$P$20:$P$29,Taxes!$Q$20:$Q$29,AF183)-SUMIFS($W184:AE184,$W183:AE183,AF183)&gt;0,SUMIFS($W182:AF182,$W183:AF183,AF183)*SUMIFS(Taxes!$P$20:$P$29,Taxes!$Q$20:$Q$29,AF183)-SUMIFS($W184:AE184,$W183:AE183,AF183),0))))</f>
        <v>0</v>
      </c>
      <c r="AG184" s="5">
        <f ca="1">IF(AG$4="",0,
IF(AG183=2,IF(Model!AG$73*Taxes!$P$21-(Model!AG$170+Model!AG$231)&lt;Model!AG$73*Taxes!$P$21*Taxes!$P$22,Model!AG$73*Taxes!$P$21*Taxes!$P$22,Model!AG$73*Taxes!$P$21-(Model!AG$170+Model!AG$231)),
IF(AG183=3,MAX(Model!AG$73*Taxes!$P$24,AG182*Taxes!$P$23),
IF(SUMIFS($W182:AG182,$W183:AG183,AG183)*SUMIFS(Taxes!$P$20:$P$29,Taxes!$Q$20:$Q$29,AG183)-SUMIFS($W184:AF184,$W183:AF183,AG183)&gt;0,SUMIFS($W182:AG182,$W183:AG183,AG183)*SUMIFS(Taxes!$P$20:$P$29,Taxes!$Q$20:$Q$29,AG183)-SUMIFS($W184:AF184,$W183:AF183,AG183),0))))</f>
        <v>0</v>
      </c>
      <c r="AH184" s="5">
        <f ca="1">IF(AH$4="",0,
IF(AH183=2,IF(Model!AH$73*Taxes!$P$21-(Model!AH$170+Model!AH$231)&lt;Model!AH$73*Taxes!$P$21*Taxes!$P$22,Model!AH$73*Taxes!$P$21*Taxes!$P$22,Model!AH$73*Taxes!$P$21-(Model!AH$170+Model!AH$231)),
IF(AH183=3,MAX(Model!AH$73*Taxes!$P$24,AH182*Taxes!$P$23),
IF(SUMIFS($W182:AH182,$W183:AH183,AH183)*SUMIFS(Taxes!$P$20:$P$29,Taxes!$Q$20:$Q$29,AH183)-SUMIFS($W184:AG184,$W183:AG183,AH183)&gt;0,SUMIFS($W182:AH182,$W183:AH183,AH183)*SUMIFS(Taxes!$P$20:$P$29,Taxes!$Q$20:$Q$29,AH183)-SUMIFS($W184:AG184,$W183:AG183,AH183),0))))</f>
        <v>0</v>
      </c>
      <c r="AI184" s="5">
        <f ca="1">IF(AI$4="",0,
IF(AI183=2,IF(Model!AI$73*Taxes!$P$21-(Model!AI$170+Model!AI$231)&lt;Model!AI$73*Taxes!$P$21*Taxes!$P$22,Model!AI$73*Taxes!$P$21*Taxes!$P$22,Model!AI$73*Taxes!$P$21-(Model!AI$170+Model!AI$231)),
IF(AI183=3,MAX(Model!AI$73*Taxes!$P$24,AI182*Taxes!$P$23),
IF(SUMIFS($W182:AI182,$W183:AI183,AI183)*SUMIFS(Taxes!$P$20:$P$29,Taxes!$Q$20:$Q$29,AI183)-SUMIFS($W184:AH184,$W183:AH183,AI183)&gt;0,SUMIFS($W182:AI182,$W183:AI183,AI183)*SUMIFS(Taxes!$P$20:$P$29,Taxes!$Q$20:$Q$29,AI183)-SUMIFS($W184:AH184,$W183:AH183,AI183),0))))</f>
        <v>0</v>
      </c>
      <c r="AJ184" s="5">
        <f ca="1">IF(AJ$4="",0,
IF(AJ183=2,IF(Model!AJ$73*Taxes!$P$21-(Model!AJ$170+Model!AJ$231)&lt;Model!AJ$73*Taxes!$P$21*Taxes!$P$22,Model!AJ$73*Taxes!$P$21*Taxes!$P$22,Model!AJ$73*Taxes!$P$21-(Model!AJ$170+Model!AJ$231)),
IF(AJ183=3,MAX(Model!AJ$73*Taxes!$P$24,AJ182*Taxes!$P$23),
IF(SUMIFS($W182:AJ182,$W183:AJ183,AJ183)*SUMIFS(Taxes!$P$20:$P$29,Taxes!$Q$20:$Q$29,AJ183)-SUMIFS($W184:AI184,$W183:AI183,AJ183)&gt;0,SUMIFS($W182:AJ182,$W183:AJ183,AJ183)*SUMIFS(Taxes!$P$20:$P$29,Taxes!$Q$20:$Q$29,AJ183)-SUMIFS($W184:AI184,$W183:AI183,AJ183),0))))</f>
        <v>4075.9943616</v>
      </c>
      <c r="AK184" s="5">
        <f ca="1">IF(AK$4="",0,
IF(AK183=2,IF(Model!AK$73*Taxes!$P$21-(Model!AK$170+Model!AK$231)&lt;Model!AK$73*Taxes!$P$21*Taxes!$P$22,Model!AK$73*Taxes!$P$21*Taxes!$P$22,Model!AK$73*Taxes!$P$21-(Model!AK$170+Model!AK$231)),
IF(AK183=3,MAX(Model!AK$73*Taxes!$P$24,AK182*Taxes!$P$23),
IF(SUMIFS($W182:AK182,$W183:AK183,AK183)*SUMIFS(Taxes!$P$20:$P$29,Taxes!$Q$20:$Q$29,AK183)-SUMIFS($W184:AJ184,$W183:AJ183,AK183)&gt;0,SUMIFS($W182:AK182,$W183:AK183,AK183)*SUMIFS(Taxes!$P$20:$P$29,Taxes!$Q$20:$Q$29,AK183)-SUMIFS($W184:AJ184,$W183:AJ183,AK183),0))))</f>
        <v>26274.465037800001</v>
      </c>
      <c r="AL184" s="5">
        <f ca="1">IF(AL$4="",0,
IF(AL183=2,IF(Model!AL$73*Taxes!$P$21-(Model!AL$170+Model!AL$231)&lt;Model!AL$73*Taxes!$P$21*Taxes!$P$22,Model!AL$73*Taxes!$P$21*Taxes!$P$22,Model!AL$73*Taxes!$P$21-(Model!AL$170+Model!AL$231)),
IF(AL183=3,MAX(Model!AL$73*Taxes!$P$24,AL182*Taxes!$P$23),
IF(SUMIFS($W182:AL182,$W183:AL183,AL183)*SUMIFS(Taxes!$P$20:$P$29,Taxes!$Q$20:$Q$29,AL183)-SUMIFS($W184:AK184,$W183:AK183,AL183)&gt;0,SUMIFS($W182:AL182,$W183:AL183,AL183)*SUMIFS(Taxes!$P$20:$P$29,Taxes!$Q$20:$Q$29,AL183)-SUMIFS($W184:AK184,$W183:AK183,AL183),0))))</f>
        <v>59448.321361799994</v>
      </c>
      <c r="AM184" s="5">
        <f ca="1">IF(AM$4="",0,
IF(AM183=2,IF(Model!AM$73*Taxes!$P$21-(Model!AM$170+Model!AM$231)&lt;Model!AM$73*Taxes!$P$21*Taxes!$P$22,Model!AM$73*Taxes!$P$21*Taxes!$P$22,Model!AM$73*Taxes!$P$21-(Model!AM$170+Model!AM$231)),
IF(AM183=3,MAX(Model!AM$73*Taxes!$P$24,AM182*Taxes!$P$23),
IF(SUMIFS($W182:AM182,$W183:AM183,AM183)*SUMIFS(Taxes!$P$20:$P$29,Taxes!$Q$20:$Q$29,AM183)-SUMIFS($W184:AL184,$W183:AL183,AM183)&gt;0,SUMIFS($W182:AM182,$W183:AM183,AM183)*SUMIFS(Taxes!$P$20:$P$29,Taxes!$Q$20:$Q$29,AM183)-SUMIFS($W184:AL184,$W183:AL183,AM183),0))))</f>
        <v>0</v>
      </c>
      <c r="AN184" s="5">
        <f ca="1">IF(AN$4="",0,
IF(AN183=2,IF(Model!AN$73*Taxes!$P$21-(Model!AN$170+Model!AN$231)&lt;Model!AN$73*Taxes!$P$21*Taxes!$P$22,Model!AN$73*Taxes!$P$21*Taxes!$P$22,Model!AN$73*Taxes!$P$21-(Model!AN$170+Model!AN$231)),
IF(AN183=3,MAX(Model!AN$73*Taxes!$P$24,AN182*Taxes!$P$23),
IF(SUMIFS($W182:AN182,$W183:AN183,AN183)*SUMIFS(Taxes!$P$20:$P$29,Taxes!$Q$20:$Q$29,AN183)-SUMIFS($W184:AM184,$W183:AM183,AN183)&gt;0,SUMIFS($W182:AN182,$W183:AN183,AN183)*SUMIFS(Taxes!$P$20:$P$29,Taxes!$Q$20:$Q$29,AN183)-SUMIFS($W184:AM184,$W183:AM183,AN183),0))))</f>
        <v>0</v>
      </c>
      <c r="AO184" s="5">
        <f ca="1">IF(AO$4="",0,
IF(AO183=2,IF(Model!AO$73*Taxes!$P$21-(Model!AO$170+Model!AO$231)&lt;Model!AO$73*Taxes!$P$21*Taxes!$P$22,Model!AO$73*Taxes!$P$21*Taxes!$P$22,Model!AO$73*Taxes!$P$21-(Model!AO$170+Model!AO$231)),
IF(AO183=3,MAX(Model!AO$73*Taxes!$P$24,AO182*Taxes!$P$23),
IF(SUMIFS($W182:AO182,$W183:AO183,AO183)*SUMIFS(Taxes!$P$20:$P$29,Taxes!$Q$20:$Q$29,AO183)-SUMIFS($W184:AN184,$W183:AN183,AO183)&gt;0,SUMIFS($W182:AO182,$W183:AO183,AO183)*SUMIFS(Taxes!$P$20:$P$29,Taxes!$Q$20:$Q$29,AO183)-SUMIFS($W184:AN184,$W183:AN183,AO183),0))))</f>
        <v>0</v>
      </c>
      <c r="AP184" s="5">
        <f ca="1">IF(AP$4="",0,
IF(AP183=2,IF(Model!AP$73*Taxes!$P$21-(Model!AP$170+Model!AP$231)&lt;Model!AP$73*Taxes!$P$21*Taxes!$P$22,Model!AP$73*Taxes!$P$21*Taxes!$P$22,Model!AP$73*Taxes!$P$21-(Model!AP$170+Model!AP$231)),
IF(AP183=3,MAX(Model!AP$73*Taxes!$P$24,AP182*Taxes!$P$23),
IF(SUMIFS($W182:AP182,$W183:AP183,AP183)*SUMIFS(Taxes!$P$20:$P$29,Taxes!$Q$20:$Q$29,AP183)-SUMIFS($W184:AO184,$W183:AO183,AP183)&gt;0,SUMIFS($W182:AP182,$W183:AP183,AP183)*SUMIFS(Taxes!$P$20:$P$29,Taxes!$Q$20:$Q$29,AP183)-SUMIFS($W184:AO184,$W183:AO183,AP183),0))))</f>
        <v>50255.725961472934</v>
      </c>
      <c r="AQ184" s="5">
        <f ca="1">IF(AQ$4="",0,
IF(AQ183=2,IF(Model!AQ$73*Taxes!$P$21-(Model!AQ$170+Model!AQ$231)&lt;Model!AQ$73*Taxes!$P$21*Taxes!$P$22,Model!AQ$73*Taxes!$P$21*Taxes!$P$22,Model!AQ$73*Taxes!$P$21-(Model!AQ$170+Model!AQ$231)),
IF(AQ183=3,MAX(Model!AQ$73*Taxes!$P$24,AQ182*Taxes!$P$23),
IF(SUMIFS($W182:AQ182,$W183:AQ183,AQ183)*SUMIFS(Taxes!$P$20:$P$29,Taxes!$Q$20:$Q$29,AQ183)-SUMIFS($W184:AP184,$W183:AP183,AQ183)&gt;0,SUMIFS($W182:AQ182,$W183:AQ183,AQ183)*SUMIFS(Taxes!$P$20:$P$29,Taxes!$Q$20:$Q$29,AQ183)-SUMIFS($W184:AP184,$W183:AP183,AQ183),0))))</f>
        <v>244362.79137667813</v>
      </c>
      <c r="AR184" s="5">
        <f ca="1">IF(AR$4="",0,
IF(AR183=2,IF(Model!AR$73*Taxes!$P$21-(Model!AR$170+Model!AR$231)&lt;Model!AR$73*Taxes!$P$21*Taxes!$P$22,Model!AR$73*Taxes!$P$21*Taxes!$P$22,Model!AR$73*Taxes!$P$21-(Model!AR$170+Model!AR$231)),
IF(AR183=3,MAX(Model!AR$73*Taxes!$P$24,AR182*Taxes!$P$23),
IF(SUMIFS($W182:AR182,$W183:AR183,AR183)*SUMIFS(Taxes!$P$20:$P$29,Taxes!$Q$20:$Q$29,AR183)-SUMIFS($W184:AQ184,$W183:AQ183,AR183)&gt;0,SUMIFS($W182:AR182,$W183:AR183,AR183)*SUMIFS(Taxes!$P$20:$P$29,Taxes!$Q$20:$Q$29,AR183)-SUMIFS($W184:AQ184,$W183:AQ183,AR183),0))))</f>
        <v>358269.05008424231</v>
      </c>
      <c r="AS184" s="5">
        <f ca="1">IF(AS$4="",0,
IF(AS183=2,IF(Model!AS$73*Taxes!$P$21-(Model!AS$170+Model!AS$231)&lt;Model!AS$73*Taxes!$P$21*Taxes!$P$22,Model!AS$73*Taxes!$P$21*Taxes!$P$22,Model!AS$73*Taxes!$P$21-(Model!AS$170+Model!AS$231)),
IF(AS183=3,MAX(Model!AS$73*Taxes!$P$24,AS182*Taxes!$P$23),
IF(SUMIFS($W182:AS182,$W183:AS183,AS183)*SUMIFS(Taxes!$P$20:$P$29,Taxes!$Q$20:$Q$29,AS183)-SUMIFS($W184:AR184,$W183:AR183,AS183)&gt;0,SUMIFS($W182:AS182,$W183:AS183,AS183)*SUMIFS(Taxes!$P$20:$P$29,Taxes!$Q$20:$Q$29,AS183)-SUMIFS($W184:AR184,$W183:AR183,AS183),0))))</f>
        <v>421707.98404507281</v>
      </c>
      <c r="AT184" s="5">
        <f ca="1">IF(AT$4="",0,
IF(AT183=2,IF(Model!AT$73*Taxes!$P$21-(Model!AT$170+Model!AT$231)&lt;Model!AT$73*Taxes!$P$21*Taxes!$P$22,Model!AT$73*Taxes!$P$21*Taxes!$P$22,Model!AT$73*Taxes!$P$21-(Model!AT$170+Model!AT$231)),
IF(AT183=3,MAX(Model!AT$73*Taxes!$P$24,AT182*Taxes!$P$23),
IF(SUMIFS($W182:AT182,$W183:AT183,AT183)*SUMIFS(Taxes!$P$20:$P$29,Taxes!$Q$20:$Q$29,AT183)-SUMIFS($W184:AS184,$W183:AS183,AT183)&gt;0,SUMIFS($W182:AT182,$W183:AT183,AT183)*SUMIFS(Taxes!$P$20:$P$29,Taxes!$Q$20:$Q$29,AT183)-SUMIFS($W184:AS184,$W183:AS183,AT183),0))))</f>
        <v>525924.52548214048</v>
      </c>
      <c r="AU184" s="5">
        <f ca="1">IF(AU$4="",0,
IF(AU183=2,IF(Model!AU$73*Taxes!$P$21-(Model!AU$170+Model!AU$231)&lt;Model!AU$73*Taxes!$P$21*Taxes!$P$22,Model!AU$73*Taxes!$P$21*Taxes!$P$22,Model!AU$73*Taxes!$P$21-(Model!AU$170+Model!AU$231)),
IF(AU183=3,MAX(Model!AU$73*Taxes!$P$24,AU182*Taxes!$P$23),
IF(SUMIFS($W182:AU182,$W183:AU183,AU183)*SUMIFS(Taxes!$P$20:$P$29,Taxes!$Q$20:$Q$29,AU183)-SUMIFS($W184:AT184,$W183:AT183,AU183)&gt;0,SUMIFS($W182:AU182,$W183:AU183,AU183)*SUMIFS(Taxes!$P$20:$P$29,Taxes!$Q$20:$Q$29,AU183)-SUMIFS($W184:AT184,$W183:AT183,AU183),0))))</f>
        <v>631652.6011709231</v>
      </c>
      <c r="AV184" s="5">
        <f ca="1">IF(AV$4="",0,
IF(AV183=2,IF(Model!AV$73*Taxes!$P$21-(Model!AV$170+Model!AV$231)&lt;Model!AV$73*Taxes!$P$21*Taxes!$P$22,Model!AV$73*Taxes!$P$21*Taxes!$P$22,Model!AV$73*Taxes!$P$21-(Model!AV$170+Model!AV$231)),
IF(AV183=3,MAX(Model!AV$73*Taxes!$P$24,AV182*Taxes!$P$23),
IF(SUMIFS($W182:AV182,$W183:AV183,AV183)*SUMIFS(Taxes!$P$20:$P$29,Taxes!$Q$20:$Q$29,AV183)-SUMIFS($W184:AU184,$W183:AU183,AV183)&gt;0,SUMIFS($W182:AV182,$W183:AV183,AV183)*SUMIFS(Taxes!$P$20:$P$29,Taxes!$Q$20:$Q$29,AV183)-SUMIFS($W184:AU184,$W183:AU183,AV183),0))))</f>
        <v>734365.64763351297</v>
      </c>
      <c r="AW184" s="5">
        <f ca="1">IF(AW$4="",0,
IF(AW183=2,IF(Model!AW$73*Taxes!$P$21-(Model!AW$170+Model!AW$231)&lt;Model!AW$73*Taxes!$P$21*Taxes!$P$22,Model!AW$73*Taxes!$P$21*Taxes!$P$22,Model!AW$73*Taxes!$P$21-(Model!AW$170+Model!AW$231)),
IF(AW183=3,MAX(Model!AW$73*Taxes!$P$24,AW182*Taxes!$P$23),
IF(SUMIFS($W182:AW182,$W183:AW183,AW183)*SUMIFS(Taxes!$P$20:$P$29,Taxes!$Q$20:$Q$29,AW183)-SUMIFS($W184:AV184,$W183:AV183,AW183)&gt;0,SUMIFS($W182:AW182,$W183:AW183,AW183)*SUMIFS(Taxes!$P$20:$P$29,Taxes!$Q$20:$Q$29,AW183)-SUMIFS($W184:AV184,$W183:AV183,AW183),0))))</f>
        <v>840224.07633706182</v>
      </c>
      <c r="AX184" s="5">
        <f ca="1">IF(AX$4="",0,
IF(AX183=2,IF(Model!AX$73*Taxes!$P$21-(Model!AX$170+Model!AX$231)&lt;Model!AX$73*Taxes!$P$21*Taxes!$P$22,Model!AX$73*Taxes!$P$21*Taxes!$P$22,Model!AX$73*Taxes!$P$21-(Model!AX$170+Model!AX$231)),
IF(AX183=3,MAX(Model!AX$73*Taxes!$P$24,AX182*Taxes!$P$23),
IF(SUMIFS($W182:AX182,$W183:AX183,AX183)*SUMIFS(Taxes!$P$20:$P$29,Taxes!$Q$20:$Q$29,AX183)-SUMIFS($W184:AW184,$W183:AW183,AX183)&gt;0,SUMIFS($W182:AX182,$W183:AX183,AX183)*SUMIFS(Taxes!$P$20:$P$29,Taxes!$Q$20:$Q$29,AX183)-SUMIFS($W184:AW184,$W183:AW183,AX183),0))))</f>
        <v>965824.03822307847</v>
      </c>
      <c r="AY184" s="5">
        <f ca="1">IF(AY$4="",0,
IF(AY183=2,IF(Model!AY$73*Taxes!$P$21-(Model!AY$170+Model!AY$231)&lt;Model!AY$73*Taxes!$P$21*Taxes!$P$22,Model!AY$73*Taxes!$P$21*Taxes!$P$22,Model!AY$73*Taxes!$P$21-(Model!AY$170+Model!AY$231)),
IF(AY183=3,MAX(Model!AY$73*Taxes!$P$24,AY182*Taxes!$P$23),
IF(SUMIFS($W182:AY182,$W183:AY183,AY183)*SUMIFS(Taxes!$P$20:$P$29,Taxes!$Q$20:$Q$29,AY183)-SUMIFS($W184:AX184,$W183:AX183,AY183)&gt;0,SUMIFS($W182:AY182,$W183:AY183,AY183)*SUMIFS(Taxes!$P$20:$P$29,Taxes!$Q$20:$Q$29,AY183)-SUMIFS($W184:AX184,$W183:AX183,AY183),0))))</f>
        <v>1068062.0210391879</v>
      </c>
      <c r="AZ184" s="5">
        <f ca="1">IF(AZ$4="",0,
IF(AZ183=2,IF(Model!AZ$73*Taxes!$P$21-(Model!AZ$170+Model!AZ$231)&lt;Model!AZ$73*Taxes!$P$21*Taxes!$P$22,Model!AZ$73*Taxes!$P$21*Taxes!$P$22,Model!AZ$73*Taxes!$P$21-(Model!AZ$170+Model!AZ$231)),
IF(AZ183=3,MAX(Model!AZ$73*Taxes!$P$24,AZ182*Taxes!$P$23),
IF(SUMIFS($W182:AZ182,$W183:AZ183,AZ183)*SUMIFS(Taxes!$P$20:$P$29,Taxes!$Q$20:$Q$29,AZ183)-SUMIFS($W184:AY184,$W183:AY183,AZ183)&gt;0,SUMIFS($W182:AZ182,$W183:AZ183,AZ183)*SUMIFS(Taxes!$P$20:$P$29,Taxes!$Q$20:$Q$29,AZ183)-SUMIFS($W184:AY184,$W183:AY183,AZ183),0))))</f>
        <v>1148372.606547798</v>
      </c>
      <c r="BA184" s="5">
        <f ca="1">IF(BA$4="",0,
IF(BA183=2,IF(Model!BA$73*Taxes!$P$21-(Model!BA$170+Model!BA$231)&lt;Model!BA$73*Taxes!$P$21*Taxes!$P$22,Model!BA$73*Taxes!$P$21*Taxes!$P$22,Model!BA$73*Taxes!$P$21-(Model!BA$170+Model!BA$231)),
IF(BA183=3,MAX(Model!BA$73*Taxes!$P$24,BA182*Taxes!$P$23),
IF(SUMIFS($W182:BA182,$W183:BA183,BA183)*SUMIFS(Taxes!$P$20:$P$29,Taxes!$Q$20:$Q$29,BA183)-SUMIFS($W184:AZ184,$W183:AZ183,BA183)&gt;0,SUMIFS($W182:BA182,$W183:BA183,BA183)*SUMIFS(Taxes!$P$20:$P$29,Taxes!$Q$20:$Q$29,BA183)-SUMIFS($W184:AZ184,$W183:AZ183,BA183),0))))</f>
        <v>1250749.912056406</v>
      </c>
      <c r="BB184" s="5">
        <f ca="1">IF(BB$4="",0,
IF(BB183=2,IF(Model!BB$73*Taxes!$P$21-(Model!BB$170+Model!BB$231)&lt;Model!BB$73*Taxes!$P$21*Taxes!$P$22,Model!BB$73*Taxes!$P$21*Taxes!$P$22,Model!BB$73*Taxes!$P$21-(Model!BB$170+Model!BB$231)),
IF(BB183=3,MAX(Model!BB$73*Taxes!$P$24,BB182*Taxes!$P$23),
IF(SUMIFS($W182:BB182,$W183:BB183,BB183)*SUMIFS(Taxes!$P$20:$P$29,Taxes!$Q$20:$Q$29,BB183)-SUMIFS($W184:BA184,$W183:BA183,BB183)&gt;0,SUMIFS($W182:BB182,$W183:BB183,BB183)*SUMIFS(Taxes!$P$20:$P$29,Taxes!$Q$20:$Q$29,BB183)-SUMIFS($W184:BA184,$W183:BA183,BB183),0))))</f>
        <v>1328652.9257635903</v>
      </c>
      <c r="BC184" s="5">
        <f ca="1">IF(BC$4="",0,
IF(BC183=2,IF(Model!BC$73*Taxes!$P$21-(Model!BC$170+Model!BC$231)&lt;Model!BC$73*Taxes!$P$21*Taxes!$P$22,Model!BC$73*Taxes!$P$21*Taxes!$P$22,Model!BC$73*Taxes!$P$21-(Model!BC$170+Model!BC$231)),
IF(BC183=3,MAX(Model!BC$73*Taxes!$P$24,BC182*Taxes!$P$23),
IF(SUMIFS($W182:BC182,$W183:BC183,BC183)*SUMIFS(Taxes!$P$20:$P$29,Taxes!$Q$20:$Q$29,BC183)-SUMIFS($W184:BB184,$W183:BB183,BC183)&gt;0,SUMIFS($W182:BC182,$W183:BC183,BC183)*SUMIFS(Taxes!$P$20:$P$29,Taxes!$Q$20:$Q$29,BC183)-SUMIFS($W184:BB184,$W183:BB183,BC183),0))))</f>
        <v>1466728.9635637235</v>
      </c>
      <c r="BD184" s="5">
        <f ca="1">IF(BD$4="",0,
IF(BD183=2,IF(Model!BD$73*Taxes!$P$21-(Model!BD$170+Model!BD$231)&lt;Model!BD$73*Taxes!$P$21*Taxes!$P$22,Model!BD$73*Taxes!$P$21*Taxes!$P$22,Model!BD$73*Taxes!$P$21-(Model!BD$170+Model!BD$231)),
IF(BD183=3,MAX(Model!BD$73*Taxes!$P$24,BD182*Taxes!$P$23),
IF(SUMIFS($W182:BD182,$W183:BD183,BD183)*SUMIFS(Taxes!$P$20:$P$29,Taxes!$Q$20:$Q$29,BD183)-SUMIFS($W184:BC184,$W183:BC183,BD183)&gt;0,SUMIFS($W182:BD182,$W183:BD183,BD183)*SUMIFS(Taxes!$P$20:$P$29,Taxes!$Q$20:$Q$29,BD183)-SUMIFS($W184:BC184,$W183:BC183,BD183),0))))</f>
        <v>1569913.3743293677</v>
      </c>
      <c r="BE184" s="5">
        <f ca="1">IF(BE$4="",0,
IF(BE183=2,IF(Model!BE$73*Taxes!$P$21-(Model!BE$170+Model!BE$231)&lt;Model!BE$73*Taxes!$P$21*Taxes!$P$22,Model!BE$73*Taxes!$P$21*Taxes!$P$22,Model!BE$73*Taxes!$P$21-(Model!BE$170+Model!BE$231)),
IF(BE183=3,MAX(Model!BE$73*Taxes!$P$24,BE182*Taxes!$P$23),
IF(SUMIFS($W182:BE182,$W183:BE183,BE183)*SUMIFS(Taxes!$P$20:$P$29,Taxes!$Q$20:$Q$29,BE183)-SUMIFS($W184:BD184,$W183:BD183,BE183)&gt;0,SUMIFS($W182:BE182,$W183:BE183,BE183)*SUMIFS(Taxes!$P$20:$P$29,Taxes!$Q$20:$Q$29,BE183)-SUMIFS($W184:BD184,$W183:BD183,BE183),0))))</f>
        <v>1595254.1009639092</v>
      </c>
      <c r="BF184" s="5">
        <f ca="1">IF(BF$4="",0,
IF(BF183=2,IF(Model!BF$73*Taxes!$P$21-(Model!BF$170+Model!BF$231)&lt;Model!BF$73*Taxes!$P$21*Taxes!$P$22,Model!BF$73*Taxes!$P$21*Taxes!$P$22,Model!BF$73*Taxes!$P$21-(Model!BF$170+Model!BF$231)),
IF(BF183=3,MAX(Model!BF$73*Taxes!$P$24,BF182*Taxes!$P$23),
IF(SUMIFS($W182:BF182,$W183:BF183,BF183)*SUMIFS(Taxes!$P$20:$P$29,Taxes!$Q$20:$Q$29,BF183)-SUMIFS($W184:BE184,$W183:BE183,BF183)&gt;0,SUMIFS($W182:BF182,$W183:BF183,BF183)*SUMIFS(Taxes!$P$20:$P$29,Taxes!$Q$20:$Q$29,BF183)-SUMIFS($W184:BE184,$W183:BE183,BF183),0))))</f>
        <v>1598358.5128691792</v>
      </c>
      <c r="BG184" s="5">
        <f ca="1">IF(BG$4="",0,
IF(BG183=2,IF(Model!BG$73*Taxes!$P$21-(Model!BG$170+Model!BG$231)&lt;Model!BG$73*Taxes!$P$21*Taxes!$P$22,Model!BG$73*Taxes!$P$21*Taxes!$P$22,Model!BG$73*Taxes!$P$21-(Model!BG$170+Model!BG$231)),
IF(BG183=3,MAX(Model!BG$73*Taxes!$P$24,BG182*Taxes!$P$23),
IF(SUMIFS($W182:BG182,$W183:BG183,BG183)*SUMIFS(Taxes!$P$20:$P$29,Taxes!$Q$20:$Q$29,BG183)-SUMIFS($W184:BF184,$W183:BF183,BG183)&gt;0,SUMIFS($W182:BG182,$W183:BG183,BG183)*SUMIFS(Taxes!$P$20:$P$29,Taxes!$Q$20:$Q$29,BG183)-SUMIFS($W184:BF184,$W183:BF183,BG183),0))))</f>
        <v>1601559.5309473053</v>
      </c>
      <c r="BH184" s="5">
        <f ca="1">IF(BH$4="",0,
IF(BH183=2,IF(Model!BH$73*Taxes!$P$21-(Model!BH$170+Model!BH$231)&lt;Model!BH$73*Taxes!$P$21*Taxes!$P$22,Model!BH$73*Taxes!$P$21*Taxes!$P$22,Model!BH$73*Taxes!$P$21-(Model!BH$170+Model!BH$231)),
IF(BH183=3,MAX(Model!BH$73*Taxes!$P$24,BH182*Taxes!$P$23),
IF(SUMIFS($W182:BH182,$W183:BH183,BH183)*SUMIFS(Taxes!$P$20:$P$29,Taxes!$Q$20:$Q$29,BH183)-SUMIFS($W184:BG184,$W183:BG183,BH183)&gt;0,SUMIFS($W182:BH182,$W183:BH183,BH183)*SUMIFS(Taxes!$P$20:$P$29,Taxes!$Q$20:$Q$29,BH183)-SUMIFS($W184:BG184,$W183:BG183,BH183),0))))</f>
        <v>1570820.1402234286</v>
      </c>
      <c r="BI184" s="5">
        <f ca="1">IF(BI$4="",0,
IF(BI183=2,IF(Model!BI$73*Taxes!$P$21-(Model!BI$170+Model!BI$231)&lt;Model!BI$73*Taxes!$P$21*Taxes!$P$22,Model!BI$73*Taxes!$P$21*Taxes!$P$22,Model!BI$73*Taxes!$P$21-(Model!BI$170+Model!BI$231)),
IF(BI183=3,MAX(Model!BI$73*Taxes!$P$24,BI182*Taxes!$P$23),
IF(SUMIFS($W182:BI182,$W183:BI183,BI183)*SUMIFS(Taxes!$P$20:$P$29,Taxes!$Q$20:$Q$29,BI183)-SUMIFS($W184:BH184,$W183:BH183,BI183)&gt;0,SUMIFS($W182:BI182,$W183:BI183,BI183)*SUMIFS(Taxes!$P$20:$P$29,Taxes!$Q$20:$Q$29,BI183)-SUMIFS($W184:BH184,$W183:BH183,BI183),0))))</f>
        <v>1610729.4979277849</v>
      </c>
      <c r="BJ184" s="5">
        <f ca="1">IF(BJ$4="",0,
IF(BJ183=2,IF(Model!BJ$73*Taxes!$P$21-(Model!BJ$170+Model!BJ$231)&lt;Model!BJ$73*Taxes!$P$21*Taxes!$P$22,Model!BJ$73*Taxes!$P$21*Taxes!$P$22,Model!BJ$73*Taxes!$P$21-(Model!BJ$170+Model!BJ$231)),
IF(BJ183=3,MAX(Model!BJ$73*Taxes!$P$24,BJ182*Taxes!$P$23),
IF(SUMIFS($W182:BJ182,$W183:BJ183,BJ183)*SUMIFS(Taxes!$P$20:$P$29,Taxes!$Q$20:$Q$29,BJ183)-SUMIFS($W184:BI184,$W183:BI183,BJ183)&gt;0,SUMIFS($W182:BJ182,$W183:BJ183,BJ183)*SUMIFS(Taxes!$P$20:$P$29,Taxes!$Q$20:$Q$29,BJ183)-SUMIFS($W184:BI184,$W183:BI183,BJ183),0))))</f>
        <v>1648916.5677993223</v>
      </c>
      <c r="BK184" s="5">
        <f ca="1">IF(BK$4="",0,
IF(BK183=2,IF(Model!BK$73*Taxes!$P$21-(Model!BK$170+Model!BK$231)&lt;Model!BK$73*Taxes!$P$21*Taxes!$P$22,Model!BK$73*Taxes!$P$21*Taxes!$P$22,Model!BK$73*Taxes!$P$21-(Model!BK$170+Model!BK$231)),
IF(BK183=3,MAX(Model!BK$73*Taxes!$P$24,BK182*Taxes!$P$23),
IF(SUMIFS($W182:BK182,$W183:BK183,BK183)*SUMIFS(Taxes!$P$20:$P$29,Taxes!$Q$20:$Q$29,BK183)-SUMIFS($W184:BJ184,$W183:BJ183,BK183)&gt;0,SUMIFS($W182:BK182,$W183:BK183,BK183)*SUMIFS(Taxes!$P$20:$P$29,Taxes!$Q$20:$Q$29,BK183)-SUMIFS($W184:BJ184,$W183:BJ183,BK183),0))))</f>
        <v>1651903.8529772349</v>
      </c>
      <c r="BL184" s="5">
        <f ca="1">IF(BL$4="",0,
IF(BL183=2,IF(Model!BL$73*Taxes!$P$21-(Model!BL$170+Model!BL$231)&lt;Model!BL$73*Taxes!$P$21*Taxes!$P$22,Model!BL$73*Taxes!$P$21*Taxes!$P$22,Model!BL$73*Taxes!$P$21-(Model!BL$170+Model!BL$231)),
IF(BL183=3,MAX(Model!BL$73*Taxes!$P$24,BL182*Taxes!$P$23),
IF(SUMIFS($W182:BL182,$W183:BL183,BL183)*SUMIFS(Taxes!$P$20:$P$29,Taxes!$Q$20:$Q$29,BL183)-SUMIFS($W184:BK184,$W183:BK183,BL183)&gt;0,SUMIFS($W182:BL182,$W183:BL183,BL183)*SUMIFS(Taxes!$P$20:$P$29,Taxes!$Q$20:$Q$29,BL183)-SUMIFS($W184:BK184,$W183:BK183,BL183),0))))</f>
        <v>1655137.4838959351</v>
      </c>
      <c r="BM184" s="5">
        <f ca="1">IF(BM$4="",0,
IF(BM183=2,IF(Model!BM$73*Taxes!$P$21-(Model!BM$170+Model!BM$231)&lt;Model!BM$73*Taxes!$P$21*Taxes!$P$22,Model!BM$73*Taxes!$P$21*Taxes!$P$22,Model!BM$73*Taxes!$P$21-(Model!BM$170+Model!BM$231)),
IF(BM183=3,MAX(Model!BM$73*Taxes!$P$24,BM182*Taxes!$P$23),
IF(SUMIFS($W182:BM182,$W183:BM183,BM183)*SUMIFS(Taxes!$P$20:$P$29,Taxes!$Q$20:$Q$29,BM183)-SUMIFS($W184:BL184,$W183:BL183,BM183)&gt;0,SUMIFS($W182:BM182,$W183:BM183,BM183)*SUMIFS(Taxes!$P$20:$P$29,Taxes!$Q$20:$Q$29,BM183)-SUMIFS($W184:BL184,$W183:BL183,BM183),0))))</f>
        <v>1658371.1148146354</v>
      </c>
      <c r="BN184" s="5">
        <f ca="1">IF(BN$4="",0,
IF(BN183=2,IF(Model!BN$73*Taxes!$P$21-(Model!BN$170+Model!BN$231)&lt;Model!BN$73*Taxes!$P$21*Taxes!$P$22,Model!BN$73*Taxes!$P$21*Taxes!$P$22,Model!BN$73*Taxes!$P$21-(Model!BN$170+Model!BN$231)),
IF(BN183=3,MAX(Model!BN$73*Taxes!$P$24,BN182*Taxes!$P$23),
IF(SUMIFS($W182:BN182,$W183:BN183,BN183)*SUMIFS(Taxes!$P$20:$P$29,Taxes!$Q$20:$Q$29,BN183)-SUMIFS($W184:BM184,$W183:BM183,BN183)&gt;0,SUMIFS($W182:BN182,$W183:BN183,BN183)*SUMIFS(Taxes!$P$20:$P$29,Taxes!$Q$20:$Q$29,BN183)-SUMIFS($W184:BM184,$W183:BM183,BN183),0))))</f>
        <v>1634455.9420498349</v>
      </c>
      <c r="BO184" s="5">
        <f ca="1">IF(BO$4="",0,
IF(BO183=2,IF(Model!BO$73*Taxes!$P$21-(Model!BO$170+Model!BO$231)&lt;Model!BO$73*Taxes!$P$21*Taxes!$P$22,Model!BO$73*Taxes!$P$21*Taxes!$P$22,Model!BO$73*Taxes!$P$21-(Model!BO$170+Model!BO$231)),
IF(BO183=3,MAX(Model!BO$73*Taxes!$P$24,BO182*Taxes!$P$23),
IF(SUMIFS($W182:BO182,$W183:BO183,BO183)*SUMIFS(Taxes!$P$20:$P$29,Taxes!$Q$20:$Q$29,BO183)-SUMIFS($W184:BN184,$W183:BN183,BO183)&gt;0,SUMIFS($W182:BO182,$W183:BO183,BO183)*SUMIFS(Taxes!$P$20:$P$29,Taxes!$Q$20:$Q$29,BO183)-SUMIFS($W184:BN184,$W183:BN183,BO183),0))))</f>
        <v>1675721.0645994842</v>
      </c>
      <c r="BP184" s="5">
        <f ca="1">IF(BP$4="",0,
IF(BP183=2,IF(Model!BP$73*Taxes!$P$21-(Model!BP$170+Model!BP$231)&lt;Model!BP$73*Taxes!$P$21*Taxes!$P$22,Model!BP$73*Taxes!$P$21*Taxes!$P$22,Model!BP$73*Taxes!$P$21-(Model!BP$170+Model!BP$231)),
IF(BP183=3,MAX(Model!BP$73*Taxes!$P$24,BP182*Taxes!$P$23),
IF(SUMIFS($W182:BP182,$W183:BP183,BP183)*SUMIFS(Taxes!$P$20:$P$29,Taxes!$Q$20:$Q$29,BP183)-SUMIFS($W184:BO184,$W183:BO183,BP183)&gt;0,SUMIFS($W182:BP182,$W183:BP183,BP183)*SUMIFS(Taxes!$P$20:$P$29,Taxes!$Q$20:$Q$29,BP183)-SUMIFS($W184:BO184,$W183:BO183,BP183),0))))</f>
        <v>1692028.8621730059</v>
      </c>
      <c r="BQ184" s="5">
        <f ca="1">IF(BQ$4="",0,
IF(BQ183=2,IF(Model!BQ$73*Taxes!$P$21-(Model!BQ$170+Model!BQ$231)&lt;Model!BQ$73*Taxes!$P$21*Taxes!$P$22,Model!BQ$73*Taxes!$P$21*Taxes!$P$22,Model!BQ$73*Taxes!$P$21-(Model!BQ$170+Model!BQ$231)),
IF(BQ183=3,MAX(Model!BQ$73*Taxes!$P$24,BQ182*Taxes!$P$23),
IF(SUMIFS($W182:BQ182,$W183:BQ183,BQ183)*SUMIFS(Taxes!$P$20:$P$29,Taxes!$Q$20:$Q$29,BQ183)-SUMIFS($W184:BP184,$W183:BP183,BQ183)&gt;0,SUMIFS($W182:BQ182,$W183:BQ183,BQ183)*SUMIFS(Taxes!$P$20:$P$29,Taxes!$Q$20:$Q$29,BQ183)-SUMIFS($W184:BP184,$W183:BP183,BQ183),0))))</f>
        <v>1695022.5117373765</v>
      </c>
      <c r="BR184" s="5">
        <f ca="1">IF(BR$4="",0,
IF(BR183=2,IF(Model!BR$73*Taxes!$P$21-(Model!BR$170+Model!BR$231)&lt;Model!BR$73*Taxes!$P$21*Taxes!$P$22,Model!BR$73*Taxes!$P$21*Taxes!$P$22,Model!BR$73*Taxes!$P$21-(Model!BR$170+Model!BR$231)),
IF(BR183=3,MAX(Model!BR$73*Taxes!$P$24,BR182*Taxes!$P$23),
IF(SUMIFS($W182:BR182,$W183:BR183,BR183)*SUMIFS(Taxes!$P$20:$P$29,Taxes!$Q$20:$Q$29,BR183)-SUMIFS($W184:BQ184,$W183:BQ183,BR183)&gt;0,SUMIFS($W182:BR182,$W183:BR183,BR183)*SUMIFS(Taxes!$P$20:$P$29,Taxes!$Q$20:$Q$29,BR183)-SUMIFS($W184:BQ184,$W183:BQ183,BR183),0))))</f>
        <v>1698287.808199212</v>
      </c>
      <c r="BS184" s="5">
        <f ca="1">IF(BS$4="",0,
IF(BS183=2,IF(Model!BS$73*Taxes!$P$21-(Model!BS$170+Model!BS$231)&lt;Model!BS$73*Taxes!$P$21*Taxes!$P$22,Model!BS$73*Taxes!$P$21*Taxes!$P$22,Model!BS$73*Taxes!$P$21-(Model!BS$170+Model!BS$231)),
IF(BS183=3,MAX(Model!BS$73*Taxes!$P$24,BS182*Taxes!$P$23),
IF(SUMIFS($W182:BS182,$W183:BS183,BS183)*SUMIFS(Taxes!$P$20:$P$29,Taxes!$Q$20:$Q$29,BS183)-SUMIFS($W184:BR184,$W183:BR183,BS183)&gt;0,SUMIFS($W182:BS182,$W183:BS183,BS183)*SUMIFS(Taxes!$P$20:$P$29,Taxes!$Q$20:$Q$29,BS183)-SUMIFS($W184:BR184,$W183:BR183,BS183),0))))</f>
        <v>1701553.1046610475</v>
      </c>
      <c r="BT184" s="5">
        <f ca="1">IF(BT$4="",0,
IF(BT183=2,IF(Model!BT$73*Taxes!$P$21-(Model!BT$170+Model!BT$231)&lt;Model!BT$73*Taxes!$P$21*Taxes!$P$22,Model!BT$73*Taxes!$P$21*Taxes!$P$22,Model!BT$73*Taxes!$P$21-(Model!BT$170+Model!BT$231)),
IF(BT183=3,MAX(Model!BT$73*Taxes!$P$24,BT182*Taxes!$P$23),
IF(SUMIFS($W182:BT182,$W183:BT183,BT183)*SUMIFS(Taxes!$P$20:$P$29,Taxes!$Q$20:$Q$29,BT183)-SUMIFS($W184:BS184,$W183:BS183,BT183)&gt;0,SUMIFS($W182:BT182,$W183:BT183,BT183)*SUMIFS(Taxes!$P$20:$P$29,Taxes!$Q$20:$Q$29,BT183)-SUMIFS($W184:BS184,$W183:BS183,BT183),0))))</f>
        <v>1667953.9166965932</v>
      </c>
      <c r="BU184" s="5">
        <f ca="1">IF(BU$4="",0,
IF(BU183=2,IF(Model!BU$73*Taxes!$P$21-(Model!BU$170+Model!BU$231)&lt;Model!BU$73*Taxes!$P$21*Taxes!$P$22,Model!BU$73*Taxes!$P$21*Taxes!$P$22,Model!BU$73*Taxes!$P$21-(Model!BU$170+Model!BU$231)),
IF(BU183=3,MAX(Model!BU$73*Taxes!$P$24,BU182*Taxes!$P$23),
IF(SUMIFS($W182:BU182,$W183:BU183,BU183)*SUMIFS(Taxes!$P$20:$P$29,Taxes!$Q$20:$Q$29,BU183)-SUMIFS($W184:BT184,$W183:BT183,BU183)&gt;0,SUMIFS($W182:BU182,$W183:BU183,BU183)*SUMIFS(Taxes!$P$20:$P$29,Taxes!$Q$20:$Q$29,BU183)-SUMIFS($W184:BT184,$W183:BT183,BU183),0))))</f>
        <v>1710615.8082693666</v>
      </c>
      <c r="BV184" s="5">
        <f ca="1">IF(BV$4="",0,
IF(BV183=2,IF(Model!BV$73*Taxes!$P$21-(Model!BV$170+Model!BV$231)&lt;Model!BV$73*Taxes!$P$21*Taxes!$P$22,Model!BV$73*Taxes!$P$21*Taxes!$P$22,Model!BV$73*Taxes!$P$21-(Model!BV$170+Model!BV$231)),
IF(BV183=3,MAX(Model!BV$73*Taxes!$P$24,BV182*Taxes!$P$23),
IF(SUMIFS($W182:BV182,$W183:BV183,BV183)*SUMIFS(Taxes!$P$20:$P$29,Taxes!$Q$20:$Q$29,BV183)-SUMIFS($W184:BU184,$W183:BU183,BV183)&gt;0,SUMIFS($W182:BV182,$W183:BV183,BV183)*SUMIFS(Taxes!$P$20:$P$29,Taxes!$Q$20:$Q$29,BV183)-SUMIFS($W184:BU184,$W183:BU183,BV183),0))))</f>
        <v>1724162.9857493341</v>
      </c>
      <c r="BW184" s="5">
        <f ca="1">IF(BW$4="",0,
IF(BW183=2,IF(Model!BW$73*Taxes!$P$21-(Model!BW$170+Model!BW$231)&lt;Model!BW$73*Taxes!$P$21*Taxes!$P$22,Model!BW$73*Taxes!$P$21*Taxes!$P$22,Model!BW$73*Taxes!$P$21-(Model!BW$170+Model!BW$231)),
IF(BW183=3,MAX(Model!BW$73*Taxes!$P$24,BW182*Taxes!$P$23),
IF(SUMIFS($W182:BW182,$W183:BW183,BW183)*SUMIFS(Taxes!$P$20:$P$29,Taxes!$Q$20:$Q$29,BW183)-SUMIFS($W184:BV184,$W183:BV183,BW183)&gt;0,SUMIFS($W182:BW182,$W183:BW183,BW183)*SUMIFS(Taxes!$P$20:$P$29,Taxes!$Q$20:$Q$29,BW183)-SUMIFS($W184:BV184,$W183:BV183,BW183),0))))</f>
        <v>1727160.6731583476</v>
      </c>
      <c r="BX184" s="5">
        <f ca="1">IF(BX$4="",0,
IF(BX183=2,IF(Model!BX$73*Taxes!$P$21-(Model!BX$170+Model!BX$231)&lt;Model!BX$73*Taxes!$P$21*Taxes!$P$22,Model!BX$73*Taxes!$P$21*Taxes!$P$22,Model!BX$73*Taxes!$P$21-(Model!BX$170+Model!BX$231)),
IF(BX183=3,MAX(Model!BX$73*Taxes!$P$24,BX182*Taxes!$P$23),
IF(SUMIFS($W182:BX182,$W183:BX183,BX183)*SUMIFS(Taxes!$P$20:$P$29,Taxes!$Q$20:$Q$29,BX183)-SUMIFS($W184:BW184,$W183:BW183,BX183)&gt;0,SUMIFS($W182:BX182,$W183:BX183,BX183)*SUMIFS(Taxes!$P$20:$P$29,Taxes!$Q$20:$Q$29,BX183)-SUMIFS($W184:BW184,$W183:BW183,BX183),0))))</f>
        <v>1730456.604979746</v>
      </c>
      <c r="BY184" s="5">
        <f ca="1">IF(BY$4="",0,
IF(BY183=2,IF(Model!BY$73*Taxes!$P$21-(Model!BY$170+Model!BY$231)&lt;Model!BY$73*Taxes!$P$21*Taxes!$P$22,Model!BY$73*Taxes!$P$21*Taxes!$P$22,Model!BY$73*Taxes!$P$21-(Model!BY$170+Model!BY$231)),
IF(BY183=3,MAX(Model!BY$73*Taxes!$P$24,BY182*Taxes!$P$23),
IF(SUMIFS($W182:BY182,$W183:BY183,BY183)*SUMIFS(Taxes!$P$20:$P$29,Taxes!$Q$20:$Q$29,BY183)-SUMIFS($W184:BX184,$W183:BX183,BY183)&gt;0,SUMIFS($W182:BY182,$W183:BY183,BY183)*SUMIFS(Taxes!$P$20:$P$29,Taxes!$Q$20:$Q$29,BY183)-SUMIFS($W184:BX184,$W183:BX183,BY183),0))))</f>
        <v>1733752.5368011296</v>
      </c>
      <c r="BZ184" s="5">
        <f ca="1">IF(BZ$4="",0,
IF(BZ183=2,IF(Model!BZ$73*Taxes!$P$21-(Model!BZ$170+Model!BZ$231)&lt;Model!BZ$73*Taxes!$P$21*Taxes!$P$22,Model!BZ$73*Taxes!$P$21*Taxes!$P$22,Model!BZ$73*Taxes!$P$21-(Model!BZ$170+Model!BZ$231)),
IF(BZ183=3,MAX(Model!BZ$73*Taxes!$P$24,BZ182*Taxes!$P$23),
IF(SUMIFS($W182:BZ182,$W183:BZ183,BZ183)*SUMIFS(Taxes!$P$20:$P$29,Taxes!$Q$20:$Q$29,BZ183)-SUMIFS($W184:BY184,$W183:BY183,BZ183)&gt;0,SUMIFS($W182:BZ182,$W183:BZ183,BZ183)*SUMIFS(Taxes!$P$20:$P$29,Taxes!$Q$20:$Q$29,BZ183)-SUMIFS($W184:BY184,$W183:BY183,BZ183),0))))</f>
        <v>1707210.6370273232</v>
      </c>
      <c r="CA184" s="5">
        <f ca="1">IF(CA$4="",0,
IF(CA183=2,IF(Model!CA$73*Taxes!$P$21-(Model!CA$170+Model!CA$231)&lt;Model!CA$73*Taxes!$P$21*Taxes!$P$22,Model!CA$73*Taxes!$P$21*Taxes!$P$22,Model!CA$73*Taxes!$P$21-(Model!CA$170+Model!CA$231)),
IF(CA183=3,MAX(Model!CA$73*Taxes!$P$24,CA182*Taxes!$P$23),
IF(SUMIFS($W182:CA182,$W183:CA183,CA183)*SUMIFS(Taxes!$P$20:$P$29,Taxes!$Q$20:$Q$29,CA183)-SUMIFS($W184:BZ184,$W183:BZ183,CA183)&gt;0,SUMIFS($W182:CA182,$W183:CA183,CA183)*SUMIFS(Taxes!$P$20:$P$29,Taxes!$Q$20:$Q$29,CA183)-SUMIFS($W184:BZ184,$W183:BZ183,CA183),0))))</f>
        <v>1751311.43450284</v>
      </c>
      <c r="CB184" s="5">
        <f ca="1">IF(CB$4="",0,
IF(CB183=2,IF(Model!CB$73*Taxes!$P$21-(Model!CB$170+Model!CB$231)&lt;Model!CB$73*Taxes!$P$21*Taxes!$P$22,Model!CB$73*Taxes!$P$21*Taxes!$P$22,Model!CB$73*Taxes!$P$21-(Model!CB$170+Model!CB$231)),
IF(CB183=3,MAX(Model!CB$73*Taxes!$P$24,CB182*Taxes!$P$23),
IF(SUMIFS($W182:CB182,$W183:CB183,CB183)*SUMIFS(Taxes!$P$20:$P$29,Taxes!$Q$20:$Q$29,CB183)-SUMIFS($W184:CA184,$W183:CA183,CB183)&gt;0,SUMIFS($W182:CB182,$W183:CB183,CB183)*SUMIFS(Taxes!$P$20:$P$29,Taxes!$Q$20:$Q$29,CB183)-SUMIFS($W184:CA184,$W183:CA183,CB183),0))))</f>
        <v>1792097.8575405329</v>
      </c>
      <c r="CC184" s="5">
        <f ca="1">IF(CC$4="",0,
IF(CC183=2,IF(Model!CC$73*Taxes!$P$21-(Model!CC$170+Model!CC$231)&lt;Model!CC$73*Taxes!$P$21*Taxes!$P$22,Model!CC$73*Taxes!$P$21*Taxes!$P$22,Model!CC$73*Taxes!$P$21-(Model!CC$170+Model!CC$231)),
IF(CC183=3,MAX(Model!CC$73*Taxes!$P$24,CC182*Taxes!$P$23),
IF(SUMIFS($W182:CC182,$W183:CC183,CC183)*SUMIFS(Taxes!$P$20:$P$29,Taxes!$Q$20:$Q$29,CC183)-SUMIFS($W184:CB184,$W183:CB183,CC183)&gt;0,SUMIFS($W182:CC182,$W183:CC183,CC183)*SUMIFS(Taxes!$P$20:$P$29,Taxes!$Q$20:$Q$29,CC183)-SUMIFS($W184:CB184,$W183:CB183,CC183),0))))</f>
        <v>1771686.5311808959</v>
      </c>
      <c r="CD184" s="5">
        <f ca="1">IF(CD$4="",0,
IF(CD183=2,IF(Model!CD$73*Taxes!$P$21-(Model!CD$170+Model!CD$231)&lt;Model!CD$73*Taxes!$P$21*Taxes!$P$22,Model!CD$73*Taxes!$P$21*Taxes!$P$22,Model!CD$73*Taxes!$P$21-(Model!CD$170+Model!CD$231)),
IF(CD183=3,MAX(Model!CD$73*Taxes!$P$24,CD182*Taxes!$P$23),
IF(SUMIFS($W182:CD182,$W183:CD183,CD183)*SUMIFS(Taxes!$P$20:$P$29,Taxes!$Q$20:$Q$29,CD183)-SUMIFS($W184:CC184,$W183:CC183,CD183)&gt;0,SUMIFS($W182:CD182,$W183:CD183,CD183)*SUMIFS(Taxes!$P$20:$P$29,Taxes!$Q$20:$Q$29,CD183)-SUMIFS($W184:CC184,$W183:CC183,CD183),0))))</f>
        <v>1775011.9813652188</v>
      </c>
      <c r="CE184" s="5">
        <f ca="1">IF(CE$4="",0,
IF(CE183=2,IF(Model!CE$73*Taxes!$P$21-(Model!CE$170+Model!CE$231)&lt;Model!CE$73*Taxes!$P$21*Taxes!$P$22,Model!CE$73*Taxes!$P$21*Taxes!$P$22,Model!CE$73*Taxes!$P$21-(Model!CE$170+Model!CE$231)),
IF(CE183=3,MAX(Model!CE$73*Taxes!$P$24,CE182*Taxes!$P$23),
IF(SUMIFS($W182:CE182,$W183:CE183,CE183)*SUMIFS(Taxes!$P$20:$P$29,Taxes!$Q$20:$Q$29,CE183)-SUMIFS($W184:CD184,$W183:CD183,CE183)&gt;0,SUMIFS($W182:CE182,$W183:CE183,CE183)*SUMIFS(Taxes!$P$20:$P$29,Taxes!$Q$20:$Q$29,CE183)-SUMIFS($W184:CD184,$W183:CD183,CE183),0))))</f>
        <v>1778337.4315495342</v>
      </c>
      <c r="CF184" s="5">
        <f ca="1">IF(CF$4="",0,
IF(CF183=2,IF(Model!CF$73*Taxes!$P$21-(Model!CF$170+Model!CF$231)&lt;Model!CF$73*Taxes!$P$21*Taxes!$P$22,Model!CF$73*Taxes!$P$21*Taxes!$P$22,Model!CF$73*Taxes!$P$21-(Model!CF$170+Model!CF$231)),
IF(CF183=3,MAX(Model!CF$73*Taxes!$P$24,CF182*Taxes!$P$23),
IF(SUMIFS($W182:CF182,$W183:CF183,CF183)*SUMIFS(Taxes!$P$20:$P$29,Taxes!$Q$20:$Q$29,CF183)-SUMIFS($W184:CE184,$W183:CE183,CF183)&gt;0,SUMIFS($W182:CF182,$W183:CF183,CF183)*SUMIFS(Taxes!$P$20:$P$29,Taxes!$Q$20:$Q$29,CF183)-SUMIFS($W184:CE184,$W183:CE183,CF183),0))))</f>
        <v>0</v>
      </c>
    </row>
    <row r="186" spans="2:84" x14ac:dyDescent="0.3">
      <c r="B186" s="13">
        <f>ROW()</f>
        <v>186</v>
      </c>
      <c r="H186" s="1" t="s">
        <v>242</v>
      </c>
      <c r="M186" s="53" t="s">
        <v>18</v>
      </c>
      <c r="P186" s="72" t="str">
        <f>Lists!$AI$14</f>
        <v>PL</v>
      </c>
      <c r="Q186" s="90">
        <v>4</v>
      </c>
      <c r="U186" s="5">
        <f ca="1">SUM(INDIRECT(ADDRESS($B186,$X$2)&amp;":"&amp;ADDRESS($B186,$X$2-1+$P$8)))</f>
        <v>214594361.33538729</v>
      </c>
      <c r="X186" s="5">
        <f ca="1">X182-X184</f>
        <v>-702000</v>
      </c>
      <c r="Y186" s="5">
        <f t="shared" ref="Y186:CF186" ca="1" si="307">Y182-Y184</f>
        <v>-923000</v>
      </c>
      <c r="Z186" s="5">
        <f t="shared" ca="1" si="307"/>
        <v>-1118000</v>
      </c>
      <c r="AA186" s="5">
        <f t="shared" ca="1" si="307"/>
        <v>-1118000</v>
      </c>
      <c r="AB186" s="5">
        <f t="shared" ca="1" si="307"/>
        <v>-1118000</v>
      </c>
      <c r="AC186" s="5">
        <f t="shared" ca="1" si="307"/>
        <v>-1118000</v>
      </c>
      <c r="AD186" s="5">
        <f t="shared" ca="1" si="307"/>
        <v>-1137500</v>
      </c>
      <c r="AE186" s="5">
        <f t="shared" ca="1" si="307"/>
        <v>-1137500</v>
      </c>
      <c r="AF186" s="5">
        <f t="shared" ca="1" si="307"/>
        <v>-1137500</v>
      </c>
      <c r="AG186" s="5">
        <f t="shared" ca="1" si="307"/>
        <v>-1177410</v>
      </c>
      <c r="AH186" s="5">
        <f t="shared" ca="1" si="307"/>
        <v>-1218255</v>
      </c>
      <c r="AI186" s="5">
        <f t="shared" ca="1" si="307"/>
        <v>-1312133.3333333333</v>
      </c>
      <c r="AJ186" s="5">
        <f t="shared" ca="1" si="307"/>
        <v>-2177053.0485835555</v>
      </c>
      <c r="AK186" s="5">
        <f t="shared" ca="1" si="307"/>
        <v>-1734247.8961159778</v>
      </c>
      <c r="AL186" s="5">
        <f t="shared" ca="1" si="307"/>
        <v>-928818.33967510052</v>
      </c>
      <c r="AM186" s="5">
        <f t="shared" ca="1" si="307"/>
        <v>-628274.111689426</v>
      </c>
      <c r="AN186" s="5">
        <f t="shared" ca="1" si="307"/>
        <v>-140269.81707831309</v>
      </c>
      <c r="AO186" s="5">
        <f t="shared" ca="1" si="307"/>
        <v>347734.4775327961</v>
      </c>
      <c r="AP186" s="5">
        <f t="shared" ca="1" si="307"/>
        <v>621832.35508083471</v>
      </c>
      <c r="AQ186" s="5">
        <f t="shared" ca="1" si="307"/>
        <v>977451.16550671228</v>
      </c>
      <c r="AR186" s="5">
        <f t="shared" ca="1" si="307"/>
        <v>1433076.200336969</v>
      </c>
      <c r="AS186" s="5">
        <f t="shared" ca="1" si="307"/>
        <v>1686831.9361802912</v>
      </c>
      <c r="AT186" s="5">
        <f t="shared" ca="1" si="307"/>
        <v>2103698.1019285615</v>
      </c>
      <c r="AU186" s="5">
        <f t="shared" ca="1" si="307"/>
        <v>2526610.4046836938</v>
      </c>
      <c r="AV186" s="5">
        <f t="shared" ca="1" si="307"/>
        <v>2937462.5905340509</v>
      </c>
      <c r="AW186" s="5">
        <f t="shared" ca="1" si="307"/>
        <v>3360896.3053482492</v>
      </c>
      <c r="AX186" s="5">
        <f t="shared" ca="1" si="307"/>
        <v>3863296.152892312</v>
      </c>
      <c r="AY186" s="5">
        <f t="shared" ca="1" si="307"/>
        <v>4272248.0841567535</v>
      </c>
      <c r="AZ186" s="5">
        <f t="shared" ca="1" si="307"/>
        <v>4593490.4261911931</v>
      </c>
      <c r="BA186" s="5">
        <f t="shared" ca="1" si="307"/>
        <v>5002999.6482256204</v>
      </c>
      <c r="BB186" s="5">
        <f t="shared" ca="1" si="307"/>
        <v>5314611.703054362</v>
      </c>
      <c r="BC186" s="5">
        <f t="shared" ca="1" si="307"/>
        <v>5866915.8542548893</v>
      </c>
      <c r="BD186" s="5">
        <f t="shared" ca="1" si="307"/>
        <v>6279653.4973174715</v>
      </c>
      <c r="BE186" s="5">
        <f t="shared" ca="1" si="307"/>
        <v>6381016.4038556442</v>
      </c>
      <c r="BF186" s="5">
        <f t="shared" ca="1" si="307"/>
        <v>6393434.0514767151</v>
      </c>
      <c r="BG186" s="5">
        <f t="shared" ca="1" si="307"/>
        <v>6406238.1237892061</v>
      </c>
      <c r="BH186" s="5">
        <f t="shared" ca="1" si="307"/>
        <v>6283280.5608937312</v>
      </c>
      <c r="BI186" s="5">
        <f t="shared" ca="1" si="307"/>
        <v>6442917.9917111211</v>
      </c>
      <c r="BJ186" s="5">
        <f t="shared" ca="1" si="307"/>
        <v>6595666.2711972939</v>
      </c>
      <c r="BK186" s="5">
        <f t="shared" ca="1" si="307"/>
        <v>6607615.4119089348</v>
      </c>
      <c r="BL186" s="5">
        <f t="shared" ca="1" si="307"/>
        <v>6620549.9355837414</v>
      </c>
      <c r="BM186" s="5">
        <f t="shared" ca="1" si="307"/>
        <v>6633484.4592585405</v>
      </c>
      <c r="BN186" s="5">
        <f t="shared" ca="1" si="307"/>
        <v>6537823.7681993619</v>
      </c>
      <c r="BO186" s="5">
        <f t="shared" ca="1" si="307"/>
        <v>6702884.2583979424</v>
      </c>
      <c r="BP186" s="5">
        <f t="shared" ca="1" si="307"/>
        <v>6768115.4486920163</v>
      </c>
      <c r="BQ186" s="5">
        <f t="shared" ca="1" si="307"/>
        <v>6780090.0469495077</v>
      </c>
      <c r="BR186" s="5">
        <f t="shared" ca="1" si="307"/>
        <v>6793151.2327968515</v>
      </c>
      <c r="BS186" s="5">
        <f t="shared" ca="1" si="307"/>
        <v>6806212.418644188</v>
      </c>
      <c r="BT186" s="5">
        <f t="shared" ca="1" si="307"/>
        <v>6671815.6667863568</v>
      </c>
      <c r="BU186" s="5">
        <f t="shared" ca="1" si="307"/>
        <v>6842463.2330774739</v>
      </c>
      <c r="BV186" s="5">
        <f t="shared" ca="1" si="307"/>
        <v>6896651.942997301</v>
      </c>
      <c r="BW186" s="5">
        <f t="shared" ca="1" si="307"/>
        <v>6908642.6926334091</v>
      </c>
      <c r="BX186" s="5">
        <f t="shared" ca="1" si="307"/>
        <v>6921826.4199189674</v>
      </c>
      <c r="BY186" s="5">
        <f t="shared" ca="1" si="307"/>
        <v>6935010.1472045332</v>
      </c>
      <c r="BZ186" s="5">
        <f t="shared" ca="1" si="307"/>
        <v>6828842.5481093023</v>
      </c>
      <c r="CA186" s="5">
        <f t="shared" ca="1" si="307"/>
        <v>7005245.738011349</v>
      </c>
      <c r="CB186" s="5">
        <f t="shared" ca="1" si="307"/>
        <v>7168391.4301621523</v>
      </c>
      <c r="CC186" s="5">
        <f t="shared" ca="1" si="307"/>
        <v>7086746.1247235909</v>
      </c>
      <c r="CD186" s="5">
        <f t="shared" ca="1" si="307"/>
        <v>7100047.9254608676</v>
      </c>
      <c r="CE186" s="5">
        <f t="shared" ca="1" si="307"/>
        <v>7113349.7261981312</v>
      </c>
      <c r="CF186" s="5">
        <f t="shared" ca="1" si="307"/>
        <v>0</v>
      </c>
    </row>
    <row r="187" spans="2:84" x14ac:dyDescent="0.3">
      <c r="X187" s="109"/>
    </row>
    <row r="188" spans="2:84" x14ac:dyDescent="0.3">
      <c r="B188" s="13">
        <f>ROW()</f>
        <v>188</v>
      </c>
      <c r="H188" s="1" t="s">
        <v>346</v>
      </c>
      <c r="M188" s="53" t="s">
        <v>18</v>
      </c>
      <c r="P188" s="72" t="str">
        <f>Lists!$AI$11</f>
        <v>CF</v>
      </c>
      <c r="Q188" s="90">
        <v>5</v>
      </c>
      <c r="U188" s="5">
        <f ca="1">SUM(INDIRECT(ADDRESS($B188,$X$2)&amp;":"&amp;ADDRESS($B188,$X$2-1+$P$8)))</f>
        <v>292436037.98475599</v>
      </c>
      <c r="X188" s="5">
        <f ca="1">IF(X$4="",0,X145+X161-X162+X81)</f>
        <v>39406000</v>
      </c>
      <c r="Y188" s="5">
        <f t="shared" ref="Y188:BC188" ca="1" si="308">IF(Y$4="",0,Y145+Y161-Y162+Y81)</f>
        <v>-814000</v>
      </c>
      <c r="Z188" s="5">
        <f t="shared" ca="1" si="308"/>
        <v>-1025000</v>
      </c>
      <c r="AA188" s="5">
        <f t="shared" ca="1" si="308"/>
        <v>-2164000</v>
      </c>
      <c r="AB188" s="5">
        <f t="shared" ca="1" si="308"/>
        <v>-3595000</v>
      </c>
      <c r="AC188" s="5">
        <f t="shared" ca="1" si="308"/>
        <v>-3595000</v>
      </c>
      <c r="AD188" s="5">
        <f t="shared" ca="1" si="308"/>
        <v>-3671500</v>
      </c>
      <c r="AE188" s="5">
        <f t="shared" ca="1" si="308"/>
        <v>-8614500</v>
      </c>
      <c r="AF188" s="5">
        <f t="shared" ca="1" si="308"/>
        <v>-8614500</v>
      </c>
      <c r="AG188" s="5">
        <f t="shared" ca="1" si="308"/>
        <v>-11203500</v>
      </c>
      <c r="AH188" s="5">
        <f t="shared" ca="1" si="308"/>
        <v>-4084500</v>
      </c>
      <c r="AI188" s="5">
        <f t="shared" ca="1" si="308"/>
        <v>-2604500</v>
      </c>
      <c r="AJ188" s="5">
        <f t="shared" ca="1" si="308"/>
        <v>-1943840.4159733329</v>
      </c>
      <c r="AK188" s="5">
        <f t="shared" ca="1" si="308"/>
        <v>-2031577.4254000005</v>
      </c>
      <c r="AL188" s="5">
        <f t="shared" ca="1" si="308"/>
        <v>-1064908.7412900003</v>
      </c>
      <c r="AM188" s="5">
        <f t="shared" ca="1" si="308"/>
        <v>-485553.93546999805</v>
      </c>
      <c r="AN188" s="5">
        <f t="shared" ca="1" si="308"/>
        <v>104189.74572999775</v>
      </c>
      <c r="AO188" s="5">
        <f t="shared" ca="1" si="308"/>
        <v>504570.76859666657</v>
      </c>
      <c r="AP188" s="5">
        <f t="shared" ca="1" si="308"/>
        <v>952387.90164418775</v>
      </c>
      <c r="AQ188" s="5">
        <f t="shared" ca="1" si="308"/>
        <v>1742096.8798515275</v>
      </c>
      <c r="AR188" s="5">
        <f t="shared" ca="1" si="308"/>
        <v>2460766.4371752627</v>
      </c>
      <c r="AS188" s="5">
        <f t="shared" ca="1" si="308"/>
        <v>2466900.0305935987</v>
      </c>
      <c r="AT188" s="5">
        <f t="shared" ca="1" si="308"/>
        <v>3201397.8752733283</v>
      </c>
      <c r="AU188" s="5">
        <f t="shared" ca="1" si="308"/>
        <v>3816433.0938697308</v>
      </c>
      <c r="AV188" s="5">
        <f t="shared" ca="1" si="308"/>
        <v>3390193.6812813454</v>
      </c>
      <c r="AW188" s="5">
        <f t="shared" ca="1" si="308"/>
        <v>4252518.597318504</v>
      </c>
      <c r="AX188" s="5">
        <f t="shared" ca="1" si="308"/>
        <v>5001066.5068470985</v>
      </c>
      <c r="AY188" s="5">
        <f t="shared" ca="1" si="308"/>
        <v>4931865.7362554297</v>
      </c>
      <c r="AZ188" s="5">
        <f t="shared" ca="1" si="308"/>
        <v>5611965.9210506454</v>
      </c>
      <c r="BA188" s="5">
        <f t="shared" ca="1" si="308"/>
        <v>5977242.8405900253</v>
      </c>
      <c r="BB188" s="5">
        <f t="shared" ca="1" si="308"/>
        <v>6000508.4526183857</v>
      </c>
      <c r="BC188" s="5">
        <f t="shared" ca="1" si="308"/>
        <v>7223958.515105024</v>
      </c>
      <c r="BD188" s="5">
        <f t="shared" ref="BD188:CF188" ca="1" si="309">IF(BD$4="",0,BD145+BD161-BD162+BD81)</f>
        <v>8434877.1841821522</v>
      </c>
      <c r="BE188" s="5">
        <f t="shared" ca="1" si="309"/>
        <v>8350556.2232924653</v>
      </c>
      <c r="BF188" s="5">
        <f t="shared" ca="1" si="309"/>
        <v>8657271.5976134241</v>
      </c>
      <c r="BG188" s="5">
        <f t="shared" ca="1" si="309"/>
        <v>8679257.892403543</v>
      </c>
      <c r="BH188" s="5">
        <f t="shared" ca="1" si="309"/>
        <v>8046824.5463350741</v>
      </c>
      <c r="BI188" s="5">
        <f t="shared" ca="1" si="309"/>
        <v>8335893.4932210147</v>
      </c>
      <c r="BJ188" s="5">
        <f t="shared" ca="1" si="309"/>
        <v>8698148.613731049</v>
      </c>
      <c r="BK188" s="5">
        <f t="shared" ca="1" si="309"/>
        <v>8669046.2842964754</v>
      </c>
      <c r="BL188" s="5">
        <f t="shared" ca="1" si="309"/>
        <v>8770747.5183008313</v>
      </c>
      <c r="BM188" s="5">
        <f t="shared" ca="1" si="309"/>
        <v>8633903.3311942238</v>
      </c>
      <c r="BN188" s="5">
        <f t="shared" ca="1" si="309"/>
        <v>8565879.224044146</v>
      </c>
      <c r="BO188" s="5">
        <f t="shared" ca="1" si="309"/>
        <v>8851852.0415517539</v>
      </c>
      <c r="BP188" s="5">
        <f t="shared" ca="1" si="309"/>
        <v>9195471.2180447876</v>
      </c>
      <c r="BQ188" s="5">
        <f t="shared" ca="1" si="309"/>
        <v>9113769.0179960299</v>
      </c>
      <c r="BR188" s="5">
        <f t="shared" ca="1" si="309"/>
        <v>9364912.3997879177</v>
      </c>
      <c r="BS188" s="5">
        <f t="shared" ca="1" si="309"/>
        <v>9387761.2639388517</v>
      </c>
      <c r="BT188" s="5">
        <f t="shared" ca="1" si="309"/>
        <v>8972825.2304756511</v>
      </c>
      <c r="BU188" s="5">
        <f t="shared" ca="1" si="309"/>
        <v>9220220.9418826625</v>
      </c>
      <c r="BV188" s="5">
        <f t="shared" ca="1" si="309"/>
        <v>9542990.9077747613</v>
      </c>
      <c r="BW188" s="5">
        <f t="shared" ca="1" si="309"/>
        <v>9257802.818118684</v>
      </c>
      <c r="BX188" s="5">
        <f t="shared" ca="1" si="309"/>
        <v>9363907.8489221036</v>
      </c>
      <c r="BY188" s="5">
        <f t="shared" ca="1" si="309"/>
        <v>9247979.3483792786</v>
      </c>
      <c r="BZ188" s="5">
        <f t="shared" ca="1" si="309"/>
        <v>8837257.5495342109</v>
      </c>
      <c r="CA188" s="5">
        <f t="shared" ca="1" si="309"/>
        <v>9081391.9105192274</v>
      </c>
      <c r="CB188" s="5">
        <f t="shared" ca="1" si="309"/>
        <v>9466866.6219829097</v>
      </c>
      <c r="CC188" s="5">
        <f t="shared" ca="1" si="309"/>
        <v>9280917.5812349189</v>
      </c>
      <c r="CD188" s="5">
        <f t="shared" ca="1" si="309"/>
        <v>9426058.157153599</v>
      </c>
      <c r="CE188" s="5">
        <f t="shared" ca="1" si="309"/>
        <v>9449464.7531768009</v>
      </c>
      <c r="CF188" s="5">
        <f t="shared" ca="1" si="309"/>
        <v>0</v>
      </c>
    </row>
    <row r="189" spans="2:84" x14ac:dyDescent="0.3">
      <c r="X189" s="109"/>
    </row>
    <row r="190" spans="2:84" x14ac:dyDescent="0.3">
      <c r="B190" s="13">
        <f>ROW()</f>
        <v>190</v>
      </c>
      <c r="H190" s="1" t="s">
        <v>243</v>
      </c>
      <c r="M190" s="53" t="s">
        <v>18</v>
      </c>
      <c r="P190" s="72" t="str">
        <f>Lists!$AI$10</f>
        <v>CF(-)</v>
      </c>
      <c r="Q190" s="90">
        <v>6</v>
      </c>
      <c r="U190" s="5">
        <f ca="1">SUM(INDIRECT(ADDRESS($B190,$X$2)&amp;":"&amp;ADDRESS($B190,$X$2-1+$P$8)))</f>
        <v>58384759.096390232</v>
      </c>
      <c r="X190" s="108">
        <f ca="1">IF(X$4="",0,IF((SUMIFS($W184:W184,$W$1:W$1,"&lt;="&amp;(X$1-(MONTH(X$4)-3*INT((MONTH(X$4)-1)/3))))-SUMIFS($W190:W190,$W$1:W$1,"&lt;="&amp;(X$1-(MONTH(X$4)-3*INT((MONTH(X$4)-1)/3))-3)))&gt;0,
(SUMIFS($W184:W184,$W$1:W$1,"&lt;="&amp;(X$1-(MONTH(X$4)-3*INT((MONTH(X$4)-1)/3))))-SUMIFS($W190:W190,$W$1:W$1,"&lt;="&amp;(X$1-(MONTH(X$4)-3*INT((MONTH(X$4)-1)/3))-3)))/3,0))</f>
        <v>0</v>
      </c>
      <c r="Y190" s="5">
        <f ca="1">IF(Y$4="",0,IF((SUMIFS($W184:X184,$W$1:X$1,"&lt;="&amp;(Y$1-(MONTH(Y$4)-3*INT((MONTH(Y$4)-1)/3))))-SUMIFS($W190:X190,$W$1:X$1,"&lt;="&amp;(Y$1-(MONTH(Y$4)-3*INT((MONTH(Y$4)-1)/3))-3)))&gt;0,
(SUMIFS($W184:X184,$W$1:X$1,"&lt;="&amp;(Y$1-(MONTH(Y$4)-3*INT((MONTH(Y$4)-1)/3))))-SUMIFS($W190:X190,$W$1:X$1,"&lt;="&amp;(Y$1-(MONTH(Y$4)-3*INT((MONTH(Y$4)-1)/3))-3)))/3,0))</f>
        <v>0</v>
      </c>
      <c r="Z190" s="5">
        <f ca="1">IF(Z$4="",0,IF((SUMIFS($W184:Y184,$W$1:Y$1,"&lt;="&amp;(Z$1-(MONTH(Z$4)-3*INT((MONTH(Z$4)-1)/3))))-SUMIFS($W190:Y190,$W$1:Y$1,"&lt;="&amp;(Z$1-(MONTH(Z$4)-3*INT((MONTH(Z$4)-1)/3))-3)))&gt;0,
(SUMIFS($W184:Y184,$W$1:Y$1,"&lt;="&amp;(Z$1-(MONTH(Z$4)-3*INT((MONTH(Z$4)-1)/3))))-SUMIFS($W190:Y190,$W$1:Y$1,"&lt;="&amp;(Z$1-(MONTH(Z$4)-3*INT((MONTH(Z$4)-1)/3))-3)))/3,0))</f>
        <v>0</v>
      </c>
      <c r="AA190" s="5">
        <f ca="1">IF(AA$4="",0,IF((SUMIFS($W184:Z184,$W$1:Z$1,"&lt;="&amp;(AA$1-(MONTH(AA$4)-3*INT((MONTH(AA$4)-1)/3))))-SUMIFS($W190:Z190,$W$1:Z$1,"&lt;="&amp;(AA$1-(MONTH(AA$4)-3*INT((MONTH(AA$4)-1)/3))-3)))&gt;0,
(SUMIFS($W184:Z184,$W$1:Z$1,"&lt;="&amp;(AA$1-(MONTH(AA$4)-3*INT((MONTH(AA$4)-1)/3))))-SUMIFS($W190:Z190,$W$1:Z$1,"&lt;="&amp;(AA$1-(MONTH(AA$4)-3*INT((MONTH(AA$4)-1)/3))-3)))/3,0))</f>
        <v>0</v>
      </c>
      <c r="AB190" s="5">
        <f ca="1">IF(AB$4="",0,IF((SUMIFS($W184:AA184,$W$1:AA$1,"&lt;="&amp;(AB$1-(MONTH(AB$4)-3*INT((MONTH(AB$4)-1)/3))))-SUMIFS($W190:AA190,$W$1:AA$1,"&lt;="&amp;(AB$1-(MONTH(AB$4)-3*INT((MONTH(AB$4)-1)/3))-3)))&gt;0,
(SUMIFS($W184:AA184,$W$1:AA$1,"&lt;="&amp;(AB$1-(MONTH(AB$4)-3*INT((MONTH(AB$4)-1)/3))))-SUMIFS($W190:AA190,$W$1:AA$1,"&lt;="&amp;(AB$1-(MONTH(AB$4)-3*INT((MONTH(AB$4)-1)/3))-3)))/3,0))</f>
        <v>0</v>
      </c>
      <c r="AC190" s="5">
        <f ca="1">IF(AC$4="",0,IF((SUMIFS($W184:AB184,$W$1:AB$1,"&lt;="&amp;(AC$1-(MONTH(AC$4)-3*INT((MONTH(AC$4)-1)/3))))-SUMIFS($W190:AB190,$W$1:AB$1,"&lt;="&amp;(AC$1-(MONTH(AC$4)-3*INT((MONTH(AC$4)-1)/3))-3)))&gt;0,
(SUMIFS($W184:AB184,$W$1:AB$1,"&lt;="&amp;(AC$1-(MONTH(AC$4)-3*INT((MONTH(AC$4)-1)/3))))-SUMIFS($W190:AB190,$W$1:AB$1,"&lt;="&amp;(AC$1-(MONTH(AC$4)-3*INT((MONTH(AC$4)-1)/3))-3)))/3,0))</f>
        <v>0</v>
      </c>
      <c r="AD190" s="5">
        <f ca="1">IF(AD$4="",0,IF((SUMIFS($W184:AC184,$W$1:AC$1,"&lt;="&amp;(AD$1-(MONTH(AD$4)-3*INT((MONTH(AD$4)-1)/3))))-SUMIFS($W190:AC190,$W$1:AC$1,"&lt;="&amp;(AD$1-(MONTH(AD$4)-3*INT((MONTH(AD$4)-1)/3))-3)))&gt;0,
(SUMIFS($W184:AC184,$W$1:AC$1,"&lt;="&amp;(AD$1-(MONTH(AD$4)-3*INT((MONTH(AD$4)-1)/3))))-SUMIFS($W190:AC190,$W$1:AC$1,"&lt;="&amp;(AD$1-(MONTH(AD$4)-3*INT((MONTH(AD$4)-1)/3))-3)))/3,0))</f>
        <v>0</v>
      </c>
      <c r="AE190" s="5">
        <f ca="1">IF(AE$4="",0,IF((SUMIFS($W184:AD184,$W$1:AD$1,"&lt;="&amp;(AE$1-(MONTH(AE$4)-3*INT((MONTH(AE$4)-1)/3))))-SUMIFS($W190:AD190,$W$1:AD$1,"&lt;="&amp;(AE$1-(MONTH(AE$4)-3*INT((MONTH(AE$4)-1)/3))-3)))&gt;0,
(SUMIFS($W184:AD184,$W$1:AD$1,"&lt;="&amp;(AE$1-(MONTH(AE$4)-3*INT((MONTH(AE$4)-1)/3))))-SUMIFS($W190:AD190,$W$1:AD$1,"&lt;="&amp;(AE$1-(MONTH(AE$4)-3*INT((MONTH(AE$4)-1)/3))-3)))/3,0))</f>
        <v>0</v>
      </c>
      <c r="AF190" s="5">
        <f ca="1">IF(AF$4="",0,IF((SUMIFS($W184:AE184,$W$1:AE$1,"&lt;="&amp;(AF$1-(MONTH(AF$4)-3*INT((MONTH(AF$4)-1)/3))))-SUMIFS($W190:AE190,$W$1:AE$1,"&lt;="&amp;(AF$1-(MONTH(AF$4)-3*INT((MONTH(AF$4)-1)/3))-3)))&gt;0,
(SUMIFS($W184:AE184,$W$1:AE$1,"&lt;="&amp;(AF$1-(MONTH(AF$4)-3*INT((MONTH(AF$4)-1)/3))))-SUMIFS($W190:AE190,$W$1:AE$1,"&lt;="&amp;(AF$1-(MONTH(AF$4)-3*INT((MONTH(AF$4)-1)/3))-3)))/3,0))</f>
        <v>0</v>
      </c>
      <c r="AG190" s="5">
        <f ca="1">IF(AG$4="",0,IF((SUMIFS($W184:AF184,$W$1:AF$1,"&lt;="&amp;(AG$1-(MONTH(AG$4)-3*INT((MONTH(AG$4)-1)/3))))-SUMIFS($W190:AF190,$W$1:AF$1,"&lt;="&amp;(AG$1-(MONTH(AG$4)-3*INT((MONTH(AG$4)-1)/3))-3)))&gt;0,
(SUMIFS($W184:AF184,$W$1:AF$1,"&lt;="&amp;(AG$1-(MONTH(AG$4)-3*INT((MONTH(AG$4)-1)/3))))-SUMIFS($W190:AF190,$W$1:AF$1,"&lt;="&amp;(AG$1-(MONTH(AG$4)-3*INT((MONTH(AG$4)-1)/3))-3)))/3,0))</f>
        <v>0</v>
      </c>
      <c r="AH190" s="5">
        <f ca="1">IF(AH$4="",0,IF((SUMIFS($W184:AG184,$W$1:AG$1,"&lt;="&amp;(AH$1-(MONTH(AH$4)-3*INT((MONTH(AH$4)-1)/3))))-SUMIFS($W190:AG190,$W$1:AG$1,"&lt;="&amp;(AH$1-(MONTH(AH$4)-3*INT((MONTH(AH$4)-1)/3))-3)))&gt;0,
(SUMIFS($W184:AG184,$W$1:AG$1,"&lt;="&amp;(AH$1-(MONTH(AH$4)-3*INT((MONTH(AH$4)-1)/3))))-SUMIFS($W190:AG190,$W$1:AG$1,"&lt;="&amp;(AH$1-(MONTH(AH$4)-3*INT((MONTH(AH$4)-1)/3))-3)))/3,0))</f>
        <v>0</v>
      </c>
      <c r="AI190" s="5">
        <f ca="1">IF(AI$4="",0,IF((SUMIFS($W184:AH184,$W$1:AH$1,"&lt;="&amp;(AI$1-(MONTH(AI$4)-3*INT((MONTH(AI$4)-1)/3))))-SUMIFS($W190:AH190,$W$1:AH$1,"&lt;="&amp;(AI$1-(MONTH(AI$4)-3*INT((MONTH(AI$4)-1)/3))-3)))&gt;0,
(SUMIFS($W184:AH184,$W$1:AH$1,"&lt;="&amp;(AI$1-(MONTH(AI$4)-3*INT((MONTH(AI$4)-1)/3))))-SUMIFS($W190:AH190,$W$1:AH$1,"&lt;="&amp;(AI$1-(MONTH(AI$4)-3*INT((MONTH(AI$4)-1)/3))-3)))/3,0))</f>
        <v>0</v>
      </c>
      <c r="AJ190" s="5">
        <f ca="1">IF(AJ$4="",0,IF((SUMIFS($W184:AI184,$W$1:AI$1,"&lt;="&amp;(AJ$1-(MONTH(AJ$4)-3*INT((MONTH(AJ$4)-1)/3))))-SUMIFS($W190:AI190,$W$1:AI$1,"&lt;="&amp;(AJ$1-(MONTH(AJ$4)-3*INT((MONTH(AJ$4)-1)/3))-3)))&gt;0,
(SUMIFS($W184:AI184,$W$1:AI$1,"&lt;="&amp;(AJ$1-(MONTH(AJ$4)-3*INT((MONTH(AJ$4)-1)/3))))-SUMIFS($W190:AI190,$W$1:AI$1,"&lt;="&amp;(AJ$1-(MONTH(AJ$4)-3*INT((MONTH(AJ$4)-1)/3))-3)))/3,0))</f>
        <v>0</v>
      </c>
      <c r="AK190" s="5">
        <f ca="1">IF(AK$4="",0,IF((SUMIFS($W184:AJ184,$W$1:AJ$1,"&lt;="&amp;(AK$1-(MONTH(AK$4)-3*INT((MONTH(AK$4)-1)/3))))-SUMIFS($W190:AJ190,$W$1:AJ$1,"&lt;="&amp;(AK$1-(MONTH(AK$4)-3*INT((MONTH(AK$4)-1)/3))-3)))&gt;0,
(SUMIFS($W184:AJ184,$W$1:AJ$1,"&lt;="&amp;(AK$1-(MONTH(AK$4)-3*INT((MONTH(AK$4)-1)/3))))-SUMIFS($W190:AJ190,$W$1:AJ$1,"&lt;="&amp;(AK$1-(MONTH(AK$4)-3*INT((MONTH(AK$4)-1)/3))-3)))/3,0))</f>
        <v>0</v>
      </c>
      <c r="AL190" s="5">
        <f ca="1">IF(AL$4="",0,IF((SUMIFS($W184:AK184,$W$1:AK$1,"&lt;="&amp;(AL$1-(MONTH(AL$4)-3*INT((MONTH(AL$4)-1)/3))))-SUMIFS($W190:AK190,$W$1:AK$1,"&lt;="&amp;(AL$1-(MONTH(AL$4)-3*INT((MONTH(AL$4)-1)/3))-3)))&gt;0,
(SUMIFS($W184:AK184,$W$1:AK$1,"&lt;="&amp;(AL$1-(MONTH(AL$4)-3*INT((MONTH(AL$4)-1)/3))))-SUMIFS($W190:AK190,$W$1:AK$1,"&lt;="&amp;(AL$1-(MONTH(AL$4)-3*INT((MONTH(AL$4)-1)/3))-3)))/3,0))</f>
        <v>0</v>
      </c>
      <c r="AM190" s="5">
        <f ca="1">IF(AM$4="",0,IF((SUMIFS($W184:AL184,$W$1:AL$1,"&lt;="&amp;(AM$1-(MONTH(AM$4)-3*INT((MONTH(AM$4)-1)/3))))-SUMIFS($W190:AL190,$W$1:AL$1,"&lt;="&amp;(AM$1-(MONTH(AM$4)-3*INT((MONTH(AM$4)-1)/3))-3)))&gt;0,
(SUMIFS($W184:AL184,$W$1:AL$1,"&lt;="&amp;(AM$1-(MONTH(AM$4)-3*INT((MONTH(AM$4)-1)/3))))-SUMIFS($W190:AL190,$W$1:AL$1,"&lt;="&amp;(AM$1-(MONTH(AM$4)-3*INT((MONTH(AM$4)-1)/3))-3)))/3,0))</f>
        <v>29932.926920400001</v>
      </c>
      <c r="AN190" s="5">
        <f ca="1">IF(AN$4="",0,IF((SUMIFS($W184:AM184,$W$1:AM$1,"&lt;="&amp;(AN$1-(MONTH(AN$4)-3*INT((MONTH(AN$4)-1)/3))))-SUMIFS($W190:AM190,$W$1:AM$1,"&lt;="&amp;(AN$1-(MONTH(AN$4)-3*INT((MONTH(AN$4)-1)/3))-3)))&gt;0,
(SUMIFS($W184:AM184,$W$1:AM$1,"&lt;="&amp;(AN$1-(MONTH(AN$4)-3*INT((MONTH(AN$4)-1)/3))))-SUMIFS($W190:AM190,$W$1:AM$1,"&lt;="&amp;(AN$1-(MONTH(AN$4)-3*INT((MONTH(AN$4)-1)/3))-3)))/3,0))</f>
        <v>29932.926920400001</v>
      </c>
      <c r="AO190" s="5">
        <f ca="1">IF(AO$4="",0,IF((SUMIFS($W184:AN184,$W$1:AN$1,"&lt;="&amp;(AO$1-(MONTH(AO$4)-3*INT((MONTH(AO$4)-1)/3))))-SUMIFS($W190:AN190,$W$1:AN$1,"&lt;="&amp;(AO$1-(MONTH(AO$4)-3*INT((MONTH(AO$4)-1)/3))-3)))&gt;0,
(SUMIFS($W184:AN184,$W$1:AN$1,"&lt;="&amp;(AO$1-(MONTH(AO$4)-3*INT((MONTH(AO$4)-1)/3))))-SUMIFS($W190:AN190,$W$1:AN$1,"&lt;="&amp;(AO$1-(MONTH(AO$4)-3*INT((MONTH(AO$4)-1)/3))-3)))/3,0))</f>
        <v>29932.926920400001</v>
      </c>
      <c r="AP190" s="5">
        <f ca="1">IF(AP$4="",0,IF((SUMIFS($W184:AO184,$W$1:AO$1,"&lt;="&amp;(AP$1-(MONTH(AP$4)-3*INT((MONTH(AP$4)-1)/3))))-SUMIFS($W190:AO190,$W$1:AO$1,"&lt;="&amp;(AP$1-(MONTH(AP$4)-3*INT((MONTH(AP$4)-1)/3))-3)))&gt;0,
(SUMIFS($W184:AO184,$W$1:AO$1,"&lt;="&amp;(AP$1-(MONTH(AP$4)-3*INT((MONTH(AP$4)-1)/3))))-SUMIFS($W190:AO190,$W$1:AO$1,"&lt;="&amp;(AP$1-(MONTH(AP$4)-3*INT((MONTH(AP$4)-1)/3))-3)))/3,0))</f>
        <v>29932.926920400001</v>
      </c>
      <c r="AQ190" s="5">
        <f ca="1">IF(AQ$4="",0,IF((SUMIFS($W184:AP184,$W$1:AP$1,"&lt;="&amp;(AQ$1-(MONTH(AQ$4)-3*INT((MONTH(AQ$4)-1)/3))))-SUMIFS($W190:AP190,$W$1:AP$1,"&lt;="&amp;(AQ$1-(MONTH(AQ$4)-3*INT((MONTH(AQ$4)-1)/3))-3)))&gt;0,
(SUMIFS($W184:AP184,$W$1:AP$1,"&lt;="&amp;(AQ$1-(MONTH(AQ$4)-3*INT((MONTH(AQ$4)-1)/3))))-SUMIFS($W190:AP190,$W$1:AP$1,"&lt;="&amp;(AQ$1-(MONTH(AQ$4)-3*INT((MONTH(AQ$4)-1)/3))-3)))/3,0))</f>
        <v>29932.926920400001</v>
      </c>
      <c r="AR190" s="5">
        <f ca="1">IF(AR$4="",0,IF((SUMIFS($W184:AQ184,$W$1:AQ$1,"&lt;="&amp;(AR$1-(MONTH(AR$4)-3*INT((MONTH(AR$4)-1)/3))))-SUMIFS($W190:AQ190,$W$1:AQ$1,"&lt;="&amp;(AR$1-(MONTH(AR$4)-3*INT((MONTH(AR$4)-1)/3))-3)))&gt;0,
(SUMIFS($W184:AQ184,$W$1:AQ$1,"&lt;="&amp;(AR$1-(MONTH(AR$4)-3*INT((MONTH(AR$4)-1)/3))))-SUMIFS($W190:AQ190,$W$1:AQ$1,"&lt;="&amp;(AR$1-(MONTH(AR$4)-3*INT((MONTH(AR$4)-1)/3))-3)))/3,0))</f>
        <v>29932.926920400001</v>
      </c>
      <c r="AS190" s="5">
        <f ca="1">IF(AS$4="",0,IF((SUMIFS($W184:AR184,$W$1:AR$1,"&lt;="&amp;(AS$1-(MONTH(AS$4)-3*INT((MONTH(AS$4)-1)/3))))-SUMIFS($W190:AR190,$W$1:AR$1,"&lt;="&amp;(AS$1-(MONTH(AS$4)-3*INT((MONTH(AS$4)-1)/3))-3)))&gt;0,
(SUMIFS($W184:AR184,$W$1:AR$1,"&lt;="&amp;(AS$1-(MONTH(AS$4)-3*INT((MONTH(AS$4)-1)/3))))-SUMIFS($W190:AR190,$W$1:AR$1,"&lt;="&amp;(AS$1-(MONTH(AS$4)-3*INT((MONTH(AS$4)-1)/3))-3)))/3,0))</f>
        <v>217629.1891407978</v>
      </c>
      <c r="AT190" s="5">
        <f ca="1">IF(AT$4="",0,IF((SUMIFS($W184:AS184,$W$1:AS$1,"&lt;="&amp;(AT$1-(MONTH(AT$4)-3*INT((MONTH(AT$4)-1)/3))))-SUMIFS($W190:AS190,$W$1:AS$1,"&lt;="&amp;(AT$1-(MONTH(AT$4)-3*INT((MONTH(AT$4)-1)/3))-3)))&gt;0,
(SUMIFS($W184:AS184,$W$1:AS$1,"&lt;="&amp;(AT$1-(MONTH(AT$4)-3*INT((MONTH(AT$4)-1)/3))))-SUMIFS($W190:AS190,$W$1:AS$1,"&lt;="&amp;(AT$1-(MONTH(AT$4)-3*INT((MONTH(AT$4)-1)/3))-3)))/3,0))</f>
        <v>217629.1891407978</v>
      </c>
      <c r="AU190" s="5">
        <f ca="1">IF(AU$4="",0,IF((SUMIFS($W184:AT184,$W$1:AT$1,"&lt;="&amp;(AU$1-(MONTH(AU$4)-3*INT((MONTH(AU$4)-1)/3))))-SUMIFS($W190:AT190,$W$1:AT$1,"&lt;="&amp;(AU$1-(MONTH(AU$4)-3*INT((MONTH(AU$4)-1)/3))-3)))&gt;0,
(SUMIFS($W184:AT184,$W$1:AT$1,"&lt;="&amp;(AU$1-(MONTH(AU$4)-3*INT((MONTH(AU$4)-1)/3))))-SUMIFS($W190:AT190,$W$1:AT$1,"&lt;="&amp;(AU$1-(MONTH(AU$4)-3*INT((MONTH(AU$4)-1)/3))-3)))/3,0))</f>
        <v>217629.1891407978</v>
      </c>
      <c r="AV190" s="5">
        <f ca="1">IF(AV$4="",0,IF((SUMIFS($W184:AU184,$W$1:AU$1,"&lt;="&amp;(AV$1-(MONTH(AV$4)-3*INT((MONTH(AV$4)-1)/3))))-SUMIFS($W190:AU190,$W$1:AU$1,"&lt;="&amp;(AV$1-(MONTH(AV$4)-3*INT((MONTH(AV$4)-1)/3))-3)))&gt;0,
(SUMIFS($W184:AU184,$W$1:AU$1,"&lt;="&amp;(AV$1-(MONTH(AV$4)-3*INT((MONTH(AV$4)-1)/3))))-SUMIFS($W190:AU190,$W$1:AU$1,"&lt;="&amp;(AV$1-(MONTH(AV$4)-3*INT((MONTH(AV$4)-1)/3))-3)))/3,0))</f>
        <v>714124.63245310995</v>
      </c>
      <c r="AW190" s="5">
        <f ca="1">IF(AW$4="",0,IF((SUMIFS($W184:AV184,$W$1:AV$1,"&lt;="&amp;(AW$1-(MONTH(AW$4)-3*INT((MONTH(AW$4)-1)/3))))-SUMIFS($W190:AV190,$W$1:AV$1,"&lt;="&amp;(AW$1-(MONTH(AW$4)-3*INT((MONTH(AW$4)-1)/3))-3)))&gt;0,
(SUMIFS($W184:AV184,$W$1:AV$1,"&lt;="&amp;(AW$1-(MONTH(AW$4)-3*INT((MONTH(AW$4)-1)/3))))-SUMIFS($W190:AV190,$W$1:AV$1,"&lt;="&amp;(AW$1-(MONTH(AW$4)-3*INT((MONTH(AW$4)-1)/3))-3)))/3,0))</f>
        <v>714124.63245310995</v>
      </c>
      <c r="AX190" s="5">
        <f ca="1">IF(AX$4="",0,IF((SUMIFS($W184:AW184,$W$1:AW$1,"&lt;="&amp;(AX$1-(MONTH(AX$4)-3*INT((MONTH(AX$4)-1)/3))))-SUMIFS($W190:AW190,$W$1:AW$1,"&lt;="&amp;(AX$1-(MONTH(AX$4)-3*INT((MONTH(AX$4)-1)/3))-3)))&gt;0,
(SUMIFS($W184:AW184,$W$1:AW$1,"&lt;="&amp;(AX$1-(MONTH(AX$4)-3*INT((MONTH(AX$4)-1)/3))))-SUMIFS($W190:AW190,$W$1:AW$1,"&lt;="&amp;(AX$1-(MONTH(AX$4)-3*INT((MONTH(AX$4)-1)/3))-3)))/3,0))</f>
        <v>714124.63245310995</v>
      </c>
      <c r="AY190" s="5">
        <f ca="1">IF(AY$4="",0,IF((SUMIFS($W184:AX184,$W$1:AX$1,"&lt;="&amp;(AY$1-(MONTH(AY$4)-3*INT((MONTH(AY$4)-1)/3))))-SUMIFS($W190:AX190,$W$1:AX$1,"&lt;="&amp;(AY$1-(MONTH(AY$4)-3*INT((MONTH(AY$4)-1)/3))-3)))&gt;0,
(SUMIFS($W184:AX184,$W$1:AX$1,"&lt;="&amp;(AY$1-(MONTH(AY$4)-3*INT((MONTH(AY$4)-1)/3))))-SUMIFS($W190:AX190,$W$1:AX$1,"&lt;="&amp;(AY$1-(MONTH(AY$4)-3*INT((MONTH(AY$4)-1)/3))-3)))/3,0))</f>
        <v>1343300.0307101964</v>
      </c>
      <c r="AZ190" s="5">
        <f ca="1">IF(AZ$4="",0,IF((SUMIFS($W184:AY184,$W$1:AY$1,"&lt;="&amp;(AZ$1-(MONTH(AZ$4)-3*INT((MONTH(AZ$4)-1)/3))))-SUMIFS($W190:AY190,$W$1:AY$1,"&lt;="&amp;(AZ$1-(MONTH(AZ$4)-3*INT((MONTH(AZ$4)-1)/3))-3)))&gt;0,
(SUMIFS($W184:AY184,$W$1:AY$1,"&lt;="&amp;(AZ$1-(MONTH(AZ$4)-3*INT((MONTH(AZ$4)-1)/3))))-SUMIFS($W190:AY190,$W$1:AY$1,"&lt;="&amp;(AZ$1-(MONTH(AZ$4)-3*INT((MONTH(AZ$4)-1)/3))-3)))/3,0))</f>
        <v>1343300.0307101964</v>
      </c>
      <c r="BA190" s="5">
        <f ca="1">IF(BA$4="",0,IF((SUMIFS($W184:AZ184,$W$1:AZ$1,"&lt;="&amp;(BA$1-(MONTH(BA$4)-3*INT((MONTH(BA$4)-1)/3))))-SUMIFS($W190:AZ190,$W$1:AZ$1,"&lt;="&amp;(BA$1-(MONTH(BA$4)-3*INT((MONTH(BA$4)-1)/3))-3)))&gt;0,
(SUMIFS($W184:AZ184,$W$1:AZ$1,"&lt;="&amp;(BA$1-(MONTH(BA$4)-3*INT((MONTH(BA$4)-1)/3))))-SUMIFS($W190:AZ190,$W$1:AZ$1,"&lt;="&amp;(BA$1-(MONTH(BA$4)-3*INT((MONTH(BA$4)-1)/3))-3)))/3,0))</f>
        <v>1343300.0307101964</v>
      </c>
      <c r="BB190" s="5">
        <f ca="1">IF(BB$4="",0,IF((SUMIFS($W184:BA184,$W$1:BA$1,"&lt;="&amp;(BB$1-(MONTH(BB$4)-3*INT((MONTH(BB$4)-1)/3))))-SUMIFS($W190:BA190,$W$1:BA$1,"&lt;="&amp;(BB$1-(MONTH(BB$4)-3*INT((MONTH(BB$4)-1)/3))-3)))&gt;0,
(SUMIFS($W184:BA184,$W$1:BA$1,"&lt;="&amp;(BB$1-(MONTH(BB$4)-3*INT((MONTH(BB$4)-1)/3))))-SUMIFS($W190:BA190,$W$1:BA$1,"&lt;="&amp;(BB$1-(MONTH(BB$4)-3*INT((MONTH(BB$4)-1)/3))-3)))/3,0))</f>
        <v>1784903.5781382173</v>
      </c>
      <c r="BC190" s="5">
        <f ca="1">IF(BC$4="",0,IF((SUMIFS($W184:BB184,$W$1:BB$1,"&lt;="&amp;(BC$1-(MONTH(BC$4)-3*INT((MONTH(BC$4)-1)/3))))-SUMIFS($W190:BB190,$W$1:BB$1,"&lt;="&amp;(BC$1-(MONTH(BC$4)-3*INT((MONTH(BC$4)-1)/3))-3)))&gt;0,
(SUMIFS($W184:BB184,$W$1:BB$1,"&lt;="&amp;(BC$1-(MONTH(BC$4)-3*INT((MONTH(BC$4)-1)/3))))-SUMIFS($W190:BB190,$W$1:BB$1,"&lt;="&amp;(BC$1-(MONTH(BC$4)-3*INT((MONTH(BC$4)-1)/3))-3)))/3,0))</f>
        <v>1784903.5781382173</v>
      </c>
      <c r="BD190" s="5">
        <f ca="1">IF(BD$4="",0,IF((SUMIFS($W184:BC184,$W$1:BC$1,"&lt;="&amp;(BD$1-(MONTH(BD$4)-3*INT((MONTH(BD$4)-1)/3))))-SUMIFS($W190:BC190,$W$1:BC$1,"&lt;="&amp;(BD$1-(MONTH(BD$4)-3*INT((MONTH(BD$4)-1)/3))-3)))&gt;0,
(SUMIFS($W184:BC184,$W$1:BC$1,"&lt;="&amp;(BD$1-(MONTH(BD$4)-3*INT((MONTH(BD$4)-1)/3))))-SUMIFS($W190:BC190,$W$1:BC$1,"&lt;="&amp;(BD$1-(MONTH(BD$4)-3*INT((MONTH(BD$4)-1)/3))-3)))/3,0))</f>
        <v>1784903.5781382173</v>
      </c>
      <c r="BE190" s="5">
        <f ca="1">IF(BE$4="",0,IF((SUMIFS($W184:BD184,$W$1:BD$1,"&lt;="&amp;(BE$1-(MONTH(BE$4)-3*INT((MONTH(BE$4)-1)/3))))-SUMIFS($W190:BD190,$W$1:BD$1,"&lt;="&amp;(BE$1-(MONTH(BE$4)-3*INT((MONTH(BE$4)-1)/3))-3)))&gt;0,
(SUMIFS($W184:BD184,$W$1:BD$1,"&lt;="&amp;(BE$1-(MONTH(BE$4)-3*INT((MONTH(BE$4)-1)/3))))-SUMIFS($W190:BD190,$W$1:BD$1,"&lt;="&amp;(BE$1-(MONTH(BE$4)-3*INT((MONTH(BE$4)-1)/3))-3)))/3,0))</f>
        <v>1896701.9686469149</v>
      </c>
      <c r="BF190" s="5">
        <f ca="1">IF(BF$4="",0,IF((SUMIFS($W184:BE184,$W$1:BE$1,"&lt;="&amp;(BF$1-(MONTH(BF$4)-3*INT((MONTH(BF$4)-1)/3))))-SUMIFS($W190:BE190,$W$1:BE$1,"&lt;="&amp;(BF$1-(MONTH(BF$4)-3*INT((MONTH(BF$4)-1)/3))-3)))&gt;0,
(SUMIFS($W184:BE184,$W$1:BE$1,"&lt;="&amp;(BF$1-(MONTH(BF$4)-3*INT((MONTH(BF$4)-1)/3))))-SUMIFS($W190:BE190,$W$1:BE$1,"&lt;="&amp;(BF$1-(MONTH(BF$4)-3*INT((MONTH(BF$4)-1)/3))-3)))/3,0))</f>
        <v>1896701.9686469149</v>
      </c>
      <c r="BG190" s="5">
        <f ca="1">IF(BG$4="",0,IF((SUMIFS($W184:BF184,$W$1:BF$1,"&lt;="&amp;(BG$1-(MONTH(BG$4)-3*INT((MONTH(BG$4)-1)/3))))-SUMIFS($W190:BF190,$W$1:BF$1,"&lt;="&amp;(BG$1-(MONTH(BG$4)-3*INT((MONTH(BG$4)-1)/3))-3)))&gt;0,
(SUMIFS($W184:BF184,$W$1:BF$1,"&lt;="&amp;(BG$1-(MONTH(BG$4)-3*INT((MONTH(BG$4)-1)/3))))-SUMIFS($W190:BF190,$W$1:BF$1,"&lt;="&amp;(BG$1-(MONTH(BG$4)-3*INT((MONTH(BG$4)-1)/3))-3)))/3,0))</f>
        <v>1896701.9686469149</v>
      </c>
      <c r="BH190" s="5">
        <f ca="1">IF(BH$4="",0,IF((SUMIFS($W184:BG184,$W$1:BG$1,"&lt;="&amp;(BH$1-(MONTH(BH$4)-3*INT((MONTH(BH$4)-1)/3))))-SUMIFS($W190:BG190,$W$1:BG$1,"&lt;="&amp;(BH$1-(MONTH(BH$4)-3*INT((MONTH(BH$4)-1)/3))-3)))&gt;0,
(SUMIFS($W184:BG184,$W$1:BG$1,"&lt;="&amp;(BH$1-(MONTH(BH$4)-3*INT((MONTH(BH$4)-1)/3))))-SUMIFS($W190:BG190,$W$1:BG$1,"&lt;="&amp;(BH$1-(MONTH(BH$4)-3*INT((MONTH(BH$4)-1)/3))-3)))/3,0))</f>
        <v>1710189.1054354955</v>
      </c>
      <c r="BI190" s="5">
        <f ca="1">IF(BI$4="",0,IF((SUMIFS($W184:BH184,$W$1:BH$1,"&lt;="&amp;(BI$1-(MONTH(BI$4)-3*INT((MONTH(BI$4)-1)/3))))-SUMIFS($W190:BH190,$W$1:BH$1,"&lt;="&amp;(BI$1-(MONTH(BI$4)-3*INT((MONTH(BI$4)-1)/3))-3)))&gt;0,
(SUMIFS($W184:BH184,$W$1:BH$1,"&lt;="&amp;(BI$1-(MONTH(BI$4)-3*INT((MONTH(BI$4)-1)/3))))-SUMIFS($W190:BH190,$W$1:BH$1,"&lt;="&amp;(BI$1-(MONTH(BI$4)-3*INT((MONTH(BI$4)-1)/3))-3)))/3,0))</f>
        <v>1710189.1054354955</v>
      </c>
      <c r="BJ190" s="5">
        <f ca="1">IF(BJ$4="",0,IF((SUMIFS($W184:BI184,$W$1:BI$1,"&lt;="&amp;(BJ$1-(MONTH(BJ$4)-3*INT((MONTH(BJ$4)-1)/3))))-SUMIFS($W190:BI190,$W$1:BI$1,"&lt;="&amp;(BJ$1-(MONTH(BJ$4)-3*INT((MONTH(BJ$4)-1)/3))-3)))&gt;0,
(SUMIFS($W184:BI184,$W$1:BI$1,"&lt;="&amp;(BJ$1-(MONTH(BJ$4)-3*INT((MONTH(BJ$4)-1)/3))))-SUMIFS($W190:BI190,$W$1:BI$1,"&lt;="&amp;(BJ$1-(MONTH(BJ$4)-3*INT((MONTH(BJ$4)-1)/3))-3)))/3,0))</f>
        <v>1710189.1054354955</v>
      </c>
      <c r="BK190" s="5">
        <f ca="1">IF(BK$4="",0,IF((SUMIFS($W184:BJ184,$W$1:BJ$1,"&lt;="&amp;(BK$1-(MONTH(BK$4)-3*INT((MONTH(BK$4)-1)/3))))-SUMIFS($W190:BJ190,$W$1:BJ$1,"&lt;="&amp;(BK$1-(MONTH(BK$4)-3*INT((MONTH(BK$4)-1)/3))-3)))&gt;0,
(SUMIFS($W184:BJ184,$W$1:BJ$1,"&lt;="&amp;(BK$1-(MONTH(BK$4)-3*INT((MONTH(BK$4)-1)/3))))-SUMIFS($W190:BJ190,$W$1:BJ$1,"&lt;="&amp;(BK$1-(MONTH(BK$4)-3*INT((MONTH(BK$4)-1)/3))-3)))/3,0))</f>
        <v>1423642.5387720924</v>
      </c>
      <c r="BL190" s="5">
        <f ca="1">IF(BL$4="",0,IF((SUMIFS($W184:BK184,$W$1:BK$1,"&lt;="&amp;(BL$1-(MONTH(BL$4)-3*INT((MONTH(BL$4)-1)/3))))-SUMIFS($W190:BK190,$W$1:BK$1,"&lt;="&amp;(BL$1-(MONTH(BL$4)-3*INT((MONTH(BL$4)-1)/3))-3)))&gt;0,
(SUMIFS($W184:BK184,$W$1:BK$1,"&lt;="&amp;(BL$1-(MONTH(BL$4)-3*INT((MONTH(BL$4)-1)/3))))-SUMIFS($W190:BK190,$W$1:BK$1,"&lt;="&amp;(BL$1-(MONTH(BL$4)-3*INT((MONTH(BL$4)-1)/3))-3)))/3,0))</f>
        <v>1423642.5387720924</v>
      </c>
      <c r="BM190" s="5">
        <f ca="1">IF(BM$4="",0,IF((SUMIFS($W184:BL184,$W$1:BL$1,"&lt;="&amp;(BM$1-(MONTH(BM$4)-3*INT((MONTH(BM$4)-1)/3))))-SUMIFS($W190:BL190,$W$1:BL$1,"&lt;="&amp;(BM$1-(MONTH(BM$4)-3*INT((MONTH(BM$4)-1)/3))-3)))&gt;0,
(SUMIFS($W184:BL184,$W$1:BL$1,"&lt;="&amp;(BM$1-(MONTH(BM$4)-3*INT((MONTH(BM$4)-1)/3))))-SUMIFS($W190:BL190,$W$1:BL$1,"&lt;="&amp;(BM$1-(MONTH(BM$4)-3*INT((MONTH(BM$4)-1)/3))-3)))/3,0))</f>
        <v>1423642.5387720924</v>
      </c>
      <c r="BN190" s="5">
        <f ca="1">IF(BN$4="",0,IF((SUMIFS($W184:BM184,$W$1:BM$1,"&lt;="&amp;(BN$1-(MONTH(BN$4)-3*INT((MONTH(BN$4)-1)/3))))-SUMIFS($W190:BM190,$W$1:BM$1,"&lt;="&amp;(BN$1-(MONTH(BN$4)-3*INT((MONTH(BN$4)-1)/3))-3)))&gt;0,
(SUMIFS($W184:BM184,$W$1:BM$1,"&lt;="&amp;(BN$1-(MONTH(BN$4)-3*INT((MONTH(BN$4)-1)/3))))-SUMIFS($W190:BM190,$W$1:BM$1,"&lt;="&amp;(BN$1-(MONTH(BN$4)-3*INT((MONTH(BN$4)-1)/3))-3)))/3,0))</f>
        <v>1368590.9172325332</v>
      </c>
      <c r="BO190" s="5">
        <f ca="1">IF(BO$4="",0,IF((SUMIFS($W184:BN184,$W$1:BN$1,"&lt;="&amp;(BO$1-(MONTH(BO$4)-3*INT((MONTH(BO$4)-1)/3))))-SUMIFS($W190:BN190,$W$1:BN$1,"&lt;="&amp;(BO$1-(MONTH(BO$4)-3*INT((MONTH(BO$4)-1)/3))-3)))&gt;0,
(SUMIFS($W184:BN184,$W$1:BN$1,"&lt;="&amp;(BO$1-(MONTH(BO$4)-3*INT((MONTH(BO$4)-1)/3))))-SUMIFS($W190:BN190,$W$1:BN$1,"&lt;="&amp;(BO$1-(MONTH(BO$4)-3*INT((MONTH(BO$4)-1)/3))-3)))/3,0))</f>
        <v>1368590.9172325332</v>
      </c>
      <c r="BP190" s="5">
        <f ca="1">IF(BP$4="",0,IF((SUMIFS($W184:BO184,$W$1:BO$1,"&lt;="&amp;(BP$1-(MONTH(BP$4)-3*INT((MONTH(BP$4)-1)/3))))-SUMIFS($W190:BO190,$W$1:BO$1,"&lt;="&amp;(BP$1-(MONTH(BP$4)-3*INT((MONTH(BP$4)-1)/3))-3)))&gt;0,
(SUMIFS($W184:BO184,$W$1:BO$1,"&lt;="&amp;(BP$1-(MONTH(BP$4)-3*INT((MONTH(BP$4)-1)/3))))-SUMIFS($W190:BO190,$W$1:BO$1,"&lt;="&amp;(BP$1-(MONTH(BP$4)-3*INT((MONTH(BP$4)-1)/3))-3)))/3,0))</f>
        <v>1368590.9172325332</v>
      </c>
      <c r="BQ190" s="5">
        <f ca="1">IF(BQ$4="",0,IF((SUMIFS($W184:BP184,$W$1:BP$1,"&lt;="&amp;(BQ$1-(MONTH(BQ$4)-3*INT((MONTH(BQ$4)-1)/3))))-SUMIFS($W190:BP190,$W$1:BP$1,"&lt;="&amp;(BQ$1-(MONTH(BQ$4)-3*INT((MONTH(BQ$4)-1)/3))-3)))&gt;0,
(SUMIFS($W184:BP184,$W$1:BP$1,"&lt;="&amp;(BQ$1-(MONTH(BQ$4)-3*INT((MONTH(BQ$4)-1)/3))))-SUMIFS($W190:BP190,$W$1:BP$1,"&lt;="&amp;(BQ$1-(MONTH(BQ$4)-3*INT((MONTH(BQ$4)-1)/3))-3)))/3,0))</f>
        <v>1612350.3347345504</v>
      </c>
      <c r="BR190" s="5">
        <f ca="1">IF(BR$4="",0,IF((SUMIFS($W184:BQ184,$W$1:BQ$1,"&lt;="&amp;(BR$1-(MONTH(BR$4)-3*INT((MONTH(BR$4)-1)/3))))-SUMIFS($W190:BQ190,$W$1:BQ$1,"&lt;="&amp;(BR$1-(MONTH(BR$4)-3*INT((MONTH(BR$4)-1)/3))-3)))&gt;0,
(SUMIFS($W184:BQ184,$W$1:BQ$1,"&lt;="&amp;(BR$1-(MONTH(BR$4)-3*INT((MONTH(BR$4)-1)/3))))-SUMIFS($W190:BQ190,$W$1:BQ$1,"&lt;="&amp;(BR$1-(MONTH(BR$4)-3*INT((MONTH(BR$4)-1)/3))-3)))/3,0))</f>
        <v>1612350.3347345504</v>
      </c>
      <c r="BS190" s="5">
        <f ca="1">IF(BS$4="",0,IF((SUMIFS($W184:BR184,$W$1:BR$1,"&lt;="&amp;(BS$1-(MONTH(BS$4)-3*INT((MONTH(BS$4)-1)/3))))-SUMIFS($W190:BR190,$W$1:BR$1,"&lt;="&amp;(BS$1-(MONTH(BS$4)-3*INT((MONTH(BS$4)-1)/3))-3)))&gt;0,
(SUMIFS($W184:BR184,$W$1:BR$1,"&lt;="&amp;(BS$1-(MONTH(BS$4)-3*INT((MONTH(BS$4)-1)/3))))-SUMIFS($W190:BR190,$W$1:BR$1,"&lt;="&amp;(BS$1-(MONTH(BS$4)-3*INT((MONTH(BS$4)-1)/3))-3)))/3,0))</f>
        <v>1612350.3347345504</v>
      </c>
      <c r="BT190" s="5">
        <f ca="1">IF(BT$4="",0,IF((SUMIFS($W184:BS184,$W$1:BS$1,"&lt;="&amp;(BT$1-(MONTH(BT$4)-3*INT((MONTH(BT$4)-1)/3))))-SUMIFS($W190:BS190,$W$1:BS$1,"&lt;="&amp;(BT$1-(MONTH(BT$4)-3*INT((MONTH(BT$4)-1)/3))-3)))&gt;0,
(SUMIFS($W184:BS184,$W$1:BS$1,"&lt;="&amp;(BT$1-(MONTH(BT$4)-3*INT((MONTH(BT$4)-1)/3))))-SUMIFS($W190:BS190,$W$1:BS$1,"&lt;="&amp;(BT$1-(MONTH(BT$4)-3*INT((MONTH(BT$4)-1)/3))-3)))/3,0))</f>
        <v>1942047.2257012289</v>
      </c>
      <c r="BU190" s="5">
        <f ca="1">IF(BU$4="",0,IF((SUMIFS($W184:BT184,$W$1:BT$1,"&lt;="&amp;(BU$1-(MONTH(BU$4)-3*INT((MONTH(BU$4)-1)/3))))-SUMIFS($W190:BT190,$W$1:BT$1,"&lt;="&amp;(BU$1-(MONTH(BU$4)-3*INT((MONTH(BU$4)-1)/3))-3)))&gt;0,
(SUMIFS($W184:BT184,$W$1:BT$1,"&lt;="&amp;(BU$1-(MONTH(BU$4)-3*INT((MONTH(BU$4)-1)/3))))-SUMIFS($W190:BT190,$W$1:BT$1,"&lt;="&amp;(BU$1-(MONTH(BU$4)-3*INT((MONTH(BU$4)-1)/3))-3)))/3,0))</f>
        <v>1942047.2257012289</v>
      </c>
      <c r="BV190" s="5">
        <f ca="1">IF(BV$4="",0,IF((SUMIFS($W184:BU184,$W$1:BU$1,"&lt;="&amp;(BV$1-(MONTH(BV$4)-3*INT((MONTH(BV$4)-1)/3))))-SUMIFS($W190:BU190,$W$1:BU$1,"&lt;="&amp;(BV$1-(MONTH(BV$4)-3*INT((MONTH(BV$4)-1)/3))-3)))&gt;0,
(SUMIFS($W184:BU184,$W$1:BU$1,"&lt;="&amp;(BV$1-(MONTH(BV$4)-3*INT((MONTH(BV$4)-1)/3))))-SUMIFS($W190:BU190,$W$1:BU$1,"&lt;="&amp;(BV$1-(MONTH(BV$4)-3*INT((MONTH(BV$4)-1)/3))-3)))/3,0))</f>
        <v>1942047.2257012289</v>
      </c>
      <c r="BW190" s="5">
        <f ca="1">IF(BW$4="",0,IF((SUMIFS($W184:BV184,$W$1:BV$1,"&lt;="&amp;(BW$1-(MONTH(BW$4)-3*INT((MONTH(BW$4)-1)/3))))-SUMIFS($W190:BV190,$W$1:BV$1,"&lt;="&amp;(BW$1-(MONTH(BW$4)-3*INT((MONTH(BW$4)-1)/3))-3)))&gt;0,
(SUMIFS($W184:BV184,$W$1:BV$1,"&lt;="&amp;(BW$1-(MONTH(BW$4)-3*INT((MONTH(BW$4)-1)/3))))-SUMIFS($W190:BV190,$W$1:BV$1,"&lt;="&amp;(BW$1-(MONTH(BW$4)-3*INT((MONTH(BW$4)-1)/3))-3)))/3,0))</f>
        <v>2030607.7945384432</v>
      </c>
      <c r="BX190" s="5">
        <f ca="1">IF(BX$4="",0,IF((SUMIFS($W184:BW184,$W$1:BW$1,"&lt;="&amp;(BX$1-(MONTH(BX$4)-3*INT((MONTH(BX$4)-1)/3))))-SUMIFS($W190:BW190,$W$1:BW$1,"&lt;="&amp;(BX$1-(MONTH(BX$4)-3*INT((MONTH(BX$4)-1)/3))-3)))&gt;0,
(SUMIFS($W184:BW184,$W$1:BW$1,"&lt;="&amp;(BX$1-(MONTH(BX$4)-3*INT((MONTH(BX$4)-1)/3))))-SUMIFS($W190:BW190,$W$1:BW$1,"&lt;="&amp;(BX$1-(MONTH(BX$4)-3*INT((MONTH(BX$4)-1)/3))-3)))/3,0))</f>
        <v>2030607.7945384432</v>
      </c>
      <c r="BY190" s="5">
        <f ca="1">IF(BY$4="",0,IF((SUMIFS($W184:BX184,$W$1:BX$1,"&lt;="&amp;(BY$1-(MONTH(BY$4)-3*INT((MONTH(BY$4)-1)/3))))-SUMIFS($W190:BX190,$W$1:BX$1,"&lt;="&amp;(BY$1-(MONTH(BY$4)-3*INT((MONTH(BY$4)-1)/3))-3)))&gt;0,
(SUMIFS($W184:BX184,$W$1:BX$1,"&lt;="&amp;(BY$1-(MONTH(BY$4)-3*INT((MONTH(BY$4)-1)/3))))-SUMIFS($W190:BX190,$W$1:BX$1,"&lt;="&amp;(BY$1-(MONTH(BY$4)-3*INT((MONTH(BY$4)-1)/3))-3)))/3,0))</f>
        <v>2030607.7945384432</v>
      </c>
      <c r="BZ190" s="5">
        <f ca="1">IF(BZ$4="",0,IF((SUMIFS($W184:BY184,$W$1:BY$1,"&lt;="&amp;(BZ$1-(MONTH(BZ$4)-3*INT((MONTH(BZ$4)-1)/3))))-SUMIFS($W190:BY190,$W$1:BY$1,"&lt;="&amp;(BZ$1-(MONTH(BZ$4)-3*INT((MONTH(BZ$4)-1)/3))-3)))&gt;0,
(SUMIFS($W184:BY184,$W$1:BY$1,"&lt;="&amp;(BZ$1-(MONTH(BZ$4)-3*INT((MONTH(BZ$4)-1)/3))))-SUMIFS($W190:BY190,$W$1:BY$1,"&lt;="&amp;(BZ$1-(MONTH(BZ$4)-3*INT((MONTH(BZ$4)-1)/3))-3)))/3,0))</f>
        <v>1819017.1738169566</v>
      </c>
      <c r="CA190" s="5">
        <f ca="1">IF(CA$4="",0,IF((SUMIFS($W184:BZ184,$W$1:BZ$1,"&lt;="&amp;(CA$1-(MONTH(CA$4)-3*INT((MONTH(CA$4)-1)/3))))-SUMIFS($W190:BZ190,$W$1:BZ$1,"&lt;="&amp;(CA$1-(MONTH(CA$4)-3*INT((MONTH(CA$4)-1)/3))-3)))&gt;0,
(SUMIFS($W184:BZ184,$W$1:BZ$1,"&lt;="&amp;(CA$1-(MONTH(CA$4)-3*INT((MONTH(CA$4)-1)/3))))-SUMIFS($W190:BZ190,$W$1:BZ$1,"&lt;="&amp;(CA$1-(MONTH(CA$4)-3*INT((MONTH(CA$4)-1)/3))-3)))/3,0))</f>
        <v>1819017.1738169566</v>
      </c>
      <c r="CB190" s="5">
        <f ca="1">IF(CB$4="",0,IF((SUMIFS($W184:CA184,$W$1:CA$1,"&lt;="&amp;(CB$1-(MONTH(CB$4)-3*INT((MONTH(CB$4)-1)/3))))-SUMIFS($W190:CA190,$W$1:CA$1,"&lt;="&amp;(CB$1-(MONTH(CB$4)-3*INT((MONTH(CB$4)-1)/3))-3)))&gt;0,
(SUMIFS($W184:CA184,$W$1:CA$1,"&lt;="&amp;(CB$1-(MONTH(CB$4)-3*INT((MONTH(CB$4)-1)/3))))-SUMIFS($W190:CA190,$W$1:CA$1,"&lt;="&amp;(CB$1-(MONTH(CB$4)-3*INT((MONTH(CB$4)-1)/3))-3)))/3,0))</f>
        <v>1819017.1738169566</v>
      </c>
      <c r="CC190" s="5">
        <f ca="1">IF(CC$4="",0,IF((SUMIFS($W184:CB184,$W$1:CB$1,"&lt;="&amp;(CC$1-(MONTH(CC$4)-3*INT((MONTH(CC$4)-1)/3))))-SUMIFS($W190:CB190,$W$1:CB$1,"&lt;="&amp;(CC$1-(MONTH(CC$4)-3*INT((MONTH(CC$4)-1)/3))-3)))&gt;0,
(SUMIFS($W184:CB184,$W$1:CB$1,"&lt;="&amp;(CC$1-(MONTH(CC$4)-3*INT((MONTH(CC$4)-1)/3))))-SUMIFS($W190:CB190,$W$1:CB$1,"&lt;="&amp;(CC$1-(MONTH(CC$4)-3*INT((MONTH(CC$4)-1)/3))-3)))/3,0))</f>
        <v>1538616.0223020762</v>
      </c>
      <c r="CD190" s="5">
        <f ca="1">IF(CD$4="",0,IF((SUMIFS($W184:CC184,$W$1:CC$1,"&lt;="&amp;(CD$1-(MONTH(CD$4)-3*INT((MONTH(CD$4)-1)/3))))-SUMIFS($W190:CC190,$W$1:CC$1,"&lt;="&amp;(CD$1-(MONTH(CD$4)-3*INT((MONTH(CD$4)-1)/3))-3)))&gt;0,
(SUMIFS($W184:CC184,$W$1:CC$1,"&lt;="&amp;(CD$1-(MONTH(CD$4)-3*INT((MONTH(CD$4)-1)/3))))-SUMIFS($W190:CC190,$W$1:CC$1,"&lt;="&amp;(CD$1-(MONTH(CD$4)-3*INT((MONTH(CD$4)-1)/3))-3)))/3,0))</f>
        <v>1538616.0223020762</v>
      </c>
      <c r="CE190" s="5">
        <f ca="1">IF(CE$4="",0,IF((SUMIFS($W184:CD184,$W$1:CD$1,"&lt;="&amp;(CE$1-(MONTH(CE$4)-3*INT((MONTH(CE$4)-1)/3))))-SUMIFS($W190:CD190,$W$1:CD$1,"&lt;="&amp;(CE$1-(MONTH(CE$4)-3*INT((MONTH(CE$4)-1)/3))-3)))&gt;0,
(SUMIFS($W184:CD184,$W$1:CD$1,"&lt;="&amp;(CE$1-(MONTH(CE$4)-3*INT((MONTH(CE$4)-1)/3))))-SUMIFS($W190:CD190,$W$1:CD$1,"&lt;="&amp;(CE$1-(MONTH(CE$4)-3*INT((MONTH(CE$4)-1)/3))-3)))/3,0))</f>
        <v>1538616.0223020762</v>
      </c>
      <c r="CF190" s="5">
        <f ca="1">IF(CF$4="",0,IF((SUMIFS($W184:CE184,$W$1:CE$1,"&lt;="&amp;(CF$1-(MONTH(CF$4)-3*INT((MONTH(CF$4)-1)/3))))-SUMIFS($W190:CE190,$W$1:CE$1,"&lt;="&amp;(CF$1-(MONTH(CF$4)-3*INT((MONTH(CF$4)-1)/3))-3)))&gt;0,
(SUMIFS($W184:CE184,$W$1:CE$1,"&lt;="&amp;(CF$1-(MONTH(CF$4)-3*INT((MONTH(CF$4)-1)/3))))-SUMIFS($W190:CE190,$W$1:CE$1,"&lt;="&amp;(CF$1-(MONTH(CF$4)-3*INT((MONTH(CF$4)-1)/3))-3)))/3,0))</f>
        <v>0</v>
      </c>
    </row>
    <row r="192" spans="2:84" x14ac:dyDescent="0.3">
      <c r="B192" s="13">
        <f>ROW()</f>
        <v>192</v>
      </c>
      <c r="H192" s="1" t="s">
        <v>250</v>
      </c>
      <c r="U192" s="5">
        <f ca="1">AVERAGE(INDIRECT(ADDRESS($B192,$X$2)&amp;":"&amp;ADDRESS($B192,$X$2-1+$P$8)))</f>
        <v>110591.34626165689</v>
      </c>
      <c r="X192" s="5">
        <f ca="1">IF(X$4="",0,MAX($P$194,$P$195*Model!X$73))</f>
        <v>100000</v>
      </c>
      <c r="Y192" s="5">
        <f ca="1">IF(Y$4="",0,MAX($P$194,$P$195*Model!Y$73))</f>
        <v>100000</v>
      </c>
      <c r="Z192" s="5">
        <f ca="1">IF(Z$4="",0,MAX($P$194,$P$195*Model!Z$73))</f>
        <v>100000</v>
      </c>
      <c r="AA192" s="5">
        <f ca="1">IF(AA$4="",0,MAX($P$194,$P$195*Model!AA$73))</f>
        <v>100000</v>
      </c>
      <c r="AB192" s="5">
        <f ca="1">IF(AB$4="",0,MAX($P$194,$P$195*Model!AB$73))</f>
        <v>100000</v>
      </c>
      <c r="AC192" s="5">
        <f ca="1">IF(AC$4="",0,MAX($P$194,$P$195*Model!AC$73))</f>
        <v>100000</v>
      </c>
      <c r="AD192" s="5">
        <f ca="1">IF(AD$4="",0,MAX($P$194,$P$195*Model!AD$73))</f>
        <v>100000</v>
      </c>
      <c r="AE192" s="5">
        <f ca="1">IF(AE$4="",0,MAX($P$194,$P$195*Model!AE$73))</f>
        <v>100000</v>
      </c>
      <c r="AF192" s="5">
        <f ca="1">IF(AF$4="",0,MAX($P$194,$P$195*Model!AF$73))</f>
        <v>100000</v>
      </c>
      <c r="AG192" s="5">
        <f ca="1">IF(AG$4="",0,MAX($P$194,$P$195*Model!AG$73))</f>
        <v>100000</v>
      </c>
      <c r="AH192" s="5">
        <f ca="1">IF(AH$4="",0,MAX($P$194,$P$195*Model!AH$73))</f>
        <v>100000</v>
      </c>
      <c r="AI192" s="5">
        <f ca="1">IF(AI$4="",0,MAX($P$194,$P$195*Model!AI$73))</f>
        <v>100000</v>
      </c>
      <c r="AJ192" s="5">
        <f ca="1">IF(AJ$4="",0,MAX($P$194,$P$195*Model!AJ$73))</f>
        <v>100000</v>
      </c>
      <c r="AK192" s="5">
        <f ca="1">IF(AK$4="",0,MAX($P$194,$P$195*Model!AK$73))</f>
        <v>100000</v>
      </c>
      <c r="AL192" s="5">
        <f ca="1">IF(AL$4="",0,MAX($P$194,$P$195*Model!AL$73))</f>
        <v>100000</v>
      </c>
      <c r="AM192" s="5">
        <f ca="1">IF(AM$4="",0,MAX($P$194,$P$195*Model!AM$73))</f>
        <v>100000</v>
      </c>
      <c r="AN192" s="5">
        <f ca="1">IF(AN$4="",0,MAX($P$194,$P$195*Model!AN$73))</f>
        <v>100000</v>
      </c>
      <c r="AO192" s="5">
        <f ca="1">IF(AO$4="",0,MAX($P$194,$P$195*Model!AO$73))</f>
        <v>100000</v>
      </c>
      <c r="AP192" s="5">
        <f ca="1">IF(AP$4="",0,MAX($P$194,$P$195*Model!AP$73))</f>
        <v>100000</v>
      </c>
      <c r="AQ192" s="5">
        <f ca="1">IF(AQ$4="",0,MAX($P$194,$P$195*Model!AQ$73))</f>
        <v>100000</v>
      </c>
      <c r="AR192" s="5">
        <f ca="1">IF(AR$4="",0,MAX($P$194,$P$195*Model!AR$73))</f>
        <v>100000</v>
      </c>
      <c r="AS192" s="5">
        <f ca="1">IF(AS$4="",0,MAX($P$194,$P$195*Model!AS$73))</f>
        <v>100000</v>
      </c>
      <c r="AT192" s="5">
        <f ca="1">IF(AT$4="",0,MAX($P$194,$P$195*Model!AT$73))</f>
        <v>100000</v>
      </c>
      <c r="AU192" s="5">
        <f ca="1">IF(AU$4="",0,MAX($P$194,$P$195*Model!AU$73))</f>
        <v>100000</v>
      </c>
      <c r="AV192" s="5">
        <f ca="1">IF(AV$4="",0,MAX($P$194,$P$195*Model!AV$73))</f>
        <v>100000</v>
      </c>
      <c r="AW192" s="5">
        <f ca="1">IF(AW$4="",0,MAX($P$194,$P$195*Model!AW$73))</f>
        <v>100000</v>
      </c>
      <c r="AX192" s="5">
        <f ca="1">IF(AX$4="",0,MAX($P$194,$P$195*Model!AX$73))</f>
        <v>100000</v>
      </c>
      <c r="AY192" s="5">
        <f ca="1">IF(AY$4="",0,MAX($P$194,$P$195*Model!AY$73))</f>
        <v>100000</v>
      </c>
      <c r="AZ192" s="5">
        <f ca="1">IF(AZ$4="",0,MAX($P$194,$P$195*Model!AZ$73))</f>
        <v>100000</v>
      </c>
      <c r="BA192" s="5">
        <f ca="1">IF(BA$4="",0,MAX($P$194,$P$195*Model!BA$73))</f>
        <v>100000</v>
      </c>
      <c r="BB192" s="5">
        <f ca="1">IF(BB$4="",0,MAX($P$194,$P$195*Model!BB$73))</f>
        <v>100000</v>
      </c>
      <c r="BC192" s="5">
        <f ca="1">IF(BC$4="",0,MAX($P$194,$P$195*Model!BC$73))</f>
        <v>104318.19687825476</v>
      </c>
      <c r="BD192" s="5">
        <f ca="1">IF(BD$4="",0,MAX($P$194,$P$195*Model!BD$73))</f>
        <v>109116.57114271371</v>
      </c>
      <c r="BE192" s="5">
        <f ca="1">IF(BE$4="",0,MAX($P$194,$P$195*Model!BE$73))</f>
        <v>110477.7549890707</v>
      </c>
      <c r="BF192" s="5">
        <f ca="1">IF(BF$4="",0,MAX($P$194,$P$195*Model!BF$73))</f>
        <v>111021.62645587903</v>
      </c>
      <c r="BG192" s="5">
        <f ca="1">IF(BG$4="",0,MAX($P$194,$P$195*Model!BG$73))</f>
        <v>111565.49792268735</v>
      </c>
      <c r="BH192" s="5">
        <f ca="1">IF(BH$4="",0,MAX($P$194,$P$195*Model!BH$73))</f>
        <v>112358.24497270717</v>
      </c>
      <c r="BI192" s="5">
        <f ca="1">IF(BI$4="",0,MAX($P$194,$P$195*Model!BI$73))</f>
        <v>114052.75981413844</v>
      </c>
      <c r="BJ192" s="5">
        <f ca="1">IF(BJ$4="",0,MAX($P$194,$P$195*Model!BJ$73))</f>
        <v>115687.44879422079</v>
      </c>
      <c r="BK192" s="5">
        <f ca="1">IF(BK$4="",0,MAX($P$194,$P$195*Model!BK$73))</f>
        <v>116243.28543329891</v>
      </c>
      <c r="BL192" s="5">
        <f ca="1">IF(BL$4="",0,MAX($P$194,$P$195*Model!BL$73))</f>
        <v>116799.12207237701</v>
      </c>
      <c r="BM192" s="5">
        <f ca="1">IF(BM$4="",0,MAX($P$194,$P$195*Model!BM$73))</f>
        <v>117354.95871145513</v>
      </c>
      <c r="BN192" s="5">
        <f ca="1">IF(BN$4="",0,MAX($P$194,$P$195*Model!BN$73))</f>
        <v>118223.84254566202</v>
      </c>
      <c r="BO192" s="5">
        <f ca="1">IF(BO$4="",0,MAX($P$194,$P$195*Model!BO$73))</f>
        <v>119970.31080087644</v>
      </c>
      <c r="BP192" s="5">
        <f ca="1">IF(BP$4="",0,MAX($P$194,$P$195*Model!BP$73))</f>
        <v>121640.96293852061</v>
      </c>
      <c r="BQ192" s="5">
        <f ca="1">IF(BQ$4="",0,MAX($P$194,$P$195*Model!BQ$73))</f>
        <v>122209.02798365844</v>
      </c>
      <c r="BR192" s="5">
        <f ca="1">IF(BR$4="",0,MAX($P$194,$P$195*Model!BR$73))</f>
        <v>122777.09302879625</v>
      </c>
      <c r="BS192" s="5">
        <f ca="1">IF(BS$4="",0,MAX($P$194,$P$195*Model!BS$73))</f>
        <v>123345.1580739341</v>
      </c>
      <c r="BT192" s="5">
        <f ca="1">IF(BT$4="",0,MAX($P$194,$P$195*Model!BT$73))</f>
        <v>124293.1450212601</v>
      </c>
      <c r="BU192" s="5">
        <f ca="1">IF(BU$4="",0,MAX($P$194,$P$195*Model!BU$73))</f>
        <v>126093.03249528089</v>
      </c>
      <c r="BV192" s="5">
        <f ca="1">IF(BV$4="",0,MAX($P$194,$P$195*Model!BV$73))</f>
        <v>127800.43897995325</v>
      </c>
      <c r="BW192" s="5">
        <f ca="1">IF(BW$4="",0,MAX($P$194,$P$195*Model!BW$73))</f>
        <v>128381.00145608411</v>
      </c>
      <c r="BX192" s="5">
        <f ca="1">IF(BX$4="",0,MAX($P$194,$P$195*Model!BX$73))</f>
        <v>128961.56393221498</v>
      </c>
      <c r="BY192" s="5">
        <f ca="1">IF(BY$4="",0,MAX($P$194,$P$195*Model!BY$73))</f>
        <v>129542.12640834582</v>
      </c>
      <c r="BZ192" s="5">
        <f ca="1">IF(BZ$4="",0,MAX($P$194,$P$195*Model!BZ$73))</f>
        <v>130572.27646599243</v>
      </c>
      <c r="CA192" s="5">
        <f ca="1">IF(CA$4="",0,MAX($P$194,$P$195*Model!CA$73))</f>
        <v>132427.08831381152</v>
      </c>
      <c r="CB192" s="5">
        <f ca="1">IF(CB$4="",0,MAX($P$194,$P$195*Model!CB$73))</f>
        <v>134172.05774114662</v>
      </c>
      <c r="CC192" s="5">
        <f ca="1">IF(CC$4="",0,MAX($P$194,$P$195*Model!CC$73))</f>
        <v>134765.39259175237</v>
      </c>
      <c r="CD192" s="5">
        <f ca="1">IF(CD$4="",0,MAX($P$194,$P$195*Model!CD$73))</f>
        <v>135358.7274423581</v>
      </c>
      <c r="CE192" s="5">
        <f ca="1">IF(CE$4="",0,MAX($P$194,$P$195*Model!CE$73))</f>
        <v>135952.06229296385</v>
      </c>
      <c r="CF192" s="5">
        <f ca="1">IF(CF$4="",0,MAX($P$194,$P$195*Model!CF$73))</f>
        <v>0</v>
      </c>
    </row>
    <row r="193" spans="2:84" x14ac:dyDescent="0.3">
      <c r="B193" s="13">
        <f>ROW()</f>
        <v>193</v>
      </c>
      <c r="H193" s="1" t="str">
        <f>$H$192</f>
        <v>Неснижаемый остаток</v>
      </c>
      <c r="I193" s="1" t="s">
        <v>251</v>
      </c>
      <c r="W193" s="34"/>
    </row>
    <row r="194" spans="2:84" x14ac:dyDescent="0.3">
      <c r="B194" s="13">
        <f>ROW()</f>
        <v>194</v>
      </c>
      <c r="H194" s="1" t="str">
        <f>$H$192</f>
        <v>Неснижаемый остаток</v>
      </c>
      <c r="I194" s="1" t="str">
        <f>$I$193</f>
        <v>Через максимум от фикс и доли</v>
      </c>
      <c r="J194" s="1" t="s">
        <v>252</v>
      </c>
      <c r="M194" s="53" t="s">
        <v>18</v>
      </c>
      <c r="O194" s="82"/>
      <c r="P194" s="84">
        <v>100000</v>
      </c>
      <c r="W194" s="34"/>
    </row>
    <row r="195" spans="2:84" x14ac:dyDescent="0.3">
      <c r="B195" s="13">
        <f>ROW()</f>
        <v>195</v>
      </c>
      <c r="H195" s="1" t="str">
        <f>$H$192</f>
        <v>Неснижаемый остаток</v>
      </c>
      <c r="I195" s="1" t="str">
        <f>$I$193</f>
        <v>Через максимум от фикс и доли</v>
      </c>
      <c r="J195" s="1" t="s">
        <v>253</v>
      </c>
      <c r="M195" s="53" t="s">
        <v>16</v>
      </c>
      <c r="O195" s="82"/>
      <c r="P195" s="86">
        <v>2E-3</v>
      </c>
      <c r="W195" s="34"/>
    </row>
    <row r="196" spans="2:84" x14ac:dyDescent="0.3">
      <c r="B196" s="13">
        <f>ROW()</f>
        <v>196</v>
      </c>
    </row>
    <row r="197" spans="2:84" x14ac:dyDescent="0.3">
      <c r="B197" s="13">
        <f>ROW()</f>
        <v>197</v>
      </c>
      <c r="H197" s="1" t="s">
        <v>345</v>
      </c>
      <c r="M197" s="53" t="s">
        <v>18</v>
      </c>
      <c r="P197" s="72" t="str">
        <f>Lists!$AI$11</f>
        <v>CF</v>
      </c>
      <c r="Q197" s="90">
        <v>7</v>
      </c>
      <c r="U197" s="5">
        <f ca="1">SUM(INDIRECT(ADDRESS($B197,$X$2)&amp;":"&amp;ADDRESS($B197,$X$2-1+$P$8)))</f>
        <v>233915326.82607281</v>
      </c>
      <c r="X197" s="5">
        <f ca="1">IF(X$4="",0,X188-X190-(X192-W192))</f>
        <v>39306000</v>
      </c>
      <c r="Y197" s="5">
        <f t="shared" ref="Y197:CF197" ca="1" si="310">IF(Y$4="",0,Y188-Y190-(Y192-X192))</f>
        <v>-814000</v>
      </c>
      <c r="Z197" s="5">
        <f t="shared" ca="1" si="310"/>
        <v>-1025000</v>
      </c>
      <c r="AA197" s="5">
        <f t="shared" ca="1" si="310"/>
        <v>-2164000</v>
      </c>
      <c r="AB197" s="5">
        <f t="shared" ca="1" si="310"/>
        <v>-3595000</v>
      </c>
      <c r="AC197" s="5">
        <f t="shared" ca="1" si="310"/>
        <v>-3595000</v>
      </c>
      <c r="AD197" s="5">
        <f t="shared" ca="1" si="310"/>
        <v>-3671500</v>
      </c>
      <c r="AE197" s="5">
        <f t="shared" ca="1" si="310"/>
        <v>-8614500</v>
      </c>
      <c r="AF197" s="5">
        <f t="shared" ca="1" si="310"/>
        <v>-8614500</v>
      </c>
      <c r="AG197" s="5">
        <f t="shared" ca="1" si="310"/>
        <v>-11203500</v>
      </c>
      <c r="AH197" s="5">
        <f t="shared" ca="1" si="310"/>
        <v>-4084500</v>
      </c>
      <c r="AI197" s="5">
        <f t="shared" ca="1" si="310"/>
        <v>-2604500</v>
      </c>
      <c r="AJ197" s="5">
        <f t="shared" ca="1" si="310"/>
        <v>-1943840.4159733329</v>
      </c>
      <c r="AK197" s="5">
        <f t="shared" ca="1" si="310"/>
        <v>-2031577.4254000005</v>
      </c>
      <c r="AL197" s="5">
        <f t="shared" ca="1" si="310"/>
        <v>-1064908.7412900003</v>
      </c>
      <c r="AM197" s="5">
        <f t="shared" ca="1" si="310"/>
        <v>-515486.86239039805</v>
      </c>
      <c r="AN197" s="5">
        <f t="shared" ca="1" si="310"/>
        <v>74256.818809597753</v>
      </c>
      <c r="AO197" s="5">
        <f t="shared" ca="1" si="310"/>
        <v>474637.84167626657</v>
      </c>
      <c r="AP197" s="5">
        <f t="shared" ca="1" si="310"/>
        <v>922454.97472378775</v>
      </c>
      <c r="AQ197" s="5">
        <f t="shared" ca="1" si="310"/>
        <v>1712163.9529311275</v>
      </c>
      <c r="AR197" s="5">
        <f t="shared" ca="1" si="310"/>
        <v>2430833.5102548627</v>
      </c>
      <c r="AS197" s="5">
        <f t="shared" ca="1" si="310"/>
        <v>2249270.8414528011</v>
      </c>
      <c r="AT197" s="5">
        <f t="shared" ca="1" si="310"/>
        <v>2983768.6861325307</v>
      </c>
      <c r="AU197" s="5">
        <f t="shared" ca="1" si="310"/>
        <v>3598803.9047289332</v>
      </c>
      <c r="AV197" s="5">
        <f t="shared" ca="1" si="310"/>
        <v>2676069.0488282354</v>
      </c>
      <c r="AW197" s="5">
        <f t="shared" ca="1" si="310"/>
        <v>3538393.9648653939</v>
      </c>
      <c r="AX197" s="5">
        <f t="shared" ca="1" si="310"/>
        <v>4286941.8743939884</v>
      </c>
      <c r="AY197" s="5">
        <f t="shared" ca="1" si="310"/>
        <v>3588565.7055452336</v>
      </c>
      <c r="AZ197" s="5">
        <f t="shared" ca="1" si="310"/>
        <v>4268665.8903404493</v>
      </c>
      <c r="BA197" s="5">
        <f t="shared" ca="1" si="310"/>
        <v>4633942.8098798292</v>
      </c>
      <c r="BB197" s="5">
        <f t="shared" ca="1" si="310"/>
        <v>4215604.8744801683</v>
      </c>
      <c r="BC197" s="5">
        <f t="shared" ca="1" si="310"/>
        <v>5434736.7400885522</v>
      </c>
      <c r="BD197" s="5">
        <f t="shared" ca="1" si="310"/>
        <v>6645175.2317794757</v>
      </c>
      <c r="BE197" s="5">
        <f t="shared" ca="1" si="310"/>
        <v>6452493.0707991933</v>
      </c>
      <c r="BF197" s="5">
        <f t="shared" ca="1" si="310"/>
        <v>6760025.7574997013</v>
      </c>
      <c r="BG197" s="5">
        <f t="shared" ca="1" si="310"/>
        <v>6782012.0522898203</v>
      </c>
      <c r="BH197" s="5">
        <f t="shared" ca="1" si="310"/>
        <v>6335842.6938495589</v>
      </c>
      <c r="BI197" s="5">
        <f t="shared" ca="1" si="310"/>
        <v>6624009.8729440887</v>
      </c>
      <c r="BJ197" s="5">
        <f t="shared" ca="1" si="310"/>
        <v>6986324.8193154717</v>
      </c>
      <c r="BK197" s="5">
        <f t="shared" ca="1" si="310"/>
        <v>7244847.9088853048</v>
      </c>
      <c r="BL197" s="5">
        <f t="shared" ca="1" si="310"/>
        <v>7346549.1428896608</v>
      </c>
      <c r="BM197" s="5">
        <f t="shared" ca="1" si="310"/>
        <v>7209704.9557830533</v>
      </c>
      <c r="BN197" s="5">
        <f t="shared" ca="1" si="310"/>
        <v>7196419.4229774065</v>
      </c>
      <c r="BO197" s="5">
        <f t="shared" ca="1" si="310"/>
        <v>7481514.6560640065</v>
      </c>
      <c r="BP197" s="5">
        <f t="shared" ca="1" si="310"/>
        <v>7825209.6486746101</v>
      </c>
      <c r="BQ197" s="5">
        <f t="shared" ca="1" si="310"/>
        <v>7500850.6182163414</v>
      </c>
      <c r="BR197" s="5">
        <f t="shared" ca="1" si="310"/>
        <v>7751994.0000082292</v>
      </c>
      <c r="BS197" s="5">
        <f t="shared" ca="1" si="310"/>
        <v>7774842.8641591631</v>
      </c>
      <c r="BT197" s="5">
        <f t="shared" ca="1" si="310"/>
        <v>7029830.0178270964</v>
      </c>
      <c r="BU197" s="5">
        <f t="shared" ca="1" si="310"/>
        <v>7276373.8287074128</v>
      </c>
      <c r="BV197" s="5">
        <f t="shared" ca="1" si="310"/>
        <v>7599236.2755888598</v>
      </c>
      <c r="BW197" s="5">
        <f t="shared" ca="1" si="310"/>
        <v>7226614.4611041099</v>
      </c>
      <c r="BX197" s="5">
        <f t="shared" ca="1" si="310"/>
        <v>7332719.4919075295</v>
      </c>
      <c r="BY197" s="5">
        <f t="shared" ca="1" si="310"/>
        <v>7216790.9913647044</v>
      </c>
      <c r="BZ197" s="5">
        <f t="shared" ca="1" si="310"/>
        <v>7017210.2256596079</v>
      </c>
      <c r="CA197" s="5">
        <f t="shared" ca="1" si="310"/>
        <v>7260519.9248544518</v>
      </c>
      <c r="CB197" s="5">
        <f t="shared" ca="1" si="310"/>
        <v>7646104.4787386181</v>
      </c>
      <c r="CC197" s="5">
        <f t="shared" ca="1" si="310"/>
        <v>7741708.2240822371</v>
      </c>
      <c r="CD197" s="5">
        <f t="shared" ca="1" si="310"/>
        <v>7886848.8000009172</v>
      </c>
      <c r="CE197" s="5">
        <f t="shared" ca="1" si="310"/>
        <v>7910255.3960241191</v>
      </c>
      <c r="CF197" s="5">
        <f t="shared" ca="1" si="310"/>
        <v>0</v>
      </c>
    </row>
    <row r="198" spans="2:84" x14ac:dyDescent="0.3">
      <c r="X198" s="109"/>
    </row>
    <row r="199" spans="2:84" x14ac:dyDescent="0.3">
      <c r="B199" s="13">
        <f>ROW()</f>
        <v>199</v>
      </c>
      <c r="H199" s="1" t="s">
        <v>302</v>
      </c>
      <c r="M199" s="53" t="s">
        <v>18</v>
      </c>
      <c r="P199" s="72"/>
      <c r="Q199" s="90">
        <v>8</v>
      </c>
      <c r="U199" s="5">
        <f t="shared" ref="U199" ca="1" si="311">INDIRECT(ADDRESS($B199,$X$2-1+$P$8))</f>
        <v>233915326.82607281</v>
      </c>
      <c r="X199" s="5">
        <f ca="1">IF(X$4="",0,SUM($W197:X197))</f>
        <v>39306000</v>
      </c>
      <c r="Y199" s="5">
        <f ca="1">IF(Y$4="",0,SUM($W197:Y197))</f>
        <v>38492000</v>
      </c>
      <c r="Z199" s="5">
        <f ca="1">IF(Z$4="",0,SUM($W197:Z197))</f>
        <v>37467000</v>
      </c>
      <c r="AA199" s="5">
        <f ca="1">IF(AA$4="",0,SUM($W197:AA197))</f>
        <v>35303000</v>
      </c>
      <c r="AB199" s="5">
        <f ca="1">IF(AB$4="",0,SUM($W197:AB197))</f>
        <v>31708000</v>
      </c>
      <c r="AC199" s="5">
        <f ca="1">IF(AC$4="",0,SUM($W197:AC197))</f>
        <v>28113000</v>
      </c>
      <c r="AD199" s="5">
        <f ca="1">IF(AD$4="",0,SUM($W197:AD197))</f>
        <v>24441500</v>
      </c>
      <c r="AE199" s="5">
        <f ca="1">IF(AE$4="",0,SUM($W197:AE197))</f>
        <v>15827000</v>
      </c>
      <c r="AF199" s="5">
        <f ca="1">IF(AF$4="",0,SUM($W197:AF197))</f>
        <v>7212500</v>
      </c>
      <c r="AG199" s="5">
        <f ca="1">IF(AG$4="",0,SUM($W197:AG197))</f>
        <v>-3991000</v>
      </c>
      <c r="AH199" s="5">
        <f ca="1">IF(AH$4="",0,SUM($W197:AH197))</f>
        <v>-8075500</v>
      </c>
      <c r="AI199" s="5">
        <f ca="1">IF(AI$4="",0,SUM($W197:AI197))</f>
        <v>-10680000</v>
      </c>
      <c r="AJ199" s="5">
        <f ca="1">IF(AJ$4="",0,SUM($W197:AJ197))</f>
        <v>-12623840.415973334</v>
      </c>
      <c r="AK199" s="5">
        <f ca="1">IF(AK$4="",0,SUM($W197:AK197))</f>
        <v>-14655417.841373334</v>
      </c>
      <c r="AL199" s="5">
        <f ca="1">IF(AL$4="",0,SUM($W197:AL197))</f>
        <v>-15720326.582663335</v>
      </c>
      <c r="AM199" s="5">
        <f ca="1">IF(AM$4="",0,SUM($W197:AM197))</f>
        <v>-16235813.445053734</v>
      </c>
      <c r="AN199" s="5">
        <f ca="1">IF(AN$4="",0,SUM($W197:AN197))</f>
        <v>-16161556.626244135</v>
      </c>
      <c r="AO199" s="5">
        <f ca="1">IF(AO$4="",0,SUM($W197:AO197))</f>
        <v>-15686918.784567868</v>
      </c>
      <c r="AP199" s="5">
        <f ca="1">IF(AP$4="",0,SUM($W197:AP197))</f>
        <v>-14764463.80984408</v>
      </c>
      <c r="AQ199" s="5">
        <f ca="1">IF(AQ$4="",0,SUM($W197:AQ197))</f>
        <v>-13052299.856912952</v>
      </c>
      <c r="AR199" s="5">
        <f ca="1">IF(AR$4="",0,SUM($W197:AR197))</f>
        <v>-10621466.346658088</v>
      </c>
      <c r="AS199" s="5">
        <f ca="1">IF(AS$4="",0,SUM($W197:AS197))</f>
        <v>-8372195.5052052867</v>
      </c>
      <c r="AT199" s="5">
        <f ca="1">IF(AT$4="",0,SUM($W197:AT197))</f>
        <v>-5388426.819072756</v>
      </c>
      <c r="AU199" s="5">
        <f ca="1">IF(AU$4="",0,SUM($W197:AU197))</f>
        <v>-1789622.9143438227</v>
      </c>
      <c r="AV199" s="5">
        <f ca="1">IF(AV$4="",0,SUM($W197:AV197))</f>
        <v>886446.13448441261</v>
      </c>
      <c r="AW199" s="5">
        <f ca="1">IF(AW$4="",0,SUM($W197:AW197))</f>
        <v>4424840.0993498061</v>
      </c>
      <c r="AX199" s="5">
        <f ca="1">IF(AX$4="",0,SUM($W197:AX197))</f>
        <v>8711781.9737437945</v>
      </c>
      <c r="AY199" s="5">
        <f ca="1">IF(AY$4="",0,SUM($W197:AY197))</f>
        <v>12300347.679289028</v>
      </c>
      <c r="AZ199" s="5">
        <f ca="1">IF(AZ$4="",0,SUM($W197:AZ197))</f>
        <v>16569013.569629477</v>
      </c>
      <c r="BA199" s="5">
        <f ca="1">IF(BA$4="",0,SUM($W197:BA197))</f>
        <v>21202956.379509307</v>
      </c>
      <c r="BB199" s="5">
        <f ca="1">IF(BB$4="",0,SUM($W197:BB197))</f>
        <v>25418561.253989477</v>
      </c>
      <c r="BC199" s="5">
        <f ca="1">IF(BC$4="",0,SUM($W197:BC197))</f>
        <v>30853297.994078029</v>
      </c>
      <c r="BD199" s="5">
        <f ca="1">IF(BD$4="",0,SUM($W197:BD197))</f>
        <v>37498473.225857504</v>
      </c>
      <c r="BE199" s="5">
        <f ca="1">IF(BE$4="",0,SUM($W197:BE197))</f>
        <v>43950966.296656698</v>
      </c>
      <c r="BF199" s="5">
        <f ca="1">IF(BF$4="",0,SUM($W197:BF197))</f>
        <v>50710992.0541564</v>
      </c>
      <c r="BG199" s="5">
        <f ca="1">IF(BG$4="",0,SUM($W197:BG197))</f>
        <v>57493004.106446221</v>
      </c>
      <c r="BH199" s="5">
        <f ca="1">IF(BH$4="",0,SUM($W197:BH197))</f>
        <v>63828846.800295778</v>
      </c>
      <c r="BI199" s="5">
        <f ca="1">IF(BI$4="",0,SUM($W197:BI197))</f>
        <v>70452856.673239872</v>
      </c>
      <c r="BJ199" s="5">
        <f ca="1">IF(BJ$4="",0,SUM($W197:BJ197))</f>
        <v>77439181.49255535</v>
      </c>
      <c r="BK199" s="5">
        <f ca="1">IF(BK$4="",0,SUM($W197:BK197))</f>
        <v>84684029.40144065</v>
      </c>
      <c r="BL199" s="5">
        <f ca="1">IF(BL$4="",0,SUM($W197:BL197))</f>
        <v>92030578.544330314</v>
      </c>
      <c r="BM199" s="5">
        <f ca="1">IF(BM$4="",0,SUM($W197:BM197))</f>
        <v>99240283.500113368</v>
      </c>
      <c r="BN199" s="5">
        <f ca="1">IF(BN$4="",0,SUM($W197:BN197))</f>
        <v>106436702.92309077</v>
      </c>
      <c r="BO199" s="5">
        <f ca="1">IF(BO$4="",0,SUM($W197:BO197))</f>
        <v>113918217.57915477</v>
      </c>
      <c r="BP199" s="5">
        <f ca="1">IF(BP$4="",0,SUM($W197:BP197))</f>
        <v>121743427.22782938</v>
      </c>
      <c r="BQ199" s="5">
        <f ca="1">IF(BQ$4="",0,SUM($W197:BQ197))</f>
        <v>129244277.84604572</v>
      </c>
      <c r="BR199" s="5">
        <f ca="1">IF(BR$4="",0,SUM($W197:BR197))</f>
        <v>136996271.84605396</v>
      </c>
      <c r="BS199" s="5">
        <f ca="1">IF(BS$4="",0,SUM($W197:BS197))</f>
        <v>144771114.71021312</v>
      </c>
      <c r="BT199" s="5">
        <f ca="1">IF(BT$4="",0,SUM($W197:BT197))</f>
        <v>151800944.72804022</v>
      </c>
      <c r="BU199" s="5">
        <f ca="1">IF(BU$4="",0,SUM($W197:BU197))</f>
        <v>159077318.55674765</v>
      </c>
      <c r="BV199" s="5">
        <f ca="1">IF(BV$4="",0,SUM($W197:BV197))</f>
        <v>166676554.83233652</v>
      </c>
      <c r="BW199" s="5">
        <f ca="1">IF(BW$4="",0,SUM($W197:BW197))</f>
        <v>173903169.29344064</v>
      </c>
      <c r="BX199" s="5">
        <f ca="1">IF(BX$4="",0,SUM($W197:BX197))</f>
        <v>181235888.78534818</v>
      </c>
      <c r="BY199" s="5">
        <f ca="1">IF(BY$4="",0,SUM($W197:BY197))</f>
        <v>188452679.77671289</v>
      </c>
      <c r="BZ199" s="5">
        <f ca="1">IF(BZ$4="",0,SUM($W197:BZ197))</f>
        <v>195469890.0023725</v>
      </c>
      <c r="CA199" s="5">
        <f ca="1">IF(CA$4="",0,SUM($W197:CA197))</f>
        <v>202730409.92722696</v>
      </c>
      <c r="CB199" s="5">
        <f ca="1">IF(CB$4="",0,SUM($W197:CB197))</f>
        <v>210376514.40596557</v>
      </c>
      <c r="CC199" s="5">
        <f ca="1">IF(CC$4="",0,SUM($W197:CC197))</f>
        <v>218118222.6300478</v>
      </c>
      <c r="CD199" s="5">
        <f ca="1">IF(CD$4="",0,SUM($W197:CD197))</f>
        <v>226005071.4300487</v>
      </c>
      <c r="CE199" s="5">
        <f ca="1">IF(CE$4="",0,SUM($W197:CE197))</f>
        <v>233915326.82607281</v>
      </c>
      <c r="CF199" s="5">
        <f ca="1">IF(CF$4="",0,SUM($W197:CF197))</f>
        <v>0</v>
      </c>
    </row>
    <row r="200" spans="2:84" x14ac:dyDescent="0.3">
      <c r="X200" s="109"/>
    </row>
    <row r="201" spans="2:84" x14ac:dyDescent="0.3">
      <c r="B201" s="13">
        <f>ROW()</f>
        <v>201</v>
      </c>
      <c r="H201" s="1" t="s">
        <v>245</v>
      </c>
      <c r="M201" s="53" t="s">
        <v>18</v>
      </c>
      <c r="P201" s="72" t="str">
        <f>Lists!$AI$18</f>
        <v>FCF(+)</v>
      </c>
      <c r="U201" s="5">
        <f ca="1">SUM(INDIRECT(ADDRESS($B201,$X$2)&amp;":"&amp;ADDRESS($B201,$X$2-1+$P$8)))</f>
        <v>250151140.27112651</v>
      </c>
      <c r="X201" s="5">
        <f t="shared" ref="X201:BC201" ca="1" si="312">IF(X$4="",0,IF(AND(X$1=$P$8,X197&gt;0),X197,IF(AND(X197&gt;0,X199-MIN(INDIRECT(ADDRESS($B199,Y$2,4,1)&amp;":"&amp;ADDRESS($B199,SUMIFS($2:$2,$1:$1,$P$8),4,1)))&gt;0,X199-MIN(INDIRECT(ADDRESS($B199,Y$2,4,1)&amp;":"&amp;ADDRESS($B199,SUMIFS($2:$2,$1:$1,$P$8),4,1)))&lt;X197),X197-(X199-MIN(INDIRECT(ADDRESS($B199,Y$2,4,1)&amp;":"&amp;ADDRESS($B199,SUMIFS($2:$2,$1:$1,$P$8),4,1)))),IF(AND(X197&gt;0,X199&lt;=MIN(INDIRECT(ADDRESS($B199,Y$2,4,1)&amp;":"&amp;ADDRESS($B199,SUMIFS($2:$2,$1:$1,$P$8),4,1)))),X197,0))))</f>
        <v>0</v>
      </c>
      <c r="Y201" s="5">
        <f t="shared" ca="1" si="312"/>
        <v>0</v>
      </c>
      <c r="Z201" s="5">
        <f t="shared" ca="1" si="312"/>
        <v>0</v>
      </c>
      <c r="AA201" s="5">
        <f t="shared" ca="1" si="312"/>
        <v>0</v>
      </c>
      <c r="AB201" s="5">
        <f t="shared" ca="1" si="312"/>
        <v>0</v>
      </c>
      <c r="AC201" s="5">
        <f t="shared" ca="1" si="312"/>
        <v>0</v>
      </c>
      <c r="AD201" s="5">
        <f t="shared" ca="1" si="312"/>
        <v>0</v>
      </c>
      <c r="AE201" s="5">
        <f t="shared" ca="1" si="312"/>
        <v>0</v>
      </c>
      <c r="AF201" s="5">
        <f t="shared" ca="1" si="312"/>
        <v>0</v>
      </c>
      <c r="AG201" s="5">
        <f t="shared" ca="1" si="312"/>
        <v>0</v>
      </c>
      <c r="AH201" s="5">
        <f t="shared" ca="1" si="312"/>
        <v>0</v>
      </c>
      <c r="AI201" s="5">
        <f t="shared" ca="1" si="312"/>
        <v>0</v>
      </c>
      <c r="AJ201" s="5">
        <f t="shared" ca="1" si="312"/>
        <v>0</v>
      </c>
      <c r="AK201" s="5">
        <f t="shared" ca="1" si="312"/>
        <v>0</v>
      </c>
      <c r="AL201" s="5">
        <f t="shared" ca="1" si="312"/>
        <v>0</v>
      </c>
      <c r="AM201" s="5">
        <f t="shared" ca="1" si="312"/>
        <v>0</v>
      </c>
      <c r="AN201" s="5">
        <f t="shared" ca="1" si="312"/>
        <v>74256.818809597753</v>
      </c>
      <c r="AO201" s="5">
        <f t="shared" ca="1" si="312"/>
        <v>474637.84167626657</v>
      </c>
      <c r="AP201" s="5">
        <f t="shared" ca="1" si="312"/>
        <v>922454.97472378775</v>
      </c>
      <c r="AQ201" s="5">
        <f t="shared" ca="1" si="312"/>
        <v>1712163.9529311275</v>
      </c>
      <c r="AR201" s="5">
        <f t="shared" ca="1" si="312"/>
        <v>2430833.5102548627</v>
      </c>
      <c r="AS201" s="5">
        <f t="shared" ca="1" si="312"/>
        <v>2249270.8414528011</v>
      </c>
      <c r="AT201" s="5">
        <f t="shared" ca="1" si="312"/>
        <v>2983768.6861325307</v>
      </c>
      <c r="AU201" s="5">
        <f t="shared" ca="1" si="312"/>
        <v>3598803.9047289332</v>
      </c>
      <c r="AV201" s="5">
        <f t="shared" ca="1" si="312"/>
        <v>2676069.0488282354</v>
      </c>
      <c r="AW201" s="5">
        <f t="shared" ca="1" si="312"/>
        <v>3538393.9648653939</v>
      </c>
      <c r="AX201" s="5">
        <f t="shared" ca="1" si="312"/>
        <v>4286941.8743939884</v>
      </c>
      <c r="AY201" s="5">
        <f t="shared" ca="1" si="312"/>
        <v>3588565.7055452336</v>
      </c>
      <c r="AZ201" s="5">
        <f t="shared" ca="1" si="312"/>
        <v>4268665.8903404493</v>
      </c>
      <c r="BA201" s="5">
        <f t="shared" ca="1" si="312"/>
        <v>4633942.8098798292</v>
      </c>
      <c r="BB201" s="5">
        <f t="shared" ca="1" si="312"/>
        <v>4215604.8744801683</v>
      </c>
      <c r="BC201" s="5">
        <f t="shared" ca="1" si="312"/>
        <v>5434736.7400885522</v>
      </c>
      <c r="BD201" s="5">
        <f t="shared" ref="BD201:CF201" ca="1" si="313">IF(BD$4="",0,IF(AND(BD$1=$P$8,BD197&gt;0),BD197,IF(AND(BD197&gt;0,BD199-MIN(INDIRECT(ADDRESS($B199,BE$2,4,1)&amp;":"&amp;ADDRESS($B199,SUMIFS($2:$2,$1:$1,$P$8),4,1)))&gt;0,BD199-MIN(INDIRECT(ADDRESS($B199,BE$2,4,1)&amp;":"&amp;ADDRESS($B199,SUMIFS($2:$2,$1:$1,$P$8),4,1)))&lt;BD197),BD197-(BD199-MIN(INDIRECT(ADDRESS($B199,BE$2,4,1)&amp;":"&amp;ADDRESS($B199,SUMIFS($2:$2,$1:$1,$P$8),4,1)))),IF(AND(BD197&gt;0,BD199&lt;=MIN(INDIRECT(ADDRESS($B199,BE$2,4,1)&amp;":"&amp;ADDRESS($B199,SUMIFS($2:$2,$1:$1,$P$8),4,1)))),BD197,0))))</f>
        <v>6645175.2317794757</v>
      </c>
      <c r="BE201" s="5">
        <f t="shared" ca="1" si="313"/>
        <v>6452493.0707991933</v>
      </c>
      <c r="BF201" s="5">
        <f t="shared" ca="1" si="313"/>
        <v>6760025.7574997013</v>
      </c>
      <c r="BG201" s="5">
        <f t="shared" ca="1" si="313"/>
        <v>6782012.0522898203</v>
      </c>
      <c r="BH201" s="5">
        <f t="shared" ca="1" si="313"/>
        <v>6335842.6938495589</v>
      </c>
      <c r="BI201" s="5">
        <f t="shared" ca="1" si="313"/>
        <v>6624009.8729440887</v>
      </c>
      <c r="BJ201" s="5">
        <f t="shared" ca="1" si="313"/>
        <v>6986324.8193154717</v>
      </c>
      <c r="BK201" s="5">
        <f t="shared" ca="1" si="313"/>
        <v>7244847.9088853048</v>
      </c>
      <c r="BL201" s="5">
        <f t="shared" ca="1" si="313"/>
        <v>7346549.1428896608</v>
      </c>
      <c r="BM201" s="5">
        <f t="shared" ca="1" si="313"/>
        <v>7209704.9557830533</v>
      </c>
      <c r="BN201" s="5">
        <f t="shared" ca="1" si="313"/>
        <v>7196419.4229774065</v>
      </c>
      <c r="BO201" s="5">
        <f t="shared" ca="1" si="313"/>
        <v>7481514.6560640065</v>
      </c>
      <c r="BP201" s="5">
        <f t="shared" ca="1" si="313"/>
        <v>7825209.6486746101</v>
      </c>
      <c r="BQ201" s="5">
        <f t="shared" ca="1" si="313"/>
        <v>7500850.6182163414</v>
      </c>
      <c r="BR201" s="5">
        <f t="shared" ca="1" si="313"/>
        <v>7751994.0000082292</v>
      </c>
      <c r="BS201" s="5">
        <f t="shared" ca="1" si="313"/>
        <v>7774842.8641591631</v>
      </c>
      <c r="BT201" s="5">
        <f t="shared" ca="1" si="313"/>
        <v>7029830.0178270964</v>
      </c>
      <c r="BU201" s="5">
        <f t="shared" ca="1" si="313"/>
        <v>7276373.8287074128</v>
      </c>
      <c r="BV201" s="5">
        <f t="shared" ca="1" si="313"/>
        <v>7599236.2755888598</v>
      </c>
      <c r="BW201" s="5">
        <f t="shared" ca="1" si="313"/>
        <v>7226614.4611041099</v>
      </c>
      <c r="BX201" s="5">
        <f t="shared" ca="1" si="313"/>
        <v>7332719.4919075295</v>
      </c>
      <c r="BY201" s="5">
        <f t="shared" ca="1" si="313"/>
        <v>7216790.9913647044</v>
      </c>
      <c r="BZ201" s="5">
        <f t="shared" ca="1" si="313"/>
        <v>7017210.2256596079</v>
      </c>
      <c r="CA201" s="5">
        <f t="shared" ca="1" si="313"/>
        <v>7260519.9248544518</v>
      </c>
      <c r="CB201" s="5">
        <f t="shared" ca="1" si="313"/>
        <v>7646104.4787386181</v>
      </c>
      <c r="CC201" s="5">
        <f t="shared" ca="1" si="313"/>
        <v>7741708.2240822371</v>
      </c>
      <c r="CD201" s="5">
        <f t="shared" ca="1" si="313"/>
        <v>7886848.8000009172</v>
      </c>
      <c r="CE201" s="5">
        <f t="shared" ca="1" si="313"/>
        <v>7910255.3960241191</v>
      </c>
      <c r="CF201" s="5">
        <f t="shared" ca="1" si="313"/>
        <v>0</v>
      </c>
    </row>
    <row r="202" spans="2:84" x14ac:dyDescent="0.3">
      <c r="X202" s="109"/>
    </row>
    <row r="203" spans="2:84" x14ac:dyDescent="0.3">
      <c r="B203" s="13">
        <f>ROW()</f>
        <v>203</v>
      </c>
      <c r="H203" s="1" t="s">
        <v>337</v>
      </c>
      <c r="M203" s="53" t="s">
        <v>18</v>
      </c>
      <c r="P203" s="72" t="str">
        <f>Lists!$AI$19</f>
        <v>FCF(-)</v>
      </c>
      <c r="U203" s="5">
        <f ca="1">SUM(INDIRECT(ADDRESS($B203,$X$2)&amp;":"&amp;ADDRESS($B203,$X$2-1+$P$8)))</f>
        <v>-16235813.445053734</v>
      </c>
      <c r="X203" s="5">
        <f ca="1">IF(X$4="",0,IF(X201&gt;0,0,IF(X199-W199&gt;0,0,IF(X199-SUM($W203:W203)&gt;0,0,X199-SUM($W203:W203)))))</f>
        <v>0</v>
      </c>
      <c r="Y203" s="5">
        <f ca="1">IF(Y$4="",0,IF(Y201&gt;0,0,IF(Y199-X199&gt;0,0,IF(Y199-SUM($W203:X203)&gt;0,0,Y199-SUM($W203:X203)))))</f>
        <v>0</v>
      </c>
      <c r="Z203" s="5">
        <f ca="1">IF(Z$4="",0,IF(Z201&gt;0,0,IF(Z199-Y199&gt;0,0,IF(Z199-SUM($W203:Y203)&gt;0,0,Z199-SUM($W203:Y203)))))</f>
        <v>0</v>
      </c>
      <c r="AA203" s="5">
        <f ca="1">IF(AA$4="",0,IF(AA201&gt;0,0,IF(AA199-Z199&gt;0,0,IF(AA199-SUM($W203:Z203)&gt;0,0,AA199-SUM($W203:Z203)))))</f>
        <v>0</v>
      </c>
      <c r="AB203" s="5">
        <f ca="1">IF(AB$4="",0,IF(AB201&gt;0,0,IF(AB199-AA199&gt;0,0,IF(AB199-SUM($W203:AA203)&gt;0,0,AB199-SUM($W203:AA203)))))</f>
        <v>0</v>
      </c>
      <c r="AC203" s="5">
        <f ca="1">IF(AC$4="",0,IF(AC201&gt;0,0,IF(AC199-AB199&gt;0,0,IF(AC199-SUM($W203:AB203)&gt;0,0,AC199-SUM($W203:AB203)))))</f>
        <v>0</v>
      </c>
      <c r="AD203" s="5">
        <f ca="1">IF(AD$4="",0,IF(AD201&gt;0,0,IF(AD199-AC199&gt;0,0,IF(AD199-SUM($W203:AC203)&gt;0,0,AD199-SUM($W203:AC203)))))</f>
        <v>0</v>
      </c>
      <c r="AE203" s="5">
        <f ca="1">IF(AE$4="",0,IF(AE201&gt;0,0,IF(AE199-AD199&gt;0,0,IF(AE199-SUM($W203:AD203)&gt;0,0,AE199-SUM($W203:AD203)))))</f>
        <v>0</v>
      </c>
      <c r="AF203" s="5">
        <f ca="1">IF(AF$4="",0,IF(AF201&gt;0,0,IF(AF199-AE199&gt;0,0,IF(AF199-SUM($W203:AE203)&gt;0,0,AF199-SUM($W203:AE203)))))</f>
        <v>0</v>
      </c>
      <c r="AG203" s="5">
        <f ca="1">IF(AG$4="",0,IF(AG201&gt;0,0,IF(AG199-AF199&gt;0,0,IF(AG199-SUM($W203:AF203)&gt;0,0,AG199-SUM($W203:AF203)))))</f>
        <v>-3991000</v>
      </c>
      <c r="AH203" s="5">
        <f ca="1">IF(AH$4="",0,IF(AH201&gt;0,0,IF(AH199-AG199&gt;0,0,IF(AH199-SUM($W203:AG203)&gt;0,0,AH199-SUM($W203:AG203)))))</f>
        <v>-4084500</v>
      </c>
      <c r="AI203" s="5">
        <f ca="1">IF(AI$4="",0,IF(AI201&gt;0,0,IF(AI199-AH199&gt;0,0,IF(AI199-SUM($W203:AH203)&gt;0,0,AI199-SUM($W203:AH203)))))</f>
        <v>-2604500</v>
      </c>
      <c r="AJ203" s="5">
        <f ca="1">IF(AJ$4="",0,IF(AJ201&gt;0,0,IF(AJ199-AI199&gt;0,0,IF(AJ199-SUM($W203:AI203)&gt;0,0,AJ199-SUM($W203:AI203)))))</f>
        <v>-1943840.4159733336</v>
      </c>
      <c r="AK203" s="5">
        <f ca="1">IF(AK$4="",0,IF(AK201&gt;0,0,IF(AK199-AJ199&gt;0,0,IF(AK199-SUM($W203:AJ203)&gt;0,0,AK199-SUM($W203:AJ203)))))</f>
        <v>-2031577.4254000001</v>
      </c>
      <c r="AL203" s="5">
        <f ca="1">IF(AL$4="",0,IF(AL201&gt;0,0,IF(AL199-AK199&gt;0,0,IF(AL199-SUM($W203:AK203)&gt;0,0,AL199-SUM($W203:AK203)))))</f>
        <v>-1064908.7412900012</v>
      </c>
      <c r="AM203" s="5">
        <f ca="1">IF(AM$4="",0,IF(AM201&gt;0,0,IF(AM199-AL199&gt;0,0,IF(AM199-SUM($W203:AL203)&gt;0,0,AM199-SUM($W203:AL203)))))</f>
        <v>-515486.86239039898</v>
      </c>
      <c r="AN203" s="5">
        <f ca="1">IF(AN$4="",0,IF(AN201&gt;0,0,IF(AN199-AM199&gt;0,0,IF(AN199-SUM($W203:AM203)&gt;0,0,AN199-SUM($W203:AM203)))))</f>
        <v>0</v>
      </c>
      <c r="AO203" s="5">
        <f ca="1">IF(AO$4="",0,IF(AO201&gt;0,0,IF(AO199-AN199&gt;0,0,IF(AO199-SUM($W203:AN203)&gt;0,0,AO199-SUM($W203:AN203)))))</f>
        <v>0</v>
      </c>
      <c r="AP203" s="5">
        <f ca="1">IF(AP$4="",0,IF(AP201&gt;0,0,IF(AP199-AO199&gt;0,0,IF(AP199-SUM($W203:AO203)&gt;0,0,AP199-SUM($W203:AO203)))))</f>
        <v>0</v>
      </c>
      <c r="AQ203" s="5">
        <f ca="1">IF(AQ$4="",0,IF(AQ201&gt;0,0,IF(AQ199-AP199&gt;0,0,IF(AQ199-SUM($W203:AP203)&gt;0,0,AQ199-SUM($W203:AP203)))))</f>
        <v>0</v>
      </c>
      <c r="AR203" s="5">
        <f ca="1">IF(AR$4="",0,IF(AR201&gt;0,0,IF(AR199-AQ199&gt;0,0,IF(AR199-SUM($W203:AQ203)&gt;0,0,AR199-SUM($W203:AQ203)))))</f>
        <v>0</v>
      </c>
      <c r="AS203" s="5">
        <f ca="1">IF(AS$4="",0,IF(AS201&gt;0,0,IF(AS199-AR199&gt;0,0,IF(AS199-SUM($W203:AR203)&gt;0,0,AS199-SUM($W203:AR203)))))</f>
        <v>0</v>
      </c>
      <c r="AT203" s="5">
        <f ca="1">IF(AT$4="",0,IF(AT201&gt;0,0,IF(AT199-AS199&gt;0,0,IF(AT199-SUM($W203:AS203)&gt;0,0,AT199-SUM($W203:AS203)))))</f>
        <v>0</v>
      </c>
      <c r="AU203" s="5">
        <f ca="1">IF(AU$4="",0,IF(AU201&gt;0,0,IF(AU199-AT199&gt;0,0,IF(AU199-SUM($W203:AT203)&gt;0,0,AU199-SUM($W203:AT203)))))</f>
        <v>0</v>
      </c>
      <c r="AV203" s="5">
        <f ca="1">IF(AV$4="",0,IF(AV201&gt;0,0,IF(AV199-AU199&gt;0,0,IF(AV199-SUM($W203:AU203)&gt;0,0,AV199-SUM($W203:AU203)))))</f>
        <v>0</v>
      </c>
      <c r="AW203" s="5">
        <f ca="1">IF(AW$4="",0,IF(AW201&gt;0,0,IF(AW199-AV199&gt;0,0,IF(AW199-SUM($W203:AV203)&gt;0,0,AW199-SUM($W203:AV203)))))</f>
        <v>0</v>
      </c>
      <c r="AX203" s="5">
        <f ca="1">IF(AX$4="",0,IF(AX201&gt;0,0,IF(AX199-AW199&gt;0,0,IF(AX199-SUM($W203:AW203)&gt;0,0,AX199-SUM($W203:AW203)))))</f>
        <v>0</v>
      </c>
      <c r="AY203" s="5">
        <f ca="1">IF(AY$4="",0,IF(AY201&gt;0,0,IF(AY199-AX199&gt;0,0,IF(AY199-SUM($W203:AX203)&gt;0,0,AY199-SUM($W203:AX203)))))</f>
        <v>0</v>
      </c>
      <c r="AZ203" s="5">
        <f ca="1">IF(AZ$4="",0,IF(AZ201&gt;0,0,IF(AZ199-AY199&gt;0,0,IF(AZ199-SUM($W203:AY203)&gt;0,0,AZ199-SUM($W203:AY203)))))</f>
        <v>0</v>
      </c>
      <c r="BA203" s="5">
        <f ca="1">IF(BA$4="",0,IF(BA201&gt;0,0,IF(BA199-AZ199&gt;0,0,IF(BA199-SUM($W203:AZ203)&gt;0,0,BA199-SUM($W203:AZ203)))))</f>
        <v>0</v>
      </c>
      <c r="BB203" s="5">
        <f ca="1">IF(BB$4="",0,IF(BB201&gt;0,0,IF(BB199-BA199&gt;0,0,IF(BB199-SUM($W203:BA203)&gt;0,0,BB199-SUM($W203:BA203)))))</f>
        <v>0</v>
      </c>
      <c r="BC203" s="5">
        <f ca="1">IF(BC$4="",0,IF(BC201&gt;0,0,IF(BC199-BB199&gt;0,0,IF(BC199-SUM($W203:BB203)&gt;0,0,BC199-SUM($W203:BB203)))))</f>
        <v>0</v>
      </c>
      <c r="BD203" s="5">
        <f ca="1">IF(BD$4="",0,IF(BD201&gt;0,0,IF(BD199-BC199&gt;0,0,IF(BD199-SUM($W203:BC203)&gt;0,0,BD199-SUM($W203:BC203)))))</f>
        <v>0</v>
      </c>
      <c r="BE203" s="5">
        <f ca="1">IF(BE$4="",0,IF(BE201&gt;0,0,IF(BE199-BD199&gt;0,0,IF(BE199-SUM($W203:BD203)&gt;0,0,BE199-SUM($W203:BD203)))))</f>
        <v>0</v>
      </c>
      <c r="BF203" s="5">
        <f ca="1">IF(BF$4="",0,IF(BF201&gt;0,0,IF(BF199-BE199&gt;0,0,IF(BF199-SUM($W203:BE203)&gt;0,0,BF199-SUM($W203:BE203)))))</f>
        <v>0</v>
      </c>
      <c r="BG203" s="5">
        <f ca="1">IF(BG$4="",0,IF(BG201&gt;0,0,IF(BG199-BF199&gt;0,0,IF(BG199-SUM($W203:BF203)&gt;0,0,BG199-SUM($W203:BF203)))))</f>
        <v>0</v>
      </c>
      <c r="BH203" s="5">
        <f ca="1">IF(BH$4="",0,IF(BH201&gt;0,0,IF(BH199-BG199&gt;0,0,IF(BH199-SUM($W203:BG203)&gt;0,0,BH199-SUM($W203:BG203)))))</f>
        <v>0</v>
      </c>
      <c r="BI203" s="5">
        <f ca="1">IF(BI$4="",0,IF(BI201&gt;0,0,IF(BI199-BH199&gt;0,0,IF(BI199-SUM($W203:BH203)&gt;0,0,BI199-SUM($W203:BH203)))))</f>
        <v>0</v>
      </c>
      <c r="BJ203" s="5">
        <f ca="1">IF(BJ$4="",0,IF(BJ201&gt;0,0,IF(BJ199-BI199&gt;0,0,IF(BJ199-SUM($W203:BI203)&gt;0,0,BJ199-SUM($W203:BI203)))))</f>
        <v>0</v>
      </c>
      <c r="BK203" s="5">
        <f ca="1">IF(BK$4="",0,IF(BK201&gt;0,0,IF(BK199-BJ199&gt;0,0,IF(BK199-SUM($W203:BJ203)&gt;0,0,BK199-SUM($W203:BJ203)))))</f>
        <v>0</v>
      </c>
      <c r="BL203" s="5">
        <f ca="1">IF(BL$4="",0,IF(BL201&gt;0,0,IF(BL199-BK199&gt;0,0,IF(BL199-SUM($W203:BK203)&gt;0,0,BL199-SUM($W203:BK203)))))</f>
        <v>0</v>
      </c>
      <c r="BM203" s="5">
        <f ca="1">IF(BM$4="",0,IF(BM201&gt;0,0,IF(BM199-BL199&gt;0,0,IF(BM199-SUM($W203:BL203)&gt;0,0,BM199-SUM($W203:BL203)))))</f>
        <v>0</v>
      </c>
      <c r="BN203" s="5">
        <f ca="1">IF(BN$4="",0,IF(BN201&gt;0,0,IF(BN199-BM199&gt;0,0,IF(BN199-SUM($W203:BM203)&gt;0,0,BN199-SUM($W203:BM203)))))</f>
        <v>0</v>
      </c>
      <c r="BO203" s="5">
        <f ca="1">IF(BO$4="",0,IF(BO201&gt;0,0,IF(BO199-BN199&gt;0,0,IF(BO199-SUM($W203:BN203)&gt;0,0,BO199-SUM($W203:BN203)))))</f>
        <v>0</v>
      </c>
      <c r="BP203" s="5">
        <f ca="1">IF(BP$4="",0,IF(BP201&gt;0,0,IF(BP199-BO199&gt;0,0,IF(BP199-SUM($W203:BO203)&gt;0,0,BP199-SUM($W203:BO203)))))</f>
        <v>0</v>
      </c>
      <c r="BQ203" s="5">
        <f ca="1">IF(BQ$4="",0,IF(BQ201&gt;0,0,IF(BQ199-BP199&gt;0,0,IF(BQ199-SUM($W203:BP203)&gt;0,0,BQ199-SUM($W203:BP203)))))</f>
        <v>0</v>
      </c>
      <c r="BR203" s="5">
        <f ca="1">IF(BR$4="",0,IF(BR201&gt;0,0,IF(BR199-BQ199&gt;0,0,IF(BR199-SUM($W203:BQ203)&gt;0,0,BR199-SUM($W203:BQ203)))))</f>
        <v>0</v>
      </c>
      <c r="BS203" s="5">
        <f ca="1">IF(BS$4="",0,IF(BS201&gt;0,0,IF(BS199-BR199&gt;0,0,IF(BS199-SUM($W203:BR203)&gt;0,0,BS199-SUM($W203:BR203)))))</f>
        <v>0</v>
      </c>
      <c r="BT203" s="5">
        <f ca="1">IF(BT$4="",0,IF(BT201&gt;0,0,IF(BT199-BS199&gt;0,0,IF(BT199-SUM($W203:BS203)&gt;0,0,BT199-SUM($W203:BS203)))))</f>
        <v>0</v>
      </c>
      <c r="BU203" s="5">
        <f ca="1">IF(BU$4="",0,IF(BU201&gt;0,0,IF(BU199-BT199&gt;0,0,IF(BU199-SUM($W203:BT203)&gt;0,0,BU199-SUM($W203:BT203)))))</f>
        <v>0</v>
      </c>
      <c r="BV203" s="5">
        <f ca="1">IF(BV$4="",0,IF(BV201&gt;0,0,IF(BV199-BU199&gt;0,0,IF(BV199-SUM($W203:BU203)&gt;0,0,BV199-SUM($W203:BU203)))))</f>
        <v>0</v>
      </c>
      <c r="BW203" s="5">
        <f ca="1">IF(BW$4="",0,IF(BW201&gt;0,0,IF(BW199-BV199&gt;0,0,IF(BW199-SUM($W203:BV203)&gt;0,0,BW199-SUM($W203:BV203)))))</f>
        <v>0</v>
      </c>
      <c r="BX203" s="5">
        <f ca="1">IF(BX$4="",0,IF(BX201&gt;0,0,IF(BX199-BW199&gt;0,0,IF(BX199-SUM($W203:BW203)&gt;0,0,BX199-SUM($W203:BW203)))))</f>
        <v>0</v>
      </c>
      <c r="BY203" s="5">
        <f ca="1">IF(BY$4="",0,IF(BY201&gt;0,0,IF(BY199-BX199&gt;0,0,IF(BY199-SUM($W203:BX203)&gt;0,0,BY199-SUM($W203:BX203)))))</f>
        <v>0</v>
      </c>
      <c r="BZ203" s="5">
        <f ca="1">IF(BZ$4="",0,IF(BZ201&gt;0,0,IF(BZ199-BY199&gt;0,0,IF(BZ199-SUM($W203:BY203)&gt;0,0,BZ199-SUM($W203:BY203)))))</f>
        <v>0</v>
      </c>
      <c r="CA203" s="5">
        <f ca="1">IF(CA$4="",0,IF(CA201&gt;0,0,IF(CA199-BZ199&gt;0,0,IF(CA199-SUM($W203:BZ203)&gt;0,0,CA199-SUM($W203:BZ203)))))</f>
        <v>0</v>
      </c>
      <c r="CB203" s="5">
        <f ca="1">IF(CB$4="",0,IF(CB201&gt;0,0,IF(CB199-CA199&gt;0,0,IF(CB199-SUM($W203:CA203)&gt;0,0,CB199-SUM($W203:CA203)))))</f>
        <v>0</v>
      </c>
      <c r="CC203" s="5">
        <f ca="1">IF(CC$4="",0,IF(CC201&gt;0,0,IF(CC199-CB199&gt;0,0,IF(CC199-SUM($W203:CB203)&gt;0,0,CC199-SUM($W203:CB203)))))</f>
        <v>0</v>
      </c>
      <c r="CD203" s="5">
        <f ca="1">IF(CD$4="",0,IF(CD201&gt;0,0,IF(CD199-CC199&gt;0,0,IF(CD199-SUM($W203:CC203)&gt;0,0,CD199-SUM($W203:CC203)))))</f>
        <v>0</v>
      </c>
      <c r="CE203" s="5">
        <f ca="1">IF(CE$4="",0,IF(CE201&gt;0,0,IF(CE199-CD199&gt;0,0,IF(CE199-SUM($W203:CD203)&gt;0,0,CE199-SUM($W203:CD203)))))</f>
        <v>0</v>
      </c>
      <c r="CF203" s="5">
        <f ca="1">IF(CF$4="",0,IF(CF201&gt;0,0,IF(CF199-CE199&gt;0,0,IF(CF199-SUM($W203:CE203)&gt;0,0,CF199-SUM($W203:CE203)))))</f>
        <v>0</v>
      </c>
    </row>
    <row r="205" spans="2:84" x14ac:dyDescent="0.3">
      <c r="B205" s="13">
        <f>ROW()</f>
        <v>205</v>
      </c>
      <c r="H205" s="1" t="s">
        <v>247</v>
      </c>
      <c r="M205" s="53" t="s">
        <v>18</v>
      </c>
      <c r="P205" s="72" t="str">
        <f>Lists!$AI$20</f>
        <v>FCF</v>
      </c>
      <c r="U205" s="5">
        <f ca="1">SUM(INDIRECT(ADDRESS($B205,$X$2)&amp;":"&amp;ADDRESS($B205,$X$2-1+$P$8)))</f>
        <v>233915326.82607281</v>
      </c>
      <c r="X205" s="5">
        <f ca="1">IF(X$4="",0,X201+X203)</f>
        <v>0</v>
      </c>
      <c r="Y205" s="5">
        <f t="shared" ref="Y205:CF205" ca="1" si="314">IF(Y$4="",0,Y201+Y203)</f>
        <v>0</v>
      </c>
      <c r="Z205" s="5">
        <f t="shared" ca="1" si="314"/>
        <v>0</v>
      </c>
      <c r="AA205" s="5">
        <f t="shared" ca="1" si="314"/>
        <v>0</v>
      </c>
      <c r="AB205" s="5">
        <f t="shared" ca="1" si="314"/>
        <v>0</v>
      </c>
      <c r="AC205" s="5">
        <f t="shared" ca="1" si="314"/>
        <v>0</v>
      </c>
      <c r="AD205" s="5">
        <f t="shared" ca="1" si="314"/>
        <v>0</v>
      </c>
      <c r="AE205" s="5">
        <f t="shared" ca="1" si="314"/>
        <v>0</v>
      </c>
      <c r="AF205" s="5">
        <f t="shared" ca="1" si="314"/>
        <v>0</v>
      </c>
      <c r="AG205" s="5">
        <f t="shared" ca="1" si="314"/>
        <v>-3991000</v>
      </c>
      <c r="AH205" s="5">
        <f t="shared" ca="1" si="314"/>
        <v>-4084500</v>
      </c>
      <c r="AI205" s="5">
        <f t="shared" ca="1" si="314"/>
        <v>-2604500</v>
      </c>
      <c r="AJ205" s="5">
        <f t="shared" ca="1" si="314"/>
        <v>-1943840.4159733336</v>
      </c>
      <c r="AK205" s="5">
        <f t="shared" ca="1" si="314"/>
        <v>-2031577.4254000001</v>
      </c>
      <c r="AL205" s="5">
        <f t="shared" ca="1" si="314"/>
        <v>-1064908.7412900012</v>
      </c>
      <c r="AM205" s="5">
        <f t="shared" ca="1" si="314"/>
        <v>-515486.86239039898</v>
      </c>
      <c r="AN205" s="5">
        <f t="shared" ca="1" si="314"/>
        <v>74256.818809597753</v>
      </c>
      <c r="AO205" s="5">
        <f t="shared" ca="1" si="314"/>
        <v>474637.84167626657</v>
      </c>
      <c r="AP205" s="5">
        <f t="shared" ca="1" si="314"/>
        <v>922454.97472378775</v>
      </c>
      <c r="AQ205" s="5">
        <f t="shared" ca="1" si="314"/>
        <v>1712163.9529311275</v>
      </c>
      <c r="AR205" s="5">
        <f t="shared" ca="1" si="314"/>
        <v>2430833.5102548627</v>
      </c>
      <c r="AS205" s="5">
        <f t="shared" ca="1" si="314"/>
        <v>2249270.8414528011</v>
      </c>
      <c r="AT205" s="5">
        <f t="shared" ca="1" si="314"/>
        <v>2983768.6861325307</v>
      </c>
      <c r="AU205" s="5">
        <f t="shared" ca="1" si="314"/>
        <v>3598803.9047289332</v>
      </c>
      <c r="AV205" s="5">
        <f t="shared" ca="1" si="314"/>
        <v>2676069.0488282354</v>
      </c>
      <c r="AW205" s="5">
        <f t="shared" ca="1" si="314"/>
        <v>3538393.9648653939</v>
      </c>
      <c r="AX205" s="5">
        <f t="shared" ca="1" si="314"/>
        <v>4286941.8743939884</v>
      </c>
      <c r="AY205" s="5">
        <f t="shared" ca="1" si="314"/>
        <v>3588565.7055452336</v>
      </c>
      <c r="AZ205" s="5">
        <f t="shared" ca="1" si="314"/>
        <v>4268665.8903404493</v>
      </c>
      <c r="BA205" s="5">
        <f t="shared" ca="1" si="314"/>
        <v>4633942.8098798292</v>
      </c>
      <c r="BB205" s="5">
        <f t="shared" ca="1" si="314"/>
        <v>4215604.8744801683</v>
      </c>
      <c r="BC205" s="5">
        <f t="shared" ca="1" si="314"/>
        <v>5434736.7400885522</v>
      </c>
      <c r="BD205" s="5">
        <f t="shared" ca="1" si="314"/>
        <v>6645175.2317794757</v>
      </c>
      <c r="BE205" s="5">
        <f t="shared" ca="1" si="314"/>
        <v>6452493.0707991933</v>
      </c>
      <c r="BF205" s="5">
        <f t="shared" ca="1" si="314"/>
        <v>6760025.7574997013</v>
      </c>
      <c r="BG205" s="5">
        <f t="shared" ca="1" si="314"/>
        <v>6782012.0522898203</v>
      </c>
      <c r="BH205" s="5">
        <f t="shared" ca="1" si="314"/>
        <v>6335842.6938495589</v>
      </c>
      <c r="BI205" s="5">
        <f t="shared" ca="1" si="314"/>
        <v>6624009.8729440887</v>
      </c>
      <c r="BJ205" s="5">
        <f t="shared" ca="1" si="314"/>
        <v>6986324.8193154717</v>
      </c>
      <c r="BK205" s="5">
        <f t="shared" ca="1" si="314"/>
        <v>7244847.9088853048</v>
      </c>
      <c r="BL205" s="5">
        <f t="shared" ca="1" si="314"/>
        <v>7346549.1428896608</v>
      </c>
      <c r="BM205" s="5">
        <f t="shared" ca="1" si="314"/>
        <v>7209704.9557830533</v>
      </c>
      <c r="BN205" s="5">
        <f t="shared" ca="1" si="314"/>
        <v>7196419.4229774065</v>
      </c>
      <c r="BO205" s="5">
        <f t="shared" ca="1" si="314"/>
        <v>7481514.6560640065</v>
      </c>
      <c r="BP205" s="5">
        <f t="shared" ca="1" si="314"/>
        <v>7825209.6486746101</v>
      </c>
      <c r="BQ205" s="5">
        <f t="shared" ca="1" si="314"/>
        <v>7500850.6182163414</v>
      </c>
      <c r="BR205" s="5">
        <f t="shared" ca="1" si="314"/>
        <v>7751994.0000082292</v>
      </c>
      <c r="BS205" s="5">
        <f t="shared" ca="1" si="314"/>
        <v>7774842.8641591631</v>
      </c>
      <c r="BT205" s="5">
        <f t="shared" ca="1" si="314"/>
        <v>7029830.0178270964</v>
      </c>
      <c r="BU205" s="5">
        <f t="shared" ca="1" si="314"/>
        <v>7276373.8287074128</v>
      </c>
      <c r="BV205" s="5">
        <f t="shared" ca="1" si="314"/>
        <v>7599236.2755888598</v>
      </c>
      <c r="BW205" s="5">
        <f t="shared" ca="1" si="314"/>
        <v>7226614.4611041099</v>
      </c>
      <c r="BX205" s="5">
        <f t="shared" ca="1" si="314"/>
        <v>7332719.4919075295</v>
      </c>
      <c r="BY205" s="5">
        <f t="shared" ca="1" si="314"/>
        <v>7216790.9913647044</v>
      </c>
      <c r="BZ205" s="5">
        <f t="shared" ca="1" si="314"/>
        <v>7017210.2256596079</v>
      </c>
      <c r="CA205" s="5">
        <f t="shared" ca="1" si="314"/>
        <v>7260519.9248544518</v>
      </c>
      <c r="CB205" s="5">
        <f t="shared" ca="1" si="314"/>
        <v>7646104.4787386181</v>
      </c>
      <c r="CC205" s="5">
        <f t="shared" ca="1" si="314"/>
        <v>7741708.2240822371</v>
      </c>
      <c r="CD205" s="5">
        <f t="shared" ca="1" si="314"/>
        <v>7886848.8000009172</v>
      </c>
      <c r="CE205" s="5">
        <f t="shared" ca="1" si="314"/>
        <v>7910255.3960241191</v>
      </c>
      <c r="CF205" s="5">
        <f t="shared" ca="1" si="314"/>
        <v>0</v>
      </c>
    </row>
    <row r="206" spans="2:84" x14ac:dyDescent="0.3">
      <c r="X206" s="109"/>
    </row>
    <row r="207" spans="2:84" x14ac:dyDescent="0.3">
      <c r="B207" s="13">
        <f>ROW()</f>
        <v>207</v>
      </c>
      <c r="G207" s="116"/>
      <c r="H207" s="1" t="s">
        <v>336</v>
      </c>
      <c r="P207" s="72"/>
      <c r="X207" s="109"/>
    </row>
    <row r="208" spans="2:84" x14ac:dyDescent="0.3">
      <c r="B208" s="13">
        <f>ROW()</f>
        <v>208</v>
      </c>
      <c r="H208" s="1" t="str">
        <f t="shared" ref="H208:H215" si="315">$H$207</f>
        <v>Овердрафт на покрытие кассового разрыва</v>
      </c>
      <c r="I208" s="1" t="s">
        <v>328</v>
      </c>
      <c r="M208" s="53" t="s">
        <v>265</v>
      </c>
      <c r="O208" s="82"/>
      <c r="P208" s="86">
        <v>0.12</v>
      </c>
      <c r="X208" s="109"/>
    </row>
    <row r="209" spans="2:84" x14ac:dyDescent="0.3">
      <c r="B209" s="13">
        <f>ROW()</f>
        <v>209</v>
      </c>
      <c r="H209" s="1" t="str">
        <f t="shared" si="315"/>
        <v>Овердрафт на покрытие кассового разрыва</v>
      </c>
      <c r="I209" s="1" t="s">
        <v>329</v>
      </c>
      <c r="M209" s="53" t="s">
        <v>18</v>
      </c>
      <c r="Q209" s="90">
        <v>1</v>
      </c>
      <c r="U209" s="5">
        <f ca="1">INDIRECT(ADDRESS($B209,$X$2-1+$P$8))</f>
        <v>0</v>
      </c>
      <c r="X209" s="5">
        <v>0</v>
      </c>
      <c r="Y209" s="5">
        <f ca="1">X213</f>
        <v>0</v>
      </c>
      <c r="Z209" s="5">
        <f ca="1">Y213</f>
        <v>0</v>
      </c>
      <c r="AA209" s="5">
        <f t="shared" ref="AA209" ca="1" si="316">Z213</f>
        <v>0</v>
      </c>
      <c r="AB209" s="5">
        <f t="shared" ref="AB209" ca="1" si="317">AA213</f>
        <v>0</v>
      </c>
      <c r="AC209" s="5">
        <f t="shared" ref="AC209" ca="1" si="318">AB213</f>
        <v>0</v>
      </c>
      <c r="AD209" s="5">
        <f t="shared" ref="AD209" ca="1" si="319">AC213</f>
        <v>0</v>
      </c>
      <c r="AE209" s="5">
        <f t="shared" ref="AE209" ca="1" si="320">AD213</f>
        <v>0</v>
      </c>
      <c r="AF209" s="5">
        <f t="shared" ref="AF209" ca="1" si="321">AE213</f>
        <v>0</v>
      </c>
      <c r="AG209" s="5">
        <f t="shared" ref="AG209" ca="1" si="322">AF213</f>
        <v>0</v>
      </c>
      <c r="AH209" s="5">
        <f t="shared" ref="AH209" ca="1" si="323">AG213</f>
        <v>3991000</v>
      </c>
      <c r="AI209" s="5">
        <f t="shared" ref="AI209" ca="1" si="324">AH213</f>
        <v>8075500</v>
      </c>
      <c r="AJ209" s="5">
        <f t="shared" ref="AJ209" ca="1" si="325">AI213</f>
        <v>10680000</v>
      </c>
      <c r="AK209" s="5">
        <f t="shared" ref="AK209" ca="1" si="326">AJ213</f>
        <v>12623840.415973334</v>
      </c>
      <c r="AL209" s="5">
        <f t="shared" ref="AL209" ca="1" si="327">AK213</f>
        <v>14655417.841373334</v>
      </c>
      <c r="AM209" s="5">
        <f t="shared" ref="AM209" ca="1" si="328">AL213</f>
        <v>15720326.582663335</v>
      </c>
      <c r="AN209" s="5">
        <f t="shared" ref="AN209" ca="1" si="329">AM213</f>
        <v>16235813.445053734</v>
      </c>
      <c r="AO209" s="5">
        <f t="shared" ref="AO209" ca="1" si="330">AN213</f>
        <v>16235813.445053734</v>
      </c>
      <c r="AP209" s="5">
        <f t="shared" ref="AP209" ca="1" si="331">AO213</f>
        <v>16235813.445053734</v>
      </c>
      <c r="AQ209" s="5">
        <f t="shared" ref="AQ209" ca="1" si="332">AP213</f>
        <v>16071357.196046332</v>
      </c>
      <c r="AR209" s="5">
        <f t="shared" ref="AR209" ca="1" si="333">AQ213</f>
        <v>14519906.815075668</v>
      </c>
      <c r="AS209" s="5">
        <f t="shared" ref="AS209" ca="1" si="334">AR213</f>
        <v>12234272.372971561</v>
      </c>
      <c r="AT209" s="5">
        <f t="shared" ref="AT209" ca="1" si="335">AS213</f>
        <v>10107344.255248476</v>
      </c>
      <c r="AU209" s="5">
        <f t="shared" ref="AU209" ca="1" si="336">AT213</f>
        <v>7224649.0116684297</v>
      </c>
      <c r="AV209" s="5">
        <f t="shared" ref="AV209" ca="1" si="337">AU213</f>
        <v>3698091.5970561807</v>
      </c>
      <c r="AW209" s="5">
        <f t="shared" ref="AW209" ca="1" si="338">AV213</f>
        <v>1059003.4641985069</v>
      </c>
      <c r="AX209" s="5">
        <f t="shared" ref="AX209" ca="1" si="339">AW213</f>
        <v>0</v>
      </c>
      <c r="AY209" s="5">
        <f t="shared" ref="AY209" ca="1" si="340">AX213</f>
        <v>0</v>
      </c>
      <c r="AZ209" s="5">
        <f t="shared" ref="AZ209" ca="1" si="341">AY213</f>
        <v>0</v>
      </c>
      <c r="BA209" s="5">
        <f t="shared" ref="BA209" ca="1" si="342">AZ213</f>
        <v>0</v>
      </c>
      <c r="BB209" s="5">
        <f t="shared" ref="BB209" ca="1" si="343">BA213</f>
        <v>0</v>
      </c>
      <c r="BC209" s="5">
        <f t="shared" ref="BC209" ca="1" si="344">BB213</f>
        <v>0</v>
      </c>
      <c r="BD209" s="5">
        <f t="shared" ref="BD209" ca="1" si="345">BC213</f>
        <v>0</v>
      </c>
      <c r="BE209" s="5">
        <f t="shared" ref="BE209" ca="1" si="346">BD213</f>
        <v>0</v>
      </c>
      <c r="BF209" s="5">
        <f t="shared" ref="BF209" ca="1" si="347">BE213</f>
        <v>0</v>
      </c>
      <c r="BG209" s="5">
        <f t="shared" ref="BG209" ca="1" si="348">BF213</f>
        <v>0</v>
      </c>
      <c r="BH209" s="5">
        <f t="shared" ref="BH209" ca="1" si="349">BG213</f>
        <v>0</v>
      </c>
      <c r="BI209" s="5">
        <f t="shared" ref="BI209" ca="1" si="350">BH213</f>
        <v>0</v>
      </c>
      <c r="BJ209" s="5">
        <f t="shared" ref="BJ209" ca="1" si="351">BI213</f>
        <v>0</v>
      </c>
      <c r="BK209" s="5">
        <f t="shared" ref="BK209" ca="1" si="352">BJ213</f>
        <v>0</v>
      </c>
      <c r="BL209" s="5">
        <f t="shared" ref="BL209" ca="1" si="353">BK213</f>
        <v>0</v>
      </c>
      <c r="BM209" s="5">
        <f t="shared" ref="BM209" ca="1" si="354">BL213</f>
        <v>0</v>
      </c>
      <c r="BN209" s="5">
        <f t="shared" ref="BN209" ca="1" si="355">BM213</f>
        <v>0</v>
      </c>
      <c r="BO209" s="5">
        <f t="shared" ref="BO209" ca="1" si="356">BN213</f>
        <v>0</v>
      </c>
      <c r="BP209" s="5">
        <f t="shared" ref="BP209" ca="1" si="357">BO213</f>
        <v>0</v>
      </c>
      <c r="BQ209" s="5">
        <f t="shared" ref="BQ209" ca="1" si="358">BP213</f>
        <v>0</v>
      </c>
      <c r="BR209" s="5">
        <f t="shared" ref="BR209" ca="1" si="359">BQ213</f>
        <v>0</v>
      </c>
      <c r="BS209" s="5">
        <f t="shared" ref="BS209" ca="1" si="360">BR213</f>
        <v>0</v>
      </c>
      <c r="BT209" s="5">
        <f t="shared" ref="BT209" ca="1" si="361">BS213</f>
        <v>0</v>
      </c>
      <c r="BU209" s="5">
        <f t="shared" ref="BU209" ca="1" si="362">BT213</f>
        <v>0</v>
      </c>
      <c r="BV209" s="5">
        <f t="shared" ref="BV209" ca="1" si="363">BU213</f>
        <v>0</v>
      </c>
      <c r="BW209" s="5">
        <f t="shared" ref="BW209" ca="1" si="364">BV213</f>
        <v>0</v>
      </c>
      <c r="BX209" s="5">
        <f t="shared" ref="BX209" ca="1" si="365">BW213</f>
        <v>0</v>
      </c>
      <c r="BY209" s="5">
        <f t="shared" ref="BY209" ca="1" si="366">BX213</f>
        <v>0</v>
      </c>
      <c r="BZ209" s="5">
        <f t="shared" ref="BZ209" ca="1" si="367">BY213</f>
        <v>0</v>
      </c>
      <c r="CA209" s="5">
        <f t="shared" ref="CA209" ca="1" si="368">BZ213</f>
        <v>0</v>
      </c>
      <c r="CB209" s="5">
        <f t="shared" ref="CB209" ca="1" si="369">CA213</f>
        <v>0</v>
      </c>
      <c r="CC209" s="5">
        <f t="shared" ref="CC209" ca="1" si="370">CB213</f>
        <v>0</v>
      </c>
      <c r="CD209" s="5">
        <f t="shared" ref="CD209" ca="1" si="371">CC213</f>
        <v>0</v>
      </c>
      <c r="CE209" s="5">
        <f t="shared" ref="CE209" ca="1" si="372">CD213</f>
        <v>0</v>
      </c>
      <c r="CF209" s="5">
        <f t="shared" ref="CF209" ca="1" si="373">CE213</f>
        <v>0</v>
      </c>
    </row>
    <row r="210" spans="2:84" x14ac:dyDescent="0.3">
      <c r="B210" s="13">
        <f>ROW()</f>
        <v>210</v>
      </c>
      <c r="H210" s="1" t="str">
        <f t="shared" si="315"/>
        <v>Овердрафт на покрытие кассового разрыва</v>
      </c>
      <c r="I210" s="1" t="s">
        <v>330</v>
      </c>
      <c r="M210" s="53" t="s">
        <v>18</v>
      </c>
      <c r="P210" s="72" t="str">
        <f>Lists!$AI$9</f>
        <v>CF(+)</v>
      </c>
      <c r="Q210" s="90">
        <v>2</v>
      </c>
      <c r="U210" s="5">
        <f t="shared" ref="U210:U215" ca="1" si="374">SUM(INDIRECT(ADDRESS($B210,$X$2)&amp;":"&amp;ADDRESS($B210,$X$2-1+$P$8)))</f>
        <v>16235813.445053734</v>
      </c>
      <c r="X210" s="5">
        <f ca="1">IF(X$4="",0,IF(X199&lt;0,-X199,0))</f>
        <v>0</v>
      </c>
      <c r="Y210" s="5">
        <f ca="1">IF(Y$4="",0,IF(X219+Y197&lt;0,-(X219+Y197),0))</f>
        <v>0</v>
      </c>
      <c r="Z210" s="5">
        <f t="shared" ref="Z210:BD210" ca="1" si="375">IF(Z$4="",0,IF(Y219+Z197&lt;0,-(Y219+Z197),0))</f>
        <v>0</v>
      </c>
      <c r="AA210" s="5">
        <f t="shared" ca="1" si="375"/>
        <v>0</v>
      </c>
      <c r="AB210" s="5">
        <f t="shared" ca="1" si="375"/>
        <v>0</v>
      </c>
      <c r="AC210" s="5">
        <f t="shared" ca="1" si="375"/>
        <v>0</v>
      </c>
      <c r="AD210" s="5">
        <f t="shared" ca="1" si="375"/>
        <v>0</v>
      </c>
      <c r="AE210" s="5">
        <f t="shared" ca="1" si="375"/>
        <v>0</v>
      </c>
      <c r="AF210" s="5">
        <f t="shared" ca="1" si="375"/>
        <v>0</v>
      </c>
      <c r="AG210" s="5">
        <f t="shared" ca="1" si="375"/>
        <v>3991000</v>
      </c>
      <c r="AH210" s="5">
        <f t="shared" ca="1" si="375"/>
        <v>4084500</v>
      </c>
      <c r="AI210" s="5">
        <f t="shared" ca="1" si="375"/>
        <v>2604500</v>
      </c>
      <c r="AJ210" s="5">
        <f t="shared" ca="1" si="375"/>
        <v>1943840.4159733329</v>
      </c>
      <c r="AK210" s="5">
        <f t="shared" ca="1" si="375"/>
        <v>2031577.4254000005</v>
      </c>
      <c r="AL210" s="5">
        <f t="shared" ca="1" si="375"/>
        <v>1064908.7412900003</v>
      </c>
      <c r="AM210" s="5">
        <f t="shared" ca="1" si="375"/>
        <v>515486.86239039805</v>
      </c>
      <c r="AN210" s="5">
        <f t="shared" ca="1" si="375"/>
        <v>0</v>
      </c>
      <c r="AO210" s="5">
        <f t="shared" ca="1" si="375"/>
        <v>0</v>
      </c>
      <c r="AP210" s="5">
        <f t="shared" ca="1" si="375"/>
        <v>0</v>
      </c>
      <c r="AQ210" s="5">
        <f t="shared" ca="1" si="375"/>
        <v>0</v>
      </c>
      <c r="AR210" s="5">
        <f t="shared" ca="1" si="375"/>
        <v>0</v>
      </c>
      <c r="AS210" s="5">
        <f t="shared" ca="1" si="375"/>
        <v>0</v>
      </c>
      <c r="AT210" s="5">
        <f t="shared" ca="1" si="375"/>
        <v>0</v>
      </c>
      <c r="AU210" s="5">
        <f t="shared" ca="1" si="375"/>
        <v>0</v>
      </c>
      <c r="AV210" s="5">
        <f t="shared" ca="1" si="375"/>
        <v>0</v>
      </c>
      <c r="AW210" s="5">
        <f t="shared" ca="1" si="375"/>
        <v>0</v>
      </c>
      <c r="AX210" s="5">
        <f t="shared" ca="1" si="375"/>
        <v>0</v>
      </c>
      <c r="AY210" s="5">
        <f t="shared" ca="1" si="375"/>
        <v>0</v>
      </c>
      <c r="AZ210" s="5">
        <f t="shared" ca="1" si="375"/>
        <v>0</v>
      </c>
      <c r="BA210" s="5">
        <f t="shared" ca="1" si="375"/>
        <v>0</v>
      </c>
      <c r="BB210" s="5">
        <f t="shared" ca="1" si="375"/>
        <v>0</v>
      </c>
      <c r="BC210" s="5">
        <f t="shared" ca="1" si="375"/>
        <v>0</v>
      </c>
      <c r="BD210" s="5">
        <f t="shared" ca="1" si="375"/>
        <v>0</v>
      </c>
      <c r="BE210" s="5">
        <f t="shared" ref="BE210:CF210" ca="1" si="376">IF(BE$4="",0,IF(BD219+BE197&lt;0,-(BD219+BE197),0))</f>
        <v>0</v>
      </c>
      <c r="BF210" s="5">
        <f t="shared" ca="1" si="376"/>
        <v>0</v>
      </c>
      <c r="BG210" s="5">
        <f t="shared" ca="1" si="376"/>
        <v>0</v>
      </c>
      <c r="BH210" s="5">
        <f t="shared" ca="1" si="376"/>
        <v>0</v>
      </c>
      <c r="BI210" s="5">
        <f t="shared" ca="1" si="376"/>
        <v>0</v>
      </c>
      <c r="BJ210" s="5">
        <f t="shared" ca="1" si="376"/>
        <v>0</v>
      </c>
      <c r="BK210" s="5">
        <f t="shared" ca="1" si="376"/>
        <v>0</v>
      </c>
      <c r="BL210" s="5">
        <f t="shared" ca="1" si="376"/>
        <v>0</v>
      </c>
      <c r="BM210" s="5">
        <f t="shared" ca="1" si="376"/>
        <v>0</v>
      </c>
      <c r="BN210" s="5">
        <f t="shared" ca="1" si="376"/>
        <v>0</v>
      </c>
      <c r="BO210" s="5">
        <f t="shared" ca="1" si="376"/>
        <v>0</v>
      </c>
      <c r="BP210" s="5">
        <f t="shared" ca="1" si="376"/>
        <v>0</v>
      </c>
      <c r="BQ210" s="5">
        <f t="shared" ca="1" si="376"/>
        <v>0</v>
      </c>
      <c r="BR210" s="5">
        <f t="shared" ca="1" si="376"/>
        <v>0</v>
      </c>
      <c r="BS210" s="5">
        <f t="shared" ca="1" si="376"/>
        <v>0</v>
      </c>
      <c r="BT210" s="5">
        <f t="shared" ca="1" si="376"/>
        <v>0</v>
      </c>
      <c r="BU210" s="5">
        <f t="shared" ca="1" si="376"/>
        <v>0</v>
      </c>
      <c r="BV210" s="5">
        <f t="shared" ca="1" si="376"/>
        <v>0</v>
      </c>
      <c r="BW210" s="5">
        <f t="shared" ca="1" si="376"/>
        <v>0</v>
      </c>
      <c r="BX210" s="5">
        <f t="shared" ca="1" si="376"/>
        <v>0</v>
      </c>
      <c r="BY210" s="5">
        <f t="shared" ca="1" si="376"/>
        <v>0</v>
      </c>
      <c r="BZ210" s="5">
        <f t="shared" ca="1" si="376"/>
        <v>0</v>
      </c>
      <c r="CA210" s="5">
        <f t="shared" ca="1" si="376"/>
        <v>0</v>
      </c>
      <c r="CB210" s="5">
        <f t="shared" ca="1" si="376"/>
        <v>0</v>
      </c>
      <c r="CC210" s="5">
        <f t="shared" ca="1" si="376"/>
        <v>0</v>
      </c>
      <c r="CD210" s="5">
        <f t="shared" ca="1" si="376"/>
        <v>0</v>
      </c>
      <c r="CE210" s="5">
        <f t="shared" ca="1" si="376"/>
        <v>0</v>
      </c>
      <c r="CF210" s="5">
        <f t="shared" ca="1" si="376"/>
        <v>0</v>
      </c>
    </row>
    <row r="211" spans="2:84" x14ac:dyDescent="0.3">
      <c r="B211" s="13">
        <f>ROW()</f>
        <v>211</v>
      </c>
      <c r="H211" s="1" t="str">
        <f t="shared" si="315"/>
        <v>Овердрафт на покрытие кассового разрыва</v>
      </c>
      <c r="I211" s="1" t="s">
        <v>331</v>
      </c>
      <c r="M211" s="53" t="s">
        <v>18</v>
      </c>
      <c r="P211" s="72" t="str">
        <f>Lists!$AI$10</f>
        <v>CF(-)</v>
      </c>
      <c r="Q211" s="90">
        <v>3</v>
      </c>
      <c r="U211" s="5">
        <f t="shared" ca="1" si="374"/>
        <v>16235813.445053734</v>
      </c>
      <c r="X211" s="5">
        <v>0</v>
      </c>
      <c r="Y211" s="5">
        <f ca="1">IF(Y$4="",0,IF(AND(Y197-Y215&gt;0,Y197-Y215&lt;X213),Y197-Y215,IF(AND(Y197-Y215&gt;0,Y197-Y215&gt;=X213),X213,0)))</f>
        <v>0</v>
      </c>
      <c r="Z211" s="5">
        <f t="shared" ref="Z211:BD211" ca="1" si="377">IF(Z$4="",0,IF(AND(Z197-Z215&gt;0,Z197-Z215&lt;Y213),Z197-Z215,IF(AND(Z197-Z215&gt;0,Z197-Z215&gt;=Y213),Y213,0)))</f>
        <v>0</v>
      </c>
      <c r="AA211" s="5">
        <f t="shared" ca="1" si="377"/>
        <v>0</v>
      </c>
      <c r="AB211" s="5">
        <f t="shared" ca="1" si="377"/>
        <v>0</v>
      </c>
      <c r="AC211" s="5">
        <f t="shared" ca="1" si="377"/>
        <v>0</v>
      </c>
      <c r="AD211" s="5">
        <f t="shared" ca="1" si="377"/>
        <v>0</v>
      </c>
      <c r="AE211" s="5">
        <f t="shared" ca="1" si="377"/>
        <v>0</v>
      </c>
      <c r="AF211" s="5">
        <f t="shared" ca="1" si="377"/>
        <v>0</v>
      </c>
      <c r="AG211" s="5">
        <f t="shared" ca="1" si="377"/>
        <v>0</v>
      </c>
      <c r="AH211" s="5">
        <f t="shared" ca="1" si="377"/>
        <v>0</v>
      </c>
      <c r="AI211" s="5">
        <f t="shared" ca="1" si="377"/>
        <v>0</v>
      </c>
      <c r="AJ211" s="5">
        <f t="shared" ca="1" si="377"/>
        <v>0</v>
      </c>
      <c r="AK211" s="5">
        <f t="shared" ca="1" si="377"/>
        <v>0</v>
      </c>
      <c r="AL211" s="5">
        <f t="shared" ca="1" si="377"/>
        <v>0</v>
      </c>
      <c r="AM211" s="5">
        <f t="shared" ca="1" si="377"/>
        <v>0</v>
      </c>
      <c r="AN211" s="5">
        <f t="shared" ca="1" si="377"/>
        <v>0</v>
      </c>
      <c r="AO211" s="5">
        <f t="shared" ca="1" si="377"/>
        <v>0</v>
      </c>
      <c r="AP211" s="5">
        <f t="shared" ca="1" si="377"/>
        <v>164456.24900740269</v>
      </c>
      <c r="AQ211" s="5">
        <f t="shared" ca="1" si="377"/>
        <v>1551450.3809706641</v>
      </c>
      <c r="AR211" s="5">
        <f t="shared" ca="1" si="377"/>
        <v>2285634.4421041058</v>
      </c>
      <c r="AS211" s="5">
        <f t="shared" ca="1" si="377"/>
        <v>2126928.1177230855</v>
      </c>
      <c r="AT211" s="5">
        <f t="shared" ca="1" si="377"/>
        <v>2882695.2435800461</v>
      </c>
      <c r="AU211" s="5">
        <f t="shared" ca="1" si="377"/>
        <v>3526557.414612249</v>
      </c>
      <c r="AV211" s="5">
        <f t="shared" ca="1" si="377"/>
        <v>2639088.1328576738</v>
      </c>
      <c r="AW211" s="5">
        <f t="shared" ca="1" si="377"/>
        <v>1059003.4641985069</v>
      </c>
      <c r="AX211" s="5">
        <f t="shared" ca="1" si="377"/>
        <v>0</v>
      </c>
      <c r="AY211" s="5">
        <f t="shared" ca="1" si="377"/>
        <v>0</v>
      </c>
      <c r="AZ211" s="5">
        <f t="shared" ca="1" si="377"/>
        <v>0</v>
      </c>
      <c r="BA211" s="5">
        <f t="shared" ca="1" si="377"/>
        <v>0</v>
      </c>
      <c r="BB211" s="5">
        <f t="shared" ca="1" si="377"/>
        <v>0</v>
      </c>
      <c r="BC211" s="5">
        <f t="shared" ca="1" si="377"/>
        <v>0</v>
      </c>
      <c r="BD211" s="5">
        <f t="shared" ca="1" si="377"/>
        <v>0</v>
      </c>
      <c r="BE211" s="5">
        <f t="shared" ref="BE211:CF211" ca="1" si="378">IF(BE$4="",0,IF(AND(BE197-BE215&gt;0,BE197-BE215&lt;BD213),BE197-BE215,IF(AND(BE197-BE215&gt;0,BE197-BE215&gt;=BD213),BD213,0)))</f>
        <v>0</v>
      </c>
      <c r="BF211" s="5">
        <f t="shared" ca="1" si="378"/>
        <v>0</v>
      </c>
      <c r="BG211" s="5">
        <f t="shared" ca="1" si="378"/>
        <v>0</v>
      </c>
      <c r="BH211" s="5">
        <f t="shared" ca="1" si="378"/>
        <v>0</v>
      </c>
      <c r="BI211" s="5">
        <f t="shared" ca="1" si="378"/>
        <v>0</v>
      </c>
      <c r="BJ211" s="5">
        <f t="shared" ca="1" si="378"/>
        <v>0</v>
      </c>
      <c r="BK211" s="5">
        <f t="shared" ca="1" si="378"/>
        <v>0</v>
      </c>
      <c r="BL211" s="5">
        <f t="shared" ca="1" si="378"/>
        <v>0</v>
      </c>
      <c r="BM211" s="5">
        <f t="shared" ca="1" si="378"/>
        <v>0</v>
      </c>
      <c r="BN211" s="5">
        <f t="shared" ca="1" si="378"/>
        <v>0</v>
      </c>
      <c r="BO211" s="5">
        <f t="shared" ca="1" si="378"/>
        <v>0</v>
      </c>
      <c r="BP211" s="5">
        <f t="shared" ca="1" si="378"/>
        <v>0</v>
      </c>
      <c r="BQ211" s="5">
        <f t="shared" ca="1" si="378"/>
        <v>0</v>
      </c>
      <c r="BR211" s="5">
        <f t="shared" ca="1" si="378"/>
        <v>0</v>
      </c>
      <c r="BS211" s="5">
        <f t="shared" ca="1" si="378"/>
        <v>0</v>
      </c>
      <c r="BT211" s="5">
        <f t="shared" ca="1" si="378"/>
        <v>0</v>
      </c>
      <c r="BU211" s="5">
        <f t="shared" ca="1" si="378"/>
        <v>0</v>
      </c>
      <c r="BV211" s="5">
        <f t="shared" ca="1" si="378"/>
        <v>0</v>
      </c>
      <c r="BW211" s="5">
        <f t="shared" ca="1" si="378"/>
        <v>0</v>
      </c>
      <c r="BX211" s="5">
        <f t="shared" ca="1" si="378"/>
        <v>0</v>
      </c>
      <c r="BY211" s="5">
        <f t="shared" ca="1" si="378"/>
        <v>0</v>
      </c>
      <c r="BZ211" s="5">
        <f t="shared" ca="1" si="378"/>
        <v>0</v>
      </c>
      <c r="CA211" s="5">
        <f t="shared" ca="1" si="378"/>
        <v>0</v>
      </c>
      <c r="CB211" s="5">
        <f t="shared" ca="1" si="378"/>
        <v>0</v>
      </c>
      <c r="CC211" s="5">
        <f t="shared" ca="1" si="378"/>
        <v>0</v>
      </c>
      <c r="CD211" s="5">
        <f t="shared" ca="1" si="378"/>
        <v>0</v>
      </c>
      <c r="CE211" s="5">
        <f t="shared" ca="1" si="378"/>
        <v>0</v>
      </c>
      <c r="CF211" s="5">
        <f t="shared" ca="1" si="378"/>
        <v>0</v>
      </c>
    </row>
    <row r="212" spans="2:84" x14ac:dyDescent="0.3">
      <c r="B212" s="13">
        <f>ROW()</f>
        <v>212</v>
      </c>
      <c r="H212" s="1" t="str">
        <f t="shared" si="315"/>
        <v>Овердрафт на покрытие кассового разрыва</v>
      </c>
      <c r="I212" s="1" t="s">
        <v>332</v>
      </c>
      <c r="M212" s="53" t="s">
        <v>18</v>
      </c>
      <c r="P212" s="72" t="str">
        <f>Lists!$AI$11</f>
        <v>CF</v>
      </c>
      <c r="Q212" s="90">
        <v>4</v>
      </c>
      <c r="U212" s="5">
        <f t="shared" ca="1" si="374"/>
        <v>0</v>
      </c>
      <c r="X212" s="5">
        <f ca="1">IF(X$4="",0,X210-X211)</f>
        <v>0</v>
      </c>
      <c r="Y212" s="5">
        <f ca="1">IF(Y$4="",0,Y210-Y211)</f>
        <v>0</v>
      </c>
      <c r="Z212" s="5">
        <f t="shared" ref="Z212:AA212" ca="1" si="379">IF(Z$4="",0,Z210-Z211)</f>
        <v>0</v>
      </c>
      <c r="AA212" s="5">
        <f t="shared" ca="1" si="379"/>
        <v>0</v>
      </c>
      <c r="AB212" s="5">
        <f t="shared" ref="AB212:CF212" ca="1" si="380">IF(AB$4="",0,AB210-AB211)</f>
        <v>0</v>
      </c>
      <c r="AC212" s="5">
        <f t="shared" ca="1" si="380"/>
        <v>0</v>
      </c>
      <c r="AD212" s="5">
        <f t="shared" ca="1" si="380"/>
        <v>0</v>
      </c>
      <c r="AE212" s="5">
        <f t="shared" ca="1" si="380"/>
        <v>0</v>
      </c>
      <c r="AF212" s="5">
        <f t="shared" ca="1" si="380"/>
        <v>0</v>
      </c>
      <c r="AG212" s="5">
        <f t="shared" ca="1" si="380"/>
        <v>3991000</v>
      </c>
      <c r="AH212" s="5">
        <f t="shared" ca="1" si="380"/>
        <v>4084500</v>
      </c>
      <c r="AI212" s="5">
        <f t="shared" ca="1" si="380"/>
        <v>2604500</v>
      </c>
      <c r="AJ212" s="5">
        <f t="shared" ca="1" si="380"/>
        <v>1943840.4159733329</v>
      </c>
      <c r="AK212" s="5">
        <f t="shared" ca="1" si="380"/>
        <v>2031577.4254000005</v>
      </c>
      <c r="AL212" s="5">
        <f t="shared" ca="1" si="380"/>
        <v>1064908.7412900003</v>
      </c>
      <c r="AM212" s="5">
        <f t="shared" ca="1" si="380"/>
        <v>515486.86239039805</v>
      </c>
      <c r="AN212" s="5">
        <f t="shared" ca="1" si="380"/>
        <v>0</v>
      </c>
      <c r="AO212" s="5">
        <f t="shared" ca="1" si="380"/>
        <v>0</v>
      </c>
      <c r="AP212" s="5">
        <f t="shared" ca="1" si="380"/>
        <v>-164456.24900740269</v>
      </c>
      <c r="AQ212" s="5">
        <f t="shared" ca="1" si="380"/>
        <v>-1551450.3809706641</v>
      </c>
      <c r="AR212" s="5">
        <f t="shared" ca="1" si="380"/>
        <v>-2285634.4421041058</v>
      </c>
      <c r="AS212" s="5">
        <f t="shared" ca="1" si="380"/>
        <v>-2126928.1177230855</v>
      </c>
      <c r="AT212" s="5">
        <f t="shared" ca="1" si="380"/>
        <v>-2882695.2435800461</v>
      </c>
      <c r="AU212" s="5">
        <f t="shared" ca="1" si="380"/>
        <v>-3526557.414612249</v>
      </c>
      <c r="AV212" s="5">
        <f t="shared" ca="1" si="380"/>
        <v>-2639088.1328576738</v>
      </c>
      <c r="AW212" s="5">
        <f t="shared" ca="1" si="380"/>
        <v>-1059003.4641985069</v>
      </c>
      <c r="AX212" s="5">
        <f t="shared" ca="1" si="380"/>
        <v>0</v>
      </c>
      <c r="AY212" s="5">
        <f t="shared" ca="1" si="380"/>
        <v>0</v>
      </c>
      <c r="AZ212" s="5">
        <f t="shared" ca="1" si="380"/>
        <v>0</v>
      </c>
      <c r="BA212" s="5">
        <f t="shared" ca="1" si="380"/>
        <v>0</v>
      </c>
      <c r="BB212" s="5">
        <f t="shared" ca="1" si="380"/>
        <v>0</v>
      </c>
      <c r="BC212" s="5">
        <f t="shared" ca="1" si="380"/>
        <v>0</v>
      </c>
      <c r="BD212" s="5">
        <f t="shared" ca="1" si="380"/>
        <v>0</v>
      </c>
      <c r="BE212" s="5">
        <f t="shared" ca="1" si="380"/>
        <v>0</v>
      </c>
      <c r="BF212" s="5">
        <f t="shared" ca="1" si="380"/>
        <v>0</v>
      </c>
      <c r="BG212" s="5">
        <f t="shared" ca="1" si="380"/>
        <v>0</v>
      </c>
      <c r="BH212" s="5">
        <f t="shared" ca="1" si="380"/>
        <v>0</v>
      </c>
      <c r="BI212" s="5">
        <f t="shared" ca="1" si="380"/>
        <v>0</v>
      </c>
      <c r="BJ212" s="5">
        <f t="shared" ca="1" si="380"/>
        <v>0</v>
      </c>
      <c r="BK212" s="5">
        <f t="shared" ca="1" si="380"/>
        <v>0</v>
      </c>
      <c r="BL212" s="5">
        <f t="shared" ca="1" si="380"/>
        <v>0</v>
      </c>
      <c r="BM212" s="5">
        <f t="shared" ca="1" si="380"/>
        <v>0</v>
      </c>
      <c r="BN212" s="5">
        <f t="shared" ca="1" si="380"/>
        <v>0</v>
      </c>
      <c r="BO212" s="5">
        <f t="shared" ca="1" si="380"/>
        <v>0</v>
      </c>
      <c r="BP212" s="5">
        <f t="shared" ca="1" si="380"/>
        <v>0</v>
      </c>
      <c r="BQ212" s="5">
        <f t="shared" ca="1" si="380"/>
        <v>0</v>
      </c>
      <c r="BR212" s="5">
        <f t="shared" ca="1" si="380"/>
        <v>0</v>
      </c>
      <c r="BS212" s="5">
        <f t="shared" ca="1" si="380"/>
        <v>0</v>
      </c>
      <c r="BT212" s="5">
        <f t="shared" ca="1" si="380"/>
        <v>0</v>
      </c>
      <c r="BU212" s="5">
        <f t="shared" ca="1" si="380"/>
        <v>0</v>
      </c>
      <c r="BV212" s="5">
        <f t="shared" ca="1" si="380"/>
        <v>0</v>
      </c>
      <c r="BW212" s="5">
        <f t="shared" ca="1" si="380"/>
        <v>0</v>
      </c>
      <c r="BX212" s="5">
        <f t="shared" ca="1" si="380"/>
        <v>0</v>
      </c>
      <c r="BY212" s="5">
        <f t="shared" ca="1" si="380"/>
        <v>0</v>
      </c>
      <c r="BZ212" s="5">
        <f t="shared" ca="1" si="380"/>
        <v>0</v>
      </c>
      <c r="CA212" s="5">
        <f t="shared" ca="1" si="380"/>
        <v>0</v>
      </c>
      <c r="CB212" s="5">
        <f t="shared" ca="1" si="380"/>
        <v>0</v>
      </c>
      <c r="CC212" s="5">
        <f t="shared" ca="1" si="380"/>
        <v>0</v>
      </c>
      <c r="CD212" s="5">
        <f t="shared" ca="1" si="380"/>
        <v>0</v>
      </c>
      <c r="CE212" s="5">
        <f t="shared" ca="1" si="380"/>
        <v>0</v>
      </c>
      <c r="CF212" s="5">
        <f t="shared" ca="1" si="380"/>
        <v>0</v>
      </c>
    </row>
    <row r="213" spans="2:84" x14ac:dyDescent="0.3">
      <c r="B213" s="13">
        <f>ROW()</f>
        <v>213</v>
      </c>
      <c r="H213" s="1" t="str">
        <f t="shared" si="315"/>
        <v>Овердрафт на покрытие кассового разрыва</v>
      </c>
      <c r="I213" s="1" t="s">
        <v>333</v>
      </c>
      <c r="M213" s="53" t="s">
        <v>18</v>
      </c>
      <c r="P213" s="72" t="str">
        <f>Lists!$AI$8</f>
        <v>BS</v>
      </c>
      <c r="Q213" s="90">
        <v>5</v>
      </c>
      <c r="U213" s="5">
        <f ca="1">INDIRECT(ADDRESS($B213,$X$2-1+$P$8))</f>
        <v>0</v>
      </c>
      <c r="X213" s="5">
        <f ca="1">IF(X$4="",0,X209+X212)</f>
        <v>0</v>
      </c>
      <c r="Y213" s="5">
        <f ca="1">IF(Y$4="",0,Y209+Y212)</f>
        <v>0</v>
      </c>
      <c r="Z213" s="5">
        <f t="shared" ref="Z213:AA213" ca="1" si="381">IF(Z$4="",0,Z209+Z212)</f>
        <v>0</v>
      </c>
      <c r="AA213" s="5">
        <f t="shared" ca="1" si="381"/>
        <v>0</v>
      </c>
      <c r="AB213" s="5">
        <f t="shared" ref="AB213:CF213" ca="1" si="382">IF(AB$4="",0,AB209+AB212)</f>
        <v>0</v>
      </c>
      <c r="AC213" s="5">
        <f t="shared" ca="1" si="382"/>
        <v>0</v>
      </c>
      <c r="AD213" s="5">
        <f t="shared" ca="1" si="382"/>
        <v>0</v>
      </c>
      <c r="AE213" s="5">
        <f t="shared" ca="1" si="382"/>
        <v>0</v>
      </c>
      <c r="AF213" s="5">
        <f t="shared" ca="1" si="382"/>
        <v>0</v>
      </c>
      <c r="AG213" s="5">
        <f t="shared" ca="1" si="382"/>
        <v>3991000</v>
      </c>
      <c r="AH213" s="5">
        <f t="shared" ca="1" si="382"/>
        <v>8075500</v>
      </c>
      <c r="AI213" s="5">
        <f t="shared" ca="1" si="382"/>
        <v>10680000</v>
      </c>
      <c r="AJ213" s="5">
        <f t="shared" ca="1" si="382"/>
        <v>12623840.415973334</v>
      </c>
      <c r="AK213" s="5">
        <f t="shared" ca="1" si="382"/>
        <v>14655417.841373334</v>
      </c>
      <c r="AL213" s="5">
        <f t="shared" ca="1" si="382"/>
        <v>15720326.582663335</v>
      </c>
      <c r="AM213" s="5">
        <f t="shared" ca="1" si="382"/>
        <v>16235813.445053734</v>
      </c>
      <c r="AN213" s="5">
        <f t="shared" ca="1" si="382"/>
        <v>16235813.445053734</v>
      </c>
      <c r="AO213" s="5">
        <f t="shared" ca="1" si="382"/>
        <v>16235813.445053734</v>
      </c>
      <c r="AP213" s="5">
        <f t="shared" ca="1" si="382"/>
        <v>16071357.196046332</v>
      </c>
      <c r="AQ213" s="5">
        <f t="shared" ca="1" si="382"/>
        <v>14519906.815075668</v>
      </c>
      <c r="AR213" s="5">
        <f t="shared" ca="1" si="382"/>
        <v>12234272.372971561</v>
      </c>
      <c r="AS213" s="5">
        <f t="shared" ca="1" si="382"/>
        <v>10107344.255248476</v>
      </c>
      <c r="AT213" s="5">
        <f t="shared" ca="1" si="382"/>
        <v>7224649.0116684297</v>
      </c>
      <c r="AU213" s="5">
        <f t="shared" ca="1" si="382"/>
        <v>3698091.5970561807</v>
      </c>
      <c r="AV213" s="5">
        <f t="shared" ca="1" si="382"/>
        <v>1059003.4641985069</v>
      </c>
      <c r="AW213" s="5">
        <f t="shared" ca="1" si="382"/>
        <v>0</v>
      </c>
      <c r="AX213" s="5">
        <f t="shared" ca="1" si="382"/>
        <v>0</v>
      </c>
      <c r="AY213" s="5">
        <f t="shared" ca="1" si="382"/>
        <v>0</v>
      </c>
      <c r="AZ213" s="5">
        <f t="shared" ca="1" si="382"/>
        <v>0</v>
      </c>
      <c r="BA213" s="5">
        <f t="shared" ca="1" si="382"/>
        <v>0</v>
      </c>
      <c r="BB213" s="5">
        <f t="shared" ca="1" si="382"/>
        <v>0</v>
      </c>
      <c r="BC213" s="5">
        <f t="shared" ca="1" si="382"/>
        <v>0</v>
      </c>
      <c r="BD213" s="5">
        <f t="shared" ca="1" si="382"/>
        <v>0</v>
      </c>
      <c r="BE213" s="5">
        <f t="shared" ca="1" si="382"/>
        <v>0</v>
      </c>
      <c r="BF213" s="5">
        <f t="shared" ca="1" si="382"/>
        <v>0</v>
      </c>
      <c r="BG213" s="5">
        <f t="shared" ca="1" si="382"/>
        <v>0</v>
      </c>
      <c r="BH213" s="5">
        <f t="shared" ca="1" si="382"/>
        <v>0</v>
      </c>
      <c r="BI213" s="5">
        <f t="shared" ca="1" si="382"/>
        <v>0</v>
      </c>
      <c r="BJ213" s="5">
        <f t="shared" ca="1" si="382"/>
        <v>0</v>
      </c>
      <c r="BK213" s="5">
        <f t="shared" ca="1" si="382"/>
        <v>0</v>
      </c>
      <c r="BL213" s="5">
        <f t="shared" ca="1" si="382"/>
        <v>0</v>
      </c>
      <c r="BM213" s="5">
        <f t="shared" ca="1" si="382"/>
        <v>0</v>
      </c>
      <c r="BN213" s="5">
        <f t="shared" ca="1" si="382"/>
        <v>0</v>
      </c>
      <c r="BO213" s="5">
        <f t="shared" ca="1" si="382"/>
        <v>0</v>
      </c>
      <c r="BP213" s="5">
        <f t="shared" ca="1" si="382"/>
        <v>0</v>
      </c>
      <c r="BQ213" s="5">
        <f t="shared" ca="1" si="382"/>
        <v>0</v>
      </c>
      <c r="BR213" s="5">
        <f t="shared" ca="1" si="382"/>
        <v>0</v>
      </c>
      <c r="BS213" s="5">
        <f t="shared" ca="1" si="382"/>
        <v>0</v>
      </c>
      <c r="BT213" s="5">
        <f t="shared" ca="1" si="382"/>
        <v>0</v>
      </c>
      <c r="BU213" s="5">
        <f t="shared" ca="1" si="382"/>
        <v>0</v>
      </c>
      <c r="BV213" s="5">
        <f t="shared" ca="1" si="382"/>
        <v>0</v>
      </c>
      <c r="BW213" s="5">
        <f t="shared" ca="1" si="382"/>
        <v>0</v>
      </c>
      <c r="BX213" s="5">
        <f t="shared" ca="1" si="382"/>
        <v>0</v>
      </c>
      <c r="BY213" s="5">
        <f t="shared" ca="1" si="382"/>
        <v>0</v>
      </c>
      <c r="BZ213" s="5">
        <f t="shared" ca="1" si="382"/>
        <v>0</v>
      </c>
      <c r="CA213" s="5">
        <f t="shared" ca="1" si="382"/>
        <v>0</v>
      </c>
      <c r="CB213" s="5">
        <f t="shared" ca="1" si="382"/>
        <v>0</v>
      </c>
      <c r="CC213" s="5">
        <f t="shared" ca="1" si="382"/>
        <v>0</v>
      </c>
      <c r="CD213" s="5">
        <f t="shared" ca="1" si="382"/>
        <v>0</v>
      </c>
      <c r="CE213" s="5">
        <f t="shared" ca="1" si="382"/>
        <v>0</v>
      </c>
      <c r="CF213" s="5">
        <f t="shared" ca="1" si="382"/>
        <v>0</v>
      </c>
    </row>
    <row r="214" spans="2:84" x14ac:dyDescent="0.3">
      <c r="B214" s="13">
        <f>ROW()</f>
        <v>214</v>
      </c>
      <c r="H214" s="1" t="str">
        <f t="shared" si="315"/>
        <v>Овердрафт на покрытие кассового разрыва</v>
      </c>
      <c r="I214" s="1" t="s">
        <v>334</v>
      </c>
      <c r="M214" s="53" t="s">
        <v>18</v>
      </c>
      <c r="P214" s="72" t="str">
        <f>Lists!$AI$13</f>
        <v>PL(-)</v>
      </c>
      <c r="Q214" s="90">
        <v>6</v>
      </c>
      <c r="U214" s="5">
        <f t="shared" ca="1" si="374"/>
        <v>1956039.6333249011</v>
      </c>
      <c r="X214" s="5">
        <f ca="1">IF(X$4="",0,(W213+X210)*$P208/12)</f>
        <v>0</v>
      </c>
      <c r="Y214" s="5">
        <f ca="1">IF(Y$4="",0,(X213+Y210)*$P208/12)</f>
        <v>0</v>
      </c>
      <c r="Z214" s="5">
        <f t="shared" ref="Z214:AA214" ca="1" si="383">IF(Z$4="",0,(Y213+Z210)*$P208/12)</f>
        <v>0</v>
      </c>
      <c r="AA214" s="5">
        <f t="shared" ca="1" si="383"/>
        <v>0</v>
      </c>
      <c r="AB214" s="5">
        <f t="shared" ref="AB214" ca="1" si="384">IF(AB$4="",0,(AA213+AB210)*$P208/12)</f>
        <v>0</v>
      </c>
      <c r="AC214" s="5">
        <f t="shared" ref="AC214" ca="1" si="385">IF(AC$4="",0,(AB213+AC210)*$P208/12)</f>
        <v>0</v>
      </c>
      <c r="AD214" s="5">
        <f t="shared" ref="AD214" ca="1" si="386">IF(AD$4="",0,(AC213+AD210)*$P208/12)</f>
        <v>0</v>
      </c>
      <c r="AE214" s="5">
        <f t="shared" ref="AE214" ca="1" si="387">IF(AE$4="",0,(AD213+AE210)*$P208/12)</f>
        <v>0</v>
      </c>
      <c r="AF214" s="5">
        <f t="shared" ref="AF214" ca="1" si="388">IF(AF$4="",0,(AE213+AF210)*$P208/12)</f>
        <v>0</v>
      </c>
      <c r="AG214" s="5">
        <f t="shared" ref="AG214" ca="1" si="389">IF(AG$4="",0,(AF213+AG210)*$P208/12)</f>
        <v>39910</v>
      </c>
      <c r="AH214" s="5">
        <f t="shared" ref="AH214" ca="1" si="390">IF(AH$4="",0,(AG213+AH210)*$P208/12)</f>
        <v>80755</v>
      </c>
      <c r="AI214" s="5">
        <f t="shared" ref="AI214" ca="1" si="391">IF(AI$4="",0,(AH213+AI210)*$P208/12)</f>
        <v>106800</v>
      </c>
      <c r="AJ214" s="5">
        <f t="shared" ref="AJ214" ca="1" si="392">IF(AJ$4="",0,(AI213+AJ210)*$P208/12)</f>
        <v>126238.40415973333</v>
      </c>
      <c r="AK214" s="5">
        <f t="shared" ref="AK214" ca="1" si="393">IF(AK$4="",0,(AJ213+AK210)*$P208/12)</f>
        <v>146554.17841373335</v>
      </c>
      <c r="AL214" s="5">
        <f t="shared" ref="AL214" ca="1" si="394">IF(AL$4="",0,(AK213+AL210)*$P208/12)</f>
        <v>157203.26582663335</v>
      </c>
      <c r="AM214" s="5">
        <f t="shared" ref="AM214" ca="1" si="395">IF(AM$4="",0,(AL213+AM210)*$P208/12)</f>
        <v>162358.13445053733</v>
      </c>
      <c r="AN214" s="5">
        <f t="shared" ref="AN214" ca="1" si="396">IF(AN$4="",0,(AM213+AN210)*$P208/12)</f>
        <v>162358.13445053733</v>
      </c>
      <c r="AO214" s="5">
        <f t="shared" ref="AO214" ca="1" si="397">IF(AO$4="",0,(AN213+AO210)*$P208/12)</f>
        <v>162358.13445053733</v>
      </c>
      <c r="AP214" s="5">
        <f t="shared" ref="AP214" ca="1" si="398">IF(AP$4="",0,(AO213+AP210)*$P208/12)</f>
        <v>162358.13445053733</v>
      </c>
      <c r="AQ214" s="5">
        <f t="shared" ref="AQ214" ca="1" si="399">IF(AQ$4="",0,(AP213+AQ210)*$P208/12)</f>
        <v>160713.57196046331</v>
      </c>
      <c r="AR214" s="5">
        <f t="shared" ref="AR214" ca="1" si="400">IF(AR$4="",0,(AQ213+AR210)*$P208/12)</f>
        <v>145199.06815075668</v>
      </c>
      <c r="AS214" s="5">
        <f t="shared" ref="AS214" ca="1" si="401">IF(AS$4="",0,(AR213+AS210)*$P208/12)</f>
        <v>122342.72372971561</v>
      </c>
      <c r="AT214" s="5">
        <f t="shared" ref="AT214" ca="1" si="402">IF(AT$4="",0,(AS213+AT210)*$P208/12)</f>
        <v>101073.44255248475</v>
      </c>
      <c r="AU214" s="5">
        <f t="shared" ref="AU214" ca="1" si="403">IF(AU$4="",0,(AT213+AU210)*$P208/12)</f>
        <v>72246.49011668429</v>
      </c>
      <c r="AV214" s="5">
        <f t="shared" ref="AV214" ca="1" si="404">IF(AV$4="",0,(AU213+AV210)*$P208/12)</f>
        <v>36980.915970561808</v>
      </c>
      <c r="AW214" s="5">
        <f t="shared" ref="AW214" ca="1" si="405">IF(AW$4="",0,(AV213+AW210)*$P208/12)</f>
        <v>10590.034641985068</v>
      </c>
      <c r="AX214" s="5">
        <f t="shared" ref="AX214" ca="1" si="406">IF(AX$4="",0,(AW213+AX210)*$P208/12)</f>
        <v>0</v>
      </c>
      <c r="AY214" s="5">
        <f t="shared" ref="AY214" ca="1" si="407">IF(AY$4="",0,(AX213+AY210)*$P208/12)</f>
        <v>0</v>
      </c>
      <c r="AZ214" s="5">
        <f t="shared" ref="AZ214" ca="1" si="408">IF(AZ$4="",0,(AY213+AZ210)*$P208/12)</f>
        <v>0</v>
      </c>
      <c r="BA214" s="5">
        <f t="shared" ref="BA214" ca="1" si="409">IF(BA$4="",0,(AZ213+BA210)*$P208/12)</f>
        <v>0</v>
      </c>
      <c r="BB214" s="5">
        <f t="shared" ref="BB214" ca="1" si="410">IF(BB$4="",0,(BA213+BB210)*$P208/12)</f>
        <v>0</v>
      </c>
      <c r="BC214" s="5">
        <f t="shared" ref="BC214" ca="1" si="411">IF(BC$4="",0,(BB213+BC210)*$P208/12)</f>
        <v>0</v>
      </c>
      <c r="BD214" s="5">
        <f t="shared" ref="BD214" ca="1" si="412">IF(BD$4="",0,(BC213+BD210)*$P208/12)</f>
        <v>0</v>
      </c>
      <c r="BE214" s="5">
        <f t="shared" ref="BE214" ca="1" si="413">IF(BE$4="",0,(BD213+BE210)*$P208/12)</f>
        <v>0</v>
      </c>
      <c r="BF214" s="5">
        <f t="shared" ref="BF214" ca="1" si="414">IF(BF$4="",0,(BE213+BF210)*$P208/12)</f>
        <v>0</v>
      </c>
      <c r="BG214" s="5">
        <f t="shared" ref="BG214" ca="1" si="415">IF(BG$4="",0,(BF213+BG210)*$P208/12)</f>
        <v>0</v>
      </c>
      <c r="BH214" s="5">
        <f t="shared" ref="BH214" ca="1" si="416">IF(BH$4="",0,(BG213+BH210)*$P208/12)</f>
        <v>0</v>
      </c>
      <c r="BI214" s="5">
        <f t="shared" ref="BI214" ca="1" si="417">IF(BI$4="",0,(BH213+BI210)*$P208/12)</f>
        <v>0</v>
      </c>
      <c r="BJ214" s="5">
        <f t="shared" ref="BJ214" ca="1" si="418">IF(BJ$4="",0,(BI213+BJ210)*$P208/12)</f>
        <v>0</v>
      </c>
      <c r="BK214" s="5">
        <f t="shared" ref="BK214" ca="1" si="419">IF(BK$4="",0,(BJ213+BK210)*$P208/12)</f>
        <v>0</v>
      </c>
      <c r="BL214" s="5">
        <f t="shared" ref="BL214" ca="1" si="420">IF(BL$4="",0,(BK213+BL210)*$P208/12)</f>
        <v>0</v>
      </c>
      <c r="BM214" s="5">
        <f t="shared" ref="BM214" ca="1" si="421">IF(BM$4="",0,(BL213+BM210)*$P208/12)</f>
        <v>0</v>
      </c>
      <c r="BN214" s="5">
        <f t="shared" ref="BN214" ca="1" si="422">IF(BN$4="",0,(BM213+BN210)*$P208/12)</f>
        <v>0</v>
      </c>
      <c r="BO214" s="5">
        <f t="shared" ref="BO214" ca="1" si="423">IF(BO$4="",0,(BN213+BO210)*$P208/12)</f>
        <v>0</v>
      </c>
      <c r="BP214" s="5">
        <f t="shared" ref="BP214" ca="1" si="424">IF(BP$4="",0,(BO213+BP210)*$P208/12)</f>
        <v>0</v>
      </c>
      <c r="BQ214" s="5">
        <f t="shared" ref="BQ214" ca="1" si="425">IF(BQ$4="",0,(BP213+BQ210)*$P208/12)</f>
        <v>0</v>
      </c>
      <c r="BR214" s="5">
        <f t="shared" ref="BR214" ca="1" si="426">IF(BR$4="",0,(BQ213+BR210)*$P208/12)</f>
        <v>0</v>
      </c>
      <c r="BS214" s="5">
        <f t="shared" ref="BS214" ca="1" si="427">IF(BS$4="",0,(BR213+BS210)*$P208/12)</f>
        <v>0</v>
      </c>
      <c r="BT214" s="5">
        <f t="shared" ref="BT214" ca="1" si="428">IF(BT$4="",0,(BS213+BT210)*$P208/12)</f>
        <v>0</v>
      </c>
      <c r="BU214" s="5">
        <f t="shared" ref="BU214" ca="1" si="429">IF(BU$4="",0,(BT213+BU210)*$P208/12)</f>
        <v>0</v>
      </c>
      <c r="BV214" s="5">
        <f t="shared" ref="BV214" ca="1" si="430">IF(BV$4="",0,(BU213+BV210)*$P208/12)</f>
        <v>0</v>
      </c>
      <c r="BW214" s="5">
        <f t="shared" ref="BW214" ca="1" si="431">IF(BW$4="",0,(BV213+BW210)*$P208/12)</f>
        <v>0</v>
      </c>
      <c r="BX214" s="5">
        <f t="shared" ref="BX214" ca="1" si="432">IF(BX$4="",0,(BW213+BX210)*$P208/12)</f>
        <v>0</v>
      </c>
      <c r="BY214" s="5">
        <f t="shared" ref="BY214" ca="1" si="433">IF(BY$4="",0,(BX213+BY210)*$P208/12)</f>
        <v>0</v>
      </c>
      <c r="BZ214" s="5">
        <f t="shared" ref="BZ214" ca="1" si="434">IF(BZ$4="",0,(BY213+BZ210)*$P208/12)</f>
        <v>0</v>
      </c>
      <c r="CA214" s="5">
        <f t="shared" ref="CA214" ca="1" si="435">IF(CA$4="",0,(BZ213+CA210)*$P208/12)</f>
        <v>0</v>
      </c>
      <c r="CB214" s="5">
        <f t="shared" ref="CB214" ca="1" si="436">IF(CB$4="",0,(CA213+CB210)*$P208/12)</f>
        <v>0</v>
      </c>
      <c r="CC214" s="5">
        <f t="shared" ref="CC214" ca="1" si="437">IF(CC$4="",0,(CB213+CC210)*$P208/12)</f>
        <v>0</v>
      </c>
      <c r="CD214" s="5">
        <f t="shared" ref="CD214" ca="1" si="438">IF(CD$4="",0,(CC213+CD210)*$P208/12)</f>
        <v>0</v>
      </c>
      <c r="CE214" s="5">
        <f t="shared" ref="CE214" ca="1" si="439">IF(CE$4="",0,(CD213+CE210)*$P208/12)</f>
        <v>0</v>
      </c>
      <c r="CF214" s="5">
        <f t="shared" ref="CF214" ca="1" si="440">IF(CF$4="",0,(CE213+CF210)*$P208/12)</f>
        <v>0</v>
      </c>
    </row>
    <row r="215" spans="2:84" x14ac:dyDescent="0.3">
      <c r="B215" s="13">
        <f>ROW()</f>
        <v>215</v>
      </c>
      <c r="H215" s="1" t="str">
        <f t="shared" si="315"/>
        <v>Овердрафт на покрытие кассового разрыва</v>
      </c>
      <c r="I215" s="1" t="s">
        <v>335</v>
      </c>
      <c r="M215" s="53" t="s">
        <v>18</v>
      </c>
      <c r="P215" s="72" t="str">
        <f>Lists!$AI$10</f>
        <v>CF(-)</v>
      </c>
      <c r="Q215" s="90">
        <v>7</v>
      </c>
      <c r="U215" s="5">
        <f t="shared" ca="1" si="374"/>
        <v>1956039.6333249011</v>
      </c>
      <c r="X215" s="5">
        <v>0</v>
      </c>
      <c r="Y215" s="5">
        <f ca="1">IF(Y$4="",0,IF(AND(Y197&gt;0,Y197&lt;(SUM($W214:Y214)-SUM($W215:X215))),Y197,IF(AND(Y197&gt;0,Y197&gt;=(SUM($W214:Y214)-SUM($W215:X215))),SUM($W214:Y214)-SUM($W215:X215),0)))</f>
        <v>0</v>
      </c>
      <c r="Z215" s="5">
        <f ca="1">IF(Z$4="",0,IF(AND(Z197&gt;0,Z197&lt;(SUM($W214:Z214)-SUM($W215:Y215))),Z197,IF(AND(Z197&gt;0,Z197&gt;=(SUM($W214:Z214)-SUM($W215:Y215))),SUM($W214:Z214)-SUM($W215:Y215),0)))</f>
        <v>0</v>
      </c>
      <c r="AA215" s="5">
        <f ca="1">IF(AA$4="",0,IF(AND(AA197&gt;0,AA197&lt;(SUM($W214:AA214)-SUM($W215:Z215))),AA197,IF(AND(AA197&gt;0,AA197&gt;=(SUM($W214:AA214)-SUM($W215:Z215))),SUM($W214:AA214)-SUM($W215:Z215),0)))</f>
        <v>0</v>
      </c>
      <c r="AB215" s="5">
        <f ca="1">IF(AB$4="",0,IF(AND(AB197&gt;0,AB197&lt;(SUM($W214:AB214)-SUM($W215:AA215))),AB197,IF(AND(AB197&gt;0,AB197&gt;=(SUM($W214:AB214)-SUM($W215:AA215))),SUM($W214:AB214)-SUM($W215:AA215),0)))</f>
        <v>0</v>
      </c>
      <c r="AC215" s="5">
        <f ca="1">IF(AC$4="",0,IF(AND(AC197&gt;0,AC197&lt;(SUM($W214:AC214)-SUM($W215:AB215))),AC197,IF(AND(AC197&gt;0,AC197&gt;=(SUM($W214:AC214)-SUM($W215:AB215))),SUM($W214:AC214)-SUM($W215:AB215),0)))</f>
        <v>0</v>
      </c>
      <c r="AD215" s="5">
        <f ca="1">IF(AD$4="",0,IF(AND(AD197&gt;0,AD197&lt;(SUM($W214:AD214)-SUM($W215:AC215))),AD197,IF(AND(AD197&gt;0,AD197&gt;=(SUM($W214:AD214)-SUM($W215:AC215))),SUM($W214:AD214)-SUM($W215:AC215),0)))</f>
        <v>0</v>
      </c>
      <c r="AE215" s="5">
        <f ca="1">IF(AE$4="",0,IF(AND(AE197&gt;0,AE197&lt;(SUM($W214:AE214)-SUM($W215:AD215))),AE197,IF(AND(AE197&gt;0,AE197&gt;=(SUM($W214:AE214)-SUM($W215:AD215))),SUM($W214:AE214)-SUM($W215:AD215),0)))</f>
        <v>0</v>
      </c>
      <c r="AF215" s="5">
        <f ca="1">IF(AF$4="",0,IF(AND(AF197&gt;0,AF197&lt;(SUM($W214:AF214)-SUM($W215:AE215))),AF197,IF(AND(AF197&gt;0,AF197&gt;=(SUM($W214:AF214)-SUM($W215:AE215))),SUM($W214:AF214)-SUM($W215:AE215),0)))</f>
        <v>0</v>
      </c>
      <c r="AG215" s="5">
        <f ca="1">IF(AG$4="",0,IF(AND(AG197&gt;0,AG197&lt;(SUM($W214:AG214)-SUM($W215:AF215))),AG197,IF(AND(AG197&gt;0,AG197&gt;=(SUM($W214:AG214)-SUM($W215:AF215))),SUM($W214:AG214)-SUM($W215:AF215),0)))</f>
        <v>0</v>
      </c>
      <c r="AH215" s="5">
        <f ca="1">IF(AH$4="",0,IF(AND(AH197&gt;0,AH197&lt;(SUM($W214:AH214)-SUM($W215:AG215))),AH197,IF(AND(AH197&gt;0,AH197&gt;=(SUM($W214:AH214)-SUM($W215:AG215))),SUM($W214:AH214)-SUM($W215:AG215),0)))</f>
        <v>0</v>
      </c>
      <c r="AI215" s="5">
        <f ca="1">IF(AI$4="",0,IF(AND(AI197&gt;0,AI197&lt;(SUM($W214:AI214)-SUM($W215:AH215))),AI197,IF(AND(AI197&gt;0,AI197&gt;=(SUM($W214:AI214)-SUM($W215:AH215))),SUM($W214:AI214)-SUM($W215:AH215),0)))</f>
        <v>0</v>
      </c>
      <c r="AJ215" s="5">
        <f ca="1">IF(AJ$4="",0,IF(AND(AJ197&gt;0,AJ197&lt;(SUM($W214:AJ214)-SUM($W215:AI215))),AJ197,IF(AND(AJ197&gt;0,AJ197&gt;=(SUM($W214:AJ214)-SUM($W215:AI215))),SUM($W214:AJ214)-SUM($W215:AI215),0)))</f>
        <v>0</v>
      </c>
      <c r="AK215" s="5">
        <f ca="1">IF(AK$4="",0,IF(AND(AK197&gt;0,AK197&lt;(SUM($W214:AK214)-SUM($W215:AJ215))),AK197,IF(AND(AK197&gt;0,AK197&gt;=(SUM($W214:AK214)-SUM($W215:AJ215))),SUM($W214:AK214)-SUM($W215:AJ215),0)))</f>
        <v>0</v>
      </c>
      <c r="AL215" s="5">
        <f ca="1">IF(AL$4="",0,IF(AND(AL197&gt;0,AL197&lt;(SUM($W214:AL214)-SUM($W215:AK215))),AL197,IF(AND(AL197&gt;0,AL197&gt;=(SUM($W214:AL214)-SUM($W215:AK215))),SUM($W214:AL214)-SUM($W215:AK215),0)))</f>
        <v>0</v>
      </c>
      <c r="AM215" s="5">
        <f ca="1">IF(AM$4="",0,IF(AND(AM197&gt;0,AM197&lt;(SUM($W214:AM214)-SUM($W215:AL215))),AM197,IF(AND(AM197&gt;0,AM197&gt;=(SUM($W214:AM214)-SUM($W215:AL215))),SUM($W214:AM214)-SUM($W215:AL215),0)))</f>
        <v>0</v>
      </c>
      <c r="AN215" s="5">
        <f ca="1">IF(AN$4="",0,IF(AND(AN197&gt;0,AN197&lt;(SUM($W214:AN214)-SUM($W215:AM215))),AN197,IF(AND(AN197&gt;0,AN197&gt;=(SUM($W214:AN214)-SUM($W215:AM215))),SUM($W214:AN214)-SUM($W215:AM215),0)))</f>
        <v>74256.818809597753</v>
      </c>
      <c r="AO215" s="5">
        <f ca="1">IF(AO$4="",0,IF(AND(AO197&gt;0,AO197&lt;(SUM($W214:AO214)-SUM($W215:AN215))),AO197,IF(AND(AO197&gt;0,AO197&gt;=(SUM($W214:AO214)-SUM($W215:AN215))),SUM($W214:AO214)-SUM($W215:AN215),0)))</f>
        <v>474637.84167626657</v>
      </c>
      <c r="AP215" s="5">
        <f ca="1">IF(AP$4="",0,IF(AND(AP197&gt;0,AP197&lt;(SUM($W214:AP214)-SUM($W215:AO215))),AP197,IF(AND(AP197&gt;0,AP197&gt;=(SUM($W214:AP214)-SUM($W215:AO215))),SUM($W214:AP214)-SUM($W215:AO215),0)))</f>
        <v>757998.72571638506</v>
      </c>
      <c r="AQ215" s="5">
        <f ca="1">IF(AQ$4="",0,IF(AND(AQ197&gt;0,AQ197&lt;(SUM($W214:AQ214)-SUM($W215:AP215))),AQ197,IF(AND(AQ197&gt;0,AQ197&gt;=(SUM($W214:AQ214)-SUM($W215:AP215))),SUM($W214:AQ214)-SUM($W215:AP215),0)))</f>
        <v>160713.57196046342</v>
      </c>
      <c r="AR215" s="5">
        <f ca="1">IF(AR$4="",0,IF(AND(AR197&gt;0,AR197&lt;(SUM($W214:AR214)-SUM($W215:AQ215))),AR197,IF(AND(AR197&gt;0,AR197&gt;=(SUM($W214:AR214)-SUM($W215:AQ215))),SUM($W214:AR214)-SUM($W215:AQ215),0)))</f>
        <v>145199.06815075665</v>
      </c>
      <c r="AS215" s="5">
        <f ca="1">IF(AS$4="",0,IF(AND(AS197&gt;0,AS197&lt;(SUM($W214:AS214)-SUM($W215:AR215))),AS197,IF(AND(AS197&gt;0,AS197&gt;=(SUM($W214:AS214)-SUM($W215:AR215))),SUM($W214:AS214)-SUM($W215:AR215),0)))</f>
        <v>122342.72372971568</v>
      </c>
      <c r="AT215" s="5">
        <f ca="1">IF(AT$4="",0,IF(AND(AT197&gt;0,AT197&lt;(SUM($W214:AT214)-SUM($W215:AS215))),AT197,IF(AND(AT197&gt;0,AT197&gt;=(SUM($W214:AT214)-SUM($W215:AS215))),SUM($W214:AT214)-SUM($W215:AS215),0)))</f>
        <v>101073.4425524848</v>
      </c>
      <c r="AU215" s="5">
        <f ca="1">IF(AU$4="",0,IF(AND(AU197&gt;0,AU197&lt;(SUM($W214:AU214)-SUM($W215:AT215))),AU197,IF(AND(AU197&gt;0,AU197&gt;=(SUM($W214:AU214)-SUM($W215:AT215))),SUM($W214:AU214)-SUM($W215:AT215),0)))</f>
        <v>72246.490116684232</v>
      </c>
      <c r="AV215" s="5">
        <f ca="1">IF(AV$4="",0,IF(AND(AV197&gt;0,AV197&lt;(SUM($W214:AV214)-SUM($W215:AU215))),AV197,IF(AND(AV197&gt;0,AV197&gt;=(SUM($W214:AV214)-SUM($W215:AU215))),SUM($W214:AV214)-SUM($W215:AU215),0)))</f>
        <v>36980.915970561793</v>
      </c>
      <c r="AW215" s="5">
        <f ca="1">IF(AW$4="",0,IF(AND(AW197&gt;0,AW197&lt;(SUM($W214:AW214)-SUM($W215:AV215))),AW197,IF(AND(AW197&gt;0,AW197&gt;=(SUM($W214:AW214)-SUM($W215:AV215))),SUM($W214:AW214)-SUM($W215:AV215),0)))</f>
        <v>10590.034641985083</v>
      </c>
      <c r="AX215" s="5">
        <f ca="1">IF(AX$4="",0,IF(AND(AX197&gt;0,AX197&lt;(SUM($W214:AX214)-SUM($W215:AW215))),AX197,IF(AND(AX197&gt;0,AX197&gt;=(SUM($W214:AX214)-SUM($W215:AW215))),SUM($W214:AX214)-SUM($W215:AW215),0)))</f>
        <v>0</v>
      </c>
      <c r="AY215" s="5">
        <f ca="1">IF(AY$4="",0,IF(AND(AY197&gt;0,AY197&lt;(SUM($W214:AY214)-SUM($W215:AX215))),AY197,IF(AND(AY197&gt;0,AY197&gt;=(SUM($W214:AY214)-SUM($W215:AX215))),SUM($W214:AY214)-SUM($W215:AX215),0)))</f>
        <v>0</v>
      </c>
      <c r="AZ215" s="5">
        <f ca="1">IF(AZ$4="",0,IF(AND(AZ197&gt;0,AZ197&lt;(SUM($W214:AZ214)-SUM($W215:AY215))),AZ197,IF(AND(AZ197&gt;0,AZ197&gt;=(SUM($W214:AZ214)-SUM($W215:AY215))),SUM($W214:AZ214)-SUM($W215:AY215),0)))</f>
        <v>0</v>
      </c>
      <c r="BA215" s="5">
        <f ca="1">IF(BA$4="",0,IF(AND(BA197&gt;0,BA197&lt;(SUM($W214:BA214)-SUM($W215:AZ215))),BA197,IF(AND(BA197&gt;0,BA197&gt;=(SUM($W214:BA214)-SUM($W215:AZ215))),SUM($W214:BA214)-SUM($W215:AZ215),0)))</f>
        <v>0</v>
      </c>
      <c r="BB215" s="5">
        <f ca="1">IF(BB$4="",0,IF(AND(BB197&gt;0,BB197&lt;(SUM($W214:BB214)-SUM($W215:BA215))),BB197,IF(AND(BB197&gt;0,BB197&gt;=(SUM($W214:BB214)-SUM($W215:BA215))),SUM($W214:BB214)-SUM($W215:BA215),0)))</f>
        <v>0</v>
      </c>
      <c r="BC215" s="5">
        <f ca="1">IF(BC$4="",0,IF(AND(BC197&gt;0,BC197&lt;(SUM($W214:BC214)-SUM($W215:BB215))),BC197,IF(AND(BC197&gt;0,BC197&gt;=(SUM($W214:BC214)-SUM($W215:BB215))),SUM($W214:BC214)-SUM($W215:BB215),0)))</f>
        <v>0</v>
      </c>
      <c r="BD215" s="5">
        <f ca="1">IF(BD$4="",0,IF(AND(BD197&gt;0,BD197&lt;(SUM($W214:BD214)-SUM($W215:BC215))),BD197,IF(AND(BD197&gt;0,BD197&gt;=(SUM($W214:BD214)-SUM($W215:BC215))),SUM($W214:BD214)-SUM($W215:BC215),0)))</f>
        <v>0</v>
      </c>
      <c r="BE215" s="5">
        <f ca="1">IF(BE$4="",0,IF(AND(BE197&gt;0,BE197&lt;(SUM($W214:BE214)-SUM($W215:BD215))),BE197,IF(AND(BE197&gt;0,BE197&gt;=(SUM($W214:BE214)-SUM($W215:BD215))),SUM($W214:BE214)-SUM($W215:BD215),0)))</f>
        <v>0</v>
      </c>
      <c r="BF215" s="5">
        <f ca="1">IF(BF$4="",0,IF(AND(BF197&gt;0,BF197&lt;(SUM($W214:BF214)-SUM($W215:BE215))),BF197,IF(AND(BF197&gt;0,BF197&gt;=(SUM($W214:BF214)-SUM($W215:BE215))),SUM($W214:BF214)-SUM($W215:BE215),0)))</f>
        <v>0</v>
      </c>
      <c r="BG215" s="5">
        <f ca="1">IF(BG$4="",0,IF(AND(BG197&gt;0,BG197&lt;(SUM($W214:BG214)-SUM($W215:BF215))),BG197,IF(AND(BG197&gt;0,BG197&gt;=(SUM($W214:BG214)-SUM($W215:BF215))),SUM($W214:BG214)-SUM($W215:BF215),0)))</f>
        <v>0</v>
      </c>
      <c r="BH215" s="5">
        <f ca="1">IF(BH$4="",0,IF(AND(BH197&gt;0,BH197&lt;(SUM($W214:BH214)-SUM($W215:BG215))),BH197,IF(AND(BH197&gt;0,BH197&gt;=(SUM($W214:BH214)-SUM($W215:BG215))),SUM($W214:BH214)-SUM($W215:BG215),0)))</f>
        <v>0</v>
      </c>
      <c r="BI215" s="5">
        <f ca="1">IF(BI$4="",0,IF(AND(BI197&gt;0,BI197&lt;(SUM($W214:BI214)-SUM($W215:BH215))),BI197,IF(AND(BI197&gt;0,BI197&gt;=(SUM($W214:BI214)-SUM($W215:BH215))),SUM($W214:BI214)-SUM($W215:BH215),0)))</f>
        <v>0</v>
      </c>
      <c r="BJ215" s="5">
        <f ca="1">IF(BJ$4="",0,IF(AND(BJ197&gt;0,BJ197&lt;(SUM($W214:BJ214)-SUM($W215:BI215))),BJ197,IF(AND(BJ197&gt;0,BJ197&gt;=(SUM($W214:BJ214)-SUM($W215:BI215))),SUM($W214:BJ214)-SUM($W215:BI215),0)))</f>
        <v>0</v>
      </c>
      <c r="BK215" s="5">
        <f ca="1">IF(BK$4="",0,IF(AND(BK197&gt;0,BK197&lt;(SUM($W214:BK214)-SUM($W215:BJ215))),BK197,IF(AND(BK197&gt;0,BK197&gt;=(SUM($W214:BK214)-SUM($W215:BJ215))),SUM($W214:BK214)-SUM($W215:BJ215),0)))</f>
        <v>0</v>
      </c>
      <c r="BL215" s="5">
        <f ca="1">IF(BL$4="",0,IF(AND(BL197&gt;0,BL197&lt;(SUM($W214:BL214)-SUM($W215:BK215))),BL197,IF(AND(BL197&gt;0,BL197&gt;=(SUM($W214:BL214)-SUM($W215:BK215))),SUM($W214:BL214)-SUM($W215:BK215),0)))</f>
        <v>0</v>
      </c>
      <c r="BM215" s="5">
        <f ca="1">IF(BM$4="",0,IF(AND(BM197&gt;0,BM197&lt;(SUM($W214:BM214)-SUM($W215:BL215))),BM197,IF(AND(BM197&gt;0,BM197&gt;=(SUM($W214:BM214)-SUM($W215:BL215))),SUM($W214:BM214)-SUM($W215:BL215),0)))</f>
        <v>0</v>
      </c>
      <c r="BN215" s="5">
        <f ca="1">IF(BN$4="",0,IF(AND(BN197&gt;0,BN197&lt;(SUM($W214:BN214)-SUM($W215:BM215))),BN197,IF(AND(BN197&gt;0,BN197&gt;=(SUM($W214:BN214)-SUM($W215:BM215))),SUM($W214:BN214)-SUM($W215:BM215),0)))</f>
        <v>0</v>
      </c>
      <c r="BO215" s="5">
        <f ca="1">IF(BO$4="",0,IF(AND(BO197&gt;0,BO197&lt;(SUM($W214:BO214)-SUM($W215:BN215))),BO197,IF(AND(BO197&gt;0,BO197&gt;=(SUM($W214:BO214)-SUM($W215:BN215))),SUM($W214:BO214)-SUM($W215:BN215),0)))</f>
        <v>0</v>
      </c>
      <c r="BP215" s="5">
        <f ca="1">IF(BP$4="",0,IF(AND(BP197&gt;0,BP197&lt;(SUM($W214:BP214)-SUM($W215:BO215))),BP197,IF(AND(BP197&gt;0,BP197&gt;=(SUM($W214:BP214)-SUM($W215:BO215))),SUM($W214:BP214)-SUM($W215:BO215),0)))</f>
        <v>0</v>
      </c>
      <c r="BQ215" s="5">
        <f ca="1">IF(BQ$4="",0,IF(AND(BQ197&gt;0,BQ197&lt;(SUM($W214:BQ214)-SUM($W215:BP215))),BQ197,IF(AND(BQ197&gt;0,BQ197&gt;=(SUM($W214:BQ214)-SUM($W215:BP215))),SUM($W214:BQ214)-SUM($W215:BP215),0)))</f>
        <v>0</v>
      </c>
      <c r="BR215" s="5">
        <f ca="1">IF(BR$4="",0,IF(AND(BR197&gt;0,BR197&lt;(SUM($W214:BR214)-SUM($W215:BQ215))),BR197,IF(AND(BR197&gt;0,BR197&gt;=(SUM($W214:BR214)-SUM($W215:BQ215))),SUM($W214:BR214)-SUM($W215:BQ215),0)))</f>
        <v>0</v>
      </c>
      <c r="BS215" s="5">
        <f ca="1">IF(BS$4="",0,IF(AND(BS197&gt;0,BS197&lt;(SUM($W214:BS214)-SUM($W215:BR215))),BS197,IF(AND(BS197&gt;0,BS197&gt;=(SUM($W214:BS214)-SUM($W215:BR215))),SUM($W214:BS214)-SUM($W215:BR215),0)))</f>
        <v>0</v>
      </c>
      <c r="BT215" s="5">
        <f ca="1">IF(BT$4="",0,IF(AND(BT197&gt;0,BT197&lt;(SUM($W214:BT214)-SUM($W215:BS215))),BT197,IF(AND(BT197&gt;0,BT197&gt;=(SUM($W214:BT214)-SUM($W215:BS215))),SUM($W214:BT214)-SUM($W215:BS215),0)))</f>
        <v>0</v>
      </c>
      <c r="BU215" s="5">
        <f ca="1">IF(BU$4="",0,IF(AND(BU197&gt;0,BU197&lt;(SUM($W214:BU214)-SUM($W215:BT215))),BU197,IF(AND(BU197&gt;0,BU197&gt;=(SUM($W214:BU214)-SUM($W215:BT215))),SUM($W214:BU214)-SUM($W215:BT215),0)))</f>
        <v>0</v>
      </c>
      <c r="BV215" s="5">
        <f ca="1">IF(BV$4="",0,IF(AND(BV197&gt;0,BV197&lt;(SUM($W214:BV214)-SUM($W215:BU215))),BV197,IF(AND(BV197&gt;0,BV197&gt;=(SUM($W214:BV214)-SUM($W215:BU215))),SUM($W214:BV214)-SUM($W215:BU215),0)))</f>
        <v>0</v>
      </c>
      <c r="BW215" s="5">
        <f ca="1">IF(BW$4="",0,IF(AND(BW197&gt;0,BW197&lt;(SUM($W214:BW214)-SUM($W215:BV215))),BW197,IF(AND(BW197&gt;0,BW197&gt;=(SUM($W214:BW214)-SUM($W215:BV215))),SUM($W214:BW214)-SUM($W215:BV215),0)))</f>
        <v>0</v>
      </c>
      <c r="BX215" s="5">
        <f ca="1">IF(BX$4="",0,IF(AND(BX197&gt;0,BX197&lt;(SUM($W214:BX214)-SUM($W215:BW215))),BX197,IF(AND(BX197&gt;0,BX197&gt;=(SUM($W214:BX214)-SUM($W215:BW215))),SUM($W214:BX214)-SUM($W215:BW215),0)))</f>
        <v>0</v>
      </c>
      <c r="BY215" s="5">
        <f ca="1">IF(BY$4="",0,IF(AND(BY197&gt;0,BY197&lt;(SUM($W214:BY214)-SUM($W215:BX215))),BY197,IF(AND(BY197&gt;0,BY197&gt;=(SUM($W214:BY214)-SUM($W215:BX215))),SUM($W214:BY214)-SUM($W215:BX215),0)))</f>
        <v>0</v>
      </c>
      <c r="BZ215" s="5">
        <f ca="1">IF(BZ$4="",0,IF(AND(BZ197&gt;0,BZ197&lt;(SUM($W214:BZ214)-SUM($W215:BY215))),BZ197,IF(AND(BZ197&gt;0,BZ197&gt;=(SUM($W214:BZ214)-SUM($W215:BY215))),SUM($W214:BZ214)-SUM($W215:BY215),0)))</f>
        <v>0</v>
      </c>
      <c r="CA215" s="5">
        <f ca="1">IF(CA$4="",0,IF(AND(CA197&gt;0,CA197&lt;(SUM($W214:CA214)-SUM($W215:BZ215))),CA197,IF(AND(CA197&gt;0,CA197&gt;=(SUM($W214:CA214)-SUM($W215:BZ215))),SUM($W214:CA214)-SUM($W215:BZ215),0)))</f>
        <v>0</v>
      </c>
      <c r="CB215" s="5">
        <f ca="1">IF(CB$4="",0,IF(AND(CB197&gt;0,CB197&lt;(SUM($W214:CB214)-SUM($W215:CA215))),CB197,IF(AND(CB197&gt;0,CB197&gt;=(SUM($W214:CB214)-SUM($W215:CA215))),SUM($W214:CB214)-SUM($W215:CA215),0)))</f>
        <v>0</v>
      </c>
      <c r="CC215" s="5">
        <f ca="1">IF(CC$4="",0,IF(AND(CC197&gt;0,CC197&lt;(SUM($W214:CC214)-SUM($W215:CB215))),CC197,IF(AND(CC197&gt;0,CC197&gt;=(SUM($W214:CC214)-SUM($W215:CB215))),SUM($W214:CC214)-SUM($W215:CB215),0)))</f>
        <v>0</v>
      </c>
      <c r="CD215" s="5">
        <f ca="1">IF(CD$4="",0,IF(AND(CD197&gt;0,CD197&lt;(SUM($W214:CD214)-SUM($W215:CC215))),CD197,IF(AND(CD197&gt;0,CD197&gt;=(SUM($W214:CD214)-SUM($W215:CC215))),SUM($W214:CD214)-SUM($W215:CC215),0)))</f>
        <v>0</v>
      </c>
      <c r="CE215" s="5">
        <f ca="1">IF(CE$4="",0,IF(AND(CE197&gt;0,CE197&lt;(SUM($W214:CE214)-SUM($W215:CD215))),CE197,IF(AND(CE197&gt;0,CE197&gt;=(SUM($W214:CE214)-SUM($W215:CD215))),SUM($W214:CE214)-SUM($W215:CD215),0)))</f>
        <v>0</v>
      </c>
      <c r="CF215" s="5">
        <f ca="1">IF(CF$4="",0,IF(AND(CF197&gt;0,CF197&lt;(SUM($W214:CF214)-SUM($W215:CE215))),CF197,IF(AND(CF197&gt;0,CF197&gt;=(SUM($W214:CF214)-SUM($W215:CE215))),SUM($W214:CF214)-SUM($W215:CE215),0)))</f>
        <v>0</v>
      </c>
    </row>
    <row r="217" spans="2:84" x14ac:dyDescent="0.3">
      <c r="B217" s="13">
        <f>ROW()</f>
        <v>217</v>
      </c>
      <c r="H217" s="1" t="s">
        <v>342</v>
      </c>
      <c r="M217" s="53" t="s">
        <v>18</v>
      </c>
      <c r="P217" s="72" t="str">
        <f>Lists!$AI$11</f>
        <v>CF</v>
      </c>
      <c r="Q217" s="90">
        <v>8</v>
      </c>
      <c r="U217" s="5">
        <f ca="1">SUM(INDIRECT(ADDRESS($B217,$X$2)&amp;":"&amp;ADDRESS($B217,$X$2-1+$P$8)))</f>
        <v>231959287.19274789</v>
      </c>
      <c r="X217" s="5">
        <f ca="1">IF(X$4="",0,X197+X210-X211-X215)</f>
        <v>39306000</v>
      </c>
      <c r="Y217" s="5">
        <f t="shared" ref="Y217:BC217" ca="1" si="441">IF(Y$4="",0,Y197+Y210-Y211-Y215)</f>
        <v>-814000</v>
      </c>
      <c r="Z217" s="5">
        <f t="shared" ca="1" si="441"/>
        <v>-1025000</v>
      </c>
      <c r="AA217" s="5">
        <f t="shared" ca="1" si="441"/>
        <v>-2164000</v>
      </c>
      <c r="AB217" s="5">
        <f t="shared" ca="1" si="441"/>
        <v>-3595000</v>
      </c>
      <c r="AC217" s="5">
        <f t="shared" ca="1" si="441"/>
        <v>-3595000</v>
      </c>
      <c r="AD217" s="5">
        <f t="shared" ca="1" si="441"/>
        <v>-3671500</v>
      </c>
      <c r="AE217" s="5">
        <f t="shared" ca="1" si="441"/>
        <v>-8614500</v>
      </c>
      <c r="AF217" s="5">
        <f t="shared" ca="1" si="441"/>
        <v>-8614500</v>
      </c>
      <c r="AG217" s="5">
        <f t="shared" ca="1" si="441"/>
        <v>-7212500</v>
      </c>
      <c r="AH217" s="5">
        <f t="shared" ca="1" si="441"/>
        <v>0</v>
      </c>
      <c r="AI217" s="5">
        <f t="shared" ca="1" si="441"/>
        <v>0</v>
      </c>
      <c r="AJ217" s="5">
        <f t="shared" ca="1" si="441"/>
        <v>0</v>
      </c>
      <c r="AK217" s="5">
        <f t="shared" ca="1" si="441"/>
        <v>0</v>
      </c>
      <c r="AL217" s="5">
        <f t="shared" ca="1" si="441"/>
        <v>0</v>
      </c>
      <c r="AM217" s="5">
        <f t="shared" ca="1" si="441"/>
        <v>0</v>
      </c>
      <c r="AN217" s="5">
        <f t="shared" ca="1" si="441"/>
        <v>0</v>
      </c>
      <c r="AO217" s="5">
        <f t="shared" ca="1" si="441"/>
        <v>0</v>
      </c>
      <c r="AP217" s="5">
        <f t="shared" ca="1" si="441"/>
        <v>0</v>
      </c>
      <c r="AQ217" s="5">
        <f t="shared" ca="1" si="441"/>
        <v>0</v>
      </c>
      <c r="AR217" s="5">
        <f t="shared" ca="1" si="441"/>
        <v>2.3283064365386963E-10</v>
      </c>
      <c r="AS217" s="5">
        <f t="shared" ca="1" si="441"/>
        <v>0</v>
      </c>
      <c r="AT217" s="5">
        <f t="shared" ca="1" si="441"/>
        <v>-2.3283064365386963E-10</v>
      </c>
      <c r="AU217" s="5">
        <f t="shared" ca="1" si="441"/>
        <v>0</v>
      </c>
      <c r="AV217" s="5">
        <f t="shared" ca="1" si="441"/>
        <v>-2.3283064365386963E-10</v>
      </c>
      <c r="AW217" s="5">
        <f t="shared" ca="1" si="441"/>
        <v>2468800.4660249017</v>
      </c>
      <c r="AX217" s="5">
        <f t="shared" ca="1" si="441"/>
        <v>4286941.8743939884</v>
      </c>
      <c r="AY217" s="5">
        <f t="shared" ca="1" si="441"/>
        <v>3588565.7055452336</v>
      </c>
      <c r="AZ217" s="5">
        <f t="shared" ca="1" si="441"/>
        <v>4268665.8903404493</v>
      </c>
      <c r="BA217" s="5">
        <f t="shared" ca="1" si="441"/>
        <v>4633942.8098798292</v>
      </c>
      <c r="BB217" s="5">
        <f t="shared" ca="1" si="441"/>
        <v>4215604.8744801683</v>
      </c>
      <c r="BC217" s="5">
        <f t="shared" ca="1" si="441"/>
        <v>5434736.7400885522</v>
      </c>
      <c r="BD217" s="5">
        <f t="shared" ref="BD217:CF217" ca="1" si="442">IF(BD$4="",0,BD197+BD210-BD211-BD215)</f>
        <v>6645175.2317794757</v>
      </c>
      <c r="BE217" s="5">
        <f t="shared" ca="1" si="442"/>
        <v>6452493.0707991933</v>
      </c>
      <c r="BF217" s="5">
        <f t="shared" ca="1" si="442"/>
        <v>6760025.7574997013</v>
      </c>
      <c r="BG217" s="5">
        <f t="shared" ca="1" si="442"/>
        <v>6782012.0522898203</v>
      </c>
      <c r="BH217" s="5">
        <f t="shared" ca="1" si="442"/>
        <v>6335842.6938495589</v>
      </c>
      <c r="BI217" s="5">
        <f t="shared" ca="1" si="442"/>
        <v>6624009.8729440887</v>
      </c>
      <c r="BJ217" s="5">
        <f t="shared" ca="1" si="442"/>
        <v>6986324.8193154717</v>
      </c>
      <c r="BK217" s="5">
        <f t="shared" ca="1" si="442"/>
        <v>7244847.9088853048</v>
      </c>
      <c r="BL217" s="5">
        <f t="shared" ca="1" si="442"/>
        <v>7346549.1428896608</v>
      </c>
      <c r="BM217" s="5">
        <f t="shared" ca="1" si="442"/>
        <v>7209704.9557830533</v>
      </c>
      <c r="BN217" s="5">
        <f t="shared" ca="1" si="442"/>
        <v>7196419.4229774065</v>
      </c>
      <c r="BO217" s="5">
        <f t="shared" ca="1" si="442"/>
        <v>7481514.6560640065</v>
      </c>
      <c r="BP217" s="5">
        <f t="shared" ca="1" si="442"/>
        <v>7825209.6486746101</v>
      </c>
      <c r="BQ217" s="5">
        <f t="shared" ca="1" si="442"/>
        <v>7500850.6182163414</v>
      </c>
      <c r="BR217" s="5">
        <f t="shared" ca="1" si="442"/>
        <v>7751994.0000082292</v>
      </c>
      <c r="BS217" s="5">
        <f t="shared" ca="1" si="442"/>
        <v>7774842.8641591631</v>
      </c>
      <c r="BT217" s="5">
        <f t="shared" ca="1" si="442"/>
        <v>7029830.0178270964</v>
      </c>
      <c r="BU217" s="5">
        <f t="shared" ca="1" si="442"/>
        <v>7276373.8287074128</v>
      </c>
      <c r="BV217" s="5">
        <f t="shared" ca="1" si="442"/>
        <v>7599236.2755888598</v>
      </c>
      <c r="BW217" s="5">
        <f t="shared" ca="1" si="442"/>
        <v>7226614.4611041099</v>
      </c>
      <c r="BX217" s="5">
        <f t="shared" ca="1" si="442"/>
        <v>7332719.4919075295</v>
      </c>
      <c r="BY217" s="5">
        <f t="shared" ca="1" si="442"/>
        <v>7216790.9913647044</v>
      </c>
      <c r="BZ217" s="5">
        <f t="shared" ca="1" si="442"/>
        <v>7017210.2256596079</v>
      </c>
      <c r="CA217" s="5">
        <f t="shared" ca="1" si="442"/>
        <v>7260519.9248544518</v>
      </c>
      <c r="CB217" s="5">
        <f t="shared" ca="1" si="442"/>
        <v>7646104.4787386181</v>
      </c>
      <c r="CC217" s="5">
        <f t="shared" ca="1" si="442"/>
        <v>7741708.2240822371</v>
      </c>
      <c r="CD217" s="5">
        <f t="shared" ca="1" si="442"/>
        <v>7886848.8000009172</v>
      </c>
      <c r="CE217" s="5">
        <f t="shared" ca="1" si="442"/>
        <v>7910255.3960241191</v>
      </c>
      <c r="CF217" s="5">
        <f t="shared" ca="1" si="442"/>
        <v>0</v>
      </c>
    </row>
    <row r="218" spans="2:84" x14ac:dyDescent="0.3">
      <c r="X218" s="109"/>
    </row>
    <row r="219" spans="2:84" x14ac:dyDescent="0.3">
      <c r="B219" s="13">
        <f>ROW()</f>
        <v>219</v>
      </c>
      <c r="H219" s="1" t="s">
        <v>341</v>
      </c>
      <c r="M219" s="53" t="s">
        <v>18</v>
      </c>
      <c r="P219" s="72"/>
      <c r="Q219" s="90">
        <v>9</v>
      </c>
      <c r="U219" s="5">
        <f t="shared" ref="U219" ca="1" si="443">INDIRECT(ADDRESS($B219,$X$2-1+$P$8))</f>
        <v>231959287.19274789</v>
      </c>
      <c r="X219" s="5">
        <f ca="1">IF(X$4="",0,SUM($W217:X217))</f>
        <v>39306000</v>
      </c>
      <c r="Y219" s="5">
        <f ca="1">IF(Y$4="",0,SUM($W217:Y217))</f>
        <v>38492000</v>
      </c>
      <c r="Z219" s="5">
        <f ca="1">IF(Z$4="",0,SUM($W217:Z217))</f>
        <v>37467000</v>
      </c>
      <c r="AA219" s="5">
        <f ca="1">IF(AA$4="",0,SUM($W217:AA217))</f>
        <v>35303000</v>
      </c>
      <c r="AB219" s="5">
        <f ca="1">IF(AB$4="",0,SUM($W217:AB217))</f>
        <v>31708000</v>
      </c>
      <c r="AC219" s="5">
        <f ca="1">IF(AC$4="",0,SUM($W217:AC217))</f>
        <v>28113000</v>
      </c>
      <c r="AD219" s="5">
        <f ca="1">IF(AD$4="",0,SUM($W217:AD217))</f>
        <v>24441500</v>
      </c>
      <c r="AE219" s="5">
        <f ca="1">IF(AE$4="",0,SUM($W217:AE217))</f>
        <v>15827000</v>
      </c>
      <c r="AF219" s="5">
        <f ca="1">IF(AF$4="",0,SUM($W217:AF217))</f>
        <v>7212500</v>
      </c>
      <c r="AG219" s="5">
        <f ca="1">IF(AG$4="",0,SUM($W217:AG217))</f>
        <v>0</v>
      </c>
      <c r="AH219" s="5">
        <f ca="1">IF(AH$4="",0,SUM($W217:AH217))</f>
        <v>0</v>
      </c>
      <c r="AI219" s="5">
        <f ca="1">IF(AI$4="",0,SUM($W217:AI217))</f>
        <v>0</v>
      </c>
      <c r="AJ219" s="5">
        <f ca="1">IF(AJ$4="",0,SUM($W217:AJ217))</f>
        <v>0</v>
      </c>
      <c r="AK219" s="5">
        <f ca="1">IF(AK$4="",0,SUM($W217:AK217))</f>
        <v>0</v>
      </c>
      <c r="AL219" s="5">
        <f ca="1">IF(AL$4="",0,SUM($W217:AL217))</f>
        <v>0</v>
      </c>
      <c r="AM219" s="5">
        <f ca="1">IF(AM$4="",0,SUM($W217:AM217))</f>
        <v>0</v>
      </c>
      <c r="AN219" s="5">
        <f ca="1">IF(AN$4="",0,SUM($W217:AN217))</f>
        <v>0</v>
      </c>
      <c r="AO219" s="5">
        <f ca="1">IF(AO$4="",0,SUM($W217:AO217))</f>
        <v>0</v>
      </c>
      <c r="AP219" s="5">
        <f ca="1">IF(AP$4="",0,SUM($W217:AP217))</f>
        <v>0</v>
      </c>
      <c r="AQ219" s="5">
        <f ca="1">IF(AQ$4="",0,SUM($W217:AQ217))</f>
        <v>0</v>
      </c>
      <c r="AR219" s="5">
        <f ca="1">IF(AR$4="",0,SUM($W217:AR217))</f>
        <v>2.3283064365386963E-10</v>
      </c>
      <c r="AS219" s="5">
        <f ca="1">IF(AS$4="",0,SUM($W217:AS217))</f>
        <v>2.3283064365386963E-10</v>
      </c>
      <c r="AT219" s="5">
        <f ca="1">IF(AT$4="",0,SUM($W217:AT217))</f>
        <v>0</v>
      </c>
      <c r="AU219" s="5">
        <f ca="1">IF(AU$4="",0,SUM($W217:AU217))</f>
        <v>0</v>
      </c>
      <c r="AV219" s="5">
        <f ca="1">IF(AV$4="",0,SUM($W217:AV217))</f>
        <v>-2.3283064365386963E-10</v>
      </c>
      <c r="AW219" s="5">
        <f ca="1">IF(AW$4="",0,SUM($W217:AW217))</f>
        <v>2468800.4660249017</v>
      </c>
      <c r="AX219" s="5">
        <f ca="1">IF(AX$4="",0,SUM($W217:AX217))</f>
        <v>6755742.3404188901</v>
      </c>
      <c r="AY219" s="5">
        <f ca="1">IF(AY$4="",0,SUM($W217:AY217))</f>
        <v>10344308.045964124</v>
      </c>
      <c r="AZ219" s="5">
        <f ca="1">IF(AZ$4="",0,SUM($W217:AZ217))</f>
        <v>14612973.936304573</v>
      </c>
      <c r="BA219" s="5">
        <f ca="1">IF(BA$4="",0,SUM($W217:BA217))</f>
        <v>19246916.746184401</v>
      </c>
      <c r="BB219" s="5">
        <f ca="1">IF(BB$4="",0,SUM($W217:BB217))</f>
        <v>23462521.62066457</v>
      </c>
      <c r="BC219" s="5">
        <f ca="1">IF(BC$4="",0,SUM($W217:BC217))</f>
        <v>28897258.360753123</v>
      </c>
      <c r="BD219" s="5">
        <f ca="1">IF(BD$4="",0,SUM($W217:BD217))</f>
        <v>35542433.592532597</v>
      </c>
      <c r="BE219" s="5">
        <f ca="1">IF(BE$4="",0,SUM($W217:BE217))</f>
        <v>41994926.663331792</v>
      </c>
      <c r="BF219" s="5">
        <f ca="1">IF(BF$4="",0,SUM($W217:BF217))</f>
        <v>48754952.420831494</v>
      </c>
      <c r="BG219" s="5">
        <f ca="1">IF(BG$4="",0,SUM($W217:BG217))</f>
        <v>55536964.473121315</v>
      </c>
      <c r="BH219" s="5">
        <f ca="1">IF(BH$4="",0,SUM($W217:BH217))</f>
        <v>61872807.166970871</v>
      </c>
      <c r="BI219" s="5">
        <f ca="1">IF(BI$4="",0,SUM($W217:BI217))</f>
        <v>68496817.039914966</v>
      </c>
      <c r="BJ219" s="5">
        <f ca="1">IF(BJ$4="",0,SUM($W217:BJ217))</f>
        <v>75483141.859230444</v>
      </c>
      <c r="BK219" s="5">
        <f ca="1">IF(BK$4="",0,SUM($W217:BK217))</f>
        <v>82727989.768115744</v>
      </c>
      <c r="BL219" s="5">
        <f ca="1">IF(BL$4="",0,SUM($W217:BL217))</f>
        <v>90074538.911005408</v>
      </c>
      <c r="BM219" s="5">
        <f ca="1">IF(BM$4="",0,SUM($W217:BM217))</f>
        <v>97284243.866788462</v>
      </c>
      <c r="BN219" s="5">
        <f ca="1">IF(BN$4="",0,SUM($W217:BN217))</f>
        <v>104480663.28976586</v>
      </c>
      <c r="BO219" s="5">
        <f ca="1">IF(BO$4="",0,SUM($W217:BO217))</f>
        <v>111962177.94582987</v>
      </c>
      <c r="BP219" s="5">
        <f ca="1">IF(BP$4="",0,SUM($W217:BP217))</f>
        <v>119787387.59450448</v>
      </c>
      <c r="BQ219" s="5">
        <f ca="1">IF(BQ$4="",0,SUM($W217:BQ217))</f>
        <v>127288238.21272081</v>
      </c>
      <c r="BR219" s="5">
        <f ca="1">IF(BR$4="",0,SUM($W217:BR217))</f>
        <v>135040232.21272904</v>
      </c>
      <c r="BS219" s="5">
        <f ca="1">IF(BS$4="",0,SUM($W217:BS217))</f>
        <v>142815075.0768882</v>
      </c>
      <c r="BT219" s="5">
        <f ca="1">IF(BT$4="",0,SUM($W217:BT217))</f>
        <v>149844905.0947153</v>
      </c>
      <c r="BU219" s="5">
        <f ca="1">IF(BU$4="",0,SUM($W217:BU217))</f>
        <v>157121278.92342272</v>
      </c>
      <c r="BV219" s="5">
        <f ca="1">IF(BV$4="",0,SUM($W217:BV217))</f>
        <v>164720515.19901159</v>
      </c>
      <c r="BW219" s="5">
        <f ca="1">IF(BW$4="",0,SUM($W217:BW217))</f>
        <v>171947129.66011572</v>
      </c>
      <c r="BX219" s="5">
        <f ca="1">IF(BX$4="",0,SUM($W217:BX217))</f>
        <v>179279849.15202326</v>
      </c>
      <c r="BY219" s="5">
        <f ca="1">IF(BY$4="",0,SUM($W217:BY217))</f>
        <v>186496640.14338797</v>
      </c>
      <c r="BZ219" s="5">
        <f ca="1">IF(BZ$4="",0,SUM($W217:BZ217))</f>
        <v>193513850.36904758</v>
      </c>
      <c r="CA219" s="5">
        <f ca="1">IF(CA$4="",0,SUM($W217:CA217))</f>
        <v>200774370.29390204</v>
      </c>
      <c r="CB219" s="5">
        <f ca="1">IF(CB$4="",0,SUM($W217:CB217))</f>
        <v>208420474.77264065</v>
      </c>
      <c r="CC219" s="5">
        <f ca="1">IF(CC$4="",0,SUM($W217:CC217))</f>
        <v>216162182.99672288</v>
      </c>
      <c r="CD219" s="5">
        <f ca="1">IF(CD$4="",0,SUM($W217:CD217))</f>
        <v>224049031.79672378</v>
      </c>
      <c r="CE219" s="5">
        <f ca="1">IF(CE$4="",0,SUM($W217:CE217))</f>
        <v>231959287.19274789</v>
      </c>
      <c r="CF219" s="5">
        <f ca="1">IF(CF$4="",0,SUM($W217:CF217))</f>
        <v>0</v>
      </c>
    </row>
    <row r="221" spans="2:84" x14ac:dyDescent="0.3">
      <c r="B221" s="13">
        <f>ROW()</f>
        <v>221</v>
      </c>
      <c r="H221" s="1" t="s">
        <v>340</v>
      </c>
      <c r="M221" s="53" t="s">
        <v>18</v>
      </c>
      <c r="P221" s="72" t="str">
        <f>Lists!$AI$18</f>
        <v>FCF(+)</v>
      </c>
      <c r="U221" s="5">
        <f ca="1">SUM(INDIRECT(ADDRESS($B221,$X$2)&amp;":"&amp;ADDRESS($B221,$X$2-1+$P$8)))</f>
        <v>231959287.19274789</v>
      </c>
      <c r="X221" s="5">
        <f t="shared" ref="X221:BC221" ca="1" si="444">IF(X$4="",0,IF(AND(X$1=$P$8,X217&gt;0),X217,IF(AND(X217&gt;0,X219-MIN(INDIRECT(ADDRESS($B219,Y$2,4,1)&amp;":"&amp;ADDRESS($B219,SUMIFS($2:$2,$1:$1,$P$8),4,1)))&gt;0,X219-MIN(INDIRECT(ADDRESS($B219,Y$2,4,1)&amp;":"&amp;ADDRESS($B219,SUMIFS($2:$2,$1:$1,$P$8),4,1)))&lt;X217),X217-(X219-MIN(INDIRECT(ADDRESS($B219,Y$2,4,1)&amp;":"&amp;ADDRESS($B219,SUMIFS($2:$2,$1:$1,$P$8),4,1)))),IF(AND(X217&gt;0,X219&lt;=MIN(INDIRECT(ADDRESS($B219,Y$2,4,1)&amp;":"&amp;ADDRESS($B219,SUMIFS($2:$2,$1:$1,$P$8),4,1)))),X217,0))))</f>
        <v>0</v>
      </c>
      <c r="Y221" s="5">
        <f t="shared" ca="1" si="444"/>
        <v>0</v>
      </c>
      <c r="Z221" s="5">
        <f t="shared" ca="1" si="444"/>
        <v>0</v>
      </c>
      <c r="AA221" s="5">
        <f t="shared" ca="1" si="444"/>
        <v>0</v>
      </c>
      <c r="AB221" s="5">
        <f t="shared" ca="1" si="444"/>
        <v>0</v>
      </c>
      <c r="AC221" s="5">
        <f t="shared" ca="1" si="444"/>
        <v>0</v>
      </c>
      <c r="AD221" s="5">
        <f t="shared" ca="1" si="444"/>
        <v>0</v>
      </c>
      <c r="AE221" s="5">
        <f t="shared" ca="1" si="444"/>
        <v>0</v>
      </c>
      <c r="AF221" s="5">
        <f t="shared" ca="1" si="444"/>
        <v>0</v>
      </c>
      <c r="AG221" s="5">
        <f t="shared" ca="1" si="444"/>
        <v>0</v>
      </c>
      <c r="AH221" s="5">
        <f t="shared" ca="1" si="444"/>
        <v>0</v>
      </c>
      <c r="AI221" s="5">
        <f t="shared" ca="1" si="444"/>
        <v>0</v>
      </c>
      <c r="AJ221" s="5">
        <f t="shared" ca="1" si="444"/>
        <v>0</v>
      </c>
      <c r="AK221" s="5">
        <f t="shared" ca="1" si="444"/>
        <v>0</v>
      </c>
      <c r="AL221" s="5">
        <f t="shared" ca="1" si="444"/>
        <v>0</v>
      </c>
      <c r="AM221" s="5">
        <f t="shared" ca="1" si="444"/>
        <v>0</v>
      </c>
      <c r="AN221" s="5">
        <f t="shared" ca="1" si="444"/>
        <v>0</v>
      </c>
      <c r="AO221" s="5">
        <f t="shared" ca="1" si="444"/>
        <v>0</v>
      </c>
      <c r="AP221" s="5">
        <f t="shared" ca="1" si="444"/>
        <v>0</v>
      </c>
      <c r="AQ221" s="5">
        <f t="shared" ca="1" si="444"/>
        <v>0</v>
      </c>
      <c r="AR221" s="5">
        <f t="shared" ca="1" si="444"/>
        <v>0</v>
      </c>
      <c r="AS221" s="5">
        <f t="shared" ca="1" si="444"/>
        <v>0</v>
      </c>
      <c r="AT221" s="5">
        <f t="shared" ca="1" si="444"/>
        <v>0</v>
      </c>
      <c r="AU221" s="5">
        <f t="shared" ca="1" si="444"/>
        <v>0</v>
      </c>
      <c r="AV221" s="5">
        <f t="shared" ca="1" si="444"/>
        <v>0</v>
      </c>
      <c r="AW221" s="5">
        <f t="shared" ca="1" si="444"/>
        <v>2468800.4660249017</v>
      </c>
      <c r="AX221" s="5">
        <f t="shared" ca="1" si="444"/>
        <v>4286941.8743939884</v>
      </c>
      <c r="AY221" s="5">
        <f t="shared" ca="1" si="444"/>
        <v>3588565.7055452336</v>
      </c>
      <c r="AZ221" s="5">
        <f t="shared" ca="1" si="444"/>
        <v>4268665.8903404493</v>
      </c>
      <c r="BA221" s="5">
        <f t="shared" ca="1" si="444"/>
        <v>4633942.8098798292</v>
      </c>
      <c r="BB221" s="5">
        <f t="shared" ca="1" si="444"/>
        <v>4215604.8744801683</v>
      </c>
      <c r="BC221" s="5">
        <f t="shared" ca="1" si="444"/>
        <v>5434736.7400885522</v>
      </c>
      <c r="BD221" s="5">
        <f t="shared" ref="BD221:CF221" ca="1" si="445">IF(BD$4="",0,IF(AND(BD$1=$P$8,BD217&gt;0),BD217,IF(AND(BD217&gt;0,BD219-MIN(INDIRECT(ADDRESS($B219,BE$2,4,1)&amp;":"&amp;ADDRESS($B219,SUMIFS($2:$2,$1:$1,$P$8),4,1)))&gt;0,BD219-MIN(INDIRECT(ADDRESS($B219,BE$2,4,1)&amp;":"&amp;ADDRESS($B219,SUMIFS($2:$2,$1:$1,$P$8),4,1)))&lt;BD217),BD217-(BD219-MIN(INDIRECT(ADDRESS($B219,BE$2,4,1)&amp;":"&amp;ADDRESS($B219,SUMIFS($2:$2,$1:$1,$P$8),4,1)))),IF(AND(BD217&gt;0,BD219&lt;=MIN(INDIRECT(ADDRESS($B219,BE$2,4,1)&amp;":"&amp;ADDRESS($B219,SUMIFS($2:$2,$1:$1,$P$8),4,1)))),BD217,0))))</f>
        <v>6645175.2317794757</v>
      </c>
      <c r="BE221" s="5">
        <f t="shared" ca="1" si="445"/>
        <v>6452493.0707991933</v>
      </c>
      <c r="BF221" s="5">
        <f t="shared" ca="1" si="445"/>
        <v>6760025.7574997013</v>
      </c>
      <c r="BG221" s="5">
        <f t="shared" ca="1" si="445"/>
        <v>6782012.0522898203</v>
      </c>
      <c r="BH221" s="5">
        <f t="shared" ca="1" si="445"/>
        <v>6335842.6938495589</v>
      </c>
      <c r="BI221" s="5">
        <f t="shared" ca="1" si="445"/>
        <v>6624009.8729440887</v>
      </c>
      <c r="BJ221" s="5">
        <f t="shared" ca="1" si="445"/>
        <v>6986324.8193154717</v>
      </c>
      <c r="BK221" s="5">
        <f t="shared" ca="1" si="445"/>
        <v>7244847.9088853048</v>
      </c>
      <c r="BL221" s="5">
        <f t="shared" ca="1" si="445"/>
        <v>7346549.1428896608</v>
      </c>
      <c r="BM221" s="5">
        <f t="shared" ca="1" si="445"/>
        <v>7209704.9557830533</v>
      </c>
      <c r="BN221" s="5">
        <f t="shared" ca="1" si="445"/>
        <v>7196419.4229774065</v>
      </c>
      <c r="BO221" s="5">
        <f t="shared" ca="1" si="445"/>
        <v>7481514.6560640065</v>
      </c>
      <c r="BP221" s="5">
        <f t="shared" ca="1" si="445"/>
        <v>7825209.6486746101</v>
      </c>
      <c r="BQ221" s="5">
        <f t="shared" ca="1" si="445"/>
        <v>7500850.6182163414</v>
      </c>
      <c r="BR221" s="5">
        <f t="shared" ca="1" si="445"/>
        <v>7751994.0000082292</v>
      </c>
      <c r="BS221" s="5">
        <f t="shared" ca="1" si="445"/>
        <v>7774842.8641591631</v>
      </c>
      <c r="BT221" s="5">
        <f t="shared" ca="1" si="445"/>
        <v>7029830.0178270964</v>
      </c>
      <c r="BU221" s="5">
        <f t="shared" ca="1" si="445"/>
        <v>7276373.8287074128</v>
      </c>
      <c r="BV221" s="5">
        <f t="shared" ca="1" si="445"/>
        <v>7599236.2755888598</v>
      </c>
      <c r="BW221" s="5">
        <f t="shared" ca="1" si="445"/>
        <v>7226614.4611041099</v>
      </c>
      <c r="BX221" s="5">
        <f t="shared" ca="1" si="445"/>
        <v>7332719.4919075295</v>
      </c>
      <c r="BY221" s="5">
        <f t="shared" ca="1" si="445"/>
        <v>7216790.9913647044</v>
      </c>
      <c r="BZ221" s="5">
        <f t="shared" ca="1" si="445"/>
        <v>7017210.2256596079</v>
      </c>
      <c r="CA221" s="5">
        <f t="shared" ca="1" si="445"/>
        <v>7260519.9248544518</v>
      </c>
      <c r="CB221" s="5">
        <f t="shared" ca="1" si="445"/>
        <v>7646104.4787386181</v>
      </c>
      <c r="CC221" s="5">
        <f t="shared" ca="1" si="445"/>
        <v>7741708.2240822371</v>
      </c>
      <c r="CD221" s="5">
        <f t="shared" ca="1" si="445"/>
        <v>7886848.8000009172</v>
      </c>
      <c r="CE221" s="5">
        <f t="shared" ca="1" si="445"/>
        <v>7910255.3960241191</v>
      </c>
      <c r="CF221" s="5">
        <f t="shared" ca="1" si="445"/>
        <v>0</v>
      </c>
    </row>
    <row r="222" spans="2:84" x14ac:dyDescent="0.3">
      <c r="X222" s="109"/>
    </row>
    <row r="223" spans="2:84" x14ac:dyDescent="0.3">
      <c r="B223" s="13">
        <f>ROW()</f>
        <v>223</v>
      </c>
      <c r="H223" s="1" t="s">
        <v>339</v>
      </c>
      <c r="M223" s="53" t="s">
        <v>18</v>
      </c>
      <c r="P223" s="72" t="str">
        <f>Lists!$AI$19</f>
        <v>FCF(-)</v>
      </c>
      <c r="U223" s="5">
        <f ca="1">SUM(INDIRECT(ADDRESS($B223,$X$2)&amp;":"&amp;ADDRESS($B223,$X$2-1+$P$8)))</f>
        <v>-2.3283064365386963E-10</v>
      </c>
      <c r="X223" s="5">
        <f ca="1">IF(X$4="",0,IF(X221&gt;0,0,IF(X219-W219&gt;0,0,IF(X219-SUM($W223:W223)&gt;0,0,X219-SUM($W223:W223)))))</f>
        <v>0</v>
      </c>
      <c r="Y223" s="5">
        <f ca="1">IF(Y$4="",0,IF(Y221&gt;0,0,IF(Y219-X219&gt;0,0,IF(Y219-SUM($W223:X223)&gt;0,0,Y219-SUM($W223:X223)))))</f>
        <v>0</v>
      </c>
      <c r="Z223" s="5">
        <f ca="1">IF(Z$4="",0,IF(Z221&gt;0,0,IF(Z219-Y219&gt;0,0,IF(Z219-SUM($W223:Y223)&gt;0,0,Z219-SUM($W223:Y223)))))</f>
        <v>0</v>
      </c>
      <c r="AA223" s="5">
        <f ca="1">IF(AA$4="",0,IF(AA221&gt;0,0,IF(AA219-Z219&gt;0,0,IF(AA219-SUM($W223:Z223)&gt;0,0,AA219-SUM($W223:Z223)))))</f>
        <v>0</v>
      </c>
      <c r="AB223" s="5">
        <f ca="1">IF(AB$4="",0,IF(AB221&gt;0,0,IF(AB219-AA219&gt;0,0,IF(AB219-SUM($W223:AA223)&gt;0,0,AB219-SUM($W223:AA223)))))</f>
        <v>0</v>
      </c>
      <c r="AC223" s="5">
        <f ca="1">IF(AC$4="",0,IF(AC221&gt;0,0,IF(AC219-AB219&gt;0,0,IF(AC219-SUM($W223:AB223)&gt;0,0,AC219-SUM($W223:AB223)))))</f>
        <v>0</v>
      </c>
      <c r="AD223" s="5">
        <f ca="1">IF(AD$4="",0,IF(AD221&gt;0,0,IF(AD219-AC219&gt;0,0,IF(AD219-SUM($W223:AC223)&gt;0,0,AD219-SUM($W223:AC223)))))</f>
        <v>0</v>
      </c>
      <c r="AE223" s="5">
        <f ca="1">IF(AE$4="",0,IF(AE221&gt;0,0,IF(AE219-AD219&gt;0,0,IF(AE219-SUM($W223:AD223)&gt;0,0,AE219-SUM($W223:AD223)))))</f>
        <v>0</v>
      </c>
      <c r="AF223" s="5">
        <f ca="1">IF(AF$4="",0,IF(AF221&gt;0,0,IF(AF219-AE219&gt;0,0,IF(AF219-SUM($W223:AE223)&gt;0,0,AF219-SUM($W223:AE223)))))</f>
        <v>0</v>
      </c>
      <c r="AG223" s="5">
        <f ca="1">IF(AG$4="",0,IF(AG221&gt;0,0,IF(AG219-AF219&gt;0,0,IF(AG219-SUM($W223:AF223)&gt;0,0,AG219-SUM($W223:AF223)))))</f>
        <v>0</v>
      </c>
      <c r="AH223" s="5">
        <f ca="1">IF(AH$4="",0,IF(AH221&gt;0,0,IF(AH219-AG219&gt;0,0,IF(AH219-SUM($W223:AG223)&gt;0,0,AH219-SUM($W223:AG223)))))</f>
        <v>0</v>
      </c>
      <c r="AI223" s="5">
        <f ca="1">IF(AI$4="",0,IF(AI221&gt;0,0,IF(AI219-AH219&gt;0,0,IF(AI219-SUM($W223:AH223)&gt;0,0,AI219-SUM($W223:AH223)))))</f>
        <v>0</v>
      </c>
      <c r="AJ223" s="5">
        <f ca="1">IF(AJ$4="",0,IF(AJ221&gt;0,0,IF(AJ219-AI219&gt;0,0,IF(AJ219-SUM($W223:AI223)&gt;0,0,AJ219-SUM($W223:AI223)))))</f>
        <v>0</v>
      </c>
      <c r="AK223" s="5">
        <f ca="1">IF(AK$4="",0,IF(AK221&gt;0,0,IF(AK219-AJ219&gt;0,0,IF(AK219-SUM($W223:AJ223)&gt;0,0,AK219-SUM($W223:AJ223)))))</f>
        <v>0</v>
      </c>
      <c r="AL223" s="5">
        <f ca="1">IF(AL$4="",0,IF(AL221&gt;0,0,IF(AL219-AK219&gt;0,0,IF(AL219-SUM($W223:AK223)&gt;0,0,AL219-SUM($W223:AK223)))))</f>
        <v>0</v>
      </c>
      <c r="AM223" s="5">
        <f ca="1">IF(AM$4="",0,IF(AM221&gt;0,0,IF(AM219-AL219&gt;0,0,IF(AM219-SUM($W223:AL223)&gt;0,0,AM219-SUM($W223:AL223)))))</f>
        <v>0</v>
      </c>
      <c r="AN223" s="5">
        <f ca="1">IF(AN$4="",0,IF(AN221&gt;0,0,IF(AN219-AM219&gt;0,0,IF(AN219-SUM($W223:AM223)&gt;0,0,AN219-SUM($W223:AM223)))))</f>
        <v>0</v>
      </c>
      <c r="AO223" s="5">
        <f ca="1">IF(AO$4="",0,IF(AO221&gt;0,0,IF(AO219-AN219&gt;0,0,IF(AO219-SUM($W223:AN223)&gt;0,0,AO219-SUM($W223:AN223)))))</f>
        <v>0</v>
      </c>
      <c r="AP223" s="5">
        <f ca="1">IF(AP$4="",0,IF(AP221&gt;0,0,IF(AP219-AO219&gt;0,0,IF(AP219-SUM($W223:AO223)&gt;0,0,AP219-SUM($W223:AO223)))))</f>
        <v>0</v>
      </c>
      <c r="AQ223" s="5">
        <f ca="1">IF(AQ$4="",0,IF(AQ221&gt;0,0,IF(AQ219-AP219&gt;0,0,IF(AQ219-SUM($W223:AP223)&gt;0,0,AQ219-SUM($W223:AP223)))))</f>
        <v>0</v>
      </c>
      <c r="AR223" s="5">
        <f ca="1">IF(AR$4="",0,IF(AR221&gt;0,0,IF(AR219-AQ219&gt;0,0,IF(AR219-SUM($W223:AQ223)&gt;0,0,AR219-SUM($W223:AQ223)))))</f>
        <v>0</v>
      </c>
      <c r="AS223" s="5">
        <f ca="1">IF(AS$4="",0,IF(AS221&gt;0,0,IF(AS219-AR219&gt;0,0,IF(AS219-SUM($W223:AR223)&gt;0,0,AS219-SUM($W223:AR223)))))</f>
        <v>0</v>
      </c>
      <c r="AT223" s="5">
        <f ca="1">IF(AT$4="",0,IF(AT221&gt;0,0,IF(AT219-AS219&gt;0,0,IF(AT219-SUM($W223:AS223)&gt;0,0,AT219-SUM($W223:AS223)))))</f>
        <v>0</v>
      </c>
      <c r="AU223" s="5">
        <f ca="1">IF(AU$4="",0,IF(AU221&gt;0,0,IF(AU219-AT219&gt;0,0,IF(AU219-SUM($W223:AT223)&gt;0,0,AU219-SUM($W223:AT223)))))</f>
        <v>0</v>
      </c>
      <c r="AV223" s="5">
        <f ca="1">IF(AV$4="",0,IF(AV221&gt;0,0,IF(AV219-AU219&gt;0,0,IF(AV219-SUM($W223:AU223)&gt;0,0,AV219-SUM($W223:AU223)))))</f>
        <v>-2.3283064365386963E-10</v>
      </c>
      <c r="AW223" s="5">
        <f ca="1">IF(AW$4="",0,IF(AW221&gt;0,0,IF(AW219-AV219&gt;0,0,IF(AW219-SUM($W223:AV223)&gt;0,0,AW219-SUM($W223:AV223)))))</f>
        <v>0</v>
      </c>
      <c r="AX223" s="5">
        <f ca="1">IF(AX$4="",0,IF(AX221&gt;0,0,IF(AX219-AW219&gt;0,0,IF(AX219-SUM($W223:AW223)&gt;0,0,AX219-SUM($W223:AW223)))))</f>
        <v>0</v>
      </c>
      <c r="AY223" s="5">
        <f ca="1">IF(AY$4="",0,IF(AY221&gt;0,0,IF(AY219-AX219&gt;0,0,IF(AY219-SUM($W223:AX223)&gt;0,0,AY219-SUM($W223:AX223)))))</f>
        <v>0</v>
      </c>
      <c r="AZ223" s="5">
        <f ca="1">IF(AZ$4="",0,IF(AZ221&gt;0,0,IF(AZ219-AY219&gt;0,0,IF(AZ219-SUM($W223:AY223)&gt;0,0,AZ219-SUM($W223:AY223)))))</f>
        <v>0</v>
      </c>
      <c r="BA223" s="5">
        <f ca="1">IF(BA$4="",0,IF(BA221&gt;0,0,IF(BA219-AZ219&gt;0,0,IF(BA219-SUM($W223:AZ223)&gt;0,0,BA219-SUM($W223:AZ223)))))</f>
        <v>0</v>
      </c>
      <c r="BB223" s="5">
        <f ca="1">IF(BB$4="",0,IF(BB221&gt;0,0,IF(BB219-BA219&gt;0,0,IF(BB219-SUM($W223:BA223)&gt;0,0,BB219-SUM($W223:BA223)))))</f>
        <v>0</v>
      </c>
      <c r="BC223" s="5">
        <f ca="1">IF(BC$4="",0,IF(BC221&gt;0,0,IF(BC219-BB219&gt;0,0,IF(BC219-SUM($W223:BB223)&gt;0,0,BC219-SUM($W223:BB223)))))</f>
        <v>0</v>
      </c>
      <c r="BD223" s="5">
        <f ca="1">IF(BD$4="",0,IF(BD221&gt;0,0,IF(BD219-BC219&gt;0,0,IF(BD219-SUM($W223:BC223)&gt;0,0,BD219-SUM($W223:BC223)))))</f>
        <v>0</v>
      </c>
      <c r="BE223" s="5">
        <f ca="1">IF(BE$4="",0,IF(BE221&gt;0,0,IF(BE219-BD219&gt;0,0,IF(BE219-SUM($W223:BD223)&gt;0,0,BE219-SUM($W223:BD223)))))</f>
        <v>0</v>
      </c>
      <c r="BF223" s="5">
        <f ca="1">IF(BF$4="",0,IF(BF221&gt;0,0,IF(BF219-BE219&gt;0,0,IF(BF219-SUM($W223:BE223)&gt;0,0,BF219-SUM($W223:BE223)))))</f>
        <v>0</v>
      </c>
      <c r="BG223" s="5">
        <f ca="1">IF(BG$4="",0,IF(BG221&gt;0,0,IF(BG219-BF219&gt;0,0,IF(BG219-SUM($W223:BF223)&gt;0,0,BG219-SUM($W223:BF223)))))</f>
        <v>0</v>
      </c>
      <c r="BH223" s="5">
        <f ca="1">IF(BH$4="",0,IF(BH221&gt;0,0,IF(BH219-BG219&gt;0,0,IF(BH219-SUM($W223:BG223)&gt;0,0,BH219-SUM($W223:BG223)))))</f>
        <v>0</v>
      </c>
      <c r="BI223" s="5">
        <f ca="1">IF(BI$4="",0,IF(BI221&gt;0,0,IF(BI219-BH219&gt;0,0,IF(BI219-SUM($W223:BH223)&gt;0,0,BI219-SUM($W223:BH223)))))</f>
        <v>0</v>
      </c>
      <c r="BJ223" s="5">
        <f ca="1">IF(BJ$4="",0,IF(BJ221&gt;0,0,IF(BJ219-BI219&gt;0,0,IF(BJ219-SUM($W223:BI223)&gt;0,0,BJ219-SUM($W223:BI223)))))</f>
        <v>0</v>
      </c>
      <c r="BK223" s="5">
        <f ca="1">IF(BK$4="",0,IF(BK221&gt;0,0,IF(BK219-BJ219&gt;0,0,IF(BK219-SUM($W223:BJ223)&gt;0,0,BK219-SUM($W223:BJ223)))))</f>
        <v>0</v>
      </c>
      <c r="BL223" s="5">
        <f ca="1">IF(BL$4="",0,IF(BL221&gt;0,0,IF(BL219-BK219&gt;0,0,IF(BL219-SUM($W223:BK223)&gt;0,0,BL219-SUM($W223:BK223)))))</f>
        <v>0</v>
      </c>
      <c r="BM223" s="5">
        <f ca="1">IF(BM$4="",0,IF(BM221&gt;0,0,IF(BM219-BL219&gt;0,0,IF(BM219-SUM($W223:BL223)&gt;0,0,BM219-SUM($W223:BL223)))))</f>
        <v>0</v>
      </c>
      <c r="BN223" s="5">
        <f ca="1">IF(BN$4="",0,IF(BN221&gt;0,0,IF(BN219-BM219&gt;0,0,IF(BN219-SUM($W223:BM223)&gt;0,0,BN219-SUM($W223:BM223)))))</f>
        <v>0</v>
      </c>
      <c r="BO223" s="5">
        <f ca="1">IF(BO$4="",0,IF(BO221&gt;0,0,IF(BO219-BN219&gt;0,0,IF(BO219-SUM($W223:BN223)&gt;0,0,BO219-SUM($W223:BN223)))))</f>
        <v>0</v>
      </c>
      <c r="BP223" s="5">
        <f ca="1">IF(BP$4="",0,IF(BP221&gt;0,0,IF(BP219-BO219&gt;0,0,IF(BP219-SUM($W223:BO223)&gt;0,0,BP219-SUM($W223:BO223)))))</f>
        <v>0</v>
      </c>
      <c r="BQ223" s="5">
        <f ca="1">IF(BQ$4="",0,IF(BQ221&gt;0,0,IF(BQ219-BP219&gt;0,0,IF(BQ219-SUM($W223:BP223)&gt;0,0,BQ219-SUM($W223:BP223)))))</f>
        <v>0</v>
      </c>
      <c r="BR223" s="5">
        <f ca="1">IF(BR$4="",0,IF(BR221&gt;0,0,IF(BR219-BQ219&gt;0,0,IF(BR219-SUM($W223:BQ223)&gt;0,0,BR219-SUM($W223:BQ223)))))</f>
        <v>0</v>
      </c>
      <c r="BS223" s="5">
        <f ca="1">IF(BS$4="",0,IF(BS221&gt;0,0,IF(BS219-BR219&gt;0,0,IF(BS219-SUM($W223:BR223)&gt;0,0,BS219-SUM($W223:BR223)))))</f>
        <v>0</v>
      </c>
      <c r="BT223" s="5">
        <f ca="1">IF(BT$4="",0,IF(BT221&gt;0,0,IF(BT219-BS219&gt;0,0,IF(BT219-SUM($W223:BS223)&gt;0,0,BT219-SUM($W223:BS223)))))</f>
        <v>0</v>
      </c>
      <c r="BU223" s="5">
        <f ca="1">IF(BU$4="",0,IF(BU221&gt;0,0,IF(BU219-BT219&gt;0,0,IF(BU219-SUM($W223:BT223)&gt;0,0,BU219-SUM($W223:BT223)))))</f>
        <v>0</v>
      </c>
      <c r="BV223" s="5">
        <f ca="1">IF(BV$4="",0,IF(BV221&gt;0,0,IF(BV219-BU219&gt;0,0,IF(BV219-SUM($W223:BU223)&gt;0,0,BV219-SUM($W223:BU223)))))</f>
        <v>0</v>
      </c>
      <c r="BW223" s="5">
        <f ca="1">IF(BW$4="",0,IF(BW221&gt;0,0,IF(BW219-BV219&gt;0,0,IF(BW219-SUM($W223:BV223)&gt;0,0,BW219-SUM($W223:BV223)))))</f>
        <v>0</v>
      </c>
      <c r="BX223" s="5">
        <f ca="1">IF(BX$4="",0,IF(BX221&gt;0,0,IF(BX219-BW219&gt;0,0,IF(BX219-SUM($W223:BW223)&gt;0,0,BX219-SUM($W223:BW223)))))</f>
        <v>0</v>
      </c>
      <c r="BY223" s="5">
        <f ca="1">IF(BY$4="",0,IF(BY221&gt;0,0,IF(BY219-BX219&gt;0,0,IF(BY219-SUM($W223:BX223)&gt;0,0,BY219-SUM($W223:BX223)))))</f>
        <v>0</v>
      </c>
      <c r="BZ223" s="5">
        <f ca="1">IF(BZ$4="",0,IF(BZ221&gt;0,0,IF(BZ219-BY219&gt;0,0,IF(BZ219-SUM($W223:BY223)&gt;0,0,BZ219-SUM($W223:BY223)))))</f>
        <v>0</v>
      </c>
      <c r="CA223" s="5">
        <f ca="1">IF(CA$4="",0,IF(CA221&gt;0,0,IF(CA219-BZ219&gt;0,0,IF(CA219-SUM($W223:BZ223)&gt;0,0,CA219-SUM($W223:BZ223)))))</f>
        <v>0</v>
      </c>
      <c r="CB223" s="5">
        <f ca="1">IF(CB$4="",0,IF(CB221&gt;0,0,IF(CB219-CA219&gt;0,0,IF(CB219-SUM($W223:CA223)&gt;0,0,CB219-SUM($W223:CA223)))))</f>
        <v>0</v>
      </c>
      <c r="CC223" s="5">
        <f ca="1">IF(CC$4="",0,IF(CC221&gt;0,0,IF(CC219-CB219&gt;0,0,IF(CC219-SUM($W223:CB223)&gt;0,0,CC219-SUM($W223:CB223)))))</f>
        <v>0</v>
      </c>
      <c r="CD223" s="5">
        <f ca="1">IF(CD$4="",0,IF(CD221&gt;0,0,IF(CD219-CC219&gt;0,0,IF(CD219-SUM($W223:CC223)&gt;0,0,CD219-SUM($W223:CC223)))))</f>
        <v>0</v>
      </c>
      <c r="CE223" s="5">
        <f ca="1">IF(CE$4="",0,IF(CE221&gt;0,0,IF(CE219-CD219&gt;0,0,IF(CE219-SUM($W223:CD223)&gt;0,0,CE219-SUM($W223:CD223)))))</f>
        <v>0</v>
      </c>
      <c r="CF223" s="5">
        <f ca="1">IF(CF$4="",0,IF(CF221&gt;0,0,IF(CF219-CE219&gt;0,0,IF(CF219-SUM($W223:CE223)&gt;0,0,CF219-SUM($W223:CE223)))))</f>
        <v>0</v>
      </c>
    </row>
    <row r="225" spans="2:84" x14ac:dyDescent="0.3">
      <c r="B225" s="13">
        <f>ROW()</f>
        <v>225</v>
      </c>
      <c r="H225" s="1" t="s">
        <v>338</v>
      </c>
      <c r="M225" s="53" t="s">
        <v>18</v>
      </c>
      <c r="P225" s="72" t="str">
        <f>Lists!$AI$20</f>
        <v>FCF</v>
      </c>
      <c r="U225" s="5">
        <f ca="1">SUM(INDIRECT(ADDRESS($B225,$X$2)&amp;":"&amp;ADDRESS($B225,$X$2-1+$P$8)))</f>
        <v>231959287.19274789</v>
      </c>
      <c r="X225" s="5">
        <f ca="1">IF(X$4="",0,X221+X223)</f>
        <v>0</v>
      </c>
      <c r="Y225" s="5">
        <f t="shared" ref="Y225:CF225" ca="1" si="446">IF(Y$4="",0,Y221+Y223)</f>
        <v>0</v>
      </c>
      <c r="Z225" s="5">
        <f t="shared" ca="1" si="446"/>
        <v>0</v>
      </c>
      <c r="AA225" s="5">
        <f t="shared" ca="1" si="446"/>
        <v>0</v>
      </c>
      <c r="AB225" s="5">
        <f t="shared" ca="1" si="446"/>
        <v>0</v>
      </c>
      <c r="AC225" s="5">
        <f t="shared" ca="1" si="446"/>
        <v>0</v>
      </c>
      <c r="AD225" s="5">
        <f t="shared" ca="1" si="446"/>
        <v>0</v>
      </c>
      <c r="AE225" s="5">
        <f t="shared" ca="1" si="446"/>
        <v>0</v>
      </c>
      <c r="AF225" s="5">
        <f t="shared" ca="1" si="446"/>
        <v>0</v>
      </c>
      <c r="AG225" s="5">
        <f t="shared" ca="1" si="446"/>
        <v>0</v>
      </c>
      <c r="AH225" s="5">
        <f t="shared" ca="1" si="446"/>
        <v>0</v>
      </c>
      <c r="AI225" s="5">
        <f t="shared" ca="1" si="446"/>
        <v>0</v>
      </c>
      <c r="AJ225" s="5">
        <f t="shared" ca="1" si="446"/>
        <v>0</v>
      </c>
      <c r="AK225" s="5">
        <f t="shared" ca="1" si="446"/>
        <v>0</v>
      </c>
      <c r="AL225" s="5">
        <f t="shared" ca="1" si="446"/>
        <v>0</v>
      </c>
      <c r="AM225" s="5">
        <f t="shared" ca="1" si="446"/>
        <v>0</v>
      </c>
      <c r="AN225" s="5">
        <f t="shared" ca="1" si="446"/>
        <v>0</v>
      </c>
      <c r="AO225" s="5">
        <f t="shared" ca="1" si="446"/>
        <v>0</v>
      </c>
      <c r="AP225" s="5">
        <f t="shared" ca="1" si="446"/>
        <v>0</v>
      </c>
      <c r="AQ225" s="5">
        <f t="shared" ca="1" si="446"/>
        <v>0</v>
      </c>
      <c r="AR225" s="5">
        <f t="shared" ca="1" si="446"/>
        <v>0</v>
      </c>
      <c r="AS225" s="5">
        <f t="shared" ca="1" si="446"/>
        <v>0</v>
      </c>
      <c r="AT225" s="5">
        <f t="shared" ca="1" si="446"/>
        <v>0</v>
      </c>
      <c r="AU225" s="5">
        <f t="shared" ca="1" si="446"/>
        <v>0</v>
      </c>
      <c r="AV225" s="5">
        <f t="shared" ca="1" si="446"/>
        <v>-2.3283064365386963E-10</v>
      </c>
      <c r="AW225" s="5">
        <f t="shared" ca="1" si="446"/>
        <v>2468800.4660249017</v>
      </c>
      <c r="AX225" s="5">
        <f t="shared" ca="1" si="446"/>
        <v>4286941.8743939884</v>
      </c>
      <c r="AY225" s="5">
        <f t="shared" ca="1" si="446"/>
        <v>3588565.7055452336</v>
      </c>
      <c r="AZ225" s="5">
        <f t="shared" ca="1" si="446"/>
        <v>4268665.8903404493</v>
      </c>
      <c r="BA225" s="5">
        <f t="shared" ca="1" si="446"/>
        <v>4633942.8098798292</v>
      </c>
      <c r="BB225" s="5">
        <f t="shared" ca="1" si="446"/>
        <v>4215604.8744801683</v>
      </c>
      <c r="BC225" s="5">
        <f t="shared" ca="1" si="446"/>
        <v>5434736.7400885522</v>
      </c>
      <c r="BD225" s="5">
        <f t="shared" ca="1" si="446"/>
        <v>6645175.2317794757</v>
      </c>
      <c r="BE225" s="5">
        <f t="shared" ca="1" si="446"/>
        <v>6452493.0707991933</v>
      </c>
      <c r="BF225" s="5">
        <f t="shared" ca="1" si="446"/>
        <v>6760025.7574997013</v>
      </c>
      <c r="BG225" s="5">
        <f t="shared" ca="1" si="446"/>
        <v>6782012.0522898203</v>
      </c>
      <c r="BH225" s="5">
        <f t="shared" ca="1" si="446"/>
        <v>6335842.6938495589</v>
      </c>
      <c r="BI225" s="5">
        <f t="shared" ca="1" si="446"/>
        <v>6624009.8729440887</v>
      </c>
      <c r="BJ225" s="5">
        <f t="shared" ca="1" si="446"/>
        <v>6986324.8193154717</v>
      </c>
      <c r="BK225" s="5">
        <f t="shared" ca="1" si="446"/>
        <v>7244847.9088853048</v>
      </c>
      <c r="BL225" s="5">
        <f t="shared" ca="1" si="446"/>
        <v>7346549.1428896608</v>
      </c>
      <c r="BM225" s="5">
        <f t="shared" ca="1" si="446"/>
        <v>7209704.9557830533</v>
      </c>
      <c r="BN225" s="5">
        <f t="shared" ca="1" si="446"/>
        <v>7196419.4229774065</v>
      </c>
      <c r="BO225" s="5">
        <f t="shared" ca="1" si="446"/>
        <v>7481514.6560640065</v>
      </c>
      <c r="BP225" s="5">
        <f t="shared" ca="1" si="446"/>
        <v>7825209.6486746101</v>
      </c>
      <c r="BQ225" s="5">
        <f t="shared" ca="1" si="446"/>
        <v>7500850.6182163414</v>
      </c>
      <c r="BR225" s="5">
        <f t="shared" ca="1" si="446"/>
        <v>7751994.0000082292</v>
      </c>
      <c r="BS225" s="5">
        <f t="shared" ca="1" si="446"/>
        <v>7774842.8641591631</v>
      </c>
      <c r="BT225" s="5">
        <f t="shared" ca="1" si="446"/>
        <v>7029830.0178270964</v>
      </c>
      <c r="BU225" s="5">
        <f t="shared" ca="1" si="446"/>
        <v>7276373.8287074128</v>
      </c>
      <c r="BV225" s="5">
        <f t="shared" ca="1" si="446"/>
        <v>7599236.2755888598</v>
      </c>
      <c r="BW225" s="5">
        <f t="shared" ca="1" si="446"/>
        <v>7226614.4611041099</v>
      </c>
      <c r="BX225" s="5">
        <f t="shared" ca="1" si="446"/>
        <v>7332719.4919075295</v>
      </c>
      <c r="BY225" s="5">
        <f t="shared" ca="1" si="446"/>
        <v>7216790.9913647044</v>
      </c>
      <c r="BZ225" s="5">
        <f t="shared" ca="1" si="446"/>
        <v>7017210.2256596079</v>
      </c>
      <c r="CA225" s="5">
        <f t="shared" ca="1" si="446"/>
        <v>7260519.9248544518</v>
      </c>
      <c r="CB225" s="5">
        <f t="shared" ca="1" si="446"/>
        <v>7646104.4787386181</v>
      </c>
      <c r="CC225" s="5">
        <f t="shared" ca="1" si="446"/>
        <v>7741708.2240822371</v>
      </c>
      <c r="CD225" s="5">
        <f t="shared" ca="1" si="446"/>
        <v>7886848.8000009172</v>
      </c>
      <c r="CE225" s="5">
        <f t="shared" ca="1" si="446"/>
        <v>7910255.3960241191</v>
      </c>
      <c r="CF225" s="5">
        <f t="shared" ca="1" si="446"/>
        <v>0</v>
      </c>
    </row>
    <row r="227" spans="2:84" x14ac:dyDescent="0.3">
      <c r="B227" s="13">
        <f>ROW()</f>
        <v>227</v>
      </c>
      <c r="G227" s="119"/>
      <c r="H227" s="1" t="s">
        <v>347</v>
      </c>
      <c r="M227" s="53" t="s">
        <v>18</v>
      </c>
      <c r="P227" s="72" t="str">
        <f>Lists!$AI$9&amp;" | "&amp;Lists!$AI$10</f>
        <v>CF(+) | CF(-)</v>
      </c>
      <c r="U227" s="5">
        <f t="shared" ref="U227:U228" ca="1" si="447">SUM(INDIRECT(ADDRESS($B227,$X$2)&amp;":"&amp;ADDRESS($B227,$X$2-1+$P$8)))</f>
        <v>257870000</v>
      </c>
      <c r="X227" s="5">
        <f ca="1">IF(X$4="",0,IF(X219-SUM($W225:X225)&gt;0,X219-SUM($W225:X225),0))</f>
        <v>39306000</v>
      </c>
      <c r="Y227" s="5">
        <f ca="1">IF(Y$4="",0,IF(Y219-SUM($W225:Y225)&gt;0,Y219-SUM($W225:Y225),0))</f>
        <v>38492000</v>
      </c>
      <c r="Z227" s="5">
        <f ca="1">IF(Z$4="",0,IF(Z219-SUM($W225:Z225)&gt;0,Z219-SUM($W225:Z225),0))</f>
        <v>37467000</v>
      </c>
      <c r="AA227" s="5">
        <f ca="1">IF(AA$4="",0,IF(AA219-SUM($W225:AA225)&gt;0,AA219-SUM($W225:AA225),0))</f>
        <v>35303000</v>
      </c>
      <c r="AB227" s="5">
        <f ca="1">IF(AB$4="",0,IF(AB219-SUM($W225:AB225)&gt;0,AB219-SUM($W225:AB225),0))</f>
        <v>31708000</v>
      </c>
      <c r="AC227" s="5">
        <f ca="1">IF(AC$4="",0,IF(AC219-SUM($W225:AC225)&gt;0,AC219-SUM($W225:AC225),0))</f>
        <v>28113000</v>
      </c>
      <c r="AD227" s="5">
        <f ca="1">IF(AD$4="",0,IF(AD219-SUM($W225:AD225)&gt;0,AD219-SUM($W225:AD225),0))</f>
        <v>24441500</v>
      </c>
      <c r="AE227" s="5">
        <f ca="1">IF(AE$4="",0,IF(AE219-SUM($W225:AE225)&gt;0,AE219-SUM($W225:AE225),0))</f>
        <v>15827000</v>
      </c>
      <c r="AF227" s="5">
        <f ca="1">IF(AF$4="",0,IF(AF219-SUM($W225:AF225)&gt;0,AF219-SUM($W225:AF225),0))</f>
        <v>7212500</v>
      </c>
      <c r="AG227" s="5">
        <f ca="1">IF(AG$4="",0,IF(AG219-SUM($W225:AG225)&gt;0,AG219-SUM($W225:AG225),0))</f>
        <v>0</v>
      </c>
      <c r="AH227" s="5">
        <f ca="1">IF(AH$4="",0,IF(AH219-SUM($W225:AH225)&gt;0,AH219-SUM($W225:AH225),0))</f>
        <v>0</v>
      </c>
      <c r="AI227" s="5">
        <f ca="1">IF(AI$4="",0,IF(AI219-SUM($W225:AI225)&gt;0,AI219-SUM($W225:AI225),0))</f>
        <v>0</v>
      </c>
      <c r="AJ227" s="5">
        <f ca="1">IF(AJ$4="",0,IF(AJ219-SUM($W225:AJ225)&gt;0,AJ219-SUM($W225:AJ225),0))</f>
        <v>0</v>
      </c>
      <c r="AK227" s="5">
        <f ca="1">IF(AK$4="",0,IF(AK219-SUM($W225:AK225)&gt;0,AK219-SUM($W225:AK225),0))</f>
        <v>0</v>
      </c>
      <c r="AL227" s="5">
        <f ca="1">IF(AL$4="",0,IF(AL219-SUM($W225:AL225)&gt;0,AL219-SUM($W225:AL225),0))</f>
        <v>0</v>
      </c>
      <c r="AM227" s="5">
        <f ca="1">IF(AM$4="",0,IF(AM219-SUM($W225:AM225)&gt;0,AM219-SUM($W225:AM225),0))</f>
        <v>0</v>
      </c>
      <c r="AN227" s="5">
        <f ca="1">IF(AN$4="",0,IF(AN219-SUM($W225:AN225)&gt;0,AN219-SUM($W225:AN225),0))</f>
        <v>0</v>
      </c>
      <c r="AO227" s="5">
        <f ca="1">IF(AO$4="",0,IF(AO219-SUM($W225:AO225)&gt;0,AO219-SUM($W225:AO225),0))</f>
        <v>0</v>
      </c>
      <c r="AP227" s="5">
        <f ca="1">IF(AP$4="",0,IF(AP219-SUM($W225:AP225)&gt;0,AP219-SUM($W225:AP225),0))</f>
        <v>0</v>
      </c>
      <c r="AQ227" s="5">
        <f ca="1">IF(AQ$4="",0,IF(AQ219-SUM($W225:AQ225)&gt;0,AQ219-SUM($W225:AQ225),0))</f>
        <v>0</v>
      </c>
      <c r="AR227" s="5">
        <f ca="1">IF(AR$4="",0,IF(AR219-SUM($W225:AR225)&gt;0,AR219-SUM($W225:AR225),0))</f>
        <v>2.3283064365386963E-10</v>
      </c>
      <c r="AS227" s="5">
        <f ca="1">IF(AS$4="",0,IF(AS219-SUM($W225:AS225)&gt;0,AS219-SUM($W225:AS225),0))</f>
        <v>2.3283064365386963E-10</v>
      </c>
      <c r="AT227" s="5">
        <f ca="1">IF(AT$4="",0,IF(AT219-SUM($W225:AT225)&gt;0,AT219-SUM($W225:AT225),0))</f>
        <v>0</v>
      </c>
      <c r="AU227" s="5">
        <f ca="1">IF(AU$4="",0,IF(AU219-SUM($W225:AU225)&gt;0,AU219-SUM($W225:AU225),0))</f>
        <v>0</v>
      </c>
      <c r="AV227" s="5">
        <f ca="1">IF(AV$4="",0,IF(AV219-SUM($W225:AV225)&gt;0,AV219-SUM($W225:AV225),0))</f>
        <v>0</v>
      </c>
      <c r="AW227" s="5">
        <f ca="1">IF(AW$4="",0,IF(AW219-SUM($W225:AW225)&gt;0,AW219-SUM($W225:AW225),0))</f>
        <v>0</v>
      </c>
      <c r="AX227" s="5">
        <f ca="1">IF(AX$4="",0,IF(AX219-SUM($W225:AX225)&gt;0,AX219-SUM($W225:AX225),0))</f>
        <v>0</v>
      </c>
      <c r="AY227" s="5">
        <f ca="1">IF(AY$4="",0,IF(AY219-SUM($W225:AY225)&gt;0,AY219-SUM($W225:AY225),0))</f>
        <v>0</v>
      </c>
      <c r="AZ227" s="5">
        <f ca="1">IF(AZ$4="",0,IF(AZ219-SUM($W225:AZ225)&gt;0,AZ219-SUM($W225:AZ225),0))</f>
        <v>0</v>
      </c>
      <c r="BA227" s="5">
        <f ca="1">IF(BA$4="",0,IF(BA219-SUM($W225:BA225)&gt;0,BA219-SUM($W225:BA225),0))</f>
        <v>0</v>
      </c>
      <c r="BB227" s="5">
        <f ca="1">IF(BB$4="",0,IF(BB219-SUM($W225:BB225)&gt;0,BB219-SUM($W225:BB225),0))</f>
        <v>0</v>
      </c>
      <c r="BC227" s="5">
        <f ca="1">IF(BC$4="",0,IF(BC219-SUM($W225:BC225)&gt;0,BC219-SUM($W225:BC225),0))</f>
        <v>0</v>
      </c>
      <c r="BD227" s="5">
        <f ca="1">IF(BD$4="",0,IF(BD219-SUM($W225:BD225)&gt;0,BD219-SUM($W225:BD225),0))</f>
        <v>0</v>
      </c>
      <c r="BE227" s="5">
        <f ca="1">IF(BE$4="",0,IF(BE219-SUM($W225:BE225)&gt;0,BE219-SUM($W225:BE225),0))</f>
        <v>0</v>
      </c>
      <c r="BF227" s="5">
        <f ca="1">IF(BF$4="",0,IF(BF219-SUM($W225:BF225)&gt;0,BF219-SUM($W225:BF225),0))</f>
        <v>0</v>
      </c>
      <c r="BG227" s="5">
        <f ca="1">IF(BG$4="",0,IF(BG219-SUM($W225:BG225)&gt;0,BG219-SUM($W225:BG225),0))</f>
        <v>0</v>
      </c>
      <c r="BH227" s="5">
        <f ca="1">IF(BH$4="",0,IF(BH219-SUM($W225:BH225)&gt;0,BH219-SUM($W225:BH225),0))</f>
        <v>0</v>
      </c>
      <c r="BI227" s="5">
        <f ca="1">IF(BI$4="",0,IF(BI219-SUM($W225:BI225)&gt;0,BI219-SUM($W225:BI225),0))</f>
        <v>0</v>
      </c>
      <c r="BJ227" s="5">
        <f ca="1">IF(BJ$4="",0,IF(BJ219-SUM($W225:BJ225)&gt;0,BJ219-SUM($W225:BJ225),0))</f>
        <v>0</v>
      </c>
      <c r="BK227" s="5">
        <f ca="1">IF(BK$4="",0,IF(BK219-SUM($W225:BK225)&gt;0,BK219-SUM($W225:BK225),0))</f>
        <v>0</v>
      </c>
      <c r="BL227" s="5">
        <f ca="1">IF(BL$4="",0,IF(BL219-SUM($W225:BL225)&gt;0,BL219-SUM($W225:BL225),0))</f>
        <v>0</v>
      </c>
      <c r="BM227" s="5">
        <f ca="1">IF(BM$4="",0,IF(BM219-SUM($W225:BM225)&gt;0,BM219-SUM($W225:BM225),0))</f>
        <v>0</v>
      </c>
      <c r="BN227" s="5">
        <f ca="1">IF(BN$4="",0,IF(BN219-SUM($W225:BN225)&gt;0,BN219-SUM($W225:BN225),0))</f>
        <v>0</v>
      </c>
      <c r="BO227" s="5">
        <f ca="1">IF(BO$4="",0,IF(BO219-SUM($W225:BO225)&gt;0,BO219-SUM($W225:BO225),0))</f>
        <v>0</v>
      </c>
      <c r="BP227" s="5">
        <f ca="1">IF(BP$4="",0,IF(BP219-SUM($W225:BP225)&gt;0,BP219-SUM($W225:BP225),0))</f>
        <v>0</v>
      </c>
      <c r="BQ227" s="5">
        <f ca="1">IF(BQ$4="",0,IF(BQ219-SUM($W225:BQ225)&gt;0,BQ219-SUM($W225:BQ225),0))</f>
        <v>0</v>
      </c>
      <c r="BR227" s="5">
        <f ca="1">IF(BR$4="",0,IF(BR219-SUM($W225:BR225)&gt;0,BR219-SUM($W225:BR225),0))</f>
        <v>0</v>
      </c>
      <c r="BS227" s="5">
        <f ca="1">IF(BS$4="",0,IF(BS219-SUM($W225:BS225)&gt;0,BS219-SUM($W225:BS225),0))</f>
        <v>0</v>
      </c>
      <c r="BT227" s="5">
        <f ca="1">IF(BT$4="",0,IF(BT219-SUM($W225:BT225)&gt;0,BT219-SUM($W225:BT225),0))</f>
        <v>0</v>
      </c>
      <c r="BU227" s="5">
        <f ca="1">IF(BU$4="",0,IF(BU219-SUM($W225:BU225)&gt;0,BU219-SUM($W225:BU225),0))</f>
        <v>0</v>
      </c>
      <c r="BV227" s="5">
        <f ca="1">IF(BV$4="",0,IF(BV219-SUM($W225:BV225)&gt;0,BV219-SUM($W225:BV225),0))</f>
        <v>0</v>
      </c>
      <c r="BW227" s="5">
        <f ca="1">IF(BW$4="",0,IF(BW219-SUM($W225:BW225)&gt;0,BW219-SUM($W225:BW225),0))</f>
        <v>0</v>
      </c>
      <c r="BX227" s="5">
        <f ca="1">IF(BX$4="",0,IF(BX219-SUM($W225:BX225)&gt;0,BX219-SUM($W225:BX225),0))</f>
        <v>0</v>
      </c>
      <c r="BY227" s="5">
        <f ca="1">IF(BY$4="",0,IF(BY219-SUM($W225:BY225)&gt;0,BY219-SUM($W225:BY225),0))</f>
        <v>0</v>
      </c>
      <c r="BZ227" s="5">
        <f ca="1">IF(BZ$4="",0,IF(BZ219-SUM($W225:BZ225)&gt;0,BZ219-SUM($W225:BZ225),0))</f>
        <v>0</v>
      </c>
      <c r="CA227" s="5">
        <f ca="1">IF(CA$4="",0,IF(CA219-SUM($W225:CA225)&gt;0,CA219-SUM($W225:CA225),0))</f>
        <v>0</v>
      </c>
      <c r="CB227" s="5">
        <f ca="1">IF(CB$4="",0,IF(CB219-SUM($W225:CB225)&gt;0,CB219-SUM($W225:CB225),0))</f>
        <v>0</v>
      </c>
      <c r="CC227" s="5">
        <f ca="1">IF(CC$4="",0,IF(CC219-SUM($W225:CC225)&gt;0,CC219-SUM($W225:CC225),0))</f>
        <v>0</v>
      </c>
      <c r="CD227" s="5">
        <f ca="1">IF(CD$4="",0,IF(CD219-SUM($W225:CD225)&gt;0,CD219-SUM($W225:CD225),0))</f>
        <v>0</v>
      </c>
      <c r="CE227" s="5">
        <f ca="1">IF(CE$4="",0,IF(CE219-SUM($W225:CE225)&gt;0,CE219-SUM($W225:CE225),0))</f>
        <v>0</v>
      </c>
      <c r="CF227" s="5">
        <f ca="1">IF(CF$4="",0,IF(CF219-SUM($W225:CF225)&gt;0,CF219-SUM($W225:CF225),0))</f>
        <v>0</v>
      </c>
    </row>
    <row r="228" spans="2:84" x14ac:dyDescent="0.3">
      <c r="B228" s="13">
        <f>ROW()</f>
        <v>228</v>
      </c>
      <c r="H228" s="1" t="str">
        <f>H227</f>
        <v>Депозиты овернайт</v>
      </c>
      <c r="I228" s="1" t="s">
        <v>348</v>
      </c>
      <c r="M228" s="53" t="s">
        <v>18</v>
      </c>
      <c r="P228" s="72" t="str">
        <f>Lists!$AI$9&amp;" | "&amp;Lists!$AI$12</f>
        <v>CF(+) | PL(+)</v>
      </c>
      <c r="U228" s="5">
        <f t="shared" ca="1" si="447"/>
        <v>0</v>
      </c>
      <c r="X228" s="5">
        <f ca="1">IF(X$4="",0,X227*$P229/12)</f>
        <v>0</v>
      </c>
      <c r="Y228" s="5">
        <f ca="1">IF(Y$4="",0,Y227*$P229/12)</f>
        <v>0</v>
      </c>
      <c r="Z228" s="5">
        <f ca="1">IF(Z$4="",0,Z227*$P229/12)</f>
        <v>0</v>
      </c>
      <c r="AA228" s="5">
        <f t="shared" ref="AA228:CF228" ca="1" si="448">IF(AA$4="",0,AA227*$P229/12)</f>
        <v>0</v>
      </c>
      <c r="AB228" s="5">
        <f t="shared" ca="1" si="448"/>
        <v>0</v>
      </c>
      <c r="AC228" s="5">
        <f t="shared" ca="1" si="448"/>
        <v>0</v>
      </c>
      <c r="AD228" s="5">
        <f t="shared" ca="1" si="448"/>
        <v>0</v>
      </c>
      <c r="AE228" s="5">
        <f t="shared" ca="1" si="448"/>
        <v>0</v>
      </c>
      <c r="AF228" s="5">
        <f t="shared" ca="1" si="448"/>
        <v>0</v>
      </c>
      <c r="AG228" s="5">
        <f t="shared" ca="1" si="448"/>
        <v>0</v>
      </c>
      <c r="AH228" s="5">
        <f t="shared" ca="1" si="448"/>
        <v>0</v>
      </c>
      <c r="AI228" s="5">
        <f t="shared" ca="1" si="448"/>
        <v>0</v>
      </c>
      <c r="AJ228" s="5">
        <f t="shared" ca="1" si="448"/>
        <v>0</v>
      </c>
      <c r="AK228" s="5">
        <f t="shared" ca="1" si="448"/>
        <v>0</v>
      </c>
      <c r="AL228" s="5">
        <f t="shared" ca="1" si="448"/>
        <v>0</v>
      </c>
      <c r="AM228" s="5">
        <f t="shared" ca="1" si="448"/>
        <v>0</v>
      </c>
      <c r="AN228" s="5">
        <f t="shared" ca="1" si="448"/>
        <v>0</v>
      </c>
      <c r="AO228" s="5">
        <f t="shared" ca="1" si="448"/>
        <v>0</v>
      </c>
      <c r="AP228" s="5">
        <f t="shared" ca="1" si="448"/>
        <v>0</v>
      </c>
      <c r="AQ228" s="5">
        <f t="shared" ca="1" si="448"/>
        <v>0</v>
      </c>
      <c r="AR228" s="5">
        <f t="shared" ca="1" si="448"/>
        <v>0</v>
      </c>
      <c r="AS228" s="5">
        <f t="shared" ca="1" si="448"/>
        <v>0</v>
      </c>
      <c r="AT228" s="5">
        <f t="shared" ca="1" si="448"/>
        <v>0</v>
      </c>
      <c r="AU228" s="5">
        <f t="shared" ca="1" si="448"/>
        <v>0</v>
      </c>
      <c r="AV228" s="5">
        <f t="shared" ca="1" si="448"/>
        <v>0</v>
      </c>
      <c r="AW228" s="5">
        <f t="shared" ca="1" si="448"/>
        <v>0</v>
      </c>
      <c r="AX228" s="5">
        <f t="shared" ca="1" si="448"/>
        <v>0</v>
      </c>
      <c r="AY228" s="5">
        <f t="shared" ca="1" si="448"/>
        <v>0</v>
      </c>
      <c r="AZ228" s="5">
        <f t="shared" ca="1" si="448"/>
        <v>0</v>
      </c>
      <c r="BA228" s="5">
        <f t="shared" ca="1" si="448"/>
        <v>0</v>
      </c>
      <c r="BB228" s="5">
        <f t="shared" ca="1" si="448"/>
        <v>0</v>
      </c>
      <c r="BC228" s="5">
        <f t="shared" ca="1" si="448"/>
        <v>0</v>
      </c>
      <c r="BD228" s="5">
        <f t="shared" ca="1" si="448"/>
        <v>0</v>
      </c>
      <c r="BE228" s="5">
        <f t="shared" ca="1" si="448"/>
        <v>0</v>
      </c>
      <c r="BF228" s="5">
        <f t="shared" ca="1" si="448"/>
        <v>0</v>
      </c>
      <c r="BG228" s="5">
        <f t="shared" ca="1" si="448"/>
        <v>0</v>
      </c>
      <c r="BH228" s="5">
        <f t="shared" ca="1" si="448"/>
        <v>0</v>
      </c>
      <c r="BI228" s="5">
        <f t="shared" ca="1" si="448"/>
        <v>0</v>
      </c>
      <c r="BJ228" s="5">
        <f t="shared" ca="1" si="448"/>
        <v>0</v>
      </c>
      <c r="BK228" s="5">
        <f t="shared" ca="1" si="448"/>
        <v>0</v>
      </c>
      <c r="BL228" s="5">
        <f t="shared" ca="1" si="448"/>
        <v>0</v>
      </c>
      <c r="BM228" s="5">
        <f t="shared" ca="1" si="448"/>
        <v>0</v>
      </c>
      <c r="BN228" s="5">
        <f t="shared" ca="1" si="448"/>
        <v>0</v>
      </c>
      <c r="BO228" s="5">
        <f t="shared" ca="1" si="448"/>
        <v>0</v>
      </c>
      <c r="BP228" s="5">
        <f t="shared" ca="1" si="448"/>
        <v>0</v>
      </c>
      <c r="BQ228" s="5">
        <f t="shared" ca="1" si="448"/>
        <v>0</v>
      </c>
      <c r="BR228" s="5">
        <f t="shared" ca="1" si="448"/>
        <v>0</v>
      </c>
      <c r="BS228" s="5">
        <f t="shared" ca="1" si="448"/>
        <v>0</v>
      </c>
      <c r="BT228" s="5">
        <f t="shared" ca="1" si="448"/>
        <v>0</v>
      </c>
      <c r="BU228" s="5">
        <f t="shared" ca="1" si="448"/>
        <v>0</v>
      </c>
      <c r="BV228" s="5">
        <f t="shared" ca="1" si="448"/>
        <v>0</v>
      </c>
      <c r="BW228" s="5">
        <f t="shared" ca="1" si="448"/>
        <v>0</v>
      </c>
      <c r="BX228" s="5">
        <f t="shared" ca="1" si="448"/>
        <v>0</v>
      </c>
      <c r="BY228" s="5">
        <f t="shared" ca="1" si="448"/>
        <v>0</v>
      </c>
      <c r="BZ228" s="5">
        <f t="shared" ca="1" si="448"/>
        <v>0</v>
      </c>
      <c r="CA228" s="5">
        <f t="shared" ca="1" si="448"/>
        <v>0</v>
      </c>
      <c r="CB228" s="5">
        <f t="shared" ca="1" si="448"/>
        <v>0</v>
      </c>
      <c r="CC228" s="5">
        <f t="shared" ca="1" si="448"/>
        <v>0</v>
      </c>
      <c r="CD228" s="5">
        <f t="shared" ca="1" si="448"/>
        <v>0</v>
      </c>
      <c r="CE228" s="5">
        <f t="shared" ca="1" si="448"/>
        <v>0</v>
      </c>
      <c r="CF228" s="5">
        <f t="shared" ca="1" si="448"/>
        <v>0</v>
      </c>
    </row>
    <row r="229" spans="2:84" x14ac:dyDescent="0.3">
      <c r="B229" s="13">
        <f>ROW()</f>
        <v>229</v>
      </c>
      <c r="H229" s="1" t="str">
        <f>H227</f>
        <v>Депозиты овернайт</v>
      </c>
      <c r="I229" s="1" t="str">
        <f>I228</f>
        <v>Начисление и поступление %% по депозитам</v>
      </c>
      <c r="J229" s="1" t="s">
        <v>351</v>
      </c>
      <c r="M229" s="53" t="s">
        <v>265</v>
      </c>
      <c r="O229" s="82"/>
      <c r="P229" s="86"/>
      <c r="W229" s="34"/>
      <c r="X229" s="99"/>
      <c r="Y229" s="99"/>
      <c r="Z229" s="99"/>
      <c r="AA229" s="99"/>
      <c r="AB229" s="99"/>
      <c r="AC229" s="99"/>
      <c r="AD229" s="99"/>
      <c r="AE229" s="99"/>
      <c r="AF229" s="99"/>
      <c r="AG229" s="99"/>
      <c r="AH229" s="99"/>
      <c r="AI229" s="99"/>
      <c r="AJ229" s="99"/>
      <c r="AK229" s="99"/>
      <c r="AL229" s="99"/>
      <c r="AM229" s="99"/>
      <c r="AN229" s="99"/>
      <c r="AO229" s="99"/>
      <c r="AP229" s="99"/>
      <c r="AQ229" s="99"/>
      <c r="AR229" s="99"/>
      <c r="AS229" s="99"/>
      <c r="AT229" s="99"/>
      <c r="AU229" s="99"/>
      <c r="AV229" s="99"/>
      <c r="AW229" s="99"/>
      <c r="AX229" s="99"/>
      <c r="AY229" s="99"/>
      <c r="AZ229" s="99"/>
      <c r="BA229" s="99"/>
      <c r="BB229" s="99"/>
      <c r="BC229" s="99"/>
      <c r="BD229" s="99"/>
      <c r="BE229" s="99"/>
      <c r="BF229" s="99"/>
      <c r="BG229" s="99"/>
      <c r="BH229" s="99"/>
      <c r="BI229" s="99"/>
      <c r="BJ229" s="99"/>
      <c r="BK229" s="99"/>
      <c r="BL229" s="99"/>
      <c r="BM229" s="99"/>
      <c r="BN229" s="99"/>
      <c r="BO229" s="99"/>
      <c r="BP229" s="99"/>
      <c r="BQ229" s="99"/>
      <c r="BR229" s="99"/>
      <c r="BS229" s="99"/>
      <c r="BT229" s="99"/>
      <c r="BU229" s="99"/>
      <c r="BV229" s="99"/>
      <c r="BW229" s="99"/>
      <c r="BX229" s="99"/>
      <c r="BY229" s="99"/>
      <c r="BZ229" s="99"/>
      <c r="CA229" s="99"/>
      <c r="CB229" s="99"/>
      <c r="CC229" s="99"/>
      <c r="CD229" s="99"/>
      <c r="CE229" s="99"/>
      <c r="CF229" s="99"/>
    </row>
    <row r="231" spans="2:84" x14ac:dyDescent="0.3">
      <c r="B231" s="13">
        <f>ROW()</f>
        <v>231</v>
      </c>
      <c r="G231" s="119"/>
      <c r="H231" s="1" t="s">
        <v>349</v>
      </c>
      <c r="M231" s="53" t="s">
        <v>18</v>
      </c>
      <c r="P231" s="72" t="str">
        <f>Lists!$AI$13&amp;" | "&amp;Lists!$AI$10</f>
        <v>PL(-) | CF(-)</v>
      </c>
      <c r="U231" s="5">
        <f t="shared" ref="U231:U233" ca="1" si="449">SUM(INDIRECT(ADDRESS($B231,$X$2)&amp;":"&amp;ADDRESS($B231,$X$2-1+$P$8)))</f>
        <v>0</v>
      </c>
      <c r="X231" s="5">
        <f ca="1">IF(X$4="",0,IF(OR(SUM($W186:X186)&lt;=0,X186&lt;=0),0,IF(SUM($W186:X186)&lt;=SUM($W225:X225),X186*$P232,X225*$P232)))</f>
        <v>0</v>
      </c>
      <c r="Y231" s="5">
        <f ca="1">IF(Y$4="",0,IF(OR(SUM($W186:Y186)&lt;=0,Y186&lt;=0),0,IF(SUM($W186:Y186)&lt;=SUM($W225:Y225),Y186*$P232,Y225*$P232)))</f>
        <v>0</v>
      </c>
      <c r="Z231" s="5">
        <f ca="1">IF(Z$4="",0,IF(OR(SUM($W186:Z186)&lt;=0,Z186&lt;=0),0,IF(SUM($W186:Z186)&lt;=SUM($W225:Z225),Z186*$P232,Z225*$P232)))</f>
        <v>0</v>
      </c>
      <c r="AA231" s="5">
        <f ca="1">IF(AA$4="",0,IF(OR(SUM($W186:AA186)&lt;=0,AA186&lt;=0),0,IF(SUM($W186:AA186)&lt;=SUM($W225:AA225),AA186*$P232,AA225*$P232)))</f>
        <v>0</v>
      </c>
      <c r="AB231" s="5">
        <f ca="1">IF(AB$4="",0,IF(OR(SUM($W186:AB186)&lt;=0,AB186&lt;=0),0,IF(SUM($W186:AB186)&lt;=SUM($W225:AB225),AB186*$P232,AB225*$P232)))</f>
        <v>0</v>
      </c>
      <c r="AC231" s="5">
        <f ca="1">IF(AC$4="",0,IF(OR(SUM($W186:AC186)&lt;=0,AC186&lt;=0),0,IF(SUM($W186:AC186)&lt;=SUM($W225:AC225),AC186*$P232,AC225*$P232)))</f>
        <v>0</v>
      </c>
      <c r="AD231" s="5">
        <f ca="1">IF(AD$4="",0,IF(OR(SUM($W186:AD186)&lt;=0,AD186&lt;=0),0,IF(SUM($W186:AD186)&lt;=SUM($W225:AD225),AD186*$P232,AD225*$P232)))</f>
        <v>0</v>
      </c>
      <c r="AE231" s="5">
        <f ca="1">IF(AE$4="",0,IF(OR(SUM($W186:AE186)&lt;=0,AE186&lt;=0),0,IF(SUM($W186:AE186)&lt;=SUM($W225:AE225),AE186*$P232,AE225*$P232)))</f>
        <v>0</v>
      </c>
      <c r="AF231" s="5">
        <f ca="1">IF(AF$4="",0,IF(OR(SUM($W186:AF186)&lt;=0,AF186&lt;=0),0,IF(SUM($W186:AF186)&lt;=SUM($W225:AF225),AF186*$P232,AF225*$P232)))</f>
        <v>0</v>
      </c>
      <c r="AG231" s="5">
        <f ca="1">IF(AG$4="",0,IF(OR(SUM($W186:AG186)&lt;=0,AG186&lt;=0),0,IF(SUM($W186:AG186)&lt;=SUM($W225:AG225),AG186*$P232,AG225*$P232)))</f>
        <v>0</v>
      </c>
      <c r="AH231" s="5">
        <f ca="1">IF(AH$4="",0,IF(OR(SUM($W186:AH186)&lt;=0,AH186&lt;=0),0,IF(SUM($W186:AH186)&lt;=SUM($W225:AH225),AH186*$P232,AH225*$P232)))</f>
        <v>0</v>
      </c>
      <c r="AI231" s="5">
        <f ca="1">IF(AI$4="",0,IF(OR(SUM($W186:AI186)&lt;=0,AI186&lt;=0),0,IF(SUM($W186:AI186)&lt;=SUM($W225:AI225),AI186*$P232,AI225*$P232)))</f>
        <v>0</v>
      </c>
      <c r="AJ231" s="5">
        <f ca="1">IF(AJ$4="",0,IF(OR(SUM($W186:AJ186)&lt;=0,AJ186&lt;=0),0,IF(SUM($W186:AJ186)&lt;=SUM($W225:AJ225),AJ186*$P232,AJ225*$P232)))</f>
        <v>0</v>
      </c>
      <c r="AK231" s="5">
        <f ca="1">IF(AK$4="",0,IF(OR(SUM($W186:AK186)&lt;=0,AK186&lt;=0),0,IF(SUM($W186:AK186)&lt;=SUM($W225:AK225),AK186*$P232,AK225*$P232)))</f>
        <v>0</v>
      </c>
      <c r="AL231" s="5">
        <f ca="1">IF(AL$4="",0,IF(OR(SUM($W186:AL186)&lt;=0,AL186&lt;=0),0,IF(SUM($W186:AL186)&lt;=SUM($W225:AL225),AL186*$P232,AL225*$P232)))</f>
        <v>0</v>
      </c>
      <c r="AM231" s="5">
        <f ca="1">IF(AM$4="",0,IF(OR(SUM($W186:AM186)&lt;=0,AM186&lt;=0),0,IF(SUM($W186:AM186)&lt;=SUM($W225:AM225),AM186*$P232,AM225*$P232)))</f>
        <v>0</v>
      </c>
      <c r="AN231" s="5">
        <f ca="1">IF(AN$4="",0,IF(OR(SUM($W186:AN186)&lt;=0,AN186&lt;=0),0,IF(SUM($W186:AN186)&lt;=SUM($W225:AN225),AN186*$P232,AN225*$P232)))</f>
        <v>0</v>
      </c>
      <c r="AO231" s="5">
        <f ca="1">IF(AO$4="",0,IF(OR(SUM($W186:AO186)&lt;=0,AO186&lt;=0),0,IF(SUM($W186:AO186)&lt;=SUM($W225:AO225),AO186*$P232,AO225*$P232)))</f>
        <v>0</v>
      </c>
      <c r="AP231" s="5">
        <f ca="1">IF(AP$4="",0,IF(OR(SUM($W186:AP186)&lt;=0,AP186&lt;=0),0,IF(SUM($W186:AP186)&lt;=SUM($W225:AP225),AP186*$P232,AP225*$P232)))</f>
        <v>0</v>
      </c>
      <c r="AQ231" s="5">
        <f ca="1">IF(AQ$4="",0,IF(OR(SUM($W186:AQ186)&lt;=0,AQ186&lt;=0),0,IF(SUM($W186:AQ186)&lt;=SUM($W225:AQ225),AQ186*$P232,AQ225*$P232)))</f>
        <v>0</v>
      </c>
      <c r="AR231" s="5">
        <f ca="1">IF(AR$4="",0,IF(OR(SUM($W186:AR186)&lt;=0,AR186&lt;=0),0,IF(SUM($W186:AR186)&lt;=SUM($W225:AR225),AR186*$P232,AR225*$P232)))</f>
        <v>0</v>
      </c>
      <c r="AS231" s="5">
        <f ca="1">IF(AS$4="",0,IF(OR(SUM($W186:AS186)&lt;=0,AS186&lt;=0),0,IF(SUM($W186:AS186)&lt;=SUM($W225:AS225),AS186*$P232,AS225*$P232)))</f>
        <v>0</v>
      </c>
      <c r="AT231" s="5">
        <f ca="1">IF(AT$4="",0,IF(OR(SUM($W186:AT186)&lt;=0,AT186&lt;=0),0,IF(SUM($W186:AT186)&lt;=SUM($W225:AT225),AT186*$P232,AT225*$P232)))</f>
        <v>0</v>
      </c>
      <c r="AU231" s="5">
        <f ca="1">IF(AU$4="",0,IF(OR(SUM($W186:AU186)&lt;=0,AU186&lt;=0),0,IF(SUM($W186:AU186)&lt;=SUM($W225:AU225),AU186*$P232,AU225*$P232)))</f>
        <v>0</v>
      </c>
      <c r="AV231" s="5">
        <f ca="1">IF(AV$4="",0,IF(OR(SUM($W186:AV186)&lt;=0,AV186&lt;=0),0,IF(SUM($W186:AV186)&lt;=SUM($W225:AV225),AV186*$P232,AV225*$P232)))</f>
        <v>0</v>
      </c>
      <c r="AW231" s="5">
        <f ca="1">IF(AW$4="",0,IF(OR(SUM($W186:AW186)&lt;=0,AW186&lt;=0),0,IF(SUM($W186:AW186)&lt;=SUM($W225:AW225),AW186*$P232,AW225*$P232)))</f>
        <v>0</v>
      </c>
      <c r="AX231" s="5">
        <f ca="1">IF(AX$4="",0,IF(OR(SUM($W186:AX186)&lt;=0,AX186&lt;=0),0,IF(SUM($W186:AX186)&lt;=SUM($W225:AX225),AX186*$P232,AX225*$P232)))</f>
        <v>0</v>
      </c>
      <c r="AY231" s="5">
        <f ca="1">IF(AY$4="",0,IF(OR(SUM($W186:AY186)&lt;=0,AY186&lt;=0),0,IF(SUM($W186:AY186)&lt;=SUM($W225:AY225),AY186*$P232,AY225*$P232)))</f>
        <v>0</v>
      </c>
      <c r="AZ231" s="5">
        <f ca="1">IF(AZ$4="",0,IF(OR(SUM($W186:AZ186)&lt;=0,AZ186&lt;=0),0,IF(SUM($W186:AZ186)&lt;=SUM($W225:AZ225),AZ186*$P232,AZ225*$P232)))</f>
        <v>0</v>
      </c>
      <c r="BA231" s="5">
        <f ca="1">IF(BA$4="",0,IF(OR(SUM($W186:BA186)&lt;=0,BA186&lt;=0),0,IF(SUM($W186:BA186)&lt;=SUM($W225:BA225),BA186*$P232,BA225*$P232)))</f>
        <v>0</v>
      </c>
      <c r="BB231" s="5">
        <f ca="1">IF(BB$4="",0,IF(OR(SUM($W186:BB186)&lt;=0,BB186&lt;=0),0,IF(SUM($W186:BB186)&lt;=SUM($W225:BB225),BB186*$P232,BB225*$P232)))</f>
        <v>0</v>
      </c>
      <c r="BC231" s="5">
        <f ca="1">IF(BC$4="",0,IF(OR(SUM($W186:BC186)&lt;=0,BC186&lt;=0),0,IF(SUM($W186:BC186)&lt;=SUM($W225:BC225),BC186*$P232,BC225*$P232)))</f>
        <v>0</v>
      </c>
      <c r="BD231" s="5">
        <f ca="1">IF(BD$4="",0,IF(OR(SUM($W186:BD186)&lt;=0,BD186&lt;=0),0,IF(SUM($W186:BD186)&lt;=SUM($W225:BD225),BD186*$P232,BD225*$P232)))</f>
        <v>0</v>
      </c>
      <c r="BE231" s="5">
        <f ca="1">IF(BE$4="",0,IF(OR(SUM($W186:BE186)&lt;=0,BE186&lt;=0),0,IF(SUM($W186:BE186)&lt;=SUM($W225:BE225),BE186*$P232,BE225*$P232)))</f>
        <v>0</v>
      </c>
      <c r="BF231" s="5">
        <f ca="1">IF(BF$4="",0,IF(OR(SUM($W186:BF186)&lt;=0,BF186&lt;=0),0,IF(SUM($W186:BF186)&lt;=SUM($W225:BF225),BF186*$P232,BF225*$P232)))</f>
        <v>0</v>
      </c>
      <c r="BG231" s="5">
        <f ca="1">IF(BG$4="",0,IF(OR(SUM($W186:BG186)&lt;=0,BG186&lt;=0),0,IF(SUM($W186:BG186)&lt;=SUM($W225:BG225),BG186*$P232,BG225*$P232)))</f>
        <v>0</v>
      </c>
      <c r="BH231" s="5">
        <f ca="1">IF(BH$4="",0,IF(OR(SUM($W186:BH186)&lt;=0,BH186&lt;=0),0,IF(SUM($W186:BH186)&lt;=SUM($W225:BH225),BH186*$P232,BH225*$P232)))</f>
        <v>0</v>
      </c>
      <c r="BI231" s="5">
        <f ca="1">IF(BI$4="",0,IF(OR(SUM($W186:BI186)&lt;=0,BI186&lt;=0),0,IF(SUM($W186:BI186)&lt;=SUM($W225:BI225),BI186*$P232,BI225*$P232)))</f>
        <v>0</v>
      </c>
      <c r="BJ231" s="5">
        <f ca="1">IF(BJ$4="",0,IF(OR(SUM($W186:BJ186)&lt;=0,BJ186&lt;=0),0,IF(SUM($W186:BJ186)&lt;=SUM($W225:BJ225),BJ186*$P232,BJ225*$P232)))</f>
        <v>0</v>
      </c>
      <c r="BK231" s="5">
        <f ca="1">IF(BK$4="",0,IF(OR(SUM($W186:BK186)&lt;=0,BK186&lt;=0),0,IF(SUM($W186:BK186)&lt;=SUM($W225:BK225),BK186*$P232,BK225*$P232)))</f>
        <v>0</v>
      </c>
      <c r="BL231" s="5">
        <f ca="1">IF(BL$4="",0,IF(OR(SUM($W186:BL186)&lt;=0,BL186&lt;=0),0,IF(SUM($W186:BL186)&lt;=SUM($W225:BL225),BL186*$P232,BL225*$P232)))</f>
        <v>0</v>
      </c>
      <c r="BM231" s="5">
        <f ca="1">IF(BM$4="",0,IF(OR(SUM($W186:BM186)&lt;=0,BM186&lt;=0),0,IF(SUM($W186:BM186)&lt;=SUM($W225:BM225),BM186*$P232,BM225*$P232)))</f>
        <v>0</v>
      </c>
      <c r="BN231" s="5">
        <f ca="1">IF(BN$4="",0,IF(OR(SUM($W186:BN186)&lt;=0,BN186&lt;=0),0,IF(SUM($W186:BN186)&lt;=SUM($W225:BN225),BN186*$P232,BN225*$P232)))</f>
        <v>0</v>
      </c>
      <c r="BO231" s="5">
        <f ca="1">IF(BO$4="",0,IF(OR(SUM($W186:BO186)&lt;=0,BO186&lt;=0),0,IF(SUM($W186:BO186)&lt;=SUM($W225:BO225),BO186*$P232,BO225*$P232)))</f>
        <v>0</v>
      </c>
      <c r="BP231" s="5">
        <f ca="1">IF(BP$4="",0,IF(OR(SUM($W186:BP186)&lt;=0,BP186&lt;=0),0,IF(SUM($W186:BP186)&lt;=SUM($W225:BP225),BP186*$P232,BP225*$P232)))</f>
        <v>0</v>
      </c>
      <c r="BQ231" s="5">
        <f ca="1">IF(BQ$4="",0,IF(OR(SUM($W186:BQ186)&lt;=0,BQ186&lt;=0),0,IF(SUM($W186:BQ186)&lt;=SUM($W225:BQ225),BQ186*$P232,BQ225*$P232)))</f>
        <v>0</v>
      </c>
      <c r="BR231" s="5">
        <f ca="1">IF(BR$4="",0,IF(OR(SUM($W186:BR186)&lt;=0,BR186&lt;=0),0,IF(SUM($W186:BR186)&lt;=SUM($W225:BR225),BR186*$P232,BR225*$P232)))</f>
        <v>0</v>
      </c>
      <c r="BS231" s="5">
        <f ca="1">IF(BS$4="",0,IF(OR(SUM($W186:BS186)&lt;=0,BS186&lt;=0),0,IF(SUM($W186:BS186)&lt;=SUM($W225:BS225),BS186*$P232,BS225*$P232)))</f>
        <v>0</v>
      </c>
      <c r="BT231" s="5">
        <f ca="1">IF(BT$4="",0,IF(OR(SUM($W186:BT186)&lt;=0,BT186&lt;=0),0,IF(SUM($W186:BT186)&lt;=SUM($W225:BT225),BT186*$P232,BT225*$P232)))</f>
        <v>0</v>
      </c>
      <c r="BU231" s="5">
        <f ca="1">IF(BU$4="",0,IF(OR(SUM($W186:BU186)&lt;=0,BU186&lt;=0),0,IF(SUM($W186:BU186)&lt;=SUM($W225:BU225),BU186*$P232,BU225*$P232)))</f>
        <v>0</v>
      </c>
      <c r="BV231" s="5">
        <f ca="1">IF(BV$4="",0,IF(OR(SUM($W186:BV186)&lt;=0,BV186&lt;=0),0,IF(SUM($W186:BV186)&lt;=SUM($W225:BV225),BV186*$P232,BV225*$P232)))</f>
        <v>0</v>
      </c>
      <c r="BW231" s="5">
        <f ca="1">IF(BW$4="",0,IF(OR(SUM($W186:BW186)&lt;=0,BW186&lt;=0),0,IF(SUM($W186:BW186)&lt;=SUM($W225:BW225),BW186*$P232,BW225*$P232)))</f>
        <v>0</v>
      </c>
      <c r="BX231" s="5">
        <f ca="1">IF(BX$4="",0,IF(OR(SUM($W186:BX186)&lt;=0,BX186&lt;=0),0,IF(SUM($W186:BX186)&lt;=SUM($W225:BX225),BX186*$P232,BX225*$P232)))</f>
        <v>0</v>
      </c>
      <c r="BY231" s="5">
        <f ca="1">IF(BY$4="",0,IF(OR(SUM($W186:BY186)&lt;=0,BY186&lt;=0),0,IF(SUM($W186:BY186)&lt;=SUM($W225:BY225),BY186*$P232,BY225*$P232)))</f>
        <v>0</v>
      </c>
      <c r="BZ231" s="5">
        <f ca="1">IF(BZ$4="",0,IF(OR(SUM($W186:BZ186)&lt;=0,BZ186&lt;=0),0,IF(SUM($W186:BZ186)&lt;=SUM($W225:BZ225),BZ186*$P232,BZ225*$P232)))</f>
        <v>0</v>
      </c>
      <c r="CA231" s="5">
        <f ca="1">IF(CA$4="",0,IF(OR(SUM($W186:CA186)&lt;=0,CA186&lt;=0),0,IF(SUM($W186:CA186)&lt;=SUM($W225:CA225),CA186*$P232,CA225*$P232)))</f>
        <v>0</v>
      </c>
      <c r="CB231" s="5">
        <f ca="1">IF(CB$4="",0,IF(OR(SUM($W186:CB186)&lt;=0,CB186&lt;=0),0,IF(SUM($W186:CB186)&lt;=SUM($W225:CB225),CB186*$P232,CB225*$P232)))</f>
        <v>0</v>
      </c>
      <c r="CC231" s="5">
        <f ca="1">IF(CC$4="",0,IF(OR(SUM($W186:CC186)&lt;=0,CC186&lt;=0),0,IF(SUM($W186:CC186)&lt;=SUM($W225:CC225),CC186*$P232,CC225*$P232)))</f>
        <v>0</v>
      </c>
      <c r="CD231" s="5">
        <f ca="1">IF(CD$4="",0,IF(OR(SUM($W186:CD186)&lt;=0,CD186&lt;=0),0,IF(SUM($W186:CD186)&lt;=SUM($W225:CD225),CD186*$P232,CD225*$P232)))</f>
        <v>0</v>
      </c>
      <c r="CE231" s="5">
        <f ca="1">IF(CE$4="",0,IF(OR(SUM($W186:CE186)&lt;=0,CE186&lt;=0),0,IF(SUM($W186:CE186)&lt;=SUM($W225:CE225),CE186*$P232,CE225*$P232)))</f>
        <v>0</v>
      </c>
      <c r="CF231" s="5">
        <f ca="1">IF(CF$4="",0,IF(OR(SUM($W186:CF186)&lt;=0,CF186&lt;=0),0,IF(SUM($W186:CF186)&lt;=SUM($W225:CF225),CF186*$P232,CF225*$P232)))</f>
        <v>0</v>
      </c>
    </row>
    <row r="232" spans="2:84" x14ac:dyDescent="0.3">
      <c r="B232" s="13">
        <f>ROW()</f>
        <v>232</v>
      </c>
      <c r="H232" s="1" t="str">
        <f>H231</f>
        <v>Размещение резервов на депозитах</v>
      </c>
      <c r="I232" s="1" t="s">
        <v>350</v>
      </c>
      <c r="M232" s="53" t="s">
        <v>16</v>
      </c>
      <c r="O232" s="82"/>
      <c r="P232" s="86"/>
      <c r="W232" s="34"/>
      <c r="X232" s="99"/>
      <c r="Y232" s="99"/>
      <c r="Z232" s="99"/>
      <c r="AA232" s="99"/>
      <c r="AB232" s="99"/>
      <c r="AC232" s="99"/>
      <c r="AD232" s="99"/>
      <c r="AE232" s="99"/>
      <c r="AF232" s="99"/>
      <c r="AG232" s="99"/>
      <c r="AH232" s="99"/>
      <c r="AI232" s="99"/>
      <c r="AJ232" s="99"/>
      <c r="AK232" s="99"/>
      <c r="AL232" s="99"/>
      <c r="AM232" s="99"/>
      <c r="AN232" s="99"/>
      <c r="AO232" s="99"/>
      <c r="AP232" s="99"/>
      <c r="AQ232" s="99"/>
      <c r="AR232" s="99"/>
      <c r="AS232" s="99"/>
      <c r="AT232" s="99"/>
      <c r="AU232" s="99"/>
      <c r="AV232" s="99"/>
      <c r="AW232" s="99"/>
      <c r="AX232" s="99"/>
      <c r="AY232" s="99"/>
      <c r="AZ232" s="99"/>
      <c r="BA232" s="99"/>
      <c r="BB232" s="99"/>
      <c r="BC232" s="99"/>
      <c r="BD232" s="99"/>
      <c r="BE232" s="99"/>
      <c r="BF232" s="99"/>
      <c r="BG232" s="99"/>
      <c r="BH232" s="99"/>
      <c r="BI232" s="99"/>
      <c r="BJ232" s="99"/>
      <c r="BK232" s="99"/>
      <c r="BL232" s="99"/>
      <c r="BM232" s="99"/>
      <c r="BN232" s="99"/>
      <c r="BO232" s="99"/>
      <c r="BP232" s="99"/>
      <c r="BQ232" s="99"/>
      <c r="BR232" s="99"/>
      <c r="BS232" s="99"/>
      <c r="BT232" s="99"/>
      <c r="BU232" s="99"/>
      <c r="BV232" s="99"/>
      <c r="BW232" s="99"/>
      <c r="BX232" s="99"/>
      <c r="BY232" s="99"/>
      <c r="BZ232" s="99"/>
      <c r="CA232" s="99"/>
      <c r="CB232" s="99"/>
      <c r="CC232" s="99"/>
      <c r="CD232" s="99"/>
      <c r="CE232" s="99"/>
      <c r="CF232" s="99"/>
    </row>
    <row r="233" spans="2:84" x14ac:dyDescent="0.3">
      <c r="B233" s="13">
        <f>ROW()</f>
        <v>233</v>
      </c>
      <c r="H233" s="1" t="str">
        <f>H231</f>
        <v>Размещение резервов на депозитах</v>
      </c>
      <c r="I233" s="1" t="s">
        <v>348</v>
      </c>
      <c r="M233" s="53" t="s">
        <v>18</v>
      </c>
      <c r="P233" s="72" t="str">
        <f>Lists!$AI$9&amp;" | "&amp;Lists!$AI$12</f>
        <v>CF(+) | PL(+)</v>
      </c>
      <c r="U233" s="5">
        <f t="shared" ca="1" si="449"/>
        <v>0</v>
      </c>
      <c r="X233" s="5">
        <f ca="1">IF(X$4="",0,SUM($W231:W231)*$P234/12)</f>
        <v>0</v>
      </c>
      <c r="Y233" s="5">
        <f ca="1">IF(Y$4="",0,SUM($W231:X231)*$P234/12)</f>
        <v>0</v>
      </c>
      <c r="Z233" s="5">
        <f ca="1">IF(Z$4="",0,SUM($W231:Y231)*$P234/12)</f>
        <v>0</v>
      </c>
      <c r="AA233" s="5">
        <f ca="1">IF(AA$4="",0,SUM($W231:Z231)*$P234/12)</f>
        <v>0</v>
      </c>
      <c r="AB233" s="5">
        <f ca="1">IF(AB$4="",0,SUM($W231:AA231)*$P234/12)</f>
        <v>0</v>
      </c>
      <c r="AC233" s="5">
        <f ca="1">IF(AC$4="",0,SUM($W231:AB231)*$P234/12)</f>
        <v>0</v>
      </c>
      <c r="AD233" s="5">
        <f ca="1">IF(AD$4="",0,SUM($W231:AC231)*$P234/12)</f>
        <v>0</v>
      </c>
      <c r="AE233" s="5">
        <f ca="1">IF(AE$4="",0,SUM($W231:AD231)*$P234/12)</f>
        <v>0</v>
      </c>
      <c r="AF233" s="5">
        <f ca="1">IF(AF$4="",0,SUM($W231:AE231)*$P234/12)</f>
        <v>0</v>
      </c>
      <c r="AG233" s="5">
        <f ca="1">IF(AG$4="",0,SUM($W231:AF231)*$P234/12)</f>
        <v>0</v>
      </c>
      <c r="AH233" s="5">
        <f ca="1">IF(AH$4="",0,SUM($W231:AG231)*$P234/12)</f>
        <v>0</v>
      </c>
      <c r="AI233" s="5">
        <f ca="1">IF(AI$4="",0,SUM($W231:AH231)*$P234/12)</f>
        <v>0</v>
      </c>
      <c r="AJ233" s="5">
        <f ca="1">IF(AJ$4="",0,SUM($W231:AI231)*$P234/12)</f>
        <v>0</v>
      </c>
      <c r="AK233" s="5">
        <f ca="1">IF(AK$4="",0,SUM($W231:AJ231)*$P234/12)</f>
        <v>0</v>
      </c>
      <c r="AL233" s="5">
        <f ca="1">IF(AL$4="",0,SUM($W231:AK231)*$P234/12)</f>
        <v>0</v>
      </c>
      <c r="AM233" s="5">
        <f ca="1">IF(AM$4="",0,SUM($W231:AL231)*$P234/12)</f>
        <v>0</v>
      </c>
      <c r="AN233" s="5">
        <f ca="1">IF(AN$4="",0,SUM($W231:AM231)*$P234/12)</f>
        <v>0</v>
      </c>
      <c r="AO233" s="5">
        <f ca="1">IF(AO$4="",0,SUM($W231:AN231)*$P234/12)</f>
        <v>0</v>
      </c>
      <c r="AP233" s="5">
        <f ca="1">IF(AP$4="",0,SUM($W231:AO231)*$P234/12)</f>
        <v>0</v>
      </c>
      <c r="AQ233" s="5">
        <f ca="1">IF(AQ$4="",0,SUM($W231:AP231)*$P234/12)</f>
        <v>0</v>
      </c>
      <c r="AR233" s="5">
        <f ca="1">IF(AR$4="",0,SUM($W231:AQ231)*$P234/12)</f>
        <v>0</v>
      </c>
      <c r="AS233" s="5">
        <f ca="1">IF(AS$4="",0,SUM($W231:AR231)*$P234/12)</f>
        <v>0</v>
      </c>
      <c r="AT233" s="5">
        <f ca="1">IF(AT$4="",0,SUM($W231:AS231)*$P234/12)</f>
        <v>0</v>
      </c>
      <c r="AU233" s="5">
        <f ca="1">IF(AU$4="",0,SUM($W231:AT231)*$P234/12)</f>
        <v>0</v>
      </c>
      <c r="AV233" s="5">
        <f ca="1">IF(AV$4="",0,SUM($W231:AU231)*$P234/12)</f>
        <v>0</v>
      </c>
      <c r="AW233" s="5">
        <f ca="1">IF(AW$4="",0,SUM($W231:AV231)*$P234/12)</f>
        <v>0</v>
      </c>
      <c r="AX233" s="5">
        <f ca="1">IF(AX$4="",0,SUM($W231:AW231)*$P234/12)</f>
        <v>0</v>
      </c>
      <c r="AY233" s="5">
        <f ca="1">IF(AY$4="",0,SUM($W231:AX231)*$P234/12)</f>
        <v>0</v>
      </c>
      <c r="AZ233" s="5">
        <f ca="1">IF(AZ$4="",0,SUM($W231:AY231)*$P234/12)</f>
        <v>0</v>
      </c>
      <c r="BA233" s="5">
        <f ca="1">IF(BA$4="",0,SUM($W231:AZ231)*$P234/12)</f>
        <v>0</v>
      </c>
      <c r="BB233" s="5">
        <f ca="1">IF(BB$4="",0,SUM($W231:BA231)*$P234/12)</f>
        <v>0</v>
      </c>
      <c r="BC233" s="5">
        <f ca="1">IF(BC$4="",0,SUM($W231:BB231)*$P234/12)</f>
        <v>0</v>
      </c>
      <c r="BD233" s="5">
        <f ca="1">IF(BD$4="",0,SUM($W231:BC231)*$P234/12)</f>
        <v>0</v>
      </c>
      <c r="BE233" s="5">
        <f ca="1">IF(BE$4="",0,SUM($W231:BD231)*$P234/12)</f>
        <v>0</v>
      </c>
      <c r="BF233" s="5">
        <f ca="1">IF(BF$4="",0,SUM($W231:BE231)*$P234/12)</f>
        <v>0</v>
      </c>
      <c r="BG233" s="5">
        <f ca="1">IF(BG$4="",0,SUM($W231:BF231)*$P234/12)</f>
        <v>0</v>
      </c>
      <c r="BH233" s="5">
        <f ca="1">IF(BH$4="",0,SUM($W231:BG231)*$P234/12)</f>
        <v>0</v>
      </c>
      <c r="BI233" s="5">
        <f ca="1">IF(BI$4="",0,SUM($W231:BH231)*$P234/12)</f>
        <v>0</v>
      </c>
      <c r="BJ233" s="5">
        <f ca="1">IF(BJ$4="",0,SUM($W231:BI231)*$P234/12)</f>
        <v>0</v>
      </c>
      <c r="BK233" s="5">
        <f ca="1">IF(BK$4="",0,SUM($W231:BJ231)*$P234/12)</f>
        <v>0</v>
      </c>
      <c r="BL233" s="5">
        <f ca="1">IF(BL$4="",0,SUM($W231:BK231)*$P234/12)</f>
        <v>0</v>
      </c>
      <c r="BM233" s="5">
        <f ca="1">IF(BM$4="",0,SUM($W231:BL231)*$P234/12)</f>
        <v>0</v>
      </c>
      <c r="BN233" s="5">
        <f ca="1">IF(BN$4="",0,SUM($W231:BM231)*$P234/12)</f>
        <v>0</v>
      </c>
      <c r="BO233" s="5">
        <f ca="1">IF(BO$4="",0,SUM($W231:BN231)*$P234/12)</f>
        <v>0</v>
      </c>
      <c r="BP233" s="5">
        <f ca="1">IF(BP$4="",0,SUM($W231:BO231)*$P234/12)</f>
        <v>0</v>
      </c>
      <c r="BQ233" s="5">
        <f ca="1">IF(BQ$4="",0,SUM($W231:BP231)*$P234/12)</f>
        <v>0</v>
      </c>
      <c r="BR233" s="5">
        <f ca="1">IF(BR$4="",0,SUM($W231:BQ231)*$P234/12)</f>
        <v>0</v>
      </c>
      <c r="BS233" s="5">
        <f ca="1">IF(BS$4="",0,SUM($W231:BR231)*$P234/12)</f>
        <v>0</v>
      </c>
      <c r="BT233" s="5">
        <f ca="1">IF(BT$4="",0,SUM($W231:BS231)*$P234/12)</f>
        <v>0</v>
      </c>
      <c r="BU233" s="5">
        <f ca="1">IF(BU$4="",0,SUM($W231:BT231)*$P234/12)</f>
        <v>0</v>
      </c>
      <c r="BV233" s="5">
        <f ca="1">IF(BV$4="",0,SUM($W231:BU231)*$P234/12)</f>
        <v>0</v>
      </c>
      <c r="BW233" s="5">
        <f ca="1">IF(BW$4="",0,SUM($W231:BV231)*$P234/12)</f>
        <v>0</v>
      </c>
      <c r="BX233" s="5">
        <f ca="1">IF(BX$4="",0,SUM($W231:BW231)*$P234/12)</f>
        <v>0</v>
      </c>
      <c r="BY233" s="5">
        <f ca="1">IF(BY$4="",0,SUM($W231:BX231)*$P234/12)</f>
        <v>0</v>
      </c>
      <c r="BZ233" s="5">
        <f ca="1">IF(BZ$4="",0,SUM($W231:BY231)*$P234/12)</f>
        <v>0</v>
      </c>
      <c r="CA233" s="5">
        <f ca="1">IF(CA$4="",0,SUM($W231:BZ231)*$P234/12)</f>
        <v>0</v>
      </c>
      <c r="CB233" s="5">
        <f ca="1">IF(CB$4="",0,SUM($W231:CA231)*$P234/12)</f>
        <v>0</v>
      </c>
      <c r="CC233" s="5">
        <f ca="1">IF(CC$4="",0,SUM($W231:CB231)*$P234/12)</f>
        <v>0</v>
      </c>
      <c r="CD233" s="5">
        <f ca="1">IF(CD$4="",0,SUM($W231:CC231)*$P234/12)</f>
        <v>0</v>
      </c>
      <c r="CE233" s="5">
        <f ca="1">IF(CE$4="",0,SUM($W231:CD231)*$P234/12)</f>
        <v>0</v>
      </c>
      <c r="CF233" s="5">
        <f ca="1">IF(CF$4="",0,SUM($W231:CE231)*$P234/12)</f>
        <v>0</v>
      </c>
    </row>
    <row r="234" spans="2:84" x14ac:dyDescent="0.3">
      <c r="B234" s="13">
        <f>ROW()</f>
        <v>234</v>
      </c>
      <c r="H234" s="1" t="str">
        <f>H233</f>
        <v>Размещение резервов на депозитах</v>
      </c>
      <c r="I234" s="1" t="str">
        <f>I233</f>
        <v>Начисление и поступление %% по депозитам</v>
      </c>
      <c r="J234" s="1" t="s">
        <v>351</v>
      </c>
      <c r="M234" s="53" t="s">
        <v>265</v>
      </c>
      <c r="O234" s="82"/>
      <c r="P234" s="86"/>
      <c r="W234" s="34"/>
      <c r="X234" s="99"/>
      <c r="Y234" s="99"/>
      <c r="Z234" s="99"/>
      <c r="AA234" s="99"/>
      <c r="AB234" s="99"/>
      <c r="AC234" s="99"/>
      <c r="AD234" s="99"/>
      <c r="AE234" s="99"/>
      <c r="AF234" s="99"/>
      <c r="AG234" s="99"/>
      <c r="AH234" s="99"/>
      <c r="AI234" s="99"/>
      <c r="AJ234" s="99"/>
      <c r="AK234" s="99"/>
      <c r="AL234" s="99"/>
      <c r="AM234" s="99"/>
      <c r="AN234" s="99"/>
      <c r="AO234" s="99"/>
      <c r="AP234" s="99"/>
      <c r="AQ234" s="99"/>
      <c r="AR234" s="99"/>
      <c r="AS234" s="99"/>
      <c r="AT234" s="99"/>
      <c r="AU234" s="99"/>
      <c r="AV234" s="99"/>
      <c r="AW234" s="99"/>
      <c r="AX234" s="99"/>
      <c r="AY234" s="99"/>
      <c r="AZ234" s="99"/>
      <c r="BA234" s="99"/>
      <c r="BB234" s="99"/>
      <c r="BC234" s="99"/>
      <c r="BD234" s="99"/>
      <c r="BE234" s="99"/>
      <c r="BF234" s="99"/>
      <c r="BG234" s="99"/>
      <c r="BH234" s="99"/>
      <c r="BI234" s="99"/>
      <c r="BJ234" s="99"/>
      <c r="BK234" s="99"/>
      <c r="BL234" s="99"/>
      <c r="BM234" s="99"/>
      <c r="BN234" s="99"/>
      <c r="BO234" s="99"/>
      <c r="BP234" s="99"/>
      <c r="BQ234" s="99"/>
      <c r="BR234" s="99"/>
      <c r="BS234" s="99"/>
      <c r="BT234" s="99"/>
      <c r="BU234" s="99"/>
      <c r="BV234" s="99"/>
      <c r="BW234" s="99"/>
      <c r="BX234" s="99"/>
      <c r="BY234" s="99"/>
      <c r="BZ234" s="99"/>
      <c r="CA234" s="99"/>
      <c r="CB234" s="99"/>
      <c r="CC234" s="99"/>
      <c r="CD234" s="99"/>
      <c r="CE234" s="99"/>
      <c r="CF234" s="99"/>
    </row>
    <row r="236" spans="2:84" x14ac:dyDescent="0.3">
      <c r="B236" s="13">
        <f>ROW()</f>
        <v>236</v>
      </c>
      <c r="G236" s="119"/>
      <c r="H236" s="1" t="s">
        <v>356</v>
      </c>
      <c r="M236" s="53" t="s">
        <v>18</v>
      </c>
      <c r="P236" s="72" t="str">
        <f>Lists!$AI$13&amp;" | "&amp;Lists!$AI$10</f>
        <v>PL(-) | CF(-)</v>
      </c>
      <c r="U236" s="5">
        <f t="shared" ref="U236:U238" ca="1" si="450">SUM(INDIRECT(ADDRESS($B236,$X$2)&amp;":"&amp;ADDRESS($B236,$X$2-1+$P$8)))</f>
        <v>0</v>
      </c>
      <c r="X236" s="5">
        <f ca="1">IF(X$4="",0,IF(OR(SUM($W186:X186)&lt;=0,X186&lt;=0),0,IF(SUM($W186:X186)&lt;=SUM($W225:X225),X186*$P237,X225*$P237)))</f>
        <v>0</v>
      </c>
      <c r="Y236" s="5">
        <f ca="1">IF(Y$4="",0,IF(OR(SUM($W186:Y186)&lt;=0,Y186&lt;=0),0,IF(SUM($W186:Y186)&lt;=SUM($W225:Y225),Y186*$P237,Y225*$P237)))</f>
        <v>0</v>
      </c>
      <c r="Z236" s="5">
        <f ca="1">IF(Z$4="",0,IF(OR(SUM($W186:Z186)&lt;=0,Z186&lt;=0),0,IF(SUM($W186:Z186)&lt;=SUM($W225:Z225),Z186*$P237,Z225*$P237)))</f>
        <v>0</v>
      </c>
      <c r="AA236" s="5">
        <f ca="1">IF(AA$4="",0,IF(OR(SUM($W186:AA186)&lt;=0,AA186&lt;=0),0,IF(SUM($W186:AA186)&lt;=SUM($W225:AA225),AA186*$P237,AA225*$P237)))</f>
        <v>0</v>
      </c>
      <c r="AB236" s="5">
        <f ca="1">IF(AB$4="",0,IF(OR(SUM($W186:AB186)&lt;=0,AB186&lt;=0),0,IF(SUM($W186:AB186)&lt;=SUM($W225:AB225),AB186*$P237,AB225*$P237)))</f>
        <v>0</v>
      </c>
      <c r="AC236" s="5">
        <f ca="1">IF(AC$4="",0,IF(OR(SUM($W186:AC186)&lt;=0,AC186&lt;=0),0,IF(SUM($W186:AC186)&lt;=SUM($W225:AC225),AC186*$P237,AC225*$P237)))</f>
        <v>0</v>
      </c>
      <c r="AD236" s="5">
        <f ca="1">IF(AD$4="",0,IF(OR(SUM($W186:AD186)&lt;=0,AD186&lt;=0),0,IF(SUM($W186:AD186)&lt;=SUM($W225:AD225),AD186*$P237,AD225*$P237)))</f>
        <v>0</v>
      </c>
      <c r="AE236" s="5">
        <f ca="1">IF(AE$4="",0,IF(OR(SUM($W186:AE186)&lt;=0,AE186&lt;=0),0,IF(SUM($W186:AE186)&lt;=SUM($W225:AE225),AE186*$P237,AE225*$P237)))</f>
        <v>0</v>
      </c>
      <c r="AF236" s="5">
        <f ca="1">IF(AF$4="",0,IF(OR(SUM($W186:AF186)&lt;=0,AF186&lt;=0),0,IF(SUM($W186:AF186)&lt;=SUM($W225:AF225),AF186*$P237,AF225*$P237)))</f>
        <v>0</v>
      </c>
      <c r="AG236" s="5">
        <f ca="1">IF(AG$4="",0,IF(OR(SUM($W186:AG186)&lt;=0,AG186&lt;=0),0,IF(SUM($W186:AG186)&lt;=SUM($W225:AG225),AG186*$P237,AG225*$P237)))</f>
        <v>0</v>
      </c>
      <c r="AH236" s="5">
        <f ca="1">IF(AH$4="",0,IF(OR(SUM($W186:AH186)&lt;=0,AH186&lt;=0),0,IF(SUM($W186:AH186)&lt;=SUM($W225:AH225),AH186*$P237,AH225*$P237)))</f>
        <v>0</v>
      </c>
      <c r="AI236" s="5">
        <f ca="1">IF(AI$4="",0,IF(OR(SUM($W186:AI186)&lt;=0,AI186&lt;=0),0,IF(SUM($W186:AI186)&lt;=SUM($W225:AI225),AI186*$P237,AI225*$P237)))</f>
        <v>0</v>
      </c>
      <c r="AJ236" s="5">
        <f ca="1">IF(AJ$4="",0,IF(OR(SUM($W186:AJ186)&lt;=0,AJ186&lt;=0),0,IF(SUM($W186:AJ186)&lt;=SUM($W225:AJ225),AJ186*$P237,AJ225*$P237)))</f>
        <v>0</v>
      </c>
      <c r="AK236" s="5">
        <f ca="1">IF(AK$4="",0,IF(OR(SUM($W186:AK186)&lt;=0,AK186&lt;=0),0,IF(SUM($W186:AK186)&lt;=SUM($W225:AK225),AK186*$P237,AK225*$P237)))</f>
        <v>0</v>
      </c>
      <c r="AL236" s="5">
        <f ca="1">IF(AL$4="",0,IF(OR(SUM($W186:AL186)&lt;=0,AL186&lt;=0),0,IF(SUM($W186:AL186)&lt;=SUM($W225:AL225),AL186*$P237,AL225*$P237)))</f>
        <v>0</v>
      </c>
      <c r="AM236" s="5">
        <f ca="1">IF(AM$4="",0,IF(OR(SUM($W186:AM186)&lt;=0,AM186&lt;=0),0,IF(SUM($W186:AM186)&lt;=SUM($W225:AM225),AM186*$P237,AM225*$P237)))</f>
        <v>0</v>
      </c>
      <c r="AN236" s="5">
        <f ca="1">IF(AN$4="",0,IF(OR(SUM($W186:AN186)&lt;=0,AN186&lt;=0),0,IF(SUM($W186:AN186)&lt;=SUM($W225:AN225),AN186*$P237,AN225*$P237)))</f>
        <v>0</v>
      </c>
      <c r="AO236" s="5">
        <f ca="1">IF(AO$4="",0,IF(OR(SUM($W186:AO186)&lt;=0,AO186&lt;=0),0,IF(SUM($W186:AO186)&lt;=SUM($W225:AO225),AO186*$P237,AO225*$P237)))</f>
        <v>0</v>
      </c>
      <c r="AP236" s="5">
        <f ca="1">IF(AP$4="",0,IF(OR(SUM($W186:AP186)&lt;=0,AP186&lt;=0),0,IF(SUM($W186:AP186)&lt;=SUM($W225:AP225),AP186*$P237,AP225*$P237)))</f>
        <v>0</v>
      </c>
      <c r="AQ236" s="5">
        <f ca="1">IF(AQ$4="",0,IF(OR(SUM($W186:AQ186)&lt;=0,AQ186&lt;=0),0,IF(SUM($W186:AQ186)&lt;=SUM($W225:AQ225),AQ186*$P237,AQ225*$P237)))</f>
        <v>0</v>
      </c>
      <c r="AR236" s="5">
        <f ca="1">IF(AR$4="",0,IF(OR(SUM($W186:AR186)&lt;=0,AR186&lt;=0),0,IF(SUM($W186:AR186)&lt;=SUM($W225:AR225),AR186*$P237,AR225*$P237)))</f>
        <v>0</v>
      </c>
      <c r="AS236" s="5">
        <f ca="1">IF(AS$4="",0,IF(OR(SUM($W186:AS186)&lt;=0,AS186&lt;=0),0,IF(SUM($W186:AS186)&lt;=SUM($W225:AS225),AS186*$P237,AS225*$P237)))</f>
        <v>0</v>
      </c>
      <c r="AT236" s="5">
        <f ca="1">IF(AT$4="",0,IF(OR(SUM($W186:AT186)&lt;=0,AT186&lt;=0),0,IF(SUM($W186:AT186)&lt;=SUM($W225:AT225),AT186*$P237,AT225*$P237)))</f>
        <v>0</v>
      </c>
      <c r="AU236" s="5">
        <f ca="1">IF(AU$4="",0,IF(OR(SUM($W186:AU186)&lt;=0,AU186&lt;=0),0,IF(SUM($W186:AU186)&lt;=SUM($W225:AU225),AU186*$P237,AU225*$P237)))</f>
        <v>0</v>
      </c>
      <c r="AV236" s="5">
        <f ca="1">IF(AV$4="",0,IF(OR(SUM($W186:AV186)&lt;=0,AV186&lt;=0),0,IF(SUM($W186:AV186)&lt;=SUM($W225:AV225),AV186*$P237,AV225*$P237)))</f>
        <v>0</v>
      </c>
      <c r="AW236" s="5">
        <f ca="1">IF(AW$4="",0,IF(OR(SUM($W186:AW186)&lt;=0,AW186&lt;=0),0,IF(SUM($W186:AW186)&lt;=SUM($W225:AW225),AW186*$P237,AW225*$P237)))</f>
        <v>0</v>
      </c>
      <c r="AX236" s="5">
        <f ca="1">IF(AX$4="",0,IF(OR(SUM($W186:AX186)&lt;=0,AX186&lt;=0),0,IF(SUM($W186:AX186)&lt;=SUM($W225:AX225),AX186*$P237,AX225*$P237)))</f>
        <v>0</v>
      </c>
      <c r="AY236" s="5">
        <f ca="1">IF(AY$4="",0,IF(OR(SUM($W186:AY186)&lt;=0,AY186&lt;=0),0,IF(SUM($W186:AY186)&lt;=SUM($W225:AY225),AY186*$P237,AY225*$P237)))</f>
        <v>0</v>
      </c>
      <c r="AZ236" s="5">
        <f ca="1">IF(AZ$4="",0,IF(OR(SUM($W186:AZ186)&lt;=0,AZ186&lt;=0),0,IF(SUM($W186:AZ186)&lt;=SUM($W225:AZ225),AZ186*$P237,AZ225*$P237)))</f>
        <v>0</v>
      </c>
      <c r="BA236" s="5">
        <f ca="1">IF(BA$4="",0,IF(OR(SUM($W186:BA186)&lt;=0,BA186&lt;=0),0,IF(SUM($W186:BA186)&lt;=SUM($W225:BA225),BA186*$P237,BA225*$P237)))</f>
        <v>0</v>
      </c>
      <c r="BB236" s="5">
        <f ca="1">IF(BB$4="",0,IF(OR(SUM($W186:BB186)&lt;=0,BB186&lt;=0),0,IF(SUM($W186:BB186)&lt;=SUM($W225:BB225),BB186*$P237,BB225*$P237)))</f>
        <v>0</v>
      </c>
      <c r="BC236" s="5">
        <f ca="1">IF(BC$4="",0,IF(OR(SUM($W186:BC186)&lt;=0,BC186&lt;=0),0,IF(SUM($W186:BC186)&lt;=SUM($W225:BC225),BC186*$P237,BC225*$P237)))</f>
        <v>0</v>
      </c>
      <c r="BD236" s="5">
        <f ca="1">IF(BD$4="",0,IF(OR(SUM($W186:BD186)&lt;=0,BD186&lt;=0),0,IF(SUM($W186:BD186)&lt;=SUM($W225:BD225),BD186*$P237,BD225*$P237)))</f>
        <v>0</v>
      </c>
      <c r="BE236" s="5">
        <f ca="1">IF(BE$4="",0,IF(OR(SUM($W186:BE186)&lt;=0,BE186&lt;=0),0,IF(SUM($W186:BE186)&lt;=SUM($W225:BE225),BE186*$P237,BE225*$P237)))</f>
        <v>0</v>
      </c>
      <c r="BF236" s="5">
        <f ca="1">IF(BF$4="",0,IF(OR(SUM($W186:BF186)&lt;=0,BF186&lt;=0),0,IF(SUM($W186:BF186)&lt;=SUM($W225:BF225),BF186*$P237,BF225*$P237)))</f>
        <v>0</v>
      </c>
      <c r="BG236" s="5">
        <f ca="1">IF(BG$4="",0,IF(OR(SUM($W186:BG186)&lt;=0,BG186&lt;=0),0,IF(SUM($W186:BG186)&lt;=SUM($W225:BG225),BG186*$P237,BG225*$P237)))</f>
        <v>0</v>
      </c>
      <c r="BH236" s="5">
        <f ca="1">IF(BH$4="",0,IF(OR(SUM($W186:BH186)&lt;=0,BH186&lt;=0),0,IF(SUM($W186:BH186)&lt;=SUM($W225:BH225),BH186*$P237,BH225*$P237)))</f>
        <v>0</v>
      </c>
      <c r="BI236" s="5">
        <f ca="1">IF(BI$4="",0,IF(OR(SUM($W186:BI186)&lt;=0,BI186&lt;=0),0,IF(SUM($W186:BI186)&lt;=SUM($W225:BI225),BI186*$P237,BI225*$P237)))</f>
        <v>0</v>
      </c>
      <c r="BJ236" s="5">
        <f ca="1">IF(BJ$4="",0,IF(OR(SUM($W186:BJ186)&lt;=0,BJ186&lt;=0),0,IF(SUM($W186:BJ186)&lt;=SUM($W225:BJ225),BJ186*$P237,BJ225*$P237)))</f>
        <v>0</v>
      </c>
      <c r="BK236" s="5">
        <f ca="1">IF(BK$4="",0,IF(OR(SUM($W186:BK186)&lt;=0,BK186&lt;=0),0,IF(SUM($W186:BK186)&lt;=SUM($W225:BK225),BK186*$P237,BK225*$P237)))</f>
        <v>0</v>
      </c>
      <c r="BL236" s="5">
        <f ca="1">IF(BL$4="",0,IF(OR(SUM($W186:BL186)&lt;=0,BL186&lt;=0),0,IF(SUM($W186:BL186)&lt;=SUM($W225:BL225),BL186*$P237,BL225*$P237)))</f>
        <v>0</v>
      </c>
      <c r="BM236" s="5">
        <f ca="1">IF(BM$4="",0,IF(OR(SUM($W186:BM186)&lt;=0,BM186&lt;=0),0,IF(SUM($W186:BM186)&lt;=SUM($W225:BM225),BM186*$P237,BM225*$P237)))</f>
        <v>0</v>
      </c>
      <c r="BN236" s="5">
        <f ca="1">IF(BN$4="",0,IF(OR(SUM($W186:BN186)&lt;=0,BN186&lt;=0),0,IF(SUM($W186:BN186)&lt;=SUM($W225:BN225),BN186*$P237,BN225*$P237)))</f>
        <v>0</v>
      </c>
      <c r="BO236" s="5">
        <f ca="1">IF(BO$4="",0,IF(OR(SUM($W186:BO186)&lt;=0,BO186&lt;=0),0,IF(SUM($W186:BO186)&lt;=SUM($W225:BO225),BO186*$P237,BO225*$P237)))</f>
        <v>0</v>
      </c>
      <c r="BP236" s="5">
        <f ca="1">IF(BP$4="",0,IF(OR(SUM($W186:BP186)&lt;=0,BP186&lt;=0),0,IF(SUM($W186:BP186)&lt;=SUM($W225:BP225),BP186*$P237,BP225*$P237)))</f>
        <v>0</v>
      </c>
      <c r="BQ236" s="5">
        <f ca="1">IF(BQ$4="",0,IF(OR(SUM($W186:BQ186)&lt;=0,BQ186&lt;=0),0,IF(SUM($W186:BQ186)&lt;=SUM($W225:BQ225),BQ186*$P237,BQ225*$P237)))</f>
        <v>0</v>
      </c>
      <c r="BR236" s="5">
        <f ca="1">IF(BR$4="",0,IF(OR(SUM($W186:BR186)&lt;=0,BR186&lt;=0),0,IF(SUM($W186:BR186)&lt;=SUM($W225:BR225),BR186*$P237,BR225*$P237)))</f>
        <v>0</v>
      </c>
      <c r="BS236" s="5">
        <f ca="1">IF(BS$4="",0,IF(OR(SUM($W186:BS186)&lt;=0,BS186&lt;=0),0,IF(SUM($W186:BS186)&lt;=SUM($W225:BS225),BS186*$P237,BS225*$P237)))</f>
        <v>0</v>
      </c>
      <c r="BT236" s="5">
        <f ca="1">IF(BT$4="",0,IF(OR(SUM($W186:BT186)&lt;=0,BT186&lt;=0),0,IF(SUM($W186:BT186)&lt;=SUM($W225:BT225),BT186*$P237,BT225*$P237)))</f>
        <v>0</v>
      </c>
      <c r="BU236" s="5">
        <f ca="1">IF(BU$4="",0,IF(OR(SUM($W186:BU186)&lt;=0,BU186&lt;=0),0,IF(SUM($W186:BU186)&lt;=SUM($W225:BU225),BU186*$P237,BU225*$P237)))</f>
        <v>0</v>
      </c>
      <c r="BV236" s="5">
        <f ca="1">IF(BV$4="",0,IF(OR(SUM($W186:BV186)&lt;=0,BV186&lt;=0),0,IF(SUM($W186:BV186)&lt;=SUM($W225:BV225),BV186*$P237,BV225*$P237)))</f>
        <v>0</v>
      </c>
      <c r="BW236" s="5">
        <f ca="1">IF(BW$4="",0,IF(OR(SUM($W186:BW186)&lt;=0,BW186&lt;=0),0,IF(SUM($W186:BW186)&lt;=SUM($W225:BW225),BW186*$P237,BW225*$P237)))</f>
        <v>0</v>
      </c>
      <c r="BX236" s="5">
        <f ca="1">IF(BX$4="",0,IF(OR(SUM($W186:BX186)&lt;=0,BX186&lt;=0),0,IF(SUM($W186:BX186)&lt;=SUM($W225:BX225),BX186*$P237,BX225*$P237)))</f>
        <v>0</v>
      </c>
      <c r="BY236" s="5">
        <f ca="1">IF(BY$4="",0,IF(OR(SUM($W186:BY186)&lt;=0,BY186&lt;=0),0,IF(SUM($W186:BY186)&lt;=SUM($W225:BY225),BY186*$P237,BY225*$P237)))</f>
        <v>0</v>
      </c>
      <c r="BZ236" s="5">
        <f ca="1">IF(BZ$4="",0,IF(OR(SUM($W186:BZ186)&lt;=0,BZ186&lt;=0),0,IF(SUM($W186:BZ186)&lt;=SUM($W225:BZ225),BZ186*$P237,BZ225*$P237)))</f>
        <v>0</v>
      </c>
      <c r="CA236" s="5">
        <f ca="1">IF(CA$4="",0,IF(OR(SUM($W186:CA186)&lt;=0,CA186&lt;=0),0,IF(SUM($W186:CA186)&lt;=SUM($W225:CA225),CA186*$P237,CA225*$P237)))</f>
        <v>0</v>
      </c>
      <c r="CB236" s="5">
        <f ca="1">IF(CB$4="",0,IF(OR(SUM($W186:CB186)&lt;=0,CB186&lt;=0),0,IF(SUM($W186:CB186)&lt;=SUM($W225:CB225),CB186*$P237,CB225*$P237)))</f>
        <v>0</v>
      </c>
      <c r="CC236" s="5">
        <f ca="1">IF(CC$4="",0,IF(OR(SUM($W186:CC186)&lt;=0,CC186&lt;=0),0,IF(SUM($W186:CC186)&lt;=SUM($W225:CC225),CC186*$P237,CC225*$P237)))</f>
        <v>0</v>
      </c>
      <c r="CD236" s="5">
        <f ca="1">IF(CD$4="",0,IF(OR(SUM($W186:CD186)&lt;=0,CD186&lt;=0),0,IF(SUM($W186:CD186)&lt;=SUM($W225:CD225),CD186*$P237,CD225*$P237)))</f>
        <v>0</v>
      </c>
      <c r="CE236" s="5">
        <f ca="1">IF(CE$4="",0,IF(OR(SUM($W186:CE186)&lt;=0,CE186&lt;=0),0,IF(SUM($W186:CE186)&lt;=SUM($W225:CE225),CE186*$P237,CE225*$P237)))</f>
        <v>0</v>
      </c>
      <c r="CF236" s="5">
        <f ca="1">IF(CF$4="",0,IF(OR(SUM($W186:CF186)&lt;=0,CF186&lt;=0),0,IF(SUM($W186:CF186)&lt;=SUM($W225:CF225),CF186*$P237,CF225*$P237)))</f>
        <v>0</v>
      </c>
    </row>
    <row r="237" spans="2:84" x14ac:dyDescent="0.3">
      <c r="B237" s="13">
        <f>ROW()</f>
        <v>237</v>
      </c>
      <c r="H237" s="1" t="str">
        <f>H236</f>
        <v>Резервы под займы третьим лицам</v>
      </c>
      <c r="I237" s="1" t="s">
        <v>352</v>
      </c>
      <c r="M237" s="53" t="s">
        <v>16</v>
      </c>
      <c r="O237" s="82"/>
      <c r="P237" s="86"/>
      <c r="W237" s="34"/>
      <c r="X237" s="99"/>
      <c r="Y237" s="99"/>
      <c r="Z237" s="99"/>
      <c r="AA237" s="99"/>
      <c r="AB237" s="99"/>
      <c r="AC237" s="99"/>
      <c r="AD237" s="99"/>
      <c r="AE237" s="99"/>
      <c r="AF237" s="99"/>
      <c r="AG237" s="99"/>
      <c r="AH237" s="99"/>
      <c r="AI237" s="99"/>
      <c r="AJ237" s="99"/>
      <c r="AK237" s="99"/>
      <c r="AL237" s="99"/>
      <c r="AM237" s="99"/>
      <c r="AN237" s="99"/>
      <c r="AO237" s="99"/>
      <c r="AP237" s="99"/>
      <c r="AQ237" s="99"/>
      <c r="AR237" s="99"/>
      <c r="AS237" s="99"/>
      <c r="AT237" s="99"/>
      <c r="AU237" s="99"/>
      <c r="AV237" s="99"/>
      <c r="AW237" s="99"/>
      <c r="AX237" s="99"/>
      <c r="AY237" s="99"/>
      <c r="AZ237" s="99"/>
      <c r="BA237" s="99"/>
      <c r="BB237" s="99"/>
      <c r="BC237" s="99"/>
      <c r="BD237" s="99"/>
      <c r="BE237" s="99"/>
      <c r="BF237" s="99"/>
      <c r="BG237" s="99"/>
      <c r="BH237" s="99"/>
      <c r="BI237" s="99"/>
      <c r="BJ237" s="99"/>
      <c r="BK237" s="99"/>
      <c r="BL237" s="99"/>
      <c r="BM237" s="99"/>
      <c r="BN237" s="99"/>
      <c r="BO237" s="99"/>
      <c r="BP237" s="99"/>
      <c r="BQ237" s="99"/>
      <c r="BR237" s="99"/>
      <c r="BS237" s="99"/>
      <c r="BT237" s="99"/>
      <c r="BU237" s="99"/>
      <c r="BV237" s="99"/>
      <c r="BW237" s="99"/>
      <c r="BX237" s="99"/>
      <c r="BY237" s="99"/>
      <c r="BZ237" s="99"/>
      <c r="CA237" s="99"/>
      <c r="CB237" s="99"/>
      <c r="CC237" s="99"/>
      <c r="CD237" s="99"/>
      <c r="CE237" s="99"/>
      <c r="CF237" s="99"/>
    </row>
    <row r="238" spans="2:84" x14ac:dyDescent="0.3">
      <c r="B238" s="13">
        <f>ROW()</f>
        <v>238</v>
      </c>
      <c r="H238" s="1" t="str">
        <f>H236</f>
        <v>Резервы под займы третьим лицам</v>
      </c>
      <c r="I238" s="1" t="s">
        <v>353</v>
      </c>
      <c r="M238" s="53" t="s">
        <v>18</v>
      </c>
      <c r="P238" s="72" t="str">
        <f>Lists!$AI$9&amp;" | "&amp;Lists!$AI$12</f>
        <v>CF(+) | PL(+)</v>
      </c>
      <c r="U238" s="5">
        <f t="shared" ca="1" si="450"/>
        <v>0</v>
      </c>
      <c r="X238" s="5">
        <f ca="1">IF(X$4="",0,SUM($W236:W236)*$P239/12)</f>
        <v>0</v>
      </c>
      <c r="Y238" s="5">
        <f ca="1">IF(Y$4="",0,SUM($W236:X236)*$P239/12)</f>
        <v>0</v>
      </c>
      <c r="Z238" s="5">
        <f ca="1">IF(Z$4="",0,SUM($W236:Y236)*$P239/12)</f>
        <v>0</v>
      </c>
      <c r="AA238" s="5">
        <f ca="1">IF(AA$4="",0,SUM($W236:Z236)*$P239/12)</f>
        <v>0</v>
      </c>
      <c r="AB238" s="5">
        <f ca="1">IF(AB$4="",0,SUM($W236:AA236)*$P239/12)</f>
        <v>0</v>
      </c>
      <c r="AC238" s="5">
        <f ca="1">IF(AC$4="",0,SUM($W236:AB236)*$P239/12)</f>
        <v>0</v>
      </c>
      <c r="AD238" s="5">
        <f ca="1">IF(AD$4="",0,SUM($W236:AC236)*$P239/12)</f>
        <v>0</v>
      </c>
      <c r="AE238" s="5">
        <f ca="1">IF(AE$4="",0,SUM($W236:AD236)*$P239/12)</f>
        <v>0</v>
      </c>
      <c r="AF238" s="5">
        <f ca="1">IF(AF$4="",0,SUM($W236:AE236)*$P239/12)</f>
        <v>0</v>
      </c>
      <c r="AG238" s="5">
        <f ca="1">IF(AG$4="",0,SUM($W236:AF236)*$P239/12)</f>
        <v>0</v>
      </c>
      <c r="AH238" s="5">
        <f ca="1">IF(AH$4="",0,SUM($W236:AG236)*$P239/12)</f>
        <v>0</v>
      </c>
      <c r="AI238" s="5">
        <f ca="1">IF(AI$4="",0,SUM($W236:AH236)*$P239/12)</f>
        <v>0</v>
      </c>
      <c r="AJ238" s="5">
        <f ca="1">IF(AJ$4="",0,SUM($W236:AI236)*$P239/12)</f>
        <v>0</v>
      </c>
      <c r="AK238" s="5">
        <f ca="1">IF(AK$4="",0,SUM($W236:AJ236)*$P239/12)</f>
        <v>0</v>
      </c>
      <c r="AL238" s="5">
        <f ca="1">IF(AL$4="",0,SUM($W236:AK236)*$P239/12)</f>
        <v>0</v>
      </c>
      <c r="AM238" s="5">
        <f ca="1">IF(AM$4="",0,SUM($W236:AL236)*$P239/12)</f>
        <v>0</v>
      </c>
      <c r="AN238" s="5">
        <f ca="1">IF(AN$4="",0,SUM($W236:AM236)*$P239/12)</f>
        <v>0</v>
      </c>
      <c r="AO238" s="5">
        <f ca="1">IF(AO$4="",0,SUM($W236:AN236)*$P239/12)</f>
        <v>0</v>
      </c>
      <c r="AP238" s="5">
        <f ca="1">IF(AP$4="",0,SUM($W236:AO236)*$P239/12)</f>
        <v>0</v>
      </c>
      <c r="AQ238" s="5">
        <f ca="1">IF(AQ$4="",0,SUM($W236:AP236)*$P239/12)</f>
        <v>0</v>
      </c>
      <c r="AR238" s="5">
        <f ca="1">IF(AR$4="",0,SUM($W236:AQ236)*$P239/12)</f>
        <v>0</v>
      </c>
      <c r="AS238" s="5">
        <f ca="1">IF(AS$4="",0,SUM($W236:AR236)*$P239/12)</f>
        <v>0</v>
      </c>
      <c r="AT238" s="5">
        <f ca="1">IF(AT$4="",0,SUM($W236:AS236)*$P239/12)</f>
        <v>0</v>
      </c>
      <c r="AU238" s="5">
        <f ca="1">IF(AU$4="",0,SUM($W236:AT236)*$P239/12)</f>
        <v>0</v>
      </c>
      <c r="AV238" s="5">
        <f ca="1">IF(AV$4="",0,SUM($W236:AU236)*$P239/12)</f>
        <v>0</v>
      </c>
      <c r="AW238" s="5">
        <f ca="1">IF(AW$4="",0,SUM($W236:AV236)*$P239/12)</f>
        <v>0</v>
      </c>
      <c r="AX238" s="5">
        <f ca="1">IF(AX$4="",0,SUM($W236:AW236)*$P239/12)</f>
        <v>0</v>
      </c>
      <c r="AY238" s="5">
        <f ca="1">IF(AY$4="",0,SUM($W236:AX236)*$P239/12)</f>
        <v>0</v>
      </c>
      <c r="AZ238" s="5">
        <f ca="1">IF(AZ$4="",0,SUM($W236:AY236)*$P239/12)</f>
        <v>0</v>
      </c>
      <c r="BA238" s="5">
        <f ca="1">IF(BA$4="",0,SUM($W236:AZ236)*$P239/12)</f>
        <v>0</v>
      </c>
      <c r="BB238" s="5">
        <f ca="1">IF(BB$4="",0,SUM($W236:BA236)*$P239/12)</f>
        <v>0</v>
      </c>
      <c r="BC238" s="5">
        <f ca="1">IF(BC$4="",0,SUM($W236:BB236)*$P239/12)</f>
        <v>0</v>
      </c>
      <c r="BD238" s="5">
        <f ca="1">IF(BD$4="",0,SUM($W236:BC236)*$P239/12)</f>
        <v>0</v>
      </c>
      <c r="BE238" s="5">
        <f ca="1">IF(BE$4="",0,SUM($W236:BD236)*$P239/12)</f>
        <v>0</v>
      </c>
      <c r="BF238" s="5">
        <f ca="1">IF(BF$4="",0,SUM($W236:BE236)*$P239/12)</f>
        <v>0</v>
      </c>
      <c r="BG238" s="5">
        <f ca="1">IF(BG$4="",0,SUM($W236:BF236)*$P239/12)</f>
        <v>0</v>
      </c>
      <c r="BH238" s="5">
        <f ca="1">IF(BH$4="",0,SUM($W236:BG236)*$P239/12)</f>
        <v>0</v>
      </c>
      <c r="BI238" s="5">
        <f ca="1">IF(BI$4="",0,SUM($W236:BH236)*$P239/12)</f>
        <v>0</v>
      </c>
      <c r="BJ238" s="5">
        <f ca="1">IF(BJ$4="",0,SUM($W236:BI236)*$P239/12)</f>
        <v>0</v>
      </c>
      <c r="BK238" s="5">
        <f ca="1">IF(BK$4="",0,SUM($W236:BJ236)*$P239/12)</f>
        <v>0</v>
      </c>
      <c r="BL238" s="5">
        <f ca="1">IF(BL$4="",0,SUM($W236:BK236)*$P239/12)</f>
        <v>0</v>
      </c>
      <c r="BM238" s="5">
        <f ca="1">IF(BM$4="",0,SUM($W236:BL236)*$P239/12)</f>
        <v>0</v>
      </c>
      <c r="BN238" s="5">
        <f ca="1">IF(BN$4="",0,SUM($W236:BM236)*$P239/12)</f>
        <v>0</v>
      </c>
      <c r="BO238" s="5">
        <f ca="1">IF(BO$4="",0,SUM($W236:BN236)*$P239/12)</f>
        <v>0</v>
      </c>
      <c r="BP238" s="5">
        <f ca="1">IF(BP$4="",0,SUM($W236:BO236)*$P239/12)</f>
        <v>0</v>
      </c>
      <c r="BQ238" s="5">
        <f ca="1">IF(BQ$4="",0,SUM($W236:BP236)*$P239/12)</f>
        <v>0</v>
      </c>
      <c r="BR238" s="5">
        <f ca="1">IF(BR$4="",0,SUM($W236:BQ236)*$P239/12)</f>
        <v>0</v>
      </c>
      <c r="BS238" s="5">
        <f ca="1">IF(BS$4="",0,SUM($W236:BR236)*$P239/12)</f>
        <v>0</v>
      </c>
      <c r="BT238" s="5">
        <f ca="1">IF(BT$4="",0,SUM($W236:BS236)*$P239/12)</f>
        <v>0</v>
      </c>
      <c r="BU238" s="5">
        <f ca="1">IF(BU$4="",0,SUM($W236:BT236)*$P239/12)</f>
        <v>0</v>
      </c>
      <c r="BV238" s="5">
        <f ca="1">IF(BV$4="",0,SUM($W236:BU236)*$P239/12)</f>
        <v>0</v>
      </c>
      <c r="BW238" s="5">
        <f ca="1">IF(BW$4="",0,SUM($W236:BV236)*$P239/12)</f>
        <v>0</v>
      </c>
      <c r="BX238" s="5">
        <f ca="1">IF(BX$4="",0,SUM($W236:BW236)*$P239/12)</f>
        <v>0</v>
      </c>
      <c r="BY238" s="5">
        <f ca="1">IF(BY$4="",0,SUM($W236:BX236)*$P239/12)</f>
        <v>0</v>
      </c>
      <c r="BZ238" s="5">
        <f ca="1">IF(BZ$4="",0,SUM($W236:BY236)*$P239/12)</f>
        <v>0</v>
      </c>
      <c r="CA238" s="5">
        <f ca="1">IF(CA$4="",0,SUM($W236:BZ236)*$P239/12)</f>
        <v>0</v>
      </c>
      <c r="CB238" s="5">
        <f ca="1">IF(CB$4="",0,SUM($W236:CA236)*$P239/12)</f>
        <v>0</v>
      </c>
      <c r="CC238" s="5">
        <f ca="1">IF(CC$4="",0,SUM($W236:CB236)*$P239/12)</f>
        <v>0</v>
      </c>
      <c r="CD238" s="5">
        <f ca="1">IF(CD$4="",0,SUM($W236:CC236)*$P239/12)</f>
        <v>0</v>
      </c>
      <c r="CE238" s="5">
        <f ca="1">IF(CE$4="",0,SUM($W236:CD236)*$P239/12)</f>
        <v>0</v>
      </c>
      <c r="CF238" s="5">
        <f ca="1">IF(CF$4="",0,SUM($W236:CE236)*$P239/12)</f>
        <v>0</v>
      </c>
    </row>
    <row r="239" spans="2:84" x14ac:dyDescent="0.3">
      <c r="B239" s="13">
        <f>ROW()</f>
        <v>239</v>
      </c>
      <c r="H239" s="1" t="str">
        <f>H238</f>
        <v>Резервы под займы третьим лицам</v>
      </c>
      <c r="I239" s="1" t="str">
        <f>I238</f>
        <v>Начисление и поступление %% по займам</v>
      </c>
      <c r="J239" s="1" t="s">
        <v>354</v>
      </c>
      <c r="M239" s="53" t="s">
        <v>265</v>
      </c>
      <c r="O239" s="82"/>
      <c r="P239" s="86"/>
      <c r="W239" s="34"/>
      <c r="X239" s="99"/>
      <c r="Y239" s="99"/>
      <c r="Z239" s="99"/>
      <c r="AA239" s="99"/>
      <c r="AB239" s="99"/>
      <c r="AC239" s="99"/>
      <c r="AD239" s="99"/>
      <c r="AE239" s="99"/>
      <c r="AF239" s="99"/>
      <c r="AG239" s="99"/>
      <c r="AH239" s="99"/>
      <c r="AI239" s="99"/>
      <c r="AJ239" s="99"/>
      <c r="AK239" s="99"/>
      <c r="AL239" s="99"/>
      <c r="AM239" s="99"/>
      <c r="AN239" s="99"/>
      <c r="AO239" s="99"/>
      <c r="AP239" s="99"/>
      <c r="AQ239" s="99"/>
      <c r="AR239" s="99"/>
      <c r="AS239" s="99"/>
      <c r="AT239" s="99"/>
      <c r="AU239" s="99"/>
      <c r="AV239" s="99"/>
      <c r="AW239" s="99"/>
      <c r="AX239" s="99"/>
      <c r="AY239" s="99"/>
      <c r="AZ239" s="99"/>
      <c r="BA239" s="99"/>
      <c r="BB239" s="99"/>
      <c r="BC239" s="99"/>
      <c r="BD239" s="99"/>
      <c r="BE239" s="99"/>
      <c r="BF239" s="99"/>
      <c r="BG239" s="99"/>
      <c r="BH239" s="99"/>
      <c r="BI239" s="99"/>
      <c r="BJ239" s="99"/>
      <c r="BK239" s="99"/>
      <c r="BL239" s="99"/>
      <c r="BM239" s="99"/>
      <c r="BN239" s="99"/>
      <c r="BO239" s="99"/>
      <c r="BP239" s="99"/>
      <c r="BQ239" s="99"/>
      <c r="BR239" s="99"/>
      <c r="BS239" s="99"/>
      <c r="BT239" s="99"/>
      <c r="BU239" s="99"/>
      <c r="BV239" s="99"/>
      <c r="BW239" s="99"/>
      <c r="BX239" s="99"/>
      <c r="BY239" s="99"/>
      <c r="BZ239" s="99"/>
      <c r="CA239" s="99"/>
      <c r="CB239" s="99"/>
      <c r="CC239" s="99"/>
      <c r="CD239" s="99"/>
      <c r="CE239" s="99"/>
      <c r="CF239" s="99"/>
    </row>
    <row r="241" spans="2:84" x14ac:dyDescent="0.3">
      <c r="B241" s="13">
        <f>ROW()</f>
        <v>241</v>
      </c>
      <c r="H241" s="1" t="s">
        <v>355</v>
      </c>
      <c r="M241" s="53" t="s">
        <v>18</v>
      </c>
      <c r="P241" s="72" t="str">
        <f>Lists!$AI$12</f>
        <v>PL(+)</v>
      </c>
      <c r="U241" s="5">
        <f ca="1">SUM(INDIRECT(ADDRESS($B241,$X$2)&amp;":"&amp;ADDRESS($B241,$X$2-1+$P$8)))</f>
        <v>0</v>
      </c>
      <c r="X241" s="108">
        <f ca="1">IF(X$4="",0,X228+X233+X238)</f>
        <v>0</v>
      </c>
      <c r="Y241" s="5">
        <f t="shared" ref="Y241:CF241" ca="1" si="451">IF(Y$4="",0,Y228+Y233+Y238)</f>
        <v>0</v>
      </c>
      <c r="Z241" s="5">
        <f t="shared" ca="1" si="451"/>
        <v>0</v>
      </c>
      <c r="AA241" s="5">
        <f t="shared" ca="1" si="451"/>
        <v>0</v>
      </c>
      <c r="AB241" s="5">
        <f t="shared" ca="1" si="451"/>
        <v>0</v>
      </c>
      <c r="AC241" s="5">
        <f t="shared" ca="1" si="451"/>
        <v>0</v>
      </c>
      <c r="AD241" s="5">
        <f t="shared" ca="1" si="451"/>
        <v>0</v>
      </c>
      <c r="AE241" s="5">
        <f t="shared" ca="1" si="451"/>
        <v>0</v>
      </c>
      <c r="AF241" s="5">
        <f t="shared" ca="1" si="451"/>
        <v>0</v>
      </c>
      <c r="AG241" s="5">
        <f t="shared" ca="1" si="451"/>
        <v>0</v>
      </c>
      <c r="AH241" s="5">
        <f t="shared" ca="1" si="451"/>
        <v>0</v>
      </c>
      <c r="AI241" s="5">
        <f t="shared" ca="1" si="451"/>
        <v>0</v>
      </c>
      <c r="AJ241" s="5">
        <f t="shared" ca="1" si="451"/>
        <v>0</v>
      </c>
      <c r="AK241" s="5">
        <f t="shared" ca="1" si="451"/>
        <v>0</v>
      </c>
      <c r="AL241" s="5">
        <f t="shared" ca="1" si="451"/>
        <v>0</v>
      </c>
      <c r="AM241" s="5">
        <f t="shared" ca="1" si="451"/>
        <v>0</v>
      </c>
      <c r="AN241" s="5">
        <f t="shared" ca="1" si="451"/>
        <v>0</v>
      </c>
      <c r="AO241" s="5">
        <f t="shared" ca="1" si="451"/>
        <v>0</v>
      </c>
      <c r="AP241" s="5">
        <f t="shared" ca="1" si="451"/>
        <v>0</v>
      </c>
      <c r="AQ241" s="5">
        <f t="shared" ca="1" si="451"/>
        <v>0</v>
      </c>
      <c r="AR241" s="5">
        <f t="shared" ca="1" si="451"/>
        <v>0</v>
      </c>
      <c r="AS241" s="5">
        <f t="shared" ca="1" si="451"/>
        <v>0</v>
      </c>
      <c r="AT241" s="5">
        <f t="shared" ca="1" si="451"/>
        <v>0</v>
      </c>
      <c r="AU241" s="5">
        <f t="shared" ca="1" si="451"/>
        <v>0</v>
      </c>
      <c r="AV241" s="5">
        <f t="shared" ca="1" si="451"/>
        <v>0</v>
      </c>
      <c r="AW241" s="5">
        <f t="shared" ca="1" si="451"/>
        <v>0</v>
      </c>
      <c r="AX241" s="5">
        <f t="shared" ca="1" si="451"/>
        <v>0</v>
      </c>
      <c r="AY241" s="5">
        <f t="shared" ca="1" si="451"/>
        <v>0</v>
      </c>
      <c r="AZ241" s="5">
        <f t="shared" ca="1" si="451"/>
        <v>0</v>
      </c>
      <c r="BA241" s="5">
        <f t="shared" ca="1" si="451"/>
        <v>0</v>
      </c>
      <c r="BB241" s="5">
        <f t="shared" ca="1" si="451"/>
        <v>0</v>
      </c>
      <c r="BC241" s="5">
        <f t="shared" ca="1" si="451"/>
        <v>0</v>
      </c>
      <c r="BD241" s="5">
        <f t="shared" ca="1" si="451"/>
        <v>0</v>
      </c>
      <c r="BE241" s="5">
        <f t="shared" ca="1" si="451"/>
        <v>0</v>
      </c>
      <c r="BF241" s="5">
        <f t="shared" ca="1" si="451"/>
        <v>0</v>
      </c>
      <c r="BG241" s="5">
        <f t="shared" ca="1" si="451"/>
        <v>0</v>
      </c>
      <c r="BH241" s="5">
        <f t="shared" ca="1" si="451"/>
        <v>0</v>
      </c>
      <c r="BI241" s="5">
        <f t="shared" ca="1" si="451"/>
        <v>0</v>
      </c>
      <c r="BJ241" s="5">
        <f t="shared" ca="1" si="451"/>
        <v>0</v>
      </c>
      <c r="BK241" s="5">
        <f t="shared" ca="1" si="451"/>
        <v>0</v>
      </c>
      <c r="BL241" s="5">
        <f t="shared" ca="1" si="451"/>
        <v>0</v>
      </c>
      <c r="BM241" s="5">
        <f t="shared" ca="1" si="451"/>
        <v>0</v>
      </c>
      <c r="BN241" s="5">
        <f t="shared" ca="1" si="451"/>
        <v>0</v>
      </c>
      <c r="BO241" s="5">
        <f t="shared" ca="1" si="451"/>
        <v>0</v>
      </c>
      <c r="BP241" s="5">
        <f t="shared" ca="1" si="451"/>
        <v>0</v>
      </c>
      <c r="BQ241" s="5">
        <f t="shared" ca="1" si="451"/>
        <v>0</v>
      </c>
      <c r="BR241" s="5">
        <f t="shared" ca="1" si="451"/>
        <v>0</v>
      </c>
      <c r="BS241" s="5">
        <f t="shared" ca="1" si="451"/>
        <v>0</v>
      </c>
      <c r="BT241" s="5">
        <f t="shared" ca="1" si="451"/>
        <v>0</v>
      </c>
      <c r="BU241" s="5">
        <f t="shared" ca="1" si="451"/>
        <v>0</v>
      </c>
      <c r="BV241" s="5">
        <f t="shared" ca="1" si="451"/>
        <v>0</v>
      </c>
      <c r="BW241" s="5">
        <f t="shared" ca="1" si="451"/>
        <v>0</v>
      </c>
      <c r="BX241" s="5">
        <f t="shared" ca="1" si="451"/>
        <v>0</v>
      </c>
      <c r="BY241" s="5">
        <f t="shared" ca="1" si="451"/>
        <v>0</v>
      </c>
      <c r="BZ241" s="5">
        <f t="shared" ca="1" si="451"/>
        <v>0</v>
      </c>
      <c r="CA241" s="5">
        <f t="shared" ca="1" si="451"/>
        <v>0</v>
      </c>
      <c r="CB241" s="5">
        <f t="shared" ca="1" si="451"/>
        <v>0</v>
      </c>
      <c r="CC241" s="5">
        <f t="shared" ca="1" si="451"/>
        <v>0</v>
      </c>
      <c r="CD241" s="5">
        <f t="shared" ca="1" si="451"/>
        <v>0</v>
      </c>
      <c r="CE241" s="5">
        <f t="shared" ca="1" si="451"/>
        <v>0</v>
      </c>
      <c r="CF241" s="5">
        <f t="shared" ca="1" si="451"/>
        <v>0</v>
      </c>
    </row>
    <row r="243" spans="2:84" x14ac:dyDescent="0.3">
      <c r="B243" s="13">
        <f>ROW()</f>
        <v>243</v>
      </c>
      <c r="H243" s="1" t="s">
        <v>344</v>
      </c>
      <c r="M243" s="53" t="s">
        <v>18</v>
      </c>
      <c r="P243" s="72" t="str">
        <f>Lists!$AI$14</f>
        <v>PL</v>
      </c>
      <c r="U243" s="5">
        <f ca="1">SUM(INDIRECT(ADDRESS($B243,$X$2)&amp;":"&amp;ADDRESS($B243,$X$2-1+$P$8)))</f>
        <v>272847104.85442233</v>
      </c>
      <c r="X243" s="5">
        <f ca="1">IF(X$4="",0,X182+X241)</f>
        <v>-702000</v>
      </c>
      <c r="Y243" s="5">
        <f t="shared" ref="Y243:CF243" ca="1" si="452">IF(Y$4="",0,Y182+Y241)</f>
        <v>-923000</v>
      </c>
      <c r="Z243" s="5">
        <f t="shared" ca="1" si="452"/>
        <v>-1118000</v>
      </c>
      <c r="AA243" s="5">
        <f t="shared" ca="1" si="452"/>
        <v>-1118000</v>
      </c>
      <c r="AB243" s="5">
        <f t="shared" ca="1" si="452"/>
        <v>-1118000</v>
      </c>
      <c r="AC243" s="5">
        <f t="shared" ca="1" si="452"/>
        <v>-1118000</v>
      </c>
      <c r="AD243" s="5">
        <f t="shared" ca="1" si="452"/>
        <v>-1137500</v>
      </c>
      <c r="AE243" s="5">
        <f t="shared" ca="1" si="452"/>
        <v>-1137500</v>
      </c>
      <c r="AF243" s="5">
        <f t="shared" ca="1" si="452"/>
        <v>-1137500</v>
      </c>
      <c r="AG243" s="5">
        <f t="shared" ca="1" si="452"/>
        <v>-1177410</v>
      </c>
      <c r="AH243" s="5">
        <f t="shared" ca="1" si="452"/>
        <v>-1218255</v>
      </c>
      <c r="AI243" s="5">
        <f t="shared" ca="1" si="452"/>
        <v>-1312133.3333333333</v>
      </c>
      <c r="AJ243" s="5">
        <f t="shared" ca="1" si="452"/>
        <v>-2172977.0542219556</v>
      </c>
      <c r="AK243" s="5">
        <f t="shared" ca="1" si="452"/>
        <v>-1707973.4310781779</v>
      </c>
      <c r="AL243" s="5">
        <f t="shared" ca="1" si="452"/>
        <v>-869370.01831330056</v>
      </c>
      <c r="AM243" s="5">
        <f t="shared" ca="1" si="452"/>
        <v>-628274.111689426</v>
      </c>
      <c r="AN243" s="5">
        <f t="shared" ca="1" si="452"/>
        <v>-140269.81707831309</v>
      </c>
      <c r="AO243" s="5">
        <f t="shared" ca="1" si="452"/>
        <v>347734.4775327961</v>
      </c>
      <c r="AP243" s="5">
        <f t="shared" ca="1" si="452"/>
        <v>672088.08104230766</v>
      </c>
      <c r="AQ243" s="5">
        <f t="shared" ca="1" si="452"/>
        <v>1221813.9568833904</v>
      </c>
      <c r="AR243" s="5">
        <f t="shared" ca="1" si="452"/>
        <v>1791345.2504212114</v>
      </c>
      <c r="AS243" s="5">
        <f t="shared" ca="1" si="452"/>
        <v>2108539.9202253642</v>
      </c>
      <c r="AT243" s="5">
        <f t="shared" ca="1" si="452"/>
        <v>2629622.6274107019</v>
      </c>
      <c r="AU243" s="5">
        <f t="shared" ca="1" si="452"/>
        <v>3158263.0058546169</v>
      </c>
      <c r="AV243" s="5">
        <f t="shared" ca="1" si="452"/>
        <v>3671828.2381675639</v>
      </c>
      <c r="AW243" s="5">
        <f t="shared" ca="1" si="452"/>
        <v>4201120.381685311</v>
      </c>
      <c r="AX243" s="5">
        <f t="shared" ca="1" si="452"/>
        <v>4829120.1911153905</v>
      </c>
      <c r="AY243" s="5">
        <f t="shared" ca="1" si="452"/>
        <v>5340310.1051959414</v>
      </c>
      <c r="AZ243" s="5">
        <f t="shared" ca="1" si="452"/>
        <v>5741863.0327389911</v>
      </c>
      <c r="BA243" s="5">
        <f t="shared" ca="1" si="452"/>
        <v>6253749.5602820264</v>
      </c>
      <c r="BB243" s="5">
        <f t="shared" ca="1" si="452"/>
        <v>6643264.6288179522</v>
      </c>
      <c r="BC243" s="5">
        <f t="shared" ca="1" si="452"/>
        <v>7333644.8178186128</v>
      </c>
      <c r="BD243" s="5">
        <f t="shared" ca="1" si="452"/>
        <v>7849566.8716468392</v>
      </c>
      <c r="BE243" s="5">
        <f t="shared" ca="1" si="452"/>
        <v>7976270.5048195533</v>
      </c>
      <c r="BF243" s="5">
        <f t="shared" ca="1" si="452"/>
        <v>7991792.5643458944</v>
      </c>
      <c r="BG243" s="5">
        <f t="shared" ca="1" si="452"/>
        <v>8007797.6547365114</v>
      </c>
      <c r="BH243" s="5">
        <f t="shared" ca="1" si="452"/>
        <v>7854100.7011171598</v>
      </c>
      <c r="BI243" s="5">
        <f t="shared" ca="1" si="452"/>
        <v>8053647.489638906</v>
      </c>
      <c r="BJ243" s="5">
        <f t="shared" ca="1" si="452"/>
        <v>8244582.8389966162</v>
      </c>
      <c r="BK243" s="5">
        <f t="shared" ca="1" si="452"/>
        <v>8259519.2648861697</v>
      </c>
      <c r="BL243" s="5">
        <f t="shared" ca="1" si="452"/>
        <v>8275687.4194796765</v>
      </c>
      <c r="BM243" s="5">
        <f t="shared" ca="1" si="452"/>
        <v>8291855.5740731759</v>
      </c>
      <c r="BN243" s="5">
        <f t="shared" ca="1" si="452"/>
        <v>8172279.7102491967</v>
      </c>
      <c r="BO243" s="5">
        <f t="shared" ca="1" si="452"/>
        <v>8378605.3229974266</v>
      </c>
      <c r="BP243" s="5">
        <f t="shared" ca="1" si="452"/>
        <v>8460144.3108650222</v>
      </c>
      <c r="BQ243" s="5">
        <f t="shared" ca="1" si="452"/>
        <v>8475112.5586868841</v>
      </c>
      <c r="BR243" s="5">
        <f t="shared" ca="1" si="452"/>
        <v>8491439.0409960635</v>
      </c>
      <c r="BS243" s="5">
        <f t="shared" ca="1" si="452"/>
        <v>8507765.5233052354</v>
      </c>
      <c r="BT243" s="5">
        <f t="shared" ca="1" si="452"/>
        <v>8339769.58348295</v>
      </c>
      <c r="BU243" s="5">
        <f t="shared" ca="1" si="452"/>
        <v>8553079.0413468406</v>
      </c>
      <c r="BV243" s="5">
        <f t="shared" ca="1" si="452"/>
        <v>8620814.9287466351</v>
      </c>
      <c r="BW243" s="5">
        <f t="shared" ca="1" si="452"/>
        <v>8635803.3657917567</v>
      </c>
      <c r="BX243" s="5">
        <f t="shared" ca="1" si="452"/>
        <v>8652283.0248987135</v>
      </c>
      <c r="BY243" s="5">
        <f t="shared" ca="1" si="452"/>
        <v>8668762.6840056628</v>
      </c>
      <c r="BZ243" s="5">
        <f t="shared" ca="1" si="452"/>
        <v>8536053.1851366255</v>
      </c>
      <c r="CA243" s="5">
        <f t="shared" ca="1" si="452"/>
        <v>8756557.172514189</v>
      </c>
      <c r="CB243" s="5">
        <f t="shared" ca="1" si="452"/>
        <v>8960489.2877026852</v>
      </c>
      <c r="CC243" s="5">
        <f t="shared" ca="1" si="452"/>
        <v>8858432.6559044868</v>
      </c>
      <c r="CD243" s="5">
        <f t="shared" ca="1" si="452"/>
        <v>8875059.9068260863</v>
      </c>
      <c r="CE243" s="5">
        <f t="shared" ca="1" si="452"/>
        <v>8891687.1577476654</v>
      </c>
      <c r="CF243" s="5">
        <f t="shared" ca="1" si="452"/>
        <v>0</v>
      </c>
    </row>
    <row r="244" spans="2:84" x14ac:dyDescent="0.3">
      <c r="X244" s="109">
        <f ca="1">IF(X$4="",0,
IF(SUMIFS(Taxes!$N$14:$N$17,Taxes!$J$14:$J$17,YEAR(X$4))=4,IF(X$1&lt;=Taxes!$P$26*12,Taxes!$Q$27,IF(X$1&lt;=Taxes!$P$28*12,Taxes!$Q$29,Taxes!$Q$20)),
IF(SUMIFS(Taxes!$N$14:$N$17,Taxes!$J$14:$J$17,YEAR(X$4))&gt;0,SUMIFS(Taxes!$Q$20:$Q$23,Taxes!$N$20:$N$23,SUMIFS(Taxes!$N$14:$N$17,Taxes!$J$14:$J$17,YEAR(X$4))),
SUMIFS(Taxes!$Q$20:$Q$23,Taxes!$N$20:$N$23,Taxes!$N$12)
)))</f>
        <v>3</v>
      </c>
      <c r="Y244" s="5">
        <f ca="1">IF(Y$4="",0,
IF(SUMIFS(Taxes!$N$14:$N$17,Taxes!$J$14:$J$17,YEAR(Y$4))=4,IF(Y$1&lt;=Taxes!$P$26*12,Taxes!$Q$27,IF(Y$1&lt;=Taxes!$P$28*12,Taxes!$Q$29,Taxes!$Q$20)),
IF(SUMIFS(Taxes!$N$14:$N$17,Taxes!$J$14:$J$17,YEAR(Y$4))&gt;0,SUMIFS(Taxes!$Q$20:$Q$23,Taxes!$N$20:$N$23,SUMIFS(Taxes!$N$14:$N$17,Taxes!$J$14:$J$17,YEAR(Y$4))),
SUMIFS(Taxes!$Q$20:$Q$23,Taxes!$N$20:$N$23,Taxes!$N$12)
)))</f>
        <v>3</v>
      </c>
      <c r="Z244" s="5">
        <f ca="1">IF(Z$4="",0,
IF(SUMIFS(Taxes!$N$14:$N$17,Taxes!$J$14:$J$17,YEAR(Z$4))=4,IF(Z$1&lt;=Taxes!$P$26*12,Taxes!$Q$27,IF(Z$1&lt;=Taxes!$P$28*12,Taxes!$Q$29,Taxes!$Q$20)),
IF(SUMIFS(Taxes!$N$14:$N$17,Taxes!$J$14:$J$17,YEAR(Z$4))&gt;0,SUMIFS(Taxes!$Q$20:$Q$23,Taxes!$N$20:$N$23,SUMIFS(Taxes!$N$14:$N$17,Taxes!$J$14:$J$17,YEAR(Z$4))),
SUMIFS(Taxes!$Q$20:$Q$23,Taxes!$N$20:$N$23,Taxes!$N$12)
)))</f>
        <v>3</v>
      </c>
      <c r="AA244" s="5">
        <f ca="1">IF(AA$4="",0,
IF(SUMIFS(Taxes!$N$14:$N$17,Taxes!$J$14:$J$17,YEAR(AA$4))=4,IF(AA$1&lt;=Taxes!$P$26*12,Taxes!$Q$27,IF(AA$1&lt;=Taxes!$P$28*12,Taxes!$Q$29,Taxes!$Q$20)),
IF(SUMIFS(Taxes!$N$14:$N$17,Taxes!$J$14:$J$17,YEAR(AA$4))&gt;0,SUMIFS(Taxes!$Q$20:$Q$23,Taxes!$N$20:$N$23,SUMIFS(Taxes!$N$14:$N$17,Taxes!$J$14:$J$17,YEAR(AA$4))),
SUMIFS(Taxes!$Q$20:$Q$23,Taxes!$N$20:$N$23,Taxes!$N$12)
)))</f>
        <v>3</v>
      </c>
      <c r="AB244" s="5">
        <f ca="1">IF(AB$4="",0,
IF(SUMIFS(Taxes!$N$14:$N$17,Taxes!$J$14:$J$17,YEAR(AB$4))=4,IF(AB$1&lt;=Taxes!$P$26*12,Taxes!$Q$27,IF(AB$1&lt;=Taxes!$P$28*12,Taxes!$Q$29,Taxes!$Q$20)),
IF(SUMIFS(Taxes!$N$14:$N$17,Taxes!$J$14:$J$17,YEAR(AB$4))&gt;0,SUMIFS(Taxes!$Q$20:$Q$23,Taxes!$N$20:$N$23,SUMIFS(Taxes!$N$14:$N$17,Taxes!$J$14:$J$17,YEAR(AB$4))),
SUMIFS(Taxes!$Q$20:$Q$23,Taxes!$N$20:$N$23,Taxes!$N$12)
)))</f>
        <v>3</v>
      </c>
      <c r="AC244" s="5">
        <f ca="1">IF(AC$4="",0,
IF(SUMIFS(Taxes!$N$14:$N$17,Taxes!$J$14:$J$17,YEAR(AC$4))=4,IF(AC$1&lt;=Taxes!$P$26*12,Taxes!$Q$27,IF(AC$1&lt;=Taxes!$P$28*12,Taxes!$Q$29,Taxes!$Q$20)),
IF(SUMIFS(Taxes!$N$14:$N$17,Taxes!$J$14:$J$17,YEAR(AC$4))&gt;0,SUMIFS(Taxes!$Q$20:$Q$23,Taxes!$N$20:$N$23,SUMIFS(Taxes!$N$14:$N$17,Taxes!$J$14:$J$17,YEAR(AC$4))),
SUMIFS(Taxes!$Q$20:$Q$23,Taxes!$N$20:$N$23,Taxes!$N$12)
)))</f>
        <v>3</v>
      </c>
      <c r="AD244" s="5">
        <f ca="1">IF(AD$4="",0,
IF(SUMIFS(Taxes!$N$14:$N$17,Taxes!$J$14:$J$17,YEAR(AD$4))=4,IF(AD$1&lt;=Taxes!$P$26*12,Taxes!$Q$27,IF(AD$1&lt;=Taxes!$P$28*12,Taxes!$Q$29,Taxes!$Q$20)),
IF(SUMIFS(Taxes!$N$14:$N$17,Taxes!$J$14:$J$17,YEAR(AD$4))&gt;0,SUMIFS(Taxes!$Q$20:$Q$23,Taxes!$N$20:$N$23,SUMIFS(Taxes!$N$14:$N$17,Taxes!$J$14:$J$17,YEAR(AD$4))),
SUMIFS(Taxes!$Q$20:$Q$23,Taxes!$N$20:$N$23,Taxes!$N$12)
)))</f>
        <v>3</v>
      </c>
      <c r="AE244" s="5">
        <f ca="1">IF(AE$4="",0,
IF(SUMIFS(Taxes!$N$14:$N$17,Taxes!$J$14:$J$17,YEAR(AE$4))=4,IF(AE$1&lt;=Taxes!$P$26*12,Taxes!$Q$27,IF(AE$1&lt;=Taxes!$P$28*12,Taxes!$Q$29,Taxes!$Q$20)),
IF(SUMIFS(Taxes!$N$14:$N$17,Taxes!$J$14:$J$17,YEAR(AE$4))&gt;0,SUMIFS(Taxes!$Q$20:$Q$23,Taxes!$N$20:$N$23,SUMIFS(Taxes!$N$14:$N$17,Taxes!$J$14:$J$17,YEAR(AE$4))),
SUMIFS(Taxes!$Q$20:$Q$23,Taxes!$N$20:$N$23,Taxes!$N$12)
)))</f>
        <v>3</v>
      </c>
      <c r="AF244" s="5">
        <f ca="1">IF(AF$4="",0,
IF(SUMIFS(Taxes!$N$14:$N$17,Taxes!$J$14:$J$17,YEAR(AF$4))=4,IF(AF$1&lt;=Taxes!$P$26*12,Taxes!$Q$27,IF(AF$1&lt;=Taxes!$P$28*12,Taxes!$Q$29,Taxes!$Q$20)),
IF(SUMIFS(Taxes!$N$14:$N$17,Taxes!$J$14:$J$17,YEAR(AF$4))&gt;0,SUMIFS(Taxes!$Q$20:$Q$23,Taxes!$N$20:$N$23,SUMIFS(Taxes!$N$14:$N$17,Taxes!$J$14:$J$17,YEAR(AF$4))),
SUMIFS(Taxes!$Q$20:$Q$23,Taxes!$N$20:$N$23,Taxes!$N$12)
)))</f>
        <v>3</v>
      </c>
      <c r="AG244" s="5">
        <f ca="1">IF(AG$4="",0,
IF(SUMIFS(Taxes!$N$14:$N$17,Taxes!$J$14:$J$17,YEAR(AG$4))=4,IF(AG$1&lt;=Taxes!$P$26*12,Taxes!$Q$27,IF(AG$1&lt;=Taxes!$P$28*12,Taxes!$Q$29,Taxes!$Q$20)),
IF(SUMIFS(Taxes!$N$14:$N$17,Taxes!$J$14:$J$17,YEAR(AG$4))&gt;0,SUMIFS(Taxes!$Q$20:$Q$23,Taxes!$N$20:$N$23,SUMIFS(Taxes!$N$14:$N$17,Taxes!$J$14:$J$17,YEAR(AG$4))),
SUMIFS(Taxes!$Q$20:$Q$23,Taxes!$N$20:$N$23,Taxes!$N$12)
)))</f>
        <v>3</v>
      </c>
      <c r="AH244" s="5">
        <f ca="1">IF(AH$4="",0,
IF(SUMIFS(Taxes!$N$14:$N$17,Taxes!$J$14:$J$17,YEAR(AH$4))=4,IF(AH$1&lt;=Taxes!$P$26*12,Taxes!$Q$27,IF(AH$1&lt;=Taxes!$P$28*12,Taxes!$Q$29,Taxes!$Q$20)),
IF(SUMIFS(Taxes!$N$14:$N$17,Taxes!$J$14:$J$17,YEAR(AH$4))&gt;0,SUMIFS(Taxes!$Q$20:$Q$23,Taxes!$N$20:$N$23,SUMIFS(Taxes!$N$14:$N$17,Taxes!$J$14:$J$17,YEAR(AH$4))),
SUMIFS(Taxes!$Q$20:$Q$23,Taxes!$N$20:$N$23,Taxes!$N$12)
)))</f>
        <v>3</v>
      </c>
      <c r="AI244" s="5">
        <f ca="1">IF(AI$4="",0,
IF(SUMIFS(Taxes!$N$14:$N$17,Taxes!$J$14:$J$17,YEAR(AI$4))=4,IF(AI$1&lt;=Taxes!$P$26*12,Taxes!$Q$27,IF(AI$1&lt;=Taxes!$P$28*12,Taxes!$Q$29,Taxes!$Q$20)),
IF(SUMIFS(Taxes!$N$14:$N$17,Taxes!$J$14:$J$17,YEAR(AI$4))&gt;0,SUMIFS(Taxes!$Q$20:$Q$23,Taxes!$N$20:$N$23,SUMIFS(Taxes!$N$14:$N$17,Taxes!$J$14:$J$17,YEAR(AI$4))),
SUMIFS(Taxes!$Q$20:$Q$23,Taxes!$N$20:$N$23,Taxes!$N$12)
)))</f>
        <v>3</v>
      </c>
      <c r="AJ244" s="5">
        <f ca="1">IF(AJ$4="",0,
IF(SUMIFS(Taxes!$N$14:$N$17,Taxes!$J$14:$J$17,YEAR(AJ$4))=4,IF(AJ$1&lt;=Taxes!$P$26*12,Taxes!$Q$27,IF(AJ$1&lt;=Taxes!$P$28*12,Taxes!$Q$29,Taxes!$Q$20)),
IF(SUMIFS(Taxes!$N$14:$N$17,Taxes!$J$14:$J$17,YEAR(AJ$4))&gt;0,SUMIFS(Taxes!$Q$20:$Q$23,Taxes!$N$20:$N$23,SUMIFS(Taxes!$N$14:$N$17,Taxes!$J$14:$J$17,YEAR(AJ$4))),
SUMIFS(Taxes!$Q$20:$Q$23,Taxes!$N$20:$N$23,Taxes!$N$12)
)))</f>
        <v>3</v>
      </c>
      <c r="AK244" s="5">
        <f ca="1">IF(AK$4="",0,
IF(SUMIFS(Taxes!$N$14:$N$17,Taxes!$J$14:$J$17,YEAR(AK$4))=4,IF(AK$1&lt;=Taxes!$P$26*12,Taxes!$Q$27,IF(AK$1&lt;=Taxes!$P$28*12,Taxes!$Q$29,Taxes!$Q$20)),
IF(SUMIFS(Taxes!$N$14:$N$17,Taxes!$J$14:$J$17,YEAR(AK$4))&gt;0,SUMIFS(Taxes!$Q$20:$Q$23,Taxes!$N$20:$N$23,SUMIFS(Taxes!$N$14:$N$17,Taxes!$J$14:$J$17,YEAR(AK$4))),
SUMIFS(Taxes!$Q$20:$Q$23,Taxes!$N$20:$N$23,Taxes!$N$12)
)))</f>
        <v>3</v>
      </c>
      <c r="AL244" s="5">
        <f ca="1">IF(AL$4="",0,
IF(SUMIFS(Taxes!$N$14:$N$17,Taxes!$J$14:$J$17,YEAR(AL$4))=4,IF(AL$1&lt;=Taxes!$P$26*12,Taxes!$Q$27,IF(AL$1&lt;=Taxes!$P$28*12,Taxes!$Q$29,Taxes!$Q$20)),
IF(SUMIFS(Taxes!$N$14:$N$17,Taxes!$J$14:$J$17,YEAR(AL$4))&gt;0,SUMIFS(Taxes!$Q$20:$Q$23,Taxes!$N$20:$N$23,SUMIFS(Taxes!$N$14:$N$17,Taxes!$J$14:$J$17,YEAR(AL$4))),
SUMIFS(Taxes!$Q$20:$Q$23,Taxes!$N$20:$N$23,Taxes!$N$12)
)))</f>
        <v>3</v>
      </c>
      <c r="AM244" s="5">
        <f ca="1">IF(AM$4="",0,
IF(SUMIFS(Taxes!$N$14:$N$17,Taxes!$J$14:$J$17,YEAR(AM$4))=4,IF(AM$1&lt;=Taxes!$P$26*12,Taxes!$Q$27,IF(AM$1&lt;=Taxes!$P$28*12,Taxes!$Q$29,Taxes!$Q$20)),
IF(SUMIFS(Taxes!$N$14:$N$17,Taxes!$J$14:$J$17,YEAR(AM$4))&gt;0,SUMIFS(Taxes!$Q$20:$Q$23,Taxes!$N$20:$N$23,SUMIFS(Taxes!$N$14:$N$17,Taxes!$J$14:$J$17,YEAR(AM$4))),
SUMIFS(Taxes!$Q$20:$Q$23,Taxes!$N$20:$N$23,Taxes!$N$12)
)))</f>
        <v>1</v>
      </c>
      <c r="AN244" s="5">
        <f ca="1">IF(AN$4="",0,
IF(SUMIFS(Taxes!$N$14:$N$17,Taxes!$J$14:$J$17,YEAR(AN$4))=4,IF(AN$1&lt;=Taxes!$P$26*12,Taxes!$Q$27,IF(AN$1&lt;=Taxes!$P$28*12,Taxes!$Q$29,Taxes!$Q$20)),
IF(SUMIFS(Taxes!$N$14:$N$17,Taxes!$J$14:$J$17,YEAR(AN$4))&gt;0,SUMIFS(Taxes!$Q$20:$Q$23,Taxes!$N$20:$N$23,SUMIFS(Taxes!$N$14:$N$17,Taxes!$J$14:$J$17,YEAR(AN$4))),
SUMIFS(Taxes!$Q$20:$Q$23,Taxes!$N$20:$N$23,Taxes!$N$12)
)))</f>
        <v>1</v>
      </c>
      <c r="AO244" s="5">
        <f ca="1">IF(AO$4="",0,
IF(SUMIFS(Taxes!$N$14:$N$17,Taxes!$J$14:$J$17,YEAR(AO$4))=4,IF(AO$1&lt;=Taxes!$P$26*12,Taxes!$Q$27,IF(AO$1&lt;=Taxes!$P$28*12,Taxes!$Q$29,Taxes!$Q$20)),
IF(SUMIFS(Taxes!$N$14:$N$17,Taxes!$J$14:$J$17,YEAR(AO$4))&gt;0,SUMIFS(Taxes!$Q$20:$Q$23,Taxes!$N$20:$N$23,SUMIFS(Taxes!$N$14:$N$17,Taxes!$J$14:$J$17,YEAR(AO$4))),
SUMIFS(Taxes!$Q$20:$Q$23,Taxes!$N$20:$N$23,Taxes!$N$12)
)))</f>
        <v>1</v>
      </c>
      <c r="AP244" s="5">
        <f ca="1">IF(AP$4="",0,
IF(SUMIFS(Taxes!$N$14:$N$17,Taxes!$J$14:$J$17,YEAR(AP$4))=4,IF(AP$1&lt;=Taxes!$P$26*12,Taxes!$Q$27,IF(AP$1&lt;=Taxes!$P$28*12,Taxes!$Q$29,Taxes!$Q$20)),
IF(SUMIFS(Taxes!$N$14:$N$17,Taxes!$J$14:$J$17,YEAR(AP$4))&gt;0,SUMIFS(Taxes!$Q$20:$Q$23,Taxes!$N$20:$N$23,SUMIFS(Taxes!$N$14:$N$17,Taxes!$J$14:$J$17,YEAR(AP$4))),
SUMIFS(Taxes!$Q$20:$Q$23,Taxes!$N$20:$N$23,Taxes!$N$12)
)))</f>
        <v>1</v>
      </c>
      <c r="AQ244" s="5">
        <f ca="1">IF(AQ$4="",0,
IF(SUMIFS(Taxes!$N$14:$N$17,Taxes!$J$14:$J$17,YEAR(AQ$4))=4,IF(AQ$1&lt;=Taxes!$P$26*12,Taxes!$Q$27,IF(AQ$1&lt;=Taxes!$P$28*12,Taxes!$Q$29,Taxes!$Q$20)),
IF(SUMIFS(Taxes!$N$14:$N$17,Taxes!$J$14:$J$17,YEAR(AQ$4))&gt;0,SUMIFS(Taxes!$Q$20:$Q$23,Taxes!$N$20:$N$23,SUMIFS(Taxes!$N$14:$N$17,Taxes!$J$14:$J$17,YEAR(AQ$4))),
SUMIFS(Taxes!$Q$20:$Q$23,Taxes!$N$20:$N$23,Taxes!$N$12)
)))</f>
        <v>1</v>
      </c>
      <c r="AR244" s="5">
        <f ca="1">IF(AR$4="",0,
IF(SUMIFS(Taxes!$N$14:$N$17,Taxes!$J$14:$J$17,YEAR(AR$4))=4,IF(AR$1&lt;=Taxes!$P$26*12,Taxes!$Q$27,IF(AR$1&lt;=Taxes!$P$28*12,Taxes!$Q$29,Taxes!$Q$20)),
IF(SUMIFS(Taxes!$N$14:$N$17,Taxes!$J$14:$J$17,YEAR(AR$4))&gt;0,SUMIFS(Taxes!$Q$20:$Q$23,Taxes!$N$20:$N$23,SUMIFS(Taxes!$N$14:$N$17,Taxes!$J$14:$J$17,YEAR(AR$4))),
SUMIFS(Taxes!$Q$20:$Q$23,Taxes!$N$20:$N$23,Taxes!$N$12)
)))</f>
        <v>1</v>
      </c>
      <c r="AS244" s="5">
        <f ca="1">IF(AS$4="",0,
IF(SUMIFS(Taxes!$N$14:$N$17,Taxes!$J$14:$J$17,YEAR(AS$4))=4,IF(AS$1&lt;=Taxes!$P$26*12,Taxes!$Q$27,IF(AS$1&lt;=Taxes!$P$28*12,Taxes!$Q$29,Taxes!$Q$20)),
IF(SUMIFS(Taxes!$N$14:$N$17,Taxes!$J$14:$J$17,YEAR(AS$4))&gt;0,SUMIFS(Taxes!$Q$20:$Q$23,Taxes!$N$20:$N$23,SUMIFS(Taxes!$N$14:$N$17,Taxes!$J$14:$J$17,YEAR(AS$4))),
SUMIFS(Taxes!$Q$20:$Q$23,Taxes!$N$20:$N$23,Taxes!$N$12)
)))</f>
        <v>1</v>
      </c>
      <c r="AT244" s="5">
        <f ca="1">IF(AT$4="",0,
IF(SUMIFS(Taxes!$N$14:$N$17,Taxes!$J$14:$J$17,YEAR(AT$4))=4,IF(AT$1&lt;=Taxes!$P$26*12,Taxes!$Q$27,IF(AT$1&lt;=Taxes!$P$28*12,Taxes!$Q$29,Taxes!$Q$20)),
IF(SUMIFS(Taxes!$N$14:$N$17,Taxes!$J$14:$J$17,YEAR(AT$4))&gt;0,SUMIFS(Taxes!$Q$20:$Q$23,Taxes!$N$20:$N$23,SUMIFS(Taxes!$N$14:$N$17,Taxes!$J$14:$J$17,YEAR(AT$4))),
SUMIFS(Taxes!$Q$20:$Q$23,Taxes!$N$20:$N$23,Taxes!$N$12)
)))</f>
        <v>1</v>
      </c>
      <c r="AU244" s="5">
        <f ca="1">IF(AU$4="",0,
IF(SUMIFS(Taxes!$N$14:$N$17,Taxes!$J$14:$J$17,YEAR(AU$4))=4,IF(AU$1&lt;=Taxes!$P$26*12,Taxes!$Q$27,IF(AU$1&lt;=Taxes!$P$28*12,Taxes!$Q$29,Taxes!$Q$20)),
IF(SUMIFS(Taxes!$N$14:$N$17,Taxes!$J$14:$J$17,YEAR(AU$4))&gt;0,SUMIFS(Taxes!$Q$20:$Q$23,Taxes!$N$20:$N$23,SUMIFS(Taxes!$N$14:$N$17,Taxes!$J$14:$J$17,YEAR(AU$4))),
SUMIFS(Taxes!$Q$20:$Q$23,Taxes!$N$20:$N$23,Taxes!$N$12)
)))</f>
        <v>1</v>
      </c>
      <c r="AV244" s="5">
        <f ca="1">IF(AV$4="",0,
IF(SUMIFS(Taxes!$N$14:$N$17,Taxes!$J$14:$J$17,YEAR(AV$4))=4,IF(AV$1&lt;=Taxes!$P$26*12,Taxes!$Q$27,IF(AV$1&lt;=Taxes!$P$28*12,Taxes!$Q$29,Taxes!$Q$20)),
IF(SUMIFS(Taxes!$N$14:$N$17,Taxes!$J$14:$J$17,YEAR(AV$4))&gt;0,SUMIFS(Taxes!$Q$20:$Q$23,Taxes!$N$20:$N$23,SUMIFS(Taxes!$N$14:$N$17,Taxes!$J$14:$J$17,YEAR(AV$4))),
SUMIFS(Taxes!$Q$20:$Q$23,Taxes!$N$20:$N$23,Taxes!$N$12)
)))</f>
        <v>1</v>
      </c>
      <c r="AW244" s="5">
        <f ca="1">IF(AW$4="",0,
IF(SUMIFS(Taxes!$N$14:$N$17,Taxes!$J$14:$J$17,YEAR(AW$4))=4,IF(AW$1&lt;=Taxes!$P$26*12,Taxes!$Q$27,IF(AW$1&lt;=Taxes!$P$28*12,Taxes!$Q$29,Taxes!$Q$20)),
IF(SUMIFS(Taxes!$N$14:$N$17,Taxes!$J$14:$J$17,YEAR(AW$4))&gt;0,SUMIFS(Taxes!$Q$20:$Q$23,Taxes!$N$20:$N$23,SUMIFS(Taxes!$N$14:$N$17,Taxes!$J$14:$J$17,YEAR(AW$4))),
SUMIFS(Taxes!$Q$20:$Q$23,Taxes!$N$20:$N$23,Taxes!$N$12)
)))</f>
        <v>1</v>
      </c>
      <c r="AX244" s="5">
        <f ca="1">IF(AX$4="",0,
IF(SUMIFS(Taxes!$N$14:$N$17,Taxes!$J$14:$J$17,YEAR(AX$4))=4,IF(AX$1&lt;=Taxes!$P$26*12,Taxes!$Q$27,IF(AX$1&lt;=Taxes!$P$28*12,Taxes!$Q$29,Taxes!$Q$20)),
IF(SUMIFS(Taxes!$N$14:$N$17,Taxes!$J$14:$J$17,YEAR(AX$4))&gt;0,SUMIFS(Taxes!$Q$20:$Q$23,Taxes!$N$20:$N$23,SUMIFS(Taxes!$N$14:$N$17,Taxes!$J$14:$J$17,YEAR(AX$4))),
SUMIFS(Taxes!$Q$20:$Q$23,Taxes!$N$20:$N$23,Taxes!$N$12)
)))</f>
        <v>1</v>
      </c>
      <c r="AY244" s="5">
        <f ca="1">IF(AY$4="",0,
IF(SUMIFS(Taxes!$N$14:$N$17,Taxes!$J$14:$J$17,YEAR(AY$4))=4,IF(AY$1&lt;=Taxes!$P$26*12,Taxes!$Q$27,IF(AY$1&lt;=Taxes!$P$28*12,Taxes!$Q$29,Taxes!$Q$20)),
IF(SUMIFS(Taxes!$N$14:$N$17,Taxes!$J$14:$J$17,YEAR(AY$4))&gt;0,SUMIFS(Taxes!$Q$20:$Q$23,Taxes!$N$20:$N$23,SUMIFS(Taxes!$N$14:$N$17,Taxes!$J$14:$J$17,YEAR(AY$4))),
SUMIFS(Taxes!$Q$20:$Q$23,Taxes!$N$20:$N$23,Taxes!$N$12)
)))</f>
        <v>1</v>
      </c>
      <c r="AZ244" s="5">
        <f ca="1">IF(AZ$4="",0,
IF(SUMIFS(Taxes!$N$14:$N$17,Taxes!$J$14:$J$17,YEAR(AZ$4))=4,IF(AZ$1&lt;=Taxes!$P$26*12,Taxes!$Q$27,IF(AZ$1&lt;=Taxes!$P$28*12,Taxes!$Q$29,Taxes!$Q$20)),
IF(SUMIFS(Taxes!$N$14:$N$17,Taxes!$J$14:$J$17,YEAR(AZ$4))&gt;0,SUMIFS(Taxes!$Q$20:$Q$23,Taxes!$N$20:$N$23,SUMIFS(Taxes!$N$14:$N$17,Taxes!$J$14:$J$17,YEAR(AZ$4))),
SUMIFS(Taxes!$Q$20:$Q$23,Taxes!$N$20:$N$23,Taxes!$N$12)
)))</f>
        <v>1</v>
      </c>
      <c r="BA244" s="5">
        <f ca="1">IF(BA$4="",0,
IF(SUMIFS(Taxes!$N$14:$N$17,Taxes!$J$14:$J$17,YEAR(BA$4))=4,IF(BA$1&lt;=Taxes!$P$26*12,Taxes!$Q$27,IF(BA$1&lt;=Taxes!$P$28*12,Taxes!$Q$29,Taxes!$Q$20)),
IF(SUMIFS(Taxes!$N$14:$N$17,Taxes!$J$14:$J$17,YEAR(BA$4))&gt;0,SUMIFS(Taxes!$Q$20:$Q$23,Taxes!$N$20:$N$23,SUMIFS(Taxes!$N$14:$N$17,Taxes!$J$14:$J$17,YEAR(BA$4))),
SUMIFS(Taxes!$Q$20:$Q$23,Taxes!$N$20:$N$23,Taxes!$N$12)
)))</f>
        <v>1</v>
      </c>
      <c r="BB244" s="5">
        <f ca="1">IF(BB$4="",0,
IF(SUMIFS(Taxes!$N$14:$N$17,Taxes!$J$14:$J$17,YEAR(BB$4))=4,IF(BB$1&lt;=Taxes!$P$26*12,Taxes!$Q$27,IF(BB$1&lt;=Taxes!$P$28*12,Taxes!$Q$29,Taxes!$Q$20)),
IF(SUMIFS(Taxes!$N$14:$N$17,Taxes!$J$14:$J$17,YEAR(BB$4))&gt;0,SUMIFS(Taxes!$Q$20:$Q$23,Taxes!$N$20:$N$23,SUMIFS(Taxes!$N$14:$N$17,Taxes!$J$14:$J$17,YEAR(BB$4))),
SUMIFS(Taxes!$Q$20:$Q$23,Taxes!$N$20:$N$23,Taxes!$N$12)
)))</f>
        <v>1</v>
      </c>
      <c r="BC244" s="5">
        <f ca="1">IF(BC$4="",0,
IF(SUMIFS(Taxes!$N$14:$N$17,Taxes!$J$14:$J$17,YEAR(BC$4))=4,IF(BC$1&lt;=Taxes!$P$26*12,Taxes!$Q$27,IF(BC$1&lt;=Taxes!$P$28*12,Taxes!$Q$29,Taxes!$Q$20)),
IF(SUMIFS(Taxes!$N$14:$N$17,Taxes!$J$14:$J$17,YEAR(BC$4))&gt;0,SUMIFS(Taxes!$Q$20:$Q$23,Taxes!$N$20:$N$23,SUMIFS(Taxes!$N$14:$N$17,Taxes!$J$14:$J$17,YEAR(BC$4))),
SUMIFS(Taxes!$Q$20:$Q$23,Taxes!$N$20:$N$23,Taxes!$N$12)
)))</f>
        <v>1</v>
      </c>
      <c r="BD244" s="5">
        <f ca="1">IF(BD$4="",0,
IF(SUMIFS(Taxes!$N$14:$N$17,Taxes!$J$14:$J$17,YEAR(BD$4))=4,IF(BD$1&lt;=Taxes!$P$26*12,Taxes!$Q$27,IF(BD$1&lt;=Taxes!$P$28*12,Taxes!$Q$29,Taxes!$Q$20)),
IF(SUMIFS(Taxes!$N$14:$N$17,Taxes!$J$14:$J$17,YEAR(BD$4))&gt;0,SUMIFS(Taxes!$Q$20:$Q$23,Taxes!$N$20:$N$23,SUMIFS(Taxes!$N$14:$N$17,Taxes!$J$14:$J$17,YEAR(BD$4))),
SUMIFS(Taxes!$Q$20:$Q$23,Taxes!$N$20:$N$23,Taxes!$N$12)
)))</f>
        <v>1</v>
      </c>
      <c r="BE244" s="5">
        <f ca="1">IF(BE$4="",0,
IF(SUMIFS(Taxes!$N$14:$N$17,Taxes!$J$14:$J$17,YEAR(BE$4))=4,IF(BE$1&lt;=Taxes!$P$26*12,Taxes!$Q$27,IF(BE$1&lt;=Taxes!$P$28*12,Taxes!$Q$29,Taxes!$Q$20)),
IF(SUMIFS(Taxes!$N$14:$N$17,Taxes!$J$14:$J$17,YEAR(BE$4))&gt;0,SUMIFS(Taxes!$Q$20:$Q$23,Taxes!$N$20:$N$23,SUMIFS(Taxes!$N$14:$N$17,Taxes!$J$14:$J$17,YEAR(BE$4))),
SUMIFS(Taxes!$Q$20:$Q$23,Taxes!$N$20:$N$23,Taxes!$N$12)
)))</f>
        <v>1</v>
      </c>
      <c r="BF244" s="5">
        <f ca="1">IF(BF$4="",0,
IF(SUMIFS(Taxes!$N$14:$N$17,Taxes!$J$14:$J$17,YEAR(BF$4))=4,IF(BF$1&lt;=Taxes!$P$26*12,Taxes!$Q$27,IF(BF$1&lt;=Taxes!$P$28*12,Taxes!$Q$29,Taxes!$Q$20)),
IF(SUMIFS(Taxes!$N$14:$N$17,Taxes!$J$14:$J$17,YEAR(BF$4))&gt;0,SUMIFS(Taxes!$Q$20:$Q$23,Taxes!$N$20:$N$23,SUMIFS(Taxes!$N$14:$N$17,Taxes!$J$14:$J$17,YEAR(BF$4))),
SUMIFS(Taxes!$Q$20:$Q$23,Taxes!$N$20:$N$23,Taxes!$N$12)
)))</f>
        <v>1</v>
      </c>
      <c r="BG244" s="5">
        <f ca="1">IF(BG$4="",0,
IF(SUMIFS(Taxes!$N$14:$N$17,Taxes!$J$14:$J$17,YEAR(BG$4))=4,IF(BG$1&lt;=Taxes!$P$26*12,Taxes!$Q$27,IF(BG$1&lt;=Taxes!$P$28*12,Taxes!$Q$29,Taxes!$Q$20)),
IF(SUMIFS(Taxes!$N$14:$N$17,Taxes!$J$14:$J$17,YEAR(BG$4))&gt;0,SUMIFS(Taxes!$Q$20:$Q$23,Taxes!$N$20:$N$23,SUMIFS(Taxes!$N$14:$N$17,Taxes!$J$14:$J$17,YEAR(BG$4))),
SUMIFS(Taxes!$Q$20:$Q$23,Taxes!$N$20:$N$23,Taxes!$N$12)
)))</f>
        <v>1</v>
      </c>
      <c r="BH244" s="5">
        <f ca="1">IF(BH$4="",0,
IF(SUMIFS(Taxes!$N$14:$N$17,Taxes!$J$14:$J$17,YEAR(BH$4))=4,IF(BH$1&lt;=Taxes!$P$26*12,Taxes!$Q$27,IF(BH$1&lt;=Taxes!$P$28*12,Taxes!$Q$29,Taxes!$Q$20)),
IF(SUMIFS(Taxes!$N$14:$N$17,Taxes!$J$14:$J$17,YEAR(BH$4))&gt;0,SUMIFS(Taxes!$Q$20:$Q$23,Taxes!$N$20:$N$23,SUMIFS(Taxes!$N$14:$N$17,Taxes!$J$14:$J$17,YEAR(BH$4))),
SUMIFS(Taxes!$Q$20:$Q$23,Taxes!$N$20:$N$23,Taxes!$N$12)
)))</f>
        <v>1</v>
      </c>
      <c r="BI244" s="5">
        <f ca="1">IF(BI$4="",0,
IF(SUMIFS(Taxes!$N$14:$N$17,Taxes!$J$14:$J$17,YEAR(BI$4))=4,IF(BI$1&lt;=Taxes!$P$26*12,Taxes!$Q$27,IF(BI$1&lt;=Taxes!$P$28*12,Taxes!$Q$29,Taxes!$Q$20)),
IF(SUMIFS(Taxes!$N$14:$N$17,Taxes!$J$14:$J$17,YEAR(BI$4))&gt;0,SUMIFS(Taxes!$Q$20:$Q$23,Taxes!$N$20:$N$23,SUMIFS(Taxes!$N$14:$N$17,Taxes!$J$14:$J$17,YEAR(BI$4))),
SUMIFS(Taxes!$Q$20:$Q$23,Taxes!$N$20:$N$23,Taxes!$N$12)
)))</f>
        <v>1</v>
      </c>
      <c r="BJ244" s="5">
        <f ca="1">IF(BJ$4="",0,
IF(SUMIFS(Taxes!$N$14:$N$17,Taxes!$J$14:$J$17,YEAR(BJ$4))=4,IF(BJ$1&lt;=Taxes!$P$26*12,Taxes!$Q$27,IF(BJ$1&lt;=Taxes!$P$28*12,Taxes!$Q$29,Taxes!$Q$20)),
IF(SUMIFS(Taxes!$N$14:$N$17,Taxes!$J$14:$J$17,YEAR(BJ$4))&gt;0,SUMIFS(Taxes!$Q$20:$Q$23,Taxes!$N$20:$N$23,SUMIFS(Taxes!$N$14:$N$17,Taxes!$J$14:$J$17,YEAR(BJ$4))),
SUMIFS(Taxes!$Q$20:$Q$23,Taxes!$N$20:$N$23,Taxes!$N$12)
)))</f>
        <v>1</v>
      </c>
      <c r="BK244" s="5">
        <f ca="1">IF(BK$4="",0,
IF(SUMIFS(Taxes!$N$14:$N$17,Taxes!$J$14:$J$17,YEAR(BK$4))=4,IF(BK$1&lt;=Taxes!$P$26*12,Taxes!$Q$27,IF(BK$1&lt;=Taxes!$P$28*12,Taxes!$Q$29,Taxes!$Q$20)),
IF(SUMIFS(Taxes!$N$14:$N$17,Taxes!$J$14:$J$17,YEAR(BK$4))&gt;0,SUMIFS(Taxes!$Q$20:$Q$23,Taxes!$N$20:$N$23,SUMIFS(Taxes!$N$14:$N$17,Taxes!$J$14:$J$17,YEAR(BK$4))),
SUMIFS(Taxes!$Q$20:$Q$23,Taxes!$N$20:$N$23,Taxes!$N$12)
)))</f>
        <v>1</v>
      </c>
      <c r="BL244" s="5">
        <f ca="1">IF(BL$4="",0,
IF(SUMIFS(Taxes!$N$14:$N$17,Taxes!$J$14:$J$17,YEAR(BL$4))=4,IF(BL$1&lt;=Taxes!$P$26*12,Taxes!$Q$27,IF(BL$1&lt;=Taxes!$P$28*12,Taxes!$Q$29,Taxes!$Q$20)),
IF(SUMIFS(Taxes!$N$14:$N$17,Taxes!$J$14:$J$17,YEAR(BL$4))&gt;0,SUMIFS(Taxes!$Q$20:$Q$23,Taxes!$N$20:$N$23,SUMIFS(Taxes!$N$14:$N$17,Taxes!$J$14:$J$17,YEAR(BL$4))),
SUMIFS(Taxes!$Q$20:$Q$23,Taxes!$N$20:$N$23,Taxes!$N$12)
)))</f>
        <v>1</v>
      </c>
      <c r="BM244" s="5">
        <f ca="1">IF(BM$4="",0,
IF(SUMIFS(Taxes!$N$14:$N$17,Taxes!$J$14:$J$17,YEAR(BM$4))=4,IF(BM$1&lt;=Taxes!$P$26*12,Taxes!$Q$27,IF(BM$1&lt;=Taxes!$P$28*12,Taxes!$Q$29,Taxes!$Q$20)),
IF(SUMIFS(Taxes!$N$14:$N$17,Taxes!$J$14:$J$17,YEAR(BM$4))&gt;0,SUMIFS(Taxes!$Q$20:$Q$23,Taxes!$N$20:$N$23,SUMIFS(Taxes!$N$14:$N$17,Taxes!$J$14:$J$17,YEAR(BM$4))),
SUMIFS(Taxes!$Q$20:$Q$23,Taxes!$N$20:$N$23,Taxes!$N$12)
)))</f>
        <v>1</v>
      </c>
      <c r="BN244" s="5">
        <f ca="1">IF(BN$4="",0,
IF(SUMIFS(Taxes!$N$14:$N$17,Taxes!$J$14:$J$17,YEAR(BN$4))=4,IF(BN$1&lt;=Taxes!$P$26*12,Taxes!$Q$27,IF(BN$1&lt;=Taxes!$P$28*12,Taxes!$Q$29,Taxes!$Q$20)),
IF(SUMIFS(Taxes!$N$14:$N$17,Taxes!$J$14:$J$17,YEAR(BN$4))&gt;0,SUMIFS(Taxes!$Q$20:$Q$23,Taxes!$N$20:$N$23,SUMIFS(Taxes!$N$14:$N$17,Taxes!$J$14:$J$17,YEAR(BN$4))),
SUMIFS(Taxes!$Q$20:$Q$23,Taxes!$N$20:$N$23,Taxes!$N$12)
)))</f>
        <v>1</v>
      </c>
      <c r="BO244" s="5">
        <f ca="1">IF(BO$4="",0,
IF(SUMIFS(Taxes!$N$14:$N$17,Taxes!$J$14:$J$17,YEAR(BO$4))=4,IF(BO$1&lt;=Taxes!$P$26*12,Taxes!$Q$27,IF(BO$1&lt;=Taxes!$P$28*12,Taxes!$Q$29,Taxes!$Q$20)),
IF(SUMIFS(Taxes!$N$14:$N$17,Taxes!$J$14:$J$17,YEAR(BO$4))&gt;0,SUMIFS(Taxes!$Q$20:$Q$23,Taxes!$N$20:$N$23,SUMIFS(Taxes!$N$14:$N$17,Taxes!$J$14:$J$17,YEAR(BO$4))),
SUMIFS(Taxes!$Q$20:$Q$23,Taxes!$N$20:$N$23,Taxes!$N$12)
)))</f>
        <v>1</v>
      </c>
      <c r="BP244" s="5">
        <f ca="1">IF(BP$4="",0,
IF(SUMIFS(Taxes!$N$14:$N$17,Taxes!$J$14:$J$17,YEAR(BP$4))=4,IF(BP$1&lt;=Taxes!$P$26*12,Taxes!$Q$27,IF(BP$1&lt;=Taxes!$P$28*12,Taxes!$Q$29,Taxes!$Q$20)),
IF(SUMIFS(Taxes!$N$14:$N$17,Taxes!$J$14:$J$17,YEAR(BP$4))&gt;0,SUMIFS(Taxes!$Q$20:$Q$23,Taxes!$N$20:$N$23,SUMIFS(Taxes!$N$14:$N$17,Taxes!$J$14:$J$17,YEAR(BP$4))),
SUMIFS(Taxes!$Q$20:$Q$23,Taxes!$N$20:$N$23,Taxes!$N$12)
)))</f>
        <v>1</v>
      </c>
      <c r="BQ244" s="5">
        <f ca="1">IF(BQ$4="",0,
IF(SUMIFS(Taxes!$N$14:$N$17,Taxes!$J$14:$J$17,YEAR(BQ$4))=4,IF(BQ$1&lt;=Taxes!$P$26*12,Taxes!$Q$27,IF(BQ$1&lt;=Taxes!$P$28*12,Taxes!$Q$29,Taxes!$Q$20)),
IF(SUMIFS(Taxes!$N$14:$N$17,Taxes!$J$14:$J$17,YEAR(BQ$4))&gt;0,SUMIFS(Taxes!$Q$20:$Q$23,Taxes!$N$20:$N$23,SUMIFS(Taxes!$N$14:$N$17,Taxes!$J$14:$J$17,YEAR(BQ$4))),
SUMIFS(Taxes!$Q$20:$Q$23,Taxes!$N$20:$N$23,Taxes!$N$12)
)))</f>
        <v>1</v>
      </c>
      <c r="BR244" s="5">
        <f ca="1">IF(BR$4="",0,
IF(SUMIFS(Taxes!$N$14:$N$17,Taxes!$J$14:$J$17,YEAR(BR$4))=4,IF(BR$1&lt;=Taxes!$P$26*12,Taxes!$Q$27,IF(BR$1&lt;=Taxes!$P$28*12,Taxes!$Q$29,Taxes!$Q$20)),
IF(SUMIFS(Taxes!$N$14:$N$17,Taxes!$J$14:$J$17,YEAR(BR$4))&gt;0,SUMIFS(Taxes!$Q$20:$Q$23,Taxes!$N$20:$N$23,SUMIFS(Taxes!$N$14:$N$17,Taxes!$J$14:$J$17,YEAR(BR$4))),
SUMIFS(Taxes!$Q$20:$Q$23,Taxes!$N$20:$N$23,Taxes!$N$12)
)))</f>
        <v>1</v>
      </c>
      <c r="BS244" s="5">
        <f ca="1">IF(BS$4="",0,
IF(SUMIFS(Taxes!$N$14:$N$17,Taxes!$J$14:$J$17,YEAR(BS$4))=4,IF(BS$1&lt;=Taxes!$P$26*12,Taxes!$Q$27,IF(BS$1&lt;=Taxes!$P$28*12,Taxes!$Q$29,Taxes!$Q$20)),
IF(SUMIFS(Taxes!$N$14:$N$17,Taxes!$J$14:$J$17,YEAR(BS$4))&gt;0,SUMIFS(Taxes!$Q$20:$Q$23,Taxes!$N$20:$N$23,SUMIFS(Taxes!$N$14:$N$17,Taxes!$J$14:$J$17,YEAR(BS$4))),
SUMIFS(Taxes!$Q$20:$Q$23,Taxes!$N$20:$N$23,Taxes!$N$12)
)))</f>
        <v>1</v>
      </c>
      <c r="BT244" s="5">
        <f ca="1">IF(BT$4="",0,
IF(SUMIFS(Taxes!$N$14:$N$17,Taxes!$J$14:$J$17,YEAR(BT$4))=4,IF(BT$1&lt;=Taxes!$P$26*12,Taxes!$Q$27,IF(BT$1&lt;=Taxes!$P$28*12,Taxes!$Q$29,Taxes!$Q$20)),
IF(SUMIFS(Taxes!$N$14:$N$17,Taxes!$J$14:$J$17,YEAR(BT$4))&gt;0,SUMIFS(Taxes!$Q$20:$Q$23,Taxes!$N$20:$N$23,SUMIFS(Taxes!$N$14:$N$17,Taxes!$J$14:$J$17,YEAR(BT$4))),
SUMIFS(Taxes!$Q$20:$Q$23,Taxes!$N$20:$N$23,Taxes!$N$12)
)))</f>
        <v>1</v>
      </c>
      <c r="BU244" s="5">
        <f ca="1">IF(BU$4="",0,
IF(SUMIFS(Taxes!$N$14:$N$17,Taxes!$J$14:$J$17,YEAR(BU$4))=4,IF(BU$1&lt;=Taxes!$P$26*12,Taxes!$Q$27,IF(BU$1&lt;=Taxes!$P$28*12,Taxes!$Q$29,Taxes!$Q$20)),
IF(SUMIFS(Taxes!$N$14:$N$17,Taxes!$J$14:$J$17,YEAR(BU$4))&gt;0,SUMIFS(Taxes!$Q$20:$Q$23,Taxes!$N$20:$N$23,SUMIFS(Taxes!$N$14:$N$17,Taxes!$J$14:$J$17,YEAR(BU$4))),
SUMIFS(Taxes!$Q$20:$Q$23,Taxes!$N$20:$N$23,Taxes!$N$12)
)))</f>
        <v>1</v>
      </c>
      <c r="BV244" s="5">
        <f ca="1">IF(BV$4="",0,
IF(SUMIFS(Taxes!$N$14:$N$17,Taxes!$J$14:$J$17,YEAR(BV$4))=4,IF(BV$1&lt;=Taxes!$P$26*12,Taxes!$Q$27,IF(BV$1&lt;=Taxes!$P$28*12,Taxes!$Q$29,Taxes!$Q$20)),
IF(SUMIFS(Taxes!$N$14:$N$17,Taxes!$J$14:$J$17,YEAR(BV$4))&gt;0,SUMIFS(Taxes!$Q$20:$Q$23,Taxes!$N$20:$N$23,SUMIFS(Taxes!$N$14:$N$17,Taxes!$J$14:$J$17,YEAR(BV$4))),
SUMIFS(Taxes!$Q$20:$Q$23,Taxes!$N$20:$N$23,Taxes!$N$12)
)))</f>
        <v>1</v>
      </c>
      <c r="BW244" s="5">
        <f ca="1">IF(BW$4="",0,
IF(SUMIFS(Taxes!$N$14:$N$17,Taxes!$J$14:$J$17,YEAR(BW$4))=4,IF(BW$1&lt;=Taxes!$P$26*12,Taxes!$Q$27,IF(BW$1&lt;=Taxes!$P$28*12,Taxes!$Q$29,Taxes!$Q$20)),
IF(SUMIFS(Taxes!$N$14:$N$17,Taxes!$J$14:$J$17,YEAR(BW$4))&gt;0,SUMIFS(Taxes!$Q$20:$Q$23,Taxes!$N$20:$N$23,SUMIFS(Taxes!$N$14:$N$17,Taxes!$J$14:$J$17,YEAR(BW$4))),
SUMIFS(Taxes!$Q$20:$Q$23,Taxes!$N$20:$N$23,Taxes!$N$12)
)))</f>
        <v>1</v>
      </c>
      <c r="BX244" s="5">
        <f ca="1">IF(BX$4="",0,
IF(SUMIFS(Taxes!$N$14:$N$17,Taxes!$J$14:$J$17,YEAR(BX$4))=4,IF(BX$1&lt;=Taxes!$P$26*12,Taxes!$Q$27,IF(BX$1&lt;=Taxes!$P$28*12,Taxes!$Q$29,Taxes!$Q$20)),
IF(SUMIFS(Taxes!$N$14:$N$17,Taxes!$J$14:$J$17,YEAR(BX$4))&gt;0,SUMIFS(Taxes!$Q$20:$Q$23,Taxes!$N$20:$N$23,SUMIFS(Taxes!$N$14:$N$17,Taxes!$J$14:$J$17,YEAR(BX$4))),
SUMIFS(Taxes!$Q$20:$Q$23,Taxes!$N$20:$N$23,Taxes!$N$12)
)))</f>
        <v>1</v>
      </c>
      <c r="BY244" s="5">
        <f ca="1">IF(BY$4="",0,
IF(SUMIFS(Taxes!$N$14:$N$17,Taxes!$J$14:$J$17,YEAR(BY$4))=4,IF(BY$1&lt;=Taxes!$P$26*12,Taxes!$Q$27,IF(BY$1&lt;=Taxes!$P$28*12,Taxes!$Q$29,Taxes!$Q$20)),
IF(SUMIFS(Taxes!$N$14:$N$17,Taxes!$J$14:$J$17,YEAR(BY$4))&gt;0,SUMIFS(Taxes!$Q$20:$Q$23,Taxes!$N$20:$N$23,SUMIFS(Taxes!$N$14:$N$17,Taxes!$J$14:$J$17,YEAR(BY$4))),
SUMIFS(Taxes!$Q$20:$Q$23,Taxes!$N$20:$N$23,Taxes!$N$12)
)))</f>
        <v>1</v>
      </c>
      <c r="BZ244" s="5">
        <f ca="1">IF(BZ$4="",0,
IF(SUMIFS(Taxes!$N$14:$N$17,Taxes!$J$14:$J$17,YEAR(BZ$4))=4,IF(BZ$1&lt;=Taxes!$P$26*12,Taxes!$Q$27,IF(BZ$1&lt;=Taxes!$P$28*12,Taxes!$Q$29,Taxes!$Q$20)),
IF(SUMIFS(Taxes!$N$14:$N$17,Taxes!$J$14:$J$17,YEAR(BZ$4))&gt;0,SUMIFS(Taxes!$Q$20:$Q$23,Taxes!$N$20:$N$23,SUMIFS(Taxes!$N$14:$N$17,Taxes!$J$14:$J$17,YEAR(BZ$4))),
SUMIFS(Taxes!$Q$20:$Q$23,Taxes!$N$20:$N$23,Taxes!$N$12)
)))</f>
        <v>1</v>
      </c>
      <c r="CA244" s="5">
        <f ca="1">IF(CA$4="",0,
IF(SUMIFS(Taxes!$N$14:$N$17,Taxes!$J$14:$J$17,YEAR(CA$4))=4,IF(CA$1&lt;=Taxes!$P$26*12,Taxes!$Q$27,IF(CA$1&lt;=Taxes!$P$28*12,Taxes!$Q$29,Taxes!$Q$20)),
IF(SUMIFS(Taxes!$N$14:$N$17,Taxes!$J$14:$J$17,YEAR(CA$4))&gt;0,SUMIFS(Taxes!$Q$20:$Q$23,Taxes!$N$20:$N$23,SUMIFS(Taxes!$N$14:$N$17,Taxes!$J$14:$J$17,YEAR(CA$4))),
SUMIFS(Taxes!$Q$20:$Q$23,Taxes!$N$20:$N$23,Taxes!$N$12)
)))</f>
        <v>1</v>
      </c>
      <c r="CB244" s="5">
        <f ca="1">IF(CB$4="",0,
IF(SUMIFS(Taxes!$N$14:$N$17,Taxes!$J$14:$J$17,YEAR(CB$4))=4,IF(CB$1&lt;=Taxes!$P$26*12,Taxes!$Q$27,IF(CB$1&lt;=Taxes!$P$28*12,Taxes!$Q$29,Taxes!$Q$20)),
IF(SUMIFS(Taxes!$N$14:$N$17,Taxes!$J$14:$J$17,YEAR(CB$4))&gt;0,SUMIFS(Taxes!$Q$20:$Q$23,Taxes!$N$20:$N$23,SUMIFS(Taxes!$N$14:$N$17,Taxes!$J$14:$J$17,YEAR(CB$4))),
SUMIFS(Taxes!$Q$20:$Q$23,Taxes!$N$20:$N$23,Taxes!$N$12)
)))</f>
        <v>1</v>
      </c>
      <c r="CC244" s="5">
        <f ca="1">IF(CC$4="",0,
IF(SUMIFS(Taxes!$N$14:$N$17,Taxes!$J$14:$J$17,YEAR(CC$4))=4,IF(CC$1&lt;=Taxes!$P$26*12,Taxes!$Q$27,IF(CC$1&lt;=Taxes!$P$28*12,Taxes!$Q$29,Taxes!$Q$20)),
IF(SUMIFS(Taxes!$N$14:$N$17,Taxes!$J$14:$J$17,YEAR(CC$4))&gt;0,SUMIFS(Taxes!$Q$20:$Q$23,Taxes!$N$20:$N$23,SUMIFS(Taxes!$N$14:$N$17,Taxes!$J$14:$J$17,YEAR(CC$4))),
SUMIFS(Taxes!$Q$20:$Q$23,Taxes!$N$20:$N$23,Taxes!$N$12)
)))</f>
        <v>1</v>
      </c>
      <c r="CD244" s="5">
        <f ca="1">IF(CD$4="",0,
IF(SUMIFS(Taxes!$N$14:$N$17,Taxes!$J$14:$J$17,YEAR(CD$4))=4,IF(CD$1&lt;=Taxes!$P$26*12,Taxes!$Q$27,IF(CD$1&lt;=Taxes!$P$28*12,Taxes!$Q$29,Taxes!$Q$20)),
IF(SUMIFS(Taxes!$N$14:$N$17,Taxes!$J$14:$J$17,YEAR(CD$4))&gt;0,SUMIFS(Taxes!$Q$20:$Q$23,Taxes!$N$20:$N$23,SUMIFS(Taxes!$N$14:$N$17,Taxes!$J$14:$J$17,YEAR(CD$4))),
SUMIFS(Taxes!$Q$20:$Q$23,Taxes!$N$20:$N$23,Taxes!$N$12)
)))</f>
        <v>1</v>
      </c>
      <c r="CE244" s="5">
        <f ca="1">IF(CE$4="",0,
IF(SUMIFS(Taxes!$N$14:$N$17,Taxes!$J$14:$J$17,YEAR(CE$4))=4,IF(CE$1&lt;=Taxes!$P$26*12,Taxes!$Q$27,IF(CE$1&lt;=Taxes!$P$28*12,Taxes!$Q$29,Taxes!$Q$20)),
IF(SUMIFS(Taxes!$N$14:$N$17,Taxes!$J$14:$J$17,YEAR(CE$4))&gt;0,SUMIFS(Taxes!$Q$20:$Q$23,Taxes!$N$20:$N$23,SUMIFS(Taxes!$N$14:$N$17,Taxes!$J$14:$J$17,YEAR(CE$4))),
SUMIFS(Taxes!$Q$20:$Q$23,Taxes!$N$20:$N$23,Taxes!$N$12)
)))</f>
        <v>1</v>
      </c>
      <c r="CF244" s="5">
        <f ca="1">IF(CF$4="",0,
IF(SUMIFS(Taxes!$N$14:$N$17,Taxes!$J$14:$J$17,YEAR(CF$4))=4,IF(CF$1&lt;=Taxes!$P$26*12,Taxes!$Q$27,IF(CF$1&lt;=Taxes!$P$28*12,Taxes!$Q$29,Taxes!$Q$20)),
IF(SUMIFS(Taxes!$N$14:$N$17,Taxes!$J$14:$J$17,YEAR(CF$4))&gt;0,SUMIFS(Taxes!$Q$20:$Q$23,Taxes!$N$20:$N$23,SUMIFS(Taxes!$N$14:$N$17,Taxes!$J$14:$J$17,YEAR(CF$4))),
SUMIFS(Taxes!$Q$20:$Q$23,Taxes!$N$20:$N$23,Taxes!$N$12)
)))</f>
        <v>0</v>
      </c>
    </row>
    <row r="245" spans="2:84" x14ac:dyDescent="0.3">
      <c r="B245" s="13">
        <f>ROW()</f>
        <v>245</v>
      </c>
      <c r="H245" s="1" t="s">
        <v>241</v>
      </c>
      <c r="M245" s="53" t="s">
        <v>18</v>
      </c>
      <c r="P245" s="72" t="str">
        <f>Lists!$AI$13</f>
        <v>PL(-)</v>
      </c>
      <c r="U245" s="5">
        <f ca="1">SUM(INDIRECT(ADDRESS($B245,$X$2)&amp;":"&amp;ADDRESS($B245,$X$2-1+$P$8)))</f>
        <v>58252743.519035012</v>
      </c>
      <c r="X245" s="108">
        <f ca="1">IF(X$4="",0,
IF(X244=2,IF(Model!X$73*Taxes!$P$21-(Model!X$170+Model!X$231)&lt;Model!X$73*Taxes!$P$21*Taxes!$P$22,Model!X$73*Taxes!$P$21*Taxes!$P$22,Model!X$73*Taxes!$P$21-(Model!X$170+Model!X$231)),
IF(X244=3,MAX(Model!X$73*Taxes!$P$24,X243*Taxes!$P$23),
IF(SUMIFS($W243:X243,$W244:X244,X244)*SUMIFS(Taxes!$P$20:$P$29,Taxes!$Q$20:$Q$29,X244)-SUMIFS($W245:W245,$W244:W244,X244)&gt;0,SUMIFS($W243:X243,$W244:X244,X244)*SUMIFS(Taxes!$P$20:$P$29,Taxes!$Q$20:$Q$29,X244)-SUMIFS($W245:W245,$W244:W244,X244),0))))</f>
        <v>0</v>
      </c>
      <c r="Y245" s="5">
        <f ca="1">IF(Y$4="",0,
IF(Y244=2,IF(Model!Y$73*Taxes!$P$21-(Model!Y$170+Model!Y$231)&lt;Model!Y$73*Taxes!$P$21*Taxes!$P$22,Model!Y$73*Taxes!$P$21*Taxes!$P$22,Model!Y$73*Taxes!$P$21-(Model!Y$170+Model!Y$231)),
IF(Y244=3,MAX(Model!Y$73*Taxes!$P$24,Y243*Taxes!$P$23),
IF(SUMIFS($W243:Y243,$W244:Y244,Y244)*SUMIFS(Taxes!$P$20:$P$29,Taxes!$Q$20:$Q$29,Y244)-SUMIFS($W245:X245,$W244:X244,Y244)&gt;0,SUMIFS($W243:Y243,$W244:Y244,Y244)*SUMIFS(Taxes!$P$20:$P$29,Taxes!$Q$20:$Q$29,Y244)-SUMIFS($W245:X245,$W244:X244,Y244),0))))</f>
        <v>0</v>
      </c>
      <c r="Z245" s="5">
        <f ca="1">IF(Z$4="",0,
IF(Z244=2,IF(Model!Z$73*Taxes!$P$21-(Model!Z$170+Model!Z$231)&lt;Model!Z$73*Taxes!$P$21*Taxes!$P$22,Model!Z$73*Taxes!$P$21*Taxes!$P$22,Model!Z$73*Taxes!$P$21-(Model!Z$170+Model!Z$231)),
IF(Z244=3,MAX(Model!Z$73*Taxes!$P$24,Z243*Taxes!$P$23),
IF(SUMIFS($W243:Z243,$W244:Z244,Z244)*SUMIFS(Taxes!$P$20:$P$29,Taxes!$Q$20:$Q$29,Z244)-SUMIFS($W245:Y245,$W244:Y244,Z244)&gt;0,SUMIFS($W243:Z243,$W244:Z244,Z244)*SUMIFS(Taxes!$P$20:$P$29,Taxes!$Q$20:$Q$29,Z244)-SUMIFS($W245:Y245,$W244:Y244,Z244),0))))</f>
        <v>0</v>
      </c>
      <c r="AA245" s="5">
        <f ca="1">IF(AA$4="",0,
IF(AA244=2,IF(Model!AA$73*Taxes!$P$21-(Model!AA$170+Model!AA$231)&lt;Model!AA$73*Taxes!$P$21*Taxes!$P$22,Model!AA$73*Taxes!$P$21*Taxes!$P$22,Model!AA$73*Taxes!$P$21-(Model!AA$170+Model!AA$231)),
IF(AA244=3,MAX(Model!AA$73*Taxes!$P$24,AA243*Taxes!$P$23),
IF(SUMIFS($W243:AA243,$W244:AA244,AA244)*SUMIFS(Taxes!$P$20:$P$29,Taxes!$Q$20:$Q$29,AA244)-SUMIFS($W245:Z245,$W244:Z244,AA244)&gt;0,SUMIFS($W243:AA243,$W244:AA244,AA244)*SUMIFS(Taxes!$P$20:$P$29,Taxes!$Q$20:$Q$29,AA244)-SUMIFS($W245:Z245,$W244:Z244,AA244),0))))</f>
        <v>0</v>
      </c>
      <c r="AB245" s="5">
        <f ca="1">IF(AB$4="",0,
IF(AB244=2,IF(Model!AB$73*Taxes!$P$21-(Model!AB$170+Model!AB$231)&lt;Model!AB$73*Taxes!$P$21*Taxes!$P$22,Model!AB$73*Taxes!$P$21*Taxes!$P$22,Model!AB$73*Taxes!$P$21-(Model!AB$170+Model!AB$231)),
IF(AB244=3,MAX(Model!AB$73*Taxes!$P$24,AB243*Taxes!$P$23),
IF(SUMIFS($W243:AB243,$W244:AB244,AB244)*SUMIFS(Taxes!$P$20:$P$29,Taxes!$Q$20:$Q$29,AB244)-SUMIFS($W245:AA245,$W244:AA244,AB244)&gt;0,SUMIFS($W243:AB243,$W244:AB244,AB244)*SUMIFS(Taxes!$P$20:$P$29,Taxes!$Q$20:$Q$29,AB244)-SUMIFS($W245:AA245,$W244:AA244,AB244),0))))</f>
        <v>0</v>
      </c>
      <c r="AC245" s="5">
        <f ca="1">IF(AC$4="",0,
IF(AC244=2,IF(Model!AC$73*Taxes!$P$21-(Model!AC$170+Model!AC$231)&lt;Model!AC$73*Taxes!$P$21*Taxes!$P$22,Model!AC$73*Taxes!$P$21*Taxes!$P$22,Model!AC$73*Taxes!$P$21-(Model!AC$170+Model!AC$231)),
IF(AC244=3,MAX(Model!AC$73*Taxes!$P$24,AC243*Taxes!$P$23),
IF(SUMIFS($W243:AC243,$W244:AC244,AC244)*SUMIFS(Taxes!$P$20:$P$29,Taxes!$Q$20:$Q$29,AC244)-SUMIFS($W245:AB245,$W244:AB244,AC244)&gt;0,SUMIFS($W243:AC243,$W244:AC244,AC244)*SUMIFS(Taxes!$P$20:$P$29,Taxes!$Q$20:$Q$29,AC244)-SUMIFS($W245:AB245,$W244:AB244,AC244),0))))</f>
        <v>0</v>
      </c>
      <c r="AD245" s="5">
        <f ca="1">IF(AD$4="",0,
IF(AD244=2,IF(Model!AD$73*Taxes!$P$21-(Model!AD$170+Model!AD$231)&lt;Model!AD$73*Taxes!$P$21*Taxes!$P$22,Model!AD$73*Taxes!$P$21*Taxes!$P$22,Model!AD$73*Taxes!$P$21-(Model!AD$170+Model!AD$231)),
IF(AD244=3,MAX(Model!AD$73*Taxes!$P$24,AD243*Taxes!$P$23),
IF(SUMIFS($W243:AD243,$W244:AD244,AD244)*SUMIFS(Taxes!$P$20:$P$29,Taxes!$Q$20:$Q$29,AD244)-SUMIFS($W245:AC245,$W244:AC244,AD244)&gt;0,SUMIFS($W243:AD243,$W244:AD244,AD244)*SUMIFS(Taxes!$P$20:$P$29,Taxes!$Q$20:$Q$29,AD244)-SUMIFS($W245:AC245,$W244:AC244,AD244),0))))</f>
        <v>0</v>
      </c>
      <c r="AE245" s="5">
        <f ca="1">IF(AE$4="",0,
IF(AE244=2,IF(Model!AE$73*Taxes!$P$21-(Model!AE$170+Model!AE$231)&lt;Model!AE$73*Taxes!$P$21*Taxes!$P$22,Model!AE$73*Taxes!$P$21*Taxes!$P$22,Model!AE$73*Taxes!$P$21-(Model!AE$170+Model!AE$231)),
IF(AE244=3,MAX(Model!AE$73*Taxes!$P$24,AE243*Taxes!$P$23),
IF(SUMIFS($W243:AE243,$W244:AE244,AE244)*SUMIFS(Taxes!$P$20:$P$29,Taxes!$Q$20:$Q$29,AE244)-SUMIFS($W245:AD245,$W244:AD244,AE244)&gt;0,SUMIFS($W243:AE243,$W244:AE244,AE244)*SUMIFS(Taxes!$P$20:$P$29,Taxes!$Q$20:$Q$29,AE244)-SUMIFS($W245:AD245,$W244:AD244,AE244),0))))</f>
        <v>0</v>
      </c>
      <c r="AF245" s="5">
        <f ca="1">IF(AF$4="",0,
IF(AF244=2,IF(Model!AF$73*Taxes!$P$21-(Model!AF$170+Model!AF$231)&lt;Model!AF$73*Taxes!$P$21*Taxes!$P$22,Model!AF$73*Taxes!$P$21*Taxes!$P$22,Model!AF$73*Taxes!$P$21-(Model!AF$170+Model!AF$231)),
IF(AF244=3,MAX(Model!AF$73*Taxes!$P$24,AF243*Taxes!$P$23),
IF(SUMIFS($W243:AF243,$W244:AF244,AF244)*SUMIFS(Taxes!$P$20:$P$29,Taxes!$Q$20:$Q$29,AF244)-SUMIFS($W245:AE245,$W244:AE244,AF244)&gt;0,SUMIFS($W243:AF243,$W244:AF244,AF244)*SUMIFS(Taxes!$P$20:$P$29,Taxes!$Q$20:$Q$29,AF244)-SUMIFS($W245:AE245,$W244:AE244,AF244),0))))</f>
        <v>0</v>
      </c>
      <c r="AG245" s="5">
        <f ca="1">IF(AG$4="",0,
IF(AG244=2,IF(Model!AG$73*Taxes!$P$21-(Model!AG$170+Model!AG$231)&lt;Model!AG$73*Taxes!$P$21*Taxes!$P$22,Model!AG$73*Taxes!$P$21*Taxes!$P$22,Model!AG$73*Taxes!$P$21-(Model!AG$170+Model!AG$231)),
IF(AG244=3,MAX(Model!AG$73*Taxes!$P$24,AG243*Taxes!$P$23),
IF(SUMIFS($W243:AG243,$W244:AG244,AG244)*SUMIFS(Taxes!$P$20:$P$29,Taxes!$Q$20:$Q$29,AG244)-SUMIFS($W245:AF245,$W244:AF244,AG244)&gt;0,SUMIFS($W243:AG243,$W244:AG244,AG244)*SUMIFS(Taxes!$P$20:$P$29,Taxes!$Q$20:$Q$29,AG244)-SUMIFS($W245:AF245,$W244:AF244,AG244),0))))</f>
        <v>0</v>
      </c>
      <c r="AH245" s="5">
        <f ca="1">IF(AH$4="",0,
IF(AH244=2,IF(Model!AH$73*Taxes!$P$21-(Model!AH$170+Model!AH$231)&lt;Model!AH$73*Taxes!$P$21*Taxes!$P$22,Model!AH$73*Taxes!$P$21*Taxes!$P$22,Model!AH$73*Taxes!$P$21-(Model!AH$170+Model!AH$231)),
IF(AH244=3,MAX(Model!AH$73*Taxes!$P$24,AH243*Taxes!$P$23),
IF(SUMIFS($W243:AH243,$W244:AH244,AH244)*SUMIFS(Taxes!$P$20:$P$29,Taxes!$Q$20:$Q$29,AH244)-SUMIFS($W245:AG245,$W244:AG244,AH244)&gt;0,SUMIFS($W243:AH243,$W244:AH244,AH244)*SUMIFS(Taxes!$P$20:$P$29,Taxes!$Q$20:$Q$29,AH244)-SUMIFS($W245:AG245,$W244:AG244,AH244),0))))</f>
        <v>0</v>
      </c>
      <c r="AI245" s="5">
        <f ca="1">IF(AI$4="",0,
IF(AI244=2,IF(Model!AI$73*Taxes!$P$21-(Model!AI$170+Model!AI$231)&lt;Model!AI$73*Taxes!$P$21*Taxes!$P$22,Model!AI$73*Taxes!$P$21*Taxes!$P$22,Model!AI$73*Taxes!$P$21-(Model!AI$170+Model!AI$231)),
IF(AI244=3,MAX(Model!AI$73*Taxes!$P$24,AI243*Taxes!$P$23),
IF(SUMIFS($W243:AI243,$W244:AI244,AI244)*SUMIFS(Taxes!$P$20:$P$29,Taxes!$Q$20:$Q$29,AI244)-SUMIFS($W245:AH245,$W244:AH244,AI244)&gt;0,SUMIFS($W243:AI243,$W244:AI244,AI244)*SUMIFS(Taxes!$P$20:$P$29,Taxes!$Q$20:$Q$29,AI244)-SUMIFS($W245:AH245,$W244:AH244,AI244),0))))</f>
        <v>0</v>
      </c>
      <c r="AJ245" s="5">
        <f ca="1">IF(AJ$4="",0,
IF(AJ244=2,IF(Model!AJ$73*Taxes!$P$21-(Model!AJ$170+Model!AJ$231)&lt;Model!AJ$73*Taxes!$P$21*Taxes!$P$22,Model!AJ$73*Taxes!$P$21*Taxes!$P$22,Model!AJ$73*Taxes!$P$21-(Model!AJ$170+Model!AJ$231)),
IF(AJ244=3,MAX(Model!AJ$73*Taxes!$P$24,AJ243*Taxes!$P$23),
IF(SUMIFS($W243:AJ243,$W244:AJ244,AJ244)*SUMIFS(Taxes!$P$20:$P$29,Taxes!$Q$20:$Q$29,AJ244)-SUMIFS($W245:AI245,$W244:AI244,AJ244)&gt;0,SUMIFS($W243:AJ243,$W244:AJ244,AJ244)*SUMIFS(Taxes!$P$20:$P$29,Taxes!$Q$20:$Q$29,AJ244)-SUMIFS($W245:AI245,$W244:AI244,AJ244),0))))</f>
        <v>4075.9943616</v>
      </c>
      <c r="AK245" s="5">
        <f ca="1">IF(AK$4="",0,
IF(AK244=2,IF(Model!AK$73*Taxes!$P$21-(Model!AK$170+Model!AK$231)&lt;Model!AK$73*Taxes!$P$21*Taxes!$P$22,Model!AK$73*Taxes!$P$21*Taxes!$P$22,Model!AK$73*Taxes!$P$21-(Model!AK$170+Model!AK$231)),
IF(AK244=3,MAX(Model!AK$73*Taxes!$P$24,AK243*Taxes!$P$23),
IF(SUMIFS($W243:AK243,$W244:AK244,AK244)*SUMIFS(Taxes!$P$20:$P$29,Taxes!$Q$20:$Q$29,AK244)-SUMIFS($W245:AJ245,$W244:AJ244,AK244)&gt;0,SUMIFS($W243:AK243,$W244:AK244,AK244)*SUMIFS(Taxes!$P$20:$P$29,Taxes!$Q$20:$Q$29,AK244)-SUMIFS($W245:AJ245,$W244:AJ244,AK244),0))))</f>
        <v>26274.465037800001</v>
      </c>
      <c r="AL245" s="5">
        <f ca="1">IF(AL$4="",0,
IF(AL244=2,IF(Model!AL$73*Taxes!$P$21-(Model!AL$170+Model!AL$231)&lt;Model!AL$73*Taxes!$P$21*Taxes!$P$22,Model!AL$73*Taxes!$P$21*Taxes!$P$22,Model!AL$73*Taxes!$P$21-(Model!AL$170+Model!AL$231)),
IF(AL244=3,MAX(Model!AL$73*Taxes!$P$24,AL243*Taxes!$P$23),
IF(SUMIFS($W243:AL243,$W244:AL244,AL244)*SUMIFS(Taxes!$P$20:$P$29,Taxes!$Q$20:$Q$29,AL244)-SUMIFS($W245:AK245,$W244:AK244,AL244)&gt;0,SUMIFS($W243:AL243,$W244:AL244,AL244)*SUMIFS(Taxes!$P$20:$P$29,Taxes!$Q$20:$Q$29,AL244)-SUMIFS($W245:AK245,$W244:AK244,AL244),0))))</f>
        <v>59448.321361799994</v>
      </c>
      <c r="AM245" s="5">
        <f ca="1">IF(AM$4="",0,
IF(AM244=2,IF(Model!AM$73*Taxes!$P$21-(Model!AM$170+Model!AM$231)&lt;Model!AM$73*Taxes!$P$21*Taxes!$P$22,Model!AM$73*Taxes!$P$21*Taxes!$P$22,Model!AM$73*Taxes!$P$21-(Model!AM$170+Model!AM$231)),
IF(AM244=3,MAX(Model!AM$73*Taxes!$P$24,AM243*Taxes!$P$23),
IF(SUMIFS($W243:AM243,$W244:AM244,AM244)*SUMIFS(Taxes!$P$20:$P$29,Taxes!$Q$20:$Q$29,AM244)-SUMIFS($W245:AL245,$W244:AL244,AM244)&gt;0,SUMIFS($W243:AM243,$W244:AM244,AM244)*SUMIFS(Taxes!$P$20:$P$29,Taxes!$Q$20:$Q$29,AM244)-SUMIFS($W245:AL245,$W244:AL244,AM244),0))))</f>
        <v>0</v>
      </c>
      <c r="AN245" s="5">
        <f ca="1">IF(AN$4="",0,
IF(AN244=2,IF(Model!AN$73*Taxes!$P$21-(Model!AN$170+Model!AN$231)&lt;Model!AN$73*Taxes!$P$21*Taxes!$P$22,Model!AN$73*Taxes!$P$21*Taxes!$P$22,Model!AN$73*Taxes!$P$21-(Model!AN$170+Model!AN$231)),
IF(AN244=3,MAX(Model!AN$73*Taxes!$P$24,AN243*Taxes!$P$23),
IF(SUMIFS($W243:AN243,$W244:AN244,AN244)*SUMIFS(Taxes!$P$20:$P$29,Taxes!$Q$20:$Q$29,AN244)-SUMIFS($W245:AM245,$W244:AM244,AN244)&gt;0,SUMIFS($W243:AN243,$W244:AN244,AN244)*SUMIFS(Taxes!$P$20:$P$29,Taxes!$Q$20:$Q$29,AN244)-SUMIFS($W245:AM245,$W244:AM244,AN244),0))))</f>
        <v>0</v>
      </c>
      <c r="AO245" s="5">
        <f ca="1">IF(AO$4="",0,
IF(AO244=2,IF(Model!AO$73*Taxes!$P$21-(Model!AO$170+Model!AO$231)&lt;Model!AO$73*Taxes!$P$21*Taxes!$P$22,Model!AO$73*Taxes!$P$21*Taxes!$P$22,Model!AO$73*Taxes!$P$21-(Model!AO$170+Model!AO$231)),
IF(AO244=3,MAX(Model!AO$73*Taxes!$P$24,AO243*Taxes!$P$23),
IF(SUMIFS($W243:AO243,$W244:AO244,AO244)*SUMIFS(Taxes!$P$20:$P$29,Taxes!$Q$20:$Q$29,AO244)-SUMIFS($W245:AN245,$W244:AN244,AO244)&gt;0,SUMIFS($W243:AO243,$W244:AO244,AO244)*SUMIFS(Taxes!$P$20:$P$29,Taxes!$Q$20:$Q$29,AO244)-SUMIFS($W245:AN245,$W244:AN244,AO244),0))))</f>
        <v>0</v>
      </c>
      <c r="AP245" s="5">
        <f ca="1">IF(AP$4="",0,
IF(AP244=2,IF(Model!AP$73*Taxes!$P$21-(Model!AP$170+Model!AP$231)&lt;Model!AP$73*Taxes!$P$21*Taxes!$P$22,Model!AP$73*Taxes!$P$21*Taxes!$P$22,Model!AP$73*Taxes!$P$21-(Model!AP$170+Model!AP$231)),
IF(AP244=3,MAX(Model!AP$73*Taxes!$P$24,AP243*Taxes!$P$23),
IF(SUMIFS($W243:AP243,$W244:AP244,AP244)*SUMIFS(Taxes!$P$20:$P$29,Taxes!$Q$20:$Q$29,AP244)-SUMIFS($W245:AO245,$W244:AO244,AP244)&gt;0,SUMIFS($W243:AP243,$W244:AP244,AP244)*SUMIFS(Taxes!$P$20:$P$29,Taxes!$Q$20:$Q$29,AP244)-SUMIFS($W245:AO245,$W244:AO244,AP244),0))))</f>
        <v>50255.725961472934</v>
      </c>
      <c r="AQ245" s="5">
        <f ca="1">IF(AQ$4="",0,
IF(AQ244=2,IF(Model!AQ$73*Taxes!$P$21-(Model!AQ$170+Model!AQ$231)&lt;Model!AQ$73*Taxes!$P$21*Taxes!$P$22,Model!AQ$73*Taxes!$P$21*Taxes!$P$22,Model!AQ$73*Taxes!$P$21-(Model!AQ$170+Model!AQ$231)),
IF(AQ244=3,MAX(Model!AQ$73*Taxes!$P$24,AQ243*Taxes!$P$23),
IF(SUMIFS($W243:AQ243,$W244:AQ244,AQ244)*SUMIFS(Taxes!$P$20:$P$29,Taxes!$Q$20:$Q$29,AQ244)-SUMIFS($W245:AP245,$W244:AP244,AQ244)&gt;0,SUMIFS($W243:AQ243,$W244:AQ244,AQ244)*SUMIFS(Taxes!$P$20:$P$29,Taxes!$Q$20:$Q$29,AQ244)-SUMIFS($W245:AP245,$W244:AP244,AQ244),0))))</f>
        <v>244362.79137667813</v>
      </c>
      <c r="AR245" s="5">
        <f ca="1">IF(AR$4="",0,
IF(AR244=2,IF(Model!AR$73*Taxes!$P$21-(Model!AR$170+Model!AR$231)&lt;Model!AR$73*Taxes!$P$21*Taxes!$P$22,Model!AR$73*Taxes!$P$21*Taxes!$P$22,Model!AR$73*Taxes!$P$21-(Model!AR$170+Model!AR$231)),
IF(AR244=3,MAX(Model!AR$73*Taxes!$P$24,AR243*Taxes!$P$23),
IF(SUMIFS($W243:AR243,$W244:AR244,AR244)*SUMIFS(Taxes!$P$20:$P$29,Taxes!$Q$20:$Q$29,AR244)-SUMIFS($W245:AQ245,$W244:AQ244,AR244)&gt;0,SUMIFS($W243:AR243,$W244:AR244,AR244)*SUMIFS(Taxes!$P$20:$P$29,Taxes!$Q$20:$Q$29,AR244)-SUMIFS($W245:AQ245,$W244:AQ244,AR244),0))))</f>
        <v>358269.05008424231</v>
      </c>
      <c r="AS245" s="5">
        <f ca="1">IF(AS$4="",0,
IF(AS244=2,IF(Model!AS$73*Taxes!$P$21-(Model!AS$170+Model!AS$231)&lt;Model!AS$73*Taxes!$P$21*Taxes!$P$22,Model!AS$73*Taxes!$P$21*Taxes!$P$22,Model!AS$73*Taxes!$P$21-(Model!AS$170+Model!AS$231)),
IF(AS244=3,MAX(Model!AS$73*Taxes!$P$24,AS243*Taxes!$P$23),
IF(SUMIFS($W243:AS243,$W244:AS244,AS244)*SUMIFS(Taxes!$P$20:$P$29,Taxes!$Q$20:$Q$29,AS244)-SUMIFS($W245:AR245,$W244:AR244,AS244)&gt;0,SUMIFS($W243:AS243,$W244:AS244,AS244)*SUMIFS(Taxes!$P$20:$P$29,Taxes!$Q$20:$Q$29,AS244)-SUMIFS($W245:AR245,$W244:AR244,AS244),0))))</f>
        <v>421707.98404507281</v>
      </c>
      <c r="AT245" s="5">
        <f ca="1">IF(AT$4="",0,
IF(AT244=2,IF(Model!AT$73*Taxes!$P$21-(Model!AT$170+Model!AT$231)&lt;Model!AT$73*Taxes!$P$21*Taxes!$P$22,Model!AT$73*Taxes!$P$21*Taxes!$P$22,Model!AT$73*Taxes!$P$21-(Model!AT$170+Model!AT$231)),
IF(AT244=3,MAX(Model!AT$73*Taxes!$P$24,AT243*Taxes!$P$23),
IF(SUMIFS($W243:AT243,$W244:AT244,AT244)*SUMIFS(Taxes!$P$20:$P$29,Taxes!$Q$20:$Q$29,AT244)-SUMIFS($W245:AS245,$W244:AS244,AT244)&gt;0,SUMIFS($W243:AT243,$W244:AT244,AT244)*SUMIFS(Taxes!$P$20:$P$29,Taxes!$Q$20:$Q$29,AT244)-SUMIFS($W245:AS245,$W244:AS244,AT244),0))))</f>
        <v>525924.52548214048</v>
      </c>
      <c r="AU245" s="5">
        <f ca="1">IF(AU$4="",0,
IF(AU244=2,IF(Model!AU$73*Taxes!$P$21-(Model!AU$170+Model!AU$231)&lt;Model!AU$73*Taxes!$P$21*Taxes!$P$22,Model!AU$73*Taxes!$P$21*Taxes!$P$22,Model!AU$73*Taxes!$P$21-(Model!AU$170+Model!AU$231)),
IF(AU244=3,MAX(Model!AU$73*Taxes!$P$24,AU243*Taxes!$P$23),
IF(SUMIFS($W243:AU243,$W244:AU244,AU244)*SUMIFS(Taxes!$P$20:$P$29,Taxes!$Q$20:$Q$29,AU244)-SUMIFS($W245:AT245,$W244:AT244,AU244)&gt;0,SUMIFS($W243:AU243,$W244:AU244,AU244)*SUMIFS(Taxes!$P$20:$P$29,Taxes!$Q$20:$Q$29,AU244)-SUMIFS($W245:AT245,$W244:AT244,AU244),0))))</f>
        <v>631652.6011709231</v>
      </c>
      <c r="AV245" s="5">
        <f ca="1">IF(AV$4="",0,
IF(AV244=2,IF(Model!AV$73*Taxes!$P$21-(Model!AV$170+Model!AV$231)&lt;Model!AV$73*Taxes!$P$21*Taxes!$P$22,Model!AV$73*Taxes!$P$21*Taxes!$P$22,Model!AV$73*Taxes!$P$21-(Model!AV$170+Model!AV$231)),
IF(AV244=3,MAX(Model!AV$73*Taxes!$P$24,AV243*Taxes!$P$23),
IF(SUMIFS($W243:AV243,$W244:AV244,AV244)*SUMIFS(Taxes!$P$20:$P$29,Taxes!$Q$20:$Q$29,AV244)-SUMIFS($W245:AU245,$W244:AU244,AV244)&gt;0,SUMIFS($W243:AV243,$W244:AV244,AV244)*SUMIFS(Taxes!$P$20:$P$29,Taxes!$Q$20:$Q$29,AV244)-SUMIFS($W245:AU245,$W244:AU244,AV244),0))))</f>
        <v>734365.64763351297</v>
      </c>
      <c r="AW245" s="5">
        <f ca="1">IF(AW$4="",0,
IF(AW244=2,IF(Model!AW$73*Taxes!$P$21-(Model!AW$170+Model!AW$231)&lt;Model!AW$73*Taxes!$P$21*Taxes!$P$22,Model!AW$73*Taxes!$P$21*Taxes!$P$22,Model!AW$73*Taxes!$P$21-(Model!AW$170+Model!AW$231)),
IF(AW244=3,MAX(Model!AW$73*Taxes!$P$24,AW243*Taxes!$P$23),
IF(SUMIFS($W243:AW243,$W244:AW244,AW244)*SUMIFS(Taxes!$P$20:$P$29,Taxes!$Q$20:$Q$29,AW244)-SUMIFS($W245:AV245,$W244:AV244,AW244)&gt;0,SUMIFS($W243:AW243,$W244:AW244,AW244)*SUMIFS(Taxes!$P$20:$P$29,Taxes!$Q$20:$Q$29,AW244)-SUMIFS($W245:AV245,$W244:AV244,AW244),0))))</f>
        <v>840224.07633706182</v>
      </c>
      <c r="AX245" s="5">
        <f ca="1">IF(AX$4="",0,
IF(AX244=2,IF(Model!AX$73*Taxes!$P$21-(Model!AX$170+Model!AX$231)&lt;Model!AX$73*Taxes!$P$21*Taxes!$P$22,Model!AX$73*Taxes!$P$21*Taxes!$P$22,Model!AX$73*Taxes!$P$21-(Model!AX$170+Model!AX$231)),
IF(AX244=3,MAX(Model!AX$73*Taxes!$P$24,AX243*Taxes!$P$23),
IF(SUMIFS($W243:AX243,$W244:AX244,AX244)*SUMIFS(Taxes!$P$20:$P$29,Taxes!$Q$20:$Q$29,AX244)-SUMIFS($W245:AW245,$W244:AW244,AX244)&gt;0,SUMIFS($W243:AX243,$W244:AX244,AX244)*SUMIFS(Taxes!$P$20:$P$29,Taxes!$Q$20:$Q$29,AX244)-SUMIFS($W245:AW245,$W244:AW244,AX244),0))))</f>
        <v>965824.03822307847</v>
      </c>
      <c r="AY245" s="5">
        <f ca="1">IF(AY$4="",0,
IF(AY244=2,IF(Model!AY$73*Taxes!$P$21-(Model!AY$170+Model!AY$231)&lt;Model!AY$73*Taxes!$P$21*Taxes!$P$22,Model!AY$73*Taxes!$P$21*Taxes!$P$22,Model!AY$73*Taxes!$P$21-(Model!AY$170+Model!AY$231)),
IF(AY244=3,MAX(Model!AY$73*Taxes!$P$24,AY243*Taxes!$P$23),
IF(SUMIFS($W243:AY243,$W244:AY244,AY244)*SUMIFS(Taxes!$P$20:$P$29,Taxes!$Q$20:$Q$29,AY244)-SUMIFS($W245:AX245,$W244:AX244,AY244)&gt;0,SUMIFS($W243:AY243,$W244:AY244,AY244)*SUMIFS(Taxes!$P$20:$P$29,Taxes!$Q$20:$Q$29,AY244)-SUMIFS($W245:AX245,$W244:AX244,AY244),0))))</f>
        <v>1068062.0210391879</v>
      </c>
      <c r="AZ245" s="5">
        <f ca="1">IF(AZ$4="",0,
IF(AZ244=2,IF(Model!AZ$73*Taxes!$P$21-(Model!AZ$170+Model!AZ$231)&lt;Model!AZ$73*Taxes!$P$21*Taxes!$P$22,Model!AZ$73*Taxes!$P$21*Taxes!$P$22,Model!AZ$73*Taxes!$P$21-(Model!AZ$170+Model!AZ$231)),
IF(AZ244=3,MAX(Model!AZ$73*Taxes!$P$24,AZ243*Taxes!$P$23),
IF(SUMIFS($W243:AZ243,$W244:AZ244,AZ244)*SUMIFS(Taxes!$P$20:$P$29,Taxes!$Q$20:$Q$29,AZ244)-SUMIFS($W245:AY245,$W244:AY244,AZ244)&gt;0,SUMIFS($W243:AZ243,$W244:AZ244,AZ244)*SUMIFS(Taxes!$P$20:$P$29,Taxes!$Q$20:$Q$29,AZ244)-SUMIFS($W245:AY245,$W244:AY244,AZ244),0))))</f>
        <v>1148372.606547798</v>
      </c>
      <c r="BA245" s="5">
        <f ca="1">IF(BA$4="",0,
IF(BA244=2,IF(Model!BA$73*Taxes!$P$21-(Model!BA$170+Model!BA$231)&lt;Model!BA$73*Taxes!$P$21*Taxes!$P$22,Model!BA$73*Taxes!$P$21*Taxes!$P$22,Model!BA$73*Taxes!$P$21-(Model!BA$170+Model!BA$231)),
IF(BA244=3,MAX(Model!BA$73*Taxes!$P$24,BA243*Taxes!$P$23),
IF(SUMIFS($W243:BA243,$W244:BA244,BA244)*SUMIFS(Taxes!$P$20:$P$29,Taxes!$Q$20:$Q$29,BA244)-SUMIFS($W245:AZ245,$W244:AZ244,BA244)&gt;0,SUMIFS($W243:BA243,$W244:BA244,BA244)*SUMIFS(Taxes!$P$20:$P$29,Taxes!$Q$20:$Q$29,BA244)-SUMIFS($W245:AZ245,$W244:AZ244,BA244),0))))</f>
        <v>1250749.912056406</v>
      </c>
      <c r="BB245" s="5">
        <f ca="1">IF(BB$4="",0,
IF(BB244=2,IF(Model!BB$73*Taxes!$P$21-(Model!BB$170+Model!BB$231)&lt;Model!BB$73*Taxes!$P$21*Taxes!$P$22,Model!BB$73*Taxes!$P$21*Taxes!$P$22,Model!BB$73*Taxes!$P$21-(Model!BB$170+Model!BB$231)),
IF(BB244=3,MAX(Model!BB$73*Taxes!$P$24,BB243*Taxes!$P$23),
IF(SUMIFS($W243:BB243,$W244:BB244,BB244)*SUMIFS(Taxes!$P$20:$P$29,Taxes!$Q$20:$Q$29,BB244)-SUMIFS($W245:BA245,$W244:BA244,BB244)&gt;0,SUMIFS($W243:BB243,$W244:BB244,BB244)*SUMIFS(Taxes!$P$20:$P$29,Taxes!$Q$20:$Q$29,BB244)-SUMIFS($W245:BA245,$W244:BA244,BB244),0))))</f>
        <v>1328652.9257635903</v>
      </c>
      <c r="BC245" s="5">
        <f ca="1">IF(BC$4="",0,
IF(BC244=2,IF(Model!BC$73*Taxes!$P$21-(Model!BC$170+Model!BC$231)&lt;Model!BC$73*Taxes!$P$21*Taxes!$P$22,Model!BC$73*Taxes!$P$21*Taxes!$P$22,Model!BC$73*Taxes!$P$21-(Model!BC$170+Model!BC$231)),
IF(BC244=3,MAX(Model!BC$73*Taxes!$P$24,BC243*Taxes!$P$23),
IF(SUMIFS($W243:BC243,$W244:BC244,BC244)*SUMIFS(Taxes!$P$20:$P$29,Taxes!$Q$20:$Q$29,BC244)-SUMIFS($W245:BB245,$W244:BB244,BC244)&gt;0,SUMIFS($W243:BC243,$W244:BC244,BC244)*SUMIFS(Taxes!$P$20:$P$29,Taxes!$Q$20:$Q$29,BC244)-SUMIFS($W245:BB245,$W244:BB244,BC244),0))))</f>
        <v>1466728.9635637235</v>
      </c>
      <c r="BD245" s="5">
        <f ca="1">IF(BD$4="",0,
IF(BD244=2,IF(Model!BD$73*Taxes!$P$21-(Model!BD$170+Model!BD$231)&lt;Model!BD$73*Taxes!$P$21*Taxes!$P$22,Model!BD$73*Taxes!$P$21*Taxes!$P$22,Model!BD$73*Taxes!$P$21-(Model!BD$170+Model!BD$231)),
IF(BD244=3,MAX(Model!BD$73*Taxes!$P$24,BD243*Taxes!$P$23),
IF(SUMIFS($W243:BD243,$W244:BD244,BD244)*SUMIFS(Taxes!$P$20:$P$29,Taxes!$Q$20:$Q$29,BD244)-SUMIFS($W245:BC245,$W244:BC244,BD244)&gt;0,SUMIFS($W243:BD243,$W244:BD244,BD244)*SUMIFS(Taxes!$P$20:$P$29,Taxes!$Q$20:$Q$29,BD244)-SUMIFS($W245:BC245,$W244:BC244,BD244),0))))</f>
        <v>1569913.3743293677</v>
      </c>
      <c r="BE245" s="5">
        <f ca="1">IF(BE$4="",0,
IF(BE244=2,IF(Model!BE$73*Taxes!$P$21-(Model!BE$170+Model!BE$231)&lt;Model!BE$73*Taxes!$P$21*Taxes!$P$22,Model!BE$73*Taxes!$P$21*Taxes!$P$22,Model!BE$73*Taxes!$P$21-(Model!BE$170+Model!BE$231)),
IF(BE244=3,MAX(Model!BE$73*Taxes!$P$24,BE243*Taxes!$P$23),
IF(SUMIFS($W243:BE243,$W244:BE244,BE244)*SUMIFS(Taxes!$P$20:$P$29,Taxes!$Q$20:$Q$29,BE244)-SUMIFS($W245:BD245,$W244:BD244,BE244)&gt;0,SUMIFS($W243:BE243,$W244:BE244,BE244)*SUMIFS(Taxes!$P$20:$P$29,Taxes!$Q$20:$Q$29,BE244)-SUMIFS($W245:BD245,$W244:BD244,BE244),0))))</f>
        <v>1595254.1009639092</v>
      </c>
      <c r="BF245" s="5">
        <f ca="1">IF(BF$4="",0,
IF(BF244=2,IF(Model!BF$73*Taxes!$P$21-(Model!BF$170+Model!BF$231)&lt;Model!BF$73*Taxes!$P$21*Taxes!$P$22,Model!BF$73*Taxes!$P$21*Taxes!$P$22,Model!BF$73*Taxes!$P$21-(Model!BF$170+Model!BF$231)),
IF(BF244=3,MAX(Model!BF$73*Taxes!$P$24,BF243*Taxes!$P$23),
IF(SUMIFS($W243:BF243,$W244:BF244,BF244)*SUMIFS(Taxes!$P$20:$P$29,Taxes!$Q$20:$Q$29,BF244)-SUMIFS($W245:BE245,$W244:BE244,BF244)&gt;0,SUMIFS($W243:BF243,$W244:BF244,BF244)*SUMIFS(Taxes!$P$20:$P$29,Taxes!$Q$20:$Q$29,BF244)-SUMIFS($W245:BE245,$W244:BE244,BF244),0))))</f>
        <v>1598358.5128691792</v>
      </c>
      <c r="BG245" s="5">
        <f ca="1">IF(BG$4="",0,
IF(BG244=2,IF(Model!BG$73*Taxes!$P$21-(Model!BG$170+Model!BG$231)&lt;Model!BG$73*Taxes!$P$21*Taxes!$P$22,Model!BG$73*Taxes!$P$21*Taxes!$P$22,Model!BG$73*Taxes!$P$21-(Model!BG$170+Model!BG$231)),
IF(BG244=3,MAX(Model!BG$73*Taxes!$P$24,BG243*Taxes!$P$23),
IF(SUMIFS($W243:BG243,$W244:BG244,BG244)*SUMIFS(Taxes!$P$20:$P$29,Taxes!$Q$20:$Q$29,BG244)-SUMIFS($W245:BF245,$W244:BF244,BG244)&gt;0,SUMIFS($W243:BG243,$W244:BG244,BG244)*SUMIFS(Taxes!$P$20:$P$29,Taxes!$Q$20:$Q$29,BG244)-SUMIFS($W245:BF245,$W244:BF244,BG244),0))))</f>
        <v>1601559.5309473053</v>
      </c>
      <c r="BH245" s="5">
        <f ca="1">IF(BH$4="",0,
IF(BH244=2,IF(Model!BH$73*Taxes!$P$21-(Model!BH$170+Model!BH$231)&lt;Model!BH$73*Taxes!$P$21*Taxes!$P$22,Model!BH$73*Taxes!$P$21*Taxes!$P$22,Model!BH$73*Taxes!$P$21-(Model!BH$170+Model!BH$231)),
IF(BH244=3,MAX(Model!BH$73*Taxes!$P$24,BH243*Taxes!$P$23),
IF(SUMIFS($W243:BH243,$W244:BH244,BH244)*SUMIFS(Taxes!$P$20:$P$29,Taxes!$Q$20:$Q$29,BH244)-SUMIFS($W245:BG245,$W244:BG244,BH244)&gt;0,SUMIFS($W243:BH243,$W244:BH244,BH244)*SUMIFS(Taxes!$P$20:$P$29,Taxes!$Q$20:$Q$29,BH244)-SUMIFS($W245:BG245,$W244:BG244,BH244),0))))</f>
        <v>1570820.1402234286</v>
      </c>
      <c r="BI245" s="5">
        <f ca="1">IF(BI$4="",0,
IF(BI244=2,IF(Model!BI$73*Taxes!$P$21-(Model!BI$170+Model!BI$231)&lt;Model!BI$73*Taxes!$P$21*Taxes!$P$22,Model!BI$73*Taxes!$P$21*Taxes!$P$22,Model!BI$73*Taxes!$P$21-(Model!BI$170+Model!BI$231)),
IF(BI244=3,MAX(Model!BI$73*Taxes!$P$24,BI243*Taxes!$P$23),
IF(SUMIFS($W243:BI243,$W244:BI244,BI244)*SUMIFS(Taxes!$P$20:$P$29,Taxes!$Q$20:$Q$29,BI244)-SUMIFS($W245:BH245,$W244:BH244,BI244)&gt;0,SUMIFS($W243:BI243,$W244:BI244,BI244)*SUMIFS(Taxes!$P$20:$P$29,Taxes!$Q$20:$Q$29,BI244)-SUMIFS($W245:BH245,$W244:BH244,BI244),0))))</f>
        <v>1610729.4979277849</v>
      </c>
      <c r="BJ245" s="5">
        <f ca="1">IF(BJ$4="",0,
IF(BJ244=2,IF(Model!BJ$73*Taxes!$P$21-(Model!BJ$170+Model!BJ$231)&lt;Model!BJ$73*Taxes!$P$21*Taxes!$P$22,Model!BJ$73*Taxes!$P$21*Taxes!$P$22,Model!BJ$73*Taxes!$P$21-(Model!BJ$170+Model!BJ$231)),
IF(BJ244=3,MAX(Model!BJ$73*Taxes!$P$24,BJ243*Taxes!$P$23),
IF(SUMIFS($W243:BJ243,$W244:BJ244,BJ244)*SUMIFS(Taxes!$P$20:$P$29,Taxes!$Q$20:$Q$29,BJ244)-SUMIFS($W245:BI245,$W244:BI244,BJ244)&gt;0,SUMIFS($W243:BJ243,$W244:BJ244,BJ244)*SUMIFS(Taxes!$P$20:$P$29,Taxes!$Q$20:$Q$29,BJ244)-SUMIFS($W245:BI245,$W244:BI244,BJ244),0))))</f>
        <v>1648916.5677993223</v>
      </c>
      <c r="BK245" s="5">
        <f ca="1">IF(BK$4="",0,
IF(BK244=2,IF(Model!BK$73*Taxes!$P$21-(Model!BK$170+Model!BK$231)&lt;Model!BK$73*Taxes!$P$21*Taxes!$P$22,Model!BK$73*Taxes!$P$21*Taxes!$P$22,Model!BK$73*Taxes!$P$21-(Model!BK$170+Model!BK$231)),
IF(BK244=3,MAX(Model!BK$73*Taxes!$P$24,BK243*Taxes!$P$23),
IF(SUMIFS($W243:BK243,$W244:BK244,BK244)*SUMIFS(Taxes!$P$20:$P$29,Taxes!$Q$20:$Q$29,BK244)-SUMIFS($W245:BJ245,$W244:BJ244,BK244)&gt;0,SUMIFS($W243:BK243,$W244:BK244,BK244)*SUMIFS(Taxes!$P$20:$P$29,Taxes!$Q$20:$Q$29,BK244)-SUMIFS($W245:BJ245,$W244:BJ244,BK244),0))))</f>
        <v>1651903.8529772349</v>
      </c>
      <c r="BL245" s="5">
        <f ca="1">IF(BL$4="",0,
IF(BL244=2,IF(Model!BL$73*Taxes!$P$21-(Model!BL$170+Model!BL$231)&lt;Model!BL$73*Taxes!$P$21*Taxes!$P$22,Model!BL$73*Taxes!$P$21*Taxes!$P$22,Model!BL$73*Taxes!$P$21-(Model!BL$170+Model!BL$231)),
IF(BL244=3,MAX(Model!BL$73*Taxes!$P$24,BL243*Taxes!$P$23),
IF(SUMIFS($W243:BL243,$W244:BL244,BL244)*SUMIFS(Taxes!$P$20:$P$29,Taxes!$Q$20:$Q$29,BL244)-SUMIFS($W245:BK245,$W244:BK244,BL244)&gt;0,SUMIFS($W243:BL243,$W244:BL244,BL244)*SUMIFS(Taxes!$P$20:$P$29,Taxes!$Q$20:$Q$29,BL244)-SUMIFS($W245:BK245,$W244:BK244,BL244),0))))</f>
        <v>1655137.4838959351</v>
      </c>
      <c r="BM245" s="5">
        <f ca="1">IF(BM$4="",0,
IF(BM244=2,IF(Model!BM$73*Taxes!$P$21-(Model!BM$170+Model!BM$231)&lt;Model!BM$73*Taxes!$P$21*Taxes!$P$22,Model!BM$73*Taxes!$P$21*Taxes!$P$22,Model!BM$73*Taxes!$P$21-(Model!BM$170+Model!BM$231)),
IF(BM244=3,MAX(Model!BM$73*Taxes!$P$24,BM243*Taxes!$P$23),
IF(SUMIFS($W243:BM243,$W244:BM244,BM244)*SUMIFS(Taxes!$P$20:$P$29,Taxes!$Q$20:$Q$29,BM244)-SUMIFS($W245:BL245,$W244:BL244,BM244)&gt;0,SUMIFS($W243:BM243,$W244:BM244,BM244)*SUMIFS(Taxes!$P$20:$P$29,Taxes!$Q$20:$Q$29,BM244)-SUMIFS($W245:BL245,$W244:BL244,BM244),0))))</f>
        <v>1658371.1148146354</v>
      </c>
      <c r="BN245" s="5">
        <f ca="1">IF(BN$4="",0,
IF(BN244=2,IF(Model!BN$73*Taxes!$P$21-(Model!BN$170+Model!BN$231)&lt;Model!BN$73*Taxes!$P$21*Taxes!$P$22,Model!BN$73*Taxes!$P$21*Taxes!$P$22,Model!BN$73*Taxes!$P$21-(Model!BN$170+Model!BN$231)),
IF(BN244=3,MAX(Model!BN$73*Taxes!$P$24,BN243*Taxes!$P$23),
IF(SUMIFS($W243:BN243,$W244:BN244,BN244)*SUMIFS(Taxes!$P$20:$P$29,Taxes!$Q$20:$Q$29,BN244)-SUMIFS($W245:BM245,$W244:BM244,BN244)&gt;0,SUMIFS($W243:BN243,$W244:BN244,BN244)*SUMIFS(Taxes!$P$20:$P$29,Taxes!$Q$20:$Q$29,BN244)-SUMIFS($W245:BM245,$W244:BM244,BN244),0))))</f>
        <v>1634455.9420498349</v>
      </c>
      <c r="BO245" s="5">
        <f ca="1">IF(BO$4="",0,
IF(BO244=2,IF(Model!BO$73*Taxes!$P$21-(Model!BO$170+Model!BO$231)&lt;Model!BO$73*Taxes!$P$21*Taxes!$P$22,Model!BO$73*Taxes!$P$21*Taxes!$P$22,Model!BO$73*Taxes!$P$21-(Model!BO$170+Model!BO$231)),
IF(BO244=3,MAX(Model!BO$73*Taxes!$P$24,BO243*Taxes!$P$23),
IF(SUMIFS($W243:BO243,$W244:BO244,BO244)*SUMIFS(Taxes!$P$20:$P$29,Taxes!$Q$20:$Q$29,BO244)-SUMIFS($W245:BN245,$W244:BN244,BO244)&gt;0,SUMIFS($W243:BO243,$W244:BO244,BO244)*SUMIFS(Taxes!$P$20:$P$29,Taxes!$Q$20:$Q$29,BO244)-SUMIFS($W245:BN245,$W244:BN244,BO244),0))))</f>
        <v>1675721.0645994842</v>
      </c>
      <c r="BP245" s="5">
        <f ca="1">IF(BP$4="",0,
IF(BP244=2,IF(Model!BP$73*Taxes!$P$21-(Model!BP$170+Model!BP$231)&lt;Model!BP$73*Taxes!$P$21*Taxes!$P$22,Model!BP$73*Taxes!$P$21*Taxes!$P$22,Model!BP$73*Taxes!$P$21-(Model!BP$170+Model!BP$231)),
IF(BP244=3,MAX(Model!BP$73*Taxes!$P$24,BP243*Taxes!$P$23),
IF(SUMIFS($W243:BP243,$W244:BP244,BP244)*SUMIFS(Taxes!$P$20:$P$29,Taxes!$Q$20:$Q$29,BP244)-SUMIFS($W245:BO245,$W244:BO244,BP244)&gt;0,SUMIFS($W243:BP243,$W244:BP244,BP244)*SUMIFS(Taxes!$P$20:$P$29,Taxes!$Q$20:$Q$29,BP244)-SUMIFS($W245:BO245,$W244:BO244,BP244),0))))</f>
        <v>1692028.8621730059</v>
      </c>
      <c r="BQ245" s="5">
        <f ca="1">IF(BQ$4="",0,
IF(BQ244=2,IF(Model!BQ$73*Taxes!$P$21-(Model!BQ$170+Model!BQ$231)&lt;Model!BQ$73*Taxes!$P$21*Taxes!$P$22,Model!BQ$73*Taxes!$P$21*Taxes!$P$22,Model!BQ$73*Taxes!$P$21-(Model!BQ$170+Model!BQ$231)),
IF(BQ244=3,MAX(Model!BQ$73*Taxes!$P$24,BQ243*Taxes!$P$23),
IF(SUMIFS($W243:BQ243,$W244:BQ244,BQ244)*SUMIFS(Taxes!$P$20:$P$29,Taxes!$Q$20:$Q$29,BQ244)-SUMIFS($W245:BP245,$W244:BP244,BQ244)&gt;0,SUMIFS($W243:BQ243,$W244:BQ244,BQ244)*SUMIFS(Taxes!$P$20:$P$29,Taxes!$Q$20:$Q$29,BQ244)-SUMIFS($W245:BP245,$W244:BP244,BQ244),0))))</f>
        <v>1695022.5117373765</v>
      </c>
      <c r="BR245" s="5">
        <f ca="1">IF(BR$4="",0,
IF(BR244=2,IF(Model!BR$73*Taxes!$P$21-(Model!BR$170+Model!BR$231)&lt;Model!BR$73*Taxes!$P$21*Taxes!$P$22,Model!BR$73*Taxes!$P$21*Taxes!$P$22,Model!BR$73*Taxes!$P$21-(Model!BR$170+Model!BR$231)),
IF(BR244=3,MAX(Model!BR$73*Taxes!$P$24,BR243*Taxes!$P$23),
IF(SUMIFS($W243:BR243,$W244:BR244,BR244)*SUMIFS(Taxes!$P$20:$P$29,Taxes!$Q$20:$Q$29,BR244)-SUMIFS($W245:BQ245,$W244:BQ244,BR244)&gt;0,SUMIFS($W243:BR243,$W244:BR244,BR244)*SUMIFS(Taxes!$P$20:$P$29,Taxes!$Q$20:$Q$29,BR244)-SUMIFS($W245:BQ245,$W244:BQ244,BR244),0))))</f>
        <v>1698287.808199212</v>
      </c>
      <c r="BS245" s="5">
        <f ca="1">IF(BS$4="",0,
IF(BS244=2,IF(Model!BS$73*Taxes!$P$21-(Model!BS$170+Model!BS$231)&lt;Model!BS$73*Taxes!$P$21*Taxes!$P$22,Model!BS$73*Taxes!$P$21*Taxes!$P$22,Model!BS$73*Taxes!$P$21-(Model!BS$170+Model!BS$231)),
IF(BS244=3,MAX(Model!BS$73*Taxes!$P$24,BS243*Taxes!$P$23),
IF(SUMIFS($W243:BS243,$W244:BS244,BS244)*SUMIFS(Taxes!$P$20:$P$29,Taxes!$Q$20:$Q$29,BS244)-SUMIFS($W245:BR245,$W244:BR244,BS244)&gt;0,SUMIFS($W243:BS243,$W244:BS244,BS244)*SUMIFS(Taxes!$P$20:$P$29,Taxes!$Q$20:$Q$29,BS244)-SUMIFS($W245:BR245,$W244:BR244,BS244),0))))</f>
        <v>1701553.1046610475</v>
      </c>
      <c r="BT245" s="5">
        <f ca="1">IF(BT$4="",0,
IF(BT244=2,IF(Model!BT$73*Taxes!$P$21-(Model!BT$170+Model!BT$231)&lt;Model!BT$73*Taxes!$P$21*Taxes!$P$22,Model!BT$73*Taxes!$P$21*Taxes!$P$22,Model!BT$73*Taxes!$P$21-(Model!BT$170+Model!BT$231)),
IF(BT244=3,MAX(Model!BT$73*Taxes!$P$24,BT243*Taxes!$P$23),
IF(SUMIFS($W243:BT243,$W244:BT244,BT244)*SUMIFS(Taxes!$P$20:$P$29,Taxes!$Q$20:$Q$29,BT244)-SUMIFS($W245:BS245,$W244:BS244,BT244)&gt;0,SUMIFS($W243:BT243,$W244:BT244,BT244)*SUMIFS(Taxes!$P$20:$P$29,Taxes!$Q$20:$Q$29,BT244)-SUMIFS($W245:BS245,$W244:BS244,BT244),0))))</f>
        <v>1667953.9166965932</v>
      </c>
      <c r="BU245" s="5">
        <f ca="1">IF(BU$4="",0,
IF(BU244=2,IF(Model!BU$73*Taxes!$P$21-(Model!BU$170+Model!BU$231)&lt;Model!BU$73*Taxes!$P$21*Taxes!$P$22,Model!BU$73*Taxes!$P$21*Taxes!$P$22,Model!BU$73*Taxes!$P$21-(Model!BU$170+Model!BU$231)),
IF(BU244=3,MAX(Model!BU$73*Taxes!$P$24,BU243*Taxes!$P$23),
IF(SUMIFS($W243:BU243,$W244:BU244,BU244)*SUMIFS(Taxes!$P$20:$P$29,Taxes!$Q$20:$Q$29,BU244)-SUMIFS($W245:BT245,$W244:BT244,BU244)&gt;0,SUMIFS($W243:BU243,$W244:BU244,BU244)*SUMIFS(Taxes!$P$20:$P$29,Taxes!$Q$20:$Q$29,BU244)-SUMIFS($W245:BT245,$W244:BT244,BU244),0))))</f>
        <v>1710615.8082693666</v>
      </c>
      <c r="BV245" s="5">
        <f ca="1">IF(BV$4="",0,
IF(BV244=2,IF(Model!BV$73*Taxes!$P$21-(Model!BV$170+Model!BV$231)&lt;Model!BV$73*Taxes!$P$21*Taxes!$P$22,Model!BV$73*Taxes!$P$21*Taxes!$P$22,Model!BV$73*Taxes!$P$21-(Model!BV$170+Model!BV$231)),
IF(BV244=3,MAX(Model!BV$73*Taxes!$P$24,BV243*Taxes!$P$23),
IF(SUMIFS($W243:BV243,$W244:BV244,BV244)*SUMIFS(Taxes!$P$20:$P$29,Taxes!$Q$20:$Q$29,BV244)-SUMIFS($W245:BU245,$W244:BU244,BV244)&gt;0,SUMIFS($W243:BV243,$W244:BV244,BV244)*SUMIFS(Taxes!$P$20:$P$29,Taxes!$Q$20:$Q$29,BV244)-SUMIFS($W245:BU245,$W244:BU244,BV244),0))))</f>
        <v>1724162.9857493341</v>
      </c>
      <c r="BW245" s="5">
        <f ca="1">IF(BW$4="",0,
IF(BW244=2,IF(Model!BW$73*Taxes!$P$21-(Model!BW$170+Model!BW$231)&lt;Model!BW$73*Taxes!$P$21*Taxes!$P$22,Model!BW$73*Taxes!$P$21*Taxes!$P$22,Model!BW$73*Taxes!$P$21-(Model!BW$170+Model!BW$231)),
IF(BW244=3,MAX(Model!BW$73*Taxes!$P$24,BW243*Taxes!$P$23),
IF(SUMIFS($W243:BW243,$W244:BW244,BW244)*SUMIFS(Taxes!$P$20:$P$29,Taxes!$Q$20:$Q$29,BW244)-SUMIFS($W245:BV245,$W244:BV244,BW244)&gt;0,SUMIFS($W243:BW243,$W244:BW244,BW244)*SUMIFS(Taxes!$P$20:$P$29,Taxes!$Q$20:$Q$29,BW244)-SUMIFS($W245:BV245,$W244:BV244,BW244),0))))</f>
        <v>1727160.6731583476</v>
      </c>
      <c r="BX245" s="5">
        <f ca="1">IF(BX$4="",0,
IF(BX244=2,IF(Model!BX$73*Taxes!$P$21-(Model!BX$170+Model!BX$231)&lt;Model!BX$73*Taxes!$P$21*Taxes!$P$22,Model!BX$73*Taxes!$P$21*Taxes!$P$22,Model!BX$73*Taxes!$P$21-(Model!BX$170+Model!BX$231)),
IF(BX244=3,MAX(Model!BX$73*Taxes!$P$24,BX243*Taxes!$P$23),
IF(SUMIFS($W243:BX243,$W244:BX244,BX244)*SUMIFS(Taxes!$P$20:$P$29,Taxes!$Q$20:$Q$29,BX244)-SUMIFS($W245:BW245,$W244:BW244,BX244)&gt;0,SUMIFS($W243:BX243,$W244:BX244,BX244)*SUMIFS(Taxes!$P$20:$P$29,Taxes!$Q$20:$Q$29,BX244)-SUMIFS($W245:BW245,$W244:BW244,BX244),0))))</f>
        <v>1730456.604979746</v>
      </c>
      <c r="BY245" s="5">
        <f ca="1">IF(BY$4="",0,
IF(BY244=2,IF(Model!BY$73*Taxes!$P$21-(Model!BY$170+Model!BY$231)&lt;Model!BY$73*Taxes!$P$21*Taxes!$P$22,Model!BY$73*Taxes!$P$21*Taxes!$P$22,Model!BY$73*Taxes!$P$21-(Model!BY$170+Model!BY$231)),
IF(BY244=3,MAX(Model!BY$73*Taxes!$P$24,BY243*Taxes!$P$23),
IF(SUMIFS($W243:BY243,$W244:BY244,BY244)*SUMIFS(Taxes!$P$20:$P$29,Taxes!$Q$20:$Q$29,BY244)-SUMIFS($W245:BX245,$W244:BX244,BY244)&gt;0,SUMIFS($W243:BY243,$W244:BY244,BY244)*SUMIFS(Taxes!$P$20:$P$29,Taxes!$Q$20:$Q$29,BY244)-SUMIFS($W245:BX245,$W244:BX244,BY244),0))))</f>
        <v>1733752.5368011296</v>
      </c>
      <c r="BZ245" s="5">
        <f ca="1">IF(BZ$4="",0,
IF(BZ244=2,IF(Model!BZ$73*Taxes!$P$21-(Model!BZ$170+Model!BZ$231)&lt;Model!BZ$73*Taxes!$P$21*Taxes!$P$22,Model!BZ$73*Taxes!$P$21*Taxes!$P$22,Model!BZ$73*Taxes!$P$21-(Model!BZ$170+Model!BZ$231)),
IF(BZ244=3,MAX(Model!BZ$73*Taxes!$P$24,BZ243*Taxes!$P$23),
IF(SUMIFS($W243:BZ243,$W244:BZ244,BZ244)*SUMIFS(Taxes!$P$20:$P$29,Taxes!$Q$20:$Q$29,BZ244)-SUMIFS($W245:BY245,$W244:BY244,BZ244)&gt;0,SUMIFS($W243:BZ243,$W244:BZ244,BZ244)*SUMIFS(Taxes!$P$20:$P$29,Taxes!$Q$20:$Q$29,BZ244)-SUMIFS($W245:BY245,$W244:BY244,BZ244),0))))</f>
        <v>1707210.6370273232</v>
      </c>
      <c r="CA245" s="5">
        <f ca="1">IF(CA$4="",0,
IF(CA244=2,IF(Model!CA$73*Taxes!$P$21-(Model!CA$170+Model!CA$231)&lt;Model!CA$73*Taxes!$P$21*Taxes!$P$22,Model!CA$73*Taxes!$P$21*Taxes!$P$22,Model!CA$73*Taxes!$P$21-(Model!CA$170+Model!CA$231)),
IF(CA244=3,MAX(Model!CA$73*Taxes!$P$24,CA243*Taxes!$P$23),
IF(SUMIFS($W243:CA243,$W244:CA244,CA244)*SUMIFS(Taxes!$P$20:$P$29,Taxes!$Q$20:$Q$29,CA244)-SUMIFS($W245:BZ245,$W244:BZ244,CA244)&gt;0,SUMIFS($W243:CA243,$W244:CA244,CA244)*SUMIFS(Taxes!$P$20:$P$29,Taxes!$Q$20:$Q$29,CA244)-SUMIFS($W245:BZ245,$W244:BZ244,CA244),0))))</f>
        <v>1751311.43450284</v>
      </c>
      <c r="CB245" s="5">
        <f ca="1">IF(CB$4="",0,
IF(CB244=2,IF(Model!CB$73*Taxes!$P$21-(Model!CB$170+Model!CB$231)&lt;Model!CB$73*Taxes!$P$21*Taxes!$P$22,Model!CB$73*Taxes!$P$21*Taxes!$P$22,Model!CB$73*Taxes!$P$21-(Model!CB$170+Model!CB$231)),
IF(CB244=3,MAX(Model!CB$73*Taxes!$P$24,CB243*Taxes!$P$23),
IF(SUMIFS($W243:CB243,$W244:CB244,CB244)*SUMIFS(Taxes!$P$20:$P$29,Taxes!$Q$20:$Q$29,CB244)-SUMIFS($W245:CA245,$W244:CA244,CB244)&gt;0,SUMIFS($W243:CB243,$W244:CB244,CB244)*SUMIFS(Taxes!$P$20:$P$29,Taxes!$Q$20:$Q$29,CB244)-SUMIFS($W245:CA245,$W244:CA244,CB244),0))))</f>
        <v>1792097.8575405329</v>
      </c>
      <c r="CC245" s="5">
        <f ca="1">IF(CC$4="",0,
IF(CC244=2,IF(Model!CC$73*Taxes!$P$21-(Model!CC$170+Model!CC$231)&lt;Model!CC$73*Taxes!$P$21*Taxes!$P$22,Model!CC$73*Taxes!$P$21*Taxes!$P$22,Model!CC$73*Taxes!$P$21-(Model!CC$170+Model!CC$231)),
IF(CC244=3,MAX(Model!CC$73*Taxes!$P$24,CC243*Taxes!$P$23),
IF(SUMIFS($W243:CC243,$W244:CC244,CC244)*SUMIFS(Taxes!$P$20:$P$29,Taxes!$Q$20:$Q$29,CC244)-SUMIFS($W245:CB245,$W244:CB244,CC244)&gt;0,SUMIFS($W243:CC243,$W244:CC244,CC244)*SUMIFS(Taxes!$P$20:$P$29,Taxes!$Q$20:$Q$29,CC244)-SUMIFS($W245:CB245,$W244:CB244,CC244),0))))</f>
        <v>1771686.5311808959</v>
      </c>
      <c r="CD245" s="5">
        <f ca="1">IF(CD$4="",0,
IF(CD244=2,IF(Model!CD$73*Taxes!$P$21-(Model!CD$170+Model!CD$231)&lt;Model!CD$73*Taxes!$P$21*Taxes!$P$22,Model!CD$73*Taxes!$P$21*Taxes!$P$22,Model!CD$73*Taxes!$P$21-(Model!CD$170+Model!CD$231)),
IF(CD244=3,MAX(Model!CD$73*Taxes!$P$24,CD243*Taxes!$P$23),
IF(SUMIFS($W243:CD243,$W244:CD244,CD244)*SUMIFS(Taxes!$P$20:$P$29,Taxes!$Q$20:$Q$29,CD244)-SUMIFS($W245:CC245,$W244:CC244,CD244)&gt;0,SUMIFS($W243:CD243,$W244:CD244,CD244)*SUMIFS(Taxes!$P$20:$P$29,Taxes!$Q$20:$Q$29,CD244)-SUMIFS($W245:CC245,$W244:CC244,CD244),0))))</f>
        <v>1775011.9813652188</v>
      </c>
      <c r="CE245" s="5">
        <f ca="1">IF(CE$4="",0,
IF(CE244=2,IF(Model!CE$73*Taxes!$P$21-(Model!CE$170+Model!CE$231)&lt;Model!CE$73*Taxes!$P$21*Taxes!$P$22,Model!CE$73*Taxes!$P$21*Taxes!$P$22,Model!CE$73*Taxes!$P$21-(Model!CE$170+Model!CE$231)),
IF(CE244=3,MAX(Model!CE$73*Taxes!$P$24,CE243*Taxes!$P$23),
IF(SUMIFS($W243:CE243,$W244:CE244,CE244)*SUMIFS(Taxes!$P$20:$P$29,Taxes!$Q$20:$Q$29,CE244)-SUMIFS($W245:CD245,$W244:CD244,CE244)&gt;0,SUMIFS($W243:CE243,$W244:CE244,CE244)*SUMIFS(Taxes!$P$20:$P$29,Taxes!$Q$20:$Q$29,CE244)-SUMIFS($W245:CD245,$W244:CD244,CE244),0))))</f>
        <v>1778337.4315495342</v>
      </c>
      <c r="CF245" s="5">
        <f ca="1">IF(CF$4="",0,
IF(CF244=2,IF(Model!CF$73*Taxes!$P$21-(Model!CF$170+Model!CF$231)&lt;Model!CF$73*Taxes!$P$21*Taxes!$P$22,Model!CF$73*Taxes!$P$21*Taxes!$P$22,Model!CF$73*Taxes!$P$21-(Model!CF$170+Model!CF$231)),
IF(CF244=3,MAX(Model!CF$73*Taxes!$P$24,CF243*Taxes!$P$23),
IF(SUMIFS($W243:CF243,$W244:CF244,CF244)*SUMIFS(Taxes!$P$20:$P$29,Taxes!$Q$20:$Q$29,CF244)-SUMIFS($W245:CE245,$W244:CE244,CF244)&gt;0,SUMIFS($W243:CF243,$W244:CF244,CF244)*SUMIFS(Taxes!$P$20:$P$29,Taxes!$Q$20:$Q$29,CF244)-SUMIFS($W245:CE245,$W244:CE244,CF244),0))))</f>
        <v>0</v>
      </c>
    </row>
    <row r="247" spans="2:84" x14ac:dyDescent="0.3">
      <c r="B247" s="13">
        <f>ROW()</f>
        <v>247</v>
      </c>
      <c r="H247" s="1" t="s">
        <v>242</v>
      </c>
      <c r="M247" s="53" t="s">
        <v>18</v>
      </c>
      <c r="P247" s="72" t="str">
        <f>Lists!$AI$14</f>
        <v>PL</v>
      </c>
      <c r="U247" s="5">
        <f ca="1">SUM(INDIRECT(ADDRESS($B247,$X$2)&amp;":"&amp;ADDRESS($B247,$X$2-1+$P$8)))</f>
        <v>214594361.33538729</v>
      </c>
      <c r="X247" s="5">
        <f ca="1">X243-X245</f>
        <v>-702000</v>
      </c>
      <c r="Y247" s="5">
        <f t="shared" ref="Y247:CF247" ca="1" si="453">Y243-Y245</f>
        <v>-923000</v>
      </c>
      <c r="Z247" s="5">
        <f t="shared" ca="1" si="453"/>
        <v>-1118000</v>
      </c>
      <c r="AA247" s="5">
        <f t="shared" ca="1" si="453"/>
        <v>-1118000</v>
      </c>
      <c r="AB247" s="5">
        <f t="shared" ca="1" si="453"/>
        <v>-1118000</v>
      </c>
      <c r="AC247" s="5">
        <f t="shared" ca="1" si="453"/>
        <v>-1118000</v>
      </c>
      <c r="AD247" s="5">
        <f t="shared" ca="1" si="453"/>
        <v>-1137500</v>
      </c>
      <c r="AE247" s="5">
        <f t="shared" ca="1" si="453"/>
        <v>-1137500</v>
      </c>
      <c r="AF247" s="5">
        <f t="shared" ca="1" si="453"/>
        <v>-1137500</v>
      </c>
      <c r="AG247" s="5">
        <f t="shared" ca="1" si="453"/>
        <v>-1177410</v>
      </c>
      <c r="AH247" s="5">
        <f t="shared" ca="1" si="453"/>
        <v>-1218255</v>
      </c>
      <c r="AI247" s="5">
        <f t="shared" ca="1" si="453"/>
        <v>-1312133.3333333333</v>
      </c>
      <c r="AJ247" s="5">
        <f t="shared" ca="1" si="453"/>
        <v>-2177053.0485835555</v>
      </c>
      <c r="AK247" s="5">
        <f t="shared" ca="1" si="453"/>
        <v>-1734247.8961159778</v>
      </c>
      <c r="AL247" s="5">
        <f t="shared" ca="1" si="453"/>
        <v>-928818.33967510052</v>
      </c>
      <c r="AM247" s="5">
        <f t="shared" ca="1" si="453"/>
        <v>-628274.111689426</v>
      </c>
      <c r="AN247" s="5">
        <f t="shared" ca="1" si="453"/>
        <v>-140269.81707831309</v>
      </c>
      <c r="AO247" s="5">
        <f t="shared" ca="1" si="453"/>
        <v>347734.4775327961</v>
      </c>
      <c r="AP247" s="5">
        <f t="shared" ca="1" si="453"/>
        <v>621832.35508083471</v>
      </c>
      <c r="AQ247" s="5">
        <f t="shared" ca="1" si="453"/>
        <v>977451.16550671228</v>
      </c>
      <c r="AR247" s="5">
        <f t="shared" ca="1" si="453"/>
        <v>1433076.200336969</v>
      </c>
      <c r="AS247" s="5">
        <f t="shared" ca="1" si="453"/>
        <v>1686831.9361802912</v>
      </c>
      <c r="AT247" s="5">
        <f t="shared" ca="1" si="453"/>
        <v>2103698.1019285615</v>
      </c>
      <c r="AU247" s="5">
        <f t="shared" ca="1" si="453"/>
        <v>2526610.4046836938</v>
      </c>
      <c r="AV247" s="5">
        <f t="shared" ca="1" si="453"/>
        <v>2937462.5905340509</v>
      </c>
      <c r="AW247" s="5">
        <f t="shared" ca="1" si="453"/>
        <v>3360896.3053482492</v>
      </c>
      <c r="AX247" s="5">
        <f t="shared" ca="1" si="453"/>
        <v>3863296.152892312</v>
      </c>
      <c r="AY247" s="5">
        <f t="shared" ca="1" si="453"/>
        <v>4272248.0841567535</v>
      </c>
      <c r="AZ247" s="5">
        <f t="shared" ca="1" si="453"/>
        <v>4593490.4261911931</v>
      </c>
      <c r="BA247" s="5">
        <f t="shared" ca="1" si="453"/>
        <v>5002999.6482256204</v>
      </c>
      <c r="BB247" s="5">
        <f t="shared" ca="1" si="453"/>
        <v>5314611.703054362</v>
      </c>
      <c r="BC247" s="5">
        <f t="shared" ca="1" si="453"/>
        <v>5866915.8542548893</v>
      </c>
      <c r="BD247" s="5">
        <f t="shared" ca="1" si="453"/>
        <v>6279653.4973174715</v>
      </c>
      <c r="BE247" s="5">
        <f t="shared" ca="1" si="453"/>
        <v>6381016.4038556442</v>
      </c>
      <c r="BF247" s="5">
        <f t="shared" ca="1" si="453"/>
        <v>6393434.0514767151</v>
      </c>
      <c r="BG247" s="5">
        <f t="shared" ca="1" si="453"/>
        <v>6406238.1237892061</v>
      </c>
      <c r="BH247" s="5">
        <f t="shared" ca="1" si="453"/>
        <v>6283280.5608937312</v>
      </c>
      <c r="BI247" s="5">
        <f t="shared" ca="1" si="453"/>
        <v>6442917.9917111211</v>
      </c>
      <c r="BJ247" s="5">
        <f t="shared" ca="1" si="453"/>
        <v>6595666.2711972939</v>
      </c>
      <c r="BK247" s="5">
        <f t="shared" ca="1" si="453"/>
        <v>6607615.4119089348</v>
      </c>
      <c r="BL247" s="5">
        <f t="shared" ca="1" si="453"/>
        <v>6620549.9355837414</v>
      </c>
      <c r="BM247" s="5">
        <f t="shared" ca="1" si="453"/>
        <v>6633484.4592585405</v>
      </c>
      <c r="BN247" s="5">
        <f t="shared" ca="1" si="453"/>
        <v>6537823.7681993619</v>
      </c>
      <c r="BO247" s="5">
        <f t="shared" ca="1" si="453"/>
        <v>6702884.2583979424</v>
      </c>
      <c r="BP247" s="5">
        <f t="shared" ca="1" si="453"/>
        <v>6768115.4486920163</v>
      </c>
      <c r="BQ247" s="5">
        <f t="shared" ca="1" si="453"/>
        <v>6780090.0469495077</v>
      </c>
      <c r="BR247" s="5">
        <f t="shared" ca="1" si="453"/>
        <v>6793151.2327968515</v>
      </c>
      <c r="BS247" s="5">
        <f t="shared" ca="1" si="453"/>
        <v>6806212.418644188</v>
      </c>
      <c r="BT247" s="5">
        <f t="shared" ca="1" si="453"/>
        <v>6671815.6667863568</v>
      </c>
      <c r="BU247" s="5">
        <f t="shared" ca="1" si="453"/>
        <v>6842463.2330774739</v>
      </c>
      <c r="BV247" s="5">
        <f t="shared" ca="1" si="453"/>
        <v>6896651.942997301</v>
      </c>
      <c r="BW247" s="5">
        <f t="shared" ca="1" si="453"/>
        <v>6908642.6926334091</v>
      </c>
      <c r="BX247" s="5">
        <f t="shared" ca="1" si="453"/>
        <v>6921826.4199189674</v>
      </c>
      <c r="BY247" s="5">
        <f t="shared" ca="1" si="453"/>
        <v>6935010.1472045332</v>
      </c>
      <c r="BZ247" s="5">
        <f t="shared" ca="1" si="453"/>
        <v>6828842.5481093023</v>
      </c>
      <c r="CA247" s="5">
        <f t="shared" ca="1" si="453"/>
        <v>7005245.738011349</v>
      </c>
      <c r="CB247" s="5">
        <f t="shared" ca="1" si="453"/>
        <v>7168391.4301621523</v>
      </c>
      <c r="CC247" s="5">
        <f t="shared" ca="1" si="453"/>
        <v>7086746.1247235909</v>
      </c>
      <c r="CD247" s="5">
        <f t="shared" ca="1" si="453"/>
        <v>7100047.9254608676</v>
      </c>
      <c r="CE247" s="5">
        <f t="shared" ca="1" si="453"/>
        <v>7113349.7261981312</v>
      </c>
      <c r="CF247" s="5">
        <f t="shared" ca="1" si="453"/>
        <v>0</v>
      </c>
    </row>
    <row r="249" spans="2:84" x14ac:dyDescent="0.3">
      <c r="B249" s="13">
        <f>ROW()</f>
        <v>249</v>
      </c>
      <c r="H249" s="1" t="s">
        <v>243</v>
      </c>
      <c r="M249" s="53" t="s">
        <v>18</v>
      </c>
      <c r="P249" s="72" t="str">
        <f>Lists!$AI$10</f>
        <v>CF(-)</v>
      </c>
      <c r="U249" s="5">
        <f ca="1">SUM(INDIRECT(ADDRESS($B249,$X$2)&amp;":"&amp;ADDRESS($B249,$X$2-1+$P$8)))</f>
        <v>58384759.096390232</v>
      </c>
      <c r="X249" s="108">
        <f ca="1">IF(X$4="",0,IF((SUMIFS($W245:W245,$W$1:W$1,"&lt;="&amp;(X$1-(MONTH(X$4)-3*INT((MONTH(X$4)-1)/3))))-SUMIFS($W249:W249,$W$1:W$1,"&lt;="&amp;(X$1-(MONTH(X$4)-3*INT((MONTH(X$4)-1)/3))-3)))&gt;0,
(SUMIFS($W245:W245,$W$1:W$1,"&lt;="&amp;(X$1-(MONTH(X$4)-3*INT((MONTH(X$4)-1)/3))))-SUMIFS($W249:W249,$W$1:W$1,"&lt;="&amp;(X$1-(MONTH(X$4)-3*INT((MONTH(X$4)-1)/3))-3)))/3,0))</f>
        <v>0</v>
      </c>
      <c r="Y249" s="5">
        <f ca="1">IF(Y$4="",0,IF((SUMIFS($W245:X245,$W$1:X$1,"&lt;="&amp;(Y$1-(MONTH(Y$4)-3*INT((MONTH(Y$4)-1)/3))))-SUMIFS($W249:X249,$W$1:X$1,"&lt;="&amp;(Y$1-(MONTH(Y$4)-3*INT((MONTH(Y$4)-1)/3))-3)))&gt;0,
(SUMIFS($W245:X245,$W$1:X$1,"&lt;="&amp;(Y$1-(MONTH(Y$4)-3*INT((MONTH(Y$4)-1)/3))))-SUMIFS($W249:X249,$W$1:X$1,"&lt;="&amp;(Y$1-(MONTH(Y$4)-3*INT((MONTH(Y$4)-1)/3))-3)))/3,0))</f>
        <v>0</v>
      </c>
      <c r="Z249" s="5">
        <f ca="1">IF(Z$4="",0,IF((SUMIFS($W245:Y245,$W$1:Y$1,"&lt;="&amp;(Z$1-(MONTH(Z$4)-3*INT((MONTH(Z$4)-1)/3))))-SUMIFS($W249:Y249,$W$1:Y$1,"&lt;="&amp;(Z$1-(MONTH(Z$4)-3*INT((MONTH(Z$4)-1)/3))-3)))&gt;0,
(SUMIFS($W245:Y245,$W$1:Y$1,"&lt;="&amp;(Z$1-(MONTH(Z$4)-3*INT((MONTH(Z$4)-1)/3))))-SUMIFS($W249:Y249,$W$1:Y$1,"&lt;="&amp;(Z$1-(MONTH(Z$4)-3*INT((MONTH(Z$4)-1)/3))-3)))/3,0))</f>
        <v>0</v>
      </c>
      <c r="AA249" s="5">
        <f ca="1">IF(AA$4="",0,IF((SUMIFS($W245:Z245,$W$1:Z$1,"&lt;="&amp;(AA$1-(MONTH(AA$4)-3*INT((MONTH(AA$4)-1)/3))))-SUMIFS($W249:Z249,$W$1:Z$1,"&lt;="&amp;(AA$1-(MONTH(AA$4)-3*INT((MONTH(AA$4)-1)/3))-3)))&gt;0,
(SUMIFS($W245:Z245,$W$1:Z$1,"&lt;="&amp;(AA$1-(MONTH(AA$4)-3*INT((MONTH(AA$4)-1)/3))))-SUMIFS($W249:Z249,$W$1:Z$1,"&lt;="&amp;(AA$1-(MONTH(AA$4)-3*INT((MONTH(AA$4)-1)/3))-3)))/3,0))</f>
        <v>0</v>
      </c>
      <c r="AB249" s="5">
        <f ca="1">IF(AB$4="",0,IF((SUMIFS($W245:AA245,$W$1:AA$1,"&lt;="&amp;(AB$1-(MONTH(AB$4)-3*INT((MONTH(AB$4)-1)/3))))-SUMIFS($W249:AA249,$W$1:AA$1,"&lt;="&amp;(AB$1-(MONTH(AB$4)-3*INT((MONTH(AB$4)-1)/3))-3)))&gt;0,
(SUMIFS($W245:AA245,$W$1:AA$1,"&lt;="&amp;(AB$1-(MONTH(AB$4)-3*INT((MONTH(AB$4)-1)/3))))-SUMIFS($W249:AA249,$W$1:AA$1,"&lt;="&amp;(AB$1-(MONTH(AB$4)-3*INT((MONTH(AB$4)-1)/3))-3)))/3,0))</f>
        <v>0</v>
      </c>
      <c r="AC249" s="5">
        <f ca="1">IF(AC$4="",0,IF((SUMIFS($W245:AB245,$W$1:AB$1,"&lt;="&amp;(AC$1-(MONTH(AC$4)-3*INT((MONTH(AC$4)-1)/3))))-SUMIFS($W249:AB249,$W$1:AB$1,"&lt;="&amp;(AC$1-(MONTH(AC$4)-3*INT((MONTH(AC$4)-1)/3))-3)))&gt;0,
(SUMIFS($W245:AB245,$W$1:AB$1,"&lt;="&amp;(AC$1-(MONTH(AC$4)-3*INT((MONTH(AC$4)-1)/3))))-SUMIFS($W249:AB249,$W$1:AB$1,"&lt;="&amp;(AC$1-(MONTH(AC$4)-3*INT((MONTH(AC$4)-1)/3))-3)))/3,0))</f>
        <v>0</v>
      </c>
      <c r="AD249" s="5">
        <f ca="1">IF(AD$4="",0,IF((SUMIFS($W245:AC245,$W$1:AC$1,"&lt;="&amp;(AD$1-(MONTH(AD$4)-3*INT((MONTH(AD$4)-1)/3))))-SUMIFS($W249:AC249,$W$1:AC$1,"&lt;="&amp;(AD$1-(MONTH(AD$4)-3*INT((MONTH(AD$4)-1)/3))-3)))&gt;0,
(SUMIFS($W245:AC245,$W$1:AC$1,"&lt;="&amp;(AD$1-(MONTH(AD$4)-3*INT((MONTH(AD$4)-1)/3))))-SUMIFS($W249:AC249,$W$1:AC$1,"&lt;="&amp;(AD$1-(MONTH(AD$4)-3*INT((MONTH(AD$4)-1)/3))-3)))/3,0))</f>
        <v>0</v>
      </c>
      <c r="AE249" s="5">
        <f ca="1">IF(AE$4="",0,IF((SUMIFS($W245:AD245,$W$1:AD$1,"&lt;="&amp;(AE$1-(MONTH(AE$4)-3*INT((MONTH(AE$4)-1)/3))))-SUMIFS($W249:AD249,$W$1:AD$1,"&lt;="&amp;(AE$1-(MONTH(AE$4)-3*INT((MONTH(AE$4)-1)/3))-3)))&gt;0,
(SUMIFS($W245:AD245,$W$1:AD$1,"&lt;="&amp;(AE$1-(MONTH(AE$4)-3*INT((MONTH(AE$4)-1)/3))))-SUMIFS($W249:AD249,$W$1:AD$1,"&lt;="&amp;(AE$1-(MONTH(AE$4)-3*INT((MONTH(AE$4)-1)/3))-3)))/3,0))</f>
        <v>0</v>
      </c>
      <c r="AF249" s="5">
        <f ca="1">IF(AF$4="",0,IF((SUMIFS($W245:AE245,$W$1:AE$1,"&lt;="&amp;(AF$1-(MONTH(AF$4)-3*INT((MONTH(AF$4)-1)/3))))-SUMIFS($W249:AE249,$W$1:AE$1,"&lt;="&amp;(AF$1-(MONTH(AF$4)-3*INT((MONTH(AF$4)-1)/3))-3)))&gt;0,
(SUMIFS($W245:AE245,$W$1:AE$1,"&lt;="&amp;(AF$1-(MONTH(AF$4)-3*INT((MONTH(AF$4)-1)/3))))-SUMIFS($W249:AE249,$W$1:AE$1,"&lt;="&amp;(AF$1-(MONTH(AF$4)-3*INT((MONTH(AF$4)-1)/3))-3)))/3,0))</f>
        <v>0</v>
      </c>
      <c r="AG249" s="5">
        <f ca="1">IF(AG$4="",0,IF((SUMIFS($W245:AF245,$W$1:AF$1,"&lt;="&amp;(AG$1-(MONTH(AG$4)-3*INT((MONTH(AG$4)-1)/3))))-SUMIFS($W249:AF249,$W$1:AF$1,"&lt;="&amp;(AG$1-(MONTH(AG$4)-3*INT((MONTH(AG$4)-1)/3))-3)))&gt;0,
(SUMIFS($W245:AF245,$W$1:AF$1,"&lt;="&amp;(AG$1-(MONTH(AG$4)-3*INT((MONTH(AG$4)-1)/3))))-SUMIFS($W249:AF249,$W$1:AF$1,"&lt;="&amp;(AG$1-(MONTH(AG$4)-3*INT((MONTH(AG$4)-1)/3))-3)))/3,0))</f>
        <v>0</v>
      </c>
      <c r="AH249" s="5">
        <f ca="1">IF(AH$4="",0,IF((SUMIFS($W245:AG245,$W$1:AG$1,"&lt;="&amp;(AH$1-(MONTH(AH$4)-3*INT((MONTH(AH$4)-1)/3))))-SUMIFS($W249:AG249,$W$1:AG$1,"&lt;="&amp;(AH$1-(MONTH(AH$4)-3*INT((MONTH(AH$4)-1)/3))-3)))&gt;0,
(SUMIFS($W245:AG245,$W$1:AG$1,"&lt;="&amp;(AH$1-(MONTH(AH$4)-3*INT((MONTH(AH$4)-1)/3))))-SUMIFS($W249:AG249,$W$1:AG$1,"&lt;="&amp;(AH$1-(MONTH(AH$4)-3*INT((MONTH(AH$4)-1)/3))-3)))/3,0))</f>
        <v>0</v>
      </c>
      <c r="AI249" s="5">
        <f ca="1">IF(AI$4="",0,IF((SUMIFS($W245:AH245,$W$1:AH$1,"&lt;="&amp;(AI$1-(MONTH(AI$4)-3*INT((MONTH(AI$4)-1)/3))))-SUMIFS($W249:AH249,$W$1:AH$1,"&lt;="&amp;(AI$1-(MONTH(AI$4)-3*INT((MONTH(AI$4)-1)/3))-3)))&gt;0,
(SUMIFS($W245:AH245,$W$1:AH$1,"&lt;="&amp;(AI$1-(MONTH(AI$4)-3*INT((MONTH(AI$4)-1)/3))))-SUMIFS($W249:AH249,$W$1:AH$1,"&lt;="&amp;(AI$1-(MONTH(AI$4)-3*INT((MONTH(AI$4)-1)/3))-3)))/3,0))</f>
        <v>0</v>
      </c>
      <c r="AJ249" s="5">
        <f ca="1">IF(AJ$4="",0,IF((SUMIFS($W245:AI245,$W$1:AI$1,"&lt;="&amp;(AJ$1-(MONTH(AJ$4)-3*INT((MONTH(AJ$4)-1)/3))))-SUMIFS($W249:AI249,$W$1:AI$1,"&lt;="&amp;(AJ$1-(MONTH(AJ$4)-3*INT((MONTH(AJ$4)-1)/3))-3)))&gt;0,
(SUMIFS($W245:AI245,$W$1:AI$1,"&lt;="&amp;(AJ$1-(MONTH(AJ$4)-3*INT((MONTH(AJ$4)-1)/3))))-SUMIFS($W249:AI249,$W$1:AI$1,"&lt;="&amp;(AJ$1-(MONTH(AJ$4)-3*INT((MONTH(AJ$4)-1)/3))-3)))/3,0))</f>
        <v>0</v>
      </c>
      <c r="AK249" s="5">
        <f ca="1">IF(AK$4="",0,IF((SUMIFS($W245:AJ245,$W$1:AJ$1,"&lt;="&amp;(AK$1-(MONTH(AK$4)-3*INT((MONTH(AK$4)-1)/3))))-SUMIFS($W249:AJ249,$W$1:AJ$1,"&lt;="&amp;(AK$1-(MONTH(AK$4)-3*INT((MONTH(AK$4)-1)/3))-3)))&gt;0,
(SUMIFS($W245:AJ245,$W$1:AJ$1,"&lt;="&amp;(AK$1-(MONTH(AK$4)-3*INT((MONTH(AK$4)-1)/3))))-SUMIFS($W249:AJ249,$W$1:AJ$1,"&lt;="&amp;(AK$1-(MONTH(AK$4)-3*INT((MONTH(AK$4)-1)/3))-3)))/3,0))</f>
        <v>0</v>
      </c>
      <c r="AL249" s="5">
        <f ca="1">IF(AL$4="",0,IF((SUMIFS($W245:AK245,$W$1:AK$1,"&lt;="&amp;(AL$1-(MONTH(AL$4)-3*INT((MONTH(AL$4)-1)/3))))-SUMIFS($W249:AK249,$W$1:AK$1,"&lt;="&amp;(AL$1-(MONTH(AL$4)-3*INT((MONTH(AL$4)-1)/3))-3)))&gt;0,
(SUMIFS($W245:AK245,$W$1:AK$1,"&lt;="&amp;(AL$1-(MONTH(AL$4)-3*INT((MONTH(AL$4)-1)/3))))-SUMIFS($W249:AK249,$W$1:AK$1,"&lt;="&amp;(AL$1-(MONTH(AL$4)-3*INT((MONTH(AL$4)-1)/3))-3)))/3,0))</f>
        <v>0</v>
      </c>
      <c r="AM249" s="5">
        <f ca="1">IF(AM$4="",0,IF((SUMIFS($W245:AL245,$W$1:AL$1,"&lt;="&amp;(AM$1-(MONTH(AM$4)-3*INT((MONTH(AM$4)-1)/3))))-SUMIFS($W249:AL249,$W$1:AL$1,"&lt;="&amp;(AM$1-(MONTH(AM$4)-3*INT((MONTH(AM$4)-1)/3))-3)))&gt;0,
(SUMIFS($W245:AL245,$W$1:AL$1,"&lt;="&amp;(AM$1-(MONTH(AM$4)-3*INT((MONTH(AM$4)-1)/3))))-SUMIFS($W249:AL249,$W$1:AL$1,"&lt;="&amp;(AM$1-(MONTH(AM$4)-3*INT((MONTH(AM$4)-1)/3))-3)))/3,0))</f>
        <v>29932.926920400001</v>
      </c>
      <c r="AN249" s="5">
        <f ca="1">IF(AN$4="",0,IF((SUMIFS($W245:AM245,$W$1:AM$1,"&lt;="&amp;(AN$1-(MONTH(AN$4)-3*INT((MONTH(AN$4)-1)/3))))-SUMIFS($W249:AM249,$W$1:AM$1,"&lt;="&amp;(AN$1-(MONTH(AN$4)-3*INT((MONTH(AN$4)-1)/3))-3)))&gt;0,
(SUMIFS($W245:AM245,$W$1:AM$1,"&lt;="&amp;(AN$1-(MONTH(AN$4)-3*INT((MONTH(AN$4)-1)/3))))-SUMIFS($W249:AM249,$W$1:AM$1,"&lt;="&amp;(AN$1-(MONTH(AN$4)-3*INT((MONTH(AN$4)-1)/3))-3)))/3,0))</f>
        <v>29932.926920400001</v>
      </c>
      <c r="AO249" s="5">
        <f ca="1">IF(AO$4="",0,IF((SUMIFS($W245:AN245,$W$1:AN$1,"&lt;="&amp;(AO$1-(MONTH(AO$4)-3*INT((MONTH(AO$4)-1)/3))))-SUMIFS($W249:AN249,$W$1:AN$1,"&lt;="&amp;(AO$1-(MONTH(AO$4)-3*INT((MONTH(AO$4)-1)/3))-3)))&gt;0,
(SUMIFS($W245:AN245,$W$1:AN$1,"&lt;="&amp;(AO$1-(MONTH(AO$4)-3*INT((MONTH(AO$4)-1)/3))))-SUMIFS($W249:AN249,$W$1:AN$1,"&lt;="&amp;(AO$1-(MONTH(AO$4)-3*INT((MONTH(AO$4)-1)/3))-3)))/3,0))</f>
        <v>29932.926920400001</v>
      </c>
      <c r="AP249" s="5">
        <f ca="1">IF(AP$4="",0,IF((SUMIFS($W245:AO245,$W$1:AO$1,"&lt;="&amp;(AP$1-(MONTH(AP$4)-3*INT((MONTH(AP$4)-1)/3))))-SUMIFS($W249:AO249,$W$1:AO$1,"&lt;="&amp;(AP$1-(MONTH(AP$4)-3*INT((MONTH(AP$4)-1)/3))-3)))&gt;0,
(SUMIFS($W245:AO245,$W$1:AO$1,"&lt;="&amp;(AP$1-(MONTH(AP$4)-3*INT((MONTH(AP$4)-1)/3))))-SUMIFS($W249:AO249,$W$1:AO$1,"&lt;="&amp;(AP$1-(MONTH(AP$4)-3*INT((MONTH(AP$4)-1)/3))-3)))/3,0))</f>
        <v>29932.926920400001</v>
      </c>
      <c r="AQ249" s="5">
        <f ca="1">IF(AQ$4="",0,IF((SUMIFS($W245:AP245,$W$1:AP$1,"&lt;="&amp;(AQ$1-(MONTH(AQ$4)-3*INT((MONTH(AQ$4)-1)/3))))-SUMIFS($W249:AP249,$W$1:AP$1,"&lt;="&amp;(AQ$1-(MONTH(AQ$4)-3*INT((MONTH(AQ$4)-1)/3))-3)))&gt;0,
(SUMIFS($W245:AP245,$W$1:AP$1,"&lt;="&amp;(AQ$1-(MONTH(AQ$4)-3*INT((MONTH(AQ$4)-1)/3))))-SUMIFS($W249:AP249,$W$1:AP$1,"&lt;="&amp;(AQ$1-(MONTH(AQ$4)-3*INT((MONTH(AQ$4)-1)/3))-3)))/3,0))</f>
        <v>29932.926920400001</v>
      </c>
      <c r="AR249" s="5">
        <f ca="1">IF(AR$4="",0,IF((SUMIFS($W245:AQ245,$W$1:AQ$1,"&lt;="&amp;(AR$1-(MONTH(AR$4)-3*INT((MONTH(AR$4)-1)/3))))-SUMIFS($W249:AQ249,$W$1:AQ$1,"&lt;="&amp;(AR$1-(MONTH(AR$4)-3*INT((MONTH(AR$4)-1)/3))-3)))&gt;0,
(SUMIFS($W245:AQ245,$W$1:AQ$1,"&lt;="&amp;(AR$1-(MONTH(AR$4)-3*INT((MONTH(AR$4)-1)/3))))-SUMIFS($W249:AQ249,$W$1:AQ$1,"&lt;="&amp;(AR$1-(MONTH(AR$4)-3*INT((MONTH(AR$4)-1)/3))-3)))/3,0))</f>
        <v>29932.926920400001</v>
      </c>
      <c r="AS249" s="5">
        <f ca="1">IF(AS$4="",0,IF((SUMIFS($W245:AR245,$W$1:AR$1,"&lt;="&amp;(AS$1-(MONTH(AS$4)-3*INT((MONTH(AS$4)-1)/3))))-SUMIFS($W249:AR249,$W$1:AR$1,"&lt;="&amp;(AS$1-(MONTH(AS$4)-3*INT((MONTH(AS$4)-1)/3))-3)))&gt;0,
(SUMIFS($W245:AR245,$W$1:AR$1,"&lt;="&amp;(AS$1-(MONTH(AS$4)-3*INT((MONTH(AS$4)-1)/3))))-SUMIFS($W249:AR249,$W$1:AR$1,"&lt;="&amp;(AS$1-(MONTH(AS$4)-3*INT((MONTH(AS$4)-1)/3))-3)))/3,0))</f>
        <v>217629.1891407978</v>
      </c>
      <c r="AT249" s="5">
        <f ca="1">IF(AT$4="",0,IF((SUMIFS($W245:AS245,$W$1:AS$1,"&lt;="&amp;(AT$1-(MONTH(AT$4)-3*INT((MONTH(AT$4)-1)/3))))-SUMIFS($W249:AS249,$W$1:AS$1,"&lt;="&amp;(AT$1-(MONTH(AT$4)-3*INT((MONTH(AT$4)-1)/3))-3)))&gt;0,
(SUMIFS($W245:AS245,$W$1:AS$1,"&lt;="&amp;(AT$1-(MONTH(AT$4)-3*INT((MONTH(AT$4)-1)/3))))-SUMIFS($W249:AS249,$W$1:AS$1,"&lt;="&amp;(AT$1-(MONTH(AT$4)-3*INT((MONTH(AT$4)-1)/3))-3)))/3,0))</f>
        <v>217629.1891407978</v>
      </c>
      <c r="AU249" s="5">
        <f ca="1">IF(AU$4="",0,IF((SUMIFS($W245:AT245,$W$1:AT$1,"&lt;="&amp;(AU$1-(MONTH(AU$4)-3*INT((MONTH(AU$4)-1)/3))))-SUMIFS($W249:AT249,$W$1:AT$1,"&lt;="&amp;(AU$1-(MONTH(AU$4)-3*INT((MONTH(AU$4)-1)/3))-3)))&gt;0,
(SUMIFS($W245:AT245,$W$1:AT$1,"&lt;="&amp;(AU$1-(MONTH(AU$4)-3*INT((MONTH(AU$4)-1)/3))))-SUMIFS($W249:AT249,$W$1:AT$1,"&lt;="&amp;(AU$1-(MONTH(AU$4)-3*INT((MONTH(AU$4)-1)/3))-3)))/3,0))</f>
        <v>217629.1891407978</v>
      </c>
      <c r="AV249" s="5">
        <f ca="1">IF(AV$4="",0,IF((SUMIFS($W245:AU245,$W$1:AU$1,"&lt;="&amp;(AV$1-(MONTH(AV$4)-3*INT((MONTH(AV$4)-1)/3))))-SUMIFS($W249:AU249,$W$1:AU$1,"&lt;="&amp;(AV$1-(MONTH(AV$4)-3*INT((MONTH(AV$4)-1)/3))-3)))&gt;0,
(SUMIFS($W245:AU245,$W$1:AU$1,"&lt;="&amp;(AV$1-(MONTH(AV$4)-3*INT((MONTH(AV$4)-1)/3))))-SUMIFS($W249:AU249,$W$1:AU$1,"&lt;="&amp;(AV$1-(MONTH(AV$4)-3*INT((MONTH(AV$4)-1)/3))-3)))/3,0))</f>
        <v>714124.63245310995</v>
      </c>
      <c r="AW249" s="5">
        <f ca="1">IF(AW$4="",0,IF((SUMIFS($W245:AV245,$W$1:AV$1,"&lt;="&amp;(AW$1-(MONTH(AW$4)-3*INT((MONTH(AW$4)-1)/3))))-SUMIFS($W249:AV249,$W$1:AV$1,"&lt;="&amp;(AW$1-(MONTH(AW$4)-3*INT((MONTH(AW$4)-1)/3))-3)))&gt;0,
(SUMIFS($W245:AV245,$W$1:AV$1,"&lt;="&amp;(AW$1-(MONTH(AW$4)-3*INT((MONTH(AW$4)-1)/3))))-SUMIFS($W249:AV249,$W$1:AV$1,"&lt;="&amp;(AW$1-(MONTH(AW$4)-3*INT((MONTH(AW$4)-1)/3))-3)))/3,0))</f>
        <v>714124.63245310995</v>
      </c>
      <c r="AX249" s="5">
        <f ca="1">IF(AX$4="",0,IF((SUMIFS($W245:AW245,$W$1:AW$1,"&lt;="&amp;(AX$1-(MONTH(AX$4)-3*INT((MONTH(AX$4)-1)/3))))-SUMIFS($W249:AW249,$W$1:AW$1,"&lt;="&amp;(AX$1-(MONTH(AX$4)-3*INT((MONTH(AX$4)-1)/3))-3)))&gt;0,
(SUMIFS($W245:AW245,$W$1:AW$1,"&lt;="&amp;(AX$1-(MONTH(AX$4)-3*INT((MONTH(AX$4)-1)/3))))-SUMIFS($W249:AW249,$W$1:AW$1,"&lt;="&amp;(AX$1-(MONTH(AX$4)-3*INT((MONTH(AX$4)-1)/3))-3)))/3,0))</f>
        <v>714124.63245310995</v>
      </c>
      <c r="AY249" s="5">
        <f ca="1">IF(AY$4="",0,IF((SUMIFS($W245:AX245,$W$1:AX$1,"&lt;="&amp;(AY$1-(MONTH(AY$4)-3*INT((MONTH(AY$4)-1)/3))))-SUMIFS($W249:AX249,$W$1:AX$1,"&lt;="&amp;(AY$1-(MONTH(AY$4)-3*INT((MONTH(AY$4)-1)/3))-3)))&gt;0,
(SUMIFS($W245:AX245,$W$1:AX$1,"&lt;="&amp;(AY$1-(MONTH(AY$4)-3*INT((MONTH(AY$4)-1)/3))))-SUMIFS($W249:AX249,$W$1:AX$1,"&lt;="&amp;(AY$1-(MONTH(AY$4)-3*INT((MONTH(AY$4)-1)/3))-3)))/3,0))</f>
        <v>1343300.0307101964</v>
      </c>
      <c r="AZ249" s="5">
        <f ca="1">IF(AZ$4="",0,IF((SUMIFS($W245:AY245,$W$1:AY$1,"&lt;="&amp;(AZ$1-(MONTH(AZ$4)-3*INT((MONTH(AZ$4)-1)/3))))-SUMIFS($W249:AY249,$W$1:AY$1,"&lt;="&amp;(AZ$1-(MONTH(AZ$4)-3*INT((MONTH(AZ$4)-1)/3))-3)))&gt;0,
(SUMIFS($W245:AY245,$W$1:AY$1,"&lt;="&amp;(AZ$1-(MONTH(AZ$4)-3*INT((MONTH(AZ$4)-1)/3))))-SUMIFS($W249:AY249,$W$1:AY$1,"&lt;="&amp;(AZ$1-(MONTH(AZ$4)-3*INT((MONTH(AZ$4)-1)/3))-3)))/3,0))</f>
        <v>1343300.0307101964</v>
      </c>
      <c r="BA249" s="5">
        <f ca="1">IF(BA$4="",0,IF((SUMIFS($W245:AZ245,$W$1:AZ$1,"&lt;="&amp;(BA$1-(MONTH(BA$4)-3*INT((MONTH(BA$4)-1)/3))))-SUMIFS($W249:AZ249,$W$1:AZ$1,"&lt;="&amp;(BA$1-(MONTH(BA$4)-3*INT((MONTH(BA$4)-1)/3))-3)))&gt;0,
(SUMIFS($W245:AZ245,$W$1:AZ$1,"&lt;="&amp;(BA$1-(MONTH(BA$4)-3*INT((MONTH(BA$4)-1)/3))))-SUMIFS($W249:AZ249,$W$1:AZ$1,"&lt;="&amp;(BA$1-(MONTH(BA$4)-3*INT((MONTH(BA$4)-1)/3))-3)))/3,0))</f>
        <v>1343300.0307101964</v>
      </c>
      <c r="BB249" s="5">
        <f ca="1">IF(BB$4="",0,IF((SUMIFS($W245:BA245,$W$1:BA$1,"&lt;="&amp;(BB$1-(MONTH(BB$4)-3*INT((MONTH(BB$4)-1)/3))))-SUMIFS($W249:BA249,$W$1:BA$1,"&lt;="&amp;(BB$1-(MONTH(BB$4)-3*INT((MONTH(BB$4)-1)/3))-3)))&gt;0,
(SUMIFS($W245:BA245,$W$1:BA$1,"&lt;="&amp;(BB$1-(MONTH(BB$4)-3*INT((MONTH(BB$4)-1)/3))))-SUMIFS($W249:BA249,$W$1:BA$1,"&lt;="&amp;(BB$1-(MONTH(BB$4)-3*INT((MONTH(BB$4)-1)/3))-3)))/3,0))</f>
        <v>1784903.5781382173</v>
      </c>
      <c r="BC249" s="5">
        <f ca="1">IF(BC$4="",0,IF((SUMIFS($W245:BB245,$W$1:BB$1,"&lt;="&amp;(BC$1-(MONTH(BC$4)-3*INT((MONTH(BC$4)-1)/3))))-SUMIFS($W249:BB249,$W$1:BB$1,"&lt;="&amp;(BC$1-(MONTH(BC$4)-3*INT((MONTH(BC$4)-1)/3))-3)))&gt;0,
(SUMIFS($W245:BB245,$W$1:BB$1,"&lt;="&amp;(BC$1-(MONTH(BC$4)-3*INT((MONTH(BC$4)-1)/3))))-SUMIFS($W249:BB249,$W$1:BB$1,"&lt;="&amp;(BC$1-(MONTH(BC$4)-3*INT((MONTH(BC$4)-1)/3))-3)))/3,0))</f>
        <v>1784903.5781382173</v>
      </c>
      <c r="BD249" s="5">
        <f ca="1">IF(BD$4="",0,IF((SUMIFS($W245:BC245,$W$1:BC$1,"&lt;="&amp;(BD$1-(MONTH(BD$4)-3*INT((MONTH(BD$4)-1)/3))))-SUMIFS($W249:BC249,$W$1:BC$1,"&lt;="&amp;(BD$1-(MONTH(BD$4)-3*INT((MONTH(BD$4)-1)/3))-3)))&gt;0,
(SUMIFS($W245:BC245,$W$1:BC$1,"&lt;="&amp;(BD$1-(MONTH(BD$4)-3*INT((MONTH(BD$4)-1)/3))))-SUMIFS($W249:BC249,$W$1:BC$1,"&lt;="&amp;(BD$1-(MONTH(BD$4)-3*INT((MONTH(BD$4)-1)/3))-3)))/3,0))</f>
        <v>1784903.5781382173</v>
      </c>
      <c r="BE249" s="5">
        <f ca="1">IF(BE$4="",0,IF((SUMIFS($W245:BD245,$W$1:BD$1,"&lt;="&amp;(BE$1-(MONTH(BE$4)-3*INT((MONTH(BE$4)-1)/3))))-SUMIFS($W249:BD249,$W$1:BD$1,"&lt;="&amp;(BE$1-(MONTH(BE$4)-3*INT((MONTH(BE$4)-1)/3))-3)))&gt;0,
(SUMIFS($W245:BD245,$W$1:BD$1,"&lt;="&amp;(BE$1-(MONTH(BE$4)-3*INT((MONTH(BE$4)-1)/3))))-SUMIFS($W249:BD249,$W$1:BD$1,"&lt;="&amp;(BE$1-(MONTH(BE$4)-3*INT((MONTH(BE$4)-1)/3))-3)))/3,0))</f>
        <v>1896701.9686469149</v>
      </c>
      <c r="BF249" s="5">
        <f ca="1">IF(BF$4="",0,IF((SUMIFS($W245:BE245,$W$1:BE$1,"&lt;="&amp;(BF$1-(MONTH(BF$4)-3*INT((MONTH(BF$4)-1)/3))))-SUMIFS($W249:BE249,$W$1:BE$1,"&lt;="&amp;(BF$1-(MONTH(BF$4)-3*INT((MONTH(BF$4)-1)/3))-3)))&gt;0,
(SUMIFS($W245:BE245,$W$1:BE$1,"&lt;="&amp;(BF$1-(MONTH(BF$4)-3*INT((MONTH(BF$4)-1)/3))))-SUMIFS($W249:BE249,$W$1:BE$1,"&lt;="&amp;(BF$1-(MONTH(BF$4)-3*INT((MONTH(BF$4)-1)/3))-3)))/3,0))</f>
        <v>1896701.9686469149</v>
      </c>
      <c r="BG249" s="5">
        <f ca="1">IF(BG$4="",0,IF((SUMIFS($W245:BF245,$W$1:BF$1,"&lt;="&amp;(BG$1-(MONTH(BG$4)-3*INT((MONTH(BG$4)-1)/3))))-SUMIFS($W249:BF249,$W$1:BF$1,"&lt;="&amp;(BG$1-(MONTH(BG$4)-3*INT((MONTH(BG$4)-1)/3))-3)))&gt;0,
(SUMIFS($W245:BF245,$W$1:BF$1,"&lt;="&amp;(BG$1-(MONTH(BG$4)-3*INT((MONTH(BG$4)-1)/3))))-SUMIFS($W249:BF249,$W$1:BF$1,"&lt;="&amp;(BG$1-(MONTH(BG$4)-3*INT((MONTH(BG$4)-1)/3))-3)))/3,0))</f>
        <v>1896701.9686469149</v>
      </c>
      <c r="BH249" s="5">
        <f ca="1">IF(BH$4="",0,IF((SUMIFS($W245:BG245,$W$1:BG$1,"&lt;="&amp;(BH$1-(MONTH(BH$4)-3*INT((MONTH(BH$4)-1)/3))))-SUMIFS($W249:BG249,$W$1:BG$1,"&lt;="&amp;(BH$1-(MONTH(BH$4)-3*INT((MONTH(BH$4)-1)/3))-3)))&gt;0,
(SUMIFS($W245:BG245,$W$1:BG$1,"&lt;="&amp;(BH$1-(MONTH(BH$4)-3*INT((MONTH(BH$4)-1)/3))))-SUMIFS($W249:BG249,$W$1:BG$1,"&lt;="&amp;(BH$1-(MONTH(BH$4)-3*INT((MONTH(BH$4)-1)/3))-3)))/3,0))</f>
        <v>1710189.1054354955</v>
      </c>
      <c r="BI249" s="5">
        <f ca="1">IF(BI$4="",0,IF((SUMIFS($W245:BH245,$W$1:BH$1,"&lt;="&amp;(BI$1-(MONTH(BI$4)-3*INT((MONTH(BI$4)-1)/3))))-SUMIFS($W249:BH249,$W$1:BH$1,"&lt;="&amp;(BI$1-(MONTH(BI$4)-3*INT((MONTH(BI$4)-1)/3))-3)))&gt;0,
(SUMIFS($W245:BH245,$W$1:BH$1,"&lt;="&amp;(BI$1-(MONTH(BI$4)-3*INT((MONTH(BI$4)-1)/3))))-SUMIFS($W249:BH249,$W$1:BH$1,"&lt;="&amp;(BI$1-(MONTH(BI$4)-3*INT((MONTH(BI$4)-1)/3))-3)))/3,0))</f>
        <v>1710189.1054354955</v>
      </c>
      <c r="BJ249" s="5">
        <f ca="1">IF(BJ$4="",0,IF((SUMIFS($W245:BI245,$W$1:BI$1,"&lt;="&amp;(BJ$1-(MONTH(BJ$4)-3*INT((MONTH(BJ$4)-1)/3))))-SUMIFS($W249:BI249,$W$1:BI$1,"&lt;="&amp;(BJ$1-(MONTH(BJ$4)-3*INT((MONTH(BJ$4)-1)/3))-3)))&gt;0,
(SUMIFS($W245:BI245,$W$1:BI$1,"&lt;="&amp;(BJ$1-(MONTH(BJ$4)-3*INT((MONTH(BJ$4)-1)/3))))-SUMIFS($W249:BI249,$W$1:BI$1,"&lt;="&amp;(BJ$1-(MONTH(BJ$4)-3*INT((MONTH(BJ$4)-1)/3))-3)))/3,0))</f>
        <v>1710189.1054354955</v>
      </c>
      <c r="BK249" s="5">
        <f ca="1">IF(BK$4="",0,IF((SUMIFS($W245:BJ245,$W$1:BJ$1,"&lt;="&amp;(BK$1-(MONTH(BK$4)-3*INT((MONTH(BK$4)-1)/3))))-SUMIFS($W249:BJ249,$W$1:BJ$1,"&lt;="&amp;(BK$1-(MONTH(BK$4)-3*INT((MONTH(BK$4)-1)/3))-3)))&gt;0,
(SUMIFS($W245:BJ245,$W$1:BJ$1,"&lt;="&amp;(BK$1-(MONTH(BK$4)-3*INT((MONTH(BK$4)-1)/3))))-SUMIFS($W249:BJ249,$W$1:BJ$1,"&lt;="&amp;(BK$1-(MONTH(BK$4)-3*INT((MONTH(BK$4)-1)/3))-3)))/3,0))</f>
        <v>1423642.5387720924</v>
      </c>
      <c r="BL249" s="5">
        <f ca="1">IF(BL$4="",0,IF((SUMIFS($W245:BK245,$W$1:BK$1,"&lt;="&amp;(BL$1-(MONTH(BL$4)-3*INT((MONTH(BL$4)-1)/3))))-SUMIFS($W249:BK249,$W$1:BK$1,"&lt;="&amp;(BL$1-(MONTH(BL$4)-3*INT((MONTH(BL$4)-1)/3))-3)))&gt;0,
(SUMIFS($W245:BK245,$W$1:BK$1,"&lt;="&amp;(BL$1-(MONTH(BL$4)-3*INT((MONTH(BL$4)-1)/3))))-SUMIFS($W249:BK249,$W$1:BK$1,"&lt;="&amp;(BL$1-(MONTH(BL$4)-3*INT((MONTH(BL$4)-1)/3))-3)))/3,0))</f>
        <v>1423642.5387720924</v>
      </c>
      <c r="BM249" s="5">
        <f ca="1">IF(BM$4="",0,IF((SUMIFS($W245:BL245,$W$1:BL$1,"&lt;="&amp;(BM$1-(MONTH(BM$4)-3*INT((MONTH(BM$4)-1)/3))))-SUMIFS($W249:BL249,$W$1:BL$1,"&lt;="&amp;(BM$1-(MONTH(BM$4)-3*INT((MONTH(BM$4)-1)/3))-3)))&gt;0,
(SUMIFS($W245:BL245,$W$1:BL$1,"&lt;="&amp;(BM$1-(MONTH(BM$4)-3*INT((MONTH(BM$4)-1)/3))))-SUMIFS($W249:BL249,$W$1:BL$1,"&lt;="&amp;(BM$1-(MONTH(BM$4)-3*INT((MONTH(BM$4)-1)/3))-3)))/3,0))</f>
        <v>1423642.5387720924</v>
      </c>
      <c r="BN249" s="5">
        <f ca="1">IF(BN$4="",0,IF((SUMIFS($W245:BM245,$W$1:BM$1,"&lt;="&amp;(BN$1-(MONTH(BN$4)-3*INT((MONTH(BN$4)-1)/3))))-SUMIFS($W249:BM249,$W$1:BM$1,"&lt;="&amp;(BN$1-(MONTH(BN$4)-3*INT((MONTH(BN$4)-1)/3))-3)))&gt;0,
(SUMIFS($W245:BM245,$W$1:BM$1,"&lt;="&amp;(BN$1-(MONTH(BN$4)-3*INT((MONTH(BN$4)-1)/3))))-SUMIFS($W249:BM249,$W$1:BM$1,"&lt;="&amp;(BN$1-(MONTH(BN$4)-3*INT((MONTH(BN$4)-1)/3))-3)))/3,0))</f>
        <v>1368590.9172325332</v>
      </c>
      <c r="BO249" s="5">
        <f ca="1">IF(BO$4="",0,IF((SUMIFS($W245:BN245,$W$1:BN$1,"&lt;="&amp;(BO$1-(MONTH(BO$4)-3*INT((MONTH(BO$4)-1)/3))))-SUMIFS($W249:BN249,$W$1:BN$1,"&lt;="&amp;(BO$1-(MONTH(BO$4)-3*INT((MONTH(BO$4)-1)/3))-3)))&gt;0,
(SUMIFS($W245:BN245,$W$1:BN$1,"&lt;="&amp;(BO$1-(MONTH(BO$4)-3*INT((MONTH(BO$4)-1)/3))))-SUMIFS($W249:BN249,$W$1:BN$1,"&lt;="&amp;(BO$1-(MONTH(BO$4)-3*INT((MONTH(BO$4)-1)/3))-3)))/3,0))</f>
        <v>1368590.9172325332</v>
      </c>
      <c r="BP249" s="5">
        <f ca="1">IF(BP$4="",0,IF((SUMIFS($W245:BO245,$W$1:BO$1,"&lt;="&amp;(BP$1-(MONTH(BP$4)-3*INT((MONTH(BP$4)-1)/3))))-SUMIFS($W249:BO249,$W$1:BO$1,"&lt;="&amp;(BP$1-(MONTH(BP$4)-3*INT((MONTH(BP$4)-1)/3))-3)))&gt;0,
(SUMIFS($W245:BO245,$W$1:BO$1,"&lt;="&amp;(BP$1-(MONTH(BP$4)-3*INT((MONTH(BP$4)-1)/3))))-SUMIFS($W249:BO249,$W$1:BO$1,"&lt;="&amp;(BP$1-(MONTH(BP$4)-3*INT((MONTH(BP$4)-1)/3))-3)))/3,0))</f>
        <v>1368590.9172325332</v>
      </c>
      <c r="BQ249" s="5">
        <f ca="1">IF(BQ$4="",0,IF((SUMIFS($W245:BP245,$W$1:BP$1,"&lt;="&amp;(BQ$1-(MONTH(BQ$4)-3*INT((MONTH(BQ$4)-1)/3))))-SUMIFS($W249:BP249,$W$1:BP$1,"&lt;="&amp;(BQ$1-(MONTH(BQ$4)-3*INT((MONTH(BQ$4)-1)/3))-3)))&gt;0,
(SUMIFS($W245:BP245,$W$1:BP$1,"&lt;="&amp;(BQ$1-(MONTH(BQ$4)-3*INT((MONTH(BQ$4)-1)/3))))-SUMIFS($W249:BP249,$W$1:BP$1,"&lt;="&amp;(BQ$1-(MONTH(BQ$4)-3*INT((MONTH(BQ$4)-1)/3))-3)))/3,0))</f>
        <v>1612350.3347345504</v>
      </c>
      <c r="BR249" s="5">
        <f ca="1">IF(BR$4="",0,IF((SUMIFS($W245:BQ245,$W$1:BQ$1,"&lt;="&amp;(BR$1-(MONTH(BR$4)-3*INT((MONTH(BR$4)-1)/3))))-SUMIFS($W249:BQ249,$W$1:BQ$1,"&lt;="&amp;(BR$1-(MONTH(BR$4)-3*INT((MONTH(BR$4)-1)/3))-3)))&gt;0,
(SUMIFS($W245:BQ245,$W$1:BQ$1,"&lt;="&amp;(BR$1-(MONTH(BR$4)-3*INT((MONTH(BR$4)-1)/3))))-SUMIFS($W249:BQ249,$W$1:BQ$1,"&lt;="&amp;(BR$1-(MONTH(BR$4)-3*INT((MONTH(BR$4)-1)/3))-3)))/3,0))</f>
        <v>1612350.3347345504</v>
      </c>
      <c r="BS249" s="5">
        <f ca="1">IF(BS$4="",0,IF((SUMIFS($W245:BR245,$W$1:BR$1,"&lt;="&amp;(BS$1-(MONTH(BS$4)-3*INT((MONTH(BS$4)-1)/3))))-SUMIFS($W249:BR249,$W$1:BR$1,"&lt;="&amp;(BS$1-(MONTH(BS$4)-3*INT((MONTH(BS$4)-1)/3))-3)))&gt;0,
(SUMIFS($W245:BR245,$W$1:BR$1,"&lt;="&amp;(BS$1-(MONTH(BS$4)-3*INT((MONTH(BS$4)-1)/3))))-SUMIFS($W249:BR249,$W$1:BR$1,"&lt;="&amp;(BS$1-(MONTH(BS$4)-3*INT((MONTH(BS$4)-1)/3))-3)))/3,0))</f>
        <v>1612350.3347345504</v>
      </c>
      <c r="BT249" s="5">
        <f ca="1">IF(BT$4="",0,IF((SUMIFS($W245:BS245,$W$1:BS$1,"&lt;="&amp;(BT$1-(MONTH(BT$4)-3*INT((MONTH(BT$4)-1)/3))))-SUMIFS($W249:BS249,$W$1:BS$1,"&lt;="&amp;(BT$1-(MONTH(BT$4)-3*INT((MONTH(BT$4)-1)/3))-3)))&gt;0,
(SUMIFS($W245:BS245,$W$1:BS$1,"&lt;="&amp;(BT$1-(MONTH(BT$4)-3*INT((MONTH(BT$4)-1)/3))))-SUMIFS($W249:BS249,$W$1:BS$1,"&lt;="&amp;(BT$1-(MONTH(BT$4)-3*INT((MONTH(BT$4)-1)/3))-3)))/3,0))</f>
        <v>1942047.2257012289</v>
      </c>
      <c r="BU249" s="5">
        <f ca="1">IF(BU$4="",0,IF((SUMIFS($W245:BT245,$W$1:BT$1,"&lt;="&amp;(BU$1-(MONTH(BU$4)-3*INT((MONTH(BU$4)-1)/3))))-SUMIFS($W249:BT249,$W$1:BT$1,"&lt;="&amp;(BU$1-(MONTH(BU$4)-3*INT((MONTH(BU$4)-1)/3))-3)))&gt;0,
(SUMIFS($W245:BT245,$W$1:BT$1,"&lt;="&amp;(BU$1-(MONTH(BU$4)-3*INT((MONTH(BU$4)-1)/3))))-SUMIFS($W249:BT249,$W$1:BT$1,"&lt;="&amp;(BU$1-(MONTH(BU$4)-3*INT((MONTH(BU$4)-1)/3))-3)))/3,0))</f>
        <v>1942047.2257012289</v>
      </c>
      <c r="BV249" s="5">
        <f ca="1">IF(BV$4="",0,IF((SUMIFS($W245:BU245,$W$1:BU$1,"&lt;="&amp;(BV$1-(MONTH(BV$4)-3*INT((MONTH(BV$4)-1)/3))))-SUMIFS($W249:BU249,$W$1:BU$1,"&lt;="&amp;(BV$1-(MONTH(BV$4)-3*INT((MONTH(BV$4)-1)/3))-3)))&gt;0,
(SUMIFS($W245:BU245,$W$1:BU$1,"&lt;="&amp;(BV$1-(MONTH(BV$4)-3*INT((MONTH(BV$4)-1)/3))))-SUMIFS($W249:BU249,$W$1:BU$1,"&lt;="&amp;(BV$1-(MONTH(BV$4)-3*INT((MONTH(BV$4)-1)/3))-3)))/3,0))</f>
        <v>1942047.2257012289</v>
      </c>
      <c r="BW249" s="5">
        <f ca="1">IF(BW$4="",0,IF((SUMIFS($W245:BV245,$W$1:BV$1,"&lt;="&amp;(BW$1-(MONTH(BW$4)-3*INT((MONTH(BW$4)-1)/3))))-SUMIFS($W249:BV249,$W$1:BV$1,"&lt;="&amp;(BW$1-(MONTH(BW$4)-3*INT((MONTH(BW$4)-1)/3))-3)))&gt;0,
(SUMIFS($W245:BV245,$W$1:BV$1,"&lt;="&amp;(BW$1-(MONTH(BW$4)-3*INT((MONTH(BW$4)-1)/3))))-SUMIFS($W249:BV249,$W$1:BV$1,"&lt;="&amp;(BW$1-(MONTH(BW$4)-3*INT((MONTH(BW$4)-1)/3))-3)))/3,0))</f>
        <v>2030607.7945384432</v>
      </c>
      <c r="BX249" s="5">
        <f ca="1">IF(BX$4="",0,IF((SUMIFS($W245:BW245,$W$1:BW$1,"&lt;="&amp;(BX$1-(MONTH(BX$4)-3*INT((MONTH(BX$4)-1)/3))))-SUMIFS($W249:BW249,$W$1:BW$1,"&lt;="&amp;(BX$1-(MONTH(BX$4)-3*INT((MONTH(BX$4)-1)/3))-3)))&gt;0,
(SUMIFS($W245:BW245,$W$1:BW$1,"&lt;="&amp;(BX$1-(MONTH(BX$4)-3*INT((MONTH(BX$4)-1)/3))))-SUMIFS($W249:BW249,$W$1:BW$1,"&lt;="&amp;(BX$1-(MONTH(BX$4)-3*INT((MONTH(BX$4)-1)/3))-3)))/3,0))</f>
        <v>2030607.7945384432</v>
      </c>
      <c r="BY249" s="5">
        <f ca="1">IF(BY$4="",0,IF((SUMIFS($W245:BX245,$W$1:BX$1,"&lt;="&amp;(BY$1-(MONTH(BY$4)-3*INT((MONTH(BY$4)-1)/3))))-SUMIFS($W249:BX249,$W$1:BX$1,"&lt;="&amp;(BY$1-(MONTH(BY$4)-3*INT((MONTH(BY$4)-1)/3))-3)))&gt;0,
(SUMIFS($W245:BX245,$W$1:BX$1,"&lt;="&amp;(BY$1-(MONTH(BY$4)-3*INT((MONTH(BY$4)-1)/3))))-SUMIFS($W249:BX249,$W$1:BX$1,"&lt;="&amp;(BY$1-(MONTH(BY$4)-3*INT((MONTH(BY$4)-1)/3))-3)))/3,0))</f>
        <v>2030607.7945384432</v>
      </c>
      <c r="BZ249" s="5">
        <f ca="1">IF(BZ$4="",0,IF((SUMIFS($W245:BY245,$W$1:BY$1,"&lt;="&amp;(BZ$1-(MONTH(BZ$4)-3*INT((MONTH(BZ$4)-1)/3))))-SUMIFS($W249:BY249,$W$1:BY$1,"&lt;="&amp;(BZ$1-(MONTH(BZ$4)-3*INT((MONTH(BZ$4)-1)/3))-3)))&gt;0,
(SUMIFS($W245:BY245,$W$1:BY$1,"&lt;="&amp;(BZ$1-(MONTH(BZ$4)-3*INT((MONTH(BZ$4)-1)/3))))-SUMIFS($W249:BY249,$W$1:BY$1,"&lt;="&amp;(BZ$1-(MONTH(BZ$4)-3*INT((MONTH(BZ$4)-1)/3))-3)))/3,0))</f>
        <v>1819017.1738169566</v>
      </c>
      <c r="CA249" s="5">
        <f ca="1">IF(CA$4="",0,IF((SUMIFS($W245:BZ245,$W$1:BZ$1,"&lt;="&amp;(CA$1-(MONTH(CA$4)-3*INT((MONTH(CA$4)-1)/3))))-SUMIFS($W249:BZ249,$W$1:BZ$1,"&lt;="&amp;(CA$1-(MONTH(CA$4)-3*INT((MONTH(CA$4)-1)/3))-3)))&gt;0,
(SUMIFS($W245:BZ245,$W$1:BZ$1,"&lt;="&amp;(CA$1-(MONTH(CA$4)-3*INT((MONTH(CA$4)-1)/3))))-SUMIFS($W249:BZ249,$W$1:BZ$1,"&lt;="&amp;(CA$1-(MONTH(CA$4)-3*INT((MONTH(CA$4)-1)/3))-3)))/3,0))</f>
        <v>1819017.1738169566</v>
      </c>
      <c r="CB249" s="5">
        <f ca="1">IF(CB$4="",0,IF((SUMIFS($W245:CA245,$W$1:CA$1,"&lt;="&amp;(CB$1-(MONTH(CB$4)-3*INT((MONTH(CB$4)-1)/3))))-SUMIFS($W249:CA249,$W$1:CA$1,"&lt;="&amp;(CB$1-(MONTH(CB$4)-3*INT((MONTH(CB$4)-1)/3))-3)))&gt;0,
(SUMIFS($W245:CA245,$W$1:CA$1,"&lt;="&amp;(CB$1-(MONTH(CB$4)-3*INT((MONTH(CB$4)-1)/3))))-SUMIFS($W249:CA249,$W$1:CA$1,"&lt;="&amp;(CB$1-(MONTH(CB$4)-3*INT((MONTH(CB$4)-1)/3))-3)))/3,0))</f>
        <v>1819017.1738169566</v>
      </c>
      <c r="CC249" s="5">
        <f ca="1">IF(CC$4="",0,IF((SUMIFS($W245:CB245,$W$1:CB$1,"&lt;="&amp;(CC$1-(MONTH(CC$4)-3*INT((MONTH(CC$4)-1)/3))))-SUMIFS($W249:CB249,$W$1:CB$1,"&lt;="&amp;(CC$1-(MONTH(CC$4)-3*INT((MONTH(CC$4)-1)/3))-3)))&gt;0,
(SUMIFS($W245:CB245,$W$1:CB$1,"&lt;="&amp;(CC$1-(MONTH(CC$4)-3*INT((MONTH(CC$4)-1)/3))))-SUMIFS($W249:CB249,$W$1:CB$1,"&lt;="&amp;(CC$1-(MONTH(CC$4)-3*INT((MONTH(CC$4)-1)/3))-3)))/3,0))</f>
        <v>1538616.0223020762</v>
      </c>
      <c r="CD249" s="5">
        <f ca="1">IF(CD$4="",0,IF((SUMIFS($W245:CC245,$W$1:CC$1,"&lt;="&amp;(CD$1-(MONTH(CD$4)-3*INT((MONTH(CD$4)-1)/3))))-SUMIFS($W249:CC249,$W$1:CC$1,"&lt;="&amp;(CD$1-(MONTH(CD$4)-3*INT((MONTH(CD$4)-1)/3))-3)))&gt;0,
(SUMIFS($W245:CC245,$W$1:CC$1,"&lt;="&amp;(CD$1-(MONTH(CD$4)-3*INT((MONTH(CD$4)-1)/3))))-SUMIFS($W249:CC249,$W$1:CC$1,"&lt;="&amp;(CD$1-(MONTH(CD$4)-3*INT((MONTH(CD$4)-1)/3))-3)))/3,0))</f>
        <v>1538616.0223020762</v>
      </c>
      <c r="CE249" s="5">
        <f ca="1">IF(CE$4="",0,IF((SUMIFS($W245:CD245,$W$1:CD$1,"&lt;="&amp;(CE$1-(MONTH(CE$4)-3*INT((MONTH(CE$4)-1)/3))))-SUMIFS($W249:CD249,$W$1:CD$1,"&lt;="&amp;(CE$1-(MONTH(CE$4)-3*INT((MONTH(CE$4)-1)/3))-3)))&gt;0,
(SUMIFS($W245:CD245,$W$1:CD$1,"&lt;="&amp;(CE$1-(MONTH(CE$4)-3*INT((MONTH(CE$4)-1)/3))))-SUMIFS($W249:CD249,$W$1:CD$1,"&lt;="&amp;(CE$1-(MONTH(CE$4)-3*INT((MONTH(CE$4)-1)/3))-3)))/3,0))</f>
        <v>1538616.0223020762</v>
      </c>
      <c r="CF249" s="5">
        <f ca="1">IF(CF$4="",0,IF((SUMIFS($W245:CE245,$W$1:CE$1,"&lt;="&amp;(CF$1-(MONTH(CF$4)-3*INT((MONTH(CF$4)-1)/3))))-SUMIFS($W249:CE249,$W$1:CE$1,"&lt;="&amp;(CF$1-(MONTH(CF$4)-3*INT((MONTH(CF$4)-1)/3))-3)))&gt;0,
(SUMIFS($W245:CE245,$W$1:CE$1,"&lt;="&amp;(CF$1-(MONTH(CF$4)-3*INT((MONTH(CF$4)-1)/3))))-SUMIFS($W249:CE249,$W$1:CE$1,"&lt;="&amp;(CF$1-(MONTH(CF$4)-3*INT((MONTH(CF$4)-1)/3))-3)))/3,0))</f>
        <v>0</v>
      </c>
    </row>
    <row r="251" spans="2:84" x14ac:dyDescent="0.3">
      <c r="B251" s="13">
        <f>ROW()</f>
        <v>251</v>
      </c>
      <c r="H251" s="1" t="s">
        <v>372</v>
      </c>
      <c r="M251" s="53" t="s">
        <v>18</v>
      </c>
      <c r="P251" s="72" t="str">
        <f>Lists!$AI$11</f>
        <v>CF</v>
      </c>
      <c r="U251" s="5">
        <f ca="1">SUM(INDIRECT(ADDRESS($B251,$X$2)&amp;":"&amp;ADDRESS($B251,$X$2-1+$P$8)))</f>
        <v>231959287.19274789</v>
      </c>
      <c r="X251" s="5">
        <f ca="1">IF(X$4="",0,X217+X190-X249+X228-X231+X233-X236+X238)</f>
        <v>39306000</v>
      </c>
      <c r="Y251" s="5">
        <f ca="1">IF(Y$4="",0,Y217+Y190-Y249+Y228-Y231+Y233-Y236+Y238)</f>
        <v>-814000</v>
      </c>
      <c r="Z251" s="5">
        <f t="shared" ref="Z251:CF251" ca="1" si="454">IF(Z$4="",0,Z217+Z190-Z249+Z228-Z231+Z233-Z236+Z238)</f>
        <v>-1025000</v>
      </c>
      <c r="AA251" s="5">
        <f t="shared" ca="1" si="454"/>
        <v>-2164000</v>
      </c>
      <c r="AB251" s="5">
        <f t="shared" ca="1" si="454"/>
        <v>-3595000</v>
      </c>
      <c r="AC251" s="5">
        <f t="shared" ca="1" si="454"/>
        <v>-3595000</v>
      </c>
      <c r="AD251" s="5">
        <f t="shared" ca="1" si="454"/>
        <v>-3671500</v>
      </c>
      <c r="AE251" s="5">
        <f t="shared" ca="1" si="454"/>
        <v>-8614500</v>
      </c>
      <c r="AF251" s="5">
        <f t="shared" ca="1" si="454"/>
        <v>-8614500</v>
      </c>
      <c r="AG251" s="5">
        <f t="shared" ca="1" si="454"/>
        <v>-7212500</v>
      </c>
      <c r="AH251" s="5">
        <f t="shared" ca="1" si="454"/>
        <v>0</v>
      </c>
      <c r="AI251" s="5">
        <f t="shared" ca="1" si="454"/>
        <v>0</v>
      </c>
      <c r="AJ251" s="5">
        <f t="shared" ca="1" si="454"/>
        <v>0</v>
      </c>
      <c r="AK251" s="5">
        <f t="shared" ca="1" si="454"/>
        <v>0</v>
      </c>
      <c r="AL251" s="5">
        <f t="shared" ca="1" si="454"/>
        <v>0</v>
      </c>
      <c r="AM251" s="5">
        <f t="shared" ca="1" si="454"/>
        <v>0</v>
      </c>
      <c r="AN251" s="5">
        <f t="shared" ca="1" si="454"/>
        <v>0</v>
      </c>
      <c r="AO251" s="5">
        <f t="shared" ca="1" si="454"/>
        <v>0</v>
      </c>
      <c r="AP251" s="5">
        <f t="shared" ca="1" si="454"/>
        <v>0</v>
      </c>
      <c r="AQ251" s="5">
        <f t="shared" ca="1" si="454"/>
        <v>0</v>
      </c>
      <c r="AR251" s="5">
        <f t="shared" ca="1" si="454"/>
        <v>2.3283064365386963E-10</v>
      </c>
      <c r="AS251" s="5">
        <f t="shared" ca="1" si="454"/>
        <v>0</v>
      </c>
      <c r="AT251" s="5">
        <f t="shared" ca="1" si="454"/>
        <v>-2.3283064365386963E-10</v>
      </c>
      <c r="AU251" s="5">
        <f t="shared" ca="1" si="454"/>
        <v>0</v>
      </c>
      <c r="AV251" s="5">
        <f t="shared" ca="1" si="454"/>
        <v>-2.3283064365386963E-10</v>
      </c>
      <c r="AW251" s="5">
        <f t="shared" ca="1" si="454"/>
        <v>2468800.4660249017</v>
      </c>
      <c r="AX251" s="5">
        <f t="shared" ca="1" si="454"/>
        <v>4286941.8743939884</v>
      </c>
      <c r="AY251" s="5">
        <f t="shared" ca="1" si="454"/>
        <v>3588565.7055452336</v>
      </c>
      <c r="AZ251" s="5">
        <f t="shared" ca="1" si="454"/>
        <v>4268665.8903404493</v>
      </c>
      <c r="BA251" s="5">
        <f t="shared" ca="1" si="454"/>
        <v>4633942.8098798292</v>
      </c>
      <c r="BB251" s="5">
        <f t="shared" ca="1" si="454"/>
        <v>4215604.8744801683</v>
      </c>
      <c r="BC251" s="5">
        <f t="shared" ca="1" si="454"/>
        <v>5434736.7400885522</v>
      </c>
      <c r="BD251" s="5">
        <f t="shared" ca="1" si="454"/>
        <v>6645175.2317794748</v>
      </c>
      <c r="BE251" s="5">
        <f t="shared" ca="1" si="454"/>
        <v>6452493.0707991933</v>
      </c>
      <c r="BF251" s="5">
        <f t="shared" ca="1" si="454"/>
        <v>6760025.7574997013</v>
      </c>
      <c r="BG251" s="5">
        <f t="shared" ca="1" si="454"/>
        <v>6782012.0522898203</v>
      </c>
      <c r="BH251" s="5">
        <f t="shared" ca="1" si="454"/>
        <v>6335842.6938495589</v>
      </c>
      <c r="BI251" s="5">
        <f t="shared" ca="1" si="454"/>
        <v>6624009.8729440887</v>
      </c>
      <c r="BJ251" s="5">
        <f t="shared" ca="1" si="454"/>
        <v>6986324.8193154717</v>
      </c>
      <c r="BK251" s="5">
        <f t="shared" ca="1" si="454"/>
        <v>7244847.9088853048</v>
      </c>
      <c r="BL251" s="5">
        <f t="shared" ca="1" si="454"/>
        <v>7346549.1428896608</v>
      </c>
      <c r="BM251" s="5">
        <f t="shared" ca="1" si="454"/>
        <v>7209704.9557830533</v>
      </c>
      <c r="BN251" s="5">
        <f t="shared" ca="1" si="454"/>
        <v>7196419.4229774075</v>
      </c>
      <c r="BO251" s="5">
        <f t="shared" ca="1" si="454"/>
        <v>7481514.6560640065</v>
      </c>
      <c r="BP251" s="5">
        <f t="shared" ca="1" si="454"/>
        <v>7825209.6486746101</v>
      </c>
      <c r="BQ251" s="5">
        <f t="shared" ca="1" si="454"/>
        <v>7500850.6182163404</v>
      </c>
      <c r="BR251" s="5">
        <f t="shared" ca="1" si="454"/>
        <v>7751994.0000082282</v>
      </c>
      <c r="BS251" s="5">
        <f t="shared" ca="1" si="454"/>
        <v>7774842.8641591622</v>
      </c>
      <c r="BT251" s="5">
        <f t="shared" ca="1" si="454"/>
        <v>7029830.0178270964</v>
      </c>
      <c r="BU251" s="5">
        <f t="shared" ca="1" si="454"/>
        <v>7276373.8287074128</v>
      </c>
      <c r="BV251" s="5">
        <f t="shared" ca="1" si="454"/>
        <v>7599236.2755888598</v>
      </c>
      <c r="BW251" s="5">
        <f t="shared" ca="1" si="454"/>
        <v>7226614.4611041108</v>
      </c>
      <c r="BX251" s="5">
        <f t="shared" ca="1" si="454"/>
        <v>7332719.4919075305</v>
      </c>
      <c r="BY251" s="5">
        <f t="shared" ca="1" si="454"/>
        <v>7216790.9913647054</v>
      </c>
      <c r="BZ251" s="5">
        <f t="shared" ca="1" si="454"/>
        <v>7017210.2256596088</v>
      </c>
      <c r="CA251" s="5">
        <f t="shared" ca="1" si="454"/>
        <v>7260519.9248544518</v>
      </c>
      <c r="CB251" s="5">
        <f t="shared" ca="1" si="454"/>
        <v>7646104.4787386172</v>
      </c>
      <c r="CC251" s="5">
        <f t="shared" ca="1" si="454"/>
        <v>7741708.2240822371</v>
      </c>
      <c r="CD251" s="5">
        <f t="shared" ca="1" si="454"/>
        <v>7886848.8000009172</v>
      </c>
      <c r="CE251" s="5">
        <f t="shared" ca="1" si="454"/>
        <v>7910255.3960241191</v>
      </c>
      <c r="CF251" s="5">
        <f t="shared" ca="1" si="454"/>
        <v>0</v>
      </c>
    </row>
    <row r="252" spans="2:84" x14ac:dyDescent="0.3">
      <c r="X252" s="109"/>
    </row>
    <row r="253" spans="2:84" x14ac:dyDescent="0.3">
      <c r="B253" s="13">
        <f>ROW()</f>
        <v>253</v>
      </c>
      <c r="H253" s="1" t="s">
        <v>373</v>
      </c>
      <c r="M253" s="53" t="s">
        <v>18</v>
      </c>
      <c r="P253" s="72"/>
      <c r="U253" s="5">
        <f t="shared" ref="U253" ca="1" si="455">INDIRECT(ADDRESS($B253,$X$2-1+$P$8))</f>
        <v>231959287.19274789</v>
      </c>
      <c r="X253" s="5">
        <f ca="1">IF(X$4="",0,SUM($W251:X251))</f>
        <v>39306000</v>
      </c>
      <c r="Y253" s="5">
        <f ca="1">IF(Y$4="",0,SUM($W251:Y251))</f>
        <v>38492000</v>
      </c>
      <c r="Z253" s="5">
        <f ca="1">IF(Z$4="",0,SUM($W251:Z251))</f>
        <v>37467000</v>
      </c>
      <c r="AA253" s="5">
        <f ca="1">IF(AA$4="",0,SUM($W251:AA251))</f>
        <v>35303000</v>
      </c>
      <c r="AB253" s="5">
        <f ca="1">IF(AB$4="",0,SUM($W251:AB251))</f>
        <v>31708000</v>
      </c>
      <c r="AC253" s="5">
        <f ca="1">IF(AC$4="",0,SUM($W251:AC251))</f>
        <v>28113000</v>
      </c>
      <c r="AD253" s="5">
        <f ca="1">IF(AD$4="",0,SUM($W251:AD251))</f>
        <v>24441500</v>
      </c>
      <c r="AE253" s="5">
        <f ca="1">IF(AE$4="",0,SUM($W251:AE251))</f>
        <v>15827000</v>
      </c>
      <c r="AF253" s="5">
        <f ca="1">IF(AF$4="",0,SUM($W251:AF251))</f>
        <v>7212500</v>
      </c>
      <c r="AG253" s="5">
        <f ca="1">IF(AG$4="",0,SUM($W251:AG251))</f>
        <v>0</v>
      </c>
      <c r="AH253" s="5">
        <f ca="1">IF(AH$4="",0,SUM($W251:AH251))</f>
        <v>0</v>
      </c>
      <c r="AI253" s="5">
        <f ca="1">IF(AI$4="",0,SUM($W251:AI251))</f>
        <v>0</v>
      </c>
      <c r="AJ253" s="5">
        <f ca="1">IF(AJ$4="",0,SUM($W251:AJ251))</f>
        <v>0</v>
      </c>
      <c r="AK253" s="5">
        <f ca="1">IF(AK$4="",0,SUM($W251:AK251))</f>
        <v>0</v>
      </c>
      <c r="AL253" s="5">
        <f ca="1">IF(AL$4="",0,SUM($W251:AL251))</f>
        <v>0</v>
      </c>
      <c r="AM253" s="5">
        <f ca="1">IF(AM$4="",0,SUM($W251:AM251))</f>
        <v>0</v>
      </c>
      <c r="AN253" s="5">
        <f ca="1">IF(AN$4="",0,SUM($W251:AN251))</f>
        <v>0</v>
      </c>
      <c r="AO253" s="5">
        <f ca="1">IF(AO$4="",0,SUM($W251:AO251))</f>
        <v>0</v>
      </c>
      <c r="AP253" s="5">
        <f ca="1">IF(AP$4="",0,SUM($W251:AP251))</f>
        <v>0</v>
      </c>
      <c r="AQ253" s="5">
        <f ca="1">IF(AQ$4="",0,SUM($W251:AQ251))</f>
        <v>0</v>
      </c>
      <c r="AR253" s="5">
        <f ca="1">IF(AR$4="",0,SUM($W251:AR251))</f>
        <v>2.3283064365386963E-10</v>
      </c>
      <c r="AS253" s="5">
        <f ca="1">IF(AS$4="",0,SUM($W251:AS251))</f>
        <v>2.3283064365386963E-10</v>
      </c>
      <c r="AT253" s="5">
        <f ca="1">IF(AT$4="",0,SUM($W251:AT251))</f>
        <v>0</v>
      </c>
      <c r="AU253" s="5">
        <f ca="1">IF(AU$4="",0,SUM($W251:AU251))</f>
        <v>0</v>
      </c>
      <c r="AV253" s="5">
        <f ca="1">IF(AV$4="",0,SUM($W251:AV251))</f>
        <v>-2.3283064365386963E-10</v>
      </c>
      <c r="AW253" s="5">
        <f ca="1">IF(AW$4="",0,SUM($W251:AW251))</f>
        <v>2468800.4660249017</v>
      </c>
      <c r="AX253" s="5">
        <f ca="1">IF(AX$4="",0,SUM($W251:AX251))</f>
        <v>6755742.3404188901</v>
      </c>
      <c r="AY253" s="5">
        <f ca="1">IF(AY$4="",0,SUM($W251:AY251))</f>
        <v>10344308.045964124</v>
      </c>
      <c r="AZ253" s="5">
        <f ca="1">IF(AZ$4="",0,SUM($W251:AZ251))</f>
        <v>14612973.936304573</v>
      </c>
      <c r="BA253" s="5">
        <f ca="1">IF(BA$4="",0,SUM($W251:BA251))</f>
        <v>19246916.746184401</v>
      </c>
      <c r="BB253" s="5">
        <f ca="1">IF(BB$4="",0,SUM($W251:BB251))</f>
        <v>23462521.62066457</v>
      </c>
      <c r="BC253" s="5">
        <f ca="1">IF(BC$4="",0,SUM($W251:BC251))</f>
        <v>28897258.360753123</v>
      </c>
      <c r="BD253" s="5">
        <f ca="1">IF(BD$4="",0,SUM($W251:BD251))</f>
        <v>35542433.592532597</v>
      </c>
      <c r="BE253" s="5">
        <f ca="1">IF(BE$4="",0,SUM($W251:BE251))</f>
        <v>41994926.663331792</v>
      </c>
      <c r="BF253" s="5">
        <f ca="1">IF(BF$4="",0,SUM($W251:BF251))</f>
        <v>48754952.420831494</v>
      </c>
      <c r="BG253" s="5">
        <f ca="1">IF(BG$4="",0,SUM($W251:BG251))</f>
        <v>55536964.473121315</v>
      </c>
      <c r="BH253" s="5">
        <f ca="1">IF(BH$4="",0,SUM($W251:BH251))</f>
        <v>61872807.166970871</v>
      </c>
      <c r="BI253" s="5">
        <f ca="1">IF(BI$4="",0,SUM($W251:BI251))</f>
        <v>68496817.039914966</v>
      </c>
      <c r="BJ253" s="5">
        <f ca="1">IF(BJ$4="",0,SUM($W251:BJ251))</f>
        <v>75483141.859230444</v>
      </c>
      <c r="BK253" s="5">
        <f ca="1">IF(BK$4="",0,SUM($W251:BK251))</f>
        <v>82727989.768115744</v>
      </c>
      <c r="BL253" s="5">
        <f ca="1">IF(BL$4="",0,SUM($W251:BL251))</f>
        <v>90074538.911005408</v>
      </c>
      <c r="BM253" s="5">
        <f ca="1">IF(BM$4="",0,SUM($W251:BM251))</f>
        <v>97284243.866788462</v>
      </c>
      <c r="BN253" s="5">
        <f ca="1">IF(BN$4="",0,SUM($W251:BN251))</f>
        <v>104480663.28976586</v>
      </c>
      <c r="BO253" s="5">
        <f ca="1">IF(BO$4="",0,SUM($W251:BO251))</f>
        <v>111962177.94582987</v>
      </c>
      <c r="BP253" s="5">
        <f ca="1">IF(BP$4="",0,SUM($W251:BP251))</f>
        <v>119787387.59450448</v>
      </c>
      <c r="BQ253" s="5">
        <f ca="1">IF(BQ$4="",0,SUM($W251:BQ251))</f>
        <v>127288238.21272081</v>
      </c>
      <c r="BR253" s="5">
        <f ca="1">IF(BR$4="",0,SUM($W251:BR251))</f>
        <v>135040232.21272904</v>
      </c>
      <c r="BS253" s="5">
        <f ca="1">IF(BS$4="",0,SUM($W251:BS251))</f>
        <v>142815075.0768882</v>
      </c>
      <c r="BT253" s="5">
        <f ca="1">IF(BT$4="",0,SUM($W251:BT251))</f>
        <v>149844905.0947153</v>
      </c>
      <c r="BU253" s="5">
        <f ca="1">IF(BU$4="",0,SUM($W251:BU251))</f>
        <v>157121278.92342272</v>
      </c>
      <c r="BV253" s="5">
        <f ca="1">IF(BV$4="",0,SUM($W251:BV251))</f>
        <v>164720515.19901159</v>
      </c>
      <c r="BW253" s="5">
        <f ca="1">IF(BW$4="",0,SUM($W251:BW251))</f>
        <v>171947129.66011572</v>
      </c>
      <c r="BX253" s="5">
        <f ca="1">IF(BX$4="",0,SUM($W251:BX251))</f>
        <v>179279849.15202326</v>
      </c>
      <c r="BY253" s="5">
        <f ca="1">IF(BY$4="",0,SUM($W251:BY251))</f>
        <v>186496640.14338797</v>
      </c>
      <c r="BZ253" s="5">
        <f ca="1">IF(BZ$4="",0,SUM($W251:BZ251))</f>
        <v>193513850.36904758</v>
      </c>
      <c r="CA253" s="5">
        <f ca="1">IF(CA$4="",0,SUM($W251:CA251))</f>
        <v>200774370.29390204</v>
      </c>
      <c r="CB253" s="5">
        <f ca="1">IF(CB$4="",0,SUM($W251:CB251))</f>
        <v>208420474.77264065</v>
      </c>
      <c r="CC253" s="5">
        <f ca="1">IF(CC$4="",0,SUM($W251:CC251))</f>
        <v>216162182.99672288</v>
      </c>
      <c r="CD253" s="5">
        <f ca="1">IF(CD$4="",0,SUM($W251:CD251))</f>
        <v>224049031.79672378</v>
      </c>
      <c r="CE253" s="5">
        <f ca="1">IF(CE$4="",0,SUM($W251:CE251))</f>
        <v>231959287.19274789</v>
      </c>
      <c r="CF253" s="5">
        <f ca="1">IF(CF$4="",0,SUM($W251:CF251))</f>
        <v>0</v>
      </c>
    </row>
    <row r="255" spans="2:84" x14ac:dyDescent="0.3">
      <c r="B255" s="13">
        <f>ROW()</f>
        <v>255</v>
      </c>
      <c r="H255" s="1" t="s">
        <v>245</v>
      </c>
      <c r="M255" s="53" t="s">
        <v>18</v>
      </c>
      <c r="P255" s="72" t="str">
        <f>Lists!$AI$18</f>
        <v>FCF(+)</v>
      </c>
      <c r="U255" s="5">
        <f ca="1">SUM(INDIRECT(ADDRESS($B255,$X$2)&amp;":"&amp;ADDRESS($B255,$X$2-1+$P$8)))</f>
        <v>231959287.19274789</v>
      </c>
      <c r="X255" s="5">
        <f t="shared" ref="X255" ca="1" si="456">IF(X$4="",0,IF(AND(X$1=$P$8,X251&gt;0),X251,IF(AND(X251&gt;0,X253-MIN(INDIRECT(ADDRESS($B253,Y$2,4,1)&amp;":"&amp;ADDRESS($B253,SUMIFS($2:$2,$1:$1,$P$8),4,1)))&gt;0,X253-MIN(INDIRECT(ADDRESS($B253,Y$2,4,1)&amp;":"&amp;ADDRESS($B253,SUMIFS($2:$2,$1:$1,$P$8),4,1)))&lt;X251),X251-(X253-MIN(INDIRECT(ADDRESS($B253,Y$2,4,1)&amp;":"&amp;ADDRESS($B253,SUMIFS($2:$2,$1:$1,$P$8),4,1)))),IF(AND(X251&gt;0,X253&lt;=MIN(INDIRECT(ADDRESS($B253,Y$2,4,1)&amp;":"&amp;ADDRESS($B253,SUMIFS($2:$2,$1:$1,$P$8),4,1)))),X251,0))))</f>
        <v>0</v>
      </c>
      <c r="Y255" s="5">
        <f t="shared" ref="Y255" ca="1" si="457">IF(Y$4="",0,IF(AND(Y$1=$P$8,Y251&gt;0),Y251,IF(AND(Y251&gt;0,Y253-MIN(INDIRECT(ADDRESS($B253,Z$2,4,1)&amp;":"&amp;ADDRESS($B253,SUMIFS($2:$2,$1:$1,$P$8),4,1)))&gt;0,Y253-MIN(INDIRECT(ADDRESS($B253,Z$2,4,1)&amp;":"&amp;ADDRESS($B253,SUMIFS($2:$2,$1:$1,$P$8),4,1)))&lt;Y251),Y251-(Y253-MIN(INDIRECT(ADDRESS($B253,Z$2,4,1)&amp;":"&amp;ADDRESS($B253,SUMIFS($2:$2,$1:$1,$P$8),4,1)))),IF(AND(Y251&gt;0,Y253&lt;=MIN(INDIRECT(ADDRESS($B253,Z$2,4,1)&amp;":"&amp;ADDRESS($B253,SUMIFS($2:$2,$1:$1,$P$8),4,1)))),Y251,0))))</f>
        <v>0</v>
      </c>
      <c r="Z255" s="5">
        <f t="shared" ref="Z255" ca="1" si="458">IF(Z$4="",0,IF(AND(Z$1=$P$8,Z251&gt;0),Z251,IF(AND(Z251&gt;0,Z253-MIN(INDIRECT(ADDRESS($B253,AA$2,4,1)&amp;":"&amp;ADDRESS($B253,SUMIFS($2:$2,$1:$1,$P$8),4,1)))&gt;0,Z253-MIN(INDIRECT(ADDRESS($B253,AA$2,4,1)&amp;":"&amp;ADDRESS($B253,SUMIFS($2:$2,$1:$1,$P$8),4,1)))&lt;Z251),Z251-(Z253-MIN(INDIRECT(ADDRESS($B253,AA$2,4,1)&amp;":"&amp;ADDRESS($B253,SUMIFS($2:$2,$1:$1,$P$8),4,1)))),IF(AND(Z251&gt;0,Z253&lt;=MIN(INDIRECT(ADDRESS($B253,AA$2,4,1)&amp;":"&amp;ADDRESS($B253,SUMIFS($2:$2,$1:$1,$P$8),4,1)))),Z251,0))))</f>
        <v>0</v>
      </c>
      <c r="AA255" s="5">
        <f t="shared" ref="AA255" ca="1" si="459">IF(AA$4="",0,IF(AND(AA$1=$P$8,AA251&gt;0),AA251,IF(AND(AA251&gt;0,AA253-MIN(INDIRECT(ADDRESS($B253,AB$2,4,1)&amp;":"&amp;ADDRESS($B253,SUMIFS($2:$2,$1:$1,$P$8),4,1)))&gt;0,AA253-MIN(INDIRECT(ADDRESS($B253,AB$2,4,1)&amp;":"&amp;ADDRESS($B253,SUMIFS($2:$2,$1:$1,$P$8),4,1)))&lt;AA251),AA251-(AA253-MIN(INDIRECT(ADDRESS($B253,AB$2,4,1)&amp;":"&amp;ADDRESS($B253,SUMIFS($2:$2,$1:$1,$P$8),4,1)))),IF(AND(AA251&gt;0,AA253&lt;=MIN(INDIRECT(ADDRESS($B253,AB$2,4,1)&amp;":"&amp;ADDRESS($B253,SUMIFS($2:$2,$1:$1,$P$8),4,1)))),AA251,0))))</f>
        <v>0</v>
      </c>
      <c r="AB255" s="5">
        <f t="shared" ref="AB255" ca="1" si="460">IF(AB$4="",0,IF(AND(AB$1=$P$8,AB251&gt;0),AB251,IF(AND(AB251&gt;0,AB253-MIN(INDIRECT(ADDRESS($B253,AC$2,4,1)&amp;":"&amp;ADDRESS($B253,SUMIFS($2:$2,$1:$1,$P$8),4,1)))&gt;0,AB253-MIN(INDIRECT(ADDRESS($B253,AC$2,4,1)&amp;":"&amp;ADDRESS($B253,SUMIFS($2:$2,$1:$1,$P$8),4,1)))&lt;AB251),AB251-(AB253-MIN(INDIRECT(ADDRESS($B253,AC$2,4,1)&amp;":"&amp;ADDRESS($B253,SUMIFS($2:$2,$1:$1,$P$8),4,1)))),IF(AND(AB251&gt;0,AB253&lt;=MIN(INDIRECT(ADDRESS($B253,AC$2,4,1)&amp;":"&amp;ADDRESS($B253,SUMIFS($2:$2,$1:$1,$P$8),4,1)))),AB251,0))))</f>
        <v>0</v>
      </c>
      <c r="AC255" s="5">
        <f t="shared" ref="AC255" ca="1" si="461">IF(AC$4="",0,IF(AND(AC$1=$P$8,AC251&gt;0),AC251,IF(AND(AC251&gt;0,AC253-MIN(INDIRECT(ADDRESS($B253,AD$2,4,1)&amp;":"&amp;ADDRESS($B253,SUMIFS($2:$2,$1:$1,$P$8),4,1)))&gt;0,AC253-MIN(INDIRECT(ADDRESS($B253,AD$2,4,1)&amp;":"&amp;ADDRESS($B253,SUMIFS($2:$2,$1:$1,$P$8),4,1)))&lt;AC251),AC251-(AC253-MIN(INDIRECT(ADDRESS($B253,AD$2,4,1)&amp;":"&amp;ADDRESS($B253,SUMIFS($2:$2,$1:$1,$P$8),4,1)))),IF(AND(AC251&gt;0,AC253&lt;=MIN(INDIRECT(ADDRESS($B253,AD$2,4,1)&amp;":"&amp;ADDRESS($B253,SUMIFS($2:$2,$1:$1,$P$8),4,1)))),AC251,0))))</f>
        <v>0</v>
      </c>
      <c r="AD255" s="5">
        <f t="shared" ref="AD255" ca="1" si="462">IF(AD$4="",0,IF(AND(AD$1=$P$8,AD251&gt;0),AD251,IF(AND(AD251&gt;0,AD253-MIN(INDIRECT(ADDRESS($B253,AE$2,4,1)&amp;":"&amp;ADDRESS($B253,SUMIFS($2:$2,$1:$1,$P$8),4,1)))&gt;0,AD253-MIN(INDIRECT(ADDRESS($B253,AE$2,4,1)&amp;":"&amp;ADDRESS($B253,SUMIFS($2:$2,$1:$1,$P$8),4,1)))&lt;AD251),AD251-(AD253-MIN(INDIRECT(ADDRESS($B253,AE$2,4,1)&amp;":"&amp;ADDRESS($B253,SUMIFS($2:$2,$1:$1,$P$8),4,1)))),IF(AND(AD251&gt;0,AD253&lt;=MIN(INDIRECT(ADDRESS($B253,AE$2,4,1)&amp;":"&amp;ADDRESS($B253,SUMIFS($2:$2,$1:$1,$P$8),4,1)))),AD251,0))))</f>
        <v>0</v>
      </c>
      <c r="AE255" s="5">
        <f t="shared" ref="AE255" ca="1" si="463">IF(AE$4="",0,IF(AND(AE$1=$P$8,AE251&gt;0),AE251,IF(AND(AE251&gt;0,AE253-MIN(INDIRECT(ADDRESS($B253,AF$2,4,1)&amp;":"&amp;ADDRESS($B253,SUMIFS($2:$2,$1:$1,$P$8),4,1)))&gt;0,AE253-MIN(INDIRECT(ADDRESS($B253,AF$2,4,1)&amp;":"&amp;ADDRESS($B253,SUMIFS($2:$2,$1:$1,$P$8),4,1)))&lt;AE251),AE251-(AE253-MIN(INDIRECT(ADDRESS($B253,AF$2,4,1)&amp;":"&amp;ADDRESS($B253,SUMIFS($2:$2,$1:$1,$P$8),4,1)))),IF(AND(AE251&gt;0,AE253&lt;=MIN(INDIRECT(ADDRESS($B253,AF$2,4,1)&amp;":"&amp;ADDRESS($B253,SUMIFS($2:$2,$1:$1,$P$8),4,1)))),AE251,0))))</f>
        <v>0</v>
      </c>
      <c r="AF255" s="5">
        <f t="shared" ref="AF255" ca="1" si="464">IF(AF$4="",0,IF(AND(AF$1=$P$8,AF251&gt;0),AF251,IF(AND(AF251&gt;0,AF253-MIN(INDIRECT(ADDRESS($B253,AG$2,4,1)&amp;":"&amp;ADDRESS($B253,SUMIFS($2:$2,$1:$1,$P$8),4,1)))&gt;0,AF253-MIN(INDIRECT(ADDRESS($B253,AG$2,4,1)&amp;":"&amp;ADDRESS($B253,SUMIFS($2:$2,$1:$1,$P$8),4,1)))&lt;AF251),AF251-(AF253-MIN(INDIRECT(ADDRESS($B253,AG$2,4,1)&amp;":"&amp;ADDRESS($B253,SUMIFS($2:$2,$1:$1,$P$8),4,1)))),IF(AND(AF251&gt;0,AF253&lt;=MIN(INDIRECT(ADDRESS($B253,AG$2,4,1)&amp;":"&amp;ADDRESS($B253,SUMIFS($2:$2,$1:$1,$P$8),4,1)))),AF251,0))))</f>
        <v>0</v>
      </c>
      <c r="AG255" s="5">
        <f t="shared" ref="AG255" ca="1" si="465">IF(AG$4="",0,IF(AND(AG$1=$P$8,AG251&gt;0),AG251,IF(AND(AG251&gt;0,AG253-MIN(INDIRECT(ADDRESS($B253,AH$2,4,1)&amp;":"&amp;ADDRESS($B253,SUMIFS($2:$2,$1:$1,$P$8),4,1)))&gt;0,AG253-MIN(INDIRECT(ADDRESS($B253,AH$2,4,1)&amp;":"&amp;ADDRESS($B253,SUMIFS($2:$2,$1:$1,$P$8),4,1)))&lt;AG251),AG251-(AG253-MIN(INDIRECT(ADDRESS($B253,AH$2,4,1)&amp;":"&amp;ADDRESS($B253,SUMIFS($2:$2,$1:$1,$P$8),4,1)))),IF(AND(AG251&gt;0,AG253&lt;=MIN(INDIRECT(ADDRESS($B253,AH$2,4,1)&amp;":"&amp;ADDRESS($B253,SUMIFS($2:$2,$1:$1,$P$8),4,1)))),AG251,0))))</f>
        <v>0</v>
      </c>
      <c r="AH255" s="5">
        <f t="shared" ref="AH255" ca="1" si="466">IF(AH$4="",0,IF(AND(AH$1=$P$8,AH251&gt;0),AH251,IF(AND(AH251&gt;0,AH253-MIN(INDIRECT(ADDRESS($B253,AI$2,4,1)&amp;":"&amp;ADDRESS($B253,SUMIFS($2:$2,$1:$1,$P$8),4,1)))&gt;0,AH253-MIN(INDIRECT(ADDRESS($B253,AI$2,4,1)&amp;":"&amp;ADDRESS($B253,SUMIFS($2:$2,$1:$1,$P$8),4,1)))&lt;AH251),AH251-(AH253-MIN(INDIRECT(ADDRESS($B253,AI$2,4,1)&amp;":"&amp;ADDRESS($B253,SUMIFS($2:$2,$1:$1,$P$8),4,1)))),IF(AND(AH251&gt;0,AH253&lt;=MIN(INDIRECT(ADDRESS($B253,AI$2,4,1)&amp;":"&amp;ADDRESS($B253,SUMIFS($2:$2,$1:$1,$P$8),4,1)))),AH251,0))))</f>
        <v>0</v>
      </c>
      <c r="AI255" s="5">
        <f t="shared" ref="AI255" ca="1" si="467">IF(AI$4="",0,IF(AND(AI$1=$P$8,AI251&gt;0),AI251,IF(AND(AI251&gt;0,AI253-MIN(INDIRECT(ADDRESS($B253,AJ$2,4,1)&amp;":"&amp;ADDRESS($B253,SUMIFS($2:$2,$1:$1,$P$8),4,1)))&gt;0,AI253-MIN(INDIRECT(ADDRESS($B253,AJ$2,4,1)&amp;":"&amp;ADDRESS($B253,SUMIFS($2:$2,$1:$1,$P$8),4,1)))&lt;AI251),AI251-(AI253-MIN(INDIRECT(ADDRESS($B253,AJ$2,4,1)&amp;":"&amp;ADDRESS($B253,SUMIFS($2:$2,$1:$1,$P$8),4,1)))),IF(AND(AI251&gt;0,AI253&lt;=MIN(INDIRECT(ADDRESS($B253,AJ$2,4,1)&amp;":"&amp;ADDRESS($B253,SUMIFS($2:$2,$1:$1,$P$8),4,1)))),AI251,0))))</f>
        <v>0</v>
      </c>
      <c r="AJ255" s="5">
        <f t="shared" ref="AJ255" ca="1" si="468">IF(AJ$4="",0,IF(AND(AJ$1=$P$8,AJ251&gt;0),AJ251,IF(AND(AJ251&gt;0,AJ253-MIN(INDIRECT(ADDRESS($B253,AK$2,4,1)&amp;":"&amp;ADDRESS($B253,SUMIFS($2:$2,$1:$1,$P$8),4,1)))&gt;0,AJ253-MIN(INDIRECT(ADDRESS($B253,AK$2,4,1)&amp;":"&amp;ADDRESS($B253,SUMIFS($2:$2,$1:$1,$P$8),4,1)))&lt;AJ251),AJ251-(AJ253-MIN(INDIRECT(ADDRESS($B253,AK$2,4,1)&amp;":"&amp;ADDRESS($B253,SUMIFS($2:$2,$1:$1,$P$8),4,1)))),IF(AND(AJ251&gt;0,AJ253&lt;=MIN(INDIRECT(ADDRESS($B253,AK$2,4,1)&amp;":"&amp;ADDRESS($B253,SUMIFS($2:$2,$1:$1,$P$8),4,1)))),AJ251,0))))</f>
        <v>0</v>
      </c>
      <c r="AK255" s="5">
        <f t="shared" ref="AK255" ca="1" si="469">IF(AK$4="",0,IF(AND(AK$1=$P$8,AK251&gt;0),AK251,IF(AND(AK251&gt;0,AK253-MIN(INDIRECT(ADDRESS($B253,AL$2,4,1)&amp;":"&amp;ADDRESS($B253,SUMIFS($2:$2,$1:$1,$P$8),4,1)))&gt;0,AK253-MIN(INDIRECT(ADDRESS($B253,AL$2,4,1)&amp;":"&amp;ADDRESS($B253,SUMIFS($2:$2,$1:$1,$P$8),4,1)))&lt;AK251),AK251-(AK253-MIN(INDIRECT(ADDRESS($B253,AL$2,4,1)&amp;":"&amp;ADDRESS($B253,SUMIFS($2:$2,$1:$1,$P$8),4,1)))),IF(AND(AK251&gt;0,AK253&lt;=MIN(INDIRECT(ADDRESS($B253,AL$2,4,1)&amp;":"&amp;ADDRESS($B253,SUMIFS($2:$2,$1:$1,$P$8),4,1)))),AK251,0))))</f>
        <v>0</v>
      </c>
      <c r="AL255" s="5">
        <f t="shared" ref="AL255" ca="1" si="470">IF(AL$4="",0,IF(AND(AL$1=$P$8,AL251&gt;0),AL251,IF(AND(AL251&gt;0,AL253-MIN(INDIRECT(ADDRESS($B253,AM$2,4,1)&amp;":"&amp;ADDRESS($B253,SUMIFS($2:$2,$1:$1,$P$8),4,1)))&gt;0,AL253-MIN(INDIRECT(ADDRESS($B253,AM$2,4,1)&amp;":"&amp;ADDRESS($B253,SUMIFS($2:$2,$1:$1,$P$8),4,1)))&lt;AL251),AL251-(AL253-MIN(INDIRECT(ADDRESS($B253,AM$2,4,1)&amp;":"&amp;ADDRESS($B253,SUMIFS($2:$2,$1:$1,$P$8),4,1)))),IF(AND(AL251&gt;0,AL253&lt;=MIN(INDIRECT(ADDRESS($B253,AM$2,4,1)&amp;":"&amp;ADDRESS($B253,SUMIFS($2:$2,$1:$1,$P$8),4,1)))),AL251,0))))</f>
        <v>0</v>
      </c>
      <c r="AM255" s="5">
        <f t="shared" ref="AM255" ca="1" si="471">IF(AM$4="",0,IF(AND(AM$1=$P$8,AM251&gt;0),AM251,IF(AND(AM251&gt;0,AM253-MIN(INDIRECT(ADDRESS($B253,AN$2,4,1)&amp;":"&amp;ADDRESS($B253,SUMIFS($2:$2,$1:$1,$P$8),4,1)))&gt;0,AM253-MIN(INDIRECT(ADDRESS($B253,AN$2,4,1)&amp;":"&amp;ADDRESS($B253,SUMIFS($2:$2,$1:$1,$P$8),4,1)))&lt;AM251),AM251-(AM253-MIN(INDIRECT(ADDRESS($B253,AN$2,4,1)&amp;":"&amp;ADDRESS($B253,SUMIFS($2:$2,$1:$1,$P$8),4,1)))),IF(AND(AM251&gt;0,AM253&lt;=MIN(INDIRECT(ADDRESS($B253,AN$2,4,1)&amp;":"&amp;ADDRESS($B253,SUMIFS($2:$2,$1:$1,$P$8),4,1)))),AM251,0))))</f>
        <v>0</v>
      </c>
      <c r="AN255" s="5">
        <f t="shared" ref="AN255" ca="1" si="472">IF(AN$4="",0,IF(AND(AN$1=$P$8,AN251&gt;0),AN251,IF(AND(AN251&gt;0,AN253-MIN(INDIRECT(ADDRESS($B253,AO$2,4,1)&amp;":"&amp;ADDRESS($B253,SUMIFS($2:$2,$1:$1,$P$8),4,1)))&gt;0,AN253-MIN(INDIRECT(ADDRESS($B253,AO$2,4,1)&amp;":"&amp;ADDRESS($B253,SUMIFS($2:$2,$1:$1,$P$8),4,1)))&lt;AN251),AN251-(AN253-MIN(INDIRECT(ADDRESS($B253,AO$2,4,1)&amp;":"&amp;ADDRESS($B253,SUMIFS($2:$2,$1:$1,$P$8),4,1)))),IF(AND(AN251&gt;0,AN253&lt;=MIN(INDIRECT(ADDRESS($B253,AO$2,4,1)&amp;":"&amp;ADDRESS($B253,SUMIFS($2:$2,$1:$1,$P$8),4,1)))),AN251,0))))</f>
        <v>0</v>
      </c>
      <c r="AO255" s="5">
        <f t="shared" ref="AO255" ca="1" si="473">IF(AO$4="",0,IF(AND(AO$1=$P$8,AO251&gt;0),AO251,IF(AND(AO251&gt;0,AO253-MIN(INDIRECT(ADDRESS($B253,AP$2,4,1)&amp;":"&amp;ADDRESS($B253,SUMIFS($2:$2,$1:$1,$P$8),4,1)))&gt;0,AO253-MIN(INDIRECT(ADDRESS($B253,AP$2,4,1)&amp;":"&amp;ADDRESS($B253,SUMIFS($2:$2,$1:$1,$P$8),4,1)))&lt;AO251),AO251-(AO253-MIN(INDIRECT(ADDRESS($B253,AP$2,4,1)&amp;":"&amp;ADDRESS($B253,SUMIFS($2:$2,$1:$1,$P$8),4,1)))),IF(AND(AO251&gt;0,AO253&lt;=MIN(INDIRECT(ADDRESS($B253,AP$2,4,1)&amp;":"&amp;ADDRESS($B253,SUMIFS($2:$2,$1:$1,$P$8),4,1)))),AO251,0))))</f>
        <v>0</v>
      </c>
      <c r="AP255" s="5">
        <f t="shared" ref="AP255" ca="1" si="474">IF(AP$4="",0,IF(AND(AP$1=$P$8,AP251&gt;0),AP251,IF(AND(AP251&gt;0,AP253-MIN(INDIRECT(ADDRESS($B253,AQ$2,4,1)&amp;":"&amp;ADDRESS($B253,SUMIFS($2:$2,$1:$1,$P$8),4,1)))&gt;0,AP253-MIN(INDIRECT(ADDRESS($B253,AQ$2,4,1)&amp;":"&amp;ADDRESS($B253,SUMIFS($2:$2,$1:$1,$P$8),4,1)))&lt;AP251),AP251-(AP253-MIN(INDIRECT(ADDRESS($B253,AQ$2,4,1)&amp;":"&amp;ADDRESS($B253,SUMIFS($2:$2,$1:$1,$P$8),4,1)))),IF(AND(AP251&gt;0,AP253&lt;=MIN(INDIRECT(ADDRESS($B253,AQ$2,4,1)&amp;":"&amp;ADDRESS($B253,SUMIFS($2:$2,$1:$1,$P$8),4,1)))),AP251,0))))</f>
        <v>0</v>
      </c>
      <c r="AQ255" s="5">
        <f t="shared" ref="AQ255" ca="1" si="475">IF(AQ$4="",0,IF(AND(AQ$1=$P$8,AQ251&gt;0),AQ251,IF(AND(AQ251&gt;0,AQ253-MIN(INDIRECT(ADDRESS($B253,AR$2,4,1)&amp;":"&amp;ADDRESS($B253,SUMIFS($2:$2,$1:$1,$P$8),4,1)))&gt;0,AQ253-MIN(INDIRECT(ADDRESS($B253,AR$2,4,1)&amp;":"&amp;ADDRESS($B253,SUMIFS($2:$2,$1:$1,$P$8),4,1)))&lt;AQ251),AQ251-(AQ253-MIN(INDIRECT(ADDRESS($B253,AR$2,4,1)&amp;":"&amp;ADDRESS($B253,SUMIFS($2:$2,$1:$1,$P$8),4,1)))),IF(AND(AQ251&gt;0,AQ253&lt;=MIN(INDIRECT(ADDRESS($B253,AR$2,4,1)&amp;":"&amp;ADDRESS($B253,SUMIFS($2:$2,$1:$1,$P$8),4,1)))),AQ251,0))))</f>
        <v>0</v>
      </c>
      <c r="AR255" s="5">
        <f t="shared" ref="AR255" ca="1" si="476">IF(AR$4="",0,IF(AND(AR$1=$P$8,AR251&gt;0),AR251,IF(AND(AR251&gt;0,AR253-MIN(INDIRECT(ADDRESS($B253,AS$2,4,1)&amp;":"&amp;ADDRESS($B253,SUMIFS($2:$2,$1:$1,$P$8),4,1)))&gt;0,AR253-MIN(INDIRECT(ADDRESS($B253,AS$2,4,1)&amp;":"&amp;ADDRESS($B253,SUMIFS($2:$2,$1:$1,$P$8),4,1)))&lt;AR251),AR251-(AR253-MIN(INDIRECT(ADDRESS($B253,AS$2,4,1)&amp;":"&amp;ADDRESS($B253,SUMIFS($2:$2,$1:$1,$P$8),4,1)))),IF(AND(AR251&gt;0,AR253&lt;=MIN(INDIRECT(ADDRESS($B253,AS$2,4,1)&amp;":"&amp;ADDRESS($B253,SUMIFS($2:$2,$1:$1,$P$8),4,1)))),AR251,0))))</f>
        <v>0</v>
      </c>
      <c r="AS255" s="5">
        <f t="shared" ref="AS255" ca="1" si="477">IF(AS$4="",0,IF(AND(AS$1=$P$8,AS251&gt;0),AS251,IF(AND(AS251&gt;0,AS253-MIN(INDIRECT(ADDRESS($B253,AT$2,4,1)&amp;":"&amp;ADDRESS($B253,SUMIFS($2:$2,$1:$1,$P$8),4,1)))&gt;0,AS253-MIN(INDIRECT(ADDRESS($B253,AT$2,4,1)&amp;":"&amp;ADDRESS($B253,SUMIFS($2:$2,$1:$1,$P$8),4,1)))&lt;AS251),AS251-(AS253-MIN(INDIRECT(ADDRESS($B253,AT$2,4,1)&amp;":"&amp;ADDRESS($B253,SUMIFS($2:$2,$1:$1,$P$8),4,1)))),IF(AND(AS251&gt;0,AS253&lt;=MIN(INDIRECT(ADDRESS($B253,AT$2,4,1)&amp;":"&amp;ADDRESS($B253,SUMIFS($2:$2,$1:$1,$P$8),4,1)))),AS251,0))))</f>
        <v>0</v>
      </c>
      <c r="AT255" s="5">
        <f t="shared" ref="AT255" ca="1" si="478">IF(AT$4="",0,IF(AND(AT$1=$P$8,AT251&gt;0),AT251,IF(AND(AT251&gt;0,AT253-MIN(INDIRECT(ADDRESS($B253,AU$2,4,1)&amp;":"&amp;ADDRESS($B253,SUMIFS($2:$2,$1:$1,$P$8),4,1)))&gt;0,AT253-MIN(INDIRECT(ADDRESS($B253,AU$2,4,1)&amp;":"&amp;ADDRESS($B253,SUMIFS($2:$2,$1:$1,$P$8),4,1)))&lt;AT251),AT251-(AT253-MIN(INDIRECT(ADDRESS($B253,AU$2,4,1)&amp;":"&amp;ADDRESS($B253,SUMIFS($2:$2,$1:$1,$P$8),4,1)))),IF(AND(AT251&gt;0,AT253&lt;=MIN(INDIRECT(ADDRESS($B253,AU$2,4,1)&amp;":"&amp;ADDRESS($B253,SUMIFS($2:$2,$1:$1,$P$8),4,1)))),AT251,0))))</f>
        <v>0</v>
      </c>
      <c r="AU255" s="5">
        <f t="shared" ref="AU255" ca="1" si="479">IF(AU$4="",0,IF(AND(AU$1=$P$8,AU251&gt;0),AU251,IF(AND(AU251&gt;0,AU253-MIN(INDIRECT(ADDRESS($B253,AV$2,4,1)&amp;":"&amp;ADDRESS($B253,SUMIFS($2:$2,$1:$1,$P$8),4,1)))&gt;0,AU253-MIN(INDIRECT(ADDRESS($B253,AV$2,4,1)&amp;":"&amp;ADDRESS($B253,SUMIFS($2:$2,$1:$1,$P$8),4,1)))&lt;AU251),AU251-(AU253-MIN(INDIRECT(ADDRESS($B253,AV$2,4,1)&amp;":"&amp;ADDRESS($B253,SUMIFS($2:$2,$1:$1,$P$8),4,1)))),IF(AND(AU251&gt;0,AU253&lt;=MIN(INDIRECT(ADDRESS($B253,AV$2,4,1)&amp;":"&amp;ADDRESS($B253,SUMIFS($2:$2,$1:$1,$P$8),4,1)))),AU251,0))))</f>
        <v>0</v>
      </c>
      <c r="AV255" s="5">
        <f t="shared" ref="AV255" ca="1" si="480">IF(AV$4="",0,IF(AND(AV$1=$P$8,AV251&gt;0),AV251,IF(AND(AV251&gt;0,AV253-MIN(INDIRECT(ADDRESS($B253,AW$2,4,1)&amp;":"&amp;ADDRESS($B253,SUMIFS($2:$2,$1:$1,$P$8),4,1)))&gt;0,AV253-MIN(INDIRECT(ADDRESS($B253,AW$2,4,1)&amp;":"&amp;ADDRESS($B253,SUMIFS($2:$2,$1:$1,$P$8),4,1)))&lt;AV251),AV251-(AV253-MIN(INDIRECT(ADDRESS($B253,AW$2,4,1)&amp;":"&amp;ADDRESS($B253,SUMIFS($2:$2,$1:$1,$P$8),4,1)))),IF(AND(AV251&gt;0,AV253&lt;=MIN(INDIRECT(ADDRESS($B253,AW$2,4,1)&amp;":"&amp;ADDRESS($B253,SUMIFS($2:$2,$1:$1,$P$8),4,1)))),AV251,0))))</f>
        <v>0</v>
      </c>
      <c r="AW255" s="5">
        <f t="shared" ref="AW255" ca="1" si="481">IF(AW$4="",0,IF(AND(AW$1=$P$8,AW251&gt;0),AW251,IF(AND(AW251&gt;0,AW253-MIN(INDIRECT(ADDRESS($B253,AX$2,4,1)&amp;":"&amp;ADDRESS($B253,SUMIFS($2:$2,$1:$1,$P$8),4,1)))&gt;0,AW253-MIN(INDIRECT(ADDRESS($B253,AX$2,4,1)&amp;":"&amp;ADDRESS($B253,SUMIFS($2:$2,$1:$1,$P$8),4,1)))&lt;AW251),AW251-(AW253-MIN(INDIRECT(ADDRESS($B253,AX$2,4,1)&amp;":"&amp;ADDRESS($B253,SUMIFS($2:$2,$1:$1,$P$8),4,1)))),IF(AND(AW251&gt;0,AW253&lt;=MIN(INDIRECT(ADDRESS($B253,AX$2,4,1)&amp;":"&amp;ADDRESS($B253,SUMIFS($2:$2,$1:$1,$P$8),4,1)))),AW251,0))))</f>
        <v>2468800.4660249017</v>
      </c>
      <c r="AX255" s="5">
        <f t="shared" ref="AX255" ca="1" si="482">IF(AX$4="",0,IF(AND(AX$1=$P$8,AX251&gt;0),AX251,IF(AND(AX251&gt;0,AX253-MIN(INDIRECT(ADDRESS($B253,AY$2,4,1)&amp;":"&amp;ADDRESS($B253,SUMIFS($2:$2,$1:$1,$P$8),4,1)))&gt;0,AX253-MIN(INDIRECT(ADDRESS($B253,AY$2,4,1)&amp;":"&amp;ADDRESS($B253,SUMIFS($2:$2,$1:$1,$P$8),4,1)))&lt;AX251),AX251-(AX253-MIN(INDIRECT(ADDRESS($B253,AY$2,4,1)&amp;":"&amp;ADDRESS($B253,SUMIFS($2:$2,$1:$1,$P$8),4,1)))),IF(AND(AX251&gt;0,AX253&lt;=MIN(INDIRECT(ADDRESS($B253,AY$2,4,1)&amp;":"&amp;ADDRESS($B253,SUMIFS($2:$2,$1:$1,$P$8),4,1)))),AX251,0))))</f>
        <v>4286941.8743939884</v>
      </c>
      <c r="AY255" s="5">
        <f t="shared" ref="AY255" ca="1" si="483">IF(AY$4="",0,IF(AND(AY$1=$P$8,AY251&gt;0),AY251,IF(AND(AY251&gt;0,AY253-MIN(INDIRECT(ADDRESS($B253,AZ$2,4,1)&amp;":"&amp;ADDRESS($B253,SUMIFS($2:$2,$1:$1,$P$8),4,1)))&gt;0,AY253-MIN(INDIRECT(ADDRESS($B253,AZ$2,4,1)&amp;":"&amp;ADDRESS($B253,SUMIFS($2:$2,$1:$1,$P$8),4,1)))&lt;AY251),AY251-(AY253-MIN(INDIRECT(ADDRESS($B253,AZ$2,4,1)&amp;":"&amp;ADDRESS($B253,SUMIFS($2:$2,$1:$1,$P$8),4,1)))),IF(AND(AY251&gt;0,AY253&lt;=MIN(INDIRECT(ADDRESS($B253,AZ$2,4,1)&amp;":"&amp;ADDRESS($B253,SUMIFS($2:$2,$1:$1,$P$8),4,1)))),AY251,0))))</f>
        <v>3588565.7055452336</v>
      </c>
      <c r="AZ255" s="5">
        <f t="shared" ref="AZ255" ca="1" si="484">IF(AZ$4="",0,IF(AND(AZ$1=$P$8,AZ251&gt;0),AZ251,IF(AND(AZ251&gt;0,AZ253-MIN(INDIRECT(ADDRESS($B253,BA$2,4,1)&amp;":"&amp;ADDRESS($B253,SUMIFS($2:$2,$1:$1,$P$8),4,1)))&gt;0,AZ253-MIN(INDIRECT(ADDRESS($B253,BA$2,4,1)&amp;":"&amp;ADDRESS($B253,SUMIFS($2:$2,$1:$1,$P$8),4,1)))&lt;AZ251),AZ251-(AZ253-MIN(INDIRECT(ADDRESS($B253,BA$2,4,1)&amp;":"&amp;ADDRESS($B253,SUMIFS($2:$2,$1:$1,$P$8),4,1)))),IF(AND(AZ251&gt;0,AZ253&lt;=MIN(INDIRECT(ADDRESS($B253,BA$2,4,1)&amp;":"&amp;ADDRESS($B253,SUMIFS($2:$2,$1:$1,$P$8),4,1)))),AZ251,0))))</f>
        <v>4268665.8903404493</v>
      </c>
      <c r="BA255" s="5">
        <f t="shared" ref="BA255" ca="1" si="485">IF(BA$4="",0,IF(AND(BA$1=$P$8,BA251&gt;0),BA251,IF(AND(BA251&gt;0,BA253-MIN(INDIRECT(ADDRESS($B253,BB$2,4,1)&amp;":"&amp;ADDRESS($B253,SUMIFS($2:$2,$1:$1,$P$8),4,1)))&gt;0,BA253-MIN(INDIRECT(ADDRESS($B253,BB$2,4,1)&amp;":"&amp;ADDRESS($B253,SUMIFS($2:$2,$1:$1,$P$8),4,1)))&lt;BA251),BA251-(BA253-MIN(INDIRECT(ADDRESS($B253,BB$2,4,1)&amp;":"&amp;ADDRESS($B253,SUMIFS($2:$2,$1:$1,$P$8),4,1)))),IF(AND(BA251&gt;0,BA253&lt;=MIN(INDIRECT(ADDRESS($B253,BB$2,4,1)&amp;":"&amp;ADDRESS($B253,SUMIFS($2:$2,$1:$1,$P$8),4,1)))),BA251,0))))</f>
        <v>4633942.8098798292</v>
      </c>
      <c r="BB255" s="5">
        <f t="shared" ref="BB255" ca="1" si="486">IF(BB$4="",0,IF(AND(BB$1=$P$8,BB251&gt;0),BB251,IF(AND(BB251&gt;0,BB253-MIN(INDIRECT(ADDRESS($B253,BC$2,4,1)&amp;":"&amp;ADDRESS($B253,SUMIFS($2:$2,$1:$1,$P$8),4,1)))&gt;0,BB253-MIN(INDIRECT(ADDRESS($B253,BC$2,4,1)&amp;":"&amp;ADDRESS($B253,SUMIFS($2:$2,$1:$1,$P$8),4,1)))&lt;BB251),BB251-(BB253-MIN(INDIRECT(ADDRESS($B253,BC$2,4,1)&amp;":"&amp;ADDRESS($B253,SUMIFS($2:$2,$1:$1,$P$8),4,1)))),IF(AND(BB251&gt;0,BB253&lt;=MIN(INDIRECT(ADDRESS($B253,BC$2,4,1)&amp;":"&amp;ADDRESS($B253,SUMIFS($2:$2,$1:$1,$P$8),4,1)))),BB251,0))))</f>
        <v>4215604.8744801683</v>
      </c>
      <c r="BC255" s="5">
        <f t="shared" ref="BC255" ca="1" si="487">IF(BC$4="",0,IF(AND(BC$1=$P$8,BC251&gt;0),BC251,IF(AND(BC251&gt;0,BC253-MIN(INDIRECT(ADDRESS($B253,BD$2,4,1)&amp;":"&amp;ADDRESS($B253,SUMIFS($2:$2,$1:$1,$P$8),4,1)))&gt;0,BC253-MIN(INDIRECT(ADDRESS($B253,BD$2,4,1)&amp;":"&amp;ADDRESS($B253,SUMIFS($2:$2,$1:$1,$P$8),4,1)))&lt;BC251),BC251-(BC253-MIN(INDIRECT(ADDRESS($B253,BD$2,4,1)&amp;":"&amp;ADDRESS($B253,SUMIFS($2:$2,$1:$1,$P$8),4,1)))),IF(AND(BC251&gt;0,BC253&lt;=MIN(INDIRECT(ADDRESS($B253,BD$2,4,1)&amp;":"&amp;ADDRESS($B253,SUMIFS($2:$2,$1:$1,$P$8),4,1)))),BC251,0))))</f>
        <v>5434736.7400885522</v>
      </c>
      <c r="BD255" s="5">
        <f t="shared" ref="BD255" ca="1" si="488">IF(BD$4="",0,IF(AND(BD$1=$P$8,BD251&gt;0),BD251,IF(AND(BD251&gt;0,BD253-MIN(INDIRECT(ADDRESS($B253,BE$2,4,1)&amp;":"&amp;ADDRESS($B253,SUMIFS($2:$2,$1:$1,$P$8),4,1)))&gt;0,BD253-MIN(INDIRECT(ADDRESS($B253,BE$2,4,1)&amp;":"&amp;ADDRESS($B253,SUMIFS($2:$2,$1:$1,$P$8),4,1)))&lt;BD251),BD251-(BD253-MIN(INDIRECT(ADDRESS($B253,BE$2,4,1)&amp;":"&amp;ADDRESS($B253,SUMIFS($2:$2,$1:$1,$P$8),4,1)))),IF(AND(BD251&gt;0,BD253&lt;=MIN(INDIRECT(ADDRESS($B253,BE$2,4,1)&amp;":"&amp;ADDRESS($B253,SUMIFS($2:$2,$1:$1,$P$8),4,1)))),BD251,0))))</f>
        <v>6645175.2317794748</v>
      </c>
      <c r="BE255" s="5">
        <f t="shared" ref="BE255" ca="1" si="489">IF(BE$4="",0,IF(AND(BE$1=$P$8,BE251&gt;0),BE251,IF(AND(BE251&gt;0,BE253-MIN(INDIRECT(ADDRESS($B253,BF$2,4,1)&amp;":"&amp;ADDRESS($B253,SUMIFS($2:$2,$1:$1,$P$8),4,1)))&gt;0,BE253-MIN(INDIRECT(ADDRESS($B253,BF$2,4,1)&amp;":"&amp;ADDRESS($B253,SUMIFS($2:$2,$1:$1,$P$8),4,1)))&lt;BE251),BE251-(BE253-MIN(INDIRECT(ADDRESS($B253,BF$2,4,1)&amp;":"&amp;ADDRESS($B253,SUMIFS($2:$2,$1:$1,$P$8),4,1)))),IF(AND(BE251&gt;0,BE253&lt;=MIN(INDIRECT(ADDRESS($B253,BF$2,4,1)&amp;":"&amp;ADDRESS($B253,SUMIFS($2:$2,$1:$1,$P$8),4,1)))),BE251,0))))</f>
        <v>6452493.0707991933</v>
      </c>
      <c r="BF255" s="5">
        <f t="shared" ref="BF255" ca="1" si="490">IF(BF$4="",0,IF(AND(BF$1=$P$8,BF251&gt;0),BF251,IF(AND(BF251&gt;0,BF253-MIN(INDIRECT(ADDRESS($B253,BG$2,4,1)&amp;":"&amp;ADDRESS($B253,SUMIFS($2:$2,$1:$1,$P$8),4,1)))&gt;0,BF253-MIN(INDIRECT(ADDRESS($B253,BG$2,4,1)&amp;":"&amp;ADDRESS($B253,SUMIFS($2:$2,$1:$1,$P$8),4,1)))&lt;BF251),BF251-(BF253-MIN(INDIRECT(ADDRESS($B253,BG$2,4,1)&amp;":"&amp;ADDRESS($B253,SUMIFS($2:$2,$1:$1,$P$8),4,1)))),IF(AND(BF251&gt;0,BF253&lt;=MIN(INDIRECT(ADDRESS($B253,BG$2,4,1)&amp;":"&amp;ADDRESS($B253,SUMIFS($2:$2,$1:$1,$P$8),4,1)))),BF251,0))))</f>
        <v>6760025.7574997013</v>
      </c>
      <c r="BG255" s="5">
        <f t="shared" ref="BG255" ca="1" si="491">IF(BG$4="",0,IF(AND(BG$1=$P$8,BG251&gt;0),BG251,IF(AND(BG251&gt;0,BG253-MIN(INDIRECT(ADDRESS($B253,BH$2,4,1)&amp;":"&amp;ADDRESS($B253,SUMIFS($2:$2,$1:$1,$P$8),4,1)))&gt;0,BG253-MIN(INDIRECT(ADDRESS($B253,BH$2,4,1)&amp;":"&amp;ADDRESS($B253,SUMIFS($2:$2,$1:$1,$P$8),4,1)))&lt;BG251),BG251-(BG253-MIN(INDIRECT(ADDRESS($B253,BH$2,4,1)&amp;":"&amp;ADDRESS($B253,SUMIFS($2:$2,$1:$1,$P$8),4,1)))),IF(AND(BG251&gt;0,BG253&lt;=MIN(INDIRECT(ADDRESS($B253,BH$2,4,1)&amp;":"&amp;ADDRESS($B253,SUMIFS($2:$2,$1:$1,$P$8),4,1)))),BG251,0))))</f>
        <v>6782012.0522898203</v>
      </c>
      <c r="BH255" s="5">
        <f t="shared" ref="BH255" ca="1" si="492">IF(BH$4="",0,IF(AND(BH$1=$P$8,BH251&gt;0),BH251,IF(AND(BH251&gt;0,BH253-MIN(INDIRECT(ADDRESS($B253,BI$2,4,1)&amp;":"&amp;ADDRESS($B253,SUMIFS($2:$2,$1:$1,$P$8),4,1)))&gt;0,BH253-MIN(INDIRECT(ADDRESS($B253,BI$2,4,1)&amp;":"&amp;ADDRESS($B253,SUMIFS($2:$2,$1:$1,$P$8),4,1)))&lt;BH251),BH251-(BH253-MIN(INDIRECT(ADDRESS($B253,BI$2,4,1)&amp;":"&amp;ADDRESS($B253,SUMIFS($2:$2,$1:$1,$P$8),4,1)))),IF(AND(BH251&gt;0,BH253&lt;=MIN(INDIRECT(ADDRESS($B253,BI$2,4,1)&amp;":"&amp;ADDRESS($B253,SUMIFS($2:$2,$1:$1,$P$8),4,1)))),BH251,0))))</f>
        <v>6335842.6938495589</v>
      </c>
      <c r="BI255" s="5">
        <f t="shared" ref="BI255" ca="1" si="493">IF(BI$4="",0,IF(AND(BI$1=$P$8,BI251&gt;0),BI251,IF(AND(BI251&gt;0,BI253-MIN(INDIRECT(ADDRESS($B253,BJ$2,4,1)&amp;":"&amp;ADDRESS($B253,SUMIFS($2:$2,$1:$1,$P$8),4,1)))&gt;0,BI253-MIN(INDIRECT(ADDRESS($B253,BJ$2,4,1)&amp;":"&amp;ADDRESS($B253,SUMIFS($2:$2,$1:$1,$P$8),4,1)))&lt;BI251),BI251-(BI253-MIN(INDIRECT(ADDRESS($B253,BJ$2,4,1)&amp;":"&amp;ADDRESS($B253,SUMIFS($2:$2,$1:$1,$P$8),4,1)))),IF(AND(BI251&gt;0,BI253&lt;=MIN(INDIRECT(ADDRESS($B253,BJ$2,4,1)&amp;":"&amp;ADDRESS($B253,SUMIFS($2:$2,$1:$1,$P$8),4,1)))),BI251,0))))</f>
        <v>6624009.8729440887</v>
      </c>
      <c r="BJ255" s="5">
        <f t="shared" ref="BJ255" ca="1" si="494">IF(BJ$4="",0,IF(AND(BJ$1=$P$8,BJ251&gt;0),BJ251,IF(AND(BJ251&gt;0,BJ253-MIN(INDIRECT(ADDRESS($B253,BK$2,4,1)&amp;":"&amp;ADDRESS($B253,SUMIFS($2:$2,$1:$1,$P$8),4,1)))&gt;0,BJ253-MIN(INDIRECT(ADDRESS($B253,BK$2,4,1)&amp;":"&amp;ADDRESS($B253,SUMIFS($2:$2,$1:$1,$P$8),4,1)))&lt;BJ251),BJ251-(BJ253-MIN(INDIRECT(ADDRESS($B253,BK$2,4,1)&amp;":"&amp;ADDRESS($B253,SUMIFS($2:$2,$1:$1,$P$8),4,1)))),IF(AND(BJ251&gt;0,BJ253&lt;=MIN(INDIRECT(ADDRESS($B253,BK$2,4,1)&amp;":"&amp;ADDRESS($B253,SUMIFS($2:$2,$1:$1,$P$8),4,1)))),BJ251,0))))</f>
        <v>6986324.8193154717</v>
      </c>
      <c r="BK255" s="5">
        <f t="shared" ref="BK255" ca="1" si="495">IF(BK$4="",0,IF(AND(BK$1=$P$8,BK251&gt;0),BK251,IF(AND(BK251&gt;0,BK253-MIN(INDIRECT(ADDRESS($B253,BL$2,4,1)&amp;":"&amp;ADDRESS($B253,SUMIFS($2:$2,$1:$1,$P$8),4,1)))&gt;0,BK253-MIN(INDIRECT(ADDRESS($B253,BL$2,4,1)&amp;":"&amp;ADDRESS($B253,SUMIFS($2:$2,$1:$1,$P$8),4,1)))&lt;BK251),BK251-(BK253-MIN(INDIRECT(ADDRESS($B253,BL$2,4,1)&amp;":"&amp;ADDRESS($B253,SUMIFS($2:$2,$1:$1,$P$8),4,1)))),IF(AND(BK251&gt;0,BK253&lt;=MIN(INDIRECT(ADDRESS($B253,BL$2,4,1)&amp;":"&amp;ADDRESS($B253,SUMIFS($2:$2,$1:$1,$P$8),4,1)))),BK251,0))))</f>
        <v>7244847.9088853048</v>
      </c>
      <c r="BL255" s="5">
        <f t="shared" ref="BL255" ca="1" si="496">IF(BL$4="",0,IF(AND(BL$1=$P$8,BL251&gt;0),BL251,IF(AND(BL251&gt;0,BL253-MIN(INDIRECT(ADDRESS($B253,BM$2,4,1)&amp;":"&amp;ADDRESS($B253,SUMIFS($2:$2,$1:$1,$P$8),4,1)))&gt;0,BL253-MIN(INDIRECT(ADDRESS($B253,BM$2,4,1)&amp;":"&amp;ADDRESS($B253,SUMIFS($2:$2,$1:$1,$P$8),4,1)))&lt;BL251),BL251-(BL253-MIN(INDIRECT(ADDRESS($B253,BM$2,4,1)&amp;":"&amp;ADDRESS($B253,SUMIFS($2:$2,$1:$1,$P$8),4,1)))),IF(AND(BL251&gt;0,BL253&lt;=MIN(INDIRECT(ADDRESS($B253,BM$2,4,1)&amp;":"&amp;ADDRESS($B253,SUMIFS($2:$2,$1:$1,$P$8),4,1)))),BL251,0))))</f>
        <v>7346549.1428896608</v>
      </c>
      <c r="BM255" s="5">
        <f t="shared" ref="BM255" ca="1" si="497">IF(BM$4="",0,IF(AND(BM$1=$P$8,BM251&gt;0),BM251,IF(AND(BM251&gt;0,BM253-MIN(INDIRECT(ADDRESS($B253,BN$2,4,1)&amp;":"&amp;ADDRESS($B253,SUMIFS($2:$2,$1:$1,$P$8),4,1)))&gt;0,BM253-MIN(INDIRECT(ADDRESS($B253,BN$2,4,1)&amp;":"&amp;ADDRESS($B253,SUMIFS($2:$2,$1:$1,$P$8),4,1)))&lt;BM251),BM251-(BM253-MIN(INDIRECT(ADDRESS($B253,BN$2,4,1)&amp;":"&amp;ADDRESS($B253,SUMIFS($2:$2,$1:$1,$P$8),4,1)))),IF(AND(BM251&gt;0,BM253&lt;=MIN(INDIRECT(ADDRESS($B253,BN$2,4,1)&amp;":"&amp;ADDRESS($B253,SUMIFS($2:$2,$1:$1,$P$8),4,1)))),BM251,0))))</f>
        <v>7209704.9557830533</v>
      </c>
      <c r="BN255" s="5">
        <f t="shared" ref="BN255" ca="1" si="498">IF(BN$4="",0,IF(AND(BN$1=$P$8,BN251&gt;0),BN251,IF(AND(BN251&gt;0,BN253-MIN(INDIRECT(ADDRESS($B253,BO$2,4,1)&amp;":"&amp;ADDRESS($B253,SUMIFS($2:$2,$1:$1,$P$8),4,1)))&gt;0,BN253-MIN(INDIRECT(ADDRESS($B253,BO$2,4,1)&amp;":"&amp;ADDRESS($B253,SUMIFS($2:$2,$1:$1,$P$8),4,1)))&lt;BN251),BN251-(BN253-MIN(INDIRECT(ADDRESS($B253,BO$2,4,1)&amp;":"&amp;ADDRESS($B253,SUMIFS($2:$2,$1:$1,$P$8),4,1)))),IF(AND(BN251&gt;0,BN253&lt;=MIN(INDIRECT(ADDRESS($B253,BO$2,4,1)&amp;":"&amp;ADDRESS($B253,SUMIFS($2:$2,$1:$1,$P$8),4,1)))),BN251,0))))</f>
        <v>7196419.4229774075</v>
      </c>
      <c r="BO255" s="5">
        <f t="shared" ref="BO255" ca="1" si="499">IF(BO$4="",0,IF(AND(BO$1=$P$8,BO251&gt;0),BO251,IF(AND(BO251&gt;0,BO253-MIN(INDIRECT(ADDRESS($B253,BP$2,4,1)&amp;":"&amp;ADDRESS($B253,SUMIFS($2:$2,$1:$1,$P$8),4,1)))&gt;0,BO253-MIN(INDIRECT(ADDRESS($B253,BP$2,4,1)&amp;":"&amp;ADDRESS($B253,SUMIFS($2:$2,$1:$1,$P$8),4,1)))&lt;BO251),BO251-(BO253-MIN(INDIRECT(ADDRESS($B253,BP$2,4,1)&amp;":"&amp;ADDRESS($B253,SUMIFS($2:$2,$1:$1,$P$8),4,1)))),IF(AND(BO251&gt;0,BO253&lt;=MIN(INDIRECT(ADDRESS($B253,BP$2,4,1)&amp;":"&amp;ADDRESS($B253,SUMIFS($2:$2,$1:$1,$P$8),4,1)))),BO251,0))))</f>
        <v>7481514.6560640065</v>
      </c>
      <c r="BP255" s="5">
        <f t="shared" ref="BP255" ca="1" si="500">IF(BP$4="",0,IF(AND(BP$1=$P$8,BP251&gt;0),BP251,IF(AND(BP251&gt;0,BP253-MIN(INDIRECT(ADDRESS($B253,BQ$2,4,1)&amp;":"&amp;ADDRESS($B253,SUMIFS($2:$2,$1:$1,$P$8),4,1)))&gt;0,BP253-MIN(INDIRECT(ADDRESS($B253,BQ$2,4,1)&amp;":"&amp;ADDRESS($B253,SUMIFS($2:$2,$1:$1,$P$8),4,1)))&lt;BP251),BP251-(BP253-MIN(INDIRECT(ADDRESS($B253,BQ$2,4,1)&amp;":"&amp;ADDRESS($B253,SUMIFS($2:$2,$1:$1,$P$8),4,1)))),IF(AND(BP251&gt;0,BP253&lt;=MIN(INDIRECT(ADDRESS($B253,BQ$2,4,1)&amp;":"&amp;ADDRESS($B253,SUMIFS($2:$2,$1:$1,$P$8),4,1)))),BP251,0))))</f>
        <v>7825209.6486746101</v>
      </c>
      <c r="BQ255" s="5">
        <f t="shared" ref="BQ255" ca="1" si="501">IF(BQ$4="",0,IF(AND(BQ$1=$P$8,BQ251&gt;0),BQ251,IF(AND(BQ251&gt;0,BQ253-MIN(INDIRECT(ADDRESS($B253,BR$2,4,1)&amp;":"&amp;ADDRESS($B253,SUMIFS($2:$2,$1:$1,$P$8),4,1)))&gt;0,BQ253-MIN(INDIRECT(ADDRESS($B253,BR$2,4,1)&amp;":"&amp;ADDRESS($B253,SUMIFS($2:$2,$1:$1,$P$8),4,1)))&lt;BQ251),BQ251-(BQ253-MIN(INDIRECT(ADDRESS($B253,BR$2,4,1)&amp;":"&amp;ADDRESS($B253,SUMIFS($2:$2,$1:$1,$P$8),4,1)))),IF(AND(BQ251&gt;0,BQ253&lt;=MIN(INDIRECT(ADDRESS($B253,BR$2,4,1)&amp;":"&amp;ADDRESS($B253,SUMIFS($2:$2,$1:$1,$P$8),4,1)))),BQ251,0))))</f>
        <v>7500850.6182163404</v>
      </c>
      <c r="BR255" s="5">
        <f t="shared" ref="BR255" ca="1" si="502">IF(BR$4="",0,IF(AND(BR$1=$P$8,BR251&gt;0),BR251,IF(AND(BR251&gt;0,BR253-MIN(INDIRECT(ADDRESS($B253,BS$2,4,1)&amp;":"&amp;ADDRESS($B253,SUMIFS($2:$2,$1:$1,$P$8),4,1)))&gt;0,BR253-MIN(INDIRECT(ADDRESS($B253,BS$2,4,1)&amp;":"&amp;ADDRESS($B253,SUMIFS($2:$2,$1:$1,$P$8),4,1)))&lt;BR251),BR251-(BR253-MIN(INDIRECT(ADDRESS($B253,BS$2,4,1)&amp;":"&amp;ADDRESS($B253,SUMIFS($2:$2,$1:$1,$P$8),4,1)))),IF(AND(BR251&gt;0,BR253&lt;=MIN(INDIRECT(ADDRESS($B253,BS$2,4,1)&amp;":"&amp;ADDRESS($B253,SUMIFS($2:$2,$1:$1,$P$8),4,1)))),BR251,0))))</f>
        <v>7751994.0000082282</v>
      </c>
      <c r="BS255" s="5">
        <f t="shared" ref="BS255" ca="1" si="503">IF(BS$4="",0,IF(AND(BS$1=$P$8,BS251&gt;0),BS251,IF(AND(BS251&gt;0,BS253-MIN(INDIRECT(ADDRESS($B253,BT$2,4,1)&amp;":"&amp;ADDRESS($B253,SUMIFS($2:$2,$1:$1,$P$8),4,1)))&gt;0,BS253-MIN(INDIRECT(ADDRESS($B253,BT$2,4,1)&amp;":"&amp;ADDRESS($B253,SUMIFS($2:$2,$1:$1,$P$8),4,1)))&lt;BS251),BS251-(BS253-MIN(INDIRECT(ADDRESS($B253,BT$2,4,1)&amp;":"&amp;ADDRESS($B253,SUMIFS($2:$2,$1:$1,$P$8),4,1)))),IF(AND(BS251&gt;0,BS253&lt;=MIN(INDIRECT(ADDRESS($B253,BT$2,4,1)&amp;":"&amp;ADDRESS($B253,SUMIFS($2:$2,$1:$1,$P$8),4,1)))),BS251,0))))</f>
        <v>7774842.8641591622</v>
      </c>
      <c r="BT255" s="5">
        <f t="shared" ref="BT255" ca="1" si="504">IF(BT$4="",0,IF(AND(BT$1=$P$8,BT251&gt;0),BT251,IF(AND(BT251&gt;0,BT253-MIN(INDIRECT(ADDRESS($B253,BU$2,4,1)&amp;":"&amp;ADDRESS($B253,SUMIFS($2:$2,$1:$1,$P$8),4,1)))&gt;0,BT253-MIN(INDIRECT(ADDRESS($B253,BU$2,4,1)&amp;":"&amp;ADDRESS($B253,SUMIFS($2:$2,$1:$1,$P$8),4,1)))&lt;BT251),BT251-(BT253-MIN(INDIRECT(ADDRESS($B253,BU$2,4,1)&amp;":"&amp;ADDRESS($B253,SUMIFS($2:$2,$1:$1,$P$8),4,1)))),IF(AND(BT251&gt;0,BT253&lt;=MIN(INDIRECT(ADDRESS($B253,BU$2,4,1)&amp;":"&amp;ADDRESS($B253,SUMIFS($2:$2,$1:$1,$P$8),4,1)))),BT251,0))))</f>
        <v>7029830.0178270964</v>
      </c>
      <c r="BU255" s="5">
        <f t="shared" ref="BU255" ca="1" si="505">IF(BU$4="",0,IF(AND(BU$1=$P$8,BU251&gt;0),BU251,IF(AND(BU251&gt;0,BU253-MIN(INDIRECT(ADDRESS($B253,BV$2,4,1)&amp;":"&amp;ADDRESS($B253,SUMIFS($2:$2,$1:$1,$P$8),4,1)))&gt;0,BU253-MIN(INDIRECT(ADDRESS($B253,BV$2,4,1)&amp;":"&amp;ADDRESS($B253,SUMIFS($2:$2,$1:$1,$P$8),4,1)))&lt;BU251),BU251-(BU253-MIN(INDIRECT(ADDRESS($B253,BV$2,4,1)&amp;":"&amp;ADDRESS($B253,SUMIFS($2:$2,$1:$1,$P$8),4,1)))),IF(AND(BU251&gt;0,BU253&lt;=MIN(INDIRECT(ADDRESS($B253,BV$2,4,1)&amp;":"&amp;ADDRESS($B253,SUMIFS($2:$2,$1:$1,$P$8),4,1)))),BU251,0))))</f>
        <v>7276373.8287074128</v>
      </c>
      <c r="BV255" s="5">
        <f t="shared" ref="BV255" ca="1" si="506">IF(BV$4="",0,IF(AND(BV$1=$P$8,BV251&gt;0),BV251,IF(AND(BV251&gt;0,BV253-MIN(INDIRECT(ADDRESS($B253,BW$2,4,1)&amp;":"&amp;ADDRESS($B253,SUMIFS($2:$2,$1:$1,$P$8),4,1)))&gt;0,BV253-MIN(INDIRECT(ADDRESS($B253,BW$2,4,1)&amp;":"&amp;ADDRESS($B253,SUMIFS($2:$2,$1:$1,$P$8),4,1)))&lt;BV251),BV251-(BV253-MIN(INDIRECT(ADDRESS($B253,BW$2,4,1)&amp;":"&amp;ADDRESS($B253,SUMIFS($2:$2,$1:$1,$P$8),4,1)))),IF(AND(BV251&gt;0,BV253&lt;=MIN(INDIRECT(ADDRESS($B253,BW$2,4,1)&amp;":"&amp;ADDRESS($B253,SUMIFS($2:$2,$1:$1,$P$8),4,1)))),BV251,0))))</f>
        <v>7599236.2755888598</v>
      </c>
      <c r="BW255" s="5">
        <f t="shared" ref="BW255" ca="1" si="507">IF(BW$4="",0,IF(AND(BW$1=$P$8,BW251&gt;0),BW251,IF(AND(BW251&gt;0,BW253-MIN(INDIRECT(ADDRESS($B253,BX$2,4,1)&amp;":"&amp;ADDRESS($B253,SUMIFS($2:$2,$1:$1,$P$8),4,1)))&gt;0,BW253-MIN(INDIRECT(ADDRESS($B253,BX$2,4,1)&amp;":"&amp;ADDRESS($B253,SUMIFS($2:$2,$1:$1,$P$8),4,1)))&lt;BW251),BW251-(BW253-MIN(INDIRECT(ADDRESS($B253,BX$2,4,1)&amp;":"&amp;ADDRESS($B253,SUMIFS($2:$2,$1:$1,$P$8),4,1)))),IF(AND(BW251&gt;0,BW253&lt;=MIN(INDIRECT(ADDRESS($B253,BX$2,4,1)&amp;":"&amp;ADDRESS($B253,SUMIFS($2:$2,$1:$1,$P$8),4,1)))),BW251,0))))</f>
        <v>7226614.4611041108</v>
      </c>
      <c r="BX255" s="5">
        <f t="shared" ref="BX255" ca="1" si="508">IF(BX$4="",0,IF(AND(BX$1=$P$8,BX251&gt;0),BX251,IF(AND(BX251&gt;0,BX253-MIN(INDIRECT(ADDRESS($B253,BY$2,4,1)&amp;":"&amp;ADDRESS($B253,SUMIFS($2:$2,$1:$1,$P$8),4,1)))&gt;0,BX253-MIN(INDIRECT(ADDRESS($B253,BY$2,4,1)&amp;":"&amp;ADDRESS($B253,SUMIFS($2:$2,$1:$1,$P$8),4,1)))&lt;BX251),BX251-(BX253-MIN(INDIRECT(ADDRESS($B253,BY$2,4,1)&amp;":"&amp;ADDRESS($B253,SUMIFS($2:$2,$1:$1,$P$8),4,1)))),IF(AND(BX251&gt;0,BX253&lt;=MIN(INDIRECT(ADDRESS($B253,BY$2,4,1)&amp;":"&amp;ADDRESS($B253,SUMIFS($2:$2,$1:$1,$P$8),4,1)))),BX251,0))))</f>
        <v>7332719.4919075305</v>
      </c>
      <c r="BY255" s="5">
        <f t="shared" ref="BY255" ca="1" si="509">IF(BY$4="",0,IF(AND(BY$1=$P$8,BY251&gt;0),BY251,IF(AND(BY251&gt;0,BY253-MIN(INDIRECT(ADDRESS($B253,BZ$2,4,1)&amp;":"&amp;ADDRESS($B253,SUMIFS($2:$2,$1:$1,$P$8),4,1)))&gt;0,BY253-MIN(INDIRECT(ADDRESS($B253,BZ$2,4,1)&amp;":"&amp;ADDRESS($B253,SUMIFS($2:$2,$1:$1,$P$8),4,1)))&lt;BY251),BY251-(BY253-MIN(INDIRECT(ADDRESS($B253,BZ$2,4,1)&amp;":"&amp;ADDRESS($B253,SUMIFS($2:$2,$1:$1,$P$8),4,1)))),IF(AND(BY251&gt;0,BY253&lt;=MIN(INDIRECT(ADDRESS($B253,BZ$2,4,1)&amp;":"&amp;ADDRESS($B253,SUMIFS($2:$2,$1:$1,$P$8),4,1)))),BY251,0))))</f>
        <v>7216790.9913647054</v>
      </c>
      <c r="BZ255" s="5">
        <f t="shared" ref="BZ255" ca="1" si="510">IF(BZ$4="",0,IF(AND(BZ$1=$P$8,BZ251&gt;0),BZ251,IF(AND(BZ251&gt;0,BZ253-MIN(INDIRECT(ADDRESS($B253,CA$2,4,1)&amp;":"&amp;ADDRESS($B253,SUMIFS($2:$2,$1:$1,$P$8),4,1)))&gt;0,BZ253-MIN(INDIRECT(ADDRESS($B253,CA$2,4,1)&amp;":"&amp;ADDRESS($B253,SUMIFS($2:$2,$1:$1,$P$8),4,1)))&lt;BZ251),BZ251-(BZ253-MIN(INDIRECT(ADDRESS($B253,CA$2,4,1)&amp;":"&amp;ADDRESS($B253,SUMIFS($2:$2,$1:$1,$P$8),4,1)))),IF(AND(BZ251&gt;0,BZ253&lt;=MIN(INDIRECT(ADDRESS($B253,CA$2,4,1)&amp;":"&amp;ADDRESS($B253,SUMIFS($2:$2,$1:$1,$P$8),4,1)))),BZ251,0))))</f>
        <v>7017210.2256596088</v>
      </c>
      <c r="CA255" s="5">
        <f t="shared" ref="CA255" ca="1" si="511">IF(CA$4="",0,IF(AND(CA$1=$P$8,CA251&gt;0),CA251,IF(AND(CA251&gt;0,CA253-MIN(INDIRECT(ADDRESS($B253,CB$2,4,1)&amp;":"&amp;ADDRESS($B253,SUMIFS($2:$2,$1:$1,$P$8),4,1)))&gt;0,CA253-MIN(INDIRECT(ADDRESS($B253,CB$2,4,1)&amp;":"&amp;ADDRESS($B253,SUMIFS($2:$2,$1:$1,$P$8),4,1)))&lt;CA251),CA251-(CA253-MIN(INDIRECT(ADDRESS($B253,CB$2,4,1)&amp;":"&amp;ADDRESS($B253,SUMIFS($2:$2,$1:$1,$P$8),4,1)))),IF(AND(CA251&gt;0,CA253&lt;=MIN(INDIRECT(ADDRESS($B253,CB$2,4,1)&amp;":"&amp;ADDRESS($B253,SUMIFS($2:$2,$1:$1,$P$8),4,1)))),CA251,0))))</f>
        <v>7260519.9248544518</v>
      </c>
      <c r="CB255" s="5">
        <f t="shared" ref="CB255" ca="1" si="512">IF(CB$4="",0,IF(AND(CB$1=$P$8,CB251&gt;0),CB251,IF(AND(CB251&gt;0,CB253-MIN(INDIRECT(ADDRESS($B253,CC$2,4,1)&amp;":"&amp;ADDRESS($B253,SUMIFS($2:$2,$1:$1,$P$8),4,1)))&gt;0,CB253-MIN(INDIRECT(ADDRESS($B253,CC$2,4,1)&amp;":"&amp;ADDRESS($B253,SUMIFS($2:$2,$1:$1,$P$8),4,1)))&lt;CB251),CB251-(CB253-MIN(INDIRECT(ADDRESS($B253,CC$2,4,1)&amp;":"&amp;ADDRESS($B253,SUMIFS($2:$2,$1:$1,$P$8),4,1)))),IF(AND(CB251&gt;0,CB253&lt;=MIN(INDIRECT(ADDRESS($B253,CC$2,4,1)&amp;":"&amp;ADDRESS($B253,SUMIFS($2:$2,$1:$1,$P$8),4,1)))),CB251,0))))</f>
        <v>7646104.4787386172</v>
      </c>
      <c r="CC255" s="5">
        <f t="shared" ref="CC255" ca="1" si="513">IF(CC$4="",0,IF(AND(CC$1=$P$8,CC251&gt;0),CC251,IF(AND(CC251&gt;0,CC253-MIN(INDIRECT(ADDRESS($B253,CD$2,4,1)&amp;":"&amp;ADDRESS($B253,SUMIFS($2:$2,$1:$1,$P$8),4,1)))&gt;0,CC253-MIN(INDIRECT(ADDRESS($B253,CD$2,4,1)&amp;":"&amp;ADDRESS($B253,SUMIFS($2:$2,$1:$1,$P$8),4,1)))&lt;CC251),CC251-(CC253-MIN(INDIRECT(ADDRESS($B253,CD$2,4,1)&amp;":"&amp;ADDRESS($B253,SUMIFS($2:$2,$1:$1,$P$8),4,1)))),IF(AND(CC251&gt;0,CC253&lt;=MIN(INDIRECT(ADDRESS($B253,CD$2,4,1)&amp;":"&amp;ADDRESS($B253,SUMIFS($2:$2,$1:$1,$P$8),4,1)))),CC251,0))))</f>
        <v>7741708.2240822371</v>
      </c>
      <c r="CD255" s="5">
        <f t="shared" ref="CD255" ca="1" si="514">IF(CD$4="",0,IF(AND(CD$1=$P$8,CD251&gt;0),CD251,IF(AND(CD251&gt;0,CD253-MIN(INDIRECT(ADDRESS($B253,CE$2,4,1)&amp;":"&amp;ADDRESS($B253,SUMIFS($2:$2,$1:$1,$P$8),4,1)))&gt;0,CD253-MIN(INDIRECT(ADDRESS($B253,CE$2,4,1)&amp;":"&amp;ADDRESS($B253,SUMIFS($2:$2,$1:$1,$P$8),4,1)))&lt;CD251),CD251-(CD253-MIN(INDIRECT(ADDRESS($B253,CE$2,4,1)&amp;":"&amp;ADDRESS($B253,SUMIFS($2:$2,$1:$1,$P$8),4,1)))),IF(AND(CD251&gt;0,CD253&lt;=MIN(INDIRECT(ADDRESS($B253,CE$2,4,1)&amp;":"&amp;ADDRESS($B253,SUMIFS($2:$2,$1:$1,$P$8),4,1)))),CD251,0))))</f>
        <v>7886848.8000009172</v>
      </c>
      <c r="CE255" s="5">
        <f t="shared" ref="CE255" ca="1" si="515">IF(CE$4="",0,IF(AND(CE$1=$P$8,CE251&gt;0),CE251,IF(AND(CE251&gt;0,CE253-MIN(INDIRECT(ADDRESS($B253,CF$2,4,1)&amp;":"&amp;ADDRESS($B253,SUMIFS($2:$2,$1:$1,$P$8),4,1)))&gt;0,CE253-MIN(INDIRECT(ADDRESS($B253,CF$2,4,1)&amp;":"&amp;ADDRESS($B253,SUMIFS($2:$2,$1:$1,$P$8),4,1)))&lt;CE251),CE251-(CE253-MIN(INDIRECT(ADDRESS($B253,CF$2,4,1)&amp;":"&amp;ADDRESS($B253,SUMIFS($2:$2,$1:$1,$P$8),4,1)))),IF(AND(CE251&gt;0,CE253&lt;=MIN(INDIRECT(ADDRESS($B253,CF$2,4,1)&amp;":"&amp;ADDRESS($B253,SUMIFS($2:$2,$1:$1,$P$8),4,1)))),CE251,0))))</f>
        <v>7910255.3960241191</v>
      </c>
      <c r="CF255" s="5">
        <f t="shared" ref="CF255" ca="1" si="516">IF(CF$4="",0,IF(AND(CF$1=$P$8,CF251&gt;0),CF251,IF(AND(CF251&gt;0,CF253-MIN(INDIRECT(ADDRESS($B253,CG$2,4,1)&amp;":"&amp;ADDRESS($B253,SUMIFS($2:$2,$1:$1,$P$8),4,1)))&gt;0,CF253-MIN(INDIRECT(ADDRESS($B253,CG$2,4,1)&amp;":"&amp;ADDRESS($B253,SUMIFS($2:$2,$1:$1,$P$8),4,1)))&lt;CF251),CF251-(CF253-MIN(INDIRECT(ADDRESS($B253,CG$2,4,1)&amp;":"&amp;ADDRESS($B253,SUMIFS($2:$2,$1:$1,$P$8),4,1)))),IF(AND(CF251&gt;0,CF253&lt;=MIN(INDIRECT(ADDRESS($B253,CG$2,4,1)&amp;":"&amp;ADDRESS($B253,SUMIFS($2:$2,$1:$1,$P$8),4,1)))),CF251,0))))</f>
        <v>0</v>
      </c>
    </row>
    <row r="256" spans="2:84" x14ac:dyDescent="0.3">
      <c r="X256" s="109"/>
    </row>
    <row r="257" spans="2:84" x14ac:dyDescent="0.3">
      <c r="B257" s="13">
        <f>ROW()</f>
        <v>257</v>
      </c>
      <c r="H257" s="1" t="s">
        <v>337</v>
      </c>
      <c r="M257" s="53" t="s">
        <v>18</v>
      </c>
      <c r="P257" s="72" t="str">
        <f>Lists!$AI$19</f>
        <v>FCF(-)</v>
      </c>
      <c r="U257" s="5">
        <f ca="1">SUM(INDIRECT(ADDRESS($B257,$X$2)&amp;":"&amp;ADDRESS($B257,$X$2-1+$P$8)))</f>
        <v>-2.3283064365386963E-10</v>
      </c>
      <c r="X257" s="5">
        <f ca="1">IF(X$4="",0,IF(X255&gt;0,0,IF(X253-W253&gt;0,0,IF(X253-SUM($W257:W257)&gt;0,0,X253-SUM($W257:W257)))))</f>
        <v>0</v>
      </c>
      <c r="Y257" s="5">
        <f ca="1">IF(Y$4="",0,IF(Y255&gt;0,0,IF(Y253-X253&gt;0,0,IF(Y253-SUM($W257:X257)&gt;0,0,Y253-SUM($W257:X257)))))</f>
        <v>0</v>
      </c>
      <c r="Z257" s="5">
        <f ca="1">IF(Z$4="",0,IF(Z255&gt;0,0,IF(Z253-Y253&gt;0,0,IF(Z253-SUM($W257:Y257)&gt;0,0,Z253-SUM($W257:Y257)))))</f>
        <v>0</v>
      </c>
      <c r="AA257" s="5">
        <f ca="1">IF(AA$4="",0,IF(AA255&gt;0,0,IF(AA253-Z253&gt;0,0,IF(AA253-SUM($W257:Z257)&gt;0,0,AA253-SUM($W257:Z257)))))</f>
        <v>0</v>
      </c>
      <c r="AB257" s="5">
        <f ca="1">IF(AB$4="",0,IF(AB255&gt;0,0,IF(AB253-AA253&gt;0,0,IF(AB253-SUM($W257:AA257)&gt;0,0,AB253-SUM($W257:AA257)))))</f>
        <v>0</v>
      </c>
      <c r="AC257" s="5">
        <f ca="1">IF(AC$4="",0,IF(AC255&gt;0,0,IF(AC253-AB253&gt;0,0,IF(AC253-SUM($W257:AB257)&gt;0,0,AC253-SUM($W257:AB257)))))</f>
        <v>0</v>
      </c>
      <c r="AD257" s="5">
        <f ca="1">IF(AD$4="",0,IF(AD255&gt;0,0,IF(AD253-AC253&gt;0,0,IF(AD253-SUM($W257:AC257)&gt;0,0,AD253-SUM($W257:AC257)))))</f>
        <v>0</v>
      </c>
      <c r="AE257" s="5">
        <f ca="1">IF(AE$4="",0,IF(AE255&gt;0,0,IF(AE253-AD253&gt;0,0,IF(AE253-SUM($W257:AD257)&gt;0,0,AE253-SUM($W257:AD257)))))</f>
        <v>0</v>
      </c>
      <c r="AF257" s="5">
        <f ca="1">IF(AF$4="",0,IF(AF255&gt;0,0,IF(AF253-AE253&gt;0,0,IF(AF253-SUM($W257:AE257)&gt;0,0,AF253-SUM($W257:AE257)))))</f>
        <v>0</v>
      </c>
      <c r="AG257" s="5">
        <f ca="1">IF(AG$4="",0,IF(AG255&gt;0,0,IF(AG253-AF253&gt;0,0,IF(AG253-SUM($W257:AF257)&gt;0,0,AG253-SUM($W257:AF257)))))</f>
        <v>0</v>
      </c>
      <c r="AH257" s="5">
        <f ca="1">IF(AH$4="",0,IF(AH255&gt;0,0,IF(AH253-AG253&gt;0,0,IF(AH253-SUM($W257:AG257)&gt;0,0,AH253-SUM($W257:AG257)))))</f>
        <v>0</v>
      </c>
      <c r="AI257" s="5">
        <f ca="1">IF(AI$4="",0,IF(AI255&gt;0,0,IF(AI253-AH253&gt;0,0,IF(AI253-SUM($W257:AH257)&gt;0,0,AI253-SUM($W257:AH257)))))</f>
        <v>0</v>
      </c>
      <c r="AJ257" s="5">
        <f ca="1">IF(AJ$4="",0,IF(AJ255&gt;0,0,IF(AJ253-AI253&gt;0,0,IF(AJ253-SUM($W257:AI257)&gt;0,0,AJ253-SUM($W257:AI257)))))</f>
        <v>0</v>
      </c>
      <c r="AK257" s="5">
        <f ca="1">IF(AK$4="",0,IF(AK255&gt;0,0,IF(AK253-AJ253&gt;0,0,IF(AK253-SUM($W257:AJ257)&gt;0,0,AK253-SUM($W257:AJ257)))))</f>
        <v>0</v>
      </c>
      <c r="AL257" s="5">
        <f ca="1">IF(AL$4="",0,IF(AL255&gt;0,0,IF(AL253-AK253&gt;0,0,IF(AL253-SUM($W257:AK257)&gt;0,0,AL253-SUM($W257:AK257)))))</f>
        <v>0</v>
      </c>
      <c r="AM257" s="5">
        <f ca="1">IF(AM$4="",0,IF(AM255&gt;0,0,IF(AM253-AL253&gt;0,0,IF(AM253-SUM($W257:AL257)&gt;0,0,AM253-SUM($W257:AL257)))))</f>
        <v>0</v>
      </c>
      <c r="AN257" s="5">
        <f ca="1">IF(AN$4="",0,IF(AN255&gt;0,0,IF(AN253-AM253&gt;0,0,IF(AN253-SUM($W257:AM257)&gt;0,0,AN253-SUM($W257:AM257)))))</f>
        <v>0</v>
      </c>
      <c r="AO257" s="5">
        <f ca="1">IF(AO$4="",0,IF(AO255&gt;0,0,IF(AO253-AN253&gt;0,0,IF(AO253-SUM($W257:AN257)&gt;0,0,AO253-SUM($W257:AN257)))))</f>
        <v>0</v>
      </c>
      <c r="AP257" s="5">
        <f ca="1">IF(AP$4="",0,IF(AP255&gt;0,0,IF(AP253-AO253&gt;0,0,IF(AP253-SUM($W257:AO257)&gt;0,0,AP253-SUM($W257:AO257)))))</f>
        <v>0</v>
      </c>
      <c r="AQ257" s="5">
        <f ca="1">IF(AQ$4="",0,IF(AQ255&gt;0,0,IF(AQ253-AP253&gt;0,0,IF(AQ253-SUM($W257:AP257)&gt;0,0,AQ253-SUM($W257:AP257)))))</f>
        <v>0</v>
      </c>
      <c r="AR257" s="5">
        <f ca="1">IF(AR$4="",0,IF(AR255&gt;0,0,IF(AR253-AQ253&gt;0,0,IF(AR253-SUM($W257:AQ257)&gt;0,0,AR253-SUM($W257:AQ257)))))</f>
        <v>0</v>
      </c>
      <c r="AS257" s="5">
        <f ca="1">IF(AS$4="",0,IF(AS255&gt;0,0,IF(AS253-AR253&gt;0,0,IF(AS253-SUM($W257:AR257)&gt;0,0,AS253-SUM($W257:AR257)))))</f>
        <v>0</v>
      </c>
      <c r="AT257" s="5">
        <f ca="1">IF(AT$4="",0,IF(AT255&gt;0,0,IF(AT253-AS253&gt;0,0,IF(AT253-SUM($W257:AS257)&gt;0,0,AT253-SUM($W257:AS257)))))</f>
        <v>0</v>
      </c>
      <c r="AU257" s="5">
        <f ca="1">IF(AU$4="",0,IF(AU255&gt;0,0,IF(AU253-AT253&gt;0,0,IF(AU253-SUM($W257:AT257)&gt;0,0,AU253-SUM($W257:AT257)))))</f>
        <v>0</v>
      </c>
      <c r="AV257" s="5">
        <f ca="1">IF(AV$4="",0,IF(AV255&gt;0,0,IF(AV253-AU253&gt;0,0,IF(AV253-SUM($W257:AU257)&gt;0,0,AV253-SUM($W257:AU257)))))</f>
        <v>-2.3283064365386963E-10</v>
      </c>
      <c r="AW257" s="5">
        <f ca="1">IF(AW$4="",0,IF(AW255&gt;0,0,IF(AW253-AV253&gt;0,0,IF(AW253-SUM($W257:AV257)&gt;0,0,AW253-SUM($W257:AV257)))))</f>
        <v>0</v>
      </c>
      <c r="AX257" s="5">
        <f ca="1">IF(AX$4="",0,IF(AX255&gt;0,0,IF(AX253-AW253&gt;0,0,IF(AX253-SUM($W257:AW257)&gt;0,0,AX253-SUM($W257:AW257)))))</f>
        <v>0</v>
      </c>
      <c r="AY257" s="5">
        <f ca="1">IF(AY$4="",0,IF(AY255&gt;0,0,IF(AY253-AX253&gt;0,0,IF(AY253-SUM($W257:AX257)&gt;0,0,AY253-SUM($W257:AX257)))))</f>
        <v>0</v>
      </c>
      <c r="AZ257" s="5">
        <f ca="1">IF(AZ$4="",0,IF(AZ255&gt;0,0,IF(AZ253-AY253&gt;0,0,IF(AZ253-SUM($W257:AY257)&gt;0,0,AZ253-SUM($W257:AY257)))))</f>
        <v>0</v>
      </c>
      <c r="BA257" s="5">
        <f ca="1">IF(BA$4="",0,IF(BA255&gt;0,0,IF(BA253-AZ253&gt;0,0,IF(BA253-SUM($W257:AZ257)&gt;0,0,BA253-SUM($W257:AZ257)))))</f>
        <v>0</v>
      </c>
      <c r="BB257" s="5">
        <f ca="1">IF(BB$4="",0,IF(BB255&gt;0,0,IF(BB253-BA253&gt;0,0,IF(BB253-SUM($W257:BA257)&gt;0,0,BB253-SUM($W257:BA257)))))</f>
        <v>0</v>
      </c>
      <c r="BC257" s="5">
        <f ca="1">IF(BC$4="",0,IF(BC255&gt;0,0,IF(BC253-BB253&gt;0,0,IF(BC253-SUM($W257:BB257)&gt;0,0,BC253-SUM($W257:BB257)))))</f>
        <v>0</v>
      </c>
      <c r="BD257" s="5">
        <f ca="1">IF(BD$4="",0,IF(BD255&gt;0,0,IF(BD253-BC253&gt;0,0,IF(BD253-SUM($W257:BC257)&gt;0,0,BD253-SUM($W257:BC257)))))</f>
        <v>0</v>
      </c>
      <c r="BE257" s="5">
        <f ca="1">IF(BE$4="",0,IF(BE255&gt;0,0,IF(BE253-BD253&gt;0,0,IF(BE253-SUM($W257:BD257)&gt;0,0,BE253-SUM($W257:BD257)))))</f>
        <v>0</v>
      </c>
      <c r="BF257" s="5">
        <f ca="1">IF(BF$4="",0,IF(BF255&gt;0,0,IF(BF253-BE253&gt;0,0,IF(BF253-SUM($W257:BE257)&gt;0,0,BF253-SUM($W257:BE257)))))</f>
        <v>0</v>
      </c>
      <c r="BG257" s="5">
        <f ca="1">IF(BG$4="",0,IF(BG255&gt;0,0,IF(BG253-BF253&gt;0,0,IF(BG253-SUM($W257:BF257)&gt;0,0,BG253-SUM($W257:BF257)))))</f>
        <v>0</v>
      </c>
      <c r="BH257" s="5">
        <f ca="1">IF(BH$4="",0,IF(BH255&gt;0,0,IF(BH253-BG253&gt;0,0,IF(BH253-SUM($W257:BG257)&gt;0,0,BH253-SUM($W257:BG257)))))</f>
        <v>0</v>
      </c>
      <c r="BI257" s="5">
        <f ca="1">IF(BI$4="",0,IF(BI255&gt;0,0,IF(BI253-BH253&gt;0,0,IF(BI253-SUM($W257:BH257)&gt;0,0,BI253-SUM($W257:BH257)))))</f>
        <v>0</v>
      </c>
      <c r="BJ257" s="5">
        <f ca="1">IF(BJ$4="",0,IF(BJ255&gt;0,0,IF(BJ253-BI253&gt;0,0,IF(BJ253-SUM($W257:BI257)&gt;0,0,BJ253-SUM($W257:BI257)))))</f>
        <v>0</v>
      </c>
      <c r="BK257" s="5">
        <f ca="1">IF(BK$4="",0,IF(BK255&gt;0,0,IF(BK253-BJ253&gt;0,0,IF(BK253-SUM($W257:BJ257)&gt;0,0,BK253-SUM($W257:BJ257)))))</f>
        <v>0</v>
      </c>
      <c r="BL257" s="5">
        <f ca="1">IF(BL$4="",0,IF(BL255&gt;0,0,IF(BL253-BK253&gt;0,0,IF(BL253-SUM($W257:BK257)&gt;0,0,BL253-SUM($W257:BK257)))))</f>
        <v>0</v>
      </c>
      <c r="BM257" s="5">
        <f ca="1">IF(BM$4="",0,IF(BM255&gt;0,0,IF(BM253-BL253&gt;0,0,IF(BM253-SUM($W257:BL257)&gt;0,0,BM253-SUM($W257:BL257)))))</f>
        <v>0</v>
      </c>
      <c r="BN257" s="5">
        <f ca="1">IF(BN$4="",0,IF(BN255&gt;0,0,IF(BN253-BM253&gt;0,0,IF(BN253-SUM($W257:BM257)&gt;0,0,BN253-SUM($W257:BM257)))))</f>
        <v>0</v>
      </c>
      <c r="BO257" s="5">
        <f ca="1">IF(BO$4="",0,IF(BO255&gt;0,0,IF(BO253-BN253&gt;0,0,IF(BO253-SUM($W257:BN257)&gt;0,0,BO253-SUM($W257:BN257)))))</f>
        <v>0</v>
      </c>
      <c r="BP257" s="5">
        <f ca="1">IF(BP$4="",0,IF(BP255&gt;0,0,IF(BP253-BO253&gt;0,0,IF(BP253-SUM($W257:BO257)&gt;0,0,BP253-SUM($W257:BO257)))))</f>
        <v>0</v>
      </c>
      <c r="BQ257" s="5">
        <f ca="1">IF(BQ$4="",0,IF(BQ255&gt;0,0,IF(BQ253-BP253&gt;0,0,IF(BQ253-SUM($W257:BP257)&gt;0,0,BQ253-SUM($W257:BP257)))))</f>
        <v>0</v>
      </c>
      <c r="BR257" s="5">
        <f ca="1">IF(BR$4="",0,IF(BR255&gt;0,0,IF(BR253-BQ253&gt;0,0,IF(BR253-SUM($W257:BQ257)&gt;0,0,BR253-SUM($W257:BQ257)))))</f>
        <v>0</v>
      </c>
      <c r="BS257" s="5">
        <f ca="1">IF(BS$4="",0,IF(BS255&gt;0,0,IF(BS253-BR253&gt;0,0,IF(BS253-SUM($W257:BR257)&gt;0,0,BS253-SUM($W257:BR257)))))</f>
        <v>0</v>
      </c>
      <c r="BT257" s="5">
        <f ca="1">IF(BT$4="",0,IF(BT255&gt;0,0,IF(BT253-BS253&gt;0,0,IF(BT253-SUM($W257:BS257)&gt;0,0,BT253-SUM($W257:BS257)))))</f>
        <v>0</v>
      </c>
      <c r="BU257" s="5">
        <f ca="1">IF(BU$4="",0,IF(BU255&gt;0,0,IF(BU253-BT253&gt;0,0,IF(BU253-SUM($W257:BT257)&gt;0,0,BU253-SUM($W257:BT257)))))</f>
        <v>0</v>
      </c>
      <c r="BV257" s="5">
        <f ca="1">IF(BV$4="",0,IF(BV255&gt;0,0,IF(BV253-BU253&gt;0,0,IF(BV253-SUM($W257:BU257)&gt;0,0,BV253-SUM($W257:BU257)))))</f>
        <v>0</v>
      </c>
      <c r="BW257" s="5">
        <f ca="1">IF(BW$4="",0,IF(BW255&gt;0,0,IF(BW253-BV253&gt;0,0,IF(BW253-SUM($W257:BV257)&gt;0,0,BW253-SUM($W257:BV257)))))</f>
        <v>0</v>
      </c>
      <c r="BX257" s="5">
        <f ca="1">IF(BX$4="",0,IF(BX255&gt;0,0,IF(BX253-BW253&gt;0,0,IF(BX253-SUM($W257:BW257)&gt;0,0,BX253-SUM($W257:BW257)))))</f>
        <v>0</v>
      </c>
      <c r="BY257" s="5">
        <f ca="1">IF(BY$4="",0,IF(BY255&gt;0,0,IF(BY253-BX253&gt;0,0,IF(BY253-SUM($W257:BX257)&gt;0,0,BY253-SUM($W257:BX257)))))</f>
        <v>0</v>
      </c>
      <c r="BZ257" s="5">
        <f ca="1">IF(BZ$4="",0,IF(BZ255&gt;0,0,IF(BZ253-BY253&gt;0,0,IF(BZ253-SUM($W257:BY257)&gt;0,0,BZ253-SUM($W257:BY257)))))</f>
        <v>0</v>
      </c>
      <c r="CA257" s="5">
        <f ca="1">IF(CA$4="",0,IF(CA255&gt;0,0,IF(CA253-BZ253&gt;0,0,IF(CA253-SUM($W257:BZ257)&gt;0,0,CA253-SUM($W257:BZ257)))))</f>
        <v>0</v>
      </c>
      <c r="CB257" s="5">
        <f ca="1">IF(CB$4="",0,IF(CB255&gt;0,0,IF(CB253-CA253&gt;0,0,IF(CB253-SUM($W257:CA257)&gt;0,0,CB253-SUM($W257:CA257)))))</f>
        <v>0</v>
      </c>
      <c r="CC257" s="5">
        <f ca="1">IF(CC$4="",0,IF(CC255&gt;0,0,IF(CC253-CB253&gt;0,0,IF(CC253-SUM($W257:CB257)&gt;0,0,CC253-SUM($W257:CB257)))))</f>
        <v>0</v>
      </c>
      <c r="CD257" s="5">
        <f ca="1">IF(CD$4="",0,IF(CD255&gt;0,0,IF(CD253-CC253&gt;0,0,IF(CD253-SUM($W257:CC257)&gt;0,0,CD253-SUM($W257:CC257)))))</f>
        <v>0</v>
      </c>
      <c r="CE257" s="5">
        <f ca="1">IF(CE$4="",0,IF(CE255&gt;0,0,IF(CE253-CD253&gt;0,0,IF(CE253-SUM($W257:CD257)&gt;0,0,CE253-SUM($W257:CD257)))))</f>
        <v>0</v>
      </c>
      <c r="CF257" s="5">
        <f ca="1">IF(CF$4="",0,IF(CF255&gt;0,0,IF(CF253-CE253&gt;0,0,IF(CF253-SUM($W257:CE257)&gt;0,0,CF253-SUM($W257:CE257)))))</f>
        <v>0</v>
      </c>
    </row>
    <row r="259" spans="2:84" x14ac:dyDescent="0.3">
      <c r="B259" s="13">
        <f>ROW()</f>
        <v>259</v>
      </c>
      <c r="H259" s="1" t="s">
        <v>247</v>
      </c>
      <c r="M259" s="53" t="s">
        <v>18</v>
      </c>
      <c r="P259" s="72" t="str">
        <f>Lists!$AI$20</f>
        <v>FCF</v>
      </c>
      <c r="U259" s="5">
        <f ca="1">SUM(INDIRECT(ADDRESS($B259,$X$2)&amp;":"&amp;ADDRESS($B259,$X$2-1+$P$8)))</f>
        <v>231959287.19274789</v>
      </c>
      <c r="X259" s="5">
        <f ca="1">IF(X$4="",0,X255+X257)</f>
        <v>0</v>
      </c>
      <c r="Y259" s="5">
        <f t="shared" ref="Y259:CF259" ca="1" si="517">IF(Y$4="",0,Y255+Y257)</f>
        <v>0</v>
      </c>
      <c r="Z259" s="5">
        <f t="shared" ca="1" si="517"/>
        <v>0</v>
      </c>
      <c r="AA259" s="5">
        <f t="shared" ca="1" si="517"/>
        <v>0</v>
      </c>
      <c r="AB259" s="5">
        <f t="shared" ca="1" si="517"/>
        <v>0</v>
      </c>
      <c r="AC259" s="5">
        <f t="shared" ca="1" si="517"/>
        <v>0</v>
      </c>
      <c r="AD259" s="5">
        <f t="shared" ca="1" si="517"/>
        <v>0</v>
      </c>
      <c r="AE259" s="5">
        <f t="shared" ca="1" si="517"/>
        <v>0</v>
      </c>
      <c r="AF259" s="5">
        <f t="shared" ca="1" si="517"/>
        <v>0</v>
      </c>
      <c r="AG259" s="5">
        <f t="shared" ca="1" si="517"/>
        <v>0</v>
      </c>
      <c r="AH259" s="5">
        <f t="shared" ca="1" si="517"/>
        <v>0</v>
      </c>
      <c r="AI259" s="5">
        <f t="shared" ca="1" si="517"/>
        <v>0</v>
      </c>
      <c r="AJ259" s="5">
        <f t="shared" ca="1" si="517"/>
        <v>0</v>
      </c>
      <c r="AK259" s="5">
        <f t="shared" ca="1" si="517"/>
        <v>0</v>
      </c>
      <c r="AL259" s="5">
        <f t="shared" ca="1" si="517"/>
        <v>0</v>
      </c>
      <c r="AM259" s="5">
        <f t="shared" ca="1" si="517"/>
        <v>0</v>
      </c>
      <c r="AN259" s="5">
        <f t="shared" ca="1" si="517"/>
        <v>0</v>
      </c>
      <c r="AO259" s="5">
        <f t="shared" ca="1" si="517"/>
        <v>0</v>
      </c>
      <c r="AP259" s="5">
        <f t="shared" ca="1" si="517"/>
        <v>0</v>
      </c>
      <c r="AQ259" s="5">
        <f t="shared" ca="1" si="517"/>
        <v>0</v>
      </c>
      <c r="AR259" s="5">
        <f t="shared" ca="1" si="517"/>
        <v>0</v>
      </c>
      <c r="AS259" s="5">
        <f t="shared" ca="1" si="517"/>
        <v>0</v>
      </c>
      <c r="AT259" s="5">
        <f t="shared" ca="1" si="517"/>
        <v>0</v>
      </c>
      <c r="AU259" s="5">
        <f t="shared" ca="1" si="517"/>
        <v>0</v>
      </c>
      <c r="AV259" s="5">
        <f t="shared" ca="1" si="517"/>
        <v>-2.3283064365386963E-10</v>
      </c>
      <c r="AW259" s="5">
        <f t="shared" ca="1" si="517"/>
        <v>2468800.4660249017</v>
      </c>
      <c r="AX259" s="5">
        <f t="shared" ca="1" si="517"/>
        <v>4286941.8743939884</v>
      </c>
      <c r="AY259" s="5">
        <f t="shared" ca="1" si="517"/>
        <v>3588565.7055452336</v>
      </c>
      <c r="AZ259" s="5">
        <f t="shared" ca="1" si="517"/>
        <v>4268665.8903404493</v>
      </c>
      <c r="BA259" s="5">
        <f t="shared" ca="1" si="517"/>
        <v>4633942.8098798292</v>
      </c>
      <c r="BB259" s="5">
        <f t="shared" ca="1" si="517"/>
        <v>4215604.8744801683</v>
      </c>
      <c r="BC259" s="5">
        <f t="shared" ca="1" si="517"/>
        <v>5434736.7400885522</v>
      </c>
      <c r="BD259" s="5">
        <f t="shared" ca="1" si="517"/>
        <v>6645175.2317794748</v>
      </c>
      <c r="BE259" s="5">
        <f t="shared" ca="1" si="517"/>
        <v>6452493.0707991933</v>
      </c>
      <c r="BF259" s="5">
        <f t="shared" ca="1" si="517"/>
        <v>6760025.7574997013</v>
      </c>
      <c r="BG259" s="5">
        <f t="shared" ca="1" si="517"/>
        <v>6782012.0522898203</v>
      </c>
      <c r="BH259" s="5">
        <f t="shared" ca="1" si="517"/>
        <v>6335842.6938495589</v>
      </c>
      <c r="BI259" s="5">
        <f t="shared" ca="1" si="517"/>
        <v>6624009.8729440887</v>
      </c>
      <c r="BJ259" s="5">
        <f t="shared" ca="1" si="517"/>
        <v>6986324.8193154717</v>
      </c>
      <c r="BK259" s="5">
        <f t="shared" ca="1" si="517"/>
        <v>7244847.9088853048</v>
      </c>
      <c r="BL259" s="5">
        <f t="shared" ca="1" si="517"/>
        <v>7346549.1428896608</v>
      </c>
      <c r="BM259" s="5">
        <f t="shared" ca="1" si="517"/>
        <v>7209704.9557830533</v>
      </c>
      <c r="BN259" s="5">
        <f t="shared" ca="1" si="517"/>
        <v>7196419.4229774075</v>
      </c>
      <c r="BO259" s="5">
        <f t="shared" ca="1" si="517"/>
        <v>7481514.6560640065</v>
      </c>
      <c r="BP259" s="5">
        <f t="shared" ca="1" si="517"/>
        <v>7825209.6486746101</v>
      </c>
      <c r="BQ259" s="5">
        <f t="shared" ca="1" si="517"/>
        <v>7500850.6182163404</v>
      </c>
      <c r="BR259" s="5">
        <f t="shared" ca="1" si="517"/>
        <v>7751994.0000082282</v>
      </c>
      <c r="BS259" s="5">
        <f t="shared" ca="1" si="517"/>
        <v>7774842.8641591622</v>
      </c>
      <c r="BT259" s="5">
        <f t="shared" ca="1" si="517"/>
        <v>7029830.0178270964</v>
      </c>
      <c r="BU259" s="5">
        <f t="shared" ca="1" si="517"/>
        <v>7276373.8287074128</v>
      </c>
      <c r="BV259" s="5">
        <f t="shared" ca="1" si="517"/>
        <v>7599236.2755888598</v>
      </c>
      <c r="BW259" s="5">
        <f t="shared" ca="1" si="517"/>
        <v>7226614.4611041108</v>
      </c>
      <c r="BX259" s="5">
        <f t="shared" ca="1" si="517"/>
        <v>7332719.4919075305</v>
      </c>
      <c r="BY259" s="5">
        <f t="shared" ca="1" si="517"/>
        <v>7216790.9913647054</v>
      </c>
      <c r="BZ259" s="5">
        <f t="shared" ca="1" si="517"/>
        <v>7017210.2256596088</v>
      </c>
      <c r="CA259" s="5">
        <f t="shared" ca="1" si="517"/>
        <v>7260519.9248544518</v>
      </c>
      <c r="CB259" s="5">
        <f t="shared" ca="1" si="517"/>
        <v>7646104.4787386172</v>
      </c>
      <c r="CC259" s="5">
        <f t="shared" ca="1" si="517"/>
        <v>7741708.2240822371</v>
      </c>
      <c r="CD259" s="5">
        <f t="shared" ca="1" si="517"/>
        <v>7886848.8000009172</v>
      </c>
      <c r="CE259" s="5">
        <f t="shared" ca="1" si="517"/>
        <v>7910255.3960241191</v>
      </c>
      <c r="CF259" s="5">
        <f t="shared" ca="1" si="517"/>
        <v>0</v>
      </c>
    </row>
    <row r="260" spans="2:84" x14ac:dyDescent="0.3">
      <c r="X260" s="109"/>
    </row>
    <row r="261" spans="2:84" x14ac:dyDescent="0.3">
      <c r="B261" s="13">
        <f>ROW()</f>
        <v>261</v>
      </c>
      <c r="H261" s="1" t="s">
        <v>412</v>
      </c>
      <c r="M261" s="53" t="s">
        <v>18</v>
      </c>
      <c r="P261" s="72" t="str">
        <f>Lists!$AI$10</f>
        <v>CF(-)</v>
      </c>
      <c r="U261" s="5">
        <f ca="1">SUM(INDIRECT(ADDRESS($B261,$X$2)&amp;":"&amp;ADDRESS($B261,$X$2-1+$P$8)))</f>
        <v>214594361.33538729</v>
      </c>
      <c r="X261" s="108">
        <f ca="1">IF(X$4="",0,IF(OR(SUM($W247:X247)-SUM($W231:X231)-SUM($W236:X236)&lt;=0,(X247-X231-X236)&lt;=0),0,IF((SUM($W247:X247)-SUM($W231:X231)-SUM($W236:X236))&lt;=SUM($W259:X259),IF((SUM($W247:X247)-SUM($W231:X231)-SUM($W236:X236))&gt;SUM($W261:W261),SUM($W247:X247)-SUM($W231:X231)-SUM($W236:X236)-SUM($W261:W261),0),IF(SUM($W259:X259)&gt;SUM($W261:W261),SUM($W259:X259)-SUM($W261:W261),0))))</f>
        <v>0</v>
      </c>
      <c r="Y261" s="5">
        <f ca="1">IF(Y$4="",0,IF(OR(SUM($W247:Y247)-SUM($W231:Y231)-SUM($W236:Y236)&lt;=0,(Y247-Y231-Y236)&lt;=0),0,IF((SUM($W247:Y247)-SUM($W231:Y231)-SUM($W236:Y236))&lt;=SUM($W259:Y259),IF((SUM($W247:Y247)-SUM($W231:Y231)-SUM($W236:Y236))&gt;SUM($W261:X261),SUM($W247:Y247)-SUM($W231:Y231)-SUM($W236:Y236)-SUM($W261:X261),0),IF(SUM($W259:Y259)&gt;SUM($W261:X261),SUM($W259:Y259)-SUM($W261:X261),0))))</f>
        <v>0</v>
      </c>
      <c r="Z261" s="5">
        <f ca="1">IF(Z$4="",0,IF(OR(SUM($W247:Z247)-SUM($W231:Z231)-SUM($W236:Z236)&lt;=0,(Z247-Z231-Z236)&lt;=0),0,IF((SUM($W247:Z247)-SUM($W231:Z231)-SUM($W236:Z236))&lt;=SUM($W259:Z259),IF((SUM($W247:Z247)-SUM($W231:Z231)-SUM($W236:Z236))&gt;SUM($W261:Y261),SUM($W247:Z247)-SUM($W231:Z231)-SUM($W236:Z236)-SUM($W261:Y261),0),IF(SUM($W259:Z259)&gt;SUM($W261:Y261),SUM($W259:Z259)-SUM($W261:Y261),0))))</f>
        <v>0</v>
      </c>
      <c r="AA261" s="5">
        <f ca="1">IF(AA$4="",0,IF(OR(SUM($W247:AA247)-SUM($W231:AA231)-SUM($W236:AA236)&lt;=0,(AA247-AA231-AA236)&lt;=0),0,IF((SUM($W247:AA247)-SUM($W231:AA231)-SUM($W236:AA236))&lt;=SUM($W259:AA259),IF((SUM($W247:AA247)-SUM($W231:AA231)-SUM($W236:AA236))&gt;SUM($W261:Z261),SUM($W247:AA247)-SUM($W231:AA231)-SUM($W236:AA236)-SUM($W261:Z261),0),IF(SUM($W259:AA259)&gt;SUM($W261:Z261),SUM($W259:AA259)-SUM($W261:Z261),0))))</f>
        <v>0</v>
      </c>
      <c r="AB261" s="5">
        <f ca="1">IF(AB$4="",0,IF(OR(SUM($W247:AB247)-SUM($W231:AB231)-SUM($W236:AB236)&lt;=0,(AB247-AB231-AB236)&lt;=0),0,IF((SUM($W247:AB247)-SUM($W231:AB231)-SUM($W236:AB236))&lt;=SUM($W259:AB259),IF((SUM($W247:AB247)-SUM($W231:AB231)-SUM($W236:AB236))&gt;SUM($W261:AA261),SUM($W247:AB247)-SUM($W231:AB231)-SUM($W236:AB236)-SUM($W261:AA261),0),IF(SUM($W259:AB259)&gt;SUM($W261:AA261),SUM($W259:AB259)-SUM($W261:AA261),0))))</f>
        <v>0</v>
      </c>
      <c r="AC261" s="5">
        <f ca="1">IF(AC$4="",0,IF(OR(SUM($W247:AC247)-SUM($W231:AC231)-SUM($W236:AC236)&lt;=0,(AC247-AC231-AC236)&lt;=0),0,IF((SUM($W247:AC247)-SUM($W231:AC231)-SUM($W236:AC236))&lt;=SUM($W259:AC259),IF((SUM($W247:AC247)-SUM($W231:AC231)-SUM($W236:AC236))&gt;SUM($W261:AB261),SUM($W247:AC247)-SUM($W231:AC231)-SUM($W236:AC236)-SUM($W261:AB261),0),IF(SUM($W259:AC259)&gt;SUM($W261:AB261),SUM($W259:AC259)-SUM($W261:AB261),0))))</f>
        <v>0</v>
      </c>
      <c r="AD261" s="5">
        <f ca="1">IF(AD$4="",0,IF(OR(SUM($W247:AD247)-SUM($W231:AD231)-SUM($W236:AD236)&lt;=0,(AD247-AD231-AD236)&lt;=0),0,IF((SUM($W247:AD247)-SUM($W231:AD231)-SUM($W236:AD236))&lt;=SUM($W259:AD259),IF((SUM($W247:AD247)-SUM($W231:AD231)-SUM($W236:AD236))&gt;SUM($W261:AC261),SUM($W247:AD247)-SUM($W231:AD231)-SUM($W236:AD236)-SUM($W261:AC261),0),IF(SUM($W259:AD259)&gt;SUM($W261:AC261),SUM($W259:AD259)-SUM($W261:AC261),0))))</f>
        <v>0</v>
      </c>
      <c r="AE261" s="5">
        <f ca="1">IF(AE$4="",0,IF(OR(SUM($W247:AE247)-SUM($W231:AE231)-SUM($W236:AE236)&lt;=0,(AE247-AE231-AE236)&lt;=0),0,IF((SUM($W247:AE247)-SUM($W231:AE231)-SUM($W236:AE236))&lt;=SUM($W259:AE259),IF((SUM($W247:AE247)-SUM($W231:AE231)-SUM($W236:AE236))&gt;SUM($W261:AD261),SUM($W247:AE247)-SUM($W231:AE231)-SUM($W236:AE236)-SUM($W261:AD261),0),IF(SUM($W259:AE259)&gt;SUM($W261:AD261),SUM($W259:AE259)-SUM($W261:AD261),0))))</f>
        <v>0</v>
      </c>
      <c r="AF261" s="5">
        <f ca="1">IF(AF$4="",0,IF(OR(SUM($W247:AF247)-SUM($W231:AF231)-SUM($W236:AF236)&lt;=0,(AF247-AF231-AF236)&lt;=0),0,IF((SUM($W247:AF247)-SUM($W231:AF231)-SUM($W236:AF236))&lt;=SUM($W259:AF259),IF((SUM($W247:AF247)-SUM($W231:AF231)-SUM($W236:AF236))&gt;SUM($W261:AE261),SUM($W247:AF247)-SUM($W231:AF231)-SUM($W236:AF236)-SUM($W261:AE261),0),IF(SUM($W259:AF259)&gt;SUM($W261:AE261),SUM($W259:AF259)-SUM($W261:AE261),0))))</f>
        <v>0</v>
      </c>
      <c r="AG261" s="5">
        <f ca="1">IF(AG$4="",0,IF(OR(SUM($W247:AG247)-SUM($W231:AG231)-SUM($W236:AG236)&lt;=0,(AG247-AG231-AG236)&lt;=0),0,IF((SUM($W247:AG247)-SUM($W231:AG231)-SUM($W236:AG236))&lt;=SUM($W259:AG259),IF((SUM($W247:AG247)-SUM($W231:AG231)-SUM($W236:AG236))&gt;SUM($W261:AF261),SUM($W247:AG247)-SUM($W231:AG231)-SUM($W236:AG236)-SUM($W261:AF261),0),IF(SUM($W259:AG259)&gt;SUM($W261:AF261),SUM($W259:AG259)-SUM($W261:AF261),0))))</f>
        <v>0</v>
      </c>
      <c r="AH261" s="5">
        <f ca="1">IF(AH$4="",0,IF(OR(SUM($W247:AH247)-SUM($W231:AH231)-SUM($W236:AH236)&lt;=0,(AH247-AH231-AH236)&lt;=0),0,IF((SUM($W247:AH247)-SUM($W231:AH231)-SUM($W236:AH236))&lt;=SUM($W259:AH259),IF((SUM($W247:AH247)-SUM($W231:AH231)-SUM($W236:AH236))&gt;SUM($W261:AG261),SUM($W247:AH247)-SUM($W231:AH231)-SUM($W236:AH236)-SUM($W261:AG261),0),IF(SUM($W259:AH259)&gt;SUM($W261:AG261),SUM($W259:AH259)-SUM($W261:AG261),0))))</f>
        <v>0</v>
      </c>
      <c r="AI261" s="5">
        <f ca="1">IF(AI$4="",0,IF(OR(SUM($W247:AI247)-SUM($W231:AI231)-SUM($W236:AI236)&lt;=0,(AI247-AI231-AI236)&lt;=0),0,IF((SUM($W247:AI247)-SUM($W231:AI231)-SUM($W236:AI236))&lt;=SUM($W259:AI259),IF((SUM($W247:AI247)-SUM($W231:AI231)-SUM($W236:AI236))&gt;SUM($W261:AH261),SUM($W247:AI247)-SUM($W231:AI231)-SUM($W236:AI236)-SUM($W261:AH261),0),IF(SUM($W259:AI259)&gt;SUM($W261:AH261),SUM($W259:AI259)-SUM($W261:AH261),0))))</f>
        <v>0</v>
      </c>
      <c r="AJ261" s="5">
        <f ca="1">IF(AJ$4="",0,IF(OR(SUM($W247:AJ247)-SUM($W231:AJ231)-SUM($W236:AJ236)&lt;=0,(AJ247-AJ231-AJ236)&lt;=0),0,IF((SUM($W247:AJ247)-SUM($W231:AJ231)-SUM($W236:AJ236))&lt;=SUM($W259:AJ259),IF((SUM($W247:AJ247)-SUM($W231:AJ231)-SUM($W236:AJ236))&gt;SUM($W261:AI261),SUM($W247:AJ247)-SUM($W231:AJ231)-SUM($W236:AJ236)-SUM($W261:AI261),0),IF(SUM($W259:AJ259)&gt;SUM($W261:AI261),SUM($W259:AJ259)-SUM($W261:AI261),0))))</f>
        <v>0</v>
      </c>
      <c r="AK261" s="5">
        <f ca="1">IF(AK$4="",0,IF(OR(SUM($W247:AK247)-SUM($W231:AK231)-SUM($W236:AK236)&lt;=0,(AK247-AK231-AK236)&lt;=0),0,IF((SUM($W247:AK247)-SUM($W231:AK231)-SUM($W236:AK236))&lt;=SUM($W259:AK259),IF((SUM($W247:AK247)-SUM($W231:AK231)-SUM($W236:AK236))&gt;SUM($W261:AJ261),SUM($W247:AK247)-SUM($W231:AK231)-SUM($W236:AK236)-SUM($W261:AJ261),0),IF(SUM($W259:AK259)&gt;SUM($W261:AJ261),SUM($W259:AK259)-SUM($W261:AJ261),0))))</f>
        <v>0</v>
      </c>
      <c r="AL261" s="5">
        <f ca="1">IF(AL$4="",0,IF(OR(SUM($W247:AL247)-SUM($W231:AL231)-SUM($W236:AL236)&lt;=0,(AL247-AL231-AL236)&lt;=0),0,IF((SUM($W247:AL247)-SUM($W231:AL231)-SUM($W236:AL236))&lt;=SUM($W259:AL259),IF((SUM($W247:AL247)-SUM($W231:AL231)-SUM($W236:AL236))&gt;SUM($W261:AK261),SUM($W247:AL247)-SUM($W231:AL231)-SUM($W236:AL236)-SUM($W261:AK261),0),IF(SUM($W259:AL259)&gt;SUM($W261:AK261),SUM($W259:AL259)-SUM($W261:AK261),0))))</f>
        <v>0</v>
      </c>
      <c r="AM261" s="5">
        <f ca="1">IF(AM$4="",0,IF(OR(SUM($W247:AM247)-SUM($W231:AM231)-SUM($W236:AM236)&lt;=0,(AM247-AM231-AM236)&lt;=0),0,IF((SUM($W247:AM247)-SUM($W231:AM231)-SUM($W236:AM236))&lt;=SUM($W259:AM259),IF((SUM($W247:AM247)-SUM($W231:AM231)-SUM($W236:AM236))&gt;SUM($W261:AL261),SUM($W247:AM247)-SUM($W231:AM231)-SUM($W236:AM236)-SUM($W261:AL261),0),IF(SUM($W259:AM259)&gt;SUM($W261:AL261),SUM($W259:AM259)-SUM($W261:AL261),0))))</f>
        <v>0</v>
      </c>
      <c r="AN261" s="5">
        <f ca="1">IF(AN$4="",0,IF(OR(SUM($W247:AN247)-SUM($W231:AN231)-SUM($W236:AN236)&lt;=0,(AN247-AN231-AN236)&lt;=0),0,IF((SUM($W247:AN247)-SUM($W231:AN231)-SUM($W236:AN236))&lt;=SUM($W259:AN259),IF((SUM($W247:AN247)-SUM($W231:AN231)-SUM($W236:AN236))&gt;SUM($W261:AM261),SUM($W247:AN247)-SUM($W231:AN231)-SUM($W236:AN236)-SUM($W261:AM261),0),IF(SUM($W259:AN259)&gt;SUM($W261:AM261),SUM($W259:AN259)-SUM($W261:AM261),0))))</f>
        <v>0</v>
      </c>
      <c r="AO261" s="5">
        <f ca="1">IF(AO$4="",0,IF(OR(SUM($W247:AO247)-SUM($W231:AO231)-SUM($W236:AO236)&lt;=0,(AO247-AO231-AO236)&lt;=0),0,IF((SUM($W247:AO247)-SUM($W231:AO231)-SUM($W236:AO236))&lt;=SUM($W259:AO259),IF((SUM($W247:AO247)-SUM($W231:AO231)-SUM($W236:AO236))&gt;SUM($W261:AN261),SUM($W247:AO247)-SUM($W231:AO231)-SUM($W236:AO236)-SUM($W261:AN261),0),IF(SUM($W259:AO259)&gt;SUM($W261:AN261),SUM($W259:AO259)-SUM($W261:AN261),0))))</f>
        <v>0</v>
      </c>
      <c r="AP261" s="5">
        <f ca="1">IF(AP$4="",0,IF(OR(SUM($W247:AP247)-SUM($W231:AP231)-SUM($W236:AP236)&lt;=0,(AP247-AP231-AP236)&lt;=0),0,IF((SUM($W247:AP247)-SUM($W231:AP231)-SUM($W236:AP236))&lt;=SUM($W259:AP259),IF((SUM($W247:AP247)-SUM($W231:AP231)-SUM($W236:AP236))&gt;SUM($W261:AO261),SUM($W247:AP247)-SUM($W231:AP231)-SUM($W236:AP236)-SUM($W261:AO261),0),IF(SUM($W259:AP259)&gt;SUM($W261:AO261),SUM($W259:AP259)-SUM($W261:AO261),0))))</f>
        <v>0</v>
      </c>
      <c r="AQ261" s="5">
        <f ca="1">IF(AQ$4="",0,IF(OR(SUM($W247:AQ247)-SUM($W231:AQ231)-SUM($W236:AQ236)&lt;=0,(AQ247-AQ231-AQ236)&lt;=0),0,IF((SUM($W247:AQ247)-SUM($W231:AQ231)-SUM($W236:AQ236))&lt;=SUM($W259:AQ259),IF((SUM($W247:AQ247)-SUM($W231:AQ231)-SUM($W236:AQ236))&gt;SUM($W261:AP261),SUM($W247:AQ247)-SUM($W231:AQ231)-SUM($W236:AQ236)-SUM($W261:AP261),0),IF(SUM($W259:AQ259)&gt;SUM($W261:AP261),SUM($W259:AQ259)-SUM($W261:AP261),0))))</f>
        <v>0</v>
      </c>
      <c r="AR261" s="5">
        <f ca="1">IF(AR$4="",0,IF(OR(SUM($W247:AR247)-SUM($W231:AR231)-SUM($W236:AR236)&lt;=0,(AR247-AR231-AR236)&lt;=0),0,IF((SUM($W247:AR247)-SUM($W231:AR231)-SUM($W236:AR236))&lt;=SUM($W259:AR259),IF((SUM($W247:AR247)-SUM($W231:AR231)-SUM($W236:AR236))&gt;SUM($W261:AQ261),SUM($W247:AR247)-SUM($W231:AR231)-SUM($W236:AR236)-SUM($W261:AQ261),0),IF(SUM($W259:AR259)&gt;SUM($W261:AQ261),SUM($W259:AR259)-SUM($W261:AQ261),0))))</f>
        <v>0</v>
      </c>
      <c r="AS261" s="5">
        <f ca="1">IF(AS$4="",0,IF(OR(SUM($W247:AS247)-SUM($W231:AS231)-SUM($W236:AS236)&lt;=0,(AS247-AS231-AS236)&lt;=0),0,IF((SUM($W247:AS247)-SUM($W231:AS231)-SUM($W236:AS236))&lt;=SUM($W259:AS259),IF((SUM($W247:AS247)-SUM($W231:AS231)-SUM($W236:AS236))&gt;SUM($W261:AR261),SUM($W247:AS247)-SUM($W231:AS231)-SUM($W236:AS236)-SUM($W261:AR261),0),IF(SUM($W259:AS259)&gt;SUM($W261:AR261),SUM($W259:AS259)-SUM($W261:AR261),0))))</f>
        <v>0</v>
      </c>
      <c r="AT261" s="5">
        <f ca="1">IF(AT$4="",0,IF(OR(SUM($W247:AT247)-SUM($W231:AT231)-SUM($W236:AT236)&lt;=0,(AT247-AT231-AT236)&lt;=0),0,IF((SUM($W247:AT247)-SUM($W231:AT231)-SUM($W236:AT236))&lt;=SUM($W259:AT259),IF((SUM($W247:AT247)-SUM($W231:AT231)-SUM($W236:AT236))&gt;SUM($W261:AS261),SUM($W247:AT247)-SUM($W231:AT231)-SUM($W236:AT236)-SUM($W261:AS261),0),IF(SUM($W259:AT259)&gt;SUM($W261:AS261),SUM($W259:AT259)-SUM($W261:AS261),0))))</f>
        <v>0</v>
      </c>
      <c r="AU261" s="5">
        <f ca="1">IF(AU$4="",0,IF(OR(SUM($W247:AU247)-SUM($W231:AU231)-SUM($W236:AU236)&lt;=0,(AU247-AU231-AU236)&lt;=0),0,IF((SUM($W247:AU247)-SUM($W231:AU231)-SUM($W236:AU236))&lt;=SUM($W259:AU259),IF((SUM($W247:AU247)-SUM($W231:AU231)-SUM($W236:AU236))&gt;SUM($W261:AT261),SUM($W247:AU247)-SUM($W231:AU231)-SUM($W236:AU236)-SUM($W261:AT261),0),IF(SUM($W259:AU259)&gt;SUM($W261:AT261),SUM($W259:AU259)-SUM($W261:AT261),0))))</f>
        <v>0</v>
      </c>
      <c r="AV261" s="5">
        <f ca="1">IF(AV$4="",0,IF(OR(SUM($W247:AV247)-SUM($W231:AV231)-SUM($W236:AV236)&lt;=0,(AV247-AV231-AV236)&lt;=0),0,IF((SUM($W247:AV247)-SUM($W231:AV231)-SUM($W236:AV236))&lt;=SUM($W259:AV259),IF((SUM($W247:AV247)-SUM($W231:AV231)-SUM($W236:AV236))&gt;SUM($W261:AU261),SUM($W247:AV247)-SUM($W231:AV231)-SUM($W236:AV236)-SUM($W261:AU261),0),IF(SUM($W259:AV259)&gt;SUM($W261:AU261),SUM($W259:AV259)-SUM($W261:AU261),0))))</f>
        <v>0</v>
      </c>
      <c r="AW261" s="5">
        <f ca="1">IF(AW$4="",0,IF(OR(SUM($W247:AW247)-SUM($W231:AW231)-SUM($W236:AW236)&lt;=0,(AW247-AW231-AW236)&lt;=0),0,IF((SUM($W247:AW247)-SUM($W231:AW231)-SUM($W236:AW236))&lt;=SUM($W259:AW259),IF((SUM($W247:AW247)-SUM($W231:AW231)-SUM($W236:AW236))&gt;SUM($W261:AV261),SUM($W247:AW247)-SUM($W231:AW231)-SUM($W236:AW236)-SUM($W261:AV261),0),IF(SUM($W259:AW259)&gt;SUM($W261:AV261),SUM($W259:AW259)-SUM($W261:AV261),0))))</f>
        <v>0</v>
      </c>
      <c r="AX261" s="5">
        <f ca="1">IF(AX$4="",0,IF(OR(SUM($W247:AX247)-SUM($W231:AX231)-SUM($W236:AX236)&lt;=0,(AX247-AX231-AX236)&lt;=0),0,IF((SUM($W247:AX247)-SUM($W231:AX231)-SUM($W236:AX236))&lt;=SUM($W259:AX259),IF((SUM($W247:AX247)-SUM($W231:AX231)-SUM($W236:AX236))&gt;SUM($W261:AW261),SUM($W247:AX247)-SUM($W231:AX231)-SUM($W236:AX236)-SUM($W261:AW261),0),IF(SUM($W259:AX259)&gt;SUM($W261:AW261),SUM($W259:AX259)-SUM($W261:AW261),0))))</f>
        <v>1032928.1435487652</v>
      </c>
      <c r="AY261" s="5">
        <f ca="1">IF(AY$4="",0,IF(OR(SUM($W247:AY247)-SUM($W231:AY231)-SUM($W236:AY236)&lt;=0,(AY247-AY231-AY236)&lt;=0),0,IF((SUM($W247:AY247)-SUM($W231:AY231)-SUM($W236:AY236))&lt;=SUM($W259:AY259),IF((SUM($W247:AY247)-SUM($W231:AY231)-SUM($W236:AY236))&gt;SUM($W261:AX261),SUM($W247:AY247)-SUM($W231:AY231)-SUM($W236:AY236)-SUM($W261:AX261),0),IF(SUM($W259:AY259)&gt;SUM($W261:AX261),SUM($W259:AY259)-SUM($W261:AX261),0))))</f>
        <v>4272248.0841567535</v>
      </c>
      <c r="AZ261" s="5">
        <f ca="1">IF(AZ$4="",0,IF(OR(SUM($W247:AZ247)-SUM($W231:AZ231)-SUM($W236:AZ236)&lt;=0,(AZ247-AZ231-AZ236)&lt;=0),0,IF((SUM($W247:AZ247)-SUM($W231:AZ231)-SUM($W236:AZ236))&lt;=SUM($W259:AZ259),IF((SUM($W247:AZ247)-SUM($W231:AZ231)-SUM($W236:AZ236))&gt;SUM($W261:AY261),SUM($W247:AZ247)-SUM($W231:AZ231)-SUM($W236:AZ236)-SUM($W261:AY261),0),IF(SUM($W259:AZ259)&gt;SUM($W261:AY261),SUM($W259:AZ259)-SUM($W261:AY261),0))))</f>
        <v>4593490.4261911931</v>
      </c>
      <c r="BA261" s="5">
        <f ca="1">IF(BA$4="",0,IF(OR(SUM($W247:BA247)-SUM($W231:BA231)-SUM($W236:BA236)&lt;=0,(BA247-BA231-BA236)&lt;=0),0,IF((SUM($W247:BA247)-SUM($W231:BA231)-SUM($W236:BA236))&lt;=SUM($W259:BA259),IF((SUM($W247:BA247)-SUM($W231:BA231)-SUM($W236:BA236))&gt;SUM($W261:AZ261),SUM($W247:BA247)-SUM($W231:BA231)-SUM($W236:BA236)-SUM($W261:AZ261),0),IF(SUM($W259:BA259)&gt;SUM($W261:AZ261),SUM($W259:BA259)-SUM($W261:AZ261),0))))</f>
        <v>5002999.6482256204</v>
      </c>
      <c r="BB261" s="5">
        <f ca="1">IF(BB$4="",0,IF(OR(SUM($W247:BB247)-SUM($W231:BB231)-SUM($W236:BB236)&lt;=0,(BB247-BB231-BB236)&lt;=0),0,IF((SUM($W247:BB247)-SUM($W231:BB231)-SUM($W236:BB236))&lt;=SUM($W259:BB259),IF((SUM($W247:BB247)-SUM($W231:BB231)-SUM($W236:BB236))&gt;SUM($W261:BA261),SUM($W247:BB247)-SUM($W231:BB231)-SUM($W236:BB236)-SUM($W261:BA261),0),IF(SUM($W259:BB259)&gt;SUM($W261:BA261),SUM($W259:BB259)-SUM($W261:BA261),0))))</f>
        <v>5314611.703054361</v>
      </c>
      <c r="BC261" s="5">
        <f ca="1">IF(BC$4="",0,IF(OR(SUM($W247:BC247)-SUM($W231:BC231)-SUM($W236:BC236)&lt;=0,(BC247-BC231-BC236)&lt;=0),0,IF((SUM($W247:BC247)-SUM($W231:BC231)-SUM($W236:BC236))&lt;=SUM($W259:BC259),IF((SUM($W247:BC247)-SUM($W231:BC231)-SUM($W236:BC236))&gt;SUM($W261:BB261),SUM($W247:BC247)-SUM($W231:BC231)-SUM($W236:BC236)-SUM($W261:BB261),0),IF(SUM($W259:BC259)&gt;SUM($W261:BB261),SUM($W259:BC259)-SUM($W261:BB261),0))))</f>
        <v>5866915.8542548902</v>
      </c>
      <c r="BD261" s="5">
        <f ca="1">IF(BD$4="",0,IF(OR(SUM($W247:BD247)-SUM($W231:BD231)-SUM($W236:BD236)&lt;=0,(BD247-BD231-BD236)&lt;=0),0,IF((SUM($W247:BD247)-SUM($W231:BD231)-SUM($W236:BD236))&lt;=SUM($W259:BD259),IF((SUM($W247:BD247)-SUM($W231:BD231)-SUM($W236:BD236))&gt;SUM($W261:BC261),SUM($W247:BD247)-SUM($W231:BD231)-SUM($W236:BD236)-SUM($W261:BC261),0),IF(SUM($W259:BD259)&gt;SUM($W261:BC261),SUM($W259:BD259)-SUM($W261:BC261),0))))</f>
        <v>6279653.4973174706</v>
      </c>
      <c r="BE261" s="5">
        <f ca="1">IF(BE$4="",0,IF(OR(SUM($W247:BE247)-SUM($W231:BE231)-SUM($W236:BE236)&lt;=0,(BE247-BE231-BE236)&lt;=0),0,IF((SUM($W247:BE247)-SUM($W231:BE231)-SUM($W236:BE236))&lt;=SUM($W259:BE259),IF((SUM($W247:BE247)-SUM($W231:BE231)-SUM($W236:BE236))&gt;SUM($W261:BD261),SUM($W247:BE247)-SUM($W231:BE231)-SUM($W236:BE236)-SUM($W261:BD261),0),IF(SUM($W259:BE259)&gt;SUM($W261:BD261),SUM($W259:BE259)-SUM($W261:BD261),0))))</f>
        <v>6381016.4038556404</v>
      </c>
      <c r="BF261" s="5">
        <f ca="1">IF(BF$4="",0,IF(OR(SUM($W247:BF247)-SUM($W231:BF231)-SUM($W236:BF236)&lt;=0,(BF247-BF231-BF236)&lt;=0),0,IF((SUM($W247:BF247)-SUM($W231:BF231)-SUM($W236:BF236))&lt;=SUM($W259:BF259),IF((SUM($W247:BF247)-SUM($W231:BF231)-SUM($W236:BF236))&gt;SUM($W261:BE261),SUM($W247:BF247)-SUM($W231:BF231)-SUM($W236:BF236)-SUM($W261:BE261),0),IF(SUM($W259:BF259)&gt;SUM($W261:BE261),SUM($W259:BF259)-SUM($W261:BE261),0))))</f>
        <v>6393434.051476717</v>
      </c>
      <c r="BG261" s="5">
        <f ca="1">IF(BG$4="",0,IF(OR(SUM($W247:BG247)-SUM($W231:BG231)-SUM($W236:BG236)&lt;=0,(BG247-BG231-BG236)&lt;=0),0,IF((SUM($W247:BG247)-SUM($W231:BG231)-SUM($W236:BG236))&lt;=SUM($W259:BG259),IF((SUM($W247:BG247)-SUM($W231:BG231)-SUM($W236:BG236))&gt;SUM($W261:BF261),SUM($W247:BG247)-SUM($W231:BG231)-SUM($W236:BG236)-SUM($W261:BF261),0),IF(SUM($W259:BG259)&gt;SUM($W261:BF261),SUM($W259:BG259)-SUM($W261:BF261),0))))</f>
        <v>6406238.1237892061</v>
      </c>
      <c r="BH261" s="5">
        <f ca="1">IF(BH$4="",0,IF(OR(SUM($W247:BH247)-SUM($W231:BH231)-SUM($W236:BH236)&lt;=0,(BH247-BH231-BH236)&lt;=0),0,IF((SUM($W247:BH247)-SUM($W231:BH231)-SUM($W236:BH236))&lt;=SUM($W259:BH259),IF((SUM($W247:BH247)-SUM($W231:BH231)-SUM($W236:BH236))&gt;SUM($W261:BG261),SUM($W247:BH247)-SUM($W231:BH231)-SUM($W236:BH236)-SUM($W261:BG261),0),IF(SUM($W259:BH259)&gt;SUM($W261:BG261),SUM($W259:BH259)-SUM($W261:BG261),0))))</f>
        <v>6283280.5608937293</v>
      </c>
      <c r="BI261" s="5">
        <f ca="1">IF(BI$4="",0,IF(OR(SUM($W247:BI247)-SUM($W231:BI231)-SUM($W236:BI236)&lt;=0,(BI247-BI231-BI236)&lt;=0),0,IF((SUM($W247:BI247)-SUM($W231:BI231)-SUM($W236:BI236))&lt;=SUM($W259:BI259),IF((SUM($W247:BI247)-SUM($W231:BI231)-SUM($W236:BI236))&gt;SUM($W261:BH261),SUM($W247:BI247)-SUM($W231:BI231)-SUM($W236:BI236)-SUM($W261:BH261),0),IF(SUM($W259:BI259)&gt;SUM($W261:BH261),SUM($W259:BI259)-SUM($W261:BH261),0))))</f>
        <v>6442917.9917111248</v>
      </c>
      <c r="BJ261" s="5">
        <f ca="1">IF(BJ$4="",0,IF(OR(SUM($W247:BJ247)-SUM($W231:BJ231)-SUM($W236:BJ236)&lt;=0,(BJ247-BJ231-BJ236)&lt;=0),0,IF((SUM($W247:BJ247)-SUM($W231:BJ231)-SUM($W236:BJ236))&lt;=SUM($W259:BJ259),IF((SUM($W247:BJ247)-SUM($W231:BJ231)-SUM($W236:BJ236))&gt;SUM($W261:BI261),SUM($W247:BJ247)-SUM($W231:BJ231)-SUM($W236:BJ236)-SUM($W261:BI261),0),IF(SUM($W259:BJ259)&gt;SUM($W261:BI261),SUM($W259:BJ259)-SUM($W261:BI261),0))))</f>
        <v>6595666.2711972892</v>
      </c>
      <c r="BK261" s="5">
        <f ca="1">IF(BK$4="",0,IF(OR(SUM($W247:BK247)-SUM($W231:BK231)-SUM($W236:BK236)&lt;=0,(BK247-BK231-BK236)&lt;=0),0,IF((SUM($W247:BK247)-SUM($W231:BK231)-SUM($W236:BK236))&lt;=SUM($W259:BK259),IF((SUM($W247:BK247)-SUM($W231:BK231)-SUM($W236:BK236))&gt;SUM($W261:BJ261),SUM($W247:BK247)-SUM($W231:BK231)-SUM($W236:BK236)-SUM($W261:BJ261),0),IF(SUM($W259:BK259)&gt;SUM($W261:BJ261),SUM($W259:BK259)-SUM($W261:BJ261),0))))</f>
        <v>6607615.4119089395</v>
      </c>
      <c r="BL261" s="5">
        <f ca="1">IF(BL$4="",0,IF(OR(SUM($W247:BL247)-SUM($W231:BL231)-SUM($W236:BL236)&lt;=0,(BL247-BL231-BL236)&lt;=0),0,IF((SUM($W247:BL247)-SUM($W231:BL231)-SUM($W236:BL236))&lt;=SUM($W259:BL259),IF((SUM($W247:BL247)-SUM($W231:BL231)-SUM($W236:BL236))&gt;SUM($W261:BK261),SUM($W247:BL247)-SUM($W231:BL231)-SUM($W236:BL236)-SUM($W261:BK261),0),IF(SUM($W259:BL259)&gt;SUM($W261:BK261),SUM($W259:BL259)-SUM($W261:BK261),0))))</f>
        <v>6620549.9355837405</v>
      </c>
      <c r="BM261" s="5">
        <f ca="1">IF(BM$4="",0,IF(OR(SUM($W247:BM247)-SUM($W231:BM231)-SUM($W236:BM236)&lt;=0,(BM247-BM231-BM236)&lt;=0),0,IF((SUM($W247:BM247)-SUM($W231:BM231)-SUM($W236:BM236))&lt;=SUM($W259:BM259),IF((SUM($W247:BM247)-SUM($W231:BM231)-SUM($W236:BM236))&gt;SUM($W261:BL261),SUM($W247:BM247)-SUM($W231:BM231)-SUM($W236:BM236)-SUM($W261:BL261),0),IF(SUM($W259:BM259)&gt;SUM($W261:BL261),SUM($W259:BM259)-SUM($W261:BL261),0))))</f>
        <v>6633484.4592585415</v>
      </c>
      <c r="BN261" s="5">
        <f ca="1">IF(BN$4="",0,IF(OR(SUM($W247:BN247)-SUM($W231:BN231)-SUM($W236:BN236)&lt;=0,(BN247-BN231-BN236)&lt;=0),0,IF((SUM($W247:BN247)-SUM($W231:BN231)-SUM($W236:BN236))&lt;=SUM($W259:BN259),IF((SUM($W247:BN247)-SUM($W231:BN231)-SUM($W236:BN236))&gt;SUM($W261:BM261),SUM($W247:BN247)-SUM($W231:BN231)-SUM($W236:BN236)-SUM($W261:BM261),0),IF(SUM($W259:BN259)&gt;SUM($W261:BM261),SUM($W259:BN259)-SUM($W261:BM261),0))))</f>
        <v>6537823.7681993544</v>
      </c>
      <c r="BO261" s="5">
        <f ca="1">IF(BO$4="",0,IF(OR(SUM($W247:BO247)-SUM($W231:BO231)-SUM($W236:BO236)&lt;=0,(BO247-BO231-BO236)&lt;=0),0,IF((SUM($W247:BO247)-SUM($W231:BO231)-SUM($W236:BO236))&lt;=SUM($W259:BO259),IF((SUM($W247:BO247)-SUM($W231:BO231)-SUM($W236:BO236))&gt;SUM($W261:BN261),SUM($W247:BO247)-SUM($W231:BO231)-SUM($W236:BO236)-SUM($W261:BN261),0),IF(SUM($W259:BO259)&gt;SUM($W261:BN261),SUM($W259:BO259)-SUM($W261:BN261),0))))</f>
        <v>6702884.2583979368</v>
      </c>
      <c r="BP261" s="5">
        <f ca="1">IF(BP$4="",0,IF(OR(SUM($W247:BP247)-SUM($W231:BP231)-SUM($W236:BP236)&lt;=0,(BP247-BP231-BP236)&lt;=0),0,IF((SUM($W247:BP247)-SUM($W231:BP231)-SUM($W236:BP236))&lt;=SUM($W259:BP259),IF((SUM($W247:BP247)-SUM($W231:BP231)-SUM($W236:BP236))&gt;SUM($W261:BO261),SUM($W247:BP247)-SUM($W231:BP231)-SUM($W236:BP236)-SUM($W261:BO261),0),IF(SUM($W259:BP259)&gt;SUM($W261:BO261),SUM($W259:BP259)-SUM($W261:BO261),0))))</f>
        <v>6768115.4486920238</v>
      </c>
      <c r="BQ261" s="5">
        <f ca="1">IF(BQ$4="",0,IF(OR(SUM($W247:BQ247)-SUM($W231:BQ231)-SUM($W236:BQ236)&lt;=0,(BQ247-BQ231-BQ236)&lt;=0),0,IF((SUM($W247:BQ247)-SUM($W231:BQ231)-SUM($W236:BQ236))&lt;=SUM($W259:BQ259),IF((SUM($W247:BQ247)-SUM($W231:BQ231)-SUM($W236:BQ236))&gt;SUM($W261:BP261),SUM($W247:BQ247)-SUM($W231:BQ231)-SUM($W236:BQ236)-SUM($W261:BP261),0),IF(SUM($W259:BQ259)&gt;SUM($W261:BP261),SUM($W259:BQ259)-SUM($W261:BP261),0))))</f>
        <v>6780090.0469495058</v>
      </c>
      <c r="BR261" s="5">
        <f ca="1">IF(BR$4="",0,IF(OR(SUM($W247:BR247)-SUM($W231:BR231)-SUM($W236:BR236)&lt;=0,(BR247-BR231-BR236)&lt;=0),0,IF((SUM($W247:BR247)-SUM($W231:BR231)-SUM($W236:BR236))&lt;=SUM($W259:BR259),IF((SUM($W247:BR247)-SUM($W231:BR231)-SUM($W236:BR236))&gt;SUM($W261:BQ261),SUM($W247:BR247)-SUM($W231:BR231)-SUM($W236:BR236)-SUM($W261:BQ261),0),IF(SUM($W259:BR259)&gt;SUM($W261:BQ261),SUM($W259:BR259)-SUM($W261:BQ261),0))))</f>
        <v>6793151.2327968478</v>
      </c>
      <c r="BS261" s="5">
        <f ca="1">IF(BS$4="",0,IF(OR(SUM($W247:BS247)-SUM($W231:BS231)-SUM($W236:BS236)&lt;=0,(BS247-BS231-BS236)&lt;=0),0,IF((SUM($W247:BS247)-SUM($W231:BS231)-SUM($W236:BS236))&lt;=SUM($W259:BS259),IF((SUM($W247:BS247)-SUM($W231:BS231)-SUM($W236:BS236))&gt;SUM($W261:BR261),SUM($W247:BS247)-SUM($W231:BS231)-SUM($W236:BS236)-SUM($W261:BR261),0),IF(SUM($W259:BS259)&gt;SUM($W261:BR261),SUM($W259:BS259)-SUM($W261:BR261),0))))</f>
        <v>6806212.4186441898</v>
      </c>
      <c r="BT261" s="5">
        <f ca="1">IF(BT$4="",0,IF(OR(SUM($W247:BT247)-SUM($W231:BT231)-SUM($W236:BT236)&lt;=0,(BT247-BT231-BT236)&lt;=0),0,IF((SUM($W247:BT247)-SUM($W231:BT231)-SUM($W236:BT236))&lt;=SUM($W259:BT259),IF((SUM($W247:BT247)-SUM($W231:BT231)-SUM($W236:BT236))&gt;SUM($W261:BS261),SUM($W247:BT247)-SUM($W231:BT231)-SUM($W236:BT236)-SUM($W261:BS261),0),IF(SUM($W259:BT259)&gt;SUM($W261:BS261),SUM($W259:BT259)-SUM($W261:BS261),0))))</f>
        <v>6671815.6667863429</v>
      </c>
      <c r="BU261" s="5">
        <f ca="1">IF(BU$4="",0,IF(OR(SUM($W247:BU247)-SUM($W231:BU231)-SUM($W236:BU236)&lt;=0,(BU247-BU231-BU236)&lt;=0),0,IF((SUM($W247:BU247)-SUM($W231:BU231)-SUM($W236:BU236))&lt;=SUM($W259:BU259),IF((SUM($W247:BU247)-SUM($W231:BU231)-SUM($W236:BU236))&gt;SUM($W261:BT261),SUM($W247:BU247)-SUM($W231:BU231)-SUM($W236:BU236)-SUM($W261:BT261),0),IF(SUM($W259:BU259)&gt;SUM($W261:BT261),SUM($W259:BU259)-SUM($W261:BT261),0))))</f>
        <v>6842463.2330774665</v>
      </c>
      <c r="BV261" s="5">
        <f ca="1">IF(BV$4="",0,IF(OR(SUM($W247:BV247)-SUM($W231:BV231)-SUM($W236:BV236)&lt;=0,(BV247-BV231-BV236)&lt;=0),0,IF((SUM($W247:BV247)-SUM($W231:BV231)-SUM($W236:BV236))&lt;=SUM($W259:BV259),IF((SUM($W247:BV247)-SUM($W231:BV231)-SUM($W236:BV236))&gt;SUM($W261:BU261),SUM($W247:BV247)-SUM($W231:BV231)-SUM($W236:BV236)-SUM($W261:BU261),0),IF(SUM($W259:BV259)&gt;SUM($W261:BU261),SUM($W259:BV259)-SUM($W261:BU261),0))))</f>
        <v>6896651.9429973066</v>
      </c>
      <c r="BW261" s="5">
        <f ca="1">IF(BW$4="",0,IF(OR(SUM($W247:BW247)-SUM($W231:BW231)-SUM($W236:BW236)&lt;=0,(BW247-BW231-BW236)&lt;=0),0,IF((SUM($W247:BW247)-SUM($W231:BW231)-SUM($W236:BW236))&lt;=SUM($W259:BW259),IF((SUM($W247:BW247)-SUM($W231:BW231)-SUM($W236:BW236))&gt;SUM($W261:BV261),SUM($W247:BW247)-SUM($W231:BW231)-SUM($W236:BW236)-SUM($W261:BV261),0),IF(SUM($W259:BW259)&gt;SUM($W261:BV261),SUM($W259:BW259)-SUM($W261:BV261),0))))</f>
        <v>6908642.6926334202</v>
      </c>
      <c r="BX261" s="5">
        <f ca="1">IF(BX$4="",0,IF(OR(SUM($W247:BX247)-SUM($W231:BX231)-SUM($W236:BX236)&lt;=0,(BX247-BX231-BX236)&lt;=0),0,IF((SUM($W247:BX247)-SUM($W231:BX231)-SUM($W236:BX236))&lt;=SUM($W259:BX259),IF((SUM($W247:BX247)-SUM($W231:BX231)-SUM($W236:BX236))&gt;SUM($W261:BW261),SUM($W247:BX247)-SUM($W231:BX231)-SUM($W236:BX236)-SUM($W261:BW261),0),IF(SUM($W259:BX259)&gt;SUM($W261:BW261),SUM($W259:BX259)-SUM($W261:BW261),0))))</f>
        <v>6921826.4199189544</v>
      </c>
      <c r="BY261" s="5">
        <f ca="1">IF(BY$4="",0,IF(OR(SUM($W247:BY247)-SUM($W231:BY231)-SUM($W236:BY236)&lt;=0,(BY247-BY231-BY236)&lt;=0),0,IF((SUM($W247:BY247)-SUM($W231:BY231)-SUM($W236:BY236))&lt;=SUM($W259:BY259),IF((SUM($W247:BY247)-SUM($W231:BY231)-SUM($W236:BY236))&gt;SUM($W261:BX261),SUM($W247:BY247)-SUM($W231:BY231)-SUM($W236:BY236)-SUM($W261:BX261),0),IF(SUM($W259:BY259)&gt;SUM($W261:BX261),SUM($W259:BY259)-SUM($W261:BX261),0))))</f>
        <v>6935010.1472045481</v>
      </c>
      <c r="BZ261" s="5">
        <f ca="1">IF(BZ$4="",0,IF(OR(SUM($W247:BZ247)-SUM($W231:BZ231)-SUM($W236:BZ236)&lt;=0,(BZ247-BZ231-BZ236)&lt;=0),0,IF((SUM($W247:BZ247)-SUM($W231:BZ231)-SUM($W236:BZ236))&lt;=SUM($W259:BZ259),IF((SUM($W247:BZ247)-SUM($W231:BZ231)-SUM($W236:BZ236))&gt;SUM($W261:BY261),SUM($W247:BZ247)-SUM($W231:BZ231)-SUM($W236:BZ236)-SUM($W261:BY261),0),IF(SUM($W259:BZ259)&gt;SUM($W261:BY261),SUM($W259:BZ259)-SUM($W261:BY261),0))))</f>
        <v>6828842.548109293</v>
      </c>
      <c r="CA261" s="5">
        <f ca="1">IF(CA$4="",0,IF(OR(SUM($W247:CA247)-SUM($W231:CA231)-SUM($W236:CA236)&lt;=0,(CA247-CA231-CA236)&lt;=0),0,IF((SUM($W247:CA247)-SUM($W231:CA231)-SUM($W236:CA236))&lt;=SUM($W259:CA259),IF((SUM($W247:CA247)-SUM($W231:CA231)-SUM($W236:CA236))&gt;SUM($W261:BZ261),SUM($W247:CA247)-SUM($W231:CA231)-SUM($W236:CA236)-SUM($W261:BZ261),0),IF(SUM($W259:CA259)&gt;SUM($W261:BZ261),SUM($W259:CA259)-SUM($W261:BZ261),0))))</f>
        <v>7005245.7380113602</v>
      </c>
      <c r="CB261" s="5">
        <f ca="1">IF(CB$4="",0,IF(OR(SUM($W247:CB247)-SUM($W231:CB231)-SUM($W236:CB236)&lt;=0,(CB247-CB231-CB236)&lt;=0),0,IF((SUM($W247:CB247)-SUM($W231:CB231)-SUM($W236:CB236))&lt;=SUM($W259:CB259),IF((SUM($W247:CB247)-SUM($W231:CB231)-SUM($W236:CB236))&gt;SUM($W261:CA261),SUM($W247:CB247)-SUM($W231:CB231)-SUM($W236:CB236)-SUM($W261:CA261),0),IF(SUM($W259:CB259)&gt;SUM($W261:CA261),SUM($W259:CB259)-SUM($W261:CA261),0))))</f>
        <v>7168391.4301621616</v>
      </c>
      <c r="CC261" s="5">
        <f ca="1">IF(CC$4="",0,IF(OR(SUM($W247:CC247)-SUM($W231:CC231)-SUM($W236:CC236)&lt;=0,(CC247-CC231-CC236)&lt;=0),0,IF((SUM($W247:CC247)-SUM($W231:CC231)-SUM($W236:CC236))&lt;=SUM($W259:CC259),IF((SUM($W247:CC247)-SUM($W231:CC231)-SUM($W236:CC236))&gt;SUM($W261:CB261),SUM($W247:CC247)-SUM($W231:CC231)-SUM($W236:CC236)-SUM($W261:CB261),0),IF(SUM($W259:CC259)&gt;SUM($W261:CB261),SUM($W259:CC259)-SUM($W261:CB261),0))))</f>
        <v>7086746.1247235835</v>
      </c>
      <c r="CD261" s="5">
        <f ca="1">IF(CD$4="",0,IF(OR(SUM($W247:CD247)-SUM($W231:CD231)-SUM($W236:CD236)&lt;=0,(CD247-CD231-CD236)&lt;=0),0,IF((SUM($W247:CD247)-SUM($W231:CD231)-SUM($W236:CD236))&lt;=SUM($W259:CD259),IF((SUM($W247:CD247)-SUM($W231:CD231)-SUM($W236:CD236))&gt;SUM($W261:CC261),SUM($W247:CD247)-SUM($W231:CD231)-SUM($W236:CD236)-SUM($W261:CC261),0),IF(SUM($W259:CD259)&gt;SUM($W261:CC261),SUM($W259:CD259)-SUM($W261:CC261),0))))</f>
        <v>7100047.925460875</v>
      </c>
      <c r="CE261" s="5">
        <f ca="1">IF(CE$4="",0,IF(OR(SUM($W247:CE247)-SUM($W231:CE231)-SUM($W236:CE236)&lt;=0,(CE247-CE231-CE236)&lt;=0),0,IF((SUM($W247:CE247)-SUM($W231:CE231)-SUM($W236:CE236))&lt;=SUM($W259:CE259),IF((SUM($W247:CE247)-SUM($W231:CE231)-SUM($W236:CE236))&gt;SUM($W261:CD261),SUM($W247:CE247)-SUM($W231:CE231)-SUM($W236:CE236)-SUM($W261:CD261),0),IF(SUM($W259:CE259)&gt;SUM($W261:CD261),SUM($W259:CE259)-SUM($W261:CD261),0))))</f>
        <v>7113349.7261981368</v>
      </c>
      <c r="CF261" s="5">
        <f ca="1">IF(CF$4="",0,IF(OR(SUM($W247:CF247)-SUM($W231:CF231)-SUM($W236:CF236)&lt;=0,(CF247-CF231-CF236)&lt;=0),0,IF((SUM($W247:CF247)-SUM($W231:CF231)-SUM($W236:CF236))&lt;=SUM($W259:CF259),IF((SUM($W247:CF247)-SUM($W231:CF231)-SUM($W236:CF236))&gt;SUM($W261:CE261),SUM($W247:CF247)-SUM($W231:CF231)-SUM($W236:CF236)-SUM($W261:CE261),0),IF(SUM($W259:CF259)&gt;SUM($W261:CE261),SUM($W259:CF259)-SUM($W261:CE261),0))))</f>
        <v>0</v>
      </c>
    </row>
    <row r="263" spans="2:84" x14ac:dyDescent="0.3">
      <c r="B263" s="13">
        <f>ROW()</f>
        <v>263</v>
      </c>
      <c r="H263" s="1" t="s">
        <v>413</v>
      </c>
      <c r="M263" s="53" t="s">
        <v>18</v>
      </c>
      <c r="P263" s="72" t="str">
        <f>Lists!$AI$13</f>
        <v>PL(-)</v>
      </c>
      <c r="U263" s="5">
        <f ca="1">SUM(INDIRECT(ADDRESS($B263,$X$2)&amp;":"&amp;ADDRESS($B263,$X$2-1+$P$8)))</f>
        <v>214594361.33538729</v>
      </c>
      <c r="X263" s="108">
        <f ca="1">IF(X$4="",0,IF(SUM($W247:X247)&gt;=SUM($W261:X261),SUM($W261:X261)-SUM($W263:W263),IF(SUM($W247:X247)-SUM($W263:W263)&gt;0,SUM($W247:X247)-SUM($W263:W263),0)))</f>
        <v>0</v>
      </c>
      <c r="Y263" s="5">
        <f ca="1">IF(Y$4="",0,IF(SUM($W247:Y247)&gt;=SUM($W261:Y261),SUM($W261:Y261)-SUM($W263:X263),IF(SUM($W247:Y247)-SUM($W263:X263)&gt;0,SUM($W247:Y247)-SUM($W263:X263),0)))</f>
        <v>0</v>
      </c>
      <c r="Z263" s="5">
        <f ca="1">IF(Z$4="",0,IF(SUM($W247:Z247)&gt;=SUM($W261:Z261),SUM($W261:Z261)-SUM($W263:Y263),IF(SUM($W247:Z247)-SUM($W263:Y263)&gt;0,SUM($W247:Z247)-SUM($W263:Y263),0)))</f>
        <v>0</v>
      </c>
      <c r="AA263" s="5">
        <f ca="1">IF(AA$4="",0,IF(SUM($W247:AA247)&gt;=SUM($W261:AA261),SUM($W261:AA261)-SUM($W263:Z263),IF(SUM($W247:AA247)-SUM($W263:Z263)&gt;0,SUM($W247:AA247)-SUM($W263:Z263),0)))</f>
        <v>0</v>
      </c>
      <c r="AB263" s="5">
        <f ca="1">IF(AB$4="",0,IF(SUM($W247:AB247)&gt;=SUM($W261:AB261),SUM($W261:AB261)-SUM($W263:AA263),IF(SUM($W247:AB247)-SUM($W263:AA263)&gt;0,SUM($W247:AB247)-SUM($W263:AA263),0)))</f>
        <v>0</v>
      </c>
      <c r="AC263" s="5">
        <f ca="1">IF(AC$4="",0,IF(SUM($W247:AC247)&gt;=SUM($W261:AC261),SUM($W261:AC261)-SUM($W263:AB263),IF(SUM($W247:AC247)-SUM($W263:AB263)&gt;0,SUM($W247:AC247)-SUM($W263:AB263),0)))</f>
        <v>0</v>
      </c>
      <c r="AD263" s="5">
        <f ca="1">IF(AD$4="",0,IF(SUM($W247:AD247)&gt;=SUM($W261:AD261),SUM($W261:AD261)-SUM($W263:AC263),IF(SUM($W247:AD247)-SUM($W263:AC263)&gt;0,SUM($W247:AD247)-SUM($W263:AC263),0)))</f>
        <v>0</v>
      </c>
      <c r="AE263" s="5">
        <f ca="1">IF(AE$4="",0,IF(SUM($W247:AE247)&gt;=SUM($W261:AE261),SUM($W261:AE261)-SUM($W263:AD263),IF(SUM($W247:AE247)-SUM($W263:AD263)&gt;0,SUM($W247:AE247)-SUM($W263:AD263),0)))</f>
        <v>0</v>
      </c>
      <c r="AF263" s="5">
        <f ca="1">IF(AF$4="",0,IF(SUM($W247:AF247)&gt;=SUM($W261:AF261),SUM($W261:AF261)-SUM($W263:AE263),IF(SUM($W247:AF247)-SUM($W263:AE263)&gt;0,SUM($W247:AF247)-SUM($W263:AE263),0)))</f>
        <v>0</v>
      </c>
      <c r="AG263" s="5">
        <f ca="1">IF(AG$4="",0,IF(SUM($W247:AG247)&gt;=SUM($W261:AG261),SUM($W261:AG261)-SUM($W263:AF263),IF(SUM($W247:AG247)-SUM($W263:AF263)&gt;0,SUM($W247:AG247)-SUM($W263:AF263),0)))</f>
        <v>0</v>
      </c>
      <c r="AH263" s="5">
        <f ca="1">IF(AH$4="",0,IF(SUM($W247:AH247)&gt;=SUM($W261:AH261),SUM($W261:AH261)-SUM($W263:AG263),IF(SUM($W247:AH247)-SUM($W263:AG263)&gt;0,SUM($W247:AH247)-SUM($W263:AG263),0)))</f>
        <v>0</v>
      </c>
      <c r="AI263" s="5">
        <f ca="1">IF(AI$4="",0,IF(SUM($W247:AI247)&gt;=SUM($W261:AI261),SUM($W261:AI261)-SUM($W263:AH263),IF(SUM($W247:AI247)-SUM($W263:AH263)&gt;0,SUM($W247:AI247)-SUM($W263:AH263),0)))</f>
        <v>0</v>
      </c>
      <c r="AJ263" s="5">
        <f ca="1">IF(AJ$4="",0,IF(SUM($W247:AJ247)&gt;=SUM($W261:AJ261),SUM($W261:AJ261)-SUM($W263:AI263),IF(SUM($W247:AJ247)-SUM($W263:AI263)&gt;0,SUM($W247:AJ247)-SUM($W263:AI263),0)))</f>
        <v>0</v>
      </c>
      <c r="AK263" s="5">
        <f ca="1">IF(AK$4="",0,IF(SUM($W247:AK247)&gt;=SUM($W261:AK261),SUM($W261:AK261)-SUM($W263:AJ263),IF(SUM($W247:AK247)-SUM($W263:AJ263)&gt;0,SUM($W247:AK247)-SUM($W263:AJ263),0)))</f>
        <v>0</v>
      </c>
      <c r="AL263" s="5">
        <f ca="1">IF(AL$4="",0,IF(SUM($W247:AL247)&gt;=SUM($W261:AL261),SUM($W261:AL261)-SUM($W263:AK263),IF(SUM($W247:AL247)-SUM($W263:AK263)&gt;0,SUM($W247:AL247)-SUM($W263:AK263),0)))</f>
        <v>0</v>
      </c>
      <c r="AM263" s="5">
        <f ca="1">IF(AM$4="",0,IF(SUM($W247:AM247)&gt;=SUM($W261:AM261),SUM($W261:AM261)-SUM($W263:AL263),IF(SUM($W247:AM247)-SUM($W263:AL263)&gt;0,SUM($W247:AM247)-SUM($W263:AL263),0)))</f>
        <v>0</v>
      </c>
      <c r="AN263" s="5">
        <f ca="1">IF(AN$4="",0,IF(SUM($W247:AN247)&gt;=SUM($W261:AN261),SUM($W261:AN261)-SUM($W263:AM263),IF(SUM($W247:AN247)-SUM($W263:AM263)&gt;0,SUM($W247:AN247)-SUM($W263:AM263),0)))</f>
        <v>0</v>
      </c>
      <c r="AO263" s="5">
        <f ca="1">IF(AO$4="",0,IF(SUM($W247:AO247)&gt;=SUM($W261:AO261),SUM($W261:AO261)-SUM($W263:AN263),IF(SUM($W247:AO247)-SUM($W263:AN263)&gt;0,SUM($W247:AO247)-SUM($W263:AN263),0)))</f>
        <v>0</v>
      </c>
      <c r="AP263" s="5">
        <f ca="1">IF(AP$4="",0,IF(SUM($W247:AP247)&gt;=SUM($W261:AP261),SUM($W261:AP261)-SUM($W263:AO263),IF(SUM($W247:AP247)-SUM($W263:AO263)&gt;0,SUM($W247:AP247)-SUM($W263:AO263),0)))</f>
        <v>0</v>
      </c>
      <c r="AQ263" s="5">
        <f ca="1">IF(AQ$4="",0,IF(SUM($W247:AQ247)&gt;=SUM($W261:AQ261),SUM($W261:AQ261)-SUM($W263:AP263),IF(SUM($W247:AQ247)-SUM($W263:AP263)&gt;0,SUM($W247:AQ247)-SUM($W263:AP263),0)))</f>
        <v>0</v>
      </c>
      <c r="AR263" s="5">
        <f ca="1">IF(AR$4="",0,IF(SUM($W247:AR247)&gt;=SUM($W261:AR261),SUM($W261:AR261)-SUM($W263:AQ263),IF(SUM($W247:AR247)-SUM($W263:AQ263)&gt;0,SUM($W247:AR247)-SUM($W263:AQ263),0)))</f>
        <v>0</v>
      </c>
      <c r="AS263" s="5">
        <f ca="1">IF(AS$4="",0,IF(SUM($W247:AS247)&gt;=SUM($W261:AS261),SUM($W261:AS261)-SUM($W263:AR263),IF(SUM($W247:AS247)-SUM($W263:AR263)&gt;0,SUM($W247:AS247)-SUM($W263:AR263),0)))</f>
        <v>0</v>
      </c>
      <c r="AT263" s="5">
        <f ca="1">IF(AT$4="",0,IF(SUM($W247:AT247)&gt;=SUM($W261:AT261),SUM($W261:AT261)-SUM($W263:AS263),IF(SUM($W247:AT247)-SUM($W263:AS263)&gt;0,SUM($W247:AT247)-SUM($W263:AS263),0)))</f>
        <v>0</v>
      </c>
      <c r="AU263" s="5">
        <f ca="1">IF(AU$4="",0,IF(SUM($W247:AU247)&gt;=SUM($W261:AU261),SUM($W261:AU261)-SUM($W263:AT263),IF(SUM($W247:AU247)-SUM($W263:AT263)&gt;0,SUM($W247:AU247)-SUM($W263:AT263),0)))</f>
        <v>0</v>
      </c>
      <c r="AV263" s="5">
        <f ca="1">IF(AV$4="",0,IF(SUM($W247:AV247)&gt;=SUM($W261:AV261),SUM($W261:AV261)-SUM($W263:AU263),IF(SUM($W247:AV247)-SUM($W263:AU263)&gt;0,SUM($W247:AV247)-SUM($W263:AU263),0)))</f>
        <v>0</v>
      </c>
      <c r="AW263" s="5">
        <f ca="1">IF(AW$4="",0,IF(SUM($W247:AW247)&gt;=SUM($W261:AW261),SUM($W261:AW261)-SUM($W263:AV263),IF(SUM($W247:AW247)-SUM($W263:AV263)&gt;0,SUM($W247:AW247)-SUM($W263:AV263),0)))</f>
        <v>0</v>
      </c>
      <c r="AX263" s="5">
        <f ca="1">IF(AX$4="",0,IF(SUM($W247:AX247)&gt;=SUM($W261:AX261),SUM($W261:AX261)-SUM($W263:AW263),IF(SUM($W247:AX247)-SUM($W263:AW263)&gt;0,SUM($W247:AX247)-SUM($W263:AW263),0)))</f>
        <v>1032928.1435487652</v>
      </c>
      <c r="AY263" s="5">
        <f ca="1">IF(AY$4="",0,IF(SUM($W247:AY247)&gt;=SUM($W261:AY261),SUM($W261:AY261)-SUM($W263:AX263),IF(SUM($W247:AY247)-SUM($W263:AX263)&gt;0,SUM($W247:AY247)-SUM($W263:AX263),0)))</f>
        <v>4272248.0841567535</v>
      </c>
      <c r="AZ263" s="5">
        <f ca="1">IF(AZ$4="",0,IF(SUM($W247:AZ247)&gt;=SUM($W261:AZ261),SUM($W261:AZ261)-SUM($W263:AY263),IF(SUM($W247:AZ247)-SUM($W263:AY263)&gt;0,SUM($W247:AZ247)-SUM($W263:AY263),0)))</f>
        <v>4593490.4261911931</v>
      </c>
      <c r="BA263" s="5">
        <f ca="1">IF(BA$4="",0,IF(SUM($W247:BA247)&gt;=SUM($W261:BA261),SUM($W261:BA261)-SUM($W263:AZ263),IF(SUM($W247:BA247)-SUM($W263:AZ263)&gt;0,SUM($W247:BA247)-SUM($W263:AZ263),0)))</f>
        <v>5002999.6482256204</v>
      </c>
      <c r="BB263" s="5">
        <f ca="1">IF(BB$4="",0,IF(SUM($W247:BB247)&gt;=SUM($W261:BB261),SUM($W261:BB261)-SUM($W263:BA263),IF(SUM($W247:BB247)-SUM($W263:BA263)&gt;0,SUM($W247:BB247)-SUM($W263:BA263),0)))</f>
        <v>5314611.703054361</v>
      </c>
      <c r="BC263" s="5">
        <f ca="1">IF(BC$4="",0,IF(SUM($W247:BC247)&gt;=SUM($W261:BC261),SUM($W261:BC261)-SUM($W263:BB263),IF(SUM($W247:BC247)-SUM($W263:BB263)&gt;0,SUM($W247:BC247)-SUM($W263:BB263),0)))</f>
        <v>5866915.8542548902</v>
      </c>
      <c r="BD263" s="5">
        <f ca="1">IF(BD$4="",0,IF(SUM($W247:BD247)&gt;=SUM($W261:BD261),SUM($W261:BD261)-SUM($W263:BC263),IF(SUM($W247:BD247)-SUM($W263:BC263)&gt;0,SUM($W247:BD247)-SUM($W263:BC263),0)))</f>
        <v>6279653.4973174706</v>
      </c>
      <c r="BE263" s="5">
        <f ca="1">IF(BE$4="",0,IF(SUM($W247:BE247)&gt;=SUM($W261:BE261),SUM($W261:BE261)-SUM($W263:BD263),IF(SUM($W247:BE247)-SUM($W263:BD263)&gt;0,SUM($W247:BE247)-SUM($W263:BD263),0)))</f>
        <v>6381016.4038556404</v>
      </c>
      <c r="BF263" s="5">
        <f ca="1">IF(BF$4="",0,IF(SUM($W247:BF247)&gt;=SUM($W261:BF261),SUM($W261:BF261)-SUM($W263:BE263),IF(SUM($W247:BF247)-SUM($W263:BE263)&gt;0,SUM($W247:BF247)-SUM($W263:BE263),0)))</f>
        <v>6393434.051476717</v>
      </c>
      <c r="BG263" s="5">
        <f ca="1">IF(BG$4="",0,IF(SUM($W247:BG247)&gt;=SUM($W261:BG261),SUM($W261:BG261)-SUM($W263:BF263),IF(SUM($W247:BG247)-SUM($W263:BF263)&gt;0,SUM($W247:BG247)-SUM($W263:BF263),0)))</f>
        <v>6406238.1237892061</v>
      </c>
      <c r="BH263" s="5">
        <f ca="1">IF(BH$4="",0,IF(SUM($W247:BH247)&gt;=SUM($W261:BH261),SUM($W261:BH261)-SUM($W263:BG263),IF(SUM($W247:BH247)-SUM($W263:BG263)&gt;0,SUM($W247:BH247)-SUM($W263:BG263),0)))</f>
        <v>6283280.5608937293</v>
      </c>
      <c r="BI263" s="5">
        <f ca="1">IF(BI$4="",0,IF(SUM($W247:BI247)&gt;=SUM($W261:BI261),SUM($W261:BI261)-SUM($W263:BH263),IF(SUM($W247:BI247)-SUM($W263:BH263)&gt;0,SUM($W247:BI247)-SUM($W263:BH263),0)))</f>
        <v>6442917.9917111248</v>
      </c>
      <c r="BJ263" s="5">
        <f ca="1">IF(BJ$4="",0,IF(SUM($W247:BJ247)&gt;=SUM($W261:BJ261),SUM($W261:BJ261)-SUM($W263:BI263),IF(SUM($W247:BJ247)-SUM($W263:BI263)&gt;0,SUM($W247:BJ247)-SUM($W263:BI263),0)))</f>
        <v>6595666.2711972892</v>
      </c>
      <c r="BK263" s="5">
        <f ca="1">IF(BK$4="",0,IF(SUM($W247:BK247)&gt;=SUM($W261:BK261),SUM($W261:BK261)-SUM($W263:BJ263),IF(SUM($W247:BK247)-SUM($W263:BJ263)&gt;0,SUM($W247:BK247)-SUM($W263:BJ263),0)))</f>
        <v>6607615.4119089395</v>
      </c>
      <c r="BL263" s="5">
        <f ca="1">IF(BL$4="",0,IF(SUM($W247:BL247)&gt;=SUM($W261:BL261),SUM($W261:BL261)-SUM($W263:BK263),IF(SUM($W247:BL247)-SUM($W263:BK263)&gt;0,SUM($W247:BL247)-SUM($W263:BK263),0)))</f>
        <v>6620549.9355837405</v>
      </c>
      <c r="BM263" s="5">
        <f ca="1">IF(BM$4="",0,IF(SUM($W247:BM247)&gt;=SUM($W261:BM261),SUM($W261:BM261)-SUM($W263:BL263),IF(SUM($W247:BM247)-SUM($W263:BL263)&gt;0,SUM($W247:BM247)-SUM($W263:BL263),0)))</f>
        <v>6633484.4592585415</v>
      </c>
      <c r="BN263" s="5">
        <f ca="1">IF(BN$4="",0,IF(SUM($W247:BN247)&gt;=SUM($W261:BN261),SUM($W261:BN261)-SUM($W263:BM263),IF(SUM($W247:BN247)-SUM($W263:BM263)&gt;0,SUM($W247:BN247)-SUM($W263:BM263),0)))</f>
        <v>6537823.7681993544</v>
      </c>
      <c r="BO263" s="5">
        <f ca="1">IF(BO$4="",0,IF(SUM($W247:BO247)&gt;=SUM($W261:BO261),SUM($W261:BO261)-SUM($W263:BN263),IF(SUM($W247:BO247)-SUM($W263:BN263)&gt;0,SUM($W247:BO247)-SUM($W263:BN263),0)))</f>
        <v>6702884.2583979368</v>
      </c>
      <c r="BP263" s="5">
        <f ca="1">IF(BP$4="",0,IF(SUM($W247:BP247)&gt;=SUM($W261:BP261),SUM($W261:BP261)-SUM($W263:BO263),IF(SUM($W247:BP247)-SUM($W263:BO263)&gt;0,SUM($W247:BP247)-SUM($W263:BO263),0)))</f>
        <v>6768115.4486920238</v>
      </c>
      <c r="BQ263" s="5">
        <f ca="1">IF(BQ$4="",0,IF(SUM($W247:BQ247)&gt;=SUM($W261:BQ261),SUM($W261:BQ261)-SUM($W263:BP263),IF(SUM($W247:BQ247)-SUM($W263:BP263)&gt;0,SUM($W247:BQ247)-SUM($W263:BP263),0)))</f>
        <v>6780090.0469495058</v>
      </c>
      <c r="BR263" s="5">
        <f ca="1">IF(BR$4="",0,IF(SUM($W247:BR247)&gt;=SUM($W261:BR261),SUM($W261:BR261)-SUM($W263:BQ263),IF(SUM($W247:BR247)-SUM($W263:BQ263)&gt;0,SUM($W247:BR247)-SUM($W263:BQ263),0)))</f>
        <v>6793151.2327968478</v>
      </c>
      <c r="BS263" s="5">
        <f ca="1">IF(BS$4="",0,IF(SUM($W247:BS247)&gt;=SUM($W261:BS261),SUM($W261:BS261)-SUM($W263:BR263),IF(SUM($W247:BS247)-SUM($W263:BR263)&gt;0,SUM($W247:BS247)-SUM($W263:BR263),0)))</f>
        <v>6806212.4186441898</v>
      </c>
      <c r="BT263" s="5">
        <f ca="1">IF(BT$4="",0,IF(SUM($W247:BT247)&gt;=SUM($W261:BT261),SUM($W261:BT261)-SUM($W263:BS263),IF(SUM($W247:BT247)-SUM($W263:BS263)&gt;0,SUM($W247:BT247)-SUM($W263:BS263),0)))</f>
        <v>6671815.6667863429</v>
      </c>
      <c r="BU263" s="5">
        <f ca="1">IF(BU$4="",0,IF(SUM($W247:BU247)&gt;=SUM($W261:BU261),SUM($W261:BU261)-SUM($W263:BT263),IF(SUM($W247:BU247)-SUM($W263:BT263)&gt;0,SUM($W247:BU247)-SUM($W263:BT263),0)))</f>
        <v>6842463.2330774665</v>
      </c>
      <c r="BV263" s="5">
        <f ca="1">IF(BV$4="",0,IF(SUM($W247:BV247)&gt;=SUM($W261:BV261),SUM($W261:BV261)-SUM($W263:BU263),IF(SUM($W247:BV247)-SUM($W263:BU263)&gt;0,SUM($W247:BV247)-SUM($W263:BU263),0)))</f>
        <v>6896651.9429973066</v>
      </c>
      <c r="BW263" s="5">
        <f ca="1">IF(BW$4="",0,IF(SUM($W247:BW247)&gt;=SUM($W261:BW261),SUM($W261:BW261)-SUM($W263:BV263),IF(SUM($W247:BW247)-SUM($W263:BV263)&gt;0,SUM($W247:BW247)-SUM($W263:BV263),0)))</f>
        <v>6908642.6926334202</v>
      </c>
      <c r="BX263" s="5">
        <f ca="1">IF(BX$4="",0,IF(SUM($W247:BX247)&gt;=SUM($W261:BX261),SUM($W261:BX261)-SUM($W263:BW263),IF(SUM($W247:BX247)-SUM($W263:BW263)&gt;0,SUM($W247:BX247)-SUM($W263:BW263),0)))</f>
        <v>6921826.4199189544</v>
      </c>
      <c r="BY263" s="5">
        <f ca="1">IF(BY$4="",0,IF(SUM($W247:BY247)&gt;=SUM($W261:BY261),SUM($W261:BY261)-SUM($W263:BX263),IF(SUM($W247:BY247)-SUM($W263:BX263)&gt;0,SUM($W247:BY247)-SUM($W263:BX263),0)))</f>
        <v>6935010.1472045481</v>
      </c>
      <c r="BZ263" s="5">
        <f ca="1">IF(BZ$4="",0,IF(SUM($W247:BZ247)&gt;=SUM($W261:BZ261),SUM($W261:BZ261)-SUM($W263:BY263),IF(SUM($W247:BZ247)-SUM($W263:BY263)&gt;0,SUM($W247:BZ247)-SUM($W263:BY263),0)))</f>
        <v>6828842.548109293</v>
      </c>
      <c r="CA263" s="5">
        <f ca="1">IF(CA$4="",0,IF(SUM($W247:CA247)&gt;=SUM($W261:CA261),SUM($W261:CA261)-SUM($W263:BZ263),IF(SUM($W247:CA247)-SUM($W263:BZ263)&gt;0,SUM($W247:CA247)-SUM($W263:BZ263),0)))</f>
        <v>7005245.7380113602</v>
      </c>
      <c r="CB263" s="5">
        <f ca="1">IF(CB$4="",0,IF(SUM($W247:CB247)&gt;=SUM($W261:CB261),SUM($W261:CB261)-SUM($W263:CA263),IF(SUM($W247:CB247)-SUM($W263:CA263)&gt;0,SUM($W247:CB247)-SUM($W263:CA263),0)))</f>
        <v>7168391.4301621616</v>
      </c>
      <c r="CC263" s="5">
        <f ca="1">IF(CC$4="",0,IF(SUM($W247:CC247)&gt;=SUM($W261:CC261),SUM($W261:CC261)-SUM($W263:CB263),IF(SUM($W247:CC247)-SUM($W263:CB263)&gt;0,SUM($W247:CC247)-SUM($W263:CB263),0)))</f>
        <v>7086746.1247235835</v>
      </c>
      <c r="CD263" s="5">
        <f ca="1">IF(CD$4="",0,IF(SUM($W247:CD247)&gt;=SUM($W261:CD261),SUM($W261:CD261)-SUM($W263:CC263),IF(SUM($W247:CD247)-SUM($W263:CC263)&gt;0,SUM($W247:CD247)-SUM($W263:CC263),0)))</f>
        <v>7100047.925460875</v>
      </c>
      <c r="CE263" s="5">
        <f ca="1">IF(CE$4="",0,IF(SUM($W247:CE247)&gt;=SUM($W261:CE261),SUM($W261:CE261)-SUM($W263:CD263),IF(SUM($W247:CE247)-SUM($W263:CD263)&gt;0,SUM($W247:CE247)-SUM($W263:CD263),0)))</f>
        <v>7113349.7261981368</v>
      </c>
      <c r="CF263" s="5">
        <f ca="1">IF(CF$4="",0,IF(SUM($W247:CF247)&gt;=SUM($W261:CF261),SUM($W261:CF261)-SUM($W263:CE263),IF(SUM($W247:CF247)-SUM($W263:CE263)&gt;0,SUM($W247:CF247)-SUM($W263:CE263),0)))</f>
        <v>0</v>
      </c>
    </row>
    <row r="267" spans="2:84" x14ac:dyDescent="0.3">
      <c r="B267" s="13">
        <f>ROW()</f>
        <v>267</v>
      </c>
      <c r="G267" s="117"/>
      <c r="H267" s="1" t="s">
        <v>364</v>
      </c>
    </row>
    <row r="269" spans="2:84" x14ac:dyDescent="0.3">
      <c r="B269" s="13">
        <f>ROW()</f>
        <v>269</v>
      </c>
      <c r="H269" s="1" t="str">
        <f>Model!$H$412</f>
        <v>Финпоток по операционной деятельности</v>
      </c>
      <c r="M269" s="53" t="s">
        <v>18</v>
      </c>
      <c r="P269" s="72" t="str">
        <f>Lists!$AI$11</f>
        <v>CF</v>
      </c>
      <c r="U269" s="5">
        <f ca="1">SUM(INDIRECT(ADDRESS($B269,$X$2)&amp;":"&amp;ADDRESS($B269,$X$2-1+$P$8)))</f>
        <v>293121308.81808931</v>
      </c>
      <c r="X269" s="5">
        <f ca="1">Model!X412</f>
        <v>-524000</v>
      </c>
      <c r="Y269" s="5">
        <f ca="1">Model!Y412</f>
        <v>-764000</v>
      </c>
      <c r="Z269" s="5">
        <f ca="1">Model!Z412</f>
        <v>-975000</v>
      </c>
      <c r="AA269" s="5">
        <f ca="1">Model!AA412</f>
        <v>-1164000</v>
      </c>
      <c r="AB269" s="5">
        <f ca="1">Model!AB412</f>
        <v>-1095000</v>
      </c>
      <c r="AC269" s="5">
        <f ca="1">Model!AC412</f>
        <v>-1095000</v>
      </c>
      <c r="AD269" s="5">
        <f ca="1">Model!AD412</f>
        <v>-1171500</v>
      </c>
      <c r="AE269" s="5">
        <f ca="1">Model!AE412</f>
        <v>-1114500</v>
      </c>
      <c r="AF269" s="5">
        <f ca="1">Model!AF412</f>
        <v>-1114500</v>
      </c>
      <c r="AG269" s="5">
        <f ca="1">Model!AG412</f>
        <v>-1183500</v>
      </c>
      <c r="AH269" s="5">
        <f ca="1">Model!AH412</f>
        <v>-1114500</v>
      </c>
      <c r="AI269" s="5">
        <f ca="1">Model!AI412</f>
        <v>-1114500</v>
      </c>
      <c r="AJ269" s="5">
        <f ca="1">Model!AJ412</f>
        <v>-1876007.0826399997</v>
      </c>
      <c r="AK269" s="5">
        <f ca="1">Model!AK412</f>
        <v>-2031577.4254000005</v>
      </c>
      <c r="AL269" s="5">
        <f ca="1">Model!AL412</f>
        <v>-1064908.7412900003</v>
      </c>
      <c r="AM269" s="5">
        <f ca="1">Model!AM412</f>
        <v>-485553.93546999805</v>
      </c>
      <c r="AN269" s="5">
        <f ca="1">Model!AN412</f>
        <v>104189.74572999775</v>
      </c>
      <c r="AO269" s="5">
        <f ca="1">Model!AO412</f>
        <v>704679.10192999989</v>
      </c>
      <c r="AP269" s="5">
        <f ca="1">Model!AP412</f>
        <v>1147408.734977521</v>
      </c>
      <c r="AQ269" s="5">
        <f ca="1">Model!AQ412</f>
        <v>1742096.8798515275</v>
      </c>
      <c r="AR269" s="5">
        <f ca="1">Model!AR412</f>
        <v>2460766.4371752627</v>
      </c>
      <c r="AS269" s="5">
        <f ca="1">Model!AS412</f>
        <v>2656833.3639269322</v>
      </c>
      <c r="AT269" s="5">
        <f ca="1">Model!AT412</f>
        <v>3201397.8752733283</v>
      </c>
      <c r="AU269" s="5">
        <f ca="1">Model!AU412</f>
        <v>3816433.0938697308</v>
      </c>
      <c r="AV269" s="5">
        <f ca="1">Model!AV412</f>
        <v>3575039.5146146789</v>
      </c>
      <c r="AW269" s="5">
        <f ca="1">Model!AW412</f>
        <v>4252518.597318504</v>
      </c>
      <c r="AX269" s="5">
        <f ca="1">Model!AX412</f>
        <v>5001066.5068470985</v>
      </c>
      <c r="AY269" s="5">
        <f ca="1">Model!AY412</f>
        <v>4931865.7362554297</v>
      </c>
      <c r="AZ269" s="5">
        <f ca="1">Model!AZ412</f>
        <v>5611965.9210506454</v>
      </c>
      <c r="BA269" s="5">
        <f ca="1">Model!BA412</f>
        <v>6157001.1739233583</v>
      </c>
      <c r="BB269" s="5">
        <f ca="1">Model!BB412</f>
        <v>6175179.2859517187</v>
      </c>
      <c r="BC269" s="5">
        <f ca="1">Model!BC412</f>
        <v>7223958.515105024</v>
      </c>
      <c r="BD269" s="5">
        <f ca="1">Model!BD412</f>
        <v>8434877.1841821522</v>
      </c>
      <c r="BE269" s="5">
        <f ca="1">Model!BE412</f>
        <v>8520139.5566257983</v>
      </c>
      <c r="BF269" s="5">
        <f ca="1">Model!BF412</f>
        <v>8657271.5976134241</v>
      </c>
      <c r="BG269" s="5">
        <f ca="1">Model!BG412</f>
        <v>8679257.892403543</v>
      </c>
      <c r="BH269" s="5">
        <f ca="1">Model!BH412</f>
        <v>8211320.3796684071</v>
      </c>
      <c r="BI269" s="5">
        <f ca="1">Model!BI412</f>
        <v>8335893.4932210147</v>
      </c>
      <c r="BJ269" s="5">
        <f ca="1">Model!BJ412</f>
        <v>8698148.613731049</v>
      </c>
      <c r="BK269" s="5">
        <f ca="1">Model!BK412</f>
        <v>8669046.2842964754</v>
      </c>
      <c r="BL269" s="5">
        <f ca="1">Model!BL412</f>
        <v>8770747.5183008313</v>
      </c>
      <c r="BM269" s="5">
        <f ca="1">Model!BM412</f>
        <v>8793311.6645275578</v>
      </c>
      <c r="BN269" s="5">
        <f ca="1">Model!BN412</f>
        <v>8720200.05737748</v>
      </c>
      <c r="BO269" s="5">
        <f ca="1">Model!BO412</f>
        <v>8851852.0415517539</v>
      </c>
      <c r="BP269" s="5">
        <f ca="1">Model!BP412</f>
        <v>9195471.2180447876</v>
      </c>
      <c r="BQ269" s="5">
        <f ca="1">Model!BQ412</f>
        <v>9263002.3513293639</v>
      </c>
      <c r="BR269" s="5">
        <f ca="1">Model!BR412</f>
        <v>9364912.3997879177</v>
      </c>
      <c r="BS269" s="5">
        <f ca="1">Model!BS412</f>
        <v>9387761.2639388517</v>
      </c>
      <c r="BT269" s="5">
        <f ca="1">Model!BT412</f>
        <v>9116971.0638089851</v>
      </c>
      <c r="BU269" s="5">
        <f ca="1">Model!BU412</f>
        <v>9220220.9418826625</v>
      </c>
      <c r="BV269" s="5">
        <f ca="1">Model!BV412</f>
        <v>9542990.9077747613</v>
      </c>
      <c r="BW269" s="5">
        <f ca="1">Model!BW412</f>
        <v>9257802.818118684</v>
      </c>
      <c r="BX269" s="5">
        <f ca="1">Model!BX412</f>
        <v>9363907.8489221036</v>
      </c>
      <c r="BY269" s="5">
        <f ca="1">Model!BY412</f>
        <v>9387037.6817126125</v>
      </c>
      <c r="BZ269" s="5">
        <f ca="1">Model!BZ412</f>
        <v>8971228.3828675449</v>
      </c>
      <c r="CA269" s="5">
        <f ca="1">Model!CA412</f>
        <v>9081391.9105192274</v>
      </c>
      <c r="CB269" s="5">
        <f ca="1">Model!CB412</f>
        <v>9466866.6219829097</v>
      </c>
      <c r="CC269" s="5">
        <f ca="1">Model!CC412</f>
        <v>9409800.9145682529</v>
      </c>
      <c r="CD269" s="5">
        <f ca="1">Model!CD412</f>
        <v>9426058.157153599</v>
      </c>
      <c r="CE269" s="5">
        <f ca="1">Model!CE412</f>
        <v>9449464.7531768009</v>
      </c>
      <c r="CF269" s="5">
        <f ca="1">Model!CF412</f>
        <v>0</v>
      </c>
    </row>
    <row r="271" spans="2:84" x14ac:dyDescent="0.3">
      <c r="B271" s="13">
        <f>ROW()</f>
        <v>271</v>
      </c>
      <c r="H271" s="1" t="s">
        <v>357</v>
      </c>
      <c r="M271" s="53" t="s">
        <v>18</v>
      </c>
      <c r="P271" s="72" t="str">
        <f>Lists!$AI$11</f>
        <v>CF</v>
      </c>
      <c r="U271" s="5">
        <f ca="1">SUM(INDIRECT(ADDRESS($B271,$X$2)&amp;":"&amp;ADDRESS($B271,$X$2-1+$P$8)))</f>
        <v>-40685270.833333373</v>
      </c>
      <c r="X271" s="5">
        <f ca="1">IF(X$4="",0,SUMIFS(X272:X276,$P272:$P276,Lists!$AI$9)-SUMIFS(X272:X276,$P272:$P276,Lists!$AI$10))</f>
        <v>-70000</v>
      </c>
      <c r="Y271" s="5">
        <f ca="1">IF(Y$4="",0,SUMIFS(Y272:Y276,$P272:$P276,Lists!$AI$9)-SUMIFS(Y272:Y276,$P272:$P276,Lists!$AI$10))</f>
        <v>-50000</v>
      </c>
      <c r="Z271" s="5">
        <f ca="1">IF(Z$4="",0,SUMIFS(Z272:Z276,$P272:$P276,Lists!$AI$9)-SUMIFS(Z272:Z276,$P272:$P276,Lists!$AI$10))</f>
        <v>-50000</v>
      </c>
      <c r="AA271" s="5">
        <f ca="1">IF(AA$4="",0,SUMIFS(AA272:AA276,$P272:$P276,Lists!$AI$9)-SUMIFS(AA272:AA276,$P272:$P276,Lists!$AI$10))</f>
        <v>-1000000</v>
      </c>
      <c r="AB271" s="5">
        <f ca="1">IF(AB$4="",0,SUMIFS(AB272:AB276,$P272:$P276,Lists!$AI$9)-SUMIFS(AB272:AB276,$P272:$P276,Lists!$AI$10))</f>
        <v>-2500000</v>
      </c>
      <c r="AC271" s="5">
        <f ca="1">IF(AC$4="",0,SUMIFS(AC272:AC276,$P272:$P276,Lists!$AI$9)-SUMIFS(AC272:AC276,$P272:$P276,Lists!$AI$10))</f>
        <v>-2500000</v>
      </c>
      <c r="AD271" s="5">
        <f ca="1">IF(AD$4="",0,SUMIFS(AD272:AD276,$P272:$P276,Lists!$AI$9)-SUMIFS(AD272:AD276,$P272:$P276,Lists!$AI$10))</f>
        <v>-2500000</v>
      </c>
      <c r="AE271" s="5">
        <f ca="1">IF(AE$4="",0,SUMIFS(AE272:AE276,$P272:$P276,Lists!$AI$9)-SUMIFS(AE272:AE276,$P272:$P276,Lists!$AI$10))</f>
        <v>-7500000</v>
      </c>
      <c r="AF271" s="5">
        <f ca="1">IF(AF$4="",0,SUMIFS(AF272:AF276,$P272:$P276,Lists!$AI$9)-SUMIFS(AF272:AF276,$P272:$P276,Lists!$AI$10))</f>
        <v>-7500000</v>
      </c>
      <c r="AG271" s="5">
        <f ca="1">IF(AG$4="",0,SUMIFS(AG272:AG276,$P272:$P276,Lists!$AI$9)-SUMIFS(AG272:AG276,$P272:$P276,Lists!$AI$10))</f>
        <v>-10020000</v>
      </c>
      <c r="AH271" s="5">
        <f ca="1">IF(AH$4="",0,SUMIFS(AH272:AH276,$P272:$P276,Lists!$AI$9)-SUMIFS(AH272:AH276,$P272:$P276,Lists!$AI$10))</f>
        <v>-2970000</v>
      </c>
      <c r="AI271" s="5">
        <f ca="1">IF(AI$4="",0,SUMIFS(AI272:AI276,$P272:$P276,Lists!$AI$9)-SUMIFS(AI272:AI276,$P272:$P276,Lists!$AI$10))</f>
        <v>-1490000</v>
      </c>
      <c r="AJ271" s="5">
        <f ca="1">IF(AJ$4="",0,SUMIFS(AJ272:AJ276,$P272:$P276,Lists!$AI$9)-SUMIFS(AJ272:AJ276,$P272:$P276,Lists!$AI$10))</f>
        <v>-67833.333333333328</v>
      </c>
      <c r="AK271" s="5">
        <f ca="1">IF(AK$4="",0,SUMIFS(AK272:AK276,$P272:$P276,Lists!$AI$9)-SUMIFS(AK272:AK276,$P272:$P276,Lists!$AI$10))</f>
        <v>0</v>
      </c>
      <c r="AL271" s="5">
        <f ca="1">IF(AL$4="",0,SUMIFS(AL272:AL276,$P272:$P276,Lists!$AI$9)-SUMIFS(AL272:AL276,$P272:$P276,Lists!$AI$10))</f>
        <v>0</v>
      </c>
      <c r="AM271" s="5">
        <f ca="1">IF(AM$4="",0,SUMIFS(AM272:AM276,$P272:$P276,Lists!$AI$9)-SUMIFS(AM272:AM276,$P272:$P276,Lists!$AI$10))</f>
        <v>0</v>
      </c>
      <c r="AN271" s="5">
        <f ca="1">IF(AN$4="",0,SUMIFS(AN272:AN276,$P272:$P276,Lists!$AI$9)-SUMIFS(AN272:AN276,$P272:$P276,Lists!$AI$10))</f>
        <v>0</v>
      </c>
      <c r="AO271" s="5">
        <f ca="1">IF(AO$4="",0,SUMIFS(AO272:AO276,$P272:$P276,Lists!$AI$9)-SUMIFS(AO272:AO276,$P272:$P276,Lists!$AI$10))</f>
        <v>-200108.33333333331</v>
      </c>
      <c r="AP271" s="5">
        <f ca="1">IF(AP$4="",0,SUMIFS(AP272:AP276,$P272:$P276,Lists!$AI$9)-SUMIFS(AP272:AP276,$P272:$P276,Lists!$AI$10))</f>
        <v>-195020.83333333331</v>
      </c>
      <c r="AQ271" s="5">
        <f ca="1">IF(AQ$4="",0,SUMIFS(AQ272:AQ276,$P272:$P276,Lists!$AI$9)-SUMIFS(AQ272:AQ276,$P272:$P276,Lists!$AI$10))</f>
        <v>0</v>
      </c>
      <c r="AR271" s="5">
        <f ca="1">IF(AR$4="",0,SUMIFS(AR272:AR276,$P272:$P276,Lists!$AI$9)-SUMIFS(AR272:AR276,$P272:$P276,Lists!$AI$10))</f>
        <v>0</v>
      </c>
      <c r="AS271" s="5">
        <f ca="1">IF(AS$4="",0,SUMIFS(AS272:AS276,$P272:$P276,Lists!$AI$9)-SUMIFS(AS272:AS276,$P272:$P276,Lists!$AI$10))</f>
        <v>-189933.33333333331</v>
      </c>
      <c r="AT271" s="5">
        <f ca="1">IF(AT$4="",0,SUMIFS(AT272:AT276,$P272:$P276,Lists!$AI$9)-SUMIFS(AT272:AT276,$P272:$P276,Lists!$AI$10))</f>
        <v>0</v>
      </c>
      <c r="AU271" s="5">
        <f ca="1">IF(AU$4="",0,SUMIFS(AU272:AU276,$P272:$P276,Lists!$AI$9)-SUMIFS(AU272:AU276,$P272:$P276,Lists!$AI$10))</f>
        <v>0</v>
      </c>
      <c r="AV271" s="5">
        <f ca="1">IF(AV$4="",0,SUMIFS(AV272:AV276,$P272:$P276,Lists!$AI$9)-SUMIFS(AV272:AV276,$P272:$P276,Lists!$AI$10))</f>
        <v>-184845.83333333331</v>
      </c>
      <c r="AW271" s="5">
        <f ca="1">IF(AW$4="",0,SUMIFS(AW272:AW276,$P272:$P276,Lists!$AI$9)-SUMIFS(AW272:AW276,$P272:$P276,Lists!$AI$10))</f>
        <v>0</v>
      </c>
      <c r="AX271" s="5">
        <f ca="1">IF(AX$4="",0,SUMIFS(AX272:AX276,$P272:$P276,Lists!$AI$9)-SUMIFS(AX272:AX276,$P272:$P276,Lists!$AI$10))</f>
        <v>0</v>
      </c>
      <c r="AY271" s="5">
        <f ca="1">IF(AY$4="",0,SUMIFS(AY272:AY276,$P272:$P276,Lists!$AI$9)-SUMIFS(AY272:AY276,$P272:$P276,Lists!$AI$10))</f>
        <v>0</v>
      </c>
      <c r="AZ271" s="5">
        <f ca="1">IF(AZ$4="",0,SUMIFS(AZ272:AZ276,$P272:$P276,Lists!$AI$9)-SUMIFS(AZ272:AZ276,$P272:$P276,Lists!$AI$10))</f>
        <v>0</v>
      </c>
      <c r="BA271" s="5">
        <f ca="1">IF(BA$4="",0,SUMIFS(BA272:BA276,$P272:$P276,Lists!$AI$9)-SUMIFS(BA272:BA276,$P272:$P276,Lists!$AI$10))</f>
        <v>-179758.33333333331</v>
      </c>
      <c r="BB271" s="5">
        <f ca="1">IF(BB$4="",0,SUMIFS(BB272:BB276,$P272:$P276,Lists!$AI$9)-SUMIFS(BB272:BB276,$P272:$P276,Lists!$AI$10))</f>
        <v>-174670.83333333331</v>
      </c>
      <c r="BC271" s="5">
        <f ca="1">IF(BC$4="",0,SUMIFS(BC272:BC276,$P272:$P276,Lists!$AI$9)-SUMIFS(BC272:BC276,$P272:$P276,Lists!$AI$10))</f>
        <v>0</v>
      </c>
      <c r="BD271" s="5">
        <f ca="1">IF(BD$4="",0,SUMIFS(BD272:BD276,$P272:$P276,Lists!$AI$9)-SUMIFS(BD272:BD276,$P272:$P276,Lists!$AI$10))</f>
        <v>0</v>
      </c>
      <c r="BE271" s="5">
        <f ca="1">IF(BE$4="",0,SUMIFS(BE272:BE276,$P272:$P276,Lists!$AI$9)-SUMIFS(BE272:BE276,$P272:$P276,Lists!$AI$10))</f>
        <v>-169583.33333333331</v>
      </c>
      <c r="BF271" s="5">
        <f ca="1">IF(BF$4="",0,SUMIFS(BF272:BF276,$P272:$P276,Lists!$AI$9)-SUMIFS(BF272:BF276,$P272:$P276,Lists!$AI$10))</f>
        <v>0</v>
      </c>
      <c r="BG271" s="5">
        <f ca="1">IF(BG$4="",0,SUMIFS(BG272:BG276,$P272:$P276,Lists!$AI$9)-SUMIFS(BG272:BG276,$P272:$P276,Lists!$AI$10))</f>
        <v>0</v>
      </c>
      <c r="BH271" s="5">
        <f ca="1">IF(BH$4="",0,SUMIFS(BH272:BH276,$P272:$P276,Lists!$AI$9)-SUMIFS(BH272:BH276,$P272:$P276,Lists!$AI$10))</f>
        <v>-164495.83333333331</v>
      </c>
      <c r="BI271" s="5">
        <f ca="1">IF(BI$4="",0,SUMIFS(BI272:BI276,$P272:$P276,Lists!$AI$9)-SUMIFS(BI272:BI276,$P272:$P276,Lists!$AI$10))</f>
        <v>0</v>
      </c>
      <c r="BJ271" s="5">
        <f ca="1">IF(BJ$4="",0,SUMIFS(BJ272:BJ276,$P272:$P276,Lists!$AI$9)-SUMIFS(BJ272:BJ276,$P272:$P276,Lists!$AI$10))</f>
        <v>0</v>
      </c>
      <c r="BK271" s="5">
        <f ca="1">IF(BK$4="",0,SUMIFS(BK272:BK276,$P272:$P276,Lists!$AI$9)-SUMIFS(BK272:BK276,$P272:$P276,Lists!$AI$10))</f>
        <v>0</v>
      </c>
      <c r="BL271" s="5">
        <f ca="1">IF(BL$4="",0,SUMIFS(BL272:BL276,$P272:$P276,Lists!$AI$9)-SUMIFS(BL272:BL276,$P272:$P276,Lists!$AI$10))</f>
        <v>0</v>
      </c>
      <c r="BM271" s="5">
        <f ca="1">IF(BM$4="",0,SUMIFS(BM272:BM276,$P272:$P276,Lists!$AI$9)-SUMIFS(BM272:BM276,$P272:$P276,Lists!$AI$10))</f>
        <v>-159408.33333333331</v>
      </c>
      <c r="BN271" s="5">
        <f ca="1">IF(BN$4="",0,SUMIFS(BN272:BN276,$P272:$P276,Lists!$AI$9)-SUMIFS(BN272:BN276,$P272:$P276,Lists!$AI$10))</f>
        <v>-154320.83333333334</v>
      </c>
      <c r="BO271" s="5">
        <f ca="1">IF(BO$4="",0,SUMIFS(BO272:BO276,$P272:$P276,Lists!$AI$9)-SUMIFS(BO272:BO276,$P272:$P276,Lists!$AI$10))</f>
        <v>0</v>
      </c>
      <c r="BP271" s="5">
        <f ca="1">IF(BP$4="",0,SUMIFS(BP272:BP276,$P272:$P276,Lists!$AI$9)-SUMIFS(BP272:BP276,$P272:$P276,Lists!$AI$10))</f>
        <v>0</v>
      </c>
      <c r="BQ271" s="5">
        <f ca="1">IF(BQ$4="",0,SUMIFS(BQ272:BQ276,$P272:$P276,Lists!$AI$9)-SUMIFS(BQ272:BQ276,$P272:$P276,Lists!$AI$10))</f>
        <v>-149233.33333333334</v>
      </c>
      <c r="BR271" s="5">
        <f ca="1">IF(BR$4="",0,SUMIFS(BR272:BR276,$P272:$P276,Lists!$AI$9)-SUMIFS(BR272:BR276,$P272:$P276,Lists!$AI$10))</f>
        <v>0</v>
      </c>
      <c r="BS271" s="5">
        <f ca="1">IF(BS$4="",0,SUMIFS(BS272:BS276,$P272:$P276,Lists!$AI$9)-SUMIFS(BS272:BS276,$P272:$P276,Lists!$AI$10))</f>
        <v>0</v>
      </c>
      <c r="BT271" s="5">
        <f ca="1">IF(BT$4="",0,SUMIFS(BT272:BT276,$P272:$P276,Lists!$AI$9)-SUMIFS(BT272:BT276,$P272:$P276,Lists!$AI$10))</f>
        <v>-144145.83333333334</v>
      </c>
      <c r="BU271" s="5">
        <f ca="1">IF(BU$4="",0,SUMIFS(BU272:BU276,$P272:$P276,Lists!$AI$9)-SUMIFS(BU272:BU276,$P272:$P276,Lists!$AI$10))</f>
        <v>0</v>
      </c>
      <c r="BV271" s="5">
        <f ca="1">IF(BV$4="",0,SUMIFS(BV272:BV276,$P272:$P276,Lists!$AI$9)-SUMIFS(BV272:BV276,$P272:$P276,Lists!$AI$10))</f>
        <v>0</v>
      </c>
      <c r="BW271" s="5">
        <f ca="1">IF(BW$4="",0,SUMIFS(BW272:BW276,$P272:$P276,Lists!$AI$9)-SUMIFS(BW272:BW276,$P272:$P276,Lists!$AI$10))</f>
        <v>0</v>
      </c>
      <c r="BX271" s="5">
        <f ca="1">IF(BX$4="",0,SUMIFS(BX272:BX276,$P272:$P276,Lists!$AI$9)-SUMIFS(BX272:BX276,$P272:$P276,Lists!$AI$10))</f>
        <v>0</v>
      </c>
      <c r="BY271" s="5">
        <f ca="1">IF(BY$4="",0,SUMIFS(BY272:BY276,$P272:$P276,Lists!$AI$9)-SUMIFS(BY272:BY276,$P272:$P276,Lists!$AI$10))</f>
        <v>-139058.33333333334</v>
      </c>
      <c r="BZ271" s="5">
        <f ca="1">IF(BZ$4="",0,SUMIFS(BZ272:BZ276,$P272:$P276,Lists!$AI$9)-SUMIFS(BZ272:BZ276,$P272:$P276,Lists!$AI$10))</f>
        <v>-133970.83333333334</v>
      </c>
      <c r="CA271" s="5">
        <f ca="1">IF(CA$4="",0,SUMIFS(CA272:CA276,$P272:$P276,Lists!$AI$9)-SUMIFS(CA272:CA276,$P272:$P276,Lists!$AI$10))</f>
        <v>0</v>
      </c>
      <c r="CB271" s="5">
        <f ca="1">IF(CB$4="",0,SUMIFS(CB272:CB276,$P272:$P276,Lists!$AI$9)-SUMIFS(CB272:CB276,$P272:$P276,Lists!$AI$10))</f>
        <v>0</v>
      </c>
      <c r="CC271" s="5">
        <f ca="1">IF(CC$4="",0,SUMIFS(CC272:CC276,$P272:$P276,Lists!$AI$9)-SUMIFS(CC272:CC276,$P272:$P276,Lists!$AI$10))</f>
        <v>-128883.33333333333</v>
      </c>
      <c r="CD271" s="5">
        <f ca="1">IF(CD$4="",0,SUMIFS(CD272:CD276,$P272:$P276,Lists!$AI$9)-SUMIFS(CD272:CD276,$P272:$P276,Lists!$AI$10))</f>
        <v>0</v>
      </c>
      <c r="CE271" s="5">
        <f ca="1">IF(CE$4="",0,SUMIFS(CE272:CE276,$P272:$P276,Lists!$AI$9)-SUMIFS(CE272:CE276,$P272:$P276,Lists!$AI$10))</f>
        <v>0</v>
      </c>
      <c r="CF271" s="5">
        <f ca="1">IF(CF$4="",0,SUMIFS(CF272:CF276,$P272:$P276,Lists!$AI$9)-SUMIFS(CF272:CF276,$P272:$P276,Lists!$AI$10))</f>
        <v>0</v>
      </c>
    </row>
    <row r="272" spans="2:84" x14ac:dyDescent="0.3">
      <c r="B272" s="13">
        <f>ROW()</f>
        <v>272</v>
      </c>
      <c r="H272" s="1" t="str">
        <f>$H$271</f>
        <v>Финпоток по инвестиционной деятельности</v>
      </c>
      <c r="I272" s="1" t="str">
        <f>CapEx!H71</f>
        <v>Оплата капитальных затрат</v>
      </c>
      <c r="M272" s="53" t="s">
        <v>18</v>
      </c>
      <c r="P272" s="72" t="str">
        <f>Lists!$AI$10</f>
        <v>CF(-)</v>
      </c>
      <c r="U272" s="5">
        <f t="shared" ref="U272:U275" ca="1" si="518">SUM(INDIRECT(ADDRESS($B272,$X$2)&amp;":"&amp;ADDRESS($B272,$X$2-1+$P$8)))</f>
        <v>38150000</v>
      </c>
      <c r="X272" s="108">
        <f ca="1">CapEx!X71</f>
        <v>70000</v>
      </c>
      <c r="Y272" s="5">
        <f ca="1">CapEx!Y71</f>
        <v>50000</v>
      </c>
      <c r="Z272" s="5">
        <f ca="1">CapEx!Z71</f>
        <v>50000</v>
      </c>
      <c r="AA272" s="5">
        <f ca="1">CapEx!AA71</f>
        <v>1000000</v>
      </c>
      <c r="AB272" s="5">
        <f ca="1">CapEx!AB71</f>
        <v>2500000</v>
      </c>
      <c r="AC272" s="5">
        <f ca="1">CapEx!AC71</f>
        <v>2500000</v>
      </c>
      <c r="AD272" s="5">
        <f ca="1">CapEx!AD71</f>
        <v>2500000</v>
      </c>
      <c r="AE272" s="5">
        <f ca="1">CapEx!AE71</f>
        <v>7500000</v>
      </c>
      <c r="AF272" s="5">
        <f ca="1">CapEx!AF71</f>
        <v>7500000</v>
      </c>
      <c r="AG272" s="5">
        <f ca="1">CapEx!AG71</f>
        <v>10020000</v>
      </c>
      <c r="AH272" s="5">
        <f ca="1">CapEx!AH71</f>
        <v>2970000</v>
      </c>
      <c r="AI272" s="5">
        <f ca="1">CapEx!AI71</f>
        <v>1490000</v>
      </c>
      <c r="AJ272" s="5">
        <f ca="1">CapEx!AJ71</f>
        <v>0</v>
      </c>
      <c r="AK272" s="5">
        <f ca="1">CapEx!AK71</f>
        <v>0</v>
      </c>
      <c r="AL272" s="5">
        <f ca="1">CapEx!AL71</f>
        <v>0</v>
      </c>
      <c r="AM272" s="5">
        <f ca="1">CapEx!AM71</f>
        <v>0</v>
      </c>
      <c r="AN272" s="5">
        <f ca="1">CapEx!AN71</f>
        <v>0</v>
      </c>
      <c r="AO272" s="5">
        <f ca="1">CapEx!AO71</f>
        <v>0</v>
      </c>
      <c r="AP272" s="5">
        <f ca="1">CapEx!AP71</f>
        <v>0</v>
      </c>
      <c r="AQ272" s="5">
        <f ca="1">CapEx!AQ71</f>
        <v>0</v>
      </c>
      <c r="AR272" s="5">
        <f ca="1">CapEx!AR71</f>
        <v>0</v>
      </c>
      <c r="AS272" s="5">
        <f ca="1">CapEx!AS71</f>
        <v>0</v>
      </c>
      <c r="AT272" s="5">
        <f ca="1">CapEx!AT71</f>
        <v>0</v>
      </c>
      <c r="AU272" s="5">
        <f ca="1">CapEx!AU71</f>
        <v>0</v>
      </c>
      <c r="AV272" s="5">
        <f ca="1">CapEx!AV71</f>
        <v>0</v>
      </c>
      <c r="AW272" s="5">
        <f ca="1">CapEx!AW71</f>
        <v>0</v>
      </c>
      <c r="AX272" s="5">
        <f ca="1">CapEx!AX71</f>
        <v>0</v>
      </c>
      <c r="AY272" s="5">
        <f ca="1">CapEx!AY71</f>
        <v>0</v>
      </c>
      <c r="AZ272" s="5">
        <f ca="1">CapEx!AZ71</f>
        <v>0</v>
      </c>
      <c r="BA272" s="5">
        <f ca="1">CapEx!BA71</f>
        <v>0</v>
      </c>
      <c r="BB272" s="5">
        <f ca="1">CapEx!BB71</f>
        <v>0</v>
      </c>
      <c r="BC272" s="5">
        <f ca="1">CapEx!BC71</f>
        <v>0</v>
      </c>
      <c r="BD272" s="5">
        <f ca="1">CapEx!BD71</f>
        <v>0</v>
      </c>
      <c r="BE272" s="5">
        <f ca="1">CapEx!BE71</f>
        <v>0</v>
      </c>
      <c r="BF272" s="5">
        <f ca="1">CapEx!BF71</f>
        <v>0</v>
      </c>
      <c r="BG272" s="5">
        <f ca="1">CapEx!BG71</f>
        <v>0</v>
      </c>
      <c r="BH272" s="5">
        <f ca="1">CapEx!BH71</f>
        <v>0</v>
      </c>
      <c r="BI272" s="5">
        <f ca="1">CapEx!BI71</f>
        <v>0</v>
      </c>
      <c r="BJ272" s="5">
        <f ca="1">CapEx!BJ71</f>
        <v>0</v>
      </c>
      <c r="BK272" s="5">
        <f ca="1">CapEx!BK71</f>
        <v>0</v>
      </c>
      <c r="BL272" s="5">
        <f ca="1">CapEx!BL71</f>
        <v>0</v>
      </c>
      <c r="BM272" s="5">
        <f ca="1">CapEx!BM71</f>
        <v>0</v>
      </c>
      <c r="BN272" s="5">
        <f ca="1">CapEx!BN71</f>
        <v>0</v>
      </c>
      <c r="BO272" s="5">
        <f ca="1">CapEx!BO71</f>
        <v>0</v>
      </c>
      <c r="BP272" s="5">
        <f ca="1">CapEx!BP71</f>
        <v>0</v>
      </c>
      <c r="BQ272" s="5">
        <f ca="1">CapEx!BQ71</f>
        <v>0</v>
      </c>
      <c r="BR272" s="5">
        <f ca="1">CapEx!BR71</f>
        <v>0</v>
      </c>
      <c r="BS272" s="5">
        <f ca="1">CapEx!BS71</f>
        <v>0</v>
      </c>
      <c r="BT272" s="5">
        <f ca="1">CapEx!BT71</f>
        <v>0</v>
      </c>
      <c r="BU272" s="5">
        <f ca="1">CapEx!BU71</f>
        <v>0</v>
      </c>
      <c r="BV272" s="5">
        <f ca="1">CapEx!BV71</f>
        <v>0</v>
      </c>
      <c r="BW272" s="5">
        <f ca="1">CapEx!BW71</f>
        <v>0</v>
      </c>
      <c r="BX272" s="5">
        <f ca="1">CapEx!BX71</f>
        <v>0</v>
      </c>
      <c r="BY272" s="5">
        <f ca="1">CapEx!BY71</f>
        <v>0</v>
      </c>
      <c r="BZ272" s="5">
        <f ca="1">CapEx!BZ71</f>
        <v>0</v>
      </c>
      <c r="CA272" s="5">
        <f ca="1">CapEx!CA71</f>
        <v>0</v>
      </c>
      <c r="CB272" s="5">
        <f ca="1">CapEx!CB71</f>
        <v>0</v>
      </c>
      <c r="CC272" s="5">
        <f ca="1">CapEx!CC71</f>
        <v>0</v>
      </c>
      <c r="CD272" s="5">
        <f ca="1">CapEx!CD71</f>
        <v>0</v>
      </c>
      <c r="CE272" s="5">
        <f ca="1">CapEx!CE71</f>
        <v>0</v>
      </c>
      <c r="CF272" s="5">
        <f ca="1">CapEx!CF71</f>
        <v>0</v>
      </c>
    </row>
    <row r="273" spans="2:84" x14ac:dyDescent="0.3">
      <c r="B273" s="13">
        <f>ROW()</f>
        <v>273</v>
      </c>
      <c r="H273" s="1" t="str">
        <f t="shared" ref="H273:H275" si="519">$H$271</f>
        <v>Финпоток по инвестиционной деятельности</v>
      </c>
      <c r="I273" s="1" t="str">
        <f>H39</f>
        <v>Приобретение оборудования в лизинг</v>
      </c>
      <c r="M273" s="53" t="s">
        <v>18</v>
      </c>
      <c r="P273" s="72" t="str">
        <f>Lists!$AI$10</f>
        <v>CF(-)</v>
      </c>
      <c r="U273" s="5">
        <f t="shared" ca="1" si="518"/>
        <v>0</v>
      </c>
      <c r="X273" s="108">
        <f t="shared" ref="X273:BC273" ca="1" si="520">X39</f>
        <v>0</v>
      </c>
      <c r="Y273" s="5">
        <f t="shared" ca="1" si="520"/>
        <v>0</v>
      </c>
      <c r="Z273" s="5">
        <f t="shared" ca="1" si="520"/>
        <v>0</v>
      </c>
      <c r="AA273" s="5">
        <f t="shared" ca="1" si="520"/>
        <v>0</v>
      </c>
      <c r="AB273" s="5">
        <f t="shared" ca="1" si="520"/>
        <v>0</v>
      </c>
      <c r="AC273" s="5">
        <f t="shared" ca="1" si="520"/>
        <v>0</v>
      </c>
      <c r="AD273" s="5">
        <f t="shared" ca="1" si="520"/>
        <v>0</v>
      </c>
      <c r="AE273" s="5">
        <f t="shared" ca="1" si="520"/>
        <v>0</v>
      </c>
      <c r="AF273" s="5">
        <f t="shared" ca="1" si="520"/>
        <v>0</v>
      </c>
      <c r="AG273" s="5">
        <f t="shared" ca="1" si="520"/>
        <v>0</v>
      </c>
      <c r="AH273" s="5">
        <f t="shared" ca="1" si="520"/>
        <v>0</v>
      </c>
      <c r="AI273" s="5">
        <f t="shared" ca="1" si="520"/>
        <v>0</v>
      </c>
      <c r="AJ273" s="5">
        <f t="shared" ca="1" si="520"/>
        <v>0</v>
      </c>
      <c r="AK273" s="5">
        <f t="shared" ca="1" si="520"/>
        <v>0</v>
      </c>
      <c r="AL273" s="5">
        <f t="shared" ca="1" si="520"/>
        <v>0</v>
      </c>
      <c r="AM273" s="5">
        <f t="shared" ca="1" si="520"/>
        <v>0</v>
      </c>
      <c r="AN273" s="5">
        <f t="shared" ca="1" si="520"/>
        <v>0</v>
      </c>
      <c r="AO273" s="5">
        <f t="shared" ca="1" si="520"/>
        <v>0</v>
      </c>
      <c r="AP273" s="5">
        <f t="shared" ca="1" si="520"/>
        <v>0</v>
      </c>
      <c r="AQ273" s="5">
        <f t="shared" ca="1" si="520"/>
        <v>0</v>
      </c>
      <c r="AR273" s="5">
        <f t="shared" ca="1" si="520"/>
        <v>0</v>
      </c>
      <c r="AS273" s="5">
        <f t="shared" ca="1" si="520"/>
        <v>0</v>
      </c>
      <c r="AT273" s="5">
        <f t="shared" ca="1" si="520"/>
        <v>0</v>
      </c>
      <c r="AU273" s="5">
        <f t="shared" ca="1" si="520"/>
        <v>0</v>
      </c>
      <c r="AV273" s="5">
        <f t="shared" ca="1" si="520"/>
        <v>0</v>
      </c>
      <c r="AW273" s="5">
        <f t="shared" ca="1" si="520"/>
        <v>0</v>
      </c>
      <c r="AX273" s="5">
        <f t="shared" ca="1" si="520"/>
        <v>0</v>
      </c>
      <c r="AY273" s="5">
        <f t="shared" ca="1" si="520"/>
        <v>0</v>
      </c>
      <c r="AZ273" s="5">
        <f t="shared" ca="1" si="520"/>
        <v>0</v>
      </c>
      <c r="BA273" s="5">
        <f t="shared" ca="1" si="520"/>
        <v>0</v>
      </c>
      <c r="BB273" s="5">
        <f t="shared" ca="1" si="520"/>
        <v>0</v>
      </c>
      <c r="BC273" s="5">
        <f t="shared" ca="1" si="520"/>
        <v>0</v>
      </c>
      <c r="BD273" s="5">
        <f t="shared" ref="BD273:CF273" ca="1" si="521">BD39</f>
        <v>0</v>
      </c>
      <c r="BE273" s="5">
        <f t="shared" ca="1" si="521"/>
        <v>0</v>
      </c>
      <c r="BF273" s="5">
        <f t="shared" ca="1" si="521"/>
        <v>0</v>
      </c>
      <c r="BG273" s="5">
        <f t="shared" ca="1" si="521"/>
        <v>0</v>
      </c>
      <c r="BH273" s="5">
        <f t="shared" ca="1" si="521"/>
        <v>0</v>
      </c>
      <c r="BI273" s="5">
        <f t="shared" ca="1" si="521"/>
        <v>0</v>
      </c>
      <c r="BJ273" s="5">
        <f t="shared" ca="1" si="521"/>
        <v>0</v>
      </c>
      <c r="BK273" s="5">
        <f t="shared" ca="1" si="521"/>
        <v>0</v>
      </c>
      <c r="BL273" s="5">
        <f t="shared" ca="1" si="521"/>
        <v>0</v>
      </c>
      <c r="BM273" s="5">
        <f t="shared" ca="1" si="521"/>
        <v>0</v>
      </c>
      <c r="BN273" s="5">
        <f t="shared" ca="1" si="521"/>
        <v>0</v>
      </c>
      <c r="BO273" s="5">
        <f t="shared" ca="1" si="521"/>
        <v>0</v>
      </c>
      <c r="BP273" s="5">
        <f t="shared" ca="1" si="521"/>
        <v>0</v>
      </c>
      <c r="BQ273" s="5">
        <f t="shared" ca="1" si="521"/>
        <v>0</v>
      </c>
      <c r="BR273" s="5">
        <f t="shared" ca="1" si="521"/>
        <v>0</v>
      </c>
      <c r="BS273" s="5">
        <f t="shared" ca="1" si="521"/>
        <v>0</v>
      </c>
      <c r="BT273" s="5">
        <f t="shared" ca="1" si="521"/>
        <v>0</v>
      </c>
      <c r="BU273" s="5">
        <f t="shared" ca="1" si="521"/>
        <v>0</v>
      </c>
      <c r="BV273" s="5">
        <f t="shared" ca="1" si="521"/>
        <v>0</v>
      </c>
      <c r="BW273" s="5">
        <f t="shared" ca="1" si="521"/>
        <v>0</v>
      </c>
      <c r="BX273" s="5">
        <f t="shared" ca="1" si="521"/>
        <v>0</v>
      </c>
      <c r="BY273" s="5">
        <f t="shared" ca="1" si="521"/>
        <v>0</v>
      </c>
      <c r="BZ273" s="5">
        <f t="shared" ca="1" si="521"/>
        <v>0</v>
      </c>
      <c r="CA273" s="5">
        <f t="shared" ca="1" si="521"/>
        <v>0</v>
      </c>
      <c r="CB273" s="5">
        <f t="shared" ca="1" si="521"/>
        <v>0</v>
      </c>
      <c r="CC273" s="5">
        <f t="shared" ca="1" si="521"/>
        <v>0</v>
      </c>
      <c r="CD273" s="5">
        <f t="shared" ca="1" si="521"/>
        <v>0</v>
      </c>
      <c r="CE273" s="5">
        <f t="shared" ca="1" si="521"/>
        <v>0</v>
      </c>
      <c r="CF273" s="5">
        <f t="shared" ca="1" si="521"/>
        <v>0</v>
      </c>
    </row>
    <row r="274" spans="2:84" x14ac:dyDescent="0.3">
      <c r="B274" s="13">
        <f>ROW()</f>
        <v>274</v>
      </c>
      <c r="H274" s="1" t="str">
        <f t="shared" si="519"/>
        <v>Финпоток по инвестиционной деятельности</v>
      </c>
      <c r="I274" s="1" t="str">
        <f>H64</f>
        <v>Налоги на внеоборотные активы</v>
      </c>
      <c r="M274" s="53" t="s">
        <v>18</v>
      </c>
      <c r="P274" s="72" t="str">
        <f>Lists!$AI$10</f>
        <v>CF(-)</v>
      </c>
      <c r="U274" s="5">
        <f t="shared" ca="1" si="518"/>
        <v>2535270.833333333</v>
      </c>
      <c r="X274" s="108">
        <f ca="1">CapEx!X255+Finance!X64</f>
        <v>0</v>
      </c>
      <c r="Y274" s="5">
        <f ca="1">CapEx!Y255+Finance!Y64</f>
        <v>0</v>
      </c>
      <c r="Z274" s="5">
        <f ca="1">CapEx!Z255+Finance!Z64</f>
        <v>0</v>
      </c>
      <c r="AA274" s="5">
        <f ca="1">CapEx!AA255+Finance!AA64</f>
        <v>0</v>
      </c>
      <c r="AB274" s="5">
        <f ca="1">CapEx!AB255+Finance!AB64</f>
        <v>0</v>
      </c>
      <c r="AC274" s="5">
        <f ca="1">CapEx!AC255+Finance!AC64</f>
        <v>0</v>
      </c>
      <c r="AD274" s="5">
        <f ca="1">CapEx!AD255+Finance!AD64</f>
        <v>0</v>
      </c>
      <c r="AE274" s="5">
        <f ca="1">CapEx!AE255+Finance!AE64</f>
        <v>0</v>
      </c>
      <c r="AF274" s="5">
        <f ca="1">CapEx!AF255+Finance!AF64</f>
        <v>0</v>
      </c>
      <c r="AG274" s="5">
        <f ca="1">CapEx!AG255+Finance!AG64</f>
        <v>0</v>
      </c>
      <c r="AH274" s="5">
        <f ca="1">CapEx!AH255+Finance!AH64</f>
        <v>0</v>
      </c>
      <c r="AI274" s="5">
        <f ca="1">CapEx!AI255+Finance!AI64</f>
        <v>0</v>
      </c>
      <c r="AJ274" s="5">
        <f ca="1">CapEx!AJ255+Finance!AJ64</f>
        <v>67833.333333333328</v>
      </c>
      <c r="AK274" s="5">
        <f ca="1">CapEx!AK255+Finance!AK64</f>
        <v>0</v>
      </c>
      <c r="AL274" s="5">
        <f ca="1">CapEx!AL255+Finance!AL64</f>
        <v>0</v>
      </c>
      <c r="AM274" s="5">
        <f ca="1">CapEx!AM255+Finance!AM64</f>
        <v>0</v>
      </c>
      <c r="AN274" s="5">
        <f ca="1">CapEx!AN255+Finance!AN64</f>
        <v>0</v>
      </c>
      <c r="AO274" s="5">
        <f ca="1">CapEx!AO255+Finance!AO64</f>
        <v>200108.33333333331</v>
      </c>
      <c r="AP274" s="5">
        <f ca="1">CapEx!AP255+Finance!AP64</f>
        <v>195020.83333333331</v>
      </c>
      <c r="AQ274" s="5">
        <f ca="1">CapEx!AQ255+Finance!AQ64</f>
        <v>0</v>
      </c>
      <c r="AR274" s="5">
        <f ca="1">CapEx!AR255+Finance!AR64</f>
        <v>0</v>
      </c>
      <c r="AS274" s="5">
        <f ca="1">CapEx!AS255+Finance!AS64</f>
        <v>189933.33333333331</v>
      </c>
      <c r="AT274" s="5">
        <f ca="1">CapEx!AT255+Finance!AT64</f>
        <v>0</v>
      </c>
      <c r="AU274" s="5">
        <f ca="1">CapEx!AU255+Finance!AU64</f>
        <v>0</v>
      </c>
      <c r="AV274" s="5">
        <f ca="1">CapEx!AV255+Finance!AV64</f>
        <v>184845.83333333331</v>
      </c>
      <c r="AW274" s="5">
        <f ca="1">CapEx!AW255+Finance!AW64</f>
        <v>0</v>
      </c>
      <c r="AX274" s="5">
        <f ca="1">CapEx!AX255+Finance!AX64</f>
        <v>0</v>
      </c>
      <c r="AY274" s="5">
        <f ca="1">CapEx!AY255+Finance!AY64</f>
        <v>0</v>
      </c>
      <c r="AZ274" s="5">
        <f ca="1">CapEx!AZ255+Finance!AZ64</f>
        <v>0</v>
      </c>
      <c r="BA274" s="5">
        <f ca="1">CapEx!BA255+Finance!BA64</f>
        <v>179758.33333333331</v>
      </c>
      <c r="BB274" s="5">
        <f ca="1">CapEx!BB255+Finance!BB64</f>
        <v>174670.83333333331</v>
      </c>
      <c r="BC274" s="5">
        <f ca="1">CapEx!BC255+Finance!BC64</f>
        <v>0</v>
      </c>
      <c r="BD274" s="5">
        <f ca="1">CapEx!BD255+Finance!BD64</f>
        <v>0</v>
      </c>
      <c r="BE274" s="5">
        <f ca="1">CapEx!BE255+Finance!BE64</f>
        <v>169583.33333333331</v>
      </c>
      <c r="BF274" s="5">
        <f ca="1">CapEx!BF255+Finance!BF64</f>
        <v>0</v>
      </c>
      <c r="BG274" s="5">
        <f ca="1">CapEx!BG255+Finance!BG64</f>
        <v>0</v>
      </c>
      <c r="BH274" s="5">
        <f ca="1">CapEx!BH255+Finance!BH64</f>
        <v>164495.83333333331</v>
      </c>
      <c r="BI274" s="5">
        <f ca="1">CapEx!BI255+Finance!BI64</f>
        <v>0</v>
      </c>
      <c r="BJ274" s="5">
        <f ca="1">CapEx!BJ255+Finance!BJ64</f>
        <v>0</v>
      </c>
      <c r="BK274" s="5">
        <f ca="1">CapEx!BK255+Finance!BK64</f>
        <v>0</v>
      </c>
      <c r="BL274" s="5">
        <f ca="1">CapEx!BL255+Finance!BL64</f>
        <v>0</v>
      </c>
      <c r="BM274" s="5">
        <f ca="1">CapEx!BM255+Finance!BM64</f>
        <v>159408.33333333331</v>
      </c>
      <c r="BN274" s="5">
        <f ca="1">CapEx!BN255+Finance!BN64</f>
        <v>154320.83333333334</v>
      </c>
      <c r="BO274" s="5">
        <f ca="1">CapEx!BO255+Finance!BO64</f>
        <v>0</v>
      </c>
      <c r="BP274" s="5">
        <f ca="1">CapEx!BP255+Finance!BP64</f>
        <v>0</v>
      </c>
      <c r="BQ274" s="5">
        <f ca="1">CapEx!BQ255+Finance!BQ64</f>
        <v>149233.33333333334</v>
      </c>
      <c r="BR274" s="5">
        <f ca="1">CapEx!BR255+Finance!BR64</f>
        <v>0</v>
      </c>
      <c r="BS274" s="5">
        <f ca="1">CapEx!BS255+Finance!BS64</f>
        <v>0</v>
      </c>
      <c r="BT274" s="5">
        <f ca="1">CapEx!BT255+Finance!BT64</f>
        <v>144145.83333333334</v>
      </c>
      <c r="BU274" s="5">
        <f ca="1">CapEx!BU255+Finance!BU64</f>
        <v>0</v>
      </c>
      <c r="BV274" s="5">
        <f ca="1">CapEx!BV255+Finance!BV64</f>
        <v>0</v>
      </c>
      <c r="BW274" s="5">
        <f ca="1">CapEx!BW255+Finance!BW64</f>
        <v>0</v>
      </c>
      <c r="BX274" s="5">
        <f ca="1">CapEx!BX255+Finance!BX64</f>
        <v>0</v>
      </c>
      <c r="BY274" s="5">
        <f ca="1">CapEx!BY255+Finance!BY64</f>
        <v>139058.33333333334</v>
      </c>
      <c r="BZ274" s="5">
        <f ca="1">CapEx!BZ255+Finance!BZ64</f>
        <v>133970.83333333334</v>
      </c>
      <c r="CA274" s="5">
        <f ca="1">CapEx!CA255+Finance!CA64</f>
        <v>0</v>
      </c>
      <c r="CB274" s="5">
        <f ca="1">CapEx!CB255+Finance!CB64</f>
        <v>0</v>
      </c>
      <c r="CC274" s="5">
        <f ca="1">CapEx!CC255+Finance!CC64</f>
        <v>128883.33333333333</v>
      </c>
      <c r="CD274" s="5">
        <f ca="1">CapEx!CD255+Finance!CD64</f>
        <v>0</v>
      </c>
      <c r="CE274" s="5">
        <f ca="1">CapEx!CE255+Finance!CE64</f>
        <v>0</v>
      </c>
      <c r="CF274" s="5">
        <f ca="1">CapEx!CF255+Finance!CF64</f>
        <v>0</v>
      </c>
    </row>
    <row r="275" spans="2:84" x14ac:dyDescent="0.3">
      <c r="B275" s="13">
        <f>ROW()</f>
        <v>275</v>
      </c>
      <c r="H275" s="1" t="str">
        <f t="shared" si="519"/>
        <v>Финпоток по инвестиционной деятельности</v>
      </c>
      <c r="I275" s="1" t="str">
        <f>H69</f>
        <v>Возмещение НДС по капзатратам</v>
      </c>
      <c r="M275" s="53" t="s">
        <v>18</v>
      </c>
      <c r="P275" s="72" t="str">
        <f>Lists!$AI$9</f>
        <v>CF(+)</v>
      </c>
      <c r="U275" s="5">
        <f t="shared" ca="1" si="518"/>
        <v>0</v>
      </c>
      <c r="X275" s="108">
        <f ca="1">CapEx!X303+Finance!X69</f>
        <v>0</v>
      </c>
      <c r="Y275" s="5">
        <f ca="1">CapEx!Y303+Finance!Y69</f>
        <v>0</v>
      </c>
      <c r="Z275" s="5">
        <f ca="1">CapEx!Z303+Finance!Z69</f>
        <v>0</v>
      </c>
      <c r="AA275" s="5">
        <f ca="1">CapEx!AA303+Finance!AA69</f>
        <v>0</v>
      </c>
      <c r="AB275" s="5">
        <f ca="1">CapEx!AB303+Finance!AB69</f>
        <v>0</v>
      </c>
      <c r="AC275" s="5">
        <f ca="1">CapEx!AC303+Finance!AC69</f>
        <v>0</v>
      </c>
      <c r="AD275" s="5">
        <f ca="1">CapEx!AD303+Finance!AD69</f>
        <v>0</v>
      </c>
      <c r="AE275" s="5">
        <f ca="1">CapEx!AE303+Finance!AE69</f>
        <v>0</v>
      </c>
      <c r="AF275" s="5">
        <f ca="1">CapEx!AF303+Finance!AF69</f>
        <v>0</v>
      </c>
      <c r="AG275" s="5">
        <f ca="1">CapEx!AG303+Finance!AG69</f>
        <v>0</v>
      </c>
      <c r="AH275" s="5">
        <f ca="1">CapEx!AH303+Finance!AH69</f>
        <v>0</v>
      </c>
      <c r="AI275" s="5">
        <f ca="1">CapEx!AI303+Finance!AI69</f>
        <v>0</v>
      </c>
      <c r="AJ275" s="5">
        <f ca="1">CapEx!AJ303+Finance!AJ69</f>
        <v>0</v>
      </c>
      <c r="AK275" s="5">
        <f ca="1">CapEx!AK303+Finance!AK69</f>
        <v>0</v>
      </c>
      <c r="AL275" s="5">
        <f ca="1">CapEx!AL303+Finance!AL69</f>
        <v>0</v>
      </c>
      <c r="AM275" s="5">
        <f ca="1">CapEx!AM303+Finance!AM69</f>
        <v>0</v>
      </c>
      <c r="AN275" s="5">
        <f ca="1">CapEx!AN303+Finance!AN69</f>
        <v>0</v>
      </c>
      <c r="AO275" s="5">
        <f ca="1">CapEx!AO303+Finance!AO69</f>
        <v>0</v>
      </c>
      <c r="AP275" s="5">
        <f ca="1">CapEx!AP303+Finance!AP69</f>
        <v>0</v>
      </c>
      <c r="AQ275" s="5">
        <f ca="1">CapEx!AQ303+Finance!AQ69</f>
        <v>0</v>
      </c>
      <c r="AR275" s="5">
        <f ca="1">CapEx!AR303+Finance!AR69</f>
        <v>0</v>
      </c>
      <c r="AS275" s="5">
        <f ca="1">CapEx!AS303+Finance!AS69</f>
        <v>0</v>
      </c>
      <c r="AT275" s="5">
        <f ca="1">CapEx!AT303+Finance!AT69</f>
        <v>0</v>
      </c>
      <c r="AU275" s="5">
        <f ca="1">CapEx!AU303+Finance!AU69</f>
        <v>0</v>
      </c>
      <c r="AV275" s="5">
        <f ca="1">CapEx!AV303+Finance!AV69</f>
        <v>0</v>
      </c>
      <c r="AW275" s="5">
        <f ca="1">CapEx!AW303+Finance!AW69</f>
        <v>0</v>
      </c>
      <c r="AX275" s="5">
        <f ca="1">CapEx!AX303+Finance!AX69</f>
        <v>0</v>
      </c>
      <c r="AY275" s="5">
        <f ca="1">CapEx!AY303+Finance!AY69</f>
        <v>0</v>
      </c>
      <c r="AZ275" s="5">
        <f ca="1">CapEx!AZ303+Finance!AZ69</f>
        <v>0</v>
      </c>
      <c r="BA275" s="5">
        <f ca="1">CapEx!BA303+Finance!BA69</f>
        <v>0</v>
      </c>
      <c r="BB275" s="5">
        <f ca="1">CapEx!BB303+Finance!BB69</f>
        <v>0</v>
      </c>
      <c r="BC275" s="5">
        <f ca="1">CapEx!BC303+Finance!BC69</f>
        <v>0</v>
      </c>
      <c r="BD275" s="5">
        <f ca="1">CapEx!BD303+Finance!BD69</f>
        <v>0</v>
      </c>
      <c r="BE275" s="5">
        <f ca="1">CapEx!BE303+Finance!BE69</f>
        <v>0</v>
      </c>
      <c r="BF275" s="5">
        <f ca="1">CapEx!BF303+Finance!BF69</f>
        <v>0</v>
      </c>
      <c r="BG275" s="5">
        <f ca="1">CapEx!BG303+Finance!BG69</f>
        <v>0</v>
      </c>
      <c r="BH275" s="5">
        <f ca="1">CapEx!BH303+Finance!BH69</f>
        <v>0</v>
      </c>
      <c r="BI275" s="5">
        <f ca="1">CapEx!BI303+Finance!BI69</f>
        <v>0</v>
      </c>
      <c r="BJ275" s="5">
        <f ca="1">CapEx!BJ303+Finance!BJ69</f>
        <v>0</v>
      </c>
      <c r="BK275" s="5">
        <f ca="1">CapEx!BK303+Finance!BK69</f>
        <v>0</v>
      </c>
      <c r="BL275" s="5">
        <f ca="1">CapEx!BL303+Finance!BL69</f>
        <v>0</v>
      </c>
      <c r="BM275" s="5">
        <f ca="1">CapEx!BM303+Finance!BM69</f>
        <v>0</v>
      </c>
      <c r="BN275" s="5">
        <f ca="1">CapEx!BN303+Finance!BN69</f>
        <v>0</v>
      </c>
      <c r="BO275" s="5">
        <f ca="1">CapEx!BO303+Finance!BO69</f>
        <v>0</v>
      </c>
      <c r="BP275" s="5">
        <f ca="1">CapEx!BP303+Finance!BP69</f>
        <v>0</v>
      </c>
      <c r="BQ275" s="5">
        <f ca="1">CapEx!BQ303+Finance!BQ69</f>
        <v>0</v>
      </c>
      <c r="BR275" s="5">
        <f ca="1">CapEx!BR303+Finance!BR69</f>
        <v>0</v>
      </c>
      <c r="BS275" s="5">
        <f ca="1">CapEx!BS303+Finance!BS69</f>
        <v>0</v>
      </c>
      <c r="BT275" s="5">
        <f ca="1">CapEx!BT303+Finance!BT69</f>
        <v>0</v>
      </c>
      <c r="BU275" s="5">
        <f ca="1">CapEx!BU303+Finance!BU69</f>
        <v>0</v>
      </c>
      <c r="BV275" s="5">
        <f ca="1">CapEx!BV303+Finance!BV69</f>
        <v>0</v>
      </c>
      <c r="BW275" s="5">
        <f ca="1">CapEx!BW303+Finance!BW69</f>
        <v>0</v>
      </c>
      <c r="BX275" s="5">
        <f ca="1">CapEx!BX303+Finance!BX69</f>
        <v>0</v>
      </c>
      <c r="BY275" s="5">
        <f ca="1">CapEx!BY303+Finance!BY69</f>
        <v>0</v>
      </c>
      <c r="BZ275" s="5">
        <f ca="1">CapEx!BZ303+Finance!BZ69</f>
        <v>0</v>
      </c>
      <c r="CA275" s="5">
        <f ca="1">CapEx!CA303+Finance!CA69</f>
        <v>0</v>
      </c>
      <c r="CB275" s="5">
        <f ca="1">CapEx!CB303+Finance!CB69</f>
        <v>0</v>
      </c>
      <c r="CC275" s="5">
        <f ca="1">CapEx!CC303+Finance!CC69</f>
        <v>0</v>
      </c>
      <c r="CD275" s="5">
        <f ca="1">CapEx!CD303+Finance!CD69</f>
        <v>0</v>
      </c>
      <c r="CE275" s="5">
        <f ca="1">CapEx!CE303+Finance!CE69</f>
        <v>0</v>
      </c>
      <c r="CF275" s="5">
        <f ca="1">CapEx!CF303+Finance!CF69</f>
        <v>0</v>
      </c>
    </row>
    <row r="277" spans="2:84" x14ac:dyDescent="0.3">
      <c r="B277" s="13">
        <f>ROW()</f>
        <v>277</v>
      </c>
      <c r="H277" s="1" t="str">
        <f>CapEx!$H$305</f>
        <v>Финпоток до %% и налога на прибыль</v>
      </c>
      <c r="M277" s="53" t="s">
        <v>18</v>
      </c>
      <c r="P277" s="72" t="str">
        <f>Lists!$AI$11</f>
        <v>CF</v>
      </c>
      <c r="U277" s="5">
        <f ca="1">SUM(INDIRECT(ADDRESS($B277,$X$2)&amp;":"&amp;ADDRESS($B277,$X$2-1+$P$8)))</f>
        <v>252436037.98475602</v>
      </c>
      <c r="X277" s="5">
        <f t="shared" ref="X277:BC277" ca="1" si="522">X269+X271</f>
        <v>-594000</v>
      </c>
      <c r="Y277" s="5">
        <f t="shared" ca="1" si="522"/>
        <v>-814000</v>
      </c>
      <c r="Z277" s="5">
        <f t="shared" ca="1" si="522"/>
        <v>-1025000</v>
      </c>
      <c r="AA277" s="5">
        <f t="shared" ca="1" si="522"/>
        <v>-2164000</v>
      </c>
      <c r="AB277" s="5">
        <f t="shared" ca="1" si="522"/>
        <v>-3595000</v>
      </c>
      <c r="AC277" s="5">
        <f t="shared" ca="1" si="522"/>
        <v>-3595000</v>
      </c>
      <c r="AD277" s="5">
        <f t="shared" ca="1" si="522"/>
        <v>-3671500</v>
      </c>
      <c r="AE277" s="5">
        <f t="shared" ca="1" si="522"/>
        <v>-8614500</v>
      </c>
      <c r="AF277" s="5">
        <f t="shared" ca="1" si="522"/>
        <v>-8614500</v>
      </c>
      <c r="AG277" s="5">
        <f t="shared" ca="1" si="522"/>
        <v>-11203500</v>
      </c>
      <c r="AH277" s="5">
        <f t="shared" ca="1" si="522"/>
        <v>-4084500</v>
      </c>
      <c r="AI277" s="5">
        <f t="shared" ca="1" si="522"/>
        <v>-2604500</v>
      </c>
      <c r="AJ277" s="5">
        <f t="shared" ca="1" si="522"/>
        <v>-1943840.4159733329</v>
      </c>
      <c r="AK277" s="5">
        <f t="shared" ca="1" si="522"/>
        <v>-2031577.4254000005</v>
      </c>
      <c r="AL277" s="5">
        <f t="shared" ca="1" si="522"/>
        <v>-1064908.7412900003</v>
      </c>
      <c r="AM277" s="5">
        <f t="shared" ca="1" si="522"/>
        <v>-485553.93546999805</v>
      </c>
      <c r="AN277" s="5">
        <f t="shared" ca="1" si="522"/>
        <v>104189.74572999775</v>
      </c>
      <c r="AO277" s="5">
        <f t="shared" ca="1" si="522"/>
        <v>504570.76859666657</v>
      </c>
      <c r="AP277" s="5">
        <f t="shared" ca="1" si="522"/>
        <v>952387.90164418775</v>
      </c>
      <c r="AQ277" s="5">
        <f t="shared" ca="1" si="522"/>
        <v>1742096.8798515275</v>
      </c>
      <c r="AR277" s="5">
        <f t="shared" ca="1" si="522"/>
        <v>2460766.4371752627</v>
      </c>
      <c r="AS277" s="5">
        <f t="shared" ca="1" si="522"/>
        <v>2466900.0305935987</v>
      </c>
      <c r="AT277" s="5">
        <f t="shared" ca="1" si="522"/>
        <v>3201397.8752733283</v>
      </c>
      <c r="AU277" s="5">
        <f t="shared" ca="1" si="522"/>
        <v>3816433.0938697308</v>
      </c>
      <c r="AV277" s="5">
        <f t="shared" ca="1" si="522"/>
        <v>3390193.6812813454</v>
      </c>
      <c r="AW277" s="5">
        <f t="shared" ca="1" si="522"/>
        <v>4252518.597318504</v>
      </c>
      <c r="AX277" s="5">
        <f t="shared" ca="1" si="522"/>
        <v>5001066.5068470985</v>
      </c>
      <c r="AY277" s="5">
        <f t="shared" ca="1" si="522"/>
        <v>4931865.7362554297</v>
      </c>
      <c r="AZ277" s="5">
        <f t="shared" ca="1" si="522"/>
        <v>5611965.9210506454</v>
      </c>
      <c r="BA277" s="5">
        <f t="shared" ca="1" si="522"/>
        <v>5977242.8405900253</v>
      </c>
      <c r="BB277" s="5">
        <f t="shared" ca="1" si="522"/>
        <v>6000508.4526183857</v>
      </c>
      <c r="BC277" s="5">
        <f t="shared" ca="1" si="522"/>
        <v>7223958.515105024</v>
      </c>
      <c r="BD277" s="5">
        <f t="shared" ref="BD277:CF277" ca="1" si="523">BD269+BD271</f>
        <v>8434877.1841821522</v>
      </c>
      <c r="BE277" s="5">
        <f t="shared" ca="1" si="523"/>
        <v>8350556.2232924653</v>
      </c>
      <c r="BF277" s="5">
        <f t="shared" ca="1" si="523"/>
        <v>8657271.5976134241</v>
      </c>
      <c r="BG277" s="5">
        <f t="shared" ca="1" si="523"/>
        <v>8679257.892403543</v>
      </c>
      <c r="BH277" s="5">
        <f t="shared" ca="1" si="523"/>
        <v>8046824.5463350741</v>
      </c>
      <c r="BI277" s="5">
        <f t="shared" ca="1" si="523"/>
        <v>8335893.4932210147</v>
      </c>
      <c r="BJ277" s="5">
        <f t="shared" ca="1" si="523"/>
        <v>8698148.613731049</v>
      </c>
      <c r="BK277" s="5">
        <f t="shared" ca="1" si="523"/>
        <v>8669046.2842964754</v>
      </c>
      <c r="BL277" s="5">
        <f t="shared" ca="1" si="523"/>
        <v>8770747.5183008313</v>
      </c>
      <c r="BM277" s="5">
        <f t="shared" ca="1" si="523"/>
        <v>8633903.3311942238</v>
      </c>
      <c r="BN277" s="5">
        <f t="shared" ca="1" si="523"/>
        <v>8565879.224044146</v>
      </c>
      <c r="BO277" s="5">
        <f t="shared" ca="1" si="523"/>
        <v>8851852.0415517539</v>
      </c>
      <c r="BP277" s="5">
        <f t="shared" ca="1" si="523"/>
        <v>9195471.2180447876</v>
      </c>
      <c r="BQ277" s="5">
        <f t="shared" ca="1" si="523"/>
        <v>9113769.0179960299</v>
      </c>
      <c r="BR277" s="5">
        <f t="shared" ca="1" si="523"/>
        <v>9364912.3997879177</v>
      </c>
      <c r="BS277" s="5">
        <f t="shared" ca="1" si="523"/>
        <v>9387761.2639388517</v>
      </c>
      <c r="BT277" s="5">
        <f t="shared" ca="1" si="523"/>
        <v>8972825.2304756511</v>
      </c>
      <c r="BU277" s="5">
        <f t="shared" ca="1" si="523"/>
        <v>9220220.9418826625</v>
      </c>
      <c r="BV277" s="5">
        <f t="shared" ca="1" si="523"/>
        <v>9542990.9077747613</v>
      </c>
      <c r="BW277" s="5">
        <f t="shared" ca="1" si="523"/>
        <v>9257802.818118684</v>
      </c>
      <c r="BX277" s="5">
        <f t="shared" ca="1" si="523"/>
        <v>9363907.8489221036</v>
      </c>
      <c r="BY277" s="5">
        <f t="shared" ca="1" si="523"/>
        <v>9247979.3483792786</v>
      </c>
      <c r="BZ277" s="5">
        <f t="shared" ca="1" si="523"/>
        <v>8837257.5495342109</v>
      </c>
      <c r="CA277" s="5">
        <f t="shared" ca="1" si="523"/>
        <v>9081391.9105192274</v>
      </c>
      <c r="CB277" s="5">
        <f t="shared" ca="1" si="523"/>
        <v>9466866.6219829097</v>
      </c>
      <c r="CC277" s="5">
        <f t="shared" ca="1" si="523"/>
        <v>9280917.5812349189</v>
      </c>
      <c r="CD277" s="5">
        <f t="shared" ca="1" si="523"/>
        <v>9426058.157153599</v>
      </c>
      <c r="CE277" s="5">
        <f t="shared" ca="1" si="523"/>
        <v>9449464.7531768009</v>
      </c>
      <c r="CF277" s="5">
        <f t="shared" ca="1" si="523"/>
        <v>0</v>
      </c>
    </row>
    <row r="279" spans="2:84" x14ac:dyDescent="0.3">
      <c r="B279" s="13">
        <f>ROW()</f>
        <v>279</v>
      </c>
      <c r="H279" s="1" t="s">
        <v>365</v>
      </c>
      <c r="M279" s="53" t="s">
        <v>18</v>
      </c>
      <c r="P279" s="72" t="str">
        <f>Lists!$AI$11</f>
        <v>CF</v>
      </c>
      <c r="U279" s="5">
        <f t="shared" ref="U279:U284" ca="1" si="524">SUM(INDIRECT(ADDRESS($B279,$X$2)&amp;":"&amp;ADDRESS($B279,$X$2-1+$P$8)))</f>
        <v>-1956039.6333249011</v>
      </c>
      <c r="X279" s="5">
        <f ca="1">IF(X$4="",0,SUMIFS(X280:X285,$P280:$P285,Lists!$AI$9)-SUMIFS(X280:X285,$P280:$P285,Lists!$AI$10))</f>
        <v>0</v>
      </c>
      <c r="Y279" s="5">
        <f ca="1">IF(Y$4="",0,SUMIFS(Y280:Y285,$P280:$P285,Lists!$AI$9)-SUMIFS(Y280:Y285,$P280:$P285,Lists!$AI$10))</f>
        <v>0</v>
      </c>
      <c r="Z279" s="5">
        <f ca="1">IF(Z$4="",0,SUMIFS(Z280:Z285,$P280:$P285,Lists!$AI$9)-SUMIFS(Z280:Z285,$P280:$P285,Lists!$AI$10))</f>
        <v>0</v>
      </c>
      <c r="AA279" s="5">
        <f ca="1">IF(AA$4="",0,SUMIFS(AA280:AA285,$P280:$P285,Lists!$AI$9)-SUMIFS(AA280:AA285,$P280:$P285,Lists!$AI$10))</f>
        <v>0</v>
      </c>
      <c r="AB279" s="5">
        <f ca="1">IF(AB$4="",0,SUMIFS(AB280:AB285,$P280:$P285,Lists!$AI$9)-SUMIFS(AB280:AB285,$P280:$P285,Lists!$AI$10))</f>
        <v>0</v>
      </c>
      <c r="AC279" s="5">
        <f ca="1">IF(AC$4="",0,SUMIFS(AC280:AC285,$P280:$P285,Lists!$AI$9)-SUMIFS(AC280:AC285,$P280:$P285,Lists!$AI$10))</f>
        <v>0</v>
      </c>
      <c r="AD279" s="5">
        <f ca="1">IF(AD$4="",0,SUMIFS(AD280:AD285,$P280:$P285,Lists!$AI$9)-SUMIFS(AD280:AD285,$P280:$P285,Lists!$AI$10))</f>
        <v>0</v>
      </c>
      <c r="AE279" s="5">
        <f ca="1">IF(AE$4="",0,SUMIFS(AE280:AE285,$P280:$P285,Lists!$AI$9)-SUMIFS(AE280:AE285,$P280:$P285,Lists!$AI$10))</f>
        <v>0</v>
      </c>
      <c r="AF279" s="5">
        <f ca="1">IF(AF$4="",0,SUMIFS(AF280:AF285,$P280:$P285,Lists!$AI$9)-SUMIFS(AF280:AF285,$P280:$P285,Lists!$AI$10))</f>
        <v>0</v>
      </c>
      <c r="AG279" s="5">
        <f ca="1">IF(AG$4="",0,SUMIFS(AG280:AG285,$P280:$P285,Lists!$AI$9)-SUMIFS(AG280:AG285,$P280:$P285,Lists!$AI$10))</f>
        <v>0</v>
      </c>
      <c r="AH279" s="5">
        <f ca="1">IF(AH$4="",0,SUMIFS(AH280:AH285,$P280:$P285,Lists!$AI$9)-SUMIFS(AH280:AH285,$P280:$P285,Lists!$AI$10))</f>
        <v>0</v>
      </c>
      <c r="AI279" s="5">
        <f ca="1">IF(AI$4="",0,SUMIFS(AI280:AI285,$P280:$P285,Lists!$AI$9)-SUMIFS(AI280:AI285,$P280:$P285,Lists!$AI$10))</f>
        <v>0</v>
      </c>
      <c r="AJ279" s="5">
        <f ca="1">IF(AJ$4="",0,SUMIFS(AJ280:AJ285,$P280:$P285,Lists!$AI$9)-SUMIFS(AJ280:AJ285,$P280:$P285,Lists!$AI$10))</f>
        <v>0</v>
      </c>
      <c r="AK279" s="5">
        <f ca="1">IF(AK$4="",0,SUMIFS(AK280:AK285,$P280:$P285,Lists!$AI$9)-SUMIFS(AK280:AK285,$P280:$P285,Lists!$AI$10))</f>
        <v>0</v>
      </c>
      <c r="AL279" s="5">
        <f ca="1">IF(AL$4="",0,SUMIFS(AL280:AL285,$P280:$P285,Lists!$AI$9)-SUMIFS(AL280:AL285,$P280:$P285,Lists!$AI$10))</f>
        <v>0</v>
      </c>
      <c r="AM279" s="5">
        <f ca="1">IF(AM$4="",0,SUMIFS(AM280:AM285,$P280:$P285,Lists!$AI$9)-SUMIFS(AM280:AM285,$P280:$P285,Lists!$AI$10))</f>
        <v>0</v>
      </c>
      <c r="AN279" s="5">
        <f ca="1">IF(AN$4="",0,SUMIFS(AN280:AN285,$P280:$P285,Lists!$AI$9)-SUMIFS(AN280:AN285,$P280:$P285,Lists!$AI$10))</f>
        <v>-74256.818809597753</v>
      </c>
      <c r="AO279" s="5">
        <f ca="1">IF(AO$4="",0,SUMIFS(AO280:AO285,$P280:$P285,Lists!$AI$9)-SUMIFS(AO280:AO285,$P280:$P285,Lists!$AI$10))</f>
        <v>-474637.84167626657</v>
      </c>
      <c r="AP279" s="5">
        <f ca="1">IF(AP$4="",0,SUMIFS(AP280:AP285,$P280:$P285,Lists!$AI$9)-SUMIFS(AP280:AP285,$P280:$P285,Lists!$AI$10))</f>
        <v>-757998.72571638506</v>
      </c>
      <c r="AQ279" s="5">
        <f ca="1">IF(AQ$4="",0,SUMIFS(AQ280:AQ285,$P280:$P285,Lists!$AI$9)-SUMIFS(AQ280:AQ285,$P280:$P285,Lists!$AI$10))</f>
        <v>-160713.57196046342</v>
      </c>
      <c r="AR279" s="5">
        <f ca="1">IF(AR$4="",0,SUMIFS(AR280:AR285,$P280:$P285,Lists!$AI$9)-SUMIFS(AR280:AR285,$P280:$P285,Lists!$AI$10))</f>
        <v>-145199.06815075665</v>
      </c>
      <c r="AS279" s="5">
        <f ca="1">IF(AS$4="",0,SUMIFS(AS280:AS285,$P280:$P285,Lists!$AI$9)-SUMIFS(AS280:AS285,$P280:$P285,Lists!$AI$10))</f>
        <v>-122342.72372971568</v>
      </c>
      <c r="AT279" s="5">
        <f ca="1">IF(AT$4="",0,SUMIFS(AT280:AT285,$P280:$P285,Lists!$AI$9)-SUMIFS(AT280:AT285,$P280:$P285,Lists!$AI$10))</f>
        <v>-101073.4425524848</v>
      </c>
      <c r="AU279" s="5">
        <f ca="1">IF(AU$4="",0,SUMIFS(AU280:AU285,$P280:$P285,Lists!$AI$9)-SUMIFS(AU280:AU285,$P280:$P285,Lists!$AI$10))</f>
        <v>-72246.490116684232</v>
      </c>
      <c r="AV279" s="5">
        <f ca="1">IF(AV$4="",0,SUMIFS(AV280:AV285,$P280:$P285,Lists!$AI$9)-SUMIFS(AV280:AV285,$P280:$P285,Lists!$AI$10))</f>
        <v>-36980.915970561793</v>
      </c>
      <c r="AW279" s="5">
        <f ca="1">IF(AW$4="",0,SUMIFS(AW280:AW285,$P280:$P285,Lists!$AI$9)-SUMIFS(AW280:AW285,$P280:$P285,Lists!$AI$10))</f>
        <v>-10590.034641985083</v>
      </c>
      <c r="AX279" s="5">
        <f ca="1">IF(AX$4="",0,SUMIFS(AX280:AX285,$P280:$P285,Lists!$AI$9)-SUMIFS(AX280:AX285,$P280:$P285,Lists!$AI$10))</f>
        <v>0</v>
      </c>
      <c r="AY279" s="5">
        <f ca="1">IF(AY$4="",0,SUMIFS(AY280:AY285,$P280:$P285,Lists!$AI$9)-SUMIFS(AY280:AY285,$P280:$P285,Lists!$AI$10))</f>
        <v>0</v>
      </c>
      <c r="AZ279" s="5">
        <f ca="1">IF(AZ$4="",0,SUMIFS(AZ280:AZ285,$P280:$P285,Lists!$AI$9)-SUMIFS(AZ280:AZ285,$P280:$P285,Lists!$AI$10))</f>
        <v>0</v>
      </c>
      <c r="BA279" s="5">
        <f ca="1">IF(BA$4="",0,SUMIFS(BA280:BA285,$P280:$P285,Lists!$AI$9)-SUMIFS(BA280:BA285,$P280:$P285,Lists!$AI$10))</f>
        <v>0</v>
      </c>
      <c r="BB279" s="5">
        <f ca="1">IF(BB$4="",0,SUMIFS(BB280:BB285,$P280:$P285,Lists!$AI$9)-SUMIFS(BB280:BB285,$P280:$P285,Lists!$AI$10))</f>
        <v>0</v>
      </c>
      <c r="BC279" s="5">
        <f ca="1">IF(BC$4="",0,SUMIFS(BC280:BC285,$P280:$P285,Lists!$AI$9)-SUMIFS(BC280:BC285,$P280:$P285,Lists!$AI$10))</f>
        <v>0</v>
      </c>
      <c r="BD279" s="5">
        <f ca="1">IF(BD$4="",0,SUMIFS(BD280:BD285,$P280:$P285,Lists!$AI$9)-SUMIFS(BD280:BD285,$P280:$P285,Lists!$AI$10))</f>
        <v>0</v>
      </c>
      <c r="BE279" s="5">
        <f ca="1">IF(BE$4="",0,SUMIFS(BE280:BE285,$P280:$P285,Lists!$AI$9)-SUMIFS(BE280:BE285,$P280:$P285,Lists!$AI$10))</f>
        <v>0</v>
      </c>
      <c r="BF279" s="5">
        <f ca="1">IF(BF$4="",0,SUMIFS(BF280:BF285,$P280:$P285,Lists!$AI$9)-SUMIFS(BF280:BF285,$P280:$P285,Lists!$AI$10))</f>
        <v>0</v>
      </c>
      <c r="BG279" s="5">
        <f ca="1">IF(BG$4="",0,SUMIFS(BG280:BG285,$P280:$P285,Lists!$AI$9)-SUMIFS(BG280:BG285,$P280:$P285,Lists!$AI$10))</f>
        <v>0</v>
      </c>
      <c r="BH279" s="5">
        <f ca="1">IF(BH$4="",0,SUMIFS(BH280:BH285,$P280:$P285,Lists!$AI$9)-SUMIFS(BH280:BH285,$P280:$P285,Lists!$AI$10))</f>
        <v>0</v>
      </c>
      <c r="BI279" s="5">
        <f ca="1">IF(BI$4="",0,SUMIFS(BI280:BI285,$P280:$P285,Lists!$AI$9)-SUMIFS(BI280:BI285,$P280:$P285,Lists!$AI$10))</f>
        <v>0</v>
      </c>
      <c r="BJ279" s="5">
        <f ca="1">IF(BJ$4="",0,SUMIFS(BJ280:BJ285,$P280:$P285,Lists!$AI$9)-SUMIFS(BJ280:BJ285,$P280:$P285,Lists!$AI$10))</f>
        <v>0</v>
      </c>
      <c r="BK279" s="5">
        <f ca="1">IF(BK$4="",0,SUMIFS(BK280:BK285,$P280:$P285,Lists!$AI$9)-SUMIFS(BK280:BK285,$P280:$P285,Lists!$AI$10))</f>
        <v>0</v>
      </c>
      <c r="BL279" s="5">
        <f ca="1">IF(BL$4="",0,SUMIFS(BL280:BL285,$P280:$P285,Lists!$AI$9)-SUMIFS(BL280:BL285,$P280:$P285,Lists!$AI$10))</f>
        <v>0</v>
      </c>
      <c r="BM279" s="5">
        <f ca="1">IF(BM$4="",0,SUMIFS(BM280:BM285,$P280:$P285,Lists!$AI$9)-SUMIFS(BM280:BM285,$P280:$P285,Lists!$AI$10))</f>
        <v>0</v>
      </c>
      <c r="BN279" s="5">
        <f ca="1">IF(BN$4="",0,SUMIFS(BN280:BN285,$P280:$P285,Lists!$AI$9)-SUMIFS(BN280:BN285,$P280:$P285,Lists!$AI$10))</f>
        <v>0</v>
      </c>
      <c r="BO279" s="5">
        <f ca="1">IF(BO$4="",0,SUMIFS(BO280:BO285,$P280:$P285,Lists!$AI$9)-SUMIFS(BO280:BO285,$P280:$P285,Lists!$AI$10))</f>
        <v>0</v>
      </c>
      <c r="BP279" s="5">
        <f ca="1">IF(BP$4="",0,SUMIFS(BP280:BP285,$P280:$P285,Lists!$AI$9)-SUMIFS(BP280:BP285,$P280:$P285,Lists!$AI$10))</f>
        <v>0</v>
      </c>
      <c r="BQ279" s="5">
        <f ca="1">IF(BQ$4="",0,SUMIFS(BQ280:BQ285,$P280:$P285,Lists!$AI$9)-SUMIFS(BQ280:BQ285,$P280:$P285,Lists!$AI$10))</f>
        <v>0</v>
      </c>
      <c r="BR279" s="5">
        <f ca="1">IF(BR$4="",0,SUMIFS(BR280:BR285,$P280:$P285,Lists!$AI$9)-SUMIFS(BR280:BR285,$P280:$P285,Lists!$AI$10))</f>
        <v>0</v>
      </c>
      <c r="BS279" s="5">
        <f ca="1">IF(BS$4="",0,SUMIFS(BS280:BS285,$P280:$P285,Lists!$AI$9)-SUMIFS(BS280:BS285,$P280:$P285,Lists!$AI$10))</f>
        <v>0</v>
      </c>
      <c r="BT279" s="5">
        <f ca="1">IF(BT$4="",0,SUMIFS(BT280:BT285,$P280:$P285,Lists!$AI$9)-SUMIFS(BT280:BT285,$P280:$P285,Lists!$AI$10))</f>
        <v>0</v>
      </c>
      <c r="BU279" s="5">
        <f ca="1">IF(BU$4="",0,SUMIFS(BU280:BU285,$P280:$P285,Lists!$AI$9)-SUMIFS(BU280:BU285,$P280:$P285,Lists!$AI$10))</f>
        <v>0</v>
      </c>
      <c r="BV279" s="5">
        <f ca="1">IF(BV$4="",0,SUMIFS(BV280:BV285,$P280:$P285,Lists!$AI$9)-SUMIFS(BV280:BV285,$P280:$P285,Lists!$AI$10))</f>
        <v>0</v>
      </c>
      <c r="BW279" s="5">
        <f ca="1">IF(BW$4="",0,SUMIFS(BW280:BW285,$P280:$P285,Lists!$AI$9)-SUMIFS(BW280:BW285,$P280:$P285,Lists!$AI$10))</f>
        <v>0</v>
      </c>
      <c r="BX279" s="5">
        <f ca="1">IF(BX$4="",0,SUMIFS(BX280:BX285,$P280:$P285,Lists!$AI$9)-SUMIFS(BX280:BX285,$P280:$P285,Lists!$AI$10))</f>
        <v>0</v>
      </c>
      <c r="BY279" s="5">
        <f ca="1">IF(BY$4="",0,SUMIFS(BY280:BY285,$P280:$P285,Lists!$AI$9)-SUMIFS(BY280:BY285,$P280:$P285,Lists!$AI$10))</f>
        <v>0</v>
      </c>
      <c r="BZ279" s="5">
        <f ca="1">IF(BZ$4="",0,SUMIFS(BZ280:BZ285,$P280:$P285,Lists!$AI$9)-SUMIFS(BZ280:BZ285,$P280:$P285,Lists!$AI$10))</f>
        <v>0</v>
      </c>
      <c r="CA279" s="5">
        <f ca="1">IF(CA$4="",0,SUMIFS(CA280:CA285,$P280:$P285,Lists!$AI$9)-SUMIFS(CA280:CA285,$P280:$P285,Lists!$AI$10))</f>
        <v>0</v>
      </c>
      <c r="CB279" s="5">
        <f ca="1">IF(CB$4="",0,SUMIFS(CB280:CB285,$P280:$P285,Lists!$AI$9)-SUMIFS(CB280:CB285,$P280:$P285,Lists!$AI$10))</f>
        <v>0</v>
      </c>
      <c r="CC279" s="5">
        <f ca="1">IF(CC$4="",0,SUMIFS(CC280:CC285,$P280:$P285,Lists!$AI$9)-SUMIFS(CC280:CC285,$P280:$P285,Lists!$AI$10))</f>
        <v>0</v>
      </c>
      <c r="CD279" s="5">
        <f ca="1">IF(CD$4="",0,SUMIFS(CD280:CD285,$P280:$P285,Lists!$AI$9)-SUMIFS(CD280:CD285,$P280:$P285,Lists!$AI$10))</f>
        <v>0</v>
      </c>
      <c r="CE279" s="5">
        <f ca="1">IF(CE$4="",0,SUMIFS(CE280:CE285,$P280:$P285,Lists!$AI$9)-SUMIFS(CE280:CE285,$P280:$P285,Lists!$AI$10))</f>
        <v>0</v>
      </c>
      <c r="CF279" s="5">
        <f ca="1">IF(CF$4="",0,SUMIFS(CF280:CF285,$P280:$P285,Lists!$AI$9)-SUMIFS(CF280:CF285,$P280:$P285,Lists!$AI$10))</f>
        <v>0</v>
      </c>
    </row>
    <row r="280" spans="2:84" x14ac:dyDescent="0.3">
      <c r="B280" s="13">
        <f>ROW()</f>
        <v>280</v>
      </c>
      <c r="H280" s="1" t="str">
        <f>$H$279</f>
        <v>Финпоток по %%</v>
      </c>
      <c r="I280" s="1" t="s">
        <v>366</v>
      </c>
      <c r="M280" s="53" t="s">
        <v>18</v>
      </c>
      <c r="P280" s="72" t="str">
        <f>Lists!$AI$10</f>
        <v>CF(-)</v>
      </c>
      <c r="U280" s="5">
        <f t="shared" ca="1" si="524"/>
        <v>0</v>
      </c>
      <c r="X280" s="108">
        <f t="shared" ref="X280:BC280" ca="1" si="525">X164</f>
        <v>0</v>
      </c>
      <c r="Y280" s="5">
        <f t="shared" ca="1" si="525"/>
        <v>0</v>
      </c>
      <c r="Z280" s="5">
        <f t="shared" ca="1" si="525"/>
        <v>0</v>
      </c>
      <c r="AA280" s="5">
        <f t="shared" ca="1" si="525"/>
        <v>0</v>
      </c>
      <c r="AB280" s="5">
        <f t="shared" ca="1" si="525"/>
        <v>0</v>
      </c>
      <c r="AC280" s="5">
        <f t="shared" ca="1" si="525"/>
        <v>0</v>
      </c>
      <c r="AD280" s="5">
        <f t="shared" ca="1" si="525"/>
        <v>0</v>
      </c>
      <c r="AE280" s="5">
        <f t="shared" ca="1" si="525"/>
        <v>0</v>
      </c>
      <c r="AF280" s="5">
        <f t="shared" ca="1" si="525"/>
        <v>0</v>
      </c>
      <c r="AG280" s="5">
        <f t="shared" ca="1" si="525"/>
        <v>0</v>
      </c>
      <c r="AH280" s="5">
        <f t="shared" ca="1" si="525"/>
        <v>0</v>
      </c>
      <c r="AI280" s="5">
        <f t="shared" ca="1" si="525"/>
        <v>0</v>
      </c>
      <c r="AJ280" s="5">
        <f t="shared" ca="1" si="525"/>
        <v>0</v>
      </c>
      <c r="AK280" s="5">
        <f t="shared" ca="1" si="525"/>
        <v>0</v>
      </c>
      <c r="AL280" s="5">
        <f t="shared" ca="1" si="525"/>
        <v>0</v>
      </c>
      <c r="AM280" s="5">
        <f t="shared" ca="1" si="525"/>
        <v>0</v>
      </c>
      <c r="AN280" s="5">
        <f t="shared" ca="1" si="525"/>
        <v>0</v>
      </c>
      <c r="AO280" s="5">
        <f t="shared" ca="1" si="525"/>
        <v>0</v>
      </c>
      <c r="AP280" s="5">
        <f t="shared" ca="1" si="525"/>
        <v>0</v>
      </c>
      <c r="AQ280" s="5">
        <f t="shared" ca="1" si="525"/>
        <v>0</v>
      </c>
      <c r="AR280" s="5">
        <f t="shared" ca="1" si="525"/>
        <v>0</v>
      </c>
      <c r="AS280" s="5">
        <f t="shared" ca="1" si="525"/>
        <v>0</v>
      </c>
      <c r="AT280" s="5">
        <f t="shared" ca="1" si="525"/>
        <v>0</v>
      </c>
      <c r="AU280" s="5">
        <f t="shared" ca="1" si="525"/>
        <v>0</v>
      </c>
      <c r="AV280" s="5">
        <f t="shared" ca="1" si="525"/>
        <v>0</v>
      </c>
      <c r="AW280" s="5">
        <f t="shared" ca="1" si="525"/>
        <v>0</v>
      </c>
      <c r="AX280" s="5">
        <f t="shared" ca="1" si="525"/>
        <v>0</v>
      </c>
      <c r="AY280" s="5">
        <f t="shared" ca="1" si="525"/>
        <v>0</v>
      </c>
      <c r="AZ280" s="5">
        <f t="shared" ca="1" si="525"/>
        <v>0</v>
      </c>
      <c r="BA280" s="5">
        <f t="shared" ca="1" si="525"/>
        <v>0</v>
      </c>
      <c r="BB280" s="5">
        <f t="shared" ca="1" si="525"/>
        <v>0</v>
      </c>
      <c r="BC280" s="5">
        <f t="shared" ca="1" si="525"/>
        <v>0</v>
      </c>
      <c r="BD280" s="5">
        <f t="shared" ref="BD280:CF280" ca="1" si="526">BD164</f>
        <v>0</v>
      </c>
      <c r="BE280" s="5">
        <f t="shared" ca="1" si="526"/>
        <v>0</v>
      </c>
      <c r="BF280" s="5">
        <f t="shared" ca="1" si="526"/>
        <v>0</v>
      </c>
      <c r="BG280" s="5">
        <f t="shared" ca="1" si="526"/>
        <v>0</v>
      </c>
      <c r="BH280" s="5">
        <f t="shared" ca="1" si="526"/>
        <v>0</v>
      </c>
      <c r="BI280" s="5">
        <f t="shared" ca="1" si="526"/>
        <v>0</v>
      </c>
      <c r="BJ280" s="5">
        <f t="shared" ca="1" si="526"/>
        <v>0</v>
      </c>
      <c r="BK280" s="5">
        <f t="shared" ca="1" si="526"/>
        <v>0</v>
      </c>
      <c r="BL280" s="5">
        <f t="shared" ca="1" si="526"/>
        <v>0</v>
      </c>
      <c r="BM280" s="5">
        <f t="shared" ca="1" si="526"/>
        <v>0</v>
      </c>
      <c r="BN280" s="5">
        <f t="shared" ca="1" si="526"/>
        <v>0</v>
      </c>
      <c r="BO280" s="5">
        <f t="shared" ca="1" si="526"/>
        <v>0</v>
      </c>
      <c r="BP280" s="5">
        <f t="shared" ca="1" si="526"/>
        <v>0</v>
      </c>
      <c r="BQ280" s="5">
        <f t="shared" ca="1" si="526"/>
        <v>0</v>
      </c>
      <c r="BR280" s="5">
        <f t="shared" ca="1" si="526"/>
        <v>0</v>
      </c>
      <c r="BS280" s="5">
        <f t="shared" ca="1" si="526"/>
        <v>0</v>
      </c>
      <c r="BT280" s="5">
        <f t="shared" ca="1" si="526"/>
        <v>0</v>
      </c>
      <c r="BU280" s="5">
        <f t="shared" ca="1" si="526"/>
        <v>0</v>
      </c>
      <c r="BV280" s="5">
        <f t="shared" ca="1" si="526"/>
        <v>0</v>
      </c>
      <c r="BW280" s="5">
        <f t="shared" ca="1" si="526"/>
        <v>0</v>
      </c>
      <c r="BX280" s="5">
        <f t="shared" ca="1" si="526"/>
        <v>0</v>
      </c>
      <c r="BY280" s="5">
        <f t="shared" ca="1" si="526"/>
        <v>0</v>
      </c>
      <c r="BZ280" s="5">
        <f t="shared" ca="1" si="526"/>
        <v>0</v>
      </c>
      <c r="CA280" s="5">
        <f t="shared" ca="1" si="526"/>
        <v>0</v>
      </c>
      <c r="CB280" s="5">
        <f t="shared" ca="1" si="526"/>
        <v>0</v>
      </c>
      <c r="CC280" s="5">
        <f t="shared" ca="1" si="526"/>
        <v>0</v>
      </c>
      <c r="CD280" s="5">
        <f t="shared" ca="1" si="526"/>
        <v>0</v>
      </c>
      <c r="CE280" s="5">
        <f t="shared" ca="1" si="526"/>
        <v>0</v>
      </c>
      <c r="CF280" s="5">
        <f t="shared" ca="1" si="526"/>
        <v>0</v>
      </c>
    </row>
    <row r="281" spans="2:84" x14ac:dyDescent="0.3">
      <c r="B281" s="13">
        <f>ROW()</f>
        <v>281</v>
      </c>
      <c r="H281" s="1" t="str">
        <f>$H$279</f>
        <v>Финпоток по %%</v>
      </c>
      <c r="I281" s="1" t="s">
        <v>367</v>
      </c>
      <c r="M281" s="53" t="s">
        <v>18</v>
      </c>
      <c r="P281" s="72" t="str">
        <f>Lists!$AI$10</f>
        <v>CF(-)</v>
      </c>
      <c r="U281" s="5">
        <f t="shared" ca="1" si="524"/>
        <v>1956039.6333249011</v>
      </c>
      <c r="X281" s="108">
        <f t="shared" ref="X281:BC281" si="527">X215</f>
        <v>0</v>
      </c>
      <c r="Y281" s="5">
        <f t="shared" ca="1" si="527"/>
        <v>0</v>
      </c>
      <c r="Z281" s="5">
        <f t="shared" ca="1" si="527"/>
        <v>0</v>
      </c>
      <c r="AA281" s="5">
        <f t="shared" ca="1" si="527"/>
        <v>0</v>
      </c>
      <c r="AB281" s="5">
        <f t="shared" ca="1" si="527"/>
        <v>0</v>
      </c>
      <c r="AC281" s="5">
        <f t="shared" ca="1" si="527"/>
        <v>0</v>
      </c>
      <c r="AD281" s="5">
        <f t="shared" ca="1" si="527"/>
        <v>0</v>
      </c>
      <c r="AE281" s="5">
        <f t="shared" ca="1" si="527"/>
        <v>0</v>
      </c>
      <c r="AF281" s="5">
        <f t="shared" ca="1" si="527"/>
        <v>0</v>
      </c>
      <c r="AG281" s="5">
        <f t="shared" ca="1" si="527"/>
        <v>0</v>
      </c>
      <c r="AH281" s="5">
        <f t="shared" ca="1" si="527"/>
        <v>0</v>
      </c>
      <c r="AI281" s="5">
        <f t="shared" ca="1" si="527"/>
        <v>0</v>
      </c>
      <c r="AJ281" s="5">
        <f t="shared" ca="1" si="527"/>
        <v>0</v>
      </c>
      <c r="AK281" s="5">
        <f t="shared" ca="1" si="527"/>
        <v>0</v>
      </c>
      <c r="AL281" s="5">
        <f t="shared" ca="1" si="527"/>
        <v>0</v>
      </c>
      <c r="AM281" s="5">
        <f t="shared" ca="1" si="527"/>
        <v>0</v>
      </c>
      <c r="AN281" s="5">
        <f t="shared" ca="1" si="527"/>
        <v>74256.818809597753</v>
      </c>
      <c r="AO281" s="5">
        <f t="shared" ca="1" si="527"/>
        <v>474637.84167626657</v>
      </c>
      <c r="AP281" s="5">
        <f t="shared" ca="1" si="527"/>
        <v>757998.72571638506</v>
      </c>
      <c r="AQ281" s="5">
        <f t="shared" ca="1" si="527"/>
        <v>160713.57196046342</v>
      </c>
      <c r="AR281" s="5">
        <f t="shared" ca="1" si="527"/>
        <v>145199.06815075665</v>
      </c>
      <c r="AS281" s="5">
        <f t="shared" ca="1" si="527"/>
        <v>122342.72372971568</v>
      </c>
      <c r="AT281" s="5">
        <f t="shared" ca="1" si="527"/>
        <v>101073.4425524848</v>
      </c>
      <c r="AU281" s="5">
        <f t="shared" ca="1" si="527"/>
        <v>72246.490116684232</v>
      </c>
      <c r="AV281" s="5">
        <f t="shared" ca="1" si="527"/>
        <v>36980.915970561793</v>
      </c>
      <c r="AW281" s="5">
        <f t="shared" ca="1" si="527"/>
        <v>10590.034641985083</v>
      </c>
      <c r="AX281" s="5">
        <f t="shared" ca="1" si="527"/>
        <v>0</v>
      </c>
      <c r="AY281" s="5">
        <f t="shared" ca="1" si="527"/>
        <v>0</v>
      </c>
      <c r="AZ281" s="5">
        <f t="shared" ca="1" si="527"/>
        <v>0</v>
      </c>
      <c r="BA281" s="5">
        <f t="shared" ca="1" si="527"/>
        <v>0</v>
      </c>
      <c r="BB281" s="5">
        <f t="shared" ca="1" si="527"/>
        <v>0</v>
      </c>
      <c r="BC281" s="5">
        <f t="shared" ca="1" si="527"/>
        <v>0</v>
      </c>
      <c r="BD281" s="5">
        <f t="shared" ref="BD281:CF281" ca="1" si="528">BD215</f>
        <v>0</v>
      </c>
      <c r="BE281" s="5">
        <f t="shared" ca="1" si="528"/>
        <v>0</v>
      </c>
      <c r="BF281" s="5">
        <f t="shared" ca="1" si="528"/>
        <v>0</v>
      </c>
      <c r="BG281" s="5">
        <f t="shared" ca="1" si="528"/>
        <v>0</v>
      </c>
      <c r="BH281" s="5">
        <f t="shared" ca="1" si="528"/>
        <v>0</v>
      </c>
      <c r="BI281" s="5">
        <f t="shared" ca="1" si="528"/>
        <v>0</v>
      </c>
      <c r="BJ281" s="5">
        <f t="shared" ca="1" si="528"/>
        <v>0</v>
      </c>
      <c r="BK281" s="5">
        <f t="shared" ca="1" si="528"/>
        <v>0</v>
      </c>
      <c r="BL281" s="5">
        <f t="shared" ca="1" si="528"/>
        <v>0</v>
      </c>
      <c r="BM281" s="5">
        <f t="shared" ca="1" si="528"/>
        <v>0</v>
      </c>
      <c r="BN281" s="5">
        <f t="shared" ca="1" si="528"/>
        <v>0</v>
      </c>
      <c r="BO281" s="5">
        <f t="shared" ca="1" si="528"/>
        <v>0</v>
      </c>
      <c r="BP281" s="5">
        <f t="shared" ca="1" si="528"/>
        <v>0</v>
      </c>
      <c r="BQ281" s="5">
        <f t="shared" ca="1" si="528"/>
        <v>0</v>
      </c>
      <c r="BR281" s="5">
        <f t="shared" ca="1" si="528"/>
        <v>0</v>
      </c>
      <c r="BS281" s="5">
        <f t="shared" ca="1" si="528"/>
        <v>0</v>
      </c>
      <c r="BT281" s="5">
        <f t="shared" ca="1" si="528"/>
        <v>0</v>
      </c>
      <c r="BU281" s="5">
        <f t="shared" ca="1" si="528"/>
        <v>0</v>
      </c>
      <c r="BV281" s="5">
        <f t="shared" ca="1" si="528"/>
        <v>0</v>
      </c>
      <c r="BW281" s="5">
        <f t="shared" ca="1" si="528"/>
        <v>0</v>
      </c>
      <c r="BX281" s="5">
        <f t="shared" ca="1" si="528"/>
        <v>0</v>
      </c>
      <c r="BY281" s="5">
        <f t="shared" ca="1" si="528"/>
        <v>0</v>
      </c>
      <c r="BZ281" s="5">
        <f t="shared" ca="1" si="528"/>
        <v>0</v>
      </c>
      <c r="CA281" s="5">
        <f t="shared" ca="1" si="528"/>
        <v>0</v>
      </c>
      <c r="CB281" s="5">
        <f t="shared" ca="1" si="528"/>
        <v>0</v>
      </c>
      <c r="CC281" s="5">
        <f t="shared" ca="1" si="528"/>
        <v>0</v>
      </c>
      <c r="CD281" s="5">
        <f t="shared" ca="1" si="528"/>
        <v>0</v>
      </c>
      <c r="CE281" s="5">
        <f t="shared" ca="1" si="528"/>
        <v>0</v>
      </c>
      <c r="CF281" s="5">
        <f t="shared" ca="1" si="528"/>
        <v>0</v>
      </c>
    </row>
    <row r="282" spans="2:84" x14ac:dyDescent="0.3">
      <c r="B282" s="13">
        <f>ROW()</f>
        <v>282</v>
      </c>
      <c r="H282" s="1" t="str">
        <f>$H$279</f>
        <v>Финпоток по %%</v>
      </c>
      <c r="I282" s="1" t="s">
        <v>368</v>
      </c>
      <c r="M282" s="53" t="s">
        <v>18</v>
      </c>
      <c r="P282" s="72" t="str">
        <f>Lists!$AI$9</f>
        <v>CF(+)</v>
      </c>
      <c r="U282" s="5">
        <f t="shared" ca="1" si="524"/>
        <v>0</v>
      </c>
      <c r="X282" s="108">
        <f t="shared" ref="X282:BC282" ca="1" si="529">X228</f>
        <v>0</v>
      </c>
      <c r="Y282" s="5">
        <f t="shared" ca="1" si="529"/>
        <v>0</v>
      </c>
      <c r="Z282" s="5">
        <f t="shared" ca="1" si="529"/>
        <v>0</v>
      </c>
      <c r="AA282" s="5">
        <f t="shared" ca="1" si="529"/>
        <v>0</v>
      </c>
      <c r="AB282" s="5">
        <f t="shared" ca="1" si="529"/>
        <v>0</v>
      </c>
      <c r="AC282" s="5">
        <f t="shared" ca="1" si="529"/>
        <v>0</v>
      </c>
      <c r="AD282" s="5">
        <f t="shared" ca="1" si="529"/>
        <v>0</v>
      </c>
      <c r="AE282" s="5">
        <f t="shared" ca="1" si="529"/>
        <v>0</v>
      </c>
      <c r="AF282" s="5">
        <f t="shared" ca="1" si="529"/>
        <v>0</v>
      </c>
      <c r="AG282" s="5">
        <f t="shared" ca="1" si="529"/>
        <v>0</v>
      </c>
      <c r="AH282" s="5">
        <f t="shared" ca="1" si="529"/>
        <v>0</v>
      </c>
      <c r="AI282" s="5">
        <f t="shared" ca="1" si="529"/>
        <v>0</v>
      </c>
      <c r="AJ282" s="5">
        <f t="shared" ca="1" si="529"/>
        <v>0</v>
      </c>
      <c r="AK282" s="5">
        <f t="shared" ca="1" si="529"/>
        <v>0</v>
      </c>
      <c r="AL282" s="5">
        <f t="shared" ca="1" si="529"/>
        <v>0</v>
      </c>
      <c r="AM282" s="5">
        <f t="shared" ca="1" si="529"/>
        <v>0</v>
      </c>
      <c r="AN282" s="5">
        <f t="shared" ca="1" si="529"/>
        <v>0</v>
      </c>
      <c r="AO282" s="5">
        <f t="shared" ca="1" si="529"/>
        <v>0</v>
      </c>
      <c r="AP282" s="5">
        <f t="shared" ca="1" si="529"/>
        <v>0</v>
      </c>
      <c r="AQ282" s="5">
        <f t="shared" ca="1" si="529"/>
        <v>0</v>
      </c>
      <c r="AR282" s="5">
        <f t="shared" ca="1" si="529"/>
        <v>0</v>
      </c>
      <c r="AS282" s="5">
        <f t="shared" ca="1" si="529"/>
        <v>0</v>
      </c>
      <c r="AT282" s="5">
        <f t="shared" ca="1" si="529"/>
        <v>0</v>
      </c>
      <c r="AU282" s="5">
        <f t="shared" ca="1" si="529"/>
        <v>0</v>
      </c>
      <c r="AV282" s="5">
        <f t="shared" ca="1" si="529"/>
        <v>0</v>
      </c>
      <c r="AW282" s="5">
        <f t="shared" ca="1" si="529"/>
        <v>0</v>
      </c>
      <c r="AX282" s="5">
        <f t="shared" ca="1" si="529"/>
        <v>0</v>
      </c>
      <c r="AY282" s="5">
        <f t="shared" ca="1" si="529"/>
        <v>0</v>
      </c>
      <c r="AZ282" s="5">
        <f t="shared" ca="1" si="529"/>
        <v>0</v>
      </c>
      <c r="BA282" s="5">
        <f t="shared" ca="1" si="529"/>
        <v>0</v>
      </c>
      <c r="BB282" s="5">
        <f t="shared" ca="1" si="529"/>
        <v>0</v>
      </c>
      <c r="BC282" s="5">
        <f t="shared" ca="1" si="529"/>
        <v>0</v>
      </c>
      <c r="BD282" s="5">
        <f t="shared" ref="BD282:CF282" ca="1" si="530">BD228</f>
        <v>0</v>
      </c>
      <c r="BE282" s="5">
        <f t="shared" ca="1" si="530"/>
        <v>0</v>
      </c>
      <c r="BF282" s="5">
        <f t="shared" ca="1" si="530"/>
        <v>0</v>
      </c>
      <c r="BG282" s="5">
        <f t="shared" ca="1" si="530"/>
        <v>0</v>
      </c>
      <c r="BH282" s="5">
        <f t="shared" ca="1" si="530"/>
        <v>0</v>
      </c>
      <c r="BI282" s="5">
        <f t="shared" ca="1" si="530"/>
        <v>0</v>
      </c>
      <c r="BJ282" s="5">
        <f t="shared" ca="1" si="530"/>
        <v>0</v>
      </c>
      <c r="BK282" s="5">
        <f t="shared" ca="1" si="530"/>
        <v>0</v>
      </c>
      <c r="BL282" s="5">
        <f t="shared" ca="1" si="530"/>
        <v>0</v>
      </c>
      <c r="BM282" s="5">
        <f t="shared" ca="1" si="530"/>
        <v>0</v>
      </c>
      <c r="BN282" s="5">
        <f t="shared" ca="1" si="530"/>
        <v>0</v>
      </c>
      <c r="BO282" s="5">
        <f t="shared" ca="1" si="530"/>
        <v>0</v>
      </c>
      <c r="BP282" s="5">
        <f t="shared" ca="1" si="530"/>
        <v>0</v>
      </c>
      <c r="BQ282" s="5">
        <f t="shared" ca="1" si="530"/>
        <v>0</v>
      </c>
      <c r="BR282" s="5">
        <f t="shared" ca="1" si="530"/>
        <v>0</v>
      </c>
      <c r="BS282" s="5">
        <f t="shared" ca="1" si="530"/>
        <v>0</v>
      </c>
      <c r="BT282" s="5">
        <f t="shared" ca="1" si="530"/>
        <v>0</v>
      </c>
      <c r="BU282" s="5">
        <f t="shared" ca="1" si="530"/>
        <v>0</v>
      </c>
      <c r="BV282" s="5">
        <f t="shared" ca="1" si="530"/>
        <v>0</v>
      </c>
      <c r="BW282" s="5">
        <f t="shared" ca="1" si="530"/>
        <v>0</v>
      </c>
      <c r="BX282" s="5">
        <f t="shared" ca="1" si="530"/>
        <v>0</v>
      </c>
      <c r="BY282" s="5">
        <f t="shared" ca="1" si="530"/>
        <v>0</v>
      </c>
      <c r="BZ282" s="5">
        <f t="shared" ca="1" si="530"/>
        <v>0</v>
      </c>
      <c r="CA282" s="5">
        <f t="shared" ca="1" si="530"/>
        <v>0</v>
      </c>
      <c r="CB282" s="5">
        <f t="shared" ca="1" si="530"/>
        <v>0</v>
      </c>
      <c r="CC282" s="5">
        <f t="shared" ca="1" si="530"/>
        <v>0</v>
      </c>
      <c r="CD282" s="5">
        <f t="shared" ca="1" si="530"/>
        <v>0</v>
      </c>
      <c r="CE282" s="5">
        <f t="shared" ca="1" si="530"/>
        <v>0</v>
      </c>
      <c r="CF282" s="5">
        <f t="shared" ca="1" si="530"/>
        <v>0</v>
      </c>
    </row>
    <row r="283" spans="2:84" x14ac:dyDescent="0.3">
      <c r="B283" s="13">
        <f>ROW()</f>
        <v>283</v>
      </c>
      <c r="H283" s="1" t="str">
        <f>$H$279</f>
        <v>Финпоток по %%</v>
      </c>
      <c r="I283" s="1" t="s">
        <v>369</v>
      </c>
      <c r="M283" s="53" t="s">
        <v>18</v>
      </c>
      <c r="P283" s="72" t="str">
        <f>Lists!$AI$9</f>
        <v>CF(+)</v>
      </c>
      <c r="U283" s="5">
        <f t="shared" ca="1" si="524"/>
        <v>0</v>
      </c>
      <c r="X283" s="108">
        <f t="shared" ref="X283:BC283" ca="1" si="531">X233</f>
        <v>0</v>
      </c>
      <c r="Y283" s="5">
        <f t="shared" ca="1" si="531"/>
        <v>0</v>
      </c>
      <c r="Z283" s="5">
        <f t="shared" ca="1" si="531"/>
        <v>0</v>
      </c>
      <c r="AA283" s="5">
        <f t="shared" ca="1" si="531"/>
        <v>0</v>
      </c>
      <c r="AB283" s="5">
        <f t="shared" ca="1" si="531"/>
        <v>0</v>
      </c>
      <c r="AC283" s="5">
        <f t="shared" ca="1" si="531"/>
        <v>0</v>
      </c>
      <c r="AD283" s="5">
        <f t="shared" ca="1" si="531"/>
        <v>0</v>
      </c>
      <c r="AE283" s="5">
        <f t="shared" ca="1" si="531"/>
        <v>0</v>
      </c>
      <c r="AF283" s="5">
        <f t="shared" ca="1" si="531"/>
        <v>0</v>
      </c>
      <c r="AG283" s="5">
        <f t="shared" ca="1" si="531"/>
        <v>0</v>
      </c>
      <c r="AH283" s="5">
        <f t="shared" ca="1" si="531"/>
        <v>0</v>
      </c>
      <c r="AI283" s="5">
        <f t="shared" ca="1" si="531"/>
        <v>0</v>
      </c>
      <c r="AJ283" s="5">
        <f t="shared" ca="1" si="531"/>
        <v>0</v>
      </c>
      <c r="AK283" s="5">
        <f t="shared" ca="1" si="531"/>
        <v>0</v>
      </c>
      <c r="AL283" s="5">
        <f t="shared" ca="1" si="531"/>
        <v>0</v>
      </c>
      <c r="AM283" s="5">
        <f t="shared" ca="1" si="531"/>
        <v>0</v>
      </c>
      <c r="AN283" s="5">
        <f t="shared" ca="1" si="531"/>
        <v>0</v>
      </c>
      <c r="AO283" s="5">
        <f t="shared" ca="1" si="531"/>
        <v>0</v>
      </c>
      <c r="AP283" s="5">
        <f t="shared" ca="1" si="531"/>
        <v>0</v>
      </c>
      <c r="AQ283" s="5">
        <f t="shared" ca="1" si="531"/>
        <v>0</v>
      </c>
      <c r="AR283" s="5">
        <f t="shared" ca="1" si="531"/>
        <v>0</v>
      </c>
      <c r="AS283" s="5">
        <f t="shared" ca="1" si="531"/>
        <v>0</v>
      </c>
      <c r="AT283" s="5">
        <f t="shared" ca="1" si="531"/>
        <v>0</v>
      </c>
      <c r="AU283" s="5">
        <f t="shared" ca="1" si="531"/>
        <v>0</v>
      </c>
      <c r="AV283" s="5">
        <f t="shared" ca="1" si="531"/>
        <v>0</v>
      </c>
      <c r="AW283" s="5">
        <f t="shared" ca="1" si="531"/>
        <v>0</v>
      </c>
      <c r="AX283" s="5">
        <f t="shared" ca="1" si="531"/>
        <v>0</v>
      </c>
      <c r="AY283" s="5">
        <f t="shared" ca="1" si="531"/>
        <v>0</v>
      </c>
      <c r="AZ283" s="5">
        <f t="shared" ca="1" si="531"/>
        <v>0</v>
      </c>
      <c r="BA283" s="5">
        <f t="shared" ca="1" si="531"/>
        <v>0</v>
      </c>
      <c r="BB283" s="5">
        <f t="shared" ca="1" si="531"/>
        <v>0</v>
      </c>
      <c r="BC283" s="5">
        <f t="shared" ca="1" si="531"/>
        <v>0</v>
      </c>
      <c r="BD283" s="5">
        <f t="shared" ref="BD283:CF283" ca="1" si="532">BD233</f>
        <v>0</v>
      </c>
      <c r="BE283" s="5">
        <f t="shared" ca="1" si="532"/>
        <v>0</v>
      </c>
      <c r="BF283" s="5">
        <f t="shared" ca="1" si="532"/>
        <v>0</v>
      </c>
      <c r="BG283" s="5">
        <f t="shared" ca="1" si="532"/>
        <v>0</v>
      </c>
      <c r="BH283" s="5">
        <f t="shared" ca="1" si="532"/>
        <v>0</v>
      </c>
      <c r="BI283" s="5">
        <f t="shared" ca="1" si="532"/>
        <v>0</v>
      </c>
      <c r="BJ283" s="5">
        <f t="shared" ca="1" si="532"/>
        <v>0</v>
      </c>
      <c r="BK283" s="5">
        <f t="shared" ca="1" si="532"/>
        <v>0</v>
      </c>
      <c r="BL283" s="5">
        <f t="shared" ca="1" si="532"/>
        <v>0</v>
      </c>
      <c r="BM283" s="5">
        <f t="shared" ca="1" si="532"/>
        <v>0</v>
      </c>
      <c r="BN283" s="5">
        <f t="shared" ca="1" si="532"/>
        <v>0</v>
      </c>
      <c r="BO283" s="5">
        <f t="shared" ca="1" si="532"/>
        <v>0</v>
      </c>
      <c r="BP283" s="5">
        <f t="shared" ca="1" si="532"/>
        <v>0</v>
      </c>
      <c r="BQ283" s="5">
        <f t="shared" ca="1" si="532"/>
        <v>0</v>
      </c>
      <c r="BR283" s="5">
        <f t="shared" ca="1" si="532"/>
        <v>0</v>
      </c>
      <c r="BS283" s="5">
        <f t="shared" ca="1" si="532"/>
        <v>0</v>
      </c>
      <c r="BT283" s="5">
        <f t="shared" ca="1" si="532"/>
        <v>0</v>
      </c>
      <c r="BU283" s="5">
        <f t="shared" ca="1" si="532"/>
        <v>0</v>
      </c>
      <c r="BV283" s="5">
        <f t="shared" ca="1" si="532"/>
        <v>0</v>
      </c>
      <c r="BW283" s="5">
        <f t="shared" ca="1" si="532"/>
        <v>0</v>
      </c>
      <c r="BX283" s="5">
        <f t="shared" ca="1" si="532"/>
        <v>0</v>
      </c>
      <c r="BY283" s="5">
        <f t="shared" ca="1" si="532"/>
        <v>0</v>
      </c>
      <c r="BZ283" s="5">
        <f t="shared" ca="1" si="532"/>
        <v>0</v>
      </c>
      <c r="CA283" s="5">
        <f t="shared" ca="1" si="532"/>
        <v>0</v>
      </c>
      <c r="CB283" s="5">
        <f t="shared" ca="1" si="532"/>
        <v>0</v>
      </c>
      <c r="CC283" s="5">
        <f t="shared" ca="1" si="532"/>
        <v>0</v>
      </c>
      <c r="CD283" s="5">
        <f t="shared" ca="1" si="532"/>
        <v>0</v>
      </c>
      <c r="CE283" s="5">
        <f t="shared" ca="1" si="532"/>
        <v>0</v>
      </c>
      <c r="CF283" s="5">
        <f t="shared" ca="1" si="532"/>
        <v>0</v>
      </c>
    </row>
    <row r="284" spans="2:84" x14ac:dyDescent="0.3">
      <c r="B284" s="13">
        <f>ROW()</f>
        <v>284</v>
      </c>
      <c r="H284" s="1" t="str">
        <f>$H$279</f>
        <v>Финпоток по %%</v>
      </c>
      <c r="I284" s="1" t="s">
        <v>370</v>
      </c>
      <c r="M284" s="53" t="s">
        <v>18</v>
      </c>
      <c r="P284" s="72" t="str">
        <f>Lists!$AI$9</f>
        <v>CF(+)</v>
      </c>
      <c r="U284" s="5">
        <f t="shared" ca="1" si="524"/>
        <v>0</v>
      </c>
      <c r="X284" s="108">
        <f t="shared" ref="X284:BC284" ca="1" si="533">X238</f>
        <v>0</v>
      </c>
      <c r="Y284" s="5">
        <f t="shared" ca="1" si="533"/>
        <v>0</v>
      </c>
      <c r="Z284" s="5">
        <f t="shared" ca="1" si="533"/>
        <v>0</v>
      </c>
      <c r="AA284" s="5">
        <f t="shared" ca="1" si="533"/>
        <v>0</v>
      </c>
      <c r="AB284" s="5">
        <f t="shared" ca="1" si="533"/>
        <v>0</v>
      </c>
      <c r="AC284" s="5">
        <f t="shared" ca="1" si="533"/>
        <v>0</v>
      </c>
      <c r="AD284" s="5">
        <f t="shared" ca="1" si="533"/>
        <v>0</v>
      </c>
      <c r="AE284" s="5">
        <f t="shared" ca="1" si="533"/>
        <v>0</v>
      </c>
      <c r="AF284" s="5">
        <f t="shared" ca="1" si="533"/>
        <v>0</v>
      </c>
      <c r="AG284" s="5">
        <f t="shared" ca="1" si="533"/>
        <v>0</v>
      </c>
      <c r="AH284" s="5">
        <f t="shared" ca="1" si="533"/>
        <v>0</v>
      </c>
      <c r="AI284" s="5">
        <f t="shared" ca="1" si="533"/>
        <v>0</v>
      </c>
      <c r="AJ284" s="5">
        <f t="shared" ca="1" si="533"/>
        <v>0</v>
      </c>
      <c r="AK284" s="5">
        <f t="shared" ca="1" si="533"/>
        <v>0</v>
      </c>
      <c r="AL284" s="5">
        <f t="shared" ca="1" si="533"/>
        <v>0</v>
      </c>
      <c r="AM284" s="5">
        <f t="shared" ca="1" si="533"/>
        <v>0</v>
      </c>
      <c r="AN284" s="5">
        <f t="shared" ca="1" si="533"/>
        <v>0</v>
      </c>
      <c r="AO284" s="5">
        <f t="shared" ca="1" si="533"/>
        <v>0</v>
      </c>
      <c r="AP284" s="5">
        <f t="shared" ca="1" si="533"/>
        <v>0</v>
      </c>
      <c r="AQ284" s="5">
        <f t="shared" ca="1" si="533"/>
        <v>0</v>
      </c>
      <c r="AR284" s="5">
        <f t="shared" ca="1" si="533"/>
        <v>0</v>
      </c>
      <c r="AS284" s="5">
        <f t="shared" ca="1" si="533"/>
        <v>0</v>
      </c>
      <c r="AT284" s="5">
        <f t="shared" ca="1" si="533"/>
        <v>0</v>
      </c>
      <c r="AU284" s="5">
        <f t="shared" ca="1" si="533"/>
        <v>0</v>
      </c>
      <c r="AV284" s="5">
        <f t="shared" ca="1" si="533"/>
        <v>0</v>
      </c>
      <c r="AW284" s="5">
        <f t="shared" ca="1" si="533"/>
        <v>0</v>
      </c>
      <c r="AX284" s="5">
        <f t="shared" ca="1" si="533"/>
        <v>0</v>
      </c>
      <c r="AY284" s="5">
        <f t="shared" ca="1" si="533"/>
        <v>0</v>
      </c>
      <c r="AZ284" s="5">
        <f t="shared" ca="1" si="533"/>
        <v>0</v>
      </c>
      <c r="BA284" s="5">
        <f t="shared" ca="1" si="533"/>
        <v>0</v>
      </c>
      <c r="BB284" s="5">
        <f t="shared" ca="1" si="533"/>
        <v>0</v>
      </c>
      <c r="BC284" s="5">
        <f t="shared" ca="1" si="533"/>
        <v>0</v>
      </c>
      <c r="BD284" s="5">
        <f t="shared" ref="BD284:CF284" ca="1" si="534">BD238</f>
        <v>0</v>
      </c>
      <c r="BE284" s="5">
        <f t="shared" ca="1" si="534"/>
        <v>0</v>
      </c>
      <c r="BF284" s="5">
        <f t="shared" ca="1" si="534"/>
        <v>0</v>
      </c>
      <c r="BG284" s="5">
        <f t="shared" ca="1" si="534"/>
        <v>0</v>
      </c>
      <c r="BH284" s="5">
        <f t="shared" ca="1" si="534"/>
        <v>0</v>
      </c>
      <c r="BI284" s="5">
        <f t="shared" ca="1" si="534"/>
        <v>0</v>
      </c>
      <c r="BJ284" s="5">
        <f t="shared" ca="1" si="534"/>
        <v>0</v>
      </c>
      <c r="BK284" s="5">
        <f t="shared" ca="1" si="534"/>
        <v>0</v>
      </c>
      <c r="BL284" s="5">
        <f t="shared" ca="1" si="534"/>
        <v>0</v>
      </c>
      <c r="BM284" s="5">
        <f t="shared" ca="1" si="534"/>
        <v>0</v>
      </c>
      <c r="BN284" s="5">
        <f t="shared" ca="1" si="534"/>
        <v>0</v>
      </c>
      <c r="BO284" s="5">
        <f t="shared" ca="1" si="534"/>
        <v>0</v>
      </c>
      <c r="BP284" s="5">
        <f t="shared" ca="1" si="534"/>
        <v>0</v>
      </c>
      <c r="BQ284" s="5">
        <f t="shared" ca="1" si="534"/>
        <v>0</v>
      </c>
      <c r="BR284" s="5">
        <f t="shared" ca="1" si="534"/>
        <v>0</v>
      </c>
      <c r="BS284" s="5">
        <f t="shared" ca="1" si="534"/>
        <v>0</v>
      </c>
      <c r="BT284" s="5">
        <f t="shared" ca="1" si="534"/>
        <v>0</v>
      </c>
      <c r="BU284" s="5">
        <f t="shared" ca="1" si="534"/>
        <v>0</v>
      </c>
      <c r="BV284" s="5">
        <f t="shared" ca="1" si="534"/>
        <v>0</v>
      </c>
      <c r="BW284" s="5">
        <f t="shared" ca="1" si="534"/>
        <v>0</v>
      </c>
      <c r="BX284" s="5">
        <f t="shared" ca="1" si="534"/>
        <v>0</v>
      </c>
      <c r="BY284" s="5">
        <f t="shared" ca="1" si="534"/>
        <v>0</v>
      </c>
      <c r="BZ284" s="5">
        <f t="shared" ca="1" si="534"/>
        <v>0</v>
      </c>
      <c r="CA284" s="5">
        <f t="shared" ca="1" si="534"/>
        <v>0</v>
      </c>
      <c r="CB284" s="5">
        <f t="shared" ca="1" si="534"/>
        <v>0</v>
      </c>
      <c r="CC284" s="5">
        <f t="shared" ca="1" si="534"/>
        <v>0</v>
      </c>
      <c r="CD284" s="5">
        <f t="shared" ca="1" si="534"/>
        <v>0</v>
      </c>
      <c r="CE284" s="5">
        <f t="shared" ca="1" si="534"/>
        <v>0</v>
      </c>
      <c r="CF284" s="5">
        <f t="shared" ca="1" si="534"/>
        <v>0</v>
      </c>
    </row>
    <row r="286" spans="2:84" x14ac:dyDescent="0.3">
      <c r="B286" s="13">
        <f>ROW()</f>
        <v>286</v>
      </c>
      <c r="H286" s="1" t="s">
        <v>243</v>
      </c>
      <c r="M286" s="53" t="s">
        <v>18</v>
      </c>
      <c r="P286" s="72" t="str">
        <f>Lists!$AI$10</f>
        <v>CF(-)</v>
      </c>
      <c r="U286" s="5">
        <f ca="1">SUM(INDIRECT(ADDRESS($B286,$X$2)&amp;":"&amp;ADDRESS($B286,$X$2-1+$P$8)))</f>
        <v>58384759.096390232</v>
      </c>
      <c r="X286" s="108">
        <f t="shared" ref="X286:BC286" ca="1" si="535">IF(X$4="",0,X249)</f>
        <v>0</v>
      </c>
      <c r="Y286" s="5">
        <f t="shared" ca="1" si="535"/>
        <v>0</v>
      </c>
      <c r="Z286" s="5">
        <f t="shared" ca="1" si="535"/>
        <v>0</v>
      </c>
      <c r="AA286" s="5">
        <f t="shared" ca="1" si="535"/>
        <v>0</v>
      </c>
      <c r="AB286" s="5">
        <f t="shared" ca="1" si="535"/>
        <v>0</v>
      </c>
      <c r="AC286" s="5">
        <f t="shared" ca="1" si="535"/>
        <v>0</v>
      </c>
      <c r="AD286" s="5">
        <f t="shared" ca="1" si="535"/>
        <v>0</v>
      </c>
      <c r="AE286" s="5">
        <f t="shared" ca="1" si="535"/>
        <v>0</v>
      </c>
      <c r="AF286" s="5">
        <f t="shared" ca="1" si="535"/>
        <v>0</v>
      </c>
      <c r="AG286" s="5">
        <f t="shared" ca="1" si="535"/>
        <v>0</v>
      </c>
      <c r="AH286" s="5">
        <f t="shared" ca="1" si="535"/>
        <v>0</v>
      </c>
      <c r="AI286" s="5">
        <f t="shared" ca="1" si="535"/>
        <v>0</v>
      </c>
      <c r="AJ286" s="5">
        <f t="shared" ca="1" si="535"/>
        <v>0</v>
      </c>
      <c r="AK286" s="5">
        <f t="shared" ca="1" si="535"/>
        <v>0</v>
      </c>
      <c r="AL286" s="5">
        <f t="shared" ca="1" si="535"/>
        <v>0</v>
      </c>
      <c r="AM286" s="5">
        <f t="shared" ca="1" si="535"/>
        <v>29932.926920400001</v>
      </c>
      <c r="AN286" s="5">
        <f t="shared" ca="1" si="535"/>
        <v>29932.926920400001</v>
      </c>
      <c r="AO286" s="5">
        <f t="shared" ca="1" si="535"/>
        <v>29932.926920400001</v>
      </c>
      <c r="AP286" s="5">
        <f t="shared" ca="1" si="535"/>
        <v>29932.926920400001</v>
      </c>
      <c r="AQ286" s="5">
        <f t="shared" ca="1" si="535"/>
        <v>29932.926920400001</v>
      </c>
      <c r="AR286" s="5">
        <f t="shared" ca="1" si="535"/>
        <v>29932.926920400001</v>
      </c>
      <c r="AS286" s="5">
        <f t="shared" ca="1" si="535"/>
        <v>217629.1891407978</v>
      </c>
      <c r="AT286" s="5">
        <f t="shared" ca="1" si="535"/>
        <v>217629.1891407978</v>
      </c>
      <c r="AU286" s="5">
        <f t="shared" ca="1" si="535"/>
        <v>217629.1891407978</v>
      </c>
      <c r="AV286" s="5">
        <f t="shared" ca="1" si="535"/>
        <v>714124.63245310995</v>
      </c>
      <c r="AW286" s="5">
        <f t="shared" ca="1" si="535"/>
        <v>714124.63245310995</v>
      </c>
      <c r="AX286" s="5">
        <f t="shared" ca="1" si="535"/>
        <v>714124.63245310995</v>
      </c>
      <c r="AY286" s="5">
        <f t="shared" ca="1" si="535"/>
        <v>1343300.0307101964</v>
      </c>
      <c r="AZ286" s="5">
        <f t="shared" ca="1" si="535"/>
        <v>1343300.0307101964</v>
      </c>
      <c r="BA286" s="5">
        <f t="shared" ca="1" si="535"/>
        <v>1343300.0307101964</v>
      </c>
      <c r="BB286" s="5">
        <f t="shared" ca="1" si="535"/>
        <v>1784903.5781382173</v>
      </c>
      <c r="BC286" s="5">
        <f t="shared" ca="1" si="535"/>
        <v>1784903.5781382173</v>
      </c>
      <c r="BD286" s="5">
        <f t="shared" ref="BD286:CF286" ca="1" si="536">IF(BD$4="",0,BD249)</f>
        <v>1784903.5781382173</v>
      </c>
      <c r="BE286" s="5">
        <f t="shared" ca="1" si="536"/>
        <v>1896701.9686469149</v>
      </c>
      <c r="BF286" s="5">
        <f t="shared" ca="1" si="536"/>
        <v>1896701.9686469149</v>
      </c>
      <c r="BG286" s="5">
        <f t="shared" ca="1" si="536"/>
        <v>1896701.9686469149</v>
      </c>
      <c r="BH286" s="5">
        <f t="shared" ca="1" si="536"/>
        <v>1710189.1054354955</v>
      </c>
      <c r="BI286" s="5">
        <f t="shared" ca="1" si="536"/>
        <v>1710189.1054354955</v>
      </c>
      <c r="BJ286" s="5">
        <f t="shared" ca="1" si="536"/>
        <v>1710189.1054354955</v>
      </c>
      <c r="BK286" s="5">
        <f t="shared" ca="1" si="536"/>
        <v>1423642.5387720924</v>
      </c>
      <c r="BL286" s="5">
        <f t="shared" ca="1" si="536"/>
        <v>1423642.5387720924</v>
      </c>
      <c r="BM286" s="5">
        <f t="shared" ca="1" si="536"/>
        <v>1423642.5387720924</v>
      </c>
      <c r="BN286" s="5">
        <f t="shared" ca="1" si="536"/>
        <v>1368590.9172325332</v>
      </c>
      <c r="BO286" s="5">
        <f t="shared" ca="1" si="536"/>
        <v>1368590.9172325332</v>
      </c>
      <c r="BP286" s="5">
        <f t="shared" ca="1" si="536"/>
        <v>1368590.9172325332</v>
      </c>
      <c r="BQ286" s="5">
        <f t="shared" ca="1" si="536"/>
        <v>1612350.3347345504</v>
      </c>
      <c r="BR286" s="5">
        <f t="shared" ca="1" si="536"/>
        <v>1612350.3347345504</v>
      </c>
      <c r="BS286" s="5">
        <f t="shared" ca="1" si="536"/>
        <v>1612350.3347345504</v>
      </c>
      <c r="BT286" s="5">
        <f t="shared" ca="1" si="536"/>
        <v>1942047.2257012289</v>
      </c>
      <c r="BU286" s="5">
        <f t="shared" ca="1" si="536"/>
        <v>1942047.2257012289</v>
      </c>
      <c r="BV286" s="5">
        <f t="shared" ca="1" si="536"/>
        <v>1942047.2257012289</v>
      </c>
      <c r="BW286" s="5">
        <f t="shared" ca="1" si="536"/>
        <v>2030607.7945384432</v>
      </c>
      <c r="BX286" s="5">
        <f t="shared" ca="1" si="536"/>
        <v>2030607.7945384432</v>
      </c>
      <c r="BY286" s="5">
        <f t="shared" ca="1" si="536"/>
        <v>2030607.7945384432</v>
      </c>
      <c r="BZ286" s="5">
        <f t="shared" ca="1" si="536"/>
        <v>1819017.1738169566</v>
      </c>
      <c r="CA286" s="5">
        <f t="shared" ca="1" si="536"/>
        <v>1819017.1738169566</v>
      </c>
      <c r="CB286" s="5">
        <f t="shared" ca="1" si="536"/>
        <v>1819017.1738169566</v>
      </c>
      <c r="CC286" s="5">
        <f t="shared" ca="1" si="536"/>
        <v>1538616.0223020762</v>
      </c>
      <c r="CD286" s="5">
        <f t="shared" ca="1" si="536"/>
        <v>1538616.0223020762</v>
      </c>
      <c r="CE286" s="5">
        <f t="shared" ca="1" si="536"/>
        <v>1538616.0223020762</v>
      </c>
      <c r="CF286" s="5">
        <f t="shared" ca="1" si="536"/>
        <v>0</v>
      </c>
    </row>
    <row r="288" spans="2:84" x14ac:dyDescent="0.3">
      <c r="B288" s="13">
        <f>ROW()</f>
        <v>288</v>
      </c>
      <c r="H288" s="1" t="s">
        <v>371</v>
      </c>
      <c r="M288" s="53" t="s">
        <v>18</v>
      </c>
      <c r="P288" s="72" t="str">
        <f>Lists!$AI$11</f>
        <v>CF</v>
      </c>
      <c r="U288" s="5">
        <f ca="1">SUM(INDIRECT(ADDRESS($B288,$X$2)&amp;":"&amp;ADDRESS($B288,$X$2-1+$P$8)))</f>
        <v>192095239.25504082</v>
      </c>
      <c r="X288" s="5">
        <f t="shared" ref="X288:BC288" ca="1" si="537">IF(X$4="",0,X277+X279-X286)</f>
        <v>-594000</v>
      </c>
      <c r="Y288" s="5">
        <f t="shared" ca="1" si="537"/>
        <v>-814000</v>
      </c>
      <c r="Z288" s="5">
        <f t="shared" ca="1" si="537"/>
        <v>-1025000</v>
      </c>
      <c r="AA288" s="5">
        <f t="shared" ca="1" si="537"/>
        <v>-2164000</v>
      </c>
      <c r="AB288" s="5">
        <f t="shared" ca="1" si="537"/>
        <v>-3595000</v>
      </c>
      <c r="AC288" s="5">
        <f t="shared" ca="1" si="537"/>
        <v>-3595000</v>
      </c>
      <c r="AD288" s="5">
        <f t="shared" ca="1" si="537"/>
        <v>-3671500</v>
      </c>
      <c r="AE288" s="5">
        <f t="shared" ca="1" si="537"/>
        <v>-8614500</v>
      </c>
      <c r="AF288" s="5">
        <f t="shared" ca="1" si="537"/>
        <v>-8614500</v>
      </c>
      <c r="AG288" s="5">
        <f t="shared" ca="1" si="537"/>
        <v>-11203500</v>
      </c>
      <c r="AH288" s="5">
        <f t="shared" ca="1" si="537"/>
        <v>-4084500</v>
      </c>
      <c r="AI288" s="5">
        <f t="shared" ca="1" si="537"/>
        <v>-2604500</v>
      </c>
      <c r="AJ288" s="5">
        <f t="shared" ca="1" si="537"/>
        <v>-1943840.4159733329</v>
      </c>
      <c r="AK288" s="5">
        <f t="shared" ca="1" si="537"/>
        <v>-2031577.4254000005</v>
      </c>
      <c r="AL288" s="5">
        <f t="shared" ca="1" si="537"/>
        <v>-1064908.7412900003</v>
      </c>
      <c r="AM288" s="5">
        <f t="shared" ca="1" si="537"/>
        <v>-515486.86239039805</v>
      </c>
      <c r="AN288" s="5">
        <f t="shared" ca="1" si="537"/>
        <v>0</v>
      </c>
      <c r="AO288" s="5">
        <f t="shared" ca="1" si="537"/>
        <v>0</v>
      </c>
      <c r="AP288" s="5">
        <f t="shared" ca="1" si="537"/>
        <v>164456.24900740269</v>
      </c>
      <c r="AQ288" s="5">
        <f t="shared" ca="1" si="537"/>
        <v>1551450.3809706641</v>
      </c>
      <c r="AR288" s="5">
        <f t="shared" ca="1" si="537"/>
        <v>2285634.4421041058</v>
      </c>
      <c r="AS288" s="5">
        <f t="shared" ca="1" si="537"/>
        <v>2126928.1177230855</v>
      </c>
      <c r="AT288" s="5">
        <f t="shared" ca="1" si="537"/>
        <v>2882695.2435800461</v>
      </c>
      <c r="AU288" s="5">
        <f t="shared" ca="1" si="537"/>
        <v>3526557.414612249</v>
      </c>
      <c r="AV288" s="5">
        <f t="shared" ca="1" si="537"/>
        <v>2639088.1328576738</v>
      </c>
      <c r="AW288" s="5">
        <f t="shared" ca="1" si="537"/>
        <v>3527803.9302234091</v>
      </c>
      <c r="AX288" s="5">
        <f t="shared" ca="1" si="537"/>
        <v>4286941.8743939884</v>
      </c>
      <c r="AY288" s="5">
        <f t="shared" ca="1" si="537"/>
        <v>3588565.7055452336</v>
      </c>
      <c r="AZ288" s="5">
        <f t="shared" ca="1" si="537"/>
        <v>4268665.8903404493</v>
      </c>
      <c r="BA288" s="5">
        <f t="shared" ca="1" si="537"/>
        <v>4633942.8098798292</v>
      </c>
      <c r="BB288" s="5">
        <f t="shared" ca="1" si="537"/>
        <v>4215604.8744801683</v>
      </c>
      <c r="BC288" s="5">
        <f t="shared" ca="1" si="537"/>
        <v>5439054.9369668067</v>
      </c>
      <c r="BD288" s="5">
        <f t="shared" ref="BD288:CF288" ca="1" si="538">IF(BD$4="",0,BD277+BD279-BD286)</f>
        <v>6649973.6060439348</v>
      </c>
      <c r="BE288" s="5">
        <f t="shared" ca="1" si="538"/>
        <v>6453854.2546455506</v>
      </c>
      <c r="BF288" s="5">
        <f t="shared" ca="1" si="538"/>
        <v>6760569.6289665094</v>
      </c>
      <c r="BG288" s="5">
        <f t="shared" ca="1" si="538"/>
        <v>6782555.9237566283</v>
      </c>
      <c r="BH288" s="5">
        <f t="shared" ca="1" si="538"/>
        <v>6336635.4408995789</v>
      </c>
      <c r="BI288" s="5">
        <f t="shared" ca="1" si="538"/>
        <v>6625704.3877855195</v>
      </c>
      <c r="BJ288" s="5">
        <f t="shared" ca="1" si="538"/>
        <v>6987959.5082955537</v>
      </c>
      <c r="BK288" s="5">
        <f t="shared" ca="1" si="538"/>
        <v>7245403.7455243832</v>
      </c>
      <c r="BL288" s="5">
        <f t="shared" ca="1" si="538"/>
        <v>7347104.9795287391</v>
      </c>
      <c r="BM288" s="5">
        <f t="shared" ca="1" si="538"/>
        <v>7210260.7924221316</v>
      </c>
      <c r="BN288" s="5">
        <f t="shared" ca="1" si="538"/>
        <v>7197288.306811613</v>
      </c>
      <c r="BO288" s="5">
        <f t="shared" ca="1" si="538"/>
        <v>7483261.1243192209</v>
      </c>
      <c r="BP288" s="5">
        <f t="shared" ca="1" si="538"/>
        <v>7826880.3008122547</v>
      </c>
      <c r="BQ288" s="5">
        <f t="shared" ca="1" si="538"/>
        <v>7501418.6832614793</v>
      </c>
      <c r="BR288" s="5">
        <f t="shared" ca="1" si="538"/>
        <v>7752562.0650533671</v>
      </c>
      <c r="BS288" s="5">
        <f t="shared" ca="1" si="538"/>
        <v>7775410.929204301</v>
      </c>
      <c r="BT288" s="5">
        <f t="shared" ca="1" si="538"/>
        <v>7030778.0047744224</v>
      </c>
      <c r="BU288" s="5">
        <f t="shared" ca="1" si="538"/>
        <v>7278173.7161814338</v>
      </c>
      <c r="BV288" s="5">
        <f t="shared" ca="1" si="538"/>
        <v>7600943.6820735326</v>
      </c>
      <c r="BW288" s="5">
        <f t="shared" ca="1" si="538"/>
        <v>7227195.023580241</v>
      </c>
      <c r="BX288" s="5">
        <f t="shared" ca="1" si="538"/>
        <v>7333300.0543836607</v>
      </c>
      <c r="BY288" s="5">
        <f t="shared" ca="1" si="538"/>
        <v>7217371.5538408356</v>
      </c>
      <c r="BZ288" s="5">
        <f t="shared" ca="1" si="538"/>
        <v>7018240.3757172544</v>
      </c>
      <c r="CA288" s="5">
        <f t="shared" ca="1" si="538"/>
        <v>7262374.7367022708</v>
      </c>
      <c r="CB288" s="5">
        <f t="shared" ca="1" si="538"/>
        <v>7647849.4481659532</v>
      </c>
      <c r="CC288" s="5">
        <f t="shared" ca="1" si="538"/>
        <v>7742301.5589328427</v>
      </c>
      <c r="CD288" s="5">
        <f t="shared" ca="1" si="538"/>
        <v>7887442.1348515227</v>
      </c>
      <c r="CE288" s="5">
        <f t="shared" ca="1" si="538"/>
        <v>7910848.7308747247</v>
      </c>
      <c r="CF288" s="5">
        <f t="shared" ca="1" si="538"/>
        <v>0</v>
      </c>
    </row>
    <row r="290" spans="2:84" x14ac:dyDescent="0.3">
      <c r="B290" s="13">
        <f>ROW()</f>
        <v>290</v>
      </c>
      <c r="H290" s="1" t="s">
        <v>358</v>
      </c>
      <c r="M290" s="53" t="s">
        <v>18</v>
      </c>
      <c r="P290" s="72" t="str">
        <f>Lists!$AI$11</f>
        <v>CF</v>
      </c>
      <c r="U290" s="5">
        <f ca="1">SUM(INDIRECT(ADDRESS($B290,$X$2)&amp;":"&amp;ADDRESS($B290,$X$2-1+$P$8)))</f>
        <v>-174594361.33538729</v>
      </c>
      <c r="X290" s="5">
        <f ca="1">IF(X$4="",0,SUMIFS(X291:X305,$P291:$P305,Lists!$AI$9)-SUMIFS(X291:X305,$P291:$P305,Lists!$AI$10))</f>
        <v>40000000</v>
      </c>
      <c r="Y290" s="5">
        <f ca="1">IF(Y$4="",0,SUMIFS(Y291:Y305,$P291:$P305,Lists!$AI$9)-SUMIFS(Y291:Y305,$P291:$P305,Lists!$AI$10))</f>
        <v>0</v>
      </c>
      <c r="Z290" s="5">
        <f ca="1">IF(Z$4="",0,SUMIFS(Z291:Z305,$P291:$P305,Lists!$AI$9)-SUMIFS(Z291:Z305,$P291:$P305,Lists!$AI$10))</f>
        <v>0</v>
      </c>
      <c r="AA290" s="5">
        <f ca="1">IF(AA$4="",0,SUMIFS(AA291:AA305,$P291:$P305,Lists!$AI$9)-SUMIFS(AA291:AA305,$P291:$P305,Lists!$AI$10))</f>
        <v>0</v>
      </c>
      <c r="AB290" s="5">
        <f ca="1">IF(AB$4="",0,SUMIFS(AB291:AB305,$P291:$P305,Lists!$AI$9)-SUMIFS(AB291:AB305,$P291:$P305,Lists!$AI$10))</f>
        <v>0</v>
      </c>
      <c r="AC290" s="5">
        <f ca="1">IF(AC$4="",0,SUMIFS(AC291:AC305,$P291:$P305,Lists!$AI$9)-SUMIFS(AC291:AC305,$P291:$P305,Lists!$AI$10))</f>
        <v>0</v>
      </c>
      <c r="AD290" s="5">
        <f ca="1">IF(AD$4="",0,SUMIFS(AD291:AD305,$P291:$P305,Lists!$AI$9)-SUMIFS(AD291:AD305,$P291:$P305,Lists!$AI$10))</f>
        <v>0</v>
      </c>
      <c r="AE290" s="5">
        <f ca="1">IF(AE$4="",0,SUMIFS(AE291:AE305,$P291:$P305,Lists!$AI$9)-SUMIFS(AE291:AE305,$P291:$P305,Lists!$AI$10))</f>
        <v>0</v>
      </c>
      <c r="AF290" s="5">
        <f ca="1">IF(AF$4="",0,SUMIFS(AF291:AF305,$P291:$P305,Lists!$AI$9)-SUMIFS(AF291:AF305,$P291:$P305,Lists!$AI$10))</f>
        <v>0</v>
      </c>
      <c r="AG290" s="5">
        <f ca="1">IF(AG$4="",0,SUMIFS(AG291:AG305,$P291:$P305,Lists!$AI$9)-SUMIFS(AG291:AG305,$P291:$P305,Lists!$AI$10))</f>
        <v>3991000</v>
      </c>
      <c r="AH290" s="5">
        <f ca="1">IF(AH$4="",0,SUMIFS(AH291:AH305,$P291:$P305,Lists!$AI$9)-SUMIFS(AH291:AH305,$P291:$P305,Lists!$AI$10))</f>
        <v>4084500</v>
      </c>
      <c r="AI290" s="5">
        <f ca="1">IF(AI$4="",0,SUMIFS(AI291:AI305,$P291:$P305,Lists!$AI$9)-SUMIFS(AI291:AI305,$P291:$P305,Lists!$AI$10))</f>
        <v>2604500</v>
      </c>
      <c r="AJ290" s="5">
        <f ca="1">IF(AJ$4="",0,SUMIFS(AJ291:AJ305,$P291:$P305,Lists!$AI$9)-SUMIFS(AJ291:AJ305,$P291:$P305,Lists!$AI$10))</f>
        <v>1943840.4159733329</v>
      </c>
      <c r="AK290" s="5">
        <f ca="1">IF(AK$4="",0,SUMIFS(AK291:AK305,$P291:$P305,Lists!$AI$9)-SUMIFS(AK291:AK305,$P291:$P305,Lists!$AI$10))</f>
        <v>2031577.4254000005</v>
      </c>
      <c r="AL290" s="5">
        <f ca="1">IF(AL$4="",0,SUMIFS(AL291:AL305,$P291:$P305,Lists!$AI$9)-SUMIFS(AL291:AL305,$P291:$P305,Lists!$AI$10))</f>
        <v>1064908.7412900003</v>
      </c>
      <c r="AM290" s="5">
        <f ca="1">IF(AM$4="",0,SUMIFS(AM291:AM305,$P291:$P305,Lists!$AI$9)-SUMIFS(AM291:AM305,$P291:$P305,Lists!$AI$10))</f>
        <v>515486.86239039805</v>
      </c>
      <c r="AN290" s="5">
        <f ca="1">IF(AN$4="",0,SUMIFS(AN291:AN305,$P291:$P305,Lists!$AI$9)-SUMIFS(AN291:AN305,$P291:$P305,Lists!$AI$10))</f>
        <v>0</v>
      </c>
      <c r="AO290" s="5">
        <f ca="1">IF(AO$4="",0,SUMIFS(AO291:AO305,$P291:$P305,Lists!$AI$9)-SUMIFS(AO291:AO305,$P291:$P305,Lists!$AI$10))</f>
        <v>0</v>
      </c>
      <c r="AP290" s="5">
        <f ca="1">IF(AP$4="",0,SUMIFS(AP291:AP305,$P291:$P305,Lists!$AI$9)-SUMIFS(AP291:AP305,$P291:$P305,Lists!$AI$10))</f>
        <v>-164456.24900740269</v>
      </c>
      <c r="AQ290" s="5">
        <f ca="1">IF(AQ$4="",0,SUMIFS(AQ291:AQ305,$P291:$P305,Lists!$AI$9)-SUMIFS(AQ291:AQ305,$P291:$P305,Lists!$AI$10))</f>
        <v>-1551450.3809706641</v>
      </c>
      <c r="AR290" s="5">
        <f ca="1">IF(AR$4="",0,SUMIFS(AR291:AR305,$P291:$P305,Lists!$AI$9)-SUMIFS(AR291:AR305,$P291:$P305,Lists!$AI$10))</f>
        <v>-2285634.4421041058</v>
      </c>
      <c r="AS290" s="5">
        <f ca="1">IF(AS$4="",0,SUMIFS(AS291:AS305,$P291:$P305,Lists!$AI$9)-SUMIFS(AS291:AS305,$P291:$P305,Lists!$AI$10))</f>
        <v>-2126928.1177230859</v>
      </c>
      <c r="AT290" s="5">
        <f ca="1">IF(AT$4="",0,SUMIFS(AT291:AT305,$P291:$P305,Lists!$AI$9)-SUMIFS(AT291:AT305,$P291:$P305,Lists!$AI$10))</f>
        <v>-2882695.2435800461</v>
      </c>
      <c r="AU290" s="5">
        <f ca="1">IF(AU$4="",0,SUMIFS(AU291:AU305,$P291:$P305,Lists!$AI$9)-SUMIFS(AU291:AU305,$P291:$P305,Lists!$AI$10))</f>
        <v>-3526557.414612249</v>
      </c>
      <c r="AV290" s="5">
        <f ca="1">IF(AV$4="",0,SUMIFS(AV291:AV305,$P291:$P305,Lists!$AI$9)-SUMIFS(AV291:AV305,$P291:$P305,Lists!$AI$10))</f>
        <v>-2639088.1328576738</v>
      </c>
      <c r="AW290" s="5">
        <f ca="1">IF(AW$4="",0,SUMIFS(AW291:AW305,$P291:$P305,Lists!$AI$9)-SUMIFS(AW291:AW305,$P291:$P305,Lists!$AI$10))</f>
        <v>-1059003.4641985069</v>
      </c>
      <c r="AX290" s="5">
        <f ca="1">IF(AX$4="",0,SUMIFS(AX291:AX305,$P291:$P305,Lists!$AI$9)-SUMIFS(AX291:AX305,$P291:$P305,Lists!$AI$10))</f>
        <v>-1032928.1435487652</v>
      </c>
      <c r="AY290" s="5">
        <f ca="1">IF(AY$4="",0,SUMIFS(AY291:AY305,$P291:$P305,Lists!$AI$9)-SUMIFS(AY291:AY305,$P291:$P305,Lists!$AI$10))</f>
        <v>-4272248.0841567535</v>
      </c>
      <c r="AZ290" s="5">
        <f ca="1">IF(AZ$4="",0,SUMIFS(AZ291:AZ305,$P291:$P305,Lists!$AI$9)-SUMIFS(AZ291:AZ305,$P291:$P305,Lists!$AI$10))</f>
        <v>-4593490.4261911931</v>
      </c>
      <c r="BA290" s="5">
        <f ca="1">IF(BA$4="",0,SUMIFS(BA291:BA305,$P291:$P305,Lists!$AI$9)-SUMIFS(BA291:BA305,$P291:$P305,Lists!$AI$10))</f>
        <v>-5002999.6482256204</v>
      </c>
      <c r="BB290" s="5">
        <f ca="1">IF(BB$4="",0,SUMIFS(BB291:BB305,$P291:$P305,Lists!$AI$9)-SUMIFS(BB291:BB305,$P291:$P305,Lists!$AI$10))</f>
        <v>-5314611.703054361</v>
      </c>
      <c r="BC290" s="5">
        <f ca="1">IF(BC$4="",0,SUMIFS(BC291:BC305,$P291:$P305,Lists!$AI$9)-SUMIFS(BC291:BC305,$P291:$P305,Lists!$AI$10))</f>
        <v>-5866915.8542548902</v>
      </c>
      <c r="BD290" s="5">
        <f ca="1">IF(BD$4="",0,SUMIFS(BD291:BD305,$P291:$P305,Lists!$AI$9)-SUMIFS(BD291:BD305,$P291:$P305,Lists!$AI$10))</f>
        <v>-6279653.4973174706</v>
      </c>
      <c r="BE290" s="5">
        <f ca="1">IF(BE$4="",0,SUMIFS(BE291:BE305,$P291:$P305,Lists!$AI$9)-SUMIFS(BE291:BE305,$P291:$P305,Lists!$AI$10))</f>
        <v>-6381016.4038556404</v>
      </c>
      <c r="BF290" s="5">
        <f ca="1">IF(BF$4="",0,SUMIFS(BF291:BF305,$P291:$P305,Lists!$AI$9)-SUMIFS(BF291:BF305,$P291:$P305,Lists!$AI$10))</f>
        <v>-6393434.051476717</v>
      </c>
      <c r="BG290" s="5">
        <f ca="1">IF(BG$4="",0,SUMIFS(BG291:BG305,$P291:$P305,Lists!$AI$9)-SUMIFS(BG291:BG305,$P291:$P305,Lists!$AI$10))</f>
        <v>-6406238.1237892061</v>
      </c>
      <c r="BH290" s="5">
        <f ca="1">IF(BH$4="",0,SUMIFS(BH291:BH305,$P291:$P305,Lists!$AI$9)-SUMIFS(BH291:BH305,$P291:$P305,Lists!$AI$10))</f>
        <v>-6283280.5608937293</v>
      </c>
      <c r="BI290" s="5">
        <f ca="1">IF(BI$4="",0,SUMIFS(BI291:BI305,$P291:$P305,Lists!$AI$9)-SUMIFS(BI291:BI305,$P291:$P305,Lists!$AI$10))</f>
        <v>-6442917.9917111248</v>
      </c>
      <c r="BJ290" s="5">
        <f ca="1">IF(BJ$4="",0,SUMIFS(BJ291:BJ305,$P291:$P305,Lists!$AI$9)-SUMIFS(BJ291:BJ305,$P291:$P305,Lists!$AI$10))</f>
        <v>-6595666.2711972892</v>
      </c>
      <c r="BK290" s="5">
        <f ca="1">IF(BK$4="",0,SUMIFS(BK291:BK305,$P291:$P305,Lists!$AI$9)-SUMIFS(BK291:BK305,$P291:$P305,Lists!$AI$10))</f>
        <v>-6607615.4119089395</v>
      </c>
      <c r="BL290" s="5">
        <f ca="1">IF(BL$4="",0,SUMIFS(BL291:BL305,$P291:$P305,Lists!$AI$9)-SUMIFS(BL291:BL305,$P291:$P305,Lists!$AI$10))</f>
        <v>-6620549.9355837405</v>
      </c>
      <c r="BM290" s="5">
        <f ca="1">IF(BM$4="",0,SUMIFS(BM291:BM305,$P291:$P305,Lists!$AI$9)-SUMIFS(BM291:BM305,$P291:$P305,Lists!$AI$10))</f>
        <v>-6633484.4592585415</v>
      </c>
      <c r="BN290" s="5">
        <f ca="1">IF(BN$4="",0,SUMIFS(BN291:BN305,$P291:$P305,Lists!$AI$9)-SUMIFS(BN291:BN305,$P291:$P305,Lists!$AI$10))</f>
        <v>-6537823.7681993544</v>
      </c>
      <c r="BO290" s="5">
        <f ca="1">IF(BO$4="",0,SUMIFS(BO291:BO305,$P291:$P305,Lists!$AI$9)-SUMIFS(BO291:BO305,$P291:$P305,Lists!$AI$10))</f>
        <v>-6702884.2583979368</v>
      </c>
      <c r="BP290" s="5">
        <f ca="1">IF(BP$4="",0,SUMIFS(BP291:BP305,$P291:$P305,Lists!$AI$9)-SUMIFS(BP291:BP305,$P291:$P305,Lists!$AI$10))</f>
        <v>-6768115.4486920238</v>
      </c>
      <c r="BQ290" s="5">
        <f ca="1">IF(BQ$4="",0,SUMIFS(BQ291:BQ305,$P291:$P305,Lists!$AI$9)-SUMIFS(BQ291:BQ305,$P291:$P305,Lists!$AI$10))</f>
        <v>-6780090.0469495058</v>
      </c>
      <c r="BR290" s="5">
        <f ca="1">IF(BR$4="",0,SUMIFS(BR291:BR305,$P291:$P305,Lists!$AI$9)-SUMIFS(BR291:BR305,$P291:$P305,Lists!$AI$10))</f>
        <v>-6793151.2327968478</v>
      </c>
      <c r="BS290" s="5">
        <f ca="1">IF(BS$4="",0,SUMIFS(BS291:BS305,$P291:$P305,Lists!$AI$9)-SUMIFS(BS291:BS305,$P291:$P305,Lists!$AI$10))</f>
        <v>-6806212.4186441898</v>
      </c>
      <c r="BT290" s="5">
        <f ca="1">IF(BT$4="",0,SUMIFS(BT291:BT305,$P291:$P305,Lists!$AI$9)-SUMIFS(BT291:BT305,$P291:$P305,Lists!$AI$10))</f>
        <v>-6671815.6667863429</v>
      </c>
      <c r="BU290" s="5">
        <f ca="1">IF(BU$4="",0,SUMIFS(BU291:BU305,$P291:$P305,Lists!$AI$9)-SUMIFS(BU291:BU305,$P291:$P305,Lists!$AI$10))</f>
        <v>-6842463.2330774665</v>
      </c>
      <c r="BV290" s="5">
        <f ca="1">IF(BV$4="",0,SUMIFS(BV291:BV305,$P291:$P305,Lists!$AI$9)-SUMIFS(BV291:BV305,$P291:$P305,Lists!$AI$10))</f>
        <v>-6896651.9429973066</v>
      </c>
      <c r="BW290" s="5">
        <f ca="1">IF(BW$4="",0,SUMIFS(BW291:BW305,$P291:$P305,Lists!$AI$9)-SUMIFS(BW291:BW305,$P291:$P305,Lists!$AI$10))</f>
        <v>-6908642.6926334202</v>
      </c>
      <c r="BX290" s="5">
        <f ca="1">IF(BX$4="",0,SUMIFS(BX291:BX305,$P291:$P305,Lists!$AI$9)-SUMIFS(BX291:BX305,$P291:$P305,Lists!$AI$10))</f>
        <v>-6921826.4199189544</v>
      </c>
      <c r="BY290" s="5">
        <f ca="1">IF(BY$4="",0,SUMIFS(BY291:BY305,$P291:$P305,Lists!$AI$9)-SUMIFS(BY291:BY305,$P291:$P305,Lists!$AI$10))</f>
        <v>-6935010.1472045481</v>
      </c>
      <c r="BZ290" s="5">
        <f ca="1">IF(BZ$4="",0,SUMIFS(BZ291:BZ305,$P291:$P305,Lists!$AI$9)-SUMIFS(BZ291:BZ305,$P291:$P305,Lists!$AI$10))</f>
        <v>-6828842.548109293</v>
      </c>
      <c r="CA290" s="5">
        <f ca="1">IF(CA$4="",0,SUMIFS(CA291:CA305,$P291:$P305,Lists!$AI$9)-SUMIFS(CA291:CA305,$P291:$P305,Lists!$AI$10))</f>
        <v>-7005245.7380113602</v>
      </c>
      <c r="CB290" s="5">
        <f ca="1">IF(CB$4="",0,SUMIFS(CB291:CB305,$P291:$P305,Lists!$AI$9)-SUMIFS(CB291:CB305,$P291:$P305,Lists!$AI$10))</f>
        <v>-7168391.4301621616</v>
      </c>
      <c r="CC290" s="5">
        <f ca="1">IF(CC$4="",0,SUMIFS(CC291:CC305,$P291:$P305,Lists!$AI$9)-SUMIFS(CC291:CC305,$P291:$P305,Lists!$AI$10))</f>
        <v>-7086746.1247235835</v>
      </c>
      <c r="CD290" s="5">
        <f ca="1">IF(CD$4="",0,SUMIFS(CD291:CD305,$P291:$P305,Lists!$AI$9)-SUMIFS(CD291:CD305,$P291:$P305,Lists!$AI$10))</f>
        <v>-7100047.925460875</v>
      </c>
      <c r="CE290" s="5">
        <f ca="1">IF(CE$4="",0,SUMIFS(CE291:CE305,$P291:$P305,Lists!$AI$9)-SUMIFS(CE291:CE305,$P291:$P305,Lists!$AI$10))</f>
        <v>-7113349.7261981368</v>
      </c>
      <c r="CF290" s="5">
        <f ca="1">IF(CF$4="",0,SUMIFS(CF291:CF305,$P291:$P305,Lists!$AI$9)-SUMIFS(CF291:CF305,$P291:$P305,Lists!$AI$10))</f>
        <v>0</v>
      </c>
    </row>
    <row r="291" spans="2:84" x14ac:dyDescent="0.3">
      <c r="B291" s="13">
        <f>ROW()</f>
        <v>291</v>
      </c>
      <c r="H291" s="1" t="str">
        <f t="shared" ref="H291:H304" si="539">$H$290</f>
        <v>Финпоток по финансовой деятельности</v>
      </c>
      <c r="I291" s="1" t="str">
        <f>H120</f>
        <v>Вложения в капитал от Учредителей</v>
      </c>
      <c r="M291" s="53" t="s">
        <v>18</v>
      </c>
      <c r="P291" s="72" t="str">
        <f>Lists!$AI$9</f>
        <v>CF(+)</v>
      </c>
      <c r="U291" s="5">
        <f t="shared" ref="U291:U304" ca="1" si="540">SUM(INDIRECT(ADDRESS($B291,$X$2)&amp;":"&amp;ADDRESS($B291,$X$2-1+$P$8)))</f>
        <v>40000000</v>
      </c>
      <c r="X291" s="108">
        <f t="shared" ref="X291:BC291" si="541">X120</f>
        <v>40000000</v>
      </c>
      <c r="Y291" s="5">
        <f t="shared" si="541"/>
        <v>0</v>
      </c>
      <c r="Z291" s="5">
        <f t="shared" si="541"/>
        <v>0</v>
      </c>
      <c r="AA291" s="5">
        <f t="shared" si="541"/>
        <v>0</v>
      </c>
      <c r="AB291" s="5">
        <f t="shared" si="541"/>
        <v>0</v>
      </c>
      <c r="AC291" s="5">
        <f t="shared" si="541"/>
        <v>0</v>
      </c>
      <c r="AD291" s="5">
        <f t="shared" si="541"/>
        <v>0</v>
      </c>
      <c r="AE291" s="5">
        <f t="shared" si="541"/>
        <v>0</v>
      </c>
      <c r="AF291" s="5">
        <f t="shared" si="541"/>
        <v>0</v>
      </c>
      <c r="AG291" s="5">
        <f t="shared" si="541"/>
        <v>0</v>
      </c>
      <c r="AH291" s="5">
        <f t="shared" si="541"/>
        <v>0</v>
      </c>
      <c r="AI291" s="5">
        <f t="shared" si="541"/>
        <v>0</v>
      </c>
      <c r="AJ291" s="5">
        <f t="shared" si="541"/>
        <v>0</v>
      </c>
      <c r="AK291" s="5">
        <f t="shared" si="541"/>
        <v>0</v>
      </c>
      <c r="AL291" s="5">
        <f t="shared" si="541"/>
        <v>0</v>
      </c>
      <c r="AM291" s="5">
        <f t="shared" si="541"/>
        <v>0</v>
      </c>
      <c r="AN291" s="5">
        <f t="shared" si="541"/>
        <v>0</v>
      </c>
      <c r="AO291" s="5">
        <f t="shared" si="541"/>
        <v>0</v>
      </c>
      <c r="AP291" s="5">
        <f t="shared" si="541"/>
        <v>0</v>
      </c>
      <c r="AQ291" s="5">
        <f t="shared" si="541"/>
        <v>0</v>
      </c>
      <c r="AR291" s="5">
        <f t="shared" si="541"/>
        <v>0</v>
      </c>
      <c r="AS291" s="5">
        <f t="shared" si="541"/>
        <v>0</v>
      </c>
      <c r="AT291" s="5">
        <f t="shared" si="541"/>
        <v>0</v>
      </c>
      <c r="AU291" s="5">
        <f t="shared" si="541"/>
        <v>0</v>
      </c>
      <c r="AV291" s="5">
        <f t="shared" si="541"/>
        <v>0</v>
      </c>
      <c r="AW291" s="5">
        <f t="shared" si="541"/>
        <v>0</v>
      </c>
      <c r="AX291" s="5">
        <f t="shared" si="541"/>
        <v>0</v>
      </c>
      <c r="AY291" s="5">
        <f t="shared" si="541"/>
        <v>0</v>
      </c>
      <c r="AZ291" s="5">
        <f t="shared" si="541"/>
        <v>0</v>
      </c>
      <c r="BA291" s="5">
        <f t="shared" si="541"/>
        <v>0</v>
      </c>
      <c r="BB291" s="5">
        <f t="shared" si="541"/>
        <v>0</v>
      </c>
      <c r="BC291" s="5">
        <f t="shared" si="541"/>
        <v>0</v>
      </c>
      <c r="BD291" s="5">
        <f t="shared" ref="BD291:CF291" si="542">BD120</f>
        <v>0</v>
      </c>
      <c r="BE291" s="5">
        <f t="shared" si="542"/>
        <v>0</v>
      </c>
      <c r="BF291" s="5">
        <f t="shared" si="542"/>
        <v>0</v>
      </c>
      <c r="BG291" s="5">
        <f t="shared" si="542"/>
        <v>0</v>
      </c>
      <c r="BH291" s="5">
        <f t="shared" si="542"/>
        <v>0</v>
      </c>
      <c r="BI291" s="5">
        <f t="shared" si="542"/>
        <v>0</v>
      </c>
      <c r="BJ291" s="5">
        <f t="shared" si="542"/>
        <v>0</v>
      </c>
      <c r="BK291" s="5">
        <f t="shared" si="542"/>
        <v>0</v>
      </c>
      <c r="BL291" s="5">
        <f t="shared" si="542"/>
        <v>0</v>
      </c>
      <c r="BM291" s="5">
        <f t="shared" si="542"/>
        <v>0</v>
      </c>
      <c r="BN291" s="5">
        <f t="shared" si="542"/>
        <v>0</v>
      </c>
      <c r="BO291" s="5">
        <f t="shared" si="542"/>
        <v>0</v>
      </c>
      <c r="BP291" s="5">
        <f t="shared" si="542"/>
        <v>0</v>
      </c>
      <c r="BQ291" s="5">
        <f t="shared" si="542"/>
        <v>0</v>
      </c>
      <c r="BR291" s="5">
        <f t="shared" si="542"/>
        <v>0</v>
      </c>
      <c r="BS291" s="5">
        <f t="shared" si="542"/>
        <v>0</v>
      </c>
      <c r="BT291" s="5">
        <f t="shared" si="542"/>
        <v>0</v>
      </c>
      <c r="BU291" s="5">
        <f t="shared" si="542"/>
        <v>0</v>
      </c>
      <c r="BV291" s="5">
        <f t="shared" si="542"/>
        <v>0</v>
      </c>
      <c r="BW291" s="5">
        <f t="shared" si="542"/>
        <v>0</v>
      </c>
      <c r="BX291" s="5">
        <f t="shared" si="542"/>
        <v>0</v>
      </c>
      <c r="BY291" s="5">
        <f t="shared" si="542"/>
        <v>0</v>
      </c>
      <c r="BZ291" s="5">
        <f t="shared" si="542"/>
        <v>0</v>
      </c>
      <c r="CA291" s="5">
        <f t="shared" si="542"/>
        <v>0</v>
      </c>
      <c r="CB291" s="5">
        <f t="shared" si="542"/>
        <v>0</v>
      </c>
      <c r="CC291" s="5">
        <f t="shared" si="542"/>
        <v>0</v>
      </c>
      <c r="CD291" s="5">
        <f t="shared" si="542"/>
        <v>0</v>
      </c>
      <c r="CE291" s="5">
        <f t="shared" si="542"/>
        <v>0</v>
      </c>
      <c r="CF291" s="5">
        <f t="shared" si="542"/>
        <v>0</v>
      </c>
    </row>
    <row r="292" spans="2:84" x14ac:dyDescent="0.3">
      <c r="B292" s="13">
        <f>ROW()</f>
        <v>292</v>
      </c>
      <c r="H292" s="1" t="str">
        <f t="shared" si="539"/>
        <v>Финпоток по финансовой деятельности</v>
      </c>
      <c r="I292" s="1" t="str">
        <f>H122</f>
        <v>Гранты, субсидии и т.п.</v>
      </c>
      <c r="M292" s="53" t="s">
        <v>18</v>
      </c>
      <c r="P292" s="72" t="str">
        <f>Lists!$AI$9</f>
        <v>CF(+)</v>
      </c>
      <c r="U292" s="5">
        <f t="shared" ca="1" si="540"/>
        <v>0</v>
      </c>
      <c r="X292" s="108">
        <f t="shared" ref="X292:BC292" si="543">X122</f>
        <v>0</v>
      </c>
      <c r="Y292" s="5">
        <f t="shared" si="543"/>
        <v>0</v>
      </c>
      <c r="Z292" s="5">
        <f t="shared" si="543"/>
        <v>0</v>
      </c>
      <c r="AA292" s="5">
        <f t="shared" si="543"/>
        <v>0</v>
      </c>
      <c r="AB292" s="5">
        <f t="shared" si="543"/>
        <v>0</v>
      </c>
      <c r="AC292" s="5">
        <f t="shared" si="543"/>
        <v>0</v>
      </c>
      <c r="AD292" s="5">
        <f t="shared" si="543"/>
        <v>0</v>
      </c>
      <c r="AE292" s="5">
        <f t="shared" si="543"/>
        <v>0</v>
      </c>
      <c r="AF292" s="5">
        <f t="shared" si="543"/>
        <v>0</v>
      </c>
      <c r="AG292" s="5">
        <f t="shared" si="543"/>
        <v>0</v>
      </c>
      <c r="AH292" s="5">
        <f t="shared" si="543"/>
        <v>0</v>
      </c>
      <c r="AI292" s="5">
        <f t="shared" si="543"/>
        <v>0</v>
      </c>
      <c r="AJ292" s="5">
        <f t="shared" si="543"/>
        <v>0</v>
      </c>
      <c r="AK292" s="5">
        <f t="shared" si="543"/>
        <v>0</v>
      </c>
      <c r="AL292" s="5">
        <f t="shared" si="543"/>
        <v>0</v>
      </c>
      <c r="AM292" s="5">
        <f t="shared" si="543"/>
        <v>0</v>
      </c>
      <c r="AN292" s="5">
        <f t="shared" si="543"/>
        <v>0</v>
      </c>
      <c r="AO292" s="5">
        <f t="shared" si="543"/>
        <v>0</v>
      </c>
      <c r="AP292" s="5">
        <f t="shared" si="543"/>
        <v>0</v>
      </c>
      <c r="AQ292" s="5">
        <f t="shared" si="543"/>
        <v>0</v>
      </c>
      <c r="AR292" s="5">
        <f t="shared" si="543"/>
        <v>0</v>
      </c>
      <c r="AS292" s="5">
        <f t="shared" si="543"/>
        <v>0</v>
      </c>
      <c r="AT292" s="5">
        <f t="shared" si="543"/>
        <v>0</v>
      </c>
      <c r="AU292" s="5">
        <f t="shared" si="543"/>
        <v>0</v>
      </c>
      <c r="AV292" s="5">
        <f t="shared" si="543"/>
        <v>0</v>
      </c>
      <c r="AW292" s="5">
        <f t="shared" si="543"/>
        <v>0</v>
      </c>
      <c r="AX292" s="5">
        <f t="shared" si="543"/>
        <v>0</v>
      </c>
      <c r="AY292" s="5">
        <f t="shared" si="543"/>
        <v>0</v>
      </c>
      <c r="AZ292" s="5">
        <f t="shared" si="543"/>
        <v>0</v>
      </c>
      <c r="BA292" s="5">
        <f t="shared" si="543"/>
        <v>0</v>
      </c>
      <c r="BB292" s="5">
        <f t="shared" si="543"/>
        <v>0</v>
      </c>
      <c r="BC292" s="5">
        <f t="shared" si="543"/>
        <v>0</v>
      </c>
      <c r="BD292" s="5">
        <f t="shared" ref="BD292:CF292" si="544">BD122</f>
        <v>0</v>
      </c>
      <c r="BE292" s="5">
        <f t="shared" si="544"/>
        <v>0</v>
      </c>
      <c r="BF292" s="5">
        <f t="shared" si="544"/>
        <v>0</v>
      </c>
      <c r="BG292" s="5">
        <f t="shared" si="544"/>
        <v>0</v>
      </c>
      <c r="BH292" s="5">
        <f t="shared" si="544"/>
        <v>0</v>
      </c>
      <c r="BI292" s="5">
        <f t="shared" si="544"/>
        <v>0</v>
      </c>
      <c r="BJ292" s="5">
        <f t="shared" si="544"/>
        <v>0</v>
      </c>
      <c r="BK292" s="5">
        <f t="shared" si="544"/>
        <v>0</v>
      </c>
      <c r="BL292" s="5">
        <f t="shared" si="544"/>
        <v>0</v>
      </c>
      <c r="BM292" s="5">
        <f t="shared" si="544"/>
        <v>0</v>
      </c>
      <c r="BN292" s="5">
        <f t="shared" si="544"/>
        <v>0</v>
      </c>
      <c r="BO292" s="5">
        <f t="shared" si="544"/>
        <v>0</v>
      </c>
      <c r="BP292" s="5">
        <f t="shared" si="544"/>
        <v>0</v>
      </c>
      <c r="BQ292" s="5">
        <f t="shared" si="544"/>
        <v>0</v>
      </c>
      <c r="BR292" s="5">
        <f t="shared" si="544"/>
        <v>0</v>
      </c>
      <c r="BS292" s="5">
        <f t="shared" si="544"/>
        <v>0</v>
      </c>
      <c r="BT292" s="5">
        <f t="shared" si="544"/>
        <v>0</v>
      </c>
      <c r="BU292" s="5">
        <f t="shared" si="544"/>
        <v>0</v>
      </c>
      <c r="BV292" s="5">
        <f t="shared" si="544"/>
        <v>0</v>
      </c>
      <c r="BW292" s="5">
        <f t="shared" si="544"/>
        <v>0</v>
      </c>
      <c r="BX292" s="5">
        <f t="shared" si="544"/>
        <v>0</v>
      </c>
      <c r="BY292" s="5">
        <f t="shared" si="544"/>
        <v>0</v>
      </c>
      <c r="BZ292" s="5">
        <f t="shared" si="544"/>
        <v>0</v>
      </c>
      <c r="CA292" s="5">
        <f t="shared" si="544"/>
        <v>0</v>
      </c>
      <c r="CB292" s="5">
        <f t="shared" si="544"/>
        <v>0</v>
      </c>
      <c r="CC292" s="5">
        <f t="shared" si="544"/>
        <v>0</v>
      </c>
      <c r="CD292" s="5">
        <f t="shared" si="544"/>
        <v>0</v>
      </c>
      <c r="CE292" s="5">
        <f t="shared" si="544"/>
        <v>0</v>
      </c>
      <c r="CF292" s="5">
        <f t="shared" si="544"/>
        <v>0</v>
      </c>
    </row>
    <row r="293" spans="2:84" x14ac:dyDescent="0.3">
      <c r="B293" s="13">
        <f>ROW()</f>
        <v>293</v>
      </c>
      <c r="H293" s="1" t="str">
        <f t="shared" si="539"/>
        <v>Финпоток по финансовой деятельности</v>
      </c>
      <c r="I293" s="1" t="str">
        <f>H138</f>
        <v>CashIn-продажа доли Инвестору</v>
      </c>
      <c r="M293" s="53" t="s">
        <v>18</v>
      </c>
      <c r="P293" s="72" t="str">
        <f>Lists!$AI$9</f>
        <v>CF(+)</v>
      </c>
      <c r="U293" s="5">
        <f t="shared" ca="1" si="540"/>
        <v>0</v>
      </c>
      <c r="X293" s="108">
        <f t="shared" ref="X293:BC293" ca="1" si="545">X138</f>
        <v>0</v>
      </c>
      <c r="Y293" s="5">
        <f t="shared" ca="1" si="545"/>
        <v>0</v>
      </c>
      <c r="Z293" s="5">
        <f t="shared" ca="1" si="545"/>
        <v>0</v>
      </c>
      <c r="AA293" s="5">
        <f t="shared" ca="1" si="545"/>
        <v>0</v>
      </c>
      <c r="AB293" s="5">
        <f t="shared" ca="1" si="545"/>
        <v>0</v>
      </c>
      <c r="AC293" s="5">
        <f t="shared" ca="1" si="545"/>
        <v>0</v>
      </c>
      <c r="AD293" s="5">
        <f t="shared" ca="1" si="545"/>
        <v>0</v>
      </c>
      <c r="AE293" s="5">
        <f t="shared" ca="1" si="545"/>
        <v>0</v>
      </c>
      <c r="AF293" s="5">
        <f t="shared" ca="1" si="545"/>
        <v>0</v>
      </c>
      <c r="AG293" s="5">
        <f t="shared" ca="1" si="545"/>
        <v>0</v>
      </c>
      <c r="AH293" s="5">
        <f t="shared" ca="1" si="545"/>
        <v>0</v>
      </c>
      <c r="AI293" s="5">
        <f t="shared" ca="1" si="545"/>
        <v>0</v>
      </c>
      <c r="AJ293" s="5">
        <f t="shared" ca="1" si="545"/>
        <v>0</v>
      </c>
      <c r="AK293" s="5">
        <f t="shared" ca="1" si="545"/>
        <v>0</v>
      </c>
      <c r="AL293" s="5">
        <f t="shared" ca="1" si="545"/>
        <v>0</v>
      </c>
      <c r="AM293" s="5">
        <f t="shared" ca="1" si="545"/>
        <v>0</v>
      </c>
      <c r="AN293" s="5">
        <f t="shared" ca="1" si="545"/>
        <v>0</v>
      </c>
      <c r="AO293" s="5">
        <f t="shared" ca="1" si="545"/>
        <v>0</v>
      </c>
      <c r="AP293" s="5">
        <f t="shared" ca="1" si="545"/>
        <v>0</v>
      </c>
      <c r="AQ293" s="5">
        <f t="shared" ca="1" si="545"/>
        <v>0</v>
      </c>
      <c r="AR293" s="5">
        <f t="shared" ca="1" si="545"/>
        <v>0</v>
      </c>
      <c r="AS293" s="5">
        <f t="shared" ca="1" si="545"/>
        <v>0</v>
      </c>
      <c r="AT293" s="5">
        <f t="shared" ca="1" si="545"/>
        <v>0</v>
      </c>
      <c r="AU293" s="5">
        <f t="shared" ca="1" si="545"/>
        <v>0</v>
      </c>
      <c r="AV293" s="5">
        <f t="shared" ca="1" si="545"/>
        <v>0</v>
      </c>
      <c r="AW293" s="5">
        <f t="shared" ca="1" si="545"/>
        <v>0</v>
      </c>
      <c r="AX293" s="5">
        <f t="shared" ca="1" si="545"/>
        <v>0</v>
      </c>
      <c r="AY293" s="5">
        <f t="shared" ca="1" si="545"/>
        <v>0</v>
      </c>
      <c r="AZ293" s="5">
        <f t="shared" ca="1" si="545"/>
        <v>0</v>
      </c>
      <c r="BA293" s="5">
        <f t="shared" ca="1" si="545"/>
        <v>0</v>
      </c>
      <c r="BB293" s="5">
        <f t="shared" ca="1" si="545"/>
        <v>0</v>
      </c>
      <c r="BC293" s="5">
        <f t="shared" ca="1" si="545"/>
        <v>0</v>
      </c>
      <c r="BD293" s="5">
        <f t="shared" ref="BD293:CF293" ca="1" si="546">BD138</f>
        <v>0</v>
      </c>
      <c r="BE293" s="5">
        <f t="shared" ca="1" si="546"/>
        <v>0</v>
      </c>
      <c r="BF293" s="5">
        <f t="shared" ca="1" si="546"/>
        <v>0</v>
      </c>
      <c r="BG293" s="5">
        <f t="shared" ca="1" si="546"/>
        <v>0</v>
      </c>
      <c r="BH293" s="5">
        <f t="shared" ca="1" si="546"/>
        <v>0</v>
      </c>
      <c r="BI293" s="5">
        <f t="shared" ca="1" si="546"/>
        <v>0</v>
      </c>
      <c r="BJ293" s="5">
        <f t="shared" ca="1" si="546"/>
        <v>0</v>
      </c>
      <c r="BK293" s="5">
        <f t="shared" ca="1" si="546"/>
        <v>0</v>
      </c>
      <c r="BL293" s="5">
        <f t="shared" ca="1" si="546"/>
        <v>0</v>
      </c>
      <c r="BM293" s="5">
        <f t="shared" ca="1" si="546"/>
        <v>0</v>
      </c>
      <c r="BN293" s="5">
        <f t="shared" ca="1" si="546"/>
        <v>0</v>
      </c>
      <c r="BO293" s="5">
        <f t="shared" ca="1" si="546"/>
        <v>0</v>
      </c>
      <c r="BP293" s="5">
        <f t="shared" ca="1" si="546"/>
        <v>0</v>
      </c>
      <c r="BQ293" s="5">
        <f t="shared" ca="1" si="546"/>
        <v>0</v>
      </c>
      <c r="BR293" s="5">
        <f t="shared" ca="1" si="546"/>
        <v>0</v>
      </c>
      <c r="BS293" s="5">
        <f t="shared" ca="1" si="546"/>
        <v>0</v>
      </c>
      <c r="BT293" s="5">
        <f t="shared" ca="1" si="546"/>
        <v>0</v>
      </c>
      <c r="BU293" s="5">
        <f t="shared" ca="1" si="546"/>
        <v>0</v>
      </c>
      <c r="BV293" s="5">
        <f t="shared" ca="1" si="546"/>
        <v>0</v>
      </c>
      <c r="BW293" s="5">
        <f t="shared" ca="1" si="546"/>
        <v>0</v>
      </c>
      <c r="BX293" s="5">
        <f t="shared" ca="1" si="546"/>
        <v>0</v>
      </c>
      <c r="BY293" s="5">
        <f t="shared" ca="1" si="546"/>
        <v>0</v>
      </c>
      <c r="BZ293" s="5">
        <f t="shared" ca="1" si="546"/>
        <v>0</v>
      </c>
      <c r="CA293" s="5">
        <f t="shared" ca="1" si="546"/>
        <v>0</v>
      </c>
      <c r="CB293" s="5">
        <f t="shared" ca="1" si="546"/>
        <v>0</v>
      </c>
      <c r="CC293" s="5">
        <f t="shared" ca="1" si="546"/>
        <v>0</v>
      </c>
      <c r="CD293" s="5">
        <f t="shared" ca="1" si="546"/>
        <v>0</v>
      </c>
      <c r="CE293" s="5">
        <f t="shared" ca="1" si="546"/>
        <v>0</v>
      </c>
      <c r="CF293" s="5">
        <f t="shared" ca="1" si="546"/>
        <v>0</v>
      </c>
    </row>
    <row r="294" spans="2:84" x14ac:dyDescent="0.3">
      <c r="B294" s="13">
        <f>ROW()</f>
        <v>294</v>
      </c>
      <c r="H294" s="1" t="str">
        <f t="shared" si="539"/>
        <v>Финпоток по финансовой деятельности</v>
      </c>
      <c r="I294" s="1" t="str">
        <f>H161</f>
        <v>Поступление кредитов</v>
      </c>
      <c r="M294" s="53" t="s">
        <v>18</v>
      </c>
      <c r="P294" s="72" t="str">
        <f>Lists!$AI$9</f>
        <v>CF(+)</v>
      </c>
      <c r="U294" s="5">
        <f t="shared" ca="1" si="540"/>
        <v>0</v>
      </c>
      <c r="X294" s="108">
        <f ca="1">X161</f>
        <v>0</v>
      </c>
      <c r="Y294" s="5">
        <f t="shared" ref="Y294:CF294" ca="1" si="547">Y161</f>
        <v>0</v>
      </c>
      <c r="Z294" s="5">
        <f t="shared" ca="1" si="547"/>
        <v>0</v>
      </c>
      <c r="AA294" s="5">
        <f t="shared" ca="1" si="547"/>
        <v>0</v>
      </c>
      <c r="AB294" s="5">
        <f t="shared" ca="1" si="547"/>
        <v>0</v>
      </c>
      <c r="AC294" s="5">
        <f t="shared" ca="1" si="547"/>
        <v>0</v>
      </c>
      <c r="AD294" s="5">
        <f t="shared" ca="1" si="547"/>
        <v>0</v>
      </c>
      <c r="AE294" s="5">
        <f t="shared" ca="1" si="547"/>
        <v>0</v>
      </c>
      <c r="AF294" s="5">
        <f t="shared" ca="1" si="547"/>
        <v>0</v>
      </c>
      <c r="AG294" s="5">
        <f t="shared" ca="1" si="547"/>
        <v>0</v>
      </c>
      <c r="AH294" s="5">
        <f t="shared" ca="1" si="547"/>
        <v>0</v>
      </c>
      <c r="AI294" s="5">
        <f t="shared" ca="1" si="547"/>
        <v>0</v>
      </c>
      <c r="AJ294" s="5">
        <f t="shared" ca="1" si="547"/>
        <v>0</v>
      </c>
      <c r="AK294" s="5">
        <f t="shared" ca="1" si="547"/>
        <v>0</v>
      </c>
      <c r="AL294" s="5">
        <f t="shared" ca="1" si="547"/>
        <v>0</v>
      </c>
      <c r="AM294" s="5">
        <f t="shared" ca="1" si="547"/>
        <v>0</v>
      </c>
      <c r="AN294" s="5">
        <f t="shared" ca="1" si="547"/>
        <v>0</v>
      </c>
      <c r="AO294" s="5">
        <f t="shared" ca="1" si="547"/>
        <v>0</v>
      </c>
      <c r="AP294" s="5">
        <f t="shared" ca="1" si="547"/>
        <v>0</v>
      </c>
      <c r="AQ294" s="5">
        <f t="shared" ca="1" si="547"/>
        <v>0</v>
      </c>
      <c r="AR294" s="5">
        <f t="shared" ca="1" si="547"/>
        <v>0</v>
      </c>
      <c r="AS294" s="5">
        <f t="shared" ca="1" si="547"/>
        <v>0</v>
      </c>
      <c r="AT294" s="5">
        <f t="shared" ca="1" si="547"/>
        <v>0</v>
      </c>
      <c r="AU294" s="5">
        <f t="shared" ca="1" si="547"/>
        <v>0</v>
      </c>
      <c r="AV294" s="5">
        <f t="shared" ca="1" si="547"/>
        <v>0</v>
      </c>
      <c r="AW294" s="5">
        <f t="shared" ca="1" si="547"/>
        <v>0</v>
      </c>
      <c r="AX294" s="5">
        <f t="shared" ca="1" si="547"/>
        <v>0</v>
      </c>
      <c r="AY294" s="5">
        <f t="shared" ca="1" si="547"/>
        <v>0</v>
      </c>
      <c r="AZ294" s="5">
        <f t="shared" ca="1" si="547"/>
        <v>0</v>
      </c>
      <c r="BA294" s="5">
        <f t="shared" ca="1" si="547"/>
        <v>0</v>
      </c>
      <c r="BB294" s="5">
        <f t="shared" ca="1" si="547"/>
        <v>0</v>
      </c>
      <c r="BC294" s="5">
        <f t="shared" ca="1" si="547"/>
        <v>0</v>
      </c>
      <c r="BD294" s="5">
        <f t="shared" ca="1" si="547"/>
        <v>0</v>
      </c>
      <c r="BE294" s="5">
        <f t="shared" ca="1" si="547"/>
        <v>0</v>
      </c>
      <c r="BF294" s="5">
        <f t="shared" ca="1" si="547"/>
        <v>0</v>
      </c>
      <c r="BG294" s="5">
        <f t="shared" ca="1" si="547"/>
        <v>0</v>
      </c>
      <c r="BH294" s="5">
        <f t="shared" ca="1" si="547"/>
        <v>0</v>
      </c>
      <c r="BI294" s="5">
        <f t="shared" ca="1" si="547"/>
        <v>0</v>
      </c>
      <c r="BJ294" s="5">
        <f t="shared" ca="1" si="547"/>
        <v>0</v>
      </c>
      <c r="BK294" s="5">
        <f t="shared" ca="1" si="547"/>
        <v>0</v>
      </c>
      <c r="BL294" s="5">
        <f t="shared" ca="1" si="547"/>
        <v>0</v>
      </c>
      <c r="BM294" s="5">
        <f t="shared" ca="1" si="547"/>
        <v>0</v>
      </c>
      <c r="BN294" s="5">
        <f t="shared" ca="1" si="547"/>
        <v>0</v>
      </c>
      <c r="BO294" s="5">
        <f t="shared" ca="1" si="547"/>
        <v>0</v>
      </c>
      <c r="BP294" s="5">
        <f t="shared" ca="1" si="547"/>
        <v>0</v>
      </c>
      <c r="BQ294" s="5">
        <f t="shared" ca="1" si="547"/>
        <v>0</v>
      </c>
      <c r="BR294" s="5">
        <f t="shared" ca="1" si="547"/>
        <v>0</v>
      </c>
      <c r="BS294" s="5">
        <f t="shared" ca="1" si="547"/>
        <v>0</v>
      </c>
      <c r="BT294" s="5">
        <f t="shared" ca="1" si="547"/>
        <v>0</v>
      </c>
      <c r="BU294" s="5">
        <f t="shared" ca="1" si="547"/>
        <v>0</v>
      </c>
      <c r="BV294" s="5">
        <f t="shared" ca="1" si="547"/>
        <v>0</v>
      </c>
      <c r="BW294" s="5">
        <f t="shared" ca="1" si="547"/>
        <v>0</v>
      </c>
      <c r="BX294" s="5">
        <f t="shared" ca="1" si="547"/>
        <v>0</v>
      </c>
      <c r="BY294" s="5">
        <f t="shared" ca="1" si="547"/>
        <v>0</v>
      </c>
      <c r="BZ294" s="5">
        <f t="shared" ca="1" si="547"/>
        <v>0</v>
      </c>
      <c r="CA294" s="5">
        <f t="shared" ca="1" si="547"/>
        <v>0</v>
      </c>
      <c r="CB294" s="5">
        <f t="shared" ca="1" si="547"/>
        <v>0</v>
      </c>
      <c r="CC294" s="5">
        <f t="shared" ca="1" si="547"/>
        <v>0</v>
      </c>
      <c r="CD294" s="5">
        <f t="shared" ca="1" si="547"/>
        <v>0</v>
      </c>
      <c r="CE294" s="5">
        <f t="shared" ca="1" si="547"/>
        <v>0</v>
      </c>
      <c r="CF294" s="5">
        <f t="shared" ca="1" si="547"/>
        <v>0</v>
      </c>
    </row>
    <row r="295" spans="2:84" x14ac:dyDescent="0.3">
      <c r="B295" s="13">
        <f>ROW()</f>
        <v>295</v>
      </c>
      <c r="H295" s="1" t="str">
        <f t="shared" si="539"/>
        <v>Финпоток по финансовой деятельности</v>
      </c>
      <c r="I295" s="1" t="str">
        <f>I210</f>
        <v>Поступления овердрафта</v>
      </c>
      <c r="M295" s="53" t="s">
        <v>18</v>
      </c>
      <c r="P295" s="72" t="str">
        <f>Lists!$AI$9</f>
        <v>CF(+)</v>
      </c>
      <c r="U295" s="5">
        <f t="shared" ca="1" si="540"/>
        <v>16235813.445053734</v>
      </c>
      <c r="X295" s="108">
        <f t="shared" ref="X295" ca="1" si="548">X210</f>
        <v>0</v>
      </c>
      <c r="Y295" s="5">
        <f t="shared" ref="Y295:CF295" ca="1" si="549">Y210</f>
        <v>0</v>
      </c>
      <c r="Z295" s="5">
        <f t="shared" ca="1" si="549"/>
        <v>0</v>
      </c>
      <c r="AA295" s="5">
        <f t="shared" ca="1" si="549"/>
        <v>0</v>
      </c>
      <c r="AB295" s="5">
        <f t="shared" ca="1" si="549"/>
        <v>0</v>
      </c>
      <c r="AC295" s="5">
        <f t="shared" ca="1" si="549"/>
        <v>0</v>
      </c>
      <c r="AD295" s="5">
        <f t="shared" ca="1" si="549"/>
        <v>0</v>
      </c>
      <c r="AE295" s="5">
        <f t="shared" ca="1" si="549"/>
        <v>0</v>
      </c>
      <c r="AF295" s="5">
        <f t="shared" ca="1" si="549"/>
        <v>0</v>
      </c>
      <c r="AG295" s="5">
        <f t="shared" ca="1" si="549"/>
        <v>3991000</v>
      </c>
      <c r="AH295" s="5">
        <f t="shared" ca="1" si="549"/>
        <v>4084500</v>
      </c>
      <c r="AI295" s="5">
        <f t="shared" ca="1" si="549"/>
        <v>2604500</v>
      </c>
      <c r="AJ295" s="5">
        <f t="shared" ca="1" si="549"/>
        <v>1943840.4159733329</v>
      </c>
      <c r="AK295" s="5">
        <f t="shared" ca="1" si="549"/>
        <v>2031577.4254000005</v>
      </c>
      <c r="AL295" s="5">
        <f t="shared" ca="1" si="549"/>
        <v>1064908.7412900003</v>
      </c>
      <c r="AM295" s="5">
        <f t="shared" ca="1" si="549"/>
        <v>515486.86239039805</v>
      </c>
      <c r="AN295" s="5">
        <f t="shared" ca="1" si="549"/>
        <v>0</v>
      </c>
      <c r="AO295" s="5">
        <f t="shared" ca="1" si="549"/>
        <v>0</v>
      </c>
      <c r="AP295" s="5">
        <f t="shared" ca="1" si="549"/>
        <v>0</v>
      </c>
      <c r="AQ295" s="5">
        <f t="shared" ca="1" si="549"/>
        <v>0</v>
      </c>
      <c r="AR295" s="5">
        <f t="shared" ca="1" si="549"/>
        <v>0</v>
      </c>
      <c r="AS295" s="5">
        <f t="shared" ca="1" si="549"/>
        <v>0</v>
      </c>
      <c r="AT295" s="5">
        <f t="shared" ca="1" si="549"/>
        <v>0</v>
      </c>
      <c r="AU295" s="5">
        <f t="shared" ca="1" si="549"/>
        <v>0</v>
      </c>
      <c r="AV295" s="5">
        <f t="shared" ca="1" si="549"/>
        <v>0</v>
      </c>
      <c r="AW295" s="5">
        <f t="shared" ca="1" si="549"/>
        <v>0</v>
      </c>
      <c r="AX295" s="5">
        <f t="shared" ca="1" si="549"/>
        <v>0</v>
      </c>
      <c r="AY295" s="5">
        <f t="shared" ca="1" si="549"/>
        <v>0</v>
      </c>
      <c r="AZ295" s="5">
        <f t="shared" ca="1" si="549"/>
        <v>0</v>
      </c>
      <c r="BA295" s="5">
        <f t="shared" ca="1" si="549"/>
        <v>0</v>
      </c>
      <c r="BB295" s="5">
        <f t="shared" ca="1" si="549"/>
        <v>0</v>
      </c>
      <c r="BC295" s="5">
        <f t="shared" ca="1" si="549"/>
        <v>0</v>
      </c>
      <c r="BD295" s="5">
        <f t="shared" ca="1" si="549"/>
        <v>0</v>
      </c>
      <c r="BE295" s="5">
        <f t="shared" ca="1" si="549"/>
        <v>0</v>
      </c>
      <c r="BF295" s="5">
        <f t="shared" ca="1" si="549"/>
        <v>0</v>
      </c>
      <c r="BG295" s="5">
        <f t="shared" ca="1" si="549"/>
        <v>0</v>
      </c>
      <c r="BH295" s="5">
        <f t="shared" ca="1" si="549"/>
        <v>0</v>
      </c>
      <c r="BI295" s="5">
        <f t="shared" ca="1" si="549"/>
        <v>0</v>
      </c>
      <c r="BJ295" s="5">
        <f t="shared" ca="1" si="549"/>
        <v>0</v>
      </c>
      <c r="BK295" s="5">
        <f t="shared" ca="1" si="549"/>
        <v>0</v>
      </c>
      <c r="BL295" s="5">
        <f t="shared" ca="1" si="549"/>
        <v>0</v>
      </c>
      <c r="BM295" s="5">
        <f t="shared" ca="1" si="549"/>
        <v>0</v>
      </c>
      <c r="BN295" s="5">
        <f t="shared" ca="1" si="549"/>
        <v>0</v>
      </c>
      <c r="BO295" s="5">
        <f t="shared" ca="1" si="549"/>
        <v>0</v>
      </c>
      <c r="BP295" s="5">
        <f t="shared" ca="1" si="549"/>
        <v>0</v>
      </c>
      <c r="BQ295" s="5">
        <f t="shared" ca="1" si="549"/>
        <v>0</v>
      </c>
      <c r="BR295" s="5">
        <f t="shared" ca="1" si="549"/>
        <v>0</v>
      </c>
      <c r="BS295" s="5">
        <f t="shared" ca="1" si="549"/>
        <v>0</v>
      </c>
      <c r="BT295" s="5">
        <f t="shared" ca="1" si="549"/>
        <v>0</v>
      </c>
      <c r="BU295" s="5">
        <f t="shared" ca="1" si="549"/>
        <v>0</v>
      </c>
      <c r="BV295" s="5">
        <f t="shared" ca="1" si="549"/>
        <v>0</v>
      </c>
      <c r="BW295" s="5">
        <f t="shared" ca="1" si="549"/>
        <v>0</v>
      </c>
      <c r="BX295" s="5">
        <f t="shared" ca="1" si="549"/>
        <v>0</v>
      </c>
      <c r="BY295" s="5">
        <f t="shared" ca="1" si="549"/>
        <v>0</v>
      </c>
      <c r="BZ295" s="5">
        <f t="shared" ca="1" si="549"/>
        <v>0</v>
      </c>
      <c r="CA295" s="5">
        <f t="shared" ca="1" si="549"/>
        <v>0</v>
      </c>
      <c r="CB295" s="5">
        <f t="shared" ca="1" si="549"/>
        <v>0</v>
      </c>
      <c r="CC295" s="5">
        <f t="shared" ca="1" si="549"/>
        <v>0</v>
      </c>
      <c r="CD295" s="5">
        <f t="shared" ca="1" si="549"/>
        <v>0</v>
      </c>
      <c r="CE295" s="5">
        <f t="shared" ca="1" si="549"/>
        <v>0</v>
      </c>
      <c r="CF295" s="5">
        <f t="shared" ca="1" si="549"/>
        <v>0</v>
      </c>
    </row>
    <row r="296" spans="2:84" x14ac:dyDescent="0.3">
      <c r="B296" s="13">
        <f>ROW()</f>
        <v>296</v>
      </c>
      <c r="H296" s="1" t="str">
        <f t="shared" si="539"/>
        <v>Финпоток по финансовой деятельности</v>
      </c>
      <c r="I296" s="1" t="s">
        <v>361</v>
      </c>
      <c r="M296" s="53" t="s">
        <v>18</v>
      </c>
      <c r="P296" s="72" t="str">
        <f>Lists!$AI$10</f>
        <v>CF(-)</v>
      </c>
      <c r="U296" s="5">
        <f t="shared" ca="1" si="540"/>
        <v>257870000</v>
      </c>
      <c r="X296" s="108">
        <f ca="1">X227</f>
        <v>39306000</v>
      </c>
      <c r="Y296" s="5">
        <f t="shared" ref="Y296:CF296" ca="1" si="550">Y227</f>
        <v>38492000</v>
      </c>
      <c r="Z296" s="5">
        <f t="shared" ca="1" si="550"/>
        <v>37467000</v>
      </c>
      <c r="AA296" s="5">
        <f t="shared" ca="1" si="550"/>
        <v>35303000</v>
      </c>
      <c r="AB296" s="5">
        <f t="shared" ca="1" si="550"/>
        <v>31708000</v>
      </c>
      <c r="AC296" s="5">
        <f t="shared" ca="1" si="550"/>
        <v>28113000</v>
      </c>
      <c r="AD296" s="5">
        <f t="shared" ca="1" si="550"/>
        <v>24441500</v>
      </c>
      <c r="AE296" s="5">
        <f t="shared" ca="1" si="550"/>
        <v>15827000</v>
      </c>
      <c r="AF296" s="5">
        <f t="shared" ca="1" si="550"/>
        <v>7212500</v>
      </c>
      <c r="AG296" s="5">
        <f t="shared" ca="1" si="550"/>
        <v>0</v>
      </c>
      <c r="AH296" s="5">
        <f t="shared" ca="1" si="550"/>
        <v>0</v>
      </c>
      <c r="AI296" s="5">
        <f t="shared" ca="1" si="550"/>
        <v>0</v>
      </c>
      <c r="AJ296" s="5">
        <f t="shared" ca="1" si="550"/>
        <v>0</v>
      </c>
      <c r="AK296" s="5">
        <f t="shared" ca="1" si="550"/>
        <v>0</v>
      </c>
      <c r="AL296" s="5">
        <f t="shared" ca="1" si="550"/>
        <v>0</v>
      </c>
      <c r="AM296" s="5">
        <f t="shared" ca="1" si="550"/>
        <v>0</v>
      </c>
      <c r="AN296" s="5">
        <f t="shared" ca="1" si="550"/>
        <v>0</v>
      </c>
      <c r="AO296" s="5">
        <f t="shared" ca="1" si="550"/>
        <v>0</v>
      </c>
      <c r="AP296" s="5">
        <f t="shared" ca="1" si="550"/>
        <v>0</v>
      </c>
      <c r="AQ296" s="5">
        <f t="shared" ca="1" si="550"/>
        <v>0</v>
      </c>
      <c r="AR296" s="5">
        <f t="shared" ca="1" si="550"/>
        <v>2.3283064365386963E-10</v>
      </c>
      <c r="AS296" s="5">
        <f t="shared" ca="1" si="550"/>
        <v>2.3283064365386963E-10</v>
      </c>
      <c r="AT296" s="5">
        <f t="shared" ca="1" si="550"/>
        <v>0</v>
      </c>
      <c r="AU296" s="5">
        <f t="shared" ca="1" si="550"/>
        <v>0</v>
      </c>
      <c r="AV296" s="5">
        <f t="shared" ca="1" si="550"/>
        <v>0</v>
      </c>
      <c r="AW296" s="5">
        <f t="shared" ca="1" si="550"/>
        <v>0</v>
      </c>
      <c r="AX296" s="5">
        <f t="shared" ca="1" si="550"/>
        <v>0</v>
      </c>
      <c r="AY296" s="5">
        <f t="shared" ca="1" si="550"/>
        <v>0</v>
      </c>
      <c r="AZ296" s="5">
        <f t="shared" ca="1" si="550"/>
        <v>0</v>
      </c>
      <c r="BA296" s="5">
        <f t="shared" ca="1" si="550"/>
        <v>0</v>
      </c>
      <c r="BB296" s="5">
        <f t="shared" ca="1" si="550"/>
        <v>0</v>
      </c>
      <c r="BC296" s="5">
        <f t="shared" ca="1" si="550"/>
        <v>0</v>
      </c>
      <c r="BD296" s="5">
        <f t="shared" ca="1" si="550"/>
        <v>0</v>
      </c>
      <c r="BE296" s="5">
        <f t="shared" ca="1" si="550"/>
        <v>0</v>
      </c>
      <c r="BF296" s="5">
        <f t="shared" ca="1" si="550"/>
        <v>0</v>
      </c>
      <c r="BG296" s="5">
        <f t="shared" ca="1" si="550"/>
        <v>0</v>
      </c>
      <c r="BH296" s="5">
        <f t="shared" ca="1" si="550"/>
        <v>0</v>
      </c>
      <c r="BI296" s="5">
        <f t="shared" ca="1" si="550"/>
        <v>0</v>
      </c>
      <c r="BJ296" s="5">
        <f t="shared" ca="1" si="550"/>
        <v>0</v>
      </c>
      <c r="BK296" s="5">
        <f t="shared" ca="1" si="550"/>
        <v>0</v>
      </c>
      <c r="BL296" s="5">
        <f t="shared" ca="1" si="550"/>
        <v>0</v>
      </c>
      <c r="BM296" s="5">
        <f t="shared" ca="1" si="550"/>
        <v>0</v>
      </c>
      <c r="BN296" s="5">
        <f t="shared" ca="1" si="550"/>
        <v>0</v>
      </c>
      <c r="BO296" s="5">
        <f t="shared" ca="1" si="550"/>
        <v>0</v>
      </c>
      <c r="BP296" s="5">
        <f t="shared" ca="1" si="550"/>
        <v>0</v>
      </c>
      <c r="BQ296" s="5">
        <f t="shared" ca="1" si="550"/>
        <v>0</v>
      </c>
      <c r="BR296" s="5">
        <f t="shared" ca="1" si="550"/>
        <v>0</v>
      </c>
      <c r="BS296" s="5">
        <f t="shared" ca="1" si="550"/>
        <v>0</v>
      </c>
      <c r="BT296" s="5">
        <f t="shared" ca="1" si="550"/>
        <v>0</v>
      </c>
      <c r="BU296" s="5">
        <f t="shared" ca="1" si="550"/>
        <v>0</v>
      </c>
      <c r="BV296" s="5">
        <f t="shared" ca="1" si="550"/>
        <v>0</v>
      </c>
      <c r="BW296" s="5">
        <f t="shared" ca="1" si="550"/>
        <v>0</v>
      </c>
      <c r="BX296" s="5">
        <f t="shared" ca="1" si="550"/>
        <v>0</v>
      </c>
      <c r="BY296" s="5">
        <f t="shared" ca="1" si="550"/>
        <v>0</v>
      </c>
      <c r="BZ296" s="5">
        <f t="shared" ca="1" si="550"/>
        <v>0</v>
      </c>
      <c r="CA296" s="5">
        <f t="shared" ca="1" si="550"/>
        <v>0</v>
      </c>
      <c r="CB296" s="5">
        <f t="shared" ca="1" si="550"/>
        <v>0</v>
      </c>
      <c r="CC296" s="5">
        <f t="shared" ca="1" si="550"/>
        <v>0</v>
      </c>
      <c r="CD296" s="5">
        <f t="shared" ca="1" si="550"/>
        <v>0</v>
      </c>
      <c r="CE296" s="5">
        <f t="shared" ca="1" si="550"/>
        <v>0</v>
      </c>
      <c r="CF296" s="5">
        <f t="shared" ca="1" si="550"/>
        <v>0</v>
      </c>
    </row>
    <row r="297" spans="2:84" x14ac:dyDescent="0.3">
      <c r="B297" s="13">
        <f>ROW()</f>
        <v>297</v>
      </c>
      <c r="H297" s="1" t="str">
        <f t="shared" si="539"/>
        <v>Финпоток по финансовой деятельности</v>
      </c>
      <c r="I297" s="1" t="s">
        <v>359</v>
      </c>
      <c r="M297" s="53" t="s">
        <v>18</v>
      </c>
      <c r="P297" s="72" t="str">
        <f>Lists!$AI$10</f>
        <v>CF(-)</v>
      </c>
      <c r="U297" s="5">
        <f t="shared" ca="1" si="540"/>
        <v>0</v>
      </c>
      <c r="X297" s="108">
        <f ca="1">X163</f>
        <v>0</v>
      </c>
      <c r="Y297" s="5">
        <f t="shared" ref="Y297:CF297" ca="1" si="551">Y163</f>
        <v>0</v>
      </c>
      <c r="Z297" s="5">
        <f t="shared" ca="1" si="551"/>
        <v>0</v>
      </c>
      <c r="AA297" s="5">
        <f t="shared" ca="1" si="551"/>
        <v>0</v>
      </c>
      <c r="AB297" s="5">
        <f t="shared" ca="1" si="551"/>
        <v>0</v>
      </c>
      <c r="AC297" s="5">
        <f t="shared" ca="1" si="551"/>
        <v>0</v>
      </c>
      <c r="AD297" s="5">
        <f t="shared" ca="1" si="551"/>
        <v>0</v>
      </c>
      <c r="AE297" s="5">
        <f t="shared" ca="1" si="551"/>
        <v>0</v>
      </c>
      <c r="AF297" s="5">
        <f t="shared" ca="1" si="551"/>
        <v>0</v>
      </c>
      <c r="AG297" s="5">
        <f t="shared" ca="1" si="551"/>
        <v>0</v>
      </c>
      <c r="AH297" s="5">
        <f t="shared" ca="1" si="551"/>
        <v>0</v>
      </c>
      <c r="AI297" s="5">
        <f t="shared" ca="1" si="551"/>
        <v>0</v>
      </c>
      <c r="AJ297" s="5">
        <f t="shared" ca="1" si="551"/>
        <v>0</v>
      </c>
      <c r="AK297" s="5">
        <f t="shared" ca="1" si="551"/>
        <v>0</v>
      </c>
      <c r="AL297" s="5">
        <f t="shared" ca="1" si="551"/>
        <v>0</v>
      </c>
      <c r="AM297" s="5">
        <f t="shared" ca="1" si="551"/>
        <v>0</v>
      </c>
      <c r="AN297" s="5">
        <f t="shared" ca="1" si="551"/>
        <v>0</v>
      </c>
      <c r="AO297" s="5">
        <f t="shared" ca="1" si="551"/>
        <v>0</v>
      </c>
      <c r="AP297" s="5">
        <f t="shared" ca="1" si="551"/>
        <v>0</v>
      </c>
      <c r="AQ297" s="5">
        <f t="shared" ca="1" si="551"/>
        <v>0</v>
      </c>
      <c r="AR297" s="5">
        <f t="shared" ca="1" si="551"/>
        <v>0</v>
      </c>
      <c r="AS297" s="5">
        <f t="shared" ca="1" si="551"/>
        <v>0</v>
      </c>
      <c r="AT297" s="5">
        <f t="shared" ca="1" si="551"/>
        <v>0</v>
      </c>
      <c r="AU297" s="5">
        <f t="shared" ca="1" si="551"/>
        <v>0</v>
      </c>
      <c r="AV297" s="5">
        <f t="shared" ca="1" si="551"/>
        <v>0</v>
      </c>
      <c r="AW297" s="5">
        <f t="shared" ca="1" si="551"/>
        <v>0</v>
      </c>
      <c r="AX297" s="5">
        <f t="shared" ca="1" si="551"/>
        <v>0</v>
      </c>
      <c r="AY297" s="5">
        <f t="shared" ca="1" si="551"/>
        <v>0</v>
      </c>
      <c r="AZ297" s="5">
        <f t="shared" ca="1" si="551"/>
        <v>0</v>
      </c>
      <c r="BA297" s="5">
        <f t="shared" ca="1" si="551"/>
        <v>0</v>
      </c>
      <c r="BB297" s="5">
        <f t="shared" ca="1" si="551"/>
        <v>0</v>
      </c>
      <c r="BC297" s="5">
        <f t="shared" ca="1" si="551"/>
        <v>0</v>
      </c>
      <c r="BD297" s="5">
        <f t="shared" ca="1" si="551"/>
        <v>0</v>
      </c>
      <c r="BE297" s="5">
        <f t="shared" ca="1" si="551"/>
        <v>0</v>
      </c>
      <c r="BF297" s="5">
        <f t="shared" ca="1" si="551"/>
        <v>0</v>
      </c>
      <c r="BG297" s="5">
        <f t="shared" ca="1" si="551"/>
        <v>0</v>
      </c>
      <c r="BH297" s="5">
        <f t="shared" ca="1" si="551"/>
        <v>0</v>
      </c>
      <c r="BI297" s="5">
        <f t="shared" ca="1" si="551"/>
        <v>0</v>
      </c>
      <c r="BJ297" s="5">
        <f t="shared" ca="1" si="551"/>
        <v>0</v>
      </c>
      <c r="BK297" s="5">
        <f t="shared" ca="1" si="551"/>
        <v>0</v>
      </c>
      <c r="BL297" s="5">
        <f t="shared" ca="1" si="551"/>
        <v>0</v>
      </c>
      <c r="BM297" s="5">
        <f t="shared" ca="1" si="551"/>
        <v>0</v>
      </c>
      <c r="BN297" s="5">
        <f t="shared" ca="1" si="551"/>
        <v>0</v>
      </c>
      <c r="BO297" s="5">
        <f t="shared" ca="1" si="551"/>
        <v>0</v>
      </c>
      <c r="BP297" s="5">
        <f t="shared" ca="1" si="551"/>
        <v>0</v>
      </c>
      <c r="BQ297" s="5">
        <f t="shared" ca="1" si="551"/>
        <v>0</v>
      </c>
      <c r="BR297" s="5">
        <f t="shared" ca="1" si="551"/>
        <v>0</v>
      </c>
      <c r="BS297" s="5">
        <f t="shared" ca="1" si="551"/>
        <v>0</v>
      </c>
      <c r="BT297" s="5">
        <f t="shared" ca="1" si="551"/>
        <v>0</v>
      </c>
      <c r="BU297" s="5">
        <f t="shared" ca="1" si="551"/>
        <v>0</v>
      </c>
      <c r="BV297" s="5">
        <f t="shared" ca="1" si="551"/>
        <v>0</v>
      </c>
      <c r="BW297" s="5">
        <f t="shared" ca="1" si="551"/>
        <v>0</v>
      </c>
      <c r="BX297" s="5">
        <f t="shared" ca="1" si="551"/>
        <v>0</v>
      </c>
      <c r="BY297" s="5">
        <f t="shared" ca="1" si="551"/>
        <v>0</v>
      </c>
      <c r="BZ297" s="5">
        <f t="shared" ca="1" si="551"/>
        <v>0</v>
      </c>
      <c r="CA297" s="5">
        <f t="shared" ca="1" si="551"/>
        <v>0</v>
      </c>
      <c r="CB297" s="5">
        <f t="shared" ca="1" si="551"/>
        <v>0</v>
      </c>
      <c r="CC297" s="5">
        <f t="shared" ca="1" si="551"/>
        <v>0</v>
      </c>
      <c r="CD297" s="5">
        <f t="shared" ca="1" si="551"/>
        <v>0</v>
      </c>
      <c r="CE297" s="5">
        <f t="shared" ca="1" si="551"/>
        <v>0</v>
      </c>
      <c r="CF297" s="5">
        <f t="shared" ca="1" si="551"/>
        <v>0</v>
      </c>
    </row>
    <row r="298" spans="2:84" x14ac:dyDescent="0.3">
      <c r="B298" s="13">
        <f>ROW()</f>
        <v>298</v>
      </c>
      <c r="H298" s="1" t="str">
        <f t="shared" si="539"/>
        <v>Финпоток по финансовой деятельности</v>
      </c>
      <c r="I298" s="1" t="str">
        <f>I211</f>
        <v>Возвраты овердрафта</v>
      </c>
      <c r="M298" s="53" t="s">
        <v>18</v>
      </c>
      <c r="P298" s="72" t="str">
        <f>Lists!$AI$10</f>
        <v>CF(-)</v>
      </c>
      <c r="U298" s="5">
        <f t="shared" ca="1" si="540"/>
        <v>16235813.445053734</v>
      </c>
      <c r="X298" s="108">
        <f>X211</f>
        <v>0</v>
      </c>
      <c r="Y298" s="5">
        <f t="shared" ref="Y298:CF298" ca="1" si="552">Y211</f>
        <v>0</v>
      </c>
      <c r="Z298" s="5">
        <f t="shared" ca="1" si="552"/>
        <v>0</v>
      </c>
      <c r="AA298" s="5">
        <f t="shared" ca="1" si="552"/>
        <v>0</v>
      </c>
      <c r="AB298" s="5">
        <f t="shared" ca="1" si="552"/>
        <v>0</v>
      </c>
      <c r="AC298" s="5">
        <f t="shared" ca="1" si="552"/>
        <v>0</v>
      </c>
      <c r="AD298" s="5">
        <f t="shared" ca="1" si="552"/>
        <v>0</v>
      </c>
      <c r="AE298" s="5">
        <f t="shared" ca="1" si="552"/>
        <v>0</v>
      </c>
      <c r="AF298" s="5">
        <f t="shared" ca="1" si="552"/>
        <v>0</v>
      </c>
      <c r="AG298" s="5">
        <f t="shared" ca="1" si="552"/>
        <v>0</v>
      </c>
      <c r="AH298" s="5">
        <f t="shared" ca="1" si="552"/>
        <v>0</v>
      </c>
      <c r="AI298" s="5">
        <f t="shared" ca="1" si="552"/>
        <v>0</v>
      </c>
      <c r="AJ298" s="5">
        <f t="shared" ca="1" si="552"/>
        <v>0</v>
      </c>
      <c r="AK298" s="5">
        <f t="shared" ca="1" si="552"/>
        <v>0</v>
      </c>
      <c r="AL298" s="5">
        <f t="shared" ca="1" si="552"/>
        <v>0</v>
      </c>
      <c r="AM298" s="5">
        <f t="shared" ca="1" si="552"/>
        <v>0</v>
      </c>
      <c r="AN298" s="5">
        <f t="shared" ca="1" si="552"/>
        <v>0</v>
      </c>
      <c r="AO298" s="5">
        <f t="shared" ca="1" si="552"/>
        <v>0</v>
      </c>
      <c r="AP298" s="5">
        <f t="shared" ca="1" si="552"/>
        <v>164456.24900740269</v>
      </c>
      <c r="AQ298" s="5">
        <f t="shared" ca="1" si="552"/>
        <v>1551450.3809706641</v>
      </c>
      <c r="AR298" s="5">
        <f t="shared" ca="1" si="552"/>
        <v>2285634.4421041058</v>
      </c>
      <c r="AS298" s="5">
        <f t="shared" ca="1" si="552"/>
        <v>2126928.1177230855</v>
      </c>
      <c r="AT298" s="5">
        <f t="shared" ca="1" si="552"/>
        <v>2882695.2435800461</v>
      </c>
      <c r="AU298" s="5">
        <f t="shared" ca="1" si="552"/>
        <v>3526557.414612249</v>
      </c>
      <c r="AV298" s="5">
        <f t="shared" ca="1" si="552"/>
        <v>2639088.1328576738</v>
      </c>
      <c r="AW298" s="5">
        <f t="shared" ca="1" si="552"/>
        <v>1059003.4641985069</v>
      </c>
      <c r="AX298" s="5">
        <f t="shared" ca="1" si="552"/>
        <v>0</v>
      </c>
      <c r="AY298" s="5">
        <f t="shared" ca="1" si="552"/>
        <v>0</v>
      </c>
      <c r="AZ298" s="5">
        <f t="shared" ca="1" si="552"/>
        <v>0</v>
      </c>
      <c r="BA298" s="5">
        <f t="shared" ca="1" si="552"/>
        <v>0</v>
      </c>
      <c r="BB298" s="5">
        <f t="shared" ca="1" si="552"/>
        <v>0</v>
      </c>
      <c r="BC298" s="5">
        <f t="shared" ca="1" si="552"/>
        <v>0</v>
      </c>
      <c r="BD298" s="5">
        <f t="shared" ca="1" si="552"/>
        <v>0</v>
      </c>
      <c r="BE298" s="5">
        <f t="shared" ca="1" si="552"/>
        <v>0</v>
      </c>
      <c r="BF298" s="5">
        <f t="shared" ca="1" si="552"/>
        <v>0</v>
      </c>
      <c r="BG298" s="5">
        <f t="shared" ca="1" si="552"/>
        <v>0</v>
      </c>
      <c r="BH298" s="5">
        <f t="shared" ca="1" si="552"/>
        <v>0</v>
      </c>
      <c r="BI298" s="5">
        <f t="shared" ca="1" si="552"/>
        <v>0</v>
      </c>
      <c r="BJ298" s="5">
        <f t="shared" ca="1" si="552"/>
        <v>0</v>
      </c>
      <c r="BK298" s="5">
        <f t="shared" ca="1" si="552"/>
        <v>0</v>
      </c>
      <c r="BL298" s="5">
        <f t="shared" ca="1" si="552"/>
        <v>0</v>
      </c>
      <c r="BM298" s="5">
        <f t="shared" ca="1" si="552"/>
        <v>0</v>
      </c>
      <c r="BN298" s="5">
        <f t="shared" ca="1" si="552"/>
        <v>0</v>
      </c>
      <c r="BO298" s="5">
        <f t="shared" ca="1" si="552"/>
        <v>0</v>
      </c>
      <c r="BP298" s="5">
        <f t="shared" ca="1" si="552"/>
        <v>0</v>
      </c>
      <c r="BQ298" s="5">
        <f t="shared" ca="1" si="552"/>
        <v>0</v>
      </c>
      <c r="BR298" s="5">
        <f t="shared" ca="1" si="552"/>
        <v>0</v>
      </c>
      <c r="BS298" s="5">
        <f t="shared" ca="1" si="552"/>
        <v>0</v>
      </c>
      <c r="BT298" s="5">
        <f t="shared" ca="1" si="552"/>
        <v>0</v>
      </c>
      <c r="BU298" s="5">
        <f t="shared" ca="1" si="552"/>
        <v>0</v>
      </c>
      <c r="BV298" s="5">
        <f t="shared" ca="1" si="552"/>
        <v>0</v>
      </c>
      <c r="BW298" s="5">
        <f t="shared" ca="1" si="552"/>
        <v>0</v>
      </c>
      <c r="BX298" s="5">
        <f t="shared" ca="1" si="552"/>
        <v>0</v>
      </c>
      <c r="BY298" s="5">
        <f t="shared" ca="1" si="552"/>
        <v>0</v>
      </c>
      <c r="BZ298" s="5">
        <f t="shared" ca="1" si="552"/>
        <v>0</v>
      </c>
      <c r="CA298" s="5">
        <f t="shared" ca="1" si="552"/>
        <v>0</v>
      </c>
      <c r="CB298" s="5">
        <f t="shared" ca="1" si="552"/>
        <v>0</v>
      </c>
      <c r="CC298" s="5">
        <f t="shared" ca="1" si="552"/>
        <v>0</v>
      </c>
      <c r="CD298" s="5">
        <f t="shared" ca="1" si="552"/>
        <v>0</v>
      </c>
      <c r="CE298" s="5">
        <f t="shared" ca="1" si="552"/>
        <v>0</v>
      </c>
      <c r="CF298" s="5">
        <f t="shared" ca="1" si="552"/>
        <v>0</v>
      </c>
    </row>
    <row r="299" spans="2:84" x14ac:dyDescent="0.3">
      <c r="B299" s="13">
        <f>ROW()</f>
        <v>299</v>
      </c>
      <c r="H299" s="1" t="str">
        <f t="shared" si="539"/>
        <v>Финпоток по финансовой деятельности</v>
      </c>
      <c r="I299" s="1" t="s">
        <v>360</v>
      </c>
      <c r="M299" s="53" t="s">
        <v>18</v>
      </c>
      <c r="P299" s="72" t="str">
        <f>Lists!$AI$9</f>
        <v>CF(+)</v>
      </c>
      <c r="U299" s="5">
        <f t="shared" ca="1" si="540"/>
        <v>257870000</v>
      </c>
      <c r="X299" s="108">
        <f ca="1">X227</f>
        <v>39306000</v>
      </c>
      <c r="Y299" s="5">
        <f t="shared" ref="Y299:CF299" ca="1" si="553">Y227</f>
        <v>38492000</v>
      </c>
      <c r="Z299" s="5">
        <f t="shared" ca="1" si="553"/>
        <v>37467000</v>
      </c>
      <c r="AA299" s="5">
        <f t="shared" ca="1" si="553"/>
        <v>35303000</v>
      </c>
      <c r="AB299" s="5">
        <f t="shared" ca="1" si="553"/>
        <v>31708000</v>
      </c>
      <c r="AC299" s="5">
        <f t="shared" ca="1" si="553"/>
        <v>28113000</v>
      </c>
      <c r="AD299" s="5">
        <f t="shared" ca="1" si="553"/>
        <v>24441500</v>
      </c>
      <c r="AE299" s="5">
        <f t="shared" ca="1" si="553"/>
        <v>15827000</v>
      </c>
      <c r="AF299" s="5">
        <f t="shared" ca="1" si="553"/>
        <v>7212500</v>
      </c>
      <c r="AG299" s="5">
        <f t="shared" ca="1" si="553"/>
        <v>0</v>
      </c>
      <c r="AH299" s="5">
        <f t="shared" ca="1" si="553"/>
        <v>0</v>
      </c>
      <c r="AI299" s="5">
        <f t="shared" ca="1" si="553"/>
        <v>0</v>
      </c>
      <c r="AJ299" s="5">
        <f t="shared" ca="1" si="553"/>
        <v>0</v>
      </c>
      <c r="AK299" s="5">
        <f t="shared" ca="1" si="553"/>
        <v>0</v>
      </c>
      <c r="AL299" s="5">
        <f t="shared" ca="1" si="553"/>
        <v>0</v>
      </c>
      <c r="AM299" s="5">
        <f t="shared" ca="1" si="553"/>
        <v>0</v>
      </c>
      <c r="AN299" s="5">
        <f t="shared" ca="1" si="553"/>
        <v>0</v>
      </c>
      <c r="AO299" s="5">
        <f t="shared" ca="1" si="553"/>
        <v>0</v>
      </c>
      <c r="AP299" s="5">
        <f t="shared" ca="1" si="553"/>
        <v>0</v>
      </c>
      <c r="AQ299" s="5">
        <f t="shared" ca="1" si="553"/>
        <v>0</v>
      </c>
      <c r="AR299" s="5">
        <f t="shared" ca="1" si="553"/>
        <v>2.3283064365386963E-10</v>
      </c>
      <c r="AS299" s="5">
        <f t="shared" ca="1" si="553"/>
        <v>2.3283064365386963E-10</v>
      </c>
      <c r="AT299" s="5">
        <f t="shared" ca="1" si="553"/>
        <v>0</v>
      </c>
      <c r="AU299" s="5">
        <f t="shared" ca="1" si="553"/>
        <v>0</v>
      </c>
      <c r="AV299" s="5">
        <f t="shared" ca="1" si="553"/>
        <v>0</v>
      </c>
      <c r="AW299" s="5">
        <f t="shared" ca="1" si="553"/>
        <v>0</v>
      </c>
      <c r="AX299" s="5">
        <f t="shared" ca="1" si="553"/>
        <v>0</v>
      </c>
      <c r="AY299" s="5">
        <f t="shared" ca="1" si="553"/>
        <v>0</v>
      </c>
      <c r="AZ299" s="5">
        <f t="shared" ca="1" si="553"/>
        <v>0</v>
      </c>
      <c r="BA299" s="5">
        <f t="shared" ca="1" si="553"/>
        <v>0</v>
      </c>
      <c r="BB299" s="5">
        <f t="shared" ca="1" si="553"/>
        <v>0</v>
      </c>
      <c r="BC299" s="5">
        <f t="shared" ca="1" si="553"/>
        <v>0</v>
      </c>
      <c r="BD299" s="5">
        <f t="shared" ca="1" si="553"/>
        <v>0</v>
      </c>
      <c r="BE299" s="5">
        <f t="shared" ca="1" si="553"/>
        <v>0</v>
      </c>
      <c r="BF299" s="5">
        <f t="shared" ca="1" si="553"/>
        <v>0</v>
      </c>
      <c r="BG299" s="5">
        <f t="shared" ca="1" si="553"/>
        <v>0</v>
      </c>
      <c r="BH299" s="5">
        <f t="shared" ca="1" si="553"/>
        <v>0</v>
      </c>
      <c r="BI299" s="5">
        <f t="shared" ca="1" si="553"/>
        <v>0</v>
      </c>
      <c r="BJ299" s="5">
        <f t="shared" ca="1" si="553"/>
        <v>0</v>
      </c>
      <c r="BK299" s="5">
        <f t="shared" ca="1" si="553"/>
        <v>0</v>
      </c>
      <c r="BL299" s="5">
        <f t="shared" ca="1" si="553"/>
        <v>0</v>
      </c>
      <c r="BM299" s="5">
        <f t="shared" ca="1" si="553"/>
        <v>0</v>
      </c>
      <c r="BN299" s="5">
        <f t="shared" ca="1" si="553"/>
        <v>0</v>
      </c>
      <c r="BO299" s="5">
        <f t="shared" ca="1" si="553"/>
        <v>0</v>
      </c>
      <c r="BP299" s="5">
        <f t="shared" ca="1" si="553"/>
        <v>0</v>
      </c>
      <c r="BQ299" s="5">
        <f t="shared" ca="1" si="553"/>
        <v>0</v>
      </c>
      <c r="BR299" s="5">
        <f t="shared" ca="1" si="553"/>
        <v>0</v>
      </c>
      <c r="BS299" s="5">
        <f t="shared" ca="1" si="553"/>
        <v>0</v>
      </c>
      <c r="BT299" s="5">
        <f t="shared" ca="1" si="553"/>
        <v>0</v>
      </c>
      <c r="BU299" s="5">
        <f t="shared" ca="1" si="553"/>
        <v>0</v>
      </c>
      <c r="BV299" s="5">
        <f t="shared" ca="1" si="553"/>
        <v>0</v>
      </c>
      <c r="BW299" s="5">
        <f t="shared" ca="1" si="553"/>
        <v>0</v>
      </c>
      <c r="BX299" s="5">
        <f t="shared" ca="1" si="553"/>
        <v>0</v>
      </c>
      <c r="BY299" s="5">
        <f t="shared" ca="1" si="553"/>
        <v>0</v>
      </c>
      <c r="BZ299" s="5">
        <f t="shared" ca="1" si="553"/>
        <v>0</v>
      </c>
      <c r="CA299" s="5">
        <f t="shared" ca="1" si="553"/>
        <v>0</v>
      </c>
      <c r="CB299" s="5">
        <f t="shared" ca="1" si="553"/>
        <v>0</v>
      </c>
      <c r="CC299" s="5">
        <f t="shared" ca="1" si="553"/>
        <v>0</v>
      </c>
      <c r="CD299" s="5">
        <f t="shared" ca="1" si="553"/>
        <v>0</v>
      </c>
      <c r="CE299" s="5">
        <f t="shared" ca="1" si="553"/>
        <v>0</v>
      </c>
      <c r="CF299" s="5">
        <f t="shared" ca="1" si="553"/>
        <v>0</v>
      </c>
    </row>
    <row r="300" spans="2:84" x14ac:dyDescent="0.3">
      <c r="B300" s="13">
        <f>ROW()</f>
        <v>300</v>
      </c>
      <c r="H300" s="1" t="str">
        <f t="shared" si="539"/>
        <v>Финпоток по финансовой деятельности</v>
      </c>
      <c r="I300" s="1" t="str">
        <f>H231</f>
        <v>Размещение резервов на депозитах</v>
      </c>
      <c r="M300" s="53" t="s">
        <v>18</v>
      </c>
      <c r="P300" s="72" t="str">
        <f>Lists!$AI$10</f>
        <v>CF(-)</v>
      </c>
      <c r="U300" s="5">
        <f t="shared" ca="1" si="540"/>
        <v>0</v>
      </c>
      <c r="X300" s="108">
        <f ca="1">X231</f>
        <v>0</v>
      </c>
      <c r="Y300" s="5">
        <f t="shared" ref="Y300:CF300" ca="1" si="554">Y231</f>
        <v>0</v>
      </c>
      <c r="Z300" s="5">
        <f t="shared" ca="1" si="554"/>
        <v>0</v>
      </c>
      <c r="AA300" s="5">
        <f t="shared" ca="1" si="554"/>
        <v>0</v>
      </c>
      <c r="AB300" s="5">
        <f t="shared" ca="1" si="554"/>
        <v>0</v>
      </c>
      <c r="AC300" s="5">
        <f t="shared" ca="1" si="554"/>
        <v>0</v>
      </c>
      <c r="AD300" s="5">
        <f t="shared" ca="1" si="554"/>
        <v>0</v>
      </c>
      <c r="AE300" s="5">
        <f t="shared" ca="1" si="554"/>
        <v>0</v>
      </c>
      <c r="AF300" s="5">
        <f t="shared" ca="1" si="554"/>
        <v>0</v>
      </c>
      <c r="AG300" s="5">
        <f t="shared" ca="1" si="554"/>
        <v>0</v>
      </c>
      <c r="AH300" s="5">
        <f t="shared" ca="1" si="554"/>
        <v>0</v>
      </c>
      <c r="AI300" s="5">
        <f t="shared" ca="1" si="554"/>
        <v>0</v>
      </c>
      <c r="AJ300" s="5">
        <f t="shared" ca="1" si="554"/>
        <v>0</v>
      </c>
      <c r="AK300" s="5">
        <f t="shared" ca="1" si="554"/>
        <v>0</v>
      </c>
      <c r="AL300" s="5">
        <f t="shared" ca="1" si="554"/>
        <v>0</v>
      </c>
      <c r="AM300" s="5">
        <f t="shared" ca="1" si="554"/>
        <v>0</v>
      </c>
      <c r="AN300" s="5">
        <f t="shared" ca="1" si="554"/>
        <v>0</v>
      </c>
      <c r="AO300" s="5">
        <f t="shared" ca="1" si="554"/>
        <v>0</v>
      </c>
      <c r="AP300" s="5">
        <f t="shared" ca="1" si="554"/>
        <v>0</v>
      </c>
      <c r="AQ300" s="5">
        <f t="shared" ca="1" si="554"/>
        <v>0</v>
      </c>
      <c r="AR300" s="5">
        <f t="shared" ca="1" si="554"/>
        <v>0</v>
      </c>
      <c r="AS300" s="5">
        <f t="shared" ca="1" si="554"/>
        <v>0</v>
      </c>
      <c r="AT300" s="5">
        <f t="shared" ca="1" si="554"/>
        <v>0</v>
      </c>
      <c r="AU300" s="5">
        <f t="shared" ca="1" si="554"/>
        <v>0</v>
      </c>
      <c r="AV300" s="5">
        <f t="shared" ca="1" si="554"/>
        <v>0</v>
      </c>
      <c r="AW300" s="5">
        <f t="shared" ca="1" si="554"/>
        <v>0</v>
      </c>
      <c r="AX300" s="5">
        <f t="shared" ca="1" si="554"/>
        <v>0</v>
      </c>
      <c r="AY300" s="5">
        <f t="shared" ca="1" si="554"/>
        <v>0</v>
      </c>
      <c r="AZ300" s="5">
        <f t="shared" ca="1" si="554"/>
        <v>0</v>
      </c>
      <c r="BA300" s="5">
        <f t="shared" ca="1" si="554"/>
        <v>0</v>
      </c>
      <c r="BB300" s="5">
        <f t="shared" ca="1" si="554"/>
        <v>0</v>
      </c>
      <c r="BC300" s="5">
        <f t="shared" ca="1" si="554"/>
        <v>0</v>
      </c>
      <c r="BD300" s="5">
        <f t="shared" ca="1" si="554"/>
        <v>0</v>
      </c>
      <c r="BE300" s="5">
        <f t="shared" ca="1" si="554"/>
        <v>0</v>
      </c>
      <c r="BF300" s="5">
        <f t="shared" ca="1" si="554"/>
        <v>0</v>
      </c>
      <c r="BG300" s="5">
        <f t="shared" ca="1" si="554"/>
        <v>0</v>
      </c>
      <c r="BH300" s="5">
        <f t="shared" ca="1" si="554"/>
        <v>0</v>
      </c>
      <c r="BI300" s="5">
        <f t="shared" ca="1" si="554"/>
        <v>0</v>
      </c>
      <c r="BJ300" s="5">
        <f t="shared" ca="1" si="554"/>
        <v>0</v>
      </c>
      <c r="BK300" s="5">
        <f t="shared" ca="1" si="554"/>
        <v>0</v>
      </c>
      <c r="BL300" s="5">
        <f t="shared" ca="1" si="554"/>
        <v>0</v>
      </c>
      <c r="BM300" s="5">
        <f t="shared" ca="1" si="554"/>
        <v>0</v>
      </c>
      <c r="BN300" s="5">
        <f t="shared" ca="1" si="554"/>
        <v>0</v>
      </c>
      <c r="BO300" s="5">
        <f t="shared" ca="1" si="554"/>
        <v>0</v>
      </c>
      <c r="BP300" s="5">
        <f t="shared" ca="1" si="554"/>
        <v>0</v>
      </c>
      <c r="BQ300" s="5">
        <f t="shared" ca="1" si="554"/>
        <v>0</v>
      </c>
      <c r="BR300" s="5">
        <f t="shared" ca="1" si="554"/>
        <v>0</v>
      </c>
      <c r="BS300" s="5">
        <f t="shared" ca="1" si="554"/>
        <v>0</v>
      </c>
      <c r="BT300" s="5">
        <f t="shared" ca="1" si="554"/>
        <v>0</v>
      </c>
      <c r="BU300" s="5">
        <f t="shared" ca="1" si="554"/>
        <v>0</v>
      </c>
      <c r="BV300" s="5">
        <f t="shared" ca="1" si="554"/>
        <v>0</v>
      </c>
      <c r="BW300" s="5">
        <f t="shared" ca="1" si="554"/>
        <v>0</v>
      </c>
      <c r="BX300" s="5">
        <f t="shared" ca="1" si="554"/>
        <v>0</v>
      </c>
      <c r="BY300" s="5">
        <f t="shared" ca="1" si="554"/>
        <v>0</v>
      </c>
      <c r="BZ300" s="5">
        <f t="shared" ca="1" si="554"/>
        <v>0</v>
      </c>
      <c r="CA300" s="5">
        <f t="shared" ca="1" si="554"/>
        <v>0</v>
      </c>
      <c r="CB300" s="5">
        <f t="shared" ca="1" si="554"/>
        <v>0</v>
      </c>
      <c r="CC300" s="5">
        <f t="shared" ca="1" si="554"/>
        <v>0</v>
      </c>
      <c r="CD300" s="5">
        <f t="shared" ca="1" si="554"/>
        <v>0</v>
      </c>
      <c r="CE300" s="5">
        <f t="shared" ca="1" si="554"/>
        <v>0</v>
      </c>
      <c r="CF300" s="5">
        <f t="shared" ca="1" si="554"/>
        <v>0</v>
      </c>
    </row>
    <row r="301" spans="2:84" x14ac:dyDescent="0.3">
      <c r="B301" s="13">
        <f>ROW()</f>
        <v>301</v>
      </c>
      <c r="H301" s="1" t="str">
        <f t="shared" si="539"/>
        <v>Финпоток по финансовой деятельности</v>
      </c>
      <c r="I301" s="1" t="str">
        <f>H236</f>
        <v>Резервы под займы третьим лицам</v>
      </c>
      <c r="M301" s="53" t="s">
        <v>18</v>
      </c>
      <c r="P301" s="72" t="str">
        <f>Lists!$AI$10</f>
        <v>CF(-)</v>
      </c>
      <c r="U301" s="5">
        <f t="shared" ca="1" si="540"/>
        <v>0</v>
      </c>
      <c r="X301" s="108">
        <f ca="1">X236</f>
        <v>0</v>
      </c>
      <c r="Y301" s="5">
        <f t="shared" ref="Y301:CF301" ca="1" si="555">Y236</f>
        <v>0</v>
      </c>
      <c r="Z301" s="5">
        <f t="shared" ca="1" si="555"/>
        <v>0</v>
      </c>
      <c r="AA301" s="5">
        <f t="shared" ca="1" si="555"/>
        <v>0</v>
      </c>
      <c r="AB301" s="5">
        <f t="shared" ca="1" si="555"/>
        <v>0</v>
      </c>
      <c r="AC301" s="5">
        <f t="shared" ca="1" si="555"/>
        <v>0</v>
      </c>
      <c r="AD301" s="5">
        <f t="shared" ca="1" si="555"/>
        <v>0</v>
      </c>
      <c r="AE301" s="5">
        <f t="shared" ca="1" si="555"/>
        <v>0</v>
      </c>
      <c r="AF301" s="5">
        <f t="shared" ca="1" si="555"/>
        <v>0</v>
      </c>
      <c r="AG301" s="5">
        <f t="shared" ca="1" si="555"/>
        <v>0</v>
      </c>
      <c r="AH301" s="5">
        <f t="shared" ca="1" si="555"/>
        <v>0</v>
      </c>
      <c r="AI301" s="5">
        <f t="shared" ca="1" si="555"/>
        <v>0</v>
      </c>
      <c r="AJ301" s="5">
        <f t="shared" ca="1" si="555"/>
        <v>0</v>
      </c>
      <c r="AK301" s="5">
        <f t="shared" ca="1" si="555"/>
        <v>0</v>
      </c>
      <c r="AL301" s="5">
        <f t="shared" ca="1" si="555"/>
        <v>0</v>
      </c>
      <c r="AM301" s="5">
        <f t="shared" ca="1" si="555"/>
        <v>0</v>
      </c>
      <c r="AN301" s="5">
        <f t="shared" ca="1" si="555"/>
        <v>0</v>
      </c>
      <c r="AO301" s="5">
        <f t="shared" ca="1" si="555"/>
        <v>0</v>
      </c>
      <c r="AP301" s="5">
        <f t="shared" ca="1" si="555"/>
        <v>0</v>
      </c>
      <c r="AQ301" s="5">
        <f t="shared" ca="1" si="555"/>
        <v>0</v>
      </c>
      <c r="AR301" s="5">
        <f t="shared" ca="1" si="555"/>
        <v>0</v>
      </c>
      <c r="AS301" s="5">
        <f t="shared" ca="1" si="555"/>
        <v>0</v>
      </c>
      <c r="AT301" s="5">
        <f t="shared" ca="1" si="555"/>
        <v>0</v>
      </c>
      <c r="AU301" s="5">
        <f t="shared" ca="1" si="555"/>
        <v>0</v>
      </c>
      <c r="AV301" s="5">
        <f t="shared" ca="1" si="555"/>
        <v>0</v>
      </c>
      <c r="AW301" s="5">
        <f t="shared" ca="1" si="555"/>
        <v>0</v>
      </c>
      <c r="AX301" s="5">
        <f t="shared" ca="1" si="555"/>
        <v>0</v>
      </c>
      <c r="AY301" s="5">
        <f t="shared" ca="1" si="555"/>
        <v>0</v>
      </c>
      <c r="AZ301" s="5">
        <f t="shared" ca="1" si="555"/>
        <v>0</v>
      </c>
      <c r="BA301" s="5">
        <f t="shared" ca="1" si="555"/>
        <v>0</v>
      </c>
      <c r="BB301" s="5">
        <f t="shared" ca="1" si="555"/>
        <v>0</v>
      </c>
      <c r="BC301" s="5">
        <f t="shared" ca="1" si="555"/>
        <v>0</v>
      </c>
      <c r="BD301" s="5">
        <f t="shared" ca="1" si="555"/>
        <v>0</v>
      </c>
      <c r="BE301" s="5">
        <f t="shared" ca="1" si="555"/>
        <v>0</v>
      </c>
      <c r="BF301" s="5">
        <f t="shared" ca="1" si="555"/>
        <v>0</v>
      </c>
      <c r="BG301" s="5">
        <f t="shared" ca="1" si="555"/>
        <v>0</v>
      </c>
      <c r="BH301" s="5">
        <f t="shared" ca="1" si="555"/>
        <v>0</v>
      </c>
      <c r="BI301" s="5">
        <f t="shared" ca="1" si="555"/>
        <v>0</v>
      </c>
      <c r="BJ301" s="5">
        <f t="shared" ca="1" si="555"/>
        <v>0</v>
      </c>
      <c r="BK301" s="5">
        <f t="shared" ca="1" si="555"/>
        <v>0</v>
      </c>
      <c r="BL301" s="5">
        <f t="shared" ca="1" si="555"/>
        <v>0</v>
      </c>
      <c r="BM301" s="5">
        <f t="shared" ca="1" si="555"/>
        <v>0</v>
      </c>
      <c r="BN301" s="5">
        <f t="shared" ca="1" si="555"/>
        <v>0</v>
      </c>
      <c r="BO301" s="5">
        <f t="shared" ca="1" si="555"/>
        <v>0</v>
      </c>
      <c r="BP301" s="5">
        <f t="shared" ca="1" si="555"/>
        <v>0</v>
      </c>
      <c r="BQ301" s="5">
        <f t="shared" ca="1" si="555"/>
        <v>0</v>
      </c>
      <c r="BR301" s="5">
        <f t="shared" ca="1" si="555"/>
        <v>0</v>
      </c>
      <c r="BS301" s="5">
        <f t="shared" ca="1" si="555"/>
        <v>0</v>
      </c>
      <c r="BT301" s="5">
        <f t="shared" ca="1" si="555"/>
        <v>0</v>
      </c>
      <c r="BU301" s="5">
        <f t="shared" ca="1" si="555"/>
        <v>0</v>
      </c>
      <c r="BV301" s="5">
        <f t="shared" ca="1" si="555"/>
        <v>0</v>
      </c>
      <c r="BW301" s="5">
        <f t="shared" ca="1" si="555"/>
        <v>0</v>
      </c>
      <c r="BX301" s="5">
        <f t="shared" ca="1" si="555"/>
        <v>0</v>
      </c>
      <c r="BY301" s="5">
        <f t="shared" ca="1" si="555"/>
        <v>0</v>
      </c>
      <c r="BZ301" s="5">
        <f t="shared" ca="1" si="555"/>
        <v>0</v>
      </c>
      <c r="CA301" s="5">
        <f t="shared" ca="1" si="555"/>
        <v>0</v>
      </c>
      <c r="CB301" s="5">
        <f t="shared" ca="1" si="555"/>
        <v>0</v>
      </c>
      <c r="CC301" s="5">
        <f t="shared" ca="1" si="555"/>
        <v>0</v>
      </c>
      <c r="CD301" s="5">
        <f t="shared" ca="1" si="555"/>
        <v>0</v>
      </c>
      <c r="CE301" s="5">
        <f t="shared" ca="1" si="555"/>
        <v>0</v>
      </c>
      <c r="CF301" s="5">
        <f t="shared" ca="1" si="555"/>
        <v>0</v>
      </c>
    </row>
    <row r="302" spans="2:84" x14ac:dyDescent="0.3">
      <c r="B302" s="13">
        <f>ROW()</f>
        <v>302</v>
      </c>
      <c r="H302" s="1" t="str">
        <f t="shared" si="539"/>
        <v>Финпоток по финансовой деятельности</v>
      </c>
      <c r="I302" s="1" t="str">
        <f>H261</f>
        <v>Поток выплаты дивидендов</v>
      </c>
      <c r="M302" s="53" t="s">
        <v>18</v>
      </c>
      <c r="P302" s="72" t="str">
        <f>Lists!$AI$10</f>
        <v>CF(-)</v>
      </c>
      <c r="U302" s="5">
        <f t="shared" ca="1" si="540"/>
        <v>214594361.33538729</v>
      </c>
      <c r="X302" s="108">
        <f ca="1">X303+X304</f>
        <v>0</v>
      </c>
      <c r="Y302" s="5">
        <f t="shared" ref="Y302:CF302" ca="1" si="556">Y303+Y304</f>
        <v>0</v>
      </c>
      <c r="Z302" s="5">
        <f t="shared" ca="1" si="556"/>
        <v>0</v>
      </c>
      <c r="AA302" s="5">
        <f t="shared" ca="1" si="556"/>
        <v>0</v>
      </c>
      <c r="AB302" s="5">
        <f t="shared" ca="1" si="556"/>
        <v>0</v>
      </c>
      <c r="AC302" s="5">
        <f t="shared" ca="1" si="556"/>
        <v>0</v>
      </c>
      <c r="AD302" s="5">
        <f t="shared" ca="1" si="556"/>
        <v>0</v>
      </c>
      <c r="AE302" s="5">
        <f t="shared" ca="1" si="556"/>
        <v>0</v>
      </c>
      <c r="AF302" s="5">
        <f t="shared" ca="1" si="556"/>
        <v>0</v>
      </c>
      <c r="AG302" s="5">
        <f t="shared" ca="1" si="556"/>
        <v>0</v>
      </c>
      <c r="AH302" s="5">
        <f t="shared" ca="1" si="556"/>
        <v>0</v>
      </c>
      <c r="AI302" s="5">
        <f t="shared" ca="1" si="556"/>
        <v>0</v>
      </c>
      <c r="AJ302" s="5">
        <f t="shared" ca="1" si="556"/>
        <v>0</v>
      </c>
      <c r="AK302" s="5">
        <f t="shared" ca="1" si="556"/>
        <v>0</v>
      </c>
      <c r="AL302" s="5">
        <f t="shared" ca="1" si="556"/>
        <v>0</v>
      </c>
      <c r="AM302" s="5">
        <f t="shared" ca="1" si="556"/>
        <v>0</v>
      </c>
      <c r="AN302" s="5">
        <f t="shared" ca="1" si="556"/>
        <v>0</v>
      </c>
      <c r="AO302" s="5">
        <f t="shared" ca="1" si="556"/>
        <v>0</v>
      </c>
      <c r="AP302" s="5">
        <f t="shared" ca="1" si="556"/>
        <v>0</v>
      </c>
      <c r="AQ302" s="5">
        <f t="shared" ca="1" si="556"/>
        <v>0</v>
      </c>
      <c r="AR302" s="5">
        <f t="shared" ca="1" si="556"/>
        <v>0</v>
      </c>
      <c r="AS302" s="5">
        <f t="shared" ca="1" si="556"/>
        <v>0</v>
      </c>
      <c r="AT302" s="5">
        <f t="shared" ca="1" si="556"/>
        <v>0</v>
      </c>
      <c r="AU302" s="5">
        <f t="shared" ca="1" si="556"/>
        <v>0</v>
      </c>
      <c r="AV302" s="5">
        <f t="shared" ca="1" si="556"/>
        <v>0</v>
      </c>
      <c r="AW302" s="5">
        <f t="shared" ca="1" si="556"/>
        <v>0</v>
      </c>
      <c r="AX302" s="5">
        <f t="shared" ca="1" si="556"/>
        <v>1032928.1435487652</v>
      </c>
      <c r="AY302" s="5">
        <f t="shared" ca="1" si="556"/>
        <v>4272248.0841567535</v>
      </c>
      <c r="AZ302" s="5">
        <f t="shared" ca="1" si="556"/>
        <v>4593490.4261911931</v>
      </c>
      <c r="BA302" s="5">
        <f t="shared" ca="1" si="556"/>
        <v>5002999.6482256204</v>
      </c>
      <c r="BB302" s="5">
        <f t="shared" ca="1" si="556"/>
        <v>5314611.703054361</v>
      </c>
      <c r="BC302" s="5">
        <f t="shared" ca="1" si="556"/>
        <v>5866915.8542548902</v>
      </c>
      <c r="BD302" s="5">
        <f t="shared" ca="1" si="556"/>
        <v>6279653.4973174706</v>
      </c>
      <c r="BE302" s="5">
        <f t="shared" ca="1" si="556"/>
        <v>6381016.4038556404</v>
      </c>
      <c r="BF302" s="5">
        <f t="shared" ca="1" si="556"/>
        <v>6393434.051476717</v>
      </c>
      <c r="BG302" s="5">
        <f t="shared" ca="1" si="556"/>
        <v>6406238.1237892061</v>
      </c>
      <c r="BH302" s="5">
        <f t="shared" ca="1" si="556"/>
        <v>6283280.5608937293</v>
      </c>
      <c r="BI302" s="5">
        <f t="shared" ca="1" si="556"/>
        <v>6442917.9917111248</v>
      </c>
      <c r="BJ302" s="5">
        <f t="shared" ca="1" si="556"/>
        <v>6595666.2711972892</v>
      </c>
      <c r="BK302" s="5">
        <f t="shared" ca="1" si="556"/>
        <v>6607615.4119089395</v>
      </c>
      <c r="BL302" s="5">
        <f t="shared" ca="1" si="556"/>
        <v>6620549.9355837405</v>
      </c>
      <c r="BM302" s="5">
        <f t="shared" ca="1" si="556"/>
        <v>6633484.4592585415</v>
      </c>
      <c r="BN302" s="5">
        <f t="shared" ca="1" si="556"/>
        <v>6537823.7681993544</v>
      </c>
      <c r="BO302" s="5">
        <f t="shared" ca="1" si="556"/>
        <v>6702884.2583979368</v>
      </c>
      <c r="BP302" s="5">
        <f t="shared" ca="1" si="556"/>
        <v>6768115.4486920238</v>
      </c>
      <c r="BQ302" s="5">
        <f t="shared" ca="1" si="556"/>
        <v>6780090.0469495058</v>
      </c>
      <c r="BR302" s="5">
        <f t="shared" ca="1" si="556"/>
        <v>6793151.2327968478</v>
      </c>
      <c r="BS302" s="5">
        <f t="shared" ca="1" si="556"/>
        <v>6806212.4186441898</v>
      </c>
      <c r="BT302" s="5">
        <f t="shared" ca="1" si="556"/>
        <v>6671815.6667863429</v>
      </c>
      <c r="BU302" s="5">
        <f t="shared" ca="1" si="556"/>
        <v>6842463.2330774665</v>
      </c>
      <c r="BV302" s="5">
        <f t="shared" ca="1" si="556"/>
        <v>6896651.9429973066</v>
      </c>
      <c r="BW302" s="5">
        <f t="shared" ca="1" si="556"/>
        <v>6908642.6926334202</v>
      </c>
      <c r="BX302" s="5">
        <f t="shared" ca="1" si="556"/>
        <v>6921826.4199189544</v>
      </c>
      <c r="BY302" s="5">
        <f t="shared" ca="1" si="556"/>
        <v>6935010.1472045481</v>
      </c>
      <c r="BZ302" s="5">
        <f t="shared" ca="1" si="556"/>
        <v>6828842.548109293</v>
      </c>
      <c r="CA302" s="5">
        <f t="shared" ca="1" si="556"/>
        <v>7005245.7380113602</v>
      </c>
      <c r="CB302" s="5">
        <f t="shared" ca="1" si="556"/>
        <v>7168391.4301621616</v>
      </c>
      <c r="CC302" s="5">
        <f t="shared" ca="1" si="556"/>
        <v>7086746.1247235835</v>
      </c>
      <c r="CD302" s="5">
        <f t="shared" ca="1" si="556"/>
        <v>7100047.925460875</v>
      </c>
      <c r="CE302" s="5">
        <f t="shared" ca="1" si="556"/>
        <v>7113349.7261981368</v>
      </c>
      <c r="CF302" s="5">
        <f t="shared" ca="1" si="556"/>
        <v>0</v>
      </c>
    </row>
    <row r="303" spans="2:84" x14ac:dyDescent="0.3">
      <c r="B303" s="13">
        <f>ROW()</f>
        <v>303</v>
      </c>
      <c r="H303" s="1" t="str">
        <f t="shared" si="539"/>
        <v>Финпоток по финансовой деятельности</v>
      </c>
      <c r="I303" s="1" t="str">
        <f>I302</f>
        <v>Поток выплаты дивидендов</v>
      </c>
      <c r="J303" s="1" t="s">
        <v>362</v>
      </c>
      <c r="M303" s="53" t="s">
        <v>18</v>
      </c>
      <c r="P303" s="72"/>
      <c r="U303" s="5">
        <f t="shared" ca="1" si="540"/>
        <v>214594361.33538729</v>
      </c>
      <c r="X303" s="108">
        <f t="shared" ref="X303:BC303" ca="1" si="557">X261*IF(X$1&lt;P141,1,(1-$P$142))</f>
        <v>0</v>
      </c>
      <c r="Y303" s="5">
        <f t="shared" ca="1" si="557"/>
        <v>0</v>
      </c>
      <c r="Z303" s="5">
        <f t="shared" ca="1" si="557"/>
        <v>0</v>
      </c>
      <c r="AA303" s="5">
        <f t="shared" ca="1" si="557"/>
        <v>0</v>
      </c>
      <c r="AB303" s="5">
        <f t="shared" ca="1" si="557"/>
        <v>0</v>
      </c>
      <c r="AC303" s="5">
        <f t="shared" ca="1" si="557"/>
        <v>0</v>
      </c>
      <c r="AD303" s="5">
        <f t="shared" ca="1" si="557"/>
        <v>0</v>
      </c>
      <c r="AE303" s="5">
        <f t="shared" ca="1" si="557"/>
        <v>0</v>
      </c>
      <c r="AF303" s="5">
        <f t="shared" ca="1" si="557"/>
        <v>0</v>
      </c>
      <c r="AG303" s="5">
        <f t="shared" ca="1" si="557"/>
        <v>0</v>
      </c>
      <c r="AH303" s="5">
        <f t="shared" ca="1" si="557"/>
        <v>0</v>
      </c>
      <c r="AI303" s="5">
        <f t="shared" ca="1" si="557"/>
        <v>0</v>
      </c>
      <c r="AJ303" s="5">
        <f t="shared" ca="1" si="557"/>
        <v>0</v>
      </c>
      <c r="AK303" s="5">
        <f t="shared" ca="1" si="557"/>
        <v>0</v>
      </c>
      <c r="AL303" s="5">
        <f t="shared" ca="1" si="557"/>
        <v>0</v>
      </c>
      <c r="AM303" s="5">
        <f t="shared" ca="1" si="557"/>
        <v>0</v>
      </c>
      <c r="AN303" s="5">
        <f t="shared" ca="1" si="557"/>
        <v>0</v>
      </c>
      <c r="AO303" s="5">
        <f t="shared" ca="1" si="557"/>
        <v>0</v>
      </c>
      <c r="AP303" s="5">
        <f t="shared" ca="1" si="557"/>
        <v>0</v>
      </c>
      <c r="AQ303" s="5">
        <f t="shared" ca="1" si="557"/>
        <v>0</v>
      </c>
      <c r="AR303" s="5">
        <f t="shared" ca="1" si="557"/>
        <v>0</v>
      </c>
      <c r="AS303" s="5">
        <f t="shared" ca="1" si="557"/>
        <v>0</v>
      </c>
      <c r="AT303" s="5">
        <f t="shared" ca="1" si="557"/>
        <v>0</v>
      </c>
      <c r="AU303" s="5">
        <f t="shared" ca="1" si="557"/>
        <v>0</v>
      </c>
      <c r="AV303" s="5">
        <f t="shared" ca="1" si="557"/>
        <v>0</v>
      </c>
      <c r="AW303" s="5">
        <f t="shared" ca="1" si="557"/>
        <v>0</v>
      </c>
      <c r="AX303" s="5">
        <f t="shared" ca="1" si="557"/>
        <v>1032928.1435487652</v>
      </c>
      <c r="AY303" s="5">
        <f t="shared" ca="1" si="557"/>
        <v>4272248.0841567535</v>
      </c>
      <c r="AZ303" s="5">
        <f t="shared" ca="1" si="557"/>
        <v>4593490.4261911931</v>
      </c>
      <c r="BA303" s="5">
        <f t="shared" ca="1" si="557"/>
        <v>5002999.6482256204</v>
      </c>
      <c r="BB303" s="5">
        <f t="shared" ca="1" si="557"/>
        <v>5314611.703054361</v>
      </c>
      <c r="BC303" s="5">
        <f t="shared" ca="1" si="557"/>
        <v>5866915.8542548902</v>
      </c>
      <c r="BD303" s="5">
        <f t="shared" ref="BD303:CF303" ca="1" si="558">BD261*IF(BD$1&lt;AV141,1,(1-$P$142))</f>
        <v>6279653.4973174706</v>
      </c>
      <c r="BE303" s="5">
        <f t="shared" ca="1" si="558"/>
        <v>6381016.4038556404</v>
      </c>
      <c r="BF303" s="5">
        <f t="shared" ca="1" si="558"/>
        <v>6393434.051476717</v>
      </c>
      <c r="BG303" s="5">
        <f t="shared" ca="1" si="558"/>
        <v>6406238.1237892061</v>
      </c>
      <c r="BH303" s="5">
        <f t="shared" ca="1" si="558"/>
        <v>6283280.5608937293</v>
      </c>
      <c r="BI303" s="5">
        <f t="shared" ca="1" si="558"/>
        <v>6442917.9917111248</v>
      </c>
      <c r="BJ303" s="5">
        <f t="shared" ca="1" si="558"/>
        <v>6595666.2711972892</v>
      </c>
      <c r="BK303" s="5">
        <f t="shared" ca="1" si="558"/>
        <v>6607615.4119089395</v>
      </c>
      <c r="BL303" s="5">
        <f t="shared" ca="1" si="558"/>
        <v>6620549.9355837405</v>
      </c>
      <c r="BM303" s="5">
        <f t="shared" ca="1" si="558"/>
        <v>6633484.4592585415</v>
      </c>
      <c r="BN303" s="5">
        <f t="shared" ca="1" si="558"/>
        <v>6537823.7681993544</v>
      </c>
      <c r="BO303" s="5">
        <f t="shared" ca="1" si="558"/>
        <v>6702884.2583979368</v>
      </c>
      <c r="BP303" s="5">
        <f t="shared" ca="1" si="558"/>
        <v>6768115.4486920238</v>
      </c>
      <c r="BQ303" s="5">
        <f t="shared" ca="1" si="558"/>
        <v>6780090.0469495058</v>
      </c>
      <c r="BR303" s="5">
        <f t="shared" ca="1" si="558"/>
        <v>6793151.2327968478</v>
      </c>
      <c r="BS303" s="5">
        <f t="shared" ca="1" si="558"/>
        <v>6806212.4186441898</v>
      </c>
      <c r="BT303" s="5">
        <f t="shared" ca="1" si="558"/>
        <v>6671815.6667863429</v>
      </c>
      <c r="BU303" s="5">
        <f t="shared" ca="1" si="558"/>
        <v>6842463.2330774665</v>
      </c>
      <c r="BV303" s="5">
        <f t="shared" ca="1" si="558"/>
        <v>6896651.9429973066</v>
      </c>
      <c r="BW303" s="5">
        <f t="shared" ca="1" si="558"/>
        <v>6908642.6926334202</v>
      </c>
      <c r="BX303" s="5">
        <f t="shared" ca="1" si="558"/>
        <v>6921826.4199189544</v>
      </c>
      <c r="BY303" s="5">
        <f t="shared" ca="1" si="558"/>
        <v>6935010.1472045481</v>
      </c>
      <c r="BZ303" s="5">
        <f t="shared" ca="1" si="558"/>
        <v>6828842.548109293</v>
      </c>
      <c r="CA303" s="5">
        <f t="shared" ca="1" si="558"/>
        <v>7005245.7380113602</v>
      </c>
      <c r="CB303" s="5">
        <f t="shared" ca="1" si="558"/>
        <v>7168391.4301621616</v>
      </c>
      <c r="CC303" s="5">
        <f t="shared" ca="1" si="558"/>
        <v>7086746.1247235835</v>
      </c>
      <c r="CD303" s="5">
        <f t="shared" ca="1" si="558"/>
        <v>7100047.925460875</v>
      </c>
      <c r="CE303" s="5">
        <f t="shared" ca="1" si="558"/>
        <v>7113349.7261981368</v>
      </c>
      <c r="CF303" s="5">
        <f t="shared" ca="1" si="558"/>
        <v>0</v>
      </c>
    </row>
    <row r="304" spans="2:84" x14ac:dyDescent="0.3">
      <c r="B304" s="13">
        <f>ROW()</f>
        <v>304</v>
      </c>
      <c r="H304" s="1" t="str">
        <f t="shared" si="539"/>
        <v>Финпоток по финансовой деятельности</v>
      </c>
      <c r="I304" s="1" t="str">
        <f>I302</f>
        <v>Поток выплаты дивидендов</v>
      </c>
      <c r="J304" s="1" t="s">
        <v>363</v>
      </c>
      <c r="M304" s="53" t="s">
        <v>18</v>
      </c>
      <c r="P304" s="72"/>
      <c r="U304" s="5">
        <f t="shared" ca="1" si="540"/>
        <v>0</v>
      </c>
      <c r="X304" s="108">
        <f t="shared" ref="X304:BC304" ca="1" si="559">X261*IF(X$1&lt;P141,0,$P$142)</f>
        <v>0</v>
      </c>
      <c r="Y304" s="5">
        <f t="shared" ca="1" si="559"/>
        <v>0</v>
      </c>
      <c r="Z304" s="5">
        <f t="shared" ca="1" si="559"/>
        <v>0</v>
      </c>
      <c r="AA304" s="5">
        <f t="shared" ca="1" si="559"/>
        <v>0</v>
      </c>
      <c r="AB304" s="5">
        <f t="shared" ca="1" si="559"/>
        <v>0</v>
      </c>
      <c r="AC304" s="5">
        <f t="shared" ca="1" si="559"/>
        <v>0</v>
      </c>
      <c r="AD304" s="5">
        <f t="shared" ca="1" si="559"/>
        <v>0</v>
      </c>
      <c r="AE304" s="5">
        <f t="shared" ca="1" si="559"/>
        <v>0</v>
      </c>
      <c r="AF304" s="5">
        <f t="shared" ca="1" si="559"/>
        <v>0</v>
      </c>
      <c r="AG304" s="5">
        <f t="shared" ca="1" si="559"/>
        <v>0</v>
      </c>
      <c r="AH304" s="5">
        <f t="shared" ca="1" si="559"/>
        <v>0</v>
      </c>
      <c r="AI304" s="5">
        <f t="shared" ca="1" si="559"/>
        <v>0</v>
      </c>
      <c r="AJ304" s="5">
        <f t="shared" ca="1" si="559"/>
        <v>0</v>
      </c>
      <c r="AK304" s="5">
        <f t="shared" ca="1" si="559"/>
        <v>0</v>
      </c>
      <c r="AL304" s="5">
        <f t="shared" ca="1" si="559"/>
        <v>0</v>
      </c>
      <c r="AM304" s="5">
        <f t="shared" ca="1" si="559"/>
        <v>0</v>
      </c>
      <c r="AN304" s="5">
        <f t="shared" ca="1" si="559"/>
        <v>0</v>
      </c>
      <c r="AO304" s="5">
        <f t="shared" ca="1" si="559"/>
        <v>0</v>
      </c>
      <c r="AP304" s="5">
        <f t="shared" ca="1" si="559"/>
        <v>0</v>
      </c>
      <c r="AQ304" s="5">
        <f t="shared" ca="1" si="559"/>
        <v>0</v>
      </c>
      <c r="AR304" s="5">
        <f t="shared" ca="1" si="559"/>
        <v>0</v>
      </c>
      <c r="AS304" s="5">
        <f t="shared" ca="1" si="559"/>
        <v>0</v>
      </c>
      <c r="AT304" s="5">
        <f t="shared" ca="1" si="559"/>
        <v>0</v>
      </c>
      <c r="AU304" s="5">
        <f t="shared" ca="1" si="559"/>
        <v>0</v>
      </c>
      <c r="AV304" s="5">
        <f t="shared" ca="1" si="559"/>
        <v>0</v>
      </c>
      <c r="AW304" s="5">
        <f t="shared" ca="1" si="559"/>
        <v>0</v>
      </c>
      <c r="AX304" s="5">
        <f t="shared" ca="1" si="559"/>
        <v>0</v>
      </c>
      <c r="AY304" s="5">
        <f t="shared" ca="1" si="559"/>
        <v>0</v>
      </c>
      <c r="AZ304" s="5">
        <f t="shared" ca="1" si="559"/>
        <v>0</v>
      </c>
      <c r="BA304" s="5">
        <f t="shared" ca="1" si="559"/>
        <v>0</v>
      </c>
      <c r="BB304" s="5">
        <f t="shared" ca="1" si="559"/>
        <v>0</v>
      </c>
      <c r="BC304" s="5">
        <f t="shared" ca="1" si="559"/>
        <v>0</v>
      </c>
      <c r="BD304" s="5">
        <f t="shared" ref="BD304:CF304" ca="1" si="560">BD261*IF(BD$1&lt;AV141,0,$P$142)</f>
        <v>0</v>
      </c>
      <c r="BE304" s="5">
        <f t="shared" ca="1" si="560"/>
        <v>0</v>
      </c>
      <c r="BF304" s="5">
        <f t="shared" ca="1" si="560"/>
        <v>0</v>
      </c>
      <c r="BG304" s="5">
        <f t="shared" ca="1" si="560"/>
        <v>0</v>
      </c>
      <c r="BH304" s="5">
        <f t="shared" ca="1" si="560"/>
        <v>0</v>
      </c>
      <c r="BI304" s="5">
        <f t="shared" ca="1" si="560"/>
        <v>0</v>
      </c>
      <c r="BJ304" s="5">
        <f t="shared" ca="1" si="560"/>
        <v>0</v>
      </c>
      <c r="BK304" s="5">
        <f t="shared" ca="1" si="560"/>
        <v>0</v>
      </c>
      <c r="BL304" s="5">
        <f t="shared" ca="1" si="560"/>
        <v>0</v>
      </c>
      <c r="BM304" s="5">
        <f t="shared" ca="1" si="560"/>
        <v>0</v>
      </c>
      <c r="BN304" s="5">
        <f t="shared" ca="1" si="560"/>
        <v>0</v>
      </c>
      <c r="BO304" s="5">
        <f t="shared" ca="1" si="560"/>
        <v>0</v>
      </c>
      <c r="BP304" s="5">
        <f t="shared" ca="1" si="560"/>
        <v>0</v>
      </c>
      <c r="BQ304" s="5">
        <f t="shared" ca="1" si="560"/>
        <v>0</v>
      </c>
      <c r="BR304" s="5">
        <f t="shared" ca="1" si="560"/>
        <v>0</v>
      </c>
      <c r="BS304" s="5">
        <f t="shared" ca="1" si="560"/>
        <v>0</v>
      </c>
      <c r="BT304" s="5">
        <f t="shared" ca="1" si="560"/>
        <v>0</v>
      </c>
      <c r="BU304" s="5">
        <f t="shared" ca="1" si="560"/>
        <v>0</v>
      </c>
      <c r="BV304" s="5">
        <f t="shared" ca="1" si="560"/>
        <v>0</v>
      </c>
      <c r="BW304" s="5">
        <f t="shared" ca="1" si="560"/>
        <v>0</v>
      </c>
      <c r="BX304" s="5">
        <f t="shared" ca="1" si="560"/>
        <v>0</v>
      </c>
      <c r="BY304" s="5">
        <f t="shared" ca="1" si="560"/>
        <v>0</v>
      </c>
      <c r="BZ304" s="5">
        <f t="shared" ca="1" si="560"/>
        <v>0</v>
      </c>
      <c r="CA304" s="5">
        <f t="shared" ca="1" si="560"/>
        <v>0</v>
      </c>
      <c r="CB304" s="5">
        <f t="shared" ca="1" si="560"/>
        <v>0</v>
      </c>
      <c r="CC304" s="5">
        <f t="shared" ca="1" si="560"/>
        <v>0</v>
      </c>
      <c r="CD304" s="5">
        <f t="shared" ca="1" si="560"/>
        <v>0</v>
      </c>
      <c r="CE304" s="5">
        <f t="shared" ca="1" si="560"/>
        <v>0</v>
      </c>
      <c r="CF304" s="5">
        <f t="shared" ca="1" si="560"/>
        <v>0</v>
      </c>
    </row>
    <row r="306" spans="2:84" x14ac:dyDescent="0.3">
      <c r="B306" s="13">
        <f>ROW()</f>
        <v>306</v>
      </c>
      <c r="G306" s="112"/>
      <c r="H306" s="1" t="s">
        <v>342</v>
      </c>
      <c r="M306" s="53" t="s">
        <v>18</v>
      </c>
      <c r="P306" s="72" t="str">
        <f>Lists!$AI$11</f>
        <v>CF</v>
      </c>
      <c r="U306" s="5">
        <f ca="1">SUM(INDIRECT(ADDRESS($B306,$X$2)&amp;":"&amp;ADDRESS($B306,$X$2-1+$P$8)))</f>
        <v>17500877.919653546</v>
      </c>
      <c r="X306" s="5">
        <f t="shared" ref="X306:BC306" ca="1" si="561">IF(X$4="",0,X290+X288)</f>
        <v>39406000</v>
      </c>
      <c r="Y306" s="5">
        <f t="shared" ca="1" si="561"/>
        <v>-814000</v>
      </c>
      <c r="Z306" s="5">
        <f t="shared" ca="1" si="561"/>
        <v>-1025000</v>
      </c>
      <c r="AA306" s="5">
        <f t="shared" ca="1" si="561"/>
        <v>-2164000</v>
      </c>
      <c r="AB306" s="5">
        <f t="shared" ca="1" si="561"/>
        <v>-3595000</v>
      </c>
      <c r="AC306" s="5">
        <f t="shared" ca="1" si="561"/>
        <v>-3595000</v>
      </c>
      <c r="AD306" s="5">
        <f t="shared" ca="1" si="561"/>
        <v>-3671500</v>
      </c>
      <c r="AE306" s="5">
        <f t="shared" ca="1" si="561"/>
        <v>-8614500</v>
      </c>
      <c r="AF306" s="5">
        <f t="shared" ca="1" si="561"/>
        <v>-8614500</v>
      </c>
      <c r="AG306" s="5">
        <f t="shared" ca="1" si="561"/>
        <v>-7212500</v>
      </c>
      <c r="AH306" s="5">
        <f t="shared" ca="1" si="561"/>
        <v>0</v>
      </c>
      <c r="AI306" s="5">
        <f t="shared" ca="1" si="561"/>
        <v>0</v>
      </c>
      <c r="AJ306" s="5">
        <f t="shared" ca="1" si="561"/>
        <v>0</v>
      </c>
      <c r="AK306" s="5">
        <f t="shared" ca="1" si="561"/>
        <v>0</v>
      </c>
      <c r="AL306" s="5">
        <f t="shared" ca="1" si="561"/>
        <v>0</v>
      </c>
      <c r="AM306" s="5">
        <f t="shared" ca="1" si="561"/>
        <v>0</v>
      </c>
      <c r="AN306" s="5">
        <f t="shared" ca="1" si="561"/>
        <v>0</v>
      </c>
      <c r="AO306" s="5">
        <f t="shared" ca="1" si="561"/>
        <v>0</v>
      </c>
      <c r="AP306" s="5">
        <f t="shared" ca="1" si="561"/>
        <v>0</v>
      </c>
      <c r="AQ306" s="5">
        <f t="shared" ca="1" si="561"/>
        <v>0</v>
      </c>
      <c r="AR306" s="5">
        <f t="shared" ca="1" si="561"/>
        <v>0</v>
      </c>
      <c r="AS306" s="5">
        <f t="shared" ca="1" si="561"/>
        <v>-4.6566128730773926E-10</v>
      </c>
      <c r="AT306" s="5">
        <f t="shared" ca="1" si="561"/>
        <v>0</v>
      </c>
      <c r="AU306" s="5">
        <f t="shared" ca="1" si="561"/>
        <v>0</v>
      </c>
      <c r="AV306" s="5">
        <f t="shared" ca="1" si="561"/>
        <v>0</v>
      </c>
      <c r="AW306" s="5">
        <f t="shared" ca="1" si="561"/>
        <v>2468800.4660249022</v>
      </c>
      <c r="AX306" s="5">
        <f t="shared" ca="1" si="561"/>
        <v>3254013.7308452232</v>
      </c>
      <c r="AY306" s="5">
        <f t="shared" ca="1" si="561"/>
        <v>-683682.37861151993</v>
      </c>
      <c r="AZ306" s="5">
        <f t="shared" ca="1" si="561"/>
        <v>-324824.53585074376</v>
      </c>
      <c r="BA306" s="5">
        <f t="shared" ca="1" si="561"/>
        <v>-369056.83834579121</v>
      </c>
      <c r="BB306" s="5">
        <f t="shared" ca="1" si="561"/>
        <v>-1099006.8285741927</v>
      </c>
      <c r="BC306" s="5">
        <f t="shared" ca="1" si="561"/>
        <v>-427860.91728808358</v>
      </c>
      <c r="BD306" s="5">
        <f t="shared" ref="BD306:CF306" ca="1" si="562">IF(BD$4="",0,BD290+BD288)</f>
        <v>370320.10872646421</v>
      </c>
      <c r="BE306" s="5">
        <f t="shared" ca="1" si="562"/>
        <v>72837.850789910182</v>
      </c>
      <c r="BF306" s="5">
        <f t="shared" ca="1" si="562"/>
        <v>367135.57748979237</v>
      </c>
      <c r="BG306" s="5">
        <f t="shared" ca="1" si="562"/>
        <v>376317.79996742215</v>
      </c>
      <c r="BH306" s="5">
        <f t="shared" ca="1" si="562"/>
        <v>53354.880005849525</v>
      </c>
      <c r="BI306" s="5">
        <f t="shared" ca="1" si="562"/>
        <v>182786.3960743947</v>
      </c>
      <c r="BJ306" s="5">
        <f t="shared" ca="1" si="562"/>
        <v>392293.23709826451</v>
      </c>
      <c r="BK306" s="5">
        <f t="shared" ca="1" si="562"/>
        <v>637788.33361544367</v>
      </c>
      <c r="BL306" s="5">
        <f t="shared" ca="1" si="562"/>
        <v>726555.04394499864</v>
      </c>
      <c r="BM306" s="5">
        <f t="shared" ca="1" si="562"/>
        <v>576776.33316359017</v>
      </c>
      <c r="BN306" s="5">
        <f t="shared" ca="1" si="562"/>
        <v>659464.53861225862</v>
      </c>
      <c r="BO306" s="5">
        <f t="shared" ca="1" si="562"/>
        <v>780376.86592128407</v>
      </c>
      <c r="BP306" s="5">
        <f t="shared" ca="1" si="562"/>
        <v>1058764.8521202309</v>
      </c>
      <c r="BQ306" s="5">
        <f t="shared" ca="1" si="562"/>
        <v>721328.63631197345</v>
      </c>
      <c r="BR306" s="5">
        <f t="shared" ca="1" si="562"/>
        <v>959410.83225651924</v>
      </c>
      <c r="BS306" s="5">
        <f t="shared" ca="1" si="562"/>
        <v>969198.51056011114</v>
      </c>
      <c r="BT306" s="5">
        <f t="shared" ca="1" si="562"/>
        <v>358962.33798807953</v>
      </c>
      <c r="BU306" s="5">
        <f t="shared" ca="1" si="562"/>
        <v>435710.48310396727</v>
      </c>
      <c r="BV306" s="5">
        <f t="shared" ca="1" si="562"/>
        <v>704291.73907622602</v>
      </c>
      <c r="BW306" s="5">
        <f t="shared" ca="1" si="562"/>
        <v>318552.33094682079</v>
      </c>
      <c r="BX306" s="5">
        <f t="shared" ca="1" si="562"/>
        <v>411473.63446470629</v>
      </c>
      <c r="BY306" s="5">
        <f t="shared" ca="1" si="562"/>
        <v>282361.40663628746</v>
      </c>
      <c r="BZ306" s="5">
        <f t="shared" ca="1" si="562"/>
        <v>189397.82760796137</v>
      </c>
      <c r="CA306" s="5">
        <f t="shared" ca="1" si="562"/>
        <v>257128.99869091064</v>
      </c>
      <c r="CB306" s="5">
        <f t="shared" ca="1" si="562"/>
        <v>479458.01800379157</v>
      </c>
      <c r="CC306" s="5">
        <f t="shared" ca="1" si="562"/>
        <v>655555.43420925923</v>
      </c>
      <c r="CD306" s="5">
        <f t="shared" ca="1" si="562"/>
        <v>787394.20939064771</v>
      </c>
      <c r="CE306" s="5">
        <f t="shared" ca="1" si="562"/>
        <v>797499.00467658788</v>
      </c>
      <c r="CF306" s="5">
        <f t="shared" ca="1" si="562"/>
        <v>0</v>
      </c>
    </row>
    <row r="308" spans="2:84" x14ac:dyDescent="0.3">
      <c r="B308" s="13">
        <f>ROW()</f>
        <v>308</v>
      </c>
      <c r="G308" s="112"/>
      <c r="H308" s="1" t="s">
        <v>341</v>
      </c>
      <c r="M308" s="53" t="s">
        <v>18</v>
      </c>
      <c r="P308" s="72" t="str">
        <f>Lists!$AI$11</f>
        <v>CF</v>
      </c>
      <c r="U308" s="5">
        <f t="shared" ref="U308" ca="1" si="563">INDIRECT(ADDRESS($B308,$X$2-1+$P$8))</f>
        <v>17500877.919653546</v>
      </c>
      <c r="X308" s="5">
        <f ca="1">IF(X$4="",0,SUM($W306:X306))</f>
        <v>39406000</v>
      </c>
      <c r="Y308" s="5">
        <f ca="1">IF(Y$4="",0,SUM($W306:Y306))</f>
        <v>38592000</v>
      </c>
      <c r="Z308" s="5">
        <f ca="1">IF(Z$4="",0,SUM($W306:Z306))</f>
        <v>37567000</v>
      </c>
      <c r="AA308" s="5">
        <f ca="1">IF(AA$4="",0,SUM($W306:AA306))</f>
        <v>35403000</v>
      </c>
      <c r="AB308" s="5">
        <f ca="1">IF(AB$4="",0,SUM($W306:AB306))</f>
        <v>31808000</v>
      </c>
      <c r="AC308" s="5">
        <f ca="1">IF(AC$4="",0,SUM($W306:AC306))</f>
        <v>28213000</v>
      </c>
      <c r="AD308" s="5">
        <f ca="1">IF(AD$4="",0,SUM($W306:AD306))</f>
        <v>24541500</v>
      </c>
      <c r="AE308" s="5">
        <f ca="1">IF(AE$4="",0,SUM($W306:AE306))</f>
        <v>15927000</v>
      </c>
      <c r="AF308" s="5">
        <f ca="1">IF(AF$4="",0,SUM($W306:AF306))</f>
        <v>7312500</v>
      </c>
      <c r="AG308" s="5">
        <f ca="1">IF(AG$4="",0,SUM($W306:AG306))</f>
        <v>100000</v>
      </c>
      <c r="AH308" s="5">
        <f ca="1">IF(AH$4="",0,SUM($W306:AH306))</f>
        <v>100000</v>
      </c>
      <c r="AI308" s="5">
        <f ca="1">IF(AI$4="",0,SUM($W306:AI306))</f>
        <v>100000</v>
      </c>
      <c r="AJ308" s="5">
        <f ca="1">IF(AJ$4="",0,SUM($W306:AJ306))</f>
        <v>100000</v>
      </c>
      <c r="AK308" s="5">
        <f ca="1">IF(AK$4="",0,SUM($W306:AK306))</f>
        <v>100000</v>
      </c>
      <c r="AL308" s="5">
        <f ca="1">IF(AL$4="",0,SUM($W306:AL306))</f>
        <v>100000</v>
      </c>
      <c r="AM308" s="5">
        <f ca="1">IF(AM$4="",0,SUM($W306:AM306))</f>
        <v>100000</v>
      </c>
      <c r="AN308" s="5">
        <f ca="1">IF(AN$4="",0,SUM($W306:AN306))</f>
        <v>100000</v>
      </c>
      <c r="AO308" s="5">
        <f ca="1">IF(AO$4="",0,SUM($W306:AO306))</f>
        <v>100000</v>
      </c>
      <c r="AP308" s="5">
        <f ca="1">IF(AP$4="",0,SUM($W306:AP306))</f>
        <v>100000</v>
      </c>
      <c r="AQ308" s="5">
        <f ca="1">IF(AQ$4="",0,SUM($W306:AQ306))</f>
        <v>100000</v>
      </c>
      <c r="AR308" s="5">
        <f ca="1">IF(AR$4="",0,SUM($W306:AR306))</f>
        <v>100000</v>
      </c>
      <c r="AS308" s="5">
        <f ca="1">IF(AS$4="",0,SUM($W306:AS306))</f>
        <v>99999.999999999534</v>
      </c>
      <c r="AT308" s="5">
        <f ca="1">IF(AT$4="",0,SUM($W306:AT306))</f>
        <v>99999.999999999534</v>
      </c>
      <c r="AU308" s="5">
        <f ca="1">IF(AU$4="",0,SUM($W306:AU306))</f>
        <v>99999.999999999534</v>
      </c>
      <c r="AV308" s="5">
        <f ca="1">IF(AV$4="",0,SUM($W306:AV306))</f>
        <v>99999.999999999534</v>
      </c>
      <c r="AW308" s="5">
        <f ca="1">IF(AW$4="",0,SUM($W306:AW306))</f>
        <v>2568800.4660249017</v>
      </c>
      <c r="AX308" s="5">
        <f ca="1">IF(AX$4="",0,SUM($W306:AX306))</f>
        <v>5822814.1968701249</v>
      </c>
      <c r="AY308" s="5">
        <f ca="1">IF(AY$4="",0,SUM($W306:AY306))</f>
        <v>5139131.818258605</v>
      </c>
      <c r="AZ308" s="5">
        <f ca="1">IF(AZ$4="",0,SUM($W306:AZ306))</f>
        <v>4814307.2824078612</v>
      </c>
      <c r="BA308" s="5">
        <f ca="1">IF(BA$4="",0,SUM($W306:BA306))</f>
        <v>4445250.44406207</v>
      </c>
      <c r="BB308" s="5">
        <f ca="1">IF(BB$4="",0,SUM($W306:BB306))</f>
        <v>3346243.6154878773</v>
      </c>
      <c r="BC308" s="5">
        <f ca="1">IF(BC$4="",0,SUM($W306:BC306))</f>
        <v>2918382.6981997937</v>
      </c>
      <c r="BD308" s="5">
        <f ca="1">IF(BD$4="",0,SUM($W306:BD306))</f>
        <v>3288702.8069262579</v>
      </c>
      <c r="BE308" s="5">
        <f ca="1">IF(BE$4="",0,SUM($W306:BE306))</f>
        <v>3361540.6577161681</v>
      </c>
      <c r="BF308" s="5">
        <f ca="1">IF(BF$4="",0,SUM($W306:BF306))</f>
        <v>3728676.2352059605</v>
      </c>
      <c r="BG308" s="5">
        <f ca="1">IF(BG$4="",0,SUM($W306:BG306))</f>
        <v>4104994.0351733826</v>
      </c>
      <c r="BH308" s="5">
        <f ca="1">IF(BH$4="",0,SUM($W306:BH306))</f>
        <v>4158348.9151792321</v>
      </c>
      <c r="BI308" s="5">
        <f ca="1">IF(BI$4="",0,SUM($W306:BI306))</f>
        <v>4341135.3112536268</v>
      </c>
      <c r="BJ308" s="5">
        <f ca="1">IF(BJ$4="",0,SUM($W306:BJ306))</f>
        <v>4733428.5483518913</v>
      </c>
      <c r="BK308" s="5">
        <f ca="1">IF(BK$4="",0,SUM($W306:BK306))</f>
        <v>5371216.881967335</v>
      </c>
      <c r="BL308" s="5">
        <f ca="1">IF(BL$4="",0,SUM($W306:BL306))</f>
        <v>6097771.9259123337</v>
      </c>
      <c r="BM308" s="5">
        <f ca="1">IF(BM$4="",0,SUM($W306:BM306))</f>
        <v>6674548.2590759238</v>
      </c>
      <c r="BN308" s="5">
        <f ca="1">IF(BN$4="",0,SUM($W306:BN306))</f>
        <v>7334012.7976881824</v>
      </c>
      <c r="BO308" s="5">
        <f ca="1">IF(BO$4="",0,SUM($W306:BO306))</f>
        <v>8114389.6636094665</v>
      </c>
      <c r="BP308" s="5">
        <f ca="1">IF(BP$4="",0,SUM($W306:BP306))</f>
        <v>9173154.5157296974</v>
      </c>
      <c r="BQ308" s="5">
        <f ca="1">IF(BQ$4="",0,SUM($W306:BQ306))</f>
        <v>9894483.1520416699</v>
      </c>
      <c r="BR308" s="5">
        <f ca="1">IF(BR$4="",0,SUM($W306:BR306))</f>
        <v>10853893.984298188</v>
      </c>
      <c r="BS308" s="5">
        <f ca="1">IF(BS$4="",0,SUM($W306:BS306))</f>
        <v>11823092.494858298</v>
      </c>
      <c r="BT308" s="5">
        <f ca="1">IF(BT$4="",0,SUM($W306:BT306))</f>
        <v>12182054.832846377</v>
      </c>
      <c r="BU308" s="5">
        <f ca="1">IF(BU$4="",0,SUM($W306:BU306))</f>
        <v>12617765.315950345</v>
      </c>
      <c r="BV308" s="5">
        <f ca="1">IF(BV$4="",0,SUM($W306:BV306))</f>
        <v>13322057.055026572</v>
      </c>
      <c r="BW308" s="5">
        <f ca="1">IF(BW$4="",0,SUM($W306:BW306))</f>
        <v>13640609.385973394</v>
      </c>
      <c r="BX308" s="5">
        <f ca="1">IF(BX$4="",0,SUM($W306:BX306))</f>
        <v>14052083.020438101</v>
      </c>
      <c r="BY308" s="5">
        <f ca="1">IF(BY$4="",0,SUM($W306:BY306))</f>
        <v>14334444.427074388</v>
      </c>
      <c r="BZ308" s="5">
        <f ca="1">IF(BZ$4="",0,SUM($W306:BZ306))</f>
        <v>14523842.254682349</v>
      </c>
      <c r="CA308" s="5">
        <f ca="1">IF(CA$4="",0,SUM($W306:CA306))</f>
        <v>14780971.25337326</v>
      </c>
      <c r="CB308" s="5">
        <f ca="1">IF(CB$4="",0,SUM($W306:CB306))</f>
        <v>15260429.271377051</v>
      </c>
      <c r="CC308" s="5">
        <f ca="1">IF(CC$4="",0,SUM($W306:CC306))</f>
        <v>15915984.70558631</v>
      </c>
      <c r="CD308" s="5">
        <f ca="1">IF(CD$4="",0,SUM($W306:CD306))</f>
        <v>16703378.914976958</v>
      </c>
      <c r="CE308" s="5">
        <f ca="1">IF(CE$4="",0,SUM($W306:CE306))</f>
        <v>17500877.919653546</v>
      </c>
      <c r="CF308" s="5">
        <f ca="1">IF(CF$4="",0,SUM($W306:CF306))</f>
        <v>0</v>
      </c>
    </row>
    <row r="312" spans="2:84" x14ac:dyDescent="0.3">
      <c r="B312" s="13">
        <f>ROW()</f>
        <v>312</v>
      </c>
      <c r="G312" s="117"/>
      <c r="H312" s="1" t="s">
        <v>374</v>
      </c>
    </row>
    <row r="314" spans="2:84" x14ac:dyDescent="0.3">
      <c r="B314" s="13">
        <f>ROW()</f>
        <v>314</v>
      </c>
      <c r="H314" s="1" t="s">
        <v>388</v>
      </c>
      <c r="M314" s="53" t="s">
        <v>18</v>
      </c>
      <c r="P314" s="72"/>
      <c r="U314" s="5">
        <f t="shared" ref="U314" ca="1" si="564">INDIRECT(ADDRESS($B314,$X$2-1+$P$8))</f>
        <v>192095239.25504082</v>
      </c>
      <c r="X314" s="5">
        <f ca="1">IF(X$4="",0,SUM($W288:X288))</f>
        <v>-594000</v>
      </c>
      <c r="Y314" s="5">
        <f ca="1">IF(Y$4="",0,SUM($W288:Y288))</f>
        <v>-1408000</v>
      </c>
      <c r="Z314" s="5">
        <f ca="1">IF(Z$4="",0,SUM($W288:Z288))</f>
        <v>-2433000</v>
      </c>
      <c r="AA314" s="5">
        <f ca="1">IF(AA$4="",0,SUM($W288:AA288))</f>
        <v>-4597000</v>
      </c>
      <c r="AB314" s="5">
        <f ca="1">IF(AB$4="",0,SUM($W288:AB288))</f>
        <v>-8192000</v>
      </c>
      <c r="AC314" s="5">
        <f ca="1">IF(AC$4="",0,SUM($W288:AC288))</f>
        <v>-11787000</v>
      </c>
      <c r="AD314" s="5">
        <f ca="1">IF(AD$4="",0,SUM($W288:AD288))</f>
        <v>-15458500</v>
      </c>
      <c r="AE314" s="5">
        <f ca="1">IF(AE$4="",0,SUM($W288:AE288))</f>
        <v>-24073000</v>
      </c>
      <c r="AF314" s="5">
        <f ca="1">IF(AF$4="",0,SUM($W288:AF288))</f>
        <v>-32687500</v>
      </c>
      <c r="AG314" s="5">
        <f ca="1">IF(AG$4="",0,SUM($W288:AG288))</f>
        <v>-43891000</v>
      </c>
      <c r="AH314" s="5">
        <f ca="1">IF(AH$4="",0,SUM($W288:AH288))</f>
        <v>-47975500</v>
      </c>
      <c r="AI314" s="5">
        <f ca="1">IF(AI$4="",0,SUM($W288:AI288))</f>
        <v>-50580000</v>
      </c>
      <c r="AJ314" s="5">
        <f ca="1">IF(AJ$4="",0,SUM($W288:AJ288))</f>
        <v>-52523840.415973336</v>
      </c>
      <c r="AK314" s="5">
        <f ca="1">IF(AK$4="",0,SUM($W288:AK288))</f>
        <v>-54555417.841373339</v>
      </c>
      <c r="AL314" s="5">
        <f ca="1">IF(AL$4="",0,SUM($W288:AL288))</f>
        <v>-55620326.582663342</v>
      </c>
      <c r="AM314" s="5">
        <f ca="1">IF(AM$4="",0,SUM($W288:AM288))</f>
        <v>-56135813.445053741</v>
      </c>
      <c r="AN314" s="5">
        <f ca="1">IF(AN$4="",0,SUM($W288:AN288))</f>
        <v>-56135813.445053741</v>
      </c>
      <c r="AO314" s="5">
        <f ca="1">IF(AO$4="",0,SUM($W288:AO288))</f>
        <v>-56135813.445053741</v>
      </c>
      <c r="AP314" s="5">
        <f ca="1">IF(AP$4="",0,SUM($W288:AP288))</f>
        <v>-55971357.196046337</v>
      </c>
      <c r="AQ314" s="5">
        <f ca="1">IF(AQ$4="",0,SUM($W288:AQ288))</f>
        <v>-54419906.815075673</v>
      </c>
      <c r="AR314" s="5">
        <f ca="1">IF(AR$4="",0,SUM($W288:AR288))</f>
        <v>-52134272.372971565</v>
      </c>
      <c r="AS314" s="5">
        <f ca="1">IF(AS$4="",0,SUM($W288:AS288))</f>
        <v>-50007344.25524848</v>
      </c>
      <c r="AT314" s="5">
        <f ca="1">IF(AT$4="",0,SUM($W288:AT288))</f>
        <v>-47124649.011668436</v>
      </c>
      <c r="AU314" s="5">
        <f ca="1">IF(AU$4="",0,SUM($W288:AU288))</f>
        <v>-43598091.597056188</v>
      </c>
      <c r="AV314" s="5">
        <f ca="1">IF(AV$4="",0,SUM($W288:AV288))</f>
        <v>-40959003.464198515</v>
      </c>
      <c r="AW314" s="5">
        <f ca="1">IF(AW$4="",0,SUM($W288:AW288))</f>
        <v>-37431199.533975109</v>
      </c>
      <c r="AX314" s="5">
        <f ca="1">IF(AX$4="",0,SUM($W288:AX288))</f>
        <v>-33144257.659581121</v>
      </c>
      <c r="AY314" s="5">
        <f ca="1">IF(AY$4="",0,SUM($W288:AY288))</f>
        <v>-29555691.954035886</v>
      </c>
      <c r="AZ314" s="5">
        <f ca="1">IF(AZ$4="",0,SUM($W288:AZ288))</f>
        <v>-25287026.063695438</v>
      </c>
      <c r="BA314" s="5">
        <f ca="1">IF(BA$4="",0,SUM($W288:BA288))</f>
        <v>-20653083.25381561</v>
      </c>
      <c r="BB314" s="5">
        <f ca="1">IF(BB$4="",0,SUM($W288:BB288))</f>
        <v>-16437478.379335441</v>
      </c>
      <c r="BC314" s="5">
        <f ca="1">IF(BC$4="",0,SUM($W288:BC288))</f>
        <v>-10998423.442368634</v>
      </c>
      <c r="BD314" s="5">
        <f ca="1">IF(BD$4="",0,SUM($W288:BD288))</f>
        <v>-4348449.8363246992</v>
      </c>
      <c r="BE314" s="5">
        <f ca="1">IF(BE$4="",0,SUM($W288:BE288))</f>
        <v>2105404.4183208514</v>
      </c>
      <c r="BF314" s="5">
        <f ca="1">IF(BF$4="",0,SUM($W288:BF288))</f>
        <v>8865974.0472873598</v>
      </c>
      <c r="BG314" s="5">
        <f ca="1">IF(BG$4="",0,SUM($W288:BG288))</f>
        <v>15648529.971043989</v>
      </c>
      <c r="BH314" s="5">
        <f ca="1">IF(BH$4="",0,SUM($W288:BH288))</f>
        <v>21985165.41194357</v>
      </c>
      <c r="BI314" s="5">
        <f ca="1">IF(BI$4="",0,SUM($W288:BI288))</f>
        <v>28610869.79972909</v>
      </c>
      <c r="BJ314" s="5">
        <f ca="1">IF(BJ$4="",0,SUM($W288:BJ288))</f>
        <v>35598829.308024645</v>
      </c>
      <c r="BK314" s="5">
        <f ca="1">IF(BK$4="",0,SUM($W288:BK288))</f>
        <v>42844233.053549029</v>
      </c>
      <c r="BL314" s="5">
        <f ca="1">IF(BL$4="",0,SUM($W288:BL288))</f>
        <v>50191338.033077769</v>
      </c>
      <c r="BM314" s="5">
        <f ca="1">IF(BM$4="",0,SUM($W288:BM288))</f>
        <v>57401598.8254999</v>
      </c>
      <c r="BN314" s="5">
        <f ca="1">IF(BN$4="",0,SUM($W288:BN288))</f>
        <v>64598887.132311516</v>
      </c>
      <c r="BO314" s="5">
        <f ca="1">IF(BO$4="",0,SUM($W288:BO288))</f>
        <v>72082148.256630734</v>
      </c>
      <c r="BP314" s="5">
        <f ca="1">IF(BP$4="",0,SUM($W288:BP288))</f>
        <v>79909028.557442993</v>
      </c>
      <c r="BQ314" s="5">
        <f ca="1">IF(BQ$4="",0,SUM($W288:BQ288))</f>
        <v>87410447.240704477</v>
      </c>
      <c r="BR314" s="5">
        <f ca="1">IF(BR$4="",0,SUM($W288:BR288))</f>
        <v>95163009.30575785</v>
      </c>
      <c r="BS314" s="5">
        <f ca="1">IF(BS$4="",0,SUM($W288:BS288))</f>
        <v>102938420.23496215</v>
      </c>
      <c r="BT314" s="5">
        <f ca="1">IF(BT$4="",0,SUM($W288:BT288))</f>
        <v>109969198.23973657</v>
      </c>
      <c r="BU314" s="5">
        <f ca="1">IF(BU$4="",0,SUM($W288:BU288))</f>
        <v>117247371.955918</v>
      </c>
      <c r="BV314" s="5">
        <f ca="1">IF(BV$4="",0,SUM($W288:BV288))</f>
        <v>124848315.63799153</v>
      </c>
      <c r="BW314" s="5">
        <f ca="1">IF(BW$4="",0,SUM($W288:BW288))</f>
        <v>132075510.66157177</v>
      </c>
      <c r="BX314" s="5">
        <f ca="1">IF(BX$4="",0,SUM($W288:BX288))</f>
        <v>139408810.71595544</v>
      </c>
      <c r="BY314" s="5">
        <f ca="1">IF(BY$4="",0,SUM($W288:BY288))</f>
        <v>146626182.26979628</v>
      </c>
      <c r="BZ314" s="5">
        <f ca="1">IF(BZ$4="",0,SUM($W288:BZ288))</f>
        <v>153644422.64551353</v>
      </c>
      <c r="CA314" s="5">
        <f ca="1">IF(CA$4="",0,SUM($W288:CA288))</f>
        <v>160906797.3822158</v>
      </c>
      <c r="CB314" s="5">
        <f ca="1">IF(CB$4="",0,SUM($W288:CB288))</f>
        <v>168554646.83038175</v>
      </c>
      <c r="CC314" s="5">
        <f ca="1">IF(CC$4="",0,SUM($W288:CC288))</f>
        <v>176296948.38931459</v>
      </c>
      <c r="CD314" s="5">
        <f ca="1">IF(CD$4="",0,SUM($W288:CD288))</f>
        <v>184184390.52416611</v>
      </c>
      <c r="CE314" s="5">
        <f ca="1">IF(CE$4="",0,SUM($W288:CE288))</f>
        <v>192095239.25504082</v>
      </c>
      <c r="CF314" s="5">
        <f ca="1">IF(CF$4="",0,SUM($W288:CF288))</f>
        <v>0</v>
      </c>
    </row>
    <row r="315" spans="2:84" x14ac:dyDescent="0.3">
      <c r="B315" s="13">
        <f>ROW()</f>
        <v>315</v>
      </c>
      <c r="H315" s="1" t="str">
        <f>H314</f>
        <v>Итоговый финпоток по осн. деят-сти накопит-но</v>
      </c>
      <c r="I315" s="1" t="s">
        <v>248</v>
      </c>
      <c r="U315" s="5">
        <f t="shared" ref="U315" ca="1" si="565">SUM(INDIRECT(ADDRESS($B315,$X$2)&amp;":"&amp;ADDRESS($B315,$X$2-1+$P$8)))</f>
        <v>1</v>
      </c>
      <c r="X315" s="5">
        <f ca="1">IF(X$4="",0,IF(AND(W314&lt;=0,MIN(X314:$ZZ314)&gt;=0,SUM($W315:W315)=0),1,0))</f>
        <v>0</v>
      </c>
      <c r="Y315" s="5">
        <f ca="1">IF(Y$4="",0,IF(AND(X314&lt;=0,MIN(Y314:$ZZ314)&gt;=0,SUM($W315:X315)=0),1,0))</f>
        <v>0</v>
      </c>
      <c r="Z315" s="5">
        <f ca="1">IF(Z$4="",0,IF(AND(Y314&lt;=0,MIN(Z314:$ZZ314)&gt;=0,SUM($W315:Y315)=0),1,0))</f>
        <v>0</v>
      </c>
      <c r="AA315" s="5">
        <f ca="1">IF(AA$4="",0,IF(AND(Z314&lt;=0,MIN(AA314:$ZZ314)&gt;=0,SUM($W315:Z315)=0),1,0))</f>
        <v>0</v>
      </c>
      <c r="AB315" s="5">
        <f ca="1">IF(AB$4="",0,IF(AND(AA314&lt;=0,MIN(AB314:$ZZ314)&gt;=0,SUM($W315:AA315)=0),1,0))</f>
        <v>0</v>
      </c>
      <c r="AC315" s="5">
        <f ca="1">IF(AC$4="",0,IF(AND(AB314&lt;=0,MIN(AC314:$ZZ314)&gt;=0,SUM($W315:AB315)=0),1,0))</f>
        <v>0</v>
      </c>
      <c r="AD315" s="5">
        <f ca="1">IF(AD$4="",0,IF(AND(AC314&lt;=0,MIN(AD314:$ZZ314)&gt;=0,SUM($W315:AC315)=0),1,0))</f>
        <v>0</v>
      </c>
      <c r="AE315" s="5">
        <f ca="1">IF(AE$4="",0,IF(AND(AD314&lt;=0,MIN(AE314:$ZZ314)&gt;=0,SUM($W315:AD315)=0),1,0))</f>
        <v>0</v>
      </c>
      <c r="AF315" s="5">
        <f ca="1">IF(AF$4="",0,IF(AND(AE314&lt;=0,MIN(AF314:$ZZ314)&gt;=0,SUM($W315:AE315)=0),1,0))</f>
        <v>0</v>
      </c>
      <c r="AG315" s="5">
        <f ca="1">IF(AG$4="",0,IF(AND(AF314&lt;=0,MIN(AG314:$ZZ314)&gt;=0,SUM($W315:AF315)=0),1,0))</f>
        <v>0</v>
      </c>
      <c r="AH315" s="5">
        <f ca="1">IF(AH$4="",0,IF(AND(AG314&lt;=0,MIN(AH314:$ZZ314)&gt;=0,SUM($W315:AG315)=0),1,0))</f>
        <v>0</v>
      </c>
      <c r="AI315" s="5">
        <f ca="1">IF(AI$4="",0,IF(AND(AH314&lt;=0,MIN(AI314:$ZZ314)&gt;=0,SUM($W315:AH315)=0),1,0))</f>
        <v>0</v>
      </c>
      <c r="AJ315" s="5">
        <f ca="1">IF(AJ$4="",0,IF(AND(AI314&lt;=0,MIN(AJ314:$ZZ314)&gt;=0,SUM($W315:AI315)=0),1,0))</f>
        <v>0</v>
      </c>
      <c r="AK315" s="5">
        <f ca="1">IF(AK$4="",0,IF(AND(AJ314&lt;=0,MIN(AK314:$ZZ314)&gt;=0,SUM($W315:AJ315)=0),1,0))</f>
        <v>0</v>
      </c>
      <c r="AL315" s="5">
        <f ca="1">IF(AL$4="",0,IF(AND(AK314&lt;=0,MIN(AL314:$ZZ314)&gt;=0,SUM($W315:AK315)=0),1,0))</f>
        <v>0</v>
      </c>
      <c r="AM315" s="5">
        <f ca="1">IF(AM$4="",0,IF(AND(AL314&lt;=0,MIN(AM314:$ZZ314)&gt;=0,SUM($W315:AL315)=0),1,0))</f>
        <v>0</v>
      </c>
      <c r="AN315" s="5">
        <f ca="1">IF(AN$4="",0,IF(AND(AM314&lt;=0,MIN(AN314:$ZZ314)&gt;=0,SUM($W315:AM315)=0),1,0))</f>
        <v>0</v>
      </c>
      <c r="AO315" s="5">
        <f ca="1">IF(AO$4="",0,IF(AND(AN314&lt;=0,MIN(AO314:$ZZ314)&gt;=0,SUM($W315:AN315)=0),1,0))</f>
        <v>0</v>
      </c>
      <c r="AP315" s="5">
        <f ca="1">IF(AP$4="",0,IF(AND(AO314&lt;=0,MIN(AP314:$ZZ314)&gt;=0,SUM($W315:AO315)=0),1,0))</f>
        <v>0</v>
      </c>
      <c r="AQ315" s="5">
        <f ca="1">IF(AQ$4="",0,IF(AND(AP314&lt;=0,MIN(AQ314:$ZZ314)&gt;=0,SUM($W315:AP315)=0),1,0))</f>
        <v>0</v>
      </c>
      <c r="AR315" s="5">
        <f ca="1">IF(AR$4="",0,IF(AND(AQ314&lt;=0,MIN(AR314:$ZZ314)&gt;=0,SUM($W315:AQ315)=0),1,0))</f>
        <v>0</v>
      </c>
      <c r="AS315" s="5">
        <f ca="1">IF(AS$4="",0,IF(AND(AR314&lt;=0,MIN(AS314:$ZZ314)&gt;=0,SUM($W315:AR315)=0),1,0))</f>
        <v>0</v>
      </c>
      <c r="AT315" s="5">
        <f ca="1">IF(AT$4="",0,IF(AND(AS314&lt;=0,MIN(AT314:$ZZ314)&gt;=0,SUM($W315:AS315)=0),1,0))</f>
        <v>0</v>
      </c>
      <c r="AU315" s="5">
        <f ca="1">IF(AU$4="",0,IF(AND(AT314&lt;=0,MIN(AU314:$ZZ314)&gt;=0,SUM($W315:AT315)=0),1,0))</f>
        <v>0</v>
      </c>
      <c r="AV315" s="5">
        <f ca="1">IF(AV$4="",0,IF(AND(AU314&lt;=0,MIN(AV314:$ZZ314)&gt;=0,SUM($W315:AU315)=0),1,0))</f>
        <v>0</v>
      </c>
      <c r="AW315" s="5">
        <f ca="1">IF(AW$4="",0,IF(AND(AV314&lt;=0,MIN(AW314:$ZZ314)&gt;=0,SUM($W315:AV315)=0),1,0))</f>
        <v>0</v>
      </c>
      <c r="AX315" s="5">
        <f ca="1">IF(AX$4="",0,IF(AND(AW314&lt;=0,MIN(AX314:$ZZ314)&gt;=0,SUM($W315:AW315)=0),1,0))</f>
        <v>0</v>
      </c>
      <c r="AY315" s="5">
        <f ca="1">IF(AY$4="",0,IF(AND(AX314&lt;=0,MIN(AY314:$ZZ314)&gt;=0,SUM($W315:AX315)=0),1,0))</f>
        <v>0</v>
      </c>
      <c r="AZ315" s="5">
        <f ca="1">IF(AZ$4="",0,IF(AND(AY314&lt;=0,MIN(AZ314:$ZZ314)&gt;=0,SUM($W315:AY315)=0),1,0))</f>
        <v>0</v>
      </c>
      <c r="BA315" s="5">
        <f ca="1">IF(BA$4="",0,IF(AND(AZ314&lt;=0,MIN(BA314:$ZZ314)&gt;=0,SUM($W315:AZ315)=0),1,0))</f>
        <v>0</v>
      </c>
      <c r="BB315" s="5">
        <f ca="1">IF(BB$4="",0,IF(AND(BA314&lt;=0,MIN(BB314:$ZZ314)&gt;=0,SUM($W315:BA315)=0),1,0))</f>
        <v>0</v>
      </c>
      <c r="BC315" s="5">
        <f ca="1">IF(BC$4="",0,IF(AND(BB314&lt;=0,MIN(BC314:$ZZ314)&gt;=0,SUM($W315:BB315)=0),1,0))</f>
        <v>0</v>
      </c>
      <c r="BD315" s="5">
        <f ca="1">IF(BD$4="",0,IF(AND(BC314&lt;=0,MIN(BD314:$ZZ314)&gt;=0,SUM($W315:BC315)=0),1,0))</f>
        <v>0</v>
      </c>
      <c r="BE315" s="5">
        <f ca="1">IF(BE$4="",0,IF(AND(BD314&lt;=0,MIN(BE314:$ZZ314)&gt;=0,SUM($W315:BD315)=0),1,0))</f>
        <v>1</v>
      </c>
      <c r="BF315" s="5">
        <f ca="1">IF(BF$4="",0,IF(AND(BE314&lt;=0,MIN(BF314:$ZZ314)&gt;=0,SUM($W315:BE315)=0),1,0))</f>
        <v>0</v>
      </c>
      <c r="BG315" s="5">
        <f ca="1">IF(BG$4="",0,IF(AND(BF314&lt;=0,MIN(BG314:$ZZ314)&gt;=0,SUM($W315:BF315)=0),1,0))</f>
        <v>0</v>
      </c>
      <c r="BH315" s="5">
        <f ca="1">IF(BH$4="",0,IF(AND(BG314&lt;=0,MIN(BH314:$ZZ314)&gt;=0,SUM($W315:BG315)=0),1,0))</f>
        <v>0</v>
      </c>
      <c r="BI315" s="5">
        <f ca="1">IF(BI$4="",0,IF(AND(BH314&lt;=0,MIN(BI314:$ZZ314)&gt;=0,SUM($W315:BH315)=0),1,0))</f>
        <v>0</v>
      </c>
      <c r="BJ315" s="5">
        <f ca="1">IF(BJ$4="",0,IF(AND(BI314&lt;=0,MIN(BJ314:$ZZ314)&gt;=0,SUM($W315:BI315)=0),1,0))</f>
        <v>0</v>
      </c>
      <c r="BK315" s="5">
        <f ca="1">IF(BK$4="",0,IF(AND(BJ314&lt;=0,MIN(BK314:$ZZ314)&gt;=0,SUM($W315:BJ315)=0),1,0))</f>
        <v>0</v>
      </c>
      <c r="BL315" s="5">
        <f ca="1">IF(BL$4="",0,IF(AND(BK314&lt;=0,MIN(BL314:$ZZ314)&gt;=0,SUM($W315:BK315)=0),1,0))</f>
        <v>0</v>
      </c>
      <c r="BM315" s="5">
        <f ca="1">IF(BM$4="",0,IF(AND(BL314&lt;=0,MIN(BM314:$ZZ314)&gt;=0,SUM($W315:BL315)=0),1,0))</f>
        <v>0</v>
      </c>
      <c r="BN315" s="5">
        <f ca="1">IF(BN$4="",0,IF(AND(BM314&lt;=0,MIN(BN314:$ZZ314)&gt;=0,SUM($W315:BM315)=0),1,0))</f>
        <v>0</v>
      </c>
      <c r="BO315" s="5">
        <f ca="1">IF(BO$4="",0,IF(AND(BN314&lt;=0,MIN(BO314:$ZZ314)&gt;=0,SUM($W315:BN315)=0),1,0))</f>
        <v>0</v>
      </c>
      <c r="BP315" s="5">
        <f ca="1">IF(BP$4="",0,IF(AND(BO314&lt;=0,MIN(BP314:$ZZ314)&gt;=0,SUM($W315:BO315)=0),1,0))</f>
        <v>0</v>
      </c>
      <c r="BQ315" s="5">
        <f ca="1">IF(BQ$4="",0,IF(AND(BP314&lt;=0,MIN(BQ314:$ZZ314)&gt;=0,SUM($W315:BP315)=0),1,0))</f>
        <v>0</v>
      </c>
      <c r="BR315" s="5">
        <f ca="1">IF(BR$4="",0,IF(AND(BQ314&lt;=0,MIN(BR314:$ZZ314)&gt;=0,SUM($W315:BQ315)=0),1,0))</f>
        <v>0</v>
      </c>
      <c r="BS315" s="5">
        <f ca="1">IF(BS$4="",0,IF(AND(BR314&lt;=0,MIN(BS314:$ZZ314)&gt;=0,SUM($W315:BR315)=0),1,0))</f>
        <v>0</v>
      </c>
      <c r="BT315" s="5">
        <f ca="1">IF(BT$4="",0,IF(AND(BS314&lt;=0,MIN(BT314:$ZZ314)&gt;=0,SUM($W315:BS315)=0),1,0))</f>
        <v>0</v>
      </c>
      <c r="BU315" s="5">
        <f ca="1">IF(BU$4="",0,IF(AND(BT314&lt;=0,MIN(BU314:$ZZ314)&gt;=0,SUM($W315:BT315)=0),1,0))</f>
        <v>0</v>
      </c>
      <c r="BV315" s="5">
        <f ca="1">IF(BV$4="",0,IF(AND(BU314&lt;=0,MIN(BV314:$ZZ314)&gt;=0,SUM($W315:BU315)=0),1,0))</f>
        <v>0</v>
      </c>
      <c r="BW315" s="5">
        <f ca="1">IF(BW$4="",0,IF(AND(BV314&lt;=0,MIN(BW314:$ZZ314)&gt;=0,SUM($W315:BV315)=0),1,0))</f>
        <v>0</v>
      </c>
      <c r="BX315" s="5">
        <f ca="1">IF(BX$4="",0,IF(AND(BW314&lt;=0,MIN(BX314:$ZZ314)&gt;=0,SUM($W315:BW315)=0),1,0))</f>
        <v>0</v>
      </c>
      <c r="BY315" s="5">
        <f ca="1">IF(BY$4="",0,IF(AND(BX314&lt;=0,MIN(BY314:$ZZ314)&gt;=0,SUM($W315:BX315)=0),1,0))</f>
        <v>0</v>
      </c>
      <c r="BZ315" s="5">
        <f ca="1">IF(BZ$4="",0,IF(AND(BY314&lt;=0,MIN(BZ314:$ZZ314)&gt;=0,SUM($W315:BY315)=0),1,0))</f>
        <v>0</v>
      </c>
      <c r="CA315" s="5">
        <f ca="1">IF(CA$4="",0,IF(AND(BZ314&lt;=0,MIN(CA314:$ZZ314)&gt;=0,SUM($W315:BZ315)=0),1,0))</f>
        <v>0</v>
      </c>
      <c r="CB315" s="5">
        <f ca="1">IF(CB$4="",0,IF(AND(CA314&lt;=0,MIN(CB314:$ZZ314)&gt;=0,SUM($W315:CA315)=0),1,0))</f>
        <v>0</v>
      </c>
      <c r="CC315" s="5">
        <f ca="1">IF(CC$4="",0,IF(AND(CB314&lt;=0,MIN(CC314:$ZZ314)&gt;=0,SUM($W315:CB315)=0),1,0))</f>
        <v>0</v>
      </c>
      <c r="CD315" s="5">
        <f ca="1">IF(CD$4="",0,IF(AND(CC314&lt;=0,MIN(CD314:$ZZ314)&gt;=0,SUM($W315:CC315)=0),1,0))</f>
        <v>0</v>
      </c>
      <c r="CE315" s="5">
        <f ca="1">IF(CE$4="",0,IF(AND(CD314&lt;=0,MIN(CE314:$ZZ314)&gt;=0,SUM($W315:CD315)=0),1,0))</f>
        <v>0</v>
      </c>
      <c r="CF315" s="5">
        <f ca="1">IF(CF$4="",0,IF(AND(CE314&lt;=0,MIN(CF314:$ZZ314)&gt;=0,SUM($W315:CE315)=0),1,0))</f>
        <v>0</v>
      </c>
    </row>
    <row r="316" spans="2:84" x14ac:dyDescent="0.3">
      <c r="B316" s="13">
        <f>ROW()</f>
        <v>316</v>
      </c>
      <c r="H316" s="1" t="str">
        <f>H314</f>
        <v>Итоговый финпоток по осн. деят-сти накопит-но</v>
      </c>
      <c r="I316" s="1" t="s">
        <v>249</v>
      </c>
      <c r="M316" s="53" t="s">
        <v>115</v>
      </c>
      <c r="U316" s="32">
        <f ca="1">SUMIFS(INDIRECT(ADDRESS(1,$X$2)&amp;":"&amp;ADDRESS(1,$X$2-1+$P$8)),INDIRECT(ADDRESS($B315,$X$2)&amp;":"&amp;ADDRESS($B315,$X$2-1+$P$8)),1)/12</f>
        <v>2.8333333333333335</v>
      </c>
    </row>
    <row r="317" spans="2:84" x14ac:dyDescent="0.3">
      <c r="X317" s="109"/>
    </row>
    <row r="318" spans="2:84" x14ac:dyDescent="0.3">
      <c r="B318" s="13">
        <f>ROW()</f>
        <v>318</v>
      </c>
      <c r="H318" s="1" t="s">
        <v>389</v>
      </c>
      <c r="M318" s="53" t="s">
        <v>18</v>
      </c>
      <c r="P318" s="72" t="str">
        <f>Lists!$AI$18</f>
        <v>FCF(+)</v>
      </c>
      <c r="U318" s="5">
        <f ca="1">SUM(INDIRECT(ADDRESS($B318,$X$2)&amp;":"&amp;ADDRESS($B318,$X$2-1+$P$8)))</f>
        <v>248231052.70009458</v>
      </c>
      <c r="X318" s="5">
        <f t="shared" ref="X318:BC318" ca="1" si="566">IF(X$4="",0,IF(AND(X$1=$P$8,X288&gt;0),X288,IF(AND(X288&gt;0,X314-MIN(INDIRECT(ADDRESS($B314,Y$2,4,1)&amp;":"&amp;ADDRESS($B314,SUMIFS($2:$2,$1:$1,$P$8),4,1)))&gt;0,X314-MIN(INDIRECT(ADDRESS($B314,Y$2,4,1)&amp;":"&amp;ADDRESS($B314,SUMIFS($2:$2,$1:$1,$P$8),4,1)))&lt;X288),X288-(X314-MIN(INDIRECT(ADDRESS($B314,Y$2,4,1)&amp;":"&amp;ADDRESS($B314,SUMIFS($2:$2,$1:$1,$P$8),4,1)))),IF(AND(X288&gt;0,X314&lt;=MIN(INDIRECT(ADDRESS($B314,Y$2,4,1)&amp;":"&amp;ADDRESS($B314,SUMIFS($2:$2,$1:$1,$P$8),4,1)))),X288,0))))</f>
        <v>0</v>
      </c>
      <c r="Y318" s="5">
        <f t="shared" ca="1" si="566"/>
        <v>0</v>
      </c>
      <c r="Z318" s="5">
        <f t="shared" ca="1" si="566"/>
        <v>0</v>
      </c>
      <c r="AA318" s="5">
        <f t="shared" ca="1" si="566"/>
        <v>0</v>
      </c>
      <c r="AB318" s="5">
        <f t="shared" ca="1" si="566"/>
        <v>0</v>
      </c>
      <c r="AC318" s="5">
        <f t="shared" ca="1" si="566"/>
        <v>0</v>
      </c>
      <c r="AD318" s="5">
        <f t="shared" ca="1" si="566"/>
        <v>0</v>
      </c>
      <c r="AE318" s="5">
        <f t="shared" ca="1" si="566"/>
        <v>0</v>
      </c>
      <c r="AF318" s="5">
        <f t="shared" ca="1" si="566"/>
        <v>0</v>
      </c>
      <c r="AG318" s="5">
        <f t="shared" ca="1" si="566"/>
        <v>0</v>
      </c>
      <c r="AH318" s="5">
        <f t="shared" ca="1" si="566"/>
        <v>0</v>
      </c>
      <c r="AI318" s="5">
        <f t="shared" ca="1" si="566"/>
        <v>0</v>
      </c>
      <c r="AJ318" s="5">
        <f t="shared" ca="1" si="566"/>
        <v>0</v>
      </c>
      <c r="AK318" s="5">
        <f t="shared" ca="1" si="566"/>
        <v>0</v>
      </c>
      <c r="AL318" s="5">
        <f t="shared" ca="1" si="566"/>
        <v>0</v>
      </c>
      <c r="AM318" s="5">
        <f t="shared" ca="1" si="566"/>
        <v>0</v>
      </c>
      <c r="AN318" s="5">
        <f t="shared" ca="1" si="566"/>
        <v>0</v>
      </c>
      <c r="AO318" s="5">
        <f t="shared" ca="1" si="566"/>
        <v>0</v>
      </c>
      <c r="AP318" s="5">
        <f t="shared" ca="1" si="566"/>
        <v>164456.24900740269</v>
      </c>
      <c r="AQ318" s="5">
        <f t="shared" ca="1" si="566"/>
        <v>1551450.3809706641</v>
      </c>
      <c r="AR318" s="5">
        <f t="shared" ca="1" si="566"/>
        <v>2285634.4421041058</v>
      </c>
      <c r="AS318" s="5">
        <f t="shared" ca="1" si="566"/>
        <v>2126928.1177230855</v>
      </c>
      <c r="AT318" s="5">
        <f t="shared" ca="1" si="566"/>
        <v>2882695.2435800461</v>
      </c>
      <c r="AU318" s="5">
        <f t="shared" ca="1" si="566"/>
        <v>3526557.414612249</v>
      </c>
      <c r="AV318" s="5">
        <f t="shared" ca="1" si="566"/>
        <v>2639088.1328576738</v>
      </c>
      <c r="AW318" s="5">
        <f t="shared" ca="1" si="566"/>
        <v>3527803.9302234091</v>
      </c>
      <c r="AX318" s="5">
        <f t="shared" ca="1" si="566"/>
        <v>4286941.8743939884</v>
      </c>
      <c r="AY318" s="5">
        <f t="shared" ca="1" si="566"/>
        <v>3588565.7055452336</v>
      </c>
      <c r="AZ318" s="5">
        <f t="shared" ca="1" si="566"/>
        <v>4268665.8903404493</v>
      </c>
      <c r="BA318" s="5">
        <f t="shared" ca="1" si="566"/>
        <v>4633942.8098798292</v>
      </c>
      <c r="BB318" s="5">
        <f t="shared" ca="1" si="566"/>
        <v>4215604.8744801683</v>
      </c>
      <c r="BC318" s="5">
        <f t="shared" ca="1" si="566"/>
        <v>5439054.9369668067</v>
      </c>
      <c r="BD318" s="5">
        <f t="shared" ref="BD318:CF318" ca="1" si="567">IF(BD$4="",0,IF(AND(BD$1=$P$8,BD288&gt;0),BD288,IF(AND(BD288&gt;0,BD314-MIN(INDIRECT(ADDRESS($B314,BE$2,4,1)&amp;":"&amp;ADDRESS($B314,SUMIFS($2:$2,$1:$1,$P$8),4,1)))&gt;0,BD314-MIN(INDIRECT(ADDRESS($B314,BE$2,4,1)&amp;":"&amp;ADDRESS($B314,SUMIFS($2:$2,$1:$1,$P$8),4,1)))&lt;BD288),BD288-(BD314-MIN(INDIRECT(ADDRESS($B314,BE$2,4,1)&amp;":"&amp;ADDRESS($B314,SUMIFS($2:$2,$1:$1,$P$8),4,1)))),IF(AND(BD288&gt;0,BD314&lt;=MIN(INDIRECT(ADDRESS($B314,BE$2,4,1)&amp;":"&amp;ADDRESS($B314,SUMIFS($2:$2,$1:$1,$P$8),4,1)))),BD288,0))))</f>
        <v>6649973.6060439348</v>
      </c>
      <c r="BE318" s="5">
        <f t="shared" ca="1" si="567"/>
        <v>6453854.2546455506</v>
      </c>
      <c r="BF318" s="5">
        <f t="shared" ca="1" si="567"/>
        <v>6760569.6289665094</v>
      </c>
      <c r="BG318" s="5">
        <f t="shared" ca="1" si="567"/>
        <v>6782555.9237566283</v>
      </c>
      <c r="BH318" s="5">
        <f t="shared" ca="1" si="567"/>
        <v>6336635.4408995789</v>
      </c>
      <c r="BI318" s="5">
        <f t="shared" ca="1" si="567"/>
        <v>6625704.3877855195</v>
      </c>
      <c r="BJ318" s="5">
        <f t="shared" ca="1" si="567"/>
        <v>6987959.5082955537</v>
      </c>
      <c r="BK318" s="5">
        <f t="shared" ca="1" si="567"/>
        <v>7245403.7455243832</v>
      </c>
      <c r="BL318" s="5">
        <f t="shared" ca="1" si="567"/>
        <v>7347104.9795287391</v>
      </c>
      <c r="BM318" s="5">
        <f t="shared" ca="1" si="567"/>
        <v>7210260.7924221316</v>
      </c>
      <c r="BN318" s="5">
        <f t="shared" ca="1" si="567"/>
        <v>7197288.306811613</v>
      </c>
      <c r="BO318" s="5">
        <f t="shared" ca="1" si="567"/>
        <v>7483261.1243192209</v>
      </c>
      <c r="BP318" s="5">
        <f t="shared" ca="1" si="567"/>
        <v>7826880.3008122547</v>
      </c>
      <c r="BQ318" s="5">
        <f t="shared" ca="1" si="567"/>
        <v>7501418.6832614793</v>
      </c>
      <c r="BR318" s="5">
        <f t="shared" ca="1" si="567"/>
        <v>7752562.0650533671</v>
      </c>
      <c r="BS318" s="5">
        <f t="shared" ca="1" si="567"/>
        <v>7775410.929204301</v>
      </c>
      <c r="BT318" s="5">
        <f t="shared" ca="1" si="567"/>
        <v>7030778.0047744224</v>
      </c>
      <c r="BU318" s="5">
        <f t="shared" ca="1" si="567"/>
        <v>7278173.7161814338</v>
      </c>
      <c r="BV318" s="5">
        <f t="shared" ca="1" si="567"/>
        <v>7600943.6820735326</v>
      </c>
      <c r="BW318" s="5">
        <f t="shared" ca="1" si="567"/>
        <v>7227195.023580241</v>
      </c>
      <c r="BX318" s="5">
        <f t="shared" ca="1" si="567"/>
        <v>7333300.0543836607</v>
      </c>
      <c r="BY318" s="5">
        <f t="shared" ca="1" si="567"/>
        <v>7217371.5538408356</v>
      </c>
      <c r="BZ318" s="5">
        <f t="shared" ca="1" si="567"/>
        <v>7018240.3757172544</v>
      </c>
      <c r="CA318" s="5">
        <f t="shared" ca="1" si="567"/>
        <v>7262374.7367022708</v>
      </c>
      <c r="CB318" s="5">
        <f t="shared" ca="1" si="567"/>
        <v>7647849.4481659532</v>
      </c>
      <c r="CC318" s="5">
        <f t="shared" ca="1" si="567"/>
        <v>7742301.5589328427</v>
      </c>
      <c r="CD318" s="5">
        <f t="shared" ca="1" si="567"/>
        <v>7887442.1348515227</v>
      </c>
      <c r="CE318" s="5">
        <f t="shared" ca="1" si="567"/>
        <v>7910848.7308747247</v>
      </c>
      <c r="CF318" s="5">
        <f t="shared" ca="1" si="567"/>
        <v>0</v>
      </c>
    </row>
    <row r="319" spans="2:84" x14ac:dyDescent="0.3">
      <c r="X319" s="109"/>
    </row>
    <row r="320" spans="2:84" x14ac:dyDescent="0.3">
      <c r="B320" s="13">
        <f>ROW()</f>
        <v>320</v>
      </c>
      <c r="H320" s="1" t="s">
        <v>390</v>
      </c>
      <c r="M320" s="53" t="s">
        <v>18</v>
      </c>
      <c r="P320" s="72" t="str">
        <f>Lists!$AI$19</f>
        <v>FCF(-)</v>
      </c>
      <c r="U320" s="5">
        <f ca="1">SUM(INDIRECT(ADDRESS($B320,$X$2)&amp;":"&amp;ADDRESS($B320,$X$2-1+$P$8)))</f>
        <v>-56135813.445053741</v>
      </c>
      <c r="X320" s="5">
        <f ca="1">IF(X$4="",0,IF(X318&gt;0,0,IF(X314-W314&gt;0,0,IF(X314-SUM($W320:W320)&gt;0,0,X314-SUM($W320:W320)))))</f>
        <v>-594000</v>
      </c>
      <c r="Y320" s="5">
        <f ca="1">IF(Y$4="",0,IF(Y318&gt;0,0,IF(Y314-X314&gt;0,0,IF(Y314-SUM($W320:X320)&gt;0,0,Y314-SUM($W320:X320)))))</f>
        <v>-814000</v>
      </c>
      <c r="Z320" s="5">
        <f ca="1">IF(Z$4="",0,IF(Z318&gt;0,0,IF(Z314-Y314&gt;0,0,IF(Z314-SUM($W320:Y320)&gt;0,0,Z314-SUM($W320:Y320)))))</f>
        <v>-1025000</v>
      </c>
      <c r="AA320" s="5">
        <f ca="1">IF(AA$4="",0,IF(AA318&gt;0,0,IF(AA314-Z314&gt;0,0,IF(AA314-SUM($W320:Z320)&gt;0,0,AA314-SUM($W320:Z320)))))</f>
        <v>-2164000</v>
      </c>
      <c r="AB320" s="5">
        <f ca="1">IF(AB$4="",0,IF(AB318&gt;0,0,IF(AB314-AA314&gt;0,0,IF(AB314-SUM($W320:AA320)&gt;0,0,AB314-SUM($W320:AA320)))))</f>
        <v>-3595000</v>
      </c>
      <c r="AC320" s="5">
        <f ca="1">IF(AC$4="",0,IF(AC318&gt;0,0,IF(AC314-AB314&gt;0,0,IF(AC314-SUM($W320:AB320)&gt;0,0,AC314-SUM($W320:AB320)))))</f>
        <v>-3595000</v>
      </c>
      <c r="AD320" s="5">
        <f ca="1">IF(AD$4="",0,IF(AD318&gt;0,0,IF(AD314-AC314&gt;0,0,IF(AD314-SUM($W320:AC320)&gt;0,0,AD314-SUM($W320:AC320)))))</f>
        <v>-3671500</v>
      </c>
      <c r="AE320" s="5">
        <f ca="1">IF(AE$4="",0,IF(AE318&gt;0,0,IF(AE314-AD314&gt;0,0,IF(AE314-SUM($W320:AD320)&gt;0,0,AE314-SUM($W320:AD320)))))</f>
        <v>-8614500</v>
      </c>
      <c r="AF320" s="5">
        <f ca="1">IF(AF$4="",0,IF(AF318&gt;0,0,IF(AF314-AE314&gt;0,0,IF(AF314-SUM($W320:AE320)&gt;0,0,AF314-SUM($W320:AE320)))))</f>
        <v>-8614500</v>
      </c>
      <c r="AG320" s="5">
        <f ca="1">IF(AG$4="",0,IF(AG318&gt;0,0,IF(AG314-AF314&gt;0,0,IF(AG314-SUM($W320:AF320)&gt;0,0,AG314-SUM($W320:AF320)))))</f>
        <v>-11203500</v>
      </c>
      <c r="AH320" s="5">
        <f ca="1">IF(AH$4="",0,IF(AH318&gt;0,0,IF(AH314-AG314&gt;0,0,IF(AH314-SUM($W320:AG320)&gt;0,0,AH314-SUM($W320:AG320)))))</f>
        <v>-4084500</v>
      </c>
      <c r="AI320" s="5">
        <f ca="1">IF(AI$4="",0,IF(AI318&gt;0,0,IF(AI314-AH314&gt;0,0,IF(AI314-SUM($W320:AH320)&gt;0,0,AI314-SUM($W320:AH320)))))</f>
        <v>-2604500</v>
      </c>
      <c r="AJ320" s="5">
        <f ca="1">IF(AJ$4="",0,IF(AJ318&gt;0,0,IF(AJ314-AI314&gt;0,0,IF(AJ314-SUM($W320:AI320)&gt;0,0,AJ314-SUM($W320:AI320)))))</f>
        <v>-1943840.4159733355</v>
      </c>
      <c r="AK320" s="5">
        <f ca="1">IF(AK$4="",0,IF(AK318&gt;0,0,IF(AK314-AJ314&gt;0,0,IF(AK314-SUM($W320:AJ320)&gt;0,0,AK314-SUM($W320:AJ320)))))</f>
        <v>-2031577.4254000038</v>
      </c>
      <c r="AL320" s="5">
        <f ca="1">IF(AL$4="",0,IF(AL318&gt;0,0,IF(AL314-AK314&gt;0,0,IF(AL314-SUM($W320:AK320)&gt;0,0,AL314-SUM($W320:AK320)))))</f>
        <v>-1064908.7412900031</v>
      </c>
      <c r="AM320" s="5">
        <f ca="1">IF(AM$4="",0,IF(AM318&gt;0,0,IF(AM314-AL314&gt;0,0,IF(AM314-SUM($W320:AL320)&gt;0,0,AM314-SUM($W320:AL320)))))</f>
        <v>-515486.86239039898</v>
      </c>
      <c r="AN320" s="5">
        <f ca="1">IF(AN$4="",0,IF(AN318&gt;0,0,IF(AN314-AM314&gt;0,0,IF(AN314-SUM($W320:AM320)&gt;0,0,AN314-SUM($W320:AM320)))))</f>
        <v>0</v>
      </c>
      <c r="AO320" s="5">
        <f ca="1">IF(AO$4="",0,IF(AO318&gt;0,0,IF(AO314-AN314&gt;0,0,IF(AO314-SUM($W320:AN320)&gt;0,0,AO314-SUM($W320:AN320)))))</f>
        <v>0</v>
      </c>
      <c r="AP320" s="5">
        <f ca="1">IF(AP$4="",0,IF(AP318&gt;0,0,IF(AP314-AO314&gt;0,0,IF(AP314-SUM($W320:AO320)&gt;0,0,AP314-SUM($W320:AO320)))))</f>
        <v>0</v>
      </c>
      <c r="AQ320" s="5">
        <f ca="1">IF(AQ$4="",0,IF(AQ318&gt;0,0,IF(AQ314-AP314&gt;0,0,IF(AQ314-SUM($W320:AP320)&gt;0,0,AQ314-SUM($W320:AP320)))))</f>
        <v>0</v>
      </c>
      <c r="AR320" s="5">
        <f ca="1">IF(AR$4="",0,IF(AR318&gt;0,0,IF(AR314-AQ314&gt;0,0,IF(AR314-SUM($W320:AQ320)&gt;0,0,AR314-SUM($W320:AQ320)))))</f>
        <v>0</v>
      </c>
      <c r="AS320" s="5">
        <f ca="1">IF(AS$4="",0,IF(AS318&gt;0,0,IF(AS314-AR314&gt;0,0,IF(AS314-SUM($W320:AR320)&gt;0,0,AS314-SUM($W320:AR320)))))</f>
        <v>0</v>
      </c>
      <c r="AT320" s="5">
        <f ca="1">IF(AT$4="",0,IF(AT318&gt;0,0,IF(AT314-AS314&gt;0,0,IF(AT314-SUM($W320:AS320)&gt;0,0,AT314-SUM($W320:AS320)))))</f>
        <v>0</v>
      </c>
      <c r="AU320" s="5">
        <f ca="1">IF(AU$4="",0,IF(AU318&gt;0,0,IF(AU314-AT314&gt;0,0,IF(AU314-SUM($W320:AT320)&gt;0,0,AU314-SUM($W320:AT320)))))</f>
        <v>0</v>
      </c>
      <c r="AV320" s="5">
        <f ca="1">IF(AV$4="",0,IF(AV318&gt;0,0,IF(AV314-AU314&gt;0,0,IF(AV314-SUM($W320:AU320)&gt;0,0,AV314-SUM($W320:AU320)))))</f>
        <v>0</v>
      </c>
      <c r="AW320" s="5">
        <f ca="1">IF(AW$4="",0,IF(AW318&gt;0,0,IF(AW314-AV314&gt;0,0,IF(AW314-SUM($W320:AV320)&gt;0,0,AW314-SUM($W320:AV320)))))</f>
        <v>0</v>
      </c>
      <c r="AX320" s="5">
        <f ca="1">IF(AX$4="",0,IF(AX318&gt;0,0,IF(AX314-AW314&gt;0,0,IF(AX314-SUM($W320:AW320)&gt;0,0,AX314-SUM($W320:AW320)))))</f>
        <v>0</v>
      </c>
      <c r="AY320" s="5">
        <f ca="1">IF(AY$4="",0,IF(AY318&gt;0,0,IF(AY314-AX314&gt;0,0,IF(AY314-SUM($W320:AX320)&gt;0,0,AY314-SUM($W320:AX320)))))</f>
        <v>0</v>
      </c>
      <c r="AZ320" s="5">
        <f ca="1">IF(AZ$4="",0,IF(AZ318&gt;0,0,IF(AZ314-AY314&gt;0,0,IF(AZ314-SUM($W320:AY320)&gt;0,0,AZ314-SUM($W320:AY320)))))</f>
        <v>0</v>
      </c>
      <c r="BA320" s="5">
        <f ca="1">IF(BA$4="",0,IF(BA318&gt;0,0,IF(BA314-AZ314&gt;0,0,IF(BA314-SUM($W320:AZ320)&gt;0,0,BA314-SUM($W320:AZ320)))))</f>
        <v>0</v>
      </c>
      <c r="BB320" s="5">
        <f ca="1">IF(BB$4="",0,IF(BB318&gt;0,0,IF(BB314-BA314&gt;0,0,IF(BB314-SUM($W320:BA320)&gt;0,0,BB314-SUM($W320:BA320)))))</f>
        <v>0</v>
      </c>
      <c r="BC320" s="5">
        <f ca="1">IF(BC$4="",0,IF(BC318&gt;0,0,IF(BC314-BB314&gt;0,0,IF(BC314-SUM($W320:BB320)&gt;0,0,BC314-SUM($W320:BB320)))))</f>
        <v>0</v>
      </c>
      <c r="BD320" s="5">
        <f ca="1">IF(BD$4="",0,IF(BD318&gt;0,0,IF(BD314-BC314&gt;0,0,IF(BD314-SUM($W320:BC320)&gt;0,0,BD314-SUM($W320:BC320)))))</f>
        <v>0</v>
      </c>
      <c r="BE320" s="5">
        <f ca="1">IF(BE$4="",0,IF(BE318&gt;0,0,IF(BE314-BD314&gt;0,0,IF(BE314-SUM($W320:BD320)&gt;0,0,BE314-SUM($W320:BD320)))))</f>
        <v>0</v>
      </c>
      <c r="BF320" s="5">
        <f ca="1">IF(BF$4="",0,IF(BF318&gt;0,0,IF(BF314-BE314&gt;0,0,IF(BF314-SUM($W320:BE320)&gt;0,0,BF314-SUM($W320:BE320)))))</f>
        <v>0</v>
      </c>
      <c r="BG320" s="5">
        <f ca="1">IF(BG$4="",0,IF(BG318&gt;0,0,IF(BG314-BF314&gt;0,0,IF(BG314-SUM($W320:BF320)&gt;0,0,BG314-SUM($W320:BF320)))))</f>
        <v>0</v>
      </c>
      <c r="BH320" s="5">
        <f ca="1">IF(BH$4="",0,IF(BH318&gt;0,0,IF(BH314-BG314&gt;0,0,IF(BH314-SUM($W320:BG320)&gt;0,0,BH314-SUM($W320:BG320)))))</f>
        <v>0</v>
      </c>
      <c r="BI320" s="5">
        <f ca="1">IF(BI$4="",0,IF(BI318&gt;0,0,IF(BI314-BH314&gt;0,0,IF(BI314-SUM($W320:BH320)&gt;0,0,BI314-SUM($W320:BH320)))))</f>
        <v>0</v>
      </c>
      <c r="BJ320" s="5">
        <f ca="1">IF(BJ$4="",0,IF(BJ318&gt;0,0,IF(BJ314-BI314&gt;0,0,IF(BJ314-SUM($W320:BI320)&gt;0,0,BJ314-SUM($W320:BI320)))))</f>
        <v>0</v>
      </c>
      <c r="BK320" s="5">
        <f ca="1">IF(BK$4="",0,IF(BK318&gt;0,0,IF(BK314-BJ314&gt;0,0,IF(BK314-SUM($W320:BJ320)&gt;0,0,BK314-SUM($W320:BJ320)))))</f>
        <v>0</v>
      </c>
      <c r="BL320" s="5">
        <f ca="1">IF(BL$4="",0,IF(BL318&gt;0,0,IF(BL314-BK314&gt;0,0,IF(BL314-SUM($W320:BK320)&gt;0,0,BL314-SUM($W320:BK320)))))</f>
        <v>0</v>
      </c>
      <c r="BM320" s="5">
        <f ca="1">IF(BM$4="",0,IF(BM318&gt;0,0,IF(BM314-BL314&gt;0,0,IF(BM314-SUM($W320:BL320)&gt;0,0,BM314-SUM($W320:BL320)))))</f>
        <v>0</v>
      </c>
      <c r="BN320" s="5">
        <f ca="1">IF(BN$4="",0,IF(BN318&gt;0,0,IF(BN314-BM314&gt;0,0,IF(BN314-SUM($W320:BM320)&gt;0,0,BN314-SUM($W320:BM320)))))</f>
        <v>0</v>
      </c>
      <c r="BO320" s="5">
        <f ca="1">IF(BO$4="",0,IF(BO318&gt;0,0,IF(BO314-BN314&gt;0,0,IF(BO314-SUM($W320:BN320)&gt;0,0,BO314-SUM($W320:BN320)))))</f>
        <v>0</v>
      </c>
      <c r="BP320" s="5">
        <f ca="1">IF(BP$4="",0,IF(BP318&gt;0,0,IF(BP314-BO314&gt;0,0,IF(BP314-SUM($W320:BO320)&gt;0,0,BP314-SUM($W320:BO320)))))</f>
        <v>0</v>
      </c>
      <c r="BQ320" s="5">
        <f ca="1">IF(BQ$4="",0,IF(BQ318&gt;0,0,IF(BQ314-BP314&gt;0,0,IF(BQ314-SUM($W320:BP320)&gt;0,0,BQ314-SUM($W320:BP320)))))</f>
        <v>0</v>
      </c>
      <c r="BR320" s="5">
        <f ca="1">IF(BR$4="",0,IF(BR318&gt;0,0,IF(BR314-BQ314&gt;0,0,IF(BR314-SUM($W320:BQ320)&gt;0,0,BR314-SUM($W320:BQ320)))))</f>
        <v>0</v>
      </c>
      <c r="BS320" s="5">
        <f ca="1">IF(BS$4="",0,IF(BS318&gt;0,0,IF(BS314-BR314&gt;0,0,IF(BS314-SUM($W320:BR320)&gt;0,0,BS314-SUM($W320:BR320)))))</f>
        <v>0</v>
      </c>
      <c r="BT320" s="5">
        <f ca="1">IF(BT$4="",0,IF(BT318&gt;0,0,IF(BT314-BS314&gt;0,0,IF(BT314-SUM($W320:BS320)&gt;0,0,BT314-SUM($W320:BS320)))))</f>
        <v>0</v>
      </c>
      <c r="BU320" s="5">
        <f ca="1">IF(BU$4="",0,IF(BU318&gt;0,0,IF(BU314-BT314&gt;0,0,IF(BU314-SUM($W320:BT320)&gt;0,0,BU314-SUM($W320:BT320)))))</f>
        <v>0</v>
      </c>
      <c r="BV320" s="5">
        <f ca="1">IF(BV$4="",0,IF(BV318&gt;0,0,IF(BV314-BU314&gt;0,0,IF(BV314-SUM($W320:BU320)&gt;0,0,BV314-SUM($W320:BU320)))))</f>
        <v>0</v>
      </c>
      <c r="BW320" s="5">
        <f ca="1">IF(BW$4="",0,IF(BW318&gt;0,0,IF(BW314-BV314&gt;0,0,IF(BW314-SUM($W320:BV320)&gt;0,0,BW314-SUM($W320:BV320)))))</f>
        <v>0</v>
      </c>
      <c r="BX320" s="5">
        <f ca="1">IF(BX$4="",0,IF(BX318&gt;0,0,IF(BX314-BW314&gt;0,0,IF(BX314-SUM($W320:BW320)&gt;0,0,BX314-SUM($W320:BW320)))))</f>
        <v>0</v>
      </c>
      <c r="BY320" s="5">
        <f ca="1">IF(BY$4="",0,IF(BY318&gt;0,0,IF(BY314-BX314&gt;0,0,IF(BY314-SUM($W320:BX320)&gt;0,0,BY314-SUM($W320:BX320)))))</f>
        <v>0</v>
      </c>
      <c r="BZ320" s="5">
        <f ca="1">IF(BZ$4="",0,IF(BZ318&gt;0,0,IF(BZ314-BY314&gt;0,0,IF(BZ314-SUM($W320:BY320)&gt;0,0,BZ314-SUM($W320:BY320)))))</f>
        <v>0</v>
      </c>
      <c r="CA320" s="5">
        <f ca="1">IF(CA$4="",0,IF(CA318&gt;0,0,IF(CA314-BZ314&gt;0,0,IF(CA314-SUM($W320:BZ320)&gt;0,0,CA314-SUM($W320:BZ320)))))</f>
        <v>0</v>
      </c>
      <c r="CB320" s="5">
        <f ca="1">IF(CB$4="",0,IF(CB318&gt;0,0,IF(CB314-CA314&gt;0,0,IF(CB314-SUM($W320:CA320)&gt;0,0,CB314-SUM($W320:CA320)))))</f>
        <v>0</v>
      </c>
      <c r="CC320" s="5">
        <f ca="1">IF(CC$4="",0,IF(CC318&gt;0,0,IF(CC314-CB314&gt;0,0,IF(CC314-SUM($W320:CB320)&gt;0,0,CC314-SUM($W320:CB320)))))</f>
        <v>0</v>
      </c>
      <c r="CD320" s="5">
        <f ca="1">IF(CD$4="",0,IF(CD318&gt;0,0,IF(CD314-CC314&gt;0,0,IF(CD314-SUM($W320:CC320)&gt;0,0,CD314-SUM($W320:CC320)))))</f>
        <v>0</v>
      </c>
      <c r="CE320" s="5">
        <f ca="1">IF(CE$4="",0,IF(CE318&gt;0,0,IF(CE314-CD314&gt;0,0,IF(CE314-SUM($W320:CD320)&gt;0,0,CE314-SUM($W320:CD320)))))</f>
        <v>0</v>
      </c>
      <c r="CF320" s="5">
        <f ca="1">IF(CF$4="",0,IF(CF318&gt;0,0,IF(CF314-CE314&gt;0,0,IF(CF314-SUM($W320:CE320)&gt;0,0,CF314-SUM($W320:CE320)))))</f>
        <v>0</v>
      </c>
    </row>
    <row r="322" spans="2:84" x14ac:dyDescent="0.3">
      <c r="B322" s="13">
        <f>ROW()</f>
        <v>322</v>
      </c>
      <c r="H322" s="1" t="s">
        <v>427</v>
      </c>
      <c r="M322" s="53" t="s">
        <v>18</v>
      </c>
      <c r="P322" s="72" t="str">
        <f>Lists!$AI$20</f>
        <v>FCF</v>
      </c>
      <c r="U322" s="5">
        <f ca="1">SUM(INDIRECT(ADDRESS($B322,$X$2)&amp;":"&amp;ADDRESS($B322,$X$2-1+$P$8)))</f>
        <v>192095239.25504082</v>
      </c>
      <c r="X322" s="5">
        <f ca="1">IF(X$4="",0,X318+X320)</f>
        <v>-594000</v>
      </c>
      <c r="Y322" s="5">
        <f t="shared" ref="Y322:CF322" ca="1" si="568">IF(Y$4="",0,Y318+Y320)</f>
        <v>-814000</v>
      </c>
      <c r="Z322" s="5">
        <f t="shared" ca="1" si="568"/>
        <v>-1025000</v>
      </c>
      <c r="AA322" s="5">
        <f t="shared" ca="1" si="568"/>
        <v>-2164000</v>
      </c>
      <c r="AB322" s="5">
        <f t="shared" ca="1" si="568"/>
        <v>-3595000</v>
      </c>
      <c r="AC322" s="5">
        <f t="shared" ca="1" si="568"/>
        <v>-3595000</v>
      </c>
      <c r="AD322" s="5">
        <f t="shared" ca="1" si="568"/>
        <v>-3671500</v>
      </c>
      <c r="AE322" s="5">
        <f t="shared" ca="1" si="568"/>
        <v>-8614500</v>
      </c>
      <c r="AF322" s="5">
        <f t="shared" ca="1" si="568"/>
        <v>-8614500</v>
      </c>
      <c r="AG322" s="5">
        <f t="shared" ca="1" si="568"/>
        <v>-11203500</v>
      </c>
      <c r="AH322" s="5">
        <f t="shared" ca="1" si="568"/>
        <v>-4084500</v>
      </c>
      <c r="AI322" s="5">
        <f t="shared" ca="1" si="568"/>
        <v>-2604500</v>
      </c>
      <c r="AJ322" s="5">
        <f t="shared" ca="1" si="568"/>
        <v>-1943840.4159733355</v>
      </c>
      <c r="AK322" s="5">
        <f t="shared" ca="1" si="568"/>
        <v>-2031577.4254000038</v>
      </c>
      <c r="AL322" s="5">
        <f t="shared" ca="1" si="568"/>
        <v>-1064908.7412900031</v>
      </c>
      <c r="AM322" s="5">
        <f t="shared" ca="1" si="568"/>
        <v>-515486.86239039898</v>
      </c>
      <c r="AN322" s="5">
        <f t="shared" ca="1" si="568"/>
        <v>0</v>
      </c>
      <c r="AO322" s="5">
        <f t="shared" ca="1" si="568"/>
        <v>0</v>
      </c>
      <c r="AP322" s="5">
        <f t="shared" ca="1" si="568"/>
        <v>164456.24900740269</v>
      </c>
      <c r="AQ322" s="5">
        <f t="shared" ca="1" si="568"/>
        <v>1551450.3809706641</v>
      </c>
      <c r="AR322" s="5">
        <f t="shared" ca="1" si="568"/>
        <v>2285634.4421041058</v>
      </c>
      <c r="AS322" s="5">
        <f t="shared" ca="1" si="568"/>
        <v>2126928.1177230855</v>
      </c>
      <c r="AT322" s="5">
        <f t="shared" ca="1" si="568"/>
        <v>2882695.2435800461</v>
      </c>
      <c r="AU322" s="5">
        <f t="shared" ca="1" si="568"/>
        <v>3526557.414612249</v>
      </c>
      <c r="AV322" s="5">
        <f t="shared" ca="1" si="568"/>
        <v>2639088.1328576738</v>
      </c>
      <c r="AW322" s="5">
        <f t="shared" ca="1" si="568"/>
        <v>3527803.9302234091</v>
      </c>
      <c r="AX322" s="5">
        <f t="shared" ca="1" si="568"/>
        <v>4286941.8743939884</v>
      </c>
      <c r="AY322" s="5">
        <f t="shared" ca="1" si="568"/>
        <v>3588565.7055452336</v>
      </c>
      <c r="AZ322" s="5">
        <f t="shared" ca="1" si="568"/>
        <v>4268665.8903404493</v>
      </c>
      <c r="BA322" s="5">
        <f t="shared" ca="1" si="568"/>
        <v>4633942.8098798292</v>
      </c>
      <c r="BB322" s="5">
        <f t="shared" ca="1" si="568"/>
        <v>4215604.8744801683</v>
      </c>
      <c r="BC322" s="5">
        <f t="shared" ca="1" si="568"/>
        <v>5439054.9369668067</v>
      </c>
      <c r="BD322" s="5">
        <f t="shared" ca="1" si="568"/>
        <v>6649973.6060439348</v>
      </c>
      <c r="BE322" s="5">
        <f t="shared" ca="1" si="568"/>
        <v>6453854.2546455506</v>
      </c>
      <c r="BF322" s="5">
        <f t="shared" ca="1" si="568"/>
        <v>6760569.6289665094</v>
      </c>
      <c r="BG322" s="5">
        <f t="shared" ca="1" si="568"/>
        <v>6782555.9237566283</v>
      </c>
      <c r="BH322" s="5">
        <f t="shared" ca="1" si="568"/>
        <v>6336635.4408995789</v>
      </c>
      <c r="BI322" s="5">
        <f t="shared" ca="1" si="568"/>
        <v>6625704.3877855195</v>
      </c>
      <c r="BJ322" s="5">
        <f t="shared" ca="1" si="568"/>
        <v>6987959.5082955537</v>
      </c>
      <c r="BK322" s="5">
        <f t="shared" ca="1" si="568"/>
        <v>7245403.7455243832</v>
      </c>
      <c r="BL322" s="5">
        <f t="shared" ca="1" si="568"/>
        <v>7347104.9795287391</v>
      </c>
      <c r="BM322" s="5">
        <f t="shared" ca="1" si="568"/>
        <v>7210260.7924221316</v>
      </c>
      <c r="BN322" s="5">
        <f t="shared" ca="1" si="568"/>
        <v>7197288.306811613</v>
      </c>
      <c r="BO322" s="5">
        <f t="shared" ca="1" si="568"/>
        <v>7483261.1243192209</v>
      </c>
      <c r="BP322" s="5">
        <f t="shared" ca="1" si="568"/>
        <v>7826880.3008122547</v>
      </c>
      <c r="BQ322" s="5">
        <f t="shared" ca="1" si="568"/>
        <v>7501418.6832614793</v>
      </c>
      <c r="BR322" s="5">
        <f t="shared" ca="1" si="568"/>
        <v>7752562.0650533671</v>
      </c>
      <c r="BS322" s="5">
        <f t="shared" ca="1" si="568"/>
        <v>7775410.929204301</v>
      </c>
      <c r="BT322" s="5">
        <f t="shared" ca="1" si="568"/>
        <v>7030778.0047744224</v>
      </c>
      <c r="BU322" s="5">
        <f t="shared" ca="1" si="568"/>
        <v>7278173.7161814338</v>
      </c>
      <c r="BV322" s="5">
        <f t="shared" ca="1" si="568"/>
        <v>7600943.6820735326</v>
      </c>
      <c r="BW322" s="5">
        <f t="shared" ca="1" si="568"/>
        <v>7227195.023580241</v>
      </c>
      <c r="BX322" s="5">
        <f t="shared" ca="1" si="568"/>
        <v>7333300.0543836607</v>
      </c>
      <c r="BY322" s="5">
        <f t="shared" ca="1" si="568"/>
        <v>7217371.5538408356</v>
      </c>
      <c r="BZ322" s="5">
        <f t="shared" ca="1" si="568"/>
        <v>7018240.3757172544</v>
      </c>
      <c r="CA322" s="5">
        <f t="shared" ca="1" si="568"/>
        <v>7262374.7367022708</v>
      </c>
      <c r="CB322" s="5">
        <f t="shared" ca="1" si="568"/>
        <v>7647849.4481659532</v>
      </c>
      <c r="CC322" s="5">
        <f t="shared" ca="1" si="568"/>
        <v>7742301.5589328427</v>
      </c>
      <c r="CD322" s="5">
        <f t="shared" ca="1" si="568"/>
        <v>7887442.1348515227</v>
      </c>
      <c r="CE322" s="5">
        <f t="shared" ca="1" si="568"/>
        <v>7910848.7308747247</v>
      </c>
      <c r="CF322" s="5">
        <f t="shared" ca="1" si="568"/>
        <v>0</v>
      </c>
    </row>
    <row r="323" spans="2:84" x14ac:dyDescent="0.3">
      <c r="X323" s="123">
        <f ca="1">SUM($W322:X322)</f>
        <v>-594000</v>
      </c>
      <c r="Y323" s="123">
        <f ca="1">SUM($W322:Y322)</f>
        <v>-1408000</v>
      </c>
      <c r="Z323" s="123">
        <f ca="1">SUM($W322:Z322)</f>
        <v>-2433000</v>
      </c>
      <c r="AA323" s="123">
        <f ca="1">SUM($W322:AA322)</f>
        <v>-4597000</v>
      </c>
      <c r="AB323" s="123">
        <f ca="1">SUM($W322:AB322)</f>
        <v>-8192000</v>
      </c>
      <c r="AC323" s="123">
        <f ca="1">SUM($W322:AC322)</f>
        <v>-11787000</v>
      </c>
      <c r="AD323" s="123">
        <f ca="1">SUM($W322:AD322)</f>
        <v>-15458500</v>
      </c>
      <c r="AE323" s="123">
        <f ca="1">SUM($W322:AE322)</f>
        <v>-24073000</v>
      </c>
      <c r="AF323" s="123">
        <f ca="1">SUM($W322:AF322)</f>
        <v>-32687500</v>
      </c>
      <c r="AG323" s="123">
        <f ca="1">SUM($W322:AG322)</f>
        <v>-43891000</v>
      </c>
      <c r="AH323" s="123">
        <f ca="1">SUM($W322:AH322)</f>
        <v>-47975500</v>
      </c>
      <c r="AI323" s="123">
        <f ca="1">SUM($W322:AI322)</f>
        <v>-50580000</v>
      </c>
      <c r="AJ323" s="123">
        <f ca="1">SUM($W322:AJ322)</f>
        <v>-52523840.415973336</v>
      </c>
      <c r="AK323" s="123">
        <f ca="1">SUM($W322:AK322)</f>
        <v>-54555417.841373339</v>
      </c>
      <c r="AL323" s="123">
        <f ca="1">SUM($W322:AL322)</f>
        <v>-55620326.582663342</v>
      </c>
      <c r="AM323" s="123">
        <f ca="1">SUM($W322:AM322)</f>
        <v>-56135813.445053741</v>
      </c>
      <c r="AN323" s="123">
        <f ca="1">SUM($W322:AN322)</f>
        <v>-56135813.445053741</v>
      </c>
      <c r="AO323" s="123">
        <f ca="1">SUM($W322:AO322)</f>
        <v>-56135813.445053741</v>
      </c>
      <c r="AP323" s="123">
        <f ca="1">SUM($W322:AP322)</f>
        <v>-55971357.196046337</v>
      </c>
      <c r="AQ323" s="123">
        <f ca="1">SUM($W322:AQ322)</f>
        <v>-54419906.815075673</v>
      </c>
      <c r="AR323" s="123">
        <f ca="1">SUM($W322:AR322)</f>
        <v>-52134272.372971565</v>
      </c>
      <c r="AS323" s="123">
        <f ca="1">SUM($W322:AS322)</f>
        <v>-50007344.25524848</v>
      </c>
      <c r="AT323" s="123">
        <f ca="1">SUM($W322:AT322)</f>
        <v>-47124649.011668436</v>
      </c>
      <c r="AU323" s="123">
        <f ca="1">SUM($W322:AU322)</f>
        <v>-43598091.597056188</v>
      </c>
      <c r="AV323" s="123">
        <f ca="1">SUM($W322:AV322)</f>
        <v>-40959003.464198515</v>
      </c>
      <c r="AW323" s="123">
        <f ca="1">SUM($W322:AW322)</f>
        <v>-37431199.533975109</v>
      </c>
      <c r="AX323" s="123">
        <f ca="1">SUM($W322:AX322)</f>
        <v>-33144257.659581121</v>
      </c>
      <c r="AY323" s="123">
        <f ca="1">SUM($W322:AY322)</f>
        <v>-29555691.954035886</v>
      </c>
      <c r="AZ323" s="123">
        <f ca="1">SUM($W322:AZ322)</f>
        <v>-25287026.063695438</v>
      </c>
      <c r="BA323" s="123">
        <f ca="1">SUM($W322:BA322)</f>
        <v>-20653083.25381561</v>
      </c>
      <c r="BB323" s="123">
        <f ca="1">SUM($W322:BB322)</f>
        <v>-16437478.379335441</v>
      </c>
      <c r="BC323" s="123">
        <f ca="1">SUM($W322:BC322)</f>
        <v>-10998423.442368634</v>
      </c>
      <c r="BD323" s="123">
        <f ca="1">SUM($W322:BD322)</f>
        <v>-4348449.8363246992</v>
      </c>
      <c r="BE323" s="123">
        <f ca="1">SUM($W322:BE322)</f>
        <v>2105404.4183208514</v>
      </c>
      <c r="BF323" s="123">
        <f ca="1">SUM($W322:BF322)</f>
        <v>8865974.0472873598</v>
      </c>
      <c r="BG323" s="123">
        <f ca="1">SUM($W322:BG322)</f>
        <v>15648529.971043989</v>
      </c>
      <c r="BH323" s="123">
        <f ca="1">SUM($W322:BH322)</f>
        <v>21985165.41194357</v>
      </c>
      <c r="BI323" s="123">
        <f ca="1">SUM($W322:BI322)</f>
        <v>28610869.79972909</v>
      </c>
      <c r="BJ323" s="123">
        <f ca="1">SUM($W322:BJ322)</f>
        <v>35598829.308024645</v>
      </c>
      <c r="BK323" s="123">
        <f ca="1">SUM($W322:BK322)</f>
        <v>42844233.053549029</v>
      </c>
      <c r="BL323" s="123">
        <f ca="1">SUM($W322:BL322)</f>
        <v>50191338.033077769</v>
      </c>
      <c r="BM323" s="123">
        <f ca="1">SUM($W322:BM322)</f>
        <v>57401598.8254999</v>
      </c>
      <c r="BN323" s="123">
        <f ca="1">SUM($W322:BN322)</f>
        <v>64598887.132311516</v>
      </c>
      <c r="BO323" s="123">
        <f ca="1">SUM($W322:BO322)</f>
        <v>72082148.256630734</v>
      </c>
      <c r="BP323" s="123">
        <f ca="1">SUM($W322:BP322)</f>
        <v>79909028.557442993</v>
      </c>
      <c r="BQ323" s="123">
        <f ca="1">SUM($W322:BQ322)</f>
        <v>87410447.240704477</v>
      </c>
      <c r="BR323" s="123">
        <f ca="1">SUM($W322:BR322)</f>
        <v>95163009.30575785</v>
      </c>
      <c r="BS323" s="123">
        <f ca="1">SUM($W322:BS322)</f>
        <v>102938420.23496215</v>
      </c>
      <c r="BT323" s="123">
        <f ca="1">SUM($W322:BT322)</f>
        <v>109969198.23973657</v>
      </c>
      <c r="BU323" s="123">
        <f ca="1">SUM($W322:BU322)</f>
        <v>117247371.955918</v>
      </c>
      <c r="BV323" s="123">
        <f ca="1">SUM($W322:BV322)</f>
        <v>124848315.63799153</v>
      </c>
      <c r="BW323" s="123">
        <f ca="1">SUM($W322:BW322)</f>
        <v>132075510.66157177</v>
      </c>
      <c r="BX323" s="123">
        <f ca="1">SUM($W322:BX322)</f>
        <v>139408810.71595544</v>
      </c>
      <c r="BY323" s="123">
        <f ca="1">SUM($W322:BY322)</f>
        <v>146626182.26979628</v>
      </c>
      <c r="BZ323" s="123">
        <f ca="1">SUM($W322:BZ322)</f>
        <v>153644422.64551353</v>
      </c>
      <c r="CA323" s="123">
        <f ca="1">SUM($W322:CA322)</f>
        <v>160906797.3822158</v>
      </c>
      <c r="CB323" s="123">
        <f ca="1">SUM($W322:CB322)</f>
        <v>168554646.83038175</v>
      </c>
      <c r="CC323" s="123">
        <f ca="1">SUM($W322:CC322)</f>
        <v>176296948.38931459</v>
      </c>
      <c r="CD323" s="123">
        <f ca="1">SUM($W322:CD322)</f>
        <v>184184390.52416611</v>
      </c>
      <c r="CE323" s="123">
        <f ca="1">SUM($W322:CE322)</f>
        <v>192095239.25504082</v>
      </c>
    </row>
    <row r="324" spans="2:84" x14ac:dyDescent="0.3">
      <c r="B324" s="13">
        <f>ROW()</f>
        <v>324</v>
      </c>
      <c r="H324" s="1" t="s">
        <v>452</v>
      </c>
      <c r="M324" s="53" t="s">
        <v>16</v>
      </c>
      <c r="U324" s="31">
        <f ca="1">IFERROR(XIRR(INDIRECT(ADDRESS($B322,SUMIFS($W$2:$ZZ$2,$W324:$ZZ324,1),4,1)&amp;":"&amp;ADDRESS($B322,SUMIFS($2:$2,$1:$1,$P$8),4,1)),INDIRECT(ADDRESS(7,SUMIFS($W$2:$ZZ$2,$W324:$ZZ324,1),4,1)&amp;":"&amp;ADDRESS(7,SUMIFS($2:$2,$1:$1,$P$8),4,1))),0)</f>
        <v>0.74576424360275273</v>
      </c>
      <c r="X324" s="5">
        <f ca="1">IF(AND(X322&lt;&gt;0,SUM($W324:W324)&lt;&gt;1),1,0)</f>
        <v>1</v>
      </c>
      <c r="Y324" s="5">
        <f ca="1">IF(AND(Y322&lt;&gt;0,SUM($W324:X324)&lt;&gt;1),1,0)</f>
        <v>0</v>
      </c>
      <c r="Z324" s="5">
        <f ca="1">IF(AND(Z322&lt;&gt;0,SUM($W324:Y324)&lt;&gt;1),1,0)</f>
        <v>0</v>
      </c>
      <c r="AA324" s="5">
        <f ca="1">IF(AND(AA322&lt;&gt;0,SUM($W324:Z324)&lt;&gt;1),1,0)</f>
        <v>0</v>
      </c>
      <c r="AB324" s="5">
        <f ca="1">IF(AND(AB322&lt;&gt;0,SUM($W324:AA324)&lt;&gt;1),1,0)</f>
        <v>0</v>
      </c>
      <c r="AC324" s="5">
        <f ca="1">IF(AND(AC322&lt;&gt;0,SUM($W324:AB324)&lt;&gt;1),1,0)</f>
        <v>0</v>
      </c>
      <c r="AD324" s="5">
        <f ca="1">IF(AND(AD322&lt;&gt;0,SUM($W324:AC324)&lt;&gt;1),1,0)</f>
        <v>0</v>
      </c>
      <c r="AE324" s="5">
        <f ca="1">IF(AND(AE322&lt;&gt;0,SUM($W324:AD324)&lt;&gt;1),1,0)</f>
        <v>0</v>
      </c>
      <c r="AF324" s="5">
        <f ca="1">IF(AND(AF322&lt;&gt;0,SUM($W324:AE324)&lt;&gt;1),1,0)</f>
        <v>0</v>
      </c>
      <c r="AG324" s="5">
        <f ca="1">IF(AND(AG322&lt;&gt;0,SUM($W324:AF324)&lt;&gt;1),1,0)</f>
        <v>0</v>
      </c>
      <c r="AH324" s="5">
        <f ca="1">IF(AND(AH322&lt;&gt;0,SUM($W324:AG324)&lt;&gt;1),1,0)</f>
        <v>0</v>
      </c>
      <c r="AI324" s="5">
        <f ca="1">IF(AND(AI322&lt;&gt;0,SUM($W324:AH324)&lt;&gt;1),1,0)</f>
        <v>0</v>
      </c>
      <c r="AJ324" s="5">
        <f ca="1">IF(AND(AJ322&lt;&gt;0,SUM($W324:AI324)&lt;&gt;1),1,0)</f>
        <v>0</v>
      </c>
      <c r="AK324" s="5">
        <f ca="1">IF(AND(AK322&lt;&gt;0,SUM($W324:AJ324)&lt;&gt;1),1,0)</f>
        <v>0</v>
      </c>
      <c r="AL324" s="5">
        <f ca="1">IF(AND(AL322&lt;&gt;0,SUM($W324:AK324)&lt;&gt;1),1,0)</f>
        <v>0</v>
      </c>
      <c r="AM324" s="5">
        <f ca="1">IF(AND(AM322&lt;&gt;0,SUM($W324:AL324)&lt;&gt;1),1,0)</f>
        <v>0</v>
      </c>
      <c r="AN324" s="5">
        <f ca="1">IF(AND(AN322&lt;&gt;0,SUM($W324:AM324)&lt;&gt;1),1,0)</f>
        <v>0</v>
      </c>
      <c r="AO324" s="5">
        <f ca="1">IF(AND(AO322&lt;&gt;0,SUM($W324:AN324)&lt;&gt;1),1,0)</f>
        <v>0</v>
      </c>
      <c r="AP324" s="5">
        <f ca="1">IF(AND(AP322&lt;&gt;0,SUM($W324:AO324)&lt;&gt;1),1,0)</f>
        <v>0</v>
      </c>
      <c r="AQ324" s="5">
        <f ca="1">IF(AND(AQ322&lt;&gt;0,SUM($W324:AP324)&lt;&gt;1),1,0)</f>
        <v>0</v>
      </c>
      <c r="AR324" s="5">
        <f ca="1">IF(AND(AR322&lt;&gt;0,SUM($W324:AQ324)&lt;&gt;1),1,0)</f>
        <v>0</v>
      </c>
      <c r="AS324" s="5">
        <f ca="1">IF(AND(AS322&lt;&gt;0,SUM($W324:AR324)&lt;&gt;1),1,0)</f>
        <v>0</v>
      </c>
      <c r="AT324" s="5">
        <f ca="1">IF(AND(AT322&lt;&gt;0,SUM($W324:AS324)&lt;&gt;1),1,0)</f>
        <v>0</v>
      </c>
      <c r="AU324" s="5">
        <f ca="1">IF(AND(AU322&lt;&gt;0,SUM($W324:AT324)&lt;&gt;1),1,0)</f>
        <v>0</v>
      </c>
      <c r="AV324" s="5">
        <f ca="1">IF(AND(AV322&lt;&gt;0,SUM($W324:AU324)&lt;&gt;1),1,0)</f>
        <v>0</v>
      </c>
      <c r="AW324" s="5">
        <f ca="1">IF(AND(AW322&lt;&gt;0,SUM($W324:AV324)&lt;&gt;1),1,0)</f>
        <v>0</v>
      </c>
      <c r="AX324" s="5">
        <f ca="1">IF(AND(AX322&lt;&gt;0,SUM($W324:AW324)&lt;&gt;1),1,0)</f>
        <v>0</v>
      </c>
      <c r="AY324" s="5">
        <f ca="1">IF(AND(AY322&lt;&gt;0,SUM($W324:AX324)&lt;&gt;1),1,0)</f>
        <v>0</v>
      </c>
      <c r="AZ324" s="5">
        <f ca="1">IF(AND(AZ322&lt;&gt;0,SUM($W324:AY324)&lt;&gt;1),1,0)</f>
        <v>0</v>
      </c>
      <c r="BA324" s="5">
        <f ca="1">IF(AND(BA322&lt;&gt;0,SUM($W324:AZ324)&lt;&gt;1),1,0)</f>
        <v>0</v>
      </c>
      <c r="BB324" s="5">
        <f ca="1">IF(AND(BB322&lt;&gt;0,SUM($W324:BA324)&lt;&gt;1),1,0)</f>
        <v>0</v>
      </c>
      <c r="BC324" s="5">
        <f ca="1">IF(AND(BC322&lt;&gt;0,SUM($W324:BB324)&lt;&gt;1),1,0)</f>
        <v>0</v>
      </c>
      <c r="BD324" s="5">
        <f ca="1">IF(AND(BD322&lt;&gt;0,SUM($W324:BC324)&lt;&gt;1),1,0)</f>
        <v>0</v>
      </c>
      <c r="BE324" s="5">
        <f ca="1">IF(AND(BE322&lt;&gt;0,SUM($W324:BD324)&lt;&gt;1),1,0)</f>
        <v>0</v>
      </c>
      <c r="BF324" s="5">
        <f ca="1">IF(AND(BF322&lt;&gt;0,SUM($W324:BE324)&lt;&gt;1),1,0)</f>
        <v>0</v>
      </c>
      <c r="BG324" s="5">
        <f ca="1">IF(AND(BG322&lt;&gt;0,SUM($W324:BF324)&lt;&gt;1),1,0)</f>
        <v>0</v>
      </c>
      <c r="BH324" s="5">
        <f ca="1">IF(AND(BH322&lt;&gt;0,SUM($W324:BG324)&lt;&gt;1),1,0)</f>
        <v>0</v>
      </c>
      <c r="BI324" s="5">
        <f ca="1">IF(AND(BI322&lt;&gt;0,SUM($W324:BH324)&lt;&gt;1),1,0)</f>
        <v>0</v>
      </c>
      <c r="BJ324" s="5">
        <f ca="1">IF(AND(BJ322&lt;&gt;0,SUM($W324:BI324)&lt;&gt;1),1,0)</f>
        <v>0</v>
      </c>
      <c r="BK324" s="5">
        <f ca="1">IF(AND(BK322&lt;&gt;0,SUM($W324:BJ324)&lt;&gt;1),1,0)</f>
        <v>0</v>
      </c>
      <c r="BL324" s="5">
        <f ca="1">IF(AND(BL322&lt;&gt;0,SUM($W324:BK324)&lt;&gt;1),1,0)</f>
        <v>0</v>
      </c>
      <c r="BM324" s="5">
        <f ca="1">IF(AND(BM322&lt;&gt;0,SUM($W324:BL324)&lt;&gt;1),1,0)</f>
        <v>0</v>
      </c>
      <c r="BN324" s="5">
        <f ca="1">IF(AND(BN322&lt;&gt;0,SUM($W324:BM324)&lt;&gt;1),1,0)</f>
        <v>0</v>
      </c>
      <c r="BO324" s="5">
        <f ca="1">IF(AND(BO322&lt;&gt;0,SUM($W324:BN324)&lt;&gt;1),1,0)</f>
        <v>0</v>
      </c>
      <c r="BP324" s="5">
        <f ca="1">IF(AND(BP322&lt;&gt;0,SUM($W324:BO324)&lt;&gt;1),1,0)</f>
        <v>0</v>
      </c>
      <c r="BQ324" s="5">
        <f ca="1">IF(AND(BQ322&lt;&gt;0,SUM($W324:BP324)&lt;&gt;1),1,0)</f>
        <v>0</v>
      </c>
      <c r="BR324" s="5">
        <f ca="1">IF(AND(BR322&lt;&gt;0,SUM($W324:BQ324)&lt;&gt;1),1,0)</f>
        <v>0</v>
      </c>
      <c r="BS324" s="5">
        <f ca="1">IF(AND(BS322&lt;&gt;0,SUM($W324:BR324)&lt;&gt;1),1,0)</f>
        <v>0</v>
      </c>
      <c r="BT324" s="5">
        <f ca="1">IF(AND(BT322&lt;&gt;0,SUM($W324:BS324)&lt;&gt;1),1,0)</f>
        <v>0</v>
      </c>
      <c r="BU324" s="5">
        <f ca="1">IF(AND(BU322&lt;&gt;0,SUM($W324:BT324)&lt;&gt;1),1,0)</f>
        <v>0</v>
      </c>
      <c r="BV324" s="5">
        <f ca="1">IF(AND(BV322&lt;&gt;0,SUM($W324:BU324)&lt;&gt;1),1,0)</f>
        <v>0</v>
      </c>
      <c r="BW324" s="5">
        <f ca="1">IF(AND(BW322&lt;&gt;0,SUM($W324:BV324)&lt;&gt;1),1,0)</f>
        <v>0</v>
      </c>
      <c r="BX324" s="5">
        <f ca="1">IF(AND(BX322&lt;&gt;0,SUM($W324:BW324)&lt;&gt;1),1,0)</f>
        <v>0</v>
      </c>
      <c r="BY324" s="5">
        <f ca="1">IF(AND(BY322&lt;&gt;0,SUM($W324:BX324)&lt;&gt;1),1,0)</f>
        <v>0</v>
      </c>
      <c r="BZ324" s="5">
        <f ca="1">IF(AND(BZ322&lt;&gt;0,SUM($W324:BY324)&lt;&gt;1),1,0)</f>
        <v>0</v>
      </c>
      <c r="CA324" s="5">
        <f ca="1">IF(AND(CA322&lt;&gt;0,SUM($W324:BZ324)&lt;&gt;1),1,0)</f>
        <v>0</v>
      </c>
      <c r="CB324" s="5">
        <f ca="1">IF(AND(CB322&lt;&gt;0,SUM($W324:CA324)&lt;&gt;1),1,0)</f>
        <v>0</v>
      </c>
      <c r="CC324" s="5">
        <f ca="1">IF(AND(CC322&lt;&gt;0,SUM($W324:CB324)&lt;&gt;1),1,0)</f>
        <v>0</v>
      </c>
      <c r="CD324" s="5">
        <f ca="1">IF(AND(CD322&lt;&gt;0,SUM($W324:CC324)&lt;&gt;1),1,0)</f>
        <v>0</v>
      </c>
      <c r="CE324" s="5">
        <f ca="1">IF(AND(CE322&lt;&gt;0,SUM($W324:CD324)&lt;&gt;1),1,0)</f>
        <v>0</v>
      </c>
      <c r="CF324" s="5">
        <f ca="1">IF(AND(CF322&lt;&gt;0,SUM($W324:CE324)&lt;&gt;1),1,0)</f>
        <v>0</v>
      </c>
    </row>
    <row r="326" spans="2:84" x14ac:dyDescent="0.3">
      <c r="B326" s="13">
        <f>ROW()</f>
        <v>326</v>
      </c>
      <c r="G326" s="118"/>
      <c r="H326" s="1" t="s">
        <v>391</v>
      </c>
      <c r="M326" s="53" t="s">
        <v>18</v>
      </c>
      <c r="P326" s="72"/>
      <c r="U326" s="5">
        <f ca="1">U327+U329</f>
        <v>278297245.40729618</v>
      </c>
      <c r="X326" s="5">
        <f t="shared" ref="X326:BC326" ca="1" si="569">IF(X$4="",0,($U$327+$U$329)*X330)</f>
        <v>282947304.02679777</v>
      </c>
      <c r="Y326" s="5">
        <f t="shared" ca="1" si="569"/>
        <v>287675060.30778062</v>
      </c>
      <c r="Z326" s="5">
        <f t="shared" ca="1" si="569"/>
        <v>292481812.49766332</v>
      </c>
      <c r="AA326" s="5">
        <f t="shared" ca="1" si="569"/>
        <v>297368880.53623384</v>
      </c>
      <c r="AB326" s="5">
        <f t="shared" ca="1" si="569"/>
        <v>302337606.41810632</v>
      </c>
      <c r="AC326" s="5">
        <f t="shared" ca="1" si="569"/>
        <v>307389354.56123459</v>
      </c>
      <c r="AD326" s="5">
        <f t="shared" ca="1" si="569"/>
        <v>312525512.18158245</v>
      </c>
      <c r="AE326" s="5">
        <f t="shared" ca="1" si="569"/>
        <v>317747489.6740554</v>
      </c>
      <c r="AF326" s="5">
        <f t="shared" ca="1" si="569"/>
        <v>323056720.99979639</v>
      </c>
      <c r="AG326" s="5">
        <f t="shared" ca="1" si="569"/>
        <v>328454664.07995331</v>
      </c>
      <c r="AH326" s="5">
        <f t="shared" ca="1" si="569"/>
        <v>333942801.19602567</v>
      </c>
      <c r="AI326" s="5">
        <f t="shared" ca="1" si="569"/>
        <v>339522639.39690131</v>
      </c>
      <c r="AJ326" s="5">
        <f t="shared" ca="1" si="569"/>
        <v>345195710.91269326</v>
      </c>
      <c r="AK326" s="5">
        <f t="shared" ca="1" si="569"/>
        <v>350963573.57549232</v>
      </c>
      <c r="AL326" s="5">
        <f t="shared" ca="1" si="569"/>
        <v>356827811.24714923</v>
      </c>
      <c r="AM326" s="5">
        <f t="shared" ca="1" si="569"/>
        <v>362790034.25420523</v>
      </c>
      <c r="AN326" s="5">
        <f t="shared" ca="1" si="569"/>
        <v>368851879.83008981</v>
      </c>
      <c r="AO326" s="5">
        <f t="shared" ca="1" si="569"/>
        <v>375015012.56470615</v>
      </c>
      <c r="AP326" s="5">
        <f t="shared" ca="1" si="569"/>
        <v>381281124.86153054</v>
      </c>
      <c r="AQ326" s="5">
        <f t="shared" ca="1" si="569"/>
        <v>387651937.40234762</v>
      </c>
      <c r="AR326" s="5">
        <f t="shared" ca="1" si="569"/>
        <v>394129199.61975163</v>
      </c>
      <c r="AS326" s="5">
        <f t="shared" ca="1" si="569"/>
        <v>400714690.17754298</v>
      </c>
      <c r="AT326" s="5">
        <f t="shared" ca="1" si="569"/>
        <v>407410217.45915133</v>
      </c>
      <c r="AU326" s="5">
        <f t="shared" ca="1" si="569"/>
        <v>414217620.06421959</v>
      </c>
      <c r="AV326" s="5">
        <f t="shared" ca="1" si="569"/>
        <v>421138767.3134858</v>
      </c>
      <c r="AW326" s="5">
        <f t="shared" ca="1" si="569"/>
        <v>428175559.76210064</v>
      </c>
      <c r="AX326" s="5">
        <f t="shared" ca="1" si="569"/>
        <v>435329929.72152203</v>
      </c>
      <c r="AY326" s="5">
        <f t="shared" ca="1" si="569"/>
        <v>442603841.79013044</v>
      </c>
      <c r="AZ326" s="5">
        <f t="shared" ca="1" si="569"/>
        <v>449999293.39270949</v>
      </c>
      <c r="BA326" s="5">
        <f t="shared" ca="1" si="569"/>
        <v>457518315.32894152</v>
      </c>
      <c r="BB326" s="5">
        <f t="shared" ca="1" si="569"/>
        <v>465162972.33106726</v>
      </c>
      <c r="BC326" s="5">
        <f t="shared" ca="1" si="569"/>
        <v>472935363.63086402</v>
      </c>
      <c r="BD326" s="5">
        <f t="shared" ref="BD326:CF326" ca="1" si="570">IF(BD$4="",0,($U$327+$U$329)*BD330)</f>
        <v>480837623.53609699</v>
      </c>
      <c r="BE326" s="5">
        <f t="shared" ca="1" si="570"/>
        <v>488871922.01660246</v>
      </c>
      <c r="BF326" s="5">
        <f t="shared" ca="1" si="570"/>
        <v>497040465.30016458</v>
      </c>
      <c r="BG326" s="5">
        <f t="shared" ca="1" si="570"/>
        <v>505345496.47834796</v>
      </c>
      <c r="BH326" s="5">
        <f t="shared" ca="1" si="570"/>
        <v>513789296.12245274</v>
      </c>
      <c r="BI326" s="5">
        <f t="shared" ca="1" si="570"/>
        <v>522374182.90976268</v>
      </c>
      <c r="BJ326" s="5">
        <f t="shared" ca="1" si="570"/>
        <v>531102514.26025689</v>
      </c>
      <c r="BK326" s="5">
        <f t="shared" ca="1" si="570"/>
        <v>539976686.98395908</v>
      </c>
      <c r="BL326" s="5">
        <f t="shared" ca="1" si="570"/>
        <v>548999137.93910563</v>
      </c>
      <c r="BM326" s="5">
        <f t="shared" ca="1" si="570"/>
        <v>558172344.70130861</v>
      </c>
      <c r="BN326" s="5">
        <f t="shared" ca="1" si="570"/>
        <v>567498826.24390209</v>
      </c>
      <c r="BO326" s="5">
        <f t="shared" ca="1" si="570"/>
        <v>576981143.62965417</v>
      </c>
      <c r="BP326" s="5">
        <f t="shared" ca="1" si="570"/>
        <v>586621900.71403825</v>
      </c>
      <c r="BQ326" s="5">
        <f t="shared" ca="1" si="570"/>
        <v>596423744.860255</v>
      </c>
      <c r="BR326" s="5">
        <f t="shared" ca="1" si="570"/>
        <v>606389367.66620088</v>
      </c>
      <c r="BS326" s="5">
        <f t="shared" ca="1" si="570"/>
        <v>616521505.70358443</v>
      </c>
      <c r="BT326" s="5">
        <f t="shared" ca="1" si="570"/>
        <v>626822941.26939213</v>
      </c>
      <c r="BU326" s="5">
        <f t="shared" ca="1" si="570"/>
        <v>637296503.14991057</v>
      </c>
      <c r="BV326" s="5">
        <f t="shared" ca="1" si="570"/>
        <v>647945067.39751339</v>
      </c>
      <c r="BW326" s="5">
        <f t="shared" ca="1" si="570"/>
        <v>658771558.12043011</v>
      </c>
      <c r="BX326" s="5">
        <f t="shared" ca="1" si="570"/>
        <v>669778948.28570879</v>
      </c>
      <c r="BY326" s="5">
        <f t="shared" ca="1" si="570"/>
        <v>680970260.53559649</v>
      </c>
      <c r="BZ326" s="5">
        <f t="shared" ca="1" si="570"/>
        <v>692348568.01756048</v>
      </c>
      <c r="CA326" s="5">
        <f t="shared" ca="1" si="570"/>
        <v>703916995.22817802</v>
      </c>
      <c r="CB326" s="5">
        <f t="shared" ca="1" si="570"/>
        <v>715678718.87112665</v>
      </c>
      <c r="CC326" s="5">
        <f t="shared" ca="1" si="570"/>
        <v>727636968.72951102</v>
      </c>
      <c r="CD326" s="5">
        <f t="shared" ca="1" si="570"/>
        <v>739795028.55276513</v>
      </c>
      <c r="CE326" s="5">
        <f t="shared" ca="1" si="570"/>
        <v>752156236.95837295</v>
      </c>
      <c r="CF326" s="5">
        <f t="shared" ca="1" si="570"/>
        <v>0</v>
      </c>
    </row>
    <row r="327" spans="2:84" x14ac:dyDescent="0.3">
      <c r="B327" s="13">
        <f>ROW()</f>
        <v>327</v>
      </c>
      <c r="H327" s="1" t="str">
        <f t="shared" ref="H327:H330" si="571">$H$97</f>
        <v>Оценка стоимости бизнеса</v>
      </c>
      <c r="I327" s="1" t="s">
        <v>289</v>
      </c>
      <c r="M327" s="53" t="s">
        <v>18</v>
      </c>
      <c r="U327" s="5">
        <f ca="1">SUM(INDIRECT(ADDRESS($B327,$X$2)&amp;":"&amp;ADDRESS($B327,$X$2-1+$P$8)))</f>
        <v>203749142.40320191</v>
      </c>
      <c r="X327" s="5">
        <f ca="1">IF(X$4="",0,IF(X330=0,0,X328/X330))</f>
        <v>0</v>
      </c>
      <c r="Y327" s="5">
        <f t="shared" ref="Y327:CF327" ca="1" si="572">IF(Y$4="",0,IF(Y330=0,0,Y328/Y330))</f>
        <v>0</v>
      </c>
      <c r="Z327" s="5">
        <f t="shared" ca="1" si="572"/>
        <v>0</v>
      </c>
      <c r="AA327" s="5">
        <f t="shared" ca="1" si="572"/>
        <v>0</v>
      </c>
      <c r="AB327" s="5">
        <f t="shared" ca="1" si="572"/>
        <v>0</v>
      </c>
      <c r="AC327" s="5">
        <f t="shared" ca="1" si="572"/>
        <v>0</v>
      </c>
      <c r="AD327" s="5">
        <f t="shared" ca="1" si="572"/>
        <v>0</v>
      </c>
      <c r="AE327" s="5">
        <f t="shared" ca="1" si="572"/>
        <v>0</v>
      </c>
      <c r="AF327" s="5">
        <f t="shared" ca="1" si="572"/>
        <v>0</v>
      </c>
      <c r="AG327" s="5">
        <f t="shared" ca="1" si="572"/>
        <v>0</v>
      </c>
      <c r="AH327" s="5">
        <f t="shared" ca="1" si="572"/>
        <v>0</v>
      </c>
      <c r="AI327" s="5">
        <f t="shared" ca="1" si="572"/>
        <v>0</v>
      </c>
      <c r="AJ327" s="5">
        <f t="shared" ca="1" si="572"/>
        <v>0</v>
      </c>
      <c r="AK327" s="5">
        <f t="shared" ca="1" si="572"/>
        <v>0</v>
      </c>
      <c r="AL327" s="5">
        <f t="shared" ca="1" si="572"/>
        <v>0</v>
      </c>
      <c r="AM327" s="5">
        <f t="shared" ca="1" si="572"/>
        <v>0</v>
      </c>
      <c r="AN327" s="5">
        <f t="shared" ca="1" si="572"/>
        <v>0</v>
      </c>
      <c r="AO327" s="5">
        <f t="shared" ca="1" si="572"/>
        <v>0</v>
      </c>
      <c r="AP327" s="5">
        <f t="shared" ca="1" si="572"/>
        <v>0</v>
      </c>
      <c r="AQ327" s="5">
        <f t="shared" ca="1" si="572"/>
        <v>0</v>
      </c>
      <c r="AR327" s="5">
        <f t="shared" ca="1" si="572"/>
        <v>0</v>
      </c>
      <c r="AS327" s="5">
        <f t="shared" ca="1" si="572"/>
        <v>0</v>
      </c>
      <c r="AT327" s="5">
        <f t="shared" ca="1" si="572"/>
        <v>0</v>
      </c>
      <c r="AU327" s="5">
        <f t="shared" ca="1" si="572"/>
        <v>0</v>
      </c>
      <c r="AV327" s="5">
        <f t="shared" ca="1" si="572"/>
        <v>0</v>
      </c>
      <c r="AW327" s="5">
        <f t="shared" ca="1" si="572"/>
        <v>0</v>
      </c>
      <c r="AX327" s="5">
        <f t="shared" ca="1" si="572"/>
        <v>0</v>
      </c>
      <c r="AY327" s="5">
        <f t="shared" ca="1" si="572"/>
        <v>0</v>
      </c>
      <c r="AZ327" s="5">
        <f t="shared" ca="1" si="572"/>
        <v>0</v>
      </c>
      <c r="BA327" s="5">
        <f t="shared" ca="1" si="572"/>
        <v>0</v>
      </c>
      <c r="BB327" s="5">
        <f t="shared" ca="1" si="572"/>
        <v>0</v>
      </c>
      <c r="BC327" s="5">
        <f t="shared" ca="1" si="572"/>
        <v>0</v>
      </c>
      <c r="BD327" s="5">
        <f t="shared" ca="1" si="572"/>
        <v>0</v>
      </c>
      <c r="BE327" s="5">
        <f t="shared" ca="1" si="572"/>
        <v>0</v>
      </c>
      <c r="BF327" s="5">
        <f t="shared" ca="1" si="572"/>
        <v>0</v>
      </c>
      <c r="BG327" s="5">
        <f t="shared" ca="1" si="572"/>
        <v>0</v>
      </c>
      <c r="BH327" s="5">
        <f t="shared" ca="1" si="572"/>
        <v>0</v>
      </c>
      <c r="BI327" s="5">
        <f t="shared" ca="1" si="572"/>
        <v>0</v>
      </c>
      <c r="BJ327" s="5">
        <f t="shared" ca="1" si="572"/>
        <v>0</v>
      </c>
      <c r="BK327" s="5">
        <f t="shared" ca="1" si="572"/>
        <v>0</v>
      </c>
      <c r="BL327" s="5">
        <f t="shared" ca="1" si="572"/>
        <v>0</v>
      </c>
      <c r="BM327" s="5">
        <f t="shared" ca="1" si="572"/>
        <v>0</v>
      </c>
      <c r="BN327" s="5">
        <f t="shared" ca="1" si="572"/>
        <v>0</v>
      </c>
      <c r="BO327" s="5">
        <f t="shared" ca="1" si="572"/>
        <v>0</v>
      </c>
      <c r="BP327" s="5">
        <f t="shared" ca="1" si="572"/>
        <v>0</v>
      </c>
      <c r="BQ327" s="5">
        <f t="shared" ca="1" si="572"/>
        <v>0</v>
      </c>
      <c r="BR327" s="5">
        <f t="shared" ca="1" si="572"/>
        <v>0</v>
      </c>
      <c r="BS327" s="5">
        <f t="shared" ca="1" si="572"/>
        <v>0</v>
      </c>
      <c r="BT327" s="5">
        <f t="shared" ca="1" si="572"/>
        <v>0</v>
      </c>
      <c r="BU327" s="5">
        <f t="shared" ca="1" si="572"/>
        <v>0</v>
      </c>
      <c r="BV327" s="5">
        <f t="shared" ca="1" si="572"/>
        <v>0</v>
      </c>
      <c r="BW327" s="5">
        <f t="shared" ca="1" si="572"/>
        <v>0</v>
      </c>
      <c r="BX327" s="5">
        <f t="shared" ca="1" si="572"/>
        <v>0</v>
      </c>
      <c r="BY327" s="5">
        <f t="shared" ca="1" si="572"/>
        <v>0</v>
      </c>
      <c r="BZ327" s="5">
        <f t="shared" ca="1" si="572"/>
        <v>0</v>
      </c>
      <c r="CA327" s="5">
        <f t="shared" ca="1" si="572"/>
        <v>0</v>
      </c>
      <c r="CB327" s="5">
        <f t="shared" ca="1" si="572"/>
        <v>0</v>
      </c>
      <c r="CC327" s="5">
        <f t="shared" ca="1" si="572"/>
        <v>0</v>
      </c>
      <c r="CD327" s="5">
        <f t="shared" ca="1" si="572"/>
        <v>0</v>
      </c>
      <c r="CE327" s="5">
        <f t="shared" ca="1" si="572"/>
        <v>203749142.40320191</v>
      </c>
      <c r="CF327" s="5">
        <f t="shared" ca="1" si="572"/>
        <v>0</v>
      </c>
    </row>
    <row r="328" spans="2:84" x14ac:dyDescent="0.3">
      <c r="B328" s="13">
        <f>ROW()</f>
        <v>328</v>
      </c>
      <c r="H328" s="1" t="str">
        <f t="shared" si="571"/>
        <v>Оценка стоимости бизнеса</v>
      </c>
      <c r="I328" s="1" t="s">
        <v>292</v>
      </c>
      <c r="M328" s="53" t="s">
        <v>18</v>
      </c>
      <c r="U328" s="5">
        <f ca="1">SUM(INDIRECT(ADDRESS($B328,$X$2)&amp;":"&amp;ADDRESS($B328,$X$2-1+$P$8)))</f>
        <v>550674470.41813302</v>
      </c>
      <c r="X328" s="5">
        <f ca="1">IF(X$4="",0,IF(X$1&lt;&gt;$P$8,0,IF(OR(SUMIFS($W322:X322,$W$1:X$1,"&gt;"&amp;(X$1-12))&lt;=0,$P$104-$P$103=0),0,SUMIFS($W322:X322,$W$1:X$1,"&gt;"&amp;(X$1-12))*(1+$P$103)/($P$104-$P$103))))</f>
        <v>0</v>
      </c>
      <c r="Y328" s="5">
        <f ca="1">IF(Y$4="",0,IF(Y$1&lt;&gt;$P$8,0,IF(OR(SUMIFS($W322:Y322,$W$1:Y$1,"&gt;"&amp;(Y$1-12))&lt;=0,$P$104-$P$103=0),0,SUMIFS($W322:Y322,$W$1:Y$1,"&gt;"&amp;(Y$1-12))*(1+$P$103)/($P$104-$P$103))))</f>
        <v>0</v>
      </c>
      <c r="Z328" s="5">
        <f ca="1">IF(Z$4="",0,IF(Z$1&lt;&gt;$P$8,0,IF(OR(SUMIFS($W322:Z322,$W$1:Z$1,"&gt;"&amp;(Z$1-12))&lt;=0,$P$104-$P$103=0),0,SUMIFS($W322:Z322,$W$1:Z$1,"&gt;"&amp;(Z$1-12))*(1+$P$103)/($P$104-$P$103))))</f>
        <v>0</v>
      </c>
      <c r="AA328" s="5">
        <f ca="1">IF(AA$4="",0,IF(AA$1&lt;&gt;$P$8,0,IF(OR(SUMIFS($W322:AA322,$W$1:AA$1,"&gt;"&amp;(AA$1-12))&lt;=0,$P$104-$P$103=0),0,SUMIFS($W322:AA322,$W$1:AA$1,"&gt;"&amp;(AA$1-12))*(1+$P$103)/($P$104-$P$103))))</f>
        <v>0</v>
      </c>
      <c r="AB328" s="5">
        <f ca="1">IF(AB$4="",0,IF(AB$1&lt;&gt;$P$8,0,IF(OR(SUMIFS($W322:AB322,$W$1:AB$1,"&gt;"&amp;(AB$1-12))&lt;=0,$P$104-$P$103=0),0,SUMIFS($W322:AB322,$W$1:AB$1,"&gt;"&amp;(AB$1-12))*(1+$P$103)/($P$104-$P$103))))</f>
        <v>0</v>
      </c>
      <c r="AC328" s="5">
        <f ca="1">IF(AC$4="",0,IF(AC$1&lt;&gt;$P$8,0,IF(OR(SUMIFS($W322:AC322,$W$1:AC$1,"&gt;"&amp;(AC$1-12))&lt;=0,$P$104-$P$103=0),0,SUMIFS($W322:AC322,$W$1:AC$1,"&gt;"&amp;(AC$1-12))*(1+$P$103)/($P$104-$P$103))))</f>
        <v>0</v>
      </c>
      <c r="AD328" s="5">
        <f ca="1">IF(AD$4="",0,IF(AD$1&lt;&gt;$P$8,0,IF(OR(SUMIFS($W322:AD322,$W$1:AD$1,"&gt;"&amp;(AD$1-12))&lt;=0,$P$104-$P$103=0),0,SUMIFS($W322:AD322,$W$1:AD$1,"&gt;"&amp;(AD$1-12))*(1+$P$103)/($P$104-$P$103))))</f>
        <v>0</v>
      </c>
      <c r="AE328" s="5">
        <f ca="1">IF(AE$4="",0,IF(AE$1&lt;&gt;$P$8,0,IF(OR(SUMIFS($W322:AE322,$W$1:AE$1,"&gt;"&amp;(AE$1-12))&lt;=0,$P$104-$P$103=0),0,SUMIFS($W322:AE322,$W$1:AE$1,"&gt;"&amp;(AE$1-12))*(1+$P$103)/($P$104-$P$103))))</f>
        <v>0</v>
      </c>
      <c r="AF328" s="5">
        <f ca="1">IF(AF$4="",0,IF(AF$1&lt;&gt;$P$8,0,IF(OR(SUMIFS($W322:AF322,$W$1:AF$1,"&gt;"&amp;(AF$1-12))&lt;=0,$P$104-$P$103=0),0,SUMIFS($W322:AF322,$W$1:AF$1,"&gt;"&amp;(AF$1-12))*(1+$P$103)/($P$104-$P$103))))</f>
        <v>0</v>
      </c>
      <c r="AG328" s="5">
        <f ca="1">IF(AG$4="",0,IF(AG$1&lt;&gt;$P$8,0,IF(OR(SUMIFS($W322:AG322,$W$1:AG$1,"&gt;"&amp;(AG$1-12))&lt;=0,$P$104-$P$103=0),0,SUMIFS($W322:AG322,$W$1:AG$1,"&gt;"&amp;(AG$1-12))*(1+$P$103)/($P$104-$P$103))))</f>
        <v>0</v>
      </c>
      <c r="AH328" s="5">
        <f ca="1">IF(AH$4="",0,IF(AH$1&lt;&gt;$P$8,0,IF(OR(SUMIFS($W322:AH322,$W$1:AH$1,"&gt;"&amp;(AH$1-12))&lt;=0,$P$104-$P$103=0),0,SUMIFS($W322:AH322,$W$1:AH$1,"&gt;"&amp;(AH$1-12))*(1+$P$103)/($P$104-$P$103))))</f>
        <v>0</v>
      </c>
      <c r="AI328" s="5">
        <f ca="1">IF(AI$4="",0,IF(AI$1&lt;&gt;$P$8,0,IF(OR(SUMIFS($W322:AI322,$W$1:AI$1,"&gt;"&amp;(AI$1-12))&lt;=0,$P$104-$P$103=0),0,SUMIFS($W322:AI322,$W$1:AI$1,"&gt;"&amp;(AI$1-12))*(1+$P$103)/($P$104-$P$103))))</f>
        <v>0</v>
      </c>
      <c r="AJ328" s="5">
        <f ca="1">IF(AJ$4="",0,IF(AJ$1&lt;&gt;$P$8,0,IF(OR(SUMIFS($W322:AJ322,$W$1:AJ$1,"&gt;"&amp;(AJ$1-12))&lt;=0,$P$104-$P$103=0),0,SUMIFS($W322:AJ322,$W$1:AJ$1,"&gt;"&amp;(AJ$1-12))*(1+$P$103)/($P$104-$P$103))))</f>
        <v>0</v>
      </c>
      <c r="AK328" s="5">
        <f ca="1">IF(AK$4="",0,IF(AK$1&lt;&gt;$P$8,0,IF(OR(SUMIFS($W322:AK322,$W$1:AK$1,"&gt;"&amp;(AK$1-12))&lt;=0,$P$104-$P$103=0),0,SUMIFS($W322:AK322,$W$1:AK$1,"&gt;"&amp;(AK$1-12))*(1+$P$103)/($P$104-$P$103))))</f>
        <v>0</v>
      </c>
      <c r="AL328" s="5">
        <f ca="1">IF(AL$4="",0,IF(AL$1&lt;&gt;$P$8,0,IF(OR(SUMIFS($W322:AL322,$W$1:AL$1,"&gt;"&amp;(AL$1-12))&lt;=0,$P$104-$P$103=0),0,SUMIFS($W322:AL322,$W$1:AL$1,"&gt;"&amp;(AL$1-12))*(1+$P$103)/($P$104-$P$103))))</f>
        <v>0</v>
      </c>
      <c r="AM328" s="5">
        <f ca="1">IF(AM$4="",0,IF(AM$1&lt;&gt;$P$8,0,IF(OR(SUMIFS($W322:AM322,$W$1:AM$1,"&gt;"&amp;(AM$1-12))&lt;=0,$P$104-$P$103=0),0,SUMIFS($W322:AM322,$W$1:AM$1,"&gt;"&amp;(AM$1-12))*(1+$P$103)/($P$104-$P$103))))</f>
        <v>0</v>
      </c>
      <c r="AN328" s="5">
        <f ca="1">IF(AN$4="",0,IF(AN$1&lt;&gt;$P$8,0,IF(OR(SUMIFS($W322:AN322,$W$1:AN$1,"&gt;"&amp;(AN$1-12))&lt;=0,$P$104-$P$103=0),0,SUMIFS($W322:AN322,$W$1:AN$1,"&gt;"&amp;(AN$1-12))*(1+$P$103)/($P$104-$P$103))))</f>
        <v>0</v>
      </c>
      <c r="AO328" s="5">
        <f ca="1">IF(AO$4="",0,IF(AO$1&lt;&gt;$P$8,0,IF(OR(SUMIFS($W322:AO322,$W$1:AO$1,"&gt;"&amp;(AO$1-12))&lt;=0,$P$104-$P$103=0),0,SUMIFS($W322:AO322,$W$1:AO$1,"&gt;"&amp;(AO$1-12))*(1+$P$103)/($P$104-$P$103))))</f>
        <v>0</v>
      </c>
      <c r="AP328" s="5">
        <f ca="1">IF(AP$4="",0,IF(AP$1&lt;&gt;$P$8,0,IF(OR(SUMIFS($W322:AP322,$W$1:AP$1,"&gt;"&amp;(AP$1-12))&lt;=0,$P$104-$P$103=0),0,SUMIFS($W322:AP322,$W$1:AP$1,"&gt;"&amp;(AP$1-12))*(1+$P$103)/($P$104-$P$103))))</f>
        <v>0</v>
      </c>
      <c r="AQ328" s="5">
        <f ca="1">IF(AQ$4="",0,IF(AQ$1&lt;&gt;$P$8,0,IF(OR(SUMIFS($W322:AQ322,$W$1:AQ$1,"&gt;"&amp;(AQ$1-12))&lt;=0,$P$104-$P$103=0),0,SUMIFS($W322:AQ322,$W$1:AQ$1,"&gt;"&amp;(AQ$1-12))*(1+$P$103)/($P$104-$P$103))))</f>
        <v>0</v>
      </c>
      <c r="AR328" s="5">
        <f ca="1">IF(AR$4="",0,IF(AR$1&lt;&gt;$P$8,0,IF(OR(SUMIFS($W322:AR322,$W$1:AR$1,"&gt;"&amp;(AR$1-12))&lt;=0,$P$104-$P$103=0),0,SUMIFS($W322:AR322,$W$1:AR$1,"&gt;"&amp;(AR$1-12))*(1+$P$103)/($P$104-$P$103))))</f>
        <v>0</v>
      </c>
      <c r="AS328" s="5">
        <f ca="1">IF(AS$4="",0,IF(AS$1&lt;&gt;$P$8,0,IF(OR(SUMIFS($W322:AS322,$W$1:AS$1,"&gt;"&amp;(AS$1-12))&lt;=0,$P$104-$P$103=0),0,SUMIFS($W322:AS322,$W$1:AS$1,"&gt;"&amp;(AS$1-12))*(1+$P$103)/($P$104-$P$103))))</f>
        <v>0</v>
      </c>
      <c r="AT328" s="5">
        <f ca="1">IF(AT$4="",0,IF(AT$1&lt;&gt;$P$8,0,IF(OR(SUMIFS($W322:AT322,$W$1:AT$1,"&gt;"&amp;(AT$1-12))&lt;=0,$P$104-$P$103=0),0,SUMIFS($W322:AT322,$W$1:AT$1,"&gt;"&amp;(AT$1-12))*(1+$P$103)/($P$104-$P$103))))</f>
        <v>0</v>
      </c>
      <c r="AU328" s="5">
        <f ca="1">IF(AU$4="",0,IF(AU$1&lt;&gt;$P$8,0,IF(OR(SUMIFS($W322:AU322,$W$1:AU$1,"&gt;"&amp;(AU$1-12))&lt;=0,$P$104-$P$103=0),0,SUMIFS($W322:AU322,$W$1:AU$1,"&gt;"&amp;(AU$1-12))*(1+$P$103)/($P$104-$P$103))))</f>
        <v>0</v>
      </c>
      <c r="AV328" s="5">
        <f ca="1">IF(AV$4="",0,IF(AV$1&lt;&gt;$P$8,0,IF(OR(SUMIFS($W322:AV322,$W$1:AV$1,"&gt;"&amp;(AV$1-12))&lt;=0,$P$104-$P$103=0),0,SUMIFS($W322:AV322,$W$1:AV$1,"&gt;"&amp;(AV$1-12))*(1+$P$103)/($P$104-$P$103))))</f>
        <v>0</v>
      </c>
      <c r="AW328" s="5">
        <f ca="1">IF(AW$4="",0,IF(AW$1&lt;&gt;$P$8,0,IF(OR(SUMIFS($W322:AW322,$W$1:AW$1,"&gt;"&amp;(AW$1-12))&lt;=0,$P$104-$P$103=0),0,SUMIFS($W322:AW322,$W$1:AW$1,"&gt;"&amp;(AW$1-12))*(1+$P$103)/($P$104-$P$103))))</f>
        <v>0</v>
      </c>
      <c r="AX328" s="5">
        <f ca="1">IF(AX$4="",0,IF(AX$1&lt;&gt;$P$8,0,IF(OR(SUMIFS($W322:AX322,$W$1:AX$1,"&gt;"&amp;(AX$1-12))&lt;=0,$P$104-$P$103=0),0,SUMIFS($W322:AX322,$W$1:AX$1,"&gt;"&amp;(AX$1-12))*(1+$P$103)/($P$104-$P$103))))</f>
        <v>0</v>
      </c>
      <c r="AY328" s="5">
        <f ca="1">IF(AY$4="",0,IF(AY$1&lt;&gt;$P$8,0,IF(OR(SUMIFS($W322:AY322,$W$1:AY$1,"&gt;"&amp;(AY$1-12))&lt;=0,$P$104-$P$103=0),0,SUMIFS($W322:AY322,$W$1:AY$1,"&gt;"&amp;(AY$1-12))*(1+$P$103)/($P$104-$P$103))))</f>
        <v>0</v>
      </c>
      <c r="AZ328" s="5">
        <f ca="1">IF(AZ$4="",0,IF(AZ$1&lt;&gt;$P$8,0,IF(OR(SUMIFS($W322:AZ322,$W$1:AZ$1,"&gt;"&amp;(AZ$1-12))&lt;=0,$P$104-$P$103=0),0,SUMIFS($W322:AZ322,$W$1:AZ$1,"&gt;"&amp;(AZ$1-12))*(1+$P$103)/($P$104-$P$103))))</f>
        <v>0</v>
      </c>
      <c r="BA328" s="5">
        <f ca="1">IF(BA$4="",0,IF(BA$1&lt;&gt;$P$8,0,IF(OR(SUMIFS($W322:BA322,$W$1:BA$1,"&gt;"&amp;(BA$1-12))&lt;=0,$P$104-$P$103=0),0,SUMIFS($W322:BA322,$W$1:BA$1,"&gt;"&amp;(BA$1-12))*(1+$P$103)/($P$104-$P$103))))</f>
        <v>0</v>
      </c>
      <c r="BB328" s="5">
        <f ca="1">IF(BB$4="",0,IF(BB$1&lt;&gt;$P$8,0,IF(OR(SUMIFS($W322:BB322,$W$1:BB$1,"&gt;"&amp;(BB$1-12))&lt;=0,$P$104-$P$103=0),0,SUMIFS($W322:BB322,$W$1:BB$1,"&gt;"&amp;(BB$1-12))*(1+$P$103)/($P$104-$P$103))))</f>
        <v>0</v>
      </c>
      <c r="BC328" s="5">
        <f ca="1">IF(BC$4="",0,IF(BC$1&lt;&gt;$P$8,0,IF(OR(SUMIFS($W322:BC322,$W$1:BC$1,"&gt;"&amp;(BC$1-12))&lt;=0,$P$104-$P$103=0),0,SUMIFS($W322:BC322,$W$1:BC$1,"&gt;"&amp;(BC$1-12))*(1+$P$103)/($P$104-$P$103))))</f>
        <v>0</v>
      </c>
      <c r="BD328" s="5">
        <f ca="1">IF(BD$4="",0,IF(BD$1&lt;&gt;$P$8,0,IF(OR(SUMIFS($W322:BD322,$W$1:BD$1,"&gt;"&amp;(BD$1-12))&lt;=0,$P$104-$P$103=0),0,SUMIFS($W322:BD322,$W$1:BD$1,"&gt;"&amp;(BD$1-12))*(1+$P$103)/($P$104-$P$103))))</f>
        <v>0</v>
      </c>
      <c r="BE328" s="5">
        <f ca="1">IF(BE$4="",0,IF(BE$1&lt;&gt;$P$8,0,IF(OR(SUMIFS($W322:BE322,$W$1:BE$1,"&gt;"&amp;(BE$1-12))&lt;=0,$P$104-$P$103=0),0,SUMIFS($W322:BE322,$W$1:BE$1,"&gt;"&amp;(BE$1-12))*(1+$P$103)/($P$104-$P$103))))</f>
        <v>0</v>
      </c>
      <c r="BF328" s="5">
        <f ca="1">IF(BF$4="",0,IF(BF$1&lt;&gt;$P$8,0,IF(OR(SUMIFS($W322:BF322,$W$1:BF$1,"&gt;"&amp;(BF$1-12))&lt;=0,$P$104-$P$103=0),0,SUMIFS($W322:BF322,$W$1:BF$1,"&gt;"&amp;(BF$1-12))*(1+$P$103)/($P$104-$P$103))))</f>
        <v>0</v>
      </c>
      <c r="BG328" s="5">
        <f ca="1">IF(BG$4="",0,IF(BG$1&lt;&gt;$P$8,0,IF(OR(SUMIFS($W322:BG322,$W$1:BG$1,"&gt;"&amp;(BG$1-12))&lt;=0,$P$104-$P$103=0),0,SUMIFS($W322:BG322,$W$1:BG$1,"&gt;"&amp;(BG$1-12))*(1+$P$103)/($P$104-$P$103))))</f>
        <v>0</v>
      </c>
      <c r="BH328" s="5">
        <f ca="1">IF(BH$4="",0,IF(BH$1&lt;&gt;$P$8,0,IF(OR(SUMIFS($W322:BH322,$W$1:BH$1,"&gt;"&amp;(BH$1-12))&lt;=0,$P$104-$P$103=0),0,SUMIFS($W322:BH322,$W$1:BH$1,"&gt;"&amp;(BH$1-12))*(1+$P$103)/($P$104-$P$103))))</f>
        <v>0</v>
      </c>
      <c r="BI328" s="5">
        <f ca="1">IF(BI$4="",0,IF(BI$1&lt;&gt;$P$8,0,IF(OR(SUMIFS($W322:BI322,$W$1:BI$1,"&gt;"&amp;(BI$1-12))&lt;=0,$P$104-$P$103=0),0,SUMIFS($W322:BI322,$W$1:BI$1,"&gt;"&amp;(BI$1-12))*(1+$P$103)/($P$104-$P$103))))</f>
        <v>0</v>
      </c>
      <c r="BJ328" s="5">
        <f ca="1">IF(BJ$4="",0,IF(BJ$1&lt;&gt;$P$8,0,IF(OR(SUMIFS($W322:BJ322,$W$1:BJ$1,"&gt;"&amp;(BJ$1-12))&lt;=0,$P$104-$P$103=0),0,SUMIFS($W322:BJ322,$W$1:BJ$1,"&gt;"&amp;(BJ$1-12))*(1+$P$103)/($P$104-$P$103))))</f>
        <v>0</v>
      </c>
      <c r="BK328" s="5">
        <f ca="1">IF(BK$4="",0,IF(BK$1&lt;&gt;$P$8,0,IF(OR(SUMIFS($W322:BK322,$W$1:BK$1,"&gt;"&amp;(BK$1-12))&lt;=0,$P$104-$P$103=0),0,SUMIFS($W322:BK322,$W$1:BK$1,"&gt;"&amp;(BK$1-12))*(1+$P$103)/($P$104-$P$103))))</f>
        <v>0</v>
      </c>
      <c r="BL328" s="5">
        <f ca="1">IF(BL$4="",0,IF(BL$1&lt;&gt;$P$8,0,IF(OR(SUMIFS($W322:BL322,$W$1:BL$1,"&gt;"&amp;(BL$1-12))&lt;=0,$P$104-$P$103=0),0,SUMIFS($W322:BL322,$W$1:BL$1,"&gt;"&amp;(BL$1-12))*(1+$P$103)/($P$104-$P$103))))</f>
        <v>0</v>
      </c>
      <c r="BM328" s="5">
        <f ca="1">IF(BM$4="",0,IF(BM$1&lt;&gt;$P$8,0,IF(OR(SUMIFS($W322:BM322,$W$1:BM$1,"&gt;"&amp;(BM$1-12))&lt;=0,$P$104-$P$103=0),0,SUMIFS($W322:BM322,$W$1:BM$1,"&gt;"&amp;(BM$1-12))*(1+$P$103)/($P$104-$P$103))))</f>
        <v>0</v>
      </c>
      <c r="BN328" s="5">
        <f ca="1">IF(BN$4="",0,IF(BN$1&lt;&gt;$P$8,0,IF(OR(SUMIFS($W322:BN322,$W$1:BN$1,"&gt;"&amp;(BN$1-12))&lt;=0,$P$104-$P$103=0),0,SUMIFS($W322:BN322,$W$1:BN$1,"&gt;"&amp;(BN$1-12))*(1+$P$103)/($P$104-$P$103))))</f>
        <v>0</v>
      </c>
      <c r="BO328" s="5">
        <f ca="1">IF(BO$4="",0,IF(BO$1&lt;&gt;$P$8,0,IF(OR(SUMIFS($W322:BO322,$W$1:BO$1,"&gt;"&amp;(BO$1-12))&lt;=0,$P$104-$P$103=0),0,SUMIFS($W322:BO322,$W$1:BO$1,"&gt;"&amp;(BO$1-12))*(1+$P$103)/($P$104-$P$103))))</f>
        <v>0</v>
      </c>
      <c r="BP328" s="5">
        <f ca="1">IF(BP$4="",0,IF(BP$1&lt;&gt;$P$8,0,IF(OR(SUMIFS($W322:BP322,$W$1:BP$1,"&gt;"&amp;(BP$1-12))&lt;=0,$P$104-$P$103=0),0,SUMIFS($W322:BP322,$W$1:BP$1,"&gt;"&amp;(BP$1-12))*(1+$P$103)/($P$104-$P$103))))</f>
        <v>0</v>
      </c>
      <c r="BQ328" s="5">
        <f ca="1">IF(BQ$4="",0,IF(BQ$1&lt;&gt;$P$8,0,IF(OR(SUMIFS($W322:BQ322,$W$1:BQ$1,"&gt;"&amp;(BQ$1-12))&lt;=0,$P$104-$P$103=0),0,SUMIFS($W322:BQ322,$W$1:BQ$1,"&gt;"&amp;(BQ$1-12))*(1+$P$103)/($P$104-$P$103))))</f>
        <v>0</v>
      </c>
      <c r="BR328" s="5">
        <f ca="1">IF(BR$4="",0,IF(BR$1&lt;&gt;$P$8,0,IF(OR(SUMIFS($W322:BR322,$W$1:BR$1,"&gt;"&amp;(BR$1-12))&lt;=0,$P$104-$P$103=0),0,SUMIFS($W322:BR322,$W$1:BR$1,"&gt;"&amp;(BR$1-12))*(1+$P$103)/($P$104-$P$103))))</f>
        <v>0</v>
      </c>
      <c r="BS328" s="5">
        <f ca="1">IF(BS$4="",0,IF(BS$1&lt;&gt;$P$8,0,IF(OR(SUMIFS($W322:BS322,$W$1:BS$1,"&gt;"&amp;(BS$1-12))&lt;=0,$P$104-$P$103=0),0,SUMIFS($W322:BS322,$W$1:BS$1,"&gt;"&amp;(BS$1-12))*(1+$P$103)/($P$104-$P$103))))</f>
        <v>0</v>
      </c>
      <c r="BT328" s="5">
        <f ca="1">IF(BT$4="",0,IF(BT$1&lt;&gt;$P$8,0,IF(OR(SUMIFS($W322:BT322,$W$1:BT$1,"&gt;"&amp;(BT$1-12))&lt;=0,$P$104-$P$103=0),0,SUMIFS($W322:BT322,$W$1:BT$1,"&gt;"&amp;(BT$1-12))*(1+$P$103)/($P$104-$P$103))))</f>
        <v>0</v>
      </c>
      <c r="BU328" s="5">
        <f ca="1">IF(BU$4="",0,IF(BU$1&lt;&gt;$P$8,0,IF(OR(SUMIFS($W322:BU322,$W$1:BU$1,"&gt;"&amp;(BU$1-12))&lt;=0,$P$104-$P$103=0),0,SUMIFS($W322:BU322,$W$1:BU$1,"&gt;"&amp;(BU$1-12))*(1+$P$103)/($P$104-$P$103))))</f>
        <v>0</v>
      </c>
      <c r="BV328" s="5">
        <f ca="1">IF(BV$4="",0,IF(BV$1&lt;&gt;$P$8,0,IF(OR(SUMIFS($W322:BV322,$W$1:BV$1,"&gt;"&amp;(BV$1-12))&lt;=0,$P$104-$P$103=0),0,SUMIFS($W322:BV322,$W$1:BV$1,"&gt;"&amp;(BV$1-12))*(1+$P$103)/($P$104-$P$103))))</f>
        <v>0</v>
      </c>
      <c r="BW328" s="5">
        <f ca="1">IF(BW$4="",0,IF(BW$1&lt;&gt;$P$8,0,IF(OR(SUMIFS($W322:BW322,$W$1:BW$1,"&gt;"&amp;(BW$1-12))&lt;=0,$P$104-$P$103=0),0,SUMIFS($W322:BW322,$W$1:BW$1,"&gt;"&amp;(BW$1-12))*(1+$P$103)/($P$104-$P$103))))</f>
        <v>0</v>
      </c>
      <c r="BX328" s="5">
        <f ca="1">IF(BX$4="",0,IF(BX$1&lt;&gt;$P$8,0,IF(OR(SUMIFS($W322:BX322,$W$1:BX$1,"&gt;"&amp;(BX$1-12))&lt;=0,$P$104-$P$103=0),0,SUMIFS($W322:BX322,$W$1:BX$1,"&gt;"&amp;(BX$1-12))*(1+$P$103)/($P$104-$P$103))))</f>
        <v>0</v>
      </c>
      <c r="BY328" s="5">
        <f ca="1">IF(BY$4="",0,IF(BY$1&lt;&gt;$P$8,0,IF(OR(SUMIFS($W322:BY322,$W$1:BY$1,"&gt;"&amp;(BY$1-12))&lt;=0,$P$104-$P$103=0),0,SUMIFS($W322:BY322,$W$1:BY$1,"&gt;"&amp;(BY$1-12))*(1+$P$103)/($P$104-$P$103))))</f>
        <v>0</v>
      </c>
      <c r="BZ328" s="5">
        <f ca="1">IF(BZ$4="",0,IF(BZ$1&lt;&gt;$P$8,0,IF(OR(SUMIFS($W322:BZ322,$W$1:BZ$1,"&gt;"&amp;(BZ$1-12))&lt;=0,$P$104-$P$103=0),0,SUMIFS($W322:BZ322,$W$1:BZ$1,"&gt;"&amp;(BZ$1-12))*(1+$P$103)/($P$104-$P$103))))</f>
        <v>0</v>
      </c>
      <c r="CA328" s="5">
        <f ca="1">IF(CA$4="",0,IF(CA$1&lt;&gt;$P$8,0,IF(OR(SUMIFS($W322:CA322,$W$1:CA$1,"&gt;"&amp;(CA$1-12))&lt;=0,$P$104-$P$103=0),0,SUMIFS($W322:CA322,$W$1:CA$1,"&gt;"&amp;(CA$1-12))*(1+$P$103)/($P$104-$P$103))))</f>
        <v>0</v>
      </c>
      <c r="CB328" s="5">
        <f ca="1">IF(CB$4="",0,IF(CB$1&lt;&gt;$P$8,0,IF(OR(SUMIFS($W322:CB322,$W$1:CB$1,"&gt;"&amp;(CB$1-12))&lt;=0,$P$104-$P$103=0),0,SUMIFS($W322:CB322,$W$1:CB$1,"&gt;"&amp;(CB$1-12))*(1+$P$103)/($P$104-$P$103))))</f>
        <v>0</v>
      </c>
      <c r="CC328" s="5">
        <f ca="1">IF(CC$4="",0,IF(CC$1&lt;&gt;$P$8,0,IF(OR(SUMIFS($W322:CC322,$W$1:CC$1,"&gt;"&amp;(CC$1-12))&lt;=0,$P$104-$P$103=0),0,SUMIFS($W322:CC322,$W$1:CC$1,"&gt;"&amp;(CC$1-12))*(1+$P$103)/($P$104-$P$103))))</f>
        <v>0</v>
      </c>
      <c r="CD328" s="5">
        <f ca="1">IF(CD$4="",0,IF(CD$1&lt;&gt;$P$8,0,IF(OR(SUMIFS($W322:CD322,$W$1:CD$1,"&gt;"&amp;(CD$1-12))&lt;=0,$P$104-$P$103=0),0,SUMIFS($W322:CD322,$W$1:CD$1,"&gt;"&amp;(CD$1-12))*(1+$P$103)/($P$104-$P$103))))</f>
        <v>0</v>
      </c>
      <c r="CE328" s="5">
        <f ca="1">IF(CE$4="",0,IF(CE$1&lt;&gt;$P$8,0,IF(OR(SUMIFS($W322:CE322,$W$1:CE$1,"&gt;"&amp;(CE$1-12))&lt;=0,$P$104-$P$103=0),0,SUMIFS($W322:CE322,$W$1:CE$1,"&gt;"&amp;(CE$1-12))*(1+$P$103)/($P$104-$P$103))))</f>
        <v>550674470.41813302</v>
      </c>
      <c r="CF328" s="5">
        <f ca="1">IF(CF$4="",0,IF(CF$1&lt;&gt;$P$8,0,IF(OR(SUMIFS($W322:CF322,$W$1:CF$1,"&gt;"&amp;(CF$1-12))&lt;=0,$P$104-$P$103=0),0,SUMIFS($W322:CF322,$W$1:CF$1,"&gt;"&amp;(CF$1-12))*(1+$P$103)/($P$104-$P$103))))</f>
        <v>0</v>
      </c>
    </row>
    <row r="329" spans="2:84" x14ac:dyDescent="0.3">
      <c r="B329" s="13">
        <f>ROW()</f>
        <v>329</v>
      </c>
      <c r="H329" s="1" t="str">
        <f t="shared" si="571"/>
        <v>Оценка стоимости бизнеса</v>
      </c>
      <c r="I329" s="1" t="s">
        <v>288</v>
      </c>
      <c r="M329" s="53" t="s">
        <v>18</v>
      </c>
      <c r="U329" s="5">
        <f ca="1">SUM(INDIRECT(ADDRESS($B329,$X$2)&amp;":"&amp;ADDRESS($B329,$X$2-1+$P$8)))</f>
        <v>74548103.004094273</v>
      </c>
      <c r="X329" s="5">
        <f ca="1">IF(X$4="",0,IF(X330=0,0,X322/X330))</f>
        <v>-584237.98855591018</v>
      </c>
      <c r="Y329" s="5">
        <f t="shared" ref="Y329:CF329" ca="1" si="573">IF(Y$4="",0,IF(Y330=0,0,Y322/Y330))</f>
        <v>-787464.70938138582</v>
      </c>
      <c r="Z329" s="5">
        <f t="shared" ca="1" si="573"/>
        <v>-975290.30645198678</v>
      </c>
      <c r="AA329" s="5">
        <f t="shared" ca="1" si="573"/>
        <v>-2025212.7188810117</v>
      </c>
      <c r="AB329" s="5">
        <f t="shared" ca="1" si="573"/>
        <v>-3309143.7386576906</v>
      </c>
      <c r="AC329" s="5">
        <f t="shared" ca="1" si="573"/>
        <v>-3254760.0702285413</v>
      </c>
      <c r="AD329" s="5">
        <f t="shared" ca="1" si="573"/>
        <v>-3269391.7670286829</v>
      </c>
      <c r="AE329" s="5">
        <f t="shared" ca="1" si="573"/>
        <v>-7544958.4921045052</v>
      </c>
      <c r="AF329" s="5">
        <f t="shared" ca="1" si="573"/>
        <v>-7420961.9076851336</v>
      </c>
      <c r="AG329" s="5">
        <f t="shared" ca="1" si="573"/>
        <v>-9492643.9776835516</v>
      </c>
      <c r="AH329" s="5">
        <f t="shared" ca="1" si="573"/>
        <v>-3403891.6089670435</v>
      </c>
      <c r="AI329" s="5">
        <f t="shared" ca="1" si="573"/>
        <v>-2134836.0655737706</v>
      </c>
      <c r="AJ329" s="5">
        <f t="shared" ca="1" si="573"/>
        <v>-1567126.7520863628</v>
      </c>
      <c r="AK329" s="5">
        <f t="shared" ca="1" si="573"/>
        <v>-1610943.2541974443</v>
      </c>
      <c r="AL329" s="5">
        <f t="shared" ca="1" si="573"/>
        <v>-830543.92054068507</v>
      </c>
      <c r="AM329" s="5">
        <f t="shared" ca="1" si="573"/>
        <v>-395431.40743049531</v>
      </c>
      <c r="AN329" s="5">
        <f t="shared" ca="1" si="573"/>
        <v>0</v>
      </c>
      <c r="AO329" s="5">
        <f t="shared" ca="1" si="573"/>
        <v>0</v>
      </c>
      <c r="AP329" s="5">
        <f t="shared" ca="1" si="573"/>
        <v>120036.68187193364</v>
      </c>
      <c r="AQ329" s="5">
        <f t="shared" ca="1" si="573"/>
        <v>1113793.9108559226</v>
      </c>
      <c r="AR329" s="5">
        <f t="shared" ca="1" si="573"/>
        <v>1613901.6593018186</v>
      </c>
      <c r="AS329" s="5">
        <f t="shared" ca="1" si="573"/>
        <v>1477156.3180760888</v>
      </c>
      <c r="AT329" s="5">
        <f t="shared" ca="1" si="573"/>
        <v>1969136.0482815532</v>
      </c>
      <c r="AU329" s="5">
        <f t="shared" ca="1" si="573"/>
        <v>2369361.3374175285</v>
      </c>
      <c r="AV329" s="5">
        <f t="shared" ca="1" si="573"/>
        <v>1743964.2577826777</v>
      </c>
      <c r="AW329" s="5">
        <f t="shared" ca="1" si="573"/>
        <v>2292933.5730037824</v>
      </c>
      <c r="AX329" s="5">
        <f t="shared" ca="1" si="573"/>
        <v>2740551.5527687734</v>
      </c>
      <c r="AY329" s="5">
        <f t="shared" ca="1" si="573"/>
        <v>2256392.4135341709</v>
      </c>
      <c r="AZ329" s="5">
        <f t="shared" ca="1" si="573"/>
        <v>2639910.7205022043</v>
      </c>
      <c r="BA329" s="5">
        <f t="shared" ca="1" si="573"/>
        <v>2818714.5217067655</v>
      </c>
      <c r="BB329" s="5">
        <f t="shared" ca="1" si="573"/>
        <v>2522107.936524264</v>
      </c>
      <c r="BC329" s="5">
        <f t="shared" ca="1" si="573"/>
        <v>3200593.8294736436</v>
      </c>
      <c r="BD329" s="5">
        <f t="shared" ca="1" si="573"/>
        <v>3848844.6951870429</v>
      </c>
      <c r="BE329" s="5">
        <f t="shared" ca="1" si="573"/>
        <v>3673947.6751275128</v>
      </c>
      <c r="BF329" s="5">
        <f t="shared" ca="1" si="573"/>
        <v>3785301.2711739526</v>
      </c>
      <c r="BG329" s="5">
        <f t="shared" ca="1" si="573"/>
        <v>3735200.261121321</v>
      </c>
      <c r="BH329" s="5">
        <f t="shared" ca="1" si="573"/>
        <v>3432278.9549362441</v>
      </c>
      <c r="BI329" s="5">
        <f t="shared" ca="1" si="573"/>
        <v>3529874.4469580194</v>
      </c>
      <c r="BJ329" s="5">
        <f t="shared" ca="1" si="573"/>
        <v>3661684.571169998</v>
      </c>
      <c r="BK329" s="5">
        <f t="shared" ca="1" si="573"/>
        <v>3734190.6657222812</v>
      </c>
      <c r="BL329" s="5">
        <f t="shared" ca="1" si="573"/>
        <v>3724375.7525678864</v>
      </c>
      <c r="BM329" s="5">
        <f t="shared" ca="1" si="573"/>
        <v>3594939.3341461322</v>
      </c>
      <c r="BN329" s="5">
        <f t="shared" ca="1" si="573"/>
        <v>3529497.1858267123</v>
      </c>
      <c r="BO329" s="5">
        <f t="shared" ca="1" si="573"/>
        <v>3609426.3747695046</v>
      </c>
      <c r="BP329" s="5">
        <f t="shared" ca="1" si="573"/>
        <v>3713122.9250005297</v>
      </c>
      <c r="BQ329" s="5">
        <f t="shared" ca="1" si="573"/>
        <v>3500236.4915696587</v>
      </c>
      <c r="BR329" s="5">
        <f t="shared" ca="1" si="573"/>
        <v>3557972.4556468478</v>
      </c>
      <c r="BS329" s="5">
        <f t="shared" ca="1" si="573"/>
        <v>3509813.4022719814</v>
      </c>
      <c r="BT329" s="5">
        <f t="shared" ca="1" si="573"/>
        <v>3121529.2596606035</v>
      </c>
      <c r="BU329" s="5">
        <f t="shared" ca="1" si="573"/>
        <v>3178262.6874584025</v>
      </c>
      <c r="BV329" s="5">
        <f t="shared" ca="1" si="573"/>
        <v>3264662.0765449987</v>
      </c>
      <c r="BW329" s="5">
        <f t="shared" ca="1" si="573"/>
        <v>3053119.7685920931</v>
      </c>
      <c r="BX329" s="5">
        <f t="shared" ca="1" si="573"/>
        <v>3047030.9795547416</v>
      </c>
      <c r="BY329" s="5">
        <f t="shared" ca="1" si="573"/>
        <v>2949577.5937925661</v>
      </c>
      <c r="BZ329" s="5">
        <f t="shared" ca="1" si="573"/>
        <v>2821060.163034583</v>
      </c>
      <c r="CA329" s="5">
        <f t="shared" ca="1" si="573"/>
        <v>2871217.6265677903</v>
      </c>
      <c r="CB329" s="5">
        <f t="shared" ca="1" si="573"/>
        <v>2973925.8393367911</v>
      </c>
      <c r="CC329" s="5">
        <f t="shared" ca="1" si="573"/>
        <v>2961176.0940703256</v>
      </c>
      <c r="CD329" s="5">
        <f t="shared" ca="1" si="573"/>
        <v>2967110.2598955389</v>
      </c>
      <c r="CE329" s="5">
        <f t="shared" ca="1" si="573"/>
        <v>2927008.1167432815</v>
      </c>
      <c r="CF329" s="5">
        <f t="shared" ca="1" si="573"/>
        <v>0</v>
      </c>
    </row>
    <row r="330" spans="2:84" x14ac:dyDescent="0.3">
      <c r="B330" s="13">
        <f>ROW()</f>
        <v>330</v>
      </c>
      <c r="H330" s="1" t="str">
        <f t="shared" si="571"/>
        <v>Оценка стоимости бизнеса</v>
      </c>
      <c r="I330" s="1" t="s">
        <v>287</v>
      </c>
      <c r="M330" s="53" t="s">
        <v>18</v>
      </c>
      <c r="P330" s="72"/>
      <c r="U330" s="31">
        <f ca="1">IF(U329=0,0,U322/U329)</f>
        <v>2.5767958071916426</v>
      </c>
      <c r="V330" s="107"/>
      <c r="W330" s="107"/>
      <c r="X330" s="31">
        <f ca="1">IF(X$4="",0,POWER(1+$P$104,X$1/12))</f>
        <v>1.0167089638731281</v>
      </c>
      <c r="Y330" s="31">
        <f t="shared" ref="Y330:CF330" ca="1" si="574">IF(Y$4="",0,POWER(1+$P$104,Y$1/12))</f>
        <v>1.03369711721997</v>
      </c>
      <c r="Z330" s="31">
        <f t="shared" ca="1" si="574"/>
        <v>1.0509691250073554</v>
      </c>
      <c r="AA330" s="31">
        <f t="shared" ca="1" si="574"/>
        <v>1.0685297301488765</v>
      </c>
      <c r="AB330" s="31">
        <f t="shared" ca="1" si="574"/>
        <v>1.0863837548072974</v>
      </c>
      <c r="AC330" s="31">
        <f t="shared" ca="1" si="574"/>
        <v>1.1045361017187261</v>
      </c>
      <c r="AD330" s="31">
        <f t="shared" ca="1" si="574"/>
        <v>1.1229917555389102</v>
      </c>
      <c r="AE330" s="31">
        <f t="shared" ca="1" si="574"/>
        <v>1.1417557842120307</v>
      </c>
      <c r="AF330" s="31">
        <f t="shared" ca="1" si="574"/>
        <v>1.1608333403623647</v>
      </c>
      <c r="AG330" s="31">
        <f t="shared" ca="1" si="574"/>
        <v>1.1802296627092024</v>
      </c>
      <c r="AH330" s="31">
        <f t="shared" ca="1" si="574"/>
        <v>1.1999500775054046</v>
      </c>
      <c r="AI330" s="31">
        <f t="shared" ca="1" si="574"/>
        <v>1.22</v>
      </c>
      <c r="AJ330" s="31">
        <f t="shared" ca="1" si="574"/>
        <v>1.2403849359252164</v>
      </c>
      <c r="AK330" s="31">
        <f t="shared" ca="1" si="574"/>
        <v>1.2611104830083635</v>
      </c>
      <c r="AL330" s="31">
        <f t="shared" ca="1" si="574"/>
        <v>1.2821823325089734</v>
      </c>
      <c r="AM330" s="31">
        <f t="shared" ca="1" si="574"/>
        <v>1.3036062707816292</v>
      </c>
      <c r="AN330" s="31">
        <f t="shared" ca="1" si="574"/>
        <v>1.3253881808649031</v>
      </c>
      <c r="AO330" s="31">
        <f t="shared" ca="1" si="574"/>
        <v>1.3475340440968457</v>
      </c>
      <c r="AP330" s="31">
        <f t="shared" ca="1" si="574"/>
        <v>1.3700499417574703</v>
      </c>
      <c r="AQ330" s="31">
        <f t="shared" ca="1" si="574"/>
        <v>1.3929420567386774</v>
      </c>
      <c r="AR330" s="31">
        <f t="shared" ca="1" si="574"/>
        <v>1.4162166752420851</v>
      </c>
      <c r="AS330" s="31">
        <f t="shared" ca="1" si="574"/>
        <v>1.4398801885052268</v>
      </c>
      <c r="AT330" s="31">
        <f t="shared" ca="1" si="574"/>
        <v>1.4639390945565938</v>
      </c>
      <c r="AU330" s="31">
        <f t="shared" ca="1" si="574"/>
        <v>1.4883999999999999</v>
      </c>
      <c r="AV330" s="31">
        <f t="shared" ca="1" si="574"/>
        <v>1.513269621828764</v>
      </c>
      <c r="AW330" s="31">
        <f t="shared" ca="1" si="574"/>
        <v>1.5385547892702034</v>
      </c>
      <c r="AX330" s="31">
        <f t="shared" ca="1" si="574"/>
        <v>1.5642624456609475</v>
      </c>
      <c r="AY330" s="31">
        <f t="shared" ca="1" si="574"/>
        <v>1.5903996503535878</v>
      </c>
      <c r="AZ330" s="31">
        <f t="shared" ca="1" si="574"/>
        <v>1.6169735806551815</v>
      </c>
      <c r="BA330" s="31">
        <f t="shared" ca="1" si="574"/>
        <v>1.6439915337981519</v>
      </c>
      <c r="BB330" s="31">
        <f t="shared" ca="1" si="574"/>
        <v>1.6714609289441138</v>
      </c>
      <c r="BC330" s="31">
        <f t="shared" ca="1" si="574"/>
        <v>1.6993893092211863</v>
      </c>
      <c r="BD330" s="31">
        <f t="shared" ca="1" si="574"/>
        <v>1.7277843437953437</v>
      </c>
      <c r="BE330" s="31">
        <f t="shared" ca="1" si="574"/>
        <v>1.7566538299763768</v>
      </c>
      <c r="BF330" s="31">
        <f t="shared" ca="1" si="574"/>
        <v>1.7860056953590442</v>
      </c>
      <c r="BG330" s="31">
        <f t="shared" ca="1" si="574"/>
        <v>1.8158479999999999</v>
      </c>
      <c r="BH330" s="31">
        <f t="shared" ca="1" si="574"/>
        <v>1.8461889386310921</v>
      </c>
      <c r="BI330" s="31">
        <f t="shared" ca="1" si="574"/>
        <v>1.8770368429096478</v>
      </c>
      <c r="BJ330" s="31">
        <f t="shared" ca="1" si="574"/>
        <v>1.908400183706356</v>
      </c>
      <c r="BK330" s="31">
        <f t="shared" ca="1" si="574"/>
        <v>1.9402875734313769</v>
      </c>
      <c r="BL330" s="31">
        <f t="shared" ca="1" si="574"/>
        <v>1.9727077683993215</v>
      </c>
      <c r="BM330" s="31">
        <f t="shared" ca="1" si="574"/>
        <v>2.0056696712337452</v>
      </c>
      <c r="BN330" s="31">
        <f t="shared" ca="1" si="574"/>
        <v>2.0391823333118189</v>
      </c>
      <c r="BO330" s="31">
        <f t="shared" ca="1" si="574"/>
        <v>2.0732549572498473</v>
      </c>
      <c r="BP330" s="31">
        <f t="shared" ca="1" si="574"/>
        <v>2.1078968994303193</v>
      </c>
      <c r="BQ330" s="31">
        <f t="shared" ca="1" si="574"/>
        <v>2.1431176725711798</v>
      </c>
      <c r="BR330" s="31">
        <f t="shared" ca="1" si="574"/>
        <v>2.178926948338034</v>
      </c>
      <c r="BS330" s="31">
        <f t="shared" ca="1" si="574"/>
        <v>2.2153345599999996</v>
      </c>
      <c r="BT330" s="31">
        <f t="shared" ca="1" si="574"/>
        <v>2.252350505129932</v>
      </c>
      <c r="BU330" s="31">
        <f t="shared" ca="1" si="574"/>
        <v>2.2899849483497707</v>
      </c>
      <c r="BV330" s="31">
        <f t="shared" ca="1" si="574"/>
        <v>2.3282482241217544</v>
      </c>
      <c r="BW330" s="31">
        <f t="shared" ca="1" si="574"/>
        <v>2.3671508395862797</v>
      </c>
      <c r="BX330" s="31">
        <f t="shared" ca="1" si="574"/>
        <v>2.4067034774471723</v>
      </c>
      <c r="BY330" s="31">
        <f t="shared" ca="1" si="574"/>
        <v>2.4469169989051691</v>
      </c>
      <c r="BZ330" s="31">
        <f t="shared" ca="1" si="574"/>
        <v>2.4878024466404187</v>
      </c>
      <c r="CA330" s="31">
        <f t="shared" ca="1" si="574"/>
        <v>2.5293710478448137</v>
      </c>
      <c r="CB330" s="31">
        <f t="shared" ca="1" si="574"/>
        <v>2.5716342173049895</v>
      </c>
      <c r="CC330" s="31">
        <f t="shared" ca="1" si="574"/>
        <v>2.614603560536839</v>
      </c>
      <c r="CD330" s="31">
        <f t="shared" ca="1" si="574"/>
        <v>2.6582908769724019</v>
      </c>
      <c r="CE330" s="31">
        <f t="shared" ca="1" si="574"/>
        <v>2.7027081631999996</v>
      </c>
      <c r="CF330" s="31">
        <f t="shared" ca="1" si="574"/>
        <v>0</v>
      </c>
    </row>
    <row r="331" spans="2:84" x14ac:dyDescent="0.3">
      <c r="B331" s="13">
        <f>ROW()</f>
        <v>331</v>
      </c>
    </row>
    <row r="332" spans="2:84" x14ac:dyDescent="0.3">
      <c r="B332" s="13">
        <f>ROW()</f>
        <v>332</v>
      </c>
      <c r="H332" s="1" t="s">
        <v>453</v>
      </c>
      <c r="M332" s="53" t="s">
        <v>18</v>
      </c>
      <c r="P332" s="72" t="str">
        <f>Lists!$AI$20</f>
        <v>FCF</v>
      </c>
      <c r="U332" s="5">
        <f ca="1">SUM(INDIRECT(ADDRESS($B332,$X$2)&amp;":"&amp;ADDRESS($B332,$X$2-1+$P$8)))</f>
        <v>742769709.6731739</v>
      </c>
      <c r="X332" s="5">
        <f t="shared" ref="X332:BC332" ca="1" si="575">X322+X328</f>
        <v>-594000</v>
      </c>
      <c r="Y332" s="5">
        <f t="shared" ca="1" si="575"/>
        <v>-814000</v>
      </c>
      <c r="Z332" s="5">
        <f t="shared" ca="1" si="575"/>
        <v>-1025000</v>
      </c>
      <c r="AA332" s="5">
        <f t="shared" ca="1" si="575"/>
        <v>-2164000</v>
      </c>
      <c r="AB332" s="5">
        <f t="shared" ca="1" si="575"/>
        <v>-3595000</v>
      </c>
      <c r="AC332" s="5">
        <f t="shared" ca="1" si="575"/>
        <v>-3595000</v>
      </c>
      <c r="AD332" s="5">
        <f t="shared" ca="1" si="575"/>
        <v>-3671500</v>
      </c>
      <c r="AE332" s="5">
        <f t="shared" ca="1" si="575"/>
        <v>-8614500</v>
      </c>
      <c r="AF332" s="5">
        <f t="shared" ca="1" si="575"/>
        <v>-8614500</v>
      </c>
      <c r="AG332" s="5">
        <f t="shared" ca="1" si="575"/>
        <v>-11203500</v>
      </c>
      <c r="AH332" s="5">
        <f t="shared" ca="1" si="575"/>
        <v>-4084500</v>
      </c>
      <c r="AI332" s="5">
        <f t="shared" ca="1" si="575"/>
        <v>-2604500</v>
      </c>
      <c r="AJ332" s="5">
        <f t="shared" ca="1" si="575"/>
        <v>-1943840.4159733355</v>
      </c>
      <c r="AK332" s="5">
        <f t="shared" ca="1" si="575"/>
        <v>-2031577.4254000038</v>
      </c>
      <c r="AL332" s="5">
        <f t="shared" ca="1" si="575"/>
        <v>-1064908.7412900031</v>
      </c>
      <c r="AM332" s="5">
        <f t="shared" ca="1" si="575"/>
        <v>-515486.86239039898</v>
      </c>
      <c r="AN332" s="5">
        <f t="shared" ca="1" si="575"/>
        <v>0</v>
      </c>
      <c r="AO332" s="5">
        <f t="shared" ca="1" si="575"/>
        <v>0</v>
      </c>
      <c r="AP332" s="5">
        <f t="shared" ca="1" si="575"/>
        <v>164456.24900740269</v>
      </c>
      <c r="AQ332" s="5">
        <f t="shared" ca="1" si="575"/>
        <v>1551450.3809706641</v>
      </c>
      <c r="AR332" s="5">
        <f t="shared" ca="1" si="575"/>
        <v>2285634.4421041058</v>
      </c>
      <c r="AS332" s="5">
        <f t="shared" ca="1" si="575"/>
        <v>2126928.1177230855</v>
      </c>
      <c r="AT332" s="5">
        <f t="shared" ca="1" si="575"/>
        <v>2882695.2435800461</v>
      </c>
      <c r="AU332" s="5">
        <f t="shared" ca="1" si="575"/>
        <v>3526557.414612249</v>
      </c>
      <c r="AV332" s="5">
        <f t="shared" ca="1" si="575"/>
        <v>2639088.1328576738</v>
      </c>
      <c r="AW332" s="5">
        <f t="shared" ca="1" si="575"/>
        <v>3527803.9302234091</v>
      </c>
      <c r="AX332" s="5">
        <f t="shared" ca="1" si="575"/>
        <v>4286941.8743939884</v>
      </c>
      <c r="AY332" s="5">
        <f t="shared" ca="1" si="575"/>
        <v>3588565.7055452336</v>
      </c>
      <c r="AZ332" s="5">
        <f t="shared" ca="1" si="575"/>
        <v>4268665.8903404493</v>
      </c>
      <c r="BA332" s="5">
        <f t="shared" ca="1" si="575"/>
        <v>4633942.8098798292</v>
      </c>
      <c r="BB332" s="5">
        <f t="shared" ca="1" si="575"/>
        <v>4215604.8744801683</v>
      </c>
      <c r="BC332" s="5">
        <f t="shared" ca="1" si="575"/>
        <v>5439054.9369668067</v>
      </c>
      <c r="BD332" s="5">
        <f t="shared" ref="BD332:CF332" ca="1" si="576">BD322+BD328</f>
        <v>6649973.6060439348</v>
      </c>
      <c r="BE332" s="5">
        <f t="shared" ca="1" si="576"/>
        <v>6453854.2546455506</v>
      </c>
      <c r="BF332" s="5">
        <f t="shared" ca="1" si="576"/>
        <v>6760569.6289665094</v>
      </c>
      <c r="BG332" s="5">
        <f t="shared" ca="1" si="576"/>
        <v>6782555.9237566283</v>
      </c>
      <c r="BH332" s="5">
        <f t="shared" ca="1" si="576"/>
        <v>6336635.4408995789</v>
      </c>
      <c r="BI332" s="5">
        <f t="shared" ca="1" si="576"/>
        <v>6625704.3877855195</v>
      </c>
      <c r="BJ332" s="5">
        <f t="shared" ca="1" si="576"/>
        <v>6987959.5082955537</v>
      </c>
      <c r="BK332" s="5">
        <f t="shared" ca="1" si="576"/>
        <v>7245403.7455243832</v>
      </c>
      <c r="BL332" s="5">
        <f t="shared" ca="1" si="576"/>
        <v>7347104.9795287391</v>
      </c>
      <c r="BM332" s="5">
        <f t="shared" ca="1" si="576"/>
        <v>7210260.7924221316</v>
      </c>
      <c r="BN332" s="5">
        <f t="shared" ca="1" si="576"/>
        <v>7197288.306811613</v>
      </c>
      <c r="BO332" s="5">
        <f t="shared" ca="1" si="576"/>
        <v>7483261.1243192209</v>
      </c>
      <c r="BP332" s="5">
        <f t="shared" ca="1" si="576"/>
        <v>7826880.3008122547</v>
      </c>
      <c r="BQ332" s="5">
        <f t="shared" ca="1" si="576"/>
        <v>7501418.6832614793</v>
      </c>
      <c r="BR332" s="5">
        <f t="shared" ca="1" si="576"/>
        <v>7752562.0650533671</v>
      </c>
      <c r="BS332" s="5">
        <f t="shared" ca="1" si="576"/>
        <v>7775410.929204301</v>
      </c>
      <c r="BT332" s="5">
        <f t="shared" ca="1" si="576"/>
        <v>7030778.0047744224</v>
      </c>
      <c r="BU332" s="5">
        <f t="shared" ca="1" si="576"/>
        <v>7278173.7161814338</v>
      </c>
      <c r="BV332" s="5">
        <f t="shared" ca="1" si="576"/>
        <v>7600943.6820735326</v>
      </c>
      <c r="BW332" s="5">
        <f t="shared" ca="1" si="576"/>
        <v>7227195.023580241</v>
      </c>
      <c r="BX332" s="5">
        <f t="shared" ca="1" si="576"/>
        <v>7333300.0543836607</v>
      </c>
      <c r="BY332" s="5">
        <f t="shared" ca="1" si="576"/>
        <v>7217371.5538408356</v>
      </c>
      <c r="BZ332" s="5">
        <f t="shared" ca="1" si="576"/>
        <v>7018240.3757172544</v>
      </c>
      <c r="CA332" s="5">
        <f t="shared" ca="1" si="576"/>
        <v>7262374.7367022708</v>
      </c>
      <c r="CB332" s="5">
        <f t="shared" ca="1" si="576"/>
        <v>7647849.4481659532</v>
      </c>
      <c r="CC332" s="5">
        <f t="shared" ca="1" si="576"/>
        <v>7742301.5589328427</v>
      </c>
      <c r="CD332" s="5">
        <f t="shared" ca="1" si="576"/>
        <v>7887442.1348515227</v>
      </c>
      <c r="CE332" s="5">
        <f t="shared" ca="1" si="576"/>
        <v>558585319.1490078</v>
      </c>
      <c r="CF332" s="5">
        <f t="shared" ca="1" si="576"/>
        <v>0</v>
      </c>
    </row>
    <row r="333" spans="2:84" x14ac:dyDescent="0.3">
      <c r="X333" s="109"/>
    </row>
    <row r="334" spans="2:84" x14ac:dyDescent="0.3">
      <c r="B334" s="13">
        <f>ROW()</f>
        <v>334</v>
      </c>
      <c r="H334" s="1" t="s">
        <v>392</v>
      </c>
      <c r="M334" s="53" t="s">
        <v>16</v>
      </c>
      <c r="U334" s="31">
        <f ca="1">IFERROR(XIRR(INDIRECT(ADDRESS($B332,SUMIFS($W$2:$ZZ$2,$W334:$ZZ334,1),4,1)&amp;":"&amp;ADDRESS($B332,SUMIFS($2:$2,$1:$1,$P$8),4,1)),INDIRECT(ADDRESS(7,SUMIFS($W$2:$ZZ$2,$W334:$ZZ334,1),4,1)&amp;":"&amp;ADDRESS(7,SUMIFS($2:$2,$1:$1,$P$8),4,1))),0)</f>
        <v>1.1317711472511292</v>
      </c>
      <c r="X334" s="5">
        <f ca="1">IF(AND(X332&lt;&gt;0,SUM($W334:W334)&lt;&gt;1),1,0)</f>
        <v>1</v>
      </c>
      <c r="Y334" s="5">
        <f ca="1">IF(AND(Y332&lt;&gt;0,SUM($W334:X334)&lt;&gt;1),1,0)</f>
        <v>0</v>
      </c>
      <c r="Z334" s="5">
        <f ca="1">IF(AND(Z332&lt;&gt;0,SUM($W334:Y334)&lt;&gt;1),1,0)</f>
        <v>0</v>
      </c>
      <c r="AA334" s="5">
        <f ca="1">IF(AND(AA332&lt;&gt;0,SUM($W334:Z334)&lt;&gt;1),1,0)</f>
        <v>0</v>
      </c>
      <c r="AB334" s="5">
        <f ca="1">IF(AND(AB332&lt;&gt;0,SUM($W334:AA334)&lt;&gt;1),1,0)</f>
        <v>0</v>
      </c>
      <c r="AC334" s="5">
        <f ca="1">IF(AND(AC332&lt;&gt;0,SUM($W334:AB334)&lt;&gt;1),1,0)</f>
        <v>0</v>
      </c>
      <c r="AD334" s="5">
        <f ca="1">IF(AND(AD332&lt;&gt;0,SUM($W334:AC334)&lt;&gt;1),1,0)</f>
        <v>0</v>
      </c>
      <c r="AE334" s="5">
        <f ca="1">IF(AND(AE332&lt;&gt;0,SUM($W334:AD334)&lt;&gt;1),1,0)</f>
        <v>0</v>
      </c>
      <c r="AF334" s="5">
        <f ca="1">IF(AND(AF332&lt;&gt;0,SUM($W334:AE334)&lt;&gt;1),1,0)</f>
        <v>0</v>
      </c>
      <c r="AG334" s="5">
        <f ca="1">IF(AND(AG332&lt;&gt;0,SUM($W334:AF334)&lt;&gt;1),1,0)</f>
        <v>0</v>
      </c>
      <c r="AH334" s="5">
        <f ca="1">IF(AND(AH332&lt;&gt;0,SUM($W334:AG334)&lt;&gt;1),1,0)</f>
        <v>0</v>
      </c>
      <c r="AI334" s="5">
        <f ca="1">IF(AND(AI332&lt;&gt;0,SUM($W334:AH334)&lt;&gt;1),1,0)</f>
        <v>0</v>
      </c>
      <c r="AJ334" s="5">
        <f ca="1">IF(AND(AJ332&lt;&gt;0,SUM($W334:AI334)&lt;&gt;1),1,0)</f>
        <v>0</v>
      </c>
      <c r="AK334" s="5">
        <f ca="1">IF(AND(AK332&lt;&gt;0,SUM($W334:AJ334)&lt;&gt;1),1,0)</f>
        <v>0</v>
      </c>
      <c r="AL334" s="5">
        <f ca="1">IF(AND(AL332&lt;&gt;0,SUM($W334:AK334)&lt;&gt;1),1,0)</f>
        <v>0</v>
      </c>
      <c r="AM334" s="5">
        <f ca="1">IF(AND(AM332&lt;&gt;0,SUM($W334:AL334)&lt;&gt;1),1,0)</f>
        <v>0</v>
      </c>
      <c r="AN334" s="5">
        <f ca="1">IF(AND(AN332&lt;&gt;0,SUM($W334:AM334)&lt;&gt;1),1,0)</f>
        <v>0</v>
      </c>
      <c r="AO334" s="5">
        <f ca="1">IF(AND(AO332&lt;&gt;0,SUM($W334:AN334)&lt;&gt;1),1,0)</f>
        <v>0</v>
      </c>
      <c r="AP334" s="5">
        <f ca="1">IF(AND(AP332&lt;&gt;0,SUM($W334:AO334)&lt;&gt;1),1,0)</f>
        <v>0</v>
      </c>
      <c r="AQ334" s="5">
        <f ca="1">IF(AND(AQ332&lt;&gt;0,SUM($W334:AP334)&lt;&gt;1),1,0)</f>
        <v>0</v>
      </c>
      <c r="AR334" s="5">
        <f ca="1">IF(AND(AR332&lt;&gt;0,SUM($W334:AQ334)&lt;&gt;1),1,0)</f>
        <v>0</v>
      </c>
      <c r="AS334" s="5">
        <f ca="1">IF(AND(AS332&lt;&gt;0,SUM($W334:AR334)&lt;&gt;1),1,0)</f>
        <v>0</v>
      </c>
      <c r="AT334" s="5">
        <f ca="1">IF(AND(AT332&lt;&gt;0,SUM($W334:AS334)&lt;&gt;1),1,0)</f>
        <v>0</v>
      </c>
      <c r="AU334" s="5">
        <f ca="1">IF(AND(AU332&lt;&gt;0,SUM($W334:AT334)&lt;&gt;1),1,0)</f>
        <v>0</v>
      </c>
      <c r="AV334" s="5">
        <f ca="1">IF(AND(AV332&lt;&gt;0,SUM($W334:AU334)&lt;&gt;1),1,0)</f>
        <v>0</v>
      </c>
      <c r="AW334" s="5">
        <f ca="1">IF(AND(AW332&lt;&gt;0,SUM($W334:AV334)&lt;&gt;1),1,0)</f>
        <v>0</v>
      </c>
      <c r="AX334" s="5">
        <f ca="1">IF(AND(AX332&lt;&gt;0,SUM($W334:AW334)&lt;&gt;1),1,0)</f>
        <v>0</v>
      </c>
      <c r="AY334" s="5">
        <f ca="1">IF(AND(AY332&lt;&gt;0,SUM($W334:AX334)&lt;&gt;1),1,0)</f>
        <v>0</v>
      </c>
      <c r="AZ334" s="5">
        <f ca="1">IF(AND(AZ332&lt;&gt;0,SUM($W334:AY334)&lt;&gt;1),1,0)</f>
        <v>0</v>
      </c>
      <c r="BA334" s="5">
        <f ca="1">IF(AND(BA332&lt;&gt;0,SUM($W334:AZ334)&lt;&gt;1),1,0)</f>
        <v>0</v>
      </c>
      <c r="BB334" s="5">
        <f ca="1">IF(AND(BB332&lt;&gt;0,SUM($W334:BA334)&lt;&gt;1),1,0)</f>
        <v>0</v>
      </c>
      <c r="BC334" s="5">
        <f ca="1">IF(AND(BC332&lt;&gt;0,SUM($W334:BB334)&lt;&gt;1),1,0)</f>
        <v>0</v>
      </c>
      <c r="BD334" s="5">
        <f ca="1">IF(AND(BD332&lt;&gt;0,SUM($W334:BC334)&lt;&gt;1),1,0)</f>
        <v>0</v>
      </c>
      <c r="BE334" s="5">
        <f ca="1">IF(AND(BE332&lt;&gt;0,SUM($W334:BD334)&lt;&gt;1),1,0)</f>
        <v>0</v>
      </c>
      <c r="BF334" s="5">
        <f ca="1">IF(AND(BF332&lt;&gt;0,SUM($W334:BE334)&lt;&gt;1),1,0)</f>
        <v>0</v>
      </c>
      <c r="BG334" s="5">
        <f ca="1">IF(AND(BG332&lt;&gt;0,SUM($W334:BF334)&lt;&gt;1),1,0)</f>
        <v>0</v>
      </c>
      <c r="BH334" s="5">
        <f ca="1">IF(AND(BH332&lt;&gt;0,SUM($W334:BG334)&lt;&gt;1),1,0)</f>
        <v>0</v>
      </c>
      <c r="BI334" s="5">
        <f ca="1">IF(AND(BI332&lt;&gt;0,SUM($W334:BH334)&lt;&gt;1),1,0)</f>
        <v>0</v>
      </c>
      <c r="BJ334" s="5">
        <f ca="1">IF(AND(BJ332&lt;&gt;0,SUM($W334:BI334)&lt;&gt;1),1,0)</f>
        <v>0</v>
      </c>
      <c r="BK334" s="5">
        <f ca="1">IF(AND(BK332&lt;&gt;0,SUM($W334:BJ334)&lt;&gt;1),1,0)</f>
        <v>0</v>
      </c>
      <c r="BL334" s="5">
        <f ca="1">IF(AND(BL332&lt;&gt;0,SUM($W334:BK334)&lt;&gt;1),1,0)</f>
        <v>0</v>
      </c>
      <c r="BM334" s="5">
        <f ca="1">IF(AND(BM332&lt;&gt;0,SUM($W334:BL334)&lt;&gt;1),1,0)</f>
        <v>0</v>
      </c>
      <c r="BN334" s="5">
        <f ca="1">IF(AND(BN332&lt;&gt;0,SUM($W334:BM334)&lt;&gt;1),1,0)</f>
        <v>0</v>
      </c>
      <c r="BO334" s="5">
        <f ca="1">IF(AND(BO332&lt;&gt;0,SUM($W334:BN334)&lt;&gt;1),1,0)</f>
        <v>0</v>
      </c>
      <c r="BP334" s="5">
        <f ca="1">IF(AND(BP332&lt;&gt;0,SUM($W334:BO334)&lt;&gt;1),1,0)</f>
        <v>0</v>
      </c>
      <c r="BQ334" s="5">
        <f ca="1">IF(AND(BQ332&lt;&gt;0,SUM($W334:BP334)&lt;&gt;1),1,0)</f>
        <v>0</v>
      </c>
      <c r="BR334" s="5">
        <f ca="1">IF(AND(BR332&lt;&gt;0,SUM($W334:BQ334)&lt;&gt;1),1,0)</f>
        <v>0</v>
      </c>
      <c r="BS334" s="5">
        <f ca="1">IF(AND(BS332&lt;&gt;0,SUM($W334:BR334)&lt;&gt;1),1,0)</f>
        <v>0</v>
      </c>
      <c r="BT334" s="5">
        <f ca="1">IF(AND(BT332&lt;&gt;0,SUM($W334:BS334)&lt;&gt;1),1,0)</f>
        <v>0</v>
      </c>
      <c r="BU334" s="5">
        <f ca="1">IF(AND(BU332&lt;&gt;0,SUM($W334:BT334)&lt;&gt;1),1,0)</f>
        <v>0</v>
      </c>
      <c r="BV334" s="5">
        <f ca="1">IF(AND(BV332&lt;&gt;0,SUM($W334:BU334)&lt;&gt;1),1,0)</f>
        <v>0</v>
      </c>
      <c r="BW334" s="5">
        <f ca="1">IF(AND(BW332&lt;&gt;0,SUM($W334:BV334)&lt;&gt;1),1,0)</f>
        <v>0</v>
      </c>
      <c r="BX334" s="5">
        <f ca="1">IF(AND(BX332&lt;&gt;0,SUM($W334:BW334)&lt;&gt;1),1,0)</f>
        <v>0</v>
      </c>
      <c r="BY334" s="5">
        <f ca="1">IF(AND(BY332&lt;&gt;0,SUM($W334:BX334)&lt;&gt;1),1,0)</f>
        <v>0</v>
      </c>
      <c r="BZ334" s="5">
        <f ca="1">IF(AND(BZ332&lt;&gt;0,SUM($W334:BY334)&lt;&gt;1),1,0)</f>
        <v>0</v>
      </c>
      <c r="CA334" s="5">
        <f ca="1">IF(AND(CA332&lt;&gt;0,SUM($W334:BZ334)&lt;&gt;1),1,0)</f>
        <v>0</v>
      </c>
      <c r="CB334" s="5">
        <f ca="1">IF(AND(CB332&lt;&gt;0,SUM($W334:CA334)&lt;&gt;1),1,0)</f>
        <v>0</v>
      </c>
      <c r="CC334" s="5">
        <f ca="1">IF(AND(CC332&lt;&gt;0,SUM($W334:CB334)&lt;&gt;1),1,0)</f>
        <v>0</v>
      </c>
      <c r="CD334" s="5">
        <f ca="1">IF(AND(CD332&lt;&gt;0,SUM($W334:CC334)&lt;&gt;1),1,0)</f>
        <v>0</v>
      </c>
      <c r="CE334" s="5">
        <f ca="1">IF(AND(CE332&lt;&gt;0,SUM($W334:CD334)&lt;&gt;1),1,0)</f>
        <v>0</v>
      </c>
      <c r="CF334" s="5">
        <f ca="1">IF(AND(CF332&lt;&gt;0,SUM($W334:CE334)&lt;&gt;1),1,0)</f>
        <v>0</v>
      </c>
    </row>
    <row r="335" spans="2:84" x14ac:dyDescent="0.3">
      <c r="X335" s="109"/>
    </row>
    <row r="336" spans="2:84" x14ac:dyDescent="0.3">
      <c r="B336" s="13">
        <f>ROW()</f>
        <v>336</v>
      </c>
      <c r="H336" s="1" t="s">
        <v>393</v>
      </c>
      <c r="M336" s="53" t="s">
        <v>18</v>
      </c>
      <c r="P336" s="72"/>
      <c r="U336" s="5">
        <f t="shared" ref="U336" ca="1" si="577">INDIRECT(ADDRESS($B336,$X$2-1+$P$8))</f>
        <v>74548103.004094273</v>
      </c>
      <c r="X336" s="5">
        <f ca="1">IF(X$4="",0,SUM($W329:X329))</f>
        <v>-584237.98855591018</v>
      </c>
      <c r="Y336" s="5">
        <f ca="1">IF(Y$4="",0,SUM($W329:Y329))</f>
        <v>-1371702.697937296</v>
      </c>
      <c r="Z336" s="5">
        <f ca="1">IF(Z$4="",0,SUM($W329:Z329))</f>
        <v>-2346993.0043892828</v>
      </c>
      <c r="AA336" s="5">
        <f ca="1">IF(AA$4="",0,SUM($W329:AA329))</f>
        <v>-4372205.7232702943</v>
      </c>
      <c r="AB336" s="5">
        <f ca="1">IF(AB$4="",0,SUM($W329:AB329))</f>
        <v>-7681349.4619279848</v>
      </c>
      <c r="AC336" s="5">
        <f ca="1">IF(AC$4="",0,SUM($W329:AC329))</f>
        <v>-10936109.532156527</v>
      </c>
      <c r="AD336" s="5">
        <f ca="1">IF(AD$4="",0,SUM($W329:AD329))</f>
        <v>-14205501.299185209</v>
      </c>
      <c r="AE336" s="5">
        <f ca="1">IF(AE$4="",0,SUM($W329:AE329))</f>
        <v>-21750459.791289713</v>
      </c>
      <c r="AF336" s="5">
        <f ca="1">IF(AF$4="",0,SUM($W329:AF329))</f>
        <v>-29171421.698974848</v>
      </c>
      <c r="AG336" s="5">
        <f ca="1">IF(AG$4="",0,SUM($W329:AG329))</f>
        <v>-38664065.676658399</v>
      </c>
      <c r="AH336" s="5">
        <f ca="1">IF(AH$4="",0,SUM($W329:AH329))</f>
        <v>-42067957.285625443</v>
      </c>
      <c r="AI336" s="5">
        <f ca="1">IF(AI$4="",0,SUM($W329:AI329))</f>
        <v>-44202793.35119921</v>
      </c>
      <c r="AJ336" s="5">
        <f ca="1">IF(AJ$4="",0,SUM($W329:AJ329))</f>
        <v>-45769920.103285573</v>
      </c>
      <c r="AK336" s="5">
        <f ca="1">IF(AK$4="",0,SUM($W329:AK329))</f>
        <v>-47380863.357483014</v>
      </c>
      <c r="AL336" s="5">
        <f ca="1">IF(AL$4="",0,SUM($W329:AL329))</f>
        <v>-48211407.278023697</v>
      </c>
      <c r="AM336" s="5">
        <f ca="1">IF(AM$4="",0,SUM($W329:AM329))</f>
        <v>-48606838.68545419</v>
      </c>
      <c r="AN336" s="5">
        <f ca="1">IF(AN$4="",0,SUM($W329:AN329))</f>
        <v>-48606838.68545419</v>
      </c>
      <c r="AO336" s="5">
        <f ca="1">IF(AO$4="",0,SUM($W329:AO329))</f>
        <v>-48606838.68545419</v>
      </c>
      <c r="AP336" s="5">
        <f ca="1">IF(AP$4="",0,SUM($W329:AP329))</f>
        <v>-48486802.003582254</v>
      </c>
      <c r="AQ336" s="5">
        <f ca="1">IF(AQ$4="",0,SUM($W329:AQ329))</f>
        <v>-47373008.092726335</v>
      </c>
      <c r="AR336" s="5">
        <f ca="1">IF(AR$4="",0,SUM($W329:AR329))</f>
        <v>-45759106.433424518</v>
      </c>
      <c r="AS336" s="5">
        <f ca="1">IF(AS$4="",0,SUM($W329:AS329))</f>
        <v>-44281950.115348428</v>
      </c>
      <c r="AT336" s="5">
        <f ca="1">IF(AT$4="",0,SUM($W329:AT329))</f>
        <v>-42312814.067066878</v>
      </c>
      <c r="AU336" s="5">
        <f ca="1">IF(AU$4="",0,SUM($W329:AU329))</f>
        <v>-39943452.72964935</v>
      </c>
      <c r="AV336" s="5">
        <f ca="1">IF(AV$4="",0,SUM($W329:AV329))</f>
        <v>-38199488.471866675</v>
      </c>
      <c r="AW336" s="5">
        <f ca="1">IF(AW$4="",0,SUM($W329:AW329))</f>
        <v>-35906554.898862891</v>
      </c>
      <c r="AX336" s="5">
        <f ca="1">IF(AX$4="",0,SUM($W329:AX329))</f>
        <v>-33166003.346094117</v>
      </c>
      <c r="AY336" s="5">
        <f ca="1">IF(AY$4="",0,SUM($W329:AY329))</f>
        <v>-30909610.932559945</v>
      </c>
      <c r="AZ336" s="5">
        <f ca="1">IF(AZ$4="",0,SUM($W329:AZ329))</f>
        <v>-28269700.212057739</v>
      </c>
      <c r="BA336" s="5">
        <f ca="1">IF(BA$4="",0,SUM($W329:BA329))</f>
        <v>-25450985.690350972</v>
      </c>
      <c r="BB336" s="5">
        <f ca="1">IF(BB$4="",0,SUM($W329:BB329))</f>
        <v>-22928877.753826708</v>
      </c>
      <c r="BC336" s="5">
        <f ca="1">IF(BC$4="",0,SUM($W329:BC329))</f>
        <v>-19728283.924353063</v>
      </c>
      <c r="BD336" s="5">
        <f ca="1">IF(BD$4="",0,SUM($W329:BD329))</f>
        <v>-15879439.22916602</v>
      </c>
      <c r="BE336" s="5">
        <f ca="1">IF(BE$4="",0,SUM($W329:BE329))</f>
        <v>-12205491.554038506</v>
      </c>
      <c r="BF336" s="5">
        <f ca="1">IF(BF$4="",0,SUM($W329:BF329))</f>
        <v>-8420190.2828645539</v>
      </c>
      <c r="BG336" s="5">
        <f ca="1">IF(BG$4="",0,SUM($W329:BG329))</f>
        <v>-4684990.0217432324</v>
      </c>
      <c r="BH336" s="5">
        <f ca="1">IF(BH$4="",0,SUM($W329:BH329))</f>
        <v>-1252711.0668069883</v>
      </c>
      <c r="BI336" s="5">
        <f ca="1">IF(BI$4="",0,SUM($W329:BI329))</f>
        <v>2277163.3801510311</v>
      </c>
      <c r="BJ336" s="5">
        <f ca="1">IF(BJ$4="",0,SUM($W329:BJ329))</f>
        <v>5938847.9513210291</v>
      </c>
      <c r="BK336" s="5">
        <f ca="1">IF(BK$4="",0,SUM($W329:BK329))</f>
        <v>9673038.6170433108</v>
      </c>
      <c r="BL336" s="5">
        <f ca="1">IF(BL$4="",0,SUM($W329:BL329))</f>
        <v>13397414.369611196</v>
      </c>
      <c r="BM336" s="5">
        <f ca="1">IF(BM$4="",0,SUM($W329:BM329))</f>
        <v>16992353.703757327</v>
      </c>
      <c r="BN336" s="5">
        <f ca="1">IF(BN$4="",0,SUM($W329:BN329))</f>
        <v>20521850.889584038</v>
      </c>
      <c r="BO336" s="5">
        <f ca="1">IF(BO$4="",0,SUM($W329:BO329))</f>
        <v>24131277.264353544</v>
      </c>
      <c r="BP336" s="5">
        <f ca="1">IF(BP$4="",0,SUM($W329:BP329))</f>
        <v>27844400.189354073</v>
      </c>
      <c r="BQ336" s="5">
        <f ca="1">IF(BQ$4="",0,SUM($W329:BQ329))</f>
        <v>31344636.68092373</v>
      </c>
      <c r="BR336" s="5">
        <f ca="1">IF(BR$4="",0,SUM($W329:BR329))</f>
        <v>34902609.13657058</v>
      </c>
      <c r="BS336" s="5">
        <f ca="1">IF(BS$4="",0,SUM($W329:BS329))</f>
        <v>38412422.538842559</v>
      </c>
      <c r="BT336" s="5">
        <f ca="1">IF(BT$4="",0,SUM($W329:BT329))</f>
        <v>41533951.79850316</v>
      </c>
      <c r="BU336" s="5">
        <f ca="1">IF(BU$4="",0,SUM($W329:BU329))</f>
        <v>44712214.485961564</v>
      </c>
      <c r="BV336" s="5">
        <f ca="1">IF(BV$4="",0,SUM($W329:BV329))</f>
        <v>47976876.562506564</v>
      </c>
      <c r="BW336" s="5">
        <f ca="1">IF(BW$4="",0,SUM($W329:BW329))</f>
        <v>51029996.331098661</v>
      </c>
      <c r="BX336" s="5">
        <f ca="1">IF(BX$4="",0,SUM($W329:BX329))</f>
        <v>54077027.310653403</v>
      </c>
      <c r="BY336" s="5">
        <f ca="1">IF(BY$4="",0,SUM($W329:BY329))</f>
        <v>57026604.904445969</v>
      </c>
      <c r="BZ336" s="5">
        <f ca="1">IF(BZ$4="",0,SUM($W329:BZ329))</f>
        <v>59847665.067480549</v>
      </c>
      <c r="CA336" s="5">
        <f ca="1">IF(CA$4="",0,SUM($W329:CA329))</f>
        <v>62718882.694048338</v>
      </c>
      <c r="CB336" s="5">
        <f ca="1">IF(CB$4="",0,SUM($W329:CB329))</f>
        <v>65692808.533385128</v>
      </c>
      <c r="CC336" s="5">
        <f ca="1">IF(CC$4="",0,SUM($W329:CC329))</f>
        <v>68653984.627455458</v>
      </c>
      <c r="CD336" s="5">
        <f ca="1">IF(CD$4="",0,SUM($W329:CD329))</f>
        <v>71621094.887350991</v>
      </c>
      <c r="CE336" s="5">
        <f ca="1">IF(CE$4="",0,SUM($W329:CE329))</f>
        <v>74548103.004094273</v>
      </c>
      <c r="CF336" s="5">
        <f ca="1">IF(CF$4="",0,SUM($W329:CF329))</f>
        <v>0</v>
      </c>
    </row>
    <row r="337" spans="2:84" x14ac:dyDescent="0.3">
      <c r="B337" s="13">
        <f>ROW()</f>
        <v>337</v>
      </c>
      <c r="H337" s="1" t="str">
        <f>H336</f>
        <v>Итоговый NPV нарастающим итогом</v>
      </c>
      <c r="I337" s="1" t="s">
        <v>248</v>
      </c>
      <c r="U337" s="5">
        <f t="shared" ref="U337" ca="1" si="578">SUM(INDIRECT(ADDRESS($B337,$X$2)&amp;":"&amp;ADDRESS($B337,$X$2-1+$P$8)))</f>
        <v>1</v>
      </c>
      <c r="X337" s="5">
        <f ca="1">IF(X$4="",0,IF(AND(W336&lt;=0,MIN(X336:$ZZ336)&gt;=0,SUM($W337:W337)=0),1,0))</f>
        <v>0</v>
      </c>
      <c r="Y337" s="5">
        <f ca="1">IF(Y$4="",0,IF(AND(X336&lt;=0,MIN(Y336:$ZZ336)&gt;=0,SUM($W337:X337)=0),1,0))</f>
        <v>0</v>
      </c>
      <c r="Z337" s="5">
        <f ca="1">IF(Z$4="",0,IF(AND(Y336&lt;=0,MIN(Z336:$ZZ336)&gt;=0,SUM($W337:Y337)=0),1,0))</f>
        <v>0</v>
      </c>
      <c r="AA337" s="5">
        <f ca="1">IF(AA$4="",0,IF(AND(Z336&lt;=0,MIN(AA336:$ZZ336)&gt;=0,SUM($W337:Z337)=0),1,0))</f>
        <v>0</v>
      </c>
      <c r="AB337" s="5">
        <f ca="1">IF(AB$4="",0,IF(AND(AA336&lt;=0,MIN(AB336:$ZZ336)&gt;=0,SUM($W337:AA337)=0),1,0))</f>
        <v>0</v>
      </c>
      <c r="AC337" s="5">
        <f ca="1">IF(AC$4="",0,IF(AND(AB336&lt;=0,MIN(AC336:$ZZ336)&gt;=0,SUM($W337:AB337)=0),1,0))</f>
        <v>0</v>
      </c>
      <c r="AD337" s="5">
        <f ca="1">IF(AD$4="",0,IF(AND(AC336&lt;=0,MIN(AD336:$ZZ336)&gt;=0,SUM($W337:AC337)=0),1,0))</f>
        <v>0</v>
      </c>
      <c r="AE337" s="5">
        <f ca="1">IF(AE$4="",0,IF(AND(AD336&lt;=0,MIN(AE336:$ZZ336)&gt;=0,SUM($W337:AD337)=0),1,0))</f>
        <v>0</v>
      </c>
      <c r="AF337" s="5">
        <f ca="1">IF(AF$4="",0,IF(AND(AE336&lt;=0,MIN(AF336:$ZZ336)&gt;=0,SUM($W337:AE337)=0),1,0))</f>
        <v>0</v>
      </c>
      <c r="AG337" s="5">
        <f ca="1">IF(AG$4="",0,IF(AND(AF336&lt;=0,MIN(AG336:$ZZ336)&gt;=0,SUM($W337:AF337)=0),1,0))</f>
        <v>0</v>
      </c>
      <c r="AH337" s="5">
        <f ca="1">IF(AH$4="",0,IF(AND(AG336&lt;=0,MIN(AH336:$ZZ336)&gt;=0,SUM($W337:AG337)=0),1,0))</f>
        <v>0</v>
      </c>
      <c r="AI337" s="5">
        <f ca="1">IF(AI$4="",0,IF(AND(AH336&lt;=0,MIN(AI336:$ZZ336)&gt;=0,SUM($W337:AH337)=0),1,0))</f>
        <v>0</v>
      </c>
      <c r="AJ337" s="5">
        <f ca="1">IF(AJ$4="",0,IF(AND(AI336&lt;=0,MIN(AJ336:$ZZ336)&gt;=0,SUM($W337:AI337)=0),1,0))</f>
        <v>0</v>
      </c>
      <c r="AK337" s="5">
        <f ca="1">IF(AK$4="",0,IF(AND(AJ336&lt;=0,MIN(AK336:$ZZ336)&gt;=0,SUM($W337:AJ337)=0),1,0))</f>
        <v>0</v>
      </c>
      <c r="AL337" s="5">
        <f ca="1">IF(AL$4="",0,IF(AND(AK336&lt;=0,MIN(AL336:$ZZ336)&gt;=0,SUM($W337:AK337)=0),1,0))</f>
        <v>0</v>
      </c>
      <c r="AM337" s="5">
        <f ca="1">IF(AM$4="",0,IF(AND(AL336&lt;=0,MIN(AM336:$ZZ336)&gt;=0,SUM($W337:AL337)=0),1,0))</f>
        <v>0</v>
      </c>
      <c r="AN337" s="5">
        <f ca="1">IF(AN$4="",0,IF(AND(AM336&lt;=0,MIN(AN336:$ZZ336)&gt;=0,SUM($W337:AM337)=0),1,0))</f>
        <v>0</v>
      </c>
      <c r="AO337" s="5">
        <f ca="1">IF(AO$4="",0,IF(AND(AN336&lt;=0,MIN(AO336:$ZZ336)&gt;=0,SUM($W337:AN337)=0),1,0))</f>
        <v>0</v>
      </c>
      <c r="AP337" s="5">
        <f ca="1">IF(AP$4="",0,IF(AND(AO336&lt;=0,MIN(AP336:$ZZ336)&gt;=0,SUM($W337:AO337)=0),1,0))</f>
        <v>0</v>
      </c>
      <c r="AQ337" s="5">
        <f ca="1">IF(AQ$4="",0,IF(AND(AP336&lt;=0,MIN(AQ336:$ZZ336)&gt;=0,SUM($W337:AP337)=0),1,0))</f>
        <v>0</v>
      </c>
      <c r="AR337" s="5">
        <f ca="1">IF(AR$4="",0,IF(AND(AQ336&lt;=0,MIN(AR336:$ZZ336)&gt;=0,SUM($W337:AQ337)=0),1,0))</f>
        <v>0</v>
      </c>
      <c r="AS337" s="5">
        <f ca="1">IF(AS$4="",0,IF(AND(AR336&lt;=0,MIN(AS336:$ZZ336)&gt;=0,SUM($W337:AR337)=0),1,0))</f>
        <v>0</v>
      </c>
      <c r="AT337" s="5">
        <f ca="1">IF(AT$4="",0,IF(AND(AS336&lt;=0,MIN(AT336:$ZZ336)&gt;=0,SUM($W337:AS337)=0),1,0))</f>
        <v>0</v>
      </c>
      <c r="AU337" s="5">
        <f ca="1">IF(AU$4="",0,IF(AND(AT336&lt;=0,MIN(AU336:$ZZ336)&gt;=0,SUM($W337:AT337)=0),1,0))</f>
        <v>0</v>
      </c>
      <c r="AV337" s="5">
        <f ca="1">IF(AV$4="",0,IF(AND(AU336&lt;=0,MIN(AV336:$ZZ336)&gt;=0,SUM($W337:AU337)=0),1,0))</f>
        <v>0</v>
      </c>
      <c r="AW337" s="5">
        <f ca="1">IF(AW$4="",0,IF(AND(AV336&lt;=0,MIN(AW336:$ZZ336)&gt;=0,SUM($W337:AV337)=0),1,0))</f>
        <v>0</v>
      </c>
      <c r="AX337" s="5">
        <f ca="1">IF(AX$4="",0,IF(AND(AW336&lt;=0,MIN(AX336:$ZZ336)&gt;=0,SUM($W337:AW337)=0),1,0))</f>
        <v>0</v>
      </c>
      <c r="AY337" s="5">
        <f ca="1">IF(AY$4="",0,IF(AND(AX336&lt;=0,MIN(AY336:$ZZ336)&gt;=0,SUM($W337:AX337)=0),1,0))</f>
        <v>0</v>
      </c>
      <c r="AZ337" s="5">
        <f ca="1">IF(AZ$4="",0,IF(AND(AY336&lt;=0,MIN(AZ336:$ZZ336)&gt;=0,SUM($W337:AY337)=0),1,0))</f>
        <v>0</v>
      </c>
      <c r="BA337" s="5">
        <f ca="1">IF(BA$4="",0,IF(AND(AZ336&lt;=0,MIN(BA336:$ZZ336)&gt;=0,SUM($W337:AZ337)=0),1,0))</f>
        <v>0</v>
      </c>
      <c r="BB337" s="5">
        <f ca="1">IF(BB$4="",0,IF(AND(BA336&lt;=0,MIN(BB336:$ZZ336)&gt;=0,SUM($W337:BA337)=0),1,0))</f>
        <v>0</v>
      </c>
      <c r="BC337" s="5">
        <f ca="1">IF(BC$4="",0,IF(AND(BB336&lt;=0,MIN(BC336:$ZZ336)&gt;=0,SUM($W337:BB337)=0),1,0))</f>
        <v>0</v>
      </c>
      <c r="BD337" s="5">
        <f ca="1">IF(BD$4="",0,IF(AND(BC336&lt;=0,MIN(BD336:$ZZ336)&gt;=0,SUM($W337:BC337)=0),1,0))</f>
        <v>0</v>
      </c>
      <c r="BE337" s="5">
        <f ca="1">IF(BE$4="",0,IF(AND(BD336&lt;=0,MIN(BE336:$ZZ336)&gt;=0,SUM($W337:BD337)=0),1,0))</f>
        <v>0</v>
      </c>
      <c r="BF337" s="5">
        <f ca="1">IF(BF$4="",0,IF(AND(BE336&lt;=0,MIN(BF336:$ZZ336)&gt;=0,SUM($W337:BE337)=0),1,0))</f>
        <v>0</v>
      </c>
      <c r="BG337" s="5">
        <f ca="1">IF(BG$4="",0,IF(AND(BF336&lt;=0,MIN(BG336:$ZZ336)&gt;=0,SUM($W337:BF337)=0),1,0))</f>
        <v>0</v>
      </c>
      <c r="BH337" s="5">
        <f ca="1">IF(BH$4="",0,IF(AND(BG336&lt;=0,MIN(BH336:$ZZ336)&gt;=0,SUM($W337:BG337)=0),1,0))</f>
        <v>0</v>
      </c>
      <c r="BI337" s="5">
        <f ca="1">IF(BI$4="",0,IF(AND(BH336&lt;=0,MIN(BI336:$ZZ336)&gt;=0,SUM($W337:BH337)=0),1,0))</f>
        <v>1</v>
      </c>
      <c r="BJ337" s="5">
        <f ca="1">IF(BJ$4="",0,IF(AND(BI336&lt;=0,MIN(BJ336:$ZZ336)&gt;=0,SUM($W337:BI337)=0),1,0))</f>
        <v>0</v>
      </c>
      <c r="BK337" s="5">
        <f ca="1">IF(BK$4="",0,IF(AND(BJ336&lt;=0,MIN(BK336:$ZZ336)&gt;=0,SUM($W337:BJ337)=0),1,0))</f>
        <v>0</v>
      </c>
      <c r="BL337" s="5">
        <f ca="1">IF(BL$4="",0,IF(AND(BK336&lt;=0,MIN(BL336:$ZZ336)&gt;=0,SUM($W337:BK337)=0),1,0))</f>
        <v>0</v>
      </c>
      <c r="BM337" s="5">
        <f ca="1">IF(BM$4="",0,IF(AND(BL336&lt;=0,MIN(BM336:$ZZ336)&gt;=0,SUM($W337:BL337)=0),1,0))</f>
        <v>0</v>
      </c>
      <c r="BN337" s="5">
        <f ca="1">IF(BN$4="",0,IF(AND(BM336&lt;=0,MIN(BN336:$ZZ336)&gt;=0,SUM($W337:BM337)=0),1,0))</f>
        <v>0</v>
      </c>
      <c r="BO337" s="5">
        <f ca="1">IF(BO$4="",0,IF(AND(BN336&lt;=0,MIN(BO336:$ZZ336)&gt;=0,SUM($W337:BN337)=0),1,0))</f>
        <v>0</v>
      </c>
      <c r="BP337" s="5">
        <f ca="1">IF(BP$4="",0,IF(AND(BO336&lt;=0,MIN(BP336:$ZZ336)&gt;=0,SUM($W337:BO337)=0),1,0))</f>
        <v>0</v>
      </c>
      <c r="BQ337" s="5">
        <f ca="1">IF(BQ$4="",0,IF(AND(BP336&lt;=0,MIN(BQ336:$ZZ336)&gt;=0,SUM($W337:BP337)=0),1,0))</f>
        <v>0</v>
      </c>
      <c r="BR337" s="5">
        <f ca="1">IF(BR$4="",0,IF(AND(BQ336&lt;=0,MIN(BR336:$ZZ336)&gt;=0,SUM($W337:BQ337)=0),1,0))</f>
        <v>0</v>
      </c>
      <c r="BS337" s="5">
        <f ca="1">IF(BS$4="",0,IF(AND(BR336&lt;=0,MIN(BS336:$ZZ336)&gt;=0,SUM($W337:BR337)=0),1,0))</f>
        <v>0</v>
      </c>
      <c r="BT337" s="5">
        <f ca="1">IF(BT$4="",0,IF(AND(BS336&lt;=0,MIN(BT336:$ZZ336)&gt;=0,SUM($W337:BS337)=0),1,0))</f>
        <v>0</v>
      </c>
      <c r="BU337" s="5">
        <f ca="1">IF(BU$4="",0,IF(AND(BT336&lt;=0,MIN(BU336:$ZZ336)&gt;=0,SUM($W337:BT337)=0),1,0))</f>
        <v>0</v>
      </c>
      <c r="BV337" s="5">
        <f ca="1">IF(BV$4="",0,IF(AND(BU336&lt;=0,MIN(BV336:$ZZ336)&gt;=0,SUM($W337:BU337)=0),1,0))</f>
        <v>0</v>
      </c>
      <c r="BW337" s="5">
        <f ca="1">IF(BW$4="",0,IF(AND(BV336&lt;=0,MIN(BW336:$ZZ336)&gt;=0,SUM($W337:BV337)=0),1,0))</f>
        <v>0</v>
      </c>
      <c r="BX337" s="5">
        <f ca="1">IF(BX$4="",0,IF(AND(BW336&lt;=0,MIN(BX336:$ZZ336)&gt;=0,SUM($W337:BW337)=0),1,0))</f>
        <v>0</v>
      </c>
      <c r="BY337" s="5">
        <f ca="1">IF(BY$4="",0,IF(AND(BX336&lt;=0,MIN(BY336:$ZZ336)&gt;=0,SUM($W337:BX337)=0),1,0))</f>
        <v>0</v>
      </c>
      <c r="BZ337" s="5">
        <f ca="1">IF(BZ$4="",0,IF(AND(BY336&lt;=0,MIN(BZ336:$ZZ336)&gt;=0,SUM($W337:BY337)=0),1,0))</f>
        <v>0</v>
      </c>
      <c r="CA337" s="5">
        <f ca="1">IF(CA$4="",0,IF(AND(BZ336&lt;=0,MIN(CA336:$ZZ336)&gt;=0,SUM($W337:BZ337)=0),1,0))</f>
        <v>0</v>
      </c>
      <c r="CB337" s="5">
        <f ca="1">IF(CB$4="",0,IF(AND(CA336&lt;=0,MIN(CB336:$ZZ336)&gt;=0,SUM($W337:CA337)=0),1,0))</f>
        <v>0</v>
      </c>
      <c r="CC337" s="5">
        <f ca="1">IF(CC$4="",0,IF(AND(CB336&lt;=0,MIN(CC336:$ZZ336)&gt;=0,SUM($W337:CB337)=0),1,0))</f>
        <v>0</v>
      </c>
      <c r="CD337" s="5">
        <f ca="1">IF(CD$4="",0,IF(AND(CC336&lt;=0,MIN(CD336:$ZZ336)&gt;=0,SUM($W337:CC337)=0),1,0))</f>
        <v>0</v>
      </c>
      <c r="CE337" s="5">
        <f ca="1">IF(CE$4="",0,IF(AND(CD336&lt;=0,MIN(CE336:$ZZ336)&gt;=0,SUM($W337:CD337)=0),1,0))</f>
        <v>0</v>
      </c>
      <c r="CF337" s="5">
        <f ca="1">IF(CF$4="",0,IF(AND(CE336&lt;=0,MIN(CF336:$ZZ336)&gt;=0,SUM($W337:CE337)=0),1,0))</f>
        <v>0</v>
      </c>
    </row>
    <row r="338" spans="2:84" x14ac:dyDescent="0.3">
      <c r="B338" s="13">
        <f>ROW()</f>
        <v>338</v>
      </c>
      <c r="H338" s="1" t="str">
        <f>H336</f>
        <v>Итоговый NPV нарастающим итогом</v>
      </c>
      <c r="I338" s="1" t="s">
        <v>394</v>
      </c>
      <c r="M338" s="53" t="s">
        <v>115</v>
      </c>
      <c r="U338" s="33">
        <f ca="1">SUMIFS(INDIRECT(ADDRESS(1,$X$2)&amp;":"&amp;ADDRESS(1,$X$2-1+$P$8)),INDIRECT(ADDRESS($B337,$X$2)&amp;":"&amp;ADDRESS($B337,$X$2-1+$P$8)),1)/12</f>
        <v>3.1666666666666665</v>
      </c>
    </row>
    <row r="340" spans="2:84" x14ac:dyDescent="0.3">
      <c r="B340" s="13">
        <f>ROW()</f>
        <v>340</v>
      </c>
      <c r="H340" s="1" t="s">
        <v>375</v>
      </c>
      <c r="M340" s="53" t="s">
        <v>18</v>
      </c>
      <c r="P340" s="72"/>
      <c r="U340" s="5">
        <f ca="1">SUM(INDIRECT(ADDRESS($B340,$X$2)&amp;":"&amp;ADDRESS($B340,$X$2-1+$P$8)))</f>
        <v>84326692.69493793</v>
      </c>
      <c r="X340" s="5">
        <f t="shared" ref="X340:BC340" ca="1" si="579">IF(X$4="",0,IF(X341=0,0,X322/X341))</f>
        <v>-585405.15652967419</v>
      </c>
      <c r="Y340" s="5">
        <f t="shared" ca="1" si="579"/>
        <v>-790614.18504718156</v>
      </c>
      <c r="Z340" s="5">
        <f t="shared" ca="1" si="579"/>
        <v>-981147.18286660477</v>
      </c>
      <c r="AA340" s="5">
        <f t="shared" ca="1" si="579"/>
        <v>-2041444.845259676</v>
      </c>
      <c r="AB340" s="5">
        <f t="shared" ca="1" si="579"/>
        <v>-3342330.4668476544</v>
      </c>
      <c r="AC340" s="5">
        <f t="shared" ca="1" si="579"/>
        <v>-3293968.8385839229</v>
      </c>
      <c r="AD340" s="5">
        <f t="shared" ca="1" si="579"/>
        <v>-3315386.9433147023</v>
      </c>
      <c r="AE340" s="5">
        <f t="shared" ca="1" si="579"/>
        <v>-7666389.2153394492</v>
      </c>
      <c r="AF340" s="5">
        <f t="shared" ca="1" si="579"/>
        <v>-7555460.9067730568</v>
      </c>
      <c r="AG340" s="5">
        <f t="shared" ca="1" si="579"/>
        <v>-9683998.3009198681</v>
      </c>
      <c r="AH340" s="5">
        <f t="shared" ca="1" si="579"/>
        <v>-3479445.0732255769</v>
      </c>
      <c r="AI340" s="5">
        <f t="shared" ca="1" si="579"/>
        <v>-2186580.8742287336</v>
      </c>
      <c r="AJ340" s="5">
        <f t="shared" ca="1" si="579"/>
        <v>-1608317.8779348067</v>
      </c>
      <c r="AK340" s="5">
        <f t="shared" ca="1" si="579"/>
        <v>-1656588.9451527272</v>
      </c>
      <c r="AL340" s="5">
        <f t="shared" ca="1" si="579"/>
        <v>-855783.42568534263</v>
      </c>
      <c r="AM340" s="5">
        <f t="shared" ca="1" si="579"/>
        <v>-408262.20715456718</v>
      </c>
      <c r="AN340" s="5">
        <f t="shared" ca="1" si="579"/>
        <v>0</v>
      </c>
      <c r="AO340" s="5">
        <f t="shared" ca="1" si="579"/>
        <v>0</v>
      </c>
      <c r="AP340" s="5">
        <f t="shared" ca="1" si="579"/>
        <v>124675.82594775592</v>
      </c>
      <c r="AQ340" s="5">
        <f t="shared" ca="1" si="579"/>
        <v>1159150.5951652485</v>
      </c>
      <c r="AR340" s="5">
        <f t="shared" ca="1" si="579"/>
        <v>1682979.5642646889</v>
      </c>
      <c r="AS340" s="5">
        <f t="shared" ca="1" si="579"/>
        <v>1543458.5894525237</v>
      </c>
      <c r="AT340" s="5">
        <f t="shared" ca="1" si="579"/>
        <v>2061631.3018132476</v>
      </c>
      <c r="AU340" s="5">
        <f t="shared" ca="1" si="579"/>
        <v>2485611.9340878143</v>
      </c>
      <c r="AV340" s="5">
        <f t="shared" ca="1" si="579"/>
        <v>1833185.2702422345</v>
      </c>
      <c r="AW340" s="5">
        <f t="shared" ca="1" si="579"/>
        <v>2415054.876492599</v>
      </c>
      <c r="AX340" s="5">
        <f t="shared" ca="1" si="579"/>
        <v>2892279.4872241691</v>
      </c>
      <c r="AY340" s="5">
        <f t="shared" ca="1" si="579"/>
        <v>2386072.6540151043</v>
      </c>
      <c r="AZ340" s="5">
        <f t="shared" ca="1" si="579"/>
        <v>2797209.685942336</v>
      </c>
      <c r="BA340" s="5">
        <f t="shared" ca="1" si="579"/>
        <v>2992634.1522619287</v>
      </c>
      <c r="BB340" s="5">
        <f t="shared" ca="1" si="579"/>
        <v>2683075.8783638896</v>
      </c>
      <c r="BC340" s="5">
        <f t="shared" ca="1" si="579"/>
        <v>3411666.7340736762</v>
      </c>
      <c r="BD340" s="5">
        <f t="shared" ref="BD340:CF340" ca="1" si="580">IF(BD$4="",0,IF(BD341=0,0,BD322/BD341))</f>
        <v>4110864.6286083502</v>
      </c>
      <c r="BE340" s="5">
        <f t="shared" ca="1" si="580"/>
        <v>3931900.3840131192</v>
      </c>
      <c r="BF340" s="5">
        <f t="shared" ca="1" si="580"/>
        <v>4059165.3377191029</v>
      </c>
      <c r="BG340" s="5">
        <f t="shared" ca="1" si="580"/>
        <v>4013441.4640682782</v>
      </c>
      <c r="BH340" s="5">
        <f t="shared" ca="1" si="580"/>
        <v>3695322.7056414466</v>
      </c>
      <c r="BI340" s="5">
        <f t="shared" ca="1" si="580"/>
        <v>3807990.0295625441</v>
      </c>
      <c r="BJ340" s="5">
        <f t="shared" ca="1" si="580"/>
        <v>3958076.8799872398</v>
      </c>
      <c r="BK340" s="5">
        <f t="shared" ca="1" si="580"/>
        <v>4044515.7928982908</v>
      </c>
      <c r="BL340" s="5">
        <f t="shared" ca="1" si="580"/>
        <v>4041943.9632786093</v>
      </c>
      <c r="BM340" s="5">
        <f t="shared" ca="1" si="580"/>
        <v>3909265.0319677866</v>
      </c>
      <c r="BN340" s="5">
        <f t="shared" ca="1" si="580"/>
        <v>3845768.5187822152</v>
      </c>
      <c r="BO340" s="5">
        <f t="shared" ca="1" si="580"/>
        <v>3940716.9209133727</v>
      </c>
      <c r="BP340" s="5">
        <f t="shared" ca="1" si="580"/>
        <v>4062030.0266885026</v>
      </c>
      <c r="BQ340" s="5">
        <f t="shared" ca="1" si="580"/>
        <v>3836789.2248118264</v>
      </c>
      <c r="BR340" s="5">
        <f t="shared" ca="1" si="580"/>
        <v>3907868.005821263</v>
      </c>
      <c r="BS340" s="5">
        <f t="shared" ca="1" si="580"/>
        <v>3862674.2449724576</v>
      </c>
      <c r="BT340" s="5">
        <f t="shared" ca="1" si="580"/>
        <v>3442216.7786173923</v>
      </c>
      <c r="BU340" s="5">
        <f t="shared" ca="1" si="580"/>
        <v>3511780.3751828838</v>
      </c>
      <c r="BV340" s="5">
        <f t="shared" ca="1" si="580"/>
        <v>3614452.6826577531</v>
      </c>
      <c r="BW340" s="5">
        <f t="shared" ca="1" si="580"/>
        <v>3386997.7003776231</v>
      </c>
      <c r="BX340" s="5">
        <f t="shared" ca="1" si="580"/>
        <v>3386995.9821729059</v>
      </c>
      <c r="BY340" s="5">
        <f t="shared" ca="1" si="580"/>
        <v>3285219.472692606</v>
      </c>
      <c r="BZ340" s="5">
        <f t="shared" ca="1" si="580"/>
        <v>3148354.7526973933</v>
      </c>
      <c r="CA340" s="5">
        <f t="shared" ca="1" si="580"/>
        <v>3210732.8885014751</v>
      </c>
      <c r="CB340" s="5">
        <f t="shared" ca="1" si="580"/>
        <v>3332229.8517074962</v>
      </c>
      <c r="CC340" s="5">
        <f t="shared" ca="1" si="580"/>
        <v>3324572.4535740768</v>
      </c>
      <c r="CD340" s="5">
        <f t="shared" ca="1" si="580"/>
        <v>3337889.8735816674</v>
      </c>
      <c r="CE340" s="5">
        <f t="shared" ca="1" si="580"/>
        <v>3299354.6189565836</v>
      </c>
      <c r="CF340" s="5">
        <f t="shared" ca="1" si="580"/>
        <v>0</v>
      </c>
    </row>
    <row r="341" spans="2:84" x14ac:dyDescent="0.3">
      <c r="B341" s="13">
        <f>ROW()</f>
        <v>341</v>
      </c>
      <c r="H341" s="1" t="str">
        <f t="shared" ref="H341:H355" si="581">$H$97</f>
        <v>Оценка стоимости бизнеса</v>
      </c>
      <c r="I341" s="1" t="s">
        <v>376</v>
      </c>
      <c r="M341" s="53" t="s">
        <v>18</v>
      </c>
      <c r="P341" s="72"/>
      <c r="U341" s="31">
        <f ca="1">IF(U340=0,0,U322/U340)</f>
        <v>2.2779885362036993</v>
      </c>
      <c r="V341" s="107"/>
      <c r="W341" s="107"/>
      <c r="X341" s="31">
        <f t="shared" ref="X341:BC341" ca="1" si="582">IF(X$4="",0,POWER(1+$P$342,X$1/12))</f>
        <v>1.0146818718189581</v>
      </c>
      <c r="Y341" s="31">
        <f t="shared" ca="1" si="582"/>
        <v>1.0295793009980245</v>
      </c>
      <c r="Z341" s="31">
        <f t="shared" ca="1" si="582"/>
        <v>1.0446954523227301</v>
      </c>
      <c r="AA341" s="31">
        <f t="shared" ca="1" si="582"/>
        <v>1.0600335370435809</v>
      </c>
      <c r="AB341" s="31">
        <f t="shared" ca="1" si="582"/>
        <v>1.0755968135582514</v>
      </c>
      <c r="AC341" s="31">
        <f t="shared" ca="1" si="582"/>
        <v>1.0913885881037935</v>
      </c>
      <c r="AD341" s="31">
        <f t="shared" ca="1" si="582"/>
        <v>1.1074122154590071</v>
      </c>
      <c r="AE341" s="31">
        <f t="shared" ca="1" si="582"/>
        <v>1.1236710996571246</v>
      </c>
      <c r="AF341" s="31">
        <f t="shared" ca="1" si="582"/>
        <v>1.1401686947089584</v>
      </c>
      <c r="AG341" s="31">
        <f t="shared" ca="1" si="582"/>
        <v>1.1569085053366641</v>
      </c>
      <c r="AH341" s="31">
        <f t="shared" ca="1" si="582"/>
        <v>1.1738940877182793</v>
      </c>
      <c r="AI341" s="31">
        <f t="shared" ca="1" si="582"/>
        <v>1.1911290502431919</v>
      </c>
      <c r="AJ341" s="31">
        <f t="shared" ca="1" si="582"/>
        <v>1.2086170542786998</v>
      </c>
      <c r="AK341" s="31">
        <f t="shared" ca="1" si="582"/>
        <v>1.2263618149478264</v>
      </c>
      <c r="AL341" s="31">
        <f t="shared" ca="1" si="582"/>
        <v>1.2443671019185552</v>
      </c>
      <c r="AM341" s="31">
        <f t="shared" ca="1" si="582"/>
        <v>1.2626367402046519</v>
      </c>
      <c r="AN341" s="31">
        <f t="shared" ca="1" si="582"/>
        <v>1.2811746109782438</v>
      </c>
      <c r="AO341" s="31">
        <f t="shared" ca="1" si="582"/>
        <v>1.2999846523943299</v>
      </c>
      <c r="AP341" s="31">
        <f t="shared" ca="1" si="582"/>
        <v>1.3190708604273962</v>
      </c>
      <c r="AQ341" s="31">
        <f t="shared" ca="1" si="582"/>
        <v>1.3384372897203141</v>
      </c>
      <c r="AR341" s="31">
        <f t="shared" ca="1" si="582"/>
        <v>1.3580880544457015</v>
      </c>
      <c r="AS341" s="31">
        <f t="shared" ca="1" si="582"/>
        <v>1.3780273291799314</v>
      </c>
      <c r="AT341" s="31">
        <f t="shared" ca="1" si="582"/>
        <v>1.3982593497899725</v>
      </c>
      <c r="AU341" s="31">
        <f t="shared" ca="1" si="582"/>
        <v>1.4187884143332485</v>
      </c>
      <c r="AV341" s="31">
        <f t="shared" ca="1" si="582"/>
        <v>1.439618883970712</v>
      </c>
      <c r="AW341" s="31">
        <f t="shared" ca="1" si="582"/>
        <v>1.4607551838933215</v>
      </c>
      <c r="AX341" s="31">
        <f t="shared" ca="1" si="582"/>
        <v>1.4822018042621219</v>
      </c>
      <c r="AY341" s="31">
        <f t="shared" ca="1" si="582"/>
        <v>1.503963301162127</v>
      </c>
      <c r="AZ341" s="31">
        <f t="shared" ca="1" si="582"/>
        <v>1.5260442975702062</v>
      </c>
      <c r="BA341" s="31">
        <f t="shared" ca="1" si="582"/>
        <v>1.5484494843371841</v>
      </c>
      <c r="BB341" s="31">
        <f t="shared" ca="1" si="582"/>
        <v>1.5711836211843544</v>
      </c>
      <c r="BC341" s="31">
        <f t="shared" ca="1" si="582"/>
        <v>1.5942515377146296</v>
      </c>
      <c r="BD341" s="31">
        <f t="shared" ref="BD341:CF341" ca="1" si="583">IF(BD$4="",0,POWER(1+$P$342,BD$1/12))</f>
        <v>1.6176581344385326</v>
      </c>
      <c r="BE341" s="31">
        <f t="shared" ca="1" si="583"/>
        <v>1.641408383815254</v>
      </c>
      <c r="BF341" s="31">
        <f t="shared" ca="1" si="583"/>
        <v>1.6655073313089928</v>
      </c>
      <c r="BG341" s="31">
        <f t="shared" ca="1" si="583"/>
        <v>1.6899600964608066</v>
      </c>
      <c r="BH341" s="31">
        <f t="shared" ca="1" si="583"/>
        <v>1.7147718739761983</v>
      </c>
      <c r="BI341" s="31">
        <f t="shared" ca="1" si="583"/>
        <v>1.7399479348286713</v>
      </c>
      <c r="BJ341" s="31">
        <f t="shared" ca="1" si="583"/>
        <v>1.7654936273794868</v>
      </c>
      <c r="BK341" s="31">
        <f t="shared" ca="1" si="583"/>
        <v>1.7914143785138599</v>
      </c>
      <c r="BL341" s="31">
        <f t="shared" ca="1" si="583"/>
        <v>1.8177156947938387</v>
      </c>
      <c r="BM341" s="31">
        <f t="shared" ca="1" si="583"/>
        <v>1.8444031636281104</v>
      </c>
      <c r="BN341" s="31">
        <f t="shared" ca="1" si="583"/>
        <v>1.8714824544589792</v>
      </c>
      <c r="BO341" s="31">
        <f t="shared" ca="1" si="583"/>
        <v>1.8989593199667749</v>
      </c>
      <c r="BP341" s="31">
        <f t="shared" ca="1" si="583"/>
        <v>1.926839597291943</v>
      </c>
      <c r="BQ341" s="31">
        <f t="shared" ca="1" si="583"/>
        <v>1.9551292092750763</v>
      </c>
      <c r="BR341" s="31">
        <f t="shared" ca="1" si="583"/>
        <v>1.9838341657151539</v>
      </c>
      <c r="BS341" s="31">
        <f t="shared" ca="1" si="583"/>
        <v>2.0129605646462538</v>
      </c>
      <c r="BT341" s="31">
        <f t="shared" ca="1" si="583"/>
        <v>2.0425145936330074</v>
      </c>
      <c r="BU341" s="31">
        <f t="shared" ca="1" si="583"/>
        <v>2.0725025310850786</v>
      </c>
      <c r="BV341" s="31">
        <f t="shared" ca="1" si="583"/>
        <v>2.102930747590936</v>
      </c>
      <c r="BW341" s="31">
        <f t="shared" ca="1" si="583"/>
        <v>2.1338057072712115</v>
      </c>
      <c r="BX341" s="31">
        <f t="shared" ca="1" si="583"/>
        <v>2.1651339691519293</v>
      </c>
      <c r="BY341" s="31">
        <f t="shared" ca="1" si="583"/>
        <v>2.1969221885578896</v>
      </c>
      <c r="BZ341" s="31">
        <f t="shared" ca="1" si="583"/>
        <v>2.2291771185265215</v>
      </c>
      <c r="CA341" s="31">
        <f t="shared" ca="1" si="583"/>
        <v>2.2619056112424825</v>
      </c>
      <c r="CB341" s="31">
        <f t="shared" ca="1" si="583"/>
        <v>2.2951146194933263</v>
      </c>
      <c r="CC341" s="31">
        <f t="shared" ca="1" si="583"/>
        <v>2.3288111981465445</v>
      </c>
      <c r="CD341" s="31">
        <f t="shared" ca="1" si="583"/>
        <v>2.3630025056482866</v>
      </c>
      <c r="CE341" s="31">
        <f t="shared" ca="1" si="583"/>
        <v>2.3976958055440916</v>
      </c>
      <c r="CF341" s="31">
        <f t="shared" ca="1" si="583"/>
        <v>0</v>
      </c>
    </row>
    <row r="342" spans="2:84" x14ac:dyDescent="0.3">
      <c r="B342" s="13">
        <f>ROW()</f>
        <v>342</v>
      </c>
      <c r="H342" s="1" t="str">
        <f t="shared" si="581"/>
        <v>Оценка стоимости бизнеса</v>
      </c>
      <c r="I342" s="1" t="s">
        <v>377</v>
      </c>
      <c r="M342" s="53" t="s">
        <v>16</v>
      </c>
      <c r="O342" s="110"/>
      <c r="P342" s="114">
        <f ca="1">IF(SUM(P350:P355)=0,0,SUMPRODUCT(P344:P349,P350:P355)/SUM(P350:P355))</f>
        <v>0.19112905024319204</v>
      </c>
      <c r="W342" s="34"/>
      <c r="X342" s="99"/>
      <c r="Y342" s="99"/>
      <c r="Z342" s="99"/>
      <c r="AA342" s="99"/>
      <c r="AB342" s="99"/>
      <c r="AC342" s="99"/>
      <c r="AD342" s="99"/>
      <c r="AE342" s="99"/>
      <c r="AF342" s="99"/>
      <c r="AG342" s="99"/>
      <c r="AH342" s="99"/>
      <c r="AI342" s="99"/>
      <c r="AJ342" s="99"/>
      <c r="AK342" s="99"/>
      <c r="AL342" s="99"/>
      <c r="AM342" s="99"/>
      <c r="AN342" s="99"/>
      <c r="AO342" s="99"/>
      <c r="AP342" s="99"/>
      <c r="AQ342" s="99"/>
      <c r="AR342" s="99"/>
      <c r="AS342" s="99"/>
      <c r="AT342" s="99"/>
      <c r="AU342" s="99"/>
      <c r="AV342" s="99"/>
      <c r="AW342" s="99"/>
      <c r="AX342" s="99"/>
      <c r="AY342" s="99"/>
      <c r="AZ342" s="99"/>
      <c r="BA342" s="99"/>
      <c r="BB342" s="99"/>
      <c r="BC342" s="99"/>
      <c r="BD342" s="99"/>
      <c r="BE342" s="99"/>
      <c r="BF342" s="99"/>
      <c r="BG342" s="99"/>
      <c r="BH342" s="99"/>
      <c r="BI342" s="99"/>
      <c r="BJ342" s="99"/>
      <c r="BK342" s="99"/>
      <c r="BL342" s="99"/>
      <c r="BM342" s="99"/>
      <c r="BN342" s="99"/>
      <c r="BO342" s="99"/>
      <c r="BP342" s="99"/>
      <c r="BQ342" s="99"/>
      <c r="BR342" s="99"/>
      <c r="BS342" s="99"/>
      <c r="BT342" s="99"/>
      <c r="BU342" s="99"/>
      <c r="BV342" s="99"/>
      <c r="BW342" s="99"/>
      <c r="BX342" s="99"/>
      <c r="BY342" s="99"/>
      <c r="BZ342" s="99"/>
      <c r="CA342" s="99"/>
      <c r="CB342" s="99"/>
      <c r="CC342" s="99"/>
      <c r="CD342" s="99"/>
      <c r="CE342" s="99"/>
      <c r="CF342" s="99"/>
    </row>
    <row r="343" spans="2:84" x14ac:dyDescent="0.3">
      <c r="B343" s="13">
        <f>ROW()</f>
        <v>343</v>
      </c>
      <c r="H343" s="1" t="str">
        <f t="shared" si="581"/>
        <v>Оценка стоимости бизнеса</v>
      </c>
      <c r="I343" s="1" t="s">
        <v>454</v>
      </c>
      <c r="W343" s="34"/>
      <c r="X343" s="33"/>
      <c r="Y343" s="33"/>
      <c r="Z343" s="33"/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  <c r="BJ343" s="33"/>
      <c r="BK343" s="33"/>
      <c r="BL343" s="33"/>
      <c r="BM343" s="33"/>
      <c r="BN343" s="33"/>
      <c r="BO343" s="33"/>
      <c r="BP343" s="33"/>
      <c r="BQ343" s="33"/>
      <c r="BR343" s="33"/>
      <c r="BS343" s="33"/>
      <c r="BT343" s="33"/>
      <c r="BU343" s="33"/>
      <c r="BV343" s="33"/>
      <c r="BW343" s="33"/>
      <c r="BX343" s="33"/>
      <c r="BY343" s="33"/>
      <c r="BZ343" s="33"/>
      <c r="CA343" s="33"/>
      <c r="CB343" s="33"/>
      <c r="CC343" s="33"/>
      <c r="CD343" s="33"/>
      <c r="CE343" s="33"/>
      <c r="CF343" s="33"/>
    </row>
    <row r="344" spans="2:84" x14ac:dyDescent="0.3">
      <c r="B344" s="13">
        <f>ROW()</f>
        <v>344</v>
      </c>
      <c r="H344" s="1" t="str">
        <f t="shared" si="581"/>
        <v>Оценка стоимости бизнеса</v>
      </c>
      <c r="I344" s="1" t="str">
        <f t="shared" ref="I344:I355" si="584">$I$102</f>
        <v>Параметры расчета капитализации</v>
      </c>
      <c r="J344" s="1" t="s">
        <v>378</v>
      </c>
      <c r="M344" s="53" t="s">
        <v>16</v>
      </c>
      <c r="O344" s="110"/>
      <c r="P344" s="111">
        <f>IF(P51+P53=0,P50,(P50*P51+P52*P53)/(P51+P53))</f>
        <v>0</v>
      </c>
      <c r="W344" s="34"/>
      <c r="X344" s="99"/>
      <c r="Y344" s="99"/>
      <c r="Z344" s="99"/>
      <c r="AA344" s="99"/>
      <c r="AB344" s="99"/>
      <c r="AC344" s="99"/>
      <c r="AD344" s="99"/>
      <c r="AE344" s="99"/>
      <c r="AF344" s="99"/>
      <c r="AG344" s="99"/>
      <c r="AH344" s="99"/>
      <c r="AI344" s="99"/>
      <c r="AJ344" s="99"/>
      <c r="AK344" s="99"/>
      <c r="AL344" s="99"/>
      <c r="AM344" s="99"/>
      <c r="AN344" s="99"/>
      <c r="AO344" s="99"/>
      <c r="AP344" s="99"/>
      <c r="AQ344" s="99"/>
      <c r="AR344" s="99"/>
      <c r="AS344" s="99"/>
      <c r="AT344" s="99"/>
      <c r="AU344" s="99"/>
      <c r="AV344" s="99"/>
      <c r="AW344" s="99"/>
      <c r="AX344" s="99"/>
      <c r="AY344" s="99"/>
      <c r="AZ344" s="99"/>
      <c r="BA344" s="99"/>
      <c r="BB344" s="99"/>
      <c r="BC344" s="99"/>
      <c r="BD344" s="99"/>
      <c r="BE344" s="99"/>
      <c r="BF344" s="99"/>
      <c r="BG344" s="99"/>
      <c r="BH344" s="99"/>
      <c r="BI344" s="99"/>
      <c r="BJ344" s="99"/>
      <c r="BK344" s="99"/>
      <c r="BL344" s="99"/>
      <c r="BM344" s="99"/>
      <c r="BN344" s="99"/>
      <c r="BO344" s="99"/>
      <c r="BP344" s="99"/>
      <c r="BQ344" s="99"/>
      <c r="BR344" s="99"/>
      <c r="BS344" s="99"/>
      <c r="BT344" s="99"/>
      <c r="BU344" s="99"/>
      <c r="BV344" s="99"/>
      <c r="BW344" s="99"/>
      <c r="BX344" s="99"/>
      <c r="BY344" s="99"/>
      <c r="BZ344" s="99"/>
      <c r="CA344" s="99"/>
      <c r="CB344" s="99"/>
      <c r="CC344" s="99"/>
      <c r="CD344" s="99"/>
      <c r="CE344" s="99"/>
      <c r="CF344" s="99"/>
    </row>
    <row r="345" spans="2:84" x14ac:dyDescent="0.3">
      <c r="B345" s="13">
        <f>ROW()</f>
        <v>345</v>
      </c>
      <c r="H345" s="1" t="str">
        <f t="shared" si="581"/>
        <v>Оценка стоимости бизнеса</v>
      </c>
      <c r="I345" s="1" t="str">
        <f t="shared" si="584"/>
        <v>Параметры расчета капитализации</v>
      </c>
      <c r="J345" s="1" t="s">
        <v>379</v>
      </c>
      <c r="M345" s="53" t="s">
        <v>16</v>
      </c>
      <c r="O345" s="110"/>
      <c r="P345" s="111">
        <f>P104</f>
        <v>0.22000000000000003</v>
      </c>
      <c r="W345" s="34"/>
      <c r="X345" s="99"/>
      <c r="Y345" s="99"/>
      <c r="Z345" s="99"/>
      <c r="AA345" s="99"/>
      <c r="AB345" s="99"/>
      <c r="AC345" s="99"/>
      <c r="AD345" s="99"/>
      <c r="AE345" s="99"/>
      <c r="AF345" s="99"/>
      <c r="AG345" s="99"/>
      <c r="AH345" s="99"/>
      <c r="AI345" s="99"/>
      <c r="AJ345" s="99"/>
      <c r="AK345" s="99"/>
      <c r="AL345" s="99"/>
      <c r="AM345" s="99"/>
      <c r="AN345" s="99"/>
      <c r="AO345" s="99"/>
      <c r="AP345" s="99"/>
      <c r="AQ345" s="99"/>
      <c r="AR345" s="99"/>
      <c r="AS345" s="99"/>
      <c r="AT345" s="99"/>
      <c r="AU345" s="99"/>
      <c r="AV345" s="99"/>
      <c r="AW345" s="99"/>
      <c r="AX345" s="99"/>
      <c r="AY345" s="99"/>
      <c r="AZ345" s="99"/>
      <c r="BA345" s="99"/>
      <c r="BB345" s="99"/>
      <c r="BC345" s="99"/>
      <c r="BD345" s="99"/>
      <c r="BE345" s="99"/>
      <c r="BF345" s="99"/>
      <c r="BG345" s="99"/>
      <c r="BH345" s="99"/>
      <c r="BI345" s="99"/>
      <c r="BJ345" s="99"/>
      <c r="BK345" s="99"/>
      <c r="BL345" s="99"/>
      <c r="BM345" s="99"/>
      <c r="BN345" s="99"/>
      <c r="BO345" s="99"/>
      <c r="BP345" s="99"/>
      <c r="BQ345" s="99"/>
      <c r="BR345" s="99"/>
      <c r="BS345" s="99"/>
      <c r="BT345" s="99"/>
      <c r="BU345" s="99"/>
      <c r="BV345" s="99"/>
      <c r="BW345" s="99"/>
      <c r="BX345" s="99"/>
      <c r="BY345" s="99"/>
      <c r="BZ345" s="99"/>
      <c r="CA345" s="99"/>
      <c r="CB345" s="99"/>
      <c r="CC345" s="99"/>
      <c r="CD345" s="99"/>
      <c r="CE345" s="99"/>
      <c r="CF345" s="99"/>
    </row>
    <row r="346" spans="2:84" x14ac:dyDescent="0.3">
      <c r="B346" s="13">
        <f>ROW()</f>
        <v>346</v>
      </c>
      <c r="H346" s="1" t="str">
        <f t="shared" si="581"/>
        <v>Оценка стоимости бизнеса</v>
      </c>
      <c r="I346" s="1" t="str">
        <f t="shared" si="584"/>
        <v>Параметры расчета капитализации</v>
      </c>
      <c r="J346" s="1" t="s">
        <v>386</v>
      </c>
      <c r="M346" s="53" t="s">
        <v>16</v>
      </c>
      <c r="O346" s="110"/>
      <c r="P346" s="111">
        <v>0</v>
      </c>
      <c r="W346" s="34"/>
      <c r="X346" s="99"/>
      <c r="Y346" s="99"/>
      <c r="Z346" s="99"/>
      <c r="AA346" s="99"/>
      <c r="AB346" s="99"/>
      <c r="AC346" s="99"/>
      <c r="AD346" s="99"/>
      <c r="AE346" s="99"/>
      <c r="AF346" s="99"/>
      <c r="AG346" s="99"/>
      <c r="AH346" s="99"/>
      <c r="AI346" s="99"/>
      <c r="AJ346" s="99"/>
      <c r="AK346" s="99"/>
      <c r="AL346" s="99"/>
      <c r="AM346" s="99"/>
      <c r="AN346" s="99"/>
      <c r="AO346" s="99"/>
      <c r="AP346" s="99"/>
      <c r="AQ346" s="99"/>
      <c r="AR346" s="99"/>
      <c r="AS346" s="99"/>
      <c r="AT346" s="99"/>
      <c r="AU346" s="99"/>
      <c r="AV346" s="99"/>
      <c r="AW346" s="99"/>
      <c r="AX346" s="99"/>
      <c r="AY346" s="99"/>
      <c r="AZ346" s="99"/>
      <c r="BA346" s="99"/>
      <c r="BB346" s="99"/>
      <c r="BC346" s="99"/>
      <c r="BD346" s="99"/>
      <c r="BE346" s="99"/>
      <c r="BF346" s="99"/>
      <c r="BG346" s="99"/>
      <c r="BH346" s="99"/>
      <c r="BI346" s="99"/>
      <c r="BJ346" s="99"/>
      <c r="BK346" s="99"/>
      <c r="BL346" s="99"/>
      <c r="BM346" s="99"/>
      <c r="BN346" s="99"/>
      <c r="BO346" s="99"/>
      <c r="BP346" s="99"/>
      <c r="BQ346" s="99"/>
      <c r="BR346" s="99"/>
      <c r="BS346" s="99"/>
      <c r="BT346" s="99"/>
      <c r="BU346" s="99"/>
      <c r="BV346" s="99"/>
      <c r="BW346" s="99"/>
      <c r="BX346" s="99"/>
      <c r="BY346" s="99"/>
      <c r="BZ346" s="99"/>
      <c r="CA346" s="99"/>
      <c r="CB346" s="99"/>
      <c r="CC346" s="99"/>
      <c r="CD346" s="99"/>
      <c r="CE346" s="99"/>
      <c r="CF346" s="99"/>
    </row>
    <row r="347" spans="2:84" x14ac:dyDescent="0.3">
      <c r="B347" s="13">
        <f>ROW()</f>
        <v>347</v>
      </c>
      <c r="H347" s="1" t="str">
        <f t="shared" si="581"/>
        <v>Оценка стоимости бизнеса</v>
      </c>
      <c r="I347" s="1" t="str">
        <f t="shared" si="584"/>
        <v>Параметры расчета капитализации</v>
      </c>
      <c r="J347" s="1" t="s">
        <v>380</v>
      </c>
      <c r="M347" s="53" t="s">
        <v>16</v>
      </c>
      <c r="O347" s="110"/>
      <c r="P347" s="111">
        <f ca="1">U387</f>
        <v>0</v>
      </c>
      <c r="W347" s="34"/>
      <c r="X347" s="99"/>
      <c r="Y347" s="99"/>
      <c r="Z347" s="99"/>
      <c r="AA347" s="99"/>
      <c r="AB347" s="99"/>
      <c r="AC347" s="99"/>
      <c r="AD347" s="99"/>
      <c r="AE347" s="99"/>
      <c r="AF347" s="99"/>
      <c r="AG347" s="99"/>
      <c r="AH347" s="99"/>
      <c r="AI347" s="99"/>
      <c r="AJ347" s="99"/>
      <c r="AK347" s="99"/>
      <c r="AL347" s="99"/>
      <c r="AM347" s="99"/>
      <c r="AN347" s="99"/>
      <c r="AO347" s="99"/>
      <c r="AP347" s="99"/>
      <c r="AQ347" s="99"/>
      <c r="AR347" s="99"/>
      <c r="AS347" s="99"/>
      <c r="AT347" s="99"/>
      <c r="AU347" s="99"/>
      <c r="AV347" s="99"/>
      <c r="AW347" s="99"/>
      <c r="AX347" s="99"/>
      <c r="AY347" s="99"/>
      <c r="AZ347" s="99"/>
      <c r="BA347" s="99"/>
      <c r="BB347" s="99"/>
      <c r="BC347" s="99"/>
      <c r="BD347" s="99"/>
      <c r="BE347" s="99"/>
      <c r="BF347" s="99"/>
      <c r="BG347" s="99"/>
      <c r="BH347" s="99"/>
      <c r="BI347" s="99"/>
      <c r="BJ347" s="99"/>
      <c r="BK347" s="99"/>
      <c r="BL347" s="99"/>
      <c r="BM347" s="99"/>
      <c r="BN347" s="99"/>
      <c r="BO347" s="99"/>
      <c r="BP347" s="99"/>
      <c r="BQ347" s="99"/>
      <c r="BR347" s="99"/>
      <c r="BS347" s="99"/>
      <c r="BT347" s="99"/>
      <c r="BU347" s="99"/>
      <c r="BV347" s="99"/>
      <c r="BW347" s="99"/>
      <c r="BX347" s="99"/>
      <c r="BY347" s="99"/>
      <c r="BZ347" s="99"/>
      <c r="CA347" s="99"/>
      <c r="CB347" s="99"/>
      <c r="CC347" s="99"/>
      <c r="CD347" s="99"/>
      <c r="CE347" s="99"/>
      <c r="CF347" s="99"/>
    </row>
    <row r="348" spans="2:84" x14ac:dyDescent="0.3">
      <c r="B348" s="13">
        <f>ROW()</f>
        <v>348</v>
      </c>
      <c r="H348" s="1" t="str">
        <f t="shared" si="581"/>
        <v>Оценка стоимости бизнеса</v>
      </c>
      <c r="I348" s="1" t="str">
        <f t="shared" si="584"/>
        <v>Параметры расчета капитализации</v>
      </c>
      <c r="J348" s="1" t="s">
        <v>327</v>
      </c>
      <c r="M348" s="53" t="s">
        <v>16</v>
      </c>
      <c r="O348" s="110"/>
      <c r="P348" s="111">
        <f>P177</f>
        <v>0</v>
      </c>
      <c r="W348" s="34"/>
      <c r="X348" s="99"/>
      <c r="Y348" s="99"/>
      <c r="Z348" s="99"/>
      <c r="AA348" s="99"/>
      <c r="AB348" s="99"/>
      <c r="AC348" s="99"/>
      <c r="AD348" s="99"/>
      <c r="AE348" s="99"/>
      <c r="AF348" s="99"/>
      <c r="AG348" s="99"/>
      <c r="AH348" s="99"/>
      <c r="AI348" s="99"/>
      <c r="AJ348" s="99"/>
      <c r="AK348" s="99"/>
      <c r="AL348" s="99"/>
      <c r="AM348" s="99"/>
      <c r="AN348" s="99"/>
      <c r="AO348" s="99"/>
      <c r="AP348" s="99"/>
      <c r="AQ348" s="99"/>
      <c r="AR348" s="99"/>
      <c r="AS348" s="99"/>
      <c r="AT348" s="99"/>
      <c r="AU348" s="99"/>
      <c r="AV348" s="99"/>
      <c r="AW348" s="99"/>
      <c r="AX348" s="99"/>
      <c r="AY348" s="99"/>
      <c r="AZ348" s="99"/>
      <c r="BA348" s="99"/>
      <c r="BB348" s="99"/>
      <c r="BC348" s="99"/>
      <c r="BD348" s="99"/>
      <c r="BE348" s="99"/>
      <c r="BF348" s="99"/>
      <c r="BG348" s="99"/>
      <c r="BH348" s="99"/>
      <c r="BI348" s="99"/>
      <c r="BJ348" s="99"/>
      <c r="BK348" s="99"/>
      <c r="BL348" s="99"/>
      <c r="BM348" s="99"/>
      <c r="BN348" s="99"/>
      <c r="BO348" s="99"/>
      <c r="BP348" s="99"/>
      <c r="BQ348" s="99"/>
      <c r="BR348" s="99"/>
      <c r="BS348" s="99"/>
      <c r="BT348" s="99"/>
      <c r="BU348" s="99"/>
      <c r="BV348" s="99"/>
      <c r="BW348" s="99"/>
      <c r="BX348" s="99"/>
      <c r="BY348" s="99"/>
      <c r="BZ348" s="99"/>
      <c r="CA348" s="99"/>
      <c r="CB348" s="99"/>
      <c r="CC348" s="99"/>
      <c r="CD348" s="99"/>
      <c r="CE348" s="99"/>
      <c r="CF348" s="99"/>
    </row>
    <row r="349" spans="2:84" x14ac:dyDescent="0.3">
      <c r="B349" s="13">
        <f>ROW()</f>
        <v>349</v>
      </c>
      <c r="H349" s="1" t="str">
        <f t="shared" si="581"/>
        <v>Оценка стоимости бизнеса</v>
      </c>
      <c r="I349" s="1" t="str">
        <f t="shared" si="584"/>
        <v>Параметры расчета капитализации</v>
      </c>
      <c r="J349" s="1" t="s">
        <v>381</v>
      </c>
      <c r="M349" s="53" t="s">
        <v>16</v>
      </c>
      <c r="O349" s="110"/>
      <c r="P349" s="111">
        <f>P208</f>
        <v>0.12</v>
      </c>
      <c r="W349" s="34"/>
      <c r="X349" s="99"/>
      <c r="Y349" s="99"/>
      <c r="Z349" s="99"/>
      <c r="AA349" s="99"/>
      <c r="AB349" s="99"/>
      <c r="AC349" s="99"/>
      <c r="AD349" s="99"/>
      <c r="AE349" s="99"/>
      <c r="AF349" s="99"/>
      <c r="AG349" s="99"/>
      <c r="AH349" s="99"/>
      <c r="AI349" s="99"/>
      <c r="AJ349" s="99"/>
      <c r="AK349" s="99"/>
      <c r="AL349" s="99"/>
      <c r="AM349" s="99"/>
      <c r="AN349" s="99"/>
      <c r="AO349" s="99"/>
      <c r="AP349" s="99"/>
      <c r="AQ349" s="99"/>
      <c r="AR349" s="99"/>
      <c r="AS349" s="99"/>
      <c r="AT349" s="99"/>
      <c r="AU349" s="99"/>
      <c r="AV349" s="99"/>
      <c r="AW349" s="99"/>
      <c r="AX349" s="99"/>
      <c r="AY349" s="99"/>
      <c r="AZ349" s="99"/>
      <c r="BA349" s="99"/>
      <c r="BB349" s="99"/>
      <c r="BC349" s="99"/>
      <c r="BD349" s="99"/>
      <c r="BE349" s="99"/>
      <c r="BF349" s="99"/>
      <c r="BG349" s="99"/>
      <c r="BH349" s="99"/>
      <c r="BI349" s="99"/>
      <c r="BJ349" s="99"/>
      <c r="BK349" s="99"/>
      <c r="BL349" s="99"/>
      <c r="BM349" s="99"/>
      <c r="BN349" s="99"/>
      <c r="BO349" s="99"/>
      <c r="BP349" s="99"/>
      <c r="BQ349" s="99"/>
      <c r="BR349" s="99"/>
      <c r="BS349" s="99"/>
      <c r="BT349" s="99"/>
      <c r="BU349" s="99"/>
      <c r="BV349" s="99"/>
      <c r="BW349" s="99"/>
      <c r="BX349" s="99"/>
      <c r="BY349" s="99"/>
      <c r="BZ349" s="99"/>
      <c r="CA349" s="99"/>
      <c r="CB349" s="99"/>
      <c r="CC349" s="99"/>
      <c r="CD349" s="99"/>
      <c r="CE349" s="99"/>
      <c r="CF349" s="99"/>
    </row>
    <row r="350" spans="2:84" x14ac:dyDescent="0.3">
      <c r="B350" s="13">
        <f>ROW()</f>
        <v>350</v>
      </c>
      <c r="H350" s="1" t="str">
        <f t="shared" si="581"/>
        <v>Оценка стоимости бизнеса</v>
      </c>
      <c r="I350" s="1" t="str">
        <f t="shared" si="584"/>
        <v>Параметры расчета капитализации</v>
      </c>
      <c r="J350" s="1" t="s">
        <v>382</v>
      </c>
      <c r="M350" s="53" t="s">
        <v>18</v>
      </c>
      <c r="O350" s="110"/>
      <c r="P350" s="113">
        <f>P46*(1-P47)</f>
        <v>0</v>
      </c>
      <c r="W350" s="34"/>
      <c r="X350" s="99"/>
      <c r="Y350" s="99"/>
      <c r="Z350" s="99"/>
      <c r="AA350" s="99"/>
      <c r="AB350" s="99"/>
      <c r="AC350" s="99"/>
      <c r="AD350" s="99"/>
      <c r="AE350" s="99"/>
      <c r="AF350" s="99"/>
      <c r="AG350" s="99"/>
      <c r="AH350" s="99"/>
      <c r="AI350" s="99"/>
      <c r="AJ350" s="99"/>
      <c r="AK350" s="99"/>
      <c r="AL350" s="99"/>
      <c r="AM350" s="99"/>
      <c r="AN350" s="99"/>
      <c r="AO350" s="99"/>
      <c r="AP350" s="99"/>
      <c r="AQ350" s="99"/>
      <c r="AR350" s="99"/>
      <c r="AS350" s="99"/>
      <c r="AT350" s="99"/>
      <c r="AU350" s="99"/>
      <c r="AV350" s="99"/>
      <c r="AW350" s="99"/>
      <c r="AX350" s="99"/>
      <c r="AY350" s="99"/>
      <c r="AZ350" s="99"/>
      <c r="BA350" s="99"/>
      <c r="BB350" s="99"/>
      <c r="BC350" s="99"/>
      <c r="BD350" s="99"/>
      <c r="BE350" s="99"/>
      <c r="BF350" s="99"/>
      <c r="BG350" s="99"/>
      <c r="BH350" s="99"/>
      <c r="BI350" s="99"/>
      <c r="BJ350" s="99"/>
      <c r="BK350" s="99"/>
      <c r="BL350" s="99"/>
      <c r="BM350" s="99"/>
      <c r="BN350" s="99"/>
      <c r="BO350" s="99"/>
      <c r="BP350" s="99"/>
      <c r="BQ350" s="99"/>
      <c r="BR350" s="99"/>
      <c r="BS350" s="99"/>
      <c r="BT350" s="99"/>
      <c r="BU350" s="99"/>
      <c r="BV350" s="99"/>
      <c r="BW350" s="99"/>
      <c r="BX350" s="99"/>
      <c r="BY350" s="99"/>
      <c r="BZ350" s="99"/>
      <c r="CA350" s="99"/>
      <c r="CB350" s="99"/>
      <c r="CC350" s="99"/>
      <c r="CD350" s="99"/>
      <c r="CE350" s="99"/>
      <c r="CF350" s="99"/>
    </row>
    <row r="351" spans="2:84" x14ac:dyDescent="0.3">
      <c r="B351" s="13">
        <f>ROW()</f>
        <v>351</v>
      </c>
      <c r="H351" s="1" t="str">
        <f t="shared" si="581"/>
        <v>Оценка стоимости бизнеса</v>
      </c>
      <c r="I351" s="1" t="str">
        <f t="shared" si="584"/>
        <v>Параметры расчета капитализации</v>
      </c>
      <c r="J351" s="1" t="s">
        <v>383</v>
      </c>
      <c r="M351" s="53" t="s">
        <v>18</v>
      </c>
      <c r="O351" s="110"/>
      <c r="P351" s="113">
        <f ca="1">U120</f>
        <v>40000000</v>
      </c>
      <c r="W351" s="34"/>
      <c r="X351" s="99"/>
      <c r="Y351" s="99"/>
      <c r="Z351" s="99"/>
      <c r="AA351" s="99"/>
      <c r="AB351" s="99"/>
      <c r="AC351" s="99"/>
      <c r="AD351" s="99"/>
      <c r="AE351" s="99"/>
      <c r="AF351" s="99"/>
      <c r="AG351" s="99"/>
      <c r="AH351" s="99"/>
      <c r="AI351" s="99"/>
      <c r="AJ351" s="99"/>
      <c r="AK351" s="99"/>
      <c r="AL351" s="99"/>
      <c r="AM351" s="99"/>
      <c r="AN351" s="99"/>
      <c r="AO351" s="99"/>
      <c r="AP351" s="99"/>
      <c r="AQ351" s="99"/>
      <c r="AR351" s="99"/>
      <c r="AS351" s="99"/>
      <c r="AT351" s="99"/>
      <c r="AU351" s="99"/>
      <c r="AV351" s="99"/>
      <c r="AW351" s="99"/>
      <c r="AX351" s="99"/>
      <c r="AY351" s="99"/>
      <c r="AZ351" s="99"/>
      <c r="BA351" s="99"/>
      <c r="BB351" s="99"/>
      <c r="BC351" s="99"/>
      <c r="BD351" s="99"/>
      <c r="BE351" s="99"/>
      <c r="BF351" s="99"/>
      <c r="BG351" s="99"/>
      <c r="BH351" s="99"/>
      <c r="BI351" s="99"/>
      <c r="BJ351" s="99"/>
      <c r="BK351" s="99"/>
      <c r="BL351" s="99"/>
      <c r="BM351" s="99"/>
      <c r="BN351" s="99"/>
      <c r="BO351" s="99"/>
      <c r="BP351" s="99"/>
      <c r="BQ351" s="99"/>
      <c r="BR351" s="99"/>
      <c r="BS351" s="99"/>
      <c r="BT351" s="99"/>
      <c r="BU351" s="99"/>
      <c r="BV351" s="99"/>
      <c r="BW351" s="99"/>
      <c r="BX351" s="99"/>
      <c r="BY351" s="99"/>
      <c r="BZ351" s="99"/>
      <c r="CA351" s="99"/>
      <c r="CB351" s="99"/>
      <c r="CC351" s="99"/>
      <c r="CD351" s="99"/>
      <c r="CE351" s="99"/>
      <c r="CF351" s="99"/>
    </row>
    <row r="352" spans="2:84" x14ac:dyDescent="0.3">
      <c r="B352" s="13">
        <f>ROW()</f>
        <v>352</v>
      </c>
      <c r="H352" s="1" t="str">
        <f t="shared" si="581"/>
        <v>Оценка стоимости бизнеса</v>
      </c>
      <c r="I352" s="1" t="str">
        <f t="shared" si="584"/>
        <v>Параметры расчета капитализации</v>
      </c>
      <c r="J352" s="1" t="s">
        <v>387</v>
      </c>
      <c r="M352" s="53" t="s">
        <v>18</v>
      </c>
      <c r="O352" s="110"/>
      <c r="P352" s="113">
        <f ca="1">U122</f>
        <v>0</v>
      </c>
      <c r="W352" s="34"/>
      <c r="X352" s="99"/>
      <c r="Y352" s="99"/>
      <c r="Z352" s="99"/>
      <c r="AA352" s="99"/>
      <c r="AB352" s="99"/>
      <c r="AC352" s="99"/>
      <c r="AD352" s="99"/>
      <c r="AE352" s="99"/>
      <c r="AF352" s="99"/>
      <c r="AG352" s="99"/>
      <c r="AH352" s="99"/>
      <c r="AI352" s="99"/>
      <c r="AJ352" s="99"/>
      <c r="AK352" s="99"/>
      <c r="AL352" s="99"/>
      <c r="AM352" s="99"/>
      <c r="AN352" s="99"/>
      <c r="AO352" s="99"/>
      <c r="AP352" s="99"/>
      <c r="AQ352" s="99"/>
      <c r="AR352" s="99"/>
      <c r="AS352" s="99"/>
      <c r="AT352" s="99"/>
      <c r="AU352" s="99"/>
      <c r="AV352" s="99"/>
      <c r="AW352" s="99"/>
      <c r="AX352" s="99"/>
      <c r="AY352" s="99"/>
      <c r="AZ352" s="99"/>
      <c r="BA352" s="99"/>
      <c r="BB352" s="99"/>
      <c r="BC352" s="99"/>
      <c r="BD352" s="99"/>
      <c r="BE352" s="99"/>
      <c r="BF352" s="99"/>
      <c r="BG352" s="99"/>
      <c r="BH352" s="99"/>
      <c r="BI352" s="99"/>
      <c r="BJ352" s="99"/>
      <c r="BK352" s="99"/>
      <c r="BL352" s="99"/>
      <c r="BM352" s="99"/>
      <c r="BN352" s="99"/>
      <c r="BO352" s="99"/>
      <c r="BP352" s="99"/>
      <c r="BQ352" s="99"/>
      <c r="BR352" s="99"/>
      <c r="BS352" s="99"/>
      <c r="BT352" s="99"/>
      <c r="BU352" s="99"/>
      <c r="BV352" s="99"/>
      <c r="BW352" s="99"/>
      <c r="BX352" s="99"/>
      <c r="BY352" s="99"/>
      <c r="BZ352" s="99"/>
      <c r="CA352" s="99"/>
      <c r="CB352" s="99"/>
      <c r="CC352" s="99"/>
      <c r="CD352" s="99"/>
      <c r="CE352" s="99"/>
      <c r="CF352" s="99"/>
    </row>
    <row r="353" spans="2:84" x14ac:dyDescent="0.3">
      <c r="B353" s="13">
        <f>ROW()</f>
        <v>353</v>
      </c>
      <c r="H353" s="1" t="str">
        <f t="shared" si="581"/>
        <v>Оценка стоимости бизнеса</v>
      </c>
      <c r="I353" s="1" t="str">
        <f t="shared" si="584"/>
        <v>Параметры расчета капитализации</v>
      </c>
      <c r="J353" s="1" t="s">
        <v>384</v>
      </c>
      <c r="M353" s="53" t="s">
        <v>18</v>
      </c>
      <c r="O353" s="110"/>
      <c r="P353" s="113">
        <f ca="1">U138</f>
        <v>0</v>
      </c>
      <c r="W353" s="34"/>
      <c r="X353" s="99"/>
      <c r="Y353" s="99"/>
      <c r="Z353" s="99"/>
      <c r="AA353" s="99"/>
      <c r="AB353" s="99"/>
      <c r="AC353" s="99"/>
      <c r="AD353" s="99"/>
      <c r="AE353" s="99"/>
      <c r="AF353" s="99"/>
      <c r="AG353" s="99"/>
      <c r="AH353" s="99"/>
      <c r="AI353" s="99"/>
      <c r="AJ353" s="99"/>
      <c r="AK353" s="99"/>
      <c r="AL353" s="99"/>
      <c r="AM353" s="99"/>
      <c r="AN353" s="99"/>
      <c r="AO353" s="99"/>
      <c r="AP353" s="99"/>
      <c r="AQ353" s="99"/>
      <c r="AR353" s="99"/>
      <c r="AS353" s="99"/>
      <c r="AT353" s="99"/>
      <c r="AU353" s="99"/>
      <c r="AV353" s="99"/>
      <c r="AW353" s="99"/>
      <c r="AX353" s="99"/>
      <c r="AY353" s="99"/>
      <c r="AZ353" s="99"/>
      <c r="BA353" s="99"/>
      <c r="BB353" s="99"/>
      <c r="BC353" s="99"/>
      <c r="BD353" s="99"/>
      <c r="BE353" s="99"/>
      <c r="BF353" s="99"/>
      <c r="BG353" s="99"/>
      <c r="BH353" s="99"/>
      <c r="BI353" s="99"/>
      <c r="BJ353" s="99"/>
      <c r="BK353" s="99"/>
      <c r="BL353" s="99"/>
      <c r="BM353" s="99"/>
      <c r="BN353" s="99"/>
      <c r="BO353" s="99"/>
      <c r="BP353" s="99"/>
      <c r="BQ353" s="99"/>
      <c r="BR353" s="99"/>
      <c r="BS353" s="99"/>
      <c r="BT353" s="99"/>
      <c r="BU353" s="99"/>
      <c r="BV353" s="99"/>
      <c r="BW353" s="99"/>
      <c r="BX353" s="99"/>
      <c r="BY353" s="99"/>
      <c r="BZ353" s="99"/>
      <c r="CA353" s="99"/>
      <c r="CB353" s="99"/>
      <c r="CC353" s="99"/>
      <c r="CD353" s="99"/>
      <c r="CE353" s="99"/>
      <c r="CF353" s="99"/>
    </row>
    <row r="354" spans="2:84" x14ac:dyDescent="0.3">
      <c r="B354" s="13">
        <f>ROW()</f>
        <v>354</v>
      </c>
      <c r="H354" s="1" t="str">
        <f t="shared" si="581"/>
        <v>Оценка стоимости бизнеса</v>
      </c>
      <c r="I354" s="1" t="str">
        <f t="shared" si="584"/>
        <v>Параметры расчета капитализации</v>
      </c>
      <c r="J354" s="1" t="s">
        <v>455</v>
      </c>
      <c r="M354" s="53" t="s">
        <v>18</v>
      </c>
      <c r="O354" s="110"/>
      <c r="P354" s="113">
        <f ca="1">U161</f>
        <v>0</v>
      </c>
      <c r="W354" s="34"/>
      <c r="X354" s="99"/>
      <c r="Y354" s="99"/>
      <c r="Z354" s="99"/>
      <c r="AA354" s="99"/>
      <c r="AB354" s="99"/>
      <c r="AC354" s="99"/>
      <c r="AD354" s="99"/>
      <c r="AE354" s="99"/>
      <c r="AF354" s="99"/>
      <c r="AG354" s="99"/>
      <c r="AH354" s="99"/>
      <c r="AI354" s="99"/>
      <c r="AJ354" s="99"/>
      <c r="AK354" s="99"/>
      <c r="AL354" s="99"/>
      <c r="AM354" s="99"/>
      <c r="AN354" s="99"/>
      <c r="AO354" s="99"/>
      <c r="AP354" s="99"/>
      <c r="AQ354" s="99"/>
      <c r="AR354" s="99"/>
      <c r="AS354" s="99"/>
      <c r="AT354" s="99"/>
      <c r="AU354" s="99"/>
      <c r="AV354" s="99"/>
      <c r="AW354" s="99"/>
      <c r="AX354" s="99"/>
      <c r="AY354" s="99"/>
      <c r="AZ354" s="99"/>
      <c r="BA354" s="99"/>
      <c r="BB354" s="99"/>
      <c r="BC354" s="99"/>
      <c r="BD354" s="99"/>
      <c r="BE354" s="99"/>
      <c r="BF354" s="99"/>
      <c r="BG354" s="99"/>
      <c r="BH354" s="99"/>
      <c r="BI354" s="99"/>
      <c r="BJ354" s="99"/>
      <c r="BK354" s="99"/>
      <c r="BL354" s="99"/>
      <c r="BM354" s="99"/>
      <c r="BN354" s="99"/>
      <c r="BO354" s="99"/>
      <c r="BP354" s="99"/>
      <c r="BQ354" s="99"/>
      <c r="BR354" s="99"/>
      <c r="BS354" s="99"/>
      <c r="BT354" s="99"/>
      <c r="BU354" s="99"/>
      <c r="BV354" s="99"/>
      <c r="BW354" s="99"/>
      <c r="BX354" s="99"/>
      <c r="BY354" s="99"/>
      <c r="BZ354" s="99"/>
      <c r="CA354" s="99"/>
      <c r="CB354" s="99"/>
      <c r="CC354" s="99"/>
      <c r="CD354" s="99"/>
      <c r="CE354" s="99"/>
      <c r="CF354" s="99"/>
    </row>
    <row r="355" spans="2:84" x14ac:dyDescent="0.3">
      <c r="B355" s="13">
        <f>ROW()</f>
        <v>355</v>
      </c>
      <c r="H355" s="1" t="str">
        <f t="shared" si="581"/>
        <v>Оценка стоимости бизнеса</v>
      </c>
      <c r="I355" s="1" t="str">
        <f t="shared" si="584"/>
        <v>Параметры расчета капитализации</v>
      </c>
      <c r="J355" s="1" t="s">
        <v>385</v>
      </c>
      <c r="M355" s="53" t="s">
        <v>18</v>
      </c>
      <c r="O355" s="110"/>
      <c r="P355" s="113">
        <f ca="1">-U203</f>
        <v>16235813.445053734</v>
      </c>
      <c r="W355" s="34"/>
      <c r="X355" s="99"/>
      <c r="Y355" s="99"/>
      <c r="Z355" s="99"/>
      <c r="AA355" s="99"/>
      <c r="AB355" s="99"/>
      <c r="AC355" s="99"/>
      <c r="AD355" s="99"/>
      <c r="AE355" s="99"/>
      <c r="AF355" s="99"/>
      <c r="AG355" s="99"/>
      <c r="AH355" s="99"/>
      <c r="AI355" s="99"/>
      <c r="AJ355" s="99"/>
      <c r="AK355" s="99"/>
      <c r="AL355" s="99"/>
      <c r="AM355" s="99"/>
      <c r="AN355" s="99"/>
      <c r="AO355" s="99"/>
      <c r="AP355" s="99"/>
      <c r="AQ355" s="99"/>
      <c r="AR355" s="99"/>
      <c r="AS355" s="99"/>
      <c r="AT355" s="99"/>
      <c r="AU355" s="99"/>
      <c r="AV355" s="99"/>
      <c r="AW355" s="99"/>
      <c r="AX355" s="99"/>
      <c r="AY355" s="99"/>
      <c r="AZ355" s="99"/>
      <c r="BA355" s="99"/>
      <c r="BB355" s="99"/>
      <c r="BC355" s="99"/>
      <c r="BD355" s="99"/>
      <c r="BE355" s="99"/>
      <c r="BF355" s="99"/>
      <c r="BG355" s="99"/>
      <c r="BH355" s="99"/>
      <c r="BI355" s="99"/>
      <c r="BJ355" s="99"/>
      <c r="BK355" s="99"/>
      <c r="BL355" s="99"/>
      <c r="BM355" s="99"/>
      <c r="BN355" s="99"/>
      <c r="BO355" s="99"/>
      <c r="BP355" s="99"/>
      <c r="BQ355" s="99"/>
      <c r="BR355" s="99"/>
      <c r="BS355" s="99"/>
      <c r="BT355" s="99"/>
      <c r="BU355" s="99"/>
      <c r="BV355" s="99"/>
      <c r="BW355" s="99"/>
      <c r="BX355" s="99"/>
      <c r="BY355" s="99"/>
      <c r="BZ355" s="99"/>
      <c r="CA355" s="99"/>
      <c r="CB355" s="99"/>
      <c r="CC355" s="99"/>
      <c r="CD355" s="99"/>
      <c r="CE355" s="99"/>
      <c r="CF355" s="99"/>
    </row>
    <row r="359" spans="2:84" x14ac:dyDescent="0.3">
      <c r="B359" s="13">
        <f>ROW()</f>
        <v>359</v>
      </c>
      <c r="G359" s="117"/>
      <c r="H359" s="1" t="s">
        <v>395</v>
      </c>
    </row>
    <row r="361" spans="2:84" x14ac:dyDescent="0.3">
      <c r="B361" s="13">
        <f>ROW()</f>
        <v>361</v>
      </c>
      <c r="H361" s="1" t="s">
        <v>305</v>
      </c>
      <c r="M361" s="53" t="s">
        <v>18</v>
      </c>
      <c r="P361" s="72" t="str">
        <f>Lists!$AI$11</f>
        <v>CF</v>
      </c>
      <c r="U361" s="5">
        <f ca="1">SUM(INDIRECT(ADDRESS($B361,$X$2)&amp;":"&amp;ADDRESS($B361,$X$2-1+$P$8)))</f>
        <v>0</v>
      </c>
      <c r="X361" s="5">
        <f t="shared" ref="X361:BC361" ca="1" si="585">IF(X$4="",0,-X138+X304)</f>
        <v>0</v>
      </c>
      <c r="Y361" s="5">
        <f t="shared" ca="1" si="585"/>
        <v>0</v>
      </c>
      <c r="Z361" s="5">
        <f t="shared" ca="1" si="585"/>
        <v>0</v>
      </c>
      <c r="AA361" s="5">
        <f t="shared" ca="1" si="585"/>
        <v>0</v>
      </c>
      <c r="AB361" s="5">
        <f t="shared" ca="1" si="585"/>
        <v>0</v>
      </c>
      <c r="AC361" s="5">
        <f t="shared" ca="1" si="585"/>
        <v>0</v>
      </c>
      <c r="AD361" s="5">
        <f t="shared" ca="1" si="585"/>
        <v>0</v>
      </c>
      <c r="AE361" s="5">
        <f t="shared" ca="1" si="585"/>
        <v>0</v>
      </c>
      <c r="AF361" s="5">
        <f t="shared" ca="1" si="585"/>
        <v>0</v>
      </c>
      <c r="AG361" s="5">
        <f t="shared" ca="1" si="585"/>
        <v>0</v>
      </c>
      <c r="AH361" s="5">
        <f t="shared" ca="1" si="585"/>
        <v>0</v>
      </c>
      <c r="AI361" s="5">
        <f t="shared" ca="1" si="585"/>
        <v>0</v>
      </c>
      <c r="AJ361" s="5">
        <f t="shared" ca="1" si="585"/>
        <v>0</v>
      </c>
      <c r="AK361" s="5">
        <f t="shared" ca="1" si="585"/>
        <v>0</v>
      </c>
      <c r="AL361" s="5">
        <f t="shared" ca="1" si="585"/>
        <v>0</v>
      </c>
      <c r="AM361" s="5">
        <f t="shared" ca="1" si="585"/>
        <v>0</v>
      </c>
      <c r="AN361" s="5">
        <f t="shared" ca="1" si="585"/>
        <v>0</v>
      </c>
      <c r="AO361" s="5">
        <f t="shared" ca="1" si="585"/>
        <v>0</v>
      </c>
      <c r="AP361" s="5">
        <f t="shared" ca="1" si="585"/>
        <v>0</v>
      </c>
      <c r="AQ361" s="5">
        <f t="shared" ca="1" si="585"/>
        <v>0</v>
      </c>
      <c r="AR361" s="5">
        <f t="shared" ca="1" si="585"/>
        <v>0</v>
      </c>
      <c r="AS361" s="5">
        <f t="shared" ca="1" si="585"/>
        <v>0</v>
      </c>
      <c r="AT361" s="5">
        <f t="shared" ca="1" si="585"/>
        <v>0</v>
      </c>
      <c r="AU361" s="5">
        <f t="shared" ca="1" si="585"/>
        <v>0</v>
      </c>
      <c r="AV361" s="5">
        <f t="shared" ca="1" si="585"/>
        <v>0</v>
      </c>
      <c r="AW361" s="5">
        <f t="shared" ca="1" si="585"/>
        <v>0</v>
      </c>
      <c r="AX361" s="5">
        <f t="shared" ca="1" si="585"/>
        <v>0</v>
      </c>
      <c r="AY361" s="5">
        <f t="shared" ca="1" si="585"/>
        <v>0</v>
      </c>
      <c r="AZ361" s="5">
        <f t="shared" ca="1" si="585"/>
        <v>0</v>
      </c>
      <c r="BA361" s="5">
        <f t="shared" ca="1" si="585"/>
        <v>0</v>
      </c>
      <c r="BB361" s="5">
        <f t="shared" ca="1" si="585"/>
        <v>0</v>
      </c>
      <c r="BC361" s="5">
        <f t="shared" ca="1" si="585"/>
        <v>0</v>
      </c>
      <c r="BD361" s="5">
        <f t="shared" ref="BD361:CF361" ca="1" si="586">IF(BD$4="",0,-BD138+BD304)</f>
        <v>0</v>
      </c>
      <c r="BE361" s="5">
        <f t="shared" ca="1" si="586"/>
        <v>0</v>
      </c>
      <c r="BF361" s="5">
        <f t="shared" ca="1" si="586"/>
        <v>0</v>
      </c>
      <c r="BG361" s="5">
        <f t="shared" ca="1" si="586"/>
        <v>0</v>
      </c>
      <c r="BH361" s="5">
        <f t="shared" ca="1" si="586"/>
        <v>0</v>
      </c>
      <c r="BI361" s="5">
        <f t="shared" ca="1" si="586"/>
        <v>0</v>
      </c>
      <c r="BJ361" s="5">
        <f t="shared" ca="1" si="586"/>
        <v>0</v>
      </c>
      <c r="BK361" s="5">
        <f t="shared" ca="1" si="586"/>
        <v>0</v>
      </c>
      <c r="BL361" s="5">
        <f t="shared" ca="1" si="586"/>
        <v>0</v>
      </c>
      <c r="BM361" s="5">
        <f t="shared" ca="1" si="586"/>
        <v>0</v>
      </c>
      <c r="BN361" s="5">
        <f t="shared" ca="1" si="586"/>
        <v>0</v>
      </c>
      <c r="BO361" s="5">
        <f t="shared" ca="1" si="586"/>
        <v>0</v>
      </c>
      <c r="BP361" s="5">
        <f t="shared" ca="1" si="586"/>
        <v>0</v>
      </c>
      <c r="BQ361" s="5">
        <f t="shared" ca="1" si="586"/>
        <v>0</v>
      </c>
      <c r="BR361" s="5">
        <f t="shared" ca="1" si="586"/>
        <v>0</v>
      </c>
      <c r="BS361" s="5">
        <f t="shared" ca="1" si="586"/>
        <v>0</v>
      </c>
      <c r="BT361" s="5">
        <f t="shared" ca="1" si="586"/>
        <v>0</v>
      </c>
      <c r="BU361" s="5">
        <f t="shared" ca="1" si="586"/>
        <v>0</v>
      </c>
      <c r="BV361" s="5">
        <f t="shared" ca="1" si="586"/>
        <v>0</v>
      </c>
      <c r="BW361" s="5">
        <f t="shared" ca="1" si="586"/>
        <v>0</v>
      </c>
      <c r="BX361" s="5">
        <f t="shared" ca="1" si="586"/>
        <v>0</v>
      </c>
      <c r="BY361" s="5">
        <f t="shared" ca="1" si="586"/>
        <v>0</v>
      </c>
      <c r="BZ361" s="5">
        <f t="shared" ca="1" si="586"/>
        <v>0</v>
      </c>
      <c r="CA361" s="5">
        <f t="shared" ca="1" si="586"/>
        <v>0</v>
      </c>
      <c r="CB361" s="5">
        <f t="shared" ca="1" si="586"/>
        <v>0</v>
      </c>
      <c r="CC361" s="5">
        <f t="shared" ca="1" si="586"/>
        <v>0</v>
      </c>
      <c r="CD361" s="5">
        <f t="shared" ca="1" si="586"/>
        <v>0</v>
      </c>
      <c r="CE361" s="5">
        <f t="shared" ca="1" si="586"/>
        <v>0</v>
      </c>
      <c r="CF361" s="5">
        <f t="shared" ca="1" si="586"/>
        <v>0</v>
      </c>
    </row>
    <row r="362" spans="2:84" x14ac:dyDescent="0.3">
      <c r="X362" s="109"/>
    </row>
    <row r="363" spans="2:84" x14ac:dyDescent="0.3">
      <c r="B363" s="13">
        <f>ROW()</f>
        <v>363</v>
      </c>
      <c r="H363" s="1" t="s">
        <v>302</v>
      </c>
      <c r="M363" s="53" t="s">
        <v>18</v>
      </c>
      <c r="P363" s="72"/>
      <c r="U363" s="5">
        <f ca="1">INDIRECT(ADDRESS($B363,$X$2-1+$P$8))</f>
        <v>0</v>
      </c>
      <c r="X363" s="5">
        <f ca="1">IF(X$4="",0,SUM($W361:X361))</f>
        <v>0</v>
      </c>
      <c r="Y363" s="5">
        <f ca="1">IF(Y$4="",0,SUM($W361:Y361))</f>
        <v>0</v>
      </c>
      <c r="Z363" s="5">
        <f ca="1">IF(Z$4="",0,SUM($W361:Z361))</f>
        <v>0</v>
      </c>
      <c r="AA363" s="5">
        <f ca="1">IF(AA$4="",0,SUM($W361:AA361))</f>
        <v>0</v>
      </c>
      <c r="AB363" s="5">
        <f ca="1">IF(AB$4="",0,SUM($W361:AB361))</f>
        <v>0</v>
      </c>
      <c r="AC363" s="5">
        <f ca="1">IF(AC$4="",0,SUM($W361:AC361))</f>
        <v>0</v>
      </c>
      <c r="AD363" s="5">
        <f ca="1">IF(AD$4="",0,SUM($W361:AD361))</f>
        <v>0</v>
      </c>
      <c r="AE363" s="5">
        <f ca="1">IF(AE$4="",0,SUM($W361:AE361))</f>
        <v>0</v>
      </c>
      <c r="AF363" s="5">
        <f ca="1">IF(AF$4="",0,SUM($W361:AF361))</f>
        <v>0</v>
      </c>
      <c r="AG363" s="5">
        <f ca="1">IF(AG$4="",0,SUM($W361:AG361))</f>
        <v>0</v>
      </c>
      <c r="AH363" s="5">
        <f ca="1">IF(AH$4="",0,SUM($W361:AH361))</f>
        <v>0</v>
      </c>
      <c r="AI363" s="5">
        <f ca="1">IF(AI$4="",0,SUM($W361:AI361))</f>
        <v>0</v>
      </c>
      <c r="AJ363" s="5">
        <f ca="1">IF(AJ$4="",0,SUM($W361:AJ361))</f>
        <v>0</v>
      </c>
      <c r="AK363" s="5">
        <f ca="1">IF(AK$4="",0,SUM($W361:AK361))</f>
        <v>0</v>
      </c>
      <c r="AL363" s="5">
        <f ca="1">IF(AL$4="",0,SUM($W361:AL361))</f>
        <v>0</v>
      </c>
      <c r="AM363" s="5">
        <f ca="1">IF(AM$4="",0,SUM($W361:AM361))</f>
        <v>0</v>
      </c>
      <c r="AN363" s="5">
        <f ca="1">IF(AN$4="",0,SUM($W361:AN361))</f>
        <v>0</v>
      </c>
      <c r="AO363" s="5">
        <f ca="1">IF(AO$4="",0,SUM($W361:AO361))</f>
        <v>0</v>
      </c>
      <c r="AP363" s="5">
        <f ca="1">IF(AP$4="",0,SUM($W361:AP361))</f>
        <v>0</v>
      </c>
      <c r="AQ363" s="5">
        <f ca="1">IF(AQ$4="",0,SUM($W361:AQ361))</f>
        <v>0</v>
      </c>
      <c r="AR363" s="5">
        <f ca="1">IF(AR$4="",0,SUM($W361:AR361))</f>
        <v>0</v>
      </c>
      <c r="AS363" s="5">
        <f ca="1">IF(AS$4="",0,SUM($W361:AS361))</f>
        <v>0</v>
      </c>
      <c r="AT363" s="5">
        <f ca="1">IF(AT$4="",0,SUM($W361:AT361))</f>
        <v>0</v>
      </c>
      <c r="AU363" s="5">
        <f ca="1">IF(AU$4="",0,SUM($W361:AU361))</f>
        <v>0</v>
      </c>
      <c r="AV363" s="5">
        <f ca="1">IF(AV$4="",0,SUM($W361:AV361))</f>
        <v>0</v>
      </c>
      <c r="AW363" s="5">
        <f ca="1">IF(AW$4="",0,SUM($W361:AW361))</f>
        <v>0</v>
      </c>
      <c r="AX363" s="5">
        <f ca="1">IF(AX$4="",0,SUM($W361:AX361))</f>
        <v>0</v>
      </c>
      <c r="AY363" s="5">
        <f ca="1">IF(AY$4="",0,SUM($W361:AY361))</f>
        <v>0</v>
      </c>
      <c r="AZ363" s="5">
        <f ca="1">IF(AZ$4="",0,SUM($W361:AZ361))</f>
        <v>0</v>
      </c>
      <c r="BA363" s="5">
        <f ca="1">IF(BA$4="",0,SUM($W361:BA361))</f>
        <v>0</v>
      </c>
      <c r="BB363" s="5">
        <f ca="1">IF(BB$4="",0,SUM($W361:BB361))</f>
        <v>0</v>
      </c>
      <c r="BC363" s="5">
        <f ca="1">IF(BC$4="",0,SUM($W361:BC361))</f>
        <v>0</v>
      </c>
      <c r="BD363" s="5">
        <f ca="1">IF(BD$4="",0,SUM($W361:BD361))</f>
        <v>0</v>
      </c>
      <c r="BE363" s="5">
        <f ca="1">IF(BE$4="",0,SUM($W361:BE361))</f>
        <v>0</v>
      </c>
      <c r="BF363" s="5">
        <f ca="1">IF(BF$4="",0,SUM($W361:BF361))</f>
        <v>0</v>
      </c>
      <c r="BG363" s="5">
        <f ca="1">IF(BG$4="",0,SUM($W361:BG361))</f>
        <v>0</v>
      </c>
      <c r="BH363" s="5">
        <f ca="1">IF(BH$4="",0,SUM($W361:BH361))</f>
        <v>0</v>
      </c>
      <c r="BI363" s="5">
        <f ca="1">IF(BI$4="",0,SUM($W361:BI361))</f>
        <v>0</v>
      </c>
      <c r="BJ363" s="5">
        <f ca="1">IF(BJ$4="",0,SUM($W361:BJ361))</f>
        <v>0</v>
      </c>
      <c r="BK363" s="5">
        <f ca="1">IF(BK$4="",0,SUM($W361:BK361))</f>
        <v>0</v>
      </c>
      <c r="BL363" s="5">
        <f ca="1">IF(BL$4="",0,SUM($W361:BL361))</f>
        <v>0</v>
      </c>
      <c r="BM363" s="5">
        <f ca="1">IF(BM$4="",0,SUM($W361:BM361))</f>
        <v>0</v>
      </c>
      <c r="BN363" s="5">
        <f ca="1">IF(BN$4="",0,SUM($W361:BN361))</f>
        <v>0</v>
      </c>
      <c r="BO363" s="5">
        <f ca="1">IF(BO$4="",0,SUM($W361:BO361))</f>
        <v>0</v>
      </c>
      <c r="BP363" s="5">
        <f ca="1">IF(BP$4="",0,SUM($W361:BP361))</f>
        <v>0</v>
      </c>
      <c r="BQ363" s="5">
        <f ca="1">IF(BQ$4="",0,SUM($W361:BQ361))</f>
        <v>0</v>
      </c>
      <c r="BR363" s="5">
        <f ca="1">IF(BR$4="",0,SUM($W361:BR361))</f>
        <v>0</v>
      </c>
      <c r="BS363" s="5">
        <f ca="1">IF(BS$4="",0,SUM($W361:BS361))</f>
        <v>0</v>
      </c>
      <c r="BT363" s="5">
        <f ca="1">IF(BT$4="",0,SUM($W361:BT361))</f>
        <v>0</v>
      </c>
      <c r="BU363" s="5">
        <f ca="1">IF(BU$4="",0,SUM($W361:BU361))</f>
        <v>0</v>
      </c>
      <c r="BV363" s="5">
        <f ca="1">IF(BV$4="",0,SUM($W361:BV361))</f>
        <v>0</v>
      </c>
      <c r="BW363" s="5">
        <f ca="1">IF(BW$4="",0,SUM($W361:BW361))</f>
        <v>0</v>
      </c>
      <c r="BX363" s="5">
        <f ca="1">IF(BX$4="",0,SUM($W361:BX361))</f>
        <v>0</v>
      </c>
      <c r="BY363" s="5">
        <f ca="1">IF(BY$4="",0,SUM($W361:BY361))</f>
        <v>0</v>
      </c>
      <c r="BZ363" s="5">
        <f ca="1">IF(BZ$4="",0,SUM($W361:BZ361))</f>
        <v>0</v>
      </c>
      <c r="CA363" s="5">
        <f ca="1">IF(CA$4="",0,SUM($W361:CA361))</f>
        <v>0</v>
      </c>
      <c r="CB363" s="5">
        <f ca="1">IF(CB$4="",0,SUM($W361:CB361))</f>
        <v>0</v>
      </c>
      <c r="CC363" s="5">
        <f ca="1">IF(CC$4="",0,SUM($W361:CC361))</f>
        <v>0</v>
      </c>
      <c r="CD363" s="5">
        <f ca="1">IF(CD$4="",0,SUM($W361:CD361))</f>
        <v>0</v>
      </c>
      <c r="CE363" s="5">
        <f ca="1">IF(CE$4="",0,SUM($W361:CE361))</f>
        <v>0</v>
      </c>
      <c r="CF363" s="5">
        <f ca="1">IF(CF$4="",0,SUM($W361:CF361))</f>
        <v>0</v>
      </c>
    </row>
    <row r="364" spans="2:84" x14ac:dyDescent="0.3">
      <c r="B364" s="13">
        <f>ROW()</f>
        <v>364</v>
      </c>
      <c r="H364" s="1" t="str">
        <f>H363</f>
        <v>Финпоток нарастающим итогом</v>
      </c>
      <c r="I364" s="1" t="s">
        <v>248</v>
      </c>
      <c r="U364" s="5">
        <f ca="1">SUM(INDIRECT(ADDRESS($B364,$X$2)&amp;":"&amp;ADDRESS($B364,$X$2-1+$P$8)))</f>
        <v>1</v>
      </c>
      <c r="X364" s="5">
        <f ca="1">IF(X$4="",0,IF(AND(W363&lt;=0,MIN(X363:$ZZ363)&gt;=0,SUM($W364:W364)=0),1,0))</f>
        <v>1</v>
      </c>
      <c r="Y364" s="5">
        <f ca="1">IF(Y$4="",0,IF(AND(X363&lt;=0,MIN(Y363:$ZZ363)&gt;=0,SUM($W364:X364)=0),1,0))</f>
        <v>0</v>
      </c>
      <c r="Z364" s="5">
        <f ca="1">IF(Z$4="",0,IF(AND(Y363&lt;=0,MIN(Z363:$ZZ363)&gt;=0,SUM($W364:Y364)=0),1,0))</f>
        <v>0</v>
      </c>
      <c r="AA364" s="5">
        <f ca="1">IF(AA$4="",0,IF(AND(Z363&lt;=0,MIN(AA363:$ZZ363)&gt;=0,SUM($W364:Z364)=0),1,0))</f>
        <v>0</v>
      </c>
      <c r="AB364" s="5">
        <f ca="1">IF(AB$4="",0,IF(AND(AA363&lt;=0,MIN(AB363:$ZZ363)&gt;=0,SUM($W364:AA364)=0),1,0))</f>
        <v>0</v>
      </c>
      <c r="AC364" s="5">
        <f ca="1">IF(AC$4="",0,IF(AND(AB363&lt;=0,MIN(AC363:$ZZ363)&gt;=0,SUM($W364:AB364)=0),1,0))</f>
        <v>0</v>
      </c>
      <c r="AD364" s="5">
        <f ca="1">IF(AD$4="",0,IF(AND(AC363&lt;=0,MIN(AD363:$ZZ363)&gt;=0,SUM($W364:AC364)=0),1,0))</f>
        <v>0</v>
      </c>
      <c r="AE364" s="5">
        <f ca="1">IF(AE$4="",0,IF(AND(AD363&lt;=0,MIN(AE363:$ZZ363)&gt;=0,SUM($W364:AD364)=0),1,0))</f>
        <v>0</v>
      </c>
      <c r="AF364" s="5">
        <f ca="1">IF(AF$4="",0,IF(AND(AE363&lt;=0,MIN(AF363:$ZZ363)&gt;=0,SUM($W364:AE364)=0),1,0))</f>
        <v>0</v>
      </c>
      <c r="AG364" s="5">
        <f ca="1">IF(AG$4="",0,IF(AND(AF363&lt;=0,MIN(AG363:$ZZ363)&gt;=0,SUM($W364:AF364)=0),1,0))</f>
        <v>0</v>
      </c>
      <c r="AH364" s="5">
        <f ca="1">IF(AH$4="",0,IF(AND(AG363&lt;=0,MIN(AH363:$ZZ363)&gt;=0,SUM($W364:AG364)=0),1,0))</f>
        <v>0</v>
      </c>
      <c r="AI364" s="5">
        <f ca="1">IF(AI$4="",0,IF(AND(AH363&lt;=0,MIN(AI363:$ZZ363)&gt;=0,SUM($W364:AH364)=0),1,0))</f>
        <v>0</v>
      </c>
      <c r="AJ364" s="5">
        <f ca="1">IF(AJ$4="",0,IF(AND(AI363&lt;=0,MIN(AJ363:$ZZ363)&gt;=0,SUM($W364:AI364)=0),1,0))</f>
        <v>0</v>
      </c>
      <c r="AK364" s="5">
        <f ca="1">IF(AK$4="",0,IF(AND(AJ363&lt;=0,MIN(AK363:$ZZ363)&gt;=0,SUM($W364:AJ364)=0),1,0))</f>
        <v>0</v>
      </c>
      <c r="AL364" s="5">
        <f ca="1">IF(AL$4="",0,IF(AND(AK363&lt;=0,MIN(AL363:$ZZ363)&gt;=0,SUM($W364:AK364)=0),1,0))</f>
        <v>0</v>
      </c>
      <c r="AM364" s="5">
        <f ca="1">IF(AM$4="",0,IF(AND(AL363&lt;=0,MIN(AM363:$ZZ363)&gt;=0,SUM($W364:AL364)=0),1,0))</f>
        <v>0</v>
      </c>
      <c r="AN364" s="5">
        <f ca="1">IF(AN$4="",0,IF(AND(AM363&lt;=0,MIN(AN363:$ZZ363)&gt;=0,SUM($W364:AM364)=0),1,0))</f>
        <v>0</v>
      </c>
      <c r="AO364" s="5">
        <f ca="1">IF(AO$4="",0,IF(AND(AN363&lt;=0,MIN(AO363:$ZZ363)&gt;=0,SUM($W364:AN364)=0),1,0))</f>
        <v>0</v>
      </c>
      <c r="AP364" s="5">
        <f ca="1">IF(AP$4="",0,IF(AND(AO363&lt;=0,MIN(AP363:$ZZ363)&gt;=0,SUM($W364:AO364)=0),1,0))</f>
        <v>0</v>
      </c>
      <c r="AQ364" s="5">
        <f ca="1">IF(AQ$4="",0,IF(AND(AP363&lt;=0,MIN(AQ363:$ZZ363)&gt;=0,SUM($W364:AP364)=0),1,0))</f>
        <v>0</v>
      </c>
      <c r="AR364" s="5">
        <f ca="1">IF(AR$4="",0,IF(AND(AQ363&lt;=0,MIN(AR363:$ZZ363)&gt;=0,SUM($W364:AQ364)=0),1,0))</f>
        <v>0</v>
      </c>
      <c r="AS364" s="5">
        <f ca="1">IF(AS$4="",0,IF(AND(AR363&lt;=0,MIN(AS363:$ZZ363)&gt;=0,SUM($W364:AR364)=0),1,0))</f>
        <v>0</v>
      </c>
      <c r="AT364" s="5">
        <f ca="1">IF(AT$4="",0,IF(AND(AS363&lt;=0,MIN(AT363:$ZZ363)&gt;=0,SUM($W364:AS364)=0),1,0))</f>
        <v>0</v>
      </c>
      <c r="AU364" s="5">
        <f ca="1">IF(AU$4="",0,IF(AND(AT363&lt;=0,MIN(AU363:$ZZ363)&gt;=0,SUM($W364:AT364)=0),1,0))</f>
        <v>0</v>
      </c>
      <c r="AV364" s="5">
        <f ca="1">IF(AV$4="",0,IF(AND(AU363&lt;=0,MIN(AV363:$ZZ363)&gt;=0,SUM($W364:AU364)=0),1,0))</f>
        <v>0</v>
      </c>
      <c r="AW364" s="5">
        <f ca="1">IF(AW$4="",0,IF(AND(AV363&lt;=0,MIN(AW363:$ZZ363)&gt;=0,SUM($W364:AV364)=0),1,0))</f>
        <v>0</v>
      </c>
      <c r="AX364" s="5">
        <f ca="1">IF(AX$4="",0,IF(AND(AW363&lt;=0,MIN(AX363:$ZZ363)&gt;=0,SUM($W364:AW364)=0),1,0))</f>
        <v>0</v>
      </c>
      <c r="AY364" s="5">
        <f ca="1">IF(AY$4="",0,IF(AND(AX363&lt;=0,MIN(AY363:$ZZ363)&gt;=0,SUM($W364:AX364)=0),1,0))</f>
        <v>0</v>
      </c>
      <c r="AZ364" s="5">
        <f ca="1">IF(AZ$4="",0,IF(AND(AY363&lt;=0,MIN(AZ363:$ZZ363)&gt;=0,SUM($W364:AY364)=0),1,0))</f>
        <v>0</v>
      </c>
      <c r="BA364" s="5">
        <f ca="1">IF(BA$4="",0,IF(AND(AZ363&lt;=0,MIN(BA363:$ZZ363)&gt;=0,SUM($W364:AZ364)=0),1,0))</f>
        <v>0</v>
      </c>
      <c r="BB364" s="5">
        <f ca="1">IF(BB$4="",0,IF(AND(BA363&lt;=0,MIN(BB363:$ZZ363)&gt;=0,SUM($W364:BA364)=0),1,0))</f>
        <v>0</v>
      </c>
      <c r="BC364" s="5">
        <f ca="1">IF(BC$4="",0,IF(AND(BB363&lt;=0,MIN(BC363:$ZZ363)&gt;=0,SUM($W364:BB364)=0),1,0))</f>
        <v>0</v>
      </c>
      <c r="BD364" s="5">
        <f ca="1">IF(BD$4="",0,IF(AND(BC363&lt;=0,MIN(BD363:$ZZ363)&gt;=0,SUM($W364:BC364)=0),1,0))</f>
        <v>0</v>
      </c>
      <c r="BE364" s="5">
        <f ca="1">IF(BE$4="",0,IF(AND(BD363&lt;=0,MIN(BE363:$ZZ363)&gt;=0,SUM($W364:BD364)=0),1,0))</f>
        <v>0</v>
      </c>
      <c r="BF364" s="5">
        <f ca="1">IF(BF$4="",0,IF(AND(BE363&lt;=0,MIN(BF363:$ZZ363)&gt;=0,SUM($W364:BE364)=0),1,0))</f>
        <v>0</v>
      </c>
      <c r="BG364" s="5">
        <f ca="1">IF(BG$4="",0,IF(AND(BF363&lt;=0,MIN(BG363:$ZZ363)&gt;=0,SUM($W364:BF364)=0),1,0))</f>
        <v>0</v>
      </c>
      <c r="BH364" s="5">
        <f ca="1">IF(BH$4="",0,IF(AND(BG363&lt;=0,MIN(BH363:$ZZ363)&gt;=0,SUM($W364:BG364)=0),1,0))</f>
        <v>0</v>
      </c>
      <c r="BI364" s="5">
        <f ca="1">IF(BI$4="",0,IF(AND(BH363&lt;=0,MIN(BI363:$ZZ363)&gt;=0,SUM($W364:BH364)=0),1,0))</f>
        <v>0</v>
      </c>
      <c r="BJ364" s="5">
        <f ca="1">IF(BJ$4="",0,IF(AND(BI363&lt;=0,MIN(BJ363:$ZZ363)&gt;=0,SUM($W364:BI364)=0),1,0))</f>
        <v>0</v>
      </c>
      <c r="BK364" s="5">
        <f ca="1">IF(BK$4="",0,IF(AND(BJ363&lt;=0,MIN(BK363:$ZZ363)&gt;=0,SUM($W364:BJ364)=0),1,0))</f>
        <v>0</v>
      </c>
      <c r="BL364" s="5">
        <f ca="1">IF(BL$4="",0,IF(AND(BK363&lt;=0,MIN(BL363:$ZZ363)&gt;=0,SUM($W364:BK364)=0),1,0))</f>
        <v>0</v>
      </c>
      <c r="BM364" s="5">
        <f ca="1">IF(BM$4="",0,IF(AND(BL363&lt;=0,MIN(BM363:$ZZ363)&gt;=0,SUM($W364:BL364)=0),1,0))</f>
        <v>0</v>
      </c>
      <c r="BN364" s="5">
        <f ca="1">IF(BN$4="",0,IF(AND(BM363&lt;=0,MIN(BN363:$ZZ363)&gt;=0,SUM($W364:BM364)=0),1,0))</f>
        <v>0</v>
      </c>
      <c r="BO364" s="5">
        <f ca="1">IF(BO$4="",0,IF(AND(BN363&lt;=0,MIN(BO363:$ZZ363)&gt;=0,SUM($W364:BN364)=0),1,0))</f>
        <v>0</v>
      </c>
      <c r="BP364" s="5">
        <f ca="1">IF(BP$4="",0,IF(AND(BO363&lt;=0,MIN(BP363:$ZZ363)&gt;=0,SUM($W364:BO364)=0),1,0))</f>
        <v>0</v>
      </c>
      <c r="BQ364" s="5">
        <f ca="1">IF(BQ$4="",0,IF(AND(BP363&lt;=0,MIN(BQ363:$ZZ363)&gt;=0,SUM($W364:BP364)=0),1,0))</f>
        <v>0</v>
      </c>
      <c r="BR364" s="5">
        <f ca="1">IF(BR$4="",0,IF(AND(BQ363&lt;=0,MIN(BR363:$ZZ363)&gt;=0,SUM($W364:BQ364)=0),1,0))</f>
        <v>0</v>
      </c>
      <c r="BS364" s="5">
        <f ca="1">IF(BS$4="",0,IF(AND(BR363&lt;=0,MIN(BS363:$ZZ363)&gt;=0,SUM($W364:BR364)=0),1,0))</f>
        <v>0</v>
      </c>
      <c r="BT364" s="5">
        <f ca="1">IF(BT$4="",0,IF(AND(BS363&lt;=0,MIN(BT363:$ZZ363)&gt;=0,SUM($W364:BS364)=0),1,0))</f>
        <v>0</v>
      </c>
      <c r="BU364" s="5">
        <f ca="1">IF(BU$4="",0,IF(AND(BT363&lt;=0,MIN(BU363:$ZZ363)&gt;=0,SUM($W364:BT364)=0),1,0))</f>
        <v>0</v>
      </c>
      <c r="BV364" s="5">
        <f ca="1">IF(BV$4="",0,IF(AND(BU363&lt;=0,MIN(BV363:$ZZ363)&gt;=0,SUM($W364:BU364)=0),1,0))</f>
        <v>0</v>
      </c>
      <c r="BW364" s="5">
        <f ca="1">IF(BW$4="",0,IF(AND(BV363&lt;=0,MIN(BW363:$ZZ363)&gt;=0,SUM($W364:BV364)=0),1,0))</f>
        <v>0</v>
      </c>
      <c r="BX364" s="5">
        <f ca="1">IF(BX$4="",0,IF(AND(BW363&lt;=0,MIN(BX363:$ZZ363)&gt;=0,SUM($W364:BW364)=0),1,0))</f>
        <v>0</v>
      </c>
      <c r="BY364" s="5">
        <f ca="1">IF(BY$4="",0,IF(AND(BX363&lt;=0,MIN(BY363:$ZZ363)&gt;=0,SUM($W364:BX364)=0),1,0))</f>
        <v>0</v>
      </c>
      <c r="BZ364" s="5">
        <f ca="1">IF(BZ$4="",0,IF(AND(BY363&lt;=0,MIN(BZ363:$ZZ363)&gt;=0,SUM($W364:BY364)=0),1,0))</f>
        <v>0</v>
      </c>
      <c r="CA364" s="5">
        <f ca="1">IF(CA$4="",0,IF(AND(BZ363&lt;=0,MIN(CA363:$ZZ363)&gt;=0,SUM($W364:BZ364)=0),1,0))</f>
        <v>0</v>
      </c>
      <c r="CB364" s="5">
        <f ca="1">IF(CB$4="",0,IF(AND(CA363&lt;=0,MIN(CB363:$ZZ363)&gt;=0,SUM($W364:CA364)=0),1,0))</f>
        <v>0</v>
      </c>
      <c r="CC364" s="5">
        <f ca="1">IF(CC$4="",0,IF(AND(CB363&lt;=0,MIN(CC363:$ZZ363)&gt;=0,SUM($W364:CB364)=0),1,0))</f>
        <v>0</v>
      </c>
      <c r="CD364" s="5">
        <f ca="1">IF(CD$4="",0,IF(AND(CC363&lt;=0,MIN(CD363:$ZZ363)&gt;=0,SUM($W364:CC364)=0),1,0))</f>
        <v>0</v>
      </c>
      <c r="CE364" s="5">
        <f ca="1">IF(CE$4="",0,IF(AND(CD363&lt;=0,MIN(CE363:$ZZ363)&gt;=0,SUM($W364:CD364)=0),1,0))</f>
        <v>0</v>
      </c>
      <c r="CF364" s="5">
        <f ca="1">IF(CF$4="",0,IF(AND(CE363&lt;=0,MIN(CF363:$ZZ363)&gt;=0,SUM($W364:CE364)=0),1,0))</f>
        <v>0</v>
      </c>
    </row>
    <row r="365" spans="2:84" x14ac:dyDescent="0.3">
      <c r="B365" s="13">
        <f>ROW()</f>
        <v>365</v>
      </c>
      <c r="H365" s="1" t="str">
        <f>H363</f>
        <v>Финпоток нарастающим итогом</v>
      </c>
      <c r="I365" s="1" t="s">
        <v>249</v>
      </c>
      <c r="M365" s="53" t="s">
        <v>115</v>
      </c>
      <c r="U365" s="33">
        <f ca="1">SUMIFS(INDIRECT(ADDRESS(1,$X$2)&amp;":"&amp;ADDRESS(1,$X$2-1+$P$8)),INDIRECT(ADDRESS($B364,$X$2)&amp;":"&amp;ADDRESS($B364,$X$2-1+$P$8)),1)/12</f>
        <v>8.3333333333333329E-2</v>
      </c>
    </row>
    <row r="366" spans="2:84" x14ac:dyDescent="0.3">
      <c r="X366" s="109"/>
    </row>
    <row r="367" spans="2:84" x14ac:dyDescent="0.3">
      <c r="B367" s="13">
        <f>ROW()</f>
        <v>367</v>
      </c>
      <c r="H367" s="1" t="s">
        <v>245</v>
      </c>
      <c r="M367" s="53" t="s">
        <v>18</v>
      </c>
      <c r="P367" s="72" t="str">
        <f>Lists!$AI$18</f>
        <v>FCF(+)</v>
      </c>
      <c r="U367" s="5">
        <f ca="1">SUM(INDIRECT(ADDRESS($B367,$X$2)&amp;":"&amp;ADDRESS($B367,$X$2-1+$P$8)))</f>
        <v>0</v>
      </c>
      <c r="X367" s="5">
        <f t="shared" ref="X367:BC367" ca="1" si="587">IF(X$4="",0,IF(AND(X$1=$P$8,X361&gt;0),X361,IF(AND(X361&gt;0,X363-MIN(INDIRECT(ADDRESS($B363,Y$2,4,1)&amp;":"&amp;ADDRESS($B363,SUMIFS($2:$2,$1:$1,$P$8),4,1)))&gt;0,X363-MIN(INDIRECT(ADDRESS($B363,Y$2,4,1)&amp;":"&amp;ADDRESS($B363,SUMIFS($2:$2,$1:$1,$P$8),4,1)))&lt;X361),X361-(X363-MIN(INDIRECT(ADDRESS($B363,Y$2,4,1)&amp;":"&amp;ADDRESS($B363,SUMIFS($2:$2,$1:$1,$P$8),4,1)))),IF(AND(X361&gt;0,X363&lt;=MIN(INDIRECT(ADDRESS($B363,Y$2,4,1)&amp;":"&amp;ADDRESS($B363,SUMIFS($2:$2,$1:$1,$P$8),4,1)))),X361,0))))</f>
        <v>0</v>
      </c>
      <c r="Y367" s="5">
        <f t="shared" ca="1" si="587"/>
        <v>0</v>
      </c>
      <c r="Z367" s="5">
        <f t="shared" ca="1" si="587"/>
        <v>0</v>
      </c>
      <c r="AA367" s="5">
        <f t="shared" ca="1" si="587"/>
        <v>0</v>
      </c>
      <c r="AB367" s="5">
        <f t="shared" ca="1" si="587"/>
        <v>0</v>
      </c>
      <c r="AC367" s="5">
        <f t="shared" ca="1" si="587"/>
        <v>0</v>
      </c>
      <c r="AD367" s="5">
        <f t="shared" ca="1" si="587"/>
        <v>0</v>
      </c>
      <c r="AE367" s="5">
        <f t="shared" ca="1" si="587"/>
        <v>0</v>
      </c>
      <c r="AF367" s="5">
        <f t="shared" ca="1" si="587"/>
        <v>0</v>
      </c>
      <c r="AG367" s="5">
        <f t="shared" ca="1" si="587"/>
        <v>0</v>
      </c>
      <c r="AH367" s="5">
        <f t="shared" ca="1" si="587"/>
        <v>0</v>
      </c>
      <c r="AI367" s="5">
        <f t="shared" ca="1" si="587"/>
        <v>0</v>
      </c>
      <c r="AJ367" s="5">
        <f t="shared" ca="1" si="587"/>
        <v>0</v>
      </c>
      <c r="AK367" s="5">
        <f t="shared" ca="1" si="587"/>
        <v>0</v>
      </c>
      <c r="AL367" s="5">
        <f t="shared" ca="1" si="587"/>
        <v>0</v>
      </c>
      <c r="AM367" s="5">
        <f t="shared" ca="1" si="587"/>
        <v>0</v>
      </c>
      <c r="AN367" s="5">
        <f t="shared" ca="1" si="587"/>
        <v>0</v>
      </c>
      <c r="AO367" s="5">
        <f t="shared" ca="1" si="587"/>
        <v>0</v>
      </c>
      <c r="AP367" s="5">
        <f t="shared" ca="1" si="587"/>
        <v>0</v>
      </c>
      <c r="AQ367" s="5">
        <f t="shared" ca="1" si="587"/>
        <v>0</v>
      </c>
      <c r="AR367" s="5">
        <f t="shared" ca="1" si="587"/>
        <v>0</v>
      </c>
      <c r="AS367" s="5">
        <f t="shared" ca="1" si="587"/>
        <v>0</v>
      </c>
      <c r="AT367" s="5">
        <f t="shared" ca="1" si="587"/>
        <v>0</v>
      </c>
      <c r="AU367" s="5">
        <f t="shared" ca="1" si="587"/>
        <v>0</v>
      </c>
      <c r="AV367" s="5">
        <f t="shared" ca="1" si="587"/>
        <v>0</v>
      </c>
      <c r="AW367" s="5">
        <f t="shared" ca="1" si="587"/>
        <v>0</v>
      </c>
      <c r="AX367" s="5">
        <f t="shared" ca="1" si="587"/>
        <v>0</v>
      </c>
      <c r="AY367" s="5">
        <f t="shared" ca="1" si="587"/>
        <v>0</v>
      </c>
      <c r="AZ367" s="5">
        <f t="shared" ca="1" si="587"/>
        <v>0</v>
      </c>
      <c r="BA367" s="5">
        <f t="shared" ca="1" si="587"/>
        <v>0</v>
      </c>
      <c r="BB367" s="5">
        <f t="shared" ca="1" si="587"/>
        <v>0</v>
      </c>
      <c r="BC367" s="5">
        <f t="shared" ca="1" si="587"/>
        <v>0</v>
      </c>
      <c r="BD367" s="5">
        <f t="shared" ref="BD367:CF367" ca="1" si="588">IF(BD$4="",0,IF(AND(BD$1=$P$8,BD361&gt;0),BD361,IF(AND(BD361&gt;0,BD363-MIN(INDIRECT(ADDRESS($B363,BE$2,4,1)&amp;":"&amp;ADDRESS($B363,SUMIFS($2:$2,$1:$1,$P$8),4,1)))&gt;0,BD363-MIN(INDIRECT(ADDRESS($B363,BE$2,4,1)&amp;":"&amp;ADDRESS($B363,SUMIFS($2:$2,$1:$1,$P$8),4,1)))&lt;BD361),BD361-(BD363-MIN(INDIRECT(ADDRESS($B363,BE$2,4,1)&amp;":"&amp;ADDRESS($B363,SUMIFS($2:$2,$1:$1,$P$8),4,1)))),IF(AND(BD361&gt;0,BD363&lt;=MIN(INDIRECT(ADDRESS($B363,BE$2,4,1)&amp;":"&amp;ADDRESS($B363,SUMIFS($2:$2,$1:$1,$P$8),4,1)))),BD361,0))))</f>
        <v>0</v>
      </c>
      <c r="BE367" s="5">
        <f t="shared" ca="1" si="588"/>
        <v>0</v>
      </c>
      <c r="BF367" s="5">
        <f t="shared" ca="1" si="588"/>
        <v>0</v>
      </c>
      <c r="BG367" s="5">
        <f t="shared" ca="1" si="588"/>
        <v>0</v>
      </c>
      <c r="BH367" s="5">
        <f t="shared" ca="1" si="588"/>
        <v>0</v>
      </c>
      <c r="BI367" s="5">
        <f t="shared" ca="1" si="588"/>
        <v>0</v>
      </c>
      <c r="BJ367" s="5">
        <f t="shared" ca="1" si="588"/>
        <v>0</v>
      </c>
      <c r="BK367" s="5">
        <f t="shared" ca="1" si="588"/>
        <v>0</v>
      </c>
      <c r="BL367" s="5">
        <f t="shared" ca="1" si="588"/>
        <v>0</v>
      </c>
      <c r="BM367" s="5">
        <f t="shared" ca="1" si="588"/>
        <v>0</v>
      </c>
      <c r="BN367" s="5">
        <f t="shared" ca="1" si="588"/>
        <v>0</v>
      </c>
      <c r="BO367" s="5">
        <f t="shared" ca="1" si="588"/>
        <v>0</v>
      </c>
      <c r="BP367" s="5">
        <f t="shared" ca="1" si="588"/>
        <v>0</v>
      </c>
      <c r="BQ367" s="5">
        <f t="shared" ca="1" si="588"/>
        <v>0</v>
      </c>
      <c r="BR367" s="5">
        <f t="shared" ca="1" si="588"/>
        <v>0</v>
      </c>
      <c r="BS367" s="5">
        <f t="shared" ca="1" si="588"/>
        <v>0</v>
      </c>
      <c r="BT367" s="5">
        <f t="shared" ca="1" si="588"/>
        <v>0</v>
      </c>
      <c r="BU367" s="5">
        <f t="shared" ca="1" si="588"/>
        <v>0</v>
      </c>
      <c r="BV367" s="5">
        <f t="shared" ca="1" si="588"/>
        <v>0</v>
      </c>
      <c r="BW367" s="5">
        <f t="shared" ca="1" si="588"/>
        <v>0</v>
      </c>
      <c r="BX367" s="5">
        <f t="shared" ca="1" si="588"/>
        <v>0</v>
      </c>
      <c r="BY367" s="5">
        <f t="shared" ca="1" si="588"/>
        <v>0</v>
      </c>
      <c r="BZ367" s="5">
        <f t="shared" ca="1" si="588"/>
        <v>0</v>
      </c>
      <c r="CA367" s="5">
        <f t="shared" ca="1" si="588"/>
        <v>0</v>
      </c>
      <c r="CB367" s="5">
        <f t="shared" ca="1" si="588"/>
        <v>0</v>
      </c>
      <c r="CC367" s="5">
        <f t="shared" ca="1" si="588"/>
        <v>0</v>
      </c>
      <c r="CD367" s="5">
        <f t="shared" ca="1" si="588"/>
        <v>0</v>
      </c>
      <c r="CE367" s="5">
        <f t="shared" ca="1" si="588"/>
        <v>0</v>
      </c>
      <c r="CF367" s="5">
        <f t="shared" ca="1" si="588"/>
        <v>0</v>
      </c>
    </row>
    <row r="368" spans="2:84" x14ac:dyDescent="0.3">
      <c r="X368" s="109"/>
    </row>
    <row r="369" spans="2:84" x14ac:dyDescent="0.3">
      <c r="B369" s="13">
        <f>ROW()</f>
        <v>369</v>
      </c>
      <c r="H369" s="1" t="s">
        <v>246</v>
      </c>
      <c r="M369" s="53" t="s">
        <v>18</v>
      </c>
      <c r="P369" s="72" t="str">
        <f>Lists!$AI$19</f>
        <v>FCF(-)</v>
      </c>
      <c r="U369" s="5">
        <f ca="1">SUM(INDIRECT(ADDRESS($B369,$X$2)&amp;":"&amp;ADDRESS($B369,$X$2-1+$P$8)))</f>
        <v>0</v>
      </c>
      <c r="X369" s="5">
        <f ca="1">IF(X$4="",0,IF(X367&gt;0,0,IF(X363-W363&gt;0,0,IF(X363-SUM($W369:W369)&gt;0,0,X363-SUM($W369:W369)))))</f>
        <v>0</v>
      </c>
      <c r="Y369" s="5">
        <f ca="1">IF(Y$4="",0,IF(Y367&gt;0,0,IF(Y363-X363&gt;0,0,IF(Y363-SUM($W369:X369)&gt;0,0,Y363-SUM($W369:X369)))))</f>
        <v>0</v>
      </c>
      <c r="Z369" s="5">
        <f ca="1">IF(Z$4="",0,IF(Z367&gt;0,0,IF(Z363-Y363&gt;0,0,IF(Z363-SUM($W369:Y369)&gt;0,0,Z363-SUM($W369:Y369)))))</f>
        <v>0</v>
      </c>
      <c r="AA369" s="5">
        <f ca="1">IF(AA$4="",0,IF(AA367&gt;0,0,IF(AA363-Z363&gt;0,0,IF(AA363-SUM($W369:Z369)&gt;0,0,AA363-SUM($W369:Z369)))))</f>
        <v>0</v>
      </c>
      <c r="AB369" s="5">
        <f ca="1">IF(AB$4="",0,IF(AB367&gt;0,0,IF(AB363-AA363&gt;0,0,IF(AB363-SUM($W369:AA369)&gt;0,0,AB363-SUM($W369:AA369)))))</f>
        <v>0</v>
      </c>
      <c r="AC369" s="5">
        <f ca="1">IF(AC$4="",0,IF(AC367&gt;0,0,IF(AC363-AB363&gt;0,0,IF(AC363-SUM($W369:AB369)&gt;0,0,AC363-SUM($W369:AB369)))))</f>
        <v>0</v>
      </c>
      <c r="AD369" s="5">
        <f ca="1">IF(AD$4="",0,IF(AD367&gt;0,0,IF(AD363-AC363&gt;0,0,IF(AD363-SUM($W369:AC369)&gt;0,0,AD363-SUM($W369:AC369)))))</f>
        <v>0</v>
      </c>
      <c r="AE369" s="5">
        <f ca="1">IF(AE$4="",0,IF(AE367&gt;0,0,IF(AE363-AD363&gt;0,0,IF(AE363-SUM($W369:AD369)&gt;0,0,AE363-SUM($W369:AD369)))))</f>
        <v>0</v>
      </c>
      <c r="AF369" s="5">
        <f ca="1">IF(AF$4="",0,IF(AF367&gt;0,0,IF(AF363-AE363&gt;0,0,IF(AF363-SUM($W369:AE369)&gt;0,0,AF363-SUM($W369:AE369)))))</f>
        <v>0</v>
      </c>
      <c r="AG369" s="5">
        <f ca="1">IF(AG$4="",0,IF(AG367&gt;0,0,IF(AG363-AF363&gt;0,0,IF(AG363-SUM($W369:AF369)&gt;0,0,AG363-SUM($W369:AF369)))))</f>
        <v>0</v>
      </c>
      <c r="AH369" s="5">
        <f ca="1">IF(AH$4="",0,IF(AH367&gt;0,0,IF(AH363-AG363&gt;0,0,IF(AH363-SUM($W369:AG369)&gt;0,0,AH363-SUM($W369:AG369)))))</f>
        <v>0</v>
      </c>
      <c r="AI369" s="5">
        <f ca="1">IF(AI$4="",0,IF(AI367&gt;0,0,IF(AI363-AH363&gt;0,0,IF(AI363-SUM($W369:AH369)&gt;0,0,AI363-SUM($W369:AH369)))))</f>
        <v>0</v>
      </c>
      <c r="AJ369" s="5">
        <f ca="1">IF(AJ$4="",0,IF(AJ367&gt;0,0,IF(AJ363-AI363&gt;0,0,IF(AJ363-SUM($W369:AI369)&gt;0,0,AJ363-SUM($W369:AI369)))))</f>
        <v>0</v>
      </c>
      <c r="AK369" s="5">
        <f ca="1">IF(AK$4="",0,IF(AK367&gt;0,0,IF(AK363-AJ363&gt;0,0,IF(AK363-SUM($W369:AJ369)&gt;0,0,AK363-SUM($W369:AJ369)))))</f>
        <v>0</v>
      </c>
      <c r="AL369" s="5">
        <f ca="1">IF(AL$4="",0,IF(AL367&gt;0,0,IF(AL363-AK363&gt;0,0,IF(AL363-SUM($W369:AK369)&gt;0,0,AL363-SUM($W369:AK369)))))</f>
        <v>0</v>
      </c>
      <c r="AM369" s="5">
        <f ca="1">IF(AM$4="",0,IF(AM367&gt;0,0,IF(AM363-AL363&gt;0,0,IF(AM363-SUM($W369:AL369)&gt;0,0,AM363-SUM($W369:AL369)))))</f>
        <v>0</v>
      </c>
      <c r="AN369" s="5">
        <f ca="1">IF(AN$4="",0,IF(AN367&gt;0,0,IF(AN363-AM363&gt;0,0,IF(AN363-SUM($W369:AM369)&gt;0,0,AN363-SUM($W369:AM369)))))</f>
        <v>0</v>
      </c>
      <c r="AO369" s="5">
        <f ca="1">IF(AO$4="",0,IF(AO367&gt;0,0,IF(AO363-AN363&gt;0,0,IF(AO363-SUM($W369:AN369)&gt;0,0,AO363-SUM($W369:AN369)))))</f>
        <v>0</v>
      </c>
      <c r="AP369" s="5">
        <f ca="1">IF(AP$4="",0,IF(AP367&gt;0,0,IF(AP363-AO363&gt;0,0,IF(AP363-SUM($W369:AO369)&gt;0,0,AP363-SUM($W369:AO369)))))</f>
        <v>0</v>
      </c>
      <c r="AQ369" s="5">
        <f ca="1">IF(AQ$4="",0,IF(AQ367&gt;0,0,IF(AQ363-AP363&gt;0,0,IF(AQ363-SUM($W369:AP369)&gt;0,0,AQ363-SUM($W369:AP369)))))</f>
        <v>0</v>
      </c>
      <c r="AR369" s="5">
        <f ca="1">IF(AR$4="",0,IF(AR367&gt;0,0,IF(AR363-AQ363&gt;0,0,IF(AR363-SUM($W369:AQ369)&gt;0,0,AR363-SUM($W369:AQ369)))))</f>
        <v>0</v>
      </c>
      <c r="AS369" s="5">
        <f ca="1">IF(AS$4="",0,IF(AS367&gt;0,0,IF(AS363-AR363&gt;0,0,IF(AS363-SUM($W369:AR369)&gt;0,0,AS363-SUM($W369:AR369)))))</f>
        <v>0</v>
      </c>
      <c r="AT369" s="5">
        <f ca="1">IF(AT$4="",0,IF(AT367&gt;0,0,IF(AT363-AS363&gt;0,0,IF(AT363-SUM($W369:AS369)&gt;0,0,AT363-SUM($W369:AS369)))))</f>
        <v>0</v>
      </c>
      <c r="AU369" s="5">
        <f ca="1">IF(AU$4="",0,IF(AU367&gt;0,0,IF(AU363-AT363&gt;0,0,IF(AU363-SUM($W369:AT369)&gt;0,0,AU363-SUM($W369:AT369)))))</f>
        <v>0</v>
      </c>
      <c r="AV369" s="5">
        <f ca="1">IF(AV$4="",0,IF(AV367&gt;0,0,IF(AV363-AU363&gt;0,0,IF(AV363-SUM($W369:AU369)&gt;0,0,AV363-SUM($W369:AU369)))))</f>
        <v>0</v>
      </c>
      <c r="AW369" s="5">
        <f ca="1">IF(AW$4="",0,IF(AW367&gt;0,0,IF(AW363-AV363&gt;0,0,IF(AW363-SUM($W369:AV369)&gt;0,0,AW363-SUM($W369:AV369)))))</f>
        <v>0</v>
      </c>
      <c r="AX369" s="5">
        <f ca="1">IF(AX$4="",0,IF(AX367&gt;0,0,IF(AX363-AW363&gt;0,0,IF(AX363-SUM($W369:AW369)&gt;0,0,AX363-SUM($W369:AW369)))))</f>
        <v>0</v>
      </c>
      <c r="AY369" s="5">
        <f ca="1">IF(AY$4="",0,IF(AY367&gt;0,0,IF(AY363-AX363&gt;0,0,IF(AY363-SUM($W369:AX369)&gt;0,0,AY363-SUM($W369:AX369)))))</f>
        <v>0</v>
      </c>
      <c r="AZ369" s="5">
        <f ca="1">IF(AZ$4="",0,IF(AZ367&gt;0,0,IF(AZ363-AY363&gt;0,0,IF(AZ363-SUM($W369:AY369)&gt;0,0,AZ363-SUM($W369:AY369)))))</f>
        <v>0</v>
      </c>
      <c r="BA369" s="5">
        <f ca="1">IF(BA$4="",0,IF(BA367&gt;0,0,IF(BA363-AZ363&gt;0,0,IF(BA363-SUM($W369:AZ369)&gt;0,0,BA363-SUM($W369:AZ369)))))</f>
        <v>0</v>
      </c>
      <c r="BB369" s="5">
        <f ca="1">IF(BB$4="",0,IF(BB367&gt;0,0,IF(BB363-BA363&gt;0,0,IF(BB363-SUM($W369:BA369)&gt;0,0,BB363-SUM($W369:BA369)))))</f>
        <v>0</v>
      </c>
      <c r="BC369" s="5">
        <f ca="1">IF(BC$4="",0,IF(BC367&gt;0,0,IF(BC363-BB363&gt;0,0,IF(BC363-SUM($W369:BB369)&gt;0,0,BC363-SUM($W369:BB369)))))</f>
        <v>0</v>
      </c>
      <c r="BD369" s="5">
        <f ca="1">IF(BD$4="",0,IF(BD367&gt;0,0,IF(BD363-BC363&gt;0,0,IF(BD363-SUM($W369:BC369)&gt;0,0,BD363-SUM($W369:BC369)))))</f>
        <v>0</v>
      </c>
      <c r="BE369" s="5">
        <f ca="1">IF(BE$4="",0,IF(BE367&gt;0,0,IF(BE363-BD363&gt;0,0,IF(BE363-SUM($W369:BD369)&gt;0,0,BE363-SUM($W369:BD369)))))</f>
        <v>0</v>
      </c>
      <c r="BF369" s="5">
        <f ca="1">IF(BF$4="",0,IF(BF367&gt;0,0,IF(BF363-BE363&gt;0,0,IF(BF363-SUM($W369:BE369)&gt;0,0,BF363-SUM($W369:BE369)))))</f>
        <v>0</v>
      </c>
      <c r="BG369" s="5">
        <f ca="1">IF(BG$4="",0,IF(BG367&gt;0,0,IF(BG363-BF363&gt;0,0,IF(BG363-SUM($W369:BF369)&gt;0,0,BG363-SUM($W369:BF369)))))</f>
        <v>0</v>
      </c>
      <c r="BH369" s="5">
        <f ca="1">IF(BH$4="",0,IF(BH367&gt;0,0,IF(BH363-BG363&gt;0,0,IF(BH363-SUM($W369:BG369)&gt;0,0,BH363-SUM($W369:BG369)))))</f>
        <v>0</v>
      </c>
      <c r="BI369" s="5">
        <f ca="1">IF(BI$4="",0,IF(BI367&gt;0,0,IF(BI363-BH363&gt;0,0,IF(BI363-SUM($W369:BH369)&gt;0,0,BI363-SUM($W369:BH369)))))</f>
        <v>0</v>
      </c>
      <c r="BJ369" s="5">
        <f ca="1">IF(BJ$4="",0,IF(BJ367&gt;0,0,IF(BJ363-BI363&gt;0,0,IF(BJ363-SUM($W369:BI369)&gt;0,0,BJ363-SUM($W369:BI369)))))</f>
        <v>0</v>
      </c>
      <c r="BK369" s="5">
        <f ca="1">IF(BK$4="",0,IF(BK367&gt;0,0,IF(BK363-BJ363&gt;0,0,IF(BK363-SUM($W369:BJ369)&gt;0,0,BK363-SUM($W369:BJ369)))))</f>
        <v>0</v>
      </c>
      <c r="BL369" s="5">
        <f ca="1">IF(BL$4="",0,IF(BL367&gt;0,0,IF(BL363-BK363&gt;0,0,IF(BL363-SUM($W369:BK369)&gt;0,0,BL363-SUM($W369:BK369)))))</f>
        <v>0</v>
      </c>
      <c r="BM369" s="5">
        <f ca="1">IF(BM$4="",0,IF(BM367&gt;0,0,IF(BM363-BL363&gt;0,0,IF(BM363-SUM($W369:BL369)&gt;0,0,BM363-SUM($W369:BL369)))))</f>
        <v>0</v>
      </c>
      <c r="BN369" s="5">
        <f ca="1">IF(BN$4="",0,IF(BN367&gt;0,0,IF(BN363-BM363&gt;0,0,IF(BN363-SUM($W369:BM369)&gt;0,0,BN363-SUM($W369:BM369)))))</f>
        <v>0</v>
      </c>
      <c r="BO369" s="5">
        <f ca="1">IF(BO$4="",0,IF(BO367&gt;0,0,IF(BO363-BN363&gt;0,0,IF(BO363-SUM($W369:BN369)&gt;0,0,BO363-SUM($W369:BN369)))))</f>
        <v>0</v>
      </c>
      <c r="BP369" s="5">
        <f ca="1">IF(BP$4="",0,IF(BP367&gt;0,0,IF(BP363-BO363&gt;0,0,IF(BP363-SUM($W369:BO369)&gt;0,0,BP363-SUM($W369:BO369)))))</f>
        <v>0</v>
      </c>
      <c r="BQ369" s="5">
        <f ca="1">IF(BQ$4="",0,IF(BQ367&gt;0,0,IF(BQ363-BP363&gt;0,0,IF(BQ363-SUM($W369:BP369)&gt;0,0,BQ363-SUM($W369:BP369)))))</f>
        <v>0</v>
      </c>
      <c r="BR369" s="5">
        <f ca="1">IF(BR$4="",0,IF(BR367&gt;0,0,IF(BR363-BQ363&gt;0,0,IF(BR363-SUM($W369:BQ369)&gt;0,0,BR363-SUM($W369:BQ369)))))</f>
        <v>0</v>
      </c>
      <c r="BS369" s="5">
        <f ca="1">IF(BS$4="",0,IF(BS367&gt;0,0,IF(BS363-BR363&gt;0,0,IF(BS363-SUM($W369:BR369)&gt;0,0,BS363-SUM($W369:BR369)))))</f>
        <v>0</v>
      </c>
      <c r="BT369" s="5">
        <f ca="1">IF(BT$4="",0,IF(BT367&gt;0,0,IF(BT363-BS363&gt;0,0,IF(BT363-SUM($W369:BS369)&gt;0,0,BT363-SUM($W369:BS369)))))</f>
        <v>0</v>
      </c>
      <c r="BU369" s="5">
        <f ca="1">IF(BU$4="",0,IF(BU367&gt;0,0,IF(BU363-BT363&gt;0,0,IF(BU363-SUM($W369:BT369)&gt;0,0,BU363-SUM($W369:BT369)))))</f>
        <v>0</v>
      </c>
      <c r="BV369" s="5">
        <f ca="1">IF(BV$4="",0,IF(BV367&gt;0,0,IF(BV363-BU363&gt;0,0,IF(BV363-SUM($W369:BU369)&gt;0,0,BV363-SUM($W369:BU369)))))</f>
        <v>0</v>
      </c>
      <c r="BW369" s="5">
        <f ca="1">IF(BW$4="",0,IF(BW367&gt;0,0,IF(BW363-BV363&gt;0,0,IF(BW363-SUM($W369:BV369)&gt;0,0,BW363-SUM($W369:BV369)))))</f>
        <v>0</v>
      </c>
      <c r="BX369" s="5">
        <f ca="1">IF(BX$4="",0,IF(BX367&gt;0,0,IF(BX363-BW363&gt;0,0,IF(BX363-SUM($W369:BW369)&gt;0,0,BX363-SUM($W369:BW369)))))</f>
        <v>0</v>
      </c>
      <c r="BY369" s="5">
        <f ca="1">IF(BY$4="",0,IF(BY367&gt;0,0,IF(BY363-BX363&gt;0,0,IF(BY363-SUM($W369:BX369)&gt;0,0,BY363-SUM($W369:BX369)))))</f>
        <v>0</v>
      </c>
      <c r="BZ369" s="5">
        <f ca="1">IF(BZ$4="",0,IF(BZ367&gt;0,0,IF(BZ363-BY363&gt;0,0,IF(BZ363-SUM($W369:BY369)&gt;0,0,BZ363-SUM($W369:BY369)))))</f>
        <v>0</v>
      </c>
      <c r="CA369" s="5">
        <f ca="1">IF(CA$4="",0,IF(CA367&gt;0,0,IF(CA363-BZ363&gt;0,0,IF(CA363-SUM($W369:BZ369)&gt;0,0,CA363-SUM($W369:BZ369)))))</f>
        <v>0</v>
      </c>
      <c r="CB369" s="5">
        <f ca="1">IF(CB$4="",0,IF(CB367&gt;0,0,IF(CB363-CA363&gt;0,0,IF(CB363-SUM($W369:CA369)&gt;0,0,CB363-SUM($W369:CA369)))))</f>
        <v>0</v>
      </c>
      <c r="CC369" s="5">
        <f ca="1">IF(CC$4="",0,IF(CC367&gt;0,0,IF(CC363-CB363&gt;0,0,IF(CC363-SUM($W369:CB369)&gt;0,0,CC363-SUM($W369:CB369)))))</f>
        <v>0</v>
      </c>
      <c r="CD369" s="5">
        <f ca="1">IF(CD$4="",0,IF(CD367&gt;0,0,IF(CD363-CC363&gt;0,0,IF(CD363-SUM($W369:CC369)&gt;0,0,CD363-SUM($W369:CC369)))))</f>
        <v>0</v>
      </c>
      <c r="CE369" s="5">
        <f ca="1">IF(CE$4="",0,IF(CE367&gt;0,0,IF(CE363-CD363&gt;0,0,IF(CE363-SUM($W369:CD369)&gt;0,0,CE363-SUM($W369:CD369)))))</f>
        <v>0</v>
      </c>
      <c r="CF369" s="5">
        <f ca="1">IF(CF$4="",0,IF(CF367&gt;0,0,IF(CF363-CE363&gt;0,0,IF(CF363-SUM($W369:CE369)&gt;0,0,CF363-SUM($W369:CE369)))))</f>
        <v>0</v>
      </c>
    </row>
    <row r="371" spans="2:84" x14ac:dyDescent="0.3">
      <c r="B371" s="13">
        <f>ROW()</f>
        <v>371</v>
      </c>
      <c r="H371" s="1" t="s">
        <v>306</v>
      </c>
      <c r="M371" s="53" t="s">
        <v>18</v>
      </c>
      <c r="P371" s="72" t="str">
        <f>Lists!$AI$20</f>
        <v>FCF</v>
      </c>
      <c r="U371" s="5">
        <f ca="1">SUM(INDIRECT(ADDRESS($B371,$X$2)&amp;":"&amp;ADDRESS($B371,$X$2-1+$P$8)))</f>
        <v>0</v>
      </c>
      <c r="X371" s="5">
        <f t="shared" ref="X371:BC371" ca="1" si="589">IF(X$4="",0,X367+X369)</f>
        <v>0</v>
      </c>
      <c r="Y371" s="5">
        <f t="shared" ca="1" si="589"/>
        <v>0</v>
      </c>
      <c r="Z371" s="5">
        <f t="shared" ca="1" si="589"/>
        <v>0</v>
      </c>
      <c r="AA371" s="5">
        <f t="shared" ca="1" si="589"/>
        <v>0</v>
      </c>
      <c r="AB371" s="5">
        <f t="shared" ca="1" si="589"/>
        <v>0</v>
      </c>
      <c r="AC371" s="5">
        <f t="shared" ca="1" si="589"/>
        <v>0</v>
      </c>
      <c r="AD371" s="5">
        <f t="shared" ca="1" si="589"/>
        <v>0</v>
      </c>
      <c r="AE371" s="5">
        <f t="shared" ca="1" si="589"/>
        <v>0</v>
      </c>
      <c r="AF371" s="5">
        <f t="shared" ca="1" si="589"/>
        <v>0</v>
      </c>
      <c r="AG371" s="5">
        <f t="shared" ca="1" si="589"/>
        <v>0</v>
      </c>
      <c r="AH371" s="5">
        <f t="shared" ca="1" si="589"/>
        <v>0</v>
      </c>
      <c r="AI371" s="5">
        <f t="shared" ca="1" si="589"/>
        <v>0</v>
      </c>
      <c r="AJ371" s="5">
        <f t="shared" ca="1" si="589"/>
        <v>0</v>
      </c>
      <c r="AK371" s="5">
        <f t="shared" ca="1" si="589"/>
        <v>0</v>
      </c>
      <c r="AL371" s="5">
        <f t="shared" ca="1" si="589"/>
        <v>0</v>
      </c>
      <c r="AM371" s="5">
        <f t="shared" ca="1" si="589"/>
        <v>0</v>
      </c>
      <c r="AN371" s="5">
        <f t="shared" ca="1" si="589"/>
        <v>0</v>
      </c>
      <c r="AO371" s="5">
        <f t="shared" ca="1" si="589"/>
        <v>0</v>
      </c>
      <c r="AP371" s="5">
        <f t="shared" ca="1" si="589"/>
        <v>0</v>
      </c>
      <c r="AQ371" s="5">
        <f t="shared" ca="1" si="589"/>
        <v>0</v>
      </c>
      <c r="AR371" s="5">
        <f t="shared" ca="1" si="589"/>
        <v>0</v>
      </c>
      <c r="AS371" s="5">
        <f t="shared" ca="1" si="589"/>
        <v>0</v>
      </c>
      <c r="AT371" s="5">
        <f t="shared" ca="1" si="589"/>
        <v>0</v>
      </c>
      <c r="AU371" s="5">
        <f t="shared" ca="1" si="589"/>
        <v>0</v>
      </c>
      <c r="AV371" s="5">
        <f t="shared" ca="1" si="589"/>
        <v>0</v>
      </c>
      <c r="AW371" s="5">
        <f t="shared" ca="1" si="589"/>
        <v>0</v>
      </c>
      <c r="AX371" s="5">
        <f t="shared" ca="1" si="589"/>
        <v>0</v>
      </c>
      <c r="AY371" s="5">
        <f t="shared" ca="1" si="589"/>
        <v>0</v>
      </c>
      <c r="AZ371" s="5">
        <f t="shared" ca="1" si="589"/>
        <v>0</v>
      </c>
      <c r="BA371" s="5">
        <f t="shared" ca="1" si="589"/>
        <v>0</v>
      </c>
      <c r="BB371" s="5">
        <f t="shared" ca="1" si="589"/>
        <v>0</v>
      </c>
      <c r="BC371" s="5">
        <f t="shared" ca="1" si="589"/>
        <v>0</v>
      </c>
      <c r="BD371" s="5">
        <f t="shared" ref="BD371:CF371" ca="1" si="590">IF(BD$4="",0,BD367+BD369)</f>
        <v>0</v>
      </c>
      <c r="BE371" s="5">
        <f t="shared" ca="1" si="590"/>
        <v>0</v>
      </c>
      <c r="BF371" s="5">
        <f t="shared" ca="1" si="590"/>
        <v>0</v>
      </c>
      <c r="BG371" s="5">
        <f t="shared" ca="1" si="590"/>
        <v>0</v>
      </c>
      <c r="BH371" s="5">
        <f t="shared" ca="1" si="590"/>
        <v>0</v>
      </c>
      <c r="BI371" s="5">
        <f t="shared" ca="1" si="590"/>
        <v>0</v>
      </c>
      <c r="BJ371" s="5">
        <f t="shared" ca="1" si="590"/>
        <v>0</v>
      </c>
      <c r="BK371" s="5">
        <f t="shared" ca="1" si="590"/>
        <v>0</v>
      </c>
      <c r="BL371" s="5">
        <f t="shared" ca="1" si="590"/>
        <v>0</v>
      </c>
      <c r="BM371" s="5">
        <f t="shared" ca="1" si="590"/>
        <v>0</v>
      </c>
      <c r="BN371" s="5">
        <f t="shared" ca="1" si="590"/>
        <v>0</v>
      </c>
      <c r="BO371" s="5">
        <f t="shared" ca="1" si="590"/>
        <v>0</v>
      </c>
      <c r="BP371" s="5">
        <f t="shared" ca="1" si="590"/>
        <v>0</v>
      </c>
      <c r="BQ371" s="5">
        <f t="shared" ca="1" si="590"/>
        <v>0</v>
      </c>
      <c r="BR371" s="5">
        <f t="shared" ca="1" si="590"/>
        <v>0</v>
      </c>
      <c r="BS371" s="5">
        <f t="shared" ca="1" si="590"/>
        <v>0</v>
      </c>
      <c r="BT371" s="5">
        <f t="shared" ca="1" si="590"/>
        <v>0</v>
      </c>
      <c r="BU371" s="5">
        <f t="shared" ca="1" si="590"/>
        <v>0</v>
      </c>
      <c r="BV371" s="5">
        <f t="shared" ca="1" si="590"/>
        <v>0</v>
      </c>
      <c r="BW371" s="5">
        <f t="shared" ca="1" si="590"/>
        <v>0</v>
      </c>
      <c r="BX371" s="5">
        <f t="shared" ca="1" si="590"/>
        <v>0</v>
      </c>
      <c r="BY371" s="5">
        <f t="shared" ca="1" si="590"/>
        <v>0</v>
      </c>
      <c r="BZ371" s="5">
        <f t="shared" ca="1" si="590"/>
        <v>0</v>
      </c>
      <c r="CA371" s="5">
        <f t="shared" ca="1" si="590"/>
        <v>0</v>
      </c>
      <c r="CB371" s="5">
        <f t="shared" ca="1" si="590"/>
        <v>0</v>
      </c>
      <c r="CC371" s="5">
        <f t="shared" ca="1" si="590"/>
        <v>0</v>
      </c>
      <c r="CD371" s="5">
        <f t="shared" ca="1" si="590"/>
        <v>0</v>
      </c>
      <c r="CE371" s="5">
        <f t="shared" ca="1" si="590"/>
        <v>0</v>
      </c>
      <c r="CF371" s="5">
        <f t="shared" ca="1" si="590"/>
        <v>0</v>
      </c>
    </row>
    <row r="372" spans="2:84" x14ac:dyDescent="0.3">
      <c r="X372" s="109"/>
    </row>
    <row r="373" spans="2:84" x14ac:dyDescent="0.3">
      <c r="B373" s="13">
        <f>ROW()</f>
        <v>373</v>
      </c>
      <c r="H373" s="1" t="s">
        <v>307</v>
      </c>
      <c r="M373" s="53" t="s">
        <v>16</v>
      </c>
      <c r="U373" s="31">
        <f ca="1">IFERROR(XIRR(INDIRECT(ADDRESS($B371,SUMIFS($W$2:$ZZ$2,$W373:$ZZ373,1),4,1)&amp;":"&amp;ADDRESS($B371,SUMIFS($2:$2,$1:$1,$P$8),4,1)),INDIRECT(ADDRESS(7,SUMIFS($W$2:$ZZ$2,$W373:$ZZ373,1),4,1)&amp;":"&amp;ADDRESS(7,SUMIFS($2:$2,$1:$1,$P$8),4,1))),0)</f>
        <v>0</v>
      </c>
      <c r="X373" s="5">
        <f ca="1">IF(AND(X371&lt;&gt;0,SUM($W373:W373)&lt;&gt;1),1,0)</f>
        <v>0</v>
      </c>
      <c r="Y373" s="5">
        <f ca="1">IF(AND(Y371&lt;&gt;0,SUM($W373:X373)&lt;&gt;1),1,0)</f>
        <v>0</v>
      </c>
      <c r="Z373" s="5">
        <f ca="1">IF(AND(Z371&lt;&gt;0,SUM($W373:Y373)&lt;&gt;1),1,0)</f>
        <v>0</v>
      </c>
      <c r="AA373" s="5">
        <f ca="1">IF(AND(AA371&lt;&gt;0,SUM($W373:Z373)&lt;&gt;1),1,0)</f>
        <v>0</v>
      </c>
      <c r="AB373" s="5">
        <f ca="1">IF(AND(AB371&lt;&gt;0,SUM($W373:AA373)&lt;&gt;1),1,0)</f>
        <v>0</v>
      </c>
      <c r="AC373" s="5">
        <f ca="1">IF(AND(AC371&lt;&gt;0,SUM($W373:AB373)&lt;&gt;1),1,0)</f>
        <v>0</v>
      </c>
      <c r="AD373" s="5">
        <f ca="1">IF(AND(AD371&lt;&gt;0,SUM($W373:AC373)&lt;&gt;1),1,0)</f>
        <v>0</v>
      </c>
      <c r="AE373" s="5">
        <f ca="1">IF(AND(AE371&lt;&gt;0,SUM($W373:AD373)&lt;&gt;1),1,0)</f>
        <v>0</v>
      </c>
      <c r="AF373" s="5">
        <f ca="1">IF(AND(AF371&lt;&gt;0,SUM($W373:AE373)&lt;&gt;1),1,0)</f>
        <v>0</v>
      </c>
      <c r="AG373" s="5">
        <f ca="1">IF(AND(AG371&lt;&gt;0,SUM($W373:AF373)&lt;&gt;1),1,0)</f>
        <v>0</v>
      </c>
      <c r="AH373" s="5">
        <f ca="1">IF(AND(AH371&lt;&gt;0,SUM($W373:AG373)&lt;&gt;1),1,0)</f>
        <v>0</v>
      </c>
      <c r="AI373" s="5">
        <f ca="1">IF(AND(AI371&lt;&gt;0,SUM($W373:AH373)&lt;&gt;1),1,0)</f>
        <v>0</v>
      </c>
      <c r="AJ373" s="5">
        <f ca="1">IF(AND(AJ371&lt;&gt;0,SUM($W373:AI373)&lt;&gt;1),1,0)</f>
        <v>0</v>
      </c>
      <c r="AK373" s="5">
        <f ca="1">IF(AND(AK371&lt;&gt;0,SUM($W373:AJ373)&lt;&gt;1),1,0)</f>
        <v>0</v>
      </c>
      <c r="AL373" s="5">
        <f ca="1">IF(AND(AL371&lt;&gt;0,SUM($W373:AK373)&lt;&gt;1),1,0)</f>
        <v>0</v>
      </c>
      <c r="AM373" s="5">
        <f ca="1">IF(AND(AM371&lt;&gt;0,SUM($W373:AL373)&lt;&gt;1),1,0)</f>
        <v>0</v>
      </c>
      <c r="AN373" s="5">
        <f ca="1">IF(AND(AN371&lt;&gt;0,SUM($W373:AM373)&lt;&gt;1),1,0)</f>
        <v>0</v>
      </c>
      <c r="AO373" s="5">
        <f ca="1">IF(AND(AO371&lt;&gt;0,SUM($W373:AN373)&lt;&gt;1),1,0)</f>
        <v>0</v>
      </c>
      <c r="AP373" s="5">
        <f ca="1">IF(AND(AP371&lt;&gt;0,SUM($W373:AO373)&lt;&gt;1),1,0)</f>
        <v>0</v>
      </c>
      <c r="AQ373" s="5">
        <f ca="1">IF(AND(AQ371&lt;&gt;0,SUM($W373:AP373)&lt;&gt;1),1,0)</f>
        <v>0</v>
      </c>
      <c r="AR373" s="5">
        <f ca="1">IF(AND(AR371&lt;&gt;0,SUM($W373:AQ373)&lt;&gt;1),1,0)</f>
        <v>0</v>
      </c>
      <c r="AS373" s="5">
        <f ca="1">IF(AND(AS371&lt;&gt;0,SUM($W373:AR373)&lt;&gt;1),1,0)</f>
        <v>0</v>
      </c>
      <c r="AT373" s="5">
        <f ca="1">IF(AND(AT371&lt;&gt;0,SUM($W373:AS373)&lt;&gt;1),1,0)</f>
        <v>0</v>
      </c>
      <c r="AU373" s="5">
        <f ca="1">IF(AND(AU371&lt;&gt;0,SUM($W373:AT373)&lt;&gt;1),1,0)</f>
        <v>0</v>
      </c>
      <c r="AV373" s="5">
        <f ca="1">IF(AND(AV371&lt;&gt;0,SUM($W373:AU373)&lt;&gt;1),1,0)</f>
        <v>0</v>
      </c>
      <c r="AW373" s="5">
        <f ca="1">IF(AND(AW371&lt;&gt;0,SUM($W373:AV373)&lt;&gt;1),1,0)</f>
        <v>0</v>
      </c>
      <c r="AX373" s="5">
        <f ca="1">IF(AND(AX371&lt;&gt;0,SUM($W373:AW373)&lt;&gt;1),1,0)</f>
        <v>0</v>
      </c>
      <c r="AY373" s="5">
        <f ca="1">IF(AND(AY371&lt;&gt;0,SUM($W373:AX373)&lt;&gt;1),1,0)</f>
        <v>0</v>
      </c>
      <c r="AZ373" s="5">
        <f ca="1">IF(AND(AZ371&lt;&gt;0,SUM($W373:AY373)&lt;&gt;1),1,0)</f>
        <v>0</v>
      </c>
      <c r="BA373" s="5">
        <f ca="1">IF(AND(BA371&lt;&gt;0,SUM($W373:AZ373)&lt;&gt;1),1,0)</f>
        <v>0</v>
      </c>
      <c r="BB373" s="5">
        <f ca="1">IF(AND(BB371&lt;&gt;0,SUM($W373:BA373)&lt;&gt;1),1,0)</f>
        <v>0</v>
      </c>
      <c r="BC373" s="5">
        <f ca="1">IF(AND(BC371&lt;&gt;0,SUM($W373:BB373)&lt;&gt;1),1,0)</f>
        <v>0</v>
      </c>
      <c r="BD373" s="5">
        <f ca="1">IF(AND(BD371&lt;&gt;0,SUM($W373:BC373)&lt;&gt;1),1,0)</f>
        <v>0</v>
      </c>
      <c r="BE373" s="5">
        <f ca="1">IF(AND(BE371&lt;&gt;0,SUM($W373:BD373)&lt;&gt;1),1,0)</f>
        <v>0</v>
      </c>
      <c r="BF373" s="5">
        <f ca="1">IF(AND(BF371&lt;&gt;0,SUM($W373:BE373)&lt;&gt;1),1,0)</f>
        <v>0</v>
      </c>
      <c r="BG373" s="5">
        <f ca="1">IF(AND(BG371&lt;&gt;0,SUM($W373:BF373)&lt;&gt;1),1,0)</f>
        <v>0</v>
      </c>
      <c r="BH373" s="5">
        <f ca="1">IF(AND(BH371&lt;&gt;0,SUM($W373:BG373)&lt;&gt;1),1,0)</f>
        <v>0</v>
      </c>
      <c r="BI373" s="5">
        <f ca="1">IF(AND(BI371&lt;&gt;0,SUM($W373:BH373)&lt;&gt;1),1,0)</f>
        <v>0</v>
      </c>
      <c r="BJ373" s="5">
        <f ca="1">IF(AND(BJ371&lt;&gt;0,SUM($W373:BI373)&lt;&gt;1),1,0)</f>
        <v>0</v>
      </c>
      <c r="BK373" s="5">
        <f ca="1">IF(AND(BK371&lt;&gt;0,SUM($W373:BJ373)&lt;&gt;1),1,0)</f>
        <v>0</v>
      </c>
      <c r="BL373" s="5">
        <f ca="1">IF(AND(BL371&lt;&gt;0,SUM($W373:BK373)&lt;&gt;1),1,0)</f>
        <v>0</v>
      </c>
      <c r="BM373" s="5">
        <f ca="1">IF(AND(BM371&lt;&gt;0,SUM($W373:BL373)&lt;&gt;1),1,0)</f>
        <v>0</v>
      </c>
      <c r="BN373" s="5">
        <f ca="1">IF(AND(BN371&lt;&gt;0,SUM($W373:BM373)&lt;&gt;1),1,0)</f>
        <v>0</v>
      </c>
      <c r="BO373" s="5">
        <f ca="1">IF(AND(BO371&lt;&gt;0,SUM($W373:BN373)&lt;&gt;1),1,0)</f>
        <v>0</v>
      </c>
      <c r="BP373" s="5">
        <f ca="1">IF(AND(BP371&lt;&gt;0,SUM($W373:BO373)&lt;&gt;1),1,0)</f>
        <v>0</v>
      </c>
      <c r="BQ373" s="5">
        <f ca="1">IF(AND(BQ371&lt;&gt;0,SUM($W373:BP373)&lt;&gt;1),1,0)</f>
        <v>0</v>
      </c>
      <c r="BR373" s="5">
        <f ca="1">IF(AND(BR371&lt;&gt;0,SUM($W373:BQ373)&lt;&gt;1),1,0)</f>
        <v>0</v>
      </c>
      <c r="BS373" s="5">
        <f ca="1">IF(AND(BS371&lt;&gt;0,SUM($W373:BR373)&lt;&gt;1),1,0)</f>
        <v>0</v>
      </c>
      <c r="BT373" s="5">
        <f ca="1">IF(AND(BT371&lt;&gt;0,SUM($W373:BS373)&lt;&gt;1),1,0)</f>
        <v>0</v>
      </c>
      <c r="BU373" s="5">
        <f ca="1">IF(AND(BU371&lt;&gt;0,SUM($W373:BT373)&lt;&gt;1),1,0)</f>
        <v>0</v>
      </c>
      <c r="BV373" s="5">
        <f ca="1">IF(AND(BV371&lt;&gt;0,SUM($W373:BU373)&lt;&gt;1),1,0)</f>
        <v>0</v>
      </c>
      <c r="BW373" s="5">
        <f ca="1">IF(AND(BW371&lt;&gt;0,SUM($W373:BV373)&lt;&gt;1),1,0)</f>
        <v>0</v>
      </c>
      <c r="BX373" s="5">
        <f ca="1">IF(AND(BX371&lt;&gt;0,SUM($W373:BW373)&lt;&gt;1),1,0)</f>
        <v>0</v>
      </c>
      <c r="BY373" s="5">
        <f ca="1">IF(AND(BY371&lt;&gt;0,SUM($W373:BX373)&lt;&gt;1),1,0)</f>
        <v>0</v>
      </c>
      <c r="BZ373" s="5">
        <f ca="1">IF(AND(BZ371&lt;&gt;0,SUM($W373:BY373)&lt;&gt;1),1,0)</f>
        <v>0</v>
      </c>
      <c r="CA373" s="5">
        <f ca="1">IF(AND(CA371&lt;&gt;0,SUM($W373:BZ373)&lt;&gt;1),1,0)</f>
        <v>0</v>
      </c>
      <c r="CB373" s="5">
        <f ca="1">IF(AND(CB371&lt;&gt;0,SUM($W373:CA373)&lt;&gt;1),1,0)</f>
        <v>0</v>
      </c>
      <c r="CC373" s="5">
        <f ca="1">IF(AND(CC371&lt;&gt;0,SUM($W373:CB373)&lt;&gt;1),1,0)</f>
        <v>0</v>
      </c>
      <c r="CD373" s="5">
        <f ca="1">IF(AND(CD371&lt;&gt;0,SUM($W373:CC373)&lt;&gt;1),1,0)</f>
        <v>0</v>
      </c>
      <c r="CE373" s="5">
        <f ca="1">IF(AND(CE371&lt;&gt;0,SUM($W373:CD373)&lt;&gt;1),1,0)</f>
        <v>0</v>
      </c>
      <c r="CF373" s="5">
        <f ca="1">IF(AND(CF371&lt;&gt;0,SUM($W373:CE373)&lt;&gt;1),1,0)</f>
        <v>0</v>
      </c>
    </row>
    <row r="374" spans="2:84" x14ac:dyDescent="0.3">
      <c r="X374" s="109"/>
    </row>
    <row r="375" spans="2:84" x14ac:dyDescent="0.3">
      <c r="B375" s="13">
        <f>ROW()</f>
        <v>375</v>
      </c>
      <c r="H375" s="1" t="s">
        <v>308</v>
      </c>
      <c r="M375" s="53" t="s">
        <v>18</v>
      </c>
      <c r="P375" s="72" t="str">
        <f>Lists!$AI$11</f>
        <v>CF</v>
      </c>
      <c r="U375" s="5">
        <f ca="1">SUM(INDIRECT(ADDRESS($B375,$X$2)&amp;":"&amp;ADDRESS($B375,$X$2-1+$P$8)))</f>
        <v>0</v>
      </c>
      <c r="X375" s="5">
        <f t="shared" ref="X375:BC375" ca="1" si="591">IF(X$4="",0,X361+X328*$P$142*(1-$P$143))</f>
        <v>0</v>
      </c>
      <c r="Y375" s="5">
        <f t="shared" ca="1" si="591"/>
        <v>0</v>
      </c>
      <c r="Z375" s="5">
        <f t="shared" ca="1" si="591"/>
        <v>0</v>
      </c>
      <c r="AA375" s="5">
        <f t="shared" ca="1" si="591"/>
        <v>0</v>
      </c>
      <c r="AB375" s="5">
        <f t="shared" ca="1" si="591"/>
        <v>0</v>
      </c>
      <c r="AC375" s="5">
        <f t="shared" ca="1" si="591"/>
        <v>0</v>
      </c>
      <c r="AD375" s="5">
        <f t="shared" ca="1" si="591"/>
        <v>0</v>
      </c>
      <c r="AE375" s="5">
        <f t="shared" ca="1" si="591"/>
        <v>0</v>
      </c>
      <c r="AF375" s="5">
        <f t="shared" ca="1" si="591"/>
        <v>0</v>
      </c>
      <c r="AG375" s="5">
        <f t="shared" ca="1" si="591"/>
        <v>0</v>
      </c>
      <c r="AH375" s="5">
        <f t="shared" ca="1" si="591"/>
        <v>0</v>
      </c>
      <c r="AI375" s="5">
        <f t="shared" ca="1" si="591"/>
        <v>0</v>
      </c>
      <c r="AJ375" s="5">
        <f t="shared" ca="1" si="591"/>
        <v>0</v>
      </c>
      <c r="AK375" s="5">
        <f t="shared" ca="1" si="591"/>
        <v>0</v>
      </c>
      <c r="AL375" s="5">
        <f t="shared" ca="1" si="591"/>
        <v>0</v>
      </c>
      <c r="AM375" s="5">
        <f t="shared" ca="1" si="591"/>
        <v>0</v>
      </c>
      <c r="AN375" s="5">
        <f t="shared" ca="1" si="591"/>
        <v>0</v>
      </c>
      <c r="AO375" s="5">
        <f t="shared" ca="1" si="591"/>
        <v>0</v>
      </c>
      <c r="AP375" s="5">
        <f t="shared" ca="1" si="591"/>
        <v>0</v>
      </c>
      <c r="AQ375" s="5">
        <f t="shared" ca="1" si="591"/>
        <v>0</v>
      </c>
      <c r="AR375" s="5">
        <f t="shared" ca="1" si="591"/>
        <v>0</v>
      </c>
      <c r="AS375" s="5">
        <f t="shared" ca="1" si="591"/>
        <v>0</v>
      </c>
      <c r="AT375" s="5">
        <f t="shared" ca="1" si="591"/>
        <v>0</v>
      </c>
      <c r="AU375" s="5">
        <f t="shared" ca="1" si="591"/>
        <v>0</v>
      </c>
      <c r="AV375" s="5">
        <f t="shared" ca="1" si="591"/>
        <v>0</v>
      </c>
      <c r="AW375" s="5">
        <f t="shared" ca="1" si="591"/>
        <v>0</v>
      </c>
      <c r="AX375" s="5">
        <f t="shared" ca="1" si="591"/>
        <v>0</v>
      </c>
      <c r="AY375" s="5">
        <f t="shared" ca="1" si="591"/>
        <v>0</v>
      </c>
      <c r="AZ375" s="5">
        <f t="shared" ca="1" si="591"/>
        <v>0</v>
      </c>
      <c r="BA375" s="5">
        <f t="shared" ca="1" si="591"/>
        <v>0</v>
      </c>
      <c r="BB375" s="5">
        <f t="shared" ca="1" si="591"/>
        <v>0</v>
      </c>
      <c r="BC375" s="5">
        <f t="shared" ca="1" si="591"/>
        <v>0</v>
      </c>
      <c r="BD375" s="5">
        <f t="shared" ref="BD375:CF375" ca="1" si="592">IF(BD$4="",0,BD361+BD328*$P$142*(1-$P$143))</f>
        <v>0</v>
      </c>
      <c r="BE375" s="5">
        <f t="shared" ca="1" si="592"/>
        <v>0</v>
      </c>
      <c r="BF375" s="5">
        <f t="shared" ca="1" si="592"/>
        <v>0</v>
      </c>
      <c r="BG375" s="5">
        <f t="shared" ca="1" si="592"/>
        <v>0</v>
      </c>
      <c r="BH375" s="5">
        <f t="shared" ca="1" si="592"/>
        <v>0</v>
      </c>
      <c r="BI375" s="5">
        <f t="shared" ca="1" si="592"/>
        <v>0</v>
      </c>
      <c r="BJ375" s="5">
        <f t="shared" ca="1" si="592"/>
        <v>0</v>
      </c>
      <c r="BK375" s="5">
        <f t="shared" ca="1" si="592"/>
        <v>0</v>
      </c>
      <c r="BL375" s="5">
        <f t="shared" ca="1" si="592"/>
        <v>0</v>
      </c>
      <c r="BM375" s="5">
        <f t="shared" ca="1" si="592"/>
        <v>0</v>
      </c>
      <c r="BN375" s="5">
        <f t="shared" ca="1" si="592"/>
        <v>0</v>
      </c>
      <c r="BO375" s="5">
        <f t="shared" ca="1" si="592"/>
        <v>0</v>
      </c>
      <c r="BP375" s="5">
        <f t="shared" ca="1" si="592"/>
        <v>0</v>
      </c>
      <c r="BQ375" s="5">
        <f t="shared" ca="1" si="592"/>
        <v>0</v>
      </c>
      <c r="BR375" s="5">
        <f t="shared" ca="1" si="592"/>
        <v>0</v>
      </c>
      <c r="BS375" s="5">
        <f t="shared" ca="1" si="592"/>
        <v>0</v>
      </c>
      <c r="BT375" s="5">
        <f t="shared" ca="1" si="592"/>
        <v>0</v>
      </c>
      <c r="BU375" s="5">
        <f t="shared" ca="1" si="592"/>
        <v>0</v>
      </c>
      <c r="BV375" s="5">
        <f t="shared" ca="1" si="592"/>
        <v>0</v>
      </c>
      <c r="BW375" s="5">
        <f t="shared" ca="1" si="592"/>
        <v>0</v>
      </c>
      <c r="BX375" s="5">
        <f t="shared" ca="1" si="592"/>
        <v>0</v>
      </c>
      <c r="BY375" s="5">
        <f t="shared" ca="1" si="592"/>
        <v>0</v>
      </c>
      <c r="BZ375" s="5">
        <f t="shared" ca="1" si="592"/>
        <v>0</v>
      </c>
      <c r="CA375" s="5">
        <f t="shared" ca="1" si="592"/>
        <v>0</v>
      </c>
      <c r="CB375" s="5">
        <f t="shared" ca="1" si="592"/>
        <v>0</v>
      </c>
      <c r="CC375" s="5">
        <f t="shared" ca="1" si="592"/>
        <v>0</v>
      </c>
      <c r="CD375" s="5">
        <f t="shared" ca="1" si="592"/>
        <v>0</v>
      </c>
      <c r="CE375" s="5">
        <f t="shared" ca="1" si="592"/>
        <v>0</v>
      </c>
      <c r="CF375" s="5">
        <f t="shared" ca="1" si="592"/>
        <v>0</v>
      </c>
    </row>
    <row r="376" spans="2:84" x14ac:dyDescent="0.3">
      <c r="X376" s="109"/>
    </row>
    <row r="377" spans="2:84" x14ac:dyDescent="0.3">
      <c r="B377" s="13">
        <f>ROW()</f>
        <v>377</v>
      </c>
      <c r="H377" s="1" t="s">
        <v>302</v>
      </c>
      <c r="M377" s="53" t="s">
        <v>18</v>
      </c>
      <c r="P377" s="72"/>
      <c r="U377" s="5">
        <f ca="1">INDIRECT(ADDRESS($B377,$X$2-1+$P$8))</f>
        <v>0</v>
      </c>
      <c r="X377" s="5">
        <f ca="1">IF(X$4="",0,SUM($W375:X375))</f>
        <v>0</v>
      </c>
      <c r="Y377" s="5">
        <f ca="1">IF(Y$4="",0,SUM($W375:Y375))</f>
        <v>0</v>
      </c>
      <c r="Z377" s="5">
        <f ca="1">IF(Z$4="",0,SUM($W375:Z375))</f>
        <v>0</v>
      </c>
      <c r="AA377" s="5">
        <f ca="1">IF(AA$4="",0,SUM($W375:AA375))</f>
        <v>0</v>
      </c>
      <c r="AB377" s="5">
        <f ca="1">IF(AB$4="",0,SUM($W375:AB375))</f>
        <v>0</v>
      </c>
      <c r="AC377" s="5">
        <f ca="1">IF(AC$4="",0,SUM($W375:AC375))</f>
        <v>0</v>
      </c>
      <c r="AD377" s="5">
        <f ca="1">IF(AD$4="",0,SUM($W375:AD375))</f>
        <v>0</v>
      </c>
      <c r="AE377" s="5">
        <f ca="1">IF(AE$4="",0,SUM($W375:AE375))</f>
        <v>0</v>
      </c>
      <c r="AF377" s="5">
        <f ca="1">IF(AF$4="",0,SUM($W375:AF375))</f>
        <v>0</v>
      </c>
      <c r="AG377" s="5">
        <f ca="1">IF(AG$4="",0,SUM($W375:AG375))</f>
        <v>0</v>
      </c>
      <c r="AH377" s="5">
        <f ca="1">IF(AH$4="",0,SUM($W375:AH375))</f>
        <v>0</v>
      </c>
      <c r="AI377" s="5">
        <f ca="1">IF(AI$4="",0,SUM($W375:AI375))</f>
        <v>0</v>
      </c>
      <c r="AJ377" s="5">
        <f ca="1">IF(AJ$4="",0,SUM($W375:AJ375))</f>
        <v>0</v>
      </c>
      <c r="AK377" s="5">
        <f ca="1">IF(AK$4="",0,SUM($W375:AK375))</f>
        <v>0</v>
      </c>
      <c r="AL377" s="5">
        <f ca="1">IF(AL$4="",0,SUM($W375:AL375))</f>
        <v>0</v>
      </c>
      <c r="AM377" s="5">
        <f ca="1">IF(AM$4="",0,SUM($W375:AM375))</f>
        <v>0</v>
      </c>
      <c r="AN377" s="5">
        <f ca="1">IF(AN$4="",0,SUM($W375:AN375))</f>
        <v>0</v>
      </c>
      <c r="AO377" s="5">
        <f ca="1">IF(AO$4="",0,SUM($W375:AO375))</f>
        <v>0</v>
      </c>
      <c r="AP377" s="5">
        <f ca="1">IF(AP$4="",0,SUM($W375:AP375))</f>
        <v>0</v>
      </c>
      <c r="AQ377" s="5">
        <f ca="1">IF(AQ$4="",0,SUM($W375:AQ375))</f>
        <v>0</v>
      </c>
      <c r="AR377" s="5">
        <f ca="1">IF(AR$4="",0,SUM($W375:AR375))</f>
        <v>0</v>
      </c>
      <c r="AS377" s="5">
        <f ca="1">IF(AS$4="",0,SUM($W375:AS375))</f>
        <v>0</v>
      </c>
      <c r="AT377" s="5">
        <f ca="1">IF(AT$4="",0,SUM($W375:AT375))</f>
        <v>0</v>
      </c>
      <c r="AU377" s="5">
        <f ca="1">IF(AU$4="",0,SUM($W375:AU375))</f>
        <v>0</v>
      </c>
      <c r="AV377" s="5">
        <f ca="1">IF(AV$4="",0,SUM($W375:AV375))</f>
        <v>0</v>
      </c>
      <c r="AW377" s="5">
        <f ca="1">IF(AW$4="",0,SUM($W375:AW375))</f>
        <v>0</v>
      </c>
      <c r="AX377" s="5">
        <f ca="1">IF(AX$4="",0,SUM($W375:AX375))</f>
        <v>0</v>
      </c>
      <c r="AY377" s="5">
        <f ca="1">IF(AY$4="",0,SUM($W375:AY375))</f>
        <v>0</v>
      </c>
      <c r="AZ377" s="5">
        <f ca="1">IF(AZ$4="",0,SUM($W375:AZ375))</f>
        <v>0</v>
      </c>
      <c r="BA377" s="5">
        <f ca="1">IF(BA$4="",0,SUM($W375:BA375))</f>
        <v>0</v>
      </c>
      <c r="BB377" s="5">
        <f ca="1">IF(BB$4="",0,SUM($W375:BB375))</f>
        <v>0</v>
      </c>
      <c r="BC377" s="5">
        <f ca="1">IF(BC$4="",0,SUM($W375:BC375))</f>
        <v>0</v>
      </c>
      <c r="BD377" s="5">
        <f ca="1">IF(BD$4="",0,SUM($W375:BD375))</f>
        <v>0</v>
      </c>
      <c r="BE377" s="5">
        <f ca="1">IF(BE$4="",0,SUM($W375:BE375))</f>
        <v>0</v>
      </c>
      <c r="BF377" s="5">
        <f ca="1">IF(BF$4="",0,SUM($W375:BF375))</f>
        <v>0</v>
      </c>
      <c r="BG377" s="5">
        <f ca="1">IF(BG$4="",0,SUM($W375:BG375))</f>
        <v>0</v>
      </c>
      <c r="BH377" s="5">
        <f ca="1">IF(BH$4="",0,SUM($W375:BH375))</f>
        <v>0</v>
      </c>
      <c r="BI377" s="5">
        <f ca="1">IF(BI$4="",0,SUM($W375:BI375))</f>
        <v>0</v>
      </c>
      <c r="BJ377" s="5">
        <f ca="1">IF(BJ$4="",0,SUM($W375:BJ375))</f>
        <v>0</v>
      </c>
      <c r="BK377" s="5">
        <f ca="1">IF(BK$4="",0,SUM($W375:BK375))</f>
        <v>0</v>
      </c>
      <c r="BL377" s="5">
        <f ca="1">IF(BL$4="",0,SUM($W375:BL375))</f>
        <v>0</v>
      </c>
      <c r="BM377" s="5">
        <f ca="1">IF(BM$4="",0,SUM($W375:BM375))</f>
        <v>0</v>
      </c>
      <c r="BN377" s="5">
        <f ca="1">IF(BN$4="",0,SUM($W375:BN375))</f>
        <v>0</v>
      </c>
      <c r="BO377" s="5">
        <f ca="1">IF(BO$4="",0,SUM($W375:BO375))</f>
        <v>0</v>
      </c>
      <c r="BP377" s="5">
        <f ca="1">IF(BP$4="",0,SUM($W375:BP375))</f>
        <v>0</v>
      </c>
      <c r="BQ377" s="5">
        <f ca="1">IF(BQ$4="",0,SUM($W375:BQ375))</f>
        <v>0</v>
      </c>
      <c r="BR377" s="5">
        <f ca="1">IF(BR$4="",0,SUM($W375:BR375))</f>
        <v>0</v>
      </c>
      <c r="BS377" s="5">
        <f ca="1">IF(BS$4="",0,SUM($W375:BS375))</f>
        <v>0</v>
      </c>
      <c r="BT377" s="5">
        <f ca="1">IF(BT$4="",0,SUM($W375:BT375))</f>
        <v>0</v>
      </c>
      <c r="BU377" s="5">
        <f ca="1">IF(BU$4="",0,SUM($W375:BU375))</f>
        <v>0</v>
      </c>
      <c r="BV377" s="5">
        <f ca="1">IF(BV$4="",0,SUM($W375:BV375))</f>
        <v>0</v>
      </c>
      <c r="BW377" s="5">
        <f ca="1">IF(BW$4="",0,SUM($W375:BW375))</f>
        <v>0</v>
      </c>
      <c r="BX377" s="5">
        <f ca="1">IF(BX$4="",0,SUM($W375:BX375))</f>
        <v>0</v>
      </c>
      <c r="BY377" s="5">
        <f ca="1">IF(BY$4="",0,SUM($W375:BY375))</f>
        <v>0</v>
      </c>
      <c r="BZ377" s="5">
        <f ca="1">IF(BZ$4="",0,SUM($W375:BZ375))</f>
        <v>0</v>
      </c>
      <c r="CA377" s="5">
        <f ca="1">IF(CA$4="",0,SUM($W375:CA375))</f>
        <v>0</v>
      </c>
      <c r="CB377" s="5">
        <f ca="1">IF(CB$4="",0,SUM($W375:CB375))</f>
        <v>0</v>
      </c>
      <c r="CC377" s="5">
        <f ca="1">IF(CC$4="",0,SUM($W375:CC375))</f>
        <v>0</v>
      </c>
      <c r="CD377" s="5">
        <f ca="1">IF(CD$4="",0,SUM($W375:CD375))</f>
        <v>0</v>
      </c>
      <c r="CE377" s="5">
        <f ca="1">IF(CE$4="",0,SUM($W375:CE375))</f>
        <v>0</v>
      </c>
      <c r="CF377" s="5">
        <f ca="1">IF(CF$4="",0,SUM($W375:CF375))</f>
        <v>0</v>
      </c>
    </row>
    <row r="378" spans="2:84" x14ac:dyDescent="0.3">
      <c r="B378" s="13">
        <f>ROW()</f>
        <v>378</v>
      </c>
      <c r="H378" s="1" t="str">
        <f>H377</f>
        <v>Финпоток нарастающим итогом</v>
      </c>
      <c r="I378" s="1" t="s">
        <v>248</v>
      </c>
      <c r="U378" s="5">
        <f ca="1">SUM(INDIRECT(ADDRESS($B378,$X$2)&amp;":"&amp;ADDRESS($B378,$X$2-1+$P$8)))</f>
        <v>1</v>
      </c>
      <c r="X378" s="5">
        <f ca="1">IF(X$4="",0,IF(AND(W377&lt;=0,MIN(X377:$ZZ377)&gt;=0,SUM($W378:W378)=0),1,0))</f>
        <v>1</v>
      </c>
      <c r="Y378" s="5">
        <f ca="1">IF(Y$4="",0,IF(AND(X377&lt;=0,MIN(Y377:$ZZ377)&gt;=0,SUM($W378:X378)=0),1,0))</f>
        <v>0</v>
      </c>
      <c r="Z378" s="5">
        <f ca="1">IF(Z$4="",0,IF(AND(Y377&lt;=0,MIN(Z377:$ZZ377)&gt;=0,SUM($W378:Y378)=0),1,0))</f>
        <v>0</v>
      </c>
      <c r="AA378" s="5">
        <f ca="1">IF(AA$4="",0,IF(AND(Z377&lt;=0,MIN(AA377:$ZZ377)&gt;=0,SUM($W378:Z378)=0),1,0))</f>
        <v>0</v>
      </c>
      <c r="AB378" s="5">
        <f ca="1">IF(AB$4="",0,IF(AND(AA377&lt;=0,MIN(AB377:$ZZ377)&gt;=0,SUM($W378:AA378)=0),1,0))</f>
        <v>0</v>
      </c>
      <c r="AC378" s="5">
        <f ca="1">IF(AC$4="",0,IF(AND(AB377&lt;=0,MIN(AC377:$ZZ377)&gt;=0,SUM($W378:AB378)=0),1,0))</f>
        <v>0</v>
      </c>
      <c r="AD378" s="5">
        <f ca="1">IF(AD$4="",0,IF(AND(AC377&lt;=0,MIN(AD377:$ZZ377)&gt;=0,SUM($W378:AC378)=0),1,0))</f>
        <v>0</v>
      </c>
      <c r="AE378" s="5">
        <f ca="1">IF(AE$4="",0,IF(AND(AD377&lt;=0,MIN(AE377:$ZZ377)&gt;=0,SUM($W378:AD378)=0),1,0))</f>
        <v>0</v>
      </c>
      <c r="AF378" s="5">
        <f ca="1">IF(AF$4="",0,IF(AND(AE377&lt;=0,MIN(AF377:$ZZ377)&gt;=0,SUM($W378:AE378)=0),1,0))</f>
        <v>0</v>
      </c>
      <c r="AG378" s="5">
        <f ca="1">IF(AG$4="",0,IF(AND(AF377&lt;=0,MIN(AG377:$ZZ377)&gt;=0,SUM($W378:AF378)=0),1,0))</f>
        <v>0</v>
      </c>
      <c r="AH378" s="5">
        <f ca="1">IF(AH$4="",0,IF(AND(AG377&lt;=0,MIN(AH377:$ZZ377)&gt;=0,SUM($W378:AG378)=0),1,0))</f>
        <v>0</v>
      </c>
      <c r="AI378" s="5">
        <f ca="1">IF(AI$4="",0,IF(AND(AH377&lt;=0,MIN(AI377:$ZZ377)&gt;=0,SUM($W378:AH378)=0),1,0))</f>
        <v>0</v>
      </c>
      <c r="AJ378" s="5">
        <f ca="1">IF(AJ$4="",0,IF(AND(AI377&lt;=0,MIN(AJ377:$ZZ377)&gt;=0,SUM($W378:AI378)=0),1,0))</f>
        <v>0</v>
      </c>
      <c r="AK378" s="5">
        <f ca="1">IF(AK$4="",0,IF(AND(AJ377&lt;=0,MIN(AK377:$ZZ377)&gt;=0,SUM($W378:AJ378)=0),1,0))</f>
        <v>0</v>
      </c>
      <c r="AL378" s="5">
        <f ca="1">IF(AL$4="",0,IF(AND(AK377&lt;=0,MIN(AL377:$ZZ377)&gt;=0,SUM($W378:AK378)=0),1,0))</f>
        <v>0</v>
      </c>
      <c r="AM378" s="5">
        <f ca="1">IF(AM$4="",0,IF(AND(AL377&lt;=0,MIN(AM377:$ZZ377)&gt;=0,SUM($W378:AL378)=0),1,0))</f>
        <v>0</v>
      </c>
      <c r="AN378" s="5">
        <f ca="1">IF(AN$4="",0,IF(AND(AM377&lt;=0,MIN(AN377:$ZZ377)&gt;=0,SUM($W378:AM378)=0),1,0))</f>
        <v>0</v>
      </c>
      <c r="AO378" s="5">
        <f ca="1">IF(AO$4="",0,IF(AND(AN377&lt;=0,MIN(AO377:$ZZ377)&gt;=0,SUM($W378:AN378)=0),1,0))</f>
        <v>0</v>
      </c>
      <c r="AP378" s="5">
        <f ca="1">IF(AP$4="",0,IF(AND(AO377&lt;=0,MIN(AP377:$ZZ377)&gt;=0,SUM($W378:AO378)=0),1,0))</f>
        <v>0</v>
      </c>
      <c r="AQ378" s="5">
        <f ca="1">IF(AQ$4="",0,IF(AND(AP377&lt;=0,MIN(AQ377:$ZZ377)&gt;=0,SUM($W378:AP378)=0),1,0))</f>
        <v>0</v>
      </c>
      <c r="AR378" s="5">
        <f ca="1">IF(AR$4="",0,IF(AND(AQ377&lt;=0,MIN(AR377:$ZZ377)&gt;=0,SUM($W378:AQ378)=0),1,0))</f>
        <v>0</v>
      </c>
      <c r="AS378" s="5">
        <f ca="1">IF(AS$4="",0,IF(AND(AR377&lt;=0,MIN(AS377:$ZZ377)&gt;=0,SUM($W378:AR378)=0),1,0))</f>
        <v>0</v>
      </c>
      <c r="AT378" s="5">
        <f ca="1">IF(AT$4="",0,IF(AND(AS377&lt;=0,MIN(AT377:$ZZ377)&gt;=0,SUM($W378:AS378)=0),1,0))</f>
        <v>0</v>
      </c>
      <c r="AU378" s="5">
        <f ca="1">IF(AU$4="",0,IF(AND(AT377&lt;=0,MIN(AU377:$ZZ377)&gt;=0,SUM($W378:AT378)=0),1,0))</f>
        <v>0</v>
      </c>
      <c r="AV378" s="5">
        <f ca="1">IF(AV$4="",0,IF(AND(AU377&lt;=0,MIN(AV377:$ZZ377)&gt;=0,SUM($W378:AU378)=0),1,0))</f>
        <v>0</v>
      </c>
      <c r="AW378" s="5">
        <f ca="1">IF(AW$4="",0,IF(AND(AV377&lt;=0,MIN(AW377:$ZZ377)&gt;=0,SUM($W378:AV378)=0),1,0))</f>
        <v>0</v>
      </c>
      <c r="AX378" s="5">
        <f ca="1">IF(AX$4="",0,IF(AND(AW377&lt;=0,MIN(AX377:$ZZ377)&gt;=0,SUM($W378:AW378)=0),1,0))</f>
        <v>0</v>
      </c>
      <c r="AY378" s="5">
        <f ca="1">IF(AY$4="",0,IF(AND(AX377&lt;=0,MIN(AY377:$ZZ377)&gt;=0,SUM($W378:AX378)=0),1,0))</f>
        <v>0</v>
      </c>
      <c r="AZ378" s="5">
        <f ca="1">IF(AZ$4="",0,IF(AND(AY377&lt;=0,MIN(AZ377:$ZZ377)&gt;=0,SUM($W378:AY378)=0),1,0))</f>
        <v>0</v>
      </c>
      <c r="BA378" s="5">
        <f ca="1">IF(BA$4="",0,IF(AND(AZ377&lt;=0,MIN(BA377:$ZZ377)&gt;=0,SUM($W378:AZ378)=0),1,0))</f>
        <v>0</v>
      </c>
      <c r="BB378" s="5">
        <f ca="1">IF(BB$4="",0,IF(AND(BA377&lt;=0,MIN(BB377:$ZZ377)&gt;=0,SUM($W378:BA378)=0),1,0))</f>
        <v>0</v>
      </c>
      <c r="BC378" s="5">
        <f ca="1">IF(BC$4="",0,IF(AND(BB377&lt;=0,MIN(BC377:$ZZ377)&gt;=0,SUM($W378:BB378)=0),1,0))</f>
        <v>0</v>
      </c>
      <c r="BD378" s="5">
        <f ca="1">IF(BD$4="",0,IF(AND(BC377&lt;=0,MIN(BD377:$ZZ377)&gt;=0,SUM($W378:BC378)=0),1,0))</f>
        <v>0</v>
      </c>
      <c r="BE378" s="5">
        <f ca="1">IF(BE$4="",0,IF(AND(BD377&lt;=0,MIN(BE377:$ZZ377)&gt;=0,SUM($W378:BD378)=0),1,0))</f>
        <v>0</v>
      </c>
      <c r="BF378" s="5">
        <f ca="1">IF(BF$4="",0,IF(AND(BE377&lt;=0,MIN(BF377:$ZZ377)&gt;=0,SUM($W378:BE378)=0),1,0))</f>
        <v>0</v>
      </c>
      <c r="BG378" s="5">
        <f ca="1">IF(BG$4="",0,IF(AND(BF377&lt;=0,MIN(BG377:$ZZ377)&gt;=0,SUM($W378:BF378)=0),1,0))</f>
        <v>0</v>
      </c>
      <c r="BH378" s="5">
        <f ca="1">IF(BH$4="",0,IF(AND(BG377&lt;=0,MIN(BH377:$ZZ377)&gt;=0,SUM($W378:BG378)=0),1,0))</f>
        <v>0</v>
      </c>
      <c r="BI378" s="5">
        <f ca="1">IF(BI$4="",0,IF(AND(BH377&lt;=0,MIN(BI377:$ZZ377)&gt;=0,SUM($W378:BH378)=0),1,0))</f>
        <v>0</v>
      </c>
      <c r="BJ378" s="5">
        <f ca="1">IF(BJ$4="",0,IF(AND(BI377&lt;=0,MIN(BJ377:$ZZ377)&gt;=0,SUM($W378:BI378)=0),1,0))</f>
        <v>0</v>
      </c>
      <c r="BK378" s="5">
        <f ca="1">IF(BK$4="",0,IF(AND(BJ377&lt;=0,MIN(BK377:$ZZ377)&gt;=0,SUM($W378:BJ378)=0),1,0))</f>
        <v>0</v>
      </c>
      <c r="BL378" s="5">
        <f ca="1">IF(BL$4="",0,IF(AND(BK377&lt;=0,MIN(BL377:$ZZ377)&gt;=0,SUM($W378:BK378)=0),1,0))</f>
        <v>0</v>
      </c>
      <c r="BM378" s="5">
        <f ca="1">IF(BM$4="",0,IF(AND(BL377&lt;=0,MIN(BM377:$ZZ377)&gt;=0,SUM($W378:BL378)=0),1,0))</f>
        <v>0</v>
      </c>
      <c r="BN378" s="5">
        <f ca="1">IF(BN$4="",0,IF(AND(BM377&lt;=0,MIN(BN377:$ZZ377)&gt;=0,SUM($W378:BM378)=0),1,0))</f>
        <v>0</v>
      </c>
      <c r="BO378" s="5">
        <f ca="1">IF(BO$4="",0,IF(AND(BN377&lt;=0,MIN(BO377:$ZZ377)&gt;=0,SUM($W378:BN378)=0),1,0))</f>
        <v>0</v>
      </c>
      <c r="BP378" s="5">
        <f ca="1">IF(BP$4="",0,IF(AND(BO377&lt;=0,MIN(BP377:$ZZ377)&gt;=0,SUM($W378:BO378)=0),1,0))</f>
        <v>0</v>
      </c>
      <c r="BQ378" s="5">
        <f ca="1">IF(BQ$4="",0,IF(AND(BP377&lt;=0,MIN(BQ377:$ZZ377)&gt;=0,SUM($W378:BP378)=0),1,0))</f>
        <v>0</v>
      </c>
      <c r="BR378" s="5">
        <f ca="1">IF(BR$4="",0,IF(AND(BQ377&lt;=0,MIN(BR377:$ZZ377)&gt;=0,SUM($W378:BQ378)=0),1,0))</f>
        <v>0</v>
      </c>
      <c r="BS378" s="5">
        <f ca="1">IF(BS$4="",0,IF(AND(BR377&lt;=0,MIN(BS377:$ZZ377)&gt;=0,SUM($W378:BR378)=0),1,0))</f>
        <v>0</v>
      </c>
      <c r="BT378" s="5">
        <f ca="1">IF(BT$4="",0,IF(AND(BS377&lt;=0,MIN(BT377:$ZZ377)&gt;=0,SUM($W378:BS378)=0),1,0))</f>
        <v>0</v>
      </c>
      <c r="BU378" s="5">
        <f ca="1">IF(BU$4="",0,IF(AND(BT377&lt;=0,MIN(BU377:$ZZ377)&gt;=0,SUM($W378:BT378)=0),1,0))</f>
        <v>0</v>
      </c>
      <c r="BV378" s="5">
        <f ca="1">IF(BV$4="",0,IF(AND(BU377&lt;=0,MIN(BV377:$ZZ377)&gt;=0,SUM($W378:BU378)=0),1,0))</f>
        <v>0</v>
      </c>
      <c r="BW378" s="5">
        <f ca="1">IF(BW$4="",0,IF(AND(BV377&lt;=0,MIN(BW377:$ZZ377)&gt;=0,SUM($W378:BV378)=0),1,0))</f>
        <v>0</v>
      </c>
      <c r="BX378" s="5">
        <f ca="1">IF(BX$4="",0,IF(AND(BW377&lt;=0,MIN(BX377:$ZZ377)&gt;=0,SUM($W378:BW378)=0),1,0))</f>
        <v>0</v>
      </c>
      <c r="BY378" s="5">
        <f ca="1">IF(BY$4="",0,IF(AND(BX377&lt;=0,MIN(BY377:$ZZ377)&gt;=0,SUM($W378:BX378)=0),1,0))</f>
        <v>0</v>
      </c>
      <c r="BZ378" s="5">
        <f ca="1">IF(BZ$4="",0,IF(AND(BY377&lt;=0,MIN(BZ377:$ZZ377)&gt;=0,SUM($W378:BY378)=0),1,0))</f>
        <v>0</v>
      </c>
      <c r="CA378" s="5">
        <f ca="1">IF(CA$4="",0,IF(AND(BZ377&lt;=0,MIN(CA377:$ZZ377)&gt;=0,SUM($W378:BZ378)=0),1,0))</f>
        <v>0</v>
      </c>
      <c r="CB378" s="5">
        <f ca="1">IF(CB$4="",0,IF(AND(CA377&lt;=0,MIN(CB377:$ZZ377)&gt;=0,SUM($W378:CA378)=0),1,0))</f>
        <v>0</v>
      </c>
      <c r="CC378" s="5">
        <f ca="1">IF(CC$4="",0,IF(AND(CB377&lt;=0,MIN(CC377:$ZZ377)&gt;=0,SUM($W378:CB378)=0),1,0))</f>
        <v>0</v>
      </c>
      <c r="CD378" s="5">
        <f ca="1">IF(CD$4="",0,IF(AND(CC377&lt;=0,MIN(CD377:$ZZ377)&gt;=0,SUM($W378:CC378)=0),1,0))</f>
        <v>0</v>
      </c>
      <c r="CE378" s="5">
        <f ca="1">IF(CE$4="",0,IF(AND(CD377&lt;=0,MIN(CE377:$ZZ377)&gt;=0,SUM($W378:CD378)=0),1,0))</f>
        <v>0</v>
      </c>
      <c r="CF378" s="5">
        <f ca="1">IF(CF$4="",0,IF(AND(CE377&lt;=0,MIN(CF377:$ZZ377)&gt;=0,SUM($W378:CE378)=0),1,0))</f>
        <v>0</v>
      </c>
    </row>
    <row r="379" spans="2:84" x14ac:dyDescent="0.3">
      <c r="B379" s="13">
        <f>ROW()</f>
        <v>379</v>
      </c>
      <c r="H379" s="1" t="str">
        <f>H377</f>
        <v>Финпоток нарастающим итогом</v>
      </c>
      <c r="I379" s="1" t="s">
        <v>249</v>
      </c>
      <c r="M379" s="53" t="s">
        <v>115</v>
      </c>
      <c r="U379" s="33">
        <f ca="1">SUMIFS(INDIRECT(ADDRESS(1,$X$2)&amp;":"&amp;ADDRESS(1,$X$2-1+$P$8)),INDIRECT(ADDRESS($B378,$X$2)&amp;":"&amp;ADDRESS($B378,$X$2-1+$P$8)),1)/12</f>
        <v>8.3333333333333329E-2</v>
      </c>
    </row>
    <row r="380" spans="2:84" x14ac:dyDescent="0.3">
      <c r="X380" s="109"/>
    </row>
    <row r="381" spans="2:84" x14ac:dyDescent="0.3">
      <c r="B381" s="13">
        <f>ROW()</f>
        <v>381</v>
      </c>
      <c r="H381" s="1" t="s">
        <v>245</v>
      </c>
      <c r="M381" s="53" t="s">
        <v>18</v>
      </c>
      <c r="P381" s="72" t="str">
        <f>Lists!$AI$18</f>
        <v>FCF(+)</v>
      </c>
      <c r="U381" s="5">
        <f ca="1">SUM(INDIRECT(ADDRESS($B381,$X$2)&amp;":"&amp;ADDRESS($B381,$X$2-1+$P$8)))</f>
        <v>0</v>
      </c>
      <c r="X381" s="5">
        <f t="shared" ref="X381:BC381" ca="1" si="593">IF(X$4="",0,IF(AND(X$1=$P$8,X375&gt;0),X375,IF(AND(X375&gt;0,X377-MIN(INDIRECT(ADDRESS($B377,Y$2,4,1)&amp;":"&amp;ADDRESS($B377,SUMIFS($2:$2,$1:$1,$P$8),4,1)))&gt;0,X377-MIN(INDIRECT(ADDRESS($B377,Y$2,4,1)&amp;":"&amp;ADDRESS($B377,SUMIFS($2:$2,$1:$1,$P$8),4,1)))&lt;X375),X375-(X377-MIN(INDIRECT(ADDRESS($B377,Y$2,4,1)&amp;":"&amp;ADDRESS($B377,SUMIFS($2:$2,$1:$1,$P$8),4,1)))),IF(AND(X375&gt;0,X377&lt;=MIN(INDIRECT(ADDRESS($B377,Y$2,4,1)&amp;":"&amp;ADDRESS($B377,SUMIFS($2:$2,$1:$1,$P$8),4,1)))),X375,0))))</f>
        <v>0</v>
      </c>
      <c r="Y381" s="5">
        <f t="shared" ca="1" si="593"/>
        <v>0</v>
      </c>
      <c r="Z381" s="5">
        <f t="shared" ca="1" si="593"/>
        <v>0</v>
      </c>
      <c r="AA381" s="5">
        <f t="shared" ca="1" si="593"/>
        <v>0</v>
      </c>
      <c r="AB381" s="5">
        <f t="shared" ca="1" si="593"/>
        <v>0</v>
      </c>
      <c r="AC381" s="5">
        <f t="shared" ca="1" si="593"/>
        <v>0</v>
      </c>
      <c r="AD381" s="5">
        <f t="shared" ca="1" si="593"/>
        <v>0</v>
      </c>
      <c r="AE381" s="5">
        <f t="shared" ca="1" si="593"/>
        <v>0</v>
      </c>
      <c r="AF381" s="5">
        <f t="shared" ca="1" si="593"/>
        <v>0</v>
      </c>
      <c r="AG381" s="5">
        <f t="shared" ca="1" si="593"/>
        <v>0</v>
      </c>
      <c r="AH381" s="5">
        <f t="shared" ca="1" si="593"/>
        <v>0</v>
      </c>
      <c r="AI381" s="5">
        <f t="shared" ca="1" si="593"/>
        <v>0</v>
      </c>
      <c r="AJ381" s="5">
        <f t="shared" ca="1" si="593"/>
        <v>0</v>
      </c>
      <c r="AK381" s="5">
        <f t="shared" ca="1" si="593"/>
        <v>0</v>
      </c>
      <c r="AL381" s="5">
        <f t="shared" ca="1" si="593"/>
        <v>0</v>
      </c>
      <c r="AM381" s="5">
        <f t="shared" ca="1" si="593"/>
        <v>0</v>
      </c>
      <c r="AN381" s="5">
        <f t="shared" ca="1" si="593"/>
        <v>0</v>
      </c>
      <c r="AO381" s="5">
        <f t="shared" ca="1" si="593"/>
        <v>0</v>
      </c>
      <c r="AP381" s="5">
        <f t="shared" ca="1" si="593"/>
        <v>0</v>
      </c>
      <c r="AQ381" s="5">
        <f t="shared" ca="1" si="593"/>
        <v>0</v>
      </c>
      <c r="AR381" s="5">
        <f t="shared" ca="1" si="593"/>
        <v>0</v>
      </c>
      <c r="AS381" s="5">
        <f t="shared" ca="1" si="593"/>
        <v>0</v>
      </c>
      <c r="AT381" s="5">
        <f t="shared" ca="1" si="593"/>
        <v>0</v>
      </c>
      <c r="AU381" s="5">
        <f t="shared" ca="1" si="593"/>
        <v>0</v>
      </c>
      <c r="AV381" s="5">
        <f t="shared" ca="1" si="593"/>
        <v>0</v>
      </c>
      <c r="AW381" s="5">
        <f t="shared" ca="1" si="593"/>
        <v>0</v>
      </c>
      <c r="AX381" s="5">
        <f t="shared" ca="1" si="593"/>
        <v>0</v>
      </c>
      <c r="AY381" s="5">
        <f t="shared" ca="1" si="593"/>
        <v>0</v>
      </c>
      <c r="AZ381" s="5">
        <f t="shared" ca="1" si="593"/>
        <v>0</v>
      </c>
      <c r="BA381" s="5">
        <f t="shared" ca="1" si="593"/>
        <v>0</v>
      </c>
      <c r="BB381" s="5">
        <f t="shared" ca="1" si="593"/>
        <v>0</v>
      </c>
      <c r="BC381" s="5">
        <f t="shared" ca="1" si="593"/>
        <v>0</v>
      </c>
      <c r="BD381" s="5">
        <f t="shared" ref="BD381:CF381" ca="1" si="594">IF(BD$4="",0,IF(AND(BD$1=$P$8,BD375&gt;0),BD375,IF(AND(BD375&gt;0,BD377-MIN(INDIRECT(ADDRESS($B377,BE$2,4,1)&amp;":"&amp;ADDRESS($B377,SUMIFS($2:$2,$1:$1,$P$8),4,1)))&gt;0,BD377-MIN(INDIRECT(ADDRESS($B377,BE$2,4,1)&amp;":"&amp;ADDRESS($B377,SUMIFS($2:$2,$1:$1,$P$8),4,1)))&lt;BD375),BD375-(BD377-MIN(INDIRECT(ADDRESS($B377,BE$2,4,1)&amp;":"&amp;ADDRESS($B377,SUMIFS($2:$2,$1:$1,$P$8),4,1)))),IF(AND(BD375&gt;0,BD377&lt;=MIN(INDIRECT(ADDRESS($B377,BE$2,4,1)&amp;":"&amp;ADDRESS($B377,SUMIFS($2:$2,$1:$1,$P$8),4,1)))),BD375,0))))</f>
        <v>0</v>
      </c>
      <c r="BE381" s="5">
        <f t="shared" ca="1" si="594"/>
        <v>0</v>
      </c>
      <c r="BF381" s="5">
        <f t="shared" ca="1" si="594"/>
        <v>0</v>
      </c>
      <c r="BG381" s="5">
        <f t="shared" ca="1" si="594"/>
        <v>0</v>
      </c>
      <c r="BH381" s="5">
        <f t="shared" ca="1" si="594"/>
        <v>0</v>
      </c>
      <c r="BI381" s="5">
        <f t="shared" ca="1" si="594"/>
        <v>0</v>
      </c>
      <c r="BJ381" s="5">
        <f t="shared" ca="1" si="594"/>
        <v>0</v>
      </c>
      <c r="BK381" s="5">
        <f t="shared" ca="1" si="594"/>
        <v>0</v>
      </c>
      <c r="BL381" s="5">
        <f t="shared" ca="1" si="594"/>
        <v>0</v>
      </c>
      <c r="BM381" s="5">
        <f t="shared" ca="1" si="594"/>
        <v>0</v>
      </c>
      <c r="BN381" s="5">
        <f t="shared" ca="1" si="594"/>
        <v>0</v>
      </c>
      <c r="BO381" s="5">
        <f t="shared" ca="1" si="594"/>
        <v>0</v>
      </c>
      <c r="BP381" s="5">
        <f t="shared" ca="1" si="594"/>
        <v>0</v>
      </c>
      <c r="BQ381" s="5">
        <f t="shared" ca="1" si="594"/>
        <v>0</v>
      </c>
      <c r="BR381" s="5">
        <f t="shared" ca="1" si="594"/>
        <v>0</v>
      </c>
      <c r="BS381" s="5">
        <f t="shared" ca="1" si="594"/>
        <v>0</v>
      </c>
      <c r="BT381" s="5">
        <f t="shared" ca="1" si="594"/>
        <v>0</v>
      </c>
      <c r="BU381" s="5">
        <f t="shared" ca="1" si="594"/>
        <v>0</v>
      </c>
      <c r="BV381" s="5">
        <f t="shared" ca="1" si="594"/>
        <v>0</v>
      </c>
      <c r="BW381" s="5">
        <f t="shared" ca="1" si="594"/>
        <v>0</v>
      </c>
      <c r="BX381" s="5">
        <f t="shared" ca="1" si="594"/>
        <v>0</v>
      </c>
      <c r="BY381" s="5">
        <f t="shared" ca="1" si="594"/>
        <v>0</v>
      </c>
      <c r="BZ381" s="5">
        <f t="shared" ca="1" si="594"/>
        <v>0</v>
      </c>
      <c r="CA381" s="5">
        <f t="shared" ca="1" si="594"/>
        <v>0</v>
      </c>
      <c r="CB381" s="5">
        <f t="shared" ca="1" si="594"/>
        <v>0</v>
      </c>
      <c r="CC381" s="5">
        <f t="shared" ca="1" si="594"/>
        <v>0</v>
      </c>
      <c r="CD381" s="5">
        <f t="shared" ca="1" si="594"/>
        <v>0</v>
      </c>
      <c r="CE381" s="5">
        <f t="shared" ca="1" si="594"/>
        <v>0</v>
      </c>
      <c r="CF381" s="5">
        <f t="shared" ca="1" si="594"/>
        <v>0</v>
      </c>
    </row>
    <row r="382" spans="2:84" x14ac:dyDescent="0.3">
      <c r="X382" s="109"/>
    </row>
    <row r="383" spans="2:84" x14ac:dyDescent="0.3">
      <c r="B383" s="13">
        <f>ROW()</f>
        <v>383</v>
      </c>
      <c r="H383" s="1" t="s">
        <v>246</v>
      </c>
      <c r="M383" s="53" t="s">
        <v>18</v>
      </c>
      <c r="P383" s="72" t="str">
        <f>Lists!$AI$19</f>
        <v>FCF(-)</v>
      </c>
      <c r="U383" s="5">
        <f ca="1">SUM(INDIRECT(ADDRESS($B383,$X$2)&amp;":"&amp;ADDRESS($B383,$X$2-1+$P$8)))</f>
        <v>0</v>
      </c>
      <c r="X383" s="5">
        <f ca="1">IF(X$4="",0,IF(X381&gt;0,0,IF(X377-W377&gt;0,0,IF(X377-SUM($W383:W383)&gt;0,0,X377-SUM($W383:W383)))))</f>
        <v>0</v>
      </c>
      <c r="Y383" s="5">
        <f ca="1">IF(Y$4="",0,IF(Y381&gt;0,0,IF(Y377-X377&gt;0,0,IF(Y377-SUM($W383:X383)&gt;0,0,Y377-SUM($W383:X383)))))</f>
        <v>0</v>
      </c>
      <c r="Z383" s="5">
        <f ca="1">IF(Z$4="",0,IF(Z381&gt;0,0,IF(Z377-Y377&gt;0,0,IF(Z377-SUM($W383:Y383)&gt;0,0,Z377-SUM($W383:Y383)))))</f>
        <v>0</v>
      </c>
      <c r="AA383" s="5">
        <f ca="1">IF(AA$4="",0,IF(AA381&gt;0,0,IF(AA377-Z377&gt;0,0,IF(AA377-SUM($W383:Z383)&gt;0,0,AA377-SUM($W383:Z383)))))</f>
        <v>0</v>
      </c>
      <c r="AB383" s="5">
        <f ca="1">IF(AB$4="",0,IF(AB381&gt;0,0,IF(AB377-AA377&gt;0,0,IF(AB377-SUM($W383:AA383)&gt;0,0,AB377-SUM($W383:AA383)))))</f>
        <v>0</v>
      </c>
      <c r="AC383" s="5">
        <f ca="1">IF(AC$4="",0,IF(AC381&gt;0,0,IF(AC377-AB377&gt;0,0,IF(AC377-SUM($W383:AB383)&gt;0,0,AC377-SUM($W383:AB383)))))</f>
        <v>0</v>
      </c>
      <c r="AD383" s="5">
        <f ca="1">IF(AD$4="",0,IF(AD381&gt;0,0,IF(AD377-AC377&gt;0,0,IF(AD377-SUM($W383:AC383)&gt;0,0,AD377-SUM($W383:AC383)))))</f>
        <v>0</v>
      </c>
      <c r="AE383" s="5">
        <f ca="1">IF(AE$4="",0,IF(AE381&gt;0,0,IF(AE377-AD377&gt;0,0,IF(AE377-SUM($W383:AD383)&gt;0,0,AE377-SUM($W383:AD383)))))</f>
        <v>0</v>
      </c>
      <c r="AF383" s="5">
        <f ca="1">IF(AF$4="",0,IF(AF381&gt;0,0,IF(AF377-AE377&gt;0,0,IF(AF377-SUM($W383:AE383)&gt;0,0,AF377-SUM($W383:AE383)))))</f>
        <v>0</v>
      </c>
      <c r="AG383" s="5">
        <f ca="1">IF(AG$4="",0,IF(AG381&gt;0,0,IF(AG377-AF377&gt;0,0,IF(AG377-SUM($W383:AF383)&gt;0,0,AG377-SUM($W383:AF383)))))</f>
        <v>0</v>
      </c>
      <c r="AH383" s="5">
        <f ca="1">IF(AH$4="",0,IF(AH381&gt;0,0,IF(AH377-AG377&gt;0,0,IF(AH377-SUM($W383:AG383)&gt;0,0,AH377-SUM($W383:AG383)))))</f>
        <v>0</v>
      </c>
      <c r="AI383" s="5">
        <f ca="1">IF(AI$4="",0,IF(AI381&gt;0,0,IF(AI377-AH377&gt;0,0,IF(AI377-SUM($W383:AH383)&gt;0,0,AI377-SUM($W383:AH383)))))</f>
        <v>0</v>
      </c>
      <c r="AJ383" s="5">
        <f ca="1">IF(AJ$4="",0,IF(AJ381&gt;0,0,IF(AJ377-AI377&gt;0,0,IF(AJ377-SUM($W383:AI383)&gt;0,0,AJ377-SUM($W383:AI383)))))</f>
        <v>0</v>
      </c>
      <c r="AK383" s="5">
        <f ca="1">IF(AK$4="",0,IF(AK381&gt;0,0,IF(AK377-AJ377&gt;0,0,IF(AK377-SUM($W383:AJ383)&gt;0,0,AK377-SUM($W383:AJ383)))))</f>
        <v>0</v>
      </c>
      <c r="AL383" s="5">
        <f ca="1">IF(AL$4="",0,IF(AL381&gt;0,0,IF(AL377-AK377&gt;0,0,IF(AL377-SUM($W383:AK383)&gt;0,0,AL377-SUM($W383:AK383)))))</f>
        <v>0</v>
      </c>
      <c r="AM383" s="5">
        <f ca="1">IF(AM$4="",0,IF(AM381&gt;0,0,IF(AM377-AL377&gt;0,0,IF(AM377-SUM($W383:AL383)&gt;0,0,AM377-SUM($W383:AL383)))))</f>
        <v>0</v>
      </c>
      <c r="AN383" s="5">
        <f ca="1">IF(AN$4="",0,IF(AN381&gt;0,0,IF(AN377-AM377&gt;0,0,IF(AN377-SUM($W383:AM383)&gt;0,0,AN377-SUM($W383:AM383)))))</f>
        <v>0</v>
      </c>
      <c r="AO383" s="5">
        <f ca="1">IF(AO$4="",0,IF(AO381&gt;0,0,IF(AO377-AN377&gt;0,0,IF(AO377-SUM($W383:AN383)&gt;0,0,AO377-SUM($W383:AN383)))))</f>
        <v>0</v>
      </c>
      <c r="AP383" s="5">
        <f ca="1">IF(AP$4="",0,IF(AP381&gt;0,0,IF(AP377-AO377&gt;0,0,IF(AP377-SUM($W383:AO383)&gt;0,0,AP377-SUM($W383:AO383)))))</f>
        <v>0</v>
      </c>
      <c r="AQ383" s="5">
        <f ca="1">IF(AQ$4="",0,IF(AQ381&gt;0,0,IF(AQ377-AP377&gt;0,0,IF(AQ377-SUM($W383:AP383)&gt;0,0,AQ377-SUM($W383:AP383)))))</f>
        <v>0</v>
      </c>
      <c r="AR383" s="5">
        <f ca="1">IF(AR$4="",0,IF(AR381&gt;0,0,IF(AR377-AQ377&gt;0,0,IF(AR377-SUM($W383:AQ383)&gt;0,0,AR377-SUM($W383:AQ383)))))</f>
        <v>0</v>
      </c>
      <c r="AS383" s="5">
        <f ca="1">IF(AS$4="",0,IF(AS381&gt;0,0,IF(AS377-AR377&gt;0,0,IF(AS377-SUM($W383:AR383)&gt;0,0,AS377-SUM($W383:AR383)))))</f>
        <v>0</v>
      </c>
      <c r="AT383" s="5">
        <f ca="1">IF(AT$4="",0,IF(AT381&gt;0,0,IF(AT377-AS377&gt;0,0,IF(AT377-SUM($W383:AS383)&gt;0,0,AT377-SUM($W383:AS383)))))</f>
        <v>0</v>
      </c>
      <c r="AU383" s="5">
        <f ca="1">IF(AU$4="",0,IF(AU381&gt;0,0,IF(AU377-AT377&gt;0,0,IF(AU377-SUM($W383:AT383)&gt;0,0,AU377-SUM($W383:AT383)))))</f>
        <v>0</v>
      </c>
      <c r="AV383" s="5">
        <f ca="1">IF(AV$4="",0,IF(AV381&gt;0,0,IF(AV377-AU377&gt;0,0,IF(AV377-SUM($W383:AU383)&gt;0,0,AV377-SUM($W383:AU383)))))</f>
        <v>0</v>
      </c>
      <c r="AW383" s="5">
        <f ca="1">IF(AW$4="",0,IF(AW381&gt;0,0,IF(AW377-AV377&gt;0,0,IF(AW377-SUM($W383:AV383)&gt;0,0,AW377-SUM($W383:AV383)))))</f>
        <v>0</v>
      </c>
      <c r="AX383" s="5">
        <f ca="1">IF(AX$4="",0,IF(AX381&gt;0,0,IF(AX377-AW377&gt;0,0,IF(AX377-SUM($W383:AW383)&gt;0,0,AX377-SUM($W383:AW383)))))</f>
        <v>0</v>
      </c>
      <c r="AY383" s="5">
        <f ca="1">IF(AY$4="",0,IF(AY381&gt;0,0,IF(AY377-AX377&gt;0,0,IF(AY377-SUM($W383:AX383)&gt;0,0,AY377-SUM($W383:AX383)))))</f>
        <v>0</v>
      </c>
      <c r="AZ383" s="5">
        <f ca="1">IF(AZ$4="",0,IF(AZ381&gt;0,0,IF(AZ377-AY377&gt;0,0,IF(AZ377-SUM($W383:AY383)&gt;0,0,AZ377-SUM($W383:AY383)))))</f>
        <v>0</v>
      </c>
      <c r="BA383" s="5">
        <f ca="1">IF(BA$4="",0,IF(BA381&gt;0,0,IF(BA377-AZ377&gt;0,0,IF(BA377-SUM($W383:AZ383)&gt;0,0,BA377-SUM($W383:AZ383)))))</f>
        <v>0</v>
      </c>
      <c r="BB383" s="5">
        <f ca="1">IF(BB$4="",0,IF(BB381&gt;0,0,IF(BB377-BA377&gt;0,0,IF(BB377-SUM($W383:BA383)&gt;0,0,BB377-SUM($W383:BA383)))))</f>
        <v>0</v>
      </c>
      <c r="BC383" s="5">
        <f ca="1">IF(BC$4="",0,IF(BC381&gt;0,0,IF(BC377-BB377&gt;0,0,IF(BC377-SUM($W383:BB383)&gt;0,0,BC377-SUM($W383:BB383)))))</f>
        <v>0</v>
      </c>
      <c r="BD383" s="5">
        <f ca="1">IF(BD$4="",0,IF(BD381&gt;0,0,IF(BD377-BC377&gt;0,0,IF(BD377-SUM($W383:BC383)&gt;0,0,BD377-SUM($W383:BC383)))))</f>
        <v>0</v>
      </c>
      <c r="BE383" s="5">
        <f ca="1">IF(BE$4="",0,IF(BE381&gt;0,0,IF(BE377-BD377&gt;0,0,IF(BE377-SUM($W383:BD383)&gt;0,0,BE377-SUM($W383:BD383)))))</f>
        <v>0</v>
      </c>
      <c r="BF383" s="5">
        <f ca="1">IF(BF$4="",0,IF(BF381&gt;0,0,IF(BF377-BE377&gt;0,0,IF(BF377-SUM($W383:BE383)&gt;0,0,BF377-SUM($W383:BE383)))))</f>
        <v>0</v>
      </c>
      <c r="BG383" s="5">
        <f ca="1">IF(BG$4="",0,IF(BG381&gt;0,0,IF(BG377-BF377&gt;0,0,IF(BG377-SUM($W383:BF383)&gt;0,0,BG377-SUM($W383:BF383)))))</f>
        <v>0</v>
      </c>
      <c r="BH383" s="5">
        <f ca="1">IF(BH$4="",0,IF(BH381&gt;0,0,IF(BH377-BG377&gt;0,0,IF(BH377-SUM($W383:BG383)&gt;0,0,BH377-SUM($W383:BG383)))))</f>
        <v>0</v>
      </c>
      <c r="BI383" s="5">
        <f ca="1">IF(BI$4="",0,IF(BI381&gt;0,0,IF(BI377-BH377&gt;0,0,IF(BI377-SUM($W383:BH383)&gt;0,0,BI377-SUM($W383:BH383)))))</f>
        <v>0</v>
      </c>
      <c r="BJ383" s="5">
        <f ca="1">IF(BJ$4="",0,IF(BJ381&gt;0,0,IF(BJ377-BI377&gt;0,0,IF(BJ377-SUM($W383:BI383)&gt;0,0,BJ377-SUM($W383:BI383)))))</f>
        <v>0</v>
      </c>
      <c r="BK383" s="5">
        <f ca="1">IF(BK$4="",0,IF(BK381&gt;0,0,IF(BK377-BJ377&gt;0,0,IF(BK377-SUM($W383:BJ383)&gt;0,0,BK377-SUM($W383:BJ383)))))</f>
        <v>0</v>
      </c>
      <c r="BL383" s="5">
        <f ca="1">IF(BL$4="",0,IF(BL381&gt;0,0,IF(BL377-BK377&gt;0,0,IF(BL377-SUM($W383:BK383)&gt;0,0,BL377-SUM($W383:BK383)))))</f>
        <v>0</v>
      </c>
      <c r="BM383" s="5">
        <f ca="1">IF(BM$4="",0,IF(BM381&gt;0,0,IF(BM377-BL377&gt;0,0,IF(BM377-SUM($W383:BL383)&gt;0,0,BM377-SUM($W383:BL383)))))</f>
        <v>0</v>
      </c>
      <c r="BN383" s="5">
        <f ca="1">IF(BN$4="",0,IF(BN381&gt;0,0,IF(BN377-BM377&gt;0,0,IF(BN377-SUM($W383:BM383)&gt;0,0,BN377-SUM($W383:BM383)))))</f>
        <v>0</v>
      </c>
      <c r="BO383" s="5">
        <f ca="1">IF(BO$4="",0,IF(BO381&gt;0,0,IF(BO377-BN377&gt;0,0,IF(BO377-SUM($W383:BN383)&gt;0,0,BO377-SUM($W383:BN383)))))</f>
        <v>0</v>
      </c>
      <c r="BP383" s="5">
        <f ca="1">IF(BP$4="",0,IF(BP381&gt;0,0,IF(BP377-BO377&gt;0,0,IF(BP377-SUM($W383:BO383)&gt;0,0,BP377-SUM($W383:BO383)))))</f>
        <v>0</v>
      </c>
      <c r="BQ383" s="5">
        <f ca="1">IF(BQ$4="",0,IF(BQ381&gt;0,0,IF(BQ377-BP377&gt;0,0,IF(BQ377-SUM($W383:BP383)&gt;0,0,BQ377-SUM($W383:BP383)))))</f>
        <v>0</v>
      </c>
      <c r="BR383" s="5">
        <f ca="1">IF(BR$4="",0,IF(BR381&gt;0,0,IF(BR377-BQ377&gt;0,0,IF(BR377-SUM($W383:BQ383)&gt;0,0,BR377-SUM($W383:BQ383)))))</f>
        <v>0</v>
      </c>
      <c r="BS383" s="5">
        <f ca="1">IF(BS$4="",0,IF(BS381&gt;0,0,IF(BS377-BR377&gt;0,0,IF(BS377-SUM($W383:BR383)&gt;0,0,BS377-SUM($W383:BR383)))))</f>
        <v>0</v>
      </c>
      <c r="BT383" s="5">
        <f ca="1">IF(BT$4="",0,IF(BT381&gt;0,0,IF(BT377-BS377&gt;0,0,IF(BT377-SUM($W383:BS383)&gt;0,0,BT377-SUM($W383:BS383)))))</f>
        <v>0</v>
      </c>
      <c r="BU383" s="5">
        <f ca="1">IF(BU$4="",0,IF(BU381&gt;0,0,IF(BU377-BT377&gt;0,0,IF(BU377-SUM($W383:BT383)&gt;0,0,BU377-SUM($W383:BT383)))))</f>
        <v>0</v>
      </c>
      <c r="BV383" s="5">
        <f ca="1">IF(BV$4="",0,IF(BV381&gt;0,0,IF(BV377-BU377&gt;0,0,IF(BV377-SUM($W383:BU383)&gt;0,0,BV377-SUM($W383:BU383)))))</f>
        <v>0</v>
      </c>
      <c r="BW383" s="5">
        <f ca="1">IF(BW$4="",0,IF(BW381&gt;0,0,IF(BW377-BV377&gt;0,0,IF(BW377-SUM($W383:BV383)&gt;0,0,BW377-SUM($W383:BV383)))))</f>
        <v>0</v>
      </c>
      <c r="BX383" s="5">
        <f ca="1">IF(BX$4="",0,IF(BX381&gt;0,0,IF(BX377-BW377&gt;0,0,IF(BX377-SUM($W383:BW383)&gt;0,0,BX377-SUM($W383:BW383)))))</f>
        <v>0</v>
      </c>
      <c r="BY383" s="5">
        <f ca="1">IF(BY$4="",0,IF(BY381&gt;0,0,IF(BY377-BX377&gt;0,0,IF(BY377-SUM($W383:BX383)&gt;0,0,BY377-SUM($W383:BX383)))))</f>
        <v>0</v>
      </c>
      <c r="BZ383" s="5">
        <f ca="1">IF(BZ$4="",0,IF(BZ381&gt;0,0,IF(BZ377-BY377&gt;0,0,IF(BZ377-SUM($W383:BY383)&gt;0,0,BZ377-SUM($W383:BY383)))))</f>
        <v>0</v>
      </c>
      <c r="CA383" s="5">
        <f ca="1">IF(CA$4="",0,IF(CA381&gt;0,0,IF(CA377-BZ377&gt;0,0,IF(CA377-SUM($W383:BZ383)&gt;0,0,CA377-SUM($W383:BZ383)))))</f>
        <v>0</v>
      </c>
      <c r="CB383" s="5">
        <f ca="1">IF(CB$4="",0,IF(CB381&gt;0,0,IF(CB377-CA377&gt;0,0,IF(CB377-SUM($W383:CA383)&gt;0,0,CB377-SUM($W383:CA383)))))</f>
        <v>0</v>
      </c>
      <c r="CC383" s="5">
        <f ca="1">IF(CC$4="",0,IF(CC381&gt;0,0,IF(CC377-CB377&gt;0,0,IF(CC377-SUM($W383:CB383)&gt;0,0,CC377-SUM($W383:CB383)))))</f>
        <v>0</v>
      </c>
      <c r="CD383" s="5">
        <f ca="1">IF(CD$4="",0,IF(CD381&gt;0,0,IF(CD377-CC377&gt;0,0,IF(CD377-SUM($W383:CC383)&gt;0,0,CD377-SUM($W383:CC383)))))</f>
        <v>0</v>
      </c>
      <c r="CE383" s="5">
        <f ca="1">IF(CE$4="",0,IF(CE381&gt;0,0,IF(CE377-CD377&gt;0,0,IF(CE377-SUM($W383:CD383)&gt;0,0,CE377-SUM($W383:CD383)))))</f>
        <v>0</v>
      </c>
      <c r="CF383" s="5">
        <f ca="1">IF(CF$4="",0,IF(CF381&gt;0,0,IF(CF377-CE377&gt;0,0,IF(CF377-SUM($W383:CE383)&gt;0,0,CF377-SUM($W383:CE383)))))</f>
        <v>0</v>
      </c>
    </row>
    <row r="385" spans="2:84" x14ac:dyDescent="0.3">
      <c r="B385" s="13">
        <f>ROW()</f>
        <v>385</v>
      </c>
      <c r="H385" s="1" t="s">
        <v>309</v>
      </c>
      <c r="M385" s="53" t="s">
        <v>18</v>
      </c>
      <c r="P385" s="72" t="str">
        <f>Lists!$AI$20</f>
        <v>FCF</v>
      </c>
      <c r="U385" s="5">
        <f ca="1">SUM(INDIRECT(ADDRESS($B385,$X$2)&amp;":"&amp;ADDRESS($B385,$X$2-1+$P$8)))</f>
        <v>0</v>
      </c>
      <c r="X385" s="5">
        <f t="shared" ref="X385:BC385" ca="1" si="595">IF(X$4="",0,X381+X383)</f>
        <v>0</v>
      </c>
      <c r="Y385" s="5">
        <f t="shared" ca="1" si="595"/>
        <v>0</v>
      </c>
      <c r="Z385" s="5">
        <f t="shared" ca="1" si="595"/>
        <v>0</v>
      </c>
      <c r="AA385" s="5">
        <f t="shared" ca="1" si="595"/>
        <v>0</v>
      </c>
      <c r="AB385" s="5">
        <f t="shared" ca="1" si="595"/>
        <v>0</v>
      </c>
      <c r="AC385" s="5">
        <f t="shared" ca="1" si="595"/>
        <v>0</v>
      </c>
      <c r="AD385" s="5">
        <f t="shared" ca="1" si="595"/>
        <v>0</v>
      </c>
      <c r="AE385" s="5">
        <f t="shared" ca="1" si="595"/>
        <v>0</v>
      </c>
      <c r="AF385" s="5">
        <f t="shared" ca="1" si="595"/>
        <v>0</v>
      </c>
      <c r="AG385" s="5">
        <f t="shared" ca="1" si="595"/>
        <v>0</v>
      </c>
      <c r="AH385" s="5">
        <f t="shared" ca="1" si="595"/>
        <v>0</v>
      </c>
      <c r="AI385" s="5">
        <f t="shared" ca="1" si="595"/>
        <v>0</v>
      </c>
      <c r="AJ385" s="5">
        <f t="shared" ca="1" si="595"/>
        <v>0</v>
      </c>
      <c r="AK385" s="5">
        <f t="shared" ca="1" si="595"/>
        <v>0</v>
      </c>
      <c r="AL385" s="5">
        <f t="shared" ca="1" si="595"/>
        <v>0</v>
      </c>
      <c r="AM385" s="5">
        <f t="shared" ca="1" si="595"/>
        <v>0</v>
      </c>
      <c r="AN385" s="5">
        <f t="shared" ca="1" si="595"/>
        <v>0</v>
      </c>
      <c r="AO385" s="5">
        <f t="shared" ca="1" si="595"/>
        <v>0</v>
      </c>
      <c r="AP385" s="5">
        <f t="shared" ca="1" si="595"/>
        <v>0</v>
      </c>
      <c r="AQ385" s="5">
        <f t="shared" ca="1" si="595"/>
        <v>0</v>
      </c>
      <c r="AR385" s="5">
        <f t="shared" ca="1" si="595"/>
        <v>0</v>
      </c>
      <c r="AS385" s="5">
        <f t="shared" ca="1" si="595"/>
        <v>0</v>
      </c>
      <c r="AT385" s="5">
        <f t="shared" ca="1" si="595"/>
        <v>0</v>
      </c>
      <c r="AU385" s="5">
        <f t="shared" ca="1" si="595"/>
        <v>0</v>
      </c>
      <c r="AV385" s="5">
        <f t="shared" ca="1" si="595"/>
        <v>0</v>
      </c>
      <c r="AW385" s="5">
        <f t="shared" ca="1" si="595"/>
        <v>0</v>
      </c>
      <c r="AX385" s="5">
        <f t="shared" ca="1" si="595"/>
        <v>0</v>
      </c>
      <c r="AY385" s="5">
        <f t="shared" ca="1" si="595"/>
        <v>0</v>
      </c>
      <c r="AZ385" s="5">
        <f t="shared" ca="1" si="595"/>
        <v>0</v>
      </c>
      <c r="BA385" s="5">
        <f t="shared" ca="1" si="595"/>
        <v>0</v>
      </c>
      <c r="BB385" s="5">
        <f t="shared" ca="1" si="595"/>
        <v>0</v>
      </c>
      <c r="BC385" s="5">
        <f t="shared" ca="1" si="595"/>
        <v>0</v>
      </c>
      <c r="BD385" s="5">
        <f t="shared" ref="BD385:CF385" ca="1" si="596">IF(BD$4="",0,BD381+BD383)</f>
        <v>0</v>
      </c>
      <c r="BE385" s="5">
        <f t="shared" ca="1" si="596"/>
        <v>0</v>
      </c>
      <c r="BF385" s="5">
        <f t="shared" ca="1" si="596"/>
        <v>0</v>
      </c>
      <c r="BG385" s="5">
        <f t="shared" ca="1" si="596"/>
        <v>0</v>
      </c>
      <c r="BH385" s="5">
        <f t="shared" ca="1" si="596"/>
        <v>0</v>
      </c>
      <c r="BI385" s="5">
        <f t="shared" ca="1" si="596"/>
        <v>0</v>
      </c>
      <c r="BJ385" s="5">
        <f t="shared" ca="1" si="596"/>
        <v>0</v>
      </c>
      <c r="BK385" s="5">
        <f t="shared" ca="1" si="596"/>
        <v>0</v>
      </c>
      <c r="BL385" s="5">
        <f t="shared" ca="1" si="596"/>
        <v>0</v>
      </c>
      <c r="BM385" s="5">
        <f t="shared" ca="1" si="596"/>
        <v>0</v>
      </c>
      <c r="BN385" s="5">
        <f t="shared" ca="1" si="596"/>
        <v>0</v>
      </c>
      <c r="BO385" s="5">
        <f t="shared" ca="1" si="596"/>
        <v>0</v>
      </c>
      <c r="BP385" s="5">
        <f t="shared" ca="1" si="596"/>
        <v>0</v>
      </c>
      <c r="BQ385" s="5">
        <f t="shared" ca="1" si="596"/>
        <v>0</v>
      </c>
      <c r="BR385" s="5">
        <f t="shared" ca="1" si="596"/>
        <v>0</v>
      </c>
      <c r="BS385" s="5">
        <f t="shared" ca="1" si="596"/>
        <v>0</v>
      </c>
      <c r="BT385" s="5">
        <f t="shared" ca="1" si="596"/>
        <v>0</v>
      </c>
      <c r="BU385" s="5">
        <f t="shared" ca="1" si="596"/>
        <v>0</v>
      </c>
      <c r="BV385" s="5">
        <f t="shared" ca="1" si="596"/>
        <v>0</v>
      </c>
      <c r="BW385" s="5">
        <f t="shared" ca="1" si="596"/>
        <v>0</v>
      </c>
      <c r="BX385" s="5">
        <f t="shared" ca="1" si="596"/>
        <v>0</v>
      </c>
      <c r="BY385" s="5">
        <f t="shared" ca="1" si="596"/>
        <v>0</v>
      </c>
      <c r="BZ385" s="5">
        <f t="shared" ca="1" si="596"/>
        <v>0</v>
      </c>
      <c r="CA385" s="5">
        <f t="shared" ca="1" si="596"/>
        <v>0</v>
      </c>
      <c r="CB385" s="5">
        <f t="shared" ca="1" si="596"/>
        <v>0</v>
      </c>
      <c r="CC385" s="5">
        <f t="shared" ca="1" si="596"/>
        <v>0</v>
      </c>
      <c r="CD385" s="5">
        <f t="shared" ca="1" si="596"/>
        <v>0</v>
      </c>
      <c r="CE385" s="5">
        <f t="shared" ca="1" si="596"/>
        <v>0</v>
      </c>
      <c r="CF385" s="5">
        <f t="shared" ca="1" si="596"/>
        <v>0</v>
      </c>
    </row>
    <row r="386" spans="2:84" x14ac:dyDescent="0.3">
      <c r="X386" s="109"/>
    </row>
    <row r="387" spans="2:84" x14ac:dyDescent="0.3">
      <c r="B387" s="13">
        <f>ROW()</f>
        <v>387</v>
      </c>
      <c r="H387" s="1" t="s">
        <v>310</v>
      </c>
      <c r="M387" s="53" t="s">
        <v>16</v>
      </c>
      <c r="U387" s="31">
        <f ca="1">IFERROR(XIRR(INDIRECT(ADDRESS($B385,SUMIFS($W$2:$ZZ$2,$W387:$ZZ387,1),4,1)&amp;":"&amp;ADDRESS($B385,SUMIFS($2:$2,$1:$1,$P$8),4,1)),INDIRECT(ADDRESS(7,SUMIFS($W$2:$ZZ$2,$W387:$ZZ387,1),4,1)&amp;":"&amp;ADDRESS(7,SUMIFS($2:$2,$1:$1,$P$8),4,1))),0)</f>
        <v>0</v>
      </c>
      <c r="X387" s="5">
        <f ca="1">IF(AND(X385&lt;&gt;0,SUM($W387:W387)&lt;&gt;1),1,0)</f>
        <v>0</v>
      </c>
      <c r="Y387" s="5">
        <f ca="1">IF(AND(Y385&lt;&gt;0,SUM($W387:X387)&lt;&gt;1),1,0)</f>
        <v>0</v>
      </c>
      <c r="Z387" s="5">
        <f ca="1">IF(AND(Z385&lt;&gt;0,SUM($W387:Y387)&lt;&gt;1),1,0)</f>
        <v>0</v>
      </c>
      <c r="AA387" s="5">
        <f ca="1">IF(AND(AA385&lt;&gt;0,SUM($W387:Z387)&lt;&gt;1),1,0)</f>
        <v>0</v>
      </c>
      <c r="AB387" s="5">
        <f ca="1">IF(AND(AB385&lt;&gt;0,SUM($W387:AA387)&lt;&gt;1),1,0)</f>
        <v>0</v>
      </c>
      <c r="AC387" s="5">
        <f ca="1">IF(AND(AC385&lt;&gt;0,SUM($W387:AB387)&lt;&gt;1),1,0)</f>
        <v>0</v>
      </c>
      <c r="AD387" s="5">
        <f ca="1">IF(AND(AD385&lt;&gt;0,SUM($W387:AC387)&lt;&gt;1),1,0)</f>
        <v>0</v>
      </c>
      <c r="AE387" s="5">
        <f ca="1">IF(AND(AE385&lt;&gt;0,SUM($W387:AD387)&lt;&gt;1),1,0)</f>
        <v>0</v>
      </c>
      <c r="AF387" s="5">
        <f ca="1">IF(AND(AF385&lt;&gt;0,SUM($W387:AE387)&lt;&gt;1),1,0)</f>
        <v>0</v>
      </c>
      <c r="AG387" s="5">
        <f ca="1">IF(AND(AG385&lt;&gt;0,SUM($W387:AF387)&lt;&gt;1),1,0)</f>
        <v>0</v>
      </c>
      <c r="AH387" s="5">
        <f ca="1">IF(AND(AH385&lt;&gt;0,SUM($W387:AG387)&lt;&gt;1),1,0)</f>
        <v>0</v>
      </c>
      <c r="AI387" s="5">
        <f ca="1">IF(AND(AI385&lt;&gt;0,SUM($W387:AH387)&lt;&gt;1),1,0)</f>
        <v>0</v>
      </c>
      <c r="AJ387" s="5">
        <f ca="1">IF(AND(AJ385&lt;&gt;0,SUM($W387:AI387)&lt;&gt;1),1,0)</f>
        <v>0</v>
      </c>
      <c r="AK387" s="5">
        <f ca="1">IF(AND(AK385&lt;&gt;0,SUM($W387:AJ387)&lt;&gt;1),1,0)</f>
        <v>0</v>
      </c>
      <c r="AL387" s="5">
        <f ca="1">IF(AND(AL385&lt;&gt;0,SUM($W387:AK387)&lt;&gt;1),1,0)</f>
        <v>0</v>
      </c>
      <c r="AM387" s="5">
        <f ca="1">IF(AND(AM385&lt;&gt;0,SUM($W387:AL387)&lt;&gt;1),1,0)</f>
        <v>0</v>
      </c>
      <c r="AN387" s="5">
        <f ca="1">IF(AND(AN385&lt;&gt;0,SUM($W387:AM387)&lt;&gt;1),1,0)</f>
        <v>0</v>
      </c>
      <c r="AO387" s="5">
        <f ca="1">IF(AND(AO385&lt;&gt;0,SUM($W387:AN387)&lt;&gt;1),1,0)</f>
        <v>0</v>
      </c>
      <c r="AP387" s="5">
        <f ca="1">IF(AND(AP385&lt;&gt;0,SUM($W387:AO387)&lt;&gt;1),1,0)</f>
        <v>0</v>
      </c>
      <c r="AQ387" s="5">
        <f ca="1">IF(AND(AQ385&lt;&gt;0,SUM($W387:AP387)&lt;&gt;1),1,0)</f>
        <v>0</v>
      </c>
      <c r="AR387" s="5">
        <f ca="1">IF(AND(AR385&lt;&gt;0,SUM($W387:AQ387)&lt;&gt;1),1,0)</f>
        <v>0</v>
      </c>
      <c r="AS387" s="5">
        <f ca="1">IF(AND(AS385&lt;&gt;0,SUM($W387:AR387)&lt;&gt;1),1,0)</f>
        <v>0</v>
      </c>
      <c r="AT387" s="5">
        <f ca="1">IF(AND(AT385&lt;&gt;0,SUM($W387:AS387)&lt;&gt;1),1,0)</f>
        <v>0</v>
      </c>
      <c r="AU387" s="5">
        <f ca="1">IF(AND(AU385&lt;&gt;0,SUM($W387:AT387)&lt;&gt;1),1,0)</f>
        <v>0</v>
      </c>
      <c r="AV387" s="5">
        <f ca="1">IF(AND(AV385&lt;&gt;0,SUM($W387:AU387)&lt;&gt;1),1,0)</f>
        <v>0</v>
      </c>
      <c r="AW387" s="5">
        <f ca="1">IF(AND(AW385&lt;&gt;0,SUM($W387:AV387)&lt;&gt;1),1,0)</f>
        <v>0</v>
      </c>
      <c r="AX387" s="5">
        <f ca="1">IF(AND(AX385&lt;&gt;0,SUM($W387:AW387)&lt;&gt;1),1,0)</f>
        <v>0</v>
      </c>
      <c r="AY387" s="5">
        <f ca="1">IF(AND(AY385&lt;&gt;0,SUM($W387:AX387)&lt;&gt;1),1,0)</f>
        <v>0</v>
      </c>
      <c r="AZ387" s="5">
        <f ca="1">IF(AND(AZ385&lt;&gt;0,SUM($W387:AY387)&lt;&gt;1),1,0)</f>
        <v>0</v>
      </c>
      <c r="BA387" s="5">
        <f ca="1">IF(AND(BA385&lt;&gt;0,SUM($W387:AZ387)&lt;&gt;1),1,0)</f>
        <v>0</v>
      </c>
      <c r="BB387" s="5">
        <f ca="1">IF(AND(BB385&lt;&gt;0,SUM($W387:BA387)&lt;&gt;1),1,0)</f>
        <v>0</v>
      </c>
      <c r="BC387" s="5">
        <f ca="1">IF(AND(BC385&lt;&gt;0,SUM($W387:BB387)&lt;&gt;1),1,0)</f>
        <v>0</v>
      </c>
      <c r="BD387" s="5">
        <f ca="1">IF(AND(BD385&lt;&gt;0,SUM($W387:BC387)&lt;&gt;1),1,0)</f>
        <v>0</v>
      </c>
      <c r="BE387" s="5">
        <f ca="1">IF(AND(BE385&lt;&gt;0,SUM($W387:BD387)&lt;&gt;1),1,0)</f>
        <v>0</v>
      </c>
      <c r="BF387" s="5">
        <f ca="1">IF(AND(BF385&lt;&gt;0,SUM($W387:BE387)&lt;&gt;1),1,0)</f>
        <v>0</v>
      </c>
      <c r="BG387" s="5">
        <f ca="1">IF(AND(BG385&lt;&gt;0,SUM($W387:BF387)&lt;&gt;1),1,0)</f>
        <v>0</v>
      </c>
      <c r="BH387" s="5">
        <f ca="1">IF(AND(BH385&lt;&gt;0,SUM($W387:BG387)&lt;&gt;1),1,0)</f>
        <v>0</v>
      </c>
      <c r="BI387" s="5">
        <f ca="1">IF(AND(BI385&lt;&gt;0,SUM($W387:BH387)&lt;&gt;1),1,0)</f>
        <v>0</v>
      </c>
      <c r="BJ387" s="5">
        <f ca="1">IF(AND(BJ385&lt;&gt;0,SUM($W387:BI387)&lt;&gt;1),1,0)</f>
        <v>0</v>
      </c>
      <c r="BK387" s="5">
        <f ca="1">IF(AND(BK385&lt;&gt;0,SUM($W387:BJ387)&lt;&gt;1),1,0)</f>
        <v>0</v>
      </c>
      <c r="BL387" s="5">
        <f ca="1">IF(AND(BL385&lt;&gt;0,SUM($W387:BK387)&lt;&gt;1),1,0)</f>
        <v>0</v>
      </c>
      <c r="BM387" s="5">
        <f ca="1">IF(AND(BM385&lt;&gt;0,SUM($W387:BL387)&lt;&gt;1),1,0)</f>
        <v>0</v>
      </c>
      <c r="BN387" s="5">
        <f ca="1">IF(AND(BN385&lt;&gt;0,SUM($W387:BM387)&lt;&gt;1),1,0)</f>
        <v>0</v>
      </c>
      <c r="BO387" s="5">
        <f ca="1">IF(AND(BO385&lt;&gt;0,SUM($W387:BN387)&lt;&gt;1),1,0)</f>
        <v>0</v>
      </c>
      <c r="BP387" s="5">
        <f ca="1">IF(AND(BP385&lt;&gt;0,SUM($W387:BO387)&lt;&gt;1),1,0)</f>
        <v>0</v>
      </c>
      <c r="BQ387" s="5">
        <f ca="1">IF(AND(BQ385&lt;&gt;0,SUM($W387:BP387)&lt;&gt;1),1,0)</f>
        <v>0</v>
      </c>
      <c r="BR387" s="5">
        <f ca="1">IF(AND(BR385&lt;&gt;0,SUM($W387:BQ387)&lt;&gt;1),1,0)</f>
        <v>0</v>
      </c>
      <c r="BS387" s="5">
        <f ca="1">IF(AND(BS385&lt;&gt;0,SUM($W387:BR387)&lt;&gt;1),1,0)</f>
        <v>0</v>
      </c>
      <c r="BT387" s="5">
        <f ca="1">IF(AND(BT385&lt;&gt;0,SUM($W387:BS387)&lt;&gt;1),1,0)</f>
        <v>0</v>
      </c>
      <c r="BU387" s="5">
        <f ca="1">IF(AND(BU385&lt;&gt;0,SUM($W387:BT387)&lt;&gt;1),1,0)</f>
        <v>0</v>
      </c>
      <c r="BV387" s="5">
        <f ca="1">IF(AND(BV385&lt;&gt;0,SUM($W387:BU387)&lt;&gt;1),1,0)</f>
        <v>0</v>
      </c>
      <c r="BW387" s="5">
        <f ca="1">IF(AND(BW385&lt;&gt;0,SUM($W387:BV387)&lt;&gt;1),1,0)</f>
        <v>0</v>
      </c>
      <c r="BX387" s="5">
        <f ca="1">IF(AND(BX385&lt;&gt;0,SUM($W387:BW387)&lt;&gt;1),1,0)</f>
        <v>0</v>
      </c>
      <c r="BY387" s="5">
        <f ca="1">IF(AND(BY385&lt;&gt;0,SUM($W387:BX387)&lt;&gt;1),1,0)</f>
        <v>0</v>
      </c>
      <c r="BZ387" s="5">
        <f ca="1">IF(AND(BZ385&lt;&gt;0,SUM($W387:BY387)&lt;&gt;1),1,0)</f>
        <v>0</v>
      </c>
      <c r="CA387" s="5">
        <f ca="1">IF(AND(CA385&lt;&gt;0,SUM($W387:BZ387)&lt;&gt;1),1,0)</f>
        <v>0</v>
      </c>
      <c r="CB387" s="5">
        <f ca="1">IF(AND(CB385&lt;&gt;0,SUM($W387:CA387)&lt;&gt;1),1,0)</f>
        <v>0</v>
      </c>
      <c r="CC387" s="5">
        <f ca="1">IF(AND(CC385&lt;&gt;0,SUM($W387:CB387)&lt;&gt;1),1,0)</f>
        <v>0</v>
      </c>
      <c r="CD387" s="5">
        <f ca="1">IF(AND(CD385&lt;&gt;0,SUM($W387:CC387)&lt;&gt;1),1,0)</f>
        <v>0</v>
      </c>
      <c r="CE387" s="5">
        <f ca="1">IF(AND(CE385&lt;&gt;0,SUM($W387:CD387)&lt;&gt;1),1,0)</f>
        <v>0</v>
      </c>
      <c r="CF387" s="5">
        <f ca="1">IF(AND(CF385&lt;&gt;0,SUM($W387:CE387)&lt;&gt;1),1,0)</f>
        <v>0</v>
      </c>
    </row>
    <row r="388" spans="2:84" x14ac:dyDescent="0.3">
      <c r="X388" s="109"/>
    </row>
    <row r="391" spans="2:84" x14ac:dyDescent="0.3">
      <c r="B391" s="13">
        <f>ROW()</f>
        <v>391</v>
      </c>
      <c r="G391" s="117"/>
      <c r="H391" s="1" t="s">
        <v>396</v>
      </c>
    </row>
    <row r="393" spans="2:84" x14ac:dyDescent="0.3">
      <c r="B393" s="13">
        <f>ROW()</f>
        <v>393</v>
      </c>
      <c r="H393" s="1" t="s">
        <v>397</v>
      </c>
      <c r="M393" s="53" t="s">
        <v>18</v>
      </c>
      <c r="P393" s="72" t="str">
        <f>Lists!$AI$11</f>
        <v>CF</v>
      </c>
      <c r="U393" s="5">
        <f ca="1">SUM(INDIRECT(ADDRESS($B393,$X$2)&amp;":"&amp;ADDRESS($B393,$X$2-1+$P$8)))</f>
        <v>174594361.33538729</v>
      </c>
      <c r="X393" s="5">
        <f t="shared" ref="X393:BC393" ca="1" si="597">IF(X$4="",0,-X120+X303)</f>
        <v>-40000000</v>
      </c>
      <c r="Y393" s="5">
        <f t="shared" ca="1" si="597"/>
        <v>0</v>
      </c>
      <c r="Z393" s="5">
        <f t="shared" ca="1" si="597"/>
        <v>0</v>
      </c>
      <c r="AA393" s="5">
        <f t="shared" ca="1" si="597"/>
        <v>0</v>
      </c>
      <c r="AB393" s="5">
        <f t="shared" ca="1" si="597"/>
        <v>0</v>
      </c>
      <c r="AC393" s="5">
        <f t="shared" ca="1" si="597"/>
        <v>0</v>
      </c>
      <c r="AD393" s="5">
        <f t="shared" ca="1" si="597"/>
        <v>0</v>
      </c>
      <c r="AE393" s="5">
        <f t="shared" ca="1" si="597"/>
        <v>0</v>
      </c>
      <c r="AF393" s="5">
        <f t="shared" ca="1" si="597"/>
        <v>0</v>
      </c>
      <c r="AG393" s="5">
        <f t="shared" ca="1" si="597"/>
        <v>0</v>
      </c>
      <c r="AH393" s="5">
        <f t="shared" ca="1" si="597"/>
        <v>0</v>
      </c>
      <c r="AI393" s="5">
        <f t="shared" ca="1" si="597"/>
        <v>0</v>
      </c>
      <c r="AJ393" s="5">
        <f t="shared" ca="1" si="597"/>
        <v>0</v>
      </c>
      <c r="AK393" s="5">
        <f t="shared" ca="1" si="597"/>
        <v>0</v>
      </c>
      <c r="AL393" s="5">
        <f t="shared" ca="1" si="597"/>
        <v>0</v>
      </c>
      <c r="AM393" s="5">
        <f t="shared" ca="1" si="597"/>
        <v>0</v>
      </c>
      <c r="AN393" s="5">
        <f t="shared" ca="1" si="597"/>
        <v>0</v>
      </c>
      <c r="AO393" s="5">
        <f t="shared" ca="1" si="597"/>
        <v>0</v>
      </c>
      <c r="AP393" s="5">
        <f t="shared" ca="1" si="597"/>
        <v>0</v>
      </c>
      <c r="AQ393" s="5">
        <f t="shared" ca="1" si="597"/>
        <v>0</v>
      </c>
      <c r="AR393" s="5">
        <f t="shared" ca="1" si="597"/>
        <v>0</v>
      </c>
      <c r="AS393" s="5">
        <f t="shared" ca="1" si="597"/>
        <v>0</v>
      </c>
      <c r="AT393" s="5">
        <f t="shared" ca="1" si="597"/>
        <v>0</v>
      </c>
      <c r="AU393" s="5">
        <f t="shared" ca="1" si="597"/>
        <v>0</v>
      </c>
      <c r="AV393" s="5">
        <f t="shared" ca="1" si="597"/>
        <v>0</v>
      </c>
      <c r="AW393" s="5">
        <f t="shared" ca="1" si="597"/>
        <v>0</v>
      </c>
      <c r="AX393" s="5">
        <f t="shared" ca="1" si="597"/>
        <v>1032928.1435487652</v>
      </c>
      <c r="AY393" s="5">
        <f t="shared" ca="1" si="597"/>
        <v>4272248.0841567535</v>
      </c>
      <c r="AZ393" s="5">
        <f t="shared" ca="1" si="597"/>
        <v>4593490.4261911931</v>
      </c>
      <c r="BA393" s="5">
        <f t="shared" ca="1" si="597"/>
        <v>5002999.6482256204</v>
      </c>
      <c r="BB393" s="5">
        <f t="shared" ca="1" si="597"/>
        <v>5314611.703054361</v>
      </c>
      <c r="BC393" s="5">
        <f t="shared" ca="1" si="597"/>
        <v>5866915.8542548902</v>
      </c>
      <c r="BD393" s="5">
        <f t="shared" ref="BD393:CF393" ca="1" si="598">IF(BD$4="",0,-BD120+BD303)</f>
        <v>6279653.4973174706</v>
      </c>
      <c r="BE393" s="5">
        <f t="shared" ca="1" si="598"/>
        <v>6381016.4038556404</v>
      </c>
      <c r="BF393" s="5">
        <f t="shared" ca="1" si="598"/>
        <v>6393434.051476717</v>
      </c>
      <c r="BG393" s="5">
        <f t="shared" ca="1" si="598"/>
        <v>6406238.1237892061</v>
      </c>
      <c r="BH393" s="5">
        <f t="shared" ca="1" si="598"/>
        <v>6283280.5608937293</v>
      </c>
      <c r="BI393" s="5">
        <f t="shared" ca="1" si="598"/>
        <v>6442917.9917111248</v>
      </c>
      <c r="BJ393" s="5">
        <f t="shared" ca="1" si="598"/>
        <v>6595666.2711972892</v>
      </c>
      <c r="BK393" s="5">
        <f t="shared" ca="1" si="598"/>
        <v>6607615.4119089395</v>
      </c>
      <c r="BL393" s="5">
        <f t="shared" ca="1" si="598"/>
        <v>6620549.9355837405</v>
      </c>
      <c r="BM393" s="5">
        <f t="shared" ca="1" si="598"/>
        <v>6633484.4592585415</v>
      </c>
      <c r="BN393" s="5">
        <f t="shared" ca="1" si="598"/>
        <v>6537823.7681993544</v>
      </c>
      <c r="BO393" s="5">
        <f t="shared" ca="1" si="598"/>
        <v>6702884.2583979368</v>
      </c>
      <c r="BP393" s="5">
        <f t="shared" ca="1" si="598"/>
        <v>6768115.4486920238</v>
      </c>
      <c r="BQ393" s="5">
        <f t="shared" ca="1" si="598"/>
        <v>6780090.0469495058</v>
      </c>
      <c r="BR393" s="5">
        <f t="shared" ca="1" si="598"/>
        <v>6793151.2327968478</v>
      </c>
      <c r="BS393" s="5">
        <f t="shared" ca="1" si="598"/>
        <v>6806212.4186441898</v>
      </c>
      <c r="BT393" s="5">
        <f t="shared" ca="1" si="598"/>
        <v>6671815.6667863429</v>
      </c>
      <c r="BU393" s="5">
        <f t="shared" ca="1" si="598"/>
        <v>6842463.2330774665</v>
      </c>
      <c r="BV393" s="5">
        <f t="shared" ca="1" si="598"/>
        <v>6896651.9429973066</v>
      </c>
      <c r="BW393" s="5">
        <f t="shared" ca="1" si="598"/>
        <v>6908642.6926334202</v>
      </c>
      <c r="BX393" s="5">
        <f t="shared" ca="1" si="598"/>
        <v>6921826.4199189544</v>
      </c>
      <c r="BY393" s="5">
        <f t="shared" ca="1" si="598"/>
        <v>6935010.1472045481</v>
      </c>
      <c r="BZ393" s="5">
        <f t="shared" ca="1" si="598"/>
        <v>6828842.548109293</v>
      </c>
      <c r="CA393" s="5">
        <f t="shared" ca="1" si="598"/>
        <v>7005245.7380113602</v>
      </c>
      <c r="CB393" s="5">
        <f t="shared" ca="1" si="598"/>
        <v>7168391.4301621616</v>
      </c>
      <c r="CC393" s="5">
        <f t="shared" ca="1" si="598"/>
        <v>7086746.1247235835</v>
      </c>
      <c r="CD393" s="5">
        <f t="shared" ca="1" si="598"/>
        <v>7100047.925460875</v>
      </c>
      <c r="CE393" s="5">
        <f t="shared" ca="1" si="598"/>
        <v>7113349.7261981368</v>
      </c>
      <c r="CF393" s="5">
        <f t="shared" ca="1" si="598"/>
        <v>0</v>
      </c>
    </row>
    <row r="394" spans="2:84" x14ac:dyDescent="0.3">
      <c r="X394" s="109"/>
    </row>
    <row r="395" spans="2:84" x14ac:dyDescent="0.3">
      <c r="B395" s="13">
        <f>ROW()</f>
        <v>395</v>
      </c>
      <c r="H395" s="1" t="s">
        <v>302</v>
      </c>
      <c r="M395" s="53" t="s">
        <v>18</v>
      </c>
      <c r="P395" s="72"/>
      <c r="U395" s="5">
        <f ca="1">INDIRECT(ADDRESS($B395,$X$2-1+$P$8))</f>
        <v>174594361.33538729</v>
      </c>
      <c r="X395" s="5">
        <f ca="1">IF(X$4="",0,SUM($W393:X393))</f>
        <v>-40000000</v>
      </c>
      <c r="Y395" s="5">
        <f ca="1">IF(Y$4="",0,SUM($W393:Y393))</f>
        <v>-40000000</v>
      </c>
      <c r="Z395" s="5">
        <f ca="1">IF(Z$4="",0,SUM($W393:Z393))</f>
        <v>-40000000</v>
      </c>
      <c r="AA395" s="5">
        <f ca="1">IF(AA$4="",0,SUM($W393:AA393))</f>
        <v>-40000000</v>
      </c>
      <c r="AB395" s="5">
        <f ca="1">IF(AB$4="",0,SUM($W393:AB393))</f>
        <v>-40000000</v>
      </c>
      <c r="AC395" s="5">
        <f ca="1">IF(AC$4="",0,SUM($W393:AC393))</f>
        <v>-40000000</v>
      </c>
      <c r="AD395" s="5">
        <f ca="1">IF(AD$4="",0,SUM($W393:AD393))</f>
        <v>-40000000</v>
      </c>
      <c r="AE395" s="5">
        <f ca="1">IF(AE$4="",0,SUM($W393:AE393))</f>
        <v>-40000000</v>
      </c>
      <c r="AF395" s="5">
        <f ca="1">IF(AF$4="",0,SUM($W393:AF393))</f>
        <v>-40000000</v>
      </c>
      <c r="AG395" s="5">
        <f ca="1">IF(AG$4="",0,SUM($W393:AG393))</f>
        <v>-40000000</v>
      </c>
      <c r="AH395" s="5">
        <f ca="1">IF(AH$4="",0,SUM($W393:AH393))</f>
        <v>-40000000</v>
      </c>
      <c r="AI395" s="5">
        <f ca="1">IF(AI$4="",0,SUM($W393:AI393))</f>
        <v>-40000000</v>
      </c>
      <c r="AJ395" s="5">
        <f ca="1">IF(AJ$4="",0,SUM($W393:AJ393))</f>
        <v>-40000000</v>
      </c>
      <c r="AK395" s="5">
        <f ca="1">IF(AK$4="",0,SUM($W393:AK393))</f>
        <v>-40000000</v>
      </c>
      <c r="AL395" s="5">
        <f ca="1">IF(AL$4="",0,SUM($W393:AL393))</f>
        <v>-40000000</v>
      </c>
      <c r="AM395" s="5">
        <f ca="1">IF(AM$4="",0,SUM($W393:AM393))</f>
        <v>-40000000</v>
      </c>
      <c r="AN395" s="5">
        <f ca="1">IF(AN$4="",0,SUM($W393:AN393))</f>
        <v>-40000000</v>
      </c>
      <c r="AO395" s="5">
        <f ca="1">IF(AO$4="",0,SUM($W393:AO393))</f>
        <v>-40000000</v>
      </c>
      <c r="AP395" s="5">
        <f ca="1">IF(AP$4="",0,SUM($W393:AP393))</f>
        <v>-40000000</v>
      </c>
      <c r="AQ395" s="5">
        <f ca="1">IF(AQ$4="",0,SUM($W393:AQ393))</f>
        <v>-40000000</v>
      </c>
      <c r="AR395" s="5">
        <f ca="1">IF(AR$4="",0,SUM($W393:AR393))</f>
        <v>-40000000</v>
      </c>
      <c r="AS395" s="5">
        <f ca="1">IF(AS$4="",0,SUM($W393:AS393))</f>
        <v>-40000000</v>
      </c>
      <c r="AT395" s="5">
        <f ca="1">IF(AT$4="",0,SUM($W393:AT393))</f>
        <v>-40000000</v>
      </c>
      <c r="AU395" s="5">
        <f ca="1">IF(AU$4="",0,SUM($W393:AU393))</f>
        <v>-40000000</v>
      </c>
      <c r="AV395" s="5">
        <f ca="1">IF(AV$4="",0,SUM($W393:AV393))</f>
        <v>-40000000</v>
      </c>
      <c r="AW395" s="5">
        <f ca="1">IF(AW$4="",0,SUM($W393:AW393))</f>
        <v>-40000000</v>
      </c>
      <c r="AX395" s="5">
        <f ca="1">IF(AX$4="",0,SUM($W393:AX393))</f>
        <v>-38967071.856451236</v>
      </c>
      <c r="AY395" s="5">
        <f ca="1">IF(AY$4="",0,SUM($W393:AY393))</f>
        <v>-34694823.772294484</v>
      </c>
      <c r="AZ395" s="5">
        <f ca="1">IF(AZ$4="",0,SUM($W393:AZ393))</f>
        <v>-30101333.346103292</v>
      </c>
      <c r="BA395" s="5">
        <f ca="1">IF(BA$4="",0,SUM($W393:BA393))</f>
        <v>-25098333.697877672</v>
      </c>
      <c r="BB395" s="5">
        <f ca="1">IF(BB$4="",0,SUM($W393:BB393))</f>
        <v>-19783721.994823311</v>
      </c>
      <c r="BC395" s="5">
        <f ca="1">IF(BC$4="",0,SUM($W393:BC393))</f>
        <v>-13916806.14056842</v>
      </c>
      <c r="BD395" s="5">
        <f ca="1">IF(BD$4="",0,SUM($W393:BD393))</f>
        <v>-7637152.6432509497</v>
      </c>
      <c r="BE395" s="5">
        <f ca="1">IF(BE$4="",0,SUM($W393:BE393))</f>
        <v>-1256136.2393953092</v>
      </c>
      <c r="BF395" s="5">
        <f ca="1">IF(BF$4="",0,SUM($W393:BF393))</f>
        <v>5137297.8120814078</v>
      </c>
      <c r="BG395" s="5">
        <f ca="1">IF(BG$4="",0,SUM($W393:BG393))</f>
        <v>11543535.935870614</v>
      </c>
      <c r="BH395" s="5">
        <f ca="1">IF(BH$4="",0,SUM($W393:BH393))</f>
        <v>17826816.496764343</v>
      </c>
      <c r="BI395" s="5">
        <f ca="1">IF(BI$4="",0,SUM($W393:BI393))</f>
        <v>24269734.488475468</v>
      </c>
      <c r="BJ395" s="5">
        <f ca="1">IF(BJ$4="",0,SUM($W393:BJ393))</f>
        <v>30865400.759672757</v>
      </c>
      <c r="BK395" s="5">
        <f ca="1">IF(BK$4="",0,SUM($W393:BK393))</f>
        <v>37473016.1715817</v>
      </c>
      <c r="BL395" s="5">
        <f ca="1">IF(BL$4="",0,SUM($W393:BL393))</f>
        <v>44093566.107165441</v>
      </c>
      <c r="BM395" s="5">
        <f ca="1">IF(BM$4="",0,SUM($W393:BM393))</f>
        <v>50727050.566423982</v>
      </c>
      <c r="BN395" s="5">
        <f ca="1">IF(BN$4="",0,SUM($W393:BN393))</f>
        <v>57264874.334623337</v>
      </c>
      <c r="BO395" s="5">
        <f ca="1">IF(BO$4="",0,SUM($W393:BO393))</f>
        <v>63967758.593021274</v>
      </c>
      <c r="BP395" s="5">
        <f ca="1">IF(BP$4="",0,SUM($W393:BP393))</f>
        <v>70735874.041713297</v>
      </c>
      <c r="BQ395" s="5">
        <f ca="1">IF(BQ$4="",0,SUM($W393:BQ393))</f>
        <v>77515964.088662803</v>
      </c>
      <c r="BR395" s="5">
        <f ca="1">IF(BR$4="",0,SUM($W393:BR393))</f>
        <v>84309115.321459651</v>
      </c>
      <c r="BS395" s="5">
        <f ca="1">IF(BS$4="",0,SUM($W393:BS393))</f>
        <v>91115327.740103841</v>
      </c>
      <c r="BT395" s="5">
        <f ca="1">IF(BT$4="",0,SUM($W393:BT393))</f>
        <v>97787143.406890184</v>
      </c>
      <c r="BU395" s="5">
        <f ca="1">IF(BU$4="",0,SUM($W393:BU393))</f>
        <v>104629606.63996765</v>
      </c>
      <c r="BV395" s="5">
        <f ca="1">IF(BV$4="",0,SUM($W393:BV393))</f>
        <v>111526258.58296496</v>
      </c>
      <c r="BW395" s="5">
        <f ca="1">IF(BW$4="",0,SUM($W393:BW393))</f>
        <v>118434901.27559838</v>
      </c>
      <c r="BX395" s="5">
        <f ca="1">IF(BX$4="",0,SUM($W393:BX393))</f>
        <v>125356727.69551733</v>
      </c>
      <c r="BY395" s="5">
        <f ca="1">IF(BY$4="",0,SUM($W393:BY393))</f>
        <v>132291737.84272188</v>
      </c>
      <c r="BZ395" s="5">
        <f ca="1">IF(BZ$4="",0,SUM($W393:BZ393))</f>
        <v>139120580.39083117</v>
      </c>
      <c r="CA395" s="5">
        <f ca="1">IF(CA$4="",0,SUM($W393:CA393))</f>
        <v>146125826.12884253</v>
      </c>
      <c r="CB395" s="5">
        <f ca="1">IF(CB$4="",0,SUM($W393:CB393))</f>
        <v>153294217.55900469</v>
      </c>
      <c r="CC395" s="5">
        <f ca="1">IF(CC$4="",0,SUM($W393:CC393))</f>
        <v>160380963.68372828</v>
      </c>
      <c r="CD395" s="5">
        <f ca="1">IF(CD$4="",0,SUM($W393:CD393))</f>
        <v>167481011.60918915</v>
      </c>
      <c r="CE395" s="5">
        <f ca="1">IF(CE$4="",0,SUM($W393:CE393))</f>
        <v>174594361.33538729</v>
      </c>
      <c r="CF395" s="5">
        <f ca="1">IF(CF$4="",0,SUM($W393:CF393))</f>
        <v>0</v>
      </c>
    </row>
    <row r="396" spans="2:84" x14ac:dyDescent="0.3">
      <c r="B396" s="13">
        <f>ROW()</f>
        <v>396</v>
      </c>
      <c r="H396" s="1" t="str">
        <f>H395</f>
        <v>Финпоток нарастающим итогом</v>
      </c>
      <c r="I396" s="1" t="s">
        <v>248</v>
      </c>
      <c r="U396" s="5">
        <f ca="1">SUM(INDIRECT(ADDRESS($B396,$X$2)&amp;":"&amp;ADDRESS($B396,$X$2-1+$P$8)))</f>
        <v>1</v>
      </c>
      <c r="X396" s="5">
        <f ca="1">IF(X$4="",0,IF(AND(W395&lt;=0,MIN(X395:$ZZ395)&gt;=0,SUM($W396:W396)=0),1,0))</f>
        <v>0</v>
      </c>
      <c r="Y396" s="5">
        <f ca="1">IF(Y$4="",0,IF(AND(X395&lt;=0,MIN(Y395:$ZZ395)&gt;=0,SUM($W396:X396)=0),1,0))</f>
        <v>0</v>
      </c>
      <c r="Z396" s="5">
        <f ca="1">IF(Z$4="",0,IF(AND(Y395&lt;=0,MIN(Z395:$ZZ395)&gt;=0,SUM($W396:Y396)=0),1,0))</f>
        <v>0</v>
      </c>
      <c r="AA396" s="5">
        <f ca="1">IF(AA$4="",0,IF(AND(Z395&lt;=0,MIN(AA395:$ZZ395)&gt;=0,SUM($W396:Z396)=0),1,0))</f>
        <v>0</v>
      </c>
      <c r="AB396" s="5">
        <f ca="1">IF(AB$4="",0,IF(AND(AA395&lt;=0,MIN(AB395:$ZZ395)&gt;=0,SUM($W396:AA396)=0),1,0))</f>
        <v>0</v>
      </c>
      <c r="AC396" s="5">
        <f ca="1">IF(AC$4="",0,IF(AND(AB395&lt;=0,MIN(AC395:$ZZ395)&gt;=0,SUM($W396:AB396)=0),1,0))</f>
        <v>0</v>
      </c>
      <c r="AD396" s="5">
        <f ca="1">IF(AD$4="",0,IF(AND(AC395&lt;=0,MIN(AD395:$ZZ395)&gt;=0,SUM($W396:AC396)=0),1,0))</f>
        <v>0</v>
      </c>
      <c r="AE396" s="5">
        <f ca="1">IF(AE$4="",0,IF(AND(AD395&lt;=0,MIN(AE395:$ZZ395)&gt;=0,SUM($W396:AD396)=0),1,0))</f>
        <v>0</v>
      </c>
      <c r="AF396" s="5">
        <f ca="1">IF(AF$4="",0,IF(AND(AE395&lt;=0,MIN(AF395:$ZZ395)&gt;=0,SUM($W396:AE396)=0),1,0))</f>
        <v>0</v>
      </c>
      <c r="AG396" s="5">
        <f ca="1">IF(AG$4="",0,IF(AND(AF395&lt;=0,MIN(AG395:$ZZ395)&gt;=0,SUM($W396:AF396)=0),1,0))</f>
        <v>0</v>
      </c>
      <c r="AH396" s="5">
        <f ca="1">IF(AH$4="",0,IF(AND(AG395&lt;=0,MIN(AH395:$ZZ395)&gt;=0,SUM($W396:AG396)=0),1,0))</f>
        <v>0</v>
      </c>
      <c r="AI396" s="5">
        <f ca="1">IF(AI$4="",0,IF(AND(AH395&lt;=0,MIN(AI395:$ZZ395)&gt;=0,SUM($W396:AH396)=0),1,0))</f>
        <v>0</v>
      </c>
      <c r="AJ396" s="5">
        <f ca="1">IF(AJ$4="",0,IF(AND(AI395&lt;=0,MIN(AJ395:$ZZ395)&gt;=0,SUM($W396:AI396)=0),1,0))</f>
        <v>0</v>
      </c>
      <c r="AK396" s="5">
        <f ca="1">IF(AK$4="",0,IF(AND(AJ395&lt;=0,MIN(AK395:$ZZ395)&gt;=0,SUM($W396:AJ396)=0),1,0))</f>
        <v>0</v>
      </c>
      <c r="AL396" s="5">
        <f ca="1">IF(AL$4="",0,IF(AND(AK395&lt;=0,MIN(AL395:$ZZ395)&gt;=0,SUM($W396:AK396)=0),1,0))</f>
        <v>0</v>
      </c>
      <c r="AM396" s="5">
        <f ca="1">IF(AM$4="",0,IF(AND(AL395&lt;=0,MIN(AM395:$ZZ395)&gt;=0,SUM($W396:AL396)=0),1,0))</f>
        <v>0</v>
      </c>
      <c r="AN396" s="5">
        <f ca="1">IF(AN$4="",0,IF(AND(AM395&lt;=0,MIN(AN395:$ZZ395)&gt;=0,SUM($W396:AM396)=0),1,0))</f>
        <v>0</v>
      </c>
      <c r="AO396" s="5">
        <f ca="1">IF(AO$4="",0,IF(AND(AN395&lt;=0,MIN(AO395:$ZZ395)&gt;=0,SUM($W396:AN396)=0),1,0))</f>
        <v>0</v>
      </c>
      <c r="AP396" s="5">
        <f ca="1">IF(AP$4="",0,IF(AND(AO395&lt;=0,MIN(AP395:$ZZ395)&gt;=0,SUM($W396:AO396)=0),1,0))</f>
        <v>0</v>
      </c>
      <c r="AQ396" s="5">
        <f ca="1">IF(AQ$4="",0,IF(AND(AP395&lt;=0,MIN(AQ395:$ZZ395)&gt;=0,SUM($W396:AP396)=0),1,0))</f>
        <v>0</v>
      </c>
      <c r="AR396" s="5">
        <f ca="1">IF(AR$4="",0,IF(AND(AQ395&lt;=0,MIN(AR395:$ZZ395)&gt;=0,SUM($W396:AQ396)=0),1,0))</f>
        <v>0</v>
      </c>
      <c r="AS396" s="5">
        <f ca="1">IF(AS$4="",0,IF(AND(AR395&lt;=0,MIN(AS395:$ZZ395)&gt;=0,SUM($W396:AR396)=0),1,0))</f>
        <v>0</v>
      </c>
      <c r="AT396" s="5">
        <f ca="1">IF(AT$4="",0,IF(AND(AS395&lt;=0,MIN(AT395:$ZZ395)&gt;=0,SUM($W396:AS396)=0),1,0))</f>
        <v>0</v>
      </c>
      <c r="AU396" s="5">
        <f ca="1">IF(AU$4="",0,IF(AND(AT395&lt;=0,MIN(AU395:$ZZ395)&gt;=0,SUM($W396:AT396)=0),1,0))</f>
        <v>0</v>
      </c>
      <c r="AV396" s="5">
        <f ca="1">IF(AV$4="",0,IF(AND(AU395&lt;=0,MIN(AV395:$ZZ395)&gt;=0,SUM($W396:AU396)=0),1,0))</f>
        <v>0</v>
      </c>
      <c r="AW396" s="5">
        <f ca="1">IF(AW$4="",0,IF(AND(AV395&lt;=0,MIN(AW395:$ZZ395)&gt;=0,SUM($W396:AV396)=0),1,0))</f>
        <v>0</v>
      </c>
      <c r="AX396" s="5">
        <f ca="1">IF(AX$4="",0,IF(AND(AW395&lt;=0,MIN(AX395:$ZZ395)&gt;=0,SUM($W396:AW396)=0),1,0))</f>
        <v>0</v>
      </c>
      <c r="AY396" s="5">
        <f ca="1">IF(AY$4="",0,IF(AND(AX395&lt;=0,MIN(AY395:$ZZ395)&gt;=0,SUM($W396:AX396)=0),1,0))</f>
        <v>0</v>
      </c>
      <c r="AZ396" s="5">
        <f ca="1">IF(AZ$4="",0,IF(AND(AY395&lt;=0,MIN(AZ395:$ZZ395)&gt;=0,SUM($W396:AY396)=0),1,0))</f>
        <v>0</v>
      </c>
      <c r="BA396" s="5">
        <f ca="1">IF(BA$4="",0,IF(AND(AZ395&lt;=0,MIN(BA395:$ZZ395)&gt;=0,SUM($W396:AZ396)=0),1,0))</f>
        <v>0</v>
      </c>
      <c r="BB396" s="5">
        <f ca="1">IF(BB$4="",0,IF(AND(BA395&lt;=0,MIN(BB395:$ZZ395)&gt;=0,SUM($W396:BA396)=0),1,0))</f>
        <v>0</v>
      </c>
      <c r="BC396" s="5">
        <f ca="1">IF(BC$4="",0,IF(AND(BB395&lt;=0,MIN(BC395:$ZZ395)&gt;=0,SUM($W396:BB396)=0),1,0))</f>
        <v>0</v>
      </c>
      <c r="BD396" s="5">
        <f ca="1">IF(BD$4="",0,IF(AND(BC395&lt;=0,MIN(BD395:$ZZ395)&gt;=0,SUM($W396:BC396)=0),1,0))</f>
        <v>0</v>
      </c>
      <c r="BE396" s="5">
        <f ca="1">IF(BE$4="",0,IF(AND(BD395&lt;=0,MIN(BE395:$ZZ395)&gt;=0,SUM($W396:BD396)=0),1,0))</f>
        <v>0</v>
      </c>
      <c r="BF396" s="5">
        <f ca="1">IF(BF$4="",0,IF(AND(BE395&lt;=0,MIN(BF395:$ZZ395)&gt;=0,SUM($W396:BE396)=0),1,0))</f>
        <v>1</v>
      </c>
      <c r="BG396" s="5">
        <f ca="1">IF(BG$4="",0,IF(AND(BF395&lt;=0,MIN(BG395:$ZZ395)&gt;=0,SUM($W396:BF396)=0),1,0))</f>
        <v>0</v>
      </c>
      <c r="BH396" s="5">
        <f ca="1">IF(BH$4="",0,IF(AND(BG395&lt;=0,MIN(BH395:$ZZ395)&gt;=0,SUM($W396:BG396)=0),1,0))</f>
        <v>0</v>
      </c>
      <c r="BI396" s="5">
        <f ca="1">IF(BI$4="",0,IF(AND(BH395&lt;=0,MIN(BI395:$ZZ395)&gt;=0,SUM($W396:BH396)=0),1,0))</f>
        <v>0</v>
      </c>
      <c r="BJ396" s="5">
        <f ca="1">IF(BJ$4="",0,IF(AND(BI395&lt;=0,MIN(BJ395:$ZZ395)&gt;=0,SUM($W396:BI396)=0),1,0))</f>
        <v>0</v>
      </c>
      <c r="BK396" s="5">
        <f ca="1">IF(BK$4="",0,IF(AND(BJ395&lt;=0,MIN(BK395:$ZZ395)&gt;=0,SUM($W396:BJ396)=0),1,0))</f>
        <v>0</v>
      </c>
      <c r="BL396" s="5">
        <f ca="1">IF(BL$4="",0,IF(AND(BK395&lt;=0,MIN(BL395:$ZZ395)&gt;=0,SUM($W396:BK396)=0),1,0))</f>
        <v>0</v>
      </c>
      <c r="BM396" s="5">
        <f ca="1">IF(BM$4="",0,IF(AND(BL395&lt;=0,MIN(BM395:$ZZ395)&gt;=0,SUM($W396:BL396)=0),1,0))</f>
        <v>0</v>
      </c>
      <c r="BN396" s="5">
        <f ca="1">IF(BN$4="",0,IF(AND(BM395&lt;=0,MIN(BN395:$ZZ395)&gt;=0,SUM($W396:BM396)=0),1,0))</f>
        <v>0</v>
      </c>
      <c r="BO396" s="5">
        <f ca="1">IF(BO$4="",0,IF(AND(BN395&lt;=0,MIN(BO395:$ZZ395)&gt;=0,SUM($W396:BN396)=0),1,0))</f>
        <v>0</v>
      </c>
      <c r="BP396" s="5">
        <f ca="1">IF(BP$4="",0,IF(AND(BO395&lt;=0,MIN(BP395:$ZZ395)&gt;=0,SUM($W396:BO396)=0),1,0))</f>
        <v>0</v>
      </c>
      <c r="BQ396" s="5">
        <f ca="1">IF(BQ$4="",0,IF(AND(BP395&lt;=0,MIN(BQ395:$ZZ395)&gt;=0,SUM($W396:BP396)=0),1,0))</f>
        <v>0</v>
      </c>
      <c r="BR396" s="5">
        <f ca="1">IF(BR$4="",0,IF(AND(BQ395&lt;=0,MIN(BR395:$ZZ395)&gt;=0,SUM($W396:BQ396)=0),1,0))</f>
        <v>0</v>
      </c>
      <c r="BS396" s="5">
        <f ca="1">IF(BS$4="",0,IF(AND(BR395&lt;=0,MIN(BS395:$ZZ395)&gt;=0,SUM($W396:BR396)=0),1,0))</f>
        <v>0</v>
      </c>
      <c r="BT396" s="5">
        <f ca="1">IF(BT$4="",0,IF(AND(BS395&lt;=0,MIN(BT395:$ZZ395)&gt;=0,SUM($W396:BS396)=0),1,0))</f>
        <v>0</v>
      </c>
      <c r="BU396" s="5">
        <f ca="1">IF(BU$4="",0,IF(AND(BT395&lt;=0,MIN(BU395:$ZZ395)&gt;=0,SUM($W396:BT396)=0),1,0))</f>
        <v>0</v>
      </c>
      <c r="BV396" s="5">
        <f ca="1">IF(BV$4="",0,IF(AND(BU395&lt;=0,MIN(BV395:$ZZ395)&gt;=0,SUM($W396:BU396)=0),1,0))</f>
        <v>0</v>
      </c>
      <c r="BW396" s="5">
        <f ca="1">IF(BW$4="",0,IF(AND(BV395&lt;=0,MIN(BW395:$ZZ395)&gt;=0,SUM($W396:BV396)=0),1,0))</f>
        <v>0</v>
      </c>
      <c r="BX396" s="5">
        <f ca="1">IF(BX$4="",0,IF(AND(BW395&lt;=0,MIN(BX395:$ZZ395)&gt;=0,SUM($W396:BW396)=0),1,0))</f>
        <v>0</v>
      </c>
      <c r="BY396" s="5">
        <f ca="1">IF(BY$4="",0,IF(AND(BX395&lt;=0,MIN(BY395:$ZZ395)&gt;=0,SUM($W396:BX396)=0),1,0))</f>
        <v>0</v>
      </c>
      <c r="BZ396" s="5">
        <f ca="1">IF(BZ$4="",0,IF(AND(BY395&lt;=0,MIN(BZ395:$ZZ395)&gt;=0,SUM($W396:BY396)=0),1,0))</f>
        <v>0</v>
      </c>
      <c r="CA396" s="5">
        <f ca="1">IF(CA$4="",0,IF(AND(BZ395&lt;=0,MIN(CA395:$ZZ395)&gt;=0,SUM($W396:BZ396)=0),1,0))</f>
        <v>0</v>
      </c>
      <c r="CB396" s="5">
        <f ca="1">IF(CB$4="",0,IF(AND(CA395&lt;=0,MIN(CB395:$ZZ395)&gt;=0,SUM($W396:CA396)=0),1,0))</f>
        <v>0</v>
      </c>
      <c r="CC396" s="5">
        <f ca="1">IF(CC$4="",0,IF(AND(CB395&lt;=0,MIN(CC395:$ZZ395)&gt;=0,SUM($W396:CB396)=0),1,0))</f>
        <v>0</v>
      </c>
      <c r="CD396" s="5">
        <f ca="1">IF(CD$4="",0,IF(AND(CC395&lt;=0,MIN(CD395:$ZZ395)&gt;=0,SUM($W396:CC396)=0),1,0))</f>
        <v>0</v>
      </c>
      <c r="CE396" s="5">
        <f ca="1">IF(CE$4="",0,IF(AND(CD395&lt;=0,MIN(CE395:$ZZ395)&gt;=0,SUM($W396:CD396)=0),1,0))</f>
        <v>0</v>
      </c>
      <c r="CF396" s="5">
        <f ca="1">IF(CF$4="",0,IF(AND(CE395&lt;=0,MIN(CF395:$ZZ395)&gt;=0,SUM($W396:CE396)=0),1,0))</f>
        <v>0</v>
      </c>
    </row>
    <row r="397" spans="2:84" x14ac:dyDescent="0.3">
      <c r="B397" s="13">
        <f>ROW()</f>
        <v>397</v>
      </c>
      <c r="H397" s="1" t="str">
        <f>H395</f>
        <v>Финпоток нарастающим итогом</v>
      </c>
      <c r="I397" s="1" t="s">
        <v>249</v>
      </c>
      <c r="M397" s="53" t="s">
        <v>115</v>
      </c>
      <c r="U397" s="33">
        <f ca="1">SUMIFS(INDIRECT(ADDRESS(1,$X$2)&amp;":"&amp;ADDRESS(1,$X$2-1+$P$8)),INDIRECT(ADDRESS($B396,$X$2)&amp;":"&amp;ADDRESS($B396,$X$2-1+$P$8)),1)/12</f>
        <v>2.9166666666666665</v>
      </c>
    </row>
    <row r="398" spans="2:84" x14ac:dyDescent="0.3">
      <c r="X398" s="109"/>
    </row>
    <row r="399" spans="2:84" x14ac:dyDescent="0.3">
      <c r="B399" s="13">
        <f>ROW()</f>
        <v>399</v>
      </c>
      <c r="H399" s="1" t="s">
        <v>245</v>
      </c>
      <c r="M399" s="53" t="s">
        <v>18</v>
      </c>
      <c r="P399" s="72" t="str">
        <f>Lists!$AI$18</f>
        <v>FCF(+)</v>
      </c>
      <c r="U399" s="5">
        <f ca="1">SUM(INDIRECT(ADDRESS($B399,$X$2)&amp;":"&amp;ADDRESS($B399,$X$2-1+$P$8)))</f>
        <v>214594361.33538729</v>
      </c>
      <c r="X399" s="5">
        <f t="shared" ref="X399:BC399" ca="1" si="599">IF(X$4="",0,IF(AND(X$1=$P$8,X393&gt;0),X393,IF(AND(X393&gt;0,X395-MIN(INDIRECT(ADDRESS($B395,Y$2,4,1)&amp;":"&amp;ADDRESS($B395,SUMIFS($2:$2,$1:$1,$P$8),4,1)))&gt;0,X395-MIN(INDIRECT(ADDRESS($B395,Y$2,4,1)&amp;":"&amp;ADDRESS($B395,SUMIFS($2:$2,$1:$1,$P$8),4,1)))&lt;X393),X393-(X395-MIN(INDIRECT(ADDRESS($B395,Y$2,4,1)&amp;":"&amp;ADDRESS($B395,SUMIFS($2:$2,$1:$1,$P$8),4,1)))),IF(AND(X393&gt;0,X395&lt;=MIN(INDIRECT(ADDRESS($B395,Y$2,4,1)&amp;":"&amp;ADDRESS($B395,SUMIFS($2:$2,$1:$1,$P$8),4,1)))),X393,0))))</f>
        <v>0</v>
      </c>
      <c r="Y399" s="5">
        <f t="shared" ca="1" si="599"/>
        <v>0</v>
      </c>
      <c r="Z399" s="5">
        <f t="shared" ca="1" si="599"/>
        <v>0</v>
      </c>
      <c r="AA399" s="5">
        <f t="shared" ca="1" si="599"/>
        <v>0</v>
      </c>
      <c r="AB399" s="5">
        <f t="shared" ca="1" si="599"/>
        <v>0</v>
      </c>
      <c r="AC399" s="5">
        <f t="shared" ca="1" si="599"/>
        <v>0</v>
      </c>
      <c r="AD399" s="5">
        <f t="shared" ca="1" si="599"/>
        <v>0</v>
      </c>
      <c r="AE399" s="5">
        <f t="shared" ca="1" si="599"/>
        <v>0</v>
      </c>
      <c r="AF399" s="5">
        <f t="shared" ca="1" si="599"/>
        <v>0</v>
      </c>
      <c r="AG399" s="5">
        <f t="shared" ca="1" si="599"/>
        <v>0</v>
      </c>
      <c r="AH399" s="5">
        <f t="shared" ca="1" si="599"/>
        <v>0</v>
      </c>
      <c r="AI399" s="5">
        <f t="shared" ca="1" si="599"/>
        <v>0</v>
      </c>
      <c r="AJ399" s="5">
        <f t="shared" ca="1" si="599"/>
        <v>0</v>
      </c>
      <c r="AK399" s="5">
        <f t="shared" ca="1" si="599"/>
        <v>0</v>
      </c>
      <c r="AL399" s="5">
        <f t="shared" ca="1" si="599"/>
        <v>0</v>
      </c>
      <c r="AM399" s="5">
        <f t="shared" ca="1" si="599"/>
        <v>0</v>
      </c>
      <c r="AN399" s="5">
        <f t="shared" ca="1" si="599"/>
        <v>0</v>
      </c>
      <c r="AO399" s="5">
        <f t="shared" ca="1" si="599"/>
        <v>0</v>
      </c>
      <c r="AP399" s="5">
        <f t="shared" ca="1" si="599"/>
        <v>0</v>
      </c>
      <c r="AQ399" s="5">
        <f t="shared" ca="1" si="599"/>
        <v>0</v>
      </c>
      <c r="AR399" s="5">
        <f t="shared" ca="1" si="599"/>
        <v>0</v>
      </c>
      <c r="AS399" s="5">
        <f t="shared" ca="1" si="599"/>
        <v>0</v>
      </c>
      <c r="AT399" s="5">
        <f t="shared" ca="1" si="599"/>
        <v>0</v>
      </c>
      <c r="AU399" s="5">
        <f t="shared" ca="1" si="599"/>
        <v>0</v>
      </c>
      <c r="AV399" s="5">
        <f t="shared" ca="1" si="599"/>
        <v>0</v>
      </c>
      <c r="AW399" s="5">
        <f t="shared" ca="1" si="599"/>
        <v>0</v>
      </c>
      <c r="AX399" s="5">
        <f t="shared" ca="1" si="599"/>
        <v>1032928.1435487652</v>
      </c>
      <c r="AY399" s="5">
        <f t="shared" ca="1" si="599"/>
        <v>4272248.0841567535</v>
      </c>
      <c r="AZ399" s="5">
        <f t="shared" ca="1" si="599"/>
        <v>4593490.4261911931</v>
      </c>
      <c r="BA399" s="5">
        <f t="shared" ca="1" si="599"/>
        <v>5002999.6482256204</v>
      </c>
      <c r="BB399" s="5">
        <f t="shared" ca="1" si="599"/>
        <v>5314611.703054361</v>
      </c>
      <c r="BC399" s="5">
        <f t="shared" ca="1" si="599"/>
        <v>5866915.8542548902</v>
      </c>
      <c r="BD399" s="5">
        <f t="shared" ref="BD399:CF399" ca="1" si="600">IF(BD$4="",0,IF(AND(BD$1=$P$8,BD393&gt;0),BD393,IF(AND(BD393&gt;0,BD395-MIN(INDIRECT(ADDRESS($B395,BE$2,4,1)&amp;":"&amp;ADDRESS($B395,SUMIFS($2:$2,$1:$1,$P$8),4,1)))&gt;0,BD395-MIN(INDIRECT(ADDRESS($B395,BE$2,4,1)&amp;":"&amp;ADDRESS($B395,SUMIFS($2:$2,$1:$1,$P$8),4,1)))&lt;BD393),BD393-(BD395-MIN(INDIRECT(ADDRESS($B395,BE$2,4,1)&amp;":"&amp;ADDRESS($B395,SUMIFS($2:$2,$1:$1,$P$8),4,1)))),IF(AND(BD393&gt;0,BD395&lt;=MIN(INDIRECT(ADDRESS($B395,BE$2,4,1)&amp;":"&amp;ADDRESS($B395,SUMIFS($2:$2,$1:$1,$P$8),4,1)))),BD393,0))))</f>
        <v>6279653.4973174706</v>
      </c>
      <c r="BE399" s="5">
        <f t="shared" ca="1" si="600"/>
        <v>6381016.4038556404</v>
      </c>
      <c r="BF399" s="5">
        <f t="shared" ca="1" si="600"/>
        <v>6393434.051476717</v>
      </c>
      <c r="BG399" s="5">
        <f t="shared" ca="1" si="600"/>
        <v>6406238.1237892061</v>
      </c>
      <c r="BH399" s="5">
        <f t="shared" ca="1" si="600"/>
        <v>6283280.5608937293</v>
      </c>
      <c r="BI399" s="5">
        <f t="shared" ca="1" si="600"/>
        <v>6442917.9917111248</v>
      </c>
      <c r="BJ399" s="5">
        <f t="shared" ca="1" si="600"/>
        <v>6595666.2711972892</v>
      </c>
      <c r="BK399" s="5">
        <f t="shared" ca="1" si="600"/>
        <v>6607615.4119089395</v>
      </c>
      <c r="BL399" s="5">
        <f t="shared" ca="1" si="600"/>
        <v>6620549.9355837405</v>
      </c>
      <c r="BM399" s="5">
        <f t="shared" ca="1" si="600"/>
        <v>6633484.4592585415</v>
      </c>
      <c r="BN399" s="5">
        <f t="shared" ca="1" si="600"/>
        <v>6537823.7681993544</v>
      </c>
      <c r="BO399" s="5">
        <f t="shared" ca="1" si="600"/>
        <v>6702884.2583979368</v>
      </c>
      <c r="BP399" s="5">
        <f t="shared" ca="1" si="600"/>
        <v>6768115.4486920238</v>
      </c>
      <c r="BQ399" s="5">
        <f t="shared" ca="1" si="600"/>
        <v>6780090.0469495058</v>
      </c>
      <c r="BR399" s="5">
        <f t="shared" ca="1" si="600"/>
        <v>6793151.2327968478</v>
      </c>
      <c r="BS399" s="5">
        <f t="shared" ca="1" si="600"/>
        <v>6806212.4186441898</v>
      </c>
      <c r="BT399" s="5">
        <f t="shared" ca="1" si="600"/>
        <v>6671815.6667863429</v>
      </c>
      <c r="BU399" s="5">
        <f t="shared" ca="1" si="600"/>
        <v>6842463.2330774665</v>
      </c>
      <c r="BV399" s="5">
        <f t="shared" ca="1" si="600"/>
        <v>6896651.9429973066</v>
      </c>
      <c r="BW399" s="5">
        <f t="shared" ca="1" si="600"/>
        <v>6908642.6926334202</v>
      </c>
      <c r="BX399" s="5">
        <f t="shared" ca="1" si="600"/>
        <v>6921826.4199189544</v>
      </c>
      <c r="BY399" s="5">
        <f t="shared" ca="1" si="600"/>
        <v>6935010.1472045481</v>
      </c>
      <c r="BZ399" s="5">
        <f t="shared" ca="1" si="600"/>
        <v>6828842.548109293</v>
      </c>
      <c r="CA399" s="5">
        <f t="shared" ca="1" si="600"/>
        <v>7005245.7380113602</v>
      </c>
      <c r="CB399" s="5">
        <f t="shared" ca="1" si="600"/>
        <v>7168391.4301621616</v>
      </c>
      <c r="CC399" s="5">
        <f t="shared" ca="1" si="600"/>
        <v>7086746.1247235835</v>
      </c>
      <c r="CD399" s="5">
        <f t="shared" ca="1" si="600"/>
        <v>7100047.925460875</v>
      </c>
      <c r="CE399" s="5">
        <f t="shared" ca="1" si="600"/>
        <v>7113349.7261981368</v>
      </c>
      <c r="CF399" s="5">
        <f t="shared" ca="1" si="600"/>
        <v>0</v>
      </c>
    </row>
    <row r="400" spans="2:84" x14ac:dyDescent="0.3">
      <c r="X400" s="109"/>
    </row>
    <row r="401" spans="2:84" x14ac:dyDescent="0.3">
      <c r="B401" s="13">
        <f>ROW()</f>
        <v>401</v>
      </c>
      <c r="H401" s="1" t="s">
        <v>246</v>
      </c>
      <c r="M401" s="53" t="s">
        <v>18</v>
      </c>
      <c r="P401" s="72" t="str">
        <f>Lists!$AI$19</f>
        <v>FCF(-)</v>
      </c>
      <c r="U401" s="5">
        <f ca="1">SUM(INDIRECT(ADDRESS($B401,$X$2)&amp;":"&amp;ADDRESS($B401,$X$2-1+$P$8)))</f>
        <v>-40000000</v>
      </c>
      <c r="X401" s="5">
        <f ca="1">IF(X$4="",0,IF(X399&gt;0,0,IF(X395-W395&gt;0,0,IF(X395-SUM($W401:W401)&gt;0,0,X395-SUM($W401:W401)))))</f>
        <v>-40000000</v>
      </c>
      <c r="Y401" s="5">
        <f ca="1">IF(Y$4="",0,IF(Y399&gt;0,0,IF(Y395-X395&gt;0,0,IF(Y395-SUM($W401:X401)&gt;0,0,Y395-SUM($W401:X401)))))</f>
        <v>0</v>
      </c>
      <c r="Z401" s="5">
        <f ca="1">IF(Z$4="",0,IF(Z399&gt;0,0,IF(Z395-Y395&gt;0,0,IF(Z395-SUM($W401:Y401)&gt;0,0,Z395-SUM($W401:Y401)))))</f>
        <v>0</v>
      </c>
      <c r="AA401" s="5">
        <f ca="1">IF(AA$4="",0,IF(AA399&gt;0,0,IF(AA395-Z395&gt;0,0,IF(AA395-SUM($W401:Z401)&gt;0,0,AA395-SUM($W401:Z401)))))</f>
        <v>0</v>
      </c>
      <c r="AB401" s="5">
        <f ca="1">IF(AB$4="",0,IF(AB399&gt;0,0,IF(AB395-AA395&gt;0,0,IF(AB395-SUM($W401:AA401)&gt;0,0,AB395-SUM($W401:AA401)))))</f>
        <v>0</v>
      </c>
      <c r="AC401" s="5">
        <f ca="1">IF(AC$4="",0,IF(AC399&gt;0,0,IF(AC395-AB395&gt;0,0,IF(AC395-SUM($W401:AB401)&gt;0,0,AC395-SUM($W401:AB401)))))</f>
        <v>0</v>
      </c>
      <c r="AD401" s="5">
        <f ca="1">IF(AD$4="",0,IF(AD399&gt;0,0,IF(AD395-AC395&gt;0,0,IF(AD395-SUM($W401:AC401)&gt;0,0,AD395-SUM($W401:AC401)))))</f>
        <v>0</v>
      </c>
      <c r="AE401" s="5">
        <f ca="1">IF(AE$4="",0,IF(AE399&gt;0,0,IF(AE395-AD395&gt;0,0,IF(AE395-SUM($W401:AD401)&gt;0,0,AE395-SUM($W401:AD401)))))</f>
        <v>0</v>
      </c>
      <c r="AF401" s="5">
        <f ca="1">IF(AF$4="",0,IF(AF399&gt;0,0,IF(AF395-AE395&gt;0,0,IF(AF395-SUM($W401:AE401)&gt;0,0,AF395-SUM($W401:AE401)))))</f>
        <v>0</v>
      </c>
      <c r="AG401" s="5">
        <f ca="1">IF(AG$4="",0,IF(AG399&gt;0,0,IF(AG395-AF395&gt;0,0,IF(AG395-SUM($W401:AF401)&gt;0,0,AG395-SUM($W401:AF401)))))</f>
        <v>0</v>
      </c>
      <c r="AH401" s="5">
        <f ca="1">IF(AH$4="",0,IF(AH399&gt;0,0,IF(AH395-AG395&gt;0,0,IF(AH395-SUM($W401:AG401)&gt;0,0,AH395-SUM($W401:AG401)))))</f>
        <v>0</v>
      </c>
      <c r="AI401" s="5">
        <f ca="1">IF(AI$4="",0,IF(AI399&gt;0,0,IF(AI395-AH395&gt;0,0,IF(AI395-SUM($W401:AH401)&gt;0,0,AI395-SUM($W401:AH401)))))</f>
        <v>0</v>
      </c>
      <c r="AJ401" s="5">
        <f ca="1">IF(AJ$4="",0,IF(AJ399&gt;0,0,IF(AJ395-AI395&gt;0,0,IF(AJ395-SUM($W401:AI401)&gt;0,0,AJ395-SUM($W401:AI401)))))</f>
        <v>0</v>
      </c>
      <c r="AK401" s="5">
        <f ca="1">IF(AK$4="",0,IF(AK399&gt;0,0,IF(AK395-AJ395&gt;0,0,IF(AK395-SUM($W401:AJ401)&gt;0,0,AK395-SUM($W401:AJ401)))))</f>
        <v>0</v>
      </c>
      <c r="AL401" s="5">
        <f ca="1">IF(AL$4="",0,IF(AL399&gt;0,0,IF(AL395-AK395&gt;0,0,IF(AL395-SUM($W401:AK401)&gt;0,0,AL395-SUM($W401:AK401)))))</f>
        <v>0</v>
      </c>
      <c r="AM401" s="5">
        <f ca="1">IF(AM$4="",0,IF(AM399&gt;0,0,IF(AM395-AL395&gt;0,0,IF(AM395-SUM($W401:AL401)&gt;0,0,AM395-SUM($W401:AL401)))))</f>
        <v>0</v>
      </c>
      <c r="AN401" s="5">
        <f ca="1">IF(AN$4="",0,IF(AN399&gt;0,0,IF(AN395-AM395&gt;0,0,IF(AN395-SUM($W401:AM401)&gt;0,0,AN395-SUM($W401:AM401)))))</f>
        <v>0</v>
      </c>
      <c r="AO401" s="5">
        <f ca="1">IF(AO$4="",0,IF(AO399&gt;0,0,IF(AO395-AN395&gt;0,0,IF(AO395-SUM($W401:AN401)&gt;0,0,AO395-SUM($W401:AN401)))))</f>
        <v>0</v>
      </c>
      <c r="AP401" s="5">
        <f ca="1">IF(AP$4="",0,IF(AP399&gt;0,0,IF(AP395-AO395&gt;0,0,IF(AP395-SUM($W401:AO401)&gt;0,0,AP395-SUM($W401:AO401)))))</f>
        <v>0</v>
      </c>
      <c r="AQ401" s="5">
        <f ca="1">IF(AQ$4="",0,IF(AQ399&gt;0,0,IF(AQ395-AP395&gt;0,0,IF(AQ395-SUM($W401:AP401)&gt;0,0,AQ395-SUM($W401:AP401)))))</f>
        <v>0</v>
      </c>
      <c r="AR401" s="5">
        <f ca="1">IF(AR$4="",0,IF(AR399&gt;0,0,IF(AR395-AQ395&gt;0,0,IF(AR395-SUM($W401:AQ401)&gt;0,0,AR395-SUM($W401:AQ401)))))</f>
        <v>0</v>
      </c>
      <c r="AS401" s="5">
        <f ca="1">IF(AS$4="",0,IF(AS399&gt;0,0,IF(AS395-AR395&gt;0,0,IF(AS395-SUM($W401:AR401)&gt;0,0,AS395-SUM($W401:AR401)))))</f>
        <v>0</v>
      </c>
      <c r="AT401" s="5">
        <f ca="1">IF(AT$4="",0,IF(AT399&gt;0,0,IF(AT395-AS395&gt;0,0,IF(AT395-SUM($W401:AS401)&gt;0,0,AT395-SUM($W401:AS401)))))</f>
        <v>0</v>
      </c>
      <c r="AU401" s="5">
        <f ca="1">IF(AU$4="",0,IF(AU399&gt;0,0,IF(AU395-AT395&gt;0,0,IF(AU395-SUM($W401:AT401)&gt;0,0,AU395-SUM($W401:AT401)))))</f>
        <v>0</v>
      </c>
      <c r="AV401" s="5">
        <f ca="1">IF(AV$4="",0,IF(AV399&gt;0,0,IF(AV395-AU395&gt;0,0,IF(AV395-SUM($W401:AU401)&gt;0,0,AV395-SUM($W401:AU401)))))</f>
        <v>0</v>
      </c>
      <c r="AW401" s="5">
        <f ca="1">IF(AW$4="",0,IF(AW399&gt;0,0,IF(AW395-AV395&gt;0,0,IF(AW395-SUM($W401:AV401)&gt;0,0,AW395-SUM($W401:AV401)))))</f>
        <v>0</v>
      </c>
      <c r="AX401" s="5">
        <f ca="1">IF(AX$4="",0,IF(AX399&gt;0,0,IF(AX395-AW395&gt;0,0,IF(AX395-SUM($W401:AW401)&gt;0,0,AX395-SUM($W401:AW401)))))</f>
        <v>0</v>
      </c>
      <c r="AY401" s="5">
        <f ca="1">IF(AY$4="",0,IF(AY399&gt;0,0,IF(AY395-AX395&gt;0,0,IF(AY395-SUM($W401:AX401)&gt;0,0,AY395-SUM($W401:AX401)))))</f>
        <v>0</v>
      </c>
      <c r="AZ401" s="5">
        <f ca="1">IF(AZ$4="",0,IF(AZ399&gt;0,0,IF(AZ395-AY395&gt;0,0,IF(AZ395-SUM($W401:AY401)&gt;0,0,AZ395-SUM($W401:AY401)))))</f>
        <v>0</v>
      </c>
      <c r="BA401" s="5">
        <f ca="1">IF(BA$4="",0,IF(BA399&gt;0,0,IF(BA395-AZ395&gt;0,0,IF(BA395-SUM($W401:AZ401)&gt;0,0,BA395-SUM($W401:AZ401)))))</f>
        <v>0</v>
      </c>
      <c r="BB401" s="5">
        <f ca="1">IF(BB$4="",0,IF(BB399&gt;0,0,IF(BB395-BA395&gt;0,0,IF(BB395-SUM($W401:BA401)&gt;0,0,BB395-SUM($W401:BA401)))))</f>
        <v>0</v>
      </c>
      <c r="BC401" s="5">
        <f ca="1">IF(BC$4="",0,IF(BC399&gt;0,0,IF(BC395-BB395&gt;0,0,IF(BC395-SUM($W401:BB401)&gt;0,0,BC395-SUM($W401:BB401)))))</f>
        <v>0</v>
      </c>
      <c r="BD401" s="5">
        <f ca="1">IF(BD$4="",0,IF(BD399&gt;0,0,IF(BD395-BC395&gt;0,0,IF(BD395-SUM($W401:BC401)&gt;0,0,BD395-SUM($W401:BC401)))))</f>
        <v>0</v>
      </c>
      <c r="BE401" s="5">
        <f ca="1">IF(BE$4="",0,IF(BE399&gt;0,0,IF(BE395-BD395&gt;0,0,IF(BE395-SUM($W401:BD401)&gt;0,0,BE395-SUM($W401:BD401)))))</f>
        <v>0</v>
      </c>
      <c r="BF401" s="5">
        <f ca="1">IF(BF$4="",0,IF(BF399&gt;0,0,IF(BF395-BE395&gt;0,0,IF(BF395-SUM($W401:BE401)&gt;0,0,BF395-SUM($W401:BE401)))))</f>
        <v>0</v>
      </c>
      <c r="BG401" s="5">
        <f ca="1">IF(BG$4="",0,IF(BG399&gt;0,0,IF(BG395-BF395&gt;0,0,IF(BG395-SUM($W401:BF401)&gt;0,0,BG395-SUM($W401:BF401)))))</f>
        <v>0</v>
      </c>
      <c r="BH401" s="5">
        <f ca="1">IF(BH$4="",0,IF(BH399&gt;0,0,IF(BH395-BG395&gt;0,0,IF(BH395-SUM($W401:BG401)&gt;0,0,BH395-SUM($W401:BG401)))))</f>
        <v>0</v>
      </c>
      <c r="BI401" s="5">
        <f ca="1">IF(BI$4="",0,IF(BI399&gt;0,0,IF(BI395-BH395&gt;0,0,IF(BI395-SUM($W401:BH401)&gt;0,0,BI395-SUM($W401:BH401)))))</f>
        <v>0</v>
      </c>
      <c r="BJ401" s="5">
        <f ca="1">IF(BJ$4="",0,IF(BJ399&gt;0,0,IF(BJ395-BI395&gt;0,0,IF(BJ395-SUM($W401:BI401)&gt;0,0,BJ395-SUM($W401:BI401)))))</f>
        <v>0</v>
      </c>
      <c r="BK401" s="5">
        <f ca="1">IF(BK$4="",0,IF(BK399&gt;0,0,IF(BK395-BJ395&gt;0,0,IF(BK395-SUM($W401:BJ401)&gt;0,0,BK395-SUM($W401:BJ401)))))</f>
        <v>0</v>
      </c>
      <c r="BL401" s="5">
        <f ca="1">IF(BL$4="",0,IF(BL399&gt;0,0,IF(BL395-BK395&gt;0,0,IF(BL395-SUM($W401:BK401)&gt;0,0,BL395-SUM($W401:BK401)))))</f>
        <v>0</v>
      </c>
      <c r="BM401" s="5">
        <f ca="1">IF(BM$4="",0,IF(BM399&gt;0,0,IF(BM395-BL395&gt;0,0,IF(BM395-SUM($W401:BL401)&gt;0,0,BM395-SUM($W401:BL401)))))</f>
        <v>0</v>
      </c>
      <c r="BN401" s="5">
        <f ca="1">IF(BN$4="",0,IF(BN399&gt;0,0,IF(BN395-BM395&gt;0,0,IF(BN395-SUM($W401:BM401)&gt;0,0,BN395-SUM($W401:BM401)))))</f>
        <v>0</v>
      </c>
      <c r="BO401" s="5">
        <f ca="1">IF(BO$4="",0,IF(BO399&gt;0,0,IF(BO395-BN395&gt;0,0,IF(BO395-SUM($W401:BN401)&gt;0,0,BO395-SUM($W401:BN401)))))</f>
        <v>0</v>
      </c>
      <c r="BP401" s="5">
        <f ca="1">IF(BP$4="",0,IF(BP399&gt;0,0,IF(BP395-BO395&gt;0,0,IF(BP395-SUM($W401:BO401)&gt;0,0,BP395-SUM($W401:BO401)))))</f>
        <v>0</v>
      </c>
      <c r="BQ401" s="5">
        <f ca="1">IF(BQ$4="",0,IF(BQ399&gt;0,0,IF(BQ395-BP395&gt;0,0,IF(BQ395-SUM($W401:BP401)&gt;0,0,BQ395-SUM($W401:BP401)))))</f>
        <v>0</v>
      </c>
      <c r="BR401" s="5">
        <f ca="1">IF(BR$4="",0,IF(BR399&gt;0,0,IF(BR395-BQ395&gt;0,0,IF(BR395-SUM($W401:BQ401)&gt;0,0,BR395-SUM($W401:BQ401)))))</f>
        <v>0</v>
      </c>
      <c r="BS401" s="5">
        <f ca="1">IF(BS$4="",0,IF(BS399&gt;0,0,IF(BS395-BR395&gt;0,0,IF(BS395-SUM($W401:BR401)&gt;0,0,BS395-SUM($W401:BR401)))))</f>
        <v>0</v>
      </c>
      <c r="BT401" s="5">
        <f ca="1">IF(BT$4="",0,IF(BT399&gt;0,0,IF(BT395-BS395&gt;0,0,IF(BT395-SUM($W401:BS401)&gt;0,0,BT395-SUM($W401:BS401)))))</f>
        <v>0</v>
      </c>
      <c r="BU401" s="5">
        <f ca="1">IF(BU$4="",0,IF(BU399&gt;0,0,IF(BU395-BT395&gt;0,0,IF(BU395-SUM($W401:BT401)&gt;0,0,BU395-SUM($W401:BT401)))))</f>
        <v>0</v>
      </c>
      <c r="BV401" s="5">
        <f ca="1">IF(BV$4="",0,IF(BV399&gt;0,0,IF(BV395-BU395&gt;0,0,IF(BV395-SUM($W401:BU401)&gt;0,0,BV395-SUM($W401:BU401)))))</f>
        <v>0</v>
      </c>
      <c r="BW401" s="5">
        <f ca="1">IF(BW$4="",0,IF(BW399&gt;0,0,IF(BW395-BV395&gt;0,0,IF(BW395-SUM($W401:BV401)&gt;0,0,BW395-SUM($W401:BV401)))))</f>
        <v>0</v>
      </c>
      <c r="BX401" s="5">
        <f ca="1">IF(BX$4="",0,IF(BX399&gt;0,0,IF(BX395-BW395&gt;0,0,IF(BX395-SUM($W401:BW401)&gt;0,0,BX395-SUM($W401:BW401)))))</f>
        <v>0</v>
      </c>
      <c r="BY401" s="5">
        <f ca="1">IF(BY$4="",0,IF(BY399&gt;0,0,IF(BY395-BX395&gt;0,0,IF(BY395-SUM($W401:BX401)&gt;0,0,BY395-SUM($W401:BX401)))))</f>
        <v>0</v>
      </c>
      <c r="BZ401" s="5">
        <f ca="1">IF(BZ$4="",0,IF(BZ399&gt;0,0,IF(BZ395-BY395&gt;0,0,IF(BZ395-SUM($W401:BY401)&gt;0,0,BZ395-SUM($W401:BY401)))))</f>
        <v>0</v>
      </c>
      <c r="CA401" s="5">
        <f ca="1">IF(CA$4="",0,IF(CA399&gt;0,0,IF(CA395-BZ395&gt;0,0,IF(CA395-SUM($W401:BZ401)&gt;0,0,CA395-SUM($W401:BZ401)))))</f>
        <v>0</v>
      </c>
      <c r="CB401" s="5">
        <f ca="1">IF(CB$4="",0,IF(CB399&gt;0,0,IF(CB395-CA395&gt;0,0,IF(CB395-SUM($W401:CA401)&gt;0,0,CB395-SUM($W401:CA401)))))</f>
        <v>0</v>
      </c>
      <c r="CC401" s="5">
        <f ca="1">IF(CC$4="",0,IF(CC399&gt;0,0,IF(CC395-CB395&gt;0,0,IF(CC395-SUM($W401:CB401)&gt;0,0,CC395-SUM($W401:CB401)))))</f>
        <v>0</v>
      </c>
      <c r="CD401" s="5">
        <f ca="1">IF(CD$4="",0,IF(CD399&gt;0,0,IF(CD395-CC395&gt;0,0,IF(CD395-SUM($W401:CC401)&gt;0,0,CD395-SUM($W401:CC401)))))</f>
        <v>0</v>
      </c>
      <c r="CE401" s="5">
        <f ca="1">IF(CE$4="",0,IF(CE399&gt;0,0,IF(CE395-CD395&gt;0,0,IF(CE395-SUM($W401:CD401)&gt;0,0,CE395-SUM($W401:CD401)))))</f>
        <v>0</v>
      </c>
      <c r="CF401" s="5">
        <f ca="1">IF(CF$4="",0,IF(CF399&gt;0,0,IF(CF395-CE395&gt;0,0,IF(CF395-SUM($W401:CE401)&gt;0,0,CF395-SUM($W401:CE401)))))</f>
        <v>0</v>
      </c>
    </row>
    <row r="403" spans="2:84" x14ac:dyDescent="0.3">
      <c r="B403" s="13">
        <f>ROW()</f>
        <v>403</v>
      </c>
      <c r="H403" s="1" t="s">
        <v>398</v>
      </c>
      <c r="M403" s="53" t="s">
        <v>18</v>
      </c>
      <c r="P403" s="72" t="str">
        <f>Lists!$AI$20</f>
        <v>FCF</v>
      </c>
      <c r="U403" s="5">
        <f ca="1">SUM(INDIRECT(ADDRESS($B403,$X$2)&amp;":"&amp;ADDRESS($B403,$X$2-1+$P$8)))</f>
        <v>174594361.33538729</v>
      </c>
      <c r="X403" s="5">
        <f t="shared" ref="X403:BC403" ca="1" si="601">IF(X$4="",0,X399+X401)</f>
        <v>-40000000</v>
      </c>
      <c r="Y403" s="5">
        <f t="shared" ca="1" si="601"/>
        <v>0</v>
      </c>
      <c r="Z403" s="5">
        <f t="shared" ca="1" si="601"/>
        <v>0</v>
      </c>
      <c r="AA403" s="5">
        <f t="shared" ca="1" si="601"/>
        <v>0</v>
      </c>
      <c r="AB403" s="5">
        <f t="shared" ca="1" si="601"/>
        <v>0</v>
      </c>
      <c r="AC403" s="5">
        <f t="shared" ca="1" si="601"/>
        <v>0</v>
      </c>
      <c r="AD403" s="5">
        <f t="shared" ca="1" si="601"/>
        <v>0</v>
      </c>
      <c r="AE403" s="5">
        <f t="shared" ca="1" si="601"/>
        <v>0</v>
      </c>
      <c r="AF403" s="5">
        <f t="shared" ca="1" si="601"/>
        <v>0</v>
      </c>
      <c r="AG403" s="5">
        <f t="shared" ca="1" si="601"/>
        <v>0</v>
      </c>
      <c r="AH403" s="5">
        <f t="shared" ca="1" si="601"/>
        <v>0</v>
      </c>
      <c r="AI403" s="5">
        <f t="shared" ca="1" si="601"/>
        <v>0</v>
      </c>
      <c r="AJ403" s="5">
        <f t="shared" ca="1" si="601"/>
        <v>0</v>
      </c>
      <c r="AK403" s="5">
        <f t="shared" ca="1" si="601"/>
        <v>0</v>
      </c>
      <c r="AL403" s="5">
        <f t="shared" ca="1" si="601"/>
        <v>0</v>
      </c>
      <c r="AM403" s="5">
        <f t="shared" ca="1" si="601"/>
        <v>0</v>
      </c>
      <c r="AN403" s="5">
        <f t="shared" ca="1" si="601"/>
        <v>0</v>
      </c>
      <c r="AO403" s="5">
        <f t="shared" ca="1" si="601"/>
        <v>0</v>
      </c>
      <c r="AP403" s="5">
        <f t="shared" ca="1" si="601"/>
        <v>0</v>
      </c>
      <c r="AQ403" s="5">
        <f t="shared" ca="1" si="601"/>
        <v>0</v>
      </c>
      <c r="AR403" s="5">
        <f t="shared" ca="1" si="601"/>
        <v>0</v>
      </c>
      <c r="AS403" s="5">
        <f t="shared" ca="1" si="601"/>
        <v>0</v>
      </c>
      <c r="AT403" s="5">
        <f t="shared" ca="1" si="601"/>
        <v>0</v>
      </c>
      <c r="AU403" s="5">
        <f t="shared" ca="1" si="601"/>
        <v>0</v>
      </c>
      <c r="AV403" s="5">
        <f t="shared" ca="1" si="601"/>
        <v>0</v>
      </c>
      <c r="AW403" s="5">
        <f t="shared" ca="1" si="601"/>
        <v>0</v>
      </c>
      <c r="AX403" s="5">
        <f t="shared" ca="1" si="601"/>
        <v>1032928.1435487652</v>
      </c>
      <c r="AY403" s="5">
        <f t="shared" ca="1" si="601"/>
        <v>4272248.0841567535</v>
      </c>
      <c r="AZ403" s="5">
        <f t="shared" ca="1" si="601"/>
        <v>4593490.4261911931</v>
      </c>
      <c r="BA403" s="5">
        <f t="shared" ca="1" si="601"/>
        <v>5002999.6482256204</v>
      </c>
      <c r="BB403" s="5">
        <f t="shared" ca="1" si="601"/>
        <v>5314611.703054361</v>
      </c>
      <c r="BC403" s="5">
        <f t="shared" ca="1" si="601"/>
        <v>5866915.8542548902</v>
      </c>
      <c r="BD403" s="5">
        <f t="shared" ref="BD403:CF403" ca="1" si="602">IF(BD$4="",0,BD399+BD401)</f>
        <v>6279653.4973174706</v>
      </c>
      <c r="BE403" s="5">
        <f t="shared" ca="1" si="602"/>
        <v>6381016.4038556404</v>
      </c>
      <c r="BF403" s="5">
        <f t="shared" ca="1" si="602"/>
        <v>6393434.051476717</v>
      </c>
      <c r="BG403" s="5">
        <f t="shared" ca="1" si="602"/>
        <v>6406238.1237892061</v>
      </c>
      <c r="BH403" s="5">
        <f t="shared" ca="1" si="602"/>
        <v>6283280.5608937293</v>
      </c>
      <c r="BI403" s="5">
        <f t="shared" ca="1" si="602"/>
        <v>6442917.9917111248</v>
      </c>
      <c r="BJ403" s="5">
        <f t="shared" ca="1" si="602"/>
        <v>6595666.2711972892</v>
      </c>
      <c r="BK403" s="5">
        <f t="shared" ca="1" si="602"/>
        <v>6607615.4119089395</v>
      </c>
      <c r="BL403" s="5">
        <f t="shared" ca="1" si="602"/>
        <v>6620549.9355837405</v>
      </c>
      <c r="BM403" s="5">
        <f t="shared" ca="1" si="602"/>
        <v>6633484.4592585415</v>
      </c>
      <c r="BN403" s="5">
        <f t="shared" ca="1" si="602"/>
        <v>6537823.7681993544</v>
      </c>
      <c r="BO403" s="5">
        <f t="shared" ca="1" si="602"/>
        <v>6702884.2583979368</v>
      </c>
      <c r="BP403" s="5">
        <f t="shared" ca="1" si="602"/>
        <v>6768115.4486920238</v>
      </c>
      <c r="BQ403" s="5">
        <f t="shared" ca="1" si="602"/>
        <v>6780090.0469495058</v>
      </c>
      <c r="BR403" s="5">
        <f t="shared" ca="1" si="602"/>
        <v>6793151.2327968478</v>
      </c>
      <c r="BS403" s="5">
        <f t="shared" ca="1" si="602"/>
        <v>6806212.4186441898</v>
      </c>
      <c r="BT403" s="5">
        <f t="shared" ca="1" si="602"/>
        <v>6671815.6667863429</v>
      </c>
      <c r="BU403" s="5">
        <f t="shared" ca="1" si="602"/>
        <v>6842463.2330774665</v>
      </c>
      <c r="BV403" s="5">
        <f t="shared" ca="1" si="602"/>
        <v>6896651.9429973066</v>
      </c>
      <c r="BW403" s="5">
        <f t="shared" ca="1" si="602"/>
        <v>6908642.6926334202</v>
      </c>
      <c r="BX403" s="5">
        <f t="shared" ca="1" si="602"/>
        <v>6921826.4199189544</v>
      </c>
      <c r="BY403" s="5">
        <f t="shared" ca="1" si="602"/>
        <v>6935010.1472045481</v>
      </c>
      <c r="BZ403" s="5">
        <f t="shared" ca="1" si="602"/>
        <v>6828842.548109293</v>
      </c>
      <c r="CA403" s="5">
        <f t="shared" ca="1" si="602"/>
        <v>7005245.7380113602</v>
      </c>
      <c r="CB403" s="5">
        <f t="shared" ca="1" si="602"/>
        <v>7168391.4301621616</v>
      </c>
      <c r="CC403" s="5">
        <f t="shared" ca="1" si="602"/>
        <v>7086746.1247235835</v>
      </c>
      <c r="CD403" s="5">
        <f t="shared" ca="1" si="602"/>
        <v>7100047.925460875</v>
      </c>
      <c r="CE403" s="5">
        <f t="shared" ca="1" si="602"/>
        <v>7113349.7261981368</v>
      </c>
      <c r="CF403" s="5">
        <f t="shared" ca="1" si="602"/>
        <v>0</v>
      </c>
    </row>
    <row r="404" spans="2:84" x14ac:dyDescent="0.3">
      <c r="X404" s="109"/>
    </row>
    <row r="405" spans="2:84" x14ac:dyDescent="0.3">
      <c r="B405" s="13">
        <f>ROW()</f>
        <v>405</v>
      </c>
      <c r="H405" s="1" t="s">
        <v>399</v>
      </c>
      <c r="M405" s="53" t="s">
        <v>16</v>
      </c>
      <c r="U405" s="31">
        <f ca="1">IFERROR(XIRR(INDIRECT(ADDRESS($B403,SUMIFS($W$2:$ZZ$2,$W405:$ZZ405,1),4,1)&amp;":"&amp;ADDRESS($B403,SUMIFS($2:$2,$1:$1,$P$8),4,1)),INDIRECT(ADDRESS(7,SUMIFS($W$2:$ZZ$2,$W405:$ZZ405,1),4,1)&amp;":"&amp;ADDRESS(7,SUMIFS($2:$2,$1:$1,$P$8),4,1))),0)</f>
        <v>0.61547904610633852</v>
      </c>
      <c r="X405" s="5">
        <f ca="1">IF(AND(X403&lt;&gt;0,SUM($W405:W405)&lt;&gt;1),1,0)</f>
        <v>1</v>
      </c>
      <c r="Y405" s="5">
        <f ca="1">IF(AND(Y403&lt;&gt;0,SUM($W405:X405)&lt;&gt;1),1,0)</f>
        <v>0</v>
      </c>
      <c r="Z405" s="5">
        <f ca="1">IF(AND(Z403&lt;&gt;0,SUM($W405:Y405)&lt;&gt;1),1,0)</f>
        <v>0</v>
      </c>
      <c r="AA405" s="5">
        <f ca="1">IF(AND(AA403&lt;&gt;0,SUM($W405:Z405)&lt;&gt;1),1,0)</f>
        <v>0</v>
      </c>
      <c r="AB405" s="5">
        <f ca="1">IF(AND(AB403&lt;&gt;0,SUM($W405:AA405)&lt;&gt;1),1,0)</f>
        <v>0</v>
      </c>
      <c r="AC405" s="5">
        <f ca="1">IF(AND(AC403&lt;&gt;0,SUM($W405:AB405)&lt;&gt;1),1,0)</f>
        <v>0</v>
      </c>
      <c r="AD405" s="5">
        <f ca="1">IF(AND(AD403&lt;&gt;0,SUM($W405:AC405)&lt;&gt;1),1,0)</f>
        <v>0</v>
      </c>
      <c r="AE405" s="5">
        <f ca="1">IF(AND(AE403&lt;&gt;0,SUM($W405:AD405)&lt;&gt;1),1,0)</f>
        <v>0</v>
      </c>
      <c r="AF405" s="5">
        <f ca="1">IF(AND(AF403&lt;&gt;0,SUM($W405:AE405)&lt;&gt;1),1,0)</f>
        <v>0</v>
      </c>
      <c r="AG405" s="5">
        <f ca="1">IF(AND(AG403&lt;&gt;0,SUM($W405:AF405)&lt;&gt;1),1,0)</f>
        <v>0</v>
      </c>
      <c r="AH405" s="5">
        <f ca="1">IF(AND(AH403&lt;&gt;0,SUM($W405:AG405)&lt;&gt;1),1,0)</f>
        <v>0</v>
      </c>
      <c r="AI405" s="5">
        <f ca="1">IF(AND(AI403&lt;&gt;0,SUM($W405:AH405)&lt;&gt;1),1,0)</f>
        <v>0</v>
      </c>
      <c r="AJ405" s="5">
        <f ca="1">IF(AND(AJ403&lt;&gt;0,SUM($W405:AI405)&lt;&gt;1),1,0)</f>
        <v>0</v>
      </c>
      <c r="AK405" s="5">
        <f ca="1">IF(AND(AK403&lt;&gt;0,SUM($W405:AJ405)&lt;&gt;1),1,0)</f>
        <v>0</v>
      </c>
      <c r="AL405" s="5">
        <f ca="1">IF(AND(AL403&lt;&gt;0,SUM($W405:AK405)&lt;&gt;1),1,0)</f>
        <v>0</v>
      </c>
      <c r="AM405" s="5">
        <f ca="1">IF(AND(AM403&lt;&gt;0,SUM($W405:AL405)&lt;&gt;1),1,0)</f>
        <v>0</v>
      </c>
      <c r="AN405" s="5">
        <f ca="1">IF(AND(AN403&lt;&gt;0,SUM($W405:AM405)&lt;&gt;1),1,0)</f>
        <v>0</v>
      </c>
      <c r="AO405" s="5">
        <f ca="1">IF(AND(AO403&lt;&gt;0,SUM($W405:AN405)&lt;&gt;1),1,0)</f>
        <v>0</v>
      </c>
      <c r="AP405" s="5">
        <f ca="1">IF(AND(AP403&lt;&gt;0,SUM($W405:AO405)&lt;&gt;1),1,0)</f>
        <v>0</v>
      </c>
      <c r="AQ405" s="5">
        <f ca="1">IF(AND(AQ403&lt;&gt;0,SUM($W405:AP405)&lt;&gt;1),1,0)</f>
        <v>0</v>
      </c>
      <c r="AR405" s="5">
        <f ca="1">IF(AND(AR403&lt;&gt;0,SUM($W405:AQ405)&lt;&gt;1),1,0)</f>
        <v>0</v>
      </c>
      <c r="AS405" s="5">
        <f ca="1">IF(AND(AS403&lt;&gt;0,SUM($W405:AR405)&lt;&gt;1),1,0)</f>
        <v>0</v>
      </c>
      <c r="AT405" s="5">
        <f ca="1">IF(AND(AT403&lt;&gt;0,SUM($W405:AS405)&lt;&gt;1),1,0)</f>
        <v>0</v>
      </c>
      <c r="AU405" s="5">
        <f ca="1">IF(AND(AU403&lt;&gt;0,SUM($W405:AT405)&lt;&gt;1),1,0)</f>
        <v>0</v>
      </c>
      <c r="AV405" s="5">
        <f ca="1">IF(AND(AV403&lt;&gt;0,SUM($W405:AU405)&lt;&gt;1),1,0)</f>
        <v>0</v>
      </c>
      <c r="AW405" s="5">
        <f ca="1">IF(AND(AW403&lt;&gt;0,SUM($W405:AV405)&lt;&gt;1),1,0)</f>
        <v>0</v>
      </c>
      <c r="AX405" s="5">
        <f ca="1">IF(AND(AX403&lt;&gt;0,SUM($W405:AW405)&lt;&gt;1),1,0)</f>
        <v>0</v>
      </c>
      <c r="AY405" s="5">
        <f ca="1">IF(AND(AY403&lt;&gt;0,SUM($W405:AX405)&lt;&gt;1),1,0)</f>
        <v>0</v>
      </c>
      <c r="AZ405" s="5">
        <f ca="1">IF(AND(AZ403&lt;&gt;0,SUM($W405:AY405)&lt;&gt;1),1,0)</f>
        <v>0</v>
      </c>
      <c r="BA405" s="5">
        <f ca="1">IF(AND(BA403&lt;&gt;0,SUM($W405:AZ405)&lt;&gt;1),1,0)</f>
        <v>0</v>
      </c>
      <c r="BB405" s="5">
        <f ca="1">IF(AND(BB403&lt;&gt;0,SUM($W405:BA405)&lt;&gt;1),1,0)</f>
        <v>0</v>
      </c>
      <c r="BC405" s="5">
        <f ca="1">IF(AND(BC403&lt;&gt;0,SUM($W405:BB405)&lt;&gt;1),1,0)</f>
        <v>0</v>
      </c>
      <c r="BD405" s="5">
        <f ca="1">IF(AND(BD403&lt;&gt;0,SUM($W405:BC405)&lt;&gt;1),1,0)</f>
        <v>0</v>
      </c>
      <c r="BE405" s="5">
        <f ca="1">IF(AND(BE403&lt;&gt;0,SUM($W405:BD405)&lt;&gt;1),1,0)</f>
        <v>0</v>
      </c>
      <c r="BF405" s="5">
        <f ca="1">IF(AND(BF403&lt;&gt;0,SUM($W405:BE405)&lt;&gt;1),1,0)</f>
        <v>0</v>
      </c>
      <c r="BG405" s="5">
        <f ca="1">IF(AND(BG403&lt;&gt;0,SUM($W405:BF405)&lt;&gt;1),1,0)</f>
        <v>0</v>
      </c>
      <c r="BH405" s="5">
        <f ca="1">IF(AND(BH403&lt;&gt;0,SUM($W405:BG405)&lt;&gt;1),1,0)</f>
        <v>0</v>
      </c>
      <c r="BI405" s="5">
        <f ca="1">IF(AND(BI403&lt;&gt;0,SUM($W405:BH405)&lt;&gt;1),1,0)</f>
        <v>0</v>
      </c>
      <c r="BJ405" s="5">
        <f ca="1">IF(AND(BJ403&lt;&gt;0,SUM($W405:BI405)&lt;&gt;1),1,0)</f>
        <v>0</v>
      </c>
      <c r="BK405" s="5">
        <f ca="1">IF(AND(BK403&lt;&gt;0,SUM($W405:BJ405)&lt;&gt;1),1,0)</f>
        <v>0</v>
      </c>
      <c r="BL405" s="5">
        <f ca="1">IF(AND(BL403&lt;&gt;0,SUM($W405:BK405)&lt;&gt;1),1,0)</f>
        <v>0</v>
      </c>
      <c r="BM405" s="5">
        <f ca="1">IF(AND(BM403&lt;&gt;0,SUM($W405:BL405)&lt;&gt;1),1,0)</f>
        <v>0</v>
      </c>
      <c r="BN405" s="5">
        <f ca="1">IF(AND(BN403&lt;&gt;0,SUM($W405:BM405)&lt;&gt;1),1,0)</f>
        <v>0</v>
      </c>
      <c r="BO405" s="5">
        <f ca="1">IF(AND(BO403&lt;&gt;0,SUM($W405:BN405)&lt;&gt;1),1,0)</f>
        <v>0</v>
      </c>
      <c r="BP405" s="5">
        <f ca="1">IF(AND(BP403&lt;&gt;0,SUM($W405:BO405)&lt;&gt;1),1,0)</f>
        <v>0</v>
      </c>
      <c r="BQ405" s="5">
        <f ca="1">IF(AND(BQ403&lt;&gt;0,SUM($W405:BP405)&lt;&gt;1),1,0)</f>
        <v>0</v>
      </c>
      <c r="BR405" s="5">
        <f ca="1">IF(AND(BR403&lt;&gt;0,SUM($W405:BQ405)&lt;&gt;1),1,0)</f>
        <v>0</v>
      </c>
      <c r="BS405" s="5">
        <f ca="1">IF(AND(BS403&lt;&gt;0,SUM($W405:BR405)&lt;&gt;1),1,0)</f>
        <v>0</v>
      </c>
      <c r="BT405" s="5">
        <f ca="1">IF(AND(BT403&lt;&gt;0,SUM($W405:BS405)&lt;&gt;1),1,0)</f>
        <v>0</v>
      </c>
      <c r="BU405" s="5">
        <f ca="1">IF(AND(BU403&lt;&gt;0,SUM($W405:BT405)&lt;&gt;1),1,0)</f>
        <v>0</v>
      </c>
      <c r="BV405" s="5">
        <f ca="1">IF(AND(BV403&lt;&gt;0,SUM($W405:BU405)&lt;&gt;1),1,0)</f>
        <v>0</v>
      </c>
      <c r="BW405" s="5">
        <f ca="1">IF(AND(BW403&lt;&gt;0,SUM($W405:BV405)&lt;&gt;1),1,0)</f>
        <v>0</v>
      </c>
      <c r="BX405" s="5">
        <f ca="1">IF(AND(BX403&lt;&gt;0,SUM($W405:BW405)&lt;&gt;1),1,0)</f>
        <v>0</v>
      </c>
      <c r="BY405" s="5">
        <f ca="1">IF(AND(BY403&lt;&gt;0,SUM($W405:BX405)&lt;&gt;1),1,0)</f>
        <v>0</v>
      </c>
      <c r="BZ405" s="5">
        <f ca="1">IF(AND(BZ403&lt;&gt;0,SUM($W405:BY405)&lt;&gt;1),1,0)</f>
        <v>0</v>
      </c>
      <c r="CA405" s="5">
        <f ca="1">IF(AND(CA403&lt;&gt;0,SUM($W405:BZ405)&lt;&gt;1),1,0)</f>
        <v>0</v>
      </c>
      <c r="CB405" s="5">
        <f ca="1">IF(AND(CB403&lt;&gt;0,SUM($W405:CA405)&lt;&gt;1),1,0)</f>
        <v>0</v>
      </c>
      <c r="CC405" s="5">
        <f ca="1">IF(AND(CC403&lt;&gt;0,SUM($W405:CB405)&lt;&gt;1),1,0)</f>
        <v>0</v>
      </c>
      <c r="CD405" s="5">
        <f ca="1">IF(AND(CD403&lt;&gt;0,SUM($W405:CC405)&lt;&gt;1),1,0)</f>
        <v>0</v>
      </c>
      <c r="CE405" s="5">
        <f ca="1">IF(AND(CE403&lt;&gt;0,SUM($W405:CD405)&lt;&gt;1),1,0)</f>
        <v>0</v>
      </c>
      <c r="CF405" s="5">
        <f ca="1">IF(AND(CF403&lt;&gt;0,SUM($W405:CE405)&lt;&gt;1),1,0)</f>
        <v>0</v>
      </c>
    </row>
    <row r="406" spans="2:84" x14ac:dyDescent="0.3">
      <c r="X406" s="109"/>
    </row>
    <row r="407" spans="2:84" x14ac:dyDescent="0.3">
      <c r="B407" s="13">
        <f>ROW()</f>
        <v>407</v>
      </c>
      <c r="H407" s="1" t="s">
        <v>400</v>
      </c>
      <c r="M407" s="53" t="s">
        <v>18</v>
      </c>
      <c r="P407" s="72" t="str">
        <f>Lists!$AI$11</f>
        <v>CF</v>
      </c>
      <c r="U407" s="5">
        <f ca="1">SUM(INDIRECT(ADDRESS($B407,$X$2)&amp;":"&amp;ADDRESS($B407,$X$2-1+$P$8)))</f>
        <v>532532767.10717374</v>
      </c>
      <c r="X407" s="5">
        <f t="shared" ref="X407:BC407" ca="1" si="603">IF(X$4="",0,X393+X328*(1-$P$142)*(1-$P$408))</f>
        <v>-40000000</v>
      </c>
      <c r="Y407" s="5">
        <f t="shared" ca="1" si="603"/>
        <v>0</v>
      </c>
      <c r="Z407" s="5">
        <f t="shared" ca="1" si="603"/>
        <v>0</v>
      </c>
      <c r="AA407" s="5">
        <f t="shared" ca="1" si="603"/>
        <v>0</v>
      </c>
      <c r="AB407" s="5">
        <f t="shared" ca="1" si="603"/>
        <v>0</v>
      </c>
      <c r="AC407" s="5">
        <f t="shared" ca="1" si="603"/>
        <v>0</v>
      </c>
      <c r="AD407" s="5">
        <f t="shared" ca="1" si="603"/>
        <v>0</v>
      </c>
      <c r="AE407" s="5">
        <f t="shared" ca="1" si="603"/>
        <v>0</v>
      </c>
      <c r="AF407" s="5">
        <f t="shared" ca="1" si="603"/>
        <v>0</v>
      </c>
      <c r="AG407" s="5">
        <f t="shared" ca="1" si="603"/>
        <v>0</v>
      </c>
      <c r="AH407" s="5">
        <f t="shared" ca="1" si="603"/>
        <v>0</v>
      </c>
      <c r="AI407" s="5">
        <f t="shared" ca="1" si="603"/>
        <v>0</v>
      </c>
      <c r="AJ407" s="5">
        <f t="shared" ca="1" si="603"/>
        <v>0</v>
      </c>
      <c r="AK407" s="5">
        <f t="shared" ca="1" si="603"/>
        <v>0</v>
      </c>
      <c r="AL407" s="5">
        <f t="shared" ca="1" si="603"/>
        <v>0</v>
      </c>
      <c r="AM407" s="5">
        <f t="shared" ca="1" si="603"/>
        <v>0</v>
      </c>
      <c r="AN407" s="5">
        <f t="shared" ca="1" si="603"/>
        <v>0</v>
      </c>
      <c r="AO407" s="5">
        <f t="shared" ca="1" si="603"/>
        <v>0</v>
      </c>
      <c r="AP407" s="5">
        <f t="shared" ca="1" si="603"/>
        <v>0</v>
      </c>
      <c r="AQ407" s="5">
        <f t="shared" ca="1" si="603"/>
        <v>0</v>
      </c>
      <c r="AR407" s="5">
        <f t="shared" ca="1" si="603"/>
        <v>0</v>
      </c>
      <c r="AS407" s="5">
        <f t="shared" ca="1" si="603"/>
        <v>0</v>
      </c>
      <c r="AT407" s="5">
        <f t="shared" ca="1" si="603"/>
        <v>0</v>
      </c>
      <c r="AU407" s="5">
        <f t="shared" ca="1" si="603"/>
        <v>0</v>
      </c>
      <c r="AV407" s="5">
        <f t="shared" ca="1" si="603"/>
        <v>0</v>
      </c>
      <c r="AW407" s="5">
        <f t="shared" ca="1" si="603"/>
        <v>0</v>
      </c>
      <c r="AX407" s="5">
        <f t="shared" ca="1" si="603"/>
        <v>1032928.1435487652</v>
      </c>
      <c r="AY407" s="5">
        <f t="shared" ca="1" si="603"/>
        <v>4272248.0841567535</v>
      </c>
      <c r="AZ407" s="5">
        <f t="shared" ca="1" si="603"/>
        <v>4593490.4261911931</v>
      </c>
      <c r="BA407" s="5">
        <f t="shared" ca="1" si="603"/>
        <v>5002999.6482256204</v>
      </c>
      <c r="BB407" s="5">
        <f t="shared" ca="1" si="603"/>
        <v>5314611.703054361</v>
      </c>
      <c r="BC407" s="5">
        <f t="shared" ca="1" si="603"/>
        <v>5866915.8542548902</v>
      </c>
      <c r="BD407" s="5">
        <f t="shared" ref="BD407:CF407" ca="1" si="604">IF(BD$4="",0,BD393+BD328*(1-$P$142)*(1-$P$408))</f>
        <v>6279653.4973174706</v>
      </c>
      <c r="BE407" s="5">
        <f t="shared" ca="1" si="604"/>
        <v>6381016.4038556404</v>
      </c>
      <c r="BF407" s="5">
        <f t="shared" ca="1" si="604"/>
        <v>6393434.051476717</v>
      </c>
      <c r="BG407" s="5">
        <f t="shared" ca="1" si="604"/>
        <v>6406238.1237892061</v>
      </c>
      <c r="BH407" s="5">
        <f t="shared" ca="1" si="604"/>
        <v>6283280.5608937293</v>
      </c>
      <c r="BI407" s="5">
        <f t="shared" ca="1" si="604"/>
        <v>6442917.9917111248</v>
      </c>
      <c r="BJ407" s="5">
        <f t="shared" ca="1" si="604"/>
        <v>6595666.2711972892</v>
      </c>
      <c r="BK407" s="5">
        <f t="shared" ca="1" si="604"/>
        <v>6607615.4119089395</v>
      </c>
      <c r="BL407" s="5">
        <f t="shared" ca="1" si="604"/>
        <v>6620549.9355837405</v>
      </c>
      <c r="BM407" s="5">
        <f t="shared" ca="1" si="604"/>
        <v>6633484.4592585415</v>
      </c>
      <c r="BN407" s="5">
        <f t="shared" ca="1" si="604"/>
        <v>6537823.7681993544</v>
      </c>
      <c r="BO407" s="5">
        <f t="shared" ca="1" si="604"/>
        <v>6702884.2583979368</v>
      </c>
      <c r="BP407" s="5">
        <f t="shared" ca="1" si="604"/>
        <v>6768115.4486920238</v>
      </c>
      <c r="BQ407" s="5">
        <f t="shared" ca="1" si="604"/>
        <v>6780090.0469495058</v>
      </c>
      <c r="BR407" s="5">
        <f t="shared" ca="1" si="604"/>
        <v>6793151.2327968478</v>
      </c>
      <c r="BS407" s="5">
        <f t="shared" ca="1" si="604"/>
        <v>6806212.4186441898</v>
      </c>
      <c r="BT407" s="5">
        <f t="shared" ca="1" si="604"/>
        <v>6671815.6667863429</v>
      </c>
      <c r="BU407" s="5">
        <f t="shared" ca="1" si="604"/>
        <v>6842463.2330774665</v>
      </c>
      <c r="BV407" s="5">
        <f t="shared" ca="1" si="604"/>
        <v>6896651.9429973066</v>
      </c>
      <c r="BW407" s="5">
        <f t="shared" ca="1" si="604"/>
        <v>6908642.6926334202</v>
      </c>
      <c r="BX407" s="5">
        <f t="shared" ca="1" si="604"/>
        <v>6921826.4199189544</v>
      </c>
      <c r="BY407" s="5">
        <f t="shared" ca="1" si="604"/>
        <v>6935010.1472045481</v>
      </c>
      <c r="BZ407" s="5">
        <f t="shared" ca="1" si="604"/>
        <v>6828842.548109293</v>
      </c>
      <c r="CA407" s="5">
        <f t="shared" ca="1" si="604"/>
        <v>7005245.7380113602</v>
      </c>
      <c r="CB407" s="5">
        <f t="shared" ca="1" si="604"/>
        <v>7168391.4301621616</v>
      </c>
      <c r="CC407" s="5">
        <f t="shared" ca="1" si="604"/>
        <v>7086746.1247235835</v>
      </c>
      <c r="CD407" s="5">
        <f t="shared" ca="1" si="604"/>
        <v>7100047.925460875</v>
      </c>
      <c r="CE407" s="5">
        <f t="shared" ca="1" si="604"/>
        <v>365051755.49798459</v>
      </c>
      <c r="CF407" s="5">
        <f t="shared" ca="1" si="604"/>
        <v>0</v>
      </c>
    </row>
    <row r="408" spans="2:84" x14ac:dyDescent="0.3">
      <c r="B408" s="13">
        <f>ROW()</f>
        <v>408</v>
      </c>
      <c r="H408" s="1" t="str">
        <f>$H$138</f>
        <v>CashIn-продажа доли Инвестору</v>
      </c>
      <c r="I408" s="1" t="s">
        <v>300</v>
      </c>
      <c r="M408" s="53" t="s">
        <v>16</v>
      </c>
      <c r="O408" s="82"/>
      <c r="P408" s="86">
        <v>0.35</v>
      </c>
      <c r="W408" s="34"/>
      <c r="X408" s="99"/>
      <c r="Y408" s="99"/>
      <c r="Z408" s="99"/>
      <c r="AA408" s="99"/>
      <c r="AB408" s="99"/>
      <c r="AC408" s="99"/>
      <c r="AD408" s="99"/>
      <c r="AE408" s="99"/>
      <c r="AF408" s="99"/>
      <c r="AG408" s="99"/>
      <c r="AH408" s="99"/>
      <c r="AI408" s="99"/>
      <c r="AJ408" s="99"/>
      <c r="AK408" s="99"/>
      <c r="AL408" s="99"/>
      <c r="AM408" s="99"/>
      <c r="AN408" s="99"/>
      <c r="AO408" s="99"/>
      <c r="AP408" s="99"/>
      <c r="AQ408" s="99"/>
      <c r="AR408" s="99"/>
      <c r="AS408" s="99"/>
      <c r="AT408" s="99"/>
      <c r="AU408" s="99"/>
      <c r="AV408" s="99"/>
      <c r="AW408" s="99"/>
      <c r="AX408" s="99"/>
      <c r="AY408" s="99"/>
      <c r="AZ408" s="99"/>
      <c r="BA408" s="99"/>
      <c r="BB408" s="99"/>
      <c r="BC408" s="99"/>
      <c r="BD408" s="99"/>
      <c r="BE408" s="99"/>
      <c r="BF408" s="99"/>
      <c r="BG408" s="99"/>
      <c r="BH408" s="99"/>
      <c r="BI408" s="99"/>
      <c r="BJ408" s="99"/>
      <c r="BK408" s="99"/>
      <c r="BL408" s="99"/>
      <c r="BM408" s="99"/>
      <c r="BN408" s="99"/>
      <c r="BO408" s="99"/>
      <c r="BP408" s="99"/>
      <c r="BQ408" s="99"/>
      <c r="BR408" s="99"/>
      <c r="BS408" s="99"/>
      <c r="BT408" s="99"/>
      <c r="BU408" s="99"/>
      <c r="BV408" s="99"/>
      <c r="BW408" s="99"/>
      <c r="BX408" s="99"/>
      <c r="BY408" s="99"/>
      <c r="BZ408" s="99"/>
      <c r="CA408" s="99"/>
      <c r="CB408" s="99"/>
      <c r="CC408" s="99"/>
      <c r="CD408" s="99"/>
      <c r="CE408" s="99"/>
      <c r="CF408" s="99"/>
    </row>
    <row r="409" spans="2:84" x14ac:dyDescent="0.3">
      <c r="X409" s="109"/>
    </row>
    <row r="410" spans="2:84" x14ac:dyDescent="0.3">
      <c r="B410" s="13">
        <f>ROW()</f>
        <v>410</v>
      </c>
      <c r="H410" s="1" t="s">
        <v>302</v>
      </c>
      <c r="M410" s="53" t="s">
        <v>18</v>
      </c>
      <c r="P410" s="72"/>
      <c r="U410" s="5">
        <f ca="1">INDIRECT(ADDRESS($B410,$X$2-1+$P$8))</f>
        <v>532532767.10717374</v>
      </c>
      <c r="X410" s="5">
        <f ca="1">IF(X$4="",0,SUM($W407:X407))</f>
        <v>-40000000</v>
      </c>
      <c r="Y410" s="5">
        <f ca="1">IF(Y$4="",0,SUM($W407:Y407))</f>
        <v>-40000000</v>
      </c>
      <c r="Z410" s="5">
        <f ca="1">IF(Z$4="",0,SUM($W407:Z407))</f>
        <v>-40000000</v>
      </c>
      <c r="AA410" s="5">
        <f ca="1">IF(AA$4="",0,SUM($W407:AA407))</f>
        <v>-40000000</v>
      </c>
      <c r="AB410" s="5">
        <f ca="1">IF(AB$4="",0,SUM($W407:AB407))</f>
        <v>-40000000</v>
      </c>
      <c r="AC410" s="5">
        <f ca="1">IF(AC$4="",0,SUM($W407:AC407))</f>
        <v>-40000000</v>
      </c>
      <c r="AD410" s="5">
        <f ca="1">IF(AD$4="",0,SUM($W407:AD407))</f>
        <v>-40000000</v>
      </c>
      <c r="AE410" s="5">
        <f ca="1">IF(AE$4="",0,SUM($W407:AE407))</f>
        <v>-40000000</v>
      </c>
      <c r="AF410" s="5">
        <f ca="1">IF(AF$4="",0,SUM($W407:AF407))</f>
        <v>-40000000</v>
      </c>
      <c r="AG410" s="5">
        <f ca="1">IF(AG$4="",0,SUM($W407:AG407))</f>
        <v>-40000000</v>
      </c>
      <c r="AH410" s="5">
        <f ca="1">IF(AH$4="",0,SUM($W407:AH407))</f>
        <v>-40000000</v>
      </c>
      <c r="AI410" s="5">
        <f ca="1">IF(AI$4="",0,SUM($W407:AI407))</f>
        <v>-40000000</v>
      </c>
      <c r="AJ410" s="5">
        <f ca="1">IF(AJ$4="",0,SUM($W407:AJ407))</f>
        <v>-40000000</v>
      </c>
      <c r="AK410" s="5">
        <f ca="1">IF(AK$4="",0,SUM($W407:AK407))</f>
        <v>-40000000</v>
      </c>
      <c r="AL410" s="5">
        <f ca="1">IF(AL$4="",0,SUM($W407:AL407))</f>
        <v>-40000000</v>
      </c>
      <c r="AM410" s="5">
        <f ca="1">IF(AM$4="",0,SUM($W407:AM407))</f>
        <v>-40000000</v>
      </c>
      <c r="AN410" s="5">
        <f ca="1">IF(AN$4="",0,SUM($W407:AN407))</f>
        <v>-40000000</v>
      </c>
      <c r="AO410" s="5">
        <f ca="1">IF(AO$4="",0,SUM($W407:AO407))</f>
        <v>-40000000</v>
      </c>
      <c r="AP410" s="5">
        <f ca="1">IF(AP$4="",0,SUM($W407:AP407))</f>
        <v>-40000000</v>
      </c>
      <c r="AQ410" s="5">
        <f ca="1">IF(AQ$4="",0,SUM($W407:AQ407))</f>
        <v>-40000000</v>
      </c>
      <c r="AR410" s="5">
        <f ca="1">IF(AR$4="",0,SUM($W407:AR407))</f>
        <v>-40000000</v>
      </c>
      <c r="AS410" s="5">
        <f ca="1">IF(AS$4="",0,SUM($W407:AS407))</f>
        <v>-40000000</v>
      </c>
      <c r="AT410" s="5">
        <f ca="1">IF(AT$4="",0,SUM($W407:AT407))</f>
        <v>-40000000</v>
      </c>
      <c r="AU410" s="5">
        <f ca="1">IF(AU$4="",0,SUM($W407:AU407))</f>
        <v>-40000000</v>
      </c>
      <c r="AV410" s="5">
        <f ca="1">IF(AV$4="",0,SUM($W407:AV407))</f>
        <v>-40000000</v>
      </c>
      <c r="AW410" s="5">
        <f ca="1">IF(AW$4="",0,SUM($W407:AW407))</f>
        <v>-40000000</v>
      </c>
      <c r="AX410" s="5">
        <f ca="1">IF(AX$4="",0,SUM($W407:AX407))</f>
        <v>-38967071.856451236</v>
      </c>
      <c r="AY410" s="5">
        <f ca="1">IF(AY$4="",0,SUM($W407:AY407))</f>
        <v>-34694823.772294484</v>
      </c>
      <c r="AZ410" s="5">
        <f ca="1">IF(AZ$4="",0,SUM($W407:AZ407))</f>
        <v>-30101333.346103292</v>
      </c>
      <c r="BA410" s="5">
        <f ca="1">IF(BA$4="",0,SUM($W407:BA407))</f>
        <v>-25098333.697877672</v>
      </c>
      <c r="BB410" s="5">
        <f ca="1">IF(BB$4="",0,SUM($W407:BB407))</f>
        <v>-19783721.994823311</v>
      </c>
      <c r="BC410" s="5">
        <f ca="1">IF(BC$4="",0,SUM($W407:BC407))</f>
        <v>-13916806.14056842</v>
      </c>
      <c r="BD410" s="5">
        <f ca="1">IF(BD$4="",0,SUM($W407:BD407))</f>
        <v>-7637152.6432509497</v>
      </c>
      <c r="BE410" s="5">
        <f ca="1">IF(BE$4="",0,SUM($W407:BE407))</f>
        <v>-1256136.2393953092</v>
      </c>
      <c r="BF410" s="5">
        <f ca="1">IF(BF$4="",0,SUM($W407:BF407))</f>
        <v>5137297.8120814078</v>
      </c>
      <c r="BG410" s="5">
        <f ca="1">IF(BG$4="",0,SUM($W407:BG407))</f>
        <v>11543535.935870614</v>
      </c>
      <c r="BH410" s="5">
        <f ca="1">IF(BH$4="",0,SUM($W407:BH407))</f>
        <v>17826816.496764343</v>
      </c>
      <c r="BI410" s="5">
        <f ca="1">IF(BI$4="",0,SUM($W407:BI407))</f>
        <v>24269734.488475468</v>
      </c>
      <c r="BJ410" s="5">
        <f ca="1">IF(BJ$4="",0,SUM($W407:BJ407))</f>
        <v>30865400.759672757</v>
      </c>
      <c r="BK410" s="5">
        <f ca="1">IF(BK$4="",0,SUM($W407:BK407))</f>
        <v>37473016.1715817</v>
      </c>
      <c r="BL410" s="5">
        <f ca="1">IF(BL$4="",0,SUM($W407:BL407))</f>
        <v>44093566.107165441</v>
      </c>
      <c r="BM410" s="5">
        <f ca="1">IF(BM$4="",0,SUM($W407:BM407))</f>
        <v>50727050.566423982</v>
      </c>
      <c r="BN410" s="5">
        <f ca="1">IF(BN$4="",0,SUM($W407:BN407))</f>
        <v>57264874.334623337</v>
      </c>
      <c r="BO410" s="5">
        <f ca="1">IF(BO$4="",0,SUM($W407:BO407))</f>
        <v>63967758.593021274</v>
      </c>
      <c r="BP410" s="5">
        <f ca="1">IF(BP$4="",0,SUM($W407:BP407))</f>
        <v>70735874.041713297</v>
      </c>
      <c r="BQ410" s="5">
        <f ca="1">IF(BQ$4="",0,SUM($W407:BQ407))</f>
        <v>77515964.088662803</v>
      </c>
      <c r="BR410" s="5">
        <f ca="1">IF(BR$4="",0,SUM($W407:BR407))</f>
        <v>84309115.321459651</v>
      </c>
      <c r="BS410" s="5">
        <f ca="1">IF(BS$4="",0,SUM($W407:BS407))</f>
        <v>91115327.740103841</v>
      </c>
      <c r="BT410" s="5">
        <f ca="1">IF(BT$4="",0,SUM($W407:BT407))</f>
        <v>97787143.406890184</v>
      </c>
      <c r="BU410" s="5">
        <f ca="1">IF(BU$4="",0,SUM($W407:BU407))</f>
        <v>104629606.63996765</v>
      </c>
      <c r="BV410" s="5">
        <f ca="1">IF(BV$4="",0,SUM($W407:BV407))</f>
        <v>111526258.58296496</v>
      </c>
      <c r="BW410" s="5">
        <f ca="1">IF(BW$4="",0,SUM($W407:BW407))</f>
        <v>118434901.27559838</v>
      </c>
      <c r="BX410" s="5">
        <f ca="1">IF(BX$4="",0,SUM($W407:BX407))</f>
        <v>125356727.69551733</v>
      </c>
      <c r="BY410" s="5">
        <f ca="1">IF(BY$4="",0,SUM($W407:BY407))</f>
        <v>132291737.84272188</v>
      </c>
      <c r="BZ410" s="5">
        <f ca="1">IF(BZ$4="",0,SUM($W407:BZ407))</f>
        <v>139120580.39083117</v>
      </c>
      <c r="CA410" s="5">
        <f ca="1">IF(CA$4="",0,SUM($W407:CA407))</f>
        <v>146125826.12884253</v>
      </c>
      <c r="CB410" s="5">
        <f ca="1">IF(CB$4="",0,SUM($W407:CB407))</f>
        <v>153294217.55900469</v>
      </c>
      <c r="CC410" s="5">
        <f ca="1">IF(CC$4="",0,SUM($W407:CC407))</f>
        <v>160380963.68372828</v>
      </c>
      <c r="CD410" s="5">
        <f ca="1">IF(CD$4="",0,SUM($W407:CD407))</f>
        <v>167481011.60918915</v>
      </c>
      <c r="CE410" s="5">
        <f ca="1">IF(CE$4="",0,SUM($W407:CE407))</f>
        <v>532532767.10717374</v>
      </c>
      <c r="CF410" s="5">
        <f ca="1">IF(CF$4="",0,SUM($W407:CF407))</f>
        <v>0</v>
      </c>
    </row>
    <row r="411" spans="2:84" x14ac:dyDescent="0.3">
      <c r="B411" s="13">
        <f>ROW()</f>
        <v>411</v>
      </c>
      <c r="H411" s="1" t="str">
        <f>H410</f>
        <v>Финпоток нарастающим итогом</v>
      </c>
      <c r="I411" s="1" t="s">
        <v>248</v>
      </c>
      <c r="U411" s="5">
        <f ca="1">SUM(INDIRECT(ADDRESS($B411,$X$2)&amp;":"&amp;ADDRESS($B411,$X$2-1+$P$8)))</f>
        <v>1</v>
      </c>
      <c r="X411" s="5">
        <f ca="1">IF(X$4="",0,IF(AND(W410&lt;=0,MIN(X410:$ZZ410)&gt;=0,SUM($W411:W411)=0),1,0))</f>
        <v>0</v>
      </c>
      <c r="Y411" s="5">
        <f ca="1">IF(Y$4="",0,IF(AND(X410&lt;=0,MIN(Y410:$ZZ410)&gt;=0,SUM($W411:X411)=0),1,0))</f>
        <v>0</v>
      </c>
      <c r="Z411" s="5">
        <f ca="1">IF(Z$4="",0,IF(AND(Y410&lt;=0,MIN(Z410:$ZZ410)&gt;=0,SUM($W411:Y411)=0),1,0))</f>
        <v>0</v>
      </c>
      <c r="AA411" s="5">
        <f ca="1">IF(AA$4="",0,IF(AND(Z410&lt;=0,MIN(AA410:$ZZ410)&gt;=0,SUM($W411:Z411)=0),1,0))</f>
        <v>0</v>
      </c>
      <c r="AB411" s="5">
        <f ca="1">IF(AB$4="",0,IF(AND(AA410&lt;=0,MIN(AB410:$ZZ410)&gt;=0,SUM($W411:AA411)=0),1,0))</f>
        <v>0</v>
      </c>
      <c r="AC411" s="5">
        <f ca="1">IF(AC$4="",0,IF(AND(AB410&lt;=0,MIN(AC410:$ZZ410)&gt;=0,SUM($W411:AB411)=0),1,0))</f>
        <v>0</v>
      </c>
      <c r="AD411" s="5">
        <f ca="1">IF(AD$4="",0,IF(AND(AC410&lt;=0,MIN(AD410:$ZZ410)&gt;=0,SUM($W411:AC411)=0),1,0))</f>
        <v>0</v>
      </c>
      <c r="AE411" s="5">
        <f ca="1">IF(AE$4="",0,IF(AND(AD410&lt;=0,MIN(AE410:$ZZ410)&gt;=0,SUM($W411:AD411)=0),1,0))</f>
        <v>0</v>
      </c>
      <c r="AF411" s="5">
        <f ca="1">IF(AF$4="",0,IF(AND(AE410&lt;=0,MIN(AF410:$ZZ410)&gt;=0,SUM($W411:AE411)=0),1,0))</f>
        <v>0</v>
      </c>
      <c r="AG411" s="5">
        <f ca="1">IF(AG$4="",0,IF(AND(AF410&lt;=0,MIN(AG410:$ZZ410)&gt;=0,SUM($W411:AF411)=0),1,0))</f>
        <v>0</v>
      </c>
      <c r="AH411" s="5">
        <f ca="1">IF(AH$4="",0,IF(AND(AG410&lt;=0,MIN(AH410:$ZZ410)&gt;=0,SUM($W411:AG411)=0),1,0))</f>
        <v>0</v>
      </c>
      <c r="AI411" s="5">
        <f ca="1">IF(AI$4="",0,IF(AND(AH410&lt;=0,MIN(AI410:$ZZ410)&gt;=0,SUM($W411:AH411)=0),1,0))</f>
        <v>0</v>
      </c>
      <c r="AJ411" s="5">
        <f ca="1">IF(AJ$4="",0,IF(AND(AI410&lt;=0,MIN(AJ410:$ZZ410)&gt;=0,SUM($W411:AI411)=0),1,0))</f>
        <v>0</v>
      </c>
      <c r="AK411" s="5">
        <f ca="1">IF(AK$4="",0,IF(AND(AJ410&lt;=0,MIN(AK410:$ZZ410)&gt;=0,SUM($W411:AJ411)=0),1,0))</f>
        <v>0</v>
      </c>
      <c r="AL411" s="5">
        <f ca="1">IF(AL$4="",0,IF(AND(AK410&lt;=0,MIN(AL410:$ZZ410)&gt;=0,SUM($W411:AK411)=0),1,0))</f>
        <v>0</v>
      </c>
      <c r="AM411" s="5">
        <f ca="1">IF(AM$4="",0,IF(AND(AL410&lt;=0,MIN(AM410:$ZZ410)&gt;=0,SUM($W411:AL411)=0),1,0))</f>
        <v>0</v>
      </c>
      <c r="AN411" s="5">
        <f ca="1">IF(AN$4="",0,IF(AND(AM410&lt;=0,MIN(AN410:$ZZ410)&gt;=0,SUM($W411:AM411)=0),1,0))</f>
        <v>0</v>
      </c>
      <c r="AO411" s="5">
        <f ca="1">IF(AO$4="",0,IF(AND(AN410&lt;=0,MIN(AO410:$ZZ410)&gt;=0,SUM($W411:AN411)=0),1,0))</f>
        <v>0</v>
      </c>
      <c r="AP411" s="5">
        <f ca="1">IF(AP$4="",0,IF(AND(AO410&lt;=0,MIN(AP410:$ZZ410)&gt;=0,SUM($W411:AO411)=0),1,0))</f>
        <v>0</v>
      </c>
      <c r="AQ411" s="5">
        <f ca="1">IF(AQ$4="",0,IF(AND(AP410&lt;=0,MIN(AQ410:$ZZ410)&gt;=0,SUM($W411:AP411)=0),1,0))</f>
        <v>0</v>
      </c>
      <c r="AR411" s="5">
        <f ca="1">IF(AR$4="",0,IF(AND(AQ410&lt;=0,MIN(AR410:$ZZ410)&gt;=0,SUM($W411:AQ411)=0),1,0))</f>
        <v>0</v>
      </c>
      <c r="AS411" s="5">
        <f ca="1">IF(AS$4="",0,IF(AND(AR410&lt;=0,MIN(AS410:$ZZ410)&gt;=0,SUM($W411:AR411)=0),1,0))</f>
        <v>0</v>
      </c>
      <c r="AT411" s="5">
        <f ca="1">IF(AT$4="",0,IF(AND(AS410&lt;=0,MIN(AT410:$ZZ410)&gt;=0,SUM($W411:AS411)=0),1,0))</f>
        <v>0</v>
      </c>
      <c r="AU411" s="5">
        <f ca="1">IF(AU$4="",0,IF(AND(AT410&lt;=0,MIN(AU410:$ZZ410)&gt;=0,SUM($W411:AT411)=0),1,0))</f>
        <v>0</v>
      </c>
      <c r="AV411" s="5">
        <f ca="1">IF(AV$4="",0,IF(AND(AU410&lt;=0,MIN(AV410:$ZZ410)&gt;=0,SUM($W411:AU411)=0),1,0))</f>
        <v>0</v>
      </c>
      <c r="AW411" s="5">
        <f ca="1">IF(AW$4="",0,IF(AND(AV410&lt;=0,MIN(AW410:$ZZ410)&gt;=0,SUM($W411:AV411)=0),1,0))</f>
        <v>0</v>
      </c>
      <c r="AX411" s="5">
        <f ca="1">IF(AX$4="",0,IF(AND(AW410&lt;=0,MIN(AX410:$ZZ410)&gt;=0,SUM($W411:AW411)=0),1,0))</f>
        <v>0</v>
      </c>
      <c r="AY411" s="5">
        <f ca="1">IF(AY$4="",0,IF(AND(AX410&lt;=0,MIN(AY410:$ZZ410)&gt;=0,SUM($W411:AX411)=0),1,0))</f>
        <v>0</v>
      </c>
      <c r="AZ411" s="5">
        <f ca="1">IF(AZ$4="",0,IF(AND(AY410&lt;=0,MIN(AZ410:$ZZ410)&gt;=0,SUM($W411:AY411)=0),1,0))</f>
        <v>0</v>
      </c>
      <c r="BA411" s="5">
        <f ca="1">IF(BA$4="",0,IF(AND(AZ410&lt;=0,MIN(BA410:$ZZ410)&gt;=0,SUM($W411:AZ411)=0),1,0))</f>
        <v>0</v>
      </c>
      <c r="BB411" s="5">
        <f ca="1">IF(BB$4="",0,IF(AND(BA410&lt;=0,MIN(BB410:$ZZ410)&gt;=0,SUM($W411:BA411)=0),1,0))</f>
        <v>0</v>
      </c>
      <c r="BC411" s="5">
        <f ca="1">IF(BC$4="",0,IF(AND(BB410&lt;=0,MIN(BC410:$ZZ410)&gt;=0,SUM($W411:BB411)=0),1,0))</f>
        <v>0</v>
      </c>
      <c r="BD411" s="5">
        <f ca="1">IF(BD$4="",0,IF(AND(BC410&lt;=0,MIN(BD410:$ZZ410)&gt;=0,SUM($W411:BC411)=0),1,0))</f>
        <v>0</v>
      </c>
      <c r="BE411" s="5">
        <f ca="1">IF(BE$4="",0,IF(AND(BD410&lt;=0,MIN(BE410:$ZZ410)&gt;=0,SUM($W411:BD411)=0),1,0))</f>
        <v>0</v>
      </c>
      <c r="BF411" s="5">
        <f ca="1">IF(BF$4="",0,IF(AND(BE410&lt;=0,MIN(BF410:$ZZ410)&gt;=0,SUM($W411:BE411)=0),1,0))</f>
        <v>1</v>
      </c>
      <c r="BG411" s="5">
        <f ca="1">IF(BG$4="",0,IF(AND(BF410&lt;=0,MIN(BG410:$ZZ410)&gt;=0,SUM($W411:BF411)=0),1,0))</f>
        <v>0</v>
      </c>
      <c r="BH411" s="5">
        <f ca="1">IF(BH$4="",0,IF(AND(BG410&lt;=0,MIN(BH410:$ZZ410)&gt;=0,SUM($W411:BG411)=0),1,0))</f>
        <v>0</v>
      </c>
      <c r="BI411" s="5">
        <f ca="1">IF(BI$4="",0,IF(AND(BH410&lt;=0,MIN(BI410:$ZZ410)&gt;=0,SUM($W411:BH411)=0),1,0))</f>
        <v>0</v>
      </c>
      <c r="BJ411" s="5">
        <f ca="1">IF(BJ$4="",0,IF(AND(BI410&lt;=0,MIN(BJ410:$ZZ410)&gt;=0,SUM($W411:BI411)=0),1,0))</f>
        <v>0</v>
      </c>
      <c r="BK411" s="5">
        <f ca="1">IF(BK$4="",0,IF(AND(BJ410&lt;=0,MIN(BK410:$ZZ410)&gt;=0,SUM($W411:BJ411)=0),1,0))</f>
        <v>0</v>
      </c>
      <c r="BL411" s="5">
        <f ca="1">IF(BL$4="",0,IF(AND(BK410&lt;=0,MIN(BL410:$ZZ410)&gt;=0,SUM($W411:BK411)=0),1,0))</f>
        <v>0</v>
      </c>
      <c r="BM411" s="5">
        <f ca="1">IF(BM$4="",0,IF(AND(BL410&lt;=0,MIN(BM410:$ZZ410)&gt;=0,SUM($W411:BL411)=0),1,0))</f>
        <v>0</v>
      </c>
      <c r="BN411" s="5">
        <f ca="1">IF(BN$4="",0,IF(AND(BM410&lt;=0,MIN(BN410:$ZZ410)&gt;=0,SUM($W411:BM411)=0),1,0))</f>
        <v>0</v>
      </c>
      <c r="BO411" s="5">
        <f ca="1">IF(BO$4="",0,IF(AND(BN410&lt;=0,MIN(BO410:$ZZ410)&gt;=0,SUM($W411:BN411)=0),1,0))</f>
        <v>0</v>
      </c>
      <c r="BP411" s="5">
        <f ca="1">IF(BP$4="",0,IF(AND(BO410&lt;=0,MIN(BP410:$ZZ410)&gt;=0,SUM($W411:BO411)=0),1,0))</f>
        <v>0</v>
      </c>
      <c r="BQ411" s="5">
        <f ca="1">IF(BQ$4="",0,IF(AND(BP410&lt;=0,MIN(BQ410:$ZZ410)&gt;=0,SUM($W411:BP411)=0),1,0))</f>
        <v>0</v>
      </c>
      <c r="BR411" s="5">
        <f ca="1">IF(BR$4="",0,IF(AND(BQ410&lt;=0,MIN(BR410:$ZZ410)&gt;=0,SUM($W411:BQ411)=0),1,0))</f>
        <v>0</v>
      </c>
      <c r="BS411" s="5">
        <f ca="1">IF(BS$4="",0,IF(AND(BR410&lt;=0,MIN(BS410:$ZZ410)&gt;=0,SUM($W411:BR411)=0),1,0))</f>
        <v>0</v>
      </c>
      <c r="BT411" s="5">
        <f ca="1">IF(BT$4="",0,IF(AND(BS410&lt;=0,MIN(BT410:$ZZ410)&gt;=0,SUM($W411:BS411)=0),1,0))</f>
        <v>0</v>
      </c>
      <c r="BU411" s="5">
        <f ca="1">IF(BU$4="",0,IF(AND(BT410&lt;=0,MIN(BU410:$ZZ410)&gt;=0,SUM($W411:BT411)=0),1,0))</f>
        <v>0</v>
      </c>
      <c r="BV411" s="5">
        <f ca="1">IF(BV$4="",0,IF(AND(BU410&lt;=0,MIN(BV410:$ZZ410)&gt;=0,SUM($W411:BU411)=0),1,0))</f>
        <v>0</v>
      </c>
      <c r="BW411" s="5">
        <f ca="1">IF(BW$4="",0,IF(AND(BV410&lt;=0,MIN(BW410:$ZZ410)&gt;=0,SUM($W411:BV411)=0),1,0))</f>
        <v>0</v>
      </c>
      <c r="BX411" s="5">
        <f ca="1">IF(BX$4="",0,IF(AND(BW410&lt;=0,MIN(BX410:$ZZ410)&gt;=0,SUM($W411:BW411)=0),1,0))</f>
        <v>0</v>
      </c>
      <c r="BY411" s="5">
        <f ca="1">IF(BY$4="",0,IF(AND(BX410&lt;=0,MIN(BY410:$ZZ410)&gt;=0,SUM($W411:BX411)=0),1,0))</f>
        <v>0</v>
      </c>
      <c r="BZ411" s="5">
        <f ca="1">IF(BZ$4="",0,IF(AND(BY410&lt;=0,MIN(BZ410:$ZZ410)&gt;=0,SUM($W411:BY411)=0),1,0))</f>
        <v>0</v>
      </c>
      <c r="CA411" s="5">
        <f ca="1">IF(CA$4="",0,IF(AND(BZ410&lt;=0,MIN(CA410:$ZZ410)&gt;=0,SUM($W411:BZ411)=0),1,0))</f>
        <v>0</v>
      </c>
      <c r="CB411" s="5">
        <f ca="1">IF(CB$4="",0,IF(AND(CA410&lt;=0,MIN(CB410:$ZZ410)&gt;=0,SUM($W411:CA411)=0),1,0))</f>
        <v>0</v>
      </c>
      <c r="CC411" s="5">
        <f ca="1">IF(CC$4="",0,IF(AND(CB410&lt;=0,MIN(CC410:$ZZ410)&gt;=0,SUM($W411:CB411)=0),1,0))</f>
        <v>0</v>
      </c>
      <c r="CD411" s="5">
        <f ca="1">IF(CD$4="",0,IF(AND(CC410&lt;=0,MIN(CD410:$ZZ410)&gt;=0,SUM($W411:CC411)=0),1,0))</f>
        <v>0</v>
      </c>
      <c r="CE411" s="5">
        <f ca="1">IF(CE$4="",0,IF(AND(CD410&lt;=0,MIN(CE410:$ZZ410)&gt;=0,SUM($W411:CD411)=0),1,0))</f>
        <v>0</v>
      </c>
      <c r="CF411" s="5">
        <f ca="1">IF(CF$4="",0,IF(AND(CE410&lt;=0,MIN(CF410:$ZZ410)&gt;=0,SUM($W411:CE411)=0),1,0))</f>
        <v>0</v>
      </c>
    </row>
    <row r="412" spans="2:84" x14ac:dyDescent="0.3">
      <c r="B412" s="13">
        <f>ROW()</f>
        <v>412</v>
      </c>
      <c r="H412" s="1" t="str">
        <f>H410</f>
        <v>Финпоток нарастающим итогом</v>
      </c>
      <c r="I412" s="1" t="s">
        <v>249</v>
      </c>
      <c r="M412" s="53" t="s">
        <v>115</v>
      </c>
      <c r="U412" s="33">
        <f ca="1">SUMIFS(INDIRECT(ADDRESS(1,$X$2)&amp;":"&amp;ADDRESS(1,$X$2-1+$P$8)),INDIRECT(ADDRESS($B411,$X$2)&amp;":"&amp;ADDRESS($B411,$X$2-1+$P$8)),1)/12</f>
        <v>2.9166666666666665</v>
      </c>
    </row>
    <row r="413" spans="2:84" x14ac:dyDescent="0.3">
      <c r="X413" s="109"/>
    </row>
    <row r="414" spans="2:84" x14ac:dyDescent="0.3">
      <c r="B414" s="13">
        <f>ROW()</f>
        <v>414</v>
      </c>
      <c r="H414" s="1" t="s">
        <v>245</v>
      </c>
      <c r="M414" s="53" t="s">
        <v>18</v>
      </c>
      <c r="P414" s="72" t="str">
        <f>Lists!$AI$18</f>
        <v>FCF(+)</v>
      </c>
      <c r="U414" s="5">
        <f ca="1">SUM(INDIRECT(ADDRESS($B414,$X$2)&amp;":"&amp;ADDRESS($B414,$X$2-1+$P$8)))</f>
        <v>572532767.10717368</v>
      </c>
      <c r="X414" s="5">
        <f t="shared" ref="X414:BC414" ca="1" si="605">IF(X$4="",0,IF(AND(X$1=$P$8,X407&gt;0),X407,IF(AND(X407&gt;0,X410-MIN(INDIRECT(ADDRESS($B410,Y$2,4,1)&amp;":"&amp;ADDRESS($B410,SUMIFS($2:$2,$1:$1,$P$8),4,1)))&gt;0,X410-MIN(INDIRECT(ADDRESS($B410,Y$2,4,1)&amp;":"&amp;ADDRESS($B410,SUMIFS($2:$2,$1:$1,$P$8),4,1)))&lt;X407),X407-(X410-MIN(INDIRECT(ADDRESS($B410,Y$2,4,1)&amp;":"&amp;ADDRESS($B410,SUMIFS($2:$2,$1:$1,$P$8),4,1)))),IF(AND(X407&gt;0,X410&lt;=MIN(INDIRECT(ADDRESS($B410,Y$2,4,1)&amp;":"&amp;ADDRESS($B410,SUMIFS($2:$2,$1:$1,$P$8),4,1)))),X407,0))))</f>
        <v>0</v>
      </c>
      <c r="Y414" s="5">
        <f t="shared" ca="1" si="605"/>
        <v>0</v>
      </c>
      <c r="Z414" s="5">
        <f t="shared" ca="1" si="605"/>
        <v>0</v>
      </c>
      <c r="AA414" s="5">
        <f t="shared" ca="1" si="605"/>
        <v>0</v>
      </c>
      <c r="AB414" s="5">
        <f t="shared" ca="1" si="605"/>
        <v>0</v>
      </c>
      <c r="AC414" s="5">
        <f t="shared" ca="1" si="605"/>
        <v>0</v>
      </c>
      <c r="AD414" s="5">
        <f t="shared" ca="1" si="605"/>
        <v>0</v>
      </c>
      <c r="AE414" s="5">
        <f t="shared" ca="1" si="605"/>
        <v>0</v>
      </c>
      <c r="AF414" s="5">
        <f t="shared" ca="1" si="605"/>
        <v>0</v>
      </c>
      <c r="AG414" s="5">
        <f t="shared" ca="1" si="605"/>
        <v>0</v>
      </c>
      <c r="AH414" s="5">
        <f t="shared" ca="1" si="605"/>
        <v>0</v>
      </c>
      <c r="AI414" s="5">
        <f t="shared" ca="1" si="605"/>
        <v>0</v>
      </c>
      <c r="AJ414" s="5">
        <f t="shared" ca="1" si="605"/>
        <v>0</v>
      </c>
      <c r="AK414" s="5">
        <f t="shared" ca="1" si="605"/>
        <v>0</v>
      </c>
      <c r="AL414" s="5">
        <f t="shared" ca="1" si="605"/>
        <v>0</v>
      </c>
      <c r="AM414" s="5">
        <f t="shared" ca="1" si="605"/>
        <v>0</v>
      </c>
      <c r="AN414" s="5">
        <f t="shared" ca="1" si="605"/>
        <v>0</v>
      </c>
      <c r="AO414" s="5">
        <f t="shared" ca="1" si="605"/>
        <v>0</v>
      </c>
      <c r="AP414" s="5">
        <f t="shared" ca="1" si="605"/>
        <v>0</v>
      </c>
      <c r="AQ414" s="5">
        <f t="shared" ca="1" si="605"/>
        <v>0</v>
      </c>
      <c r="AR414" s="5">
        <f t="shared" ca="1" si="605"/>
        <v>0</v>
      </c>
      <c r="AS414" s="5">
        <f t="shared" ca="1" si="605"/>
        <v>0</v>
      </c>
      <c r="AT414" s="5">
        <f t="shared" ca="1" si="605"/>
        <v>0</v>
      </c>
      <c r="AU414" s="5">
        <f t="shared" ca="1" si="605"/>
        <v>0</v>
      </c>
      <c r="AV414" s="5">
        <f t="shared" ca="1" si="605"/>
        <v>0</v>
      </c>
      <c r="AW414" s="5">
        <f t="shared" ca="1" si="605"/>
        <v>0</v>
      </c>
      <c r="AX414" s="5">
        <f t="shared" ca="1" si="605"/>
        <v>1032928.1435487652</v>
      </c>
      <c r="AY414" s="5">
        <f t="shared" ca="1" si="605"/>
        <v>4272248.0841567535</v>
      </c>
      <c r="AZ414" s="5">
        <f t="shared" ca="1" si="605"/>
        <v>4593490.4261911931</v>
      </c>
      <c r="BA414" s="5">
        <f t="shared" ca="1" si="605"/>
        <v>5002999.6482256204</v>
      </c>
      <c r="BB414" s="5">
        <f t="shared" ca="1" si="605"/>
        <v>5314611.703054361</v>
      </c>
      <c r="BC414" s="5">
        <f t="shared" ca="1" si="605"/>
        <v>5866915.8542548902</v>
      </c>
      <c r="BD414" s="5">
        <f t="shared" ref="BD414:CF414" ca="1" si="606">IF(BD$4="",0,IF(AND(BD$1=$P$8,BD407&gt;0),BD407,IF(AND(BD407&gt;0,BD410-MIN(INDIRECT(ADDRESS($B410,BE$2,4,1)&amp;":"&amp;ADDRESS($B410,SUMIFS($2:$2,$1:$1,$P$8),4,1)))&gt;0,BD410-MIN(INDIRECT(ADDRESS($B410,BE$2,4,1)&amp;":"&amp;ADDRESS($B410,SUMIFS($2:$2,$1:$1,$P$8),4,1)))&lt;BD407),BD407-(BD410-MIN(INDIRECT(ADDRESS($B410,BE$2,4,1)&amp;":"&amp;ADDRESS($B410,SUMIFS($2:$2,$1:$1,$P$8),4,1)))),IF(AND(BD407&gt;0,BD410&lt;=MIN(INDIRECT(ADDRESS($B410,BE$2,4,1)&amp;":"&amp;ADDRESS($B410,SUMIFS($2:$2,$1:$1,$P$8),4,1)))),BD407,0))))</f>
        <v>6279653.4973174706</v>
      </c>
      <c r="BE414" s="5">
        <f t="shared" ca="1" si="606"/>
        <v>6381016.4038556404</v>
      </c>
      <c r="BF414" s="5">
        <f t="shared" ca="1" si="606"/>
        <v>6393434.051476717</v>
      </c>
      <c r="BG414" s="5">
        <f t="shared" ca="1" si="606"/>
        <v>6406238.1237892061</v>
      </c>
      <c r="BH414" s="5">
        <f t="shared" ca="1" si="606"/>
        <v>6283280.5608937293</v>
      </c>
      <c r="BI414" s="5">
        <f t="shared" ca="1" si="606"/>
        <v>6442917.9917111248</v>
      </c>
      <c r="BJ414" s="5">
        <f t="shared" ca="1" si="606"/>
        <v>6595666.2711972892</v>
      </c>
      <c r="BK414" s="5">
        <f t="shared" ca="1" si="606"/>
        <v>6607615.4119089395</v>
      </c>
      <c r="BL414" s="5">
        <f t="shared" ca="1" si="606"/>
        <v>6620549.9355837405</v>
      </c>
      <c r="BM414" s="5">
        <f t="shared" ca="1" si="606"/>
        <v>6633484.4592585415</v>
      </c>
      <c r="BN414" s="5">
        <f t="shared" ca="1" si="606"/>
        <v>6537823.7681993544</v>
      </c>
      <c r="BO414" s="5">
        <f t="shared" ca="1" si="606"/>
        <v>6702884.2583979368</v>
      </c>
      <c r="BP414" s="5">
        <f t="shared" ca="1" si="606"/>
        <v>6768115.4486920238</v>
      </c>
      <c r="BQ414" s="5">
        <f t="shared" ca="1" si="606"/>
        <v>6780090.0469495058</v>
      </c>
      <c r="BR414" s="5">
        <f t="shared" ca="1" si="606"/>
        <v>6793151.2327968478</v>
      </c>
      <c r="BS414" s="5">
        <f t="shared" ca="1" si="606"/>
        <v>6806212.4186441898</v>
      </c>
      <c r="BT414" s="5">
        <f t="shared" ca="1" si="606"/>
        <v>6671815.6667863429</v>
      </c>
      <c r="BU414" s="5">
        <f t="shared" ca="1" si="606"/>
        <v>6842463.2330774665</v>
      </c>
      <c r="BV414" s="5">
        <f t="shared" ca="1" si="606"/>
        <v>6896651.9429973066</v>
      </c>
      <c r="BW414" s="5">
        <f t="shared" ca="1" si="606"/>
        <v>6908642.6926334202</v>
      </c>
      <c r="BX414" s="5">
        <f t="shared" ca="1" si="606"/>
        <v>6921826.4199189544</v>
      </c>
      <c r="BY414" s="5">
        <f t="shared" ca="1" si="606"/>
        <v>6935010.1472045481</v>
      </c>
      <c r="BZ414" s="5">
        <f t="shared" ca="1" si="606"/>
        <v>6828842.548109293</v>
      </c>
      <c r="CA414" s="5">
        <f t="shared" ca="1" si="606"/>
        <v>7005245.7380113602</v>
      </c>
      <c r="CB414" s="5">
        <f t="shared" ca="1" si="606"/>
        <v>7168391.4301621616</v>
      </c>
      <c r="CC414" s="5">
        <f t="shared" ca="1" si="606"/>
        <v>7086746.1247235835</v>
      </c>
      <c r="CD414" s="5">
        <f t="shared" ca="1" si="606"/>
        <v>7100047.925460875</v>
      </c>
      <c r="CE414" s="5">
        <f t="shared" ca="1" si="606"/>
        <v>365051755.49798459</v>
      </c>
      <c r="CF414" s="5">
        <f t="shared" ca="1" si="606"/>
        <v>0</v>
      </c>
    </row>
    <row r="415" spans="2:84" x14ac:dyDescent="0.3">
      <c r="X415" s="109"/>
    </row>
    <row r="416" spans="2:84" x14ac:dyDescent="0.3">
      <c r="B416" s="13">
        <f>ROW()</f>
        <v>416</v>
      </c>
      <c r="H416" s="1" t="s">
        <v>246</v>
      </c>
      <c r="M416" s="53" t="s">
        <v>18</v>
      </c>
      <c r="P416" s="72" t="str">
        <f>Lists!$AI$19</f>
        <v>FCF(-)</v>
      </c>
      <c r="U416" s="5">
        <f ca="1">SUM(INDIRECT(ADDRESS($B416,$X$2)&amp;":"&amp;ADDRESS($B416,$X$2-1+$P$8)))</f>
        <v>-40000000</v>
      </c>
      <c r="X416" s="5">
        <f ca="1">IF(X$4="",0,IF(X414&gt;0,0,IF(X410-W410&gt;0,0,IF(X410-SUM($W416:W416)&gt;0,0,X410-SUM($W416:W416)))))</f>
        <v>-40000000</v>
      </c>
      <c r="Y416" s="5">
        <f ca="1">IF(Y$4="",0,IF(Y414&gt;0,0,IF(Y410-X410&gt;0,0,IF(Y410-SUM($W416:X416)&gt;0,0,Y410-SUM($W416:X416)))))</f>
        <v>0</v>
      </c>
      <c r="Z416" s="5">
        <f ca="1">IF(Z$4="",0,IF(Z414&gt;0,0,IF(Z410-Y410&gt;0,0,IF(Z410-SUM($W416:Y416)&gt;0,0,Z410-SUM($W416:Y416)))))</f>
        <v>0</v>
      </c>
      <c r="AA416" s="5">
        <f ca="1">IF(AA$4="",0,IF(AA414&gt;0,0,IF(AA410-Z410&gt;0,0,IF(AA410-SUM($W416:Z416)&gt;0,0,AA410-SUM($W416:Z416)))))</f>
        <v>0</v>
      </c>
      <c r="AB416" s="5">
        <f ca="1">IF(AB$4="",0,IF(AB414&gt;0,0,IF(AB410-AA410&gt;0,0,IF(AB410-SUM($W416:AA416)&gt;0,0,AB410-SUM($W416:AA416)))))</f>
        <v>0</v>
      </c>
      <c r="AC416" s="5">
        <f ca="1">IF(AC$4="",0,IF(AC414&gt;0,0,IF(AC410-AB410&gt;0,0,IF(AC410-SUM($W416:AB416)&gt;0,0,AC410-SUM($W416:AB416)))))</f>
        <v>0</v>
      </c>
      <c r="AD416" s="5">
        <f ca="1">IF(AD$4="",0,IF(AD414&gt;0,0,IF(AD410-AC410&gt;0,0,IF(AD410-SUM($W416:AC416)&gt;0,0,AD410-SUM($W416:AC416)))))</f>
        <v>0</v>
      </c>
      <c r="AE416" s="5">
        <f ca="1">IF(AE$4="",0,IF(AE414&gt;0,0,IF(AE410-AD410&gt;0,0,IF(AE410-SUM($W416:AD416)&gt;0,0,AE410-SUM($W416:AD416)))))</f>
        <v>0</v>
      </c>
      <c r="AF416" s="5">
        <f ca="1">IF(AF$4="",0,IF(AF414&gt;0,0,IF(AF410-AE410&gt;0,0,IF(AF410-SUM($W416:AE416)&gt;0,0,AF410-SUM($W416:AE416)))))</f>
        <v>0</v>
      </c>
      <c r="AG416" s="5">
        <f ca="1">IF(AG$4="",0,IF(AG414&gt;0,0,IF(AG410-AF410&gt;0,0,IF(AG410-SUM($W416:AF416)&gt;0,0,AG410-SUM($W416:AF416)))))</f>
        <v>0</v>
      </c>
      <c r="AH416" s="5">
        <f ca="1">IF(AH$4="",0,IF(AH414&gt;0,0,IF(AH410-AG410&gt;0,0,IF(AH410-SUM($W416:AG416)&gt;0,0,AH410-SUM($W416:AG416)))))</f>
        <v>0</v>
      </c>
      <c r="AI416" s="5">
        <f ca="1">IF(AI$4="",0,IF(AI414&gt;0,0,IF(AI410-AH410&gt;0,0,IF(AI410-SUM($W416:AH416)&gt;0,0,AI410-SUM($W416:AH416)))))</f>
        <v>0</v>
      </c>
      <c r="AJ416" s="5">
        <f ca="1">IF(AJ$4="",0,IF(AJ414&gt;0,0,IF(AJ410-AI410&gt;0,0,IF(AJ410-SUM($W416:AI416)&gt;0,0,AJ410-SUM($W416:AI416)))))</f>
        <v>0</v>
      </c>
      <c r="AK416" s="5">
        <f ca="1">IF(AK$4="",0,IF(AK414&gt;0,0,IF(AK410-AJ410&gt;0,0,IF(AK410-SUM($W416:AJ416)&gt;0,0,AK410-SUM($W416:AJ416)))))</f>
        <v>0</v>
      </c>
      <c r="AL416" s="5">
        <f ca="1">IF(AL$4="",0,IF(AL414&gt;0,0,IF(AL410-AK410&gt;0,0,IF(AL410-SUM($W416:AK416)&gt;0,0,AL410-SUM($W416:AK416)))))</f>
        <v>0</v>
      </c>
      <c r="AM416" s="5">
        <f ca="1">IF(AM$4="",0,IF(AM414&gt;0,0,IF(AM410-AL410&gt;0,0,IF(AM410-SUM($W416:AL416)&gt;0,0,AM410-SUM($W416:AL416)))))</f>
        <v>0</v>
      </c>
      <c r="AN416" s="5">
        <f ca="1">IF(AN$4="",0,IF(AN414&gt;0,0,IF(AN410-AM410&gt;0,0,IF(AN410-SUM($W416:AM416)&gt;0,0,AN410-SUM($W416:AM416)))))</f>
        <v>0</v>
      </c>
      <c r="AO416" s="5">
        <f ca="1">IF(AO$4="",0,IF(AO414&gt;0,0,IF(AO410-AN410&gt;0,0,IF(AO410-SUM($W416:AN416)&gt;0,0,AO410-SUM($W416:AN416)))))</f>
        <v>0</v>
      </c>
      <c r="AP416" s="5">
        <f ca="1">IF(AP$4="",0,IF(AP414&gt;0,0,IF(AP410-AO410&gt;0,0,IF(AP410-SUM($W416:AO416)&gt;0,0,AP410-SUM($W416:AO416)))))</f>
        <v>0</v>
      </c>
      <c r="AQ416" s="5">
        <f ca="1">IF(AQ$4="",0,IF(AQ414&gt;0,0,IF(AQ410-AP410&gt;0,0,IF(AQ410-SUM($W416:AP416)&gt;0,0,AQ410-SUM($W416:AP416)))))</f>
        <v>0</v>
      </c>
      <c r="AR416" s="5">
        <f ca="1">IF(AR$4="",0,IF(AR414&gt;0,0,IF(AR410-AQ410&gt;0,0,IF(AR410-SUM($W416:AQ416)&gt;0,0,AR410-SUM($W416:AQ416)))))</f>
        <v>0</v>
      </c>
      <c r="AS416" s="5">
        <f ca="1">IF(AS$4="",0,IF(AS414&gt;0,0,IF(AS410-AR410&gt;0,0,IF(AS410-SUM($W416:AR416)&gt;0,0,AS410-SUM($W416:AR416)))))</f>
        <v>0</v>
      </c>
      <c r="AT416" s="5">
        <f ca="1">IF(AT$4="",0,IF(AT414&gt;0,0,IF(AT410-AS410&gt;0,0,IF(AT410-SUM($W416:AS416)&gt;0,0,AT410-SUM($W416:AS416)))))</f>
        <v>0</v>
      </c>
      <c r="AU416" s="5">
        <f ca="1">IF(AU$4="",0,IF(AU414&gt;0,0,IF(AU410-AT410&gt;0,0,IF(AU410-SUM($W416:AT416)&gt;0,0,AU410-SUM($W416:AT416)))))</f>
        <v>0</v>
      </c>
      <c r="AV416" s="5">
        <f ca="1">IF(AV$4="",0,IF(AV414&gt;0,0,IF(AV410-AU410&gt;0,0,IF(AV410-SUM($W416:AU416)&gt;0,0,AV410-SUM($W416:AU416)))))</f>
        <v>0</v>
      </c>
      <c r="AW416" s="5">
        <f ca="1">IF(AW$4="",0,IF(AW414&gt;0,0,IF(AW410-AV410&gt;0,0,IF(AW410-SUM($W416:AV416)&gt;0,0,AW410-SUM($W416:AV416)))))</f>
        <v>0</v>
      </c>
      <c r="AX416" s="5">
        <f ca="1">IF(AX$4="",0,IF(AX414&gt;0,0,IF(AX410-AW410&gt;0,0,IF(AX410-SUM($W416:AW416)&gt;0,0,AX410-SUM($W416:AW416)))))</f>
        <v>0</v>
      </c>
      <c r="AY416" s="5">
        <f ca="1">IF(AY$4="",0,IF(AY414&gt;0,0,IF(AY410-AX410&gt;0,0,IF(AY410-SUM($W416:AX416)&gt;0,0,AY410-SUM($W416:AX416)))))</f>
        <v>0</v>
      </c>
      <c r="AZ416" s="5">
        <f ca="1">IF(AZ$4="",0,IF(AZ414&gt;0,0,IF(AZ410-AY410&gt;0,0,IF(AZ410-SUM($W416:AY416)&gt;0,0,AZ410-SUM($W416:AY416)))))</f>
        <v>0</v>
      </c>
      <c r="BA416" s="5">
        <f ca="1">IF(BA$4="",0,IF(BA414&gt;0,0,IF(BA410-AZ410&gt;0,0,IF(BA410-SUM($W416:AZ416)&gt;0,0,BA410-SUM($W416:AZ416)))))</f>
        <v>0</v>
      </c>
      <c r="BB416" s="5">
        <f ca="1">IF(BB$4="",0,IF(BB414&gt;0,0,IF(BB410-BA410&gt;0,0,IF(BB410-SUM($W416:BA416)&gt;0,0,BB410-SUM($W416:BA416)))))</f>
        <v>0</v>
      </c>
      <c r="BC416" s="5">
        <f ca="1">IF(BC$4="",0,IF(BC414&gt;0,0,IF(BC410-BB410&gt;0,0,IF(BC410-SUM($W416:BB416)&gt;0,0,BC410-SUM($W416:BB416)))))</f>
        <v>0</v>
      </c>
      <c r="BD416" s="5">
        <f ca="1">IF(BD$4="",0,IF(BD414&gt;0,0,IF(BD410-BC410&gt;0,0,IF(BD410-SUM($W416:BC416)&gt;0,0,BD410-SUM($W416:BC416)))))</f>
        <v>0</v>
      </c>
      <c r="BE416" s="5">
        <f ca="1">IF(BE$4="",0,IF(BE414&gt;0,0,IF(BE410-BD410&gt;0,0,IF(BE410-SUM($W416:BD416)&gt;0,0,BE410-SUM($W416:BD416)))))</f>
        <v>0</v>
      </c>
      <c r="BF416" s="5">
        <f ca="1">IF(BF$4="",0,IF(BF414&gt;0,0,IF(BF410-BE410&gt;0,0,IF(BF410-SUM($W416:BE416)&gt;0,0,BF410-SUM($W416:BE416)))))</f>
        <v>0</v>
      </c>
      <c r="BG416" s="5">
        <f ca="1">IF(BG$4="",0,IF(BG414&gt;0,0,IF(BG410-BF410&gt;0,0,IF(BG410-SUM($W416:BF416)&gt;0,0,BG410-SUM($W416:BF416)))))</f>
        <v>0</v>
      </c>
      <c r="BH416" s="5">
        <f ca="1">IF(BH$4="",0,IF(BH414&gt;0,0,IF(BH410-BG410&gt;0,0,IF(BH410-SUM($W416:BG416)&gt;0,0,BH410-SUM($W416:BG416)))))</f>
        <v>0</v>
      </c>
      <c r="BI416" s="5">
        <f ca="1">IF(BI$4="",0,IF(BI414&gt;0,0,IF(BI410-BH410&gt;0,0,IF(BI410-SUM($W416:BH416)&gt;0,0,BI410-SUM($W416:BH416)))))</f>
        <v>0</v>
      </c>
      <c r="BJ416" s="5">
        <f ca="1">IF(BJ$4="",0,IF(BJ414&gt;0,0,IF(BJ410-BI410&gt;0,0,IF(BJ410-SUM($W416:BI416)&gt;0,0,BJ410-SUM($W416:BI416)))))</f>
        <v>0</v>
      </c>
      <c r="BK416" s="5">
        <f ca="1">IF(BK$4="",0,IF(BK414&gt;0,0,IF(BK410-BJ410&gt;0,0,IF(BK410-SUM($W416:BJ416)&gt;0,0,BK410-SUM($W416:BJ416)))))</f>
        <v>0</v>
      </c>
      <c r="BL416" s="5">
        <f ca="1">IF(BL$4="",0,IF(BL414&gt;0,0,IF(BL410-BK410&gt;0,0,IF(BL410-SUM($W416:BK416)&gt;0,0,BL410-SUM($W416:BK416)))))</f>
        <v>0</v>
      </c>
      <c r="BM416" s="5">
        <f ca="1">IF(BM$4="",0,IF(BM414&gt;0,0,IF(BM410-BL410&gt;0,0,IF(BM410-SUM($W416:BL416)&gt;0,0,BM410-SUM($W416:BL416)))))</f>
        <v>0</v>
      </c>
      <c r="BN416" s="5">
        <f ca="1">IF(BN$4="",0,IF(BN414&gt;0,0,IF(BN410-BM410&gt;0,0,IF(BN410-SUM($W416:BM416)&gt;0,0,BN410-SUM($W416:BM416)))))</f>
        <v>0</v>
      </c>
      <c r="BO416" s="5">
        <f ca="1">IF(BO$4="",0,IF(BO414&gt;0,0,IF(BO410-BN410&gt;0,0,IF(BO410-SUM($W416:BN416)&gt;0,0,BO410-SUM($W416:BN416)))))</f>
        <v>0</v>
      </c>
      <c r="BP416" s="5">
        <f ca="1">IF(BP$4="",0,IF(BP414&gt;0,0,IF(BP410-BO410&gt;0,0,IF(BP410-SUM($W416:BO416)&gt;0,0,BP410-SUM($W416:BO416)))))</f>
        <v>0</v>
      </c>
      <c r="BQ416" s="5">
        <f ca="1">IF(BQ$4="",0,IF(BQ414&gt;0,0,IF(BQ410-BP410&gt;0,0,IF(BQ410-SUM($W416:BP416)&gt;0,0,BQ410-SUM($W416:BP416)))))</f>
        <v>0</v>
      </c>
      <c r="BR416" s="5">
        <f ca="1">IF(BR$4="",0,IF(BR414&gt;0,0,IF(BR410-BQ410&gt;0,0,IF(BR410-SUM($W416:BQ416)&gt;0,0,BR410-SUM($W416:BQ416)))))</f>
        <v>0</v>
      </c>
      <c r="BS416" s="5">
        <f ca="1">IF(BS$4="",0,IF(BS414&gt;0,0,IF(BS410-BR410&gt;0,0,IF(BS410-SUM($W416:BR416)&gt;0,0,BS410-SUM($W416:BR416)))))</f>
        <v>0</v>
      </c>
      <c r="BT416" s="5">
        <f ca="1">IF(BT$4="",0,IF(BT414&gt;0,0,IF(BT410-BS410&gt;0,0,IF(BT410-SUM($W416:BS416)&gt;0,0,BT410-SUM($W416:BS416)))))</f>
        <v>0</v>
      </c>
      <c r="BU416" s="5">
        <f ca="1">IF(BU$4="",0,IF(BU414&gt;0,0,IF(BU410-BT410&gt;0,0,IF(BU410-SUM($W416:BT416)&gt;0,0,BU410-SUM($W416:BT416)))))</f>
        <v>0</v>
      </c>
      <c r="BV416" s="5">
        <f ca="1">IF(BV$4="",0,IF(BV414&gt;0,0,IF(BV410-BU410&gt;0,0,IF(BV410-SUM($W416:BU416)&gt;0,0,BV410-SUM($W416:BU416)))))</f>
        <v>0</v>
      </c>
      <c r="BW416" s="5">
        <f ca="1">IF(BW$4="",0,IF(BW414&gt;0,0,IF(BW410-BV410&gt;0,0,IF(BW410-SUM($W416:BV416)&gt;0,0,BW410-SUM($W416:BV416)))))</f>
        <v>0</v>
      </c>
      <c r="BX416" s="5">
        <f ca="1">IF(BX$4="",0,IF(BX414&gt;0,0,IF(BX410-BW410&gt;0,0,IF(BX410-SUM($W416:BW416)&gt;0,0,BX410-SUM($W416:BW416)))))</f>
        <v>0</v>
      </c>
      <c r="BY416" s="5">
        <f ca="1">IF(BY$4="",0,IF(BY414&gt;0,0,IF(BY410-BX410&gt;0,0,IF(BY410-SUM($W416:BX416)&gt;0,0,BY410-SUM($W416:BX416)))))</f>
        <v>0</v>
      </c>
      <c r="BZ416" s="5">
        <f ca="1">IF(BZ$4="",0,IF(BZ414&gt;0,0,IF(BZ410-BY410&gt;0,0,IF(BZ410-SUM($W416:BY416)&gt;0,0,BZ410-SUM($W416:BY416)))))</f>
        <v>0</v>
      </c>
      <c r="CA416" s="5">
        <f ca="1">IF(CA$4="",0,IF(CA414&gt;0,0,IF(CA410-BZ410&gt;0,0,IF(CA410-SUM($W416:BZ416)&gt;0,0,CA410-SUM($W416:BZ416)))))</f>
        <v>0</v>
      </c>
      <c r="CB416" s="5">
        <f ca="1">IF(CB$4="",0,IF(CB414&gt;0,0,IF(CB410-CA410&gt;0,0,IF(CB410-SUM($W416:CA416)&gt;0,0,CB410-SUM($W416:CA416)))))</f>
        <v>0</v>
      </c>
      <c r="CC416" s="5">
        <f ca="1">IF(CC$4="",0,IF(CC414&gt;0,0,IF(CC410-CB410&gt;0,0,IF(CC410-SUM($W416:CB416)&gt;0,0,CC410-SUM($W416:CB416)))))</f>
        <v>0</v>
      </c>
      <c r="CD416" s="5">
        <f ca="1">IF(CD$4="",0,IF(CD414&gt;0,0,IF(CD410-CC410&gt;0,0,IF(CD410-SUM($W416:CC416)&gt;0,0,CD410-SUM($W416:CC416)))))</f>
        <v>0</v>
      </c>
      <c r="CE416" s="5">
        <f ca="1">IF(CE$4="",0,IF(CE414&gt;0,0,IF(CE410-CD410&gt;0,0,IF(CE410-SUM($W416:CD416)&gt;0,0,CE410-SUM($W416:CD416)))))</f>
        <v>0</v>
      </c>
      <c r="CF416" s="5">
        <f ca="1">IF(CF$4="",0,IF(CF414&gt;0,0,IF(CF410-CE410&gt;0,0,IF(CF410-SUM($W416:CE416)&gt;0,0,CF410-SUM($W416:CE416)))))</f>
        <v>0</v>
      </c>
    </row>
    <row r="418" spans="2:84" x14ac:dyDescent="0.3">
      <c r="B418" s="13">
        <f>ROW()</f>
        <v>418</v>
      </c>
      <c r="H418" s="1" t="s">
        <v>401</v>
      </c>
      <c r="M418" s="53" t="s">
        <v>18</v>
      </c>
      <c r="P418" s="72" t="str">
        <f>Lists!$AI$20</f>
        <v>FCF</v>
      </c>
      <c r="U418" s="5">
        <f ca="1">SUM(INDIRECT(ADDRESS($B418,$X$2)&amp;":"&amp;ADDRESS($B418,$X$2-1+$P$8)))</f>
        <v>532532767.10717374</v>
      </c>
      <c r="X418" s="5">
        <f t="shared" ref="X418:BC418" ca="1" si="607">IF(X$4="",0,X414+X416)</f>
        <v>-40000000</v>
      </c>
      <c r="Y418" s="5">
        <f t="shared" ca="1" si="607"/>
        <v>0</v>
      </c>
      <c r="Z418" s="5">
        <f t="shared" ca="1" si="607"/>
        <v>0</v>
      </c>
      <c r="AA418" s="5">
        <f t="shared" ca="1" si="607"/>
        <v>0</v>
      </c>
      <c r="AB418" s="5">
        <f t="shared" ca="1" si="607"/>
        <v>0</v>
      </c>
      <c r="AC418" s="5">
        <f t="shared" ca="1" si="607"/>
        <v>0</v>
      </c>
      <c r="AD418" s="5">
        <f t="shared" ca="1" si="607"/>
        <v>0</v>
      </c>
      <c r="AE418" s="5">
        <f t="shared" ca="1" si="607"/>
        <v>0</v>
      </c>
      <c r="AF418" s="5">
        <f t="shared" ca="1" si="607"/>
        <v>0</v>
      </c>
      <c r="AG418" s="5">
        <f t="shared" ca="1" si="607"/>
        <v>0</v>
      </c>
      <c r="AH418" s="5">
        <f t="shared" ca="1" si="607"/>
        <v>0</v>
      </c>
      <c r="AI418" s="5">
        <f t="shared" ca="1" si="607"/>
        <v>0</v>
      </c>
      <c r="AJ418" s="5">
        <f t="shared" ca="1" si="607"/>
        <v>0</v>
      </c>
      <c r="AK418" s="5">
        <f t="shared" ca="1" si="607"/>
        <v>0</v>
      </c>
      <c r="AL418" s="5">
        <f t="shared" ca="1" si="607"/>
        <v>0</v>
      </c>
      <c r="AM418" s="5">
        <f t="shared" ca="1" si="607"/>
        <v>0</v>
      </c>
      <c r="AN418" s="5">
        <f t="shared" ca="1" si="607"/>
        <v>0</v>
      </c>
      <c r="AO418" s="5">
        <f t="shared" ca="1" si="607"/>
        <v>0</v>
      </c>
      <c r="AP418" s="5">
        <f t="shared" ca="1" si="607"/>
        <v>0</v>
      </c>
      <c r="AQ418" s="5">
        <f t="shared" ca="1" si="607"/>
        <v>0</v>
      </c>
      <c r="AR418" s="5">
        <f t="shared" ca="1" si="607"/>
        <v>0</v>
      </c>
      <c r="AS418" s="5">
        <f t="shared" ca="1" si="607"/>
        <v>0</v>
      </c>
      <c r="AT418" s="5">
        <f t="shared" ca="1" si="607"/>
        <v>0</v>
      </c>
      <c r="AU418" s="5">
        <f t="shared" ca="1" si="607"/>
        <v>0</v>
      </c>
      <c r="AV418" s="5">
        <f t="shared" ca="1" si="607"/>
        <v>0</v>
      </c>
      <c r="AW418" s="5">
        <f t="shared" ca="1" si="607"/>
        <v>0</v>
      </c>
      <c r="AX418" s="5">
        <f t="shared" ca="1" si="607"/>
        <v>1032928.1435487652</v>
      </c>
      <c r="AY418" s="5">
        <f t="shared" ca="1" si="607"/>
        <v>4272248.0841567535</v>
      </c>
      <c r="AZ418" s="5">
        <f t="shared" ca="1" si="607"/>
        <v>4593490.4261911931</v>
      </c>
      <c r="BA418" s="5">
        <f t="shared" ca="1" si="607"/>
        <v>5002999.6482256204</v>
      </c>
      <c r="BB418" s="5">
        <f t="shared" ca="1" si="607"/>
        <v>5314611.703054361</v>
      </c>
      <c r="BC418" s="5">
        <f t="shared" ca="1" si="607"/>
        <v>5866915.8542548902</v>
      </c>
      <c r="BD418" s="5">
        <f t="shared" ref="BD418:CF418" ca="1" si="608">IF(BD$4="",0,BD414+BD416)</f>
        <v>6279653.4973174706</v>
      </c>
      <c r="BE418" s="5">
        <f t="shared" ca="1" si="608"/>
        <v>6381016.4038556404</v>
      </c>
      <c r="BF418" s="5">
        <f t="shared" ca="1" si="608"/>
        <v>6393434.051476717</v>
      </c>
      <c r="BG418" s="5">
        <f t="shared" ca="1" si="608"/>
        <v>6406238.1237892061</v>
      </c>
      <c r="BH418" s="5">
        <f t="shared" ca="1" si="608"/>
        <v>6283280.5608937293</v>
      </c>
      <c r="BI418" s="5">
        <f t="shared" ca="1" si="608"/>
        <v>6442917.9917111248</v>
      </c>
      <c r="BJ418" s="5">
        <f t="shared" ca="1" si="608"/>
        <v>6595666.2711972892</v>
      </c>
      <c r="BK418" s="5">
        <f t="shared" ca="1" si="608"/>
        <v>6607615.4119089395</v>
      </c>
      <c r="BL418" s="5">
        <f t="shared" ca="1" si="608"/>
        <v>6620549.9355837405</v>
      </c>
      <c r="BM418" s="5">
        <f t="shared" ca="1" si="608"/>
        <v>6633484.4592585415</v>
      </c>
      <c r="BN418" s="5">
        <f t="shared" ca="1" si="608"/>
        <v>6537823.7681993544</v>
      </c>
      <c r="BO418" s="5">
        <f t="shared" ca="1" si="608"/>
        <v>6702884.2583979368</v>
      </c>
      <c r="BP418" s="5">
        <f t="shared" ca="1" si="608"/>
        <v>6768115.4486920238</v>
      </c>
      <c r="BQ418" s="5">
        <f t="shared" ca="1" si="608"/>
        <v>6780090.0469495058</v>
      </c>
      <c r="BR418" s="5">
        <f t="shared" ca="1" si="608"/>
        <v>6793151.2327968478</v>
      </c>
      <c r="BS418" s="5">
        <f t="shared" ca="1" si="608"/>
        <v>6806212.4186441898</v>
      </c>
      <c r="BT418" s="5">
        <f t="shared" ca="1" si="608"/>
        <v>6671815.6667863429</v>
      </c>
      <c r="BU418" s="5">
        <f t="shared" ca="1" si="608"/>
        <v>6842463.2330774665</v>
      </c>
      <c r="BV418" s="5">
        <f t="shared" ca="1" si="608"/>
        <v>6896651.9429973066</v>
      </c>
      <c r="BW418" s="5">
        <f t="shared" ca="1" si="608"/>
        <v>6908642.6926334202</v>
      </c>
      <c r="BX418" s="5">
        <f t="shared" ca="1" si="608"/>
        <v>6921826.4199189544</v>
      </c>
      <c r="BY418" s="5">
        <f t="shared" ca="1" si="608"/>
        <v>6935010.1472045481</v>
      </c>
      <c r="BZ418" s="5">
        <f t="shared" ca="1" si="608"/>
        <v>6828842.548109293</v>
      </c>
      <c r="CA418" s="5">
        <f t="shared" ca="1" si="608"/>
        <v>7005245.7380113602</v>
      </c>
      <c r="CB418" s="5">
        <f t="shared" ca="1" si="608"/>
        <v>7168391.4301621616</v>
      </c>
      <c r="CC418" s="5">
        <f t="shared" ca="1" si="608"/>
        <v>7086746.1247235835</v>
      </c>
      <c r="CD418" s="5">
        <f t="shared" ca="1" si="608"/>
        <v>7100047.925460875</v>
      </c>
      <c r="CE418" s="5">
        <f t="shared" ca="1" si="608"/>
        <v>365051755.49798459</v>
      </c>
      <c r="CF418" s="5">
        <f t="shared" ca="1" si="608"/>
        <v>0</v>
      </c>
    </row>
    <row r="419" spans="2:84" x14ac:dyDescent="0.3">
      <c r="X419" s="109"/>
    </row>
    <row r="420" spans="2:84" x14ac:dyDescent="0.3">
      <c r="B420" s="13">
        <f>ROW()</f>
        <v>420</v>
      </c>
      <c r="H420" s="1" t="s">
        <v>402</v>
      </c>
      <c r="M420" s="53" t="s">
        <v>16</v>
      </c>
      <c r="U420" s="31">
        <f ca="1">IFERROR(XIRR(INDIRECT(ADDRESS($B418,SUMIFS($W$2:$ZZ$2,$W420:$ZZ420,1),4,1)&amp;":"&amp;ADDRESS($B418,SUMIFS($2:$2,$1:$1,$P$8),4,1)),INDIRECT(ADDRESS(7,SUMIFS($W$2:$ZZ$2,$W420:$ZZ420,1),4,1)&amp;":"&amp;ADDRESS(7,SUMIFS($2:$2,$1:$1,$P$8),4,1))),0)</f>
        <v>0.88257600069046016</v>
      </c>
      <c r="X420" s="5">
        <f ca="1">IF(AND(X418&lt;&gt;0,SUM($W420:W420)&lt;&gt;1),1,0)</f>
        <v>1</v>
      </c>
      <c r="Y420" s="5">
        <f ca="1">IF(AND(Y418&lt;&gt;0,SUM($W420:X420)&lt;&gt;1),1,0)</f>
        <v>0</v>
      </c>
      <c r="Z420" s="5">
        <f ca="1">IF(AND(Z418&lt;&gt;0,SUM($W420:Y420)&lt;&gt;1),1,0)</f>
        <v>0</v>
      </c>
      <c r="AA420" s="5">
        <f ca="1">IF(AND(AA418&lt;&gt;0,SUM($W420:Z420)&lt;&gt;1),1,0)</f>
        <v>0</v>
      </c>
      <c r="AB420" s="5">
        <f ca="1">IF(AND(AB418&lt;&gt;0,SUM($W420:AA420)&lt;&gt;1),1,0)</f>
        <v>0</v>
      </c>
      <c r="AC420" s="5">
        <f ca="1">IF(AND(AC418&lt;&gt;0,SUM($W420:AB420)&lt;&gt;1),1,0)</f>
        <v>0</v>
      </c>
      <c r="AD420" s="5">
        <f ca="1">IF(AND(AD418&lt;&gt;0,SUM($W420:AC420)&lt;&gt;1),1,0)</f>
        <v>0</v>
      </c>
      <c r="AE420" s="5">
        <f ca="1">IF(AND(AE418&lt;&gt;0,SUM($W420:AD420)&lt;&gt;1),1,0)</f>
        <v>0</v>
      </c>
      <c r="AF420" s="5">
        <f ca="1">IF(AND(AF418&lt;&gt;0,SUM($W420:AE420)&lt;&gt;1),1,0)</f>
        <v>0</v>
      </c>
      <c r="AG420" s="5">
        <f ca="1">IF(AND(AG418&lt;&gt;0,SUM($W420:AF420)&lt;&gt;1),1,0)</f>
        <v>0</v>
      </c>
      <c r="AH420" s="5">
        <f ca="1">IF(AND(AH418&lt;&gt;0,SUM($W420:AG420)&lt;&gt;1),1,0)</f>
        <v>0</v>
      </c>
      <c r="AI420" s="5">
        <f ca="1">IF(AND(AI418&lt;&gt;0,SUM($W420:AH420)&lt;&gt;1),1,0)</f>
        <v>0</v>
      </c>
      <c r="AJ420" s="5">
        <f ca="1">IF(AND(AJ418&lt;&gt;0,SUM($W420:AI420)&lt;&gt;1),1,0)</f>
        <v>0</v>
      </c>
      <c r="AK420" s="5">
        <f ca="1">IF(AND(AK418&lt;&gt;0,SUM($W420:AJ420)&lt;&gt;1),1,0)</f>
        <v>0</v>
      </c>
      <c r="AL420" s="5">
        <f ca="1">IF(AND(AL418&lt;&gt;0,SUM($W420:AK420)&lt;&gt;1),1,0)</f>
        <v>0</v>
      </c>
      <c r="AM420" s="5">
        <f ca="1">IF(AND(AM418&lt;&gt;0,SUM($W420:AL420)&lt;&gt;1),1,0)</f>
        <v>0</v>
      </c>
      <c r="AN420" s="5">
        <f ca="1">IF(AND(AN418&lt;&gt;0,SUM($W420:AM420)&lt;&gt;1),1,0)</f>
        <v>0</v>
      </c>
      <c r="AO420" s="5">
        <f ca="1">IF(AND(AO418&lt;&gt;0,SUM($W420:AN420)&lt;&gt;1),1,0)</f>
        <v>0</v>
      </c>
      <c r="AP420" s="5">
        <f ca="1">IF(AND(AP418&lt;&gt;0,SUM($W420:AO420)&lt;&gt;1),1,0)</f>
        <v>0</v>
      </c>
      <c r="AQ420" s="5">
        <f ca="1">IF(AND(AQ418&lt;&gt;0,SUM($W420:AP420)&lt;&gt;1),1,0)</f>
        <v>0</v>
      </c>
      <c r="AR420" s="5">
        <f ca="1">IF(AND(AR418&lt;&gt;0,SUM($W420:AQ420)&lt;&gt;1),1,0)</f>
        <v>0</v>
      </c>
      <c r="AS420" s="5">
        <f ca="1">IF(AND(AS418&lt;&gt;0,SUM($W420:AR420)&lt;&gt;1),1,0)</f>
        <v>0</v>
      </c>
      <c r="AT420" s="5">
        <f ca="1">IF(AND(AT418&lt;&gt;0,SUM($W420:AS420)&lt;&gt;1),1,0)</f>
        <v>0</v>
      </c>
      <c r="AU420" s="5">
        <f ca="1">IF(AND(AU418&lt;&gt;0,SUM($W420:AT420)&lt;&gt;1),1,0)</f>
        <v>0</v>
      </c>
      <c r="AV420" s="5">
        <f ca="1">IF(AND(AV418&lt;&gt;0,SUM($W420:AU420)&lt;&gt;1),1,0)</f>
        <v>0</v>
      </c>
      <c r="AW420" s="5">
        <f ca="1">IF(AND(AW418&lt;&gt;0,SUM($W420:AV420)&lt;&gt;1),1,0)</f>
        <v>0</v>
      </c>
      <c r="AX420" s="5">
        <f ca="1">IF(AND(AX418&lt;&gt;0,SUM($W420:AW420)&lt;&gt;1),1,0)</f>
        <v>0</v>
      </c>
      <c r="AY420" s="5">
        <f ca="1">IF(AND(AY418&lt;&gt;0,SUM($W420:AX420)&lt;&gt;1),1,0)</f>
        <v>0</v>
      </c>
      <c r="AZ420" s="5">
        <f ca="1">IF(AND(AZ418&lt;&gt;0,SUM($W420:AY420)&lt;&gt;1),1,0)</f>
        <v>0</v>
      </c>
      <c r="BA420" s="5">
        <f ca="1">IF(AND(BA418&lt;&gt;0,SUM($W420:AZ420)&lt;&gt;1),1,0)</f>
        <v>0</v>
      </c>
      <c r="BB420" s="5">
        <f ca="1">IF(AND(BB418&lt;&gt;0,SUM($W420:BA420)&lt;&gt;1),1,0)</f>
        <v>0</v>
      </c>
      <c r="BC420" s="5">
        <f ca="1">IF(AND(BC418&lt;&gt;0,SUM($W420:BB420)&lt;&gt;1),1,0)</f>
        <v>0</v>
      </c>
      <c r="BD420" s="5">
        <f ca="1">IF(AND(BD418&lt;&gt;0,SUM($W420:BC420)&lt;&gt;1),1,0)</f>
        <v>0</v>
      </c>
      <c r="BE420" s="5">
        <f ca="1">IF(AND(BE418&lt;&gt;0,SUM($W420:BD420)&lt;&gt;1),1,0)</f>
        <v>0</v>
      </c>
      <c r="BF420" s="5">
        <f ca="1">IF(AND(BF418&lt;&gt;0,SUM($W420:BE420)&lt;&gt;1),1,0)</f>
        <v>0</v>
      </c>
      <c r="BG420" s="5">
        <f ca="1">IF(AND(BG418&lt;&gt;0,SUM($W420:BF420)&lt;&gt;1),1,0)</f>
        <v>0</v>
      </c>
      <c r="BH420" s="5">
        <f ca="1">IF(AND(BH418&lt;&gt;0,SUM($W420:BG420)&lt;&gt;1),1,0)</f>
        <v>0</v>
      </c>
      <c r="BI420" s="5">
        <f ca="1">IF(AND(BI418&lt;&gt;0,SUM($W420:BH420)&lt;&gt;1),1,0)</f>
        <v>0</v>
      </c>
      <c r="BJ420" s="5">
        <f ca="1">IF(AND(BJ418&lt;&gt;0,SUM($W420:BI420)&lt;&gt;1),1,0)</f>
        <v>0</v>
      </c>
      <c r="BK420" s="5">
        <f ca="1">IF(AND(BK418&lt;&gt;0,SUM($W420:BJ420)&lt;&gt;1),1,0)</f>
        <v>0</v>
      </c>
      <c r="BL420" s="5">
        <f ca="1">IF(AND(BL418&lt;&gt;0,SUM($W420:BK420)&lt;&gt;1),1,0)</f>
        <v>0</v>
      </c>
      <c r="BM420" s="5">
        <f ca="1">IF(AND(BM418&lt;&gt;0,SUM($W420:BL420)&lt;&gt;1),1,0)</f>
        <v>0</v>
      </c>
      <c r="BN420" s="5">
        <f ca="1">IF(AND(BN418&lt;&gt;0,SUM($W420:BM420)&lt;&gt;1),1,0)</f>
        <v>0</v>
      </c>
      <c r="BO420" s="5">
        <f ca="1">IF(AND(BO418&lt;&gt;0,SUM($W420:BN420)&lt;&gt;1),1,0)</f>
        <v>0</v>
      </c>
      <c r="BP420" s="5">
        <f ca="1">IF(AND(BP418&lt;&gt;0,SUM($W420:BO420)&lt;&gt;1),1,0)</f>
        <v>0</v>
      </c>
      <c r="BQ420" s="5">
        <f ca="1">IF(AND(BQ418&lt;&gt;0,SUM($W420:BP420)&lt;&gt;1),1,0)</f>
        <v>0</v>
      </c>
      <c r="BR420" s="5">
        <f ca="1">IF(AND(BR418&lt;&gt;0,SUM($W420:BQ420)&lt;&gt;1),1,0)</f>
        <v>0</v>
      </c>
      <c r="BS420" s="5">
        <f ca="1">IF(AND(BS418&lt;&gt;0,SUM($W420:BR420)&lt;&gt;1),1,0)</f>
        <v>0</v>
      </c>
      <c r="BT420" s="5">
        <f ca="1">IF(AND(BT418&lt;&gt;0,SUM($W420:BS420)&lt;&gt;1),1,0)</f>
        <v>0</v>
      </c>
      <c r="BU420" s="5">
        <f ca="1">IF(AND(BU418&lt;&gt;0,SUM($W420:BT420)&lt;&gt;1),1,0)</f>
        <v>0</v>
      </c>
      <c r="BV420" s="5">
        <f ca="1">IF(AND(BV418&lt;&gt;0,SUM($W420:BU420)&lt;&gt;1),1,0)</f>
        <v>0</v>
      </c>
      <c r="BW420" s="5">
        <f ca="1">IF(AND(BW418&lt;&gt;0,SUM($W420:BV420)&lt;&gt;1),1,0)</f>
        <v>0</v>
      </c>
      <c r="BX420" s="5">
        <f ca="1">IF(AND(BX418&lt;&gt;0,SUM($W420:BW420)&lt;&gt;1),1,0)</f>
        <v>0</v>
      </c>
      <c r="BY420" s="5">
        <f ca="1">IF(AND(BY418&lt;&gt;0,SUM($W420:BX420)&lt;&gt;1),1,0)</f>
        <v>0</v>
      </c>
      <c r="BZ420" s="5">
        <f ca="1">IF(AND(BZ418&lt;&gt;0,SUM($W420:BY420)&lt;&gt;1),1,0)</f>
        <v>0</v>
      </c>
      <c r="CA420" s="5">
        <f ca="1">IF(AND(CA418&lt;&gt;0,SUM($W420:BZ420)&lt;&gt;1),1,0)</f>
        <v>0</v>
      </c>
      <c r="CB420" s="5">
        <f ca="1">IF(AND(CB418&lt;&gt;0,SUM($W420:CA420)&lt;&gt;1),1,0)</f>
        <v>0</v>
      </c>
      <c r="CC420" s="5">
        <f ca="1">IF(AND(CC418&lt;&gt;0,SUM($W420:CB420)&lt;&gt;1),1,0)</f>
        <v>0</v>
      </c>
      <c r="CD420" s="5">
        <f ca="1">IF(AND(CD418&lt;&gt;0,SUM($W420:CC420)&lt;&gt;1),1,0)</f>
        <v>0</v>
      </c>
      <c r="CE420" s="5">
        <f ca="1">IF(AND(CE418&lt;&gt;0,SUM($W420:CD420)&lt;&gt;1),1,0)</f>
        <v>0</v>
      </c>
      <c r="CF420" s="5">
        <f ca="1">IF(AND(CF418&lt;&gt;0,SUM($W420:CE420)&lt;&gt;1),1,0)</f>
        <v>0</v>
      </c>
    </row>
    <row r="422" spans="2:84" x14ac:dyDescent="0.3">
      <c r="J422" s="125" t="s">
        <v>464</v>
      </c>
    </row>
  </sheetData>
  <conditionalFormatting sqref="X4:Z4">
    <cfRule type="containsBlanks" dxfId="2399" priority="5313">
      <formula>LEN(TRIM(X4))=0</formula>
    </cfRule>
  </conditionalFormatting>
  <conditionalFormatting sqref="X1:Z1 A55 A57 A59 A67 A107 A97:A98 A161:A162">
    <cfRule type="containsBlanks" dxfId="2398" priority="5312">
      <formula>LEN(TRIM(A1))=0</formula>
    </cfRule>
  </conditionalFormatting>
  <conditionalFormatting sqref="H6:J9 U13 X13:AI13 H53:J53 H42:J43 U42:U43 X42:CF43 H55:J55 U55 AI55:CF55 H57:J57 U57 AI57:CF57 AI59:CF59 U59 H59:J59 H67:J67 U67 AI67:CF67 U109 X109:CF109 X97:CF101 U97:U101 H97:J109 H141:J144 U138:U139 X138:CF139 H138:J139 H167:J167 H169:J169 H161:J162 U161:U162 AI161:CF162 X192:CF192 U192 H120:J123 H192:J196 X120:CF123 X196:CF196 U120:U123 U196 H229:J229 U231 X231:CF231 H231:J232 H272:J275 U272:U275 X272:CF275 H347:J349 X341:CF341 U341 H340:J345 H361:J361 U361 X361:CF361 X363:CF365 H367:J367 U373 U367 H369:J369 X367:CF367 X373:CF373 H363:J365 U369 X369:CF369 H371:J371 U371 X371:CF371 H373:J373 U363:U365 H375:J375 U375 X375:CF375 X377:CF379 H381:J381 U387 U381 H383:J383 X381:CF381 X387:CF387 H377:J379 U383 X383:CF383 H385:J385 U385 X385:CF385 H387:J387 U377:U379 H13:J13 H277:J277 U277 X277:CF277 X279:CF284 H279:J284 U279:U284 H286:J286 U286 X286:CF286 H288:J288 U288 X288:CF288 H326:J331 H10:I10">
    <cfRule type="expression" dxfId="2397" priority="5309">
      <formula>AND($H6&lt;&gt;"",$I6&lt;&gt;"",$J6&lt;&gt;"")</formula>
    </cfRule>
    <cfRule type="expression" dxfId="2396" priority="5310">
      <formula>AND($H6&lt;&gt;"",$I6&lt;&gt;"",$J6="")</formula>
    </cfRule>
    <cfRule type="expression" dxfId="2395" priority="5311">
      <formula>AND($H6&lt;&gt;"",$I6="",$J6="")</formula>
    </cfRule>
  </conditionalFormatting>
  <conditionalFormatting sqref="X6:Z6 U6">
    <cfRule type="expression" dxfId="2394" priority="5306">
      <formula>AND($H6&lt;&gt;"",$I6&lt;&gt;"",$J6&lt;&gt;"")</formula>
    </cfRule>
    <cfRule type="expression" dxfId="2393" priority="5307">
      <formula>AND($H6&lt;&gt;"",$I6&lt;&gt;"",$J6="")</formula>
    </cfRule>
    <cfRule type="expression" dxfId="2392" priority="5308">
      <formula>AND($H6&lt;&gt;"",$I6="",$J6="")</formula>
    </cfRule>
  </conditionalFormatting>
  <conditionalFormatting sqref="H6:H10 H53 H42:H43 H55 H57 H59 H67 H97:H109 H141:H144 H138:H139 H167 H169 H161:H162 H120:H123 H192:H196 H229 H231:H232 H272:H275 H347:H349 H340:H345 H361 H367 H369 H371 H373 H363:H365 H375 H381 H383 H385 H387 H377:H379 H13 H277 H279:H284 H286 H288 H326:H331">
    <cfRule type="expression" dxfId="2391" priority="5305">
      <formula>AND($H6&lt;&gt;"",$I6&lt;&gt;"")</formula>
    </cfRule>
  </conditionalFormatting>
  <conditionalFormatting sqref="I6:I10 I53 I42:I43 I55 I57 I59 I67 I97:I109 I141:I144 I138:I139 I167 I169 I161:I162 I120:I123 I192:I196 I229 I231:I232 I272:I275 I347:I349 I340:I345 I361 I367 I369 I371 I373 I363:I365 I375 I381 I383 I385 I387 I377:I379 I13 I277 I279:I284 I286 I288 I326:I331">
    <cfRule type="expression" dxfId="2390" priority="5304">
      <formula>AND($I6&lt;&gt;"",$J6&lt;&gt;"")</formula>
    </cfRule>
  </conditionalFormatting>
  <conditionalFormatting sqref="H39:J41">
    <cfRule type="expression" dxfId="2389" priority="5301">
      <formula>AND($H39&lt;&gt;"",$I39&lt;&gt;"",$J39&lt;&gt;"")</formula>
    </cfRule>
    <cfRule type="expression" dxfId="2388" priority="5302">
      <formula>AND($H39&lt;&gt;"",$I39&lt;&gt;"",$J39="")</formula>
    </cfRule>
    <cfRule type="expression" dxfId="2387" priority="5303">
      <formula>AND($H39&lt;&gt;"",$I39="",$J39="")</formula>
    </cfRule>
  </conditionalFormatting>
  <conditionalFormatting sqref="X7:Z10 U7:U10 X41:Z41 X40:AG40 U39:U41 X39:Z39">
    <cfRule type="expression" dxfId="2386" priority="5298">
      <formula>AND($H7&lt;&gt;"",$I7&lt;&gt;"",$J7&lt;&gt;"")</formula>
    </cfRule>
    <cfRule type="expression" dxfId="2385" priority="5299">
      <formula>AND($H7&lt;&gt;"",$I7&lt;&gt;"",$J7="")</formula>
    </cfRule>
    <cfRule type="expression" dxfId="2384" priority="5300">
      <formula>AND($H7&lt;&gt;"",$I7="",$J7="")</formula>
    </cfRule>
  </conditionalFormatting>
  <conditionalFormatting sqref="H39:H41">
    <cfRule type="expression" dxfId="2383" priority="5297">
      <formula>AND($H39&lt;&gt;"",$I39&lt;&gt;"")</formula>
    </cfRule>
  </conditionalFormatting>
  <conditionalFormatting sqref="I39:I41">
    <cfRule type="expression" dxfId="2382" priority="5296">
      <formula>AND($I39&lt;&gt;"",$J39&lt;&gt;"")</formula>
    </cfRule>
  </conditionalFormatting>
  <conditionalFormatting sqref="A6:A10 A196 A39:A41 A192">
    <cfRule type="containsBlanks" dxfId="2381" priority="5295">
      <formula>LEN(TRIM(A6))=0</formula>
    </cfRule>
  </conditionalFormatting>
  <conditionalFormatting sqref="AA4:AB4">
    <cfRule type="containsBlanks" dxfId="2380" priority="5294">
      <formula>LEN(TRIM(AA4))=0</formula>
    </cfRule>
  </conditionalFormatting>
  <conditionalFormatting sqref="AA1:AB1">
    <cfRule type="containsBlanks" dxfId="2379" priority="5293">
      <formula>LEN(TRIM(AA1))=0</formula>
    </cfRule>
  </conditionalFormatting>
  <conditionalFormatting sqref="AA6:AB6">
    <cfRule type="expression" dxfId="2378" priority="5290">
      <formula>AND($H6&lt;&gt;"",$I6&lt;&gt;"",$J6&lt;&gt;"")</formula>
    </cfRule>
    <cfRule type="expression" dxfId="2377" priority="5291">
      <formula>AND($H6&lt;&gt;"",$I6&lt;&gt;"",$J6="")</formula>
    </cfRule>
    <cfRule type="expression" dxfId="2376" priority="5292">
      <formula>AND($H6&lt;&gt;"",$I6="",$J6="")</formula>
    </cfRule>
  </conditionalFormatting>
  <conditionalFormatting sqref="AA7:AB10 AA41:AB41 AA39:AB39">
    <cfRule type="expression" dxfId="2375" priority="5287">
      <formula>AND($H7&lt;&gt;"",$I7&lt;&gt;"",$J7&lt;&gt;"")</formula>
    </cfRule>
    <cfRule type="expression" dxfId="2374" priority="5288">
      <formula>AND($H7&lt;&gt;"",$I7&lt;&gt;"",$J7="")</formula>
    </cfRule>
    <cfRule type="expression" dxfId="2373" priority="5289">
      <formula>AND($H7&lt;&gt;"",$I7="",$J7="")</formula>
    </cfRule>
  </conditionalFormatting>
  <conditionalFormatting sqref="AC4:AD4">
    <cfRule type="containsBlanks" dxfId="2372" priority="5286">
      <formula>LEN(TRIM(AC4))=0</formula>
    </cfRule>
  </conditionalFormatting>
  <conditionalFormatting sqref="AC1:AD1">
    <cfRule type="containsBlanks" dxfId="2371" priority="5285">
      <formula>LEN(TRIM(AC1))=0</formula>
    </cfRule>
  </conditionalFormatting>
  <conditionalFormatting sqref="AC6:AD6">
    <cfRule type="expression" dxfId="2370" priority="5282">
      <formula>AND($H6&lt;&gt;"",$I6&lt;&gt;"",$J6&lt;&gt;"")</formula>
    </cfRule>
    <cfRule type="expression" dxfId="2369" priority="5283">
      <formula>AND($H6&lt;&gt;"",$I6&lt;&gt;"",$J6="")</formula>
    </cfRule>
    <cfRule type="expression" dxfId="2368" priority="5284">
      <formula>AND($H6&lt;&gt;"",$I6="",$J6="")</formula>
    </cfRule>
  </conditionalFormatting>
  <conditionalFormatting sqref="AC7:AD10 AC41:AD41 AC39:AD39">
    <cfRule type="expression" dxfId="2367" priority="5279">
      <formula>AND($H7&lt;&gt;"",$I7&lt;&gt;"",$J7&lt;&gt;"")</formula>
    </cfRule>
    <cfRule type="expression" dxfId="2366" priority="5280">
      <formula>AND($H7&lt;&gt;"",$I7&lt;&gt;"",$J7="")</formula>
    </cfRule>
    <cfRule type="expression" dxfId="2365" priority="5281">
      <formula>AND($H7&lt;&gt;"",$I7="",$J7="")</formula>
    </cfRule>
  </conditionalFormatting>
  <conditionalFormatting sqref="AE4:AH4">
    <cfRule type="containsBlanks" dxfId="2364" priority="5278">
      <formula>LEN(TRIM(AE4))=0</formula>
    </cfRule>
  </conditionalFormatting>
  <conditionalFormatting sqref="AE1:AH1">
    <cfRule type="containsBlanks" dxfId="2363" priority="5277">
      <formula>LEN(TRIM(AE1))=0</formula>
    </cfRule>
  </conditionalFormatting>
  <conditionalFormatting sqref="AE6:AH6">
    <cfRule type="expression" dxfId="2362" priority="5274">
      <formula>AND($H6&lt;&gt;"",$I6&lt;&gt;"",$J6&lt;&gt;"")</formula>
    </cfRule>
    <cfRule type="expression" dxfId="2361" priority="5275">
      <formula>AND($H6&lt;&gt;"",$I6&lt;&gt;"",$J6="")</formula>
    </cfRule>
    <cfRule type="expression" dxfId="2360" priority="5276">
      <formula>AND($H6&lt;&gt;"",$I6="",$J6="")</formula>
    </cfRule>
  </conditionalFormatting>
  <conditionalFormatting sqref="AE7:AH10 AE41:AH41 AH40 AE39:AH39">
    <cfRule type="expression" dxfId="2359" priority="5271">
      <formula>AND($H7&lt;&gt;"",$I7&lt;&gt;"",$J7&lt;&gt;"")</formula>
    </cfRule>
    <cfRule type="expression" dxfId="2358" priority="5272">
      <formula>AND($H7&lt;&gt;"",$I7&lt;&gt;"",$J7="")</formula>
    </cfRule>
    <cfRule type="expression" dxfId="2357" priority="5273">
      <formula>AND($H7&lt;&gt;"",$I7="",$J7="")</formula>
    </cfRule>
  </conditionalFormatting>
  <conditionalFormatting sqref="AI4">
    <cfRule type="containsBlanks" dxfId="2356" priority="5270">
      <formula>LEN(TRIM(AI4))=0</formula>
    </cfRule>
  </conditionalFormatting>
  <conditionalFormatting sqref="AI1">
    <cfRule type="containsBlanks" dxfId="2355" priority="5269">
      <formula>LEN(TRIM(AI1))=0</formula>
    </cfRule>
  </conditionalFormatting>
  <conditionalFormatting sqref="AI6">
    <cfRule type="expression" dxfId="2354" priority="5266">
      <formula>AND($H6&lt;&gt;"",$I6&lt;&gt;"",$J6&lt;&gt;"")</formula>
    </cfRule>
    <cfRule type="expression" dxfId="2353" priority="5267">
      <formula>AND($H6&lt;&gt;"",$I6&lt;&gt;"",$J6="")</formula>
    </cfRule>
    <cfRule type="expression" dxfId="2352" priority="5268">
      <formula>AND($H6&lt;&gt;"",$I6="",$J6="")</formula>
    </cfRule>
  </conditionalFormatting>
  <conditionalFormatting sqref="AI7:AI10 AI39:AI41">
    <cfRule type="expression" dxfId="2351" priority="5263">
      <formula>AND($H7&lt;&gt;"",$I7&lt;&gt;"",$J7&lt;&gt;"")</formula>
    </cfRule>
    <cfRule type="expression" dxfId="2350" priority="5264">
      <formula>AND($H7&lt;&gt;"",$I7&lt;&gt;"",$J7="")</formula>
    </cfRule>
    <cfRule type="expression" dxfId="2349" priority="5265">
      <formula>AND($H7&lt;&gt;"",$I7="",$J7="")</formula>
    </cfRule>
  </conditionalFormatting>
  <conditionalFormatting sqref="A193">
    <cfRule type="containsBlanks" dxfId="2348" priority="5236">
      <formula>LEN(TRIM(A193))=0</formula>
    </cfRule>
  </conditionalFormatting>
  <conditionalFormatting sqref="A194">
    <cfRule type="containsBlanks" dxfId="2347" priority="5235">
      <formula>LEN(TRIM(A194))=0</formula>
    </cfRule>
  </conditionalFormatting>
  <conditionalFormatting sqref="A42:A43">
    <cfRule type="containsBlanks" dxfId="2346" priority="5226">
      <formula>LEN(TRIM(A42))=0</formula>
    </cfRule>
  </conditionalFormatting>
  <conditionalFormatting sqref="H54:J54">
    <cfRule type="expression" dxfId="2345" priority="5211">
      <formula>AND($H54&lt;&gt;"",$I54&lt;&gt;"",$J54&lt;&gt;"")</formula>
    </cfRule>
    <cfRule type="expression" dxfId="2344" priority="5212">
      <formula>AND($H54&lt;&gt;"",$I54&lt;&gt;"",$J54="")</formula>
    </cfRule>
    <cfRule type="expression" dxfId="2343" priority="5213">
      <formula>AND($H54&lt;&gt;"",$I54="",$J54="")</formula>
    </cfRule>
  </conditionalFormatting>
  <conditionalFormatting sqref="U54 X54:Z54">
    <cfRule type="expression" dxfId="2342" priority="5208">
      <formula>AND($H54&lt;&gt;"",$I54&lt;&gt;"",$J54&lt;&gt;"")</formula>
    </cfRule>
    <cfRule type="expression" dxfId="2341" priority="5209">
      <formula>AND($H54&lt;&gt;"",$I54&lt;&gt;"",$J54="")</formula>
    </cfRule>
    <cfRule type="expression" dxfId="2340" priority="5210">
      <formula>AND($H54&lt;&gt;"",$I54="",$J54="")</formula>
    </cfRule>
  </conditionalFormatting>
  <conditionalFormatting sqref="H54">
    <cfRule type="expression" dxfId="2339" priority="5207">
      <formula>AND($H54&lt;&gt;"",$I54&lt;&gt;"")</formula>
    </cfRule>
  </conditionalFormatting>
  <conditionalFormatting sqref="I54">
    <cfRule type="expression" dxfId="2338" priority="5206">
      <formula>AND($I54&lt;&gt;"",$J54&lt;&gt;"")</formula>
    </cfRule>
  </conditionalFormatting>
  <conditionalFormatting sqref="A54">
    <cfRule type="containsBlanks" dxfId="2337" priority="5205">
      <formula>LEN(TRIM(A54))=0</formula>
    </cfRule>
  </conditionalFormatting>
  <conditionalFormatting sqref="AA54:AB54">
    <cfRule type="expression" dxfId="2336" priority="5202">
      <formula>AND($H54&lt;&gt;"",$I54&lt;&gt;"",$J54&lt;&gt;"")</formula>
    </cfRule>
    <cfRule type="expression" dxfId="2335" priority="5203">
      <formula>AND($H54&lt;&gt;"",$I54&lt;&gt;"",$J54="")</formula>
    </cfRule>
    <cfRule type="expression" dxfId="2334" priority="5204">
      <formula>AND($H54&lt;&gt;"",$I54="",$J54="")</formula>
    </cfRule>
  </conditionalFormatting>
  <conditionalFormatting sqref="AC54:AD54">
    <cfRule type="expression" dxfId="2333" priority="5199">
      <formula>AND($H54&lt;&gt;"",$I54&lt;&gt;"",$J54&lt;&gt;"")</formula>
    </cfRule>
    <cfRule type="expression" dxfId="2332" priority="5200">
      <formula>AND($H54&lt;&gt;"",$I54&lt;&gt;"",$J54="")</formula>
    </cfRule>
    <cfRule type="expression" dxfId="2331" priority="5201">
      <formula>AND($H54&lt;&gt;"",$I54="",$J54="")</formula>
    </cfRule>
  </conditionalFormatting>
  <conditionalFormatting sqref="AE54:AH54">
    <cfRule type="expression" dxfId="2330" priority="5196">
      <formula>AND($H54&lt;&gt;"",$I54&lt;&gt;"",$J54&lt;&gt;"")</formula>
    </cfRule>
    <cfRule type="expression" dxfId="2329" priority="5197">
      <formula>AND($H54&lt;&gt;"",$I54&lt;&gt;"",$J54="")</formula>
    </cfRule>
    <cfRule type="expression" dxfId="2328" priority="5198">
      <formula>AND($H54&lt;&gt;"",$I54="",$J54="")</formula>
    </cfRule>
  </conditionalFormatting>
  <conditionalFormatting sqref="AI54">
    <cfRule type="expression" dxfId="2327" priority="5193">
      <formula>AND($H54&lt;&gt;"",$I54&lt;&gt;"",$J54&lt;&gt;"")</formula>
    </cfRule>
    <cfRule type="expression" dxfId="2326" priority="5194">
      <formula>AND($H54&lt;&gt;"",$I54&lt;&gt;"",$J54="")</formula>
    </cfRule>
    <cfRule type="expression" dxfId="2325" priority="5195">
      <formula>AND($H54&lt;&gt;"",$I54="",$J54="")</formula>
    </cfRule>
  </conditionalFormatting>
  <conditionalFormatting sqref="A68">
    <cfRule type="containsBlanks" dxfId="2324" priority="5184">
      <formula>LEN(TRIM(A68))=0</formula>
    </cfRule>
  </conditionalFormatting>
  <conditionalFormatting sqref="AA68:AB68">
    <cfRule type="expression" dxfId="2323" priority="5181">
      <formula>AND($H68&lt;&gt;"",$I68&lt;&gt;"",$J68&lt;&gt;"")</formula>
    </cfRule>
    <cfRule type="expression" dxfId="2322" priority="5182">
      <formula>AND($H68&lt;&gt;"",$I68&lt;&gt;"",$J68="")</formula>
    </cfRule>
    <cfRule type="expression" dxfId="2321" priority="5183">
      <formula>AND($H68&lt;&gt;"",$I68="",$J68="")</formula>
    </cfRule>
  </conditionalFormatting>
  <conditionalFormatting sqref="AC68:AD68">
    <cfRule type="expression" dxfId="2320" priority="5178">
      <formula>AND($H68&lt;&gt;"",$I68&lt;&gt;"",$J68&lt;&gt;"")</formula>
    </cfRule>
    <cfRule type="expression" dxfId="2319" priority="5179">
      <formula>AND($H68&lt;&gt;"",$I68&lt;&gt;"",$J68="")</formula>
    </cfRule>
    <cfRule type="expression" dxfId="2318" priority="5180">
      <formula>AND($H68&lt;&gt;"",$I68="",$J68="")</formula>
    </cfRule>
  </conditionalFormatting>
  <conditionalFormatting sqref="AI68">
    <cfRule type="expression" dxfId="2317" priority="5172">
      <formula>AND($H68&lt;&gt;"",$I68&lt;&gt;"",$J68&lt;&gt;"")</formula>
    </cfRule>
    <cfRule type="expression" dxfId="2316" priority="5173">
      <formula>AND($H68&lt;&gt;"",$I68&lt;&gt;"",$J68="")</formula>
    </cfRule>
    <cfRule type="expression" dxfId="2315" priority="5174">
      <formula>AND($H68&lt;&gt;"",$I68="",$J68="")</formula>
    </cfRule>
  </conditionalFormatting>
  <conditionalFormatting sqref="H68:J68">
    <cfRule type="expression" dxfId="2314" priority="5190">
      <formula>AND($H68&lt;&gt;"",$I68&lt;&gt;"",$J68&lt;&gt;"")</formula>
    </cfRule>
    <cfRule type="expression" dxfId="2313" priority="5191">
      <formula>AND($H68&lt;&gt;"",$I68&lt;&gt;"",$J68="")</formula>
    </cfRule>
    <cfRule type="expression" dxfId="2312" priority="5192">
      <formula>AND($H68&lt;&gt;"",$I68="",$J68="")</formula>
    </cfRule>
  </conditionalFormatting>
  <conditionalFormatting sqref="U68 X68:Z68">
    <cfRule type="expression" dxfId="2311" priority="5187">
      <formula>AND($H68&lt;&gt;"",$I68&lt;&gt;"",$J68&lt;&gt;"")</formula>
    </cfRule>
    <cfRule type="expression" dxfId="2310" priority="5188">
      <formula>AND($H68&lt;&gt;"",$I68&lt;&gt;"",$J68="")</formula>
    </cfRule>
    <cfRule type="expression" dxfId="2309" priority="5189">
      <formula>AND($H68&lt;&gt;"",$I68="",$J68="")</formula>
    </cfRule>
  </conditionalFormatting>
  <conditionalFormatting sqref="AE68:AH68">
    <cfRule type="expression" dxfId="2308" priority="5175">
      <formula>AND($H68&lt;&gt;"",$I68&lt;&gt;"",$J68&lt;&gt;"")</formula>
    </cfRule>
    <cfRule type="expression" dxfId="2307" priority="5176">
      <formula>AND($H68&lt;&gt;"",$I68&lt;&gt;"",$J68="")</formula>
    </cfRule>
    <cfRule type="expression" dxfId="2306" priority="5177">
      <formula>AND($H68&lt;&gt;"",$I68="",$J68="")</formula>
    </cfRule>
  </conditionalFormatting>
  <conditionalFormatting sqref="H68">
    <cfRule type="expression" dxfId="2305" priority="5186">
      <formula>AND($H68&lt;&gt;"",$I68&lt;&gt;"")</formula>
    </cfRule>
  </conditionalFormatting>
  <conditionalFormatting sqref="I68">
    <cfRule type="expression" dxfId="2304" priority="5185">
      <formula>AND($I68&lt;&gt;"",$J68&lt;&gt;"")</formula>
    </cfRule>
  </conditionalFormatting>
  <conditionalFormatting sqref="AA67:AB67">
    <cfRule type="expression" dxfId="2303" priority="5160">
      <formula>AND($H67&lt;&gt;"",$I67&lt;&gt;"",$J67&lt;&gt;"")</formula>
    </cfRule>
    <cfRule type="expression" dxfId="2302" priority="5161">
      <formula>AND($H67&lt;&gt;"",$I67&lt;&gt;"",$J67="")</formula>
    </cfRule>
    <cfRule type="expression" dxfId="2301" priority="5162">
      <formula>AND($H67&lt;&gt;"",$I67="",$J67="")</formula>
    </cfRule>
  </conditionalFormatting>
  <conditionalFormatting sqref="AE67:AH67">
    <cfRule type="expression" dxfId="2300" priority="5154">
      <formula>AND($H67&lt;&gt;"",$I67&lt;&gt;"",$J67&lt;&gt;"")</formula>
    </cfRule>
    <cfRule type="expression" dxfId="2299" priority="5155">
      <formula>AND($H67&lt;&gt;"",$I67&lt;&gt;"",$J67="")</formula>
    </cfRule>
    <cfRule type="expression" dxfId="2298" priority="5156">
      <formula>AND($H67&lt;&gt;"",$I67="",$J67="")</formula>
    </cfRule>
  </conditionalFormatting>
  <conditionalFormatting sqref="X67:Z67">
    <cfRule type="expression" dxfId="2297" priority="5166">
      <formula>AND($H67&lt;&gt;"",$I67&lt;&gt;"",$J67&lt;&gt;"")</formula>
    </cfRule>
    <cfRule type="expression" dxfId="2296" priority="5167">
      <formula>AND($H67&lt;&gt;"",$I67&lt;&gt;"",$J67="")</formula>
    </cfRule>
    <cfRule type="expression" dxfId="2295" priority="5168">
      <formula>AND($H67&lt;&gt;"",$I67="",$J67="")</formula>
    </cfRule>
  </conditionalFormatting>
  <conditionalFormatting sqref="AC67:AD67">
    <cfRule type="expression" dxfId="2294" priority="5157">
      <formula>AND($H67&lt;&gt;"",$I67&lt;&gt;"",$J67&lt;&gt;"")</formula>
    </cfRule>
    <cfRule type="expression" dxfId="2293" priority="5158">
      <formula>AND($H67&lt;&gt;"",$I67&lt;&gt;"",$J67="")</formula>
    </cfRule>
    <cfRule type="expression" dxfId="2292" priority="5159">
      <formula>AND($H67&lt;&gt;"",$I67="",$J67="")</formula>
    </cfRule>
  </conditionalFormatting>
  <conditionalFormatting sqref="H46:J46">
    <cfRule type="expression" dxfId="2291" priority="5040">
      <formula>AND($H46&lt;&gt;"",$I46&lt;&gt;"",$J46&lt;&gt;"")</formula>
    </cfRule>
    <cfRule type="expression" dxfId="2290" priority="5041">
      <formula>AND($H46&lt;&gt;"",$I46&lt;&gt;"",$J46="")</formula>
    </cfRule>
    <cfRule type="expression" dxfId="2289" priority="5042">
      <formula>AND($H46&lt;&gt;"",$I46="",$J46="")</formula>
    </cfRule>
  </conditionalFormatting>
  <conditionalFormatting sqref="H47:J47">
    <cfRule type="expression" dxfId="2288" priority="5034">
      <formula>AND($H47&lt;&gt;"",$I47&lt;&gt;"",$J47&lt;&gt;"")</formula>
    </cfRule>
    <cfRule type="expression" dxfId="2287" priority="5035">
      <formula>AND($H47&lt;&gt;"",$I47&lt;&gt;"",$J47="")</formula>
    </cfRule>
    <cfRule type="expression" dxfId="2286" priority="5036">
      <formula>AND($H47&lt;&gt;"",$I47="",$J47="")</formula>
    </cfRule>
  </conditionalFormatting>
  <conditionalFormatting sqref="H47">
    <cfRule type="expression" dxfId="2285" priority="5033">
      <formula>AND($H47&lt;&gt;"",$I47&lt;&gt;"")</formula>
    </cfRule>
  </conditionalFormatting>
  <conditionalFormatting sqref="I47">
    <cfRule type="expression" dxfId="2284" priority="5032">
      <formula>AND($I47&lt;&gt;"",$J47&lt;&gt;"")</formula>
    </cfRule>
  </conditionalFormatting>
  <conditionalFormatting sqref="A47">
    <cfRule type="containsBlanks" dxfId="2283" priority="5031">
      <formula>LEN(TRIM(A47))=0</formula>
    </cfRule>
  </conditionalFormatting>
  <conditionalFormatting sqref="A13">
    <cfRule type="containsBlanks" dxfId="2282" priority="5064">
      <formula>LEN(TRIM(A13))=0</formula>
    </cfRule>
  </conditionalFormatting>
  <conditionalFormatting sqref="H45:J45 H50:J50">
    <cfRule type="expression" dxfId="2281" priority="5047">
      <formula>AND($H45&lt;&gt;"",$I45&lt;&gt;"",$J45&lt;&gt;"")</formula>
    </cfRule>
    <cfRule type="expression" dxfId="2280" priority="5048">
      <formula>AND($H45&lt;&gt;"",$I45&lt;&gt;"",$J45="")</formula>
    </cfRule>
    <cfRule type="expression" dxfId="2279" priority="5049">
      <formula>AND($H45&lt;&gt;"",$I45="",$J45="")</formula>
    </cfRule>
  </conditionalFormatting>
  <conditionalFormatting sqref="H46">
    <cfRule type="expression" dxfId="2278" priority="5039">
      <formula>AND($H46&lt;&gt;"",$I46&lt;&gt;"")</formula>
    </cfRule>
  </conditionalFormatting>
  <conditionalFormatting sqref="I46">
    <cfRule type="expression" dxfId="2277" priority="5038">
      <formula>AND($I46&lt;&gt;"",$J46&lt;&gt;"")</formula>
    </cfRule>
  </conditionalFormatting>
  <conditionalFormatting sqref="A46">
    <cfRule type="containsBlanks" dxfId="2276" priority="5037">
      <formula>LEN(TRIM(A46))=0</formula>
    </cfRule>
  </conditionalFormatting>
  <conditionalFormatting sqref="H48:J48">
    <cfRule type="expression" dxfId="2275" priority="5022">
      <formula>AND($H48&lt;&gt;"",$I48&lt;&gt;"",$J48&lt;&gt;"")</formula>
    </cfRule>
    <cfRule type="expression" dxfId="2274" priority="5023">
      <formula>AND($H48&lt;&gt;"",$I48&lt;&gt;"",$J48="")</formula>
    </cfRule>
    <cfRule type="expression" dxfId="2273" priority="5024">
      <formula>AND($H48&lt;&gt;"",$I48="",$J48="")</formula>
    </cfRule>
  </conditionalFormatting>
  <conditionalFormatting sqref="X13:AI13 U13">
    <cfRule type="cellIs" dxfId="2272" priority="5050" operator="greaterThan">
      <formula>0</formula>
    </cfRule>
    <cfRule type="cellIs" dxfId="2271" priority="5051" operator="lessThan">
      <formula>0</formula>
    </cfRule>
  </conditionalFormatting>
  <conditionalFormatting sqref="H45 H50">
    <cfRule type="expression" dxfId="2270" priority="5046">
      <formula>AND($H45&lt;&gt;"",$I45&lt;&gt;"")</formula>
    </cfRule>
  </conditionalFormatting>
  <conditionalFormatting sqref="I45 I50">
    <cfRule type="expression" dxfId="2269" priority="5045">
      <formula>AND($I45&lt;&gt;"",$J45&lt;&gt;"")</formula>
    </cfRule>
  </conditionalFormatting>
  <conditionalFormatting sqref="A45">
    <cfRule type="containsBlanks" dxfId="2268" priority="5044">
      <formula>LEN(TRIM(A45))=0</formula>
    </cfRule>
  </conditionalFormatting>
  <conditionalFormatting sqref="A50">
    <cfRule type="containsBlanks" dxfId="2267" priority="5043">
      <formula>LEN(TRIM(A50))=0</formula>
    </cfRule>
  </conditionalFormatting>
  <conditionalFormatting sqref="H48">
    <cfRule type="expression" dxfId="2266" priority="5021">
      <formula>AND($H48&lt;&gt;"",$I48&lt;&gt;"")</formula>
    </cfRule>
  </conditionalFormatting>
  <conditionalFormatting sqref="I48">
    <cfRule type="expression" dxfId="2265" priority="5020">
      <formula>AND($I48&lt;&gt;"",$J48&lt;&gt;"")</formula>
    </cfRule>
  </conditionalFormatting>
  <conditionalFormatting sqref="A48">
    <cfRule type="containsBlanks" dxfId="2264" priority="5019">
      <formula>LEN(TRIM(A48))=0</formula>
    </cfRule>
  </conditionalFormatting>
  <conditionalFormatting sqref="H49:J49">
    <cfRule type="expression" dxfId="2263" priority="5016">
      <formula>AND($H49&lt;&gt;"",$I49&lt;&gt;"",$J49&lt;&gt;"")</formula>
    </cfRule>
    <cfRule type="expression" dxfId="2262" priority="5017">
      <formula>AND($H49&lt;&gt;"",$I49&lt;&gt;"",$J49="")</formula>
    </cfRule>
    <cfRule type="expression" dxfId="2261" priority="5018">
      <formula>AND($H49&lt;&gt;"",$I49="",$J49="")</formula>
    </cfRule>
  </conditionalFormatting>
  <conditionalFormatting sqref="H49">
    <cfRule type="expression" dxfId="2260" priority="5015">
      <formula>AND($H49&lt;&gt;"",$I49&lt;&gt;"")</formula>
    </cfRule>
  </conditionalFormatting>
  <conditionalFormatting sqref="I49">
    <cfRule type="expression" dxfId="2259" priority="5014">
      <formula>AND($I49&lt;&gt;"",$J49&lt;&gt;"")</formula>
    </cfRule>
  </conditionalFormatting>
  <conditionalFormatting sqref="A49">
    <cfRule type="containsBlanks" dxfId="2258" priority="5013">
      <formula>LEN(TRIM(A49))=0</formula>
    </cfRule>
  </conditionalFormatting>
  <conditionalFormatting sqref="H69:J69">
    <cfRule type="expression" dxfId="2257" priority="5010">
      <formula>AND($H69&lt;&gt;"",$I69&lt;&gt;"",$J69&lt;&gt;"")</formula>
    </cfRule>
    <cfRule type="expression" dxfId="2256" priority="5011">
      <formula>AND($H69&lt;&gt;"",$I69&lt;&gt;"",$J69="")</formula>
    </cfRule>
    <cfRule type="expression" dxfId="2255" priority="5012">
      <formula>AND($H69&lt;&gt;"",$I69="",$J69="")</formula>
    </cfRule>
  </conditionalFormatting>
  <conditionalFormatting sqref="X69:Z69 U69">
    <cfRule type="expression" dxfId="2254" priority="5007">
      <formula>AND($H69&lt;&gt;"",$I69&lt;&gt;"",$J69&lt;&gt;"")</formula>
    </cfRule>
    <cfRule type="expression" dxfId="2253" priority="5008">
      <formula>AND($H69&lt;&gt;"",$I69&lt;&gt;"",$J69="")</formula>
    </cfRule>
    <cfRule type="expression" dxfId="2252" priority="5009">
      <formula>AND($H69&lt;&gt;"",$I69="",$J69="")</formula>
    </cfRule>
  </conditionalFormatting>
  <conditionalFormatting sqref="H69">
    <cfRule type="expression" dxfId="2251" priority="5006">
      <formula>AND($H69&lt;&gt;"",$I69&lt;&gt;"")</formula>
    </cfRule>
  </conditionalFormatting>
  <conditionalFormatting sqref="I69">
    <cfRule type="expression" dxfId="2250" priority="5005">
      <formula>AND($I69&lt;&gt;"",$J69&lt;&gt;"")</formula>
    </cfRule>
  </conditionalFormatting>
  <conditionalFormatting sqref="A69">
    <cfRule type="containsBlanks" dxfId="2249" priority="5004">
      <formula>LEN(TRIM(A69))=0</formula>
    </cfRule>
  </conditionalFormatting>
  <conditionalFormatting sqref="AA69:AB69">
    <cfRule type="expression" dxfId="2248" priority="5001">
      <formula>AND($H69&lt;&gt;"",$I69&lt;&gt;"",$J69&lt;&gt;"")</formula>
    </cfRule>
    <cfRule type="expression" dxfId="2247" priority="5002">
      <formula>AND($H69&lt;&gt;"",$I69&lt;&gt;"",$J69="")</formula>
    </cfRule>
    <cfRule type="expression" dxfId="2246" priority="5003">
      <formula>AND($H69&lt;&gt;"",$I69="",$J69="")</formula>
    </cfRule>
  </conditionalFormatting>
  <conditionalFormatting sqref="AC69:AD69">
    <cfRule type="expression" dxfId="2245" priority="4998">
      <formula>AND($H69&lt;&gt;"",$I69&lt;&gt;"",$J69&lt;&gt;"")</formula>
    </cfRule>
    <cfRule type="expression" dxfId="2244" priority="4999">
      <formula>AND($H69&lt;&gt;"",$I69&lt;&gt;"",$J69="")</formula>
    </cfRule>
    <cfRule type="expression" dxfId="2243" priority="5000">
      <formula>AND($H69&lt;&gt;"",$I69="",$J69="")</formula>
    </cfRule>
  </conditionalFormatting>
  <conditionalFormatting sqref="AE69:AH69">
    <cfRule type="expression" dxfId="2242" priority="4995">
      <formula>AND($H69&lt;&gt;"",$I69&lt;&gt;"",$J69&lt;&gt;"")</formula>
    </cfRule>
    <cfRule type="expression" dxfId="2241" priority="4996">
      <formula>AND($H69&lt;&gt;"",$I69&lt;&gt;"",$J69="")</formula>
    </cfRule>
    <cfRule type="expression" dxfId="2240" priority="4997">
      <formula>AND($H69&lt;&gt;"",$I69="",$J69="")</formula>
    </cfRule>
  </conditionalFormatting>
  <conditionalFormatting sqref="AI69">
    <cfRule type="expression" dxfId="2239" priority="4992">
      <formula>AND($H69&lt;&gt;"",$I69&lt;&gt;"",$J69&lt;&gt;"")</formula>
    </cfRule>
    <cfRule type="expression" dxfId="2238" priority="4993">
      <formula>AND($H69&lt;&gt;"",$I69&lt;&gt;"",$J69="")</formula>
    </cfRule>
    <cfRule type="expression" dxfId="2237" priority="4994">
      <formula>AND($H69&lt;&gt;"",$I69="",$J69="")</formula>
    </cfRule>
  </conditionalFormatting>
  <conditionalFormatting sqref="A121">
    <cfRule type="containsBlanks" dxfId="2236" priority="4642">
      <formula>LEN(TRIM(A121))=0</formula>
    </cfRule>
  </conditionalFormatting>
  <conditionalFormatting sqref="A120">
    <cfRule type="containsBlanks" dxfId="2235" priority="4621">
      <formula>LEN(TRIM(A120))=0</formula>
    </cfRule>
  </conditionalFormatting>
  <conditionalFormatting sqref="H51:J52">
    <cfRule type="expression" dxfId="2234" priority="4536">
      <formula>AND($H51&lt;&gt;"",$I51&lt;&gt;"",$J51&lt;&gt;"")</formula>
    </cfRule>
    <cfRule type="expression" dxfId="2233" priority="4537">
      <formula>AND($H51&lt;&gt;"",$I51&lt;&gt;"",$J51="")</formula>
    </cfRule>
    <cfRule type="expression" dxfId="2232" priority="4538">
      <formula>AND($H51&lt;&gt;"",$I51="",$J51="")</formula>
    </cfRule>
  </conditionalFormatting>
  <conditionalFormatting sqref="H51:H52">
    <cfRule type="expression" dxfId="2231" priority="4532">
      <formula>AND($H51&lt;&gt;"",$I51&lt;&gt;"")</formula>
    </cfRule>
  </conditionalFormatting>
  <conditionalFormatting sqref="I51:I52">
    <cfRule type="expression" dxfId="2230" priority="4531">
      <formula>AND($I51&lt;&gt;"",$J51&lt;&gt;"")</formula>
    </cfRule>
  </conditionalFormatting>
  <conditionalFormatting sqref="A51:A52">
    <cfRule type="containsBlanks" dxfId="2229" priority="4530">
      <formula>LEN(TRIM(A51))=0</formula>
    </cfRule>
  </conditionalFormatting>
  <conditionalFormatting sqref="A53">
    <cfRule type="containsBlanks" dxfId="2228" priority="4509">
      <formula>LEN(TRIM(A53))=0</formula>
    </cfRule>
  </conditionalFormatting>
  <conditionalFormatting sqref="X55:Z55">
    <cfRule type="expression" dxfId="2227" priority="4228">
      <formula>AND($H55&lt;&gt;"",$I55&lt;&gt;"",$J55&lt;&gt;"")</formula>
    </cfRule>
    <cfRule type="expression" dxfId="2226" priority="4229">
      <formula>AND($H55&lt;&gt;"",$I55&lt;&gt;"",$J55="")</formula>
    </cfRule>
    <cfRule type="expression" dxfId="2225" priority="4230">
      <formula>AND($H55&lt;&gt;"",$I55="",$J55="")</formula>
    </cfRule>
  </conditionalFormatting>
  <conditionalFormatting sqref="AA55:AB55">
    <cfRule type="expression" dxfId="2224" priority="4222">
      <formula>AND($H55&lt;&gt;"",$I55&lt;&gt;"",$J55&lt;&gt;"")</formula>
    </cfRule>
    <cfRule type="expression" dxfId="2223" priority="4223">
      <formula>AND($H55&lt;&gt;"",$I55&lt;&gt;"",$J55="")</formula>
    </cfRule>
    <cfRule type="expression" dxfId="2222" priority="4224">
      <formula>AND($H55&lt;&gt;"",$I55="",$J55="")</formula>
    </cfRule>
  </conditionalFormatting>
  <conditionalFormatting sqref="AC55:AD55">
    <cfRule type="expression" dxfId="2221" priority="4219">
      <formula>AND($H55&lt;&gt;"",$I55&lt;&gt;"",$J55&lt;&gt;"")</formula>
    </cfRule>
    <cfRule type="expression" dxfId="2220" priority="4220">
      <formula>AND($H55&lt;&gt;"",$I55&lt;&gt;"",$J55="")</formula>
    </cfRule>
    <cfRule type="expression" dxfId="2219" priority="4221">
      <formula>AND($H55&lt;&gt;"",$I55="",$J55="")</formula>
    </cfRule>
  </conditionalFormatting>
  <conditionalFormatting sqref="AE55:AH55">
    <cfRule type="expression" dxfId="2218" priority="4216">
      <formula>AND($H55&lt;&gt;"",$I55&lt;&gt;"",$J55&lt;&gt;"")</formula>
    </cfRule>
    <cfRule type="expression" dxfId="2217" priority="4217">
      <formula>AND($H55&lt;&gt;"",$I55&lt;&gt;"",$J55="")</formula>
    </cfRule>
    <cfRule type="expression" dxfId="2216" priority="4218">
      <formula>AND($H55&lt;&gt;"",$I55="",$J55="")</formula>
    </cfRule>
  </conditionalFormatting>
  <conditionalFormatting sqref="H56:J56">
    <cfRule type="expression" dxfId="2215" priority="4189">
      <formula>AND($H56&lt;&gt;"",$I56&lt;&gt;"",$J56&lt;&gt;"")</formula>
    </cfRule>
    <cfRule type="expression" dxfId="2214" priority="4190">
      <formula>AND($H56&lt;&gt;"",$I56&lt;&gt;"",$J56="")</formula>
    </cfRule>
    <cfRule type="expression" dxfId="2213" priority="4191">
      <formula>AND($H56&lt;&gt;"",$I56="",$J56="")</formula>
    </cfRule>
  </conditionalFormatting>
  <conditionalFormatting sqref="U56 X56:Z56">
    <cfRule type="expression" dxfId="2212" priority="4186">
      <formula>AND($H56&lt;&gt;"",$I56&lt;&gt;"",$J56&lt;&gt;"")</formula>
    </cfRule>
    <cfRule type="expression" dxfId="2211" priority="4187">
      <formula>AND($H56&lt;&gt;"",$I56&lt;&gt;"",$J56="")</formula>
    </cfRule>
    <cfRule type="expression" dxfId="2210" priority="4188">
      <formula>AND($H56&lt;&gt;"",$I56="",$J56="")</formula>
    </cfRule>
  </conditionalFormatting>
  <conditionalFormatting sqref="H56">
    <cfRule type="expression" dxfId="2209" priority="4185">
      <formula>AND($H56&lt;&gt;"",$I56&lt;&gt;"")</formula>
    </cfRule>
  </conditionalFormatting>
  <conditionalFormatting sqref="I56">
    <cfRule type="expression" dxfId="2208" priority="4184">
      <formula>AND($I56&lt;&gt;"",$J56&lt;&gt;"")</formula>
    </cfRule>
  </conditionalFormatting>
  <conditionalFormatting sqref="A56">
    <cfRule type="containsBlanks" dxfId="2207" priority="4183">
      <formula>LEN(TRIM(A56))=0</formula>
    </cfRule>
  </conditionalFormatting>
  <conditionalFormatting sqref="AA56:AB56">
    <cfRule type="expression" dxfId="2206" priority="4180">
      <formula>AND($H56&lt;&gt;"",$I56&lt;&gt;"",$J56&lt;&gt;"")</formula>
    </cfRule>
    <cfRule type="expression" dxfId="2205" priority="4181">
      <formula>AND($H56&lt;&gt;"",$I56&lt;&gt;"",$J56="")</formula>
    </cfRule>
    <cfRule type="expression" dxfId="2204" priority="4182">
      <formula>AND($H56&lt;&gt;"",$I56="",$J56="")</formula>
    </cfRule>
  </conditionalFormatting>
  <conditionalFormatting sqref="AC56:AD56">
    <cfRule type="expression" dxfId="2203" priority="4177">
      <formula>AND($H56&lt;&gt;"",$I56&lt;&gt;"",$J56&lt;&gt;"")</formula>
    </cfRule>
    <cfRule type="expression" dxfId="2202" priority="4178">
      <formula>AND($H56&lt;&gt;"",$I56&lt;&gt;"",$J56="")</formula>
    </cfRule>
    <cfRule type="expression" dxfId="2201" priority="4179">
      <formula>AND($H56&lt;&gt;"",$I56="",$J56="")</formula>
    </cfRule>
  </conditionalFormatting>
  <conditionalFormatting sqref="AE56:AH56">
    <cfRule type="expression" dxfId="2200" priority="4174">
      <formula>AND($H56&lt;&gt;"",$I56&lt;&gt;"",$J56&lt;&gt;"")</formula>
    </cfRule>
    <cfRule type="expression" dxfId="2199" priority="4175">
      <formula>AND($H56&lt;&gt;"",$I56&lt;&gt;"",$J56="")</formula>
    </cfRule>
    <cfRule type="expression" dxfId="2198" priority="4176">
      <formula>AND($H56&lt;&gt;"",$I56="",$J56="")</formula>
    </cfRule>
  </conditionalFormatting>
  <conditionalFormatting sqref="AI56">
    <cfRule type="expression" dxfId="2197" priority="4171">
      <formula>AND($H56&lt;&gt;"",$I56&lt;&gt;"",$J56&lt;&gt;"")</formula>
    </cfRule>
    <cfRule type="expression" dxfId="2196" priority="4172">
      <formula>AND($H56&lt;&gt;"",$I56&lt;&gt;"",$J56="")</formula>
    </cfRule>
    <cfRule type="expression" dxfId="2195" priority="4173">
      <formula>AND($H56&lt;&gt;"",$I56="",$J56="")</formula>
    </cfRule>
  </conditionalFormatting>
  <conditionalFormatting sqref="X57:Z57">
    <cfRule type="expression" dxfId="2194" priority="3787">
      <formula>AND($H57&lt;&gt;"",$I57&lt;&gt;"",$J57&lt;&gt;"")</formula>
    </cfRule>
    <cfRule type="expression" dxfId="2193" priority="3788">
      <formula>AND($H57&lt;&gt;"",$I57&lt;&gt;"",$J57="")</formula>
    </cfRule>
    <cfRule type="expression" dxfId="2192" priority="3789">
      <formula>AND($H57&lt;&gt;"",$I57="",$J57="")</formula>
    </cfRule>
  </conditionalFormatting>
  <conditionalFormatting sqref="AA57:AB57">
    <cfRule type="expression" dxfId="2191" priority="3781">
      <formula>AND($H57&lt;&gt;"",$I57&lt;&gt;"",$J57&lt;&gt;"")</formula>
    </cfRule>
    <cfRule type="expression" dxfId="2190" priority="3782">
      <formula>AND($H57&lt;&gt;"",$I57&lt;&gt;"",$J57="")</formula>
    </cfRule>
    <cfRule type="expression" dxfId="2189" priority="3783">
      <formula>AND($H57&lt;&gt;"",$I57="",$J57="")</formula>
    </cfRule>
  </conditionalFormatting>
  <conditionalFormatting sqref="AC57:AD57">
    <cfRule type="expression" dxfId="2188" priority="3778">
      <formula>AND($H57&lt;&gt;"",$I57&lt;&gt;"",$J57&lt;&gt;"")</formula>
    </cfRule>
    <cfRule type="expression" dxfId="2187" priority="3779">
      <formula>AND($H57&lt;&gt;"",$I57&lt;&gt;"",$J57="")</formula>
    </cfRule>
    <cfRule type="expression" dxfId="2186" priority="3780">
      <formula>AND($H57&lt;&gt;"",$I57="",$J57="")</formula>
    </cfRule>
  </conditionalFormatting>
  <conditionalFormatting sqref="AE57:AH57">
    <cfRule type="expression" dxfId="2185" priority="3775">
      <formula>AND($H57&lt;&gt;"",$I57&lt;&gt;"",$J57&lt;&gt;"")</formula>
    </cfRule>
    <cfRule type="expression" dxfId="2184" priority="3776">
      <formula>AND($H57&lt;&gt;"",$I57&lt;&gt;"",$J57="")</formula>
    </cfRule>
    <cfRule type="expression" dxfId="2183" priority="3777">
      <formula>AND($H57&lt;&gt;"",$I57="",$J57="")</formula>
    </cfRule>
  </conditionalFormatting>
  <conditionalFormatting sqref="X59:Z59">
    <cfRule type="expression" dxfId="2182" priority="3493">
      <formula>AND($H59&lt;&gt;"",$I59&lt;&gt;"",$J59&lt;&gt;"")</formula>
    </cfRule>
    <cfRule type="expression" dxfId="2181" priority="3494">
      <formula>AND($H59&lt;&gt;"",$I59&lt;&gt;"",$J59="")</formula>
    </cfRule>
    <cfRule type="expression" dxfId="2180" priority="3495">
      <formula>AND($H59&lt;&gt;"",$I59="",$J59="")</formula>
    </cfRule>
  </conditionalFormatting>
  <conditionalFormatting sqref="AA59:AB59">
    <cfRule type="expression" dxfId="2179" priority="3487">
      <formula>AND($H59&lt;&gt;"",$I59&lt;&gt;"",$J59&lt;&gt;"")</formula>
    </cfRule>
    <cfRule type="expression" dxfId="2178" priority="3488">
      <formula>AND($H59&lt;&gt;"",$I59&lt;&gt;"",$J59="")</formula>
    </cfRule>
    <cfRule type="expression" dxfId="2177" priority="3489">
      <formula>AND($H59&lt;&gt;"",$I59="",$J59="")</formula>
    </cfRule>
  </conditionalFormatting>
  <conditionalFormatting sqref="AC59:AD59">
    <cfRule type="expression" dxfId="2176" priority="3484">
      <formula>AND($H59&lt;&gt;"",$I59&lt;&gt;"",$J59&lt;&gt;"")</formula>
    </cfRule>
    <cfRule type="expression" dxfId="2175" priority="3485">
      <formula>AND($H59&lt;&gt;"",$I59&lt;&gt;"",$J59="")</formula>
    </cfRule>
    <cfRule type="expression" dxfId="2174" priority="3486">
      <formula>AND($H59&lt;&gt;"",$I59="",$J59="")</formula>
    </cfRule>
  </conditionalFormatting>
  <conditionalFormatting sqref="AE59:AH59">
    <cfRule type="expression" dxfId="2173" priority="3481">
      <formula>AND($H59&lt;&gt;"",$I59&lt;&gt;"",$J59&lt;&gt;"")</formula>
    </cfRule>
    <cfRule type="expression" dxfId="2172" priority="3482">
      <formula>AND($H59&lt;&gt;"",$I59&lt;&gt;"",$J59="")</formula>
    </cfRule>
    <cfRule type="expression" dxfId="2171" priority="3483">
      <formula>AND($H59&lt;&gt;"",$I59="",$J59="")</formula>
    </cfRule>
  </conditionalFormatting>
  <conditionalFormatting sqref="H60:J60">
    <cfRule type="expression" dxfId="2170" priority="3454">
      <formula>AND($H60&lt;&gt;"",$I60&lt;&gt;"",$J60&lt;&gt;"")</formula>
    </cfRule>
    <cfRule type="expression" dxfId="2169" priority="3455">
      <formula>AND($H60&lt;&gt;"",$I60&lt;&gt;"",$J60="")</formula>
    </cfRule>
    <cfRule type="expression" dxfId="2168" priority="3456">
      <formula>AND($H60&lt;&gt;"",$I60="",$J60="")</formula>
    </cfRule>
  </conditionalFormatting>
  <conditionalFormatting sqref="U60 X60:Z60">
    <cfRule type="expression" dxfId="2167" priority="3451">
      <formula>AND($H60&lt;&gt;"",$I60&lt;&gt;"",$J60&lt;&gt;"")</formula>
    </cfRule>
    <cfRule type="expression" dxfId="2166" priority="3452">
      <formula>AND($H60&lt;&gt;"",$I60&lt;&gt;"",$J60="")</formula>
    </cfRule>
    <cfRule type="expression" dxfId="2165" priority="3453">
      <formula>AND($H60&lt;&gt;"",$I60="",$J60="")</formula>
    </cfRule>
  </conditionalFormatting>
  <conditionalFormatting sqref="H60">
    <cfRule type="expression" dxfId="2164" priority="3450">
      <formula>AND($H60&lt;&gt;"",$I60&lt;&gt;"")</formula>
    </cfRule>
  </conditionalFormatting>
  <conditionalFormatting sqref="I60">
    <cfRule type="expression" dxfId="2163" priority="3449">
      <formula>AND($I60&lt;&gt;"",$J60&lt;&gt;"")</formula>
    </cfRule>
  </conditionalFormatting>
  <conditionalFormatting sqref="A60">
    <cfRule type="containsBlanks" dxfId="2162" priority="3448">
      <formula>LEN(TRIM(A60))=0</formula>
    </cfRule>
  </conditionalFormatting>
  <conditionalFormatting sqref="AA60:AB60">
    <cfRule type="expression" dxfId="2161" priority="3445">
      <formula>AND($H60&lt;&gt;"",$I60&lt;&gt;"",$J60&lt;&gt;"")</formula>
    </cfRule>
    <cfRule type="expression" dxfId="2160" priority="3446">
      <formula>AND($H60&lt;&gt;"",$I60&lt;&gt;"",$J60="")</formula>
    </cfRule>
    <cfRule type="expression" dxfId="2159" priority="3447">
      <formula>AND($H60&lt;&gt;"",$I60="",$J60="")</formula>
    </cfRule>
  </conditionalFormatting>
  <conditionalFormatting sqref="AC60:AD60">
    <cfRule type="expression" dxfId="2158" priority="3442">
      <formula>AND($H60&lt;&gt;"",$I60&lt;&gt;"",$J60&lt;&gt;"")</formula>
    </cfRule>
    <cfRule type="expression" dxfId="2157" priority="3443">
      <formula>AND($H60&lt;&gt;"",$I60&lt;&gt;"",$J60="")</formula>
    </cfRule>
    <cfRule type="expression" dxfId="2156" priority="3444">
      <formula>AND($H60&lt;&gt;"",$I60="",$J60="")</formula>
    </cfRule>
  </conditionalFormatting>
  <conditionalFormatting sqref="AE60:AH60">
    <cfRule type="expression" dxfId="2155" priority="3439">
      <formula>AND($H60&lt;&gt;"",$I60&lt;&gt;"",$J60&lt;&gt;"")</formula>
    </cfRule>
    <cfRule type="expression" dxfId="2154" priority="3440">
      <formula>AND($H60&lt;&gt;"",$I60&lt;&gt;"",$J60="")</formula>
    </cfRule>
    <cfRule type="expression" dxfId="2153" priority="3441">
      <formula>AND($H60&lt;&gt;"",$I60="",$J60="")</formula>
    </cfRule>
  </conditionalFormatting>
  <conditionalFormatting sqref="AI60">
    <cfRule type="expression" dxfId="2152" priority="3436">
      <formula>AND($H60&lt;&gt;"",$I60&lt;&gt;"",$J60&lt;&gt;"")</formula>
    </cfRule>
    <cfRule type="expression" dxfId="2151" priority="3437">
      <formula>AND($H60&lt;&gt;"",$I60&lt;&gt;"",$J60="")</formula>
    </cfRule>
    <cfRule type="expression" dxfId="2150" priority="3438">
      <formula>AND($H60&lt;&gt;"",$I60="",$J60="")</formula>
    </cfRule>
  </conditionalFormatting>
  <conditionalFormatting sqref="H63:J63">
    <cfRule type="expression" dxfId="2149" priority="3307">
      <formula>AND($H63&lt;&gt;"",$I63&lt;&gt;"",$J63&lt;&gt;"")</formula>
    </cfRule>
    <cfRule type="expression" dxfId="2148" priority="3308">
      <formula>AND($H63&lt;&gt;"",$I63&lt;&gt;"",$J63="")</formula>
    </cfRule>
    <cfRule type="expression" dxfId="2147" priority="3309">
      <formula>AND($H63&lt;&gt;"",$I63="",$J63="")</formula>
    </cfRule>
  </conditionalFormatting>
  <conditionalFormatting sqref="U63 X63:AE63">
    <cfRule type="expression" dxfId="2146" priority="3304">
      <formula>AND($H63&lt;&gt;"",$I63&lt;&gt;"",$J63&lt;&gt;"")</formula>
    </cfRule>
    <cfRule type="expression" dxfId="2145" priority="3305">
      <formula>AND($H63&lt;&gt;"",$I63&lt;&gt;"",$J63="")</formula>
    </cfRule>
    <cfRule type="expression" dxfId="2144" priority="3306">
      <formula>AND($H63&lt;&gt;"",$I63="",$J63="")</formula>
    </cfRule>
  </conditionalFormatting>
  <conditionalFormatting sqref="H63">
    <cfRule type="expression" dxfId="2143" priority="3303">
      <formula>AND($H63&lt;&gt;"",$I63&lt;&gt;"")</formula>
    </cfRule>
  </conditionalFormatting>
  <conditionalFormatting sqref="I63">
    <cfRule type="expression" dxfId="2142" priority="3302">
      <formula>AND($I63&lt;&gt;"",$J63&lt;&gt;"")</formula>
    </cfRule>
  </conditionalFormatting>
  <conditionalFormatting sqref="A63">
    <cfRule type="containsBlanks" dxfId="2141" priority="3301">
      <formula>LEN(TRIM(A63))=0</formula>
    </cfRule>
  </conditionalFormatting>
  <conditionalFormatting sqref="AF63:AH63">
    <cfRule type="expression" dxfId="2140" priority="3298">
      <formula>AND($H63&lt;&gt;"",$I63&lt;&gt;"",$J63&lt;&gt;"")</formula>
    </cfRule>
    <cfRule type="expression" dxfId="2139" priority="3299">
      <formula>AND($H63&lt;&gt;"",$I63&lt;&gt;"",$J63="")</formula>
    </cfRule>
    <cfRule type="expression" dxfId="2138" priority="3300">
      <formula>AND($H63&lt;&gt;"",$I63="",$J63="")</formula>
    </cfRule>
  </conditionalFormatting>
  <conditionalFormatting sqref="AI63">
    <cfRule type="expression" dxfId="2137" priority="3295">
      <formula>AND($H63&lt;&gt;"",$I63&lt;&gt;"",$J63&lt;&gt;"")</formula>
    </cfRule>
    <cfRule type="expression" dxfId="2136" priority="3296">
      <formula>AND($H63&lt;&gt;"",$I63&lt;&gt;"",$J63="")</formula>
    </cfRule>
    <cfRule type="expression" dxfId="2135" priority="3297">
      <formula>AND($H63&lt;&gt;"",$I63="",$J63="")</formula>
    </cfRule>
  </conditionalFormatting>
  <conditionalFormatting sqref="H61:J62">
    <cfRule type="expression" dxfId="2134" priority="3292">
      <formula>AND($H61&lt;&gt;"",$I61&lt;&gt;"",$J61&lt;&gt;"")</formula>
    </cfRule>
    <cfRule type="expression" dxfId="2133" priority="3293">
      <formula>AND($H61&lt;&gt;"",$I61&lt;&gt;"",$J61="")</formula>
    </cfRule>
    <cfRule type="expression" dxfId="2132" priority="3294">
      <formula>AND($H61&lt;&gt;"",$I61="",$J61="")</formula>
    </cfRule>
  </conditionalFormatting>
  <conditionalFormatting sqref="X62:Z62 X61:AG61 U61:U62">
    <cfRule type="expression" dxfId="2131" priority="3289">
      <formula>AND($H61&lt;&gt;"",$I61&lt;&gt;"",$J61&lt;&gt;"")</formula>
    </cfRule>
    <cfRule type="expression" dxfId="2130" priority="3290">
      <formula>AND($H61&lt;&gt;"",$I61&lt;&gt;"",$J61="")</formula>
    </cfRule>
    <cfRule type="expression" dxfId="2129" priority="3291">
      <formula>AND($H61&lt;&gt;"",$I61="",$J61="")</formula>
    </cfRule>
  </conditionalFormatting>
  <conditionalFormatting sqref="H61:H62">
    <cfRule type="expression" dxfId="2128" priority="3288">
      <formula>AND($H61&lt;&gt;"",$I61&lt;&gt;"")</formula>
    </cfRule>
  </conditionalFormatting>
  <conditionalFormatting sqref="I61:I62">
    <cfRule type="expression" dxfId="2127" priority="3287">
      <formula>AND($I61&lt;&gt;"",$J61&lt;&gt;"")</formula>
    </cfRule>
  </conditionalFormatting>
  <conditionalFormatting sqref="A61:A62">
    <cfRule type="containsBlanks" dxfId="2126" priority="3286">
      <formula>LEN(TRIM(A61))=0</formula>
    </cfRule>
  </conditionalFormatting>
  <conditionalFormatting sqref="AA62:AB62">
    <cfRule type="expression" dxfId="2125" priority="3283">
      <formula>AND($H62&lt;&gt;"",$I62&lt;&gt;"",$J62&lt;&gt;"")</formula>
    </cfRule>
    <cfRule type="expression" dxfId="2124" priority="3284">
      <formula>AND($H62&lt;&gt;"",$I62&lt;&gt;"",$J62="")</formula>
    </cfRule>
    <cfRule type="expression" dxfId="2123" priority="3285">
      <formula>AND($H62&lt;&gt;"",$I62="",$J62="")</formula>
    </cfRule>
  </conditionalFormatting>
  <conditionalFormatting sqref="AC62:AD62">
    <cfRule type="expression" dxfId="2122" priority="3280">
      <formula>AND($H62&lt;&gt;"",$I62&lt;&gt;"",$J62&lt;&gt;"")</formula>
    </cfRule>
    <cfRule type="expression" dxfId="2121" priority="3281">
      <formula>AND($H62&lt;&gt;"",$I62&lt;&gt;"",$J62="")</formula>
    </cfRule>
    <cfRule type="expression" dxfId="2120" priority="3282">
      <formula>AND($H62&lt;&gt;"",$I62="",$J62="")</formula>
    </cfRule>
  </conditionalFormatting>
  <conditionalFormatting sqref="AE62:AH62 AH61">
    <cfRule type="expression" dxfId="2119" priority="3277">
      <formula>AND($H61&lt;&gt;"",$I61&lt;&gt;"",$J61&lt;&gt;"")</formula>
    </cfRule>
    <cfRule type="expression" dxfId="2118" priority="3278">
      <formula>AND($H61&lt;&gt;"",$I61&lt;&gt;"",$J61="")</formula>
    </cfRule>
    <cfRule type="expression" dxfId="2117" priority="3279">
      <formula>AND($H61&lt;&gt;"",$I61="",$J61="")</formula>
    </cfRule>
  </conditionalFormatting>
  <conditionalFormatting sqref="AI61:AI62">
    <cfRule type="expression" dxfId="2116" priority="3274">
      <formula>AND($H61&lt;&gt;"",$I61&lt;&gt;"",$J61&lt;&gt;"")</formula>
    </cfRule>
    <cfRule type="expression" dxfId="2115" priority="3275">
      <formula>AND($H61&lt;&gt;"",$I61&lt;&gt;"",$J61="")</formula>
    </cfRule>
    <cfRule type="expression" dxfId="2114" priority="3276">
      <formula>AND($H61&lt;&gt;"",$I61="",$J61="")</formula>
    </cfRule>
  </conditionalFormatting>
  <conditionalFormatting sqref="H66:J66">
    <cfRule type="expression" dxfId="2113" priority="3166">
      <formula>AND($H66&lt;&gt;"",$I66&lt;&gt;"",$J66&lt;&gt;"")</formula>
    </cfRule>
    <cfRule type="expression" dxfId="2112" priority="3167">
      <formula>AND($H66&lt;&gt;"",$I66&lt;&gt;"",$J66="")</formula>
    </cfRule>
    <cfRule type="expression" dxfId="2111" priority="3168">
      <formula>AND($H66&lt;&gt;"",$I66="",$J66="")</formula>
    </cfRule>
  </conditionalFormatting>
  <conditionalFormatting sqref="U66 X66:Z66">
    <cfRule type="expression" dxfId="2110" priority="3163">
      <formula>AND($H66&lt;&gt;"",$I66&lt;&gt;"",$J66&lt;&gt;"")</formula>
    </cfRule>
    <cfRule type="expression" dxfId="2109" priority="3164">
      <formula>AND($H66&lt;&gt;"",$I66&lt;&gt;"",$J66="")</formula>
    </cfRule>
    <cfRule type="expression" dxfId="2108" priority="3165">
      <formula>AND($H66&lt;&gt;"",$I66="",$J66="")</formula>
    </cfRule>
  </conditionalFormatting>
  <conditionalFormatting sqref="H66">
    <cfRule type="expression" dxfId="2107" priority="3162">
      <formula>AND($H66&lt;&gt;"",$I66&lt;&gt;"")</formula>
    </cfRule>
  </conditionalFormatting>
  <conditionalFormatting sqref="I66">
    <cfRule type="expression" dxfId="2106" priority="3161">
      <formula>AND($I66&lt;&gt;"",$J66&lt;&gt;"")</formula>
    </cfRule>
  </conditionalFormatting>
  <conditionalFormatting sqref="A66">
    <cfRule type="containsBlanks" dxfId="2105" priority="3160">
      <formula>LEN(TRIM(A66))=0</formula>
    </cfRule>
  </conditionalFormatting>
  <conditionalFormatting sqref="AA66:AB66">
    <cfRule type="expression" dxfId="2104" priority="3157">
      <formula>AND($H66&lt;&gt;"",$I66&lt;&gt;"",$J66&lt;&gt;"")</formula>
    </cfRule>
    <cfRule type="expression" dxfId="2103" priority="3158">
      <formula>AND($H66&lt;&gt;"",$I66&lt;&gt;"",$J66="")</formula>
    </cfRule>
    <cfRule type="expression" dxfId="2102" priority="3159">
      <formula>AND($H66&lt;&gt;"",$I66="",$J66="")</formula>
    </cfRule>
  </conditionalFormatting>
  <conditionalFormatting sqref="AC66:AD66">
    <cfRule type="expression" dxfId="2101" priority="3154">
      <formula>AND($H66&lt;&gt;"",$I66&lt;&gt;"",$J66&lt;&gt;"")</formula>
    </cfRule>
    <cfRule type="expression" dxfId="2100" priority="3155">
      <formula>AND($H66&lt;&gt;"",$I66&lt;&gt;"",$J66="")</formula>
    </cfRule>
    <cfRule type="expression" dxfId="2099" priority="3156">
      <formula>AND($H66&lt;&gt;"",$I66="",$J66="")</formula>
    </cfRule>
  </conditionalFormatting>
  <conditionalFormatting sqref="AE66:AH66">
    <cfRule type="expression" dxfId="2098" priority="3151">
      <formula>AND($H66&lt;&gt;"",$I66&lt;&gt;"",$J66&lt;&gt;"")</formula>
    </cfRule>
    <cfRule type="expression" dxfId="2097" priority="3152">
      <formula>AND($H66&lt;&gt;"",$I66&lt;&gt;"",$J66="")</formula>
    </cfRule>
    <cfRule type="expression" dxfId="2096" priority="3153">
      <formula>AND($H66&lt;&gt;"",$I66="",$J66="")</formula>
    </cfRule>
  </conditionalFormatting>
  <conditionalFormatting sqref="AI66">
    <cfRule type="expression" dxfId="2095" priority="3148">
      <formula>AND($H66&lt;&gt;"",$I66&lt;&gt;"",$J66&lt;&gt;"")</formula>
    </cfRule>
    <cfRule type="expression" dxfId="2094" priority="3149">
      <formula>AND($H66&lt;&gt;"",$I66&lt;&gt;"",$J66="")</formula>
    </cfRule>
    <cfRule type="expression" dxfId="2093" priority="3150">
      <formula>AND($H66&lt;&gt;"",$I66="",$J66="")</formula>
    </cfRule>
  </conditionalFormatting>
  <conditionalFormatting sqref="H64:J65">
    <cfRule type="expression" dxfId="2092" priority="3145">
      <formula>AND($H64&lt;&gt;"",$I64&lt;&gt;"",$J64&lt;&gt;"")</formula>
    </cfRule>
    <cfRule type="expression" dxfId="2091" priority="3146">
      <formula>AND($H64&lt;&gt;"",$I64&lt;&gt;"",$J64="")</formula>
    </cfRule>
    <cfRule type="expression" dxfId="2090" priority="3147">
      <formula>AND($H64&lt;&gt;"",$I64="",$J64="")</formula>
    </cfRule>
  </conditionalFormatting>
  <conditionalFormatting sqref="X65:Z65 X64:AG64 U64:U65">
    <cfRule type="expression" dxfId="2089" priority="3142">
      <formula>AND($H64&lt;&gt;"",$I64&lt;&gt;"",$J64&lt;&gt;"")</formula>
    </cfRule>
    <cfRule type="expression" dxfId="2088" priority="3143">
      <formula>AND($H64&lt;&gt;"",$I64&lt;&gt;"",$J64="")</formula>
    </cfRule>
    <cfRule type="expression" dxfId="2087" priority="3144">
      <formula>AND($H64&lt;&gt;"",$I64="",$J64="")</formula>
    </cfRule>
  </conditionalFormatting>
  <conditionalFormatting sqref="H64:H65">
    <cfRule type="expression" dxfId="2086" priority="3141">
      <formula>AND($H64&lt;&gt;"",$I64&lt;&gt;"")</formula>
    </cfRule>
  </conditionalFormatting>
  <conditionalFormatting sqref="I64:I65">
    <cfRule type="expression" dxfId="2085" priority="3140">
      <formula>AND($I64&lt;&gt;"",$J64&lt;&gt;"")</formula>
    </cfRule>
  </conditionalFormatting>
  <conditionalFormatting sqref="A64:A65">
    <cfRule type="containsBlanks" dxfId="2084" priority="3139">
      <formula>LEN(TRIM(A64))=0</formula>
    </cfRule>
  </conditionalFormatting>
  <conditionalFormatting sqref="AA65:AB65">
    <cfRule type="expression" dxfId="2083" priority="3136">
      <formula>AND($H65&lt;&gt;"",$I65&lt;&gt;"",$J65&lt;&gt;"")</formula>
    </cfRule>
    <cfRule type="expression" dxfId="2082" priority="3137">
      <formula>AND($H65&lt;&gt;"",$I65&lt;&gt;"",$J65="")</formula>
    </cfRule>
    <cfRule type="expression" dxfId="2081" priority="3138">
      <formula>AND($H65&lt;&gt;"",$I65="",$J65="")</formula>
    </cfRule>
  </conditionalFormatting>
  <conditionalFormatting sqref="AC65:AD65">
    <cfRule type="expression" dxfId="2080" priority="3133">
      <formula>AND($H65&lt;&gt;"",$I65&lt;&gt;"",$J65&lt;&gt;"")</formula>
    </cfRule>
    <cfRule type="expression" dxfId="2079" priority="3134">
      <formula>AND($H65&lt;&gt;"",$I65&lt;&gt;"",$J65="")</formula>
    </cfRule>
    <cfRule type="expression" dxfId="2078" priority="3135">
      <formula>AND($H65&lt;&gt;"",$I65="",$J65="")</formula>
    </cfRule>
  </conditionalFormatting>
  <conditionalFormatting sqref="AE65:AH65 AH64">
    <cfRule type="expression" dxfId="2077" priority="3130">
      <formula>AND($H64&lt;&gt;"",$I64&lt;&gt;"",$J64&lt;&gt;"")</formula>
    </cfRule>
    <cfRule type="expression" dxfId="2076" priority="3131">
      <formula>AND($H64&lt;&gt;"",$I64&lt;&gt;"",$J64="")</formula>
    </cfRule>
    <cfRule type="expression" dxfId="2075" priority="3132">
      <formula>AND($H64&lt;&gt;"",$I64="",$J64="")</formula>
    </cfRule>
  </conditionalFormatting>
  <conditionalFormatting sqref="AI64:AI65">
    <cfRule type="expression" dxfId="2074" priority="3127">
      <formula>AND($H64&lt;&gt;"",$I64&lt;&gt;"",$J64&lt;&gt;"")</formula>
    </cfRule>
    <cfRule type="expression" dxfId="2073" priority="3128">
      <formula>AND($H64&lt;&gt;"",$I64&lt;&gt;"",$J64="")</formula>
    </cfRule>
    <cfRule type="expression" dxfId="2072" priority="3129">
      <formula>AND($H64&lt;&gt;"",$I64="",$J64="")</formula>
    </cfRule>
  </conditionalFormatting>
  <conditionalFormatting sqref="H15:J15">
    <cfRule type="expression" dxfId="2071" priority="2932">
      <formula>AND($H15&lt;&gt;"",$I15&lt;&gt;"",$J15&lt;&gt;"")</formula>
    </cfRule>
    <cfRule type="expression" dxfId="2070" priority="2933">
      <formula>AND($H15&lt;&gt;"",$I15&lt;&gt;"",$J15="")</formula>
    </cfRule>
    <cfRule type="expression" dxfId="2069" priority="2934">
      <formula>AND($H15&lt;&gt;"",$I15="",$J15="")</formula>
    </cfRule>
  </conditionalFormatting>
  <conditionalFormatting sqref="H15">
    <cfRule type="expression" dxfId="2068" priority="2931">
      <formula>AND($H15&lt;&gt;"",$I15&lt;&gt;"")</formula>
    </cfRule>
  </conditionalFormatting>
  <conditionalFormatting sqref="I15">
    <cfRule type="expression" dxfId="2067" priority="2930">
      <formula>AND($I15&lt;&gt;"",$J15&lt;&gt;"")</formula>
    </cfRule>
  </conditionalFormatting>
  <conditionalFormatting sqref="U15 X15:Z15">
    <cfRule type="expression" dxfId="2066" priority="2927">
      <formula>AND($H15&lt;&gt;"",$I15&lt;&gt;"",$J15&lt;&gt;"")</formula>
    </cfRule>
    <cfRule type="expression" dxfId="2065" priority="2928">
      <formula>AND($H15&lt;&gt;"",$I15&lt;&gt;"",$J15="")</formula>
    </cfRule>
    <cfRule type="expression" dxfId="2064" priority="2929">
      <formula>AND($H15&lt;&gt;"",$I15="",$J15="")</formula>
    </cfRule>
  </conditionalFormatting>
  <conditionalFormatting sqref="A15">
    <cfRule type="containsBlanks" dxfId="2063" priority="2926">
      <formula>LEN(TRIM(A15))=0</formula>
    </cfRule>
  </conditionalFormatting>
  <conditionalFormatting sqref="AA15:AB15">
    <cfRule type="expression" dxfId="2062" priority="2923">
      <formula>AND($H15&lt;&gt;"",$I15&lt;&gt;"",$J15&lt;&gt;"")</formula>
    </cfRule>
    <cfRule type="expression" dxfId="2061" priority="2924">
      <formula>AND($H15&lt;&gt;"",$I15&lt;&gt;"",$J15="")</formula>
    </cfRule>
    <cfRule type="expression" dxfId="2060" priority="2925">
      <formula>AND($H15&lt;&gt;"",$I15="",$J15="")</formula>
    </cfRule>
  </conditionalFormatting>
  <conditionalFormatting sqref="AC15:AD15">
    <cfRule type="expression" dxfId="2059" priority="2920">
      <formula>AND($H15&lt;&gt;"",$I15&lt;&gt;"",$J15&lt;&gt;"")</formula>
    </cfRule>
    <cfRule type="expression" dxfId="2058" priority="2921">
      <formula>AND($H15&lt;&gt;"",$I15&lt;&gt;"",$J15="")</formula>
    </cfRule>
    <cfRule type="expression" dxfId="2057" priority="2922">
      <formula>AND($H15&lt;&gt;"",$I15="",$J15="")</formula>
    </cfRule>
  </conditionalFormatting>
  <conditionalFormatting sqref="AE15:AH15">
    <cfRule type="expression" dxfId="2056" priority="2917">
      <formula>AND($H15&lt;&gt;"",$I15&lt;&gt;"",$J15&lt;&gt;"")</formula>
    </cfRule>
    <cfRule type="expression" dxfId="2055" priority="2918">
      <formula>AND($H15&lt;&gt;"",$I15&lt;&gt;"",$J15="")</formula>
    </cfRule>
    <cfRule type="expression" dxfId="2054" priority="2919">
      <formula>AND($H15&lt;&gt;"",$I15="",$J15="")</formula>
    </cfRule>
  </conditionalFormatting>
  <conditionalFormatting sqref="AI15">
    <cfRule type="expression" dxfId="2053" priority="2914">
      <formula>AND($H15&lt;&gt;"",$I15&lt;&gt;"",$J15&lt;&gt;"")</formula>
    </cfRule>
    <cfRule type="expression" dxfId="2052" priority="2915">
      <formula>AND($H15&lt;&gt;"",$I15&lt;&gt;"",$J15="")</formula>
    </cfRule>
    <cfRule type="expression" dxfId="2051" priority="2916">
      <formula>AND($H15&lt;&gt;"",$I15="",$J15="")</formula>
    </cfRule>
  </conditionalFormatting>
  <conditionalFormatting sqref="H17:J17 U17 X17:AI17">
    <cfRule type="expression" dxfId="2050" priority="2911">
      <formula>AND($H17&lt;&gt;"",$I17&lt;&gt;"",$J17&lt;&gt;"")</formula>
    </cfRule>
    <cfRule type="expression" dxfId="2049" priority="2912">
      <formula>AND($H17&lt;&gt;"",$I17&lt;&gt;"",$J17="")</formula>
    </cfRule>
    <cfRule type="expression" dxfId="2048" priority="2913">
      <formula>AND($H17&lt;&gt;"",$I17="",$J17="")</formula>
    </cfRule>
  </conditionalFormatting>
  <conditionalFormatting sqref="H17">
    <cfRule type="expression" dxfId="2047" priority="2910">
      <formula>AND($H17&lt;&gt;"",$I17&lt;&gt;"")</formula>
    </cfRule>
  </conditionalFormatting>
  <conditionalFormatting sqref="I17">
    <cfRule type="expression" dxfId="2046" priority="2909">
      <formula>AND($I17&lt;&gt;"",$J17&lt;&gt;"")</formula>
    </cfRule>
  </conditionalFormatting>
  <conditionalFormatting sqref="A17">
    <cfRule type="containsBlanks" dxfId="2045" priority="2908">
      <formula>LEN(TRIM(A17))=0</formula>
    </cfRule>
  </conditionalFormatting>
  <conditionalFormatting sqref="X17:AI17 U17">
    <cfRule type="cellIs" dxfId="2044" priority="2906" operator="greaterThan">
      <formula>0</formula>
    </cfRule>
    <cfRule type="cellIs" dxfId="2043" priority="2907" operator="lessThan">
      <formula>0</formula>
    </cfRule>
  </conditionalFormatting>
  <conditionalFormatting sqref="H19:J19 U19 X19:AI19">
    <cfRule type="expression" dxfId="2042" priority="2903">
      <formula>AND($H19&lt;&gt;"",$I19&lt;&gt;"",$J19&lt;&gt;"")</formula>
    </cfRule>
    <cfRule type="expression" dxfId="2041" priority="2904">
      <formula>AND($H19&lt;&gt;"",$I19&lt;&gt;"",$J19="")</formula>
    </cfRule>
    <cfRule type="expression" dxfId="2040" priority="2905">
      <formula>AND($H19&lt;&gt;"",$I19="",$J19="")</formula>
    </cfRule>
  </conditionalFormatting>
  <conditionalFormatting sqref="H19">
    <cfRule type="expression" dxfId="2039" priority="2902">
      <formula>AND($H19&lt;&gt;"",$I19&lt;&gt;"")</formula>
    </cfRule>
  </conditionalFormatting>
  <conditionalFormatting sqref="I19">
    <cfRule type="expression" dxfId="2038" priority="2901">
      <formula>AND($I19&lt;&gt;"",$J19&lt;&gt;"")</formula>
    </cfRule>
  </conditionalFormatting>
  <conditionalFormatting sqref="A19">
    <cfRule type="containsBlanks" dxfId="2037" priority="2900">
      <formula>LEN(TRIM(A19))=0</formula>
    </cfRule>
  </conditionalFormatting>
  <conditionalFormatting sqref="X19:AI19 U19">
    <cfRule type="cellIs" dxfId="2036" priority="2898" operator="greaterThan">
      <formula>0</formula>
    </cfRule>
    <cfRule type="cellIs" dxfId="2035" priority="2899" operator="lessThan">
      <formula>0</formula>
    </cfRule>
  </conditionalFormatting>
  <conditionalFormatting sqref="H21:J21">
    <cfRule type="expression" dxfId="2034" priority="2895">
      <formula>AND($H21&lt;&gt;"",$I21&lt;&gt;"",$J21&lt;&gt;"")</formula>
    </cfRule>
    <cfRule type="expression" dxfId="2033" priority="2896">
      <formula>AND($H21&lt;&gt;"",$I21&lt;&gt;"",$J21="")</formula>
    </cfRule>
    <cfRule type="expression" dxfId="2032" priority="2897">
      <formula>AND($H21&lt;&gt;"",$I21="",$J21="")</formula>
    </cfRule>
  </conditionalFormatting>
  <conditionalFormatting sqref="H21">
    <cfRule type="expression" dxfId="2031" priority="2894">
      <formula>AND($H21&lt;&gt;"",$I21&lt;&gt;"")</formula>
    </cfRule>
  </conditionalFormatting>
  <conditionalFormatting sqref="I21">
    <cfRule type="expression" dxfId="2030" priority="2893">
      <formula>AND($I21&lt;&gt;"",$J21&lt;&gt;"")</formula>
    </cfRule>
  </conditionalFormatting>
  <conditionalFormatting sqref="U21 X21:Z21">
    <cfRule type="expression" dxfId="2029" priority="2890">
      <formula>AND($H21&lt;&gt;"",$I21&lt;&gt;"",$J21&lt;&gt;"")</formula>
    </cfRule>
    <cfRule type="expression" dxfId="2028" priority="2891">
      <formula>AND($H21&lt;&gt;"",$I21&lt;&gt;"",$J21="")</formula>
    </cfRule>
    <cfRule type="expression" dxfId="2027" priority="2892">
      <formula>AND($H21&lt;&gt;"",$I21="",$J21="")</formula>
    </cfRule>
  </conditionalFormatting>
  <conditionalFormatting sqref="A21">
    <cfRule type="containsBlanks" dxfId="2026" priority="2889">
      <formula>LEN(TRIM(A21))=0</formula>
    </cfRule>
  </conditionalFormatting>
  <conditionalFormatting sqref="AA21:AB21">
    <cfRule type="expression" dxfId="2025" priority="2886">
      <formula>AND($H21&lt;&gt;"",$I21&lt;&gt;"",$J21&lt;&gt;"")</formula>
    </cfRule>
    <cfRule type="expression" dxfId="2024" priority="2887">
      <formula>AND($H21&lt;&gt;"",$I21&lt;&gt;"",$J21="")</formula>
    </cfRule>
    <cfRule type="expression" dxfId="2023" priority="2888">
      <formula>AND($H21&lt;&gt;"",$I21="",$J21="")</formula>
    </cfRule>
  </conditionalFormatting>
  <conditionalFormatting sqref="AC21:AD21">
    <cfRule type="expression" dxfId="2022" priority="2883">
      <formula>AND($H21&lt;&gt;"",$I21&lt;&gt;"",$J21&lt;&gt;"")</formula>
    </cfRule>
    <cfRule type="expression" dxfId="2021" priority="2884">
      <formula>AND($H21&lt;&gt;"",$I21&lt;&gt;"",$J21="")</formula>
    </cfRule>
    <cfRule type="expression" dxfId="2020" priority="2885">
      <formula>AND($H21&lt;&gt;"",$I21="",$J21="")</formula>
    </cfRule>
  </conditionalFormatting>
  <conditionalFormatting sqref="AE21:AH21">
    <cfRule type="expression" dxfId="2019" priority="2880">
      <formula>AND($H21&lt;&gt;"",$I21&lt;&gt;"",$J21&lt;&gt;"")</formula>
    </cfRule>
    <cfRule type="expression" dxfId="2018" priority="2881">
      <formula>AND($H21&lt;&gt;"",$I21&lt;&gt;"",$J21="")</formula>
    </cfRule>
    <cfRule type="expression" dxfId="2017" priority="2882">
      <formula>AND($H21&lt;&gt;"",$I21="",$J21="")</formula>
    </cfRule>
  </conditionalFormatting>
  <conditionalFormatting sqref="AI21">
    <cfRule type="expression" dxfId="2016" priority="2877">
      <formula>AND($H21&lt;&gt;"",$I21&lt;&gt;"",$J21&lt;&gt;"")</formula>
    </cfRule>
    <cfRule type="expression" dxfId="2015" priority="2878">
      <formula>AND($H21&lt;&gt;"",$I21&lt;&gt;"",$J21="")</formula>
    </cfRule>
    <cfRule type="expression" dxfId="2014" priority="2879">
      <formula>AND($H21&lt;&gt;"",$I21="",$J21="")</formula>
    </cfRule>
  </conditionalFormatting>
  <conditionalFormatting sqref="H23:J23 U23 X23:AI23">
    <cfRule type="expression" dxfId="2013" priority="2874">
      <formula>AND($H23&lt;&gt;"",$I23&lt;&gt;"",$J23&lt;&gt;"")</formula>
    </cfRule>
    <cfRule type="expression" dxfId="2012" priority="2875">
      <formula>AND($H23&lt;&gt;"",$I23&lt;&gt;"",$J23="")</formula>
    </cfRule>
    <cfRule type="expression" dxfId="2011" priority="2876">
      <formula>AND($H23&lt;&gt;"",$I23="",$J23="")</formula>
    </cfRule>
  </conditionalFormatting>
  <conditionalFormatting sqref="H23">
    <cfRule type="expression" dxfId="2010" priority="2873">
      <formula>AND($H23&lt;&gt;"",$I23&lt;&gt;"")</formula>
    </cfRule>
  </conditionalFormatting>
  <conditionalFormatting sqref="I23">
    <cfRule type="expression" dxfId="2009" priority="2872">
      <formula>AND($I23&lt;&gt;"",$J23&lt;&gt;"")</formula>
    </cfRule>
  </conditionalFormatting>
  <conditionalFormatting sqref="A23">
    <cfRule type="containsBlanks" dxfId="2008" priority="2871">
      <formula>LEN(TRIM(A23))=0</formula>
    </cfRule>
  </conditionalFormatting>
  <conditionalFormatting sqref="X23:AI23 U23">
    <cfRule type="cellIs" dxfId="2007" priority="2869" operator="greaterThan">
      <formula>0</formula>
    </cfRule>
    <cfRule type="cellIs" dxfId="2006" priority="2870" operator="lessThan">
      <formula>0</formula>
    </cfRule>
  </conditionalFormatting>
  <conditionalFormatting sqref="AJ13:CF13">
    <cfRule type="expression" dxfId="2005" priority="2866">
      <formula>AND($H13&lt;&gt;"",$I13&lt;&gt;"",$J13&lt;&gt;"")</formula>
    </cfRule>
    <cfRule type="expression" dxfId="2004" priority="2867">
      <formula>AND($H13&lt;&gt;"",$I13&lt;&gt;"",$J13="")</formula>
    </cfRule>
    <cfRule type="expression" dxfId="2003" priority="2868">
      <formula>AND($H13&lt;&gt;"",$I13="",$J13="")</formula>
    </cfRule>
  </conditionalFormatting>
  <conditionalFormatting sqref="AJ4:CF4">
    <cfRule type="containsBlanks" dxfId="2002" priority="2865">
      <formula>LEN(TRIM(AJ4))=0</formula>
    </cfRule>
  </conditionalFormatting>
  <conditionalFormatting sqref="AJ1:CF1">
    <cfRule type="containsBlanks" dxfId="2001" priority="2864">
      <formula>LEN(TRIM(AJ1))=0</formula>
    </cfRule>
  </conditionalFormatting>
  <conditionalFormatting sqref="AJ6:CF6">
    <cfRule type="expression" dxfId="2000" priority="2861">
      <formula>AND($H6&lt;&gt;"",$I6&lt;&gt;"",$J6&lt;&gt;"")</formula>
    </cfRule>
    <cfRule type="expression" dxfId="1999" priority="2862">
      <formula>AND($H6&lt;&gt;"",$I6&lt;&gt;"",$J6="")</formula>
    </cfRule>
    <cfRule type="expression" dxfId="1998" priority="2863">
      <formula>AND($H6&lt;&gt;"",$I6="",$J6="")</formula>
    </cfRule>
  </conditionalFormatting>
  <conditionalFormatting sqref="AJ7:CF10 AJ39:CF41">
    <cfRule type="expression" dxfId="1997" priority="2858">
      <formula>AND($H7&lt;&gt;"",$I7&lt;&gt;"",$J7&lt;&gt;"")</formula>
    </cfRule>
    <cfRule type="expression" dxfId="1996" priority="2859">
      <formula>AND($H7&lt;&gt;"",$I7&lt;&gt;"",$J7="")</formula>
    </cfRule>
    <cfRule type="expression" dxfId="1995" priority="2860">
      <formula>AND($H7&lt;&gt;"",$I7="",$J7="")</formula>
    </cfRule>
  </conditionalFormatting>
  <conditionalFormatting sqref="AJ54:CF54">
    <cfRule type="expression" dxfId="1994" priority="2849">
      <formula>AND($H54&lt;&gt;"",$I54&lt;&gt;"",$J54&lt;&gt;"")</formula>
    </cfRule>
    <cfRule type="expression" dxfId="1993" priority="2850">
      <formula>AND($H54&lt;&gt;"",$I54&lt;&gt;"",$J54="")</formula>
    </cfRule>
    <cfRule type="expression" dxfId="1992" priority="2851">
      <formula>AND($H54&lt;&gt;"",$I54="",$J54="")</formula>
    </cfRule>
  </conditionalFormatting>
  <conditionalFormatting sqref="AJ68:CF68">
    <cfRule type="expression" dxfId="1991" priority="2846">
      <formula>AND($H68&lt;&gt;"",$I68&lt;&gt;"",$J68&lt;&gt;"")</formula>
    </cfRule>
    <cfRule type="expression" dxfId="1990" priority="2847">
      <formula>AND($H68&lt;&gt;"",$I68&lt;&gt;"",$J68="")</formula>
    </cfRule>
    <cfRule type="expression" dxfId="1989" priority="2848">
      <formula>AND($H68&lt;&gt;"",$I68="",$J68="")</formula>
    </cfRule>
  </conditionalFormatting>
  <conditionalFormatting sqref="AJ61:CF62">
    <cfRule type="expression" dxfId="1988" priority="2586">
      <formula>AND($H61&lt;&gt;"",$I61&lt;&gt;"",$J61&lt;&gt;"")</formula>
    </cfRule>
    <cfRule type="expression" dxfId="1987" priority="2587">
      <formula>AND($H61&lt;&gt;"",$I61&lt;&gt;"",$J61="")</formula>
    </cfRule>
    <cfRule type="expression" dxfId="1986" priority="2588">
      <formula>AND($H61&lt;&gt;"",$I61="",$J61="")</formula>
    </cfRule>
  </conditionalFormatting>
  <conditionalFormatting sqref="AJ13:CF13">
    <cfRule type="cellIs" dxfId="1985" priority="2829" operator="greaterThan">
      <formula>0</formula>
    </cfRule>
    <cfRule type="cellIs" dxfId="1984" priority="2830" operator="lessThan">
      <formula>0</formula>
    </cfRule>
  </conditionalFormatting>
  <conditionalFormatting sqref="AJ69:CF69">
    <cfRule type="expression" dxfId="1983" priority="2826">
      <formula>AND($H69&lt;&gt;"",$I69&lt;&gt;"",$J69&lt;&gt;"")</formula>
    </cfRule>
    <cfRule type="expression" dxfId="1982" priority="2827">
      <formula>AND($H69&lt;&gt;"",$I69&lt;&gt;"",$J69="")</formula>
    </cfRule>
    <cfRule type="expression" dxfId="1981" priority="2828">
      <formula>AND($H69&lt;&gt;"",$I69="",$J69="")</formula>
    </cfRule>
  </conditionalFormatting>
  <conditionalFormatting sqref="AJ56:CF56">
    <cfRule type="expression" dxfId="1980" priority="2715">
      <formula>AND($H56&lt;&gt;"",$I56&lt;&gt;"",$J56&lt;&gt;"")</formula>
    </cfRule>
    <cfRule type="expression" dxfId="1979" priority="2716">
      <formula>AND($H56&lt;&gt;"",$I56&lt;&gt;"",$J56="")</formula>
    </cfRule>
    <cfRule type="expression" dxfId="1978" priority="2717">
      <formula>AND($H56&lt;&gt;"",$I56="",$J56="")</formula>
    </cfRule>
  </conditionalFormatting>
  <conditionalFormatting sqref="AJ60:CF60">
    <cfRule type="expression" dxfId="1977" priority="2610">
      <formula>AND($H60&lt;&gt;"",$I60&lt;&gt;"",$J60&lt;&gt;"")</formula>
    </cfRule>
    <cfRule type="expression" dxfId="1976" priority="2611">
      <formula>AND($H60&lt;&gt;"",$I60&lt;&gt;"",$J60="")</formula>
    </cfRule>
    <cfRule type="expression" dxfId="1975" priority="2612">
      <formula>AND($H60&lt;&gt;"",$I60="",$J60="")</formula>
    </cfRule>
  </conditionalFormatting>
  <conditionalFormatting sqref="AJ63:CF63">
    <cfRule type="expression" dxfId="1974" priority="2589">
      <formula>AND($H63&lt;&gt;"",$I63&lt;&gt;"",$J63&lt;&gt;"")</formula>
    </cfRule>
    <cfRule type="expression" dxfId="1973" priority="2590">
      <formula>AND($H63&lt;&gt;"",$I63&lt;&gt;"",$J63="")</formula>
    </cfRule>
    <cfRule type="expression" dxfId="1972" priority="2591">
      <formula>AND($H63&lt;&gt;"",$I63="",$J63="")</formula>
    </cfRule>
  </conditionalFormatting>
  <conditionalFormatting sqref="AJ66:CF66">
    <cfRule type="expression" dxfId="1971" priority="2568">
      <formula>AND($H66&lt;&gt;"",$I66&lt;&gt;"",$J66&lt;&gt;"")</formula>
    </cfRule>
    <cfRule type="expression" dxfId="1970" priority="2569">
      <formula>AND($H66&lt;&gt;"",$I66&lt;&gt;"",$J66="")</formula>
    </cfRule>
    <cfRule type="expression" dxfId="1969" priority="2570">
      <formula>AND($H66&lt;&gt;"",$I66="",$J66="")</formula>
    </cfRule>
  </conditionalFormatting>
  <conditionalFormatting sqref="AJ64:CF65">
    <cfRule type="expression" dxfId="1968" priority="2565">
      <formula>AND($H64&lt;&gt;"",$I64&lt;&gt;"",$J64&lt;&gt;"")</formula>
    </cfRule>
    <cfRule type="expression" dxfId="1967" priority="2566">
      <formula>AND($H64&lt;&gt;"",$I64&lt;&gt;"",$J64="")</formula>
    </cfRule>
    <cfRule type="expression" dxfId="1966" priority="2567">
      <formula>AND($H64&lt;&gt;"",$I64="",$J64="")</formula>
    </cfRule>
  </conditionalFormatting>
  <conditionalFormatting sqref="AJ15:CF15">
    <cfRule type="expression" dxfId="1965" priority="2532">
      <formula>AND($H15&lt;&gt;"",$I15&lt;&gt;"",$J15&lt;&gt;"")</formula>
    </cfRule>
    <cfRule type="expression" dxfId="1964" priority="2533">
      <formula>AND($H15&lt;&gt;"",$I15&lt;&gt;"",$J15="")</formula>
    </cfRule>
    <cfRule type="expression" dxfId="1963" priority="2534">
      <formula>AND($H15&lt;&gt;"",$I15="",$J15="")</formula>
    </cfRule>
  </conditionalFormatting>
  <conditionalFormatting sqref="AJ17:CF17">
    <cfRule type="expression" dxfId="1962" priority="2529">
      <formula>AND($H17&lt;&gt;"",$I17&lt;&gt;"",$J17&lt;&gt;"")</formula>
    </cfRule>
    <cfRule type="expression" dxfId="1961" priority="2530">
      <formula>AND($H17&lt;&gt;"",$I17&lt;&gt;"",$J17="")</formula>
    </cfRule>
    <cfRule type="expression" dxfId="1960" priority="2531">
      <formula>AND($H17&lt;&gt;"",$I17="",$J17="")</formula>
    </cfRule>
  </conditionalFormatting>
  <conditionalFormatting sqref="AJ17:CF17">
    <cfRule type="cellIs" dxfId="1959" priority="2527" operator="greaterThan">
      <formula>0</formula>
    </cfRule>
    <cfRule type="cellIs" dxfId="1958" priority="2528" operator="lessThan">
      <formula>0</formula>
    </cfRule>
  </conditionalFormatting>
  <conditionalFormatting sqref="AJ19:CF19">
    <cfRule type="expression" dxfId="1957" priority="2524">
      <formula>AND($H19&lt;&gt;"",$I19&lt;&gt;"",$J19&lt;&gt;"")</formula>
    </cfRule>
    <cfRule type="expression" dxfId="1956" priority="2525">
      <formula>AND($H19&lt;&gt;"",$I19&lt;&gt;"",$J19="")</formula>
    </cfRule>
    <cfRule type="expression" dxfId="1955" priority="2526">
      <formula>AND($H19&lt;&gt;"",$I19="",$J19="")</formula>
    </cfRule>
  </conditionalFormatting>
  <conditionalFormatting sqref="AJ19:CF19">
    <cfRule type="cellIs" dxfId="1954" priority="2522" operator="greaterThan">
      <formula>0</formula>
    </cfRule>
    <cfRule type="cellIs" dxfId="1953" priority="2523" operator="lessThan">
      <formula>0</formula>
    </cfRule>
  </conditionalFormatting>
  <conditionalFormatting sqref="AJ21:CF21">
    <cfRule type="expression" dxfId="1952" priority="2519">
      <formula>AND($H21&lt;&gt;"",$I21&lt;&gt;"",$J21&lt;&gt;"")</formula>
    </cfRule>
    <cfRule type="expression" dxfId="1951" priority="2520">
      <formula>AND($H21&lt;&gt;"",$I21&lt;&gt;"",$J21="")</formula>
    </cfRule>
    <cfRule type="expression" dxfId="1950" priority="2521">
      <formula>AND($H21&lt;&gt;"",$I21="",$J21="")</formula>
    </cfRule>
  </conditionalFormatting>
  <conditionalFormatting sqref="AJ23:CF23">
    <cfRule type="expression" dxfId="1949" priority="2516">
      <formula>AND($H23&lt;&gt;"",$I23&lt;&gt;"",$J23&lt;&gt;"")</formula>
    </cfRule>
    <cfRule type="expression" dxfId="1948" priority="2517">
      <formula>AND($H23&lt;&gt;"",$I23&lt;&gt;"",$J23="")</formula>
    </cfRule>
    <cfRule type="expression" dxfId="1947" priority="2518">
      <formula>AND($H23&lt;&gt;"",$I23="",$J23="")</formula>
    </cfRule>
  </conditionalFormatting>
  <conditionalFormatting sqref="AJ23:CF23">
    <cfRule type="cellIs" dxfId="1946" priority="2514" operator="greaterThan">
      <formula>0</formula>
    </cfRule>
    <cfRule type="cellIs" dxfId="1945" priority="2515" operator="lessThan">
      <formula>0</formula>
    </cfRule>
  </conditionalFormatting>
  <conditionalFormatting sqref="H25:J25 U25 X25:AI25">
    <cfRule type="expression" dxfId="1944" priority="2511">
      <formula>AND($H25&lt;&gt;"",$I25&lt;&gt;"",$J25&lt;&gt;"")</formula>
    </cfRule>
    <cfRule type="expression" dxfId="1943" priority="2512">
      <formula>AND($H25&lt;&gt;"",$I25&lt;&gt;"",$J25="")</formula>
    </cfRule>
    <cfRule type="expression" dxfId="1942" priority="2513">
      <formula>AND($H25&lt;&gt;"",$I25="",$J25="")</formula>
    </cfRule>
  </conditionalFormatting>
  <conditionalFormatting sqref="H25">
    <cfRule type="expression" dxfId="1941" priority="2510">
      <formula>AND($H25&lt;&gt;"",$I25&lt;&gt;"")</formula>
    </cfRule>
  </conditionalFormatting>
  <conditionalFormatting sqref="I25">
    <cfRule type="expression" dxfId="1940" priority="2509">
      <formula>AND($I25&lt;&gt;"",$J25&lt;&gt;"")</formula>
    </cfRule>
  </conditionalFormatting>
  <conditionalFormatting sqref="A25">
    <cfRule type="containsBlanks" dxfId="1939" priority="2508">
      <formula>LEN(TRIM(A25))=0</formula>
    </cfRule>
  </conditionalFormatting>
  <conditionalFormatting sqref="X25:AI25 U25">
    <cfRule type="cellIs" dxfId="1938" priority="2506" operator="greaterThan">
      <formula>0</formula>
    </cfRule>
    <cfRule type="cellIs" dxfId="1937" priority="2507" operator="lessThan">
      <formula>0</formula>
    </cfRule>
  </conditionalFormatting>
  <conditionalFormatting sqref="AJ25:CF25">
    <cfRule type="expression" dxfId="1936" priority="2503">
      <formula>AND($H25&lt;&gt;"",$I25&lt;&gt;"",$J25&lt;&gt;"")</formula>
    </cfRule>
    <cfRule type="expression" dxfId="1935" priority="2504">
      <formula>AND($H25&lt;&gt;"",$I25&lt;&gt;"",$J25="")</formula>
    </cfRule>
    <cfRule type="expression" dxfId="1934" priority="2505">
      <formula>AND($H25&lt;&gt;"",$I25="",$J25="")</formula>
    </cfRule>
  </conditionalFormatting>
  <conditionalFormatting sqref="AJ25:CF25">
    <cfRule type="cellIs" dxfId="1933" priority="2501" operator="greaterThan">
      <formula>0</formula>
    </cfRule>
    <cfRule type="cellIs" dxfId="1932" priority="2502" operator="lessThan">
      <formula>0</formula>
    </cfRule>
  </conditionalFormatting>
  <conditionalFormatting sqref="H29:J29">
    <cfRule type="expression" dxfId="1931" priority="2498">
      <formula>AND($H29&lt;&gt;"",$I29&lt;&gt;"",$J29&lt;&gt;"")</formula>
    </cfRule>
    <cfRule type="expression" dxfId="1930" priority="2499">
      <formula>AND($H29&lt;&gt;"",$I29&lt;&gt;"",$J29="")</formula>
    </cfRule>
    <cfRule type="expression" dxfId="1929" priority="2500">
      <formula>AND($H29&lt;&gt;"",$I29="",$J29="")</formula>
    </cfRule>
  </conditionalFormatting>
  <conditionalFormatting sqref="H29">
    <cfRule type="expression" dxfId="1928" priority="2497">
      <formula>AND($H29&lt;&gt;"",$I29&lt;&gt;"")</formula>
    </cfRule>
  </conditionalFormatting>
  <conditionalFormatting sqref="I29">
    <cfRule type="expression" dxfId="1927" priority="2496">
      <formula>AND($I29&lt;&gt;"",$J29&lt;&gt;"")</formula>
    </cfRule>
  </conditionalFormatting>
  <conditionalFormatting sqref="U35 X35:Z35">
    <cfRule type="expression" dxfId="1926" priority="2412">
      <formula>AND($H35&lt;&gt;"",$I35&lt;&gt;"",$J35&lt;&gt;"")</formula>
    </cfRule>
    <cfRule type="expression" dxfId="1925" priority="2413">
      <formula>AND($H35&lt;&gt;"",$I35&lt;&gt;"",$J35="")</formula>
    </cfRule>
    <cfRule type="expression" dxfId="1924" priority="2414">
      <formula>AND($H35&lt;&gt;"",$I35="",$J35="")</formula>
    </cfRule>
  </conditionalFormatting>
  <conditionalFormatting sqref="A29">
    <cfRule type="containsBlanks" dxfId="1923" priority="2492">
      <formula>LEN(TRIM(A29))=0</formula>
    </cfRule>
  </conditionalFormatting>
  <conditionalFormatting sqref="AA35:AB35">
    <cfRule type="expression" dxfId="1922" priority="2408">
      <formula>AND($H35&lt;&gt;"",$I35&lt;&gt;"",$J35&lt;&gt;"")</formula>
    </cfRule>
    <cfRule type="expression" dxfId="1921" priority="2409">
      <formula>AND($H35&lt;&gt;"",$I35&lt;&gt;"",$J35="")</formula>
    </cfRule>
    <cfRule type="expression" dxfId="1920" priority="2410">
      <formula>AND($H35&lt;&gt;"",$I35="",$J35="")</formula>
    </cfRule>
  </conditionalFormatting>
  <conditionalFormatting sqref="AC35:AD35">
    <cfRule type="expression" dxfId="1919" priority="2405">
      <formula>AND($H35&lt;&gt;"",$I35&lt;&gt;"",$J35&lt;&gt;"")</formula>
    </cfRule>
    <cfRule type="expression" dxfId="1918" priority="2406">
      <formula>AND($H35&lt;&gt;"",$I35&lt;&gt;"",$J35="")</formula>
    </cfRule>
    <cfRule type="expression" dxfId="1917" priority="2407">
      <formula>AND($H35&lt;&gt;"",$I35="",$J35="")</formula>
    </cfRule>
  </conditionalFormatting>
  <conditionalFormatting sqref="U29 X29:AI29">
    <cfRule type="expression" dxfId="1916" priority="2450">
      <formula>AND($H29&lt;&gt;"",$I29&lt;&gt;"",$J29&lt;&gt;"")</formula>
    </cfRule>
    <cfRule type="expression" dxfId="1915" priority="2451">
      <formula>AND($H29&lt;&gt;"",$I29&lt;&gt;"",$J29="")</formula>
    </cfRule>
    <cfRule type="expression" dxfId="1914" priority="2452">
      <formula>AND($H29&lt;&gt;"",$I29="",$J29="")</formula>
    </cfRule>
  </conditionalFormatting>
  <conditionalFormatting sqref="AI35">
    <cfRule type="expression" dxfId="1913" priority="2399">
      <formula>AND($H35&lt;&gt;"",$I35&lt;&gt;"",$J35&lt;&gt;"")</formula>
    </cfRule>
    <cfRule type="expression" dxfId="1912" priority="2400">
      <formula>AND($H35&lt;&gt;"",$I35&lt;&gt;"",$J35="")</formula>
    </cfRule>
    <cfRule type="expression" dxfId="1911" priority="2401">
      <formula>AND($H35&lt;&gt;"",$I35="",$J35="")</formula>
    </cfRule>
  </conditionalFormatting>
  <conditionalFormatting sqref="AJ35:CF35">
    <cfRule type="expression" dxfId="1910" priority="2396">
      <formula>AND($H35&lt;&gt;"",$I35&lt;&gt;"",$J35&lt;&gt;"")</formula>
    </cfRule>
    <cfRule type="expression" dxfId="1909" priority="2397">
      <formula>AND($H35&lt;&gt;"",$I35&lt;&gt;"",$J35="")</formula>
    </cfRule>
    <cfRule type="expression" dxfId="1908" priority="2398">
      <formula>AND($H35&lt;&gt;"",$I35="",$J35="")</formula>
    </cfRule>
  </conditionalFormatting>
  <conditionalFormatting sqref="H31:J31">
    <cfRule type="expression" dxfId="1907" priority="2474">
      <formula>AND($H31&lt;&gt;"",$I31&lt;&gt;"",$J31&lt;&gt;"")</formula>
    </cfRule>
    <cfRule type="expression" dxfId="1906" priority="2475">
      <formula>AND($H31&lt;&gt;"",$I31&lt;&gt;"",$J31="")</formula>
    </cfRule>
    <cfRule type="expression" dxfId="1905" priority="2476">
      <formula>AND($H31&lt;&gt;"",$I31="",$J31="")</formula>
    </cfRule>
  </conditionalFormatting>
  <conditionalFormatting sqref="H31">
    <cfRule type="expression" dxfId="1904" priority="2473">
      <formula>AND($H31&lt;&gt;"",$I31&lt;&gt;"")</formula>
    </cfRule>
  </conditionalFormatting>
  <conditionalFormatting sqref="I31">
    <cfRule type="expression" dxfId="1903" priority="2472">
      <formula>AND($I31&lt;&gt;"",$J31&lt;&gt;"")</formula>
    </cfRule>
  </conditionalFormatting>
  <conditionalFormatting sqref="A31">
    <cfRule type="containsBlanks" dxfId="1902" priority="2468">
      <formula>LEN(TRIM(A31))=0</formula>
    </cfRule>
  </conditionalFormatting>
  <conditionalFormatting sqref="AJ29:CF29">
    <cfRule type="expression" dxfId="1901" priority="2445">
      <formula>AND($H29&lt;&gt;"",$I29&lt;&gt;"",$J29&lt;&gt;"")</formula>
    </cfRule>
    <cfRule type="expression" dxfId="1900" priority="2446">
      <formula>AND($H29&lt;&gt;"",$I29&lt;&gt;"",$J29="")</formula>
    </cfRule>
    <cfRule type="expression" dxfId="1899" priority="2447">
      <formula>AND($H29&lt;&gt;"",$I29="",$J29="")</formula>
    </cfRule>
  </conditionalFormatting>
  <conditionalFormatting sqref="AE35:AH35">
    <cfRule type="expression" dxfId="1898" priority="2402">
      <formula>AND($H35&lt;&gt;"",$I35&lt;&gt;"",$J35&lt;&gt;"")</formula>
    </cfRule>
    <cfRule type="expression" dxfId="1897" priority="2403">
      <formula>AND($H35&lt;&gt;"",$I35&lt;&gt;"",$J35="")</formula>
    </cfRule>
    <cfRule type="expression" dxfId="1896" priority="2404">
      <formula>AND($H35&lt;&gt;"",$I35="",$J35="")</formula>
    </cfRule>
  </conditionalFormatting>
  <conditionalFormatting sqref="H26:J27">
    <cfRule type="expression" dxfId="1895" priority="2393">
      <formula>AND($H26&lt;&gt;"",$I26&lt;&gt;"",$J26&lt;&gt;"")</formula>
    </cfRule>
    <cfRule type="expression" dxfId="1894" priority="2394">
      <formula>AND($H26&lt;&gt;"",$I26&lt;&gt;"",$J26="")</formula>
    </cfRule>
    <cfRule type="expression" dxfId="1893" priority="2395">
      <formula>AND($H26&lt;&gt;"",$I26="",$J26="")</formula>
    </cfRule>
  </conditionalFormatting>
  <conditionalFormatting sqref="X29:AI29 U29">
    <cfRule type="cellIs" dxfId="1892" priority="2448" operator="greaterThan">
      <formula>0</formula>
    </cfRule>
    <cfRule type="cellIs" dxfId="1891" priority="2449" operator="lessThan">
      <formula>0</formula>
    </cfRule>
  </conditionalFormatting>
  <conditionalFormatting sqref="AJ29:CF29">
    <cfRule type="cellIs" dxfId="1890" priority="2443" operator="greaterThan">
      <formula>0</formula>
    </cfRule>
    <cfRule type="cellIs" dxfId="1889" priority="2444" operator="lessThan">
      <formula>0</formula>
    </cfRule>
  </conditionalFormatting>
  <conditionalFormatting sqref="U31 X31:AI31">
    <cfRule type="expression" dxfId="1888" priority="2440">
      <formula>AND($H31&lt;&gt;"",$I31&lt;&gt;"",$J31&lt;&gt;"")</formula>
    </cfRule>
    <cfRule type="expression" dxfId="1887" priority="2441">
      <formula>AND($H31&lt;&gt;"",$I31&lt;&gt;"",$J31="")</formula>
    </cfRule>
    <cfRule type="expression" dxfId="1886" priority="2442">
      <formula>AND($H31&lt;&gt;"",$I31="",$J31="")</formula>
    </cfRule>
  </conditionalFormatting>
  <conditionalFormatting sqref="X31:AI31 U31">
    <cfRule type="cellIs" dxfId="1885" priority="2438" operator="greaterThan">
      <formula>0</formula>
    </cfRule>
    <cfRule type="cellIs" dxfId="1884" priority="2439" operator="lessThan">
      <formula>0</formula>
    </cfRule>
  </conditionalFormatting>
  <conditionalFormatting sqref="AJ31:CF31">
    <cfRule type="expression" dxfId="1883" priority="2435">
      <formula>AND($H31&lt;&gt;"",$I31&lt;&gt;"",$J31&lt;&gt;"")</formula>
    </cfRule>
    <cfRule type="expression" dxfId="1882" priority="2436">
      <formula>AND($H31&lt;&gt;"",$I31&lt;&gt;"",$J31="")</formula>
    </cfRule>
    <cfRule type="expression" dxfId="1881" priority="2437">
      <formula>AND($H31&lt;&gt;"",$I31="",$J31="")</formula>
    </cfRule>
  </conditionalFormatting>
  <conditionalFormatting sqref="AJ31:CF31">
    <cfRule type="cellIs" dxfId="1880" priority="2433" operator="greaterThan">
      <formula>0</formula>
    </cfRule>
    <cfRule type="cellIs" dxfId="1879" priority="2434" operator="lessThan">
      <formula>0</formula>
    </cfRule>
  </conditionalFormatting>
  <conditionalFormatting sqref="H33:J33 U33 X33:AI33">
    <cfRule type="expression" dxfId="1878" priority="2430">
      <formula>AND($H33&lt;&gt;"",$I33&lt;&gt;"",$J33&lt;&gt;"")</formula>
    </cfRule>
    <cfRule type="expression" dxfId="1877" priority="2431">
      <formula>AND($H33&lt;&gt;"",$I33&lt;&gt;"",$J33="")</formula>
    </cfRule>
    <cfRule type="expression" dxfId="1876" priority="2432">
      <formula>AND($H33&lt;&gt;"",$I33="",$J33="")</formula>
    </cfRule>
  </conditionalFormatting>
  <conditionalFormatting sqref="H33">
    <cfRule type="expression" dxfId="1875" priority="2429">
      <formula>AND($H33&lt;&gt;"",$I33&lt;&gt;"")</formula>
    </cfRule>
  </conditionalFormatting>
  <conditionalFormatting sqref="I33">
    <cfRule type="expression" dxfId="1874" priority="2428">
      <formula>AND($I33&lt;&gt;"",$J33&lt;&gt;"")</formula>
    </cfRule>
  </conditionalFormatting>
  <conditionalFormatting sqref="A33">
    <cfRule type="containsBlanks" dxfId="1873" priority="2427">
      <formula>LEN(TRIM(A33))=0</formula>
    </cfRule>
  </conditionalFormatting>
  <conditionalFormatting sqref="X33:AI33 U33">
    <cfRule type="cellIs" dxfId="1872" priority="2425" operator="greaterThan">
      <formula>0</formula>
    </cfRule>
    <cfRule type="cellIs" dxfId="1871" priority="2426" operator="lessThan">
      <formula>0</formula>
    </cfRule>
  </conditionalFormatting>
  <conditionalFormatting sqref="AJ33:CF33">
    <cfRule type="expression" dxfId="1870" priority="2422">
      <formula>AND($H33&lt;&gt;"",$I33&lt;&gt;"",$J33&lt;&gt;"")</formula>
    </cfRule>
    <cfRule type="expression" dxfId="1869" priority="2423">
      <formula>AND($H33&lt;&gt;"",$I33&lt;&gt;"",$J33="")</formula>
    </cfRule>
    <cfRule type="expression" dxfId="1868" priority="2424">
      <formula>AND($H33&lt;&gt;"",$I33="",$J33="")</formula>
    </cfRule>
  </conditionalFormatting>
  <conditionalFormatting sqref="AJ33:CF33">
    <cfRule type="cellIs" dxfId="1867" priority="2420" operator="greaterThan">
      <formula>0</formula>
    </cfRule>
    <cfRule type="cellIs" dxfId="1866" priority="2421" operator="lessThan">
      <formula>0</formula>
    </cfRule>
  </conditionalFormatting>
  <conditionalFormatting sqref="H35:J35">
    <cfRule type="expression" dxfId="1865" priority="2417">
      <formula>AND($H35&lt;&gt;"",$I35&lt;&gt;"",$J35&lt;&gt;"")</formula>
    </cfRule>
    <cfRule type="expression" dxfId="1864" priority="2418">
      <formula>AND($H35&lt;&gt;"",$I35&lt;&gt;"",$J35="")</formula>
    </cfRule>
    <cfRule type="expression" dxfId="1863" priority="2419">
      <formula>AND($H35&lt;&gt;"",$I35="",$J35="")</formula>
    </cfRule>
  </conditionalFormatting>
  <conditionalFormatting sqref="H35">
    <cfRule type="expression" dxfId="1862" priority="2416">
      <formula>AND($H35&lt;&gt;"",$I35&lt;&gt;"")</formula>
    </cfRule>
  </conditionalFormatting>
  <conditionalFormatting sqref="I35">
    <cfRule type="expression" dxfId="1861" priority="2415">
      <formula>AND($I35&lt;&gt;"",$J35&lt;&gt;"")</formula>
    </cfRule>
  </conditionalFormatting>
  <conditionalFormatting sqref="U26:U27 X26:Z27">
    <cfRule type="expression" dxfId="1860" priority="2388">
      <formula>AND($H26&lt;&gt;"",$I26&lt;&gt;"",$J26&lt;&gt;"")</formula>
    </cfRule>
    <cfRule type="expression" dxfId="1859" priority="2389">
      <formula>AND($H26&lt;&gt;"",$I26&lt;&gt;"",$J26="")</formula>
    </cfRule>
    <cfRule type="expression" dxfId="1858" priority="2390">
      <formula>AND($H26&lt;&gt;"",$I26="",$J26="")</formula>
    </cfRule>
  </conditionalFormatting>
  <conditionalFormatting sqref="A35">
    <cfRule type="containsBlanks" dxfId="1857" priority="2411">
      <formula>LEN(TRIM(A35))=0</formula>
    </cfRule>
  </conditionalFormatting>
  <conditionalFormatting sqref="AA26:AB27">
    <cfRule type="expression" dxfId="1856" priority="2384">
      <formula>AND($H26&lt;&gt;"",$I26&lt;&gt;"",$J26&lt;&gt;"")</formula>
    </cfRule>
    <cfRule type="expression" dxfId="1855" priority="2385">
      <formula>AND($H26&lt;&gt;"",$I26&lt;&gt;"",$J26="")</formula>
    </cfRule>
    <cfRule type="expression" dxfId="1854" priority="2386">
      <formula>AND($H26&lt;&gt;"",$I26="",$J26="")</formula>
    </cfRule>
  </conditionalFormatting>
  <conditionalFormatting sqref="AC26:AD27">
    <cfRule type="expression" dxfId="1853" priority="2381">
      <formula>AND($H26&lt;&gt;"",$I26&lt;&gt;"",$J26&lt;&gt;"")</formula>
    </cfRule>
    <cfRule type="expression" dxfId="1852" priority="2382">
      <formula>AND($H26&lt;&gt;"",$I26&lt;&gt;"",$J26="")</formula>
    </cfRule>
    <cfRule type="expression" dxfId="1851" priority="2383">
      <formula>AND($H26&lt;&gt;"",$I26="",$J26="")</formula>
    </cfRule>
  </conditionalFormatting>
  <conditionalFormatting sqref="AE26:AH27">
    <cfRule type="expression" dxfId="1850" priority="2378">
      <formula>AND($H26&lt;&gt;"",$I26&lt;&gt;"",$J26&lt;&gt;"")</formula>
    </cfRule>
    <cfRule type="expression" dxfId="1849" priority="2379">
      <formula>AND($H26&lt;&gt;"",$I26&lt;&gt;"",$J26="")</formula>
    </cfRule>
    <cfRule type="expression" dxfId="1848" priority="2380">
      <formula>AND($H26&lt;&gt;"",$I26="",$J26="")</formula>
    </cfRule>
  </conditionalFormatting>
  <conditionalFormatting sqref="AI26:AI27">
    <cfRule type="expression" dxfId="1847" priority="2375">
      <formula>AND($H26&lt;&gt;"",$I26&lt;&gt;"",$J26&lt;&gt;"")</formula>
    </cfRule>
    <cfRule type="expression" dxfId="1846" priority="2376">
      <formula>AND($H26&lt;&gt;"",$I26&lt;&gt;"",$J26="")</formula>
    </cfRule>
    <cfRule type="expression" dxfId="1845" priority="2377">
      <formula>AND($H26&lt;&gt;"",$I26="",$J26="")</formula>
    </cfRule>
  </conditionalFormatting>
  <conditionalFormatting sqref="AJ26:CF27">
    <cfRule type="expression" dxfId="1844" priority="2372">
      <formula>AND($H26&lt;&gt;"",$I26&lt;&gt;"",$J26&lt;&gt;"")</formula>
    </cfRule>
    <cfRule type="expression" dxfId="1843" priority="2373">
      <formula>AND($H26&lt;&gt;"",$I26&lt;&gt;"",$J26="")</formula>
    </cfRule>
    <cfRule type="expression" dxfId="1842" priority="2374">
      <formula>AND($H26&lt;&gt;"",$I26="",$J26="")</formula>
    </cfRule>
  </conditionalFormatting>
  <conditionalFormatting sqref="H26:H27">
    <cfRule type="expression" dxfId="1841" priority="2392">
      <formula>AND($H26&lt;&gt;"",$I26&lt;&gt;"")</formula>
    </cfRule>
  </conditionalFormatting>
  <conditionalFormatting sqref="I26:I27">
    <cfRule type="expression" dxfId="1840" priority="2391">
      <formula>AND($I26&lt;&gt;"",$J26&lt;&gt;"")</formula>
    </cfRule>
  </conditionalFormatting>
  <conditionalFormatting sqref="A26:A27">
    <cfRule type="containsBlanks" dxfId="1839" priority="2387">
      <formula>LEN(TRIM(A26))=0</formula>
    </cfRule>
  </conditionalFormatting>
  <conditionalFormatting sqref="A195">
    <cfRule type="containsBlanks" dxfId="1838" priority="2366">
      <formula>LEN(TRIM(A195))=0</formula>
    </cfRule>
  </conditionalFormatting>
  <conditionalFormatting sqref="H44:J44 U44 X44:CF44">
    <cfRule type="expression" dxfId="1837" priority="2363">
      <formula>AND($H44&lt;&gt;"",$I44&lt;&gt;"",$J44&lt;&gt;"")</formula>
    </cfRule>
    <cfRule type="expression" dxfId="1836" priority="2364">
      <formula>AND($H44&lt;&gt;"",$I44&lt;&gt;"",$J44="")</formula>
    </cfRule>
    <cfRule type="expression" dxfId="1835" priority="2365">
      <formula>AND($H44&lt;&gt;"",$I44="",$J44="")</formula>
    </cfRule>
  </conditionalFormatting>
  <conditionalFormatting sqref="H44">
    <cfRule type="expression" dxfId="1834" priority="2362">
      <formula>AND($H44&lt;&gt;"",$I44&lt;&gt;"")</formula>
    </cfRule>
  </conditionalFormatting>
  <conditionalFormatting sqref="I44">
    <cfRule type="expression" dxfId="1833" priority="2361">
      <formula>AND($I44&lt;&gt;"",$J44&lt;&gt;"")</formula>
    </cfRule>
  </conditionalFormatting>
  <conditionalFormatting sqref="A44">
    <cfRule type="containsBlanks" dxfId="1832" priority="2360">
      <formula>LEN(TRIM(A44))=0</formula>
    </cfRule>
  </conditionalFormatting>
  <conditionalFormatting sqref="H58:J58">
    <cfRule type="expression" dxfId="1831" priority="2357">
      <formula>AND($H58&lt;&gt;"",$I58&lt;&gt;"",$J58&lt;&gt;"")</formula>
    </cfRule>
    <cfRule type="expression" dxfId="1830" priority="2358">
      <formula>AND($H58&lt;&gt;"",$I58&lt;&gt;"",$J58="")</formula>
    </cfRule>
    <cfRule type="expression" dxfId="1829" priority="2359">
      <formula>AND($H58&lt;&gt;"",$I58="",$J58="")</formula>
    </cfRule>
  </conditionalFormatting>
  <conditionalFormatting sqref="U58 X58:Z58">
    <cfRule type="expression" dxfId="1828" priority="2354">
      <formula>AND($H58&lt;&gt;"",$I58&lt;&gt;"",$J58&lt;&gt;"")</formula>
    </cfRule>
    <cfRule type="expression" dxfId="1827" priority="2355">
      <formula>AND($H58&lt;&gt;"",$I58&lt;&gt;"",$J58="")</formula>
    </cfRule>
    <cfRule type="expression" dxfId="1826" priority="2356">
      <formula>AND($H58&lt;&gt;"",$I58="",$J58="")</formula>
    </cfRule>
  </conditionalFormatting>
  <conditionalFormatting sqref="H58">
    <cfRule type="expression" dxfId="1825" priority="2353">
      <formula>AND($H58&lt;&gt;"",$I58&lt;&gt;"")</formula>
    </cfRule>
  </conditionalFormatting>
  <conditionalFormatting sqref="I58">
    <cfRule type="expression" dxfId="1824" priority="2352">
      <formula>AND($I58&lt;&gt;"",$J58&lt;&gt;"")</formula>
    </cfRule>
  </conditionalFormatting>
  <conditionalFormatting sqref="A58">
    <cfRule type="containsBlanks" dxfId="1823" priority="2351">
      <formula>LEN(TRIM(A58))=0</formula>
    </cfRule>
  </conditionalFormatting>
  <conditionalFormatting sqref="AA58:AB58">
    <cfRule type="expression" dxfId="1822" priority="2348">
      <formula>AND($H58&lt;&gt;"",$I58&lt;&gt;"",$J58&lt;&gt;"")</formula>
    </cfRule>
    <cfRule type="expression" dxfId="1821" priority="2349">
      <formula>AND($H58&lt;&gt;"",$I58&lt;&gt;"",$J58="")</formula>
    </cfRule>
    <cfRule type="expression" dxfId="1820" priority="2350">
      <formula>AND($H58&lt;&gt;"",$I58="",$J58="")</formula>
    </cfRule>
  </conditionalFormatting>
  <conditionalFormatting sqref="AC58:AD58">
    <cfRule type="expression" dxfId="1819" priority="2345">
      <formula>AND($H58&lt;&gt;"",$I58&lt;&gt;"",$J58&lt;&gt;"")</formula>
    </cfRule>
    <cfRule type="expression" dxfId="1818" priority="2346">
      <formula>AND($H58&lt;&gt;"",$I58&lt;&gt;"",$J58="")</formula>
    </cfRule>
    <cfRule type="expression" dxfId="1817" priority="2347">
      <formula>AND($H58&lt;&gt;"",$I58="",$J58="")</formula>
    </cfRule>
  </conditionalFormatting>
  <conditionalFormatting sqref="AE58:AH58">
    <cfRule type="expression" dxfId="1816" priority="2342">
      <formula>AND($H58&lt;&gt;"",$I58&lt;&gt;"",$J58&lt;&gt;"")</formula>
    </cfRule>
    <cfRule type="expression" dxfId="1815" priority="2343">
      <formula>AND($H58&lt;&gt;"",$I58&lt;&gt;"",$J58="")</formula>
    </cfRule>
    <cfRule type="expression" dxfId="1814" priority="2344">
      <formula>AND($H58&lt;&gt;"",$I58="",$J58="")</formula>
    </cfRule>
  </conditionalFormatting>
  <conditionalFormatting sqref="AI58">
    <cfRule type="expression" dxfId="1813" priority="2339">
      <formula>AND($H58&lt;&gt;"",$I58&lt;&gt;"",$J58&lt;&gt;"")</formula>
    </cfRule>
    <cfRule type="expression" dxfId="1812" priority="2340">
      <formula>AND($H58&lt;&gt;"",$I58&lt;&gt;"",$J58="")</formula>
    </cfRule>
    <cfRule type="expression" dxfId="1811" priority="2341">
      <formula>AND($H58&lt;&gt;"",$I58="",$J58="")</formula>
    </cfRule>
  </conditionalFormatting>
  <conditionalFormatting sqref="AJ58:CF58">
    <cfRule type="expression" dxfId="1810" priority="2336">
      <formula>AND($H58&lt;&gt;"",$I58&lt;&gt;"",$J58&lt;&gt;"")</formula>
    </cfRule>
    <cfRule type="expression" dxfId="1809" priority="2337">
      <formula>AND($H58&lt;&gt;"",$I58&lt;&gt;"",$J58="")</formula>
    </cfRule>
    <cfRule type="expression" dxfId="1808" priority="2338">
      <formula>AND($H58&lt;&gt;"",$I58="",$J58="")</formula>
    </cfRule>
  </conditionalFormatting>
  <conditionalFormatting sqref="A123">
    <cfRule type="containsBlanks" dxfId="1807" priority="2327">
      <formula>LEN(TRIM(A123))=0</formula>
    </cfRule>
  </conditionalFormatting>
  <conditionalFormatting sqref="A122">
    <cfRule type="containsBlanks" dxfId="1806" priority="2306">
      <formula>LEN(TRIM(A122))=0</formula>
    </cfRule>
  </conditionalFormatting>
  <conditionalFormatting sqref="H73:J73 U73 X73:AI73">
    <cfRule type="expression" dxfId="1805" priority="2285">
      <formula>AND($H73&lt;&gt;"",$I73&lt;&gt;"",$J73&lt;&gt;"")</formula>
    </cfRule>
    <cfRule type="expression" dxfId="1804" priority="2286">
      <formula>AND($H73&lt;&gt;"",$I73&lt;&gt;"",$J73="")</formula>
    </cfRule>
    <cfRule type="expression" dxfId="1803" priority="2287">
      <formula>AND($H73&lt;&gt;"",$I73="",$J73="")</formula>
    </cfRule>
  </conditionalFormatting>
  <conditionalFormatting sqref="H73">
    <cfRule type="expression" dxfId="1802" priority="2284">
      <formula>AND($H73&lt;&gt;"",$I73&lt;&gt;"")</formula>
    </cfRule>
  </conditionalFormatting>
  <conditionalFormatting sqref="I73">
    <cfRule type="expression" dxfId="1801" priority="2283">
      <formula>AND($I73&lt;&gt;"",$J73&lt;&gt;"")</formula>
    </cfRule>
  </conditionalFormatting>
  <conditionalFormatting sqref="A73">
    <cfRule type="containsBlanks" dxfId="1800" priority="2282">
      <formula>LEN(TRIM(A73))=0</formula>
    </cfRule>
  </conditionalFormatting>
  <conditionalFormatting sqref="X73:AI73 U73">
    <cfRule type="cellIs" dxfId="1799" priority="2280" operator="greaterThan">
      <formula>0</formula>
    </cfRule>
    <cfRule type="cellIs" dxfId="1798" priority="2281" operator="lessThan">
      <formula>0</formula>
    </cfRule>
  </conditionalFormatting>
  <conditionalFormatting sqref="H75:J75">
    <cfRule type="expression" dxfId="1797" priority="2277">
      <formula>AND($H75&lt;&gt;"",$I75&lt;&gt;"",$J75&lt;&gt;"")</formula>
    </cfRule>
    <cfRule type="expression" dxfId="1796" priority="2278">
      <formula>AND($H75&lt;&gt;"",$I75&lt;&gt;"",$J75="")</formula>
    </cfRule>
    <cfRule type="expression" dxfId="1795" priority="2279">
      <formula>AND($H75&lt;&gt;"",$I75="",$J75="")</formula>
    </cfRule>
  </conditionalFormatting>
  <conditionalFormatting sqref="H75">
    <cfRule type="expression" dxfId="1794" priority="2276">
      <formula>AND($H75&lt;&gt;"",$I75&lt;&gt;"")</formula>
    </cfRule>
  </conditionalFormatting>
  <conditionalFormatting sqref="I75">
    <cfRule type="expression" dxfId="1793" priority="2275">
      <formula>AND($I75&lt;&gt;"",$J75&lt;&gt;"")</formula>
    </cfRule>
  </conditionalFormatting>
  <conditionalFormatting sqref="U75 X75:Z75">
    <cfRule type="expression" dxfId="1792" priority="2272">
      <formula>AND($H75&lt;&gt;"",$I75&lt;&gt;"",$J75&lt;&gt;"")</formula>
    </cfRule>
    <cfRule type="expression" dxfId="1791" priority="2273">
      <formula>AND($H75&lt;&gt;"",$I75&lt;&gt;"",$J75="")</formula>
    </cfRule>
    <cfRule type="expression" dxfId="1790" priority="2274">
      <formula>AND($H75&lt;&gt;"",$I75="",$J75="")</formula>
    </cfRule>
  </conditionalFormatting>
  <conditionalFormatting sqref="A75">
    <cfRule type="containsBlanks" dxfId="1789" priority="2271">
      <formula>LEN(TRIM(A75))=0</formula>
    </cfRule>
  </conditionalFormatting>
  <conditionalFormatting sqref="AA75:AB75">
    <cfRule type="expression" dxfId="1788" priority="2268">
      <formula>AND($H75&lt;&gt;"",$I75&lt;&gt;"",$J75&lt;&gt;"")</formula>
    </cfRule>
    <cfRule type="expression" dxfId="1787" priority="2269">
      <formula>AND($H75&lt;&gt;"",$I75&lt;&gt;"",$J75="")</formula>
    </cfRule>
    <cfRule type="expression" dxfId="1786" priority="2270">
      <formula>AND($H75&lt;&gt;"",$I75="",$J75="")</formula>
    </cfRule>
  </conditionalFormatting>
  <conditionalFormatting sqref="AC75:AD75">
    <cfRule type="expression" dxfId="1785" priority="2265">
      <formula>AND($H75&lt;&gt;"",$I75&lt;&gt;"",$J75&lt;&gt;"")</formula>
    </cfRule>
    <cfRule type="expression" dxfId="1784" priority="2266">
      <formula>AND($H75&lt;&gt;"",$I75&lt;&gt;"",$J75="")</formula>
    </cfRule>
    <cfRule type="expression" dxfId="1783" priority="2267">
      <formula>AND($H75&lt;&gt;"",$I75="",$J75="")</formula>
    </cfRule>
  </conditionalFormatting>
  <conditionalFormatting sqref="AE75:AH75">
    <cfRule type="expression" dxfId="1782" priority="2262">
      <formula>AND($H75&lt;&gt;"",$I75&lt;&gt;"",$J75&lt;&gt;"")</formula>
    </cfRule>
    <cfRule type="expression" dxfId="1781" priority="2263">
      <formula>AND($H75&lt;&gt;"",$I75&lt;&gt;"",$J75="")</formula>
    </cfRule>
    <cfRule type="expression" dxfId="1780" priority="2264">
      <formula>AND($H75&lt;&gt;"",$I75="",$J75="")</formula>
    </cfRule>
  </conditionalFormatting>
  <conditionalFormatting sqref="AI75">
    <cfRule type="expression" dxfId="1779" priority="2259">
      <formula>AND($H75&lt;&gt;"",$I75&lt;&gt;"",$J75&lt;&gt;"")</formula>
    </cfRule>
    <cfRule type="expression" dxfId="1778" priority="2260">
      <formula>AND($H75&lt;&gt;"",$I75&lt;&gt;"",$J75="")</formula>
    </cfRule>
    <cfRule type="expression" dxfId="1777" priority="2261">
      <formula>AND($H75&lt;&gt;"",$I75="",$J75="")</formula>
    </cfRule>
  </conditionalFormatting>
  <conditionalFormatting sqref="H77:J77 U77 X77:AI77">
    <cfRule type="expression" dxfId="1776" priority="2256">
      <formula>AND($H77&lt;&gt;"",$I77&lt;&gt;"",$J77&lt;&gt;"")</formula>
    </cfRule>
    <cfRule type="expression" dxfId="1775" priority="2257">
      <formula>AND($H77&lt;&gt;"",$I77&lt;&gt;"",$J77="")</formula>
    </cfRule>
    <cfRule type="expression" dxfId="1774" priority="2258">
      <formula>AND($H77&lt;&gt;"",$I77="",$J77="")</formula>
    </cfRule>
  </conditionalFormatting>
  <conditionalFormatting sqref="H77">
    <cfRule type="expression" dxfId="1773" priority="2255">
      <formula>AND($H77&lt;&gt;"",$I77&lt;&gt;"")</formula>
    </cfRule>
  </conditionalFormatting>
  <conditionalFormatting sqref="I77">
    <cfRule type="expression" dxfId="1772" priority="2254">
      <formula>AND($I77&lt;&gt;"",$J77&lt;&gt;"")</formula>
    </cfRule>
  </conditionalFormatting>
  <conditionalFormatting sqref="A77">
    <cfRule type="containsBlanks" dxfId="1771" priority="2253">
      <formula>LEN(TRIM(A77))=0</formula>
    </cfRule>
  </conditionalFormatting>
  <conditionalFormatting sqref="X77:AI77 U77">
    <cfRule type="cellIs" dxfId="1770" priority="2251" operator="greaterThan">
      <formula>0</formula>
    </cfRule>
    <cfRule type="cellIs" dxfId="1769" priority="2252" operator="lessThan">
      <formula>0</formula>
    </cfRule>
  </conditionalFormatting>
  <conditionalFormatting sqref="H79:J79 U79 X79:AI79">
    <cfRule type="expression" dxfId="1768" priority="2248">
      <formula>AND($H79&lt;&gt;"",$I79&lt;&gt;"",$J79&lt;&gt;"")</formula>
    </cfRule>
    <cfRule type="expression" dxfId="1767" priority="2249">
      <formula>AND($H79&lt;&gt;"",$I79&lt;&gt;"",$J79="")</formula>
    </cfRule>
    <cfRule type="expression" dxfId="1766" priority="2250">
      <formula>AND($H79&lt;&gt;"",$I79="",$J79="")</formula>
    </cfRule>
  </conditionalFormatting>
  <conditionalFormatting sqref="H79">
    <cfRule type="expression" dxfId="1765" priority="2247">
      <formula>AND($H79&lt;&gt;"",$I79&lt;&gt;"")</formula>
    </cfRule>
  </conditionalFormatting>
  <conditionalFormatting sqref="I79">
    <cfRule type="expression" dxfId="1764" priority="2246">
      <formula>AND($I79&lt;&gt;"",$J79&lt;&gt;"")</formula>
    </cfRule>
  </conditionalFormatting>
  <conditionalFormatting sqref="A79">
    <cfRule type="containsBlanks" dxfId="1763" priority="2245">
      <formula>LEN(TRIM(A79))=0</formula>
    </cfRule>
  </conditionalFormatting>
  <conditionalFormatting sqref="X79:AI79 U79">
    <cfRule type="cellIs" dxfId="1762" priority="2243" operator="greaterThan">
      <formula>0</formula>
    </cfRule>
    <cfRule type="cellIs" dxfId="1761" priority="2244" operator="lessThan">
      <formula>0</formula>
    </cfRule>
  </conditionalFormatting>
  <conditionalFormatting sqref="H81:J81">
    <cfRule type="expression" dxfId="1760" priority="2240">
      <formula>AND($H81&lt;&gt;"",$I81&lt;&gt;"",$J81&lt;&gt;"")</formula>
    </cfRule>
    <cfRule type="expression" dxfId="1759" priority="2241">
      <formula>AND($H81&lt;&gt;"",$I81&lt;&gt;"",$J81="")</formula>
    </cfRule>
    <cfRule type="expression" dxfId="1758" priority="2242">
      <formula>AND($H81&lt;&gt;"",$I81="",$J81="")</formula>
    </cfRule>
  </conditionalFormatting>
  <conditionalFormatting sqref="H81">
    <cfRule type="expression" dxfId="1757" priority="2239">
      <formula>AND($H81&lt;&gt;"",$I81&lt;&gt;"")</formula>
    </cfRule>
  </conditionalFormatting>
  <conditionalFormatting sqref="I81">
    <cfRule type="expression" dxfId="1756" priority="2238">
      <formula>AND($I81&lt;&gt;"",$J81&lt;&gt;"")</formula>
    </cfRule>
  </conditionalFormatting>
  <conditionalFormatting sqref="U81 X81:Z81">
    <cfRule type="expression" dxfId="1755" priority="2235">
      <formula>AND($H81&lt;&gt;"",$I81&lt;&gt;"",$J81&lt;&gt;"")</formula>
    </cfRule>
    <cfRule type="expression" dxfId="1754" priority="2236">
      <formula>AND($H81&lt;&gt;"",$I81&lt;&gt;"",$J81="")</formula>
    </cfRule>
    <cfRule type="expression" dxfId="1753" priority="2237">
      <formula>AND($H81&lt;&gt;"",$I81="",$J81="")</formula>
    </cfRule>
  </conditionalFormatting>
  <conditionalFormatting sqref="A81">
    <cfRule type="containsBlanks" dxfId="1752" priority="2234">
      <formula>LEN(TRIM(A81))=0</formula>
    </cfRule>
  </conditionalFormatting>
  <conditionalFormatting sqref="AA81:AB81">
    <cfRule type="expression" dxfId="1751" priority="2231">
      <formula>AND($H81&lt;&gt;"",$I81&lt;&gt;"",$J81&lt;&gt;"")</formula>
    </cfRule>
    <cfRule type="expression" dxfId="1750" priority="2232">
      <formula>AND($H81&lt;&gt;"",$I81&lt;&gt;"",$J81="")</formula>
    </cfRule>
    <cfRule type="expression" dxfId="1749" priority="2233">
      <formula>AND($H81&lt;&gt;"",$I81="",$J81="")</formula>
    </cfRule>
  </conditionalFormatting>
  <conditionalFormatting sqref="AC81:AD81">
    <cfRule type="expression" dxfId="1748" priority="2228">
      <formula>AND($H81&lt;&gt;"",$I81&lt;&gt;"",$J81&lt;&gt;"")</formula>
    </cfRule>
    <cfRule type="expression" dxfId="1747" priority="2229">
      <formula>AND($H81&lt;&gt;"",$I81&lt;&gt;"",$J81="")</formula>
    </cfRule>
    <cfRule type="expression" dxfId="1746" priority="2230">
      <formula>AND($H81&lt;&gt;"",$I81="",$J81="")</formula>
    </cfRule>
  </conditionalFormatting>
  <conditionalFormatting sqref="AE81:AH81">
    <cfRule type="expression" dxfId="1745" priority="2225">
      <formula>AND($H81&lt;&gt;"",$I81&lt;&gt;"",$J81&lt;&gt;"")</formula>
    </cfRule>
    <cfRule type="expression" dxfId="1744" priority="2226">
      <formula>AND($H81&lt;&gt;"",$I81&lt;&gt;"",$J81="")</formula>
    </cfRule>
    <cfRule type="expression" dxfId="1743" priority="2227">
      <formula>AND($H81&lt;&gt;"",$I81="",$J81="")</formula>
    </cfRule>
  </conditionalFormatting>
  <conditionalFormatting sqref="AI81">
    <cfRule type="expression" dxfId="1742" priority="2222">
      <formula>AND($H81&lt;&gt;"",$I81&lt;&gt;"",$J81&lt;&gt;"")</formula>
    </cfRule>
    <cfRule type="expression" dxfId="1741" priority="2223">
      <formula>AND($H81&lt;&gt;"",$I81&lt;&gt;"",$J81="")</formula>
    </cfRule>
    <cfRule type="expression" dxfId="1740" priority="2224">
      <formula>AND($H81&lt;&gt;"",$I81="",$J81="")</formula>
    </cfRule>
  </conditionalFormatting>
  <conditionalFormatting sqref="H83:J83 U83 X83:AI83">
    <cfRule type="expression" dxfId="1739" priority="2219">
      <formula>AND($H83&lt;&gt;"",$I83&lt;&gt;"",$J83&lt;&gt;"")</formula>
    </cfRule>
    <cfRule type="expression" dxfId="1738" priority="2220">
      <formula>AND($H83&lt;&gt;"",$I83&lt;&gt;"",$J83="")</formula>
    </cfRule>
    <cfRule type="expression" dxfId="1737" priority="2221">
      <formula>AND($H83&lt;&gt;"",$I83="",$J83="")</formula>
    </cfRule>
  </conditionalFormatting>
  <conditionalFormatting sqref="H83">
    <cfRule type="expression" dxfId="1736" priority="2218">
      <formula>AND($H83&lt;&gt;"",$I83&lt;&gt;"")</formula>
    </cfRule>
  </conditionalFormatting>
  <conditionalFormatting sqref="I83">
    <cfRule type="expression" dxfId="1735" priority="2217">
      <formula>AND($I83&lt;&gt;"",$J83&lt;&gt;"")</formula>
    </cfRule>
  </conditionalFormatting>
  <conditionalFormatting sqref="A83">
    <cfRule type="containsBlanks" dxfId="1734" priority="2216">
      <formula>LEN(TRIM(A83))=0</formula>
    </cfRule>
  </conditionalFormatting>
  <conditionalFormatting sqref="X83:AI83 U83">
    <cfRule type="cellIs" dxfId="1733" priority="2214" operator="greaterThan">
      <formula>0</formula>
    </cfRule>
    <cfRule type="cellIs" dxfId="1732" priority="2215" operator="lessThan">
      <formula>0</formula>
    </cfRule>
  </conditionalFormatting>
  <conditionalFormatting sqref="AJ73:CF73">
    <cfRule type="expression" dxfId="1731" priority="2211">
      <formula>AND($H73&lt;&gt;"",$I73&lt;&gt;"",$J73&lt;&gt;"")</formula>
    </cfRule>
    <cfRule type="expression" dxfId="1730" priority="2212">
      <formula>AND($H73&lt;&gt;"",$I73&lt;&gt;"",$J73="")</formula>
    </cfRule>
    <cfRule type="expression" dxfId="1729" priority="2213">
      <formula>AND($H73&lt;&gt;"",$I73="",$J73="")</formula>
    </cfRule>
  </conditionalFormatting>
  <conditionalFormatting sqref="AJ73:CF73">
    <cfRule type="cellIs" dxfId="1728" priority="2209" operator="greaterThan">
      <formula>0</formula>
    </cfRule>
    <cfRule type="cellIs" dxfId="1727" priority="2210" operator="lessThan">
      <formula>0</formula>
    </cfRule>
  </conditionalFormatting>
  <conditionalFormatting sqref="AJ75:CF75">
    <cfRule type="expression" dxfId="1726" priority="2206">
      <formula>AND($H75&lt;&gt;"",$I75&lt;&gt;"",$J75&lt;&gt;"")</formula>
    </cfRule>
    <cfRule type="expression" dxfId="1725" priority="2207">
      <formula>AND($H75&lt;&gt;"",$I75&lt;&gt;"",$J75="")</formula>
    </cfRule>
    <cfRule type="expression" dxfId="1724" priority="2208">
      <formula>AND($H75&lt;&gt;"",$I75="",$J75="")</formula>
    </cfRule>
  </conditionalFormatting>
  <conditionalFormatting sqref="AJ77:CF77">
    <cfRule type="expression" dxfId="1723" priority="2203">
      <formula>AND($H77&lt;&gt;"",$I77&lt;&gt;"",$J77&lt;&gt;"")</formula>
    </cfRule>
    <cfRule type="expression" dxfId="1722" priority="2204">
      <formula>AND($H77&lt;&gt;"",$I77&lt;&gt;"",$J77="")</formula>
    </cfRule>
    <cfRule type="expression" dxfId="1721" priority="2205">
      <formula>AND($H77&lt;&gt;"",$I77="",$J77="")</formula>
    </cfRule>
  </conditionalFormatting>
  <conditionalFormatting sqref="AJ77:CF77">
    <cfRule type="cellIs" dxfId="1720" priority="2201" operator="greaterThan">
      <formula>0</formula>
    </cfRule>
    <cfRule type="cellIs" dxfId="1719" priority="2202" operator="lessThan">
      <formula>0</formula>
    </cfRule>
  </conditionalFormatting>
  <conditionalFormatting sqref="AJ79:CF79">
    <cfRule type="expression" dxfId="1718" priority="2198">
      <formula>AND($H79&lt;&gt;"",$I79&lt;&gt;"",$J79&lt;&gt;"")</formula>
    </cfRule>
    <cfRule type="expression" dxfId="1717" priority="2199">
      <formula>AND($H79&lt;&gt;"",$I79&lt;&gt;"",$J79="")</formula>
    </cfRule>
    <cfRule type="expression" dxfId="1716" priority="2200">
      <formula>AND($H79&lt;&gt;"",$I79="",$J79="")</formula>
    </cfRule>
  </conditionalFormatting>
  <conditionalFormatting sqref="AJ79:CF79">
    <cfRule type="cellIs" dxfId="1715" priority="2196" operator="greaterThan">
      <formula>0</formula>
    </cfRule>
    <cfRule type="cellIs" dxfId="1714" priority="2197" operator="lessThan">
      <formula>0</formula>
    </cfRule>
  </conditionalFormatting>
  <conditionalFormatting sqref="AJ81:CF81">
    <cfRule type="expression" dxfId="1713" priority="2193">
      <formula>AND($H81&lt;&gt;"",$I81&lt;&gt;"",$J81&lt;&gt;"")</formula>
    </cfRule>
    <cfRule type="expression" dxfId="1712" priority="2194">
      <formula>AND($H81&lt;&gt;"",$I81&lt;&gt;"",$J81="")</formula>
    </cfRule>
    <cfRule type="expression" dxfId="1711" priority="2195">
      <formula>AND($H81&lt;&gt;"",$I81="",$J81="")</formula>
    </cfRule>
  </conditionalFormatting>
  <conditionalFormatting sqref="AJ83:CF83">
    <cfRule type="expression" dxfId="1710" priority="2190">
      <formula>AND($H83&lt;&gt;"",$I83&lt;&gt;"",$J83&lt;&gt;"")</formula>
    </cfRule>
    <cfRule type="expression" dxfId="1709" priority="2191">
      <formula>AND($H83&lt;&gt;"",$I83&lt;&gt;"",$J83="")</formula>
    </cfRule>
    <cfRule type="expression" dxfId="1708" priority="2192">
      <formula>AND($H83&lt;&gt;"",$I83="",$J83="")</formula>
    </cfRule>
  </conditionalFormatting>
  <conditionalFormatting sqref="AJ83:CF83">
    <cfRule type="cellIs" dxfId="1707" priority="2188" operator="greaterThan">
      <formula>0</formula>
    </cfRule>
    <cfRule type="cellIs" dxfId="1706" priority="2189" operator="lessThan">
      <formula>0</formula>
    </cfRule>
  </conditionalFormatting>
  <conditionalFormatting sqref="H85:J85 U85 X85:AI85">
    <cfRule type="expression" dxfId="1705" priority="2185">
      <formula>AND($H85&lt;&gt;"",$I85&lt;&gt;"",$J85&lt;&gt;"")</formula>
    </cfRule>
    <cfRule type="expression" dxfId="1704" priority="2186">
      <formula>AND($H85&lt;&gt;"",$I85&lt;&gt;"",$J85="")</formula>
    </cfRule>
    <cfRule type="expression" dxfId="1703" priority="2187">
      <formula>AND($H85&lt;&gt;"",$I85="",$J85="")</formula>
    </cfRule>
  </conditionalFormatting>
  <conditionalFormatting sqref="H85">
    <cfRule type="expression" dxfId="1702" priority="2184">
      <formula>AND($H85&lt;&gt;"",$I85&lt;&gt;"")</formula>
    </cfRule>
  </conditionalFormatting>
  <conditionalFormatting sqref="I85">
    <cfRule type="expression" dxfId="1701" priority="2183">
      <formula>AND($I85&lt;&gt;"",$J85&lt;&gt;"")</formula>
    </cfRule>
  </conditionalFormatting>
  <conditionalFormatting sqref="A85">
    <cfRule type="containsBlanks" dxfId="1700" priority="2182">
      <formula>LEN(TRIM(A85))=0</formula>
    </cfRule>
  </conditionalFormatting>
  <conditionalFormatting sqref="X85:AI85 U85">
    <cfRule type="cellIs" dxfId="1699" priority="2180" operator="greaterThan">
      <formula>0</formula>
    </cfRule>
    <cfRule type="cellIs" dxfId="1698" priority="2181" operator="lessThan">
      <formula>0</formula>
    </cfRule>
  </conditionalFormatting>
  <conditionalFormatting sqref="AJ85:CF85">
    <cfRule type="expression" dxfId="1697" priority="2177">
      <formula>AND($H85&lt;&gt;"",$I85&lt;&gt;"",$J85&lt;&gt;"")</formula>
    </cfRule>
    <cfRule type="expression" dxfId="1696" priority="2178">
      <formula>AND($H85&lt;&gt;"",$I85&lt;&gt;"",$J85="")</formula>
    </cfRule>
    <cfRule type="expression" dxfId="1695" priority="2179">
      <formula>AND($H85&lt;&gt;"",$I85="",$J85="")</formula>
    </cfRule>
  </conditionalFormatting>
  <conditionalFormatting sqref="AJ85:CF85">
    <cfRule type="cellIs" dxfId="1694" priority="2175" operator="greaterThan">
      <formula>0</formula>
    </cfRule>
    <cfRule type="cellIs" dxfId="1693" priority="2176" operator="lessThan">
      <formula>0</formula>
    </cfRule>
  </conditionalFormatting>
  <conditionalFormatting sqref="H89:J89">
    <cfRule type="expression" dxfId="1692" priority="2172">
      <formula>AND($H89&lt;&gt;"",$I89&lt;&gt;"",$J89&lt;&gt;"")</formula>
    </cfRule>
    <cfRule type="expression" dxfId="1691" priority="2173">
      <formula>AND($H89&lt;&gt;"",$I89&lt;&gt;"",$J89="")</formula>
    </cfRule>
    <cfRule type="expression" dxfId="1690" priority="2174">
      <formula>AND($H89&lt;&gt;"",$I89="",$J89="")</formula>
    </cfRule>
  </conditionalFormatting>
  <conditionalFormatting sqref="H89">
    <cfRule type="expression" dxfId="1689" priority="2171">
      <formula>AND($H89&lt;&gt;"",$I89&lt;&gt;"")</formula>
    </cfRule>
  </conditionalFormatting>
  <conditionalFormatting sqref="I89">
    <cfRule type="expression" dxfId="1688" priority="2170">
      <formula>AND($I89&lt;&gt;"",$J89&lt;&gt;"")</formula>
    </cfRule>
  </conditionalFormatting>
  <conditionalFormatting sqref="U95 X95:Z95">
    <cfRule type="expression" dxfId="1687" priority="2122">
      <formula>AND($H95&lt;&gt;"",$I95&lt;&gt;"",$J95&lt;&gt;"")</formula>
    </cfRule>
    <cfRule type="expression" dxfId="1686" priority="2123">
      <formula>AND($H95&lt;&gt;"",$I95&lt;&gt;"",$J95="")</formula>
    </cfRule>
    <cfRule type="expression" dxfId="1685" priority="2124">
      <formula>AND($H95&lt;&gt;"",$I95="",$J95="")</formula>
    </cfRule>
  </conditionalFormatting>
  <conditionalFormatting sqref="A89">
    <cfRule type="containsBlanks" dxfId="1684" priority="2169">
      <formula>LEN(TRIM(A89))=0</formula>
    </cfRule>
  </conditionalFormatting>
  <conditionalFormatting sqref="AA95:AB95">
    <cfRule type="expression" dxfId="1683" priority="2118">
      <formula>AND($H95&lt;&gt;"",$I95&lt;&gt;"",$J95&lt;&gt;"")</formula>
    </cfRule>
    <cfRule type="expression" dxfId="1682" priority="2119">
      <formula>AND($H95&lt;&gt;"",$I95&lt;&gt;"",$J95="")</formula>
    </cfRule>
    <cfRule type="expression" dxfId="1681" priority="2120">
      <formula>AND($H95&lt;&gt;"",$I95="",$J95="")</formula>
    </cfRule>
  </conditionalFormatting>
  <conditionalFormatting sqref="AC95:AD95">
    <cfRule type="expression" dxfId="1680" priority="2115">
      <formula>AND($H95&lt;&gt;"",$I95&lt;&gt;"",$J95&lt;&gt;"")</formula>
    </cfRule>
    <cfRule type="expression" dxfId="1679" priority="2116">
      <formula>AND($H95&lt;&gt;"",$I95&lt;&gt;"",$J95="")</formula>
    </cfRule>
    <cfRule type="expression" dxfId="1678" priority="2117">
      <formula>AND($H95&lt;&gt;"",$I95="",$J95="")</formula>
    </cfRule>
  </conditionalFormatting>
  <conditionalFormatting sqref="U89 X89:AI89">
    <cfRule type="expression" dxfId="1677" priority="2160">
      <formula>AND($H89&lt;&gt;"",$I89&lt;&gt;"",$J89&lt;&gt;"")</formula>
    </cfRule>
    <cfRule type="expression" dxfId="1676" priority="2161">
      <formula>AND($H89&lt;&gt;"",$I89&lt;&gt;"",$J89="")</formula>
    </cfRule>
    <cfRule type="expression" dxfId="1675" priority="2162">
      <formula>AND($H89&lt;&gt;"",$I89="",$J89="")</formula>
    </cfRule>
  </conditionalFormatting>
  <conditionalFormatting sqref="AI95">
    <cfRule type="expression" dxfId="1674" priority="2109">
      <formula>AND($H95&lt;&gt;"",$I95&lt;&gt;"",$J95&lt;&gt;"")</formula>
    </cfRule>
    <cfRule type="expression" dxfId="1673" priority="2110">
      <formula>AND($H95&lt;&gt;"",$I95&lt;&gt;"",$J95="")</formula>
    </cfRule>
    <cfRule type="expression" dxfId="1672" priority="2111">
      <formula>AND($H95&lt;&gt;"",$I95="",$J95="")</formula>
    </cfRule>
  </conditionalFormatting>
  <conditionalFormatting sqref="AJ95:CF95">
    <cfRule type="expression" dxfId="1671" priority="2106">
      <formula>AND($H95&lt;&gt;"",$I95&lt;&gt;"",$J95&lt;&gt;"")</formula>
    </cfRule>
    <cfRule type="expression" dxfId="1670" priority="2107">
      <formula>AND($H95&lt;&gt;"",$I95&lt;&gt;"",$J95="")</formula>
    </cfRule>
    <cfRule type="expression" dxfId="1669" priority="2108">
      <formula>AND($H95&lt;&gt;"",$I95="",$J95="")</formula>
    </cfRule>
  </conditionalFormatting>
  <conditionalFormatting sqref="H91:J91">
    <cfRule type="expression" dxfId="1668" priority="2166">
      <formula>AND($H91&lt;&gt;"",$I91&lt;&gt;"",$J91&lt;&gt;"")</formula>
    </cfRule>
    <cfRule type="expression" dxfId="1667" priority="2167">
      <formula>AND($H91&lt;&gt;"",$I91&lt;&gt;"",$J91="")</formula>
    </cfRule>
    <cfRule type="expression" dxfId="1666" priority="2168">
      <formula>AND($H91&lt;&gt;"",$I91="",$J91="")</formula>
    </cfRule>
  </conditionalFormatting>
  <conditionalFormatting sqref="H91">
    <cfRule type="expression" dxfId="1665" priority="2165">
      <formula>AND($H91&lt;&gt;"",$I91&lt;&gt;"")</formula>
    </cfRule>
  </conditionalFormatting>
  <conditionalFormatting sqref="I91">
    <cfRule type="expression" dxfId="1664" priority="2164">
      <formula>AND($I91&lt;&gt;"",$J91&lt;&gt;"")</formula>
    </cfRule>
  </conditionalFormatting>
  <conditionalFormatting sqref="A91">
    <cfRule type="containsBlanks" dxfId="1663" priority="2163">
      <formula>LEN(TRIM(A91))=0</formula>
    </cfRule>
  </conditionalFormatting>
  <conditionalFormatting sqref="AJ89:CF89">
    <cfRule type="expression" dxfId="1662" priority="2155">
      <formula>AND($H89&lt;&gt;"",$I89&lt;&gt;"",$J89&lt;&gt;"")</formula>
    </cfRule>
    <cfRule type="expression" dxfId="1661" priority="2156">
      <formula>AND($H89&lt;&gt;"",$I89&lt;&gt;"",$J89="")</formula>
    </cfRule>
    <cfRule type="expression" dxfId="1660" priority="2157">
      <formula>AND($H89&lt;&gt;"",$I89="",$J89="")</formula>
    </cfRule>
  </conditionalFormatting>
  <conditionalFormatting sqref="AE95:AH95">
    <cfRule type="expression" dxfId="1659" priority="2112">
      <formula>AND($H95&lt;&gt;"",$I95&lt;&gt;"",$J95&lt;&gt;"")</formula>
    </cfRule>
    <cfRule type="expression" dxfId="1658" priority="2113">
      <formula>AND($H95&lt;&gt;"",$I95&lt;&gt;"",$J95="")</formula>
    </cfRule>
    <cfRule type="expression" dxfId="1657" priority="2114">
      <formula>AND($H95&lt;&gt;"",$I95="",$J95="")</formula>
    </cfRule>
  </conditionalFormatting>
  <conditionalFormatting sqref="H86:J87">
    <cfRule type="expression" dxfId="1656" priority="2103">
      <formula>AND($H86&lt;&gt;"",$I86&lt;&gt;"",$J86&lt;&gt;"")</formula>
    </cfRule>
    <cfRule type="expression" dxfId="1655" priority="2104">
      <formula>AND($H86&lt;&gt;"",$I86&lt;&gt;"",$J86="")</formula>
    </cfRule>
    <cfRule type="expression" dxfId="1654" priority="2105">
      <formula>AND($H86&lt;&gt;"",$I86="",$J86="")</formula>
    </cfRule>
  </conditionalFormatting>
  <conditionalFormatting sqref="X89:AI89 U89">
    <cfRule type="cellIs" dxfId="1653" priority="2158" operator="greaterThan">
      <formula>0</formula>
    </cfRule>
    <cfRule type="cellIs" dxfId="1652" priority="2159" operator="lessThan">
      <formula>0</formula>
    </cfRule>
  </conditionalFormatting>
  <conditionalFormatting sqref="AJ89:CF89">
    <cfRule type="cellIs" dxfId="1651" priority="2153" operator="greaterThan">
      <formula>0</formula>
    </cfRule>
    <cfRule type="cellIs" dxfId="1650" priority="2154" operator="lessThan">
      <formula>0</formula>
    </cfRule>
  </conditionalFormatting>
  <conditionalFormatting sqref="U91 X91:AI91">
    <cfRule type="expression" dxfId="1649" priority="2150">
      <formula>AND($H91&lt;&gt;"",$I91&lt;&gt;"",$J91&lt;&gt;"")</formula>
    </cfRule>
    <cfRule type="expression" dxfId="1648" priority="2151">
      <formula>AND($H91&lt;&gt;"",$I91&lt;&gt;"",$J91="")</formula>
    </cfRule>
    <cfRule type="expression" dxfId="1647" priority="2152">
      <formula>AND($H91&lt;&gt;"",$I91="",$J91="")</formula>
    </cfRule>
  </conditionalFormatting>
  <conditionalFormatting sqref="X91:AI91 U91">
    <cfRule type="cellIs" dxfId="1646" priority="2148" operator="greaterThan">
      <formula>0</formula>
    </cfRule>
    <cfRule type="cellIs" dxfId="1645" priority="2149" operator="lessThan">
      <formula>0</formula>
    </cfRule>
  </conditionalFormatting>
  <conditionalFormatting sqref="AJ91:CF91">
    <cfRule type="expression" dxfId="1644" priority="2145">
      <formula>AND($H91&lt;&gt;"",$I91&lt;&gt;"",$J91&lt;&gt;"")</formula>
    </cfRule>
    <cfRule type="expression" dxfId="1643" priority="2146">
      <formula>AND($H91&lt;&gt;"",$I91&lt;&gt;"",$J91="")</formula>
    </cfRule>
    <cfRule type="expression" dxfId="1642" priority="2147">
      <formula>AND($H91&lt;&gt;"",$I91="",$J91="")</formula>
    </cfRule>
  </conditionalFormatting>
  <conditionalFormatting sqref="AJ91:CF91">
    <cfRule type="cellIs" dxfId="1641" priority="2143" operator="greaterThan">
      <formula>0</formula>
    </cfRule>
    <cfRule type="cellIs" dxfId="1640" priority="2144" operator="lessThan">
      <formula>0</formula>
    </cfRule>
  </conditionalFormatting>
  <conditionalFormatting sqref="H93:J93 U93 X93:AI93">
    <cfRule type="expression" dxfId="1639" priority="2140">
      <formula>AND($H93&lt;&gt;"",$I93&lt;&gt;"",$J93&lt;&gt;"")</formula>
    </cfRule>
    <cfRule type="expression" dxfId="1638" priority="2141">
      <formula>AND($H93&lt;&gt;"",$I93&lt;&gt;"",$J93="")</formula>
    </cfRule>
    <cfRule type="expression" dxfId="1637" priority="2142">
      <formula>AND($H93&lt;&gt;"",$I93="",$J93="")</formula>
    </cfRule>
  </conditionalFormatting>
  <conditionalFormatting sqref="H93">
    <cfRule type="expression" dxfId="1636" priority="2139">
      <formula>AND($H93&lt;&gt;"",$I93&lt;&gt;"")</formula>
    </cfRule>
  </conditionalFormatting>
  <conditionalFormatting sqref="I93">
    <cfRule type="expression" dxfId="1635" priority="2138">
      <formula>AND($I93&lt;&gt;"",$J93&lt;&gt;"")</formula>
    </cfRule>
  </conditionalFormatting>
  <conditionalFormatting sqref="A93">
    <cfRule type="containsBlanks" dxfId="1634" priority="2137">
      <formula>LEN(TRIM(A93))=0</formula>
    </cfRule>
  </conditionalFormatting>
  <conditionalFormatting sqref="X93:AI93 U93">
    <cfRule type="cellIs" dxfId="1633" priority="2135" operator="greaterThan">
      <formula>0</formula>
    </cfRule>
    <cfRule type="cellIs" dxfId="1632" priority="2136" operator="lessThan">
      <formula>0</formula>
    </cfRule>
  </conditionalFormatting>
  <conditionalFormatting sqref="AJ93:CF93">
    <cfRule type="expression" dxfId="1631" priority="2132">
      <formula>AND($H93&lt;&gt;"",$I93&lt;&gt;"",$J93&lt;&gt;"")</formula>
    </cfRule>
    <cfRule type="expression" dxfId="1630" priority="2133">
      <formula>AND($H93&lt;&gt;"",$I93&lt;&gt;"",$J93="")</formula>
    </cfRule>
    <cfRule type="expression" dxfId="1629" priority="2134">
      <formula>AND($H93&lt;&gt;"",$I93="",$J93="")</formula>
    </cfRule>
  </conditionalFormatting>
  <conditionalFormatting sqref="AJ93:CF93">
    <cfRule type="cellIs" dxfId="1628" priority="2130" operator="greaterThan">
      <formula>0</formula>
    </cfRule>
    <cfRule type="cellIs" dxfId="1627" priority="2131" operator="lessThan">
      <formula>0</formula>
    </cfRule>
  </conditionalFormatting>
  <conditionalFormatting sqref="H95:J95">
    <cfRule type="expression" dxfId="1626" priority="2127">
      <formula>AND($H95&lt;&gt;"",$I95&lt;&gt;"",$J95&lt;&gt;"")</formula>
    </cfRule>
    <cfRule type="expression" dxfId="1625" priority="2128">
      <formula>AND($H95&lt;&gt;"",$I95&lt;&gt;"",$J95="")</formula>
    </cfRule>
    <cfRule type="expression" dxfId="1624" priority="2129">
      <formula>AND($H95&lt;&gt;"",$I95="",$J95="")</formula>
    </cfRule>
  </conditionalFormatting>
  <conditionalFormatting sqref="H95">
    <cfRule type="expression" dxfId="1623" priority="2126">
      <formula>AND($H95&lt;&gt;"",$I95&lt;&gt;"")</formula>
    </cfRule>
  </conditionalFormatting>
  <conditionalFormatting sqref="I95">
    <cfRule type="expression" dxfId="1622" priority="2125">
      <formula>AND($I95&lt;&gt;"",$J95&lt;&gt;"")</formula>
    </cfRule>
  </conditionalFormatting>
  <conditionalFormatting sqref="U86:U87 X86:Z87">
    <cfRule type="expression" dxfId="1621" priority="2098">
      <formula>AND($H86&lt;&gt;"",$I86&lt;&gt;"",$J86&lt;&gt;"")</formula>
    </cfRule>
    <cfRule type="expression" dxfId="1620" priority="2099">
      <formula>AND($H86&lt;&gt;"",$I86&lt;&gt;"",$J86="")</formula>
    </cfRule>
    <cfRule type="expression" dxfId="1619" priority="2100">
      <formula>AND($H86&lt;&gt;"",$I86="",$J86="")</formula>
    </cfRule>
  </conditionalFormatting>
  <conditionalFormatting sqref="A95">
    <cfRule type="containsBlanks" dxfId="1618" priority="2121">
      <formula>LEN(TRIM(A95))=0</formula>
    </cfRule>
  </conditionalFormatting>
  <conditionalFormatting sqref="AA86:AB87">
    <cfRule type="expression" dxfId="1617" priority="2094">
      <formula>AND($H86&lt;&gt;"",$I86&lt;&gt;"",$J86&lt;&gt;"")</formula>
    </cfRule>
    <cfRule type="expression" dxfId="1616" priority="2095">
      <formula>AND($H86&lt;&gt;"",$I86&lt;&gt;"",$J86="")</formula>
    </cfRule>
    <cfRule type="expression" dxfId="1615" priority="2096">
      <formula>AND($H86&lt;&gt;"",$I86="",$J86="")</formula>
    </cfRule>
  </conditionalFormatting>
  <conditionalFormatting sqref="AC86:AD87">
    <cfRule type="expression" dxfId="1614" priority="2091">
      <formula>AND($H86&lt;&gt;"",$I86&lt;&gt;"",$J86&lt;&gt;"")</formula>
    </cfRule>
    <cfRule type="expression" dxfId="1613" priority="2092">
      <formula>AND($H86&lt;&gt;"",$I86&lt;&gt;"",$J86="")</formula>
    </cfRule>
    <cfRule type="expression" dxfId="1612" priority="2093">
      <formula>AND($H86&lt;&gt;"",$I86="",$J86="")</formula>
    </cfRule>
  </conditionalFormatting>
  <conditionalFormatting sqref="AE86:AH87">
    <cfRule type="expression" dxfId="1611" priority="2088">
      <formula>AND($H86&lt;&gt;"",$I86&lt;&gt;"",$J86&lt;&gt;"")</formula>
    </cfRule>
    <cfRule type="expression" dxfId="1610" priority="2089">
      <formula>AND($H86&lt;&gt;"",$I86&lt;&gt;"",$J86="")</formula>
    </cfRule>
    <cfRule type="expression" dxfId="1609" priority="2090">
      <formula>AND($H86&lt;&gt;"",$I86="",$J86="")</formula>
    </cfRule>
  </conditionalFormatting>
  <conditionalFormatting sqref="AI86:AI87">
    <cfRule type="expression" dxfId="1608" priority="2085">
      <formula>AND($H86&lt;&gt;"",$I86&lt;&gt;"",$J86&lt;&gt;"")</formula>
    </cfRule>
    <cfRule type="expression" dxfId="1607" priority="2086">
      <formula>AND($H86&lt;&gt;"",$I86&lt;&gt;"",$J86="")</formula>
    </cfRule>
    <cfRule type="expression" dxfId="1606" priority="2087">
      <formula>AND($H86&lt;&gt;"",$I86="",$J86="")</formula>
    </cfRule>
  </conditionalFormatting>
  <conditionalFormatting sqref="AJ86:CF87">
    <cfRule type="expression" dxfId="1605" priority="2082">
      <formula>AND($H86&lt;&gt;"",$I86&lt;&gt;"",$J86&lt;&gt;"")</formula>
    </cfRule>
    <cfRule type="expression" dxfId="1604" priority="2083">
      <formula>AND($H86&lt;&gt;"",$I86&lt;&gt;"",$J86="")</formula>
    </cfRule>
    <cfRule type="expression" dxfId="1603" priority="2084">
      <formula>AND($H86&lt;&gt;"",$I86="",$J86="")</formula>
    </cfRule>
  </conditionalFormatting>
  <conditionalFormatting sqref="H86:H87">
    <cfRule type="expression" dxfId="1602" priority="2102">
      <formula>AND($H86&lt;&gt;"",$I86&lt;&gt;"")</formula>
    </cfRule>
  </conditionalFormatting>
  <conditionalFormatting sqref="I86:I87">
    <cfRule type="expression" dxfId="1601" priority="2101">
      <formula>AND($I86&lt;&gt;"",$J86&lt;&gt;"")</formula>
    </cfRule>
  </conditionalFormatting>
  <conditionalFormatting sqref="A86:A87">
    <cfRule type="containsBlanks" dxfId="1600" priority="2097">
      <formula>LEN(TRIM(A86))=0</formula>
    </cfRule>
  </conditionalFormatting>
  <conditionalFormatting sqref="A99:A100">
    <cfRule type="containsBlanks" dxfId="1599" priority="2055">
      <formula>LEN(TRIM(A99))=0</formula>
    </cfRule>
  </conditionalFormatting>
  <conditionalFormatting sqref="A109">
    <cfRule type="containsBlanks" dxfId="1598" priority="2046">
      <formula>LEN(TRIM(A109))=0</formula>
    </cfRule>
  </conditionalFormatting>
  <conditionalFormatting sqref="A104">
    <cfRule type="containsBlanks" dxfId="1597" priority="2015">
      <formula>LEN(TRIM(A104))=0</formula>
    </cfRule>
  </conditionalFormatting>
  <conditionalFormatting sqref="A103">
    <cfRule type="containsBlanks" dxfId="1596" priority="2021">
      <formula>LEN(TRIM(A103))=0</formula>
    </cfRule>
  </conditionalFormatting>
  <conditionalFormatting sqref="A102">
    <cfRule type="containsBlanks" dxfId="1595" priority="2028">
      <formula>LEN(TRIM(A102))=0</formula>
    </cfRule>
  </conditionalFormatting>
  <conditionalFormatting sqref="A106">
    <cfRule type="containsBlanks" dxfId="1594" priority="2027">
      <formula>LEN(TRIM(A106))=0</formula>
    </cfRule>
  </conditionalFormatting>
  <conditionalFormatting sqref="A105">
    <cfRule type="containsBlanks" dxfId="1593" priority="2009">
      <formula>LEN(TRIM(A105))=0</formula>
    </cfRule>
  </conditionalFormatting>
  <conditionalFormatting sqref="A108">
    <cfRule type="containsBlanks" dxfId="1592" priority="1996">
      <formula>LEN(TRIM(A108))=0</formula>
    </cfRule>
  </conditionalFormatting>
  <conditionalFormatting sqref="A101">
    <cfRule type="containsBlanks" dxfId="1591" priority="1984">
      <formula>LEN(TRIM(A101))=0</formula>
    </cfRule>
  </conditionalFormatting>
  <conditionalFormatting sqref="U112 X112:Z112">
    <cfRule type="expression" dxfId="1590" priority="1963">
      <formula>AND($H112&lt;&gt;"",$I112&lt;&gt;"",$J112&lt;&gt;"")</formula>
    </cfRule>
    <cfRule type="expression" dxfId="1589" priority="1964">
      <formula>AND($H112&lt;&gt;"",$I112&lt;&gt;"",$J112="")</formula>
    </cfRule>
    <cfRule type="expression" dxfId="1588" priority="1965">
      <formula>AND($H112&lt;&gt;"",$I112="",$J112="")</formula>
    </cfRule>
  </conditionalFormatting>
  <conditionalFormatting sqref="AA112:AB112">
    <cfRule type="expression" dxfId="1587" priority="1959">
      <formula>AND($H112&lt;&gt;"",$I112&lt;&gt;"",$J112&lt;&gt;"")</formula>
    </cfRule>
    <cfRule type="expression" dxfId="1586" priority="1960">
      <formula>AND($H112&lt;&gt;"",$I112&lt;&gt;"",$J112="")</formula>
    </cfRule>
    <cfRule type="expression" dxfId="1585" priority="1961">
      <formula>AND($H112&lt;&gt;"",$I112="",$J112="")</formula>
    </cfRule>
  </conditionalFormatting>
  <conditionalFormatting sqref="AC112:AD112">
    <cfRule type="expression" dxfId="1584" priority="1956">
      <formula>AND($H112&lt;&gt;"",$I112&lt;&gt;"",$J112&lt;&gt;"")</formula>
    </cfRule>
    <cfRule type="expression" dxfId="1583" priority="1957">
      <formula>AND($H112&lt;&gt;"",$I112&lt;&gt;"",$J112="")</formula>
    </cfRule>
    <cfRule type="expression" dxfId="1582" priority="1958">
      <formula>AND($H112&lt;&gt;"",$I112="",$J112="")</formula>
    </cfRule>
  </conditionalFormatting>
  <conditionalFormatting sqref="AI112">
    <cfRule type="expression" dxfId="1581" priority="1950">
      <formula>AND($H112&lt;&gt;"",$I112&lt;&gt;"",$J112&lt;&gt;"")</formula>
    </cfRule>
    <cfRule type="expression" dxfId="1580" priority="1951">
      <formula>AND($H112&lt;&gt;"",$I112&lt;&gt;"",$J112="")</formula>
    </cfRule>
    <cfRule type="expression" dxfId="1579" priority="1952">
      <formula>AND($H112&lt;&gt;"",$I112="",$J112="")</formula>
    </cfRule>
  </conditionalFormatting>
  <conditionalFormatting sqref="AJ112:CF112">
    <cfRule type="expression" dxfId="1578" priority="1947">
      <formula>AND($H112&lt;&gt;"",$I112&lt;&gt;"",$J112&lt;&gt;"")</formula>
    </cfRule>
    <cfRule type="expression" dxfId="1577" priority="1948">
      <formula>AND($H112&lt;&gt;"",$I112&lt;&gt;"",$J112="")</formula>
    </cfRule>
    <cfRule type="expression" dxfId="1576" priority="1949">
      <formula>AND($H112&lt;&gt;"",$I112="",$J112="")</formula>
    </cfRule>
  </conditionalFormatting>
  <conditionalFormatting sqref="AE112:AH112">
    <cfRule type="expression" dxfId="1575" priority="1953">
      <formula>AND($H112&lt;&gt;"",$I112&lt;&gt;"",$J112&lt;&gt;"")</formula>
    </cfRule>
    <cfRule type="expression" dxfId="1574" priority="1954">
      <formula>AND($H112&lt;&gt;"",$I112&lt;&gt;"",$J112="")</formula>
    </cfRule>
    <cfRule type="expression" dxfId="1573" priority="1955">
      <formula>AND($H112&lt;&gt;"",$I112="",$J112="")</formula>
    </cfRule>
  </conditionalFormatting>
  <conditionalFormatting sqref="H110:J110 U110 X110:AI110">
    <cfRule type="expression" dxfId="1572" priority="1981">
      <formula>AND($H110&lt;&gt;"",$I110&lt;&gt;"",$J110&lt;&gt;"")</formula>
    </cfRule>
    <cfRule type="expression" dxfId="1571" priority="1982">
      <formula>AND($H110&lt;&gt;"",$I110&lt;&gt;"",$J110="")</formula>
    </cfRule>
    <cfRule type="expression" dxfId="1570" priority="1983">
      <formula>AND($H110&lt;&gt;"",$I110="",$J110="")</formula>
    </cfRule>
  </conditionalFormatting>
  <conditionalFormatting sqref="H110">
    <cfRule type="expression" dxfId="1569" priority="1980">
      <formula>AND($H110&lt;&gt;"",$I110&lt;&gt;"")</formula>
    </cfRule>
  </conditionalFormatting>
  <conditionalFormatting sqref="I110">
    <cfRule type="expression" dxfId="1568" priority="1979">
      <formula>AND($I110&lt;&gt;"",$J110&lt;&gt;"")</formula>
    </cfRule>
  </conditionalFormatting>
  <conditionalFormatting sqref="A110">
    <cfRule type="containsBlanks" dxfId="1567" priority="1978">
      <formula>LEN(TRIM(A110))=0</formula>
    </cfRule>
  </conditionalFormatting>
  <conditionalFormatting sqref="X110:AI110 U110">
    <cfRule type="cellIs" dxfId="1566" priority="1976" operator="greaterThan">
      <formula>0</formula>
    </cfRule>
    <cfRule type="cellIs" dxfId="1565" priority="1977" operator="lessThan">
      <formula>0</formula>
    </cfRule>
  </conditionalFormatting>
  <conditionalFormatting sqref="AJ110:CF110">
    <cfRule type="expression" dxfId="1564" priority="1973">
      <formula>AND($H110&lt;&gt;"",$I110&lt;&gt;"",$J110&lt;&gt;"")</formula>
    </cfRule>
    <cfRule type="expression" dxfId="1563" priority="1974">
      <formula>AND($H110&lt;&gt;"",$I110&lt;&gt;"",$J110="")</formula>
    </cfRule>
    <cfRule type="expression" dxfId="1562" priority="1975">
      <formula>AND($H110&lt;&gt;"",$I110="",$J110="")</formula>
    </cfRule>
  </conditionalFormatting>
  <conditionalFormatting sqref="AJ110:CF110">
    <cfRule type="cellIs" dxfId="1561" priority="1971" operator="greaterThan">
      <formula>0</formula>
    </cfRule>
    <cfRule type="cellIs" dxfId="1560" priority="1972" operator="lessThan">
      <formula>0</formula>
    </cfRule>
  </conditionalFormatting>
  <conditionalFormatting sqref="H112:J112">
    <cfRule type="expression" dxfId="1559" priority="1968">
      <formula>AND($H112&lt;&gt;"",$I112&lt;&gt;"",$J112&lt;&gt;"")</formula>
    </cfRule>
    <cfRule type="expression" dxfId="1558" priority="1969">
      <formula>AND($H112&lt;&gt;"",$I112&lt;&gt;"",$J112="")</formula>
    </cfRule>
    <cfRule type="expression" dxfId="1557" priority="1970">
      <formula>AND($H112&lt;&gt;"",$I112="",$J112="")</formula>
    </cfRule>
  </conditionalFormatting>
  <conditionalFormatting sqref="H112">
    <cfRule type="expression" dxfId="1556" priority="1967">
      <formula>AND($H112&lt;&gt;"",$I112&lt;&gt;"")</formula>
    </cfRule>
  </conditionalFormatting>
  <conditionalFormatting sqref="I112">
    <cfRule type="expression" dxfId="1555" priority="1966">
      <formula>AND($I112&lt;&gt;"",$J112&lt;&gt;"")</formula>
    </cfRule>
  </conditionalFormatting>
  <conditionalFormatting sqref="A112">
    <cfRule type="containsBlanks" dxfId="1554" priority="1962">
      <formula>LEN(TRIM(A112))=0</formula>
    </cfRule>
  </conditionalFormatting>
  <conditionalFormatting sqref="H114:J114 U114 X114:AI114">
    <cfRule type="expression" dxfId="1553" priority="1944">
      <formula>AND($H114&lt;&gt;"",$I114&lt;&gt;"",$J114&lt;&gt;"")</formula>
    </cfRule>
    <cfRule type="expression" dxfId="1552" priority="1945">
      <formula>AND($H114&lt;&gt;"",$I114&lt;&gt;"",$J114="")</formula>
    </cfRule>
    <cfRule type="expression" dxfId="1551" priority="1946">
      <formula>AND($H114&lt;&gt;"",$I114="",$J114="")</formula>
    </cfRule>
  </conditionalFormatting>
  <conditionalFormatting sqref="H114">
    <cfRule type="expression" dxfId="1550" priority="1943">
      <formula>AND($H114&lt;&gt;"",$I114&lt;&gt;"")</formula>
    </cfRule>
  </conditionalFormatting>
  <conditionalFormatting sqref="I114">
    <cfRule type="expression" dxfId="1549" priority="1942">
      <formula>AND($I114&lt;&gt;"",$J114&lt;&gt;"")</formula>
    </cfRule>
  </conditionalFormatting>
  <conditionalFormatting sqref="A114">
    <cfRule type="containsBlanks" dxfId="1548" priority="1941">
      <formula>LEN(TRIM(A114))=0</formula>
    </cfRule>
  </conditionalFormatting>
  <conditionalFormatting sqref="X114:AI114 U114">
    <cfRule type="cellIs" dxfId="1547" priority="1939" operator="greaterThan">
      <formula>0</formula>
    </cfRule>
    <cfRule type="cellIs" dxfId="1546" priority="1940" operator="lessThan">
      <formula>0</formula>
    </cfRule>
  </conditionalFormatting>
  <conditionalFormatting sqref="AJ114:CF114">
    <cfRule type="expression" dxfId="1545" priority="1936">
      <formula>AND($H114&lt;&gt;"",$I114&lt;&gt;"",$J114&lt;&gt;"")</formula>
    </cfRule>
    <cfRule type="expression" dxfId="1544" priority="1937">
      <formula>AND($H114&lt;&gt;"",$I114&lt;&gt;"",$J114="")</formula>
    </cfRule>
    <cfRule type="expression" dxfId="1543" priority="1938">
      <formula>AND($H114&lt;&gt;"",$I114="",$J114="")</formula>
    </cfRule>
  </conditionalFormatting>
  <conditionalFormatting sqref="AJ114:CF114">
    <cfRule type="cellIs" dxfId="1542" priority="1934" operator="greaterThan">
      <formula>0</formula>
    </cfRule>
    <cfRule type="cellIs" dxfId="1541" priority="1935" operator="lessThan">
      <formula>0</formula>
    </cfRule>
  </conditionalFormatting>
  <conditionalFormatting sqref="H115:J116">
    <cfRule type="expression" dxfId="1540" priority="1931">
      <formula>AND($H115&lt;&gt;"",$I115&lt;&gt;"",$J115&lt;&gt;"")</formula>
    </cfRule>
    <cfRule type="expression" dxfId="1539" priority="1932">
      <formula>AND($H115&lt;&gt;"",$I115&lt;&gt;"",$J115="")</formula>
    </cfRule>
    <cfRule type="expression" dxfId="1538" priority="1933">
      <formula>AND($H115&lt;&gt;"",$I115="",$J115="")</formula>
    </cfRule>
  </conditionalFormatting>
  <conditionalFormatting sqref="U115:U116 X115:Z116">
    <cfRule type="expression" dxfId="1537" priority="1926">
      <formula>AND($H115&lt;&gt;"",$I115&lt;&gt;"",$J115&lt;&gt;"")</formula>
    </cfRule>
    <cfRule type="expression" dxfId="1536" priority="1927">
      <formula>AND($H115&lt;&gt;"",$I115&lt;&gt;"",$J115="")</formula>
    </cfRule>
    <cfRule type="expression" dxfId="1535" priority="1928">
      <formula>AND($H115&lt;&gt;"",$I115="",$J115="")</formula>
    </cfRule>
  </conditionalFormatting>
  <conditionalFormatting sqref="AA115:AB116">
    <cfRule type="expression" dxfId="1534" priority="1922">
      <formula>AND($H115&lt;&gt;"",$I115&lt;&gt;"",$J115&lt;&gt;"")</formula>
    </cfRule>
    <cfRule type="expression" dxfId="1533" priority="1923">
      <formula>AND($H115&lt;&gt;"",$I115&lt;&gt;"",$J115="")</formula>
    </cfRule>
    <cfRule type="expression" dxfId="1532" priority="1924">
      <formula>AND($H115&lt;&gt;"",$I115="",$J115="")</formula>
    </cfRule>
  </conditionalFormatting>
  <conditionalFormatting sqref="AC115:AD116">
    <cfRule type="expression" dxfId="1531" priority="1919">
      <formula>AND($H115&lt;&gt;"",$I115&lt;&gt;"",$J115&lt;&gt;"")</formula>
    </cfRule>
    <cfRule type="expression" dxfId="1530" priority="1920">
      <formula>AND($H115&lt;&gt;"",$I115&lt;&gt;"",$J115="")</formula>
    </cfRule>
    <cfRule type="expression" dxfId="1529" priority="1921">
      <formula>AND($H115&lt;&gt;"",$I115="",$J115="")</formula>
    </cfRule>
  </conditionalFormatting>
  <conditionalFormatting sqref="AE115:AH116">
    <cfRule type="expression" dxfId="1528" priority="1916">
      <formula>AND($H115&lt;&gt;"",$I115&lt;&gt;"",$J115&lt;&gt;"")</formula>
    </cfRule>
    <cfRule type="expression" dxfId="1527" priority="1917">
      <formula>AND($H115&lt;&gt;"",$I115&lt;&gt;"",$J115="")</formula>
    </cfRule>
    <cfRule type="expression" dxfId="1526" priority="1918">
      <formula>AND($H115&lt;&gt;"",$I115="",$J115="")</formula>
    </cfRule>
  </conditionalFormatting>
  <conditionalFormatting sqref="AI115:AI116">
    <cfRule type="expression" dxfId="1525" priority="1913">
      <formula>AND($H115&lt;&gt;"",$I115&lt;&gt;"",$J115&lt;&gt;"")</formula>
    </cfRule>
    <cfRule type="expression" dxfId="1524" priority="1914">
      <formula>AND($H115&lt;&gt;"",$I115&lt;&gt;"",$J115="")</formula>
    </cfRule>
    <cfRule type="expression" dxfId="1523" priority="1915">
      <formula>AND($H115&lt;&gt;"",$I115="",$J115="")</formula>
    </cfRule>
  </conditionalFormatting>
  <conditionalFormatting sqref="AJ115:CF116">
    <cfRule type="expression" dxfId="1522" priority="1910">
      <formula>AND($H115&lt;&gt;"",$I115&lt;&gt;"",$J115&lt;&gt;"")</formula>
    </cfRule>
    <cfRule type="expression" dxfId="1521" priority="1911">
      <formula>AND($H115&lt;&gt;"",$I115&lt;&gt;"",$J115="")</formula>
    </cfRule>
    <cfRule type="expression" dxfId="1520" priority="1912">
      <formula>AND($H115&lt;&gt;"",$I115="",$J115="")</formula>
    </cfRule>
  </conditionalFormatting>
  <conditionalFormatting sqref="H115:H116">
    <cfRule type="expression" dxfId="1519" priority="1930">
      <formula>AND($H115&lt;&gt;"",$I115&lt;&gt;"")</formula>
    </cfRule>
  </conditionalFormatting>
  <conditionalFormatting sqref="I115:I116">
    <cfRule type="expression" dxfId="1518" priority="1929">
      <formula>AND($I115&lt;&gt;"",$J115&lt;&gt;"")</formula>
    </cfRule>
  </conditionalFormatting>
  <conditionalFormatting sqref="A115:A116">
    <cfRule type="containsBlanks" dxfId="1517" priority="1925">
      <formula>LEN(TRIM(A115))=0</formula>
    </cfRule>
  </conditionalFormatting>
  <conditionalFormatting sqref="A138:A139">
    <cfRule type="containsBlanks" dxfId="1516" priority="1909">
      <formula>LEN(TRIM(A138))=0</formula>
    </cfRule>
  </conditionalFormatting>
  <conditionalFormatting sqref="U144 X144:CF144">
    <cfRule type="expression" dxfId="1515" priority="1906">
      <formula>AND($H144&lt;&gt;"",$I144&lt;&gt;"",$J144&lt;&gt;"")</formula>
    </cfRule>
    <cfRule type="expression" dxfId="1514" priority="1907">
      <formula>AND($H144&lt;&gt;"",$I144&lt;&gt;"",$J144="")</formula>
    </cfRule>
    <cfRule type="expression" dxfId="1513" priority="1908">
      <formula>AND($H144&lt;&gt;"",$I144="",$J144="")</formula>
    </cfRule>
  </conditionalFormatting>
  <conditionalFormatting sqref="A144">
    <cfRule type="containsBlanks" dxfId="1512" priority="1902">
      <formula>LEN(TRIM(A144))=0</formula>
    </cfRule>
  </conditionalFormatting>
  <conditionalFormatting sqref="A142">
    <cfRule type="containsBlanks" dxfId="1511" priority="1898">
      <formula>LEN(TRIM(A142))=0</formula>
    </cfRule>
  </conditionalFormatting>
  <conditionalFormatting sqref="A141">
    <cfRule type="containsBlanks" dxfId="1510" priority="1899">
      <formula>LEN(TRIM(A141))=0</formula>
    </cfRule>
  </conditionalFormatting>
  <conditionalFormatting sqref="A143">
    <cfRule type="containsBlanks" dxfId="1509" priority="1897">
      <formula>LEN(TRIM(A143))=0</formula>
    </cfRule>
  </conditionalFormatting>
  <conditionalFormatting sqref="H140:J140">
    <cfRule type="expression" dxfId="1508" priority="1892">
      <formula>AND($H140&lt;&gt;"",$I140&lt;&gt;"",$J140&lt;&gt;"")</formula>
    </cfRule>
    <cfRule type="expression" dxfId="1507" priority="1893">
      <formula>AND($H140&lt;&gt;"",$I140&lt;&gt;"",$J140="")</formula>
    </cfRule>
    <cfRule type="expression" dxfId="1506" priority="1894">
      <formula>AND($H140&lt;&gt;"",$I140="",$J140="")</formula>
    </cfRule>
  </conditionalFormatting>
  <conditionalFormatting sqref="H140">
    <cfRule type="expression" dxfId="1505" priority="1891">
      <formula>AND($H140&lt;&gt;"",$I140&lt;&gt;"")</formula>
    </cfRule>
  </conditionalFormatting>
  <conditionalFormatting sqref="I140">
    <cfRule type="expression" dxfId="1504" priority="1890">
      <formula>AND($I140&lt;&gt;"",$J140&lt;&gt;"")</formula>
    </cfRule>
  </conditionalFormatting>
  <conditionalFormatting sqref="A140">
    <cfRule type="containsBlanks" dxfId="1503" priority="1889">
      <formula>LEN(TRIM(A140))=0</formula>
    </cfRule>
  </conditionalFormatting>
  <conditionalFormatting sqref="H124:J124 U124 X124:AI124">
    <cfRule type="expression" dxfId="1502" priority="1886">
      <formula>AND($H124&lt;&gt;"",$I124&lt;&gt;"",$J124&lt;&gt;"")</formula>
    </cfRule>
    <cfRule type="expression" dxfId="1501" priority="1887">
      <formula>AND($H124&lt;&gt;"",$I124&lt;&gt;"",$J124="")</formula>
    </cfRule>
    <cfRule type="expression" dxfId="1500" priority="1888">
      <formula>AND($H124&lt;&gt;"",$I124="",$J124="")</formula>
    </cfRule>
  </conditionalFormatting>
  <conditionalFormatting sqref="H124">
    <cfRule type="expression" dxfId="1499" priority="1885">
      <formula>AND($H124&lt;&gt;"",$I124&lt;&gt;"")</formula>
    </cfRule>
  </conditionalFormatting>
  <conditionalFormatting sqref="I124">
    <cfRule type="expression" dxfId="1498" priority="1884">
      <formula>AND($I124&lt;&gt;"",$J124&lt;&gt;"")</formula>
    </cfRule>
  </conditionalFormatting>
  <conditionalFormatting sqref="A124">
    <cfRule type="containsBlanks" dxfId="1497" priority="1883">
      <formula>LEN(TRIM(A124))=0</formula>
    </cfRule>
  </conditionalFormatting>
  <conditionalFormatting sqref="X124:AI124 U124">
    <cfRule type="cellIs" dxfId="1496" priority="1881" operator="greaterThan">
      <formula>0</formula>
    </cfRule>
    <cfRule type="cellIs" dxfId="1495" priority="1882" operator="lessThan">
      <formula>0</formula>
    </cfRule>
  </conditionalFormatting>
  <conditionalFormatting sqref="AJ124:CF124">
    <cfRule type="expression" dxfId="1494" priority="1878">
      <formula>AND($H124&lt;&gt;"",$I124&lt;&gt;"",$J124&lt;&gt;"")</formula>
    </cfRule>
    <cfRule type="expression" dxfId="1493" priority="1879">
      <formula>AND($H124&lt;&gt;"",$I124&lt;&gt;"",$J124="")</formula>
    </cfRule>
    <cfRule type="expression" dxfId="1492" priority="1880">
      <formula>AND($H124&lt;&gt;"",$I124="",$J124="")</formula>
    </cfRule>
  </conditionalFormatting>
  <conditionalFormatting sqref="AJ124:CF124">
    <cfRule type="cellIs" dxfId="1491" priority="1876" operator="greaterThan">
      <formula>0</formula>
    </cfRule>
    <cfRule type="cellIs" dxfId="1490" priority="1877" operator="lessThan">
      <formula>0</formula>
    </cfRule>
  </conditionalFormatting>
  <conditionalFormatting sqref="H126:J126 U126 X126:AI126">
    <cfRule type="expression" dxfId="1489" priority="1873">
      <formula>AND($H126&lt;&gt;"",$I126&lt;&gt;"",$J126&lt;&gt;"")</formula>
    </cfRule>
    <cfRule type="expression" dxfId="1488" priority="1874">
      <formula>AND($H126&lt;&gt;"",$I126&lt;&gt;"",$J126="")</formula>
    </cfRule>
    <cfRule type="expression" dxfId="1487" priority="1875">
      <formula>AND($H126&lt;&gt;"",$I126="",$J126="")</formula>
    </cfRule>
  </conditionalFormatting>
  <conditionalFormatting sqref="H126">
    <cfRule type="expression" dxfId="1486" priority="1872">
      <formula>AND($H126&lt;&gt;"",$I126&lt;&gt;"")</formula>
    </cfRule>
  </conditionalFormatting>
  <conditionalFormatting sqref="I126">
    <cfRule type="expression" dxfId="1485" priority="1871">
      <formula>AND($I126&lt;&gt;"",$J126&lt;&gt;"")</formula>
    </cfRule>
  </conditionalFormatting>
  <conditionalFormatting sqref="A126">
    <cfRule type="containsBlanks" dxfId="1484" priority="1870">
      <formula>LEN(TRIM(A126))=0</formula>
    </cfRule>
  </conditionalFormatting>
  <conditionalFormatting sqref="X126:AI126 U126">
    <cfRule type="cellIs" dxfId="1483" priority="1868" operator="greaterThan">
      <formula>0</formula>
    </cfRule>
    <cfRule type="cellIs" dxfId="1482" priority="1869" operator="lessThan">
      <formula>0</formula>
    </cfRule>
  </conditionalFormatting>
  <conditionalFormatting sqref="AJ126:CF126">
    <cfRule type="expression" dxfId="1481" priority="1865">
      <formula>AND($H126&lt;&gt;"",$I126&lt;&gt;"",$J126&lt;&gt;"")</formula>
    </cfRule>
    <cfRule type="expression" dxfId="1480" priority="1866">
      <formula>AND($H126&lt;&gt;"",$I126&lt;&gt;"",$J126="")</formula>
    </cfRule>
    <cfRule type="expression" dxfId="1479" priority="1867">
      <formula>AND($H126&lt;&gt;"",$I126="",$J126="")</formula>
    </cfRule>
  </conditionalFormatting>
  <conditionalFormatting sqref="AJ126:CF126">
    <cfRule type="cellIs" dxfId="1478" priority="1863" operator="greaterThan">
      <formula>0</formula>
    </cfRule>
    <cfRule type="cellIs" dxfId="1477" priority="1864" operator="lessThan">
      <formula>0</formula>
    </cfRule>
  </conditionalFormatting>
  <conditionalFormatting sqref="H130:J130">
    <cfRule type="expression" dxfId="1476" priority="1860">
      <formula>AND($H130&lt;&gt;"",$I130&lt;&gt;"",$J130&lt;&gt;"")</formula>
    </cfRule>
    <cfRule type="expression" dxfId="1475" priority="1861">
      <formula>AND($H130&lt;&gt;"",$I130&lt;&gt;"",$J130="")</formula>
    </cfRule>
    <cfRule type="expression" dxfId="1474" priority="1862">
      <formula>AND($H130&lt;&gt;"",$I130="",$J130="")</formula>
    </cfRule>
  </conditionalFormatting>
  <conditionalFormatting sqref="H130">
    <cfRule type="expression" dxfId="1473" priority="1859">
      <formula>AND($H130&lt;&gt;"",$I130&lt;&gt;"")</formula>
    </cfRule>
  </conditionalFormatting>
  <conditionalFormatting sqref="I130">
    <cfRule type="expression" dxfId="1472" priority="1858">
      <formula>AND($I130&lt;&gt;"",$J130&lt;&gt;"")</formula>
    </cfRule>
  </conditionalFormatting>
  <conditionalFormatting sqref="U136 X136:Z136">
    <cfRule type="expression" dxfId="1471" priority="1810">
      <formula>AND($H136&lt;&gt;"",$I136&lt;&gt;"",$J136&lt;&gt;"")</formula>
    </cfRule>
    <cfRule type="expression" dxfId="1470" priority="1811">
      <formula>AND($H136&lt;&gt;"",$I136&lt;&gt;"",$J136="")</formula>
    </cfRule>
    <cfRule type="expression" dxfId="1469" priority="1812">
      <formula>AND($H136&lt;&gt;"",$I136="",$J136="")</formula>
    </cfRule>
  </conditionalFormatting>
  <conditionalFormatting sqref="A130">
    <cfRule type="containsBlanks" dxfId="1468" priority="1857">
      <formula>LEN(TRIM(A130))=0</formula>
    </cfRule>
  </conditionalFormatting>
  <conditionalFormatting sqref="AA136:AB136">
    <cfRule type="expression" dxfId="1467" priority="1806">
      <formula>AND($H136&lt;&gt;"",$I136&lt;&gt;"",$J136&lt;&gt;"")</formula>
    </cfRule>
    <cfRule type="expression" dxfId="1466" priority="1807">
      <formula>AND($H136&lt;&gt;"",$I136&lt;&gt;"",$J136="")</formula>
    </cfRule>
    <cfRule type="expression" dxfId="1465" priority="1808">
      <formula>AND($H136&lt;&gt;"",$I136="",$J136="")</formula>
    </cfRule>
  </conditionalFormatting>
  <conditionalFormatting sqref="AC136:AD136">
    <cfRule type="expression" dxfId="1464" priority="1803">
      <formula>AND($H136&lt;&gt;"",$I136&lt;&gt;"",$J136&lt;&gt;"")</formula>
    </cfRule>
    <cfRule type="expression" dxfId="1463" priority="1804">
      <formula>AND($H136&lt;&gt;"",$I136&lt;&gt;"",$J136="")</formula>
    </cfRule>
    <cfRule type="expression" dxfId="1462" priority="1805">
      <formula>AND($H136&lt;&gt;"",$I136="",$J136="")</formula>
    </cfRule>
  </conditionalFormatting>
  <conditionalFormatting sqref="U130 X130:AI130">
    <cfRule type="expression" dxfId="1461" priority="1848">
      <formula>AND($H130&lt;&gt;"",$I130&lt;&gt;"",$J130&lt;&gt;"")</formula>
    </cfRule>
    <cfRule type="expression" dxfId="1460" priority="1849">
      <formula>AND($H130&lt;&gt;"",$I130&lt;&gt;"",$J130="")</formula>
    </cfRule>
    <cfRule type="expression" dxfId="1459" priority="1850">
      <formula>AND($H130&lt;&gt;"",$I130="",$J130="")</formula>
    </cfRule>
  </conditionalFormatting>
  <conditionalFormatting sqref="AI136">
    <cfRule type="expression" dxfId="1458" priority="1797">
      <formula>AND($H136&lt;&gt;"",$I136&lt;&gt;"",$J136&lt;&gt;"")</formula>
    </cfRule>
    <cfRule type="expression" dxfId="1457" priority="1798">
      <formula>AND($H136&lt;&gt;"",$I136&lt;&gt;"",$J136="")</formula>
    </cfRule>
    <cfRule type="expression" dxfId="1456" priority="1799">
      <formula>AND($H136&lt;&gt;"",$I136="",$J136="")</formula>
    </cfRule>
  </conditionalFormatting>
  <conditionalFormatting sqref="AJ136:CF136">
    <cfRule type="expression" dxfId="1455" priority="1794">
      <formula>AND($H136&lt;&gt;"",$I136&lt;&gt;"",$J136&lt;&gt;"")</formula>
    </cfRule>
    <cfRule type="expression" dxfId="1454" priority="1795">
      <formula>AND($H136&lt;&gt;"",$I136&lt;&gt;"",$J136="")</formula>
    </cfRule>
    <cfRule type="expression" dxfId="1453" priority="1796">
      <formula>AND($H136&lt;&gt;"",$I136="",$J136="")</formula>
    </cfRule>
  </conditionalFormatting>
  <conditionalFormatting sqref="H132:J132">
    <cfRule type="expression" dxfId="1452" priority="1854">
      <formula>AND($H132&lt;&gt;"",$I132&lt;&gt;"",$J132&lt;&gt;"")</formula>
    </cfRule>
    <cfRule type="expression" dxfId="1451" priority="1855">
      <formula>AND($H132&lt;&gt;"",$I132&lt;&gt;"",$J132="")</formula>
    </cfRule>
    <cfRule type="expression" dxfId="1450" priority="1856">
      <formula>AND($H132&lt;&gt;"",$I132="",$J132="")</formula>
    </cfRule>
  </conditionalFormatting>
  <conditionalFormatting sqref="H132">
    <cfRule type="expression" dxfId="1449" priority="1853">
      <formula>AND($H132&lt;&gt;"",$I132&lt;&gt;"")</formula>
    </cfRule>
  </conditionalFormatting>
  <conditionalFormatting sqref="I132">
    <cfRule type="expression" dxfId="1448" priority="1852">
      <formula>AND($I132&lt;&gt;"",$J132&lt;&gt;"")</formula>
    </cfRule>
  </conditionalFormatting>
  <conditionalFormatting sqref="A132">
    <cfRule type="containsBlanks" dxfId="1447" priority="1851">
      <formula>LEN(TRIM(A132))=0</formula>
    </cfRule>
  </conditionalFormatting>
  <conditionalFormatting sqref="AJ130:CF130">
    <cfRule type="expression" dxfId="1446" priority="1843">
      <formula>AND($H130&lt;&gt;"",$I130&lt;&gt;"",$J130&lt;&gt;"")</formula>
    </cfRule>
    <cfRule type="expression" dxfId="1445" priority="1844">
      <formula>AND($H130&lt;&gt;"",$I130&lt;&gt;"",$J130="")</formula>
    </cfRule>
    <cfRule type="expression" dxfId="1444" priority="1845">
      <formula>AND($H130&lt;&gt;"",$I130="",$J130="")</formula>
    </cfRule>
  </conditionalFormatting>
  <conditionalFormatting sqref="AE136:AH136">
    <cfRule type="expression" dxfId="1443" priority="1800">
      <formula>AND($H136&lt;&gt;"",$I136&lt;&gt;"",$J136&lt;&gt;"")</formula>
    </cfRule>
    <cfRule type="expression" dxfId="1442" priority="1801">
      <formula>AND($H136&lt;&gt;"",$I136&lt;&gt;"",$J136="")</formula>
    </cfRule>
    <cfRule type="expression" dxfId="1441" priority="1802">
      <formula>AND($H136&lt;&gt;"",$I136="",$J136="")</formula>
    </cfRule>
  </conditionalFormatting>
  <conditionalFormatting sqref="H127:J128">
    <cfRule type="expression" dxfId="1440" priority="1791">
      <formula>AND($H127&lt;&gt;"",$I127&lt;&gt;"",$J127&lt;&gt;"")</formula>
    </cfRule>
    <cfRule type="expression" dxfId="1439" priority="1792">
      <formula>AND($H127&lt;&gt;"",$I127&lt;&gt;"",$J127="")</formula>
    </cfRule>
    <cfRule type="expression" dxfId="1438" priority="1793">
      <formula>AND($H127&lt;&gt;"",$I127="",$J127="")</formula>
    </cfRule>
  </conditionalFormatting>
  <conditionalFormatting sqref="X130:AI130 U130">
    <cfRule type="cellIs" dxfId="1437" priority="1846" operator="greaterThan">
      <formula>0</formula>
    </cfRule>
    <cfRule type="cellIs" dxfId="1436" priority="1847" operator="lessThan">
      <formula>0</formula>
    </cfRule>
  </conditionalFormatting>
  <conditionalFormatting sqref="AJ130:CF130">
    <cfRule type="cellIs" dxfId="1435" priority="1841" operator="greaterThan">
      <formula>0</formula>
    </cfRule>
    <cfRule type="cellIs" dxfId="1434" priority="1842" operator="lessThan">
      <formula>0</formula>
    </cfRule>
  </conditionalFormatting>
  <conditionalFormatting sqref="U132 X132:AI132">
    <cfRule type="expression" dxfId="1433" priority="1838">
      <formula>AND($H132&lt;&gt;"",$I132&lt;&gt;"",$J132&lt;&gt;"")</formula>
    </cfRule>
    <cfRule type="expression" dxfId="1432" priority="1839">
      <formula>AND($H132&lt;&gt;"",$I132&lt;&gt;"",$J132="")</formula>
    </cfRule>
    <cfRule type="expression" dxfId="1431" priority="1840">
      <formula>AND($H132&lt;&gt;"",$I132="",$J132="")</formula>
    </cfRule>
  </conditionalFormatting>
  <conditionalFormatting sqref="X132:AI132 U132">
    <cfRule type="cellIs" dxfId="1430" priority="1836" operator="greaterThan">
      <formula>0</formula>
    </cfRule>
    <cfRule type="cellIs" dxfId="1429" priority="1837" operator="lessThan">
      <formula>0</formula>
    </cfRule>
  </conditionalFormatting>
  <conditionalFormatting sqref="AJ132:CF132">
    <cfRule type="expression" dxfId="1428" priority="1833">
      <formula>AND($H132&lt;&gt;"",$I132&lt;&gt;"",$J132&lt;&gt;"")</formula>
    </cfRule>
    <cfRule type="expression" dxfId="1427" priority="1834">
      <formula>AND($H132&lt;&gt;"",$I132&lt;&gt;"",$J132="")</formula>
    </cfRule>
    <cfRule type="expression" dxfId="1426" priority="1835">
      <formula>AND($H132&lt;&gt;"",$I132="",$J132="")</formula>
    </cfRule>
  </conditionalFormatting>
  <conditionalFormatting sqref="AJ132:CF132">
    <cfRule type="cellIs" dxfId="1425" priority="1831" operator="greaterThan">
      <formula>0</formula>
    </cfRule>
    <cfRule type="cellIs" dxfId="1424" priority="1832" operator="lessThan">
      <formula>0</formula>
    </cfRule>
  </conditionalFormatting>
  <conditionalFormatting sqref="H134:J134 U134 X134:AI134">
    <cfRule type="expression" dxfId="1423" priority="1828">
      <formula>AND($H134&lt;&gt;"",$I134&lt;&gt;"",$J134&lt;&gt;"")</formula>
    </cfRule>
    <cfRule type="expression" dxfId="1422" priority="1829">
      <formula>AND($H134&lt;&gt;"",$I134&lt;&gt;"",$J134="")</formula>
    </cfRule>
    <cfRule type="expression" dxfId="1421" priority="1830">
      <formula>AND($H134&lt;&gt;"",$I134="",$J134="")</formula>
    </cfRule>
  </conditionalFormatting>
  <conditionalFormatting sqref="H134">
    <cfRule type="expression" dxfId="1420" priority="1827">
      <formula>AND($H134&lt;&gt;"",$I134&lt;&gt;"")</formula>
    </cfRule>
  </conditionalFormatting>
  <conditionalFormatting sqref="I134">
    <cfRule type="expression" dxfId="1419" priority="1826">
      <formula>AND($I134&lt;&gt;"",$J134&lt;&gt;"")</formula>
    </cfRule>
  </conditionalFormatting>
  <conditionalFormatting sqref="A134">
    <cfRule type="containsBlanks" dxfId="1418" priority="1825">
      <formula>LEN(TRIM(A134))=0</formula>
    </cfRule>
  </conditionalFormatting>
  <conditionalFormatting sqref="X134:AI134 U134">
    <cfRule type="cellIs" dxfId="1417" priority="1823" operator="greaterThan">
      <formula>0</formula>
    </cfRule>
    <cfRule type="cellIs" dxfId="1416" priority="1824" operator="lessThan">
      <formula>0</formula>
    </cfRule>
  </conditionalFormatting>
  <conditionalFormatting sqref="AJ134:CF134">
    <cfRule type="expression" dxfId="1415" priority="1820">
      <formula>AND($H134&lt;&gt;"",$I134&lt;&gt;"",$J134&lt;&gt;"")</formula>
    </cfRule>
    <cfRule type="expression" dxfId="1414" priority="1821">
      <formula>AND($H134&lt;&gt;"",$I134&lt;&gt;"",$J134="")</formula>
    </cfRule>
    <cfRule type="expression" dxfId="1413" priority="1822">
      <formula>AND($H134&lt;&gt;"",$I134="",$J134="")</formula>
    </cfRule>
  </conditionalFormatting>
  <conditionalFormatting sqref="AJ134:CF134">
    <cfRule type="cellIs" dxfId="1412" priority="1818" operator="greaterThan">
      <formula>0</formula>
    </cfRule>
    <cfRule type="cellIs" dxfId="1411" priority="1819" operator="lessThan">
      <formula>0</formula>
    </cfRule>
  </conditionalFormatting>
  <conditionalFormatting sqref="H136:J136">
    <cfRule type="expression" dxfId="1410" priority="1815">
      <formula>AND($H136&lt;&gt;"",$I136&lt;&gt;"",$J136&lt;&gt;"")</formula>
    </cfRule>
    <cfRule type="expression" dxfId="1409" priority="1816">
      <formula>AND($H136&lt;&gt;"",$I136&lt;&gt;"",$J136="")</formula>
    </cfRule>
    <cfRule type="expression" dxfId="1408" priority="1817">
      <formula>AND($H136&lt;&gt;"",$I136="",$J136="")</formula>
    </cfRule>
  </conditionalFormatting>
  <conditionalFormatting sqref="H136">
    <cfRule type="expression" dxfId="1407" priority="1814">
      <formula>AND($H136&lt;&gt;"",$I136&lt;&gt;"")</formula>
    </cfRule>
  </conditionalFormatting>
  <conditionalFormatting sqref="I136">
    <cfRule type="expression" dxfId="1406" priority="1813">
      <formula>AND($I136&lt;&gt;"",$J136&lt;&gt;"")</formula>
    </cfRule>
  </conditionalFormatting>
  <conditionalFormatting sqref="U127:U128 X127:Z128">
    <cfRule type="expression" dxfId="1405" priority="1786">
      <formula>AND($H127&lt;&gt;"",$I127&lt;&gt;"",$J127&lt;&gt;"")</formula>
    </cfRule>
    <cfRule type="expression" dxfId="1404" priority="1787">
      <formula>AND($H127&lt;&gt;"",$I127&lt;&gt;"",$J127="")</formula>
    </cfRule>
    <cfRule type="expression" dxfId="1403" priority="1788">
      <formula>AND($H127&lt;&gt;"",$I127="",$J127="")</formula>
    </cfRule>
  </conditionalFormatting>
  <conditionalFormatting sqref="A136">
    <cfRule type="containsBlanks" dxfId="1402" priority="1809">
      <formula>LEN(TRIM(A136))=0</formula>
    </cfRule>
  </conditionalFormatting>
  <conditionalFormatting sqref="AA127:AB128">
    <cfRule type="expression" dxfId="1401" priority="1782">
      <formula>AND($H127&lt;&gt;"",$I127&lt;&gt;"",$J127&lt;&gt;"")</formula>
    </cfRule>
    <cfRule type="expression" dxfId="1400" priority="1783">
      <formula>AND($H127&lt;&gt;"",$I127&lt;&gt;"",$J127="")</formula>
    </cfRule>
    <cfRule type="expression" dxfId="1399" priority="1784">
      <formula>AND($H127&lt;&gt;"",$I127="",$J127="")</formula>
    </cfRule>
  </conditionalFormatting>
  <conditionalFormatting sqref="AC127:AD128">
    <cfRule type="expression" dxfId="1398" priority="1779">
      <formula>AND($H127&lt;&gt;"",$I127&lt;&gt;"",$J127&lt;&gt;"")</formula>
    </cfRule>
    <cfRule type="expression" dxfId="1397" priority="1780">
      <formula>AND($H127&lt;&gt;"",$I127&lt;&gt;"",$J127="")</formula>
    </cfRule>
    <cfRule type="expression" dxfId="1396" priority="1781">
      <formula>AND($H127&lt;&gt;"",$I127="",$J127="")</formula>
    </cfRule>
  </conditionalFormatting>
  <conditionalFormatting sqref="AE127:AH128">
    <cfRule type="expression" dxfId="1395" priority="1776">
      <formula>AND($H127&lt;&gt;"",$I127&lt;&gt;"",$J127&lt;&gt;"")</formula>
    </cfRule>
    <cfRule type="expression" dxfId="1394" priority="1777">
      <formula>AND($H127&lt;&gt;"",$I127&lt;&gt;"",$J127="")</formula>
    </cfRule>
    <cfRule type="expression" dxfId="1393" priority="1778">
      <formula>AND($H127&lt;&gt;"",$I127="",$J127="")</formula>
    </cfRule>
  </conditionalFormatting>
  <conditionalFormatting sqref="AI127:AI128">
    <cfRule type="expression" dxfId="1392" priority="1773">
      <formula>AND($H127&lt;&gt;"",$I127&lt;&gt;"",$J127&lt;&gt;"")</formula>
    </cfRule>
    <cfRule type="expression" dxfId="1391" priority="1774">
      <formula>AND($H127&lt;&gt;"",$I127&lt;&gt;"",$J127="")</formula>
    </cfRule>
    <cfRule type="expression" dxfId="1390" priority="1775">
      <formula>AND($H127&lt;&gt;"",$I127="",$J127="")</formula>
    </cfRule>
  </conditionalFormatting>
  <conditionalFormatting sqref="AJ127:CF128">
    <cfRule type="expression" dxfId="1389" priority="1770">
      <formula>AND($H127&lt;&gt;"",$I127&lt;&gt;"",$J127&lt;&gt;"")</formula>
    </cfRule>
    <cfRule type="expression" dxfId="1388" priority="1771">
      <formula>AND($H127&lt;&gt;"",$I127&lt;&gt;"",$J127="")</formula>
    </cfRule>
    <cfRule type="expression" dxfId="1387" priority="1772">
      <formula>AND($H127&lt;&gt;"",$I127="",$J127="")</formula>
    </cfRule>
  </conditionalFormatting>
  <conditionalFormatting sqref="H127:H128">
    <cfRule type="expression" dxfId="1386" priority="1790">
      <formula>AND($H127&lt;&gt;"",$I127&lt;&gt;"")</formula>
    </cfRule>
  </conditionalFormatting>
  <conditionalFormatting sqref="I127:I128">
    <cfRule type="expression" dxfId="1385" priority="1789">
      <formula>AND($I127&lt;&gt;"",$J127&lt;&gt;"")</formula>
    </cfRule>
  </conditionalFormatting>
  <conditionalFormatting sqref="A127:A128">
    <cfRule type="containsBlanks" dxfId="1384" priority="1785">
      <formula>LEN(TRIM(A127))=0</formula>
    </cfRule>
  </conditionalFormatting>
  <conditionalFormatting sqref="A361">
    <cfRule type="containsBlanks" dxfId="1383" priority="1764">
      <formula>LEN(TRIM(A361))=0</formula>
    </cfRule>
  </conditionalFormatting>
  <conditionalFormatting sqref="X361:AI361 U361">
    <cfRule type="cellIs" dxfId="1382" priority="1762" operator="greaterThan">
      <formula>0</formula>
    </cfRule>
    <cfRule type="cellIs" dxfId="1381" priority="1763" operator="lessThan">
      <formula>0</formula>
    </cfRule>
  </conditionalFormatting>
  <conditionalFormatting sqref="AJ361:CF361">
    <cfRule type="cellIs" dxfId="1380" priority="1757" operator="greaterThan">
      <formula>0</formula>
    </cfRule>
    <cfRule type="cellIs" dxfId="1379" priority="1758" operator="lessThan">
      <formula>0</formula>
    </cfRule>
  </conditionalFormatting>
  <conditionalFormatting sqref="A363">
    <cfRule type="containsBlanks" dxfId="1378" priority="1751">
      <formula>LEN(TRIM(A363))=0</formula>
    </cfRule>
  </conditionalFormatting>
  <conditionalFormatting sqref="X363:AI363 U363">
    <cfRule type="cellIs" dxfId="1377" priority="1749" operator="greaterThan">
      <formula>0</formula>
    </cfRule>
    <cfRule type="cellIs" dxfId="1376" priority="1750" operator="lessThan">
      <formula>0</formula>
    </cfRule>
  </conditionalFormatting>
  <conditionalFormatting sqref="AJ363:CF363">
    <cfRule type="cellIs" dxfId="1375" priority="1744" operator="greaterThan">
      <formula>0</formula>
    </cfRule>
    <cfRule type="cellIs" dxfId="1374" priority="1745" operator="lessThan">
      <formula>0</formula>
    </cfRule>
  </conditionalFormatting>
  <conditionalFormatting sqref="A367">
    <cfRule type="containsBlanks" dxfId="1373" priority="1738">
      <formula>LEN(TRIM(A367))=0</formula>
    </cfRule>
  </conditionalFormatting>
  <conditionalFormatting sqref="A369">
    <cfRule type="containsBlanks" dxfId="1372" priority="1732">
      <formula>LEN(TRIM(A369))=0</formula>
    </cfRule>
  </conditionalFormatting>
  <conditionalFormatting sqref="X367:AI367 U367">
    <cfRule type="cellIs" dxfId="1371" priority="1727" operator="greaterThan">
      <formula>0</formula>
    </cfRule>
    <cfRule type="cellIs" dxfId="1370" priority="1728" operator="lessThan">
      <formula>0</formula>
    </cfRule>
  </conditionalFormatting>
  <conditionalFormatting sqref="AJ367:CF367">
    <cfRule type="cellIs" dxfId="1369" priority="1722" operator="greaterThan">
      <formula>0</formula>
    </cfRule>
    <cfRule type="cellIs" dxfId="1368" priority="1723" operator="lessThan">
      <formula>0</formula>
    </cfRule>
  </conditionalFormatting>
  <conditionalFormatting sqref="X369:AI369 U369">
    <cfRule type="cellIs" dxfId="1367" priority="1717" operator="greaterThan">
      <formula>0</formula>
    </cfRule>
    <cfRule type="cellIs" dxfId="1366" priority="1718" operator="lessThan">
      <formula>0</formula>
    </cfRule>
  </conditionalFormatting>
  <conditionalFormatting sqref="AJ369:CF369">
    <cfRule type="cellIs" dxfId="1365" priority="1712" operator="greaterThan">
      <formula>0</formula>
    </cfRule>
    <cfRule type="cellIs" dxfId="1364" priority="1713" operator="lessThan">
      <formula>0</formula>
    </cfRule>
  </conditionalFormatting>
  <conditionalFormatting sqref="A371">
    <cfRule type="containsBlanks" dxfId="1363" priority="1706">
      <formula>LEN(TRIM(A371))=0</formula>
    </cfRule>
  </conditionalFormatting>
  <conditionalFormatting sqref="X371:AI371 U371">
    <cfRule type="cellIs" dxfId="1362" priority="1704" operator="greaterThan">
      <formula>0</formula>
    </cfRule>
    <cfRule type="cellIs" dxfId="1361" priority="1705" operator="lessThan">
      <formula>0</formula>
    </cfRule>
  </conditionalFormatting>
  <conditionalFormatting sqref="AJ371:CF371">
    <cfRule type="cellIs" dxfId="1360" priority="1699" operator="greaterThan">
      <formula>0</formula>
    </cfRule>
    <cfRule type="cellIs" dxfId="1359" priority="1700" operator="lessThan">
      <formula>0</formula>
    </cfRule>
  </conditionalFormatting>
  <conditionalFormatting sqref="A373">
    <cfRule type="containsBlanks" dxfId="1358" priority="1690">
      <formula>LEN(TRIM(A373))=0</formula>
    </cfRule>
  </conditionalFormatting>
  <conditionalFormatting sqref="A364:A365">
    <cfRule type="containsBlanks" dxfId="1357" priority="1666">
      <formula>LEN(TRIM(A364))=0</formula>
    </cfRule>
  </conditionalFormatting>
  <conditionalFormatting sqref="A375">
    <cfRule type="containsBlanks" dxfId="1356" priority="1645">
      <formula>LEN(TRIM(A375))=0</formula>
    </cfRule>
  </conditionalFormatting>
  <conditionalFormatting sqref="X375:AI375 U375">
    <cfRule type="cellIs" dxfId="1355" priority="1643" operator="greaterThan">
      <formula>0</formula>
    </cfRule>
    <cfRule type="cellIs" dxfId="1354" priority="1644" operator="lessThan">
      <formula>0</formula>
    </cfRule>
  </conditionalFormatting>
  <conditionalFormatting sqref="AJ375:CF375">
    <cfRule type="cellIs" dxfId="1353" priority="1638" operator="greaterThan">
      <formula>0</formula>
    </cfRule>
    <cfRule type="cellIs" dxfId="1352" priority="1639" operator="lessThan">
      <formula>0</formula>
    </cfRule>
  </conditionalFormatting>
  <conditionalFormatting sqref="A377">
    <cfRule type="containsBlanks" dxfId="1351" priority="1632">
      <formula>LEN(TRIM(A377))=0</formula>
    </cfRule>
  </conditionalFormatting>
  <conditionalFormatting sqref="X377:AI377 U377">
    <cfRule type="cellIs" dxfId="1350" priority="1630" operator="greaterThan">
      <formula>0</formula>
    </cfRule>
    <cfRule type="cellIs" dxfId="1349" priority="1631" operator="lessThan">
      <formula>0</formula>
    </cfRule>
  </conditionalFormatting>
  <conditionalFormatting sqref="AJ377:CF377">
    <cfRule type="cellIs" dxfId="1348" priority="1625" operator="greaterThan">
      <formula>0</formula>
    </cfRule>
    <cfRule type="cellIs" dxfId="1347" priority="1626" operator="lessThan">
      <formula>0</formula>
    </cfRule>
  </conditionalFormatting>
  <conditionalFormatting sqref="A381">
    <cfRule type="containsBlanks" dxfId="1346" priority="1619">
      <formula>LEN(TRIM(A381))=0</formula>
    </cfRule>
  </conditionalFormatting>
  <conditionalFormatting sqref="A383">
    <cfRule type="containsBlanks" dxfId="1345" priority="1613">
      <formula>LEN(TRIM(A383))=0</formula>
    </cfRule>
  </conditionalFormatting>
  <conditionalFormatting sqref="X381:AI381 U381">
    <cfRule type="cellIs" dxfId="1344" priority="1608" operator="greaterThan">
      <formula>0</formula>
    </cfRule>
    <cfRule type="cellIs" dxfId="1343" priority="1609" operator="lessThan">
      <formula>0</formula>
    </cfRule>
  </conditionalFormatting>
  <conditionalFormatting sqref="AJ381:CF381">
    <cfRule type="cellIs" dxfId="1342" priority="1603" operator="greaterThan">
      <formula>0</formula>
    </cfRule>
    <cfRule type="cellIs" dxfId="1341" priority="1604" operator="lessThan">
      <formula>0</formula>
    </cfRule>
  </conditionalFormatting>
  <conditionalFormatting sqref="X383:AI383 U383">
    <cfRule type="cellIs" dxfId="1340" priority="1598" operator="greaterThan">
      <formula>0</formula>
    </cfRule>
    <cfRule type="cellIs" dxfId="1339" priority="1599" operator="lessThan">
      <formula>0</formula>
    </cfRule>
  </conditionalFormatting>
  <conditionalFormatting sqref="AJ383:CF383">
    <cfRule type="cellIs" dxfId="1338" priority="1593" operator="greaterThan">
      <formula>0</formula>
    </cfRule>
    <cfRule type="cellIs" dxfId="1337" priority="1594" operator="lessThan">
      <formula>0</formula>
    </cfRule>
  </conditionalFormatting>
  <conditionalFormatting sqref="A385">
    <cfRule type="containsBlanks" dxfId="1336" priority="1587">
      <formula>LEN(TRIM(A385))=0</formula>
    </cfRule>
  </conditionalFormatting>
  <conditionalFormatting sqref="X385:AI385 U385">
    <cfRule type="cellIs" dxfId="1335" priority="1585" operator="greaterThan">
      <formula>0</formula>
    </cfRule>
    <cfRule type="cellIs" dxfId="1334" priority="1586" operator="lessThan">
      <formula>0</formula>
    </cfRule>
  </conditionalFormatting>
  <conditionalFormatting sqref="AJ385:CF385">
    <cfRule type="cellIs" dxfId="1333" priority="1580" operator="greaterThan">
      <formula>0</formula>
    </cfRule>
    <cfRule type="cellIs" dxfId="1332" priority="1581" operator="lessThan">
      <formula>0</formula>
    </cfRule>
  </conditionalFormatting>
  <conditionalFormatting sqref="A387">
    <cfRule type="containsBlanks" dxfId="1331" priority="1571">
      <formula>LEN(TRIM(A387))=0</formula>
    </cfRule>
  </conditionalFormatting>
  <conditionalFormatting sqref="A378:A379">
    <cfRule type="containsBlanks" dxfId="1330" priority="1547">
      <formula>LEN(TRIM(A378))=0</formula>
    </cfRule>
  </conditionalFormatting>
  <conditionalFormatting sqref="H145:J145 U145 X145:AI145">
    <cfRule type="expression" dxfId="1329" priority="1529">
      <formula>AND($H145&lt;&gt;"",$I145&lt;&gt;"",$J145&lt;&gt;"")</formula>
    </cfRule>
    <cfRule type="expression" dxfId="1328" priority="1530">
      <formula>AND($H145&lt;&gt;"",$I145&lt;&gt;"",$J145="")</formula>
    </cfRule>
    <cfRule type="expression" dxfId="1327" priority="1531">
      <formula>AND($H145&lt;&gt;"",$I145="",$J145="")</formula>
    </cfRule>
  </conditionalFormatting>
  <conditionalFormatting sqref="H145">
    <cfRule type="expression" dxfId="1326" priority="1528">
      <formula>AND($H145&lt;&gt;"",$I145&lt;&gt;"")</formula>
    </cfRule>
  </conditionalFormatting>
  <conditionalFormatting sqref="I145">
    <cfRule type="expression" dxfId="1325" priority="1527">
      <formula>AND($I145&lt;&gt;"",$J145&lt;&gt;"")</formula>
    </cfRule>
  </conditionalFormatting>
  <conditionalFormatting sqref="A145">
    <cfRule type="containsBlanks" dxfId="1324" priority="1526">
      <formula>LEN(TRIM(A145))=0</formula>
    </cfRule>
  </conditionalFormatting>
  <conditionalFormatting sqref="X145:AI145 U145">
    <cfRule type="cellIs" dxfId="1323" priority="1524" operator="greaterThan">
      <formula>0</formula>
    </cfRule>
    <cfRule type="cellIs" dxfId="1322" priority="1525" operator="lessThan">
      <formula>0</formula>
    </cfRule>
  </conditionalFormatting>
  <conditionalFormatting sqref="AJ145:CF145">
    <cfRule type="expression" dxfId="1321" priority="1521">
      <formula>AND($H145&lt;&gt;"",$I145&lt;&gt;"",$J145&lt;&gt;"")</formula>
    </cfRule>
    <cfRule type="expression" dxfId="1320" priority="1522">
      <formula>AND($H145&lt;&gt;"",$I145&lt;&gt;"",$J145="")</formula>
    </cfRule>
    <cfRule type="expression" dxfId="1319" priority="1523">
      <formula>AND($H145&lt;&gt;"",$I145="",$J145="")</formula>
    </cfRule>
  </conditionalFormatting>
  <conditionalFormatting sqref="AJ145:CF145">
    <cfRule type="cellIs" dxfId="1318" priority="1519" operator="greaterThan">
      <formula>0</formula>
    </cfRule>
    <cfRule type="cellIs" dxfId="1317" priority="1520" operator="lessThan">
      <formula>0</formula>
    </cfRule>
  </conditionalFormatting>
  <conditionalFormatting sqref="H147:J147 U147 X147:AI147">
    <cfRule type="expression" dxfId="1316" priority="1516">
      <formula>AND($H147&lt;&gt;"",$I147&lt;&gt;"",$J147&lt;&gt;"")</formula>
    </cfRule>
    <cfRule type="expression" dxfId="1315" priority="1517">
      <formula>AND($H147&lt;&gt;"",$I147&lt;&gt;"",$J147="")</formula>
    </cfRule>
    <cfRule type="expression" dxfId="1314" priority="1518">
      <formula>AND($H147&lt;&gt;"",$I147="",$J147="")</formula>
    </cfRule>
  </conditionalFormatting>
  <conditionalFormatting sqref="H147">
    <cfRule type="expression" dxfId="1313" priority="1515">
      <formula>AND($H147&lt;&gt;"",$I147&lt;&gt;"")</formula>
    </cfRule>
  </conditionalFormatting>
  <conditionalFormatting sqref="I147">
    <cfRule type="expression" dxfId="1312" priority="1514">
      <formula>AND($I147&lt;&gt;"",$J147&lt;&gt;"")</formula>
    </cfRule>
  </conditionalFormatting>
  <conditionalFormatting sqref="A147">
    <cfRule type="containsBlanks" dxfId="1311" priority="1513">
      <formula>LEN(TRIM(A147))=0</formula>
    </cfRule>
  </conditionalFormatting>
  <conditionalFormatting sqref="X147:AI147 U147">
    <cfRule type="cellIs" dxfId="1310" priority="1511" operator="greaterThan">
      <formula>0</formula>
    </cfRule>
    <cfRule type="cellIs" dxfId="1309" priority="1512" operator="lessThan">
      <formula>0</formula>
    </cfRule>
  </conditionalFormatting>
  <conditionalFormatting sqref="AJ147:CF147">
    <cfRule type="expression" dxfId="1308" priority="1508">
      <formula>AND($H147&lt;&gt;"",$I147&lt;&gt;"",$J147&lt;&gt;"")</formula>
    </cfRule>
    <cfRule type="expression" dxfId="1307" priority="1509">
      <formula>AND($H147&lt;&gt;"",$I147&lt;&gt;"",$J147="")</formula>
    </cfRule>
    <cfRule type="expression" dxfId="1306" priority="1510">
      <formula>AND($H147&lt;&gt;"",$I147="",$J147="")</formula>
    </cfRule>
  </conditionalFormatting>
  <conditionalFormatting sqref="AJ147:CF147">
    <cfRule type="cellIs" dxfId="1305" priority="1506" operator="greaterThan">
      <formula>0</formula>
    </cfRule>
    <cfRule type="cellIs" dxfId="1304" priority="1507" operator="lessThan">
      <formula>0</formula>
    </cfRule>
  </conditionalFormatting>
  <conditionalFormatting sqref="H151:J151">
    <cfRule type="expression" dxfId="1303" priority="1503">
      <formula>AND($H151&lt;&gt;"",$I151&lt;&gt;"",$J151&lt;&gt;"")</formula>
    </cfRule>
    <cfRule type="expression" dxfId="1302" priority="1504">
      <formula>AND($H151&lt;&gt;"",$I151&lt;&gt;"",$J151="")</formula>
    </cfRule>
    <cfRule type="expression" dxfId="1301" priority="1505">
      <formula>AND($H151&lt;&gt;"",$I151="",$J151="")</formula>
    </cfRule>
  </conditionalFormatting>
  <conditionalFormatting sqref="H151">
    <cfRule type="expression" dxfId="1300" priority="1502">
      <formula>AND($H151&lt;&gt;"",$I151&lt;&gt;"")</formula>
    </cfRule>
  </conditionalFormatting>
  <conditionalFormatting sqref="I151">
    <cfRule type="expression" dxfId="1299" priority="1501">
      <formula>AND($I151&lt;&gt;"",$J151&lt;&gt;"")</formula>
    </cfRule>
  </conditionalFormatting>
  <conditionalFormatting sqref="U157 X157:Z157">
    <cfRule type="expression" dxfId="1298" priority="1453">
      <formula>AND($H157&lt;&gt;"",$I157&lt;&gt;"",$J157&lt;&gt;"")</formula>
    </cfRule>
    <cfRule type="expression" dxfId="1297" priority="1454">
      <formula>AND($H157&lt;&gt;"",$I157&lt;&gt;"",$J157="")</formula>
    </cfRule>
    <cfRule type="expression" dxfId="1296" priority="1455">
      <formula>AND($H157&lt;&gt;"",$I157="",$J157="")</formula>
    </cfRule>
  </conditionalFormatting>
  <conditionalFormatting sqref="A151">
    <cfRule type="containsBlanks" dxfId="1295" priority="1500">
      <formula>LEN(TRIM(A151))=0</formula>
    </cfRule>
  </conditionalFormatting>
  <conditionalFormatting sqref="AA157:AB157">
    <cfRule type="expression" dxfId="1294" priority="1449">
      <formula>AND($H157&lt;&gt;"",$I157&lt;&gt;"",$J157&lt;&gt;"")</formula>
    </cfRule>
    <cfRule type="expression" dxfId="1293" priority="1450">
      <formula>AND($H157&lt;&gt;"",$I157&lt;&gt;"",$J157="")</formula>
    </cfRule>
    <cfRule type="expression" dxfId="1292" priority="1451">
      <formula>AND($H157&lt;&gt;"",$I157="",$J157="")</formula>
    </cfRule>
  </conditionalFormatting>
  <conditionalFormatting sqref="AC157:AD157">
    <cfRule type="expression" dxfId="1291" priority="1446">
      <formula>AND($H157&lt;&gt;"",$I157&lt;&gt;"",$J157&lt;&gt;"")</formula>
    </cfRule>
    <cfRule type="expression" dxfId="1290" priority="1447">
      <formula>AND($H157&lt;&gt;"",$I157&lt;&gt;"",$J157="")</formula>
    </cfRule>
    <cfRule type="expression" dxfId="1289" priority="1448">
      <formula>AND($H157&lt;&gt;"",$I157="",$J157="")</formula>
    </cfRule>
  </conditionalFormatting>
  <conditionalFormatting sqref="U151 X151:AI151">
    <cfRule type="expression" dxfId="1288" priority="1491">
      <formula>AND($H151&lt;&gt;"",$I151&lt;&gt;"",$J151&lt;&gt;"")</formula>
    </cfRule>
    <cfRule type="expression" dxfId="1287" priority="1492">
      <formula>AND($H151&lt;&gt;"",$I151&lt;&gt;"",$J151="")</formula>
    </cfRule>
    <cfRule type="expression" dxfId="1286" priority="1493">
      <formula>AND($H151&lt;&gt;"",$I151="",$J151="")</formula>
    </cfRule>
  </conditionalFormatting>
  <conditionalFormatting sqref="AI157">
    <cfRule type="expression" dxfId="1285" priority="1440">
      <formula>AND($H157&lt;&gt;"",$I157&lt;&gt;"",$J157&lt;&gt;"")</formula>
    </cfRule>
    <cfRule type="expression" dxfId="1284" priority="1441">
      <formula>AND($H157&lt;&gt;"",$I157&lt;&gt;"",$J157="")</formula>
    </cfRule>
    <cfRule type="expression" dxfId="1283" priority="1442">
      <formula>AND($H157&lt;&gt;"",$I157="",$J157="")</formula>
    </cfRule>
  </conditionalFormatting>
  <conditionalFormatting sqref="AJ157:CF157">
    <cfRule type="expression" dxfId="1282" priority="1437">
      <formula>AND($H157&lt;&gt;"",$I157&lt;&gt;"",$J157&lt;&gt;"")</formula>
    </cfRule>
    <cfRule type="expression" dxfId="1281" priority="1438">
      <formula>AND($H157&lt;&gt;"",$I157&lt;&gt;"",$J157="")</formula>
    </cfRule>
    <cfRule type="expression" dxfId="1280" priority="1439">
      <formula>AND($H157&lt;&gt;"",$I157="",$J157="")</formula>
    </cfRule>
  </conditionalFormatting>
  <conditionalFormatting sqref="H153:J153">
    <cfRule type="expression" dxfId="1279" priority="1497">
      <formula>AND($H153&lt;&gt;"",$I153&lt;&gt;"",$J153&lt;&gt;"")</formula>
    </cfRule>
    <cfRule type="expression" dxfId="1278" priority="1498">
      <formula>AND($H153&lt;&gt;"",$I153&lt;&gt;"",$J153="")</formula>
    </cfRule>
    <cfRule type="expression" dxfId="1277" priority="1499">
      <formula>AND($H153&lt;&gt;"",$I153="",$J153="")</formula>
    </cfRule>
  </conditionalFormatting>
  <conditionalFormatting sqref="H153">
    <cfRule type="expression" dxfId="1276" priority="1496">
      <formula>AND($H153&lt;&gt;"",$I153&lt;&gt;"")</formula>
    </cfRule>
  </conditionalFormatting>
  <conditionalFormatting sqref="I153">
    <cfRule type="expression" dxfId="1275" priority="1495">
      <formula>AND($I153&lt;&gt;"",$J153&lt;&gt;"")</formula>
    </cfRule>
  </conditionalFormatting>
  <conditionalFormatting sqref="A153">
    <cfRule type="containsBlanks" dxfId="1274" priority="1494">
      <formula>LEN(TRIM(A153))=0</formula>
    </cfRule>
  </conditionalFormatting>
  <conditionalFormatting sqref="AJ151:CF151">
    <cfRule type="expression" dxfId="1273" priority="1486">
      <formula>AND($H151&lt;&gt;"",$I151&lt;&gt;"",$J151&lt;&gt;"")</formula>
    </cfRule>
    <cfRule type="expression" dxfId="1272" priority="1487">
      <formula>AND($H151&lt;&gt;"",$I151&lt;&gt;"",$J151="")</formula>
    </cfRule>
    <cfRule type="expression" dxfId="1271" priority="1488">
      <formula>AND($H151&lt;&gt;"",$I151="",$J151="")</formula>
    </cfRule>
  </conditionalFormatting>
  <conditionalFormatting sqref="AE157:AH157">
    <cfRule type="expression" dxfId="1270" priority="1443">
      <formula>AND($H157&lt;&gt;"",$I157&lt;&gt;"",$J157&lt;&gt;"")</formula>
    </cfRule>
    <cfRule type="expression" dxfId="1269" priority="1444">
      <formula>AND($H157&lt;&gt;"",$I157&lt;&gt;"",$J157="")</formula>
    </cfRule>
    <cfRule type="expression" dxfId="1268" priority="1445">
      <formula>AND($H157&lt;&gt;"",$I157="",$J157="")</formula>
    </cfRule>
  </conditionalFormatting>
  <conditionalFormatting sqref="H148:J149">
    <cfRule type="expression" dxfId="1267" priority="1434">
      <formula>AND($H148&lt;&gt;"",$I148&lt;&gt;"",$J148&lt;&gt;"")</formula>
    </cfRule>
    <cfRule type="expression" dxfId="1266" priority="1435">
      <formula>AND($H148&lt;&gt;"",$I148&lt;&gt;"",$J148="")</formula>
    </cfRule>
    <cfRule type="expression" dxfId="1265" priority="1436">
      <formula>AND($H148&lt;&gt;"",$I148="",$J148="")</formula>
    </cfRule>
  </conditionalFormatting>
  <conditionalFormatting sqref="X151:AI151 U151">
    <cfRule type="cellIs" dxfId="1264" priority="1489" operator="greaterThan">
      <formula>0</formula>
    </cfRule>
    <cfRule type="cellIs" dxfId="1263" priority="1490" operator="lessThan">
      <formula>0</formula>
    </cfRule>
  </conditionalFormatting>
  <conditionalFormatting sqref="AJ151:CF151">
    <cfRule type="cellIs" dxfId="1262" priority="1484" operator="greaterThan">
      <formula>0</formula>
    </cfRule>
    <cfRule type="cellIs" dxfId="1261" priority="1485" operator="lessThan">
      <formula>0</formula>
    </cfRule>
  </conditionalFormatting>
  <conditionalFormatting sqref="U153 X153:AI153">
    <cfRule type="expression" dxfId="1260" priority="1481">
      <formula>AND($H153&lt;&gt;"",$I153&lt;&gt;"",$J153&lt;&gt;"")</formula>
    </cfRule>
    <cfRule type="expression" dxfId="1259" priority="1482">
      <formula>AND($H153&lt;&gt;"",$I153&lt;&gt;"",$J153="")</formula>
    </cfRule>
    <cfRule type="expression" dxfId="1258" priority="1483">
      <formula>AND($H153&lt;&gt;"",$I153="",$J153="")</formula>
    </cfRule>
  </conditionalFormatting>
  <conditionalFormatting sqref="X153:AI153 U153">
    <cfRule type="cellIs" dxfId="1257" priority="1479" operator="greaterThan">
      <formula>0</formula>
    </cfRule>
    <cfRule type="cellIs" dxfId="1256" priority="1480" operator="lessThan">
      <formula>0</formula>
    </cfRule>
  </conditionalFormatting>
  <conditionalFormatting sqref="AJ153:CF153">
    <cfRule type="expression" dxfId="1255" priority="1476">
      <formula>AND($H153&lt;&gt;"",$I153&lt;&gt;"",$J153&lt;&gt;"")</formula>
    </cfRule>
    <cfRule type="expression" dxfId="1254" priority="1477">
      <formula>AND($H153&lt;&gt;"",$I153&lt;&gt;"",$J153="")</formula>
    </cfRule>
    <cfRule type="expression" dxfId="1253" priority="1478">
      <formula>AND($H153&lt;&gt;"",$I153="",$J153="")</formula>
    </cfRule>
  </conditionalFormatting>
  <conditionalFormatting sqref="AJ153:CF153">
    <cfRule type="cellIs" dxfId="1252" priority="1474" operator="greaterThan">
      <formula>0</formula>
    </cfRule>
    <cfRule type="cellIs" dxfId="1251" priority="1475" operator="lessThan">
      <formula>0</formula>
    </cfRule>
  </conditionalFormatting>
  <conditionalFormatting sqref="H155:J155 U155 X155:AI155">
    <cfRule type="expression" dxfId="1250" priority="1471">
      <formula>AND($H155&lt;&gt;"",$I155&lt;&gt;"",$J155&lt;&gt;"")</formula>
    </cfRule>
    <cfRule type="expression" dxfId="1249" priority="1472">
      <formula>AND($H155&lt;&gt;"",$I155&lt;&gt;"",$J155="")</formula>
    </cfRule>
    <cfRule type="expression" dxfId="1248" priority="1473">
      <formula>AND($H155&lt;&gt;"",$I155="",$J155="")</formula>
    </cfRule>
  </conditionalFormatting>
  <conditionalFormatting sqref="H155">
    <cfRule type="expression" dxfId="1247" priority="1470">
      <formula>AND($H155&lt;&gt;"",$I155&lt;&gt;"")</formula>
    </cfRule>
  </conditionalFormatting>
  <conditionalFormatting sqref="I155">
    <cfRule type="expression" dxfId="1246" priority="1469">
      <formula>AND($I155&lt;&gt;"",$J155&lt;&gt;"")</formula>
    </cfRule>
  </conditionalFormatting>
  <conditionalFormatting sqref="A155">
    <cfRule type="containsBlanks" dxfId="1245" priority="1468">
      <formula>LEN(TRIM(A155))=0</formula>
    </cfRule>
  </conditionalFormatting>
  <conditionalFormatting sqref="X155:AI155 U155">
    <cfRule type="cellIs" dxfId="1244" priority="1466" operator="greaterThan">
      <formula>0</formula>
    </cfRule>
    <cfRule type="cellIs" dxfId="1243" priority="1467" operator="lessThan">
      <formula>0</formula>
    </cfRule>
  </conditionalFormatting>
  <conditionalFormatting sqref="AJ155:CF155">
    <cfRule type="expression" dxfId="1242" priority="1463">
      <formula>AND($H155&lt;&gt;"",$I155&lt;&gt;"",$J155&lt;&gt;"")</formula>
    </cfRule>
    <cfRule type="expression" dxfId="1241" priority="1464">
      <formula>AND($H155&lt;&gt;"",$I155&lt;&gt;"",$J155="")</formula>
    </cfRule>
    <cfRule type="expression" dxfId="1240" priority="1465">
      <formula>AND($H155&lt;&gt;"",$I155="",$J155="")</formula>
    </cfRule>
  </conditionalFormatting>
  <conditionalFormatting sqref="AJ155:CF155">
    <cfRule type="cellIs" dxfId="1239" priority="1461" operator="greaterThan">
      <formula>0</formula>
    </cfRule>
    <cfRule type="cellIs" dxfId="1238" priority="1462" operator="lessThan">
      <formula>0</formula>
    </cfRule>
  </conditionalFormatting>
  <conditionalFormatting sqref="H157:J157">
    <cfRule type="expression" dxfId="1237" priority="1458">
      <formula>AND($H157&lt;&gt;"",$I157&lt;&gt;"",$J157&lt;&gt;"")</formula>
    </cfRule>
    <cfRule type="expression" dxfId="1236" priority="1459">
      <formula>AND($H157&lt;&gt;"",$I157&lt;&gt;"",$J157="")</formula>
    </cfRule>
    <cfRule type="expression" dxfId="1235" priority="1460">
      <formula>AND($H157&lt;&gt;"",$I157="",$J157="")</formula>
    </cfRule>
  </conditionalFormatting>
  <conditionalFormatting sqref="H157">
    <cfRule type="expression" dxfId="1234" priority="1457">
      <formula>AND($H157&lt;&gt;"",$I157&lt;&gt;"")</formula>
    </cfRule>
  </conditionalFormatting>
  <conditionalFormatting sqref="I157">
    <cfRule type="expression" dxfId="1233" priority="1456">
      <formula>AND($I157&lt;&gt;"",$J157&lt;&gt;"")</formula>
    </cfRule>
  </conditionalFormatting>
  <conditionalFormatting sqref="U148:U149 X148:Z149">
    <cfRule type="expression" dxfId="1232" priority="1429">
      <formula>AND($H148&lt;&gt;"",$I148&lt;&gt;"",$J148&lt;&gt;"")</formula>
    </cfRule>
    <cfRule type="expression" dxfId="1231" priority="1430">
      <formula>AND($H148&lt;&gt;"",$I148&lt;&gt;"",$J148="")</formula>
    </cfRule>
    <cfRule type="expression" dxfId="1230" priority="1431">
      <formula>AND($H148&lt;&gt;"",$I148="",$J148="")</formula>
    </cfRule>
  </conditionalFormatting>
  <conditionalFormatting sqref="A157">
    <cfRule type="containsBlanks" dxfId="1229" priority="1452">
      <formula>LEN(TRIM(A157))=0</formula>
    </cfRule>
  </conditionalFormatting>
  <conditionalFormatting sqref="AA148:AB149">
    <cfRule type="expression" dxfId="1228" priority="1425">
      <formula>AND($H148&lt;&gt;"",$I148&lt;&gt;"",$J148&lt;&gt;"")</formula>
    </cfRule>
    <cfRule type="expression" dxfId="1227" priority="1426">
      <formula>AND($H148&lt;&gt;"",$I148&lt;&gt;"",$J148="")</formula>
    </cfRule>
    <cfRule type="expression" dxfId="1226" priority="1427">
      <formula>AND($H148&lt;&gt;"",$I148="",$J148="")</formula>
    </cfRule>
  </conditionalFormatting>
  <conditionalFormatting sqref="AC148:AD149">
    <cfRule type="expression" dxfId="1225" priority="1422">
      <formula>AND($H148&lt;&gt;"",$I148&lt;&gt;"",$J148&lt;&gt;"")</formula>
    </cfRule>
    <cfRule type="expression" dxfId="1224" priority="1423">
      <formula>AND($H148&lt;&gt;"",$I148&lt;&gt;"",$J148="")</formula>
    </cfRule>
    <cfRule type="expression" dxfId="1223" priority="1424">
      <formula>AND($H148&lt;&gt;"",$I148="",$J148="")</formula>
    </cfRule>
  </conditionalFormatting>
  <conditionalFormatting sqref="AE148:AH149">
    <cfRule type="expression" dxfId="1222" priority="1419">
      <formula>AND($H148&lt;&gt;"",$I148&lt;&gt;"",$J148&lt;&gt;"")</formula>
    </cfRule>
    <cfRule type="expression" dxfId="1221" priority="1420">
      <formula>AND($H148&lt;&gt;"",$I148&lt;&gt;"",$J148="")</formula>
    </cfRule>
    <cfRule type="expression" dxfId="1220" priority="1421">
      <formula>AND($H148&lt;&gt;"",$I148="",$J148="")</formula>
    </cfRule>
  </conditionalFormatting>
  <conditionalFormatting sqref="AI148:AI149">
    <cfRule type="expression" dxfId="1219" priority="1416">
      <formula>AND($H148&lt;&gt;"",$I148&lt;&gt;"",$J148&lt;&gt;"")</formula>
    </cfRule>
    <cfRule type="expression" dxfId="1218" priority="1417">
      <formula>AND($H148&lt;&gt;"",$I148&lt;&gt;"",$J148="")</formula>
    </cfRule>
    <cfRule type="expression" dxfId="1217" priority="1418">
      <formula>AND($H148&lt;&gt;"",$I148="",$J148="")</formula>
    </cfRule>
  </conditionalFormatting>
  <conditionalFormatting sqref="AJ148:CF149">
    <cfRule type="expression" dxfId="1216" priority="1413">
      <formula>AND($H148&lt;&gt;"",$I148&lt;&gt;"",$J148&lt;&gt;"")</formula>
    </cfRule>
    <cfRule type="expression" dxfId="1215" priority="1414">
      <formula>AND($H148&lt;&gt;"",$I148&lt;&gt;"",$J148="")</formula>
    </cfRule>
    <cfRule type="expression" dxfId="1214" priority="1415">
      <formula>AND($H148&lt;&gt;"",$I148="",$J148="")</formula>
    </cfRule>
  </conditionalFormatting>
  <conditionalFormatting sqref="H148:H149">
    <cfRule type="expression" dxfId="1213" priority="1433">
      <formula>AND($H148&lt;&gt;"",$I148&lt;&gt;"")</formula>
    </cfRule>
  </conditionalFormatting>
  <conditionalFormatting sqref="I148:I149">
    <cfRule type="expression" dxfId="1212" priority="1432">
      <formula>AND($I148&lt;&gt;"",$J148&lt;&gt;"")</formula>
    </cfRule>
  </conditionalFormatting>
  <conditionalFormatting sqref="A148:A149">
    <cfRule type="containsBlanks" dxfId="1211" priority="1428">
      <formula>LEN(TRIM(A148))=0</formula>
    </cfRule>
  </conditionalFormatting>
  <conditionalFormatting sqref="H163:J164 U163:U164 X163:CF164">
    <cfRule type="expression" dxfId="1210" priority="1410">
      <formula>AND($H163&lt;&gt;"",$I163&lt;&gt;"",$J163&lt;&gt;"")</formula>
    </cfRule>
    <cfRule type="expression" dxfId="1209" priority="1411">
      <formula>AND($H163&lt;&gt;"",$I163&lt;&gt;"",$J163="")</formula>
    </cfRule>
    <cfRule type="expression" dxfId="1208" priority="1412">
      <formula>AND($H163&lt;&gt;"",$I163="",$J163="")</formula>
    </cfRule>
  </conditionalFormatting>
  <conditionalFormatting sqref="H163:H164">
    <cfRule type="expression" dxfId="1207" priority="1409">
      <formula>AND($H163&lt;&gt;"",$I163&lt;&gt;"")</formula>
    </cfRule>
  </conditionalFormatting>
  <conditionalFormatting sqref="I163:I164">
    <cfRule type="expression" dxfId="1206" priority="1408">
      <formula>AND($I163&lt;&gt;"",$J163&lt;&gt;"")</formula>
    </cfRule>
  </conditionalFormatting>
  <conditionalFormatting sqref="X161:Z162">
    <cfRule type="expression" dxfId="1205" priority="1402">
      <formula>AND($H161&lt;&gt;"",$I161&lt;&gt;"",$J161&lt;&gt;"")</formula>
    </cfRule>
    <cfRule type="expression" dxfId="1204" priority="1403">
      <formula>AND($H161&lt;&gt;"",$I161&lt;&gt;"",$J161="")</formula>
    </cfRule>
    <cfRule type="expression" dxfId="1203" priority="1404">
      <formula>AND($H161&lt;&gt;"",$I161="",$J161="")</formula>
    </cfRule>
  </conditionalFormatting>
  <conditionalFormatting sqref="AA161:AB162">
    <cfRule type="expression" dxfId="1202" priority="1396">
      <formula>AND($H161&lt;&gt;"",$I161&lt;&gt;"",$J161&lt;&gt;"")</formula>
    </cfRule>
    <cfRule type="expression" dxfId="1201" priority="1397">
      <formula>AND($H161&lt;&gt;"",$I161&lt;&gt;"",$J161="")</formula>
    </cfRule>
    <cfRule type="expression" dxfId="1200" priority="1398">
      <formula>AND($H161&lt;&gt;"",$I161="",$J161="")</formula>
    </cfRule>
  </conditionalFormatting>
  <conditionalFormatting sqref="AC161:AD162">
    <cfRule type="expression" dxfId="1199" priority="1393">
      <formula>AND($H161&lt;&gt;"",$I161&lt;&gt;"",$J161&lt;&gt;"")</formula>
    </cfRule>
    <cfRule type="expression" dxfId="1198" priority="1394">
      <formula>AND($H161&lt;&gt;"",$I161&lt;&gt;"",$J161="")</formula>
    </cfRule>
    <cfRule type="expression" dxfId="1197" priority="1395">
      <formula>AND($H161&lt;&gt;"",$I161="",$J161="")</formula>
    </cfRule>
  </conditionalFormatting>
  <conditionalFormatting sqref="AE161:AH162">
    <cfRule type="expression" dxfId="1196" priority="1390">
      <formula>AND($H161&lt;&gt;"",$I161&lt;&gt;"",$J161&lt;&gt;"")</formula>
    </cfRule>
    <cfRule type="expression" dxfId="1195" priority="1391">
      <formula>AND($H161&lt;&gt;"",$I161&lt;&gt;"",$J161="")</formula>
    </cfRule>
    <cfRule type="expression" dxfId="1194" priority="1392">
      <formula>AND($H161&lt;&gt;"",$I161="",$J161="")</formula>
    </cfRule>
  </conditionalFormatting>
  <conditionalFormatting sqref="A163:A164">
    <cfRule type="containsBlanks" dxfId="1193" priority="1386">
      <formula>LEN(TRIM(A163))=0</formula>
    </cfRule>
  </conditionalFormatting>
  <conditionalFormatting sqref="H179:J179">
    <cfRule type="expression" dxfId="1192" priority="1383">
      <formula>AND($H179&lt;&gt;"",$I179&lt;&gt;"",$J179&lt;&gt;"")</formula>
    </cfRule>
    <cfRule type="expression" dxfId="1191" priority="1384">
      <formula>AND($H179&lt;&gt;"",$I179&lt;&gt;"",$J179="")</formula>
    </cfRule>
    <cfRule type="expression" dxfId="1190" priority="1385">
      <formula>AND($H179&lt;&gt;"",$I179="",$J179="")</formula>
    </cfRule>
  </conditionalFormatting>
  <conditionalFormatting sqref="U179 X179:Z179">
    <cfRule type="expression" dxfId="1189" priority="1380">
      <formula>AND($H179&lt;&gt;"",$I179&lt;&gt;"",$J179&lt;&gt;"")</formula>
    </cfRule>
    <cfRule type="expression" dxfId="1188" priority="1381">
      <formula>AND($H179&lt;&gt;"",$I179&lt;&gt;"",$J179="")</formula>
    </cfRule>
    <cfRule type="expression" dxfId="1187" priority="1382">
      <formula>AND($H179&lt;&gt;"",$I179="",$J179="")</formula>
    </cfRule>
  </conditionalFormatting>
  <conditionalFormatting sqref="H179">
    <cfRule type="expression" dxfId="1186" priority="1379">
      <formula>AND($H179&lt;&gt;"",$I179&lt;&gt;"")</formula>
    </cfRule>
  </conditionalFormatting>
  <conditionalFormatting sqref="I179">
    <cfRule type="expression" dxfId="1185" priority="1378">
      <formula>AND($I179&lt;&gt;"",$J179&lt;&gt;"")</formula>
    </cfRule>
  </conditionalFormatting>
  <conditionalFormatting sqref="A179">
    <cfRule type="containsBlanks" dxfId="1184" priority="1377">
      <formula>LEN(TRIM(A179))=0</formula>
    </cfRule>
  </conditionalFormatting>
  <conditionalFormatting sqref="AA179:AB179">
    <cfRule type="expression" dxfId="1183" priority="1374">
      <formula>AND($H179&lt;&gt;"",$I179&lt;&gt;"",$J179&lt;&gt;"")</formula>
    </cfRule>
    <cfRule type="expression" dxfId="1182" priority="1375">
      <formula>AND($H179&lt;&gt;"",$I179&lt;&gt;"",$J179="")</formula>
    </cfRule>
    <cfRule type="expression" dxfId="1181" priority="1376">
      <formula>AND($H179&lt;&gt;"",$I179="",$J179="")</formula>
    </cfRule>
  </conditionalFormatting>
  <conditionalFormatting sqref="AC179:AD179">
    <cfRule type="expression" dxfId="1180" priority="1371">
      <formula>AND($H179&lt;&gt;"",$I179&lt;&gt;"",$J179&lt;&gt;"")</formula>
    </cfRule>
    <cfRule type="expression" dxfId="1179" priority="1372">
      <formula>AND($H179&lt;&gt;"",$I179&lt;&gt;"",$J179="")</formula>
    </cfRule>
    <cfRule type="expression" dxfId="1178" priority="1373">
      <formula>AND($H179&lt;&gt;"",$I179="",$J179="")</formula>
    </cfRule>
  </conditionalFormatting>
  <conditionalFormatting sqref="AE179:AH179">
    <cfRule type="expression" dxfId="1177" priority="1368">
      <formula>AND($H179&lt;&gt;"",$I179&lt;&gt;"",$J179&lt;&gt;"")</formula>
    </cfRule>
    <cfRule type="expression" dxfId="1176" priority="1369">
      <formula>AND($H179&lt;&gt;"",$I179&lt;&gt;"",$J179="")</formula>
    </cfRule>
    <cfRule type="expression" dxfId="1175" priority="1370">
      <formula>AND($H179&lt;&gt;"",$I179="",$J179="")</formula>
    </cfRule>
  </conditionalFormatting>
  <conditionalFormatting sqref="AI179">
    <cfRule type="expression" dxfId="1174" priority="1365">
      <formula>AND($H179&lt;&gt;"",$I179&lt;&gt;"",$J179&lt;&gt;"")</formula>
    </cfRule>
    <cfRule type="expression" dxfId="1173" priority="1366">
      <formula>AND($H179&lt;&gt;"",$I179&lt;&gt;"",$J179="")</formula>
    </cfRule>
    <cfRule type="expression" dxfId="1172" priority="1367">
      <formula>AND($H179&lt;&gt;"",$I179="",$J179="")</formula>
    </cfRule>
  </conditionalFormatting>
  <conditionalFormatting sqref="H170:J170">
    <cfRule type="expression" dxfId="1171" priority="1355">
      <formula>AND($H170&lt;&gt;"",$I170&lt;&gt;"",$J170&lt;&gt;"")</formula>
    </cfRule>
    <cfRule type="expression" dxfId="1170" priority="1356">
      <formula>AND($H170&lt;&gt;"",$I170&lt;&gt;"",$J170="")</formula>
    </cfRule>
    <cfRule type="expression" dxfId="1169" priority="1357">
      <formula>AND($H170&lt;&gt;"",$I170="",$J170="")</formula>
    </cfRule>
  </conditionalFormatting>
  <conditionalFormatting sqref="H176:J176">
    <cfRule type="expression" dxfId="1168" priority="1349">
      <formula>AND($H176&lt;&gt;"",$I176&lt;&gt;"",$J176&lt;&gt;"")</formula>
    </cfRule>
    <cfRule type="expression" dxfId="1167" priority="1350">
      <formula>AND($H176&lt;&gt;"",$I176&lt;&gt;"",$J176="")</formula>
    </cfRule>
    <cfRule type="expression" dxfId="1166" priority="1351">
      <formula>AND($H176&lt;&gt;"",$I176="",$J176="")</formula>
    </cfRule>
  </conditionalFormatting>
  <conditionalFormatting sqref="H176">
    <cfRule type="expression" dxfId="1165" priority="1348">
      <formula>AND($H176&lt;&gt;"",$I176&lt;&gt;"")</formula>
    </cfRule>
  </conditionalFormatting>
  <conditionalFormatting sqref="I176">
    <cfRule type="expression" dxfId="1164" priority="1347">
      <formula>AND($I176&lt;&gt;"",$J176&lt;&gt;"")</formula>
    </cfRule>
  </conditionalFormatting>
  <conditionalFormatting sqref="A176">
    <cfRule type="containsBlanks" dxfId="1163" priority="1346">
      <formula>LEN(TRIM(A176))=0</formula>
    </cfRule>
  </conditionalFormatting>
  <conditionalFormatting sqref="H166:J166 H177:J177">
    <cfRule type="expression" dxfId="1162" priority="1362">
      <formula>AND($H166&lt;&gt;"",$I166&lt;&gt;"",$J166&lt;&gt;"")</formula>
    </cfRule>
    <cfRule type="expression" dxfId="1161" priority="1363">
      <formula>AND($H166&lt;&gt;"",$I166&lt;&gt;"",$J166="")</formula>
    </cfRule>
    <cfRule type="expression" dxfId="1160" priority="1364">
      <formula>AND($H166&lt;&gt;"",$I166="",$J166="")</formula>
    </cfRule>
  </conditionalFormatting>
  <conditionalFormatting sqref="H170">
    <cfRule type="expression" dxfId="1159" priority="1354">
      <formula>AND($H170&lt;&gt;"",$I170&lt;&gt;"")</formula>
    </cfRule>
  </conditionalFormatting>
  <conditionalFormatting sqref="I170">
    <cfRule type="expression" dxfId="1158" priority="1353">
      <formula>AND($I170&lt;&gt;"",$J170&lt;&gt;"")</formula>
    </cfRule>
  </conditionalFormatting>
  <conditionalFormatting sqref="A170">
    <cfRule type="containsBlanks" dxfId="1157" priority="1352">
      <formula>LEN(TRIM(A170))=0</formula>
    </cfRule>
  </conditionalFormatting>
  <conditionalFormatting sqref="H166 H177">
    <cfRule type="expression" dxfId="1156" priority="1361">
      <formula>AND($H166&lt;&gt;"",$I166&lt;&gt;"")</formula>
    </cfRule>
  </conditionalFormatting>
  <conditionalFormatting sqref="I166 I177">
    <cfRule type="expression" dxfId="1155" priority="1360">
      <formula>AND($I166&lt;&gt;"",$J166&lt;&gt;"")</formula>
    </cfRule>
  </conditionalFormatting>
  <conditionalFormatting sqref="A166">
    <cfRule type="containsBlanks" dxfId="1154" priority="1359">
      <formula>LEN(TRIM(A166))=0</formula>
    </cfRule>
  </conditionalFormatting>
  <conditionalFormatting sqref="A177">
    <cfRule type="containsBlanks" dxfId="1153" priority="1358">
      <formula>LEN(TRIM(A177))=0</formula>
    </cfRule>
  </conditionalFormatting>
  <conditionalFormatting sqref="A167">
    <cfRule type="containsBlanks" dxfId="1152" priority="1340">
      <formula>LEN(TRIM(A167))=0</formula>
    </cfRule>
  </conditionalFormatting>
  <conditionalFormatting sqref="A169">
    <cfRule type="containsBlanks" dxfId="1151" priority="1334">
      <formula>LEN(TRIM(A169))=0</formula>
    </cfRule>
  </conditionalFormatting>
  <conditionalFormatting sqref="AJ179:CF179">
    <cfRule type="expression" dxfId="1150" priority="1321">
      <formula>AND($H179&lt;&gt;"",$I179&lt;&gt;"",$J179&lt;&gt;"")</formula>
    </cfRule>
    <cfRule type="expression" dxfId="1149" priority="1322">
      <formula>AND($H179&lt;&gt;"",$I179&lt;&gt;"",$J179="")</formula>
    </cfRule>
    <cfRule type="expression" dxfId="1148" priority="1323">
      <formula>AND($H179&lt;&gt;"",$I179="",$J179="")</formula>
    </cfRule>
  </conditionalFormatting>
  <conditionalFormatting sqref="H165:J165 U165 X165:CF165">
    <cfRule type="expression" dxfId="1147" priority="1318">
      <formula>AND($H165&lt;&gt;"",$I165&lt;&gt;"",$J165&lt;&gt;"")</formula>
    </cfRule>
    <cfRule type="expression" dxfId="1146" priority="1319">
      <formula>AND($H165&lt;&gt;"",$I165&lt;&gt;"",$J165="")</formula>
    </cfRule>
    <cfRule type="expression" dxfId="1145" priority="1320">
      <formula>AND($H165&lt;&gt;"",$I165="",$J165="")</formula>
    </cfRule>
  </conditionalFormatting>
  <conditionalFormatting sqref="H165">
    <cfRule type="expression" dxfId="1144" priority="1317">
      <formula>AND($H165&lt;&gt;"",$I165&lt;&gt;"")</formula>
    </cfRule>
  </conditionalFormatting>
  <conditionalFormatting sqref="I165">
    <cfRule type="expression" dxfId="1143" priority="1316">
      <formula>AND($I165&lt;&gt;"",$J165&lt;&gt;"")</formula>
    </cfRule>
  </conditionalFormatting>
  <conditionalFormatting sqref="A165">
    <cfRule type="containsBlanks" dxfId="1142" priority="1315">
      <formula>LEN(TRIM(A165))=0</formula>
    </cfRule>
  </conditionalFormatting>
  <conditionalFormatting sqref="H171:J171">
    <cfRule type="expression" dxfId="1141" priority="1312">
      <formula>AND($H171&lt;&gt;"",$I171&lt;&gt;"",$J171&lt;&gt;"")</formula>
    </cfRule>
    <cfRule type="expression" dxfId="1140" priority="1313">
      <formula>AND($H171&lt;&gt;"",$I171&lt;&gt;"",$J171="")</formula>
    </cfRule>
    <cfRule type="expression" dxfId="1139" priority="1314">
      <formula>AND($H171&lt;&gt;"",$I171="",$J171="")</formula>
    </cfRule>
  </conditionalFormatting>
  <conditionalFormatting sqref="H171">
    <cfRule type="expression" dxfId="1138" priority="1311">
      <formula>AND($H171&lt;&gt;"",$I171&lt;&gt;"")</formula>
    </cfRule>
  </conditionalFormatting>
  <conditionalFormatting sqref="I171">
    <cfRule type="expression" dxfId="1137" priority="1310">
      <formula>AND($I171&lt;&gt;"",$J171&lt;&gt;"")</formula>
    </cfRule>
  </conditionalFormatting>
  <conditionalFormatting sqref="A171">
    <cfRule type="containsBlanks" dxfId="1136" priority="1309">
      <formula>LEN(TRIM(A171))=0</formula>
    </cfRule>
  </conditionalFormatting>
  <conditionalFormatting sqref="H172:J172">
    <cfRule type="expression" dxfId="1135" priority="1306">
      <formula>AND($H172&lt;&gt;"",$I172&lt;&gt;"",$J172&lt;&gt;"")</formula>
    </cfRule>
    <cfRule type="expression" dxfId="1134" priority="1307">
      <formula>AND($H172&lt;&gt;"",$I172&lt;&gt;"",$J172="")</formula>
    </cfRule>
    <cfRule type="expression" dxfId="1133" priority="1308">
      <formula>AND($H172&lt;&gt;"",$I172="",$J172="")</formula>
    </cfRule>
  </conditionalFormatting>
  <conditionalFormatting sqref="H172">
    <cfRule type="expression" dxfId="1132" priority="1305">
      <formula>AND($H172&lt;&gt;"",$I172&lt;&gt;"")</formula>
    </cfRule>
  </conditionalFormatting>
  <conditionalFormatting sqref="I172">
    <cfRule type="expression" dxfId="1131" priority="1304">
      <formula>AND($I172&lt;&gt;"",$J172&lt;&gt;"")</formula>
    </cfRule>
  </conditionalFormatting>
  <conditionalFormatting sqref="A172">
    <cfRule type="containsBlanks" dxfId="1130" priority="1303">
      <formula>LEN(TRIM(A172))=0</formula>
    </cfRule>
  </conditionalFormatting>
  <conditionalFormatting sqref="H173:J173">
    <cfRule type="expression" dxfId="1129" priority="1300">
      <formula>AND($H173&lt;&gt;"",$I173&lt;&gt;"",$J173&lt;&gt;"")</formula>
    </cfRule>
    <cfRule type="expression" dxfId="1128" priority="1301">
      <formula>AND($H173&lt;&gt;"",$I173&lt;&gt;"",$J173="")</formula>
    </cfRule>
    <cfRule type="expression" dxfId="1127" priority="1302">
      <formula>AND($H173&lt;&gt;"",$I173="",$J173="")</formula>
    </cfRule>
  </conditionalFormatting>
  <conditionalFormatting sqref="H173">
    <cfRule type="expression" dxfId="1126" priority="1299">
      <formula>AND($H173&lt;&gt;"",$I173&lt;&gt;"")</formula>
    </cfRule>
  </conditionalFormatting>
  <conditionalFormatting sqref="I173">
    <cfRule type="expression" dxfId="1125" priority="1298">
      <formula>AND($I173&lt;&gt;"",$J173&lt;&gt;"")</formula>
    </cfRule>
  </conditionalFormatting>
  <conditionalFormatting sqref="A173">
    <cfRule type="containsBlanks" dxfId="1124" priority="1297">
      <formula>LEN(TRIM(A173))=0</formula>
    </cfRule>
  </conditionalFormatting>
  <conditionalFormatting sqref="H174:J174">
    <cfRule type="expression" dxfId="1123" priority="1294">
      <formula>AND($H174&lt;&gt;"",$I174&lt;&gt;"",$J174&lt;&gt;"")</formula>
    </cfRule>
    <cfRule type="expression" dxfId="1122" priority="1295">
      <formula>AND($H174&lt;&gt;"",$I174&lt;&gt;"",$J174="")</formula>
    </cfRule>
    <cfRule type="expression" dxfId="1121" priority="1296">
      <formula>AND($H174&lt;&gt;"",$I174="",$J174="")</formula>
    </cfRule>
  </conditionalFormatting>
  <conditionalFormatting sqref="H174">
    <cfRule type="expression" dxfId="1120" priority="1293">
      <formula>AND($H174&lt;&gt;"",$I174&lt;&gt;"")</formula>
    </cfRule>
  </conditionalFormatting>
  <conditionalFormatting sqref="I174">
    <cfRule type="expression" dxfId="1119" priority="1292">
      <formula>AND($I174&lt;&gt;"",$J174&lt;&gt;"")</formula>
    </cfRule>
  </conditionalFormatting>
  <conditionalFormatting sqref="A174">
    <cfRule type="containsBlanks" dxfId="1118" priority="1291">
      <formula>LEN(TRIM(A174))=0</formula>
    </cfRule>
  </conditionalFormatting>
  <conditionalFormatting sqref="H175:J175">
    <cfRule type="expression" dxfId="1117" priority="1288">
      <formula>AND($H175&lt;&gt;"",$I175&lt;&gt;"",$J175&lt;&gt;"")</formula>
    </cfRule>
    <cfRule type="expression" dxfId="1116" priority="1289">
      <formula>AND($H175&lt;&gt;"",$I175&lt;&gt;"",$J175="")</formula>
    </cfRule>
    <cfRule type="expression" dxfId="1115" priority="1290">
      <formula>AND($H175&lt;&gt;"",$I175="",$J175="")</formula>
    </cfRule>
  </conditionalFormatting>
  <conditionalFormatting sqref="H175">
    <cfRule type="expression" dxfId="1114" priority="1287">
      <formula>AND($H175&lt;&gt;"",$I175&lt;&gt;"")</formula>
    </cfRule>
  </conditionalFormatting>
  <conditionalFormatting sqref="I175">
    <cfRule type="expression" dxfId="1113" priority="1286">
      <formula>AND($I175&lt;&gt;"",$J175&lt;&gt;"")</formula>
    </cfRule>
  </conditionalFormatting>
  <conditionalFormatting sqref="A175">
    <cfRule type="containsBlanks" dxfId="1112" priority="1285">
      <formula>LEN(TRIM(A175))=0</formula>
    </cfRule>
  </conditionalFormatting>
  <conditionalFormatting sqref="H168:I168">
    <cfRule type="expression" dxfId="1111" priority="1282">
      <formula>AND($H168&lt;&gt;"",$I168&lt;&gt;"",$J168&lt;&gt;"")</formula>
    </cfRule>
    <cfRule type="expression" dxfId="1110" priority="1283">
      <formula>AND($H168&lt;&gt;"",$I168&lt;&gt;"",$J168="")</formula>
    </cfRule>
    <cfRule type="expression" dxfId="1109" priority="1284">
      <formula>AND($H168&lt;&gt;"",$I168="",$J168="")</formula>
    </cfRule>
  </conditionalFormatting>
  <conditionalFormatting sqref="H168">
    <cfRule type="expression" dxfId="1108" priority="1281">
      <formula>AND($H168&lt;&gt;"",$I168&lt;&gt;"")</formula>
    </cfRule>
  </conditionalFormatting>
  <conditionalFormatting sqref="I168">
    <cfRule type="expression" dxfId="1107" priority="1280">
      <formula>AND($I168&lt;&gt;"",$J168&lt;&gt;"")</formula>
    </cfRule>
  </conditionalFormatting>
  <conditionalFormatting sqref="A168">
    <cfRule type="containsBlanks" dxfId="1106" priority="1279">
      <formula>LEN(TRIM(A168))=0</formula>
    </cfRule>
  </conditionalFormatting>
  <conditionalFormatting sqref="J168">
    <cfRule type="expression" dxfId="1105" priority="1276">
      <formula>AND($H168&lt;&gt;"",$I168&lt;&gt;"",$J168&lt;&gt;"")</formula>
    </cfRule>
    <cfRule type="expression" dxfId="1104" priority="1277">
      <formula>AND($H168&lt;&gt;"",$I168&lt;&gt;"",$J168="")</formula>
    </cfRule>
    <cfRule type="expression" dxfId="1103" priority="1278">
      <formula>AND($H168&lt;&gt;"",$I168="",$J168="")</formula>
    </cfRule>
  </conditionalFormatting>
  <conditionalFormatting sqref="H178:J178">
    <cfRule type="expression" dxfId="1102" priority="1273">
      <formula>AND($H178&lt;&gt;"",$I178&lt;&gt;"",$J178&lt;&gt;"")</formula>
    </cfRule>
    <cfRule type="expression" dxfId="1101" priority="1274">
      <formula>AND($H178&lt;&gt;"",$I178&lt;&gt;"",$J178="")</formula>
    </cfRule>
    <cfRule type="expression" dxfId="1100" priority="1275">
      <formula>AND($H178&lt;&gt;"",$I178="",$J178="")</formula>
    </cfRule>
  </conditionalFormatting>
  <conditionalFormatting sqref="H178">
    <cfRule type="expression" dxfId="1099" priority="1272">
      <formula>AND($H178&lt;&gt;"",$I178&lt;&gt;"")</formula>
    </cfRule>
  </conditionalFormatting>
  <conditionalFormatting sqref="I178">
    <cfRule type="expression" dxfId="1098" priority="1271">
      <formula>AND($I178&lt;&gt;"",$J178&lt;&gt;"")</formula>
    </cfRule>
  </conditionalFormatting>
  <conditionalFormatting sqref="A178">
    <cfRule type="containsBlanks" dxfId="1097" priority="1270">
      <formula>LEN(TRIM(A178))=0</formula>
    </cfRule>
  </conditionalFormatting>
  <conditionalFormatting sqref="H197:J197 U197 X197:AI197">
    <cfRule type="expression" dxfId="1096" priority="1267">
      <formula>AND($H197&lt;&gt;"",$I197&lt;&gt;"",$J197&lt;&gt;"")</formula>
    </cfRule>
    <cfRule type="expression" dxfId="1095" priority="1268">
      <formula>AND($H197&lt;&gt;"",$I197&lt;&gt;"",$J197="")</formula>
    </cfRule>
    <cfRule type="expression" dxfId="1094" priority="1269">
      <formula>AND($H197&lt;&gt;"",$I197="",$J197="")</formula>
    </cfRule>
  </conditionalFormatting>
  <conditionalFormatting sqref="H197">
    <cfRule type="expression" dxfId="1093" priority="1266">
      <formula>AND($H197&lt;&gt;"",$I197&lt;&gt;"")</formula>
    </cfRule>
  </conditionalFormatting>
  <conditionalFormatting sqref="I197">
    <cfRule type="expression" dxfId="1092" priority="1265">
      <formula>AND($I197&lt;&gt;"",$J197&lt;&gt;"")</formula>
    </cfRule>
  </conditionalFormatting>
  <conditionalFormatting sqref="A197">
    <cfRule type="containsBlanks" dxfId="1091" priority="1264">
      <formula>LEN(TRIM(A197))=0</formula>
    </cfRule>
  </conditionalFormatting>
  <conditionalFormatting sqref="X197:AI197 U197">
    <cfRule type="cellIs" dxfId="1090" priority="1262" operator="greaterThan">
      <formula>0</formula>
    </cfRule>
    <cfRule type="cellIs" dxfId="1089" priority="1263" operator="lessThan">
      <formula>0</formula>
    </cfRule>
  </conditionalFormatting>
  <conditionalFormatting sqref="AJ197:CF197">
    <cfRule type="expression" dxfId="1088" priority="1259">
      <formula>AND($H197&lt;&gt;"",$I197&lt;&gt;"",$J197&lt;&gt;"")</formula>
    </cfRule>
    <cfRule type="expression" dxfId="1087" priority="1260">
      <formula>AND($H197&lt;&gt;"",$I197&lt;&gt;"",$J197="")</formula>
    </cfRule>
    <cfRule type="expression" dxfId="1086" priority="1261">
      <formula>AND($H197&lt;&gt;"",$I197="",$J197="")</formula>
    </cfRule>
  </conditionalFormatting>
  <conditionalFormatting sqref="AJ197:CF197">
    <cfRule type="cellIs" dxfId="1085" priority="1257" operator="greaterThan">
      <formula>0</formula>
    </cfRule>
    <cfRule type="cellIs" dxfId="1084" priority="1258" operator="lessThan">
      <formula>0</formula>
    </cfRule>
  </conditionalFormatting>
  <conditionalFormatting sqref="H199:J199 U199 X199:AI199">
    <cfRule type="expression" dxfId="1083" priority="1254">
      <formula>AND($H199&lt;&gt;"",$I199&lt;&gt;"",$J199&lt;&gt;"")</formula>
    </cfRule>
    <cfRule type="expression" dxfId="1082" priority="1255">
      <formula>AND($H199&lt;&gt;"",$I199&lt;&gt;"",$J199="")</formula>
    </cfRule>
    <cfRule type="expression" dxfId="1081" priority="1256">
      <formula>AND($H199&lt;&gt;"",$I199="",$J199="")</formula>
    </cfRule>
  </conditionalFormatting>
  <conditionalFormatting sqref="H199">
    <cfRule type="expression" dxfId="1080" priority="1253">
      <formula>AND($H199&lt;&gt;"",$I199&lt;&gt;"")</formula>
    </cfRule>
  </conditionalFormatting>
  <conditionalFormatting sqref="I199">
    <cfRule type="expression" dxfId="1079" priority="1252">
      <formula>AND($I199&lt;&gt;"",$J199&lt;&gt;"")</formula>
    </cfRule>
  </conditionalFormatting>
  <conditionalFormatting sqref="A199">
    <cfRule type="containsBlanks" dxfId="1078" priority="1251">
      <formula>LEN(TRIM(A199))=0</formula>
    </cfRule>
  </conditionalFormatting>
  <conditionalFormatting sqref="X199:AI199 U199">
    <cfRule type="cellIs" dxfId="1077" priority="1249" operator="greaterThan">
      <formula>0</formula>
    </cfRule>
    <cfRule type="cellIs" dxfId="1076" priority="1250" operator="lessThan">
      <formula>0</formula>
    </cfRule>
  </conditionalFormatting>
  <conditionalFormatting sqref="AJ199:CF199">
    <cfRule type="expression" dxfId="1075" priority="1246">
      <formula>AND($H199&lt;&gt;"",$I199&lt;&gt;"",$J199&lt;&gt;"")</formula>
    </cfRule>
    <cfRule type="expression" dxfId="1074" priority="1247">
      <formula>AND($H199&lt;&gt;"",$I199&lt;&gt;"",$J199="")</formula>
    </cfRule>
    <cfRule type="expression" dxfId="1073" priority="1248">
      <formula>AND($H199&lt;&gt;"",$I199="",$J199="")</formula>
    </cfRule>
  </conditionalFormatting>
  <conditionalFormatting sqref="AJ199:CF199">
    <cfRule type="cellIs" dxfId="1072" priority="1244" operator="greaterThan">
      <formula>0</formula>
    </cfRule>
    <cfRule type="cellIs" dxfId="1071" priority="1245" operator="lessThan">
      <formula>0</formula>
    </cfRule>
  </conditionalFormatting>
  <conditionalFormatting sqref="H201:J201">
    <cfRule type="expression" dxfId="1070" priority="1241">
      <formula>AND($H201&lt;&gt;"",$I201&lt;&gt;"",$J201&lt;&gt;"")</formula>
    </cfRule>
    <cfRule type="expression" dxfId="1069" priority="1242">
      <formula>AND($H201&lt;&gt;"",$I201&lt;&gt;"",$J201="")</formula>
    </cfRule>
    <cfRule type="expression" dxfId="1068" priority="1243">
      <formula>AND($H201&lt;&gt;"",$I201="",$J201="")</formula>
    </cfRule>
  </conditionalFormatting>
  <conditionalFormatting sqref="H201">
    <cfRule type="expression" dxfId="1067" priority="1240">
      <formula>AND($H201&lt;&gt;"",$I201&lt;&gt;"")</formula>
    </cfRule>
  </conditionalFormatting>
  <conditionalFormatting sqref="I201">
    <cfRule type="expression" dxfId="1066" priority="1239">
      <formula>AND($I201&lt;&gt;"",$J201&lt;&gt;"")</formula>
    </cfRule>
  </conditionalFormatting>
  <conditionalFormatting sqref="A201">
    <cfRule type="containsBlanks" dxfId="1065" priority="1238">
      <formula>LEN(TRIM(A201))=0</formula>
    </cfRule>
  </conditionalFormatting>
  <conditionalFormatting sqref="U201 X201:AI201">
    <cfRule type="expression" dxfId="1064" priority="1229">
      <formula>AND($H201&lt;&gt;"",$I201&lt;&gt;"",$J201&lt;&gt;"")</formula>
    </cfRule>
    <cfRule type="expression" dxfId="1063" priority="1230">
      <formula>AND($H201&lt;&gt;"",$I201&lt;&gt;"",$J201="")</formula>
    </cfRule>
    <cfRule type="expression" dxfId="1062" priority="1231">
      <formula>AND($H201&lt;&gt;"",$I201="",$J201="")</formula>
    </cfRule>
  </conditionalFormatting>
  <conditionalFormatting sqref="H203:J203">
    <cfRule type="expression" dxfId="1061" priority="1235">
      <formula>AND($H203&lt;&gt;"",$I203&lt;&gt;"",$J203&lt;&gt;"")</formula>
    </cfRule>
    <cfRule type="expression" dxfId="1060" priority="1236">
      <formula>AND($H203&lt;&gt;"",$I203&lt;&gt;"",$J203="")</formula>
    </cfRule>
    <cfRule type="expression" dxfId="1059" priority="1237">
      <formula>AND($H203&lt;&gt;"",$I203="",$J203="")</formula>
    </cfRule>
  </conditionalFormatting>
  <conditionalFormatting sqref="H203">
    <cfRule type="expression" dxfId="1058" priority="1234">
      <formula>AND($H203&lt;&gt;"",$I203&lt;&gt;"")</formula>
    </cfRule>
  </conditionalFormatting>
  <conditionalFormatting sqref="I203">
    <cfRule type="expression" dxfId="1057" priority="1233">
      <formula>AND($I203&lt;&gt;"",$J203&lt;&gt;"")</formula>
    </cfRule>
  </conditionalFormatting>
  <conditionalFormatting sqref="A203">
    <cfRule type="containsBlanks" dxfId="1056" priority="1232">
      <formula>LEN(TRIM(A203))=0</formula>
    </cfRule>
  </conditionalFormatting>
  <conditionalFormatting sqref="AJ201:CF201">
    <cfRule type="expression" dxfId="1055" priority="1224">
      <formula>AND($H201&lt;&gt;"",$I201&lt;&gt;"",$J201&lt;&gt;"")</formula>
    </cfRule>
    <cfRule type="expression" dxfId="1054" priority="1225">
      <formula>AND($H201&lt;&gt;"",$I201&lt;&gt;"",$J201="")</formula>
    </cfRule>
    <cfRule type="expression" dxfId="1053" priority="1226">
      <formula>AND($H201&lt;&gt;"",$I201="",$J201="")</formula>
    </cfRule>
  </conditionalFormatting>
  <conditionalFormatting sqref="X201:AI201 U201">
    <cfRule type="cellIs" dxfId="1052" priority="1227" operator="greaterThan">
      <formula>0</formula>
    </cfRule>
    <cfRule type="cellIs" dxfId="1051" priority="1228" operator="lessThan">
      <formula>0</formula>
    </cfRule>
  </conditionalFormatting>
  <conditionalFormatting sqref="AJ201:CF201">
    <cfRule type="cellIs" dxfId="1050" priority="1222" operator="greaterThan">
      <formula>0</formula>
    </cfRule>
    <cfRule type="cellIs" dxfId="1049" priority="1223" operator="lessThan">
      <formula>0</formula>
    </cfRule>
  </conditionalFormatting>
  <conditionalFormatting sqref="U203 X203:AI203">
    <cfRule type="expression" dxfId="1048" priority="1219">
      <formula>AND($H203&lt;&gt;"",$I203&lt;&gt;"",$J203&lt;&gt;"")</formula>
    </cfRule>
    <cfRule type="expression" dxfId="1047" priority="1220">
      <formula>AND($H203&lt;&gt;"",$I203&lt;&gt;"",$J203="")</formula>
    </cfRule>
    <cfRule type="expression" dxfId="1046" priority="1221">
      <formula>AND($H203&lt;&gt;"",$I203="",$J203="")</formula>
    </cfRule>
  </conditionalFormatting>
  <conditionalFormatting sqref="X203:AI203 U203">
    <cfRule type="cellIs" dxfId="1045" priority="1217" operator="greaterThan">
      <formula>0</formula>
    </cfRule>
    <cfRule type="cellIs" dxfId="1044" priority="1218" operator="lessThan">
      <formula>0</formula>
    </cfRule>
  </conditionalFormatting>
  <conditionalFormatting sqref="AJ203:CF203">
    <cfRule type="expression" dxfId="1043" priority="1214">
      <formula>AND($H203&lt;&gt;"",$I203&lt;&gt;"",$J203&lt;&gt;"")</formula>
    </cfRule>
    <cfRule type="expression" dxfId="1042" priority="1215">
      <formula>AND($H203&lt;&gt;"",$I203&lt;&gt;"",$J203="")</formula>
    </cfRule>
    <cfRule type="expression" dxfId="1041" priority="1216">
      <formula>AND($H203&lt;&gt;"",$I203="",$J203="")</formula>
    </cfRule>
  </conditionalFormatting>
  <conditionalFormatting sqref="AJ203:CF203">
    <cfRule type="cellIs" dxfId="1040" priority="1212" operator="greaterThan">
      <formula>0</formula>
    </cfRule>
    <cfRule type="cellIs" dxfId="1039" priority="1213" operator="lessThan">
      <formula>0</formula>
    </cfRule>
  </conditionalFormatting>
  <conditionalFormatting sqref="H205:J205 U205 X205:AI205">
    <cfRule type="expression" dxfId="1038" priority="1209">
      <formula>AND($H205&lt;&gt;"",$I205&lt;&gt;"",$J205&lt;&gt;"")</formula>
    </cfRule>
    <cfRule type="expression" dxfId="1037" priority="1210">
      <formula>AND($H205&lt;&gt;"",$I205&lt;&gt;"",$J205="")</formula>
    </cfRule>
    <cfRule type="expression" dxfId="1036" priority="1211">
      <formula>AND($H205&lt;&gt;"",$I205="",$J205="")</formula>
    </cfRule>
  </conditionalFormatting>
  <conditionalFormatting sqref="H205">
    <cfRule type="expression" dxfId="1035" priority="1208">
      <formula>AND($H205&lt;&gt;"",$I205&lt;&gt;"")</formula>
    </cfRule>
  </conditionalFormatting>
  <conditionalFormatting sqref="I205">
    <cfRule type="expression" dxfId="1034" priority="1207">
      <formula>AND($I205&lt;&gt;"",$J205&lt;&gt;"")</formula>
    </cfRule>
  </conditionalFormatting>
  <conditionalFormatting sqref="A205">
    <cfRule type="containsBlanks" dxfId="1033" priority="1206">
      <formula>LEN(TRIM(A205))=0</formula>
    </cfRule>
  </conditionalFormatting>
  <conditionalFormatting sqref="X205:AI205 U205">
    <cfRule type="cellIs" dxfId="1032" priority="1204" operator="greaterThan">
      <formula>0</formula>
    </cfRule>
    <cfRule type="cellIs" dxfId="1031" priority="1205" operator="lessThan">
      <formula>0</formula>
    </cfRule>
  </conditionalFormatting>
  <conditionalFormatting sqref="AJ205:CF205">
    <cfRule type="expression" dxfId="1030" priority="1201">
      <formula>AND($H205&lt;&gt;"",$I205&lt;&gt;"",$J205&lt;&gt;"")</formula>
    </cfRule>
    <cfRule type="expression" dxfId="1029" priority="1202">
      <formula>AND($H205&lt;&gt;"",$I205&lt;&gt;"",$J205="")</formula>
    </cfRule>
    <cfRule type="expression" dxfId="1028" priority="1203">
      <formula>AND($H205&lt;&gt;"",$I205="",$J205="")</formula>
    </cfRule>
  </conditionalFormatting>
  <conditionalFormatting sqref="AJ205:CF205">
    <cfRule type="cellIs" dxfId="1027" priority="1199" operator="greaterThan">
      <formula>0</formula>
    </cfRule>
    <cfRule type="cellIs" dxfId="1026" priority="1200" operator="lessThan">
      <formula>0</formula>
    </cfRule>
  </conditionalFormatting>
  <conditionalFormatting sqref="A207:A215">
    <cfRule type="containsBlanks" dxfId="1025" priority="1150">
      <formula>LEN(TRIM(A207))=0</formula>
    </cfRule>
  </conditionalFormatting>
  <conditionalFormatting sqref="H207:J215 U209:U215 AI209:CF215">
    <cfRule type="expression" dxfId="1024" priority="1147">
      <formula>AND($H207&lt;&gt;"",$I207&lt;&gt;"",$J207&lt;&gt;"")</formula>
    </cfRule>
    <cfRule type="expression" dxfId="1023" priority="1148">
      <formula>AND($H207&lt;&gt;"",$I207&lt;&gt;"",$J207="")</formula>
    </cfRule>
    <cfRule type="expression" dxfId="1022" priority="1149">
      <formula>AND($H207&lt;&gt;"",$I207="",$J207="")</formula>
    </cfRule>
  </conditionalFormatting>
  <conditionalFormatting sqref="H207:H215">
    <cfRule type="expression" dxfId="1021" priority="1146">
      <formula>AND($H207&lt;&gt;"",$I207&lt;&gt;"")</formula>
    </cfRule>
  </conditionalFormatting>
  <conditionalFormatting sqref="I207:I215">
    <cfRule type="expression" dxfId="1020" priority="1145">
      <formula>AND($I207&lt;&gt;"",$J207&lt;&gt;"")</formula>
    </cfRule>
  </conditionalFormatting>
  <conditionalFormatting sqref="X209:Z215">
    <cfRule type="expression" dxfId="1019" priority="1142">
      <formula>AND($H209&lt;&gt;"",$I209&lt;&gt;"",$J209&lt;&gt;"")</formula>
    </cfRule>
    <cfRule type="expression" dxfId="1018" priority="1143">
      <formula>AND($H209&lt;&gt;"",$I209&lt;&gt;"",$J209="")</formula>
    </cfRule>
    <cfRule type="expression" dxfId="1017" priority="1144">
      <formula>AND($H209&lt;&gt;"",$I209="",$J209="")</formula>
    </cfRule>
  </conditionalFormatting>
  <conditionalFormatting sqref="AA209:AB215">
    <cfRule type="expression" dxfId="1016" priority="1139">
      <formula>AND($H209&lt;&gt;"",$I209&lt;&gt;"",$J209&lt;&gt;"")</formula>
    </cfRule>
    <cfRule type="expression" dxfId="1015" priority="1140">
      <formula>AND($H209&lt;&gt;"",$I209&lt;&gt;"",$J209="")</formula>
    </cfRule>
    <cfRule type="expression" dxfId="1014" priority="1141">
      <formula>AND($H209&lt;&gt;"",$I209="",$J209="")</formula>
    </cfRule>
  </conditionalFormatting>
  <conditionalFormatting sqref="AC209:AD215">
    <cfRule type="expression" dxfId="1013" priority="1136">
      <formula>AND($H209&lt;&gt;"",$I209&lt;&gt;"",$J209&lt;&gt;"")</formula>
    </cfRule>
    <cfRule type="expression" dxfId="1012" priority="1137">
      <formula>AND($H209&lt;&gt;"",$I209&lt;&gt;"",$J209="")</formula>
    </cfRule>
    <cfRule type="expression" dxfId="1011" priority="1138">
      <formula>AND($H209&lt;&gt;"",$I209="",$J209="")</formula>
    </cfRule>
  </conditionalFormatting>
  <conditionalFormatting sqref="AE209:AH215">
    <cfRule type="expression" dxfId="1010" priority="1133">
      <formula>AND($H209&lt;&gt;"",$I209&lt;&gt;"",$J209&lt;&gt;"")</formula>
    </cfRule>
    <cfRule type="expression" dxfId="1009" priority="1134">
      <formula>AND($H209&lt;&gt;"",$I209&lt;&gt;"",$J209="")</formula>
    </cfRule>
    <cfRule type="expression" dxfId="1008" priority="1135">
      <formula>AND($H209&lt;&gt;"",$I209="",$J209="")</formula>
    </cfRule>
  </conditionalFormatting>
  <conditionalFormatting sqref="H217:J217 U217 X217:AI217">
    <cfRule type="expression" dxfId="1007" priority="1130">
      <formula>AND($H217&lt;&gt;"",$I217&lt;&gt;"",$J217&lt;&gt;"")</formula>
    </cfRule>
    <cfRule type="expression" dxfId="1006" priority="1131">
      <formula>AND($H217&lt;&gt;"",$I217&lt;&gt;"",$J217="")</formula>
    </cfRule>
    <cfRule type="expression" dxfId="1005" priority="1132">
      <formula>AND($H217&lt;&gt;"",$I217="",$J217="")</formula>
    </cfRule>
  </conditionalFormatting>
  <conditionalFormatting sqref="H217">
    <cfRule type="expression" dxfId="1004" priority="1129">
      <formula>AND($H217&lt;&gt;"",$I217&lt;&gt;"")</formula>
    </cfRule>
  </conditionalFormatting>
  <conditionalFormatting sqref="I217">
    <cfRule type="expression" dxfId="1003" priority="1128">
      <formula>AND($I217&lt;&gt;"",$J217&lt;&gt;"")</formula>
    </cfRule>
  </conditionalFormatting>
  <conditionalFormatting sqref="A217">
    <cfRule type="containsBlanks" dxfId="1002" priority="1127">
      <formula>LEN(TRIM(A217))=0</formula>
    </cfRule>
  </conditionalFormatting>
  <conditionalFormatting sqref="X217:AI217 U217">
    <cfRule type="cellIs" dxfId="1001" priority="1125" operator="greaterThan">
      <formula>0</formula>
    </cfRule>
    <cfRule type="cellIs" dxfId="1000" priority="1126" operator="lessThan">
      <formula>0</formula>
    </cfRule>
  </conditionalFormatting>
  <conditionalFormatting sqref="AJ217:CF217">
    <cfRule type="expression" dxfId="999" priority="1122">
      <formula>AND($H217&lt;&gt;"",$I217&lt;&gt;"",$J217&lt;&gt;"")</formula>
    </cfRule>
    <cfRule type="expression" dxfId="998" priority="1123">
      <formula>AND($H217&lt;&gt;"",$I217&lt;&gt;"",$J217="")</formula>
    </cfRule>
    <cfRule type="expression" dxfId="997" priority="1124">
      <formula>AND($H217&lt;&gt;"",$I217="",$J217="")</formula>
    </cfRule>
  </conditionalFormatting>
  <conditionalFormatting sqref="AJ217:CF217">
    <cfRule type="cellIs" dxfId="996" priority="1120" operator="greaterThan">
      <formula>0</formula>
    </cfRule>
    <cfRule type="cellIs" dxfId="995" priority="1121" operator="lessThan">
      <formula>0</formula>
    </cfRule>
  </conditionalFormatting>
  <conditionalFormatting sqref="H219:J219 U219 X219:AI219">
    <cfRule type="expression" dxfId="994" priority="1117">
      <formula>AND($H219&lt;&gt;"",$I219&lt;&gt;"",$J219&lt;&gt;"")</formula>
    </cfRule>
    <cfRule type="expression" dxfId="993" priority="1118">
      <formula>AND($H219&lt;&gt;"",$I219&lt;&gt;"",$J219="")</formula>
    </cfRule>
    <cfRule type="expression" dxfId="992" priority="1119">
      <formula>AND($H219&lt;&gt;"",$I219="",$J219="")</formula>
    </cfRule>
  </conditionalFormatting>
  <conditionalFormatting sqref="H219">
    <cfRule type="expression" dxfId="991" priority="1116">
      <formula>AND($H219&lt;&gt;"",$I219&lt;&gt;"")</formula>
    </cfRule>
  </conditionalFormatting>
  <conditionalFormatting sqref="I219">
    <cfRule type="expression" dxfId="990" priority="1115">
      <formula>AND($I219&lt;&gt;"",$J219&lt;&gt;"")</formula>
    </cfRule>
  </conditionalFormatting>
  <conditionalFormatting sqref="A219">
    <cfRule type="containsBlanks" dxfId="989" priority="1114">
      <formula>LEN(TRIM(A219))=0</formula>
    </cfRule>
  </conditionalFormatting>
  <conditionalFormatting sqref="X219:AI219 U219">
    <cfRule type="cellIs" dxfId="988" priority="1112" operator="greaterThan">
      <formula>0</formula>
    </cfRule>
    <cfRule type="cellIs" dxfId="987" priority="1113" operator="lessThan">
      <formula>0</formula>
    </cfRule>
  </conditionalFormatting>
  <conditionalFormatting sqref="AJ219:CF219">
    <cfRule type="expression" dxfId="986" priority="1109">
      <formula>AND($H219&lt;&gt;"",$I219&lt;&gt;"",$J219&lt;&gt;"")</formula>
    </cfRule>
    <cfRule type="expression" dxfId="985" priority="1110">
      <formula>AND($H219&lt;&gt;"",$I219&lt;&gt;"",$J219="")</formula>
    </cfRule>
    <cfRule type="expression" dxfId="984" priority="1111">
      <formula>AND($H219&lt;&gt;"",$I219="",$J219="")</formula>
    </cfRule>
  </conditionalFormatting>
  <conditionalFormatting sqref="AJ219:CF219">
    <cfRule type="cellIs" dxfId="983" priority="1107" operator="greaterThan">
      <formula>0</formula>
    </cfRule>
    <cfRule type="cellIs" dxfId="982" priority="1108" operator="lessThan">
      <formula>0</formula>
    </cfRule>
  </conditionalFormatting>
  <conditionalFormatting sqref="H221:J221">
    <cfRule type="expression" dxfId="981" priority="1104">
      <formula>AND($H221&lt;&gt;"",$I221&lt;&gt;"",$J221&lt;&gt;"")</formula>
    </cfRule>
    <cfRule type="expression" dxfId="980" priority="1105">
      <formula>AND($H221&lt;&gt;"",$I221&lt;&gt;"",$J221="")</formula>
    </cfRule>
    <cfRule type="expression" dxfId="979" priority="1106">
      <formula>AND($H221&lt;&gt;"",$I221="",$J221="")</formula>
    </cfRule>
  </conditionalFormatting>
  <conditionalFormatting sqref="H221">
    <cfRule type="expression" dxfId="978" priority="1103">
      <formula>AND($H221&lt;&gt;"",$I221&lt;&gt;"")</formula>
    </cfRule>
  </conditionalFormatting>
  <conditionalFormatting sqref="I221">
    <cfRule type="expression" dxfId="977" priority="1102">
      <formula>AND($I221&lt;&gt;"",$J221&lt;&gt;"")</formula>
    </cfRule>
  </conditionalFormatting>
  <conditionalFormatting sqref="A221">
    <cfRule type="containsBlanks" dxfId="976" priority="1101">
      <formula>LEN(TRIM(A221))=0</formula>
    </cfRule>
  </conditionalFormatting>
  <conditionalFormatting sqref="U221 X221:AI221">
    <cfRule type="expression" dxfId="975" priority="1092">
      <formula>AND($H221&lt;&gt;"",$I221&lt;&gt;"",$J221&lt;&gt;"")</formula>
    </cfRule>
    <cfRule type="expression" dxfId="974" priority="1093">
      <formula>AND($H221&lt;&gt;"",$I221&lt;&gt;"",$J221="")</formula>
    </cfRule>
    <cfRule type="expression" dxfId="973" priority="1094">
      <formula>AND($H221&lt;&gt;"",$I221="",$J221="")</formula>
    </cfRule>
  </conditionalFormatting>
  <conditionalFormatting sqref="H223:J223">
    <cfRule type="expression" dxfId="972" priority="1098">
      <formula>AND($H223&lt;&gt;"",$I223&lt;&gt;"",$J223&lt;&gt;"")</formula>
    </cfRule>
    <cfRule type="expression" dxfId="971" priority="1099">
      <formula>AND($H223&lt;&gt;"",$I223&lt;&gt;"",$J223="")</formula>
    </cfRule>
    <cfRule type="expression" dxfId="970" priority="1100">
      <formula>AND($H223&lt;&gt;"",$I223="",$J223="")</formula>
    </cfRule>
  </conditionalFormatting>
  <conditionalFormatting sqref="H223">
    <cfRule type="expression" dxfId="969" priority="1097">
      <formula>AND($H223&lt;&gt;"",$I223&lt;&gt;"")</formula>
    </cfRule>
  </conditionalFormatting>
  <conditionalFormatting sqref="I223">
    <cfRule type="expression" dxfId="968" priority="1096">
      <formula>AND($I223&lt;&gt;"",$J223&lt;&gt;"")</formula>
    </cfRule>
  </conditionalFormatting>
  <conditionalFormatting sqref="A223">
    <cfRule type="containsBlanks" dxfId="967" priority="1095">
      <formula>LEN(TRIM(A223))=0</formula>
    </cfRule>
  </conditionalFormatting>
  <conditionalFormatting sqref="AJ221:CF221">
    <cfRule type="expression" dxfId="966" priority="1087">
      <formula>AND($H221&lt;&gt;"",$I221&lt;&gt;"",$J221&lt;&gt;"")</formula>
    </cfRule>
    <cfRule type="expression" dxfId="965" priority="1088">
      <formula>AND($H221&lt;&gt;"",$I221&lt;&gt;"",$J221="")</formula>
    </cfRule>
    <cfRule type="expression" dxfId="964" priority="1089">
      <formula>AND($H221&lt;&gt;"",$I221="",$J221="")</formula>
    </cfRule>
  </conditionalFormatting>
  <conditionalFormatting sqref="X221:AI221 U221">
    <cfRule type="cellIs" dxfId="963" priority="1090" operator="greaterThan">
      <formula>0</formula>
    </cfRule>
    <cfRule type="cellIs" dxfId="962" priority="1091" operator="lessThan">
      <formula>0</formula>
    </cfRule>
  </conditionalFormatting>
  <conditionalFormatting sqref="AJ221:CF221">
    <cfRule type="cellIs" dxfId="961" priority="1085" operator="greaterThan">
      <formula>0</formula>
    </cfRule>
    <cfRule type="cellIs" dxfId="960" priority="1086" operator="lessThan">
      <formula>0</formula>
    </cfRule>
  </conditionalFormatting>
  <conditionalFormatting sqref="U223 X223:AI223">
    <cfRule type="expression" dxfId="959" priority="1082">
      <formula>AND($H223&lt;&gt;"",$I223&lt;&gt;"",$J223&lt;&gt;"")</formula>
    </cfRule>
    <cfRule type="expression" dxfId="958" priority="1083">
      <formula>AND($H223&lt;&gt;"",$I223&lt;&gt;"",$J223="")</formula>
    </cfRule>
    <cfRule type="expression" dxfId="957" priority="1084">
      <formula>AND($H223&lt;&gt;"",$I223="",$J223="")</formula>
    </cfRule>
  </conditionalFormatting>
  <conditionalFormatting sqref="X223:AI223 U223">
    <cfRule type="cellIs" dxfId="956" priority="1080" operator="greaterThan">
      <formula>0</formula>
    </cfRule>
    <cfRule type="cellIs" dxfId="955" priority="1081" operator="lessThan">
      <formula>0</formula>
    </cfRule>
  </conditionalFormatting>
  <conditionalFormatting sqref="AJ223:CF223">
    <cfRule type="expression" dxfId="954" priority="1077">
      <formula>AND($H223&lt;&gt;"",$I223&lt;&gt;"",$J223&lt;&gt;"")</formula>
    </cfRule>
    <cfRule type="expression" dxfId="953" priority="1078">
      <formula>AND($H223&lt;&gt;"",$I223&lt;&gt;"",$J223="")</formula>
    </cfRule>
    <cfRule type="expression" dxfId="952" priority="1079">
      <formula>AND($H223&lt;&gt;"",$I223="",$J223="")</formula>
    </cfRule>
  </conditionalFormatting>
  <conditionalFormatting sqref="AJ223:CF223">
    <cfRule type="cellIs" dxfId="951" priority="1075" operator="greaterThan">
      <formula>0</formula>
    </cfRule>
    <cfRule type="cellIs" dxfId="950" priority="1076" operator="lessThan">
      <formula>0</formula>
    </cfRule>
  </conditionalFormatting>
  <conditionalFormatting sqref="H225:J225 U225 X225:AI225">
    <cfRule type="expression" dxfId="949" priority="1072">
      <formula>AND($H225&lt;&gt;"",$I225&lt;&gt;"",$J225&lt;&gt;"")</formula>
    </cfRule>
    <cfRule type="expression" dxfId="948" priority="1073">
      <formula>AND($H225&lt;&gt;"",$I225&lt;&gt;"",$J225="")</formula>
    </cfRule>
    <cfRule type="expression" dxfId="947" priority="1074">
      <formula>AND($H225&lt;&gt;"",$I225="",$J225="")</formula>
    </cfRule>
  </conditionalFormatting>
  <conditionalFormatting sqref="H225">
    <cfRule type="expression" dxfId="946" priority="1071">
      <formula>AND($H225&lt;&gt;"",$I225&lt;&gt;"")</formula>
    </cfRule>
  </conditionalFormatting>
  <conditionalFormatting sqref="I225">
    <cfRule type="expression" dxfId="945" priority="1070">
      <formula>AND($I225&lt;&gt;"",$J225&lt;&gt;"")</formula>
    </cfRule>
  </conditionalFormatting>
  <conditionalFormatting sqref="A225">
    <cfRule type="containsBlanks" dxfId="944" priority="1069">
      <formula>LEN(TRIM(A225))=0</formula>
    </cfRule>
  </conditionalFormatting>
  <conditionalFormatting sqref="X225:AI225 U225">
    <cfRule type="cellIs" dxfId="943" priority="1067" operator="greaterThan">
      <formula>0</formula>
    </cfRule>
    <cfRule type="cellIs" dxfId="942" priority="1068" operator="lessThan">
      <formula>0</formula>
    </cfRule>
  </conditionalFormatting>
  <conditionalFormatting sqref="AJ225:CF225">
    <cfRule type="expression" dxfId="941" priority="1064">
      <formula>AND($H225&lt;&gt;"",$I225&lt;&gt;"",$J225&lt;&gt;"")</formula>
    </cfRule>
    <cfRule type="expression" dxfId="940" priority="1065">
      <formula>AND($H225&lt;&gt;"",$I225&lt;&gt;"",$J225="")</formula>
    </cfRule>
    <cfRule type="expression" dxfId="939" priority="1066">
      <formula>AND($H225&lt;&gt;"",$I225="",$J225="")</formula>
    </cfRule>
  </conditionalFormatting>
  <conditionalFormatting sqref="AJ225:CF225">
    <cfRule type="cellIs" dxfId="938" priority="1062" operator="greaterThan">
      <formula>0</formula>
    </cfRule>
    <cfRule type="cellIs" dxfId="937" priority="1063" operator="lessThan">
      <formula>0</formula>
    </cfRule>
  </conditionalFormatting>
  <conditionalFormatting sqref="H182:J182 U182 X182:AI182">
    <cfRule type="expression" dxfId="936" priority="1059">
      <formula>AND($H182&lt;&gt;"",$I182&lt;&gt;"",$J182&lt;&gt;"")</formula>
    </cfRule>
    <cfRule type="expression" dxfId="935" priority="1060">
      <formula>AND($H182&lt;&gt;"",$I182&lt;&gt;"",$J182="")</formula>
    </cfRule>
    <cfRule type="expression" dxfId="934" priority="1061">
      <formula>AND($H182&lt;&gt;"",$I182="",$J182="")</formula>
    </cfRule>
  </conditionalFormatting>
  <conditionalFormatting sqref="H182">
    <cfRule type="expression" dxfId="933" priority="1058">
      <formula>AND($H182&lt;&gt;"",$I182&lt;&gt;"")</formula>
    </cfRule>
  </conditionalFormatting>
  <conditionalFormatting sqref="I182">
    <cfRule type="expression" dxfId="932" priority="1057">
      <formula>AND($I182&lt;&gt;"",$J182&lt;&gt;"")</formula>
    </cfRule>
  </conditionalFormatting>
  <conditionalFormatting sqref="A182">
    <cfRule type="containsBlanks" dxfId="931" priority="1056">
      <formula>LEN(TRIM(A182))=0</formula>
    </cfRule>
  </conditionalFormatting>
  <conditionalFormatting sqref="X182:AI182 U182">
    <cfRule type="cellIs" dxfId="930" priority="1054" operator="greaterThan">
      <formula>0</formula>
    </cfRule>
    <cfRule type="cellIs" dxfId="929" priority="1055" operator="lessThan">
      <formula>0</formula>
    </cfRule>
  </conditionalFormatting>
  <conditionalFormatting sqref="H184:J184">
    <cfRule type="expression" dxfId="928" priority="1051">
      <formula>AND($H184&lt;&gt;"",$I184&lt;&gt;"",$J184&lt;&gt;"")</formula>
    </cfRule>
    <cfRule type="expression" dxfId="927" priority="1052">
      <formula>AND($H184&lt;&gt;"",$I184&lt;&gt;"",$J184="")</formula>
    </cfRule>
    <cfRule type="expression" dxfId="926" priority="1053">
      <formula>AND($H184&lt;&gt;"",$I184="",$J184="")</formula>
    </cfRule>
  </conditionalFormatting>
  <conditionalFormatting sqref="H184">
    <cfRule type="expression" dxfId="925" priority="1050">
      <formula>AND($H184&lt;&gt;"",$I184&lt;&gt;"")</formula>
    </cfRule>
  </conditionalFormatting>
  <conditionalFormatting sqref="I184">
    <cfRule type="expression" dxfId="924" priority="1049">
      <formula>AND($I184&lt;&gt;"",$J184&lt;&gt;"")</formula>
    </cfRule>
  </conditionalFormatting>
  <conditionalFormatting sqref="U184 X184:Z184">
    <cfRule type="expression" dxfId="923" priority="1046">
      <formula>AND($H184&lt;&gt;"",$I184&lt;&gt;"",$J184&lt;&gt;"")</formula>
    </cfRule>
    <cfRule type="expression" dxfId="922" priority="1047">
      <formula>AND($H184&lt;&gt;"",$I184&lt;&gt;"",$J184="")</formula>
    </cfRule>
    <cfRule type="expression" dxfId="921" priority="1048">
      <formula>AND($H184&lt;&gt;"",$I184="",$J184="")</formula>
    </cfRule>
  </conditionalFormatting>
  <conditionalFormatting sqref="A184">
    <cfRule type="containsBlanks" dxfId="920" priority="1045">
      <formula>LEN(TRIM(A184))=0</formula>
    </cfRule>
  </conditionalFormatting>
  <conditionalFormatting sqref="AA184:AB184">
    <cfRule type="expression" dxfId="919" priority="1042">
      <formula>AND($H184&lt;&gt;"",$I184&lt;&gt;"",$J184&lt;&gt;"")</formula>
    </cfRule>
    <cfRule type="expression" dxfId="918" priority="1043">
      <formula>AND($H184&lt;&gt;"",$I184&lt;&gt;"",$J184="")</formula>
    </cfRule>
    <cfRule type="expression" dxfId="917" priority="1044">
      <formula>AND($H184&lt;&gt;"",$I184="",$J184="")</formula>
    </cfRule>
  </conditionalFormatting>
  <conditionalFormatting sqref="AC184:AD184">
    <cfRule type="expression" dxfId="916" priority="1039">
      <formula>AND($H184&lt;&gt;"",$I184&lt;&gt;"",$J184&lt;&gt;"")</formula>
    </cfRule>
    <cfRule type="expression" dxfId="915" priority="1040">
      <formula>AND($H184&lt;&gt;"",$I184&lt;&gt;"",$J184="")</formula>
    </cfRule>
    <cfRule type="expression" dxfId="914" priority="1041">
      <formula>AND($H184&lt;&gt;"",$I184="",$J184="")</formula>
    </cfRule>
  </conditionalFormatting>
  <conditionalFormatting sqref="AE184:AH184">
    <cfRule type="expression" dxfId="913" priority="1036">
      <formula>AND($H184&lt;&gt;"",$I184&lt;&gt;"",$J184&lt;&gt;"")</formula>
    </cfRule>
    <cfRule type="expression" dxfId="912" priority="1037">
      <formula>AND($H184&lt;&gt;"",$I184&lt;&gt;"",$J184="")</formula>
    </cfRule>
    <cfRule type="expression" dxfId="911" priority="1038">
      <formula>AND($H184&lt;&gt;"",$I184="",$J184="")</formula>
    </cfRule>
  </conditionalFormatting>
  <conditionalFormatting sqref="AI184">
    <cfRule type="expression" dxfId="910" priority="1033">
      <formula>AND($H184&lt;&gt;"",$I184&lt;&gt;"",$J184&lt;&gt;"")</formula>
    </cfRule>
    <cfRule type="expression" dxfId="909" priority="1034">
      <formula>AND($H184&lt;&gt;"",$I184&lt;&gt;"",$J184="")</formula>
    </cfRule>
    <cfRule type="expression" dxfId="908" priority="1035">
      <formula>AND($H184&lt;&gt;"",$I184="",$J184="")</formula>
    </cfRule>
  </conditionalFormatting>
  <conditionalFormatting sqref="H186:J186 U186 X186:AI186">
    <cfRule type="expression" dxfId="907" priority="1030">
      <formula>AND($H186&lt;&gt;"",$I186&lt;&gt;"",$J186&lt;&gt;"")</formula>
    </cfRule>
    <cfRule type="expression" dxfId="906" priority="1031">
      <formula>AND($H186&lt;&gt;"",$I186&lt;&gt;"",$J186="")</formula>
    </cfRule>
    <cfRule type="expression" dxfId="905" priority="1032">
      <formula>AND($H186&lt;&gt;"",$I186="",$J186="")</formula>
    </cfRule>
  </conditionalFormatting>
  <conditionalFormatting sqref="H186">
    <cfRule type="expression" dxfId="904" priority="1029">
      <formula>AND($H186&lt;&gt;"",$I186&lt;&gt;"")</formula>
    </cfRule>
  </conditionalFormatting>
  <conditionalFormatting sqref="I186">
    <cfRule type="expression" dxfId="903" priority="1028">
      <formula>AND($I186&lt;&gt;"",$J186&lt;&gt;"")</formula>
    </cfRule>
  </conditionalFormatting>
  <conditionalFormatting sqref="A186">
    <cfRule type="containsBlanks" dxfId="902" priority="1027">
      <formula>LEN(TRIM(A186))=0</formula>
    </cfRule>
  </conditionalFormatting>
  <conditionalFormatting sqref="X186:AI186 U186">
    <cfRule type="cellIs" dxfId="901" priority="1025" operator="greaterThan">
      <formula>0</formula>
    </cfRule>
    <cfRule type="cellIs" dxfId="900" priority="1026" operator="lessThan">
      <formula>0</formula>
    </cfRule>
  </conditionalFormatting>
  <conditionalFormatting sqref="H188:J188 U188 X188:AI188">
    <cfRule type="expression" dxfId="899" priority="1022">
      <formula>AND($H188&lt;&gt;"",$I188&lt;&gt;"",$J188&lt;&gt;"")</formula>
    </cfRule>
    <cfRule type="expression" dxfId="898" priority="1023">
      <formula>AND($H188&lt;&gt;"",$I188&lt;&gt;"",$J188="")</formula>
    </cfRule>
    <cfRule type="expression" dxfId="897" priority="1024">
      <formula>AND($H188&lt;&gt;"",$I188="",$J188="")</formula>
    </cfRule>
  </conditionalFormatting>
  <conditionalFormatting sqref="H188">
    <cfRule type="expression" dxfId="896" priority="1021">
      <formula>AND($H188&lt;&gt;"",$I188&lt;&gt;"")</formula>
    </cfRule>
  </conditionalFormatting>
  <conditionalFormatting sqref="I188">
    <cfRule type="expression" dxfId="895" priority="1020">
      <formula>AND($I188&lt;&gt;"",$J188&lt;&gt;"")</formula>
    </cfRule>
  </conditionalFormatting>
  <conditionalFormatting sqref="A188">
    <cfRule type="containsBlanks" dxfId="894" priority="1019">
      <formula>LEN(TRIM(A188))=0</formula>
    </cfRule>
  </conditionalFormatting>
  <conditionalFormatting sqref="X188:AI188 U188">
    <cfRule type="cellIs" dxfId="893" priority="1017" operator="greaterThan">
      <formula>0</formula>
    </cfRule>
    <cfRule type="cellIs" dxfId="892" priority="1018" operator="lessThan">
      <formula>0</formula>
    </cfRule>
  </conditionalFormatting>
  <conditionalFormatting sqref="H190:J190">
    <cfRule type="expression" dxfId="891" priority="1014">
      <formula>AND($H190&lt;&gt;"",$I190&lt;&gt;"",$J190&lt;&gt;"")</formula>
    </cfRule>
    <cfRule type="expression" dxfId="890" priority="1015">
      <formula>AND($H190&lt;&gt;"",$I190&lt;&gt;"",$J190="")</formula>
    </cfRule>
    <cfRule type="expression" dxfId="889" priority="1016">
      <formula>AND($H190&lt;&gt;"",$I190="",$J190="")</formula>
    </cfRule>
  </conditionalFormatting>
  <conditionalFormatting sqref="H190">
    <cfRule type="expression" dxfId="888" priority="1013">
      <formula>AND($H190&lt;&gt;"",$I190&lt;&gt;"")</formula>
    </cfRule>
  </conditionalFormatting>
  <conditionalFormatting sqref="I190">
    <cfRule type="expression" dxfId="887" priority="1012">
      <formula>AND($I190&lt;&gt;"",$J190&lt;&gt;"")</formula>
    </cfRule>
  </conditionalFormatting>
  <conditionalFormatting sqref="U190 X190:Z190">
    <cfRule type="expression" dxfId="886" priority="1009">
      <formula>AND($H190&lt;&gt;"",$I190&lt;&gt;"",$J190&lt;&gt;"")</formula>
    </cfRule>
    <cfRule type="expression" dxfId="885" priority="1010">
      <formula>AND($H190&lt;&gt;"",$I190&lt;&gt;"",$J190="")</formula>
    </cfRule>
    <cfRule type="expression" dxfId="884" priority="1011">
      <formula>AND($H190&lt;&gt;"",$I190="",$J190="")</formula>
    </cfRule>
  </conditionalFormatting>
  <conditionalFormatting sqref="A190">
    <cfRule type="containsBlanks" dxfId="883" priority="1008">
      <formula>LEN(TRIM(A190))=0</formula>
    </cfRule>
  </conditionalFormatting>
  <conditionalFormatting sqref="AA190:AB190">
    <cfRule type="expression" dxfId="882" priority="1005">
      <formula>AND($H190&lt;&gt;"",$I190&lt;&gt;"",$J190&lt;&gt;"")</formula>
    </cfRule>
    <cfRule type="expression" dxfId="881" priority="1006">
      <formula>AND($H190&lt;&gt;"",$I190&lt;&gt;"",$J190="")</formula>
    </cfRule>
    <cfRule type="expression" dxfId="880" priority="1007">
      <formula>AND($H190&lt;&gt;"",$I190="",$J190="")</formula>
    </cfRule>
  </conditionalFormatting>
  <conditionalFormatting sqref="AC190:AD190">
    <cfRule type="expression" dxfId="879" priority="1002">
      <formula>AND($H190&lt;&gt;"",$I190&lt;&gt;"",$J190&lt;&gt;"")</formula>
    </cfRule>
    <cfRule type="expression" dxfId="878" priority="1003">
      <formula>AND($H190&lt;&gt;"",$I190&lt;&gt;"",$J190="")</formula>
    </cfRule>
    <cfRule type="expression" dxfId="877" priority="1004">
      <formula>AND($H190&lt;&gt;"",$I190="",$J190="")</formula>
    </cfRule>
  </conditionalFormatting>
  <conditionalFormatting sqref="AE190:AH190">
    <cfRule type="expression" dxfId="876" priority="999">
      <formula>AND($H190&lt;&gt;"",$I190&lt;&gt;"",$J190&lt;&gt;"")</formula>
    </cfRule>
    <cfRule type="expression" dxfId="875" priority="1000">
      <formula>AND($H190&lt;&gt;"",$I190&lt;&gt;"",$J190="")</formula>
    </cfRule>
    <cfRule type="expression" dxfId="874" priority="1001">
      <formula>AND($H190&lt;&gt;"",$I190="",$J190="")</formula>
    </cfRule>
  </conditionalFormatting>
  <conditionalFormatting sqref="AI190">
    <cfRule type="expression" dxfId="873" priority="996">
      <formula>AND($H190&lt;&gt;"",$I190&lt;&gt;"",$J190&lt;&gt;"")</formula>
    </cfRule>
    <cfRule type="expression" dxfId="872" priority="997">
      <formula>AND($H190&lt;&gt;"",$I190&lt;&gt;"",$J190="")</formula>
    </cfRule>
    <cfRule type="expression" dxfId="871" priority="998">
      <formula>AND($H190&lt;&gt;"",$I190="",$J190="")</formula>
    </cfRule>
  </conditionalFormatting>
  <conditionalFormatting sqref="AJ182:CF182">
    <cfRule type="expression" dxfId="870" priority="993">
      <formula>AND($H182&lt;&gt;"",$I182&lt;&gt;"",$J182&lt;&gt;"")</formula>
    </cfRule>
    <cfRule type="expression" dxfId="869" priority="994">
      <formula>AND($H182&lt;&gt;"",$I182&lt;&gt;"",$J182="")</formula>
    </cfRule>
    <cfRule type="expression" dxfId="868" priority="995">
      <formula>AND($H182&lt;&gt;"",$I182="",$J182="")</formula>
    </cfRule>
  </conditionalFormatting>
  <conditionalFormatting sqref="AJ182:CF182">
    <cfRule type="cellIs" dxfId="867" priority="991" operator="greaterThan">
      <formula>0</formula>
    </cfRule>
    <cfRule type="cellIs" dxfId="866" priority="992" operator="lessThan">
      <formula>0</formula>
    </cfRule>
  </conditionalFormatting>
  <conditionalFormatting sqref="AJ184:CF184">
    <cfRule type="expression" dxfId="865" priority="988">
      <formula>AND($H184&lt;&gt;"",$I184&lt;&gt;"",$J184&lt;&gt;"")</formula>
    </cfRule>
    <cfRule type="expression" dxfId="864" priority="989">
      <formula>AND($H184&lt;&gt;"",$I184&lt;&gt;"",$J184="")</formula>
    </cfRule>
    <cfRule type="expression" dxfId="863" priority="990">
      <formula>AND($H184&lt;&gt;"",$I184="",$J184="")</formula>
    </cfRule>
  </conditionalFormatting>
  <conditionalFormatting sqref="AJ186:CF186">
    <cfRule type="expression" dxfId="862" priority="985">
      <formula>AND($H186&lt;&gt;"",$I186&lt;&gt;"",$J186&lt;&gt;"")</formula>
    </cfRule>
    <cfRule type="expression" dxfId="861" priority="986">
      <formula>AND($H186&lt;&gt;"",$I186&lt;&gt;"",$J186="")</formula>
    </cfRule>
    <cfRule type="expression" dxfId="860" priority="987">
      <formula>AND($H186&lt;&gt;"",$I186="",$J186="")</formula>
    </cfRule>
  </conditionalFormatting>
  <conditionalFormatting sqref="AJ186:CF186">
    <cfRule type="cellIs" dxfId="859" priority="983" operator="greaterThan">
      <formula>0</formula>
    </cfRule>
    <cfRule type="cellIs" dxfId="858" priority="984" operator="lessThan">
      <formula>0</formula>
    </cfRule>
  </conditionalFormatting>
  <conditionalFormatting sqref="AJ188:CF188">
    <cfRule type="expression" dxfId="857" priority="980">
      <formula>AND($H188&lt;&gt;"",$I188&lt;&gt;"",$J188&lt;&gt;"")</formula>
    </cfRule>
    <cfRule type="expression" dxfId="856" priority="981">
      <formula>AND($H188&lt;&gt;"",$I188&lt;&gt;"",$J188="")</formula>
    </cfRule>
    <cfRule type="expression" dxfId="855" priority="982">
      <formula>AND($H188&lt;&gt;"",$I188="",$J188="")</formula>
    </cfRule>
  </conditionalFormatting>
  <conditionalFormatting sqref="AJ188:CF188">
    <cfRule type="cellIs" dxfId="854" priority="978" operator="greaterThan">
      <formula>0</formula>
    </cfRule>
    <cfRule type="cellIs" dxfId="853" priority="979" operator="lessThan">
      <formula>0</formula>
    </cfRule>
  </conditionalFormatting>
  <conditionalFormatting sqref="AJ190:CF190">
    <cfRule type="expression" dxfId="852" priority="975">
      <formula>AND($H190&lt;&gt;"",$I190&lt;&gt;"",$J190&lt;&gt;"")</formula>
    </cfRule>
    <cfRule type="expression" dxfId="851" priority="976">
      <formula>AND($H190&lt;&gt;"",$I190&lt;&gt;"",$J190="")</formula>
    </cfRule>
    <cfRule type="expression" dxfId="850" priority="977">
      <formula>AND($H190&lt;&gt;"",$I190="",$J190="")</formula>
    </cfRule>
  </conditionalFormatting>
  <conditionalFormatting sqref="H180:J180">
    <cfRule type="expression" dxfId="849" priority="972">
      <formula>AND($H180&lt;&gt;"",$I180&lt;&gt;"",$J180&lt;&gt;"")</formula>
    </cfRule>
    <cfRule type="expression" dxfId="848" priority="973">
      <formula>AND($H180&lt;&gt;"",$I180&lt;&gt;"",$J180="")</formula>
    </cfRule>
    <cfRule type="expression" dxfId="847" priority="974">
      <formula>AND($H180&lt;&gt;"",$I180="",$J180="")</formula>
    </cfRule>
  </conditionalFormatting>
  <conditionalFormatting sqref="H180">
    <cfRule type="expression" dxfId="846" priority="971">
      <formula>AND($H180&lt;&gt;"",$I180&lt;&gt;"")</formula>
    </cfRule>
  </conditionalFormatting>
  <conditionalFormatting sqref="I180">
    <cfRule type="expression" dxfId="845" priority="970">
      <formula>AND($I180&lt;&gt;"",$J180&lt;&gt;"")</formula>
    </cfRule>
  </conditionalFormatting>
  <conditionalFormatting sqref="U180 X180:Z180">
    <cfRule type="expression" dxfId="844" priority="967">
      <formula>AND($H180&lt;&gt;"",$I180&lt;&gt;"",$J180&lt;&gt;"")</formula>
    </cfRule>
    <cfRule type="expression" dxfId="843" priority="968">
      <formula>AND($H180&lt;&gt;"",$I180&lt;&gt;"",$J180="")</formula>
    </cfRule>
    <cfRule type="expression" dxfId="842" priority="969">
      <formula>AND($H180&lt;&gt;"",$I180="",$J180="")</formula>
    </cfRule>
  </conditionalFormatting>
  <conditionalFormatting sqref="A180">
    <cfRule type="containsBlanks" dxfId="841" priority="966">
      <formula>LEN(TRIM(A180))=0</formula>
    </cfRule>
  </conditionalFormatting>
  <conditionalFormatting sqref="AA180:AB180">
    <cfRule type="expression" dxfId="840" priority="963">
      <formula>AND($H180&lt;&gt;"",$I180&lt;&gt;"",$J180&lt;&gt;"")</formula>
    </cfRule>
    <cfRule type="expression" dxfId="839" priority="964">
      <formula>AND($H180&lt;&gt;"",$I180&lt;&gt;"",$J180="")</formula>
    </cfRule>
    <cfRule type="expression" dxfId="838" priority="965">
      <formula>AND($H180&lt;&gt;"",$I180="",$J180="")</formula>
    </cfRule>
  </conditionalFormatting>
  <conditionalFormatting sqref="AC180:AD180">
    <cfRule type="expression" dxfId="837" priority="960">
      <formula>AND($H180&lt;&gt;"",$I180&lt;&gt;"",$J180&lt;&gt;"")</formula>
    </cfRule>
    <cfRule type="expression" dxfId="836" priority="961">
      <formula>AND($H180&lt;&gt;"",$I180&lt;&gt;"",$J180="")</formula>
    </cfRule>
    <cfRule type="expression" dxfId="835" priority="962">
      <formula>AND($H180&lt;&gt;"",$I180="",$J180="")</formula>
    </cfRule>
  </conditionalFormatting>
  <conditionalFormatting sqref="AE180:AH180">
    <cfRule type="expression" dxfId="834" priority="957">
      <formula>AND($H180&lt;&gt;"",$I180&lt;&gt;"",$J180&lt;&gt;"")</formula>
    </cfRule>
    <cfRule type="expression" dxfId="833" priority="958">
      <formula>AND($H180&lt;&gt;"",$I180&lt;&gt;"",$J180="")</formula>
    </cfRule>
    <cfRule type="expression" dxfId="832" priority="959">
      <formula>AND($H180&lt;&gt;"",$I180="",$J180="")</formula>
    </cfRule>
  </conditionalFormatting>
  <conditionalFormatting sqref="AI180">
    <cfRule type="expression" dxfId="831" priority="954">
      <formula>AND($H180&lt;&gt;"",$I180&lt;&gt;"",$J180&lt;&gt;"")</formula>
    </cfRule>
    <cfRule type="expression" dxfId="830" priority="955">
      <formula>AND($H180&lt;&gt;"",$I180&lt;&gt;"",$J180="")</formula>
    </cfRule>
    <cfRule type="expression" dxfId="829" priority="956">
      <formula>AND($H180&lt;&gt;"",$I180="",$J180="")</formula>
    </cfRule>
  </conditionalFormatting>
  <conditionalFormatting sqref="AJ180:CF180">
    <cfRule type="expression" dxfId="828" priority="951">
      <formula>AND($H180&lt;&gt;"",$I180&lt;&gt;"",$J180&lt;&gt;"")</formula>
    </cfRule>
    <cfRule type="expression" dxfId="827" priority="952">
      <formula>AND($H180&lt;&gt;"",$I180&lt;&gt;"",$J180="")</formula>
    </cfRule>
    <cfRule type="expression" dxfId="826" priority="953">
      <formula>AND($H180&lt;&gt;"",$I180="",$J180="")</formula>
    </cfRule>
  </conditionalFormatting>
  <conditionalFormatting sqref="U227:U228 X227:CF228 H227:J228">
    <cfRule type="expression" dxfId="825" priority="948">
      <formula>AND($H227&lt;&gt;"",$I227&lt;&gt;"",$J227&lt;&gt;"")</formula>
    </cfRule>
    <cfRule type="expression" dxfId="824" priority="949">
      <formula>AND($H227&lt;&gt;"",$I227&lt;&gt;"",$J227="")</formula>
    </cfRule>
    <cfRule type="expression" dxfId="823" priority="950">
      <formula>AND($H227&lt;&gt;"",$I227="",$J227="")</formula>
    </cfRule>
  </conditionalFormatting>
  <conditionalFormatting sqref="H227:H228">
    <cfRule type="expression" dxfId="822" priority="947">
      <formula>AND($H227&lt;&gt;"",$I227&lt;&gt;"")</formula>
    </cfRule>
  </conditionalFormatting>
  <conditionalFormatting sqref="I227:I228">
    <cfRule type="expression" dxfId="821" priority="946">
      <formula>AND($I227&lt;&gt;"",$J227&lt;&gt;"")</formula>
    </cfRule>
  </conditionalFormatting>
  <conditionalFormatting sqref="A227:A228">
    <cfRule type="containsBlanks" dxfId="820" priority="945">
      <formula>LEN(TRIM(A227))=0</formula>
    </cfRule>
  </conditionalFormatting>
  <conditionalFormatting sqref="A229">
    <cfRule type="containsBlanks" dxfId="819" priority="943">
      <formula>LEN(TRIM(A229))=0</formula>
    </cfRule>
  </conditionalFormatting>
  <conditionalFormatting sqref="A231">
    <cfRule type="containsBlanks" dxfId="818" priority="926">
      <formula>LEN(TRIM(A231))=0</formula>
    </cfRule>
  </conditionalFormatting>
  <conditionalFormatting sqref="A232">
    <cfRule type="containsBlanks" dxfId="817" priority="925">
      <formula>LEN(TRIM(A232))=0</formula>
    </cfRule>
  </conditionalFormatting>
  <conditionalFormatting sqref="U233 X233:CF233 H233:J233">
    <cfRule type="expression" dxfId="816" priority="922">
      <formula>AND($H233&lt;&gt;"",$I233&lt;&gt;"",$J233&lt;&gt;"")</formula>
    </cfRule>
    <cfRule type="expression" dxfId="815" priority="923">
      <formula>AND($H233&lt;&gt;"",$I233&lt;&gt;"",$J233="")</formula>
    </cfRule>
    <cfRule type="expression" dxfId="814" priority="924">
      <formula>AND($H233&lt;&gt;"",$I233="",$J233="")</formula>
    </cfRule>
  </conditionalFormatting>
  <conditionalFormatting sqref="H233">
    <cfRule type="expression" dxfId="813" priority="921">
      <formula>AND($H233&lt;&gt;"",$I233&lt;&gt;"")</formula>
    </cfRule>
  </conditionalFormatting>
  <conditionalFormatting sqref="I233">
    <cfRule type="expression" dxfId="812" priority="920">
      <formula>AND($I233&lt;&gt;"",$J233&lt;&gt;"")</formula>
    </cfRule>
  </conditionalFormatting>
  <conditionalFormatting sqref="A233">
    <cfRule type="containsBlanks" dxfId="811" priority="919">
      <formula>LEN(TRIM(A233))=0</formula>
    </cfRule>
  </conditionalFormatting>
  <conditionalFormatting sqref="H234:J234">
    <cfRule type="expression" dxfId="810" priority="916">
      <formula>AND($H234&lt;&gt;"",$I234&lt;&gt;"",$J234&lt;&gt;"")</formula>
    </cfRule>
    <cfRule type="expression" dxfId="809" priority="917">
      <formula>AND($H234&lt;&gt;"",$I234&lt;&gt;"",$J234="")</formula>
    </cfRule>
    <cfRule type="expression" dxfId="808" priority="918">
      <formula>AND($H234&lt;&gt;"",$I234="",$J234="")</formula>
    </cfRule>
  </conditionalFormatting>
  <conditionalFormatting sqref="H234">
    <cfRule type="expression" dxfId="807" priority="915">
      <formula>AND($H234&lt;&gt;"",$I234&lt;&gt;"")</formula>
    </cfRule>
  </conditionalFormatting>
  <conditionalFormatting sqref="I234">
    <cfRule type="expression" dxfId="806" priority="914">
      <formula>AND($I234&lt;&gt;"",$J234&lt;&gt;"")</formula>
    </cfRule>
  </conditionalFormatting>
  <conditionalFormatting sqref="A234">
    <cfRule type="containsBlanks" dxfId="805" priority="913">
      <formula>LEN(TRIM(A234))=0</formula>
    </cfRule>
  </conditionalFormatting>
  <conditionalFormatting sqref="U236 X236:CF236 H236:J237">
    <cfRule type="expression" dxfId="804" priority="910">
      <formula>AND($H236&lt;&gt;"",$I236&lt;&gt;"",$J236&lt;&gt;"")</formula>
    </cfRule>
    <cfRule type="expression" dxfId="803" priority="911">
      <formula>AND($H236&lt;&gt;"",$I236&lt;&gt;"",$J236="")</formula>
    </cfRule>
    <cfRule type="expression" dxfId="802" priority="912">
      <formula>AND($H236&lt;&gt;"",$I236="",$J236="")</formula>
    </cfRule>
  </conditionalFormatting>
  <conditionalFormatting sqref="H236:H237">
    <cfRule type="expression" dxfId="801" priority="909">
      <formula>AND($H236&lt;&gt;"",$I236&lt;&gt;"")</formula>
    </cfRule>
  </conditionalFormatting>
  <conditionalFormatting sqref="I236:I237">
    <cfRule type="expression" dxfId="800" priority="908">
      <formula>AND($I236&lt;&gt;"",$J236&lt;&gt;"")</formula>
    </cfRule>
  </conditionalFormatting>
  <conditionalFormatting sqref="A236">
    <cfRule type="containsBlanks" dxfId="799" priority="907">
      <formula>LEN(TRIM(A236))=0</formula>
    </cfRule>
  </conditionalFormatting>
  <conditionalFormatting sqref="A237">
    <cfRule type="containsBlanks" dxfId="798" priority="906">
      <formula>LEN(TRIM(A237))=0</formula>
    </cfRule>
  </conditionalFormatting>
  <conditionalFormatting sqref="U238 X238:CF238 H238:J238">
    <cfRule type="expression" dxfId="797" priority="903">
      <formula>AND($H238&lt;&gt;"",$I238&lt;&gt;"",$J238&lt;&gt;"")</formula>
    </cfRule>
    <cfRule type="expression" dxfId="796" priority="904">
      <formula>AND($H238&lt;&gt;"",$I238&lt;&gt;"",$J238="")</formula>
    </cfRule>
    <cfRule type="expression" dxfId="795" priority="905">
      <formula>AND($H238&lt;&gt;"",$I238="",$J238="")</formula>
    </cfRule>
  </conditionalFormatting>
  <conditionalFormatting sqref="H238">
    <cfRule type="expression" dxfId="794" priority="902">
      <formula>AND($H238&lt;&gt;"",$I238&lt;&gt;"")</formula>
    </cfRule>
  </conditionalFormatting>
  <conditionalFormatting sqref="I238">
    <cfRule type="expression" dxfId="793" priority="901">
      <formula>AND($I238&lt;&gt;"",$J238&lt;&gt;"")</formula>
    </cfRule>
  </conditionalFormatting>
  <conditionalFormatting sqref="A238">
    <cfRule type="containsBlanks" dxfId="792" priority="900">
      <formula>LEN(TRIM(A238))=0</formula>
    </cfRule>
  </conditionalFormatting>
  <conditionalFormatting sqref="H239:J239">
    <cfRule type="expression" dxfId="791" priority="897">
      <formula>AND($H239&lt;&gt;"",$I239&lt;&gt;"",$J239&lt;&gt;"")</formula>
    </cfRule>
    <cfRule type="expression" dxfId="790" priority="898">
      <formula>AND($H239&lt;&gt;"",$I239&lt;&gt;"",$J239="")</formula>
    </cfRule>
    <cfRule type="expression" dxfId="789" priority="899">
      <formula>AND($H239&lt;&gt;"",$I239="",$J239="")</formula>
    </cfRule>
  </conditionalFormatting>
  <conditionalFormatting sqref="H239">
    <cfRule type="expression" dxfId="788" priority="896">
      <formula>AND($H239&lt;&gt;"",$I239&lt;&gt;"")</formula>
    </cfRule>
  </conditionalFormatting>
  <conditionalFormatting sqref="I239">
    <cfRule type="expression" dxfId="787" priority="895">
      <formula>AND($I239&lt;&gt;"",$J239&lt;&gt;"")</formula>
    </cfRule>
  </conditionalFormatting>
  <conditionalFormatting sqref="A239">
    <cfRule type="containsBlanks" dxfId="786" priority="894">
      <formula>LEN(TRIM(A239))=0</formula>
    </cfRule>
  </conditionalFormatting>
  <conditionalFormatting sqref="H241:J241">
    <cfRule type="expression" dxfId="785" priority="891">
      <formula>AND($H241&lt;&gt;"",$I241&lt;&gt;"",$J241&lt;&gt;"")</formula>
    </cfRule>
    <cfRule type="expression" dxfId="784" priority="892">
      <formula>AND($H241&lt;&gt;"",$I241&lt;&gt;"",$J241="")</formula>
    </cfRule>
    <cfRule type="expression" dxfId="783" priority="893">
      <formula>AND($H241&lt;&gt;"",$I241="",$J241="")</formula>
    </cfRule>
  </conditionalFormatting>
  <conditionalFormatting sqref="H241">
    <cfRule type="expression" dxfId="782" priority="890">
      <formula>AND($H241&lt;&gt;"",$I241&lt;&gt;"")</formula>
    </cfRule>
  </conditionalFormatting>
  <conditionalFormatting sqref="I241">
    <cfRule type="expression" dxfId="781" priority="889">
      <formula>AND($I241&lt;&gt;"",$J241&lt;&gt;"")</formula>
    </cfRule>
  </conditionalFormatting>
  <conditionalFormatting sqref="U241 X241:Z241">
    <cfRule type="expression" dxfId="780" priority="886">
      <formula>AND($H241&lt;&gt;"",$I241&lt;&gt;"",$J241&lt;&gt;"")</formula>
    </cfRule>
    <cfRule type="expression" dxfId="779" priority="887">
      <formula>AND($H241&lt;&gt;"",$I241&lt;&gt;"",$J241="")</formula>
    </cfRule>
    <cfRule type="expression" dxfId="778" priority="888">
      <formula>AND($H241&lt;&gt;"",$I241="",$J241="")</formula>
    </cfRule>
  </conditionalFormatting>
  <conditionalFormatting sqref="A241">
    <cfRule type="containsBlanks" dxfId="777" priority="885">
      <formula>LEN(TRIM(A241))=0</formula>
    </cfRule>
  </conditionalFormatting>
  <conditionalFormatting sqref="AA241:AB241">
    <cfRule type="expression" dxfId="776" priority="882">
      <formula>AND($H241&lt;&gt;"",$I241&lt;&gt;"",$J241&lt;&gt;"")</formula>
    </cfRule>
    <cfRule type="expression" dxfId="775" priority="883">
      <formula>AND($H241&lt;&gt;"",$I241&lt;&gt;"",$J241="")</formula>
    </cfRule>
    <cfRule type="expression" dxfId="774" priority="884">
      <formula>AND($H241&lt;&gt;"",$I241="",$J241="")</formula>
    </cfRule>
  </conditionalFormatting>
  <conditionalFormatting sqref="AC241:AD241">
    <cfRule type="expression" dxfId="773" priority="879">
      <formula>AND($H241&lt;&gt;"",$I241&lt;&gt;"",$J241&lt;&gt;"")</formula>
    </cfRule>
    <cfRule type="expression" dxfId="772" priority="880">
      <formula>AND($H241&lt;&gt;"",$I241&lt;&gt;"",$J241="")</formula>
    </cfRule>
    <cfRule type="expression" dxfId="771" priority="881">
      <formula>AND($H241&lt;&gt;"",$I241="",$J241="")</formula>
    </cfRule>
  </conditionalFormatting>
  <conditionalFormatting sqref="AE241:AH241">
    <cfRule type="expression" dxfId="770" priority="876">
      <formula>AND($H241&lt;&gt;"",$I241&lt;&gt;"",$J241&lt;&gt;"")</formula>
    </cfRule>
    <cfRule type="expression" dxfId="769" priority="877">
      <formula>AND($H241&lt;&gt;"",$I241&lt;&gt;"",$J241="")</formula>
    </cfRule>
    <cfRule type="expression" dxfId="768" priority="878">
      <formula>AND($H241&lt;&gt;"",$I241="",$J241="")</formula>
    </cfRule>
  </conditionalFormatting>
  <conditionalFormatting sqref="AI241">
    <cfRule type="expression" dxfId="767" priority="873">
      <formula>AND($H241&lt;&gt;"",$I241&lt;&gt;"",$J241&lt;&gt;"")</formula>
    </cfRule>
    <cfRule type="expression" dxfId="766" priority="874">
      <formula>AND($H241&lt;&gt;"",$I241&lt;&gt;"",$J241="")</formula>
    </cfRule>
    <cfRule type="expression" dxfId="765" priority="875">
      <formula>AND($H241&lt;&gt;"",$I241="",$J241="")</formula>
    </cfRule>
  </conditionalFormatting>
  <conditionalFormatting sqref="AJ241:CF241">
    <cfRule type="expression" dxfId="764" priority="870">
      <formula>AND($H241&lt;&gt;"",$I241&lt;&gt;"",$J241&lt;&gt;"")</formula>
    </cfRule>
    <cfRule type="expression" dxfId="763" priority="871">
      <formula>AND($H241&lt;&gt;"",$I241&lt;&gt;"",$J241="")</formula>
    </cfRule>
    <cfRule type="expression" dxfId="762" priority="872">
      <formula>AND($H241&lt;&gt;"",$I241="",$J241="")</formula>
    </cfRule>
  </conditionalFormatting>
  <conditionalFormatting sqref="H243:J243 U243 X243:AI243">
    <cfRule type="expression" dxfId="761" priority="854">
      <formula>AND($H243&lt;&gt;"",$I243&lt;&gt;"",$J243&lt;&gt;"")</formula>
    </cfRule>
    <cfRule type="expression" dxfId="760" priority="855">
      <formula>AND($H243&lt;&gt;"",$I243&lt;&gt;"",$J243="")</formula>
    </cfRule>
    <cfRule type="expression" dxfId="759" priority="856">
      <formula>AND($H243&lt;&gt;"",$I243="",$J243="")</formula>
    </cfRule>
  </conditionalFormatting>
  <conditionalFormatting sqref="H243">
    <cfRule type="expression" dxfId="758" priority="853">
      <formula>AND($H243&lt;&gt;"",$I243&lt;&gt;"")</formula>
    </cfRule>
  </conditionalFormatting>
  <conditionalFormatting sqref="I243">
    <cfRule type="expression" dxfId="757" priority="852">
      <formula>AND($I243&lt;&gt;"",$J243&lt;&gt;"")</formula>
    </cfRule>
  </conditionalFormatting>
  <conditionalFormatting sqref="A243">
    <cfRule type="containsBlanks" dxfId="756" priority="851">
      <formula>LEN(TRIM(A243))=0</formula>
    </cfRule>
  </conditionalFormatting>
  <conditionalFormatting sqref="X243:AI243 U243">
    <cfRule type="cellIs" dxfId="755" priority="849" operator="greaterThan">
      <formula>0</formula>
    </cfRule>
    <cfRule type="cellIs" dxfId="754" priority="850" operator="lessThan">
      <formula>0</formula>
    </cfRule>
  </conditionalFormatting>
  <conditionalFormatting sqref="H245:J245">
    <cfRule type="expression" dxfId="753" priority="846">
      <formula>AND($H245&lt;&gt;"",$I245&lt;&gt;"",$J245&lt;&gt;"")</formula>
    </cfRule>
    <cfRule type="expression" dxfId="752" priority="847">
      <formula>AND($H245&lt;&gt;"",$I245&lt;&gt;"",$J245="")</formula>
    </cfRule>
    <cfRule type="expression" dxfId="751" priority="848">
      <formula>AND($H245&lt;&gt;"",$I245="",$J245="")</formula>
    </cfRule>
  </conditionalFormatting>
  <conditionalFormatting sqref="H245">
    <cfRule type="expression" dxfId="750" priority="845">
      <formula>AND($H245&lt;&gt;"",$I245&lt;&gt;"")</formula>
    </cfRule>
  </conditionalFormatting>
  <conditionalFormatting sqref="I245">
    <cfRule type="expression" dxfId="749" priority="844">
      <formula>AND($I245&lt;&gt;"",$J245&lt;&gt;"")</formula>
    </cfRule>
  </conditionalFormatting>
  <conditionalFormatting sqref="U245 X245:Z245">
    <cfRule type="expression" dxfId="748" priority="841">
      <formula>AND($H245&lt;&gt;"",$I245&lt;&gt;"",$J245&lt;&gt;"")</formula>
    </cfRule>
    <cfRule type="expression" dxfId="747" priority="842">
      <formula>AND($H245&lt;&gt;"",$I245&lt;&gt;"",$J245="")</formula>
    </cfRule>
    <cfRule type="expression" dxfId="746" priority="843">
      <formula>AND($H245&lt;&gt;"",$I245="",$J245="")</formula>
    </cfRule>
  </conditionalFormatting>
  <conditionalFormatting sqref="A245">
    <cfRule type="containsBlanks" dxfId="745" priority="840">
      <formula>LEN(TRIM(A245))=0</formula>
    </cfRule>
  </conditionalFormatting>
  <conditionalFormatting sqref="AA245:AB245">
    <cfRule type="expression" dxfId="744" priority="837">
      <formula>AND($H245&lt;&gt;"",$I245&lt;&gt;"",$J245&lt;&gt;"")</formula>
    </cfRule>
    <cfRule type="expression" dxfId="743" priority="838">
      <formula>AND($H245&lt;&gt;"",$I245&lt;&gt;"",$J245="")</formula>
    </cfRule>
    <cfRule type="expression" dxfId="742" priority="839">
      <formula>AND($H245&lt;&gt;"",$I245="",$J245="")</formula>
    </cfRule>
  </conditionalFormatting>
  <conditionalFormatting sqref="AC245:AD245">
    <cfRule type="expression" dxfId="741" priority="834">
      <formula>AND($H245&lt;&gt;"",$I245&lt;&gt;"",$J245&lt;&gt;"")</formula>
    </cfRule>
    <cfRule type="expression" dxfId="740" priority="835">
      <formula>AND($H245&lt;&gt;"",$I245&lt;&gt;"",$J245="")</formula>
    </cfRule>
    <cfRule type="expression" dxfId="739" priority="836">
      <formula>AND($H245&lt;&gt;"",$I245="",$J245="")</formula>
    </cfRule>
  </conditionalFormatting>
  <conditionalFormatting sqref="AE245:AH245">
    <cfRule type="expression" dxfId="738" priority="831">
      <formula>AND($H245&lt;&gt;"",$I245&lt;&gt;"",$J245&lt;&gt;"")</formula>
    </cfRule>
    <cfRule type="expression" dxfId="737" priority="832">
      <formula>AND($H245&lt;&gt;"",$I245&lt;&gt;"",$J245="")</formula>
    </cfRule>
    <cfRule type="expression" dxfId="736" priority="833">
      <formula>AND($H245&lt;&gt;"",$I245="",$J245="")</formula>
    </cfRule>
  </conditionalFormatting>
  <conditionalFormatting sqref="AI245">
    <cfRule type="expression" dxfId="735" priority="828">
      <formula>AND($H245&lt;&gt;"",$I245&lt;&gt;"",$J245&lt;&gt;"")</formula>
    </cfRule>
    <cfRule type="expression" dxfId="734" priority="829">
      <formula>AND($H245&lt;&gt;"",$I245&lt;&gt;"",$J245="")</formula>
    </cfRule>
    <cfRule type="expression" dxfId="733" priority="830">
      <formula>AND($H245&lt;&gt;"",$I245="",$J245="")</formula>
    </cfRule>
  </conditionalFormatting>
  <conditionalFormatting sqref="H247:J247 U247 X247:AI247">
    <cfRule type="expression" dxfId="732" priority="825">
      <formula>AND($H247&lt;&gt;"",$I247&lt;&gt;"",$J247&lt;&gt;"")</formula>
    </cfRule>
    <cfRule type="expression" dxfId="731" priority="826">
      <formula>AND($H247&lt;&gt;"",$I247&lt;&gt;"",$J247="")</formula>
    </cfRule>
    <cfRule type="expression" dxfId="730" priority="827">
      <formula>AND($H247&lt;&gt;"",$I247="",$J247="")</formula>
    </cfRule>
  </conditionalFormatting>
  <conditionalFormatting sqref="H247">
    <cfRule type="expression" dxfId="729" priority="824">
      <formula>AND($H247&lt;&gt;"",$I247&lt;&gt;"")</formula>
    </cfRule>
  </conditionalFormatting>
  <conditionalFormatting sqref="I247">
    <cfRule type="expression" dxfId="728" priority="823">
      <formula>AND($I247&lt;&gt;"",$J247&lt;&gt;"")</formula>
    </cfRule>
  </conditionalFormatting>
  <conditionalFormatting sqref="A247">
    <cfRule type="containsBlanks" dxfId="727" priority="822">
      <formula>LEN(TRIM(A247))=0</formula>
    </cfRule>
  </conditionalFormatting>
  <conditionalFormatting sqref="X247:AI247 U247">
    <cfRule type="cellIs" dxfId="726" priority="820" operator="greaterThan">
      <formula>0</formula>
    </cfRule>
    <cfRule type="cellIs" dxfId="725" priority="821" operator="lessThan">
      <formula>0</formula>
    </cfRule>
  </conditionalFormatting>
  <conditionalFormatting sqref="AJ243:CF243">
    <cfRule type="expression" dxfId="724" priority="817">
      <formula>AND($H243&lt;&gt;"",$I243&lt;&gt;"",$J243&lt;&gt;"")</formula>
    </cfRule>
    <cfRule type="expression" dxfId="723" priority="818">
      <formula>AND($H243&lt;&gt;"",$I243&lt;&gt;"",$J243="")</formula>
    </cfRule>
    <cfRule type="expression" dxfId="722" priority="819">
      <formula>AND($H243&lt;&gt;"",$I243="",$J243="")</formula>
    </cfRule>
  </conditionalFormatting>
  <conditionalFormatting sqref="AJ243:CF243">
    <cfRule type="cellIs" dxfId="721" priority="815" operator="greaterThan">
      <formula>0</formula>
    </cfRule>
    <cfRule type="cellIs" dxfId="720" priority="816" operator="lessThan">
      <formula>0</formula>
    </cfRule>
  </conditionalFormatting>
  <conditionalFormatting sqref="AJ245:CF245">
    <cfRule type="expression" dxfId="719" priority="812">
      <formula>AND($H245&lt;&gt;"",$I245&lt;&gt;"",$J245&lt;&gt;"")</formula>
    </cfRule>
    <cfRule type="expression" dxfId="718" priority="813">
      <formula>AND($H245&lt;&gt;"",$I245&lt;&gt;"",$J245="")</formula>
    </cfRule>
    <cfRule type="expression" dxfId="717" priority="814">
      <formula>AND($H245&lt;&gt;"",$I245="",$J245="")</formula>
    </cfRule>
  </conditionalFormatting>
  <conditionalFormatting sqref="AJ247:CF247">
    <cfRule type="expression" dxfId="716" priority="809">
      <formula>AND($H247&lt;&gt;"",$I247&lt;&gt;"",$J247&lt;&gt;"")</formula>
    </cfRule>
    <cfRule type="expression" dxfId="715" priority="810">
      <formula>AND($H247&lt;&gt;"",$I247&lt;&gt;"",$J247="")</formula>
    </cfRule>
    <cfRule type="expression" dxfId="714" priority="811">
      <formula>AND($H247&lt;&gt;"",$I247="",$J247="")</formula>
    </cfRule>
  </conditionalFormatting>
  <conditionalFormatting sqref="AJ247:CF247">
    <cfRule type="cellIs" dxfId="713" priority="807" operator="greaterThan">
      <formula>0</formula>
    </cfRule>
    <cfRule type="cellIs" dxfId="712" priority="808" operator="lessThan">
      <formula>0</formula>
    </cfRule>
  </conditionalFormatting>
  <conditionalFormatting sqref="H249:J249">
    <cfRule type="expression" dxfId="711" priority="796">
      <formula>AND($H249&lt;&gt;"",$I249&lt;&gt;"",$J249&lt;&gt;"")</formula>
    </cfRule>
    <cfRule type="expression" dxfId="710" priority="797">
      <formula>AND($H249&lt;&gt;"",$I249&lt;&gt;"",$J249="")</formula>
    </cfRule>
    <cfRule type="expression" dxfId="709" priority="798">
      <formula>AND($H249&lt;&gt;"",$I249="",$J249="")</formula>
    </cfRule>
  </conditionalFormatting>
  <conditionalFormatting sqref="H249">
    <cfRule type="expression" dxfId="708" priority="795">
      <formula>AND($H249&lt;&gt;"",$I249&lt;&gt;"")</formula>
    </cfRule>
  </conditionalFormatting>
  <conditionalFormatting sqref="I249">
    <cfRule type="expression" dxfId="707" priority="794">
      <formula>AND($I249&lt;&gt;"",$J249&lt;&gt;"")</formula>
    </cfRule>
  </conditionalFormatting>
  <conditionalFormatting sqref="U249 X249:Z249">
    <cfRule type="expression" dxfId="706" priority="791">
      <formula>AND($H249&lt;&gt;"",$I249&lt;&gt;"",$J249&lt;&gt;"")</formula>
    </cfRule>
    <cfRule type="expression" dxfId="705" priority="792">
      <formula>AND($H249&lt;&gt;"",$I249&lt;&gt;"",$J249="")</formula>
    </cfRule>
    <cfRule type="expression" dxfId="704" priority="793">
      <formula>AND($H249&lt;&gt;"",$I249="",$J249="")</formula>
    </cfRule>
  </conditionalFormatting>
  <conditionalFormatting sqref="A249">
    <cfRule type="containsBlanks" dxfId="703" priority="790">
      <formula>LEN(TRIM(A249))=0</formula>
    </cfRule>
  </conditionalFormatting>
  <conditionalFormatting sqref="AA249:AB249">
    <cfRule type="expression" dxfId="702" priority="787">
      <formula>AND($H249&lt;&gt;"",$I249&lt;&gt;"",$J249&lt;&gt;"")</formula>
    </cfRule>
    <cfRule type="expression" dxfId="701" priority="788">
      <formula>AND($H249&lt;&gt;"",$I249&lt;&gt;"",$J249="")</formula>
    </cfRule>
    <cfRule type="expression" dxfId="700" priority="789">
      <formula>AND($H249&lt;&gt;"",$I249="",$J249="")</formula>
    </cfRule>
  </conditionalFormatting>
  <conditionalFormatting sqref="AC249:AD249">
    <cfRule type="expression" dxfId="699" priority="784">
      <formula>AND($H249&lt;&gt;"",$I249&lt;&gt;"",$J249&lt;&gt;"")</formula>
    </cfRule>
    <cfRule type="expression" dxfId="698" priority="785">
      <formula>AND($H249&lt;&gt;"",$I249&lt;&gt;"",$J249="")</formula>
    </cfRule>
    <cfRule type="expression" dxfId="697" priority="786">
      <formula>AND($H249&lt;&gt;"",$I249="",$J249="")</formula>
    </cfRule>
  </conditionalFormatting>
  <conditionalFormatting sqref="AE249:AH249">
    <cfRule type="expression" dxfId="696" priority="781">
      <formula>AND($H249&lt;&gt;"",$I249&lt;&gt;"",$J249&lt;&gt;"")</formula>
    </cfRule>
    <cfRule type="expression" dxfId="695" priority="782">
      <formula>AND($H249&lt;&gt;"",$I249&lt;&gt;"",$J249="")</formula>
    </cfRule>
    <cfRule type="expression" dxfId="694" priority="783">
      <formula>AND($H249&lt;&gt;"",$I249="",$J249="")</formula>
    </cfRule>
  </conditionalFormatting>
  <conditionalFormatting sqref="AI249">
    <cfRule type="expression" dxfId="693" priority="778">
      <formula>AND($H249&lt;&gt;"",$I249&lt;&gt;"",$J249&lt;&gt;"")</formula>
    </cfRule>
    <cfRule type="expression" dxfId="692" priority="779">
      <formula>AND($H249&lt;&gt;"",$I249&lt;&gt;"",$J249="")</formula>
    </cfRule>
    <cfRule type="expression" dxfId="691" priority="780">
      <formula>AND($H249&lt;&gt;"",$I249="",$J249="")</formula>
    </cfRule>
  </conditionalFormatting>
  <conditionalFormatting sqref="AJ249:CF249">
    <cfRule type="expression" dxfId="690" priority="770">
      <formula>AND($H249&lt;&gt;"",$I249&lt;&gt;"",$J249&lt;&gt;"")</formula>
    </cfRule>
    <cfRule type="expression" dxfId="689" priority="771">
      <formula>AND($H249&lt;&gt;"",$I249&lt;&gt;"",$J249="")</formula>
    </cfRule>
    <cfRule type="expression" dxfId="688" priority="772">
      <formula>AND($H249&lt;&gt;"",$I249="",$J249="")</formula>
    </cfRule>
  </conditionalFormatting>
  <conditionalFormatting sqref="H251:J251 U251 X251:AI251">
    <cfRule type="expression" dxfId="687" priority="767">
      <formula>AND($H251&lt;&gt;"",$I251&lt;&gt;"",$J251&lt;&gt;"")</formula>
    </cfRule>
    <cfRule type="expression" dxfId="686" priority="768">
      <formula>AND($H251&lt;&gt;"",$I251&lt;&gt;"",$J251="")</formula>
    </cfRule>
    <cfRule type="expression" dxfId="685" priority="769">
      <formula>AND($H251&lt;&gt;"",$I251="",$J251="")</formula>
    </cfRule>
  </conditionalFormatting>
  <conditionalFormatting sqref="H251">
    <cfRule type="expression" dxfId="684" priority="766">
      <formula>AND($H251&lt;&gt;"",$I251&lt;&gt;"")</formula>
    </cfRule>
  </conditionalFormatting>
  <conditionalFormatting sqref="I251">
    <cfRule type="expression" dxfId="683" priority="765">
      <formula>AND($I251&lt;&gt;"",$J251&lt;&gt;"")</formula>
    </cfRule>
  </conditionalFormatting>
  <conditionalFormatting sqref="A251">
    <cfRule type="containsBlanks" dxfId="682" priority="764">
      <formula>LEN(TRIM(A251))=0</formula>
    </cfRule>
  </conditionalFormatting>
  <conditionalFormatting sqref="X251:AI251 U251">
    <cfRule type="cellIs" dxfId="681" priority="762" operator="greaterThan">
      <formula>0</formula>
    </cfRule>
    <cfRule type="cellIs" dxfId="680" priority="763" operator="lessThan">
      <formula>0</formula>
    </cfRule>
  </conditionalFormatting>
  <conditionalFormatting sqref="AJ251:CF251">
    <cfRule type="expression" dxfId="679" priority="759">
      <formula>AND($H251&lt;&gt;"",$I251&lt;&gt;"",$J251&lt;&gt;"")</formula>
    </cfRule>
    <cfRule type="expression" dxfId="678" priority="760">
      <formula>AND($H251&lt;&gt;"",$I251&lt;&gt;"",$J251="")</formula>
    </cfRule>
    <cfRule type="expression" dxfId="677" priority="761">
      <formula>AND($H251&lt;&gt;"",$I251="",$J251="")</formula>
    </cfRule>
  </conditionalFormatting>
  <conditionalFormatting sqref="AJ251:CF251">
    <cfRule type="cellIs" dxfId="676" priority="757" operator="greaterThan">
      <formula>0</formula>
    </cfRule>
    <cfRule type="cellIs" dxfId="675" priority="758" operator="lessThan">
      <formula>0</formula>
    </cfRule>
  </conditionalFormatting>
  <conditionalFormatting sqref="H253:J253 U253 X253:AI253">
    <cfRule type="expression" dxfId="674" priority="754">
      <formula>AND($H253&lt;&gt;"",$I253&lt;&gt;"",$J253&lt;&gt;"")</formula>
    </cfRule>
    <cfRule type="expression" dxfId="673" priority="755">
      <formula>AND($H253&lt;&gt;"",$I253&lt;&gt;"",$J253="")</formula>
    </cfRule>
    <cfRule type="expression" dxfId="672" priority="756">
      <formula>AND($H253&lt;&gt;"",$I253="",$J253="")</formula>
    </cfRule>
  </conditionalFormatting>
  <conditionalFormatting sqref="H253">
    <cfRule type="expression" dxfId="671" priority="753">
      <formula>AND($H253&lt;&gt;"",$I253&lt;&gt;"")</formula>
    </cfRule>
  </conditionalFormatting>
  <conditionalFormatting sqref="I253">
    <cfRule type="expression" dxfId="670" priority="752">
      <formula>AND($I253&lt;&gt;"",$J253&lt;&gt;"")</formula>
    </cfRule>
  </conditionalFormatting>
  <conditionalFormatting sqref="A253">
    <cfRule type="containsBlanks" dxfId="669" priority="751">
      <formula>LEN(TRIM(A253))=0</formula>
    </cfRule>
  </conditionalFormatting>
  <conditionalFormatting sqref="X253:AI253 U253">
    <cfRule type="cellIs" dxfId="668" priority="749" operator="greaterThan">
      <formula>0</formula>
    </cfRule>
    <cfRule type="cellIs" dxfId="667" priority="750" operator="lessThan">
      <formula>0</formula>
    </cfRule>
  </conditionalFormatting>
  <conditionalFormatting sqref="AJ253:CF253">
    <cfRule type="expression" dxfId="666" priority="746">
      <formula>AND($H253&lt;&gt;"",$I253&lt;&gt;"",$J253&lt;&gt;"")</formula>
    </cfRule>
    <cfRule type="expression" dxfId="665" priority="747">
      <formula>AND($H253&lt;&gt;"",$I253&lt;&gt;"",$J253="")</formula>
    </cfRule>
    <cfRule type="expression" dxfId="664" priority="748">
      <formula>AND($H253&lt;&gt;"",$I253="",$J253="")</formula>
    </cfRule>
  </conditionalFormatting>
  <conditionalFormatting sqref="AJ253:CF253">
    <cfRule type="cellIs" dxfId="663" priority="744" operator="greaterThan">
      <formula>0</formula>
    </cfRule>
    <cfRule type="cellIs" dxfId="662" priority="745" operator="lessThan">
      <formula>0</formula>
    </cfRule>
  </conditionalFormatting>
  <conditionalFormatting sqref="H261:J261">
    <cfRule type="expression" dxfId="661" priority="741">
      <formula>AND($H261&lt;&gt;"",$I261&lt;&gt;"",$J261&lt;&gt;"")</formula>
    </cfRule>
    <cfRule type="expression" dxfId="660" priority="742">
      <formula>AND($H261&lt;&gt;"",$I261&lt;&gt;"",$J261="")</formula>
    </cfRule>
    <cfRule type="expression" dxfId="659" priority="743">
      <formula>AND($H261&lt;&gt;"",$I261="",$J261="")</formula>
    </cfRule>
  </conditionalFormatting>
  <conditionalFormatting sqref="H261">
    <cfRule type="expression" dxfId="658" priority="740">
      <formula>AND($H261&lt;&gt;"",$I261&lt;&gt;"")</formula>
    </cfRule>
  </conditionalFormatting>
  <conditionalFormatting sqref="I261">
    <cfRule type="expression" dxfId="657" priority="739">
      <formula>AND($I261&lt;&gt;"",$J261&lt;&gt;"")</formula>
    </cfRule>
  </conditionalFormatting>
  <conditionalFormatting sqref="A261">
    <cfRule type="containsBlanks" dxfId="656" priority="738">
      <formula>LEN(TRIM(A261))=0</formula>
    </cfRule>
  </conditionalFormatting>
  <conditionalFormatting sqref="H267:J267">
    <cfRule type="expression" dxfId="655" priority="696">
      <formula>AND($H267&lt;&gt;"",$I267&lt;&gt;"",$J267&lt;&gt;"")</formula>
    </cfRule>
    <cfRule type="expression" dxfId="654" priority="697">
      <formula>AND($H267&lt;&gt;"",$I267&lt;&gt;"",$J267="")</formula>
    </cfRule>
    <cfRule type="expression" dxfId="653" priority="698">
      <formula>AND($H267&lt;&gt;"",$I267="",$J267="")</formula>
    </cfRule>
  </conditionalFormatting>
  <conditionalFormatting sqref="H267">
    <cfRule type="expression" dxfId="652" priority="695">
      <formula>AND($H267&lt;&gt;"",$I267&lt;&gt;"")</formula>
    </cfRule>
  </conditionalFormatting>
  <conditionalFormatting sqref="I267">
    <cfRule type="expression" dxfId="651" priority="694">
      <formula>AND($I267&lt;&gt;"",$J267&lt;&gt;"")</formula>
    </cfRule>
  </conditionalFormatting>
  <conditionalFormatting sqref="A267">
    <cfRule type="containsBlanks" dxfId="650" priority="693">
      <formula>LEN(TRIM(A267))=0</formula>
    </cfRule>
  </conditionalFormatting>
  <conditionalFormatting sqref="H269:J269 U269 X269:AI269">
    <cfRule type="expression" dxfId="649" priority="680">
      <formula>AND($H269&lt;&gt;"",$I269&lt;&gt;"",$J269&lt;&gt;"")</formula>
    </cfRule>
    <cfRule type="expression" dxfId="648" priority="681">
      <formula>AND($H269&lt;&gt;"",$I269&lt;&gt;"",$J269="")</formula>
    </cfRule>
    <cfRule type="expression" dxfId="647" priority="682">
      <formula>AND($H269&lt;&gt;"",$I269="",$J269="")</formula>
    </cfRule>
  </conditionalFormatting>
  <conditionalFormatting sqref="H269">
    <cfRule type="expression" dxfId="646" priority="679">
      <formula>AND($H269&lt;&gt;"",$I269&lt;&gt;"")</formula>
    </cfRule>
  </conditionalFormatting>
  <conditionalFormatting sqref="I269">
    <cfRule type="expression" dxfId="645" priority="678">
      <formula>AND($I269&lt;&gt;"",$J269&lt;&gt;"")</formula>
    </cfRule>
  </conditionalFormatting>
  <conditionalFormatting sqref="A269">
    <cfRule type="containsBlanks" dxfId="644" priority="677">
      <formula>LEN(TRIM(A269))=0</formula>
    </cfRule>
  </conditionalFormatting>
  <conditionalFormatting sqref="X269:AI269 U269">
    <cfRule type="cellIs" dxfId="643" priority="675" operator="greaterThan">
      <formula>0</formula>
    </cfRule>
    <cfRule type="cellIs" dxfId="642" priority="676" operator="lessThan">
      <formula>0</formula>
    </cfRule>
  </conditionalFormatting>
  <conditionalFormatting sqref="AJ269:CF269">
    <cfRule type="expression" dxfId="641" priority="672">
      <formula>AND($H269&lt;&gt;"",$I269&lt;&gt;"",$J269&lt;&gt;"")</formula>
    </cfRule>
    <cfRule type="expression" dxfId="640" priority="673">
      <formula>AND($H269&lt;&gt;"",$I269&lt;&gt;"",$J269="")</formula>
    </cfRule>
    <cfRule type="expression" dxfId="639" priority="674">
      <formula>AND($H269&lt;&gt;"",$I269="",$J269="")</formula>
    </cfRule>
  </conditionalFormatting>
  <conditionalFormatting sqref="AJ269:CF269">
    <cfRule type="cellIs" dxfId="638" priority="670" operator="greaterThan">
      <formula>0</formula>
    </cfRule>
    <cfRule type="cellIs" dxfId="637" priority="671" operator="lessThan">
      <formula>0</formula>
    </cfRule>
  </conditionalFormatting>
  <conditionalFormatting sqref="H271:J271 U271 X271:AI271">
    <cfRule type="expression" dxfId="636" priority="667">
      <formula>AND($H271&lt;&gt;"",$I271&lt;&gt;"",$J271&lt;&gt;"")</formula>
    </cfRule>
    <cfRule type="expression" dxfId="635" priority="668">
      <formula>AND($H271&lt;&gt;"",$I271&lt;&gt;"",$J271="")</formula>
    </cfRule>
    <cfRule type="expression" dxfId="634" priority="669">
      <formula>AND($H271&lt;&gt;"",$I271="",$J271="")</formula>
    </cfRule>
  </conditionalFormatting>
  <conditionalFormatting sqref="H271">
    <cfRule type="expression" dxfId="633" priority="666">
      <formula>AND($H271&lt;&gt;"",$I271&lt;&gt;"")</formula>
    </cfRule>
  </conditionalFormatting>
  <conditionalFormatting sqref="I271">
    <cfRule type="expression" dxfId="632" priority="665">
      <formula>AND($I271&lt;&gt;"",$J271&lt;&gt;"")</formula>
    </cfRule>
  </conditionalFormatting>
  <conditionalFormatting sqref="A271">
    <cfRule type="containsBlanks" dxfId="631" priority="664">
      <formula>LEN(TRIM(A271))=0</formula>
    </cfRule>
  </conditionalFormatting>
  <conditionalFormatting sqref="X271:AI271 U271">
    <cfRule type="cellIs" dxfId="630" priority="662" operator="greaterThan">
      <formula>0</formula>
    </cfRule>
    <cfRule type="cellIs" dxfId="629" priority="663" operator="lessThan">
      <formula>0</formula>
    </cfRule>
  </conditionalFormatting>
  <conditionalFormatting sqref="AJ271:CF271">
    <cfRule type="expression" dxfId="628" priority="659">
      <formula>AND($H271&lt;&gt;"",$I271&lt;&gt;"",$J271&lt;&gt;"")</formula>
    </cfRule>
    <cfRule type="expression" dxfId="627" priority="660">
      <formula>AND($H271&lt;&gt;"",$I271&lt;&gt;"",$J271="")</formula>
    </cfRule>
    <cfRule type="expression" dxfId="626" priority="661">
      <formula>AND($H271&lt;&gt;"",$I271="",$J271="")</formula>
    </cfRule>
  </conditionalFormatting>
  <conditionalFormatting sqref="AJ271:CF271">
    <cfRule type="cellIs" dxfId="625" priority="657" operator="greaterThan">
      <formula>0</formula>
    </cfRule>
    <cfRule type="cellIs" dxfId="624" priority="658" operator="lessThan">
      <formula>0</formula>
    </cfRule>
  </conditionalFormatting>
  <conditionalFormatting sqref="A272:A275">
    <cfRule type="containsBlanks" dxfId="623" priority="651">
      <formula>LEN(TRIM(A272))=0</formula>
    </cfRule>
  </conditionalFormatting>
  <conditionalFormatting sqref="H291:J294 U291:U294 X291:CF294">
    <cfRule type="expression" dxfId="622" priority="620">
      <formula>AND($H291&lt;&gt;"",$I291&lt;&gt;"",$J291&lt;&gt;"")</formula>
    </cfRule>
    <cfRule type="expression" dxfId="621" priority="621">
      <formula>AND($H291&lt;&gt;"",$I291&lt;&gt;"",$J291="")</formula>
    </cfRule>
    <cfRule type="expression" dxfId="620" priority="622">
      <formula>AND($H291&lt;&gt;"",$I291="",$J291="")</formula>
    </cfRule>
  </conditionalFormatting>
  <conditionalFormatting sqref="H291:H294">
    <cfRule type="expression" dxfId="619" priority="619">
      <formula>AND($H291&lt;&gt;"",$I291&lt;&gt;"")</formula>
    </cfRule>
  </conditionalFormatting>
  <conditionalFormatting sqref="I291:I294">
    <cfRule type="expression" dxfId="618" priority="618">
      <formula>AND($I291&lt;&gt;"",$J291&lt;&gt;"")</formula>
    </cfRule>
  </conditionalFormatting>
  <conditionalFormatting sqref="H290:J290 U290 X290:AI290">
    <cfRule type="expression" dxfId="617" priority="615">
      <formula>AND($H290&lt;&gt;"",$I290&lt;&gt;"",$J290&lt;&gt;"")</formula>
    </cfRule>
    <cfRule type="expression" dxfId="616" priority="616">
      <formula>AND($H290&lt;&gt;"",$I290&lt;&gt;"",$J290="")</formula>
    </cfRule>
    <cfRule type="expression" dxfId="615" priority="617">
      <formula>AND($H290&lt;&gt;"",$I290="",$J290="")</formula>
    </cfRule>
  </conditionalFormatting>
  <conditionalFormatting sqref="H290">
    <cfRule type="expression" dxfId="614" priority="614">
      <formula>AND($H290&lt;&gt;"",$I290&lt;&gt;"")</formula>
    </cfRule>
  </conditionalFormatting>
  <conditionalFormatting sqref="I290">
    <cfRule type="expression" dxfId="613" priority="613">
      <formula>AND($I290&lt;&gt;"",$J290&lt;&gt;"")</formula>
    </cfRule>
  </conditionalFormatting>
  <conditionalFormatting sqref="A290">
    <cfRule type="containsBlanks" dxfId="612" priority="612">
      <formula>LEN(TRIM(A290))=0</formula>
    </cfRule>
  </conditionalFormatting>
  <conditionalFormatting sqref="X290:AI290 U290">
    <cfRule type="cellIs" dxfId="611" priority="610" operator="greaterThan">
      <formula>0</formula>
    </cfRule>
    <cfRule type="cellIs" dxfId="610" priority="611" operator="lessThan">
      <formula>0</formula>
    </cfRule>
  </conditionalFormatting>
  <conditionalFormatting sqref="AJ290:CF290">
    <cfRule type="expression" dxfId="609" priority="607">
      <formula>AND($H290&lt;&gt;"",$I290&lt;&gt;"",$J290&lt;&gt;"")</formula>
    </cfRule>
    <cfRule type="expression" dxfId="608" priority="608">
      <formula>AND($H290&lt;&gt;"",$I290&lt;&gt;"",$J290="")</formula>
    </cfRule>
    <cfRule type="expression" dxfId="607" priority="609">
      <formula>AND($H290&lt;&gt;"",$I290="",$J290="")</formula>
    </cfRule>
  </conditionalFormatting>
  <conditionalFormatting sqref="AJ290:CF290">
    <cfRule type="cellIs" dxfId="606" priority="605" operator="greaterThan">
      <formula>0</formula>
    </cfRule>
    <cfRule type="cellIs" dxfId="605" priority="606" operator="lessThan">
      <formula>0</formula>
    </cfRule>
  </conditionalFormatting>
  <conditionalFormatting sqref="A291:A294">
    <cfRule type="containsBlanks" dxfId="604" priority="604">
      <formula>LEN(TRIM(A291))=0</formula>
    </cfRule>
  </conditionalFormatting>
  <conditionalFormatting sqref="H295:J295 U295 X295:CF295">
    <cfRule type="expression" dxfId="603" priority="601">
      <formula>AND($H295&lt;&gt;"",$I295&lt;&gt;"",$J295&lt;&gt;"")</formula>
    </cfRule>
    <cfRule type="expression" dxfId="602" priority="602">
      <formula>AND($H295&lt;&gt;"",$I295&lt;&gt;"",$J295="")</formula>
    </cfRule>
    <cfRule type="expression" dxfId="601" priority="603">
      <formula>AND($H295&lt;&gt;"",$I295="",$J295="")</formula>
    </cfRule>
  </conditionalFormatting>
  <conditionalFormatting sqref="H295">
    <cfRule type="expression" dxfId="600" priority="600">
      <formula>AND($H295&lt;&gt;"",$I295&lt;&gt;"")</formula>
    </cfRule>
  </conditionalFormatting>
  <conditionalFormatting sqref="I295">
    <cfRule type="expression" dxfId="599" priority="599">
      <formula>AND($I295&lt;&gt;"",$J295&lt;&gt;"")</formula>
    </cfRule>
  </conditionalFormatting>
  <conditionalFormatting sqref="A295">
    <cfRule type="containsBlanks" dxfId="598" priority="598">
      <formula>LEN(TRIM(A295))=0</formula>
    </cfRule>
  </conditionalFormatting>
  <conditionalFormatting sqref="H296:J296 U296 X296:CF296">
    <cfRule type="expression" dxfId="597" priority="595">
      <formula>AND($H296&lt;&gt;"",$I296&lt;&gt;"",$J296&lt;&gt;"")</formula>
    </cfRule>
    <cfRule type="expression" dxfId="596" priority="596">
      <formula>AND($H296&lt;&gt;"",$I296&lt;&gt;"",$J296="")</formula>
    </cfRule>
    <cfRule type="expression" dxfId="595" priority="597">
      <formula>AND($H296&lt;&gt;"",$I296="",$J296="")</formula>
    </cfRule>
  </conditionalFormatting>
  <conditionalFormatting sqref="H296">
    <cfRule type="expression" dxfId="594" priority="594">
      <formula>AND($H296&lt;&gt;"",$I296&lt;&gt;"")</formula>
    </cfRule>
  </conditionalFormatting>
  <conditionalFormatting sqref="I296">
    <cfRule type="expression" dxfId="593" priority="593">
      <formula>AND($I296&lt;&gt;"",$J296&lt;&gt;"")</formula>
    </cfRule>
  </conditionalFormatting>
  <conditionalFormatting sqref="A296">
    <cfRule type="containsBlanks" dxfId="592" priority="592">
      <formula>LEN(TRIM(A296))=0</formula>
    </cfRule>
  </conditionalFormatting>
  <conditionalFormatting sqref="H297:J297 U297 X297:CF297">
    <cfRule type="expression" dxfId="591" priority="583">
      <formula>AND($H297&lt;&gt;"",$I297&lt;&gt;"",$J297&lt;&gt;"")</formula>
    </cfRule>
    <cfRule type="expression" dxfId="590" priority="584">
      <formula>AND($H297&lt;&gt;"",$I297&lt;&gt;"",$J297="")</formula>
    </cfRule>
    <cfRule type="expression" dxfId="589" priority="585">
      <formula>AND($H297&lt;&gt;"",$I297="",$J297="")</formula>
    </cfRule>
  </conditionalFormatting>
  <conditionalFormatting sqref="H297">
    <cfRule type="expression" dxfId="588" priority="582">
      <formula>AND($H297&lt;&gt;"",$I297&lt;&gt;"")</formula>
    </cfRule>
  </conditionalFormatting>
  <conditionalFormatting sqref="I297">
    <cfRule type="expression" dxfId="587" priority="581">
      <formula>AND($I297&lt;&gt;"",$J297&lt;&gt;"")</formula>
    </cfRule>
  </conditionalFormatting>
  <conditionalFormatting sqref="A297">
    <cfRule type="containsBlanks" dxfId="586" priority="580">
      <formula>LEN(TRIM(A297))=0</formula>
    </cfRule>
  </conditionalFormatting>
  <conditionalFormatting sqref="H299:J299 U299 X299:CF299">
    <cfRule type="expression" dxfId="585" priority="571">
      <formula>AND($H299&lt;&gt;"",$I299&lt;&gt;"",$J299&lt;&gt;"")</formula>
    </cfRule>
    <cfRule type="expression" dxfId="584" priority="572">
      <formula>AND($H299&lt;&gt;"",$I299&lt;&gt;"",$J299="")</formula>
    </cfRule>
    <cfRule type="expression" dxfId="583" priority="573">
      <formula>AND($H299&lt;&gt;"",$I299="",$J299="")</formula>
    </cfRule>
  </conditionalFormatting>
  <conditionalFormatting sqref="H299">
    <cfRule type="expression" dxfId="582" priority="570">
      <formula>AND($H299&lt;&gt;"",$I299&lt;&gt;"")</formula>
    </cfRule>
  </conditionalFormatting>
  <conditionalFormatting sqref="I299">
    <cfRule type="expression" dxfId="581" priority="569">
      <formula>AND($I299&lt;&gt;"",$J299&lt;&gt;"")</formula>
    </cfRule>
  </conditionalFormatting>
  <conditionalFormatting sqref="A299">
    <cfRule type="containsBlanks" dxfId="580" priority="568">
      <formula>LEN(TRIM(A299))=0</formula>
    </cfRule>
  </conditionalFormatting>
  <conditionalFormatting sqref="H298:J298 U298 X298:CF298">
    <cfRule type="expression" dxfId="579" priority="577">
      <formula>AND($H298&lt;&gt;"",$I298&lt;&gt;"",$J298&lt;&gt;"")</formula>
    </cfRule>
    <cfRule type="expression" dxfId="578" priority="578">
      <formula>AND($H298&lt;&gt;"",$I298&lt;&gt;"",$J298="")</formula>
    </cfRule>
    <cfRule type="expression" dxfId="577" priority="579">
      <formula>AND($H298&lt;&gt;"",$I298="",$J298="")</formula>
    </cfRule>
  </conditionalFormatting>
  <conditionalFormatting sqref="H298">
    <cfRule type="expression" dxfId="576" priority="576">
      <formula>AND($H298&lt;&gt;"",$I298&lt;&gt;"")</formula>
    </cfRule>
  </conditionalFormatting>
  <conditionalFormatting sqref="I298">
    <cfRule type="expression" dxfId="575" priority="575">
      <formula>AND($I298&lt;&gt;"",$J298&lt;&gt;"")</formula>
    </cfRule>
  </conditionalFormatting>
  <conditionalFormatting sqref="A298">
    <cfRule type="containsBlanks" dxfId="574" priority="574">
      <formula>LEN(TRIM(A298))=0</formula>
    </cfRule>
  </conditionalFormatting>
  <conditionalFormatting sqref="H300:J300 U300 X300:CF300">
    <cfRule type="expression" dxfId="573" priority="565">
      <formula>AND($H300&lt;&gt;"",$I300&lt;&gt;"",$J300&lt;&gt;"")</formula>
    </cfRule>
    <cfRule type="expression" dxfId="572" priority="566">
      <formula>AND($H300&lt;&gt;"",$I300&lt;&gt;"",$J300="")</formula>
    </cfRule>
    <cfRule type="expression" dxfId="571" priority="567">
      <formula>AND($H300&lt;&gt;"",$I300="",$J300="")</formula>
    </cfRule>
  </conditionalFormatting>
  <conditionalFormatting sqref="H300">
    <cfRule type="expression" dxfId="570" priority="564">
      <formula>AND($H300&lt;&gt;"",$I300&lt;&gt;"")</formula>
    </cfRule>
  </conditionalFormatting>
  <conditionalFormatting sqref="I300">
    <cfRule type="expression" dxfId="569" priority="563">
      <formula>AND($I300&lt;&gt;"",$J300&lt;&gt;"")</formula>
    </cfRule>
  </conditionalFormatting>
  <conditionalFormatting sqref="A300">
    <cfRule type="containsBlanks" dxfId="568" priority="562">
      <formula>LEN(TRIM(A300))=0</formula>
    </cfRule>
  </conditionalFormatting>
  <conditionalFormatting sqref="H301:J301 U301 X301:CF301">
    <cfRule type="expression" dxfId="567" priority="559">
      <formula>AND($H301&lt;&gt;"",$I301&lt;&gt;"",$J301&lt;&gt;"")</formula>
    </cfRule>
    <cfRule type="expression" dxfId="566" priority="560">
      <formula>AND($H301&lt;&gt;"",$I301&lt;&gt;"",$J301="")</formula>
    </cfRule>
    <cfRule type="expression" dxfId="565" priority="561">
      <formula>AND($H301&lt;&gt;"",$I301="",$J301="")</formula>
    </cfRule>
  </conditionalFormatting>
  <conditionalFormatting sqref="H301">
    <cfRule type="expression" dxfId="564" priority="558">
      <formula>AND($H301&lt;&gt;"",$I301&lt;&gt;"")</formula>
    </cfRule>
  </conditionalFormatting>
  <conditionalFormatting sqref="I301">
    <cfRule type="expression" dxfId="563" priority="557">
      <formula>AND($I301&lt;&gt;"",$J301&lt;&gt;"")</formula>
    </cfRule>
  </conditionalFormatting>
  <conditionalFormatting sqref="A301">
    <cfRule type="containsBlanks" dxfId="562" priority="556">
      <formula>LEN(TRIM(A301))=0</formula>
    </cfRule>
  </conditionalFormatting>
  <conditionalFormatting sqref="H302:J304 U302:U304 X302:CF304">
    <cfRule type="expression" dxfId="561" priority="553">
      <formula>AND($H302&lt;&gt;"",$I302&lt;&gt;"",$J302&lt;&gt;"")</formula>
    </cfRule>
    <cfRule type="expression" dxfId="560" priority="554">
      <formula>AND($H302&lt;&gt;"",$I302&lt;&gt;"",$J302="")</formula>
    </cfRule>
    <cfRule type="expression" dxfId="559" priority="555">
      <formula>AND($H302&lt;&gt;"",$I302="",$J302="")</formula>
    </cfRule>
  </conditionalFormatting>
  <conditionalFormatting sqref="H302:H304">
    <cfRule type="expression" dxfId="558" priority="552">
      <formula>AND($H302&lt;&gt;"",$I302&lt;&gt;"")</formula>
    </cfRule>
  </conditionalFormatting>
  <conditionalFormatting sqref="I302:I304">
    <cfRule type="expression" dxfId="557" priority="551">
      <formula>AND($I302&lt;&gt;"",$J302&lt;&gt;"")</formula>
    </cfRule>
  </conditionalFormatting>
  <conditionalFormatting sqref="A302:A304">
    <cfRule type="containsBlanks" dxfId="556" priority="550">
      <formula>LEN(TRIM(A302))=0</formula>
    </cfRule>
  </conditionalFormatting>
  <conditionalFormatting sqref="A277">
    <cfRule type="containsBlanks" dxfId="555" priority="544">
      <formula>LEN(TRIM(A277))=0</formula>
    </cfRule>
  </conditionalFormatting>
  <conditionalFormatting sqref="X277:AI277 U277">
    <cfRule type="cellIs" dxfId="554" priority="542" operator="greaterThan">
      <formula>0</formula>
    </cfRule>
    <cfRule type="cellIs" dxfId="553" priority="543" operator="lessThan">
      <formula>0</formula>
    </cfRule>
  </conditionalFormatting>
  <conditionalFormatting sqref="AJ277:CF277">
    <cfRule type="cellIs" dxfId="552" priority="537" operator="greaterThan">
      <formula>0</formula>
    </cfRule>
    <cfRule type="cellIs" dxfId="551" priority="538" operator="lessThan">
      <formula>0</formula>
    </cfRule>
  </conditionalFormatting>
  <conditionalFormatting sqref="A279">
    <cfRule type="containsBlanks" dxfId="550" priority="526">
      <formula>LEN(TRIM(A279))=0</formula>
    </cfRule>
  </conditionalFormatting>
  <conditionalFormatting sqref="X279:AI279 U279">
    <cfRule type="cellIs" dxfId="549" priority="524" operator="greaterThan">
      <formula>0</formula>
    </cfRule>
    <cfRule type="cellIs" dxfId="548" priority="525" operator="lessThan">
      <formula>0</formula>
    </cfRule>
  </conditionalFormatting>
  <conditionalFormatting sqref="AJ279:CF279">
    <cfRule type="cellIs" dxfId="547" priority="519" operator="greaterThan">
      <formula>0</formula>
    </cfRule>
    <cfRule type="cellIs" dxfId="546" priority="520" operator="lessThan">
      <formula>0</formula>
    </cfRule>
  </conditionalFormatting>
  <conditionalFormatting sqref="A280:A283">
    <cfRule type="containsBlanks" dxfId="545" priority="518">
      <formula>LEN(TRIM(A280))=0</formula>
    </cfRule>
  </conditionalFormatting>
  <conditionalFormatting sqref="A284">
    <cfRule type="containsBlanks" dxfId="544" priority="512">
      <formula>LEN(TRIM(A284))=0</formula>
    </cfRule>
  </conditionalFormatting>
  <conditionalFormatting sqref="A286">
    <cfRule type="containsBlanks" dxfId="543" priority="503">
      <formula>LEN(TRIM(A286))=0</formula>
    </cfRule>
  </conditionalFormatting>
  <conditionalFormatting sqref="A288">
    <cfRule type="containsBlanks" dxfId="542" priority="482">
      <formula>LEN(TRIM(A288))=0</formula>
    </cfRule>
  </conditionalFormatting>
  <conditionalFormatting sqref="X288:AI288 U288">
    <cfRule type="cellIs" dxfId="541" priority="480" operator="greaterThan">
      <formula>0</formula>
    </cfRule>
    <cfRule type="cellIs" dxfId="540" priority="481" operator="lessThan">
      <formula>0</formula>
    </cfRule>
  </conditionalFormatting>
  <conditionalFormatting sqref="AJ288:CF288">
    <cfRule type="cellIs" dxfId="539" priority="475" operator="greaterThan">
      <formula>0</formula>
    </cfRule>
    <cfRule type="cellIs" dxfId="538" priority="476" operator="lessThan">
      <formula>0</formula>
    </cfRule>
  </conditionalFormatting>
  <conditionalFormatting sqref="H306:J306 U306 X306:AI306">
    <cfRule type="expression" dxfId="537" priority="472">
      <formula>AND($H306&lt;&gt;"",$I306&lt;&gt;"",$J306&lt;&gt;"")</formula>
    </cfRule>
    <cfRule type="expression" dxfId="536" priority="473">
      <formula>AND($H306&lt;&gt;"",$I306&lt;&gt;"",$J306="")</formula>
    </cfRule>
    <cfRule type="expression" dxfId="535" priority="474">
      <formula>AND($H306&lt;&gt;"",$I306="",$J306="")</formula>
    </cfRule>
  </conditionalFormatting>
  <conditionalFormatting sqref="H306">
    <cfRule type="expression" dxfId="534" priority="471">
      <formula>AND($H306&lt;&gt;"",$I306&lt;&gt;"")</formula>
    </cfRule>
  </conditionalFormatting>
  <conditionalFormatting sqref="I306">
    <cfRule type="expression" dxfId="533" priority="470">
      <formula>AND($I306&lt;&gt;"",$J306&lt;&gt;"")</formula>
    </cfRule>
  </conditionalFormatting>
  <conditionalFormatting sqref="A306">
    <cfRule type="containsBlanks" dxfId="532" priority="469">
      <formula>LEN(TRIM(A306))=0</formula>
    </cfRule>
  </conditionalFormatting>
  <conditionalFormatting sqref="X306:AI306 U306">
    <cfRule type="cellIs" dxfId="531" priority="467" operator="greaterThan">
      <formula>0</formula>
    </cfRule>
    <cfRule type="cellIs" dxfId="530" priority="468" operator="lessThan">
      <formula>0</formula>
    </cfRule>
  </conditionalFormatting>
  <conditionalFormatting sqref="AJ306:CF306">
    <cfRule type="expression" dxfId="529" priority="464">
      <formula>AND($H306&lt;&gt;"",$I306&lt;&gt;"",$J306&lt;&gt;"")</formula>
    </cfRule>
    <cfRule type="expression" dxfId="528" priority="465">
      <formula>AND($H306&lt;&gt;"",$I306&lt;&gt;"",$J306="")</formula>
    </cfRule>
    <cfRule type="expression" dxfId="527" priority="466">
      <formula>AND($H306&lt;&gt;"",$I306="",$J306="")</formula>
    </cfRule>
  </conditionalFormatting>
  <conditionalFormatting sqref="AJ306:CF306">
    <cfRule type="cellIs" dxfId="526" priority="462" operator="greaterThan">
      <formula>0</formula>
    </cfRule>
    <cfRule type="cellIs" dxfId="525" priority="463" operator="lessThan">
      <formula>0</formula>
    </cfRule>
  </conditionalFormatting>
  <conditionalFormatting sqref="H308:J308 U308 X308:AI308">
    <cfRule type="expression" dxfId="524" priority="459">
      <formula>AND($H308&lt;&gt;"",$I308&lt;&gt;"",$J308&lt;&gt;"")</formula>
    </cfRule>
    <cfRule type="expression" dxfId="523" priority="460">
      <formula>AND($H308&lt;&gt;"",$I308&lt;&gt;"",$J308="")</formula>
    </cfRule>
    <cfRule type="expression" dxfId="522" priority="461">
      <formula>AND($H308&lt;&gt;"",$I308="",$J308="")</formula>
    </cfRule>
  </conditionalFormatting>
  <conditionalFormatting sqref="H308">
    <cfRule type="expression" dxfId="521" priority="458">
      <formula>AND($H308&lt;&gt;"",$I308&lt;&gt;"")</formula>
    </cfRule>
  </conditionalFormatting>
  <conditionalFormatting sqref="I308">
    <cfRule type="expression" dxfId="520" priority="457">
      <formula>AND($I308&lt;&gt;"",$J308&lt;&gt;"")</formula>
    </cfRule>
  </conditionalFormatting>
  <conditionalFormatting sqref="A308">
    <cfRule type="containsBlanks" dxfId="519" priority="456">
      <formula>LEN(TRIM(A308))=0</formula>
    </cfRule>
  </conditionalFormatting>
  <conditionalFormatting sqref="X308:AI308 U308">
    <cfRule type="cellIs" dxfId="518" priority="454" operator="greaterThan">
      <formula>0</formula>
    </cfRule>
    <cfRule type="cellIs" dxfId="517" priority="455" operator="lessThan">
      <formula>0</formula>
    </cfRule>
  </conditionalFormatting>
  <conditionalFormatting sqref="AJ308:CF308">
    <cfRule type="expression" dxfId="516" priority="451">
      <formula>AND($H308&lt;&gt;"",$I308&lt;&gt;"",$J308&lt;&gt;"")</formula>
    </cfRule>
    <cfRule type="expression" dxfId="515" priority="452">
      <formula>AND($H308&lt;&gt;"",$I308&lt;&gt;"",$J308="")</formula>
    </cfRule>
    <cfRule type="expression" dxfId="514" priority="453">
      <formula>AND($H308&lt;&gt;"",$I308="",$J308="")</formula>
    </cfRule>
  </conditionalFormatting>
  <conditionalFormatting sqref="AJ308:CF308">
    <cfRule type="cellIs" dxfId="513" priority="449" operator="greaterThan">
      <formula>0</formula>
    </cfRule>
    <cfRule type="cellIs" dxfId="512" priority="450" operator="lessThan">
      <formula>0</formula>
    </cfRule>
  </conditionalFormatting>
  <conditionalFormatting sqref="H314:J314 U314 X314:AI314">
    <cfRule type="expression" dxfId="511" priority="446">
      <formula>AND($H314&lt;&gt;"",$I314&lt;&gt;"",$J314&lt;&gt;"")</formula>
    </cfRule>
    <cfRule type="expression" dxfId="510" priority="447">
      <formula>AND($H314&lt;&gt;"",$I314&lt;&gt;"",$J314="")</formula>
    </cfRule>
    <cfRule type="expression" dxfId="509" priority="448">
      <formula>AND($H314&lt;&gt;"",$I314="",$J314="")</formula>
    </cfRule>
  </conditionalFormatting>
  <conditionalFormatting sqref="H314">
    <cfRule type="expression" dxfId="508" priority="445">
      <formula>AND($H314&lt;&gt;"",$I314&lt;&gt;"")</formula>
    </cfRule>
  </conditionalFormatting>
  <conditionalFormatting sqref="I314">
    <cfRule type="expression" dxfId="507" priority="444">
      <formula>AND($I314&lt;&gt;"",$J314&lt;&gt;"")</formula>
    </cfRule>
  </conditionalFormatting>
  <conditionalFormatting sqref="A314">
    <cfRule type="containsBlanks" dxfId="506" priority="443">
      <formula>LEN(TRIM(A314))=0</formula>
    </cfRule>
  </conditionalFormatting>
  <conditionalFormatting sqref="X314:AI314 U314">
    <cfRule type="cellIs" dxfId="505" priority="441" operator="greaterThan">
      <formula>0</formula>
    </cfRule>
    <cfRule type="cellIs" dxfId="504" priority="442" operator="lessThan">
      <formula>0</formula>
    </cfRule>
  </conditionalFormatting>
  <conditionalFormatting sqref="AJ314:CF314">
    <cfRule type="expression" dxfId="503" priority="438">
      <formula>AND($H314&lt;&gt;"",$I314&lt;&gt;"",$J314&lt;&gt;"")</formula>
    </cfRule>
    <cfRule type="expression" dxfId="502" priority="439">
      <formula>AND($H314&lt;&gt;"",$I314&lt;&gt;"",$J314="")</formula>
    </cfRule>
    <cfRule type="expression" dxfId="501" priority="440">
      <formula>AND($H314&lt;&gt;"",$I314="",$J314="")</formula>
    </cfRule>
  </conditionalFormatting>
  <conditionalFormatting sqref="AJ314:CF314">
    <cfRule type="cellIs" dxfId="500" priority="436" operator="greaterThan">
      <formula>0</formula>
    </cfRule>
    <cfRule type="cellIs" dxfId="499" priority="437" operator="lessThan">
      <formula>0</formula>
    </cfRule>
  </conditionalFormatting>
  <conditionalFormatting sqref="H318:J318">
    <cfRule type="expression" dxfId="498" priority="433">
      <formula>AND($H318&lt;&gt;"",$I318&lt;&gt;"",$J318&lt;&gt;"")</formula>
    </cfRule>
    <cfRule type="expression" dxfId="497" priority="434">
      <formula>AND($H318&lt;&gt;"",$I318&lt;&gt;"",$J318="")</formula>
    </cfRule>
    <cfRule type="expression" dxfId="496" priority="435">
      <formula>AND($H318&lt;&gt;"",$I318="",$J318="")</formula>
    </cfRule>
  </conditionalFormatting>
  <conditionalFormatting sqref="H318">
    <cfRule type="expression" dxfId="495" priority="432">
      <formula>AND($H318&lt;&gt;"",$I318&lt;&gt;"")</formula>
    </cfRule>
  </conditionalFormatting>
  <conditionalFormatting sqref="I318">
    <cfRule type="expression" dxfId="494" priority="431">
      <formula>AND($I318&lt;&gt;"",$J318&lt;&gt;"")</formula>
    </cfRule>
  </conditionalFormatting>
  <conditionalFormatting sqref="U324 X324:Z324">
    <cfRule type="expression" dxfId="493" priority="383">
      <formula>AND($H324&lt;&gt;"",$I324&lt;&gt;"",$J324&lt;&gt;"")</formula>
    </cfRule>
    <cfRule type="expression" dxfId="492" priority="384">
      <formula>AND($H324&lt;&gt;"",$I324&lt;&gt;"",$J324="")</formula>
    </cfRule>
    <cfRule type="expression" dxfId="491" priority="385">
      <formula>AND($H324&lt;&gt;"",$I324="",$J324="")</formula>
    </cfRule>
  </conditionalFormatting>
  <conditionalFormatting sqref="A318">
    <cfRule type="containsBlanks" dxfId="490" priority="430">
      <formula>LEN(TRIM(A318))=0</formula>
    </cfRule>
  </conditionalFormatting>
  <conditionalFormatting sqref="AA324:AB324">
    <cfRule type="expression" dxfId="489" priority="379">
      <formula>AND($H324&lt;&gt;"",$I324&lt;&gt;"",$J324&lt;&gt;"")</formula>
    </cfRule>
    <cfRule type="expression" dxfId="488" priority="380">
      <formula>AND($H324&lt;&gt;"",$I324&lt;&gt;"",$J324="")</formula>
    </cfRule>
    <cfRule type="expression" dxfId="487" priority="381">
      <formula>AND($H324&lt;&gt;"",$I324="",$J324="")</formula>
    </cfRule>
  </conditionalFormatting>
  <conditionalFormatting sqref="AC324:AD324">
    <cfRule type="expression" dxfId="486" priority="376">
      <formula>AND($H324&lt;&gt;"",$I324&lt;&gt;"",$J324&lt;&gt;"")</formula>
    </cfRule>
    <cfRule type="expression" dxfId="485" priority="377">
      <formula>AND($H324&lt;&gt;"",$I324&lt;&gt;"",$J324="")</formula>
    </cfRule>
    <cfRule type="expression" dxfId="484" priority="378">
      <formula>AND($H324&lt;&gt;"",$I324="",$J324="")</formula>
    </cfRule>
  </conditionalFormatting>
  <conditionalFormatting sqref="U318 X318:AI318">
    <cfRule type="expression" dxfId="483" priority="421">
      <formula>AND($H318&lt;&gt;"",$I318&lt;&gt;"",$J318&lt;&gt;"")</formula>
    </cfRule>
    <cfRule type="expression" dxfId="482" priority="422">
      <formula>AND($H318&lt;&gt;"",$I318&lt;&gt;"",$J318="")</formula>
    </cfRule>
    <cfRule type="expression" dxfId="481" priority="423">
      <formula>AND($H318&lt;&gt;"",$I318="",$J318="")</formula>
    </cfRule>
  </conditionalFormatting>
  <conditionalFormatting sqref="AI324">
    <cfRule type="expression" dxfId="480" priority="370">
      <formula>AND($H324&lt;&gt;"",$I324&lt;&gt;"",$J324&lt;&gt;"")</formula>
    </cfRule>
    <cfRule type="expression" dxfId="479" priority="371">
      <formula>AND($H324&lt;&gt;"",$I324&lt;&gt;"",$J324="")</formula>
    </cfRule>
    <cfRule type="expression" dxfId="478" priority="372">
      <formula>AND($H324&lt;&gt;"",$I324="",$J324="")</formula>
    </cfRule>
  </conditionalFormatting>
  <conditionalFormatting sqref="AJ324:CF324">
    <cfRule type="expression" dxfId="477" priority="367">
      <formula>AND($H324&lt;&gt;"",$I324&lt;&gt;"",$J324&lt;&gt;"")</formula>
    </cfRule>
    <cfRule type="expression" dxfId="476" priority="368">
      <formula>AND($H324&lt;&gt;"",$I324&lt;&gt;"",$J324="")</formula>
    </cfRule>
    <cfRule type="expression" dxfId="475" priority="369">
      <formula>AND($H324&lt;&gt;"",$I324="",$J324="")</formula>
    </cfRule>
  </conditionalFormatting>
  <conditionalFormatting sqref="H320:J320">
    <cfRule type="expression" dxfId="474" priority="427">
      <formula>AND($H320&lt;&gt;"",$I320&lt;&gt;"",$J320&lt;&gt;"")</formula>
    </cfRule>
    <cfRule type="expression" dxfId="473" priority="428">
      <formula>AND($H320&lt;&gt;"",$I320&lt;&gt;"",$J320="")</formula>
    </cfRule>
    <cfRule type="expression" dxfId="472" priority="429">
      <formula>AND($H320&lt;&gt;"",$I320="",$J320="")</formula>
    </cfRule>
  </conditionalFormatting>
  <conditionalFormatting sqref="H320">
    <cfRule type="expression" dxfId="471" priority="426">
      <formula>AND($H320&lt;&gt;"",$I320&lt;&gt;"")</formula>
    </cfRule>
  </conditionalFormatting>
  <conditionalFormatting sqref="I320">
    <cfRule type="expression" dxfId="470" priority="425">
      <formula>AND($I320&lt;&gt;"",$J320&lt;&gt;"")</formula>
    </cfRule>
  </conditionalFormatting>
  <conditionalFormatting sqref="A320">
    <cfRule type="containsBlanks" dxfId="469" priority="424">
      <formula>LEN(TRIM(A320))=0</formula>
    </cfRule>
  </conditionalFormatting>
  <conditionalFormatting sqref="AJ318:CF318">
    <cfRule type="expression" dxfId="468" priority="416">
      <formula>AND($H318&lt;&gt;"",$I318&lt;&gt;"",$J318&lt;&gt;"")</formula>
    </cfRule>
    <cfRule type="expression" dxfId="467" priority="417">
      <formula>AND($H318&lt;&gt;"",$I318&lt;&gt;"",$J318="")</formula>
    </cfRule>
    <cfRule type="expression" dxfId="466" priority="418">
      <formula>AND($H318&lt;&gt;"",$I318="",$J318="")</formula>
    </cfRule>
  </conditionalFormatting>
  <conditionalFormatting sqref="AE324:AH324">
    <cfRule type="expression" dxfId="465" priority="373">
      <formula>AND($H324&lt;&gt;"",$I324&lt;&gt;"",$J324&lt;&gt;"")</formula>
    </cfRule>
    <cfRule type="expression" dxfId="464" priority="374">
      <formula>AND($H324&lt;&gt;"",$I324&lt;&gt;"",$J324="")</formula>
    </cfRule>
    <cfRule type="expression" dxfId="463" priority="375">
      <formula>AND($H324&lt;&gt;"",$I324="",$J324="")</formula>
    </cfRule>
  </conditionalFormatting>
  <conditionalFormatting sqref="H315:J316">
    <cfRule type="expression" dxfId="462" priority="364">
      <formula>AND($H315&lt;&gt;"",$I315&lt;&gt;"",$J315&lt;&gt;"")</formula>
    </cfRule>
    <cfRule type="expression" dxfId="461" priority="365">
      <formula>AND($H315&lt;&gt;"",$I315&lt;&gt;"",$J315="")</formula>
    </cfRule>
    <cfRule type="expression" dxfId="460" priority="366">
      <formula>AND($H315&lt;&gt;"",$I315="",$J315="")</formula>
    </cfRule>
  </conditionalFormatting>
  <conditionalFormatting sqref="X318:AI318 U318">
    <cfRule type="cellIs" dxfId="459" priority="419" operator="greaterThan">
      <formula>0</formula>
    </cfRule>
    <cfRule type="cellIs" dxfId="458" priority="420" operator="lessThan">
      <formula>0</formula>
    </cfRule>
  </conditionalFormatting>
  <conditionalFormatting sqref="AJ318:CF318">
    <cfRule type="cellIs" dxfId="457" priority="414" operator="greaterThan">
      <formula>0</formula>
    </cfRule>
    <cfRule type="cellIs" dxfId="456" priority="415" operator="lessThan">
      <formula>0</formula>
    </cfRule>
  </conditionalFormatting>
  <conditionalFormatting sqref="U320 X320:AI320">
    <cfRule type="expression" dxfId="455" priority="411">
      <formula>AND($H320&lt;&gt;"",$I320&lt;&gt;"",$J320&lt;&gt;"")</formula>
    </cfRule>
    <cfRule type="expression" dxfId="454" priority="412">
      <formula>AND($H320&lt;&gt;"",$I320&lt;&gt;"",$J320="")</formula>
    </cfRule>
    <cfRule type="expression" dxfId="453" priority="413">
      <formula>AND($H320&lt;&gt;"",$I320="",$J320="")</formula>
    </cfRule>
  </conditionalFormatting>
  <conditionalFormatting sqref="X320:AI320 U320">
    <cfRule type="cellIs" dxfId="452" priority="409" operator="greaterThan">
      <formula>0</formula>
    </cfRule>
    <cfRule type="cellIs" dxfId="451" priority="410" operator="lessThan">
      <formula>0</formula>
    </cfRule>
  </conditionalFormatting>
  <conditionalFormatting sqref="AJ320:CF320">
    <cfRule type="expression" dxfId="450" priority="406">
      <formula>AND($H320&lt;&gt;"",$I320&lt;&gt;"",$J320&lt;&gt;"")</formula>
    </cfRule>
    <cfRule type="expression" dxfId="449" priority="407">
      <formula>AND($H320&lt;&gt;"",$I320&lt;&gt;"",$J320="")</formula>
    </cfRule>
    <cfRule type="expression" dxfId="448" priority="408">
      <formula>AND($H320&lt;&gt;"",$I320="",$J320="")</formula>
    </cfRule>
  </conditionalFormatting>
  <conditionalFormatting sqref="AJ320:CF320">
    <cfRule type="cellIs" dxfId="447" priority="404" operator="greaterThan">
      <formula>0</formula>
    </cfRule>
    <cfRule type="cellIs" dxfId="446" priority="405" operator="lessThan">
      <formula>0</formula>
    </cfRule>
  </conditionalFormatting>
  <conditionalFormatting sqref="H322:J322 U322 X322:AI322">
    <cfRule type="expression" dxfId="445" priority="401">
      <formula>AND($H322&lt;&gt;"",$I322&lt;&gt;"",$J322&lt;&gt;"")</formula>
    </cfRule>
    <cfRule type="expression" dxfId="444" priority="402">
      <formula>AND($H322&lt;&gt;"",$I322&lt;&gt;"",$J322="")</formula>
    </cfRule>
    <cfRule type="expression" dxfId="443" priority="403">
      <formula>AND($H322&lt;&gt;"",$I322="",$J322="")</formula>
    </cfRule>
  </conditionalFormatting>
  <conditionalFormatting sqref="H322">
    <cfRule type="expression" dxfId="442" priority="400">
      <formula>AND($H322&lt;&gt;"",$I322&lt;&gt;"")</formula>
    </cfRule>
  </conditionalFormatting>
  <conditionalFormatting sqref="I322">
    <cfRule type="expression" dxfId="441" priority="399">
      <formula>AND($I322&lt;&gt;"",$J322&lt;&gt;"")</formula>
    </cfRule>
  </conditionalFormatting>
  <conditionalFormatting sqref="A322">
    <cfRule type="containsBlanks" dxfId="440" priority="398">
      <formula>LEN(TRIM(A322))=0</formula>
    </cfRule>
  </conditionalFormatting>
  <conditionalFormatting sqref="X322:AI322 U322">
    <cfRule type="cellIs" dxfId="439" priority="396" operator="greaterThan">
      <formula>0</formula>
    </cfRule>
    <cfRule type="cellIs" dxfId="438" priority="397" operator="lessThan">
      <formula>0</formula>
    </cfRule>
  </conditionalFormatting>
  <conditionalFormatting sqref="AJ322:CF322">
    <cfRule type="expression" dxfId="437" priority="393">
      <formula>AND($H322&lt;&gt;"",$I322&lt;&gt;"",$J322&lt;&gt;"")</formula>
    </cfRule>
    <cfRule type="expression" dxfId="436" priority="394">
      <formula>AND($H322&lt;&gt;"",$I322&lt;&gt;"",$J322="")</formula>
    </cfRule>
    <cfRule type="expression" dxfId="435" priority="395">
      <formula>AND($H322&lt;&gt;"",$I322="",$J322="")</formula>
    </cfRule>
  </conditionalFormatting>
  <conditionalFormatting sqref="AJ322:CF322">
    <cfRule type="cellIs" dxfId="434" priority="391" operator="greaterThan">
      <formula>0</formula>
    </cfRule>
    <cfRule type="cellIs" dxfId="433" priority="392" operator="lessThan">
      <formula>0</formula>
    </cfRule>
  </conditionalFormatting>
  <conditionalFormatting sqref="H324:J324">
    <cfRule type="expression" dxfId="432" priority="388">
      <formula>AND($H324&lt;&gt;"",$I324&lt;&gt;"",$J324&lt;&gt;"")</formula>
    </cfRule>
    <cfRule type="expression" dxfId="431" priority="389">
      <formula>AND($H324&lt;&gt;"",$I324&lt;&gt;"",$J324="")</formula>
    </cfRule>
    <cfRule type="expression" dxfId="430" priority="390">
      <formula>AND($H324&lt;&gt;"",$I324="",$J324="")</formula>
    </cfRule>
  </conditionalFormatting>
  <conditionalFormatting sqref="H324">
    <cfRule type="expression" dxfId="429" priority="387">
      <formula>AND($H324&lt;&gt;"",$I324&lt;&gt;"")</formula>
    </cfRule>
  </conditionalFormatting>
  <conditionalFormatting sqref="I324">
    <cfRule type="expression" dxfId="428" priority="386">
      <formula>AND($I324&lt;&gt;"",$J324&lt;&gt;"")</formula>
    </cfRule>
  </conditionalFormatting>
  <conditionalFormatting sqref="U315:U316 X315:Z316">
    <cfRule type="expression" dxfId="427" priority="359">
      <formula>AND($H315&lt;&gt;"",$I315&lt;&gt;"",$J315&lt;&gt;"")</formula>
    </cfRule>
    <cfRule type="expression" dxfId="426" priority="360">
      <formula>AND($H315&lt;&gt;"",$I315&lt;&gt;"",$J315="")</formula>
    </cfRule>
    <cfRule type="expression" dxfId="425" priority="361">
      <formula>AND($H315&lt;&gt;"",$I315="",$J315="")</formula>
    </cfRule>
  </conditionalFormatting>
  <conditionalFormatting sqref="A324">
    <cfRule type="containsBlanks" dxfId="424" priority="382">
      <formula>LEN(TRIM(A324))=0</formula>
    </cfRule>
  </conditionalFormatting>
  <conditionalFormatting sqref="AA315:AB316">
    <cfRule type="expression" dxfId="423" priority="355">
      <formula>AND($H315&lt;&gt;"",$I315&lt;&gt;"",$J315&lt;&gt;"")</formula>
    </cfRule>
    <cfRule type="expression" dxfId="422" priority="356">
      <formula>AND($H315&lt;&gt;"",$I315&lt;&gt;"",$J315="")</formula>
    </cfRule>
    <cfRule type="expression" dxfId="421" priority="357">
      <formula>AND($H315&lt;&gt;"",$I315="",$J315="")</formula>
    </cfRule>
  </conditionalFormatting>
  <conditionalFormatting sqref="AC315:AD316">
    <cfRule type="expression" dxfId="420" priority="352">
      <formula>AND($H315&lt;&gt;"",$I315&lt;&gt;"",$J315&lt;&gt;"")</formula>
    </cfRule>
    <cfRule type="expression" dxfId="419" priority="353">
      <formula>AND($H315&lt;&gt;"",$I315&lt;&gt;"",$J315="")</formula>
    </cfRule>
    <cfRule type="expression" dxfId="418" priority="354">
      <formula>AND($H315&lt;&gt;"",$I315="",$J315="")</formula>
    </cfRule>
  </conditionalFormatting>
  <conditionalFormatting sqref="AE315:AH316">
    <cfRule type="expression" dxfId="417" priority="349">
      <formula>AND($H315&lt;&gt;"",$I315&lt;&gt;"",$J315&lt;&gt;"")</formula>
    </cfRule>
    <cfRule type="expression" dxfId="416" priority="350">
      <formula>AND($H315&lt;&gt;"",$I315&lt;&gt;"",$J315="")</formula>
    </cfRule>
    <cfRule type="expression" dxfId="415" priority="351">
      <formula>AND($H315&lt;&gt;"",$I315="",$J315="")</formula>
    </cfRule>
  </conditionalFormatting>
  <conditionalFormatting sqref="AI315:AI316">
    <cfRule type="expression" dxfId="414" priority="346">
      <formula>AND($H315&lt;&gt;"",$I315&lt;&gt;"",$J315&lt;&gt;"")</formula>
    </cfRule>
    <cfRule type="expression" dxfId="413" priority="347">
      <formula>AND($H315&lt;&gt;"",$I315&lt;&gt;"",$J315="")</formula>
    </cfRule>
    <cfRule type="expression" dxfId="412" priority="348">
      <formula>AND($H315&lt;&gt;"",$I315="",$J315="")</formula>
    </cfRule>
  </conditionalFormatting>
  <conditionalFormatting sqref="AJ315:CF316">
    <cfRule type="expression" dxfId="411" priority="343">
      <formula>AND($H315&lt;&gt;"",$I315&lt;&gt;"",$J315&lt;&gt;"")</formula>
    </cfRule>
    <cfRule type="expression" dxfId="410" priority="344">
      <formula>AND($H315&lt;&gt;"",$I315&lt;&gt;"",$J315="")</formula>
    </cfRule>
    <cfRule type="expression" dxfId="409" priority="345">
      <formula>AND($H315&lt;&gt;"",$I315="",$J315="")</formula>
    </cfRule>
  </conditionalFormatting>
  <conditionalFormatting sqref="H315:H316">
    <cfRule type="expression" dxfId="408" priority="363">
      <formula>AND($H315&lt;&gt;"",$I315&lt;&gt;"")</formula>
    </cfRule>
  </conditionalFormatting>
  <conditionalFormatting sqref="I315:I316">
    <cfRule type="expression" dxfId="407" priority="362">
      <formula>AND($I315&lt;&gt;"",$J315&lt;&gt;"")</formula>
    </cfRule>
  </conditionalFormatting>
  <conditionalFormatting sqref="A315:A316">
    <cfRule type="containsBlanks" dxfId="406" priority="358">
      <formula>LEN(TRIM(A315))=0</formula>
    </cfRule>
  </conditionalFormatting>
  <conditionalFormatting sqref="H312:J312">
    <cfRule type="expression" dxfId="405" priority="340">
      <formula>AND($H312&lt;&gt;"",$I312&lt;&gt;"",$J312&lt;&gt;"")</formula>
    </cfRule>
    <cfRule type="expression" dxfId="404" priority="341">
      <formula>AND($H312&lt;&gt;"",$I312&lt;&gt;"",$J312="")</formula>
    </cfRule>
    <cfRule type="expression" dxfId="403" priority="342">
      <formula>AND($H312&lt;&gt;"",$I312="",$J312="")</formula>
    </cfRule>
  </conditionalFormatting>
  <conditionalFormatting sqref="H312">
    <cfRule type="expression" dxfId="402" priority="339">
      <formula>AND($H312&lt;&gt;"",$I312&lt;&gt;"")</formula>
    </cfRule>
  </conditionalFormatting>
  <conditionalFormatting sqref="I312">
    <cfRule type="expression" dxfId="401" priority="338">
      <formula>AND($I312&lt;&gt;"",$J312&lt;&gt;"")</formula>
    </cfRule>
  </conditionalFormatting>
  <conditionalFormatting sqref="A312">
    <cfRule type="containsBlanks" dxfId="400" priority="337">
      <formula>LEN(TRIM(A312))=0</formula>
    </cfRule>
  </conditionalFormatting>
  <conditionalFormatting sqref="A326:A327">
    <cfRule type="containsBlanks" dxfId="399" priority="336">
      <formula>LEN(TRIM(A326))=0</formula>
    </cfRule>
  </conditionalFormatting>
  <conditionalFormatting sqref="X326:CF331 U326:U331">
    <cfRule type="expression" dxfId="398" priority="333">
      <formula>AND($H326&lt;&gt;"",$I326&lt;&gt;"",$J326&lt;&gt;"")</formula>
    </cfRule>
    <cfRule type="expression" dxfId="397" priority="334">
      <formula>AND($H326&lt;&gt;"",$I326&lt;&gt;"",$J326="")</formula>
    </cfRule>
    <cfRule type="expression" dxfId="396" priority="335">
      <formula>AND($H326&lt;&gt;"",$I326="",$J326="")</formula>
    </cfRule>
  </conditionalFormatting>
  <conditionalFormatting sqref="A328:A329">
    <cfRule type="containsBlanks" dxfId="395" priority="330">
      <formula>LEN(TRIM(A328))=0</formula>
    </cfRule>
  </conditionalFormatting>
  <conditionalFormatting sqref="A331">
    <cfRule type="containsBlanks" dxfId="394" priority="329">
      <formula>LEN(TRIM(A331))=0</formula>
    </cfRule>
  </conditionalFormatting>
  <conditionalFormatting sqref="A330">
    <cfRule type="containsBlanks" dxfId="393" priority="322">
      <formula>LEN(TRIM(A330))=0</formula>
    </cfRule>
  </conditionalFormatting>
  <conditionalFormatting sqref="U334 X334:Z334">
    <cfRule type="expression" dxfId="392" priority="301">
      <formula>AND($H334&lt;&gt;"",$I334&lt;&gt;"",$J334&lt;&gt;"")</formula>
    </cfRule>
    <cfRule type="expression" dxfId="391" priority="302">
      <formula>AND($H334&lt;&gt;"",$I334&lt;&gt;"",$J334="")</formula>
    </cfRule>
    <cfRule type="expression" dxfId="390" priority="303">
      <formula>AND($H334&lt;&gt;"",$I334="",$J334="")</formula>
    </cfRule>
  </conditionalFormatting>
  <conditionalFormatting sqref="AA334:AB334">
    <cfRule type="expression" dxfId="389" priority="297">
      <formula>AND($H334&lt;&gt;"",$I334&lt;&gt;"",$J334&lt;&gt;"")</formula>
    </cfRule>
    <cfRule type="expression" dxfId="388" priority="298">
      <formula>AND($H334&lt;&gt;"",$I334&lt;&gt;"",$J334="")</formula>
    </cfRule>
    <cfRule type="expression" dxfId="387" priority="299">
      <formula>AND($H334&lt;&gt;"",$I334="",$J334="")</formula>
    </cfRule>
  </conditionalFormatting>
  <conditionalFormatting sqref="AC334:AD334">
    <cfRule type="expression" dxfId="386" priority="294">
      <formula>AND($H334&lt;&gt;"",$I334&lt;&gt;"",$J334&lt;&gt;"")</formula>
    </cfRule>
    <cfRule type="expression" dxfId="385" priority="295">
      <formula>AND($H334&lt;&gt;"",$I334&lt;&gt;"",$J334="")</formula>
    </cfRule>
    <cfRule type="expression" dxfId="384" priority="296">
      <formula>AND($H334&lt;&gt;"",$I334="",$J334="")</formula>
    </cfRule>
  </conditionalFormatting>
  <conditionalFormatting sqref="AI334">
    <cfRule type="expression" dxfId="383" priority="288">
      <formula>AND($H334&lt;&gt;"",$I334&lt;&gt;"",$J334&lt;&gt;"")</formula>
    </cfRule>
    <cfRule type="expression" dxfId="382" priority="289">
      <formula>AND($H334&lt;&gt;"",$I334&lt;&gt;"",$J334="")</formula>
    </cfRule>
    <cfRule type="expression" dxfId="381" priority="290">
      <formula>AND($H334&lt;&gt;"",$I334="",$J334="")</formula>
    </cfRule>
  </conditionalFormatting>
  <conditionalFormatting sqref="AJ334:CF334">
    <cfRule type="expression" dxfId="380" priority="285">
      <formula>AND($H334&lt;&gt;"",$I334&lt;&gt;"",$J334&lt;&gt;"")</formula>
    </cfRule>
    <cfRule type="expression" dxfId="379" priority="286">
      <formula>AND($H334&lt;&gt;"",$I334&lt;&gt;"",$J334="")</formula>
    </cfRule>
    <cfRule type="expression" dxfId="378" priority="287">
      <formula>AND($H334&lt;&gt;"",$I334="",$J334="")</formula>
    </cfRule>
  </conditionalFormatting>
  <conditionalFormatting sqref="AE334:AH334">
    <cfRule type="expression" dxfId="377" priority="291">
      <formula>AND($H334&lt;&gt;"",$I334&lt;&gt;"",$J334&lt;&gt;"")</formula>
    </cfRule>
    <cfRule type="expression" dxfId="376" priority="292">
      <formula>AND($H334&lt;&gt;"",$I334&lt;&gt;"",$J334="")</formula>
    </cfRule>
    <cfRule type="expression" dxfId="375" priority="293">
      <formula>AND($H334&lt;&gt;"",$I334="",$J334="")</formula>
    </cfRule>
  </conditionalFormatting>
  <conditionalFormatting sqref="H332:J332 U332 X332:AI332">
    <cfRule type="expression" dxfId="374" priority="319">
      <formula>AND($H332&lt;&gt;"",$I332&lt;&gt;"",$J332&lt;&gt;"")</formula>
    </cfRule>
    <cfRule type="expression" dxfId="373" priority="320">
      <formula>AND($H332&lt;&gt;"",$I332&lt;&gt;"",$J332="")</formula>
    </cfRule>
    <cfRule type="expression" dxfId="372" priority="321">
      <formula>AND($H332&lt;&gt;"",$I332="",$J332="")</formula>
    </cfRule>
  </conditionalFormatting>
  <conditionalFormatting sqref="H332">
    <cfRule type="expression" dxfId="371" priority="318">
      <formula>AND($H332&lt;&gt;"",$I332&lt;&gt;"")</formula>
    </cfRule>
  </conditionalFormatting>
  <conditionalFormatting sqref="I332">
    <cfRule type="expression" dxfId="370" priority="317">
      <formula>AND($I332&lt;&gt;"",$J332&lt;&gt;"")</formula>
    </cfRule>
  </conditionalFormatting>
  <conditionalFormatting sqref="A332">
    <cfRule type="containsBlanks" dxfId="369" priority="316">
      <formula>LEN(TRIM(A332))=0</formula>
    </cfRule>
  </conditionalFormatting>
  <conditionalFormatting sqref="X332:AI332 U332">
    <cfRule type="cellIs" dxfId="368" priority="314" operator="greaterThan">
      <formula>0</formula>
    </cfRule>
    <cfRule type="cellIs" dxfId="367" priority="315" operator="lessThan">
      <formula>0</formula>
    </cfRule>
  </conditionalFormatting>
  <conditionalFormatting sqref="AJ332:CF332">
    <cfRule type="expression" dxfId="366" priority="311">
      <formula>AND($H332&lt;&gt;"",$I332&lt;&gt;"",$J332&lt;&gt;"")</formula>
    </cfRule>
    <cfRule type="expression" dxfId="365" priority="312">
      <formula>AND($H332&lt;&gt;"",$I332&lt;&gt;"",$J332="")</formula>
    </cfRule>
    <cfRule type="expression" dxfId="364" priority="313">
      <formula>AND($H332&lt;&gt;"",$I332="",$J332="")</formula>
    </cfRule>
  </conditionalFormatting>
  <conditionalFormatting sqref="AJ332:CF332">
    <cfRule type="cellIs" dxfId="363" priority="309" operator="greaterThan">
      <formula>0</formula>
    </cfRule>
    <cfRule type="cellIs" dxfId="362" priority="310" operator="lessThan">
      <formula>0</formula>
    </cfRule>
  </conditionalFormatting>
  <conditionalFormatting sqref="H334:J334">
    <cfRule type="expression" dxfId="361" priority="306">
      <formula>AND($H334&lt;&gt;"",$I334&lt;&gt;"",$J334&lt;&gt;"")</formula>
    </cfRule>
    <cfRule type="expression" dxfId="360" priority="307">
      <formula>AND($H334&lt;&gt;"",$I334&lt;&gt;"",$J334="")</formula>
    </cfRule>
    <cfRule type="expression" dxfId="359" priority="308">
      <formula>AND($H334&lt;&gt;"",$I334="",$J334="")</formula>
    </cfRule>
  </conditionalFormatting>
  <conditionalFormatting sqref="H334">
    <cfRule type="expression" dxfId="358" priority="305">
      <formula>AND($H334&lt;&gt;"",$I334&lt;&gt;"")</formula>
    </cfRule>
  </conditionalFormatting>
  <conditionalFormatting sqref="I334">
    <cfRule type="expression" dxfId="357" priority="304">
      <formula>AND($I334&lt;&gt;"",$J334&lt;&gt;"")</formula>
    </cfRule>
  </conditionalFormatting>
  <conditionalFormatting sqref="A334">
    <cfRule type="containsBlanks" dxfId="356" priority="300">
      <formula>LEN(TRIM(A334))=0</formula>
    </cfRule>
  </conditionalFormatting>
  <conditionalFormatting sqref="H336:J336 U336 X336:AI336">
    <cfRule type="expression" dxfId="355" priority="282">
      <formula>AND($H336&lt;&gt;"",$I336&lt;&gt;"",$J336&lt;&gt;"")</formula>
    </cfRule>
    <cfRule type="expression" dxfId="354" priority="283">
      <formula>AND($H336&lt;&gt;"",$I336&lt;&gt;"",$J336="")</formula>
    </cfRule>
    <cfRule type="expression" dxfId="353" priority="284">
      <formula>AND($H336&lt;&gt;"",$I336="",$J336="")</formula>
    </cfRule>
  </conditionalFormatting>
  <conditionalFormatting sqref="H336">
    <cfRule type="expression" dxfId="352" priority="281">
      <formula>AND($H336&lt;&gt;"",$I336&lt;&gt;"")</formula>
    </cfRule>
  </conditionalFormatting>
  <conditionalFormatting sqref="I336">
    <cfRule type="expression" dxfId="351" priority="280">
      <formula>AND($I336&lt;&gt;"",$J336&lt;&gt;"")</formula>
    </cfRule>
  </conditionalFormatting>
  <conditionalFormatting sqref="A336">
    <cfRule type="containsBlanks" dxfId="350" priority="279">
      <formula>LEN(TRIM(A336))=0</formula>
    </cfRule>
  </conditionalFormatting>
  <conditionalFormatting sqref="X336:AI336 U336">
    <cfRule type="cellIs" dxfId="349" priority="277" operator="greaterThan">
      <formula>0</formula>
    </cfRule>
    <cfRule type="cellIs" dxfId="348" priority="278" operator="lessThan">
      <formula>0</formula>
    </cfRule>
  </conditionalFormatting>
  <conditionalFormatting sqref="AJ336:CF336">
    <cfRule type="expression" dxfId="347" priority="274">
      <formula>AND($H336&lt;&gt;"",$I336&lt;&gt;"",$J336&lt;&gt;"")</formula>
    </cfRule>
    <cfRule type="expression" dxfId="346" priority="275">
      <formula>AND($H336&lt;&gt;"",$I336&lt;&gt;"",$J336="")</formula>
    </cfRule>
    <cfRule type="expression" dxfId="345" priority="276">
      <formula>AND($H336&lt;&gt;"",$I336="",$J336="")</formula>
    </cfRule>
  </conditionalFormatting>
  <conditionalFormatting sqref="AJ336:CF336">
    <cfRule type="cellIs" dxfId="344" priority="272" operator="greaterThan">
      <formula>0</formula>
    </cfRule>
    <cfRule type="cellIs" dxfId="343" priority="273" operator="lessThan">
      <formula>0</formula>
    </cfRule>
  </conditionalFormatting>
  <conditionalFormatting sqref="H337:J338">
    <cfRule type="expression" dxfId="342" priority="269">
      <formula>AND($H337&lt;&gt;"",$I337&lt;&gt;"",$J337&lt;&gt;"")</formula>
    </cfRule>
    <cfRule type="expression" dxfId="341" priority="270">
      <formula>AND($H337&lt;&gt;"",$I337&lt;&gt;"",$J337="")</formula>
    </cfRule>
    <cfRule type="expression" dxfId="340" priority="271">
      <formula>AND($H337&lt;&gt;"",$I337="",$J337="")</formula>
    </cfRule>
  </conditionalFormatting>
  <conditionalFormatting sqref="U337:U338 X337:Z338">
    <cfRule type="expression" dxfId="339" priority="264">
      <formula>AND($H337&lt;&gt;"",$I337&lt;&gt;"",$J337&lt;&gt;"")</formula>
    </cfRule>
    <cfRule type="expression" dxfId="338" priority="265">
      <formula>AND($H337&lt;&gt;"",$I337&lt;&gt;"",$J337="")</formula>
    </cfRule>
    <cfRule type="expression" dxfId="337" priority="266">
      <formula>AND($H337&lt;&gt;"",$I337="",$J337="")</formula>
    </cfRule>
  </conditionalFormatting>
  <conditionalFormatting sqref="AA337:AB338">
    <cfRule type="expression" dxfId="336" priority="260">
      <formula>AND($H337&lt;&gt;"",$I337&lt;&gt;"",$J337&lt;&gt;"")</formula>
    </cfRule>
    <cfRule type="expression" dxfId="335" priority="261">
      <formula>AND($H337&lt;&gt;"",$I337&lt;&gt;"",$J337="")</formula>
    </cfRule>
    <cfRule type="expression" dxfId="334" priority="262">
      <formula>AND($H337&lt;&gt;"",$I337="",$J337="")</formula>
    </cfRule>
  </conditionalFormatting>
  <conditionalFormatting sqref="AC337:AD338">
    <cfRule type="expression" dxfId="333" priority="257">
      <formula>AND($H337&lt;&gt;"",$I337&lt;&gt;"",$J337&lt;&gt;"")</formula>
    </cfRule>
    <cfRule type="expression" dxfId="332" priority="258">
      <formula>AND($H337&lt;&gt;"",$I337&lt;&gt;"",$J337="")</formula>
    </cfRule>
    <cfRule type="expression" dxfId="331" priority="259">
      <formula>AND($H337&lt;&gt;"",$I337="",$J337="")</formula>
    </cfRule>
  </conditionalFormatting>
  <conditionalFormatting sqref="AE337:AH338">
    <cfRule type="expression" dxfId="330" priority="254">
      <formula>AND($H337&lt;&gt;"",$I337&lt;&gt;"",$J337&lt;&gt;"")</formula>
    </cfRule>
    <cfRule type="expression" dxfId="329" priority="255">
      <formula>AND($H337&lt;&gt;"",$I337&lt;&gt;"",$J337="")</formula>
    </cfRule>
    <cfRule type="expression" dxfId="328" priority="256">
      <formula>AND($H337&lt;&gt;"",$I337="",$J337="")</formula>
    </cfRule>
  </conditionalFormatting>
  <conditionalFormatting sqref="AI337:AI338">
    <cfRule type="expression" dxfId="327" priority="251">
      <formula>AND($H337&lt;&gt;"",$I337&lt;&gt;"",$J337&lt;&gt;"")</formula>
    </cfRule>
    <cfRule type="expression" dxfId="326" priority="252">
      <formula>AND($H337&lt;&gt;"",$I337&lt;&gt;"",$J337="")</formula>
    </cfRule>
    <cfRule type="expression" dxfId="325" priority="253">
      <formula>AND($H337&lt;&gt;"",$I337="",$J337="")</formula>
    </cfRule>
  </conditionalFormatting>
  <conditionalFormatting sqref="AJ337:CF338">
    <cfRule type="expression" dxfId="324" priority="248">
      <formula>AND($H337&lt;&gt;"",$I337&lt;&gt;"",$J337&lt;&gt;"")</formula>
    </cfRule>
    <cfRule type="expression" dxfId="323" priority="249">
      <formula>AND($H337&lt;&gt;"",$I337&lt;&gt;"",$J337="")</formula>
    </cfRule>
    <cfRule type="expression" dxfId="322" priority="250">
      <formula>AND($H337&lt;&gt;"",$I337="",$J337="")</formula>
    </cfRule>
  </conditionalFormatting>
  <conditionalFormatting sqref="H337:H338">
    <cfRule type="expression" dxfId="321" priority="268">
      <formula>AND($H337&lt;&gt;"",$I337&lt;&gt;"")</formula>
    </cfRule>
  </conditionalFormatting>
  <conditionalFormatting sqref="I337:I338">
    <cfRule type="expression" dxfId="320" priority="267">
      <formula>AND($I337&lt;&gt;"",$J337&lt;&gt;"")</formula>
    </cfRule>
  </conditionalFormatting>
  <conditionalFormatting sqref="A337:A338">
    <cfRule type="containsBlanks" dxfId="319" priority="263">
      <formula>LEN(TRIM(A337))=0</formula>
    </cfRule>
  </conditionalFormatting>
  <conditionalFormatting sqref="A348 A340">
    <cfRule type="containsBlanks" dxfId="318" priority="247">
      <formula>LEN(TRIM(A340))=0</formula>
    </cfRule>
  </conditionalFormatting>
  <conditionalFormatting sqref="A351">
    <cfRule type="containsBlanks" dxfId="317" priority="224">
      <formula>LEN(TRIM(A351))=0</formula>
    </cfRule>
  </conditionalFormatting>
  <conditionalFormatting sqref="A342">
    <cfRule type="containsBlanks" dxfId="316" priority="236">
      <formula>LEN(TRIM(A342))=0</formula>
    </cfRule>
  </conditionalFormatting>
  <conditionalFormatting sqref="A344">
    <cfRule type="containsBlanks" dxfId="315" priority="237">
      <formula>LEN(TRIM(A344))=0</formula>
    </cfRule>
  </conditionalFormatting>
  <conditionalFormatting sqref="A343">
    <cfRule type="containsBlanks" dxfId="314" priority="239">
      <formula>LEN(TRIM(A343))=0</formula>
    </cfRule>
  </conditionalFormatting>
  <conditionalFormatting sqref="A347">
    <cfRule type="containsBlanks" dxfId="313" priority="238">
      <formula>LEN(TRIM(A347))=0</formula>
    </cfRule>
  </conditionalFormatting>
  <conditionalFormatting sqref="A345">
    <cfRule type="containsBlanks" dxfId="312" priority="235">
      <formula>LEN(TRIM(A345))=0</formula>
    </cfRule>
  </conditionalFormatting>
  <conditionalFormatting sqref="A349">
    <cfRule type="containsBlanks" dxfId="311" priority="234">
      <formula>LEN(TRIM(A349))=0</formula>
    </cfRule>
  </conditionalFormatting>
  <conditionalFormatting sqref="A341">
    <cfRule type="containsBlanks" dxfId="310" priority="233">
      <formula>LEN(TRIM(A341))=0</formula>
    </cfRule>
  </conditionalFormatting>
  <conditionalFormatting sqref="H350:J351 H353:J355">
    <cfRule type="expression" dxfId="309" priority="230">
      <formula>AND($H350&lt;&gt;"",$I350&lt;&gt;"",$J350&lt;&gt;"")</formula>
    </cfRule>
    <cfRule type="expression" dxfId="308" priority="231">
      <formula>AND($H350&lt;&gt;"",$I350&lt;&gt;"",$J350="")</formula>
    </cfRule>
    <cfRule type="expression" dxfId="307" priority="232">
      <formula>AND($H350&lt;&gt;"",$I350="",$J350="")</formula>
    </cfRule>
  </conditionalFormatting>
  <conditionalFormatting sqref="H350:H351 H353:H355">
    <cfRule type="expression" dxfId="306" priority="229">
      <formula>AND($H350&lt;&gt;"",$I350&lt;&gt;"")</formula>
    </cfRule>
  </conditionalFormatting>
  <conditionalFormatting sqref="I350:I351 I353:I355">
    <cfRule type="expression" dxfId="305" priority="228">
      <formula>AND($I350&lt;&gt;"",$J350&lt;&gt;"")</formula>
    </cfRule>
  </conditionalFormatting>
  <conditionalFormatting sqref="A354">
    <cfRule type="containsBlanks" dxfId="304" priority="227">
      <formula>LEN(TRIM(A354))=0</formula>
    </cfRule>
  </conditionalFormatting>
  <conditionalFormatting sqref="A350">
    <cfRule type="containsBlanks" dxfId="303" priority="225">
      <formula>LEN(TRIM(A350))=0</formula>
    </cfRule>
  </conditionalFormatting>
  <conditionalFormatting sqref="A353">
    <cfRule type="containsBlanks" dxfId="302" priority="226">
      <formula>LEN(TRIM(A353))=0</formula>
    </cfRule>
  </conditionalFormatting>
  <conditionalFormatting sqref="A355">
    <cfRule type="containsBlanks" dxfId="301" priority="223">
      <formula>LEN(TRIM(A355))=0</formula>
    </cfRule>
  </conditionalFormatting>
  <conditionalFormatting sqref="H346:J346">
    <cfRule type="expression" dxfId="300" priority="220">
      <formula>AND($H346&lt;&gt;"",$I346&lt;&gt;"",$J346&lt;&gt;"")</formula>
    </cfRule>
    <cfRule type="expression" dxfId="299" priority="221">
      <formula>AND($H346&lt;&gt;"",$I346&lt;&gt;"",$J346="")</formula>
    </cfRule>
    <cfRule type="expression" dxfId="298" priority="222">
      <formula>AND($H346&lt;&gt;"",$I346="",$J346="")</formula>
    </cfRule>
  </conditionalFormatting>
  <conditionalFormatting sqref="H346">
    <cfRule type="expression" dxfId="297" priority="219">
      <formula>AND($H346&lt;&gt;"",$I346&lt;&gt;"")</formula>
    </cfRule>
  </conditionalFormatting>
  <conditionalFormatting sqref="I346">
    <cfRule type="expression" dxfId="296" priority="218">
      <formula>AND($I346&lt;&gt;"",$J346&lt;&gt;"")</formula>
    </cfRule>
  </conditionalFormatting>
  <conditionalFormatting sqref="A346">
    <cfRule type="containsBlanks" dxfId="295" priority="217">
      <formula>LEN(TRIM(A346))=0</formula>
    </cfRule>
  </conditionalFormatting>
  <conditionalFormatting sqref="A352">
    <cfRule type="containsBlanks" dxfId="294" priority="211">
      <formula>LEN(TRIM(A352))=0</formula>
    </cfRule>
  </conditionalFormatting>
  <conditionalFormatting sqref="H352:J352">
    <cfRule type="expression" dxfId="293" priority="214">
      <formula>AND($H352&lt;&gt;"",$I352&lt;&gt;"",$J352&lt;&gt;"")</formula>
    </cfRule>
    <cfRule type="expression" dxfId="292" priority="215">
      <formula>AND($H352&lt;&gt;"",$I352&lt;&gt;"",$J352="")</formula>
    </cfRule>
    <cfRule type="expression" dxfId="291" priority="216">
      <formula>AND($H352&lt;&gt;"",$I352="",$J352="")</formula>
    </cfRule>
  </conditionalFormatting>
  <conditionalFormatting sqref="H352">
    <cfRule type="expression" dxfId="290" priority="213">
      <formula>AND($H352&lt;&gt;"",$I352&lt;&gt;"")</formula>
    </cfRule>
  </conditionalFormatting>
  <conditionalFormatting sqref="I352">
    <cfRule type="expression" dxfId="289" priority="212">
      <formula>AND($I352&lt;&gt;"",$J352&lt;&gt;"")</formula>
    </cfRule>
  </conditionalFormatting>
  <conditionalFormatting sqref="U340 X340:AI340">
    <cfRule type="expression" dxfId="288" priority="208">
      <formula>AND($H340&lt;&gt;"",$I340&lt;&gt;"",$J340&lt;&gt;"")</formula>
    </cfRule>
    <cfRule type="expression" dxfId="287" priority="209">
      <formula>AND($H340&lt;&gt;"",$I340&lt;&gt;"",$J340="")</formula>
    </cfRule>
    <cfRule type="expression" dxfId="286" priority="210">
      <formula>AND($H340&lt;&gt;"",$I340="",$J340="")</formula>
    </cfRule>
  </conditionalFormatting>
  <conditionalFormatting sqref="X340:AI340 U340">
    <cfRule type="cellIs" dxfId="285" priority="206" operator="greaterThan">
      <formula>0</formula>
    </cfRule>
    <cfRule type="cellIs" dxfId="284" priority="207" operator="lessThan">
      <formula>0</formula>
    </cfRule>
  </conditionalFormatting>
  <conditionalFormatting sqref="AJ340:CF340">
    <cfRule type="expression" dxfId="283" priority="203">
      <formula>AND($H340&lt;&gt;"",$I340&lt;&gt;"",$J340&lt;&gt;"")</formula>
    </cfRule>
    <cfRule type="expression" dxfId="282" priority="204">
      <formula>AND($H340&lt;&gt;"",$I340&lt;&gt;"",$J340="")</formula>
    </cfRule>
    <cfRule type="expression" dxfId="281" priority="205">
      <formula>AND($H340&lt;&gt;"",$I340="",$J340="")</formula>
    </cfRule>
  </conditionalFormatting>
  <conditionalFormatting sqref="AJ340:CF340">
    <cfRule type="cellIs" dxfId="280" priority="201" operator="greaterThan">
      <formula>0</formula>
    </cfRule>
    <cfRule type="cellIs" dxfId="279" priority="202" operator="lessThan">
      <formula>0</formula>
    </cfRule>
  </conditionalFormatting>
  <conditionalFormatting sqref="A359">
    <cfRule type="containsBlanks" dxfId="278" priority="195">
      <formula>LEN(TRIM(A359))=0</formula>
    </cfRule>
  </conditionalFormatting>
  <conditionalFormatting sqref="H359:J359">
    <cfRule type="expression" dxfId="277" priority="198">
      <formula>AND($H359&lt;&gt;"",$I359&lt;&gt;"",$J359&lt;&gt;"")</formula>
    </cfRule>
    <cfRule type="expression" dxfId="276" priority="199">
      <formula>AND($H359&lt;&gt;"",$I359&lt;&gt;"",$J359="")</formula>
    </cfRule>
    <cfRule type="expression" dxfId="275" priority="200">
      <formula>AND($H359&lt;&gt;"",$I359="",$J359="")</formula>
    </cfRule>
  </conditionalFormatting>
  <conditionalFormatting sqref="H359">
    <cfRule type="expression" dxfId="274" priority="197">
      <formula>AND($H359&lt;&gt;"",$I359&lt;&gt;"")</formula>
    </cfRule>
  </conditionalFormatting>
  <conditionalFormatting sqref="I359">
    <cfRule type="expression" dxfId="273" priority="196">
      <formula>AND($I359&lt;&gt;"",$J359&lt;&gt;"")</formula>
    </cfRule>
  </conditionalFormatting>
  <conditionalFormatting sqref="H393:J393 U393 X393:CF393 X395:CF397 H399:J399 U405 U399 H401:J401 X399:CF399 X405:CF405 H395:J397 U401 X401:CF401 H403:J403 U403 X403:CF403 H405:J405 U395:U397 H407:J407 U407 X407:CF407 X410:CF412 H414:J414 U420 U414 H416:J416 X414:CF414 X420:CF420 H410:J412 U416 X416:CF416 H418:J418 U418 X418:CF418 H420:J420 U410:U412">
    <cfRule type="expression" dxfId="272" priority="192">
      <formula>AND($H393&lt;&gt;"",$I393&lt;&gt;"",$J393&lt;&gt;"")</formula>
    </cfRule>
    <cfRule type="expression" dxfId="271" priority="193">
      <formula>AND($H393&lt;&gt;"",$I393&lt;&gt;"",$J393="")</formula>
    </cfRule>
    <cfRule type="expression" dxfId="270" priority="194">
      <formula>AND($H393&lt;&gt;"",$I393="",$J393="")</formula>
    </cfRule>
  </conditionalFormatting>
  <conditionalFormatting sqref="H393 H399 H401 H403 H405 H395:H397 H407 H414 H416 H418 H420 H410:H412">
    <cfRule type="expression" dxfId="269" priority="191">
      <formula>AND($H393&lt;&gt;"",$I393&lt;&gt;"")</formula>
    </cfRule>
  </conditionalFormatting>
  <conditionalFormatting sqref="I393 I399 I401 I403 I405 I395:I397 I407 I414 I416 I418 I420 I410:I412">
    <cfRule type="expression" dxfId="268" priority="190">
      <formula>AND($I393&lt;&gt;"",$J393&lt;&gt;"")</formula>
    </cfRule>
  </conditionalFormatting>
  <conditionalFormatting sqref="A393">
    <cfRule type="containsBlanks" dxfId="267" priority="189">
      <formula>LEN(TRIM(A393))=0</formula>
    </cfRule>
  </conditionalFormatting>
  <conditionalFormatting sqref="X393:AI393 U393">
    <cfRule type="cellIs" dxfId="266" priority="187" operator="greaterThan">
      <formula>0</formula>
    </cfRule>
    <cfRule type="cellIs" dxfId="265" priority="188" operator="lessThan">
      <formula>0</formula>
    </cfRule>
  </conditionalFormatting>
  <conditionalFormatting sqref="AJ393:CF393">
    <cfRule type="cellIs" dxfId="264" priority="185" operator="greaterThan">
      <formula>0</formula>
    </cfRule>
    <cfRule type="cellIs" dxfId="263" priority="186" operator="lessThan">
      <formula>0</formula>
    </cfRule>
  </conditionalFormatting>
  <conditionalFormatting sqref="A395">
    <cfRule type="containsBlanks" dxfId="262" priority="184">
      <formula>LEN(TRIM(A395))=0</formula>
    </cfRule>
  </conditionalFormatting>
  <conditionalFormatting sqref="X395:AI395 U395">
    <cfRule type="cellIs" dxfId="261" priority="182" operator="greaterThan">
      <formula>0</formula>
    </cfRule>
    <cfRule type="cellIs" dxfId="260" priority="183" operator="lessThan">
      <formula>0</formula>
    </cfRule>
  </conditionalFormatting>
  <conditionalFormatting sqref="AJ395:CF395">
    <cfRule type="cellIs" dxfId="259" priority="180" operator="greaterThan">
      <formula>0</formula>
    </cfRule>
    <cfRule type="cellIs" dxfId="258" priority="181" operator="lessThan">
      <formula>0</formula>
    </cfRule>
  </conditionalFormatting>
  <conditionalFormatting sqref="A399">
    <cfRule type="containsBlanks" dxfId="257" priority="179">
      <formula>LEN(TRIM(A399))=0</formula>
    </cfRule>
  </conditionalFormatting>
  <conditionalFormatting sqref="A401">
    <cfRule type="containsBlanks" dxfId="256" priority="178">
      <formula>LEN(TRIM(A401))=0</formula>
    </cfRule>
  </conditionalFormatting>
  <conditionalFormatting sqref="X399:AI399 U399">
    <cfRule type="cellIs" dxfId="255" priority="176" operator="greaterThan">
      <formula>0</formula>
    </cfRule>
    <cfRule type="cellIs" dxfId="254" priority="177" operator="lessThan">
      <formula>0</formula>
    </cfRule>
  </conditionalFormatting>
  <conditionalFormatting sqref="AJ399:CF399">
    <cfRule type="cellIs" dxfId="253" priority="174" operator="greaterThan">
      <formula>0</formula>
    </cfRule>
    <cfRule type="cellIs" dxfId="252" priority="175" operator="lessThan">
      <formula>0</formula>
    </cfRule>
  </conditionalFormatting>
  <conditionalFormatting sqref="X401:AI401 U401">
    <cfRule type="cellIs" dxfId="251" priority="172" operator="greaterThan">
      <formula>0</formula>
    </cfRule>
    <cfRule type="cellIs" dxfId="250" priority="173" operator="lessThan">
      <formula>0</formula>
    </cfRule>
  </conditionalFormatting>
  <conditionalFormatting sqref="AJ401:CF401">
    <cfRule type="cellIs" dxfId="249" priority="170" operator="greaterThan">
      <formula>0</formula>
    </cfRule>
    <cfRule type="cellIs" dxfId="248" priority="171" operator="lessThan">
      <formula>0</formula>
    </cfRule>
  </conditionalFormatting>
  <conditionalFormatting sqref="A403">
    <cfRule type="containsBlanks" dxfId="247" priority="169">
      <formula>LEN(TRIM(A403))=0</formula>
    </cfRule>
  </conditionalFormatting>
  <conditionalFormatting sqref="X403:AI403 U403">
    <cfRule type="cellIs" dxfId="246" priority="167" operator="greaterThan">
      <formula>0</formula>
    </cfRule>
    <cfRule type="cellIs" dxfId="245" priority="168" operator="lessThan">
      <formula>0</formula>
    </cfRule>
  </conditionalFormatting>
  <conditionalFormatting sqref="AJ403:CF403">
    <cfRule type="cellIs" dxfId="244" priority="165" operator="greaterThan">
      <formula>0</formula>
    </cfRule>
    <cfRule type="cellIs" dxfId="243" priority="166" operator="lessThan">
      <formula>0</formula>
    </cfRule>
  </conditionalFormatting>
  <conditionalFormatting sqref="A405">
    <cfRule type="containsBlanks" dxfId="242" priority="164">
      <formula>LEN(TRIM(A405))=0</formula>
    </cfRule>
  </conditionalFormatting>
  <conditionalFormatting sqref="A396:A397">
    <cfRule type="containsBlanks" dxfId="241" priority="163">
      <formula>LEN(TRIM(A396))=0</formula>
    </cfRule>
  </conditionalFormatting>
  <conditionalFormatting sqref="A407">
    <cfRule type="containsBlanks" dxfId="240" priority="162">
      <formula>LEN(TRIM(A407))=0</formula>
    </cfRule>
  </conditionalFormatting>
  <conditionalFormatting sqref="X407:AI407 U407">
    <cfRule type="cellIs" dxfId="239" priority="160" operator="greaterThan">
      <formula>0</formula>
    </cfRule>
    <cfRule type="cellIs" dxfId="238" priority="161" operator="lessThan">
      <formula>0</formula>
    </cfRule>
  </conditionalFormatting>
  <conditionalFormatting sqref="AJ407:CF407">
    <cfRule type="cellIs" dxfId="237" priority="158" operator="greaterThan">
      <formula>0</formula>
    </cfRule>
    <cfRule type="cellIs" dxfId="236" priority="159" operator="lessThan">
      <formula>0</formula>
    </cfRule>
  </conditionalFormatting>
  <conditionalFormatting sqref="A410">
    <cfRule type="containsBlanks" dxfId="235" priority="157">
      <formula>LEN(TRIM(A410))=0</formula>
    </cfRule>
  </conditionalFormatting>
  <conditionalFormatting sqref="X410:AI410 U410">
    <cfRule type="cellIs" dxfId="234" priority="155" operator="greaterThan">
      <formula>0</formula>
    </cfRule>
    <cfRule type="cellIs" dxfId="233" priority="156" operator="lessThan">
      <formula>0</formula>
    </cfRule>
  </conditionalFormatting>
  <conditionalFormatting sqref="AJ410:CF410">
    <cfRule type="cellIs" dxfId="232" priority="153" operator="greaterThan">
      <formula>0</formula>
    </cfRule>
    <cfRule type="cellIs" dxfId="231" priority="154" operator="lessThan">
      <formula>0</formula>
    </cfRule>
  </conditionalFormatting>
  <conditionalFormatting sqref="A414">
    <cfRule type="containsBlanks" dxfId="230" priority="152">
      <formula>LEN(TRIM(A414))=0</formula>
    </cfRule>
  </conditionalFormatting>
  <conditionalFormatting sqref="A416">
    <cfRule type="containsBlanks" dxfId="229" priority="151">
      <formula>LEN(TRIM(A416))=0</formula>
    </cfRule>
  </conditionalFormatting>
  <conditionalFormatting sqref="X414:AI414 U414">
    <cfRule type="cellIs" dxfId="228" priority="149" operator="greaterThan">
      <formula>0</formula>
    </cfRule>
    <cfRule type="cellIs" dxfId="227" priority="150" operator="lessThan">
      <formula>0</formula>
    </cfRule>
  </conditionalFormatting>
  <conditionalFormatting sqref="AJ414:CF414">
    <cfRule type="cellIs" dxfId="226" priority="147" operator="greaterThan">
      <formula>0</formula>
    </cfRule>
    <cfRule type="cellIs" dxfId="225" priority="148" operator="lessThan">
      <formula>0</formula>
    </cfRule>
  </conditionalFormatting>
  <conditionalFormatting sqref="X416:AI416 U416">
    <cfRule type="cellIs" dxfId="224" priority="145" operator="greaterThan">
      <formula>0</formula>
    </cfRule>
    <cfRule type="cellIs" dxfId="223" priority="146" operator="lessThan">
      <formula>0</formula>
    </cfRule>
  </conditionalFormatting>
  <conditionalFormatting sqref="AJ416:CF416">
    <cfRule type="cellIs" dxfId="222" priority="143" operator="greaterThan">
      <formula>0</formula>
    </cfRule>
    <cfRule type="cellIs" dxfId="221" priority="144" operator="lessThan">
      <formula>0</formula>
    </cfRule>
  </conditionalFormatting>
  <conditionalFormatting sqref="A418">
    <cfRule type="containsBlanks" dxfId="220" priority="142">
      <formula>LEN(TRIM(A418))=0</formula>
    </cfRule>
  </conditionalFormatting>
  <conditionalFormatting sqref="X418:AI418 U418">
    <cfRule type="cellIs" dxfId="219" priority="140" operator="greaterThan">
      <formula>0</formula>
    </cfRule>
    <cfRule type="cellIs" dxfId="218" priority="141" operator="lessThan">
      <formula>0</formula>
    </cfRule>
  </conditionalFormatting>
  <conditionalFormatting sqref="AJ418:CF418">
    <cfRule type="cellIs" dxfId="217" priority="138" operator="greaterThan">
      <formula>0</formula>
    </cfRule>
    <cfRule type="cellIs" dxfId="216" priority="139" operator="lessThan">
      <formula>0</formula>
    </cfRule>
  </conditionalFormatting>
  <conditionalFormatting sqref="A420">
    <cfRule type="containsBlanks" dxfId="215" priority="137">
      <formula>LEN(TRIM(A420))=0</formula>
    </cfRule>
  </conditionalFormatting>
  <conditionalFormatting sqref="A411:A412">
    <cfRule type="containsBlanks" dxfId="214" priority="136">
      <formula>LEN(TRIM(A411))=0</formula>
    </cfRule>
  </conditionalFormatting>
  <conditionalFormatting sqref="A391">
    <cfRule type="containsBlanks" dxfId="213" priority="130">
      <formula>LEN(TRIM(A391))=0</formula>
    </cfRule>
  </conditionalFormatting>
  <conditionalFormatting sqref="H391:J391">
    <cfRule type="expression" dxfId="212" priority="133">
      <formula>AND($H391&lt;&gt;"",$I391&lt;&gt;"",$J391&lt;&gt;"")</formula>
    </cfRule>
    <cfRule type="expression" dxfId="211" priority="134">
      <formula>AND($H391&lt;&gt;"",$I391&lt;&gt;"",$J391="")</formula>
    </cfRule>
    <cfRule type="expression" dxfId="210" priority="135">
      <formula>AND($H391&lt;&gt;"",$I391="",$J391="")</formula>
    </cfRule>
  </conditionalFormatting>
  <conditionalFormatting sqref="H391">
    <cfRule type="expression" dxfId="209" priority="132">
      <formula>AND($H391&lt;&gt;"",$I391&lt;&gt;"")</formula>
    </cfRule>
  </conditionalFormatting>
  <conditionalFormatting sqref="I391">
    <cfRule type="expression" dxfId="208" priority="131">
      <formula>AND($I391&lt;&gt;"",$J391&lt;&gt;"")</formula>
    </cfRule>
  </conditionalFormatting>
  <conditionalFormatting sqref="H408:J408">
    <cfRule type="expression" dxfId="207" priority="127">
      <formula>AND($H408&lt;&gt;"",$I408&lt;&gt;"",$J408&lt;&gt;"")</formula>
    </cfRule>
    <cfRule type="expression" dxfId="206" priority="128">
      <formula>AND($H408&lt;&gt;"",$I408&lt;&gt;"",$J408="")</formula>
    </cfRule>
    <cfRule type="expression" dxfId="205" priority="129">
      <formula>AND($H408&lt;&gt;"",$I408="",$J408="")</formula>
    </cfRule>
  </conditionalFormatting>
  <conditionalFormatting sqref="H408">
    <cfRule type="expression" dxfId="204" priority="126">
      <formula>AND($H408&lt;&gt;"",$I408&lt;&gt;"")</formula>
    </cfRule>
  </conditionalFormatting>
  <conditionalFormatting sqref="I408">
    <cfRule type="expression" dxfId="203" priority="125">
      <formula>AND($I408&lt;&gt;"",$J408&lt;&gt;"")</formula>
    </cfRule>
  </conditionalFormatting>
  <conditionalFormatting sqref="A408">
    <cfRule type="containsBlanks" dxfId="202" priority="124">
      <formula>LEN(TRIM(A408))=0</formula>
    </cfRule>
  </conditionalFormatting>
  <conditionalFormatting sqref="U261 X261:Z261">
    <cfRule type="expression" dxfId="201" priority="121">
      <formula>AND($H261&lt;&gt;"",$I261&lt;&gt;"",$J261&lt;&gt;"")</formula>
    </cfRule>
    <cfRule type="expression" dxfId="200" priority="122">
      <formula>AND($H261&lt;&gt;"",$I261&lt;&gt;"",$J261="")</formula>
    </cfRule>
    <cfRule type="expression" dxfId="199" priority="123">
      <formula>AND($H261&lt;&gt;"",$I261="",$J261="")</formula>
    </cfRule>
  </conditionalFormatting>
  <conditionalFormatting sqref="AA261:AB261">
    <cfRule type="expression" dxfId="198" priority="118">
      <formula>AND($H261&lt;&gt;"",$I261&lt;&gt;"",$J261&lt;&gt;"")</formula>
    </cfRule>
    <cfRule type="expression" dxfId="197" priority="119">
      <formula>AND($H261&lt;&gt;"",$I261&lt;&gt;"",$J261="")</formula>
    </cfRule>
    <cfRule type="expression" dxfId="196" priority="120">
      <formula>AND($H261&lt;&gt;"",$I261="",$J261="")</formula>
    </cfRule>
  </conditionalFormatting>
  <conditionalFormatting sqref="AC261:AD261">
    <cfRule type="expression" dxfId="195" priority="115">
      <formula>AND($H261&lt;&gt;"",$I261&lt;&gt;"",$J261&lt;&gt;"")</formula>
    </cfRule>
    <cfRule type="expression" dxfId="194" priority="116">
      <formula>AND($H261&lt;&gt;"",$I261&lt;&gt;"",$J261="")</formula>
    </cfRule>
    <cfRule type="expression" dxfId="193" priority="117">
      <formula>AND($H261&lt;&gt;"",$I261="",$J261="")</formula>
    </cfRule>
  </conditionalFormatting>
  <conditionalFormatting sqref="AE261:AH261">
    <cfRule type="expression" dxfId="192" priority="112">
      <formula>AND($H261&lt;&gt;"",$I261&lt;&gt;"",$J261&lt;&gt;"")</formula>
    </cfRule>
    <cfRule type="expression" dxfId="191" priority="113">
      <formula>AND($H261&lt;&gt;"",$I261&lt;&gt;"",$J261="")</formula>
    </cfRule>
    <cfRule type="expression" dxfId="190" priority="114">
      <formula>AND($H261&lt;&gt;"",$I261="",$J261="")</formula>
    </cfRule>
  </conditionalFormatting>
  <conditionalFormatting sqref="AI261">
    <cfRule type="expression" dxfId="189" priority="109">
      <formula>AND($H261&lt;&gt;"",$I261&lt;&gt;"",$J261&lt;&gt;"")</formula>
    </cfRule>
    <cfRule type="expression" dxfId="188" priority="110">
      <formula>AND($H261&lt;&gt;"",$I261&lt;&gt;"",$J261="")</formula>
    </cfRule>
    <cfRule type="expression" dxfId="187" priority="111">
      <formula>AND($H261&lt;&gt;"",$I261="",$J261="")</formula>
    </cfRule>
  </conditionalFormatting>
  <conditionalFormatting sqref="AJ261:CF261">
    <cfRule type="expression" dxfId="186" priority="106">
      <formula>AND($H261&lt;&gt;"",$I261&lt;&gt;"",$J261&lt;&gt;"")</formula>
    </cfRule>
    <cfRule type="expression" dxfId="185" priority="107">
      <formula>AND($H261&lt;&gt;"",$I261&lt;&gt;"",$J261="")</formula>
    </cfRule>
    <cfRule type="expression" dxfId="184" priority="108">
      <formula>AND($H261&lt;&gt;"",$I261="",$J261="")</formula>
    </cfRule>
  </conditionalFormatting>
  <conditionalFormatting sqref="H263:J263">
    <cfRule type="expression" dxfId="183" priority="103">
      <formula>AND($H263&lt;&gt;"",$I263&lt;&gt;"",$J263&lt;&gt;"")</formula>
    </cfRule>
    <cfRule type="expression" dxfId="182" priority="104">
      <formula>AND($H263&lt;&gt;"",$I263&lt;&gt;"",$J263="")</formula>
    </cfRule>
    <cfRule type="expression" dxfId="181" priority="105">
      <formula>AND($H263&lt;&gt;"",$I263="",$J263="")</formula>
    </cfRule>
  </conditionalFormatting>
  <conditionalFormatting sqref="H263">
    <cfRule type="expression" dxfId="180" priority="102">
      <formula>AND($H263&lt;&gt;"",$I263&lt;&gt;"")</formula>
    </cfRule>
  </conditionalFormatting>
  <conditionalFormatting sqref="I263">
    <cfRule type="expression" dxfId="179" priority="101">
      <formula>AND($I263&lt;&gt;"",$J263&lt;&gt;"")</formula>
    </cfRule>
  </conditionalFormatting>
  <conditionalFormatting sqref="A263">
    <cfRule type="containsBlanks" dxfId="178" priority="100">
      <formula>LEN(TRIM(A263))=0</formula>
    </cfRule>
  </conditionalFormatting>
  <conditionalFormatting sqref="U263 X263:Z263">
    <cfRule type="expression" dxfId="177" priority="97">
      <formula>AND($H263&lt;&gt;"",$I263&lt;&gt;"",$J263&lt;&gt;"")</formula>
    </cfRule>
    <cfRule type="expression" dxfId="176" priority="98">
      <formula>AND($H263&lt;&gt;"",$I263&lt;&gt;"",$J263="")</formula>
    </cfRule>
    <cfRule type="expression" dxfId="175" priority="99">
      <formula>AND($H263&lt;&gt;"",$I263="",$J263="")</formula>
    </cfRule>
  </conditionalFormatting>
  <conditionalFormatting sqref="AA263:AB263">
    <cfRule type="expression" dxfId="174" priority="94">
      <formula>AND($H263&lt;&gt;"",$I263&lt;&gt;"",$J263&lt;&gt;"")</formula>
    </cfRule>
    <cfRule type="expression" dxfId="173" priority="95">
      <formula>AND($H263&lt;&gt;"",$I263&lt;&gt;"",$J263="")</formula>
    </cfRule>
    <cfRule type="expression" dxfId="172" priority="96">
      <formula>AND($H263&lt;&gt;"",$I263="",$J263="")</formula>
    </cfRule>
  </conditionalFormatting>
  <conditionalFormatting sqref="AC263:AD263">
    <cfRule type="expression" dxfId="171" priority="91">
      <formula>AND($H263&lt;&gt;"",$I263&lt;&gt;"",$J263&lt;&gt;"")</formula>
    </cfRule>
    <cfRule type="expression" dxfId="170" priority="92">
      <formula>AND($H263&lt;&gt;"",$I263&lt;&gt;"",$J263="")</formula>
    </cfRule>
    <cfRule type="expression" dxfId="169" priority="93">
      <formula>AND($H263&lt;&gt;"",$I263="",$J263="")</formula>
    </cfRule>
  </conditionalFormatting>
  <conditionalFormatting sqref="AE263:AH263">
    <cfRule type="expression" dxfId="168" priority="88">
      <formula>AND($H263&lt;&gt;"",$I263&lt;&gt;"",$J263&lt;&gt;"")</formula>
    </cfRule>
    <cfRule type="expression" dxfId="167" priority="89">
      <formula>AND($H263&lt;&gt;"",$I263&lt;&gt;"",$J263="")</formula>
    </cfRule>
    <cfRule type="expression" dxfId="166" priority="90">
      <formula>AND($H263&lt;&gt;"",$I263="",$J263="")</formula>
    </cfRule>
  </conditionalFormatting>
  <conditionalFormatting sqref="AI263">
    <cfRule type="expression" dxfId="165" priority="85">
      <formula>AND($H263&lt;&gt;"",$I263&lt;&gt;"",$J263&lt;&gt;"")</formula>
    </cfRule>
    <cfRule type="expression" dxfId="164" priority="86">
      <formula>AND($H263&lt;&gt;"",$I263&lt;&gt;"",$J263="")</formula>
    </cfRule>
    <cfRule type="expression" dxfId="163" priority="87">
      <formula>AND($H263&lt;&gt;"",$I263="",$J263="")</formula>
    </cfRule>
  </conditionalFormatting>
  <conditionalFormatting sqref="AJ263:CF263">
    <cfRule type="expression" dxfId="162" priority="82">
      <formula>AND($H263&lt;&gt;"",$I263&lt;&gt;"",$J263&lt;&gt;"")</formula>
    </cfRule>
    <cfRule type="expression" dxfId="161" priority="83">
      <formula>AND($H263&lt;&gt;"",$I263&lt;&gt;"",$J263="")</formula>
    </cfRule>
    <cfRule type="expression" dxfId="160" priority="84">
      <formula>AND($H263&lt;&gt;"",$I263="",$J263="")</formula>
    </cfRule>
  </conditionalFormatting>
  <conditionalFormatting sqref="A11">
    <cfRule type="containsBlanks" dxfId="159" priority="76">
      <formula>LEN(TRIM(A11))=0</formula>
    </cfRule>
  </conditionalFormatting>
  <conditionalFormatting sqref="H11:J11">
    <cfRule type="expression" dxfId="158" priority="79">
      <formula>AND($H11&lt;&gt;"",$I11&lt;&gt;"",$J11&lt;&gt;"")</formula>
    </cfRule>
    <cfRule type="expression" dxfId="157" priority="80">
      <formula>AND($H11&lt;&gt;"",$I11&lt;&gt;"",$J11="")</formula>
    </cfRule>
    <cfRule type="expression" dxfId="156" priority="81">
      <formula>AND($H11&lt;&gt;"",$I11="",$J11="")</formula>
    </cfRule>
  </conditionalFormatting>
  <conditionalFormatting sqref="H11">
    <cfRule type="expression" dxfId="155" priority="78">
      <formula>AND($H11&lt;&gt;"",$I11&lt;&gt;"")</formula>
    </cfRule>
  </conditionalFormatting>
  <conditionalFormatting sqref="I11">
    <cfRule type="expression" dxfId="154" priority="77">
      <formula>AND($I11&lt;&gt;"",$J11&lt;&gt;"")</formula>
    </cfRule>
  </conditionalFormatting>
  <conditionalFormatting sqref="A37">
    <cfRule type="containsBlanks" dxfId="153" priority="70">
      <formula>LEN(TRIM(A37))=0</formula>
    </cfRule>
  </conditionalFormatting>
  <conditionalFormatting sqref="H37:J37">
    <cfRule type="expression" dxfId="152" priority="73">
      <formula>AND($H37&lt;&gt;"",$I37&lt;&gt;"",$J37&lt;&gt;"")</formula>
    </cfRule>
    <cfRule type="expression" dxfId="151" priority="74">
      <formula>AND($H37&lt;&gt;"",$I37&lt;&gt;"",$J37="")</formula>
    </cfRule>
    <cfRule type="expression" dxfId="150" priority="75">
      <formula>AND($H37&lt;&gt;"",$I37="",$J37="")</formula>
    </cfRule>
  </conditionalFormatting>
  <conditionalFormatting sqref="H37">
    <cfRule type="expression" dxfId="149" priority="72">
      <formula>AND($H37&lt;&gt;"",$I37&lt;&gt;"")</formula>
    </cfRule>
  </conditionalFormatting>
  <conditionalFormatting sqref="I37">
    <cfRule type="expression" dxfId="148" priority="71">
      <formula>AND($I37&lt;&gt;"",$J37&lt;&gt;"")</formula>
    </cfRule>
  </conditionalFormatting>
  <conditionalFormatting sqref="A71">
    <cfRule type="containsBlanks" dxfId="147" priority="64">
      <formula>LEN(TRIM(A71))=0</formula>
    </cfRule>
  </conditionalFormatting>
  <conditionalFormatting sqref="H71:J71">
    <cfRule type="expression" dxfId="146" priority="67">
      <formula>AND($H71&lt;&gt;"",$I71&lt;&gt;"",$J71&lt;&gt;"")</formula>
    </cfRule>
    <cfRule type="expression" dxfId="145" priority="68">
      <formula>AND($H71&lt;&gt;"",$I71&lt;&gt;"",$J71="")</formula>
    </cfRule>
    <cfRule type="expression" dxfId="144" priority="69">
      <formula>AND($H71&lt;&gt;"",$I71="",$J71="")</formula>
    </cfRule>
  </conditionalFormatting>
  <conditionalFormatting sqref="H71">
    <cfRule type="expression" dxfId="143" priority="66">
      <formula>AND($H71&lt;&gt;"",$I71&lt;&gt;"")</formula>
    </cfRule>
  </conditionalFormatting>
  <conditionalFormatting sqref="I71">
    <cfRule type="expression" dxfId="142" priority="65">
      <formula>AND($I71&lt;&gt;"",$J71&lt;&gt;"")</formula>
    </cfRule>
  </conditionalFormatting>
  <conditionalFormatting sqref="A118">
    <cfRule type="containsBlanks" dxfId="141" priority="58">
      <formula>LEN(TRIM(A118))=0</formula>
    </cfRule>
  </conditionalFormatting>
  <conditionalFormatting sqref="H118:J118">
    <cfRule type="expression" dxfId="140" priority="61">
      <formula>AND($H118&lt;&gt;"",$I118&lt;&gt;"",$J118&lt;&gt;"")</formula>
    </cfRule>
    <cfRule type="expression" dxfId="139" priority="62">
      <formula>AND($H118&lt;&gt;"",$I118&lt;&gt;"",$J118="")</formula>
    </cfRule>
    <cfRule type="expression" dxfId="138" priority="63">
      <formula>AND($H118&lt;&gt;"",$I118="",$J118="")</formula>
    </cfRule>
  </conditionalFormatting>
  <conditionalFormatting sqref="H118">
    <cfRule type="expression" dxfId="137" priority="60">
      <formula>AND($H118&lt;&gt;"",$I118&lt;&gt;"")</formula>
    </cfRule>
  </conditionalFormatting>
  <conditionalFormatting sqref="I118">
    <cfRule type="expression" dxfId="136" priority="59">
      <formula>AND($I118&lt;&gt;"",$J118&lt;&gt;"")</formula>
    </cfRule>
  </conditionalFormatting>
  <conditionalFormatting sqref="A159">
    <cfRule type="containsBlanks" dxfId="135" priority="52">
      <formula>LEN(TRIM(A159))=0</formula>
    </cfRule>
  </conditionalFormatting>
  <conditionalFormatting sqref="H159:J159">
    <cfRule type="expression" dxfId="134" priority="55">
      <formula>AND($H159&lt;&gt;"",$I159&lt;&gt;"",$J159&lt;&gt;"")</formula>
    </cfRule>
    <cfRule type="expression" dxfId="133" priority="56">
      <formula>AND($H159&lt;&gt;"",$I159&lt;&gt;"",$J159="")</formula>
    </cfRule>
    <cfRule type="expression" dxfId="132" priority="57">
      <formula>AND($H159&lt;&gt;"",$I159="",$J159="")</formula>
    </cfRule>
  </conditionalFormatting>
  <conditionalFormatting sqref="H159">
    <cfRule type="expression" dxfId="131" priority="54">
      <formula>AND($H159&lt;&gt;"",$I159&lt;&gt;"")</formula>
    </cfRule>
  </conditionalFormatting>
  <conditionalFormatting sqref="I159">
    <cfRule type="expression" dxfId="130" priority="53">
      <formula>AND($I159&lt;&gt;"",$J159&lt;&gt;"")</formula>
    </cfRule>
  </conditionalFormatting>
  <conditionalFormatting sqref="H255:J255">
    <cfRule type="expression" dxfId="129" priority="49">
      <formula>AND($H255&lt;&gt;"",$I255&lt;&gt;"",$J255&lt;&gt;"")</formula>
    </cfRule>
    <cfRule type="expression" dxfId="128" priority="50">
      <formula>AND($H255&lt;&gt;"",$I255&lt;&gt;"",$J255="")</formula>
    </cfRule>
    <cfRule type="expression" dxfId="127" priority="51">
      <formula>AND($H255&lt;&gt;"",$I255="",$J255="")</formula>
    </cfRule>
  </conditionalFormatting>
  <conditionalFormatting sqref="H255">
    <cfRule type="expression" dxfId="126" priority="48">
      <formula>AND($H255&lt;&gt;"",$I255&lt;&gt;"")</formula>
    </cfRule>
  </conditionalFormatting>
  <conditionalFormatting sqref="I255">
    <cfRule type="expression" dxfId="125" priority="47">
      <formula>AND($I255&lt;&gt;"",$J255&lt;&gt;"")</formula>
    </cfRule>
  </conditionalFormatting>
  <conditionalFormatting sqref="A255">
    <cfRule type="containsBlanks" dxfId="124" priority="46">
      <formula>LEN(TRIM(A255))=0</formula>
    </cfRule>
  </conditionalFormatting>
  <conditionalFormatting sqref="U255 X255:AI255">
    <cfRule type="expression" dxfId="123" priority="37">
      <formula>AND($H255&lt;&gt;"",$I255&lt;&gt;"",$J255&lt;&gt;"")</formula>
    </cfRule>
    <cfRule type="expression" dxfId="122" priority="38">
      <formula>AND($H255&lt;&gt;"",$I255&lt;&gt;"",$J255="")</formula>
    </cfRule>
    <cfRule type="expression" dxfId="121" priority="39">
      <formula>AND($H255&lt;&gt;"",$I255="",$J255="")</formula>
    </cfRule>
  </conditionalFormatting>
  <conditionalFormatting sqref="H257:J257">
    <cfRule type="expression" dxfId="120" priority="43">
      <formula>AND($H257&lt;&gt;"",$I257&lt;&gt;"",$J257&lt;&gt;"")</formula>
    </cfRule>
    <cfRule type="expression" dxfId="119" priority="44">
      <formula>AND($H257&lt;&gt;"",$I257&lt;&gt;"",$J257="")</formula>
    </cfRule>
    <cfRule type="expression" dxfId="118" priority="45">
      <formula>AND($H257&lt;&gt;"",$I257="",$J257="")</formula>
    </cfRule>
  </conditionalFormatting>
  <conditionalFormatting sqref="H257">
    <cfRule type="expression" dxfId="117" priority="42">
      <formula>AND($H257&lt;&gt;"",$I257&lt;&gt;"")</formula>
    </cfRule>
  </conditionalFormatting>
  <conditionalFormatting sqref="I257">
    <cfRule type="expression" dxfId="116" priority="41">
      <formula>AND($I257&lt;&gt;"",$J257&lt;&gt;"")</formula>
    </cfRule>
  </conditionalFormatting>
  <conditionalFormatting sqref="A257">
    <cfRule type="containsBlanks" dxfId="115" priority="40">
      <formula>LEN(TRIM(A257))=0</formula>
    </cfRule>
  </conditionalFormatting>
  <conditionalFormatting sqref="AJ255:CF255">
    <cfRule type="expression" dxfId="114" priority="32">
      <formula>AND($H255&lt;&gt;"",$I255&lt;&gt;"",$J255&lt;&gt;"")</formula>
    </cfRule>
    <cfRule type="expression" dxfId="113" priority="33">
      <formula>AND($H255&lt;&gt;"",$I255&lt;&gt;"",$J255="")</formula>
    </cfRule>
    <cfRule type="expression" dxfId="112" priority="34">
      <formula>AND($H255&lt;&gt;"",$I255="",$J255="")</formula>
    </cfRule>
  </conditionalFormatting>
  <conditionalFormatting sqref="X255:AI255 U255">
    <cfRule type="cellIs" dxfId="111" priority="35" operator="greaterThan">
      <formula>0</formula>
    </cfRule>
    <cfRule type="cellIs" dxfId="110" priority="36" operator="lessThan">
      <formula>0</formula>
    </cfRule>
  </conditionalFormatting>
  <conditionalFormatting sqref="AJ255:CF255">
    <cfRule type="cellIs" dxfId="109" priority="30" operator="greaterThan">
      <formula>0</formula>
    </cfRule>
    <cfRule type="cellIs" dxfId="108" priority="31" operator="lessThan">
      <formula>0</formula>
    </cfRule>
  </conditionalFormatting>
  <conditionalFormatting sqref="U257 X257:AI257">
    <cfRule type="expression" dxfId="107" priority="27">
      <formula>AND($H257&lt;&gt;"",$I257&lt;&gt;"",$J257&lt;&gt;"")</formula>
    </cfRule>
    <cfRule type="expression" dxfId="106" priority="28">
      <formula>AND($H257&lt;&gt;"",$I257&lt;&gt;"",$J257="")</formula>
    </cfRule>
    <cfRule type="expression" dxfId="105" priority="29">
      <formula>AND($H257&lt;&gt;"",$I257="",$J257="")</formula>
    </cfRule>
  </conditionalFormatting>
  <conditionalFormatting sqref="X257:AI257 U257">
    <cfRule type="cellIs" dxfId="104" priority="25" operator="greaterThan">
      <formula>0</formula>
    </cfRule>
    <cfRule type="cellIs" dxfId="103" priority="26" operator="lessThan">
      <formula>0</formula>
    </cfRule>
  </conditionalFormatting>
  <conditionalFormatting sqref="AJ257:CF257">
    <cfRule type="expression" dxfId="102" priority="22">
      <formula>AND($H257&lt;&gt;"",$I257&lt;&gt;"",$J257&lt;&gt;"")</formula>
    </cfRule>
    <cfRule type="expression" dxfId="101" priority="23">
      <formula>AND($H257&lt;&gt;"",$I257&lt;&gt;"",$J257="")</formula>
    </cfRule>
    <cfRule type="expression" dxfId="100" priority="24">
      <formula>AND($H257&lt;&gt;"",$I257="",$J257="")</formula>
    </cfRule>
  </conditionalFormatting>
  <conditionalFormatting sqref="AJ257:CF257">
    <cfRule type="cellIs" dxfId="99" priority="20" operator="greaterThan">
      <formula>0</formula>
    </cfRule>
    <cfRule type="cellIs" dxfId="98" priority="21" operator="lessThan">
      <formula>0</formula>
    </cfRule>
  </conditionalFormatting>
  <conditionalFormatting sqref="H259:J259 U259 X259:AI259">
    <cfRule type="expression" dxfId="97" priority="17">
      <formula>AND($H259&lt;&gt;"",$I259&lt;&gt;"",$J259&lt;&gt;"")</formula>
    </cfRule>
    <cfRule type="expression" dxfId="96" priority="18">
      <formula>AND($H259&lt;&gt;"",$I259&lt;&gt;"",$J259="")</formula>
    </cfRule>
    <cfRule type="expression" dxfId="95" priority="19">
      <formula>AND($H259&lt;&gt;"",$I259="",$J259="")</formula>
    </cfRule>
  </conditionalFormatting>
  <conditionalFormatting sqref="H259">
    <cfRule type="expression" dxfId="94" priority="16">
      <formula>AND($H259&lt;&gt;"",$I259&lt;&gt;"")</formula>
    </cfRule>
  </conditionalFormatting>
  <conditionalFormatting sqref="I259">
    <cfRule type="expression" dxfId="93" priority="15">
      <formula>AND($I259&lt;&gt;"",$J259&lt;&gt;"")</formula>
    </cfRule>
  </conditionalFormatting>
  <conditionalFormatting sqref="A259">
    <cfRule type="containsBlanks" dxfId="92" priority="14">
      <formula>LEN(TRIM(A259))=0</formula>
    </cfRule>
  </conditionalFormatting>
  <conditionalFormatting sqref="X259:AI259 U259">
    <cfRule type="cellIs" dxfId="91" priority="12" operator="greaterThan">
      <formula>0</formula>
    </cfRule>
    <cfRule type="cellIs" dxfId="90" priority="13" operator="lessThan">
      <formula>0</formula>
    </cfRule>
  </conditionalFormatting>
  <conditionalFormatting sqref="AJ259:CF259">
    <cfRule type="expression" dxfId="89" priority="9">
      <formula>AND($H259&lt;&gt;"",$I259&lt;&gt;"",$J259&lt;&gt;"")</formula>
    </cfRule>
    <cfRule type="expression" dxfId="88" priority="10">
      <formula>AND($H259&lt;&gt;"",$I259&lt;&gt;"",$J259="")</formula>
    </cfRule>
    <cfRule type="expression" dxfId="87" priority="11">
      <formula>AND($H259&lt;&gt;"",$I259="",$J259="")</formula>
    </cfRule>
  </conditionalFormatting>
  <conditionalFormatting sqref="AJ259:CF259">
    <cfRule type="cellIs" dxfId="86" priority="7" operator="greaterThan">
      <formula>0</formula>
    </cfRule>
    <cfRule type="cellIs" dxfId="85" priority="8" operator="lessThan">
      <formula>0</formula>
    </cfRule>
  </conditionalFormatting>
  <conditionalFormatting sqref="J10">
    <cfRule type="expression" dxfId="84" priority="4">
      <formula>AND($H10&lt;&gt;"",$I10&lt;&gt;"",$J10&lt;&gt;"")</formula>
    </cfRule>
    <cfRule type="expression" dxfId="83" priority="5">
      <formula>AND($H10&lt;&gt;"",$I10&lt;&gt;"",$J10="")</formula>
    </cfRule>
    <cfRule type="expression" dxfId="82" priority="6">
      <formula>AND($H10&lt;&gt;"",$I10="",$J10="")</formula>
    </cfRule>
  </conditionalFormatting>
  <conditionalFormatting sqref="J422">
    <cfRule type="expression" dxfId="81" priority="1">
      <formula>AND($H422&lt;&gt;"",$I422&lt;&gt;"",$J422&lt;&gt;"")</formula>
    </cfRule>
    <cfRule type="expression" dxfId="80" priority="2">
      <formula>AND($H422&lt;&gt;"",$I422&lt;&gt;"",$J422="")</formula>
    </cfRule>
    <cfRule type="expression" dxfId="79" priority="3">
      <formula>AND($H422&lt;&gt;"",$I422="",$J422="")</formula>
    </cfRule>
  </conditionalFormatting>
  <hyperlinks>
    <hyperlink ref="J10" r:id="rId1" tooltip="сайт разработчика mngmnt.ru"/>
    <hyperlink ref="J422" r:id="rId2" tooltip="сайт разработчика mngmnt.ru"/>
  </hyperlinks>
  <pageMargins left="0.7" right="0.7" top="0.75" bottom="0.75" header="0.3" footer="0.3"/>
  <pageSetup paperSize="9" orientation="portrait"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INDIRECT(INDEX(Lists!$5:$5,1,SUMIFS(Lists!$1:$1,Lists!$4:$4,$H62)))</xm:f>
          </x14:formula1>
          <xm:sqref>P62</xm:sqref>
        </x14:dataValidation>
        <x14:dataValidation type="list" allowBlank="1" showInputMessage="1" showErrorMessage="1">
          <x14:formula1>
            <xm:f>INDIRECT(INDEX(Lists!$5:$5,1,SUMIFS(Lists!$1:$1,Lists!$4:$4,$J168)))</xm:f>
          </x14:formula1>
          <xm:sqref>P168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MAIN</vt:lpstr>
      <vt:lpstr>BS</vt:lpstr>
      <vt:lpstr>CF</vt:lpstr>
      <vt:lpstr>PL</vt:lpstr>
      <vt:lpstr>Prcsses</vt:lpstr>
      <vt:lpstr>Taxes</vt:lpstr>
      <vt:lpstr>Model</vt:lpstr>
      <vt:lpstr>CapEx</vt:lpstr>
      <vt:lpstr>Finance</vt:lpstr>
      <vt:lpstr>Lists</vt:lpstr>
      <vt:lpstr>rP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2023-09-11T22:51:51Z</dcterms:modified>
</cp:coreProperties>
</file>